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updateLinks="always" codeName="ThisWorkbook"/>
  <mc:AlternateContent xmlns:mc="http://schemas.openxmlformats.org/markup-compatibility/2006">
    <mc:Choice Requires="x15">
      <x15ac:absPath xmlns:x15ac="http://schemas.microsoft.com/office/spreadsheetml/2010/11/ac" url="C:\Users\EDY\Desktop\BOT_TEST\excel文件\"/>
    </mc:Choice>
  </mc:AlternateContent>
  <xr:revisionPtr revIDLastSave="0" documentId="13_ncr:1_{1E1E5B6E-D193-4799-8A72-F18763CAD9B0}" xr6:coauthVersionLast="47" xr6:coauthVersionMax="47" xr10:uidLastSave="{00000000-0000-0000-0000-000000000000}"/>
  <bookViews>
    <workbookView visibility="hidden" xWindow="1950" yWindow="1950" windowWidth="21600" windowHeight="11295" firstSheet="2" activeTab="2" xr2:uid="{0DFB1470-4DA4-4AA8-8530-DC4A0E9649D4}"/>
    <workbookView xWindow="390" yWindow="390" windowWidth="21600" windowHeight="11295" tabRatio="850" activeTab="2" xr2:uid="{D516129F-7329-4F79-896A-6B348EF7E7FE}"/>
  </bookViews>
  <sheets>
    <sheet name="业绩进度排名-报表" sheetId="70" r:id="rId1"/>
    <sheet name="业绩进度排名-中间表" sheetId="38" r:id="rId2"/>
    <sheet name="往期专项追踪-报表" sheetId="37" r:id="rId3"/>
    <sheet name="往期追踪-中间表" sheetId="71" r:id="rId4"/>
    <sheet name="冲刺进度-报表" sheetId="55" state="hidden" r:id="rId5"/>
    <sheet name="冲刺进度表-中间表" sheetId="51" state="hidden" r:id="rId6"/>
    <sheet name="团队续费标" sheetId="65" r:id="rId7"/>
    <sheet name="顾问个人目标" sheetId="58" r:id="rId8"/>
    <sheet name="BM" sheetId="43" r:id="rId9"/>
    <sheet name="新签明细" sheetId="57" r:id="rId10"/>
    <sheet name="续费明细实时" sheetId="5" r:id="rId11"/>
    <sheet name="组渠道顺次" sheetId="61" r:id="rId12"/>
    <sheet name="约课明细" sheetId="72" r:id="rId13"/>
    <sheet name="5月进线节奏" sheetId="63" r:id="rId14"/>
    <sheet name="Sheet2" sheetId="69" r:id="rId15"/>
    <sheet name="勘误" sheetId="67" r:id="rId16"/>
  </sheets>
  <definedNames>
    <definedName name="_xlnm._FilterDatabase" localSheetId="5" hidden="1">'冲刺进度表-中间表'!$A$29:$Z$210</definedName>
    <definedName name="_xlnm._FilterDatabase" localSheetId="7" hidden="1">顾问个人目标!$A$1:$M$146</definedName>
    <definedName name="_xlnm._FilterDatabase" localSheetId="3" hidden="1">'往期追踪-中间表'!$A$26:$T$132</definedName>
    <definedName name="_xlnm._FilterDatabase" localSheetId="9" hidden="1">新签明细!$U$1:$X$261</definedName>
    <definedName name="_xlnm._FilterDatabase" localSheetId="1" hidden="1">'业绩进度排名-中间表'!$A$26:$AN$132</definedName>
    <definedName name="ExternalData_1" localSheetId="12" hidden="1">约课明细!$A$1:$Q$8127</definedName>
    <definedName name="ExternalData_1" localSheetId="11" hidden="1">组渠道顺次!$A$1:$O$92</definedName>
    <definedName name="ExternalData_2" localSheetId="10" hidden="1">续费明细实时!$A$1:$U$2808</definedName>
    <definedName name="ExternalData_3" localSheetId="9" hidden="1">新签明细!$A$1:$T$1467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5" l="1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X21" i="5" s="1" a="1"/>
  <c r="X21" i="5" s="1"/>
  <c r="W21" i="5" s="1" a="1"/>
  <c r="W21" i="5" s="1"/>
  <c r="V22" i="5"/>
  <c r="V23" i="5"/>
  <c r="V24" i="5"/>
  <c r="V25" i="5"/>
  <c r="V26" i="5"/>
  <c r="V27" i="5"/>
  <c r="V28" i="5"/>
  <c r="V29" i="5"/>
  <c r="V30" i="5"/>
  <c r="V31" i="5"/>
  <c r="V32" i="5"/>
  <c r="V33" i="5"/>
  <c r="X33" i="5" s="1" a="1"/>
  <c r="X33" i="5" s="1"/>
  <c r="W33" i="5" s="1" a="1"/>
  <c r="W33" i="5" s="1"/>
  <c r="V34" i="5"/>
  <c r="V35" i="5"/>
  <c r="V36" i="5"/>
  <c r="V37" i="5"/>
  <c r="V38" i="5"/>
  <c r="V39" i="5"/>
  <c r="V40" i="5"/>
  <c r="V41" i="5"/>
  <c r="V42" i="5"/>
  <c r="V43" i="5"/>
  <c r="V44" i="5"/>
  <c r="V45" i="5"/>
  <c r="X45" i="5" s="1" a="1"/>
  <c r="X45" i="5" s="1"/>
  <c r="W45" i="5" s="1" a="1"/>
  <c r="W45" i="5" s="1"/>
  <c r="V46" i="5"/>
  <c r="V47" i="5"/>
  <c r="V48" i="5"/>
  <c r="V49" i="5"/>
  <c r="V50" i="5"/>
  <c r="V51" i="5"/>
  <c r="V52" i="5"/>
  <c r="V53" i="5"/>
  <c r="V54" i="5"/>
  <c r="V55" i="5"/>
  <c r="V56" i="5"/>
  <c r="V57" i="5"/>
  <c r="X57" i="5" s="1" a="1"/>
  <c r="V58" i="5"/>
  <c r="V59" i="5"/>
  <c r="V60" i="5"/>
  <c r="V61" i="5"/>
  <c r="V62" i="5"/>
  <c r="V63" i="5"/>
  <c r="V64" i="5"/>
  <c r="V65" i="5"/>
  <c r="V66" i="5"/>
  <c r="V67" i="5"/>
  <c r="V68" i="5"/>
  <c r="V69" i="5"/>
  <c r="X69" i="5" s="1" a="1"/>
  <c r="X69" i="5" s="1"/>
  <c r="W69" i="5" s="1" a="1"/>
  <c r="W69" i="5" s="1"/>
  <c r="V70" i="5"/>
  <c r="V71" i="5"/>
  <c r="V72" i="5"/>
  <c r="V73" i="5"/>
  <c r="V74" i="5"/>
  <c r="V75" i="5"/>
  <c r="V76" i="5"/>
  <c r="V77" i="5"/>
  <c r="V78" i="5"/>
  <c r="V79" i="5"/>
  <c r="V80" i="5"/>
  <c r="V81" i="5"/>
  <c r="X81" i="5" s="1" a="1"/>
  <c r="X81" i="5" s="1"/>
  <c r="W81" i="5" s="1" a="1"/>
  <c r="W81" i="5" s="1"/>
  <c r="V82" i="5"/>
  <c r="V83" i="5"/>
  <c r="V84" i="5"/>
  <c r="V85" i="5"/>
  <c r="V86" i="5"/>
  <c r="V87" i="5"/>
  <c r="V88" i="5"/>
  <c r="V89" i="5"/>
  <c r="V90" i="5"/>
  <c r="V91" i="5"/>
  <c r="V92" i="5"/>
  <c r="V93" i="5"/>
  <c r="X93" i="5" s="1" a="1"/>
  <c r="X93" i="5" s="1"/>
  <c r="W93" i="5" s="1" a="1"/>
  <c r="W93" i="5" s="1"/>
  <c r="V94" i="5"/>
  <c r="V95" i="5"/>
  <c r="V96" i="5"/>
  <c r="V97" i="5"/>
  <c r="V98" i="5"/>
  <c r="V99" i="5"/>
  <c r="V100" i="5"/>
  <c r="V101" i="5"/>
  <c r="V102" i="5"/>
  <c r="V103" i="5"/>
  <c r="V104" i="5"/>
  <c r="V105" i="5"/>
  <c r="X105" i="5" s="1" a="1"/>
  <c r="X105" i="5" s="1"/>
  <c r="W105" i="5" s="1" a="1"/>
  <c r="W105" i="5" s="1"/>
  <c r="V106" i="5"/>
  <c r="V107" i="5"/>
  <c r="V108" i="5"/>
  <c r="V109" i="5"/>
  <c r="V110" i="5"/>
  <c r="V111" i="5"/>
  <c r="V112" i="5"/>
  <c r="V113" i="5"/>
  <c r="V114" i="5"/>
  <c r="V115" i="5"/>
  <c r="V116" i="5"/>
  <c r="V117" i="5"/>
  <c r="X117" i="5" s="1" a="1"/>
  <c r="X117" i="5" s="1"/>
  <c r="W117" i="5" s="1" a="1"/>
  <c r="W117" i="5" s="1"/>
  <c r="V118" i="5"/>
  <c r="V119" i="5"/>
  <c r="V120" i="5"/>
  <c r="V121" i="5"/>
  <c r="V122" i="5"/>
  <c r="V123" i="5"/>
  <c r="V124" i="5"/>
  <c r="V125" i="5"/>
  <c r="V126" i="5"/>
  <c r="V127" i="5"/>
  <c r="V128" i="5"/>
  <c r="V129" i="5"/>
  <c r="X129" i="5" s="1" a="1"/>
  <c r="X129" i="5" s="1"/>
  <c r="W129" i="5" s="1" a="1"/>
  <c r="W129" i="5" s="1"/>
  <c r="V130" i="5"/>
  <c r="V131" i="5"/>
  <c r="V132" i="5"/>
  <c r="V133" i="5"/>
  <c r="V134" i="5"/>
  <c r="V135" i="5"/>
  <c r="V136" i="5"/>
  <c r="V137" i="5"/>
  <c r="V138" i="5"/>
  <c r="V139" i="5"/>
  <c r="V140" i="5"/>
  <c r="V141" i="5"/>
  <c r="X141" i="5" s="1" a="1"/>
  <c r="X141" i="5" s="1"/>
  <c r="W141" i="5" s="1" a="1"/>
  <c r="W141" i="5" s="1"/>
  <c r="V142" i="5"/>
  <c r="V143" i="5"/>
  <c r="V144" i="5"/>
  <c r="V145" i="5"/>
  <c r="V146" i="5"/>
  <c r="V147" i="5"/>
  <c r="V148" i="5"/>
  <c r="V149" i="5"/>
  <c r="V150" i="5"/>
  <c r="V151" i="5"/>
  <c r="V152" i="5"/>
  <c r="V153" i="5"/>
  <c r="X153" i="5" s="1" a="1"/>
  <c r="X153" i="5" s="1"/>
  <c r="W153" i="5" s="1" a="1"/>
  <c r="W153" i="5" s="1"/>
  <c r="V154" i="5"/>
  <c r="V155" i="5"/>
  <c r="V156" i="5"/>
  <c r="V157" i="5"/>
  <c r="V158" i="5"/>
  <c r="V159" i="5"/>
  <c r="V160" i="5"/>
  <c r="V161" i="5"/>
  <c r="V162" i="5"/>
  <c r="V163" i="5"/>
  <c r="V164" i="5"/>
  <c r="V165" i="5"/>
  <c r="X165" i="5" s="1" a="1"/>
  <c r="X165" i="5" s="1"/>
  <c r="W165" i="5" s="1" a="1"/>
  <c r="W165" i="5" s="1"/>
  <c r="V166" i="5"/>
  <c r="V167" i="5"/>
  <c r="V168" i="5"/>
  <c r="V169" i="5"/>
  <c r="V170" i="5"/>
  <c r="V171" i="5"/>
  <c r="V172" i="5"/>
  <c r="V173" i="5"/>
  <c r="V174" i="5"/>
  <c r="V175" i="5"/>
  <c r="V176" i="5"/>
  <c r="V177" i="5"/>
  <c r="X177" i="5" s="1" a="1"/>
  <c r="X177" i="5" s="1"/>
  <c r="W177" i="5" s="1" a="1"/>
  <c r="W177" i="5" s="1"/>
  <c r="V178" i="5"/>
  <c r="V179" i="5"/>
  <c r="V180" i="5"/>
  <c r="V181" i="5"/>
  <c r="V182" i="5"/>
  <c r="V183" i="5"/>
  <c r="V184" i="5"/>
  <c r="V185" i="5"/>
  <c r="V186" i="5"/>
  <c r="V187" i="5"/>
  <c r="V188" i="5"/>
  <c r="V189" i="5"/>
  <c r="X189" i="5" s="1" a="1"/>
  <c r="X189" i="5" s="1"/>
  <c r="W189" i="5" s="1" a="1"/>
  <c r="W189" i="5" s="1"/>
  <c r="V190" i="5"/>
  <c r="V191" i="5"/>
  <c r="V192" i="5"/>
  <c r="V193" i="5"/>
  <c r="V194" i="5"/>
  <c r="V195" i="5"/>
  <c r="V196" i="5"/>
  <c r="V197" i="5"/>
  <c r="V198" i="5"/>
  <c r="V199" i="5"/>
  <c r="V200" i="5"/>
  <c r="V201" i="5"/>
  <c r="X201" i="5" s="1" a="1"/>
  <c r="X201" i="5" s="1"/>
  <c r="W201" i="5" s="1" a="1"/>
  <c r="W201" i="5" s="1"/>
  <c r="V202" i="5"/>
  <c r="V203" i="5"/>
  <c r="V204" i="5"/>
  <c r="V205" i="5"/>
  <c r="V206" i="5"/>
  <c r="V207" i="5"/>
  <c r="V208" i="5"/>
  <c r="V209" i="5"/>
  <c r="V210" i="5"/>
  <c r="V211" i="5"/>
  <c r="V212" i="5"/>
  <c r="V213" i="5"/>
  <c r="X213" i="5" s="1" a="1"/>
  <c r="X213" i="5" s="1"/>
  <c r="W213" i="5" s="1" a="1"/>
  <c r="W213" i="5" s="1"/>
  <c r="V214" i="5"/>
  <c r="V215" i="5"/>
  <c r="V216" i="5"/>
  <c r="V217" i="5"/>
  <c r="V218" i="5"/>
  <c r="V219" i="5"/>
  <c r="V220" i="5"/>
  <c r="V221" i="5"/>
  <c r="V222" i="5"/>
  <c r="V223" i="5"/>
  <c r="V224" i="5"/>
  <c r="V225" i="5"/>
  <c r="X225" i="5" s="1" a="1"/>
  <c r="X225" i="5" s="1"/>
  <c r="W225" i="5" s="1" a="1"/>
  <c r="W225" i="5" s="1"/>
  <c r="V226" i="5"/>
  <c r="V227" i="5"/>
  <c r="V228" i="5"/>
  <c r="V229" i="5"/>
  <c r="V230" i="5"/>
  <c r="V231" i="5"/>
  <c r="V232" i="5"/>
  <c r="V233" i="5"/>
  <c r="V234" i="5"/>
  <c r="V235" i="5"/>
  <c r="V236" i="5"/>
  <c r="V237" i="5"/>
  <c r="X237" i="5" s="1" a="1"/>
  <c r="X237" i="5" s="1"/>
  <c r="W237" i="5" s="1" a="1"/>
  <c r="W237" i="5" s="1"/>
  <c r="V238" i="5"/>
  <c r="V239" i="5"/>
  <c r="V240" i="5"/>
  <c r="V241" i="5"/>
  <c r="V242" i="5"/>
  <c r="V243" i="5"/>
  <c r="V244" i="5"/>
  <c r="V245" i="5"/>
  <c r="V246" i="5"/>
  <c r="V247" i="5"/>
  <c r="V248" i="5"/>
  <c r="V249" i="5"/>
  <c r="X249" i="5" s="1" a="1"/>
  <c r="X249" i="5" s="1"/>
  <c r="W249" i="5" s="1" a="1"/>
  <c r="W249" i="5" s="1"/>
  <c r="V250" i="5"/>
  <c r="V251" i="5"/>
  <c r="X251" i="5" s="1" a="1"/>
  <c r="X251" i="5" s="1"/>
  <c r="V252" i="5"/>
  <c r="V253" i="5"/>
  <c r="V254" i="5"/>
  <c r="V255" i="5"/>
  <c r="V256" i="5"/>
  <c r="V257" i="5"/>
  <c r="V258" i="5"/>
  <c r="V259" i="5"/>
  <c r="V260" i="5"/>
  <c r="V261" i="5"/>
  <c r="X261" i="5" s="1" a="1"/>
  <c r="X261" i="5" s="1"/>
  <c r="W261" i="5" s="1" a="1"/>
  <c r="W261" i="5" s="1"/>
  <c r="V262" i="5"/>
  <c r="V263" i="5"/>
  <c r="V264" i="5"/>
  <c r="V265" i="5"/>
  <c r="V266" i="5"/>
  <c r="V267" i="5"/>
  <c r="V268" i="5"/>
  <c r="V269" i="5"/>
  <c r="V270" i="5"/>
  <c r="V271" i="5"/>
  <c r="V272" i="5"/>
  <c r="V273" i="5"/>
  <c r="X273" i="5" s="1" a="1"/>
  <c r="X273" i="5" s="1"/>
  <c r="W273" i="5" s="1" a="1"/>
  <c r="W273" i="5" s="1"/>
  <c r="V274" i="5"/>
  <c r="V275" i="5"/>
  <c r="V276" i="5"/>
  <c r="V277" i="5"/>
  <c r="V278" i="5"/>
  <c r="V279" i="5"/>
  <c r="V280" i="5"/>
  <c r="V281" i="5"/>
  <c r="V282" i="5"/>
  <c r="V283" i="5"/>
  <c r="V284" i="5"/>
  <c r="V285" i="5"/>
  <c r="X285" i="5" s="1" a="1"/>
  <c r="X285" i="5" s="1"/>
  <c r="W285" i="5" s="1" a="1"/>
  <c r="W285" i="5" s="1"/>
  <c r="V286" i="5"/>
  <c r="V287" i="5"/>
  <c r="V288" i="5"/>
  <c r="V289" i="5"/>
  <c r="X289" i="5" s="1" a="1"/>
  <c r="X289" i="5" s="1"/>
  <c r="V290" i="5"/>
  <c r="V291" i="5"/>
  <c r="V292" i="5"/>
  <c r="V293" i="5"/>
  <c r="V294" i="5"/>
  <c r="V295" i="5"/>
  <c r="V296" i="5"/>
  <c r="V297" i="5"/>
  <c r="X297" i="5" s="1" a="1"/>
  <c r="X297" i="5" s="1"/>
  <c r="W297" i="5" s="1" a="1"/>
  <c r="W297" i="5" s="1"/>
  <c r="V298" i="5"/>
  <c r="V299" i="5"/>
  <c r="V300" i="5"/>
  <c r="V301" i="5"/>
  <c r="V302" i="5"/>
  <c r="V303" i="5"/>
  <c r="V304" i="5"/>
  <c r="V305" i="5"/>
  <c r="V306" i="5"/>
  <c r="V307" i="5"/>
  <c r="V308" i="5"/>
  <c r="V309" i="5"/>
  <c r="X309" i="5" s="1" a="1"/>
  <c r="X309" i="5" s="1"/>
  <c r="W309" i="5" s="1" a="1"/>
  <c r="W309" i="5" s="1"/>
  <c r="V310" i="5"/>
  <c r="V311" i="5"/>
  <c r="V312" i="5"/>
  <c r="V313" i="5"/>
  <c r="V314" i="5"/>
  <c r="V315" i="5"/>
  <c r="V316" i="5"/>
  <c r="V317" i="5"/>
  <c r="V318" i="5"/>
  <c r="V319" i="5"/>
  <c r="V320" i="5"/>
  <c r="V321" i="5"/>
  <c r="X321" i="5" s="1" a="1"/>
  <c r="X321" i="5" s="1"/>
  <c r="W321" i="5" s="1" a="1"/>
  <c r="W321" i="5" s="1"/>
  <c r="V322" i="5"/>
  <c r="V323" i="5"/>
  <c r="V324" i="5"/>
  <c r="V325" i="5"/>
  <c r="V326" i="5"/>
  <c r="V327" i="5"/>
  <c r="V328" i="5"/>
  <c r="V329" i="5"/>
  <c r="V330" i="5"/>
  <c r="V331" i="5"/>
  <c r="V332" i="5"/>
  <c r="V333" i="5"/>
  <c r="X333" i="5" s="1" a="1"/>
  <c r="X333" i="5" s="1"/>
  <c r="W333" i="5" s="1" a="1"/>
  <c r="W333" i="5" s="1"/>
  <c r="V334" i="5"/>
  <c r="V335" i="5"/>
  <c r="V336" i="5"/>
  <c r="V337" i="5"/>
  <c r="V338" i="5"/>
  <c r="V339" i="5"/>
  <c r="V340" i="5"/>
  <c r="V341" i="5"/>
  <c r="V342" i="5"/>
  <c r="V343" i="5"/>
  <c r="V344" i="5"/>
  <c r="V345" i="5"/>
  <c r="X345" i="5" s="1" a="1"/>
  <c r="X345" i="5" s="1"/>
  <c r="W345" i="5" s="1" a="1"/>
  <c r="W345" i="5" s="1"/>
  <c r="V346" i="5"/>
  <c r="V347" i="5"/>
  <c r="V348" i="5"/>
  <c r="V349" i="5"/>
  <c r="V350" i="5"/>
  <c r="V351" i="5"/>
  <c r="V352" i="5"/>
  <c r="V353" i="5"/>
  <c r="V354" i="5"/>
  <c r="V355" i="5"/>
  <c r="V356" i="5"/>
  <c r="V357" i="5"/>
  <c r="X357" i="5" s="1" a="1"/>
  <c r="X357" i="5" s="1"/>
  <c r="W357" i="5" s="1" a="1"/>
  <c r="W357" i="5" s="1"/>
  <c r="V358" i="5"/>
  <c r="V359" i="5"/>
  <c r="V360" i="5"/>
  <c r="V361" i="5"/>
  <c r="V362" i="5"/>
  <c r="V363" i="5"/>
  <c r="V364" i="5"/>
  <c r="V365" i="5"/>
  <c r="V366" i="5"/>
  <c r="V367" i="5"/>
  <c r="V368" i="5"/>
  <c r="V369" i="5"/>
  <c r="X369" i="5" s="1" a="1"/>
  <c r="X369" i="5" s="1"/>
  <c r="W369" i="5" s="1" a="1"/>
  <c r="W369" i="5" s="1"/>
  <c r="V370" i="5"/>
  <c r="V371" i="5"/>
  <c r="V372" i="5"/>
  <c r="V373" i="5"/>
  <c r="V374" i="5"/>
  <c r="V375" i="5"/>
  <c r="V376" i="5"/>
  <c r="V377" i="5"/>
  <c r="V378" i="5"/>
  <c r="V379" i="5"/>
  <c r="V380" i="5"/>
  <c r="V381" i="5"/>
  <c r="X381" i="5" s="1" a="1"/>
  <c r="X381" i="5" s="1"/>
  <c r="W381" i="5" s="1" a="1"/>
  <c r="W381" i="5" s="1"/>
  <c r="V382" i="5"/>
  <c r="V383" i="5"/>
  <c r="V384" i="5"/>
  <c r="V385" i="5"/>
  <c r="V386" i="5"/>
  <c r="V387" i="5"/>
  <c r="V388" i="5"/>
  <c r="V389" i="5"/>
  <c r="V390" i="5"/>
  <c r="V391" i="5"/>
  <c r="V392" i="5"/>
  <c r="V393" i="5"/>
  <c r="X393" i="5" s="1" a="1"/>
  <c r="X393" i="5" s="1"/>
  <c r="W393" i="5" s="1" a="1"/>
  <c r="W393" i="5" s="1"/>
  <c r="V394" i="5"/>
  <c r="V395" i="5"/>
  <c r="V396" i="5"/>
  <c r="V397" i="5"/>
  <c r="V398" i="5"/>
  <c r="V399" i="5"/>
  <c r="V400" i="5"/>
  <c r="V401" i="5"/>
  <c r="V402" i="5"/>
  <c r="V403" i="5"/>
  <c r="V404" i="5"/>
  <c r="V405" i="5"/>
  <c r="X405" i="5" s="1" a="1"/>
  <c r="X405" i="5" s="1"/>
  <c r="W405" i="5" s="1" a="1"/>
  <c r="W405" i="5" s="1"/>
  <c r="V406" i="5"/>
  <c r="V407" i="5"/>
  <c r="V408" i="5"/>
  <c r="V409" i="5"/>
  <c r="V410" i="5"/>
  <c r="V411" i="5"/>
  <c r="V412" i="5"/>
  <c r="V413" i="5"/>
  <c r="V414" i="5"/>
  <c r="V415" i="5"/>
  <c r="V416" i="5"/>
  <c r="V417" i="5"/>
  <c r="X417" i="5" s="1" a="1"/>
  <c r="X417" i="5" s="1"/>
  <c r="W417" i="5" s="1" a="1"/>
  <c r="W417" i="5" s="1"/>
  <c r="V418" i="5"/>
  <c r="V419" i="5"/>
  <c r="V420" i="5"/>
  <c r="V421" i="5"/>
  <c r="V422" i="5"/>
  <c r="V423" i="5"/>
  <c r="V424" i="5"/>
  <c r="V425" i="5"/>
  <c r="V426" i="5"/>
  <c r="V427" i="5"/>
  <c r="V428" i="5"/>
  <c r="V429" i="5"/>
  <c r="X429" i="5" s="1" a="1"/>
  <c r="X429" i="5" s="1"/>
  <c r="W429" i="5" s="1" a="1"/>
  <c r="W429" i="5" s="1"/>
  <c r="V430" i="5"/>
  <c r="V431" i="5"/>
  <c r="V432" i="5"/>
  <c r="V433" i="5"/>
  <c r="V434" i="5"/>
  <c r="V435" i="5"/>
  <c r="V436" i="5"/>
  <c r="V437" i="5"/>
  <c r="V438" i="5"/>
  <c r="V439" i="5"/>
  <c r="V440" i="5"/>
  <c r="V441" i="5"/>
  <c r="X441" i="5" s="1" a="1"/>
  <c r="X441" i="5" s="1"/>
  <c r="W441" i="5" s="1" a="1"/>
  <c r="W441" i="5" s="1"/>
  <c r="V442" i="5"/>
  <c r="V443" i="5"/>
  <c r="V444" i="5"/>
  <c r="V445" i="5"/>
  <c r="V446" i="5"/>
  <c r="V447" i="5"/>
  <c r="V448" i="5"/>
  <c r="V449" i="5"/>
  <c r="V450" i="5"/>
  <c r="V451" i="5"/>
  <c r="V452" i="5"/>
  <c r="V453" i="5"/>
  <c r="X453" i="5" s="1" a="1"/>
  <c r="X453" i="5" s="1"/>
  <c r="W453" i="5" s="1" a="1"/>
  <c r="W453" i="5" s="1"/>
  <c r="V454" i="5"/>
  <c r="V455" i="5"/>
  <c r="X455" i="5" s="1" a="1"/>
  <c r="X455" i="5" s="1"/>
  <c r="V456" i="5"/>
  <c r="V457" i="5"/>
  <c r="V458" i="5"/>
  <c r="V459" i="5"/>
  <c r="V460" i="5"/>
  <c r="V461" i="5"/>
  <c r="V462" i="5"/>
  <c r="V463" i="5"/>
  <c r="V464" i="5"/>
  <c r="V465" i="5"/>
  <c r="X465" i="5" s="1" a="1"/>
  <c r="X465" i="5" s="1"/>
  <c r="W465" i="5" s="1" a="1"/>
  <c r="W465" i="5" s="1"/>
  <c r="V466" i="5"/>
  <c r="V467" i="5"/>
  <c r="V468" i="5"/>
  <c r="V469" i="5"/>
  <c r="V470" i="5"/>
  <c r="V471" i="5"/>
  <c r="V472" i="5"/>
  <c r="V473" i="5"/>
  <c r="V474" i="5"/>
  <c r="V475" i="5"/>
  <c r="V476" i="5"/>
  <c r="V477" i="5"/>
  <c r="X477" i="5" s="1" a="1"/>
  <c r="X477" i="5" s="1"/>
  <c r="W477" i="5" s="1" a="1"/>
  <c r="W477" i="5" s="1"/>
  <c r="V478" i="5"/>
  <c r="V479" i="5"/>
  <c r="V480" i="5"/>
  <c r="V481" i="5"/>
  <c r="V482" i="5"/>
  <c r="V483" i="5"/>
  <c r="V484" i="5"/>
  <c r="V485" i="5"/>
  <c r="V486" i="5"/>
  <c r="V487" i="5"/>
  <c r="V488" i="5"/>
  <c r="V489" i="5"/>
  <c r="X489" i="5" s="1" a="1"/>
  <c r="X489" i="5" s="1"/>
  <c r="W489" i="5" s="1" a="1"/>
  <c r="W489" i="5" s="1"/>
  <c r="V490" i="5"/>
  <c r="V491" i="5"/>
  <c r="V492" i="5"/>
  <c r="V493" i="5"/>
  <c r="V494" i="5"/>
  <c r="V495" i="5"/>
  <c r="V496" i="5"/>
  <c r="V497" i="5"/>
  <c r="V498" i="5"/>
  <c r="V499" i="5"/>
  <c r="V500" i="5"/>
  <c r="V501" i="5"/>
  <c r="X501" i="5" s="1" a="1"/>
  <c r="X501" i="5" s="1"/>
  <c r="W501" i="5" s="1" a="1"/>
  <c r="W501" i="5" s="1"/>
  <c r="V502" i="5"/>
  <c r="V503" i="5"/>
  <c r="V504" i="5"/>
  <c r="V505" i="5"/>
  <c r="V506" i="5"/>
  <c r="V507" i="5"/>
  <c r="V508" i="5"/>
  <c r="V509" i="5"/>
  <c r="V510" i="5"/>
  <c r="V511" i="5"/>
  <c r="V512" i="5"/>
  <c r="V513" i="5"/>
  <c r="X513" i="5" s="1" a="1"/>
  <c r="X513" i="5" s="1"/>
  <c r="W513" i="5" s="1" a="1"/>
  <c r="W513" i="5" s="1"/>
  <c r="V514" i="5"/>
  <c r="V515" i="5"/>
  <c r="V516" i="5"/>
  <c r="V517" i="5"/>
  <c r="V518" i="5"/>
  <c r="V519" i="5"/>
  <c r="V520" i="5"/>
  <c r="V521" i="5"/>
  <c r="V522" i="5"/>
  <c r="V523" i="5"/>
  <c r="V524" i="5"/>
  <c r="V525" i="5"/>
  <c r="X525" i="5" s="1" a="1"/>
  <c r="X525" i="5" s="1"/>
  <c r="W525" i="5" s="1" a="1"/>
  <c r="W525" i="5" s="1"/>
  <c r="V526" i="5"/>
  <c r="V527" i="5"/>
  <c r="V528" i="5"/>
  <c r="V529" i="5"/>
  <c r="V530" i="5"/>
  <c r="V531" i="5"/>
  <c r="V532" i="5"/>
  <c r="V533" i="5"/>
  <c r="V534" i="5"/>
  <c r="V535" i="5"/>
  <c r="V536" i="5"/>
  <c r="V537" i="5"/>
  <c r="X537" i="5" s="1" a="1"/>
  <c r="X537" i="5" s="1"/>
  <c r="W537" i="5" s="1" a="1"/>
  <c r="W537" i="5" s="1"/>
  <c r="V538" i="5"/>
  <c r="V539" i="5"/>
  <c r="V540" i="5"/>
  <c r="V541" i="5"/>
  <c r="V542" i="5"/>
  <c r="V543" i="5"/>
  <c r="V544" i="5"/>
  <c r="V545" i="5"/>
  <c r="V546" i="5"/>
  <c r="V547" i="5"/>
  <c r="V548" i="5"/>
  <c r="V549" i="5"/>
  <c r="X549" i="5" s="1" a="1"/>
  <c r="X549" i="5" s="1"/>
  <c r="W549" i="5" s="1" a="1"/>
  <c r="W549" i="5" s="1"/>
  <c r="V550" i="5"/>
  <c r="V551" i="5"/>
  <c r="V552" i="5"/>
  <c r="V553" i="5"/>
  <c r="V554" i="5"/>
  <c r="V555" i="5"/>
  <c r="V556" i="5"/>
  <c r="V557" i="5"/>
  <c r="V558" i="5"/>
  <c r="V559" i="5"/>
  <c r="V560" i="5"/>
  <c r="V561" i="5"/>
  <c r="X561" i="5" s="1" a="1"/>
  <c r="X561" i="5" s="1"/>
  <c r="W561" i="5" s="1" a="1"/>
  <c r="W561" i="5" s="1"/>
  <c r="V562" i="5"/>
  <c r="V563" i="5"/>
  <c r="V564" i="5"/>
  <c r="V565" i="5"/>
  <c r="V566" i="5"/>
  <c r="V567" i="5"/>
  <c r="V568" i="5"/>
  <c r="V569" i="5"/>
  <c r="V570" i="5"/>
  <c r="V571" i="5"/>
  <c r="V572" i="5"/>
  <c r="V573" i="5"/>
  <c r="X573" i="5" s="1" a="1"/>
  <c r="X573" i="5" s="1"/>
  <c r="W573" i="5" s="1" a="1"/>
  <c r="W573" i="5" s="1"/>
  <c r="V574" i="5"/>
  <c r="V575" i="5"/>
  <c r="V576" i="5"/>
  <c r="V577" i="5"/>
  <c r="V578" i="5"/>
  <c r="V579" i="5"/>
  <c r="V580" i="5"/>
  <c r="V581" i="5"/>
  <c r="V582" i="5"/>
  <c r="V583" i="5"/>
  <c r="V584" i="5"/>
  <c r="V585" i="5"/>
  <c r="X585" i="5" s="1" a="1"/>
  <c r="X585" i="5" s="1"/>
  <c r="W585" i="5" s="1" a="1"/>
  <c r="W585" i="5" s="1"/>
  <c r="V586" i="5"/>
  <c r="V587" i="5"/>
  <c r="V588" i="5"/>
  <c r="V589" i="5"/>
  <c r="V590" i="5"/>
  <c r="V591" i="5"/>
  <c r="V592" i="5"/>
  <c r="V593" i="5"/>
  <c r="V594" i="5"/>
  <c r="V595" i="5"/>
  <c r="V596" i="5"/>
  <c r="V597" i="5"/>
  <c r="X597" i="5" s="1" a="1"/>
  <c r="X597" i="5" s="1"/>
  <c r="W597" i="5" s="1" a="1"/>
  <c r="W597" i="5" s="1"/>
  <c r="V598" i="5"/>
  <c r="V599" i="5"/>
  <c r="V600" i="5"/>
  <c r="V601" i="5"/>
  <c r="V602" i="5"/>
  <c r="V603" i="5"/>
  <c r="V604" i="5"/>
  <c r="V605" i="5"/>
  <c r="V606" i="5"/>
  <c r="V607" i="5"/>
  <c r="V608" i="5"/>
  <c r="V609" i="5"/>
  <c r="X609" i="5" s="1" a="1"/>
  <c r="X609" i="5" s="1"/>
  <c r="W609" i="5" s="1" a="1"/>
  <c r="W609" i="5" s="1"/>
  <c r="V610" i="5"/>
  <c r="V611" i="5"/>
  <c r="V612" i="5"/>
  <c r="V613" i="5"/>
  <c r="V614" i="5"/>
  <c r="V615" i="5"/>
  <c r="V616" i="5"/>
  <c r="V617" i="5"/>
  <c r="V618" i="5"/>
  <c r="V619" i="5"/>
  <c r="V620" i="5"/>
  <c r="V621" i="5"/>
  <c r="X621" i="5" s="1" a="1"/>
  <c r="X621" i="5" s="1"/>
  <c r="W621" i="5" s="1" a="1"/>
  <c r="W621" i="5" s="1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X645" i="5" s="1" a="1"/>
  <c r="X645" i="5" s="1"/>
  <c r="W645" i="5" s="1" a="1"/>
  <c r="W645" i="5" s="1"/>
  <c r="V646" i="5"/>
  <c r="V647" i="5"/>
  <c r="V648" i="5"/>
  <c r="V649" i="5"/>
  <c r="V650" i="5"/>
  <c r="V651" i="5"/>
  <c r="V652" i="5"/>
  <c r="V653" i="5"/>
  <c r="V654" i="5"/>
  <c r="V655" i="5"/>
  <c r="V656" i="5"/>
  <c r="V657" i="5"/>
  <c r="X657" i="5" s="1" a="1"/>
  <c r="X657" i="5" s="1"/>
  <c r="W657" i="5" s="1" a="1"/>
  <c r="W657" i="5" s="1"/>
  <c r="V658" i="5"/>
  <c r="V659" i="5"/>
  <c r="V660" i="5"/>
  <c r="V661" i="5"/>
  <c r="V662" i="5"/>
  <c r="V663" i="5"/>
  <c r="V664" i="5"/>
  <c r="V665" i="5"/>
  <c r="V666" i="5"/>
  <c r="V667" i="5"/>
  <c r="V668" i="5"/>
  <c r="V669" i="5"/>
  <c r="X669" i="5" s="1" a="1"/>
  <c r="X669" i="5" s="1"/>
  <c r="W669" i="5" s="1" a="1"/>
  <c r="W669" i="5" s="1"/>
  <c r="V670" i="5"/>
  <c r="V671" i="5"/>
  <c r="V672" i="5"/>
  <c r="V673" i="5"/>
  <c r="V674" i="5"/>
  <c r="V675" i="5"/>
  <c r="V676" i="5"/>
  <c r="V677" i="5"/>
  <c r="V678" i="5"/>
  <c r="V679" i="5"/>
  <c r="V680" i="5"/>
  <c r="V681" i="5"/>
  <c r="X681" i="5" s="1" a="1"/>
  <c r="X681" i="5" s="1"/>
  <c r="W681" i="5" s="1" a="1"/>
  <c r="W681" i="5" s="1"/>
  <c r="V682" i="5"/>
  <c r="V683" i="5"/>
  <c r="V684" i="5"/>
  <c r="V685" i="5"/>
  <c r="V686" i="5"/>
  <c r="V687" i="5"/>
  <c r="V688" i="5"/>
  <c r="V689" i="5"/>
  <c r="V690" i="5"/>
  <c r="V691" i="5"/>
  <c r="V692" i="5"/>
  <c r="V693" i="5"/>
  <c r="X693" i="5" s="1" a="1"/>
  <c r="X693" i="5" s="1"/>
  <c r="W693" i="5" s="1" a="1"/>
  <c r="W693" i="5" s="1"/>
  <c r="V694" i="5"/>
  <c r="V695" i="5"/>
  <c r="V696" i="5"/>
  <c r="V697" i="5"/>
  <c r="V698" i="5"/>
  <c r="V699" i="5"/>
  <c r="V700" i="5"/>
  <c r="V701" i="5"/>
  <c r="V702" i="5"/>
  <c r="V703" i="5"/>
  <c r="V704" i="5"/>
  <c r="V705" i="5"/>
  <c r="X705" i="5" s="1" a="1"/>
  <c r="X705" i="5" s="1"/>
  <c r="W705" i="5" s="1" a="1"/>
  <c r="W705" i="5" s="1"/>
  <c r="V706" i="5"/>
  <c r="V707" i="5"/>
  <c r="V708" i="5"/>
  <c r="V709" i="5"/>
  <c r="V710" i="5"/>
  <c r="V711" i="5"/>
  <c r="V712" i="5"/>
  <c r="V713" i="5"/>
  <c r="V714" i="5"/>
  <c r="V715" i="5"/>
  <c r="V716" i="5"/>
  <c r="V717" i="5"/>
  <c r="X717" i="5" s="1" a="1"/>
  <c r="X717" i="5" s="1"/>
  <c r="W717" i="5" s="1" a="1"/>
  <c r="W717" i="5" s="1"/>
  <c r="V718" i="5"/>
  <c r="V719" i="5"/>
  <c r="V720" i="5"/>
  <c r="V721" i="5"/>
  <c r="V722" i="5"/>
  <c r="V723" i="5"/>
  <c r="V724" i="5"/>
  <c r="V725" i="5"/>
  <c r="V726" i="5"/>
  <c r="V727" i="5"/>
  <c r="V728" i="5"/>
  <c r="V729" i="5"/>
  <c r="X729" i="5" s="1" a="1"/>
  <c r="X729" i="5" s="1"/>
  <c r="W729" i="5" s="1" a="1"/>
  <c r="W729" i="5" s="1"/>
  <c r="V730" i="5"/>
  <c r="V731" i="5"/>
  <c r="X731" i="5" s="1" a="1"/>
  <c r="X731" i="5" s="1"/>
  <c r="V732" i="5"/>
  <c r="V733" i="5"/>
  <c r="V734" i="5"/>
  <c r="V735" i="5"/>
  <c r="V736" i="5"/>
  <c r="V737" i="5"/>
  <c r="V738" i="5"/>
  <c r="V739" i="5"/>
  <c r="V740" i="5"/>
  <c r="V741" i="5"/>
  <c r="X741" i="5" s="1" a="1"/>
  <c r="X741" i="5" s="1"/>
  <c r="W741" i="5" s="1" a="1"/>
  <c r="W741" i="5" s="1"/>
  <c r="V742" i="5"/>
  <c r="V743" i="5"/>
  <c r="V744" i="5"/>
  <c r="V745" i="5"/>
  <c r="V746" i="5"/>
  <c r="V747" i="5"/>
  <c r="V748" i="5"/>
  <c r="V749" i="5"/>
  <c r="V750" i="5"/>
  <c r="V751" i="5"/>
  <c r="V752" i="5"/>
  <c r="V753" i="5"/>
  <c r="X753" i="5" s="1" a="1"/>
  <c r="X753" i="5" s="1"/>
  <c r="W753" i="5" s="1" a="1"/>
  <c r="W753" i="5" s="1"/>
  <c r="V754" i="5"/>
  <c r="X754" i="5" s="1" a="1"/>
  <c r="X754" i="5" s="1"/>
  <c r="V755" i="5"/>
  <c r="V756" i="5"/>
  <c r="V757" i="5"/>
  <c r="V758" i="5"/>
  <c r="V759" i="5"/>
  <c r="V760" i="5"/>
  <c r="V761" i="5"/>
  <c r="V762" i="5"/>
  <c r="V763" i="5"/>
  <c r="V764" i="5"/>
  <c r="V765" i="5"/>
  <c r="X765" i="5" s="1" a="1"/>
  <c r="X765" i="5" s="1"/>
  <c r="W765" i="5" s="1" a="1"/>
  <c r="W765" i="5" s="1"/>
  <c r="V766" i="5"/>
  <c r="V767" i="5"/>
  <c r="V768" i="5"/>
  <c r="V769" i="5"/>
  <c r="V770" i="5"/>
  <c r="V771" i="5"/>
  <c r="V772" i="5"/>
  <c r="V773" i="5"/>
  <c r="V774" i="5"/>
  <c r="V775" i="5"/>
  <c r="V776" i="5"/>
  <c r="V777" i="5"/>
  <c r="X777" i="5" s="1" a="1"/>
  <c r="X777" i="5" s="1"/>
  <c r="W777" i="5" s="1" a="1"/>
  <c r="W777" i="5" s="1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X813" i="5" s="1" a="1"/>
  <c r="X813" i="5" s="1"/>
  <c r="W813" i="5" s="1" a="1"/>
  <c r="W813" i="5" s="1"/>
  <c r="V814" i="5"/>
  <c r="V815" i="5"/>
  <c r="V816" i="5"/>
  <c r="V817" i="5"/>
  <c r="V818" i="5"/>
  <c r="V819" i="5"/>
  <c r="V820" i="5"/>
  <c r="V821" i="5"/>
  <c r="V822" i="5"/>
  <c r="V823" i="5"/>
  <c r="V824" i="5"/>
  <c r="V825" i="5"/>
  <c r="X825" i="5" s="1" a="1"/>
  <c r="X825" i="5" s="1"/>
  <c r="W825" i="5" s="1" a="1"/>
  <c r="W825" i="5" s="1"/>
  <c r="V826" i="5"/>
  <c r="V827" i="5"/>
  <c r="V828" i="5"/>
  <c r="V829" i="5"/>
  <c r="V830" i="5"/>
  <c r="V831" i="5"/>
  <c r="V832" i="5"/>
  <c r="V833" i="5"/>
  <c r="V834" i="5"/>
  <c r="V835" i="5"/>
  <c r="V836" i="5"/>
  <c r="V837" i="5"/>
  <c r="X837" i="5" s="1" a="1"/>
  <c r="X837" i="5" s="1"/>
  <c r="W837" i="5" s="1" a="1"/>
  <c r="W837" i="5" s="1"/>
  <c r="V838" i="5"/>
  <c r="V839" i="5"/>
  <c r="V840" i="5"/>
  <c r="V841" i="5"/>
  <c r="V842" i="5"/>
  <c r="V843" i="5"/>
  <c r="V844" i="5"/>
  <c r="V845" i="5"/>
  <c r="V846" i="5"/>
  <c r="V847" i="5"/>
  <c r="V848" i="5"/>
  <c r="V849" i="5"/>
  <c r="X849" i="5" s="1" a="1"/>
  <c r="X849" i="5" s="1"/>
  <c r="W849" i="5" s="1" a="1"/>
  <c r="W849" i="5" s="1"/>
  <c r="V850" i="5"/>
  <c r="V851" i="5"/>
  <c r="V852" i="5"/>
  <c r="V853" i="5"/>
  <c r="V854" i="5"/>
  <c r="V855" i="5"/>
  <c r="V856" i="5"/>
  <c r="V857" i="5"/>
  <c r="V858" i="5"/>
  <c r="V859" i="5"/>
  <c r="V860" i="5"/>
  <c r="V861" i="5"/>
  <c r="X861" i="5" s="1" a="1"/>
  <c r="X861" i="5" s="1"/>
  <c r="W861" i="5" s="1" a="1"/>
  <c r="W861" i="5" s="1"/>
  <c r="V862" i="5"/>
  <c r="V863" i="5"/>
  <c r="V864" i="5"/>
  <c r="V865" i="5"/>
  <c r="V866" i="5"/>
  <c r="V867" i="5"/>
  <c r="V868" i="5"/>
  <c r="V869" i="5"/>
  <c r="V870" i="5"/>
  <c r="V871" i="5"/>
  <c r="V872" i="5"/>
  <c r="V873" i="5"/>
  <c r="X873" i="5" s="1" a="1"/>
  <c r="X873" i="5" s="1"/>
  <c r="W873" i="5" s="1" a="1"/>
  <c r="W873" i="5" s="1"/>
  <c r="V874" i="5"/>
  <c r="V875" i="5"/>
  <c r="V876" i="5"/>
  <c r="V877" i="5"/>
  <c r="V878" i="5"/>
  <c r="V879" i="5"/>
  <c r="V880" i="5"/>
  <c r="V881" i="5"/>
  <c r="V882" i="5"/>
  <c r="V883" i="5"/>
  <c r="V884" i="5"/>
  <c r="V885" i="5"/>
  <c r="V886" i="5"/>
  <c r="V887" i="5"/>
  <c r="V888" i="5"/>
  <c r="V889" i="5"/>
  <c r="V890" i="5"/>
  <c r="V891" i="5"/>
  <c r="V892" i="5"/>
  <c r="V893" i="5"/>
  <c r="V894" i="5"/>
  <c r="V895" i="5"/>
  <c r="V896" i="5"/>
  <c r="V897" i="5"/>
  <c r="V898" i="5"/>
  <c r="V899" i="5"/>
  <c r="V900" i="5"/>
  <c r="V901" i="5"/>
  <c r="V902" i="5"/>
  <c r="V903" i="5"/>
  <c r="V904" i="5"/>
  <c r="V905" i="5"/>
  <c r="V906" i="5"/>
  <c r="V907" i="5"/>
  <c r="V908" i="5"/>
  <c r="V909" i="5"/>
  <c r="V910" i="5"/>
  <c r="V911" i="5"/>
  <c r="V912" i="5"/>
  <c r="V913" i="5"/>
  <c r="V914" i="5"/>
  <c r="V915" i="5"/>
  <c r="V916" i="5"/>
  <c r="V917" i="5"/>
  <c r="V918" i="5"/>
  <c r="V919" i="5"/>
  <c r="V920" i="5"/>
  <c r="V921" i="5"/>
  <c r="V922" i="5"/>
  <c r="V923" i="5"/>
  <c r="V924" i="5"/>
  <c r="V925" i="5"/>
  <c r="X925" i="5" s="1" a="1"/>
  <c r="X925" i="5" s="1"/>
  <c r="V926" i="5"/>
  <c r="V927" i="5"/>
  <c r="V928" i="5"/>
  <c r="V929" i="5"/>
  <c r="V930" i="5"/>
  <c r="V931" i="5"/>
  <c r="V932" i="5"/>
  <c r="V933" i="5"/>
  <c r="X933" i="5" s="1" a="1"/>
  <c r="X933" i="5" s="1"/>
  <c r="W933" i="5" s="1" a="1"/>
  <c r="W933" i="5" s="1"/>
  <c r="V934" i="5"/>
  <c r="V935" i="5"/>
  <c r="V936" i="5"/>
  <c r="V937" i="5"/>
  <c r="V938" i="5"/>
  <c r="V939" i="5"/>
  <c r="V940" i="5"/>
  <c r="V941" i="5"/>
  <c r="V942" i="5"/>
  <c r="V943" i="5"/>
  <c r="V944" i="5"/>
  <c r="V945" i="5"/>
  <c r="X945" i="5" s="1" a="1"/>
  <c r="X945" i="5" s="1"/>
  <c r="W945" i="5" s="1" a="1"/>
  <c r="W945" i="5" s="1"/>
  <c r="V946" i="5"/>
  <c r="V947" i="5"/>
  <c r="V948" i="5"/>
  <c r="V949" i="5"/>
  <c r="V950" i="5"/>
  <c r="V951" i="5"/>
  <c r="V952" i="5"/>
  <c r="V953" i="5"/>
  <c r="V954" i="5"/>
  <c r="V955" i="5"/>
  <c r="V956" i="5"/>
  <c r="V957" i="5"/>
  <c r="X957" i="5" s="1" a="1"/>
  <c r="X957" i="5" s="1"/>
  <c r="W957" i="5" s="1" a="1"/>
  <c r="W957" i="5" s="1"/>
  <c r="V958" i="5"/>
  <c r="V959" i="5"/>
  <c r="V960" i="5"/>
  <c r="V961" i="5"/>
  <c r="V962" i="5"/>
  <c r="V963" i="5"/>
  <c r="V964" i="5"/>
  <c r="V965" i="5"/>
  <c r="V966" i="5"/>
  <c r="V967" i="5"/>
  <c r="V968" i="5"/>
  <c r="V969" i="5"/>
  <c r="X969" i="5" s="1" a="1"/>
  <c r="X969" i="5" s="1"/>
  <c r="W969" i="5" s="1" a="1"/>
  <c r="W969" i="5" s="1"/>
  <c r="V970" i="5"/>
  <c r="V971" i="5"/>
  <c r="V972" i="5"/>
  <c r="V973" i="5"/>
  <c r="V974" i="5"/>
  <c r="V975" i="5"/>
  <c r="V976" i="5"/>
  <c r="V977" i="5"/>
  <c r="V978" i="5"/>
  <c r="V979" i="5"/>
  <c r="V980" i="5"/>
  <c r="V981" i="5"/>
  <c r="X981" i="5" s="1" a="1"/>
  <c r="X981" i="5" s="1"/>
  <c r="W981" i="5" s="1" a="1"/>
  <c r="W981" i="5" s="1"/>
  <c r="V982" i="5"/>
  <c r="V983" i="5"/>
  <c r="V984" i="5"/>
  <c r="V985" i="5"/>
  <c r="V986" i="5"/>
  <c r="V987" i="5"/>
  <c r="V988" i="5"/>
  <c r="V989" i="5"/>
  <c r="V990" i="5"/>
  <c r="V991" i="5"/>
  <c r="V992" i="5"/>
  <c r="V993" i="5"/>
  <c r="X993" i="5" s="1" a="1"/>
  <c r="X993" i="5" s="1"/>
  <c r="W993" i="5" s="1" a="1"/>
  <c r="W993" i="5" s="1"/>
  <c r="V994" i="5"/>
  <c r="V995" i="5"/>
  <c r="V996" i="5"/>
  <c r="V997" i="5"/>
  <c r="V998" i="5"/>
  <c r="V999" i="5"/>
  <c r="V1000" i="5"/>
  <c r="V1001" i="5"/>
  <c r="V1002" i="5"/>
  <c r="V1003" i="5"/>
  <c r="V1004" i="5"/>
  <c r="V1005" i="5"/>
  <c r="V1006" i="5"/>
  <c r="X1006" i="5" s="1" a="1"/>
  <c r="X1006" i="5" s="1"/>
  <c r="V1007" i="5"/>
  <c r="V1008" i="5"/>
  <c r="V1009" i="5"/>
  <c r="V1010" i="5"/>
  <c r="V1011" i="5"/>
  <c r="V1012" i="5"/>
  <c r="V1013" i="5"/>
  <c r="V1014" i="5"/>
  <c r="V1015" i="5"/>
  <c r="V1016" i="5"/>
  <c r="V1017" i="5"/>
  <c r="V1018" i="5"/>
  <c r="V1019" i="5"/>
  <c r="X1019" i="5" s="1" a="1"/>
  <c r="X1019" i="5" s="1"/>
  <c r="V1020" i="5"/>
  <c r="V1021" i="5"/>
  <c r="V1022" i="5"/>
  <c r="V1023" i="5"/>
  <c r="V1024" i="5"/>
  <c r="V1025" i="5"/>
  <c r="V1026" i="5"/>
  <c r="V1027" i="5"/>
  <c r="V1028" i="5"/>
  <c r="V1029" i="5"/>
  <c r="X1029" i="5" s="1" a="1"/>
  <c r="X1029" i="5" s="1"/>
  <c r="W1029" i="5" s="1" a="1"/>
  <c r="W1029" i="5" s="1"/>
  <c r="V1030" i="5"/>
  <c r="V1031" i="5"/>
  <c r="V1032" i="5"/>
  <c r="V1033" i="5"/>
  <c r="X1033" i="5" s="1" a="1"/>
  <c r="X1033" i="5" s="1"/>
  <c r="V1034" i="5"/>
  <c r="V1035" i="5"/>
  <c r="V1036" i="5"/>
  <c r="V1037" i="5"/>
  <c r="V1038" i="5"/>
  <c r="V1039" i="5"/>
  <c r="V1040" i="5"/>
  <c r="V1041" i="5"/>
  <c r="X1041" i="5" s="1" a="1"/>
  <c r="X1041" i="5" s="1"/>
  <c r="W1041" i="5" s="1" a="1"/>
  <c r="W1041" i="5" s="1"/>
  <c r="V1042" i="5"/>
  <c r="V1043" i="5"/>
  <c r="V1044" i="5"/>
  <c r="V1045" i="5"/>
  <c r="V1046" i="5"/>
  <c r="V1047" i="5"/>
  <c r="V1048" i="5"/>
  <c r="V1049" i="5"/>
  <c r="V1050" i="5"/>
  <c r="V1051" i="5"/>
  <c r="V1052" i="5"/>
  <c r="V1053" i="5"/>
  <c r="X1053" i="5" s="1" a="1"/>
  <c r="X1053" i="5" s="1"/>
  <c r="W1053" i="5" s="1" a="1"/>
  <c r="W1053" i="5" s="1"/>
  <c r="V1054" i="5"/>
  <c r="V1055" i="5"/>
  <c r="V1056" i="5"/>
  <c r="V1057" i="5"/>
  <c r="V1058" i="5"/>
  <c r="V1059" i="5"/>
  <c r="V1060" i="5"/>
  <c r="V1061" i="5"/>
  <c r="V1062" i="5"/>
  <c r="V1063" i="5"/>
  <c r="V1064" i="5"/>
  <c r="V1065" i="5"/>
  <c r="X1065" i="5" s="1" a="1"/>
  <c r="X1065" i="5" s="1"/>
  <c r="W1065" i="5" s="1" a="1"/>
  <c r="W1065" i="5" s="1"/>
  <c r="V1066" i="5"/>
  <c r="V1067" i="5"/>
  <c r="V1068" i="5"/>
  <c r="V1069" i="5"/>
  <c r="V1070" i="5"/>
  <c r="V1071" i="5"/>
  <c r="V1072" i="5"/>
  <c r="V1073" i="5"/>
  <c r="V1074" i="5"/>
  <c r="V1075" i="5"/>
  <c r="V1076" i="5"/>
  <c r="V1077" i="5"/>
  <c r="V1078" i="5"/>
  <c r="V1079" i="5"/>
  <c r="V1080" i="5"/>
  <c r="V1081" i="5"/>
  <c r="V1082" i="5"/>
  <c r="V1083" i="5"/>
  <c r="V1084" i="5"/>
  <c r="V1085" i="5"/>
  <c r="V1086" i="5"/>
  <c r="V1087" i="5"/>
  <c r="V1088" i="5"/>
  <c r="V1089" i="5"/>
  <c r="X1089" i="5" s="1" a="1"/>
  <c r="X1089" i="5" s="1"/>
  <c r="W1089" i="5" s="1" a="1"/>
  <c r="W1089" i="5" s="1"/>
  <c r="V1090" i="5"/>
  <c r="V1091" i="5"/>
  <c r="V1092" i="5"/>
  <c r="V1093" i="5"/>
  <c r="V1094" i="5"/>
  <c r="V1095" i="5"/>
  <c r="V1096" i="5"/>
  <c r="V1097" i="5"/>
  <c r="V1098" i="5"/>
  <c r="V1099" i="5"/>
  <c r="V1100" i="5"/>
  <c r="V1101" i="5"/>
  <c r="X1101" i="5" s="1" a="1"/>
  <c r="X1101" i="5" s="1"/>
  <c r="W1101" i="5" s="1" a="1"/>
  <c r="W1101" i="5" s="1"/>
  <c r="V1102" i="5"/>
  <c r="V1103" i="5"/>
  <c r="V1104" i="5"/>
  <c r="V1105" i="5"/>
  <c r="V1106" i="5"/>
  <c r="V1107" i="5"/>
  <c r="V1108" i="5"/>
  <c r="V1109" i="5"/>
  <c r="V1110" i="5"/>
  <c r="V1111" i="5"/>
  <c r="V1112" i="5"/>
  <c r="V1113" i="5"/>
  <c r="X1113" i="5" s="1" a="1"/>
  <c r="X1113" i="5" s="1"/>
  <c r="W1113" i="5" s="1" a="1"/>
  <c r="W1113" i="5" s="1"/>
  <c r="V1114" i="5"/>
  <c r="V1115" i="5"/>
  <c r="V1116" i="5"/>
  <c r="V1117" i="5"/>
  <c r="V1118" i="5"/>
  <c r="V1119" i="5"/>
  <c r="V1120" i="5"/>
  <c r="V1121" i="5"/>
  <c r="V1122" i="5"/>
  <c r="V1123" i="5"/>
  <c r="V1124" i="5"/>
  <c r="V1125" i="5"/>
  <c r="X1125" i="5" s="1" a="1"/>
  <c r="X1125" i="5" s="1"/>
  <c r="W1125" i="5" s="1" a="1"/>
  <c r="W1125" i="5" s="1"/>
  <c r="V1126" i="5"/>
  <c r="V1127" i="5"/>
  <c r="V1128" i="5"/>
  <c r="V1129" i="5"/>
  <c r="V1130" i="5"/>
  <c r="V1131" i="5"/>
  <c r="V1132" i="5"/>
  <c r="V1133" i="5"/>
  <c r="V1134" i="5"/>
  <c r="V1135" i="5"/>
  <c r="V1136" i="5"/>
  <c r="V1137" i="5"/>
  <c r="X1137" i="5" s="1" a="1"/>
  <c r="X1137" i="5" s="1"/>
  <c r="W1137" i="5" s="1" a="1"/>
  <c r="W1137" i="5" s="1"/>
  <c r="V1138" i="5"/>
  <c r="V1139" i="5"/>
  <c r="V1140" i="5"/>
  <c r="V1141" i="5"/>
  <c r="V1142" i="5"/>
  <c r="V1143" i="5"/>
  <c r="V1144" i="5"/>
  <c r="V1145" i="5"/>
  <c r="V1146" i="5"/>
  <c r="V1147" i="5"/>
  <c r="V1148" i="5"/>
  <c r="V1149" i="5"/>
  <c r="X1149" i="5" s="1" a="1"/>
  <c r="X1149" i="5" s="1"/>
  <c r="W1149" i="5" s="1" a="1"/>
  <c r="W1149" i="5" s="1"/>
  <c r="V1150" i="5"/>
  <c r="V1151" i="5"/>
  <c r="V1152" i="5"/>
  <c r="V1153" i="5"/>
  <c r="V1154" i="5"/>
  <c r="V1155" i="5"/>
  <c r="V1156" i="5"/>
  <c r="V1157" i="5"/>
  <c r="V1158" i="5"/>
  <c r="V1159" i="5"/>
  <c r="V1160" i="5"/>
  <c r="V1161" i="5"/>
  <c r="X1161" i="5" s="1" a="1"/>
  <c r="X1161" i="5" s="1"/>
  <c r="W1161" i="5" s="1" a="1"/>
  <c r="W1161" i="5" s="1"/>
  <c r="V1162" i="5"/>
  <c r="V1163" i="5"/>
  <c r="V1164" i="5"/>
  <c r="V1165" i="5"/>
  <c r="V1166" i="5"/>
  <c r="V1167" i="5"/>
  <c r="V1168" i="5"/>
  <c r="V1169" i="5"/>
  <c r="V1170" i="5"/>
  <c r="V1171" i="5"/>
  <c r="V1172" i="5"/>
  <c r="V1173" i="5"/>
  <c r="X1173" i="5" s="1" a="1"/>
  <c r="X1173" i="5" s="1"/>
  <c r="W1173" i="5" s="1" a="1"/>
  <c r="W1173" i="5" s="1"/>
  <c r="V1174" i="5"/>
  <c r="V1175" i="5"/>
  <c r="V1176" i="5"/>
  <c r="V1177" i="5"/>
  <c r="X1177" i="5" s="1" a="1"/>
  <c r="X1177" i="5" s="1"/>
  <c r="V1178" i="5"/>
  <c r="V1179" i="5"/>
  <c r="V1180" i="5"/>
  <c r="V1181" i="5"/>
  <c r="V1182" i="5"/>
  <c r="V1183" i="5"/>
  <c r="V1184" i="5"/>
  <c r="V1185" i="5"/>
  <c r="X1185" i="5" s="1" a="1"/>
  <c r="X1185" i="5" s="1"/>
  <c r="W1185" i="5" s="1" a="1"/>
  <c r="W1185" i="5" s="1"/>
  <c r="V1186" i="5"/>
  <c r="V1187" i="5"/>
  <c r="V1188" i="5"/>
  <c r="V1189" i="5"/>
  <c r="V1190" i="5"/>
  <c r="V1191" i="5"/>
  <c r="V1192" i="5"/>
  <c r="V1193" i="5"/>
  <c r="V1194" i="5"/>
  <c r="V1195" i="5"/>
  <c r="V1196" i="5"/>
  <c r="V1197" i="5"/>
  <c r="X1197" i="5" s="1" a="1"/>
  <c r="X1197" i="5" s="1"/>
  <c r="W1197" i="5" s="1" a="1"/>
  <c r="W1197" i="5" s="1"/>
  <c r="V1198" i="5"/>
  <c r="V1199" i="5"/>
  <c r="X1199" i="5" s="1" a="1"/>
  <c r="X1199" i="5" s="1"/>
  <c r="V1200" i="5"/>
  <c r="V1201" i="5"/>
  <c r="V1202" i="5"/>
  <c r="V1203" i="5"/>
  <c r="V1204" i="5"/>
  <c r="V1205" i="5"/>
  <c r="V1206" i="5"/>
  <c r="V1207" i="5"/>
  <c r="V1208" i="5"/>
  <c r="V1209" i="5"/>
  <c r="X1209" i="5" s="1" a="1"/>
  <c r="X1209" i="5" s="1"/>
  <c r="W1209" i="5" s="1" a="1"/>
  <c r="W1209" i="5" s="1"/>
  <c r="V1210" i="5"/>
  <c r="V1211" i="5"/>
  <c r="V1212" i="5"/>
  <c r="V1213" i="5"/>
  <c r="V1214" i="5"/>
  <c r="V1215" i="5"/>
  <c r="V1216" i="5"/>
  <c r="V1217" i="5"/>
  <c r="V1218" i="5"/>
  <c r="V1219" i="5"/>
  <c r="V1220" i="5"/>
  <c r="V1221" i="5"/>
  <c r="X1221" i="5" s="1" a="1"/>
  <c r="X1221" i="5" s="1"/>
  <c r="W1221" i="5" s="1" a="1"/>
  <c r="W1221" i="5" s="1"/>
  <c r="V1222" i="5"/>
  <c r="V1223" i="5"/>
  <c r="V1224" i="5"/>
  <c r="V1225" i="5"/>
  <c r="V1226" i="5"/>
  <c r="V1227" i="5"/>
  <c r="V1228" i="5"/>
  <c r="V1229" i="5"/>
  <c r="V1230" i="5"/>
  <c r="V1231" i="5"/>
  <c r="V1232" i="5"/>
  <c r="V1233" i="5"/>
  <c r="X1233" i="5" s="1" a="1"/>
  <c r="X1233" i="5" s="1"/>
  <c r="W1233" i="5" s="1" a="1"/>
  <c r="W1233" i="5" s="1"/>
  <c r="V1234" i="5"/>
  <c r="V1235" i="5"/>
  <c r="V1236" i="5"/>
  <c r="V1237" i="5"/>
  <c r="V1238" i="5"/>
  <c r="V1239" i="5"/>
  <c r="V1240" i="5"/>
  <c r="V1241" i="5"/>
  <c r="V1242" i="5"/>
  <c r="V1243" i="5"/>
  <c r="V1244" i="5"/>
  <c r="V1245" i="5"/>
  <c r="X1245" i="5" s="1" a="1"/>
  <c r="X1245" i="5" s="1"/>
  <c r="W1245" i="5" s="1" a="1"/>
  <c r="W1245" i="5" s="1"/>
  <c r="V1246" i="5"/>
  <c r="V1247" i="5"/>
  <c r="V1248" i="5"/>
  <c r="V1249" i="5"/>
  <c r="V1250" i="5"/>
  <c r="V1251" i="5"/>
  <c r="V1252" i="5"/>
  <c r="V1253" i="5"/>
  <c r="V1254" i="5"/>
  <c r="V1255" i="5"/>
  <c r="V1256" i="5"/>
  <c r="V1257" i="5"/>
  <c r="X1257" i="5" s="1" a="1"/>
  <c r="X1257" i="5" s="1"/>
  <c r="W1257" i="5" s="1" a="1"/>
  <c r="W1257" i="5" s="1"/>
  <c r="V1258" i="5"/>
  <c r="V1259" i="5"/>
  <c r="V1260" i="5"/>
  <c r="V1261" i="5"/>
  <c r="V1262" i="5"/>
  <c r="V1263" i="5"/>
  <c r="V1264" i="5"/>
  <c r="V1265" i="5"/>
  <c r="V1266" i="5"/>
  <c r="V1267" i="5"/>
  <c r="V1268" i="5"/>
  <c r="V1269" i="5"/>
  <c r="X1269" i="5" s="1" a="1"/>
  <c r="X1269" i="5" s="1"/>
  <c r="W1269" i="5" s="1" a="1"/>
  <c r="W1269" i="5" s="1"/>
  <c r="V1270" i="5"/>
  <c r="V1271" i="5"/>
  <c r="V1272" i="5"/>
  <c r="V1273" i="5"/>
  <c r="V1274" i="5"/>
  <c r="V1275" i="5"/>
  <c r="V1276" i="5"/>
  <c r="V1277" i="5"/>
  <c r="V1278" i="5"/>
  <c r="V1279" i="5"/>
  <c r="V1280" i="5"/>
  <c r="V1281" i="5"/>
  <c r="X1281" i="5" s="1" a="1"/>
  <c r="X1281" i="5" s="1"/>
  <c r="W1281" i="5" s="1" a="1"/>
  <c r="W1281" i="5" s="1"/>
  <c r="V1282" i="5"/>
  <c r="V1283" i="5"/>
  <c r="V1284" i="5"/>
  <c r="V1285" i="5"/>
  <c r="V1286" i="5"/>
  <c r="V1287" i="5"/>
  <c r="V1288" i="5"/>
  <c r="V1289" i="5"/>
  <c r="V1290" i="5"/>
  <c r="V1291" i="5"/>
  <c r="V1292" i="5"/>
  <c r="V1293" i="5"/>
  <c r="X1293" i="5" s="1" a="1"/>
  <c r="X1293" i="5" s="1"/>
  <c r="W1293" i="5" s="1" a="1"/>
  <c r="W1293" i="5" s="1"/>
  <c r="V1294" i="5"/>
  <c r="V1295" i="5"/>
  <c r="V1296" i="5"/>
  <c r="V1297" i="5"/>
  <c r="V1298" i="5"/>
  <c r="V1299" i="5"/>
  <c r="V1300" i="5"/>
  <c r="V1301" i="5"/>
  <c r="V1302" i="5"/>
  <c r="V1303" i="5"/>
  <c r="V1304" i="5"/>
  <c r="V1305" i="5"/>
  <c r="V1306" i="5"/>
  <c r="V1307" i="5"/>
  <c r="X1307" i="5" s="1" a="1"/>
  <c r="X1307" i="5" s="1"/>
  <c r="V1308" i="5"/>
  <c r="V1309" i="5"/>
  <c r="V1310" i="5"/>
  <c r="V1311" i="5"/>
  <c r="V1312" i="5"/>
  <c r="V1313" i="5"/>
  <c r="V1314" i="5"/>
  <c r="V1315" i="5"/>
  <c r="V1316" i="5"/>
  <c r="V1317" i="5"/>
  <c r="X1317" i="5" s="1" a="1"/>
  <c r="X1317" i="5" s="1"/>
  <c r="W1317" i="5" s="1" a="1"/>
  <c r="W1317" i="5" s="1"/>
  <c r="V1318" i="5"/>
  <c r="V1319" i="5"/>
  <c r="V1320" i="5"/>
  <c r="V1321" i="5"/>
  <c r="V1322" i="5"/>
  <c r="V1323" i="5"/>
  <c r="V1324" i="5"/>
  <c r="V1325" i="5"/>
  <c r="V1326" i="5"/>
  <c r="V1327" i="5"/>
  <c r="V1328" i="5"/>
  <c r="V1329" i="5"/>
  <c r="X1329" i="5" s="1" a="1"/>
  <c r="X1329" i="5" s="1"/>
  <c r="W1329" i="5" s="1" a="1"/>
  <c r="W1329" i="5" s="1"/>
  <c r="V1330" i="5"/>
  <c r="V1331" i="5"/>
  <c r="V1332" i="5"/>
  <c r="V1333" i="5"/>
  <c r="V1334" i="5"/>
  <c r="V1335" i="5"/>
  <c r="V1336" i="5"/>
  <c r="V1337" i="5"/>
  <c r="V1338" i="5"/>
  <c r="V1339" i="5"/>
  <c r="V1340" i="5"/>
  <c r="V1341" i="5"/>
  <c r="X1341" i="5" s="1" a="1"/>
  <c r="X1341" i="5" s="1"/>
  <c r="W1341" i="5" s="1" a="1"/>
  <c r="W1341" i="5" s="1"/>
  <c r="V1342" i="5"/>
  <c r="V1343" i="5"/>
  <c r="V1344" i="5"/>
  <c r="V1345" i="5"/>
  <c r="V1346" i="5"/>
  <c r="V1347" i="5"/>
  <c r="V1348" i="5"/>
  <c r="V1349" i="5"/>
  <c r="V1350" i="5"/>
  <c r="V1351" i="5"/>
  <c r="V1352" i="5"/>
  <c r="V1353" i="5"/>
  <c r="X1353" i="5" s="1" a="1"/>
  <c r="X1353" i="5" s="1"/>
  <c r="W1353" i="5" s="1" a="1"/>
  <c r="W1353" i="5" s="1"/>
  <c r="V1354" i="5"/>
  <c r="V1355" i="5"/>
  <c r="V1356" i="5"/>
  <c r="V1357" i="5"/>
  <c r="V1358" i="5"/>
  <c r="V1359" i="5"/>
  <c r="V1360" i="5"/>
  <c r="V1361" i="5"/>
  <c r="V1362" i="5"/>
  <c r="V1363" i="5"/>
  <c r="V1364" i="5"/>
  <c r="V1365" i="5"/>
  <c r="X1365" i="5" s="1" a="1"/>
  <c r="X1365" i="5" s="1"/>
  <c r="W1365" i="5" s="1" a="1"/>
  <c r="W1365" i="5" s="1"/>
  <c r="V1366" i="5"/>
  <c r="V1367" i="5"/>
  <c r="V1368" i="5"/>
  <c r="V1369" i="5"/>
  <c r="V1370" i="5"/>
  <c r="V1371" i="5"/>
  <c r="V1372" i="5"/>
  <c r="V1373" i="5"/>
  <c r="V1374" i="5"/>
  <c r="V1375" i="5"/>
  <c r="V1376" i="5"/>
  <c r="V1377" i="5"/>
  <c r="X1377" i="5" s="1" a="1"/>
  <c r="X1377" i="5" s="1"/>
  <c r="W1377" i="5" s="1" a="1"/>
  <c r="W1377" i="5" s="1"/>
  <c r="V1378" i="5"/>
  <c r="V1379" i="5"/>
  <c r="V1380" i="5"/>
  <c r="V1381" i="5"/>
  <c r="V1382" i="5"/>
  <c r="V1383" i="5"/>
  <c r="V1384" i="5"/>
  <c r="V1385" i="5"/>
  <c r="V1386" i="5"/>
  <c r="V1387" i="5"/>
  <c r="V1388" i="5"/>
  <c r="V1389" i="5"/>
  <c r="X1389" i="5" s="1" a="1"/>
  <c r="X1389" i="5" s="1"/>
  <c r="W1389" i="5" s="1" a="1"/>
  <c r="W1389" i="5" s="1"/>
  <c r="V1390" i="5"/>
  <c r="V1391" i="5"/>
  <c r="V1392" i="5"/>
  <c r="V1393" i="5"/>
  <c r="V1394" i="5"/>
  <c r="V1395" i="5"/>
  <c r="V1396" i="5"/>
  <c r="V1397" i="5"/>
  <c r="V1398" i="5"/>
  <c r="V1399" i="5"/>
  <c r="V1400" i="5"/>
  <c r="V1401" i="5"/>
  <c r="X1401" i="5" s="1" a="1"/>
  <c r="X1401" i="5" s="1"/>
  <c r="W1401" i="5" s="1" a="1"/>
  <c r="W1401" i="5" s="1"/>
  <c r="V1402" i="5"/>
  <c r="X1402" i="5" s="1" a="1"/>
  <c r="X1402" i="5" s="1"/>
  <c r="V1403" i="5"/>
  <c r="V1404" i="5"/>
  <c r="V1405" i="5"/>
  <c r="V1406" i="5"/>
  <c r="V1407" i="5"/>
  <c r="V1408" i="5"/>
  <c r="V1409" i="5"/>
  <c r="V1410" i="5"/>
  <c r="V1411" i="5"/>
  <c r="V1412" i="5"/>
  <c r="V1413" i="5"/>
  <c r="V1414" i="5"/>
  <c r="V1415" i="5"/>
  <c r="X1415" i="5" s="1" a="1"/>
  <c r="X1415" i="5" s="1"/>
  <c r="V1416" i="5"/>
  <c r="V1417" i="5"/>
  <c r="V1418" i="5"/>
  <c r="V1419" i="5"/>
  <c r="V1420" i="5"/>
  <c r="V1421" i="5"/>
  <c r="V1422" i="5"/>
  <c r="V1423" i="5"/>
  <c r="V1424" i="5"/>
  <c r="V1425" i="5"/>
  <c r="X1425" i="5" s="1" a="1"/>
  <c r="X1425" i="5" s="1"/>
  <c r="W1425" i="5" s="1" a="1"/>
  <c r="W1425" i="5" s="1"/>
  <c r="V1426" i="5"/>
  <c r="V1427" i="5"/>
  <c r="V1428" i="5"/>
  <c r="V1429" i="5"/>
  <c r="X1429" i="5" s="1" a="1"/>
  <c r="X1429" i="5" s="1"/>
  <c r="V1430" i="5"/>
  <c r="V1431" i="5"/>
  <c r="V1432" i="5"/>
  <c r="V1433" i="5"/>
  <c r="V1434" i="5"/>
  <c r="V1435" i="5"/>
  <c r="V1436" i="5"/>
  <c r="V1437" i="5"/>
  <c r="X1437" i="5" s="1" a="1"/>
  <c r="X1437" i="5" s="1"/>
  <c r="W1437" i="5" s="1" a="1"/>
  <c r="W1437" i="5" s="1"/>
  <c r="V1438" i="5"/>
  <c r="V1439" i="5"/>
  <c r="V1440" i="5"/>
  <c r="V1441" i="5"/>
  <c r="V1442" i="5"/>
  <c r="V1443" i="5"/>
  <c r="V1444" i="5"/>
  <c r="V1445" i="5"/>
  <c r="V1446" i="5"/>
  <c r="V1447" i="5"/>
  <c r="V1448" i="5"/>
  <c r="V1449" i="5"/>
  <c r="X1449" i="5" s="1" a="1"/>
  <c r="X1449" i="5" s="1"/>
  <c r="W1449" i="5" s="1" a="1"/>
  <c r="W1449" i="5" s="1"/>
  <c r="V1450" i="5"/>
  <c r="X1450" i="5" s="1" a="1"/>
  <c r="X1450" i="5" s="1"/>
  <c r="V1451" i="5"/>
  <c r="V1452" i="5"/>
  <c r="V1453" i="5"/>
  <c r="V1454" i="5"/>
  <c r="V1455" i="5"/>
  <c r="V1456" i="5"/>
  <c r="V1457" i="5"/>
  <c r="V1458" i="5"/>
  <c r="V1459" i="5"/>
  <c r="V1460" i="5"/>
  <c r="V1461" i="5"/>
  <c r="X1461" i="5" s="1" a="1"/>
  <c r="X1461" i="5" s="1"/>
  <c r="W1461" i="5" s="1" a="1"/>
  <c r="W1461" i="5" s="1"/>
  <c r="V1462" i="5"/>
  <c r="V1463" i="5"/>
  <c r="X1463" i="5" s="1" a="1"/>
  <c r="X1463" i="5" s="1"/>
  <c r="V1464" i="5"/>
  <c r="V1465" i="5"/>
  <c r="V1466" i="5"/>
  <c r="V1467" i="5"/>
  <c r="V1468" i="5"/>
  <c r="V1469" i="5"/>
  <c r="V1470" i="5"/>
  <c r="V1471" i="5"/>
  <c r="V1472" i="5"/>
  <c r="V1473" i="5"/>
  <c r="X1473" i="5" s="1" a="1"/>
  <c r="X1473" i="5" s="1"/>
  <c r="W1473" i="5" s="1" a="1"/>
  <c r="W1473" i="5" s="1"/>
  <c r="V1474" i="5"/>
  <c r="V1475" i="5"/>
  <c r="V1476" i="5"/>
  <c r="V1477" i="5"/>
  <c r="V1478" i="5"/>
  <c r="V1479" i="5"/>
  <c r="V1480" i="5"/>
  <c r="V1481" i="5"/>
  <c r="V1482" i="5"/>
  <c r="V1483" i="5"/>
  <c r="V1484" i="5"/>
  <c r="V1485" i="5"/>
  <c r="X1485" i="5" s="1" a="1"/>
  <c r="X1485" i="5" s="1"/>
  <c r="W1485" i="5" s="1" a="1"/>
  <c r="W1485" i="5" s="1"/>
  <c r="V1486" i="5"/>
  <c r="V1487" i="5"/>
  <c r="V1488" i="5"/>
  <c r="V1489" i="5"/>
  <c r="X1489" i="5" s="1" a="1"/>
  <c r="X1489" i="5" s="1"/>
  <c r="V1490" i="5"/>
  <c r="V1491" i="5"/>
  <c r="V1492" i="5"/>
  <c r="V1493" i="5"/>
  <c r="V1494" i="5"/>
  <c r="V1495" i="5"/>
  <c r="V1496" i="5"/>
  <c r="V1497" i="5"/>
  <c r="X1497" i="5" s="1" a="1"/>
  <c r="X1497" i="5" s="1"/>
  <c r="W1497" i="5" s="1" a="1"/>
  <c r="W1497" i="5" s="1"/>
  <c r="V1498" i="5"/>
  <c r="V1499" i="5"/>
  <c r="V1500" i="5"/>
  <c r="V1501" i="5"/>
  <c r="V1502" i="5"/>
  <c r="V1503" i="5"/>
  <c r="V1504" i="5"/>
  <c r="V1505" i="5"/>
  <c r="V1506" i="5"/>
  <c r="V1507" i="5"/>
  <c r="V1508" i="5"/>
  <c r="V1509" i="5"/>
  <c r="X1509" i="5" s="1" a="1"/>
  <c r="X1509" i="5" s="1"/>
  <c r="W1509" i="5" s="1" a="1"/>
  <c r="W1509" i="5" s="1"/>
  <c r="V1510" i="5"/>
  <c r="V1511" i="5"/>
  <c r="V1512" i="5"/>
  <c r="V1513" i="5"/>
  <c r="V1514" i="5"/>
  <c r="V1515" i="5"/>
  <c r="V1516" i="5"/>
  <c r="V1517" i="5"/>
  <c r="V1518" i="5"/>
  <c r="V1519" i="5"/>
  <c r="V1520" i="5"/>
  <c r="V1521" i="5"/>
  <c r="X1521" i="5" s="1" a="1"/>
  <c r="X1521" i="5" s="1"/>
  <c r="W1521" i="5" s="1" a="1"/>
  <c r="W1521" i="5" s="1"/>
  <c r="V1522" i="5"/>
  <c r="V1523" i="5"/>
  <c r="V1524" i="5"/>
  <c r="V1525" i="5"/>
  <c r="V1526" i="5"/>
  <c r="V1527" i="5"/>
  <c r="V1528" i="5"/>
  <c r="V1529" i="5"/>
  <c r="V1530" i="5"/>
  <c r="V1531" i="5"/>
  <c r="V1532" i="5"/>
  <c r="V1533" i="5"/>
  <c r="X1533" i="5" s="1" a="1"/>
  <c r="X1533" i="5" s="1"/>
  <c r="W1533" i="5" s="1" a="1"/>
  <c r="W1533" i="5" s="1"/>
  <c r="V1534" i="5"/>
  <c r="V1535" i="5"/>
  <c r="X1535" i="5" s="1" a="1"/>
  <c r="X1535" i="5" s="1"/>
  <c r="V1536" i="5"/>
  <c r="V1537" i="5"/>
  <c r="V1538" i="5"/>
  <c r="V1539" i="5"/>
  <c r="V1540" i="5"/>
  <c r="V1541" i="5"/>
  <c r="V1542" i="5"/>
  <c r="V1543" i="5"/>
  <c r="V1544" i="5"/>
  <c r="V1545" i="5"/>
  <c r="X1545" i="5" s="1" a="1"/>
  <c r="X1545" i="5" s="1"/>
  <c r="W1545" i="5" s="1" a="1"/>
  <c r="W1545" i="5" s="1"/>
  <c r="V1546" i="5"/>
  <c r="V1547" i="5"/>
  <c r="X1547" i="5" s="1" a="1"/>
  <c r="X1547" i="5" s="1"/>
  <c r="V1548" i="5"/>
  <c r="V1549" i="5"/>
  <c r="V1550" i="5"/>
  <c r="V1551" i="5"/>
  <c r="V1552" i="5"/>
  <c r="V1553" i="5"/>
  <c r="V1554" i="5"/>
  <c r="V1555" i="5"/>
  <c r="V1556" i="5"/>
  <c r="V1557" i="5"/>
  <c r="X1557" i="5" s="1" a="1"/>
  <c r="X1557" i="5" s="1"/>
  <c r="W1557" i="5" s="1" a="1"/>
  <c r="W1557" i="5" s="1"/>
  <c r="V1558" i="5"/>
  <c r="V1559" i="5"/>
  <c r="V1560" i="5"/>
  <c r="V1561" i="5"/>
  <c r="V1562" i="5"/>
  <c r="V1563" i="5"/>
  <c r="V1564" i="5"/>
  <c r="V1565" i="5"/>
  <c r="V1566" i="5"/>
  <c r="V1567" i="5"/>
  <c r="V1568" i="5"/>
  <c r="V1569" i="5"/>
  <c r="X1569" i="5" s="1" a="1"/>
  <c r="X1569" i="5" s="1"/>
  <c r="W1569" i="5" s="1" a="1"/>
  <c r="W1569" i="5" s="1"/>
  <c r="V1570" i="5"/>
  <c r="V1571" i="5"/>
  <c r="V1572" i="5"/>
  <c r="V1573" i="5"/>
  <c r="X1573" i="5" s="1" a="1"/>
  <c r="X1573" i="5" s="1"/>
  <c r="V1574" i="5"/>
  <c r="V1575" i="5"/>
  <c r="V1576" i="5"/>
  <c r="V1577" i="5"/>
  <c r="V1578" i="5"/>
  <c r="V1579" i="5"/>
  <c r="V1580" i="5"/>
  <c r="V1581" i="5"/>
  <c r="X1581" i="5" s="1" a="1"/>
  <c r="X1581" i="5" s="1"/>
  <c r="W1581" i="5" s="1" a="1"/>
  <c r="W1581" i="5" s="1"/>
  <c r="V1582" i="5"/>
  <c r="V1583" i="5"/>
  <c r="V1584" i="5"/>
  <c r="V1585" i="5"/>
  <c r="V1586" i="5"/>
  <c r="V1587" i="5"/>
  <c r="V1588" i="5"/>
  <c r="V1589" i="5"/>
  <c r="V1590" i="5"/>
  <c r="V1591" i="5"/>
  <c r="V1592" i="5"/>
  <c r="V1593" i="5"/>
  <c r="X1593" i="5" s="1" a="1"/>
  <c r="X1593" i="5" s="1"/>
  <c r="W1593" i="5" s="1" a="1"/>
  <c r="W1593" i="5" s="1"/>
  <c r="V1594" i="5"/>
  <c r="X1594" i="5" s="1" a="1"/>
  <c r="X1594" i="5" s="1"/>
  <c r="V1595" i="5"/>
  <c r="V1596" i="5"/>
  <c r="V1597" i="5"/>
  <c r="V1598" i="5"/>
  <c r="V1599" i="5"/>
  <c r="V1600" i="5"/>
  <c r="V1601" i="5"/>
  <c r="V1602" i="5"/>
  <c r="V1603" i="5"/>
  <c r="V1604" i="5"/>
  <c r="V1605" i="5"/>
  <c r="V1606" i="5"/>
  <c r="X1606" i="5" s="1" a="1"/>
  <c r="X1606" i="5" s="1"/>
  <c r="V1607" i="5"/>
  <c r="X1607" i="5" s="1" a="1"/>
  <c r="X1607" i="5" s="1"/>
  <c r="V1608" i="5"/>
  <c r="V1609" i="5"/>
  <c r="V1610" i="5"/>
  <c r="V1611" i="5"/>
  <c r="V1612" i="5"/>
  <c r="V1613" i="5"/>
  <c r="V1614" i="5"/>
  <c r="V1615" i="5"/>
  <c r="V1616" i="5"/>
  <c r="V1617" i="5"/>
  <c r="V1618" i="5"/>
  <c r="V1619" i="5"/>
  <c r="V1620" i="5"/>
  <c r="V1621" i="5"/>
  <c r="V1622" i="5"/>
  <c r="V1623" i="5"/>
  <c r="V1624" i="5"/>
  <c r="V1625" i="5"/>
  <c r="V1626" i="5"/>
  <c r="V1627" i="5"/>
  <c r="V1628" i="5"/>
  <c r="V1629" i="5"/>
  <c r="V1630" i="5"/>
  <c r="V1631" i="5"/>
  <c r="V1632" i="5"/>
  <c r="V1633" i="5"/>
  <c r="X1633" i="5" s="1" a="1"/>
  <c r="X1633" i="5" s="1"/>
  <c r="V1634" i="5"/>
  <c r="V1635" i="5"/>
  <c r="V1636" i="5"/>
  <c r="V1637" i="5"/>
  <c r="V1638" i="5"/>
  <c r="V1639" i="5"/>
  <c r="V1640" i="5"/>
  <c r="V1641" i="5"/>
  <c r="X1641" i="5" s="1" a="1"/>
  <c r="X1641" i="5" s="1"/>
  <c r="W1641" i="5" s="1" a="1"/>
  <c r="W1641" i="5" s="1"/>
  <c r="V1642" i="5"/>
  <c r="V1643" i="5"/>
  <c r="V1644" i="5"/>
  <c r="V1645" i="5"/>
  <c r="V1646" i="5"/>
  <c r="V1647" i="5"/>
  <c r="V1648" i="5"/>
  <c r="V1649" i="5"/>
  <c r="V1650" i="5"/>
  <c r="V1651" i="5"/>
  <c r="V1652" i="5"/>
  <c r="V1653" i="5"/>
  <c r="X1653" i="5" s="1" a="1"/>
  <c r="X1653" i="5" s="1"/>
  <c r="W1653" i="5" s="1" a="1"/>
  <c r="W1653" i="5" s="1"/>
  <c r="V1654" i="5"/>
  <c r="V1655" i="5"/>
  <c r="V1656" i="5"/>
  <c r="V1657" i="5"/>
  <c r="V1658" i="5"/>
  <c r="V1659" i="5"/>
  <c r="V1660" i="5"/>
  <c r="V1661" i="5"/>
  <c r="V1662" i="5"/>
  <c r="V1663" i="5"/>
  <c r="V1664" i="5"/>
  <c r="V1665" i="5"/>
  <c r="X1665" i="5" s="1" a="1"/>
  <c r="X1665" i="5" s="1"/>
  <c r="W1665" i="5" s="1" a="1"/>
  <c r="W1665" i="5" s="1"/>
  <c r="V1666" i="5"/>
  <c r="X1666" i="5" s="1" a="1"/>
  <c r="X1666" i="5" s="1"/>
  <c r="V1667" i="5"/>
  <c r="V1668" i="5"/>
  <c r="V1669" i="5"/>
  <c r="V1670" i="5"/>
  <c r="V1671" i="5"/>
  <c r="V1672" i="5"/>
  <c r="V1673" i="5"/>
  <c r="V1674" i="5"/>
  <c r="V1675" i="5"/>
  <c r="V1676" i="5"/>
  <c r="V1677" i="5"/>
  <c r="X1677" i="5" s="1" a="1"/>
  <c r="V1678" i="5"/>
  <c r="X1678" i="5" s="1" a="1"/>
  <c r="X1678" i="5" s="1"/>
  <c r="V1679" i="5"/>
  <c r="X1679" i="5" s="1" a="1"/>
  <c r="X1679" i="5" s="1"/>
  <c r="V1680" i="5"/>
  <c r="V1681" i="5"/>
  <c r="V1682" i="5"/>
  <c r="V1683" i="5"/>
  <c r="V1684" i="5"/>
  <c r="V1685" i="5"/>
  <c r="V1686" i="5"/>
  <c r="V1687" i="5"/>
  <c r="V1688" i="5"/>
  <c r="V1689" i="5"/>
  <c r="X1689" i="5" s="1" a="1"/>
  <c r="X1689" i="5" s="1"/>
  <c r="W1689" i="5" s="1" a="1"/>
  <c r="W1689" i="5" s="1"/>
  <c r="V1690" i="5"/>
  <c r="V1691" i="5"/>
  <c r="V1692" i="5"/>
  <c r="V1693" i="5"/>
  <c r="V1694" i="5"/>
  <c r="V1695" i="5"/>
  <c r="V1696" i="5"/>
  <c r="V1697" i="5"/>
  <c r="V1698" i="5"/>
  <c r="V1699" i="5"/>
  <c r="V1700" i="5"/>
  <c r="V1701" i="5"/>
  <c r="X1701" i="5" s="1" a="1"/>
  <c r="X1701" i="5" s="1"/>
  <c r="W1701" i="5" s="1" a="1"/>
  <c r="W1701" i="5" s="1"/>
  <c r="V1702" i="5"/>
  <c r="V1703" i="5"/>
  <c r="V1704" i="5"/>
  <c r="V1705" i="5"/>
  <c r="X1705" i="5" s="1" a="1"/>
  <c r="X1705" i="5" s="1"/>
  <c r="V1706" i="5"/>
  <c r="V1707" i="5"/>
  <c r="V1708" i="5"/>
  <c r="V1709" i="5"/>
  <c r="V1710" i="5"/>
  <c r="V1711" i="5"/>
  <c r="V1712" i="5"/>
  <c r="V1713" i="5"/>
  <c r="X1713" i="5" s="1" a="1"/>
  <c r="X1713" i="5" s="1"/>
  <c r="W1713" i="5" s="1" a="1"/>
  <c r="W1713" i="5" s="1"/>
  <c r="V1714" i="5"/>
  <c r="V1715" i="5"/>
  <c r="V1716" i="5"/>
  <c r="V1717" i="5"/>
  <c r="X1717" i="5" s="1" a="1"/>
  <c r="X1717" i="5" s="1"/>
  <c r="V1718" i="5"/>
  <c r="V1719" i="5"/>
  <c r="V1720" i="5"/>
  <c r="V1721" i="5"/>
  <c r="V1722" i="5"/>
  <c r="V1723" i="5"/>
  <c r="V1724" i="5"/>
  <c r="V1725" i="5"/>
  <c r="X1725" i="5" s="1" a="1"/>
  <c r="X1725" i="5" s="1"/>
  <c r="W1725" i="5" s="1" a="1"/>
  <c r="W1725" i="5" s="1"/>
  <c r="V1726" i="5"/>
  <c r="V1727" i="5"/>
  <c r="V1728" i="5"/>
  <c r="V1729" i="5"/>
  <c r="V1730" i="5"/>
  <c r="V1731" i="5"/>
  <c r="V1732" i="5"/>
  <c r="V1733" i="5"/>
  <c r="V1734" i="5"/>
  <c r="V1735" i="5"/>
  <c r="V1736" i="5"/>
  <c r="V1737" i="5"/>
  <c r="X1737" i="5" s="1" a="1"/>
  <c r="X1737" i="5" s="1"/>
  <c r="W1737" i="5" s="1" a="1"/>
  <c r="W1737" i="5" s="1"/>
  <c r="V1738" i="5"/>
  <c r="V1739" i="5"/>
  <c r="V1740" i="5"/>
  <c r="V1741" i="5"/>
  <c r="V1742" i="5"/>
  <c r="V1743" i="5"/>
  <c r="V1744" i="5"/>
  <c r="V1745" i="5"/>
  <c r="V1746" i="5"/>
  <c r="V1747" i="5"/>
  <c r="V1748" i="5"/>
  <c r="V1749" i="5"/>
  <c r="X1749" i="5" s="1" a="1"/>
  <c r="X1749" i="5" s="1"/>
  <c r="W1749" i="5" s="1" a="1"/>
  <c r="W1749" i="5" s="1"/>
  <c r="V1750" i="5"/>
  <c r="V1751" i="5"/>
  <c r="V1752" i="5"/>
  <c r="V1753" i="5"/>
  <c r="V1754" i="5"/>
  <c r="V1755" i="5"/>
  <c r="V1756" i="5"/>
  <c r="V1757" i="5"/>
  <c r="V1758" i="5"/>
  <c r="V1759" i="5"/>
  <c r="V1760" i="5"/>
  <c r="V1761" i="5"/>
  <c r="X1761" i="5" s="1" a="1"/>
  <c r="X1761" i="5" s="1"/>
  <c r="W1761" i="5" s="1" a="1"/>
  <c r="W1761" i="5" s="1"/>
  <c r="V1762" i="5"/>
  <c r="X1762" i="5" s="1" a="1"/>
  <c r="X1762" i="5" s="1"/>
  <c r="V1763" i="5"/>
  <c r="V1764" i="5"/>
  <c r="V1765" i="5"/>
  <c r="V1766" i="5"/>
  <c r="V1767" i="5"/>
  <c r="V1768" i="5"/>
  <c r="V1769" i="5"/>
  <c r="V1770" i="5"/>
  <c r="V1771" i="5"/>
  <c r="V1772" i="5"/>
  <c r="V1773" i="5"/>
  <c r="X1773" i="5" s="1" a="1"/>
  <c r="X1773" i="5" s="1"/>
  <c r="W1773" i="5" s="1" a="1"/>
  <c r="W1773" i="5" s="1"/>
  <c r="V1774" i="5"/>
  <c r="X1774" i="5" s="1" a="1"/>
  <c r="X1774" i="5" s="1"/>
  <c r="V1775" i="5"/>
  <c r="V1776" i="5"/>
  <c r="V1777" i="5"/>
  <c r="V1778" i="5"/>
  <c r="V1779" i="5"/>
  <c r="V1780" i="5"/>
  <c r="V1781" i="5"/>
  <c r="V1782" i="5"/>
  <c r="V1783" i="5"/>
  <c r="V1784" i="5"/>
  <c r="V1785" i="5"/>
  <c r="X1785" i="5" s="1" a="1"/>
  <c r="X1785" i="5" s="1"/>
  <c r="W1785" i="5" s="1" a="1"/>
  <c r="W1785" i="5" s="1"/>
  <c r="V1786" i="5"/>
  <c r="V1787" i="5"/>
  <c r="V1788" i="5"/>
  <c r="V1789" i="5"/>
  <c r="X1789" i="5" s="1" a="1"/>
  <c r="X1789" i="5" s="1"/>
  <c r="V1790" i="5"/>
  <c r="V1791" i="5"/>
  <c r="V1792" i="5"/>
  <c r="V1793" i="5"/>
  <c r="V1794" i="5"/>
  <c r="V1795" i="5"/>
  <c r="V1796" i="5"/>
  <c r="V1797" i="5"/>
  <c r="X1797" i="5" s="1" a="1"/>
  <c r="X1797" i="5" s="1"/>
  <c r="W1797" i="5" s="1" a="1"/>
  <c r="W1797" i="5" s="1"/>
  <c r="V1798" i="5"/>
  <c r="V1799" i="5"/>
  <c r="V1800" i="5"/>
  <c r="V1801" i="5"/>
  <c r="V1802" i="5"/>
  <c r="V1803" i="5"/>
  <c r="V1804" i="5"/>
  <c r="V1805" i="5"/>
  <c r="V1806" i="5"/>
  <c r="V1807" i="5"/>
  <c r="V1808" i="5"/>
  <c r="V1809" i="5"/>
  <c r="X1809" i="5" s="1" a="1"/>
  <c r="X1809" i="5" s="1"/>
  <c r="W1809" i="5" s="1" a="1"/>
  <c r="W1809" i="5" s="1"/>
  <c r="V1810" i="5"/>
  <c r="X1810" i="5" s="1" a="1"/>
  <c r="X1810" i="5" s="1"/>
  <c r="V1811" i="5"/>
  <c r="V1812" i="5"/>
  <c r="V1813" i="5"/>
  <c r="V1814" i="5"/>
  <c r="V1815" i="5"/>
  <c r="V1816" i="5"/>
  <c r="V1817" i="5"/>
  <c r="V1818" i="5"/>
  <c r="V1819" i="5"/>
  <c r="V1820" i="5"/>
  <c r="V1821" i="5"/>
  <c r="V1822" i="5"/>
  <c r="X1822" i="5" s="1" a="1"/>
  <c r="X1822" i="5" s="1"/>
  <c r="V1823" i="5"/>
  <c r="X1823" i="5" s="1" a="1"/>
  <c r="X1823" i="5" s="1"/>
  <c r="V1824" i="5"/>
  <c r="V1825" i="5"/>
  <c r="V1826" i="5"/>
  <c r="V1827" i="5"/>
  <c r="V1828" i="5"/>
  <c r="V1829" i="5"/>
  <c r="V1830" i="5"/>
  <c r="V1831" i="5"/>
  <c r="V1832" i="5"/>
  <c r="V1833" i="5"/>
  <c r="X1833" i="5" s="1" a="1"/>
  <c r="X1833" i="5" s="1"/>
  <c r="W1833" i="5" s="1" a="1"/>
  <c r="W1833" i="5" s="1"/>
  <c r="V1834" i="5"/>
  <c r="V1835" i="5"/>
  <c r="V1836" i="5"/>
  <c r="V1837" i="5"/>
  <c r="V1838" i="5"/>
  <c r="V1839" i="5"/>
  <c r="V1840" i="5"/>
  <c r="V1841" i="5"/>
  <c r="V1842" i="5"/>
  <c r="V1843" i="5"/>
  <c r="V1844" i="5"/>
  <c r="V1845" i="5"/>
  <c r="X1845" i="5" s="1" a="1"/>
  <c r="X1845" i="5" s="1"/>
  <c r="W1845" i="5" s="1" a="1"/>
  <c r="W1845" i="5" s="1"/>
  <c r="V1846" i="5"/>
  <c r="X1846" i="5" s="1" a="1"/>
  <c r="X1846" i="5" s="1"/>
  <c r="V1847" i="5"/>
  <c r="V1848" i="5"/>
  <c r="V1849" i="5"/>
  <c r="V1850" i="5"/>
  <c r="V1851" i="5"/>
  <c r="V1852" i="5"/>
  <c r="V1853" i="5"/>
  <c r="V1854" i="5"/>
  <c r="V1855" i="5"/>
  <c r="V1856" i="5"/>
  <c r="V1857" i="5"/>
  <c r="X1857" i="5" s="1" a="1"/>
  <c r="X1857" i="5" s="1"/>
  <c r="W1857" i="5" s="1" a="1"/>
  <c r="W1857" i="5" s="1"/>
  <c r="V1858" i="5"/>
  <c r="V1859" i="5"/>
  <c r="V1860" i="5"/>
  <c r="V1861" i="5"/>
  <c r="X1861" i="5" s="1" a="1"/>
  <c r="X1861" i="5" s="1"/>
  <c r="V1862" i="5"/>
  <c r="V1863" i="5"/>
  <c r="V1864" i="5"/>
  <c r="V1865" i="5"/>
  <c r="V1866" i="5"/>
  <c r="V1867" i="5"/>
  <c r="V1868" i="5"/>
  <c r="V1869" i="5"/>
  <c r="X1869" i="5" s="1" a="1"/>
  <c r="X1869" i="5" s="1"/>
  <c r="W1869" i="5" s="1" a="1"/>
  <c r="W1869" i="5" s="1"/>
  <c r="V1870" i="5"/>
  <c r="V1871" i="5"/>
  <c r="V1872" i="5"/>
  <c r="V1873" i="5"/>
  <c r="V1874" i="5"/>
  <c r="V1875" i="5"/>
  <c r="V1876" i="5"/>
  <c r="V1877" i="5"/>
  <c r="V1878" i="5"/>
  <c r="V1879" i="5"/>
  <c r="V1880" i="5"/>
  <c r="V1881" i="5"/>
  <c r="V1882" i="5"/>
  <c r="V1883" i="5"/>
  <c r="V1884" i="5"/>
  <c r="V1885" i="5"/>
  <c r="V1886" i="5"/>
  <c r="V1887" i="5"/>
  <c r="V1888" i="5"/>
  <c r="V1889" i="5"/>
  <c r="V1890" i="5"/>
  <c r="V1891" i="5"/>
  <c r="V1892" i="5"/>
  <c r="V1893" i="5"/>
  <c r="X1893" i="5" s="1" a="1"/>
  <c r="X1893" i="5" s="1"/>
  <c r="W1893" i="5" s="1" a="1"/>
  <c r="W1893" i="5" s="1"/>
  <c r="V1894" i="5"/>
  <c r="V1895" i="5"/>
  <c r="V1896" i="5"/>
  <c r="X1896" i="5" s="1" a="1"/>
  <c r="X1896" i="5" s="1"/>
  <c r="V1897" i="5"/>
  <c r="V1898" i="5"/>
  <c r="V1899" i="5"/>
  <c r="V1900" i="5"/>
  <c r="V1901" i="5"/>
  <c r="V1902" i="5"/>
  <c r="V1903" i="5"/>
  <c r="V1904" i="5"/>
  <c r="V1905" i="5"/>
  <c r="X1905" i="5" s="1" a="1"/>
  <c r="X1905" i="5" s="1"/>
  <c r="W1905" i="5" s="1" a="1"/>
  <c r="W1905" i="5" s="1"/>
  <c r="V1906" i="5"/>
  <c r="V1907" i="5"/>
  <c r="V1908" i="5"/>
  <c r="V1909" i="5"/>
  <c r="X1909" i="5" s="1" a="1"/>
  <c r="X1909" i="5" s="1"/>
  <c r="V1910" i="5"/>
  <c r="V1911" i="5"/>
  <c r="V1912" i="5"/>
  <c r="V1913" i="5"/>
  <c r="V1914" i="5"/>
  <c r="V1915" i="5"/>
  <c r="V1916" i="5"/>
  <c r="V1917" i="5"/>
  <c r="X1917" i="5" s="1" a="1"/>
  <c r="X1917" i="5" s="1"/>
  <c r="W1917" i="5" s="1" a="1"/>
  <c r="W1917" i="5" s="1"/>
  <c r="V1918" i="5"/>
  <c r="V1919" i="5"/>
  <c r="V1920" i="5"/>
  <c r="V1921" i="5"/>
  <c r="V1922" i="5"/>
  <c r="V1923" i="5"/>
  <c r="V1924" i="5"/>
  <c r="V1925" i="5"/>
  <c r="V1926" i="5"/>
  <c r="V1927" i="5"/>
  <c r="V1928" i="5"/>
  <c r="V1929" i="5"/>
  <c r="X1929" i="5" s="1" a="1"/>
  <c r="X1929" i="5" s="1"/>
  <c r="W1929" i="5" s="1" a="1"/>
  <c r="W1929" i="5" s="1"/>
  <c r="V1930" i="5"/>
  <c r="V1931" i="5"/>
  <c r="V1932" i="5"/>
  <c r="V1933" i="5"/>
  <c r="V1934" i="5"/>
  <c r="V1935" i="5"/>
  <c r="V1936" i="5"/>
  <c r="V1937" i="5"/>
  <c r="V1938" i="5"/>
  <c r="V1939" i="5"/>
  <c r="V1940" i="5"/>
  <c r="V1941" i="5"/>
  <c r="V1942" i="5"/>
  <c r="V1943" i="5"/>
  <c r="V1944" i="5"/>
  <c r="V1945" i="5"/>
  <c r="X1945" i="5" s="1" a="1"/>
  <c r="X1945" i="5" s="1"/>
  <c r="V1946" i="5"/>
  <c r="V1947" i="5"/>
  <c r="V1948" i="5"/>
  <c r="V1949" i="5"/>
  <c r="V1950" i="5"/>
  <c r="V1951" i="5"/>
  <c r="V1952" i="5"/>
  <c r="V1953" i="5"/>
  <c r="X1953" i="5" s="1" a="1"/>
  <c r="X1953" i="5" s="1"/>
  <c r="W1953" i="5" s="1" a="1"/>
  <c r="W1953" i="5" s="1"/>
  <c r="V1954" i="5"/>
  <c r="V1955" i="5"/>
  <c r="V1956" i="5"/>
  <c r="V1957" i="5"/>
  <c r="X1957" i="5" s="1" a="1"/>
  <c r="X1957" i="5" s="1"/>
  <c r="V1958" i="5"/>
  <c r="V1959" i="5"/>
  <c r="V1960" i="5"/>
  <c r="V1961" i="5"/>
  <c r="V1962" i="5"/>
  <c r="V1963" i="5"/>
  <c r="V1964" i="5"/>
  <c r="V1965" i="5"/>
  <c r="X1965" i="5" s="1" a="1"/>
  <c r="X1965" i="5" s="1"/>
  <c r="W1965" i="5" s="1" a="1"/>
  <c r="W1965" i="5" s="1"/>
  <c r="V1966" i="5"/>
  <c r="V1967" i="5"/>
  <c r="V1968" i="5"/>
  <c r="V1969" i="5"/>
  <c r="V1970" i="5"/>
  <c r="V1971" i="5"/>
  <c r="V1972" i="5"/>
  <c r="V1973" i="5"/>
  <c r="V1974" i="5"/>
  <c r="V1975" i="5"/>
  <c r="V1976" i="5"/>
  <c r="V1977" i="5"/>
  <c r="X1977" i="5" s="1" a="1"/>
  <c r="X1977" i="5" s="1"/>
  <c r="W1977" i="5" s="1" a="1"/>
  <c r="W1977" i="5" s="1"/>
  <c r="V1978" i="5"/>
  <c r="V1979" i="5"/>
  <c r="V1980" i="5"/>
  <c r="V1981" i="5"/>
  <c r="X1981" i="5" s="1" a="1"/>
  <c r="X1981" i="5" s="1"/>
  <c r="V1982" i="5"/>
  <c r="V1983" i="5"/>
  <c r="V1984" i="5"/>
  <c r="V1985" i="5"/>
  <c r="V1986" i="5"/>
  <c r="V1987" i="5"/>
  <c r="V1988" i="5"/>
  <c r="V1989" i="5"/>
  <c r="V1990" i="5"/>
  <c r="V1991" i="5"/>
  <c r="V1992" i="5"/>
  <c r="V1993" i="5"/>
  <c r="X1993" i="5" s="1" a="1"/>
  <c r="X1993" i="5" s="1"/>
  <c r="V1994" i="5"/>
  <c r="V1995" i="5"/>
  <c r="V1996" i="5"/>
  <c r="V1997" i="5"/>
  <c r="V1998" i="5"/>
  <c r="V1999" i="5"/>
  <c r="V2000" i="5"/>
  <c r="V2001" i="5"/>
  <c r="X2001" i="5" s="1" a="1"/>
  <c r="X2001" i="5" s="1"/>
  <c r="W2001" i="5" s="1" a="1"/>
  <c r="W2001" i="5" s="1"/>
  <c r="V2002" i="5"/>
  <c r="V2003" i="5"/>
  <c r="V2004" i="5"/>
  <c r="V2005" i="5"/>
  <c r="V2006" i="5"/>
  <c r="V2007" i="5"/>
  <c r="V2008" i="5"/>
  <c r="V2009" i="5"/>
  <c r="V2010" i="5"/>
  <c r="V2011" i="5"/>
  <c r="V2012" i="5"/>
  <c r="V2013" i="5"/>
  <c r="V2014" i="5"/>
  <c r="V2015" i="5"/>
  <c r="V2016" i="5"/>
  <c r="V2017" i="5"/>
  <c r="V2018" i="5"/>
  <c r="V2019" i="5"/>
  <c r="V2020" i="5"/>
  <c r="V2021" i="5"/>
  <c r="V2022" i="5"/>
  <c r="V2023" i="5"/>
  <c r="V2024" i="5"/>
  <c r="V2025" i="5"/>
  <c r="X2025" i="5" s="1" a="1"/>
  <c r="X2025" i="5" s="1"/>
  <c r="W2025" i="5" s="1" a="1"/>
  <c r="W2025" i="5" s="1"/>
  <c r="V2026" i="5"/>
  <c r="V2027" i="5"/>
  <c r="V2028" i="5"/>
  <c r="V2029" i="5"/>
  <c r="V2030" i="5"/>
  <c r="V2031" i="5"/>
  <c r="V2032" i="5"/>
  <c r="V2033" i="5"/>
  <c r="V2034" i="5"/>
  <c r="V2035" i="5"/>
  <c r="V2036" i="5"/>
  <c r="V2037" i="5"/>
  <c r="X2037" i="5" s="1" a="1"/>
  <c r="X2037" i="5" s="1"/>
  <c r="W2037" i="5" s="1" a="1"/>
  <c r="W2037" i="5" s="1"/>
  <c r="V2038" i="5"/>
  <c r="V2039" i="5"/>
  <c r="V2040" i="5"/>
  <c r="V2041" i="5"/>
  <c r="V2042" i="5"/>
  <c r="V2043" i="5"/>
  <c r="V2044" i="5"/>
  <c r="V2045" i="5"/>
  <c r="V2046" i="5"/>
  <c r="V2047" i="5"/>
  <c r="V2048" i="5"/>
  <c r="V2049" i="5"/>
  <c r="X2049" i="5" s="1" a="1"/>
  <c r="X2049" i="5" s="1"/>
  <c r="W2049" i="5" s="1" a="1"/>
  <c r="W2049" i="5" s="1"/>
  <c r="V2050" i="5"/>
  <c r="X2050" i="5" s="1" a="1"/>
  <c r="X2050" i="5" s="1"/>
  <c r="V2051" i="5"/>
  <c r="V2052" i="5"/>
  <c r="V2053" i="5"/>
  <c r="V2054" i="5"/>
  <c r="V2055" i="5"/>
  <c r="V2056" i="5"/>
  <c r="V2057" i="5"/>
  <c r="V2058" i="5"/>
  <c r="V2059" i="5"/>
  <c r="V2060" i="5"/>
  <c r="V2061" i="5"/>
  <c r="V2062" i="5"/>
  <c r="X2062" i="5" s="1" a="1"/>
  <c r="X2062" i="5" s="1"/>
  <c r="W2062" i="5" s="1" a="1"/>
  <c r="W2062" i="5" s="1"/>
  <c r="V2063" i="5"/>
  <c r="V2064" i="5"/>
  <c r="V2065" i="5"/>
  <c r="V2066" i="5"/>
  <c r="V2067" i="5"/>
  <c r="V2068" i="5"/>
  <c r="V2069" i="5"/>
  <c r="V2070" i="5"/>
  <c r="V2071" i="5"/>
  <c r="V2072" i="5"/>
  <c r="V2073" i="5"/>
  <c r="X2073" i="5" s="1" a="1"/>
  <c r="X2073" i="5" s="1"/>
  <c r="W2073" i="5" s="1" a="1"/>
  <c r="W2073" i="5" s="1"/>
  <c r="V2074" i="5"/>
  <c r="X2074" i="5" s="1" a="1"/>
  <c r="X2074" i="5" s="1"/>
  <c r="V2075" i="5"/>
  <c r="V2076" i="5"/>
  <c r="V2077" i="5"/>
  <c r="V2078" i="5"/>
  <c r="V2079" i="5"/>
  <c r="V2080" i="5"/>
  <c r="V2081" i="5"/>
  <c r="V2082" i="5"/>
  <c r="V2083" i="5"/>
  <c r="V2084" i="5"/>
  <c r="V2085" i="5"/>
  <c r="V2086" i="5"/>
  <c r="X2086" i="5" s="1" a="1"/>
  <c r="X2086" i="5" s="1"/>
  <c r="V2087" i="5"/>
  <c r="V2088" i="5"/>
  <c r="V2089" i="5"/>
  <c r="V2090" i="5"/>
  <c r="V2091" i="5"/>
  <c r="V2092" i="5"/>
  <c r="V2093" i="5"/>
  <c r="V2094" i="5"/>
  <c r="V2095" i="5"/>
  <c r="V2096" i="5"/>
  <c r="V2097" i="5"/>
  <c r="V2098" i="5"/>
  <c r="V2099" i="5"/>
  <c r="V2100" i="5"/>
  <c r="V2101" i="5"/>
  <c r="V2102" i="5"/>
  <c r="V2103" i="5"/>
  <c r="V2104" i="5"/>
  <c r="V2105" i="5"/>
  <c r="V2106" i="5"/>
  <c r="V2107" i="5"/>
  <c r="V2108" i="5"/>
  <c r="V2109" i="5"/>
  <c r="X2109" i="5" s="1" a="1"/>
  <c r="X2109" i="5" s="1"/>
  <c r="W2109" i="5" s="1" a="1"/>
  <c r="W2109" i="5" s="1"/>
  <c r="V2110" i="5"/>
  <c r="X2110" i="5" s="1" a="1"/>
  <c r="X2110" i="5" s="1"/>
  <c r="V2111" i="5"/>
  <c r="V2112" i="5"/>
  <c r="V2113" i="5"/>
  <c r="V2114" i="5"/>
  <c r="V2115" i="5"/>
  <c r="V2116" i="5"/>
  <c r="V2117" i="5"/>
  <c r="V2118" i="5"/>
  <c r="V2119" i="5"/>
  <c r="V2120" i="5"/>
  <c r="V2121" i="5"/>
  <c r="X2121" i="5" s="1" a="1"/>
  <c r="X2121" i="5" s="1"/>
  <c r="W2121" i="5" s="1" a="1"/>
  <c r="W2121" i="5" s="1"/>
  <c r="V2122" i="5"/>
  <c r="X2122" i="5" s="1" a="1"/>
  <c r="X2122" i="5" s="1"/>
  <c r="V2123" i="5"/>
  <c r="V2124" i="5"/>
  <c r="V2125" i="5"/>
  <c r="V2126" i="5"/>
  <c r="V2127" i="5"/>
  <c r="V2128" i="5"/>
  <c r="V2129" i="5"/>
  <c r="V2130" i="5"/>
  <c r="V2131" i="5"/>
  <c r="V2132" i="5"/>
  <c r="V2133" i="5"/>
  <c r="X2133" i="5" s="1" a="1"/>
  <c r="X2133" i="5" s="1"/>
  <c r="W2133" i="5" s="1" a="1"/>
  <c r="W2133" i="5" s="1"/>
  <c r="V2134" i="5"/>
  <c r="V2135" i="5"/>
  <c r="V2136" i="5"/>
  <c r="V2137" i="5"/>
  <c r="X2137" i="5" s="1" a="1"/>
  <c r="X2137" i="5" s="1"/>
  <c r="V2138" i="5"/>
  <c r="V2139" i="5"/>
  <c r="V2140" i="5"/>
  <c r="V2141" i="5"/>
  <c r="V2142" i="5"/>
  <c r="V2143" i="5"/>
  <c r="V2144" i="5"/>
  <c r="V2145" i="5"/>
  <c r="X2145" i="5" s="1" a="1"/>
  <c r="X2145" i="5" s="1"/>
  <c r="W2145" i="5" s="1" a="1"/>
  <c r="W2145" i="5" s="1"/>
  <c r="V2146" i="5"/>
  <c r="X2146" i="5" s="1" a="1"/>
  <c r="X2146" i="5" s="1"/>
  <c r="V2147" i="5"/>
  <c r="V2148" i="5"/>
  <c r="V2149" i="5"/>
  <c r="V2150" i="5"/>
  <c r="V2151" i="5"/>
  <c r="V2152" i="5"/>
  <c r="V2153" i="5"/>
  <c r="V2154" i="5"/>
  <c r="V2155" i="5"/>
  <c r="V2156" i="5"/>
  <c r="V2157" i="5"/>
  <c r="X2157" i="5" s="1" a="1"/>
  <c r="X2157" i="5" s="1"/>
  <c r="W2157" i="5" s="1" a="1"/>
  <c r="W2157" i="5" s="1"/>
  <c r="V2158" i="5"/>
  <c r="X2158" i="5" s="1" a="1"/>
  <c r="X2158" i="5" s="1"/>
  <c r="V2159" i="5"/>
  <c r="V2160" i="5"/>
  <c r="V2161" i="5"/>
  <c r="V2162" i="5"/>
  <c r="V2163" i="5"/>
  <c r="V2164" i="5"/>
  <c r="V2165" i="5"/>
  <c r="V2166" i="5"/>
  <c r="V2167" i="5"/>
  <c r="V2168" i="5"/>
  <c r="V2169" i="5"/>
  <c r="X2169" i="5" s="1" a="1"/>
  <c r="X2169" i="5" s="1"/>
  <c r="W2169" i="5" s="1" a="1"/>
  <c r="W2169" i="5" s="1"/>
  <c r="V2170" i="5"/>
  <c r="V2171" i="5"/>
  <c r="V2172" i="5"/>
  <c r="V2173" i="5"/>
  <c r="X2173" i="5" s="1" a="1"/>
  <c r="X2173" i="5" s="1"/>
  <c r="V2174" i="5"/>
  <c r="V2175" i="5"/>
  <c r="V2176" i="5"/>
  <c r="V2177" i="5"/>
  <c r="V2178" i="5"/>
  <c r="V2179" i="5"/>
  <c r="V2180" i="5"/>
  <c r="V2181" i="5"/>
  <c r="V2182" i="5"/>
  <c r="X2182" i="5" s="1" a="1"/>
  <c r="X2182" i="5" s="1"/>
  <c r="V2183" i="5"/>
  <c r="V2184" i="5"/>
  <c r="V2185" i="5"/>
  <c r="V2186" i="5"/>
  <c r="V2187" i="5"/>
  <c r="V2188" i="5"/>
  <c r="V2189" i="5"/>
  <c r="V2190" i="5"/>
  <c r="V2191" i="5"/>
  <c r="V2192" i="5"/>
  <c r="V2193" i="5"/>
  <c r="V2194" i="5"/>
  <c r="X2194" i="5" s="1" a="1"/>
  <c r="X2194" i="5" s="1"/>
  <c r="V2195" i="5"/>
  <c r="V2196" i="5"/>
  <c r="V2197" i="5"/>
  <c r="V2198" i="5"/>
  <c r="V2199" i="5"/>
  <c r="V2200" i="5"/>
  <c r="V2201" i="5"/>
  <c r="V2202" i="5"/>
  <c r="V2203" i="5"/>
  <c r="V2204" i="5"/>
  <c r="V2205" i="5"/>
  <c r="V2206" i="5"/>
  <c r="V2207" i="5"/>
  <c r="V2208" i="5"/>
  <c r="V2209" i="5"/>
  <c r="X2209" i="5" s="1" a="1"/>
  <c r="X2209" i="5" s="1"/>
  <c r="V2210" i="5"/>
  <c r="V2211" i="5"/>
  <c r="V2212" i="5"/>
  <c r="V2213" i="5"/>
  <c r="V2214" i="5"/>
  <c r="V2215" i="5"/>
  <c r="V2216" i="5"/>
  <c r="V2217" i="5"/>
  <c r="X2217" i="5" s="1" a="1"/>
  <c r="X2217" i="5" s="1"/>
  <c r="W2217" i="5" s="1" a="1"/>
  <c r="W2217" i="5" s="1"/>
  <c r="V2218" i="5"/>
  <c r="X2218" i="5" s="1" a="1"/>
  <c r="X2218" i="5" s="1"/>
  <c r="V2219" i="5"/>
  <c r="V2220" i="5"/>
  <c r="V2221" i="5"/>
  <c r="V2222" i="5"/>
  <c r="V2223" i="5"/>
  <c r="V2224" i="5"/>
  <c r="V2225" i="5"/>
  <c r="V2226" i="5"/>
  <c r="V2227" i="5"/>
  <c r="V2228" i="5"/>
  <c r="V2229" i="5"/>
  <c r="X2229" i="5" s="1" a="1"/>
  <c r="X2229" i="5" s="1"/>
  <c r="W2229" i="5" s="1" a="1"/>
  <c r="W2229" i="5" s="1"/>
  <c r="V2230" i="5"/>
  <c r="X2230" i="5" s="1" a="1"/>
  <c r="X2230" i="5" s="1"/>
  <c r="V2231" i="5"/>
  <c r="V2232" i="5"/>
  <c r="V2233" i="5"/>
  <c r="V2234" i="5"/>
  <c r="V2235" i="5"/>
  <c r="V2236" i="5"/>
  <c r="V2237" i="5"/>
  <c r="V2238" i="5"/>
  <c r="V2239" i="5"/>
  <c r="V2240" i="5"/>
  <c r="V2241" i="5"/>
  <c r="X2241" i="5" s="1" a="1"/>
  <c r="X2241" i="5" s="1"/>
  <c r="W2241" i="5" s="1" a="1"/>
  <c r="W2241" i="5" s="1"/>
  <c r="V2242" i="5"/>
  <c r="V2243" i="5"/>
  <c r="V2244" i="5"/>
  <c r="V2245" i="5"/>
  <c r="V2246" i="5"/>
  <c r="V2247" i="5"/>
  <c r="V2248" i="5"/>
  <c r="V2249" i="5"/>
  <c r="V2250" i="5"/>
  <c r="V2251" i="5"/>
  <c r="V2252" i="5"/>
  <c r="V2253" i="5"/>
  <c r="V2254" i="5"/>
  <c r="X2254" i="5" s="1" a="1"/>
  <c r="X2254" i="5" s="1"/>
  <c r="V2255" i="5"/>
  <c r="V2256" i="5"/>
  <c r="V2257" i="5"/>
  <c r="X2257" i="5" s="1" a="1"/>
  <c r="X2257" i="5" s="1"/>
  <c r="V2258" i="5"/>
  <c r="V2259" i="5"/>
  <c r="V2260" i="5"/>
  <c r="V2261" i="5"/>
  <c r="V2262" i="5"/>
  <c r="V2263" i="5"/>
  <c r="V2264" i="5"/>
  <c r="V2265" i="5"/>
  <c r="V2266" i="5"/>
  <c r="X2266" i="5" s="1" a="1"/>
  <c r="X2266" i="5" s="1"/>
  <c r="V2267" i="5"/>
  <c r="V2268" i="5"/>
  <c r="V2269" i="5"/>
  <c r="X2269" i="5" s="1" a="1"/>
  <c r="X2269" i="5" s="1"/>
  <c r="W2269" i="5" s="1" a="1"/>
  <c r="W2269" i="5" s="1"/>
  <c r="V2270" i="5"/>
  <c r="V2271" i="5"/>
  <c r="V2272" i="5"/>
  <c r="V2273" i="5"/>
  <c r="V2274" i="5"/>
  <c r="V2275" i="5"/>
  <c r="V2276" i="5"/>
  <c r="V2277" i="5"/>
  <c r="V2278" i="5"/>
  <c r="V2279" i="5"/>
  <c r="V2280" i="5"/>
  <c r="V2281" i="5"/>
  <c r="V2282" i="5"/>
  <c r="V2283" i="5"/>
  <c r="V2284" i="5"/>
  <c r="V2285" i="5"/>
  <c r="V2286" i="5"/>
  <c r="V2287" i="5"/>
  <c r="V2288" i="5"/>
  <c r="V2289" i="5"/>
  <c r="V2290" i="5"/>
  <c r="X2290" i="5" s="1" a="1"/>
  <c r="X2290" i="5" s="1"/>
  <c r="V2291" i="5"/>
  <c r="V2292" i="5"/>
  <c r="V2293" i="5"/>
  <c r="X2293" i="5" s="1" a="1"/>
  <c r="X2293" i="5" s="1"/>
  <c r="V2294" i="5"/>
  <c r="V2295" i="5"/>
  <c r="V2296" i="5"/>
  <c r="V2297" i="5"/>
  <c r="V2298" i="5"/>
  <c r="V2299" i="5"/>
  <c r="V2300" i="5"/>
  <c r="V2301" i="5"/>
  <c r="X2301" i="5" s="1" a="1"/>
  <c r="X2301" i="5" s="1"/>
  <c r="W2301" i="5" s="1" a="1"/>
  <c r="W2301" i="5" s="1"/>
  <c r="V2302" i="5"/>
  <c r="X2302" i="5" s="1" a="1"/>
  <c r="X2302" i="5" s="1"/>
  <c r="V2303" i="5"/>
  <c r="V2304" i="5"/>
  <c r="V2305" i="5"/>
  <c r="V2306" i="5"/>
  <c r="V2307" i="5"/>
  <c r="V2308" i="5"/>
  <c r="V2309" i="5"/>
  <c r="V2310" i="5"/>
  <c r="V2311" i="5"/>
  <c r="V2312" i="5"/>
  <c r="V2313" i="5"/>
  <c r="X2313" i="5" s="1" a="1"/>
  <c r="X2313" i="5" s="1"/>
  <c r="W2313" i="5" s="1" a="1"/>
  <c r="W2313" i="5" s="1"/>
  <c r="V2314" i="5"/>
  <c r="V2315" i="5"/>
  <c r="V2316" i="5"/>
  <c r="X2316" i="5" s="1" a="1"/>
  <c r="X2316" i="5" s="1"/>
  <c r="V2317" i="5"/>
  <c r="X2317" i="5" s="1" a="1"/>
  <c r="X2317" i="5" s="1"/>
  <c r="V2318" i="5"/>
  <c r="V2319" i="5"/>
  <c r="V2320" i="5"/>
  <c r="V2321" i="5"/>
  <c r="V2322" i="5"/>
  <c r="V2323" i="5"/>
  <c r="V2324" i="5"/>
  <c r="V2325" i="5"/>
  <c r="X2325" i="5" s="1" a="1"/>
  <c r="X2325" i="5" s="1"/>
  <c r="W2325" i="5" s="1" a="1"/>
  <c r="W2325" i="5" s="1"/>
  <c r="V2326" i="5"/>
  <c r="X2326" i="5" s="1" a="1"/>
  <c r="X2326" i="5" s="1"/>
  <c r="V2327" i="5"/>
  <c r="V2328" i="5"/>
  <c r="X2328" i="5" s="1" a="1"/>
  <c r="X2328" i="5" s="1"/>
  <c r="V2329" i="5"/>
  <c r="X2329" i="5" s="1" a="1"/>
  <c r="X2329" i="5" s="1"/>
  <c r="V2330" i="5"/>
  <c r="V2331" i="5"/>
  <c r="V2332" i="5"/>
  <c r="V2333" i="5"/>
  <c r="V2334" i="5"/>
  <c r="V2335" i="5"/>
  <c r="V2336" i="5"/>
  <c r="V2337" i="5"/>
  <c r="X2337" i="5" s="1" a="1"/>
  <c r="X2337" i="5" s="1"/>
  <c r="W2337" i="5" s="1" a="1"/>
  <c r="W2337" i="5" s="1"/>
  <c r="V2338" i="5"/>
  <c r="V2339" i="5"/>
  <c r="V2340" i="5"/>
  <c r="V2341" i="5"/>
  <c r="V2342" i="5"/>
  <c r="V2343" i="5"/>
  <c r="V2344" i="5"/>
  <c r="V2345" i="5"/>
  <c r="V2346" i="5"/>
  <c r="V2347" i="5"/>
  <c r="V2348" i="5"/>
  <c r="V2349" i="5"/>
  <c r="X2349" i="5" s="1" a="1"/>
  <c r="X2349" i="5" s="1"/>
  <c r="W2349" i="5" s="1" a="1"/>
  <c r="W2349" i="5" s="1"/>
  <c r="V2350" i="5"/>
  <c r="X2350" i="5" s="1" a="1"/>
  <c r="X2350" i="5" s="1"/>
  <c r="V2351" i="5"/>
  <c r="V2352" i="5"/>
  <c r="X2352" i="5" s="1" a="1"/>
  <c r="X2352" i="5" s="1"/>
  <c r="V2353" i="5"/>
  <c r="X2353" i="5" s="1" a="1"/>
  <c r="X2353" i="5" s="1"/>
  <c r="V2354" i="5"/>
  <c r="V2355" i="5"/>
  <c r="V2356" i="5"/>
  <c r="V2357" i="5"/>
  <c r="V2358" i="5"/>
  <c r="V2359" i="5"/>
  <c r="V2360" i="5"/>
  <c r="V2361" i="5"/>
  <c r="X2361" i="5" s="1" a="1"/>
  <c r="X2361" i="5" s="1"/>
  <c r="W2361" i="5" s="1" a="1"/>
  <c r="W2361" i="5" s="1"/>
  <c r="V2362" i="5"/>
  <c r="X2362" i="5" s="1" a="1"/>
  <c r="X2362" i="5" s="1"/>
  <c r="V2363" i="5"/>
  <c r="V2364" i="5"/>
  <c r="V2365" i="5"/>
  <c r="V2366" i="5"/>
  <c r="V2367" i="5"/>
  <c r="V2368" i="5"/>
  <c r="V2369" i="5"/>
  <c r="V2370" i="5"/>
  <c r="V2371" i="5"/>
  <c r="V2372" i="5"/>
  <c r="V2373" i="5"/>
  <c r="V2374" i="5"/>
  <c r="V2375" i="5"/>
  <c r="V2376" i="5"/>
  <c r="X2376" i="5" s="1" a="1"/>
  <c r="X2376" i="5" s="1"/>
  <c r="V2377" i="5"/>
  <c r="V2378" i="5"/>
  <c r="V2379" i="5"/>
  <c r="V2380" i="5"/>
  <c r="V2381" i="5"/>
  <c r="V2382" i="5"/>
  <c r="V2383" i="5"/>
  <c r="V2384" i="5"/>
  <c r="V2385" i="5"/>
  <c r="V2386" i="5"/>
  <c r="X2386" i="5" s="1" a="1"/>
  <c r="X2386" i="5" s="1"/>
  <c r="V2387" i="5"/>
  <c r="V2388" i="5"/>
  <c r="V2389" i="5"/>
  <c r="V2390" i="5"/>
  <c r="V2391" i="5"/>
  <c r="V2392" i="5"/>
  <c r="V2393" i="5"/>
  <c r="V2394" i="5"/>
  <c r="V2395" i="5"/>
  <c r="V2396" i="5"/>
  <c r="V2397" i="5"/>
  <c r="V2398" i="5"/>
  <c r="V2399" i="5"/>
  <c r="V2400" i="5"/>
  <c r="V2401" i="5"/>
  <c r="V2402" i="5"/>
  <c r="V2403" i="5"/>
  <c r="V2404" i="5"/>
  <c r="V2405" i="5"/>
  <c r="V2406" i="5"/>
  <c r="V2407" i="5"/>
  <c r="V2408" i="5"/>
  <c r="V2409" i="5"/>
  <c r="V2410" i="5"/>
  <c r="V2411" i="5"/>
  <c r="V2412" i="5"/>
  <c r="X2412" i="5" s="1" a="1"/>
  <c r="X2412" i="5" s="1"/>
  <c r="V2413" i="5"/>
  <c r="X2413" i="5" s="1" a="1"/>
  <c r="X2413" i="5" s="1"/>
  <c r="V2414" i="5"/>
  <c r="V2415" i="5"/>
  <c r="V2416" i="5"/>
  <c r="V2417" i="5"/>
  <c r="V2418" i="5"/>
  <c r="V2419" i="5"/>
  <c r="V2420" i="5"/>
  <c r="V2421" i="5"/>
  <c r="X2421" i="5" s="1" a="1"/>
  <c r="X2421" i="5" s="1"/>
  <c r="W2421" i="5" s="1" a="1"/>
  <c r="W2421" i="5" s="1"/>
  <c r="V2422" i="5"/>
  <c r="X2422" i="5" s="1" a="1"/>
  <c r="X2422" i="5" s="1"/>
  <c r="V2423" i="5"/>
  <c r="V2424" i="5"/>
  <c r="V2425" i="5"/>
  <c r="X2425" i="5" s="1" a="1"/>
  <c r="X2425" i="5" s="1"/>
  <c r="V2426" i="5"/>
  <c r="V2427" i="5"/>
  <c r="V2428" i="5"/>
  <c r="V2429" i="5"/>
  <c r="V2430" i="5"/>
  <c r="V2431" i="5"/>
  <c r="V2432" i="5"/>
  <c r="V2433" i="5"/>
  <c r="X2433" i="5" s="1" a="1"/>
  <c r="X2433" i="5" s="1"/>
  <c r="W2433" i="5" s="1" a="1"/>
  <c r="W2433" i="5" s="1"/>
  <c r="V2434" i="5"/>
  <c r="X2434" i="5" s="1" a="1"/>
  <c r="X2434" i="5" s="1"/>
  <c r="V2435" i="5"/>
  <c r="V2436" i="5"/>
  <c r="X2436" i="5" s="1" a="1"/>
  <c r="X2436" i="5" s="1"/>
  <c r="V2437" i="5"/>
  <c r="V2438" i="5"/>
  <c r="V2439" i="5"/>
  <c r="V2440" i="5"/>
  <c r="V2441" i="5"/>
  <c r="V2442" i="5"/>
  <c r="V2443" i="5"/>
  <c r="V2444" i="5"/>
  <c r="V2445" i="5"/>
  <c r="X2445" i="5" s="1" a="1"/>
  <c r="X2445" i="5" s="1"/>
  <c r="W2445" i="5" s="1" a="1"/>
  <c r="W2445" i="5" s="1"/>
  <c r="V2446" i="5"/>
  <c r="X2446" i="5" s="1" a="1"/>
  <c r="X2446" i="5" s="1"/>
  <c r="V2447" i="5"/>
  <c r="V2448" i="5"/>
  <c r="V2449" i="5"/>
  <c r="V2450" i="5"/>
  <c r="V2451" i="5"/>
  <c r="V2452" i="5"/>
  <c r="V2453" i="5"/>
  <c r="V2454" i="5"/>
  <c r="V2455" i="5"/>
  <c r="V2456" i="5"/>
  <c r="V2457" i="5"/>
  <c r="X2457" i="5" s="1" a="1"/>
  <c r="X2457" i="5" s="1"/>
  <c r="W2457" i="5" s="1" a="1"/>
  <c r="W2457" i="5" s="1"/>
  <c r="V2458" i="5"/>
  <c r="X2458" i="5" s="1" a="1"/>
  <c r="X2458" i="5" s="1"/>
  <c r="V2459" i="5"/>
  <c r="X2459" i="5" s="1" a="1"/>
  <c r="X2459" i="5" s="1"/>
  <c r="V2460" i="5"/>
  <c r="X2460" i="5" s="1" a="1"/>
  <c r="X2460" i="5" s="1"/>
  <c r="V2461" i="5"/>
  <c r="V2462" i="5"/>
  <c r="V2463" i="5"/>
  <c r="V2464" i="5"/>
  <c r="V2465" i="5"/>
  <c r="V2466" i="5"/>
  <c r="V2467" i="5"/>
  <c r="V2468" i="5"/>
  <c r="V2469" i="5"/>
  <c r="V2470" i="5"/>
  <c r="X2470" i="5" s="1" a="1"/>
  <c r="X2470" i="5" s="1"/>
  <c r="V2471" i="5"/>
  <c r="V2472" i="5"/>
  <c r="V2473" i="5"/>
  <c r="V2474" i="5"/>
  <c r="V2475" i="5"/>
  <c r="V2476" i="5"/>
  <c r="V2477" i="5"/>
  <c r="V2478" i="5"/>
  <c r="V2479" i="5"/>
  <c r="V2480" i="5"/>
  <c r="V2481" i="5"/>
  <c r="V2482" i="5"/>
  <c r="V2483" i="5"/>
  <c r="X2483" i="5" s="1" a="1"/>
  <c r="X2483" i="5" s="1"/>
  <c r="V2484" i="5"/>
  <c r="V2485" i="5"/>
  <c r="V2486" i="5"/>
  <c r="V2487" i="5"/>
  <c r="V2488" i="5"/>
  <c r="V2489" i="5"/>
  <c r="V2490" i="5"/>
  <c r="V2491" i="5"/>
  <c r="V2492" i="5"/>
  <c r="V2493" i="5"/>
  <c r="X2493" i="5" s="1" a="1"/>
  <c r="X2493" i="5" s="1"/>
  <c r="W2493" i="5" s="1" a="1"/>
  <c r="W2493" i="5" s="1"/>
  <c r="V2494" i="5"/>
  <c r="X2494" i="5" s="1" a="1"/>
  <c r="X2494" i="5" s="1"/>
  <c r="V2495" i="5"/>
  <c r="V2496" i="5"/>
  <c r="X2496" i="5" s="1" a="1"/>
  <c r="X2496" i="5" s="1"/>
  <c r="V2497" i="5"/>
  <c r="X2497" i="5" s="1" a="1"/>
  <c r="X2497" i="5" s="1"/>
  <c r="V2498" i="5"/>
  <c r="V2499" i="5"/>
  <c r="V2500" i="5"/>
  <c r="V2501" i="5"/>
  <c r="V2502" i="5"/>
  <c r="V2503" i="5"/>
  <c r="V2504" i="5"/>
  <c r="V2505" i="5"/>
  <c r="X2505" i="5" s="1" a="1"/>
  <c r="X2505" i="5" s="1"/>
  <c r="W2505" i="5" s="1" a="1"/>
  <c r="W2505" i="5" s="1"/>
  <c r="V2506" i="5"/>
  <c r="V2507" i="5"/>
  <c r="X2507" i="5" s="1" a="1"/>
  <c r="X2507" i="5" s="1"/>
  <c r="V2508" i="5"/>
  <c r="X2508" i="5" s="1" a="1"/>
  <c r="X2508" i="5" s="1"/>
  <c r="V2509" i="5"/>
  <c r="V2510" i="5"/>
  <c r="V2511" i="5"/>
  <c r="V2512" i="5"/>
  <c r="V2513" i="5"/>
  <c r="V2514" i="5"/>
  <c r="V2515" i="5"/>
  <c r="V2516" i="5"/>
  <c r="V2517" i="5"/>
  <c r="V2518" i="5"/>
  <c r="X2518" i="5" s="1" a="1"/>
  <c r="X2518" i="5" s="1"/>
  <c r="V2519" i="5"/>
  <c r="V2520" i="5"/>
  <c r="V2521" i="5"/>
  <c r="V2522" i="5"/>
  <c r="V2523" i="5"/>
  <c r="V2524" i="5"/>
  <c r="V2525" i="5"/>
  <c r="V2526" i="5"/>
  <c r="V2527" i="5"/>
  <c r="V2528" i="5"/>
  <c r="V2529" i="5"/>
  <c r="X2529" i="5" s="1" a="1"/>
  <c r="X2529" i="5" s="1"/>
  <c r="W2529" i="5" s="1" a="1"/>
  <c r="W2529" i="5" s="1"/>
  <c r="V2530" i="5"/>
  <c r="X2530" i="5" s="1" a="1"/>
  <c r="X2530" i="5" s="1"/>
  <c r="V2531" i="5"/>
  <c r="X2531" i="5" s="1" a="1"/>
  <c r="X2531" i="5" s="1"/>
  <c r="V2532" i="5"/>
  <c r="X2532" i="5" s="1" a="1"/>
  <c r="X2532" i="5" s="1"/>
  <c r="V2533" i="5"/>
  <c r="V2534" i="5"/>
  <c r="V2535" i="5"/>
  <c r="V2536" i="5"/>
  <c r="V2537" i="5"/>
  <c r="V2538" i="5"/>
  <c r="V2539" i="5"/>
  <c r="V2540" i="5"/>
  <c r="V2541" i="5"/>
  <c r="V2542" i="5"/>
  <c r="V2543" i="5"/>
  <c r="X2543" i="5" s="1" a="1"/>
  <c r="X2543" i="5" s="1"/>
  <c r="W2543" i="5" s="1" a="1"/>
  <c r="W2543" i="5" s="1"/>
  <c r="V2544" i="5"/>
  <c r="X2544" i="5" s="1" a="1"/>
  <c r="X2544" i="5" s="1"/>
  <c r="W2544" i="5" s="1" a="1"/>
  <c r="W2544" i="5" s="1"/>
  <c r="V2545" i="5"/>
  <c r="V2546" i="5"/>
  <c r="V2547" i="5"/>
  <c r="V2548" i="5"/>
  <c r="V2549" i="5"/>
  <c r="V2550" i="5"/>
  <c r="V2551" i="5"/>
  <c r="V2552" i="5"/>
  <c r="V2553" i="5"/>
  <c r="X2553" i="5" s="1" a="1"/>
  <c r="X2553" i="5" s="1"/>
  <c r="W2553" i="5" s="1" a="1"/>
  <c r="W2553" i="5" s="1"/>
  <c r="V2554" i="5"/>
  <c r="X2554" i="5" s="1" a="1"/>
  <c r="X2554" i="5" s="1"/>
  <c r="V2555" i="5"/>
  <c r="X2555" i="5" s="1" a="1"/>
  <c r="X2555" i="5" s="1"/>
  <c r="V2556" i="5"/>
  <c r="V2557" i="5"/>
  <c r="X2557" i="5" s="1" a="1"/>
  <c r="X2557" i="5" s="1"/>
  <c r="V2558" i="5"/>
  <c r="V2559" i="5"/>
  <c r="V2560" i="5"/>
  <c r="V2561" i="5"/>
  <c r="V2562" i="5"/>
  <c r="V2563" i="5"/>
  <c r="V2564" i="5"/>
  <c r="V2565" i="5"/>
  <c r="X2565" i="5" s="1" a="1"/>
  <c r="X2565" i="5" s="1"/>
  <c r="W2565" i="5" s="1" a="1"/>
  <c r="W2565" i="5" s="1"/>
  <c r="V2566" i="5"/>
  <c r="X2566" i="5" s="1" a="1"/>
  <c r="X2566" i="5" s="1"/>
  <c r="V2567" i="5"/>
  <c r="V2568" i="5"/>
  <c r="V2569" i="5"/>
  <c r="V2570" i="5"/>
  <c r="V2571" i="5"/>
  <c r="V2572" i="5"/>
  <c r="V2573" i="5"/>
  <c r="V2574" i="5"/>
  <c r="V2575" i="5"/>
  <c r="V2576" i="5"/>
  <c r="V2577" i="5"/>
  <c r="V2578" i="5"/>
  <c r="V2579" i="5"/>
  <c r="X2579" i="5" s="1" a="1"/>
  <c r="X2579" i="5" s="1"/>
  <c r="V2580" i="5"/>
  <c r="X2580" i="5" s="1" a="1"/>
  <c r="X2580" i="5" s="1"/>
  <c r="V2581" i="5"/>
  <c r="V2582" i="5"/>
  <c r="V2583" i="5"/>
  <c r="V2584" i="5"/>
  <c r="V2585" i="5"/>
  <c r="V2586" i="5"/>
  <c r="V2587" i="5"/>
  <c r="V2588" i="5"/>
  <c r="V2589" i="5"/>
  <c r="V2590" i="5"/>
  <c r="V2591" i="5"/>
  <c r="V2592" i="5"/>
  <c r="V2593" i="5"/>
  <c r="V2594" i="5"/>
  <c r="V2595" i="5"/>
  <c r="V2596" i="5"/>
  <c r="V2597" i="5"/>
  <c r="V2598" i="5"/>
  <c r="V2599" i="5"/>
  <c r="V2600" i="5"/>
  <c r="V2601" i="5"/>
  <c r="X2601" i="5" s="1" a="1"/>
  <c r="X2601" i="5" s="1"/>
  <c r="W2601" i="5" s="1" a="1"/>
  <c r="W2601" i="5" s="1"/>
  <c r="V2602" i="5"/>
  <c r="V2603" i="5"/>
  <c r="V2604" i="5"/>
  <c r="V2605" i="5"/>
  <c r="V2606" i="5"/>
  <c r="V2607" i="5"/>
  <c r="V2608" i="5"/>
  <c r="V2609" i="5"/>
  <c r="V2610" i="5"/>
  <c r="V2611" i="5"/>
  <c r="V2612" i="5"/>
  <c r="V2613" i="5"/>
  <c r="X2613" i="5" s="1" a="1"/>
  <c r="X2613" i="5" s="1"/>
  <c r="W2613" i="5" s="1" a="1"/>
  <c r="W2613" i="5" s="1"/>
  <c r="V2614" i="5"/>
  <c r="X2614" i="5" s="1" a="1"/>
  <c r="X2614" i="5" s="1"/>
  <c r="V2615" i="5"/>
  <c r="V2616" i="5"/>
  <c r="X2616" i="5" s="1" a="1"/>
  <c r="X2616" i="5" s="1"/>
  <c r="V2617" i="5"/>
  <c r="V2618" i="5"/>
  <c r="V2619" i="5"/>
  <c r="V2620" i="5"/>
  <c r="V2621" i="5"/>
  <c r="V2622" i="5"/>
  <c r="V2623" i="5"/>
  <c r="V2624" i="5"/>
  <c r="V2625" i="5"/>
  <c r="X2625" i="5" s="1" a="1"/>
  <c r="X2625" i="5" s="1"/>
  <c r="W2625" i="5" s="1" a="1"/>
  <c r="W2625" i="5" s="1"/>
  <c r="V2626" i="5"/>
  <c r="X2626" i="5" s="1" a="1"/>
  <c r="X2626" i="5" s="1"/>
  <c r="V2627" i="5"/>
  <c r="X2627" i="5" s="1" a="1"/>
  <c r="X2627" i="5" s="1"/>
  <c r="V2628" i="5"/>
  <c r="X2628" i="5" s="1" a="1"/>
  <c r="X2628" i="5" s="1"/>
  <c r="V2629" i="5"/>
  <c r="V2630" i="5"/>
  <c r="V2631" i="5"/>
  <c r="V2632" i="5"/>
  <c r="V2633" i="5"/>
  <c r="V2634" i="5"/>
  <c r="V2635" i="5"/>
  <c r="V2636" i="5"/>
  <c r="V2637" i="5"/>
  <c r="V2638" i="5"/>
  <c r="X2638" i="5" s="1" a="1"/>
  <c r="X2638" i="5" s="1"/>
  <c r="V2639" i="5"/>
  <c r="V2640" i="5"/>
  <c r="V2641" i="5"/>
  <c r="X2641" i="5" s="1" a="1"/>
  <c r="X2641" i="5" s="1"/>
  <c r="V2642" i="5"/>
  <c r="V2643" i="5"/>
  <c r="V2644" i="5"/>
  <c r="V2645" i="5"/>
  <c r="V2646" i="5"/>
  <c r="V2647" i="5"/>
  <c r="V2648" i="5"/>
  <c r="V2649" i="5"/>
  <c r="V2650" i="5"/>
  <c r="X2650" i="5" s="1" a="1"/>
  <c r="X2650" i="5" s="1"/>
  <c r="V2651" i="5"/>
  <c r="X2651" i="5" s="1" a="1"/>
  <c r="X2651" i="5" s="1"/>
  <c r="V2652" i="5"/>
  <c r="V2653" i="5"/>
  <c r="V2654" i="5"/>
  <c r="V2655" i="5"/>
  <c r="V2656" i="5"/>
  <c r="V2657" i="5"/>
  <c r="V2658" i="5"/>
  <c r="V2659" i="5"/>
  <c r="V2660" i="5"/>
  <c r="V2661" i="5"/>
  <c r="X2661" i="5" s="1" a="1"/>
  <c r="X2661" i="5" s="1"/>
  <c r="W2661" i="5" s="1" a="1"/>
  <c r="W2661" i="5" s="1"/>
  <c r="V2662" i="5"/>
  <c r="X2662" i="5" s="1" a="1"/>
  <c r="X2662" i="5" s="1"/>
  <c r="V2663" i="5"/>
  <c r="V2664" i="5"/>
  <c r="V2665" i="5"/>
  <c r="X2665" i="5" s="1" a="1"/>
  <c r="X2665" i="5" s="1"/>
  <c r="V2666" i="5"/>
  <c r="V2667" i="5"/>
  <c r="V2668" i="5"/>
  <c r="V2669" i="5"/>
  <c r="V2670" i="5"/>
  <c r="V2671" i="5"/>
  <c r="V2672" i="5"/>
  <c r="V2673" i="5"/>
  <c r="X2673" i="5" s="1" a="1"/>
  <c r="X2673" i="5" s="1"/>
  <c r="W2673" i="5" s="1" a="1"/>
  <c r="W2673" i="5" s="1"/>
  <c r="V2674" i="5"/>
  <c r="V2675" i="5"/>
  <c r="X2675" i="5" s="1" a="1"/>
  <c r="X2675" i="5" s="1"/>
  <c r="V2676" i="5"/>
  <c r="X2676" i="5" s="1" a="1"/>
  <c r="X2676" i="5" s="1"/>
  <c r="V2677" i="5"/>
  <c r="V2678" i="5"/>
  <c r="V2679" i="5"/>
  <c r="V2680" i="5"/>
  <c r="V2681" i="5"/>
  <c r="V2682" i="5"/>
  <c r="V2683" i="5"/>
  <c r="V2684" i="5"/>
  <c r="V2685" i="5"/>
  <c r="V2686" i="5"/>
  <c r="X2686" i="5" s="1" a="1"/>
  <c r="X2686" i="5" s="1"/>
  <c r="V2687" i="5"/>
  <c r="V2688" i="5"/>
  <c r="V2689" i="5"/>
  <c r="V2690" i="5"/>
  <c r="V2691" i="5"/>
  <c r="V2692" i="5"/>
  <c r="V2693" i="5"/>
  <c r="V2694" i="5"/>
  <c r="V2695" i="5"/>
  <c r="V2696" i="5"/>
  <c r="V2697" i="5"/>
  <c r="V2698" i="5"/>
  <c r="X2698" i="5" s="1" a="1"/>
  <c r="X2698" i="5" s="1"/>
  <c r="V2699" i="5"/>
  <c r="V2700" i="5"/>
  <c r="X2700" i="5" s="1" a="1"/>
  <c r="X2700" i="5" s="1"/>
  <c r="V2701" i="5"/>
  <c r="V2702" i="5"/>
  <c r="V2703" i="5"/>
  <c r="V2704" i="5"/>
  <c r="V2705" i="5"/>
  <c r="V2706" i="5"/>
  <c r="V2707" i="5"/>
  <c r="V2708" i="5"/>
  <c r="V2709" i="5"/>
  <c r="X2709" i="5" s="1" a="1"/>
  <c r="X2709" i="5" s="1"/>
  <c r="W2709" i="5" s="1" a="1"/>
  <c r="W2709" i="5" s="1"/>
  <c r="V2710" i="5"/>
  <c r="X2710" i="5" s="1" a="1"/>
  <c r="X2710" i="5" s="1"/>
  <c r="V2711" i="5"/>
  <c r="V2712" i="5"/>
  <c r="V2713" i="5"/>
  <c r="X2713" i="5" s="1" a="1"/>
  <c r="X2713" i="5" s="1"/>
  <c r="V2714" i="5"/>
  <c r="V2715" i="5"/>
  <c r="V2716" i="5"/>
  <c r="V2717" i="5"/>
  <c r="V2718" i="5"/>
  <c r="V2719" i="5"/>
  <c r="V2720" i="5"/>
  <c r="V2721" i="5"/>
  <c r="X2721" i="5" s="1" a="1"/>
  <c r="X2721" i="5" s="1"/>
  <c r="W2721" i="5" s="1" a="1"/>
  <c r="W2721" i="5" s="1"/>
  <c r="V2722" i="5"/>
  <c r="X2722" i="5" s="1" a="1"/>
  <c r="X2722" i="5" s="1"/>
  <c r="V2723" i="5"/>
  <c r="X2723" i="5" s="1" a="1"/>
  <c r="X2723" i="5" s="1"/>
  <c r="V2724" i="5"/>
  <c r="V2725" i="5"/>
  <c r="V2726" i="5"/>
  <c r="V2727" i="5"/>
  <c r="V2728" i="5"/>
  <c r="V2729" i="5"/>
  <c r="V2730" i="5"/>
  <c r="V2731" i="5"/>
  <c r="V2732" i="5"/>
  <c r="V2733" i="5"/>
  <c r="X2733" i="5" s="1" a="1"/>
  <c r="X2733" i="5" s="1"/>
  <c r="W2733" i="5" s="1" a="1"/>
  <c r="W2733" i="5" s="1"/>
  <c r="V2734" i="5"/>
  <c r="X2734" i="5" s="1" a="1"/>
  <c r="X2734" i="5" s="1"/>
  <c r="V2735" i="5"/>
  <c r="V2736" i="5"/>
  <c r="V2737" i="5"/>
  <c r="X2737" i="5" s="1" a="1"/>
  <c r="X2737" i="5" s="1"/>
  <c r="V2738" i="5"/>
  <c r="V2739" i="5"/>
  <c r="V2740" i="5"/>
  <c r="V2741" i="5"/>
  <c r="V2742" i="5"/>
  <c r="V2743" i="5"/>
  <c r="V2744" i="5"/>
  <c r="V2745" i="5"/>
  <c r="V2746" i="5"/>
  <c r="V2747" i="5"/>
  <c r="X2747" i="5" s="1" a="1"/>
  <c r="X2747" i="5" s="1"/>
  <c r="V2748" i="5"/>
  <c r="V2749" i="5"/>
  <c r="V2750" i="5"/>
  <c r="V2751" i="5"/>
  <c r="V2752" i="5"/>
  <c r="V2753" i="5"/>
  <c r="V2754" i="5"/>
  <c r="V2755" i="5"/>
  <c r="V2756" i="5"/>
  <c r="V2757" i="5"/>
  <c r="V2758" i="5"/>
  <c r="V2759" i="5"/>
  <c r="V2760" i="5"/>
  <c r="X2760" i="5" s="1" a="1"/>
  <c r="X2760" i="5" s="1"/>
  <c r="V2761" i="5"/>
  <c r="V2762" i="5"/>
  <c r="V2763" i="5"/>
  <c r="V2764" i="5"/>
  <c r="V2765" i="5"/>
  <c r="V2766" i="5"/>
  <c r="V2767" i="5"/>
  <c r="V2768" i="5"/>
  <c r="V2769" i="5"/>
  <c r="X2769" i="5" s="1" a="1"/>
  <c r="X2769" i="5" s="1"/>
  <c r="W2769" i="5" s="1" a="1"/>
  <c r="W2769" i="5" s="1"/>
  <c r="V2770" i="5"/>
  <c r="X2770" i="5" s="1" a="1"/>
  <c r="X2770" i="5" s="1"/>
  <c r="V2771" i="5"/>
  <c r="X2771" i="5" s="1" a="1"/>
  <c r="X2771" i="5" s="1"/>
  <c r="V2772" i="5"/>
  <c r="X2772" i="5" s="1" a="1"/>
  <c r="X2772" i="5" s="1"/>
  <c r="V2773" i="5"/>
  <c r="X2773" i="5" s="1" a="1"/>
  <c r="X2773" i="5" s="1"/>
  <c r="W2773" i="5" s="1" a="1"/>
  <c r="W2773" i="5" s="1"/>
  <c r="V2774" i="5"/>
  <c r="V2775" i="5"/>
  <c r="V2776" i="5"/>
  <c r="V2777" i="5"/>
  <c r="V2778" i="5"/>
  <c r="V2779" i="5"/>
  <c r="V2780" i="5"/>
  <c r="V2781" i="5"/>
  <c r="X2781" i="5" s="1" a="1"/>
  <c r="X2781" i="5" s="1"/>
  <c r="W2781" i="5" s="1" a="1"/>
  <c r="W2781" i="5" s="1"/>
  <c r="V2782" i="5"/>
  <c r="X2782" i="5" s="1" a="1"/>
  <c r="X2782" i="5" s="1"/>
  <c r="V2783" i="5"/>
  <c r="V2784" i="5"/>
  <c r="V2785" i="5"/>
  <c r="V2786" i="5"/>
  <c r="V2787" i="5"/>
  <c r="V2788" i="5"/>
  <c r="V2789" i="5"/>
  <c r="V2790" i="5"/>
  <c r="V2791" i="5"/>
  <c r="V2792" i="5"/>
  <c r="V2793" i="5"/>
  <c r="X2793" i="5" s="1" a="1"/>
  <c r="X2793" i="5" s="1"/>
  <c r="W2793" i="5" s="1" a="1"/>
  <c r="W2793" i="5" s="1"/>
  <c r="V2794" i="5"/>
  <c r="X2794" i="5" s="1" a="1"/>
  <c r="X2794" i="5" s="1"/>
  <c r="V2795" i="5"/>
  <c r="X2795" i="5" s="1" a="1"/>
  <c r="X2795" i="5" s="1"/>
  <c r="V2796" i="5"/>
  <c r="V2797" i="5"/>
  <c r="X2797" i="5" s="1" a="1"/>
  <c r="X2797" i="5" s="1"/>
  <c r="V2798" i="5"/>
  <c r="V2799" i="5"/>
  <c r="V2800" i="5"/>
  <c r="V2801" i="5"/>
  <c r="V2802" i="5"/>
  <c r="V2803" i="5"/>
  <c r="V2804" i="5"/>
  <c r="V2805" i="5"/>
  <c r="X2805" i="5" s="1" a="1"/>
  <c r="X2805" i="5" s="1"/>
  <c r="W2805" i="5" s="1" a="1"/>
  <c r="W2805" i="5" s="1"/>
  <c r="V2806" i="5"/>
  <c r="X2806" i="5" s="1" a="1"/>
  <c r="X2806" i="5" s="1"/>
  <c r="V2807" i="5"/>
  <c r="V2808" i="5"/>
  <c r="W2" i="5" a="1"/>
  <c r="W2" i="5" s="1"/>
  <c r="X2" i="5" a="1"/>
  <c r="X2" i="5" s="1"/>
  <c r="X3" i="5" a="1"/>
  <c r="X3" i="5" s="1"/>
  <c r="W3" i="5" s="1" a="1"/>
  <c r="W3" i="5" s="1"/>
  <c r="X4" i="5" a="1"/>
  <c r="X4" i="5" s="1"/>
  <c r="W4" i="5" s="1" a="1"/>
  <c r="W4" i="5" s="1"/>
  <c r="X5" i="5" a="1"/>
  <c r="X5" i="5" s="1"/>
  <c r="W5" i="5" s="1" a="1"/>
  <c r="W5" i="5" s="1"/>
  <c r="X6" i="5" a="1"/>
  <c r="X6" i="5" s="1"/>
  <c r="W6" i="5" s="1" a="1"/>
  <c r="W6" i="5" s="1"/>
  <c r="X7" i="5" a="1"/>
  <c r="X7" i="5"/>
  <c r="W7" i="5" s="1" a="1"/>
  <c r="W7" i="5" s="1"/>
  <c r="X8" i="5" a="1"/>
  <c r="X8" i="5" s="1"/>
  <c r="W8" i="5" s="1" a="1"/>
  <c r="W8" i="5" s="1"/>
  <c r="X9" i="5" a="1"/>
  <c r="X9" i="5" s="1"/>
  <c r="W9" i="5" s="1" a="1"/>
  <c r="W9" i="5" s="1"/>
  <c r="X14" i="5" a="1"/>
  <c r="X14" i="5" s="1"/>
  <c r="W14" i="5" s="1" a="1"/>
  <c r="W14" i="5" s="1"/>
  <c r="X15" i="5" a="1"/>
  <c r="X15" i="5" s="1"/>
  <c r="W15" i="5" s="1" a="1"/>
  <c r="W15" i="5" s="1"/>
  <c r="X16" i="5" a="1"/>
  <c r="X16" i="5" s="1"/>
  <c r="W16" i="5" s="1" a="1"/>
  <c r="W16" i="5" s="1"/>
  <c r="X17" i="5" a="1"/>
  <c r="X17" i="5"/>
  <c r="W17" i="5" s="1" a="1"/>
  <c r="W17" i="5" s="1"/>
  <c r="X18" i="5" a="1"/>
  <c r="X18" i="5" s="1"/>
  <c r="W18" i="5" s="1" a="1"/>
  <c r="W18" i="5" s="1"/>
  <c r="X19" i="5" a="1"/>
  <c r="X19" i="5" s="1"/>
  <c r="W19" i="5" s="1" a="1"/>
  <c r="W19" i="5" s="1"/>
  <c r="X20" i="5" a="1"/>
  <c r="X20" i="5"/>
  <c r="W20" i="5" s="1" a="1"/>
  <c r="W20" i="5" s="1"/>
  <c r="X26" i="5" a="1"/>
  <c r="X26" i="5"/>
  <c r="W26" i="5" s="1" a="1"/>
  <c r="W26" i="5" s="1"/>
  <c r="X27" i="5" a="1"/>
  <c r="X27" i="5" s="1"/>
  <c r="W27" i="5" s="1" a="1"/>
  <c r="W27" i="5" s="1"/>
  <c r="X28" i="5" a="1"/>
  <c r="X28" i="5" s="1"/>
  <c r="W28" i="5" s="1" a="1"/>
  <c r="W28" i="5" s="1"/>
  <c r="X29" i="5" a="1"/>
  <c r="X29" i="5" s="1"/>
  <c r="W29" i="5" s="1" a="1"/>
  <c r="W29" i="5" s="1"/>
  <c r="X30" i="5" a="1"/>
  <c r="X30" i="5" s="1"/>
  <c r="W30" i="5" s="1" a="1"/>
  <c r="W30" i="5" s="1"/>
  <c r="X31" i="5" a="1"/>
  <c r="X31" i="5" s="1"/>
  <c r="W31" i="5" s="1" a="1"/>
  <c r="W31" i="5" s="1"/>
  <c r="X32" i="5" a="1"/>
  <c r="X32" i="5" s="1"/>
  <c r="W32" i="5" s="1" a="1"/>
  <c r="W32" i="5" s="1"/>
  <c r="X38" i="5" a="1"/>
  <c r="X38" i="5" s="1"/>
  <c r="W38" i="5" s="1" a="1"/>
  <c r="W38" i="5" s="1"/>
  <c r="X39" i="5" a="1"/>
  <c r="X39" i="5" s="1"/>
  <c r="W39" i="5" s="1" a="1"/>
  <c r="W39" i="5" s="1"/>
  <c r="X40" i="5" a="1"/>
  <c r="X40" i="5" s="1"/>
  <c r="W40" i="5" s="1" a="1"/>
  <c r="W40" i="5" s="1"/>
  <c r="X41" i="5" a="1"/>
  <c r="X41" i="5" s="1"/>
  <c r="W41" i="5" s="1" a="1"/>
  <c r="W41" i="5" s="1"/>
  <c r="X42" i="5" a="1"/>
  <c r="X42" i="5" s="1"/>
  <c r="W42" i="5" s="1" a="1"/>
  <c r="W42" i="5" s="1"/>
  <c r="X43" i="5" a="1"/>
  <c r="X43" i="5"/>
  <c r="W43" i="5" s="1" a="1"/>
  <c r="W43" i="5" s="1"/>
  <c r="X44" i="5" a="1"/>
  <c r="X44" i="5" s="1"/>
  <c r="W44" i="5" s="1" a="1"/>
  <c r="W44" i="5" s="1"/>
  <c r="X50" i="5" a="1"/>
  <c r="X50" i="5"/>
  <c r="W50" i="5" s="1" a="1"/>
  <c r="W50" i="5" s="1"/>
  <c r="X51" i="5" a="1"/>
  <c r="X51" i="5" s="1"/>
  <c r="W51" i="5" s="1" a="1"/>
  <c r="W51" i="5" s="1"/>
  <c r="X52" i="5" a="1"/>
  <c r="X52" i="5" s="1"/>
  <c r="W52" i="5" s="1" a="1"/>
  <c r="W52" i="5" s="1"/>
  <c r="X53" i="5" a="1"/>
  <c r="X53" i="5" s="1"/>
  <c r="W53" i="5" s="1" a="1"/>
  <c r="W53" i="5" s="1"/>
  <c r="X54" i="5" a="1"/>
  <c r="X54" i="5" s="1"/>
  <c r="W54" i="5" s="1" a="1"/>
  <c r="W54" i="5" s="1"/>
  <c r="X55" i="5" a="1"/>
  <c r="X55" i="5"/>
  <c r="W55" i="5" s="1" a="1"/>
  <c r="W55" i="5" s="1"/>
  <c r="X56" i="5" a="1"/>
  <c r="X56" i="5" s="1"/>
  <c r="W56" i="5" s="1" a="1"/>
  <c r="W56" i="5" s="1"/>
  <c r="X57" i="5"/>
  <c r="W57" i="5" s="1" a="1"/>
  <c r="W57" i="5" s="1"/>
  <c r="X62" i="5" a="1"/>
  <c r="X62" i="5" s="1"/>
  <c r="W62" i="5" s="1" a="1"/>
  <c r="W62" i="5" s="1"/>
  <c r="X63" i="5" a="1"/>
  <c r="X63" i="5"/>
  <c r="W63" i="5" s="1" a="1"/>
  <c r="W63" i="5" s="1"/>
  <c r="X64" i="5" a="1"/>
  <c r="X64" i="5" s="1"/>
  <c r="W64" i="5" s="1" a="1"/>
  <c r="W64" i="5" s="1"/>
  <c r="X65" i="5" a="1"/>
  <c r="X65" i="5" s="1"/>
  <c r="W65" i="5" s="1" a="1"/>
  <c r="W65" i="5" s="1"/>
  <c r="X66" i="5" a="1"/>
  <c r="X66" i="5" s="1"/>
  <c r="W66" i="5" s="1" a="1"/>
  <c r="W66" i="5" s="1"/>
  <c r="X67" i="5" a="1"/>
  <c r="X67" i="5" s="1"/>
  <c r="W67" i="5" s="1" a="1"/>
  <c r="W67" i="5" s="1"/>
  <c r="X68" i="5" a="1"/>
  <c r="X68" i="5" s="1"/>
  <c r="W68" i="5" s="1" a="1"/>
  <c r="W68" i="5" s="1"/>
  <c r="X74" i="5" a="1"/>
  <c r="X74" i="5" s="1"/>
  <c r="W74" i="5" s="1" a="1"/>
  <c r="W74" i="5" s="1"/>
  <c r="X75" i="5" a="1"/>
  <c r="X75" i="5" s="1"/>
  <c r="W75" i="5" s="1" a="1"/>
  <c r="W75" i="5" s="1"/>
  <c r="X76" i="5" a="1"/>
  <c r="X76" i="5" s="1"/>
  <c r="W76" i="5" s="1" a="1"/>
  <c r="W76" i="5" s="1"/>
  <c r="X77" i="5" a="1"/>
  <c r="X77" i="5" s="1"/>
  <c r="W77" i="5" s="1" a="1"/>
  <c r="W77" i="5" s="1"/>
  <c r="X78" i="5" a="1"/>
  <c r="X78" i="5" s="1"/>
  <c r="W78" i="5" s="1" a="1"/>
  <c r="W78" i="5" s="1"/>
  <c r="X79" i="5" a="1"/>
  <c r="X79" i="5" s="1"/>
  <c r="W79" i="5" s="1" a="1"/>
  <c r="W79" i="5" s="1"/>
  <c r="X80" i="5" a="1"/>
  <c r="X80" i="5"/>
  <c r="W80" i="5" s="1" a="1"/>
  <c r="W80" i="5" s="1"/>
  <c r="X86" i="5" a="1"/>
  <c r="X86" i="5"/>
  <c r="W86" i="5" s="1" a="1"/>
  <c r="W86" i="5" s="1"/>
  <c r="X87" i="5" a="1"/>
  <c r="X87" i="5" s="1"/>
  <c r="W87" i="5" s="1" a="1"/>
  <c r="W87" i="5" s="1"/>
  <c r="X88" i="5" a="1"/>
  <c r="X88" i="5" s="1"/>
  <c r="W88" i="5" s="1" a="1"/>
  <c r="W88" i="5" s="1"/>
  <c r="X89" i="5" a="1"/>
  <c r="X89" i="5" s="1"/>
  <c r="W89" i="5" s="1" a="1"/>
  <c r="W89" i="5" s="1"/>
  <c r="X90" i="5" a="1"/>
  <c r="X90" i="5" s="1"/>
  <c r="W90" i="5" s="1" a="1"/>
  <c r="W90" i="5" s="1"/>
  <c r="X91" i="5" a="1"/>
  <c r="X91" i="5" s="1"/>
  <c r="W91" i="5" s="1" a="1"/>
  <c r="W91" i="5" s="1"/>
  <c r="X92" i="5" a="1"/>
  <c r="X92" i="5"/>
  <c r="W92" i="5" s="1" a="1"/>
  <c r="W92" i="5" s="1"/>
  <c r="X98" i="5" a="1"/>
  <c r="X98" i="5"/>
  <c r="W98" i="5" s="1" a="1"/>
  <c r="W98" i="5" s="1"/>
  <c r="X99" i="5" a="1"/>
  <c r="X99" i="5" s="1"/>
  <c r="W99" i="5" s="1" a="1"/>
  <c r="W99" i="5" s="1"/>
  <c r="X100" i="5" a="1"/>
  <c r="X100" i="5" s="1"/>
  <c r="W100" i="5" s="1" a="1"/>
  <c r="W100" i="5" s="1"/>
  <c r="X101" i="5" a="1"/>
  <c r="X101" i="5" s="1"/>
  <c r="W101" i="5" s="1" a="1"/>
  <c r="W101" i="5" s="1"/>
  <c r="X102" i="5" a="1"/>
  <c r="X102" i="5" s="1"/>
  <c r="W102" i="5" s="1" a="1"/>
  <c r="W102" i="5" s="1"/>
  <c r="X103" i="5" a="1"/>
  <c r="X103" i="5" s="1"/>
  <c r="W103" i="5" s="1" a="1"/>
  <c r="W103" i="5" s="1"/>
  <c r="X104" i="5" a="1"/>
  <c r="X104" i="5" s="1"/>
  <c r="W104" i="5" s="1" a="1"/>
  <c r="W104" i="5" s="1"/>
  <c r="X110" i="5" a="1"/>
  <c r="X110" i="5" s="1"/>
  <c r="W110" i="5" s="1" a="1"/>
  <c r="W110" i="5" s="1"/>
  <c r="X111" i="5" a="1"/>
  <c r="X111" i="5" s="1"/>
  <c r="W111" i="5" s="1" a="1"/>
  <c r="W111" i="5" s="1"/>
  <c r="X112" i="5" a="1"/>
  <c r="X112" i="5" s="1"/>
  <c r="W112" i="5" s="1" a="1"/>
  <c r="W112" i="5" s="1"/>
  <c r="X113" i="5" a="1"/>
  <c r="X113" i="5" s="1"/>
  <c r="W113" i="5" s="1" a="1"/>
  <c r="W113" i="5" s="1"/>
  <c r="X114" i="5" a="1"/>
  <c r="X114" i="5" s="1"/>
  <c r="W114" i="5" s="1" a="1"/>
  <c r="W114" i="5" s="1"/>
  <c r="X115" i="5" a="1"/>
  <c r="X115" i="5"/>
  <c r="W115" i="5" s="1" a="1"/>
  <c r="W115" i="5" s="1"/>
  <c r="X116" i="5" a="1"/>
  <c r="X116" i="5" s="1"/>
  <c r="W116" i="5" s="1" a="1"/>
  <c r="W116" i="5" s="1"/>
  <c r="X122" i="5" a="1"/>
  <c r="X122" i="5" s="1"/>
  <c r="W122" i="5" s="1" a="1"/>
  <c r="W122" i="5" s="1"/>
  <c r="X123" i="5" a="1"/>
  <c r="X123" i="5" s="1"/>
  <c r="W123" i="5" s="1" a="1"/>
  <c r="W123" i="5" s="1"/>
  <c r="X124" i="5" a="1"/>
  <c r="X124" i="5" s="1"/>
  <c r="W124" i="5" s="1" a="1"/>
  <c r="W124" i="5" s="1"/>
  <c r="X125" i="5" a="1"/>
  <c r="X125" i="5"/>
  <c r="W125" i="5" s="1" a="1"/>
  <c r="W125" i="5" s="1"/>
  <c r="X126" i="5" a="1"/>
  <c r="X126" i="5" s="1"/>
  <c r="W126" i="5" s="1" a="1"/>
  <c r="W126" i="5" s="1"/>
  <c r="X127" i="5" a="1"/>
  <c r="X127" i="5"/>
  <c r="W127" i="5" s="1" a="1"/>
  <c r="W127" i="5" s="1"/>
  <c r="X128" i="5" a="1"/>
  <c r="X128" i="5" s="1"/>
  <c r="W128" i="5" s="1" a="1"/>
  <c r="W128" i="5" s="1"/>
  <c r="X134" i="5" a="1"/>
  <c r="X134" i="5" s="1"/>
  <c r="W134" i="5" s="1" a="1"/>
  <c r="W134" i="5" s="1"/>
  <c r="X135" i="5" a="1"/>
  <c r="X135" i="5"/>
  <c r="W135" i="5" s="1" a="1"/>
  <c r="W135" i="5" s="1"/>
  <c r="X136" i="5" a="1"/>
  <c r="X136" i="5" s="1"/>
  <c r="W136" i="5" s="1" a="1"/>
  <c r="W136" i="5" s="1"/>
  <c r="X137" i="5" a="1"/>
  <c r="X137" i="5" s="1"/>
  <c r="W137" i="5" s="1" a="1"/>
  <c r="W137" i="5" s="1"/>
  <c r="X138" i="5" a="1"/>
  <c r="X138" i="5" s="1"/>
  <c r="W138" i="5" s="1" a="1"/>
  <c r="W138" i="5" s="1"/>
  <c r="X139" i="5" a="1"/>
  <c r="X139" i="5" s="1"/>
  <c r="W139" i="5" s="1" a="1"/>
  <c r="W139" i="5" s="1"/>
  <c r="X140" i="5" a="1"/>
  <c r="X140" i="5" s="1"/>
  <c r="W140" i="5" s="1" a="1"/>
  <c r="W140" i="5" s="1"/>
  <c r="X146" i="5" a="1"/>
  <c r="X146" i="5" s="1"/>
  <c r="W146" i="5" s="1" a="1"/>
  <c r="W146" i="5" s="1"/>
  <c r="X147" i="5" a="1"/>
  <c r="X147" i="5" s="1"/>
  <c r="W147" i="5" s="1" a="1"/>
  <c r="W147" i="5" s="1"/>
  <c r="X148" i="5" a="1"/>
  <c r="X148" i="5" s="1"/>
  <c r="W148" i="5" s="1" a="1"/>
  <c r="W148" i="5" s="1"/>
  <c r="X149" i="5" a="1"/>
  <c r="X149" i="5" s="1"/>
  <c r="W149" i="5" s="1" a="1"/>
  <c r="W149" i="5" s="1"/>
  <c r="X150" i="5" a="1"/>
  <c r="X150" i="5" s="1"/>
  <c r="W150" i="5" s="1" a="1"/>
  <c r="W150" i="5" s="1"/>
  <c r="X151" i="5" a="1"/>
  <c r="X151" i="5"/>
  <c r="W151" i="5" s="1" a="1"/>
  <c r="W151" i="5" s="1"/>
  <c r="X152" i="5" a="1"/>
  <c r="X152" i="5"/>
  <c r="W152" i="5" s="1" a="1"/>
  <c r="W152" i="5" s="1"/>
  <c r="X158" i="5" a="1"/>
  <c r="X158" i="5"/>
  <c r="W158" i="5" s="1" a="1"/>
  <c r="W158" i="5" s="1"/>
  <c r="X159" i="5" a="1"/>
  <c r="X159" i="5" s="1"/>
  <c r="W159" i="5" s="1" a="1"/>
  <c r="W159" i="5" s="1"/>
  <c r="X160" i="5" a="1"/>
  <c r="X160" i="5" s="1"/>
  <c r="W160" i="5" s="1" a="1"/>
  <c r="W160" i="5" s="1"/>
  <c r="X161" i="5" a="1"/>
  <c r="X161" i="5" s="1"/>
  <c r="W161" i="5" s="1" a="1"/>
  <c r="W161" i="5" s="1"/>
  <c r="X162" i="5" a="1"/>
  <c r="X162" i="5"/>
  <c r="W162" i="5" s="1" a="1"/>
  <c r="W162" i="5" s="1"/>
  <c r="X163" i="5" a="1"/>
  <c r="X163" i="5" s="1"/>
  <c r="W163" i="5" s="1" a="1"/>
  <c r="W163" i="5" s="1"/>
  <c r="X164" i="5" a="1"/>
  <c r="X164" i="5"/>
  <c r="W164" i="5" s="1" a="1"/>
  <c r="W164" i="5" s="1"/>
  <c r="X170" i="5" a="1"/>
  <c r="X170" i="5" s="1"/>
  <c r="W170" i="5" s="1" a="1"/>
  <c r="W170" i="5" s="1"/>
  <c r="X171" i="5" a="1"/>
  <c r="X171" i="5" s="1"/>
  <c r="W171" i="5" s="1" a="1"/>
  <c r="W171" i="5" s="1"/>
  <c r="X172" i="5" a="1"/>
  <c r="X172" i="5" s="1"/>
  <c r="W172" i="5" s="1" a="1"/>
  <c r="W172" i="5" s="1"/>
  <c r="X173" i="5" a="1"/>
  <c r="X173" i="5" s="1"/>
  <c r="W173" i="5" s="1" a="1"/>
  <c r="W173" i="5" s="1"/>
  <c r="X174" i="5" a="1"/>
  <c r="X174" i="5" s="1"/>
  <c r="W174" i="5" s="1" a="1"/>
  <c r="W174" i="5" s="1"/>
  <c r="X175" i="5" a="1"/>
  <c r="X175" i="5" s="1"/>
  <c r="W175" i="5" s="1" a="1"/>
  <c r="W175" i="5" s="1"/>
  <c r="X176" i="5" a="1"/>
  <c r="X176" i="5" s="1"/>
  <c r="W176" i="5" s="1" a="1"/>
  <c r="W176" i="5" s="1"/>
  <c r="X182" i="5" a="1"/>
  <c r="X182" i="5" s="1"/>
  <c r="W182" i="5" s="1" a="1"/>
  <c r="W182" i="5" s="1"/>
  <c r="X183" i="5" a="1"/>
  <c r="X183" i="5" s="1"/>
  <c r="W183" i="5" s="1" a="1"/>
  <c r="W183" i="5" s="1"/>
  <c r="X184" i="5" a="1"/>
  <c r="X184" i="5" s="1"/>
  <c r="W184" i="5" s="1" a="1"/>
  <c r="W184" i="5" s="1"/>
  <c r="X185" i="5" a="1"/>
  <c r="X185" i="5" s="1"/>
  <c r="W185" i="5" s="1" a="1"/>
  <c r="W185" i="5" s="1"/>
  <c r="X186" i="5" a="1"/>
  <c r="X186" i="5" s="1"/>
  <c r="W186" i="5" s="1" a="1"/>
  <c r="W186" i="5" s="1"/>
  <c r="X187" i="5" a="1"/>
  <c r="X187" i="5" s="1"/>
  <c r="W187" i="5" s="1" a="1"/>
  <c r="W187" i="5" s="1"/>
  <c r="X188" i="5" a="1"/>
  <c r="X188" i="5" s="1"/>
  <c r="W188" i="5" s="1" a="1"/>
  <c r="W188" i="5" s="1"/>
  <c r="X192" i="5" a="1"/>
  <c r="X192" i="5" s="1"/>
  <c r="X194" i="5" a="1"/>
  <c r="X194" i="5"/>
  <c r="W194" i="5" s="1" a="1"/>
  <c r="W194" i="5" s="1"/>
  <c r="X195" i="5" a="1"/>
  <c r="X195" i="5" s="1"/>
  <c r="W195" i="5" s="1" a="1"/>
  <c r="W195" i="5" s="1"/>
  <c r="X196" i="5" a="1"/>
  <c r="X196" i="5" s="1"/>
  <c r="W196" i="5" s="1" a="1"/>
  <c r="W196" i="5" s="1"/>
  <c r="X197" i="5" a="1"/>
  <c r="X197" i="5"/>
  <c r="W197" i="5" s="1" a="1"/>
  <c r="W197" i="5" s="1"/>
  <c r="X198" i="5" a="1"/>
  <c r="X198" i="5" s="1"/>
  <c r="W198" i="5" s="1" a="1"/>
  <c r="W198" i="5" s="1"/>
  <c r="X199" i="5" a="1"/>
  <c r="X199" i="5" s="1"/>
  <c r="W199" i="5" s="1" a="1"/>
  <c r="W199" i="5" s="1"/>
  <c r="X200" i="5" a="1"/>
  <c r="X200" i="5" s="1"/>
  <c r="W200" i="5" s="1" a="1"/>
  <c r="W200" i="5" s="1"/>
  <c r="X206" i="5" a="1"/>
  <c r="X206" i="5"/>
  <c r="W206" i="5" s="1" a="1"/>
  <c r="W206" i="5" s="1"/>
  <c r="X207" i="5" a="1"/>
  <c r="X207" i="5" s="1"/>
  <c r="W207" i="5" s="1" a="1"/>
  <c r="W207" i="5" s="1"/>
  <c r="X208" i="5" a="1"/>
  <c r="X208" i="5" s="1"/>
  <c r="W208" i="5" s="1" a="1"/>
  <c r="W208" i="5" s="1"/>
  <c r="X209" i="5" a="1"/>
  <c r="X209" i="5"/>
  <c r="W209" i="5" s="1" a="1"/>
  <c r="W209" i="5" s="1"/>
  <c r="X210" i="5" a="1"/>
  <c r="X210" i="5"/>
  <c r="W210" i="5" s="1" a="1"/>
  <c r="W210" i="5" s="1"/>
  <c r="X211" i="5" a="1"/>
  <c r="X211" i="5" s="1"/>
  <c r="W211" i="5" s="1" a="1"/>
  <c r="W211" i="5" s="1"/>
  <c r="X212" i="5" a="1"/>
  <c r="X212" i="5" s="1"/>
  <c r="W212" i="5" s="1" a="1"/>
  <c r="W212" i="5" s="1"/>
  <c r="X218" i="5" a="1"/>
  <c r="X218" i="5" s="1"/>
  <c r="W218" i="5" s="1" a="1"/>
  <c r="W218" i="5" s="1"/>
  <c r="X219" i="5" a="1"/>
  <c r="X219" i="5"/>
  <c r="W219" i="5" s="1" a="1"/>
  <c r="W219" i="5" s="1"/>
  <c r="X220" i="5" a="1"/>
  <c r="X220" i="5" s="1"/>
  <c r="W220" i="5" s="1" a="1"/>
  <c r="W220" i="5" s="1"/>
  <c r="X221" i="5" a="1"/>
  <c r="X221" i="5"/>
  <c r="W221" i="5" s="1" a="1"/>
  <c r="W221" i="5" s="1"/>
  <c r="X222" i="5" a="1"/>
  <c r="X222" i="5"/>
  <c r="W222" i="5" s="1" a="1"/>
  <c r="W222" i="5" s="1"/>
  <c r="X223" i="5" a="1"/>
  <c r="X223" i="5" s="1"/>
  <c r="W223" i="5" s="1" a="1"/>
  <c r="W223" i="5" s="1"/>
  <c r="X224" i="5" a="1"/>
  <c r="X224" i="5" s="1"/>
  <c r="W224" i="5" s="1" a="1"/>
  <c r="W224" i="5" s="1"/>
  <c r="X230" i="5" a="1"/>
  <c r="X230" i="5"/>
  <c r="W230" i="5" s="1" a="1"/>
  <c r="W230" i="5" s="1"/>
  <c r="X231" i="5" a="1"/>
  <c r="X231" i="5" s="1"/>
  <c r="W231" i="5" s="1" a="1"/>
  <c r="W231" i="5" s="1"/>
  <c r="X232" i="5" a="1"/>
  <c r="X232" i="5" s="1"/>
  <c r="W232" i="5" s="1" a="1"/>
  <c r="W232" i="5" s="1"/>
  <c r="X233" i="5" a="1"/>
  <c r="X233" i="5" s="1"/>
  <c r="W233" i="5" s="1" a="1"/>
  <c r="W233" i="5" s="1"/>
  <c r="X234" i="5" a="1"/>
  <c r="X234" i="5" s="1"/>
  <c r="W234" i="5" s="1" a="1"/>
  <c r="W234" i="5" s="1"/>
  <c r="X235" i="5" a="1"/>
  <c r="X235" i="5"/>
  <c r="W235" i="5" s="1" a="1"/>
  <c r="W235" i="5" s="1"/>
  <c r="X236" i="5" a="1"/>
  <c r="X236" i="5" s="1"/>
  <c r="W236" i="5" s="1" a="1"/>
  <c r="W236" i="5" s="1"/>
  <c r="X242" i="5" a="1"/>
  <c r="X242" i="5" s="1"/>
  <c r="W242" i="5" s="1" a="1"/>
  <c r="W242" i="5" s="1"/>
  <c r="X243" i="5" a="1"/>
  <c r="X243" i="5" s="1"/>
  <c r="W243" i="5" s="1" a="1"/>
  <c r="W243" i="5" s="1"/>
  <c r="X244" i="5" a="1"/>
  <c r="X244" i="5" s="1"/>
  <c r="W244" i="5" s="1" a="1"/>
  <c r="W244" i="5" s="1"/>
  <c r="X245" i="5" a="1"/>
  <c r="X245" i="5" s="1"/>
  <c r="W245" i="5" s="1" a="1"/>
  <c r="W245" i="5" s="1"/>
  <c r="X246" i="5" a="1"/>
  <c r="X246" i="5" s="1"/>
  <c r="W246" i="5" s="1" a="1"/>
  <c r="W246" i="5" s="1"/>
  <c r="X247" i="5" a="1"/>
  <c r="X247" i="5" s="1"/>
  <c r="W247" i="5" s="1" a="1"/>
  <c r="W247" i="5" s="1"/>
  <c r="X248" i="5" a="1"/>
  <c r="X248" i="5" s="1"/>
  <c r="W248" i="5" s="1" a="1"/>
  <c r="W248" i="5" s="1"/>
  <c r="X254" i="5" a="1"/>
  <c r="X254" i="5" s="1"/>
  <c r="W254" i="5" s="1" a="1"/>
  <c r="W254" i="5" s="1"/>
  <c r="X255" i="5" a="1"/>
  <c r="X255" i="5" s="1"/>
  <c r="W255" i="5" s="1" a="1"/>
  <c r="W255" i="5" s="1"/>
  <c r="X256" i="5" a="1"/>
  <c r="X256" i="5" s="1"/>
  <c r="W256" i="5" s="1" a="1"/>
  <c r="W256" i="5" s="1"/>
  <c r="X257" i="5" a="1"/>
  <c r="X257" i="5"/>
  <c r="W257" i="5" s="1" a="1"/>
  <c r="W257" i="5" s="1"/>
  <c r="X258" i="5" a="1"/>
  <c r="X258" i="5" s="1"/>
  <c r="W258" i="5" s="1" a="1"/>
  <c r="W258" i="5" s="1"/>
  <c r="X259" i="5" a="1"/>
  <c r="X259" i="5" s="1"/>
  <c r="W259" i="5" s="1" a="1"/>
  <c r="W259" i="5" s="1"/>
  <c r="X260" i="5" a="1"/>
  <c r="X260" i="5" s="1"/>
  <c r="W260" i="5" s="1" a="1"/>
  <c r="W260" i="5" s="1"/>
  <c r="X266" i="5" a="1"/>
  <c r="X266" i="5" s="1"/>
  <c r="W266" i="5" s="1" a="1"/>
  <c r="W266" i="5" s="1"/>
  <c r="X267" i="5" a="1"/>
  <c r="X267" i="5" s="1"/>
  <c r="W267" i="5" s="1" a="1"/>
  <c r="W267" i="5" s="1"/>
  <c r="X268" i="5" a="1"/>
  <c r="X268" i="5" s="1"/>
  <c r="W268" i="5" s="1" a="1"/>
  <c r="W268" i="5" s="1"/>
  <c r="X269" i="5" a="1"/>
  <c r="X269" i="5"/>
  <c r="W269" i="5" s="1" a="1"/>
  <c r="W269" i="5" s="1"/>
  <c r="X270" i="5" a="1"/>
  <c r="X270" i="5" s="1"/>
  <c r="W270" i="5" s="1" a="1"/>
  <c r="W270" i="5" s="1"/>
  <c r="X271" i="5" a="1"/>
  <c r="X271" i="5" s="1"/>
  <c r="W271" i="5" s="1" a="1"/>
  <c r="W271" i="5" s="1"/>
  <c r="X272" i="5" a="1"/>
  <c r="X272" i="5" s="1"/>
  <c r="W272" i="5" s="1" a="1"/>
  <c r="W272" i="5" s="1"/>
  <c r="X278" i="5" a="1"/>
  <c r="X278" i="5"/>
  <c r="W278" i="5" s="1" a="1"/>
  <c r="W278" i="5" s="1"/>
  <c r="X279" i="5" a="1"/>
  <c r="X279" i="5"/>
  <c r="W279" i="5" s="1" a="1"/>
  <c r="W279" i="5" s="1"/>
  <c r="X280" i="5" a="1"/>
  <c r="X280" i="5" s="1"/>
  <c r="W280" i="5" s="1" a="1"/>
  <c r="W280" i="5" s="1"/>
  <c r="X281" i="5" a="1"/>
  <c r="X281" i="5"/>
  <c r="W281" i="5" s="1" a="1"/>
  <c r="W281" i="5" s="1"/>
  <c r="X282" i="5" a="1"/>
  <c r="X282" i="5" s="1"/>
  <c r="W282" i="5" s="1" a="1"/>
  <c r="W282" i="5" s="1"/>
  <c r="X283" i="5" a="1"/>
  <c r="X283" i="5" s="1"/>
  <c r="W283" i="5" s="1" a="1"/>
  <c r="W283" i="5" s="1"/>
  <c r="X284" i="5" a="1"/>
  <c r="X284" i="5" s="1"/>
  <c r="W284" i="5" s="1" a="1"/>
  <c r="W284" i="5" s="1"/>
  <c r="X290" i="5" a="1"/>
  <c r="X290" i="5" s="1"/>
  <c r="W290" i="5" s="1" a="1"/>
  <c r="W290" i="5" s="1"/>
  <c r="X291" i="5" a="1"/>
  <c r="X291" i="5" s="1"/>
  <c r="W291" i="5" s="1" a="1"/>
  <c r="W291" i="5" s="1"/>
  <c r="X292" i="5" a="1"/>
  <c r="X292" i="5" s="1"/>
  <c r="W292" i="5" s="1" a="1"/>
  <c r="W292" i="5" s="1"/>
  <c r="X293" i="5" a="1"/>
  <c r="X293" i="5"/>
  <c r="W293" i="5" s="1" a="1"/>
  <c r="W293" i="5" s="1"/>
  <c r="X294" i="5" a="1"/>
  <c r="X294" i="5"/>
  <c r="W294" i="5" s="1" a="1"/>
  <c r="W294" i="5" s="1"/>
  <c r="X295" i="5" a="1"/>
  <c r="X295" i="5"/>
  <c r="W295" i="5" s="1" a="1"/>
  <c r="W295" i="5" s="1"/>
  <c r="X296" i="5" a="1"/>
  <c r="X296" i="5" s="1"/>
  <c r="W296" i="5" s="1" a="1"/>
  <c r="W296" i="5" s="1"/>
  <c r="X302" i="5" a="1"/>
  <c r="X302" i="5" s="1"/>
  <c r="W302" i="5" s="1" a="1"/>
  <c r="W302" i="5" s="1"/>
  <c r="X303" i="5" a="1"/>
  <c r="X303" i="5" s="1"/>
  <c r="W303" i="5" s="1" a="1"/>
  <c r="W303" i="5" s="1"/>
  <c r="X304" i="5" a="1"/>
  <c r="X304" i="5" s="1"/>
  <c r="W304" i="5" s="1" a="1"/>
  <c r="W304" i="5" s="1"/>
  <c r="X305" i="5" a="1"/>
  <c r="X305" i="5" s="1"/>
  <c r="W305" i="5" s="1" a="1"/>
  <c r="W305" i="5" s="1"/>
  <c r="X306" i="5" a="1"/>
  <c r="X306" i="5"/>
  <c r="W306" i="5" s="1" a="1"/>
  <c r="W306" i="5" s="1"/>
  <c r="X307" i="5" a="1"/>
  <c r="X307" i="5"/>
  <c r="W307" i="5" s="1" a="1"/>
  <c r="W307" i="5" s="1"/>
  <c r="X308" i="5" a="1"/>
  <c r="X308" i="5" s="1"/>
  <c r="W308" i="5" s="1" a="1"/>
  <c r="W308" i="5" s="1"/>
  <c r="X314" i="5" a="1"/>
  <c r="X314" i="5" s="1"/>
  <c r="W314" i="5" s="1" a="1"/>
  <c r="W314" i="5" s="1"/>
  <c r="X315" i="5" a="1"/>
  <c r="X315" i="5" s="1"/>
  <c r="W315" i="5" s="1" a="1"/>
  <c r="W315" i="5" s="1"/>
  <c r="X316" i="5" a="1"/>
  <c r="X316" i="5" s="1"/>
  <c r="W316" i="5" s="1" a="1"/>
  <c r="W316" i="5" s="1"/>
  <c r="X317" i="5" a="1"/>
  <c r="X317" i="5" s="1"/>
  <c r="W317" i="5" s="1" a="1"/>
  <c r="W317" i="5" s="1"/>
  <c r="X318" i="5" a="1"/>
  <c r="X318" i="5" s="1"/>
  <c r="W318" i="5" s="1" a="1"/>
  <c r="W318" i="5" s="1"/>
  <c r="X319" i="5" a="1"/>
  <c r="X319" i="5" s="1"/>
  <c r="W319" i="5" s="1" a="1"/>
  <c r="W319" i="5" s="1"/>
  <c r="X320" i="5" a="1"/>
  <c r="X320" i="5" s="1"/>
  <c r="W320" i="5" s="1" a="1"/>
  <c r="W320" i="5" s="1"/>
  <c r="X326" i="5" a="1"/>
  <c r="X326" i="5" s="1"/>
  <c r="W326" i="5" s="1" a="1"/>
  <c r="W326" i="5" s="1"/>
  <c r="X327" i="5" a="1"/>
  <c r="X327" i="5" s="1"/>
  <c r="W327" i="5" s="1" a="1"/>
  <c r="W327" i="5" s="1"/>
  <c r="X328" i="5" a="1"/>
  <c r="X328" i="5" s="1"/>
  <c r="W328" i="5" s="1" a="1"/>
  <c r="W328" i="5" s="1"/>
  <c r="X329" i="5" a="1"/>
  <c r="X329" i="5"/>
  <c r="W329" i="5" s="1" a="1"/>
  <c r="W329" i="5" s="1"/>
  <c r="X330" i="5" a="1"/>
  <c r="X330" i="5" s="1"/>
  <c r="W330" i="5" s="1" a="1"/>
  <c r="W330" i="5" s="1"/>
  <c r="X331" i="5" a="1"/>
  <c r="X331" i="5" s="1"/>
  <c r="W331" i="5" s="1" a="1"/>
  <c r="W331" i="5" s="1"/>
  <c r="X332" i="5" a="1"/>
  <c r="X332" i="5"/>
  <c r="W332" i="5" s="1" a="1"/>
  <c r="W332" i="5" s="1"/>
  <c r="X336" i="5" a="1"/>
  <c r="X336" i="5" s="1"/>
  <c r="X338" i="5" a="1"/>
  <c r="X338" i="5" s="1"/>
  <c r="W338" i="5" s="1" a="1"/>
  <c r="W338" i="5" s="1"/>
  <c r="X339" i="5" a="1"/>
  <c r="X339" i="5" s="1"/>
  <c r="W339" i="5" s="1" a="1"/>
  <c r="W339" i="5" s="1"/>
  <c r="X340" i="5" a="1"/>
  <c r="X340" i="5" s="1"/>
  <c r="W340" i="5" s="1" a="1"/>
  <c r="W340" i="5" s="1"/>
  <c r="X341" i="5" a="1"/>
  <c r="X341" i="5"/>
  <c r="W341" i="5" s="1" a="1"/>
  <c r="W341" i="5" s="1"/>
  <c r="X342" i="5" a="1"/>
  <c r="X342" i="5" s="1"/>
  <c r="W342" i="5" s="1" a="1"/>
  <c r="W342" i="5" s="1"/>
  <c r="X343" i="5" a="1"/>
  <c r="X343" i="5" s="1"/>
  <c r="W343" i="5" s="1" a="1"/>
  <c r="W343" i="5" s="1"/>
  <c r="X344" i="5" a="1"/>
  <c r="X344" i="5" s="1"/>
  <c r="W344" i="5" s="1" a="1"/>
  <c r="W344" i="5" s="1"/>
  <c r="X348" i="5" a="1"/>
  <c r="X348" i="5" s="1"/>
  <c r="X350" i="5" a="1"/>
  <c r="X350" i="5"/>
  <c r="W350" i="5" s="1" a="1"/>
  <c r="W350" i="5" s="1"/>
  <c r="X351" i="5" a="1"/>
  <c r="X351" i="5"/>
  <c r="W351" i="5" s="1" a="1"/>
  <c r="W351" i="5" s="1"/>
  <c r="X352" i="5" a="1"/>
  <c r="X352" i="5" s="1"/>
  <c r="W352" i="5" s="1" a="1"/>
  <c r="W352" i="5" s="1"/>
  <c r="X353" i="5" a="1"/>
  <c r="X353" i="5" s="1"/>
  <c r="W353" i="5" s="1" a="1"/>
  <c r="W353" i="5" s="1"/>
  <c r="X354" i="5" a="1"/>
  <c r="X354" i="5" s="1"/>
  <c r="W354" i="5" s="1" a="1"/>
  <c r="W354" i="5" s="1"/>
  <c r="X355" i="5" a="1"/>
  <c r="X355" i="5" s="1"/>
  <c r="W355" i="5" s="1" a="1"/>
  <c r="W355" i="5" s="1"/>
  <c r="X356" i="5" a="1"/>
  <c r="X356" i="5" s="1"/>
  <c r="W356" i="5" s="1" a="1"/>
  <c r="W356" i="5" s="1"/>
  <c r="X362" i="5" a="1"/>
  <c r="X362" i="5" s="1"/>
  <c r="W362" i="5" s="1" a="1"/>
  <c r="W362" i="5" s="1"/>
  <c r="X363" i="5" a="1"/>
  <c r="X363" i="5"/>
  <c r="W363" i="5" s="1" a="1"/>
  <c r="W363" i="5" s="1"/>
  <c r="X364" i="5" a="1"/>
  <c r="X364" i="5" s="1"/>
  <c r="W364" i="5" s="1" a="1"/>
  <c r="W364" i="5" s="1"/>
  <c r="X365" i="5" a="1"/>
  <c r="X365" i="5" s="1"/>
  <c r="W365" i="5" s="1" a="1"/>
  <c r="W365" i="5" s="1"/>
  <c r="X366" i="5" a="1"/>
  <c r="X366" i="5"/>
  <c r="W366" i="5" s="1" a="1"/>
  <c r="W366" i="5" s="1"/>
  <c r="X367" i="5" a="1"/>
  <c r="X367" i="5" s="1"/>
  <c r="W367" i="5" s="1" a="1"/>
  <c r="W367" i="5" s="1"/>
  <c r="X368" i="5" a="1"/>
  <c r="X368" i="5"/>
  <c r="W368" i="5" s="1" a="1"/>
  <c r="W368" i="5" s="1"/>
  <c r="X374" i="5" a="1"/>
  <c r="X374" i="5"/>
  <c r="W374" i="5" s="1" a="1"/>
  <c r="W374" i="5" s="1"/>
  <c r="X375" i="5" a="1"/>
  <c r="X375" i="5" s="1"/>
  <c r="W375" i="5" s="1" a="1"/>
  <c r="W375" i="5" s="1"/>
  <c r="X376" i="5" a="1"/>
  <c r="X376" i="5" s="1"/>
  <c r="W376" i="5" s="1" a="1"/>
  <c r="W376" i="5" s="1"/>
  <c r="X377" i="5" a="1"/>
  <c r="X377" i="5" s="1"/>
  <c r="W377" i="5" s="1" a="1"/>
  <c r="W377" i="5" s="1"/>
  <c r="X378" i="5" a="1"/>
  <c r="X378" i="5"/>
  <c r="W378" i="5" s="1" a="1"/>
  <c r="W378" i="5" s="1"/>
  <c r="X379" i="5" a="1"/>
  <c r="X379" i="5" s="1"/>
  <c r="W379" i="5" s="1" a="1"/>
  <c r="W379" i="5" s="1"/>
  <c r="X380" i="5" a="1"/>
  <c r="X380" i="5"/>
  <c r="W380" i="5" s="1" a="1"/>
  <c r="W380" i="5" s="1"/>
  <c r="X386" i="5" a="1"/>
  <c r="X386" i="5" s="1"/>
  <c r="W386" i="5" s="1" a="1"/>
  <c r="W386" i="5" s="1"/>
  <c r="X387" i="5" a="1"/>
  <c r="X387" i="5" s="1"/>
  <c r="W387" i="5" s="1" a="1"/>
  <c r="W387" i="5" s="1"/>
  <c r="X388" i="5" a="1"/>
  <c r="X388" i="5" s="1"/>
  <c r="W388" i="5" s="1" a="1"/>
  <c r="W388" i="5" s="1"/>
  <c r="X389" i="5" a="1"/>
  <c r="X389" i="5" s="1"/>
  <c r="W389" i="5" s="1" a="1"/>
  <c r="W389" i="5" s="1"/>
  <c r="X390" i="5" a="1"/>
  <c r="X390" i="5" s="1"/>
  <c r="W390" i="5" s="1" a="1"/>
  <c r="W390" i="5" s="1"/>
  <c r="X391" i="5" a="1"/>
  <c r="X391" i="5" s="1"/>
  <c r="W391" i="5" s="1" a="1"/>
  <c r="W391" i="5" s="1"/>
  <c r="X392" i="5" a="1"/>
  <c r="X392" i="5"/>
  <c r="W392" i="5" s="1" a="1"/>
  <c r="W392" i="5" s="1"/>
  <c r="X398" i="5" a="1"/>
  <c r="X398" i="5" s="1"/>
  <c r="W398" i="5" s="1" a="1"/>
  <c r="W398" i="5" s="1"/>
  <c r="X399" i="5" a="1"/>
  <c r="X399" i="5" s="1"/>
  <c r="W399" i="5" s="1" a="1"/>
  <c r="W399" i="5" s="1"/>
  <c r="X400" i="5" a="1"/>
  <c r="X400" i="5" s="1"/>
  <c r="W400" i="5" s="1" a="1"/>
  <c r="W400" i="5" s="1"/>
  <c r="X401" i="5" a="1"/>
  <c r="X401" i="5"/>
  <c r="W401" i="5" s="1" a="1"/>
  <c r="W401" i="5" s="1"/>
  <c r="X402" i="5" a="1"/>
  <c r="X402" i="5" s="1"/>
  <c r="W402" i="5" s="1" a="1"/>
  <c r="W402" i="5" s="1"/>
  <c r="X403" i="5" a="1"/>
  <c r="X403" i="5" s="1"/>
  <c r="W403" i="5" s="1" a="1"/>
  <c r="W403" i="5" s="1"/>
  <c r="X404" i="5" a="1"/>
  <c r="X404" i="5" s="1"/>
  <c r="W404" i="5" s="1" a="1"/>
  <c r="W404" i="5" s="1"/>
  <c r="X410" i="5" a="1"/>
  <c r="X410" i="5"/>
  <c r="W410" i="5" s="1" a="1"/>
  <c r="W410" i="5" s="1"/>
  <c r="X411" i="5" a="1"/>
  <c r="X411" i="5" s="1"/>
  <c r="W411" i="5" s="1" a="1"/>
  <c r="W411" i="5" s="1"/>
  <c r="X412" i="5" a="1"/>
  <c r="X412" i="5" s="1"/>
  <c r="W412" i="5" s="1" a="1"/>
  <c r="W412" i="5" s="1"/>
  <c r="X413" i="5" a="1"/>
  <c r="X413" i="5" s="1"/>
  <c r="W413" i="5" s="1" a="1"/>
  <c r="W413" i="5" s="1"/>
  <c r="X414" i="5" a="1"/>
  <c r="X414" i="5" s="1"/>
  <c r="W414" i="5" s="1" a="1"/>
  <c r="W414" i="5" s="1"/>
  <c r="X415" i="5" a="1"/>
  <c r="X415" i="5" s="1"/>
  <c r="W415" i="5" s="1" a="1"/>
  <c r="W415" i="5" s="1"/>
  <c r="X416" i="5" a="1"/>
  <c r="X416" i="5"/>
  <c r="W416" i="5" s="1" a="1"/>
  <c r="W416" i="5" s="1"/>
  <c r="X422" i="5" a="1"/>
  <c r="X422" i="5"/>
  <c r="W422" i="5" s="1" a="1"/>
  <c r="W422" i="5" s="1"/>
  <c r="X423" i="5" a="1"/>
  <c r="X423" i="5" s="1"/>
  <c r="W423" i="5" s="1" a="1"/>
  <c r="W423" i="5" s="1"/>
  <c r="X424" i="5" a="1"/>
  <c r="X424" i="5" s="1"/>
  <c r="W424" i="5" s="1" a="1"/>
  <c r="W424" i="5" s="1"/>
  <c r="X425" i="5" a="1"/>
  <c r="X425" i="5"/>
  <c r="W425" i="5" s="1" a="1"/>
  <c r="W425" i="5" s="1"/>
  <c r="X426" i="5" a="1"/>
  <c r="X426" i="5" s="1"/>
  <c r="W426" i="5" s="1" a="1"/>
  <c r="W426" i="5" s="1"/>
  <c r="X427" i="5" a="1"/>
  <c r="X427" i="5" s="1"/>
  <c r="W427" i="5" s="1" a="1"/>
  <c r="W427" i="5" s="1"/>
  <c r="X428" i="5" a="1"/>
  <c r="X428" i="5"/>
  <c r="W428" i="5" s="1" a="1"/>
  <c r="W428" i="5" s="1"/>
  <c r="X434" i="5" a="1"/>
  <c r="X434" i="5"/>
  <c r="W434" i="5" s="1" a="1"/>
  <c r="W434" i="5" s="1"/>
  <c r="X435" i="5" a="1"/>
  <c r="X435" i="5" s="1"/>
  <c r="W435" i="5" s="1" a="1"/>
  <c r="W435" i="5" s="1"/>
  <c r="X436" i="5" a="1"/>
  <c r="X436" i="5" s="1"/>
  <c r="W436" i="5" s="1" a="1"/>
  <c r="W436" i="5" s="1"/>
  <c r="X437" i="5" a="1"/>
  <c r="X437" i="5" s="1"/>
  <c r="W437" i="5" s="1" a="1"/>
  <c r="W437" i="5" s="1"/>
  <c r="X438" i="5" a="1"/>
  <c r="X438" i="5" s="1"/>
  <c r="W438" i="5" s="1" a="1"/>
  <c r="W438" i="5" s="1"/>
  <c r="X439" i="5" a="1"/>
  <c r="X439" i="5"/>
  <c r="W439" i="5" s="1" a="1"/>
  <c r="W439" i="5" s="1"/>
  <c r="X440" i="5" a="1"/>
  <c r="X440" i="5" s="1"/>
  <c r="W440" i="5" s="1" a="1"/>
  <c r="W440" i="5" s="1"/>
  <c r="X446" i="5" a="1"/>
  <c r="X446" i="5" s="1"/>
  <c r="W446" i="5" s="1" a="1"/>
  <c r="W446" i="5" s="1"/>
  <c r="X447" i="5" a="1"/>
  <c r="X447" i="5" s="1"/>
  <c r="W447" i="5" s="1" a="1"/>
  <c r="W447" i="5" s="1"/>
  <c r="X448" i="5" a="1"/>
  <c r="X448" i="5" s="1"/>
  <c r="W448" i="5" s="1" a="1"/>
  <c r="W448" i="5" s="1"/>
  <c r="X449" i="5" a="1"/>
  <c r="X449" i="5" s="1"/>
  <c r="W449" i="5" s="1" a="1"/>
  <c r="W449" i="5" s="1"/>
  <c r="X450" i="5" a="1"/>
  <c r="X450" i="5" s="1"/>
  <c r="W450" i="5" s="1" a="1"/>
  <c r="W450" i="5" s="1"/>
  <c r="X451" i="5" a="1"/>
  <c r="X451" i="5"/>
  <c r="W451" i="5" s="1" a="1"/>
  <c r="W451" i="5" s="1"/>
  <c r="X452" i="5" a="1"/>
  <c r="X452" i="5" s="1"/>
  <c r="W452" i="5" s="1" a="1"/>
  <c r="W452" i="5" s="1"/>
  <c r="X456" i="5" a="1"/>
  <c r="X456" i="5" s="1"/>
  <c r="X458" i="5" a="1"/>
  <c r="X458" i="5"/>
  <c r="W458" i="5" s="1" a="1"/>
  <c r="W458" i="5" s="1"/>
  <c r="X459" i="5" a="1"/>
  <c r="X459" i="5" s="1"/>
  <c r="W459" i="5" s="1" a="1"/>
  <c r="W459" i="5" s="1"/>
  <c r="X460" i="5" a="1"/>
  <c r="X460" i="5" s="1"/>
  <c r="W460" i="5" s="1" a="1"/>
  <c r="W460" i="5" s="1"/>
  <c r="X461" i="5" a="1"/>
  <c r="X461" i="5"/>
  <c r="W461" i="5" s="1" a="1"/>
  <c r="W461" i="5" s="1"/>
  <c r="X462" i="5" a="1"/>
  <c r="X462" i="5" s="1"/>
  <c r="W462" i="5" s="1" a="1"/>
  <c r="W462" i="5" s="1"/>
  <c r="X463" i="5" a="1"/>
  <c r="X463" i="5" s="1"/>
  <c r="W463" i="5" s="1" a="1"/>
  <c r="W463" i="5" s="1"/>
  <c r="X464" i="5" a="1"/>
  <c r="X464" i="5"/>
  <c r="W464" i="5" s="1" a="1"/>
  <c r="W464" i="5" s="1"/>
  <c r="X470" i="5" a="1"/>
  <c r="X470" i="5"/>
  <c r="W470" i="5" s="1" a="1"/>
  <c r="W470" i="5" s="1"/>
  <c r="X471" i="5" a="1"/>
  <c r="X471" i="5" s="1"/>
  <c r="W471" i="5" s="1" a="1"/>
  <c r="W471" i="5" s="1"/>
  <c r="X472" i="5" a="1"/>
  <c r="X472" i="5" s="1"/>
  <c r="W472" i="5" s="1" a="1"/>
  <c r="W472" i="5" s="1"/>
  <c r="X473" i="5" a="1"/>
  <c r="X473" i="5" s="1"/>
  <c r="W473" i="5" s="1" a="1"/>
  <c r="W473" i="5" s="1"/>
  <c r="X474" i="5" a="1"/>
  <c r="X474" i="5" s="1"/>
  <c r="W474" i="5" s="1" a="1"/>
  <c r="W474" i="5" s="1"/>
  <c r="X475" i="5" a="1"/>
  <c r="X475" i="5"/>
  <c r="W475" i="5" s="1" a="1"/>
  <c r="W475" i="5" s="1"/>
  <c r="X476" i="5" a="1"/>
  <c r="X476" i="5" s="1"/>
  <c r="W476" i="5" s="1" a="1"/>
  <c r="W476" i="5" s="1"/>
  <c r="X482" i="5" a="1"/>
  <c r="X482" i="5" s="1"/>
  <c r="W482" i="5" s="1" a="1"/>
  <c r="W482" i="5" s="1"/>
  <c r="X483" i="5" a="1"/>
  <c r="X483" i="5" s="1"/>
  <c r="W483" i="5" s="1" a="1"/>
  <c r="W483" i="5" s="1"/>
  <c r="X484" i="5" a="1"/>
  <c r="X484" i="5" s="1"/>
  <c r="W484" i="5" s="1" a="1"/>
  <c r="W484" i="5" s="1"/>
  <c r="X485" i="5" a="1"/>
  <c r="X485" i="5" s="1"/>
  <c r="W485" i="5" s="1" a="1"/>
  <c r="W485" i="5" s="1"/>
  <c r="X486" i="5" a="1"/>
  <c r="X486" i="5" s="1"/>
  <c r="W486" i="5" s="1" a="1"/>
  <c r="W486" i="5" s="1"/>
  <c r="X487" i="5" a="1"/>
  <c r="X487" i="5" s="1"/>
  <c r="W487" i="5" s="1" a="1"/>
  <c r="W487" i="5" s="1"/>
  <c r="X488" i="5" a="1"/>
  <c r="X488" i="5" s="1"/>
  <c r="W488" i="5" s="1" a="1"/>
  <c r="W488" i="5" s="1"/>
  <c r="X494" i="5" a="1"/>
  <c r="X494" i="5"/>
  <c r="W494" i="5" s="1" a="1"/>
  <c r="W494" i="5" s="1"/>
  <c r="X495" i="5" a="1"/>
  <c r="X495" i="5" s="1"/>
  <c r="W495" i="5" s="1" a="1"/>
  <c r="W495" i="5" s="1"/>
  <c r="X496" i="5" a="1"/>
  <c r="X496" i="5" s="1"/>
  <c r="W496" i="5" s="1" a="1"/>
  <c r="W496" i="5" s="1"/>
  <c r="X497" i="5" a="1"/>
  <c r="X497" i="5"/>
  <c r="W497" i="5" s="1" a="1"/>
  <c r="W497" i="5" s="1"/>
  <c r="X498" i="5" a="1"/>
  <c r="X498" i="5" s="1"/>
  <c r="W498" i="5" s="1" a="1"/>
  <c r="W498" i="5" s="1"/>
  <c r="X499" i="5" a="1"/>
  <c r="X499" i="5" s="1"/>
  <c r="W499" i="5" s="1" a="1"/>
  <c r="W499" i="5" s="1"/>
  <c r="X500" i="5" a="1"/>
  <c r="X500" i="5" s="1"/>
  <c r="W500" i="5" s="1" a="1"/>
  <c r="W500" i="5" s="1"/>
  <c r="X504" i="5" a="1"/>
  <c r="X504" i="5" s="1"/>
  <c r="X506" i="5" a="1"/>
  <c r="X506" i="5" s="1"/>
  <c r="W506" i="5" s="1" a="1"/>
  <c r="W506" i="5" s="1"/>
  <c r="X507" i="5" a="1"/>
  <c r="X507" i="5" s="1"/>
  <c r="W507" i="5" s="1" a="1"/>
  <c r="W507" i="5" s="1"/>
  <c r="X508" i="5" a="1"/>
  <c r="X508" i="5" s="1"/>
  <c r="W508" i="5" s="1" a="1"/>
  <c r="W508" i="5" s="1"/>
  <c r="X509" i="5" a="1"/>
  <c r="X509" i="5" s="1"/>
  <c r="W509" i="5" s="1" a="1"/>
  <c r="W509" i="5" s="1"/>
  <c r="X510" i="5" a="1"/>
  <c r="X510" i="5" s="1"/>
  <c r="W510" i="5" s="1" a="1"/>
  <c r="W510" i="5" s="1"/>
  <c r="X511" i="5" a="1"/>
  <c r="X511" i="5" s="1"/>
  <c r="W511" i="5" s="1" a="1"/>
  <c r="W511" i="5" s="1"/>
  <c r="X512" i="5" a="1"/>
  <c r="X512" i="5" s="1"/>
  <c r="W512" i="5" s="1" a="1"/>
  <c r="W512" i="5" s="1"/>
  <c r="X518" i="5" a="1"/>
  <c r="X518" i="5"/>
  <c r="W518" i="5" s="1" a="1"/>
  <c r="W518" i="5" s="1"/>
  <c r="X519" i="5" a="1"/>
  <c r="X519" i="5" s="1"/>
  <c r="W519" i="5" s="1" a="1"/>
  <c r="W519" i="5" s="1"/>
  <c r="X520" i="5" a="1"/>
  <c r="X520" i="5" s="1"/>
  <c r="W520" i="5" s="1" a="1"/>
  <c r="W520" i="5" s="1"/>
  <c r="X521" i="5" a="1"/>
  <c r="X521" i="5"/>
  <c r="W521" i="5" s="1" a="1"/>
  <c r="W521" i="5" s="1"/>
  <c r="X522" i="5" a="1"/>
  <c r="X522" i="5" s="1"/>
  <c r="W522" i="5" s="1" a="1"/>
  <c r="W522" i="5" s="1"/>
  <c r="X523" i="5" a="1"/>
  <c r="X523" i="5" s="1"/>
  <c r="W523" i="5" s="1" a="1"/>
  <c r="W523" i="5" s="1"/>
  <c r="X524" i="5" a="1"/>
  <c r="X524" i="5" s="1"/>
  <c r="W524" i="5" s="1" a="1"/>
  <c r="W524" i="5" s="1"/>
  <c r="X528" i="5" a="1"/>
  <c r="X528" i="5"/>
  <c r="X530" i="5" a="1"/>
  <c r="X530" i="5"/>
  <c r="W530" i="5" s="1" a="1"/>
  <c r="W530" i="5" s="1"/>
  <c r="X531" i="5" a="1"/>
  <c r="X531" i="5" s="1"/>
  <c r="W531" i="5" s="1" a="1"/>
  <c r="W531" i="5" s="1"/>
  <c r="X532" i="5" a="1"/>
  <c r="X532" i="5" s="1"/>
  <c r="W532" i="5" s="1" a="1"/>
  <c r="W532" i="5" s="1"/>
  <c r="X533" i="5" a="1"/>
  <c r="X533" i="5" s="1"/>
  <c r="W533" i="5" s="1" a="1"/>
  <c r="W533" i="5" s="1"/>
  <c r="X534" i="5" a="1"/>
  <c r="X534" i="5" s="1"/>
  <c r="W534" i="5" s="1" a="1"/>
  <c r="W534" i="5" s="1"/>
  <c r="X535" i="5" a="1"/>
  <c r="X535" i="5"/>
  <c r="W535" i="5" s="1" a="1"/>
  <c r="W535" i="5" s="1"/>
  <c r="X536" i="5" a="1"/>
  <c r="X536" i="5" s="1"/>
  <c r="W536" i="5" s="1" a="1"/>
  <c r="W536" i="5" s="1"/>
  <c r="X542" i="5" a="1"/>
  <c r="X542" i="5" s="1"/>
  <c r="W542" i="5" s="1" a="1"/>
  <c r="W542" i="5" s="1"/>
  <c r="X543" i="5" a="1"/>
  <c r="X543" i="5" s="1"/>
  <c r="W543" i="5" s="1" a="1"/>
  <c r="W543" i="5" s="1"/>
  <c r="X544" i="5" a="1"/>
  <c r="X544" i="5" s="1"/>
  <c r="W544" i="5" s="1" a="1"/>
  <c r="W544" i="5" s="1"/>
  <c r="X545" i="5" a="1"/>
  <c r="X545" i="5" s="1"/>
  <c r="W545" i="5" s="1" a="1"/>
  <c r="W545" i="5" s="1"/>
  <c r="X546" i="5" a="1"/>
  <c r="X546" i="5" s="1"/>
  <c r="W546" i="5" s="1" a="1"/>
  <c r="W546" i="5" s="1"/>
  <c r="X547" i="5" a="1"/>
  <c r="X547" i="5" s="1"/>
  <c r="W547" i="5" s="1" a="1"/>
  <c r="W547" i="5" s="1"/>
  <c r="X548" i="5" a="1"/>
  <c r="X548" i="5" s="1"/>
  <c r="W548" i="5" s="1" a="1"/>
  <c r="W548" i="5" s="1"/>
  <c r="X552" i="5" a="1"/>
  <c r="X552" i="5" s="1"/>
  <c r="X554" i="5" a="1"/>
  <c r="X554" i="5" s="1"/>
  <c r="W554" i="5" s="1" a="1"/>
  <c r="W554" i="5" s="1"/>
  <c r="X555" i="5" a="1"/>
  <c r="X555" i="5" s="1"/>
  <c r="W555" i="5" s="1" a="1"/>
  <c r="W555" i="5" s="1"/>
  <c r="X556" i="5" a="1"/>
  <c r="X556" i="5" s="1"/>
  <c r="W556" i="5" s="1" a="1"/>
  <c r="W556" i="5" s="1"/>
  <c r="X557" i="5" a="1"/>
  <c r="X557" i="5" s="1"/>
  <c r="W557" i="5" s="1" a="1"/>
  <c r="W557" i="5" s="1"/>
  <c r="X558" i="5" a="1"/>
  <c r="X558" i="5" s="1"/>
  <c r="W558" i="5" s="1" a="1"/>
  <c r="W558" i="5" s="1"/>
  <c r="X559" i="5" a="1"/>
  <c r="X559" i="5" s="1"/>
  <c r="W559" i="5" s="1" a="1"/>
  <c r="W559" i="5" s="1"/>
  <c r="X560" i="5" a="1"/>
  <c r="X560" i="5" s="1"/>
  <c r="W560" i="5" s="1" a="1"/>
  <c r="W560" i="5" s="1"/>
  <c r="X566" i="5" a="1"/>
  <c r="X566" i="5"/>
  <c r="W566" i="5" s="1" a="1"/>
  <c r="W566" i="5" s="1"/>
  <c r="X567" i="5" a="1"/>
  <c r="X567" i="5" s="1"/>
  <c r="W567" i="5" s="1" a="1"/>
  <c r="W567" i="5" s="1"/>
  <c r="X568" i="5" a="1"/>
  <c r="X568" i="5" s="1"/>
  <c r="W568" i="5" s="1" a="1"/>
  <c r="W568" i="5" s="1"/>
  <c r="X569" i="5" a="1"/>
  <c r="X569" i="5" s="1"/>
  <c r="W569" i="5" s="1" a="1"/>
  <c r="W569" i="5" s="1"/>
  <c r="X570" i="5" a="1"/>
  <c r="X570" i="5" s="1"/>
  <c r="W570" i="5" s="1" a="1"/>
  <c r="W570" i="5" s="1"/>
  <c r="X571" i="5" a="1"/>
  <c r="X571" i="5" s="1"/>
  <c r="W571" i="5" s="1" a="1"/>
  <c r="W571" i="5" s="1"/>
  <c r="X572" i="5" a="1"/>
  <c r="X572" i="5"/>
  <c r="W572" i="5" s="1" a="1"/>
  <c r="W572" i="5" s="1"/>
  <c r="X576" i="5" a="1"/>
  <c r="X576" i="5"/>
  <c r="X578" i="5" a="1"/>
  <c r="X578" i="5" s="1"/>
  <c r="W578" i="5" s="1" a="1"/>
  <c r="W578" i="5" s="1"/>
  <c r="X579" i="5" a="1"/>
  <c r="X579" i="5" s="1"/>
  <c r="W579" i="5" s="1" a="1"/>
  <c r="W579" i="5" s="1"/>
  <c r="X580" i="5" a="1"/>
  <c r="X580" i="5" s="1"/>
  <c r="W580" i="5" s="1" a="1"/>
  <c r="W580" i="5" s="1"/>
  <c r="X581" i="5" a="1"/>
  <c r="X581" i="5" s="1"/>
  <c r="W581" i="5" s="1" a="1"/>
  <c r="W581" i="5" s="1"/>
  <c r="X582" i="5" a="1"/>
  <c r="X582" i="5" s="1"/>
  <c r="W582" i="5" s="1" a="1"/>
  <c r="W582" i="5" s="1"/>
  <c r="X583" i="5" a="1"/>
  <c r="X583" i="5" s="1"/>
  <c r="W583" i="5" s="1" a="1"/>
  <c r="W583" i="5" s="1"/>
  <c r="X584" i="5" a="1"/>
  <c r="X584" i="5" s="1"/>
  <c r="W584" i="5" s="1" a="1"/>
  <c r="W584" i="5" s="1"/>
  <c r="X590" i="5" a="1"/>
  <c r="X590" i="5"/>
  <c r="W590" i="5" s="1" a="1"/>
  <c r="W590" i="5" s="1"/>
  <c r="X591" i="5" a="1"/>
  <c r="X591" i="5" s="1"/>
  <c r="W591" i="5" s="1" a="1"/>
  <c r="W591" i="5" s="1"/>
  <c r="X592" i="5" a="1"/>
  <c r="X592" i="5" s="1"/>
  <c r="W592" i="5" s="1" a="1"/>
  <c r="W592" i="5" s="1"/>
  <c r="X593" i="5" a="1"/>
  <c r="X593" i="5"/>
  <c r="W593" i="5" s="1" a="1"/>
  <c r="W593" i="5" s="1"/>
  <c r="X594" i="5" a="1"/>
  <c r="X594" i="5" s="1"/>
  <c r="W594" i="5" s="1" a="1"/>
  <c r="W594" i="5" s="1"/>
  <c r="X595" i="5" a="1"/>
  <c r="X595" i="5" s="1"/>
  <c r="W595" i="5" s="1" a="1"/>
  <c r="W595" i="5" s="1"/>
  <c r="X596" i="5" a="1"/>
  <c r="X596" i="5" s="1"/>
  <c r="W596" i="5" s="1" a="1"/>
  <c r="W596" i="5" s="1"/>
  <c r="X602" i="5" a="1"/>
  <c r="X602" i="5"/>
  <c r="W602" i="5" s="1" a="1"/>
  <c r="W602" i="5" s="1"/>
  <c r="X603" i="5" a="1"/>
  <c r="X603" i="5" s="1"/>
  <c r="W603" i="5" s="1" a="1"/>
  <c r="W603" i="5" s="1"/>
  <c r="X604" i="5" a="1"/>
  <c r="X604" i="5" s="1"/>
  <c r="W604" i="5" s="1" a="1"/>
  <c r="W604" i="5" s="1"/>
  <c r="X605" i="5" a="1"/>
  <c r="X605" i="5" s="1"/>
  <c r="W605" i="5" s="1" a="1"/>
  <c r="W605" i="5" s="1"/>
  <c r="X606" i="5" a="1"/>
  <c r="X606" i="5" s="1"/>
  <c r="W606" i="5" s="1" a="1"/>
  <c r="W606" i="5" s="1"/>
  <c r="X607" i="5" a="1"/>
  <c r="X607" i="5"/>
  <c r="W607" i="5" s="1" a="1"/>
  <c r="W607" i="5" s="1"/>
  <c r="X608" i="5" a="1"/>
  <c r="X608" i="5"/>
  <c r="W608" i="5" s="1" a="1"/>
  <c r="W608" i="5" s="1"/>
  <c r="X614" i="5" a="1"/>
  <c r="X614" i="5"/>
  <c r="W614" i="5" s="1" a="1"/>
  <c r="W614" i="5" s="1"/>
  <c r="X615" i="5" a="1"/>
  <c r="X615" i="5" s="1"/>
  <c r="W615" i="5" s="1" a="1"/>
  <c r="W615" i="5" s="1"/>
  <c r="X616" i="5" a="1"/>
  <c r="X616" i="5" s="1"/>
  <c r="W616" i="5" s="1" a="1"/>
  <c r="W616" i="5" s="1"/>
  <c r="X617" i="5" a="1"/>
  <c r="X617" i="5"/>
  <c r="W617" i="5" s="1" a="1"/>
  <c r="W617" i="5" s="1"/>
  <c r="X618" i="5" a="1"/>
  <c r="X618" i="5" s="1"/>
  <c r="W618" i="5" s="1" a="1"/>
  <c r="W618" i="5" s="1"/>
  <c r="X619" i="5" a="1"/>
  <c r="X619" i="5"/>
  <c r="W619" i="5" s="1" a="1"/>
  <c r="W619" i="5" s="1"/>
  <c r="X620" i="5" a="1"/>
  <c r="X620" i="5"/>
  <c r="W620" i="5" s="1" a="1"/>
  <c r="W620" i="5" s="1"/>
  <c r="X626" i="5" a="1"/>
  <c r="X626" i="5"/>
  <c r="W626" i="5" s="1" a="1"/>
  <c r="W626" i="5" s="1"/>
  <c r="X627" i="5" a="1"/>
  <c r="X627" i="5" s="1"/>
  <c r="W627" i="5" s="1" a="1"/>
  <c r="W627" i="5" s="1"/>
  <c r="X628" i="5" a="1"/>
  <c r="X628" i="5" s="1"/>
  <c r="W628" i="5" s="1" a="1"/>
  <c r="W628" i="5" s="1"/>
  <c r="X629" i="5" a="1"/>
  <c r="X629" i="5" s="1"/>
  <c r="W629" i="5" s="1" a="1"/>
  <c r="W629" i="5" s="1"/>
  <c r="X630" i="5" a="1"/>
  <c r="X630" i="5" s="1"/>
  <c r="W630" i="5" s="1" a="1"/>
  <c r="W630" i="5" s="1"/>
  <c r="X631" i="5" a="1"/>
  <c r="X631" i="5" s="1"/>
  <c r="W631" i="5" s="1" a="1"/>
  <c r="W631" i="5" s="1"/>
  <c r="X632" i="5" a="1"/>
  <c r="X632" i="5" s="1"/>
  <c r="W632" i="5" s="1" a="1"/>
  <c r="W632" i="5" s="1"/>
  <c r="X633" i="5" a="1"/>
  <c r="X633" i="5" s="1"/>
  <c r="W633" i="5" s="1" a="1"/>
  <c r="W633" i="5" s="1"/>
  <c r="X638" i="5" a="1"/>
  <c r="X638" i="5" s="1"/>
  <c r="W638" i="5" s="1" a="1"/>
  <c r="W638" i="5" s="1"/>
  <c r="X639" i="5" a="1"/>
  <c r="X639" i="5" s="1"/>
  <c r="W639" i="5" s="1" a="1"/>
  <c r="W639" i="5" s="1"/>
  <c r="X640" i="5" a="1"/>
  <c r="X640" i="5" s="1"/>
  <c r="W640" i="5" s="1" a="1"/>
  <c r="W640" i="5" s="1"/>
  <c r="X641" i="5" a="1"/>
  <c r="X641" i="5" s="1"/>
  <c r="W641" i="5" s="1" a="1"/>
  <c r="W641" i="5" s="1"/>
  <c r="X642" i="5" a="1"/>
  <c r="X642" i="5" s="1"/>
  <c r="W642" i="5" s="1" a="1"/>
  <c r="W642" i="5" s="1"/>
  <c r="X643" i="5" a="1"/>
  <c r="X643" i="5"/>
  <c r="W643" i="5" s="1" a="1"/>
  <c r="W643" i="5" s="1"/>
  <c r="X644" i="5" a="1"/>
  <c r="X644" i="5" s="1"/>
  <c r="W644" i="5" s="1" a="1"/>
  <c r="W644" i="5" s="1"/>
  <c r="X648" i="5" a="1"/>
  <c r="X648" i="5" s="1"/>
  <c r="X650" i="5" a="1"/>
  <c r="X650" i="5"/>
  <c r="W650" i="5" s="1" a="1"/>
  <c r="W650" i="5" s="1"/>
  <c r="X651" i="5" a="1"/>
  <c r="X651" i="5" s="1"/>
  <c r="W651" i="5" s="1" a="1"/>
  <c r="W651" i="5" s="1"/>
  <c r="X652" i="5" a="1"/>
  <c r="X652" i="5" s="1"/>
  <c r="W652" i="5" s="1" a="1"/>
  <c r="W652" i="5" s="1"/>
  <c r="X653" i="5" a="1"/>
  <c r="X653" i="5" s="1"/>
  <c r="W653" i="5" s="1" a="1"/>
  <c r="W653" i="5" s="1"/>
  <c r="X654" i="5" a="1"/>
  <c r="X654" i="5"/>
  <c r="W654" i="5" s="1" a="1"/>
  <c r="W654" i="5" s="1"/>
  <c r="X655" i="5" a="1"/>
  <c r="X655" i="5" s="1"/>
  <c r="W655" i="5" s="1" a="1"/>
  <c r="W655" i="5" s="1"/>
  <c r="X656" i="5" a="1"/>
  <c r="X656" i="5"/>
  <c r="W656" i="5" s="1" a="1"/>
  <c r="W656" i="5" s="1"/>
  <c r="X662" i="5" a="1"/>
  <c r="X662" i="5"/>
  <c r="W662" i="5" s="1" a="1"/>
  <c r="W662" i="5" s="1"/>
  <c r="X663" i="5" a="1"/>
  <c r="X663" i="5" s="1"/>
  <c r="W663" i="5" s="1" a="1"/>
  <c r="W663" i="5" s="1"/>
  <c r="X664" i="5" a="1"/>
  <c r="X664" i="5" s="1"/>
  <c r="W664" i="5" s="1" a="1"/>
  <c r="W664" i="5" s="1"/>
  <c r="X665" i="5" a="1"/>
  <c r="X665" i="5" s="1"/>
  <c r="W665" i="5" s="1" a="1"/>
  <c r="W665" i="5" s="1"/>
  <c r="X666" i="5" a="1"/>
  <c r="X666" i="5" s="1"/>
  <c r="W666" i="5" s="1" a="1"/>
  <c r="W666" i="5" s="1"/>
  <c r="X667" i="5" a="1"/>
  <c r="X667" i="5" s="1"/>
  <c r="W667" i="5" s="1" a="1"/>
  <c r="W667" i="5" s="1"/>
  <c r="X668" i="5" a="1"/>
  <c r="X668" i="5" s="1"/>
  <c r="W668" i="5" s="1" a="1"/>
  <c r="W668" i="5" s="1"/>
  <c r="X674" i="5" a="1"/>
  <c r="X674" i="5" s="1"/>
  <c r="W674" i="5" s="1" a="1"/>
  <c r="W674" i="5" s="1"/>
  <c r="X675" i="5" a="1"/>
  <c r="X675" i="5" s="1"/>
  <c r="W675" i="5" s="1" a="1"/>
  <c r="W675" i="5" s="1"/>
  <c r="X676" i="5" a="1"/>
  <c r="X676" i="5" s="1"/>
  <c r="W676" i="5" s="1" a="1"/>
  <c r="W676" i="5" s="1"/>
  <c r="X677" i="5" a="1"/>
  <c r="X677" i="5"/>
  <c r="W677" i="5" s="1" a="1"/>
  <c r="W677" i="5" s="1"/>
  <c r="X678" i="5" a="1"/>
  <c r="X678" i="5"/>
  <c r="W678" i="5" s="1" a="1"/>
  <c r="W678" i="5" s="1"/>
  <c r="X679" i="5" a="1"/>
  <c r="X679" i="5"/>
  <c r="W679" i="5" s="1" a="1"/>
  <c r="W679" i="5" s="1"/>
  <c r="X680" i="5" a="1"/>
  <c r="X680" i="5"/>
  <c r="W680" i="5" s="1" a="1"/>
  <c r="W680" i="5" s="1"/>
  <c r="X686" i="5" a="1"/>
  <c r="X686" i="5"/>
  <c r="W686" i="5" s="1" a="1"/>
  <c r="W686" i="5" s="1"/>
  <c r="X687" i="5" a="1"/>
  <c r="X687" i="5" s="1"/>
  <c r="W687" i="5" s="1" a="1"/>
  <c r="W687" i="5" s="1"/>
  <c r="X688" i="5" a="1"/>
  <c r="X688" i="5" s="1"/>
  <c r="W688" i="5" s="1" a="1"/>
  <c r="W688" i="5" s="1"/>
  <c r="X689" i="5" a="1"/>
  <c r="X689" i="5" s="1"/>
  <c r="W689" i="5" s="1" a="1"/>
  <c r="W689" i="5" s="1"/>
  <c r="X690" i="5" a="1"/>
  <c r="X690" i="5"/>
  <c r="W690" i="5" s="1" a="1"/>
  <c r="W690" i="5" s="1"/>
  <c r="X691" i="5" a="1"/>
  <c r="X691" i="5" s="1"/>
  <c r="W691" i="5" s="1" a="1"/>
  <c r="W691" i="5" s="1"/>
  <c r="X692" i="5" a="1"/>
  <c r="X692" i="5"/>
  <c r="W692" i="5" s="1" a="1"/>
  <c r="W692" i="5" s="1"/>
  <c r="X698" i="5" a="1"/>
  <c r="X698" i="5"/>
  <c r="W698" i="5" s="1" a="1"/>
  <c r="W698" i="5" s="1"/>
  <c r="X699" i="5" a="1"/>
  <c r="X699" i="5" s="1"/>
  <c r="W699" i="5" s="1" a="1"/>
  <c r="W699" i="5" s="1"/>
  <c r="X700" i="5" a="1"/>
  <c r="X700" i="5" s="1"/>
  <c r="W700" i="5" s="1" a="1"/>
  <c r="W700" i="5" s="1"/>
  <c r="X701" i="5" a="1"/>
  <c r="X701" i="5" s="1"/>
  <c r="W701" i="5" s="1" a="1"/>
  <c r="W701" i="5" s="1"/>
  <c r="X702" i="5" a="1"/>
  <c r="X702" i="5" s="1"/>
  <c r="W702" i="5" s="1" a="1"/>
  <c r="W702" i="5" s="1"/>
  <c r="X703" i="5" a="1"/>
  <c r="X703" i="5"/>
  <c r="W703" i="5" s="1" a="1"/>
  <c r="W703" i="5" s="1"/>
  <c r="X704" i="5" a="1"/>
  <c r="X704" i="5" s="1"/>
  <c r="W704" i="5" s="1" a="1"/>
  <c r="W704" i="5" s="1"/>
  <c r="X710" i="5" a="1"/>
  <c r="X710" i="5" s="1"/>
  <c r="W710" i="5" s="1" a="1"/>
  <c r="W710" i="5" s="1"/>
  <c r="X711" i="5" a="1"/>
  <c r="X711" i="5" s="1"/>
  <c r="W711" i="5" s="1" a="1"/>
  <c r="W711" i="5" s="1"/>
  <c r="X712" i="5" a="1"/>
  <c r="X712" i="5" s="1"/>
  <c r="W712" i="5" s="1" a="1"/>
  <c r="W712" i="5" s="1"/>
  <c r="X713" i="5" a="1"/>
  <c r="X713" i="5"/>
  <c r="W713" i="5" s="1" a="1"/>
  <c r="W713" i="5" s="1"/>
  <c r="X714" i="5" a="1"/>
  <c r="X714" i="5"/>
  <c r="W714" i="5" s="1" a="1"/>
  <c r="W714" i="5" s="1"/>
  <c r="X715" i="5" a="1"/>
  <c r="X715" i="5"/>
  <c r="W715" i="5" s="1" a="1"/>
  <c r="W715" i="5" s="1"/>
  <c r="X716" i="5" a="1"/>
  <c r="X716" i="5"/>
  <c r="W716" i="5" s="1" a="1"/>
  <c r="W716" i="5" s="1"/>
  <c r="X722" i="5" a="1"/>
  <c r="X722" i="5"/>
  <c r="W722" i="5" s="1" a="1"/>
  <c r="W722" i="5" s="1"/>
  <c r="X723" i="5" a="1"/>
  <c r="X723" i="5" s="1"/>
  <c r="W723" i="5" s="1" a="1"/>
  <c r="W723" i="5" s="1"/>
  <c r="X724" i="5" a="1"/>
  <c r="X724" i="5" s="1"/>
  <c r="W724" i="5" s="1" a="1"/>
  <c r="W724" i="5" s="1"/>
  <c r="X725" i="5" a="1"/>
  <c r="X725" i="5" s="1"/>
  <c r="W725" i="5" s="1" a="1"/>
  <c r="W725" i="5" s="1"/>
  <c r="X726" i="5" a="1"/>
  <c r="X726" i="5"/>
  <c r="W726" i="5" s="1" a="1"/>
  <c r="W726" i="5" s="1"/>
  <c r="X727" i="5" a="1"/>
  <c r="X727" i="5"/>
  <c r="W727" i="5" s="1" a="1"/>
  <c r="W727" i="5" s="1"/>
  <c r="X728" i="5" a="1"/>
  <c r="X728" i="5"/>
  <c r="W728" i="5" s="1" a="1"/>
  <c r="W728" i="5" s="1"/>
  <c r="X732" i="5" a="1"/>
  <c r="X732" i="5" s="1"/>
  <c r="X734" i="5" a="1"/>
  <c r="X734" i="5"/>
  <c r="W734" i="5" s="1" a="1"/>
  <c r="W734" i="5" s="1"/>
  <c r="X735" i="5" a="1"/>
  <c r="X735" i="5" s="1"/>
  <c r="W735" i="5" s="1" a="1"/>
  <c r="W735" i="5" s="1"/>
  <c r="X736" i="5" a="1"/>
  <c r="X736" i="5" s="1"/>
  <c r="W736" i="5" s="1" a="1"/>
  <c r="W736" i="5" s="1"/>
  <c r="X737" i="5" a="1"/>
  <c r="X737" i="5"/>
  <c r="W737" i="5" s="1" a="1"/>
  <c r="W737" i="5" s="1"/>
  <c r="X738" i="5" a="1"/>
  <c r="X738" i="5" s="1"/>
  <c r="W738" i="5" s="1" a="1"/>
  <c r="W738" i="5" s="1"/>
  <c r="X739" i="5" a="1"/>
  <c r="X739" i="5" s="1"/>
  <c r="W739" i="5" s="1" a="1"/>
  <c r="W739" i="5" s="1"/>
  <c r="X740" i="5" a="1"/>
  <c r="X740" i="5" s="1"/>
  <c r="W740" i="5" s="1" a="1"/>
  <c r="W740" i="5" s="1"/>
  <c r="X746" i="5" a="1"/>
  <c r="X746" i="5" s="1"/>
  <c r="W746" i="5" s="1" a="1"/>
  <c r="W746" i="5" s="1"/>
  <c r="X747" i="5" a="1"/>
  <c r="X747" i="5" s="1"/>
  <c r="W747" i="5" s="1" a="1"/>
  <c r="W747" i="5" s="1"/>
  <c r="X748" i="5" a="1"/>
  <c r="X748" i="5" s="1"/>
  <c r="W748" i="5" s="1" a="1"/>
  <c r="W748" i="5" s="1"/>
  <c r="X749" i="5" a="1"/>
  <c r="X749" i="5"/>
  <c r="W749" i="5" s="1" a="1"/>
  <c r="W749" i="5" s="1"/>
  <c r="X750" i="5" a="1"/>
  <c r="X750" i="5" s="1"/>
  <c r="W750" i="5" s="1" a="1"/>
  <c r="W750" i="5" s="1"/>
  <c r="X751" i="5" a="1"/>
  <c r="X751" i="5" s="1"/>
  <c r="W751" i="5" s="1" a="1"/>
  <c r="W751" i="5" s="1"/>
  <c r="X752" i="5" a="1"/>
  <c r="X752" i="5" s="1"/>
  <c r="W752" i="5" s="1" a="1"/>
  <c r="W752" i="5" s="1"/>
  <c r="X758" i="5" a="1"/>
  <c r="X758" i="5" s="1"/>
  <c r="W758" i="5" s="1" a="1"/>
  <c r="W758" i="5" s="1"/>
  <c r="X759" i="5" a="1"/>
  <c r="X759" i="5" s="1"/>
  <c r="W759" i="5" s="1" a="1"/>
  <c r="W759" i="5" s="1"/>
  <c r="X760" i="5" a="1"/>
  <c r="X760" i="5" s="1"/>
  <c r="W760" i="5" s="1" a="1"/>
  <c r="W760" i="5" s="1"/>
  <c r="X761" i="5" a="1"/>
  <c r="X761" i="5" s="1"/>
  <c r="W761" i="5" s="1" a="1"/>
  <c r="W761" i="5" s="1"/>
  <c r="X762" i="5" a="1"/>
  <c r="X762" i="5"/>
  <c r="W762" i="5" s="1" a="1"/>
  <c r="W762" i="5" s="1"/>
  <c r="X763" i="5" a="1"/>
  <c r="X763" i="5" s="1"/>
  <c r="W763" i="5" s="1" a="1"/>
  <c r="W763" i="5" s="1"/>
  <c r="X764" i="5" a="1"/>
  <c r="X764" i="5" s="1"/>
  <c r="W764" i="5" s="1" a="1"/>
  <c r="W764" i="5" s="1"/>
  <c r="X770" i="5" a="1"/>
  <c r="X770" i="5" s="1"/>
  <c r="W770" i="5" s="1" a="1"/>
  <c r="W770" i="5" s="1"/>
  <c r="X771" i="5" a="1"/>
  <c r="X771" i="5" s="1"/>
  <c r="W771" i="5" s="1" a="1"/>
  <c r="W771" i="5" s="1"/>
  <c r="X772" i="5" a="1"/>
  <c r="X772" i="5" s="1"/>
  <c r="W772" i="5" s="1" a="1"/>
  <c r="W772" i="5" s="1"/>
  <c r="X773" i="5" a="1"/>
  <c r="X773" i="5" s="1"/>
  <c r="W773" i="5" s="1" a="1"/>
  <c r="W773" i="5" s="1"/>
  <c r="X774" i="5" a="1"/>
  <c r="X774" i="5" s="1"/>
  <c r="W774" i="5" s="1" a="1"/>
  <c r="W774" i="5" s="1"/>
  <c r="X775" i="5" a="1"/>
  <c r="X775" i="5"/>
  <c r="W775" i="5" s="1" a="1"/>
  <c r="W775" i="5" s="1"/>
  <c r="X776" i="5" a="1"/>
  <c r="X776" i="5" s="1"/>
  <c r="W776" i="5" s="1" a="1"/>
  <c r="W776" i="5" s="1"/>
  <c r="X782" i="5" a="1"/>
  <c r="X782" i="5" s="1"/>
  <c r="W782" i="5" s="1" a="1"/>
  <c r="W782" i="5" s="1"/>
  <c r="X783" i="5" a="1"/>
  <c r="X783" i="5" s="1"/>
  <c r="W783" i="5" s="1" a="1"/>
  <c r="W783" i="5" s="1"/>
  <c r="X784" i="5" a="1"/>
  <c r="X784" i="5" s="1"/>
  <c r="W784" i="5" s="1" a="1"/>
  <c r="W784" i="5" s="1"/>
  <c r="X785" i="5" a="1"/>
  <c r="X785" i="5" s="1"/>
  <c r="W785" i="5" s="1" a="1"/>
  <c r="W785" i="5" s="1"/>
  <c r="X786" i="5" a="1"/>
  <c r="X786" i="5" s="1"/>
  <c r="W786" i="5" s="1" a="1"/>
  <c r="W786" i="5" s="1"/>
  <c r="X787" i="5" a="1"/>
  <c r="X787" i="5" s="1"/>
  <c r="W787" i="5" s="1" a="1"/>
  <c r="W787" i="5" s="1"/>
  <c r="X788" i="5" a="1"/>
  <c r="X788" i="5"/>
  <c r="W788" i="5" s="1" a="1"/>
  <c r="W788" i="5" s="1"/>
  <c r="X789" i="5" a="1"/>
  <c r="X789" i="5" s="1"/>
  <c r="W789" i="5" s="1" a="1"/>
  <c r="W789" i="5" s="1"/>
  <c r="X792" i="5" a="1"/>
  <c r="X792" i="5" s="1"/>
  <c r="X794" i="5" a="1"/>
  <c r="X794" i="5" s="1"/>
  <c r="W794" i="5" s="1" a="1"/>
  <c r="W794" i="5" s="1"/>
  <c r="X795" i="5" a="1"/>
  <c r="X795" i="5" s="1"/>
  <c r="W795" i="5" s="1" a="1"/>
  <c r="W795" i="5" s="1"/>
  <c r="X796" i="5" a="1"/>
  <c r="X796" i="5" s="1"/>
  <c r="W796" i="5" s="1" a="1"/>
  <c r="W796" i="5" s="1"/>
  <c r="X797" i="5" a="1"/>
  <c r="X797" i="5" s="1"/>
  <c r="W797" i="5" s="1" a="1"/>
  <c r="W797" i="5" s="1"/>
  <c r="X798" i="5" a="1"/>
  <c r="X798" i="5"/>
  <c r="W798" i="5" s="1" a="1"/>
  <c r="W798" i="5" s="1"/>
  <c r="X799" i="5" a="1"/>
  <c r="X799" i="5"/>
  <c r="W799" i="5" s="1" a="1"/>
  <c r="W799" i="5" s="1"/>
  <c r="X800" i="5" a="1"/>
  <c r="X800" i="5" s="1"/>
  <c r="W800" i="5" s="1" a="1"/>
  <c r="W800" i="5" s="1"/>
  <c r="X801" i="5" a="1"/>
  <c r="X801" i="5" s="1"/>
  <c r="W801" i="5" s="1" a="1"/>
  <c r="W801" i="5" s="1"/>
  <c r="X806" i="5" a="1"/>
  <c r="X806" i="5" s="1"/>
  <c r="W806" i="5" s="1" a="1"/>
  <c r="W806" i="5" s="1"/>
  <c r="X807" i="5" a="1"/>
  <c r="X807" i="5" s="1"/>
  <c r="W807" i="5" s="1" a="1"/>
  <c r="W807" i="5" s="1"/>
  <c r="X808" i="5" a="1"/>
  <c r="X808" i="5" s="1"/>
  <c r="W808" i="5" s="1" a="1"/>
  <c r="W808" i="5" s="1"/>
  <c r="X809" i="5" a="1"/>
  <c r="X809" i="5" s="1"/>
  <c r="W809" i="5" s="1" a="1"/>
  <c r="W809" i="5" s="1"/>
  <c r="X810" i="5" a="1"/>
  <c r="X810" i="5" s="1"/>
  <c r="W810" i="5" s="1" a="1"/>
  <c r="W810" i="5" s="1"/>
  <c r="X811" i="5" a="1"/>
  <c r="X811" i="5"/>
  <c r="W811" i="5" s="1" a="1"/>
  <c r="W811" i="5" s="1"/>
  <c r="X812" i="5" a="1"/>
  <c r="X812" i="5" s="1"/>
  <c r="W812" i="5" s="1" a="1"/>
  <c r="W812" i="5" s="1"/>
  <c r="X818" i="5" a="1"/>
  <c r="X818" i="5" s="1"/>
  <c r="W818" i="5" s="1" a="1"/>
  <c r="W818" i="5" s="1"/>
  <c r="X819" i="5" a="1"/>
  <c r="X819" i="5" s="1"/>
  <c r="W819" i="5" s="1" a="1"/>
  <c r="W819" i="5" s="1"/>
  <c r="X820" i="5" a="1"/>
  <c r="X820" i="5" s="1"/>
  <c r="W820" i="5" s="1" a="1"/>
  <c r="W820" i="5" s="1"/>
  <c r="X821" i="5" a="1"/>
  <c r="X821" i="5" s="1"/>
  <c r="W821" i="5" s="1" a="1"/>
  <c r="W821" i="5" s="1"/>
  <c r="X822" i="5" a="1"/>
  <c r="X822" i="5" s="1"/>
  <c r="W822" i="5" s="1" a="1"/>
  <c r="W822" i="5" s="1"/>
  <c r="X823" i="5" a="1"/>
  <c r="X823" i="5"/>
  <c r="W823" i="5" s="1" a="1"/>
  <c r="W823" i="5" s="1"/>
  <c r="X824" i="5" a="1"/>
  <c r="X824" i="5" s="1"/>
  <c r="W824" i="5" s="1" a="1"/>
  <c r="W824" i="5" s="1"/>
  <c r="X830" i="5" a="1"/>
  <c r="X830" i="5" s="1"/>
  <c r="W830" i="5" s="1" a="1"/>
  <c r="W830" i="5" s="1"/>
  <c r="X831" i="5" a="1"/>
  <c r="X831" i="5" s="1"/>
  <c r="W831" i="5" s="1" a="1"/>
  <c r="W831" i="5" s="1"/>
  <c r="X832" i="5" a="1"/>
  <c r="X832" i="5" s="1"/>
  <c r="W832" i="5" s="1" a="1"/>
  <c r="W832" i="5" s="1"/>
  <c r="X833" i="5" a="1"/>
  <c r="X833" i="5" s="1"/>
  <c r="W833" i="5" s="1" a="1"/>
  <c r="W833" i="5" s="1"/>
  <c r="X834" i="5" a="1"/>
  <c r="X834" i="5"/>
  <c r="W834" i="5" s="1" a="1"/>
  <c r="W834" i="5" s="1"/>
  <c r="X835" i="5" a="1"/>
  <c r="X835" i="5" s="1"/>
  <c r="W835" i="5" s="1" a="1"/>
  <c r="W835" i="5" s="1"/>
  <c r="X836" i="5" a="1"/>
  <c r="X836" i="5"/>
  <c r="W836" i="5" s="1" a="1"/>
  <c r="W836" i="5" s="1"/>
  <c r="X842" i="5" a="1"/>
  <c r="X842" i="5" s="1"/>
  <c r="W842" i="5" s="1" a="1"/>
  <c r="W842" i="5" s="1"/>
  <c r="X843" i="5" a="1"/>
  <c r="X843" i="5" s="1"/>
  <c r="W843" i="5" s="1" a="1"/>
  <c r="W843" i="5" s="1"/>
  <c r="X844" i="5" a="1"/>
  <c r="X844" i="5" s="1"/>
  <c r="W844" i="5" s="1" a="1"/>
  <c r="W844" i="5" s="1"/>
  <c r="X845" i="5" a="1"/>
  <c r="X845" i="5" s="1"/>
  <c r="W845" i="5" s="1" a="1"/>
  <c r="W845" i="5" s="1"/>
  <c r="X846" i="5" a="1"/>
  <c r="X846" i="5" s="1"/>
  <c r="W846" i="5" s="1" a="1"/>
  <c r="W846" i="5" s="1"/>
  <c r="X847" i="5" a="1"/>
  <c r="X847" i="5"/>
  <c r="W847" i="5" s="1" a="1"/>
  <c r="W847" i="5" s="1"/>
  <c r="X848" i="5" a="1"/>
  <c r="X848" i="5" s="1"/>
  <c r="W848" i="5" s="1" a="1"/>
  <c r="W848" i="5" s="1"/>
  <c r="X852" i="5" a="1"/>
  <c r="X852" i="5" s="1"/>
  <c r="X854" i="5" a="1"/>
  <c r="X854" i="5" s="1"/>
  <c r="W854" i="5" s="1" a="1"/>
  <c r="W854" i="5" s="1"/>
  <c r="X855" i="5" a="1"/>
  <c r="X855" i="5" s="1"/>
  <c r="W855" i="5" s="1" a="1"/>
  <c r="W855" i="5" s="1"/>
  <c r="X856" i="5" a="1"/>
  <c r="X856" i="5" s="1"/>
  <c r="W856" i="5" s="1" a="1"/>
  <c r="W856" i="5" s="1"/>
  <c r="X857" i="5" a="1"/>
  <c r="X857" i="5"/>
  <c r="W857" i="5" s="1" a="1"/>
  <c r="W857" i="5" s="1"/>
  <c r="X858" i="5" a="1"/>
  <c r="X858" i="5" s="1"/>
  <c r="W858" i="5" s="1" a="1"/>
  <c r="W858" i="5" s="1"/>
  <c r="X859" i="5" a="1"/>
  <c r="X859" i="5"/>
  <c r="W859" i="5" s="1" a="1"/>
  <c r="W859" i="5" s="1"/>
  <c r="X860" i="5" a="1"/>
  <c r="X860" i="5" s="1"/>
  <c r="W860" i="5" s="1" a="1"/>
  <c r="W860" i="5" s="1"/>
  <c r="X866" i="5" a="1"/>
  <c r="X866" i="5"/>
  <c r="W866" i="5" s="1" a="1"/>
  <c r="W866" i="5" s="1"/>
  <c r="X867" i="5" a="1"/>
  <c r="X867" i="5" s="1"/>
  <c r="W867" i="5" s="1" a="1"/>
  <c r="W867" i="5" s="1"/>
  <c r="X868" i="5" a="1"/>
  <c r="X868" i="5" s="1"/>
  <c r="W868" i="5" s="1" a="1"/>
  <c r="W868" i="5" s="1"/>
  <c r="X869" i="5" a="1"/>
  <c r="X869" i="5" s="1"/>
  <c r="W869" i="5" s="1" a="1"/>
  <c r="W869" i="5" s="1"/>
  <c r="X870" i="5" a="1"/>
  <c r="X870" i="5" s="1"/>
  <c r="W870" i="5" s="1" a="1"/>
  <c r="W870" i="5" s="1"/>
  <c r="X871" i="5" a="1"/>
  <c r="X871" i="5" s="1"/>
  <c r="W871" i="5" s="1" a="1"/>
  <c r="W871" i="5" s="1"/>
  <c r="X872" i="5" a="1"/>
  <c r="X872" i="5" s="1"/>
  <c r="W872" i="5" s="1" a="1"/>
  <c r="W872" i="5" s="1"/>
  <c r="X878" i="5" a="1"/>
  <c r="X878" i="5" s="1"/>
  <c r="W878" i="5" s="1" a="1"/>
  <c r="W878" i="5" s="1"/>
  <c r="X879" i="5" a="1"/>
  <c r="X879" i="5" s="1"/>
  <c r="W879" i="5" s="1" a="1"/>
  <c r="W879" i="5" s="1"/>
  <c r="X880" i="5" a="1"/>
  <c r="X880" i="5" s="1"/>
  <c r="W880" i="5" s="1" a="1"/>
  <c r="W880" i="5" s="1"/>
  <c r="X881" i="5" a="1"/>
  <c r="X881" i="5"/>
  <c r="W881" i="5" s="1" a="1"/>
  <c r="W881" i="5" s="1"/>
  <c r="X882" i="5" a="1"/>
  <c r="X882" i="5"/>
  <c r="W882" i="5" s="1" a="1"/>
  <c r="W882" i="5" s="1"/>
  <c r="X883" i="5" a="1"/>
  <c r="X883" i="5"/>
  <c r="W883" i="5" s="1" a="1"/>
  <c r="W883" i="5" s="1"/>
  <c r="X884" i="5" a="1"/>
  <c r="X884" i="5" s="1"/>
  <c r="W884" i="5" s="1" a="1"/>
  <c r="W884" i="5" s="1"/>
  <c r="X885" i="5" a="1"/>
  <c r="X885" i="5" s="1"/>
  <c r="W885" i="5" s="1" a="1"/>
  <c r="W885" i="5" s="1"/>
  <c r="X890" i="5" a="1"/>
  <c r="X890" i="5" s="1"/>
  <c r="W890" i="5" s="1" a="1"/>
  <c r="W890" i="5" s="1"/>
  <c r="X891" i="5" a="1"/>
  <c r="X891" i="5" s="1"/>
  <c r="W891" i="5" s="1" a="1"/>
  <c r="W891" i="5" s="1"/>
  <c r="X892" i="5" a="1"/>
  <c r="X892" i="5" s="1"/>
  <c r="W892" i="5" s="1" a="1"/>
  <c r="W892" i="5" s="1"/>
  <c r="X893" i="5" a="1"/>
  <c r="X893" i="5" s="1"/>
  <c r="W893" i="5" s="1" a="1"/>
  <c r="W893" i="5" s="1"/>
  <c r="X894" i="5" a="1"/>
  <c r="X894" i="5"/>
  <c r="W894" i="5" s="1" a="1"/>
  <c r="W894" i="5" s="1"/>
  <c r="X895" i="5" a="1"/>
  <c r="X895" i="5"/>
  <c r="W895" i="5" s="1" a="1"/>
  <c r="W895" i="5" s="1"/>
  <c r="X896" i="5" a="1"/>
  <c r="X896" i="5" s="1"/>
  <c r="W896" i="5" s="1" a="1"/>
  <c r="W896" i="5" s="1"/>
  <c r="X897" i="5" a="1"/>
  <c r="X897" i="5" s="1"/>
  <c r="W897" i="5" s="1" a="1"/>
  <c r="W897" i="5" s="1"/>
  <c r="X902" i="5" a="1"/>
  <c r="X902" i="5"/>
  <c r="W902" i="5" s="1" a="1"/>
  <c r="W902" i="5" s="1"/>
  <c r="X903" i="5" a="1"/>
  <c r="X903" i="5" s="1"/>
  <c r="W903" i="5" s="1" a="1"/>
  <c r="W903" i="5" s="1"/>
  <c r="X904" i="5" a="1"/>
  <c r="X904" i="5" s="1"/>
  <c r="W904" i="5" s="1" a="1"/>
  <c r="W904" i="5" s="1"/>
  <c r="X905" i="5" a="1"/>
  <c r="X905" i="5" s="1"/>
  <c r="W905" i="5" s="1" a="1"/>
  <c r="W905" i="5" s="1"/>
  <c r="X906" i="5" a="1"/>
  <c r="X906" i="5" s="1"/>
  <c r="W906" i="5" s="1" a="1"/>
  <c r="W906" i="5" s="1"/>
  <c r="X907" i="5" a="1"/>
  <c r="X907" i="5" s="1"/>
  <c r="W907" i="5" s="1" a="1"/>
  <c r="W907" i="5" s="1"/>
  <c r="X908" i="5" a="1"/>
  <c r="X908" i="5"/>
  <c r="W908" i="5" s="1" a="1"/>
  <c r="W908" i="5" s="1"/>
  <c r="X909" i="5" a="1"/>
  <c r="X909" i="5" s="1"/>
  <c r="W909" i="5" s="1" a="1"/>
  <c r="W909" i="5" s="1"/>
  <c r="X912" i="5" a="1"/>
  <c r="X912" i="5"/>
  <c r="X914" i="5" a="1"/>
  <c r="X914" i="5" s="1"/>
  <c r="W914" i="5" s="1" a="1"/>
  <c r="W914" i="5" s="1"/>
  <c r="X915" i="5" a="1"/>
  <c r="X915" i="5" s="1"/>
  <c r="W915" i="5" s="1" a="1"/>
  <c r="W915" i="5" s="1"/>
  <c r="X916" i="5" a="1"/>
  <c r="X916" i="5" s="1"/>
  <c r="W916" i="5" s="1" a="1"/>
  <c r="W916" i="5" s="1"/>
  <c r="X917" i="5" a="1"/>
  <c r="X917" i="5"/>
  <c r="W917" i="5" s="1" a="1"/>
  <c r="W917" i="5" s="1"/>
  <c r="X918" i="5" a="1"/>
  <c r="X918" i="5" s="1"/>
  <c r="W918" i="5" s="1" a="1"/>
  <c r="W918" i="5" s="1"/>
  <c r="X919" i="5" a="1"/>
  <c r="X919" i="5"/>
  <c r="W919" i="5" s="1" a="1"/>
  <c r="W919" i="5" s="1"/>
  <c r="X920" i="5" a="1"/>
  <c r="X920" i="5" s="1"/>
  <c r="W920" i="5" s="1" a="1"/>
  <c r="W920" i="5" s="1"/>
  <c r="X921" i="5" a="1"/>
  <c r="X921" i="5" s="1"/>
  <c r="W921" i="5" s="1" a="1"/>
  <c r="W921" i="5" s="1"/>
  <c r="X926" i="5" a="1"/>
  <c r="X926" i="5" s="1"/>
  <c r="W926" i="5" s="1" a="1"/>
  <c r="W926" i="5" s="1"/>
  <c r="X927" i="5" a="1"/>
  <c r="X927" i="5" s="1"/>
  <c r="W927" i="5" s="1" a="1"/>
  <c r="W927" i="5" s="1"/>
  <c r="X928" i="5" a="1"/>
  <c r="X928" i="5" s="1"/>
  <c r="W928" i="5" s="1" a="1"/>
  <c r="W928" i="5" s="1"/>
  <c r="X929" i="5" a="1"/>
  <c r="X929" i="5" s="1"/>
  <c r="W929" i="5" s="1" a="1"/>
  <c r="W929" i="5" s="1"/>
  <c r="X930" i="5" a="1"/>
  <c r="X930" i="5" s="1"/>
  <c r="W930" i="5" s="1" a="1"/>
  <c r="W930" i="5" s="1"/>
  <c r="X931" i="5" a="1"/>
  <c r="X931" i="5"/>
  <c r="W931" i="5" s="1" a="1"/>
  <c r="W931" i="5" s="1"/>
  <c r="X932" i="5" a="1"/>
  <c r="X932" i="5"/>
  <c r="W932" i="5" s="1" a="1"/>
  <c r="W932" i="5" s="1"/>
  <c r="X938" i="5" a="1"/>
  <c r="X938" i="5"/>
  <c r="W938" i="5" s="1" a="1"/>
  <c r="W938" i="5" s="1"/>
  <c r="X939" i="5" a="1"/>
  <c r="X939" i="5" s="1"/>
  <c r="W939" i="5" s="1" a="1"/>
  <c r="W939" i="5" s="1"/>
  <c r="X940" i="5" a="1"/>
  <c r="X940" i="5" s="1"/>
  <c r="W940" i="5" s="1" a="1"/>
  <c r="W940" i="5" s="1"/>
  <c r="X941" i="5" a="1"/>
  <c r="X941" i="5" s="1"/>
  <c r="W941" i="5" s="1" a="1"/>
  <c r="W941" i="5" s="1"/>
  <c r="X942" i="5" a="1"/>
  <c r="X942" i="5" s="1"/>
  <c r="W942" i="5" s="1" a="1"/>
  <c r="W942" i="5" s="1"/>
  <c r="X943" i="5" a="1"/>
  <c r="X943" i="5" s="1"/>
  <c r="W943" i="5" s="1" a="1"/>
  <c r="W943" i="5" s="1"/>
  <c r="X944" i="5" a="1"/>
  <c r="X944" i="5" s="1"/>
  <c r="W944" i="5" s="1" a="1"/>
  <c r="W944" i="5" s="1"/>
  <c r="X948" i="5" a="1"/>
  <c r="X948" i="5" s="1"/>
  <c r="X950" i="5" a="1"/>
  <c r="X950" i="5" s="1"/>
  <c r="W950" i="5" s="1" a="1"/>
  <c r="W950" i="5" s="1"/>
  <c r="X951" i="5" a="1"/>
  <c r="X951" i="5" s="1"/>
  <c r="W951" i="5" s="1" a="1"/>
  <c r="W951" i="5" s="1"/>
  <c r="X952" i="5" a="1"/>
  <c r="X952" i="5" s="1"/>
  <c r="W952" i="5" s="1" a="1"/>
  <c r="W952" i="5" s="1"/>
  <c r="X953" i="5" a="1"/>
  <c r="X953" i="5"/>
  <c r="W953" i="5" s="1" a="1"/>
  <c r="W953" i="5" s="1"/>
  <c r="X954" i="5" a="1"/>
  <c r="X954" i="5" s="1"/>
  <c r="W954" i="5" s="1" a="1"/>
  <c r="W954" i="5" s="1"/>
  <c r="X955" i="5" a="1"/>
  <c r="X955" i="5"/>
  <c r="W955" i="5" s="1" a="1"/>
  <c r="W955" i="5" s="1"/>
  <c r="X956" i="5" a="1"/>
  <c r="X956" i="5" s="1"/>
  <c r="W956" i="5" s="1" a="1"/>
  <c r="W956" i="5" s="1"/>
  <c r="X962" i="5" a="1"/>
  <c r="X962" i="5"/>
  <c r="W962" i="5" s="1" a="1"/>
  <c r="W962" i="5" s="1"/>
  <c r="X963" i="5" a="1"/>
  <c r="X963" i="5" s="1"/>
  <c r="W963" i="5" s="1" a="1"/>
  <c r="W963" i="5" s="1"/>
  <c r="X964" i="5" a="1"/>
  <c r="X964" i="5" s="1"/>
  <c r="W964" i="5" s="1" a="1"/>
  <c r="W964" i="5" s="1"/>
  <c r="X965" i="5" a="1"/>
  <c r="X965" i="5" s="1"/>
  <c r="W965" i="5" s="1" a="1"/>
  <c r="W965" i="5" s="1"/>
  <c r="X966" i="5" a="1"/>
  <c r="X966" i="5" s="1"/>
  <c r="W966" i="5" s="1" a="1"/>
  <c r="W966" i="5" s="1"/>
  <c r="X967" i="5" a="1"/>
  <c r="X967" i="5"/>
  <c r="W967" i="5" s="1" a="1"/>
  <c r="W967" i="5" s="1"/>
  <c r="X968" i="5" a="1"/>
  <c r="X968" i="5" s="1"/>
  <c r="W968" i="5" s="1" a="1"/>
  <c r="W968" i="5" s="1"/>
  <c r="X974" i="5" a="1"/>
  <c r="X974" i="5"/>
  <c r="W974" i="5" s="1" a="1"/>
  <c r="W974" i="5" s="1"/>
  <c r="X975" i="5" a="1"/>
  <c r="X975" i="5" s="1"/>
  <c r="W975" i="5" s="1" a="1"/>
  <c r="W975" i="5" s="1"/>
  <c r="X976" i="5" a="1"/>
  <c r="X976" i="5" s="1"/>
  <c r="W976" i="5" s="1" a="1"/>
  <c r="W976" i="5" s="1"/>
  <c r="X977" i="5" a="1"/>
  <c r="X977" i="5" s="1"/>
  <c r="W977" i="5" s="1" a="1"/>
  <c r="W977" i="5" s="1"/>
  <c r="X978" i="5" a="1"/>
  <c r="X978" i="5" s="1"/>
  <c r="W978" i="5" s="1" a="1"/>
  <c r="W978" i="5" s="1"/>
  <c r="X979" i="5" a="1"/>
  <c r="X979" i="5" s="1"/>
  <c r="W979" i="5" s="1" a="1"/>
  <c r="W979" i="5" s="1"/>
  <c r="X980" i="5" a="1"/>
  <c r="X980" i="5" s="1"/>
  <c r="W980" i="5" s="1" a="1"/>
  <c r="W980" i="5" s="1"/>
  <c r="X984" i="5" a="1"/>
  <c r="X984" i="5" s="1"/>
  <c r="X986" i="5" a="1"/>
  <c r="X986" i="5" s="1"/>
  <c r="W986" i="5" s="1" a="1"/>
  <c r="W986" i="5" s="1"/>
  <c r="X987" i="5" a="1"/>
  <c r="X987" i="5" s="1"/>
  <c r="W987" i="5" s="1" a="1"/>
  <c r="W987" i="5" s="1"/>
  <c r="X988" i="5" a="1"/>
  <c r="X988" i="5" s="1"/>
  <c r="W988" i="5" s="1" a="1"/>
  <c r="W988" i="5" s="1"/>
  <c r="X989" i="5" a="1"/>
  <c r="X989" i="5"/>
  <c r="W989" i="5" s="1" a="1"/>
  <c r="W989" i="5" s="1"/>
  <c r="X990" i="5" a="1"/>
  <c r="X990" i="5" s="1"/>
  <c r="W990" i="5" s="1" a="1"/>
  <c r="W990" i="5" s="1"/>
  <c r="X991" i="5" a="1"/>
  <c r="X991" i="5" s="1"/>
  <c r="W991" i="5" s="1" a="1"/>
  <c r="W991" i="5" s="1"/>
  <c r="X992" i="5" a="1"/>
  <c r="X992" i="5" s="1"/>
  <c r="W992" i="5" s="1" a="1"/>
  <c r="W992" i="5" s="1"/>
  <c r="X998" i="5" a="1"/>
  <c r="X998" i="5"/>
  <c r="W998" i="5" s="1" a="1"/>
  <c r="W998" i="5" s="1"/>
  <c r="X999" i="5" a="1"/>
  <c r="X999" i="5" s="1"/>
  <c r="W999" i="5" s="1" a="1"/>
  <c r="W999" i="5" s="1"/>
  <c r="X1000" i="5" a="1"/>
  <c r="X1000" i="5" s="1"/>
  <c r="W1000" i="5" s="1" a="1"/>
  <c r="W1000" i="5" s="1"/>
  <c r="X1001" i="5" a="1"/>
  <c r="X1001" i="5" s="1"/>
  <c r="W1001" i="5" s="1" a="1"/>
  <c r="W1001" i="5" s="1"/>
  <c r="X1002" i="5" a="1"/>
  <c r="X1002" i="5"/>
  <c r="W1002" i="5" s="1" a="1"/>
  <c r="W1002" i="5" s="1"/>
  <c r="X1003" i="5" a="1"/>
  <c r="X1003" i="5"/>
  <c r="W1003" i="5" s="1" a="1"/>
  <c r="W1003" i="5" s="1"/>
  <c r="X1004" i="5" a="1"/>
  <c r="X1004" i="5" s="1"/>
  <c r="W1004" i="5" s="1" a="1"/>
  <c r="W1004" i="5" s="1"/>
  <c r="X1005" i="5" a="1"/>
  <c r="X1005" i="5" s="1"/>
  <c r="W1005" i="5" s="1" a="1"/>
  <c r="W1005" i="5" s="1"/>
  <c r="X1010" i="5" a="1"/>
  <c r="X1010" i="5"/>
  <c r="W1010" i="5" s="1" a="1"/>
  <c r="W1010" i="5" s="1"/>
  <c r="X1011" i="5" a="1"/>
  <c r="X1011" i="5" s="1"/>
  <c r="W1011" i="5" s="1" a="1"/>
  <c r="W1011" i="5" s="1"/>
  <c r="X1012" i="5" a="1"/>
  <c r="X1012" i="5" s="1"/>
  <c r="W1012" i="5" s="1" a="1"/>
  <c r="W1012" i="5" s="1"/>
  <c r="X1013" i="5" a="1"/>
  <c r="X1013" i="5"/>
  <c r="W1013" i="5" s="1" a="1"/>
  <c r="W1013" i="5" s="1"/>
  <c r="X1014" i="5" a="1"/>
  <c r="X1014" i="5" s="1"/>
  <c r="W1014" i="5" s="1" a="1"/>
  <c r="W1014" i="5" s="1"/>
  <c r="X1015" i="5" a="1"/>
  <c r="X1015" i="5" s="1"/>
  <c r="W1015" i="5" s="1" a="1"/>
  <c r="W1015" i="5" s="1"/>
  <c r="X1016" i="5" a="1"/>
  <c r="X1016" i="5" s="1"/>
  <c r="W1016" i="5" s="1" a="1"/>
  <c r="W1016" i="5" s="1"/>
  <c r="X1017" i="5" a="1"/>
  <c r="X1017" i="5" s="1"/>
  <c r="W1017" i="5" s="1" a="1"/>
  <c r="W1017" i="5" s="1"/>
  <c r="X1020" i="5" a="1"/>
  <c r="X1020" i="5" s="1"/>
  <c r="X1022" i="5" a="1"/>
  <c r="X1022" i="5" s="1"/>
  <c r="W1022" i="5" s="1" a="1"/>
  <c r="W1022" i="5" s="1"/>
  <c r="X1023" i="5" a="1"/>
  <c r="X1023" i="5" s="1"/>
  <c r="W1023" i="5" s="1" a="1"/>
  <c r="W1023" i="5" s="1"/>
  <c r="X1024" i="5" a="1"/>
  <c r="X1024" i="5" s="1"/>
  <c r="W1024" i="5" s="1" a="1"/>
  <c r="W1024" i="5" s="1"/>
  <c r="X1025" i="5" a="1"/>
  <c r="X1025" i="5"/>
  <c r="W1025" i="5" s="1" a="1"/>
  <c r="W1025" i="5" s="1"/>
  <c r="X1026" i="5" a="1"/>
  <c r="X1026" i="5" s="1"/>
  <c r="W1026" i="5" s="1" a="1"/>
  <c r="W1026" i="5" s="1"/>
  <c r="X1027" i="5" a="1"/>
  <c r="X1027" i="5" s="1"/>
  <c r="W1027" i="5" s="1" a="1"/>
  <c r="W1027" i="5" s="1"/>
  <c r="X1028" i="5" a="1"/>
  <c r="X1028" i="5" s="1"/>
  <c r="W1028" i="5" s="1" a="1"/>
  <c r="W1028" i="5" s="1"/>
  <c r="X1034" i="5" a="1"/>
  <c r="X1034" i="5"/>
  <c r="W1034" i="5" s="1" a="1"/>
  <c r="W1034" i="5" s="1"/>
  <c r="X1035" i="5" a="1"/>
  <c r="X1035" i="5" s="1"/>
  <c r="W1035" i="5" s="1" a="1"/>
  <c r="W1035" i="5" s="1"/>
  <c r="X1036" i="5" a="1"/>
  <c r="X1036" i="5" s="1"/>
  <c r="W1036" i="5" s="1" a="1"/>
  <c r="W1036" i="5" s="1"/>
  <c r="X1037" i="5" a="1"/>
  <c r="X1037" i="5" s="1"/>
  <c r="W1037" i="5" s="1" a="1"/>
  <c r="W1037" i="5" s="1"/>
  <c r="X1038" i="5" a="1"/>
  <c r="X1038" i="5"/>
  <c r="W1038" i="5" s="1" a="1"/>
  <c r="W1038" i="5" s="1"/>
  <c r="X1039" i="5" a="1"/>
  <c r="X1039" i="5" s="1"/>
  <c r="W1039" i="5" s="1" a="1"/>
  <c r="W1039" i="5" s="1"/>
  <c r="X1040" i="5" a="1"/>
  <c r="X1040" i="5" s="1"/>
  <c r="W1040" i="5" s="1" a="1"/>
  <c r="W1040" i="5" s="1"/>
  <c r="X1046" i="5" a="1"/>
  <c r="X1046" i="5"/>
  <c r="W1046" i="5" s="1" a="1"/>
  <c r="W1046" i="5" s="1"/>
  <c r="X1047" i="5" a="1"/>
  <c r="X1047" i="5" s="1"/>
  <c r="W1047" i="5" s="1" a="1"/>
  <c r="W1047" i="5" s="1"/>
  <c r="X1048" i="5" a="1"/>
  <c r="X1048" i="5" s="1"/>
  <c r="W1048" i="5" s="1" a="1"/>
  <c r="W1048" i="5" s="1"/>
  <c r="X1049" i="5" a="1"/>
  <c r="X1049" i="5"/>
  <c r="W1049" i="5" s="1" a="1"/>
  <c r="W1049" i="5" s="1"/>
  <c r="X1050" i="5" a="1"/>
  <c r="X1050" i="5" s="1"/>
  <c r="W1050" i="5" s="1" a="1"/>
  <c r="W1050" i="5" s="1"/>
  <c r="X1051" i="5" a="1"/>
  <c r="X1051" i="5" s="1"/>
  <c r="W1051" i="5" s="1" a="1"/>
  <c r="W1051" i="5" s="1"/>
  <c r="X1052" i="5" a="1"/>
  <c r="X1052" i="5"/>
  <c r="W1052" i="5" s="1" a="1"/>
  <c r="W1052" i="5" s="1"/>
  <c r="X1058" i="5" a="1"/>
  <c r="X1058" i="5" s="1"/>
  <c r="W1058" i="5" s="1" a="1"/>
  <c r="W1058" i="5" s="1"/>
  <c r="X1059" i="5" a="1"/>
  <c r="X1059" i="5" s="1"/>
  <c r="W1059" i="5" s="1" a="1"/>
  <c r="W1059" i="5" s="1"/>
  <c r="X1060" i="5" a="1"/>
  <c r="X1060" i="5" s="1"/>
  <c r="W1060" i="5" s="1" a="1"/>
  <c r="W1060" i="5" s="1"/>
  <c r="X1061" i="5" a="1"/>
  <c r="X1061" i="5" s="1"/>
  <c r="W1061" i="5" s="1" a="1"/>
  <c r="W1061" i="5" s="1"/>
  <c r="X1062" i="5" a="1"/>
  <c r="X1062" i="5"/>
  <c r="W1062" i="5" s="1" a="1"/>
  <c r="W1062" i="5" s="1"/>
  <c r="X1063" i="5" a="1"/>
  <c r="X1063" i="5" s="1"/>
  <c r="W1063" i="5" s="1" a="1"/>
  <c r="W1063" i="5" s="1"/>
  <c r="X1064" i="5" a="1"/>
  <c r="X1064" i="5" s="1"/>
  <c r="W1064" i="5" s="1" a="1"/>
  <c r="W1064" i="5" s="1"/>
  <c r="X1070" i="5" a="1"/>
  <c r="X1070" i="5" s="1"/>
  <c r="W1070" i="5" s="1" a="1"/>
  <c r="W1070" i="5" s="1"/>
  <c r="X1071" i="5" a="1"/>
  <c r="X1071" i="5" s="1"/>
  <c r="W1071" i="5" s="1" a="1"/>
  <c r="W1071" i="5" s="1"/>
  <c r="X1072" i="5" a="1"/>
  <c r="X1072" i="5" s="1"/>
  <c r="W1072" i="5" s="1" a="1"/>
  <c r="W1072" i="5" s="1"/>
  <c r="X1073" i="5" a="1"/>
  <c r="X1073" i="5" s="1"/>
  <c r="W1073" i="5" s="1" a="1"/>
  <c r="W1073" i="5" s="1"/>
  <c r="X1074" i="5" a="1"/>
  <c r="X1074" i="5"/>
  <c r="W1074" i="5" s="1" a="1"/>
  <c r="W1074" i="5" s="1"/>
  <c r="X1075" i="5" a="1"/>
  <c r="X1075" i="5" s="1"/>
  <c r="W1075" i="5" s="1" a="1"/>
  <c r="W1075" i="5" s="1"/>
  <c r="X1076" i="5" a="1"/>
  <c r="X1076" i="5"/>
  <c r="W1076" i="5" s="1" a="1"/>
  <c r="W1076" i="5" s="1"/>
  <c r="X1077" i="5" a="1"/>
  <c r="X1077" i="5" s="1"/>
  <c r="W1077" i="5" s="1" a="1"/>
  <c r="W1077" i="5" s="1"/>
  <c r="X1082" i="5" a="1"/>
  <c r="X1082" i="5" s="1"/>
  <c r="W1082" i="5" s="1" a="1"/>
  <c r="W1082" i="5" s="1"/>
  <c r="X1083" i="5" a="1"/>
  <c r="X1083" i="5" s="1"/>
  <c r="W1083" i="5" s="1" a="1"/>
  <c r="W1083" i="5" s="1"/>
  <c r="X1084" i="5" a="1"/>
  <c r="X1084" i="5" s="1"/>
  <c r="W1084" i="5" s="1" a="1"/>
  <c r="W1084" i="5" s="1"/>
  <c r="X1085" i="5" a="1"/>
  <c r="X1085" i="5" s="1"/>
  <c r="W1085" i="5" s="1" a="1"/>
  <c r="W1085" i="5" s="1"/>
  <c r="X1086" i="5" a="1"/>
  <c r="X1086" i="5" s="1"/>
  <c r="W1086" i="5" s="1" a="1"/>
  <c r="W1086" i="5" s="1"/>
  <c r="X1087" i="5" a="1"/>
  <c r="X1087" i="5" s="1"/>
  <c r="W1087" i="5" s="1" a="1"/>
  <c r="W1087" i="5" s="1"/>
  <c r="X1088" i="5" a="1"/>
  <c r="X1088" i="5"/>
  <c r="W1088" i="5" s="1" a="1"/>
  <c r="W1088" i="5" s="1"/>
  <c r="X1092" i="5" a="1"/>
  <c r="X1092" i="5" s="1"/>
  <c r="X1094" i="5" a="1"/>
  <c r="X1094" i="5" s="1"/>
  <c r="W1094" i="5" s="1" a="1"/>
  <c r="W1094" i="5" s="1"/>
  <c r="X1095" i="5" a="1"/>
  <c r="X1095" i="5" s="1"/>
  <c r="W1095" i="5" s="1" a="1"/>
  <c r="W1095" i="5" s="1"/>
  <c r="X1096" i="5" a="1"/>
  <c r="X1096" i="5" s="1"/>
  <c r="W1096" i="5" s="1" a="1"/>
  <c r="W1096" i="5" s="1"/>
  <c r="X1097" i="5" a="1"/>
  <c r="X1097" i="5" s="1"/>
  <c r="W1097" i="5" s="1" a="1"/>
  <c r="W1097" i="5" s="1"/>
  <c r="X1098" i="5" a="1"/>
  <c r="X1098" i="5" s="1"/>
  <c r="W1098" i="5" s="1" a="1"/>
  <c r="W1098" i="5" s="1"/>
  <c r="X1099" i="5" a="1"/>
  <c r="X1099" i="5" s="1"/>
  <c r="W1099" i="5" s="1" a="1"/>
  <c r="W1099" i="5" s="1"/>
  <c r="X1100" i="5" a="1"/>
  <c r="X1100" i="5" s="1"/>
  <c r="W1100" i="5" s="1" a="1"/>
  <c r="W1100" i="5" s="1"/>
  <c r="X1106" i="5" a="1"/>
  <c r="X1106" i="5" s="1"/>
  <c r="W1106" i="5" s="1" a="1"/>
  <c r="W1106" i="5" s="1"/>
  <c r="X1107" i="5" a="1"/>
  <c r="X1107" i="5" s="1"/>
  <c r="W1107" i="5" s="1" a="1"/>
  <c r="W1107" i="5" s="1"/>
  <c r="X1108" i="5" a="1"/>
  <c r="X1108" i="5" s="1"/>
  <c r="W1108" i="5" s="1" a="1"/>
  <c r="W1108" i="5" s="1"/>
  <c r="X1109" i="5" a="1"/>
  <c r="X1109" i="5" s="1"/>
  <c r="W1109" i="5" s="1" a="1"/>
  <c r="W1109" i="5" s="1"/>
  <c r="X1110" i="5" a="1"/>
  <c r="X1110" i="5"/>
  <c r="W1110" i="5" s="1" a="1"/>
  <c r="W1110" i="5" s="1"/>
  <c r="X1111" i="5" a="1"/>
  <c r="X1111" i="5" s="1"/>
  <c r="W1111" i="5" s="1" a="1"/>
  <c r="W1111" i="5" s="1"/>
  <c r="X1112" i="5" a="1"/>
  <c r="X1112" i="5" s="1"/>
  <c r="W1112" i="5" s="1" a="1"/>
  <c r="W1112" i="5" s="1"/>
  <c r="X1118" i="5" a="1"/>
  <c r="X1118" i="5" s="1"/>
  <c r="W1118" i="5" s="1" a="1"/>
  <c r="W1118" i="5" s="1"/>
  <c r="X1119" i="5" a="1"/>
  <c r="X1119" i="5" s="1"/>
  <c r="W1119" i="5" s="1" a="1"/>
  <c r="W1119" i="5" s="1"/>
  <c r="X1120" i="5" a="1"/>
  <c r="X1120" i="5" s="1"/>
  <c r="W1120" i="5" s="1" a="1"/>
  <c r="W1120" i="5" s="1"/>
  <c r="X1121" i="5" a="1"/>
  <c r="X1121" i="5"/>
  <c r="W1121" i="5" s="1" a="1"/>
  <c r="W1121" i="5" s="1"/>
  <c r="X1122" i="5" a="1"/>
  <c r="X1122" i="5" s="1"/>
  <c r="W1122" i="5" s="1" a="1"/>
  <c r="W1122" i="5" s="1"/>
  <c r="X1123" i="5" a="1"/>
  <c r="X1123" i="5" s="1"/>
  <c r="W1123" i="5" s="1" a="1"/>
  <c r="W1123" i="5" s="1"/>
  <c r="X1124" i="5" a="1"/>
  <c r="X1124" i="5" s="1"/>
  <c r="W1124" i="5" s="1" a="1"/>
  <c r="W1124" i="5" s="1"/>
  <c r="X1128" i="5" a="1"/>
  <c r="X1128" i="5" s="1"/>
  <c r="X1130" i="5" a="1"/>
  <c r="X1130" i="5" s="1"/>
  <c r="W1130" i="5" s="1" a="1"/>
  <c r="W1130" i="5" s="1"/>
  <c r="X1131" i="5" a="1"/>
  <c r="X1131" i="5" s="1"/>
  <c r="W1131" i="5" s="1" a="1"/>
  <c r="W1131" i="5" s="1"/>
  <c r="X1132" i="5" a="1"/>
  <c r="X1132" i="5" s="1"/>
  <c r="W1132" i="5" s="1" a="1"/>
  <c r="W1132" i="5" s="1"/>
  <c r="X1133" i="5" a="1"/>
  <c r="X1133" i="5" s="1"/>
  <c r="W1133" i="5" s="1" a="1"/>
  <c r="W1133" i="5" s="1"/>
  <c r="X1134" i="5" a="1"/>
  <c r="X1134" i="5"/>
  <c r="W1134" i="5" s="1" a="1"/>
  <c r="W1134" i="5" s="1"/>
  <c r="X1135" i="5" a="1"/>
  <c r="X1135" i="5"/>
  <c r="W1135" i="5" s="1" a="1"/>
  <c r="W1135" i="5" s="1"/>
  <c r="X1136" i="5" a="1"/>
  <c r="X1136" i="5" s="1"/>
  <c r="W1136" i="5" s="1" a="1"/>
  <c r="W1136" i="5" s="1"/>
  <c r="X1142" i="5" a="1"/>
  <c r="X1142" i="5" s="1"/>
  <c r="W1142" i="5" s="1" a="1"/>
  <c r="W1142" i="5" s="1"/>
  <c r="X1143" i="5" a="1"/>
  <c r="X1143" i="5" s="1"/>
  <c r="W1143" i="5" s="1" a="1"/>
  <c r="W1143" i="5" s="1"/>
  <c r="X1144" i="5" a="1"/>
  <c r="X1144" i="5" s="1"/>
  <c r="W1144" i="5" s="1" a="1"/>
  <c r="W1144" i="5" s="1"/>
  <c r="X1145" i="5" a="1"/>
  <c r="X1145" i="5" s="1"/>
  <c r="W1145" i="5" s="1" a="1"/>
  <c r="W1145" i="5" s="1"/>
  <c r="X1146" i="5" a="1"/>
  <c r="X1146" i="5"/>
  <c r="W1146" i="5" s="1" a="1"/>
  <c r="W1146" i="5" s="1"/>
  <c r="X1147" i="5" a="1"/>
  <c r="X1147" i="5" s="1"/>
  <c r="W1147" i="5" s="1" a="1"/>
  <c r="W1147" i="5" s="1"/>
  <c r="X1148" i="5" a="1"/>
  <c r="X1148" i="5" s="1"/>
  <c r="W1148" i="5" s="1" a="1"/>
  <c r="W1148" i="5" s="1"/>
  <c r="X1154" i="5" a="1"/>
  <c r="X1154" i="5" s="1"/>
  <c r="W1154" i="5" s="1" a="1"/>
  <c r="W1154" i="5" s="1"/>
  <c r="X1155" i="5" a="1"/>
  <c r="X1155" i="5" s="1"/>
  <c r="W1155" i="5" s="1" a="1"/>
  <c r="W1155" i="5" s="1"/>
  <c r="X1156" i="5" a="1"/>
  <c r="X1156" i="5" s="1"/>
  <c r="W1156" i="5" s="1" a="1"/>
  <c r="W1156" i="5" s="1"/>
  <c r="X1157" i="5" a="1"/>
  <c r="X1157" i="5" s="1"/>
  <c r="W1157" i="5" s="1" a="1"/>
  <c r="W1157" i="5" s="1"/>
  <c r="X1158" i="5" a="1"/>
  <c r="X1158" i="5" s="1"/>
  <c r="W1158" i="5" s="1" a="1"/>
  <c r="W1158" i="5" s="1"/>
  <c r="X1159" i="5" a="1"/>
  <c r="X1159" i="5" s="1"/>
  <c r="W1159" i="5" s="1" a="1"/>
  <c r="W1159" i="5" s="1"/>
  <c r="X1160" i="5" a="1"/>
  <c r="X1160" i="5" s="1"/>
  <c r="W1160" i="5" s="1" a="1"/>
  <c r="W1160" i="5" s="1"/>
  <c r="X1164" i="5" a="1"/>
  <c r="X1164" i="5" s="1"/>
  <c r="X1166" i="5" a="1"/>
  <c r="X1166" i="5" s="1"/>
  <c r="W1166" i="5" s="1" a="1"/>
  <c r="W1166" i="5" s="1"/>
  <c r="X1167" i="5" a="1"/>
  <c r="X1167" i="5" s="1"/>
  <c r="W1167" i="5" s="1" a="1"/>
  <c r="W1167" i="5" s="1"/>
  <c r="X1168" i="5" a="1"/>
  <c r="X1168" i="5" s="1"/>
  <c r="W1168" i="5" s="1" a="1"/>
  <c r="W1168" i="5" s="1"/>
  <c r="X1169" i="5" a="1"/>
  <c r="X1169" i="5" s="1"/>
  <c r="W1169" i="5" s="1" a="1"/>
  <c r="W1169" i="5" s="1"/>
  <c r="X1170" i="5" a="1"/>
  <c r="X1170" i="5" s="1"/>
  <c r="W1170" i="5" s="1" a="1"/>
  <c r="W1170" i="5" s="1"/>
  <c r="X1171" i="5" a="1"/>
  <c r="X1171" i="5" s="1"/>
  <c r="W1171" i="5" s="1" a="1"/>
  <c r="W1171" i="5" s="1"/>
  <c r="X1172" i="5" a="1"/>
  <c r="X1172" i="5" s="1"/>
  <c r="W1172" i="5" s="1" a="1"/>
  <c r="W1172" i="5" s="1"/>
  <c r="X1178" i="5" a="1"/>
  <c r="X1178" i="5"/>
  <c r="W1178" i="5" s="1" a="1"/>
  <c r="W1178" i="5" s="1"/>
  <c r="X1179" i="5" a="1"/>
  <c r="X1179" i="5" s="1"/>
  <c r="W1179" i="5" s="1" a="1"/>
  <c r="W1179" i="5" s="1"/>
  <c r="X1180" i="5" a="1"/>
  <c r="X1180" i="5" s="1"/>
  <c r="W1180" i="5" s="1" a="1"/>
  <c r="W1180" i="5" s="1"/>
  <c r="X1181" i="5" a="1"/>
  <c r="X1181" i="5" s="1"/>
  <c r="W1181" i="5" s="1" a="1"/>
  <c r="W1181" i="5" s="1"/>
  <c r="X1182" i="5" a="1"/>
  <c r="X1182" i="5"/>
  <c r="W1182" i="5" s="1" a="1"/>
  <c r="W1182" i="5" s="1"/>
  <c r="X1183" i="5" a="1"/>
  <c r="X1183" i="5" s="1"/>
  <c r="W1183" i="5" s="1" a="1"/>
  <c r="W1183" i="5" s="1"/>
  <c r="X1184" i="5" a="1"/>
  <c r="X1184" i="5"/>
  <c r="W1184" i="5" s="1" a="1"/>
  <c r="W1184" i="5" s="1"/>
  <c r="X1190" i="5" a="1"/>
  <c r="X1190" i="5" s="1"/>
  <c r="W1190" i="5" s="1" a="1"/>
  <c r="W1190" i="5" s="1"/>
  <c r="X1191" i="5" a="1"/>
  <c r="X1191" i="5" s="1"/>
  <c r="W1191" i="5" s="1" a="1"/>
  <c r="W1191" i="5" s="1"/>
  <c r="X1192" i="5" a="1"/>
  <c r="X1192" i="5" s="1"/>
  <c r="W1192" i="5" s="1" a="1"/>
  <c r="W1192" i="5" s="1"/>
  <c r="X1193" i="5" a="1"/>
  <c r="X1193" i="5" s="1"/>
  <c r="W1193" i="5" s="1" a="1"/>
  <c r="W1193" i="5" s="1"/>
  <c r="X1194" i="5" a="1"/>
  <c r="X1194" i="5" s="1"/>
  <c r="W1194" i="5" s="1" a="1"/>
  <c r="W1194" i="5" s="1"/>
  <c r="X1195" i="5" a="1"/>
  <c r="X1195" i="5" s="1"/>
  <c r="W1195" i="5" s="1" a="1"/>
  <c r="W1195" i="5" s="1"/>
  <c r="X1196" i="5" a="1"/>
  <c r="X1196" i="5"/>
  <c r="W1196" i="5" s="1" a="1"/>
  <c r="W1196" i="5" s="1"/>
  <c r="X1200" i="5" a="1"/>
  <c r="X1200" i="5" s="1"/>
  <c r="X1202" i="5" a="1"/>
  <c r="X1202" i="5" s="1"/>
  <c r="W1202" i="5" s="1" a="1"/>
  <c r="W1202" i="5" s="1"/>
  <c r="X1203" i="5" a="1"/>
  <c r="X1203" i="5" s="1"/>
  <c r="W1203" i="5" s="1" a="1"/>
  <c r="W1203" i="5" s="1"/>
  <c r="X1204" i="5" a="1"/>
  <c r="X1204" i="5" s="1"/>
  <c r="W1204" i="5" s="1" a="1"/>
  <c r="W1204" i="5" s="1"/>
  <c r="X1205" i="5" a="1"/>
  <c r="X1205" i="5" s="1"/>
  <c r="W1205" i="5" s="1" a="1"/>
  <c r="W1205" i="5" s="1"/>
  <c r="X1206" i="5" a="1"/>
  <c r="X1206" i="5" s="1"/>
  <c r="W1206" i="5" s="1" a="1"/>
  <c r="W1206" i="5" s="1"/>
  <c r="X1207" i="5" a="1"/>
  <c r="X1207" i="5" s="1"/>
  <c r="W1207" i="5" s="1" a="1"/>
  <c r="W1207" i="5" s="1"/>
  <c r="X1208" i="5" a="1"/>
  <c r="X1208" i="5" s="1"/>
  <c r="W1208" i="5" s="1" a="1"/>
  <c r="W1208" i="5" s="1"/>
  <c r="X1214" i="5" a="1"/>
  <c r="X1214" i="5" s="1"/>
  <c r="W1214" i="5" s="1" a="1"/>
  <c r="W1214" i="5" s="1"/>
  <c r="X1215" i="5" a="1"/>
  <c r="X1215" i="5" s="1"/>
  <c r="W1215" i="5" s="1" a="1"/>
  <c r="W1215" i="5" s="1"/>
  <c r="X1216" i="5" a="1"/>
  <c r="X1216" i="5" s="1"/>
  <c r="W1216" i="5" s="1" a="1"/>
  <c r="W1216" i="5" s="1"/>
  <c r="X1217" i="5" a="1"/>
  <c r="X1217" i="5" s="1"/>
  <c r="W1217" i="5" s="1" a="1"/>
  <c r="W1217" i="5" s="1"/>
  <c r="X1218" i="5" a="1"/>
  <c r="X1218" i="5"/>
  <c r="W1218" i="5" s="1" a="1"/>
  <c r="W1218" i="5" s="1"/>
  <c r="X1219" i="5" a="1"/>
  <c r="X1219" i="5" s="1"/>
  <c r="W1219" i="5" s="1" a="1"/>
  <c r="W1219" i="5" s="1"/>
  <c r="X1220" i="5" a="1"/>
  <c r="X1220" i="5" s="1"/>
  <c r="W1220" i="5" s="1" a="1"/>
  <c r="W1220" i="5" s="1"/>
  <c r="X1226" i="5" a="1"/>
  <c r="X1226" i="5" s="1"/>
  <c r="W1226" i="5" s="1" a="1"/>
  <c r="W1226" i="5" s="1"/>
  <c r="X1227" i="5" a="1"/>
  <c r="X1227" i="5" s="1"/>
  <c r="W1227" i="5" s="1" a="1"/>
  <c r="W1227" i="5" s="1"/>
  <c r="X1228" i="5" a="1"/>
  <c r="X1228" i="5" s="1"/>
  <c r="W1228" i="5" s="1" a="1"/>
  <c r="W1228" i="5" s="1"/>
  <c r="X1229" i="5" a="1"/>
  <c r="X1229" i="5"/>
  <c r="W1229" i="5" s="1" a="1"/>
  <c r="W1229" i="5" s="1"/>
  <c r="X1230" i="5" a="1"/>
  <c r="X1230" i="5" s="1"/>
  <c r="W1230" i="5" s="1" a="1"/>
  <c r="W1230" i="5" s="1"/>
  <c r="X1231" i="5" a="1"/>
  <c r="X1231" i="5" s="1"/>
  <c r="W1231" i="5" s="1" a="1"/>
  <c r="W1231" i="5" s="1"/>
  <c r="X1232" i="5" a="1"/>
  <c r="X1232" i="5"/>
  <c r="W1232" i="5" s="1" a="1"/>
  <c r="W1232" i="5" s="1"/>
  <c r="X1238" i="5" a="1"/>
  <c r="X1238" i="5" s="1"/>
  <c r="W1238" i="5" s="1" a="1"/>
  <c r="W1238" i="5" s="1"/>
  <c r="X1239" i="5" a="1"/>
  <c r="X1239" i="5" s="1"/>
  <c r="W1239" i="5" s="1" a="1"/>
  <c r="W1239" i="5" s="1"/>
  <c r="X1240" i="5" a="1"/>
  <c r="X1240" i="5" s="1"/>
  <c r="W1240" i="5" s="1" a="1"/>
  <c r="W1240" i="5" s="1"/>
  <c r="X1241" i="5" a="1"/>
  <c r="X1241" i="5" s="1"/>
  <c r="W1241" i="5" s="1" a="1"/>
  <c r="W1241" i="5" s="1"/>
  <c r="X1242" i="5" a="1"/>
  <c r="X1242" i="5"/>
  <c r="W1242" i="5" s="1" a="1"/>
  <c r="W1242" i="5" s="1"/>
  <c r="X1243" i="5" a="1"/>
  <c r="X1243" i="5" s="1"/>
  <c r="W1243" i="5" s="1" a="1"/>
  <c r="W1243" i="5" s="1"/>
  <c r="X1244" i="5" a="1"/>
  <c r="X1244" i="5" s="1"/>
  <c r="W1244" i="5" s="1" a="1"/>
  <c r="W1244" i="5" s="1"/>
  <c r="X1250" i="5" a="1"/>
  <c r="X1250" i="5"/>
  <c r="W1250" i="5" s="1" a="1"/>
  <c r="W1250" i="5" s="1"/>
  <c r="X1251" i="5" a="1"/>
  <c r="X1251" i="5" s="1"/>
  <c r="W1251" i="5" s="1" a="1"/>
  <c r="W1251" i="5" s="1"/>
  <c r="X1252" i="5" a="1"/>
  <c r="X1252" i="5" s="1"/>
  <c r="W1252" i="5" s="1" a="1"/>
  <c r="W1252" i="5" s="1"/>
  <c r="X1253" i="5" a="1"/>
  <c r="X1253" i="5" s="1"/>
  <c r="W1253" i="5" s="1" a="1"/>
  <c r="W1253" i="5" s="1"/>
  <c r="X1254" i="5" a="1"/>
  <c r="X1254" i="5" s="1"/>
  <c r="W1254" i="5" s="1" a="1"/>
  <c r="W1254" i="5" s="1"/>
  <c r="X1255" i="5" a="1"/>
  <c r="X1255" i="5" s="1"/>
  <c r="W1255" i="5" s="1" a="1"/>
  <c r="W1255" i="5" s="1"/>
  <c r="X1256" i="5" a="1"/>
  <c r="X1256" i="5" s="1"/>
  <c r="W1256" i="5" s="1" a="1"/>
  <c r="W1256" i="5" s="1"/>
  <c r="X1262" i="5" a="1"/>
  <c r="X1262" i="5" s="1"/>
  <c r="W1262" i="5" s="1" a="1"/>
  <c r="W1262" i="5" s="1"/>
  <c r="X1263" i="5" a="1"/>
  <c r="X1263" i="5" s="1"/>
  <c r="W1263" i="5" s="1" a="1"/>
  <c r="W1263" i="5" s="1"/>
  <c r="X1264" i="5" a="1"/>
  <c r="X1264" i="5" s="1"/>
  <c r="W1264" i="5" s="1" a="1"/>
  <c r="W1264" i="5" s="1"/>
  <c r="X1265" i="5" a="1"/>
  <c r="X1265" i="5" s="1"/>
  <c r="W1265" i="5" s="1" a="1"/>
  <c r="W1265" i="5" s="1"/>
  <c r="X1266" i="5" a="1"/>
  <c r="X1266" i="5" s="1"/>
  <c r="W1266" i="5" s="1" a="1"/>
  <c r="W1266" i="5" s="1"/>
  <c r="X1267" i="5" a="1"/>
  <c r="X1267" i="5" s="1"/>
  <c r="W1267" i="5" s="1" a="1"/>
  <c r="W1267" i="5" s="1"/>
  <c r="X1268" i="5" a="1"/>
  <c r="X1268" i="5" s="1"/>
  <c r="W1268" i="5" s="1" a="1"/>
  <c r="W1268" i="5" s="1"/>
  <c r="X1272" i="5" a="1"/>
  <c r="X1272" i="5"/>
  <c r="X1274" i="5" a="1"/>
  <c r="X1274" i="5" s="1"/>
  <c r="W1274" i="5" s="1" a="1"/>
  <c r="W1274" i="5" s="1"/>
  <c r="X1275" i="5" a="1"/>
  <c r="X1275" i="5" s="1"/>
  <c r="W1275" i="5" s="1" a="1"/>
  <c r="W1275" i="5" s="1"/>
  <c r="X1276" i="5" a="1"/>
  <c r="X1276" i="5" s="1"/>
  <c r="W1276" i="5" s="1" a="1"/>
  <c r="W1276" i="5" s="1"/>
  <c r="X1277" i="5" a="1"/>
  <c r="X1277" i="5" s="1"/>
  <c r="W1277" i="5" s="1" a="1"/>
  <c r="W1277" i="5" s="1"/>
  <c r="X1278" i="5" a="1"/>
  <c r="X1278" i="5"/>
  <c r="W1278" i="5" s="1" a="1"/>
  <c r="W1278" i="5" s="1"/>
  <c r="X1279" i="5" a="1"/>
  <c r="X1279" i="5"/>
  <c r="W1279" i="5" s="1" a="1"/>
  <c r="W1279" i="5" s="1"/>
  <c r="X1280" i="5" a="1"/>
  <c r="X1280" i="5" s="1"/>
  <c r="W1280" i="5" s="1" a="1"/>
  <c r="W1280" i="5" s="1"/>
  <c r="X1286" i="5" a="1"/>
  <c r="X1286" i="5"/>
  <c r="W1286" i="5" s="1" a="1"/>
  <c r="W1286" i="5" s="1"/>
  <c r="X1287" i="5" a="1"/>
  <c r="X1287" i="5" s="1"/>
  <c r="W1287" i="5" s="1" a="1"/>
  <c r="W1287" i="5" s="1"/>
  <c r="X1288" i="5" a="1"/>
  <c r="X1288" i="5" s="1"/>
  <c r="W1288" i="5" s="1" a="1"/>
  <c r="W1288" i="5" s="1"/>
  <c r="X1289" i="5" a="1"/>
  <c r="X1289" i="5" s="1"/>
  <c r="W1289" i="5" s="1" a="1"/>
  <c r="W1289" i="5" s="1"/>
  <c r="X1290" i="5" a="1"/>
  <c r="X1290" i="5"/>
  <c r="W1290" i="5" s="1" a="1"/>
  <c r="W1290" i="5" s="1"/>
  <c r="X1291" i="5" a="1"/>
  <c r="X1291" i="5" s="1"/>
  <c r="W1291" i="5" s="1" a="1"/>
  <c r="W1291" i="5" s="1"/>
  <c r="X1292" i="5" a="1"/>
  <c r="X1292" i="5"/>
  <c r="W1292" i="5" s="1" a="1"/>
  <c r="W1292" i="5" s="1"/>
  <c r="X1298" i="5" a="1"/>
  <c r="X1298" i="5" s="1"/>
  <c r="W1298" i="5" s="1" a="1"/>
  <c r="W1298" i="5" s="1"/>
  <c r="X1299" i="5" a="1"/>
  <c r="X1299" i="5" s="1"/>
  <c r="W1299" i="5" s="1" a="1"/>
  <c r="W1299" i="5" s="1"/>
  <c r="X1300" i="5" a="1"/>
  <c r="X1300" i="5" s="1"/>
  <c r="W1300" i="5" s="1" a="1"/>
  <c r="W1300" i="5" s="1"/>
  <c r="X1301" i="5" a="1"/>
  <c r="X1301" i="5" s="1"/>
  <c r="W1301" i="5" s="1" a="1"/>
  <c r="W1301" i="5" s="1"/>
  <c r="X1302" i="5" a="1"/>
  <c r="X1302" i="5" s="1"/>
  <c r="W1302" i="5" s="1" a="1"/>
  <c r="W1302" i="5" s="1"/>
  <c r="X1303" i="5" a="1"/>
  <c r="X1303" i="5" s="1"/>
  <c r="W1303" i="5" s="1" a="1"/>
  <c r="W1303" i="5" s="1"/>
  <c r="X1304" i="5" a="1"/>
  <c r="X1304" i="5"/>
  <c r="W1304" i="5" s="1" a="1"/>
  <c r="W1304" i="5" s="1"/>
  <c r="X1305" i="5" a="1"/>
  <c r="X1305" i="5" s="1"/>
  <c r="W1305" i="5" s="1" a="1"/>
  <c r="W1305" i="5" s="1"/>
  <c r="X1308" i="5" a="1"/>
  <c r="X1308" i="5"/>
  <c r="X1310" i="5" a="1"/>
  <c r="X1310" i="5" s="1"/>
  <c r="W1310" i="5" s="1" a="1"/>
  <c r="W1310" i="5" s="1"/>
  <c r="X1311" i="5" a="1"/>
  <c r="X1311" i="5" s="1"/>
  <c r="W1311" i="5" s="1" a="1"/>
  <c r="W1311" i="5" s="1"/>
  <c r="X1312" i="5" a="1"/>
  <c r="X1312" i="5" s="1"/>
  <c r="W1312" i="5" s="1" a="1"/>
  <c r="W1312" i="5" s="1"/>
  <c r="X1313" i="5" a="1"/>
  <c r="X1313" i="5" s="1"/>
  <c r="W1313" i="5" s="1" a="1"/>
  <c r="W1313" i="5" s="1"/>
  <c r="X1314" i="5" a="1"/>
  <c r="X1314" i="5" s="1"/>
  <c r="W1314" i="5" s="1" a="1"/>
  <c r="W1314" i="5" s="1"/>
  <c r="X1315" i="5" a="1"/>
  <c r="X1315" i="5"/>
  <c r="W1315" i="5" s="1" a="1"/>
  <c r="W1315" i="5" s="1"/>
  <c r="X1316" i="5" a="1"/>
  <c r="X1316" i="5" s="1"/>
  <c r="W1316" i="5" s="1" a="1"/>
  <c r="W1316" i="5" s="1"/>
  <c r="X1322" i="5" a="1"/>
  <c r="X1322" i="5" s="1"/>
  <c r="W1322" i="5" s="1" a="1"/>
  <c r="W1322" i="5" s="1"/>
  <c r="X1323" i="5" a="1"/>
  <c r="X1323" i="5" s="1"/>
  <c r="W1323" i="5" s="1" a="1"/>
  <c r="W1323" i="5" s="1"/>
  <c r="X1324" i="5" a="1"/>
  <c r="X1324" i="5" s="1"/>
  <c r="W1324" i="5" s="1" a="1"/>
  <c r="W1324" i="5" s="1"/>
  <c r="X1325" i="5" a="1"/>
  <c r="X1325" i="5" s="1"/>
  <c r="W1325" i="5" s="1" a="1"/>
  <c r="W1325" i="5" s="1"/>
  <c r="X1326" i="5" a="1"/>
  <c r="X1326" i="5"/>
  <c r="W1326" i="5" s="1" a="1"/>
  <c r="W1326" i="5" s="1"/>
  <c r="X1327" i="5" a="1"/>
  <c r="X1327" i="5" s="1"/>
  <c r="W1327" i="5" s="1" a="1"/>
  <c r="W1327" i="5" s="1"/>
  <c r="X1328" i="5" a="1"/>
  <c r="X1328" i="5"/>
  <c r="W1328" i="5" s="1" a="1"/>
  <c r="W1328" i="5" s="1"/>
  <c r="X1334" i="5" a="1"/>
  <c r="X1334" i="5" s="1"/>
  <c r="W1334" i="5" s="1" a="1"/>
  <c r="W1334" i="5" s="1"/>
  <c r="X1335" i="5" a="1"/>
  <c r="X1335" i="5" s="1"/>
  <c r="W1335" i="5" s="1" a="1"/>
  <c r="W1335" i="5" s="1"/>
  <c r="X1336" i="5" a="1"/>
  <c r="X1336" i="5" s="1"/>
  <c r="W1336" i="5" s="1" a="1"/>
  <c r="W1336" i="5" s="1"/>
  <c r="X1337" i="5" a="1"/>
  <c r="X1337" i="5"/>
  <c r="W1337" i="5" s="1" a="1"/>
  <c r="W1337" i="5" s="1"/>
  <c r="X1338" i="5" a="1"/>
  <c r="X1338" i="5" s="1"/>
  <c r="W1338" i="5" s="1" a="1"/>
  <c r="W1338" i="5" s="1"/>
  <c r="X1339" i="5" a="1"/>
  <c r="X1339" i="5" s="1"/>
  <c r="W1339" i="5" s="1" a="1"/>
  <c r="W1339" i="5" s="1"/>
  <c r="X1340" i="5" a="1"/>
  <c r="X1340" i="5"/>
  <c r="W1340" i="5" s="1" a="1"/>
  <c r="W1340" i="5" s="1"/>
  <c r="X1344" i="5" a="1"/>
  <c r="X1344" i="5"/>
  <c r="X1346" i="5" a="1"/>
  <c r="X1346" i="5" s="1"/>
  <c r="W1346" i="5" s="1" a="1"/>
  <c r="W1346" i="5" s="1"/>
  <c r="X1347" i="5" a="1"/>
  <c r="X1347" i="5" s="1"/>
  <c r="W1347" i="5" s="1" a="1"/>
  <c r="W1347" i="5" s="1"/>
  <c r="X1348" i="5" a="1"/>
  <c r="X1348" i="5" s="1"/>
  <c r="W1348" i="5" s="1" a="1"/>
  <c r="W1348" i="5" s="1"/>
  <c r="X1349" i="5" a="1"/>
  <c r="X1349" i="5" s="1"/>
  <c r="W1349" i="5" s="1" a="1"/>
  <c r="W1349" i="5" s="1"/>
  <c r="X1350" i="5" a="1"/>
  <c r="X1350" i="5" s="1"/>
  <c r="W1350" i="5" s="1" a="1"/>
  <c r="W1350" i="5" s="1"/>
  <c r="X1351" i="5" a="1"/>
  <c r="X1351" i="5"/>
  <c r="W1351" i="5" s="1" a="1"/>
  <c r="W1351" i="5" s="1"/>
  <c r="X1352" i="5" a="1"/>
  <c r="X1352" i="5" s="1"/>
  <c r="W1352" i="5" s="1" a="1"/>
  <c r="W1352" i="5" s="1"/>
  <c r="X1358" i="5" a="1"/>
  <c r="X1358" i="5"/>
  <c r="W1358" i="5" s="1" a="1"/>
  <c r="W1358" i="5" s="1"/>
  <c r="X1359" i="5" a="1"/>
  <c r="X1359" i="5" s="1"/>
  <c r="W1359" i="5" s="1" a="1"/>
  <c r="W1359" i="5" s="1"/>
  <c r="X1360" i="5" a="1"/>
  <c r="X1360" i="5" s="1"/>
  <c r="W1360" i="5" s="1" a="1"/>
  <c r="W1360" i="5" s="1"/>
  <c r="X1361" i="5" a="1"/>
  <c r="X1361" i="5" s="1"/>
  <c r="W1361" i="5" s="1" a="1"/>
  <c r="W1361" i="5" s="1"/>
  <c r="X1362" i="5" a="1"/>
  <c r="X1362" i="5"/>
  <c r="W1362" i="5" s="1" a="1"/>
  <c r="W1362" i="5" s="1"/>
  <c r="X1363" i="5" a="1"/>
  <c r="X1363" i="5" s="1"/>
  <c r="W1363" i="5" s="1" a="1"/>
  <c r="W1363" i="5" s="1"/>
  <c r="X1364" i="5" a="1"/>
  <c r="X1364" i="5" s="1"/>
  <c r="W1364" i="5" s="1" a="1"/>
  <c r="W1364" i="5" s="1"/>
  <c r="X1370" i="5" a="1"/>
  <c r="X1370" i="5" s="1"/>
  <c r="W1370" i="5" s="1" a="1"/>
  <c r="W1370" i="5" s="1"/>
  <c r="X1371" i="5" a="1"/>
  <c r="X1371" i="5" s="1"/>
  <c r="W1371" i="5" s="1" a="1"/>
  <c r="W1371" i="5" s="1"/>
  <c r="X1372" i="5" a="1"/>
  <c r="X1372" i="5" s="1"/>
  <c r="W1372" i="5" s="1" a="1"/>
  <c r="W1372" i="5" s="1"/>
  <c r="X1373" i="5" a="1"/>
  <c r="X1373" i="5"/>
  <c r="W1373" i="5" s="1" a="1"/>
  <c r="W1373" i="5" s="1"/>
  <c r="X1374" i="5" a="1"/>
  <c r="X1374" i="5" s="1"/>
  <c r="W1374" i="5" s="1" a="1"/>
  <c r="W1374" i="5" s="1"/>
  <c r="X1375" i="5" a="1"/>
  <c r="X1375" i="5" s="1"/>
  <c r="W1375" i="5" s="1" a="1"/>
  <c r="W1375" i="5" s="1"/>
  <c r="X1376" i="5" a="1"/>
  <c r="X1376" i="5"/>
  <c r="W1376" i="5" s="1" a="1"/>
  <c r="W1376" i="5" s="1"/>
  <c r="X1380" i="5" a="1"/>
  <c r="X1380" i="5"/>
  <c r="X1382" i="5" a="1"/>
  <c r="X1382" i="5" s="1"/>
  <c r="W1382" i="5" s="1" a="1"/>
  <c r="W1382" i="5" s="1"/>
  <c r="X1383" i="5" a="1"/>
  <c r="X1383" i="5" s="1"/>
  <c r="W1383" i="5" s="1" a="1"/>
  <c r="W1383" i="5" s="1"/>
  <c r="X1384" i="5" a="1"/>
  <c r="X1384" i="5" s="1"/>
  <c r="W1384" i="5" s="1" a="1"/>
  <c r="W1384" i="5" s="1"/>
  <c r="X1385" i="5" a="1"/>
  <c r="X1385" i="5" s="1"/>
  <c r="W1385" i="5" s="1" a="1"/>
  <c r="W1385" i="5" s="1"/>
  <c r="X1386" i="5" a="1"/>
  <c r="X1386" i="5" s="1"/>
  <c r="W1386" i="5" s="1" a="1"/>
  <c r="W1386" i="5" s="1"/>
  <c r="X1387" i="5" a="1"/>
  <c r="X1387" i="5" s="1"/>
  <c r="W1387" i="5" s="1" a="1"/>
  <c r="W1387" i="5" s="1"/>
  <c r="X1388" i="5" a="1"/>
  <c r="X1388" i="5" s="1"/>
  <c r="W1388" i="5" s="1" a="1"/>
  <c r="W1388" i="5" s="1"/>
  <c r="X1394" i="5" a="1"/>
  <c r="X1394" i="5"/>
  <c r="W1394" i="5" s="1" a="1"/>
  <c r="W1394" i="5" s="1"/>
  <c r="X1395" i="5" a="1"/>
  <c r="X1395" i="5" s="1"/>
  <c r="W1395" i="5" s="1" a="1"/>
  <c r="W1395" i="5" s="1"/>
  <c r="X1396" i="5" a="1"/>
  <c r="X1396" i="5" s="1"/>
  <c r="W1396" i="5" s="1" a="1"/>
  <c r="W1396" i="5" s="1"/>
  <c r="X1397" i="5" a="1"/>
  <c r="X1397" i="5" s="1"/>
  <c r="W1397" i="5" s="1" a="1"/>
  <c r="W1397" i="5" s="1"/>
  <c r="X1398" i="5" a="1"/>
  <c r="X1398" i="5"/>
  <c r="W1398" i="5" s="1" a="1"/>
  <c r="W1398" i="5" s="1"/>
  <c r="X1399" i="5" a="1"/>
  <c r="X1399" i="5" s="1"/>
  <c r="W1399" i="5" s="1" a="1"/>
  <c r="W1399" i="5" s="1"/>
  <c r="X1400" i="5" a="1"/>
  <c r="X1400" i="5" s="1"/>
  <c r="W1400" i="5" s="1" a="1"/>
  <c r="W1400" i="5" s="1"/>
  <c r="X1406" i="5" a="1"/>
  <c r="X1406" i="5" s="1"/>
  <c r="W1406" i="5" s="1" a="1"/>
  <c r="W1406" i="5" s="1"/>
  <c r="X1407" i="5" a="1"/>
  <c r="X1407" i="5" s="1"/>
  <c r="W1407" i="5" s="1" a="1"/>
  <c r="W1407" i="5" s="1"/>
  <c r="X1408" i="5" a="1"/>
  <c r="X1408" i="5" s="1"/>
  <c r="W1408" i="5" s="1" a="1"/>
  <c r="W1408" i="5" s="1"/>
  <c r="X1409" i="5" a="1"/>
  <c r="X1409" i="5" s="1"/>
  <c r="W1409" i="5" s="1" a="1"/>
  <c r="W1409" i="5" s="1"/>
  <c r="X1410" i="5" a="1"/>
  <c r="X1410" i="5" s="1"/>
  <c r="W1410" i="5" s="1" a="1"/>
  <c r="W1410" i="5" s="1"/>
  <c r="X1411" i="5" a="1"/>
  <c r="X1411" i="5" s="1"/>
  <c r="W1411" i="5" s="1" a="1"/>
  <c r="W1411" i="5" s="1"/>
  <c r="X1412" i="5" a="1"/>
  <c r="X1412" i="5"/>
  <c r="W1412" i="5" s="1" a="1"/>
  <c r="W1412" i="5" s="1"/>
  <c r="X1413" i="5" a="1"/>
  <c r="X1413" i="5" s="1"/>
  <c r="W1413" i="5" s="1" a="1"/>
  <c r="W1413" i="5" s="1"/>
  <c r="X1416" i="5" a="1"/>
  <c r="X1416" i="5" s="1"/>
  <c r="X1418" i="5" a="1"/>
  <c r="X1418" i="5" s="1"/>
  <c r="W1418" i="5" s="1" a="1"/>
  <c r="W1418" i="5" s="1"/>
  <c r="X1419" i="5" a="1"/>
  <c r="X1419" i="5" s="1"/>
  <c r="W1419" i="5" s="1" a="1"/>
  <c r="W1419" i="5" s="1"/>
  <c r="X1420" i="5" a="1"/>
  <c r="X1420" i="5" s="1"/>
  <c r="W1420" i="5" s="1" a="1"/>
  <c r="W1420" i="5" s="1"/>
  <c r="X1421" i="5" a="1"/>
  <c r="X1421" i="5" s="1"/>
  <c r="W1421" i="5" s="1" a="1"/>
  <c r="W1421" i="5" s="1"/>
  <c r="X1422" i="5" a="1"/>
  <c r="X1422" i="5" s="1"/>
  <c r="W1422" i="5" s="1" a="1"/>
  <c r="W1422" i="5" s="1"/>
  <c r="X1423" i="5" a="1"/>
  <c r="X1423" i="5" s="1"/>
  <c r="W1423" i="5" s="1" a="1"/>
  <c r="W1423" i="5" s="1"/>
  <c r="X1424" i="5" a="1"/>
  <c r="X1424" i="5" s="1"/>
  <c r="W1424" i="5" s="1" a="1"/>
  <c r="W1424" i="5" s="1"/>
  <c r="X1430" i="5" a="1"/>
  <c r="X1430" i="5" s="1"/>
  <c r="W1430" i="5" s="1" a="1"/>
  <c r="W1430" i="5" s="1"/>
  <c r="X1431" i="5" a="1"/>
  <c r="X1431" i="5" s="1"/>
  <c r="W1431" i="5" s="1" a="1"/>
  <c r="W1431" i="5" s="1"/>
  <c r="X1432" i="5" a="1"/>
  <c r="X1432" i="5" s="1"/>
  <c r="W1432" i="5" s="1" a="1"/>
  <c r="W1432" i="5" s="1"/>
  <c r="X1433" i="5" a="1"/>
  <c r="X1433" i="5"/>
  <c r="W1433" i="5" s="1" a="1"/>
  <c r="W1433" i="5" s="1"/>
  <c r="X1434" i="5" a="1"/>
  <c r="X1434" i="5" s="1"/>
  <c r="W1434" i="5" s="1" a="1"/>
  <c r="W1434" i="5" s="1"/>
  <c r="X1435" i="5" a="1"/>
  <c r="X1435" i="5"/>
  <c r="W1435" i="5" s="1" a="1"/>
  <c r="W1435" i="5" s="1"/>
  <c r="X1436" i="5" a="1"/>
  <c r="X1436" i="5" s="1"/>
  <c r="W1436" i="5" s="1" a="1"/>
  <c r="W1436" i="5" s="1"/>
  <c r="X1442" i="5" a="1"/>
  <c r="X1442" i="5"/>
  <c r="W1442" i="5" s="1" a="1"/>
  <c r="W1442" i="5" s="1"/>
  <c r="X1443" i="5" a="1"/>
  <c r="X1443" i="5" s="1"/>
  <c r="W1443" i="5" s="1" a="1"/>
  <c r="W1443" i="5" s="1"/>
  <c r="X1444" i="5" a="1"/>
  <c r="X1444" i="5" s="1"/>
  <c r="W1444" i="5" s="1" a="1"/>
  <c r="W1444" i="5" s="1"/>
  <c r="X1445" i="5" a="1"/>
  <c r="X1445" i="5"/>
  <c r="W1445" i="5" s="1" a="1"/>
  <c r="W1445" i="5" s="1"/>
  <c r="X1446" i="5" a="1"/>
  <c r="X1446" i="5" s="1"/>
  <c r="W1446" i="5" s="1" a="1"/>
  <c r="W1446" i="5" s="1"/>
  <c r="X1447" i="5" a="1"/>
  <c r="X1447" i="5" s="1"/>
  <c r="W1447" i="5" s="1" a="1"/>
  <c r="W1447" i="5" s="1"/>
  <c r="X1448" i="5" a="1"/>
  <c r="X1448" i="5" s="1"/>
  <c r="W1448" i="5" s="1" a="1"/>
  <c r="W1448" i="5" s="1"/>
  <c r="X1454" i="5" a="1"/>
  <c r="X1454" i="5" s="1"/>
  <c r="W1454" i="5" s="1" a="1"/>
  <c r="W1454" i="5" s="1"/>
  <c r="X1455" i="5" a="1"/>
  <c r="X1455" i="5"/>
  <c r="W1455" i="5" s="1" a="1"/>
  <c r="W1455" i="5" s="1"/>
  <c r="X1456" i="5" a="1"/>
  <c r="X1456" i="5" s="1"/>
  <c r="W1456" i="5" s="1" a="1"/>
  <c r="W1456" i="5" s="1"/>
  <c r="X1457" i="5" a="1"/>
  <c r="X1457" i="5" s="1"/>
  <c r="W1457" i="5" s="1" a="1"/>
  <c r="W1457" i="5" s="1"/>
  <c r="X1458" i="5" a="1"/>
  <c r="X1458" i="5" s="1"/>
  <c r="W1458" i="5" s="1" a="1"/>
  <c r="W1458" i="5" s="1"/>
  <c r="X1459" i="5" a="1"/>
  <c r="X1459" i="5"/>
  <c r="W1459" i="5" s="1" a="1"/>
  <c r="W1459" i="5" s="1"/>
  <c r="X1460" i="5" a="1"/>
  <c r="X1460" i="5" s="1"/>
  <c r="W1460" i="5" s="1" a="1"/>
  <c r="W1460" i="5" s="1"/>
  <c r="X1466" i="5" a="1"/>
  <c r="X1466" i="5" s="1"/>
  <c r="W1466" i="5" s="1" a="1"/>
  <c r="W1466" i="5" s="1"/>
  <c r="X1467" i="5" a="1"/>
  <c r="X1467" i="5" s="1"/>
  <c r="W1467" i="5" s="1" a="1"/>
  <c r="W1467" i="5" s="1"/>
  <c r="X1468" i="5" a="1"/>
  <c r="X1468" i="5" s="1"/>
  <c r="W1468" i="5" s="1" a="1"/>
  <c r="W1468" i="5" s="1"/>
  <c r="X1469" i="5" a="1"/>
  <c r="X1469" i="5" s="1"/>
  <c r="W1469" i="5" s="1" a="1"/>
  <c r="W1469" i="5" s="1"/>
  <c r="X1470" i="5" a="1"/>
  <c r="X1470" i="5" s="1"/>
  <c r="W1470" i="5" s="1" a="1"/>
  <c r="W1470" i="5" s="1"/>
  <c r="X1471" i="5" a="1"/>
  <c r="X1471" i="5"/>
  <c r="W1471" i="5" s="1" a="1"/>
  <c r="W1471" i="5" s="1"/>
  <c r="X1472" i="5" a="1"/>
  <c r="X1472" i="5" s="1"/>
  <c r="W1472" i="5" s="1" a="1"/>
  <c r="W1472" i="5" s="1"/>
  <c r="X1476" i="5" a="1"/>
  <c r="X1476" i="5" s="1"/>
  <c r="X1478" i="5" a="1"/>
  <c r="X1478" i="5" s="1"/>
  <c r="W1478" i="5" s="1" a="1"/>
  <c r="W1478" i="5" s="1"/>
  <c r="X1479" i="5" a="1"/>
  <c r="X1479" i="5"/>
  <c r="W1479" i="5" s="1" a="1"/>
  <c r="W1479" i="5" s="1"/>
  <c r="X1480" i="5" a="1"/>
  <c r="X1480" i="5" s="1"/>
  <c r="W1480" i="5" s="1" a="1"/>
  <c r="W1480" i="5" s="1"/>
  <c r="X1481" i="5" a="1"/>
  <c r="X1481" i="5" s="1"/>
  <c r="W1481" i="5" s="1" a="1"/>
  <c r="W1481" i="5" s="1"/>
  <c r="X1482" i="5" a="1"/>
  <c r="X1482" i="5"/>
  <c r="W1482" i="5" s="1" a="1"/>
  <c r="W1482" i="5" s="1"/>
  <c r="X1483" i="5" a="1"/>
  <c r="X1483" i="5" s="1"/>
  <c r="W1483" i="5" s="1" a="1"/>
  <c r="W1483" i="5" s="1"/>
  <c r="X1484" i="5" a="1"/>
  <c r="X1484" i="5"/>
  <c r="W1484" i="5" s="1" a="1"/>
  <c r="W1484" i="5" s="1"/>
  <c r="X1488" i="5" a="1"/>
  <c r="X1488" i="5"/>
  <c r="X1490" i="5" a="1"/>
  <c r="X1490" i="5" s="1"/>
  <c r="W1490" i="5" s="1" a="1"/>
  <c r="W1490" i="5" s="1"/>
  <c r="X1491" i="5" a="1"/>
  <c r="X1491" i="5" s="1"/>
  <c r="W1491" i="5" s="1" a="1"/>
  <c r="W1491" i="5" s="1"/>
  <c r="X1492" i="5" a="1"/>
  <c r="X1492" i="5" s="1"/>
  <c r="W1492" i="5" s="1" a="1"/>
  <c r="W1492" i="5" s="1"/>
  <c r="X1493" i="5" a="1"/>
  <c r="X1493" i="5" s="1"/>
  <c r="W1493" i="5" s="1" a="1"/>
  <c r="W1493" i="5" s="1"/>
  <c r="X1494" i="5" a="1"/>
  <c r="X1494" i="5"/>
  <c r="W1494" i="5" s="1" a="1"/>
  <c r="W1494" i="5" s="1"/>
  <c r="X1495" i="5" a="1"/>
  <c r="X1495" i="5" s="1"/>
  <c r="W1495" i="5" s="1" a="1"/>
  <c r="W1495" i="5" s="1"/>
  <c r="X1496" i="5" a="1"/>
  <c r="X1496" i="5" s="1"/>
  <c r="W1496" i="5" s="1" a="1"/>
  <c r="W1496" i="5" s="1"/>
  <c r="X1502" i="5" a="1"/>
  <c r="X1502" i="5"/>
  <c r="W1502" i="5" s="1" a="1"/>
  <c r="W1502" i="5" s="1"/>
  <c r="X1503" i="5" a="1"/>
  <c r="X1503" i="5" s="1"/>
  <c r="W1503" i="5" s="1" a="1"/>
  <c r="W1503" i="5" s="1"/>
  <c r="X1504" i="5" a="1"/>
  <c r="X1504" i="5" s="1"/>
  <c r="W1504" i="5" s="1" a="1"/>
  <c r="W1504" i="5" s="1"/>
  <c r="X1505" i="5" a="1"/>
  <c r="X1505" i="5" s="1"/>
  <c r="W1505" i="5" s="1" a="1"/>
  <c r="W1505" i="5" s="1"/>
  <c r="X1506" i="5" a="1"/>
  <c r="X1506" i="5" s="1"/>
  <c r="W1506" i="5" s="1" a="1"/>
  <c r="W1506" i="5" s="1"/>
  <c r="X1507" i="5" a="1"/>
  <c r="X1507" i="5" s="1"/>
  <c r="W1507" i="5" s="1" a="1"/>
  <c r="W1507" i="5" s="1"/>
  <c r="X1508" i="5" a="1"/>
  <c r="X1508" i="5" s="1"/>
  <c r="W1508" i="5" s="1" a="1"/>
  <c r="W1508" i="5" s="1"/>
  <c r="X1514" i="5" a="1"/>
  <c r="X1514" i="5" s="1"/>
  <c r="W1514" i="5" s="1" a="1"/>
  <c r="W1514" i="5" s="1"/>
  <c r="X1515" i="5" a="1"/>
  <c r="X1515" i="5" s="1"/>
  <c r="W1515" i="5" s="1" a="1"/>
  <c r="W1515" i="5" s="1"/>
  <c r="X1516" i="5" a="1"/>
  <c r="X1516" i="5" s="1"/>
  <c r="W1516" i="5" s="1" a="1"/>
  <c r="W1516" i="5" s="1"/>
  <c r="X1517" i="5" a="1"/>
  <c r="X1517" i="5"/>
  <c r="W1517" i="5" s="1" a="1"/>
  <c r="W1517" i="5" s="1"/>
  <c r="X1518" i="5" a="1"/>
  <c r="X1518" i="5" s="1"/>
  <c r="W1518" i="5" s="1" a="1"/>
  <c r="W1518" i="5" s="1"/>
  <c r="X1519" i="5" a="1"/>
  <c r="X1519" i="5" s="1"/>
  <c r="W1519" i="5" s="1" a="1"/>
  <c r="W1519" i="5" s="1"/>
  <c r="X1520" i="5" a="1"/>
  <c r="X1520" i="5" s="1"/>
  <c r="W1520" i="5" s="1" a="1"/>
  <c r="W1520" i="5" s="1"/>
  <c r="X1526" i="5" a="1"/>
  <c r="X1526" i="5" s="1"/>
  <c r="W1526" i="5" s="1" a="1"/>
  <c r="W1526" i="5" s="1"/>
  <c r="X1527" i="5" a="1"/>
  <c r="X1527" i="5"/>
  <c r="W1527" i="5" s="1" a="1"/>
  <c r="W1527" i="5" s="1"/>
  <c r="X1528" i="5" a="1"/>
  <c r="X1528" i="5" s="1"/>
  <c r="W1528" i="5" s="1" a="1"/>
  <c r="W1528" i="5" s="1"/>
  <c r="X1529" i="5" a="1"/>
  <c r="X1529" i="5" s="1"/>
  <c r="W1529" i="5" s="1" a="1"/>
  <c r="W1529" i="5" s="1"/>
  <c r="X1530" i="5" a="1"/>
  <c r="X1530" i="5" s="1"/>
  <c r="W1530" i="5" s="1" a="1"/>
  <c r="W1530" i="5" s="1"/>
  <c r="X1531" i="5" a="1"/>
  <c r="X1531" i="5"/>
  <c r="W1531" i="5" s="1" a="1"/>
  <c r="W1531" i="5" s="1"/>
  <c r="X1532" i="5" a="1"/>
  <c r="X1532" i="5" s="1"/>
  <c r="W1532" i="5" s="1" a="1"/>
  <c r="W1532" i="5" s="1"/>
  <c r="X1538" i="5" a="1"/>
  <c r="X1538" i="5"/>
  <c r="W1538" i="5" s="1" a="1"/>
  <c r="W1538" i="5" s="1"/>
  <c r="X1539" i="5" a="1"/>
  <c r="X1539" i="5" s="1"/>
  <c r="W1539" i="5" s="1" a="1"/>
  <c r="W1539" i="5" s="1"/>
  <c r="X1540" i="5" a="1"/>
  <c r="X1540" i="5" s="1"/>
  <c r="W1540" i="5" s="1" a="1"/>
  <c r="W1540" i="5" s="1"/>
  <c r="X1541" i="5" a="1"/>
  <c r="X1541" i="5" s="1"/>
  <c r="W1541" i="5" s="1" a="1"/>
  <c r="W1541" i="5" s="1"/>
  <c r="X1542" i="5" a="1"/>
  <c r="X1542" i="5" s="1"/>
  <c r="W1542" i="5" s="1" a="1"/>
  <c r="W1542" i="5" s="1"/>
  <c r="X1543" i="5" a="1"/>
  <c r="X1543" i="5"/>
  <c r="W1543" i="5" s="1" a="1"/>
  <c r="W1543" i="5" s="1"/>
  <c r="X1544" i="5" a="1"/>
  <c r="X1544" i="5"/>
  <c r="W1544" i="5" s="1" a="1"/>
  <c r="W1544" i="5" s="1"/>
  <c r="X1548" i="5" a="1"/>
  <c r="X1548" i="5" s="1"/>
  <c r="X1550" i="5" a="1"/>
  <c r="X1550" i="5" s="1"/>
  <c r="W1550" i="5" s="1" a="1"/>
  <c r="W1550" i="5" s="1"/>
  <c r="X1551" i="5" a="1"/>
  <c r="X1551" i="5" s="1"/>
  <c r="W1551" i="5" s="1" a="1"/>
  <c r="W1551" i="5" s="1"/>
  <c r="X1552" i="5" a="1"/>
  <c r="X1552" i="5" s="1"/>
  <c r="W1552" i="5" s="1" a="1"/>
  <c r="W1552" i="5" s="1"/>
  <c r="X1553" i="5" a="1"/>
  <c r="X1553" i="5"/>
  <c r="W1553" i="5" s="1" a="1"/>
  <c r="W1553" i="5" s="1"/>
  <c r="X1554" i="5" a="1"/>
  <c r="X1554" i="5"/>
  <c r="W1554" i="5" s="1" a="1"/>
  <c r="W1554" i="5" s="1"/>
  <c r="X1555" i="5" a="1"/>
  <c r="X1555" i="5" s="1"/>
  <c r="W1555" i="5" s="1" a="1"/>
  <c r="W1555" i="5" s="1"/>
  <c r="X1556" i="5" a="1"/>
  <c r="X1556" i="5" s="1"/>
  <c r="W1556" i="5" s="1" a="1"/>
  <c r="W1556" i="5" s="1"/>
  <c r="X1560" i="5" a="1"/>
  <c r="X1560" i="5" s="1"/>
  <c r="X1562" i="5" a="1"/>
  <c r="X1562" i="5" s="1"/>
  <c r="W1562" i="5" s="1" a="1"/>
  <c r="W1562" i="5" s="1"/>
  <c r="X1563" i="5" a="1"/>
  <c r="X1563" i="5" s="1"/>
  <c r="W1563" i="5" s="1" a="1"/>
  <c r="W1563" i="5" s="1"/>
  <c r="X1564" i="5" a="1"/>
  <c r="X1564" i="5" s="1"/>
  <c r="W1564" i="5" s="1" a="1"/>
  <c r="W1564" i="5" s="1"/>
  <c r="X1565" i="5" a="1"/>
  <c r="X1565" i="5" s="1"/>
  <c r="W1565" i="5" s="1" a="1"/>
  <c r="W1565" i="5" s="1"/>
  <c r="X1566" i="5" a="1"/>
  <c r="X1566" i="5"/>
  <c r="W1566" i="5" s="1" a="1"/>
  <c r="W1566" i="5" s="1"/>
  <c r="X1567" i="5" a="1"/>
  <c r="X1567" i="5"/>
  <c r="W1567" i="5" s="1" a="1"/>
  <c r="W1567" i="5" s="1"/>
  <c r="X1568" i="5" a="1"/>
  <c r="X1568" i="5" s="1"/>
  <c r="W1568" i="5" s="1" a="1"/>
  <c r="W1568" i="5" s="1"/>
  <c r="X1574" i="5" a="1"/>
  <c r="X1574" i="5" s="1"/>
  <c r="W1574" i="5" s="1" a="1"/>
  <c r="W1574" i="5" s="1"/>
  <c r="X1575" i="5" a="1"/>
  <c r="X1575" i="5" s="1"/>
  <c r="W1575" i="5" s="1" a="1"/>
  <c r="W1575" i="5" s="1"/>
  <c r="X1576" i="5" a="1"/>
  <c r="X1576" i="5" s="1"/>
  <c r="W1576" i="5" s="1" a="1"/>
  <c r="W1576" i="5" s="1"/>
  <c r="X1577" i="5" a="1"/>
  <c r="X1577" i="5" s="1"/>
  <c r="W1577" i="5" s="1" a="1"/>
  <c r="W1577" i="5" s="1"/>
  <c r="X1578" i="5" a="1"/>
  <c r="X1578" i="5" s="1"/>
  <c r="W1578" i="5" s="1" a="1"/>
  <c r="W1578" i="5" s="1"/>
  <c r="X1579" i="5" a="1"/>
  <c r="X1579" i="5"/>
  <c r="W1579" i="5" s="1" a="1"/>
  <c r="W1579" i="5" s="1"/>
  <c r="X1580" i="5" a="1"/>
  <c r="X1580" i="5"/>
  <c r="W1580" i="5" s="1" a="1"/>
  <c r="W1580" i="5" s="1"/>
  <c r="X1586" i="5" a="1"/>
  <c r="X1586" i="5" s="1"/>
  <c r="W1586" i="5" s="1" a="1"/>
  <c r="W1586" i="5" s="1"/>
  <c r="X1587" i="5" a="1"/>
  <c r="X1587" i="5" s="1"/>
  <c r="W1587" i="5" s="1" a="1"/>
  <c r="W1587" i="5" s="1"/>
  <c r="X1588" i="5" a="1"/>
  <c r="X1588" i="5" s="1"/>
  <c r="W1588" i="5" s="1" a="1"/>
  <c r="W1588" i="5" s="1"/>
  <c r="X1589" i="5" a="1"/>
  <c r="X1589" i="5" s="1"/>
  <c r="W1589" i="5" s="1" a="1"/>
  <c r="W1589" i="5" s="1"/>
  <c r="X1590" i="5" a="1"/>
  <c r="X1590" i="5"/>
  <c r="W1590" i="5" s="1" a="1"/>
  <c r="W1590" i="5" s="1"/>
  <c r="X1591" i="5" a="1"/>
  <c r="X1591" i="5" s="1"/>
  <c r="W1591" i="5" s="1" a="1"/>
  <c r="W1591" i="5" s="1"/>
  <c r="X1592" i="5" a="1"/>
  <c r="X1592" i="5" s="1"/>
  <c r="W1592" i="5" s="1" a="1"/>
  <c r="W1592" i="5" s="1"/>
  <c r="X1598" i="5" a="1"/>
  <c r="X1598" i="5" s="1"/>
  <c r="W1598" i="5" s="1" a="1"/>
  <c r="W1598" i="5" s="1"/>
  <c r="X1599" i="5" a="1"/>
  <c r="X1599" i="5" s="1"/>
  <c r="W1599" i="5" s="1" a="1"/>
  <c r="W1599" i="5" s="1"/>
  <c r="X1600" i="5" a="1"/>
  <c r="X1600" i="5" s="1"/>
  <c r="W1600" i="5" s="1" a="1"/>
  <c r="W1600" i="5" s="1"/>
  <c r="X1601" i="5" a="1"/>
  <c r="X1601" i="5" s="1"/>
  <c r="W1601" i="5" s="1" a="1"/>
  <c r="W1601" i="5" s="1"/>
  <c r="X1602" i="5" a="1"/>
  <c r="X1602" i="5"/>
  <c r="W1602" i="5" s="1" a="1"/>
  <c r="W1602" i="5" s="1"/>
  <c r="X1603" i="5" a="1"/>
  <c r="X1603" i="5"/>
  <c r="W1603" i="5" s="1" a="1"/>
  <c r="W1603" i="5" s="1"/>
  <c r="X1604" i="5" a="1"/>
  <c r="X1604" i="5" s="1"/>
  <c r="W1604" i="5" s="1" a="1"/>
  <c r="W1604" i="5" s="1"/>
  <c r="X1605" i="5" a="1"/>
  <c r="X1605" i="5" s="1"/>
  <c r="W1605" i="5" s="1" a="1"/>
  <c r="W1605" i="5" s="1"/>
  <c r="X1610" i="5" a="1"/>
  <c r="X1610" i="5"/>
  <c r="W1610" i="5" s="1" a="1"/>
  <c r="W1610" i="5" s="1"/>
  <c r="X1611" i="5" a="1"/>
  <c r="X1611" i="5" s="1"/>
  <c r="W1611" i="5" s="1" a="1"/>
  <c r="W1611" i="5" s="1"/>
  <c r="X1612" i="5" a="1"/>
  <c r="X1612" i="5" s="1"/>
  <c r="W1612" i="5" s="1" a="1"/>
  <c r="W1612" i="5" s="1"/>
  <c r="X1613" i="5" a="1"/>
  <c r="X1613" i="5" s="1"/>
  <c r="W1613" i="5" s="1" a="1"/>
  <c r="W1613" i="5" s="1"/>
  <c r="X1614" i="5" a="1"/>
  <c r="X1614" i="5" s="1"/>
  <c r="W1614" i="5" s="1" a="1"/>
  <c r="W1614" i="5" s="1"/>
  <c r="X1615" i="5" a="1"/>
  <c r="X1615" i="5"/>
  <c r="W1615" i="5" s="1" a="1"/>
  <c r="W1615" i="5" s="1"/>
  <c r="X1616" i="5" a="1"/>
  <c r="X1616" i="5" s="1"/>
  <c r="W1616" i="5" s="1" a="1"/>
  <c r="W1616" i="5" s="1"/>
  <c r="X1617" i="5" a="1"/>
  <c r="X1617" i="5" s="1"/>
  <c r="W1617" i="5" s="1" a="1"/>
  <c r="W1617" i="5" s="1"/>
  <c r="X1620" i="5" a="1"/>
  <c r="X1620" i="5" s="1"/>
  <c r="X1622" i="5" a="1"/>
  <c r="X1622" i="5" s="1"/>
  <c r="W1622" i="5" s="1" a="1"/>
  <c r="W1622" i="5" s="1"/>
  <c r="X1623" i="5" a="1"/>
  <c r="X1623" i="5"/>
  <c r="W1623" i="5" s="1" a="1"/>
  <c r="W1623" i="5" s="1"/>
  <c r="X1624" i="5" a="1"/>
  <c r="X1624" i="5" s="1"/>
  <c r="W1624" i="5" s="1" a="1"/>
  <c r="W1624" i="5" s="1"/>
  <c r="X1625" i="5" a="1"/>
  <c r="X1625" i="5"/>
  <c r="W1625" i="5" s="1" a="1"/>
  <c r="W1625" i="5" s="1"/>
  <c r="X1626" i="5" a="1"/>
  <c r="X1626" i="5" s="1"/>
  <c r="W1626" i="5" s="1" a="1"/>
  <c r="W1626" i="5" s="1"/>
  <c r="X1627" i="5" a="1"/>
  <c r="X1627" i="5" s="1"/>
  <c r="W1627" i="5" s="1" a="1"/>
  <c r="W1627" i="5" s="1"/>
  <c r="X1628" i="5" a="1"/>
  <c r="X1628" i="5" s="1"/>
  <c r="W1628" i="5" s="1" a="1"/>
  <c r="W1628" i="5" s="1"/>
  <c r="X1629" i="5" a="1"/>
  <c r="X1629" i="5" s="1"/>
  <c r="W1629" i="5" s="1" a="1"/>
  <c r="W1629" i="5" s="1"/>
  <c r="X1632" i="5" a="1"/>
  <c r="X1632" i="5" s="1"/>
  <c r="X1634" i="5" a="1"/>
  <c r="X1634" i="5" s="1"/>
  <c r="W1634" i="5" s="1" a="1"/>
  <c r="W1634" i="5" s="1"/>
  <c r="X1635" i="5" a="1"/>
  <c r="X1635" i="5" s="1"/>
  <c r="W1635" i="5" s="1" a="1"/>
  <c r="W1635" i="5" s="1"/>
  <c r="X1636" i="5" a="1"/>
  <c r="X1636" i="5" s="1"/>
  <c r="W1636" i="5" s="1" a="1"/>
  <c r="W1636" i="5" s="1"/>
  <c r="X1637" i="5" a="1"/>
  <c r="X1637" i="5" s="1"/>
  <c r="W1637" i="5" s="1" a="1"/>
  <c r="W1637" i="5" s="1"/>
  <c r="X1638" i="5" a="1"/>
  <c r="X1638" i="5"/>
  <c r="W1638" i="5" s="1" a="1"/>
  <c r="W1638" i="5" s="1"/>
  <c r="X1639" i="5" a="1"/>
  <c r="X1639" i="5" s="1"/>
  <c r="W1639" i="5" s="1" a="1"/>
  <c r="W1639" i="5" s="1"/>
  <c r="X1640" i="5" a="1"/>
  <c r="X1640" i="5" s="1"/>
  <c r="W1640" i="5" s="1" a="1"/>
  <c r="W1640" i="5" s="1"/>
  <c r="X1646" i="5" a="1"/>
  <c r="X1646" i="5" s="1"/>
  <c r="W1646" i="5" s="1" a="1"/>
  <c r="W1646" i="5" s="1"/>
  <c r="X1647" i="5" a="1"/>
  <c r="X1647" i="5" s="1"/>
  <c r="W1647" i="5" s="1" a="1"/>
  <c r="W1647" i="5" s="1"/>
  <c r="X1648" i="5" a="1"/>
  <c r="X1648" i="5" s="1"/>
  <c r="W1648" i="5" s="1" a="1"/>
  <c r="W1648" i="5" s="1"/>
  <c r="X1649" i="5" a="1"/>
  <c r="X1649" i="5" s="1"/>
  <c r="W1649" i="5" s="1" a="1"/>
  <c r="W1649" i="5" s="1"/>
  <c r="X1650" i="5" a="1"/>
  <c r="X1650" i="5" s="1"/>
  <c r="W1650" i="5" s="1" a="1"/>
  <c r="W1650" i="5" s="1"/>
  <c r="X1651" i="5" a="1"/>
  <c r="X1651" i="5" s="1"/>
  <c r="W1651" i="5" s="1" a="1"/>
  <c r="W1651" i="5" s="1"/>
  <c r="X1652" i="5" a="1"/>
  <c r="X1652" i="5" s="1"/>
  <c r="W1652" i="5" s="1" a="1"/>
  <c r="W1652" i="5" s="1"/>
  <c r="X1658" i="5" a="1"/>
  <c r="X1658" i="5"/>
  <c r="W1658" i="5" s="1" a="1"/>
  <c r="W1658" i="5" s="1"/>
  <c r="X1659" i="5" a="1"/>
  <c r="X1659" i="5" s="1"/>
  <c r="W1659" i="5" s="1" a="1"/>
  <c r="W1659" i="5" s="1"/>
  <c r="X1660" i="5" a="1"/>
  <c r="X1660" i="5" s="1"/>
  <c r="W1660" i="5" s="1" a="1"/>
  <c r="W1660" i="5" s="1"/>
  <c r="X1661" i="5" a="1"/>
  <c r="X1661" i="5" s="1"/>
  <c r="W1661" i="5" s="1" a="1"/>
  <c r="W1661" i="5" s="1"/>
  <c r="X1662" i="5" a="1"/>
  <c r="X1662" i="5"/>
  <c r="W1662" i="5" s="1" a="1"/>
  <c r="W1662" i="5" s="1"/>
  <c r="X1663" i="5" a="1"/>
  <c r="X1663" i="5" s="1"/>
  <c r="W1663" i="5" s="1" a="1"/>
  <c r="W1663" i="5" s="1"/>
  <c r="X1664" i="5" a="1"/>
  <c r="X1664" i="5" s="1"/>
  <c r="W1664" i="5" s="1" a="1"/>
  <c r="W1664" i="5" s="1"/>
  <c r="X1670" i="5" a="1"/>
  <c r="X1670" i="5" s="1"/>
  <c r="W1670" i="5" s="1" a="1"/>
  <c r="W1670" i="5" s="1"/>
  <c r="X1671" i="5" a="1"/>
  <c r="X1671" i="5" s="1"/>
  <c r="W1671" i="5" s="1" a="1"/>
  <c r="W1671" i="5" s="1"/>
  <c r="X1672" i="5" a="1"/>
  <c r="X1672" i="5" s="1"/>
  <c r="W1672" i="5" s="1" a="1"/>
  <c r="W1672" i="5" s="1"/>
  <c r="X1673" i="5" a="1"/>
  <c r="X1673" i="5" s="1"/>
  <c r="W1673" i="5" s="1" a="1"/>
  <c r="W1673" i="5" s="1"/>
  <c r="X1674" i="5" a="1"/>
  <c r="X1674" i="5"/>
  <c r="W1674" i="5" s="1" a="1"/>
  <c r="W1674" i="5" s="1"/>
  <c r="X1675" i="5" a="1"/>
  <c r="X1675" i="5"/>
  <c r="W1675" i="5" s="1" a="1"/>
  <c r="W1675" i="5" s="1"/>
  <c r="X1676" i="5" a="1"/>
  <c r="X1676" i="5" s="1"/>
  <c r="W1676" i="5" s="1" a="1"/>
  <c r="W1676" i="5" s="1"/>
  <c r="X1677" i="5"/>
  <c r="W1677" i="5" s="1" a="1"/>
  <c r="W1677" i="5" s="1"/>
  <c r="X1682" i="5" a="1"/>
  <c r="X1682" i="5"/>
  <c r="W1682" i="5" s="1" a="1"/>
  <c r="W1682" i="5" s="1"/>
  <c r="X1683" i="5" a="1"/>
  <c r="X1683" i="5" s="1"/>
  <c r="W1683" i="5" s="1" a="1"/>
  <c r="W1683" i="5" s="1"/>
  <c r="X1684" i="5" a="1"/>
  <c r="X1684" i="5" s="1"/>
  <c r="W1684" i="5" s="1" a="1"/>
  <c r="W1684" i="5" s="1"/>
  <c r="X1685" i="5" a="1"/>
  <c r="X1685" i="5" s="1"/>
  <c r="W1685" i="5" s="1" a="1"/>
  <c r="W1685" i="5" s="1"/>
  <c r="X1686" i="5" a="1"/>
  <c r="X1686" i="5" s="1"/>
  <c r="W1686" i="5" s="1" a="1"/>
  <c r="W1686" i="5" s="1"/>
  <c r="X1687" i="5" a="1"/>
  <c r="X1687" i="5"/>
  <c r="W1687" i="5" s="1" a="1"/>
  <c r="W1687" i="5" s="1"/>
  <c r="X1688" i="5" a="1"/>
  <c r="X1688" i="5"/>
  <c r="W1688" i="5" s="1" a="1"/>
  <c r="W1688" i="5" s="1"/>
  <c r="X1692" i="5" a="1"/>
  <c r="X1692" i="5" s="1"/>
  <c r="X1694" i="5" a="1"/>
  <c r="X1694" i="5" s="1"/>
  <c r="W1694" i="5" s="1" a="1"/>
  <c r="W1694" i="5" s="1"/>
  <c r="X1695" i="5" a="1"/>
  <c r="X1695" i="5" s="1"/>
  <c r="W1695" i="5" s="1" a="1"/>
  <c r="W1695" i="5" s="1"/>
  <c r="X1696" i="5" a="1"/>
  <c r="X1696" i="5" s="1"/>
  <c r="W1696" i="5" s="1" a="1"/>
  <c r="W1696" i="5" s="1"/>
  <c r="X1697" i="5" a="1"/>
  <c r="X1697" i="5" s="1"/>
  <c r="W1697" i="5" s="1" a="1"/>
  <c r="W1697" i="5" s="1"/>
  <c r="X1698" i="5" a="1"/>
  <c r="X1698" i="5" s="1"/>
  <c r="W1698" i="5" s="1" a="1"/>
  <c r="W1698" i="5" s="1"/>
  <c r="X1699" i="5" a="1"/>
  <c r="X1699" i="5" s="1"/>
  <c r="W1699" i="5" s="1" a="1"/>
  <c r="W1699" i="5" s="1"/>
  <c r="X1700" i="5" a="1"/>
  <c r="X1700" i="5" s="1"/>
  <c r="W1700" i="5" s="1" a="1"/>
  <c r="W1700" i="5" s="1"/>
  <c r="X1704" i="5" a="1"/>
  <c r="X1704" i="5" s="1"/>
  <c r="X1706" i="5" a="1"/>
  <c r="X1706" i="5" s="1"/>
  <c r="W1706" i="5" s="1" a="1"/>
  <c r="W1706" i="5" s="1"/>
  <c r="X1707" i="5" a="1"/>
  <c r="X1707" i="5" s="1"/>
  <c r="W1707" i="5" s="1" a="1"/>
  <c r="W1707" i="5" s="1"/>
  <c r="X1708" i="5" a="1"/>
  <c r="X1708" i="5" s="1"/>
  <c r="W1708" i="5" s="1" a="1"/>
  <c r="W1708" i="5" s="1"/>
  <c r="X1709" i="5" a="1"/>
  <c r="X1709" i="5" s="1"/>
  <c r="W1709" i="5" s="1" a="1"/>
  <c r="W1709" i="5" s="1"/>
  <c r="X1710" i="5" a="1"/>
  <c r="X1710" i="5" s="1"/>
  <c r="W1710" i="5" s="1" a="1"/>
  <c r="W1710" i="5" s="1"/>
  <c r="X1711" i="5" a="1"/>
  <c r="X1711" i="5" s="1"/>
  <c r="W1711" i="5" s="1" a="1"/>
  <c r="W1711" i="5" s="1"/>
  <c r="X1712" i="5" a="1"/>
  <c r="X1712" i="5" s="1"/>
  <c r="W1712" i="5" s="1" a="1"/>
  <c r="W1712" i="5" s="1"/>
  <c r="X1718" i="5" a="1"/>
  <c r="X1718" i="5" s="1"/>
  <c r="W1718" i="5" s="1" a="1"/>
  <c r="W1718" i="5" s="1"/>
  <c r="X1719" i="5" a="1"/>
  <c r="X1719" i="5" s="1"/>
  <c r="W1719" i="5" s="1" a="1"/>
  <c r="W1719" i="5" s="1"/>
  <c r="X1720" i="5" a="1"/>
  <c r="X1720" i="5" s="1"/>
  <c r="W1720" i="5" s="1" a="1"/>
  <c r="W1720" i="5" s="1"/>
  <c r="X1721" i="5" a="1"/>
  <c r="X1721" i="5"/>
  <c r="W1721" i="5" s="1" a="1"/>
  <c r="W1721" i="5" s="1"/>
  <c r="X1722" i="5" a="1"/>
  <c r="X1722" i="5" s="1"/>
  <c r="W1722" i="5" s="1" a="1"/>
  <c r="W1722" i="5" s="1"/>
  <c r="X1723" i="5" a="1"/>
  <c r="X1723" i="5"/>
  <c r="W1723" i="5" s="1" a="1"/>
  <c r="W1723" i="5" s="1"/>
  <c r="X1724" i="5" a="1"/>
  <c r="X1724" i="5" s="1"/>
  <c r="W1724" i="5" s="1" a="1"/>
  <c r="W1724" i="5" s="1"/>
  <c r="X1730" i="5" a="1"/>
  <c r="X1730" i="5"/>
  <c r="W1730" i="5" s="1" a="1"/>
  <c r="W1730" i="5" s="1"/>
  <c r="X1731" i="5" a="1"/>
  <c r="X1731" i="5" s="1"/>
  <c r="W1731" i="5" s="1" a="1"/>
  <c r="W1731" i="5" s="1"/>
  <c r="X1732" i="5" a="1"/>
  <c r="X1732" i="5" s="1"/>
  <c r="W1732" i="5" s="1" a="1"/>
  <c r="W1732" i="5" s="1"/>
  <c r="X1733" i="5" a="1"/>
  <c r="X1733" i="5"/>
  <c r="W1733" i="5" s="1" a="1"/>
  <c r="W1733" i="5" s="1"/>
  <c r="X1734" i="5" a="1"/>
  <c r="X1734" i="5"/>
  <c r="W1734" i="5" s="1" a="1"/>
  <c r="W1734" i="5" s="1"/>
  <c r="X1735" i="5" a="1"/>
  <c r="X1735" i="5" s="1"/>
  <c r="W1735" i="5" s="1" a="1"/>
  <c r="W1735" i="5" s="1"/>
  <c r="X1736" i="5" a="1"/>
  <c r="X1736" i="5" s="1"/>
  <c r="W1736" i="5" s="1" a="1"/>
  <c r="W1736" i="5" s="1"/>
  <c r="X1742" i="5" a="1"/>
  <c r="X1742" i="5" s="1"/>
  <c r="W1742" i="5" s="1" a="1"/>
  <c r="W1742" i="5" s="1"/>
  <c r="X1743" i="5" a="1"/>
  <c r="X1743" i="5" s="1"/>
  <c r="W1743" i="5" s="1" a="1"/>
  <c r="W1743" i="5" s="1"/>
  <c r="X1744" i="5" a="1"/>
  <c r="X1744" i="5" s="1"/>
  <c r="W1744" i="5" s="1" a="1"/>
  <c r="W1744" i="5" s="1"/>
  <c r="X1745" i="5" a="1"/>
  <c r="X1745" i="5" s="1"/>
  <c r="W1745" i="5" s="1" a="1"/>
  <c r="W1745" i="5" s="1"/>
  <c r="X1746" i="5" a="1"/>
  <c r="X1746" i="5"/>
  <c r="W1746" i="5" s="1" a="1"/>
  <c r="W1746" i="5" s="1"/>
  <c r="X1747" i="5" a="1"/>
  <c r="X1747" i="5" s="1"/>
  <c r="W1747" i="5" s="1" a="1"/>
  <c r="W1747" i="5" s="1"/>
  <c r="X1748" i="5" a="1"/>
  <c r="X1748" i="5" s="1"/>
  <c r="W1748" i="5" s="1" a="1"/>
  <c r="W1748" i="5" s="1"/>
  <c r="X1754" i="5" a="1"/>
  <c r="X1754" i="5"/>
  <c r="W1754" i="5" s="1" a="1"/>
  <c r="W1754" i="5" s="1"/>
  <c r="X1755" i="5" a="1"/>
  <c r="X1755" i="5" s="1"/>
  <c r="W1755" i="5" s="1" a="1"/>
  <c r="W1755" i="5" s="1"/>
  <c r="X1756" i="5" a="1"/>
  <c r="X1756" i="5" s="1"/>
  <c r="W1756" i="5" s="1" a="1"/>
  <c r="W1756" i="5" s="1"/>
  <c r="X1757" i="5" a="1"/>
  <c r="X1757" i="5" s="1"/>
  <c r="W1757" i="5" s="1" a="1"/>
  <c r="W1757" i="5" s="1"/>
  <c r="X1758" i="5" a="1"/>
  <c r="X1758" i="5" s="1"/>
  <c r="W1758" i="5" s="1" a="1"/>
  <c r="W1758" i="5" s="1"/>
  <c r="X1759" i="5" a="1"/>
  <c r="X1759" i="5" s="1"/>
  <c r="W1759" i="5" s="1" a="1"/>
  <c r="W1759" i="5" s="1"/>
  <c r="X1760" i="5" a="1"/>
  <c r="X1760" i="5" s="1"/>
  <c r="W1760" i="5" s="1" a="1"/>
  <c r="W1760" i="5" s="1"/>
  <c r="X1764" i="5" a="1"/>
  <c r="X1764" i="5" s="1"/>
  <c r="X1766" i="5" a="1"/>
  <c r="X1766" i="5" s="1"/>
  <c r="W1766" i="5" s="1" a="1"/>
  <c r="W1766" i="5" s="1"/>
  <c r="X1767" i="5" a="1"/>
  <c r="X1767" i="5"/>
  <c r="W1767" i="5" s="1" a="1"/>
  <c r="W1767" i="5" s="1"/>
  <c r="X1768" i="5" a="1"/>
  <c r="X1768" i="5" s="1"/>
  <c r="W1768" i="5" s="1" a="1"/>
  <c r="W1768" i="5" s="1"/>
  <c r="X1769" i="5" a="1"/>
  <c r="X1769" i="5" s="1"/>
  <c r="W1769" i="5" s="1" a="1"/>
  <c r="W1769" i="5" s="1"/>
  <c r="X1770" i="5" a="1"/>
  <c r="X1770" i="5" s="1"/>
  <c r="W1770" i="5" s="1" a="1"/>
  <c r="W1770" i="5" s="1"/>
  <c r="X1771" i="5" a="1"/>
  <c r="X1771" i="5" s="1"/>
  <c r="W1771" i="5" s="1" a="1"/>
  <c r="W1771" i="5" s="1"/>
  <c r="X1772" i="5" a="1"/>
  <c r="X1772" i="5" s="1"/>
  <c r="W1772" i="5" s="1" a="1"/>
  <c r="W1772" i="5" s="1"/>
  <c r="X1776" i="5" a="1"/>
  <c r="X1776" i="5" s="1"/>
  <c r="X1778" i="5" a="1"/>
  <c r="X1778" i="5" s="1"/>
  <c r="W1778" i="5" s="1" a="1"/>
  <c r="W1778" i="5" s="1"/>
  <c r="X1779" i="5" a="1"/>
  <c r="X1779" i="5" s="1"/>
  <c r="W1779" i="5" s="1" a="1"/>
  <c r="W1779" i="5" s="1"/>
  <c r="X1780" i="5" a="1"/>
  <c r="X1780" i="5" s="1"/>
  <c r="W1780" i="5" s="1" a="1"/>
  <c r="W1780" i="5" s="1"/>
  <c r="X1781" i="5" a="1"/>
  <c r="X1781" i="5" s="1"/>
  <c r="W1781" i="5" s="1" a="1"/>
  <c r="W1781" i="5" s="1"/>
  <c r="X1782" i="5" a="1"/>
  <c r="X1782" i="5" s="1"/>
  <c r="W1782" i="5" s="1" a="1"/>
  <c r="W1782" i="5" s="1"/>
  <c r="X1783" i="5" a="1"/>
  <c r="X1783" i="5"/>
  <c r="W1783" i="5" s="1" a="1"/>
  <c r="W1783" i="5" s="1"/>
  <c r="X1784" i="5" a="1"/>
  <c r="X1784" i="5" s="1"/>
  <c r="W1784" i="5" s="1" a="1"/>
  <c r="W1784" i="5" s="1"/>
  <c r="X1790" i="5" a="1"/>
  <c r="X1790" i="5" s="1"/>
  <c r="W1790" i="5" s="1" a="1"/>
  <c r="W1790" i="5" s="1"/>
  <c r="X1791" i="5" a="1"/>
  <c r="X1791" i="5" s="1"/>
  <c r="W1791" i="5" s="1" a="1"/>
  <c r="W1791" i="5" s="1"/>
  <c r="X1792" i="5" a="1"/>
  <c r="X1792" i="5" s="1"/>
  <c r="W1792" i="5" s="1" a="1"/>
  <c r="W1792" i="5" s="1"/>
  <c r="X1793" i="5" a="1"/>
  <c r="X1793" i="5"/>
  <c r="W1793" i="5" s="1" a="1"/>
  <c r="W1793" i="5" s="1"/>
  <c r="X1794" i="5" a="1"/>
  <c r="X1794" i="5" s="1"/>
  <c r="W1794" i="5" s="1" a="1"/>
  <c r="W1794" i="5" s="1"/>
  <c r="X1795" i="5" a="1"/>
  <c r="X1795" i="5"/>
  <c r="W1795" i="5" s="1" a="1"/>
  <c r="W1795" i="5" s="1"/>
  <c r="X1796" i="5" a="1"/>
  <c r="X1796" i="5" s="1"/>
  <c r="W1796" i="5" s="1" a="1"/>
  <c r="W1796" i="5" s="1"/>
  <c r="X1802" i="5" a="1"/>
  <c r="X1802" i="5"/>
  <c r="W1802" i="5" s="1" a="1"/>
  <c r="W1802" i="5" s="1"/>
  <c r="X1803" i="5" a="1"/>
  <c r="X1803" i="5" s="1"/>
  <c r="W1803" i="5" s="1" a="1"/>
  <c r="W1803" i="5" s="1"/>
  <c r="X1804" i="5" a="1"/>
  <c r="X1804" i="5" s="1"/>
  <c r="W1804" i="5" s="1" a="1"/>
  <c r="W1804" i="5" s="1"/>
  <c r="X1805" i="5" a="1"/>
  <c r="X1805" i="5" s="1"/>
  <c r="W1805" i="5" s="1" a="1"/>
  <c r="W1805" i="5" s="1"/>
  <c r="X1806" i="5" a="1"/>
  <c r="X1806" i="5"/>
  <c r="W1806" i="5" s="1" a="1"/>
  <c r="W1806" i="5" s="1"/>
  <c r="X1807" i="5" a="1"/>
  <c r="X1807" i="5" s="1"/>
  <c r="W1807" i="5" s="1" a="1"/>
  <c r="W1807" i="5" s="1"/>
  <c r="X1808" i="5" a="1"/>
  <c r="X1808" i="5"/>
  <c r="W1808" i="5" s="1" a="1"/>
  <c r="W1808" i="5" s="1"/>
  <c r="X1814" i="5" a="1"/>
  <c r="X1814" i="5" s="1"/>
  <c r="W1814" i="5" s="1" a="1"/>
  <c r="W1814" i="5" s="1"/>
  <c r="X1815" i="5" a="1"/>
  <c r="X1815" i="5" s="1"/>
  <c r="W1815" i="5" s="1" a="1"/>
  <c r="W1815" i="5" s="1"/>
  <c r="X1816" i="5" a="1"/>
  <c r="X1816" i="5" s="1"/>
  <c r="W1816" i="5" s="1" a="1"/>
  <c r="W1816" i="5" s="1"/>
  <c r="X1817" i="5" a="1"/>
  <c r="X1817" i="5" s="1"/>
  <c r="W1817" i="5" s="1" a="1"/>
  <c r="W1817" i="5" s="1"/>
  <c r="X1818" i="5" a="1"/>
  <c r="X1818" i="5"/>
  <c r="W1818" i="5" s="1" a="1"/>
  <c r="W1818" i="5" s="1"/>
  <c r="X1819" i="5" a="1"/>
  <c r="X1819" i="5" s="1"/>
  <c r="W1819" i="5" s="1" a="1"/>
  <c r="W1819" i="5" s="1"/>
  <c r="X1820" i="5" a="1"/>
  <c r="X1820" i="5" s="1"/>
  <c r="W1820" i="5" s="1" a="1"/>
  <c r="W1820" i="5" s="1"/>
  <c r="X1821" i="5" a="1"/>
  <c r="X1821" i="5" s="1"/>
  <c r="W1821" i="5" s="1" a="1"/>
  <c r="W1821" i="5" s="1"/>
  <c r="X1826" i="5" a="1"/>
  <c r="X1826" i="5" s="1"/>
  <c r="W1826" i="5" s="1" a="1"/>
  <c r="W1826" i="5" s="1"/>
  <c r="X1827" i="5" a="1"/>
  <c r="X1827" i="5" s="1"/>
  <c r="W1827" i="5" s="1" a="1"/>
  <c r="W1827" i="5" s="1"/>
  <c r="X1828" i="5" a="1"/>
  <c r="X1828" i="5" s="1"/>
  <c r="W1828" i="5" s="1" a="1"/>
  <c r="W1828" i="5" s="1"/>
  <c r="X1829" i="5" a="1"/>
  <c r="X1829" i="5" s="1"/>
  <c r="W1829" i="5" s="1" a="1"/>
  <c r="W1829" i="5" s="1"/>
  <c r="X1830" i="5" a="1"/>
  <c r="X1830" i="5" s="1"/>
  <c r="W1830" i="5" s="1" a="1"/>
  <c r="W1830" i="5" s="1"/>
  <c r="X1831" i="5" a="1"/>
  <c r="X1831" i="5" s="1"/>
  <c r="W1831" i="5" s="1" a="1"/>
  <c r="W1831" i="5" s="1"/>
  <c r="X1832" i="5" a="1"/>
  <c r="X1832" i="5" s="1"/>
  <c r="W1832" i="5" s="1" a="1"/>
  <c r="W1832" i="5" s="1"/>
  <c r="X1836" i="5" a="1"/>
  <c r="X1836" i="5" s="1"/>
  <c r="X1838" i="5" a="1"/>
  <c r="X1838" i="5" s="1"/>
  <c r="W1838" i="5" s="1" a="1"/>
  <c r="W1838" i="5" s="1"/>
  <c r="X1839" i="5" a="1"/>
  <c r="X1839" i="5"/>
  <c r="W1839" i="5" s="1" a="1"/>
  <c r="W1839" i="5" s="1"/>
  <c r="X1840" i="5" a="1"/>
  <c r="X1840" i="5" s="1"/>
  <c r="W1840" i="5" s="1" a="1"/>
  <c r="W1840" i="5" s="1"/>
  <c r="X1841" i="5" a="1"/>
  <c r="X1841" i="5"/>
  <c r="W1841" i="5" s="1" a="1"/>
  <c r="W1841" i="5" s="1"/>
  <c r="X1842" i="5" a="1"/>
  <c r="X1842" i="5" s="1"/>
  <c r="W1842" i="5" s="1" a="1"/>
  <c r="W1842" i="5" s="1"/>
  <c r="X1843" i="5" a="1"/>
  <c r="X1843" i="5" s="1"/>
  <c r="W1843" i="5" s="1" a="1"/>
  <c r="W1843" i="5" s="1"/>
  <c r="X1844" i="5" a="1"/>
  <c r="X1844" i="5"/>
  <c r="W1844" i="5" s="1" a="1"/>
  <c r="W1844" i="5" s="1"/>
  <c r="X1848" i="5" a="1"/>
  <c r="X1848" i="5" s="1"/>
  <c r="X1850" i="5" a="1"/>
  <c r="X1850" i="5" s="1"/>
  <c r="W1850" i="5" s="1" a="1"/>
  <c r="W1850" i="5" s="1"/>
  <c r="X1851" i="5" a="1"/>
  <c r="X1851" i="5" s="1"/>
  <c r="W1851" i="5" s="1" a="1"/>
  <c r="W1851" i="5" s="1"/>
  <c r="X1852" i="5" a="1"/>
  <c r="X1852" i="5" s="1"/>
  <c r="W1852" i="5" s="1" a="1"/>
  <c r="W1852" i="5" s="1"/>
  <c r="X1853" i="5" a="1"/>
  <c r="X1853" i="5" s="1"/>
  <c r="W1853" i="5" s="1" a="1"/>
  <c r="W1853" i="5" s="1"/>
  <c r="X1854" i="5" a="1"/>
  <c r="X1854" i="5"/>
  <c r="W1854" i="5" s="1" a="1"/>
  <c r="W1854" i="5" s="1"/>
  <c r="X1855" i="5" a="1"/>
  <c r="X1855" i="5" s="1"/>
  <c r="W1855" i="5" s="1" a="1"/>
  <c r="W1855" i="5" s="1"/>
  <c r="X1856" i="5" a="1"/>
  <c r="X1856" i="5" s="1"/>
  <c r="W1856" i="5" s="1" a="1"/>
  <c r="W1856" i="5" s="1"/>
  <c r="X1862" i="5" a="1"/>
  <c r="X1862" i="5" s="1"/>
  <c r="W1862" i="5" s="1" a="1"/>
  <c r="W1862" i="5" s="1"/>
  <c r="X1863" i="5" a="1"/>
  <c r="X1863" i="5" s="1"/>
  <c r="W1863" i="5" s="1" a="1"/>
  <c r="W1863" i="5" s="1"/>
  <c r="X1864" i="5" a="1"/>
  <c r="X1864" i="5" s="1"/>
  <c r="W1864" i="5" s="1" a="1"/>
  <c r="W1864" i="5" s="1"/>
  <c r="X1865" i="5" a="1"/>
  <c r="X1865" i="5" s="1"/>
  <c r="W1865" i="5" s="1" a="1"/>
  <c r="W1865" i="5" s="1"/>
  <c r="X1866" i="5" a="1"/>
  <c r="X1866" i="5" s="1"/>
  <c r="W1866" i="5" s="1" a="1"/>
  <c r="W1866" i="5" s="1"/>
  <c r="X1867" i="5" a="1"/>
  <c r="X1867" i="5"/>
  <c r="W1867" i="5" s="1" a="1"/>
  <c r="W1867" i="5" s="1"/>
  <c r="X1868" i="5" a="1"/>
  <c r="X1868" i="5"/>
  <c r="W1868" i="5" s="1" a="1"/>
  <c r="W1868" i="5" s="1"/>
  <c r="X1874" i="5" a="1"/>
  <c r="X1874" i="5" s="1"/>
  <c r="W1874" i="5" s="1" a="1"/>
  <c r="W1874" i="5" s="1"/>
  <c r="X1875" i="5" a="1"/>
  <c r="X1875" i="5" s="1"/>
  <c r="W1875" i="5" s="1" a="1"/>
  <c r="W1875" i="5" s="1"/>
  <c r="X1876" i="5" a="1"/>
  <c r="X1876" i="5" s="1"/>
  <c r="W1876" i="5" s="1" a="1"/>
  <c r="W1876" i="5" s="1"/>
  <c r="X1877" i="5" a="1"/>
  <c r="X1877" i="5"/>
  <c r="W1877" i="5" s="1" a="1"/>
  <c r="W1877" i="5" s="1"/>
  <c r="X1878" i="5" a="1"/>
  <c r="X1878" i="5" s="1"/>
  <c r="W1878" i="5" s="1" a="1"/>
  <c r="W1878" i="5" s="1"/>
  <c r="X1879" i="5" a="1"/>
  <c r="X1879" i="5"/>
  <c r="W1879" i="5" s="1" a="1"/>
  <c r="W1879" i="5" s="1"/>
  <c r="X1880" i="5" a="1"/>
  <c r="X1880" i="5" s="1"/>
  <c r="W1880" i="5" s="1" a="1"/>
  <c r="W1880" i="5" s="1"/>
  <c r="X1881" i="5" a="1"/>
  <c r="X1881" i="5" s="1"/>
  <c r="W1881" i="5" s="1" a="1"/>
  <c r="W1881" i="5" s="1"/>
  <c r="X1886" i="5" a="1"/>
  <c r="X1886" i="5" s="1"/>
  <c r="W1886" i="5" s="1" a="1"/>
  <c r="W1886" i="5" s="1"/>
  <c r="X1887" i="5" a="1"/>
  <c r="X1887" i="5" s="1"/>
  <c r="W1887" i="5" s="1" a="1"/>
  <c r="W1887" i="5" s="1"/>
  <c r="X1888" i="5" a="1"/>
  <c r="X1888" i="5" s="1"/>
  <c r="W1888" i="5" s="1" a="1"/>
  <c r="W1888" i="5" s="1"/>
  <c r="X1889" i="5" a="1"/>
  <c r="X1889" i="5"/>
  <c r="W1889" i="5" s="1" a="1"/>
  <c r="W1889" i="5" s="1"/>
  <c r="X1890" i="5" a="1"/>
  <c r="X1890" i="5" s="1"/>
  <c r="W1890" i="5" s="1" a="1"/>
  <c r="W1890" i="5" s="1"/>
  <c r="X1891" i="5" a="1"/>
  <c r="X1891" i="5" s="1"/>
  <c r="W1891" i="5" s="1" a="1"/>
  <c r="W1891" i="5" s="1"/>
  <c r="X1892" i="5" a="1"/>
  <c r="X1892" i="5" s="1"/>
  <c r="W1892" i="5" s="1" a="1"/>
  <c r="W1892" i="5" s="1"/>
  <c r="X1898" i="5" a="1"/>
  <c r="X1898" i="5"/>
  <c r="W1898" i="5" s="1" a="1"/>
  <c r="W1898" i="5" s="1"/>
  <c r="X1899" i="5" a="1"/>
  <c r="X1899" i="5" s="1"/>
  <c r="W1899" i="5" s="1" a="1"/>
  <c r="W1899" i="5" s="1"/>
  <c r="X1900" i="5" a="1"/>
  <c r="X1900" i="5" s="1"/>
  <c r="W1900" i="5" s="1" a="1"/>
  <c r="W1900" i="5" s="1"/>
  <c r="X1901" i="5" a="1"/>
  <c r="X1901" i="5"/>
  <c r="W1901" i="5" s="1" a="1"/>
  <c r="W1901" i="5" s="1"/>
  <c r="X1902" i="5" a="1"/>
  <c r="X1902" i="5" s="1"/>
  <c r="W1902" i="5" s="1" a="1"/>
  <c r="W1902" i="5" s="1"/>
  <c r="X1903" i="5" a="1"/>
  <c r="X1903" i="5"/>
  <c r="W1903" i="5" s="1" a="1"/>
  <c r="W1903" i="5" s="1"/>
  <c r="X1904" i="5" a="1"/>
  <c r="X1904" i="5" s="1"/>
  <c r="W1904" i="5" s="1" a="1"/>
  <c r="W1904" i="5" s="1"/>
  <c r="X1910" i="5" a="1"/>
  <c r="X1910" i="5" s="1"/>
  <c r="W1910" i="5" s="1" a="1"/>
  <c r="W1910" i="5" s="1"/>
  <c r="X1911" i="5" a="1"/>
  <c r="X1911" i="5" s="1"/>
  <c r="W1911" i="5" s="1" a="1"/>
  <c r="W1911" i="5" s="1"/>
  <c r="X1912" i="5" a="1"/>
  <c r="X1912" i="5" s="1"/>
  <c r="W1912" i="5" s="1" a="1"/>
  <c r="W1912" i="5" s="1"/>
  <c r="X1913" i="5" a="1"/>
  <c r="X1913" i="5" s="1"/>
  <c r="W1913" i="5" s="1" a="1"/>
  <c r="W1913" i="5" s="1"/>
  <c r="X1914" i="5" a="1"/>
  <c r="X1914" i="5" s="1"/>
  <c r="W1914" i="5" s="1" a="1"/>
  <c r="W1914" i="5" s="1"/>
  <c r="X1915" i="5" a="1"/>
  <c r="X1915" i="5"/>
  <c r="W1915" i="5" s="1" a="1"/>
  <c r="W1915" i="5" s="1"/>
  <c r="X1916" i="5" a="1"/>
  <c r="X1916" i="5"/>
  <c r="W1916" i="5" s="1" a="1"/>
  <c r="W1916" i="5" s="1"/>
  <c r="X1922" i="5" a="1"/>
  <c r="X1922" i="5" s="1"/>
  <c r="W1922" i="5" s="1" a="1"/>
  <c r="W1922" i="5" s="1"/>
  <c r="X1923" i="5" a="1"/>
  <c r="X1923" i="5" s="1"/>
  <c r="W1923" i="5" s="1" a="1"/>
  <c r="W1923" i="5" s="1"/>
  <c r="X1924" i="5" a="1"/>
  <c r="X1924" i="5" s="1"/>
  <c r="W1924" i="5" s="1" a="1"/>
  <c r="W1924" i="5" s="1"/>
  <c r="X1925" i="5" a="1"/>
  <c r="X1925" i="5"/>
  <c r="W1925" i="5" s="1" a="1"/>
  <c r="W1925" i="5" s="1"/>
  <c r="X1926" i="5" a="1"/>
  <c r="X1926" i="5" s="1"/>
  <c r="W1926" i="5" s="1" a="1"/>
  <c r="W1926" i="5" s="1"/>
  <c r="X1927" i="5" a="1"/>
  <c r="X1927" i="5"/>
  <c r="W1927" i="5" s="1" a="1"/>
  <c r="W1927" i="5" s="1"/>
  <c r="X1928" i="5" a="1"/>
  <c r="X1928" i="5" s="1"/>
  <c r="W1928" i="5" s="1" a="1"/>
  <c r="W1928" i="5" s="1"/>
  <c r="X1934" i="5" a="1"/>
  <c r="X1934" i="5" s="1"/>
  <c r="W1934" i="5" s="1" a="1"/>
  <c r="W1934" i="5" s="1"/>
  <c r="X1935" i="5" a="1"/>
  <c r="X1935" i="5" s="1"/>
  <c r="W1935" i="5" s="1" a="1"/>
  <c r="W1935" i="5" s="1"/>
  <c r="X1936" i="5" a="1"/>
  <c r="X1936" i="5" s="1"/>
  <c r="W1936" i="5" s="1" a="1"/>
  <c r="W1936" i="5" s="1"/>
  <c r="X1937" i="5" a="1"/>
  <c r="X1937" i="5" s="1"/>
  <c r="W1937" i="5" s="1" a="1"/>
  <c r="W1937" i="5" s="1"/>
  <c r="X1938" i="5" a="1"/>
  <c r="X1938" i="5" s="1"/>
  <c r="W1938" i="5" s="1" a="1"/>
  <c r="W1938" i="5" s="1"/>
  <c r="X1939" i="5" a="1"/>
  <c r="X1939" i="5" s="1"/>
  <c r="W1939" i="5" s="1" a="1"/>
  <c r="W1939" i="5" s="1"/>
  <c r="X1940" i="5" a="1"/>
  <c r="X1940" i="5" s="1"/>
  <c r="W1940" i="5" s="1" a="1"/>
  <c r="W1940" i="5" s="1"/>
  <c r="X1941" i="5" a="1"/>
  <c r="X1941" i="5" s="1"/>
  <c r="W1941" i="5" s="1" a="1"/>
  <c r="W1941" i="5" s="1"/>
  <c r="X1946" i="5" a="1"/>
  <c r="X1946" i="5" s="1"/>
  <c r="W1946" i="5" s="1" a="1"/>
  <c r="W1946" i="5" s="1"/>
  <c r="X1947" i="5" a="1"/>
  <c r="X1947" i="5" s="1"/>
  <c r="W1947" i="5" s="1" a="1"/>
  <c r="W1947" i="5" s="1"/>
  <c r="X1948" i="5" a="1"/>
  <c r="X1948" i="5" s="1"/>
  <c r="W1948" i="5" s="1" a="1"/>
  <c r="W1948" i="5" s="1"/>
  <c r="X1949" i="5" a="1"/>
  <c r="X1949" i="5"/>
  <c r="W1949" i="5" s="1" a="1"/>
  <c r="W1949" i="5" s="1"/>
  <c r="X1950" i="5" a="1"/>
  <c r="X1950" i="5" s="1"/>
  <c r="W1950" i="5" s="1" a="1"/>
  <c r="W1950" i="5" s="1"/>
  <c r="X1951" i="5" a="1"/>
  <c r="X1951" i="5" s="1"/>
  <c r="W1951" i="5" s="1" a="1"/>
  <c r="W1951" i="5" s="1"/>
  <c r="X1952" i="5" a="1"/>
  <c r="X1952" i="5" s="1"/>
  <c r="W1952" i="5" s="1" a="1"/>
  <c r="W1952" i="5" s="1"/>
  <c r="X1958" i="5" a="1"/>
  <c r="X1958" i="5" s="1"/>
  <c r="W1958" i="5" s="1" a="1"/>
  <c r="W1958" i="5" s="1"/>
  <c r="X1959" i="5" a="1"/>
  <c r="X1959" i="5" s="1"/>
  <c r="W1959" i="5" s="1" a="1"/>
  <c r="W1959" i="5" s="1"/>
  <c r="X1960" i="5" a="1"/>
  <c r="X1960" i="5" s="1"/>
  <c r="W1960" i="5" s="1" a="1"/>
  <c r="W1960" i="5" s="1"/>
  <c r="X1961" i="5" a="1"/>
  <c r="X1961" i="5" s="1"/>
  <c r="W1961" i="5" s="1" a="1"/>
  <c r="W1961" i="5" s="1"/>
  <c r="X1962" i="5" a="1"/>
  <c r="X1962" i="5" s="1"/>
  <c r="W1962" i="5" s="1" a="1"/>
  <c r="W1962" i="5" s="1"/>
  <c r="X1963" i="5" a="1"/>
  <c r="X1963" i="5"/>
  <c r="W1963" i="5" s="1" a="1"/>
  <c r="W1963" i="5" s="1"/>
  <c r="X1964" i="5" a="1"/>
  <c r="X1964" i="5" s="1"/>
  <c r="W1964" i="5" s="1" a="1"/>
  <c r="W1964" i="5" s="1"/>
  <c r="X1970" i="5" a="1"/>
  <c r="X1970" i="5" s="1"/>
  <c r="W1970" i="5" s="1" a="1"/>
  <c r="W1970" i="5" s="1"/>
  <c r="X1971" i="5" a="1"/>
  <c r="X1971" i="5" s="1"/>
  <c r="W1971" i="5" s="1" a="1"/>
  <c r="W1971" i="5" s="1"/>
  <c r="X1972" i="5" a="1"/>
  <c r="X1972" i="5" s="1"/>
  <c r="W1972" i="5" s="1" a="1"/>
  <c r="W1972" i="5" s="1"/>
  <c r="X1973" i="5" a="1"/>
  <c r="X1973" i="5"/>
  <c r="W1973" i="5" s="1" a="1"/>
  <c r="W1973" i="5" s="1"/>
  <c r="X1974" i="5" a="1"/>
  <c r="X1974" i="5" s="1"/>
  <c r="W1974" i="5" s="1" a="1"/>
  <c r="W1974" i="5" s="1"/>
  <c r="X1975" i="5" a="1"/>
  <c r="X1975" i="5"/>
  <c r="W1975" i="5" s="1" a="1"/>
  <c r="W1975" i="5" s="1"/>
  <c r="X1976" i="5" a="1"/>
  <c r="X1976" i="5" s="1"/>
  <c r="W1976" i="5" s="1" a="1"/>
  <c r="W1976" i="5" s="1"/>
  <c r="X1982" i="5" a="1"/>
  <c r="X1982" i="5" s="1"/>
  <c r="W1982" i="5" s="1" a="1"/>
  <c r="W1982" i="5" s="1"/>
  <c r="X1983" i="5" a="1"/>
  <c r="X1983" i="5" s="1"/>
  <c r="W1983" i="5" s="1" a="1"/>
  <c r="W1983" i="5" s="1"/>
  <c r="X1984" i="5" a="1"/>
  <c r="X1984" i="5" s="1"/>
  <c r="W1984" i="5" s="1" a="1"/>
  <c r="W1984" i="5" s="1"/>
  <c r="X1985" i="5" a="1"/>
  <c r="X1985" i="5"/>
  <c r="W1985" i="5" s="1" a="1"/>
  <c r="W1985" i="5" s="1"/>
  <c r="X1986" i="5" a="1"/>
  <c r="X1986" i="5" s="1"/>
  <c r="W1986" i="5" s="1" a="1"/>
  <c r="W1986" i="5" s="1"/>
  <c r="X1987" i="5" a="1"/>
  <c r="X1987" i="5"/>
  <c r="W1987" i="5" s="1" a="1"/>
  <c r="W1987" i="5" s="1"/>
  <c r="X1988" i="5" a="1"/>
  <c r="X1988" i="5" s="1"/>
  <c r="W1988" i="5" s="1" a="1"/>
  <c r="W1988" i="5" s="1"/>
  <c r="X1989" i="5" a="1"/>
  <c r="X1989" i="5" s="1"/>
  <c r="W1989" i="5" s="1" a="1"/>
  <c r="W1989" i="5" s="1"/>
  <c r="X1994" i="5" a="1"/>
  <c r="X1994" i="5"/>
  <c r="W1994" i="5" s="1" a="1"/>
  <c r="W1994" i="5" s="1"/>
  <c r="X1995" i="5" a="1"/>
  <c r="X1995" i="5" s="1"/>
  <c r="W1995" i="5" s="1" a="1"/>
  <c r="W1995" i="5" s="1"/>
  <c r="X1996" i="5" a="1"/>
  <c r="X1996" i="5" s="1"/>
  <c r="W1996" i="5" s="1" a="1"/>
  <c r="W1996" i="5" s="1"/>
  <c r="X1997" i="5" a="1"/>
  <c r="X1997" i="5"/>
  <c r="W1997" i="5" s="1" a="1"/>
  <c r="W1997" i="5" s="1"/>
  <c r="X1998" i="5" a="1"/>
  <c r="X1998" i="5" s="1"/>
  <c r="W1998" i="5" s="1" a="1"/>
  <c r="W1998" i="5" s="1"/>
  <c r="X1999" i="5" a="1"/>
  <c r="X1999" i="5"/>
  <c r="W1999" i="5" s="1" a="1"/>
  <c r="W1999" i="5" s="1"/>
  <c r="X2000" i="5" a="1"/>
  <c r="X2000" i="5" s="1"/>
  <c r="W2000" i="5" s="1" a="1"/>
  <c r="W2000" i="5" s="1"/>
  <c r="X2006" i="5" a="1"/>
  <c r="X2006" i="5" s="1"/>
  <c r="W2006" i="5" s="1" a="1"/>
  <c r="W2006" i="5" s="1"/>
  <c r="X2007" i="5" a="1"/>
  <c r="X2007" i="5" s="1"/>
  <c r="W2007" i="5" s="1" a="1"/>
  <c r="W2007" i="5" s="1"/>
  <c r="X2008" i="5" a="1"/>
  <c r="X2008" i="5" s="1"/>
  <c r="W2008" i="5" s="1" a="1"/>
  <c r="W2008" i="5" s="1"/>
  <c r="X2009" i="5" a="1"/>
  <c r="X2009" i="5" s="1"/>
  <c r="W2009" i="5" s="1" a="1"/>
  <c r="W2009" i="5" s="1"/>
  <c r="X2010" i="5" a="1"/>
  <c r="X2010" i="5" s="1"/>
  <c r="W2010" i="5" s="1" a="1"/>
  <c r="W2010" i="5" s="1"/>
  <c r="X2011" i="5" a="1"/>
  <c r="X2011" i="5"/>
  <c r="W2011" i="5" s="1" a="1"/>
  <c r="W2011" i="5" s="1"/>
  <c r="X2012" i="5" a="1"/>
  <c r="X2012" i="5"/>
  <c r="W2012" i="5" s="1" a="1"/>
  <c r="W2012" i="5" s="1"/>
  <c r="X2013" i="5" a="1"/>
  <c r="X2013" i="5" s="1"/>
  <c r="W2013" i="5" s="1" a="1"/>
  <c r="W2013" i="5" s="1"/>
  <c r="X2018" i="5" a="1"/>
  <c r="X2018" i="5" s="1"/>
  <c r="W2018" i="5" s="1" a="1"/>
  <c r="W2018" i="5" s="1"/>
  <c r="X2019" i="5" a="1"/>
  <c r="X2019" i="5" s="1"/>
  <c r="W2019" i="5" s="1" a="1"/>
  <c r="W2019" i="5" s="1"/>
  <c r="X2020" i="5" a="1"/>
  <c r="X2020" i="5" s="1"/>
  <c r="W2020" i="5" s="1" a="1"/>
  <c r="W2020" i="5" s="1"/>
  <c r="X2021" i="5" a="1"/>
  <c r="X2021" i="5"/>
  <c r="W2021" i="5" s="1" a="1"/>
  <c r="W2021" i="5" s="1"/>
  <c r="X2022" i="5" a="1"/>
  <c r="X2022" i="5" s="1"/>
  <c r="W2022" i="5" s="1" a="1"/>
  <c r="W2022" i="5" s="1"/>
  <c r="X2023" i="5" a="1"/>
  <c r="X2023" i="5"/>
  <c r="W2023" i="5" s="1" a="1"/>
  <c r="W2023" i="5" s="1"/>
  <c r="X2024" i="5" a="1"/>
  <c r="X2024" i="5" s="1"/>
  <c r="W2024" i="5" s="1" a="1"/>
  <c r="W2024" i="5" s="1"/>
  <c r="X2030" i="5" a="1"/>
  <c r="X2030" i="5" s="1"/>
  <c r="W2030" i="5" s="1" a="1"/>
  <c r="W2030" i="5" s="1"/>
  <c r="X2031" i="5" a="1"/>
  <c r="X2031" i="5" s="1"/>
  <c r="W2031" i="5" s="1" a="1"/>
  <c r="W2031" i="5" s="1"/>
  <c r="X2032" i="5" a="1"/>
  <c r="X2032" i="5" s="1"/>
  <c r="W2032" i="5" s="1" a="1"/>
  <c r="W2032" i="5" s="1"/>
  <c r="X2033" i="5" a="1"/>
  <c r="X2033" i="5" s="1"/>
  <c r="W2033" i="5" s="1" a="1"/>
  <c r="W2033" i="5" s="1"/>
  <c r="X2034" i="5" a="1"/>
  <c r="X2034" i="5" s="1"/>
  <c r="W2034" i="5" s="1" a="1"/>
  <c r="W2034" i="5" s="1"/>
  <c r="X2035" i="5" a="1"/>
  <c r="X2035" i="5" s="1"/>
  <c r="W2035" i="5" s="1" a="1"/>
  <c r="W2035" i="5" s="1"/>
  <c r="X2036" i="5" a="1"/>
  <c r="X2036" i="5" s="1"/>
  <c r="W2036" i="5" s="1" a="1"/>
  <c r="W2036" i="5" s="1"/>
  <c r="X2042" i="5" a="1"/>
  <c r="X2042" i="5" s="1"/>
  <c r="W2042" i="5" s="1" a="1"/>
  <c r="W2042" i="5" s="1"/>
  <c r="X2043" i="5" a="1"/>
  <c r="X2043" i="5" s="1"/>
  <c r="W2043" i="5" s="1" a="1"/>
  <c r="W2043" i="5" s="1"/>
  <c r="X2044" i="5" a="1"/>
  <c r="X2044" i="5" s="1"/>
  <c r="W2044" i="5" s="1" a="1"/>
  <c r="W2044" i="5" s="1"/>
  <c r="X2045" i="5" a="1"/>
  <c r="X2045" i="5"/>
  <c r="W2045" i="5" s="1" a="1"/>
  <c r="W2045" i="5" s="1"/>
  <c r="X2046" i="5" a="1"/>
  <c r="X2046" i="5" s="1"/>
  <c r="W2046" i="5" s="1" a="1"/>
  <c r="W2046" i="5" s="1"/>
  <c r="X2047" i="5" a="1"/>
  <c r="X2047" i="5" s="1"/>
  <c r="W2047" i="5" s="1" a="1"/>
  <c r="W2047" i="5" s="1"/>
  <c r="X2048" i="5" a="1"/>
  <c r="X2048" i="5" s="1"/>
  <c r="W2048" i="5" s="1" a="1"/>
  <c r="W2048" i="5" s="1"/>
  <c r="X2054" i="5" a="1"/>
  <c r="X2054" i="5"/>
  <c r="W2054" i="5" s="1" a="1"/>
  <c r="W2054" i="5" s="1"/>
  <c r="X2055" i="5" a="1"/>
  <c r="X2055" i="5" s="1"/>
  <c r="W2055" i="5" s="1" a="1"/>
  <c r="W2055" i="5" s="1"/>
  <c r="X2056" i="5" a="1"/>
  <c r="X2056" i="5" s="1"/>
  <c r="W2056" i="5" s="1" a="1"/>
  <c r="W2056" i="5" s="1"/>
  <c r="X2057" i="5" a="1"/>
  <c r="X2057" i="5"/>
  <c r="W2057" i="5" s="1" a="1"/>
  <c r="W2057" i="5" s="1"/>
  <c r="X2058" i="5" a="1"/>
  <c r="X2058" i="5" s="1"/>
  <c r="W2058" i="5" s="1" a="1"/>
  <c r="W2058" i="5" s="1"/>
  <c r="X2059" i="5" a="1"/>
  <c r="X2059" i="5" s="1"/>
  <c r="W2059" i="5" s="1" a="1"/>
  <c r="W2059" i="5" s="1"/>
  <c r="X2060" i="5" a="1"/>
  <c r="X2060" i="5" s="1"/>
  <c r="W2060" i="5" s="1" a="1"/>
  <c r="W2060" i="5" s="1"/>
  <c r="X2061" i="5" a="1"/>
  <c r="X2061" i="5" s="1"/>
  <c r="W2061" i="5" s="1" a="1"/>
  <c r="W2061" i="5" s="1"/>
  <c r="X2066" i="5" a="1"/>
  <c r="X2066" i="5" s="1"/>
  <c r="W2066" i="5" s="1" a="1"/>
  <c r="W2066" i="5" s="1"/>
  <c r="X2067" i="5" a="1"/>
  <c r="X2067" i="5" s="1"/>
  <c r="W2067" i="5" s="1" a="1"/>
  <c r="W2067" i="5" s="1"/>
  <c r="X2068" i="5" a="1"/>
  <c r="X2068" i="5" s="1"/>
  <c r="W2068" i="5" s="1" a="1"/>
  <c r="W2068" i="5" s="1"/>
  <c r="X2069" i="5" a="1"/>
  <c r="X2069" i="5" s="1"/>
  <c r="W2069" i="5" s="1" a="1"/>
  <c r="W2069" i="5" s="1"/>
  <c r="X2070" i="5" a="1"/>
  <c r="X2070" i="5" s="1"/>
  <c r="W2070" i="5" s="1" a="1"/>
  <c r="W2070" i="5" s="1"/>
  <c r="X2071" i="5" a="1"/>
  <c r="X2071" i="5"/>
  <c r="W2071" i="5" s="1" a="1"/>
  <c r="W2071" i="5" s="1"/>
  <c r="X2072" i="5" a="1"/>
  <c r="X2072" i="5" s="1"/>
  <c r="W2072" i="5" s="1" a="1"/>
  <c r="W2072" i="5" s="1"/>
  <c r="X2078" i="5" a="1"/>
  <c r="X2078" i="5"/>
  <c r="W2078" i="5" s="1" a="1"/>
  <c r="W2078" i="5" s="1"/>
  <c r="X2079" i="5" a="1"/>
  <c r="X2079" i="5" s="1"/>
  <c r="W2079" i="5" s="1" a="1"/>
  <c r="W2079" i="5" s="1"/>
  <c r="X2080" i="5" a="1"/>
  <c r="X2080" i="5" s="1"/>
  <c r="W2080" i="5" s="1" a="1"/>
  <c r="W2080" i="5" s="1"/>
  <c r="X2081" i="5" a="1"/>
  <c r="X2081" i="5"/>
  <c r="W2081" i="5" s="1" a="1"/>
  <c r="W2081" i="5" s="1"/>
  <c r="X2082" i="5" a="1"/>
  <c r="X2082" i="5" s="1"/>
  <c r="W2082" i="5" s="1" a="1"/>
  <c r="W2082" i="5" s="1"/>
  <c r="X2083" i="5" a="1"/>
  <c r="X2083" i="5"/>
  <c r="W2083" i="5" s="1" a="1"/>
  <c r="W2083" i="5" s="1"/>
  <c r="X2084" i="5" a="1"/>
  <c r="X2084" i="5"/>
  <c r="W2084" i="5" s="1" a="1"/>
  <c r="W2084" i="5" s="1"/>
  <c r="X2085" i="5" a="1"/>
  <c r="X2085" i="5" s="1"/>
  <c r="W2085" i="5" s="1" a="1"/>
  <c r="W2085" i="5" s="1"/>
  <c r="X2090" i="5" a="1"/>
  <c r="X2090" i="5" s="1"/>
  <c r="W2090" i="5" s="1" a="1"/>
  <c r="W2090" i="5" s="1"/>
  <c r="X2091" i="5" a="1"/>
  <c r="X2091" i="5" s="1"/>
  <c r="W2091" i="5" s="1" a="1"/>
  <c r="W2091" i="5" s="1"/>
  <c r="X2092" i="5" a="1"/>
  <c r="X2092" i="5" s="1"/>
  <c r="W2092" i="5" s="1" a="1"/>
  <c r="W2092" i="5" s="1"/>
  <c r="X2093" i="5" a="1"/>
  <c r="X2093" i="5"/>
  <c r="W2093" i="5" s="1" a="1"/>
  <c r="W2093" i="5" s="1"/>
  <c r="X2094" i="5" a="1"/>
  <c r="X2094" i="5" s="1"/>
  <c r="W2094" i="5" s="1" a="1"/>
  <c r="W2094" i="5" s="1"/>
  <c r="X2095" i="5" a="1"/>
  <c r="X2095" i="5"/>
  <c r="W2095" i="5" s="1" a="1"/>
  <c r="W2095" i="5" s="1"/>
  <c r="X2096" i="5" a="1"/>
  <c r="X2096" i="5" s="1"/>
  <c r="W2096" i="5" s="1" a="1"/>
  <c r="W2096" i="5" s="1"/>
  <c r="X2097" i="5" a="1"/>
  <c r="X2097" i="5" s="1"/>
  <c r="W2097" i="5" s="1" a="1"/>
  <c r="W2097" i="5" s="1"/>
  <c r="X2102" i="5" a="1"/>
  <c r="X2102" i="5" s="1"/>
  <c r="W2102" i="5" s="1" a="1"/>
  <c r="W2102" i="5" s="1"/>
  <c r="X2103" i="5" a="1"/>
  <c r="X2103" i="5" s="1"/>
  <c r="W2103" i="5" s="1" a="1"/>
  <c r="W2103" i="5" s="1"/>
  <c r="X2104" i="5" a="1"/>
  <c r="X2104" i="5" s="1"/>
  <c r="W2104" i="5" s="1" a="1"/>
  <c r="W2104" i="5" s="1"/>
  <c r="X2105" i="5" a="1"/>
  <c r="X2105" i="5"/>
  <c r="W2105" i="5" s="1" a="1"/>
  <c r="W2105" i="5" s="1"/>
  <c r="X2106" i="5" a="1"/>
  <c r="X2106" i="5" s="1"/>
  <c r="W2106" i="5" s="1" a="1"/>
  <c r="W2106" i="5" s="1"/>
  <c r="X2107" i="5" a="1"/>
  <c r="X2107" i="5" s="1"/>
  <c r="W2107" i="5" s="1" a="1"/>
  <c r="W2107" i="5" s="1"/>
  <c r="X2108" i="5" a="1"/>
  <c r="X2108" i="5" s="1"/>
  <c r="W2108" i="5" s="1" a="1"/>
  <c r="W2108" i="5" s="1"/>
  <c r="X2114" i="5" a="1"/>
  <c r="X2114" i="5"/>
  <c r="W2114" i="5" s="1" a="1"/>
  <c r="W2114" i="5" s="1"/>
  <c r="X2115" i="5" a="1"/>
  <c r="X2115" i="5" s="1"/>
  <c r="W2115" i="5" s="1" a="1"/>
  <c r="W2115" i="5" s="1"/>
  <c r="X2116" i="5" a="1"/>
  <c r="X2116" i="5" s="1"/>
  <c r="W2116" i="5" s="1" a="1"/>
  <c r="W2116" i="5" s="1"/>
  <c r="X2117" i="5" a="1"/>
  <c r="X2117" i="5" s="1"/>
  <c r="W2117" i="5" s="1" a="1"/>
  <c r="W2117" i="5" s="1"/>
  <c r="X2118" i="5" a="1"/>
  <c r="X2118" i="5" s="1"/>
  <c r="W2118" i="5" s="1" a="1"/>
  <c r="W2118" i="5" s="1"/>
  <c r="X2119" i="5" a="1"/>
  <c r="X2119" i="5"/>
  <c r="W2119" i="5" s="1" a="1"/>
  <c r="W2119" i="5" s="1"/>
  <c r="X2120" i="5" a="1"/>
  <c r="X2120" i="5" s="1"/>
  <c r="W2120" i="5" s="1" a="1"/>
  <c r="W2120" i="5" s="1"/>
  <c r="X2126" i="5" a="1"/>
  <c r="X2126" i="5" s="1"/>
  <c r="W2126" i="5" s="1" a="1"/>
  <c r="W2126" i="5" s="1"/>
  <c r="X2127" i="5" a="1"/>
  <c r="X2127" i="5" s="1"/>
  <c r="W2127" i="5" s="1" a="1"/>
  <c r="W2127" i="5" s="1"/>
  <c r="X2128" i="5" a="1"/>
  <c r="X2128" i="5" s="1"/>
  <c r="W2128" i="5" s="1" a="1"/>
  <c r="W2128" i="5" s="1"/>
  <c r="X2129" i="5" a="1"/>
  <c r="X2129" i="5"/>
  <c r="W2129" i="5" s="1" a="1"/>
  <c r="W2129" i="5" s="1"/>
  <c r="X2130" i="5" a="1"/>
  <c r="X2130" i="5" s="1"/>
  <c r="W2130" i="5" s="1" a="1"/>
  <c r="W2130" i="5" s="1"/>
  <c r="X2131" i="5" a="1"/>
  <c r="X2131" i="5"/>
  <c r="W2131" i="5" s="1" a="1"/>
  <c r="W2131" i="5" s="1"/>
  <c r="X2132" i="5" a="1"/>
  <c r="X2132" i="5" s="1"/>
  <c r="W2132" i="5" s="1" a="1"/>
  <c r="W2132" i="5" s="1"/>
  <c r="X2138" i="5" a="1"/>
  <c r="X2138" i="5" s="1"/>
  <c r="W2138" i="5" s="1" a="1"/>
  <c r="W2138" i="5" s="1"/>
  <c r="X2139" i="5" a="1"/>
  <c r="X2139" i="5" s="1"/>
  <c r="W2139" i="5" s="1" a="1"/>
  <c r="W2139" i="5" s="1"/>
  <c r="X2140" i="5" a="1"/>
  <c r="X2140" i="5" s="1"/>
  <c r="W2140" i="5" s="1" a="1"/>
  <c r="W2140" i="5" s="1"/>
  <c r="X2141" i="5" a="1"/>
  <c r="X2141" i="5"/>
  <c r="W2141" i="5" s="1" a="1"/>
  <c r="W2141" i="5" s="1"/>
  <c r="X2142" i="5" a="1"/>
  <c r="X2142" i="5" s="1"/>
  <c r="W2142" i="5" s="1" a="1"/>
  <c r="W2142" i="5" s="1"/>
  <c r="X2143" i="5" a="1"/>
  <c r="X2143" i="5"/>
  <c r="W2143" i="5" s="1" a="1"/>
  <c r="W2143" i="5" s="1"/>
  <c r="X2144" i="5" a="1"/>
  <c r="X2144" i="5" s="1"/>
  <c r="W2144" i="5" s="1" a="1"/>
  <c r="W2144" i="5" s="1"/>
  <c r="X2150" i="5" a="1"/>
  <c r="X2150" i="5" s="1"/>
  <c r="W2150" i="5" s="1" a="1"/>
  <c r="W2150" i="5" s="1"/>
  <c r="X2151" i="5" a="1"/>
  <c r="X2151" i="5" s="1"/>
  <c r="W2151" i="5" s="1" a="1"/>
  <c r="W2151" i="5" s="1"/>
  <c r="X2152" i="5" a="1"/>
  <c r="X2152" i="5" s="1"/>
  <c r="W2152" i="5" s="1" a="1"/>
  <c r="W2152" i="5" s="1"/>
  <c r="X2153" i="5" a="1"/>
  <c r="X2153" i="5"/>
  <c r="W2153" i="5" s="1" a="1"/>
  <c r="W2153" i="5" s="1"/>
  <c r="X2154" i="5" a="1"/>
  <c r="X2154" i="5" s="1"/>
  <c r="W2154" i="5" s="1" a="1"/>
  <c r="W2154" i="5" s="1"/>
  <c r="X2155" i="5" a="1"/>
  <c r="X2155" i="5"/>
  <c r="W2155" i="5" s="1" a="1"/>
  <c r="W2155" i="5" s="1"/>
  <c r="X2156" i="5" a="1"/>
  <c r="X2156" i="5" s="1"/>
  <c r="W2156" i="5" s="1" a="1"/>
  <c r="W2156" i="5" s="1"/>
  <c r="X2162" i="5" a="1"/>
  <c r="X2162" i="5"/>
  <c r="W2162" i="5" s="1" a="1"/>
  <c r="W2162" i="5" s="1"/>
  <c r="X2163" i="5" a="1"/>
  <c r="X2163" i="5" s="1"/>
  <c r="W2163" i="5" s="1" a="1"/>
  <c r="W2163" i="5" s="1"/>
  <c r="X2164" i="5" a="1"/>
  <c r="X2164" i="5" s="1"/>
  <c r="W2164" i="5" s="1" a="1"/>
  <c r="W2164" i="5" s="1"/>
  <c r="X2165" i="5" a="1"/>
  <c r="X2165" i="5"/>
  <c r="W2165" i="5" s="1" a="1"/>
  <c r="W2165" i="5" s="1"/>
  <c r="X2166" i="5" a="1"/>
  <c r="X2166" i="5" s="1"/>
  <c r="W2166" i="5" s="1" a="1"/>
  <c r="W2166" i="5" s="1"/>
  <c r="X2167" i="5" a="1"/>
  <c r="X2167" i="5"/>
  <c r="W2167" i="5" s="1" a="1"/>
  <c r="W2167" i="5" s="1"/>
  <c r="X2168" i="5" a="1"/>
  <c r="X2168" i="5" s="1"/>
  <c r="W2168" i="5" s="1" a="1"/>
  <c r="W2168" i="5" s="1"/>
  <c r="X2174" i="5" a="1"/>
  <c r="X2174" i="5" s="1"/>
  <c r="W2174" i="5" s="1" a="1"/>
  <c r="W2174" i="5" s="1"/>
  <c r="X2175" i="5" a="1"/>
  <c r="X2175" i="5" s="1"/>
  <c r="W2175" i="5" s="1" a="1"/>
  <c r="W2175" i="5" s="1"/>
  <c r="X2176" i="5" a="1"/>
  <c r="X2176" i="5" s="1"/>
  <c r="W2176" i="5" s="1" a="1"/>
  <c r="W2176" i="5" s="1"/>
  <c r="X2177" i="5" a="1"/>
  <c r="X2177" i="5" s="1"/>
  <c r="W2177" i="5" s="1" a="1"/>
  <c r="W2177" i="5" s="1"/>
  <c r="X2178" i="5" a="1"/>
  <c r="X2178" i="5" s="1"/>
  <c r="W2178" i="5" s="1" a="1"/>
  <c r="W2178" i="5" s="1"/>
  <c r="X2179" i="5" a="1"/>
  <c r="X2179" i="5" s="1"/>
  <c r="W2179" i="5" s="1" a="1"/>
  <c r="W2179" i="5" s="1"/>
  <c r="X2180" i="5" a="1"/>
  <c r="X2180" i="5" s="1"/>
  <c r="W2180" i="5" s="1" a="1"/>
  <c r="W2180" i="5" s="1"/>
  <c r="X2181" i="5" a="1"/>
  <c r="X2181" i="5" s="1"/>
  <c r="W2181" i="5" s="1" a="1"/>
  <c r="W2181" i="5" s="1"/>
  <c r="X2186" i="5" a="1"/>
  <c r="X2186" i="5"/>
  <c r="W2186" i="5" s="1" a="1"/>
  <c r="W2186" i="5" s="1"/>
  <c r="X2187" i="5" a="1"/>
  <c r="X2187" i="5" s="1"/>
  <c r="W2187" i="5" s="1" a="1"/>
  <c r="W2187" i="5" s="1"/>
  <c r="X2188" i="5" a="1"/>
  <c r="X2188" i="5" s="1"/>
  <c r="W2188" i="5" s="1" a="1"/>
  <c r="W2188" i="5" s="1"/>
  <c r="X2189" i="5" a="1"/>
  <c r="X2189" i="5" s="1"/>
  <c r="W2189" i="5" s="1" a="1"/>
  <c r="W2189" i="5" s="1"/>
  <c r="X2190" i="5" a="1"/>
  <c r="X2190" i="5" s="1"/>
  <c r="W2190" i="5" s="1" a="1"/>
  <c r="W2190" i="5" s="1"/>
  <c r="X2191" i="5" a="1"/>
  <c r="X2191" i="5"/>
  <c r="W2191" i="5" s="1" a="1"/>
  <c r="W2191" i="5" s="1"/>
  <c r="X2192" i="5" a="1"/>
  <c r="X2192" i="5"/>
  <c r="W2192" i="5" s="1" a="1"/>
  <c r="W2192" i="5" s="1"/>
  <c r="X2193" i="5" a="1"/>
  <c r="X2193" i="5" s="1"/>
  <c r="W2193" i="5" s="1" a="1"/>
  <c r="W2193" i="5" s="1"/>
  <c r="X2198" i="5" a="1"/>
  <c r="X2198" i="5" s="1"/>
  <c r="W2198" i="5" s="1" a="1"/>
  <c r="W2198" i="5" s="1"/>
  <c r="X2199" i="5" a="1"/>
  <c r="X2199" i="5" s="1"/>
  <c r="W2199" i="5" s="1" a="1"/>
  <c r="W2199" i="5" s="1"/>
  <c r="X2200" i="5" a="1"/>
  <c r="X2200" i="5" s="1"/>
  <c r="W2200" i="5" s="1" a="1"/>
  <c r="W2200" i="5" s="1"/>
  <c r="X2201" i="5" a="1"/>
  <c r="X2201" i="5" s="1"/>
  <c r="W2201" i="5" s="1" a="1"/>
  <c r="W2201" i="5" s="1"/>
  <c r="X2202" i="5" a="1"/>
  <c r="X2202" i="5" s="1"/>
  <c r="W2202" i="5" s="1" a="1"/>
  <c r="W2202" i="5" s="1"/>
  <c r="X2203" i="5" a="1"/>
  <c r="X2203" i="5" s="1"/>
  <c r="W2203" i="5" s="1" a="1"/>
  <c r="W2203" i="5" s="1"/>
  <c r="X2204" i="5" a="1"/>
  <c r="X2204" i="5" s="1"/>
  <c r="W2204" i="5" s="1" a="1"/>
  <c r="W2204" i="5" s="1"/>
  <c r="X2205" i="5" a="1"/>
  <c r="X2205" i="5" s="1"/>
  <c r="W2205" i="5" s="1" a="1"/>
  <c r="W2205" i="5" s="1"/>
  <c r="X2210" i="5" a="1"/>
  <c r="X2210" i="5" s="1"/>
  <c r="W2210" i="5" s="1" a="1"/>
  <c r="W2210" i="5" s="1"/>
  <c r="X2211" i="5" a="1"/>
  <c r="X2211" i="5" s="1"/>
  <c r="W2211" i="5" s="1" a="1"/>
  <c r="W2211" i="5" s="1"/>
  <c r="X2212" i="5" a="1"/>
  <c r="X2212" i="5" s="1"/>
  <c r="W2212" i="5" s="1" a="1"/>
  <c r="W2212" i="5" s="1"/>
  <c r="X2213" i="5" a="1"/>
  <c r="X2213" i="5" s="1"/>
  <c r="W2213" i="5" s="1" a="1"/>
  <c r="W2213" i="5" s="1"/>
  <c r="X2214" i="5" a="1"/>
  <c r="X2214" i="5" s="1"/>
  <c r="W2214" i="5" s="1" a="1"/>
  <c r="W2214" i="5" s="1"/>
  <c r="X2215" i="5" a="1"/>
  <c r="X2215" i="5"/>
  <c r="W2215" i="5" s="1" a="1"/>
  <c r="W2215" i="5" s="1"/>
  <c r="X2216" i="5" a="1"/>
  <c r="X2216" i="5" s="1"/>
  <c r="W2216" i="5" s="1" a="1"/>
  <c r="W2216" i="5" s="1"/>
  <c r="X2222" i="5" a="1"/>
  <c r="X2222" i="5"/>
  <c r="W2222" i="5" s="1" a="1"/>
  <c r="W2222" i="5" s="1"/>
  <c r="X2223" i="5" a="1"/>
  <c r="X2223" i="5" s="1"/>
  <c r="W2223" i="5" s="1" a="1"/>
  <c r="W2223" i="5" s="1"/>
  <c r="X2224" i="5" a="1"/>
  <c r="X2224" i="5" s="1"/>
  <c r="W2224" i="5" s="1" a="1"/>
  <c r="W2224" i="5" s="1"/>
  <c r="X2225" i="5" a="1"/>
  <c r="X2225" i="5" s="1"/>
  <c r="W2225" i="5" s="1" a="1"/>
  <c r="W2225" i="5" s="1"/>
  <c r="X2226" i="5" a="1"/>
  <c r="X2226" i="5" s="1"/>
  <c r="W2226" i="5" s="1" a="1"/>
  <c r="W2226" i="5" s="1"/>
  <c r="X2227" i="5" a="1"/>
  <c r="X2227" i="5" s="1"/>
  <c r="W2227" i="5" s="1" a="1"/>
  <c r="W2227" i="5" s="1"/>
  <c r="X2228" i="5" a="1"/>
  <c r="X2228" i="5"/>
  <c r="W2228" i="5" s="1" a="1"/>
  <c r="W2228" i="5" s="1"/>
  <c r="X2234" i="5" a="1"/>
  <c r="X2234" i="5"/>
  <c r="W2234" i="5" s="1" a="1"/>
  <c r="W2234" i="5" s="1"/>
  <c r="X2235" i="5" a="1"/>
  <c r="X2235" i="5" s="1"/>
  <c r="W2235" i="5" s="1" a="1"/>
  <c r="W2235" i="5" s="1"/>
  <c r="X2236" i="5" a="1"/>
  <c r="X2236" i="5" s="1"/>
  <c r="W2236" i="5" s="1" a="1"/>
  <c r="W2236" i="5" s="1"/>
  <c r="X2237" i="5" a="1"/>
  <c r="X2237" i="5"/>
  <c r="W2237" i="5" s="1" a="1"/>
  <c r="W2237" i="5" s="1"/>
  <c r="X2238" i="5" a="1"/>
  <c r="X2238" i="5" s="1"/>
  <c r="W2238" i="5" s="1" a="1"/>
  <c r="W2238" i="5" s="1"/>
  <c r="X2239" i="5" a="1"/>
  <c r="X2239" i="5"/>
  <c r="W2239" i="5" s="1" a="1"/>
  <c r="W2239" i="5" s="1"/>
  <c r="X2240" i="5" a="1"/>
  <c r="X2240" i="5" s="1"/>
  <c r="W2240" i="5" s="1" a="1"/>
  <c r="W2240" i="5" s="1"/>
  <c r="X2246" i="5" a="1"/>
  <c r="X2246" i="5" s="1"/>
  <c r="W2246" i="5" s="1" a="1"/>
  <c r="W2246" i="5" s="1"/>
  <c r="X2247" i="5" a="1"/>
  <c r="X2247" i="5" s="1"/>
  <c r="W2247" i="5" s="1" a="1"/>
  <c r="W2247" i="5" s="1"/>
  <c r="X2248" i="5" a="1"/>
  <c r="X2248" i="5" s="1"/>
  <c r="W2248" i="5" s="1" a="1"/>
  <c r="W2248" i="5" s="1"/>
  <c r="X2249" i="5" a="1"/>
  <c r="X2249" i="5"/>
  <c r="W2249" i="5" s="1" a="1"/>
  <c r="W2249" i="5" s="1"/>
  <c r="X2250" i="5" a="1"/>
  <c r="X2250" i="5" s="1"/>
  <c r="W2250" i="5" s="1" a="1"/>
  <c r="W2250" i="5" s="1"/>
  <c r="X2251" i="5" a="1"/>
  <c r="X2251" i="5"/>
  <c r="W2251" i="5" s="1" a="1"/>
  <c r="W2251" i="5" s="1"/>
  <c r="X2252" i="5" a="1"/>
  <c r="X2252" i="5" s="1"/>
  <c r="W2252" i="5" s="1" a="1"/>
  <c r="W2252" i="5" s="1"/>
  <c r="X2253" i="5" a="1"/>
  <c r="X2253" i="5" s="1"/>
  <c r="W2253" i="5" s="1" a="1"/>
  <c r="W2253" i="5" s="1"/>
  <c r="X2258" i="5" a="1"/>
  <c r="X2258" i="5" s="1"/>
  <c r="W2258" i="5" s="1" a="1"/>
  <c r="W2258" i="5" s="1"/>
  <c r="X2259" i="5" a="1"/>
  <c r="X2259" i="5" s="1"/>
  <c r="W2259" i="5" s="1" a="1"/>
  <c r="W2259" i="5" s="1"/>
  <c r="X2260" i="5" a="1"/>
  <c r="X2260" i="5" s="1"/>
  <c r="W2260" i="5" s="1" a="1"/>
  <c r="W2260" i="5" s="1"/>
  <c r="X2261" i="5" a="1"/>
  <c r="X2261" i="5"/>
  <c r="W2261" i="5" s="1" a="1"/>
  <c r="W2261" i="5" s="1"/>
  <c r="X2262" i="5" a="1"/>
  <c r="X2262" i="5" s="1"/>
  <c r="W2262" i="5" s="1" a="1"/>
  <c r="W2262" i="5" s="1"/>
  <c r="X2263" i="5" a="1"/>
  <c r="X2263" i="5"/>
  <c r="W2263" i="5" s="1" a="1"/>
  <c r="W2263" i="5" s="1"/>
  <c r="X2264" i="5" a="1"/>
  <c r="X2264" i="5" s="1"/>
  <c r="W2264" i="5" s="1" a="1"/>
  <c r="W2264" i="5" s="1"/>
  <c r="X2265" i="5" a="1"/>
  <c r="X2265" i="5" s="1"/>
  <c r="W2265" i="5" s="1" a="1"/>
  <c r="W2265" i="5" s="1"/>
  <c r="X2270" i="5" a="1"/>
  <c r="X2270" i="5"/>
  <c r="W2270" i="5" s="1" a="1"/>
  <c r="W2270" i="5" s="1"/>
  <c r="X2271" i="5" a="1"/>
  <c r="X2271" i="5" s="1"/>
  <c r="W2271" i="5" s="1" a="1"/>
  <c r="W2271" i="5" s="1"/>
  <c r="X2272" i="5" a="1"/>
  <c r="X2272" i="5" s="1"/>
  <c r="W2272" i="5" s="1" a="1"/>
  <c r="W2272" i="5" s="1"/>
  <c r="X2273" i="5" a="1"/>
  <c r="X2273" i="5"/>
  <c r="W2273" i="5" s="1" a="1"/>
  <c r="W2273" i="5" s="1"/>
  <c r="X2274" i="5" a="1"/>
  <c r="X2274" i="5" s="1"/>
  <c r="W2274" i="5" s="1" a="1"/>
  <c r="W2274" i="5" s="1"/>
  <c r="X2275" i="5" a="1"/>
  <c r="X2275" i="5"/>
  <c r="W2275" i="5" s="1" a="1"/>
  <c r="W2275" i="5" s="1"/>
  <c r="X2276" i="5" a="1"/>
  <c r="X2276" i="5" s="1"/>
  <c r="W2276" i="5" s="1" a="1"/>
  <c r="W2276" i="5" s="1"/>
  <c r="X2277" i="5" a="1"/>
  <c r="X2277" i="5" s="1"/>
  <c r="W2277" i="5" s="1" a="1"/>
  <c r="W2277" i="5" s="1"/>
  <c r="X2282" i="5" a="1"/>
  <c r="X2282" i="5" s="1"/>
  <c r="W2282" i="5" s="1" a="1"/>
  <c r="W2282" i="5" s="1"/>
  <c r="X2283" i="5" a="1"/>
  <c r="X2283" i="5" s="1"/>
  <c r="W2283" i="5" s="1" a="1"/>
  <c r="W2283" i="5" s="1"/>
  <c r="X2284" i="5" a="1"/>
  <c r="X2284" i="5" s="1"/>
  <c r="W2284" i="5" s="1" a="1"/>
  <c r="W2284" i="5" s="1"/>
  <c r="X2285" i="5" a="1"/>
  <c r="X2285" i="5"/>
  <c r="W2285" i="5" s="1" a="1"/>
  <c r="W2285" i="5" s="1"/>
  <c r="X2286" i="5" a="1"/>
  <c r="X2286" i="5" s="1"/>
  <c r="W2286" i="5" s="1" a="1"/>
  <c r="W2286" i="5" s="1"/>
  <c r="X2287" i="5" a="1"/>
  <c r="X2287" i="5"/>
  <c r="W2287" i="5" s="1" a="1"/>
  <c r="W2287" i="5" s="1"/>
  <c r="X2288" i="5" a="1"/>
  <c r="X2288" i="5" s="1"/>
  <c r="W2288" i="5" s="1" a="1"/>
  <c r="W2288" i="5" s="1"/>
  <c r="X2289" i="5" a="1"/>
  <c r="X2289" i="5" s="1"/>
  <c r="W2289" i="5" s="1" a="1"/>
  <c r="W2289" i="5" s="1"/>
  <c r="X2294" i="5" a="1"/>
  <c r="X2294" i="5"/>
  <c r="W2294" i="5" s="1" a="1"/>
  <c r="W2294" i="5" s="1"/>
  <c r="X2295" i="5" a="1"/>
  <c r="X2295" i="5" s="1"/>
  <c r="W2295" i="5" s="1" a="1"/>
  <c r="W2295" i="5" s="1"/>
  <c r="X2296" i="5" a="1"/>
  <c r="X2296" i="5" s="1"/>
  <c r="W2296" i="5" s="1" a="1"/>
  <c r="W2296" i="5" s="1"/>
  <c r="X2297" i="5" a="1"/>
  <c r="X2297" i="5"/>
  <c r="W2297" i="5" s="1" a="1"/>
  <c r="W2297" i="5" s="1"/>
  <c r="X2298" i="5" a="1"/>
  <c r="X2298" i="5" s="1"/>
  <c r="W2298" i="5" s="1" a="1"/>
  <c r="W2298" i="5" s="1"/>
  <c r="X2299" i="5" a="1"/>
  <c r="X2299" i="5" s="1"/>
  <c r="W2299" i="5" s="1" a="1"/>
  <c r="W2299" i="5" s="1"/>
  <c r="X2300" i="5" a="1"/>
  <c r="X2300" i="5"/>
  <c r="W2300" i="5" s="1" a="1"/>
  <c r="W2300" i="5" s="1"/>
  <c r="X2306" i="5" a="1"/>
  <c r="X2306" i="5"/>
  <c r="W2306" i="5" s="1" a="1"/>
  <c r="W2306" i="5" s="1"/>
  <c r="X2307" i="5" a="1"/>
  <c r="X2307" i="5" s="1"/>
  <c r="W2307" i="5" s="1" a="1"/>
  <c r="W2307" i="5" s="1"/>
  <c r="X2308" i="5" a="1"/>
  <c r="X2308" i="5" s="1"/>
  <c r="W2308" i="5" s="1" a="1"/>
  <c r="W2308" i="5" s="1"/>
  <c r="X2309" i="5" a="1"/>
  <c r="X2309" i="5"/>
  <c r="W2309" i="5" s="1" a="1"/>
  <c r="W2309" i="5" s="1"/>
  <c r="X2310" i="5" a="1"/>
  <c r="X2310" i="5" s="1"/>
  <c r="W2310" i="5" s="1" a="1"/>
  <c r="W2310" i="5" s="1"/>
  <c r="X2311" i="5" a="1"/>
  <c r="X2311" i="5"/>
  <c r="W2311" i="5" s="1" a="1"/>
  <c r="W2311" i="5" s="1"/>
  <c r="X2312" i="5" a="1"/>
  <c r="X2312" i="5" s="1"/>
  <c r="W2312" i="5" s="1" a="1"/>
  <c r="W2312" i="5" s="1"/>
  <c r="X2318" i="5" a="1"/>
  <c r="X2318" i="5" s="1"/>
  <c r="W2318" i="5" s="1" a="1"/>
  <c r="W2318" i="5" s="1"/>
  <c r="X2319" i="5" a="1"/>
  <c r="X2319" i="5" s="1"/>
  <c r="W2319" i="5" s="1" a="1"/>
  <c r="W2319" i="5" s="1"/>
  <c r="X2320" i="5" a="1"/>
  <c r="X2320" i="5" s="1"/>
  <c r="W2320" i="5" s="1" a="1"/>
  <c r="W2320" i="5" s="1"/>
  <c r="X2321" i="5" a="1"/>
  <c r="X2321" i="5"/>
  <c r="W2321" i="5" s="1" a="1"/>
  <c r="W2321" i="5" s="1"/>
  <c r="X2322" i="5" a="1"/>
  <c r="X2322" i="5" s="1"/>
  <c r="W2322" i="5" s="1" a="1"/>
  <c r="W2322" i="5" s="1"/>
  <c r="X2323" i="5" a="1"/>
  <c r="X2323" i="5"/>
  <c r="W2323" i="5" s="1" a="1"/>
  <c r="W2323" i="5" s="1"/>
  <c r="X2324" i="5" a="1"/>
  <c r="X2324" i="5"/>
  <c r="W2324" i="5" s="1" a="1"/>
  <c r="W2324" i="5" s="1"/>
  <c r="X2330" i="5" a="1"/>
  <c r="X2330" i="5" s="1"/>
  <c r="W2330" i="5" s="1" a="1"/>
  <c r="W2330" i="5" s="1"/>
  <c r="X2331" i="5" a="1"/>
  <c r="X2331" i="5" s="1"/>
  <c r="W2331" i="5" s="1" a="1"/>
  <c r="W2331" i="5" s="1"/>
  <c r="X2332" i="5" a="1"/>
  <c r="X2332" i="5" s="1"/>
  <c r="W2332" i="5" s="1" a="1"/>
  <c r="W2332" i="5" s="1"/>
  <c r="X2333" i="5" a="1"/>
  <c r="X2333" i="5" s="1"/>
  <c r="W2333" i="5" s="1" a="1"/>
  <c r="W2333" i="5" s="1"/>
  <c r="X2334" i="5" a="1"/>
  <c r="X2334" i="5" s="1"/>
  <c r="W2334" i="5" s="1" a="1"/>
  <c r="W2334" i="5" s="1"/>
  <c r="X2335" i="5" a="1"/>
  <c r="X2335" i="5"/>
  <c r="W2335" i="5" s="1" a="1"/>
  <c r="W2335" i="5" s="1"/>
  <c r="X2336" i="5" a="1"/>
  <c r="X2336" i="5" s="1"/>
  <c r="W2336" i="5" s="1" a="1"/>
  <c r="W2336" i="5" s="1"/>
  <c r="X2342" i="5" a="1"/>
  <c r="X2342" i="5" s="1"/>
  <c r="W2342" i="5" s="1" a="1"/>
  <c r="W2342" i="5" s="1"/>
  <c r="X2343" i="5" a="1"/>
  <c r="X2343" i="5" s="1"/>
  <c r="W2343" i="5" s="1" a="1"/>
  <c r="W2343" i="5" s="1"/>
  <c r="X2344" i="5" a="1"/>
  <c r="X2344" i="5" s="1"/>
  <c r="W2344" i="5" s="1" a="1"/>
  <c r="W2344" i="5" s="1"/>
  <c r="X2345" i="5" a="1"/>
  <c r="X2345" i="5"/>
  <c r="W2345" i="5" s="1" a="1"/>
  <c r="W2345" i="5" s="1"/>
  <c r="X2346" i="5" a="1"/>
  <c r="X2346" i="5" s="1"/>
  <c r="W2346" i="5" s="1" a="1"/>
  <c r="W2346" i="5" s="1"/>
  <c r="X2347" i="5" a="1"/>
  <c r="X2347" i="5" s="1"/>
  <c r="W2347" i="5" s="1" a="1"/>
  <c r="W2347" i="5" s="1"/>
  <c r="X2348" i="5" a="1"/>
  <c r="X2348" i="5"/>
  <c r="W2348" i="5" s="1" a="1"/>
  <c r="W2348" i="5" s="1"/>
  <c r="X2354" i="5" a="1"/>
  <c r="X2354" i="5"/>
  <c r="W2354" i="5" s="1" a="1"/>
  <c r="W2354" i="5" s="1"/>
  <c r="X2355" i="5" a="1"/>
  <c r="X2355" i="5" s="1"/>
  <c r="W2355" i="5" s="1" a="1"/>
  <c r="W2355" i="5" s="1"/>
  <c r="X2356" i="5" a="1"/>
  <c r="X2356" i="5" s="1"/>
  <c r="W2356" i="5" s="1" a="1"/>
  <c r="W2356" i="5" s="1"/>
  <c r="X2357" i="5" a="1"/>
  <c r="X2357" i="5"/>
  <c r="W2357" i="5" s="1" a="1"/>
  <c r="W2357" i="5" s="1"/>
  <c r="X2358" i="5" a="1"/>
  <c r="X2358" i="5" s="1"/>
  <c r="W2358" i="5" s="1" a="1"/>
  <c r="W2358" i="5" s="1"/>
  <c r="X2359" i="5" a="1"/>
  <c r="X2359" i="5" s="1"/>
  <c r="W2359" i="5" s="1" a="1"/>
  <c r="W2359" i="5" s="1"/>
  <c r="X2360" i="5" a="1"/>
  <c r="X2360" i="5" s="1"/>
  <c r="W2360" i="5" s="1" a="1"/>
  <c r="W2360" i="5" s="1"/>
  <c r="X2366" i="5" a="1"/>
  <c r="X2366" i="5" s="1"/>
  <c r="W2366" i="5" s="1" a="1"/>
  <c r="W2366" i="5" s="1"/>
  <c r="X2367" i="5" a="1"/>
  <c r="X2367" i="5" s="1"/>
  <c r="W2367" i="5" s="1" a="1"/>
  <c r="W2367" i="5" s="1"/>
  <c r="X2368" i="5" a="1"/>
  <c r="X2368" i="5" s="1"/>
  <c r="W2368" i="5" s="1" a="1"/>
  <c r="W2368" i="5" s="1"/>
  <c r="X2369" i="5" a="1"/>
  <c r="X2369" i="5" s="1"/>
  <c r="W2369" i="5" s="1" a="1"/>
  <c r="W2369" i="5" s="1"/>
  <c r="X2370" i="5" a="1"/>
  <c r="X2370" i="5" s="1"/>
  <c r="W2370" i="5" s="1" a="1"/>
  <c r="W2370" i="5" s="1"/>
  <c r="X2371" i="5" a="1"/>
  <c r="X2371" i="5"/>
  <c r="W2371" i="5" s="1" a="1"/>
  <c r="W2371" i="5" s="1"/>
  <c r="X2372" i="5" a="1"/>
  <c r="X2372" i="5" s="1"/>
  <c r="W2372" i="5" s="1" a="1"/>
  <c r="W2372" i="5" s="1"/>
  <c r="X2373" i="5" a="1"/>
  <c r="X2373" i="5" s="1"/>
  <c r="W2373" i="5" s="1" a="1"/>
  <c r="W2373" i="5" s="1"/>
  <c r="X2378" i="5" a="1"/>
  <c r="X2378" i="5"/>
  <c r="W2378" i="5" s="1" a="1"/>
  <c r="W2378" i="5" s="1"/>
  <c r="X2379" i="5" a="1"/>
  <c r="X2379" i="5" s="1"/>
  <c r="W2379" i="5" s="1" a="1"/>
  <c r="W2379" i="5" s="1"/>
  <c r="X2380" i="5" a="1"/>
  <c r="X2380" i="5" s="1"/>
  <c r="W2380" i="5" s="1" a="1"/>
  <c r="W2380" i="5" s="1"/>
  <c r="X2381" i="5" a="1"/>
  <c r="X2381" i="5"/>
  <c r="W2381" i="5" s="1" a="1"/>
  <c r="W2381" i="5" s="1"/>
  <c r="X2382" i="5" a="1"/>
  <c r="X2382" i="5" s="1"/>
  <c r="W2382" i="5" s="1" a="1"/>
  <c r="W2382" i="5" s="1"/>
  <c r="X2383" i="5" a="1"/>
  <c r="X2383" i="5" s="1"/>
  <c r="W2383" i="5" s="1" a="1"/>
  <c r="W2383" i="5" s="1"/>
  <c r="X2384" i="5" a="1"/>
  <c r="X2384" i="5" s="1"/>
  <c r="W2384" i="5" s="1" a="1"/>
  <c r="W2384" i="5" s="1"/>
  <c r="X2385" i="5" a="1"/>
  <c r="X2385" i="5" s="1"/>
  <c r="W2385" i="5" s="1" a="1"/>
  <c r="W2385" i="5" s="1"/>
  <c r="X2389" i="5" a="1"/>
  <c r="X2389" i="5" s="1"/>
  <c r="X2390" i="5" a="1"/>
  <c r="X2390" i="5"/>
  <c r="W2390" i="5" s="1" a="1"/>
  <c r="W2390" i="5" s="1"/>
  <c r="X2391" i="5" a="1"/>
  <c r="X2391" i="5" s="1"/>
  <c r="W2391" i="5" s="1" a="1"/>
  <c r="W2391" i="5" s="1"/>
  <c r="X2392" i="5" a="1"/>
  <c r="X2392" i="5" s="1"/>
  <c r="W2392" i="5" s="1" a="1"/>
  <c r="W2392" i="5" s="1"/>
  <c r="X2393" i="5" a="1"/>
  <c r="X2393" i="5"/>
  <c r="W2393" i="5" s="1" a="1"/>
  <c r="W2393" i="5" s="1"/>
  <c r="X2394" i="5" a="1"/>
  <c r="X2394" i="5" s="1"/>
  <c r="W2394" i="5" s="1" a="1"/>
  <c r="W2394" i="5" s="1"/>
  <c r="X2395" i="5" a="1"/>
  <c r="X2395" i="5"/>
  <c r="W2395" i="5" s="1" a="1"/>
  <c r="W2395" i="5" s="1"/>
  <c r="X2396" i="5" a="1"/>
  <c r="X2396" i="5" s="1"/>
  <c r="W2396" i="5" s="1" a="1"/>
  <c r="W2396" i="5" s="1"/>
  <c r="X2397" i="5" a="1"/>
  <c r="X2397" i="5" s="1"/>
  <c r="W2397" i="5" s="1" a="1"/>
  <c r="W2397" i="5" s="1"/>
  <c r="X2402" i="5" a="1"/>
  <c r="X2402" i="5" s="1"/>
  <c r="W2402" i="5" s="1" a="1"/>
  <c r="W2402" i="5" s="1"/>
  <c r="X2403" i="5" a="1"/>
  <c r="X2403" i="5" s="1"/>
  <c r="W2403" i="5" s="1" a="1"/>
  <c r="W2403" i="5" s="1"/>
  <c r="X2404" i="5" a="1"/>
  <c r="X2404" i="5" s="1"/>
  <c r="W2404" i="5" s="1" a="1"/>
  <c r="W2404" i="5" s="1"/>
  <c r="X2405" i="5" a="1"/>
  <c r="X2405" i="5" s="1"/>
  <c r="W2405" i="5" s="1" a="1"/>
  <c r="W2405" i="5" s="1"/>
  <c r="X2406" i="5" a="1"/>
  <c r="X2406" i="5" s="1"/>
  <c r="W2406" i="5" s="1" a="1"/>
  <c r="W2406" i="5" s="1"/>
  <c r="X2407" i="5" a="1"/>
  <c r="X2407" i="5"/>
  <c r="W2407" i="5" s="1" a="1"/>
  <c r="W2407" i="5" s="1"/>
  <c r="X2408" i="5" a="1"/>
  <c r="X2408" i="5" s="1"/>
  <c r="W2408" i="5" s="1" a="1"/>
  <c r="W2408" i="5" s="1"/>
  <c r="X2409" i="5" a="1"/>
  <c r="X2409" i="5" s="1"/>
  <c r="W2409" i="5" s="1" a="1"/>
  <c r="W2409" i="5" s="1"/>
  <c r="X2414" i="5" a="1"/>
  <c r="X2414" i="5" s="1"/>
  <c r="W2414" i="5" s="1" a="1"/>
  <c r="W2414" i="5" s="1"/>
  <c r="X2415" i="5" a="1"/>
  <c r="X2415" i="5" s="1"/>
  <c r="W2415" i="5" s="1" a="1"/>
  <c r="W2415" i="5" s="1"/>
  <c r="X2416" i="5" a="1"/>
  <c r="X2416" i="5" s="1"/>
  <c r="W2416" i="5" s="1" a="1"/>
  <c r="W2416" i="5" s="1"/>
  <c r="X2417" i="5" a="1"/>
  <c r="X2417" i="5"/>
  <c r="W2417" i="5" s="1" a="1"/>
  <c r="W2417" i="5" s="1"/>
  <c r="X2418" i="5" a="1"/>
  <c r="X2418" i="5" s="1"/>
  <c r="W2418" i="5" s="1" a="1"/>
  <c r="W2418" i="5" s="1"/>
  <c r="X2419" i="5" a="1"/>
  <c r="X2419" i="5" s="1"/>
  <c r="W2419" i="5" s="1" a="1"/>
  <c r="W2419" i="5" s="1"/>
  <c r="X2420" i="5" a="1"/>
  <c r="X2420" i="5" s="1"/>
  <c r="W2420" i="5" s="1" a="1"/>
  <c r="W2420" i="5" s="1"/>
  <c r="X2426" i="5" a="1"/>
  <c r="X2426" i="5" s="1"/>
  <c r="W2426" i="5" s="1" a="1"/>
  <c r="W2426" i="5" s="1"/>
  <c r="X2427" i="5" a="1"/>
  <c r="X2427" i="5" s="1"/>
  <c r="W2427" i="5" s="1" a="1"/>
  <c r="W2427" i="5" s="1"/>
  <c r="X2428" i="5" a="1"/>
  <c r="X2428" i="5" s="1"/>
  <c r="W2428" i="5" s="1" a="1"/>
  <c r="W2428" i="5" s="1"/>
  <c r="X2429" i="5" a="1"/>
  <c r="X2429" i="5" s="1"/>
  <c r="W2429" i="5" s="1" a="1"/>
  <c r="W2429" i="5" s="1"/>
  <c r="X2430" i="5" a="1"/>
  <c r="X2430" i="5" s="1"/>
  <c r="W2430" i="5" s="1" a="1"/>
  <c r="W2430" i="5" s="1"/>
  <c r="X2431" i="5" a="1"/>
  <c r="X2431" i="5" s="1"/>
  <c r="W2431" i="5" s="1" a="1"/>
  <c r="W2431" i="5" s="1"/>
  <c r="X2432" i="5" a="1"/>
  <c r="X2432" i="5" s="1"/>
  <c r="W2432" i="5" s="1" a="1"/>
  <c r="W2432" i="5" s="1"/>
  <c r="X2438" i="5" a="1"/>
  <c r="X2438" i="5" s="1"/>
  <c r="W2438" i="5" s="1" a="1"/>
  <c r="W2438" i="5" s="1"/>
  <c r="X2439" i="5" a="1"/>
  <c r="X2439" i="5" s="1"/>
  <c r="W2439" i="5" s="1" a="1"/>
  <c r="W2439" i="5" s="1"/>
  <c r="X2440" i="5" a="1"/>
  <c r="X2440" i="5" s="1"/>
  <c r="W2440" i="5" s="1" a="1"/>
  <c r="W2440" i="5" s="1"/>
  <c r="X2441" i="5" a="1"/>
  <c r="X2441" i="5" s="1"/>
  <c r="W2441" i="5" s="1" a="1"/>
  <c r="W2441" i="5" s="1"/>
  <c r="X2442" i="5" a="1"/>
  <c r="X2442" i="5" s="1"/>
  <c r="W2442" i="5" s="1" a="1"/>
  <c r="W2442" i="5" s="1"/>
  <c r="X2443" i="5" a="1"/>
  <c r="X2443" i="5" s="1"/>
  <c r="W2443" i="5" s="1" a="1"/>
  <c r="W2443" i="5" s="1"/>
  <c r="X2444" i="5" a="1"/>
  <c r="X2444" i="5" s="1"/>
  <c r="W2444" i="5" s="1" a="1"/>
  <c r="W2444" i="5" s="1"/>
  <c r="X2450" i="5" a="1"/>
  <c r="X2450" i="5" s="1"/>
  <c r="W2450" i="5" s="1" a="1"/>
  <c r="W2450" i="5" s="1"/>
  <c r="X2451" i="5" a="1"/>
  <c r="X2451" i="5" s="1"/>
  <c r="W2451" i="5" s="1" a="1"/>
  <c r="W2451" i="5" s="1"/>
  <c r="X2452" i="5" a="1"/>
  <c r="X2452" i="5" s="1"/>
  <c r="W2452" i="5" s="1" a="1"/>
  <c r="W2452" i="5" s="1"/>
  <c r="X2453" i="5" a="1"/>
  <c r="X2453" i="5"/>
  <c r="W2453" i="5" s="1" a="1"/>
  <c r="W2453" i="5" s="1"/>
  <c r="X2454" i="5" a="1"/>
  <c r="X2454" i="5" s="1"/>
  <c r="W2454" i="5" s="1" a="1"/>
  <c r="W2454" i="5" s="1"/>
  <c r="X2455" i="5" a="1"/>
  <c r="X2455" i="5" s="1"/>
  <c r="W2455" i="5" s="1" a="1"/>
  <c r="W2455" i="5" s="1"/>
  <c r="X2456" i="5" a="1"/>
  <c r="X2456" i="5"/>
  <c r="W2456" i="5" s="1" a="1"/>
  <c r="W2456" i="5" s="1"/>
  <c r="X2462" i="5" a="1"/>
  <c r="X2462" i="5" s="1"/>
  <c r="W2462" i="5" s="1" a="1"/>
  <c r="W2462" i="5" s="1"/>
  <c r="X2463" i="5" a="1"/>
  <c r="X2463" i="5" s="1"/>
  <c r="W2463" i="5" s="1" a="1"/>
  <c r="W2463" i="5" s="1"/>
  <c r="X2464" i="5" a="1"/>
  <c r="X2464" i="5" s="1"/>
  <c r="W2464" i="5" s="1" a="1"/>
  <c r="W2464" i="5" s="1"/>
  <c r="X2465" i="5" a="1"/>
  <c r="X2465" i="5" s="1"/>
  <c r="W2465" i="5" s="1" a="1"/>
  <c r="W2465" i="5" s="1"/>
  <c r="X2466" i="5" a="1"/>
  <c r="X2466" i="5" s="1"/>
  <c r="W2466" i="5" s="1" a="1"/>
  <c r="W2466" i="5" s="1"/>
  <c r="X2467" i="5" a="1"/>
  <c r="X2467" i="5" s="1"/>
  <c r="W2467" i="5" s="1" a="1"/>
  <c r="W2467" i="5" s="1"/>
  <c r="X2468" i="5" a="1"/>
  <c r="X2468" i="5"/>
  <c r="W2468" i="5" s="1" a="1"/>
  <c r="W2468" i="5" s="1"/>
  <c r="X2469" i="5" a="1"/>
  <c r="X2469" i="5" s="1"/>
  <c r="W2469" i="5" s="1" a="1"/>
  <c r="W2469" i="5" s="1"/>
  <c r="X2474" i="5" a="1"/>
  <c r="X2474" i="5" s="1"/>
  <c r="W2474" i="5" s="1" a="1"/>
  <c r="W2474" i="5" s="1"/>
  <c r="X2475" i="5" a="1"/>
  <c r="X2475" i="5" s="1"/>
  <c r="W2475" i="5" s="1" a="1"/>
  <c r="W2475" i="5" s="1"/>
  <c r="X2476" i="5" a="1"/>
  <c r="X2476" i="5" s="1"/>
  <c r="W2476" i="5" s="1" a="1"/>
  <c r="W2476" i="5" s="1"/>
  <c r="X2477" i="5" a="1"/>
  <c r="X2477" i="5" s="1"/>
  <c r="W2477" i="5" s="1" a="1"/>
  <c r="W2477" i="5" s="1"/>
  <c r="X2478" i="5" a="1"/>
  <c r="X2478" i="5" s="1"/>
  <c r="W2478" i="5" s="1" a="1"/>
  <c r="W2478" i="5" s="1"/>
  <c r="X2479" i="5" a="1"/>
  <c r="X2479" i="5" s="1"/>
  <c r="W2479" i="5" s="1" a="1"/>
  <c r="W2479" i="5" s="1"/>
  <c r="X2480" i="5" a="1"/>
  <c r="X2480" i="5"/>
  <c r="W2480" i="5" s="1" a="1"/>
  <c r="W2480" i="5" s="1"/>
  <c r="X2481" i="5" a="1"/>
  <c r="X2481" i="5" s="1"/>
  <c r="W2481" i="5" s="1" a="1"/>
  <c r="W2481" i="5" s="1"/>
  <c r="X2486" i="5" a="1"/>
  <c r="X2486" i="5" s="1"/>
  <c r="W2486" i="5" s="1" a="1"/>
  <c r="W2486" i="5" s="1"/>
  <c r="X2487" i="5" a="1"/>
  <c r="X2487" i="5" s="1"/>
  <c r="W2487" i="5" s="1" a="1"/>
  <c r="W2487" i="5" s="1"/>
  <c r="X2488" i="5" a="1"/>
  <c r="X2488" i="5" s="1"/>
  <c r="W2488" i="5" s="1" a="1"/>
  <c r="W2488" i="5" s="1"/>
  <c r="X2489" i="5" a="1"/>
  <c r="X2489" i="5" s="1"/>
  <c r="W2489" i="5" s="1" a="1"/>
  <c r="W2489" i="5" s="1"/>
  <c r="X2490" i="5" a="1"/>
  <c r="X2490" i="5" s="1"/>
  <c r="W2490" i="5" s="1" a="1"/>
  <c r="W2490" i="5" s="1"/>
  <c r="X2491" i="5" a="1"/>
  <c r="X2491" i="5" s="1"/>
  <c r="W2491" i="5" s="1" a="1"/>
  <c r="W2491" i="5" s="1"/>
  <c r="X2492" i="5" a="1"/>
  <c r="X2492" i="5" s="1"/>
  <c r="W2492" i="5" s="1" a="1"/>
  <c r="W2492" i="5" s="1"/>
  <c r="X2498" i="5" a="1"/>
  <c r="X2498" i="5" s="1"/>
  <c r="W2498" i="5" s="1" a="1"/>
  <c r="W2498" i="5" s="1"/>
  <c r="X2499" i="5" a="1"/>
  <c r="X2499" i="5" s="1"/>
  <c r="W2499" i="5" s="1" a="1"/>
  <c r="W2499" i="5" s="1"/>
  <c r="X2500" i="5" a="1"/>
  <c r="X2500" i="5" s="1"/>
  <c r="W2500" i="5" s="1" a="1"/>
  <c r="W2500" i="5" s="1"/>
  <c r="X2501" i="5" a="1"/>
  <c r="X2501" i="5" s="1"/>
  <c r="W2501" i="5" s="1" a="1"/>
  <c r="W2501" i="5" s="1"/>
  <c r="X2502" i="5" a="1"/>
  <c r="X2502" i="5" s="1"/>
  <c r="W2502" i="5" s="1" a="1"/>
  <c r="W2502" i="5" s="1"/>
  <c r="X2503" i="5" a="1"/>
  <c r="X2503" i="5" s="1"/>
  <c r="W2503" i="5" s="1" a="1"/>
  <c r="W2503" i="5" s="1"/>
  <c r="X2504" i="5" a="1"/>
  <c r="X2504" i="5"/>
  <c r="W2504" i="5" s="1" a="1"/>
  <c r="W2504" i="5" s="1"/>
  <c r="X2510" i="5" a="1"/>
  <c r="X2510" i="5" s="1"/>
  <c r="W2510" i="5" s="1" a="1"/>
  <c r="W2510" i="5" s="1"/>
  <c r="X2511" i="5" a="1"/>
  <c r="X2511" i="5" s="1"/>
  <c r="W2511" i="5" s="1" a="1"/>
  <c r="W2511" i="5" s="1"/>
  <c r="X2512" i="5" a="1"/>
  <c r="X2512" i="5" s="1"/>
  <c r="W2512" i="5" s="1" a="1"/>
  <c r="W2512" i="5" s="1"/>
  <c r="X2513" i="5" a="1"/>
  <c r="X2513" i="5" s="1"/>
  <c r="W2513" i="5" s="1" a="1"/>
  <c r="W2513" i="5" s="1"/>
  <c r="X2514" i="5" a="1"/>
  <c r="X2514" i="5" s="1"/>
  <c r="W2514" i="5" s="1" a="1"/>
  <c r="W2514" i="5" s="1"/>
  <c r="X2515" i="5" a="1"/>
  <c r="X2515" i="5" s="1"/>
  <c r="W2515" i="5" s="1" a="1"/>
  <c r="W2515" i="5" s="1"/>
  <c r="X2516" i="5" a="1"/>
  <c r="X2516" i="5" s="1"/>
  <c r="W2516" i="5" s="1" a="1"/>
  <c r="W2516" i="5" s="1"/>
  <c r="X2517" i="5" a="1"/>
  <c r="X2517" i="5" s="1"/>
  <c r="W2517" i="5" s="1" a="1"/>
  <c r="W2517" i="5" s="1"/>
  <c r="X2522" i="5" a="1"/>
  <c r="X2522" i="5" s="1"/>
  <c r="W2522" i="5" s="1" a="1"/>
  <c r="W2522" i="5" s="1"/>
  <c r="X2523" i="5" a="1"/>
  <c r="X2523" i="5" s="1"/>
  <c r="W2523" i="5" s="1" a="1"/>
  <c r="W2523" i="5" s="1"/>
  <c r="X2524" i="5" a="1"/>
  <c r="X2524" i="5" s="1"/>
  <c r="W2524" i="5" s="1" a="1"/>
  <c r="W2524" i="5" s="1"/>
  <c r="X2525" i="5" a="1"/>
  <c r="X2525" i="5"/>
  <c r="W2525" i="5" s="1" a="1"/>
  <c r="W2525" i="5" s="1"/>
  <c r="X2526" i="5" a="1"/>
  <c r="X2526" i="5" s="1"/>
  <c r="W2526" i="5" s="1" a="1"/>
  <c r="W2526" i="5" s="1"/>
  <c r="X2527" i="5" a="1"/>
  <c r="X2527" i="5" s="1"/>
  <c r="W2527" i="5" s="1" a="1"/>
  <c r="W2527" i="5" s="1"/>
  <c r="X2528" i="5" a="1"/>
  <c r="X2528" i="5"/>
  <c r="W2528" i="5" s="1" a="1"/>
  <c r="W2528" i="5" s="1"/>
  <c r="X2534" i="5" a="1"/>
  <c r="X2534" i="5" s="1"/>
  <c r="W2534" i="5" s="1" a="1"/>
  <c r="W2534" i="5" s="1"/>
  <c r="X2535" i="5" a="1"/>
  <c r="X2535" i="5" s="1"/>
  <c r="W2535" i="5" s="1" a="1"/>
  <c r="W2535" i="5" s="1"/>
  <c r="X2536" i="5" a="1"/>
  <c r="X2536" i="5" s="1"/>
  <c r="W2536" i="5" s="1" a="1"/>
  <c r="W2536" i="5" s="1"/>
  <c r="X2537" i="5" a="1"/>
  <c r="X2537" i="5" s="1"/>
  <c r="W2537" i="5" s="1" a="1"/>
  <c r="W2537" i="5" s="1"/>
  <c r="X2538" i="5" a="1"/>
  <c r="X2538" i="5" s="1"/>
  <c r="W2538" i="5" s="1" a="1"/>
  <c r="W2538" i="5" s="1"/>
  <c r="X2539" i="5" a="1"/>
  <c r="X2539" i="5" s="1"/>
  <c r="W2539" i="5" s="1" a="1"/>
  <c r="W2539" i="5" s="1"/>
  <c r="X2540" i="5" a="1"/>
  <c r="X2540" i="5"/>
  <c r="W2540" i="5" s="1" a="1"/>
  <c r="W2540" i="5" s="1"/>
  <c r="X2541" i="5" a="1"/>
  <c r="X2541" i="5" s="1"/>
  <c r="W2541" i="5" s="1" a="1"/>
  <c r="W2541" i="5" s="1"/>
  <c r="X2542" i="5" a="1"/>
  <c r="X2542" i="5" s="1"/>
  <c r="X2546" i="5" a="1"/>
  <c r="X2546" i="5" s="1"/>
  <c r="W2546" i="5" s="1" a="1"/>
  <c r="W2546" i="5" s="1"/>
  <c r="X2547" i="5" a="1"/>
  <c r="X2547" i="5" s="1"/>
  <c r="W2547" i="5" s="1" a="1"/>
  <c r="W2547" i="5" s="1"/>
  <c r="X2548" i="5" a="1"/>
  <c r="X2548" i="5" s="1"/>
  <c r="W2548" i="5" s="1" a="1"/>
  <c r="W2548" i="5" s="1"/>
  <c r="X2549" i="5" a="1"/>
  <c r="X2549" i="5"/>
  <c r="W2549" i="5" s="1" a="1"/>
  <c r="W2549" i="5" s="1"/>
  <c r="X2550" i="5" a="1"/>
  <c r="X2550" i="5" s="1"/>
  <c r="W2550" i="5" s="1" a="1"/>
  <c r="W2550" i="5" s="1"/>
  <c r="X2551" i="5" a="1"/>
  <c r="X2551" i="5" s="1"/>
  <c r="W2551" i="5" s="1" a="1"/>
  <c r="W2551" i="5" s="1"/>
  <c r="X2552" i="5" a="1"/>
  <c r="X2552" i="5" s="1"/>
  <c r="W2552" i="5" s="1" a="1"/>
  <c r="W2552" i="5" s="1"/>
  <c r="X2558" i="5" a="1"/>
  <c r="X2558" i="5" s="1"/>
  <c r="W2558" i="5" s="1" a="1"/>
  <c r="W2558" i="5" s="1"/>
  <c r="X2559" i="5" a="1"/>
  <c r="X2559" i="5" s="1"/>
  <c r="W2559" i="5" s="1" a="1"/>
  <c r="W2559" i="5" s="1"/>
  <c r="X2560" i="5" a="1"/>
  <c r="X2560" i="5" s="1"/>
  <c r="W2560" i="5" s="1" a="1"/>
  <c r="W2560" i="5" s="1"/>
  <c r="X2561" i="5" a="1"/>
  <c r="X2561" i="5" s="1"/>
  <c r="W2561" i="5" s="1" a="1"/>
  <c r="W2561" i="5" s="1"/>
  <c r="X2562" i="5" a="1"/>
  <c r="X2562" i="5" s="1"/>
  <c r="W2562" i="5" s="1" a="1"/>
  <c r="W2562" i="5" s="1"/>
  <c r="X2563" i="5" a="1"/>
  <c r="X2563" i="5" s="1"/>
  <c r="W2563" i="5" s="1" a="1"/>
  <c r="W2563" i="5" s="1"/>
  <c r="X2564" i="5" a="1"/>
  <c r="X2564" i="5"/>
  <c r="W2564" i="5" s="1" a="1"/>
  <c r="W2564" i="5" s="1"/>
  <c r="X2570" i="5" a="1"/>
  <c r="X2570" i="5" s="1"/>
  <c r="W2570" i="5" s="1" a="1"/>
  <c r="W2570" i="5" s="1"/>
  <c r="X2571" i="5" a="1"/>
  <c r="X2571" i="5" s="1"/>
  <c r="W2571" i="5" s="1" a="1"/>
  <c r="W2571" i="5" s="1"/>
  <c r="X2572" i="5" a="1"/>
  <c r="X2572" i="5" s="1"/>
  <c r="W2572" i="5" s="1" a="1"/>
  <c r="W2572" i="5" s="1"/>
  <c r="X2573" i="5" a="1"/>
  <c r="X2573" i="5"/>
  <c r="W2573" i="5" s="1" a="1"/>
  <c r="W2573" i="5" s="1"/>
  <c r="X2574" i="5" a="1"/>
  <c r="X2574" i="5" s="1"/>
  <c r="W2574" i="5" s="1" a="1"/>
  <c r="W2574" i="5" s="1"/>
  <c r="X2575" i="5" a="1"/>
  <c r="X2575" i="5" s="1"/>
  <c r="W2575" i="5" s="1" a="1"/>
  <c r="W2575" i="5" s="1"/>
  <c r="X2576" i="5" a="1"/>
  <c r="X2576" i="5" s="1"/>
  <c r="W2576" i="5" s="1" a="1"/>
  <c r="W2576" i="5" s="1"/>
  <c r="X2577" i="5" a="1"/>
  <c r="X2577" i="5" s="1"/>
  <c r="W2577" i="5" s="1" a="1"/>
  <c r="W2577" i="5" s="1"/>
  <c r="X2582" i="5" a="1"/>
  <c r="X2582" i="5" s="1"/>
  <c r="W2582" i="5" s="1" a="1"/>
  <c r="W2582" i="5" s="1"/>
  <c r="X2583" i="5" a="1"/>
  <c r="X2583" i="5" s="1"/>
  <c r="W2583" i="5" s="1" a="1"/>
  <c r="W2583" i="5" s="1"/>
  <c r="X2584" i="5" a="1"/>
  <c r="X2584" i="5" s="1"/>
  <c r="W2584" i="5" s="1" a="1"/>
  <c r="W2584" i="5" s="1"/>
  <c r="X2585" i="5" a="1"/>
  <c r="X2585" i="5" s="1"/>
  <c r="W2585" i="5" s="1" a="1"/>
  <c r="W2585" i="5" s="1"/>
  <c r="X2586" i="5" a="1"/>
  <c r="X2586" i="5" s="1"/>
  <c r="W2586" i="5" s="1" a="1"/>
  <c r="W2586" i="5" s="1"/>
  <c r="X2587" i="5" a="1"/>
  <c r="X2587" i="5" s="1"/>
  <c r="W2587" i="5" s="1" a="1"/>
  <c r="W2587" i="5" s="1"/>
  <c r="X2588" i="5" a="1"/>
  <c r="X2588" i="5"/>
  <c r="W2588" i="5" s="1" a="1"/>
  <c r="W2588" i="5" s="1"/>
  <c r="X2589" i="5" a="1"/>
  <c r="X2589" i="5" s="1"/>
  <c r="W2589" i="5" s="1" a="1"/>
  <c r="W2589" i="5" s="1"/>
  <c r="X2590" i="5" a="1"/>
  <c r="X2590" i="5" s="1"/>
  <c r="X2594" i="5" a="1"/>
  <c r="X2594" i="5" s="1"/>
  <c r="W2594" i="5" s="1" a="1"/>
  <c r="W2594" i="5" s="1"/>
  <c r="X2595" i="5" a="1"/>
  <c r="X2595" i="5" s="1"/>
  <c r="W2595" i="5" s="1" a="1"/>
  <c r="W2595" i="5" s="1"/>
  <c r="X2596" i="5" a="1"/>
  <c r="X2596" i="5" s="1"/>
  <c r="W2596" i="5" s="1" a="1"/>
  <c r="W2596" i="5" s="1"/>
  <c r="X2597" i="5" a="1"/>
  <c r="X2597" i="5"/>
  <c r="W2597" i="5" s="1" a="1"/>
  <c r="W2597" i="5" s="1"/>
  <c r="X2598" i="5" a="1"/>
  <c r="X2598" i="5" s="1"/>
  <c r="W2598" i="5" s="1" a="1"/>
  <c r="W2598" i="5" s="1"/>
  <c r="X2599" i="5" a="1"/>
  <c r="X2599" i="5" s="1"/>
  <c r="W2599" i="5" s="1" a="1"/>
  <c r="W2599" i="5" s="1"/>
  <c r="X2600" i="5" a="1"/>
  <c r="X2600" i="5" s="1"/>
  <c r="W2600" i="5" s="1" a="1"/>
  <c r="W2600" i="5" s="1"/>
  <c r="X2606" i="5" a="1"/>
  <c r="X2606" i="5" s="1"/>
  <c r="W2606" i="5" s="1" a="1"/>
  <c r="W2606" i="5" s="1"/>
  <c r="X2607" i="5" a="1"/>
  <c r="X2607" i="5" s="1"/>
  <c r="W2607" i="5" s="1" a="1"/>
  <c r="W2607" i="5" s="1"/>
  <c r="X2608" i="5" a="1"/>
  <c r="X2608" i="5" s="1"/>
  <c r="W2608" i="5" s="1" a="1"/>
  <c r="W2608" i="5" s="1"/>
  <c r="X2609" i="5" a="1"/>
  <c r="X2609" i="5" s="1"/>
  <c r="W2609" i="5" s="1" a="1"/>
  <c r="W2609" i="5" s="1"/>
  <c r="X2610" i="5" a="1"/>
  <c r="X2610" i="5" s="1"/>
  <c r="W2610" i="5" s="1" a="1"/>
  <c r="W2610" i="5" s="1"/>
  <c r="X2611" i="5" a="1"/>
  <c r="X2611" i="5" s="1"/>
  <c r="W2611" i="5" s="1" a="1"/>
  <c r="W2611" i="5" s="1"/>
  <c r="X2612" i="5" a="1"/>
  <c r="X2612" i="5"/>
  <c r="W2612" i="5" s="1" a="1"/>
  <c r="W2612" i="5" s="1"/>
  <c r="X2618" i="5" a="1"/>
  <c r="X2618" i="5" s="1"/>
  <c r="W2618" i="5" s="1" a="1"/>
  <c r="W2618" i="5" s="1"/>
  <c r="X2619" i="5" a="1"/>
  <c r="X2619" i="5" s="1"/>
  <c r="W2619" i="5" s="1" a="1"/>
  <c r="W2619" i="5" s="1"/>
  <c r="X2620" i="5" a="1"/>
  <c r="X2620" i="5" s="1"/>
  <c r="W2620" i="5" s="1" a="1"/>
  <c r="W2620" i="5" s="1"/>
  <c r="X2621" i="5" a="1"/>
  <c r="X2621" i="5"/>
  <c r="W2621" i="5" s="1" a="1"/>
  <c r="W2621" i="5" s="1"/>
  <c r="X2622" i="5" a="1"/>
  <c r="X2622" i="5" s="1"/>
  <c r="W2622" i="5" s="1" a="1"/>
  <c r="W2622" i="5" s="1"/>
  <c r="X2623" i="5" a="1"/>
  <c r="X2623" i="5" s="1"/>
  <c r="W2623" i="5" s="1" a="1"/>
  <c r="W2623" i="5" s="1"/>
  <c r="X2624" i="5" a="1"/>
  <c r="X2624" i="5" s="1"/>
  <c r="W2624" i="5" s="1" a="1"/>
  <c r="W2624" i="5" s="1"/>
  <c r="X2630" i="5" a="1"/>
  <c r="X2630" i="5" s="1"/>
  <c r="W2630" i="5" s="1" a="1"/>
  <c r="W2630" i="5" s="1"/>
  <c r="X2631" i="5" a="1"/>
  <c r="X2631" i="5" s="1"/>
  <c r="W2631" i="5" s="1" a="1"/>
  <c r="W2631" i="5" s="1"/>
  <c r="X2632" i="5" a="1"/>
  <c r="X2632" i="5" s="1"/>
  <c r="W2632" i="5" s="1" a="1"/>
  <c r="W2632" i="5" s="1"/>
  <c r="X2633" i="5" a="1"/>
  <c r="X2633" i="5" s="1"/>
  <c r="W2633" i="5" s="1" a="1"/>
  <c r="W2633" i="5" s="1"/>
  <c r="X2634" i="5" a="1"/>
  <c r="X2634" i="5" s="1"/>
  <c r="W2634" i="5" s="1" a="1"/>
  <c r="W2634" i="5" s="1"/>
  <c r="X2635" i="5" a="1"/>
  <c r="X2635" i="5" s="1"/>
  <c r="W2635" i="5" s="1" a="1"/>
  <c r="W2635" i="5" s="1"/>
  <c r="X2636" i="5" a="1"/>
  <c r="X2636" i="5"/>
  <c r="W2636" i="5" s="1" a="1"/>
  <c r="W2636" i="5" s="1"/>
  <c r="X2637" i="5" a="1"/>
  <c r="X2637" i="5" s="1"/>
  <c r="W2637" i="5" s="1" a="1"/>
  <c r="W2637" i="5" s="1"/>
  <c r="X2642" i="5" a="1"/>
  <c r="X2642" i="5" s="1"/>
  <c r="W2642" i="5" s="1" a="1"/>
  <c r="W2642" i="5" s="1"/>
  <c r="X2643" i="5" a="1"/>
  <c r="X2643" i="5" s="1"/>
  <c r="W2643" i="5" s="1" a="1"/>
  <c r="W2643" i="5" s="1"/>
  <c r="X2644" i="5" a="1"/>
  <c r="X2644" i="5" s="1"/>
  <c r="W2644" i="5" s="1" a="1"/>
  <c r="W2644" i="5" s="1"/>
  <c r="X2645" i="5" a="1"/>
  <c r="X2645" i="5" s="1"/>
  <c r="W2645" i="5" s="1" a="1"/>
  <c r="W2645" i="5" s="1"/>
  <c r="X2646" i="5" a="1"/>
  <c r="X2646" i="5" s="1"/>
  <c r="W2646" i="5" s="1" a="1"/>
  <c r="W2646" i="5" s="1"/>
  <c r="X2647" i="5" a="1"/>
  <c r="X2647" i="5" s="1"/>
  <c r="W2647" i="5" s="1" a="1"/>
  <c r="W2647" i="5" s="1"/>
  <c r="X2648" i="5" a="1"/>
  <c r="X2648" i="5" s="1"/>
  <c r="W2648" i="5" s="1" a="1"/>
  <c r="W2648" i="5" s="1"/>
  <c r="X2649" i="5" a="1"/>
  <c r="X2649" i="5" s="1"/>
  <c r="W2649" i="5" s="1" a="1"/>
  <c r="W2649" i="5" s="1"/>
  <c r="X2654" i="5" a="1"/>
  <c r="X2654" i="5" s="1"/>
  <c r="W2654" i="5" s="1" a="1"/>
  <c r="W2654" i="5" s="1"/>
  <c r="X2655" i="5" a="1"/>
  <c r="X2655" i="5" s="1"/>
  <c r="W2655" i="5" s="1" a="1"/>
  <c r="W2655" i="5" s="1"/>
  <c r="X2656" i="5" a="1"/>
  <c r="X2656" i="5" s="1"/>
  <c r="W2656" i="5" s="1" a="1"/>
  <c r="W2656" i="5" s="1"/>
  <c r="X2657" i="5" a="1"/>
  <c r="X2657" i="5" s="1"/>
  <c r="W2657" i="5" s="1" a="1"/>
  <c r="W2657" i="5" s="1"/>
  <c r="X2658" i="5" a="1"/>
  <c r="X2658" i="5" s="1"/>
  <c r="W2658" i="5" s="1" a="1"/>
  <c r="W2658" i="5" s="1"/>
  <c r="X2659" i="5" a="1"/>
  <c r="X2659" i="5" s="1"/>
  <c r="W2659" i="5" s="1" a="1"/>
  <c r="W2659" i="5" s="1"/>
  <c r="X2660" i="5" a="1"/>
  <c r="X2660" i="5" s="1"/>
  <c r="W2660" i="5" s="1" a="1"/>
  <c r="W2660" i="5" s="1"/>
  <c r="X2666" i="5" a="1"/>
  <c r="X2666" i="5" s="1"/>
  <c r="W2666" i="5" s="1" a="1"/>
  <c r="W2666" i="5" s="1"/>
  <c r="X2667" i="5" a="1"/>
  <c r="X2667" i="5" s="1"/>
  <c r="W2667" i="5" s="1" a="1"/>
  <c r="W2667" i="5" s="1"/>
  <c r="X2668" i="5" a="1"/>
  <c r="X2668" i="5" s="1"/>
  <c r="W2668" i="5" s="1" a="1"/>
  <c r="W2668" i="5" s="1"/>
  <c r="X2669" i="5" a="1"/>
  <c r="X2669" i="5" s="1"/>
  <c r="W2669" i="5" s="1" a="1"/>
  <c r="W2669" i="5" s="1"/>
  <c r="X2670" i="5" a="1"/>
  <c r="X2670" i="5" s="1"/>
  <c r="W2670" i="5" s="1" a="1"/>
  <c r="W2670" i="5" s="1"/>
  <c r="X2671" i="5" a="1"/>
  <c r="X2671" i="5" s="1"/>
  <c r="W2671" i="5" s="1" a="1"/>
  <c r="W2671" i="5" s="1"/>
  <c r="X2672" i="5" a="1"/>
  <c r="X2672" i="5" s="1"/>
  <c r="W2672" i="5" s="1" a="1"/>
  <c r="W2672" i="5" s="1"/>
  <c r="X2678" i="5" a="1"/>
  <c r="X2678" i="5" s="1"/>
  <c r="W2678" i="5" s="1" a="1"/>
  <c r="W2678" i="5" s="1"/>
  <c r="X2679" i="5" a="1"/>
  <c r="X2679" i="5" s="1"/>
  <c r="W2679" i="5" s="1" a="1"/>
  <c r="W2679" i="5" s="1"/>
  <c r="X2680" i="5" a="1"/>
  <c r="X2680" i="5" s="1"/>
  <c r="W2680" i="5" s="1" a="1"/>
  <c r="W2680" i="5" s="1"/>
  <c r="X2681" i="5" a="1"/>
  <c r="X2681" i="5" s="1"/>
  <c r="W2681" i="5" s="1" a="1"/>
  <c r="W2681" i="5" s="1"/>
  <c r="X2682" i="5" a="1"/>
  <c r="X2682" i="5" s="1"/>
  <c r="W2682" i="5" s="1" a="1"/>
  <c r="W2682" i="5" s="1"/>
  <c r="X2683" i="5" a="1"/>
  <c r="X2683" i="5" s="1"/>
  <c r="W2683" i="5" s="1" a="1"/>
  <c r="W2683" i="5" s="1"/>
  <c r="X2684" i="5" a="1"/>
  <c r="X2684" i="5" s="1"/>
  <c r="W2684" i="5" s="1" a="1"/>
  <c r="W2684" i="5" s="1"/>
  <c r="X2685" i="5" a="1"/>
  <c r="X2685" i="5" s="1"/>
  <c r="W2685" i="5" s="1" a="1"/>
  <c r="W2685" i="5" s="1"/>
  <c r="X2690" i="5" a="1"/>
  <c r="X2690" i="5" s="1"/>
  <c r="W2690" i="5" s="1" a="1"/>
  <c r="W2690" i="5" s="1"/>
  <c r="X2691" i="5" a="1"/>
  <c r="X2691" i="5" s="1"/>
  <c r="W2691" i="5" s="1" a="1"/>
  <c r="W2691" i="5" s="1"/>
  <c r="X2692" i="5" a="1"/>
  <c r="X2692" i="5" s="1"/>
  <c r="W2692" i="5" s="1" a="1"/>
  <c r="W2692" i="5" s="1"/>
  <c r="X2693" i="5" a="1"/>
  <c r="X2693" i="5"/>
  <c r="W2693" i="5" s="1" a="1"/>
  <c r="W2693" i="5" s="1"/>
  <c r="X2694" i="5" a="1"/>
  <c r="X2694" i="5" s="1"/>
  <c r="W2694" i="5" s="1" a="1"/>
  <c r="W2694" i="5" s="1"/>
  <c r="X2695" i="5" a="1"/>
  <c r="X2695" i="5" s="1"/>
  <c r="W2695" i="5" s="1" a="1"/>
  <c r="W2695" i="5" s="1"/>
  <c r="X2696" i="5" a="1"/>
  <c r="X2696" i="5" s="1"/>
  <c r="W2696" i="5" s="1" a="1"/>
  <c r="W2696" i="5" s="1"/>
  <c r="X2697" i="5" a="1"/>
  <c r="X2697" i="5" s="1"/>
  <c r="W2697" i="5" s="1" a="1"/>
  <c r="W2697" i="5" s="1"/>
  <c r="X2702" i="5" a="1"/>
  <c r="X2702" i="5" s="1"/>
  <c r="W2702" i="5" s="1" a="1"/>
  <c r="W2702" i="5" s="1"/>
  <c r="X2703" i="5" a="1"/>
  <c r="X2703" i="5" s="1"/>
  <c r="W2703" i="5" s="1" a="1"/>
  <c r="W2703" i="5" s="1"/>
  <c r="X2704" i="5" a="1"/>
  <c r="X2704" i="5" s="1"/>
  <c r="W2704" i="5" s="1" a="1"/>
  <c r="W2704" i="5" s="1"/>
  <c r="X2705" i="5" a="1"/>
  <c r="X2705" i="5" s="1"/>
  <c r="W2705" i="5" s="1" a="1"/>
  <c r="W2705" i="5" s="1"/>
  <c r="X2706" i="5" a="1"/>
  <c r="X2706" i="5" s="1"/>
  <c r="W2706" i="5" s="1" a="1"/>
  <c r="W2706" i="5" s="1"/>
  <c r="X2707" i="5" a="1"/>
  <c r="X2707" i="5" s="1"/>
  <c r="W2707" i="5" s="1" a="1"/>
  <c r="W2707" i="5" s="1"/>
  <c r="X2708" i="5" a="1"/>
  <c r="X2708" i="5"/>
  <c r="W2708" i="5" s="1" a="1"/>
  <c r="W2708" i="5" s="1"/>
  <c r="X2714" i="5" a="1"/>
  <c r="X2714" i="5" s="1"/>
  <c r="W2714" i="5" s="1" a="1"/>
  <c r="W2714" i="5" s="1"/>
  <c r="X2715" i="5" a="1"/>
  <c r="X2715" i="5" s="1"/>
  <c r="W2715" i="5" s="1" a="1"/>
  <c r="W2715" i="5" s="1"/>
  <c r="X2716" i="5" a="1"/>
  <c r="X2716" i="5" s="1"/>
  <c r="W2716" i="5" s="1" a="1"/>
  <c r="W2716" i="5" s="1"/>
  <c r="X2717" i="5" a="1"/>
  <c r="X2717" i="5" s="1"/>
  <c r="W2717" i="5" s="1" a="1"/>
  <c r="W2717" i="5" s="1"/>
  <c r="X2718" i="5" a="1"/>
  <c r="X2718" i="5" s="1"/>
  <c r="W2718" i="5" s="1" a="1"/>
  <c r="W2718" i="5" s="1"/>
  <c r="X2719" i="5" a="1"/>
  <c r="X2719" i="5" s="1"/>
  <c r="W2719" i="5" s="1" a="1"/>
  <c r="W2719" i="5" s="1"/>
  <c r="X2720" i="5" a="1"/>
  <c r="X2720" i="5" s="1"/>
  <c r="W2720" i="5" s="1" a="1"/>
  <c r="W2720" i="5" s="1"/>
  <c r="X2726" i="5" a="1"/>
  <c r="X2726" i="5" s="1"/>
  <c r="W2726" i="5" s="1" a="1"/>
  <c r="W2726" i="5" s="1"/>
  <c r="X2727" i="5" a="1"/>
  <c r="X2727" i="5" s="1"/>
  <c r="W2727" i="5" s="1" a="1"/>
  <c r="W2727" i="5" s="1"/>
  <c r="X2728" i="5" a="1"/>
  <c r="X2728" i="5" s="1"/>
  <c r="W2728" i="5" s="1" a="1"/>
  <c r="W2728" i="5" s="1"/>
  <c r="X2729" i="5" a="1"/>
  <c r="X2729" i="5" s="1"/>
  <c r="W2729" i="5" s="1" a="1"/>
  <c r="W2729" i="5" s="1"/>
  <c r="X2730" i="5" a="1"/>
  <c r="X2730" i="5" s="1"/>
  <c r="W2730" i="5" s="1" a="1"/>
  <c r="W2730" i="5" s="1"/>
  <c r="X2731" i="5" a="1"/>
  <c r="X2731" i="5" s="1"/>
  <c r="W2731" i="5" s="1" a="1"/>
  <c r="W2731" i="5" s="1"/>
  <c r="X2732" i="5" a="1"/>
  <c r="X2732" i="5" s="1"/>
  <c r="W2732" i="5" s="1" a="1"/>
  <c r="W2732" i="5" s="1"/>
  <c r="X2738" i="5" a="1"/>
  <c r="X2738" i="5" s="1"/>
  <c r="W2738" i="5" s="1" a="1"/>
  <c r="W2738" i="5" s="1"/>
  <c r="X2739" i="5" a="1"/>
  <c r="X2739" i="5" s="1"/>
  <c r="W2739" i="5" s="1" a="1"/>
  <c r="W2739" i="5" s="1"/>
  <c r="X2740" i="5" a="1"/>
  <c r="X2740" i="5" s="1"/>
  <c r="W2740" i="5" s="1" a="1"/>
  <c r="W2740" i="5" s="1"/>
  <c r="X2741" i="5" a="1"/>
  <c r="X2741" i="5"/>
  <c r="W2741" i="5" s="1" a="1"/>
  <c r="W2741" i="5" s="1"/>
  <c r="X2742" i="5" a="1"/>
  <c r="X2742" i="5" s="1"/>
  <c r="W2742" i="5" s="1" a="1"/>
  <c r="W2742" i="5" s="1"/>
  <c r="X2743" i="5" a="1"/>
  <c r="X2743" i="5" s="1"/>
  <c r="W2743" i="5" s="1" a="1"/>
  <c r="W2743" i="5" s="1"/>
  <c r="X2744" i="5" a="1"/>
  <c r="X2744" i="5" s="1"/>
  <c r="W2744" i="5" s="1" a="1"/>
  <c r="W2744" i="5" s="1"/>
  <c r="X2745" i="5" a="1"/>
  <c r="X2745" i="5" s="1"/>
  <c r="W2745" i="5" s="1" a="1"/>
  <c r="W2745" i="5" s="1"/>
  <c r="X2750" i="5" a="1"/>
  <c r="X2750" i="5" s="1"/>
  <c r="W2750" i="5" s="1" a="1"/>
  <c r="W2750" i="5" s="1"/>
  <c r="X2751" i="5" a="1"/>
  <c r="X2751" i="5" s="1"/>
  <c r="W2751" i="5" s="1" a="1"/>
  <c r="W2751" i="5" s="1"/>
  <c r="X2752" i="5" a="1"/>
  <c r="X2752" i="5" s="1"/>
  <c r="W2752" i="5" s="1" a="1"/>
  <c r="W2752" i="5" s="1"/>
  <c r="X2753" i="5" a="1"/>
  <c r="X2753" i="5" s="1"/>
  <c r="W2753" i="5" s="1" a="1"/>
  <c r="W2753" i="5" s="1"/>
  <c r="X2754" i="5" a="1"/>
  <c r="X2754" i="5" s="1"/>
  <c r="W2754" i="5" s="1" a="1"/>
  <c r="W2754" i="5" s="1"/>
  <c r="X2755" i="5" a="1"/>
  <c r="X2755" i="5" s="1"/>
  <c r="W2755" i="5" s="1" a="1"/>
  <c r="W2755" i="5" s="1"/>
  <c r="X2756" i="5" a="1"/>
  <c r="X2756" i="5"/>
  <c r="W2756" i="5" s="1" a="1"/>
  <c r="W2756" i="5" s="1"/>
  <c r="X2757" i="5" a="1"/>
  <c r="X2757" i="5" s="1"/>
  <c r="W2757" i="5" s="1" a="1"/>
  <c r="W2757" i="5" s="1"/>
  <c r="X2758" i="5" a="1"/>
  <c r="X2758" i="5" s="1"/>
  <c r="X2762" i="5" a="1"/>
  <c r="X2762" i="5" s="1"/>
  <c r="W2762" i="5" s="1" a="1"/>
  <c r="W2762" i="5" s="1"/>
  <c r="X2763" i="5" a="1"/>
  <c r="X2763" i="5" s="1"/>
  <c r="W2763" i="5" s="1" a="1"/>
  <c r="W2763" i="5" s="1"/>
  <c r="X2764" i="5" a="1"/>
  <c r="X2764" i="5" s="1"/>
  <c r="W2764" i="5" s="1" a="1"/>
  <c r="W2764" i="5" s="1"/>
  <c r="X2765" i="5" a="1"/>
  <c r="X2765" i="5"/>
  <c r="W2765" i="5" s="1" a="1"/>
  <c r="W2765" i="5" s="1"/>
  <c r="X2766" i="5" a="1"/>
  <c r="X2766" i="5" s="1"/>
  <c r="W2766" i="5" s="1" a="1"/>
  <c r="W2766" i="5" s="1"/>
  <c r="X2767" i="5" a="1"/>
  <c r="X2767" i="5" s="1"/>
  <c r="W2767" i="5" s="1" a="1"/>
  <c r="W2767" i="5" s="1"/>
  <c r="X2768" i="5" a="1"/>
  <c r="X2768" i="5" s="1"/>
  <c r="W2768" i="5" s="1" a="1"/>
  <c r="W2768" i="5" s="1"/>
  <c r="X2774" i="5" a="1"/>
  <c r="X2774" i="5" s="1"/>
  <c r="W2774" i="5" s="1" a="1"/>
  <c r="W2774" i="5" s="1"/>
  <c r="X2775" i="5" a="1"/>
  <c r="X2775" i="5" s="1"/>
  <c r="W2775" i="5" s="1" a="1"/>
  <c r="W2775" i="5" s="1"/>
  <c r="X2776" i="5" a="1"/>
  <c r="X2776" i="5" s="1"/>
  <c r="W2776" i="5" s="1" a="1"/>
  <c r="W2776" i="5" s="1"/>
  <c r="X2777" i="5" a="1"/>
  <c r="X2777" i="5" s="1"/>
  <c r="W2777" i="5" s="1" a="1"/>
  <c r="W2777" i="5" s="1"/>
  <c r="X2778" i="5" a="1"/>
  <c r="X2778" i="5" s="1"/>
  <c r="W2778" i="5" s="1" a="1"/>
  <c r="W2778" i="5" s="1"/>
  <c r="X2779" i="5" a="1"/>
  <c r="X2779" i="5" s="1"/>
  <c r="W2779" i="5" s="1" a="1"/>
  <c r="W2779" i="5" s="1"/>
  <c r="X2780" i="5" a="1"/>
  <c r="X2780" i="5"/>
  <c r="W2780" i="5" s="1" a="1"/>
  <c r="W2780" i="5" s="1"/>
  <c r="X2786" i="5" a="1"/>
  <c r="X2786" i="5" s="1"/>
  <c r="W2786" i="5" s="1" a="1"/>
  <c r="W2786" i="5" s="1"/>
  <c r="X2787" i="5" a="1"/>
  <c r="X2787" i="5" s="1"/>
  <c r="W2787" i="5" s="1" a="1"/>
  <c r="W2787" i="5" s="1"/>
  <c r="X2788" i="5" a="1"/>
  <c r="X2788" i="5" s="1"/>
  <c r="W2788" i="5" s="1" a="1"/>
  <c r="W2788" i="5" s="1"/>
  <c r="X2789" i="5" a="1"/>
  <c r="X2789" i="5"/>
  <c r="W2789" i="5" s="1" a="1"/>
  <c r="W2789" i="5" s="1"/>
  <c r="X2790" i="5" a="1"/>
  <c r="X2790" i="5" s="1"/>
  <c r="W2790" i="5" s="1" a="1"/>
  <c r="W2790" i="5" s="1"/>
  <c r="X2791" i="5" a="1"/>
  <c r="X2791" i="5" s="1"/>
  <c r="W2791" i="5" s="1" a="1"/>
  <c r="W2791" i="5" s="1"/>
  <c r="X2792" i="5" a="1"/>
  <c r="X2792" i="5" s="1"/>
  <c r="W2792" i="5" s="1" a="1"/>
  <c r="W2792" i="5" s="1"/>
  <c r="X2798" i="5" a="1"/>
  <c r="X2798" i="5" s="1"/>
  <c r="W2798" i="5" s="1" a="1"/>
  <c r="W2798" i="5" s="1"/>
  <c r="X2799" i="5" a="1"/>
  <c r="X2799" i="5" s="1"/>
  <c r="W2799" i="5" s="1" a="1"/>
  <c r="W2799" i="5" s="1"/>
  <c r="X2800" i="5" a="1"/>
  <c r="X2800" i="5" s="1"/>
  <c r="W2800" i="5" s="1" a="1"/>
  <c r="W2800" i="5" s="1"/>
  <c r="X2801" i="5" a="1"/>
  <c r="X2801" i="5" s="1"/>
  <c r="W2801" i="5" s="1" a="1"/>
  <c r="W2801" i="5" s="1"/>
  <c r="X2802" i="5" a="1"/>
  <c r="X2802" i="5" s="1"/>
  <c r="W2802" i="5" s="1" a="1"/>
  <c r="W2802" i="5" s="1"/>
  <c r="X2803" i="5" a="1"/>
  <c r="X2803" i="5" s="1"/>
  <c r="W2803" i="5" s="1" a="1"/>
  <c r="W2803" i="5" s="1"/>
  <c r="X2804" i="5" a="1"/>
  <c r="X2804" i="5"/>
  <c r="W2804" i="5" s="1" a="1"/>
  <c r="W2804" i="5" s="1"/>
  <c r="Y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010" i="5"/>
  <c r="Y1011" i="5"/>
  <c r="Y1012" i="5"/>
  <c r="Y1013" i="5"/>
  <c r="Y1014" i="5"/>
  <c r="Y1015" i="5"/>
  <c r="Y1016" i="5"/>
  <c r="Y1017" i="5"/>
  <c r="Y1018" i="5"/>
  <c r="Y1019" i="5"/>
  <c r="Y1020" i="5"/>
  <c r="Y1021" i="5"/>
  <c r="Y1022" i="5"/>
  <c r="Y1023" i="5"/>
  <c r="Y1024" i="5"/>
  <c r="Y1025" i="5"/>
  <c r="Y1026" i="5"/>
  <c r="Y1027" i="5"/>
  <c r="Y1028" i="5"/>
  <c r="Y1029" i="5"/>
  <c r="Y1030" i="5"/>
  <c r="Y1031" i="5"/>
  <c r="Y1032" i="5"/>
  <c r="Y1033" i="5"/>
  <c r="Y1034" i="5"/>
  <c r="Y1035" i="5"/>
  <c r="Y1036" i="5"/>
  <c r="Y1037" i="5"/>
  <c r="Y1038" i="5"/>
  <c r="Y1039" i="5"/>
  <c r="Y1040" i="5"/>
  <c r="Y1041" i="5"/>
  <c r="Y1042" i="5"/>
  <c r="Y1043" i="5"/>
  <c r="Y1044" i="5"/>
  <c r="Y1045" i="5"/>
  <c r="Y1046" i="5"/>
  <c r="Y1047" i="5"/>
  <c r="Y1048" i="5"/>
  <c r="Y1049" i="5"/>
  <c r="Y1050" i="5"/>
  <c r="Y1051" i="5"/>
  <c r="Y1052" i="5"/>
  <c r="Y1053" i="5"/>
  <c r="Y1054" i="5"/>
  <c r="Y1055" i="5"/>
  <c r="Y1056" i="5"/>
  <c r="Y1057" i="5"/>
  <c r="Y1058" i="5"/>
  <c r="Y1059" i="5"/>
  <c r="Y1060" i="5"/>
  <c r="Y1061" i="5"/>
  <c r="Y1062" i="5"/>
  <c r="Y1063" i="5"/>
  <c r="Y1064" i="5"/>
  <c r="Y1065" i="5"/>
  <c r="Y1066" i="5"/>
  <c r="Y1067" i="5"/>
  <c r="Y1068" i="5"/>
  <c r="Y1069" i="5"/>
  <c r="Y1070" i="5"/>
  <c r="Y1071" i="5"/>
  <c r="Y1072" i="5"/>
  <c r="Y1073" i="5"/>
  <c r="Y1074" i="5"/>
  <c r="Y1075" i="5"/>
  <c r="Y1076" i="5"/>
  <c r="Y1077" i="5"/>
  <c r="Y1078" i="5"/>
  <c r="Y1079" i="5"/>
  <c r="Y1080" i="5"/>
  <c r="Y1081" i="5"/>
  <c r="Y1082" i="5"/>
  <c r="Y1083" i="5"/>
  <c r="Y1084" i="5"/>
  <c r="Y1085" i="5"/>
  <c r="Y1086" i="5"/>
  <c r="Y1087" i="5"/>
  <c r="Y1088" i="5"/>
  <c r="Y1089" i="5"/>
  <c r="Y1090" i="5"/>
  <c r="Y1091" i="5"/>
  <c r="Y1092" i="5"/>
  <c r="Y1093" i="5"/>
  <c r="Y1094" i="5"/>
  <c r="Y1095" i="5"/>
  <c r="Y1096" i="5"/>
  <c r="Y1097" i="5"/>
  <c r="Y1098" i="5"/>
  <c r="Y1099" i="5"/>
  <c r="Y1100" i="5"/>
  <c r="Y1101" i="5"/>
  <c r="Y1102" i="5"/>
  <c r="Y1103" i="5"/>
  <c r="Y1104" i="5"/>
  <c r="Y1105" i="5"/>
  <c r="Y1106" i="5"/>
  <c r="Y1107" i="5"/>
  <c r="Y1108" i="5"/>
  <c r="Y1109" i="5"/>
  <c r="Y1110" i="5"/>
  <c r="Y1111" i="5"/>
  <c r="Y1112" i="5"/>
  <c r="Y1113" i="5"/>
  <c r="Y1114" i="5"/>
  <c r="Y1115" i="5"/>
  <c r="Y1116" i="5"/>
  <c r="Y1117" i="5"/>
  <c r="Y1118" i="5"/>
  <c r="Y1119" i="5"/>
  <c r="Y1120" i="5"/>
  <c r="Y1121" i="5"/>
  <c r="Y1122" i="5"/>
  <c r="Y1123" i="5"/>
  <c r="Y1124" i="5"/>
  <c r="Y1125" i="5"/>
  <c r="Y1126" i="5"/>
  <c r="Y1127" i="5"/>
  <c r="Y1128" i="5"/>
  <c r="Y1129" i="5"/>
  <c r="Y1130" i="5"/>
  <c r="Y1131" i="5"/>
  <c r="Y1132" i="5"/>
  <c r="Y1133" i="5"/>
  <c r="Y1134" i="5"/>
  <c r="Y1135" i="5"/>
  <c r="Y1136" i="5"/>
  <c r="Y1137" i="5"/>
  <c r="Y1138" i="5"/>
  <c r="Y1139" i="5"/>
  <c r="Y1140" i="5"/>
  <c r="Y1141" i="5"/>
  <c r="Y1142" i="5"/>
  <c r="Y1143" i="5"/>
  <c r="Y1144" i="5"/>
  <c r="Y1145" i="5"/>
  <c r="Y1146" i="5"/>
  <c r="Y1147" i="5"/>
  <c r="Y1148" i="5"/>
  <c r="Y1149" i="5"/>
  <c r="Y1150" i="5"/>
  <c r="Y1151" i="5"/>
  <c r="Y1152" i="5"/>
  <c r="Y1153" i="5"/>
  <c r="Y1154" i="5"/>
  <c r="Y1155" i="5"/>
  <c r="Y1156" i="5"/>
  <c r="Y1157" i="5"/>
  <c r="Y1158" i="5"/>
  <c r="Y1159" i="5"/>
  <c r="Y1160" i="5"/>
  <c r="Y1161" i="5"/>
  <c r="Y1162" i="5"/>
  <c r="Y1163" i="5"/>
  <c r="Y1164" i="5"/>
  <c r="Y1165" i="5"/>
  <c r="Y1166" i="5"/>
  <c r="Y1167" i="5"/>
  <c r="Y1168" i="5"/>
  <c r="Y1169" i="5"/>
  <c r="Y1170" i="5"/>
  <c r="Y1171" i="5"/>
  <c r="Y1172" i="5"/>
  <c r="Y1173" i="5"/>
  <c r="Y1174" i="5"/>
  <c r="Y1175" i="5"/>
  <c r="Y1176" i="5"/>
  <c r="Y1177" i="5"/>
  <c r="Y1178" i="5"/>
  <c r="Y1179" i="5"/>
  <c r="Y1180" i="5"/>
  <c r="Y1181" i="5"/>
  <c r="Y1182" i="5"/>
  <c r="Y1183" i="5"/>
  <c r="Y1184" i="5"/>
  <c r="Y1185" i="5"/>
  <c r="Y1186" i="5"/>
  <c r="Y1187" i="5"/>
  <c r="Y1188" i="5"/>
  <c r="Y1189" i="5"/>
  <c r="Y1190" i="5"/>
  <c r="Y1191" i="5"/>
  <c r="Y1192" i="5"/>
  <c r="Y1193" i="5"/>
  <c r="Y1194" i="5"/>
  <c r="Y1195" i="5"/>
  <c r="Y1196" i="5"/>
  <c r="Y1197" i="5"/>
  <c r="Y1198" i="5"/>
  <c r="Y1199" i="5"/>
  <c r="Y1200" i="5"/>
  <c r="Y1201" i="5"/>
  <c r="Y1202" i="5"/>
  <c r="Y1203" i="5"/>
  <c r="Y1204" i="5"/>
  <c r="Y1205" i="5"/>
  <c r="Y1206" i="5"/>
  <c r="Y1207" i="5"/>
  <c r="Y1208" i="5"/>
  <c r="Y1209" i="5"/>
  <c r="Y1210" i="5"/>
  <c r="Y1211" i="5"/>
  <c r="Y1212" i="5"/>
  <c r="Y1213" i="5"/>
  <c r="Y1214" i="5"/>
  <c r="Y1215" i="5"/>
  <c r="Y1216" i="5"/>
  <c r="Y1217" i="5"/>
  <c r="Y1218" i="5"/>
  <c r="Y1219" i="5"/>
  <c r="Y1220" i="5"/>
  <c r="Y1221" i="5"/>
  <c r="Y1222" i="5"/>
  <c r="Y1223" i="5"/>
  <c r="Y1224" i="5"/>
  <c r="Y1225" i="5"/>
  <c r="Y1226" i="5"/>
  <c r="Y1227" i="5"/>
  <c r="Y1228" i="5"/>
  <c r="Y1229" i="5"/>
  <c r="Y1230" i="5"/>
  <c r="Y1231" i="5"/>
  <c r="Y1232" i="5"/>
  <c r="Y1233" i="5"/>
  <c r="Y1234" i="5"/>
  <c r="Y1235" i="5"/>
  <c r="Y1236" i="5"/>
  <c r="Y1237" i="5"/>
  <c r="Y1238" i="5"/>
  <c r="Y1239" i="5"/>
  <c r="Y1240" i="5"/>
  <c r="Y1241" i="5"/>
  <c r="Y1242" i="5"/>
  <c r="Y1243" i="5"/>
  <c r="Y1244" i="5"/>
  <c r="Y1245" i="5"/>
  <c r="Y1246" i="5"/>
  <c r="Y1247" i="5"/>
  <c r="Y1248" i="5"/>
  <c r="Y1249" i="5"/>
  <c r="Y1250" i="5"/>
  <c r="Y1251" i="5"/>
  <c r="Y1252" i="5"/>
  <c r="Y1253" i="5"/>
  <c r="Y1254" i="5"/>
  <c r="Y1255" i="5"/>
  <c r="Y1256" i="5"/>
  <c r="Y1257" i="5"/>
  <c r="Y1258" i="5"/>
  <c r="Y1259" i="5"/>
  <c r="Y1260" i="5"/>
  <c r="Y1261" i="5"/>
  <c r="Y1262" i="5"/>
  <c r="Y1263" i="5"/>
  <c r="Y1264" i="5"/>
  <c r="Y1265" i="5"/>
  <c r="Y1266" i="5"/>
  <c r="Y1267" i="5"/>
  <c r="Y1268" i="5"/>
  <c r="Y1269" i="5"/>
  <c r="Y1270" i="5"/>
  <c r="Y1271" i="5"/>
  <c r="Y1272" i="5"/>
  <c r="Y1273" i="5"/>
  <c r="Y1274" i="5"/>
  <c r="Y1275" i="5"/>
  <c r="Y1276" i="5"/>
  <c r="Y1277" i="5"/>
  <c r="Y1278" i="5"/>
  <c r="Y1279" i="5"/>
  <c r="Y1280" i="5"/>
  <c r="Y1281" i="5"/>
  <c r="Y1282" i="5"/>
  <c r="Y1283" i="5"/>
  <c r="Y1284" i="5"/>
  <c r="Y1285" i="5"/>
  <c r="Y1286" i="5"/>
  <c r="Y1287" i="5"/>
  <c r="Y1288" i="5"/>
  <c r="Y1289" i="5"/>
  <c r="Y1290" i="5"/>
  <c r="Y1291" i="5"/>
  <c r="Y1292" i="5"/>
  <c r="Y1293" i="5"/>
  <c r="Y1294" i="5"/>
  <c r="Y1295" i="5"/>
  <c r="Y1296" i="5"/>
  <c r="Y1297" i="5"/>
  <c r="Y1298" i="5"/>
  <c r="Y1299" i="5"/>
  <c r="Y1300" i="5"/>
  <c r="Y1301" i="5"/>
  <c r="Y1302" i="5"/>
  <c r="Y1303" i="5"/>
  <c r="Y1304" i="5"/>
  <c r="Y1305" i="5"/>
  <c r="Y1306" i="5"/>
  <c r="Y1307" i="5"/>
  <c r="Y1308" i="5"/>
  <c r="Y1309" i="5"/>
  <c r="Y1310" i="5"/>
  <c r="Y1311" i="5"/>
  <c r="Y1312" i="5"/>
  <c r="Y1313" i="5"/>
  <c r="Y1314" i="5"/>
  <c r="Y1315" i="5"/>
  <c r="Y1316" i="5"/>
  <c r="Y1317" i="5"/>
  <c r="Y1318" i="5"/>
  <c r="Y1319" i="5"/>
  <c r="Y1320" i="5"/>
  <c r="Y1321" i="5"/>
  <c r="Y1322" i="5"/>
  <c r="Y1323" i="5"/>
  <c r="Y1324" i="5"/>
  <c r="Y1325" i="5"/>
  <c r="Y1326" i="5"/>
  <c r="Y1327" i="5"/>
  <c r="Y1328" i="5"/>
  <c r="Y1329" i="5"/>
  <c r="Y1330" i="5"/>
  <c r="Y1331" i="5"/>
  <c r="Y1332" i="5"/>
  <c r="Y1333" i="5"/>
  <c r="Y1334" i="5"/>
  <c r="Y1335" i="5"/>
  <c r="Y1336" i="5"/>
  <c r="Y1337" i="5"/>
  <c r="Y1338" i="5"/>
  <c r="Y1339" i="5"/>
  <c r="Y1340" i="5"/>
  <c r="Y1341" i="5"/>
  <c r="Y1342" i="5"/>
  <c r="Y1343" i="5"/>
  <c r="Y1344" i="5"/>
  <c r="Y1345" i="5"/>
  <c r="Y1346" i="5"/>
  <c r="Y1347" i="5"/>
  <c r="Y1348" i="5"/>
  <c r="Y1349" i="5"/>
  <c r="Y1350" i="5"/>
  <c r="Y1351" i="5"/>
  <c r="Y1352" i="5"/>
  <c r="Y1353" i="5"/>
  <c r="Y1354" i="5"/>
  <c r="Y1355" i="5"/>
  <c r="Y1356" i="5"/>
  <c r="Y1357" i="5"/>
  <c r="Y1358" i="5"/>
  <c r="Y1359" i="5"/>
  <c r="Y1360" i="5"/>
  <c r="Y1361" i="5"/>
  <c r="Y1362" i="5"/>
  <c r="Y1363" i="5"/>
  <c r="Y1364" i="5"/>
  <c r="Y1365" i="5"/>
  <c r="Y1366" i="5"/>
  <c r="Y1367" i="5"/>
  <c r="Y1368" i="5"/>
  <c r="Y1369" i="5"/>
  <c r="Y1370" i="5"/>
  <c r="Y1371" i="5"/>
  <c r="Y1372" i="5"/>
  <c r="Y1373" i="5"/>
  <c r="Y1374" i="5"/>
  <c r="Y1375" i="5"/>
  <c r="Y1376" i="5"/>
  <c r="Y1377" i="5"/>
  <c r="Y1378" i="5"/>
  <c r="Y1379" i="5"/>
  <c r="Y1380" i="5"/>
  <c r="Y1381" i="5"/>
  <c r="Y1382" i="5"/>
  <c r="Y1383" i="5"/>
  <c r="Y1384" i="5"/>
  <c r="Y1385" i="5"/>
  <c r="Y1386" i="5"/>
  <c r="Y1387" i="5"/>
  <c r="Y1388" i="5"/>
  <c r="Y1389" i="5"/>
  <c r="Y1390" i="5"/>
  <c r="Y1391" i="5"/>
  <c r="Y1392" i="5"/>
  <c r="Y1393" i="5"/>
  <c r="Y1394" i="5"/>
  <c r="Y1395" i="5"/>
  <c r="Y1396" i="5"/>
  <c r="Y1397" i="5"/>
  <c r="Y1398" i="5"/>
  <c r="Y1399" i="5"/>
  <c r="Y1400" i="5"/>
  <c r="Y1401" i="5"/>
  <c r="Y1402" i="5"/>
  <c r="Y1403" i="5"/>
  <c r="Y1404" i="5"/>
  <c r="Y1405" i="5"/>
  <c r="Y1406" i="5"/>
  <c r="Y1407" i="5"/>
  <c r="Y1408" i="5"/>
  <c r="Y1409" i="5"/>
  <c r="Y1410" i="5"/>
  <c r="Y1411" i="5"/>
  <c r="Y1412" i="5"/>
  <c r="Y1413" i="5"/>
  <c r="Y1414" i="5"/>
  <c r="Y1415" i="5"/>
  <c r="Y1416" i="5"/>
  <c r="Y1417" i="5"/>
  <c r="Y1418" i="5"/>
  <c r="Y1419" i="5"/>
  <c r="Y1420" i="5"/>
  <c r="Y1421" i="5"/>
  <c r="Y1422" i="5"/>
  <c r="Y1423" i="5"/>
  <c r="Y1424" i="5"/>
  <c r="Y1425" i="5"/>
  <c r="Y1426" i="5"/>
  <c r="Y1427" i="5"/>
  <c r="Y1428" i="5"/>
  <c r="Y1429" i="5"/>
  <c r="Y1430" i="5"/>
  <c r="Y1431" i="5"/>
  <c r="Y1432" i="5"/>
  <c r="Y1433" i="5"/>
  <c r="Y1434" i="5"/>
  <c r="Y1435" i="5"/>
  <c r="Y1436" i="5"/>
  <c r="Y1437" i="5"/>
  <c r="Y1438" i="5"/>
  <c r="Y1439" i="5"/>
  <c r="Y1440" i="5"/>
  <c r="Y1441" i="5"/>
  <c r="Y1442" i="5"/>
  <c r="Y1443" i="5"/>
  <c r="Y1444" i="5"/>
  <c r="Y1445" i="5"/>
  <c r="Y1446" i="5"/>
  <c r="Y1447" i="5"/>
  <c r="Y1448" i="5"/>
  <c r="Y1449" i="5"/>
  <c r="Y1450" i="5"/>
  <c r="Y1451" i="5"/>
  <c r="Y1452" i="5"/>
  <c r="Y1453" i="5"/>
  <c r="Y1454" i="5"/>
  <c r="Y1455" i="5"/>
  <c r="Y1456" i="5"/>
  <c r="Y1457" i="5"/>
  <c r="Y1458" i="5"/>
  <c r="Y1459" i="5"/>
  <c r="Y1460" i="5"/>
  <c r="Y1461" i="5"/>
  <c r="Y1462" i="5"/>
  <c r="Y1463" i="5"/>
  <c r="Y1464" i="5"/>
  <c r="Y1465" i="5"/>
  <c r="Y1466" i="5"/>
  <c r="Y1467" i="5"/>
  <c r="Y1468" i="5"/>
  <c r="Y1469" i="5"/>
  <c r="Y1470" i="5"/>
  <c r="Y1471" i="5"/>
  <c r="Y1472" i="5"/>
  <c r="Y1473" i="5"/>
  <c r="Y1474" i="5"/>
  <c r="Y1475" i="5"/>
  <c r="Y1476" i="5"/>
  <c r="Y1477" i="5"/>
  <c r="Y1478" i="5"/>
  <c r="Y1479" i="5"/>
  <c r="Y1480" i="5"/>
  <c r="Y1481" i="5"/>
  <c r="Y1482" i="5"/>
  <c r="Y1483" i="5"/>
  <c r="Y1484" i="5"/>
  <c r="Y1485" i="5"/>
  <c r="Y1486" i="5"/>
  <c r="Y1487" i="5"/>
  <c r="Y1488" i="5"/>
  <c r="Y1489" i="5"/>
  <c r="Y1490" i="5"/>
  <c r="Y1491" i="5"/>
  <c r="Y1492" i="5"/>
  <c r="Y1493" i="5"/>
  <c r="Y1494" i="5"/>
  <c r="Y1495" i="5"/>
  <c r="Y1496" i="5"/>
  <c r="Y1497" i="5"/>
  <c r="Y1498" i="5"/>
  <c r="Y1499" i="5"/>
  <c r="Y1500" i="5"/>
  <c r="Y1501" i="5"/>
  <c r="Y1502" i="5"/>
  <c r="Y1503" i="5"/>
  <c r="Y1504" i="5"/>
  <c r="Y1505" i="5"/>
  <c r="Y1506" i="5"/>
  <c r="Y1507" i="5"/>
  <c r="Y1508" i="5"/>
  <c r="Y1509" i="5"/>
  <c r="Y1510" i="5"/>
  <c r="Y1511" i="5"/>
  <c r="Y1512" i="5"/>
  <c r="Y1513" i="5"/>
  <c r="Y1514" i="5"/>
  <c r="Y1515" i="5"/>
  <c r="Y1516" i="5"/>
  <c r="Y1517" i="5"/>
  <c r="Y1518" i="5"/>
  <c r="Y1519" i="5"/>
  <c r="Y1520" i="5"/>
  <c r="Y1521" i="5"/>
  <c r="Y1522" i="5"/>
  <c r="Y1523" i="5"/>
  <c r="Y1524" i="5"/>
  <c r="Y1525" i="5"/>
  <c r="Y1526" i="5"/>
  <c r="Y1527" i="5"/>
  <c r="Y1528" i="5"/>
  <c r="Y1529" i="5"/>
  <c r="Y1530" i="5"/>
  <c r="Y1531" i="5"/>
  <c r="Y1532" i="5"/>
  <c r="Y1533" i="5"/>
  <c r="Y1534" i="5"/>
  <c r="Y1535" i="5"/>
  <c r="Y1536" i="5"/>
  <c r="Y1537" i="5"/>
  <c r="Y1538" i="5"/>
  <c r="Y1539" i="5"/>
  <c r="Y1540" i="5"/>
  <c r="Y1541" i="5"/>
  <c r="Y1542" i="5"/>
  <c r="Y1543" i="5"/>
  <c r="Y1544" i="5"/>
  <c r="Y1545" i="5"/>
  <c r="Y1546" i="5"/>
  <c r="Y1547" i="5"/>
  <c r="Y1548" i="5"/>
  <c r="Y1549" i="5"/>
  <c r="Y1550" i="5"/>
  <c r="Y1551" i="5"/>
  <c r="Y1552" i="5"/>
  <c r="Y1553" i="5"/>
  <c r="Y1554" i="5"/>
  <c r="Y1555" i="5"/>
  <c r="Y1556" i="5"/>
  <c r="Y1557" i="5"/>
  <c r="Y1558" i="5"/>
  <c r="Y1559" i="5"/>
  <c r="Y1560" i="5"/>
  <c r="Y1561" i="5"/>
  <c r="Y1562" i="5"/>
  <c r="Y1563" i="5"/>
  <c r="Y1564" i="5"/>
  <c r="Y1565" i="5"/>
  <c r="Y1566" i="5"/>
  <c r="Y1567" i="5"/>
  <c r="Y1568" i="5"/>
  <c r="Y1569" i="5"/>
  <c r="Y1570" i="5"/>
  <c r="Y1571" i="5"/>
  <c r="Y1572" i="5"/>
  <c r="Y1573" i="5"/>
  <c r="Y1574" i="5"/>
  <c r="Y1575" i="5"/>
  <c r="Y1576" i="5"/>
  <c r="Y1577" i="5"/>
  <c r="Y1578" i="5"/>
  <c r="Y1579" i="5"/>
  <c r="Y1580" i="5"/>
  <c r="Y1581" i="5"/>
  <c r="Y1582" i="5"/>
  <c r="Y1583" i="5"/>
  <c r="Y1584" i="5"/>
  <c r="Y1585" i="5"/>
  <c r="Y1586" i="5"/>
  <c r="Y1587" i="5"/>
  <c r="Y1588" i="5"/>
  <c r="Y1589" i="5"/>
  <c r="Y1590" i="5"/>
  <c r="Y1591" i="5"/>
  <c r="Y1592" i="5"/>
  <c r="Y1593" i="5"/>
  <c r="Y1594" i="5"/>
  <c r="Y1595" i="5"/>
  <c r="Y1596" i="5"/>
  <c r="Y1597" i="5"/>
  <c r="Y1598" i="5"/>
  <c r="Y1599" i="5"/>
  <c r="Y1600" i="5"/>
  <c r="Y1601" i="5"/>
  <c r="Y1602" i="5"/>
  <c r="Y1603" i="5"/>
  <c r="Y1604" i="5"/>
  <c r="Y1605" i="5"/>
  <c r="Y1606" i="5"/>
  <c r="Y1607" i="5"/>
  <c r="Y1608" i="5"/>
  <c r="Y1609" i="5"/>
  <c r="Y1610" i="5"/>
  <c r="Y1611" i="5"/>
  <c r="Y1612" i="5"/>
  <c r="Y1613" i="5"/>
  <c r="Y1614" i="5"/>
  <c r="Y1615" i="5"/>
  <c r="Y1616" i="5"/>
  <c r="Y1617" i="5"/>
  <c r="Y1618" i="5"/>
  <c r="Y1619" i="5"/>
  <c r="Y1620" i="5"/>
  <c r="Y1621" i="5"/>
  <c r="Y1622" i="5"/>
  <c r="Y1623" i="5"/>
  <c r="Y1624" i="5"/>
  <c r="Y1625" i="5"/>
  <c r="Y1626" i="5"/>
  <c r="Y1627" i="5"/>
  <c r="Y1628" i="5"/>
  <c r="Y1629" i="5"/>
  <c r="Y1630" i="5"/>
  <c r="Y1631" i="5"/>
  <c r="Y1632" i="5"/>
  <c r="Y1633" i="5"/>
  <c r="Y1634" i="5"/>
  <c r="Y1635" i="5"/>
  <c r="Y1636" i="5"/>
  <c r="Y1637" i="5"/>
  <c r="Y1638" i="5"/>
  <c r="Y1639" i="5"/>
  <c r="Y1640" i="5"/>
  <c r="Y1641" i="5"/>
  <c r="Y1642" i="5"/>
  <c r="Y1643" i="5"/>
  <c r="Y1644" i="5"/>
  <c r="Y1645" i="5"/>
  <c r="Y1646" i="5"/>
  <c r="Y1647" i="5"/>
  <c r="Y1648" i="5"/>
  <c r="Y1649" i="5"/>
  <c r="Y1650" i="5"/>
  <c r="Y1651" i="5"/>
  <c r="Y1652" i="5"/>
  <c r="Y1653" i="5"/>
  <c r="Y1654" i="5"/>
  <c r="Y1655" i="5"/>
  <c r="Y1656" i="5"/>
  <c r="Y1657" i="5"/>
  <c r="Y1658" i="5"/>
  <c r="Y1659" i="5"/>
  <c r="Y1660" i="5"/>
  <c r="Y1661" i="5"/>
  <c r="Y1662" i="5"/>
  <c r="Y1663" i="5"/>
  <c r="Y1664" i="5"/>
  <c r="Y1665" i="5"/>
  <c r="Y1666" i="5"/>
  <c r="Y1667" i="5"/>
  <c r="Y1668" i="5"/>
  <c r="Y1669" i="5"/>
  <c r="Y1670" i="5"/>
  <c r="Y1671" i="5"/>
  <c r="Y1672" i="5"/>
  <c r="Y1673" i="5"/>
  <c r="Y1674" i="5"/>
  <c r="Y1675" i="5"/>
  <c r="Y1676" i="5"/>
  <c r="Y1677" i="5"/>
  <c r="Y1678" i="5"/>
  <c r="Y1679" i="5"/>
  <c r="Y1680" i="5"/>
  <c r="Y1681" i="5"/>
  <c r="Y1682" i="5"/>
  <c r="Y1683" i="5"/>
  <c r="Y1684" i="5"/>
  <c r="Y1685" i="5"/>
  <c r="Y1686" i="5"/>
  <c r="Y1687" i="5"/>
  <c r="Y1688" i="5"/>
  <c r="Y1689" i="5"/>
  <c r="Y1690" i="5"/>
  <c r="Y1691" i="5"/>
  <c r="Y1692" i="5"/>
  <c r="Y1693" i="5"/>
  <c r="Y1694" i="5"/>
  <c r="Y1695" i="5"/>
  <c r="Y1696" i="5"/>
  <c r="Y1697" i="5"/>
  <c r="Y1698" i="5"/>
  <c r="Y1699" i="5"/>
  <c r="Y1700" i="5"/>
  <c r="Y1701" i="5"/>
  <c r="Y1702" i="5"/>
  <c r="Y1703" i="5"/>
  <c r="Y1704" i="5"/>
  <c r="Y1705" i="5"/>
  <c r="Y1706" i="5"/>
  <c r="Y1707" i="5"/>
  <c r="Y1708" i="5"/>
  <c r="Y1709" i="5"/>
  <c r="Y1710" i="5"/>
  <c r="Y1711" i="5"/>
  <c r="Y1712" i="5"/>
  <c r="Y1713" i="5"/>
  <c r="Y1714" i="5"/>
  <c r="Y1715" i="5"/>
  <c r="Y1716" i="5"/>
  <c r="Y1717" i="5"/>
  <c r="Y1718" i="5"/>
  <c r="Y1719" i="5"/>
  <c r="Y1720" i="5"/>
  <c r="Y1721" i="5"/>
  <c r="Y1722" i="5"/>
  <c r="Y1723" i="5"/>
  <c r="Y1724" i="5"/>
  <c r="Y1725" i="5"/>
  <c r="Y1726" i="5"/>
  <c r="Y1727" i="5"/>
  <c r="Y1728" i="5"/>
  <c r="Y1729" i="5"/>
  <c r="Y1730" i="5"/>
  <c r="Y1731" i="5"/>
  <c r="Y1732" i="5"/>
  <c r="Y1733" i="5"/>
  <c r="Y1734" i="5"/>
  <c r="Y1735" i="5"/>
  <c r="Y1736" i="5"/>
  <c r="Y1737" i="5"/>
  <c r="Y1738" i="5"/>
  <c r="Y1739" i="5"/>
  <c r="Y1740" i="5"/>
  <c r="Y1741" i="5"/>
  <c r="Y1742" i="5"/>
  <c r="Y1743" i="5"/>
  <c r="Y1744" i="5"/>
  <c r="Y1745" i="5"/>
  <c r="Y1746" i="5"/>
  <c r="Y1747" i="5"/>
  <c r="Y1748" i="5"/>
  <c r="Y1749" i="5"/>
  <c r="Y1750" i="5"/>
  <c r="Y1751" i="5"/>
  <c r="Y1752" i="5"/>
  <c r="Y1753" i="5"/>
  <c r="Y1754" i="5"/>
  <c r="Y1755" i="5"/>
  <c r="Y1756" i="5"/>
  <c r="Y1757" i="5"/>
  <c r="Y1758" i="5"/>
  <c r="Y1759" i="5"/>
  <c r="Y1760" i="5"/>
  <c r="Y1761" i="5"/>
  <c r="Y1762" i="5"/>
  <c r="Y1763" i="5"/>
  <c r="Y1764" i="5"/>
  <c r="Y1765" i="5"/>
  <c r="Y1766" i="5"/>
  <c r="Y1767" i="5"/>
  <c r="Y1768" i="5"/>
  <c r="Y1769" i="5"/>
  <c r="Y1770" i="5"/>
  <c r="Y1771" i="5"/>
  <c r="Y1772" i="5"/>
  <c r="Y1773" i="5"/>
  <c r="Y1774" i="5"/>
  <c r="Y1775" i="5"/>
  <c r="Y1776" i="5"/>
  <c r="Y1777" i="5"/>
  <c r="Y1778" i="5"/>
  <c r="Y1779" i="5"/>
  <c r="Y1780" i="5"/>
  <c r="Y1781" i="5"/>
  <c r="Y1782" i="5"/>
  <c r="Y1783" i="5"/>
  <c r="Y1784" i="5"/>
  <c r="Y1785" i="5"/>
  <c r="Y1786" i="5"/>
  <c r="Y1787" i="5"/>
  <c r="Y1788" i="5"/>
  <c r="Y1789" i="5"/>
  <c r="Y1790" i="5"/>
  <c r="Y1791" i="5"/>
  <c r="Y1792" i="5"/>
  <c r="Y1793" i="5"/>
  <c r="Y1794" i="5"/>
  <c r="Y1795" i="5"/>
  <c r="Y1796" i="5"/>
  <c r="Y1797" i="5"/>
  <c r="Y1798" i="5"/>
  <c r="Y1799" i="5"/>
  <c r="Y1800" i="5"/>
  <c r="Y1801" i="5"/>
  <c r="Y1802" i="5"/>
  <c r="Y1803" i="5"/>
  <c r="Y1804" i="5"/>
  <c r="Y1805" i="5"/>
  <c r="Y1806" i="5"/>
  <c r="Y1807" i="5"/>
  <c r="Y1808" i="5"/>
  <c r="Y1809" i="5"/>
  <c r="Y1810" i="5"/>
  <c r="Y1811" i="5"/>
  <c r="Y1812" i="5"/>
  <c r="Y1813" i="5"/>
  <c r="Y1814" i="5"/>
  <c r="Y1815" i="5"/>
  <c r="Y1816" i="5"/>
  <c r="Y1817" i="5"/>
  <c r="Y1818" i="5"/>
  <c r="Y1819" i="5"/>
  <c r="Y1820" i="5"/>
  <c r="Y1821" i="5"/>
  <c r="Y1822" i="5"/>
  <c r="Y1823" i="5"/>
  <c r="Y1824" i="5"/>
  <c r="Y1825" i="5"/>
  <c r="Y1826" i="5"/>
  <c r="Y1827" i="5"/>
  <c r="Y1828" i="5"/>
  <c r="Y1829" i="5"/>
  <c r="Y1830" i="5"/>
  <c r="Y1831" i="5"/>
  <c r="Y1832" i="5"/>
  <c r="Y1833" i="5"/>
  <c r="Y1834" i="5"/>
  <c r="Y1835" i="5"/>
  <c r="Y1836" i="5"/>
  <c r="Y1837" i="5"/>
  <c r="Y1838" i="5"/>
  <c r="Y1839" i="5"/>
  <c r="Y1840" i="5"/>
  <c r="Y1841" i="5"/>
  <c r="Y1842" i="5"/>
  <c r="Y1843" i="5"/>
  <c r="Y1844" i="5"/>
  <c r="Y1845" i="5"/>
  <c r="Y1846" i="5"/>
  <c r="Y1847" i="5"/>
  <c r="Y1848" i="5"/>
  <c r="Y1849" i="5"/>
  <c r="Y1850" i="5"/>
  <c r="Y1851" i="5"/>
  <c r="Y1852" i="5"/>
  <c r="Y1853" i="5"/>
  <c r="Y1854" i="5"/>
  <c r="Y1855" i="5"/>
  <c r="Y1856" i="5"/>
  <c r="Y1857" i="5"/>
  <c r="Y1858" i="5"/>
  <c r="Y1859" i="5"/>
  <c r="Y1860" i="5"/>
  <c r="Y1861" i="5"/>
  <c r="Y1862" i="5"/>
  <c r="Y1863" i="5"/>
  <c r="Y1864" i="5"/>
  <c r="Y1865" i="5"/>
  <c r="Y1866" i="5"/>
  <c r="Y1867" i="5"/>
  <c r="Y1868" i="5"/>
  <c r="Y1869" i="5"/>
  <c r="Y1870" i="5"/>
  <c r="Y1871" i="5"/>
  <c r="Y1872" i="5"/>
  <c r="Y1873" i="5"/>
  <c r="Y1874" i="5"/>
  <c r="Y1875" i="5"/>
  <c r="Y1876" i="5"/>
  <c r="Y1877" i="5"/>
  <c r="Y1878" i="5"/>
  <c r="Y1879" i="5"/>
  <c r="Y1880" i="5"/>
  <c r="Y1881" i="5"/>
  <c r="Y1882" i="5"/>
  <c r="Y1883" i="5"/>
  <c r="Y1884" i="5"/>
  <c r="Y1885" i="5"/>
  <c r="Y1886" i="5"/>
  <c r="Y1887" i="5"/>
  <c r="Y1888" i="5"/>
  <c r="Y1889" i="5"/>
  <c r="Y1890" i="5"/>
  <c r="Y1891" i="5"/>
  <c r="Y1892" i="5"/>
  <c r="Y1893" i="5"/>
  <c r="Y1894" i="5"/>
  <c r="Y1895" i="5"/>
  <c r="Y1896" i="5"/>
  <c r="Y1897" i="5"/>
  <c r="Y1898" i="5"/>
  <c r="Y1899" i="5"/>
  <c r="Y1900" i="5"/>
  <c r="Y1901" i="5"/>
  <c r="Y1902" i="5"/>
  <c r="Y1903" i="5"/>
  <c r="Y1904" i="5"/>
  <c r="Y1905" i="5"/>
  <c r="Y1906" i="5"/>
  <c r="Y1907" i="5"/>
  <c r="Y1908" i="5"/>
  <c r="Y1909" i="5"/>
  <c r="Y1910" i="5"/>
  <c r="Y1911" i="5"/>
  <c r="Y1912" i="5"/>
  <c r="Y1913" i="5"/>
  <c r="Y1914" i="5"/>
  <c r="Y1915" i="5"/>
  <c r="Y1916" i="5"/>
  <c r="Y1917" i="5"/>
  <c r="Y1918" i="5"/>
  <c r="Y1919" i="5"/>
  <c r="Y1920" i="5"/>
  <c r="Y1921" i="5"/>
  <c r="Y1922" i="5"/>
  <c r="Y1923" i="5"/>
  <c r="Y1924" i="5"/>
  <c r="Y1925" i="5"/>
  <c r="Y1926" i="5"/>
  <c r="Y1927" i="5"/>
  <c r="Y1928" i="5"/>
  <c r="Y1929" i="5"/>
  <c r="Y1930" i="5"/>
  <c r="Y1931" i="5"/>
  <c r="Y1932" i="5"/>
  <c r="Y1933" i="5"/>
  <c r="Y1934" i="5"/>
  <c r="Y1935" i="5"/>
  <c r="Y1936" i="5"/>
  <c r="Y1937" i="5"/>
  <c r="Y1938" i="5"/>
  <c r="Y1939" i="5"/>
  <c r="Y1940" i="5"/>
  <c r="Y1941" i="5"/>
  <c r="Y1942" i="5"/>
  <c r="Y1943" i="5"/>
  <c r="Y1944" i="5"/>
  <c r="Y1945" i="5"/>
  <c r="Y1946" i="5"/>
  <c r="Y1947" i="5"/>
  <c r="Y1948" i="5"/>
  <c r="Y1949" i="5"/>
  <c r="Y1950" i="5"/>
  <c r="Y1951" i="5"/>
  <c r="Y1952" i="5"/>
  <c r="Y1953" i="5"/>
  <c r="Y1954" i="5"/>
  <c r="Y1955" i="5"/>
  <c r="Y1956" i="5"/>
  <c r="Y1957" i="5"/>
  <c r="Y1958" i="5"/>
  <c r="Y1959" i="5"/>
  <c r="Y1960" i="5"/>
  <c r="Y1961" i="5"/>
  <c r="Y1962" i="5"/>
  <c r="Y1963" i="5"/>
  <c r="Y1964" i="5"/>
  <c r="Y1965" i="5"/>
  <c r="Y1966" i="5"/>
  <c r="Y1967" i="5"/>
  <c r="Y1968" i="5"/>
  <c r="Y1969" i="5"/>
  <c r="Y1970" i="5"/>
  <c r="Y1971" i="5"/>
  <c r="Y1972" i="5"/>
  <c r="Y1973" i="5"/>
  <c r="Y1974" i="5"/>
  <c r="Y1975" i="5"/>
  <c r="Y1976" i="5"/>
  <c r="Y1977" i="5"/>
  <c r="Y1978" i="5"/>
  <c r="Y1979" i="5"/>
  <c r="Y1980" i="5"/>
  <c r="Y1981" i="5"/>
  <c r="Y1982" i="5"/>
  <c r="Y1983" i="5"/>
  <c r="Y1984" i="5"/>
  <c r="Y1985" i="5"/>
  <c r="Y1986" i="5"/>
  <c r="Y1987" i="5"/>
  <c r="Y1988" i="5"/>
  <c r="Y1989" i="5"/>
  <c r="Y1990" i="5"/>
  <c r="Y1991" i="5"/>
  <c r="Y1992" i="5"/>
  <c r="Y1993" i="5"/>
  <c r="Y1994" i="5"/>
  <c r="Y1995" i="5"/>
  <c r="Y1996" i="5"/>
  <c r="Y1997" i="5"/>
  <c r="Y1998" i="5"/>
  <c r="Y1999" i="5"/>
  <c r="Y2000" i="5"/>
  <c r="Y2001" i="5"/>
  <c r="Y2002" i="5"/>
  <c r="Y2003" i="5"/>
  <c r="Y2004" i="5"/>
  <c r="Y2005" i="5"/>
  <c r="Y2006" i="5"/>
  <c r="Y2007" i="5"/>
  <c r="Y2008" i="5"/>
  <c r="Y2009" i="5"/>
  <c r="Y2010" i="5"/>
  <c r="Y2011" i="5"/>
  <c r="Y2012" i="5"/>
  <c r="Y2013" i="5"/>
  <c r="Y2014" i="5"/>
  <c r="Y2015" i="5"/>
  <c r="Y2016" i="5"/>
  <c r="Y2017" i="5"/>
  <c r="Y2018" i="5"/>
  <c r="Y2019" i="5"/>
  <c r="Y2020" i="5"/>
  <c r="Y2021" i="5"/>
  <c r="Y2022" i="5"/>
  <c r="Y2023" i="5"/>
  <c r="Y2024" i="5"/>
  <c r="Y2025" i="5"/>
  <c r="Y2026" i="5"/>
  <c r="Y2027" i="5"/>
  <c r="Y2028" i="5"/>
  <c r="Y2029" i="5"/>
  <c r="Y2030" i="5"/>
  <c r="Y2031" i="5"/>
  <c r="Y2032" i="5"/>
  <c r="Y2033" i="5"/>
  <c r="Y2034" i="5"/>
  <c r="Y2035" i="5"/>
  <c r="Y2036" i="5"/>
  <c r="Y2037" i="5"/>
  <c r="Y2038" i="5"/>
  <c r="Y2039" i="5"/>
  <c r="Y2040" i="5"/>
  <c r="Y2041" i="5"/>
  <c r="Y2042" i="5"/>
  <c r="Y2043" i="5"/>
  <c r="Y2044" i="5"/>
  <c r="Y2045" i="5"/>
  <c r="Y2046" i="5"/>
  <c r="Y2047" i="5"/>
  <c r="Y2048" i="5"/>
  <c r="Y2049" i="5"/>
  <c r="Y2050" i="5"/>
  <c r="Y2051" i="5"/>
  <c r="Y2052" i="5"/>
  <c r="Y2053" i="5"/>
  <c r="Y2054" i="5"/>
  <c r="Y2055" i="5"/>
  <c r="Y2056" i="5"/>
  <c r="Y2057" i="5"/>
  <c r="Y2058" i="5"/>
  <c r="Y2059" i="5"/>
  <c r="Y2060" i="5"/>
  <c r="Y2061" i="5"/>
  <c r="Y2062" i="5"/>
  <c r="Y2063" i="5"/>
  <c r="Y2064" i="5"/>
  <c r="Y2065" i="5"/>
  <c r="Y2066" i="5"/>
  <c r="Y2067" i="5"/>
  <c r="Y2068" i="5"/>
  <c r="Y2069" i="5"/>
  <c r="Y2070" i="5"/>
  <c r="Y2071" i="5"/>
  <c r="Y2072" i="5"/>
  <c r="Y2073" i="5"/>
  <c r="Y2074" i="5"/>
  <c r="Y2075" i="5"/>
  <c r="Y2076" i="5"/>
  <c r="Y2077" i="5"/>
  <c r="Y2078" i="5"/>
  <c r="Y2079" i="5"/>
  <c r="Y2080" i="5"/>
  <c r="Y2081" i="5"/>
  <c r="Y2082" i="5"/>
  <c r="Y2083" i="5"/>
  <c r="Y2084" i="5"/>
  <c r="Y2085" i="5"/>
  <c r="Y2086" i="5"/>
  <c r="Y2087" i="5"/>
  <c r="Y2088" i="5"/>
  <c r="Y2089" i="5"/>
  <c r="Y2090" i="5"/>
  <c r="Y2091" i="5"/>
  <c r="Y2092" i="5"/>
  <c r="Y2093" i="5"/>
  <c r="Y2094" i="5"/>
  <c r="Y2095" i="5"/>
  <c r="Y2096" i="5"/>
  <c r="Y2097" i="5"/>
  <c r="Y2098" i="5"/>
  <c r="Y2099" i="5"/>
  <c r="Y2100" i="5"/>
  <c r="Y2101" i="5"/>
  <c r="Y2102" i="5"/>
  <c r="Y2103" i="5"/>
  <c r="Y2104" i="5"/>
  <c r="Y2105" i="5"/>
  <c r="Y2106" i="5"/>
  <c r="Y2107" i="5"/>
  <c r="Y2108" i="5"/>
  <c r="Y2109" i="5"/>
  <c r="Y2110" i="5"/>
  <c r="Y2111" i="5"/>
  <c r="Y2112" i="5"/>
  <c r="Y2113" i="5"/>
  <c r="Y2114" i="5"/>
  <c r="Y2115" i="5"/>
  <c r="Y2116" i="5"/>
  <c r="Y2117" i="5"/>
  <c r="Y2118" i="5"/>
  <c r="Y2119" i="5"/>
  <c r="Y2120" i="5"/>
  <c r="Y2121" i="5"/>
  <c r="Y2122" i="5"/>
  <c r="Y2123" i="5"/>
  <c r="Y2124" i="5"/>
  <c r="Y2125" i="5"/>
  <c r="Y2126" i="5"/>
  <c r="Y2127" i="5"/>
  <c r="Y2128" i="5"/>
  <c r="Y2129" i="5"/>
  <c r="Y2130" i="5"/>
  <c r="Y2131" i="5"/>
  <c r="Y2132" i="5"/>
  <c r="Y2133" i="5"/>
  <c r="Y2134" i="5"/>
  <c r="Y2135" i="5"/>
  <c r="Y2136" i="5"/>
  <c r="Y2137" i="5"/>
  <c r="Y2138" i="5"/>
  <c r="Y2139" i="5"/>
  <c r="Y2140" i="5"/>
  <c r="Y2141" i="5"/>
  <c r="Y2142" i="5"/>
  <c r="Y2143" i="5"/>
  <c r="Y2144" i="5"/>
  <c r="Y2145" i="5"/>
  <c r="Y2146" i="5"/>
  <c r="Y2147" i="5"/>
  <c r="Y2148" i="5"/>
  <c r="Y2149" i="5"/>
  <c r="Y2150" i="5"/>
  <c r="Y2151" i="5"/>
  <c r="Y2152" i="5"/>
  <c r="Y2153" i="5"/>
  <c r="Y2154" i="5"/>
  <c r="Y2155" i="5"/>
  <c r="Y2156" i="5"/>
  <c r="Y2157" i="5"/>
  <c r="Y2158" i="5"/>
  <c r="Y2159" i="5"/>
  <c r="Y2160" i="5"/>
  <c r="Y2161" i="5"/>
  <c r="Y2162" i="5"/>
  <c r="Y2163" i="5"/>
  <c r="Y2164" i="5"/>
  <c r="Y2165" i="5"/>
  <c r="Y2166" i="5"/>
  <c r="Y2167" i="5"/>
  <c r="Y2168" i="5"/>
  <c r="Y2169" i="5"/>
  <c r="Y2170" i="5"/>
  <c r="Y2171" i="5"/>
  <c r="Y2172" i="5"/>
  <c r="Y2173" i="5"/>
  <c r="Y2174" i="5"/>
  <c r="Y2175" i="5"/>
  <c r="Y2176" i="5"/>
  <c r="Y2177" i="5"/>
  <c r="Y2178" i="5"/>
  <c r="Y2179" i="5"/>
  <c r="Y2180" i="5"/>
  <c r="Y2181" i="5"/>
  <c r="Y2182" i="5"/>
  <c r="Y2183" i="5"/>
  <c r="Y2184" i="5"/>
  <c r="Y2185" i="5"/>
  <c r="Y2186" i="5"/>
  <c r="Y2187" i="5"/>
  <c r="Y2188" i="5"/>
  <c r="Y2189" i="5"/>
  <c r="Y2190" i="5"/>
  <c r="Y2191" i="5"/>
  <c r="Y2192" i="5"/>
  <c r="Y2193" i="5"/>
  <c r="Y2194" i="5"/>
  <c r="Y2195" i="5"/>
  <c r="Y2196" i="5"/>
  <c r="Y2197" i="5"/>
  <c r="Y2198" i="5"/>
  <c r="Y2199" i="5"/>
  <c r="Y2200" i="5"/>
  <c r="Y2201" i="5"/>
  <c r="Y2202" i="5"/>
  <c r="Y2203" i="5"/>
  <c r="Y2204" i="5"/>
  <c r="Y2205" i="5"/>
  <c r="Y2206" i="5"/>
  <c r="Y2207" i="5"/>
  <c r="Y2208" i="5"/>
  <c r="Y2209" i="5"/>
  <c r="Y2210" i="5"/>
  <c r="Y2211" i="5"/>
  <c r="Y2212" i="5"/>
  <c r="Y2213" i="5"/>
  <c r="Y2214" i="5"/>
  <c r="Y2215" i="5"/>
  <c r="Y2216" i="5"/>
  <c r="Y2217" i="5"/>
  <c r="Y2218" i="5"/>
  <c r="Y2219" i="5"/>
  <c r="Y2220" i="5"/>
  <c r="Y2221" i="5"/>
  <c r="Y2222" i="5"/>
  <c r="Y2223" i="5"/>
  <c r="Y2224" i="5"/>
  <c r="Y2225" i="5"/>
  <c r="Y2226" i="5"/>
  <c r="Y2227" i="5"/>
  <c r="Y2228" i="5"/>
  <c r="Y2229" i="5"/>
  <c r="Y2230" i="5"/>
  <c r="Y2231" i="5"/>
  <c r="Y2232" i="5"/>
  <c r="Y2233" i="5"/>
  <c r="Y2234" i="5"/>
  <c r="Y2235" i="5"/>
  <c r="Y2236" i="5"/>
  <c r="Y2237" i="5"/>
  <c r="Y2238" i="5"/>
  <c r="Y2239" i="5"/>
  <c r="Y2240" i="5"/>
  <c r="Y2241" i="5"/>
  <c r="Y2242" i="5"/>
  <c r="Y2243" i="5"/>
  <c r="Y2244" i="5"/>
  <c r="Y2245" i="5"/>
  <c r="Y2246" i="5"/>
  <c r="Y2247" i="5"/>
  <c r="Y2248" i="5"/>
  <c r="Y2249" i="5"/>
  <c r="Y2250" i="5"/>
  <c r="Y2251" i="5"/>
  <c r="Y2252" i="5"/>
  <c r="Y2253" i="5"/>
  <c r="Y2254" i="5"/>
  <c r="Y2255" i="5"/>
  <c r="Y2256" i="5"/>
  <c r="Y2257" i="5"/>
  <c r="Y2258" i="5"/>
  <c r="Y2259" i="5"/>
  <c r="Y2260" i="5"/>
  <c r="Y2261" i="5"/>
  <c r="Y2262" i="5"/>
  <c r="Y2263" i="5"/>
  <c r="Y2264" i="5"/>
  <c r="Y2265" i="5"/>
  <c r="Y2266" i="5"/>
  <c r="Y2267" i="5"/>
  <c r="Y2268" i="5"/>
  <c r="Y2269" i="5"/>
  <c r="Y2270" i="5"/>
  <c r="Y2271" i="5"/>
  <c r="Y2272" i="5"/>
  <c r="Y2273" i="5"/>
  <c r="Y2274" i="5"/>
  <c r="Y2275" i="5"/>
  <c r="Y2276" i="5"/>
  <c r="Y2277" i="5"/>
  <c r="Y2278" i="5"/>
  <c r="Y2279" i="5"/>
  <c r="Y2280" i="5"/>
  <c r="Y2281" i="5"/>
  <c r="Y2282" i="5"/>
  <c r="Y2283" i="5"/>
  <c r="Y2284" i="5"/>
  <c r="Y2285" i="5"/>
  <c r="Y2286" i="5"/>
  <c r="Y2287" i="5"/>
  <c r="Y2288" i="5"/>
  <c r="Y2289" i="5"/>
  <c r="Y2290" i="5"/>
  <c r="Y2291" i="5"/>
  <c r="Y2292" i="5"/>
  <c r="Y2293" i="5"/>
  <c r="Y2294" i="5"/>
  <c r="Y2295" i="5"/>
  <c r="Y2296" i="5"/>
  <c r="Y2297" i="5"/>
  <c r="Y2298" i="5"/>
  <c r="Y2299" i="5"/>
  <c r="Y2300" i="5"/>
  <c r="Y2301" i="5"/>
  <c r="Y2302" i="5"/>
  <c r="Y2303" i="5"/>
  <c r="Y2304" i="5"/>
  <c r="Y2305" i="5"/>
  <c r="Y2306" i="5"/>
  <c r="Y2307" i="5"/>
  <c r="Y2308" i="5"/>
  <c r="Y2309" i="5"/>
  <c r="Y2310" i="5"/>
  <c r="Y2311" i="5"/>
  <c r="Y2312" i="5"/>
  <c r="Y2313" i="5"/>
  <c r="Y2314" i="5"/>
  <c r="Y2315" i="5"/>
  <c r="Y2316" i="5"/>
  <c r="Y2317" i="5"/>
  <c r="Y2318" i="5"/>
  <c r="Y2319" i="5"/>
  <c r="Y2320" i="5"/>
  <c r="Y2321" i="5"/>
  <c r="Y2322" i="5"/>
  <c r="Y2323" i="5"/>
  <c r="Y2324" i="5"/>
  <c r="Y2325" i="5"/>
  <c r="Y2326" i="5"/>
  <c r="Y2327" i="5"/>
  <c r="Y2328" i="5"/>
  <c r="Y2329" i="5"/>
  <c r="Y2330" i="5"/>
  <c r="Y2331" i="5"/>
  <c r="Y2332" i="5"/>
  <c r="Y2333" i="5"/>
  <c r="Y2334" i="5"/>
  <c r="Y2335" i="5"/>
  <c r="Y2336" i="5"/>
  <c r="Y2337" i="5"/>
  <c r="Y2338" i="5"/>
  <c r="Y2339" i="5"/>
  <c r="Y2340" i="5"/>
  <c r="Y2341" i="5"/>
  <c r="Y2342" i="5"/>
  <c r="Y2343" i="5"/>
  <c r="Y2344" i="5"/>
  <c r="Y2345" i="5"/>
  <c r="Y2346" i="5"/>
  <c r="Y2347" i="5"/>
  <c r="Y2348" i="5"/>
  <c r="Y2349" i="5"/>
  <c r="Y2350" i="5"/>
  <c r="Y2351" i="5"/>
  <c r="Y2352" i="5"/>
  <c r="Y2353" i="5"/>
  <c r="Y2354" i="5"/>
  <c r="Y2355" i="5"/>
  <c r="Y2356" i="5"/>
  <c r="Y2357" i="5"/>
  <c r="Y2358" i="5"/>
  <c r="Y2359" i="5"/>
  <c r="Y2360" i="5"/>
  <c r="Y2361" i="5"/>
  <c r="Y2362" i="5"/>
  <c r="Y2363" i="5"/>
  <c r="Y2364" i="5"/>
  <c r="Y2365" i="5"/>
  <c r="Y2366" i="5"/>
  <c r="Y2367" i="5"/>
  <c r="Y2368" i="5"/>
  <c r="Y2369" i="5"/>
  <c r="Y2370" i="5"/>
  <c r="Y2371" i="5"/>
  <c r="Y2372" i="5"/>
  <c r="Y2373" i="5"/>
  <c r="Y2374" i="5"/>
  <c r="Y2375" i="5"/>
  <c r="Y2376" i="5"/>
  <c r="Y2377" i="5"/>
  <c r="Y2378" i="5"/>
  <c r="Y2379" i="5"/>
  <c r="Y2380" i="5"/>
  <c r="Y2381" i="5"/>
  <c r="Y2382" i="5"/>
  <c r="Y2383" i="5"/>
  <c r="Y2384" i="5"/>
  <c r="Y2385" i="5"/>
  <c r="Y2386" i="5"/>
  <c r="Y2387" i="5"/>
  <c r="Y2388" i="5"/>
  <c r="Y2389" i="5"/>
  <c r="Y2390" i="5"/>
  <c r="Y2391" i="5"/>
  <c r="Y2392" i="5"/>
  <c r="Y2393" i="5"/>
  <c r="Y2394" i="5"/>
  <c r="Y2395" i="5"/>
  <c r="Y2396" i="5"/>
  <c r="Y2397" i="5"/>
  <c r="Y2398" i="5"/>
  <c r="Y2399" i="5"/>
  <c r="Y2400" i="5"/>
  <c r="Y2401" i="5"/>
  <c r="Y2402" i="5"/>
  <c r="Y2403" i="5"/>
  <c r="Y2404" i="5"/>
  <c r="Y2405" i="5"/>
  <c r="Y2406" i="5"/>
  <c r="Y2407" i="5"/>
  <c r="Y2408" i="5"/>
  <c r="Y2409" i="5"/>
  <c r="Y2410" i="5"/>
  <c r="Y2411" i="5"/>
  <c r="Y2412" i="5"/>
  <c r="Y2413" i="5"/>
  <c r="Y2414" i="5"/>
  <c r="Y2415" i="5"/>
  <c r="Y2416" i="5"/>
  <c r="Y2417" i="5"/>
  <c r="Y2418" i="5"/>
  <c r="Y2419" i="5"/>
  <c r="Y2420" i="5"/>
  <c r="Y2421" i="5"/>
  <c r="Y2422" i="5"/>
  <c r="Y2423" i="5"/>
  <c r="Y2424" i="5"/>
  <c r="Y2425" i="5"/>
  <c r="Y2426" i="5"/>
  <c r="Y2427" i="5"/>
  <c r="Y2428" i="5"/>
  <c r="Y2429" i="5"/>
  <c r="Y2430" i="5"/>
  <c r="Y2431" i="5"/>
  <c r="Y2432" i="5"/>
  <c r="Y2433" i="5"/>
  <c r="Y2434" i="5"/>
  <c r="Y2435" i="5"/>
  <c r="Y2436" i="5"/>
  <c r="Y2437" i="5"/>
  <c r="Y2438" i="5"/>
  <c r="Y2439" i="5"/>
  <c r="Y2440" i="5"/>
  <c r="Y2441" i="5"/>
  <c r="Y2442" i="5"/>
  <c r="Y2443" i="5"/>
  <c r="Y2444" i="5"/>
  <c r="Y2445" i="5"/>
  <c r="Y2446" i="5"/>
  <c r="Y2447" i="5"/>
  <c r="Y2448" i="5"/>
  <c r="Y2449" i="5"/>
  <c r="Y2450" i="5"/>
  <c r="Y2451" i="5"/>
  <c r="Y2452" i="5"/>
  <c r="Y2453" i="5"/>
  <c r="Y2454" i="5"/>
  <c r="Y2455" i="5"/>
  <c r="Y2456" i="5"/>
  <c r="Y2457" i="5"/>
  <c r="Y2458" i="5"/>
  <c r="Y2459" i="5"/>
  <c r="Y2460" i="5"/>
  <c r="Y2461" i="5"/>
  <c r="Y2462" i="5"/>
  <c r="Y2463" i="5"/>
  <c r="Y2464" i="5"/>
  <c r="Y2465" i="5"/>
  <c r="Y2466" i="5"/>
  <c r="Y2467" i="5"/>
  <c r="Y2468" i="5"/>
  <c r="Y2469" i="5"/>
  <c r="Y2470" i="5"/>
  <c r="Y2471" i="5"/>
  <c r="Y2472" i="5"/>
  <c r="Y2473" i="5"/>
  <c r="Y2474" i="5"/>
  <c r="Y2475" i="5"/>
  <c r="Y2476" i="5"/>
  <c r="Y2477" i="5"/>
  <c r="Y2478" i="5"/>
  <c r="Y2479" i="5"/>
  <c r="Y2480" i="5"/>
  <c r="Y2481" i="5"/>
  <c r="Y2482" i="5"/>
  <c r="Y2483" i="5"/>
  <c r="Y2484" i="5"/>
  <c r="Y2485" i="5"/>
  <c r="Y2486" i="5"/>
  <c r="Y2487" i="5"/>
  <c r="Y2488" i="5"/>
  <c r="Y2489" i="5"/>
  <c r="Y2490" i="5"/>
  <c r="Y2491" i="5"/>
  <c r="Y2492" i="5"/>
  <c r="Y2493" i="5"/>
  <c r="Y2494" i="5"/>
  <c r="Y2495" i="5"/>
  <c r="Y2496" i="5"/>
  <c r="Y2497" i="5"/>
  <c r="Y2498" i="5"/>
  <c r="Y2499" i="5"/>
  <c r="Y2500" i="5"/>
  <c r="Y2501" i="5"/>
  <c r="Y2502" i="5"/>
  <c r="Y2503" i="5"/>
  <c r="Y2504" i="5"/>
  <c r="Y2505" i="5"/>
  <c r="Y2506" i="5"/>
  <c r="Y2507" i="5"/>
  <c r="Y2508" i="5"/>
  <c r="Y2509" i="5"/>
  <c r="Y2510" i="5"/>
  <c r="Y2511" i="5"/>
  <c r="Y2512" i="5"/>
  <c r="Y2513" i="5"/>
  <c r="Y2514" i="5"/>
  <c r="Y2515" i="5"/>
  <c r="Y2516" i="5"/>
  <c r="Y2517" i="5"/>
  <c r="Y2518" i="5"/>
  <c r="Y2519" i="5"/>
  <c r="Y2520" i="5"/>
  <c r="Y2521" i="5"/>
  <c r="Y2522" i="5"/>
  <c r="Y2523" i="5"/>
  <c r="Y2524" i="5"/>
  <c r="Y2525" i="5"/>
  <c r="Y2526" i="5"/>
  <c r="Y2527" i="5"/>
  <c r="Y2528" i="5"/>
  <c r="Y2529" i="5"/>
  <c r="Y2530" i="5"/>
  <c r="Y2531" i="5"/>
  <c r="Y2532" i="5"/>
  <c r="Y2533" i="5"/>
  <c r="Y2534" i="5"/>
  <c r="Y2535" i="5"/>
  <c r="Y2536" i="5"/>
  <c r="Y2537" i="5"/>
  <c r="Y2538" i="5"/>
  <c r="Y2539" i="5"/>
  <c r="Y2540" i="5"/>
  <c r="Y2541" i="5"/>
  <c r="Y2542" i="5"/>
  <c r="Y2543" i="5"/>
  <c r="Y2544" i="5"/>
  <c r="Y2545" i="5"/>
  <c r="Y2546" i="5"/>
  <c r="Y2547" i="5"/>
  <c r="Y2548" i="5"/>
  <c r="Y2549" i="5"/>
  <c r="Y2550" i="5"/>
  <c r="Y2551" i="5"/>
  <c r="Y2552" i="5"/>
  <c r="Y2553" i="5"/>
  <c r="Y2554" i="5"/>
  <c r="Y2555" i="5"/>
  <c r="Y2556" i="5"/>
  <c r="Y2557" i="5"/>
  <c r="Y2558" i="5"/>
  <c r="Y2559" i="5"/>
  <c r="Y2560" i="5"/>
  <c r="Y2561" i="5"/>
  <c r="Y2562" i="5"/>
  <c r="Y2563" i="5"/>
  <c r="Y2564" i="5"/>
  <c r="Y2565" i="5"/>
  <c r="Y2566" i="5"/>
  <c r="Y2567" i="5"/>
  <c r="Y2568" i="5"/>
  <c r="Y2569" i="5"/>
  <c r="Y2570" i="5"/>
  <c r="Y2571" i="5"/>
  <c r="Y2572" i="5"/>
  <c r="Y2573" i="5"/>
  <c r="Y2574" i="5"/>
  <c r="Y2575" i="5"/>
  <c r="Y2576" i="5"/>
  <c r="Y2577" i="5"/>
  <c r="Y2578" i="5"/>
  <c r="Y2579" i="5"/>
  <c r="Y2580" i="5"/>
  <c r="Y2581" i="5"/>
  <c r="Y2582" i="5"/>
  <c r="Y2583" i="5"/>
  <c r="Y2584" i="5"/>
  <c r="Y2585" i="5"/>
  <c r="Y2586" i="5"/>
  <c r="Y2587" i="5"/>
  <c r="Y2588" i="5"/>
  <c r="Y2589" i="5"/>
  <c r="Y2590" i="5"/>
  <c r="Y2591" i="5"/>
  <c r="Y2592" i="5"/>
  <c r="Y2593" i="5"/>
  <c r="Y2594" i="5"/>
  <c r="Y2595" i="5"/>
  <c r="Y2596" i="5"/>
  <c r="Y2597" i="5"/>
  <c r="Y2598" i="5"/>
  <c r="Y2599" i="5"/>
  <c r="Y2600" i="5"/>
  <c r="Y2601" i="5"/>
  <c r="Y2602" i="5"/>
  <c r="Y2603" i="5"/>
  <c r="Y2604" i="5"/>
  <c r="Y2605" i="5"/>
  <c r="Y2606" i="5"/>
  <c r="Y2607" i="5"/>
  <c r="Y2608" i="5"/>
  <c r="Y2609" i="5"/>
  <c r="Y2610" i="5"/>
  <c r="Y2611" i="5"/>
  <c r="Y2612" i="5"/>
  <c r="Y2613" i="5"/>
  <c r="Y2614" i="5"/>
  <c r="Y2615" i="5"/>
  <c r="Y2616" i="5"/>
  <c r="Y2617" i="5"/>
  <c r="Y2618" i="5"/>
  <c r="Y2619" i="5"/>
  <c r="Y2620" i="5"/>
  <c r="Y2621" i="5"/>
  <c r="Y2622" i="5"/>
  <c r="Y2623" i="5"/>
  <c r="Y2624" i="5"/>
  <c r="Y2625" i="5"/>
  <c r="Y2626" i="5"/>
  <c r="Y2627" i="5"/>
  <c r="Y2628" i="5"/>
  <c r="Y2629" i="5"/>
  <c r="Y2630" i="5"/>
  <c r="Y2631" i="5"/>
  <c r="Y2632" i="5"/>
  <c r="Y2633" i="5"/>
  <c r="Y2634" i="5"/>
  <c r="Y2635" i="5"/>
  <c r="Y2636" i="5"/>
  <c r="Y2637" i="5"/>
  <c r="Y2638" i="5"/>
  <c r="Y2639" i="5"/>
  <c r="Y2640" i="5"/>
  <c r="Y2641" i="5"/>
  <c r="Y2642" i="5"/>
  <c r="Y2643" i="5"/>
  <c r="Y2644" i="5"/>
  <c r="Y2645" i="5"/>
  <c r="Y2646" i="5"/>
  <c r="Y2647" i="5"/>
  <c r="Y2648" i="5"/>
  <c r="Y2649" i="5"/>
  <c r="Y2650" i="5"/>
  <c r="Y2651" i="5"/>
  <c r="Y2652" i="5"/>
  <c r="Y2653" i="5"/>
  <c r="Y2654" i="5"/>
  <c r="Y2655" i="5"/>
  <c r="Y2656" i="5"/>
  <c r="Y2657" i="5"/>
  <c r="Y2658" i="5"/>
  <c r="Y2659" i="5"/>
  <c r="Y2660" i="5"/>
  <c r="Y2661" i="5"/>
  <c r="Y2662" i="5"/>
  <c r="Y2663" i="5"/>
  <c r="Y2664" i="5"/>
  <c r="Y2665" i="5"/>
  <c r="Y2666" i="5"/>
  <c r="Y2667" i="5"/>
  <c r="Y2668" i="5"/>
  <c r="Y2669" i="5"/>
  <c r="Y2670" i="5"/>
  <c r="Y2671" i="5"/>
  <c r="Y2672" i="5"/>
  <c r="Y2673" i="5"/>
  <c r="Y2674" i="5"/>
  <c r="Y2675" i="5"/>
  <c r="Y2676" i="5"/>
  <c r="Y2677" i="5"/>
  <c r="Y2678" i="5"/>
  <c r="Y2679" i="5"/>
  <c r="Y2680" i="5"/>
  <c r="Y2681" i="5"/>
  <c r="Y2682" i="5"/>
  <c r="Y2683" i="5"/>
  <c r="Y2684" i="5"/>
  <c r="Y2685" i="5"/>
  <c r="Y2686" i="5"/>
  <c r="Y2687" i="5"/>
  <c r="Y2688" i="5"/>
  <c r="Y2689" i="5"/>
  <c r="Y2690" i="5"/>
  <c r="Y2691" i="5"/>
  <c r="Y2692" i="5"/>
  <c r="Y2693" i="5"/>
  <c r="Y2694" i="5"/>
  <c r="Y2695" i="5"/>
  <c r="Y2696" i="5"/>
  <c r="Y2697" i="5"/>
  <c r="Y2698" i="5"/>
  <c r="Y2699" i="5"/>
  <c r="Y2700" i="5"/>
  <c r="Y2701" i="5"/>
  <c r="Y2702" i="5"/>
  <c r="Y2703" i="5"/>
  <c r="Y2704" i="5"/>
  <c r="Y2705" i="5"/>
  <c r="Y2706" i="5"/>
  <c r="Y2707" i="5"/>
  <c r="Y2708" i="5"/>
  <c r="Y2709" i="5"/>
  <c r="Y2710" i="5"/>
  <c r="Y2711" i="5"/>
  <c r="Y2712" i="5"/>
  <c r="Y2713" i="5"/>
  <c r="Y2714" i="5"/>
  <c r="Y2715" i="5"/>
  <c r="Y2716" i="5"/>
  <c r="Y2717" i="5"/>
  <c r="Y2718" i="5"/>
  <c r="Y2719" i="5"/>
  <c r="Y2720" i="5"/>
  <c r="Y2721" i="5"/>
  <c r="Y2722" i="5"/>
  <c r="Y2723" i="5"/>
  <c r="Y2724" i="5"/>
  <c r="Y2725" i="5"/>
  <c r="Y2726" i="5"/>
  <c r="Y2727" i="5"/>
  <c r="Y2728" i="5"/>
  <c r="Y2729" i="5"/>
  <c r="Y2730" i="5"/>
  <c r="Y2731" i="5"/>
  <c r="Y2732" i="5"/>
  <c r="Y2733" i="5"/>
  <c r="Y2734" i="5"/>
  <c r="Y2735" i="5"/>
  <c r="Y2736" i="5"/>
  <c r="Y2737" i="5"/>
  <c r="Y2738" i="5"/>
  <c r="Y2739" i="5"/>
  <c r="Y2740" i="5"/>
  <c r="Y2741" i="5"/>
  <c r="Y2742" i="5"/>
  <c r="Y2743" i="5"/>
  <c r="Y2744" i="5"/>
  <c r="Y2745" i="5"/>
  <c r="Y2746" i="5"/>
  <c r="Y2747" i="5"/>
  <c r="Y2748" i="5"/>
  <c r="Y2749" i="5"/>
  <c r="Y2750" i="5"/>
  <c r="Y2751" i="5"/>
  <c r="Y2752" i="5"/>
  <c r="Y2753" i="5"/>
  <c r="Y2754" i="5"/>
  <c r="Y2755" i="5"/>
  <c r="Y2756" i="5"/>
  <c r="Y2757" i="5"/>
  <c r="Y2758" i="5"/>
  <c r="Y2759" i="5"/>
  <c r="Y2760" i="5"/>
  <c r="Y2761" i="5"/>
  <c r="Y2762" i="5"/>
  <c r="Y2763" i="5"/>
  <c r="Y2764" i="5"/>
  <c r="Y2765" i="5"/>
  <c r="Y2766" i="5"/>
  <c r="Y2767" i="5"/>
  <c r="Y2768" i="5"/>
  <c r="Y2769" i="5"/>
  <c r="Y2770" i="5"/>
  <c r="Y2771" i="5"/>
  <c r="Y2772" i="5"/>
  <c r="Y2773" i="5"/>
  <c r="Y2774" i="5"/>
  <c r="Y2775" i="5"/>
  <c r="Y2776" i="5"/>
  <c r="Y2777" i="5"/>
  <c r="Y2778" i="5"/>
  <c r="Y2779" i="5"/>
  <c r="Y2780" i="5"/>
  <c r="Y2781" i="5"/>
  <c r="Y2782" i="5"/>
  <c r="Y2783" i="5"/>
  <c r="Y2784" i="5"/>
  <c r="Y2785" i="5"/>
  <c r="Y2786" i="5"/>
  <c r="Y2787" i="5"/>
  <c r="Y2788" i="5"/>
  <c r="Y2789" i="5"/>
  <c r="Y2790" i="5"/>
  <c r="Y2791" i="5"/>
  <c r="Y2792" i="5"/>
  <c r="Y2793" i="5"/>
  <c r="Y2794" i="5"/>
  <c r="Y2795" i="5"/>
  <c r="Y2796" i="5"/>
  <c r="Y2797" i="5"/>
  <c r="Y2798" i="5"/>
  <c r="Y2799" i="5"/>
  <c r="Y2800" i="5"/>
  <c r="Y2801" i="5"/>
  <c r="Y2802" i="5"/>
  <c r="Y2803" i="5"/>
  <c r="Y2804" i="5"/>
  <c r="Y2805" i="5"/>
  <c r="Y2806" i="5"/>
  <c r="Y2807" i="5"/>
  <c r="Y2808" i="5"/>
  <c r="Z2" i="5"/>
  <c r="Z3" i="5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499" i="5"/>
  <c r="Z500" i="5"/>
  <c r="Z501" i="5"/>
  <c r="Z502" i="5"/>
  <c r="Z503" i="5"/>
  <c r="Z504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Z551" i="5"/>
  <c r="Z552" i="5"/>
  <c r="Z553" i="5"/>
  <c r="Z554" i="5"/>
  <c r="Z555" i="5"/>
  <c r="Z556" i="5"/>
  <c r="Z557" i="5"/>
  <c r="Z558" i="5"/>
  <c r="Z559" i="5"/>
  <c r="Z560" i="5"/>
  <c r="Z561" i="5"/>
  <c r="Z562" i="5"/>
  <c r="Z563" i="5"/>
  <c r="Z564" i="5"/>
  <c r="Z565" i="5"/>
  <c r="Z566" i="5"/>
  <c r="Z567" i="5"/>
  <c r="Z568" i="5"/>
  <c r="Z569" i="5"/>
  <c r="Z570" i="5"/>
  <c r="Z571" i="5"/>
  <c r="Z572" i="5"/>
  <c r="Z573" i="5"/>
  <c r="Z574" i="5"/>
  <c r="Z575" i="5"/>
  <c r="Z576" i="5"/>
  <c r="Z577" i="5"/>
  <c r="Z578" i="5"/>
  <c r="Z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Z597" i="5"/>
  <c r="Z598" i="5"/>
  <c r="Z599" i="5"/>
  <c r="Z600" i="5"/>
  <c r="Z601" i="5"/>
  <c r="Z602" i="5"/>
  <c r="Z603" i="5"/>
  <c r="Z604" i="5"/>
  <c r="Z605" i="5"/>
  <c r="Z606" i="5"/>
  <c r="Z607" i="5"/>
  <c r="Z608" i="5"/>
  <c r="Z609" i="5"/>
  <c r="Z610" i="5"/>
  <c r="Z611" i="5"/>
  <c r="Z612" i="5"/>
  <c r="Z613" i="5"/>
  <c r="Z614" i="5"/>
  <c r="Z615" i="5"/>
  <c r="Z616" i="5"/>
  <c r="Z617" i="5"/>
  <c r="Z618" i="5"/>
  <c r="Z619" i="5"/>
  <c r="Z620" i="5"/>
  <c r="Z621" i="5"/>
  <c r="Z622" i="5"/>
  <c r="Z623" i="5"/>
  <c r="Z624" i="5"/>
  <c r="Z625" i="5"/>
  <c r="Z626" i="5"/>
  <c r="Z627" i="5"/>
  <c r="Z628" i="5"/>
  <c r="Z629" i="5"/>
  <c r="Z630" i="5"/>
  <c r="Z631" i="5"/>
  <c r="Z632" i="5"/>
  <c r="Z633" i="5"/>
  <c r="Z634" i="5"/>
  <c r="Z635" i="5"/>
  <c r="Z636" i="5"/>
  <c r="Z637" i="5"/>
  <c r="Z638" i="5"/>
  <c r="Z639" i="5"/>
  <c r="Z640" i="5"/>
  <c r="Z641" i="5"/>
  <c r="Z642" i="5"/>
  <c r="Z643" i="5"/>
  <c r="Z644" i="5"/>
  <c r="Z645" i="5"/>
  <c r="Z646" i="5"/>
  <c r="Z647" i="5"/>
  <c r="Z648" i="5"/>
  <c r="Z649" i="5"/>
  <c r="Z650" i="5"/>
  <c r="Z651" i="5"/>
  <c r="Z652" i="5"/>
  <c r="Z653" i="5"/>
  <c r="Z654" i="5"/>
  <c r="Z655" i="5"/>
  <c r="Z656" i="5"/>
  <c r="Z657" i="5"/>
  <c r="Z658" i="5"/>
  <c r="Z659" i="5"/>
  <c r="Z660" i="5"/>
  <c r="Z661" i="5"/>
  <c r="Z662" i="5"/>
  <c r="Z663" i="5"/>
  <c r="Z664" i="5"/>
  <c r="Z665" i="5"/>
  <c r="Z666" i="5"/>
  <c r="Z667" i="5"/>
  <c r="Z668" i="5"/>
  <c r="Z669" i="5"/>
  <c r="Z670" i="5"/>
  <c r="Z671" i="5"/>
  <c r="Z672" i="5"/>
  <c r="Z673" i="5"/>
  <c r="Z674" i="5"/>
  <c r="Z675" i="5"/>
  <c r="Z676" i="5"/>
  <c r="Z677" i="5"/>
  <c r="Z678" i="5"/>
  <c r="Z679" i="5"/>
  <c r="Z680" i="5"/>
  <c r="Z681" i="5"/>
  <c r="Z682" i="5"/>
  <c r="Z683" i="5"/>
  <c r="Z684" i="5"/>
  <c r="Z685" i="5"/>
  <c r="Z686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Z780" i="5"/>
  <c r="Z781" i="5"/>
  <c r="Z782" i="5"/>
  <c r="Z783" i="5"/>
  <c r="Z784" i="5"/>
  <c r="Z785" i="5"/>
  <c r="Z786" i="5"/>
  <c r="Z787" i="5"/>
  <c r="Z788" i="5"/>
  <c r="Z789" i="5"/>
  <c r="Z790" i="5"/>
  <c r="Z791" i="5"/>
  <c r="Z792" i="5"/>
  <c r="Z793" i="5"/>
  <c r="Z794" i="5"/>
  <c r="Z795" i="5"/>
  <c r="Z796" i="5"/>
  <c r="Z797" i="5"/>
  <c r="Z798" i="5"/>
  <c r="Z799" i="5"/>
  <c r="Z800" i="5"/>
  <c r="Z801" i="5"/>
  <c r="Z802" i="5"/>
  <c r="Z803" i="5"/>
  <c r="Z804" i="5"/>
  <c r="Z805" i="5"/>
  <c r="Z806" i="5"/>
  <c r="Z807" i="5"/>
  <c r="Z808" i="5"/>
  <c r="Z809" i="5"/>
  <c r="Z810" i="5"/>
  <c r="Z811" i="5"/>
  <c r="Z812" i="5"/>
  <c r="Z813" i="5"/>
  <c r="Z814" i="5"/>
  <c r="Z815" i="5"/>
  <c r="Z816" i="5"/>
  <c r="Z817" i="5"/>
  <c r="Z818" i="5"/>
  <c r="Z819" i="5"/>
  <c r="Z820" i="5"/>
  <c r="Z821" i="5"/>
  <c r="Z822" i="5"/>
  <c r="Z823" i="5"/>
  <c r="Z824" i="5"/>
  <c r="Z825" i="5"/>
  <c r="Z826" i="5"/>
  <c r="Z827" i="5"/>
  <c r="Z828" i="5"/>
  <c r="Z829" i="5"/>
  <c r="Z830" i="5"/>
  <c r="Z831" i="5"/>
  <c r="Z832" i="5"/>
  <c r="Z833" i="5"/>
  <c r="Z834" i="5"/>
  <c r="Z835" i="5"/>
  <c r="Z836" i="5"/>
  <c r="Z837" i="5"/>
  <c r="Z838" i="5"/>
  <c r="Z839" i="5"/>
  <c r="Z840" i="5"/>
  <c r="Z841" i="5"/>
  <c r="Z842" i="5"/>
  <c r="Z843" i="5"/>
  <c r="Z844" i="5"/>
  <c r="Z845" i="5"/>
  <c r="Z846" i="5"/>
  <c r="Z847" i="5"/>
  <c r="Z848" i="5"/>
  <c r="Z849" i="5"/>
  <c r="Z850" i="5"/>
  <c r="Z851" i="5"/>
  <c r="Z852" i="5"/>
  <c r="Z853" i="5"/>
  <c r="Z854" i="5"/>
  <c r="Z855" i="5"/>
  <c r="Z856" i="5"/>
  <c r="Z857" i="5"/>
  <c r="Z858" i="5"/>
  <c r="Z859" i="5"/>
  <c r="Z860" i="5"/>
  <c r="Z861" i="5"/>
  <c r="Z862" i="5"/>
  <c r="Z863" i="5"/>
  <c r="Z864" i="5"/>
  <c r="Z865" i="5"/>
  <c r="Z866" i="5"/>
  <c r="Z867" i="5"/>
  <c r="Z868" i="5"/>
  <c r="Z869" i="5"/>
  <c r="Z870" i="5"/>
  <c r="Z871" i="5"/>
  <c r="Z872" i="5"/>
  <c r="Z873" i="5"/>
  <c r="Z874" i="5"/>
  <c r="Z875" i="5"/>
  <c r="Z876" i="5"/>
  <c r="Z877" i="5"/>
  <c r="Z878" i="5"/>
  <c r="Z879" i="5"/>
  <c r="Z880" i="5"/>
  <c r="Z881" i="5"/>
  <c r="Z882" i="5"/>
  <c r="Z883" i="5"/>
  <c r="Z884" i="5"/>
  <c r="Z885" i="5"/>
  <c r="Z886" i="5"/>
  <c r="Z887" i="5"/>
  <c r="Z888" i="5"/>
  <c r="Z889" i="5"/>
  <c r="Z890" i="5"/>
  <c r="Z891" i="5"/>
  <c r="Z892" i="5"/>
  <c r="Z893" i="5"/>
  <c r="Z894" i="5"/>
  <c r="Z895" i="5"/>
  <c r="Z896" i="5"/>
  <c r="Z897" i="5"/>
  <c r="Z898" i="5"/>
  <c r="Z899" i="5"/>
  <c r="Z900" i="5"/>
  <c r="Z901" i="5"/>
  <c r="Z902" i="5"/>
  <c r="Z903" i="5"/>
  <c r="Z904" i="5"/>
  <c r="Z905" i="5"/>
  <c r="Z906" i="5"/>
  <c r="Z907" i="5"/>
  <c r="Z908" i="5"/>
  <c r="Z909" i="5"/>
  <c r="Z910" i="5"/>
  <c r="Z911" i="5"/>
  <c r="Z912" i="5"/>
  <c r="Z913" i="5"/>
  <c r="Z914" i="5"/>
  <c r="Z915" i="5"/>
  <c r="Z916" i="5"/>
  <c r="Z917" i="5"/>
  <c r="Z918" i="5"/>
  <c r="Z919" i="5"/>
  <c r="Z920" i="5"/>
  <c r="Z921" i="5"/>
  <c r="Z922" i="5"/>
  <c r="Z923" i="5"/>
  <c r="Z924" i="5"/>
  <c r="Z925" i="5"/>
  <c r="Z926" i="5"/>
  <c r="Z927" i="5"/>
  <c r="Z928" i="5"/>
  <c r="Z929" i="5"/>
  <c r="Z930" i="5"/>
  <c r="Z931" i="5"/>
  <c r="Z932" i="5"/>
  <c r="Z933" i="5"/>
  <c r="Z934" i="5"/>
  <c r="Z935" i="5"/>
  <c r="Z936" i="5"/>
  <c r="Z937" i="5"/>
  <c r="Z938" i="5"/>
  <c r="Z939" i="5"/>
  <c r="Z940" i="5"/>
  <c r="Z941" i="5"/>
  <c r="Z942" i="5"/>
  <c r="Z943" i="5"/>
  <c r="Z944" i="5"/>
  <c r="Z945" i="5"/>
  <c r="Z946" i="5"/>
  <c r="Z947" i="5"/>
  <c r="Z948" i="5"/>
  <c r="Z949" i="5"/>
  <c r="Z950" i="5"/>
  <c r="Z951" i="5"/>
  <c r="Z952" i="5"/>
  <c r="Z953" i="5"/>
  <c r="Z954" i="5"/>
  <c r="Z955" i="5"/>
  <c r="Z956" i="5"/>
  <c r="Z957" i="5"/>
  <c r="Z958" i="5"/>
  <c r="Z959" i="5"/>
  <c r="Z960" i="5"/>
  <c r="Z961" i="5"/>
  <c r="Z962" i="5"/>
  <c r="Z963" i="5"/>
  <c r="Z964" i="5"/>
  <c r="Z965" i="5"/>
  <c r="Z966" i="5"/>
  <c r="Z967" i="5"/>
  <c r="Z968" i="5"/>
  <c r="Z969" i="5"/>
  <c r="Z970" i="5"/>
  <c r="Z971" i="5"/>
  <c r="Z972" i="5"/>
  <c r="Z973" i="5"/>
  <c r="Z974" i="5"/>
  <c r="Z975" i="5"/>
  <c r="Z976" i="5"/>
  <c r="Z977" i="5"/>
  <c r="Z978" i="5"/>
  <c r="Z979" i="5"/>
  <c r="Z980" i="5"/>
  <c r="Z981" i="5"/>
  <c r="Z982" i="5"/>
  <c r="Z983" i="5"/>
  <c r="Z984" i="5"/>
  <c r="Z985" i="5"/>
  <c r="Z986" i="5"/>
  <c r="Z987" i="5"/>
  <c r="Z988" i="5"/>
  <c r="Z989" i="5"/>
  <c r="Z990" i="5"/>
  <c r="Z991" i="5"/>
  <c r="Z992" i="5"/>
  <c r="Z993" i="5"/>
  <c r="Z994" i="5"/>
  <c r="Z995" i="5"/>
  <c r="Z996" i="5"/>
  <c r="Z997" i="5"/>
  <c r="Z998" i="5"/>
  <c r="Z999" i="5"/>
  <c r="Z1000" i="5"/>
  <c r="Z1001" i="5"/>
  <c r="Z1002" i="5"/>
  <c r="Z1003" i="5"/>
  <c r="Z1004" i="5"/>
  <c r="Z1005" i="5"/>
  <c r="Z1006" i="5"/>
  <c r="Z1007" i="5"/>
  <c r="Z1008" i="5"/>
  <c r="Z1009" i="5"/>
  <c r="Z1010" i="5"/>
  <c r="Z1011" i="5"/>
  <c r="Z1012" i="5"/>
  <c r="Z1013" i="5"/>
  <c r="Z1014" i="5"/>
  <c r="Z1015" i="5"/>
  <c r="Z1016" i="5"/>
  <c r="Z1017" i="5"/>
  <c r="Z1018" i="5"/>
  <c r="Z1019" i="5"/>
  <c r="Z1020" i="5"/>
  <c r="Z1021" i="5"/>
  <c r="Z1022" i="5"/>
  <c r="Z1023" i="5"/>
  <c r="Z1024" i="5"/>
  <c r="Z1025" i="5"/>
  <c r="Z1026" i="5"/>
  <c r="Z1027" i="5"/>
  <c r="Z1028" i="5"/>
  <c r="Z1029" i="5"/>
  <c r="Z1030" i="5"/>
  <c r="Z1031" i="5"/>
  <c r="Z1032" i="5"/>
  <c r="Z1033" i="5"/>
  <c r="Z1034" i="5"/>
  <c r="Z1035" i="5"/>
  <c r="Z1036" i="5"/>
  <c r="Z1037" i="5"/>
  <c r="Z1038" i="5"/>
  <c r="Z1039" i="5"/>
  <c r="Z1040" i="5"/>
  <c r="Z1041" i="5"/>
  <c r="Z1042" i="5"/>
  <c r="Z1043" i="5"/>
  <c r="Z1044" i="5"/>
  <c r="Z1045" i="5"/>
  <c r="Z1046" i="5"/>
  <c r="Z1047" i="5"/>
  <c r="Z1048" i="5"/>
  <c r="Z1049" i="5"/>
  <c r="Z1050" i="5"/>
  <c r="Z1051" i="5"/>
  <c r="Z1052" i="5"/>
  <c r="Z1053" i="5"/>
  <c r="Z1054" i="5"/>
  <c r="Z1055" i="5"/>
  <c r="Z1056" i="5"/>
  <c r="Z1057" i="5"/>
  <c r="Z1058" i="5"/>
  <c r="Z1059" i="5"/>
  <c r="Z1060" i="5"/>
  <c r="Z1061" i="5"/>
  <c r="Z1062" i="5"/>
  <c r="Z1063" i="5"/>
  <c r="Z1064" i="5"/>
  <c r="Z1065" i="5"/>
  <c r="Z1066" i="5"/>
  <c r="Z1067" i="5"/>
  <c r="Z1068" i="5"/>
  <c r="Z1069" i="5"/>
  <c r="Z1070" i="5"/>
  <c r="Z1071" i="5"/>
  <c r="Z1072" i="5"/>
  <c r="Z1073" i="5"/>
  <c r="Z1074" i="5"/>
  <c r="Z1075" i="5"/>
  <c r="Z1076" i="5"/>
  <c r="Z1077" i="5"/>
  <c r="Z1078" i="5"/>
  <c r="Z1079" i="5"/>
  <c r="Z1080" i="5"/>
  <c r="Z1081" i="5"/>
  <c r="Z1082" i="5"/>
  <c r="Z1083" i="5"/>
  <c r="Z1084" i="5"/>
  <c r="Z1085" i="5"/>
  <c r="Z1086" i="5"/>
  <c r="Z1087" i="5"/>
  <c r="Z1088" i="5"/>
  <c r="Z1089" i="5"/>
  <c r="Z1090" i="5"/>
  <c r="Z1091" i="5"/>
  <c r="Z1092" i="5"/>
  <c r="Z1093" i="5"/>
  <c r="Z1094" i="5"/>
  <c r="Z1095" i="5"/>
  <c r="Z1096" i="5"/>
  <c r="Z1097" i="5"/>
  <c r="Z1098" i="5"/>
  <c r="Z1099" i="5"/>
  <c r="Z1100" i="5"/>
  <c r="Z1101" i="5"/>
  <c r="Z1102" i="5"/>
  <c r="Z1103" i="5"/>
  <c r="Z1104" i="5"/>
  <c r="Z1105" i="5"/>
  <c r="Z1106" i="5"/>
  <c r="Z1107" i="5"/>
  <c r="Z1108" i="5"/>
  <c r="Z1109" i="5"/>
  <c r="Z1110" i="5"/>
  <c r="Z1111" i="5"/>
  <c r="Z1112" i="5"/>
  <c r="Z1113" i="5"/>
  <c r="Z1114" i="5"/>
  <c r="Z1115" i="5"/>
  <c r="Z1116" i="5"/>
  <c r="Z1117" i="5"/>
  <c r="Z1118" i="5"/>
  <c r="Z1119" i="5"/>
  <c r="Z1120" i="5"/>
  <c r="Z1121" i="5"/>
  <c r="Z1122" i="5"/>
  <c r="Z1123" i="5"/>
  <c r="Z1124" i="5"/>
  <c r="Z1125" i="5"/>
  <c r="Z1126" i="5"/>
  <c r="Z1127" i="5"/>
  <c r="Z1128" i="5"/>
  <c r="Z1129" i="5"/>
  <c r="Z1130" i="5"/>
  <c r="Z1131" i="5"/>
  <c r="Z1132" i="5"/>
  <c r="Z1133" i="5"/>
  <c r="Z1134" i="5"/>
  <c r="Z1135" i="5"/>
  <c r="Z1136" i="5"/>
  <c r="Z1137" i="5"/>
  <c r="Z1138" i="5"/>
  <c r="Z1139" i="5"/>
  <c r="Z1140" i="5"/>
  <c r="Z1141" i="5"/>
  <c r="Z1142" i="5"/>
  <c r="Z1143" i="5"/>
  <c r="Z1144" i="5"/>
  <c r="Z1145" i="5"/>
  <c r="Z1146" i="5"/>
  <c r="Z1147" i="5"/>
  <c r="Z1148" i="5"/>
  <c r="Z1149" i="5"/>
  <c r="Z1150" i="5"/>
  <c r="Z1151" i="5"/>
  <c r="Z1152" i="5"/>
  <c r="Z1153" i="5"/>
  <c r="Z1154" i="5"/>
  <c r="Z1155" i="5"/>
  <c r="Z1156" i="5"/>
  <c r="Z1157" i="5"/>
  <c r="Z1158" i="5"/>
  <c r="Z1159" i="5"/>
  <c r="Z1160" i="5"/>
  <c r="Z1161" i="5"/>
  <c r="Z1162" i="5"/>
  <c r="Z1163" i="5"/>
  <c r="Z1164" i="5"/>
  <c r="Z1165" i="5"/>
  <c r="Z1166" i="5"/>
  <c r="Z1167" i="5"/>
  <c r="Z1168" i="5"/>
  <c r="Z1169" i="5"/>
  <c r="Z1170" i="5"/>
  <c r="Z1171" i="5"/>
  <c r="Z1172" i="5"/>
  <c r="Z1173" i="5"/>
  <c r="Z1174" i="5"/>
  <c r="Z1175" i="5"/>
  <c r="Z1176" i="5"/>
  <c r="Z1177" i="5"/>
  <c r="Z1178" i="5"/>
  <c r="Z1179" i="5"/>
  <c r="Z1180" i="5"/>
  <c r="Z1181" i="5"/>
  <c r="Z1182" i="5"/>
  <c r="Z1183" i="5"/>
  <c r="Z1184" i="5"/>
  <c r="Z1185" i="5"/>
  <c r="Z1186" i="5"/>
  <c r="Z1187" i="5"/>
  <c r="Z1188" i="5"/>
  <c r="Z1189" i="5"/>
  <c r="Z1190" i="5"/>
  <c r="Z1191" i="5"/>
  <c r="Z1192" i="5"/>
  <c r="Z1193" i="5"/>
  <c r="Z1194" i="5"/>
  <c r="Z1195" i="5"/>
  <c r="Z1196" i="5"/>
  <c r="Z1197" i="5"/>
  <c r="Z1198" i="5"/>
  <c r="Z1199" i="5"/>
  <c r="Z1200" i="5"/>
  <c r="Z1201" i="5"/>
  <c r="Z1202" i="5"/>
  <c r="Z1203" i="5"/>
  <c r="Z1204" i="5"/>
  <c r="Z1205" i="5"/>
  <c r="Z1206" i="5"/>
  <c r="Z1207" i="5"/>
  <c r="Z1208" i="5"/>
  <c r="Z1209" i="5"/>
  <c r="Z1210" i="5"/>
  <c r="Z1211" i="5"/>
  <c r="Z1212" i="5"/>
  <c r="Z1213" i="5"/>
  <c r="Z1214" i="5"/>
  <c r="Z1215" i="5"/>
  <c r="Z1216" i="5"/>
  <c r="Z1217" i="5"/>
  <c r="Z1218" i="5"/>
  <c r="Z1219" i="5"/>
  <c r="Z1220" i="5"/>
  <c r="Z1221" i="5"/>
  <c r="Z1222" i="5"/>
  <c r="Z1223" i="5"/>
  <c r="Z1224" i="5"/>
  <c r="Z1225" i="5"/>
  <c r="Z1226" i="5"/>
  <c r="Z1227" i="5"/>
  <c r="Z1228" i="5"/>
  <c r="Z1229" i="5"/>
  <c r="Z1230" i="5"/>
  <c r="Z1231" i="5"/>
  <c r="Z1232" i="5"/>
  <c r="Z1233" i="5"/>
  <c r="Z1234" i="5"/>
  <c r="Z1235" i="5"/>
  <c r="Z1236" i="5"/>
  <c r="Z1237" i="5"/>
  <c r="Z1238" i="5"/>
  <c r="Z1239" i="5"/>
  <c r="Z1240" i="5"/>
  <c r="Z1241" i="5"/>
  <c r="Z1242" i="5"/>
  <c r="Z1243" i="5"/>
  <c r="Z1244" i="5"/>
  <c r="Z1245" i="5"/>
  <c r="Z1246" i="5"/>
  <c r="Z1247" i="5"/>
  <c r="Z1248" i="5"/>
  <c r="Z1249" i="5"/>
  <c r="Z1250" i="5"/>
  <c r="Z1251" i="5"/>
  <c r="Z1252" i="5"/>
  <c r="Z1253" i="5"/>
  <c r="Z1254" i="5"/>
  <c r="Z1255" i="5"/>
  <c r="Z1256" i="5"/>
  <c r="Z1257" i="5"/>
  <c r="Z1258" i="5"/>
  <c r="Z1259" i="5"/>
  <c r="Z1260" i="5"/>
  <c r="Z1261" i="5"/>
  <c r="Z1262" i="5"/>
  <c r="Z1263" i="5"/>
  <c r="Z1264" i="5"/>
  <c r="Z1265" i="5"/>
  <c r="Z1266" i="5"/>
  <c r="Z1267" i="5"/>
  <c r="Z1268" i="5"/>
  <c r="Z1269" i="5"/>
  <c r="Z1270" i="5"/>
  <c r="Z1271" i="5"/>
  <c r="Z1272" i="5"/>
  <c r="Z1273" i="5"/>
  <c r="Z1274" i="5"/>
  <c r="Z1275" i="5"/>
  <c r="Z1276" i="5"/>
  <c r="Z1277" i="5"/>
  <c r="Z1278" i="5"/>
  <c r="Z1279" i="5"/>
  <c r="Z1280" i="5"/>
  <c r="Z1281" i="5"/>
  <c r="Z1282" i="5"/>
  <c r="Z1283" i="5"/>
  <c r="Z1284" i="5"/>
  <c r="Z1285" i="5"/>
  <c r="Z1286" i="5"/>
  <c r="Z1287" i="5"/>
  <c r="Z1288" i="5"/>
  <c r="Z1289" i="5"/>
  <c r="Z1290" i="5"/>
  <c r="Z1291" i="5"/>
  <c r="Z1292" i="5"/>
  <c r="Z1293" i="5"/>
  <c r="Z1294" i="5"/>
  <c r="Z1295" i="5"/>
  <c r="Z1296" i="5"/>
  <c r="Z1297" i="5"/>
  <c r="Z1298" i="5"/>
  <c r="Z1299" i="5"/>
  <c r="Z1300" i="5"/>
  <c r="Z1301" i="5"/>
  <c r="Z1302" i="5"/>
  <c r="Z1303" i="5"/>
  <c r="Z1304" i="5"/>
  <c r="Z1305" i="5"/>
  <c r="Z1306" i="5"/>
  <c r="Z1307" i="5"/>
  <c r="Z1308" i="5"/>
  <c r="Z1309" i="5"/>
  <c r="Z1310" i="5"/>
  <c r="Z1311" i="5"/>
  <c r="Z1312" i="5"/>
  <c r="Z1313" i="5"/>
  <c r="Z1314" i="5"/>
  <c r="Z1315" i="5"/>
  <c r="Z1316" i="5"/>
  <c r="Z1317" i="5"/>
  <c r="Z1318" i="5"/>
  <c r="Z1319" i="5"/>
  <c r="Z1320" i="5"/>
  <c r="Z1321" i="5"/>
  <c r="Z1322" i="5"/>
  <c r="Z1323" i="5"/>
  <c r="Z1324" i="5"/>
  <c r="Z1325" i="5"/>
  <c r="Z1326" i="5"/>
  <c r="Z1327" i="5"/>
  <c r="Z1328" i="5"/>
  <c r="Z1329" i="5"/>
  <c r="Z1330" i="5"/>
  <c r="Z1331" i="5"/>
  <c r="Z1332" i="5"/>
  <c r="Z1333" i="5"/>
  <c r="Z1334" i="5"/>
  <c r="Z1335" i="5"/>
  <c r="Z1336" i="5"/>
  <c r="Z1337" i="5"/>
  <c r="Z1338" i="5"/>
  <c r="Z1339" i="5"/>
  <c r="Z1340" i="5"/>
  <c r="Z1341" i="5"/>
  <c r="Z1342" i="5"/>
  <c r="Z1343" i="5"/>
  <c r="Z1344" i="5"/>
  <c r="Z1345" i="5"/>
  <c r="Z1346" i="5"/>
  <c r="Z1347" i="5"/>
  <c r="Z1348" i="5"/>
  <c r="Z1349" i="5"/>
  <c r="Z1350" i="5"/>
  <c r="Z1351" i="5"/>
  <c r="Z1352" i="5"/>
  <c r="Z1353" i="5"/>
  <c r="Z1354" i="5"/>
  <c r="Z1355" i="5"/>
  <c r="Z1356" i="5"/>
  <c r="Z1357" i="5"/>
  <c r="Z1358" i="5"/>
  <c r="Z1359" i="5"/>
  <c r="Z1360" i="5"/>
  <c r="Z1361" i="5"/>
  <c r="Z1362" i="5"/>
  <c r="Z1363" i="5"/>
  <c r="Z1364" i="5"/>
  <c r="Z1365" i="5"/>
  <c r="Z1366" i="5"/>
  <c r="Z1367" i="5"/>
  <c r="Z1368" i="5"/>
  <c r="Z1369" i="5"/>
  <c r="Z1370" i="5"/>
  <c r="Z1371" i="5"/>
  <c r="Z1372" i="5"/>
  <c r="Z1373" i="5"/>
  <c r="Z1374" i="5"/>
  <c r="Z1375" i="5"/>
  <c r="Z1376" i="5"/>
  <c r="Z1377" i="5"/>
  <c r="Z1378" i="5"/>
  <c r="Z1379" i="5"/>
  <c r="Z1380" i="5"/>
  <c r="Z1381" i="5"/>
  <c r="Z1382" i="5"/>
  <c r="Z1383" i="5"/>
  <c r="Z1384" i="5"/>
  <c r="Z1385" i="5"/>
  <c r="Z1386" i="5"/>
  <c r="Z1387" i="5"/>
  <c r="Z1388" i="5"/>
  <c r="Z1389" i="5"/>
  <c r="Z1390" i="5"/>
  <c r="Z1391" i="5"/>
  <c r="Z1392" i="5"/>
  <c r="Z1393" i="5"/>
  <c r="Z1394" i="5"/>
  <c r="Z1395" i="5"/>
  <c r="Z1396" i="5"/>
  <c r="Z1397" i="5"/>
  <c r="Z1398" i="5"/>
  <c r="Z1399" i="5"/>
  <c r="Z1400" i="5"/>
  <c r="Z1401" i="5"/>
  <c r="Z1402" i="5"/>
  <c r="Z1403" i="5"/>
  <c r="Z1404" i="5"/>
  <c r="Z1405" i="5"/>
  <c r="Z1406" i="5"/>
  <c r="Z1407" i="5"/>
  <c r="Z1408" i="5"/>
  <c r="Z1409" i="5"/>
  <c r="Z1410" i="5"/>
  <c r="Z1411" i="5"/>
  <c r="Z1412" i="5"/>
  <c r="Z1413" i="5"/>
  <c r="Z1414" i="5"/>
  <c r="Z1415" i="5"/>
  <c r="Z1416" i="5"/>
  <c r="Z1417" i="5"/>
  <c r="Z1418" i="5"/>
  <c r="Z1419" i="5"/>
  <c r="Z1420" i="5"/>
  <c r="Z1421" i="5"/>
  <c r="Z1422" i="5"/>
  <c r="Z1423" i="5"/>
  <c r="Z1424" i="5"/>
  <c r="Z1425" i="5"/>
  <c r="Z1426" i="5"/>
  <c r="Z1427" i="5"/>
  <c r="Z1428" i="5"/>
  <c r="Z1429" i="5"/>
  <c r="Z1430" i="5"/>
  <c r="Z1431" i="5"/>
  <c r="Z1432" i="5"/>
  <c r="Z1433" i="5"/>
  <c r="Z1434" i="5"/>
  <c r="Z1435" i="5"/>
  <c r="Z1436" i="5"/>
  <c r="Z1437" i="5"/>
  <c r="Z1438" i="5"/>
  <c r="Z1439" i="5"/>
  <c r="Z1440" i="5"/>
  <c r="Z1441" i="5"/>
  <c r="Z1442" i="5"/>
  <c r="Z1443" i="5"/>
  <c r="Z1444" i="5"/>
  <c r="Z1445" i="5"/>
  <c r="Z1446" i="5"/>
  <c r="Z1447" i="5"/>
  <c r="Z1448" i="5"/>
  <c r="Z1449" i="5"/>
  <c r="Z1450" i="5"/>
  <c r="Z1451" i="5"/>
  <c r="Z1452" i="5"/>
  <c r="Z1453" i="5"/>
  <c r="Z1454" i="5"/>
  <c r="Z1455" i="5"/>
  <c r="Z1456" i="5"/>
  <c r="Z1457" i="5"/>
  <c r="Z1458" i="5"/>
  <c r="Z1459" i="5"/>
  <c r="Z1460" i="5"/>
  <c r="Z1461" i="5"/>
  <c r="Z1462" i="5"/>
  <c r="Z1463" i="5"/>
  <c r="Z1464" i="5"/>
  <c r="Z1465" i="5"/>
  <c r="Z1466" i="5"/>
  <c r="Z1467" i="5"/>
  <c r="Z1468" i="5"/>
  <c r="Z1469" i="5"/>
  <c r="Z1470" i="5"/>
  <c r="Z1471" i="5"/>
  <c r="Z1472" i="5"/>
  <c r="Z1473" i="5"/>
  <c r="Z1474" i="5"/>
  <c r="Z1475" i="5"/>
  <c r="Z1476" i="5"/>
  <c r="Z1477" i="5"/>
  <c r="Z1478" i="5"/>
  <c r="Z1479" i="5"/>
  <c r="Z1480" i="5"/>
  <c r="Z1481" i="5"/>
  <c r="Z1482" i="5"/>
  <c r="Z1483" i="5"/>
  <c r="Z1484" i="5"/>
  <c r="Z1485" i="5"/>
  <c r="Z1486" i="5"/>
  <c r="Z1487" i="5"/>
  <c r="Z1488" i="5"/>
  <c r="Z1489" i="5"/>
  <c r="Z1490" i="5"/>
  <c r="Z1491" i="5"/>
  <c r="Z1492" i="5"/>
  <c r="Z1493" i="5"/>
  <c r="Z1494" i="5"/>
  <c r="Z1495" i="5"/>
  <c r="Z1496" i="5"/>
  <c r="Z1497" i="5"/>
  <c r="Z1498" i="5"/>
  <c r="Z1499" i="5"/>
  <c r="Z1500" i="5"/>
  <c r="Z1501" i="5"/>
  <c r="Z1502" i="5"/>
  <c r="Z1503" i="5"/>
  <c r="Z1504" i="5"/>
  <c r="Z1505" i="5"/>
  <c r="Z1506" i="5"/>
  <c r="Z1507" i="5"/>
  <c r="Z1508" i="5"/>
  <c r="Z1509" i="5"/>
  <c r="Z1510" i="5"/>
  <c r="Z1511" i="5"/>
  <c r="Z1512" i="5"/>
  <c r="Z1513" i="5"/>
  <c r="Z1514" i="5"/>
  <c r="Z1515" i="5"/>
  <c r="Z1516" i="5"/>
  <c r="Z1517" i="5"/>
  <c r="Z1518" i="5"/>
  <c r="Z1519" i="5"/>
  <c r="Z1520" i="5"/>
  <c r="Z1521" i="5"/>
  <c r="Z1522" i="5"/>
  <c r="Z1523" i="5"/>
  <c r="Z1524" i="5"/>
  <c r="Z1525" i="5"/>
  <c r="Z1526" i="5"/>
  <c r="Z1527" i="5"/>
  <c r="Z1528" i="5"/>
  <c r="Z1529" i="5"/>
  <c r="Z1530" i="5"/>
  <c r="Z1531" i="5"/>
  <c r="Z1532" i="5"/>
  <c r="Z1533" i="5"/>
  <c r="Z1534" i="5"/>
  <c r="Z1535" i="5"/>
  <c r="Z1536" i="5"/>
  <c r="Z1537" i="5"/>
  <c r="Z1538" i="5"/>
  <c r="Z1539" i="5"/>
  <c r="Z1540" i="5"/>
  <c r="Z1541" i="5"/>
  <c r="Z1542" i="5"/>
  <c r="Z1543" i="5"/>
  <c r="Z1544" i="5"/>
  <c r="Z1545" i="5"/>
  <c r="Z1546" i="5"/>
  <c r="Z1547" i="5"/>
  <c r="Z1548" i="5"/>
  <c r="Z1549" i="5"/>
  <c r="Z1550" i="5"/>
  <c r="Z1551" i="5"/>
  <c r="Z1552" i="5"/>
  <c r="Z1553" i="5"/>
  <c r="Z1554" i="5"/>
  <c r="Z1555" i="5"/>
  <c r="Z1556" i="5"/>
  <c r="Z1557" i="5"/>
  <c r="Z1558" i="5"/>
  <c r="Z1559" i="5"/>
  <c r="Z1560" i="5"/>
  <c r="Z1561" i="5"/>
  <c r="Z1562" i="5"/>
  <c r="Z1563" i="5"/>
  <c r="Z1564" i="5"/>
  <c r="Z1565" i="5"/>
  <c r="Z1566" i="5"/>
  <c r="Z1567" i="5"/>
  <c r="Z1568" i="5"/>
  <c r="Z1569" i="5"/>
  <c r="Z1570" i="5"/>
  <c r="Z1571" i="5"/>
  <c r="Z1572" i="5"/>
  <c r="Z1573" i="5"/>
  <c r="Z1574" i="5"/>
  <c r="Z1575" i="5"/>
  <c r="Z1576" i="5"/>
  <c r="Z1577" i="5"/>
  <c r="Z1578" i="5"/>
  <c r="Z1579" i="5"/>
  <c r="Z1580" i="5"/>
  <c r="Z1581" i="5"/>
  <c r="Z1582" i="5"/>
  <c r="Z1583" i="5"/>
  <c r="Z1584" i="5"/>
  <c r="Z1585" i="5"/>
  <c r="Z1586" i="5"/>
  <c r="Z1587" i="5"/>
  <c r="Z1588" i="5"/>
  <c r="Z1589" i="5"/>
  <c r="Z1590" i="5"/>
  <c r="Z1591" i="5"/>
  <c r="Z1592" i="5"/>
  <c r="Z1593" i="5"/>
  <c r="Z1594" i="5"/>
  <c r="Z1595" i="5"/>
  <c r="Z1596" i="5"/>
  <c r="Z1597" i="5"/>
  <c r="Z1598" i="5"/>
  <c r="Z1599" i="5"/>
  <c r="Z1600" i="5"/>
  <c r="Z1601" i="5"/>
  <c r="Z1602" i="5"/>
  <c r="Z1603" i="5"/>
  <c r="Z1604" i="5"/>
  <c r="Z1605" i="5"/>
  <c r="Z1606" i="5"/>
  <c r="Z1607" i="5"/>
  <c r="Z1608" i="5"/>
  <c r="Z1609" i="5"/>
  <c r="Z1610" i="5"/>
  <c r="Z1611" i="5"/>
  <c r="Z1612" i="5"/>
  <c r="Z1613" i="5"/>
  <c r="Z1614" i="5"/>
  <c r="Z1615" i="5"/>
  <c r="Z1616" i="5"/>
  <c r="Z1617" i="5"/>
  <c r="Z1618" i="5"/>
  <c r="Z1619" i="5"/>
  <c r="Z1620" i="5"/>
  <c r="Z1621" i="5"/>
  <c r="Z1622" i="5"/>
  <c r="Z1623" i="5"/>
  <c r="Z1624" i="5"/>
  <c r="Z1625" i="5"/>
  <c r="Z1626" i="5"/>
  <c r="Z1627" i="5"/>
  <c r="Z1628" i="5"/>
  <c r="Z1629" i="5"/>
  <c r="Z1630" i="5"/>
  <c r="Z1631" i="5"/>
  <c r="Z1632" i="5"/>
  <c r="Z1633" i="5"/>
  <c r="Z1634" i="5"/>
  <c r="Z1635" i="5"/>
  <c r="Z1636" i="5"/>
  <c r="Z1637" i="5"/>
  <c r="Z1638" i="5"/>
  <c r="Z1639" i="5"/>
  <c r="Z1640" i="5"/>
  <c r="Z1641" i="5"/>
  <c r="Z1642" i="5"/>
  <c r="Z1643" i="5"/>
  <c r="Z1644" i="5"/>
  <c r="Z1645" i="5"/>
  <c r="Z1646" i="5"/>
  <c r="Z1647" i="5"/>
  <c r="Z1648" i="5"/>
  <c r="Z1649" i="5"/>
  <c r="Z1650" i="5"/>
  <c r="Z1651" i="5"/>
  <c r="Z1652" i="5"/>
  <c r="Z1653" i="5"/>
  <c r="Z1654" i="5"/>
  <c r="Z1655" i="5"/>
  <c r="Z1656" i="5"/>
  <c r="Z1657" i="5"/>
  <c r="Z1658" i="5"/>
  <c r="Z1659" i="5"/>
  <c r="Z1660" i="5"/>
  <c r="Z1661" i="5"/>
  <c r="Z1662" i="5"/>
  <c r="Z1663" i="5"/>
  <c r="Z1664" i="5"/>
  <c r="Z1665" i="5"/>
  <c r="Z1666" i="5"/>
  <c r="Z1667" i="5"/>
  <c r="Z1668" i="5"/>
  <c r="Z1669" i="5"/>
  <c r="Z1670" i="5"/>
  <c r="Z1671" i="5"/>
  <c r="Z1672" i="5"/>
  <c r="Z1673" i="5"/>
  <c r="Z1674" i="5"/>
  <c r="Z1675" i="5"/>
  <c r="Z1676" i="5"/>
  <c r="Z1677" i="5"/>
  <c r="Z1678" i="5"/>
  <c r="Z1679" i="5"/>
  <c r="Z1680" i="5"/>
  <c r="Z1681" i="5"/>
  <c r="Z1682" i="5"/>
  <c r="Z1683" i="5"/>
  <c r="Z1684" i="5"/>
  <c r="Z1685" i="5"/>
  <c r="Z1686" i="5"/>
  <c r="Z1687" i="5"/>
  <c r="Z1688" i="5"/>
  <c r="Z1689" i="5"/>
  <c r="Z1690" i="5"/>
  <c r="Z1691" i="5"/>
  <c r="Z1692" i="5"/>
  <c r="Z1693" i="5"/>
  <c r="Z1694" i="5"/>
  <c r="Z1695" i="5"/>
  <c r="Z1696" i="5"/>
  <c r="Z1697" i="5"/>
  <c r="Z1698" i="5"/>
  <c r="Z1699" i="5"/>
  <c r="Z1700" i="5"/>
  <c r="Z1701" i="5"/>
  <c r="Z1702" i="5"/>
  <c r="Z1703" i="5"/>
  <c r="Z1704" i="5"/>
  <c r="Z1705" i="5"/>
  <c r="Z1706" i="5"/>
  <c r="Z1707" i="5"/>
  <c r="Z1708" i="5"/>
  <c r="Z1709" i="5"/>
  <c r="Z1710" i="5"/>
  <c r="Z1711" i="5"/>
  <c r="Z1712" i="5"/>
  <c r="Z1713" i="5"/>
  <c r="Z1714" i="5"/>
  <c r="Z1715" i="5"/>
  <c r="Z1716" i="5"/>
  <c r="Z1717" i="5"/>
  <c r="Z1718" i="5"/>
  <c r="Z1719" i="5"/>
  <c r="Z1720" i="5"/>
  <c r="Z1721" i="5"/>
  <c r="Z1722" i="5"/>
  <c r="Z1723" i="5"/>
  <c r="Z1724" i="5"/>
  <c r="Z1725" i="5"/>
  <c r="Z1726" i="5"/>
  <c r="Z1727" i="5"/>
  <c r="Z1728" i="5"/>
  <c r="Z1729" i="5"/>
  <c r="Z1730" i="5"/>
  <c r="Z1731" i="5"/>
  <c r="Z1732" i="5"/>
  <c r="Z1733" i="5"/>
  <c r="Z1734" i="5"/>
  <c r="Z1735" i="5"/>
  <c r="Z1736" i="5"/>
  <c r="Z1737" i="5"/>
  <c r="Z1738" i="5"/>
  <c r="Z1739" i="5"/>
  <c r="Z1740" i="5"/>
  <c r="Z1741" i="5"/>
  <c r="Z1742" i="5"/>
  <c r="Z1743" i="5"/>
  <c r="Z1744" i="5"/>
  <c r="Z1745" i="5"/>
  <c r="Z1746" i="5"/>
  <c r="Z1747" i="5"/>
  <c r="Z1748" i="5"/>
  <c r="Z1749" i="5"/>
  <c r="Z1750" i="5"/>
  <c r="Z1751" i="5"/>
  <c r="Z1752" i="5"/>
  <c r="Z1753" i="5"/>
  <c r="Z1754" i="5"/>
  <c r="Z1755" i="5"/>
  <c r="Z1756" i="5"/>
  <c r="Z1757" i="5"/>
  <c r="Z1758" i="5"/>
  <c r="Z1759" i="5"/>
  <c r="Z1760" i="5"/>
  <c r="Z1761" i="5"/>
  <c r="Z1762" i="5"/>
  <c r="Z1763" i="5"/>
  <c r="Z1764" i="5"/>
  <c r="Z1765" i="5"/>
  <c r="Z1766" i="5"/>
  <c r="Z1767" i="5"/>
  <c r="Z1768" i="5"/>
  <c r="Z1769" i="5"/>
  <c r="Z1770" i="5"/>
  <c r="Z1771" i="5"/>
  <c r="Z1772" i="5"/>
  <c r="Z1773" i="5"/>
  <c r="Z1774" i="5"/>
  <c r="Z1775" i="5"/>
  <c r="Z1776" i="5"/>
  <c r="Z1777" i="5"/>
  <c r="Z1778" i="5"/>
  <c r="Z1779" i="5"/>
  <c r="Z1780" i="5"/>
  <c r="Z1781" i="5"/>
  <c r="Z1782" i="5"/>
  <c r="Z1783" i="5"/>
  <c r="Z1784" i="5"/>
  <c r="Z1785" i="5"/>
  <c r="Z1786" i="5"/>
  <c r="Z1787" i="5"/>
  <c r="Z1788" i="5"/>
  <c r="Z1789" i="5"/>
  <c r="Z1790" i="5"/>
  <c r="Z1791" i="5"/>
  <c r="Z1792" i="5"/>
  <c r="Z1793" i="5"/>
  <c r="Z1794" i="5"/>
  <c r="Z1795" i="5"/>
  <c r="Z1796" i="5"/>
  <c r="Z1797" i="5"/>
  <c r="Z1798" i="5"/>
  <c r="Z1799" i="5"/>
  <c r="Z1800" i="5"/>
  <c r="Z1801" i="5"/>
  <c r="Z1802" i="5"/>
  <c r="Z1803" i="5"/>
  <c r="Z1804" i="5"/>
  <c r="Z1805" i="5"/>
  <c r="Z1806" i="5"/>
  <c r="Z1807" i="5"/>
  <c r="Z1808" i="5"/>
  <c r="Z1809" i="5"/>
  <c r="Z1810" i="5"/>
  <c r="Z1811" i="5"/>
  <c r="Z1812" i="5"/>
  <c r="Z1813" i="5"/>
  <c r="Z1814" i="5"/>
  <c r="Z1815" i="5"/>
  <c r="Z1816" i="5"/>
  <c r="Z1817" i="5"/>
  <c r="Z1818" i="5"/>
  <c r="Z1819" i="5"/>
  <c r="Z1820" i="5"/>
  <c r="Z1821" i="5"/>
  <c r="Z1822" i="5"/>
  <c r="Z1823" i="5"/>
  <c r="Z1824" i="5"/>
  <c r="Z1825" i="5"/>
  <c r="Z1826" i="5"/>
  <c r="Z1827" i="5"/>
  <c r="Z1828" i="5"/>
  <c r="Z1829" i="5"/>
  <c r="Z1830" i="5"/>
  <c r="Z1831" i="5"/>
  <c r="Z1832" i="5"/>
  <c r="Z1833" i="5"/>
  <c r="Z1834" i="5"/>
  <c r="Z1835" i="5"/>
  <c r="Z1836" i="5"/>
  <c r="Z1837" i="5"/>
  <c r="Z1838" i="5"/>
  <c r="Z1839" i="5"/>
  <c r="Z1840" i="5"/>
  <c r="Z1841" i="5"/>
  <c r="Z1842" i="5"/>
  <c r="Z1843" i="5"/>
  <c r="Z1844" i="5"/>
  <c r="Z1845" i="5"/>
  <c r="Z1846" i="5"/>
  <c r="Z1847" i="5"/>
  <c r="Z1848" i="5"/>
  <c r="Z1849" i="5"/>
  <c r="Z1850" i="5"/>
  <c r="Z1851" i="5"/>
  <c r="Z1852" i="5"/>
  <c r="Z1853" i="5"/>
  <c r="Z1854" i="5"/>
  <c r="Z1855" i="5"/>
  <c r="Z1856" i="5"/>
  <c r="Z1857" i="5"/>
  <c r="Z1858" i="5"/>
  <c r="Z1859" i="5"/>
  <c r="Z1860" i="5"/>
  <c r="Z1861" i="5"/>
  <c r="Z1862" i="5"/>
  <c r="Z1863" i="5"/>
  <c r="Z1864" i="5"/>
  <c r="Z1865" i="5"/>
  <c r="Z1866" i="5"/>
  <c r="Z1867" i="5"/>
  <c r="Z1868" i="5"/>
  <c r="Z1869" i="5"/>
  <c r="Z1870" i="5"/>
  <c r="Z1871" i="5"/>
  <c r="Z1872" i="5"/>
  <c r="Z1873" i="5"/>
  <c r="Z1874" i="5"/>
  <c r="Z1875" i="5"/>
  <c r="Z1876" i="5"/>
  <c r="Z1877" i="5"/>
  <c r="Z1878" i="5"/>
  <c r="Z1879" i="5"/>
  <c r="Z1880" i="5"/>
  <c r="Z1881" i="5"/>
  <c r="Z1882" i="5"/>
  <c r="Z1883" i="5"/>
  <c r="Z1884" i="5"/>
  <c r="Z1885" i="5"/>
  <c r="Z1886" i="5"/>
  <c r="Z1887" i="5"/>
  <c r="Z1888" i="5"/>
  <c r="Z1889" i="5"/>
  <c r="Z1890" i="5"/>
  <c r="Z1891" i="5"/>
  <c r="Z1892" i="5"/>
  <c r="Z1893" i="5"/>
  <c r="Z1894" i="5"/>
  <c r="Z1895" i="5"/>
  <c r="Z1896" i="5"/>
  <c r="Z1897" i="5"/>
  <c r="Z1898" i="5"/>
  <c r="Z1899" i="5"/>
  <c r="Z1900" i="5"/>
  <c r="Z1901" i="5"/>
  <c r="Z1902" i="5"/>
  <c r="Z1903" i="5"/>
  <c r="Z1904" i="5"/>
  <c r="Z1905" i="5"/>
  <c r="Z1906" i="5"/>
  <c r="Z1907" i="5"/>
  <c r="Z1908" i="5"/>
  <c r="Z1909" i="5"/>
  <c r="Z1910" i="5"/>
  <c r="Z1911" i="5"/>
  <c r="Z1912" i="5"/>
  <c r="Z1913" i="5"/>
  <c r="Z1914" i="5"/>
  <c r="Z1915" i="5"/>
  <c r="Z1916" i="5"/>
  <c r="Z1917" i="5"/>
  <c r="Z1918" i="5"/>
  <c r="Z1919" i="5"/>
  <c r="Z1920" i="5"/>
  <c r="Z1921" i="5"/>
  <c r="Z1922" i="5"/>
  <c r="Z1923" i="5"/>
  <c r="Z1924" i="5"/>
  <c r="Z1925" i="5"/>
  <c r="Z1926" i="5"/>
  <c r="Z1927" i="5"/>
  <c r="Z1928" i="5"/>
  <c r="Z1929" i="5"/>
  <c r="Z1930" i="5"/>
  <c r="Z1931" i="5"/>
  <c r="Z1932" i="5"/>
  <c r="Z1933" i="5"/>
  <c r="Z1934" i="5"/>
  <c r="Z1935" i="5"/>
  <c r="Z1936" i="5"/>
  <c r="Z1937" i="5"/>
  <c r="Z1938" i="5"/>
  <c r="Z1939" i="5"/>
  <c r="Z1940" i="5"/>
  <c r="Z1941" i="5"/>
  <c r="Z1942" i="5"/>
  <c r="Z1943" i="5"/>
  <c r="Z1944" i="5"/>
  <c r="Z1945" i="5"/>
  <c r="Z1946" i="5"/>
  <c r="Z1947" i="5"/>
  <c r="Z1948" i="5"/>
  <c r="Z1949" i="5"/>
  <c r="Z1950" i="5"/>
  <c r="Z1951" i="5"/>
  <c r="Z1952" i="5"/>
  <c r="Z1953" i="5"/>
  <c r="Z1954" i="5"/>
  <c r="Z1955" i="5"/>
  <c r="Z1956" i="5"/>
  <c r="Z1957" i="5"/>
  <c r="Z1958" i="5"/>
  <c r="Z1959" i="5"/>
  <c r="Z1960" i="5"/>
  <c r="Z1961" i="5"/>
  <c r="Z1962" i="5"/>
  <c r="Z1963" i="5"/>
  <c r="Z1964" i="5"/>
  <c r="Z1965" i="5"/>
  <c r="Z1966" i="5"/>
  <c r="Z1967" i="5"/>
  <c r="Z1968" i="5"/>
  <c r="Z1969" i="5"/>
  <c r="Z1970" i="5"/>
  <c r="Z1971" i="5"/>
  <c r="Z1972" i="5"/>
  <c r="Z1973" i="5"/>
  <c r="Z1974" i="5"/>
  <c r="Z1975" i="5"/>
  <c r="Z1976" i="5"/>
  <c r="Z1977" i="5"/>
  <c r="Z1978" i="5"/>
  <c r="Z1979" i="5"/>
  <c r="Z1980" i="5"/>
  <c r="Z1981" i="5"/>
  <c r="Z1982" i="5"/>
  <c r="Z1983" i="5"/>
  <c r="Z1984" i="5"/>
  <c r="Z1985" i="5"/>
  <c r="Z1986" i="5"/>
  <c r="Z1987" i="5"/>
  <c r="Z1988" i="5"/>
  <c r="Z1989" i="5"/>
  <c r="Z1990" i="5"/>
  <c r="Z1991" i="5"/>
  <c r="Z1992" i="5"/>
  <c r="Z1993" i="5"/>
  <c r="Z1994" i="5"/>
  <c r="Z1995" i="5"/>
  <c r="Z1996" i="5"/>
  <c r="Z1997" i="5"/>
  <c r="Z1998" i="5"/>
  <c r="Z1999" i="5"/>
  <c r="Z2000" i="5"/>
  <c r="Z2001" i="5"/>
  <c r="Z2002" i="5"/>
  <c r="Z2003" i="5"/>
  <c r="Z2004" i="5"/>
  <c r="Z2005" i="5"/>
  <c r="Z2006" i="5"/>
  <c r="Z2007" i="5"/>
  <c r="Z2008" i="5"/>
  <c r="Z2009" i="5"/>
  <c r="Z2010" i="5"/>
  <c r="Z2011" i="5"/>
  <c r="Z2012" i="5"/>
  <c r="Z2013" i="5"/>
  <c r="Z2014" i="5"/>
  <c r="Z2015" i="5"/>
  <c r="Z2016" i="5"/>
  <c r="Z2017" i="5"/>
  <c r="Z2018" i="5"/>
  <c r="Z2019" i="5"/>
  <c r="Z2020" i="5"/>
  <c r="Z2021" i="5"/>
  <c r="Z2022" i="5"/>
  <c r="Z2023" i="5"/>
  <c r="Z2024" i="5"/>
  <c r="Z2025" i="5"/>
  <c r="Z2026" i="5"/>
  <c r="Z2027" i="5"/>
  <c r="Z2028" i="5"/>
  <c r="Z2029" i="5"/>
  <c r="Z2030" i="5"/>
  <c r="Z2031" i="5"/>
  <c r="Z2032" i="5"/>
  <c r="Z2033" i="5"/>
  <c r="Z2034" i="5"/>
  <c r="Z2035" i="5"/>
  <c r="Z2036" i="5"/>
  <c r="Z2037" i="5"/>
  <c r="Z2038" i="5"/>
  <c r="Z2039" i="5"/>
  <c r="Z2040" i="5"/>
  <c r="Z2041" i="5"/>
  <c r="Z2042" i="5"/>
  <c r="Z2043" i="5"/>
  <c r="Z2044" i="5"/>
  <c r="Z2045" i="5"/>
  <c r="Z2046" i="5"/>
  <c r="Z2047" i="5"/>
  <c r="Z2048" i="5"/>
  <c r="Z2049" i="5"/>
  <c r="Z2050" i="5"/>
  <c r="Z2051" i="5"/>
  <c r="Z2052" i="5"/>
  <c r="Z2053" i="5"/>
  <c r="Z2054" i="5"/>
  <c r="Z2055" i="5"/>
  <c r="Z2056" i="5"/>
  <c r="Z2057" i="5"/>
  <c r="Z2058" i="5"/>
  <c r="Z2059" i="5"/>
  <c r="Z2060" i="5"/>
  <c r="Z2061" i="5"/>
  <c r="Z2062" i="5"/>
  <c r="Z2063" i="5"/>
  <c r="Z2064" i="5"/>
  <c r="Z2065" i="5"/>
  <c r="Z2066" i="5"/>
  <c r="Z2067" i="5"/>
  <c r="Z2068" i="5"/>
  <c r="Z2069" i="5"/>
  <c r="Z2070" i="5"/>
  <c r="Z2071" i="5"/>
  <c r="Z2072" i="5"/>
  <c r="Z2073" i="5"/>
  <c r="Z2074" i="5"/>
  <c r="Z2075" i="5"/>
  <c r="Z2076" i="5"/>
  <c r="Z2077" i="5"/>
  <c r="Z2078" i="5"/>
  <c r="Z2079" i="5"/>
  <c r="Z2080" i="5"/>
  <c r="Z2081" i="5"/>
  <c r="Z2082" i="5"/>
  <c r="Z2083" i="5"/>
  <c r="Z2084" i="5"/>
  <c r="Z2085" i="5"/>
  <c r="Z2086" i="5"/>
  <c r="Z2087" i="5"/>
  <c r="Z2088" i="5"/>
  <c r="Z2089" i="5"/>
  <c r="Z2090" i="5"/>
  <c r="Z2091" i="5"/>
  <c r="Z2092" i="5"/>
  <c r="Z2093" i="5"/>
  <c r="Z2094" i="5"/>
  <c r="Z2095" i="5"/>
  <c r="Z2096" i="5"/>
  <c r="Z2097" i="5"/>
  <c r="Z2098" i="5"/>
  <c r="Z2099" i="5"/>
  <c r="Z2100" i="5"/>
  <c r="Z2101" i="5"/>
  <c r="Z2102" i="5"/>
  <c r="Z2103" i="5"/>
  <c r="Z2104" i="5"/>
  <c r="Z2105" i="5"/>
  <c r="Z2106" i="5"/>
  <c r="Z2107" i="5"/>
  <c r="Z2108" i="5"/>
  <c r="Z2109" i="5"/>
  <c r="Z2110" i="5"/>
  <c r="Z2111" i="5"/>
  <c r="Z2112" i="5"/>
  <c r="Z2113" i="5"/>
  <c r="Z2114" i="5"/>
  <c r="Z2115" i="5"/>
  <c r="Z2116" i="5"/>
  <c r="Z2117" i="5"/>
  <c r="Z2118" i="5"/>
  <c r="Z2119" i="5"/>
  <c r="Z2120" i="5"/>
  <c r="Z2121" i="5"/>
  <c r="Z2122" i="5"/>
  <c r="Z2123" i="5"/>
  <c r="Z2124" i="5"/>
  <c r="Z2125" i="5"/>
  <c r="Z2126" i="5"/>
  <c r="Z2127" i="5"/>
  <c r="Z2128" i="5"/>
  <c r="Z2129" i="5"/>
  <c r="Z2130" i="5"/>
  <c r="Z2131" i="5"/>
  <c r="Z2132" i="5"/>
  <c r="Z2133" i="5"/>
  <c r="Z2134" i="5"/>
  <c r="Z2135" i="5"/>
  <c r="Z2136" i="5"/>
  <c r="Z2137" i="5"/>
  <c r="Z2138" i="5"/>
  <c r="Z2139" i="5"/>
  <c r="Z2140" i="5"/>
  <c r="Z2141" i="5"/>
  <c r="Z2142" i="5"/>
  <c r="Z2143" i="5"/>
  <c r="Z2144" i="5"/>
  <c r="Z2145" i="5"/>
  <c r="Z2146" i="5"/>
  <c r="Z2147" i="5"/>
  <c r="Z2148" i="5"/>
  <c r="Z2149" i="5"/>
  <c r="Z2150" i="5"/>
  <c r="Z2151" i="5"/>
  <c r="Z2152" i="5"/>
  <c r="Z2153" i="5"/>
  <c r="Z2154" i="5"/>
  <c r="Z2155" i="5"/>
  <c r="Z2156" i="5"/>
  <c r="Z2157" i="5"/>
  <c r="Z2158" i="5"/>
  <c r="Z2159" i="5"/>
  <c r="Z2160" i="5"/>
  <c r="Z2161" i="5"/>
  <c r="Z2162" i="5"/>
  <c r="Z2163" i="5"/>
  <c r="Z2164" i="5"/>
  <c r="Z2165" i="5"/>
  <c r="Z2166" i="5"/>
  <c r="Z2167" i="5"/>
  <c r="Z2168" i="5"/>
  <c r="Z2169" i="5"/>
  <c r="Z2170" i="5"/>
  <c r="Z2171" i="5"/>
  <c r="Z2172" i="5"/>
  <c r="Z2173" i="5"/>
  <c r="Z2174" i="5"/>
  <c r="Z2175" i="5"/>
  <c r="Z2176" i="5"/>
  <c r="Z2177" i="5"/>
  <c r="Z2178" i="5"/>
  <c r="Z2179" i="5"/>
  <c r="Z2180" i="5"/>
  <c r="Z2181" i="5"/>
  <c r="Z2182" i="5"/>
  <c r="Z2183" i="5"/>
  <c r="Z2184" i="5"/>
  <c r="Z2185" i="5"/>
  <c r="Z2186" i="5"/>
  <c r="Z2187" i="5"/>
  <c r="Z2188" i="5"/>
  <c r="Z2189" i="5"/>
  <c r="Z2190" i="5"/>
  <c r="Z2191" i="5"/>
  <c r="Z2192" i="5"/>
  <c r="Z2193" i="5"/>
  <c r="Z2194" i="5"/>
  <c r="Z2195" i="5"/>
  <c r="Z2196" i="5"/>
  <c r="Z2197" i="5"/>
  <c r="Z2198" i="5"/>
  <c r="Z2199" i="5"/>
  <c r="Z2200" i="5"/>
  <c r="Z2201" i="5"/>
  <c r="Z2202" i="5"/>
  <c r="Z2203" i="5"/>
  <c r="Z2204" i="5"/>
  <c r="Z2205" i="5"/>
  <c r="Z2206" i="5"/>
  <c r="Z2207" i="5"/>
  <c r="Z2208" i="5"/>
  <c r="Z2209" i="5"/>
  <c r="Z2210" i="5"/>
  <c r="Z2211" i="5"/>
  <c r="Z2212" i="5"/>
  <c r="Z2213" i="5"/>
  <c r="Z2214" i="5"/>
  <c r="Z2215" i="5"/>
  <c r="Z2216" i="5"/>
  <c r="Z2217" i="5"/>
  <c r="Z2218" i="5"/>
  <c r="Z2219" i="5"/>
  <c r="Z2220" i="5"/>
  <c r="Z2221" i="5"/>
  <c r="Z2222" i="5"/>
  <c r="Z2223" i="5"/>
  <c r="Z2224" i="5"/>
  <c r="Z2225" i="5"/>
  <c r="Z2226" i="5"/>
  <c r="Z2227" i="5"/>
  <c r="Z2228" i="5"/>
  <c r="Z2229" i="5"/>
  <c r="Z2230" i="5"/>
  <c r="Z2231" i="5"/>
  <c r="Z2232" i="5"/>
  <c r="Z2233" i="5"/>
  <c r="Z2234" i="5"/>
  <c r="Z2235" i="5"/>
  <c r="Z2236" i="5"/>
  <c r="Z2237" i="5"/>
  <c r="Z2238" i="5"/>
  <c r="Z2239" i="5"/>
  <c r="Z2240" i="5"/>
  <c r="Z2241" i="5"/>
  <c r="Z2242" i="5"/>
  <c r="Z2243" i="5"/>
  <c r="Z2244" i="5"/>
  <c r="Z2245" i="5"/>
  <c r="Z2246" i="5"/>
  <c r="Z2247" i="5"/>
  <c r="Z2248" i="5"/>
  <c r="Z2249" i="5"/>
  <c r="Z2250" i="5"/>
  <c r="Z2251" i="5"/>
  <c r="Z2252" i="5"/>
  <c r="Z2253" i="5"/>
  <c r="Z2254" i="5"/>
  <c r="Z2255" i="5"/>
  <c r="Z2256" i="5"/>
  <c r="Z2257" i="5"/>
  <c r="Z2258" i="5"/>
  <c r="Z2259" i="5"/>
  <c r="Z2260" i="5"/>
  <c r="Z2261" i="5"/>
  <c r="Z2262" i="5"/>
  <c r="Z2263" i="5"/>
  <c r="Z2264" i="5"/>
  <c r="Z2265" i="5"/>
  <c r="Z2266" i="5"/>
  <c r="Z2267" i="5"/>
  <c r="Z2268" i="5"/>
  <c r="Z2269" i="5"/>
  <c r="Z2270" i="5"/>
  <c r="Z2271" i="5"/>
  <c r="Z2272" i="5"/>
  <c r="Z2273" i="5"/>
  <c r="Z2274" i="5"/>
  <c r="Z2275" i="5"/>
  <c r="Z2276" i="5"/>
  <c r="Z2277" i="5"/>
  <c r="Z2278" i="5"/>
  <c r="Z2279" i="5"/>
  <c r="Z2280" i="5"/>
  <c r="Z2281" i="5"/>
  <c r="Z2282" i="5"/>
  <c r="Z2283" i="5"/>
  <c r="Z2284" i="5"/>
  <c r="Z2285" i="5"/>
  <c r="Z2286" i="5"/>
  <c r="Z2287" i="5"/>
  <c r="Z2288" i="5"/>
  <c r="Z2289" i="5"/>
  <c r="Z2290" i="5"/>
  <c r="Z2291" i="5"/>
  <c r="Z2292" i="5"/>
  <c r="Z2293" i="5"/>
  <c r="Z2294" i="5"/>
  <c r="Z2295" i="5"/>
  <c r="Z2296" i="5"/>
  <c r="Z2297" i="5"/>
  <c r="Z2298" i="5"/>
  <c r="Z2299" i="5"/>
  <c r="Z2300" i="5"/>
  <c r="Z2301" i="5"/>
  <c r="Z2302" i="5"/>
  <c r="Z2303" i="5"/>
  <c r="Z2304" i="5"/>
  <c r="Z2305" i="5"/>
  <c r="Z2306" i="5"/>
  <c r="Z2307" i="5"/>
  <c r="Z2308" i="5"/>
  <c r="Z2309" i="5"/>
  <c r="Z2310" i="5"/>
  <c r="Z2311" i="5"/>
  <c r="Z2312" i="5"/>
  <c r="Z2313" i="5"/>
  <c r="Z2314" i="5"/>
  <c r="Z2315" i="5"/>
  <c r="Z2316" i="5"/>
  <c r="Z2317" i="5"/>
  <c r="Z2318" i="5"/>
  <c r="Z2319" i="5"/>
  <c r="Z2320" i="5"/>
  <c r="Z2321" i="5"/>
  <c r="Z2322" i="5"/>
  <c r="Z2323" i="5"/>
  <c r="Z2324" i="5"/>
  <c r="Z2325" i="5"/>
  <c r="Z2326" i="5"/>
  <c r="Z2327" i="5"/>
  <c r="Z2328" i="5"/>
  <c r="Z2329" i="5"/>
  <c r="Z2330" i="5"/>
  <c r="Z2331" i="5"/>
  <c r="Z2332" i="5"/>
  <c r="Z2333" i="5"/>
  <c r="Z2334" i="5"/>
  <c r="Z2335" i="5"/>
  <c r="Z2336" i="5"/>
  <c r="Z2337" i="5"/>
  <c r="Z2338" i="5"/>
  <c r="Z2339" i="5"/>
  <c r="Z2340" i="5"/>
  <c r="Z2341" i="5"/>
  <c r="Z2342" i="5"/>
  <c r="Z2343" i="5"/>
  <c r="Z2344" i="5"/>
  <c r="Z2345" i="5"/>
  <c r="Z2346" i="5"/>
  <c r="Z2347" i="5"/>
  <c r="Z2348" i="5"/>
  <c r="Z2349" i="5"/>
  <c r="Z2350" i="5"/>
  <c r="Z2351" i="5"/>
  <c r="Z2352" i="5"/>
  <c r="Z2353" i="5"/>
  <c r="Z2354" i="5"/>
  <c r="Z2355" i="5"/>
  <c r="Z2356" i="5"/>
  <c r="Z2357" i="5"/>
  <c r="Z2358" i="5"/>
  <c r="Z2359" i="5"/>
  <c r="Z2360" i="5"/>
  <c r="Z2361" i="5"/>
  <c r="Z2362" i="5"/>
  <c r="Z2363" i="5"/>
  <c r="Z2364" i="5"/>
  <c r="Z2365" i="5"/>
  <c r="Z2366" i="5"/>
  <c r="Z2367" i="5"/>
  <c r="Z2368" i="5"/>
  <c r="Z2369" i="5"/>
  <c r="Z2370" i="5"/>
  <c r="Z2371" i="5"/>
  <c r="Z2372" i="5"/>
  <c r="Z2373" i="5"/>
  <c r="Z2374" i="5"/>
  <c r="Z2375" i="5"/>
  <c r="Z2376" i="5"/>
  <c r="Z2377" i="5"/>
  <c r="Z2378" i="5"/>
  <c r="Z2379" i="5"/>
  <c r="Z2380" i="5"/>
  <c r="Z2381" i="5"/>
  <c r="Z2382" i="5"/>
  <c r="Z2383" i="5"/>
  <c r="Z2384" i="5"/>
  <c r="Z2385" i="5"/>
  <c r="Z2386" i="5"/>
  <c r="Z2387" i="5"/>
  <c r="Z2388" i="5"/>
  <c r="Z2389" i="5"/>
  <c r="Z2390" i="5"/>
  <c r="Z2391" i="5"/>
  <c r="Z2392" i="5"/>
  <c r="Z2393" i="5"/>
  <c r="Z2394" i="5"/>
  <c r="Z2395" i="5"/>
  <c r="Z2396" i="5"/>
  <c r="Z2397" i="5"/>
  <c r="Z2398" i="5"/>
  <c r="Z2399" i="5"/>
  <c r="Z2400" i="5"/>
  <c r="Z2401" i="5"/>
  <c r="Z2402" i="5"/>
  <c r="Z2403" i="5"/>
  <c r="Z2404" i="5"/>
  <c r="Z2405" i="5"/>
  <c r="Z2406" i="5"/>
  <c r="Z2407" i="5"/>
  <c r="Z2408" i="5"/>
  <c r="Z2409" i="5"/>
  <c r="Z2410" i="5"/>
  <c r="Z2411" i="5"/>
  <c r="Z2412" i="5"/>
  <c r="Z2413" i="5"/>
  <c r="Z2414" i="5"/>
  <c r="Z2415" i="5"/>
  <c r="Z2416" i="5"/>
  <c r="Z2417" i="5"/>
  <c r="Z2418" i="5"/>
  <c r="Z2419" i="5"/>
  <c r="Z2420" i="5"/>
  <c r="Z2421" i="5"/>
  <c r="Z2422" i="5"/>
  <c r="Z2423" i="5"/>
  <c r="Z2424" i="5"/>
  <c r="Z2425" i="5"/>
  <c r="Z2426" i="5"/>
  <c r="Z2427" i="5"/>
  <c r="Z2428" i="5"/>
  <c r="Z2429" i="5"/>
  <c r="Z2430" i="5"/>
  <c r="Z2431" i="5"/>
  <c r="Z2432" i="5"/>
  <c r="Z2433" i="5"/>
  <c r="Z2434" i="5"/>
  <c r="Z2435" i="5"/>
  <c r="Z2436" i="5"/>
  <c r="Z2437" i="5"/>
  <c r="Z2438" i="5"/>
  <c r="Z2439" i="5"/>
  <c r="Z2440" i="5"/>
  <c r="Z2441" i="5"/>
  <c r="Z2442" i="5"/>
  <c r="Z2443" i="5"/>
  <c r="Z2444" i="5"/>
  <c r="Z2445" i="5"/>
  <c r="Z2446" i="5"/>
  <c r="Z2447" i="5"/>
  <c r="Z2448" i="5"/>
  <c r="Z2449" i="5"/>
  <c r="Z2450" i="5"/>
  <c r="Z2451" i="5"/>
  <c r="Z2452" i="5"/>
  <c r="Z2453" i="5"/>
  <c r="Z2454" i="5"/>
  <c r="Z2455" i="5"/>
  <c r="Z2456" i="5"/>
  <c r="Z2457" i="5"/>
  <c r="Z2458" i="5"/>
  <c r="Z2459" i="5"/>
  <c r="Z2460" i="5"/>
  <c r="Z2461" i="5"/>
  <c r="Z2462" i="5"/>
  <c r="Z2463" i="5"/>
  <c r="Z2464" i="5"/>
  <c r="Z2465" i="5"/>
  <c r="Z2466" i="5"/>
  <c r="Z2467" i="5"/>
  <c r="Z2468" i="5"/>
  <c r="Z2469" i="5"/>
  <c r="Z2470" i="5"/>
  <c r="Z2471" i="5"/>
  <c r="Z2472" i="5"/>
  <c r="Z2473" i="5"/>
  <c r="Z2474" i="5"/>
  <c r="Z2475" i="5"/>
  <c r="Z2476" i="5"/>
  <c r="Z2477" i="5"/>
  <c r="Z2478" i="5"/>
  <c r="Z2479" i="5"/>
  <c r="Z2480" i="5"/>
  <c r="Z2481" i="5"/>
  <c r="Z2482" i="5"/>
  <c r="Z2483" i="5"/>
  <c r="Z2484" i="5"/>
  <c r="Z2485" i="5"/>
  <c r="Z2486" i="5"/>
  <c r="Z2487" i="5"/>
  <c r="Z2488" i="5"/>
  <c r="Z2489" i="5"/>
  <c r="Z2490" i="5"/>
  <c r="Z2491" i="5"/>
  <c r="Z2492" i="5"/>
  <c r="Z2493" i="5"/>
  <c r="Z2494" i="5"/>
  <c r="Z2495" i="5"/>
  <c r="Z2496" i="5"/>
  <c r="Z2497" i="5"/>
  <c r="Z2498" i="5"/>
  <c r="Z2499" i="5"/>
  <c r="Z2500" i="5"/>
  <c r="Z2501" i="5"/>
  <c r="Z2502" i="5"/>
  <c r="Z2503" i="5"/>
  <c r="Z2504" i="5"/>
  <c r="Z2505" i="5"/>
  <c r="Z2506" i="5"/>
  <c r="Z2507" i="5"/>
  <c r="Z2508" i="5"/>
  <c r="Z2509" i="5"/>
  <c r="Z2510" i="5"/>
  <c r="Z2511" i="5"/>
  <c r="Z2512" i="5"/>
  <c r="Z2513" i="5"/>
  <c r="Z2514" i="5"/>
  <c r="Z2515" i="5"/>
  <c r="Z2516" i="5"/>
  <c r="Z2517" i="5"/>
  <c r="Z2518" i="5"/>
  <c r="Z2519" i="5"/>
  <c r="Z2520" i="5"/>
  <c r="Z2521" i="5"/>
  <c r="Z2522" i="5"/>
  <c r="Z2523" i="5"/>
  <c r="Z2524" i="5"/>
  <c r="Z2525" i="5"/>
  <c r="Z2526" i="5"/>
  <c r="Z2527" i="5"/>
  <c r="Z2528" i="5"/>
  <c r="Z2529" i="5"/>
  <c r="Z2530" i="5"/>
  <c r="Z2531" i="5"/>
  <c r="Z2532" i="5"/>
  <c r="Z2533" i="5"/>
  <c r="Z2534" i="5"/>
  <c r="Z2535" i="5"/>
  <c r="Z2536" i="5"/>
  <c r="Z2537" i="5"/>
  <c r="Z2538" i="5"/>
  <c r="Z2539" i="5"/>
  <c r="Z2540" i="5"/>
  <c r="Z2541" i="5"/>
  <c r="Z2542" i="5"/>
  <c r="Z2543" i="5"/>
  <c r="Z2544" i="5"/>
  <c r="Z2545" i="5"/>
  <c r="Z2546" i="5"/>
  <c r="Z2547" i="5"/>
  <c r="Z2548" i="5"/>
  <c r="Z2549" i="5"/>
  <c r="Z2550" i="5"/>
  <c r="Z2551" i="5"/>
  <c r="Z2552" i="5"/>
  <c r="Z2553" i="5"/>
  <c r="Z2554" i="5"/>
  <c r="Z2555" i="5"/>
  <c r="Z2556" i="5"/>
  <c r="Z2557" i="5"/>
  <c r="Z2558" i="5"/>
  <c r="Z2559" i="5"/>
  <c r="Z2560" i="5"/>
  <c r="Z2561" i="5"/>
  <c r="Z2562" i="5"/>
  <c r="Z2563" i="5"/>
  <c r="Z2564" i="5"/>
  <c r="Z2565" i="5"/>
  <c r="Z2566" i="5"/>
  <c r="Z2567" i="5"/>
  <c r="Z2568" i="5"/>
  <c r="Z2569" i="5"/>
  <c r="Z2570" i="5"/>
  <c r="Z2571" i="5"/>
  <c r="Z2572" i="5"/>
  <c r="Z2573" i="5"/>
  <c r="Z2574" i="5"/>
  <c r="Z2575" i="5"/>
  <c r="Z2576" i="5"/>
  <c r="Z2577" i="5"/>
  <c r="Z2578" i="5"/>
  <c r="Z2579" i="5"/>
  <c r="Z2580" i="5"/>
  <c r="Z2581" i="5"/>
  <c r="Z2582" i="5"/>
  <c r="Z2583" i="5"/>
  <c r="Z2584" i="5"/>
  <c r="Z2585" i="5"/>
  <c r="Z2586" i="5"/>
  <c r="Z2587" i="5"/>
  <c r="Z2588" i="5"/>
  <c r="Z2589" i="5"/>
  <c r="Z2590" i="5"/>
  <c r="Z2591" i="5"/>
  <c r="Z2592" i="5"/>
  <c r="Z2593" i="5"/>
  <c r="Z2594" i="5"/>
  <c r="Z2595" i="5"/>
  <c r="Z2596" i="5"/>
  <c r="Z2597" i="5"/>
  <c r="Z2598" i="5"/>
  <c r="Z2599" i="5"/>
  <c r="Z2600" i="5"/>
  <c r="Z2601" i="5"/>
  <c r="Z2602" i="5"/>
  <c r="Z2603" i="5"/>
  <c r="Z2604" i="5"/>
  <c r="Z2605" i="5"/>
  <c r="Z2606" i="5"/>
  <c r="Z2607" i="5"/>
  <c r="Z2608" i="5"/>
  <c r="Z2609" i="5"/>
  <c r="Z2610" i="5"/>
  <c r="Z2611" i="5"/>
  <c r="Z2612" i="5"/>
  <c r="Z2613" i="5"/>
  <c r="Z2614" i="5"/>
  <c r="Z2615" i="5"/>
  <c r="Z2616" i="5"/>
  <c r="Z2617" i="5"/>
  <c r="Z2618" i="5"/>
  <c r="Z2619" i="5"/>
  <c r="Z2620" i="5"/>
  <c r="Z2621" i="5"/>
  <c r="Z2622" i="5"/>
  <c r="Z2623" i="5"/>
  <c r="Z2624" i="5"/>
  <c r="Z2625" i="5"/>
  <c r="Z2626" i="5"/>
  <c r="Z2627" i="5"/>
  <c r="Z2628" i="5"/>
  <c r="Z2629" i="5"/>
  <c r="Z2630" i="5"/>
  <c r="Z2631" i="5"/>
  <c r="Z2632" i="5"/>
  <c r="Z2633" i="5"/>
  <c r="Z2634" i="5"/>
  <c r="Z2635" i="5"/>
  <c r="Z2636" i="5"/>
  <c r="Z2637" i="5"/>
  <c r="Z2638" i="5"/>
  <c r="Z2639" i="5"/>
  <c r="Z2640" i="5"/>
  <c r="Z2641" i="5"/>
  <c r="Z2642" i="5"/>
  <c r="Z2643" i="5"/>
  <c r="Z2644" i="5"/>
  <c r="Z2645" i="5"/>
  <c r="Z2646" i="5"/>
  <c r="Z2647" i="5"/>
  <c r="Z2648" i="5"/>
  <c r="Z2649" i="5"/>
  <c r="Z2650" i="5"/>
  <c r="Z2651" i="5"/>
  <c r="Z2652" i="5"/>
  <c r="Z2653" i="5"/>
  <c r="Z2654" i="5"/>
  <c r="Z2655" i="5"/>
  <c r="Z2656" i="5"/>
  <c r="Z2657" i="5"/>
  <c r="Z2658" i="5"/>
  <c r="Z2659" i="5"/>
  <c r="Z2660" i="5"/>
  <c r="Z2661" i="5"/>
  <c r="Z2662" i="5"/>
  <c r="Z2663" i="5"/>
  <c r="Z2664" i="5"/>
  <c r="Z2665" i="5"/>
  <c r="Z2666" i="5"/>
  <c r="Z2667" i="5"/>
  <c r="Z2668" i="5"/>
  <c r="Z2669" i="5"/>
  <c r="Z2670" i="5"/>
  <c r="Z2671" i="5"/>
  <c r="Z2672" i="5"/>
  <c r="Z2673" i="5"/>
  <c r="Z2674" i="5"/>
  <c r="Z2675" i="5"/>
  <c r="Z2676" i="5"/>
  <c r="Z2677" i="5"/>
  <c r="Z2678" i="5"/>
  <c r="Z2679" i="5"/>
  <c r="Z2680" i="5"/>
  <c r="Z2681" i="5"/>
  <c r="Z2682" i="5"/>
  <c r="Z2683" i="5"/>
  <c r="Z2684" i="5"/>
  <c r="Z2685" i="5"/>
  <c r="Z2686" i="5"/>
  <c r="Z2687" i="5"/>
  <c r="Z2688" i="5"/>
  <c r="Z2689" i="5"/>
  <c r="Z2690" i="5"/>
  <c r="Z2691" i="5"/>
  <c r="Z2692" i="5"/>
  <c r="Z2693" i="5"/>
  <c r="Z2694" i="5"/>
  <c r="Z2695" i="5"/>
  <c r="Z2696" i="5"/>
  <c r="Z2697" i="5"/>
  <c r="Z2698" i="5"/>
  <c r="Z2699" i="5"/>
  <c r="Z2700" i="5"/>
  <c r="Z2701" i="5"/>
  <c r="Z2702" i="5"/>
  <c r="Z2703" i="5"/>
  <c r="Z2704" i="5"/>
  <c r="Z2705" i="5"/>
  <c r="Z2706" i="5"/>
  <c r="Z2707" i="5"/>
  <c r="Z2708" i="5"/>
  <c r="Z2709" i="5"/>
  <c r="Z2710" i="5"/>
  <c r="Z2711" i="5"/>
  <c r="Z2712" i="5"/>
  <c r="Z2713" i="5"/>
  <c r="Z2714" i="5"/>
  <c r="Z2715" i="5"/>
  <c r="Z2716" i="5"/>
  <c r="Z2717" i="5"/>
  <c r="Z2718" i="5"/>
  <c r="Z2719" i="5"/>
  <c r="Z2720" i="5"/>
  <c r="Z2721" i="5"/>
  <c r="Z2722" i="5"/>
  <c r="Z2723" i="5"/>
  <c r="Z2724" i="5"/>
  <c r="Z2725" i="5"/>
  <c r="Z2726" i="5"/>
  <c r="Z2727" i="5"/>
  <c r="Z2728" i="5"/>
  <c r="Z2729" i="5"/>
  <c r="Z2730" i="5"/>
  <c r="Z2731" i="5"/>
  <c r="Z2732" i="5"/>
  <c r="Z2733" i="5"/>
  <c r="Z2734" i="5"/>
  <c r="Z2735" i="5"/>
  <c r="Z2736" i="5"/>
  <c r="Z2737" i="5"/>
  <c r="Z2738" i="5"/>
  <c r="Z2739" i="5"/>
  <c r="Z2740" i="5"/>
  <c r="Z2741" i="5"/>
  <c r="Z2742" i="5"/>
  <c r="Z2743" i="5"/>
  <c r="Z2744" i="5"/>
  <c r="Z2745" i="5"/>
  <c r="Z2746" i="5"/>
  <c r="Z2747" i="5"/>
  <c r="Z2748" i="5"/>
  <c r="Z2749" i="5"/>
  <c r="Z2750" i="5"/>
  <c r="Z2751" i="5"/>
  <c r="Z2752" i="5"/>
  <c r="Z2753" i="5"/>
  <c r="Z2754" i="5"/>
  <c r="Z2755" i="5"/>
  <c r="Z2756" i="5"/>
  <c r="Z2757" i="5"/>
  <c r="Z2758" i="5"/>
  <c r="Z2759" i="5"/>
  <c r="Z2760" i="5"/>
  <c r="Z2761" i="5"/>
  <c r="Z2762" i="5"/>
  <c r="Z2763" i="5"/>
  <c r="Z2764" i="5"/>
  <c r="Z2765" i="5"/>
  <c r="Z2766" i="5"/>
  <c r="Z2767" i="5"/>
  <c r="Z2768" i="5"/>
  <c r="Z2769" i="5"/>
  <c r="Z2770" i="5"/>
  <c r="Z2771" i="5"/>
  <c r="Z2772" i="5"/>
  <c r="Z2773" i="5"/>
  <c r="Z2774" i="5"/>
  <c r="Z2775" i="5"/>
  <c r="Z2776" i="5"/>
  <c r="Z2777" i="5"/>
  <c r="Z2778" i="5"/>
  <c r="Z2779" i="5"/>
  <c r="Z2780" i="5"/>
  <c r="Z2781" i="5"/>
  <c r="Z2782" i="5"/>
  <c r="Z2783" i="5"/>
  <c r="Z2784" i="5"/>
  <c r="Z2785" i="5"/>
  <c r="Z2786" i="5"/>
  <c r="Z2787" i="5"/>
  <c r="Z2788" i="5"/>
  <c r="Z2789" i="5"/>
  <c r="Z2790" i="5"/>
  <c r="Z2791" i="5"/>
  <c r="Z2792" i="5"/>
  <c r="Z2793" i="5"/>
  <c r="Z2794" i="5"/>
  <c r="Z2795" i="5"/>
  <c r="Z2796" i="5"/>
  <c r="Z2797" i="5"/>
  <c r="Z2798" i="5"/>
  <c r="Z2799" i="5"/>
  <c r="Z2800" i="5"/>
  <c r="Z2801" i="5"/>
  <c r="Z2802" i="5"/>
  <c r="Z2803" i="5"/>
  <c r="Z2804" i="5"/>
  <c r="Z2805" i="5"/>
  <c r="Z2806" i="5"/>
  <c r="Z2807" i="5"/>
  <c r="Z2808" i="5"/>
  <c r="AA2" i="5"/>
  <c r="AA3" i="5"/>
  <c r="AA4" i="5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A138" i="5"/>
  <c r="AA139" i="5"/>
  <c r="AA140" i="5"/>
  <c r="AA141" i="5"/>
  <c r="AA142" i="5"/>
  <c r="AA143" i="5"/>
  <c r="AA144" i="5"/>
  <c r="AA145" i="5"/>
  <c r="AA146" i="5"/>
  <c r="AA147" i="5"/>
  <c r="AA148" i="5"/>
  <c r="AA149" i="5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223" i="5"/>
  <c r="AA224" i="5"/>
  <c r="AA225" i="5"/>
  <c r="AA226" i="5"/>
  <c r="AA227" i="5"/>
  <c r="AA228" i="5"/>
  <c r="AA229" i="5"/>
  <c r="AA230" i="5"/>
  <c r="AA231" i="5"/>
  <c r="AA232" i="5"/>
  <c r="AA233" i="5"/>
  <c r="AA234" i="5"/>
  <c r="AA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04" i="5"/>
  <c r="AA305" i="5"/>
  <c r="AA306" i="5"/>
  <c r="AA307" i="5"/>
  <c r="AA308" i="5"/>
  <c r="AA309" i="5"/>
  <c r="AA310" i="5"/>
  <c r="AA311" i="5"/>
  <c r="AA312" i="5"/>
  <c r="AA313" i="5"/>
  <c r="AA314" i="5"/>
  <c r="AA315" i="5"/>
  <c r="AA316" i="5"/>
  <c r="AA317" i="5"/>
  <c r="AA318" i="5"/>
  <c r="AA319" i="5"/>
  <c r="AA320" i="5"/>
  <c r="AA321" i="5"/>
  <c r="AA322" i="5"/>
  <c r="AA323" i="5"/>
  <c r="AA324" i="5"/>
  <c r="AA325" i="5"/>
  <c r="AA326" i="5"/>
  <c r="AA327" i="5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372" i="5"/>
  <c r="AA373" i="5"/>
  <c r="AA374" i="5"/>
  <c r="AA375" i="5"/>
  <c r="AA376" i="5"/>
  <c r="AA377" i="5"/>
  <c r="AA378" i="5"/>
  <c r="AA379" i="5"/>
  <c r="AA380" i="5"/>
  <c r="AA381" i="5"/>
  <c r="AA382" i="5"/>
  <c r="AA383" i="5"/>
  <c r="AA384" i="5"/>
  <c r="AA385" i="5"/>
  <c r="AA386" i="5"/>
  <c r="AA387" i="5"/>
  <c r="AA388" i="5"/>
  <c r="AA389" i="5"/>
  <c r="AA390" i="5"/>
  <c r="AA391" i="5"/>
  <c r="AA392" i="5"/>
  <c r="AA393" i="5"/>
  <c r="AA394" i="5"/>
  <c r="AA395" i="5"/>
  <c r="AA396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AA433" i="5"/>
  <c r="AA434" i="5"/>
  <c r="AA435" i="5"/>
  <c r="AA436" i="5"/>
  <c r="AA437" i="5"/>
  <c r="AA438" i="5"/>
  <c r="AA439" i="5"/>
  <c r="AA440" i="5"/>
  <c r="AA441" i="5"/>
  <c r="AA442" i="5"/>
  <c r="AA443" i="5"/>
  <c r="AA444" i="5"/>
  <c r="AA445" i="5"/>
  <c r="AA446" i="5"/>
  <c r="AA447" i="5"/>
  <c r="AA448" i="5"/>
  <c r="AA449" i="5"/>
  <c r="AA450" i="5"/>
  <c r="AA451" i="5"/>
  <c r="AA452" i="5"/>
  <c r="AA453" i="5"/>
  <c r="AA454" i="5"/>
  <c r="AA455" i="5"/>
  <c r="AA456" i="5"/>
  <c r="AA457" i="5"/>
  <c r="AA458" i="5"/>
  <c r="AA459" i="5"/>
  <c r="AA460" i="5"/>
  <c r="AA461" i="5"/>
  <c r="AA462" i="5"/>
  <c r="AA463" i="5"/>
  <c r="AA464" i="5"/>
  <c r="AA465" i="5"/>
  <c r="AA466" i="5"/>
  <c r="AA467" i="5"/>
  <c r="AA468" i="5"/>
  <c r="AA469" i="5"/>
  <c r="AA470" i="5"/>
  <c r="AA471" i="5"/>
  <c r="AA472" i="5"/>
  <c r="AA473" i="5"/>
  <c r="AA474" i="5"/>
  <c r="AA475" i="5"/>
  <c r="AA476" i="5"/>
  <c r="AA477" i="5"/>
  <c r="AA478" i="5"/>
  <c r="AA479" i="5"/>
  <c r="AA480" i="5"/>
  <c r="AA481" i="5"/>
  <c r="AA482" i="5"/>
  <c r="AA483" i="5"/>
  <c r="AA484" i="5"/>
  <c r="AA485" i="5"/>
  <c r="AA486" i="5"/>
  <c r="AA487" i="5"/>
  <c r="AA488" i="5"/>
  <c r="AA489" i="5"/>
  <c r="AA490" i="5"/>
  <c r="AA491" i="5"/>
  <c r="AA492" i="5"/>
  <c r="AA493" i="5"/>
  <c r="AA494" i="5"/>
  <c r="AA495" i="5"/>
  <c r="AA496" i="5"/>
  <c r="AA497" i="5"/>
  <c r="AA498" i="5"/>
  <c r="AA499" i="5"/>
  <c r="AA500" i="5"/>
  <c r="AA501" i="5"/>
  <c r="AA502" i="5"/>
  <c r="AA503" i="5"/>
  <c r="AA504" i="5"/>
  <c r="AA505" i="5"/>
  <c r="AA506" i="5"/>
  <c r="AA507" i="5"/>
  <c r="AA508" i="5"/>
  <c r="AA509" i="5"/>
  <c r="AA510" i="5"/>
  <c r="AA511" i="5"/>
  <c r="AA512" i="5"/>
  <c r="AA513" i="5"/>
  <c r="AA514" i="5"/>
  <c r="AA515" i="5"/>
  <c r="AA516" i="5"/>
  <c r="AA517" i="5"/>
  <c r="AA518" i="5"/>
  <c r="AA519" i="5"/>
  <c r="AA520" i="5"/>
  <c r="AA521" i="5"/>
  <c r="AA522" i="5"/>
  <c r="AA523" i="5"/>
  <c r="AA524" i="5"/>
  <c r="AA525" i="5"/>
  <c r="AA526" i="5"/>
  <c r="AA527" i="5"/>
  <c r="AA528" i="5"/>
  <c r="AA529" i="5"/>
  <c r="AA530" i="5"/>
  <c r="AA531" i="5"/>
  <c r="AA532" i="5"/>
  <c r="AA533" i="5"/>
  <c r="AA534" i="5"/>
  <c r="AA535" i="5"/>
  <c r="AA536" i="5"/>
  <c r="AA537" i="5"/>
  <c r="AA538" i="5"/>
  <c r="AA539" i="5"/>
  <c r="AA540" i="5"/>
  <c r="AA541" i="5"/>
  <c r="AA542" i="5"/>
  <c r="AA543" i="5"/>
  <c r="AA544" i="5"/>
  <c r="AA545" i="5"/>
  <c r="AA546" i="5"/>
  <c r="AA547" i="5"/>
  <c r="AA548" i="5"/>
  <c r="AA549" i="5"/>
  <c r="AA550" i="5"/>
  <c r="AA551" i="5"/>
  <c r="AA552" i="5"/>
  <c r="AA553" i="5"/>
  <c r="AA554" i="5"/>
  <c r="AA555" i="5"/>
  <c r="AA556" i="5"/>
  <c r="AA557" i="5"/>
  <c r="AA558" i="5"/>
  <c r="AA559" i="5"/>
  <c r="AA560" i="5"/>
  <c r="AA561" i="5"/>
  <c r="AA562" i="5"/>
  <c r="AA563" i="5"/>
  <c r="AA564" i="5"/>
  <c r="AA565" i="5"/>
  <c r="AA566" i="5"/>
  <c r="AA567" i="5"/>
  <c r="AA568" i="5"/>
  <c r="AA569" i="5"/>
  <c r="AA570" i="5"/>
  <c r="AA571" i="5"/>
  <c r="AA572" i="5"/>
  <c r="AA573" i="5"/>
  <c r="AA574" i="5"/>
  <c r="AA575" i="5"/>
  <c r="AA576" i="5"/>
  <c r="AA577" i="5"/>
  <c r="AA578" i="5"/>
  <c r="AA579" i="5"/>
  <c r="AA580" i="5"/>
  <c r="AA581" i="5"/>
  <c r="AA582" i="5"/>
  <c r="AA583" i="5"/>
  <c r="AA584" i="5"/>
  <c r="AA585" i="5"/>
  <c r="AA586" i="5"/>
  <c r="AA587" i="5"/>
  <c r="AA588" i="5"/>
  <c r="AA589" i="5"/>
  <c r="AA590" i="5"/>
  <c r="AA591" i="5"/>
  <c r="AA592" i="5"/>
  <c r="AA593" i="5"/>
  <c r="AA594" i="5"/>
  <c r="AA595" i="5"/>
  <c r="AA596" i="5"/>
  <c r="AA597" i="5"/>
  <c r="AA598" i="5"/>
  <c r="AA599" i="5"/>
  <c r="AA600" i="5"/>
  <c r="AA601" i="5"/>
  <c r="AA602" i="5"/>
  <c r="AA603" i="5"/>
  <c r="AA604" i="5"/>
  <c r="AA605" i="5"/>
  <c r="AA606" i="5"/>
  <c r="AA607" i="5"/>
  <c r="AA608" i="5"/>
  <c r="AA609" i="5"/>
  <c r="AA610" i="5"/>
  <c r="AA611" i="5"/>
  <c r="AA612" i="5"/>
  <c r="AA613" i="5"/>
  <c r="AA614" i="5"/>
  <c r="AA615" i="5"/>
  <c r="AA616" i="5"/>
  <c r="AA617" i="5"/>
  <c r="AA618" i="5"/>
  <c r="AA619" i="5"/>
  <c r="AA620" i="5"/>
  <c r="AA621" i="5"/>
  <c r="AA622" i="5"/>
  <c r="AA623" i="5"/>
  <c r="AA624" i="5"/>
  <c r="AA625" i="5"/>
  <c r="AA626" i="5"/>
  <c r="AA627" i="5"/>
  <c r="AA628" i="5"/>
  <c r="AA629" i="5"/>
  <c r="AA630" i="5"/>
  <c r="AA631" i="5"/>
  <c r="AA632" i="5"/>
  <c r="AA633" i="5"/>
  <c r="AA634" i="5"/>
  <c r="AA635" i="5"/>
  <c r="AA636" i="5"/>
  <c r="AA637" i="5"/>
  <c r="AA638" i="5"/>
  <c r="AA639" i="5"/>
  <c r="AA640" i="5"/>
  <c r="AA641" i="5"/>
  <c r="AA642" i="5"/>
  <c r="AA643" i="5"/>
  <c r="AA644" i="5"/>
  <c r="AA645" i="5"/>
  <c r="AA646" i="5"/>
  <c r="AA647" i="5"/>
  <c r="AA648" i="5"/>
  <c r="AA649" i="5"/>
  <c r="AA650" i="5"/>
  <c r="AA651" i="5"/>
  <c r="AA652" i="5"/>
  <c r="AA653" i="5"/>
  <c r="AA654" i="5"/>
  <c r="AA655" i="5"/>
  <c r="AA656" i="5"/>
  <c r="AA657" i="5"/>
  <c r="AA658" i="5"/>
  <c r="AA659" i="5"/>
  <c r="AA660" i="5"/>
  <c r="AA661" i="5"/>
  <c r="AA662" i="5"/>
  <c r="AA663" i="5"/>
  <c r="AA664" i="5"/>
  <c r="AA665" i="5"/>
  <c r="AA666" i="5"/>
  <c r="AA667" i="5"/>
  <c r="AA668" i="5"/>
  <c r="AA669" i="5"/>
  <c r="AA670" i="5"/>
  <c r="AA671" i="5"/>
  <c r="AA672" i="5"/>
  <c r="AA673" i="5"/>
  <c r="AA674" i="5"/>
  <c r="AA675" i="5"/>
  <c r="AA676" i="5"/>
  <c r="AA677" i="5"/>
  <c r="AA678" i="5"/>
  <c r="AA679" i="5"/>
  <c r="AA680" i="5"/>
  <c r="AA681" i="5"/>
  <c r="AA682" i="5"/>
  <c r="AA683" i="5"/>
  <c r="AA684" i="5"/>
  <c r="AA685" i="5"/>
  <c r="AA686" i="5"/>
  <c r="AA687" i="5"/>
  <c r="AA688" i="5"/>
  <c r="AA689" i="5"/>
  <c r="AA690" i="5"/>
  <c r="AA691" i="5"/>
  <c r="AA692" i="5"/>
  <c r="AA693" i="5"/>
  <c r="AA694" i="5"/>
  <c r="AA695" i="5"/>
  <c r="AA696" i="5"/>
  <c r="AA697" i="5"/>
  <c r="AA698" i="5"/>
  <c r="AA699" i="5"/>
  <c r="AA700" i="5"/>
  <c r="AA701" i="5"/>
  <c r="AA702" i="5"/>
  <c r="AA703" i="5"/>
  <c r="AA704" i="5"/>
  <c r="AA705" i="5"/>
  <c r="AA706" i="5"/>
  <c r="AA707" i="5"/>
  <c r="AA708" i="5"/>
  <c r="AA709" i="5"/>
  <c r="AA710" i="5"/>
  <c r="AA711" i="5"/>
  <c r="AA712" i="5"/>
  <c r="AA713" i="5"/>
  <c r="AA714" i="5"/>
  <c r="AA715" i="5"/>
  <c r="AA716" i="5"/>
  <c r="AA717" i="5"/>
  <c r="AA718" i="5"/>
  <c r="AA719" i="5"/>
  <c r="AA720" i="5"/>
  <c r="AA721" i="5"/>
  <c r="AA722" i="5"/>
  <c r="AA723" i="5"/>
  <c r="AA724" i="5"/>
  <c r="AA725" i="5"/>
  <c r="AA726" i="5"/>
  <c r="AA727" i="5"/>
  <c r="AA728" i="5"/>
  <c r="AA729" i="5"/>
  <c r="AA730" i="5"/>
  <c r="AA731" i="5"/>
  <c r="AA732" i="5"/>
  <c r="AA733" i="5"/>
  <c r="AA734" i="5"/>
  <c r="AA735" i="5"/>
  <c r="AA736" i="5"/>
  <c r="AA737" i="5"/>
  <c r="AA738" i="5"/>
  <c r="AA739" i="5"/>
  <c r="AA740" i="5"/>
  <c r="AA741" i="5"/>
  <c r="AA742" i="5"/>
  <c r="AA743" i="5"/>
  <c r="AA744" i="5"/>
  <c r="AA745" i="5"/>
  <c r="AA746" i="5"/>
  <c r="AA747" i="5"/>
  <c r="AA748" i="5"/>
  <c r="AA749" i="5"/>
  <c r="AA750" i="5"/>
  <c r="AA751" i="5"/>
  <c r="AA752" i="5"/>
  <c r="AA753" i="5"/>
  <c r="AA754" i="5"/>
  <c r="AA755" i="5"/>
  <c r="AA756" i="5"/>
  <c r="AA757" i="5"/>
  <c r="AA758" i="5"/>
  <c r="AA759" i="5"/>
  <c r="AA760" i="5"/>
  <c r="AA761" i="5"/>
  <c r="AA762" i="5"/>
  <c r="AA763" i="5"/>
  <c r="AA764" i="5"/>
  <c r="AA765" i="5"/>
  <c r="AA766" i="5"/>
  <c r="AA767" i="5"/>
  <c r="AA768" i="5"/>
  <c r="AA769" i="5"/>
  <c r="AA770" i="5"/>
  <c r="AA771" i="5"/>
  <c r="AA772" i="5"/>
  <c r="AA773" i="5"/>
  <c r="AA774" i="5"/>
  <c r="AA775" i="5"/>
  <c r="AA776" i="5"/>
  <c r="AA777" i="5"/>
  <c r="AA778" i="5"/>
  <c r="AA779" i="5"/>
  <c r="AA780" i="5"/>
  <c r="AA781" i="5"/>
  <c r="AA782" i="5"/>
  <c r="AA783" i="5"/>
  <c r="AA784" i="5"/>
  <c r="AA785" i="5"/>
  <c r="AA786" i="5"/>
  <c r="AA787" i="5"/>
  <c r="AA788" i="5"/>
  <c r="AA789" i="5"/>
  <c r="AA790" i="5"/>
  <c r="AA791" i="5"/>
  <c r="AA792" i="5"/>
  <c r="AA793" i="5"/>
  <c r="AA794" i="5"/>
  <c r="AA795" i="5"/>
  <c r="AA796" i="5"/>
  <c r="AA797" i="5"/>
  <c r="AA798" i="5"/>
  <c r="AA799" i="5"/>
  <c r="AA800" i="5"/>
  <c r="AA801" i="5"/>
  <c r="AA802" i="5"/>
  <c r="AA803" i="5"/>
  <c r="AA804" i="5"/>
  <c r="AA805" i="5"/>
  <c r="AA806" i="5"/>
  <c r="AA807" i="5"/>
  <c r="AA808" i="5"/>
  <c r="AA809" i="5"/>
  <c r="AA810" i="5"/>
  <c r="AA811" i="5"/>
  <c r="AA812" i="5"/>
  <c r="AA813" i="5"/>
  <c r="AA814" i="5"/>
  <c r="AA815" i="5"/>
  <c r="AA816" i="5"/>
  <c r="AA817" i="5"/>
  <c r="AA818" i="5"/>
  <c r="AA819" i="5"/>
  <c r="AA820" i="5"/>
  <c r="AA821" i="5"/>
  <c r="AA822" i="5"/>
  <c r="AA823" i="5"/>
  <c r="AA824" i="5"/>
  <c r="AA825" i="5"/>
  <c r="AA826" i="5"/>
  <c r="AA827" i="5"/>
  <c r="AA828" i="5"/>
  <c r="AA829" i="5"/>
  <c r="AA830" i="5"/>
  <c r="AA831" i="5"/>
  <c r="AA832" i="5"/>
  <c r="AA833" i="5"/>
  <c r="AA834" i="5"/>
  <c r="AA835" i="5"/>
  <c r="AA836" i="5"/>
  <c r="AA837" i="5"/>
  <c r="AA838" i="5"/>
  <c r="AA839" i="5"/>
  <c r="AA840" i="5"/>
  <c r="AA841" i="5"/>
  <c r="AA842" i="5"/>
  <c r="AA843" i="5"/>
  <c r="AA844" i="5"/>
  <c r="AA845" i="5"/>
  <c r="AA846" i="5"/>
  <c r="AA847" i="5"/>
  <c r="AA848" i="5"/>
  <c r="AA849" i="5"/>
  <c r="AA850" i="5"/>
  <c r="AA851" i="5"/>
  <c r="AA852" i="5"/>
  <c r="AA853" i="5"/>
  <c r="AA854" i="5"/>
  <c r="AA855" i="5"/>
  <c r="AA856" i="5"/>
  <c r="AA857" i="5"/>
  <c r="AA858" i="5"/>
  <c r="AA859" i="5"/>
  <c r="AA860" i="5"/>
  <c r="AA861" i="5"/>
  <c r="AA862" i="5"/>
  <c r="AA863" i="5"/>
  <c r="AA864" i="5"/>
  <c r="AA865" i="5"/>
  <c r="AA866" i="5"/>
  <c r="AA867" i="5"/>
  <c r="AA868" i="5"/>
  <c r="AA869" i="5"/>
  <c r="AA870" i="5"/>
  <c r="AA871" i="5"/>
  <c r="AA872" i="5"/>
  <c r="AA873" i="5"/>
  <c r="AA874" i="5"/>
  <c r="AA875" i="5"/>
  <c r="AA876" i="5"/>
  <c r="AA877" i="5"/>
  <c r="AA878" i="5"/>
  <c r="AA879" i="5"/>
  <c r="AA880" i="5"/>
  <c r="AA881" i="5"/>
  <c r="AA882" i="5"/>
  <c r="AA883" i="5"/>
  <c r="AA884" i="5"/>
  <c r="AA885" i="5"/>
  <c r="AA886" i="5"/>
  <c r="AA887" i="5"/>
  <c r="AA888" i="5"/>
  <c r="AA889" i="5"/>
  <c r="AA890" i="5"/>
  <c r="AA891" i="5"/>
  <c r="AA892" i="5"/>
  <c r="AA893" i="5"/>
  <c r="AA894" i="5"/>
  <c r="AA895" i="5"/>
  <c r="AA896" i="5"/>
  <c r="AA897" i="5"/>
  <c r="AA898" i="5"/>
  <c r="AA899" i="5"/>
  <c r="AA900" i="5"/>
  <c r="AA901" i="5"/>
  <c r="AA902" i="5"/>
  <c r="AA903" i="5"/>
  <c r="AA904" i="5"/>
  <c r="AA905" i="5"/>
  <c r="AA906" i="5"/>
  <c r="AA907" i="5"/>
  <c r="AA908" i="5"/>
  <c r="AA909" i="5"/>
  <c r="AA910" i="5"/>
  <c r="AA911" i="5"/>
  <c r="AA912" i="5"/>
  <c r="AA913" i="5"/>
  <c r="AA914" i="5"/>
  <c r="AA915" i="5"/>
  <c r="AA916" i="5"/>
  <c r="AA917" i="5"/>
  <c r="AA918" i="5"/>
  <c r="AA919" i="5"/>
  <c r="AA920" i="5"/>
  <c r="AA921" i="5"/>
  <c r="AA922" i="5"/>
  <c r="AA923" i="5"/>
  <c r="AA924" i="5"/>
  <c r="AA925" i="5"/>
  <c r="AA926" i="5"/>
  <c r="AA927" i="5"/>
  <c r="AA928" i="5"/>
  <c r="AA929" i="5"/>
  <c r="AA930" i="5"/>
  <c r="AA931" i="5"/>
  <c r="AA932" i="5"/>
  <c r="AA933" i="5"/>
  <c r="AA934" i="5"/>
  <c r="AA935" i="5"/>
  <c r="AA936" i="5"/>
  <c r="AA937" i="5"/>
  <c r="AA938" i="5"/>
  <c r="AA939" i="5"/>
  <c r="AA940" i="5"/>
  <c r="AA941" i="5"/>
  <c r="AA942" i="5"/>
  <c r="AA943" i="5"/>
  <c r="AA944" i="5"/>
  <c r="AA945" i="5"/>
  <c r="AA946" i="5"/>
  <c r="AA947" i="5"/>
  <c r="AA948" i="5"/>
  <c r="AA949" i="5"/>
  <c r="AA950" i="5"/>
  <c r="AA951" i="5"/>
  <c r="AA952" i="5"/>
  <c r="AA953" i="5"/>
  <c r="AA954" i="5"/>
  <c r="AA955" i="5"/>
  <c r="AA956" i="5"/>
  <c r="AA957" i="5"/>
  <c r="AA958" i="5"/>
  <c r="AA959" i="5"/>
  <c r="AA960" i="5"/>
  <c r="AA961" i="5"/>
  <c r="AA962" i="5"/>
  <c r="AA963" i="5"/>
  <c r="AA964" i="5"/>
  <c r="AA965" i="5"/>
  <c r="AA966" i="5"/>
  <c r="AA967" i="5"/>
  <c r="AA968" i="5"/>
  <c r="AA969" i="5"/>
  <c r="AA970" i="5"/>
  <c r="AA971" i="5"/>
  <c r="AA972" i="5"/>
  <c r="AA973" i="5"/>
  <c r="AA974" i="5"/>
  <c r="AA975" i="5"/>
  <c r="AA976" i="5"/>
  <c r="AA977" i="5"/>
  <c r="AA978" i="5"/>
  <c r="AA979" i="5"/>
  <c r="AA980" i="5"/>
  <c r="AA981" i="5"/>
  <c r="AA982" i="5"/>
  <c r="AA983" i="5"/>
  <c r="AA984" i="5"/>
  <c r="AA985" i="5"/>
  <c r="AA986" i="5"/>
  <c r="AA987" i="5"/>
  <c r="AA988" i="5"/>
  <c r="AA989" i="5"/>
  <c r="AA990" i="5"/>
  <c r="AA991" i="5"/>
  <c r="AA992" i="5"/>
  <c r="AA993" i="5"/>
  <c r="AA994" i="5"/>
  <c r="AA995" i="5"/>
  <c r="AA996" i="5"/>
  <c r="AA997" i="5"/>
  <c r="AA998" i="5"/>
  <c r="AA999" i="5"/>
  <c r="AA1000" i="5"/>
  <c r="AA1001" i="5"/>
  <c r="AA1002" i="5"/>
  <c r="AA1003" i="5"/>
  <c r="AA1004" i="5"/>
  <c r="AA1005" i="5"/>
  <c r="AA1006" i="5"/>
  <c r="AA1007" i="5"/>
  <c r="AA1008" i="5"/>
  <c r="AA1009" i="5"/>
  <c r="AA1010" i="5"/>
  <c r="AA1011" i="5"/>
  <c r="AA1012" i="5"/>
  <c r="AA1013" i="5"/>
  <c r="AA1014" i="5"/>
  <c r="AA1015" i="5"/>
  <c r="AA1016" i="5"/>
  <c r="AA1017" i="5"/>
  <c r="AA1018" i="5"/>
  <c r="AA1019" i="5"/>
  <c r="AA1020" i="5"/>
  <c r="AA1021" i="5"/>
  <c r="AA1022" i="5"/>
  <c r="AA1023" i="5"/>
  <c r="AA1024" i="5"/>
  <c r="AA1025" i="5"/>
  <c r="AA1026" i="5"/>
  <c r="AA1027" i="5"/>
  <c r="AA1028" i="5"/>
  <c r="AA1029" i="5"/>
  <c r="AA1030" i="5"/>
  <c r="AA1031" i="5"/>
  <c r="AA1032" i="5"/>
  <c r="AA1033" i="5"/>
  <c r="AA1034" i="5"/>
  <c r="AA1035" i="5"/>
  <c r="AA1036" i="5"/>
  <c r="AA1037" i="5"/>
  <c r="AA1038" i="5"/>
  <c r="AA1039" i="5"/>
  <c r="AA1040" i="5"/>
  <c r="AA1041" i="5"/>
  <c r="AA1042" i="5"/>
  <c r="AA1043" i="5"/>
  <c r="AA1044" i="5"/>
  <c r="AA1045" i="5"/>
  <c r="AA1046" i="5"/>
  <c r="AA1047" i="5"/>
  <c r="AA1048" i="5"/>
  <c r="AA1049" i="5"/>
  <c r="AA1050" i="5"/>
  <c r="AA1051" i="5"/>
  <c r="AA1052" i="5"/>
  <c r="AA1053" i="5"/>
  <c r="AA1054" i="5"/>
  <c r="AA1055" i="5"/>
  <c r="AA1056" i="5"/>
  <c r="AA1057" i="5"/>
  <c r="AA1058" i="5"/>
  <c r="AA1059" i="5"/>
  <c r="AA1060" i="5"/>
  <c r="AA1061" i="5"/>
  <c r="AA1062" i="5"/>
  <c r="AA1063" i="5"/>
  <c r="AA1064" i="5"/>
  <c r="AA1065" i="5"/>
  <c r="AA1066" i="5"/>
  <c r="AA1067" i="5"/>
  <c r="AA1068" i="5"/>
  <c r="AA1069" i="5"/>
  <c r="AA1070" i="5"/>
  <c r="AA1071" i="5"/>
  <c r="AA1072" i="5"/>
  <c r="AA1073" i="5"/>
  <c r="AA1074" i="5"/>
  <c r="AA1075" i="5"/>
  <c r="AA1076" i="5"/>
  <c r="AA1077" i="5"/>
  <c r="AA1078" i="5"/>
  <c r="AA1079" i="5"/>
  <c r="AA1080" i="5"/>
  <c r="AA1081" i="5"/>
  <c r="AA1082" i="5"/>
  <c r="AA1083" i="5"/>
  <c r="AA1084" i="5"/>
  <c r="AA1085" i="5"/>
  <c r="AA1086" i="5"/>
  <c r="AA1087" i="5"/>
  <c r="AA1088" i="5"/>
  <c r="AA1089" i="5"/>
  <c r="AA1090" i="5"/>
  <c r="AA1091" i="5"/>
  <c r="AA1092" i="5"/>
  <c r="AA1093" i="5"/>
  <c r="AA1094" i="5"/>
  <c r="AA1095" i="5"/>
  <c r="AA1096" i="5"/>
  <c r="AA1097" i="5"/>
  <c r="AA1098" i="5"/>
  <c r="AA1099" i="5"/>
  <c r="AA1100" i="5"/>
  <c r="AA1101" i="5"/>
  <c r="AA1102" i="5"/>
  <c r="AA1103" i="5"/>
  <c r="AA1104" i="5"/>
  <c r="AA1105" i="5"/>
  <c r="AA1106" i="5"/>
  <c r="AA1107" i="5"/>
  <c r="AA1108" i="5"/>
  <c r="AA1109" i="5"/>
  <c r="AA1110" i="5"/>
  <c r="AA1111" i="5"/>
  <c r="AA1112" i="5"/>
  <c r="AA1113" i="5"/>
  <c r="AA1114" i="5"/>
  <c r="AA1115" i="5"/>
  <c r="AA1116" i="5"/>
  <c r="AA1117" i="5"/>
  <c r="AA1118" i="5"/>
  <c r="AA1119" i="5"/>
  <c r="AA1120" i="5"/>
  <c r="AA1121" i="5"/>
  <c r="AA1122" i="5"/>
  <c r="AA1123" i="5"/>
  <c r="AA1124" i="5"/>
  <c r="AA1125" i="5"/>
  <c r="AA1126" i="5"/>
  <c r="AA1127" i="5"/>
  <c r="AA1128" i="5"/>
  <c r="AA1129" i="5"/>
  <c r="AA1130" i="5"/>
  <c r="AA1131" i="5"/>
  <c r="AA1132" i="5"/>
  <c r="AA1133" i="5"/>
  <c r="AA1134" i="5"/>
  <c r="AA1135" i="5"/>
  <c r="AA1136" i="5"/>
  <c r="AA1137" i="5"/>
  <c r="AA1138" i="5"/>
  <c r="AA1139" i="5"/>
  <c r="AA1140" i="5"/>
  <c r="AA1141" i="5"/>
  <c r="AA1142" i="5"/>
  <c r="AA1143" i="5"/>
  <c r="AA1144" i="5"/>
  <c r="AA1145" i="5"/>
  <c r="AA1146" i="5"/>
  <c r="AA1147" i="5"/>
  <c r="AA1148" i="5"/>
  <c r="AA1149" i="5"/>
  <c r="AA1150" i="5"/>
  <c r="AA1151" i="5"/>
  <c r="AA1152" i="5"/>
  <c r="AA1153" i="5"/>
  <c r="AA1154" i="5"/>
  <c r="AA1155" i="5"/>
  <c r="AA1156" i="5"/>
  <c r="AA1157" i="5"/>
  <c r="AA1158" i="5"/>
  <c r="AA1159" i="5"/>
  <c r="AA1160" i="5"/>
  <c r="AA1161" i="5"/>
  <c r="AA1162" i="5"/>
  <c r="AA1163" i="5"/>
  <c r="AA1164" i="5"/>
  <c r="AA1165" i="5"/>
  <c r="AA1166" i="5"/>
  <c r="AA1167" i="5"/>
  <c r="AA1168" i="5"/>
  <c r="AA1169" i="5"/>
  <c r="AA1170" i="5"/>
  <c r="AA1171" i="5"/>
  <c r="AA1172" i="5"/>
  <c r="AA1173" i="5"/>
  <c r="AA1174" i="5"/>
  <c r="AA1175" i="5"/>
  <c r="AA1176" i="5"/>
  <c r="AA1177" i="5"/>
  <c r="AA1178" i="5"/>
  <c r="AA1179" i="5"/>
  <c r="AA1180" i="5"/>
  <c r="AA1181" i="5"/>
  <c r="AA1182" i="5"/>
  <c r="AA1183" i="5"/>
  <c r="AA1184" i="5"/>
  <c r="AA1185" i="5"/>
  <c r="AA1186" i="5"/>
  <c r="AA1187" i="5"/>
  <c r="AA1188" i="5"/>
  <c r="AA1189" i="5"/>
  <c r="AA1190" i="5"/>
  <c r="AA1191" i="5"/>
  <c r="AA1192" i="5"/>
  <c r="AA1193" i="5"/>
  <c r="AA1194" i="5"/>
  <c r="AA1195" i="5"/>
  <c r="AA1196" i="5"/>
  <c r="AA1197" i="5"/>
  <c r="AA1198" i="5"/>
  <c r="AA1199" i="5"/>
  <c r="AA1200" i="5"/>
  <c r="AA1201" i="5"/>
  <c r="AA1202" i="5"/>
  <c r="AA1203" i="5"/>
  <c r="AA1204" i="5"/>
  <c r="AA1205" i="5"/>
  <c r="AA1206" i="5"/>
  <c r="AA1207" i="5"/>
  <c r="AA1208" i="5"/>
  <c r="AA1209" i="5"/>
  <c r="AA1210" i="5"/>
  <c r="AA1211" i="5"/>
  <c r="AA1212" i="5"/>
  <c r="AA1213" i="5"/>
  <c r="AA1214" i="5"/>
  <c r="AA1215" i="5"/>
  <c r="AA1216" i="5"/>
  <c r="AA1217" i="5"/>
  <c r="AA1218" i="5"/>
  <c r="AA1219" i="5"/>
  <c r="AA1220" i="5"/>
  <c r="AA1221" i="5"/>
  <c r="AA1222" i="5"/>
  <c r="AA1223" i="5"/>
  <c r="AA1224" i="5"/>
  <c r="AA1225" i="5"/>
  <c r="AA1226" i="5"/>
  <c r="AA1227" i="5"/>
  <c r="AA1228" i="5"/>
  <c r="AA1229" i="5"/>
  <c r="AA1230" i="5"/>
  <c r="AA1231" i="5"/>
  <c r="AA1232" i="5"/>
  <c r="AA1233" i="5"/>
  <c r="AA1234" i="5"/>
  <c r="AA1235" i="5"/>
  <c r="AA1236" i="5"/>
  <c r="AA1237" i="5"/>
  <c r="AA1238" i="5"/>
  <c r="AA1239" i="5"/>
  <c r="AA1240" i="5"/>
  <c r="AA1241" i="5"/>
  <c r="AA1242" i="5"/>
  <c r="AA1243" i="5"/>
  <c r="AA1244" i="5"/>
  <c r="AA1245" i="5"/>
  <c r="AA1246" i="5"/>
  <c r="AA1247" i="5"/>
  <c r="AA1248" i="5"/>
  <c r="AA1249" i="5"/>
  <c r="AA1250" i="5"/>
  <c r="AA1251" i="5"/>
  <c r="AA1252" i="5"/>
  <c r="AA1253" i="5"/>
  <c r="AA1254" i="5"/>
  <c r="AA1255" i="5"/>
  <c r="AA1256" i="5"/>
  <c r="AA1257" i="5"/>
  <c r="AA1258" i="5"/>
  <c r="AA1259" i="5"/>
  <c r="AA1260" i="5"/>
  <c r="AA1261" i="5"/>
  <c r="AA1262" i="5"/>
  <c r="AA1263" i="5"/>
  <c r="AA1264" i="5"/>
  <c r="AA1265" i="5"/>
  <c r="AA1266" i="5"/>
  <c r="AA1267" i="5"/>
  <c r="AA1268" i="5"/>
  <c r="AA1269" i="5"/>
  <c r="AA1270" i="5"/>
  <c r="AA1271" i="5"/>
  <c r="AA1272" i="5"/>
  <c r="AA1273" i="5"/>
  <c r="AA1274" i="5"/>
  <c r="AA1275" i="5"/>
  <c r="AA1276" i="5"/>
  <c r="AA1277" i="5"/>
  <c r="AA1278" i="5"/>
  <c r="AA1279" i="5"/>
  <c r="AA1280" i="5"/>
  <c r="AA1281" i="5"/>
  <c r="AA1282" i="5"/>
  <c r="AA1283" i="5"/>
  <c r="AA1284" i="5"/>
  <c r="AA1285" i="5"/>
  <c r="AA1286" i="5"/>
  <c r="AA1287" i="5"/>
  <c r="AA1288" i="5"/>
  <c r="AA1289" i="5"/>
  <c r="AA1290" i="5"/>
  <c r="AA1291" i="5"/>
  <c r="AA1292" i="5"/>
  <c r="AA1293" i="5"/>
  <c r="AA1294" i="5"/>
  <c r="AA1295" i="5"/>
  <c r="AA1296" i="5"/>
  <c r="AA1297" i="5"/>
  <c r="AA1298" i="5"/>
  <c r="AA1299" i="5"/>
  <c r="AA1300" i="5"/>
  <c r="AA1301" i="5"/>
  <c r="AA1302" i="5"/>
  <c r="AA1303" i="5"/>
  <c r="AA1304" i="5"/>
  <c r="AA1305" i="5"/>
  <c r="AA1306" i="5"/>
  <c r="AA1307" i="5"/>
  <c r="AA1308" i="5"/>
  <c r="AA1309" i="5"/>
  <c r="AA1310" i="5"/>
  <c r="AA1311" i="5"/>
  <c r="AA1312" i="5"/>
  <c r="AA1313" i="5"/>
  <c r="AA1314" i="5"/>
  <c r="AA1315" i="5"/>
  <c r="AA1316" i="5"/>
  <c r="AA1317" i="5"/>
  <c r="AA1318" i="5"/>
  <c r="AA1319" i="5"/>
  <c r="AA1320" i="5"/>
  <c r="AA1321" i="5"/>
  <c r="AA1322" i="5"/>
  <c r="AA1323" i="5"/>
  <c r="AA1324" i="5"/>
  <c r="AA1325" i="5"/>
  <c r="AA1326" i="5"/>
  <c r="AA1327" i="5"/>
  <c r="AA1328" i="5"/>
  <c r="AA1329" i="5"/>
  <c r="AA1330" i="5"/>
  <c r="AA1331" i="5"/>
  <c r="AA1332" i="5"/>
  <c r="AA1333" i="5"/>
  <c r="AA1334" i="5"/>
  <c r="AA1335" i="5"/>
  <c r="AA1336" i="5"/>
  <c r="AA1337" i="5"/>
  <c r="AA1338" i="5"/>
  <c r="AA1339" i="5"/>
  <c r="AA1340" i="5"/>
  <c r="AA1341" i="5"/>
  <c r="AA1342" i="5"/>
  <c r="AA1343" i="5"/>
  <c r="AA1344" i="5"/>
  <c r="AA1345" i="5"/>
  <c r="AA1346" i="5"/>
  <c r="AA1347" i="5"/>
  <c r="AA1348" i="5"/>
  <c r="AA1349" i="5"/>
  <c r="AA1350" i="5"/>
  <c r="AA1351" i="5"/>
  <c r="AA1352" i="5"/>
  <c r="AA1353" i="5"/>
  <c r="AA1354" i="5"/>
  <c r="AA1355" i="5"/>
  <c r="AA1356" i="5"/>
  <c r="AA1357" i="5"/>
  <c r="AA1358" i="5"/>
  <c r="AA1359" i="5"/>
  <c r="AA1360" i="5"/>
  <c r="AA1361" i="5"/>
  <c r="AA1362" i="5"/>
  <c r="AA1363" i="5"/>
  <c r="AA1364" i="5"/>
  <c r="AA1365" i="5"/>
  <c r="AA1366" i="5"/>
  <c r="AA1367" i="5"/>
  <c r="AA1368" i="5"/>
  <c r="AA1369" i="5"/>
  <c r="AA1370" i="5"/>
  <c r="AA1371" i="5"/>
  <c r="AA1372" i="5"/>
  <c r="AA1373" i="5"/>
  <c r="AA1374" i="5"/>
  <c r="AA1375" i="5"/>
  <c r="AA1376" i="5"/>
  <c r="AA1377" i="5"/>
  <c r="AA1378" i="5"/>
  <c r="AA1379" i="5"/>
  <c r="AA1380" i="5"/>
  <c r="AA1381" i="5"/>
  <c r="AA1382" i="5"/>
  <c r="AA1383" i="5"/>
  <c r="AA1384" i="5"/>
  <c r="AA1385" i="5"/>
  <c r="AA1386" i="5"/>
  <c r="AA1387" i="5"/>
  <c r="AA1388" i="5"/>
  <c r="AA1389" i="5"/>
  <c r="AA1390" i="5"/>
  <c r="AA1391" i="5"/>
  <c r="AA1392" i="5"/>
  <c r="AA1393" i="5"/>
  <c r="AA1394" i="5"/>
  <c r="AA1395" i="5"/>
  <c r="AA1396" i="5"/>
  <c r="AA1397" i="5"/>
  <c r="AA1398" i="5"/>
  <c r="AA1399" i="5"/>
  <c r="AA1400" i="5"/>
  <c r="AA1401" i="5"/>
  <c r="AA1402" i="5"/>
  <c r="AA1403" i="5"/>
  <c r="AA1404" i="5"/>
  <c r="AA1405" i="5"/>
  <c r="AA1406" i="5"/>
  <c r="AA1407" i="5"/>
  <c r="AA1408" i="5"/>
  <c r="AA1409" i="5"/>
  <c r="AA1410" i="5"/>
  <c r="AA1411" i="5"/>
  <c r="AA1412" i="5"/>
  <c r="AA1413" i="5"/>
  <c r="AA1414" i="5"/>
  <c r="AA1415" i="5"/>
  <c r="AA1416" i="5"/>
  <c r="AA1417" i="5"/>
  <c r="AA1418" i="5"/>
  <c r="AA1419" i="5"/>
  <c r="AA1420" i="5"/>
  <c r="AA1421" i="5"/>
  <c r="AA1422" i="5"/>
  <c r="AA1423" i="5"/>
  <c r="AA1424" i="5"/>
  <c r="AA1425" i="5"/>
  <c r="AA1426" i="5"/>
  <c r="AA1427" i="5"/>
  <c r="AA1428" i="5"/>
  <c r="AA1429" i="5"/>
  <c r="AA1430" i="5"/>
  <c r="AA1431" i="5"/>
  <c r="AA1432" i="5"/>
  <c r="AA1433" i="5"/>
  <c r="AA1434" i="5"/>
  <c r="AA1435" i="5"/>
  <c r="AA1436" i="5"/>
  <c r="AA1437" i="5"/>
  <c r="AA1438" i="5"/>
  <c r="AA1439" i="5"/>
  <c r="AA1440" i="5"/>
  <c r="AA1441" i="5"/>
  <c r="AA1442" i="5"/>
  <c r="AA1443" i="5"/>
  <c r="AA1444" i="5"/>
  <c r="AA1445" i="5"/>
  <c r="AA1446" i="5"/>
  <c r="AA1447" i="5"/>
  <c r="AA1448" i="5"/>
  <c r="AA1449" i="5"/>
  <c r="AA1450" i="5"/>
  <c r="AA1451" i="5"/>
  <c r="AA1452" i="5"/>
  <c r="AA1453" i="5"/>
  <c r="AA1454" i="5"/>
  <c r="AA1455" i="5"/>
  <c r="AA1456" i="5"/>
  <c r="AA1457" i="5"/>
  <c r="AA1458" i="5"/>
  <c r="AA1459" i="5"/>
  <c r="AA1460" i="5"/>
  <c r="AA1461" i="5"/>
  <c r="AA1462" i="5"/>
  <c r="AA1463" i="5"/>
  <c r="AA1464" i="5"/>
  <c r="AA1465" i="5"/>
  <c r="AA1466" i="5"/>
  <c r="AA1467" i="5"/>
  <c r="AA1468" i="5"/>
  <c r="AA1469" i="5"/>
  <c r="AA1470" i="5"/>
  <c r="AA1471" i="5"/>
  <c r="AA1472" i="5"/>
  <c r="AA1473" i="5"/>
  <c r="AA1474" i="5"/>
  <c r="AA1475" i="5"/>
  <c r="AA1476" i="5"/>
  <c r="AA1477" i="5"/>
  <c r="AA1478" i="5"/>
  <c r="AA1479" i="5"/>
  <c r="AA1480" i="5"/>
  <c r="AA1481" i="5"/>
  <c r="AA1482" i="5"/>
  <c r="AA1483" i="5"/>
  <c r="AA1484" i="5"/>
  <c r="AA1485" i="5"/>
  <c r="AA1486" i="5"/>
  <c r="AA1487" i="5"/>
  <c r="AA1488" i="5"/>
  <c r="AA1489" i="5"/>
  <c r="AA1490" i="5"/>
  <c r="AA1491" i="5"/>
  <c r="AA1492" i="5"/>
  <c r="AA1493" i="5"/>
  <c r="AA1494" i="5"/>
  <c r="AA1495" i="5"/>
  <c r="AA1496" i="5"/>
  <c r="AA1497" i="5"/>
  <c r="AA1498" i="5"/>
  <c r="AA1499" i="5"/>
  <c r="AA1500" i="5"/>
  <c r="AA1501" i="5"/>
  <c r="AA1502" i="5"/>
  <c r="AA1503" i="5"/>
  <c r="AA1504" i="5"/>
  <c r="AA1505" i="5"/>
  <c r="AA1506" i="5"/>
  <c r="AA1507" i="5"/>
  <c r="AA1508" i="5"/>
  <c r="AA1509" i="5"/>
  <c r="AA1510" i="5"/>
  <c r="AA1511" i="5"/>
  <c r="AA1512" i="5"/>
  <c r="AA1513" i="5"/>
  <c r="AA1514" i="5"/>
  <c r="AA1515" i="5"/>
  <c r="AA1516" i="5"/>
  <c r="AA1517" i="5"/>
  <c r="AA1518" i="5"/>
  <c r="AA1519" i="5"/>
  <c r="AA1520" i="5"/>
  <c r="AA1521" i="5"/>
  <c r="AA1522" i="5"/>
  <c r="AA1523" i="5"/>
  <c r="AA1524" i="5"/>
  <c r="AA1525" i="5"/>
  <c r="AA1526" i="5"/>
  <c r="AA1527" i="5"/>
  <c r="AA1528" i="5"/>
  <c r="AA1529" i="5"/>
  <c r="AA1530" i="5"/>
  <c r="AA1531" i="5"/>
  <c r="AA1532" i="5"/>
  <c r="AA1533" i="5"/>
  <c r="AA1534" i="5"/>
  <c r="AA1535" i="5"/>
  <c r="AA1536" i="5"/>
  <c r="AA1537" i="5"/>
  <c r="AA1538" i="5"/>
  <c r="AA1539" i="5"/>
  <c r="AA1540" i="5"/>
  <c r="AA1541" i="5"/>
  <c r="AA1542" i="5"/>
  <c r="AA1543" i="5"/>
  <c r="AA1544" i="5"/>
  <c r="AA1545" i="5"/>
  <c r="AA1546" i="5"/>
  <c r="AA1547" i="5"/>
  <c r="AA1548" i="5"/>
  <c r="AA1549" i="5"/>
  <c r="AA1550" i="5"/>
  <c r="AA1551" i="5"/>
  <c r="AA1552" i="5"/>
  <c r="AA1553" i="5"/>
  <c r="AA1554" i="5"/>
  <c r="AA1555" i="5"/>
  <c r="AA1556" i="5"/>
  <c r="AA1557" i="5"/>
  <c r="AA1558" i="5"/>
  <c r="AA1559" i="5"/>
  <c r="AA1560" i="5"/>
  <c r="AA1561" i="5"/>
  <c r="AA1562" i="5"/>
  <c r="AA1563" i="5"/>
  <c r="AA1564" i="5"/>
  <c r="AA1565" i="5"/>
  <c r="AA1566" i="5"/>
  <c r="AA1567" i="5"/>
  <c r="AA1568" i="5"/>
  <c r="AA1569" i="5"/>
  <c r="AA1570" i="5"/>
  <c r="AA1571" i="5"/>
  <c r="AA1572" i="5"/>
  <c r="AA1573" i="5"/>
  <c r="AA1574" i="5"/>
  <c r="AA1575" i="5"/>
  <c r="AA1576" i="5"/>
  <c r="AA1577" i="5"/>
  <c r="AA1578" i="5"/>
  <c r="AA1579" i="5"/>
  <c r="AA1580" i="5"/>
  <c r="AA1581" i="5"/>
  <c r="AA1582" i="5"/>
  <c r="AA1583" i="5"/>
  <c r="AA1584" i="5"/>
  <c r="AA1585" i="5"/>
  <c r="AA1586" i="5"/>
  <c r="AA1587" i="5"/>
  <c r="AA1588" i="5"/>
  <c r="AA1589" i="5"/>
  <c r="AA1590" i="5"/>
  <c r="AA1591" i="5"/>
  <c r="AA1592" i="5"/>
  <c r="AA1593" i="5"/>
  <c r="AA1594" i="5"/>
  <c r="AA1595" i="5"/>
  <c r="AA1596" i="5"/>
  <c r="AA1597" i="5"/>
  <c r="AA1598" i="5"/>
  <c r="AA1599" i="5"/>
  <c r="AA1600" i="5"/>
  <c r="AA1601" i="5"/>
  <c r="AA1602" i="5"/>
  <c r="AA1603" i="5"/>
  <c r="AA1604" i="5"/>
  <c r="AA1605" i="5"/>
  <c r="AA1606" i="5"/>
  <c r="AA1607" i="5"/>
  <c r="AA1608" i="5"/>
  <c r="AA1609" i="5"/>
  <c r="AA1610" i="5"/>
  <c r="AA1611" i="5"/>
  <c r="AA1612" i="5"/>
  <c r="AA1613" i="5"/>
  <c r="AA1614" i="5"/>
  <c r="AA1615" i="5"/>
  <c r="AA1616" i="5"/>
  <c r="AA1617" i="5"/>
  <c r="AA1618" i="5"/>
  <c r="AA1619" i="5"/>
  <c r="AA1620" i="5"/>
  <c r="AA1621" i="5"/>
  <c r="AA1622" i="5"/>
  <c r="AA1623" i="5"/>
  <c r="AA1624" i="5"/>
  <c r="AA1625" i="5"/>
  <c r="AA1626" i="5"/>
  <c r="AA1627" i="5"/>
  <c r="AA1628" i="5"/>
  <c r="AA1629" i="5"/>
  <c r="AA1630" i="5"/>
  <c r="AA1631" i="5"/>
  <c r="AA1632" i="5"/>
  <c r="AA1633" i="5"/>
  <c r="AA1634" i="5"/>
  <c r="AA1635" i="5"/>
  <c r="AA1636" i="5"/>
  <c r="AA1637" i="5"/>
  <c r="AA1638" i="5"/>
  <c r="AA1639" i="5"/>
  <c r="AA1640" i="5"/>
  <c r="AA1641" i="5"/>
  <c r="AA1642" i="5"/>
  <c r="AA1643" i="5"/>
  <c r="AA1644" i="5"/>
  <c r="AA1645" i="5"/>
  <c r="AA1646" i="5"/>
  <c r="AA1647" i="5"/>
  <c r="AA1648" i="5"/>
  <c r="AA1649" i="5"/>
  <c r="AA1650" i="5"/>
  <c r="AA1651" i="5"/>
  <c r="AA1652" i="5"/>
  <c r="AA1653" i="5"/>
  <c r="AA1654" i="5"/>
  <c r="AA1655" i="5"/>
  <c r="AA1656" i="5"/>
  <c r="AA1657" i="5"/>
  <c r="AA1658" i="5"/>
  <c r="AA1659" i="5"/>
  <c r="AA1660" i="5"/>
  <c r="AA1661" i="5"/>
  <c r="AA1662" i="5"/>
  <c r="AA1663" i="5"/>
  <c r="AA1664" i="5"/>
  <c r="AA1665" i="5"/>
  <c r="AA1666" i="5"/>
  <c r="AA1667" i="5"/>
  <c r="AA1668" i="5"/>
  <c r="AA1669" i="5"/>
  <c r="AA1670" i="5"/>
  <c r="AA1671" i="5"/>
  <c r="AA1672" i="5"/>
  <c r="AA1673" i="5"/>
  <c r="AA1674" i="5"/>
  <c r="AA1675" i="5"/>
  <c r="AA1676" i="5"/>
  <c r="AA1677" i="5"/>
  <c r="AA1678" i="5"/>
  <c r="AA1679" i="5"/>
  <c r="AA1680" i="5"/>
  <c r="AA1681" i="5"/>
  <c r="AA1682" i="5"/>
  <c r="AA1683" i="5"/>
  <c r="AA1684" i="5"/>
  <c r="AA1685" i="5"/>
  <c r="AA1686" i="5"/>
  <c r="AA1687" i="5"/>
  <c r="AA1688" i="5"/>
  <c r="AA1689" i="5"/>
  <c r="AA1690" i="5"/>
  <c r="AA1691" i="5"/>
  <c r="AA1692" i="5"/>
  <c r="AA1693" i="5"/>
  <c r="AA1694" i="5"/>
  <c r="AA1695" i="5"/>
  <c r="AA1696" i="5"/>
  <c r="AA1697" i="5"/>
  <c r="AA1698" i="5"/>
  <c r="AA1699" i="5"/>
  <c r="AA1700" i="5"/>
  <c r="AA1701" i="5"/>
  <c r="AA1702" i="5"/>
  <c r="AA1703" i="5"/>
  <c r="AA1704" i="5"/>
  <c r="AA1705" i="5"/>
  <c r="AA1706" i="5"/>
  <c r="AA1707" i="5"/>
  <c r="AA1708" i="5"/>
  <c r="AA1709" i="5"/>
  <c r="AA1710" i="5"/>
  <c r="AA1711" i="5"/>
  <c r="AA1712" i="5"/>
  <c r="AA1713" i="5"/>
  <c r="AA1714" i="5"/>
  <c r="AA1715" i="5"/>
  <c r="AA1716" i="5"/>
  <c r="AA1717" i="5"/>
  <c r="AA1718" i="5"/>
  <c r="AA1719" i="5"/>
  <c r="AA1720" i="5"/>
  <c r="AA1721" i="5"/>
  <c r="AA1722" i="5"/>
  <c r="AA1723" i="5"/>
  <c r="AA1724" i="5"/>
  <c r="AA1725" i="5"/>
  <c r="AA1726" i="5"/>
  <c r="AA1727" i="5"/>
  <c r="AA1728" i="5"/>
  <c r="AA1729" i="5"/>
  <c r="AA1730" i="5"/>
  <c r="AA1731" i="5"/>
  <c r="AA1732" i="5"/>
  <c r="AA1733" i="5"/>
  <c r="AA1734" i="5"/>
  <c r="AA1735" i="5"/>
  <c r="AA1736" i="5"/>
  <c r="AA1737" i="5"/>
  <c r="AA1738" i="5"/>
  <c r="AA1739" i="5"/>
  <c r="AA1740" i="5"/>
  <c r="AA1741" i="5"/>
  <c r="AA1742" i="5"/>
  <c r="AA1743" i="5"/>
  <c r="AA1744" i="5"/>
  <c r="AA1745" i="5"/>
  <c r="AA1746" i="5"/>
  <c r="AA1747" i="5"/>
  <c r="AA1748" i="5"/>
  <c r="AA1749" i="5"/>
  <c r="AA1750" i="5"/>
  <c r="AA1751" i="5"/>
  <c r="AA1752" i="5"/>
  <c r="AA1753" i="5"/>
  <c r="AA1754" i="5"/>
  <c r="AA1755" i="5"/>
  <c r="AA1756" i="5"/>
  <c r="AA1757" i="5"/>
  <c r="AA1758" i="5"/>
  <c r="AA1759" i="5"/>
  <c r="AA1760" i="5"/>
  <c r="AA1761" i="5"/>
  <c r="AA1762" i="5"/>
  <c r="AA1763" i="5"/>
  <c r="AA1764" i="5"/>
  <c r="AA1765" i="5"/>
  <c r="AA1766" i="5"/>
  <c r="AA1767" i="5"/>
  <c r="AA1768" i="5"/>
  <c r="AA1769" i="5"/>
  <c r="AA1770" i="5"/>
  <c r="AA1771" i="5"/>
  <c r="AA1772" i="5"/>
  <c r="AA1773" i="5"/>
  <c r="AA1774" i="5"/>
  <c r="AA1775" i="5"/>
  <c r="AA1776" i="5"/>
  <c r="AA1777" i="5"/>
  <c r="AA1778" i="5"/>
  <c r="AA1779" i="5"/>
  <c r="AA1780" i="5"/>
  <c r="AA1781" i="5"/>
  <c r="AA1782" i="5"/>
  <c r="AA1783" i="5"/>
  <c r="AA1784" i="5"/>
  <c r="AA1785" i="5"/>
  <c r="AA1786" i="5"/>
  <c r="AA1787" i="5"/>
  <c r="AA1788" i="5"/>
  <c r="AA1789" i="5"/>
  <c r="AA1790" i="5"/>
  <c r="AA1791" i="5"/>
  <c r="AA1792" i="5"/>
  <c r="AA1793" i="5"/>
  <c r="AA1794" i="5"/>
  <c r="AA1795" i="5"/>
  <c r="AA1796" i="5"/>
  <c r="AA1797" i="5"/>
  <c r="AA1798" i="5"/>
  <c r="AA1799" i="5"/>
  <c r="AA1800" i="5"/>
  <c r="AA1801" i="5"/>
  <c r="AA1802" i="5"/>
  <c r="AA1803" i="5"/>
  <c r="AA1804" i="5"/>
  <c r="AA1805" i="5"/>
  <c r="AA1806" i="5"/>
  <c r="AA1807" i="5"/>
  <c r="AA1808" i="5"/>
  <c r="AA1809" i="5"/>
  <c r="AA1810" i="5"/>
  <c r="AA1811" i="5"/>
  <c r="AA1812" i="5"/>
  <c r="AA1813" i="5"/>
  <c r="AA1814" i="5"/>
  <c r="AA1815" i="5"/>
  <c r="AA1816" i="5"/>
  <c r="AA1817" i="5"/>
  <c r="AA1818" i="5"/>
  <c r="AA1819" i="5"/>
  <c r="AA1820" i="5"/>
  <c r="AA1821" i="5"/>
  <c r="AA1822" i="5"/>
  <c r="AA1823" i="5"/>
  <c r="AA1824" i="5"/>
  <c r="AA1825" i="5"/>
  <c r="AA1826" i="5"/>
  <c r="AA1827" i="5"/>
  <c r="AA1828" i="5"/>
  <c r="AA1829" i="5"/>
  <c r="AA1830" i="5"/>
  <c r="AA1831" i="5"/>
  <c r="AA1832" i="5"/>
  <c r="AA1833" i="5"/>
  <c r="AA1834" i="5"/>
  <c r="AA1835" i="5"/>
  <c r="AA1836" i="5"/>
  <c r="AA1837" i="5"/>
  <c r="AA1838" i="5"/>
  <c r="AA1839" i="5"/>
  <c r="AA1840" i="5"/>
  <c r="AA1841" i="5"/>
  <c r="AA1842" i="5"/>
  <c r="AA1843" i="5"/>
  <c r="AA1844" i="5"/>
  <c r="AA1845" i="5"/>
  <c r="AA1846" i="5"/>
  <c r="AA1847" i="5"/>
  <c r="AA1848" i="5"/>
  <c r="AA1849" i="5"/>
  <c r="AA1850" i="5"/>
  <c r="AA1851" i="5"/>
  <c r="AA1852" i="5"/>
  <c r="AA1853" i="5"/>
  <c r="AA1854" i="5"/>
  <c r="AA1855" i="5"/>
  <c r="AA1856" i="5"/>
  <c r="AA1857" i="5"/>
  <c r="AA1858" i="5"/>
  <c r="AA1859" i="5"/>
  <c r="AA1860" i="5"/>
  <c r="AA1861" i="5"/>
  <c r="AA1862" i="5"/>
  <c r="AA1863" i="5"/>
  <c r="AA1864" i="5"/>
  <c r="AA1865" i="5"/>
  <c r="AA1866" i="5"/>
  <c r="AA1867" i="5"/>
  <c r="AA1868" i="5"/>
  <c r="AA1869" i="5"/>
  <c r="AA1870" i="5"/>
  <c r="AA1871" i="5"/>
  <c r="AA1872" i="5"/>
  <c r="AA1873" i="5"/>
  <c r="AA1874" i="5"/>
  <c r="AA1875" i="5"/>
  <c r="AA1876" i="5"/>
  <c r="AA1877" i="5"/>
  <c r="AA1878" i="5"/>
  <c r="AA1879" i="5"/>
  <c r="AA1880" i="5"/>
  <c r="AA1881" i="5"/>
  <c r="AA1882" i="5"/>
  <c r="AA1883" i="5"/>
  <c r="AA1884" i="5"/>
  <c r="AA1885" i="5"/>
  <c r="AA1886" i="5"/>
  <c r="AA1887" i="5"/>
  <c r="AA1888" i="5"/>
  <c r="AA1889" i="5"/>
  <c r="AA1890" i="5"/>
  <c r="AA1891" i="5"/>
  <c r="AA1892" i="5"/>
  <c r="AA1893" i="5"/>
  <c r="AA1894" i="5"/>
  <c r="AA1895" i="5"/>
  <c r="AA1896" i="5"/>
  <c r="AA1897" i="5"/>
  <c r="AA1898" i="5"/>
  <c r="AA1899" i="5"/>
  <c r="AA1900" i="5"/>
  <c r="AA1901" i="5"/>
  <c r="AA1902" i="5"/>
  <c r="AA1903" i="5"/>
  <c r="AA1904" i="5"/>
  <c r="AA1905" i="5"/>
  <c r="AA1906" i="5"/>
  <c r="AA1907" i="5"/>
  <c r="AA1908" i="5"/>
  <c r="AA1909" i="5"/>
  <c r="AA1910" i="5"/>
  <c r="AA1911" i="5"/>
  <c r="AA1912" i="5"/>
  <c r="AA1913" i="5"/>
  <c r="AA1914" i="5"/>
  <c r="AA1915" i="5"/>
  <c r="AA1916" i="5"/>
  <c r="AA1917" i="5"/>
  <c r="AA1918" i="5"/>
  <c r="AA1919" i="5"/>
  <c r="AA1920" i="5"/>
  <c r="AA1921" i="5"/>
  <c r="AA1922" i="5"/>
  <c r="AA1923" i="5"/>
  <c r="AA1924" i="5"/>
  <c r="AA1925" i="5"/>
  <c r="AA1926" i="5"/>
  <c r="AA1927" i="5"/>
  <c r="AA1928" i="5"/>
  <c r="AA1929" i="5"/>
  <c r="AA1930" i="5"/>
  <c r="AA1931" i="5"/>
  <c r="AA1932" i="5"/>
  <c r="AA1933" i="5"/>
  <c r="AA1934" i="5"/>
  <c r="AA1935" i="5"/>
  <c r="AA1936" i="5"/>
  <c r="AA1937" i="5"/>
  <c r="AA1938" i="5"/>
  <c r="AA1939" i="5"/>
  <c r="AA1940" i="5"/>
  <c r="AA1941" i="5"/>
  <c r="AA1942" i="5"/>
  <c r="AA1943" i="5"/>
  <c r="AA1944" i="5"/>
  <c r="AA1945" i="5"/>
  <c r="AA1946" i="5"/>
  <c r="AA1947" i="5"/>
  <c r="AA1948" i="5"/>
  <c r="AA1949" i="5"/>
  <c r="AA1950" i="5"/>
  <c r="AA1951" i="5"/>
  <c r="AA1952" i="5"/>
  <c r="AA1953" i="5"/>
  <c r="AA1954" i="5"/>
  <c r="AA1955" i="5"/>
  <c r="AA1956" i="5"/>
  <c r="AA1957" i="5"/>
  <c r="AA1958" i="5"/>
  <c r="AA1959" i="5"/>
  <c r="AA1960" i="5"/>
  <c r="AA1961" i="5"/>
  <c r="AA1962" i="5"/>
  <c r="AA1963" i="5"/>
  <c r="AA1964" i="5"/>
  <c r="AA1965" i="5"/>
  <c r="AA1966" i="5"/>
  <c r="AA1967" i="5"/>
  <c r="AA1968" i="5"/>
  <c r="AA1969" i="5"/>
  <c r="AA1970" i="5"/>
  <c r="AA1971" i="5"/>
  <c r="AA1972" i="5"/>
  <c r="AA1973" i="5"/>
  <c r="AA1974" i="5"/>
  <c r="AA1975" i="5"/>
  <c r="AA1976" i="5"/>
  <c r="AA1977" i="5"/>
  <c r="AA1978" i="5"/>
  <c r="AA1979" i="5"/>
  <c r="AA1980" i="5"/>
  <c r="AA1981" i="5"/>
  <c r="AA1982" i="5"/>
  <c r="AA1983" i="5"/>
  <c r="AA1984" i="5"/>
  <c r="AA1985" i="5"/>
  <c r="AA1986" i="5"/>
  <c r="AA1987" i="5"/>
  <c r="AA1988" i="5"/>
  <c r="AA1989" i="5"/>
  <c r="AA1990" i="5"/>
  <c r="AA1991" i="5"/>
  <c r="AA1992" i="5"/>
  <c r="AA1993" i="5"/>
  <c r="AA1994" i="5"/>
  <c r="AA1995" i="5"/>
  <c r="AA1996" i="5"/>
  <c r="AA1997" i="5"/>
  <c r="AA1998" i="5"/>
  <c r="AA1999" i="5"/>
  <c r="AA2000" i="5"/>
  <c r="AA2001" i="5"/>
  <c r="AA2002" i="5"/>
  <c r="AA2003" i="5"/>
  <c r="AA2004" i="5"/>
  <c r="AA2005" i="5"/>
  <c r="AA2006" i="5"/>
  <c r="AA2007" i="5"/>
  <c r="AA2008" i="5"/>
  <c r="AA2009" i="5"/>
  <c r="AA2010" i="5"/>
  <c r="AA2011" i="5"/>
  <c r="AA2012" i="5"/>
  <c r="AA2013" i="5"/>
  <c r="AA2014" i="5"/>
  <c r="AA2015" i="5"/>
  <c r="AA2016" i="5"/>
  <c r="AA2017" i="5"/>
  <c r="AA2018" i="5"/>
  <c r="AA2019" i="5"/>
  <c r="AA2020" i="5"/>
  <c r="AA2021" i="5"/>
  <c r="AA2022" i="5"/>
  <c r="AA2023" i="5"/>
  <c r="AA2024" i="5"/>
  <c r="AA2025" i="5"/>
  <c r="AA2026" i="5"/>
  <c r="AA2027" i="5"/>
  <c r="AA2028" i="5"/>
  <c r="AA2029" i="5"/>
  <c r="AA2030" i="5"/>
  <c r="AA2031" i="5"/>
  <c r="AA2032" i="5"/>
  <c r="AA2033" i="5"/>
  <c r="AA2034" i="5"/>
  <c r="AA2035" i="5"/>
  <c r="AA2036" i="5"/>
  <c r="AA2037" i="5"/>
  <c r="AA2038" i="5"/>
  <c r="AA2039" i="5"/>
  <c r="AA2040" i="5"/>
  <c r="AA2041" i="5"/>
  <c r="AA2042" i="5"/>
  <c r="AA2043" i="5"/>
  <c r="AA2044" i="5"/>
  <c r="AA2045" i="5"/>
  <c r="AA2046" i="5"/>
  <c r="AA2047" i="5"/>
  <c r="AA2048" i="5"/>
  <c r="AA2049" i="5"/>
  <c r="AA2050" i="5"/>
  <c r="AA2051" i="5"/>
  <c r="AA2052" i="5"/>
  <c r="AA2053" i="5"/>
  <c r="AA2054" i="5"/>
  <c r="AA2055" i="5"/>
  <c r="AA2056" i="5"/>
  <c r="AA2057" i="5"/>
  <c r="AA2058" i="5"/>
  <c r="AA2059" i="5"/>
  <c r="AA2060" i="5"/>
  <c r="AA2061" i="5"/>
  <c r="AA2062" i="5"/>
  <c r="AA2063" i="5"/>
  <c r="AA2064" i="5"/>
  <c r="AA2065" i="5"/>
  <c r="AA2066" i="5"/>
  <c r="AA2067" i="5"/>
  <c r="AA2068" i="5"/>
  <c r="AA2069" i="5"/>
  <c r="AA2070" i="5"/>
  <c r="AA2071" i="5"/>
  <c r="AA2072" i="5"/>
  <c r="AA2073" i="5"/>
  <c r="AA2074" i="5"/>
  <c r="AA2075" i="5"/>
  <c r="AA2076" i="5"/>
  <c r="AA2077" i="5"/>
  <c r="AA2078" i="5"/>
  <c r="AA2079" i="5"/>
  <c r="AA2080" i="5"/>
  <c r="AA2081" i="5"/>
  <c r="AA2082" i="5"/>
  <c r="AA2083" i="5"/>
  <c r="AA2084" i="5"/>
  <c r="AA2085" i="5"/>
  <c r="AA2086" i="5"/>
  <c r="AA2087" i="5"/>
  <c r="AA2088" i="5"/>
  <c r="AA2089" i="5"/>
  <c r="AA2090" i="5"/>
  <c r="AA2091" i="5"/>
  <c r="AA2092" i="5"/>
  <c r="AA2093" i="5"/>
  <c r="AA2094" i="5"/>
  <c r="AA2095" i="5"/>
  <c r="AA2096" i="5"/>
  <c r="AA2097" i="5"/>
  <c r="AA2098" i="5"/>
  <c r="AA2099" i="5"/>
  <c r="AA2100" i="5"/>
  <c r="AA2101" i="5"/>
  <c r="AA2102" i="5"/>
  <c r="AA2103" i="5"/>
  <c r="AA2104" i="5"/>
  <c r="AA2105" i="5"/>
  <c r="AA2106" i="5"/>
  <c r="AA2107" i="5"/>
  <c r="AA2108" i="5"/>
  <c r="AA2109" i="5"/>
  <c r="AA2110" i="5"/>
  <c r="AA2111" i="5"/>
  <c r="AA2112" i="5"/>
  <c r="AA2113" i="5"/>
  <c r="AA2114" i="5"/>
  <c r="AA2115" i="5"/>
  <c r="AA2116" i="5"/>
  <c r="AA2117" i="5"/>
  <c r="AA2118" i="5"/>
  <c r="AA2119" i="5"/>
  <c r="AA2120" i="5"/>
  <c r="AA2121" i="5"/>
  <c r="AA2122" i="5"/>
  <c r="AA2123" i="5"/>
  <c r="AA2124" i="5"/>
  <c r="AA2125" i="5"/>
  <c r="AA2126" i="5"/>
  <c r="AA2127" i="5"/>
  <c r="AA2128" i="5"/>
  <c r="AA2129" i="5"/>
  <c r="AA2130" i="5"/>
  <c r="AA2131" i="5"/>
  <c r="AA2132" i="5"/>
  <c r="AA2133" i="5"/>
  <c r="AA2134" i="5"/>
  <c r="AA2135" i="5"/>
  <c r="AA2136" i="5"/>
  <c r="AA2137" i="5"/>
  <c r="AA2138" i="5"/>
  <c r="AA2139" i="5"/>
  <c r="AA2140" i="5"/>
  <c r="AA2141" i="5"/>
  <c r="AA2142" i="5"/>
  <c r="AA2143" i="5"/>
  <c r="AA2144" i="5"/>
  <c r="AA2145" i="5"/>
  <c r="AA2146" i="5"/>
  <c r="AA2147" i="5"/>
  <c r="AA2148" i="5"/>
  <c r="AA2149" i="5"/>
  <c r="AA2150" i="5"/>
  <c r="AA2151" i="5"/>
  <c r="AA2152" i="5"/>
  <c r="AA2153" i="5"/>
  <c r="AA2154" i="5"/>
  <c r="AA2155" i="5"/>
  <c r="AA2156" i="5"/>
  <c r="AA2157" i="5"/>
  <c r="AA2158" i="5"/>
  <c r="AA2159" i="5"/>
  <c r="AA2160" i="5"/>
  <c r="AA2161" i="5"/>
  <c r="AA2162" i="5"/>
  <c r="AA2163" i="5"/>
  <c r="AA2164" i="5"/>
  <c r="AA2165" i="5"/>
  <c r="AA2166" i="5"/>
  <c r="AA2167" i="5"/>
  <c r="AA2168" i="5"/>
  <c r="AA2169" i="5"/>
  <c r="AA2170" i="5"/>
  <c r="AA2171" i="5"/>
  <c r="AA2172" i="5"/>
  <c r="AA2173" i="5"/>
  <c r="AA2174" i="5"/>
  <c r="AA2175" i="5"/>
  <c r="AA2176" i="5"/>
  <c r="AA2177" i="5"/>
  <c r="AA2178" i="5"/>
  <c r="AA2179" i="5"/>
  <c r="AA2180" i="5"/>
  <c r="AA2181" i="5"/>
  <c r="AA2182" i="5"/>
  <c r="AA2183" i="5"/>
  <c r="AA2184" i="5"/>
  <c r="AA2185" i="5"/>
  <c r="AA2186" i="5"/>
  <c r="AA2187" i="5"/>
  <c r="AA2188" i="5"/>
  <c r="AA2189" i="5"/>
  <c r="AA2190" i="5"/>
  <c r="AA2191" i="5"/>
  <c r="AA2192" i="5"/>
  <c r="AA2193" i="5"/>
  <c r="AA2194" i="5"/>
  <c r="AA2195" i="5"/>
  <c r="AA2196" i="5"/>
  <c r="AA2197" i="5"/>
  <c r="AA2198" i="5"/>
  <c r="AA2199" i="5"/>
  <c r="AA2200" i="5"/>
  <c r="AA2201" i="5"/>
  <c r="AA2202" i="5"/>
  <c r="AA2203" i="5"/>
  <c r="AA2204" i="5"/>
  <c r="AA2205" i="5"/>
  <c r="AA2206" i="5"/>
  <c r="AA2207" i="5"/>
  <c r="AA2208" i="5"/>
  <c r="AA2209" i="5"/>
  <c r="AA2210" i="5"/>
  <c r="AA2211" i="5"/>
  <c r="AA2212" i="5"/>
  <c r="AA2213" i="5"/>
  <c r="AA2214" i="5"/>
  <c r="AA2215" i="5"/>
  <c r="AA2216" i="5"/>
  <c r="AA2217" i="5"/>
  <c r="AA2218" i="5"/>
  <c r="AA2219" i="5"/>
  <c r="AA2220" i="5"/>
  <c r="AA2221" i="5"/>
  <c r="AA2222" i="5"/>
  <c r="AA2223" i="5"/>
  <c r="AA2224" i="5"/>
  <c r="AA2225" i="5"/>
  <c r="AA2226" i="5"/>
  <c r="AA2227" i="5"/>
  <c r="AA2228" i="5"/>
  <c r="AA2229" i="5"/>
  <c r="AA2230" i="5"/>
  <c r="AA2231" i="5"/>
  <c r="AA2232" i="5"/>
  <c r="AA2233" i="5"/>
  <c r="AA2234" i="5"/>
  <c r="AA2235" i="5"/>
  <c r="AA2236" i="5"/>
  <c r="AA2237" i="5"/>
  <c r="AA2238" i="5"/>
  <c r="AA2239" i="5"/>
  <c r="AA2240" i="5"/>
  <c r="AA2241" i="5"/>
  <c r="AA2242" i="5"/>
  <c r="AA2243" i="5"/>
  <c r="AA2244" i="5"/>
  <c r="AA2245" i="5"/>
  <c r="AA2246" i="5"/>
  <c r="AA2247" i="5"/>
  <c r="AA2248" i="5"/>
  <c r="AA2249" i="5"/>
  <c r="AA2250" i="5"/>
  <c r="AA2251" i="5"/>
  <c r="AA2252" i="5"/>
  <c r="AA2253" i="5"/>
  <c r="AA2254" i="5"/>
  <c r="AA2255" i="5"/>
  <c r="AA2256" i="5"/>
  <c r="AA2257" i="5"/>
  <c r="AA2258" i="5"/>
  <c r="AA2259" i="5"/>
  <c r="AA2260" i="5"/>
  <c r="AA2261" i="5"/>
  <c r="AA2262" i="5"/>
  <c r="AA2263" i="5"/>
  <c r="AA2264" i="5"/>
  <c r="AA2265" i="5"/>
  <c r="AA2266" i="5"/>
  <c r="AA2267" i="5"/>
  <c r="AA2268" i="5"/>
  <c r="AA2269" i="5"/>
  <c r="AA2270" i="5"/>
  <c r="AA2271" i="5"/>
  <c r="AA2272" i="5"/>
  <c r="AA2273" i="5"/>
  <c r="AA2274" i="5"/>
  <c r="AA2275" i="5"/>
  <c r="AA2276" i="5"/>
  <c r="AA2277" i="5"/>
  <c r="AA2278" i="5"/>
  <c r="AA2279" i="5"/>
  <c r="AA2280" i="5"/>
  <c r="AA2281" i="5"/>
  <c r="AA2282" i="5"/>
  <c r="AA2283" i="5"/>
  <c r="AA2284" i="5"/>
  <c r="AA2285" i="5"/>
  <c r="AA2286" i="5"/>
  <c r="AA2287" i="5"/>
  <c r="AA2288" i="5"/>
  <c r="AA2289" i="5"/>
  <c r="AA2290" i="5"/>
  <c r="AA2291" i="5"/>
  <c r="AA2292" i="5"/>
  <c r="AA2293" i="5"/>
  <c r="AA2294" i="5"/>
  <c r="AA2295" i="5"/>
  <c r="AA2296" i="5"/>
  <c r="AA2297" i="5"/>
  <c r="AA2298" i="5"/>
  <c r="AA2299" i="5"/>
  <c r="AA2300" i="5"/>
  <c r="AA2301" i="5"/>
  <c r="AA2302" i="5"/>
  <c r="AA2303" i="5"/>
  <c r="AA2304" i="5"/>
  <c r="AA2305" i="5"/>
  <c r="AA2306" i="5"/>
  <c r="AA2307" i="5"/>
  <c r="AA2308" i="5"/>
  <c r="AA2309" i="5"/>
  <c r="AA2310" i="5"/>
  <c r="AA2311" i="5"/>
  <c r="AA2312" i="5"/>
  <c r="AA2313" i="5"/>
  <c r="AA2314" i="5"/>
  <c r="AA2315" i="5"/>
  <c r="AA2316" i="5"/>
  <c r="AA2317" i="5"/>
  <c r="AA2318" i="5"/>
  <c r="AA2319" i="5"/>
  <c r="AA2320" i="5"/>
  <c r="AA2321" i="5"/>
  <c r="AA2322" i="5"/>
  <c r="AA2323" i="5"/>
  <c r="AA2324" i="5"/>
  <c r="AA2325" i="5"/>
  <c r="AA2326" i="5"/>
  <c r="AA2327" i="5"/>
  <c r="AA2328" i="5"/>
  <c r="AA2329" i="5"/>
  <c r="AA2330" i="5"/>
  <c r="AA2331" i="5"/>
  <c r="AA2332" i="5"/>
  <c r="AA2333" i="5"/>
  <c r="AA2334" i="5"/>
  <c r="AA2335" i="5"/>
  <c r="AA2336" i="5"/>
  <c r="AA2337" i="5"/>
  <c r="AA2338" i="5"/>
  <c r="AA2339" i="5"/>
  <c r="AA2340" i="5"/>
  <c r="AA2341" i="5"/>
  <c r="AA2342" i="5"/>
  <c r="AA2343" i="5"/>
  <c r="AA2344" i="5"/>
  <c r="AA2345" i="5"/>
  <c r="AA2346" i="5"/>
  <c r="AA2347" i="5"/>
  <c r="AA2348" i="5"/>
  <c r="AA2349" i="5"/>
  <c r="AA2350" i="5"/>
  <c r="AA2351" i="5"/>
  <c r="AA2352" i="5"/>
  <c r="AA2353" i="5"/>
  <c r="AA2354" i="5"/>
  <c r="AA2355" i="5"/>
  <c r="AA2356" i="5"/>
  <c r="AA2357" i="5"/>
  <c r="AA2358" i="5"/>
  <c r="AA2359" i="5"/>
  <c r="AA2360" i="5"/>
  <c r="AA2361" i="5"/>
  <c r="AA2362" i="5"/>
  <c r="AA2363" i="5"/>
  <c r="AA2364" i="5"/>
  <c r="AA2365" i="5"/>
  <c r="AA2366" i="5"/>
  <c r="AA2367" i="5"/>
  <c r="AA2368" i="5"/>
  <c r="AA2369" i="5"/>
  <c r="AA2370" i="5"/>
  <c r="AA2371" i="5"/>
  <c r="AA2372" i="5"/>
  <c r="AA2373" i="5"/>
  <c r="AA2374" i="5"/>
  <c r="AA2375" i="5"/>
  <c r="AA2376" i="5"/>
  <c r="AA2377" i="5"/>
  <c r="AA2378" i="5"/>
  <c r="AA2379" i="5"/>
  <c r="AA2380" i="5"/>
  <c r="AA2381" i="5"/>
  <c r="AA2382" i="5"/>
  <c r="AA2383" i="5"/>
  <c r="AA2384" i="5"/>
  <c r="AA2385" i="5"/>
  <c r="AA2386" i="5"/>
  <c r="AA2387" i="5"/>
  <c r="AA2388" i="5"/>
  <c r="AA2389" i="5"/>
  <c r="AA2390" i="5"/>
  <c r="AA2391" i="5"/>
  <c r="AA2392" i="5"/>
  <c r="AA2393" i="5"/>
  <c r="AA2394" i="5"/>
  <c r="AA2395" i="5"/>
  <c r="AA2396" i="5"/>
  <c r="AA2397" i="5"/>
  <c r="AA2398" i="5"/>
  <c r="AA2399" i="5"/>
  <c r="AA2400" i="5"/>
  <c r="AA2401" i="5"/>
  <c r="AA2402" i="5"/>
  <c r="AA2403" i="5"/>
  <c r="AA2404" i="5"/>
  <c r="AA2405" i="5"/>
  <c r="AA2406" i="5"/>
  <c r="AA2407" i="5"/>
  <c r="AA2408" i="5"/>
  <c r="AA2409" i="5"/>
  <c r="AA2410" i="5"/>
  <c r="AA2411" i="5"/>
  <c r="AA2412" i="5"/>
  <c r="AA2413" i="5"/>
  <c r="AA2414" i="5"/>
  <c r="AA2415" i="5"/>
  <c r="AA2416" i="5"/>
  <c r="AA2417" i="5"/>
  <c r="AA2418" i="5"/>
  <c r="AA2419" i="5"/>
  <c r="AA2420" i="5"/>
  <c r="AA2421" i="5"/>
  <c r="AA2422" i="5"/>
  <c r="AA2423" i="5"/>
  <c r="AA2424" i="5"/>
  <c r="AA2425" i="5"/>
  <c r="AA2426" i="5"/>
  <c r="AA2427" i="5"/>
  <c r="AA2428" i="5"/>
  <c r="AA2429" i="5"/>
  <c r="AA2430" i="5"/>
  <c r="AA2431" i="5"/>
  <c r="AA2432" i="5"/>
  <c r="AA2433" i="5"/>
  <c r="AA2434" i="5"/>
  <c r="AA2435" i="5"/>
  <c r="AA2436" i="5"/>
  <c r="AA2437" i="5"/>
  <c r="AA2438" i="5"/>
  <c r="AA2439" i="5"/>
  <c r="AA2440" i="5"/>
  <c r="AA2441" i="5"/>
  <c r="AA2442" i="5"/>
  <c r="AA2443" i="5"/>
  <c r="AA2444" i="5"/>
  <c r="AA2445" i="5"/>
  <c r="AA2446" i="5"/>
  <c r="AA2447" i="5"/>
  <c r="AA2448" i="5"/>
  <c r="AA2449" i="5"/>
  <c r="AA2450" i="5"/>
  <c r="AA2451" i="5"/>
  <c r="AA2452" i="5"/>
  <c r="AA2453" i="5"/>
  <c r="AA2454" i="5"/>
  <c r="AA2455" i="5"/>
  <c r="AA2456" i="5"/>
  <c r="AA2457" i="5"/>
  <c r="AA2458" i="5"/>
  <c r="AA2459" i="5"/>
  <c r="AA2460" i="5"/>
  <c r="AA2461" i="5"/>
  <c r="AA2462" i="5"/>
  <c r="AA2463" i="5"/>
  <c r="AA2464" i="5"/>
  <c r="AA2465" i="5"/>
  <c r="AA2466" i="5"/>
  <c r="AA2467" i="5"/>
  <c r="AA2468" i="5"/>
  <c r="AA2469" i="5"/>
  <c r="AA2470" i="5"/>
  <c r="AA2471" i="5"/>
  <c r="AA2472" i="5"/>
  <c r="AA2473" i="5"/>
  <c r="AA2474" i="5"/>
  <c r="AA2475" i="5"/>
  <c r="AA2476" i="5"/>
  <c r="AA2477" i="5"/>
  <c r="AA2478" i="5"/>
  <c r="AA2479" i="5"/>
  <c r="AA2480" i="5"/>
  <c r="AA2481" i="5"/>
  <c r="AA2482" i="5"/>
  <c r="AA2483" i="5"/>
  <c r="AA2484" i="5"/>
  <c r="AA2485" i="5"/>
  <c r="AA2486" i="5"/>
  <c r="AA2487" i="5"/>
  <c r="AA2488" i="5"/>
  <c r="AA2489" i="5"/>
  <c r="AA2490" i="5"/>
  <c r="AA2491" i="5"/>
  <c r="AA2492" i="5"/>
  <c r="AA2493" i="5"/>
  <c r="AA2494" i="5"/>
  <c r="AA2495" i="5"/>
  <c r="AA2496" i="5"/>
  <c r="AA2497" i="5"/>
  <c r="AA2498" i="5"/>
  <c r="AA2499" i="5"/>
  <c r="AA2500" i="5"/>
  <c r="AA2501" i="5"/>
  <c r="AA2502" i="5"/>
  <c r="AA2503" i="5"/>
  <c r="AA2504" i="5"/>
  <c r="AA2505" i="5"/>
  <c r="AA2506" i="5"/>
  <c r="AA2507" i="5"/>
  <c r="AA2508" i="5"/>
  <c r="AA2509" i="5"/>
  <c r="AA2510" i="5"/>
  <c r="AA2511" i="5"/>
  <c r="AA2512" i="5"/>
  <c r="AA2513" i="5"/>
  <c r="AA2514" i="5"/>
  <c r="AA2515" i="5"/>
  <c r="AA2516" i="5"/>
  <c r="AA2517" i="5"/>
  <c r="AA2518" i="5"/>
  <c r="AA2519" i="5"/>
  <c r="AA2520" i="5"/>
  <c r="AA2521" i="5"/>
  <c r="AA2522" i="5"/>
  <c r="AA2523" i="5"/>
  <c r="AA2524" i="5"/>
  <c r="AA2525" i="5"/>
  <c r="AA2526" i="5"/>
  <c r="AA2527" i="5"/>
  <c r="AA2528" i="5"/>
  <c r="AA2529" i="5"/>
  <c r="AA2530" i="5"/>
  <c r="AA2531" i="5"/>
  <c r="AA2532" i="5"/>
  <c r="AA2533" i="5"/>
  <c r="AA2534" i="5"/>
  <c r="AA2535" i="5"/>
  <c r="AA2536" i="5"/>
  <c r="AA2537" i="5"/>
  <c r="AA2538" i="5"/>
  <c r="AA2539" i="5"/>
  <c r="AA2540" i="5"/>
  <c r="AA2541" i="5"/>
  <c r="AA2542" i="5"/>
  <c r="AA2543" i="5"/>
  <c r="AA2544" i="5"/>
  <c r="AA2545" i="5"/>
  <c r="AA2546" i="5"/>
  <c r="AA2547" i="5"/>
  <c r="AA2548" i="5"/>
  <c r="AA2549" i="5"/>
  <c r="AA2550" i="5"/>
  <c r="AA2551" i="5"/>
  <c r="AA2552" i="5"/>
  <c r="AA2553" i="5"/>
  <c r="AA2554" i="5"/>
  <c r="AA2555" i="5"/>
  <c r="AA2556" i="5"/>
  <c r="AA2557" i="5"/>
  <c r="AA2558" i="5"/>
  <c r="AA2559" i="5"/>
  <c r="AA2560" i="5"/>
  <c r="AA2561" i="5"/>
  <c r="AA2562" i="5"/>
  <c r="AA2563" i="5"/>
  <c r="AA2564" i="5"/>
  <c r="AA2565" i="5"/>
  <c r="AA2566" i="5"/>
  <c r="AA2567" i="5"/>
  <c r="AA2568" i="5"/>
  <c r="AA2569" i="5"/>
  <c r="AA2570" i="5"/>
  <c r="AA2571" i="5"/>
  <c r="AA2572" i="5"/>
  <c r="AA2573" i="5"/>
  <c r="AA2574" i="5"/>
  <c r="AA2575" i="5"/>
  <c r="AA2576" i="5"/>
  <c r="AA2577" i="5"/>
  <c r="AA2578" i="5"/>
  <c r="AA2579" i="5"/>
  <c r="AA2580" i="5"/>
  <c r="AA2581" i="5"/>
  <c r="AA2582" i="5"/>
  <c r="AA2583" i="5"/>
  <c r="AA2584" i="5"/>
  <c r="AA2585" i="5"/>
  <c r="AA2586" i="5"/>
  <c r="AA2587" i="5"/>
  <c r="AA2588" i="5"/>
  <c r="AA2589" i="5"/>
  <c r="AA2590" i="5"/>
  <c r="AA2591" i="5"/>
  <c r="AA2592" i="5"/>
  <c r="AA2593" i="5"/>
  <c r="AA2594" i="5"/>
  <c r="AA2595" i="5"/>
  <c r="AA2596" i="5"/>
  <c r="AA2597" i="5"/>
  <c r="AA2598" i="5"/>
  <c r="AA2599" i="5"/>
  <c r="AA2600" i="5"/>
  <c r="AA2601" i="5"/>
  <c r="AA2602" i="5"/>
  <c r="AA2603" i="5"/>
  <c r="AA2604" i="5"/>
  <c r="AA2605" i="5"/>
  <c r="AA2606" i="5"/>
  <c r="AA2607" i="5"/>
  <c r="AA2608" i="5"/>
  <c r="AA2609" i="5"/>
  <c r="AA2610" i="5"/>
  <c r="AA2611" i="5"/>
  <c r="AA2612" i="5"/>
  <c r="AA2613" i="5"/>
  <c r="AA2614" i="5"/>
  <c r="AA2615" i="5"/>
  <c r="AA2616" i="5"/>
  <c r="AA2617" i="5"/>
  <c r="AA2618" i="5"/>
  <c r="AA2619" i="5"/>
  <c r="AA2620" i="5"/>
  <c r="AA2621" i="5"/>
  <c r="AA2622" i="5"/>
  <c r="AA2623" i="5"/>
  <c r="AA2624" i="5"/>
  <c r="AA2625" i="5"/>
  <c r="AA2626" i="5"/>
  <c r="AA2627" i="5"/>
  <c r="AA2628" i="5"/>
  <c r="AA2629" i="5"/>
  <c r="AA2630" i="5"/>
  <c r="AA2631" i="5"/>
  <c r="AA2632" i="5"/>
  <c r="AA2633" i="5"/>
  <c r="AA2634" i="5"/>
  <c r="AA2635" i="5"/>
  <c r="AA2636" i="5"/>
  <c r="AA2637" i="5"/>
  <c r="AA2638" i="5"/>
  <c r="AA2639" i="5"/>
  <c r="AA2640" i="5"/>
  <c r="AA2641" i="5"/>
  <c r="AA2642" i="5"/>
  <c r="AA2643" i="5"/>
  <c r="AA2644" i="5"/>
  <c r="AA2645" i="5"/>
  <c r="AA2646" i="5"/>
  <c r="AA2647" i="5"/>
  <c r="AA2648" i="5"/>
  <c r="AA2649" i="5"/>
  <c r="AA2650" i="5"/>
  <c r="AA2651" i="5"/>
  <c r="AA2652" i="5"/>
  <c r="AA2653" i="5"/>
  <c r="AA2654" i="5"/>
  <c r="AA2655" i="5"/>
  <c r="AA2656" i="5"/>
  <c r="AA2657" i="5"/>
  <c r="AA2658" i="5"/>
  <c r="AA2659" i="5"/>
  <c r="AA2660" i="5"/>
  <c r="AA2661" i="5"/>
  <c r="AA2662" i="5"/>
  <c r="AA2663" i="5"/>
  <c r="AA2664" i="5"/>
  <c r="AA2665" i="5"/>
  <c r="AA2666" i="5"/>
  <c r="AA2667" i="5"/>
  <c r="AA2668" i="5"/>
  <c r="AA2669" i="5"/>
  <c r="AA2670" i="5"/>
  <c r="AA2671" i="5"/>
  <c r="AA2672" i="5"/>
  <c r="AA2673" i="5"/>
  <c r="AA2674" i="5"/>
  <c r="AA2675" i="5"/>
  <c r="AA2676" i="5"/>
  <c r="AA2677" i="5"/>
  <c r="AA2678" i="5"/>
  <c r="AA2679" i="5"/>
  <c r="AA2680" i="5"/>
  <c r="AA2681" i="5"/>
  <c r="AA2682" i="5"/>
  <c r="AA2683" i="5"/>
  <c r="AA2684" i="5"/>
  <c r="AA2685" i="5"/>
  <c r="AA2686" i="5"/>
  <c r="AA2687" i="5"/>
  <c r="AA2688" i="5"/>
  <c r="AA2689" i="5"/>
  <c r="AA2690" i="5"/>
  <c r="AA2691" i="5"/>
  <c r="AA2692" i="5"/>
  <c r="AA2693" i="5"/>
  <c r="AA2694" i="5"/>
  <c r="AA2695" i="5"/>
  <c r="AA2696" i="5"/>
  <c r="AA2697" i="5"/>
  <c r="AA2698" i="5"/>
  <c r="AA2699" i="5"/>
  <c r="AA2700" i="5"/>
  <c r="AA2701" i="5"/>
  <c r="AA2702" i="5"/>
  <c r="AA2703" i="5"/>
  <c r="AA2704" i="5"/>
  <c r="AA2705" i="5"/>
  <c r="AA2706" i="5"/>
  <c r="AA2707" i="5"/>
  <c r="AA2708" i="5"/>
  <c r="AA2709" i="5"/>
  <c r="AA2710" i="5"/>
  <c r="AA2711" i="5"/>
  <c r="AA2712" i="5"/>
  <c r="AA2713" i="5"/>
  <c r="AA2714" i="5"/>
  <c r="AA2715" i="5"/>
  <c r="AA2716" i="5"/>
  <c r="AA2717" i="5"/>
  <c r="AA2718" i="5"/>
  <c r="AA2719" i="5"/>
  <c r="AA2720" i="5"/>
  <c r="AA2721" i="5"/>
  <c r="AA2722" i="5"/>
  <c r="AA2723" i="5"/>
  <c r="AA2724" i="5"/>
  <c r="AA2725" i="5"/>
  <c r="AA2726" i="5"/>
  <c r="AA2727" i="5"/>
  <c r="AA2728" i="5"/>
  <c r="AA2729" i="5"/>
  <c r="AA2730" i="5"/>
  <c r="AA2731" i="5"/>
  <c r="AA2732" i="5"/>
  <c r="AA2733" i="5"/>
  <c r="AA2734" i="5"/>
  <c r="AA2735" i="5"/>
  <c r="AA2736" i="5"/>
  <c r="AA2737" i="5"/>
  <c r="AA2738" i="5"/>
  <c r="AA2739" i="5"/>
  <c r="AA2740" i="5"/>
  <c r="AA2741" i="5"/>
  <c r="AA2742" i="5"/>
  <c r="AA2743" i="5"/>
  <c r="AA2744" i="5"/>
  <c r="AA2745" i="5"/>
  <c r="AA2746" i="5"/>
  <c r="AA2747" i="5"/>
  <c r="AA2748" i="5"/>
  <c r="AA2749" i="5"/>
  <c r="AA2750" i="5"/>
  <c r="AA2751" i="5"/>
  <c r="AA2752" i="5"/>
  <c r="AA2753" i="5"/>
  <c r="AA2754" i="5"/>
  <c r="AA2755" i="5"/>
  <c r="AA2756" i="5"/>
  <c r="AA2757" i="5"/>
  <c r="AA2758" i="5"/>
  <c r="AA2759" i="5"/>
  <c r="AA2760" i="5"/>
  <c r="AA2761" i="5"/>
  <c r="AA2762" i="5"/>
  <c r="AA2763" i="5"/>
  <c r="AA2764" i="5"/>
  <c r="AA2765" i="5"/>
  <c r="AA2766" i="5"/>
  <c r="AA2767" i="5"/>
  <c r="AA2768" i="5"/>
  <c r="AA2769" i="5"/>
  <c r="AA2770" i="5"/>
  <c r="AA2771" i="5"/>
  <c r="AA2772" i="5"/>
  <c r="AA2773" i="5"/>
  <c r="AA2774" i="5"/>
  <c r="AA2775" i="5"/>
  <c r="AA2776" i="5"/>
  <c r="AA2777" i="5"/>
  <c r="AA2778" i="5"/>
  <c r="AA2779" i="5"/>
  <c r="AA2780" i="5"/>
  <c r="AA2781" i="5"/>
  <c r="AA2782" i="5"/>
  <c r="AA2783" i="5"/>
  <c r="AA2784" i="5"/>
  <c r="AA2785" i="5"/>
  <c r="AA2786" i="5"/>
  <c r="AA2787" i="5"/>
  <c r="AA2788" i="5"/>
  <c r="AA2789" i="5"/>
  <c r="AA2790" i="5"/>
  <c r="AA2791" i="5"/>
  <c r="AA2792" i="5"/>
  <c r="AA2793" i="5"/>
  <c r="AA2794" i="5"/>
  <c r="AA2795" i="5"/>
  <c r="AA2796" i="5"/>
  <c r="AA2797" i="5"/>
  <c r="AA2798" i="5"/>
  <c r="AA2799" i="5"/>
  <c r="AA2800" i="5"/>
  <c r="AA2801" i="5"/>
  <c r="AA2802" i="5"/>
  <c r="AA2803" i="5"/>
  <c r="AA2804" i="5"/>
  <c r="AA2805" i="5"/>
  <c r="AA2806" i="5"/>
  <c r="AA2807" i="5"/>
  <c r="AA2808" i="5"/>
  <c r="X162" i="38"/>
  <c r="F182" i="38"/>
  <c r="G182" i="38"/>
  <c r="H182" i="38" s="1"/>
  <c r="I182" i="38"/>
  <c r="J182" i="38"/>
  <c r="Q182" i="38"/>
  <c r="R182" i="38"/>
  <c r="S182" i="38" s="1"/>
  <c r="U182" i="38"/>
  <c r="T182" i="38" s="1"/>
  <c r="V182" i="38"/>
  <c r="W182" i="38"/>
  <c r="X182" i="38"/>
  <c r="Y182" i="38" s="1"/>
  <c r="F181" i="38"/>
  <c r="G181" i="38"/>
  <c r="H181" i="38" s="1"/>
  <c r="Q181" i="38"/>
  <c r="R181" i="38"/>
  <c r="S181" i="38" s="1"/>
  <c r="U181" i="38"/>
  <c r="T181" i="38" s="1"/>
  <c r="V181" i="38"/>
  <c r="W181" i="38"/>
  <c r="X181" i="38"/>
  <c r="Y181" i="38" s="1"/>
  <c r="W2638" i="5" l="1" a="1"/>
  <c r="W2638" i="5" s="1"/>
  <c r="X1825" i="5" a="1"/>
  <c r="X1825" i="5" s="1"/>
  <c r="W1825" i="5" s="1" a="1"/>
  <c r="W1825" i="5" s="1"/>
  <c r="X1741" i="5" a="1"/>
  <c r="X1741" i="5" s="1"/>
  <c r="W1741" i="5" s="1" a="1"/>
  <c r="W1741" i="5" s="1"/>
  <c r="X1669" i="5" a="1"/>
  <c r="X1669" i="5" s="1"/>
  <c r="W1669" i="5" s="1" a="1"/>
  <c r="W1669" i="5" s="1"/>
  <c r="X1597" i="5" a="1"/>
  <c r="X1597" i="5" s="1"/>
  <c r="W1597" i="5" s="1" a="1"/>
  <c r="W1597" i="5" s="1"/>
  <c r="W1501" i="5" a="1"/>
  <c r="W1501" i="5" s="1"/>
  <c r="X1453" i="5" a="1"/>
  <c r="X1453" i="5" s="1"/>
  <c r="W1453" i="5" s="1" a="1"/>
  <c r="W1453" i="5" s="1"/>
  <c r="X1369" i="5" a="1"/>
  <c r="X1369" i="5" s="1"/>
  <c r="W1369" i="5" s="1" a="1"/>
  <c r="W1369" i="5" s="1"/>
  <c r="W1309" i="5" a="1"/>
  <c r="W1309" i="5" s="1"/>
  <c r="X1309" i="5" a="1"/>
  <c r="X1309" i="5" s="1"/>
  <c r="X1249" i="5" a="1"/>
  <c r="X1249" i="5" s="1"/>
  <c r="W1249" i="5" s="1" a="1"/>
  <c r="W1249" i="5" s="1"/>
  <c r="X1165" i="5" a="1"/>
  <c r="X1165" i="5" s="1"/>
  <c r="W1165" i="5" s="1" a="1"/>
  <c r="W1165" i="5" s="1"/>
  <c r="W1033" i="5" a="1"/>
  <c r="W1033" i="5" s="1"/>
  <c r="X961" i="5" a="1"/>
  <c r="X961" i="5" s="1"/>
  <c r="W961" i="5" s="1" a="1"/>
  <c r="W961" i="5" s="1"/>
  <c r="X865" i="5" a="1"/>
  <c r="X865" i="5" s="1"/>
  <c r="W865" i="5" s="1" a="1"/>
  <c r="W865" i="5" s="1"/>
  <c r="X781" i="5" a="1"/>
  <c r="X781" i="5" s="1"/>
  <c r="W781" i="5" s="1" a="1"/>
  <c r="W781" i="5" s="1"/>
  <c r="X709" i="5" a="1"/>
  <c r="X709" i="5" s="1"/>
  <c r="W709" i="5" s="1" a="1"/>
  <c r="W709" i="5" s="1"/>
  <c r="X649" i="5" a="1"/>
  <c r="X649" i="5" s="1"/>
  <c r="W649" i="5" s="1" a="1"/>
  <c r="W649" i="5" s="1"/>
  <c r="X553" i="5" a="1"/>
  <c r="X553" i="5" s="1"/>
  <c r="W553" i="5" s="1" a="1"/>
  <c r="W553" i="5" s="1"/>
  <c r="X469" i="5" a="1"/>
  <c r="X469" i="5" s="1"/>
  <c r="W469" i="5" s="1" a="1"/>
  <c r="W469" i="5" s="1"/>
  <c r="W385" i="5" a="1"/>
  <c r="W385" i="5" s="1"/>
  <c r="X385" i="5" a="1"/>
  <c r="X385" i="5" s="1"/>
  <c r="X301" i="5" a="1"/>
  <c r="X301" i="5" s="1"/>
  <c r="W301" i="5" s="1" a="1"/>
  <c r="W301" i="5" s="1"/>
  <c r="X229" i="5" a="1"/>
  <c r="X229" i="5" s="1"/>
  <c r="W229" i="5" s="1" a="1"/>
  <c r="W229" i="5" s="1"/>
  <c r="X133" i="5" a="1"/>
  <c r="X133" i="5" s="1"/>
  <c r="W133" i="5" s="1" a="1"/>
  <c r="W133" i="5" s="1"/>
  <c r="X13" i="5" a="1"/>
  <c r="X13" i="5" s="1"/>
  <c r="W13" i="5" s="1" a="1"/>
  <c r="W13" i="5" s="1"/>
  <c r="W2808" i="5" a="1"/>
  <c r="W2808" i="5" s="1"/>
  <c r="W2724" i="5" a="1"/>
  <c r="W2724" i="5" s="1"/>
  <c r="W2664" i="5" a="1"/>
  <c r="W2664" i="5" s="1"/>
  <c r="X2304" i="5" a="1"/>
  <c r="X2304" i="5" s="1"/>
  <c r="W2304" i="5" s="1" a="1"/>
  <c r="W2304" i="5" s="1"/>
  <c r="X2220" i="5" a="1"/>
  <c r="X2220" i="5" s="1"/>
  <c r="W2220" i="5" s="1" a="1"/>
  <c r="W2220" i="5" s="1"/>
  <c r="X2124" i="5" a="1"/>
  <c r="X2124" i="5" s="1"/>
  <c r="W2124" i="5" s="1" a="1"/>
  <c r="W2124" i="5" s="1"/>
  <c r="X2004" i="5" a="1"/>
  <c r="X2004" i="5" s="1"/>
  <c r="W2004" i="5" s="1" a="1"/>
  <c r="W2004" i="5" s="1"/>
  <c r="X2461" i="5" a="1"/>
  <c r="X2461" i="5" s="1"/>
  <c r="W2461" i="5" s="1" a="1"/>
  <c r="W2461" i="5" s="1"/>
  <c r="X2315" i="5" a="1"/>
  <c r="X2315" i="5" s="1"/>
  <c r="W2315" i="5" s="1" a="1"/>
  <c r="W2315" i="5" s="1"/>
  <c r="X2087" i="5" a="1"/>
  <c r="X2087" i="5" s="1"/>
  <c r="W2087" i="5" s="1" a="1"/>
  <c r="W2087" i="5" s="1"/>
  <c r="X2003" i="5" a="1"/>
  <c r="X2003" i="5" s="1"/>
  <c r="W2003" i="5" s="1" a="1"/>
  <c r="W2003" i="5" s="1"/>
  <c r="X1919" i="5" a="1"/>
  <c r="X1919" i="5" s="1"/>
  <c r="W1919" i="5" s="1" a="1"/>
  <c r="W1919" i="5" s="1"/>
  <c r="X1859" i="5" a="1"/>
  <c r="X1859" i="5" s="1"/>
  <c r="W1859" i="5" a="1"/>
  <c r="W1859" i="5" s="1"/>
  <c r="W1667" i="5" a="1"/>
  <c r="W1667" i="5" s="1"/>
  <c r="X1667" i="5" a="1"/>
  <c r="X1667" i="5" s="1"/>
  <c r="W1547" i="5" a="1"/>
  <c r="W1547" i="5" s="1"/>
  <c r="X1319" i="5" a="1"/>
  <c r="X1319" i="5" s="1"/>
  <c r="W1319" i="5" s="1" a="1"/>
  <c r="W1319" i="5" s="1"/>
  <c r="W1247" i="5" a="1"/>
  <c r="W1247" i="5" s="1"/>
  <c r="X1247" i="5" a="1"/>
  <c r="X1247" i="5" s="1"/>
  <c r="X1151" i="5" a="1"/>
  <c r="X1151" i="5" s="1"/>
  <c r="W1151" i="5" s="1" a="1"/>
  <c r="W1151" i="5" s="1"/>
  <c r="X1055" i="5" a="1"/>
  <c r="X1055" i="5" s="1"/>
  <c r="W1055" i="5" s="1" a="1"/>
  <c r="W1055" i="5" s="1"/>
  <c r="X863" i="5" a="1"/>
  <c r="X863" i="5" s="1"/>
  <c r="W863" i="5" s="1" a="1"/>
  <c r="W863" i="5" s="1"/>
  <c r="X791" i="5" a="1"/>
  <c r="X791" i="5" s="1"/>
  <c r="W791" i="5" s="1" a="1"/>
  <c r="W791" i="5" s="1"/>
  <c r="X743" i="5" a="1"/>
  <c r="X743" i="5" s="1"/>
  <c r="W743" i="5" s="1" a="1"/>
  <c r="W743" i="5" s="1"/>
  <c r="X683" i="5" a="1"/>
  <c r="X683" i="5" s="1"/>
  <c r="W683" i="5" s="1" a="1"/>
  <c r="W683" i="5" s="1"/>
  <c r="X611" i="5" a="1"/>
  <c r="X611" i="5" s="1"/>
  <c r="W611" i="5" s="1" a="1"/>
  <c r="W611" i="5" s="1"/>
  <c r="W563" i="5" a="1"/>
  <c r="W563" i="5" s="1"/>
  <c r="X563" i="5" a="1"/>
  <c r="X563" i="5" s="1"/>
  <c r="X383" i="5" a="1"/>
  <c r="X383" i="5" s="1"/>
  <c r="W383" i="5" s="1" a="1"/>
  <c r="W383" i="5" s="1"/>
  <c r="X335" i="5" a="1"/>
  <c r="X335" i="5" s="1"/>
  <c r="W335" i="5" s="1" a="1"/>
  <c r="W335" i="5" s="1"/>
  <c r="X287" i="5" a="1"/>
  <c r="X287" i="5" s="1"/>
  <c r="W287" i="5" s="1" a="1"/>
  <c r="W287" i="5" s="1"/>
  <c r="X239" i="5" a="1"/>
  <c r="X239" i="5" s="1"/>
  <c r="W239" i="5" s="1" a="1"/>
  <c r="W239" i="5" s="1"/>
  <c r="X191" i="5" a="1"/>
  <c r="X191" i="5" s="1"/>
  <c r="W191" i="5" s="1" a="1"/>
  <c r="W191" i="5" s="1"/>
  <c r="X143" i="5" a="1"/>
  <c r="X143" i="5" s="1"/>
  <c r="W143" i="5" s="1" a="1"/>
  <c r="W143" i="5" s="1"/>
  <c r="X23" i="5" a="1"/>
  <c r="X23" i="5" s="1"/>
  <c r="W23" i="5" s="1" a="1"/>
  <c r="W23" i="5" s="1"/>
  <c r="X1897" i="5" a="1"/>
  <c r="X1897" i="5" s="1"/>
  <c r="W1897" i="5" s="1" a="1"/>
  <c r="W1897" i="5" s="1"/>
  <c r="X1753" i="5" a="1"/>
  <c r="X1753" i="5" s="1"/>
  <c r="W1753" i="5" s="1" a="1"/>
  <c r="W1753" i="5" s="1"/>
  <c r="X1561" i="5" a="1"/>
  <c r="X1561" i="5" s="1"/>
  <c r="W1561" i="5" s="1" a="1"/>
  <c r="W1561" i="5" s="1"/>
  <c r="X1477" i="5" a="1"/>
  <c r="X1477" i="5" s="1"/>
  <c r="W1477" i="5" s="1" a="1"/>
  <c r="W1477" i="5" s="1"/>
  <c r="X1405" i="5" a="1"/>
  <c r="X1405" i="5" s="1"/>
  <c r="W1405" i="5" s="1" a="1"/>
  <c r="W1405" i="5" s="1"/>
  <c r="W1333" i="5" a="1"/>
  <c r="W1333" i="5" s="1"/>
  <c r="X1333" i="5" a="1"/>
  <c r="X1333" i="5" s="1"/>
  <c r="X1261" i="5" a="1"/>
  <c r="X1261" i="5" s="1"/>
  <c r="W1261" i="5" s="1" a="1"/>
  <c r="W1261" i="5" s="1"/>
  <c r="X1189" i="5" a="1"/>
  <c r="X1189" i="5" s="1"/>
  <c r="W1189" i="5" s="1" a="1"/>
  <c r="W1189" i="5" s="1"/>
  <c r="X1105" i="5" a="1"/>
  <c r="X1105" i="5" s="1"/>
  <c r="W1105" i="5" s="1" a="1"/>
  <c r="W1105" i="5" s="1"/>
  <c r="X1009" i="5" a="1"/>
  <c r="X1009" i="5" s="1"/>
  <c r="W1009" i="5" s="1" a="1"/>
  <c r="W1009" i="5" s="1"/>
  <c r="X937" i="5" a="1"/>
  <c r="X937" i="5" s="1"/>
  <c r="W937" i="5" s="1" a="1"/>
  <c r="W937" i="5" s="1"/>
  <c r="X853" i="5" a="1"/>
  <c r="X853" i="5" s="1"/>
  <c r="W853" i="5" s="1" a="1"/>
  <c r="W853" i="5" s="1"/>
  <c r="X769" i="5" a="1"/>
  <c r="X769" i="5" s="1"/>
  <c r="W769" i="5" s="1" a="1"/>
  <c r="W769" i="5" s="1"/>
  <c r="X685" i="5" a="1"/>
  <c r="X685" i="5" s="1"/>
  <c r="W685" i="5" s="1" a="1"/>
  <c r="W685" i="5" s="1"/>
  <c r="X589" i="5" a="1"/>
  <c r="X589" i="5" s="1"/>
  <c r="W589" i="5" s="1" a="1"/>
  <c r="W589" i="5" s="1"/>
  <c r="X505" i="5" a="1"/>
  <c r="X505" i="5" s="1"/>
  <c r="W505" i="5" s="1" a="1"/>
  <c r="W505" i="5" s="1"/>
  <c r="W409" i="5" a="1"/>
  <c r="W409" i="5" s="1"/>
  <c r="X409" i="5" a="1"/>
  <c r="X409" i="5" s="1"/>
  <c r="W313" i="5" a="1"/>
  <c r="W313" i="5" s="1"/>
  <c r="X313" i="5" a="1"/>
  <c r="X313" i="5" s="1"/>
  <c r="X193" i="5" a="1"/>
  <c r="X193" i="5" s="1"/>
  <c r="W193" i="5" s="1" a="1"/>
  <c r="W193" i="5" s="1"/>
  <c r="X109" i="5" a="1"/>
  <c r="X109" i="5" s="1"/>
  <c r="W109" i="5" s="1" a="1"/>
  <c r="W109" i="5" s="1"/>
  <c r="X61" i="5" a="1"/>
  <c r="X61" i="5" s="1"/>
  <c r="W61" i="5" s="1" a="1"/>
  <c r="W61" i="5" s="1"/>
  <c r="X2185" i="5" a="1"/>
  <c r="X2185" i="5" s="1"/>
  <c r="W2185" i="5" s="1" a="1"/>
  <c r="W2185" i="5" s="1"/>
  <c r="W2782" i="5" a="1"/>
  <c r="W2782" i="5" s="1"/>
  <c r="W2710" i="5" a="1"/>
  <c r="W2710" i="5" s="1"/>
  <c r="W2542" i="5" a="1"/>
  <c r="W2542" i="5" s="1"/>
  <c r="W2446" i="5" a="1"/>
  <c r="W2446" i="5" s="1"/>
  <c r="W2194" i="5" a="1"/>
  <c r="W2194" i="5" s="1"/>
  <c r="W2158" i="5" a="1"/>
  <c r="W2158" i="5" s="1"/>
  <c r="W2122" i="5" a="1"/>
  <c r="W2122" i="5" s="1"/>
  <c r="W2086" i="5" a="1"/>
  <c r="W2086" i="5" s="1"/>
  <c r="X2002" i="5" a="1"/>
  <c r="X2002" i="5" s="1"/>
  <c r="W2002" i="5" s="1" a="1"/>
  <c r="W2002" i="5" s="1"/>
  <c r="X1966" i="5" a="1"/>
  <c r="X1966" i="5" s="1"/>
  <c r="W1966" i="5" s="1" a="1"/>
  <c r="W1966" i="5" s="1"/>
  <c r="X1918" i="5" a="1"/>
  <c r="X1918" i="5" s="1"/>
  <c r="W1918" i="5" s="1" a="1"/>
  <c r="W1918" i="5" s="1"/>
  <c r="X1714" i="5" a="1"/>
  <c r="X1714" i="5" s="1"/>
  <c r="W1714" i="5" s="1" a="1"/>
  <c r="W1714" i="5" s="1"/>
  <c r="W1678" i="5" a="1"/>
  <c r="W1678" i="5" s="1"/>
  <c r="W1606" i="5" a="1"/>
  <c r="W1606" i="5" s="1"/>
  <c r="X1582" i="5" a="1"/>
  <c r="X1582" i="5" s="1"/>
  <c r="W1582" i="5" s="1" a="1"/>
  <c r="W1582" i="5" s="1"/>
  <c r="X1546" i="5" a="1"/>
  <c r="X1546" i="5" s="1"/>
  <c r="W1546" i="5" s="1" a="1"/>
  <c r="W1546" i="5" s="1"/>
  <c r="X1510" i="5" a="1"/>
  <c r="X1510" i="5" s="1"/>
  <c r="W1510" i="5" s="1" a="1"/>
  <c r="W1510" i="5" s="1"/>
  <c r="X1426" i="5" a="1"/>
  <c r="X1426" i="5" s="1"/>
  <c r="W1426" i="5" s="1" a="1"/>
  <c r="W1426" i="5" s="1"/>
  <c r="X1390" i="5" a="1"/>
  <c r="X1390" i="5" s="1"/>
  <c r="W1390" i="5" s="1" a="1"/>
  <c r="W1390" i="5" s="1"/>
  <c r="W1354" i="5" a="1"/>
  <c r="W1354" i="5" s="1"/>
  <c r="X1354" i="5" a="1"/>
  <c r="X1354" i="5" s="1"/>
  <c r="X1234" i="5" a="1"/>
  <c r="X1234" i="5" s="1"/>
  <c r="W1234" i="5" s="1" a="1"/>
  <c r="W1234" i="5" s="1"/>
  <c r="X1126" i="5" a="1"/>
  <c r="X1126" i="5" s="1"/>
  <c r="W1126" i="5" s="1" a="1"/>
  <c r="W1126" i="5" s="1"/>
  <c r="X1090" i="5" a="1"/>
  <c r="X1090" i="5" s="1"/>
  <c r="W1090" i="5" s="1" a="1"/>
  <c r="W1090" i="5" s="1"/>
  <c r="X1054" i="5" a="1"/>
  <c r="X1054" i="5" s="1"/>
  <c r="W1054" i="5" s="1" a="1"/>
  <c r="W1054" i="5" s="1"/>
  <c r="X1030" i="5" a="1"/>
  <c r="X1030" i="5" s="1"/>
  <c r="W1030" i="5" s="1" a="1"/>
  <c r="W1030" i="5" s="1"/>
  <c r="X994" i="5" a="1"/>
  <c r="X994" i="5" s="1"/>
  <c r="W994" i="5" s="1" a="1"/>
  <c r="W994" i="5" s="1"/>
  <c r="W850" i="5" a="1"/>
  <c r="W850" i="5" s="1"/>
  <c r="X850" i="5" a="1"/>
  <c r="X850" i="5" s="1"/>
  <c r="X814" i="5" a="1"/>
  <c r="X814" i="5" s="1"/>
  <c r="W814" i="5" s="1" a="1"/>
  <c r="W814" i="5" s="1"/>
  <c r="X790" i="5" a="1"/>
  <c r="X790" i="5" s="1"/>
  <c r="W790" i="5" s="1" a="1"/>
  <c r="W790" i="5" s="1"/>
  <c r="X766" i="5" a="1"/>
  <c r="X766" i="5" s="1"/>
  <c r="W766" i="5" s="1" a="1"/>
  <c r="W766" i="5" s="1"/>
  <c r="X730" i="5" a="1"/>
  <c r="X730" i="5" s="1"/>
  <c r="W730" i="5" s="1" a="1"/>
  <c r="W730" i="5" s="1"/>
  <c r="X694" i="5" a="1"/>
  <c r="X694" i="5" s="1"/>
  <c r="W694" i="5" s="1" a="1"/>
  <c r="W694" i="5" s="1"/>
  <c r="X658" i="5" a="1"/>
  <c r="X658" i="5" s="1"/>
  <c r="W658" i="5" s="1" a="1"/>
  <c r="W658" i="5" s="1"/>
  <c r="X634" i="5" a="1"/>
  <c r="X634" i="5" s="1"/>
  <c r="W634" i="5" s="1" a="1"/>
  <c r="W634" i="5" s="1"/>
  <c r="X598" i="5" a="1"/>
  <c r="X598" i="5" s="1"/>
  <c r="W598" i="5" s="1" a="1"/>
  <c r="W598" i="5" s="1"/>
  <c r="X574" i="5" a="1"/>
  <c r="X574" i="5" s="1"/>
  <c r="W574" i="5" s="1" a="1"/>
  <c r="W574" i="5" s="1"/>
  <c r="X550" i="5" a="1"/>
  <c r="X550" i="5" s="1"/>
  <c r="W550" i="5" s="1" a="1"/>
  <c r="W550" i="5" s="1"/>
  <c r="W526" i="5" a="1"/>
  <c r="W526" i="5" s="1"/>
  <c r="X526" i="5" a="1"/>
  <c r="X526" i="5" s="1"/>
  <c r="W502" i="5" a="1"/>
  <c r="W502" i="5" s="1"/>
  <c r="X502" i="5" a="1"/>
  <c r="X502" i="5" s="1"/>
  <c r="X466" i="5" a="1"/>
  <c r="X466" i="5" s="1"/>
  <c r="W466" i="5" s="1" a="1"/>
  <c r="W466" i="5" s="1"/>
  <c r="X430" i="5" a="1"/>
  <c r="X430" i="5" s="1"/>
  <c r="W430" i="5" s="1" a="1"/>
  <c r="W430" i="5" s="1"/>
  <c r="X394" i="5" a="1"/>
  <c r="X394" i="5" s="1"/>
  <c r="W394" i="5" s="1" a="1"/>
  <c r="W394" i="5" s="1"/>
  <c r="X358" i="5" a="1"/>
  <c r="X358" i="5" s="1"/>
  <c r="W358" i="5" s="1" a="1"/>
  <c r="W358" i="5" s="1"/>
  <c r="W322" i="5" a="1"/>
  <c r="W322" i="5" s="1"/>
  <c r="X322" i="5" a="1"/>
  <c r="X322" i="5" s="1"/>
  <c r="X286" i="5" a="1"/>
  <c r="X286" i="5" s="1"/>
  <c r="W286" i="5" s="1" a="1"/>
  <c r="W286" i="5" s="1"/>
  <c r="X250" i="5" a="1"/>
  <c r="X250" i="5" s="1"/>
  <c r="W250" i="5" s="1" a="1"/>
  <c r="W250" i="5" s="1"/>
  <c r="X226" i="5" a="1"/>
  <c r="X226" i="5" s="1"/>
  <c r="W226" i="5" s="1" a="1"/>
  <c r="W226" i="5" s="1"/>
  <c r="X214" i="5" a="1"/>
  <c r="X214" i="5" s="1"/>
  <c r="W214" i="5" s="1" a="1"/>
  <c r="W214" i="5" s="1"/>
  <c r="X178" i="5" a="1"/>
  <c r="X178" i="5" s="1"/>
  <c r="W178" i="5" s="1" a="1"/>
  <c r="W178" i="5" s="1"/>
  <c r="X166" i="5" a="1"/>
  <c r="X166" i="5" s="1"/>
  <c r="W166" i="5" s="1" a="1"/>
  <c r="W166" i="5" s="1"/>
  <c r="W154" i="5" a="1"/>
  <c r="W154" i="5" s="1"/>
  <c r="X154" i="5" a="1"/>
  <c r="X154" i="5" s="1"/>
  <c r="X142" i="5" a="1"/>
  <c r="X142" i="5" s="1"/>
  <c r="W142" i="5" s="1" a="1"/>
  <c r="W142" i="5" s="1"/>
  <c r="X130" i="5" a="1"/>
  <c r="X130" i="5" s="1"/>
  <c r="W130" i="5" s="1" a="1"/>
  <c r="W130" i="5" s="1"/>
  <c r="X118" i="5" a="1"/>
  <c r="X118" i="5" s="1"/>
  <c r="W118" i="5" s="1" a="1"/>
  <c r="W118" i="5" s="1"/>
  <c r="X106" i="5" a="1"/>
  <c r="X106" i="5" s="1"/>
  <c r="W106" i="5" s="1" a="1"/>
  <c r="W106" i="5" s="1"/>
  <c r="X94" i="5" a="1"/>
  <c r="X94" i="5" s="1"/>
  <c r="W94" i="5" s="1" a="1"/>
  <c r="W94" i="5" s="1"/>
  <c r="X82" i="5" a="1"/>
  <c r="X82" i="5" s="1"/>
  <c r="W82" i="5" s="1" a="1"/>
  <c r="W82" i="5" s="1"/>
  <c r="X70" i="5" a="1"/>
  <c r="X70" i="5" s="1"/>
  <c r="W70" i="5" s="1" a="1"/>
  <c r="W70" i="5" s="1"/>
  <c r="X46" i="5" a="1"/>
  <c r="X46" i="5" s="1"/>
  <c r="W46" i="5" s="1" a="1"/>
  <c r="W46" i="5" s="1"/>
  <c r="X34" i="5" a="1"/>
  <c r="X34" i="5" s="1"/>
  <c r="W34" i="5" s="1" a="1"/>
  <c r="W34" i="5" s="1"/>
  <c r="X2699" i="5" a="1"/>
  <c r="X2699" i="5" s="1"/>
  <c r="W2699" i="5" s="1" a="1"/>
  <c r="W2699" i="5" s="1"/>
  <c r="X2603" i="5" a="1"/>
  <c r="X2603" i="5" s="1"/>
  <c r="W2603" i="5" s="1" a="1"/>
  <c r="W2603" i="5" s="1"/>
  <c r="X2435" i="5" a="1"/>
  <c r="X2435" i="5" s="1"/>
  <c r="W2435" i="5" s="1" a="1"/>
  <c r="W2435" i="5" s="1"/>
  <c r="X2410" i="5" a="1"/>
  <c r="X2410" i="5" s="1"/>
  <c r="W2410" i="5" s="1" a="1"/>
  <c r="W2410" i="5" s="1"/>
  <c r="X2377" i="5" a="1"/>
  <c r="X2377" i="5" s="1"/>
  <c r="W2377" i="5" s="1" a="1"/>
  <c r="W2377" i="5" s="1"/>
  <c r="X2038" i="5" a="1"/>
  <c r="X2038" i="5" s="1"/>
  <c r="W2038" i="5" s="1" a="1"/>
  <c r="W2038" i="5" s="1"/>
  <c r="X1645" i="5" a="1"/>
  <c r="X1645" i="5" s="1"/>
  <c r="W1645" i="5" s="1" a="1"/>
  <c r="W1645" i="5" s="1"/>
  <c r="X1462" i="5" a="1"/>
  <c r="X1462" i="5" s="1"/>
  <c r="W1462" i="5" s="1" a="1"/>
  <c r="W1462" i="5" s="1"/>
  <c r="X1801" i="5" a="1"/>
  <c r="X1801" i="5" s="1"/>
  <c r="W1801" i="5" s="1" a="1"/>
  <c r="W1801" i="5" s="1"/>
  <c r="W1705" i="5" a="1"/>
  <c r="W1705" i="5" s="1"/>
  <c r="W1621" i="5" a="1"/>
  <c r="W1621" i="5" s="1"/>
  <c r="X1621" i="5" a="1"/>
  <c r="X1621" i="5" s="1"/>
  <c r="X1525" i="5" a="1"/>
  <c r="X1525" i="5" s="1"/>
  <c r="W1525" i="5" s="1" a="1"/>
  <c r="W1525" i="5" s="1"/>
  <c r="X1441" i="5" a="1"/>
  <c r="X1441" i="5" s="1"/>
  <c r="W1441" i="5" s="1" a="1"/>
  <c r="W1441" i="5" s="1"/>
  <c r="X1237" i="5" a="1"/>
  <c r="X1237" i="5" s="1"/>
  <c r="W1237" i="5" s="1" a="1"/>
  <c r="W1237" i="5" s="1"/>
  <c r="X1141" i="5" a="1"/>
  <c r="X1141" i="5" s="1"/>
  <c r="W1141" i="5" s="1" a="1"/>
  <c r="W1141" i="5" s="1"/>
  <c r="X1069" i="5" a="1"/>
  <c r="X1069" i="5" s="1"/>
  <c r="W1069" i="5" s="1" a="1"/>
  <c r="W1069" i="5" s="1"/>
  <c r="X973" i="5" a="1"/>
  <c r="X973" i="5" s="1"/>
  <c r="W973" i="5" s="1" a="1"/>
  <c r="W973" i="5" s="1"/>
  <c r="X889" i="5" a="1"/>
  <c r="X889" i="5" s="1"/>
  <c r="W889" i="5" s="1" a="1"/>
  <c r="W889" i="5" s="1"/>
  <c r="X793" i="5" a="1"/>
  <c r="X793" i="5" s="1"/>
  <c r="W793" i="5" s="1" a="1"/>
  <c r="W793" i="5" s="1"/>
  <c r="X697" i="5" a="1"/>
  <c r="X697" i="5" s="1"/>
  <c r="W697" i="5" s="1" a="1"/>
  <c r="W697" i="5" s="1"/>
  <c r="X625" i="5" a="1"/>
  <c r="X625" i="5" s="1"/>
  <c r="W625" i="5" s="1" a="1"/>
  <c r="W625" i="5" s="1"/>
  <c r="X541" i="5" a="1"/>
  <c r="X541" i="5" s="1"/>
  <c r="W541" i="5" s="1" a="1"/>
  <c r="W541" i="5" s="1"/>
  <c r="X445" i="5" a="1"/>
  <c r="X445" i="5" s="1"/>
  <c r="W445" i="5" s="1" a="1"/>
  <c r="W445" i="5" s="1"/>
  <c r="W349" i="5" a="1"/>
  <c r="W349" i="5" s="1"/>
  <c r="X349" i="5" a="1"/>
  <c r="X349" i="5" s="1"/>
  <c r="X265" i="5" a="1"/>
  <c r="X265" i="5" s="1"/>
  <c r="W265" i="5" s="1" a="1"/>
  <c r="W265" i="5" s="1"/>
  <c r="W169" i="5" a="1"/>
  <c r="W169" i="5" s="1"/>
  <c r="X169" i="5" a="1"/>
  <c r="X169" i="5" s="1"/>
  <c r="X49" i="5" a="1"/>
  <c r="X49" i="5" s="1"/>
  <c r="W49" i="5" s="1" a="1"/>
  <c r="W49" i="5" s="1"/>
  <c r="W2628" i="5" a="1"/>
  <c r="W2628" i="5" s="1"/>
  <c r="W2328" i="5" a="1"/>
  <c r="W2328" i="5" s="1"/>
  <c r="X2256" i="5" a="1"/>
  <c r="X2256" i="5" s="1"/>
  <c r="W2256" i="5" s="1" a="1"/>
  <c r="W2256" i="5" s="1"/>
  <c r="W2172" i="5" a="1"/>
  <c r="W2172" i="5" s="1"/>
  <c r="X2172" i="5" a="1"/>
  <c r="X2172" i="5" s="1"/>
  <c r="X2064" i="5" a="1"/>
  <c r="X2064" i="5" s="1"/>
  <c r="W2064" i="5" s="1" a="1"/>
  <c r="W2064" i="5" s="1"/>
  <c r="X1968" i="5" a="1"/>
  <c r="X1968" i="5" s="1"/>
  <c r="W1968" i="5" s="1" a="1"/>
  <c r="W1968" i="5" s="1"/>
  <c r="X2509" i="5" a="1"/>
  <c r="X2509" i="5" s="1"/>
  <c r="W2509" i="5" s="1" a="1"/>
  <c r="W2509" i="5" s="1"/>
  <c r="W2723" i="5" a="1"/>
  <c r="W2723" i="5" s="1"/>
  <c r="W2483" i="5" a="1"/>
  <c r="W2483" i="5" s="1"/>
  <c r="X2411" i="5" a="1"/>
  <c r="X2411" i="5" s="1"/>
  <c r="W2411" i="5" s="1" a="1"/>
  <c r="W2411" i="5" s="1"/>
  <c r="X2351" i="5" a="1"/>
  <c r="X2351" i="5" s="1"/>
  <c r="W2351" i="5" s="1" a="1"/>
  <c r="W2351" i="5" s="1"/>
  <c r="X2267" i="5" a="1"/>
  <c r="X2267" i="5" s="1"/>
  <c r="W2267" i="5" s="1" a="1"/>
  <c r="W2267" i="5" s="1"/>
  <c r="X2195" i="5" a="1"/>
  <c r="X2195" i="5" s="1"/>
  <c r="W2195" i="5" s="1" a="1"/>
  <c r="W2195" i="5" s="1"/>
  <c r="X2123" i="5" a="1"/>
  <c r="X2123" i="5" s="1"/>
  <c r="W2123" i="5" s="1" a="1"/>
  <c r="W2123" i="5" s="1"/>
  <c r="W2027" i="5" a="1"/>
  <c r="W2027" i="5" s="1"/>
  <c r="X2027" i="5" a="1"/>
  <c r="X2027" i="5" s="1"/>
  <c r="W1931" i="5" a="1"/>
  <c r="W1931" i="5" s="1"/>
  <c r="X1931" i="5" a="1"/>
  <c r="X1931" i="5" s="1"/>
  <c r="X1847" i="5" a="1"/>
  <c r="X1847" i="5" s="1"/>
  <c r="W1847" i="5" s="1" a="1"/>
  <c r="W1847" i="5" s="1"/>
  <c r="X1775" i="5" a="1"/>
  <c r="X1775" i="5" s="1"/>
  <c r="W1775" i="5" s="1" a="1"/>
  <c r="W1775" i="5" s="1"/>
  <c r="X1703" i="5" a="1"/>
  <c r="X1703" i="5" s="1"/>
  <c r="W1703" i="5" s="1" a="1"/>
  <c r="W1703" i="5" s="1"/>
  <c r="X1643" i="5" a="1"/>
  <c r="X1643" i="5" s="1"/>
  <c r="W1643" i="5" s="1" a="1"/>
  <c r="W1643" i="5" s="1"/>
  <c r="W1571" i="5" a="1"/>
  <c r="W1571" i="5" s="1"/>
  <c r="X1571" i="5" a="1"/>
  <c r="X1571" i="5" s="1"/>
  <c r="X1511" i="5" a="1"/>
  <c r="X1511" i="5" s="1"/>
  <c r="W1511" i="5" s="1" a="1"/>
  <c r="W1511" i="5" s="1"/>
  <c r="X1439" i="5" a="1"/>
  <c r="X1439" i="5" s="1"/>
  <c r="W1439" i="5" s="1" a="1"/>
  <c r="W1439" i="5" s="1"/>
  <c r="X1355" i="5" a="1"/>
  <c r="X1355" i="5" s="1"/>
  <c r="W1355" i="5" s="1" a="1"/>
  <c r="W1355" i="5" s="1"/>
  <c r="W1199" i="5" a="1"/>
  <c r="W1199" i="5" s="1"/>
  <c r="X1115" i="5" a="1"/>
  <c r="X1115" i="5" s="1"/>
  <c r="W1115" i="5" s="1" a="1"/>
  <c r="W1115" i="5" s="1"/>
  <c r="X1043" i="5" a="1"/>
  <c r="X1043" i="5" s="1"/>
  <c r="W1043" i="5" s="1" a="1"/>
  <c r="W1043" i="5" s="1"/>
  <c r="X983" i="5" a="1"/>
  <c r="X983" i="5" s="1"/>
  <c r="W983" i="5" s="1" a="1"/>
  <c r="W983" i="5" s="1"/>
  <c r="X899" i="5" a="1"/>
  <c r="X899" i="5" s="1"/>
  <c r="W899" i="5" s="1" a="1"/>
  <c r="W899" i="5" s="1"/>
  <c r="X827" i="5" a="1"/>
  <c r="X827" i="5" s="1"/>
  <c r="W827" i="5" s="1" a="1"/>
  <c r="W827" i="5" s="1"/>
  <c r="X767" i="5" a="1"/>
  <c r="X767" i="5" s="1"/>
  <c r="W767" i="5" s="1" a="1"/>
  <c r="W767" i="5" s="1"/>
  <c r="W695" i="5" a="1"/>
  <c r="W695" i="5" s="1"/>
  <c r="X695" i="5" a="1"/>
  <c r="X695" i="5" s="1"/>
  <c r="X503" i="5" a="1"/>
  <c r="X503" i="5" s="1"/>
  <c r="W503" i="5" s="1" a="1"/>
  <c r="W503" i="5" s="1"/>
  <c r="X47" i="5" a="1"/>
  <c r="X47" i="5" s="1"/>
  <c r="W47" i="5" s="1" a="1"/>
  <c r="W47" i="5" s="1"/>
  <c r="X2746" i="5" a="1"/>
  <c r="X2746" i="5" s="1"/>
  <c r="W2746" i="5" s="1" a="1"/>
  <c r="W2746" i="5" s="1"/>
  <c r="X2674" i="5" a="1"/>
  <c r="X2674" i="5" s="1"/>
  <c r="W2674" i="5" s="1" a="1"/>
  <c r="W2674" i="5" s="1"/>
  <c r="X2602" i="5" a="1"/>
  <c r="X2602" i="5" s="1"/>
  <c r="W2602" i="5" s="1" a="1"/>
  <c r="W2602" i="5" s="1"/>
  <c r="X2578" i="5" a="1"/>
  <c r="X2578" i="5" s="1"/>
  <c r="W2578" i="5" s="1" a="1"/>
  <c r="W2578" i="5" s="1"/>
  <c r="X2506" i="5" a="1"/>
  <c r="X2506" i="5" s="1"/>
  <c r="W2506" i="5" s="1" a="1"/>
  <c r="W2506" i="5" s="1"/>
  <c r="X2482" i="5" a="1"/>
  <c r="X2482" i="5" s="1"/>
  <c r="W2482" i="5" s="1" a="1"/>
  <c r="W2482" i="5" s="1"/>
  <c r="X1321" i="5" a="1"/>
  <c r="X1321" i="5" s="1"/>
  <c r="W1321" i="5" s="1" a="1"/>
  <c r="W1321" i="5" s="1"/>
  <c r="W1981" i="5" a="1"/>
  <c r="W1981" i="5" s="1"/>
  <c r="W2317" i="5" a="1"/>
  <c r="W2317" i="5" s="1"/>
  <c r="W1945" i="5" a="1"/>
  <c r="W1945" i="5" s="1"/>
  <c r="X1813" i="5" a="1"/>
  <c r="X1813" i="5" s="1"/>
  <c r="W1813" i="5" s="1" a="1"/>
  <c r="W1813" i="5" s="1"/>
  <c r="W1717" i="5" a="1"/>
  <c r="W1717" i="5" s="1"/>
  <c r="X1657" i="5" a="1"/>
  <c r="X1657" i="5" s="1"/>
  <c r="W1657" i="5" s="1" a="1"/>
  <c r="W1657" i="5" s="1"/>
  <c r="W1585" i="5" a="1"/>
  <c r="W1585" i="5" s="1"/>
  <c r="X1585" i="5" a="1"/>
  <c r="X1585" i="5" s="1"/>
  <c r="X1513" i="5" a="1"/>
  <c r="X1513" i="5" s="1"/>
  <c r="W1513" i="5" s="1" a="1"/>
  <c r="W1513" i="5" s="1"/>
  <c r="W1177" i="5" a="1"/>
  <c r="W1177" i="5" s="1"/>
  <c r="X1093" i="5" a="1"/>
  <c r="X1093" i="5" s="1"/>
  <c r="W1093" i="5" s="1" a="1"/>
  <c r="W1093" i="5" s="1"/>
  <c r="X1021" i="5" a="1"/>
  <c r="X1021" i="5" s="1"/>
  <c r="W1021" i="5" s="1" a="1"/>
  <c r="W1021" i="5" s="1"/>
  <c r="X949" i="5" a="1"/>
  <c r="X949" i="5" s="1"/>
  <c r="W949" i="5" s="1" a="1"/>
  <c r="W949" i="5" s="1"/>
  <c r="X877" i="5" a="1"/>
  <c r="X877" i="5" s="1"/>
  <c r="W877" i="5" s="1" a="1"/>
  <c r="W877" i="5" s="1"/>
  <c r="X805" i="5" a="1"/>
  <c r="X805" i="5" s="1"/>
  <c r="W805" i="5" s="1" a="1"/>
  <c r="W805" i="5" s="1"/>
  <c r="X721" i="5" a="1"/>
  <c r="X721" i="5" s="1"/>
  <c r="W721" i="5" s="1" a="1"/>
  <c r="W721" i="5" s="1"/>
  <c r="X637" i="5" a="1"/>
  <c r="X637" i="5" s="1"/>
  <c r="W637" i="5" s="1" a="1"/>
  <c r="W637" i="5" s="1"/>
  <c r="X565" i="5" a="1"/>
  <c r="X565" i="5" s="1"/>
  <c r="W565" i="5" s="1" a="1"/>
  <c r="W565" i="5" s="1"/>
  <c r="X493" i="5" a="1"/>
  <c r="X493" i="5" s="1"/>
  <c r="W493" i="5" s="1" a="1"/>
  <c r="W493" i="5" s="1"/>
  <c r="X433" i="5" a="1"/>
  <c r="X433" i="5" s="1"/>
  <c r="W433" i="5" s="1" a="1"/>
  <c r="W433" i="5" s="1"/>
  <c r="X361" i="5" a="1"/>
  <c r="X361" i="5" s="1"/>
  <c r="W361" i="5" s="1" a="1"/>
  <c r="W361" i="5" s="1"/>
  <c r="X277" i="5" a="1"/>
  <c r="X277" i="5" s="1"/>
  <c r="W277" i="5" s="1" a="1"/>
  <c r="W277" i="5" s="1"/>
  <c r="X205" i="5" a="1"/>
  <c r="X205" i="5" s="1"/>
  <c r="W205" i="5" s="1" a="1"/>
  <c r="W205" i="5" s="1"/>
  <c r="X145" i="5" a="1"/>
  <c r="X145" i="5" s="1"/>
  <c r="W145" i="5" s="1" a="1"/>
  <c r="W145" i="5" s="1"/>
  <c r="X73" i="5" a="1"/>
  <c r="X73" i="5" s="1"/>
  <c r="W73" i="5" s="1" a="1"/>
  <c r="W73" i="5" s="1"/>
  <c r="X2388" i="5" a="1"/>
  <c r="X2388" i="5" s="1"/>
  <c r="W2388" i="5" s="1" a="1"/>
  <c r="W2388" i="5" s="1"/>
  <c r="W2436" i="5" a="1"/>
  <c r="W2436" i="5" s="1"/>
  <c r="X2244" i="5" a="1"/>
  <c r="X2244" i="5" s="1"/>
  <c r="W2244" i="5" s="1" a="1"/>
  <c r="W2244" i="5" s="1"/>
  <c r="X2160" i="5" a="1"/>
  <c r="X2160" i="5" s="1"/>
  <c r="W2160" i="5" s="1" a="1"/>
  <c r="W2160" i="5" s="1"/>
  <c r="X2076" i="5" a="1"/>
  <c r="X2076" i="5" s="1"/>
  <c r="W2076" i="5" s="1" a="1"/>
  <c r="W2076" i="5" s="1"/>
  <c r="X1992" i="5" a="1"/>
  <c r="X1992" i="5" s="1"/>
  <c r="W1992" i="5" s="1" a="1"/>
  <c r="W1992" i="5" s="1"/>
  <c r="W2747" i="5" a="1"/>
  <c r="W2747" i="5" s="1"/>
  <c r="W2579" i="5" a="1"/>
  <c r="W2579" i="5" s="1"/>
  <c r="W2495" i="5" a="1"/>
  <c r="W2495" i="5" s="1"/>
  <c r="X2363" i="5" a="1"/>
  <c r="X2363" i="5" s="1"/>
  <c r="W2363" i="5" a="1"/>
  <c r="W2363" i="5" s="1"/>
  <c r="W2303" i="5" a="1"/>
  <c r="W2303" i="5" s="1"/>
  <c r="X2303" i="5" a="1"/>
  <c r="X2303" i="5" s="1"/>
  <c r="W2255" i="5" a="1"/>
  <c r="W2255" i="5" s="1"/>
  <c r="X2255" i="5" a="1"/>
  <c r="X2255" i="5" s="1"/>
  <c r="X2183" i="5" a="1"/>
  <c r="X2183" i="5" s="1"/>
  <c r="W2183" i="5" s="1" a="1"/>
  <c r="W2183" i="5" s="1"/>
  <c r="X2111" i="5" a="1"/>
  <c r="X2111" i="5" s="1"/>
  <c r="W2111" i="5" s="1" a="1"/>
  <c r="W2111" i="5" s="1"/>
  <c r="X2051" i="5" a="1"/>
  <c r="X2051" i="5" s="1"/>
  <c r="W2051" i="5" s="1" a="1"/>
  <c r="W2051" i="5" s="1"/>
  <c r="X1967" i="5" a="1"/>
  <c r="X1967" i="5" s="1"/>
  <c r="W1967" i="5" s="1" a="1"/>
  <c r="W1967" i="5" s="1"/>
  <c r="W1883" i="5" a="1"/>
  <c r="W1883" i="5" s="1"/>
  <c r="X1883" i="5" a="1"/>
  <c r="X1883" i="5" s="1"/>
  <c r="X1811" i="5" a="1"/>
  <c r="X1811" i="5" s="1"/>
  <c r="W1811" i="5" s="1" a="1"/>
  <c r="W1811" i="5" s="1"/>
  <c r="X1619" i="5" a="1"/>
  <c r="X1619" i="5" s="1"/>
  <c r="W1619" i="5" s="1" a="1"/>
  <c r="W1619" i="5" s="1"/>
  <c r="W1535" i="5" a="1"/>
  <c r="W1535" i="5" s="1"/>
  <c r="X1487" i="5" a="1"/>
  <c r="X1487" i="5" s="1"/>
  <c r="W1487" i="5" s="1" a="1"/>
  <c r="W1487" i="5" s="1"/>
  <c r="X1391" i="5" a="1"/>
  <c r="X1391" i="5" s="1"/>
  <c r="W1391" i="5" s="1" a="1"/>
  <c r="W1391" i="5" s="1"/>
  <c r="X1223" i="5" a="1"/>
  <c r="X1223" i="5" s="1"/>
  <c r="W1223" i="5" s="1" a="1"/>
  <c r="W1223" i="5" s="1"/>
  <c r="X1139" i="5" a="1"/>
  <c r="X1139" i="5" s="1"/>
  <c r="W1139" i="5" s="1" a="1"/>
  <c r="W1139" i="5" s="1"/>
  <c r="W1019" i="5" a="1"/>
  <c r="W1019" i="5" s="1"/>
  <c r="X935" i="5" a="1"/>
  <c r="X935" i="5" s="1"/>
  <c r="W935" i="5" s="1" a="1"/>
  <c r="W935" i="5" s="1"/>
  <c r="X839" i="5" a="1"/>
  <c r="X839" i="5" s="1"/>
  <c r="W839" i="5" s="1" a="1"/>
  <c r="W839" i="5" s="1"/>
  <c r="X515" i="5" a="1"/>
  <c r="X515" i="5" s="1"/>
  <c r="W515" i="5" s="1" a="1"/>
  <c r="W515" i="5" s="1"/>
  <c r="W11" i="5" a="1"/>
  <c r="W11" i="5" s="1"/>
  <c r="X11" i="5" a="1"/>
  <c r="X11" i="5" s="1"/>
  <c r="X2401" i="5" a="1"/>
  <c r="X2401" i="5" s="1"/>
  <c r="W2401" i="5" s="1" a="1"/>
  <c r="W2401" i="5" s="1"/>
  <c r="X2281" i="5" a="1"/>
  <c r="X2281" i="5" s="1"/>
  <c r="W2281" i="5" s="1" a="1"/>
  <c r="W2281" i="5" s="1"/>
  <c r="X2245" i="5" a="1"/>
  <c r="X2245" i="5" s="1"/>
  <c r="W2245" i="5" s="1" a="1"/>
  <c r="W2245" i="5" s="1"/>
  <c r="X2101" i="5" a="1"/>
  <c r="X2101" i="5" s="1"/>
  <c r="W2101" i="5" s="1" a="1"/>
  <c r="W2101" i="5" s="1"/>
  <c r="X2065" i="5" a="1"/>
  <c r="X2065" i="5" s="1"/>
  <c r="W2065" i="5" s="1" a="1"/>
  <c r="W2065" i="5" s="1"/>
  <c r="X2029" i="5" a="1"/>
  <c r="X2029" i="5" s="1"/>
  <c r="W2029" i="5" s="1" a="1"/>
  <c r="W2029" i="5" s="1"/>
  <c r="X1933" i="5" a="1"/>
  <c r="X1933" i="5" s="1"/>
  <c r="W1933" i="5" s="1" a="1"/>
  <c r="W1933" i="5" s="1"/>
  <c r="X1885" i="5" a="1"/>
  <c r="X1885" i="5" s="1"/>
  <c r="W1885" i="5" s="1" a="1"/>
  <c r="W1885" i="5" s="1"/>
  <c r="X1763" i="5" a="1"/>
  <c r="X1763" i="5" s="1"/>
  <c r="W1763" i="5" s="1" a="1"/>
  <c r="W1763" i="5" s="1"/>
  <c r="X1294" i="5" a="1"/>
  <c r="X1294" i="5" s="1"/>
  <c r="W1294" i="5" s="1" a="1"/>
  <c r="W1294" i="5" s="1"/>
  <c r="W2413" i="5" a="1"/>
  <c r="W2413" i="5" s="1"/>
  <c r="W2329" i="5" a="1"/>
  <c r="W2329" i="5" s="1"/>
  <c r="W1993" i="5" a="1"/>
  <c r="W1993" i="5" s="1"/>
  <c r="W1921" i="5" a="1"/>
  <c r="W1921" i="5" s="1"/>
  <c r="X1837" i="5" a="1"/>
  <c r="X1837" i="5" s="1"/>
  <c r="W1837" i="5" s="1" a="1"/>
  <c r="W1837" i="5" s="1"/>
  <c r="W1765" i="5" a="1"/>
  <c r="W1765" i="5" s="1"/>
  <c r="X1765" i="5" a="1"/>
  <c r="X1765" i="5" s="1"/>
  <c r="X1693" i="5" a="1"/>
  <c r="X1693" i="5" s="1"/>
  <c r="W1693" i="5" s="1" a="1"/>
  <c r="W1693" i="5" s="1"/>
  <c r="X1609" i="5" a="1"/>
  <c r="X1609" i="5" s="1"/>
  <c r="W1609" i="5" s="1" a="1"/>
  <c r="W1609" i="5" s="1"/>
  <c r="X1537" i="5" a="1"/>
  <c r="X1537" i="5" s="1"/>
  <c r="W1537" i="5" s="1" a="1"/>
  <c r="W1537" i="5" s="1"/>
  <c r="W1429" i="5" a="1"/>
  <c r="W1429" i="5" s="1"/>
  <c r="X1345" i="5" a="1"/>
  <c r="X1345" i="5" s="1"/>
  <c r="W1345" i="5" s="1" a="1"/>
  <c r="W1345" i="5" s="1"/>
  <c r="X1129" i="5" a="1"/>
  <c r="X1129" i="5" s="1"/>
  <c r="W1129" i="5" s="1" a="1"/>
  <c r="W1129" i="5" s="1"/>
  <c r="W1057" i="5" a="1"/>
  <c r="W1057" i="5" s="1"/>
  <c r="X1057" i="5" a="1"/>
  <c r="X1057" i="5" s="1"/>
  <c r="X985" i="5" a="1"/>
  <c r="X985" i="5" s="1"/>
  <c r="W985" i="5" s="1" a="1"/>
  <c r="W985" i="5" s="1"/>
  <c r="X913" i="5" a="1"/>
  <c r="X913" i="5" s="1"/>
  <c r="W913" i="5" s="1" a="1"/>
  <c r="W913" i="5" s="1"/>
  <c r="X829" i="5" a="1"/>
  <c r="X829" i="5" s="1"/>
  <c r="W829" i="5" s="1" a="1"/>
  <c r="W829" i="5" s="1"/>
  <c r="X757" i="5" a="1"/>
  <c r="X757" i="5" s="1"/>
  <c r="W757" i="5" s="1" a="1"/>
  <c r="W757" i="5" s="1"/>
  <c r="X673" i="5" a="1"/>
  <c r="X673" i="5" s="1"/>
  <c r="W673" i="5" s="1" a="1"/>
  <c r="W673" i="5" s="1"/>
  <c r="X601" i="5" a="1"/>
  <c r="X601" i="5" s="1"/>
  <c r="W601" i="5" s="1" a="1"/>
  <c r="W601" i="5" s="1"/>
  <c r="W517" i="5" a="1"/>
  <c r="W517" i="5" s="1"/>
  <c r="X517" i="5" a="1"/>
  <c r="X517" i="5" s="1"/>
  <c r="X421" i="5" a="1"/>
  <c r="X421" i="5" s="1"/>
  <c r="W421" i="5" s="1" a="1"/>
  <c r="W421" i="5" s="1"/>
  <c r="W289" i="5" a="1"/>
  <c r="W289" i="5" s="1"/>
  <c r="W217" i="5" a="1"/>
  <c r="W217" i="5" s="1"/>
  <c r="X217" i="5" a="1"/>
  <c r="X217" i="5" s="1"/>
  <c r="X121" i="5" a="1"/>
  <c r="X121" i="5" s="1"/>
  <c r="W121" i="5" s="1" a="1"/>
  <c r="W121" i="5" s="1"/>
  <c r="X37" i="5" a="1"/>
  <c r="X37" i="5" s="1"/>
  <c r="W37" i="5" s="1" a="1"/>
  <c r="W37" i="5" s="1"/>
  <c r="W2352" i="5" a="1"/>
  <c r="W2352" i="5" s="1"/>
  <c r="X2280" i="5" a="1"/>
  <c r="X2280" i="5" s="1"/>
  <c r="W2280" i="5" s="1" a="1"/>
  <c r="W2280" i="5" s="1"/>
  <c r="X2208" i="5" a="1"/>
  <c r="X2208" i="5" s="1"/>
  <c r="W2208" i="5" s="1" a="1"/>
  <c r="W2208" i="5" s="1"/>
  <c r="X2136" i="5" a="1"/>
  <c r="X2136" i="5" s="1"/>
  <c r="W2136" i="5" s="1" a="1"/>
  <c r="W2136" i="5" s="1"/>
  <c r="X2052" i="5" a="1"/>
  <c r="X2052" i="5" s="1"/>
  <c r="W2052" i="5" s="1" a="1"/>
  <c r="W2052" i="5" s="1"/>
  <c r="X1980" i="5" a="1"/>
  <c r="X1980" i="5" s="1"/>
  <c r="W1980" i="5" s="1" a="1"/>
  <c r="W1980" i="5" s="1"/>
  <c r="X2749" i="5" a="1"/>
  <c r="X2749" i="5" s="1"/>
  <c r="W2749" i="5" s="1" a="1"/>
  <c r="W2749" i="5" s="1"/>
  <c r="W2651" i="5" a="1"/>
  <c r="W2651" i="5" s="1"/>
  <c r="W2555" i="5" a="1"/>
  <c r="W2555" i="5" s="1"/>
  <c r="X2399" i="5" a="1"/>
  <c r="X2399" i="5" s="1"/>
  <c r="W2399" i="5" s="1" a="1"/>
  <c r="W2399" i="5" s="1"/>
  <c r="W2327" i="5" a="1"/>
  <c r="W2327" i="5" s="1"/>
  <c r="X2327" i="5" a="1"/>
  <c r="X2327" i="5" s="1"/>
  <c r="X2243" i="5" a="1"/>
  <c r="X2243" i="5" s="1"/>
  <c r="W2243" i="5" s="1" a="1"/>
  <c r="W2243" i="5" s="1"/>
  <c r="X2171" i="5" a="1"/>
  <c r="X2171" i="5" s="1"/>
  <c r="W2171" i="5" s="1" a="1"/>
  <c r="W2171" i="5" s="1"/>
  <c r="X2099" i="5" a="1"/>
  <c r="X2099" i="5" s="1"/>
  <c r="W2099" i="5" s="1" a="1"/>
  <c r="W2099" i="5" s="1"/>
  <c r="X2015" i="5" a="1"/>
  <c r="X2015" i="5" s="1"/>
  <c r="W2015" i="5" s="1" a="1"/>
  <c r="W2015" i="5" s="1"/>
  <c r="X1943" i="5" a="1"/>
  <c r="X1943" i="5" s="1"/>
  <c r="W1943" i="5" s="1" a="1"/>
  <c r="W1943" i="5" s="1"/>
  <c r="X1871" i="5" a="1"/>
  <c r="X1871" i="5" s="1"/>
  <c r="W1871" i="5" s="1" a="1"/>
  <c r="W1871" i="5" s="1"/>
  <c r="X1787" i="5" a="1"/>
  <c r="X1787" i="5" s="1"/>
  <c r="W1787" i="5" s="1" a="1"/>
  <c r="W1787" i="5" s="1"/>
  <c r="X1727" i="5" a="1"/>
  <c r="X1727" i="5" s="1"/>
  <c r="W1727" i="5" s="1" a="1"/>
  <c r="W1727" i="5" s="1"/>
  <c r="X1631" i="5" a="1"/>
  <c r="X1631" i="5" s="1"/>
  <c r="W1631" i="5" s="1" a="1"/>
  <c r="W1631" i="5" s="1"/>
  <c r="X1451" i="5" a="1"/>
  <c r="X1451" i="5" s="1"/>
  <c r="W1451" i="5" s="1" a="1"/>
  <c r="W1451" i="5" s="1"/>
  <c r="W1367" i="5" a="1"/>
  <c r="W1367" i="5" s="1"/>
  <c r="X1367" i="5" a="1"/>
  <c r="X1367" i="5" s="1"/>
  <c r="W1295" i="5" a="1"/>
  <c r="W1295" i="5" s="1"/>
  <c r="X1295" i="5" a="1"/>
  <c r="X1295" i="5" s="1"/>
  <c r="X1235" i="5" a="1"/>
  <c r="X1235" i="5" s="1"/>
  <c r="W1235" i="5" s="1" a="1"/>
  <c r="W1235" i="5" s="1"/>
  <c r="X1163" i="5" a="1"/>
  <c r="X1163" i="5" s="1"/>
  <c r="W1163" i="5" s="1" a="1"/>
  <c r="W1163" i="5" s="1"/>
  <c r="X1091" i="5" a="1"/>
  <c r="X1091" i="5" s="1"/>
  <c r="W1091" i="5" s="1" a="1"/>
  <c r="W1091" i="5" s="1"/>
  <c r="X995" i="5" a="1"/>
  <c r="X995" i="5" s="1"/>
  <c r="W995" i="5" s="1" a="1"/>
  <c r="W995" i="5" s="1"/>
  <c r="W923" i="5" a="1"/>
  <c r="W923" i="5" s="1"/>
  <c r="X923" i="5" a="1"/>
  <c r="X923" i="5" s="1"/>
  <c r="X851" i="5" a="1"/>
  <c r="X851" i="5" s="1"/>
  <c r="W851" i="5" s="1" a="1"/>
  <c r="W851" i="5" s="1"/>
  <c r="X779" i="5" a="1"/>
  <c r="X779" i="5" s="1"/>
  <c r="W779" i="5" s="1" a="1"/>
  <c r="W779" i="5" s="1"/>
  <c r="X707" i="5" a="1"/>
  <c r="X707" i="5" s="1"/>
  <c r="W707" i="5" s="1" a="1"/>
  <c r="W707" i="5" s="1"/>
  <c r="X623" i="5" a="1"/>
  <c r="X623" i="5" s="1"/>
  <c r="W623" i="5" s="1" a="1"/>
  <c r="W623" i="5" s="1"/>
  <c r="X575" i="5" a="1"/>
  <c r="X575" i="5" s="1"/>
  <c r="W575" i="5" s="1" a="1"/>
  <c r="W575" i="5" s="1"/>
  <c r="X539" i="5" a="1"/>
  <c r="X539" i="5" s="1"/>
  <c r="W539" i="5" s="1" a="1"/>
  <c r="W539" i="5" s="1"/>
  <c r="W467" i="5" a="1"/>
  <c r="W467" i="5" s="1"/>
  <c r="X467" i="5" a="1"/>
  <c r="X467" i="5" s="1"/>
  <c r="X419" i="5" a="1"/>
  <c r="X419" i="5" s="1"/>
  <c r="W419" i="5" s="1" a="1"/>
  <c r="W419" i="5" s="1"/>
  <c r="X371" i="5" a="1"/>
  <c r="X371" i="5" s="1"/>
  <c r="W371" i="5" s="1" a="1"/>
  <c r="W371" i="5" s="1"/>
  <c r="X323" i="5" a="1"/>
  <c r="X323" i="5" s="1"/>
  <c r="W323" i="5" s="1" a="1"/>
  <c r="W323" i="5" s="1"/>
  <c r="W251" i="5" a="1"/>
  <c r="W251" i="5" s="1"/>
  <c r="X203" i="5" a="1"/>
  <c r="X203" i="5" s="1"/>
  <c r="W203" i="5" s="1" a="1"/>
  <c r="W203" i="5" s="1"/>
  <c r="X155" i="5" a="1"/>
  <c r="X155" i="5" s="1"/>
  <c r="W155" i="5" s="1" a="1"/>
  <c r="W155" i="5" s="1"/>
  <c r="X119" i="5" a="1"/>
  <c r="X119" i="5" s="1"/>
  <c r="W119" i="5" s="1" a="1"/>
  <c r="W119" i="5" s="1"/>
  <c r="X95" i="5" a="1"/>
  <c r="X95" i="5" s="1"/>
  <c r="W95" i="5" s="1" a="1"/>
  <c r="W95" i="5" s="1"/>
  <c r="X83" i="5" a="1"/>
  <c r="X83" i="5" s="1"/>
  <c r="W83" i="5" s="1" a="1"/>
  <c r="W83" i="5" s="1"/>
  <c r="X2796" i="5" a="1"/>
  <c r="X2796" i="5" s="1"/>
  <c r="W2796" i="5" s="1" a="1"/>
  <c r="W2796" i="5" s="1"/>
  <c r="X2748" i="5" a="1"/>
  <c r="X2748" i="5" s="1"/>
  <c r="W2748" i="5" s="1" a="1"/>
  <c r="W2748" i="5" s="1"/>
  <c r="X2724" i="5" a="1"/>
  <c r="X2724" i="5" s="1"/>
  <c r="X2484" i="5" a="1"/>
  <c r="X2484" i="5" s="1"/>
  <c r="W2484" i="5" s="1" a="1"/>
  <c r="W2484" i="5" s="1"/>
  <c r="X2221" i="5" a="1"/>
  <c r="X2221" i="5" s="1"/>
  <c r="W2221" i="5" s="1" a="1"/>
  <c r="W2221" i="5" s="1"/>
  <c r="X1849" i="5" a="1"/>
  <c r="X1849" i="5" s="1"/>
  <c r="W1849" i="5" s="1" a="1"/>
  <c r="W1849" i="5" s="1"/>
  <c r="W2508" i="5" a="1"/>
  <c r="W2508" i="5" s="1"/>
  <c r="W2794" i="5" a="1"/>
  <c r="W2794" i="5" s="1"/>
  <c r="W2758" i="5" a="1"/>
  <c r="W2758" i="5" s="1"/>
  <c r="W2722" i="5" a="1"/>
  <c r="W2722" i="5" s="1"/>
  <c r="W2686" i="5" a="1"/>
  <c r="W2686" i="5" s="1"/>
  <c r="W2650" i="5" a="1"/>
  <c r="W2650" i="5" s="1"/>
  <c r="W2614" i="5" a="1"/>
  <c r="W2614" i="5" s="1"/>
  <c r="W2590" i="5" a="1"/>
  <c r="W2590" i="5" s="1"/>
  <c r="W2566" i="5" a="1"/>
  <c r="W2566" i="5" s="1"/>
  <c r="W2530" i="5" a="1"/>
  <c r="W2530" i="5" s="1"/>
  <c r="W2494" i="5" a="1"/>
  <c r="W2494" i="5" s="1"/>
  <c r="W2458" i="5" a="1"/>
  <c r="W2458" i="5" s="1"/>
  <c r="W2422" i="5" a="1"/>
  <c r="W2422" i="5" s="1"/>
  <c r="W2386" i="5" a="1"/>
  <c r="W2386" i="5" s="1"/>
  <c r="W2350" i="5" a="1"/>
  <c r="W2350" i="5" s="1"/>
  <c r="W2302" i="5" a="1"/>
  <c r="W2302" i="5" s="1"/>
  <c r="W2266" i="5" a="1"/>
  <c r="W2266" i="5" s="1"/>
  <c r="W2230" i="5" a="1"/>
  <c r="W2230" i="5" s="1"/>
  <c r="W2206" i="5" a="1"/>
  <c r="W2206" i="5" s="1"/>
  <c r="W2050" i="5" a="1"/>
  <c r="W2050" i="5" s="1"/>
  <c r="X2014" i="5" a="1"/>
  <c r="X2014" i="5" s="1"/>
  <c r="W2014" i="5" s="1" a="1"/>
  <c r="W2014" i="5" s="1"/>
  <c r="W1978" i="5" a="1"/>
  <c r="W1978" i="5" s="1"/>
  <c r="X1978" i="5" a="1"/>
  <c r="X1978" i="5" s="1"/>
  <c r="X1942" i="5" a="1"/>
  <c r="X1942" i="5" s="1"/>
  <c r="W1942" i="5" s="1" a="1"/>
  <c r="W1942" i="5" s="1"/>
  <c r="X1906" i="5" a="1"/>
  <c r="X1906" i="5" s="1"/>
  <c r="W1906" i="5" s="1" a="1"/>
  <c r="W1906" i="5" s="1"/>
  <c r="X1882" i="5" a="1"/>
  <c r="X1882" i="5" s="1"/>
  <c r="W1882" i="5" s="1" a="1"/>
  <c r="W1882" i="5" s="1"/>
  <c r="W1846" i="5" a="1"/>
  <c r="W1846" i="5" s="1"/>
  <c r="X1834" i="5" a="1"/>
  <c r="X1834" i="5" s="1"/>
  <c r="W1834" i="5" s="1" a="1"/>
  <c r="W1834" i="5" s="1"/>
  <c r="W1810" i="5" a="1"/>
  <c r="W1810" i="5" s="1"/>
  <c r="W1774" i="5" a="1"/>
  <c r="W1774" i="5" s="1"/>
  <c r="X1750" i="5" a="1"/>
  <c r="X1750" i="5" s="1"/>
  <c r="W1750" i="5" s="1" a="1"/>
  <c r="W1750" i="5" s="1"/>
  <c r="X1726" i="5" a="1"/>
  <c r="X1726" i="5" s="1"/>
  <c r="W1726" i="5" s="1" a="1"/>
  <c r="W1726" i="5" s="1"/>
  <c r="X1690" i="5" a="1"/>
  <c r="X1690" i="5" s="1"/>
  <c r="W1690" i="5" s="1" a="1"/>
  <c r="W1690" i="5" s="1"/>
  <c r="X1654" i="5" a="1"/>
  <c r="X1654" i="5" s="1"/>
  <c r="W1654" i="5" s="1" a="1"/>
  <c r="W1654" i="5" s="1"/>
  <c r="W1522" i="5" a="1"/>
  <c r="W1522" i="5" s="1"/>
  <c r="X1522" i="5" a="1"/>
  <c r="X1522" i="5" s="1"/>
  <c r="X1486" i="5" a="1"/>
  <c r="X1486" i="5" s="1"/>
  <c r="W1486" i="5" s="1" a="1"/>
  <c r="W1486" i="5" s="1"/>
  <c r="X1474" i="5" a="1"/>
  <c r="X1474" i="5" s="1"/>
  <c r="W1474" i="5" s="1" a="1"/>
  <c r="W1474" i="5" s="1"/>
  <c r="X1438" i="5" a="1"/>
  <c r="X1438" i="5" s="1"/>
  <c r="W1438" i="5" s="1" a="1"/>
  <c r="W1438" i="5" s="1"/>
  <c r="X1414" i="5" a="1"/>
  <c r="X1414" i="5" s="1"/>
  <c r="W1414" i="5" s="1" a="1"/>
  <c r="W1414" i="5" s="1"/>
  <c r="X1330" i="5" a="1"/>
  <c r="X1330" i="5" s="1"/>
  <c r="W1330" i="5" s="1" a="1"/>
  <c r="W1330" i="5" s="1"/>
  <c r="X1306" i="5" a="1"/>
  <c r="X1306" i="5" s="1"/>
  <c r="W1306" i="5" s="1" a="1"/>
  <c r="W1306" i="5" s="1"/>
  <c r="X1270" i="5" a="1"/>
  <c r="X1270" i="5" s="1"/>
  <c r="W1270" i="5" s="1" a="1"/>
  <c r="W1270" i="5" s="1"/>
  <c r="X1246" i="5" a="1"/>
  <c r="X1246" i="5" s="1"/>
  <c r="W1246" i="5" s="1" a="1"/>
  <c r="W1246" i="5" s="1"/>
  <c r="X1210" i="5" a="1"/>
  <c r="X1210" i="5" s="1"/>
  <c r="W1210" i="5" s="1" a="1"/>
  <c r="W1210" i="5" s="1"/>
  <c r="X1114" i="5" a="1"/>
  <c r="X1114" i="5" s="1"/>
  <c r="W1114" i="5" s="1" a="1"/>
  <c r="W1114" i="5" s="1"/>
  <c r="X1078" i="5" a="1"/>
  <c r="X1078" i="5" s="1"/>
  <c r="W1078" i="5" s="1" a="1"/>
  <c r="W1078" i="5" s="1"/>
  <c r="W1006" i="5" a="1"/>
  <c r="W1006" i="5" s="1"/>
  <c r="X982" i="5" a="1"/>
  <c r="X982" i="5" s="1"/>
  <c r="W982" i="5" s="1" a="1"/>
  <c r="W982" i="5" s="1"/>
  <c r="X958" i="5" a="1"/>
  <c r="X958" i="5" s="1"/>
  <c r="W958" i="5" s="1" a="1"/>
  <c r="W958" i="5" s="1"/>
  <c r="X922" i="5" a="1"/>
  <c r="X922" i="5" s="1"/>
  <c r="W922" i="5" s="1" a="1"/>
  <c r="W922" i="5" s="1"/>
  <c r="W898" i="5" a="1"/>
  <c r="W898" i="5" s="1"/>
  <c r="X898" i="5" a="1"/>
  <c r="X898" i="5" s="1"/>
  <c r="X862" i="5" a="1"/>
  <c r="X862" i="5" s="1"/>
  <c r="W862" i="5" s="1" a="1"/>
  <c r="W862" i="5" s="1"/>
  <c r="X826" i="5" a="1"/>
  <c r="X826" i="5" s="1"/>
  <c r="W826" i="5" s="1" a="1"/>
  <c r="W826" i="5" s="1"/>
  <c r="X802" i="5" a="1"/>
  <c r="X802" i="5" s="1"/>
  <c r="W802" i="5" s="1" a="1"/>
  <c r="W802" i="5" s="1"/>
  <c r="X778" i="5" a="1"/>
  <c r="X778" i="5" s="1"/>
  <c r="W778" i="5" s="1" a="1"/>
  <c r="W778" i="5" s="1"/>
  <c r="X742" i="5" a="1"/>
  <c r="X742" i="5" s="1"/>
  <c r="W742" i="5" s="1" a="1"/>
  <c r="W742" i="5" s="1"/>
  <c r="X718" i="5" a="1"/>
  <c r="X718" i="5" s="1"/>
  <c r="W718" i="5" s="1" a="1"/>
  <c r="W718" i="5" s="1"/>
  <c r="W682" i="5" a="1"/>
  <c r="W682" i="5" s="1"/>
  <c r="X682" i="5" a="1"/>
  <c r="X682" i="5" s="1"/>
  <c r="X646" i="5" a="1"/>
  <c r="X646" i="5" s="1"/>
  <c r="W646" i="5" s="1" a="1"/>
  <c r="W646" i="5" s="1"/>
  <c r="X622" i="5" a="1"/>
  <c r="X622" i="5" s="1"/>
  <c r="W622" i="5" s="1" a="1"/>
  <c r="W622" i="5" s="1"/>
  <c r="X586" i="5" a="1"/>
  <c r="X586" i="5" s="1"/>
  <c r="W586" i="5" s="1" a="1"/>
  <c r="W586" i="5" s="1"/>
  <c r="X562" i="5" a="1"/>
  <c r="X562" i="5" s="1"/>
  <c r="W562" i="5" s="1" a="1"/>
  <c r="W562" i="5" s="1"/>
  <c r="X538" i="5" a="1"/>
  <c r="X538" i="5" s="1"/>
  <c r="W538" i="5" s="1" a="1"/>
  <c r="W538" i="5" s="1"/>
  <c r="X514" i="5" a="1"/>
  <c r="X514" i="5" s="1"/>
  <c r="W514" i="5" s="1" a="1"/>
  <c r="W514" i="5" s="1"/>
  <c r="X478" i="5" a="1"/>
  <c r="X478" i="5" s="1"/>
  <c r="W478" i="5" s="1" a="1"/>
  <c r="W478" i="5" s="1"/>
  <c r="X442" i="5" a="1"/>
  <c r="X442" i="5" s="1"/>
  <c r="W442" i="5" s="1" a="1"/>
  <c r="W442" i="5" s="1"/>
  <c r="X406" i="5" a="1"/>
  <c r="X406" i="5" s="1"/>
  <c r="W406" i="5" s="1" a="1"/>
  <c r="W406" i="5" s="1"/>
  <c r="X370" i="5" a="1"/>
  <c r="X370" i="5" s="1"/>
  <c r="W370" i="5" s="1" a="1"/>
  <c r="W370" i="5" s="1"/>
  <c r="W334" i="5" a="1"/>
  <c r="W334" i="5" s="1"/>
  <c r="X334" i="5" a="1"/>
  <c r="X334" i="5" s="1"/>
  <c r="W298" i="5" a="1"/>
  <c r="W298" i="5" s="1"/>
  <c r="X298" i="5" a="1"/>
  <c r="X298" i="5" s="1"/>
  <c r="X262" i="5" a="1"/>
  <c r="X262" i="5" s="1"/>
  <c r="W262" i="5" s="1" a="1"/>
  <c r="W262" i="5" s="1"/>
  <c r="X202" i="5" a="1"/>
  <c r="X202" i="5" s="1"/>
  <c r="W202" i="5" s="1" a="1"/>
  <c r="W202" i="5" s="1"/>
  <c r="X10" i="5" a="1"/>
  <c r="X10" i="5" s="1"/>
  <c r="W10" i="5" s="1" a="1"/>
  <c r="W10" i="5" s="1"/>
  <c r="X2785" i="5" a="1"/>
  <c r="X2785" i="5" s="1"/>
  <c r="W2785" i="5" s="1" a="1"/>
  <c r="W2785" i="5" s="1"/>
  <c r="X2761" i="5" a="1"/>
  <c r="X2761" i="5" s="1"/>
  <c r="W2761" i="5" s="1" a="1"/>
  <c r="W2761" i="5" s="1"/>
  <c r="X2689" i="5" a="1"/>
  <c r="X2689" i="5" s="1"/>
  <c r="W2689" i="5" s="1" a="1"/>
  <c r="W2689" i="5" s="1"/>
  <c r="X2617" i="5" a="1"/>
  <c r="X2617" i="5" s="1"/>
  <c r="W2617" i="5" s="1" a="1"/>
  <c r="W2617" i="5" s="1"/>
  <c r="X2593" i="5" a="1"/>
  <c r="X2593" i="5" s="1"/>
  <c r="W2593" i="5" s="1" a="1"/>
  <c r="W2593" i="5" s="1"/>
  <c r="X2569" i="5" a="1"/>
  <c r="X2569" i="5" s="1"/>
  <c r="W2569" i="5" s="1" a="1"/>
  <c r="W2569" i="5" s="1"/>
  <c r="X2545" i="5" a="1"/>
  <c r="X2545" i="5" s="1"/>
  <c r="W2545" i="5" s="1" a="1"/>
  <c r="W2545" i="5" s="1"/>
  <c r="X2521" i="5" a="1"/>
  <c r="X2521" i="5" s="1"/>
  <c r="W2521" i="5" s="1" a="1"/>
  <c r="W2521" i="5" s="1"/>
  <c r="X2473" i="5" a="1"/>
  <c r="X2473" i="5" s="1"/>
  <c r="W2473" i="5" s="1" a="1"/>
  <c r="W2473" i="5" s="1"/>
  <c r="X2449" i="5" a="1"/>
  <c r="X2449" i="5" s="1"/>
  <c r="W2449" i="5" s="1" a="1"/>
  <c r="W2449" i="5" s="1"/>
  <c r="X2400" i="5" a="1"/>
  <c r="X2400" i="5" s="1"/>
  <c r="W2400" i="5" s="1" a="1"/>
  <c r="W2400" i="5" s="1"/>
  <c r="X2374" i="5" a="1"/>
  <c r="X2374" i="5" s="1"/>
  <c r="W2374" i="5" s="1" a="1"/>
  <c r="W2374" i="5" s="1"/>
  <c r="X2341" i="5" a="1"/>
  <c r="X2341" i="5" s="1"/>
  <c r="W2341" i="5" s="1" a="1"/>
  <c r="W2341" i="5" s="1"/>
  <c r="X1501" i="5" a="1"/>
  <c r="X1501" i="5" s="1"/>
  <c r="X1285" i="5" a="1"/>
  <c r="X1285" i="5" s="1"/>
  <c r="W1285" i="5" s="1" a="1"/>
  <c r="W1285" i="5" s="1"/>
  <c r="X431" i="5" a="1"/>
  <c r="X431" i="5" s="1"/>
  <c r="W431" i="5" s="1" a="1"/>
  <c r="W431" i="5" s="1"/>
  <c r="X2268" i="5" a="1"/>
  <c r="X2268" i="5" s="1"/>
  <c r="W2268" i="5" s="1" a="1"/>
  <c r="W2268" i="5" s="1"/>
  <c r="X2184" i="5" a="1"/>
  <c r="X2184" i="5" s="1"/>
  <c r="W2184" i="5" s="1" a="1"/>
  <c r="W2184" i="5" s="1"/>
  <c r="X2100" i="5" a="1"/>
  <c r="X2100" i="5" s="1"/>
  <c r="W2100" i="5" s="1" a="1"/>
  <c r="W2100" i="5" s="1"/>
  <c r="X2016" i="5" a="1"/>
  <c r="X2016" i="5" s="1"/>
  <c r="W2016" i="5" s="1" a="1"/>
  <c r="W2016" i="5" s="1"/>
  <c r="X2677" i="5" a="1"/>
  <c r="X2677" i="5" s="1"/>
  <c r="W2677" i="5" s="1" a="1"/>
  <c r="W2677" i="5" s="1"/>
  <c r="X2653" i="5" a="1"/>
  <c r="X2653" i="5" s="1"/>
  <c r="W2653" i="5" s="1" a="1"/>
  <c r="W2653" i="5" s="1"/>
  <c r="X2629" i="5" a="1"/>
  <c r="X2629" i="5" s="1"/>
  <c r="W2629" i="5" s="1" a="1"/>
  <c r="W2629" i="5" s="1"/>
  <c r="X2605" i="5" a="1"/>
  <c r="X2605" i="5" s="1"/>
  <c r="W2605" i="5" s="1" a="1"/>
  <c r="W2605" i="5" s="1"/>
  <c r="X2533" i="5" a="1"/>
  <c r="X2533" i="5" s="1"/>
  <c r="W2533" i="5" s="1" a="1"/>
  <c r="W2533" i="5" s="1"/>
  <c r="X2437" i="5" a="1"/>
  <c r="X2437" i="5" s="1"/>
  <c r="W2437" i="5" s="1" a="1"/>
  <c r="W2437" i="5" s="1"/>
  <c r="W2531" i="5" a="1"/>
  <c r="W2531" i="5" s="1"/>
  <c r="W2459" i="5" a="1"/>
  <c r="W2459" i="5" s="1"/>
  <c r="X2375" i="5" a="1"/>
  <c r="X2375" i="5" s="1"/>
  <c r="W2375" i="5" a="1"/>
  <c r="W2375" i="5" s="1"/>
  <c r="X2291" i="5" a="1"/>
  <c r="X2291" i="5" s="1"/>
  <c r="W2291" i="5" s="1" a="1"/>
  <c r="W2291" i="5" s="1"/>
  <c r="X2219" i="5" a="1"/>
  <c r="X2219" i="5" s="1"/>
  <c r="W2219" i="5" s="1" a="1"/>
  <c r="W2219" i="5" s="1"/>
  <c r="X2147" i="5" a="1"/>
  <c r="X2147" i="5" s="1"/>
  <c r="W2147" i="5" s="1" a="1"/>
  <c r="W2147" i="5" s="1"/>
  <c r="X2063" i="5" a="1"/>
  <c r="X2063" i="5" s="1"/>
  <c r="W2063" i="5" s="1" a="1"/>
  <c r="W2063" i="5" s="1"/>
  <c r="X1979" i="5" a="1"/>
  <c r="X1979" i="5" s="1"/>
  <c r="W1979" i="5" a="1"/>
  <c r="W1979" i="5" s="1"/>
  <c r="X1895" i="5" a="1"/>
  <c r="X1895" i="5" s="1"/>
  <c r="W1895" i="5" s="1" a="1"/>
  <c r="W1895" i="5" s="1"/>
  <c r="X1799" i="5" a="1"/>
  <c r="X1799" i="5" s="1"/>
  <c r="W1799" i="5" s="1" a="1"/>
  <c r="W1799" i="5" s="1"/>
  <c r="X1715" i="5" a="1"/>
  <c r="X1715" i="5" s="1"/>
  <c r="W1715" i="5" s="1" a="1"/>
  <c r="W1715" i="5" s="1"/>
  <c r="W1607" i="5" a="1"/>
  <c r="W1607" i="5" s="1"/>
  <c r="X1559" i="5" a="1"/>
  <c r="X1559" i="5" s="1"/>
  <c r="W1559" i="5" s="1" a="1"/>
  <c r="W1559" i="5" s="1"/>
  <c r="X1499" i="5" a="1"/>
  <c r="X1499" i="5" s="1"/>
  <c r="W1499" i="5" s="1" a="1"/>
  <c r="W1499" i="5" s="1"/>
  <c r="W1427" i="5" a="1"/>
  <c r="W1427" i="5" s="1"/>
  <c r="X1427" i="5" a="1"/>
  <c r="X1427" i="5" s="1"/>
  <c r="W1307" i="5" a="1"/>
  <c r="W1307" i="5" s="1"/>
  <c r="X1259" i="5" a="1"/>
  <c r="X1259" i="5" s="1"/>
  <c r="W1259" i="5" s="1" a="1"/>
  <c r="W1259" i="5" s="1"/>
  <c r="X1187" i="5" a="1"/>
  <c r="X1187" i="5" s="1"/>
  <c r="W1187" i="5" s="1" a="1"/>
  <c r="W1187" i="5" s="1"/>
  <c r="X1103" i="5" a="1"/>
  <c r="X1103" i="5" s="1"/>
  <c r="W1103" i="5" s="1" a="1"/>
  <c r="W1103" i="5" s="1"/>
  <c r="X1031" i="5" a="1"/>
  <c r="X1031" i="5" s="1"/>
  <c r="W1031" i="5" s="1" a="1"/>
  <c r="W1031" i="5" s="1"/>
  <c r="X959" i="5" a="1"/>
  <c r="X959" i="5" s="1"/>
  <c r="W959" i="5" s="1" a="1"/>
  <c r="W959" i="5" s="1"/>
  <c r="X887" i="5" a="1"/>
  <c r="X887" i="5" s="1"/>
  <c r="W887" i="5" s="1" a="1"/>
  <c r="W887" i="5" s="1"/>
  <c r="X803" i="5" a="1"/>
  <c r="X803" i="5" s="1"/>
  <c r="W803" i="5" s="1" a="1"/>
  <c r="W803" i="5" s="1"/>
  <c r="X719" i="5" a="1"/>
  <c r="X719" i="5" s="1"/>
  <c r="W719" i="5" s="1" a="1"/>
  <c r="W719" i="5" s="1"/>
  <c r="W647" i="5" a="1"/>
  <c r="W647" i="5" s="1"/>
  <c r="X647" i="5" a="1"/>
  <c r="X647" i="5" s="1"/>
  <c r="X587" i="5" a="1"/>
  <c r="X587" i="5" s="1"/>
  <c r="W587" i="5" s="1" a="1"/>
  <c r="W587" i="5" s="1"/>
  <c r="X527" i="5" a="1"/>
  <c r="X527" i="5" s="1"/>
  <c r="W527" i="5" s="1" a="1"/>
  <c r="W527" i="5" s="1"/>
  <c r="W455" i="5" a="1"/>
  <c r="W455" i="5" s="1"/>
  <c r="X407" i="5" a="1"/>
  <c r="X407" i="5" s="1"/>
  <c r="W407" i="5" s="1" a="1"/>
  <c r="W407" i="5" s="1"/>
  <c r="X359" i="5" a="1"/>
  <c r="X359" i="5" s="1"/>
  <c r="W359" i="5" s="1" a="1"/>
  <c r="W359" i="5" s="1"/>
  <c r="X311" i="5" a="1"/>
  <c r="X311" i="5" s="1"/>
  <c r="W311" i="5" s="1" a="1"/>
  <c r="W311" i="5" s="1"/>
  <c r="X263" i="5" a="1"/>
  <c r="X263" i="5" s="1"/>
  <c r="W263" i="5" s="1" a="1"/>
  <c r="W263" i="5" s="1"/>
  <c r="X215" i="5" a="1"/>
  <c r="X215" i="5" s="1"/>
  <c r="W215" i="5" s="1" a="1"/>
  <c r="W215" i="5" s="1"/>
  <c r="W167" i="5" a="1"/>
  <c r="W167" i="5" s="1"/>
  <c r="X167" i="5" a="1"/>
  <c r="X167" i="5" s="1"/>
  <c r="X107" i="5" a="1"/>
  <c r="X107" i="5" s="1"/>
  <c r="W107" i="5" s="1" a="1"/>
  <c r="W107" i="5" s="1"/>
  <c r="X35" i="5" a="1"/>
  <c r="X35" i="5" s="1"/>
  <c r="W35" i="5" s="1" a="1"/>
  <c r="W35" i="5" s="1"/>
  <c r="X2652" i="5" a="1"/>
  <c r="X2652" i="5" s="1"/>
  <c r="W2652" i="5" s="1" a="1"/>
  <c r="W2652" i="5" s="1"/>
  <c r="X2604" i="5" a="1"/>
  <c r="X2604" i="5" s="1"/>
  <c r="W2604" i="5" s="1" a="1"/>
  <c r="W2604" i="5" s="1"/>
  <c r="X2556" i="5" a="1"/>
  <c r="X2556" i="5" s="1"/>
  <c r="W2556" i="5" s="1" a="1"/>
  <c r="W2556" i="5" s="1"/>
  <c r="X2149" i="5" a="1"/>
  <c r="X2149" i="5" s="1"/>
  <c r="W2149" i="5" s="1" a="1"/>
  <c r="W2149" i="5" s="1"/>
  <c r="X2113" i="5" a="1"/>
  <c r="X2113" i="5" s="1"/>
  <c r="W2113" i="5" s="1" a="1"/>
  <c r="W2113" i="5" s="1"/>
  <c r="X2077" i="5" a="1"/>
  <c r="X2077" i="5" s="1"/>
  <c r="W2077" i="5" s="1" a="1"/>
  <c r="W2077" i="5" s="1"/>
  <c r="X2041" i="5" a="1"/>
  <c r="X2041" i="5" s="1"/>
  <c r="W2041" i="5" s="1" a="1"/>
  <c r="W2041" i="5" s="1"/>
  <c r="X1475" i="5" a="1"/>
  <c r="X1475" i="5" s="1"/>
  <c r="W1475" i="5" s="1" a="1"/>
  <c r="W1475" i="5" s="1"/>
  <c r="X671" i="5" a="1"/>
  <c r="X671" i="5" s="1"/>
  <c r="W671" i="5" s="1" a="1"/>
  <c r="W671" i="5" s="1"/>
  <c r="W2806" i="5" a="1"/>
  <c r="W2806" i="5" s="1"/>
  <c r="W2770" i="5" a="1"/>
  <c r="W2770" i="5" s="1"/>
  <c r="W2734" i="5" a="1"/>
  <c r="W2734" i="5" s="1"/>
  <c r="W2698" i="5" a="1"/>
  <c r="W2698" i="5" s="1"/>
  <c r="W2662" i="5" a="1"/>
  <c r="W2662" i="5" s="1"/>
  <c r="W2626" i="5" a="1"/>
  <c r="W2626" i="5" s="1"/>
  <c r="W2554" i="5" a="1"/>
  <c r="W2554" i="5" s="1"/>
  <c r="W2518" i="5" a="1"/>
  <c r="W2518" i="5" s="1"/>
  <c r="W2470" i="5" a="1"/>
  <c r="W2470" i="5" s="1"/>
  <c r="W2434" i="5" a="1"/>
  <c r="W2434" i="5" s="1"/>
  <c r="W2362" i="5" a="1"/>
  <c r="W2362" i="5" s="1"/>
  <c r="W2326" i="5" a="1"/>
  <c r="W2326" i="5" s="1"/>
  <c r="W2290" i="5" a="1"/>
  <c r="W2290" i="5" s="1"/>
  <c r="W2254" i="5" a="1"/>
  <c r="W2254" i="5" s="1"/>
  <c r="W2218" i="5" a="1"/>
  <c r="W2218" i="5" s="1"/>
  <c r="W2182" i="5" a="1"/>
  <c r="W2182" i="5" s="1"/>
  <c r="W2146" i="5" a="1"/>
  <c r="W2146" i="5" s="1"/>
  <c r="W2110" i="5" a="1"/>
  <c r="W2110" i="5" s="1"/>
  <c r="W2074" i="5" a="1"/>
  <c r="W2074" i="5" s="1"/>
  <c r="X2026" i="5" a="1"/>
  <c r="X2026" i="5" s="1"/>
  <c r="W2026" i="5" s="1" a="1"/>
  <c r="W2026" i="5" s="1"/>
  <c r="X1990" i="5" a="1"/>
  <c r="X1990" i="5" s="1"/>
  <c r="W1990" i="5" s="1" a="1"/>
  <c r="W1990" i="5" s="1"/>
  <c r="X1954" i="5" a="1"/>
  <c r="X1954" i="5" s="1"/>
  <c r="W1954" i="5" a="1"/>
  <c r="W1954" i="5" s="1"/>
  <c r="X1930" i="5" a="1"/>
  <c r="X1930" i="5" s="1"/>
  <c r="W1930" i="5" s="1" a="1"/>
  <c r="W1930" i="5" s="1"/>
  <c r="X1894" i="5" a="1"/>
  <c r="X1894" i="5" s="1"/>
  <c r="W1894" i="5" s="1" a="1"/>
  <c r="W1894" i="5" s="1"/>
  <c r="X1870" i="5" a="1"/>
  <c r="X1870" i="5" s="1"/>
  <c r="W1870" i="5" s="1" a="1"/>
  <c r="W1870" i="5" s="1"/>
  <c r="X1858" i="5" a="1"/>
  <c r="X1858" i="5" s="1"/>
  <c r="W1858" i="5" s="1" a="1"/>
  <c r="W1858" i="5" s="1"/>
  <c r="W1822" i="5" a="1"/>
  <c r="W1822" i="5" s="1"/>
  <c r="X1798" i="5" a="1"/>
  <c r="X1798" i="5" s="1"/>
  <c r="W1798" i="5" s="1" a="1"/>
  <c r="W1798" i="5" s="1"/>
  <c r="X1786" i="5" a="1"/>
  <c r="X1786" i="5" s="1"/>
  <c r="W1786" i="5" s="1" a="1"/>
  <c r="W1786" i="5" s="1"/>
  <c r="X1702" i="5" a="1"/>
  <c r="X1702" i="5" s="1"/>
  <c r="W1702" i="5" s="1" a="1"/>
  <c r="W1702" i="5" s="1"/>
  <c r="W1666" i="5" a="1"/>
  <c r="W1666" i="5" s="1"/>
  <c r="X1642" i="5" a="1"/>
  <c r="X1642" i="5" s="1"/>
  <c r="W1642" i="5" s="1" a="1"/>
  <c r="W1642" i="5" s="1"/>
  <c r="W1618" i="5" a="1"/>
  <c r="W1618" i="5" s="1"/>
  <c r="X1618" i="5" a="1"/>
  <c r="X1618" i="5" s="1"/>
  <c r="W1594" i="5" a="1"/>
  <c r="W1594" i="5" s="1"/>
  <c r="X1570" i="5" a="1"/>
  <c r="X1570" i="5" s="1"/>
  <c r="W1570" i="5" s="1" a="1"/>
  <c r="W1570" i="5" s="1"/>
  <c r="X1534" i="5" a="1"/>
  <c r="X1534" i="5" s="1"/>
  <c r="W1534" i="5" s="1" a="1"/>
  <c r="W1534" i="5" s="1"/>
  <c r="X1498" i="5" a="1"/>
  <c r="X1498" i="5" s="1"/>
  <c r="W1498" i="5" s="1" a="1"/>
  <c r="W1498" i="5" s="1"/>
  <c r="W1450" i="5" a="1"/>
  <c r="W1450" i="5" s="1"/>
  <c r="W1402" i="5" a="1"/>
  <c r="W1402" i="5" s="1"/>
  <c r="X1378" i="5" a="1"/>
  <c r="X1378" i="5" s="1"/>
  <c r="W1378" i="5" s="1" a="1"/>
  <c r="W1378" i="5" s="1"/>
  <c r="X1342" i="5" a="1"/>
  <c r="X1342" i="5" s="1"/>
  <c r="W1342" i="5" s="1" a="1"/>
  <c r="W1342" i="5" s="1"/>
  <c r="X1318" i="5" a="1"/>
  <c r="X1318" i="5" s="1"/>
  <c r="W1318" i="5" s="1" a="1"/>
  <c r="W1318" i="5" s="1"/>
  <c r="X1282" i="5" a="1"/>
  <c r="X1282" i="5" s="1"/>
  <c r="W1282" i="5" s="1" a="1"/>
  <c r="W1282" i="5" s="1"/>
  <c r="X1258" i="5" a="1"/>
  <c r="X1258" i="5" s="1"/>
  <c r="W1258" i="5" s="1" a="1"/>
  <c r="W1258" i="5" s="1"/>
  <c r="X1222" i="5" a="1"/>
  <c r="X1222" i="5" s="1"/>
  <c r="W1222" i="5" s="1" a="1"/>
  <c r="W1222" i="5" s="1"/>
  <c r="X1198" i="5" a="1"/>
  <c r="X1198" i="5" s="1"/>
  <c r="W1198" i="5" s="1" a="1"/>
  <c r="W1198" i="5" s="1"/>
  <c r="X1174" i="5" a="1"/>
  <c r="X1174" i="5" s="1"/>
  <c r="W1174" i="5" s="1" a="1"/>
  <c r="W1174" i="5" s="1"/>
  <c r="X1162" i="5" a="1"/>
  <c r="X1162" i="5" s="1"/>
  <c r="W1162" i="5" s="1" a="1"/>
  <c r="W1162" i="5" s="1"/>
  <c r="X1138" i="5" a="1"/>
  <c r="X1138" i="5" s="1"/>
  <c r="W1138" i="5" s="1" a="1"/>
  <c r="W1138" i="5" s="1"/>
  <c r="W1102" i="5" a="1"/>
  <c r="W1102" i="5" s="1"/>
  <c r="X1102" i="5" a="1"/>
  <c r="X1102" i="5" s="1"/>
  <c r="X1066" i="5" a="1"/>
  <c r="X1066" i="5" s="1"/>
  <c r="W1066" i="5" s="1" a="1"/>
  <c r="W1066" i="5" s="1"/>
  <c r="X1042" i="5" a="1"/>
  <c r="X1042" i="5" s="1"/>
  <c r="W1042" i="5" s="1" a="1"/>
  <c r="W1042" i="5" s="1"/>
  <c r="X1018" i="5" a="1"/>
  <c r="X1018" i="5" s="1"/>
  <c r="W1018" i="5" s="1" a="1"/>
  <c r="W1018" i="5" s="1"/>
  <c r="X970" i="5" a="1"/>
  <c r="X970" i="5" s="1"/>
  <c r="W970" i="5" s="1" a="1"/>
  <c r="W970" i="5" s="1"/>
  <c r="X946" i="5" a="1"/>
  <c r="X946" i="5" s="1"/>
  <c r="W946" i="5" s="1" a="1"/>
  <c r="W946" i="5" s="1"/>
  <c r="X910" i="5" a="1"/>
  <c r="X910" i="5" s="1"/>
  <c r="W910" i="5" s="1" a="1"/>
  <c r="W910" i="5" s="1"/>
  <c r="X886" i="5" a="1"/>
  <c r="X886" i="5" s="1"/>
  <c r="W886" i="5" s="1" a="1"/>
  <c r="W886" i="5" s="1"/>
  <c r="W754" i="5" a="1"/>
  <c r="W754" i="5" s="1"/>
  <c r="X706" i="5" a="1"/>
  <c r="X706" i="5" s="1"/>
  <c r="W706" i="5" s="1" a="1"/>
  <c r="W706" i="5" s="1"/>
  <c r="X670" i="5" a="1"/>
  <c r="X670" i="5" s="1"/>
  <c r="W670" i="5" s="1" a="1"/>
  <c r="W670" i="5" s="1"/>
  <c r="X610" i="5" a="1"/>
  <c r="X610" i="5" s="1"/>
  <c r="W610" i="5" s="1" a="1"/>
  <c r="W610" i="5" s="1"/>
  <c r="X490" i="5" a="1"/>
  <c r="X490" i="5" s="1"/>
  <c r="W490" i="5" s="1" a="1"/>
  <c r="W490" i="5" s="1"/>
  <c r="X454" i="5" a="1"/>
  <c r="X454" i="5" s="1"/>
  <c r="W454" i="5" s="1" a="1"/>
  <c r="W454" i="5" s="1"/>
  <c r="X418" i="5" a="1"/>
  <c r="X418" i="5" s="1"/>
  <c r="W418" i="5" s="1" a="1"/>
  <c r="W418" i="5" s="1"/>
  <c r="X382" i="5" a="1"/>
  <c r="X382" i="5" s="1"/>
  <c r="W382" i="5" s="1" a="1"/>
  <c r="W382" i="5" s="1"/>
  <c r="X346" i="5" a="1"/>
  <c r="X346" i="5" s="1"/>
  <c r="W346" i="5" s="1" a="1"/>
  <c r="W346" i="5" s="1"/>
  <c r="X310" i="5" a="1"/>
  <c r="X310" i="5" s="1"/>
  <c r="W310" i="5" s="1" a="1"/>
  <c r="W310" i="5" s="1"/>
  <c r="X274" i="5" a="1"/>
  <c r="X274" i="5" s="1"/>
  <c r="W274" i="5" s="1" a="1"/>
  <c r="W274" i="5" s="1"/>
  <c r="X238" i="5" a="1"/>
  <c r="X238" i="5" s="1"/>
  <c r="W238" i="5" s="1" a="1"/>
  <c r="W238" i="5" s="1"/>
  <c r="X190" i="5" a="1"/>
  <c r="X190" i="5" s="1"/>
  <c r="W190" i="5" s="1" a="1"/>
  <c r="W190" i="5" s="1"/>
  <c r="X22" i="5" a="1"/>
  <c r="X22" i="5" s="1"/>
  <c r="W22" i="5" s="1" a="1"/>
  <c r="W22" i="5" s="1"/>
  <c r="X2808" i="5" a="1"/>
  <c r="X2808" i="5" s="1"/>
  <c r="X2784" i="5" a="1"/>
  <c r="X2784" i="5" s="1"/>
  <c r="W2784" i="5" s="1" a="1"/>
  <c r="W2784" i="5" s="1"/>
  <c r="X2736" i="5" a="1"/>
  <c r="X2736" i="5" s="1"/>
  <c r="W2736" i="5" s="1" a="1"/>
  <c r="W2736" i="5" s="1"/>
  <c r="X2712" i="5" a="1"/>
  <c r="X2712" i="5" s="1"/>
  <c r="W2712" i="5" s="1" a="1"/>
  <c r="W2712" i="5" s="1"/>
  <c r="X2688" i="5" a="1"/>
  <c r="X2688" i="5" s="1"/>
  <c r="W2688" i="5" s="1" a="1"/>
  <c r="W2688" i="5" s="1"/>
  <c r="X2664" i="5" a="1"/>
  <c r="X2664" i="5" s="1"/>
  <c r="X2640" i="5" a="1"/>
  <c r="X2640" i="5" s="1"/>
  <c r="W2640" i="5" s="1" a="1"/>
  <c r="W2640" i="5" s="1"/>
  <c r="X2592" i="5" a="1"/>
  <c r="X2592" i="5" s="1"/>
  <c r="W2592" i="5" s="1" a="1"/>
  <c r="W2592" i="5" s="1"/>
  <c r="X2568" i="5" a="1"/>
  <c r="X2568" i="5" s="1"/>
  <c r="W2568" i="5" s="1" a="1"/>
  <c r="W2568" i="5" s="1"/>
  <c r="X2520" i="5" a="1"/>
  <c r="X2520" i="5" s="1"/>
  <c r="W2520" i="5" s="1" a="1"/>
  <c r="W2520" i="5" s="1"/>
  <c r="X2472" i="5" a="1"/>
  <c r="X2472" i="5" s="1"/>
  <c r="W2472" i="5" s="1" a="1"/>
  <c r="W2472" i="5" s="1"/>
  <c r="X2448" i="5" a="1"/>
  <c r="X2448" i="5" s="1"/>
  <c r="W2448" i="5" s="1" a="1"/>
  <c r="W2448" i="5" s="1"/>
  <c r="X2424" i="5" a="1"/>
  <c r="X2424" i="5" s="1"/>
  <c r="W2424" i="5" s="1" a="1"/>
  <c r="W2424" i="5" s="1"/>
  <c r="X2340" i="5" a="1"/>
  <c r="X2340" i="5" s="1"/>
  <c r="W2340" i="5" s="1" a="1"/>
  <c r="W2340" i="5" s="1"/>
  <c r="X2314" i="5" a="1"/>
  <c r="X2314" i="5" s="1"/>
  <c r="W2314" i="5" s="1" a="1"/>
  <c r="W2314" i="5" s="1"/>
  <c r="X2278" i="5" a="1"/>
  <c r="X2278" i="5" s="1"/>
  <c r="W2278" i="5" s="1" a="1"/>
  <c r="W2278" i="5" s="1"/>
  <c r="X2242" i="5" a="1"/>
  <c r="X2242" i="5" s="1"/>
  <c r="W2242" i="5" s="1" a="1"/>
  <c r="W2242" i="5" s="1"/>
  <c r="X2206" i="5" a="1"/>
  <c r="X2206" i="5" s="1"/>
  <c r="X2170" i="5" a="1"/>
  <c r="X2170" i="5" s="1"/>
  <c r="W2170" i="5" s="1" a="1"/>
  <c r="W2170" i="5" s="1"/>
  <c r="X2134" i="5" a="1"/>
  <c r="X2134" i="5" s="1"/>
  <c r="W2134" i="5" s="1" a="1"/>
  <c r="W2134" i="5" s="1"/>
  <c r="X2098" i="5" a="1"/>
  <c r="X2098" i="5" s="1"/>
  <c r="W2098" i="5" s="1" a="1"/>
  <c r="W2098" i="5" s="1"/>
  <c r="X1751" i="5" a="1"/>
  <c r="X1751" i="5" s="1"/>
  <c r="W1751" i="5" s="1" a="1"/>
  <c r="W1751" i="5" s="1"/>
  <c r="X1558" i="5" a="1"/>
  <c r="X1558" i="5" s="1"/>
  <c r="W1558" i="5" s="1" a="1"/>
  <c r="W1558" i="5" s="1"/>
  <c r="X1393" i="5" a="1"/>
  <c r="X1393" i="5" s="1"/>
  <c r="W1393" i="5" s="1" a="1"/>
  <c r="W1393" i="5" s="1"/>
  <c r="X58" i="5" a="1"/>
  <c r="X58" i="5" s="1"/>
  <c r="W58" i="5" s="1" a="1"/>
  <c r="W58" i="5" s="1"/>
  <c r="W2797" i="5" a="1"/>
  <c r="W2797" i="5" s="1"/>
  <c r="W2713" i="5" a="1"/>
  <c r="W2713" i="5" s="1"/>
  <c r="W2641" i="5" a="1"/>
  <c r="W2641" i="5" s="1"/>
  <c r="W2557" i="5" a="1"/>
  <c r="W2557" i="5" s="1"/>
  <c r="W2389" i="5" a="1"/>
  <c r="W2389" i="5" s="1"/>
  <c r="W2293" i="5" a="1"/>
  <c r="W2293" i="5" s="1"/>
  <c r="W2209" i="5" a="1"/>
  <c r="W2209" i="5" s="1"/>
  <c r="W2137" i="5" a="1"/>
  <c r="W2137" i="5" s="1"/>
  <c r="W1957" i="5" a="1"/>
  <c r="W1957" i="5" s="1"/>
  <c r="W1861" i="5" a="1"/>
  <c r="W1861" i="5" s="1"/>
  <c r="X1681" i="5" a="1"/>
  <c r="X1681" i="5" s="1"/>
  <c r="W1681" i="5" s="1" a="1"/>
  <c r="W1681" i="5" s="1"/>
  <c r="W1573" i="5" a="1"/>
  <c r="W1573" i="5" s="1"/>
  <c r="W1489" i="5" a="1"/>
  <c r="W1489" i="5" s="1"/>
  <c r="X1417" i="5" a="1"/>
  <c r="X1417" i="5" s="1"/>
  <c r="W1417" i="5" s="1" a="1"/>
  <c r="W1417" i="5" s="1"/>
  <c r="X1357" i="5" a="1"/>
  <c r="X1357" i="5" s="1"/>
  <c r="W1357" i="5" s="1" a="1"/>
  <c r="W1357" i="5" s="1"/>
  <c r="X1273" i="5" a="1"/>
  <c r="X1273" i="5" s="1"/>
  <c r="W1273" i="5" s="1" a="1"/>
  <c r="W1273" i="5" s="1"/>
  <c r="X1201" i="5" a="1"/>
  <c r="X1201" i="5" s="1"/>
  <c r="W1201" i="5" s="1" a="1"/>
  <c r="W1201" i="5" s="1"/>
  <c r="X1117" i="5" a="1"/>
  <c r="X1117" i="5" s="1"/>
  <c r="W1117" i="5" s="1" a="1"/>
  <c r="W1117" i="5" s="1"/>
  <c r="X1045" i="5" a="1"/>
  <c r="X1045" i="5" s="1"/>
  <c r="W1045" i="5" s="1" a="1"/>
  <c r="W1045" i="5" s="1"/>
  <c r="W925" i="5" a="1"/>
  <c r="W925" i="5" s="1"/>
  <c r="W841" i="5" a="1"/>
  <c r="W841" i="5" s="1"/>
  <c r="X841" i="5" a="1"/>
  <c r="X841" i="5" s="1"/>
  <c r="X745" i="5" a="1"/>
  <c r="X745" i="5" s="1"/>
  <c r="W745" i="5" s="1" a="1"/>
  <c r="W745" i="5" s="1"/>
  <c r="X661" i="5" a="1"/>
  <c r="X661" i="5" s="1"/>
  <c r="W661" i="5" s="1" a="1"/>
  <c r="W661" i="5" s="1"/>
  <c r="X577" i="5" a="1"/>
  <c r="X577" i="5" s="1"/>
  <c r="W577" i="5" s="1" a="1"/>
  <c r="W577" i="5" s="1"/>
  <c r="X481" i="5" a="1"/>
  <c r="X481" i="5" s="1"/>
  <c r="W481" i="5" s="1" a="1"/>
  <c r="W481" i="5" s="1"/>
  <c r="X397" i="5" a="1"/>
  <c r="X397" i="5" s="1"/>
  <c r="W397" i="5" s="1" a="1"/>
  <c r="W397" i="5" s="1"/>
  <c r="X337" i="5" a="1"/>
  <c r="X337" i="5" s="1"/>
  <c r="W337" i="5" s="1" a="1"/>
  <c r="W337" i="5" s="1"/>
  <c r="W253" i="5" a="1"/>
  <c r="W253" i="5" s="1"/>
  <c r="X253" i="5" a="1"/>
  <c r="X253" i="5" s="1"/>
  <c r="X181" i="5" a="1"/>
  <c r="X181" i="5" s="1"/>
  <c r="W181" i="5" s="1" a="1"/>
  <c r="W181" i="5" s="1"/>
  <c r="X97" i="5" a="1"/>
  <c r="X97" i="5" s="1"/>
  <c r="W97" i="5" s="1" a="1"/>
  <c r="W97" i="5" s="1"/>
  <c r="X85" i="5" a="1"/>
  <c r="X85" i="5" s="1"/>
  <c r="W85" i="5" s="1" a="1"/>
  <c r="W85" i="5" s="1"/>
  <c r="W2760" i="5" a="1"/>
  <c r="W2760" i="5" s="1"/>
  <c r="W2676" i="5" a="1"/>
  <c r="W2676" i="5" s="1"/>
  <c r="W2580" i="5" a="1"/>
  <c r="W2580" i="5" s="1"/>
  <c r="W2496" i="5" a="1"/>
  <c r="W2496" i="5" s="1"/>
  <c r="W2412" i="5" a="1"/>
  <c r="W2412" i="5" s="1"/>
  <c r="W2316" i="5" a="1"/>
  <c r="W2316" i="5" s="1"/>
  <c r="W2232" i="5" a="1"/>
  <c r="W2232" i="5" s="1"/>
  <c r="X2232" i="5" a="1"/>
  <c r="X2232" i="5" s="1"/>
  <c r="X2148" i="5" a="1"/>
  <c r="X2148" i="5" s="1"/>
  <c r="W2148" i="5" s="1" a="1"/>
  <c r="W2148" i="5" s="1"/>
  <c r="X2088" i="5" a="1"/>
  <c r="X2088" i="5" s="1"/>
  <c r="W2088" i="5" s="1" a="1"/>
  <c r="W2088" i="5" s="1"/>
  <c r="X2028" i="5" a="1"/>
  <c r="X2028" i="5" s="1"/>
  <c r="W2028" i="5" s="1" a="1"/>
  <c r="W2028" i="5" s="1"/>
  <c r="W2795" i="5" a="1"/>
  <c r="W2795" i="5" s="1"/>
  <c r="W2627" i="5" a="1"/>
  <c r="W2627" i="5" s="1"/>
  <c r="W2507" i="5" a="1"/>
  <c r="W2507" i="5" s="1"/>
  <c r="X2279" i="5" a="1"/>
  <c r="X2279" i="5" s="1"/>
  <c r="W2279" i="5" s="1" a="1"/>
  <c r="W2279" i="5" s="1"/>
  <c r="X2207" i="5" a="1"/>
  <c r="X2207" i="5" s="1"/>
  <c r="W2207" i="5" s="1" a="1"/>
  <c r="W2207" i="5" s="1"/>
  <c r="X2135" i="5" a="1"/>
  <c r="X2135" i="5" s="1"/>
  <c r="W2135" i="5" s="1" a="1"/>
  <c r="W2135" i="5" s="1"/>
  <c r="X2039" i="5" a="1"/>
  <c r="X2039" i="5" s="1"/>
  <c r="W2039" i="5" s="1" a="1"/>
  <c r="W2039" i="5" s="1"/>
  <c r="W1955" i="5" a="1"/>
  <c r="W1955" i="5" s="1"/>
  <c r="X1955" i="5" a="1"/>
  <c r="X1955" i="5" s="1"/>
  <c r="W1679" i="5" a="1"/>
  <c r="W1679" i="5" s="1"/>
  <c r="W1583" i="5" a="1"/>
  <c r="W1583" i="5" s="1"/>
  <c r="X1583" i="5" a="1"/>
  <c r="X1583" i="5" s="1"/>
  <c r="W1463" i="5" a="1"/>
  <c r="W1463" i="5" s="1"/>
  <c r="X1403" i="5" a="1"/>
  <c r="X1403" i="5" s="1"/>
  <c r="W1403" i="5" s="1" a="1"/>
  <c r="W1403" i="5" s="1"/>
  <c r="X1343" i="5" a="1"/>
  <c r="X1343" i="5" s="1"/>
  <c r="W1343" i="5" s="1" a="1"/>
  <c r="W1343" i="5" s="1"/>
  <c r="X1283" i="5" a="1"/>
  <c r="X1283" i="5" s="1"/>
  <c r="W1283" i="5" s="1" a="1"/>
  <c r="W1283" i="5" s="1"/>
  <c r="X1211" i="5" a="1"/>
  <c r="X1211" i="5" s="1"/>
  <c r="W1211" i="5" s="1" a="1"/>
  <c r="W1211" i="5" s="1"/>
  <c r="X1127" i="5" a="1"/>
  <c r="X1127" i="5" s="1"/>
  <c r="W1127" i="5" s="1" a="1"/>
  <c r="W1127" i="5" s="1"/>
  <c r="X1067" i="5" a="1"/>
  <c r="X1067" i="5" s="1"/>
  <c r="W1067" i="5" s="1" a="1"/>
  <c r="W1067" i="5" s="1"/>
  <c r="X1007" i="5" a="1"/>
  <c r="X1007" i="5" s="1"/>
  <c r="W1007" i="5" s="1" a="1"/>
  <c r="W1007" i="5" s="1"/>
  <c r="X911" i="5" a="1"/>
  <c r="X911" i="5" s="1"/>
  <c r="W911" i="5" s="1" a="1"/>
  <c r="W911" i="5" s="1"/>
  <c r="X815" i="5" a="1"/>
  <c r="X815" i="5" s="1"/>
  <c r="W815" i="5" s="1" a="1"/>
  <c r="W815" i="5" s="1"/>
  <c r="X755" i="5" a="1"/>
  <c r="X755" i="5" s="1"/>
  <c r="W755" i="5" s="1" a="1"/>
  <c r="W755" i="5" s="1"/>
  <c r="X635" i="5" a="1"/>
  <c r="X635" i="5" s="1"/>
  <c r="W635" i="5" s="1" a="1"/>
  <c r="W635" i="5" s="1"/>
  <c r="X491" i="5" a="1"/>
  <c r="X491" i="5" s="1"/>
  <c r="W491" i="5" s="1" a="1"/>
  <c r="W491" i="5" s="1"/>
  <c r="X71" i="5" a="1"/>
  <c r="X71" i="5" s="1"/>
  <c r="W71" i="5" s="1" a="1"/>
  <c r="W71" i="5" s="1"/>
  <c r="X2398" i="5" a="1"/>
  <c r="X2398" i="5" s="1"/>
  <c r="W2398" i="5" s="1" a="1"/>
  <c r="W2398" i="5" s="1"/>
  <c r="X2365" i="5" a="1"/>
  <c r="X2365" i="5" s="1"/>
  <c r="W2365" i="5" s="1" a="1"/>
  <c r="W2365" i="5" s="1"/>
  <c r="X2017" i="5" a="1"/>
  <c r="X2017" i="5" s="1"/>
  <c r="W2017" i="5" s="1" a="1"/>
  <c r="W2017" i="5" s="1"/>
  <c r="X1969" i="5" a="1"/>
  <c r="X1969" i="5" s="1"/>
  <c r="W1969" i="5" s="1" a="1"/>
  <c r="W1969" i="5" s="1"/>
  <c r="X1921" i="5" a="1"/>
  <c r="X1921" i="5" s="1"/>
  <c r="X1873" i="5" a="1"/>
  <c r="X1873" i="5" s="1"/>
  <c r="W1873" i="5" s="1" a="1"/>
  <c r="W1873" i="5" s="1"/>
  <c r="X1630" i="5" a="1"/>
  <c r="X1630" i="5" s="1"/>
  <c r="W1630" i="5" s="1" a="1"/>
  <c r="W1630" i="5" s="1"/>
  <c r="X1366" i="5" a="1"/>
  <c r="X1366" i="5" s="1"/>
  <c r="W1366" i="5" s="1" a="1"/>
  <c r="W1366" i="5" s="1"/>
  <c r="X1150" i="5" a="1"/>
  <c r="X1150" i="5" s="1"/>
  <c r="W1150" i="5" s="1" a="1"/>
  <c r="W1150" i="5" s="1"/>
  <c r="X874" i="5" a="1"/>
  <c r="X874" i="5" s="1"/>
  <c r="W874" i="5" s="1" a="1"/>
  <c r="W874" i="5" s="1"/>
  <c r="W1762" i="5" a="1"/>
  <c r="W1762" i="5" s="1"/>
  <c r="W2737" i="5" a="1"/>
  <c r="W2737" i="5" s="1"/>
  <c r="W2665" i="5" a="1"/>
  <c r="W2665" i="5" s="1"/>
  <c r="W2497" i="5" a="1"/>
  <c r="W2497" i="5" s="1"/>
  <c r="W2425" i="5" a="1"/>
  <c r="W2425" i="5" s="1"/>
  <c r="W2353" i="5" a="1"/>
  <c r="W2353" i="5" s="1"/>
  <c r="W2257" i="5" a="1"/>
  <c r="W2257" i="5" s="1"/>
  <c r="W2173" i="5" a="1"/>
  <c r="W2173" i="5" s="1"/>
  <c r="W1909" i="5" a="1"/>
  <c r="W1909" i="5" s="1"/>
  <c r="W1789" i="5" a="1"/>
  <c r="W1789" i="5" s="1"/>
  <c r="X1729" i="5" a="1"/>
  <c r="X1729" i="5" s="1"/>
  <c r="W1729" i="5" s="1" a="1"/>
  <c r="W1729" i="5" s="1"/>
  <c r="W1633" i="5" a="1"/>
  <c r="W1633" i="5" s="1"/>
  <c r="X1549" i="5" a="1"/>
  <c r="X1549" i="5" s="1"/>
  <c r="W1549" i="5" s="1" a="1"/>
  <c r="W1549" i="5" s="1"/>
  <c r="X1465" i="5" a="1"/>
  <c r="X1465" i="5" s="1"/>
  <c r="W1465" i="5" s="1" a="1"/>
  <c r="W1465" i="5" s="1"/>
  <c r="X1381" i="5" a="1"/>
  <c r="X1381" i="5" s="1"/>
  <c r="W1381" i="5" s="1" a="1"/>
  <c r="W1381" i="5" s="1"/>
  <c r="X1297" i="5" a="1"/>
  <c r="X1297" i="5" s="1"/>
  <c r="W1297" i="5" s="1" a="1"/>
  <c r="W1297" i="5" s="1"/>
  <c r="X1225" i="5" a="1"/>
  <c r="X1225" i="5" s="1"/>
  <c r="W1225" i="5" s="1" a="1"/>
  <c r="W1225" i="5" s="1"/>
  <c r="W1153" i="5" a="1"/>
  <c r="W1153" i="5" s="1"/>
  <c r="X1153" i="5" a="1"/>
  <c r="X1153" i="5" s="1"/>
  <c r="X1081" i="5" a="1"/>
  <c r="X1081" i="5" s="1"/>
  <c r="W1081" i="5" s="1" a="1"/>
  <c r="W1081" i="5" s="1"/>
  <c r="X997" i="5" a="1"/>
  <c r="X997" i="5" s="1"/>
  <c r="W997" i="5" s="1" a="1"/>
  <c r="W997" i="5" s="1"/>
  <c r="X901" i="5" a="1"/>
  <c r="X901" i="5" s="1"/>
  <c r="W901" i="5" s="1" a="1"/>
  <c r="W901" i="5" s="1"/>
  <c r="X817" i="5" a="1"/>
  <c r="X817" i="5" s="1"/>
  <c r="W817" i="5" s="1" a="1"/>
  <c r="W817" i="5" s="1"/>
  <c r="X733" i="5" a="1"/>
  <c r="X733" i="5" s="1"/>
  <c r="W733" i="5" s="1" a="1"/>
  <c r="W733" i="5" s="1"/>
  <c r="X613" i="5" a="1"/>
  <c r="X613" i="5" s="1"/>
  <c r="W613" i="5" s="1" a="1"/>
  <c r="W613" i="5" s="1"/>
  <c r="X529" i="5" a="1"/>
  <c r="X529" i="5" s="1"/>
  <c r="W529" i="5" s="1" a="1"/>
  <c r="W529" i="5" s="1"/>
  <c r="X457" i="5" a="1"/>
  <c r="X457" i="5" s="1"/>
  <c r="W457" i="5" s="1" a="1"/>
  <c r="W457" i="5" s="1"/>
  <c r="X373" i="5" a="1"/>
  <c r="X373" i="5" s="1"/>
  <c r="W373" i="5" s="1" a="1"/>
  <c r="W373" i="5" s="1"/>
  <c r="X325" i="5" a="1"/>
  <c r="X325" i="5" s="1"/>
  <c r="W325" i="5" s="1" a="1"/>
  <c r="W325" i="5" s="1"/>
  <c r="X241" i="5" a="1"/>
  <c r="X241" i="5" s="1"/>
  <c r="W241" i="5" s="1" a="1"/>
  <c r="W241" i="5" s="1"/>
  <c r="X157" i="5" a="1"/>
  <c r="X157" i="5" s="1"/>
  <c r="W157" i="5" s="1" a="1"/>
  <c r="W157" i="5" s="1"/>
  <c r="X25" i="5" a="1"/>
  <c r="X25" i="5" s="1"/>
  <c r="W25" i="5" s="1" a="1"/>
  <c r="W25" i="5" s="1"/>
  <c r="X2005" i="5" a="1"/>
  <c r="X2005" i="5" s="1"/>
  <c r="W2005" i="5" s="1" a="1"/>
  <c r="W2005" i="5" s="1"/>
  <c r="W2772" i="5" a="1"/>
  <c r="W2772" i="5" s="1"/>
  <c r="W2700" i="5" a="1"/>
  <c r="W2700" i="5" s="1"/>
  <c r="W2616" i="5" a="1"/>
  <c r="W2616" i="5" s="1"/>
  <c r="W2532" i="5" a="1"/>
  <c r="W2532" i="5" s="1"/>
  <c r="W2460" i="5" a="1"/>
  <c r="W2460" i="5" s="1"/>
  <c r="W2376" i="5" a="1"/>
  <c r="W2376" i="5" s="1"/>
  <c r="X2292" i="5" a="1"/>
  <c r="X2292" i="5" s="1"/>
  <c r="W2292" i="5" s="1" a="1"/>
  <c r="W2292" i="5" s="1"/>
  <c r="X2196" i="5" a="1"/>
  <c r="X2196" i="5" s="1"/>
  <c r="W2196" i="5" s="1" a="1"/>
  <c r="W2196" i="5" s="1"/>
  <c r="X2112" i="5" a="1"/>
  <c r="X2112" i="5" s="1"/>
  <c r="W2112" i="5" s="1" a="1"/>
  <c r="W2112" i="5" s="1"/>
  <c r="X2040" i="5" a="1"/>
  <c r="X2040" i="5" s="1"/>
  <c r="W2040" i="5" s="1" a="1"/>
  <c r="W2040" i="5" s="1"/>
  <c r="X2725" i="5" a="1"/>
  <c r="X2725" i="5" s="1"/>
  <c r="W2725" i="5" s="1" a="1"/>
  <c r="W2725" i="5" s="1"/>
  <c r="X2701" i="5" a="1"/>
  <c r="X2701" i="5" s="1"/>
  <c r="W2701" i="5" s="1" a="1"/>
  <c r="W2701" i="5" s="1"/>
  <c r="X2581" i="5" a="1"/>
  <c r="X2581" i="5" s="1"/>
  <c r="W2581" i="5" s="1" a="1"/>
  <c r="W2581" i="5" s="1"/>
  <c r="X2485" i="5" a="1"/>
  <c r="X2485" i="5" s="1"/>
  <c r="W2485" i="5" s="1" a="1"/>
  <c r="W2485" i="5" s="1"/>
  <c r="W2771" i="5" a="1"/>
  <c r="W2771" i="5" s="1"/>
  <c r="W2675" i="5" a="1"/>
  <c r="W2675" i="5" s="1"/>
  <c r="X2387" i="5" a="1"/>
  <c r="X2387" i="5" s="1"/>
  <c r="W2387" i="5" s="1" a="1"/>
  <c r="W2387" i="5" s="1"/>
  <c r="W2339" i="5" a="1"/>
  <c r="W2339" i="5" s="1"/>
  <c r="X2339" i="5" a="1"/>
  <c r="X2339" i="5" s="1"/>
  <c r="W2231" i="5" a="1"/>
  <c r="W2231" i="5" s="1"/>
  <c r="X2231" i="5" a="1"/>
  <c r="X2231" i="5" s="1"/>
  <c r="X2159" i="5" a="1"/>
  <c r="X2159" i="5" s="1"/>
  <c r="W2159" i="5" s="1" a="1"/>
  <c r="W2159" i="5" s="1"/>
  <c r="X2075" i="5" a="1"/>
  <c r="X2075" i="5" s="1"/>
  <c r="W2075" i="5" s="1" a="1"/>
  <c r="W2075" i="5" s="1"/>
  <c r="X1991" i="5" a="1"/>
  <c r="X1991" i="5" s="1"/>
  <c r="W1991" i="5" s="1" a="1"/>
  <c r="W1991" i="5" s="1"/>
  <c r="X1907" i="5" a="1"/>
  <c r="X1907" i="5" s="1"/>
  <c r="W1907" i="5" s="1" a="1"/>
  <c r="W1907" i="5" s="1"/>
  <c r="W1823" i="5" a="1"/>
  <c r="W1823" i="5" s="1"/>
  <c r="X1739" i="5" a="1"/>
  <c r="X1739" i="5" s="1"/>
  <c r="W1739" i="5" s="1" a="1"/>
  <c r="W1739" i="5" s="1"/>
  <c r="X1655" i="5" a="1"/>
  <c r="X1655" i="5" s="1"/>
  <c r="W1655" i="5" s="1" a="1"/>
  <c r="W1655" i="5" s="1"/>
  <c r="X1595" i="5" a="1"/>
  <c r="X1595" i="5" s="1"/>
  <c r="W1595" i="5" s="1" a="1"/>
  <c r="W1595" i="5" s="1"/>
  <c r="X1523" i="5" a="1"/>
  <c r="X1523" i="5" s="1"/>
  <c r="W1523" i="5" s="1" a="1"/>
  <c r="W1523" i="5" s="1"/>
  <c r="W1415" i="5" a="1"/>
  <c r="W1415" i="5" s="1"/>
  <c r="X1331" i="5" a="1"/>
  <c r="X1331" i="5" s="1"/>
  <c r="W1331" i="5" s="1" a="1"/>
  <c r="W1331" i="5" s="1"/>
  <c r="X1271" i="5" a="1"/>
  <c r="X1271" i="5" s="1"/>
  <c r="W1271" i="5" s="1" a="1"/>
  <c r="W1271" i="5" s="1"/>
  <c r="W1175" i="5" a="1"/>
  <c r="W1175" i="5" s="1"/>
  <c r="X1175" i="5" a="1"/>
  <c r="X1175" i="5" s="1"/>
  <c r="X1079" i="5" a="1"/>
  <c r="X1079" i="5" s="1"/>
  <c r="W1079" i="5" s="1" a="1"/>
  <c r="W1079" i="5" s="1"/>
  <c r="X971" i="5" a="1"/>
  <c r="X971" i="5" s="1"/>
  <c r="W971" i="5" s="1" a="1"/>
  <c r="W971" i="5" s="1"/>
  <c r="X875" i="5" a="1"/>
  <c r="X875" i="5" s="1"/>
  <c r="W875" i="5" s="1" a="1"/>
  <c r="W875" i="5" s="1"/>
  <c r="W731" i="5" a="1"/>
  <c r="W731" i="5" s="1"/>
  <c r="X659" i="5" a="1"/>
  <c r="X659" i="5" s="1"/>
  <c r="W659" i="5" s="1" a="1"/>
  <c r="W659" i="5" s="1"/>
  <c r="X599" i="5" a="1"/>
  <c r="X599" i="5" s="1"/>
  <c r="W599" i="5" s="1" a="1"/>
  <c r="W599" i="5" s="1"/>
  <c r="X551" i="5" a="1"/>
  <c r="X551" i="5" s="1"/>
  <c r="W551" i="5" s="1" a="1"/>
  <c r="W551" i="5" s="1"/>
  <c r="X479" i="5" a="1"/>
  <c r="X479" i="5" s="1"/>
  <c r="W479" i="5" s="1" a="1"/>
  <c r="W479" i="5" s="1"/>
  <c r="X443" i="5" a="1"/>
  <c r="X443" i="5" s="1"/>
  <c r="W443" i="5" s="1" a="1"/>
  <c r="W443" i="5" s="1"/>
  <c r="X395" i="5" a="1"/>
  <c r="X395" i="5" s="1"/>
  <c r="W395" i="5" s="1" a="1"/>
  <c r="W395" i="5" s="1"/>
  <c r="X347" i="5" a="1"/>
  <c r="X347" i="5" s="1"/>
  <c r="W347" i="5" s="1" a="1"/>
  <c r="W347" i="5" s="1"/>
  <c r="X299" i="5" a="1"/>
  <c r="X299" i="5" s="1"/>
  <c r="W299" i="5" s="1" a="1"/>
  <c r="W299" i="5" s="1"/>
  <c r="X275" i="5" a="1"/>
  <c r="X275" i="5" s="1"/>
  <c r="W275" i="5" s="1" a="1"/>
  <c r="W275" i="5" s="1"/>
  <c r="X227" i="5" a="1"/>
  <c r="X227" i="5" s="1"/>
  <c r="W227" i="5" s="1" a="1"/>
  <c r="W227" i="5" s="1"/>
  <c r="X179" i="5" a="1"/>
  <c r="X179" i="5" s="1"/>
  <c r="W179" i="5" s="1" a="1"/>
  <c r="W179" i="5" s="1"/>
  <c r="X131" i="5" a="1"/>
  <c r="X131" i="5" s="1"/>
  <c r="W131" i="5" s="1" a="1"/>
  <c r="W131" i="5" s="1"/>
  <c r="X59" i="5" a="1"/>
  <c r="X59" i="5" s="1"/>
  <c r="W59" i="5" s="1" a="1"/>
  <c r="W59" i="5" s="1"/>
  <c r="X2807" i="5" a="1"/>
  <c r="X2807" i="5" s="1"/>
  <c r="W2807" i="5" s="1" a="1"/>
  <c r="W2807" i="5" s="1"/>
  <c r="X2783" i="5" a="1"/>
  <c r="X2783" i="5" s="1"/>
  <c r="W2783" i="5" s="1" a="1"/>
  <c r="W2783" i="5" s="1"/>
  <c r="X2759" i="5" a="1"/>
  <c r="X2759" i="5" s="1"/>
  <c r="W2759" i="5" s="1" a="1"/>
  <c r="W2759" i="5" s="1"/>
  <c r="X2735" i="5" a="1"/>
  <c r="X2735" i="5" s="1"/>
  <c r="W2735" i="5" s="1" a="1"/>
  <c r="W2735" i="5" s="1"/>
  <c r="X2711" i="5" a="1"/>
  <c r="X2711" i="5" s="1"/>
  <c r="W2711" i="5" s="1" a="1"/>
  <c r="W2711" i="5" s="1"/>
  <c r="X2687" i="5" a="1"/>
  <c r="X2687" i="5" s="1"/>
  <c r="W2687" i="5" s="1" a="1"/>
  <c r="W2687" i="5" s="1"/>
  <c r="X2663" i="5" a="1"/>
  <c r="X2663" i="5" s="1"/>
  <c r="W2663" i="5" s="1" a="1"/>
  <c r="W2663" i="5" s="1"/>
  <c r="X2639" i="5" a="1"/>
  <c r="X2639" i="5" s="1"/>
  <c r="W2639" i="5" s="1" a="1"/>
  <c r="W2639" i="5" s="1"/>
  <c r="X2615" i="5" a="1"/>
  <c r="X2615" i="5" s="1"/>
  <c r="W2615" i="5" s="1" a="1"/>
  <c r="W2615" i="5" s="1"/>
  <c r="X2591" i="5" a="1"/>
  <c r="X2591" i="5" s="1"/>
  <c r="W2591" i="5" s="1" a="1"/>
  <c r="W2591" i="5" s="1"/>
  <c r="X2567" i="5" a="1"/>
  <c r="X2567" i="5" s="1"/>
  <c r="W2567" i="5" s="1" a="1"/>
  <c r="W2567" i="5" s="1"/>
  <c r="X2519" i="5" a="1"/>
  <c r="X2519" i="5" s="1"/>
  <c r="W2519" i="5" s="1" a="1"/>
  <c r="W2519" i="5" s="1"/>
  <c r="X2495" i="5" a="1"/>
  <c r="X2495" i="5" s="1"/>
  <c r="X2471" i="5" a="1"/>
  <c r="X2471" i="5" s="1"/>
  <c r="W2471" i="5" s="1" a="1"/>
  <c r="W2471" i="5" s="1"/>
  <c r="X2447" i="5" a="1"/>
  <c r="X2447" i="5" s="1"/>
  <c r="W2447" i="5" s="1" a="1"/>
  <c r="W2447" i="5" s="1"/>
  <c r="X2423" i="5" a="1"/>
  <c r="X2423" i="5" s="1"/>
  <c r="W2423" i="5" s="1" a="1"/>
  <c r="W2423" i="5" s="1"/>
  <c r="X2364" i="5" a="1"/>
  <c r="X2364" i="5" s="1"/>
  <c r="W2364" i="5" s="1" a="1"/>
  <c r="W2364" i="5" s="1"/>
  <c r="X2338" i="5" a="1"/>
  <c r="X2338" i="5" s="1"/>
  <c r="W2338" i="5" s="1" a="1"/>
  <c r="W2338" i="5" s="1"/>
  <c r="X2305" i="5" a="1"/>
  <c r="X2305" i="5" s="1"/>
  <c r="W2305" i="5" s="1" a="1"/>
  <c r="W2305" i="5" s="1"/>
  <c r="X2233" i="5" a="1"/>
  <c r="X2233" i="5" s="1"/>
  <c r="W2233" i="5" s="1" a="1"/>
  <c r="W2233" i="5" s="1"/>
  <c r="X2197" i="5" a="1"/>
  <c r="X2197" i="5" s="1"/>
  <c r="W2197" i="5" s="1" a="1"/>
  <c r="W2197" i="5" s="1"/>
  <c r="X2161" i="5" a="1"/>
  <c r="X2161" i="5" s="1"/>
  <c r="W2161" i="5" s="1" a="1"/>
  <c r="W2161" i="5" s="1"/>
  <c r="X2125" i="5" a="1"/>
  <c r="X2125" i="5" s="1"/>
  <c r="W2125" i="5" s="1" a="1"/>
  <c r="W2125" i="5" s="1"/>
  <c r="X2089" i="5" a="1"/>
  <c r="X2089" i="5" s="1"/>
  <c r="W2089" i="5" s="1" a="1"/>
  <c r="W2089" i="5" s="1"/>
  <c r="X2053" i="5" a="1"/>
  <c r="X2053" i="5" s="1"/>
  <c r="W2053" i="5" s="1" a="1"/>
  <c r="W2053" i="5" s="1"/>
  <c r="X1835" i="5" a="1"/>
  <c r="X1835" i="5" s="1"/>
  <c r="W1835" i="5" s="1" a="1"/>
  <c r="W1835" i="5" s="1"/>
  <c r="X1777" i="5" a="1"/>
  <c r="X1777" i="5" s="1"/>
  <c r="W1777" i="5" s="1" a="1"/>
  <c r="W1777" i="5" s="1"/>
  <c r="X1738" i="5" a="1"/>
  <c r="X1738" i="5" s="1"/>
  <c r="W1738" i="5" s="1" a="1"/>
  <c r="W1738" i="5" s="1"/>
  <c r="X1691" i="5" a="1"/>
  <c r="X1691" i="5" s="1"/>
  <c r="W1691" i="5" s="1" a="1"/>
  <c r="W1691" i="5" s="1"/>
  <c r="X1379" i="5" a="1"/>
  <c r="X1379" i="5" s="1"/>
  <c r="W1379" i="5" s="1" a="1"/>
  <c r="W1379" i="5" s="1"/>
  <c r="X1213" i="5" a="1"/>
  <c r="X1213" i="5" s="1"/>
  <c r="W1213" i="5" s="1" a="1"/>
  <c r="W1213" i="5" s="1"/>
  <c r="X1186" i="5" a="1"/>
  <c r="X1186" i="5" s="1"/>
  <c r="W1186" i="5" s="1" a="1"/>
  <c r="W1186" i="5" s="1"/>
  <c r="X947" i="5" a="1"/>
  <c r="X947" i="5" s="1"/>
  <c r="W947" i="5" s="1" a="1"/>
  <c r="W947" i="5" s="1"/>
  <c r="X934" i="5" a="1"/>
  <c r="X934" i="5" s="1"/>
  <c r="W934" i="5" s="1" a="1"/>
  <c r="W934" i="5" s="1"/>
  <c r="X838" i="5" a="1"/>
  <c r="X838" i="5" s="1"/>
  <c r="W838" i="5" s="1" a="1"/>
  <c r="W838" i="5" s="1"/>
  <c r="X1956" i="5" a="1"/>
  <c r="X1956" i="5" s="1"/>
  <c r="W1956" i="5" s="1" a="1"/>
  <c r="W1956" i="5" s="1"/>
  <c r="X1944" i="5" a="1"/>
  <c r="X1944" i="5" s="1"/>
  <c r="W1944" i="5" s="1" a="1"/>
  <c r="W1944" i="5" s="1"/>
  <c r="X1932" i="5" a="1"/>
  <c r="X1932" i="5" s="1"/>
  <c r="W1932" i="5" s="1" a="1"/>
  <c r="W1932" i="5" s="1"/>
  <c r="X1920" i="5" a="1"/>
  <c r="X1920" i="5" s="1"/>
  <c r="W1920" i="5" s="1" a="1"/>
  <c r="W1920" i="5" s="1"/>
  <c r="X1908" i="5" a="1"/>
  <c r="X1908" i="5" s="1"/>
  <c r="W1908" i="5" s="1" a="1"/>
  <c r="W1908" i="5" s="1"/>
  <c r="X1884" i="5" a="1"/>
  <c r="X1884" i="5" s="1"/>
  <c r="W1884" i="5" s="1" a="1"/>
  <c r="W1884" i="5" s="1"/>
  <c r="X1872" i="5" a="1"/>
  <c r="X1872" i="5" s="1"/>
  <c r="W1872" i="5" s="1" a="1"/>
  <c r="W1872" i="5" s="1"/>
  <c r="X1860" i="5" a="1"/>
  <c r="X1860" i="5" s="1"/>
  <c r="W1860" i="5" s="1" a="1"/>
  <c r="W1860" i="5" s="1"/>
  <c r="W1848" i="5" a="1"/>
  <c r="W1848" i="5" s="1"/>
  <c r="W1836" i="5" a="1"/>
  <c r="W1836" i="5" s="1"/>
  <c r="X1824" i="5" a="1"/>
  <c r="X1824" i="5" s="1"/>
  <c r="W1824" i="5" s="1" a="1"/>
  <c r="W1824" i="5" s="1"/>
  <c r="X1812" i="5" a="1"/>
  <c r="X1812" i="5" s="1"/>
  <c r="W1812" i="5" s="1" a="1"/>
  <c r="W1812" i="5" s="1"/>
  <c r="W1800" i="5" a="1"/>
  <c r="W1800" i="5" s="1"/>
  <c r="X1800" i="5" a="1"/>
  <c r="X1800" i="5" s="1"/>
  <c r="X1788" i="5" a="1"/>
  <c r="X1788" i="5" s="1"/>
  <c r="W1788" i="5" s="1" a="1"/>
  <c r="W1788" i="5" s="1"/>
  <c r="W1776" i="5" a="1"/>
  <c r="W1776" i="5" s="1"/>
  <c r="W1764" i="5" a="1"/>
  <c r="W1764" i="5" s="1"/>
  <c r="X1752" i="5" a="1"/>
  <c r="X1752" i="5" s="1"/>
  <c r="W1752" i="5" s="1" a="1"/>
  <c r="W1752" i="5" s="1"/>
  <c r="X1740" i="5" a="1"/>
  <c r="X1740" i="5" s="1"/>
  <c r="W1740" i="5" s="1" a="1"/>
  <c r="W1740" i="5" s="1"/>
  <c r="X1728" i="5" a="1"/>
  <c r="X1728" i="5" s="1"/>
  <c r="W1728" i="5" s="1" a="1"/>
  <c r="W1728" i="5" s="1"/>
  <c r="X1716" i="5" a="1"/>
  <c r="X1716" i="5" s="1"/>
  <c r="W1716" i="5" s="1" a="1"/>
  <c r="W1716" i="5" s="1"/>
  <c r="W1704" i="5" a="1"/>
  <c r="W1704" i="5" s="1"/>
  <c r="W1692" i="5" a="1"/>
  <c r="W1692" i="5" s="1"/>
  <c r="X1680" i="5" a="1"/>
  <c r="X1680" i="5" s="1"/>
  <c r="W1680" i="5" s="1" a="1"/>
  <c r="W1680" i="5" s="1"/>
  <c r="X1668" i="5" a="1"/>
  <c r="X1668" i="5" s="1"/>
  <c r="W1668" i="5" s="1" a="1"/>
  <c r="W1668" i="5" s="1"/>
  <c r="X1656" i="5" a="1"/>
  <c r="X1656" i="5" s="1"/>
  <c r="W1656" i="5" s="1" a="1"/>
  <c r="W1656" i="5" s="1"/>
  <c r="X1644" i="5" a="1"/>
  <c r="X1644" i="5" s="1"/>
  <c r="W1644" i="5" s="1" a="1"/>
  <c r="W1644" i="5" s="1"/>
  <c r="W1632" i="5" a="1"/>
  <c r="W1632" i="5" s="1"/>
  <c r="W1620" i="5" a="1"/>
  <c r="W1620" i="5" s="1"/>
  <c r="X1608" i="5" a="1"/>
  <c r="X1608" i="5" s="1"/>
  <c r="W1608" i="5" s="1" a="1"/>
  <c r="W1608" i="5" s="1"/>
  <c r="X1596" i="5" a="1"/>
  <c r="X1596" i="5" s="1"/>
  <c r="W1596" i="5" s="1" a="1"/>
  <c r="W1596" i="5" s="1"/>
  <c r="X1584" i="5" a="1"/>
  <c r="X1584" i="5" s="1"/>
  <c r="W1584" i="5" s="1" a="1"/>
  <c r="W1584" i="5" s="1"/>
  <c r="X1572" i="5" a="1"/>
  <c r="X1572" i="5" s="1"/>
  <c r="W1572" i="5" s="1" a="1"/>
  <c r="W1572" i="5" s="1"/>
  <c r="W1560" i="5" a="1"/>
  <c r="W1560" i="5" s="1"/>
  <c r="W1548" i="5" a="1"/>
  <c r="W1548" i="5" s="1"/>
  <c r="X1536" i="5" a="1"/>
  <c r="X1536" i="5" s="1"/>
  <c r="W1536" i="5" s="1" a="1"/>
  <c r="W1536" i="5" s="1"/>
  <c r="X1524" i="5" a="1"/>
  <c r="X1524" i="5" s="1"/>
  <c r="W1524" i="5" s="1" a="1"/>
  <c r="W1524" i="5" s="1"/>
  <c r="X1512" i="5" a="1"/>
  <c r="X1512" i="5" s="1"/>
  <c r="W1512" i="5" s="1" a="1"/>
  <c r="W1512" i="5" s="1"/>
  <c r="X1500" i="5" a="1"/>
  <c r="X1500" i="5" s="1"/>
  <c r="W1500" i="5" s="1" a="1"/>
  <c r="W1500" i="5" s="1"/>
  <c r="W1488" i="5" a="1"/>
  <c r="W1488" i="5" s="1"/>
  <c r="W1476" i="5" a="1"/>
  <c r="W1476" i="5" s="1"/>
  <c r="X1464" i="5" a="1"/>
  <c r="X1464" i="5" s="1"/>
  <c r="W1464" i="5" s="1" a="1"/>
  <c r="W1464" i="5" s="1"/>
  <c r="X1452" i="5" a="1"/>
  <c r="X1452" i="5" s="1"/>
  <c r="W1452" i="5" s="1" a="1"/>
  <c r="W1452" i="5" s="1"/>
  <c r="X1440" i="5" a="1"/>
  <c r="X1440" i="5" s="1"/>
  <c r="W1440" i="5" s="1" a="1"/>
  <c r="W1440" i="5" s="1"/>
  <c r="X1428" i="5" a="1"/>
  <c r="X1428" i="5" s="1"/>
  <c r="W1428" i="5" s="1" a="1"/>
  <c r="W1428" i="5" s="1"/>
  <c r="W1416" i="5" a="1"/>
  <c r="W1416" i="5" s="1"/>
  <c r="X1404" i="5" a="1"/>
  <c r="X1404" i="5" s="1"/>
  <c r="W1404" i="5" s="1" a="1"/>
  <c r="W1404" i="5" s="1"/>
  <c r="X1392" i="5" a="1"/>
  <c r="X1392" i="5" s="1"/>
  <c r="W1392" i="5" s="1" a="1"/>
  <c r="W1392" i="5" s="1"/>
  <c r="W1380" i="5" a="1"/>
  <c r="W1380" i="5" s="1"/>
  <c r="X1368" i="5" a="1"/>
  <c r="X1368" i="5" s="1"/>
  <c r="W1368" i="5" s="1" a="1"/>
  <c r="W1368" i="5" s="1"/>
  <c r="W1356" i="5" a="1"/>
  <c r="W1356" i="5" s="1"/>
  <c r="X1356" i="5" a="1"/>
  <c r="X1356" i="5" s="1"/>
  <c r="W1344" i="5" a="1"/>
  <c r="W1344" i="5" s="1"/>
  <c r="X1332" i="5" a="1"/>
  <c r="X1332" i="5" s="1"/>
  <c r="W1332" i="5" s="1" a="1"/>
  <c r="W1332" i="5" s="1"/>
  <c r="X1320" i="5" a="1"/>
  <c r="X1320" i="5" s="1"/>
  <c r="W1320" i="5" s="1" a="1"/>
  <c r="W1320" i="5" s="1"/>
  <c r="W1308" i="5" a="1"/>
  <c r="W1308" i="5" s="1"/>
  <c r="X1296" i="5" a="1"/>
  <c r="X1296" i="5" s="1"/>
  <c r="W1296" i="5" s="1" a="1"/>
  <c r="W1296" i="5" s="1"/>
  <c r="X1284" i="5" a="1"/>
  <c r="X1284" i="5" s="1"/>
  <c r="W1284" i="5" s="1" a="1"/>
  <c r="W1284" i="5" s="1"/>
  <c r="W1272" i="5" a="1"/>
  <c r="W1272" i="5" s="1"/>
  <c r="X1260" i="5" a="1"/>
  <c r="X1260" i="5" s="1"/>
  <c r="W1260" i="5" s="1" a="1"/>
  <c r="W1260" i="5" s="1"/>
  <c r="X1248" i="5" a="1"/>
  <c r="X1248" i="5" s="1"/>
  <c r="W1248" i="5" s="1" a="1"/>
  <c r="W1248" i="5" s="1"/>
  <c r="X1224" i="5" a="1"/>
  <c r="X1224" i="5" s="1"/>
  <c r="W1224" i="5" s="1" a="1"/>
  <c r="W1224" i="5" s="1"/>
  <c r="X1212" i="5" a="1"/>
  <c r="X1212" i="5" s="1"/>
  <c r="W1212" i="5" s="1" a="1"/>
  <c r="W1212" i="5" s="1"/>
  <c r="W1200" i="5" a="1"/>
  <c r="W1200" i="5" s="1"/>
  <c r="X1188" i="5" a="1"/>
  <c r="X1188" i="5" s="1"/>
  <c r="W1188" i="5" s="1" a="1"/>
  <c r="W1188" i="5" s="1"/>
  <c r="X1176" i="5" a="1"/>
  <c r="X1176" i="5" s="1"/>
  <c r="W1176" i="5" s="1" a="1"/>
  <c r="W1176" i="5" s="1"/>
  <c r="W1164" i="5" a="1"/>
  <c r="W1164" i="5" s="1"/>
  <c r="X1152" i="5" a="1"/>
  <c r="X1152" i="5" s="1"/>
  <c r="W1152" i="5" s="1" a="1"/>
  <c r="W1152" i="5" s="1"/>
  <c r="X1140" i="5" a="1"/>
  <c r="X1140" i="5" s="1"/>
  <c r="W1140" i="5" s="1" a="1"/>
  <c r="W1140" i="5" s="1"/>
  <c r="W1128" i="5" a="1"/>
  <c r="W1128" i="5" s="1"/>
  <c r="X1116" i="5" a="1"/>
  <c r="X1116" i="5" s="1"/>
  <c r="W1116" i="5" s="1" a="1"/>
  <c r="W1116" i="5" s="1"/>
  <c r="X1104" i="5" a="1"/>
  <c r="X1104" i="5" s="1"/>
  <c r="W1104" i="5" s="1" a="1"/>
  <c r="W1104" i="5" s="1"/>
  <c r="W1092" i="5" a="1"/>
  <c r="W1092" i="5" s="1"/>
  <c r="X1080" i="5" a="1"/>
  <c r="X1080" i="5" s="1"/>
  <c r="W1080" i="5" s="1" a="1"/>
  <c r="W1080" i="5" s="1"/>
  <c r="X1068" i="5" a="1"/>
  <c r="X1068" i="5" s="1"/>
  <c r="W1068" i="5" s="1" a="1"/>
  <c r="W1068" i="5" s="1"/>
  <c r="X1044" i="5" a="1"/>
  <c r="X1044" i="5" s="1"/>
  <c r="W1044" i="5" s="1" a="1"/>
  <c r="W1044" i="5" s="1"/>
  <c r="X1032" i="5" a="1"/>
  <c r="X1032" i="5" s="1"/>
  <c r="W1032" i="5" s="1" a="1"/>
  <c r="W1032" i="5" s="1"/>
  <c r="W1020" i="5" a="1"/>
  <c r="W1020" i="5" s="1"/>
  <c r="W1008" i="5" a="1"/>
  <c r="W1008" i="5" s="1"/>
  <c r="X1008" i="5" a="1"/>
  <c r="X1008" i="5" s="1"/>
  <c r="X996" i="5" a="1"/>
  <c r="X996" i="5" s="1"/>
  <c r="W996" i="5" s="1" a="1"/>
  <c r="W996" i="5" s="1"/>
  <c r="W984" i="5" a="1"/>
  <c r="W984" i="5" s="1"/>
  <c r="X972" i="5" a="1"/>
  <c r="X972" i="5" s="1"/>
  <c r="W972" i="5" s="1" a="1"/>
  <c r="W972" i="5" s="1"/>
  <c r="X960" i="5" a="1"/>
  <c r="X960" i="5" s="1"/>
  <c r="W960" i="5" s="1" a="1"/>
  <c r="W960" i="5" s="1"/>
  <c r="W948" i="5" a="1"/>
  <c r="W948" i="5" s="1"/>
  <c r="X936" i="5" a="1"/>
  <c r="X936" i="5" s="1"/>
  <c r="W936" i="5" s="1" a="1"/>
  <c r="W936" i="5" s="1"/>
  <c r="W924" i="5" a="1"/>
  <c r="W924" i="5" s="1"/>
  <c r="X924" i="5" a="1"/>
  <c r="X924" i="5" s="1"/>
  <c r="W912" i="5" a="1"/>
  <c r="W912" i="5" s="1"/>
  <c r="X900" i="5" a="1"/>
  <c r="X900" i="5" s="1"/>
  <c r="W900" i="5" s="1" a="1"/>
  <c r="W900" i="5" s="1"/>
  <c r="X888" i="5" a="1"/>
  <c r="X888" i="5" s="1"/>
  <c r="W888" i="5" s="1" a="1"/>
  <c r="W888" i="5" s="1"/>
  <c r="X864" i="5" a="1"/>
  <c r="X864" i="5" s="1"/>
  <c r="W864" i="5" s="1" a="1"/>
  <c r="W864" i="5" s="1"/>
  <c r="W852" i="5" a="1"/>
  <c r="W852" i="5" s="1"/>
  <c r="X840" i="5" a="1"/>
  <c r="X840" i="5" s="1"/>
  <c r="W840" i="5" s="1" a="1"/>
  <c r="W840" i="5" s="1"/>
  <c r="X828" i="5" a="1"/>
  <c r="X828" i="5" s="1"/>
  <c r="W828" i="5" s="1" a="1"/>
  <c r="W828" i="5" s="1"/>
  <c r="X816" i="5" a="1"/>
  <c r="X816" i="5" s="1"/>
  <c r="W816" i="5" s="1" a="1"/>
  <c r="W816" i="5" s="1"/>
  <c r="X804" i="5" a="1"/>
  <c r="X804" i="5" s="1"/>
  <c r="W804" i="5" s="1" a="1"/>
  <c r="W804" i="5" s="1"/>
  <c r="W792" i="5" a="1"/>
  <c r="W792" i="5" s="1"/>
  <c r="X780" i="5" a="1"/>
  <c r="X780" i="5" s="1"/>
  <c r="W780" i="5" s="1" a="1"/>
  <c r="W780" i="5" s="1"/>
  <c r="X756" i="5" a="1"/>
  <c r="X756" i="5" s="1"/>
  <c r="W756" i="5" s="1" a="1"/>
  <c r="W756" i="5" s="1"/>
  <c r="X744" i="5" a="1"/>
  <c r="X744" i="5" s="1"/>
  <c r="W744" i="5" s="1" a="1"/>
  <c r="W744" i="5" s="1"/>
  <c r="W732" i="5" a="1"/>
  <c r="W732" i="5" s="1"/>
  <c r="X720" i="5" a="1"/>
  <c r="X720" i="5" s="1"/>
  <c r="W720" i="5" s="1" a="1"/>
  <c r="W720" i="5" s="1"/>
  <c r="X696" i="5" a="1"/>
  <c r="X696" i="5" s="1"/>
  <c r="W696" i="5" s="1" a="1"/>
  <c r="W696" i="5" s="1"/>
  <c r="X684" i="5" a="1"/>
  <c r="X684" i="5" s="1"/>
  <c r="W684" i="5" s="1" a="1"/>
  <c r="W684" i="5" s="1"/>
  <c r="X672" i="5" a="1"/>
  <c r="X672" i="5" s="1"/>
  <c r="W672" i="5" s="1" a="1"/>
  <c r="W672" i="5" s="1"/>
  <c r="X660" i="5" a="1"/>
  <c r="X660" i="5" s="1"/>
  <c r="W660" i="5" s="1" a="1"/>
  <c r="W660" i="5" s="1"/>
  <c r="W648" i="5" a="1"/>
  <c r="W648" i="5" s="1"/>
  <c r="X636" i="5" a="1"/>
  <c r="X636" i="5" s="1"/>
  <c r="W636" i="5" s="1" a="1"/>
  <c r="W636" i="5" s="1"/>
  <c r="X612" i="5" a="1"/>
  <c r="X612" i="5" s="1"/>
  <c r="W612" i="5" s="1" a="1"/>
  <c r="W612" i="5" s="1"/>
  <c r="W588" i="5" a="1"/>
  <c r="W588" i="5" s="1"/>
  <c r="X588" i="5" a="1"/>
  <c r="X588" i="5" s="1"/>
  <c r="W576" i="5" a="1"/>
  <c r="W576" i="5" s="1"/>
  <c r="X564" i="5" a="1"/>
  <c r="X564" i="5" s="1"/>
  <c r="W564" i="5" s="1" a="1"/>
  <c r="W564" i="5" s="1"/>
  <c r="W552" i="5" a="1"/>
  <c r="W552" i="5" s="1"/>
  <c r="X540" i="5" a="1"/>
  <c r="X540" i="5" s="1"/>
  <c r="W540" i="5" s="1" a="1"/>
  <c r="W540" i="5" s="1"/>
  <c r="W528" i="5" a="1"/>
  <c r="W528" i="5" s="1"/>
  <c r="X516" i="5" a="1"/>
  <c r="X516" i="5" s="1"/>
  <c r="W516" i="5" s="1" a="1"/>
  <c r="W516" i="5" s="1"/>
  <c r="W504" i="5" a="1"/>
  <c r="W504" i="5" s="1"/>
  <c r="X492" i="5" a="1"/>
  <c r="X492" i="5" s="1"/>
  <c r="W492" i="5" s="1" a="1"/>
  <c r="W492" i="5" s="1"/>
  <c r="X468" i="5" a="1"/>
  <c r="X468" i="5" s="1"/>
  <c r="W468" i="5" s="1" a="1"/>
  <c r="W468" i="5" s="1"/>
  <c r="W456" i="5" a="1"/>
  <c r="W456" i="5" s="1"/>
  <c r="X444" i="5" a="1"/>
  <c r="X444" i="5" s="1"/>
  <c r="W444" i="5" s="1" a="1"/>
  <c r="W444" i="5" s="1"/>
  <c r="X432" i="5" a="1"/>
  <c r="X432" i="5" s="1"/>
  <c r="W432" i="5" s="1" a="1"/>
  <c r="W432" i="5" s="1"/>
  <c r="X420" i="5" a="1"/>
  <c r="X420" i="5" s="1"/>
  <c r="W420" i="5" s="1" a="1"/>
  <c r="W420" i="5" s="1"/>
  <c r="X408" i="5" a="1"/>
  <c r="X408" i="5" s="1"/>
  <c r="W408" i="5" s="1" a="1"/>
  <c r="W408" i="5" s="1"/>
  <c r="W396" i="5" a="1"/>
  <c r="W396" i="5" s="1"/>
  <c r="X396" i="5" a="1"/>
  <c r="X396" i="5" s="1"/>
  <c r="X384" i="5" a="1"/>
  <c r="X384" i="5" s="1"/>
  <c r="W384" i="5" s="1" a="1"/>
  <c r="W384" i="5" s="1"/>
  <c r="X372" i="5" a="1"/>
  <c r="X372" i="5" s="1"/>
  <c r="W372" i="5" s="1" a="1"/>
  <c r="W372" i="5" s="1"/>
  <c r="X360" i="5" a="1"/>
  <c r="X360" i="5" s="1"/>
  <c r="W360" i="5" s="1" a="1"/>
  <c r="W360" i="5" s="1"/>
  <c r="W348" i="5" a="1"/>
  <c r="W348" i="5" s="1"/>
  <c r="W336" i="5" a="1"/>
  <c r="W336" i="5" s="1"/>
  <c r="X324" i="5" a="1"/>
  <c r="X324" i="5" s="1"/>
  <c r="W324" i="5" s="1" a="1"/>
  <c r="W324" i="5" s="1"/>
  <c r="X312" i="5" a="1"/>
  <c r="X312" i="5" s="1"/>
  <c r="W312" i="5" s="1" a="1"/>
  <c r="W312" i="5" s="1"/>
  <c r="W300" i="5" a="1"/>
  <c r="W300" i="5" s="1"/>
  <c r="X300" i="5" a="1"/>
  <c r="X300" i="5" s="1"/>
  <c r="X288" i="5" a="1"/>
  <c r="X288" i="5" s="1"/>
  <c r="W288" i="5" s="1" a="1"/>
  <c r="W288" i="5" s="1"/>
  <c r="X276" i="5" a="1"/>
  <c r="X276" i="5" s="1"/>
  <c r="W276" i="5" s="1" a="1"/>
  <c r="W276" i="5" s="1"/>
  <c r="X264" i="5" a="1"/>
  <c r="X264" i="5" s="1"/>
  <c r="W264" i="5" s="1" a="1"/>
  <c r="W264" i="5" s="1"/>
  <c r="X252" i="5" a="1"/>
  <c r="X252" i="5" s="1"/>
  <c r="W252" i="5" s="1" a="1"/>
  <c r="W252" i="5" s="1"/>
  <c r="X240" i="5" a="1"/>
  <c r="X240" i="5" s="1"/>
  <c r="W240" i="5" s="1" a="1"/>
  <c r="W240" i="5" s="1"/>
  <c r="X228" i="5" a="1"/>
  <c r="X228" i="5" s="1"/>
  <c r="W228" i="5" s="1" a="1"/>
  <c r="W228" i="5" s="1"/>
  <c r="X216" i="5" a="1"/>
  <c r="X216" i="5" s="1"/>
  <c r="W216" i="5" s="1" a="1"/>
  <c r="W216" i="5" s="1"/>
  <c r="W204" i="5" a="1"/>
  <c r="W204" i="5" s="1"/>
  <c r="W192" i="5" a="1"/>
  <c r="W192" i="5" s="1"/>
  <c r="X180" i="5" a="1"/>
  <c r="X180" i="5" s="1"/>
  <c r="W180" i="5" s="1" a="1"/>
  <c r="W180" i="5" s="1"/>
  <c r="X168" i="5" a="1"/>
  <c r="X168" i="5" s="1"/>
  <c r="W168" i="5" s="1" a="1"/>
  <c r="W168" i="5" s="1"/>
  <c r="X156" i="5" a="1"/>
  <c r="X156" i="5" s="1"/>
  <c r="W156" i="5" s="1" a="1"/>
  <c r="W156" i="5" s="1"/>
  <c r="X144" i="5" a="1"/>
  <c r="X144" i="5" s="1"/>
  <c r="W144" i="5" s="1" a="1"/>
  <c r="W144" i="5" s="1"/>
  <c r="X132" i="5" a="1"/>
  <c r="X132" i="5" s="1"/>
  <c r="W132" i="5" s="1" a="1"/>
  <c r="W132" i="5" s="1"/>
  <c r="X120" i="5" a="1"/>
  <c r="X120" i="5" s="1"/>
  <c r="W120" i="5" s="1" a="1"/>
  <c r="W120" i="5" s="1"/>
  <c r="X108" i="5" a="1"/>
  <c r="X108" i="5" s="1"/>
  <c r="W108" i="5" s="1" a="1"/>
  <c r="W108" i="5" s="1"/>
  <c r="W96" i="5" a="1"/>
  <c r="W96" i="5" s="1"/>
  <c r="X96" i="5" a="1"/>
  <c r="X96" i="5" s="1"/>
  <c r="X84" i="5" a="1"/>
  <c r="X84" i="5" s="1"/>
  <c r="W84" i="5" s="1" a="1"/>
  <c r="W84" i="5" s="1"/>
  <c r="W72" i="5" a="1"/>
  <c r="W72" i="5" s="1"/>
  <c r="X72" i="5" a="1"/>
  <c r="X72" i="5" s="1"/>
  <c r="X60" i="5" a="1"/>
  <c r="X60" i="5" s="1"/>
  <c r="W60" i="5" s="1" a="1"/>
  <c r="W60" i="5" s="1"/>
  <c r="X48" i="5" a="1"/>
  <c r="X48" i="5" s="1"/>
  <c r="W48" i="5" s="1" a="1"/>
  <c r="W48" i="5" s="1"/>
  <c r="X36" i="5" a="1"/>
  <c r="X36" i="5" s="1"/>
  <c r="W36" i="5" s="1" a="1"/>
  <c r="W36" i="5" s="1"/>
  <c r="X24" i="5" a="1"/>
  <c r="X24" i="5" s="1"/>
  <c r="W24" i="5" s="1" a="1"/>
  <c r="W24" i="5" s="1"/>
  <c r="X12" i="5" a="1"/>
  <c r="X12" i="5" s="1"/>
  <c r="W12" i="5" s="1" a="1"/>
  <c r="W12" i="5" s="1"/>
  <c r="W1896" i="5" a="1"/>
  <c r="W1896" i="5" s="1"/>
  <c r="X1236" i="5" a="1"/>
  <c r="X1236" i="5" s="1"/>
  <c r="W1236" i="5" s="1" a="1"/>
  <c r="W1236" i="5" s="1"/>
  <c r="X1056" i="5" a="1"/>
  <c r="X1056" i="5" s="1"/>
  <c r="W1056" i="5" s="1" a="1"/>
  <c r="W1056" i="5" s="1"/>
  <c r="X876" i="5" a="1"/>
  <c r="X876" i="5" s="1"/>
  <c r="W876" i="5" s="1" a="1"/>
  <c r="W876" i="5" s="1"/>
  <c r="X708" i="5" a="1"/>
  <c r="X708" i="5" s="1"/>
  <c r="W708" i="5" s="1" a="1"/>
  <c r="W708" i="5" s="1"/>
  <c r="X624" i="5" a="1"/>
  <c r="X624" i="5" s="1"/>
  <c r="W624" i="5" s="1" a="1"/>
  <c r="W624" i="5" s="1"/>
  <c r="X480" i="5" a="1"/>
  <c r="X480" i="5" s="1"/>
  <c r="W480" i="5" s="1" a="1"/>
  <c r="W480" i="5" s="1"/>
  <c r="X768" i="5" a="1"/>
  <c r="X768" i="5" s="1"/>
  <c r="W768" i="5" s="1" a="1"/>
  <c r="W768" i="5" s="1"/>
  <c r="X204" i="5" a="1"/>
  <c r="X204" i="5" s="1"/>
  <c r="X600" i="5" a="1"/>
  <c r="X600" i="5" s="1"/>
  <c r="W600" i="5" s="1" a="1"/>
  <c r="W600" i="5" s="1"/>
  <c r="K56" i="71"/>
  <c r="K74" i="71"/>
  <c r="K75" i="71"/>
  <c r="K84" i="71"/>
  <c r="K85" i="71"/>
  <c r="K94" i="71"/>
  <c r="K95" i="71"/>
  <c r="K111" i="71"/>
  <c r="K112" i="71"/>
  <c r="K144" i="71"/>
  <c r="K145" i="71"/>
  <c r="K147" i="71"/>
  <c r="K148" i="71"/>
  <c r="K184" i="71"/>
  <c r="K188" i="71"/>
  <c r="K200" i="71"/>
  <c r="I64" i="71"/>
  <c r="I75" i="71"/>
  <c r="I136" i="71"/>
  <c r="I147" i="71"/>
  <c r="L56" i="71"/>
  <c r="M56" i="71"/>
  <c r="N56" i="71"/>
  <c r="O56" i="71"/>
  <c r="P56" i="71"/>
  <c r="Q56" i="71"/>
  <c r="L74" i="71"/>
  <c r="M74" i="71"/>
  <c r="N74" i="71"/>
  <c r="O74" i="71"/>
  <c r="P74" i="71"/>
  <c r="Q74" i="71"/>
  <c r="L75" i="71"/>
  <c r="M75" i="71"/>
  <c r="N75" i="71"/>
  <c r="O75" i="71"/>
  <c r="P75" i="71"/>
  <c r="Q75" i="71"/>
  <c r="L84" i="71"/>
  <c r="M84" i="71"/>
  <c r="N84" i="71"/>
  <c r="O84" i="71"/>
  <c r="P84" i="71"/>
  <c r="Q84" i="71"/>
  <c r="L85" i="71"/>
  <c r="M85" i="71"/>
  <c r="N85" i="71"/>
  <c r="O85" i="71"/>
  <c r="P85" i="71"/>
  <c r="Q85" i="71"/>
  <c r="L94" i="71"/>
  <c r="M94" i="71"/>
  <c r="N94" i="71"/>
  <c r="O94" i="71"/>
  <c r="P94" i="71"/>
  <c r="Q94" i="71"/>
  <c r="L95" i="71"/>
  <c r="M95" i="71"/>
  <c r="N95" i="71"/>
  <c r="O95" i="71"/>
  <c r="P95" i="71"/>
  <c r="Q95" i="71"/>
  <c r="L111" i="71"/>
  <c r="M111" i="71"/>
  <c r="N111" i="71"/>
  <c r="O111" i="71"/>
  <c r="P111" i="71"/>
  <c r="Q111" i="71"/>
  <c r="L112" i="71"/>
  <c r="M112" i="71"/>
  <c r="N112" i="71"/>
  <c r="O112" i="71"/>
  <c r="P112" i="71"/>
  <c r="Q112" i="71"/>
  <c r="L144" i="71"/>
  <c r="M144" i="71"/>
  <c r="N144" i="71"/>
  <c r="O144" i="71"/>
  <c r="P144" i="71"/>
  <c r="Q144" i="71"/>
  <c r="L145" i="71"/>
  <c r="M145" i="71"/>
  <c r="N145" i="71"/>
  <c r="O145" i="71"/>
  <c r="P145" i="71"/>
  <c r="Q145" i="71"/>
  <c r="L147" i="71"/>
  <c r="M147" i="71"/>
  <c r="N147" i="71"/>
  <c r="O147" i="71"/>
  <c r="P147" i="71"/>
  <c r="Q147" i="71"/>
  <c r="L148" i="71"/>
  <c r="M148" i="71"/>
  <c r="N148" i="71"/>
  <c r="O148" i="71"/>
  <c r="P148" i="71"/>
  <c r="Q148" i="71"/>
  <c r="L184" i="71"/>
  <c r="M184" i="71"/>
  <c r="N184" i="71"/>
  <c r="O184" i="71"/>
  <c r="P184" i="71"/>
  <c r="Q184" i="71"/>
  <c r="L188" i="71"/>
  <c r="M188" i="71"/>
  <c r="N188" i="71"/>
  <c r="O188" i="71"/>
  <c r="P188" i="71"/>
  <c r="Q188" i="71"/>
  <c r="L200" i="71"/>
  <c r="M200" i="71"/>
  <c r="N200" i="71"/>
  <c r="O200" i="71"/>
  <c r="P200" i="71"/>
  <c r="Q200" i="71"/>
  <c r="AB125" i="58"/>
  <c r="AB126" i="58"/>
  <c r="AB127" i="58"/>
  <c r="AB128" i="58"/>
  <c r="F177" i="71" s="1"/>
  <c r="I177" i="71" s="1"/>
  <c r="AB129" i="58"/>
  <c r="AB130" i="58"/>
  <c r="AB131" i="58"/>
  <c r="AB132" i="58"/>
  <c r="AB133" i="58"/>
  <c r="AB134" i="58"/>
  <c r="AB135" i="58"/>
  <c r="F153" i="71" s="1"/>
  <c r="I153" i="71" s="1"/>
  <c r="AB136" i="58"/>
  <c r="F156" i="71" s="1"/>
  <c r="I156" i="71" s="1"/>
  <c r="AB137" i="58"/>
  <c r="AB138" i="58"/>
  <c r="AB139" i="58"/>
  <c r="AB140" i="58"/>
  <c r="F160" i="71" s="1"/>
  <c r="I160" i="71" s="1"/>
  <c r="AB141" i="58"/>
  <c r="AB142" i="58"/>
  <c r="F161" i="71" s="1"/>
  <c r="I161" i="71" s="1"/>
  <c r="AB143" i="58"/>
  <c r="F172" i="71"/>
  <c r="I172" i="71" s="1"/>
  <c r="F170" i="71"/>
  <c r="I170" i="71" s="1"/>
  <c r="F180" i="71"/>
  <c r="I180" i="71" s="1"/>
  <c r="AB144" i="58"/>
  <c r="AB145" i="58"/>
  <c r="F191" i="71" s="1"/>
  <c r="I191" i="71" s="1"/>
  <c r="AB146" i="58"/>
  <c r="AB147" i="58"/>
  <c r="AB148" i="58"/>
  <c r="AB149" i="58"/>
  <c r="AB150" i="58"/>
  <c r="AB151" i="58"/>
  <c r="AB152" i="58"/>
  <c r="AB153" i="58"/>
  <c r="AB154" i="58"/>
  <c r="AB155" i="58"/>
  <c r="AB156" i="58"/>
  <c r="F184" i="71" s="1"/>
  <c r="I184" i="71" s="1"/>
  <c r="AB157" i="58"/>
  <c r="AB158" i="58"/>
  <c r="F185" i="71" s="1"/>
  <c r="I185" i="71" s="1"/>
  <c r="AB159" i="58"/>
  <c r="AB160" i="58"/>
  <c r="AB161" i="58"/>
  <c r="AB162" i="58"/>
  <c r="AB163" i="58"/>
  <c r="AB124" i="58"/>
  <c r="I56" i="38"/>
  <c r="J56" i="38"/>
  <c r="I74" i="38"/>
  <c r="J74" i="38"/>
  <c r="I75" i="38"/>
  <c r="J75" i="38"/>
  <c r="I84" i="38"/>
  <c r="J84" i="38"/>
  <c r="I85" i="38"/>
  <c r="J85" i="38"/>
  <c r="I94" i="38"/>
  <c r="J94" i="38"/>
  <c r="I95" i="38"/>
  <c r="J95" i="38"/>
  <c r="I111" i="38"/>
  <c r="J111" i="38"/>
  <c r="I112" i="38"/>
  <c r="J112" i="38"/>
  <c r="I144" i="38"/>
  <c r="J144" i="38"/>
  <c r="I145" i="38"/>
  <c r="J145" i="38"/>
  <c r="I147" i="38"/>
  <c r="J147" i="38"/>
  <c r="I148" i="38"/>
  <c r="J148" i="38"/>
  <c r="I186" i="38"/>
  <c r="J186" i="38"/>
  <c r="I190" i="38"/>
  <c r="J190" i="38"/>
  <c r="I202" i="38"/>
  <c r="J202" i="38"/>
  <c r="G56" i="71"/>
  <c r="B56" i="71" s="1"/>
  <c r="G74" i="71"/>
  <c r="B74" i="71" s="1"/>
  <c r="G75" i="71"/>
  <c r="B75" i="71" s="1"/>
  <c r="G84" i="71"/>
  <c r="B84" i="71" s="1"/>
  <c r="G85" i="71"/>
  <c r="B85" i="71" s="1"/>
  <c r="G94" i="71"/>
  <c r="J94" i="71" s="1"/>
  <c r="G95" i="71"/>
  <c r="B95" i="71" s="1"/>
  <c r="G111" i="71"/>
  <c r="B111" i="71" s="1"/>
  <c r="G112" i="71"/>
  <c r="B112" i="71" s="1"/>
  <c r="G144" i="71"/>
  <c r="B144" i="71" s="1"/>
  <c r="G145" i="71"/>
  <c r="B145" i="71" s="1"/>
  <c r="G147" i="71"/>
  <c r="B147" i="71" s="1"/>
  <c r="G148" i="71"/>
  <c r="B148" i="71" s="1"/>
  <c r="G184" i="71"/>
  <c r="B184" i="71" s="1"/>
  <c r="G188" i="71"/>
  <c r="B188" i="71" s="1"/>
  <c r="G200" i="71"/>
  <c r="B200" i="71" s="1"/>
  <c r="G28" i="38"/>
  <c r="G29" i="38"/>
  <c r="G30" i="38"/>
  <c r="G31" i="38"/>
  <c r="G32" i="38"/>
  <c r="G33" i="38"/>
  <c r="G34" i="38"/>
  <c r="G35" i="38"/>
  <c r="G36" i="38"/>
  <c r="G37" i="38"/>
  <c r="G38" i="38"/>
  <c r="G39" i="38"/>
  <c r="G40" i="38"/>
  <c r="G41" i="38"/>
  <c r="G42" i="38"/>
  <c r="G43" i="38"/>
  <c r="G44" i="38"/>
  <c r="G45" i="38"/>
  <c r="G46" i="38"/>
  <c r="G47" i="38"/>
  <c r="G48" i="38"/>
  <c r="G49" i="38"/>
  <c r="G50" i="38"/>
  <c r="G51" i="38"/>
  <c r="G52" i="38"/>
  <c r="G53" i="38"/>
  <c r="G54" i="38"/>
  <c r="G55" i="38"/>
  <c r="G56" i="38"/>
  <c r="G57" i="38"/>
  <c r="G58" i="38"/>
  <c r="G59" i="38"/>
  <c r="G60" i="38"/>
  <c r="G61" i="38"/>
  <c r="G62" i="38"/>
  <c r="G63" i="38"/>
  <c r="G64" i="38"/>
  <c r="G65" i="38"/>
  <c r="G66" i="38"/>
  <c r="G67" i="38"/>
  <c r="G68" i="38"/>
  <c r="G69" i="38"/>
  <c r="G70" i="38"/>
  <c r="G71" i="38"/>
  <c r="G72" i="38"/>
  <c r="G73" i="38"/>
  <c r="G74" i="38"/>
  <c r="G75" i="38"/>
  <c r="G76" i="38"/>
  <c r="G77" i="38"/>
  <c r="G78" i="38"/>
  <c r="G79" i="38"/>
  <c r="G80" i="38"/>
  <c r="G81" i="38"/>
  <c r="G82" i="38"/>
  <c r="G83" i="38"/>
  <c r="G84" i="38"/>
  <c r="G85" i="38"/>
  <c r="G86" i="38"/>
  <c r="G87" i="38"/>
  <c r="G88" i="38"/>
  <c r="G89" i="38"/>
  <c r="G90" i="38"/>
  <c r="G91" i="38"/>
  <c r="G92" i="38"/>
  <c r="G93" i="38"/>
  <c r="G94" i="38"/>
  <c r="G95" i="38"/>
  <c r="G96" i="38"/>
  <c r="G97" i="38"/>
  <c r="G98" i="38"/>
  <c r="G99" i="38"/>
  <c r="G100" i="38"/>
  <c r="G101" i="38"/>
  <c r="G102" i="38"/>
  <c r="G103" i="38"/>
  <c r="G104" i="38"/>
  <c r="G105" i="38"/>
  <c r="G106" i="38"/>
  <c r="G107" i="38"/>
  <c r="G108" i="38"/>
  <c r="G109" i="38"/>
  <c r="G110" i="38"/>
  <c r="G111" i="38"/>
  <c r="G112" i="38"/>
  <c r="G113" i="38"/>
  <c r="G114" i="38"/>
  <c r="G115" i="38"/>
  <c r="G116" i="38"/>
  <c r="G117" i="38"/>
  <c r="G118" i="38"/>
  <c r="G119" i="38"/>
  <c r="G120" i="38"/>
  <c r="G121" i="38"/>
  <c r="G122" i="38"/>
  <c r="G123" i="38"/>
  <c r="G124" i="38"/>
  <c r="G125" i="38"/>
  <c r="G126" i="38"/>
  <c r="G127" i="38"/>
  <c r="G128" i="38"/>
  <c r="G129" i="38"/>
  <c r="G130" i="38"/>
  <c r="G131" i="38"/>
  <c r="G132" i="38"/>
  <c r="G133" i="38"/>
  <c r="G134" i="38"/>
  <c r="G135" i="38"/>
  <c r="G136" i="38"/>
  <c r="G137" i="38"/>
  <c r="G138" i="38"/>
  <c r="G139" i="38"/>
  <c r="G140" i="38"/>
  <c r="G141" i="38"/>
  <c r="G142" i="38"/>
  <c r="G143" i="38"/>
  <c r="G144" i="38"/>
  <c r="G145" i="38"/>
  <c r="G146" i="38"/>
  <c r="G147" i="38"/>
  <c r="G148" i="38"/>
  <c r="G149" i="38"/>
  <c r="G150" i="38"/>
  <c r="G151" i="38"/>
  <c r="G152" i="38"/>
  <c r="G153" i="38"/>
  <c r="G154" i="38"/>
  <c r="G155" i="38"/>
  <c r="G156" i="38"/>
  <c r="G157" i="38"/>
  <c r="G158" i="38"/>
  <c r="G159" i="38"/>
  <c r="G160" i="38"/>
  <c r="G161" i="38"/>
  <c r="G162" i="38"/>
  <c r="G163" i="38"/>
  <c r="G164" i="38"/>
  <c r="G165" i="38"/>
  <c r="G166" i="38"/>
  <c r="G167" i="38"/>
  <c r="G168" i="38"/>
  <c r="G169" i="38"/>
  <c r="G170" i="38"/>
  <c r="G171" i="38"/>
  <c r="G172" i="38"/>
  <c r="G173" i="38"/>
  <c r="G174" i="38"/>
  <c r="G175" i="38"/>
  <c r="G176" i="38"/>
  <c r="G177" i="38"/>
  <c r="G178" i="38"/>
  <c r="G179" i="38"/>
  <c r="G180" i="38"/>
  <c r="G183" i="38"/>
  <c r="G184" i="38"/>
  <c r="G185" i="38"/>
  <c r="G186" i="38"/>
  <c r="G187" i="38"/>
  <c r="G188" i="38"/>
  <c r="G189" i="38"/>
  <c r="G190" i="38"/>
  <c r="G191" i="38"/>
  <c r="G192" i="38"/>
  <c r="G193" i="38"/>
  <c r="G194" i="38"/>
  <c r="G195" i="38"/>
  <c r="G196" i="38"/>
  <c r="G197" i="38"/>
  <c r="G198" i="38"/>
  <c r="G199" i="38"/>
  <c r="G200" i="38"/>
  <c r="G201" i="38"/>
  <c r="G202" i="38"/>
  <c r="G27" i="38"/>
  <c r="F28" i="71"/>
  <c r="I28" i="71" s="1"/>
  <c r="F29" i="71"/>
  <c r="I29" i="71" s="1"/>
  <c r="F30" i="71"/>
  <c r="I30" i="71" s="1"/>
  <c r="F31" i="71"/>
  <c r="I31" i="71" s="1"/>
  <c r="F32" i="71"/>
  <c r="I32" i="71" s="1"/>
  <c r="F33" i="71"/>
  <c r="I33" i="71" s="1"/>
  <c r="F34" i="71"/>
  <c r="I34" i="71" s="1"/>
  <c r="F35" i="71"/>
  <c r="I35" i="71" s="1"/>
  <c r="F36" i="71"/>
  <c r="I36" i="71" s="1"/>
  <c r="F37" i="71"/>
  <c r="I37" i="71" s="1"/>
  <c r="F38" i="71"/>
  <c r="I38" i="71" s="1"/>
  <c r="F39" i="71"/>
  <c r="I39" i="71" s="1"/>
  <c r="F40" i="71"/>
  <c r="I40" i="71" s="1"/>
  <c r="F41" i="71"/>
  <c r="I41" i="71" s="1"/>
  <c r="F42" i="71"/>
  <c r="I42" i="71" s="1"/>
  <c r="F43" i="71"/>
  <c r="I43" i="71" s="1"/>
  <c r="F44" i="71"/>
  <c r="I44" i="71" s="1"/>
  <c r="F45" i="71"/>
  <c r="I45" i="71" s="1"/>
  <c r="F46" i="71"/>
  <c r="I46" i="71" s="1"/>
  <c r="F47" i="71"/>
  <c r="I47" i="71" s="1"/>
  <c r="F48" i="71"/>
  <c r="I48" i="71" s="1"/>
  <c r="F49" i="71"/>
  <c r="I49" i="71" s="1"/>
  <c r="F50" i="71"/>
  <c r="I50" i="71" s="1"/>
  <c r="F51" i="71"/>
  <c r="I51" i="71" s="1"/>
  <c r="F52" i="71"/>
  <c r="I52" i="71" s="1"/>
  <c r="F53" i="71"/>
  <c r="I53" i="71" s="1"/>
  <c r="F54" i="71"/>
  <c r="I54" i="71" s="1"/>
  <c r="F55" i="71"/>
  <c r="I55" i="71" s="1"/>
  <c r="F56" i="71"/>
  <c r="I56" i="71" s="1"/>
  <c r="F57" i="71"/>
  <c r="I57" i="71" s="1"/>
  <c r="F58" i="71"/>
  <c r="I58" i="71" s="1"/>
  <c r="F59" i="71"/>
  <c r="I59" i="71" s="1"/>
  <c r="F60" i="71"/>
  <c r="I60" i="71" s="1"/>
  <c r="F61" i="71"/>
  <c r="I61" i="71" s="1"/>
  <c r="F62" i="71"/>
  <c r="I62" i="71" s="1"/>
  <c r="F63" i="71"/>
  <c r="I63" i="71" s="1"/>
  <c r="F64" i="71"/>
  <c r="F65" i="71"/>
  <c r="I65" i="71" s="1"/>
  <c r="F66" i="71"/>
  <c r="I66" i="71" s="1"/>
  <c r="F67" i="71"/>
  <c r="I67" i="71" s="1"/>
  <c r="F68" i="71"/>
  <c r="I68" i="71" s="1"/>
  <c r="F69" i="71"/>
  <c r="I69" i="71" s="1"/>
  <c r="F70" i="71"/>
  <c r="I70" i="71" s="1"/>
  <c r="F71" i="71"/>
  <c r="I71" i="71" s="1"/>
  <c r="F72" i="71"/>
  <c r="I72" i="71" s="1"/>
  <c r="F73" i="71"/>
  <c r="I73" i="71" s="1"/>
  <c r="F74" i="71"/>
  <c r="I74" i="71" s="1"/>
  <c r="F75" i="71"/>
  <c r="F76" i="71"/>
  <c r="I76" i="71" s="1"/>
  <c r="F77" i="71"/>
  <c r="I77" i="71" s="1"/>
  <c r="F78" i="71"/>
  <c r="I78" i="71" s="1"/>
  <c r="F79" i="71"/>
  <c r="I79" i="71" s="1"/>
  <c r="F80" i="71"/>
  <c r="I80" i="71" s="1"/>
  <c r="F81" i="71"/>
  <c r="I81" i="71" s="1"/>
  <c r="F82" i="71"/>
  <c r="I82" i="71" s="1"/>
  <c r="F83" i="71"/>
  <c r="I83" i="71" s="1"/>
  <c r="F84" i="71"/>
  <c r="I84" i="71" s="1"/>
  <c r="F85" i="71"/>
  <c r="I85" i="71" s="1"/>
  <c r="F86" i="71"/>
  <c r="I86" i="71" s="1"/>
  <c r="F87" i="71"/>
  <c r="I87" i="71" s="1"/>
  <c r="F88" i="71"/>
  <c r="I88" i="71" s="1"/>
  <c r="F89" i="71"/>
  <c r="I89" i="71" s="1"/>
  <c r="F90" i="71"/>
  <c r="I90" i="71" s="1"/>
  <c r="F91" i="71"/>
  <c r="I91" i="71" s="1"/>
  <c r="F92" i="71"/>
  <c r="I92" i="71" s="1"/>
  <c r="F93" i="71"/>
  <c r="I93" i="71" s="1"/>
  <c r="F94" i="71"/>
  <c r="I94" i="71" s="1"/>
  <c r="F95" i="71"/>
  <c r="I95" i="71" s="1"/>
  <c r="F96" i="71"/>
  <c r="I96" i="71" s="1"/>
  <c r="F97" i="71"/>
  <c r="I97" i="71" s="1"/>
  <c r="F98" i="71"/>
  <c r="I98" i="71" s="1"/>
  <c r="F99" i="71"/>
  <c r="I99" i="71" s="1"/>
  <c r="F100" i="71"/>
  <c r="I100" i="71" s="1"/>
  <c r="F101" i="71"/>
  <c r="I101" i="71" s="1"/>
  <c r="F102" i="71"/>
  <c r="I102" i="71" s="1"/>
  <c r="F103" i="71"/>
  <c r="I103" i="71" s="1"/>
  <c r="F104" i="71"/>
  <c r="I104" i="71" s="1"/>
  <c r="F105" i="71"/>
  <c r="I105" i="71" s="1"/>
  <c r="F106" i="71"/>
  <c r="I106" i="71" s="1"/>
  <c r="F107" i="71"/>
  <c r="I107" i="71" s="1"/>
  <c r="F108" i="71"/>
  <c r="I108" i="71" s="1"/>
  <c r="F109" i="71"/>
  <c r="I109" i="71" s="1"/>
  <c r="F110" i="71"/>
  <c r="I110" i="71" s="1"/>
  <c r="F111" i="71"/>
  <c r="I111" i="71" s="1"/>
  <c r="F112" i="71"/>
  <c r="I112" i="71" s="1"/>
  <c r="F113" i="71"/>
  <c r="I113" i="71" s="1"/>
  <c r="F114" i="71"/>
  <c r="I114" i="71" s="1"/>
  <c r="F115" i="71"/>
  <c r="I115" i="71" s="1"/>
  <c r="F116" i="71"/>
  <c r="I116" i="71" s="1"/>
  <c r="F117" i="71"/>
  <c r="I117" i="71" s="1"/>
  <c r="F118" i="71"/>
  <c r="I118" i="71" s="1"/>
  <c r="F119" i="71"/>
  <c r="I119" i="71" s="1"/>
  <c r="F120" i="71"/>
  <c r="I120" i="71" s="1"/>
  <c r="F121" i="71"/>
  <c r="I121" i="71" s="1"/>
  <c r="F122" i="71"/>
  <c r="I122" i="71" s="1"/>
  <c r="F123" i="71"/>
  <c r="I123" i="71" s="1"/>
  <c r="F124" i="71"/>
  <c r="I124" i="71" s="1"/>
  <c r="F125" i="71"/>
  <c r="I125" i="71" s="1"/>
  <c r="F126" i="71"/>
  <c r="I126" i="71" s="1"/>
  <c r="F127" i="71"/>
  <c r="I127" i="71" s="1"/>
  <c r="F128" i="71"/>
  <c r="I128" i="71" s="1"/>
  <c r="F129" i="71"/>
  <c r="I129" i="71" s="1"/>
  <c r="F130" i="71"/>
  <c r="I130" i="71" s="1"/>
  <c r="F131" i="71"/>
  <c r="I131" i="71" s="1"/>
  <c r="F132" i="71"/>
  <c r="I132" i="71" s="1"/>
  <c r="F133" i="71"/>
  <c r="I133" i="71" s="1"/>
  <c r="F134" i="71"/>
  <c r="I134" i="71" s="1"/>
  <c r="F135" i="71"/>
  <c r="I135" i="71" s="1"/>
  <c r="F136" i="71"/>
  <c r="F137" i="71"/>
  <c r="I137" i="71" s="1"/>
  <c r="F138" i="71"/>
  <c r="I138" i="71" s="1"/>
  <c r="F139" i="71"/>
  <c r="I139" i="71" s="1"/>
  <c r="F140" i="71"/>
  <c r="I140" i="71" s="1"/>
  <c r="F141" i="71"/>
  <c r="I141" i="71" s="1"/>
  <c r="F142" i="71"/>
  <c r="I142" i="71" s="1"/>
  <c r="F143" i="71"/>
  <c r="I143" i="71" s="1"/>
  <c r="F144" i="71"/>
  <c r="I144" i="71" s="1"/>
  <c r="F145" i="71"/>
  <c r="I145" i="71" s="1"/>
  <c r="F146" i="71"/>
  <c r="I146" i="71" s="1"/>
  <c r="F147" i="71"/>
  <c r="F148" i="71"/>
  <c r="I148" i="71" s="1"/>
  <c r="F149" i="71"/>
  <c r="I149" i="71" s="1"/>
  <c r="F150" i="71"/>
  <c r="I150" i="71" s="1"/>
  <c r="F151" i="71"/>
  <c r="I151" i="71" s="1"/>
  <c r="F152" i="71"/>
  <c r="I152" i="71" s="1"/>
  <c r="F154" i="71"/>
  <c r="I154" i="71" s="1"/>
  <c r="F155" i="71"/>
  <c r="I155" i="71" s="1"/>
  <c r="F157" i="71"/>
  <c r="I157" i="71" s="1"/>
  <c r="F158" i="71"/>
  <c r="I158" i="71" s="1"/>
  <c r="F159" i="71"/>
  <c r="I159" i="71" s="1"/>
  <c r="F162" i="71"/>
  <c r="I162" i="71" s="1"/>
  <c r="F163" i="71"/>
  <c r="I163" i="71" s="1"/>
  <c r="F164" i="71"/>
  <c r="I164" i="71" s="1"/>
  <c r="F165" i="71"/>
  <c r="I165" i="71" s="1"/>
  <c r="F166" i="71"/>
  <c r="I166" i="71" s="1"/>
  <c r="F167" i="71"/>
  <c r="I167" i="71" s="1"/>
  <c r="F168" i="71"/>
  <c r="I168" i="71" s="1"/>
  <c r="F169" i="71"/>
  <c r="I169" i="71" s="1"/>
  <c r="F171" i="71"/>
  <c r="I171" i="71" s="1"/>
  <c r="F173" i="71"/>
  <c r="I173" i="71" s="1"/>
  <c r="F174" i="71"/>
  <c r="I174" i="71" s="1"/>
  <c r="F175" i="71"/>
  <c r="I175" i="71" s="1"/>
  <c r="F176" i="71"/>
  <c r="I176" i="71" s="1"/>
  <c r="F178" i="71"/>
  <c r="I178" i="71" s="1"/>
  <c r="F179" i="71"/>
  <c r="I179" i="71" s="1"/>
  <c r="F181" i="71"/>
  <c r="I181" i="71" s="1"/>
  <c r="F182" i="71"/>
  <c r="I182" i="71" s="1"/>
  <c r="F183" i="71"/>
  <c r="I183" i="71" s="1"/>
  <c r="F186" i="71"/>
  <c r="I186" i="71" s="1"/>
  <c r="F187" i="71"/>
  <c r="I187" i="71" s="1"/>
  <c r="F188" i="71"/>
  <c r="I188" i="71" s="1"/>
  <c r="F189" i="71"/>
  <c r="I189" i="71" s="1"/>
  <c r="F190" i="71"/>
  <c r="I190" i="71" s="1"/>
  <c r="F192" i="71"/>
  <c r="I192" i="71" s="1"/>
  <c r="F193" i="71"/>
  <c r="I193" i="71" s="1"/>
  <c r="F194" i="71"/>
  <c r="I194" i="71" s="1"/>
  <c r="F195" i="71"/>
  <c r="I195" i="71" s="1"/>
  <c r="F196" i="71"/>
  <c r="I196" i="71" s="1"/>
  <c r="F197" i="71"/>
  <c r="I197" i="71" s="1"/>
  <c r="F198" i="71"/>
  <c r="I198" i="71" s="1"/>
  <c r="F199" i="71"/>
  <c r="I199" i="71" s="1"/>
  <c r="F200" i="71"/>
  <c r="I200" i="71" s="1"/>
  <c r="F27" i="71"/>
  <c r="I27" i="71" s="1"/>
  <c r="Q144" i="58"/>
  <c r="AB3" i="58"/>
  <c r="AB4" i="58"/>
  <c r="AB5" i="58"/>
  <c r="AB6" i="58"/>
  <c r="AB7" i="58"/>
  <c r="AB8" i="58"/>
  <c r="AB9" i="58"/>
  <c r="AB10" i="58"/>
  <c r="AB11" i="58"/>
  <c r="AB12" i="58"/>
  <c r="AB13" i="58"/>
  <c r="AB14" i="58"/>
  <c r="AB15" i="58"/>
  <c r="AB16" i="58"/>
  <c r="AB17" i="58"/>
  <c r="AB18" i="58"/>
  <c r="AB19" i="58"/>
  <c r="AB20" i="58"/>
  <c r="AB21" i="58"/>
  <c r="AB22" i="58"/>
  <c r="AB23" i="58"/>
  <c r="AB24" i="58"/>
  <c r="AB25" i="58"/>
  <c r="AB26" i="58"/>
  <c r="AB27" i="58"/>
  <c r="AB28" i="58"/>
  <c r="AB29" i="58"/>
  <c r="AB30" i="58"/>
  <c r="AB31" i="58"/>
  <c r="AB32" i="58"/>
  <c r="AB33" i="58"/>
  <c r="AB34" i="58"/>
  <c r="AB35" i="58"/>
  <c r="AB36" i="58"/>
  <c r="AB37" i="58"/>
  <c r="AB38" i="58"/>
  <c r="AB39" i="58"/>
  <c r="AB40" i="58"/>
  <c r="AB41" i="58"/>
  <c r="AB42" i="58"/>
  <c r="AB43" i="58"/>
  <c r="AB44" i="58"/>
  <c r="AB45" i="58"/>
  <c r="AB46" i="58"/>
  <c r="AB47" i="58"/>
  <c r="AB48" i="58"/>
  <c r="AB49" i="58"/>
  <c r="AB50" i="58"/>
  <c r="AB51" i="58"/>
  <c r="AB52" i="58"/>
  <c r="AB53" i="58"/>
  <c r="AB54" i="58"/>
  <c r="AB55" i="58"/>
  <c r="AB56" i="58"/>
  <c r="AB57" i="58"/>
  <c r="AB58" i="58"/>
  <c r="AB59" i="58"/>
  <c r="AB60" i="58"/>
  <c r="AB61" i="58"/>
  <c r="AB62" i="58"/>
  <c r="AB63" i="58"/>
  <c r="AB64" i="58"/>
  <c r="AB65" i="58"/>
  <c r="AB66" i="58"/>
  <c r="AB67" i="58"/>
  <c r="AB68" i="58"/>
  <c r="AB69" i="58"/>
  <c r="AB70" i="58"/>
  <c r="AB71" i="58"/>
  <c r="AB72" i="58"/>
  <c r="AB73" i="58"/>
  <c r="AB74" i="58"/>
  <c r="AB75" i="58"/>
  <c r="AB76" i="58"/>
  <c r="AB77" i="58"/>
  <c r="AB78" i="58"/>
  <c r="AB79" i="58"/>
  <c r="AB80" i="58"/>
  <c r="AB81" i="58"/>
  <c r="AB82" i="58"/>
  <c r="AB83" i="58"/>
  <c r="AB84" i="58"/>
  <c r="AB85" i="58"/>
  <c r="AB86" i="58"/>
  <c r="AB87" i="58"/>
  <c r="AB88" i="58"/>
  <c r="AB89" i="58"/>
  <c r="AB90" i="58"/>
  <c r="AB91" i="58"/>
  <c r="AB92" i="58"/>
  <c r="AB93" i="58"/>
  <c r="AB94" i="58"/>
  <c r="AB95" i="58"/>
  <c r="AB96" i="58"/>
  <c r="AB97" i="58"/>
  <c r="AB98" i="58"/>
  <c r="AB99" i="58"/>
  <c r="AB100" i="58"/>
  <c r="AB101" i="58"/>
  <c r="AB102" i="58"/>
  <c r="AB103" i="58"/>
  <c r="AB104" i="58"/>
  <c r="AB105" i="58"/>
  <c r="AB106" i="58"/>
  <c r="AB107" i="58"/>
  <c r="AB108" i="58"/>
  <c r="AB109" i="58"/>
  <c r="AB110" i="58"/>
  <c r="AB111" i="58"/>
  <c r="AB112" i="58"/>
  <c r="AB113" i="58"/>
  <c r="AB114" i="58"/>
  <c r="AB115" i="58"/>
  <c r="AB116" i="58"/>
  <c r="AB117" i="58"/>
  <c r="AB118" i="58"/>
  <c r="AB119" i="58"/>
  <c r="AB120" i="58"/>
  <c r="AB121" i="58"/>
  <c r="AB122" i="58"/>
  <c r="AB123" i="58"/>
  <c r="AB2" i="58"/>
  <c r="Q145" i="58"/>
  <c r="Q146" i="58"/>
  <c r="Q147" i="58"/>
  <c r="Q148" i="58"/>
  <c r="Q149" i="58"/>
  <c r="Q150" i="58"/>
  <c r="Q151" i="58"/>
  <c r="Q152" i="58"/>
  <c r="Q153" i="58"/>
  <c r="Q154" i="58"/>
  <c r="Q155" i="58"/>
  <c r="Q156" i="58"/>
  <c r="Q157" i="58"/>
  <c r="Q158" i="58"/>
  <c r="Q159" i="58"/>
  <c r="Q160" i="58"/>
  <c r="Q161" i="58"/>
  <c r="Q162" i="58"/>
  <c r="Q163" i="58"/>
  <c r="AA39" i="58"/>
  <c r="AA62" i="58"/>
  <c r="AA111" i="58"/>
  <c r="AA134" i="58"/>
  <c r="AC1" i="58"/>
  <c r="AA7" i="58" s="1"/>
  <c r="E24" i="71"/>
  <c r="E23" i="71"/>
  <c r="E21" i="71"/>
  <c r="E20" i="71"/>
  <c r="E18" i="71"/>
  <c r="E17" i="71"/>
  <c r="E16" i="71"/>
  <c r="E15" i="71"/>
  <c r="E14" i="71"/>
  <c r="E13" i="71"/>
  <c r="E12" i="71"/>
  <c r="E11" i="71"/>
  <c r="E10" i="71"/>
  <c r="E9" i="71"/>
  <c r="E8" i="71"/>
  <c r="E7" i="71"/>
  <c r="R23" i="70"/>
  <c r="P23" i="70"/>
  <c r="J23" i="70"/>
  <c r="J20" i="70"/>
  <c r="B7" i="70"/>
  <c r="B6" i="70"/>
  <c r="B5" i="70"/>
  <c r="W1" i="70"/>
  <c r="R1" i="70"/>
  <c r="X24" i="38"/>
  <c r="X23" i="38"/>
  <c r="X21" i="38"/>
  <c r="X20" i="38"/>
  <c r="X8" i="38"/>
  <c r="X9" i="38"/>
  <c r="X10" i="38"/>
  <c r="X11" i="38"/>
  <c r="X12" i="38"/>
  <c r="X13" i="38"/>
  <c r="X14" i="38"/>
  <c r="X15" i="38"/>
  <c r="X16" i="38"/>
  <c r="X17" i="38"/>
  <c r="X18" i="38"/>
  <c r="X7" i="38"/>
  <c r="F2" i="43"/>
  <c r="R187" i="67"/>
  <c r="R186" i="67"/>
  <c r="R185" i="67"/>
  <c r="R184" i="67"/>
  <c r="R183" i="67"/>
  <c r="R182" i="67"/>
  <c r="R181" i="67"/>
  <c r="R180" i="67"/>
  <c r="R179" i="67"/>
  <c r="R178" i="67"/>
  <c r="R177" i="67"/>
  <c r="R176" i="67"/>
  <c r="R175" i="67"/>
  <c r="R174" i="67"/>
  <c r="R173" i="67"/>
  <c r="R172" i="67"/>
  <c r="R171" i="67"/>
  <c r="R170" i="67"/>
  <c r="R169" i="67"/>
  <c r="R168" i="67"/>
  <c r="R167" i="67"/>
  <c r="R166" i="67"/>
  <c r="R165" i="67"/>
  <c r="R164" i="67"/>
  <c r="R163" i="67"/>
  <c r="R162" i="67"/>
  <c r="R161" i="67"/>
  <c r="R160" i="67"/>
  <c r="R159" i="67"/>
  <c r="R158" i="67"/>
  <c r="R157" i="67"/>
  <c r="R156" i="67"/>
  <c r="R155" i="67"/>
  <c r="R154" i="67"/>
  <c r="R153" i="67"/>
  <c r="R152" i="67"/>
  <c r="R151" i="67"/>
  <c r="R150" i="67"/>
  <c r="R149" i="67"/>
  <c r="R148" i="67"/>
  <c r="R147" i="67"/>
  <c r="R146" i="67"/>
  <c r="R145" i="67"/>
  <c r="R144" i="67"/>
  <c r="R143" i="67"/>
  <c r="R142" i="67"/>
  <c r="R141" i="67"/>
  <c r="R140" i="67"/>
  <c r="R139" i="67"/>
  <c r="R138" i="67"/>
  <c r="R137" i="67"/>
  <c r="R136" i="67"/>
  <c r="R135" i="67"/>
  <c r="R134" i="67"/>
  <c r="R133" i="67"/>
  <c r="R132" i="67"/>
  <c r="R131" i="67"/>
  <c r="R130" i="67"/>
  <c r="R129" i="67"/>
  <c r="R128" i="67"/>
  <c r="R127" i="67"/>
  <c r="R126" i="67"/>
  <c r="R125" i="67"/>
  <c r="R124" i="67"/>
  <c r="R123" i="67"/>
  <c r="R122" i="67"/>
  <c r="R121" i="67"/>
  <c r="R120" i="67"/>
  <c r="R119" i="67"/>
  <c r="R118" i="67"/>
  <c r="R117" i="67"/>
  <c r="R116" i="67"/>
  <c r="R115" i="67"/>
  <c r="R114" i="67"/>
  <c r="R113" i="67"/>
  <c r="R112" i="67"/>
  <c r="R111" i="67"/>
  <c r="R110" i="67"/>
  <c r="R109" i="67"/>
  <c r="R108" i="67"/>
  <c r="R107" i="67"/>
  <c r="R106" i="67"/>
  <c r="R105" i="67"/>
  <c r="R104" i="67"/>
  <c r="R103" i="67"/>
  <c r="R102" i="67"/>
  <c r="R101" i="67"/>
  <c r="R100" i="67"/>
  <c r="R99" i="67"/>
  <c r="R98" i="67"/>
  <c r="R97" i="67"/>
  <c r="R96" i="67"/>
  <c r="R95" i="67"/>
  <c r="R94" i="67"/>
  <c r="R93" i="67"/>
  <c r="R92" i="67"/>
  <c r="R91" i="67"/>
  <c r="R90" i="67"/>
  <c r="R89" i="67"/>
  <c r="R88" i="67"/>
  <c r="R87" i="67"/>
  <c r="R86" i="67"/>
  <c r="R85" i="67"/>
  <c r="R84" i="67"/>
  <c r="R83" i="67"/>
  <c r="R82" i="67"/>
  <c r="R81" i="67"/>
  <c r="R80" i="67"/>
  <c r="R79" i="67"/>
  <c r="R78" i="67"/>
  <c r="R77" i="67"/>
  <c r="R76" i="67"/>
  <c r="R75" i="67"/>
  <c r="R74" i="67"/>
  <c r="R73" i="67"/>
  <c r="R72" i="67"/>
  <c r="R71" i="67"/>
  <c r="R70" i="67"/>
  <c r="R69" i="67"/>
  <c r="R68" i="67"/>
  <c r="R67" i="67"/>
  <c r="R66" i="67"/>
  <c r="R65" i="67"/>
  <c r="R64" i="67"/>
  <c r="R63" i="67"/>
  <c r="R62" i="67"/>
  <c r="R61" i="67"/>
  <c r="R60" i="67"/>
  <c r="R59" i="67"/>
  <c r="R58" i="67"/>
  <c r="R57" i="67"/>
  <c r="R56" i="67"/>
  <c r="R55" i="67"/>
  <c r="R54" i="67"/>
  <c r="R53" i="67"/>
  <c r="R52" i="67"/>
  <c r="R51" i="67"/>
  <c r="R50" i="67"/>
  <c r="R49" i="67"/>
  <c r="R48" i="67"/>
  <c r="R47" i="67"/>
  <c r="R46" i="67"/>
  <c r="R45" i="67"/>
  <c r="R44" i="67"/>
  <c r="R43" i="67"/>
  <c r="R42" i="67"/>
  <c r="R41" i="67"/>
  <c r="R40" i="67"/>
  <c r="R39" i="67"/>
  <c r="R38" i="67"/>
  <c r="R37" i="67"/>
  <c r="R36" i="67"/>
  <c r="R35" i="67"/>
  <c r="R34" i="67"/>
  <c r="R33" i="67"/>
  <c r="R32" i="67"/>
  <c r="R31" i="67"/>
  <c r="R30" i="67"/>
  <c r="R29" i="67"/>
  <c r="R28" i="67"/>
  <c r="R27" i="67"/>
  <c r="R26" i="67"/>
  <c r="R25" i="67"/>
  <c r="R24" i="67"/>
  <c r="R23" i="67"/>
  <c r="R22" i="67"/>
  <c r="R21" i="67"/>
  <c r="R20" i="67"/>
  <c r="R19" i="67"/>
  <c r="R18" i="67"/>
  <c r="R17" i="67"/>
  <c r="R16" i="67"/>
  <c r="R15" i="67"/>
  <c r="R14" i="67"/>
  <c r="R13" i="67"/>
  <c r="R12" i="67"/>
  <c r="R11" i="67"/>
  <c r="R10" i="67"/>
  <c r="R9" i="67"/>
  <c r="R8" i="67"/>
  <c r="R7" i="67"/>
  <c r="R6" i="67"/>
  <c r="R5" i="67"/>
  <c r="R4" i="67"/>
  <c r="R3" i="67"/>
  <c r="J200" i="71" l="1"/>
  <c r="J112" i="71"/>
  <c r="J184" i="71"/>
  <c r="B94" i="71"/>
  <c r="J75" i="71"/>
  <c r="J111" i="71"/>
  <c r="J145" i="71"/>
  <c r="J95" i="71"/>
  <c r="J144" i="71"/>
  <c r="J148" i="71"/>
  <c r="J147" i="71"/>
  <c r="J74" i="71"/>
  <c r="J188" i="71"/>
  <c r="J56" i="71"/>
  <c r="J85" i="71"/>
  <c r="J84" i="71"/>
  <c r="H167" i="71"/>
  <c r="H166" i="71"/>
  <c r="AA123" i="58"/>
  <c r="AA51" i="58"/>
  <c r="H33" i="71" s="1"/>
  <c r="AA122" i="58"/>
  <c r="AA50" i="58"/>
  <c r="AA110" i="58"/>
  <c r="AA38" i="58"/>
  <c r="AA99" i="58"/>
  <c r="AA27" i="58"/>
  <c r="H116" i="71" s="1"/>
  <c r="AA98" i="58"/>
  <c r="H92" i="71" s="1"/>
  <c r="AA26" i="58"/>
  <c r="H115" i="71" s="1"/>
  <c r="AA159" i="58"/>
  <c r="AA87" i="58"/>
  <c r="AA15" i="58"/>
  <c r="AA158" i="58"/>
  <c r="AA86" i="58"/>
  <c r="H63" i="71" s="1"/>
  <c r="AA14" i="58"/>
  <c r="H80" i="71" s="1"/>
  <c r="AA147" i="58"/>
  <c r="AA75" i="58"/>
  <c r="H104" i="71" s="1"/>
  <c r="AA3" i="58"/>
  <c r="AA146" i="58"/>
  <c r="AA74" i="58"/>
  <c r="AA135" i="58"/>
  <c r="AA63" i="58"/>
  <c r="AA2" i="58"/>
  <c r="AA162" i="58"/>
  <c r="AA150" i="58"/>
  <c r="AA138" i="58"/>
  <c r="H158" i="71" s="1"/>
  <c r="AA126" i="58"/>
  <c r="AA114" i="58"/>
  <c r="H143" i="71" s="1"/>
  <c r="AA102" i="58"/>
  <c r="H88" i="71" s="1"/>
  <c r="AA90" i="58"/>
  <c r="H66" i="71" s="1"/>
  <c r="AA78" i="58"/>
  <c r="H106" i="71" s="1"/>
  <c r="AA66" i="58"/>
  <c r="AA54" i="58"/>
  <c r="AA42" i="58"/>
  <c r="H36" i="71" s="1"/>
  <c r="AA30" i="58"/>
  <c r="H120" i="71" s="1"/>
  <c r="AA18" i="58"/>
  <c r="AA6" i="58"/>
  <c r="AA161" i="58"/>
  <c r="H187" i="71" s="1"/>
  <c r="AA149" i="58"/>
  <c r="AA137" i="58"/>
  <c r="AA125" i="58"/>
  <c r="H171" i="71" s="1"/>
  <c r="AA113" i="58"/>
  <c r="H110" i="71" s="1"/>
  <c r="AA101" i="58"/>
  <c r="H89" i="71" s="1"/>
  <c r="AA89" i="58"/>
  <c r="H65" i="71" s="1"/>
  <c r="AA77" i="58"/>
  <c r="H102" i="71" s="1"/>
  <c r="AA65" i="58"/>
  <c r="H54" i="71" s="1"/>
  <c r="AA53" i="58"/>
  <c r="H30" i="71" s="1"/>
  <c r="AA41" i="58"/>
  <c r="H40" i="71" s="1"/>
  <c r="AA29" i="58"/>
  <c r="H117" i="71" s="1"/>
  <c r="AA17" i="58"/>
  <c r="H85" i="71" s="1"/>
  <c r="AA5" i="58"/>
  <c r="AA160" i="58"/>
  <c r="H189" i="71" s="1"/>
  <c r="AA148" i="58"/>
  <c r="H194" i="71" s="1"/>
  <c r="AA136" i="58"/>
  <c r="AA124" i="58"/>
  <c r="H178" i="71" s="1"/>
  <c r="AA112" i="58"/>
  <c r="H128" i="71" s="1"/>
  <c r="AA100" i="58"/>
  <c r="AA88" i="58"/>
  <c r="AA76" i="58"/>
  <c r="AA64" i="58"/>
  <c r="AA52" i="58"/>
  <c r="AA40" i="58"/>
  <c r="H38" i="71" s="1"/>
  <c r="AA28" i="58"/>
  <c r="H114" i="71" s="1"/>
  <c r="AA16" i="58"/>
  <c r="H84" i="71" s="1"/>
  <c r="AA4" i="58"/>
  <c r="H134" i="71" s="1"/>
  <c r="AA156" i="58"/>
  <c r="H184" i="71" s="1"/>
  <c r="AA144" i="58"/>
  <c r="AA132" i="58"/>
  <c r="H172" i="71" s="1"/>
  <c r="AA120" i="58"/>
  <c r="H148" i="71" s="1"/>
  <c r="AA108" i="58"/>
  <c r="H131" i="71" s="1"/>
  <c r="AA96" i="58"/>
  <c r="AA84" i="58"/>
  <c r="H64" i="71" s="1"/>
  <c r="AA72" i="58"/>
  <c r="H97" i="71" s="1"/>
  <c r="AA60" i="58"/>
  <c r="H51" i="71" s="1"/>
  <c r="AA48" i="58"/>
  <c r="H31" i="71" s="1"/>
  <c r="AA36" i="58"/>
  <c r="H123" i="71" s="1"/>
  <c r="AA24" i="58"/>
  <c r="H141" i="71" s="1"/>
  <c r="AA12" i="58"/>
  <c r="H188" i="71"/>
  <c r="H199" i="71"/>
  <c r="AA155" i="58"/>
  <c r="H190" i="71" s="1"/>
  <c r="AA143" i="58"/>
  <c r="H154" i="71" s="1"/>
  <c r="AA131" i="58"/>
  <c r="H176" i="71" s="1"/>
  <c r="AA119" i="58"/>
  <c r="H108" i="71" s="1"/>
  <c r="AA107" i="58"/>
  <c r="H130" i="71" s="1"/>
  <c r="AA95" i="58"/>
  <c r="H72" i="71" s="1"/>
  <c r="AA83" i="58"/>
  <c r="H67" i="71" s="1"/>
  <c r="AA71" i="58"/>
  <c r="H100" i="71" s="1"/>
  <c r="AA59" i="58"/>
  <c r="H52" i="71" s="1"/>
  <c r="AA47" i="58"/>
  <c r="H34" i="71" s="1"/>
  <c r="AA35" i="58"/>
  <c r="H122" i="71" s="1"/>
  <c r="AA23" i="58"/>
  <c r="H142" i="71" s="1"/>
  <c r="AA11" i="58"/>
  <c r="H78" i="71" s="1"/>
  <c r="AA154" i="58"/>
  <c r="H183" i="71" s="1"/>
  <c r="AA142" i="58"/>
  <c r="H161" i="71" s="1"/>
  <c r="AA130" i="58"/>
  <c r="H179" i="71" s="1"/>
  <c r="AA118" i="58"/>
  <c r="AA106" i="58"/>
  <c r="H129" i="71" s="1"/>
  <c r="AA94" i="58"/>
  <c r="H69" i="71" s="1"/>
  <c r="AA82" i="58"/>
  <c r="AA70" i="58"/>
  <c r="H96" i="71" s="1"/>
  <c r="AA58" i="58"/>
  <c r="H58" i="71" s="1"/>
  <c r="AA46" i="58"/>
  <c r="H44" i="71" s="1"/>
  <c r="AA34" i="58"/>
  <c r="H113" i="71" s="1"/>
  <c r="AA22" i="58"/>
  <c r="AA10" i="58"/>
  <c r="H81" i="71" s="1"/>
  <c r="AA157" i="58"/>
  <c r="H182" i="71" s="1"/>
  <c r="AA145" i="58"/>
  <c r="H191" i="71" s="1"/>
  <c r="AA133" i="58"/>
  <c r="AA121" i="58"/>
  <c r="H147" i="71" s="1"/>
  <c r="AA109" i="58"/>
  <c r="AA97" i="58"/>
  <c r="H90" i="71" s="1"/>
  <c r="AA85" i="58"/>
  <c r="H71" i="71" s="1"/>
  <c r="AA73" i="58"/>
  <c r="H99" i="71" s="1"/>
  <c r="AA61" i="58"/>
  <c r="H53" i="71" s="1"/>
  <c r="AA49" i="58"/>
  <c r="H28" i="71" s="1"/>
  <c r="AA37" i="58"/>
  <c r="H41" i="71" s="1"/>
  <c r="AA25" i="58"/>
  <c r="H124" i="71" s="1"/>
  <c r="AA13" i="58"/>
  <c r="H79" i="71" s="1"/>
  <c r="AA153" i="58"/>
  <c r="H197" i="71" s="1"/>
  <c r="AA141" i="58"/>
  <c r="H159" i="71" s="1"/>
  <c r="AA129" i="58"/>
  <c r="H175" i="71" s="1"/>
  <c r="AA117" i="58"/>
  <c r="H109" i="71" s="1"/>
  <c r="AA105" i="58"/>
  <c r="H93" i="71" s="1"/>
  <c r="AA93" i="58"/>
  <c r="H74" i="71" s="1"/>
  <c r="AA81" i="58"/>
  <c r="H68" i="71" s="1"/>
  <c r="AA69" i="58"/>
  <c r="H59" i="71" s="1"/>
  <c r="AA57" i="58"/>
  <c r="H50" i="71" s="1"/>
  <c r="AA45" i="58"/>
  <c r="AA33" i="58"/>
  <c r="H119" i="71" s="1"/>
  <c r="AA21" i="58"/>
  <c r="H139" i="71" s="1"/>
  <c r="AA9" i="58"/>
  <c r="H76" i="71" s="1"/>
  <c r="H132" i="71"/>
  <c r="AA152" i="58"/>
  <c r="H200" i="71" s="1"/>
  <c r="AA140" i="58"/>
  <c r="H160" i="71" s="1"/>
  <c r="AA128" i="58"/>
  <c r="H177" i="71" s="1"/>
  <c r="AA116" i="58"/>
  <c r="H144" i="71" s="1"/>
  <c r="AA104" i="58"/>
  <c r="H94" i="71" s="1"/>
  <c r="AA92" i="58"/>
  <c r="H73" i="71" s="1"/>
  <c r="AA80" i="58"/>
  <c r="H103" i="71" s="1"/>
  <c r="AA68" i="58"/>
  <c r="H57" i="71" s="1"/>
  <c r="AA56" i="58"/>
  <c r="H47" i="71" s="1"/>
  <c r="AA44" i="58"/>
  <c r="H42" i="71" s="1"/>
  <c r="AA32" i="58"/>
  <c r="H121" i="71" s="1"/>
  <c r="AA20" i="58"/>
  <c r="H138" i="71" s="1"/>
  <c r="AA8" i="58"/>
  <c r="H86" i="71" s="1"/>
  <c r="AA163" i="58"/>
  <c r="H186" i="71" s="1"/>
  <c r="AA151" i="58"/>
  <c r="H196" i="71" s="1"/>
  <c r="AA139" i="58"/>
  <c r="H155" i="71" s="1"/>
  <c r="AA127" i="58"/>
  <c r="H173" i="71" s="1"/>
  <c r="AA115" i="58"/>
  <c r="H145" i="71" s="1"/>
  <c r="AA103" i="58"/>
  <c r="H91" i="71" s="1"/>
  <c r="AA91" i="58"/>
  <c r="AA79" i="58"/>
  <c r="H105" i="71" s="1"/>
  <c r="AA67" i="58"/>
  <c r="H55" i="71" s="1"/>
  <c r="AA55" i="58"/>
  <c r="H46" i="71" s="1"/>
  <c r="AA43" i="58"/>
  <c r="H43" i="71" s="1"/>
  <c r="AA31" i="58"/>
  <c r="H118" i="71" s="1"/>
  <c r="AA19" i="58"/>
  <c r="E19" i="71"/>
  <c r="D20" i="37" s="1"/>
  <c r="E6" i="71"/>
  <c r="D7" i="37" s="1"/>
  <c r="E3" i="71"/>
  <c r="D4" i="37" s="1"/>
  <c r="H27" i="71"/>
  <c r="E5" i="71"/>
  <c r="D6" i="37" s="1"/>
  <c r="H37" i="71"/>
  <c r="H75" i="71"/>
  <c r="H62" i="71"/>
  <c r="H95" i="71"/>
  <c r="H195" i="71"/>
  <c r="H133" i="71"/>
  <c r="E4" i="71"/>
  <c r="D5" i="37" s="1"/>
  <c r="H136" i="71"/>
  <c r="E22" i="71"/>
  <c r="D23" i="37" s="1"/>
  <c r="H151" i="71"/>
  <c r="H163" i="71"/>
  <c r="H29" i="71"/>
  <c r="H32" i="71"/>
  <c r="H35" i="71"/>
  <c r="H45" i="71"/>
  <c r="H39" i="71"/>
  <c r="H56" i="71"/>
  <c r="H49" i="71"/>
  <c r="H165" i="71"/>
  <c r="H87" i="71"/>
  <c r="H98" i="71"/>
  <c r="H101" i="71"/>
  <c r="H112" i="71"/>
  <c r="H126" i="71"/>
  <c r="H82" i="71"/>
  <c r="H107" i="71"/>
  <c r="H135" i="71"/>
  <c r="H48" i="71"/>
  <c r="H60" i="71"/>
  <c r="H77" i="71"/>
  <c r="H153" i="71"/>
  <c r="H70" i="71"/>
  <c r="H83" i="71"/>
  <c r="H111" i="71"/>
  <c r="H125" i="71"/>
  <c r="H157" i="71"/>
  <c r="H169" i="71"/>
  <c r="H181" i="71"/>
  <c r="H150" i="71"/>
  <c r="H162" i="71"/>
  <c r="H174" i="71"/>
  <c r="H198" i="71"/>
  <c r="H146" i="71"/>
  <c r="H168" i="71"/>
  <c r="H180" i="71"/>
  <c r="H192" i="71"/>
  <c r="H149" i="71"/>
  <c r="H185" i="71"/>
  <c r="H140" i="71"/>
  <c r="H152" i="71"/>
  <c r="H164" i="71"/>
  <c r="U277" i="57"/>
  <c r="V277" i="57"/>
  <c r="W277" i="57"/>
  <c r="X277" i="57" s="1"/>
  <c r="U278" i="57"/>
  <c r="V278" i="57"/>
  <c r="W278" i="57"/>
  <c r="X278" i="57" s="1"/>
  <c r="U279" i="57"/>
  <c r="V279" i="57"/>
  <c r="W279" i="57"/>
  <c r="X279" i="57" s="1"/>
  <c r="U280" i="57"/>
  <c r="V280" i="57"/>
  <c r="W280" i="57"/>
  <c r="X280" i="57" s="1"/>
  <c r="U281" i="57"/>
  <c r="V281" i="57"/>
  <c r="W281" i="57"/>
  <c r="X281" i="57" s="1"/>
  <c r="U282" i="57"/>
  <c r="V282" i="57"/>
  <c r="W282" i="57"/>
  <c r="X282" i="57" s="1"/>
  <c r="U283" i="57"/>
  <c r="V283" i="57"/>
  <c r="W283" i="57"/>
  <c r="X283" i="57" s="1"/>
  <c r="U284" i="57"/>
  <c r="V284" i="57"/>
  <c r="W284" i="57"/>
  <c r="X284" i="57" s="1"/>
  <c r="U285" i="57"/>
  <c r="V285" i="57"/>
  <c r="W285" i="57"/>
  <c r="X285" i="57" s="1"/>
  <c r="U286" i="57"/>
  <c r="V286" i="57"/>
  <c r="U287" i="57"/>
  <c r="V287" i="57"/>
  <c r="U288" i="57"/>
  <c r="V288" i="57"/>
  <c r="U289" i="57"/>
  <c r="V289" i="57"/>
  <c r="U290" i="57"/>
  <c r="V290" i="57"/>
  <c r="W290" i="57"/>
  <c r="X290" i="57" s="1"/>
  <c r="U291" i="57"/>
  <c r="V291" i="57"/>
  <c r="U292" i="57"/>
  <c r="V292" i="57"/>
  <c r="U293" i="57"/>
  <c r="V293" i="57"/>
  <c r="U294" i="57"/>
  <c r="V294" i="57"/>
  <c r="U295" i="57"/>
  <c r="V295" i="57"/>
  <c r="U296" i="57"/>
  <c r="V296" i="57"/>
  <c r="U297" i="57"/>
  <c r="V297" i="57"/>
  <c r="U298" i="57"/>
  <c r="V298" i="57"/>
  <c r="U299" i="57"/>
  <c r="V299" i="57"/>
  <c r="U300" i="57"/>
  <c r="V300" i="57"/>
  <c r="U301" i="57"/>
  <c r="V301" i="57"/>
  <c r="U302" i="57"/>
  <c r="V302" i="57"/>
  <c r="U303" i="57"/>
  <c r="V303" i="57"/>
  <c r="U304" i="57"/>
  <c r="V304" i="57"/>
  <c r="U305" i="57"/>
  <c r="V305" i="57"/>
  <c r="U306" i="57"/>
  <c r="V306" i="57"/>
  <c r="U307" i="57"/>
  <c r="V307" i="57"/>
  <c r="U308" i="57"/>
  <c r="V308" i="57"/>
  <c r="U309" i="57"/>
  <c r="V309" i="57"/>
  <c r="U310" i="57"/>
  <c r="V310" i="57"/>
  <c r="U311" i="57"/>
  <c r="V311" i="57"/>
  <c r="U312" i="57"/>
  <c r="V312" i="57"/>
  <c r="U313" i="57"/>
  <c r="V313" i="57"/>
  <c r="U314" i="57"/>
  <c r="V314" i="57"/>
  <c r="U315" i="57"/>
  <c r="V315" i="57"/>
  <c r="U316" i="57"/>
  <c r="V316" i="57"/>
  <c r="U317" i="57"/>
  <c r="V317" i="57"/>
  <c r="U318" i="57"/>
  <c r="V318" i="57"/>
  <c r="U319" i="57"/>
  <c r="V319" i="57"/>
  <c r="U320" i="57"/>
  <c r="V320" i="57"/>
  <c r="U321" i="57"/>
  <c r="V321" i="57"/>
  <c r="U322" i="57"/>
  <c r="V322" i="57"/>
  <c r="U323" i="57"/>
  <c r="V323" i="57"/>
  <c r="U324" i="57"/>
  <c r="V324" i="57"/>
  <c r="U325" i="57"/>
  <c r="V325" i="57"/>
  <c r="U326" i="57"/>
  <c r="V326" i="57"/>
  <c r="U327" i="57"/>
  <c r="V327" i="57"/>
  <c r="U328" i="57"/>
  <c r="V328" i="57"/>
  <c r="U329" i="57"/>
  <c r="V329" i="57"/>
  <c r="U330" i="57"/>
  <c r="V330" i="57"/>
  <c r="U331" i="57"/>
  <c r="V331" i="57"/>
  <c r="U332" i="57"/>
  <c r="V332" i="57"/>
  <c r="U333" i="57"/>
  <c r="V333" i="57"/>
  <c r="U334" i="57"/>
  <c r="V334" i="57"/>
  <c r="U335" i="57"/>
  <c r="V335" i="57"/>
  <c r="U336" i="57"/>
  <c r="V336" i="57"/>
  <c r="U337" i="57"/>
  <c r="V337" i="57"/>
  <c r="U338" i="57"/>
  <c r="V338" i="57"/>
  <c r="U339" i="57"/>
  <c r="V339" i="57"/>
  <c r="U340" i="57"/>
  <c r="V340" i="57"/>
  <c r="U341" i="57"/>
  <c r="V341" i="57"/>
  <c r="U342" i="57"/>
  <c r="V342" i="57"/>
  <c r="U343" i="57"/>
  <c r="V343" i="57"/>
  <c r="U344" i="57"/>
  <c r="V344" i="57"/>
  <c r="U345" i="57"/>
  <c r="V345" i="57"/>
  <c r="U346" i="57"/>
  <c r="V346" i="57"/>
  <c r="U347" i="57"/>
  <c r="V347" i="57"/>
  <c r="U348" i="57"/>
  <c r="V348" i="57"/>
  <c r="U349" i="57"/>
  <c r="V349" i="57"/>
  <c r="U350" i="57"/>
  <c r="V350" i="57"/>
  <c r="U351" i="57"/>
  <c r="V351" i="57"/>
  <c r="U352" i="57"/>
  <c r="V352" i="57"/>
  <c r="U353" i="57"/>
  <c r="V353" i="57"/>
  <c r="U354" i="57"/>
  <c r="V354" i="57"/>
  <c r="U355" i="57"/>
  <c r="V355" i="57"/>
  <c r="U356" i="57"/>
  <c r="V356" i="57"/>
  <c r="U357" i="57"/>
  <c r="V357" i="57"/>
  <c r="U358" i="57"/>
  <c r="V358" i="57"/>
  <c r="U359" i="57"/>
  <c r="V359" i="57"/>
  <c r="U360" i="57"/>
  <c r="V360" i="57"/>
  <c r="U361" i="57"/>
  <c r="V361" i="57"/>
  <c r="U362" i="57"/>
  <c r="V362" i="57"/>
  <c r="U363" i="57"/>
  <c r="V363" i="57"/>
  <c r="U364" i="57"/>
  <c r="V364" i="57"/>
  <c r="U365" i="57"/>
  <c r="V365" i="57"/>
  <c r="U366" i="57"/>
  <c r="V366" i="57"/>
  <c r="U367" i="57"/>
  <c r="V367" i="57"/>
  <c r="U368" i="57"/>
  <c r="V368" i="57"/>
  <c r="U369" i="57"/>
  <c r="V369" i="57"/>
  <c r="U370" i="57"/>
  <c r="V370" i="57"/>
  <c r="U371" i="57"/>
  <c r="V371" i="57"/>
  <c r="U372" i="57"/>
  <c r="V372" i="57"/>
  <c r="U373" i="57"/>
  <c r="V373" i="57"/>
  <c r="U374" i="57"/>
  <c r="V374" i="57"/>
  <c r="U375" i="57"/>
  <c r="V375" i="57"/>
  <c r="U376" i="57"/>
  <c r="V376" i="57"/>
  <c r="U377" i="57"/>
  <c r="V377" i="57"/>
  <c r="U378" i="57"/>
  <c r="V378" i="57"/>
  <c r="U379" i="57"/>
  <c r="V379" i="57"/>
  <c r="U380" i="57"/>
  <c r="V380" i="57"/>
  <c r="U381" i="57"/>
  <c r="V381" i="57"/>
  <c r="U382" i="57"/>
  <c r="V382" i="57"/>
  <c r="U383" i="57"/>
  <c r="V383" i="57"/>
  <c r="U384" i="57"/>
  <c r="V384" i="57"/>
  <c r="U385" i="57"/>
  <c r="V385" i="57"/>
  <c r="U386" i="57"/>
  <c r="V386" i="57"/>
  <c r="U387" i="57"/>
  <c r="V387" i="57"/>
  <c r="U388" i="57"/>
  <c r="V388" i="57"/>
  <c r="U389" i="57"/>
  <c r="V389" i="57"/>
  <c r="U390" i="57"/>
  <c r="V390" i="57"/>
  <c r="U391" i="57"/>
  <c r="V391" i="57"/>
  <c r="U392" i="57"/>
  <c r="V392" i="57"/>
  <c r="U393" i="57"/>
  <c r="V393" i="57"/>
  <c r="U394" i="57"/>
  <c r="V394" i="57"/>
  <c r="U395" i="57"/>
  <c r="V395" i="57"/>
  <c r="U396" i="57"/>
  <c r="V396" i="57"/>
  <c r="U397" i="57"/>
  <c r="V397" i="57"/>
  <c r="U398" i="57"/>
  <c r="V398" i="57"/>
  <c r="U399" i="57"/>
  <c r="V399" i="57"/>
  <c r="U400" i="57"/>
  <c r="V400" i="57"/>
  <c r="U401" i="57"/>
  <c r="V401" i="57"/>
  <c r="U402" i="57"/>
  <c r="V402" i="57"/>
  <c r="U403" i="57"/>
  <c r="V403" i="57"/>
  <c r="U404" i="57"/>
  <c r="V404" i="57"/>
  <c r="U405" i="57"/>
  <c r="V405" i="57"/>
  <c r="U406" i="57"/>
  <c r="V406" i="57"/>
  <c r="U407" i="57"/>
  <c r="V407" i="57"/>
  <c r="U408" i="57"/>
  <c r="V408" i="57"/>
  <c r="U409" i="57"/>
  <c r="V409" i="57"/>
  <c r="U410" i="57"/>
  <c r="V410" i="57"/>
  <c r="U411" i="57"/>
  <c r="V411" i="57"/>
  <c r="U412" i="57"/>
  <c r="V412" i="57"/>
  <c r="U413" i="57"/>
  <c r="V413" i="57"/>
  <c r="U414" i="57"/>
  <c r="V414" i="57"/>
  <c r="U415" i="57"/>
  <c r="V415" i="57"/>
  <c r="U416" i="57"/>
  <c r="V416" i="57"/>
  <c r="U417" i="57"/>
  <c r="V417" i="57"/>
  <c r="U418" i="57"/>
  <c r="V418" i="57"/>
  <c r="U419" i="57"/>
  <c r="V419" i="57"/>
  <c r="U420" i="57"/>
  <c r="V420" i="57"/>
  <c r="U421" i="57"/>
  <c r="V421" i="57"/>
  <c r="U422" i="57"/>
  <c r="V422" i="57"/>
  <c r="U423" i="57"/>
  <c r="V423" i="57"/>
  <c r="U424" i="57"/>
  <c r="V424" i="57"/>
  <c r="U425" i="57"/>
  <c r="V425" i="57"/>
  <c r="U426" i="57"/>
  <c r="V426" i="57"/>
  <c r="U427" i="57"/>
  <c r="V427" i="57"/>
  <c r="U428" i="57"/>
  <c r="V428" i="57"/>
  <c r="U429" i="57"/>
  <c r="V429" i="57"/>
  <c r="U430" i="57"/>
  <c r="V430" i="57"/>
  <c r="U431" i="57"/>
  <c r="V431" i="57"/>
  <c r="U432" i="57"/>
  <c r="V432" i="57"/>
  <c r="U433" i="57"/>
  <c r="V433" i="57"/>
  <c r="U434" i="57"/>
  <c r="V434" i="57"/>
  <c r="U435" i="57"/>
  <c r="V435" i="57"/>
  <c r="U436" i="57"/>
  <c r="V436" i="57"/>
  <c r="U437" i="57"/>
  <c r="V437" i="57"/>
  <c r="U438" i="57"/>
  <c r="V438" i="57"/>
  <c r="U439" i="57"/>
  <c r="V439" i="57"/>
  <c r="U440" i="57"/>
  <c r="V440" i="57"/>
  <c r="U441" i="57"/>
  <c r="V441" i="57"/>
  <c r="U442" i="57"/>
  <c r="V442" i="57"/>
  <c r="U443" i="57"/>
  <c r="V443" i="57"/>
  <c r="U444" i="57"/>
  <c r="V444" i="57"/>
  <c r="U445" i="57"/>
  <c r="V445" i="57"/>
  <c r="U446" i="57"/>
  <c r="V446" i="57"/>
  <c r="U447" i="57"/>
  <c r="V447" i="57"/>
  <c r="U448" i="57"/>
  <c r="V448" i="57"/>
  <c r="U449" i="57"/>
  <c r="V449" i="57"/>
  <c r="U450" i="57"/>
  <c r="V450" i="57"/>
  <c r="U451" i="57"/>
  <c r="V451" i="57"/>
  <c r="U452" i="57"/>
  <c r="V452" i="57"/>
  <c r="U453" i="57"/>
  <c r="V453" i="57"/>
  <c r="U454" i="57"/>
  <c r="V454" i="57"/>
  <c r="U455" i="57"/>
  <c r="V455" i="57"/>
  <c r="U456" i="57"/>
  <c r="V456" i="57"/>
  <c r="U457" i="57"/>
  <c r="V457" i="57"/>
  <c r="U458" i="57"/>
  <c r="V458" i="57"/>
  <c r="U459" i="57"/>
  <c r="V459" i="57"/>
  <c r="U460" i="57"/>
  <c r="V460" i="57"/>
  <c r="U461" i="57"/>
  <c r="V461" i="57"/>
  <c r="U462" i="57"/>
  <c r="V462" i="57"/>
  <c r="U463" i="57"/>
  <c r="V463" i="57"/>
  <c r="U464" i="57"/>
  <c r="V464" i="57"/>
  <c r="U465" i="57"/>
  <c r="V465" i="57"/>
  <c r="U466" i="57"/>
  <c r="V466" i="57"/>
  <c r="U467" i="57"/>
  <c r="V467" i="57"/>
  <c r="U468" i="57"/>
  <c r="V468" i="57"/>
  <c r="U469" i="57"/>
  <c r="V469" i="57"/>
  <c r="U470" i="57"/>
  <c r="V470" i="57"/>
  <c r="U471" i="57"/>
  <c r="V471" i="57"/>
  <c r="U472" i="57"/>
  <c r="V472" i="57"/>
  <c r="U473" i="57"/>
  <c r="V473" i="57"/>
  <c r="U474" i="57"/>
  <c r="V474" i="57"/>
  <c r="U475" i="57"/>
  <c r="V475" i="57"/>
  <c r="U476" i="57"/>
  <c r="V476" i="57"/>
  <c r="U477" i="57"/>
  <c r="V477" i="57"/>
  <c r="U478" i="57"/>
  <c r="V478" i="57"/>
  <c r="U479" i="57"/>
  <c r="V479" i="57"/>
  <c r="U480" i="57"/>
  <c r="V480" i="57"/>
  <c r="U481" i="57"/>
  <c r="V481" i="57"/>
  <c r="U482" i="57"/>
  <c r="V482" i="57"/>
  <c r="U483" i="57"/>
  <c r="V483" i="57"/>
  <c r="U484" i="57"/>
  <c r="V484" i="57"/>
  <c r="U485" i="57"/>
  <c r="V485" i="57"/>
  <c r="U486" i="57"/>
  <c r="V486" i="57"/>
  <c r="U487" i="57"/>
  <c r="V487" i="57"/>
  <c r="U488" i="57"/>
  <c r="V488" i="57"/>
  <c r="U489" i="57"/>
  <c r="V489" i="57"/>
  <c r="U490" i="57"/>
  <c r="V490" i="57"/>
  <c r="U491" i="57"/>
  <c r="V491" i="57"/>
  <c r="U492" i="57"/>
  <c r="V492" i="57"/>
  <c r="U493" i="57"/>
  <c r="V493" i="57"/>
  <c r="U494" i="57"/>
  <c r="V494" i="57"/>
  <c r="U495" i="57"/>
  <c r="V495" i="57"/>
  <c r="U496" i="57"/>
  <c r="V496" i="57"/>
  <c r="U497" i="57"/>
  <c r="V497" i="57"/>
  <c r="U498" i="57"/>
  <c r="V498" i="57"/>
  <c r="U499" i="57"/>
  <c r="V499" i="57"/>
  <c r="U500" i="57"/>
  <c r="V500" i="57"/>
  <c r="U501" i="57"/>
  <c r="V501" i="57"/>
  <c r="U502" i="57"/>
  <c r="V502" i="57"/>
  <c r="U503" i="57"/>
  <c r="V503" i="57"/>
  <c r="U504" i="57"/>
  <c r="V504" i="57"/>
  <c r="U505" i="57"/>
  <c r="V505" i="57"/>
  <c r="U506" i="57"/>
  <c r="V506" i="57"/>
  <c r="U507" i="57"/>
  <c r="V507" i="57"/>
  <c r="U508" i="57"/>
  <c r="V508" i="57"/>
  <c r="U509" i="57"/>
  <c r="V509" i="57"/>
  <c r="U510" i="57"/>
  <c r="V510" i="57"/>
  <c r="U511" i="57"/>
  <c r="V511" i="57"/>
  <c r="U512" i="57"/>
  <c r="V512" i="57"/>
  <c r="U513" i="57"/>
  <c r="V513" i="57"/>
  <c r="U514" i="57"/>
  <c r="V514" i="57"/>
  <c r="U515" i="57"/>
  <c r="V515" i="57"/>
  <c r="U516" i="57"/>
  <c r="V516" i="57"/>
  <c r="U517" i="57"/>
  <c r="V517" i="57"/>
  <c r="U518" i="57"/>
  <c r="V518" i="57"/>
  <c r="U519" i="57"/>
  <c r="V519" i="57"/>
  <c r="U520" i="57"/>
  <c r="V520" i="57"/>
  <c r="U521" i="57"/>
  <c r="V521" i="57"/>
  <c r="U522" i="57"/>
  <c r="V522" i="57"/>
  <c r="U523" i="57"/>
  <c r="V523" i="57"/>
  <c r="U524" i="57"/>
  <c r="V524" i="57"/>
  <c r="U525" i="57"/>
  <c r="V525" i="57"/>
  <c r="U526" i="57"/>
  <c r="V526" i="57"/>
  <c r="U527" i="57"/>
  <c r="V527" i="57"/>
  <c r="U528" i="57"/>
  <c r="V528" i="57"/>
  <c r="U529" i="57"/>
  <c r="V529" i="57"/>
  <c r="U530" i="57"/>
  <c r="V530" i="57"/>
  <c r="U531" i="57"/>
  <c r="V531" i="57"/>
  <c r="U532" i="57"/>
  <c r="V532" i="57"/>
  <c r="U533" i="57"/>
  <c r="V533" i="57"/>
  <c r="U534" i="57"/>
  <c r="V534" i="57"/>
  <c r="U535" i="57"/>
  <c r="V535" i="57"/>
  <c r="U536" i="57"/>
  <c r="V536" i="57"/>
  <c r="U537" i="57"/>
  <c r="V537" i="57"/>
  <c r="U538" i="57"/>
  <c r="V538" i="57"/>
  <c r="U539" i="57"/>
  <c r="V539" i="57"/>
  <c r="U540" i="57"/>
  <c r="V540" i="57"/>
  <c r="U541" i="57"/>
  <c r="V541" i="57"/>
  <c r="U542" i="57"/>
  <c r="V542" i="57"/>
  <c r="U543" i="57"/>
  <c r="V543" i="57"/>
  <c r="U544" i="57"/>
  <c r="V544" i="57"/>
  <c r="U545" i="57"/>
  <c r="V545" i="57"/>
  <c r="U546" i="57"/>
  <c r="V546" i="57"/>
  <c r="U547" i="57"/>
  <c r="V547" i="57"/>
  <c r="U548" i="57"/>
  <c r="V548" i="57"/>
  <c r="U549" i="57"/>
  <c r="V549" i="57"/>
  <c r="U550" i="57"/>
  <c r="V550" i="57"/>
  <c r="U551" i="57"/>
  <c r="V551" i="57"/>
  <c r="U552" i="57"/>
  <c r="V552" i="57"/>
  <c r="U553" i="57"/>
  <c r="V553" i="57"/>
  <c r="U554" i="57"/>
  <c r="V554" i="57"/>
  <c r="U555" i="57"/>
  <c r="V555" i="57"/>
  <c r="U556" i="57"/>
  <c r="V556" i="57"/>
  <c r="U557" i="57"/>
  <c r="V557" i="57"/>
  <c r="U558" i="57"/>
  <c r="V558" i="57"/>
  <c r="U559" i="57"/>
  <c r="V559" i="57"/>
  <c r="U560" i="57"/>
  <c r="V560" i="57"/>
  <c r="U561" i="57"/>
  <c r="V561" i="57"/>
  <c r="U562" i="57"/>
  <c r="V562" i="57"/>
  <c r="U563" i="57"/>
  <c r="V563" i="57"/>
  <c r="U564" i="57"/>
  <c r="V564" i="57"/>
  <c r="U565" i="57"/>
  <c r="V565" i="57"/>
  <c r="U566" i="57"/>
  <c r="V566" i="57"/>
  <c r="U567" i="57"/>
  <c r="V567" i="57"/>
  <c r="U568" i="57"/>
  <c r="V568" i="57"/>
  <c r="U569" i="57"/>
  <c r="V569" i="57"/>
  <c r="U570" i="57"/>
  <c r="V570" i="57"/>
  <c r="U571" i="57"/>
  <c r="V571" i="57"/>
  <c r="U572" i="57"/>
  <c r="V572" i="57"/>
  <c r="U573" i="57"/>
  <c r="V573" i="57"/>
  <c r="U574" i="57"/>
  <c r="V574" i="57"/>
  <c r="U575" i="57"/>
  <c r="V575" i="57"/>
  <c r="U576" i="57"/>
  <c r="V576" i="57"/>
  <c r="U577" i="57"/>
  <c r="V577" i="57"/>
  <c r="U578" i="57"/>
  <c r="V578" i="57"/>
  <c r="U579" i="57"/>
  <c r="V579" i="57"/>
  <c r="U580" i="57"/>
  <c r="V580" i="57"/>
  <c r="U581" i="57"/>
  <c r="V581" i="57"/>
  <c r="U582" i="57"/>
  <c r="V582" i="57"/>
  <c r="U583" i="57"/>
  <c r="V583" i="57"/>
  <c r="U584" i="57"/>
  <c r="V584" i="57"/>
  <c r="U585" i="57"/>
  <c r="V585" i="57"/>
  <c r="U586" i="57"/>
  <c r="V586" i="57"/>
  <c r="U587" i="57"/>
  <c r="V587" i="57"/>
  <c r="U588" i="57"/>
  <c r="V588" i="57"/>
  <c r="U589" i="57"/>
  <c r="V589" i="57"/>
  <c r="U590" i="57"/>
  <c r="V590" i="57"/>
  <c r="U591" i="57"/>
  <c r="V591" i="57"/>
  <c r="U592" i="57"/>
  <c r="V592" i="57"/>
  <c r="U593" i="57"/>
  <c r="V593" i="57"/>
  <c r="U594" i="57"/>
  <c r="V594" i="57"/>
  <c r="U595" i="57"/>
  <c r="V595" i="57"/>
  <c r="U596" i="57"/>
  <c r="V596" i="57"/>
  <c r="U597" i="57"/>
  <c r="V597" i="57"/>
  <c r="U598" i="57"/>
  <c r="V598" i="57"/>
  <c r="U599" i="57"/>
  <c r="V599" i="57"/>
  <c r="U600" i="57"/>
  <c r="V600" i="57"/>
  <c r="U601" i="57"/>
  <c r="V601" i="57"/>
  <c r="U602" i="57"/>
  <c r="V602" i="57"/>
  <c r="U603" i="57"/>
  <c r="V603" i="57"/>
  <c r="U604" i="57"/>
  <c r="V604" i="57"/>
  <c r="U605" i="57"/>
  <c r="V605" i="57"/>
  <c r="U606" i="57"/>
  <c r="V606" i="57"/>
  <c r="U607" i="57"/>
  <c r="V607" i="57"/>
  <c r="U608" i="57"/>
  <c r="V608" i="57"/>
  <c r="U609" i="57"/>
  <c r="V609" i="57"/>
  <c r="U610" i="57"/>
  <c r="V610" i="57"/>
  <c r="U611" i="57"/>
  <c r="V611" i="57"/>
  <c r="U612" i="57"/>
  <c r="V612" i="57"/>
  <c r="U613" i="57"/>
  <c r="V613" i="57"/>
  <c r="U614" i="57"/>
  <c r="V614" i="57"/>
  <c r="U615" i="57"/>
  <c r="V615" i="57"/>
  <c r="U616" i="57"/>
  <c r="V616" i="57"/>
  <c r="U617" i="57"/>
  <c r="V617" i="57"/>
  <c r="U618" i="57"/>
  <c r="V618" i="57"/>
  <c r="U619" i="57"/>
  <c r="V619" i="57"/>
  <c r="U620" i="57"/>
  <c r="V620" i="57"/>
  <c r="U621" i="57"/>
  <c r="V621" i="57"/>
  <c r="U622" i="57"/>
  <c r="V622" i="57"/>
  <c r="U623" i="57"/>
  <c r="V623" i="57"/>
  <c r="U624" i="57"/>
  <c r="V624" i="57"/>
  <c r="U625" i="57"/>
  <c r="V625" i="57"/>
  <c r="U626" i="57"/>
  <c r="V626" i="57"/>
  <c r="U627" i="57"/>
  <c r="V627" i="57"/>
  <c r="U628" i="57"/>
  <c r="V628" i="57"/>
  <c r="U629" i="57"/>
  <c r="V629" i="57"/>
  <c r="U630" i="57"/>
  <c r="V630" i="57"/>
  <c r="U631" i="57"/>
  <c r="V631" i="57"/>
  <c r="U632" i="57"/>
  <c r="V632" i="57"/>
  <c r="U633" i="57"/>
  <c r="V633" i="57"/>
  <c r="U634" i="57"/>
  <c r="V634" i="57"/>
  <c r="U635" i="57"/>
  <c r="V635" i="57"/>
  <c r="U636" i="57"/>
  <c r="V636" i="57"/>
  <c r="U637" i="57"/>
  <c r="V637" i="57"/>
  <c r="U638" i="57"/>
  <c r="V638" i="57"/>
  <c r="U639" i="57"/>
  <c r="V639" i="57"/>
  <c r="U640" i="57"/>
  <c r="V640" i="57"/>
  <c r="U641" i="57"/>
  <c r="V641" i="57"/>
  <c r="U642" i="57"/>
  <c r="V642" i="57"/>
  <c r="U643" i="57"/>
  <c r="V643" i="57"/>
  <c r="U644" i="57"/>
  <c r="V644" i="57"/>
  <c r="U645" i="57"/>
  <c r="V645" i="57"/>
  <c r="U646" i="57"/>
  <c r="V646" i="57"/>
  <c r="U647" i="57"/>
  <c r="V647" i="57"/>
  <c r="U648" i="57"/>
  <c r="V648" i="57"/>
  <c r="U649" i="57"/>
  <c r="V649" i="57"/>
  <c r="U650" i="57"/>
  <c r="V650" i="57"/>
  <c r="U651" i="57"/>
  <c r="V651" i="57"/>
  <c r="U652" i="57"/>
  <c r="V652" i="57"/>
  <c r="U653" i="57"/>
  <c r="V653" i="57"/>
  <c r="U654" i="57"/>
  <c r="V654" i="57"/>
  <c r="U655" i="57"/>
  <c r="V655" i="57"/>
  <c r="U656" i="57"/>
  <c r="V656" i="57"/>
  <c r="U657" i="57"/>
  <c r="V657" i="57"/>
  <c r="U658" i="57"/>
  <c r="V658" i="57"/>
  <c r="U659" i="57"/>
  <c r="V659" i="57"/>
  <c r="U660" i="57"/>
  <c r="V660" i="57"/>
  <c r="U661" i="57"/>
  <c r="V661" i="57"/>
  <c r="U662" i="57"/>
  <c r="V662" i="57"/>
  <c r="U663" i="57"/>
  <c r="V663" i="57"/>
  <c r="U664" i="57"/>
  <c r="V664" i="57"/>
  <c r="U665" i="57"/>
  <c r="V665" i="57"/>
  <c r="U666" i="57"/>
  <c r="V666" i="57"/>
  <c r="U667" i="57"/>
  <c r="V667" i="57"/>
  <c r="U668" i="57"/>
  <c r="V668" i="57"/>
  <c r="U669" i="57"/>
  <c r="V669" i="57"/>
  <c r="U670" i="57"/>
  <c r="V670" i="57"/>
  <c r="U671" i="57"/>
  <c r="V671" i="57"/>
  <c r="U672" i="57"/>
  <c r="V672" i="57"/>
  <c r="U673" i="57"/>
  <c r="V673" i="57"/>
  <c r="U674" i="57"/>
  <c r="V674" i="57"/>
  <c r="U675" i="57"/>
  <c r="V675" i="57"/>
  <c r="U676" i="57"/>
  <c r="V676" i="57"/>
  <c r="U677" i="57"/>
  <c r="V677" i="57"/>
  <c r="U678" i="57"/>
  <c r="V678" i="57"/>
  <c r="U679" i="57"/>
  <c r="V679" i="57"/>
  <c r="U680" i="57"/>
  <c r="V680" i="57"/>
  <c r="U681" i="57"/>
  <c r="V681" i="57"/>
  <c r="U682" i="57"/>
  <c r="V682" i="57"/>
  <c r="U683" i="57"/>
  <c r="V683" i="57"/>
  <c r="U684" i="57"/>
  <c r="V684" i="57"/>
  <c r="U685" i="57"/>
  <c r="V685" i="57"/>
  <c r="U686" i="57"/>
  <c r="V686" i="57"/>
  <c r="U687" i="57"/>
  <c r="V687" i="57"/>
  <c r="U688" i="57"/>
  <c r="V688" i="57"/>
  <c r="U689" i="57"/>
  <c r="V689" i="57"/>
  <c r="U690" i="57"/>
  <c r="V690" i="57"/>
  <c r="U691" i="57"/>
  <c r="V691" i="57"/>
  <c r="U692" i="57"/>
  <c r="V692" i="57"/>
  <c r="U693" i="57"/>
  <c r="V693" i="57"/>
  <c r="U694" i="57"/>
  <c r="V694" i="57"/>
  <c r="U695" i="57"/>
  <c r="V695" i="57"/>
  <c r="U696" i="57"/>
  <c r="V696" i="57"/>
  <c r="U697" i="57"/>
  <c r="V697" i="57"/>
  <c r="U698" i="57"/>
  <c r="V698" i="57"/>
  <c r="U699" i="57"/>
  <c r="V699" i="57"/>
  <c r="U700" i="57"/>
  <c r="V700" i="57"/>
  <c r="U701" i="57"/>
  <c r="V701" i="57"/>
  <c r="U702" i="57"/>
  <c r="V702" i="57"/>
  <c r="U703" i="57"/>
  <c r="V703" i="57"/>
  <c r="U704" i="57"/>
  <c r="V704" i="57"/>
  <c r="U705" i="57"/>
  <c r="V705" i="57"/>
  <c r="U706" i="57"/>
  <c r="V706" i="57"/>
  <c r="U707" i="57"/>
  <c r="V707" i="57"/>
  <c r="U708" i="57"/>
  <c r="V708" i="57"/>
  <c r="U709" i="57"/>
  <c r="V709" i="57"/>
  <c r="U710" i="57"/>
  <c r="V710" i="57"/>
  <c r="U711" i="57"/>
  <c r="V711" i="57"/>
  <c r="U712" i="57"/>
  <c r="V712" i="57"/>
  <c r="U713" i="57"/>
  <c r="V713" i="57"/>
  <c r="U714" i="57"/>
  <c r="V714" i="57"/>
  <c r="U715" i="57"/>
  <c r="V715" i="57"/>
  <c r="U716" i="57"/>
  <c r="V716" i="57"/>
  <c r="U717" i="57"/>
  <c r="V717" i="57"/>
  <c r="U718" i="57"/>
  <c r="V718" i="57"/>
  <c r="U719" i="57"/>
  <c r="V719" i="57"/>
  <c r="U720" i="57"/>
  <c r="V720" i="57"/>
  <c r="U721" i="57"/>
  <c r="V721" i="57"/>
  <c r="U722" i="57"/>
  <c r="V722" i="57"/>
  <c r="U723" i="57"/>
  <c r="V723" i="57"/>
  <c r="U724" i="57"/>
  <c r="V724" i="57"/>
  <c r="U725" i="57"/>
  <c r="V725" i="57"/>
  <c r="U726" i="57"/>
  <c r="V726" i="57"/>
  <c r="U727" i="57"/>
  <c r="V727" i="57"/>
  <c r="U728" i="57"/>
  <c r="V728" i="57"/>
  <c r="U729" i="57"/>
  <c r="V729" i="57"/>
  <c r="U730" i="57"/>
  <c r="V730" i="57"/>
  <c r="U731" i="57"/>
  <c r="V731" i="57"/>
  <c r="U732" i="57"/>
  <c r="V732" i="57"/>
  <c r="U733" i="57"/>
  <c r="V733" i="57"/>
  <c r="U734" i="57"/>
  <c r="V734" i="57"/>
  <c r="U735" i="57"/>
  <c r="V735" i="57"/>
  <c r="U736" i="57"/>
  <c r="V736" i="57"/>
  <c r="U737" i="57"/>
  <c r="V737" i="57"/>
  <c r="U738" i="57"/>
  <c r="V738" i="57"/>
  <c r="U739" i="57"/>
  <c r="V739" i="57"/>
  <c r="U740" i="57"/>
  <c r="V740" i="57"/>
  <c r="U741" i="57"/>
  <c r="V741" i="57"/>
  <c r="U742" i="57"/>
  <c r="V742" i="57"/>
  <c r="U743" i="57"/>
  <c r="V743" i="57"/>
  <c r="U744" i="57"/>
  <c r="V744" i="57"/>
  <c r="U745" i="57"/>
  <c r="V745" i="57"/>
  <c r="U746" i="57"/>
  <c r="V746" i="57"/>
  <c r="U747" i="57"/>
  <c r="V747" i="57"/>
  <c r="U748" i="57"/>
  <c r="V748" i="57"/>
  <c r="U749" i="57"/>
  <c r="V749" i="57"/>
  <c r="U750" i="57"/>
  <c r="V750" i="57"/>
  <c r="U751" i="57"/>
  <c r="V751" i="57"/>
  <c r="U752" i="57"/>
  <c r="V752" i="57"/>
  <c r="U753" i="57"/>
  <c r="V753" i="57"/>
  <c r="U754" i="57"/>
  <c r="V754" i="57"/>
  <c r="U755" i="57"/>
  <c r="V755" i="57"/>
  <c r="U756" i="57"/>
  <c r="V756" i="57"/>
  <c r="U757" i="57"/>
  <c r="V757" i="57"/>
  <c r="U758" i="57"/>
  <c r="V758" i="57"/>
  <c r="U759" i="57"/>
  <c r="V759" i="57"/>
  <c r="U760" i="57"/>
  <c r="V760" i="57"/>
  <c r="U761" i="57"/>
  <c r="V761" i="57"/>
  <c r="U762" i="57"/>
  <c r="V762" i="57"/>
  <c r="U763" i="57"/>
  <c r="V763" i="57"/>
  <c r="U764" i="57"/>
  <c r="V764" i="57"/>
  <c r="U765" i="57"/>
  <c r="V765" i="57"/>
  <c r="U766" i="57"/>
  <c r="V766" i="57"/>
  <c r="U767" i="57"/>
  <c r="V767" i="57"/>
  <c r="U768" i="57"/>
  <c r="V768" i="57"/>
  <c r="U769" i="57"/>
  <c r="V769" i="57"/>
  <c r="U770" i="57"/>
  <c r="V770" i="57"/>
  <c r="U771" i="57"/>
  <c r="V771" i="57"/>
  <c r="U772" i="57"/>
  <c r="V772" i="57"/>
  <c r="U773" i="57"/>
  <c r="V773" i="57"/>
  <c r="U774" i="57"/>
  <c r="V774" i="57"/>
  <c r="U775" i="57"/>
  <c r="V775" i="57"/>
  <c r="U776" i="57"/>
  <c r="V776" i="57"/>
  <c r="U777" i="57"/>
  <c r="V777" i="57"/>
  <c r="U778" i="57"/>
  <c r="V778" i="57"/>
  <c r="U779" i="57"/>
  <c r="V779" i="57"/>
  <c r="U780" i="57"/>
  <c r="V780" i="57"/>
  <c r="U781" i="57"/>
  <c r="V781" i="57"/>
  <c r="U782" i="57"/>
  <c r="V782" i="57"/>
  <c r="U783" i="57"/>
  <c r="V783" i="57"/>
  <c r="U784" i="57"/>
  <c r="V784" i="57"/>
  <c r="U785" i="57"/>
  <c r="V785" i="57"/>
  <c r="U786" i="57"/>
  <c r="V786" i="57"/>
  <c r="U787" i="57"/>
  <c r="V787" i="57"/>
  <c r="U788" i="57"/>
  <c r="V788" i="57"/>
  <c r="U789" i="57"/>
  <c r="V789" i="57"/>
  <c r="U790" i="57"/>
  <c r="V790" i="57"/>
  <c r="U791" i="57"/>
  <c r="V791" i="57"/>
  <c r="U792" i="57"/>
  <c r="V792" i="57"/>
  <c r="U793" i="57"/>
  <c r="V793" i="57"/>
  <c r="U794" i="57"/>
  <c r="V794" i="57"/>
  <c r="U795" i="57"/>
  <c r="V795" i="57"/>
  <c r="U796" i="57"/>
  <c r="V796" i="57"/>
  <c r="U797" i="57"/>
  <c r="V797" i="57"/>
  <c r="U798" i="57"/>
  <c r="V798" i="57"/>
  <c r="U799" i="57"/>
  <c r="V799" i="57"/>
  <c r="U800" i="57"/>
  <c r="V800" i="57"/>
  <c r="U801" i="57"/>
  <c r="V801" i="57"/>
  <c r="U802" i="57"/>
  <c r="V802" i="57"/>
  <c r="U803" i="57"/>
  <c r="V803" i="57"/>
  <c r="U804" i="57"/>
  <c r="V804" i="57"/>
  <c r="U805" i="57"/>
  <c r="V805" i="57"/>
  <c r="U806" i="57"/>
  <c r="V806" i="57"/>
  <c r="U807" i="57"/>
  <c r="V807" i="57"/>
  <c r="U808" i="57"/>
  <c r="V808" i="57"/>
  <c r="U809" i="57"/>
  <c r="V809" i="57"/>
  <c r="U810" i="57"/>
  <c r="V810" i="57"/>
  <c r="U811" i="57"/>
  <c r="V811" i="57"/>
  <c r="U812" i="57"/>
  <c r="V812" i="57"/>
  <c r="U813" i="57"/>
  <c r="V813" i="57"/>
  <c r="U814" i="57"/>
  <c r="V814" i="57"/>
  <c r="U815" i="57"/>
  <c r="V815" i="57"/>
  <c r="U816" i="57"/>
  <c r="V816" i="57"/>
  <c r="U817" i="57"/>
  <c r="V817" i="57"/>
  <c r="U818" i="57"/>
  <c r="V818" i="57"/>
  <c r="U819" i="57"/>
  <c r="V819" i="57"/>
  <c r="U820" i="57"/>
  <c r="V820" i="57"/>
  <c r="U821" i="57"/>
  <c r="V821" i="57"/>
  <c r="U822" i="57"/>
  <c r="V822" i="57"/>
  <c r="U823" i="57"/>
  <c r="V823" i="57"/>
  <c r="U824" i="57"/>
  <c r="V824" i="57"/>
  <c r="U825" i="57"/>
  <c r="V825" i="57"/>
  <c r="U826" i="57"/>
  <c r="V826" i="57"/>
  <c r="U827" i="57"/>
  <c r="V827" i="57"/>
  <c r="U828" i="57"/>
  <c r="V828" i="57"/>
  <c r="U829" i="57"/>
  <c r="V829" i="57"/>
  <c r="U830" i="57"/>
  <c r="V830" i="57"/>
  <c r="U831" i="57"/>
  <c r="V831" i="57"/>
  <c r="U832" i="57"/>
  <c r="V832" i="57"/>
  <c r="U833" i="57"/>
  <c r="V833" i="57"/>
  <c r="U834" i="57"/>
  <c r="V834" i="57"/>
  <c r="U835" i="57"/>
  <c r="V835" i="57"/>
  <c r="U836" i="57"/>
  <c r="V836" i="57"/>
  <c r="U837" i="57"/>
  <c r="V837" i="57"/>
  <c r="U838" i="57"/>
  <c r="V838" i="57"/>
  <c r="U839" i="57"/>
  <c r="V839" i="57"/>
  <c r="U840" i="57"/>
  <c r="V840" i="57"/>
  <c r="U841" i="57"/>
  <c r="V841" i="57"/>
  <c r="U842" i="57"/>
  <c r="V842" i="57"/>
  <c r="U843" i="57"/>
  <c r="V843" i="57"/>
  <c r="U844" i="57"/>
  <c r="V844" i="57"/>
  <c r="U845" i="57"/>
  <c r="V845" i="57"/>
  <c r="U846" i="57"/>
  <c r="V846" i="57"/>
  <c r="U847" i="57"/>
  <c r="V847" i="57"/>
  <c r="U848" i="57"/>
  <c r="V848" i="57"/>
  <c r="U849" i="57"/>
  <c r="V849" i="57"/>
  <c r="U850" i="57"/>
  <c r="V850" i="57"/>
  <c r="U851" i="57"/>
  <c r="V851" i="57"/>
  <c r="U852" i="57"/>
  <c r="V852" i="57"/>
  <c r="U853" i="57"/>
  <c r="V853" i="57"/>
  <c r="U854" i="57"/>
  <c r="V854" i="57"/>
  <c r="U855" i="57"/>
  <c r="V855" i="57"/>
  <c r="U856" i="57"/>
  <c r="V856" i="57"/>
  <c r="U857" i="57"/>
  <c r="V857" i="57"/>
  <c r="U858" i="57"/>
  <c r="V858" i="57"/>
  <c r="U859" i="57"/>
  <c r="V859" i="57"/>
  <c r="U860" i="57"/>
  <c r="V860" i="57"/>
  <c r="U861" i="57"/>
  <c r="V861" i="57"/>
  <c r="U862" i="57"/>
  <c r="V862" i="57"/>
  <c r="U863" i="57"/>
  <c r="V863" i="57"/>
  <c r="U864" i="57"/>
  <c r="V864" i="57"/>
  <c r="U865" i="57"/>
  <c r="V865" i="57"/>
  <c r="U866" i="57"/>
  <c r="V866" i="57"/>
  <c r="U867" i="57"/>
  <c r="V867" i="57"/>
  <c r="U868" i="57"/>
  <c r="V868" i="57"/>
  <c r="U869" i="57"/>
  <c r="V869" i="57"/>
  <c r="U870" i="57"/>
  <c r="V870" i="57"/>
  <c r="U871" i="57"/>
  <c r="V871" i="57"/>
  <c r="U872" i="57"/>
  <c r="V872" i="57"/>
  <c r="U873" i="57"/>
  <c r="V873" i="57"/>
  <c r="U874" i="57"/>
  <c r="V874" i="57"/>
  <c r="U875" i="57"/>
  <c r="V875" i="57"/>
  <c r="U876" i="57"/>
  <c r="V876" i="57"/>
  <c r="U877" i="57"/>
  <c r="V877" i="57"/>
  <c r="U878" i="57"/>
  <c r="V878" i="57"/>
  <c r="U879" i="57"/>
  <c r="V879" i="57"/>
  <c r="U880" i="57"/>
  <c r="V880" i="57"/>
  <c r="U881" i="57"/>
  <c r="V881" i="57"/>
  <c r="U882" i="57"/>
  <c r="V882" i="57"/>
  <c r="U883" i="57"/>
  <c r="V883" i="57"/>
  <c r="U884" i="57"/>
  <c r="V884" i="57"/>
  <c r="U885" i="57"/>
  <c r="V885" i="57"/>
  <c r="U886" i="57"/>
  <c r="V886" i="57"/>
  <c r="U887" i="57"/>
  <c r="V887" i="57"/>
  <c r="U888" i="57"/>
  <c r="V888" i="57"/>
  <c r="U889" i="57"/>
  <c r="V889" i="57"/>
  <c r="U890" i="57"/>
  <c r="V890" i="57"/>
  <c r="U891" i="57"/>
  <c r="V891" i="57"/>
  <c r="U892" i="57"/>
  <c r="V892" i="57"/>
  <c r="U893" i="57"/>
  <c r="V893" i="57"/>
  <c r="U894" i="57"/>
  <c r="V894" i="57"/>
  <c r="U895" i="57"/>
  <c r="V895" i="57"/>
  <c r="U896" i="57"/>
  <c r="V896" i="57"/>
  <c r="U897" i="57"/>
  <c r="V897" i="57"/>
  <c r="U898" i="57"/>
  <c r="V898" i="57"/>
  <c r="U899" i="57"/>
  <c r="V899" i="57"/>
  <c r="U900" i="57"/>
  <c r="V900" i="57"/>
  <c r="U901" i="57"/>
  <c r="V901" i="57"/>
  <c r="U902" i="57"/>
  <c r="V902" i="57"/>
  <c r="U903" i="57"/>
  <c r="V903" i="57"/>
  <c r="U904" i="57"/>
  <c r="V904" i="57"/>
  <c r="U905" i="57"/>
  <c r="V905" i="57"/>
  <c r="U906" i="57"/>
  <c r="V906" i="57"/>
  <c r="U907" i="57"/>
  <c r="V907" i="57"/>
  <c r="U908" i="57"/>
  <c r="V908" i="57"/>
  <c r="U909" i="57"/>
  <c r="V909" i="57"/>
  <c r="U910" i="57"/>
  <c r="V910" i="57"/>
  <c r="U911" i="57"/>
  <c r="V911" i="57"/>
  <c r="U912" i="57"/>
  <c r="V912" i="57"/>
  <c r="U913" i="57"/>
  <c r="V913" i="57"/>
  <c r="U914" i="57"/>
  <c r="V914" i="57"/>
  <c r="U915" i="57"/>
  <c r="V915" i="57"/>
  <c r="U916" i="57"/>
  <c r="V916" i="57"/>
  <c r="U917" i="57"/>
  <c r="V917" i="57"/>
  <c r="U918" i="57"/>
  <c r="V918" i="57"/>
  <c r="U919" i="57"/>
  <c r="V919" i="57"/>
  <c r="U920" i="57"/>
  <c r="V920" i="57"/>
  <c r="U921" i="57"/>
  <c r="V921" i="57"/>
  <c r="U922" i="57"/>
  <c r="V922" i="57"/>
  <c r="U923" i="57"/>
  <c r="V923" i="57"/>
  <c r="U924" i="57"/>
  <c r="V924" i="57"/>
  <c r="U925" i="57"/>
  <c r="V925" i="57"/>
  <c r="U926" i="57"/>
  <c r="V926" i="57"/>
  <c r="U927" i="57"/>
  <c r="V927" i="57"/>
  <c r="U928" i="57"/>
  <c r="V928" i="57"/>
  <c r="U929" i="57"/>
  <c r="V929" i="57"/>
  <c r="U930" i="57"/>
  <c r="V930" i="57"/>
  <c r="U931" i="57"/>
  <c r="V931" i="57"/>
  <c r="U932" i="57"/>
  <c r="V932" i="57"/>
  <c r="U933" i="57"/>
  <c r="V933" i="57"/>
  <c r="U934" i="57"/>
  <c r="V934" i="57"/>
  <c r="U935" i="57"/>
  <c r="V935" i="57"/>
  <c r="U936" i="57"/>
  <c r="V936" i="57"/>
  <c r="U937" i="57"/>
  <c r="V937" i="57"/>
  <c r="U938" i="57"/>
  <c r="V938" i="57"/>
  <c r="U939" i="57"/>
  <c r="V939" i="57"/>
  <c r="U940" i="57"/>
  <c r="V940" i="57"/>
  <c r="U941" i="57"/>
  <c r="V941" i="57"/>
  <c r="U942" i="57"/>
  <c r="V942" i="57"/>
  <c r="U943" i="57"/>
  <c r="V943" i="57"/>
  <c r="U944" i="57"/>
  <c r="V944" i="57"/>
  <c r="U945" i="57"/>
  <c r="V945" i="57"/>
  <c r="U946" i="57"/>
  <c r="V946" i="57"/>
  <c r="U947" i="57"/>
  <c r="V947" i="57"/>
  <c r="U948" i="57"/>
  <c r="V948" i="57"/>
  <c r="U949" i="57"/>
  <c r="V949" i="57"/>
  <c r="U950" i="57"/>
  <c r="V950" i="57"/>
  <c r="U951" i="57"/>
  <c r="V951" i="57"/>
  <c r="U952" i="57"/>
  <c r="V952" i="57"/>
  <c r="U953" i="57"/>
  <c r="V953" i="57"/>
  <c r="U954" i="57"/>
  <c r="V954" i="57"/>
  <c r="U955" i="57"/>
  <c r="V955" i="57"/>
  <c r="U956" i="57"/>
  <c r="V956" i="57"/>
  <c r="U957" i="57"/>
  <c r="V957" i="57"/>
  <c r="U958" i="57"/>
  <c r="V958" i="57"/>
  <c r="U959" i="57"/>
  <c r="V959" i="57"/>
  <c r="U960" i="57"/>
  <c r="V960" i="57"/>
  <c r="U961" i="57"/>
  <c r="V961" i="57"/>
  <c r="U962" i="57"/>
  <c r="V962" i="57"/>
  <c r="U963" i="57"/>
  <c r="V963" i="57"/>
  <c r="U964" i="57"/>
  <c r="V964" i="57"/>
  <c r="U965" i="57"/>
  <c r="V965" i="57"/>
  <c r="U966" i="57"/>
  <c r="V966" i="57"/>
  <c r="U967" i="57"/>
  <c r="V967" i="57"/>
  <c r="U968" i="57"/>
  <c r="V968" i="57"/>
  <c r="U969" i="57"/>
  <c r="V969" i="57"/>
  <c r="U970" i="57"/>
  <c r="V970" i="57"/>
  <c r="U971" i="57"/>
  <c r="V971" i="57"/>
  <c r="U972" i="57"/>
  <c r="V972" i="57"/>
  <c r="U973" i="57"/>
  <c r="V973" i="57"/>
  <c r="U974" i="57"/>
  <c r="V974" i="57"/>
  <c r="U975" i="57"/>
  <c r="V975" i="57"/>
  <c r="U976" i="57"/>
  <c r="V976" i="57"/>
  <c r="U977" i="57"/>
  <c r="V977" i="57"/>
  <c r="U978" i="57"/>
  <c r="V978" i="57"/>
  <c r="U979" i="57"/>
  <c r="V979" i="57"/>
  <c r="U980" i="57"/>
  <c r="V980" i="57"/>
  <c r="U981" i="57"/>
  <c r="V981" i="57"/>
  <c r="U982" i="57"/>
  <c r="V982" i="57"/>
  <c r="U983" i="57"/>
  <c r="V983" i="57"/>
  <c r="U984" i="57"/>
  <c r="V984" i="57"/>
  <c r="U985" i="57"/>
  <c r="V985" i="57"/>
  <c r="U986" i="57"/>
  <c r="V986" i="57"/>
  <c r="U987" i="57"/>
  <c r="V987" i="57"/>
  <c r="U988" i="57"/>
  <c r="V988" i="57"/>
  <c r="U989" i="57"/>
  <c r="V989" i="57"/>
  <c r="U990" i="57"/>
  <c r="V990" i="57"/>
  <c r="U991" i="57"/>
  <c r="V991" i="57"/>
  <c r="U992" i="57"/>
  <c r="V992" i="57"/>
  <c r="U993" i="57"/>
  <c r="V993" i="57"/>
  <c r="U994" i="57"/>
  <c r="V994" i="57"/>
  <c r="U995" i="57"/>
  <c r="V995" i="57"/>
  <c r="U996" i="57"/>
  <c r="V996" i="57"/>
  <c r="U997" i="57"/>
  <c r="V997" i="57"/>
  <c r="U998" i="57"/>
  <c r="V998" i="57"/>
  <c r="U999" i="57"/>
  <c r="V999" i="57"/>
  <c r="U1000" i="57"/>
  <c r="V1000" i="57"/>
  <c r="U1001" i="57"/>
  <c r="V1001" i="57"/>
  <c r="U1002" i="57"/>
  <c r="V1002" i="57"/>
  <c r="U1003" i="57"/>
  <c r="V1003" i="57"/>
  <c r="U1004" i="57"/>
  <c r="V1004" i="57"/>
  <c r="U1005" i="57"/>
  <c r="V1005" i="57"/>
  <c r="U1006" i="57"/>
  <c r="V1006" i="57"/>
  <c r="U1007" i="57"/>
  <c r="V1007" i="57"/>
  <c r="U1008" i="57"/>
  <c r="V1008" i="57"/>
  <c r="U1009" i="57"/>
  <c r="V1009" i="57"/>
  <c r="U1010" i="57"/>
  <c r="V1010" i="57"/>
  <c r="U1011" i="57"/>
  <c r="V1011" i="57"/>
  <c r="U1012" i="57"/>
  <c r="V1012" i="57"/>
  <c r="U1013" i="57"/>
  <c r="V1013" i="57"/>
  <c r="U1014" i="57"/>
  <c r="V1014" i="57"/>
  <c r="U1015" i="57"/>
  <c r="V1015" i="57"/>
  <c r="U1016" i="57"/>
  <c r="V1016" i="57"/>
  <c r="U1017" i="57"/>
  <c r="V1017" i="57"/>
  <c r="U1018" i="57"/>
  <c r="V1018" i="57"/>
  <c r="U1019" i="57"/>
  <c r="V1019" i="57"/>
  <c r="U1020" i="57"/>
  <c r="V1020" i="57"/>
  <c r="U1021" i="57"/>
  <c r="V1021" i="57"/>
  <c r="U1022" i="57"/>
  <c r="V1022" i="57"/>
  <c r="U1023" i="57"/>
  <c r="V1023" i="57"/>
  <c r="U1024" i="57"/>
  <c r="V1024" i="57"/>
  <c r="U1025" i="57"/>
  <c r="V1025" i="57"/>
  <c r="U1026" i="57"/>
  <c r="V1026" i="57"/>
  <c r="U1027" i="57"/>
  <c r="V1027" i="57"/>
  <c r="U1028" i="57"/>
  <c r="V1028" i="57"/>
  <c r="U1029" i="57"/>
  <c r="V1029" i="57"/>
  <c r="U1030" i="57"/>
  <c r="V1030" i="57"/>
  <c r="U1031" i="57"/>
  <c r="V1031" i="57"/>
  <c r="U1032" i="57"/>
  <c r="V1032" i="57"/>
  <c r="U1033" i="57"/>
  <c r="V1033" i="57"/>
  <c r="U1034" i="57"/>
  <c r="V1034" i="57"/>
  <c r="U1035" i="57"/>
  <c r="V1035" i="57"/>
  <c r="U1036" i="57"/>
  <c r="V1036" i="57"/>
  <c r="U1037" i="57"/>
  <c r="V1037" i="57"/>
  <c r="U1038" i="57"/>
  <c r="V1038" i="57"/>
  <c r="U1039" i="57"/>
  <c r="V1039" i="57"/>
  <c r="U1040" i="57"/>
  <c r="V1040" i="57"/>
  <c r="U1041" i="57"/>
  <c r="V1041" i="57"/>
  <c r="U1042" i="57"/>
  <c r="V1042" i="57"/>
  <c r="U1043" i="57"/>
  <c r="V1043" i="57"/>
  <c r="U1044" i="57"/>
  <c r="V1044" i="57"/>
  <c r="U1045" i="57"/>
  <c r="V1045" i="57"/>
  <c r="U1046" i="57"/>
  <c r="V1046" i="57"/>
  <c r="U1047" i="57"/>
  <c r="V1047" i="57"/>
  <c r="U1048" i="57"/>
  <c r="V1048" i="57"/>
  <c r="U1049" i="57"/>
  <c r="V1049" i="57"/>
  <c r="U1050" i="57"/>
  <c r="V1050" i="57"/>
  <c r="U1051" i="57"/>
  <c r="V1051" i="57"/>
  <c r="U1052" i="57"/>
  <c r="V1052" i="57"/>
  <c r="U1053" i="57"/>
  <c r="V1053" i="57"/>
  <c r="U1054" i="57"/>
  <c r="V1054" i="57"/>
  <c r="U1055" i="57"/>
  <c r="V1055" i="57"/>
  <c r="U1056" i="57"/>
  <c r="V1056" i="57"/>
  <c r="U1057" i="57"/>
  <c r="V1057" i="57"/>
  <c r="U1058" i="57"/>
  <c r="V1058" i="57"/>
  <c r="U1059" i="57"/>
  <c r="V1059" i="57"/>
  <c r="U1060" i="57"/>
  <c r="V1060" i="57"/>
  <c r="U1061" i="57"/>
  <c r="V1061" i="57"/>
  <c r="U1062" i="57"/>
  <c r="V1062" i="57"/>
  <c r="U1063" i="57"/>
  <c r="V1063" i="57"/>
  <c r="U1064" i="57"/>
  <c r="V1064" i="57"/>
  <c r="U1065" i="57"/>
  <c r="V1065" i="57"/>
  <c r="U1066" i="57"/>
  <c r="V1066" i="57"/>
  <c r="U1067" i="57"/>
  <c r="V1067" i="57"/>
  <c r="U1068" i="57"/>
  <c r="V1068" i="57"/>
  <c r="U1069" i="57"/>
  <c r="V1069" i="57"/>
  <c r="U1070" i="57"/>
  <c r="V1070" i="57"/>
  <c r="U1071" i="57"/>
  <c r="V1071" i="57"/>
  <c r="U1072" i="57"/>
  <c r="V1072" i="57"/>
  <c r="U1073" i="57"/>
  <c r="V1073" i="57"/>
  <c r="U1074" i="57"/>
  <c r="V1074" i="57"/>
  <c r="U1075" i="57"/>
  <c r="V1075" i="57"/>
  <c r="U1076" i="57"/>
  <c r="V1076" i="57"/>
  <c r="U1077" i="57"/>
  <c r="V1077" i="57"/>
  <c r="U1078" i="57"/>
  <c r="V1078" i="57"/>
  <c r="U1079" i="57"/>
  <c r="V1079" i="57"/>
  <c r="U1080" i="57"/>
  <c r="V1080" i="57"/>
  <c r="U1081" i="57"/>
  <c r="V1081" i="57"/>
  <c r="U1082" i="57"/>
  <c r="V1082" i="57"/>
  <c r="U1083" i="57"/>
  <c r="V1083" i="57"/>
  <c r="U1084" i="57"/>
  <c r="V1084" i="57"/>
  <c r="U1085" i="57"/>
  <c r="V1085" i="57"/>
  <c r="U1086" i="57"/>
  <c r="V1086" i="57"/>
  <c r="U1087" i="57"/>
  <c r="V1087" i="57"/>
  <c r="U1088" i="57"/>
  <c r="V1088" i="57"/>
  <c r="U1089" i="57"/>
  <c r="V1089" i="57"/>
  <c r="U1090" i="57"/>
  <c r="V1090" i="57"/>
  <c r="U1091" i="57"/>
  <c r="V1091" i="57"/>
  <c r="U1092" i="57"/>
  <c r="V1092" i="57"/>
  <c r="U1093" i="57"/>
  <c r="V1093" i="57"/>
  <c r="U1094" i="57"/>
  <c r="V1094" i="57"/>
  <c r="U1095" i="57"/>
  <c r="V1095" i="57"/>
  <c r="U1096" i="57"/>
  <c r="V1096" i="57"/>
  <c r="U1097" i="57"/>
  <c r="V1097" i="57"/>
  <c r="U1098" i="57"/>
  <c r="V1098" i="57"/>
  <c r="U1099" i="57"/>
  <c r="V1099" i="57"/>
  <c r="U1100" i="57"/>
  <c r="V1100" i="57"/>
  <c r="U1101" i="57"/>
  <c r="V1101" i="57"/>
  <c r="U1102" i="57"/>
  <c r="V1102" i="57"/>
  <c r="U1103" i="57"/>
  <c r="V1103" i="57"/>
  <c r="U1104" i="57"/>
  <c r="V1104" i="57"/>
  <c r="U1105" i="57"/>
  <c r="V1105" i="57"/>
  <c r="U1106" i="57"/>
  <c r="V1106" i="57"/>
  <c r="U1107" i="57"/>
  <c r="V1107" i="57"/>
  <c r="U1108" i="57"/>
  <c r="V1108" i="57"/>
  <c r="U1109" i="57"/>
  <c r="V1109" i="57"/>
  <c r="U1110" i="57"/>
  <c r="V1110" i="57"/>
  <c r="U1111" i="57"/>
  <c r="V1111" i="57"/>
  <c r="U1112" i="57"/>
  <c r="V1112" i="57"/>
  <c r="U1113" i="57"/>
  <c r="V1113" i="57"/>
  <c r="U1114" i="57"/>
  <c r="V1114" i="57"/>
  <c r="U1115" i="57"/>
  <c r="V1115" i="57"/>
  <c r="U1116" i="57"/>
  <c r="V1116" i="57"/>
  <c r="U1117" i="57"/>
  <c r="V1117" i="57"/>
  <c r="U1118" i="57"/>
  <c r="V1118" i="57"/>
  <c r="U1119" i="57"/>
  <c r="V1119" i="57"/>
  <c r="U1120" i="57"/>
  <c r="V1120" i="57"/>
  <c r="U1121" i="57"/>
  <c r="V1121" i="57"/>
  <c r="U1122" i="57"/>
  <c r="V1122" i="57"/>
  <c r="U1123" i="57"/>
  <c r="V1123" i="57"/>
  <c r="U1124" i="57"/>
  <c r="V1124" i="57"/>
  <c r="U1125" i="57"/>
  <c r="V1125" i="57"/>
  <c r="U1126" i="57"/>
  <c r="V1126" i="57"/>
  <c r="U1127" i="57"/>
  <c r="V1127" i="57"/>
  <c r="U1128" i="57"/>
  <c r="V1128" i="57"/>
  <c r="U1129" i="57"/>
  <c r="V1129" i="57"/>
  <c r="U1130" i="57"/>
  <c r="V1130" i="57"/>
  <c r="U1131" i="57"/>
  <c r="V1131" i="57"/>
  <c r="U1132" i="57"/>
  <c r="V1132" i="57"/>
  <c r="U1133" i="57"/>
  <c r="V1133" i="57"/>
  <c r="U1134" i="57"/>
  <c r="V1134" i="57"/>
  <c r="U1135" i="57"/>
  <c r="V1135" i="57"/>
  <c r="U1136" i="57"/>
  <c r="V1136" i="57"/>
  <c r="U1137" i="57"/>
  <c r="V1137" i="57"/>
  <c r="U1138" i="57"/>
  <c r="V1138" i="57"/>
  <c r="U1139" i="57"/>
  <c r="V1139" i="57"/>
  <c r="U1140" i="57"/>
  <c r="V1140" i="57"/>
  <c r="U1141" i="57"/>
  <c r="V1141" i="57"/>
  <c r="U1142" i="57"/>
  <c r="V1142" i="57"/>
  <c r="U1143" i="57"/>
  <c r="V1143" i="57"/>
  <c r="U1144" i="57"/>
  <c r="V1144" i="57"/>
  <c r="U1145" i="57"/>
  <c r="V1145" i="57"/>
  <c r="U1146" i="57"/>
  <c r="V1146" i="57"/>
  <c r="U1147" i="57"/>
  <c r="V1147" i="57"/>
  <c r="U1148" i="57"/>
  <c r="V1148" i="57"/>
  <c r="U1149" i="57"/>
  <c r="V1149" i="57"/>
  <c r="U1150" i="57"/>
  <c r="V1150" i="57"/>
  <c r="U1151" i="57"/>
  <c r="V1151" i="57"/>
  <c r="U1152" i="57"/>
  <c r="V1152" i="57"/>
  <c r="U1153" i="57"/>
  <c r="V1153" i="57"/>
  <c r="U1154" i="57"/>
  <c r="V1154" i="57"/>
  <c r="U1155" i="57"/>
  <c r="V1155" i="57"/>
  <c r="U1156" i="57"/>
  <c r="V1156" i="57"/>
  <c r="U1157" i="57"/>
  <c r="V1157" i="57"/>
  <c r="U1158" i="57"/>
  <c r="V1158" i="57"/>
  <c r="U1159" i="57"/>
  <c r="V1159" i="57"/>
  <c r="U1160" i="57"/>
  <c r="V1160" i="57"/>
  <c r="U1161" i="57"/>
  <c r="V1161" i="57"/>
  <c r="U1162" i="57"/>
  <c r="V1162" i="57"/>
  <c r="U1163" i="57"/>
  <c r="V1163" i="57"/>
  <c r="U1164" i="57"/>
  <c r="V1164" i="57"/>
  <c r="U1165" i="57"/>
  <c r="V1165" i="57"/>
  <c r="U1166" i="57"/>
  <c r="V1166" i="57"/>
  <c r="U1167" i="57"/>
  <c r="V1167" i="57"/>
  <c r="U1168" i="57"/>
  <c r="V1168" i="57"/>
  <c r="U1169" i="57"/>
  <c r="V1169" i="57"/>
  <c r="U1170" i="57"/>
  <c r="V1170" i="57"/>
  <c r="U1171" i="57"/>
  <c r="V1171" i="57"/>
  <c r="U1172" i="57"/>
  <c r="V1172" i="57"/>
  <c r="U1173" i="57"/>
  <c r="V1173" i="57"/>
  <c r="U1174" i="57"/>
  <c r="V1174" i="57"/>
  <c r="U1175" i="57"/>
  <c r="V1175" i="57"/>
  <c r="U1176" i="57"/>
  <c r="V1176" i="57"/>
  <c r="U1177" i="57"/>
  <c r="V1177" i="57"/>
  <c r="U1178" i="57"/>
  <c r="V1178" i="57"/>
  <c r="U1179" i="57"/>
  <c r="V1179" i="57"/>
  <c r="U1180" i="57"/>
  <c r="V1180" i="57"/>
  <c r="U1181" i="57"/>
  <c r="V1181" i="57"/>
  <c r="U1182" i="57"/>
  <c r="V1182" i="57"/>
  <c r="U1183" i="57"/>
  <c r="V1183" i="57"/>
  <c r="U1184" i="57"/>
  <c r="V1184" i="57"/>
  <c r="U1185" i="57"/>
  <c r="V1185" i="57"/>
  <c r="U1186" i="57"/>
  <c r="V1186" i="57"/>
  <c r="U1187" i="57"/>
  <c r="V1187" i="57"/>
  <c r="U1188" i="57"/>
  <c r="V1188" i="57"/>
  <c r="U1189" i="57"/>
  <c r="V1189" i="57"/>
  <c r="U1190" i="57"/>
  <c r="V1190" i="57"/>
  <c r="U1191" i="57"/>
  <c r="V1191" i="57"/>
  <c r="U1192" i="57"/>
  <c r="V1192" i="57"/>
  <c r="U1193" i="57"/>
  <c r="V1193" i="57"/>
  <c r="U1194" i="57"/>
  <c r="V1194" i="57"/>
  <c r="U1195" i="57"/>
  <c r="V1195" i="57"/>
  <c r="U1196" i="57"/>
  <c r="V1196" i="57"/>
  <c r="U1197" i="57"/>
  <c r="V1197" i="57"/>
  <c r="U1198" i="57"/>
  <c r="V1198" i="57"/>
  <c r="U1199" i="57"/>
  <c r="V1199" i="57"/>
  <c r="U1200" i="57"/>
  <c r="V1200" i="57"/>
  <c r="U1201" i="57"/>
  <c r="V1201" i="57"/>
  <c r="U1202" i="57"/>
  <c r="V1202" i="57"/>
  <c r="U1203" i="57"/>
  <c r="V1203" i="57"/>
  <c r="U1204" i="57"/>
  <c r="V1204" i="57"/>
  <c r="U1205" i="57"/>
  <c r="V1205" i="57"/>
  <c r="U1206" i="57"/>
  <c r="V1206" i="57"/>
  <c r="U1207" i="57"/>
  <c r="V1207" i="57"/>
  <c r="U1208" i="57"/>
  <c r="V1208" i="57"/>
  <c r="U1209" i="57"/>
  <c r="V1209" i="57"/>
  <c r="U1210" i="57"/>
  <c r="V1210" i="57"/>
  <c r="U1211" i="57"/>
  <c r="V1211" i="57"/>
  <c r="U1212" i="57"/>
  <c r="V1212" i="57"/>
  <c r="U1213" i="57"/>
  <c r="V1213" i="57"/>
  <c r="U1214" i="57"/>
  <c r="V1214" i="57"/>
  <c r="U1215" i="57"/>
  <c r="V1215" i="57"/>
  <c r="U1216" i="57"/>
  <c r="V1216" i="57"/>
  <c r="U1217" i="57"/>
  <c r="V1217" i="57"/>
  <c r="U1218" i="57"/>
  <c r="V1218" i="57"/>
  <c r="U1219" i="57"/>
  <c r="V1219" i="57"/>
  <c r="U1220" i="57"/>
  <c r="V1220" i="57"/>
  <c r="U1221" i="57"/>
  <c r="V1221" i="57"/>
  <c r="U1222" i="57"/>
  <c r="V1222" i="57"/>
  <c r="U1223" i="57"/>
  <c r="V1223" i="57"/>
  <c r="U1224" i="57"/>
  <c r="V1224" i="57"/>
  <c r="U1225" i="57"/>
  <c r="V1225" i="57"/>
  <c r="U1226" i="57"/>
  <c r="V1226" i="57"/>
  <c r="U1227" i="57"/>
  <c r="V1227" i="57"/>
  <c r="U1228" i="57"/>
  <c r="V1228" i="57"/>
  <c r="U1229" i="57"/>
  <c r="V1229" i="57"/>
  <c r="U1230" i="57"/>
  <c r="V1230" i="57"/>
  <c r="U1231" i="57"/>
  <c r="V1231" i="57"/>
  <c r="U1232" i="57"/>
  <c r="V1232" i="57"/>
  <c r="U1233" i="57"/>
  <c r="V1233" i="57"/>
  <c r="U1234" i="57"/>
  <c r="V1234" i="57"/>
  <c r="U1235" i="57"/>
  <c r="V1235" i="57"/>
  <c r="U1236" i="57"/>
  <c r="V1236" i="57"/>
  <c r="U1237" i="57"/>
  <c r="V1237" i="57"/>
  <c r="U1238" i="57"/>
  <c r="V1238" i="57"/>
  <c r="U1239" i="57"/>
  <c r="V1239" i="57"/>
  <c r="U1240" i="57"/>
  <c r="V1240" i="57"/>
  <c r="U1241" i="57"/>
  <c r="V1241" i="57"/>
  <c r="U1242" i="57"/>
  <c r="V1242" i="57"/>
  <c r="U1243" i="57"/>
  <c r="V1243" i="57"/>
  <c r="U1244" i="57"/>
  <c r="V1244" i="57"/>
  <c r="U1245" i="57"/>
  <c r="V1245" i="57"/>
  <c r="U1246" i="57"/>
  <c r="V1246" i="57"/>
  <c r="U1247" i="57"/>
  <c r="V1247" i="57"/>
  <c r="U1248" i="57"/>
  <c r="V1248" i="57"/>
  <c r="U1249" i="57"/>
  <c r="V1249" i="57"/>
  <c r="U1250" i="57"/>
  <c r="V1250" i="57"/>
  <c r="U1251" i="57"/>
  <c r="V1251" i="57"/>
  <c r="U1252" i="57"/>
  <c r="V1252" i="57"/>
  <c r="U1253" i="57"/>
  <c r="V1253" i="57"/>
  <c r="U1254" i="57"/>
  <c r="V1254" i="57"/>
  <c r="U1255" i="57"/>
  <c r="V1255" i="57"/>
  <c r="U1256" i="57"/>
  <c r="V1256" i="57"/>
  <c r="U1257" i="57"/>
  <c r="V1257" i="57"/>
  <c r="U1258" i="57"/>
  <c r="V1258" i="57"/>
  <c r="U1259" i="57"/>
  <c r="V1259" i="57"/>
  <c r="U1260" i="57"/>
  <c r="V1260" i="57"/>
  <c r="U1261" i="57"/>
  <c r="V1261" i="57"/>
  <c r="U1262" i="57"/>
  <c r="V1262" i="57"/>
  <c r="U1263" i="57"/>
  <c r="V1263" i="57"/>
  <c r="U1264" i="57"/>
  <c r="V1264" i="57"/>
  <c r="U1265" i="57"/>
  <c r="V1265" i="57"/>
  <c r="U1266" i="57"/>
  <c r="V1266" i="57"/>
  <c r="U1267" i="57"/>
  <c r="V1267" i="57"/>
  <c r="U1268" i="57"/>
  <c r="V1268" i="57"/>
  <c r="U1269" i="57"/>
  <c r="V1269" i="57"/>
  <c r="U1270" i="57"/>
  <c r="V1270" i="57"/>
  <c r="U1271" i="57"/>
  <c r="V1271" i="57"/>
  <c r="U1272" i="57"/>
  <c r="V1272" i="57"/>
  <c r="U1273" i="57"/>
  <c r="V1273" i="57"/>
  <c r="U1274" i="57"/>
  <c r="V1274" i="57"/>
  <c r="U1275" i="57"/>
  <c r="V1275" i="57"/>
  <c r="U1276" i="57"/>
  <c r="V1276" i="57"/>
  <c r="U1277" i="57"/>
  <c r="V1277" i="57"/>
  <c r="U1278" i="57"/>
  <c r="V1278" i="57"/>
  <c r="U1279" i="57"/>
  <c r="V1279" i="57"/>
  <c r="U1280" i="57"/>
  <c r="V1280" i="57"/>
  <c r="U1281" i="57"/>
  <c r="V1281" i="57"/>
  <c r="U1282" i="57"/>
  <c r="V1282" i="57"/>
  <c r="U1283" i="57"/>
  <c r="V1283" i="57"/>
  <c r="U1284" i="57"/>
  <c r="V1284" i="57"/>
  <c r="U1285" i="57"/>
  <c r="V1285" i="57"/>
  <c r="U1286" i="57"/>
  <c r="V1286" i="57"/>
  <c r="U1287" i="57"/>
  <c r="V1287" i="57"/>
  <c r="U1288" i="57"/>
  <c r="V1288" i="57"/>
  <c r="U1289" i="57"/>
  <c r="V1289" i="57"/>
  <c r="U1290" i="57"/>
  <c r="V1290" i="57"/>
  <c r="U1291" i="57"/>
  <c r="V1291" i="57"/>
  <c r="U1292" i="57"/>
  <c r="V1292" i="57"/>
  <c r="U1293" i="57"/>
  <c r="V1293" i="57"/>
  <c r="U1294" i="57"/>
  <c r="V1294" i="57"/>
  <c r="U1295" i="57"/>
  <c r="V1295" i="57"/>
  <c r="U1296" i="57"/>
  <c r="V1296" i="57"/>
  <c r="U1297" i="57"/>
  <c r="V1297" i="57"/>
  <c r="U1298" i="57"/>
  <c r="V1298" i="57"/>
  <c r="U1299" i="57"/>
  <c r="V1299" i="57"/>
  <c r="U1300" i="57"/>
  <c r="V1300" i="57"/>
  <c r="U1301" i="57"/>
  <c r="V1301" i="57"/>
  <c r="U1302" i="57"/>
  <c r="V1302" i="57"/>
  <c r="U1303" i="57"/>
  <c r="V1303" i="57"/>
  <c r="U1304" i="57"/>
  <c r="V1304" i="57"/>
  <c r="U1305" i="57"/>
  <c r="V1305" i="57"/>
  <c r="U1306" i="57"/>
  <c r="V1306" i="57"/>
  <c r="U1307" i="57"/>
  <c r="V1307" i="57"/>
  <c r="U1308" i="57"/>
  <c r="V1308" i="57"/>
  <c r="U1309" i="57"/>
  <c r="V1309" i="57"/>
  <c r="U1310" i="57"/>
  <c r="V1310" i="57"/>
  <c r="U1311" i="57"/>
  <c r="V1311" i="57"/>
  <c r="U1312" i="57"/>
  <c r="V1312" i="57"/>
  <c r="U1313" i="57"/>
  <c r="V1313" i="57"/>
  <c r="U1314" i="57"/>
  <c r="V1314" i="57"/>
  <c r="U1315" i="57"/>
  <c r="V1315" i="57"/>
  <c r="U1316" i="57"/>
  <c r="V1316" i="57"/>
  <c r="U1317" i="57"/>
  <c r="V1317" i="57"/>
  <c r="U1318" i="57"/>
  <c r="V1318" i="57"/>
  <c r="U1319" i="57"/>
  <c r="V1319" i="57"/>
  <c r="U1320" i="57"/>
  <c r="V1320" i="57"/>
  <c r="U1321" i="57"/>
  <c r="V1321" i="57"/>
  <c r="U1322" i="57"/>
  <c r="V1322" i="57"/>
  <c r="U1323" i="57"/>
  <c r="V1323" i="57"/>
  <c r="U1324" i="57"/>
  <c r="V1324" i="57"/>
  <c r="U1325" i="57"/>
  <c r="V1325" i="57"/>
  <c r="U1326" i="57"/>
  <c r="V1326" i="57"/>
  <c r="U1327" i="57"/>
  <c r="V1327" i="57"/>
  <c r="U1328" i="57"/>
  <c r="V1328" i="57"/>
  <c r="U1329" i="57"/>
  <c r="V1329" i="57"/>
  <c r="U1330" i="57"/>
  <c r="V1330" i="57"/>
  <c r="U1331" i="57"/>
  <c r="V1331" i="57"/>
  <c r="U1332" i="57"/>
  <c r="V1332" i="57"/>
  <c r="U1333" i="57"/>
  <c r="V1333" i="57"/>
  <c r="U1334" i="57"/>
  <c r="V1334" i="57"/>
  <c r="U1335" i="57"/>
  <c r="V1335" i="57"/>
  <c r="U1336" i="57"/>
  <c r="V1336" i="57"/>
  <c r="U1337" i="57"/>
  <c r="V1337" i="57"/>
  <c r="U1338" i="57"/>
  <c r="V1338" i="57"/>
  <c r="U1339" i="57"/>
  <c r="V1339" i="57"/>
  <c r="U1340" i="57"/>
  <c r="V1340" i="57"/>
  <c r="U1341" i="57"/>
  <c r="V1341" i="57"/>
  <c r="U1342" i="57"/>
  <c r="V1342" i="57"/>
  <c r="U1343" i="57"/>
  <c r="V1343" i="57"/>
  <c r="U1344" i="57"/>
  <c r="V1344" i="57"/>
  <c r="U1345" i="57"/>
  <c r="V1345" i="57"/>
  <c r="U1346" i="57"/>
  <c r="V1346" i="57"/>
  <c r="U1347" i="57"/>
  <c r="V1347" i="57"/>
  <c r="U1348" i="57"/>
  <c r="V1348" i="57"/>
  <c r="U1349" i="57"/>
  <c r="V1349" i="57"/>
  <c r="U1350" i="57"/>
  <c r="V1350" i="57"/>
  <c r="U1351" i="57"/>
  <c r="V1351" i="57"/>
  <c r="U1352" i="57"/>
  <c r="V1352" i="57"/>
  <c r="U1353" i="57"/>
  <c r="V1353" i="57"/>
  <c r="U1354" i="57"/>
  <c r="V1354" i="57"/>
  <c r="U1355" i="57"/>
  <c r="V1355" i="57"/>
  <c r="U1356" i="57"/>
  <c r="V1356" i="57"/>
  <c r="U1357" i="57"/>
  <c r="V1357" i="57"/>
  <c r="U1358" i="57"/>
  <c r="V1358" i="57"/>
  <c r="U1359" i="57"/>
  <c r="V1359" i="57"/>
  <c r="U1360" i="57"/>
  <c r="V1360" i="57"/>
  <c r="U1361" i="57"/>
  <c r="V1361" i="57"/>
  <c r="U1362" i="57"/>
  <c r="V1362" i="57"/>
  <c r="U1363" i="57"/>
  <c r="V1363" i="57"/>
  <c r="U1364" i="57"/>
  <c r="V1364" i="57"/>
  <c r="U1365" i="57"/>
  <c r="V1365" i="57"/>
  <c r="U1366" i="57"/>
  <c r="V1366" i="57"/>
  <c r="U1367" i="57"/>
  <c r="V1367" i="57"/>
  <c r="U1368" i="57"/>
  <c r="V1368" i="57"/>
  <c r="U1369" i="57"/>
  <c r="V1369" i="57"/>
  <c r="U1370" i="57"/>
  <c r="V1370" i="57"/>
  <c r="U1371" i="57"/>
  <c r="V1371" i="57"/>
  <c r="U1372" i="57"/>
  <c r="V1372" i="57"/>
  <c r="U1373" i="57"/>
  <c r="V1373" i="57"/>
  <c r="U1374" i="57"/>
  <c r="V1374" i="57"/>
  <c r="U1375" i="57"/>
  <c r="V1375" i="57"/>
  <c r="U1376" i="57"/>
  <c r="V1376" i="57"/>
  <c r="U1377" i="57"/>
  <c r="V1377" i="57"/>
  <c r="U1378" i="57"/>
  <c r="V1378" i="57"/>
  <c r="U1379" i="57"/>
  <c r="V1379" i="57"/>
  <c r="U1380" i="57"/>
  <c r="V1380" i="57"/>
  <c r="U1381" i="57"/>
  <c r="V1381" i="57"/>
  <c r="U1382" i="57"/>
  <c r="V1382" i="57"/>
  <c r="U1383" i="57"/>
  <c r="V1383" i="57"/>
  <c r="U1384" i="57"/>
  <c r="V1384" i="57"/>
  <c r="U1385" i="57"/>
  <c r="V1385" i="57"/>
  <c r="U1386" i="57"/>
  <c r="V1386" i="57"/>
  <c r="U1387" i="57"/>
  <c r="V1387" i="57"/>
  <c r="U1388" i="57"/>
  <c r="V1388" i="57"/>
  <c r="U1389" i="57"/>
  <c r="V1389" i="57"/>
  <c r="U1390" i="57"/>
  <c r="V1390" i="57"/>
  <c r="U1391" i="57"/>
  <c r="V1391" i="57"/>
  <c r="U1392" i="57"/>
  <c r="V1392" i="57"/>
  <c r="U1393" i="57"/>
  <c r="V1393" i="57"/>
  <c r="U1394" i="57"/>
  <c r="V1394" i="57"/>
  <c r="U1395" i="57"/>
  <c r="V1395" i="57"/>
  <c r="U1396" i="57"/>
  <c r="V1396" i="57"/>
  <c r="U1397" i="57"/>
  <c r="V1397" i="57"/>
  <c r="U1398" i="57"/>
  <c r="V1398" i="57"/>
  <c r="U1399" i="57"/>
  <c r="V1399" i="57"/>
  <c r="U1400" i="57"/>
  <c r="V1400" i="57"/>
  <c r="U1401" i="57"/>
  <c r="V1401" i="57"/>
  <c r="U1402" i="57"/>
  <c r="V1402" i="57"/>
  <c r="U1403" i="57"/>
  <c r="V1403" i="57"/>
  <c r="U1404" i="57"/>
  <c r="V1404" i="57"/>
  <c r="U1405" i="57"/>
  <c r="V1405" i="57"/>
  <c r="U1406" i="57"/>
  <c r="V1406" i="57"/>
  <c r="U1407" i="57"/>
  <c r="V1407" i="57"/>
  <c r="U1408" i="57"/>
  <c r="V1408" i="57"/>
  <c r="U1409" i="57"/>
  <c r="V1409" i="57"/>
  <c r="U1410" i="57"/>
  <c r="V1410" i="57"/>
  <c r="U1411" i="57"/>
  <c r="V1411" i="57"/>
  <c r="U1412" i="57"/>
  <c r="V1412" i="57"/>
  <c r="U1413" i="57"/>
  <c r="V1413" i="57"/>
  <c r="U1414" i="57"/>
  <c r="V1414" i="57"/>
  <c r="U1415" i="57"/>
  <c r="V1415" i="57"/>
  <c r="U1416" i="57"/>
  <c r="V1416" i="57"/>
  <c r="U1417" i="57"/>
  <c r="V1417" i="57"/>
  <c r="U1418" i="57"/>
  <c r="V1418" i="57"/>
  <c r="U1419" i="57"/>
  <c r="V1419" i="57"/>
  <c r="U1420" i="57"/>
  <c r="V1420" i="57"/>
  <c r="U1421" i="57"/>
  <c r="V1421" i="57"/>
  <c r="U1422" i="57"/>
  <c r="V1422" i="57"/>
  <c r="U1423" i="57"/>
  <c r="V1423" i="57"/>
  <c r="U1424" i="57"/>
  <c r="V1424" i="57"/>
  <c r="U1425" i="57"/>
  <c r="V1425" i="57"/>
  <c r="U1426" i="57"/>
  <c r="V1426" i="57"/>
  <c r="U1427" i="57"/>
  <c r="V1427" i="57"/>
  <c r="U1428" i="57"/>
  <c r="V1428" i="57"/>
  <c r="U1429" i="57"/>
  <c r="V1429" i="57"/>
  <c r="U1430" i="57"/>
  <c r="V1430" i="57"/>
  <c r="U1431" i="57"/>
  <c r="V1431" i="57"/>
  <c r="U1432" i="57"/>
  <c r="V1432" i="57"/>
  <c r="U1433" i="57"/>
  <c r="V1433" i="57"/>
  <c r="U1434" i="57"/>
  <c r="V1434" i="57"/>
  <c r="U1435" i="57"/>
  <c r="V1435" i="57"/>
  <c r="U1436" i="57"/>
  <c r="V1436" i="57"/>
  <c r="U1437" i="57"/>
  <c r="V1437" i="57"/>
  <c r="U1438" i="57"/>
  <c r="V1438" i="57"/>
  <c r="U1439" i="57"/>
  <c r="V1439" i="57"/>
  <c r="U1440" i="57"/>
  <c r="V1440" i="57"/>
  <c r="U1441" i="57"/>
  <c r="V1441" i="57"/>
  <c r="U1442" i="57"/>
  <c r="V1442" i="57"/>
  <c r="U1443" i="57"/>
  <c r="V1443" i="57"/>
  <c r="U1444" i="57"/>
  <c r="V1444" i="57"/>
  <c r="U1445" i="57"/>
  <c r="V1445" i="57"/>
  <c r="U1446" i="57"/>
  <c r="V1446" i="57"/>
  <c r="U1447" i="57"/>
  <c r="V1447" i="57"/>
  <c r="U1448" i="57"/>
  <c r="V1448" i="57"/>
  <c r="U1449" i="57"/>
  <c r="V1449" i="57"/>
  <c r="U1450" i="57"/>
  <c r="V1450" i="57"/>
  <c r="U1451" i="57"/>
  <c r="V1451" i="57"/>
  <c r="U1452" i="57"/>
  <c r="V1452" i="57"/>
  <c r="U1453" i="57"/>
  <c r="V1453" i="57"/>
  <c r="U1454" i="57"/>
  <c r="V1454" i="57"/>
  <c r="U1455" i="57"/>
  <c r="V1455" i="57"/>
  <c r="U1456" i="57"/>
  <c r="V1456" i="57"/>
  <c r="U1457" i="57"/>
  <c r="V1457" i="57"/>
  <c r="U1458" i="57"/>
  <c r="V1458" i="57"/>
  <c r="U1459" i="57"/>
  <c r="V1459" i="57"/>
  <c r="U1460" i="57"/>
  <c r="V1460" i="57"/>
  <c r="U1461" i="57"/>
  <c r="V1461" i="57"/>
  <c r="U1462" i="57"/>
  <c r="V1462" i="57"/>
  <c r="U1463" i="57"/>
  <c r="V1463" i="57"/>
  <c r="U1464" i="57"/>
  <c r="V1464" i="57"/>
  <c r="U1465" i="57"/>
  <c r="V1465" i="57"/>
  <c r="U1466" i="57"/>
  <c r="V1466" i="57"/>
  <c r="U1467" i="57"/>
  <c r="V1467" i="57"/>
  <c r="U1468" i="57"/>
  <c r="V1468" i="57"/>
  <c r="U1469" i="57"/>
  <c r="V1469" i="57"/>
  <c r="U1470" i="57"/>
  <c r="V1470" i="57"/>
  <c r="U1471" i="57"/>
  <c r="V1471" i="57"/>
  <c r="U1472" i="57"/>
  <c r="V1472" i="57"/>
  <c r="U1473" i="57"/>
  <c r="V1473" i="57"/>
  <c r="U1474" i="57"/>
  <c r="V1474" i="57"/>
  <c r="U1475" i="57"/>
  <c r="V1475" i="57"/>
  <c r="U1476" i="57"/>
  <c r="V1476" i="57"/>
  <c r="U1477" i="57"/>
  <c r="V1477" i="57"/>
  <c r="U1478" i="57"/>
  <c r="V1478" i="57"/>
  <c r="U1479" i="57"/>
  <c r="V1479" i="57"/>
  <c r="U1480" i="57"/>
  <c r="V1480" i="57"/>
  <c r="U1481" i="57"/>
  <c r="V1481" i="57"/>
  <c r="U1482" i="57"/>
  <c r="V1482" i="57"/>
  <c r="U1483" i="57"/>
  <c r="V1483" i="57"/>
  <c r="U1484" i="57"/>
  <c r="V1484" i="57"/>
  <c r="U1485" i="57"/>
  <c r="V1485" i="57"/>
  <c r="U1486" i="57"/>
  <c r="V1486" i="57"/>
  <c r="U1487" i="57"/>
  <c r="V1487" i="57"/>
  <c r="U1488" i="57"/>
  <c r="V1488" i="57"/>
  <c r="U1489" i="57"/>
  <c r="V1489" i="57"/>
  <c r="U1490" i="57"/>
  <c r="V1490" i="57"/>
  <c r="U1491" i="57"/>
  <c r="V1491" i="57"/>
  <c r="U1492" i="57"/>
  <c r="V1492" i="57"/>
  <c r="U1493" i="57"/>
  <c r="V1493" i="57"/>
  <c r="U1494" i="57"/>
  <c r="V1494" i="57"/>
  <c r="U1495" i="57"/>
  <c r="V1495" i="57"/>
  <c r="U1496" i="57"/>
  <c r="V1496" i="57"/>
  <c r="U1497" i="57"/>
  <c r="V1497" i="57"/>
  <c r="U1498" i="57"/>
  <c r="V1498" i="57"/>
  <c r="U1499" i="57"/>
  <c r="V1499" i="57"/>
  <c r="U1500" i="57"/>
  <c r="V1500" i="57"/>
  <c r="U1501" i="57"/>
  <c r="V1501" i="57"/>
  <c r="U1502" i="57"/>
  <c r="V1502" i="57"/>
  <c r="U1503" i="57"/>
  <c r="V1503" i="57"/>
  <c r="U1504" i="57"/>
  <c r="V1504" i="57"/>
  <c r="U1505" i="57"/>
  <c r="V1505" i="57"/>
  <c r="U1506" i="57"/>
  <c r="V1506" i="57"/>
  <c r="U1507" i="57"/>
  <c r="V1507" i="57"/>
  <c r="U1508" i="57"/>
  <c r="V1508" i="57"/>
  <c r="U1509" i="57"/>
  <c r="V1509" i="57"/>
  <c r="U1510" i="57"/>
  <c r="V1510" i="57"/>
  <c r="U1511" i="57"/>
  <c r="V1511" i="57"/>
  <c r="U1512" i="57"/>
  <c r="V1512" i="57"/>
  <c r="U1513" i="57"/>
  <c r="V1513" i="57"/>
  <c r="U1514" i="57"/>
  <c r="V1514" i="57"/>
  <c r="U1515" i="57"/>
  <c r="V1515" i="57"/>
  <c r="U1516" i="57"/>
  <c r="V1516" i="57"/>
  <c r="U1517" i="57"/>
  <c r="V1517" i="57"/>
  <c r="U1518" i="57"/>
  <c r="V1518" i="57"/>
  <c r="U1519" i="57"/>
  <c r="V1519" i="57"/>
  <c r="U1520" i="57"/>
  <c r="V1520" i="57"/>
  <c r="U1521" i="57"/>
  <c r="V1521" i="57"/>
  <c r="U1522" i="57"/>
  <c r="V1522" i="57"/>
  <c r="U1523" i="57"/>
  <c r="V1523" i="57"/>
  <c r="U1524" i="57"/>
  <c r="V1524" i="57"/>
  <c r="U1525" i="57"/>
  <c r="V1525" i="57"/>
  <c r="U1526" i="57"/>
  <c r="V1526" i="57"/>
  <c r="U1527" i="57"/>
  <c r="V1527" i="57"/>
  <c r="U1528" i="57"/>
  <c r="V1528" i="57"/>
  <c r="U1529" i="57"/>
  <c r="V1529" i="57"/>
  <c r="U1530" i="57"/>
  <c r="V1530" i="57"/>
  <c r="U1531" i="57"/>
  <c r="V1531" i="57"/>
  <c r="U1532" i="57"/>
  <c r="V1532" i="57"/>
  <c r="U1533" i="57"/>
  <c r="V1533" i="57"/>
  <c r="U1534" i="57"/>
  <c r="V1534" i="57"/>
  <c r="U1535" i="57"/>
  <c r="V1535" i="57"/>
  <c r="U1536" i="57"/>
  <c r="V1536" i="57"/>
  <c r="U1537" i="57"/>
  <c r="V1537" i="57"/>
  <c r="U1538" i="57"/>
  <c r="V1538" i="57"/>
  <c r="U1539" i="57"/>
  <c r="V1539" i="57"/>
  <c r="U1540" i="57"/>
  <c r="V1540" i="57"/>
  <c r="U1541" i="57"/>
  <c r="V1541" i="57"/>
  <c r="U1542" i="57"/>
  <c r="V1542" i="57"/>
  <c r="U1543" i="57"/>
  <c r="V1543" i="57"/>
  <c r="U1544" i="57"/>
  <c r="V1544" i="57"/>
  <c r="U1545" i="57"/>
  <c r="V1545" i="57"/>
  <c r="U1546" i="57"/>
  <c r="V1546" i="57"/>
  <c r="U1547" i="57"/>
  <c r="V1547" i="57"/>
  <c r="U1548" i="57"/>
  <c r="V1548" i="57"/>
  <c r="U1549" i="57"/>
  <c r="V1549" i="57"/>
  <c r="U1550" i="57"/>
  <c r="V1550" i="57"/>
  <c r="U1551" i="57"/>
  <c r="V1551" i="57"/>
  <c r="U1552" i="57"/>
  <c r="V1552" i="57"/>
  <c r="U1553" i="57"/>
  <c r="V1553" i="57"/>
  <c r="U1554" i="57"/>
  <c r="V1554" i="57"/>
  <c r="U1555" i="57"/>
  <c r="V1555" i="57"/>
  <c r="U1556" i="57"/>
  <c r="V1556" i="57"/>
  <c r="U1557" i="57"/>
  <c r="V1557" i="57"/>
  <c r="U1558" i="57"/>
  <c r="V1558" i="57"/>
  <c r="U1559" i="57"/>
  <c r="V1559" i="57"/>
  <c r="U1560" i="57"/>
  <c r="V1560" i="57"/>
  <c r="U1561" i="57"/>
  <c r="V1561" i="57"/>
  <c r="U1562" i="57"/>
  <c r="V1562" i="57"/>
  <c r="U1563" i="57"/>
  <c r="V1563" i="57"/>
  <c r="U1564" i="57"/>
  <c r="V1564" i="57"/>
  <c r="U1565" i="57"/>
  <c r="V1565" i="57"/>
  <c r="U1566" i="57"/>
  <c r="V1566" i="57"/>
  <c r="U1567" i="57"/>
  <c r="V1567" i="57"/>
  <c r="U1568" i="57"/>
  <c r="V1568" i="57"/>
  <c r="U1569" i="57"/>
  <c r="V1569" i="57"/>
  <c r="U1570" i="57"/>
  <c r="V1570" i="57"/>
  <c r="U1571" i="57"/>
  <c r="V1571" i="57"/>
  <c r="U1572" i="57"/>
  <c r="V1572" i="57"/>
  <c r="U1573" i="57"/>
  <c r="V1573" i="57"/>
  <c r="U1574" i="57"/>
  <c r="V1574" i="57"/>
  <c r="U1575" i="57"/>
  <c r="V1575" i="57"/>
  <c r="U1576" i="57"/>
  <c r="V1576" i="57"/>
  <c r="U1577" i="57"/>
  <c r="V1577" i="57"/>
  <c r="U1578" i="57"/>
  <c r="V1578" i="57"/>
  <c r="U1579" i="57"/>
  <c r="V1579" i="57"/>
  <c r="U1580" i="57"/>
  <c r="V1580" i="57"/>
  <c r="U1581" i="57"/>
  <c r="V1581" i="57"/>
  <c r="U1582" i="57"/>
  <c r="V1582" i="57"/>
  <c r="U1583" i="57"/>
  <c r="V1583" i="57"/>
  <c r="U1584" i="57"/>
  <c r="V1584" i="57"/>
  <c r="U1585" i="57"/>
  <c r="V1585" i="57"/>
  <c r="U1586" i="57"/>
  <c r="V1586" i="57"/>
  <c r="U1587" i="57"/>
  <c r="V1587" i="57"/>
  <c r="U1588" i="57"/>
  <c r="V1588" i="57"/>
  <c r="U1589" i="57"/>
  <c r="V1589" i="57"/>
  <c r="U1590" i="57"/>
  <c r="V1590" i="57"/>
  <c r="U1591" i="57"/>
  <c r="V1591" i="57"/>
  <c r="U1592" i="57"/>
  <c r="V1592" i="57"/>
  <c r="U1593" i="57"/>
  <c r="V1593" i="57"/>
  <c r="U1594" i="57"/>
  <c r="V1594" i="57"/>
  <c r="U1595" i="57"/>
  <c r="V1595" i="57"/>
  <c r="U1596" i="57"/>
  <c r="V1596" i="57"/>
  <c r="U1597" i="57"/>
  <c r="V1597" i="57"/>
  <c r="U1598" i="57"/>
  <c r="V1598" i="57"/>
  <c r="U1599" i="57"/>
  <c r="V1599" i="57"/>
  <c r="U1600" i="57"/>
  <c r="V1600" i="57"/>
  <c r="U1601" i="57"/>
  <c r="V1601" i="57"/>
  <c r="U1602" i="57"/>
  <c r="V1602" i="57"/>
  <c r="U1603" i="57"/>
  <c r="V1603" i="57"/>
  <c r="U1604" i="57"/>
  <c r="V1604" i="57"/>
  <c r="U1605" i="57"/>
  <c r="V1605" i="57"/>
  <c r="U1606" i="57"/>
  <c r="V1606" i="57"/>
  <c r="U1607" i="57"/>
  <c r="V1607" i="57"/>
  <c r="U1608" i="57"/>
  <c r="V1608" i="57"/>
  <c r="U1609" i="57"/>
  <c r="V1609" i="57"/>
  <c r="U1610" i="57"/>
  <c r="V1610" i="57"/>
  <c r="U1611" i="57"/>
  <c r="V1611" i="57"/>
  <c r="U1612" i="57"/>
  <c r="V1612" i="57"/>
  <c r="U1613" i="57"/>
  <c r="V1613" i="57"/>
  <c r="U1614" i="57"/>
  <c r="V1614" i="57"/>
  <c r="U1615" i="57"/>
  <c r="V1615" i="57"/>
  <c r="U1616" i="57"/>
  <c r="V1616" i="57"/>
  <c r="U1617" i="57"/>
  <c r="V1617" i="57"/>
  <c r="U1618" i="57"/>
  <c r="V1618" i="57"/>
  <c r="U1619" i="57"/>
  <c r="V1619" i="57"/>
  <c r="U1620" i="57"/>
  <c r="V1620" i="57"/>
  <c r="U1621" i="57"/>
  <c r="V1621" i="57"/>
  <c r="U1622" i="57"/>
  <c r="V1622" i="57"/>
  <c r="U1623" i="57"/>
  <c r="V1623" i="57"/>
  <c r="U1624" i="57"/>
  <c r="V1624" i="57"/>
  <c r="U1625" i="57"/>
  <c r="V1625" i="57"/>
  <c r="U1626" i="57"/>
  <c r="V1626" i="57"/>
  <c r="U1627" i="57"/>
  <c r="V1627" i="57"/>
  <c r="U1628" i="57"/>
  <c r="V1628" i="57"/>
  <c r="U1629" i="57"/>
  <c r="V1629" i="57"/>
  <c r="U1630" i="57"/>
  <c r="V1630" i="57"/>
  <c r="U1631" i="57"/>
  <c r="V1631" i="57"/>
  <c r="U1632" i="57"/>
  <c r="V1632" i="57"/>
  <c r="U1633" i="57"/>
  <c r="V1633" i="57"/>
  <c r="U1634" i="57"/>
  <c r="V1634" i="57"/>
  <c r="U1635" i="57"/>
  <c r="V1635" i="57"/>
  <c r="U1636" i="57"/>
  <c r="V1636" i="57"/>
  <c r="U1637" i="57"/>
  <c r="V1637" i="57"/>
  <c r="U1638" i="57"/>
  <c r="V1638" i="57"/>
  <c r="U1639" i="57"/>
  <c r="V1639" i="57"/>
  <c r="U1640" i="57"/>
  <c r="V1640" i="57"/>
  <c r="U1641" i="57"/>
  <c r="V1641" i="57"/>
  <c r="U1642" i="57"/>
  <c r="V1642" i="57"/>
  <c r="U1643" i="57"/>
  <c r="V1643" i="57"/>
  <c r="U1644" i="57"/>
  <c r="V1644" i="57"/>
  <c r="U1645" i="57"/>
  <c r="V1645" i="57"/>
  <c r="U1646" i="57"/>
  <c r="V1646" i="57"/>
  <c r="U1647" i="57"/>
  <c r="V1647" i="57"/>
  <c r="U1648" i="57"/>
  <c r="V1648" i="57"/>
  <c r="U1649" i="57"/>
  <c r="V1649" i="57"/>
  <c r="U1650" i="57"/>
  <c r="V1650" i="57"/>
  <c r="U1651" i="57"/>
  <c r="V1651" i="57"/>
  <c r="U1652" i="57"/>
  <c r="V1652" i="57"/>
  <c r="U1653" i="57"/>
  <c r="V1653" i="57"/>
  <c r="U1654" i="57"/>
  <c r="V1654" i="57"/>
  <c r="U1655" i="57"/>
  <c r="V1655" i="57"/>
  <c r="U1656" i="57"/>
  <c r="V1656" i="57"/>
  <c r="U1657" i="57"/>
  <c r="V1657" i="57"/>
  <c r="U1658" i="57"/>
  <c r="V1658" i="57"/>
  <c r="U1659" i="57"/>
  <c r="V1659" i="57"/>
  <c r="U1660" i="57"/>
  <c r="V1660" i="57"/>
  <c r="U1661" i="57"/>
  <c r="V1661" i="57"/>
  <c r="U1662" i="57"/>
  <c r="V1662" i="57"/>
  <c r="U1663" i="57"/>
  <c r="V1663" i="57"/>
  <c r="U1664" i="57"/>
  <c r="V1664" i="57"/>
  <c r="U1665" i="57"/>
  <c r="V1665" i="57"/>
  <c r="U1666" i="57"/>
  <c r="V1666" i="57"/>
  <c r="U1667" i="57"/>
  <c r="V1667" i="57"/>
  <c r="U1668" i="57"/>
  <c r="V1668" i="57"/>
  <c r="U1669" i="57"/>
  <c r="V1669" i="57"/>
  <c r="U1670" i="57"/>
  <c r="V1670" i="57"/>
  <c r="U1671" i="57"/>
  <c r="V1671" i="57"/>
  <c r="U1672" i="57"/>
  <c r="V1672" i="57"/>
  <c r="U1673" i="57"/>
  <c r="V1673" i="57"/>
  <c r="U1674" i="57"/>
  <c r="V1674" i="57"/>
  <c r="U1675" i="57"/>
  <c r="V1675" i="57"/>
  <c r="U1676" i="57"/>
  <c r="V1676" i="57"/>
  <c r="U1677" i="57"/>
  <c r="V1677" i="57"/>
  <c r="U1678" i="57"/>
  <c r="V1678" i="57"/>
  <c r="U1679" i="57"/>
  <c r="V1679" i="57"/>
  <c r="U1680" i="57"/>
  <c r="V1680" i="57"/>
  <c r="U1681" i="57"/>
  <c r="V1681" i="57"/>
  <c r="U1682" i="57"/>
  <c r="V1682" i="57"/>
  <c r="U1683" i="57"/>
  <c r="V1683" i="57"/>
  <c r="U1684" i="57"/>
  <c r="V1684" i="57"/>
  <c r="U1685" i="57"/>
  <c r="V1685" i="57"/>
  <c r="U1686" i="57"/>
  <c r="V1686" i="57"/>
  <c r="U1687" i="57"/>
  <c r="V1687" i="57"/>
  <c r="U1688" i="57"/>
  <c r="V1688" i="57"/>
  <c r="U1689" i="57"/>
  <c r="V1689" i="57"/>
  <c r="U1690" i="57"/>
  <c r="V1690" i="57"/>
  <c r="U1691" i="57"/>
  <c r="V1691" i="57"/>
  <c r="U1692" i="57"/>
  <c r="V1692" i="57"/>
  <c r="U1693" i="57"/>
  <c r="V1693" i="57"/>
  <c r="U1694" i="57"/>
  <c r="V1694" i="57"/>
  <c r="U1695" i="57"/>
  <c r="V1695" i="57"/>
  <c r="U1696" i="57"/>
  <c r="V1696" i="57"/>
  <c r="U1697" i="57"/>
  <c r="V1697" i="57"/>
  <c r="U1698" i="57"/>
  <c r="V1698" i="57"/>
  <c r="U1699" i="57"/>
  <c r="V1699" i="57"/>
  <c r="U1700" i="57"/>
  <c r="V1700" i="57"/>
  <c r="U1701" i="57"/>
  <c r="V1701" i="57"/>
  <c r="U1702" i="57"/>
  <c r="V1702" i="57"/>
  <c r="U1703" i="57"/>
  <c r="V1703" i="57"/>
  <c r="U1704" i="57"/>
  <c r="V1704" i="57"/>
  <c r="U1705" i="57"/>
  <c r="V1705" i="57"/>
  <c r="U1706" i="57"/>
  <c r="V1706" i="57"/>
  <c r="U1707" i="57"/>
  <c r="V1707" i="57"/>
  <c r="U1708" i="57"/>
  <c r="V1708" i="57"/>
  <c r="U1709" i="57"/>
  <c r="V1709" i="57"/>
  <c r="U1710" i="57"/>
  <c r="V1710" i="57"/>
  <c r="U1711" i="57"/>
  <c r="V1711" i="57"/>
  <c r="U1712" i="57"/>
  <c r="V1712" i="57"/>
  <c r="U1713" i="57"/>
  <c r="V1713" i="57"/>
  <c r="U1714" i="57"/>
  <c r="V1714" i="57"/>
  <c r="U1715" i="57"/>
  <c r="V1715" i="57"/>
  <c r="U1716" i="57"/>
  <c r="V1716" i="57"/>
  <c r="U1717" i="57"/>
  <c r="V1717" i="57"/>
  <c r="U1718" i="57"/>
  <c r="V1718" i="57"/>
  <c r="U1719" i="57"/>
  <c r="V1719" i="57"/>
  <c r="U1720" i="57"/>
  <c r="V1720" i="57"/>
  <c r="U1721" i="57"/>
  <c r="V1721" i="57"/>
  <c r="U1722" i="57"/>
  <c r="V1722" i="57"/>
  <c r="U1723" i="57"/>
  <c r="V1723" i="57"/>
  <c r="U1724" i="57"/>
  <c r="V1724" i="57"/>
  <c r="U1725" i="57"/>
  <c r="V1725" i="57"/>
  <c r="U1726" i="57"/>
  <c r="V1726" i="57"/>
  <c r="U1727" i="57"/>
  <c r="V1727" i="57"/>
  <c r="U1728" i="57"/>
  <c r="V1728" i="57"/>
  <c r="U1729" i="57"/>
  <c r="V1729" i="57"/>
  <c r="U1730" i="57"/>
  <c r="V1730" i="57"/>
  <c r="U1731" i="57"/>
  <c r="V1731" i="57"/>
  <c r="U1732" i="57"/>
  <c r="V1732" i="57"/>
  <c r="U1733" i="57"/>
  <c r="V1733" i="57"/>
  <c r="U1734" i="57"/>
  <c r="V1734" i="57"/>
  <c r="U1735" i="57"/>
  <c r="V1735" i="57"/>
  <c r="U1736" i="57"/>
  <c r="V1736" i="57"/>
  <c r="U1737" i="57"/>
  <c r="V1737" i="57"/>
  <c r="U1738" i="57"/>
  <c r="V1738" i="57"/>
  <c r="U1739" i="57"/>
  <c r="V1739" i="57"/>
  <c r="U1740" i="57"/>
  <c r="V1740" i="57"/>
  <c r="U1741" i="57"/>
  <c r="V1741" i="57"/>
  <c r="U1742" i="57"/>
  <c r="V1742" i="57"/>
  <c r="U1743" i="57"/>
  <c r="V1743" i="57"/>
  <c r="U1744" i="57"/>
  <c r="V1744" i="57"/>
  <c r="U1745" i="57"/>
  <c r="V1745" i="57"/>
  <c r="U1746" i="57"/>
  <c r="V1746" i="57"/>
  <c r="U1747" i="57"/>
  <c r="V1747" i="57"/>
  <c r="U1748" i="57"/>
  <c r="V1748" i="57"/>
  <c r="U1749" i="57"/>
  <c r="V1749" i="57"/>
  <c r="U1750" i="57"/>
  <c r="V1750" i="57"/>
  <c r="U1751" i="57"/>
  <c r="V1751" i="57"/>
  <c r="U1752" i="57"/>
  <c r="V1752" i="57"/>
  <c r="U1753" i="57"/>
  <c r="V1753" i="57"/>
  <c r="U1754" i="57"/>
  <c r="V1754" i="57"/>
  <c r="U1755" i="57"/>
  <c r="V1755" i="57"/>
  <c r="U1756" i="57"/>
  <c r="V1756" i="57"/>
  <c r="U1757" i="57"/>
  <c r="V1757" i="57"/>
  <c r="U1758" i="57"/>
  <c r="V1758" i="57"/>
  <c r="U1759" i="57"/>
  <c r="V1759" i="57"/>
  <c r="U1760" i="57"/>
  <c r="V1760" i="57"/>
  <c r="U1761" i="57"/>
  <c r="V1761" i="57"/>
  <c r="U1762" i="57"/>
  <c r="V1762" i="57"/>
  <c r="U1763" i="57"/>
  <c r="V1763" i="57"/>
  <c r="U1764" i="57"/>
  <c r="V1764" i="57"/>
  <c r="U1765" i="57"/>
  <c r="V1765" i="57"/>
  <c r="U1766" i="57"/>
  <c r="V1766" i="57"/>
  <c r="U1767" i="57"/>
  <c r="V1767" i="57"/>
  <c r="U1768" i="57"/>
  <c r="V1768" i="57"/>
  <c r="U1769" i="57"/>
  <c r="V1769" i="57"/>
  <c r="U1770" i="57"/>
  <c r="V1770" i="57"/>
  <c r="U1771" i="57"/>
  <c r="V1771" i="57"/>
  <c r="U1772" i="57"/>
  <c r="V1772" i="57"/>
  <c r="U1773" i="57"/>
  <c r="V1773" i="57"/>
  <c r="U1774" i="57"/>
  <c r="V1774" i="57"/>
  <c r="U1775" i="57"/>
  <c r="V1775" i="57"/>
  <c r="U1776" i="57"/>
  <c r="V1776" i="57"/>
  <c r="U1777" i="57"/>
  <c r="V1777" i="57"/>
  <c r="U1778" i="57"/>
  <c r="V1778" i="57"/>
  <c r="U1779" i="57"/>
  <c r="V1779" i="57"/>
  <c r="U1780" i="57"/>
  <c r="V1780" i="57"/>
  <c r="U1781" i="57"/>
  <c r="V1781" i="57"/>
  <c r="U1782" i="57"/>
  <c r="V1782" i="57"/>
  <c r="U1783" i="57"/>
  <c r="V1783" i="57"/>
  <c r="U1784" i="57"/>
  <c r="V1784" i="57"/>
  <c r="U1785" i="57"/>
  <c r="V1785" i="57"/>
  <c r="U1786" i="57"/>
  <c r="V1786" i="57"/>
  <c r="U1787" i="57"/>
  <c r="V1787" i="57"/>
  <c r="U1788" i="57"/>
  <c r="V1788" i="57"/>
  <c r="U1789" i="57"/>
  <c r="V1789" i="57"/>
  <c r="U1790" i="57"/>
  <c r="V1790" i="57"/>
  <c r="U1791" i="57"/>
  <c r="V1791" i="57"/>
  <c r="U1792" i="57"/>
  <c r="V1792" i="57"/>
  <c r="U1793" i="57"/>
  <c r="V1793" i="57"/>
  <c r="U1794" i="57"/>
  <c r="V1794" i="57"/>
  <c r="U1795" i="57"/>
  <c r="V1795" i="57"/>
  <c r="U1796" i="57"/>
  <c r="V1796" i="57"/>
  <c r="U1797" i="57"/>
  <c r="V1797" i="57"/>
  <c r="U1798" i="57"/>
  <c r="V1798" i="57"/>
  <c r="U1799" i="57"/>
  <c r="V1799" i="57"/>
  <c r="U1800" i="57"/>
  <c r="V1800" i="57"/>
  <c r="U1801" i="57"/>
  <c r="V1801" i="57"/>
  <c r="U1802" i="57"/>
  <c r="V1802" i="57"/>
  <c r="U1803" i="57"/>
  <c r="V1803" i="57"/>
  <c r="U1804" i="57"/>
  <c r="V1804" i="57"/>
  <c r="U1805" i="57"/>
  <c r="V1805" i="57"/>
  <c r="U1806" i="57"/>
  <c r="V1806" i="57"/>
  <c r="U1807" i="57"/>
  <c r="V1807" i="57"/>
  <c r="U1808" i="57"/>
  <c r="V1808" i="57"/>
  <c r="U1809" i="57"/>
  <c r="V1809" i="57"/>
  <c r="U1810" i="57"/>
  <c r="V1810" i="57"/>
  <c r="U1811" i="57"/>
  <c r="V1811" i="57"/>
  <c r="U1812" i="57"/>
  <c r="V1812" i="57"/>
  <c r="U1813" i="57"/>
  <c r="V1813" i="57"/>
  <c r="U1814" i="57"/>
  <c r="V1814" i="57"/>
  <c r="U1815" i="57"/>
  <c r="V1815" i="57"/>
  <c r="U1816" i="57"/>
  <c r="V1816" i="57"/>
  <c r="U1817" i="57"/>
  <c r="V1817" i="57"/>
  <c r="U1818" i="57"/>
  <c r="V1818" i="57"/>
  <c r="U1819" i="57"/>
  <c r="V1819" i="57"/>
  <c r="U1820" i="57"/>
  <c r="V1820" i="57"/>
  <c r="U1821" i="57"/>
  <c r="V1821" i="57"/>
  <c r="U1822" i="57"/>
  <c r="V1822" i="57"/>
  <c r="U1823" i="57"/>
  <c r="V1823" i="57"/>
  <c r="U1824" i="57"/>
  <c r="V1824" i="57"/>
  <c r="U1825" i="57"/>
  <c r="V1825" i="57"/>
  <c r="U1826" i="57"/>
  <c r="V1826" i="57"/>
  <c r="U1827" i="57"/>
  <c r="V1827" i="57"/>
  <c r="U1828" i="57"/>
  <c r="V1828" i="57"/>
  <c r="U1829" i="57"/>
  <c r="V1829" i="57"/>
  <c r="U1830" i="57"/>
  <c r="V1830" i="57"/>
  <c r="U1831" i="57"/>
  <c r="V1831" i="57"/>
  <c r="U1832" i="57"/>
  <c r="V1832" i="57"/>
  <c r="U1833" i="57"/>
  <c r="V1833" i="57"/>
  <c r="U1834" i="57"/>
  <c r="V1834" i="57"/>
  <c r="U1835" i="57"/>
  <c r="V1835" i="57"/>
  <c r="U1836" i="57"/>
  <c r="V1836" i="57"/>
  <c r="U1837" i="57"/>
  <c r="V1837" i="57"/>
  <c r="U1838" i="57"/>
  <c r="V1838" i="57"/>
  <c r="U1839" i="57"/>
  <c r="V1839" i="57"/>
  <c r="U1840" i="57"/>
  <c r="V1840" i="57"/>
  <c r="U1841" i="57"/>
  <c r="V1841" i="57"/>
  <c r="U1842" i="57"/>
  <c r="V1842" i="57"/>
  <c r="U1843" i="57"/>
  <c r="V1843" i="57"/>
  <c r="U1844" i="57"/>
  <c r="V1844" i="57"/>
  <c r="U1845" i="57"/>
  <c r="V1845" i="57"/>
  <c r="U1846" i="57"/>
  <c r="V1846" i="57"/>
  <c r="U1847" i="57"/>
  <c r="V1847" i="57"/>
  <c r="U1848" i="57"/>
  <c r="V1848" i="57"/>
  <c r="U1849" i="57"/>
  <c r="V1849" i="57"/>
  <c r="U1850" i="57"/>
  <c r="V1850" i="57"/>
  <c r="U1851" i="57"/>
  <c r="V1851" i="57"/>
  <c r="U1852" i="57"/>
  <c r="V1852" i="57"/>
  <c r="U1853" i="57"/>
  <c r="V1853" i="57"/>
  <c r="U1854" i="57"/>
  <c r="V1854" i="57"/>
  <c r="U1855" i="57"/>
  <c r="V1855" i="57"/>
  <c r="U1856" i="57"/>
  <c r="V1856" i="57"/>
  <c r="U1857" i="57"/>
  <c r="V1857" i="57"/>
  <c r="U1858" i="57"/>
  <c r="V1858" i="57"/>
  <c r="U1859" i="57"/>
  <c r="V1859" i="57"/>
  <c r="U1860" i="57"/>
  <c r="V1860" i="57"/>
  <c r="U1861" i="57"/>
  <c r="V1861" i="57"/>
  <c r="U1862" i="57"/>
  <c r="V1862" i="57"/>
  <c r="U1863" i="57"/>
  <c r="V1863" i="57"/>
  <c r="U1864" i="57"/>
  <c r="V1864" i="57"/>
  <c r="U1865" i="57"/>
  <c r="V1865" i="57"/>
  <c r="U1866" i="57"/>
  <c r="V1866" i="57"/>
  <c r="U1867" i="57"/>
  <c r="V1867" i="57"/>
  <c r="U1868" i="57"/>
  <c r="V1868" i="57"/>
  <c r="U1869" i="57"/>
  <c r="V1869" i="57"/>
  <c r="U1870" i="57"/>
  <c r="V1870" i="57"/>
  <c r="U1871" i="57"/>
  <c r="V1871" i="57"/>
  <c r="U1872" i="57"/>
  <c r="V1872" i="57"/>
  <c r="U1873" i="57"/>
  <c r="V1873" i="57"/>
  <c r="U1874" i="57"/>
  <c r="V1874" i="57"/>
  <c r="U1875" i="57"/>
  <c r="V1875" i="57"/>
  <c r="U1876" i="57"/>
  <c r="V1876" i="57"/>
  <c r="U1877" i="57"/>
  <c r="V1877" i="57"/>
  <c r="U1878" i="57"/>
  <c r="V1878" i="57"/>
  <c r="U1879" i="57"/>
  <c r="V1879" i="57"/>
  <c r="U1880" i="57"/>
  <c r="V1880" i="57"/>
  <c r="U1881" i="57"/>
  <c r="V1881" i="57"/>
  <c r="U1882" i="57"/>
  <c r="V1882" i="57"/>
  <c r="U1883" i="57"/>
  <c r="V1883" i="57"/>
  <c r="U1884" i="57"/>
  <c r="V1884" i="57"/>
  <c r="U1885" i="57"/>
  <c r="V1885" i="57"/>
  <c r="U1886" i="57"/>
  <c r="V1886" i="57"/>
  <c r="U1887" i="57"/>
  <c r="V1887" i="57"/>
  <c r="U1888" i="57"/>
  <c r="V1888" i="57"/>
  <c r="U1889" i="57"/>
  <c r="V1889" i="57"/>
  <c r="U1890" i="57"/>
  <c r="V1890" i="57"/>
  <c r="U1891" i="57"/>
  <c r="V1891" i="57"/>
  <c r="U1892" i="57"/>
  <c r="V1892" i="57"/>
  <c r="U1893" i="57"/>
  <c r="V1893" i="57"/>
  <c r="U1894" i="57"/>
  <c r="V1894" i="57"/>
  <c r="U1895" i="57"/>
  <c r="V1895" i="57"/>
  <c r="U1896" i="57"/>
  <c r="V1896" i="57"/>
  <c r="U1897" i="57"/>
  <c r="V1897" i="57"/>
  <c r="U1898" i="57"/>
  <c r="V1898" i="57"/>
  <c r="U1899" i="57"/>
  <c r="V1899" i="57"/>
  <c r="U1900" i="57"/>
  <c r="V1900" i="57"/>
  <c r="U1901" i="57"/>
  <c r="V1901" i="57"/>
  <c r="U1902" i="57"/>
  <c r="V1902" i="57"/>
  <c r="U1903" i="57"/>
  <c r="V1903" i="57"/>
  <c r="U1904" i="57"/>
  <c r="V1904" i="57"/>
  <c r="U1905" i="57"/>
  <c r="V1905" i="57"/>
  <c r="U1906" i="57"/>
  <c r="V1906" i="57"/>
  <c r="U1907" i="57"/>
  <c r="V1907" i="57"/>
  <c r="U1908" i="57"/>
  <c r="V1908" i="57"/>
  <c r="U1909" i="57"/>
  <c r="V1909" i="57"/>
  <c r="U1910" i="57"/>
  <c r="V1910" i="57"/>
  <c r="U1911" i="57"/>
  <c r="V1911" i="57"/>
  <c r="U1912" i="57"/>
  <c r="V1912" i="57"/>
  <c r="U1913" i="57"/>
  <c r="V1913" i="57"/>
  <c r="U1914" i="57"/>
  <c r="V1914" i="57"/>
  <c r="U1915" i="57"/>
  <c r="V1915" i="57"/>
  <c r="U1916" i="57"/>
  <c r="V1916" i="57"/>
  <c r="U1917" i="57"/>
  <c r="V1917" i="57"/>
  <c r="U1918" i="57"/>
  <c r="V1918" i="57"/>
  <c r="U1919" i="57"/>
  <c r="V1919" i="57"/>
  <c r="U1920" i="57"/>
  <c r="V1920" i="57"/>
  <c r="U1921" i="57"/>
  <c r="V1921" i="57"/>
  <c r="U1922" i="57"/>
  <c r="V1922" i="57"/>
  <c r="U1923" i="57"/>
  <c r="V1923" i="57"/>
  <c r="U1924" i="57"/>
  <c r="V1924" i="57"/>
  <c r="U1925" i="57"/>
  <c r="V1925" i="57"/>
  <c r="U1926" i="57"/>
  <c r="V1926" i="57"/>
  <c r="U1927" i="57"/>
  <c r="V1927" i="57"/>
  <c r="U1928" i="57"/>
  <c r="V1928" i="57"/>
  <c r="U1929" i="57"/>
  <c r="V1929" i="57"/>
  <c r="U1930" i="57"/>
  <c r="V1930" i="57"/>
  <c r="U1931" i="57"/>
  <c r="V1931" i="57"/>
  <c r="U1932" i="57"/>
  <c r="V1932" i="57"/>
  <c r="U1933" i="57"/>
  <c r="V1933" i="57"/>
  <c r="U1934" i="57"/>
  <c r="V1934" i="57"/>
  <c r="U1935" i="57"/>
  <c r="V1935" i="57"/>
  <c r="U1936" i="57"/>
  <c r="V1936" i="57"/>
  <c r="U1937" i="57"/>
  <c r="V1937" i="57"/>
  <c r="U1938" i="57"/>
  <c r="V1938" i="57"/>
  <c r="U1939" i="57"/>
  <c r="V1939" i="57"/>
  <c r="U1940" i="57"/>
  <c r="V1940" i="57"/>
  <c r="U1941" i="57"/>
  <c r="V1941" i="57"/>
  <c r="U1942" i="57"/>
  <c r="V1942" i="57"/>
  <c r="U1943" i="57"/>
  <c r="V1943" i="57"/>
  <c r="U1944" i="57"/>
  <c r="V1944" i="57"/>
  <c r="U1945" i="57"/>
  <c r="V1945" i="57"/>
  <c r="U1946" i="57"/>
  <c r="V1946" i="57"/>
  <c r="U1947" i="57"/>
  <c r="V1947" i="57"/>
  <c r="U1948" i="57"/>
  <c r="V1948" i="57"/>
  <c r="U1949" i="57"/>
  <c r="V1949" i="57"/>
  <c r="U1950" i="57"/>
  <c r="V1950" i="57"/>
  <c r="U1951" i="57"/>
  <c r="V1951" i="57"/>
  <c r="U1952" i="57"/>
  <c r="V1952" i="57"/>
  <c r="U1953" i="57"/>
  <c r="V1953" i="57"/>
  <c r="U1954" i="57"/>
  <c r="V1954" i="57"/>
  <c r="U1955" i="57"/>
  <c r="V1955" i="57"/>
  <c r="U1956" i="57"/>
  <c r="V1956" i="57"/>
  <c r="U1957" i="57"/>
  <c r="V1957" i="57"/>
  <c r="U1958" i="57"/>
  <c r="V1958" i="57"/>
  <c r="U1959" i="57"/>
  <c r="V1959" i="57"/>
  <c r="U1960" i="57"/>
  <c r="V1960" i="57"/>
  <c r="U1961" i="57"/>
  <c r="V1961" i="57"/>
  <c r="U1962" i="57"/>
  <c r="V1962" i="57"/>
  <c r="U1963" i="57"/>
  <c r="V1963" i="57"/>
  <c r="U1964" i="57"/>
  <c r="V1964" i="57"/>
  <c r="U1965" i="57"/>
  <c r="V1965" i="57"/>
  <c r="U1966" i="57"/>
  <c r="V1966" i="57"/>
  <c r="U1967" i="57"/>
  <c r="V1967" i="57"/>
  <c r="U1968" i="57"/>
  <c r="V1968" i="57"/>
  <c r="U1969" i="57"/>
  <c r="V1969" i="57"/>
  <c r="U1970" i="57"/>
  <c r="V1970" i="57"/>
  <c r="U1971" i="57"/>
  <c r="V1971" i="57"/>
  <c r="U1972" i="57"/>
  <c r="V1972" i="57"/>
  <c r="U1973" i="57"/>
  <c r="V1973" i="57"/>
  <c r="U1974" i="57"/>
  <c r="V1974" i="57"/>
  <c r="U1975" i="57"/>
  <c r="V1975" i="57"/>
  <c r="U1976" i="57"/>
  <c r="V1976" i="57"/>
  <c r="U1977" i="57"/>
  <c r="V1977" i="57"/>
  <c r="U1978" i="57"/>
  <c r="V1978" i="57"/>
  <c r="U1979" i="57"/>
  <c r="V1979" i="57"/>
  <c r="U1980" i="57"/>
  <c r="V1980" i="57"/>
  <c r="U1981" i="57"/>
  <c r="V1981" i="57"/>
  <c r="U1982" i="57"/>
  <c r="V1982" i="57"/>
  <c r="U1983" i="57"/>
  <c r="V1983" i="57"/>
  <c r="U1984" i="57"/>
  <c r="V1984" i="57"/>
  <c r="U1985" i="57"/>
  <c r="V1985" i="57"/>
  <c r="U1986" i="57"/>
  <c r="V1986" i="57"/>
  <c r="U1987" i="57"/>
  <c r="V1987" i="57"/>
  <c r="U1988" i="57"/>
  <c r="V1988" i="57"/>
  <c r="U1989" i="57"/>
  <c r="V1989" i="57"/>
  <c r="U1990" i="57"/>
  <c r="V1990" i="57"/>
  <c r="U1991" i="57"/>
  <c r="V1991" i="57"/>
  <c r="U1992" i="57"/>
  <c r="V1992" i="57"/>
  <c r="U1993" i="57"/>
  <c r="V1993" i="57"/>
  <c r="U1994" i="57"/>
  <c r="V1994" i="57"/>
  <c r="U1995" i="57"/>
  <c r="V1995" i="57"/>
  <c r="U1996" i="57"/>
  <c r="V1996" i="57"/>
  <c r="U1997" i="57"/>
  <c r="V1997" i="57"/>
  <c r="U1998" i="57"/>
  <c r="V1998" i="57"/>
  <c r="U1999" i="57"/>
  <c r="V1999" i="57"/>
  <c r="U2000" i="57"/>
  <c r="V2000" i="57"/>
  <c r="U2001" i="57"/>
  <c r="V2001" i="57"/>
  <c r="U2002" i="57"/>
  <c r="V2002" i="57"/>
  <c r="U2003" i="57"/>
  <c r="V2003" i="57"/>
  <c r="U2004" i="57"/>
  <c r="V2004" i="57"/>
  <c r="U2005" i="57"/>
  <c r="V2005" i="57"/>
  <c r="U2006" i="57"/>
  <c r="V2006" i="57"/>
  <c r="U2007" i="57"/>
  <c r="V2007" i="57"/>
  <c r="U2008" i="57"/>
  <c r="V2008" i="57"/>
  <c r="U262" i="57"/>
  <c r="V262" i="57"/>
  <c r="W262" i="57"/>
  <c r="X262" i="57" s="1"/>
  <c r="U263" i="57"/>
  <c r="V263" i="57"/>
  <c r="W263" i="57"/>
  <c r="X263" i="57" s="1"/>
  <c r="U264" i="57"/>
  <c r="V264" i="57"/>
  <c r="W264" i="57"/>
  <c r="X264" i="57" s="1"/>
  <c r="U265" i="57"/>
  <c r="V265" i="57"/>
  <c r="W265" i="57"/>
  <c r="X265" i="57" s="1"/>
  <c r="U266" i="57"/>
  <c r="V266" i="57"/>
  <c r="W266" i="57"/>
  <c r="X266" i="57" s="1"/>
  <c r="U267" i="57"/>
  <c r="V267" i="57"/>
  <c r="W267" i="57"/>
  <c r="X267" i="57" s="1"/>
  <c r="U268" i="57"/>
  <c r="V268" i="57"/>
  <c r="W268" i="57"/>
  <c r="X268" i="57" s="1"/>
  <c r="U269" i="57"/>
  <c r="V269" i="57"/>
  <c r="W269" i="57"/>
  <c r="X269" i="57" s="1"/>
  <c r="U270" i="57"/>
  <c r="V270" i="57"/>
  <c r="W270" i="57"/>
  <c r="X270" i="57" s="1"/>
  <c r="U271" i="57"/>
  <c r="V271" i="57"/>
  <c r="W271" i="57"/>
  <c r="X271" i="57" s="1"/>
  <c r="U272" i="57"/>
  <c r="V272" i="57"/>
  <c r="U273" i="57"/>
  <c r="V273" i="57"/>
  <c r="W273" i="57"/>
  <c r="X273" i="57" s="1"/>
  <c r="U274" i="57"/>
  <c r="V274" i="57"/>
  <c r="W274" i="57"/>
  <c r="X274" i="57" s="1"/>
  <c r="U275" i="57"/>
  <c r="V275" i="57"/>
  <c r="W275" i="57"/>
  <c r="X275" i="57" s="1"/>
  <c r="U276" i="57"/>
  <c r="V276" i="57"/>
  <c r="W276" i="57"/>
  <c r="X276" i="57" s="1"/>
  <c r="W2" i="57"/>
  <c r="W556" i="57" s="1"/>
  <c r="X556" i="57" s="1"/>
  <c r="W3" i="57"/>
  <c r="X3" i="57" s="1"/>
  <c r="W5" i="57"/>
  <c r="X5" i="57" s="1"/>
  <c r="W6" i="57"/>
  <c r="X6" i="57" s="1"/>
  <c r="W8" i="57"/>
  <c r="X8" i="57" s="1"/>
  <c r="W9" i="57"/>
  <c r="X9" i="57" s="1"/>
  <c r="W10" i="57"/>
  <c r="X10" i="57" s="1"/>
  <c r="W11" i="57"/>
  <c r="X11" i="57" s="1"/>
  <c r="W13" i="57"/>
  <c r="X13" i="57" s="1"/>
  <c r="W14" i="57"/>
  <c r="X14" i="57" s="1"/>
  <c r="W15" i="57"/>
  <c r="X15" i="57" s="1"/>
  <c r="W17" i="57"/>
  <c r="X17" i="57" s="1"/>
  <c r="W18" i="57"/>
  <c r="X18" i="57" s="1"/>
  <c r="W19" i="57"/>
  <c r="X19" i="57" s="1"/>
  <c r="W20" i="57"/>
  <c r="X20" i="57" s="1"/>
  <c r="W21" i="57"/>
  <c r="X21" i="57" s="1"/>
  <c r="W22" i="57"/>
  <c r="X22" i="57" s="1"/>
  <c r="W23" i="57"/>
  <c r="X23" i="57" s="1"/>
  <c r="W24" i="57"/>
  <c r="X24" i="57" s="1"/>
  <c r="W25" i="57"/>
  <c r="X25" i="57" s="1"/>
  <c r="W26" i="57"/>
  <c r="X26" i="57" s="1"/>
  <c r="W27" i="57"/>
  <c r="X27" i="57" s="1"/>
  <c r="W28" i="57"/>
  <c r="X28" i="57" s="1"/>
  <c r="W29" i="57"/>
  <c r="X29" i="57" s="1"/>
  <c r="W30" i="57"/>
  <c r="X30" i="57" s="1"/>
  <c r="W31" i="57"/>
  <c r="X31" i="57" s="1"/>
  <c r="W32" i="57"/>
  <c r="X32" i="57" s="1"/>
  <c r="W33" i="57"/>
  <c r="X33" i="57" s="1"/>
  <c r="W34" i="57"/>
  <c r="X34" i="57" s="1"/>
  <c r="W35" i="57"/>
  <c r="X35" i="57" s="1"/>
  <c r="W36" i="57"/>
  <c r="X36" i="57" s="1"/>
  <c r="W37" i="57"/>
  <c r="X37" i="57" s="1"/>
  <c r="W38" i="57"/>
  <c r="X38" i="57" s="1"/>
  <c r="W39" i="57"/>
  <c r="X39" i="57" s="1"/>
  <c r="W40" i="57"/>
  <c r="X40" i="57" s="1"/>
  <c r="W41" i="57"/>
  <c r="X41" i="57" s="1"/>
  <c r="W42" i="57"/>
  <c r="X42" i="57" s="1"/>
  <c r="W43" i="57"/>
  <c r="X43" i="57" s="1"/>
  <c r="W44" i="57"/>
  <c r="X44" i="57" s="1"/>
  <c r="W45" i="57"/>
  <c r="X45" i="57" s="1"/>
  <c r="W46" i="57"/>
  <c r="X46" i="57" s="1"/>
  <c r="W47" i="57"/>
  <c r="X47" i="57" s="1"/>
  <c r="W48" i="57"/>
  <c r="X48" i="57" s="1"/>
  <c r="W49" i="57"/>
  <c r="X49" i="57" s="1"/>
  <c r="W50" i="57"/>
  <c r="X50" i="57" s="1"/>
  <c r="W51" i="57"/>
  <c r="X51" i="57" s="1"/>
  <c r="W52" i="57"/>
  <c r="X52" i="57" s="1"/>
  <c r="W53" i="57"/>
  <c r="X53" i="57" s="1"/>
  <c r="W54" i="57"/>
  <c r="X54" i="57" s="1"/>
  <c r="W55" i="57"/>
  <c r="X55" i="57" s="1"/>
  <c r="W56" i="57"/>
  <c r="X56" i="57" s="1"/>
  <c r="W58" i="57"/>
  <c r="X58" i="57" s="1"/>
  <c r="W59" i="57"/>
  <c r="X59" i="57" s="1"/>
  <c r="W60" i="57"/>
  <c r="X60" i="57" s="1"/>
  <c r="W61" i="57"/>
  <c r="X61" i="57" s="1"/>
  <c r="W62" i="57"/>
  <c r="X62" i="57" s="1"/>
  <c r="W63" i="57"/>
  <c r="X63" i="57" s="1"/>
  <c r="W64" i="57"/>
  <c r="X64" i="57" s="1"/>
  <c r="W65" i="57"/>
  <c r="X65" i="57" s="1"/>
  <c r="W66" i="57"/>
  <c r="X66" i="57" s="1"/>
  <c r="W67" i="57"/>
  <c r="X67" i="57" s="1"/>
  <c r="W68" i="57"/>
  <c r="X68" i="57" s="1"/>
  <c r="W69" i="57"/>
  <c r="X69" i="57" s="1"/>
  <c r="W70" i="57"/>
  <c r="X70" i="57" s="1"/>
  <c r="W71" i="57"/>
  <c r="X71" i="57" s="1"/>
  <c r="W72" i="57"/>
  <c r="X72" i="57" s="1"/>
  <c r="W73" i="57"/>
  <c r="X73" i="57" s="1"/>
  <c r="W74" i="57"/>
  <c r="X74" i="57" s="1"/>
  <c r="W75" i="57"/>
  <c r="X75" i="57" s="1"/>
  <c r="W76" i="57"/>
  <c r="X76" i="57" s="1"/>
  <c r="W77" i="57"/>
  <c r="X77" i="57" s="1"/>
  <c r="W78" i="57"/>
  <c r="X78" i="57" s="1"/>
  <c r="W79" i="57"/>
  <c r="X79" i="57" s="1"/>
  <c r="W80" i="57"/>
  <c r="X80" i="57" s="1"/>
  <c r="W81" i="57"/>
  <c r="X81" i="57" s="1"/>
  <c r="W82" i="57"/>
  <c r="X82" i="57" s="1"/>
  <c r="W83" i="57"/>
  <c r="X83" i="57" s="1"/>
  <c r="W84" i="57"/>
  <c r="X84" i="57" s="1"/>
  <c r="W85" i="57"/>
  <c r="X85" i="57" s="1"/>
  <c r="W86" i="57"/>
  <c r="X86" i="57" s="1"/>
  <c r="W87" i="57"/>
  <c r="X87" i="57" s="1"/>
  <c r="W88" i="57"/>
  <c r="X88" i="57" s="1"/>
  <c r="W89" i="57"/>
  <c r="X89" i="57" s="1"/>
  <c r="W90" i="57"/>
  <c r="X90" i="57" s="1"/>
  <c r="W91" i="57"/>
  <c r="X91" i="57" s="1"/>
  <c r="W92" i="57"/>
  <c r="X92" i="57" s="1"/>
  <c r="W93" i="57"/>
  <c r="X93" i="57" s="1"/>
  <c r="W94" i="57"/>
  <c r="X94" i="57" s="1"/>
  <c r="W95" i="57"/>
  <c r="X95" i="57" s="1"/>
  <c r="W96" i="57"/>
  <c r="X96" i="57" s="1"/>
  <c r="W97" i="57"/>
  <c r="X97" i="57" s="1"/>
  <c r="W99" i="57"/>
  <c r="X99" i="57" s="1"/>
  <c r="W100" i="57"/>
  <c r="X100" i="57" s="1"/>
  <c r="W101" i="57"/>
  <c r="X101" i="57" s="1"/>
  <c r="W102" i="57"/>
  <c r="X102" i="57" s="1"/>
  <c r="W103" i="57"/>
  <c r="X103" i="57" s="1"/>
  <c r="W104" i="57"/>
  <c r="X104" i="57" s="1"/>
  <c r="W105" i="57"/>
  <c r="X105" i="57" s="1"/>
  <c r="W106" i="57"/>
  <c r="X106" i="57" s="1"/>
  <c r="W107" i="57"/>
  <c r="X107" i="57" s="1"/>
  <c r="W108" i="57"/>
  <c r="X108" i="57" s="1"/>
  <c r="W109" i="57"/>
  <c r="X109" i="57" s="1"/>
  <c r="W110" i="57"/>
  <c r="X110" i="57" s="1"/>
  <c r="W111" i="57"/>
  <c r="X111" i="57" s="1"/>
  <c r="W112" i="57"/>
  <c r="X112" i="57" s="1"/>
  <c r="W113" i="57"/>
  <c r="X113" i="57" s="1"/>
  <c r="W114" i="57"/>
  <c r="X114" i="57" s="1"/>
  <c r="W115" i="57"/>
  <c r="X115" i="57" s="1"/>
  <c r="W116" i="57"/>
  <c r="X116" i="57" s="1"/>
  <c r="W117" i="57"/>
  <c r="X117" i="57" s="1"/>
  <c r="W118" i="57"/>
  <c r="X118" i="57" s="1"/>
  <c r="W119" i="57"/>
  <c r="X119" i="57" s="1"/>
  <c r="W120" i="57"/>
  <c r="X120" i="57" s="1"/>
  <c r="W121" i="57"/>
  <c r="X121" i="57" s="1"/>
  <c r="W122" i="57"/>
  <c r="X122" i="57" s="1"/>
  <c r="W123" i="57"/>
  <c r="X123" i="57" s="1"/>
  <c r="W124" i="57"/>
  <c r="X124" i="57" s="1"/>
  <c r="W125" i="57"/>
  <c r="X125" i="57" s="1"/>
  <c r="W126" i="57"/>
  <c r="X126" i="57" s="1"/>
  <c r="W127" i="57"/>
  <c r="X127" i="57" s="1"/>
  <c r="W128" i="57"/>
  <c r="X128" i="57" s="1"/>
  <c r="W129" i="57"/>
  <c r="X129" i="57" s="1"/>
  <c r="W130" i="57"/>
  <c r="X130" i="57" s="1"/>
  <c r="W131" i="57"/>
  <c r="X131" i="57" s="1"/>
  <c r="W132" i="57"/>
  <c r="X132" i="57" s="1"/>
  <c r="W133" i="57"/>
  <c r="X133" i="57" s="1"/>
  <c r="W134" i="57"/>
  <c r="X134" i="57" s="1"/>
  <c r="W135" i="57"/>
  <c r="X135" i="57" s="1"/>
  <c r="W136" i="57"/>
  <c r="X136" i="57" s="1"/>
  <c r="W137" i="57"/>
  <c r="X137" i="57" s="1"/>
  <c r="W138" i="57"/>
  <c r="X138" i="57" s="1"/>
  <c r="W139" i="57"/>
  <c r="X139" i="57" s="1"/>
  <c r="W140" i="57"/>
  <c r="X140" i="57" s="1"/>
  <c r="W141" i="57"/>
  <c r="X141" i="57" s="1"/>
  <c r="W142" i="57"/>
  <c r="X142" i="57" s="1"/>
  <c r="W143" i="57"/>
  <c r="X143" i="57" s="1"/>
  <c r="W144" i="57"/>
  <c r="X144" i="57" s="1"/>
  <c r="W145" i="57"/>
  <c r="X145" i="57" s="1"/>
  <c r="W146" i="57"/>
  <c r="X146" i="57" s="1"/>
  <c r="W147" i="57"/>
  <c r="X147" i="57" s="1"/>
  <c r="W148" i="57"/>
  <c r="X148" i="57" s="1"/>
  <c r="W149" i="57"/>
  <c r="X149" i="57" s="1"/>
  <c r="W150" i="57"/>
  <c r="X150" i="57" s="1"/>
  <c r="W151" i="57"/>
  <c r="X151" i="57" s="1"/>
  <c r="W152" i="57"/>
  <c r="X152" i="57" s="1"/>
  <c r="W153" i="57"/>
  <c r="X153" i="57" s="1"/>
  <c r="W154" i="57"/>
  <c r="X154" i="57" s="1"/>
  <c r="W155" i="57"/>
  <c r="X155" i="57" s="1"/>
  <c r="W156" i="57"/>
  <c r="X156" i="57" s="1"/>
  <c r="W157" i="57"/>
  <c r="X157" i="57" s="1"/>
  <c r="W158" i="57"/>
  <c r="X158" i="57" s="1"/>
  <c r="W159" i="57"/>
  <c r="X159" i="57" s="1"/>
  <c r="W160" i="57"/>
  <c r="X160" i="57" s="1"/>
  <c r="W161" i="57"/>
  <c r="X161" i="57" s="1"/>
  <c r="W162" i="57"/>
  <c r="X162" i="57" s="1"/>
  <c r="W163" i="57"/>
  <c r="X163" i="57" s="1"/>
  <c r="W164" i="57"/>
  <c r="X164" i="57" s="1"/>
  <c r="W165" i="57"/>
  <c r="X165" i="57" s="1"/>
  <c r="W166" i="57"/>
  <c r="X166" i="57" s="1"/>
  <c r="W167" i="57"/>
  <c r="X167" i="57" s="1"/>
  <c r="W168" i="57"/>
  <c r="X168" i="57" s="1"/>
  <c r="W169" i="57"/>
  <c r="X169" i="57" s="1"/>
  <c r="W170" i="57"/>
  <c r="X170" i="57" s="1"/>
  <c r="W171" i="57"/>
  <c r="X171" i="57" s="1"/>
  <c r="W172" i="57"/>
  <c r="X172" i="57" s="1"/>
  <c r="W173" i="57"/>
  <c r="X173" i="57" s="1"/>
  <c r="W174" i="57"/>
  <c r="X174" i="57" s="1"/>
  <c r="W175" i="57"/>
  <c r="X175" i="57" s="1"/>
  <c r="W176" i="57"/>
  <c r="X176" i="57" s="1"/>
  <c r="W177" i="57"/>
  <c r="X177" i="57" s="1"/>
  <c r="W178" i="57"/>
  <c r="X178" i="57" s="1"/>
  <c r="W179" i="57"/>
  <c r="X179" i="57" s="1"/>
  <c r="W180" i="57"/>
  <c r="X180" i="57" s="1"/>
  <c r="W181" i="57"/>
  <c r="X181" i="57" s="1"/>
  <c r="W182" i="57"/>
  <c r="X182" i="57" s="1"/>
  <c r="W183" i="57"/>
  <c r="X183" i="57" s="1"/>
  <c r="W184" i="57"/>
  <c r="X184" i="57" s="1"/>
  <c r="W185" i="57"/>
  <c r="X185" i="57" s="1"/>
  <c r="W186" i="57"/>
  <c r="X186" i="57" s="1"/>
  <c r="W187" i="57"/>
  <c r="X187" i="57" s="1"/>
  <c r="W188" i="57"/>
  <c r="X188" i="57" s="1"/>
  <c r="W189" i="57"/>
  <c r="X189" i="57" s="1"/>
  <c r="W190" i="57"/>
  <c r="X190" i="57" s="1"/>
  <c r="W191" i="57"/>
  <c r="X191" i="57" s="1"/>
  <c r="W192" i="57"/>
  <c r="X192" i="57" s="1"/>
  <c r="W193" i="57"/>
  <c r="X193" i="57" s="1"/>
  <c r="W194" i="57"/>
  <c r="X194" i="57" s="1"/>
  <c r="W195" i="57"/>
  <c r="X195" i="57" s="1"/>
  <c r="W196" i="57"/>
  <c r="X196" i="57" s="1"/>
  <c r="W197" i="57"/>
  <c r="X197" i="57" s="1"/>
  <c r="W198" i="57"/>
  <c r="X198" i="57" s="1"/>
  <c r="W199" i="57"/>
  <c r="X199" i="57" s="1"/>
  <c r="W200" i="57"/>
  <c r="X200" i="57" s="1"/>
  <c r="W201" i="57"/>
  <c r="X201" i="57" s="1"/>
  <c r="W202" i="57"/>
  <c r="X202" i="57" s="1"/>
  <c r="W203" i="57"/>
  <c r="X203" i="57" s="1"/>
  <c r="W204" i="57"/>
  <c r="X204" i="57" s="1"/>
  <c r="W205" i="57"/>
  <c r="X205" i="57" s="1"/>
  <c r="W206" i="57"/>
  <c r="X206" i="57" s="1"/>
  <c r="W207" i="57"/>
  <c r="X207" i="57" s="1"/>
  <c r="W208" i="57"/>
  <c r="X208" i="57" s="1"/>
  <c r="W209" i="57"/>
  <c r="X209" i="57" s="1"/>
  <c r="W210" i="57"/>
  <c r="X210" i="57" s="1"/>
  <c r="W211" i="57"/>
  <c r="X211" i="57" s="1"/>
  <c r="W212" i="57"/>
  <c r="X212" i="57" s="1"/>
  <c r="W213" i="57"/>
  <c r="X213" i="57" s="1"/>
  <c r="W214" i="57"/>
  <c r="X214" i="57" s="1"/>
  <c r="W216" i="57"/>
  <c r="X216" i="57" s="1"/>
  <c r="W217" i="57"/>
  <c r="X217" i="57" s="1"/>
  <c r="W218" i="57"/>
  <c r="X218" i="57" s="1"/>
  <c r="W219" i="57"/>
  <c r="X219" i="57" s="1"/>
  <c r="W220" i="57"/>
  <c r="X220" i="57" s="1"/>
  <c r="W221" i="57"/>
  <c r="X221" i="57" s="1"/>
  <c r="W222" i="57"/>
  <c r="X222" i="57" s="1"/>
  <c r="W223" i="57"/>
  <c r="X223" i="57" s="1"/>
  <c r="W224" i="57"/>
  <c r="X224" i="57" s="1"/>
  <c r="W225" i="57"/>
  <c r="X225" i="57" s="1"/>
  <c r="W226" i="57"/>
  <c r="X226" i="57" s="1"/>
  <c r="W227" i="57"/>
  <c r="X227" i="57" s="1"/>
  <c r="W228" i="57"/>
  <c r="X228" i="57" s="1"/>
  <c r="W229" i="57"/>
  <c r="X229" i="57" s="1"/>
  <c r="W230" i="57"/>
  <c r="X230" i="57" s="1"/>
  <c r="W231" i="57"/>
  <c r="X231" i="57" s="1"/>
  <c r="W232" i="57"/>
  <c r="X232" i="57" s="1"/>
  <c r="W233" i="57"/>
  <c r="X233" i="57" s="1"/>
  <c r="W234" i="57"/>
  <c r="X234" i="57" s="1"/>
  <c r="W235" i="57"/>
  <c r="X235" i="57" s="1"/>
  <c r="W236" i="57"/>
  <c r="X236" i="57" s="1"/>
  <c r="W237" i="57"/>
  <c r="X237" i="57" s="1"/>
  <c r="W238" i="57"/>
  <c r="X238" i="57" s="1"/>
  <c r="W239" i="57"/>
  <c r="X239" i="57" s="1"/>
  <c r="W240" i="57"/>
  <c r="X240" i="57" s="1"/>
  <c r="W241" i="57"/>
  <c r="X241" i="57" s="1"/>
  <c r="W242" i="57"/>
  <c r="X242" i="57" s="1"/>
  <c r="W243" i="57"/>
  <c r="X243" i="57" s="1"/>
  <c r="W245" i="57"/>
  <c r="X245" i="57" s="1"/>
  <c r="W246" i="57"/>
  <c r="X246" i="57" s="1"/>
  <c r="W247" i="57"/>
  <c r="X247" i="57" s="1"/>
  <c r="W248" i="57"/>
  <c r="X248" i="57" s="1"/>
  <c r="W249" i="57"/>
  <c r="X249" i="57" s="1"/>
  <c r="W250" i="57"/>
  <c r="X250" i="57" s="1"/>
  <c r="W251" i="57"/>
  <c r="X251" i="57" s="1"/>
  <c r="W252" i="57"/>
  <c r="X252" i="57" s="1"/>
  <c r="W253" i="57"/>
  <c r="X253" i="57" s="1"/>
  <c r="W254" i="57"/>
  <c r="X254" i="57" s="1"/>
  <c r="W255" i="57"/>
  <c r="X255" i="57" s="1"/>
  <c r="W256" i="57"/>
  <c r="X256" i="57" s="1"/>
  <c r="W257" i="57"/>
  <c r="X257" i="57" s="1"/>
  <c r="W258" i="57"/>
  <c r="X258" i="57" s="1"/>
  <c r="W259" i="57"/>
  <c r="X259" i="57" s="1"/>
  <c r="W260" i="57"/>
  <c r="X260" i="57" s="1"/>
  <c r="W261" i="57"/>
  <c r="X261" i="57" s="1"/>
  <c r="W24" i="38"/>
  <c r="W23" i="38"/>
  <c r="W21" i="38"/>
  <c r="W20" i="38"/>
  <c r="W8" i="38"/>
  <c r="W9" i="38"/>
  <c r="W10" i="38"/>
  <c r="W11" i="38"/>
  <c r="W12" i="38"/>
  <c r="W13" i="38"/>
  <c r="W14" i="38"/>
  <c r="W15" i="38"/>
  <c r="W16" i="38"/>
  <c r="W17" i="38"/>
  <c r="W18" i="38"/>
  <c r="W7" i="38"/>
  <c r="D8" i="65"/>
  <c r="D5" i="65"/>
  <c r="D9" i="65"/>
  <c r="D7" i="65"/>
  <c r="D6" i="65"/>
  <c r="D4" i="65"/>
  <c r="N169" i="71" l="1"/>
  <c r="G169" i="71"/>
  <c r="O169" i="71"/>
  <c r="Q169" i="71"/>
  <c r="I169" i="38"/>
  <c r="L169" i="71"/>
  <c r="J169" i="38"/>
  <c r="M169" i="71"/>
  <c r="K169" i="71"/>
  <c r="P169" i="71"/>
  <c r="W215" i="57"/>
  <c r="X215" i="57" s="1"/>
  <c r="W57" i="57"/>
  <c r="X57" i="57" s="1"/>
  <c r="F14" i="71"/>
  <c r="I14" i="71" s="1"/>
  <c r="F11" i="71"/>
  <c r="I11" i="71" s="1"/>
  <c r="F16" i="71"/>
  <c r="I16" i="71" s="1"/>
  <c r="F12" i="71"/>
  <c r="I12" i="71" s="1"/>
  <c r="F21" i="71"/>
  <c r="I21" i="71" s="1"/>
  <c r="F20" i="71"/>
  <c r="I20" i="71" s="1"/>
  <c r="F10" i="71"/>
  <c r="I10" i="71" s="1"/>
  <c r="H61" i="71"/>
  <c r="F7" i="71"/>
  <c r="I7" i="71" s="1"/>
  <c r="H193" i="71"/>
  <c r="F24" i="71"/>
  <c r="I24" i="71" s="1"/>
  <c r="F18" i="71"/>
  <c r="I18" i="71" s="1"/>
  <c r="H170" i="71"/>
  <c r="H127" i="71"/>
  <c r="F9" i="71"/>
  <c r="I9" i="71" s="1"/>
  <c r="F8" i="71"/>
  <c r="I8" i="71" s="1"/>
  <c r="F13" i="71"/>
  <c r="I13" i="71" s="1"/>
  <c r="F15" i="71"/>
  <c r="I15" i="71" s="1"/>
  <c r="H137" i="71"/>
  <c r="F17" i="71"/>
  <c r="I17" i="71" s="1"/>
  <c r="H156" i="71"/>
  <c r="F23" i="71"/>
  <c r="I23" i="71" s="1"/>
  <c r="W1962" i="57"/>
  <c r="X1962" i="57" s="1"/>
  <c r="W7" i="57"/>
  <c r="X7" i="57" s="1"/>
  <c r="W1849" i="57"/>
  <c r="X1849" i="57" s="1"/>
  <c r="W1452" i="57"/>
  <c r="X1452" i="57" s="1"/>
  <c r="W1828" i="57"/>
  <c r="X1828" i="57" s="1"/>
  <c r="W1588" i="57"/>
  <c r="X1588" i="57" s="1"/>
  <c r="W1779" i="57"/>
  <c r="X1779" i="57" s="1"/>
  <c r="W1752" i="57"/>
  <c r="X1752" i="57" s="1"/>
  <c r="W1611" i="57"/>
  <c r="X1611" i="57" s="1"/>
  <c r="W1481" i="57"/>
  <c r="X1481" i="57" s="1"/>
  <c r="W1972" i="57"/>
  <c r="X1972" i="57" s="1"/>
  <c r="W1914" i="57"/>
  <c r="X1914" i="57" s="1"/>
  <c r="W272" i="57"/>
  <c r="X272" i="57" s="1"/>
  <c r="W1989" i="57"/>
  <c r="X1989" i="57" s="1"/>
  <c r="W1768" i="57"/>
  <c r="X1768" i="57" s="1"/>
  <c r="W1645" i="57"/>
  <c r="X1645" i="57" s="1"/>
  <c r="W1301" i="57"/>
  <c r="X1301" i="57" s="1"/>
  <c r="W1924" i="57"/>
  <c r="X1924" i="57" s="1"/>
  <c r="W1790" i="57"/>
  <c r="X1790" i="57" s="1"/>
  <c r="W1709" i="57"/>
  <c r="X1709" i="57" s="1"/>
  <c r="W1714" i="57"/>
  <c r="X1714" i="57" s="1"/>
  <c r="W1691" i="57"/>
  <c r="X1691" i="57" s="1"/>
  <c r="W1555" i="57"/>
  <c r="X1555" i="57" s="1"/>
  <c r="W1347" i="57"/>
  <c r="X1347" i="57" s="1"/>
  <c r="W804" i="57"/>
  <c r="X804" i="57" s="1"/>
  <c r="W1859" i="57"/>
  <c r="X1859" i="57" s="1"/>
  <c r="W1731" i="57"/>
  <c r="X1731" i="57" s="1"/>
  <c r="W1549" i="57"/>
  <c r="X1549" i="57" s="1"/>
  <c r="W1870" i="57"/>
  <c r="X1870" i="57" s="1"/>
  <c r="W1887" i="57"/>
  <c r="X1887" i="57" s="1"/>
  <c r="W1191" i="57"/>
  <c r="X1191" i="57" s="1"/>
  <c r="W1126" i="57"/>
  <c r="X1126" i="57" s="1"/>
  <c r="W1951" i="57"/>
  <c r="X1951" i="57" s="1"/>
  <c r="W1817" i="57"/>
  <c r="X1817" i="57" s="1"/>
  <c r="W1238" i="57"/>
  <c r="X1238" i="57" s="1"/>
  <c r="W1137" i="57"/>
  <c r="X1137" i="57" s="1"/>
  <c r="W1996" i="57"/>
  <c r="X1996" i="57" s="1"/>
  <c r="W1985" i="57"/>
  <c r="X1985" i="57" s="1"/>
  <c r="W1958" i="57"/>
  <c r="X1958" i="57" s="1"/>
  <c r="W1931" i="57"/>
  <c r="X1931" i="57" s="1"/>
  <c r="W1775" i="57"/>
  <c r="X1775" i="57" s="1"/>
  <c r="W1607" i="57"/>
  <c r="X1607" i="57" s="1"/>
  <c r="W1407" i="57"/>
  <c r="X1407" i="57" s="1"/>
  <c r="W1002" i="57"/>
  <c r="X1002" i="57" s="1"/>
  <c r="W12" i="57"/>
  <c r="X12" i="57" s="1"/>
  <c r="W2006" i="57"/>
  <c r="X2006" i="57" s="1"/>
  <c r="W1968" i="57"/>
  <c r="X1968" i="57" s="1"/>
  <c r="W1941" i="57"/>
  <c r="X1941" i="57" s="1"/>
  <c r="W1904" i="57"/>
  <c r="X1904" i="57" s="1"/>
  <c r="W1839" i="57"/>
  <c r="X1839" i="57" s="1"/>
  <c r="W1764" i="57"/>
  <c r="X1764" i="57" s="1"/>
  <c r="W1726" i="57"/>
  <c r="X1726" i="57" s="1"/>
  <c r="W1687" i="57"/>
  <c r="X1687" i="57" s="1"/>
  <c r="W1366" i="57"/>
  <c r="X1366" i="57" s="1"/>
  <c r="W769" i="57"/>
  <c r="X769" i="57" s="1"/>
  <c r="W1999" i="57"/>
  <c r="X1999" i="57" s="1"/>
  <c r="W1934" i="57"/>
  <c r="X1934" i="57" s="1"/>
  <c r="W1832" i="57"/>
  <c r="X1832" i="57" s="1"/>
  <c r="W1805" i="57"/>
  <c r="X1805" i="57" s="1"/>
  <c r="W1794" i="57"/>
  <c r="X1794" i="57" s="1"/>
  <c r="W1696" i="57"/>
  <c r="X1696" i="57" s="1"/>
  <c r="W1559" i="57"/>
  <c r="X1559" i="57" s="1"/>
  <c r="W1422" i="57"/>
  <c r="X1422" i="57" s="1"/>
  <c r="W1312" i="57"/>
  <c r="X1312" i="57" s="1"/>
  <c r="W1254" i="57"/>
  <c r="X1254" i="57" s="1"/>
  <c r="W826" i="57"/>
  <c r="X826" i="57" s="1"/>
  <c r="W324" i="57"/>
  <c r="X324" i="57" s="1"/>
  <c r="W1907" i="57"/>
  <c r="X1907" i="57" s="1"/>
  <c r="W1880" i="57"/>
  <c r="X1880" i="57" s="1"/>
  <c r="W1853" i="57"/>
  <c r="X1853" i="57" s="1"/>
  <c r="W1821" i="57"/>
  <c r="X1821" i="57" s="1"/>
  <c r="W1783" i="57"/>
  <c r="X1783" i="57" s="1"/>
  <c r="W1621" i="57"/>
  <c r="X1621" i="57" s="1"/>
  <c r="W1570" i="57"/>
  <c r="X1570" i="57" s="1"/>
  <c r="W1525" i="57"/>
  <c r="X1525" i="57" s="1"/>
  <c r="W1381" i="57"/>
  <c r="X1381" i="57" s="1"/>
  <c r="W1917" i="57"/>
  <c r="X1917" i="57" s="1"/>
  <c r="W1890" i="57"/>
  <c r="X1890" i="57" s="1"/>
  <c r="W1863" i="57"/>
  <c r="X1863" i="57" s="1"/>
  <c r="W1756" i="57"/>
  <c r="X1756" i="57" s="1"/>
  <c r="W1734" i="57"/>
  <c r="X1734" i="57" s="1"/>
  <c r="W1655" i="57"/>
  <c r="X1655" i="57" s="1"/>
  <c r="W1536" i="57"/>
  <c r="X1536" i="57" s="1"/>
  <c r="W1496" i="57"/>
  <c r="X1496" i="57" s="1"/>
  <c r="W1392" i="57"/>
  <c r="X1392" i="57" s="1"/>
  <c r="W1212" i="57"/>
  <c r="X1212" i="57" s="1"/>
  <c r="W1070" i="57"/>
  <c r="X1070" i="57" s="1"/>
  <c r="W1965" i="57"/>
  <c r="X1965" i="57" s="1"/>
  <c r="W1938" i="57"/>
  <c r="X1938" i="57" s="1"/>
  <c r="W1836" i="57"/>
  <c r="X1836" i="57" s="1"/>
  <c r="W1809" i="57"/>
  <c r="X1809" i="57" s="1"/>
  <c r="W1798" i="57"/>
  <c r="X1798" i="57" s="1"/>
  <c r="W1739" i="57"/>
  <c r="X1739" i="57" s="1"/>
  <c r="W1678" i="57"/>
  <c r="X1678" i="57" s="1"/>
  <c r="W1501" i="57"/>
  <c r="X1501" i="57" s="1"/>
  <c r="W1316" i="57"/>
  <c r="X1316" i="57" s="1"/>
  <c r="W1270" i="57"/>
  <c r="X1270" i="57" s="1"/>
  <c r="W16" i="57"/>
  <c r="X16" i="57" s="1"/>
  <c r="W1975" i="57"/>
  <c r="X1975" i="57" s="1"/>
  <c r="W1911" i="57"/>
  <c r="X1911" i="57" s="1"/>
  <c r="W1873" i="57"/>
  <c r="X1873" i="57" s="1"/>
  <c r="W1787" i="57"/>
  <c r="X1787" i="57" s="1"/>
  <c r="W1771" i="57"/>
  <c r="X1771" i="57" s="1"/>
  <c r="W1597" i="57"/>
  <c r="X1597" i="57" s="1"/>
  <c r="W1574" i="57"/>
  <c r="X1574" i="57" s="1"/>
  <c r="W2002" i="57"/>
  <c r="X2002" i="57" s="1"/>
  <c r="W1948" i="57"/>
  <c r="X1948" i="57" s="1"/>
  <c r="W1921" i="57"/>
  <c r="X1921" i="57" s="1"/>
  <c r="W1900" i="57"/>
  <c r="X1900" i="57" s="1"/>
  <c r="W1846" i="57"/>
  <c r="X1846" i="57" s="1"/>
  <c r="W1760" i="57"/>
  <c r="X1760" i="57" s="1"/>
  <c r="W1722" i="57"/>
  <c r="X1722" i="57" s="1"/>
  <c r="W1540" i="57"/>
  <c r="X1540" i="57" s="1"/>
  <c r="W1466" i="57"/>
  <c r="X1466" i="57" s="1"/>
  <c r="W1437" i="57"/>
  <c r="X1437" i="57" s="1"/>
  <c r="W603" i="57"/>
  <c r="X603" i="57" s="1"/>
  <c r="W1883" i="57"/>
  <c r="X1883" i="57" s="1"/>
  <c r="W1856" i="57"/>
  <c r="X1856" i="57" s="1"/>
  <c r="W1824" i="57"/>
  <c r="X1824" i="57" s="1"/>
  <c r="W1743" i="57"/>
  <c r="X1743" i="57" s="1"/>
  <c r="W1636" i="57"/>
  <c r="X1636" i="57" s="1"/>
  <c r="W1511" i="57"/>
  <c r="X1511" i="57" s="1"/>
  <c r="W1477" i="57"/>
  <c r="X1477" i="57" s="1"/>
  <c r="W1332" i="57"/>
  <c r="X1332" i="57" s="1"/>
  <c r="W1286" i="57"/>
  <c r="X1286" i="57" s="1"/>
  <c r="W2003" i="57"/>
  <c r="X2003" i="57" s="1"/>
  <c r="W1993" i="57"/>
  <c r="X1993" i="57" s="1"/>
  <c r="W1983" i="57"/>
  <c r="X1983" i="57" s="1"/>
  <c r="W1976" i="57"/>
  <c r="X1976" i="57" s="1"/>
  <c r="W1959" i="57"/>
  <c r="X1959" i="57" s="1"/>
  <c r="W1952" i="57"/>
  <c r="X1952" i="57" s="1"/>
  <c r="W1942" i="57"/>
  <c r="X1942" i="57" s="1"/>
  <c r="W1925" i="57"/>
  <c r="X1925" i="57" s="1"/>
  <c r="W1918" i="57"/>
  <c r="X1918" i="57" s="1"/>
  <c r="W1908" i="57"/>
  <c r="X1908" i="57" s="1"/>
  <c r="W1891" i="57"/>
  <c r="X1891" i="57" s="1"/>
  <c r="W1857" i="57"/>
  <c r="X1857" i="57" s="1"/>
  <c r="W1850" i="57"/>
  <c r="X1850" i="57" s="1"/>
  <c r="W1840" i="57"/>
  <c r="X1840" i="57" s="1"/>
  <c r="W1825" i="57"/>
  <c r="X1825" i="57" s="1"/>
  <c r="W1814" i="57"/>
  <c r="X1814" i="57" s="1"/>
  <c r="W1810" i="57"/>
  <c r="X1810" i="57" s="1"/>
  <c r="W1799" i="57"/>
  <c r="X1799" i="57" s="1"/>
  <c r="W1795" i="57"/>
  <c r="X1795" i="57" s="1"/>
  <c r="W1780" i="57"/>
  <c r="X1780" i="57" s="1"/>
  <c r="W1772" i="57"/>
  <c r="X1772" i="57" s="1"/>
  <c r="W1749" i="57"/>
  <c r="X1749" i="57" s="1"/>
  <c r="W1735" i="57"/>
  <c r="X1735" i="57" s="1"/>
  <c r="W1715" i="57"/>
  <c r="X1715" i="57" s="1"/>
  <c r="W1706" i="57"/>
  <c r="X1706" i="57" s="1"/>
  <c r="W1688" i="57"/>
  <c r="X1688" i="57" s="1"/>
  <c r="W1684" i="57"/>
  <c r="X1684" i="57" s="1"/>
  <c r="W1651" i="57"/>
  <c r="X1651" i="57" s="1"/>
  <c r="W1632" i="57"/>
  <c r="X1632" i="57" s="1"/>
  <c r="W1522" i="57"/>
  <c r="X1522" i="57" s="1"/>
  <c r="W1507" i="57"/>
  <c r="X1507" i="57" s="1"/>
  <c r="W1328" i="57"/>
  <c r="X1328" i="57" s="1"/>
  <c r="W1229" i="57"/>
  <c r="X1229" i="57" s="1"/>
  <c r="W1187" i="57"/>
  <c r="X1187" i="57" s="1"/>
  <c r="W1160" i="57"/>
  <c r="X1160" i="57" s="1"/>
  <c r="W1031" i="57"/>
  <c r="X1031" i="57" s="1"/>
  <c r="W993" i="57"/>
  <c r="X993" i="57" s="1"/>
  <c r="W539" i="57"/>
  <c r="X539" i="57" s="1"/>
  <c r="W1986" i="57"/>
  <c r="X1986" i="57" s="1"/>
  <c r="W1979" i="57"/>
  <c r="X1979" i="57" s="1"/>
  <c r="W1955" i="57"/>
  <c r="X1955" i="57" s="1"/>
  <c r="W1945" i="57"/>
  <c r="X1945" i="57" s="1"/>
  <c r="W1935" i="57"/>
  <c r="X1935" i="57" s="1"/>
  <c r="W1928" i="57"/>
  <c r="X1928" i="57" s="1"/>
  <c r="W1901" i="57"/>
  <c r="X1901" i="57" s="1"/>
  <c r="W1894" i="57"/>
  <c r="X1894" i="57" s="1"/>
  <c r="W1877" i="57"/>
  <c r="X1877" i="57" s="1"/>
  <c r="W1867" i="57"/>
  <c r="X1867" i="57" s="1"/>
  <c r="W1860" i="57"/>
  <c r="X1860" i="57" s="1"/>
  <c r="W1843" i="57"/>
  <c r="X1843" i="57" s="1"/>
  <c r="W1806" i="57"/>
  <c r="X1806" i="57" s="1"/>
  <c r="W1791" i="57"/>
  <c r="X1791" i="57" s="1"/>
  <c r="W1727" i="57"/>
  <c r="X1727" i="57" s="1"/>
  <c r="W1723" i="57"/>
  <c r="X1723" i="57" s="1"/>
  <c r="W1692" i="57"/>
  <c r="X1692" i="57" s="1"/>
  <c r="W1669" i="57"/>
  <c r="X1669" i="57" s="1"/>
  <c r="W1603" i="57"/>
  <c r="X1603" i="57" s="1"/>
  <c r="W1560" i="57"/>
  <c r="X1560" i="57" s="1"/>
  <c r="W1492" i="57"/>
  <c r="X1492" i="57" s="1"/>
  <c r="W1467" i="57"/>
  <c r="X1467" i="57" s="1"/>
  <c r="W1448" i="57"/>
  <c r="X1448" i="57" s="1"/>
  <c r="W1433" i="57"/>
  <c r="X1433" i="57" s="1"/>
  <c r="W1418" i="57"/>
  <c r="X1418" i="57" s="1"/>
  <c r="W1393" i="57"/>
  <c r="X1393" i="57" s="1"/>
  <c r="W1377" i="57"/>
  <c r="X1377" i="57" s="1"/>
  <c r="W1343" i="57"/>
  <c r="X1343" i="57" s="1"/>
  <c r="W1317" i="57"/>
  <c r="X1317" i="57" s="1"/>
  <c r="W1266" i="57"/>
  <c r="X1266" i="57" s="1"/>
  <c r="W1250" i="57"/>
  <c r="X1250" i="57" s="1"/>
  <c r="W1234" i="57"/>
  <c r="X1234" i="57" s="1"/>
  <c r="W1208" i="57"/>
  <c r="X1208" i="57" s="1"/>
  <c r="W1165" i="57"/>
  <c r="X1165" i="57" s="1"/>
  <c r="W948" i="57"/>
  <c r="X948" i="57" s="1"/>
  <c r="W943" i="57"/>
  <c r="X943" i="57" s="1"/>
  <c r="W4" i="57"/>
  <c r="X4" i="57" s="1"/>
  <c r="W291" i="57"/>
  <c r="X291" i="57" s="1"/>
  <c r="W301" i="57"/>
  <c r="X301" i="57" s="1"/>
  <c r="W318" i="57"/>
  <c r="X318" i="57" s="1"/>
  <c r="W325" i="57"/>
  <c r="X325" i="57" s="1"/>
  <c r="W335" i="57"/>
  <c r="X335" i="57" s="1"/>
  <c r="W342" i="57"/>
  <c r="X342" i="57" s="1"/>
  <c r="W352" i="57"/>
  <c r="X352" i="57" s="1"/>
  <c r="W359" i="57"/>
  <c r="X359" i="57" s="1"/>
  <c r="W369" i="57"/>
  <c r="X369" i="57" s="1"/>
  <c r="W386" i="57"/>
  <c r="X386" i="57" s="1"/>
  <c r="W403" i="57"/>
  <c r="X403" i="57" s="1"/>
  <c r="W414" i="57"/>
  <c r="X414" i="57" s="1"/>
  <c r="W432" i="57"/>
  <c r="X432" i="57" s="1"/>
  <c r="W439" i="57"/>
  <c r="X439" i="57" s="1"/>
  <c r="W450" i="57"/>
  <c r="X450" i="57" s="1"/>
  <c r="W464" i="57"/>
  <c r="X464" i="57" s="1"/>
  <c r="W288" i="57"/>
  <c r="X288" i="57" s="1"/>
  <c r="W298" i="57"/>
  <c r="X298" i="57" s="1"/>
  <c r="W305" i="57"/>
  <c r="X305" i="57" s="1"/>
  <c r="W315" i="57"/>
  <c r="X315" i="57" s="1"/>
  <c r="W332" i="57"/>
  <c r="X332" i="57" s="1"/>
  <c r="W366" i="57"/>
  <c r="X366" i="57" s="1"/>
  <c r="W376" i="57"/>
  <c r="X376" i="57" s="1"/>
  <c r="W383" i="57"/>
  <c r="X383" i="57" s="1"/>
  <c r="W393" i="57"/>
  <c r="X393" i="57" s="1"/>
  <c r="W400" i="57"/>
  <c r="X400" i="57" s="1"/>
  <c r="W407" i="57"/>
  <c r="X407" i="57" s="1"/>
  <c r="W312" i="57"/>
  <c r="X312" i="57" s="1"/>
  <c r="W322" i="57"/>
  <c r="X322" i="57" s="1"/>
  <c r="W329" i="57"/>
  <c r="X329" i="57" s="1"/>
  <c r="W339" i="57"/>
  <c r="X339" i="57" s="1"/>
  <c r="W349" i="57"/>
  <c r="X349" i="57" s="1"/>
  <c r="W356" i="57"/>
  <c r="X356" i="57" s="1"/>
  <c r="W363" i="57"/>
  <c r="X363" i="57" s="1"/>
  <c r="W380" i="57"/>
  <c r="X380" i="57" s="1"/>
  <c r="W397" i="57"/>
  <c r="X397" i="57" s="1"/>
  <c r="W411" i="57"/>
  <c r="X411" i="57" s="1"/>
  <c r="W429" i="57"/>
  <c r="X429" i="57" s="1"/>
  <c r="W447" i="57"/>
  <c r="X447" i="57" s="1"/>
  <c r="W461" i="57"/>
  <c r="X461" i="57" s="1"/>
  <c r="W472" i="57"/>
  <c r="X472" i="57" s="1"/>
  <c r="W479" i="57"/>
  <c r="X479" i="57" s="1"/>
  <c r="W501" i="57"/>
  <c r="X501" i="57" s="1"/>
  <c r="W519" i="57"/>
  <c r="X519" i="57" s="1"/>
  <c r="W523" i="57"/>
  <c r="X523" i="57" s="1"/>
  <c r="W541" i="57"/>
  <c r="X541" i="57" s="1"/>
  <c r="W548" i="57"/>
  <c r="X548" i="57" s="1"/>
  <c r="W295" i="57"/>
  <c r="X295" i="57" s="1"/>
  <c r="W302" i="57"/>
  <c r="X302" i="57" s="1"/>
  <c r="W309" i="57"/>
  <c r="X309" i="57" s="1"/>
  <c r="W326" i="57"/>
  <c r="X326" i="57" s="1"/>
  <c r="W346" i="57"/>
  <c r="X346" i="57" s="1"/>
  <c r="W353" i="57"/>
  <c r="X353" i="57" s="1"/>
  <c r="W360" i="57"/>
  <c r="X360" i="57" s="1"/>
  <c r="W373" i="57"/>
  <c r="X373" i="57" s="1"/>
  <c r="W390" i="57"/>
  <c r="X390" i="57" s="1"/>
  <c r="W404" i="57"/>
  <c r="X404" i="57" s="1"/>
  <c r="W418" i="57"/>
  <c r="X418" i="57" s="1"/>
  <c r="W433" i="57"/>
  <c r="X433" i="57" s="1"/>
  <c r="W440" i="57"/>
  <c r="X440" i="57" s="1"/>
  <c r="W454" i="57"/>
  <c r="X454" i="57" s="1"/>
  <c r="W465" i="57"/>
  <c r="X465" i="57" s="1"/>
  <c r="W483" i="57"/>
  <c r="X483" i="57" s="1"/>
  <c r="W490" i="57"/>
  <c r="X490" i="57" s="1"/>
  <c r="W512" i="57"/>
  <c r="X512" i="57" s="1"/>
  <c r="W530" i="57"/>
  <c r="X530" i="57" s="1"/>
  <c r="W545" i="57"/>
  <c r="X545" i="57" s="1"/>
  <c r="W563" i="57"/>
  <c r="X563" i="57" s="1"/>
  <c r="W578" i="57"/>
  <c r="X578" i="57" s="1"/>
  <c r="W615" i="57"/>
  <c r="X615" i="57" s="1"/>
  <c r="W633" i="57"/>
  <c r="X633" i="57" s="1"/>
  <c r="W648" i="57"/>
  <c r="X648" i="57" s="1"/>
  <c r="W666" i="57"/>
  <c r="X666" i="57" s="1"/>
  <c r="W689" i="57"/>
  <c r="X689" i="57" s="1"/>
  <c r="W696" i="57"/>
  <c r="X696" i="57" s="1"/>
  <c r="W711" i="57"/>
  <c r="X711" i="57" s="1"/>
  <c r="W726" i="57"/>
  <c r="X726" i="57" s="1"/>
  <c r="W737" i="57"/>
  <c r="X737" i="57" s="1"/>
  <c r="W741" i="57"/>
  <c r="X741" i="57" s="1"/>
  <c r="W777" i="57"/>
  <c r="X777" i="57" s="1"/>
  <c r="W794" i="57"/>
  <c r="X794" i="57" s="1"/>
  <c r="W808" i="57"/>
  <c r="X808" i="57" s="1"/>
  <c r="W815" i="57"/>
  <c r="X815" i="57" s="1"/>
  <c r="W822" i="57"/>
  <c r="X822" i="57" s="1"/>
  <c r="W829" i="57"/>
  <c r="X829" i="57" s="1"/>
  <c r="W836" i="57"/>
  <c r="X836" i="57" s="1"/>
  <c r="W843" i="57"/>
  <c r="X843" i="57" s="1"/>
  <c r="W860" i="57"/>
  <c r="X860" i="57" s="1"/>
  <c r="W874" i="57"/>
  <c r="X874" i="57" s="1"/>
  <c r="W891" i="57"/>
  <c r="X891" i="57" s="1"/>
  <c r="W898" i="57"/>
  <c r="X898" i="57" s="1"/>
  <c r="W905" i="57"/>
  <c r="X905" i="57" s="1"/>
  <c r="W912" i="57"/>
  <c r="X912" i="57" s="1"/>
  <c r="W922" i="57"/>
  <c r="X922" i="57" s="1"/>
  <c r="W929" i="57"/>
  <c r="X929" i="57" s="1"/>
  <c r="W936" i="57"/>
  <c r="X936" i="57" s="1"/>
  <c r="W950" i="57"/>
  <c r="X950" i="57" s="1"/>
  <c r="W957" i="57"/>
  <c r="X957" i="57" s="1"/>
  <c r="W967" i="57"/>
  <c r="X967" i="57" s="1"/>
  <c r="W974" i="57"/>
  <c r="X974" i="57" s="1"/>
  <c r="W996" i="57"/>
  <c r="X996" i="57" s="1"/>
  <c r="W1014" i="57"/>
  <c r="X1014" i="57" s="1"/>
  <c r="W1021" i="57"/>
  <c r="X1021" i="57" s="1"/>
  <c r="W1028" i="57"/>
  <c r="X1028" i="57" s="1"/>
  <c r="W1046" i="57"/>
  <c r="X1046" i="57" s="1"/>
  <c r="W292" i="57"/>
  <c r="X292" i="57" s="1"/>
  <c r="W299" i="57"/>
  <c r="X299" i="57" s="1"/>
  <c r="I181" i="38" s="1"/>
  <c r="W306" i="57"/>
  <c r="X306" i="57" s="1"/>
  <c r="W319" i="57"/>
  <c r="X319" i="57" s="1"/>
  <c r="W336" i="57"/>
  <c r="X336" i="57" s="1"/>
  <c r="W343" i="57"/>
  <c r="X343" i="57" s="1"/>
  <c r="W370" i="57"/>
  <c r="X370" i="57" s="1"/>
  <c r="W377" i="57"/>
  <c r="X377" i="57" s="1"/>
  <c r="W387" i="57"/>
  <c r="X387" i="57" s="1"/>
  <c r="W401" i="57"/>
  <c r="X401" i="57" s="1"/>
  <c r="W415" i="57"/>
  <c r="X415" i="57" s="1"/>
  <c r="W422" i="57"/>
  <c r="X422" i="57" s="1"/>
  <c r="W437" i="57"/>
  <c r="X437" i="57" s="1"/>
  <c r="W451" i="57"/>
  <c r="X451" i="57" s="1"/>
  <c r="W458" i="57"/>
  <c r="X458" i="57" s="1"/>
  <c r="W289" i="57"/>
  <c r="X289" i="57" s="1"/>
  <c r="W316" i="57"/>
  <c r="X316" i="57" s="1"/>
  <c r="W323" i="57"/>
  <c r="X323" i="57" s="1"/>
  <c r="W333" i="57"/>
  <c r="X333" i="57" s="1"/>
  <c r="W350" i="57"/>
  <c r="X350" i="57" s="1"/>
  <c r="W357" i="57"/>
  <c r="X357" i="57" s="1"/>
  <c r="W367" i="57"/>
  <c r="X367" i="57" s="1"/>
  <c r="W384" i="57"/>
  <c r="X384" i="57" s="1"/>
  <c r="W394" i="57"/>
  <c r="X394" i="57" s="1"/>
  <c r="W398" i="57"/>
  <c r="X398" i="57" s="1"/>
  <c r="W408" i="57"/>
  <c r="X408" i="57" s="1"/>
  <c r="W426" i="57"/>
  <c r="X426" i="57" s="1"/>
  <c r="W444" i="57"/>
  <c r="X444" i="57" s="1"/>
  <c r="W473" i="57"/>
  <c r="X473" i="57" s="1"/>
  <c r="W487" i="57"/>
  <c r="X487" i="57" s="1"/>
  <c r="W498" i="57"/>
  <c r="X498" i="57" s="1"/>
  <c r="W516" i="57"/>
  <c r="X516" i="57" s="1"/>
  <c r="W520" i="57"/>
  <c r="X520" i="57" s="1"/>
  <c r="W524" i="57"/>
  <c r="X524" i="57" s="1"/>
  <c r="W549" i="57"/>
  <c r="X549" i="57" s="1"/>
  <c r="W296" i="57"/>
  <c r="X296" i="57" s="1"/>
  <c r="W303" i="57"/>
  <c r="X303" i="57" s="1"/>
  <c r="W313" i="57"/>
  <c r="X313" i="57" s="1"/>
  <c r="W330" i="57"/>
  <c r="X330" i="57" s="1"/>
  <c r="W340" i="57"/>
  <c r="X340" i="57" s="1"/>
  <c r="W347" i="57"/>
  <c r="X347" i="57" s="1"/>
  <c r="W364" i="57"/>
  <c r="X364" i="57" s="1"/>
  <c r="W374" i="57"/>
  <c r="X374" i="57" s="1"/>
  <c r="W381" i="57"/>
  <c r="X381" i="57" s="1"/>
  <c r="W412" i="57"/>
  <c r="X412" i="57" s="1"/>
  <c r="W419" i="57"/>
  <c r="X419" i="57" s="1"/>
  <c r="W430" i="57"/>
  <c r="X430" i="57" s="1"/>
  <c r="W434" i="57"/>
  <c r="X434" i="57" s="1"/>
  <c r="W448" i="57"/>
  <c r="X448" i="57" s="1"/>
  <c r="W455" i="57"/>
  <c r="X455" i="57" s="1"/>
  <c r="W462" i="57"/>
  <c r="X462" i="57" s="1"/>
  <c r="W480" i="57"/>
  <c r="X480" i="57" s="1"/>
  <c r="W491" i="57"/>
  <c r="X491" i="57" s="1"/>
  <c r="W502" i="57"/>
  <c r="X502" i="57" s="1"/>
  <c r="W531" i="57"/>
  <c r="X531" i="57" s="1"/>
  <c r="W286" i="57"/>
  <c r="X286" i="57" s="1"/>
  <c r="W293" i="57"/>
  <c r="X293" i="57" s="1"/>
  <c r="W310" i="57"/>
  <c r="X310" i="57" s="1"/>
  <c r="W320" i="57"/>
  <c r="X320" i="57" s="1"/>
  <c r="W327" i="57"/>
  <c r="X327" i="57" s="1"/>
  <c r="W344" i="57"/>
  <c r="X344" i="57" s="1"/>
  <c r="W354" i="57"/>
  <c r="X354" i="57" s="1"/>
  <c r="W361" i="57"/>
  <c r="X361" i="57" s="1"/>
  <c r="W371" i="57"/>
  <c r="X371" i="57" s="1"/>
  <c r="W378" i="57"/>
  <c r="X378" i="57" s="1"/>
  <c r="W391" i="57"/>
  <c r="X391" i="57" s="1"/>
  <c r="W405" i="57"/>
  <c r="X405" i="57" s="1"/>
  <c r="W416" i="57"/>
  <c r="X416" i="57" s="1"/>
  <c r="W423" i="57"/>
  <c r="X423" i="57" s="1"/>
  <c r="W441" i="57"/>
  <c r="X441" i="57" s="1"/>
  <c r="W452" i="57"/>
  <c r="X452" i="57" s="1"/>
  <c r="W466" i="57"/>
  <c r="X466" i="57" s="1"/>
  <c r="W470" i="57"/>
  <c r="X470" i="57" s="1"/>
  <c r="W484" i="57"/>
  <c r="X484" i="57" s="1"/>
  <c r="W495" i="57"/>
  <c r="X495" i="57" s="1"/>
  <c r="W506" i="57"/>
  <c r="X506" i="57" s="1"/>
  <c r="W513" i="57"/>
  <c r="X513" i="57" s="1"/>
  <c r="W535" i="57"/>
  <c r="X535" i="57" s="1"/>
  <c r="W546" i="57"/>
  <c r="X546" i="57" s="1"/>
  <c r="W553" i="57"/>
  <c r="X553" i="57" s="1"/>
  <c r="W564" i="57"/>
  <c r="X564" i="57" s="1"/>
  <c r="W568" i="57"/>
  <c r="X568" i="57" s="1"/>
  <c r="W572" i="57"/>
  <c r="X572" i="57" s="1"/>
  <c r="W583" i="57"/>
  <c r="X583" i="57" s="1"/>
  <c r="W590" i="57"/>
  <c r="X590" i="57" s="1"/>
  <c r="W601" i="57"/>
  <c r="X601" i="57" s="1"/>
  <c r="W605" i="57"/>
  <c r="X605" i="57" s="1"/>
  <c r="W609" i="57"/>
  <c r="X609" i="57" s="1"/>
  <c r="W638" i="57"/>
  <c r="X638" i="57" s="1"/>
  <c r="W653" i="57"/>
  <c r="X653" i="57" s="1"/>
  <c r="W671" i="57"/>
  <c r="X671" i="57" s="1"/>
  <c r="W690" i="57"/>
  <c r="X690" i="57" s="1"/>
  <c r="W701" i="57"/>
  <c r="X701" i="57" s="1"/>
  <c r="W716" i="57"/>
  <c r="X716" i="57" s="1"/>
  <c r="W720" i="57"/>
  <c r="X720" i="57" s="1"/>
  <c r="W746" i="57"/>
  <c r="X746" i="57" s="1"/>
  <c r="W750" i="57"/>
  <c r="X750" i="57" s="1"/>
  <c r="W754" i="57"/>
  <c r="X754" i="57" s="1"/>
  <c r="W761" i="57"/>
  <c r="X761" i="57" s="1"/>
  <c r="W768" i="57"/>
  <c r="X768" i="57" s="1"/>
  <c r="W778" i="57"/>
  <c r="X778" i="57" s="1"/>
  <c r="W287" i="57"/>
  <c r="X287" i="57" s="1"/>
  <c r="W304" i="57"/>
  <c r="X304" i="57" s="1"/>
  <c r="W311" i="57"/>
  <c r="X311" i="57" s="1"/>
  <c r="W321" i="57"/>
  <c r="X321" i="57" s="1"/>
  <c r="W331" i="57"/>
  <c r="X331" i="57" s="1"/>
  <c r="W348" i="57"/>
  <c r="X348" i="57" s="1"/>
  <c r="W362" i="57"/>
  <c r="X362" i="57" s="1"/>
  <c r="W382" i="57"/>
  <c r="X382" i="57" s="1"/>
  <c r="W392" i="57"/>
  <c r="X392" i="57" s="1"/>
  <c r="W406" i="57"/>
  <c r="X406" i="57" s="1"/>
  <c r="W424" i="57"/>
  <c r="X424" i="57" s="1"/>
  <c r="W341" i="57"/>
  <c r="X341" i="57" s="1"/>
  <c r="W351" i="57"/>
  <c r="X351" i="57" s="1"/>
  <c r="W396" i="57"/>
  <c r="X396" i="57" s="1"/>
  <c r="W445" i="57"/>
  <c r="X445" i="57" s="1"/>
  <c r="W468" i="57"/>
  <c r="X468" i="57" s="1"/>
  <c r="W481" i="57"/>
  <c r="X481" i="57" s="1"/>
  <c r="W503" i="57"/>
  <c r="X503" i="57" s="1"/>
  <c r="W507" i="57"/>
  <c r="X507" i="57" s="1"/>
  <c r="W515" i="57"/>
  <c r="X515" i="57" s="1"/>
  <c r="W557" i="57"/>
  <c r="X557" i="57" s="1"/>
  <c r="W565" i="57"/>
  <c r="X565" i="57" s="1"/>
  <c r="W585" i="57"/>
  <c r="X585" i="57" s="1"/>
  <c r="W600" i="57"/>
  <c r="X600" i="57" s="1"/>
  <c r="W620" i="57"/>
  <c r="X620" i="57" s="1"/>
  <c r="W624" i="57"/>
  <c r="X624" i="57" s="1"/>
  <c r="W647" i="57"/>
  <c r="X647" i="57" s="1"/>
  <c r="W659" i="57"/>
  <c r="X659" i="57" s="1"/>
  <c r="W667" i="57"/>
  <c r="X667" i="57" s="1"/>
  <c r="W691" i="57"/>
  <c r="X691" i="57" s="1"/>
  <c r="W719" i="57"/>
  <c r="X719" i="57" s="1"/>
  <c r="W723" i="57"/>
  <c r="X723" i="57" s="1"/>
  <c r="W727" i="57"/>
  <c r="X727" i="57" s="1"/>
  <c r="W743" i="57"/>
  <c r="X743" i="57" s="1"/>
  <c r="W747" i="57"/>
  <c r="X747" i="57" s="1"/>
  <c r="W759" i="57"/>
  <c r="X759" i="57" s="1"/>
  <c r="W770" i="57"/>
  <c r="X770" i="57" s="1"/>
  <c r="W784" i="57"/>
  <c r="X784" i="57" s="1"/>
  <c r="W791" i="57"/>
  <c r="X791" i="57" s="1"/>
  <c r="W802" i="57"/>
  <c r="X802" i="57" s="1"/>
  <c r="W809" i="57"/>
  <c r="X809" i="57" s="1"/>
  <c r="W831" i="57"/>
  <c r="X831" i="57" s="1"/>
  <c r="W878" i="57"/>
  <c r="X878" i="57" s="1"/>
  <c r="W885" i="57"/>
  <c r="X885" i="57" s="1"/>
  <c r="W899" i="57"/>
  <c r="X899" i="57" s="1"/>
  <c r="W917" i="57"/>
  <c r="X917" i="57" s="1"/>
  <c r="W942" i="57"/>
  <c r="X942" i="57" s="1"/>
  <c r="W949" i="57"/>
  <c r="X949" i="57" s="1"/>
  <c r="W960" i="57"/>
  <c r="X960" i="57" s="1"/>
  <c r="W971" i="57"/>
  <c r="X971" i="57" s="1"/>
  <c r="W982" i="57"/>
  <c r="X982" i="57" s="1"/>
  <c r="W421" i="57"/>
  <c r="X421" i="57" s="1"/>
  <c r="W431" i="57"/>
  <c r="X431" i="57" s="1"/>
  <c r="W436" i="57"/>
  <c r="X436" i="57" s="1"/>
  <c r="W459" i="57"/>
  <c r="X459" i="57" s="1"/>
  <c r="W494" i="57"/>
  <c r="X494" i="57" s="1"/>
  <c r="W511" i="57"/>
  <c r="X511" i="57" s="1"/>
  <c r="W525" i="57"/>
  <c r="X525" i="57" s="1"/>
  <c r="W537" i="57"/>
  <c r="X537" i="57" s="1"/>
  <c r="W550" i="57"/>
  <c r="X550" i="57" s="1"/>
  <c r="W561" i="57"/>
  <c r="X561" i="57" s="1"/>
  <c r="W574" i="57"/>
  <c r="X574" i="57" s="1"/>
  <c r="W613" i="57"/>
  <c r="X613" i="57" s="1"/>
  <c r="W617" i="57"/>
  <c r="X617" i="57" s="1"/>
  <c r="W628" i="57"/>
  <c r="X628" i="57" s="1"/>
  <c r="W632" i="57"/>
  <c r="X632" i="57" s="1"/>
  <c r="W640" i="57"/>
  <c r="X640" i="57" s="1"/>
  <c r="W663" i="57"/>
  <c r="X663" i="57" s="1"/>
  <c r="W675" i="57"/>
  <c r="X675" i="57" s="1"/>
  <c r="W679" i="57"/>
  <c r="X679" i="57" s="1"/>
  <c r="W683" i="57"/>
  <c r="X683" i="57" s="1"/>
  <c r="W687" i="57"/>
  <c r="X687" i="57" s="1"/>
  <c r="W703" i="57"/>
  <c r="X703" i="57" s="1"/>
  <c r="W715" i="57"/>
  <c r="X715" i="57" s="1"/>
  <c r="W731" i="57"/>
  <c r="X731" i="57" s="1"/>
  <c r="W739" i="57"/>
  <c r="X739" i="57" s="1"/>
  <c r="W756" i="57"/>
  <c r="X756" i="57" s="1"/>
  <c r="W763" i="57"/>
  <c r="X763" i="57" s="1"/>
  <c r="W781" i="57"/>
  <c r="X781" i="57" s="1"/>
  <c r="W788" i="57"/>
  <c r="X788" i="57" s="1"/>
  <c r="W795" i="57"/>
  <c r="X795" i="57" s="1"/>
  <c r="W813" i="57"/>
  <c r="X813" i="57" s="1"/>
  <c r="W820" i="57"/>
  <c r="X820" i="57" s="1"/>
  <c r="W824" i="57"/>
  <c r="X824" i="57" s="1"/>
  <c r="W842" i="57"/>
  <c r="X842" i="57" s="1"/>
  <c r="W853" i="57"/>
  <c r="X853" i="57" s="1"/>
  <c r="W864" i="57"/>
  <c r="X864" i="57" s="1"/>
  <c r="W871" i="57"/>
  <c r="X871" i="57" s="1"/>
  <c r="W892" i="57"/>
  <c r="X892" i="57" s="1"/>
  <c r="W903" i="57"/>
  <c r="X903" i="57" s="1"/>
  <c r="W910" i="57"/>
  <c r="X910" i="57" s="1"/>
  <c r="W914" i="57"/>
  <c r="X914" i="57" s="1"/>
  <c r="W935" i="57"/>
  <c r="X935" i="57" s="1"/>
  <c r="W939" i="57"/>
  <c r="X939" i="57" s="1"/>
  <c r="W953" i="57"/>
  <c r="X953" i="57" s="1"/>
  <c r="W307" i="57"/>
  <c r="X307" i="57" s="1"/>
  <c r="W317" i="57"/>
  <c r="X317" i="57" s="1"/>
  <c r="W337" i="57"/>
  <c r="X337" i="57" s="1"/>
  <c r="W402" i="57"/>
  <c r="X402" i="57" s="1"/>
  <c r="W477" i="57"/>
  <c r="X477" i="57" s="1"/>
  <c r="W486" i="57"/>
  <c r="X486" i="57" s="1"/>
  <c r="W499" i="57"/>
  <c r="X499" i="57" s="1"/>
  <c r="W533" i="57"/>
  <c r="X533" i="57" s="1"/>
  <c r="W554" i="57"/>
  <c r="X554" i="57" s="1"/>
  <c r="W570" i="57"/>
  <c r="X570" i="57" s="1"/>
  <c r="W589" i="57"/>
  <c r="X589" i="57" s="1"/>
  <c r="W593" i="57"/>
  <c r="X593" i="57" s="1"/>
  <c r="W597" i="57"/>
  <c r="X597" i="57" s="1"/>
  <c r="W636" i="57"/>
  <c r="X636" i="57" s="1"/>
  <c r="W644" i="57"/>
  <c r="X644" i="57" s="1"/>
  <c r="W652" i="57"/>
  <c r="X652" i="57" s="1"/>
  <c r="W656" i="57"/>
  <c r="X656" i="57" s="1"/>
  <c r="W695" i="57"/>
  <c r="X695" i="57" s="1"/>
  <c r="W699" i="57"/>
  <c r="X699" i="57" s="1"/>
  <c r="W707" i="57"/>
  <c r="X707" i="57" s="1"/>
  <c r="W735" i="57"/>
  <c r="X735" i="57" s="1"/>
  <c r="W752" i="57"/>
  <c r="X752" i="57" s="1"/>
  <c r="W774" i="57"/>
  <c r="X774" i="57" s="1"/>
  <c r="W806" i="57"/>
  <c r="X806" i="57" s="1"/>
  <c r="W817" i="57"/>
  <c r="X817" i="57" s="1"/>
  <c r="W828" i="57"/>
  <c r="X828" i="57" s="1"/>
  <c r="W835" i="57"/>
  <c r="X835" i="57" s="1"/>
  <c r="W846" i="57"/>
  <c r="X846" i="57" s="1"/>
  <c r="W857" i="57"/>
  <c r="X857" i="57" s="1"/>
  <c r="W868" i="57"/>
  <c r="X868" i="57" s="1"/>
  <c r="W875" i="57"/>
  <c r="X875" i="57" s="1"/>
  <c r="W882" i="57"/>
  <c r="X882" i="57" s="1"/>
  <c r="W896" i="57"/>
  <c r="X896" i="57" s="1"/>
  <c r="W907" i="57"/>
  <c r="X907" i="57" s="1"/>
  <c r="W921" i="57"/>
  <c r="X921" i="57" s="1"/>
  <c r="W928" i="57"/>
  <c r="X928" i="57" s="1"/>
  <c r="W946" i="57"/>
  <c r="X946" i="57" s="1"/>
  <c r="W964" i="57"/>
  <c r="X964" i="57" s="1"/>
  <c r="W968" i="57"/>
  <c r="X968" i="57" s="1"/>
  <c r="W297" i="57"/>
  <c r="X297" i="57" s="1"/>
  <c r="W417" i="57"/>
  <c r="X417" i="57" s="1"/>
  <c r="W427" i="57"/>
  <c r="X427" i="57" s="1"/>
  <c r="W446" i="57"/>
  <c r="X446" i="57" s="1"/>
  <c r="W469" i="57"/>
  <c r="X469" i="57" s="1"/>
  <c r="W482" i="57"/>
  <c r="X482" i="57" s="1"/>
  <c r="W504" i="57"/>
  <c r="X504" i="57" s="1"/>
  <c r="W508" i="57"/>
  <c r="X508" i="57" s="1"/>
  <c r="W521" i="57"/>
  <c r="X521" i="57" s="1"/>
  <c r="W529" i="57"/>
  <c r="X529" i="57" s="1"/>
  <c r="W542" i="57"/>
  <c r="X542" i="57" s="1"/>
  <c r="W558" i="57"/>
  <c r="X558" i="57" s="1"/>
  <c r="W566" i="57"/>
  <c r="X566" i="57" s="1"/>
  <c r="W582" i="57"/>
  <c r="X582" i="57" s="1"/>
  <c r="W586" i="57"/>
  <c r="X586" i="57" s="1"/>
  <c r="W610" i="57"/>
  <c r="X610" i="57" s="1"/>
  <c r="W621" i="57"/>
  <c r="X621" i="57" s="1"/>
  <c r="W625" i="57"/>
  <c r="X625" i="57" s="1"/>
  <c r="W668" i="57"/>
  <c r="X668" i="57" s="1"/>
  <c r="W724" i="57"/>
  <c r="X724" i="57" s="1"/>
  <c r="W728" i="57"/>
  <c r="X728" i="57" s="1"/>
  <c r="W748" i="57"/>
  <c r="X748" i="57" s="1"/>
  <c r="W767" i="57"/>
  <c r="X767" i="57" s="1"/>
  <c r="W771" i="57"/>
  <c r="X771" i="57" s="1"/>
  <c r="W785" i="57"/>
  <c r="X785" i="57" s="1"/>
  <c r="W792" i="57"/>
  <c r="X792" i="57" s="1"/>
  <c r="W799" i="57"/>
  <c r="X799" i="57" s="1"/>
  <c r="W810" i="57"/>
  <c r="X810" i="57" s="1"/>
  <c r="W839" i="57"/>
  <c r="X839" i="57" s="1"/>
  <c r="W850" i="57"/>
  <c r="X850" i="57" s="1"/>
  <c r="W861" i="57"/>
  <c r="X861" i="57" s="1"/>
  <c r="W879" i="57"/>
  <c r="X879" i="57" s="1"/>
  <c r="W889" i="57"/>
  <c r="X889" i="57" s="1"/>
  <c r="W900" i="57"/>
  <c r="X900" i="57" s="1"/>
  <c r="W918" i="57"/>
  <c r="X918" i="57" s="1"/>
  <c r="W925" i="57"/>
  <c r="X925" i="57" s="1"/>
  <c r="W932" i="57"/>
  <c r="X932" i="57" s="1"/>
  <c r="W961" i="57"/>
  <c r="X961" i="57" s="1"/>
  <c r="W372" i="57"/>
  <c r="X372" i="57" s="1"/>
  <c r="W413" i="57"/>
  <c r="X413" i="57" s="1"/>
  <c r="W442" i="57"/>
  <c r="X442" i="57" s="1"/>
  <c r="W456" i="57"/>
  <c r="X456" i="57" s="1"/>
  <c r="W460" i="57"/>
  <c r="X460" i="57" s="1"/>
  <c r="W474" i="57"/>
  <c r="X474" i="57" s="1"/>
  <c r="W538" i="57"/>
  <c r="X538" i="57" s="1"/>
  <c r="W562" i="57"/>
  <c r="X562" i="57" s="1"/>
  <c r="W606" i="57"/>
  <c r="X606" i="57" s="1"/>
  <c r="W629" i="57"/>
  <c r="X629" i="57" s="1"/>
  <c r="W660" i="57"/>
  <c r="X660" i="57" s="1"/>
  <c r="W664" i="57"/>
  <c r="X664" i="57" s="1"/>
  <c r="W672" i="57"/>
  <c r="X672" i="57" s="1"/>
  <c r="W676" i="57"/>
  <c r="X676" i="57" s="1"/>
  <c r="W680" i="57"/>
  <c r="X680" i="57" s="1"/>
  <c r="W684" i="57"/>
  <c r="X684" i="57" s="1"/>
  <c r="W688" i="57"/>
  <c r="X688" i="57" s="1"/>
  <c r="W692" i="57"/>
  <c r="X692" i="57" s="1"/>
  <c r="W704" i="57"/>
  <c r="X704" i="57" s="1"/>
  <c r="W712" i="57"/>
  <c r="X712" i="57" s="1"/>
  <c r="W732" i="57"/>
  <c r="X732" i="57" s="1"/>
  <c r="W740" i="57"/>
  <c r="X740" i="57" s="1"/>
  <c r="W744" i="57"/>
  <c r="X744" i="57" s="1"/>
  <c r="K186" i="71" s="1"/>
  <c r="W760" i="57"/>
  <c r="X760" i="57" s="1"/>
  <c r="W764" i="57"/>
  <c r="X764" i="57" s="1"/>
  <c r="W789" i="57"/>
  <c r="X789" i="57" s="1"/>
  <c r="W803" i="57"/>
  <c r="X803" i="57" s="1"/>
  <c r="W821" i="57"/>
  <c r="X821" i="57" s="1"/>
  <c r="W825" i="57"/>
  <c r="X825" i="57" s="1"/>
  <c r="W832" i="57"/>
  <c r="X832" i="57" s="1"/>
  <c r="W854" i="57"/>
  <c r="X854" i="57" s="1"/>
  <c r="W872" i="57"/>
  <c r="X872" i="57" s="1"/>
  <c r="W886" i="57"/>
  <c r="X886" i="57" s="1"/>
  <c r="W893" i="57"/>
  <c r="X893" i="57" s="1"/>
  <c r="W911" i="57"/>
  <c r="X911" i="57" s="1"/>
  <c r="W915" i="57"/>
  <c r="X915" i="57" s="1"/>
  <c r="W308" i="57"/>
  <c r="X308" i="57" s="1"/>
  <c r="W338" i="57"/>
  <c r="X338" i="57" s="1"/>
  <c r="W368" i="57"/>
  <c r="X368" i="57" s="1"/>
  <c r="W388" i="57"/>
  <c r="X388" i="57" s="1"/>
  <c r="W478" i="57"/>
  <c r="X478" i="57" s="1"/>
  <c r="W500" i="57"/>
  <c r="X500" i="57" s="1"/>
  <c r="W517" i="57"/>
  <c r="X517" i="57" s="1"/>
  <c r="W526" i="57"/>
  <c r="X526" i="57" s="1"/>
  <c r="W534" i="57"/>
  <c r="X534" i="57" s="1"/>
  <c r="W547" i="57"/>
  <c r="X547" i="57" s="1"/>
  <c r="W551" i="57"/>
  <c r="X551" i="57" s="1"/>
  <c r="W571" i="57"/>
  <c r="X571" i="57" s="1"/>
  <c r="W575" i="57"/>
  <c r="X575" i="57" s="1"/>
  <c r="W579" i="57"/>
  <c r="X579" i="57" s="1"/>
  <c r="W594" i="57"/>
  <c r="X594" i="57" s="1"/>
  <c r="W598" i="57"/>
  <c r="X598" i="57" s="1"/>
  <c r="W602" i="57"/>
  <c r="X602" i="57" s="1"/>
  <c r="W614" i="57"/>
  <c r="X614" i="57" s="1"/>
  <c r="W618" i="57"/>
  <c r="X618" i="57" s="1"/>
  <c r="W637" i="57"/>
  <c r="X637" i="57" s="1"/>
  <c r="W641" i="57"/>
  <c r="X641" i="57" s="1"/>
  <c r="W645" i="57"/>
  <c r="X645" i="57" s="1"/>
  <c r="W649" i="57"/>
  <c r="X649" i="57" s="1"/>
  <c r="W657" i="57"/>
  <c r="X657" i="57" s="1"/>
  <c r="W700" i="57"/>
  <c r="X700" i="57" s="1"/>
  <c r="W708" i="57"/>
  <c r="X708" i="57" s="1"/>
  <c r="W721" i="57"/>
  <c r="X721" i="57" s="1"/>
  <c r="W736" i="57"/>
  <c r="X736" i="57" s="1"/>
  <c r="W753" i="57"/>
  <c r="X753" i="57" s="1"/>
  <c r="W757" i="57"/>
  <c r="X757" i="57" s="1"/>
  <c r="W782" i="57"/>
  <c r="X782" i="57" s="1"/>
  <c r="W796" i="57"/>
  <c r="X796" i="57" s="1"/>
  <c r="W807" i="57"/>
  <c r="X807" i="57" s="1"/>
  <c r="W814" i="57"/>
  <c r="X814" i="57" s="1"/>
  <c r="W847" i="57"/>
  <c r="X847" i="57" s="1"/>
  <c r="W858" i="57"/>
  <c r="X858" i="57" s="1"/>
  <c r="W865" i="57"/>
  <c r="X865" i="57" s="1"/>
  <c r="W876" i="57"/>
  <c r="X876" i="57" s="1"/>
  <c r="W897" i="57"/>
  <c r="X897" i="57" s="1"/>
  <c r="W904" i="57"/>
  <c r="X904" i="57" s="1"/>
  <c r="W940" i="57"/>
  <c r="X940" i="57" s="1"/>
  <c r="W328" i="57"/>
  <c r="X328" i="57" s="1"/>
  <c r="W358" i="57"/>
  <c r="X358" i="57" s="1"/>
  <c r="W409" i="57"/>
  <c r="X409" i="57" s="1"/>
  <c r="W428" i="57"/>
  <c r="X428" i="57" s="1"/>
  <c r="W438" i="57"/>
  <c r="X438" i="57" s="1"/>
  <c r="W492" i="57"/>
  <c r="X492" i="57" s="1"/>
  <c r="W496" i="57"/>
  <c r="X496" i="57" s="1"/>
  <c r="W509" i="57"/>
  <c r="X509" i="57" s="1"/>
  <c r="W522" i="57"/>
  <c r="X522" i="57" s="1"/>
  <c r="W543" i="57"/>
  <c r="X543" i="57" s="1"/>
  <c r="W555" i="57"/>
  <c r="X555" i="57" s="1"/>
  <c r="W559" i="57"/>
  <c r="X559" i="57" s="1"/>
  <c r="W567" i="57"/>
  <c r="X567" i="57" s="1"/>
  <c r="W622" i="57"/>
  <c r="X622" i="57" s="1"/>
  <c r="W626" i="57"/>
  <c r="X626" i="57" s="1"/>
  <c r="W717" i="57"/>
  <c r="X717" i="57" s="1"/>
  <c r="W725" i="57"/>
  <c r="X725" i="57" s="1"/>
  <c r="W729" i="57"/>
  <c r="X729" i="57" s="1"/>
  <c r="W749" i="57"/>
  <c r="X749" i="57" s="1"/>
  <c r="W775" i="57"/>
  <c r="X775" i="57" s="1"/>
  <c r="W779" i="57"/>
  <c r="X779" i="57" s="1"/>
  <c r="W786" i="57"/>
  <c r="X786" i="57" s="1"/>
  <c r="W800" i="57"/>
  <c r="X800" i="57" s="1"/>
  <c r="W818" i="57"/>
  <c r="X818" i="57" s="1"/>
  <c r="W840" i="57"/>
  <c r="X840" i="57" s="1"/>
  <c r="W851" i="57"/>
  <c r="X851" i="57" s="1"/>
  <c r="W869" i="57"/>
  <c r="X869" i="57" s="1"/>
  <c r="W883" i="57"/>
  <c r="X883" i="57" s="1"/>
  <c r="W908" i="57"/>
  <c r="X908" i="57" s="1"/>
  <c r="W933" i="57"/>
  <c r="X933" i="57" s="1"/>
  <c r="W980" i="57"/>
  <c r="X980" i="57" s="1"/>
  <c r="W991" i="57"/>
  <c r="X991" i="57" s="1"/>
  <c r="W1006" i="57"/>
  <c r="X1006" i="57" s="1"/>
  <c r="W1032" i="57"/>
  <c r="X1032" i="57" s="1"/>
  <c r="W1043" i="57"/>
  <c r="X1043" i="57" s="1"/>
  <c r="W1047" i="57"/>
  <c r="X1047" i="57" s="1"/>
  <c r="W1084" i="57"/>
  <c r="X1084" i="57" s="1"/>
  <c r="W1095" i="57"/>
  <c r="X1095" i="57" s="1"/>
  <c r="W1102" i="57"/>
  <c r="X1102" i="57" s="1"/>
  <c r="W1109" i="57"/>
  <c r="X1109" i="57" s="1"/>
  <c r="W1116" i="57"/>
  <c r="X1116" i="57" s="1"/>
  <c r="W1127" i="57"/>
  <c r="X1127" i="57" s="1"/>
  <c r="W1138" i="57"/>
  <c r="X1138" i="57" s="1"/>
  <c r="W1149" i="57"/>
  <c r="X1149" i="57" s="1"/>
  <c r="W1156" i="57"/>
  <c r="X1156" i="57" s="1"/>
  <c r="W1167" i="57"/>
  <c r="X1167" i="57" s="1"/>
  <c r="W1196" i="57"/>
  <c r="X1196" i="57" s="1"/>
  <c r="W1200" i="57"/>
  <c r="X1200" i="57" s="1"/>
  <c r="W1211" i="57"/>
  <c r="X1211" i="57" s="1"/>
  <c r="W1225" i="57"/>
  <c r="X1225" i="57" s="1"/>
  <c r="W1236" i="57"/>
  <c r="X1236" i="57" s="1"/>
  <c r="W1258" i="57"/>
  <c r="X1258" i="57" s="1"/>
  <c r="W1265" i="57"/>
  <c r="X1265" i="57" s="1"/>
  <c r="W1290" i="57"/>
  <c r="X1290" i="57" s="1"/>
  <c r="W1297" i="57"/>
  <c r="X1297" i="57" s="1"/>
  <c r="W1304" i="57"/>
  <c r="X1304" i="57" s="1"/>
  <c r="W1308" i="57"/>
  <c r="X1308" i="57" s="1"/>
  <c r="W1315" i="57"/>
  <c r="X1315" i="57" s="1"/>
  <c r="W1326" i="57"/>
  <c r="X1326" i="57" s="1"/>
  <c r="W300" i="57"/>
  <c r="X300" i="57" s="1"/>
  <c r="W345" i="57"/>
  <c r="X345" i="57" s="1"/>
  <c r="W365" i="57"/>
  <c r="X365" i="57" s="1"/>
  <c r="W385" i="57"/>
  <c r="X385" i="57" s="1"/>
  <c r="W420" i="57"/>
  <c r="X420" i="57" s="1"/>
  <c r="W425" i="57"/>
  <c r="X425" i="57" s="1"/>
  <c r="W435" i="57"/>
  <c r="X435" i="57" s="1"/>
  <c r="W449" i="57"/>
  <c r="X449" i="57" s="1"/>
  <c r="W489" i="57"/>
  <c r="X489" i="57" s="1"/>
  <c r="W493" i="57"/>
  <c r="X493" i="57" s="1"/>
  <c r="W532" i="57"/>
  <c r="X532" i="57" s="1"/>
  <c r="W536" i="57"/>
  <c r="X536" i="57" s="1"/>
  <c r="W540" i="57"/>
  <c r="X540" i="57" s="1"/>
  <c r="W573" i="57"/>
  <c r="X573" i="57" s="1"/>
  <c r="W608" i="57"/>
  <c r="X608" i="57" s="1"/>
  <c r="W612" i="57"/>
  <c r="X612" i="57" s="1"/>
  <c r="W616" i="57"/>
  <c r="X616" i="57" s="1"/>
  <c r="W627" i="57"/>
  <c r="X627" i="57" s="1"/>
  <c r="W631" i="57"/>
  <c r="X631" i="57" s="1"/>
  <c r="W635" i="57"/>
  <c r="X635" i="57" s="1"/>
  <c r="W639" i="57"/>
  <c r="X639" i="57" s="1"/>
  <c r="W662" i="57"/>
  <c r="X662" i="57" s="1"/>
  <c r="W670" i="57"/>
  <c r="X670" i="57" s="1"/>
  <c r="W674" i="57"/>
  <c r="X674" i="57" s="1"/>
  <c r="W678" i="57"/>
  <c r="X678" i="57" s="1"/>
  <c r="W682" i="57"/>
  <c r="X682" i="57" s="1"/>
  <c r="W686" i="57"/>
  <c r="X686" i="57" s="1"/>
  <c r="W694" i="57"/>
  <c r="X694" i="57" s="1"/>
  <c r="W698" i="57"/>
  <c r="X698" i="57" s="1"/>
  <c r="W702" i="57"/>
  <c r="X702" i="57" s="1"/>
  <c r="W714" i="57"/>
  <c r="X714" i="57" s="1"/>
  <c r="W734" i="57"/>
  <c r="X734" i="57" s="1"/>
  <c r="W738" i="57"/>
  <c r="X738" i="57" s="1"/>
  <c r="W755" i="57"/>
  <c r="X755" i="57" s="1"/>
  <c r="W776" i="57"/>
  <c r="X776" i="57" s="1"/>
  <c r="W787" i="57"/>
  <c r="X787" i="57" s="1"/>
  <c r="W812" i="57"/>
  <c r="X812" i="57" s="1"/>
  <c r="W816" i="57"/>
  <c r="X816" i="57" s="1"/>
  <c r="W823" i="57"/>
  <c r="X823" i="57" s="1"/>
  <c r="W834" i="57"/>
  <c r="X834" i="57" s="1"/>
  <c r="W841" i="57"/>
  <c r="X841" i="57" s="1"/>
  <c r="W863" i="57"/>
  <c r="X863" i="57" s="1"/>
  <c r="W902" i="57"/>
  <c r="X902" i="57" s="1"/>
  <c r="W906" i="57"/>
  <c r="X906" i="57" s="1"/>
  <c r="W913" i="57"/>
  <c r="X913" i="57" s="1"/>
  <c r="W927" i="57"/>
  <c r="X927" i="57" s="1"/>
  <c r="W934" i="57"/>
  <c r="X934" i="57" s="1"/>
  <c r="W938" i="57"/>
  <c r="X938" i="57" s="1"/>
  <c r="W945" i="57"/>
  <c r="X945" i="57" s="1"/>
  <c r="W963" i="57"/>
  <c r="X963" i="57" s="1"/>
  <c r="W1000" i="57"/>
  <c r="X1000" i="57" s="1"/>
  <c r="W355" i="57"/>
  <c r="X355" i="57" s="1"/>
  <c r="W375" i="57"/>
  <c r="X375" i="57" s="1"/>
  <c r="W463" i="57"/>
  <c r="X463" i="57" s="1"/>
  <c r="W476" i="57"/>
  <c r="X476" i="57" s="1"/>
  <c r="W485" i="57"/>
  <c r="X485" i="57" s="1"/>
  <c r="W528" i="57"/>
  <c r="X528" i="57" s="1"/>
  <c r="W569" i="57"/>
  <c r="X569" i="57" s="1"/>
  <c r="W577" i="57"/>
  <c r="X577" i="57" s="1"/>
  <c r="W581" i="57"/>
  <c r="X581" i="57" s="1"/>
  <c r="W588" i="57"/>
  <c r="X588" i="57" s="1"/>
  <c r="W592" i="57"/>
  <c r="X592" i="57" s="1"/>
  <c r="W596" i="57"/>
  <c r="X596" i="57" s="1"/>
  <c r="W604" i="57"/>
  <c r="X604" i="57" s="1"/>
  <c r="W643" i="57"/>
  <c r="X643" i="57" s="1"/>
  <c r="W651" i="57"/>
  <c r="X651" i="57" s="1"/>
  <c r="W655" i="57"/>
  <c r="X655" i="57" s="1"/>
  <c r="W706" i="57"/>
  <c r="X706" i="57" s="1"/>
  <c r="W710" i="57"/>
  <c r="X710" i="57" s="1"/>
  <c r="W751" i="57"/>
  <c r="X751" i="57" s="1"/>
  <c r="W766" i="57"/>
  <c r="X766" i="57" s="1"/>
  <c r="W773" i="57"/>
  <c r="X773" i="57" s="1"/>
  <c r="W798" i="57"/>
  <c r="X798" i="57" s="1"/>
  <c r="W805" i="57"/>
  <c r="X805" i="57" s="1"/>
  <c r="W827" i="57"/>
  <c r="X827" i="57" s="1"/>
  <c r="W838" i="57"/>
  <c r="X838" i="57" s="1"/>
  <c r="W845" i="57"/>
  <c r="X845" i="57" s="1"/>
  <c r="W849" i="57"/>
  <c r="X849" i="57" s="1"/>
  <c r="W856" i="57"/>
  <c r="X856" i="57" s="1"/>
  <c r="W867" i="57"/>
  <c r="X867" i="57" s="1"/>
  <c r="W389" i="57"/>
  <c r="X389" i="57" s="1"/>
  <c r="W457" i="57"/>
  <c r="X457" i="57" s="1"/>
  <c r="W518" i="57"/>
  <c r="X518" i="57" s="1"/>
  <c r="W552" i="57"/>
  <c r="X552" i="57" s="1"/>
  <c r="W595" i="57"/>
  <c r="X595" i="57" s="1"/>
  <c r="W733" i="57"/>
  <c r="X733" i="57" s="1"/>
  <c r="W801" i="57"/>
  <c r="X801" i="57" s="1"/>
  <c r="W811" i="57"/>
  <c r="X811" i="57" s="1"/>
  <c r="W954" i="57"/>
  <c r="X954" i="57" s="1"/>
  <c r="W958" i="57"/>
  <c r="X958" i="57" s="1"/>
  <c r="W975" i="57"/>
  <c r="X975" i="57" s="1"/>
  <c r="W979" i="57"/>
  <c r="X979" i="57" s="1"/>
  <c r="W987" i="57"/>
  <c r="X987" i="57" s="1"/>
  <c r="W1018" i="57"/>
  <c r="X1018" i="57" s="1"/>
  <c r="W1029" i="57"/>
  <c r="X1029" i="57" s="1"/>
  <c r="W1033" i="57"/>
  <c r="X1033" i="57" s="1"/>
  <c r="W1075" i="57"/>
  <c r="X1075" i="57" s="1"/>
  <c r="W1079" i="57"/>
  <c r="X1079" i="57" s="1"/>
  <c r="W1105" i="57"/>
  <c r="X1105" i="57" s="1"/>
  <c r="W1112" i="57"/>
  <c r="X1112" i="57" s="1"/>
  <c r="W1142" i="57"/>
  <c r="X1142" i="57" s="1"/>
  <c r="W1146" i="57"/>
  <c r="X1146" i="57" s="1"/>
  <c r="W1150" i="57"/>
  <c r="X1150" i="57" s="1"/>
  <c r="W1157" i="57"/>
  <c r="X1157" i="57" s="1"/>
  <c r="W1161" i="57"/>
  <c r="X1161" i="57" s="1"/>
  <c r="W1176" i="57"/>
  <c r="X1176" i="57" s="1"/>
  <c r="W1183" i="57"/>
  <c r="X1183" i="57" s="1"/>
  <c r="W1206" i="57"/>
  <c r="X1206" i="57" s="1"/>
  <c r="W1221" i="57"/>
  <c r="X1221" i="57" s="1"/>
  <c r="W1232" i="57"/>
  <c r="X1232" i="57" s="1"/>
  <c r="W395" i="57"/>
  <c r="X395" i="57" s="1"/>
  <c r="W580" i="57"/>
  <c r="X580" i="57" s="1"/>
  <c r="W611" i="57"/>
  <c r="X611" i="57" s="1"/>
  <c r="W669" i="57"/>
  <c r="X669" i="57" s="1"/>
  <c r="W685" i="57"/>
  <c r="X685" i="57" s="1"/>
  <c r="W833" i="57"/>
  <c r="X833" i="57" s="1"/>
  <c r="W848" i="57"/>
  <c r="X848" i="57" s="1"/>
  <c r="W888" i="57"/>
  <c r="X888" i="57" s="1"/>
  <c r="W931" i="57"/>
  <c r="X931" i="57" s="1"/>
  <c r="W941" i="57"/>
  <c r="X941" i="57" s="1"/>
  <c r="W995" i="57"/>
  <c r="X995" i="57" s="1"/>
  <c r="W999" i="57"/>
  <c r="X999" i="57" s="1"/>
  <c r="W1003" i="57"/>
  <c r="X1003" i="57" s="1"/>
  <c r="W1007" i="57"/>
  <c r="X1007" i="57" s="1"/>
  <c r="W1037" i="57"/>
  <c r="X1037" i="57" s="1"/>
  <c r="W1052" i="57"/>
  <c r="X1052" i="57" s="1"/>
  <c r="W1056" i="57"/>
  <c r="X1056" i="57" s="1"/>
  <c r="W1094" i="57"/>
  <c r="X1094" i="57" s="1"/>
  <c r="W1098" i="57"/>
  <c r="X1098" i="57" s="1"/>
  <c r="W1120" i="57"/>
  <c r="X1120" i="57" s="1"/>
  <c r="W1131" i="57"/>
  <c r="X1131" i="57" s="1"/>
  <c r="W1135" i="57"/>
  <c r="X1135" i="57" s="1"/>
  <c r="W1139" i="57"/>
  <c r="X1139" i="57" s="1"/>
  <c r="W497" i="57"/>
  <c r="X497" i="57" s="1"/>
  <c r="W654" i="57"/>
  <c r="X654" i="57" s="1"/>
  <c r="W718" i="57"/>
  <c r="X718" i="57" s="1"/>
  <c r="W745" i="57"/>
  <c r="X745" i="57" s="1"/>
  <c r="W762" i="57"/>
  <c r="X762" i="57" s="1"/>
  <c r="W772" i="57"/>
  <c r="X772" i="57" s="1"/>
  <c r="W923" i="57"/>
  <c r="X923" i="57" s="1"/>
  <c r="W972" i="57"/>
  <c r="X972" i="57" s="1"/>
  <c r="W984" i="57"/>
  <c r="X984" i="57" s="1"/>
  <c r="W1011" i="57"/>
  <c r="X1011" i="57" s="1"/>
  <c r="W1015" i="57"/>
  <c r="X1015" i="57" s="1"/>
  <c r="W1022" i="57"/>
  <c r="X1022" i="57" s="1"/>
  <c r="W1026" i="57"/>
  <c r="X1026" i="57" s="1"/>
  <c r="W1041" i="57"/>
  <c r="X1041" i="57" s="1"/>
  <c r="W1045" i="57"/>
  <c r="X1045" i="57" s="1"/>
  <c r="W1060" i="57"/>
  <c r="X1060" i="57" s="1"/>
  <c r="W1064" i="57"/>
  <c r="X1064" i="57" s="1"/>
  <c r="W1068" i="57"/>
  <c r="X1068" i="57" s="1"/>
  <c r="W1083" i="57"/>
  <c r="X1083" i="57" s="1"/>
  <c r="W1087" i="57"/>
  <c r="X1087" i="57" s="1"/>
  <c r="W1124" i="57"/>
  <c r="X1124" i="57" s="1"/>
  <c r="W1128" i="57"/>
  <c r="X1128" i="57" s="1"/>
  <c r="W1154" i="57"/>
  <c r="X1154" i="57" s="1"/>
  <c r="W379" i="57"/>
  <c r="X379" i="57" s="1"/>
  <c r="W453" i="57"/>
  <c r="X453" i="57" s="1"/>
  <c r="W475" i="57"/>
  <c r="X475" i="57" s="1"/>
  <c r="W514" i="57"/>
  <c r="X514" i="57" s="1"/>
  <c r="W591" i="57"/>
  <c r="X591" i="57" s="1"/>
  <c r="W713" i="57"/>
  <c r="X713" i="57" s="1"/>
  <c r="W797" i="57"/>
  <c r="X797" i="57" s="1"/>
  <c r="W844" i="57"/>
  <c r="X844" i="57" s="1"/>
  <c r="W859" i="57"/>
  <c r="X859" i="57" s="1"/>
  <c r="W884" i="57"/>
  <c r="X884" i="57" s="1"/>
  <c r="W894" i="57"/>
  <c r="X894" i="57" s="1"/>
  <c r="W909" i="57"/>
  <c r="X909" i="57" s="1"/>
  <c r="W919" i="57"/>
  <c r="X919" i="57" s="1"/>
  <c r="W959" i="57"/>
  <c r="X959" i="57" s="1"/>
  <c r="W976" i="57"/>
  <c r="X976" i="57" s="1"/>
  <c r="W988" i="57"/>
  <c r="X988" i="57" s="1"/>
  <c r="W992" i="57"/>
  <c r="X992" i="57" s="1"/>
  <c r="W1030" i="57"/>
  <c r="X1030" i="57" s="1"/>
  <c r="W1049" i="57"/>
  <c r="X1049" i="57" s="1"/>
  <c r="W1072" i="57"/>
  <c r="X1072" i="57" s="1"/>
  <c r="W1076" i="57"/>
  <c r="X1076" i="57" s="1"/>
  <c r="W1080" i="57"/>
  <c r="X1080" i="57" s="1"/>
  <c r="W1091" i="57"/>
  <c r="X1091" i="57" s="1"/>
  <c r="W1113" i="57"/>
  <c r="X1113" i="57" s="1"/>
  <c r="W1143" i="57"/>
  <c r="X1143" i="57" s="1"/>
  <c r="W1147" i="57"/>
  <c r="X1147" i="57" s="1"/>
  <c r="W1158" i="57"/>
  <c r="X1158" i="57" s="1"/>
  <c r="W1162" i="57"/>
  <c r="X1162" i="57" s="1"/>
  <c r="W1184" i="57"/>
  <c r="X1184" i="57" s="1"/>
  <c r="W1207" i="57"/>
  <c r="X1207" i="57" s="1"/>
  <c r="W1222" i="57"/>
  <c r="X1222" i="57" s="1"/>
  <c r="W1233" i="57"/>
  <c r="X1233" i="57" s="1"/>
  <c r="W1237" i="57"/>
  <c r="X1237" i="57" s="1"/>
  <c r="W576" i="57"/>
  <c r="X576" i="57" s="1"/>
  <c r="W607" i="57"/>
  <c r="X607" i="57" s="1"/>
  <c r="W623" i="57"/>
  <c r="X623" i="57" s="1"/>
  <c r="W665" i="57"/>
  <c r="X665" i="57" s="1"/>
  <c r="W681" i="57"/>
  <c r="X681" i="57" s="1"/>
  <c r="W697" i="57"/>
  <c r="X697" i="57" s="1"/>
  <c r="W783" i="57"/>
  <c r="X783" i="57" s="1"/>
  <c r="W870" i="57"/>
  <c r="X870" i="57" s="1"/>
  <c r="W880" i="57"/>
  <c r="X880" i="57" s="1"/>
  <c r="W937" i="57"/>
  <c r="X937" i="57" s="1"/>
  <c r="W951" i="57"/>
  <c r="X951" i="57" s="1"/>
  <c r="W955" i="57"/>
  <c r="X955" i="57" s="1"/>
  <c r="W1004" i="57"/>
  <c r="X1004" i="57" s="1"/>
  <c r="W1008" i="57"/>
  <c r="X1008" i="57" s="1"/>
  <c r="W1019" i="57"/>
  <c r="X1019" i="57" s="1"/>
  <c r="W1034" i="57"/>
  <c r="X1034" i="57" s="1"/>
  <c r="W1038" i="57"/>
  <c r="X1038" i="57" s="1"/>
  <c r="W1053" i="57"/>
  <c r="X1053" i="57" s="1"/>
  <c r="W1106" i="57"/>
  <c r="X1106" i="57" s="1"/>
  <c r="W1110" i="57"/>
  <c r="X1110" i="57" s="1"/>
  <c r="W1117" i="57"/>
  <c r="X1117" i="57" s="1"/>
  <c r="W1121" i="57"/>
  <c r="X1121" i="57" s="1"/>
  <c r="W1132" i="57"/>
  <c r="X1132" i="57" s="1"/>
  <c r="W1140" i="57"/>
  <c r="X1140" i="57" s="1"/>
  <c r="W1151" i="57"/>
  <c r="X1151" i="57" s="1"/>
  <c r="W1170" i="57"/>
  <c r="X1170" i="57" s="1"/>
  <c r="W1177" i="57"/>
  <c r="X1177" i="57" s="1"/>
  <c r="W1188" i="57"/>
  <c r="X1188" i="57" s="1"/>
  <c r="W1192" i="57"/>
  <c r="X1192" i="57" s="1"/>
  <c r="W1226" i="57"/>
  <c r="X1226" i="57" s="1"/>
  <c r="W1252" i="57"/>
  <c r="X1252" i="57" s="1"/>
  <c r="W1263" i="57"/>
  <c r="X1263" i="57" s="1"/>
  <c r="W587" i="57"/>
  <c r="X587" i="57" s="1"/>
  <c r="W634" i="57"/>
  <c r="X634" i="57" s="1"/>
  <c r="W650" i="57"/>
  <c r="X650" i="57" s="1"/>
  <c r="W730" i="57"/>
  <c r="X730" i="57" s="1"/>
  <c r="W758" i="57"/>
  <c r="X758" i="57" s="1"/>
  <c r="W793" i="57"/>
  <c r="X793" i="57" s="1"/>
  <c r="W819" i="57"/>
  <c r="X819" i="57" s="1"/>
  <c r="W855" i="57"/>
  <c r="X855" i="57" s="1"/>
  <c r="W924" i="57"/>
  <c r="X924" i="57" s="1"/>
  <c r="W947" i="57"/>
  <c r="X947" i="57" s="1"/>
  <c r="W981" i="57"/>
  <c r="X981" i="57" s="1"/>
  <c r="W1012" i="57"/>
  <c r="X1012" i="57" s="1"/>
  <c r="W1016" i="57"/>
  <c r="X1016" i="57" s="1"/>
  <c r="W1023" i="57"/>
  <c r="X1023" i="57" s="1"/>
  <c r="W1042" i="57"/>
  <c r="X1042" i="57" s="1"/>
  <c r="W1057" i="57"/>
  <c r="X1057" i="57" s="1"/>
  <c r="W1061" i="57"/>
  <c r="X1061" i="57" s="1"/>
  <c r="W1065" i="57"/>
  <c r="X1065" i="57" s="1"/>
  <c r="W1069" i="57"/>
  <c r="X1069" i="57" s="1"/>
  <c r="W1088" i="57"/>
  <c r="X1088" i="57" s="1"/>
  <c r="W1099" i="57"/>
  <c r="X1099" i="57" s="1"/>
  <c r="W1125" i="57"/>
  <c r="X1125" i="57" s="1"/>
  <c r="W1136" i="57"/>
  <c r="X1136" i="57" s="1"/>
  <c r="W1155" i="57"/>
  <c r="X1155" i="57" s="1"/>
  <c r="W1166" i="57"/>
  <c r="X1166" i="57" s="1"/>
  <c r="W1174" i="57"/>
  <c r="X1174" i="57" s="1"/>
  <c r="W1181" i="57"/>
  <c r="X1181" i="57" s="1"/>
  <c r="W1204" i="57"/>
  <c r="X1204" i="57" s="1"/>
  <c r="W1215" i="57"/>
  <c r="X1215" i="57" s="1"/>
  <c r="W1219" i="57"/>
  <c r="X1219" i="57" s="1"/>
  <c r="W1230" i="57"/>
  <c r="X1230" i="57" s="1"/>
  <c r="W1241" i="57"/>
  <c r="X1241" i="57" s="1"/>
  <c r="W1245" i="57"/>
  <c r="X1245" i="57" s="1"/>
  <c r="W1256" i="57"/>
  <c r="X1256" i="57" s="1"/>
  <c r="W1260" i="57"/>
  <c r="X1260" i="57" s="1"/>
  <c r="W1282" i="57"/>
  <c r="X1282" i="57" s="1"/>
  <c r="W1289" i="57"/>
  <c r="X1289" i="57" s="1"/>
  <c r="W1293" i="57"/>
  <c r="X1293" i="57" s="1"/>
  <c r="W1323" i="57"/>
  <c r="X1323" i="57" s="1"/>
  <c r="W1327" i="57"/>
  <c r="X1327" i="57" s="1"/>
  <c r="W1334" i="57"/>
  <c r="X1334" i="57" s="1"/>
  <c r="W1338" i="57"/>
  <c r="X1338" i="57" s="1"/>
  <c r="W1356" i="57"/>
  <c r="X1356" i="57" s="1"/>
  <c r="W1360" i="57"/>
  <c r="X1360" i="57" s="1"/>
  <c r="W1374" i="57"/>
  <c r="X1374" i="57" s="1"/>
  <c r="W1385" i="57"/>
  <c r="X1385" i="57" s="1"/>
  <c r="W1421" i="57"/>
  <c r="X1421" i="57" s="1"/>
  <c r="W1457" i="57"/>
  <c r="X1457" i="57" s="1"/>
  <c r="W1493" i="57"/>
  <c r="X1493" i="57" s="1"/>
  <c r="W1529" i="57"/>
  <c r="X1529" i="57" s="1"/>
  <c r="W1565" i="57"/>
  <c r="X1565" i="57" s="1"/>
  <c r="W1601" i="57"/>
  <c r="X1601" i="57" s="1"/>
  <c r="W1637" i="57"/>
  <c r="X1637" i="57" s="1"/>
  <c r="W1673" i="57"/>
  <c r="X1673" i="57" s="1"/>
  <c r="W399" i="57"/>
  <c r="X399" i="57" s="1"/>
  <c r="W584" i="57"/>
  <c r="X584" i="57" s="1"/>
  <c r="W642" i="57"/>
  <c r="X642" i="57" s="1"/>
  <c r="W673" i="57"/>
  <c r="X673" i="57" s="1"/>
  <c r="W837" i="57"/>
  <c r="X837" i="57" s="1"/>
  <c r="W852" i="57"/>
  <c r="X852" i="57" s="1"/>
  <c r="W862" i="57"/>
  <c r="X862" i="57" s="1"/>
  <c r="W887" i="57"/>
  <c r="X887" i="57" s="1"/>
  <c r="W966" i="57"/>
  <c r="X966" i="57" s="1"/>
  <c r="W990" i="57"/>
  <c r="X990" i="57" s="1"/>
  <c r="W994" i="57"/>
  <c r="X994" i="57" s="1"/>
  <c r="W998" i="57"/>
  <c r="X998" i="57" s="1"/>
  <c r="W1036" i="57"/>
  <c r="X1036" i="57" s="1"/>
  <c r="W1055" i="57"/>
  <c r="X1055" i="57" s="1"/>
  <c r="W1086" i="57"/>
  <c r="X1086" i="57" s="1"/>
  <c r="W1093" i="57"/>
  <c r="X1093" i="57" s="1"/>
  <c r="W1097" i="57"/>
  <c r="X1097" i="57" s="1"/>
  <c r="W1115" i="57"/>
  <c r="X1115" i="57" s="1"/>
  <c r="W1119" i="57"/>
  <c r="X1119" i="57" s="1"/>
  <c r="W1123" i="57"/>
  <c r="X1123" i="57" s="1"/>
  <c r="W1130" i="57"/>
  <c r="X1130" i="57" s="1"/>
  <c r="W1134" i="57"/>
  <c r="X1134" i="57" s="1"/>
  <c r="W1168" i="57"/>
  <c r="X1168" i="57" s="1"/>
  <c r="W314" i="57"/>
  <c r="X314" i="57" s="1"/>
  <c r="W658" i="57"/>
  <c r="X658" i="57" s="1"/>
  <c r="W722" i="57"/>
  <c r="X722" i="57" s="1"/>
  <c r="W873" i="57"/>
  <c r="X873" i="57" s="1"/>
  <c r="W467" i="57"/>
  <c r="X467" i="57" s="1"/>
  <c r="W985" i="57"/>
  <c r="X985" i="57" s="1"/>
  <c r="W1067" i="57"/>
  <c r="X1067" i="57" s="1"/>
  <c r="W1100" i="57"/>
  <c r="X1100" i="57" s="1"/>
  <c r="W1180" i="57"/>
  <c r="X1180" i="57" s="1"/>
  <c r="W1193" i="57"/>
  <c r="X1193" i="57" s="1"/>
  <c r="W1197" i="57"/>
  <c r="X1197" i="57" s="1"/>
  <c r="W1264" i="57"/>
  <c r="X1264" i="57" s="1"/>
  <c r="W1268" i="57"/>
  <c r="X1268" i="57" s="1"/>
  <c r="W1287" i="57"/>
  <c r="X1287" i="57" s="1"/>
  <c r="W1295" i="57"/>
  <c r="X1295" i="57" s="1"/>
  <c r="W1314" i="57"/>
  <c r="X1314" i="57" s="1"/>
  <c r="W1333" i="57"/>
  <c r="X1333" i="57" s="1"/>
  <c r="W1345" i="57"/>
  <c r="X1345" i="57" s="1"/>
  <c r="W1364" i="57"/>
  <c r="X1364" i="57" s="1"/>
  <c r="W1371" i="57"/>
  <c r="X1371" i="57" s="1"/>
  <c r="W1375" i="57"/>
  <c r="X1375" i="57" s="1"/>
  <c r="W1394" i="57"/>
  <c r="X1394" i="57" s="1"/>
  <c r="W1405" i="57"/>
  <c r="X1405" i="57" s="1"/>
  <c r="W1416" i="57"/>
  <c r="X1416" i="57" s="1"/>
  <c r="W1427" i="57"/>
  <c r="X1427" i="57" s="1"/>
  <c r="W1431" i="57"/>
  <c r="X1431" i="57" s="1"/>
  <c r="W1453" i="57"/>
  <c r="X1453" i="57" s="1"/>
  <c r="W1464" i="57"/>
  <c r="X1464" i="57" s="1"/>
  <c r="W1486" i="57"/>
  <c r="X1486" i="57" s="1"/>
  <c r="W956" i="57"/>
  <c r="X956" i="57" s="1"/>
  <c r="W1005" i="57"/>
  <c r="X1005" i="57" s="1"/>
  <c r="W1048" i="57"/>
  <c r="X1048" i="57" s="1"/>
  <c r="W1058" i="57"/>
  <c r="X1058" i="57" s="1"/>
  <c r="W1077" i="57"/>
  <c r="X1077" i="57" s="1"/>
  <c r="W1114" i="57"/>
  <c r="X1114" i="57" s="1"/>
  <c r="W1129" i="57"/>
  <c r="X1129" i="57" s="1"/>
  <c r="W1144" i="57"/>
  <c r="X1144" i="57" s="1"/>
  <c r="W1153" i="57"/>
  <c r="X1153" i="57" s="1"/>
  <c r="W1172" i="57"/>
  <c r="X1172" i="57" s="1"/>
  <c r="W1185" i="57"/>
  <c r="X1185" i="57" s="1"/>
  <c r="W1189" i="57"/>
  <c r="X1189" i="57" s="1"/>
  <c r="W1210" i="57"/>
  <c r="X1210" i="57" s="1"/>
  <c r="W1218" i="57"/>
  <c r="X1218" i="57" s="1"/>
  <c r="W1227" i="57"/>
  <c r="X1227" i="57" s="1"/>
  <c r="W1235" i="57"/>
  <c r="X1235" i="57" s="1"/>
  <c r="W1248" i="57"/>
  <c r="X1248" i="57" s="1"/>
  <c r="W1272" i="57"/>
  <c r="X1272" i="57" s="1"/>
  <c r="W1299" i="57"/>
  <c r="X1299" i="57" s="1"/>
  <c r="W1318" i="57"/>
  <c r="X1318" i="57" s="1"/>
  <c r="W1330" i="57"/>
  <c r="X1330" i="57" s="1"/>
  <c r="W1349" i="57"/>
  <c r="X1349" i="57" s="1"/>
  <c r="W1379" i="57"/>
  <c r="X1379" i="57" s="1"/>
  <c r="W1387" i="57"/>
  <c r="X1387" i="57" s="1"/>
  <c r="W1442" i="57"/>
  <c r="X1442" i="57" s="1"/>
  <c r="W1468" i="57"/>
  <c r="X1468" i="57" s="1"/>
  <c r="W1479" i="57"/>
  <c r="X1479" i="57" s="1"/>
  <c r="W1490" i="57"/>
  <c r="X1490" i="57" s="1"/>
  <c r="W1494" i="57"/>
  <c r="X1494" i="57" s="1"/>
  <c r="W1516" i="57"/>
  <c r="X1516" i="57" s="1"/>
  <c r="W1527" i="57"/>
  <c r="X1527" i="57" s="1"/>
  <c r="W1531" i="57"/>
  <c r="X1531" i="57" s="1"/>
  <c r="W1586" i="57"/>
  <c r="X1586" i="57" s="1"/>
  <c r="W1612" i="57"/>
  <c r="X1612" i="57" s="1"/>
  <c r="W1623" i="57"/>
  <c r="X1623" i="57" s="1"/>
  <c r="W1634" i="57"/>
  <c r="X1634" i="57" s="1"/>
  <c r="W1638" i="57"/>
  <c r="X1638" i="57" s="1"/>
  <c r="W1660" i="57"/>
  <c r="X1660" i="57" s="1"/>
  <c r="W1671" i="57"/>
  <c r="X1671" i="57" s="1"/>
  <c r="W1675" i="57"/>
  <c r="X1675" i="57" s="1"/>
  <c r="W1682" i="57"/>
  <c r="X1682" i="57" s="1"/>
  <c r="W1693" i="57"/>
  <c r="X1693" i="57" s="1"/>
  <c r="W1700" i="57"/>
  <c r="X1700" i="57" s="1"/>
  <c r="W1711" i="57"/>
  <c r="X1711" i="57" s="1"/>
  <c r="W1718" i="57"/>
  <c r="X1718" i="57" s="1"/>
  <c r="W1729" i="57"/>
  <c r="X1729" i="57" s="1"/>
  <c r="W1736" i="57"/>
  <c r="X1736" i="57" s="1"/>
  <c r="W1747" i="57"/>
  <c r="X1747" i="57" s="1"/>
  <c r="W1754" i="57"/>
  <c r="X1754" i="57" s="1"/>
  <c r="W410" i="57"/>
  <c r="X410" i="57" s="1"/>
  <c r="W646" i="57"/>
  <c r="X646" i="57" s="1"/>
  <c r="W709" i="57"/>
  <c r="X709" i="57" s="1"/>
  <c r="W790" i="57"/>
  <c r="X790" i="57" s="1"/>
  <c r="W881" i="57"/>
  <c r="X881" i="57" s="1"/>
  <c r="W930" i="57"/>
  <c r="X930" i="57" s="1"/>
  <c r="W1010" i="57"/>
  <c r="X1010" i="57" s="1"/>
  <c r="W1024" i="57"/>
  <c r="X1024" i="57" s="1"/>
  <c r="W1039" i="57"/>
  <c r="X1039" i="57" s="1"/>
  <c r="W1063" i="57"/>
  <c r="X1063" i="57" s="1"/>
  <c r="W1096" i="57"/>
  <c r="X1096" i="57" s="1"/>
  <c r="W1163" i="57"/>
  <c r="X1163" i="57" s="1"/>
  <c r="W1202" i="57"/>
  <c r="X1202" i="57" s="1"/>
  <c r="W1214" i="57"/>
  <c r="X1214" i="57" s="1"/>
  <c r="W1223" i="57"/>
  <c r="X1223" i="57" s="1"/>
  <c r="W1231" i="57"/>
  <c r="X1231" i="57" s="1"/>
  <c r="W1244" i="57"/>
  <c r="X1244" i="57" s="1"/>
  <c r="W1276" i="57"/>
  <c r="X1276" i="57" s="1"/>
  <c r="W1280" i="57"/>
  <c r="X1280" i="57" s="1"/>
  <c r="W1284" i="57"/>
  <c r="X1284" i="57" s="1"/>
  <c r="W1303" i="57"/>
  <c r="X1303" i="57" s="1"/>
  <c r="W1307" i="57"/>
  <c r="X1307" i="57" s="1"/>
  <c r="W1311" i="57"/>
  <c r="X1311" i="57" s="1"/>
  <c r="W1322" i="57"/>
  <c r="X1322" i="57" s="1"/>
  <c r="W1342" i="57"/>
  <c r="X1342" i="57" s="1"/>
  <c r="W1353" i="57"/>
  <c r="X1353" i="57" s="1"/>
  <c r="W1357" i="57"/>
  <c r="X1357" i="57" s="1"/>
  <c r="W1361" i="57"/>
  <c r="X1361" i="57" s="1"/>
  <c r="W1368" i="57"/>
  <c r="X1368" i="57" s="1"/>
  <c r="W1383" i="57"/>
  <c r="X1383" i="57" s="1"/>
  <c r="W1398" i="57"/>
  <c r="X1398" i="57" s="1"/>
  <c r="W1402" i="57"/>
  <c r="X1402" i="57" s="1"/>
  <c r="W1409" i="57"/>
  <c r="X1409" i="57" s="1"/>
  <c r="W1413" i="57"/>
  <c r="X1413" i="57" s="1"/>
  <c r="W1420" i="57"/>
  <c r="X1420" i="57" s="1"/>
  <c r="W1424" i="57"/>
  <c r="X1424" i="57" s="1"/>
  <c r="W1435" i="57"/>
  <c r="X1435" i="57" s="1"/>
  <c r="W1439" i="57"/>
  <c r="X1439" i="57" s="1"/>
  <c r="W1446" i="57"/>
  <c r="X1446" i="57" s="1"/>
  <c r="W1461" i="57"/>
  <c r="X1461" i="57" s="1"/>
  <c r="W1472" i="57"/>
  <c r="X1472" i="57" s="1"/>
  <c r="W1476" i="57"/>
  <c r="X1476" i="57" s="1"/>
  <c r="W1483" i="57"/>
  <c r="X1483" i="57" s="1"/>
  <c r="W1498" i="57"/>
  <c r="X1498" i="57" s="1"/>
  <c r="W1505" i="57"/>
  <c r="X1505" i="57" s="1"/>
  <c r="W1509" i="57"/>
  <c r="X1509" i="57" s="1"/>
  <c r="W1520" i="57"/>
  <c r="X1520" i="57" s="1"/>
  <c r="W1542" i="57"/>
  <c r="X1542" i="57" s="1"/>
  <c r="W1546" i="57"/>
  <c r="X1546" i="57" s="1"/>
  <c r="W1553" i="57"/>
  <c r="X1553" i="57" s="1"/>
  <c r="W1557" i="57"/>
  <c r="X1557" i="57" s="1"/>
  <c r="W1564" i="57"/>
  <c r="X1564" i="57" s="1"/>
  <c r="W1568" i="57"/>
  <c r="X1568" i="57" s="1"/>
  <c r="W1579" i="57"/>
  <c r="X1579" i="57" s="1"/>
  <c r="W1583" i="57"/>
  <c r="X1583" i="57" s="1"/>
  <c r="W1590" i="57"/>
  <c r="X1590" i="57" s="1"/>
  <c r="W1605" i="57"/>
  <c r="X1605" i="57" s="1"/>
  <c r="W1616" i="57"/>
  <c r="X1616" i="57" s="1"/>
  <c r="W1620" i="57"/>
  <c r="X1620" i="57" s="1"/>
  <c r="W1627" i="57"/>
  <c r="X1627" i="57" s="1"/>
  <c r="W1642" i="57"/>
  <c r="X1642" i="57" s="1"/>
  <c r="W1649" i="57"/>
  <c r="X1649" i="57" s="1"/>
  <c r="W1653" i="57"/>
  <c r="X1653" i="57" s="1"/>
  <c r="W1664" i="57"/>
  <c r="X1664" i="57" s="1"/>
  <c r="W1704" i="57"/>
  <c r="X1704" i="57" s="1"/>
  <c r="W1740" i="57"/>
  <c r="X1740" i="57" s="1"/>
  <c r="W1776" i="57"/>
  <c r="X1776" i="57" s="1"/>
  <c r="W560" i="57"/>
  <c r="X560" i="57" s="1"/>
  <c r="W830" i="57"/>
  <c r="X830" i="57" s="1"/>
  <c r="W920" i="57"/>
  <c r="X920" i="57" s="1"/>
  <c r="W962" i="57"/>
  <c r="X962" i="57" s="1"/>
  <c r="W986" i="57"/>
  <c r="X986" i="57" s="1"/>
  <c r="W1001" i="57"/>
  <c r="X1001" i="57" s="1"/>
  <c r="W1020" i="57"/>
  <c r="X1020" i="57" s="1"/>
  <c r="W1044" i="57"/>
  <c r="X1044" i="57" s="1"/>
  <c r="W1073" i="57"/>
  <c r="X1073" i="57" s="1"/>
  <c r="W1082" i="57"/>
  <c r="X1082" i="57" s="1"/>
  <c r="W1101" i="57"/>
  <c r="X1101" i="57" s="1"/>
  <c r="W1194" i="57"/>
  <c r="X1194" i="57" s="1"/>
  <c r="W1198" i="57"/>
  <c r="X1198" i="57" s="1"/>
  <c r="W1240" i="57"/>
  <c r="X1240" i="57" s="1"/>
  <c r="W1257" i="57"/>
  <c r="X1257" i="57" s="1"/>
  <c r="W1261" i="57"/>
  <c r="X1261" i="57" s="1"/>
  <c r="W1269" i="57"/>
  <c r="X1269" i="57" s="1"/>
  <c r="W1292" i="57"/>
  <c r="X1292" i="57" s="1"/>
  <c r="W1296" i="57"/>
  <c r="X1296" i="57" s="1"/>
  <c r="W1346" i="57"/>
  <c r="X1346" i="57" s="1"/>
  <c r="W1365" i="57"/>
  <c r="X1365" i="57" s="1"/>
  <c r="W1372" i="57"/>
  <c r="X1372" i="57" s="1"/>
  <c r="W1391" i="57"/>
  <c r="X1391" i="57" s="1"/>
  <c r="W1395" i="57"/>
  <c r="X1395" i="57" s="1"/>
  <c r="W1417" i="57"/>
  <c r="X1417" i="57" s="1"/>
  <c r="W1428" i="57"/>
  <c r="X1428" i="57" s="1"/>
  <c r="W1450" i="57"/>
  <c r="X1450" i="57" s="1"/>
  <c r="W1465" i="57"/>
  <c r="X1465" i="57" s="1"/>
  <c r="W1487" i="57"/>
  <c r="X1487" i="57" s="1"/>
  <c r="W1502" i="57"/>
  <c r="X1502" i="57" s="1"/>
  <c r="W1513" i="57"/>
  <c r="X1513" i="57" s="1"/>
  <c r="W1524" i="57"/>
  <c r="X1524" i="57" s="1"/>
  <c r="W1535" i="57"/>
  <c r="X1535" i="57" s="1"/>
  <c r="W1539" i="57"/>
  <c r="X1539" i="57" s="1"/>
  <c r="W1561" i="57"/>
  <c r="X1561" i="57" s="1"/>
  <c r="W1572" i="57"/>
  <c r="X1572" i="57" s="1"/>
  <c r="W1594" i="57"/>
  <c r="X1594" i="57" s="1"/>
  <c r="W1609" i="57"/>
  <c r="X1609" i="57" s="1"/>
  <c r="W1631" i="57"/>
  <c r="X1631" i="57" s="1"/>
  <c r="W1646" i="57"/>
  <c r="X1646" i="57" s="1"/>
  <c r="W1657" i="57"/>
  <c r="X1657" i="57" s="1"/>
  <c r="W1668" i="57"/>
  <c r="X1668" i="57" s="1"/>
  <c r="W1679" i="57"/>
  <c r="X1679" i="57" s="1"/>
  <c r="W1686" i="57"/>
  <c r="X1686" i="57" s="1"/>
  <c r="W1690" i="57"/>
  <c r="X1690" i="57" s="1"/>
  <c r="W1697" i="57"/>
  <c r="X1697" i="57" s="1"/>
  <c r="W693" i="57"/>
  <c r="X693" i="57" s="1"/>
  <c r="W952" i="57"/>
  <c r="X952" i="57" s="1"/>
  <c r="W977" i="57"/>
  <c r="X977" i="57" s="1"/>
  <c r="W1054" i="57"/>
  <c r="X1054" i="57" s="1"/>
  <c r="W1059" i="57"/>
  <c r="X1059" i="57" s="1"/>
  <c r="W1078" i="57"/>
  <c r="X1078" i="57" s="1"/>
  <c r="W1092" i="57"/>
  <c r="X1092" i="57" s="1"/>
  <c r="W1145" i="57"/>
  <c r="X1145" i="57" s="1"/>
  <c r="W1159" i="57"/>
  <c r="X1159" i="57" s="1"/>
  <c r="W1173" i="57"/>
  <c r="X1173" i="57" s="1"/>
  <c r="W1186" i="57"/>
  <c r="X1186" i="57" s="1"/>
  <c r="W1190" i="57"/>
  <c r="X1190" i="57" s="1"/>
  <c r="W1228" i="57"/>
  <c r="X1228" i="57" s="1"/>
  <c r="W1249" i="57"/>
  <c r="X1249" i="57" s="1"/>
  <c r="W1253" i="57"/>
  <c r="X1253" i="57" s="1"/>
  <c r="W1273" i="57"/>
  <c r="X1273" i="57" s="1"/>
  <c r="W1288" i="57"/>
  <c r="X1288" i="57" s="1"/>
  <c r="W1300" i="57"/>
  <c r="X1300" i="57" s="1"/>
  <c r="W1319" i="57"/>
  <c r="X1319" i="57" s="1"/>
  <c r="W1339" i="57"/>
  <c r="X1339" i="57" s="1"/>
  <c r="W1350" i="57"/>
  <c r="X1350" i="57" s="1"/>
  <c r="W1376" i="57"/>
  <c r="X1376" i="57" s="1"/>
  <c r="W1380" i="57"/>
  <c r="X1380" i="57" s="1"/>
  <c r="W1406" i="57"/>
  <c r="X1406" i="57" s="1"/>
  <c r="W1432" i="57"/>
  <c r="X1432" i="57" s="1"/>
  <c r="W1443" i="57"/>
  <c r="X1443" i="57" s="1"/>
  <c r="W1454" i="57"/>
  <c r="X1454" i="57" s="1"/>
  <c r="W1458" i="57"/>
  <c r="X1458" i="57" s="1"/>
  <c r="W1480" i="57"/>
  <c r="X1480" i="57" s="1"/>
  <c r="W1491" i="57"/>
  <c r="X1491" i="57" s="1"/>
  <c r="W1495" i="57"/>
  <c r="X1495" i="57" s="1"/>
  <c r="W1550" i="57"/>
  <c r="X1550" i="57" s="1"/>
  <c r="W1576" i="57"/>
  <c r="X1576" i="57" s="1"/>
  <c r="W1587" i="57"/>
  <c r="X1587" i="57" s="1"/>
  <c r="W1598" i="57"/>
  <c r="X1598" i="57" s="1"/>
  <c r="W1602" i="57"/>
  <c r="X1602" i="57" s="1"/>
  <c r="W1624" i="57"/>
  <c r="X1624" i="57" s="1"/>
  <c r="W1635" i="57"/>
  <c r="X1635" i="57" s="1"/>
  <c r="W1639" i="57"/>
  <c r="X1639" i="57" s="1"/>
  <c r="W1683" i="57"/>
  <c r="X1683" i="57" s="1"/>
  <c r="W1701" i="57"/>
  <c r="X1701" i="57" s="1"/>
  <c r="W1708" i="57"/>
  <c r="X1708" i="57" s="1"/>
  <c r="W1719" i="57"/>
  <c r="X1719" i="57" s="1"/>
  <c r="W1737" i="57"/>
  <c r="X1737" i="57" s="1"/>
  <c r="W1744" i="57"/>
  <c r="X1744" i="57" s="1"/>
  <c r="W1755" i="57"/>
  <c r="X1755" i="57" s="1"/>
  <c r="W334" i="57"/>
  <c r="X334" i="57" s="1"/>
  <c r="W527" i="57"/>
  <c r="X527" i="57" s="1"/>
  <c r="W544" i="57"/>
  <c r="X544" i="57" s="1"/>
  <c r="W619" i="57"/>
  <c r="X619" i="57" s="1"/>
  <c r="W630" i="57"/>
  <c r="X630" i="57" s="1"/>
  <c r="W705" i="57"/>
  <c r="X705" i="57" s="1"/>
  <c r="W780" i="57"/>
  <c r="X780" i="57" s="1"/>
  <c r="W877" i="57"/>
  <c r="X877" i="57" s="1"/>
  <c r="W916" i="57"/>
  <c r="X916" i="57" s="1"/>
  <c r="W926" i="57"/>
  <c r="X926" i="57" s="1"/>
  <c r="W997" i="57"/>
  <c r="X997" i="57" s="1"/>
  <c r="W1025" i="57"/>
  <c r="X1025" i="57" s="1"/>
  <c r="W1035" i="57"/>
  <c r="X1035" i="57" s="1"/>
  <c r="W1040" i="57"/>
  <c r="X1040" i="57" s="1"/>
  <c r="W1111" i="57"/>
  <c r="X1111" i="57" s="1"/>
  <c r="W1141" i="57"/>
  <c r="X1141" i="57" s="1"/>
  <c r="W1164" i="57"/>
  <c r="X1164" i="57" s="1"/>
  <c r="W1169" i="57"/>
  <c r="X1169" i="57" s="1"/>
  <c r="W1182" i="57"/>
  <c r="X1182" i="57" s="1"/>
  <c r="W1203" i="57"/>
  <c r="X1203" i="57" s="1"/>
  <c r="W1224" i="57"/>
  <c r="X1224" i="57" s="1"/>
  <c r="W1277" i="57"/>
  <c r="X1277" i="57" s="1"/>
  <c r="W1281" i="57"/>
  <c r="X1281" i="57" s="1"/>
  <c r="W1331" i="57"/>
  <c r="X1331" i="57" s="1"/>
  <c r="W1335" i="57"/>
  <c r="X1335" i="57" s="1"/>
  <c r="W1358" i="57"/>
  <c r="X1358" i="57" s="1"/>
  <c r="W1362" i="57"/>
  <c r="X1362" i="57" s="1"/>
  <c r="W1384" i="57"/>
  <c r="X1384" i="57" s="1"/>
  <c r="W1388" i="57"/>
  <c r="X1388" i="57" s="1"/>
  <c r="W1399" i="57"/>
  <c r="X1399" i="57" s="1"/>
  <c r="W1403" i="57"/>
  <c r="X1403" i="57" s="1"/>
  <c r="W1410" i="57"/>
  <c r="X1410" i="57" s="1"/>
  <c r="W1425" i="57"/>
  <c r="X1425" i="57" s="1"/>
  <c r="W1436" i="57"/>
  <c r="X1436" i="57" s="1"/>
  <c r="W1440" i="57"/>
  <c r="X1440" i="57" s="1"/>
  <c r="W1447" i="57"/>
  <c r="X1447" i="57" s="1"/>
  <c r="W1462" i="57"/>
  <c r="X1462" i="57" s="1"/>
  <c r="W1469" i="57"/>
  <c r="X1469" i="57" s="1"/>
  <c r="W1473" i="57"/>
  <c r="X1473" i="57" s="1"/>
  <c r="W1484" i="57"/>
  <c r="X1484" i="57" s="1"/>
  <c r="W1506" i="57"/>
  <c r="X1506" i="57" s="1"/>
  <c r="W1510" i="57"/>
  <c r="X1510" i="57" s="1"/>
  <c r="W1517" i="57"/>
  <c r="X1517" i="57" s="1"/>
  <c r="W1521" i="57"/>
  <c r="X1521" i="57" s="1"/>
  <c r="W1528" i="57"/>
  <c r="X1528" i="57" s="1"/>
  <c r="W1532" i="57"/>
  <c r="X1532" i="57" s="1"/>
  <c r="W1543" i="57"/>
  <c r="X1543" i="57" s="1"/>
  <c r="W1547" i="57"/>
  <c r="X1547" i="57" s="1"/>
  <c r="W1554" i="57"/>
  <c r="X1554" i="57" s="1"/>
  <c r="W1569" i="57"/>
  <c r="X1569" i="57" s="1"/>
  <c r="W1580" i="57"/>
  <c r="X1580" i="57" s="1"/>
  <c r="W1584" i="57"/>
  <c r="X1584" i="57" s="1"/>
  <c r="W1591" i="57"/>
  <c r="X1591" i="57" s="1"/>
  <c r="W1606" i="57"/>
  <c r="X1606" i="57" s="1"/>
  <c r="W1613" i="57"/>
  <c r="X1613" i="57" s="1"/>
  <c r="W1617" i="57"/>
  <c r="X1617" i="57" s="1"/>
  <c r="W1628" i="57"/>
  <c r="X1628" i="57" s="1"/>
  <c r="W1650" i="57"/>
  <c r="X1650" i="57" s="1"/>
  <c r="W1654" i="57"/>
  <c r="X1654" i="57" s="1"/>
  <c r="W1661" i="57"/>
  <c r="X1661" i="57" s="1"/>
  <c r="W1665" i="57"/>
  <c r="X1665" i="57" s="1"/>
  <c r="W1672" i="57"/>
  <c r="X1672" i="57" s="1"/>
  <c r="W1676" i="57"/>
  <c r="X1676" i="57" s="1"/>
  <c r="W1694" i="57"/>
  <c r="X1694" i="57" s="1"/>
  <c r="W1705" i="57"/>
  <c r="X1705" i="57" s="1"/>
  <c r="W1712" i="57"/>
  <c r="X1712" i="57" s="1"/>
  <c r="W1730" i="57"/>
  <c r="X1730" i="57" s="1"/>
  <c r="W1741" i="57"/>
  <c r="X1741" i="57" s="1"/>
  <c r="W1748" i="57"/>
  <c r="X1748" i="57" s="1"/>
  <c r="W1766" i="57"/>
  <c r="X1766" i="57" s="1"/>
  <c r="W1777" i="57"/>
  <c r="X1777" i="57" s="1"/>
  <c r="W1784" i="57"/>
  <c r="X1784" i="57" s="1"/>
  <c r="W1802" i="57"/>
  <c r="X1802" i="57" s="1"/>
  <c r="W1813" i="57"/>
  <c r="X1813" i="57" s="1"/>
  <c r="W1820" i="57"/>
  <c r="X1820" i="57" s="1"/>
  <c r="W1838" i="57"/>
  <c r="X1838" i="57" s="1"/>
  <c r="W1848" i="57"/>
  <c r="X1848" i="57" s="1"/>
  <c r="W1861" i="57"/>
  <c r="X1861" i="57" s="1"/>
  <c r="W1874" i="57"/>
  <c r="X1874" i="57" s="1"/>
  <c r="W1884" i="57"/>
  <c r="X1884" i="57" s="1"/>
  <c r="W1897" i="57"/>
  <c r="X1897" i="57" s="1"/>
  <c r="W1910" i="57"/>
  <c r="X1910" i="57" s="1"/>
  <c r="W1920" i="57"/>
  <c r="X1920" i="57" s="1"/>
  <c r="W1933" i="57"/>
  <c r="X1933" i="57" s="1"/>
  <c r="W1946" i="57"/>
  <c r="X1946" i="57" s="1"/>
  <c r="W1956" i="57"/>
  <c r="X1956" i="57" s="1"/>
  <c r="W1969" i="57"/>
  <c r="X1969" i="57" s="1"/>
  <c r="W1982" i="57"/>
  <c r="X1982" i="57" s="1"/>
  <c r="W1992" i="57"/>
  <c r="X1992" i="57" s="1"/>
  <c r="W2005" i="57"/>
  <c r="X2005" i="57" s="1"/>
  <c r="W244" i="57"/>
  <c r="X244" i="57" s="1"/>
  <c r="W661" i="57"/>
  <c r="X661" i="57" s="1"/>
  <c r="W742" i="57"/>
  <c r="X742" i="57" s="1"/>
  <c r="W965" i="57"/>
  <c r="X965" i="57" s="1"/>
  <c r="W989" i="57"/>
  <c r="X989" i="57" s="1"/>
  <c r="W1013" i="57"/>
  <c r="X1013" i="57" s="1"/>
  <c r="W1027" i="57"/>
  <c r="X1027" i="57" s="1"/>
  <c r="W1071" i="57"/>
  <c r="X1071" i="57" s="1"/>
  <c r="W1085" i="57"/>
  <c r="X1085" i="57" s="1"/>
  <c r="W1108" i="57"/>
  <c r="X1108" i="57" s="1"/>
  <c r="W1118" i="57"/>
  <c r="X1118" i="57" s="1"/>
  <c r="W1171" i="57"/>
  <c r="X1171" i="57" s="1"/>
  <c r="W1175" i="57"/>
  <c r="X1175" i="57" s="1"/>
  <c r="W1213" i="57"/>
  <c r="X1213" i="57" s="1"/>
  <c r="W1217" i="57"/>
  <c r="X1217" i="57" s="1"/>
  <c r="W1247" i="57"/>
  <c r="X1247" i="57" s="1"/>
  <c r="W1255" i="57"/>
  <c r="X1255" i="57" s="1"/>
  <c r="W1271" i="57"/>
  <c r="X1271" i="57" s="1"/>
  <c r="W1298" i="57"/>
  <c r="X1298" i="57" s="1"/>
  <c r="W1302" i="57"/>
  <c r="X1302" i="57" s="1"/>
  <c r="W1321" i="57"/>
  <c r="X1321" i="57" s="1"/>
  <c r="W1329" i="57"/>
  <c r="X1329" i="57" s="1"/>
  <c r="W1341" i="57"/>
  <c r="X1341" i="57" s="1"/>
  <c r="W1348" i="57"/>
  <c r="X1348" i="57" s="1"/>
  <c r="W1378" i="57"/>
  <c r="X1378" i="57" s="1"/>
  <c r="W1386" i="57"/>
  <c r="X1386" i="57" s="1"/>
  <c r="W1408" i="57"/>
  <c r="X1408" i="57" s="1"/>
  <c r="W1419" i="57"/>
  <c r="X1419" i="57" s="1"/>
  <c r="W1423" i="57"/>
  <c r="X1423" i="57" s="1"/>
  <c r="W1478" i="57"/>
  <c r="X1478" i="57" s="1"/>
  <c r="W1504" i="57"/>
  <c r="X1504" i="57" s="1"/>
  <c r="W1515" i="57"/>
  <c r="X1515" i="57" s="1"/>
  <c r="W1526" i="57"/>
  <c r="X1526" i="57" s="1"/>
  <c r="W1530" i="57"/>
  <c r="X1530" i="57" s="1"/>
  <c r="W1552" i="57"/>
  <c r="X1552" i="57" s="1"/>
  <c r="W1563" i="57"/>
  <c r="X1563" i="57" s="1"/>
  <c r="W1567" i="57"/>
  <c r="X1567" i="57" s="1"/>
  <c r="W1622" i="57"/>
  <c r="X1622" i="57" s="1"/>
  <c r="W1648" i="57"/>
  <c r="X1648" i="57" s="1"/>
  <c r="W1659" i="57"/>
  <c r="X1659" i="57" s="1"/>
  <c r="W1670" i="57"/>
  <c r="X1670" i="57" s="1"/>
  <c r="W1674" i="57"/>
  <c r="X1674" i="57" s="1"/>
  <c r="W1681" i="57"/>
  <c r="X1681" i="57" s="1"/>
  <c r="W1699" i="57"/>
  <c r="X1699" i="57" s="1"/>
  <c r="W1710" i="57"/>
  <c r="X1710" i="57" s="1"/>
  <c r="W1717" i="57"/>
  <c r="X1717" i="57" s="1"/>
  <c r="W443" i="57"/>
  <c r="X443" i="57" s="1"/>
  <c r="W599" i="57"/>
  <c r="X599" i="57" s="1"/>
  <c r="W970" i="57"/>
  <c r="X970" i="57" s="1"/>
  <c r="W1009" i="57"/>
  <c r="X1009" i="57" s="1"/>
  <c r="W1062" i="57"/>
  <c r="X1062" i="57" s="1"/>
  <c r="W1081" i="57"/>
  <c r="X1081" i="57" s="1"/>
  <c r="W1090" i="57"/>
  <c r="X1090" i="57" s="1"/>
  <c r="W1104" i="57"/>
  <c r="X1104" i="57" s="1"/>
  <c r="W1133" i="57"/>
  <c r="X1133" i="57" s="1"/>
  <c r="W1148" i="57"/>
  <c r="X1148" i="57" s="1"/>
  <c r="W1201" i="57"/>
  <c r="X1201" i="57" s="1"/>
  <c r="W1205" i="57"/>
  <c r="X1205" i="57" s="1"/>
  <c r="W1239" i="57"/>
  <c r="X1239" i="57" s="1"/>
  <c r="W1243" i="57"/>
  <c r="X1243" i="57" s="1"/>
  <c r="W1251" i="57"/>
  <c r="X1251" i="57" s="1"/>
  <c r="W1275" i="57"/>
  <c r="X1275" i="57" s="1"/>
  <c r="W1279" i="57"/>
  <c r="X1279" i="57" s="1"/>
  <c r="W1283" i="57"/>
  <c r="X1283" i="57" s="1"/>
  <c r="W1291" i="57"/>
  <c r="X1291" i="57" s="1"/>
  <c r="W1306" i="57"/>
  <c r="X1306" i="57" s="1"/>
  <c r="W1310" i="57"/>
  <c r="X1310" i="57" s="1"/>
  <c r="W1325" i="57"/>
  <c r="X1325" i="57" s="1"/>
  <c r="W1337" i="57"/>
  <c r="X1337" i="57" s="1"/>
  <c r="W1352" i="57"/>
  <c r="X1352" i="57" s="1"/>
  <c r="W1367" i="57"/>
  <c r="X1367" i="57" s="1"/>
  <c r="W1382" i="57"/>
  <c r="X1382" i="57" s="1"/>
  <c r="W1390" i="57"/>
  <c r="X1390" i="57" s="1"/>
  <c r="W1397" i="57"/>
  <c r="X1397" i="57" s="1"/>
  <c r="W1401" i="57"/>
  <c r="X1401" i="57" s="1"/>
  <c r="W1412" i="57"/>
  <c r="X1412" i="57" s="1"/>
  <c r="W1434" i="57"/>
  <c r="X1434" i="57" s="1"/>
  <c r="W1438" i="57"/>
  <c r="X1438" i="57" s="1"/>
  <c r="W1445" i="57"/>
  <c r="X1445" i="57" s="1"/>
  <c r="W1449" i="57"/>
  <c r="X1449" i="57" s="1"/>
  <c r="W1456" i="57"/>
  <c r="X1456" i="57" s="1"/>
  <c r="W1460" i="57"/>
  <c r="X1460" i="57" s="1"/>
  <c r="W1471" i="57"/>
  <c r="X1471" i="57" s="1"/>
  <c r="W1475" i="57"/>
  <c r="X1475" i="57" s="1"/>
  <c r="W1482" i="57"/>
  <c r="X1482" i="57" s="1"/>
  <c r="W1497" i="57"/>
  <c r="X1497" i="57" s="1"/>
  <c r="W1508" i="57"/>
  <c r="X1508" i="57" s="1"/>
  <c r="W1512" i="57"/>
  <c r="X1512" i="57" s="1"/>
  <c r="W1519" i="57"/>
  <c r="X1519" i="57" s="1"/>
  <c r="W1534" i="57"/>
  <c r="X1534" i="57" s="1"/>
  <c r="W1541" i="57"/>
  <c r="X1541" i="57" s="1"/>
  <c r="W1545" i="57"/>
  <c r="X1545" i="57" s="1"/>
  <c r="W1556" i="57"/>
  <c r="X1556" i="57" s="1"/>
  <c r="W1578" i="57"/>
  <c r="X1578" i="57" s="1"/>
  <c r="W1582" i="57"/>
  <c r="X1582" i="57" s="1"/>
  <c r="W1589" i="57"/>
  <c r="X1589" i="57" s="1"/>
  <c r="W1593" i="57"/>
  <c r="X1593" i="57" s="1"/>
  <c r="W1600" i="57"/>
  <c r="X1600" i="57" s="1"/>
  <c r="W1604" i="57"/>
  <c r="X1604" i="57" s="1"/>
  <c r="W1615" i="57"/>
  <c r="X1615" i="57" s="1"/>
  <c r="W1619" i="57"/>
  <c r="X1619" i="57" s="1"/>
  <c r="W1626" i="57"/>
  <c r="X1626" i="57" s="1"/>
  <c r="W1641" i="57"/>
  <c r="X1641" i="57" s="1"/>
  <c r="W1995" i="57"/>
  <c r="X1995" i="57" s="1"/>
  <c r="W1988" i="57"/>
  <c r="X1988" i="57" s="1"/>
  <c r="W1978" i="57"/>
  <c r="X1978" i="57" s="1"/>
  <c r="W1961" i="57"/>
  <c r="X1961" i="57" s="1"/>
  <c r="W1954" i="57"/>
  <c r="X1954" i="57" s="1"/>
  <c r="W1944" i="57"/>
  <c r="X1944" i="57" s="1"/>
  <c r="W1927" i="57"/>
  <c r="X1927" i="57" s="1"/>
  <c r="W1893" i="57"/>
  <c r="X1893" i="57" s="1"/>
  <c r="W1886" i="57"/>
  <c r="X1886" i="57" s="1"/>
  <c r="W1876" i="57"/>
  <c r="X1876" i="57" s="1"/>
  <c r="W1866" i="57"/>
  <c r="X1866" i="57" s="1"/>
  <c r="W1842" i="57"/>
  <c r="X1842" i="57" s="1"/>
  <c r="W1835" i="57"/>
  <c r="X1835" i="57" s="1"/>
  <c r="W1831" i="57"/>
  <c r="X1831" i="57" s="1"/>
  <c r="W1816" i="57"/>
  <c r="X1816" i="57" s="1"/>
  <c r="W1801" i="57"/>
  <c r="X1801" i="57" s="1"/>
  <c r="W1767" i="57"/>
  <c r="X1767" i="57" s="1"/>
  <c r="W1763" i="57"/>
  <c r="X1763" i="57" s="1"/>
  <c r="W1759" i="57"/>
  <c r="X1759" i="57" s="1"/>
  <c r="W1751" i="57"/>
  <c r="X1751" i="57" s="1"/>
  <c r="W1738" i="57"/>
  <c r="X1738" i="57" s="1"/>
  <c r="W1663" i="57"/>
  <c r="X1663" i="57" s="1"/>
  <c r="W1658" i="57"/>
  <c r="X1658" i="57" s="1"/>
  <c r="W1640" i="57"/>
  <c r="X1640" i="57" s="1"/>
  <c r="W1630" i="57"/>
  <c r="X1630" i="57" s="1"/>
  <c r="W1573" i="57"/>
  <c r="X1573" i="57" s="1"/>
  <c r="W1544" i="57"/>
  <c r="X1544" i="57" s="1"/>
  <c r="W1370" i="57"/>
  <c r="X1370" i="57" s="1"/>
  <c r="W1351" i="57"/>
  <c r="X1351" i="57" s="1"/>
  <c r="W1336" i="57"/>
  <c r="X1336" i="57" s="1"/>
  <c r="W1285" i="57"/>
  <c r="X1285" i="57" s="1"/>
  <c r="W1259" i="57"/>
  <c r="X1259" i="57" s="1"/>
  <c r="W1216" i="57"/>
  <c r="X1216" i="57" s="1"/>
  <c r="W1103" i="57"/>
  <c r="X1103" i="57" s="1"/>
  <c r="W1074" i="57"/>
  <c r="X1074" i="57" s="1"/>
  <c r="W969" i="57"/>
  <c r="X969" i="57" s="1"/>
  <c r="W901" i="57"/>
  <c r="X901" i="57" s="1"/>
  <c r="W890" i="57"/>
  <c r="X890" i="57" s="1"/>
  <c r="W294" i="57"/>
  <c r="X294" i="57" s="1"/>
  <c r="W98" i="57"/>
  <c r="X98" i="57" s="1"/>
  <c r="X2" i="57"/>
  <c r="W1991" i="57"/>
  <c r="X1991" i="57" s="1"/>
  <c r="W1981" i="57"/>
  <c r="X1981" i="57" s="1"/>
  <c r="W1971" i="57"/>
  <c r="X1971" i="57" s="1"/>
  <c r="W1964" i="57"/>
  <c r="X1964" i="57" s="1"/>
  <c r="W1937" i="57"/>
  <c r="X1937" i="57" s="1"/>
  <c r="W1930" i="57"/>
  <c r="X1930" i="57" s="1"/>
  <c r="W1913" i="57"/>
  <c r="X1913" i="57" s="1"/>
  <c r="W1903" i="57"/>
  <c r="X1903" i="57" s="1"/>
  <c r="W1896" i="57"/>
  <c r="X1896" i="57" s="1"/>
  <c r="W1879" i="57"/>
  <c r="X1879" i="57" s="1"/>
  <c r="W1869" i="57"/>
  <c r="X1869" i="57" s="1"/>
  <c r="W1862" i="57"/>
  <c r="X1862" i="57" s="1"/>
  <c r="W1852" i="57"/>
  <c r="X1852" i="57" s="1"/>
  <c r="W1845" i="57"/>
  <c r="X1845" i="57" s="1"/>
  <c r="W1827" i="57"/>
  <c r="X1827" i="57" s="1"/>
  <c r="W1812" i="57"/>
  <c r="X1812" i="57" s="1"/>
  <c r="W1808" i="57"/>
  <c r="X1808" i="57" s="1"/>
  <c r="W1797" i="57"/>
  <c r="X1797" i="57" s="1"/>
  <c r="W1793" i="57"/>
  <c r="X1793" i="57" s="1"/>
  <c r="W1786" i="57"/>
  <c r="X1786" i="57" s="1"/>
  <c r="W1782" i="57"/>
  <c r="X1782" i="57" s="1"/>
  <c r="W1774" i="57"/>
  <c r="X1774" i="57" s="1"/>
  <c r="W1742" i="57"/>
  <c r="X1742" i="57" s="1"/>
  <c r="W1695" i="57"/>
  <c r="X1695" i="57" s="1"/>
  <c r="W1667" i="57"/>
  <c r="X1667" i="57" s="1"/>
  <c r="W1625" i="57"/>
  <c r="X1625" i="57" s="1"/>
  <c r="W1610" i="57"/>
  <c r="X1610" i="57" s="1"/>
  <c r="W1592" i="57"/>
  <c r="X1592" i="57" s="1"/>
  <c r="W1577" i="57"/>
  <c r="X1577" i="57" s="1"/>
  <c r="W1500" i="57"/>
  <c r="X1500" i="57" s="1"/>
  <c r="W1470" i="57"/>
  <c r="X1470" i="57" s="1"/>
  <c r="W1451" i="57"/>
  <c r="X1451" i="57" s="1"/>
  <c r="W1441" i="57"/>
  <c r="X1441" i="57" s="1"/>
  <c r="W1411" i="57"/>
  <c r="X1411" i="57" s="1"/>
  <c r="W1396" i="57"/>
  <c r="X1396" i="57" s="1"/>
  <c r="W1355" i="57"/>
  <c r="X1355" i="57" s="1"/>
  <c r="W1320" i="57"/>
  <c r="X1320" i="57" s="1"/>
  <c r="W1274" i="57"/>
  <c r="X1274" i="57" s="1"/>
  <c r="W1195" i="57"/>
  <c r="X1195" i="57" s="1"/>
  <c r="W1179" i="57"/>
  <c r="X1179" i="57" s="1"/>
  <c r="W1051" i="57"/>
  <c r="X1051" i="57" s="1"/>
  <c r="W895" i="57"/>
  <c r="X895" i="57" s="1"/>
  <c r="W866" i="57"/>
  <c r="X866" i="57" s="1"/>
  <c r="W2008" i="57"/>
  <c r="X2008" i="57" s="1"/>
  <c r="W1998" i="57"/>
  <c r="X1998" i="57" s="1"/>
  <c r="W1967" i="57"/>
  <c r="X1967" i="57" s="1"/>
  <c r="W1957" i="57"/>
  <c r="X1957" i="57" s="1"/>
  <c r="W1947" i="57"/>
  <c r="X1947" i="57" s="1"/>
  <c r="W1940" i="57"/>
  <c r="X1940" i="57" s="1"/>
  <c r="W1923" i="57"/>
  <c r="X1923" i="57" s="1"/>
  <c r="W1916" i="57"/>
  <c r="X1916" i="57" s="1"/>
  <c r="W1906" i="57"/>
  <c r="X1906" i="57" s="1"/>
  <c r="W1889" i="57"/>
  <c r="X1889" i="57" s="1"/>
  <c r="W1882" i="57"/>
  <c r="X1882" i="57" s="1"/>
  <c r="W1872" i="57"/>
  <c r="X1872" i="57" s="1"/>
  <c r="W1855" i="57"/>
  <c r="X1855" i="57" s="1"/>
  <c r="W1823" i="57"/>
  <c r="X1823" i="57" s="1"/>
  <c r="W1789" i="57"/>
  <c r="X1789" i="57" s="1"/>
  <c r="W1778" i="57"/>
  <c r="X1778" i="57" s="1"/>
  <c r="W1770" i="57"/>
  <c r="X1770" i="57" s="1"/>
  <c r="W1746" i="57"/>
  <c r="X1746" i="57" s="1"/>
  <c r="W1733" i="57"/>
  <c r="X1733" i="57" s="1"/>
  <c r="W1725" i="57"/>
  <c r="X1725" i="57" s="1"/>
  <c r="W1721" i="57"/>
  <c r="X1721" i="57" s="1"/>
  <c r="W1713" i="57"/>
  <c r="X1713" i="57" s="1"/>
  <c r="W1677" i="57"/>
  <c r="X1677" i="57" s="1"/>
  <c r="W1644" i="57"/>
  <c r="X1644" i="57" s="1"/>
  <c r="W1596" i="57"/>
  <c r="X1596" i="57" s="1"/>
  <c r="W1558" i="57"/>
  <c r="X1558" i="57" s="1"/>
  <c r="W1514" i="57"/>
  <c r="X1514" i="57" s="1"/>
  <c r="W1485" i="57"/>
  <c r="X1485" i="57" s="1"/>
  <c r="W1426" i="57"/>
  <c r="X1426" i="57" s="1"/>
  <c r="W1305" i="57"/>
  <c r="X1305" i="57" s="1"/>
  <c r="W1242" i="57"/>
  <c r="X1242" i="57" s="1"/>
  <c r="W1152" i="57"/>
  <c r="X1152" i="57" s="1"/>
  <c r="W1017" i="57"/>
  <c r="X1017" i="57" s="1"/>
  <c r="W2001" i="57"/>
  <c r="X2001" i="57" s="1"/>
  <c r="W1994" i="57"/>
  <c r="X1994" i="57" s="1"/>
  <c r="W1984" i="57"/>
  <c r="X1984" i="57" s="1"/>
  <c r="W1974" i="57"/>
  <c r="X1974" i="57" s="1"/>
  <c r="W1950" i="57"/>
  <c r="X1950" i="57" s="1"/>
  <c r="W1943" i="57"/>
  <c r="X1943" i="57" s="1"/>
  <c r="W1919" i="57"/>
  <c r="X1919" i="57" s="1"/>
  <c r="W1909" i="57"/>
  <c r="X1909" i="57" s="1"/>
  <c r="W1899" i="57"/>
  <c r="X1899" i="57" s="1"/>
  <c r="W1892" i="57"/>
  <c r="X1892" i="57" s="1"/>
  <c r="W1865" i="57"/>
  <c r="X1865" i="57" s="1"/>
  <c r="W1858" i="57"/>
  <c r="X1858" i="57" s="1"/>
  <c r="W1841" i="57"/>
  <c r="X1841" i="57" s="1"/>
  <c r="W1834" i="57"/>
  <c r="X1834" i="57" s="1"/>
  <c r="W1830" i="57"/>
  <c r="X1830" i="57" s="1"/>
  <c r="W1819" i="57"/>
  <c r="X1819" i="57" s="1"/>
  <c r="W1804" i="57"/>
  <c r="X1804" i="57" s="1"/>
  <c r="W1762" i="57"/>
  <c r="X1762" i="57" s="1"/>
  <c r="W1758" i="57"/>
  <c r="X1758" i="57" s="1"/>
  <c r="W1703" i="57"/>
  <c r="X1703" i="57" s="1"/>
  <c r="W1685" i="57"/>
  <c r="X1685" i="57" s="1"/>
  <c r="W1662" i="57"/>
  <c r="X1662" i="57" s="1"/>
  <c r="W1614" i="57"/>
  <c r="X1614" i="57" s="1"/>
  <c r="W1562" i="57"/>
  <c r="X1562" i="57" s="1"/>
  <c r="W1548" i="57"/>
  <c r="X1548" i="57" s="1"/>
  <c r="W1538" i="57"/>
  <c r="X1538" i="57" s="1"/>
  <c r="W1489" i="57"/>
  <c r="X1489" i="57" s="1"/>
  <c r="W1455" i="57"/>
  <c r="X1455" i="57" s="1"/>
  <c r="W1430" i="57"/>
  <c r="X1430" i="57" s="1"/>
  <c r="W1415" i="57"/>
  <c r="X1415" i="57" s="1"/>
  <c r="W1400" i="57"/>
  <c r="X1400" i="57" s="1"/>
  <c r="W1369" i="57"/>
  <c r="X1369" i="57" s="1"/>
  <c r="W1340" i="57"/>
  <c r="X1340" i="57" s="1"/>
  <c r="W1294" i="57"/>
  <c r="X1294" i="57" s="1"/>
  <c r="W1220" i="57"/>
  <c r="X1220" i="57" s="1"/>
  <c r="W1107" i="57"/>
  <c r="X1107" i="57" s="1"/>
  <c r="W978" i="57"/>
  <c r="X978" i="57" s="1"/>
  <c r="W973" i="57"/>
  <c r="X973" i="57" s="1"/>
  <c r="W677" i="57"/>
  <c r="X677" i="57" s="1"/>
  <c r="W471" i="57"/>
  <c r="X471" i="57" s="1"/>
  <c r="W2004" i="57"/>
  <c r="X2004" i="57" s="1"/>
  <c r="W1987" i="57"/>
  <c r="X1987" i="57" s="1"/>
  <c r="W1977" i="57"/>
  <c r="X1977" i="57" s="1"/>
  <c r="W1970" i="57"/>
  <c r="X1970" i="57" s="1"/>
  <c r="W1960" i="57"/>
  <c r="X1960" i="57" s="1"/>
  <c r="W1953" i="57"/>
  <c r="X1953" i="57" s="1"/>
  <c r="W1936" i="57"/>
  <c r="X1936" i="57" s="1"/>
  <c r="W1926" i="57"/>
  <c r="X1926" i="57" s="1"/>
  <c r="W1895" i="57"/>
  <c r="X1895" i="57" s="1"/>
  <c r="W1885" i="57"/>
  <c r="X1885" i="57" s="1"/>
  <c r="W1875" i="57"/>
  <c r="X1875" i="57" s="1"/>
  <c r="W1868" i="57"/>
  <c r="X1868" i="57" s="1"/>
  <c r="W1851" i="57"/>
  <c r="X1851" i="57" s="1"/>
  <c r="W1844" i="57"/>
  <c r="X1844" i="57" s="1"/>
  <c r="W1826" i="57"/>
  <c r="X1826" i="57" s="1"/>
  <c r="W1815" i="57"/>
  <c r="X1815" i="57" s="1"/>
  <c r="W1811" i="57"/>
  <c r="X1811" i="57" s="1"/>
  <c r="W1807" i="57"/>
  <c r="X1807" i="57" s="1"/>
  <c r="W1800" i="57"/>
  <c r="X1800" i="57" s="1"/>
  <c r="W1796" i="57"/>
  <c r="X1796" i="57" s="1"/>
  <c r="W1785" i="57"/>
  <c r="X1785" i="57" s="1"/>
  <c r="W1781" i="57"/>
  <c r="X1781" i="57" s="1"/>
  <c r="W1773" i="57"/>
  <c r="X1773" i="57" s="1"/>
  <c r="W1750" i="57"/>
  <c r="X1750" i="57" s="1"/>
  <c r="W1716" i="57"/>
  <c r="X1716" i="57" s="1"/>
  <c r="W1707" i="57"/>
  <c r="X1707" i="57" s="1"/>
  <c r="W1698" i="57"/>
  <c r="X1698" i="57" s="1"/>
  <c r="W1689" i="57"/>
  <c r="X1689" i="57" s="1"/>
  <c r="W1666" i="57"/>
  <c r="X1666" i="57" s="1"/>
  <c r="W1652" i="57"/>
  <c r="X1652" i="57" s="1"/>
  <c r="W1633" i="57"/>
  <c r="X1633" i="57" s="1"/>
  <c r="W1629" i="57"/>
  <c r="X1629" i="57" s="1"/>
  <c r="W1581" i="57"/>
  <c r="X1581" i="57" s="1"/>
  <c r="W1523" i="57"/>
  <c r="X1523" i="57" s="1"/>
  <c r="W1499" i="57"/>
  <c r="X1499" i="57" s="1"/>
  <c r="W1474" i="57"/>
  <c r="X1474" i="57" s="1"/>
  <c r="W1359" i="57"/>
  <c r="X1359" i="57" s="1"/>
  <c r="W1354" i="57"/>
  <c r="X1354" i="57" s="1"/>
  <c r="W1324" i="57"/>
  <c r="X1324" i="57" s="1"/>
  <c r="W1278" i="57"/>
  <c r="X1278" i="57" s="1"/>
  <c r="W1199" i="57"/>
  <c r="X1199" i="57" s="1"/>
  <c r="W1178" i="57"/>
  <c r="X1178" i="57" s="1"/>
  <c r="W1050" i="57"/>
  <c r="X1050" i="57" s="1"/>
  <c r="W983" i="57"/>
  <c r="X983" i="57" s="1"/>
  <c r="W488" i="57"/>
  <c r="X488" i="57" s="1"/>
  <c r="W1997" i="57"/>
  <c r="X1997" i="57" s="1"/>
  <c r="W1990" i="57"/>
  <c r="X1990" i="57" s="1"/>
  <c r="W1980" i="57"/>
  <c r="X1980" i="57" s="1"/>
  <c r="W1963" i="57"/>
  <c r="X1963" i="57" s="1"/>
  <c r="W1929" i="57"/>
  <c r="X1929" i="57" s="1"/>
  <c r="W1922" i="57"/>
  <c r="X1922" i="57" s="1"/>
  <c r="W1912" i="57"/>
  <c r="X1912" i="57" s="1"/>
  <c r="W1902" i="57"/>
  <c r="X1902" i="57" s="1"/>
  <c r="W1878" i="57"/>
  <c r="X1878" i="57" s="1"/>
  <c r="W1871" i="57"/>
  <c r="X1871" i="57" s="1"/>
  <c r="W1847" i="57"/>
  <c r="X1847" i="57" s="1"/>
  <c r="W1837" i="57"/>
  <c r="X1837" i="57" s="1"/>
  <c r="W1792" i="57"/>
  <c r="X1792" i="57" s="1"/>
  <c r="W1769" i="57"/>
  <c r="X1769" i="57" s="1"/>
  <c r="W1765" i="57"/>
  <c r="X1765" i="57" s="1"/>
  <c r="W1753" i="57"/>
  <c r="X1753" i="57" s="1"/>
  <c r="W1745" i="57"/>
  <c r="X1745" i="57" s="1"/>
  <c r="W1728" i="57"/>
  <c r="X1728" i="57" s="1"/>
  <c r="W1724" i="57"/>
  <c r="X1724" i="57" s="1"/>
  <c r="W1680" i="57"/>
  <c r="X1680" i="57" s="1"/>
  <c r="W1643" i="57"/>
  <c r="X1643" i="57" s="1"/>
  <c r="W1595" i="57"/>
  <c r="X1595" i="57" s="1"/>
  <c r="W1571" i="57"/>
  <c r="X1571" i="57" s="1"/>
  <c r="W1533" i="57"/>
  <c r="X1533" i="57" s="1"/>
  <c r="W1518" i="57"/>
  <c r="X1518" i="57" s="1"/>
  <c r="W1503" i="57"/>
  <c r="X1503" i="57" s="1"/>
  <c r="W1459" i="57"/>
  <c r="X1459" i="57" s="1"/>
  <c r="W1373" i="57"/>
  <c r="X1373" i="57" s="1"/>
  <c r="W1344" i="57"/>
  <c r="X1344" i="57" s="1"/>
  <c r="W1309" i="57"/>
  <c r="X1309" i="57" s="1"/>
  <c r="W1267" i="57"/>
  <c r="X1267" i="57" s="1"/>
  <c r="W1262" i="57"/>
  <c r="X1262" i="57" s="1"/>
  <c r="W1246" i="57"/>
  <c r="X1246" i="57" s="1"/>
  <c r="W1209" i="57"/>
  <c r="X1209" i="57" s="1"/>
  <c r="W1089" i="57"/>
  <c r="X1089" i="57" s="1"/>
  <c r="W944" i="57"/>
  <c r="X944" i="57" s="1"/>
  <c r="W505" i="57"/>
  <c r="X505" i="57" s="1"/>
  <c r="W2007" i="57"/>
  <c r="X2007" i="57" s="1"/>
  <c r="W2000" i="57"/>
  <c r="X2000" i="57" s="1"/>
  <c r="W1973" i="57"/>
  <c r="X1973" i="57" s="1"/>
  <c r="W1966" i="57"/>
  <c r="X1966" i="57" s="1"/>
  <c r="W1949" i="57"/>
  <c r="X1949" i="57" s="1"/>
  <c r="W1939" i="57"/>
  <c r="X1939" i="57" s="1"/>
  <c r="W1932" i="57"/>
  <c r="X1932" i="57" s="1"/>
  <c r="W1915" i="57"/>
  <c r="X1915" i="57" s="1"/>
  <c r="W1905" i="57"/>
  <c r="X1905" i="57" s="1"/>
  <c r="W1898" i="57"/>
  <c r="X1898" i="57" s="1"/>
  <c r="W1888" i="57"/>
  <c r="X1888" i="57" s="1"/>
  <c r="W1881" i="57"/>
  <c r="X1881" i="57" s="1"/>
  <c r="W1864" i="57"/>
  <c r="X1864" i="57" s="1"/>
  <c r="W1854" i="57"/>
  <c r="X1854" i="57" s="1"/>
  <c r="W1833" i="57"/>
  <c r="X1833" i="57" s="1"/>
  <c r="W1829" i="57"/>
  <c r="X1829" i="57" s="1"/>
  <c r="W1822" i="57"/>
  <c r="X1822" i="57" s="1"/>
  <c r="W1818" i="57"/>
  <c r="X1818" i="57" s="1"/>
  <c r="W1803" i="57"/>
  <c r="X1803" i="57" s="1"/>
  <c r="W1788" i="57"/>
  <c r="X1788" i="57" s="1"/>
  <c r="W1761" i="57"/>
  <c r="X1761" i="57" s="1"/>
  <c r="W1757" i="57"/>
  <c r="X1757" i="57" s="1"/>
  <c r="W1732" i="57"/>
  <c r="X1732" i="57" s="1"/>
  <c r="W1720" i="57"/>
  <c r="X1720" i="57" s="1"/>
  <c r="W1702" i="57"/>
  <c r="X1702" i="57" s="1"/>
  <c r="W1656" i="57"/>
  <c r="X1656" i="57" s="1"/>
  <c r="W1647" i="57"/>
  <c r="X1647" i="57" s="1"/>
  <c r="W1618" i="57"/>
  <c r="X1618" i="57" s="1"/>
  <c r="W1608" i="57"/>
  <c r="X1608" i="57" s="1"/>
  <c r="W1599" i="57"/>
  <c r="X1599" i="57" s="1"/>
  <c r="W1585" i="57"/>
  <c r="X1585" i="57" s="1"/>
  <c r="W1575" i="57"/>
  <c r="X1575" i="57" s="1"/>
  <c r="W1566" i="57"/>
  <c r="X1566" i="57" s="1"/>
  <c r="W1551" i="57"/>
  <c r="X1551" i="57" s="1"/>
  <c r="W1537" i="57"/>
  <c r="X1537" i="57" s="1"/>
  <c r="W1488" i="57"/>
  <c r="X1488" i="57" s="1"/>
  <c r="W1463" i="57"/>
  <c r="X1463" i="57" s="1"/>
  <c r="W1444" i="57"/>
  <c r="X1444" i="57" s="1"/>
  <c r="W1429" i="57"/>
  <c r="X1429" i="57" s="1"/>
  <c r="W1414" i="57"/>
  <c r="X1414" i="57" s="1"/>
  <c r="W1404" i="57"/>
  <c r="X1404" i="57" s="1"/>
  <c r="W1389" i="57"/>
  <c r="X1389" i="57" s="1"/>
  <c r="W1363" i="57"/>
  <c r="X1363" i="57" s="1"/>
  <c r="W1313" i="57"/>
  <c r="X1313" i="57" s="1"/>
  <c r="W1122" i="57"/>
  <c r="X1122" i="57" s="1"/>
  <c r="W1066" i="57"/>
  <c r="X1066" i="57" s="1"/>
  <c r="W765" i="57"/>
  <c r="X765" i="57" s="1"/>
  <c r="W510" i="57"/>
  <c r="X510" i="57" s="1"/>
  <c r="D2" i="65"/>
  <c r="V43" i="38"/>
  <c r="V56" i="38"/>
  <c r="V57" i="38"/>
  <c r="V58" i="38"/>
  <c r="V73" i="38"/>
  <c r="V74" i="38"/>
  <c r="V75" i="38"/>
  <c r="V84" i="38"/>
  <c r="V85" i="38"/>
  <c r="V94" i="38"/>
  <c r="V95" i="38"/>
  <c r="V111" i="38"/>
  <c r="V112" i="38"/>
  <c r="V130" i="38"/>
  <c r="V144" i="38"/>
  <c r="V145" i="38"/>
  <c r="V147" i="38"/>
  <c r="V148" i="38"/>
  <c r="V160" i="38"/>
  <c r="V186" i="38"/>
  <c r="V189" i="38"/>
  <c r="V190" i="38"/>
  <c r="V202" i="38"/>
  <c r="U43" i="38"/>
  <c r="U56" i="38"/>
  <c r="U57" i="38"/>
  <c r="U58" i="38"/>
  <c r="U73" i="38"/>
  <c r="U74" i="38"/>
  <c r="U75" i="38"/>
  <c r="U84" i="38"/>
  <c r="U85" i="38"/>
  <c r="U94" i="38"/>
  <c r="U95" i="38"/>
  <c r="U111" i="38"/>
  <c r="U112" i="38"/>
  <c r="U130" i="38"/>
  <c r="U144" i="38"/>
  <c r="U145" i="38"/>
  <c r="U147" i="38"/>
  <c r="U148" i="38"/>
  <c r="U160" i="38"/>
  <c r="U186" i="38"/>
  <c r="U189" i="38"/>
  <c r="U190" i="38"/>
  <c r="U202" i="38"/>
  <c r="V3" i="57"/>
  <c r="V4" i="57"/>
  <c r="V5" i="57"/>
  <c r="V6" i="57"/>
  <c r="V7" i="57"/>
  <c r="V8" i="57"/>
  <c r="V9" i="57"/>
  <c r="V10" i="57"/>
  <c r="V11" i="57"/>
  <c r="V12" i="57"/>
  <c r="V13" i="57"/>
  <c r="V14" i="57"/>
  <c r="V15" i="57"/>
  <c r="V16" i="57"/>
  <c r="V17" i="57"/>
  <c r="V18" i="57"/>
  <c r="V19" i="57"/>
  <c r="V20" i="57"/>
  <c r="V21" i="57"/>
  <c r="V22" i="57"/>
  <c r="V23" i="57"/>
  <c r="V24" i="57"/>
  <c r="V25" i="57"/>
  <c r="V26" i="57"/>
  <c r="V27" i="57"/>
  <c r="V28" i="57"/>
  <c r="V29" i="57"/>
  <c r="V30" i="57"/>
  <c r="V31" i="57"/>
  <c r="V32" i="57"/>
  <c r="V33" i="57"/>
  <c r="V34" i="57"/>
  <c r="V35" i="57"/>
  <c r="V36" i="57"/>
  <c r="V37" i="57"/>
  <c r="V38" i="57"/>
  <c r="V39" i="57"/>
  <c r="V40" i="57"/>
  <c r="V41" i="57"/>
  <c r="V42" i="57"/>
  <c r="V43" i="57"/>
  <c r="V44" i="57"/>
  <c r="V45" i="57"/>
  <c r="V46" i="57"/>
  <c r="V47" i="57"/>
  <c r="V48" i="57"/>
  <c r="V49" i="57"/>
  <c r="V50" i="57"/>
  <c r="V51" i="57"/>
  <c r="V52" i="57"/>
  <c r="V53" i="57"/>
  <c r="V54" i="57"/>
  <c r="V55" i="57"/>
  <c r="V56" i="57"/>
  <c r="V57" i="57"/>
  <c r="V58" i="57"/>
  <c r="V59" i="57"/>
  <c r="U44" i="38" s="1"/>
  <c r="V60" i="57"/>
  <c r="V61" i="57"/>
  <c r="V62" i="57"/>
  <c r="V63" i="57"/>
  <c r="V64" i="57"/>
  <c r="V65" i="57"/>
  <c r="V66" i="57"/>
  <c r="V67" i="57"/>
  <c r="V68" i="57"/>
  <c r="V69" i="57"/>
  <c r="V70" i="57"/>
  <c r="V71" i="57"/>
  <c r="V72" i="57"/>
  <c r="V73" i="57"/>
  <c r="V74" i="57"/>
  <c r="V75" i="57"/>
  <c r="V76" i="57"/>
  <c r="V77" i="57"/>
  <c r="V78" i="57"/>
  <c r="V79" i="57"/>
  <c r="V80" i="57"/>
  <c r="V81" i="57"/>
  <c r="V82" i="57"/>
  <c r="V83" i="57"/>
  <c r="V84" i="57"/>
  <c r="V85" i="57"/>
  <c r="V86" i="57"/>
  <c r="V87" i="57"/>
  <c r="V88" i="57"/>
  <c r="V89" i="57"/>
  <c r="V90" i="57"/>
  <c r="V91" i="57"/>
  <c r="V92" i="57"/>
  <c r="V93" i="57"/>
  <c r="V94" i="57"/>
  <c r="V95" i="57"/>
  <c r="V96" i="57"/>
  <c r="V97" i="57"/>
  <c r="V98" i="57"/>
  <c r="V99" i="57"/>
  <c r="V100" i="57"/>
  <c r="V101" i="57"/>
  <c r="V102" i="57"/>
  <c r="V169" i="38" s="1"/>
  <c r="V103" i="57"/>
  <c r="V104" i="57"/>
  <c r="V105" i="57"/>
  <c r="V106" i="57"/>
  <c r="V107" i="57"/>
  <c r="V108" i="57"/>
  <c r="V109" i="57"/>
  <c r="V110" i="57"/>
  <c r="V111" i="57"/>
  <c r="V112" i="57"/>
  <c r="V113" i="57"/>
  <c r="V114" i="57"/>
  <c r="V115" i="57"/>
  <c r="V116" i="57"/>
  <c r="V117" i="57"/>
  <c r="V118" i="57"/>
  <c r="V119" i="57"/>
  <c r="V120" i="57"/>
  <c r="V121" i="57"/>
  <c r="V122" i="57"/>
  <c r="V123" i="57"/>
  <c r="V124" i="57"/>
  <c r="V125" i="57"/>
  <c r="V126" i="57"/>
  <c r="V127" i="57"/>
  <c r="V106" i="38" s="1"/>
  <c r="V128" i="57"/>
  <c r="V129" i="57"/>
  <c r="V130" i="57"/>
  <c r="V131" i="57"/>
  <c r="V132" i="57"/>
  <c r="V133" i="57"/>
  <c r="V134" i="57"/>
  <c r="V135" i="57"/>
  <c r="V136" i="57"/>
  <c r="V137" i="57"/>
  <c r="V138" i="57"/>
  <c r="V139" i="57"/>
  <c r="V140" i="57"/>
  <c r="V141" i="57"/>
  <c r="V142" i="57"/>
  <c r="V143" i="57"/>
  <c r="V144" i="57"/>
  <c r="V145" i="57"/>
  <c r="V146" i="57"/>
  <c r="V147" i="57"/>
  <c r="V148" i="57"/>
  <c r="V149" i="57"/>
  <c r="V150" i="57"/>
  <c r="V151" i="57"/>
  <c r="V152" i="57"/>
  <c r="V153" i="57"/>
  <c r="V154" i="57"/>
  <c r="V155" i="57"/>
  <c r="V156" i="57"/>
  <c r="V157" i="57"/>
  <c r="V158" i="57"/>
  <c r="V159" i="57"/>
  <c r="V160" i="57"/>
  <c r="V161" i="57"/>
  <c r="V162" i="57"/>
  <c r="V163" i="57"/>
  <c r="V164" i="57"/>
  <c r="V165" i="57"/>
  <c r="V166" i="57"/>
  <c r="V167" i="57"/>
  <c r="V168" i="57"/>
  <c r="V169" i="57"/>
  <c r="V170" i="57"/>
  <c r="V171" i="57"/>
  <c r="V172" i="57"/>
  <c r="V173" i="57"/>
  <c r="V174" i="57"/>
  <c r="V175" i="57"/>
  <c r="V176" i="57"/>
  <c r="V177" i="57"/>
  <c r="V178" i="57"/>
  <c r="V179" i="57"/>
  <c r="V180" i="57"/>
  <c r="V181" i="57"/>
  <c r="V182" i="57"/>
  <c r="V183" i="57"/>
  <c r="V184" i="57"/>
  <c r="V185" i="57"/>
  <c r="V186" i="57"/>
  <c r="V187" i="57"/>
  <c r="V188" i="57"/>
  <c r="V189" i="57"/>
  <c r="V190" i="57"/>
  <c r="V191" i="57"/>
  <c r="V192" i="57"/>
  <c r="V193" i="57"/>
  <c r="V194" i="57"/>
  <c r="V195" i="57"/>
  <c r="V196" i="57"/>
  <c r="V197" i="57"/>
  <c r="V198" i="57"/>
  <c r="U110" i="38" s="1"/>
  <c r="V199" i="57"/>
  <c r="V200" i="57"/>
  <c r="V201" i="57"/>
  <c r="V202" i="57"/>
  <c r="V203" i="57"/>
  <c r="V93" i="38" s="1"/>
  <c r="V204" i="57"/>
  <c r="V205" i="57"/>
  <c r="V206" i="57"/>
  <c r="V207" i="57"/>
  <c r="V208" i="57"/>
  <c r="V209" i="57"/>
  <c r="V210" i="57"/>
  <c r="V211" i="57"/>
  <c r="V212" i="57"/>
  <c r="V213" i="57"/>
  <c r="V214" i="57"/>
  <c r="V215" i="57"/>
  <c r="V216" i="57"/>
  <c r="V217" i="57"/>
  <c r="V218" i="57"/>
  <c r="V219" i="57"/>
  <c r="V220" i="57"/>
  <c r="V221" i="57"/>
  <c r="V222" i="57"/>
  <c r="V223" i="57"/>
  <c r="V224" i="57"/>
  <c r="V39" i="38" s="1"/>
  <c r="V225" i="57"/>
  <c r="V226" i="57"/>
  <c r="V227" i="57"/>
  <c r="V228" i="57"/>
  <c r="V229" i="57"/>
  <c r="V230" i="57"/>
  <c r="V231" i="57"/>
  <c r="V232" i="57"/>
  <c r="V233" i="57"/>
  <c r="V234" i="57"/>
  <c r="V235" i="57"/>
  <c r="V236" i="57"/>
  <c r="V237" i="57"/>
  <c r="V238" i="57"/>
  <c r="V239" i="57"/>
  <c r="V240" i="57"/>
  <c r="V241" i="57"/>
  <c r="V242" i="57"/>
  <c r="V243" i="57"/>
  <c r="V244" i="57"/>
  <c r="V245" i="57"/>
  <c r="V246" i="57"/>
  <c r="V247" i="57"/>
  <c r="V248" i="57"/>
  <c r="V249" i="57"/>
  <c r="V250" i="57"/>
  <c r="V251" i="57"/>
  <c r="V252" i="57"/>
  <c r="V253" i="57"/>
  <c r="V254" i="57"/>
  <c r="V255" i="57"/>
  <c r="V256" i="57"/>
  <c r="V257" i="57"/>
  <c r="V258" i="57"/>
  <c r="V259" i="57"/>
  <c r="V260" i="57"/>
  <c r="V261" i="57"/>
  <c r="V2" i="57"/>
  <c r="E24" i="38"/>
  <c r="E23" i="38"/>
  <c r="E21" i="38"/>
  <c r="E20" i="38"/>
  <c r="I33" i="38" l="1"/>
  <c r="U188" i="38"/>
  <c r="U169" i="38"/>
  <c r="V188" i="38"/>
  <c r="V72" i="38"/>
  <c r="V30" i="38"/>
  <c r="V110" i="38"/>
  <c r="N130" i="71"/>
  <c r="O130" i="71"/>
  <c r="J130" i="38"/>
  <c r="P130" i="71"/>
  <c r="G130" i="71"/>
  <c r="K130" i="71"/>
  <c r="Q130" i="71"/>
  <c r="I130" i="38"/>
  <c r="L130" i="71"/>
  <c r="M130" i="71"/>
  <c r="O106" i="71"/>
  <c r="U193" i="38"/>
  <c r="M124" i="71"/>
  <c r="B169" i="71"/>
  <c r="J169" i="71"/>
  <c r="U79" i="38"/>
  <c r="N39" i="71"/>
  <c r="Q186" i="71"/>
  <c r="N189" i="71"/>
  <c r="N186" i="71"/>
  <c r="V44" i="38"/>
  <c r="G186" i="71"/>
  <c r="B186" i="71" s="1"/>
  <c r="N33" i="71"/>
  <c r="P186" i="71"/>
  <c r="O186" i="71"/>
  <c r="I188" i="38"/>
  <c r="M186" i="71"/>
  <c r="N58" i="71"/>
  <c r="L186" i="71"/>
  <c r="J188" i="38"/>
  <c r="U143" i="38"/>
  <c r="J33" i="38"/>
  <c r="U191" i="38"/>
  <c r="M106" i="71"/>
  <c r="L106" i="71"/>
  <c r="V124" i="38"/>
  <c r="G33" i="71"/>
  <c r="J33" i="71" s="1"/>
  <c r="V201" i="38"/>
  <c r="L124" i="71"/>
  <c r="U93" i="38"/>
  <c r="G124" i="71"/>
  <c r="B124" i="71" s="1"/>
  <c r="J106" i="38"/>
  <c r="J124" i="38"/>
  <c r="O58" i="71"/>
  <c r="K106" i="71"/>
  <c r="I58" i="38"/>
  <c r="K124" i="71"/>
  <c r="V193" i="38"/>
  <c r="V143" i="38"/>
  <c r="M110" i="71"/>
  <c r="N124" i="71"/>
  <c r="L58" i="71"/>
  <c r="I106" i="38"/>
  <c r="M58" i="71"/>
  <c r="V191" i="38"/>
  <c r="Q124" i="71"/>
  <c r="G58" i="71"/>
  <c r="B58" i="71" s="1"/>
  <c r="G106" i="71"/>
  <c r="B106" i="71" s="1"/>
  <c r="P124" i="71"/>
  <c r="Q58" i="71"/>
  <c r="N106" i="71"/>
  <c r="V103" i="38"/>
  <c r="O124" i="71"/>
  <c r="P58" i="71"/>
  <c r="Q106" i="71"/>
  <c r="K58" i="71"/>
  <c r="I124" i="38"/>
  <c r="J58" i="38"/>
  <c r="P106" i="71"/>
  <c r="U72" i="38"/>
  <c r="I79" i="38"/>
  <c r="G189" i="71"/>
  <c r="B189" i="71" s="1"/>
  <c r="P39" i="71"/>
  <c r="K39" i="71"/>
  <c r="G110" i="71"/>
  <c r="B110" i="71" s="1"/>
  <c r="Q39" i="71"/>
  <c r="N79" i="71"/>
  <c r="M189" i="71"/>
  <c r="O110" i="71"/>
  <c r="P79" i="71"/>
  <c r="K110" i="71"/>
  <c r="K79" i="71"/>
  <c r="K197" i="71"/>
  <c r="P189" i="71"/>
  <c r="Q79" i="71"/>
  <c r="J79" i="38"/>
  <c r="O189" i="71"/>
  <c r="O39" i="71"/>
  <c r="U39" i="38"/>
  <c r="V79" i="38"/>
  <c r="I39" i="38"/>
  <c r="Q33" i="71"/>
  <c r="L189" i="71"/>
  <c r="Q36" i="71"/>
  <c r="L110" i="71"/>
  <c r="I191" i="38"/>
  <c r="M33" i="71"/>
  <c r="G30" i="71"/>
  <c r="J30" i="71" s="1"/>
  <c r="Q110" i="71"/>
  <c r="P110" i="71"/>
  <c r="O79" i="71"/>
  <c r="M39" i="71"/>
  <c r="V33" i="38"/>
  <c r="G191" i="71"/>
  <c r="K191" i="71"/>
  <c r="L191" i="71"/>
  <c r="M191" i="71"/>
  <c r="O191" i="71"/>
  <c r="Q191" i="71"/>
  <c r="I193" i="38"/>
  <c r="N191" i="71"/>
  <c r="P191" i="71"/>
  <c r="J193" i="38"/>
  <c r="G143" i="71"/>
  <c r="K143" i="71"/>
  <c r="L143" i="71"/>
  <c r="M143" i="71"/>
  <c r="I143" i="38"/>
  <c r="J143" i="38"/>
  <c r="O143" i="71"/>
  <c r="P143" i="71"/>
  <c r="N143" i="71"/>
  <c r="Q143" i="71"/>
  <c r="U124" i="38"/>
  <c r="L44" i="71"/>
  <c r="G44" i="71"/>
  <c r="M44" i="71"/>
  <c r="I44" i="38"/>
  <c r="P44" i="71"/>
  <c r="N44" i="71"/>
  <c r="J44" i="38"/>
  <c r="O44" i="71"/>
  <c r="Q44" i="71"/>
  <c r="K44" i="71"/>
  <c r="O33" i="71"/>
  <c r="J110" i="38"/>
  <c r="M79" i="71"/>
  <c r="L39" i="71"/>
  <c r="L33" i="71"/>
  <c r="N110" i="71"/>
  <c r="L79" i="71"/>
  <c r="J186" i="71"/>
  <c r="K72" i="71"/>
  <c r="L72" i="71"/>
  <c r="M72" i="71"/>
  <c r="G72" i="71"/>
  <c r="I72" i="38"/>
  <c r="P72" i="71"/>
  <c r="N72" i="71"/>
  <c r="O72" i="71"/>
  <c r="Q72" i="71"/>
  <c r="J72" i="38"/>
  <c r="K33" i="71"/>
  <c r="I110" i="38"/>
  <c r="G79" i="71"/>
  <c r="J191" i="38"/>
  <c r="J39" i="38"/>
  <c r="P33" i="71"/>
  <c r="G39" i="71"/>
  <c r="Q189" i="71"/>
  <c r="U33" i="38"/>
  <c r="K189" i="71"/>
  <c r="K92" i="71"/>
  <c r="U106" i="38"/>
  <c r="L57" i="71"/>
  <c r="M57" i="71"/>
  <c r="P57" i="71"/>
  <c r="Q57" i="71"/>
  <c r="J57" i="38"/>
  <c r="N57" i="71"/>
  <c r="G57" i="71"/>
  <c r="O57" i="71"/>
  <c r="I57" i="38"/>
  <c r="K57" i="71"/>
  <c r="M43" i="71"/>
  <c r="N43" i="71"/>
  <c r="P43" i="71"/>
  <c r="Q43" i="71"/>
  <c r="I43" i="38"/>
  <c r="G43" i="71"/>
  <c r="J43" i="38"/>
  <c r="O43" i="71"/>
  <c r="K43" i="71"/>
  <c r="L43" i="71"/>
  <c r="M187" i="71"/>
  <c r="N187" i="71"/>
  <c r="Q187" i="71"/>
  <c r="I189" i="38"/>
  <c r="J189" i="38"/>
  <c r="G187" i="71"/>
  <c r="L187" i="71"/>
  <c r="K187" i="71"/>
  <c r="O187" i="71"/>
  <c r="P187" i="71"/>
  <c r="M73" i="71"/>
  <c r="N73" i="71"/>
  <c r="K73" i="71"/>
  <c r="P73" i="71"/>
  <c r="Q73" i="71"/>
  <c r="I73" i="38"/>
  <c r="J73" i="38"/>
  <c r="G73" i="71"/>
  <c r="L73" i="71"/>
  <c r="O73" i="71"/>
  <c r="M160" i="71"/>
  <c r="N160" i="71"/>
  <c r="Q160" i="71"/>
  <c r="G160" i="71"/>
  <c r="J160" i="38"/>
  <c r="K160" i="71"/>
  <c r="O160" i="71"/>
  <c r="I160" i="38"/>
  <c r="L160" i="71"/>
  <c r="P160" i="71"/>
  <c r="M93" i="71"/>
  <c r="N93" i="71"/>
  <c r="P93" i="71"/>
  <c r="Q93" i="71"/>
  <c r="I93" i="38"/>
  <c r="G93" i="71"/>
  <c r="J93" i="38"/>
  <c r="L93" i="71"/>
  <c r="O93" i="71"/>
  <c r="K93" i="71"/>
  <c r="O185" i="71"/>
  <c r="I53" i="38"/>
  <c r="U194" i="38"/>
  <c r="J30" i="38"/>
  <c r="I30" i="38"/>
  <c r="N193" i="71"/>
  <c r="K30" i="71"/>
  <c r="Q30" i="71"/>
  <c r="P30" i="71"/>
  <c r="N154" i="71"/>
  <c r="O30" i="71"/>
  <c r="N30" i="71"/>
  <c r="U201" i="38"/>
  <c r="G123" i="71"/>
  <c r="B123" i="71" s="1"/>
  <c r="M30" i="71"/>
  <c r="L30" i="71"/>
  <c r="I103" i="38"/>
  <c r="P123" i="71"/>
  <c r="G59" i="71"/>
  <c r="J59" i="71" s="1"/>
  <c r="U30" i="38"/>
  <c r="I195" i="38"/>
  <c r="G193" i="71"/>
  <c r="B193" i="71" s="1"/>
  <c r="Q193" i="71"/>
  <c r="V36" i="38"/>
  <c r="P92" i="71"/>
  <c r="O92" i="71"/>
  <c r="M193" i="71"/>
  <c r="N185" i="71"/>
  <c r="G185" i="71"/>
  <c r="J185" i="71" s="1"/>
  <c r="M185" i="71"/>
  <c r="K185" i="71"/>
  <c r="J195" i="38"/>
  <c r="J92" i="38"/>
  <c r="N92" i="71"/>
  <c r="L185" i="71"/>
  <c r="I92" i="38"/>
  <c r="M92" i="71"/>
  <c r="J187" i="38"/>
  <c r="G92" i="71"/>
  <c r="B92" i="71" s="1"/>
  <c r="Q92" i="71"/>
  <c r="I187" i="38"/>
  <c r="L92" i="71"/>
  <c r="P193" i="71"/>
  <c r="K193" i="71"/>
  <c r="O193" i="71"/>
  <c r="Q185" i="71"/>
  <c r="J123" i="38"/>
  <c r="L193" i="71"/>
  <c r="P185" i="71"/>
  <c r="I123" i="38"/>
  <c r="K53" i="71"/>
  <c r="I42" i="38"/>
  <c r="V194" i="38"/>
  <c r="U123" i="38"/>
  <c r="I200" i="38"/>
  <c r="L151" i="71"/>
  <c r="O123" i="71"/>
  <c r="K123" i="71"/>
  <c r="I88" i="38"/>
  <c r="N123" i="71"/>
  <c r="M123" i="71"/>
  <c r="U199" i="38"/>
  <c r="L123" i="71"/>
  <c r="V123" i="38"/>
  <c r="Q123" i="71"/>
  <c r="N162" i="71"/>
  <c r="K165" i="71"/>
  <c r="P67" i="71"/>
  <c r="Q198" i="71"/>
  <c r="U59" i="38"/>
  <c r="K194" i="71"/>
  <c r="G52" i="71"/>
  <c r="B52" i="71" s="1"/>
  <c r="G116" i="71"/>
  <c r="B116" i="71" s="1"/>
  <c r="G88" i="71"/>
  <c r="B88" i="71" s="1"/>
  <c r="M59" i="71"/>
  <c r="K36" i="71"/>
  <c r="K64" i="71"/>
  <c r="J53" i="38"/>
  <c r="L59" i="71"/>
  <c r="G197" i="71"/>
  <c r="B197" i="71" s="1"/>
  <c r="G53" i="71"/>
  <c r="B53" i="71" s="1"/>
  <c r="Q197" i="71"/>
  <c r="P36" i="71"/>
  <c r="P197" i="71"/>
  <c r="K59" i="71"/>
  <c r="O36" i="71"/>
  <c r="O197" i="71"/>
  <c r="J59" i="38"/>
  <c r="N36" i="71"/>
  <c r="J199" i="38"/>
  <c r="I59" i="38"/>
  <c r="G36" i="71"/>
  <c r="B36" i="71" s="1"/>
  <c r="N197" i="71"/>
  <c r="Q59" i="71"/>
  <c r="M36" i="71"/>
  <c r="I199" i="38"/>
  <c r="P59" i="71"/>
  <c r="L36" i="71"/>
  <c r="M197" i="71"/>
  <c r="V80" i="38"/>
  <c r="G162" i="71"/>
  <c r="B162" i="71" s="1"/>
  <c r="O59" i="71"/>
  <c r="J36" i="38"/>
  <c r="L197" i="71"/>
  <c r="N99" i="71"/>
  <c r="J88" i="38"/>
  <c r="N59" i="71"/>
  <c r="I36" i="38"/>
  <c r="G167" i="71"/>
  <c r="B167" i="71" s="1"/>
  <c r="G183" i="71"/>
  <c r="B183" i="71" s="1"/>
  <c r="G129" i="71"/>
  <c r="B129" i="71" s="1"/>
  <c r="G163" i="71"/>
  <c r="B163" i="71" s="1"/>
  <c r="Q165" i="71"/>
  <c r="G149" i="71"/>
  <c r="B149" i="71" s="1"/>
  <c r="J71" i="38"/>
  <c r="G47" i="71"/>
  <c r="B47" i="71" s="1"/>
  <c r="N178" i="71"/>
  <c r="P35" i="71"/>
  <c r="G179" i="71"/>
  <c r="B179" i="71" s="1"/>
  <c r="P151" i="71"/>
  <c r="Q103" i="71"/>
  <c r="M178" i="71"/>
  <c r="G158" i="71"/>
  <c r="B158" i="71" s="1"/>
  <c r="G177" i="71"/>
  <c r="B177" i="71" s="1"/>
  <c r="G151" i="71"/>
  <c r="B151" i="71" s="1"/>
  <c r="J179" i="38"/>
  <c r="Q151" i="71"/>
  <c r="P103" i="71"/>
  <c r="L178" i="71"/>
  <c r="U80" i="38"/>
  <c r="U36" i="38"/>
  <c r="J51" i="38"/>
  <c r="L196" i="71"/>
  <c r="J162" i="38"/>
  <c r="I179" i="38"/>
  <c r="K151" i="71"/>
  <c r="O103" i="71"/>
  <c r="K178" i="71"/>
  <c r="V187" i="38"/>
  <c r="I162" i="38"/>
  <c r="N103" i="71"/>
  <c r="G98" i="71"/>
  <c r="B98" i="71" s="1"/>
  <c r="M103" i="71"/>
  <c r="V138" i="38"/>
  <c r="J151" i="38"/>
  <c r="L103" i="71"/>
  <c r="J178" i="38"/>
  <c r="I151" i="38"/>
  <c r="G198" i="71"/>
  <c r="B198" i="71" s="1"/>
  <c r="K103" i="71"/>
  <c r="G178" i="71"/>
  <c r="B178" i="71" s="1"/>
  <c r="V199" i="38"/>
  <c r="J200" i="38"/>
  <c r="I178" i="38"/>
  <c r="O151" i="71"/>
  <c r="Q178" i="71"/>
  <c r="M151" i="71"/>
  <c r="J103" i="38"/>
  <c r="P178" i="71"/>
  <c r="K82" i="71"/>
  <c r="N151" i="71"/>
  <c r="G103" i="71"/>
  <c r="J103" i="71" s="1"/>
  <c r="O178" i="71"/>
  <c r="K183" i="71"/>
  <c r="J181" i="38"/>
  <c r="K149" i="71"/>
  <c r="P42" i="71"/>
  <c r="I97" i="38"/>
  <c r="O168" i="71"/>
  <c r="M105" i="71"/>
  <c r="G146" i="71"/>
  <c r="B146" i="71" s="1"/>
  <c r="K137" i="71"/>
  <c r="K117" i="71"/>
  <c r="J159" i="38"/>
  <c r="G68" i="71"/>
  <c r="B68" i="71" s="1"/>
  <c r="O51" i="71"/>
  <c r="K29" i="71"/>
  <c r="G37" i="71"/>
  <c r="B37" i="71" s="1"/>
  <c r="G138" i="71"/>
  <c r="B138" i="71" s="1"/>
  <c r="G117" i="71"/>
  <c r="B117" i="71" s="1"/>
  <c r="I82" i="38"/>
  <c r="I71" i="38"/>
  <c r="K108" i="71"/>
  <c r="I164" i="38"/>
  <c r="G71" i="71"/>
  <c r="B71" i="71" s="1"/>
  <c r="K158" i="71"/>
  <c r="G131" i="71"/>
  <c r="B131" i="71" s="1"/>
  <c r="J99" i="38"/>
  <c r="L105" i="71"/>
  <c r="U64" i="38"/>
  <c r="I146" i="38"/>
  <c r="Q71" i="71"/>
  <c r="Q118" i="71"/>
  <c r="L71" i="71"/>
  <c r="U138" i="38"/>
  <c r="L114" i="71"/>
  <c r="I141" i="38"/>
  <c r="I170" i="38"/>
  <c r="J149" i="38"/>
  <c r="I149" i="38"/>
  <c r="G170" i="71"/>
  <c r="B170" i="71" s="1"/>
  <c r="I171" i="38"/>
  <c r="L99" i="71"/>
  <c r="V178" i="38"/>
  <c r="M99" i="71"/>
  <c r="U187" i="38"/>
  <c r="G168" i="71"/>
  <c r="B168" i="71" s="1"/>
  <c r="P198" i="71"/>
  <c r="O179" i="71"/>
  <c r="I135" i="38"/>
  <c r="I51" i="38"/>
  <c r="G51" i="71"/>
  <c r="B51" i="71" s="1"/>
  <c r="J138" i="38"/>
  <c r="J116" i="38"/>
  <c r="N117" i="71"/>
  <c r="Q99" i="71"/>
  <c r="P71" i="71"/>
  <c r="G42" i="71"/>
  <c r="B42" i="71" s="1"/>
  <c r="O198" i="71"/>
  <c r="V59" i="38"/>
  <c r="I100" i="38"/>
  <c r="I89" i="38"/>
  <c r="J177" i="38"/>
  <c r="I99" i="38"/>
  <c r="I116" i="38"/>
  <c r="Q117" i="71"/>
  <c r="P99" i="71"/>
  <c r="O71" i="71"/>
  <c r="J42" i="38"/>
  <c r="N198" i="71"/>
  <c r="K146" i="71"/>
  <c r="U178" i="38"/>
  <c r="U103" i="38"/>
  <c r="U53" i="38"/>
  <c r="J48" i="38"/>
  <c r="I180" i="38"/>
  <c r="I177" i="38"/>
  <c r="G99" i="71"/>
  <c r="B99" i="71" s="1"/>
  <c r="J168" i="38"/>
  <c r="P117" i="71"/>
  <c r="P51" i="71"/>
  <c r="N71" i="71"/>
  <c r="M198" i="71"/>
  <c r="I136" i="38"/>
  <c r="J137" i="38"/>
  <c r="I168" i="38"/>
  <c r="O117" i="71"/>
  <c r="M71" i="71"/>
  <c r="L198" i="71"/>
  <c r="M117" i="71"/>
  <c r="V53" i="38"/>
  <c r="I27" i="38"/>
  <c r="J98" i="38"/>
  <c r="L117" i="71"/>
  <c r="K99" i="71"/>
  <c r="Q53" i="71"/>
  <c r="I138" i="38"/>
  <c r="I201" i="38"/>
  <c r="J201" i="38"/>
  <c r="Q199" i="71"/>
  <c r="G199" i="71"/>
  <c r="L199" i="71"/>
  <c r="M199" i="71"/>
  <c r="N199" i="71"/>
  <c r="O199" i="71"/>
  <c r="K199" i="71"/>
  <c r="P199" i="71"/>
  <c r="K65" i="71"/>
  <c r="J122" i="38"/>
  <c r="J62" i="38"/>
  <c r="J158" i="38"/>
  <c r="J105" i="38"/>
  <c r="I98" i="38"/>
  <c r="J167" i="38"/>
  <c r="K71" i="71"/>
  <c r="P53" i="71"/>
  <c r="Q138" i="71"/>
  <c r="G120" i="71"/>
  <c r="B120" i="71" s="1"/>
  <c r="G141" i="71"/>
  <c r="B141" i="71" s="1"/>
  <c r="I158" i="38"/>
  <c r="I105" i="38"/>
  <c r="J52" i="38"/>
  <c r="I167" i="38"/>
  <c r="O53" i="71"/>
  <c r="P138" i="71"/>
  <c r="U200" i="38"/>
  <c r="G192" i="71"/>
  <c r="L192" i="71"/>
  <c r="M192" i="71"/>
  <c r="N192" i="71"/>
  <c r="K192" i="71"/>
  <c r="O192" i="71"/>
  <c r="P192" i="71"/>
  <c r="Q192" i="71"/>
  <c r="I194" i="38"/>
  <c r="J194" i="38"/>
  <c r="G105" i="71"/>
  <c r="B105" i="71" s="1"/>
  <c r="I52" i="38"/>
  <c r="N53" i="71"/>
  <c r="O138" i="71"/>
  <c r="G78" i="71"/>
  <c r="B78" i="71" s="1"/>
  <c r="G49" i="71"/>
  <c r="B49" i="71" s="1"/>
  <c r="J165" i="38"/>
  <c r="Q105" i="71"/>
  <c r="M53" i="71"/>
  <c r="K138" i="71"/>
  <c r="J146" i="38"/>
  <c r="J185" i="38"/>
  <c r="I165" i="38"/>
  <c r="P105" i="71"/>
  <c r="L53" i="71"/>
  <c r="N138" i="71"/>
  <c r="G54" i="71"/>
  <c r="B54" i="71" s="1"/>
  <c r="J141" i="38"/>
  <c r="I185" i="38"/>
  <c r="G165" i="71"/>
  <c r="B165" i="71" s="1"/>
  <c r="O105" i="71"/>
  <c r="K105" i="71"/>
  <c r="M138" i="71"/>
  <c r="K175" i="71"/>
  <c r="V200" i="38"/>
  <c r="I80" i="38"/>
  <c r="J80" i="38"/>
  <c r="L80" i="71"/>
  <c r="M80" i="71"/>
  <c r="N80" i="71"/>
  <c r="O80" i="71"/>
  <c r="G80" i="71"/>
  <c r="P80" i="71"/>
  <c r="Q80" i="71"/>
  <c r="K80" i="71"/>
  <c r="I176" i="38"/>
  <c r="J49" i="38"/>
  <c r="J170" i="38"/>
  <c r="J117" i="38"/>
  <c r="O99" i="71"/>
  <c r="N105" i="71"/>
  <c r="K198" i="71"/>
  <c r="L138" i="71"/>
  <c r="Q28" i="71"/>
  <c r="I49" i="38"/>
  <c r="I117" i="38"/>
  <c r="K167" i="71"/>
  <c r="K54" i="71"/>
  <c r="P135" i="71"/>
  <c r="O135" i="71"/>
  <c r="I139" i="38"/>
  <c r="K50" i="71"/>
  <c r="K163" i="71"/>
  <c r="P129" i="71"/>
  <c r="G155" i="71"/>
  <c r="B155" i="71" s="1"/>
  <c r="K155" i="71"/>
  <c r="K38" i="71"/>
  <c r="P66" i="71"/>
  <c r="J118" i="38"/>
  <c r="K131" i="71"/>
  <c r="M166" i="71"/>
  <c r="K97" i="71"/>
  <c r="K125" i="71"/>
  <c r="K180" i="71"/>
  <c r="N47" i="71"/>
  <c r="K171" i="71"/>
  <c r="J35" i="38"/>
  <c r="O68" i="71"/>
  <c r="J164" i="38"/>
  <c r="P65" i="71"/>
  <c r="M29" i="71"/>
  <c r="G164" i="71"/>
  <c r="B164" i="71" s="1"/>
  <c r="N100" i="71"/>
  <c r="Q87" i="71"/>
  <c r="N35" i="71"/>
  <c r="N164" i="71"/>
  <c r="M86" i="71"/>
  <c r="K139" i="71"/>
  <c r="G122" i="71"/>
  <c r="B122" i="71" s="1"/>
  <c r="O114" i="71"/>
  <c r="P149" i="71"/>
  <c r="G135" i="71"/>
  <c r="B135" i="71" s="1"/>
  <c r="I159" i="38"/>
  <c r="J114" i="38"/>
  <c r="I62" i="38"/>
  <c r="L86" i="71"/>
  <c r="Q114" i="71"/>
  <c r="L146" i="71"/>
  <c r="U42" i="38"/>
  <c r="K32" i="71"/>
  <c r="I132" i="38"/>
  <c r="I114" i="38"/>
  <c r="J78" i="38"/>
  <c r="O35" i="71"/>
  <c r="P114" i="71"/>
  <c r="I35" i="38"/>
  <c r="M35" i="71"/>
  <c r="L29" i="71"/>
  <c r="N114" i="71"/>
  <c r="M170" i="71"/>
  <c r="K69" i="71"/>
  <c r="G48" i="71"/>
  <c r="B48" i="71" s="1"/>
  <c r="J129" i="38"/>
  <c r="L35" i="71"/>
  <c r="O29" i="71"/>
  <c r="N42" i="71"/>
  <c r="N98" i="71"/>
  <c r="G159" i="71"/>
  <c r="B159" i="71" s="1"/>
  <c r="J163" i="38"/>
  <c r="I129" i="38"/>
  <c r="N87" i="71"/>
  <c r="N29" i="71"/>
  <c r="M42" i="71"/>
  <c r="N122" i="71"/>
  <c r="G176" i="71"/>
  <c r="B176" i="71" s="1"/>
  <c r="I163" i="38"/>
  <c r="M87" i="71"/>
  <c r="K87" i="71"/>
  <c r="L42" i="71"/>
  <c r="N136" i="71"/>
  <c r="N88" i="71"/>
  <c r="M139" i="71"/>
  <c r="K89" i="71"/>
  <c r="K63" i="71"/>
  <c r="I65" i="38"/>
  <c r="K35" i="71"/>
  <c r="G65" i="71"/>
  <c r="B65" i="71" s="1"/>
  <c r="I91" i="38"/>
  <c r="G100" i="71"/>
  <c r="B100" i="71" s="1"/>
  <c r="L159" i="71"/>
  <c r="I119" i="38"/>
  <c r="G196" i="71"/>
  <c r="B196" i="71" s="1"/>
  <c r="I37" i="38"/>
  <c r="K181" i="71"/>
  <c r="V64" i="38"/>
  <c r="G27" i="71"/>
  <c r="B27" i="71" s="1"/>
  <c r="I122" i="38"/>
  <c r="J91" i="38"/>
  <c r="J100" i="38"/>
  <c r="G97" i="71"/>
  <c r="B97" i="71" s="1"/>
  <c r="J27" i="38"/>
  <c r="Q35" i="71"/>
  <c r="P146" i="71"/>
  <c r="M100" i="71"/>
  <c r="M47" i="71"/>
  <c r="M54" i="71"/>
  <c r="K114" i="71"/>
  <c r="K86" i="71"/>
  <c r="K27" i="71"/>
  <c r="L161" i="71"/>
  <c r="K107" i="71"/>
  <c r="L153" i="71"/>
  <c r="K48" i="71"/>
  <c r="I126" i="38"/>
  <c r="G91" i="71"/>
  <c r="B91" i="71" s="1"/>
  <c r="J198" i="38"/>
  <c r="J65" i="38"/>
  <c r="J89" i="38"/>
  <c r="G35" i="71"/>
  <c r="B35" i="71" s="1"/>
  <c r="Q196" i="71"/>
  <c r="O87" i="71"/>
  <c r="L100" i="71"/>
  <c r="L47" i="71"/>
  <c r="L54" i="71"/>
  <c r="O42" i="71"/>
  <c r="I125" i="38"/>
  <c r="K76" i="71"/>
  <c r="G66" i="71"/>
  <c r="B66" i="71" s="1"/>
  <c r="J69" i="38"/>
  <c r="J29" i="38"/>
  <c r="J68" i="38"/>
  <c r="G118" i="71"/>
  <c r="B118" i="71" s="1"/>
  <c r="I78" i="38"/>
  <c r="P27" i="71"/>
  <c r="Q86" i="71"/>
  <c r="P196" i="71"/>
  <c r="P87" i="71"/>
  <c r="Q29" i="71"/>
  <c r="M114" i="71"/>
  <c r="K196" i="71"/>
  <c r="J171" i="38"/>
  <c r="L87" i="71"/>
  <c r="Q27" i="71"/>
  <c r="L27" i="71"/>
  <c r="K52" i="71"/>
  <c r="O141" i="71"/>
  <c r="K134" i="71"/>
  <c r="K126" i="71"/>
  <c r="I38" i="38"/>
  <c r="K142" i="71"/>
  <c r="G114" i="71"/>
  <c r="B114" i="71" s="1"/>
  <c r="I69" i="38"/>
  <c r="I29" i="38"/>
  <c r="I68" i="38"/>
  <c r="J139" i="38"/>
  <c r="O27" i="71"/>
  <c r="P86" i="71"/>
  <c r="P29" i="71"/>
  <c r="K60" i="71"/>
  <c r="O196" i="71"/>
  <c r="M196" i="71"/>
  <c r="M91" i="71"/>
  <c r="K182" i="71"/>
  <c r="M63" i="71"/>
  <c r="V42" i="38"/>
  <c r="I172" i="38"/>
  <c r="G62" i="71"/>
  <c r="B62" i="71" s="1"/>
  <c r="J40" i="38"/>
  <c r="G69" i="71"/>
  <c r="B69" i="71" s="1"/>
  <c r="G29" i="71"/>
  <c r="B29" i="71" s="1"/>
  <c r="J47" i="38"/>
  <c r="J176" i="38"/>
  <c r="J180" i="38"/>
  <c r="J66" i="38"/>
  <c r="N27" i="71"/>
  <c r="O86" i="71"/>
  <c r="Q100" i="71"/>
  <c r="Q47" i="71"/>
  <c r="Q54" i="71"/>
  <c r="K42" i="71"/>
  <c r="J37" i="38"/>
  <c r="G171" i="71"/>
  <c r="B171" i="71" s="1"/>
  <c r="I118" i="38"/>
  <c r="Q40" i="71"/>
  <c r="G180" i="71"/>
  <c r="B180" i="71" s="1"/>
  <c r="I40" i="38"/>
  <c r="J135" i="38"/>
  <c r="I47" i="38"/>
  <c r="I66" i="38"/>
  <c r="J131" i="38"/>
  <c r="M27" i="71"/>
  <c r="N86" i="71"/>
  <c r="P100" i="71"/>
  <c r="P47" i="71"/>
  <c r="P54" i="71"/>
  <c r="Q42" i="71"/>
  <c r="K100" i="71"/>
  <c r="I198" i="38"/>
  <c r="G89" i="71"/>
  <c r="B89" i="71" s="1"/>
  <c r="K47" i="71"/>
  <c r="K177" i="71"/>
  <c r="K31" i="71"/>
  <c r="O131" i="71"/>
  <c r="O62" i="71"/>
  <c r="M116" i="71"/>
  <c r="K128" i="71"/>
  <c r="I63" i="38"/>
  <c r="G139" i="71"/>
  <c r="B139" i="71" s="1"/>
  <c r="G40" i="71"/>
  <c r="B40" i="71" s="1"/>
  <c r="J54" i="38"/>
  <c r="J97" i="38"/>
  <c r="I131" i="38"/>
  <c r="O100" i="71"/>
  <c r="O47" i="71"/>
  <c r="O54" i="71"/>
  <c r="K118" i="71"/>
  <c r="K78" i="71"/>
  <c r="N196" i="71"/>
  <c r="M190" i="71"/>
  <c r="K49" i="71"/>
  <c r="P37" i="71"/>
  <c r="L69" i="71"/>
  <c r="K172" i="71"/>
  <c r="P89" i="71"/>
  <c r="O60" i="71"/>
  <c r="I48" i="38"/>
  <c r="I54" i="38"/>
  <c r="M132" i="71"/>
  <c r="N54" i="71"/>
  <c r="K190" i="71"/>
  <c r="L136" i="71"/>
  <c r="Q164" i="71"/>
  <c r="Q190" i="71"/>
  <c r="K98" i="71"/>
  <c r="K37" i="71"/>
  <c r="U166" i="38"/>
  <c r="Q177" i="71"/>
  <c r="K127" i="71"/>
  <c r="Q161" i="71"/>
  <c r="K141" i="71"/>
  <c r="K153" i="71"/>
  <c r="K88" i="71"/>
  <c r="K40" i="71"/>
  <c r="N174" i="71"/>
  <c r="K45" i="71"/>
  <c r="K61" i="71"/>
  <c r="L89" i="71"/>
  <c r="K116" i="71"/>
  <c r="K68" i="71"/>
  <c r="K159" i="71"/>
  <c r="K166" i="71"/>
  <c r="K51" i="71"/>
  <c r="K170" i="71"/>
  <c r="K161" i="71"/>
  <c r="M66" i="71"/>
  <c r="P91" i="71"/>
  <c r="M129" i="71"/>
  <c r="K67" i="71"/>
  <c r="K179" i="71"/>
  <c r="K154" i="71"/>
  <c r="O180" i="71"/>
  <c r="O61" i="71"/>
  <c r="Q166" i="71"/>
  <c r="K136" i="71"/>
  <c r="K122" i="71"/>
  <c r="N132" i="71"/>
  <c r="M176" i="71"/>
  <c r="K46" i="71"/>
  <c r="Q49" i="71"/>
  <c r="O149" i="71"/>
  <c r="K135" i="71"/>
  <c r="K129" i="71"/>
  <c r="K168" i="71"/>
  <c r="K174" i="71"/>
  <c r="Q153" i="71"/>
  <c r="O48" i="71"/>
  <c r="K115" i="71"/>
  <c r="L55" i="71"/>
  <c r="K55" i="71"/>
  <c r="K104" i="71"/>
  <c r="M37" i="71"/>
  <c r="O165" i="71"/>
  <c r="P162" i="71"/>
  <c r="K91" i="71"/>
  <c r="K66" i="71"/>
  <c r="K132" i="71"/>
  <c r="M38" i="71"/>
  <c r="K70" i="71"/>
  <c r="K62" i="71"/>
  <c r="K164" i="71"/>
  <c r="K176" i="71"/>
  <c r="K162" i="71"/>
  <c r="O120" i="71"/>
  <c r="K173" i="71"/>
  <c r="K101" i="71"/>
  <c r="K133" i="71"/>
  <c r="K120" i="71"/>
  <c r="K121" i="71"/>
  <c r="G133" i="71"/>
  <c r="B133" i="71" s="1"/>
  <c r="K150" i="71"/>
  <c r="K81" i="71"/>
  <c r="I87" i="38"/>
  <c r="K156" i="71"/>
  <c r="P119" i="71"/>
  <c r="K102" i="71"/>
  <c r="K83" i="71"/>
  <c r="G34" i="71"/>
  <c r="B34" i="71" s="1"/>
  <c r="K34" i="71"/>
  <c r="K119" i="71"/>
  <c r="K113" i="71"/>
  <c r="K195" i="71"/>
  <c r="K109" i="71"/>
  <c r="M157" i="71"/>
  <c r="K157" i="71"/>
  <c r="K140" i="71"/>
  <c r="K77" i="71"/>
  <c r="K28" i="71"/>
  <c r="Q152" i="71"/>
  <c r="K152" i="71"/>
  <c r="J90" i="38"/>
  <c r="K90" i="71"/>
  <c r="L41" i="71"/>
  <c r="K41" i="71"/>
  <c r="K96" i="71"/>
  <c r="O81" i="71"/>
  <c r="G55" i="71"/>
  <c r="B55" i="71" s="1"/>
  <c r="N96" i="71"/>
  <c r="I76" i="38"/>
  <c r="L81" i="71"/>
  <c r="L195" i="71"/>
  <c r="O96" i="71"/>
  <c r="I127" i="38"/>
  <c r="P90" i="71"/>
  <c r="O41" i="71"/>
  <c r="N133" i="71"/>
  <c r="J120" i="38"/>
  <c r="M119" i="71"/>
  <c r="I133" i="38"/>
  <c r="N152" i="71"/>
  <c r="U35" i="38"/>
  <c r="L181" i="71"/>
  <c r="G81" i="71"/>
  <c r="B81" i="71" s="1"/>
  <c r="J55" i="38"/>
  <c r="I41" i="38"/>
  <c r="I90" i="38"/>
  <c r="J197" i="38"/>
  <c r="Q116" i="71"/>
  <c r="O66" i="71"/>
  <c r="Q180" i="71"/>
  <c r="N135" i="71"/>
  <c r="M122" i="71"/>
  <c r="M154" i="71"/>
  <c r="O37" i="71"/>
  <c r="L96" i="71"/>
  <c r="M164" i="71"/>
  <c r="M41" i="71"/>
  <c r="M98" i="71"/>
  <c r="L132" i="71"/>
  <c r="N153" i="71"/>
  <c r="M88" i="71"/>
  <c r="L91" i="71"/>
  <c r="Q61" i="71"/>
  <c r="N62" i="71"/>
  <c r="O119" i="71"/>
  <c r="P152" i="71"/>
  <c r="N81" i="71"/>
  <c r="N51" i="71"/>
  <c r="N149" i="71"/>
  <c r="L139" i="71"/>
  <c r="N141" i="71"/>
  <c r="Q136" i="71"/>
  <c r="O63" i="71"/>
  <c r="O67" i="71"/>
  <c r="O129" i="71"/>
  <c r="N195" i="71"/>
  <c r="O167" i="71"/>
  <c r="L133" i="71"/>
  <c r="G109" i="71"/>
  <c r="B109" i="71" s="1"/>
  <c r="N45" i="71"/>
  <c r="I55" i="38"/>
  <c r="G41" i="71"/>
  <c r="B41" i="71" s="1"/>
  <c r="G90" i="71"/>
  <c r="B90" i="71" s="1"/>
  <c r="I197" i="38"/>
  <c r="Q90" i="71"/>
  <c r="L116" i="71"/>
  <c r="N66" i="71"/>
  <c r="P180" i="71"/>
  <c r="M135" i="71"/>
  <c r="L38" i="71"/>
  <c r="L154" i="71"/>
  <c r="N37" i="71"/>
  <c r="L176" i="71"/>
  <c r="M153" i="71"/>
  <c r="Q146" i="71"/>
  <c r="M89" i="71"/>
  <c r="L88" i="71"/>
  <c r="Q91" i="71"/>
  <c r="P61" i="71"/>
  <c r="M62" i="71"/>
  <c r="N119" i="71"/>
  <c r="O152" i="71"/>
  <c r="P165" i="71"/>
  <c r="M81" i="71"/>
  <c r="Q51" i="71"/>
  <c r="L190" i="71"/>
  <c r="O166" i="71"/>
  <c r="M149" i="71"/>
  <c r="Q162" i="71"/>
  <c r="M141" i="71"/>
  <c r="M136" i="71"/>
  <c r="N63" i="71"/>
  <c r="N67" i="71"/>
  <c r="N129" i="71"/>
  <c r="M195" i="71"/>
  <c r="M179" i="71"/>
  <c r="M133" i="71"/>
  <c r="G157" i="71"/>
  <c r="B157" i="71" s="1"/>
  <c r="J61" i="38"/>
  <c r="I120" i="38"/>
  <c r="O90" i="71"/>
  <c r="Q163" i="71"/>
  <c r="L66" i="71"/>
  <c r="N180" i="71"/>
  <c r="Q69" i="71"/>
  <c r="Q38" i="71"/>
  <c r="Q171" i="71"/>
  <c r="L37" i="71"/>
  <c r="M96" i="71"/>
  <c r="P40" i="71"/>
  <c r="L164" i="71"/>
  <c r="N41" i="71"/>
  <c r="P161" i="71"/>
  <c r="M65" i="71"/>
  <c r="N68" i="71"/>
  <c r="O146" i="71"/>
  <c r="L183" i="71"/>
  <c r="O91" i="71"/>
  <c r="N61" i="71"/>
  <c r="O49" i="71"/>
  <c r="M152" i="71"/>
  <c r="N165" i="71"/>
  <c r="L51" i="71"/>
  <c r="P190" i="71"/>
  <c r="M159" i="71"/>
  <c r="P166" i="71"/>
  <c r="L149" i="71"/>
  <c r="M162" i="71"/>
  <c r="Q63" i="71"/>
  <c r="P28" i="71"/>
  <c r="Q129" i="71"/>
  <c r="Q195" i="71"/>
  <c r="L179" i="71"/>
  <c r="N177" i="71"/>
  <c r="P101" i="71"/>
  <c r="G28" i="71"/>
  <c r="B28" i="71" s="1"/>
  <c r="J81" i="38"/>
  <c r="I61" i="38"/>
  <c r="N90" i="71"/>
  <c r="P163" i="71"/>
  <c r="M180" i="71"/>
  <c r="P69" i="71"/>
  <c r="L48" i="71"/>
  <c r="P38" i="71"/>
  <c r="O171" i="71"/>
  <c r="Q96" i="71"/>
  <c r="O40" i="71"/>
  <c r="Q78" i="71"/>
  <c r="Q41" i="71"/>
  <c r="O161" i="71"/>
  <c r="L65" i="71"/>
  <c r="O153" i="71"/>
  <c r="P68" i="71"/>
  <c r="Q120" i="71"/>
  <c r="O89" i="71"/>
  <c r="M183" i="71"/>
  <c r="N91" i="71"/>
  <c r="M61" i="71"/>
  <c r="P49" i="71"/>
  <c r="N157" i="71"/>
  <c r="M165" i="71"/>
  <c r="O190" i="71"/>
  <c r="Q159" i="71"/>
  <c r="M168" i="71"/>
  <c r="L162" i="71"/>
  <c r="P136" i="71"/>
  <c r="P63" i="71"/>
  <c r="O28" i="71"/>
  <c r="P195" i="71"/>
  <c r="N179" i="71"/>
  <c r="O177" i="71"/>
  <c r="N118" i="71"/>
  <c r="G119" i="71"/>
  <c r="B119" i="71" s="1"/>
  <c r="I81" i="38"/>
  <c r="J157" i="38"/>
  <c r="J152" i="38"/>
  <c r="M90" i="71"/>
  <c r="O163" i="71"/>
  <c r="Q52" i="71"/>
  <c r="L180" i="71"/>
  <c r="O69" i="71"/>
  <c r="O38" i="71"/>
  <c r="P171" i="71"/>
  <c r="Q158" i="71"/>
  <c r="P96" i="71"/>
  <c r="N40" i="71"/>
  <c r="P78" i="71"/>
  <c r="P41" i="71"/>
  <c r="N161" i="71"/>
  <c r="P153" i="71"/>
  <c r="M68" i="71"/>
  <c r="L120" i="71"/>
  <c r="N89" i="71"/>
  <c r="Q183" i="71"/>
  <c r="L61" i="71"/>
  <c r="N49" i="71"/>
  <c r="L157" i="71"/>
  <c r="L152" i="71"/>
  <c r="L165" i="71"/>
  <c r="N190" i="71"/>
  <c r="P159" i="71"/>
  <c r="Q149" i="71"/>
  <c r="O162" i="71"/>
  <c r="Q174" i="71"/>
  <c r="L63" i="71"/>
  <c r="N28" i="71"/>
  <c r="Q131" i="71"/>
  <c r="Q179" i="71"/>
  <c r="L177" i="71"/>
  <c r="Q97" i="71"/>
  <c r="L118" i="71"/>
  <c r="Q141" i="71"/>
  <c r="L50" i="71"/>
  <c r="G61" i="71"/>
  <c r="B61" i="71" s="1"/>
  <c r="G96" i="71"/>
  <c r="B96" i="71" s="1"/>
  <c r="J28" i="38"/>
  <c r="I157" i="38"/>
  <c r="I152" i="38"/>
  <c r="L90" i="71"/>
  <c r="N163" i="71"/>
  <c r="P52" i="71"/>
  <c r="N69" i="71"/>
  <c r="N48" i="71"/>
  <c r="P122" i="71"/>
  <c r="N38" i="71"/>
  <c r="N171" i="71"/>
  <c r="P158" i="71"/>
  <c r="M40" i="71"/>
  <c r="O78" i="71"/>
  <c r="L98" i="71"/>
  <c r="M161" i="71"/>
  <c r="O65" i="71"/>
  <c r="L170" i="71"/>
  <c r="Q68" i="71"/>
  <c r="Q89" i="71"/>
  <c r="P183" i="71"/>
  <c r="M55" i="71"/>
  <c r="M49" i="71"/>
  <c r="Q83" i="71"/>
  <c r="O159" i="71"/>
  <c r="L168" i="71"/>
  <c r="P174" i="71"/>
  <c r="M28" i="71"/>
  <c r="P131" i="71"/>
  <c r="Q167" i="71"/>
  <c r="P179" i="71"/>
  <c r="M177" i="71"/>
  <c r="P97" i="71"/>
  <c r="M118" i="71"/>
  <c r="P45" i="71"/>
  <c r="I28" i="38"/>
  <c r="J133" i="38"/>
  <c r="G152" i="71"/>
  <c r="B152" i="71" s="1"/>
  <c r="J96" i="38"/>
  <c r="M163" i="71"/>
  <c r="O52" i="71"/>
  <c r="M69" i="71"/>
  <c r="M48" i="71"/>
  <c r="O122" i="71"/>
  <c r="M171" i="71"/>
  <c r="O158" i="71"/>
  <c r="Q176" i="71"/>
  <c r="L40" i="71"/>
  <c r="N78" i="71"/>
  <c r="N65" i="71"/>
  <c r="Q170" i="71"/>
  <c r="L68" i="71"/>
  <c r="N120" i="71"/>
  <c r="O183" i="71"/>
  <c r="L62" i="71"/>
  <c r="L49" i="71"/>
  <c r="Q157" i="71"/>
  <c r="P83" i="71"/>
  <c r="N159" i="71"/>
  <c r="N168" i="71"/>
  <c r="Q139" i="71"/>
  <c r="O174" i="71"/>
  <c r="L28" i="71"/>
  <c r="N131" i="71"/>
  <c r="P167" i="71"/>
  <c r="O97" i="71"/>
  <c r="G173" i="71"/>
  <c r="B173" i="71" s="1"/>
  <c r="G83" i="71"/>
  <c r="B83" i="71" s="1"/>
  <c r="I96" i="38"/>
  <c r="P116" i="71"/>
  <c r="L163" i="71"/>
  <c r="N52" i="71"/>
  <c r="Q48" i="71"/>
  <c r="L122" i="71"/>
  <c r="Q154" i="71"/>
  <c r="L171" i="71"/>
  <c r="N158" i="71"/>
  <c r="P176" i="71"/>
  <c r="M78" i="71"/>
  <c r="Q98" i="71"/>
  <c r="Q132" i="71"/>
  <c r="Q65" i="71"/>
  <c r="P170" i="71"/>
  <c r="M120" i="71"/>
  <c r="Q88" i="71"/>
  <c r="N183" i="71"/>
  <c r="Q55" i="71"/>
  <c r="P157" i="71"/>
  <c r="O83" i="71"/>
  <c r="Q168" i="71"/>
  <c r="P139" i="71"/>
  <c r="M174" i="71"/>
  <c r="M67" i="71"/>
  <c r="M131" i="71"/>
  <c r="N167" i="71"/>
  <c r="P177" i="71"/>
  <c r="N97" i="71"/>
  <c r="Q133" i="71"/>
  <c r="P118" i="71"/>
  <c r="Q45" i="71"/>
  <c r="G195" i="71"/>
  <c r="B195" i="71" s="1"/>
  <c r="J119" i="38"/>
  <c r="O116" i="71"/>
  <c r="M52" i="71"/>
  <c r="L135" i="71"/>
  <c r="P48" i="71"/>
  <c r="P154" i="71"/>
  <c r="M158" i="71"/>
  <c r="O176" i="71"/>
  <c r="O164" i="71"/>
  <c r="L78" i="71"/>
  <c r="P98" i="71"/>
  <c r="P132" i="71"/>
  <c r="O170" i="71"/>
  <c r="N146" i="71"/>
  <c r="P120" i="71"/>
  <c r="P88" i="71"/>
  <c r="P55" i="71"/>
  <c r="Q62" i="71"/>
  <c r="L119" i="71"/>
  <c r="O157" i="71"/>
  <c r="N83" i="71"/>
  <c r="Q81" i="71"/>
  <c r="N166" i="71"/>
  <c r="P168" i="71"/>
  <c r="O139" i="71"/>
  <c r="L141" i="71"/>
  <c r="L174" i="71"/>
  <c r="L67" i="71"/>
  <c r="L129" i="71"/>
  <c r="L131" i="71"/>
  <c r="M167" i="71"/>
  <c r="M97" i="71"/>
  <c r="P133" i="71"/>
  <c r="O118" i="71"/>
  <c r="O45" i="71"/>
  <c r="Q70" i="71"/>
  <c r="J83" i="38"/>
  <c r="N116" i="71"/>
  <c r="Q66" i="71"/>
  <c r="L52" i="71"/>
  <c r="Q135" i="71"/>
  <c r="Q122" i="71"/>
  <c r="O154" i="71"/>
  <c r="Q37" i="71"/>
  <c r="L158" i="71"/>
  <c r="N176" i="71"/>
  <c r="P164" i="71"/>
  <c r="O98" i="71"/>
  <c r="O132" i="71"/>
  <c r="N170" i="71"/>
  <c r="M146" i="71"/>
  <c r="O88" i="71"/>
  <c r="O55" i="71"/>
  <c r="P62" i="71"/>
  <c r="Q119" i="71"/>
  <c r="M83" i="71"/>
  <c r="P81" i="71"/>
  <c r="M51" i="71"/>
  <c r="L166" i="71"/>
  <c r="N139" i="71"/>
  <c r="P141" i="71"/>
  <c r="O136" i="71"/>
  <c r="Q67" i="71"/>
  <c r="L167" i="71"/>
  <c r="L97" i="71"/>
  <c r="O133" i="71"/>
  <c r="M45" i="71"/>
  <c r="L140" i="71"/>
  <c r="J41" i="38"/>
  <c r="I83" i="38"/>
  <c r="N55" i="71"/>
  <c r="L83" i="71"/>
  <c r="O195" i="71"/>
  <c r="L45" i="71"/>
  <c r="Q31" i="71"/>
  <c r="J34" i="38"/>
  <c r="I34" i="38"/>
  <c r="O46" i="71"/>
  <c r="Q82" i="71"/>
  <c r="P107" i="71"/>
  <c r="P113" i="71"/>
  <c r="P109" i="71"/>
  <c r="M77" i="71"/>
  <c r="M108" i="71"/>
  <c r="P50" i="71"/>
  <c r="L137" i="71"/>
  <c r="N60" i="71"/>
  <c r="M107" i="71"/>
  <c r="M128" i="71"/>
  <c r="L113" i="71"/>
  <c r="M101" i="71"/>
  <c r="O107" i="71"/>
  <c r="P128" i="71"/>
  <c r="L172" i="71"/>
  <c r="N150" i="71"/>
  <c r="L102" i="71"/>
  <c r="L76" i="71"/>
  <c r="M127" i="71"/>
  <c r="L60" i="71"/>
  <c r="Q46" i="71"/>
  <c r="L126" i="71"/>
  <c r="M125" i="71"/>
  <c r="P82" i="71"/>
  <c r="G194" i="71"/>
  <c r="B194" i="71" s="1"/>
  <c r="L194" i="71"/>
  <c r="M194" i="71"/>
  <c r="N194" i="71"/>
  <c r="O194" i="71"/>
  <c r="P194" i="71"/>
  <c r="Q194" i="71"/>
  <c r="N107" i="71"/>
  <c r="N128" i="71"/>
  <c r="P172" i="71"/>
  <c r="Q181" i="71"/>
  <c r="L127" i="71"/>
  <c r="Q50" i="71"/>
  <c r="Q109" i="71"/>
  <c r="M113" i="71"/>
  <c r="N108" i="71"/>
  <c r="L125" i="71"/>
  <c r="O82" i="71"/>
  <c r="N126" i="71"/>
  <c r="L107" i="71"/>
  <c r="N181" i="71"/>
  <c r="Q137" i="71"/>
  <c r="Q121" i="71"/>
  <c r="L77" i="71"/>
  <c r="O50" i="71"/>
  <c r="O109" i="71"/>
  <c r="M60" i="71"/>
  <c r="L101" i="71"/>
  <c r="Q108" i="71"/>
  <c r="O140" i="71"/>
  <c r="N125" i="71"/>
  <c r="P181" i="71"/>
  <c r="P140" i="71"/>
  <c r="G32" i="71"/>
  <c r="B32" i="71" s="1"/>
  <c r="L32" i="71"/>
  <c r="M32" i="71"/>
  <c r="Q32" i="71"/>
  <c r="N32" i="71"/>
  <c r="O32" i="71"/>
  <c r="P32" i="71"/>
  <c r="L182" i="71"/>
  <c r="M182" i="71"/>
  <c r="N182" i="71"/>
  <c r="O182" i="71"/>
  <c r="P182" i="71"/>
  <c r="Q182" i="71"/>
  <c r="L104" i="71"/>
  <c r="Q104" i="71"/>
  <c r="M104" i="71"/>
  <c r="N104" i="71"/>
  <c r="O104" i="71"/>
  <c r="P104" i="71"/>
  <c r="Q128" i="71"/>
  <c r="O181" i="71"/>
  <c r="P137" i="71"/>
  <c r="P121" i="71"/>
  <c r="N50" i="71"/>
  <c r="N109" i="71"/>
  <c r="Q60" i="71"/>
  <c r="O113" i="71"/>
  <c r="Q173" i="71"/>
  <c r="P108" i="71"/>
  <c r="N140" i="71"/>
  <c r="Q125" i="71"/>
  <c r="Q134" i="71"/>
  <c r="L128" i="71"/>
  <c r="M181" i="71"/>
  <c r="O137" i="71"/>
  <c r="O121" i="71"/>
  <c r="L70" i="71"/>
  <c r="O77" i="71"/>
  <c r="M50" i="71"/>
  <c r="M109" i="71"/>
  <c r="P60" i="71"/>
  <c r="N113" i="71"/>
  <c r="M155" i="71"/>
  <c r="O101" i="71"/>
  <c r="P173" i="71"/>
  <c r="O108" i="71"/>
  <c r="M140" i="71"/>
  <c r="P125" i="71"/>
  <c r="N31" i="71"/>
  <c r="O31" i="71"/>
  <c r="P31" i="71"/>
  <c r="L31" i="71"/>
  <c r="M31" i="71"/>
  <c r="I175" i="38"/>
  <c r="Q175" i="71"/>
  <c r="L175" i="71"/>
  <c r="M175" i="71"/>
  <c r="N175" i="71"/>
  <c r="O175" i="71"/>
  <c r="P175" i="71"/>
  <c r="O134" i="71"/>
  <c r="Q150" i="71"/>
  <c r="M137" i="71"/>
  <c r="N121" i="71"/>
  <c r="N77" i="71"/>
  <c r="L109" i="71"/>
  <c r="Q113" i="71"/>
  <c r="N101" i="71"/>
  <c r="N173" i="71"/>
  <c r="P134" i="71"/>
  <c r="P150" i="71"/>
  <c r="N137" i="71"/>
  <c r="M121" i="71"/>
  <c r="N70" i="71"/>
  <c r="Q102" i="71"/>
  <c r="Q76" i="71"/>
  <c r="Q77" i="71"/>
  <c r="N46" i="71"/>
  <c r="L155" i="71"/>
  <c r="Q101" i="71"/>
  <c r="M173" i="71"/>
  <c r="Q140" i="71"/>
  <c r="N134" i="71"/>
  <c r="Q172" i="71"/>
  <c r="O150" i="71"/>
  <c r="L121" i="71"/>
  <c r="M70" i="71"/>
  <c r="P102" i="71"/>
  <c r="P76" i="71"/>
  <c r="Q127" i="71"/>
  <c r="P77" i="71"/>
  <c r="M46" i="71"/>
  <c r="Q155" i="71"/>
  <c r="O173" i="71"/>
  <c r="Q126" i="71"/>
  <c r="N82" i="71"/>
  <c r="M134" i="71"/>
  <c r="O172" i="71"/>
  <c r="M150" i="71"/>
  <c r="P70" i="71"/>
  <c r="O102" i="71"/>
  <c r="O76" i="71"/>
  <c r="P127" i="71"/>
  <c r="L46" i="71"/>
  <c r="N155" i="71"/>
  <c r="L173" i="71"/>
  <c r="O126" i="71"/>
  <c r="M82" i="71"/>
  <c r="G142" i="71"/>
  <c r="B142" i="71" s="1"/>
  <c r="L142" i="71"/>
  <c r="M142" i="71"/>
  <c r="N142" i="71"/>
  <c r="P142" i="71"/>
  <c r="O142" i="71"/>
  <c r="Q142" i="71"/>
  <c r="G115" i="71"/>
  <c r="B115" i="71" s="1"/>
  <c r="N115" i="71"/>
  <c r="O115" i="71"/>
  <c r="Q115" i="71"/>
  <c r="L115" i="71"/>
  <c r="M115" i="71"/>
  <c r="P115" i="71"/>
  <c r="Q34" i="71"/>
  <c r="O34" i="71"/>
  <c r="P34" i="71"/>
  <c r="N34" i="71"/>
  <c r="L34" i="71"/>
  <c r="M34" i="71"/>
  <c r="Q107" i="71"/>
  <c r="L134" i="71"/>
  <c r="N172" i="71"/>
  <c r="L150" i="71"/>
  <c r="O70" i="71"/>
  <c r="N102" i="71"/>
  <c r="N76" i="71"/>
  <c r="O127" i="71"/>
  <c r="P46" i="71"/>
  <c r="P155" i="71"/>
  <c r="M126" i="71"/>
  <c r="L82" i="71"/>
  <c r="L64" i="71"/>
  <c r="M64" i="71"/>
  <c r="N64" i="71"/>
  <c r="O64" i="71"/>
  <c r="P64" i="71"/>
  <c r="Q64" i="71"/>
  <c r="G156" i="71"/>
  <c r="B156" i="71" s="1"/>
  <c r="L156" i="71"/>
  <c r="M156" i="71"/>
  <c r="N156" i="71"/>
  <c r="O156" i="71"/>
  <c r="P156" i="71"/>
  <c r="Q156" i="71"/>
  <c r="O128" i="71"/>
  <c r="M172" i="71"/>
  <c r="M102" i="71"/>
  <c r="M76" i="71"/>
  <c r="N127" i="71"/>
  <c r="O155" i="71"/>
  <c r="L108" i="71"/>
  <c r="P126" i="71"/>
  <c r="O125" i="71"/>
  <c r="V166" i="38"/>
  <c r="G60" i="71"/>
  <c r="B60" i="71" s="1"/>
  <c r="I183" i="38"/>
  <c r="I150" i="38"/>
  <c r="I156" i="38"/>
  <c r="J140" i="38"/>
  <c r="G134" i="71"/>
  <c r="B134" i="71" s="1"/>
  <c r="G76" i="71"/>
  <c r="B76" i="71" s="1"/>
  <c r="I137" i="38"/>
  <c r="J127" i="38"/>
  <c r="I107" i="38"/>
  <c r="J173" i="38"/>
  <c r="J155" i="38"/>
  <c r="G126" i="71"/>
  <c r="B126" i="71" s="1"/>
  <c r="J142" i="38"/>
  <c r="G175" i="71"/>
  <c r="B175" i="71" s="1"/>
  <c r="I128" i="38"/>
  <c r="I108" i="38"/>
  <c r="G127" i="71"/>
  <c r="B127" i="71" s="1"/>
  <c r="J32" i="38"/>
  <c r="I173" i="38"/>
  <c r="J156" i="38"/>
  <c r="I155" i="38"/>
  <c r="G125" i="71"/>
  <c r="B125" i="71" s="1"/>
  <c r="I32" i="38"/>
  <c r="I45" i="38"/>
  <c r="G82" i="71"/>
  <c r="B82" i="71" s="1"/>
  <c r="I142" i="38"/>
  <c r="V35" i="38"/>
  <c r="G128" i="71"/>
  <c r="B128" i="71" s="1"/>
  <c r="J196" i="38"/>
  <c r="I104" i="38"/>
  <c r="G137" i="71"/>
  <c r="B137" i="71" s="1"/>
  <c r="I196" i="38"/>
  <c r="J125" i="38"/>
  <c r="G172" i="71"/>
  <c r="B172" i="71" s="1"/>
  <c r="J115" i="38"/>
  <c r="J126" i="38"/>
  <c r="I115" i="38"/>
  <c r="J109" i="38"/>
  <c r="J121" i="38"/>
  <c r="G46" i="71"/>
  <c r="B46" i="71" s="1"/>
  <c r="G64" i="71"/>
  <c r="B64" i="71" s="1"/>
  <c r="I64" i="38"/>
  <c r="J64" i="38"/>
  <c r="I77" i="38"/>
  <c r="I109" i="38"/>
  <c r="J175" i="38"/>
  <c r="J172" i="38"/>
  <c r="I121" i="38"/>
  <c r="J76" i="38"/>
  <c r="J82" i="38"/>
  <c r="G121" i="71"/>
  <c r="B121" i="71" s="1"/>
  <c r="J102" i="38"/>
  <c r="V67" i="38"/>
  <c r="U117" i="38"/>
  <c r="G108" i="71"/>
  <c r="B108" i="71" s="1"/>
  <c r="G102" i="71"/>
  <c r="B102" i="71" s="1"/>
  <c r="J128" i="38"/>
  <c r="J108" i="38"/>
  <c r="I102" i="38"/>
  <c r="I174" i="38"/>
  <c r="I153" i="38"/>
  <c r="I113" i="38"/>
  <c r="I31" i="38"/>
  <c r="J31" i="38"/>
  <c r="I70" i="38"/>
  <c r="J70" i="38"/>
  <c r="G101" i="71"/>
  <c r="B101" i="71" s="1"/>
  <c r="I101" i="38"/>
  <c r="J101" i="38"/>
  <c r="J134" i="38"/>
  <c r="I140" i="38"/>
  <c r="J113" i="38"/>
  <c r="J45" i="38"/>
  <c r="J132" i="38"/>
  <c r="I134" i="38"/>
  <c r="J174" i="38"/>
  <c r="J107" i="38"/>
  <c r="J87" i="38"/>
  <c r="J136" i="38"/>
  <c r="I67" i="38"/>
  <c r="J67" i="38"/>
  <c r="G166" i="71"/>
  <c r="B166" i="71" s="1"/>
  <c r="I166" i="38"/>
  <c r="J166" i="38"/>
  <c r="J46" i="38"/>
  <c r="J153" i="38"/>
  <c r="G190" i="71"/>
  <c r="B190" i="71" s="1"/>
  <c r="I192" i="38"/>
  <c r="J192" i="38"/>
  <c r="I86" i="38"/>
  <c r="J86" i="38"/>
  <c r="J63" i="38"/>
  <c r="I46" i="38"/>
  <c r="G50" i="71"/>
  <c r="B50" i="71" s="1"/>
  <c r="I50" i="38"/>
  <c r="J50" i="38"/>
  <c r="G154" i="71"/>
  <c r="B154" i="71" s="1"/>
  <c r="I154" i="38"/>
  <c r="J154" i="38"/>
  <c r="J183" i="38"/>
  <c r="J38" i="38"/>
  <c r="J60" i="38"/>
  <c r="G182" i="71"/>
  <c r="B182" i="71" s="1"/>
  <c r="I184" i="38"/>
  <c r="J184" i="38"/>
  <c r="I60" i="38"/>
  <c r="J150" i="38"/>
  <c r="J104" i="38"/>
  <c r="J77" i="38"/>
  <c r="I161" i="38"/>
  <c r="J161" i="38"/>
  <c r="G153" i="71"/>
  <c r="B153" i="71" s="1"/>
  <c r="G113" i="71"/>
  <c r="B113" i="71" s="1"/>
  <c r="G174" i="71"/>
  <c r="B174" i="71" s="1"/>
  <c r="G67" i="71"/>
  <c r="B67" i="71" s="1"/>
  <c r="G45" i="71"/>
  <c r="B45" i="71" s="1"/>
  <c r="G107" i="71"/>
  <c r="B107" i="71" s="1"/>
  <c r="G132" i="71"/>
  <c r="B132" i="71" s="1"/>
  <c r="G38" i="71"/>
  <c r="B38" i="71" s="1"/>
  <c r="G31" i="71"/>
  <c r="B31" i="71" s="1"/>
  <c r="G161" i="71"/>
  <c r="B161" i="71" s="1"/>
  <c r="G86" i="71"/>
  <c r="B86" i="71" s="1"/>
  <c r="G104" i="71"/>
  <c r="B104" i="71" s="1"/>
  <c r="G70" i="71"/>
  <c r="B70" i="71" s="1"/>
  <c r="G87" i="71"/>
  <c r="B87" i="71" s="1"/>
  <c r="G181" i="71"/>
  <c r="B181" i="71" s="1"/>
  <c r="G77" i="71"/>
  <c r="B77" i="71" s="1"/>
  <c r="G150" i="71"/>
  <c r="B150" i="71" s="1"/>
  <c r="G140" i="71"/>
  <c r="B140" i="71" s="1"/>
  <c r="G136" i="71"/>
  <c r="B136" i="71" s="1"/>
  <c r="G63" i="71"/>
  <c r="B63" i="71" s="1"/>
  <c r="F19" i="71"/>
  <c r="F5" i="71"/>
  <c r="I5" i="71" s="1"/>
  <c r="F22" i="71"/>
  <c r="F6" i="71"/>
  <c r="I6" i="71" s="1"/>
  <c r="F4" i="71"/>
  <c r="I4" i="71" s="1"/>
  <c r="V100" i="38"/>
  <c r="V34" i="38"/>
  <c r="V179" i="38"/>
  <c r="U105" i="38"/>
  <c r="F3" i="71"/>
  <c r="E4" i="37" s="1"/>
  <c r="V117" i="38"/>
  <c r="V154" i="38"/>
  <c r="V156" i="38"/>
  <c r="U156" i="38"/>
  <c r="U154" i="38"/>
  <c r="U70" i="38"/>
  <c r="U100" i="38"/>
  <c r="U34" i="38"/>
  <c r="U179" i="38"/>
  <c r="V175" i="38"/>
  <c r="V149" i="38"/>
  <c r="V86" i="38"/>
  <c r="V185" i="38"/>
  <c r="V52" i="38"/>
  <c r="V54" i="38"/>
  <c r="V65" i="38"/>
  <c r="U171" i="38"/>
  <c r="V196" i="38"/>
  <c r="V91" i="38"/>
  <c r="V195" i="38"/>
  <c r="U129" i="38"/>
  <c r="U48" i="38"/>
  <c r="V88" i="38"/>
  <c r="V32" i="38"/>
  <c r="V99" i="38"/>
  <c r="U71" i="38"/>
  <c r="V55" i="38"/>
  <c r="U195" i="38"/>
  <c r="V92" i="38"/>
  <c r="U97" i="38"/>
  <c r="U168" i="38"/>
  <c r="V128" i="38"/>
  <c r="V28" i="38"/>
  <c r="U61" i="38"/>
  <c r="U47" i="38"/>
  <c r="V162" i="38"/>
  <c r="V29" i="38"/>
  <c r="V184" i="38"/>
  <c r="V164" i="38"/>
  <c r="V197" i="38"/>
  <c r="U177" i="38"/>
  <c r="U69" i="38"/>
  <c r="U192" i="38"/>
  <c r="V198" i="38"/>
  <c r="U49" i="38"/>
  <c r="V87" i="38"/>
  <c r="V40" i="38"/>
  <c r="V104" i="38"/>
  <c r="U115" i="38"/>
  <c r="V151" i="38"/>
  <c r="V98" i="38"/>
  <c r="V152" i="38"/>
  <c r="U131" i="38"/>
  <c r="V139" i="38"/>
  <c r="U120" i="38"/>
  <c r="U136" i="38"/>
  <c r="V66" i="38"/>
  <c r="V125" i="38"/>
  <c r="U172" i="38"/>
  <c r="V161" i="38"/>
  <c r="V150" i="38"/>
  <c r="V127" i="38"/>
  <c r="U109" i="38"/>
  <c r="U83" i="38"/>
  <c r="V31" i="38"/>
  <c r="U67" i="38"/>
  <c r="V109" i="38"/>
  <c r="V170" i="38"/>
  <c r="U165" i="38"/>
  <c r="V137" i="38"/>
  <c r="V41" i="38"/>
  <c r="U161" i="38"/>
  <c r="V146" i="38"/>
  <c r="V158" i="38"/>
  <c r="V171" i="38"/>
  <c r="V167" i="38"/>
  <c r="U37" i="38"/>
  <c r="V77" i="38"/>
  <c r="V163" i="38"/>
  <c r="V90" i="38"/>
  <c r="U142" i="38"/>
  <c r="V51" i="38"/>
  <c r="U141" i="38"/>
  <c r="U108" i="38"/>
  <c r="U155" i="38"/>
  <c r="V174" i="38"/>
  <c r="U139" i="38"/>
  <c r="U180" i="38"/>
  <c r="V122" i="38"/>
  <c r="U163" i="38"/>
  <c r="U118" i="38"/>
  <c r="U183" i="38"/>
  <c r="V176" i="38"/>
  <c r="U128" i="38"/>
  <c r="V140" i="38"/>
  <c r="V113" i="38"/>
  <c r="U121" i="38"/>
  <c r="V102" i="38"/>
  <c r="V38" i="38"/>
  <c r="V63" i="38"/>
  <c r="V101" i="38"/>
  <c r="V89" i="38"/>
  <c r="V159" i="38"/>
  <c r="V172" i="38"/>
  <c r="U127" i="38"/>
  <c r="V50" i="38"/>
  <c r="V136" i="38"/>
  <c r="V173" i="38"/>
  <c r="V68" i="38"/>
  <c r="U46" i="38"/>
  <c r="U119" i="38"/>
  <c r="V134" i="38"/>
  <c r="U82" i="38"/>
  <c r="V114" i="38"/>
  <c r="U157" i="38"/>
  <c r="U151" i="38"/>
  <c r="U91" i="38"/>
  <c r="U81" i="38"/>
  <c r="U132" i="38"/>
  <c r="V126" i="38"/>
  <c r="V135" i="38"/>
  <c r="U173" i="38"/>
  <c r="U133" i="38"/>
  <c r="V115" i="38"/>
  <c r="U45" i="38"/>
  <c r="U196" i="38"/>
  <c r="U175" i="38"/>
  <c r="U107" i="38"/>
  <c r="U153" i="38"/>
  <c r="U60" i="38"/>
  <c r="V76" i="38"/>
  <c r="V78" i="38"/>
  <c r="V62" i="38"/>
  <c r="U27" i="38"/>
  <c r="V116" i="38"/>
  <c r="U96" i="38"/>
  <c r="U167" i="38"/>
  <c r="U176" i="38"/>
  <c r="U164" i="38"/>
  <c r="U152" i="38"/>
  <c r="U140" i="38"/>
  <c r="U116" i="38"/>
  <c r="U104" i="38"/>
  <c r="U92" i="38"/>
  <c r="U68" i="38"/>
  <c r="U32" i="38"/>
  <c r="V183" i="38"/>
  <c r="V157" i="38"/>
  <c r="V133" i="38"/>
  <c r="V121" i="38"/>
  <c r="V97" i="38"/>
  <c r="V61" i="38"/>
  <c r="V49" i="38"/>
  <c r="V37" i="38"/>
  <c r="U55" i="38"/>
  <c r="U31" i="38"/>
  <c r="V180" i="38"/>
  <c r="V168" i="38"/>
  <c r="V132" i="38"/>
  <c r="V120" i="38"/>
  <c r="V108" i="38"/>
  <c r="V96" i="38"/>
  <c r="V60" i="38"/>
  <c r="V48" i="38"/>
  <c r="U174" i="38"/>
  <c r="U162" i="38"/>
  <c r="U150" i="38"/>
  <c r="U126" i="38"/>
  <c r="U114" i="38"/>
  <c r="U102" i="38"/>
  <c r="U90" i="38"/>
  <c r="U78" i="38"/>
  <c r="U66" i="38"/>
  <c r="U54" i="38"/>
  <c r="V155" i="38"/>
  <c r="V131" i="38"/>
  <c r="V119" i="38"/>
  <c r="V107" i="38"/>
  <c r="V83" i="38"/>
  <c r="V71" i="38"/>
  <c r="V47" i="38"/>
  <c r="U149" i="38"/>
  <c r="U137" i="38"/>
  <c r="U125" i="38"/>
  <c r="U113" i="38"/>
  <c r="U101" i="38"/>
  <c r="U89" i="38"/>
  <c r="U77" i="38"/>
  <c r="U65" i="38"/>
  <c r="U41" i="38"/>
  <c r="U29" i="38"/>
  <c r="V192" i="38"/>
  <c r="V142" i="38"/>
  <c r="V118" i="38"/>
  <c r="V82" i="38"/>
  <c r="V70" i="38"/>
  <c r="V46" i="38"/>
  <c r="U88" i="38"/>
  <c r="U76" i="38"/>
  <c r="U52" i="38"/>
  <c r="U40" i="38"/>
  <c r="U28" i="38"/>
  <c r="V177" i="38"/>
  <c r="V165" i="38"/>
  <c r="V153" i="38"/>
  <c r="V141" i="38"/>
  <c r="V129" i="38"/>
  <c r="V105" i="38"/>
  <c r="V81" i="38"/>
  <c r="V69" i="38"/>
  <c r="V45" i="38"/>
  <c r="U197" i="38"/>
  <c r="U185" i="38"/>
  <c r="U135" i="38"/>
  <c r="U99" i="38"/>
  <c r="U87" i="38"/>
  <c r="U63" i="38"/>
  <c r="U51" i="38"/>
  <c r="U198" i="38"/>
  <c r="U159" i="38"/>
  <c r="U184" i="38"/>
  <c r="U170" i="38"/>
  <c r="U158" i="38"/>
  <c r="U146" i="38"/>
  <c r="U134" i="38"/>
  <c r="U122" i="38"/>
  <c r="U98" i="38"/>
  <c r="U86" i="38"/>
  <c r="U62" i="38"/>
  <c r="U50" i="38"/>
  <c r="U38" i="38"/>
  <c r="V27" i="38"/>
  <c r="B130" i="71" l="1"/>
  <c r="J130" i="71"/>
  <c r="B33" i="71"/>
  <c r="B30" i="71"/>
  <c r="J58" i="71"/>
  <c r="J110" i="71"/>
  <c r="J124" i="71"/>
  <c r="J106" i="71"/>
  <c r="J189" i="71"/>
  <c r="B73" i="71"/>
  <c r="J73" i="71"/>
  <c r="B187" i="71"/>
  <c r="J187" i="71"/>
  <c r="B79" i="71"/>
  <c r="J79" i="71"/>
  <c r="B93" i="71"/>
  <c r="J93" i="71"/>
  <c r="B160" i="71"/>
  <c r="J160" i="71"/>
  <c r="J57" i="71"/>
  <c r="B57" i="71"/>
  <c r="B191" i="71"/>
  <c r="J191" i="71"/>
  <c r="B39" i="71"/>
  <c r="J39" i="71"/>
  <c r="B44" i="71"/>
  <c r="J44" i="71"/>
  <c r="B143" i="71"/>
  <c r="J143" i="71"/>
  <c r="B43" i="71"/>
  <c r="J43" i="71"/>
  <c r="J72" i="71"/>
  <c r="B72" i="71"/>
  <c r="B59" i="71"/>
  <c r="B185" i="71"/>
  <c r="J193" i="71"/>
  <c r="J123" i="71"/>
  <c r="J92" i="71"/>
  <c r="J163" i="71"/>
  <c r="J158" i="71"/>
  <c r="J197" i="71"/>
  <c r="J167" i="71"/>
  <c r="J129" i="71"/>
  <c r="J42" i="71"/>
  <c r="J183" i="71"/>
  <c r="J52" i="71"/>
  <c r="J88" i="71"/>
  <c r="J117" i="71"/>
  <c r="J116" i="71"/>
  <c r="J149" i="71"/>
  <c r="J177" i="71"/>
  <c r="J37" i="71"/>
  <c r="J99" i="71"/>
  <c r="J36" i="71"/>
  <c r="J179" i="71"/>
  <c r="J53" i="71"/>
  <c r="J151" i="71"/>
  <c r="J162" i="71"/>
  <c r="J165" i="71"/>
  <c r="J47" i="71"/>
  <c r="J178" i="71"/>
  <c r="B103" i="71"/>
  <c r="J49" i="71"/>
  <c r="J54" i="71"/>
  <c r="J98" i="71"/>
  <c r="J168" i="71"/>
  <c r="J198" i="71"/>
  <c r="J155" i="71"/>
  <c r="J146" i="71"/>
  <c r="J71" i="71"/>
  <c r="J120" i="71"/>
  <c r="J135" i="71"/>
  <c r="J105" i="71"/>
  <c r="J100" i="71"/>
  <c r="J131" i="71"/>
  <c r="J68" i="71"/>
  <c r="J141" i="71"/>
  <c r="J139" i="71"/>
  <c r="J170" i="71"/>
  <c r="J78" i="71"/>
  <c r="J51" i="71"/>
  <c r="J138" i="71"/>
  <c r="B80" i="71"/>
  <c r="J80" i="71"/>
  <c r="J180" i="71"/>
  <c r="B199" i="71"/>
  <c r="J199" i="71"/>
  <c r="J192" i="71"/>
  <c r="B192" i="71"/>
  <c r="J196" i="71"/>
  <c r="J18" i="38"/>
  <c r="J62" i="71"/>
  <c r="J122" i="71"/>
  <c r="J65" i="71"/>
  <c r="J176" i="71"/>
  <c r="J40" i="71"/>
  <c r="J66" i="71"/>
  <c r="J114" i="71"/>
  <c r="J91" i="71"/>
  <c r="K24" i="71"/>
  <c r="J159" i="71"/>
  <c r="J164" i="71"/>
  <c r="J89" i="71"/>
  <c r="J35" i="71"/>
  <c r="J27" i="71"/>
  <c r="J118" i="71"/>
  <c r="J48" i="71"/>
  <c r="J171" i="71"/>
  <c r="J69" i="71"/>
  <c r="K15" i="71"/>
  <c r="K7" i="71"/>
  <c r="J29" i="71"/>
  <c r="J97" i="71"/>
  <c r="J41" i="71"/>
  <c r="J133" i="71"/>
  <c r="M15" i="71"/>
  <c r="P24" i="71"/>
  <c r="J195" i="71"/>
  <c r="J28" i="71"/>
  <c r="L18" i="71"/>
  <c r="J119" i="71"/>
  <c r="J61" i="71"/>
  <c r="J83" i="71"/>
  <c r="J152" i="71"/>
  <c r="N7" i="71"/>
  <c r="J55" i="71"/>
  <c r="J173" i="71"/>
  <c r="Q15" i="71"/>
  <c r="J34" i="71"/>
  <c r="J109" i="71"/>
  <c r="M24" i="71"/>
  <c r="Q24" i="71"/>
  <c r="L24" i="71"/>
  <c r="J81" i="71"/>
  <c r="L15" i="71"/>
  <c r="L7" i="71"/>
  <c r="J90" i="71"/>
  <c r="O18" i="71"/>
  <c r="M18" i="71"/>
  <c r="O15" i="71"/>
  <c r="P15" i="71"/>
  <c r="Q18" i="71"/>
  <c r="L23" i="71"/>
  <c r="J157" i="71"/>
  <c r="M7" i="71"/>
  <c r="O13" i="71"/>
  <c r="O23" i="71"/>
  <c r="N24" i="71"/>
  <c r="P18" i="71"/>
  <c r="Q7" i="71"/>
  <c r="K13" i="71"/>
  <c r="J96" i="71"/>
  <c r="K18" i="71"/>
  <c r="N18" i="71"/>
  <c r="N15" i="71"/>
  <c r="O24" i="71"/>
  <c r="L13" i="71"/>
  <c r="P7" i="71"/>
  <c r="O7" i="71"/>
  <c r="J31" i="71"/>
  <c r="J126" i="71"/>
  <c r="J63" i="71"/>
  <c r="J38" i="71"/>
  <c r="J136" i="71"/>
  <c r="J166" i="71"/>
  <c r="J150" i="71"/>
  <c r="J45" i="71"/>
  <c r="J132" i="71"/>
  <c r="J107" i="71"/>
  <c r="J77" i="71"/>
  <c r="J67" i="71"/>
  <c r="J182" i="71"/>
  <c r="J101" i="71"/>
  <c r="J137" i="71"/>
  <c r="J50" i="71"/>
  <c r="J142" i="71"/>
  <c r="J181" i="71"/>
  <c r="J174" i="71"/>
  <c r="J76" i="71"/>
  <c r="J87" i="71"/>
  <c r="J113" i="71"/>
  <c r="J64" i="71"/>
  <c r="J127" i="71"/>
  <c r="J115" i="71"/>
  <c r="J70" i="71"/>
  <c r="J153" i="71"/>
  <c r="J46" i="71"/>
  <c r="J128" i="71"/>
  <c r="J156" i="71"/>
  <c r="J140" i="71"/>
  <c r="J190" i="71"/>
  <c r="J121" i="71"/>
  <c r="J175" i="71"/>
  <c r="J194" i="71"/>
  <c r="J172" i="71"/>
  <c r="J104" i="71"/>
  <c r="J86" i="71"/>
  <c r="J161" i="71"/>
  <c r="J154" i="71"/>
  <c r="K12" i="71"/>
  <c r="O9" i="71"/>
  <c r="P13" i="71"/>
  <c r="N21" i="71"/>
  <c r="P23" i="71"/>
  <c r="M9" i="71"/>
  <c r="M13" i="71"/>
  <c r="N9" i="71"/>
  <c r="Q21" i="71"/>
  <c r="O21" i="71"/>
  <c r="M23" i="71"/>
  <c r="O20" i="71"/>
  <c r="P20" i="71"/>
  <c r="N23" i="71"/>
  <c r="K21" i="71"/>
  <c r="M21" i="71"/>
  <c r="N13" i="71"/>
  <c r="K23" i="71"/>
  <c r="Q23" i="71"/>
  <c r="L14" i="71"/>
  <c r="L20" i="71"/>
  <c r="G24" i="71"/>
  <c r="J24" i="71" s="1"/>
  <c r="L21" i="71"/>
  <c r="P21" i="71"/>
  <c r="K20" i="71"/>
  <c r="Q17" i="71"/>
  <c r="N20" i="71"/>
  <c r="O14" i="71"/>
  <c r="O11" i="71"/>
  <c r="N14" i="71"/>
  <c r="L12" i="71"/>
  <c r="P12" i="71"/>
  <c r="Q9" i="71"/>
  <c r="O16" i="71"/>
  <c r="Q13" i="71"/>
  <c r="M12" i="71"/>
  <c r="O12" i="71"/>
  <c r="M20" i="71"/>
  <c r="N10" i="71"/>
  <c r="K14" i="71"/>
  <c r="Q20" i="71"/>
  <c r="M14" i="71"/>
  <c r="Q12" i="71"/>
  <c r="N16" i="71"/>
  <c r="K9" i="71"/>
  <c r="L10" i="71"/>
  <c r="P14" i="71"/>
  <c r="L17" i="71"/>
  <c r="O8" i="71"/>
  <c r="K10" i="71"/>
  <c r="P9" i="71"/>
  <c r="Q11" i="71"/>
  <c r="N12" i="71"/>
  <c r="P16" i="71"/>
  <c r="K8" i="71"/>
  <c r="L16" i="71"/>
  <c r="M16" i="71"/>
  <c r="O10" i="71"/>
  <c r="Q14" i="71"/>
  <c r="M11" i="71"/>
  <c r="O17" i="71"/>
  <c r="P8" i="71"/>
  <c r="Q8" i="71"/>
  <c r="N17" i="71"/>
  <c r="K16" i="71"/>
  <c r="P17" i="71"/>
  <c r="M8" i="71"/>
  <c r="P10" i="71"/>
  <c r="K11" i="71"/>
  <c r="L11" i="71"/>
  <c r="L8" i="71"/>
  <c r="Q16" i="71"/>
  <c r="N8" i="71"/>
  <c r="Q10" i="71"/>
  <c r="M17" i="71"/>
  <c r="M10" i="71"/>
  <c r="P11" i="71"/>
  <c r="K17" i="71"/>
  <c r="L9" i="71"/>
  <c r="N11" i="71"/>
  <c r="J108" i="71"/>
  <c r="J32" i="71"/>
  <c r="J82" i="71"/>
  <c r="J60" i="71"/>
  <c r="J125" i="71"/>
  <c r="J134" i="71"/>
  <c r="J102" i="71"/>
  <c r="I22" i="71"/>
  <c r="H23" i="37" s="1"/>
  <c r="E23" i="37"/>
  <c r="I19" i="71"/>
  <c r="H20" i="37" s="1"/>
  <c r="E20" i="37"/>
  <c r="J16" i="38"/>
  <c r="G16" i="71"/>
  <c r="J16" i="71" s="1"/>
  <c r="J17" i="38"/>
  <c r="V14" i="38"/>
  <c r="E5" i="37"/>
  <c r="H5" i="37"/>
  <c r="E7" i="37"/>
  <c r="H7" i="37"/>
  <c r="I3" i="71"/>
  <c r="H4" i="37" s="1"/>
  <c r="H6" i="37"/>
  <c r="E6" i="37"/>
  <c r="V15" i="38"/>
  <c r="V24" i="38"/>
  <c r="U24" i="38"/>
  <c r="U21" i="38"/>
  <c r="U23" i="38"/>
  <c r="V23" i="38"/>
  <c r="V8" i="38"/>
  <c r="U15" i="38"/>
  <c r="V20" i="38"/>
  <c r="U18" i="38"/>
  <c r="U20" i="38"/>
  <c r="V21" i="38"/>
  <c r="V13" i="38"/>
  <c r="U8" i="38"/>
  <c r="U14" i="38"/>
  <c r="V9" i="38"/>
  <c r="V17" i="38"/>
  <c r="U11" i="38"/>
  <c r="U17" i="38"/>
  <c r="U9" i="38"/>
  <c r="V11" i="38"/>
  <c r="V10" i="38"/>
  <c r="V12" i="38"/>
  <c r="V16" i="38"/>
  <c r="V18" i="38"/>
  <c r="U13" i="38"/>
  <c r="U16" i="38"/>
  <c r="U12" i="38"/>
  <c r="U10" i="38"/>
  <c r="V7" i="38"/>
  <c r="U7" i="38"/>
  <c r="G14" i="71"/>
  <c r="J14" i="71" s="1"/>
  <c r="G15" i="71"/>
  <c r="J15" i="71" s="1"/>
  <c r="G8" i="71"/>
  <c r="J8" i="71" s="1"/>
  <c r="G18" i="71"/>
  <c r="J18" i="71" s="1"/>
  <c r="G17" i="71"/>
  <c r="J17" i="71" s="1"/>
  <c r="I18" i="38"/>
  <c r="I9" i="38"/>
  <c r="I24" i="38"/>
  <c r="I12" i="38"/>
  <c r="I17" i="38"/>
  <c r="I10" i="38"/>
  <c r="G20" i="71"/>
  <c r="J20" i="71" s="1"/>
  <c r="G13" i="71"/>
  <c r="J13" i="71" s="1"/>
  <c r="G9" i="71"/>
  <c r="J9" i="71" s="1"/>
  <c r="G21" i="71"/>
  <c r="J21" i="71" s="1"/>
  <c r="G10" i="71"/>
  <c r="J10" i="71" s="1"/>
  <c r="G11" i="71"/>
  <c r="J11" i="71" s="1"/>
  <c r="J9" i="38"/>
  <c r="G12" i="71"/>
  <c r="J12" i="71" s="1"/>
  <c r="G23" i="71"/>
  <c r="J23" i="71" s="1"/>
  <c r="J23" i="38"/>
  <c r="G7" i="71"/>
  <c r="J7" i="71" s="1"/>
  <c r="I7" i="38"/>
  <c r="I23" i="38"/>
  <c r="I16" i="38"/>
  <c r="J12" i="38"/>
  <c r="J8" i="38"/>
  <c r="J7" i="38"/>
  <c r="J10" i="38"/>
  <c r="J14" i="38"/>
  <c r="I8" i="38"/>
  <c r="I14" i="38"/>
  <c r="J15" i="38"/>
  <c r="J24" i="38"/>
  <c r="I11" i="38"/>
  <c r="J20" i="38"/>
  <c r="J21" i="38"/>
  <c r="I15" i="38"/>
  <c r="J11" i="38"/>
  <c r="J13" i="38"/>
  <c r="I13" i="38"/>
  <c r="I20" i="38"/>
  <c r="I21" i="38"/>
  <c r="U261" i="57"/>
  <c r="U259" i="57"/>
  <c r="U230" i="57"/>
  <c r="U193" i="57"/>
  <c r="U189" i="57"/>
  <c r="U98" i="57"/>
  <c r="U28" i="57"/>
  <c r="U225" i="57"/>
  <c r="U214" i="57"/>
  <c r="U132" i="57"/>
  <c r="U117" i="57"/>
  <c r="U251" i="57"/>
  <c r="U25" i="57"/>
  <c r="U20" i="57"/>
  <c r="U135" i="57"/>
  <c r="U255" i="57"/>
  <c r="U126" i="57"/>
  <c r="U176" i="57"/>
  <c r="U166" i="57"/>
  <c r="U196" i="57"/>
  <c r="U231" i="57"/>
  <c r="U248" i="57"/>
  <c r="U234" i="57"/>
  <c r="U256" i="57"/>
  <c r="U55" i="57"/>
  <c r="U14" i="57"/>
  <c r="U253" i="57"/>
  <c r="U219" i="57"/>
  <c r="U147" i="57"/>
  <c r="U115" i="57"/>
  <c r="U247" i="57"/>
  <c r="U58" i="57"/>
  <c r="U140" i="57"/>
  <c r="U104" i="57"/>
  <c r="U106" i="57"/>
  <c r="U74" i="57"/>
  <c r="U241" i="57"/>
  <c r="U4" i="57"/>
  <c r="U122" i="57"/>
  <c r="U128" i="57"/>
  <c r="U120" i="57"/>
  <c r="U249" i="57"/>
  <c r="U64" i="57"/>
  <c r="U32" i="57"/>
  <c r="U69" i="57"/>
  <c r="U40" i="57"/>
  <c r="U160" i="57"/>
  <c r="U44" i="57"/>
  <c r="U45" i="57"/>
  <c r="U204" i="57"/>
  <c r="U159" i="57"/>
  <c r="U187" i="57"/>
  <c r="U232" i="57"/>
  <c r="U157" i="57"/>
  <c r="U50" i="57"/>
  <c r="U165" i="57"/>
  <c r="U178" i="57"/>
  <c r="U238" i="57"/>
  <c r="U146" i="57"/>
  <c r="U65" i="57"/>
  <c r="U31" i="57"/>
  <c r="U229" i="57"/>
  <c r="U78" i="57"/>
  <c r="U223" i="57"/>
  <c r="U209" i="57"/>
  <c r="U200" i="57"/>
  <c r="U9" i="57"/>
  <c r="U227" i="57"/>
  <c r="U18" i="57"/>
  <c r="U206" i="57"/>
  <c r="U79" i="57"/>
  <c r="U92" i="57"/>
  <c r="U244" i="57"/>
  <c r="U191" i="57"/>
  <c r="U3" i="57"/>
  <c r="U7" i="57"/>
  <c r="U197" i="57"/>
  <c r="U228" i="57"/>
  <c r="U97" i="57"/>
  <c r="U113" i="57"/>
  <c r="U101" i="57"/>
  <c r="U145" i="57"/>
  <c r="U181" i="57"/>
  <c r="U152" i="57"/>
  <c r="U34" i="57"/>
  <c r="U21" i="57"/>
  <c r="U220" i="57"/>
  <c r="U142" i="57"/>
  <c r="U29" i="57"/>
  <c r="U182" i="57"/>
  <c r="U94" i="57"/>
  <c r="U168" i="57"/>
  <c r="U118" i="57"/>
  <c r="U42" i="57"/>
  <c r="U109" i="57"/>
  <c r="U201" i="57"/>
  <c r="U11" i="57"/>
  <c r="U67" i="57"/>
  <c r="U36" i="57"/>
  <c r="U35" i="57"/>
  <c r="U226" i="57"/>
  <c r="U52" i="57"/>
  <c r="U88" i="57"/>
  <c r="U19" i="57"/>
  <c r="U216" i="57"/>
  <c r="U30" i="57"/>
  <c r="U173" i="57"/>
  <c r="U96" i="57"/>
  <c r="U107" i="57"/>
  <c r="U169" i="57"/>
  <c r="U190" i="57"/>
  <c r="U212" i="57"/>
  <c r="U26" i="57"/>
  <c r="U171" i="57"/>
  <c r="U49" i="57"/>
  <c r="U59" i="57"/>
  <c r="U217" i="57"/>
  <c r="U239" i="57"/>
  <c r="U5" i="57"/>
  <c r="U89" i="57"/>
  <c r="U205" i="57"/>
  <c r="U23" i="57"/>
  <c r="U60" i="57"/>
  <c r="U125" i="57"/>
  <c r="U143" i="57"/>
  <c r="U47" i="57"/>
  <c r="U172" i="57"/>
  <c r="U161" i="57"/>
  <c r="U240" i="57"/>
  <c r="U103" i="57"/>
  <c r="U211" i="57"/>
  <c r="U114" i="57"/>
  <c r="U110" i="57"/>
  <c r="U112" i="57"/>
  <c r="U137" i="57"/>
  <c r="U188" i="57"/>
  <c r="U246" i="57"/>
  <c r="U242" i="57"/>
  <c r="U180" i="57"/>
  <c r="U84" i="57"/>
  <c r="U76" i="57"/>
  <c r="U57" i="57"/>
  <c r="U6" i="57"/>
  <c r="U68" i="57"/>
  <c r="U124" i="57"/>
  <c r="U43" i="57"/>
  <c r="U179" i="57"/>
  <c r="U87" i="57"/>
  <c r="U141" i="57"/>
  <c r="U183" i="57"/>
  <c r="U184" i="57"/>
  <c r="U224" i="57"/>
  <c r="U156" i="57"/>
  <c r="U53" i="57"/>
  <c r="U16" i="57"/>
  <c r="U108" i="57"/>
  <c r="U257" i="57"/>
  <c r="U71" i="57"/>
  <c r="U260" i="57"/>
  <c r="U133" i="57"/>
  <c r="U12" i="57"/>
  <c r="U22" i="57"/>
  <c r="U80" i="57"/>
  <c r="U151" i="57"/>
  <c r="U111" i="57"/>
  <c r="U162" i="57"/>
  <c r="U73" i="57"/>
  <c r="U250" i="57"/>
  <c r="U39" i="57"/>
  <c r="U83" i="57"/>
  <c r="U82" i="57"/>
  <c r="U236" i="57"/>
  <c r="U131" i="57"/>
  <c r="U2" i="57"/>
  <c r="U62" i="57"/>
  <c r="U51" i="57"/>
  <c r="U164" i="57"/>
  <c r="U93" i="57"/>
  <c r="U198" i="57"/>
  <c r="U95" i="57"/>
  <c r="U222" i="57"/>
  <c r="U144" i="57"/>
  <c r="U102" i="57"/>
  <c r="U46" i="57"/>
  <c r="U129" i="57"/>
  <c r="U158" i="57"/>
  <c r="U233" i="57"/>
  <c r="U148" i="57"/>
  <c r="U192" i="57"/>
  <c r="U186" i="57"/>
  <c r="U119" i="57"/>
  <c r="U90" i="57"/>
  <c r="U136" i="57"/>
  <c r="U210" i="57"/>
  <c r="U17" i="57"/>
  <c r="U41" i="57"/>
  <c r="U199" i="57"/>
  <c r="U221" i="57"/>
  <c r="U61" i="57"/>
  <c r="U153" i="57"/>
  <c r="U202" i="57"/>
  <c r="U139" i="57"/>
  <c r="U127" i="57"/>
  <c r="U243" i="57"/>
  <c r="U185" i="57"/>
  <c r="U85" i="57"/>
  <c r="U175" i="57"/>
  <c r="U254" i="57"/>
  <c r="U167" i="57"/>
  <c r="U116" i="57"/>
  <c r="U155" i="57"/>
  <c r="U13" i="57"/>
  <c r="U150" i="57"/>
  <c r="U213" i="57"/>
  <c r="U10" i="57"/>
  <c r="U33" i="57"/>
  <c r="U121" i="57"/>
  <c r="U130" i="57"/>
  <c r="U86" i="57"/>
  <c r="U138" i="57"/>
  <c r="U177" i="57"/>
  <c r="U245" i="57"/>
  <c r="U27" i="57"/>
  <c r="U54" i="57"/>
  <c r="U70" i="57"/>
  <c r="U203" i="57"/>
  <c r="U149" i="57"/>
  <c r="U99" i="57"/>
  <c r="U8" i="57"/>
  <c r="U48" i="57"/>
  <c r="U63" i="57"/>
  <c r="U38" i="57"/>
  <c r="U81" i="57"/>
  <c r="U24" i="57"/>
  <c r="U174" i="57"/>
  <c r="U194" i="57"/>
  <c r="U218" i="57"/>
  <c r="U252" i="57"/>
  <c r="U37" i="57"/>
  <c r="U123" i="57"/>
  <c r="U72" i="57"/>
  <c r="U91" i="57"/>
  <c r="U170" i="57"/>
  <c r="U237" i="57"/>
  <c r="U235" i="57"/>
  <c r="U154" i="57"/>
  <c r="U207" i="57"/>
  <c r="U56" i="57"/>
  <c r="U77" i="57"/>
  <c r="U75" i="57"/>
  <c r="U215" i="57"/>
  <c r="U100" i="57"/>
  <c r="U258" i="57"/>
  <c r="U15" i="57"/>
  <c r="U208" i="57"/>
  <c r="U66" i="57"/>
  <c r="U163" i="57"/>
  <c r="U134" i="57"/>
  <c r="U195" i="57"/>
  <c r="U105" i="57"/>
  <c r="K21" i="38" a="1"/>
  <c r="K21" i="38" s="1"/>
  <c r="L21" i="38"/>
  <c r="M21" i="38" a="1"/>
  <c r="M21" i="38" s="1"/>
  <c r="N21" i="38" a="1"/>
  <c r="N21" i="38" s="1"/>
  <c r="O21" i="38" a="1"/>
  <c r="O21" i="38" s="1"/>
  <c r="P21" i="38" a="1"/>
  <c r="P21" i="38" s="1"/>
  <c r="F151" i="38"/>
  <c r="AO151" i="38"/>
  <c r="Q151" i="38"/>
  <c r="R151" i="38"/>
  <c r="W151" i="38"/>
  <c r="X151" i="38"/>
  <c r="F150" i="38"/>
  <c r="AO150" i="38"/>
  <c r="Q150" i="38"/>
  <c r="R150" i="38"/>
  <c r="W150" i="38"/>
  <c r="X150" i="38"/>
  <c r="F149" i="38"/>
  <c r="AO149" i="38"/>
  <c r="Q149" i="38"/>
  <c r="R149" i="38"/>
  <c r="W149" i="38"/>
  <c r="X149" i="38"/>
  <c r="F152" i="38"/>
  <c r="AO152" i="38"/>
  <c r="Q152" i="38"/>
  <c r="R152" i="38"/>
  <c r="W152" i="38"/>
  <c r="X152" i="38"/>
  <c r="W137" i="38"/>
  <c r="W138" i="38"/>
  <c r="W139" i="38"/>
  <c r="W140" i="38"/>
  <c r="W142" i="38"/>
  <c r="W141" i="38"/>
  <c r="W143" i="38"/>
  <c r="W145" i="38"/>
  <c r="W144" i="38"/>
  <c r="W148" i="38"/>
  <c r="W147" i="38"/>
  <c r="W90" i="38"/>
  <c r="W92" i="38"/>
  <c r="W95" i="38"/>
  <c r="W87" i="38"/>
  <c r="W89" i="38"/>
  <c r="W88" i="38"/>
  <c r="W91" i="38"/>
  <c r="W94" i="38"/>
  <c r="W93" i="38"/>
  <c r="W132" i="38"/>
  <c r="W134" i="38"/>
  <c r="W133" i="38"/>
  <c r="W135" i="38"/>
  <c r="W136" i="38"/>
  <c r="W129" i="38"/>
  <c r="W130" i="38"/>
  <c r="W131" i="38"/>
  <c r="W127" i="38"/>
  <c r="W125" i="38"/>
  <c r="W126" i="38"/>
  <c r="W128" i="38"/>
  <c r="W77" i="38"/>
  <c r="W86" i="38"/>
  <c r="W76" i="38"/>
  <c r="W81" i="38"/>
  <c r="W78" i="38"/>
  <c r="W82" i="38"/>
  <c r="W79" i="38"/>
  <c r="W80" i="38"/>
  <c r="W83" i="38"/>
  <c r="W84" i="38"/>
  <c r="W85" i="38"/>
  <c r="W124" i="38"/>
  <c r="W115" i="38"/>
  <c r="W116" i="38"/>
  <c r="W114" i="38"/>
  <c r="W117" i="38"/>
  <c r="W120" i="38"/>
  <c r="W118" i="38"/>
  <c r="W121" i="38"/>
  <c r="W119" i="38"/>
  <c r="W113" i="38"/>
  <c r="W122" i="38"/>
  <c r="W123" i="38"/>
  <c r="W107" i="38"/>
  <c r="W110" i="38"/>
  <c r="W109" i="38"/>
  <c r="W108" i="38"/>
  <c r="W111" i="38"/>
  <c r="W112" i="38"/>
  <c r="W41" i="38"/>
  <c r="W37" i="38"/>
  <c r="W39" i="38"/>
  <c r="W38" i="38"/>
  <c r="W40" i="38"/>
  <c r="W36" i="38"/>
  <c r="W43" i="38"/>
  <c r="W42" i="38"/>
  <c r="W35" i="38"/>
  <c r="W44" i="38"/>
  <c r="W68" i="38"/>
  <c r="W61" i="38"/>
  <c r="W67" i="38"/>
  <c r="W64" i="38"/>
  <c r="W71" i="38"/>
  <c r="W63" i="38"/>
  <c r="W62" i="38"/>
  <c r="W60" i="38"/>
  <c r="W65" i="38"/>
  <c r="W66" i="38"/>
  <c r="W70" i="38"/>
  <c r="W73" i="38"/>
  <c r="W74" i="38"/>
  <c r="W69" i="38"/>
  <c r="W72" i="38"/>
  <c r="W75" i="38"/>
  <c r="W96" i="38"/>
  <c r="W100" i="38"/>
  <c r="W97" i="38"/>
  <c r="W99" i="38"/>
  <c r="W98" i="38"/>
  <c r="W104" i="38"/>
  <c r="W101" i="38"/>
  <c r="W102" i="38"/>
  <c r="W106" i="38"/>
  <c r="W105" i="38"/>
  <c r="W103" i="38"/>
  <c r="W46" i="38"/>
  <c r="W47" i="38"/>
  <c r="W50" i="38"/>
  <c r="W58" i="38"/>
  <c r="W52" i="38"/>
  <c r="W51" i="38"/>
  <c r="W53" i="38"/>
  <c r="W48" i="38"/>
  <c r="W49" i="38"/>
  <c r="W45" i="38"/>
  <c r="W54" i="38"/>
  <c r="W56" i="38"/>
  <c r="W55" i="38"/>
  <c r="W57" i="38"/>
  <c r="W59" i="38"/>
  <c r="W34" i="38"/>
  <c r="W31" i="38"/>
  <c r="W28" i="38"/>
  <c r="W27" i="38"/>
  <c r="W33" i="38"/>
  <c r="W29" i="38"/>
  <c r="W30" i="38"/>
  <c r="W32" i="38"/>
  <c r="W173" i="38"/>
  <c r="W174" i="38"/>
  <c r="W171" i="38"/>
  <c r="W175" i="38"/>
  <c r="W178" i="38"/>
  <c r="W180" i="38"/>
  <c r="W179" i="38"/>
  <c r="W172" i="38"/>
  <c r="W177" i="38"/>
  <c r="W176" i="38"/>
  <c r="W170" i="38"/>
  <c r="W167" i="38"/>
  <c r="W162" i="38"/>
  <c r="W163" i="38"/>
  <c r="W164" i="38"/>
  <c r="W165" i="38"/>
  <c r="W168" i="38"/>
  <c r="W169" i="38"/>
  <c r="W166" i="38"/>
  <c r="W153" i="38"/>
  <c r="W156" i="38"/>
  <c r="W157" i="38"/>
  <c r="W158" i="38"/>
  <c r="W155" i="38"/>
  <c r="W160" i="38"/>
  <c r="W159" i="38"/>
  <c r="W161" i="38"/>
  <c r="W154" i="38"/>
  <c r="W186" i="38"/>
  <c r="W183" i="38"/>
  <c r="W187" i="38"/>
  <c r="W188" i="38"/>
  <c r="W184" i="38"/>
  <c r="W189" i="38"/>
  <c r="W190" i="38"/>
  <c r="W185" i="38"/>
  <c r="W191" i="38"/>
  <c r="W192" i="38"/>
  <c r="W199" i="38"/>
  <c r="W195" i="38"/>
  <c r="W196" i="38"/>
  <c r="W197" i="38"/>
  <c r="W200" i="38"/>
  <c r="W201" i="38"/>
  <c r="W198" i="38"/>
  <c r="W193" i="38"/>
  <c r="W194" i="38"/>
  <c r="W202" i="38"/>
  <c r="W146" i="38"/>
  <c r="F193" i="38"/>
  <c r="F197" i="38"/>
  <c r="F194" i="38"/>
  <c r="F196" i="38"/>
  <c r="F199" i="38"/>
  <c r="F185" i="38"/>
  <c r="F192" i="38"/>
  <c r="F184" i="38"/>
  <c r="F187" i="38"/>
  <c r="F183" i="38"/>
  <c r="F191" i="38"/>
  <c r="F189" i="38"/>
  <c r="F198" i="38"/>
  <c r="F202" i="38"/>
  <c r="F188" i="38"/>
  <c r="F195" i="38"/>
  <c r="F201" i="38"/>
  <c r="F186" i="38"/>
  <c r="F190" i="38"/>
  <c r="F137" i="38"/>
  <c r="F138" i="38"/>
  <c r="F139" i="38"/>
  <c r="F140" i="38"/>
  <c r="F142" i="38"/>
  <c r="F141" i="38"/>
  <c r="F143" i="38"/>
  <c r="F145" i="38"/>
  <c r="F144" i="38"/>
  <c r="F148" i="38"/>
  <c r="F147" i="38"/>
  <c r="F90" i="38"/>
  <c r="F92" i="38"/>
  <c r="F95" i="38"/>
  <c r="F87" i="38"/>
  <c r="F89" i="38"/>
  <c r="F88" i="38"/>
  <c r="F91" i="38"/>
  <c r="F94" i="38"/>
  <c r="F93" i="38"/>
  <c r="F132" i="38"/>
  <c r="F134" i="38"/>
  <c r="F133" i="38"/>
  <c r="F135" i="38"/>
  <c r="F136" i="38"/>
  <c r="F129" i="38"/>
  <c r="F130" i="38"/>
  <c r="F131" i="38"/>
  <c r="F127" i="38"/>
  <c r="F125" i="38"/>
  <c r="F126" i="38"/>
  <c r="F128" i="38"/>
  <c r="F77" i="38"/>
  <c r="F86" i="38"/>
  <c r="F76" i="38"/>
  <c r="F81" i="38"/>
  <c r="F78" i="38"/>
  <c r="F82" i="38"/>
  <c r="F79" i="38"/>
  <c r="F80" i="38"/>
  <c r="F83" i="38"/>
  <c r="F84" i="38"/>
  <c r="F85" i="38"/>
  <c r="F124" i="38"/>
  <c r="F115" i="38"/>
  <c r="F116" i="38"/>
  <c r="F114" i="38"/>
  <c r="F117" i="38"/>
  <c r="F120" i="38"/>
  <c r="F118" i="38"/>
  <c r="F121" i="38"/>
  <c r="F119" i="38"/>
  <c r="F113" i="38"/>
  <c r="F122" i="38"/>
  <c r="F123" i="38"/>
  <c r="F107" i="38"/>
  <c r="F110" i="38"/>
  <c r="F109" i="38"/>
  <c r="F108" i="38"/>
  <c r="F111" i="38"/>
  <c r="F112" i="38"/>
  <c r="F41" i="38"/>
  <c r="F37" i="38"/>
  <c r="F39" i="38"/>
  <c r="F38" i="38"/>
  <c r="F40" i="38"/>
  <c r="F36" i="38"/>
  <c r="F43" i="38"/>
  <c r="F42" i="38"/>
  <c r="F35" i="38"/>
  <c r="F44" i="38"/>
  <c r="F68" i="38"/>
  <c r="F61" i="38"/>
  <c r="F67" i="38"/>
  <c r="F64" i="38"/>
  <c r="F71" i="38"/>
  <c r="F63" i="38"/>
  <c r="F62" i="38"/>
  <c r="F60" i="38"/>
  <c r="F65" i="38"/>
  <c r="F66" i="38"/>
  <c r="F70" i="38"/>
  <c r="F73" i="38"/>
  <c r="F74" i="38"/>
  <c r="F69" i="38"/>
  <c r="F72" i="38"/>
  <c r="F75" i="38"/>
  <c r="F96" i="38"/>
  <c r="F100" i="38"/>
  <c r="F97" i="38"/>
  <c r="F99" i="38"/>
  <c r="F98" i="38"/>
  <c r="F104" i="38"/>
  <c r="F101" i="38"/>
  <c r="F102" i="38"/>
  <c r="F106" i="38"/>
  <c r="F105" i="38"/>
  <c r="F103" i="38"/>
  <c r="F46" i="38"/>
  <c r="F47" i="38"/>
  <c r="F50" i="38"/>
  <c r="F58" i="38"/>
  <c r="F52" i="38"/>
  <c r="F51" i="38"/>
  <c r="F53" i="38"/>
  <c r="F48" i="38"/>
  <c r="F49" i="38"/>
  <c r="F45" i="38"/>
  <c r="F54" i="38"/>
  <c r="F56" i="38"/>
  <c r="F55" i="38"/>
  <c r="F57" i="38"/>
  <c r="F59" i="38"/>
  <c r="F34" i="38"/>
  <c r="F31" i="38"/>
  <c r="F28" i="38"/>
  <c r="F27" i="38"/>
  <c r="F33" i="38"/>
  <c r="F29" i="38"/>
  <c r="F30" i="38"/>
  <c r="F32" i="38"/>
  <c r="F173" i="38"/>
  <c r="F174" i="38"/>
  <c r="F171" i="38"/>
  <c r="F175" i="38"/>
  <c r="F178" i="38"/>
  <c r="F180" i="38"/>
  <c r="F179" i="38"/>
  <c r="F172" i="38"/>
  <c r="F177" i="38"/>
  <c r="F176" i="38"/>
  <c r="F170" i="38"/>
  <c r="F167" i="38"/>
  <c r="F162" i="38"/>
  <c r="F163" i="38"/>
  <c r="F164" i="38"/>
  <c r="F165" i="38"/>
  <c r="F168" i="38"/>
  <c r="F169" i="38"/>
  <c r="F166" i="38"/>
  <c r="F153" i="38"/>
  <c r="F156" i="38"/>
  <c r="F157" i="38"/>
  <c r="F158" i="38"/>
  <c r="F155" i="38"/>
  <c r="F160" i="38"/>
  <c r="F159" i="38"/>
  <c r="F161" i="38"/>
  <c r="F154" i="38"/>
  <c r="F146" i="38"/>
  <c r="P24" i="38" a="1"/>
  <c r="P24" i="38" s="1"/>
  <c r="O24" i="38" a="1"/>
  <c r="O24" i="38" s="1"/>
  <c r="N24" i="38" a="1"/>
  <c r="N24" i="38" s="1"/>
  <c r="M24" i="38" a="1"/>
  <c r="M24" i="38" s="1"/>
  <c r="L24" i="38"/>
  <c r="K24" i="38" a="1"/>
  <c r="K24" i="38" s="1"/>
  <c r="P23" i="38" a="1"/>
  <c r="P23" i="38" s="1"/>
  <c r="O23" i="38" a="1"/>
  <c r="O23" i="38" s="1"/>
  <c r="N23" i="38" a="1"/>
  <c r="N23" i="38" s="1"/>
  <c r="M23" i="38" a="1"/>
  <c r="M23" i="38" s="1"/>
  <c r="L23" i="38"/>
  <c r="K23" i="38" a="1"/>
  <c r="K23" i="38" s="1"/>
  <c r="P20" i="38" a="1"/>
  <c r="P20" i="38" s="1"/>
  <c r="O20" i="38" a="1"/>
  <c r="O20" i="38" s="1"/>
  <c r="N20" i="38" a="1"/>
  <c r="N20" i="38" s="1"/>
  <c r="M20" i="38" a="1"/>
  <c r="M20" i="38" s="1"/>
  <c r="L20" i="38"/>
  <c r="K20" i="38" a="1"/>
  <c r="K20" i="38" s="1"/>
  <c r="E7" i="38"/>
  <c r="L18" i="38"/>
  <c r="L17" i="38"/>
  <c r="L16" i="38"/>
  <c r="L15" i="38"/>
  <c r="L14" i="38"/>
  <c r="L13" i="38"/>
  <c r="L12" i="38"/>
  <c r="L11" i="38"/>
  <c r="L10" i="38"/>
  <c r="L9" i="38"/>
  <c r="L8" i="38"/>
  <c r="L7" i="38"/>
  <c r="P6" i="38"/>
  <c r="O7" i="70" s="1"/>
  <c r="O6" i="38"/>
  <c r="N7" i="70" s="1"/>
  <c r="N6" i="38"/>
  <c r="M7" i="70" s="1"/>
  <c r="M6" i="38"/>
  <c r="L7" i="70" s="1"/>
  <c r="L6" i="38"/>
  <c r="K7" i="70" s="1"/>
  <c r="K6" i="38"/>
  <c r="J7" i="70" s="1"/>
  <c r="P5" i="38"/>
  <c r="O6" i="70" s="1"/>
  <c r="O5" i="38"/>
  <c r="N6" i="70" s="1"/>
  <c r="N5" i="38"/>
  <c r="M6" i="70" s="1"/>
  <c r="M5" i="38"/>
  <c r="L6" i="70" s="1"/>
  <c r="L5" i="38"/>
  <c r="K6" i="70" s="1"/>
  <c r="K5" i="38"/>
  <c r="J6" i="70" s="1"/>
  <c r="P4" i="38"/>
  <c r="O5" i="70" s="1"/>
  <c r="O4" i="38"/>
  <c r="N5" i="70" s="1"/>
  <c r="N4" i="38"/>
  <c r="M5" i="70" s="1"/>
  <c r="M4" i="38"/>
  <c r="L5" i="70" s="1"/>
  <c r="L4" i="38"/>
  <c r="K5" i="70" s="1"/>
  <c r="K4" i="38"/>
  <c r="J5" i="70" s="1"/>
  <c r="P3" i="38"/>
  <c r="O3" i="38"/>
  <c r="N3" i="38"/>
  <c r="M3" i="38"/>
  <c r="L3" i="38"/>
  <c r="K3" i="38"/>
  <c r="K7" i="38" a="1"/>
  <c r="K7" i="38" s="1"/>
  <c r="K8" i="38" a="1"/>
  <c r="K8" i="38" s="1"/>
  <c r="K9" i="38" a="1"/>
  <c r="K9" i="38" s="1"/>
  <c r="K10" i="38" a="1"/>
  <c r="K10" i="38" s="1"/>
  <c r="K11" i="38" a="1"/>
  <c r="K11" i="38" s="1"/>
  <c r="K12" i="38" a="1"/>
  <c r="K12" i="38" s="1"/>
  <c r="K13" i="38" a="1"/>
  <c r="K13" i="38" s="1"/>
  <c r="K14" i="38" a="1"/>
  <c r="K14" i="38" s="1"/>
  <c r="K15" i="38" a="1"/>
  <c r="K15" i="38" s="1"/>
  <c r="K16" i="38" a="1"/>
  <c r="K16" i="38" s="1"/>
  <c r="K17" i="38" a="1"/>
  <c r="K17" i="38" s="1"/>
  <c r="K18" i="38" a="1"/>
  <c r="K18" i="38" s="1"/>
  <c r="AO167" i="38"/>
  <c r="Q167" i="38"/>
  <c r="R167" i="38"/>
  <c r="X167" i="38"/>
  <c r="AO162" i="38"/>
  <c r="Q162" i="38"/>
  <c r="R162" i="38"/>
  <c r="AO163" i="38"/>
  <c r="Q163" i="38"/>
  <c r="R163" i="38"/>
  <c r="X163" i="38"/>
  <c r="AO164" i="38"/>
  <c r="Q164" i="38"/>
  <c r="R164" i="38"/>
  <c r="X164" i="38"/>
  <c r="AO165" i="38"/>
  <c r="Q165" i="38"/>
  <c r="R165" i="38"/>
  <c r="X165" i="38"/>
  <c r="AO168" i="38"/>
  <c r="Q168" i="38"/>
  <c r="R168" i="38"/>
  <c r="X168" i="38"/>
  <c r="AO169" i="38"/>
  <c r="Q169" i="38"/>
  <c r="R169" i="38"/>
  <c r="X169" i="38"/>
  <c r="AO166" i="38"/>
  <c r="Q166" i="38"/>
  <c r="R166" i="38"/>
  <c r="X166" i="38"/>
  <c r="L6" i="71" l="1"/>
  <c r="K7" i="37" s="1"/>
  <c r="K6" i="71"/>
  <c r="J7" i="37" s="1"/>
  <c r="K22" i="71"/>
  <c r="J23" i="37" s="1"/>
  <c r="M6" i="71"/>
  <c r="L7" i="37" s="1"/>
  <c r="P22" i="71"/>
  <c r="O23" i="37" s="1"/>
  <c r="O6" i="71"/>
  <c r="N7" i="37" s="1"/>
  <c r="Q6" i="71"/>
  <c r="P7" i="37" s="1"/>
  <c r="P6" i="71"/>
  <c r="O7" i="37" s="1"/>
  <c r="N6" i="71"/>
  <c r="M7" i="37" s="1"/>
  <c r="Q22" i="71"/>
  <c r="P23" i="37" s="1"/>
  <c r="M22" i="71"/>
  <c r="L23" i="37" s="1"/>
  <c r="L22" i="71"/>
  <c r="K23" i="37" s="1"/>
  <c r="O22" i="71"/>
  <c r="N23" i="37" s="1"/>
  <c r="N22" i="71"/>
  <c r="M23" i="37" s="1"/>
  <c r="M4" i="71"/>
  <c r="L5" i="37" s="1"/>
  <c r="A27" i="71"/>
  <c r="O4" i="71"/>
  <c r="N5" i="37" s="1"/>
  <c r="Q19" i="71"/>
  <c r="P20" i="37" s="1"/>
  <c r="H24" i="71"/>
  <c r="B24" i="71" s="1"/>
  <c r="K19" i="71"/>
  <c r="J20" i="37" s="1"/>
  <c r="N19" i="71"/>
  <c r="M20" i="37" s="1"/>
  <c r="O19" i="71"/>
  <c r="N20" i="37" s="1"/>
  <c r="N4" i="71"/>
  <c r="M5" i="37" s="1"/>
  <c r="M19" i="71"/>
  <c r="L20" i="37" s="1"/>
  <c r="L19" i="71"/>
  <c r="K20" i="37" s="1"/>
  <c r="P19" i="71"/>
  <c r="O20" i="37" s="1"/>
  <c r="L5" i="71"/>
  <c r="K6" i="37" s="1"/>
  <c r="Q4" i="71"/>
  <c r="P5" i="37" s="1"/>
  <c r="M3" i="71"/>
  <c r="L4" i="37" s="1"/>
  <c r="N3" i="71"/>
  <c r="M4" i="37" s="1"/>
  <c r="P5" i="71"/>
  <c r="O6" i="37" s="1"/>
  <c r="O5" i="71"/>
  <c r="N6" i="37" s="1"/>
  <c r="P3" i="71"/>
  <c r="O4" i="37" s="1"/>
  <c r="K5" i="71"/>
  <c r="J6" i="37" s="1"/>
  <c r="Q5" i="71"/>
  <c r="P6" i="37" s="1"/>
  <c r="K4" i="71"/>
  <c r="J5" i="37" s="1"/>
  <c r="K3" i="71"/>
  <c r="J4" i="37" s="1"/>
  <c r="L4" i="71"/>
  <c r="K5" i="37" s="1"/>
  <c r="Q3" i="71"/>
  <c r="P4" i="37" s="1"/>
  <c r="P4" i="71"/>
  <c r="O5" i="37" s="1"/>
  <c r="O3" i="71"/>
  <c r="N4" i="37" s="1"/>
  <c r="M5" i="71"/>
  <c r="L6" i="37" s="1"/>
  <c r="L3" i="71"/>
  <c r="K4" i="37" s="1"/>
  <c r="N5" i="71"/>
  <c r="M6" i="37" s="1"/>
  <c r="A194" i="71"/>
  <c r="H16" i="71"/>
  <c r="B16" i="71" s="1"/>
  <c r="A169" i="71"/>
  <c r="A172" i="71"/>
  <c r="A154" i="71"/>
  <c r="A199" i="71"/>
  <c r="A190" i="71"/>
  <c r="A157" i="71"/>
  <c r="A156" i="71"/>
  <c r="A155" i="71"/>
  <c r="A166" i="71"/>
  <c r="A191" i="71"/>
  <c r="A179" i="71"/>
  <c r="A162" i="71"/>
  <c r="A167" i="71"/>
  <c r="A170" i="71"/>
  <c r="A153" i="71"/>
  <c r="A176" i="71"/>
  <c r="A164" i="71"/>
  <c r="A161" i="71"/>
  <c r="A177" i="71"/>
  <c r="A174" i="71"/>
  <c r="A187" i="71"/>
  <c r="A165" i="71"/>
  <c r="A171" i="71"/>
  <c r="A180" i="71"/>
  <c r="A159" i="71"/>
  <c r="A160" i="71"/>
  <c r="A168" i="71"/>
  <c r="A196" i="71"/>
  <c r="A173" i="71"/>
  <c r="A183" i="71"/>
  <c r="A186" i="71"/>
  <c r="A158" i="71"/>
  <c r="A163" i="71"/>
  <c r="A178" i="71"/>
  <c r="A175" i="71"/>
  <c r="A184" i="71"/>
  <c r="A188" i="71"/>
  <c r="A185" i="71"/>
  <c r="A198" i="71"/>
  <c r="A200" i="71"/>
  <c r="A189" i="71"/>
  <c r="A193" i="71"/>
  <c r="A197" i="71"/>
  <c r="A192" i="71"/>
  <c r="A182" i="71"/>
  <c r="A181" i="71"/>
  <c r="A195" i="71"/>
  <c r="H21" i="71"/>
  <c r="B21" i="71" s="1"/>
  <c r="H20" i="71"/>
  <c r="B20" i="71" s="1"/>
  <c r="A62" i="71"/>
  <c r="H17" i="71"/>
  <c r="B17" i="71" s="1"/>
  <c r="A47" i="71"/>
  <c r="H15" i="71"/>
  <c r="B15" i="71" s="1"/>
  <c r="H18" i="71"/>
  <c r="B18" i="71" s="1"/>
  <c r="H11" i="71"/>
  <c r="B11" i="71" s="1"/>
  <c r="H8" i="71"/>
  <c r="B8" i="71" s="1"/>
  <c r="H10" i="71"/>
  <c r="B10" i="71" s="1"/>
  <c r="H12" i="71"/>
  <c r="B12" i="71" s="1"/>
  <c r="H9" i="71"/>
  <c r="B9" i="71" s="1"/>
  <c r="H13" i="71"/>
  <c r="B13" i="71" s="1"/>
  <c r="A139" i="71"/>
  <c r="H14" i="71"/>
  <c r="B14" i="71" s="1"/>
  <c r="A142" i="71"/>
  <c r="A103" i="71"/>
  <c r="H7" i="71"/>
  <c r="B7" i="71" s="1"/>
  <c r="G6" i="71"/>
  <c r="A113" i="71"/>
  <c r="A92" i="71"/>
  <c r="A71" i="71"/>
  <c r="A51" i="71"/>
  <c r="A40" i="71"/>
  <c r="A54" i="71"/>
  <c r="A36" i="71"/>
  <c r="A98" i="71"/>
  <c r="A50" i="71"/>
  <c r="A78" i="71"/>
  <c r="A129" i="71"/>
  <c r="A64" i="71"/>
  <c r="A60" i="71"/>
  <c r="A114" i="71"/>
  <c r="A107" i="71"/>
  <c r="A75" i="71"/>
  <c r="A55" i="71"/>
  <c r="A29" i="71"/>
  <c r="A32" i="71"/>
  <c r="A84" i="71"/>
  <c r="A43" i="71"/>
  <c r="A74" i="71"/>
  <c r="A87" i="71"/>
  <c r="A56" i="71"/>
  <c r="A152" i="71"/>
  <c r="A42" i="71"/>
  <c r="A95" i="71"/>
  <c r="A123" i="71"/>
  <c r="A120" i="71"/>
  <c r="A48" i="71"/>
  <c r="A73" i="71"/>
  <c r="A99" i="71"/>
  <c r="A122" i="71"/>
  <c r="A30" i="71"/>
  <c r="A68" i="71"/>
  <c r="A108" i="71"/>
  <c r="A141" i="71"/>
  <c r="A121" i="71"/>
  <c r="A94" i="71"/>
  <c r="A133" i="71"/>
  <c r="A28" i="71"/>
  <c r="A144" i="71"/>
  <c r="A81" i="71"/>
  <c r="A79" i="71"/>
  <c r="A76" i="71"/>
  <c r="A41" i="71"/>
  <c r="A83" i="71"/>
  <c r="A111" i="71"/>
  <c r="A149" i="71"/>
  <c r="A118" i="71"/>
  <c r="A52" i="71"/>
  <c r="A96" i="71"/>
  <c r="A61" i="71"/>
  <c r="A77" i="71"/>
  <c r="A143" i="71"/>
  <c r="A34" i="71"/>
  <c r="A72" i="71"/>
  <c r="A148" i="71"/>
  <c r="A49" i="71"/>
  <c r="A46" i="71"/>
  <c r="A59" i="71"/>
  <c r="A88" i="71"/>
  <c r="A110" i="71"/>
  <c r="A109" i="71"/>
  <c r="A128" i="71"/>
  <c r="A89" i="71"/>
  <c r="A146" i="71"/>
  <c r="A131" i="71"/>
  <c r="A151" i="71"/>
  <c r="A138" i="71"/>
  <c r="A106" i="71"/>
  <c r="A101" i="71"/>
  <c r="A57" i="71"/>
  <c r="A33" i="71"/>
  <c r="A119" i="71"/>
  <c r="A136" i="71"/>
  <c r="A31" i="71"/>
  <c r="A135" i="71"/>
  <c r="A124" i="71"/>
  <c r="A150" i="71"/>
  <c r="A93" i="71"/>
  <c r="A67" i="71"/>
  <c r="A37" i="71"/>
  <c r="A104" i="71"/>
  <c r="A102" i="71"/>
  <c r="A65" i="71"/>
  <c r="A127" i="71"/>
  <c r="A130" i="71"/>
  <c r="A39" i="71"/>
  <c r="A137" i="71"/>
  <c r="A58" i="71"/>
  <c r="A82" i="71"/>
  <c r="A100" i="71"/>
  <c r="A145" i="71"/>
  <c r="A105" i="71"/>
  <c r="A80" i="71"/>
  <c r="A63" i="71"/>
  <c r="A126" i="71"/>
  <c r="A90" i="71"/>
  <c r="A147" i="71"/>
  <c r="A116" i="71"/>
  <c r="A112" i="71"/>
  <c r="A91" i="71"/>
  <c r="A125" i="71"/>
  <c r="A97" i="71"/>
  <c r="A53" i="71"/>
  <c r="A86" i="71"/>
  <c r="A69" i="71"/>
  <c r="A45" i="71"/>
  <c r="A44" i="71"/>
  <c r="A85" i="71"/>
  <c r="A38" i="71"/>
  <c r="A117" i="71"/>
  <c r="A140" i="71"/>
  <c r="A66" i="71"/>
  <c r="A134" i="71"/>
  <c r="A35" i="71"/>
  <c r="A132" i="71"/>
  <c r="A115" i="71"/>
  <c r="A70" i="71"/>
  <c r="G22" i="71"/>
  <c r="H23" i="71"/>
  <c r="B23" i="71" s="1"/>
  <c r="G19" i="71"/>
  <c r="G4" i="71"/>
  <c r="I22" i="38"/>
  <c r="H23" i="70" s="1"/>
  <c r="G3" i="71"/>
  <c r="G5" i="71"/>
  <c r="I5" i="38"/>
  <c r="J22" i="38"/>
  <c r="I4" i="38"/>
  <c r="I6" i="38"/>
  <c r="J19" i="38"/>
  <c r="J6" i="38"/>
  <c r="J5" i="38"/>
  <c r="J3" i="38"/>
  <c r="J4" i="38"/>
  <c r="I3" i="38"/>
  <c r="I19" i="38"/>
  <c r="F9" i="38"/>
  <c r="F21" i="38"/>
  <c r="F10" i="38"/>
  <c r="F13" i="38"/>
  <c r="F17" i="38"/>
  <c r="F11" i="38"/>
  <c r="F16" i="38"/>
  <c r="F15" i="38"/>
  <c r="F20" i="38"/>
  <c r="F14" i="38"/>
  <c r="F7" i="38"/>
  <c r="F12" i="38"/>
  <c r="F18" i="38"/>
  <c r="F23" i="38"/>
  <c r="F8" i="38"/>
  <c r="T151" i="38"/>
  <c r="Y151" i="38"/>
  <c r="S151" i="38"/>
  <c r="H151" i="38"/>
  <c r="T150" i="38"/>
  <c r="S150" i="38"/>
  <c r="H150" i="38"/>
  <c r="S149" i="38"/>
  <c r="H149" i="38"/>
  <c r="Y150" i="38"/>
  <c r="T149" i="38"/>
  <c r="S152" i="38"/>
  <c r="H152" i="38"/>
  <c r="T152" i="38"/>
  <c r="Y149" i="38"/>
  <c r="Y152" i="38"/>
  <c r="F200" i="38"/>
  <c r="F24" i="38" s="1"/>
  <c r="S169" i="38"/>
  <c r="Y163" i="38"/>
  <c r="Y165" i="38"/>
  <c r="Y167" i="38"/>
  <c r="S163" i="38"/>
  <c r="T163" i="38"/>
  <c r="S164" i="38"/>
  <c r="S162" i="38"/>
  <c r="S166" i="38"/>
  <c r="S167" i="38"/>
  <c r="S168" i="38"/>
  <c r="Y164" i="38"/>
  <c r="Y168" i="38"/>
  <c r="Y162" i="38"/>
  <c r="S165" i="38"/>
  <c r="Y166" i="38"/>
  <c r="Y169" i="38"/>
  <c r="H162" i="38"/>
  <c r="T169" i="38"/>
  <c r="H168" i="38"/>
  <c r="H169" i="38"/>
  <c r="T166" i="38"/>
  <c r="T164" i="38"/>
  <c r="H166" i="38"/>
  <c r="T162" i="38"/>
  <c r="H167" i="38"/>
  <c r="T165" i="38"/>
  <c r="H163" i="38"/>
  <c r="T168" i="38"/>
  <c r="H164" i="38"/>
  <c r="H165" i="38"/>
  <c r="T167" i="38"/>
  <c r="B29" i="37" l="1"/>
  <c r="N29" i="37"/>
  <c r="K30" i="37"/>
  <c r="H31" i="37"/>
  <c r="E32" i="37"/>
  <c r="B33" i="37"/>
  <c r="N33" i="37"/>
  <c r="K34" i="37"/>
  <c r="H35" i="37"/>
  <c r="E36" i="37"/>
  <c r="B37" i="37"/>
  <c r="N37" i="37"/>
  <c r="K38" i="37"/>
  <c r="H39" i="37"/>
  <c r="E40" i="37"/>
  <c r="B41" i="37"/>
  <c r="N41" i="37"/>
  <c r="K42" i="37"/>
  <c r="H43" i="37"/>
  <c r="E44" i="37"/>
  <c r="B45" i="37"/>
  <c r="N45" i="37"/>
  <c r="K46" i="37"/>
  <c r="H47" i="37"/>
  <c r="E48" i="37"/>
  <c r="B49" i="37"/>
  <c r="N49" i="37"/>
  <c r="K50" i="37"/>
  <c r="H51" i="37"/>
  <c r="E52" i="37"/>
  <c r="B53" i="37"/>
  <c r="N53" i="37"/>
  <c r="K54" i="37"/>
  <c r="H55" i="37"/>
  <c r="E56" i="37"/>
  <c r="B57" i="37"/>
  <c r="N57" i="37"/>
  <c r="K58" i="37"/>
  <c r="H59" i="37"/>
  <c r="E60" i="37"/>
  <c r="B61" i="37"/>
  <c r="N61" i="37"/>
  <c r="K62" i="37"/>
  <c r="H63" i="37"/>
  <c r="E64" i="37"/>
  <c r="B65" i="37"/>
  <c r="N65" i="37"/>
  <c r="K66" i="37"/>
  <c r="H67" i="37"/>
  <c r="E68" i="37"/>
  <c r="B69" i="37"/>
  <c r="N69" i="37"/>
  <c r="K70" i="37"/>
  <c r="H71" i="37"/>
  <c r="E72" i="37"/>
  <c r="B73" i="37"/>
  <c r="N73" i="37"/>
  <c r="K74" i="37"/>
  <c r="H75" i="37"/>
  <c r="E76" i="37"/>
  <c r="B77" i="37"/>
  <c r="N77" i="37"/>
  <c r="K78" i="37"/>
  <c r="H79" i="37"/>
  <c r="E80" i="37"/>
  <c r="B81" i="37"/>
  <c r="N81" i="37"/>
  <c r="K82" i="37"/>
  <c r="H83" i="37"/>
  <c r="E84" i="37"/>
  <c r="B85" i="37"/>
  <c r="N85" i="37"/>
  <c r="K86" i="37"/>
  <c r="H87" i="37"/>
  <c r="E88" i="37"/>
  <c r="B89" i="37"/>
  <c r="N89" i="37"/>
  <c r="K90" i="37"/>
  <c r="C29" i="37"/>
  <c r="O29" i="37"/>
  <c r="L30" i="37"/>
  <c r="I31" i="37"/>
  <c r="F32" i="37"/>
  <c r="C33" i="37"/>
  <c r="O33" i="37"/>
  <c r="L34" i="37"/>
  <c r="I35" i="37"/>
  <c r="F36" i="37"/>
  <c r="C37" i="37"/>
  <c r="O37" i="37"/>
  <c r="L38" i="37"/>
  <c r="I39" i="37"/>
  <c r="F40" i="37"/>
  <c r="C41" i="37"/>
  <c r="O41" i="37"/>
  <c r="L42" i="37"/>
  <c r="I43" i="37"/>
  <c r="F44" i="37"/>
  <c r="C45" i="37"/>
  <c r="O45" i="37"/>
  <c r="L46" i="37"/>
  <c r="I47" i="37"/>
  <c r="F48" i="37"/>
  <c r="C49" i="37"/>
  <c r="O49" i="37"/>
  <c r="L50" i="37"/>
  <c r="I51" i="37"/>
  <c r="F52" i="37"/>
  <c r="C53" i="37"/>
  <c r="O53" i="37"/>
  <c r="L54" i="37"/>
  <c r="I55" i="37"/>
  <c r="F56" i="37"/>
  <c r="C57" i="37"/>
  <c r="O57" i="37"/>
  <c r="L58" i="37"/>
  <c r="I59" i="37"/>
  <c r="F60" i="37"/>
  <c r="C61" i="37"/>
  <c r="O61" i="37"/>
  <c r="L62" i="37"/>
  <c r="I63" i="37"/>
  <c r="F64" i="37"/>
  <c r="C65" i="37"/>
  <c r="O65" i="37"/>
  <c r="L66" i="37"/>
  <c r="I67" i="37"/>
  <c r="F68" i="37"/>
  <c r="C69" i="37"/>
  <c r="O69" i="37"/>
  <c r="L70" i="37"/>
  <c r="I71" i="37"/>
  <c r="F72" i="37"/>
  <c r="C73" i="37"/>
  <c r="O73" i="37"/>
  <c r="L74" i="37"/>
  <c r="I75" i="37"/>
  <c r="F76" i="37"/>
  <c r="C77" i="37"/>
  <c r="O77" i="37"/>
  <c r="L78" i="37"/>
  <c r="I79" i="37"/>
  <c r="F80" i="37"/>
  <c r="C81" i="37"/>
  <c r="O81" i="37"/>
  <c r="L82" i="37"/>
  <c r="I83" i="37"/>
  <c r="F84" i="37"/>
  <c r="C85" i="37"/>
  <c r="O85" i="37"/>
  <c r="L86" i="37"/>
  <c r="I87" i="37"/>
  <c r="F88" i="37"/>
  <c r="C89" i="37"/>
  <c r="O89" i="37"/>
  <c r="L90" i="37"/>
  <c r="I91" i="37"/>
  <c r="F92" i="37"/>
  <c r="C93" i="37"/>
  <c r="O93" i="37"/>
  <c r="L94" i="37"/>
  <c r="I95" i="37"/>
  <c r="F96" i="37"/>
  <c r="D29" i="37"/>
  <c r="P29" i="37"/>
  <c r="M30" i="37"/>
  <c r="J31" i="37"/>
  <c r="G32" i="37"/>
  <c r="D33" i="37"/>
  <c r="P33" i="37"/>
  <c r="M34" i="37"/>
  <c r="J35" i="37"/>
  <c r="G36" i="37"/>
  <c r="D37" i="37"/>
  <c r="P37" i="37"/>
  <c r="M38" i="37"/>
  <c r="J39" i="37"/>
  <c r="G40" i="37"/>
  <c r="D41" i="37"/>
  <c r="P41" i="37"/>
  <c r="M42" i="37"/>
  <c r="J43" i="37"/>
  <c r="G44" i="37"/>
  <c r="D45" i="37"/>
  <c r="P45" i="37"/>
  <c r="M46" i="37"/>
  <c r="J47" i="37"/>
  <c r="G48" i="37"/>
  <c r="D49" i="37"/>
  <c r="P49" i="37"/>
  <c r="M50" i="37"/>
  <c r="J51" i="37"/>
  <c r="G52" i="37"/>
  <c r="D53" i="37"/>
  <c r="P53" i="37"/>
  <c r="M54" i="37"/>
  <c r="J55" i="37"/>
  <c r="G56" i="37"/>
  <c r="D57" i="37"/>
  <c r="P57" i="37"/>
  <c r="M58" i="37"/>
  <c r="J59" i="37"/>
  <c r="G60" i="37"/>
  <c r="D61" i="37"/>
  <c r="P61" i="37"/>
  <c r="M62" i="37"/>
  <c r="J63" i="37"/>
  <c r="G64" i="37"/>
  <c r="D65" i="37"/>
  <c r="P65" i="37"/>
  <c r="M66" i="37"/>
  <c r="J67" i="37"/>
  <c r="G68" i="37"/>
  <c r="D69" i="37"/>
  <c r="P69" i="37"/>
  <c r="M70" i="37"/>
  <c r="J71" i="37"/>
  <c r="G72" i="37"/>
  <c r="D73" i="37"/>
  <c r="P73" i="37"/>
  <c r="M74" i="37"/>
  <c r="J75" i="37"/>
  <c r="G76" i="37"/>
  <c r="D77" i="37"/>
  <c r="P77" i="37"/>
  <c r="M78" i="37"/>
  <c r="J79" i="37"/>
  <c r="G80" i="37"/>
  <c r="D81" i="37"/>
  <c r="P81" i="37"/>
  <c r="M82" i="37"/>
  <c r="J83" i="37"/>
  <c r="G84" i="37"/>
  <c r="D85" i="37"/>
  <c r="P85" i="37"/>
  <c r="M86" i="37"/>
  <c r="J87" i="37"/>
  <c r="G88" i="37"/>
  <c r="D89" i="37"/>
  <c r="P89" i="37"/>
  <c r="M90" i="37"/>
  <c r="J91" i="37"/>
  <c r="G92" i="37"/>
  <c r="D93" i="37"/>
  <c r="P93" i="37"/>
  <c r="M94" i="37"/>
  <c r="J95" i="37"/>
  <c r="G96" i="37"/>
  <c r="E29" i="37"/>
  <c r="B30" i="37"/>
  <c r="N30" i="37"/>
  <c r="K31" i="37"/>
  <c r="H32" i="37"/>
  <c r="E33" i="37"/>
  <c r="B34" i="37"/>
  <c r="N34" i="37"/>
  <c r="K35" i="37"/>
  <c r="H36" i="37"/>
  <c r="E37" i="37"/>
  <c r="B38" i="37"/>
  <c r="N38" i="37"/>
  <c r="K39" i="37"/>
  <c r="H40" i="37"/>
  <c r="E41" i="37"/>
  <c r="B42" i="37"/>
  <c r="N42" i="37"/>
  <c r="K43" i="37"/>
  <c r="H44" i="37"/>
  <c r="E45" i="37"/>
  <c r="B46" i="37"/>
  <c r="N46" i="37"/>
  <c r="K47" i="37"/>
  <c r="H48" i="37"/>
  <c r="E49" i="37"/>
  <c r="B50" i="37"/>
  <c r="N50" i="37"/>
  <c r="K51" i="37"/>
  <c r="H52" i="37"/>
  <c r="E53" i="37"/>
  <c r="B54" i="37"/>
  <c r="N54" i="37"/>
  <c r="K55" i="37"/>
  <c r="H56" i="37"/>
  <c r="E57" i="37"/>
  <c r="B58" i="37"/>
  <c r="N58" i="37"/>
  <c r="K59" i="37"/>
  <c r="H60" i="37"/>
  <c r="E61" i="37"/>
  <c r="B62" i="37"/>
  <c r="N62" i="37"/>
  <c r="K63" i="37"/>
  <c r="H64" i="37"/>
  <c r="E65" i="37"/>
  <c r="B66" i="37"/>
  <c r="N66" i="37"/>
  <c r="K67" i="37"/>
  <c r="H68" i="37"/>
  <c r="E69" i="37"/>
  <c r="B70" i="37"/>
  <c r="N70" i="37"/>
  <c r="K71" i="37"/>
  <c r="H72" i="37"/>
  <c r="E73" i="37"/>
  <c r="B74" i="37"/>
  <c r="N74" i="37"/>
  <c r="K75" i="37"/>
  <c r="H76" i="37"/>
  <c r="E77" i="37"/>
  <c r="B78" i="37"/>
  <c r="N78" i="37"/>
  <c r="K79" i="37"/>
  <c r="H80" i="37"/>
  <c r="E81" i="37"/>
  <c r="B82" i="37"/>
  <c r="N82" i="37"/>
  <c r="K83" i="37"/>
  <c r="H84" i="37"/>
  <c r="E85" i="37"/>
  <c r="B86" i="37"/>
  <c r="N86" i="37"/>
  <c r="K87" i="37"/>
  <c r="H88" i="37"/>
  <c r="E89" i="37"/>
  <c r="B90" i="37"/>
  <c r="N90" i="37"/>
  <c r="K91" i="37"/>
  <c r="H92" i="37"/>
  <c r="E93" i="37"/>
  <c r="B94" i="37"/>
  <c r="N94" i="37"/>
  <c r="K95" i="37"/>
  <c r="H96" i="37"/>
  <c r="F29" i="37"/>
  <c r="C30" i="37"/>
  <c r="O30" i="37"/>
  <c r="L31" i="37"/>
  <c r="I32" i="37"/>
  <c r="F33" i="37"/>
  <c r="C34" i="37"/>
  <c r="O34" i="37"/>
  <c r="L35" i="37"/>
  <c r="I36" i="37"/>
  <c r="F37" i="37"/>
  <c r="C38" i="37"/>
  <c r="O38" i="37"/>
  <c r="L39" i="37"/>
  <c r="I40" i="37"/>
  <c r="F41" i="37"/>
  <c r="C42" i="37"/>
  <c r="O42" i="37"/>
  <c r="L43" i="37"/>
  <c r="I44" i="37"/>
  <c r="F45" i="37"/>
  <c r="C46" i="37"/>
  <c r="O46" i="37"/>
  <c r="L47" i="37"/>
  <c r="I48" i="37"/>
  <c r="F49" i="37"/>
  <c r="C50" i="37"/>
  <c r="O50" i="37"/>
  <c r="L51" i="37"/>
  <c r="I52" i="37"/>
  <c r="F53" i="37"/>
  <c r="C54" i="37"/>
  <c r="O54" i="37"/>
  <c r="L55" i="37"/>
  <c r="I56" i="37"/>
  <c r="F57" i="37"/>
  <c r="C58" i="37"/>
  <c r="O58" i="37"/>
  <c r="L59" i="37"/>
  <c r="I60" i="37"/>
  <c r="F61" i="37"/>
  <c r="C62" i="37"/>
  <c r="O62" i="37"/>
  <c r="L63" i="37"/>
  <c r="I64" i="37"/>
  <c r="F65" i="37"/>
  <c r="C66" i="37"/>
  <c r="O66" i="37"/>
  <c r="L67" i="37"/>
  <c r="I68" i="37"/>
  <c r="F69" i="37"/>
  <c r="C70" i="37"/>
  <c r="O70" i="37"/>
  <c r="L71" i="37"/>
  <c r="I72" i="37"/>
  <c r="F73" i="37"/>
  <c r="C74" i="37"/>
  <c r="O74" i="37"/>
  <c r="L75" i="37"/>
  <c r="I76" i="37"/>
  <c r="F77" i="37"/>
  <c r="C78" i="37"/>
  <c r="O78" i="37"/>
  <c r="L79" i="37"/>
  <c r="I80" i="37"/>
  <c r="F81" i="37"/>
  <c r="C82" i="37"/>
  <c r="O82" i="37"/>
  <c r="L83" i="37"/>
  <c r="I84" i="37"/>
  <c r="F85" i="37"/>
  <c r="C86" i="37"/>
  <c r="O86" i="37"/>
  <c r="L87" i="37"/>
  <c r="I88" i="37"/>
  <c r="F89" i="37"/>
  <c r="C90" i="37"/>
  <c r="O90" i="37"/>
  <c r="L91" i="37"/>
  <c r="I92" i="37"/>
  <c r="F93" i="37"/>
  <c r="C94" i="37"/>
  <c r="O94" i="37"/>
  <c r="L95" i="37"/>
  <c r="I96" i="37"/>
  <c r="G29" i="37"/>
  <c r="H29" i="37"/>
  <c r="E30" i="37"/>
  <c r="B31" i="37"/>
  <c r="N31" i="37"/>
  <c r="K32" i="37"/>
  <c r="H33" i="37"/>
  <c r="E34" i="37"/>
  <c r="B35" i="37"/>
  <c r="N35" i="37"/>
  <c r="K36" i="37"/>
  <c r="H37" i="37"/>
  <c r="E38" i="37"/>
  <c r="B39" i="37"/>
  <c r="N39" i="37"/>
  <c r="K40" i="37"/>
  <c r="H41" i="37"/>
  <c r="E42" i="37"/>
  <c r="B43" i="37"/>
  <c r="N43" i="37"/>
  <c r="K44" i="37"/>
  <c r="H45" i="37"/>
  <c r="E46" i="37"/>
  <c r="B47" i="37"/>
  <c r="N47" i="37"/>
  <c r="K48" i="37"/>
  <c r="H49" i="37"/>
  <c r="E50" i="37"/>
  <c r="B51" i="37"/>
  <c r="N51" i="37"/>
  <c r="K52" i="37"/>
  <c r="H53" i="37"/>
  <c r="E54" i="37"/>
  <c r="B55" i="37"/>
  <c r="N55" i="37"/>
  <c r="K56" i="37"/>
  <c r="H57" i="37"/>
  <c r="E58" i="37"/>
  <c r="B59" i="37"/>
  <c r="N59" i="37"/>
  <c r="K60" i="37"/>
  <c r="H61" i="37"/>
  <c r="E62" i="37"/>
  <c r="B63" i="37"/>
  <c r="N63" i="37"/>
  <c r="K64" i="37"/>
  <c r="H65" i="37"/>
  <c r="E66" i="37"/>
  <c r="B67" i="37"/>
  <c r="N67" i="37"/>
  <c r="K68" i="37"/>
  <c r="H69" i="37"/>
  <c r="E70" i="37"/>
  <c r="B71" i="37"/>
  <c r="N71" i="37"/>
  <c r="K72" i="37"/>
  <c r="H73" i="37"/>
  <c r="E74" i="37"/>
  <c r="B75" i="37"/>
  <c r="N75" i="37"/>
  <c r="K76" i="37"/>
  <c r="H77" i="37"/>
  <c r="E78" i="37"/>
  <c r="B79" i="37"/>
  <c r="N79" i="37"/>
  <c r="K80" i="37"/>
  <c r="H81" i="37"/>
  <c r="E82" i="37"/>
  <c r="B83" i="37"/>
  <c r="N83" i="37"/>
  <c r="K84" i="37"/>
  <c r="H85" i="37"/>
  <c r="E86" i="37"/>
  <c r="B87" i="37"/>
  <c r="N87" i="37"/>
  <c r="K88" i="37"/>
  <c r="H89" i="37"/>
  <c r="E90" i="37"/>
  <c r="B91" i="37"/>
  <c r="L29" i="37"/>
  <c r="I30" i="37"/>
  <c r="F31" i="37"/>
  <c r="C32" i="37"/>
  <c r="O32" i="37"/>
  <c r="L33" i="37"/>
  <c r="I34" i="37"/>
  <c r="F35" i="37"/>
  <c r="C36" i="37"/>
  <c r="O36" i="37"/>
  <c r="L37" i="37"/>
  <c r="I38" i="37"/>
  <c r="F39" i="37"/>
  <c r="C40" i="37"/>
  <c r="O40" i="37"/>
  <c r="L41" i="37"/>
  <c r="I42" i="37"/>
  <c r="F43" i="37"/>
  <c r="C44" i="37"/>
  <c r="O44" i="37"/>
  <c r="L45" i="37"/>
  <c r="I46" i="37"/>
  <c r="F47" i="37"/>
  <c r="C48" i="37"/>
  <c r="O48" i="37"/>
  <c r="L49" i="37"/>
  <c r="I50" i="37"/>
  <c r="F51" i="37"/>
  <c r="C52" i="37"/>
  <c r="O52" i="37"/>
  <c r="L53" i="37"/>
  <c r="I54" i="37"/>
  <c r="F55" i="37"/>
  <c r="C56" i="37"/>
  <c r="O56" i="37"/>
  <c r="L57" i="37"/>
  <c r="I58" i="37"/>
  <c r="F59" i="37"/>
  <c r="C60" i="37"/>
  <c r="O60" i="37"/>
  <c r="L61" i="37"/>
  <c r="I62" i="37"/>
  <c r="F63" i="37"/>
  <c r="C64" i="37"/>
  <c r="O64" i="37"/>
  <c r="L65" i="37"/>
  <c r="I66" i="37"/>
  <c r="F67" i="37"/>
  <c r="C68" i="37"/>
  <c r="O68" i="37"/>
  <c r="L69" i="37"/>
  <c r="I70" i="37"/>
  <c r="F71" i="37"/>
  <c r="C72" i="37"/>
  <c r="O72" i="37"/>
  <c r="L73" i="37"/>
  <c r="I74" i="37"/>
  <c r="F75" i="37"/>
  <c r="C76" i="37"/>
  <c r="O76" i="37"/>
  <c r="L77" i="37"/>
  <c r="I78" i="37"/>
  <c r="F79" i="37"/>
  <c r="C80" i="37"/>
  <c r="O80" i="37"/>
  <c r="L81" i="37"/>
  <c r="I82" i="37"/>
  <c r="F83" i="37"/>
  <c r="C84" i="37"/>
  <c r="O84" i="37"/>
  <c r="L85" i="37"/>
  <c r="I86" i="37"/>
  <c r="F87" i="37"/>
  <c r="C88" i="37"/>
  <c r="O88" i="37"/>
  <c r="L89" i="37"/>
  <c r="I90" i="37"/>
  <c r="F91" i="37"/>
  <c r="M29" i="37"/>
  <c r="J30" i="37"/>
  <c r="G31" i="37"/>
  <c r="D32" i="37"/>
  <c r="P32" i="37"/>
  <c r="M33" i="37"/>
  <c r="J34" i="37"/>
  <c r="G35" i="37"/>
  <c r="D36" i="37"/>
  <c r="P36" i="37"/>
  <c r="M37" i="37"/>
  <c r="J38" i="37"/>
  <c r="G39" i="37"/>
  <c r="D40" i="37"/>
  <c r="P40" i="37"/>
  <c r="M41" i="37"/>
  <c r="J42" i="37"/>
  <c r="G43" i="37"/>
  <c r="D44" i="37"/>
  <c r="P44" i="37"/>
  <c r="M45" i="37"/>
  <c r="J46" i="37"/>
  <c r="G47" i="37"/>
  <c r="D48" i="37"/>
  <c r="P48" i="37"/>
  <c r="M49" i="37"/>
  <c r="J50" i="37"/>
  <c r="G51" i="37"/>
  <c r="D52" i="37"/>
  <c r="P52" i="37"/>
  <c r="M53" i="37"/>
  <c r="J54" i="37"/>
  <c r="G55" i="37"/>
  <c r="D56" i="37"/>
  <c r="P56" i="37"/>
  <c r="M57" i="37"/>
  <c r="J58" i="37"/>
  <c r="G59" i="37"/>
  <c r="D60" i="37"/>
  <c r="P60" i="37"/>
  <c r="M61" i="37"/>
  <c r="J62" i="37"/>
  <c r="G63" i="37"/>
  <c r="D64" i="37"/>
  <c r="P64" i="37"/>
  <c r="M65" i="37"/>
  <c r="J66" i="37"/>
  <c r="G67" i="37"/>
  <c r="D68" i="37"/>
  <c r="P68" i="37"/>
  <c r="M69" i="37"/>
  <c r="J70" i="37"/>
  <c r="G71" i="37"/>
  <c r="D72" i="37"/>
  <c r="P72" i="37"/>
  <c r="M73" i="37"/>
  <c r="J74" i="37"/>
  <c r="G75" i="37"/>
  <c r="D76" i="37"/>
  <c r="P76" i="37"/>
  <c r="M77" i="37"/>
  <c r="J78" i="37"/>
  <c r="G79" i="37"/>
  <c r="D80" i="37"/>
  <c r="P80" i="37"/>
  <c r="M81" i="37"/>
  <c r="J82" i="37"/>
  <c r="G83" i="37"/>
  <c r="D84" i="37"/>
  <c r="P84" i="37"/>
  <c r="M85" i="37"/>
  <c r="I29" i="37"/>
  <c r="O31" i="37"/>
  <c r="F34" i="37"/>
  <c r="L36" i="37"/>
  <c r="C39" i="37"/>
  <c r="I41" i="37"/>
  <c r="O43" i="37"/>
  <c r="F46" i="37"/>
  <c r="L48" i="37"/>
  <c r="C51" i="37"/>
  <c r="I53" i="37"/>
  <c r="O55" i="37"/>
  <c r="F58" i="37"/>
  <c r="L60" i="37"/>
  <c r="C63" i="37"/>
  <c r="I65" i="37"/>
  <c r="O67" i="37"/>
  <c r="F70" i="37"/>
  <c r="L72" i="37"/>
  <c r="C75" i="37"/>
  <c r="I77" i="37"/>
  <c r="O79" i="37"/>
  <c r="F82" i="37"/>
  <c r="L84" i="37"/>
  <c r="P86" i="37"/>
  <c r="M88" i="37"/>
  <c r="J90" i="37"/>
  <c r="C92" i="37"/>
  <c r="H93" i="37"/>
  <c r="I94" i="37"/>
  <c r="N95" i="37"/>
  <c r="O96" i="37"/>
  <c r="L97" i="37"/>
  <c r="I98" i="37"/>
  <c r="F99" i="37"/>
  <c r="C100" i="37"/>
  <c r="O100" i="37"/>
  <c r="L101" i="37"/>
  <c r="I102" i="37"/>
  <c r="F103" i="37"/>
  <c r="C104" i="37"/>
  <c r="O104" i="37"/>
  <c r="L105" i="37"/>
  <c r="I106" i="37"/>
  <c r="F107" i="37"/>
  <c r="C108" i="37"/>
  <c r="O108" i="37"/>
  <c r="L109" i="37"/>
  <c r="I110" i="37"/>
  <c r="F111" i="37"/>
  <c r="C112" i="37"/>
  <c r="O112" i="37"/>
  <c r="L113" i="37"/>
  <c r="I114" i="37"/>
  <c r="F115" i="37"/>
  <c r="C116" i="37"/>
  <c r="O116" i="37"/>
  <c r="L117" i="37"/>
  <c r="I118" i="37"/>
  <c r="F119" i="37"/>
  <c r="C120" i="37"/>
  <c r="O120" i="37"/>
  <c r="L121" i="37"/>
  <c r="I122" i="37"/>
  <c r="F123" i="37"/>
  <c r="C124" i="37"/>
  <c r="O124" i="37"/>
  <c r="L125" i="37"/>
  <c r="I126" i="37"/>
  <c r="F127" i="37"/>
  <c r="J29" i="37"/>
  <c r="P31" i="37"/>
  <c r="G34" i="37"/>
  <c r="M36" i="37"/>
  <c r="D39" i="37"/>
  <c r="J41" i="37"/>
  <c r="P43" i="37"/>
  <c r="G46" i="37"/>
  <c r="M48" i="37"/>
  <c r="D51" i="37"/>
  <c r="J53" i="37"/>
  <c r="P55" i="37"/>
  <c r="G58" i="37"/>
  <c r="M60" i="37"/>
  <c r="D63" i="37"/>
  <c r="J65" i="37"/>
  <c r="P67" i="37"/>
  <c r="G70" i="37"/>
  <c r="M72" i="37"/>
  <c r="D75" i="37"/>
  <c r="J77" i="37"/>
  <c r="P79" i="37"/>
  <c r="G82" i="37"/>
  <c r="M84" i="37"/>
  <c r="C87" i="37"/>
  <c r="N88" i="37"/>
  <c r="P90" i="37"/>
  <c r="D92" i="37"/>
  <c r="I93" i="37"/>
  <c r="J94" i="37"/>
  <c r="O95" i="37"/>
  <c r="P96" i="37"/>
  <c r="M97" i="37"/>
  <c r="J98" i="37"/>
  <c r="G99" i="37"/>
  <c r="D100" i="37"/>
  <c r="P100" i="37"/>
  <c r="M101" i="37"/>
  <c r="J102" i="37"/>
  <c r="G103" i="37"/>
  <c r="D104" i="37"/>
  <c r="P104" i="37"/>
  <c r="M105" i="37"/>
  <c r="J106" i="37"/>
  <c r="G107" i="37"/>
  <c r="D108" i="37"/>
  <c r="P108" i="37"/>
  <c r="M109" i="37"/>
  <c r="J110" i="37"/>
  <c r="G111" i="37"/>
  <c r="D112" i="37"/>
  <c r="P112" i="37"/>
  <c r="M113" i="37"/>
  <c r="J114" i="37"/>
  <c r="G115" i="37"/>
  <c r="D116" i="37"/>
  <c r="P116" i="37"/>
  <c r="M117" i="37"/>
  <c r="J118" i="37"/>
  <c r="G119" i="37"/>
  <c r="D120" i="37"/>
  <c r="P120" i="37"/>
  <c r="M121" i="37"/>
  <c r="J122" i="37"/>
  <c r="G123" i="37"/>
  <c r="D124" i="37"/>
  <c r="P124" i="37"/>
  <c r="M125" i="37"/>
  <c r="J126" i="37"/>
  <c r="G127" i="37"/>
  <c r="D128" i="37"/>
  <c r="P128" i="37"/>
  <c r="M129" i="37"/>
  <c r="J130" i="37"/>
  <c r="G131" i="37"/>
  <c r="D132" i="37"/>
  <c r="P132" i="37"/>
  <c r="M133" i="37"/>
  <c r="J134" i="37"/>
  <c r="G135" i="37"/>
  <c r="D136" i="37"/>
  <c r="P136" i="37"/>
  <c r="M137" i="37"/>
  <c r="J138" i="37"/>
  <c r="G139" i="37"/>
  <c r="D140" i="37"/>
  <c r="P140" i="37"/>
  <c r="M141" i="37"/>
  <c r="J142" i="37"/>
  <c r="G143" i="37"/>
  <c r="K29" i="37"/>
  <c r="B32" i="37"/>
  <c r="H34" i="37"/>
  <c r="N36" i="37"/>
  <c r="E39" i="37"/>
  <c r="K41" i="37"/>
  <c r="B44" i="37"/>
  <c r="H46" i="37"/>
  <c r="N48" i="37"/>
  <c r="E51" i="37"/>
  <c r="K53" i="37"/>
  <c r="B56" i="37"/>
  <c r="H58" i="37"/>
  <c r="N60" i="37"/>
  <c r="E63" i="37"/>
  <c r="K65" i="37"/>
  <c r="B68" i="37"/>
  <c r="H70" i="37"/>
  <c r="N72" i="37"/>
  <c r="E75" i="37"/>
  <c r="K77" i="37"/>
  <c r="B80" i="37"/>
  <c r="H82" i="37"/>
  <c r="N84" i="37"/>
  <c r="D87" i="37"/>
  <c r="P88" i="37"/>
  <c r="C91" i="37"/>
  <c r="E92" i="37"/>
  <c r="J93" i="37"/>
  <c r="K94" i="37"/>
  <c r="P95" i="37"/>
  <c r="B97" i="37"/>
  <c r="N97" i="37"/>
  <c r="K98" i="37"/>
  <c r="H99" i="37"/>
  <c r="E100" i="37"/>
  <c r="B101" i="37"/>
  <c r="N101" i="37"/>
  <c r="K102" i="37"/>
  <c r="H103" i="37"/>
  <c r="E104" i="37"/>
  <c r="B105" i="37"/>
  <c r="N105" i="37"/>
  <c r="K106" i="37"/>
  <c r="H107" i="37"/>
  <c r="E108" i="37"/>
  <c r="B109" i="37"/>
  <c r="N109" i="37"/>
  <c r="K110" i="37"/>
  <c r="H111" i="37"/>
  <c r="E112" i="37"/>
  <c r="B113" i="37"/>
  <c r="N113" i="37"/>
  <c r="K114" i="37"/>
  <c r="H115" i="37"/>
  <c r="E116" i="37"/>
  <c r="B117" i="37"/>
  <c r="N117" i="37"/>
  <c r="K118" i="37"/>
  <c r="H119" i="37"/>
  <c r="E120" i="37"/>
  <c r="B121" i="37"/>
  <c r="N121" i="37"/>
  <c r="K122" i="37"/>
  <c r="H123" i="37"/>
  <c r="D30" i="37"/>
  <c r="J32" i="37"/>
  <c r="P34" i="37"/>
  <c r="G37" i="37"/>
  <c r="F30" i="37"/>
  <c r="L32" i="37"/>
  <c r="C35" i="37"/>
  <c r="I37" i="37"/>
  <c r="O39" i="37"/>
  <c r="F42" i="37"/>
  <c r="L44" i="37"/>
  <c r="C47" i="37"/>
  <c r="I49" i="37"/>
  <c r="O51" i="37"/>
  <c r="F54" i="37"/>
  <c r="L56" i="37"/>
  <c r="C59" i="37"/>
  <c r="I61" i="37"/>
  <c r="O63" i="37"/>
  <c r="F66" i="37"/>
  <c r="L68" i="37"/>
  <c r="C71" i="37"/>
  <c r="I73" i="37"/>
  <c r="O75" i="37"/>
  <c r="F78" i="37"/>
  <c r="L80" i="37"/>
  <c r="C83" i="37"/>
  <c r="I85" i="37"/>
  <c r="G87" i="37"/>
  <c r="I89" i="37"/>
  <c r="E91" i="37"/>
  <c r="K92" i="37"/>
  <c r="L93" i="37"/>
  <c r="B95" i="37"/>
  <c r="C96" i="37"/>
  <c r="D97" i="37"/>
  <c r="P97" i="37"/>
  <c r="M98" i="37"/>
  <c r="J99" i="37"/>
  <c r="G100" i="37"/>
  <c r="D101" i="37"/>
  <c r="P101" i="37"/>
  <c r="M102" i="37"/>
  <c r="J103" i="37"/>
  <c r="G104" i="37"/>
  <c r="D105" i="37"/>
  <c r="P105" i="37"/>
  <c r="M106" i="37"/>
  <c r="J107" i="37"/>
  <c r="G108" i="37"/>
  <c r="D109" i="37"/>
  <c r="P109" i="37"/>
  <c r="M110" i="37"/>
  <c r="J111" i="37"/>
  <c r="G112" i="37"/>
  <c r="D113" i="37"/>
  <c r="P113" i="37"/>
  <c r="M114" i="37"/>
  <c r="J115" i="37"/>
  <c r="G116" i="37"/>
  <c r="D117" i="37"/>
  <c r="P117" i="37"/>
  <c r="M118" i="37"/>
  <c r="J119" i="37"/>
  <c r="G120" i="37"/>
  <c r="D121" i="37"/>
  <c r="P121" i="37"/>
  <c r="M122" i="37"/>
  <c r="J123" i="37"/>
  <c r="G124" i="37"/>
  <c r="D125" i="37"/>
  <c r="P125" i="37"/>
  <c r="M126" i="37"/>
  <c r="J127" i="37"/>
  <c r="G128" i="37"/>
  <c r="D129" i="37"/>
  <c r="P129" i="37"/>
  <c r="M130" i="37"/>
  <c r="J131" i="37"/>
  <c r="G132" i="37"/>
  <c r="D133" i="37"/>
  <c r="P133" i="37"/>
  <c r="M134" i="37"/>
  <c r="J135" i="37"/>
  <c r="G136" i="37"/>
  <c r="D137" i="37"/>
  <c r="P137" i="37"/>
  <c r="M138" i="37"/>
  <c r="J139" i="37"/>
  <c r="G140" i="37"/>
  <c r="D141" i="37"/>
  <c r="P141" i="37"/>
  <c r="M142" i="37"/>
  <c r="J143" i="37"/>
  <c r="G30" i="37"/>
  <c r="M32" i="37"/>
  <c r="D35" i="37"/>
  <c r="J37" i="37"/>
  <c r="P39" i="37"/>
  <c r="G42" i="37"/>
  <c r="M44" i="37"/>
  <c r="D47" i="37"/>
  <c r="J49" i="37"/>
  <c r="P51" i="37"/>
  <c r="G54" i="37"/>
  <c r="M56" i="37"/>
  <c r="D59" i="37"/>
  <c r="J61" i="37"/>
  <c r="P63" i="37"/>
  <c r="G66" i="37"/>
  <c r="M68" i="37"/>
  <c r="D71" i="37"/>
  <c r="J73" i="37"/>
  <c r="P75" i="37"/>
  <c r="G78" i="37"/>
  <c r="M80" i="37"/>
  <c r="D83" i="37"/>
  <c r="J85" i="37"/>
  <c r="M87" i="37"/>
  <c r="J89" i="37"/>
  <c r="G91" i="37"/>
  <c r="L92" i="37"/>
  <c r="M93" i="37"/>
  <c r="C95" i="37"/>
  <c r="D96" i="37"/>
  <c r="E97" i="37"/>
  <c r="B98" i="37"/>
  <c r="N98" i="37"/>
  <c r="K99" i="37"/>
  <c r="H100" i="37"/>
  <c r="E101" i="37"/>
  <c r="B102" i="37"/>
  <c r="N102" i="37"/>
  <c r="K103" i="37"/>
  <c r="H104" i="37"/>
  <c r="E105" i="37"/>
  <c r="B106" i="37"/>
  <c r="N106" i="37"/>
  <c r="K107" i="37"/>
  <c r="H108" i="37"/>
  <c r="E109" i="37"/>
  <c r="B110" i="37"/>
  <c r="N110" i="37"/>
  <c r="K111" i="37"/>
  <c r="H112" i="37"/>
  <c r="E113" i="37"/>
  <c r="B114" i="37"/>
  <c r="N114" i="37"/>
  <c r="K115" i="37"/>
  <c r="H116" i="37"/>
  <c r="E117" i="37"/>
  <c r="B118" i="37"/>
  <c r="N118" i="37"/>
  <c r="K119" i="37"/>
  <c r="H120" i="37"/>
  <c r="E121" i="37"/>
  <c r="B122" i="37"/>
  <c r="N122" i="37"/>
  <c r="K123" i="37"/>
  <c r="H124" i="37"/>
  <c r="E125" i="37"/>
  <c r="B126" i="37"/>
  <c r="N126" i="37"/>
  <c r="K127" i="37"/>
  <c r="H128" i="37"/>
  <c r="E129" i="37"/>
  <c r="B130" i="37"/>
  <c r="N130" i="37"/>
  <c r="K131" i="37"/>
  <c r="H132" i="37"/>
  <c r="E133" i="37"/>
  <c r="B134" i="37"/>
  <c r="N134" i="37"/>
  <c r="K135" i="37"/>
  <c r="H136" i="37"/>
  <c r="E137" i="37"/>
  <c r="B138" i="37"/>
  <c r="N138" i="37"/>
  <c r="K139" i="37"/>
  <c r="H30" i="37"/>
  <c r="N32" i="37"/>
  <c r="E35" i="37"/>
  <c r="K37" i="37"/>
  <c r="B40" i="37"/>
  <c r="H42" i="37"/>
  <c r="N44" i="37"/>
  <c r="E47" i="37"/>
  <c r="K49" i="37"/>
  <c r="B52" i="37"/>
  <c r="H54" i="37"/>
  <c r="N56" i="37"/>
  <c r="E59" i="37"/>
  <c r="K61" i="37"/>
  <c r="B64" i="37"/>
  <c r="H66" i="37"/>
  <c r="N68" i="37"/>
  <c r="E71" i="37"/>
  <c r="K73" i="37"/>
  <c r="B76" i="37"/>
  <c r="H78" i="37"/>
  <c r="N80" i="37"/>
  <c r="E83" i="37"/>
  <c r="K85" i="37"/>
  <c r="O87" i="37"/>
  <c r="K89" i="37"/>
  <c r="H91" i="37"/>
  <c r="M92" i="37"/>
  <c r="N93" i="37"/>
  <c r="D95" i="37"/>
  <c r="E96" i="37"/>
  <c r="F97" i="37"/>
  <c r="C98" i="37"/>
  <c r="O98" i="37"/>
  <c r="L99" i="37"/>
  <c r="I100" i="37"/>
  <c r="F101" i="37"/>
  <c r="C102" i="37"/>
  <c r="O102" i="37"/>
  <c r="L103" i="37"/>
  <c r="I104" i="37"/>
  <c r="F105" i="37"/>
  <c r="C106" i="37"/>
  <c r="O106" i="37"/>
  <c r="L107" i="37"/>
  <c r="I108" i="37"/>
  <c r="F109" i="37"/>
  <c r="C110" i="37"/>
  <c r="O110" i="37"/>
  <c r="L111" i="37"/>
  <c r="I112" i="37"/>
  <c r="F113" i="37"/>
  <c r="C114" i="37"/>
  <c r="O114" i="37"/>
  <c r="L115" i="37"/>
  <c r="I116" i="37"/>
  <c r="F117" i="37"/>
  <c r="C118" i="37"/>
  <c r="O118" i="37"/>
  <c r="L119" i="37"/>
  <c r="I120" i="37"/>
  <c r="F121" i="37"/>
  <c r="C122" i="37"/>
  <c r="O122" i="37"/>
  <c r="L123" i="37"/>
  <c r="I124" i="37"/>
  <c r="F125" i="37"/>
  <c r="C126" i="37"/>
  <c r="O126" i="37"/>
  <c r="L127" i="37"/>
  <c r="I128" i="37"/>
  <c r="F129" i="37"/>
  <c r="C130" i="37"/>
  <c r="O130" i="37"/>
  <c r="E31" i="37"/>
  <c r="K33" i="37"/>
  <c r="B36" i="37"/>
  <c r="H38" i="37"/>
  <c r="N40" i="37"/>
  <c r="E43" i="37"/>
  <c r="K45" i="37"/>
  <c r="B48" i="37"/>
  <c r="H50" i="37"/>
  <c r="N52" i="37"/>
  <c r="E55" i="37"/>
  <c r="K57" i="37"/>
  <c r="B60" i="37"/>
  <c r="H62" i="37"/>
  <c r="N64" i="37"/>
  <c r="E67" i="37"/>
  <c r="K69" i="37"/>
  <c r="B72" i="37"/>
  <c r="H74" i="37"/>
  <c r="N76" i="37"/>
  <c r="E79" i="37"/>
  <c r="K81" i="37"/>
  <c r="B84" i="37"/>
  <c r="H86" i="37"/>
  <c r="J88" i="37"/>
  <c r="G90" i="37"/>
  <c r="P91" i="37"/>
  <c r="B93" i="37"/>
  <c r="G94" i="37"/>
  <c r="H95" i="37"/>
  <c r="M96" i="37"/>
  <c r="J97" i="37"/>
  <c r="G98" i="37"/>
  <c r="D99" i="37"/>
  <c r="P99" i="37"/>
  <c r="M100" i="37"/>
  <c r="J101" i="37"/>
  <c r="G102" i="37"/>
  <c r="D103" i="37"/>
  <c r="P103" i="37"/>
  <c r="M104" i="37"/>
  <c r="J105" i="37"/>
  <c r="G106" i="37"/>
  <c r="M31" i="37"/>
  <c r="D34" i="37"/>
  <c r="J36" i="37"/>
  <c r="P38" i="37"/>
  <c r="G41" i="37"/>
  <c r="M43" i="37"/>
  <c r="D46" i="37"/>
  <c r="J48" i="37"/>
  <c r="P30" i="37"/>
  <c r="M39" i="37"/>
  <c r="P46" i="37"/>
  <c r="M52" i="37"/>
  <c r="P58" i="37"/>
  <c r="L64" i="37"/>
  <c r="D70" i="37"/>
  <c r="J76" i="37"/>
  <c r="J81" i="37"/>
  <c r="E87" i="37"/>
  <c r="N91" i="37"/>
  <c r="H94" i="37"/>
  <c r="G97" i="37"/>
  <c r="C99" i="37"/>
  <c r="C101" i="37"/>
  <c r="B103" i="37"/>
  <c r="N104" i="37"/>
  <c r="P106" i="37"/>
  <c r="J108" i="37"/>
  <c r="D110" i="37"/>
  <c r="M111" i="37"/>
  <c r="G113" i="37"/>
  <c r="P114" i="37"/>
  <c r="J116" i="37"/>
  <c r="D118" i="37"/>
  <c r="M119" i="37"/>
  <c r="G121" i="37"/>
  <c r="P122" i="37"/>
  <c r="F124" i="37"/>
  <c r="K125" i="37"/>
  <c r="C127" i="37"/>
  <c r="F128" i="37"/>
  <c r="J129" i="37"/>
  <c r="L130" i="37"/>
  <c r="O131" i="37"/>
  <c r="O132" i="37"/>
  <c r="C134" i="37"/>
  <c r="C135" i="37"/>
  <c r="C136" i="37"/>
  <c r="F137" i="37"/>
  <c r="F138" i="37"/>
  <c r="F139" i="37"/>
  <c r="H140" i="37"/>
  <c r="G141" i="37"/>
  <c r="F142" i="37"/>
  <c r="E143" i="37"/>
  <c r="D144" i="37"/>
  <c r="P144" i="37"/>
  <c r="M145" i="37"/>
  <c r="J146" i="37"/>
  <c r="G147" i="37"/>
  <c r="D148" i="37"/>
  <c r="P148" i="37"/>
  <c r="M149" i="37"/>
  <c r="J150" i="37"/>
  <c r="G151" i="37"/>
  <c r="D152" i="37"/>
  <c r="P152" i="37"/>
  <c r="M153" i="37"/>
  <c r="J154" i="37"/>
  <c r="G155" i="37"/>
  <c r="D156" i="37"/>
  <c r="P156" i="37"/>
  <c r="M157" i="37"/>
  <c r="J158" i="37"/>
  <c r="G159" i="37"/>
  <c r="D160" i="37"/>
  <c r="P160" i="37"/>
  <c r="M161" i="37"/>
  <c r="J162" i="37"/>
  <c r="G163" i="37"/>
  <c r="D164" i="37"/>
  <c r="P164" i="37"/>
  <c r="M165" i="37"/>
  <c r="J166" i="37"/>
  <c r="G167" i="37"/>
  <c r="D168" i="37"/>
  <c r="P168" i="37"/>
  <c r="M169" i="37"/>
  <c r="J170" i="37"/>
  <c r="G171" i="37"/>
  <c r="D172" i="37"/>
  <c r="P172" i="37"/>
  <c r="M173" i="37"/>
  <c r="J174" i="37"/>
  <c r="C31" i="37"/>
  <c r="J40" i="37"/>
  <c r="M47" i="37"/>
  <c r="G53" i="37"/>
  <c r="M59" i="37"/>
  <c r="M64" i="37"/>
  <c r="P70" i="37"/>
  <c r="L76" i="37"/>
  <c r="D82" i="37"/>
  <c r="P87" i="37"/>
  <c r="O91" i="37"/>
  <c r="P94" i="37"/>
  <c r="H97" i="37"/>
  <c r="E99" i="37"/>
  <c r="G101" i="37"/>
  <c r="C103" i="37"/>
  <c r="C105" i="37"/>
  <c r="B107" i="37"/>
  <c r="K108" i="37"/>
  <c r="E110" i="37"/>
  <c r="N111" i="37"/>
  <c r="H113" i="37"/>
  <c r="B115" i="37"/>
  <c r="K116" i="37"/>
  <c r="E118" i="37"/>
  <c r="N119" i="37"/>
  <c r="H121" i="37"/>
  <c r="B123" i="37"/>
  <c r="J124" i="37"/>
  <c r="N125" i="37"/>
  <c r="D127" i="37"/>
  <c r="J128" i="37"/>
  <c r="K129" i="37"/>
  <c r="P130" i="37"/>
  <c r="P131" i="37"/>
  <c r="B133" i="37"/>
  <c r="D134" i="37"/>
  <c r="D135" i="37"/>
  <c r="E136" i="37"/>
  <c r="G137" i="37"/>
  <c r="G138" i="37"/>
  <c r="H139" i="37"/>
  <c r="I140" i="37"/>
  <c r="H141" i="37"/>
  <c r="G142" i="37"/>
  <c r="F143" i="37"/>
  <c r="E144" i="37"/>
  <c r="B145" i="37"/>
  <c r="N145" i="37"/>
  <c r="K146" i="37"/>
  <c r="H147" i="37"/>
  <c r="E148" i="37"/>
  <c r="B149" i="37"/>
  <c r="N149" i="37"/>
  <c r="K150" i="37"/>
  <c r="H151" i="37"/>
  <c r="E152" i="37"/>
  <c r="B153" i="37"/>
  <c r="N153" i="37"/>
  <c r="K154" i="37"/>
  <c r="H155" i="37"/>
  <c r="E156" i="37"/>
  <c r="B157" i="37"/>
  <c r="N157" i="37"/>
  <c r="K158" i="37"/>
  <c r="H159" i="37"/>
  <c r="E160" i="37"/>
  <c r="B161" i="37"/>
  <c r="N161" i="37"/>
  <c r="K162" i="37"/>
  <c r="H163" i="37"/>
  <c r="E164" i="37"/>
  <c r="B165" i="37"/>
  <c r="N165" i="37"/>
  <c r="K166" i="37"/>
  <c r="H167" i="37"/>
  <c r="E168" i="37"/>
  <c r="B169" i="37"/>
  <c r="N169" i="37"/>
  <c r="K170" i="37"/>
  <c r="H171" i="37"/>
  <c r="E172" i="37"/>
  <c r="B173" i="37"/>
  <c r="N173" i="37"/>
  <c r="K174" i="37"/>
  <c r="H175" i="37"/>
  <c r="E176" i="37"/>
  <c r="B177" i="37"/>
  <c r="N177" i="37"/>
  <c r="D31" i="37"/>
  <c r="L40" i="37"/>
  <c r="O47" i="37"/>
  <c r="D54" i="37"/>
  <c r="O59" i="37"/>
  <c r="G65" i="37"/>
  <c r="M71" i="37"/>
  <c r="M76" i="37"/>
  <c r="P82" i="37"/>
  <c r="B88" i="37"/>
  <c r="B92" i="37"/>
  <c r="E95" i="37"/>
  <c r="I97" i="37"/>
  <c r="I99" i="37"/>
  <c r="H101" i="37"/>
  <c r="E103" i="37"/>
  <c r="G105" i="37"/>
  <c r="C107" i="37"/>
  <c r="L108" i="37"/>
  <c r="F110" i="37"/>
  <c r="O111" i="37"/>
  <c r="I113" i="37"/>
  <c r="C115" i="37"/>
  <c r="L116" i="37"/>
  <c r="F118" i="37"/>
  <c r="O119" i="37"/>
  <c r="I121" i="37"/>
  <c r="C123" i="37"/>
  <c r="K124" i="37"/>
  <c r="O125" i="37"/>
  <c r="E127" i="37"/>
  <c r="K128" i="37"/>
  <c r="L129" i="37"/>
  <c r="B131" i="37"/>
  <c r="B132" i="37"/>
  <c r="C133" i="37"/>
  <c r="E134" i="37"/>
  <c r="E135" i="37"/>
  <c r="F136" i="37"/>
  <c r="H137" i="37"/>
  <c r="H138" i="37"/>
  <c r="I139" i="37"/>
  <c r="J140" i="37"/>
  <c r="I141" i="37"/>
  <c r="H142" i="37"/>
  <c r="H143" i="37"/>
  <c r="F144" i="37"/>
  <c r="C145" i="37"/>
  <c r="O145" i="37"/>
  <c r="L146" i="37"/>
  <c r="I147" i="37"/>
  <c r="F148" i="37"/>
  <c r="C149" i="37"/>
  <c r="O149" i="37"/>
  <c r="L150" i="37"/>
  <c r="I151" i="37"/>
  <c r="F152" i="37"/>
  <c r="C153" i="37"/>
  <c r="O153" i="37"/>
  <c r="L154" i="37"/>
  <c r="I155" i="37"/>
  <c r="F156" i="37"/>
  <c r="C157" i="37"/>
  <c r="O157" i="37"/>
  <c r="L158" i="37"/>
  <c r="I159" i="37"/>
  <c r="F160" i="37"/>
  <c r="C161" i="37"/>
  <c r="O161" i="37"/>
  <c r="L162" i="37"/>
  <c r="I163" i="37"/>
  <c r="F164" i="37"/>
  <c r="C165" i="37"/>
  <c r="O165" i="37"/>
  <c r="L166" i="37"/>
  <c r="I167" i="37"/>
  <c r="F168" i="37"/>
  <c r="C169" i="37"/>
  <c r="O169" i="37"/>
  <c r="L170" i="37"/>
  <c r="I171" i="37"/>
  <c r="F172" i="37"/>
  <c r="C173" i="37"/>
  <c r="O173" i="37"/>
  <c r="L174" i="37"/>
  <c r="I175" i="37"/>
  <c r="F176" i="37"/>
  <c r="C177" i="37"/>
  <c r="O177" i="37"/>
  <c r="L178" i="37"/>
  <c r="I179" i="37"/>
  <c r="F180" i="37"/>
  <c r="C181" i="37"/>
  <c r="O181" i="37"/>
  <c r="L182" i="37"/>
  <c r="I183" i="37"/>
  <c r="F184" i="37"/>
  <c r="C185" i="37"/>
  <c r="O185" i="37"/>
  <c r="G33" i="37"/>
  <c r="M40" i="37"/>
  <c r="P47" i="37"/>
  <c r="P54" i="37"/>
  <c r="P59" i="37"/>
  <c r="D66" i="37"/>
  <c r="O71" i="37"/>
  <c r="G77" i="37"/>
  <c r="M83" i="37"/>
  <c r="D88" i="37"/>
  <c r="J92" i="37"/>
  <c r="F95" i="37"/>
  <c r="K97" i="37"/>
  <c r="M99" i="37"/>
  <c r="I101" i="37"/>
  <c r="I103" i="37"/>
  <c r="H105" i="37"/>
  <c r="D107" i="37"/>
  <c r="M108" i="37"/>
  <c r="G110" i="37"/>
  <c r="P111" i="37"/>
  <c r="J113" i="37"/>
  <c r="D115" i="37"/>
  <c r="M116" i="37"/>
  <c r="G118" i="37"/>
  <c r="P119" i="37"/>
  <c r="J121" i="37"/>
  <c r="D123" i="37"/>
  <c r="L124" i="37"/>
  <c r="D126" i="37"/>
  <c r="H127" i="37"/>
  <c r="L128" i="37"/>
  <c r="N129" i="37"/>
  <c r="C131" i="37"/>
  <c r="C132" i="37"/>
  <c r="F133" i="37"/>
  <c r="F134" i="37"/>
  <c r="F135" i="37"/>
  <c r="I136" i="37"/>
  <c r="I137" i="37"/>
  <c r="I138" i="37"/>
  <c r="L139" i="37"/>
  <c r="K140" i="37"/>
  <c r="J141" i="37"/>
  <c r="I142" i="37"/>
  <c r="I143" i="37"/>
  <c r="G144" i="37"/>
  <c r="D145" i="37"/>
  <c r="P145" i="37"/>
  <c r="M146" i="37"/>
  <c r="J147" i="37"/>
  <c r="G148" i="37"/>
  <c r="D149" i="37"/>
  <c r="P149" i="37"/>
  <c r="M150" i="37"/>
  <c r="J151" i="37"/>
  <c r="G152" i="37"/>
  <c r="D153" i="37"/>
  <c r="P153" i="37"/>
  <c r="M154" i="37"/>
  <c r="J155" i="37"/>
  <c r="G156" i="37"/>
  <c r="D157" i="37"/>
  <c r="P157" i="37"/>
  <c r="M158" i="37"/>
  <c r="J159" i="37"/>
  <c r="G160" i="37"/>
  <c r="D161" i="37"/>
  <c r="P161" i="37"/>
  <c r="M162" i="37"/>
  <c r="J163" i="37"/>
  <c r="G164" i="37"/>
  <c r="D165" i="37"/>
  <c r="P165" i="37"/>
  <c r="M166" i="37"/>
  <c r="J167" i="37"/>
  <c r="G168" i="37"/>
  <c r="D169" i="37"/>
  <c r="I33" i="37"/>
  <c r="D42" i="37"/>
  <c r="G49" i="37"/>
  <c r="C55" i="37"/>
  <c r="J60" i="37"/>
  <c r="P66" i="37"/>
  <c r="P71" i="37"/>
  <c r="D78" i="37"/>
  <c r="O83" i="37"/>
  <c r="L88" i="37"/>
  <c r="N92" i="37"/>
  <c r="G95" i="37"/>
  <c r="O97" i="37"/>
  <c r="N99" i="37"/>
  <c r="K101" i="37"/>
  <c r="M103" i="37"/>
  <c r="I105" i="37"/>
  <c r="E107" i="37"/>
  <c r="N108" i="37"/>
  <c r="H110" i="37"/>
  <c r="B112" i="37"/>
  <c r="K113" i="37"/>
  <c r="E115" i="37"/>
  <c r="N116" i="37"/>
  <c r="H118" i="37"/>
  <c r="B120" i="37"/>
  <c r="K121" i="37"/>
  <c r="E123" i="37"/>
  <c r="M124" i="37"/>
  <c r="E126" i="37"/>
  <c r="I127" i="37"/>
  <c r="M128" i="37"/>
  <c r="O129" i="37"/>
  <c r="D131" i="37"/>
  <c r="E132" i="37"/>
  <c r="G133" i="37"/>
  <c r="G134" i="37"/>
  <c r="H135" i="37"/>
  <c r="J136" i="37"/>
  <c r="J137" i="37"/>
  <c r="K138" i="37"/>
  <c r="M139" i="37"/>
  <c r="L140" i="37"/>
  <c r="K141" i="37"/>
  <c r="K142" i="37"/>
  <c r="K143" i="37"/>
  <c r="H144" i="37"/>
  <c r="E145" i="37"/>
  <c r="B146" i="37"/>
  <c r="N146" i="37"/>
  <c r="K147" i="37"/>
  <c r="H148" i="37"/>
  <c r="E149" i="37"/>
  <c r="B150" i="37"/>
  <c r="N150" i="37"/>
  <c r="K151" i="37"/>
  <c r="H152" i="37"/>
  <c r="E153" i="37"/>
  <c r="B154" i="37"/>
  <c r="N154" i="37"/>
  <c r="K155" i="37"/>
  <c r="H156" i="37"/>
  <c r="E157" i="37"/>
  <c r="B158" i="37"/>
  <c r="N158" i="37"/>
  <c r="K159" i="37"/>
  <c r="H160" i="37"/>
  <c r="E161" i="37"/>
  <c r="B162" i="37"/>
  <c r="N162" i="37"/>
  <c r="K163" i="37"/>
  <c r="H164" i="37"/>
  <c r="E165" i="37"/>
  <c r="B166" i="37"/>
  <c r="N166" i="37"/>
  <c r="K167" i="37"/>
  <c r="H168" i="37"/>
  <c r="E169" i="37"/>
  <c r="B170" i="37"/>
  <c r="N170" i="37"/>
  <c r="K171" i="37"/>
  <c r="H172" i="37"/>
  <c r="E173" i="37"/>
  <c r="B174" i="37"/>
  <c r="N174" i="37"/>
  <c r="K175" i="37"/>
  <c r="H176" i="37"/>
  <c r="E177" i="37"/>
  <c r="B178" i="37"/>
  <c r="N178" i="37"/>
  <c r="K179" i="37"/>
  <c r="H180" i="37"/>
  <c r="E181" i="37"/>
  <c r="B182" i="37"/>
  <c r="N182" i="37"/>
  <c r="K183" i="37"/>
  <c r="H184" i="37"/>
  <c r="E185" i="37"/>
  <c r="B186" i="37"/>
  <c r="J33" i="37"/>
  <c r="P42" i="37"/>
  <c r="M35" i="37"/>
  <c r="C43" i="37"/>
  <c r="F50" i="37"/>
  <c r="M55" i="37"/>
  <c r="D62" i="37"/>
  <c r="D67" i="37"/>
  <c r="G73" i="37"/>
  <c r="C79" i="37"/>
  <c r="J84" i="37"/>
  <c r="M89" i="37"/>
  <c r="P92" i="37"/>
  <c r="B96" i="37"/>
  <c r="E98" i="37"/>
  <c r="B100" i="37"/>
  <c r="D102" i="37"/>
  <c r="O103" i="37"/>
  <c r="O105" i="37"/>
  <c r="M107" i="37"/>
  <c r="G109" i="37"/>
  <c r="P110" i="37"/>
  <c r="J112" i="37"/>
  <c r="D114" i="37"/>
  <c r="M115" i="37"/>
  <c r="G117" i="37"/>
  <c r="P118" i="37"/>
  <c r="J120" i="37"/>
  <c r="D122" i="37"/>
  <c r="M123" i="37"/>
  <c r="B125" i="37"/>
  <c r="F38" i="37"/>
  <c r="I45" i="37"/>
  <c r="J52" i="37"/>
  <c r="J57" i="37"/>
  <c r="M63" i="37"/>
  <c r="I69" i="37"/>
  <c r="P74" i="37"/>
  <c r="G81" i="37"/>
  <c r="G86" i="37"/>
  <c r="D91" i="37"/>
  <c r="E94" i="37"/>
  <c r="O35" i="37"/>
  <c r="L52" i="37"/>
  <c r="M67" i="37"/>
  <c r="J80" i="37"/>
  <c r="O92" i="37"/>
  <c r="F98" i="37"/>
  <c r="E102" i="37"/>
  <c r="D106" i="37"/>
  <c r="H109" i="37"/>
  <c r="K112" i="37"/>
  <c r="N115" i="37"/>
  <c r="B119" i="37"/>
  <c r="E122" i="37"/>
  <c r="C125" i="37"/>
  <c r="M127" i="37"/>
  <c r="H129" i="37"/>
  <c r="I131" i="37"/>
  <c r="I133" i="37"/>
  <c r="B135" i="37"/>
  <c r="O136" i="37"/>
  <c r="P138" i="37"/>
  <c r="M140" i="37"/>
  <c r="D142" i="37"/>
  <c r="O143" i="37"/>
  <c r="G145" i="37"/>
  <c r="I146" i="37"/>
  <c r="P147" i="37"/>
  <c r="H149" i="37"/>
  <c r="O150" i="37"/>
  <c r="B152" i="37"/>
  <c r="I153" i="37"/>
  <c r="P154" i="37"/>
  <c r="C156" i="37"/>
  <c r="J157" i="37"/>
  <c r="B159" i="37"/>
  <c r="I160" i="37"/>
  <c r="K161" i="37"/>
  <c r="C163" i="37"/>
  <c r="J164" i="37"/>
  <c r="L165" i="37"/>
  <c r="D167" i="37"/>
  <c r="K168" i="37"/>
  <c r="P169" i="37"/>
  <c r="C171" i="37"/>
  <c r="G172" i="37"/>
  <c r="I173" i="37"/>
  <c r="M174" i="37"/>
  <c r="N175" i="37"/>
  <c r="N176" i="37"/>
  <c r="P177" i="37"/>
  <c r="P178" i="37"/>
  <c r="O179" i="37"/>
  <c r="N180" i="37"/>
  <c r="M181" i="37"/>
  <c r="M182" i="37"/>
  <c r="M183" i="37"/>
  <c r="L184" i="37"/>
  <c r="K185" i="37"/>
  <c r="J186" i="37"/>
  <c r="G187" i="37"/>
  <c r="D188" i="37"/>
  <c r="P188" i="37"/>
  <c r="M189" i="37"/>
  <c r="J190" i="37"/>
  <c r="G191" i="37"/>
  <c r="D192" i="37"/>
  <c r="P192" i="37"/>
  <c r="M193" i="37"/>
  <c r="J194" i="37"/>
  <c r="G195" i="37"/>
  <c r="D196" i="37"/>
  <c r="P196" i="37"/>
  <c r="M197" i="37"/>
  <c r="J86" i="37"/>
  <c r="K144" i="37"/>
  <c r="N156" i="37"/>
  <c r="N163" i="37"/>
  <c r="G169" i="37"/>
  <c r="G176" i="37"/>
  <c r="D184" i="37"/>
  <c r="G189" i="37"/>
  <c r="D194" i="37"/>
  <c r="F62" i="37"/>
  <c r="N152" i="37"/>
  <c r="I166" i="37"/>
  <c r="H179" i="37"/>
  <c r="E186" i="37"/>
  <c r="K192" i="37"/>
  <c r="K100" i="37"/>
  <c r="G154" i="37"/>
  <c r="I169" i="37"/>
  <c r="P35" i="37"/>
  <c r="D55" i="37"/>
  <c r="J68" i="37"/>
  <c r="I81" i="37"/>
  <c r="G93" i="37"/>
  <c r="H98" i="37"/>
  <c r="F102" i="37"/>
  <c r="E106" i="37"/>
  <c r="I109" i="37"/>
  <c r="L112" i="37"/>
  <c r="O115" i="37"/>
  <c r="C119" i="37"/>
  <c r="F122" i="37"/>
  <c r="G125" i="37"/>
  <c r="N127" i="37"/>
  <c r="I129" i="37"/>
  <c r="L131" i="37"/>
  <c r="J133" i="37"/>
  <c r="I135" i="37"/>
  <c r="B137" i="37"/>
  <c r="B139" i="37"/>
  <c r="N140" i="37"/>
  <c r="E142" i="37"/>
  <c r="P143" i="37"/>
  <c r="H145" i="37"/>
  <c r="O146" i="37"/>
  <c r="B148" i="37"/>
  <c r="I149" i="37"/>
  <c r="P150" i="37"/>
  <c r="C152" i="37"/>
  <c r="J153" i="37"/>
  <c r="B155" i="37"/>
  <c r="I156" i="37"/>
  <c r="K157" i="37"/>
  <c r="C159" i="37"/>
  <c r="J160" i="37"/>
  <c r="L161" i="37"/>
  <c r="D163" i="37"/>
  <c r="K164" i="37"/>
  <c r="C166" i="37"/>
  <c r="E167" i="37"/>
  <c r="L168" i="37"/>
  <c r="C170" i="37"/>
  <c r="D171" i="37"/>
  <c r="I172" i="37"/>
  <c r="J173" i="37"/>
  <c r="O174" i="37"/>
  <c r="O175" i="37"/>
  <c r="O176" i="37"/>
  <c r="C178" i="37"/>
  <c r="B179" i="37"/>
  <c r="P179" i="37"/>
  <c r="O180" i="37"/>
  <c r="N181" i="37"/>
  <c r="O182" i="37"/>
  <c r="N183" i="37"/>
  <c r="M184" i="37"/>
  <c r="L185" i="37"/>
  <c r="K186" i="37"/>
  <c r="H187" i="37"/>
  <c r="E188" i="37"/>
  <c r="B189" i="37"/>
  <c r="N189" i="37"/>
  <c r="K190" i="37"/>
  <c r="H191" i="37"/>
  <c r="E192" i="37"/>
  <c r="B193" i="37"/>
  <c r="N193" i="37"/>
  <c r="K194" i="37"/>
  <c r="H195" i="37"/>
  <c r="E196" i="37"/>
  <c r="B197" i="37"/>
  <c r="N197" i="37"/>
  <c r="F100" i="37"/>
  <c r="B143" i="37"/>
  <c r="M152" i="37"/>
  <c r="O160" i="37"/>
  <c r="D174" i="37"/>
  <c r="F182" i="37"/>
  <c r="M187" i="37"/>
  <c r="J192" i="37"/>
  <c r="K96" i="37"/>
  <c r="C143" i="37"/>
  <c r="M155" i="37"/>
  <c r="P167" i="37"/>
  <c r="F175" i="37"/>
  <c r="F183" i="37"/>
  <c r="B191" i="37"/>
  <c r="G62" i="37"/>
  <c r="L147" i="37"/>
  <c r="G161" i="37"/>
  <c r="G175" i="37"/>
  <c r="D38" i="37"/>
  <c r="J56" i="37"/>
  <c r="G69" i="37"/>
  <c r="P83" i="37"/>
  <c r="K93" i="37"/>
  <c r="L98" i="37"/>
  <c r="H102" i="37"/>
  <c r="F106" i="37"/>
  <c r="J109" i="37"/>
  <c r="M112" i="37"/>
  <c r="P115" i="37"/>
  <c r="D119" i="37"/>
  <c r="G122" i="37"/>
  <c r="H125" i="37"/>
  <c r="O127" i="37"/>
  <c r="D130" i="37"/>
  <c r="M131" i="37"/>
  <c r="K133" i="37"/>
  <c r="L135" i="37"/>
  <c r="C137" i="37"/>
  <c r="C139" i="37"/>
  <c r="O140" i="37"/>
  <c r="L142" i="37"/>
  <c r="B144" i="37"/>
  <c r="I145" i="37"/>
  <c r="P146" i="37"/>
  <c r="C148" i="37"/>
  <c r="J149" i="37"/>
  <c r="B151" i="37"/>
  <c r="I152" i="37"/>
  <c r="K153" i="37"/>
  <c r="C155" i="37"/>
  <c r="J156" i="37"/>
  <c r="L157" i="37"/>
  <c r="D159" i="37"/>
  <c r="K160" i="37"/>
  <c r="C162" i="37"/>
  <c r="E163" i="37"/>
  <c r="L164" i="37"/>
  <c r="D166" i="37"/>
  <c r="F167" i="37"/>
  <c r="M168" i="37"/>
  <c r="D170" i="37"/>
  <c r="E171" i="37"/>
  <c r="J172" i="37"/>
  <c r="K173" i="37"/>
  <c r="P174" i="37"/>
  <c r="P175" i="37"/>
  <c r="P176" i="37"/>
  <c r="D178" i="37"/>
  <c r="C179" i="37"/>
  <c r="B180" i="37"/>
  <c r="P180" i="37"/>
  <c r="P181" i="37"/>
  <c r="P182" i="37"/>
  <c r="O183" i="37"/>
  <c r="N184" i="37"/>
  <c r="M185" i="37"/>
  <c r="L186" i="37"/>
  <c r="I187" i="37"/>
  <c r="F188" i="37"/>
  <c r="C189" i="37"/>
  <c r="O189" i="37"/>
  <c r="L190" i="37"/>
  <c r="I191" i="37"/>
  <c r="F192" i="37"/>
  <c r="C193" i="37"/>
  <c r="O193" i="37"/>
  <c r="L194" i="37"/>
  <c r="I195" i="37"/>
  <c r="F196" i="37"/>
  <c r="C197" i="37"/>
  <c r="O197" i="37"/>
  <c r="J96" i="37"/>
  <c r="O139" i="37"/>
  <c r="F151" i="37"/>
  <c r="M159" i="37"/>
  <c r="H170" i="37"/>
  <c r="G180" i="37"/>
  <c r="D186" i="37"/>
  <c r="P190" i="37"/>
  <c r="J196" i="37"/>
  <c r="G89" i="37"/>
  <c r="D146" i="37"/>
  <c r="G158" i="37"/>
  <c r="H169" i="37"/>
  <c r="I177" i="37"/>
  <c r="E184" i="37"/>
  <c r="E190" i="37"/>
  <c r="K196" i="37"/>
  <c r="M75" i="37"/>
  <c r="E146" i="37"/>
  <c r="O159" i="37"/>
  <c r="D173" i="37"/>
  <c r="G38" i="37"/>
  <c r="G57" i="37"/>
  <c r="J69" i="37"/>
  <c r="G85" i="37"/>
  <c r="D94" i="37"/>
  <c r="P98" i="37"/>
  <c r="L102" i="37"/>
  <c r="H106" i="37"/>
  <c r="K109" i="37"/>
  <c r="N112" i="37"/>
  <c r="B116" i="37"/>
  <c r="E119" i="37"/>
  <c r="H122" i="37"/>
  <c r="I125" i="37"/>
  <c r="P127" i="37"/>
  <c r="E130" i="37"/>
  <c r="N131" i="37"/>
  <c r="L133" i="37"/>
  <c r="M135" i="37"/>
  <c r="K137" i="37"/>
  <c r="D139" i="37"/>
  <c r="B141" i="37"/>
  <c r="N142" i="37"/>
  <c r="C144" i="37"/>
  <c r="J145" i="37"/>
  <c r="B147" i="37"/>
  <c r="I148" i="37"/>
  <c r="K149" i="37"/>
  <c r="C151" i="37"/>
  <c r="J152" i="37"/>
  <c r="L153" i="37"/>
  <c r="D155" i="37"/>
  <c r="K156" i="37"/>
  <c r="C158" i="37"/>
  <c r="E159" i="37"/>
  <c r="L160" i="37"/>
  <c r="D162" i="37"/>
  <c r="F163" i="37"/>
  <c r="M164" i="37"/>
  <c r="E166" i="37"/>
  <c r="L167" i="37"/>
  <c r="N168" i="37"/>
  <c r="E170" i="37"/>
  <c r="F171" i="37"/>
  <c r="K172" i="37"/>
  <c r="L173" i="37"/>
  <c r="B175" i="37"/>
  <c r="B176" i="37"/>
  <c r="D177" i="37"/>
  <c r="E178" i="37"/>
  <c r="D179" i="37"/>
  <c r="C180" i="37"/>
  <c r="B181" i="37"/>
  <c r="C182" i="37"/>
  <c r="B183" i="37"/>
  <c r="P183" i="37"/>
  <c r="O184" i="37"/>
  <c r="N185" i="37"/>
  <c r="M186" i="37"/>
  <c r="J187" i="37"/>
  <c r="G188" i="37"/>
  <c r="D189" i="37"/>
  <c r="P189" i="37"/>
  <c r="M190" i="37"/>
  <c r="J191" i="37"/>
  <c r="G192" i="37"/>
  <c r="D193" i="37"/>
  <c r="P193" i="37"/>
  <c r="M194" i="37"/>
  <c r="J195" i="37"/>
  <c r="G196" i="37"/>
  <c r="D197" i="37"/>
  <c r="P197" i="37"/>
  <c r="F74" i="37"/>
  <c r="F141" i="37"/>
  <c r="E154" i="37"/>
  <c r="F165" i="37"/>
  <c r="N172" i="37"/>
  <c r="G181" i="37"/>
  <c r="D185" i="37"/>
  <c r="D190" i="37"/>
  <c r="G197" i="37"/>
  <c r="J100" i="37"/>
  <c r="E150" i="37"/>
  <c r="G165" i="37"/>
  <c r="I176" i="37"/>
  <c r="F185" i="37"/>
  <c r="H193" i="37"/>
  <c r="L96" i="37"/>
  <c r="O152" i="37"/>
  <c r="O166" i="37"/>
  <c r="D43" i="37"/>
  <c r="I57" i="37"/>
  <c r="J72" i="37"/>
  <c r="D86" i="37"/>
  <c r="F94" i="37"/>
  <c r="B99" i="37"/>
  <c r="P102" i="37"/>
  <c r="L106" i="37"/>
  <c r="O109" i="37"/>
  <c r="C113" i="37"/>
  <c r="F116" i="37"/>
  <c r="I119" i="37"/>
  <c r="L122" i="37"/>
  <c r="J125" i="37"/>
  <c r="B128" i="37"/>
  <c r="F130" i="37"/>
  <c r="F132" i="37"/>
  <c r="N133" i="37"/>
  <c r="N135" i="37"/>
  <c r="L137" i="37"/>
  <c r="E139" i="37"/>
  <c r="C141" i="37"/>
  <c r="O142" i="37"/>
  <c r="I144" i="37"/>
  <c r="K145" i="37"/>
  <c r="C147" i="37"/>
  <c r="J148" i="37"/>
  <c r="L149" i="37"/>
  <c r="D151" i="37"/>
  <c r="K152" i="37"/>
  <c r="C154" i="37"/>
  <c r="E155" i="37"/>
  <c r="L156" i="37"/>
  <c r="D158" i="37"/>
  <c r="F159" i="37"/>
  <c r="M160" i="37"/>
  <c r="E162" i="37"/>
  <c r="L163" i="37"/>
  <c r="N164" i="37"/>
  <c r="F166" i="37"/>
  <c r="M167" i="37"/>
  <c r="O168" i="37"/>
  <c r="F170" i="37"/>
  <c r="J171" i="37"/>
  <c r="L172" i="37"/>
  <c r="P173" i="37"/>
  <c r="C175" i="37"/>
  <c r="C176" i="37"/>
  <c r="F177" i="37"/>
  <c r="F178" i="37"/>
  <c r="E179" i="37"/>
  <c r="D180" i="37"/>
  <c r="D181" i="37"/>
  <c r="D182" i="37"/>
  <c r="C183" i="37"/>
  <c r="B184" i="37"/>
  <c r="P184" i="37"/>
  <c r="P185" i="37"/>
  <c r="N186" i="37"/>
  <c r="K187" i="37"/>
  <c r="H188" i="37"/>
  <c r="E189" i="37"/>
  <c r="B190" i="37"/>
  <c r="N190" i="37"/>
  <c r="K191" i="37"/>
  <c r="H192" i="37"/>
  <c r="E193" i="37"/>
  <c r="B194" i="37"/>
  <c r="N194" i="37"/>
  <c r="K195" i="37"/>
  <c r="H196" i="37"/>
  <c r="E197" i="37"/>
  <c r="G45" i="37"/>
  <c r="H117" i="37"/>
  <c r="K120" i="37"/>
  <c r="N123" i="37"/>
  <c r="G126" i="37"/>
  <c r="E128" i="37"/>
  <c r="H130" i="37"/>
  <c r="J132" i="37"/>
  <c r="P135" i="37"/>
  <c r="O137" i="37"/>
  <c r="C146" i="37"/>
  <c r="E147" i="37"/>
  <c r="D150" i="37"/>
  <c r="L155" i="37"/>
  <c r="F158" i="37"/>
  <c r="H166" i="37"/>
  <c r="O167" i="37"/>
  <c r="E175" i="37"/>
  <c r="G179" i="37"/>
  <c r="E183" i="37"/>
  <c r="J188" i="37"/>
  <c r="M191" i="37"/>
  <c r="M195" i="37"/>
  <c r="J45" i="37"/>
  <c r="C111" i="37"/>
  <c r="F114" i="37"/>
  <c r="I117" i="37"/>
  <c r="L120" i="37"/>
  <c r="O123" i="37"/>
  <c r="H126" i="37"/>
  <c r="N128" i="37"/>
  <c r="I130" i="37"/>
  <c r="K132" i="37"/>
  <c r="I134" i="37"/>
  <c r="B136" i="37"/>
  <c r="C138" i="37"/>
  <c r="P139" i="37"/>
  <c r="L141" i="37"/>
  <c r="L144" i="37"/>
  <c r="M148" i="37"/>
  <c r="F154" i="37"/>
  <c r="O156" i="37"/>
  <c r="H162" i="37"/>
  <c r="I170" i="37"/>
  <c r="E174" i="37"/>
  <c r="H181" i="37"/>
  <c r="B187" i="37"/>
  <c r="N191" i="37"/>
  <c r="H197" i="37"/>
  <c r="D50" i="37"/>
  <c r="D111" i="37"/>
  <c r="G114" i="37"/>
  <c r="J117" i="37"/>
  <c r="M120" i="37"/>
  <c r="P123" i="37"/>
  <c r="K126" i="37"/>
  <c r="O128" i="37"/>
  <c r="K130" i="37"/>
  <c r="L132" i="37"/>
  <c r="K134" i="37"/>
  <c r="K136" i="37"/>
  <c r="D138" i="37"/>
  <c r="B140" i="37"/>
  <c r="N141" i="37"/>
  <c r="D143" i="37"/>
  <c r="N148" i="37"/>
  <c r="N155" i="37"/>
  <c r="F157" i="37"/>
  <c r="I162" i="37"/>
  <c r="B168" i="37"/>
  <c r="F174" i="37"/>
  <c r="J177" i="37"/>
  <c r="J44" i="37"/>
  <c r="D58" i="37"/>
  <c r="D74" i="37"/>
  <c r="F86" i="37"/>
  <c r="M95" i="37"/>
  <c r="O99" i="37"/>
  <c r="N103" i="37"/>
  <c r="I107" i="37"/>
  <c r="L110" i="37"/>
  <c r="O113" i="37"/>
  <c r="C117" i="37"/>
  <c r="F120" i="37"/>
  <c r="I123" i="37"/>
  <c r="F126" i="37"/>
  <c r="C128" i="37"/>
  <c r="G130" i="37"/>
  <c r="I132" i="37"/>
  <c r="O133" i="37"/>
  <c r="O135" i="37"/>
  <c r="N137" i="37"/>
  <c r="N139" i="37"/>
  <c r="E141" i="37"/>
  <c r="P142" i="37"/>
  <c r="J144" i="37"/>
  <c r="L145" i="37"/>
  <c r="D147" i="37"/>
  <c r="K148" i="37"/>
  <c r="C150" i="37"/>
  <c r="E151" i="37"/>
  <c r="L152" i="37"/>
  <c r="D154" i="37"/>
  <c r="F155" i="37"/>
  <c r="M156" i="37"/>
  <c r="E158" i="37"/>
  <c r="L159" i="37"/>
  <c r="N160" i="37"/>
  <c r="F162" i="37"/>
  <c r="M163" i="37"/>
  <c r="O164" i="37"/>
  <c r="G166" i="37"/>
  <c r="N167" i="37"/>
  <c r="F169" i="37"/>
  <c r="G170" i="37"/>
  <c r="L171" i="37"/>
  <c r="M172" i="37"/>
  <c r="C174" i="37"/>
  <c r="D175" i="37"/>
  <c r="D176" i="37"/>
  <c r="G177" i="37"/>
  <c r="G178" i="37"/>
  <c r="F179" i="37"/>
  <c r="E180" i="37"/>
  <c r="F181" i="37"/>
  <c r="E182" i="37"/>
  <c r="D183" i="37"/>
  <c r="C184" i="37"/>
  <c r="B185" i="37"/>
  <c r="C186" i="37"/>
  <c r="O186" i="37"/>
  <c r="L187" i="37"/>
  <c r="I188" i="37"/>
  <c r="F189" i="37"/>
  <c r="C190" i="37"/>
  <c r="O190" i="37"/>
  <c r="L191" i="37"/>
  <c r="I192" i="37"/>
  <c r="F193" i="37"/>
  <c r="C194" i="37"/>
  <c r="O194" i="37"/>
  <c r="L195" i="37"/>
  <c r="I196" i="37"/>
  <c r="F197" i="37"/>
  <c r="G61" i="37"/>
  <c r="M171" i="37"/>
  <c r="P186" i="37"/>
  <c r="P194" i="37"/>
  <c r="G74" i="37"/>
  <c r="F147" i="37"/>
  <c r="N159" i="37"/>
  <c r="N171" i="37"/>
  <c r="I180" i="37"/>
  <c r="K188" i="37"/>
  <c r="E194" i="37"/>
  <c r="D90" i="37"/>
  <c r="M144" i="37"/>
  <c r="H158" i="37"/>
  <c r="O171" i="37"/>
  <c r="B104" i="37"/>
  <c r="N107" i="37"/>
  <c r="H134" i="37"/>
  <c r="L148" i="37"/>
  <c r="G162" i="37"/>
  <c r="H177" i="37"/>
  <c r="P50" i="37"/>
  <c r="J64" i="37"/>
  <c r="D79" i="37"/>
  <c r="H90" i="37"/>
  <c r="C97" i="37"/>
  <c r="N100" i="37"/>
  <c r="L104" i="37"/>
  <c r="F108" i="37"/>
  <c r="I111" i="37"/>
  <c r="L114" i="37"/>
  <c r="O117" i="37"/>
  <c r="C121" i="37"/>
  <c r="E124" i="37"/>
  <c r="P126" i="37"/>
  <c r="C129" i="37"/>
  <c r="F131" i="37"/>
  <c r="N132" i="37"/>
  <c r="O134" i="37"/>
  <c r="M136" i="37"/>
  <c r="L138" i="37"/>
  <c r="E140" i="37"/>
  <c r="B142" i="37"/>
  <c r="M143" i="37"/>
  <c r="O144" i="37"/>
  <c r="G146" i="37"/>
  <c r="N147" i="37"/>
  <c r="F149" i="37"/>
  <c r="H150" i="37"/>
  <c r="O151" i="37"/>
  <c r="G153" i="37"/>
  <c r="I154" i="37"/>
  <c r="P155" i="37"/>
  <c r="H157" i="37"/>
  <c r="O158" i="37"/>
  <c r="B160" i="37"/>
  <c r="I161" i="37"/>
  <c r="P162" i="37"/>
  <c r="C164" i="37"/>
  <c r="J165" i="37"/>
  <c r="B167" i="37"/>
  <c r="I168" i="37"/>
  <c r="K169" i="37"/>
  <c r="P170" i="37"/>
  <c r="B172" i="37"/>
  <c r="G173" i="37"/>
  <c r="H174" i="37"/>
  <c r="L175" i="37"/>
  <c r="L176" i="37"/>
  <c r="L177" i="37"/>
  <c r="M178" i="37"/>
  <c r="M179" i="37"/>
  <c r="L180" i="37"/>
  <c r="K181" i="37"/>
  <c r="J182" i="37"/>
  <c r="J183" i="37"/>
  <c r="J184" i="37"/>
  <c r="I185" i="37"/>
  <c r="H186" i="37"/>
  <c r="E187" i="37"/>
  <c r="B188" i="37"/>
  <c r="N188" i="37"/>
  <c r="K189" i="37"/>
  <c r="H190" i="37"/>
  <c r="E191" i="37"/>
  <c r="B192" i="37"/>
  <c r="N192" i="37"/>
  <c r="K193" i="37"/>
  <c r="H194" i="37"/>
  <c r="E195" i="37"/>
  <c r="B196" i="37"/>
  <c r="N196" i="37"/>
  <c r="K197" i="37"/>
  <c r="B111" i="37"/>
  <c r="H178" i="37"/>
  <c r="G193" i="37"/>
  <c r="F104" i="37"/>
  <c r="L151" i="37"/>
  <c r="O163" i="37"/>
  <c r="O172" i="37"/>
  <c r="G182" i="37"/>
  <c r="H189" i="37"/>
  <c r="N195" i="37"/>
  <c r="J104" i="37"/>
  <c r="F150" i="37"/>
  <c r="P163" i="37"/>
  <c r="M51" i="37"/>
  <c r="C67" i="37"/>
  <c r="M79" i="37"/>
  <c r="M91" i="37"/>
  <c r="D98" i="37"/>
  <c r="O101" i="37"/>
  <c r="K105" i="37"/>
  <c r="C109" i="37"/>
  <c r="F112" i="37"/>
  <c r="I115" i="37"/>
  <c r="L118" i="37"/>
  <c r="O121" i="37"/>
  <c r="N124" i="37"/>
  <c r="B127" i="37"/>
  <c r="G129" i="37"/>
  <c r="H131" i="37"/>
  <c r="H133" i="37"/>
  <c r="P134" i="37"/>
  <c r="N136" i="37"/>
  <c r="O138" i="37"/>
  <c r="F140" i="37"/>
  <c r="C142" i="37"/>
  <c r="N143" i="37"/>
  <c r="F145" i="37"/>
  <c r="H146" i="37"/>
  <c r="O147" i="37"/>
  <c r="G149" i="37"/>
  <c r="I150" i="37"/>
  <c r="P151" i="37"/>
  <c r="H153" i="37"/>
  <c r="O154" i="37"/>
  <c r="B156" i="37"/>
  <c r="I157" i="37"/>
  <c r="P158" i="37"/>
  <c r="C160" i="37"/>
  <c r="J161" i="37"/>
  <c r="B163" i="37"/>
  <c r="I164" i="37"/>
  <c r="K165" i="37"/>
  <c r="C167" i="37"/>
  <c r="J168" i="37"/>
  <c r="L169" i="37"/>
  <c r="B171" i="37"/>
  <c r="C172" i="37"/>
  <c r="H173" i="37"/>
  <c r="I174" i="37"/>
  <c r="M175" i="37"/>
  <c r="M176" i="37"/>
  <c r="M177" i="37"/>
  <c r="O178" i="37"/>
  <c r="N179" i="37"/>
  <c r="M180" i="37"/>
  <c r="L181" i="37"/>
  <c r="K182" i="37"/>
  <c r="L183" i="37"/>
  <c r="K184" i="37"/>
  <c r="J185" i="37"/>
  <c r="I186" i="37"/>
  <c r="F187" i="37"/>
  <c r="C188" i="37"/>
  <c r="O188" i="37"/>
  <c r="L189" i="37"/>
  <c r="I190" i="37"/>
  <c r="F191" i="37"/>
  <c r="C192" i="37"/>
  <c r="O192" i="37"/>
  <c r="L193" i="37"/>
  <c r="I194" i="37"/>
  <c r="F195" i="37"/>
  <c r="C196" i="37"/>
  <c r="O196" i="37"/>
  <c r="L197" i="37"/>
  <c r="E114" i="37"/>
  <c r="O107" i="37"/>
  <c r="F161" i="37"/>
  <c r="I178" i="37"/>
  <c r="N187" i="37"/>
  <c r="B195" i="37"/>
  <c r="P107" i="37"/>
  <c r="M151" i="37"/>
  <c r="H165" i="37"/>
  <c r="G50" i="37"/>
  <c r="B124" i="37"/>
  <c r="F146" i="37"/>
  <c r="O162" i="37"/>
  <c r="J176" i="37"/>
  <c r="I182" i="37"/>
  <c r="P187" i="37"/>
  <c r="M192" i="37"/>
  <c r="J197" i="37"/>
  <c r="P62" i="37"/>
  <c r="M147" i="37"/>
  <c r="B164" i="37"/>
  <c r="K176" i="37"/>
  <c r="G183" i="37"/>
  <c r="L188" i="37"/>
  <c r="I193" i="37"/>
  <c r="J169" i="37"/>
  <c r="M170" i="37"/>
  <c r="O155" i="37"/>
  <c r="C140" i="37"/>
  <c r="I181" i="37"/>
  <c r="G185" i="37"/>
  <c r="H185" i="37"/>
  <c r="F186" i="37"/>
  <c r="G157" i="37"/>
  <c r="P195" i="37"/>
  <c r="H114" i="37"/>
  <c r="P78" i="37"/>
  <c r="B129" i="37"/>
  <c r="O148" i="37"/>
  <c r="I165" i="37"/>
  <c r="K177" i="37"/>
  <c r="H183" i="37"/>
  <c r="M188" i="37"/>
  <c r="J193" i="37"/>
  <c r="M132" i="37"/>
  <c r="K178" i="37"/>
  <c r="J189" i="37"/>
  <c r="L134" i="37"/>
  <c r="C195" i="37"/>
  <c r="K104" i="37"/>
  <c r="D195" i="37"/>
  <c r="B108" i="37"/>
  <c r="O195" i="37"/>
  <c r="E111" i="37"/>
  <c r="I158" i="37"/>
  <c r="L196" i="37"/>
  <c r="F90" i="37"/>
  <c r="E131" i="37"/>
  <c r="G150" i="37"/>
  <c r="P166" i="37"/>
  <c r="J178" i="37"/>
  <c r="G184" i="37"/>
  <c r="I189" i="37"/>
  <c r="F194" i="37"/>
  <c r="N96" i="37"/>
  <c r="N151" i="37"/>
  <c r="C168" i="37"/>
  <c r="I184" i="37"/>
  <c r="G194" i="37"/>
  <c r="L100" i="37"/>
  <c r="L136" i="37"/>
  <c r="E138" i="37"/>
  <c r="G186" i="37"/>
  <c r="C187" i="37"/>
  <c r="F190" i="37"/>
  <c r="G190" i="37"/>
  <c r="C191" i="37"/>
  <c r="D191" i="37"/>
  <c r="O141" i="37"/>
  <c r="K117" i="37"/>
  <c r="L143" i="37"/>
  <c r="P159" i="37"/>
  <c r="G174" i="37"/>
  <c r="J181" i="37"/>
  <c r="D187" i="37"/>
  <c r="P191" i="37"/>
  <c r="M196" i="37"/>
  <c r="J179" i="37"/>
  <c r="L179" i="37"/>
  <c r="J180" i="37"/>
  <c r="P171" i="37"/>
  <c r="O191" i="37"/>
  <c r="N120" i="37"/>
  <c r="N144" i="37"/>
  <c r="H161" i="37"/>
  <c r="J175" i="37"/>
  <c r="H182" i="37"/>
  <c r="O187" i="37"/>
  <c r="L192" i="37"/>
  <c r="I197" i="37"/>
  <c r="L126" i="37"/>
  <c r="F153" i="37"/>
  <c r="H154" i="37"/>
  <c r="O170" i="37"/>
  <c r="K180" i="37"/>
  <c r="F173" i="37"/>
  <c r="C28" i="37"/>
  <c r="O28" i="37"/>
  <c r="D28" i="37"/>
  <c r="P28" i="37"/>
  <c r="E28" i="37"/>
  <c r="F28" i="37"/>
  <c r="G28" i="37"/>
  <c r="H28" i="37"/>
  <c r="I28" i="37"/>
  <c r="J28" i="37"/>
  <c r="K28" i="37"/>
  <c r="L28" i="37"/>
  <c r="M28" i="37"/>
  <c r="N28" i="37"/>
  <c r="B28" i="37"/>
  <c r="F20" i="37"/>
  <c r="J19" i="71"/>
  <c r="I20" i="37" s="1"/>
  <c r="F23" i="37"/>
  <c r="J22" i="71"/>
  <c r="I23" i="37" s="1"/>
  <c r="F7" i="37"/>
  <c r="J6" i="71"/>
  <c r="I7" i="37" s="1"/>
  <c r="F6" i="37"/>
  <c r="J5" i="71"/>
  <c r="I6" i="37" s="1"/>
  <c r="F5" i="37"/>
  <c r="J4" i="71"/>
  <c r="I5" i="37" s="1"/>
  <c r="F4" i="37"/>
  <c r="J3" i="71"/>
  <c r="I4" i="37" s="1"/>
  <c r="A8" i="71"/>
  <c r="A11" i="71"/>
  <c r="A18" i="71"/>
  <c r="A15" i="71"/>
  <c r="A17" i="71"/>
  <c r="A14" i="71"/>
  <c r="A13" i="71"/>
  <c r="A9" i="71"/>
  <c r="A12" i="71"/>
  <c r="A16" i="71"/>
  <c r="A10" i="71"/>
  <c r="A7" i="71"/>
  <c r="A21" i="71"/>
  <c r="A20" i="71"/>
  <c r="H6" i="71"/>
  <c r="G7" i="37" s="1"/>
  <c r="H5" i="71"/>
  <c r="G6" i="37" s="1"/>
  <c r="H4" i="71"/>
  <c r="G5" i="37" s="1"/>
  <c r="H19" i="71"/>
  <c r="G20" i="37" s="1"/>
  <c r="H22" i="71"/>
  <c r="G23" i="37" s="1"/>
  <c r="H3" i="71"/>
  <c r="G4" i="37" s="1"/>
  <c r="F6" i="38"/>
  <c r="A23" i="71"/>
  <c r="A24" i="71"/>
  <c r="H6" i="70"/>
  <c r="I7" i="70"/>
  <c r="I20" i="70"/>
  <c r="H7" i="70"/>
  <c r="H20" i="70"/>
  <c r="H4" i="70"/>
  <c r="H5" i="70"/>
  <c r="I5" i="70"/>
  <c r="I4" i="70"/>
  <c r="I6" i="70"/>
  <c r="I23" i="70"/>
  <c r="F5" i="38"/>
  <c r="F4" i="38"/>
  <c r="B169" i="38"/>
  <c r="B164" i="38"/>
  <c r="B163" i="38"/>
  <c r="B150" i="38"/>
  <c r="B152" i="38"/>
  <c r="B165" i="38"/>
  <c r="B168" i="38"/>
  <c r="B167" i="38"/>
  <c r="B151" i="38"/>
  <c r="B166" i="38"/>
  <c r="B162" i="38"/>
  <c r="B149" i="38"/>
  <c r="Q107" i="38"/>
  <c r="Q134" i="38"/>
  <c r="Q133" i="38"/>
  <c r="Q135" i="38"/>
  <c r="Q77" i="38"/>
  <c r="Q86" i="38"/>
  <c r="Q76" i="38"/>
  <c r="Q81" i="38"/>
  <c r="Q78" i="38"/>
  <c r="Q82" i="38"/>
  <c r="Q79" i="38"/>
  <c r="Q80" i="38"/>
  <c r="Q83" i="38"/>
  <c r="Q84" i="38"/>
  <c r="Q85" i="38"/>
  <c r="Q146" i="38"/>
  <c r="Q137" i="38"/>
  <c r="Q138" i="38"/>
  <c r="Q139" i="38"/>
  <c r="Q140" i="38"/>
  <c r="Q142" i="38"/>
  <c r="Q141" i="38"/>
  <c r="Q124" i="38"/>
  <c r="Q115" i="38"/>
  <c r="Q116" i="38"/>
  <c r="Q114" i="38"/>
  <c r="Q117" i="38"/>
  <c r="Q120" i="38"/>
  <c r="Q118" i="38"/>
  <c r="Q121" i="38"/>
  <c r="Q119" i="38"/>
  <c r="Q113" i="38"/>
  <c r="Q122" i="38"/>
  <c r="Q123" i="38"/>
  <c r="Q41" i="38"/>
  <c r="Q37" i="38"/>
  <c r="Q39" i="38"/>
  <c r="Q38" i="38"/>
  <c r="Q40" i="38"/>
  <c r="Q36" i="38"/>
  <c r="Q43" i="38"/>
  <c r="Q42" i="38"/>
  <c r="Q35" i="38"/>
  <c r="Q44" i="38"/>
  <c r="Q34" i="38"/>
  <c r="Q31" i="38"/>
  <c r="Q28" i="38"/>
  <c r="Q27" i="38"/>
  <c r="Q33" i="38"/>
  <c r="Q29" i="38"/>
  <c r="Q30" i="38"/>
  <c r="Q32" i="38"/>
  <c r="Q46" i="38"/>
  <c r="Q47" i="38"/>
  <c r="Q50" i="38"/>
  <c r="Q58" i="38"/>
  <c r="Q52" i="38"/>
  <c r="Q51" i="38"/>
  <c r="Q53" i="38"/>
  <c r="Q48" i="38"/>
  <c r="Q49" i="38"/>
  <c r="Q45" i="38"/>
  <c r="Q54" i="38"/>
  <c r="Q56" i="38"/>
  <c r="Q55" i="38"/>
  <c r="Q57" i="38"/>
  <c r="Q59" i="38"/>
  <c r="Q96" i="38"/>
  <c r="Q100" i="38"/>
  <c r="Q97" i="38"/>
  <c r="Q99" i="38"/>
  <c r="Q98" i="38"/>
  <c r="Q104" i="38"/>
  <c r="Q101" i="38"/>
  <c r="Q102" i="38"/>
  <c r="Q106" i="38"/>
  <c r="Q105" i="38"/>
  <c r="Q103" i="38"/>
  <c r="Q68" i="38"/>
  <c r="Q61" i="38"/>
  <c r="Q67" i="38"/>
  <c r="Q64" i="38"/>
  <c r="Q71" i="38"/>
  <c r="Q63" i="38"/>
  <c r="Q62" i="38"/>
  <c r="Q60" i="38"/>
  <c r="Q65" i="38"/>
  <c r="Q66" i="38"/>
  <c r="Q70" i="38"/>
  <c r="Q73" i="38"/>
  <c r="Q74" i="38"/>
  <c r="Q69" i="38"/>
  <c r="Q72" i="38"/>
  <c r="Q75" i="38"/>
  <c r="Q90" i="38"/>
  <c r="Q92" i="38"/>
  <c r="Q95" i="38"/>
  <c r="Q87" i="38"/>
  <c r="Q89" i="38"/>
  <c r="Q88" i="38"/>
  <c r="Q91" i="38"/>
  <c r="Q94" i="38"/>
  <c r="Q93" i="38"/>
  <c r="Q129" i="38"/>
  <c r="Q130" i="38"/>
  <c r="Q131" i="38"/>
  <c r="Q127" i="38"/>
  <c r="Q125" i="38"/>
  <c r="Q126" i="38"/>
  <c r="Q128" i="38"/>
  <c r="Q110" i="38"/>
  <c r="Q143" i="38"/>
  <c r="Q145" i="38"/>
  <c r="Q144" i="38"/>
  <c r="Q109" i="38"/>
  <c r="Q136" i="38"/>
  <c r="Q108" i="38"/>
  <c r="Q148" i="38"/>
  <c r="Q147" i="38"/>
  <c r="Q111" i="38"/>
  <c r="Q112" i="38"/>
  <c r="Q173" i="38"/>
  <c r="Q174" i="38"/>
  <c r="Q171" i="38"/>
  <c r="Q175" i="38"/>
  <c r="Q178" i="38"/>
  <c r="Q180" i="38"/>
  <c r="Q179" i="38"/>
  <c r="Q172" i="38"/>
  <c r="Q177" i="38"/>
  <c r="Q176" i="38"/>
  <c r="Q170" i="38"/>
  <c r="Q153" i="38"/>
  <c r="Q156" i="38"/>
  <c r="Q157" i="38"/>
  <c r="Q158" i="38"/>
  <c r="Q155" i="38"/>
  <c r="Q160" i="38"/>
  <c r="Q159" i="38"/>
  <c r="Q161" i="38"/>
  <c r="Q154" i="38"/>
  <c r="Q186" i="38"/>
  <c r="Q183" i="38"/>
  <c r="Q187" i="38"/>
  <c r="Q188" i="38"/>
  <c r="Q184" i="38"/>
  <c r="Q189" i="38"/>
  <c r="Q190" i="38"/>
  <c r="Q185" i="38"/>
  <c r="Q191" i="38"/>
  <c r="Q192" i="38"/>
  <c r="Q199" i="38"/>
  <c r="Q195" i="38"/>
  <c r="Q196" i="38"/>
  <c r="Q197" i="38"/>
  <c r="Q200" i="38"/>
  <c r="Q201" i="38"/>
  <c r="Q198" i="38"/>
  <c r="Q193" i="38"/>
  <c r="Q194" i="38"/>
  <c r="Q202" i="38"/>
  <c r="Q132" i="38"/>
  <c r="P25" i="37" l="1"/>
  <c r="D25" i="37"/>
  <c r="G24" i="37"/>
  <c r="J22" i="37"/>
  <c r="M21" i="37"/>
  <c r="I19" i="37"/>
  <c r="E18" i="37"/>
  <c r="I16" i="37"/>
  <c r="E15" i="37"/>
  <c r="I13" i="37"/>
  <c r="E12" i="37"/>
  <c r="I10" i="37"/>
  <c r="E9" i="37"/>
  <c r="F17" i="37"/>
  <c r="K24" i="37"/>
  <c r="I9" i="37"/>
  <c r="F12" i="37"/>
  <c r="O25" i="37"/>
  <c r="C25" i="37"/>
  <c r="F24" i="37"/>
  <c r="I22" i="37"/>
  <c r="L21" i="37"/>
  <c r="H19" i="37"/>
  <c r="D18" i="37"/>
  <c r="H16" i="37"/>
  <c r="D15" i="37"/>
  <c r="H13" i="37"/>
  <c r="D12" i="37"/>
  <c r="H10" i="37"/>
  <c r="D9" i="37"/>
  <c r="B19" i="37"/>
  <c r="H25" i="37"/>
  <c r="I15" i="37"/>
  <c r="B11" i="37"/>
  <c r="N25" i="37"/>
  <c r="B25" i="37"/>
  <c r="E24" i="37"/>
  <c r="H22" i="37"/>
  <c r="K21" i="37"/>
  <c r="G19" i="37"/>
  <c r="C18" i="37"/>
  <c r="G16" i="37"/>
  <c r="C15" i="37"/>
  <c r="G13" i="37"/>
  <c r="C12" i="37"/>
  <c r="G10" i="37"/>
  <c r="C9" i="37"/>
  <c r="O22" i="37"/>
  <c r="B22" i="37"/>
  <c r="E8" i="37"/>
  <c r="F9" i="37"/>
  <c r="M25" i="37"/>
  <c r="P24" i="37"/>
  <c r="D24" i="37"/>
  <c r="G22" i="37"/>
  <c r="J21" i="37"/>
  <c r="F19" i="37"/>
  <c r="B18" i="37"/>
  <c r="F16" i="37"/>
  <c r="B15" i="37"/>
  <c r="F13" i="37"/>
  <c r="B12" i="37"/>
  <c r="F10" i="37"/>
  <c r="B9" i="37"/>
  <c r="C22" i="37"/>
  <c r="N22" i="37"/>
  <c r="E11" i="37"/>
  <c r="F15" i="37"/>
  <c r="L25" i="37"/>
  <c r="O24" i="37"/>
  <c r="C24" i="37"/>
  <c r="F22" i="37"/>
  <c r="I21" i="37"/>
  <c r="E19" i="37"/>
  <c r="I17" i="37"/>
  <c r="E16" i="37"/>
  <c r="I14" i="37"/>
  <c r="E13" i="37"/>
  <c r="I11" i="37"/>
  <c r="E10" i="37"/>
  <c r="I8" i="37"/>
  <c r="L24" i="37"/>
  <c r="E21" i="37"/>
  <c r="I12" i="37"/>
  <c r="B14" i="37"/>
  <c r="K25" i="37"/>
  <c r="N24" i="37"/>
  <c r="B24" i="37"/>
  <c r="E22" i="37"/>
  <c r="H21" i="37"/>
  <c r="D19" i="37"/>
  <c r="H17" i="37"/>
  <c r="D16" i="37"/>
  <c r="H14" i="37"/>
  <c r="D13" i="37"/>
  <c r="H11" i="37"/>
  <c r="D10" i="37"/>
  <c r="H8" i="37"/>
  <c r="I25" i="37"/>
  <c r="B16" i="37"/>
  <c r="F14" i="37"/>
  <c r="B13" i="37"/>
  <c r="F11" i="37"/>
  <c r="B10" i="37"/>
  <c r="F8" i="37"/>
  <c r="E17" i="37"/>
  <c r="F18" i="37"/>
  <c r="J25" i="37"/>
  <c r="M24" i="37"/>
  <c r="P22" i="37"/>
  <c r="D22" i="37"/>
  <c r="G21" i="37"/>
  <c r="C19" i="37"/>
  <c r="G17" i="37"/>
  <c r="C16" i="37"/>
  <c r="G14" i="37"/>
  <c r="C13" i="37"/>
  <c r="G11" i="37"/>
  <c r="C10" i="37"/>
  <c r="G8" i="37"/>
  <c r="F21" i="37"/>
  <c r="I18" i="37"/>
  <c r="E14" i="37"/>
  <c r="G25" i="37"/>
  <c r="J24" i="37"/>
  <c r="M22" i="37"/>
  <c r="P21" i="37"/>
  <c r="D21" i="37"/>
  <c r="H18" i="37"/>
  <c r="D17" i="37"/>
  <c r="H15" i="37"/>
  <c r="D14" i="37"/>
  <c r="H12" i="37"/>
  <c r="D11" i="37"/>
  <c r="H9" i="37"/>
  <c r="D8" i="37"/>
  <c r="F25" i="37"/>
  <c r="I24" i="37"/>
  <c r="L22" i="37"/>
  <c r="O21" i="37"/>
  <c r="C21" i="37"/>
  <c r="G18" i="37"/>
  <c r="C17" i="37"/>
  <c r="G15" i="37"/>
  <c r="C14" i="37"/>
  <c r="G12" i="37"/>
  <c r="C11" i="37"/>
  <c r="G9" i="37"/>
  <c r="C8" i="37"/>
  <c r="E25" i="37"/>
  <c r="H24" i="37"/>
  <c r="K22" i="37"/>
  <c r="N21" i="37"/>
  <c r="B21" i="37"/>
  <c r="B17" i="37"/>
  <c r="B8" i="37"/>
  <c r="K9" i="37"/>
  <c r="P10" i="37"/>
  <c r="K10" i="37"/>
  <c r="L9" i="37"/>
  <c r="M8" i="37"/>
  <c r="O8" i="37"/>
  <c r="M9" i="37"/>
  <c r="L8" i="37"/>
  <c r="N9" i="37"/>
  <c r="J10" i="37"/>
  <c r="J8" i="37"/>
  <c r="O9" i="37"/>
  <c r="K8" i="37"/>
  <c r="P9" i="37"/>
  <c r="N8" i="37"/>
  <c r="L10" i="37"/>
  <c r="P8" i="37"/>
  <c r="N10" i="37"/>
  <c r="M10" i="37"/>
  <c r="J9" i="37"/>
  <c r="O10" i="37"/>
  <c r="J12" i="37"/>
  <c r="O13" i="37"/>
  <c r="M15" i="37"/>
  <c r="K17" i="37"/>
  <c r="P18" i="37"/>
  <c r="K12" i="37"/>
  <c r="P13" i="37"/>
  <c r="N15" i="37"/>
  <c r="L17" i="37"/>
  <c r="J19" i="37"/>
  <c r="L12" i="37"/>
  <c r="J14" i="37"/>
  <c r="O15" i="37"/>
  <c r="M17" i="37"/>
  <c r="K19" i="37"/>
  <c r="M12" i="37"/>
  <c r="K14" i="37"/>
  <c r="P15" i="37"/>
  <c r="N17" i="37"/>
  <c r="L19" i="37"/>
  <c r="N12" i="37"/>
  <c r="L14" i="37"/>
  <c r="J16" i="37"/>
  <c r="O17" i="37"/>
  <c r="M19" i="37"/>
  <c r="O12" i="37"/>
  <c r="M14" i="37"/>
  <c r="K16" i="37"/>
  <c r="P17" i="37"/>
  <c r="N19" i="37"/>
  <c r="M13" i="37"/>
  <c r="K15" i="37"/>
  <c r="P16" i="37"/>
  <c r="N18" i="37"/>
  <c r="N13" i="37"/>
  <c r="L15" i="37"/>
  <c r="J17" i="37"/>
  <c r="O18" i="37"/>
  <c r="P12" i="37"/>
  <c r="J18" i="37"/>
  <c r="J13" i="37"/>
  <c r="K18" i="37"/>
  <c r="K13" i="37"/>
  <c r="L18" i="37"/>
  <c r="L13" i="37"/>
  <c r="M18" i="37"/>
  <c r="N14" i="37"/>
  <c r="O19" i="37"/>
  <c r="P14" i="37"/>
  <c r="O14" i="37"/>
  <c r="P19" i="37"/>
  <c r="N16" i="37"/>
  <c r="O16" i="37"/>
  <c r="J15" i="37"/>
  <c r="L16" i="37"/>
  <c r="M16" i="37"/>
  <c r="J11" i="37"/>
  <c r="K11" i="37"/>
  <c r="L11" i="37"/>
  <c r="M11" i="37"/>
  <c r="N11" i="37"/>
  <c r="O11" i="37"/>
  <c r="P11" i="37"/>
  <c r="Q21" i="38"/>
  <c r="Q23" i="38"/>
  <c r="Q20" i="38"/>
  <c r="E5" i="70"/>
  <c r="E6" i="70"/>
  <c r="E7" i="70"/>
  <c r="Q16" i="38"/>
  <c r="Q17" i="38"/>
  <c r="Q14" i="38"/>
  <c r="Q9" i="38"/>
  <c r="Q8" i="38"/>
  <c r="Q7" i="38"/>
  <c r="Q10" i="38"/>
  <c r="Q12" i="38"/>
  <c r="Q15" i="38"/>
  <c r="Q24" i="38"/>
  <c r="Q18" i="38"/>
  <c r="Q11" i="38"/>
  <c r="Q13" i="38"/>
  <c r="B7" i="37"/>
  <c r="B6" i="37"/>
  <c r="B5" i="37"/>
  <c r="E18" i="38"/>
  <c r="F3" i="43" l="1"/>
  <c r="F4" i="43"/>
  <c r="F5" i="43"/>
  <c r="F6" i="43"/>
  <c r="F7" i="43"/>
  <c r="F8" i="43"/>
  <c r="F9" i="43"/>
  <c r="F10" i="43"/>
  <c r="F11" i="43"/>
  <c r="F12" i="43"/>
  <c r="F13" i="43"/>
  <c r="F14" i="43"/>
  <c r="F15" i="43"/>
  <c r="F16" i="43"/>
  <c r="F17" i="43"/>
  <c r="F18" i="43"/>
  <c r="F19" i="43"/>
  <c r="F20" i="43"/>
  <c r="F21" i="43"/>
  <c r="F22" i="43"/>
  <c r="F23" i="43"/>
  <c r="F24" i="43"/>
  <c r="F25" i="43"/>
  <c r="F26" i="43"/>
  <c r="F27" i="43"/>
  <c r="F28" i="43"/>
  <c r="F29" i="43"/>
  <c r="F30" i="43"/>
  <c r="F31" i="43"/>
  <c r="F32" i="43"/>
  <c r="AO190" i="38" l="1"/>
  <c r="R190" i="38"/>
  <c r="X190" i="38"/>
  <c r="AO185" i="38"/>
  <c r="R185" i="38"/>
  <c r="X185" i="38"/>
  <c r="AO191" i="38"/>
  <c r="R191" i="38"/>
  <c r="X191" i="38"/>
  <c r="AO192" i="38"/>
  <c r="R192" i="38"/>
  <c r="X192" i="38"/>
  <c r="AO199" i="38"/>
  <c r="R199" i="38"/>
  <c r="X199" i="38"/>
  <c r="AO195" i="38"/>
  <c r="R195" i="38"/>
  <c r="X195" i="38"/>
  <c r="AO196" i="38"/>
  <c r="R196" i="38"/>
  <c r="X196" i="38"/>
  <c r="AO197" i="38"/>
  <c r="R197" i="38"/>
  <c r="X197" i="38"/>
  <c r="AO200" i="38"/>
  <c r="R200" i="38"/>
  <c r="X200" i="38"/>
  <c r="AO201" i="38"/>
  <c r="R201" i="38"/>
  <c r="X201" i="38"/>
  <c r="AO198" i="38"/>
  <c r="R198" i="38"/>
  <c r="X198" i="38"/>
  <c r="AO193" i="38"/>
  <c r="R193" i="38"/>
  <c r="X193" i="38"/>
  <c r="AO194" i="38"/>
  <c r="R194" i="38"/>
  <c r="X194" i="38"/>
  <c r="AO202" i="38"/>
  <c r="R202" i="38"/>
  <c r="X202" i="38"/>
  <c r="AO173" i="38"/>
  <c r="R173" i="38"/>
  <c r="X173" i="38"/>
  <c r="AO174" i="38"/>
  <c r="R174" i="38"/>
  <c r="X174" i="38"/>
  <c r="AO171" i="38"/>
  <c r="R171" i="38"/>
  <c r="X171" i="38"/>
  <c r="AO175" i="38"/>
  <c r="R175" i="38"/>
  <c r="X175" i="38"/>
  <c r="AO178" i="38"/>
  <c r="R178" i="38"/>
  <c r="X178" i="38"/>
  <c r="Y178" i="38" s="1"/>
  <c r="AO180" i="38"/>
  <c r="R180" i="38"/>
  <c r="X180" i="38"/>
  <c r="AO179" i="38"/>
  <c r="R179" i="38"/>
  <c r="X179" i="38"/>
  <c r="AO172" i="38"/>
  <c r="R172" i="38"/>
  <c r="X172" i="38"/>
  <c r="AO177" i="38"/>
  <c r="R177" i="38"/>
  <c r="X177" i="38"/>
  <c r="AO176" i="38"/>
  <c r="R176" i="38"/>
  <c r="X176" i="38"/>
  <c r="AO170" i="38"/>
  <c r="R170" i="38"/>
  <c r="X170" i="38"/>
  <c r="AO153" i="38"/>
  <c r="R153" i="38"/>
  <c r="T153" i="38"/>
  <c r="X153" i="38"/>
  <c r="AO156" i="38"/>
  <c r="R156" i="38"/>
  <c r="X156" i="38"/>
  <c r="AO157" i="38"/>
  <c r="R157" i="38"/>
  <c r="T157" i="38"/>
  <c r="X157" i="38"/>
  <c r="AO158" i="38"/>
  <c r="R158" i="38"/>
  <c r="X158" i="38"/>
  <c r="AO155" i="38"/>
  <c r="R155" i="38"/>
  <c r="X155" i="38"/>
  <c r="AO160" i="38"/>
  <c r="R160" i="38"/>
  <c r="T160" i="38"/>
  <c r="X160" i="38"/>
  <c r="AO159" i="38"/>
  <c r="R159" i="38"/>
  <c r="X159" i="38"/>
  <c r="AO161" i="38"/>
  <c r="R161" i="38"/>
  <c r="T161" i="38"/>
  <c r="X161" i="38"/>
  <c r="AO154" i="38"/>
  <c r="R154" i="38"/>
  <c r="T154" i="38"/>
  <c r="X154" i="38"/>
  <c r="Q205" i="51"/>
  <c r="U177" i="51"/>
  <c r="M135" i="51"/>
  <c r="X79" i="38"/>
  <c r="X80" i="38"/>
  <c r="X83" i="38"/>
  <c r="X84" i="38"/>
  <c r="X85" i="38"/>
  <c r="X146" i="38"/>
  <c r="X137" i="38"/>
  <c r="X138" i="38"/>
  <c r="X139" i="38"/>
  <c r="X140" i="38"/>
  <c r="X142" i="38"/>
  <c r="X141" i="38"/>
  <c r="X124" i="38"/>
  <c r="X115" i="38"/>
  <c r="X116" i="38"/>
  <c r="X114" i="38"/>
  <c r="X117" i="38"/>
  <c r="X120" i="38"/>
  <c r="X118" i="38"/>
  <c r="X121" i="38"/>
  <c r="X119" i="38"/>
  <c r="X113" i="38"/>
  <c r="X122" i="38"/>
  <c r="X123" i="38"/>
  <c r="X41" i="38"/>
  <c r="X37" i="38"/>
  <c r="X39" i="38"/>
  <c r="X38" i="38"/>
  <c r="X40" i="38"/>
  <c r="X36" i="38"/>
  <c r="X43" i="38"/>
  <c r="X42" i="38"/>
  <c r="X35" i="38"/>
  <c r="X44" i="38"/>
  <c r="X34" i="38"/>
  <c r="X31" i="38"/>
  <c r="X28" i="38"/>
  <c r="X27" i="38"/>
  <c r="X33" i="38"/>
  <c r="X29" i="38"/>
  <c r="X30" i="38"/>
  <c r="X32" i="38"/>
  <c r="X46" i="38"/>
  <c r="X47" i="38"/>
  <c r="X50" i="38"/>
  <c r="X58" i="38"/>
  <c r="X52" i="38"/>
  <c r="X51" i="38"/>
  <c r="X53" i="38"/>
  <c r="X48" i="38"/>
  <c r="X49" i="38"/>
  <c r="X45" i="38"/>
  <c r="X54" i="38"/>
  <c r="X56" i="38"/>
  <c r="X55" i="38"/>
  <c r="X57" i="38"/>
  <c r="X59" i="38"/>
  <c r="X96" i="38"/>
  <c r="X100" i="38"/>
  <c r="X97" i="38"/>
  <c r="X99" i="38"/>
  <c r="X98" i="38"/>
  <c r="X104" i="38"/>
  <c r="X101" i="38"/>
  <c r="X102" i="38"/>
  <c r="X106" i="38"/>
  <c r="X105" i="38"/>
  <c r="X103" i="38"/>
  <c r="X68" i="38"/>
  <c r="X61" i="38"/>
  <c r="X67" i="38"/>
  <c r="X64" i="38"/>
  <c r="X71" i="38"/>
  <c r="X63" i="38"/>
  <c r="X62" i="38"/>
  <c r="X60" i="38"/>
  <c r="X65" i="38"/>
  <c r="X66" i="38"/>
  <c r="X70" i="38"/>
  <c r="X73" i="38"/>
  <c r="X74" i="38"/>
  <c r="X69" i="38"/>
  <c r="X72" i="38"/>
  <c r="X75" i="38"/>
  <c r="X90" i="38"/>
  <c r="X92" i="38"/>
  <c r="X95" i="38"/>
  <c r="X87" i="38"/>
  <c r="X89" i="38"/>
  <c r="X88" i="38"/>
  <c r="X91" i="38"/>
  <c r="X94" i="38"/>
  <c r="X93" i="38"/>
  <c r="X129" i="38"/>
  <c r="X130" i="38"/>
  <c r="X131" i="38"/>
  <c r="X127" i="38"/>
  <c r="X125" i="38"/>
  <c r="X126" i="38"/>
  <c r="X128" i="38"/>
  <c r="X110" i="38"/>
  <c r="X143" i="38"/>
  <c r="X145" i="38"/>
  <c r="X144" i="38"/>
  <c r="X109" i="38"/>
  <c r="X136" i="38"/>
  <c r="X108" i="38"/>
  <c r="X148" i="38"/>
  <c r="X147" i="38"/>
  <c r="X111" i="38"/>
  <c r="X112" i="38"/>
  <c r="X186" i="38"/>
  <c r="X183" i="38"/>
  <c r="X187" i="38"/>
  <c r="X188" i="38"/>
  <c r="X184" i="38"/>
  <c r="X189" i="38"/>
  <c r="X134" i="38"/>
  <c r="X133" i="38"/>
  <c r="X135" i="38"/>
  <c r="X77" i="38"/>
  <c r="X86" i="38"/>
  <c r="X76" i="38"/>
  <c r="X81" i="38"/>
  <c r="X78" i="38"/>
  <c r="X82" i="38"/>
  <c r="X107" i="38"/>
  <c r="X132" i="38"/>
  <c r="R107" i="38"/>
  <c r="R134" i="38"/>
  <c r="R133" i="38"/>
  <c r="R135" i="38"/>
  <c r="R77" i="38"/>
  <c r="R86" i="38"/>
  <c r="R76" i="38"/>
  <c r="R81" i="38"/>
  <c r="R78" i="38"/>
  <c r="R82" i="38"/>
  <c r="R79" i="38"/>
  <c r="R80" i="38"/>
  <c r="R83" i="38"/>
  <c r="R84" i="38"/>
  <c r="R85" i="38"/>
  <c r="R146" i="38"/>
  <c r="R137" i="38"/>
  <c r="R138" i="38"/>
  <c r="R139" i="38"/>
  <c r="R140" i="38"/>
  <c r="R142" i="38"/>
  <c r="R141" i="38"/>
  <c r="R124" i="38"/>
  <c r="R115" i="38"/>
  <c r="R116" i="38"/>
  <c r="R114" i="38"/>
  <c r="R117" i="38"/>
  <c r="R120" i="38"/>
  <c r="R118" i="38"/>
  <c r="R121" i="38"/>
  <c r="R119" i="38"/>
  <c r="R113" i="38"/>
  <c r="R122" i="38"/>
  <c r="R123" i="38"/>
  <c r="R41" i="38"/>
  <c r="R37" i="38"/>
  <c r="R39" i="38"/>
  <c r="R38" i="38"/>
  <c r="R40" i="38"/>
  <c r="R36" i="38"/>
  <c r="R43" i="38"/>
  <c r="R42" i="38"/>
  <c r="R35" i="38"/>
  <c r="R44" i="38"/>
  <c r="R34" i="38"/>
  <c r="R31" i="38"/>
  <c r="R28" i="38"/>
  <c r="R27" i="38"/>
  <c r="R33" i="38"/>
  <c r="R29" i="38"/>
  <c r="R30" i="38"/>
  <c r="R32" i="38"/>
  <c r="R46" i="38"/>
  <c r="R47" i="38"/>
  <c r="R50" i="38"/>
  <c r="R58" i="38"/>
  <c r="R52" i="38"/>
  <c r="R51" i="38"/>
  <c r="R53" i="38"/>
  <c r="R48" i="38"/>
  <c r="R49" i="38"/>
  <c r="R45" i="38"/>
  <c r="R54" i="38"/>
  <c r="R56" i="38"/>
  <c r="R55" i="38"/>
  <c r="R57" i="38"/>
  <c r="R59" i="38"/>
  <c r="R96" i="38"/>
  <c r="R100" i="38"/>
  <c r="R97" i="38"/>
  <c r="R99" i="38"/>
  <c r="R98" i="38"/>
  <c r="R104" i="38"/>
  <c r="R101" i="38"/>
  <c r="R102" i="38"/>
  <c r="R106" i="38"/>
  <c r="R105" i="38"/>
  <c r="R103" i="38"/>
  <c r="R68" i="38"/>
  <c r="R61" i="38"/>
  <c r="R67" i="38"/>
  <c r="R64" i="38"/>
  <c r="R71" i="38"/>
  <c r="R63" i="38"/>
  <c r="R62" i="38"/>
  <c r="R60" i="38"/>
  <c r="R65" i="38"/>
  <c r="R66" i="38"/>
  <c r="R70" i="38"/>
  <c r="R73" i="38"/>
  <c r="R74" i="38"/>
  <c r="R69" i="38"/>
  <c r="R72" i="38"/>
  <c r="R75" i="38"/>
  <c r="R90" i="38"/>
  <c r="R92" i="38"/>
  <c r="R95" i="38"/>
  <c r="R87" i="38"/>
  <c r="R89" i="38"/>
  <c r="R88" i="38"/>
  <c r="R91" i="38"/>
  <c r="R94" i="38"/>
  <c r="R93" i="38"/>
  <c r="R129" i="38"/>
  <c r="R130" i="38"/>
  <c r="R131" i="38"/>
  <c r="R127" i="38"/>
  <c r="R125" i="38"/>
  <c r="R126" i="38"/>
  <c r="R128" i="38"/>
  <c r="R110" i="38"/>
  <c r="R143" i="38"/>
  <c r="R145" i="38"/>
  <c r="R144" i="38"/>
  <c r="R109" i="38"/>
  <c r="R136" i="38"/>
  <c r="R108" i="38"/>
  <c r="R148" i="38"/>
  <c r="R147" i="38"/>
  <c r="R111" i="38"/>
  <c r="R112" i="38"/>
  <c r="R186" i="38"/>
  <c r="R183" i="38"/>
  <c r="R187" i="38"/>
  <c r="R188" i="38"/>
  <c r="R184" i="38"/>
  <c r="R189" i="38"/>
  <c r="R132" i="38"/>
  <c r="AO107" i="38"/>
  <c r="AO134" i="38"/>
  <c r="AO133" i="38"/>
  <c r="AO135" i="38"/>
  <c r="AO77" i="38"/>
  <c r="AO86" i="38"/>
  <c r="AO76" i="38"/>
  <c r="AO81" i="38"/>
  <c r="AO78" i="38"/>
  <c r="AO82" i="38"/>
  <c r="AO79" i="38"/>
  <c r="AO80" i="38"/>
  <c r="AO83" i="38"/>
  <c r="AO84" i="38"/>
  <c r="AO85" i="38"/>
  <c r="AO146" i="38"/>
  <c r="AO137" i="38"/>
  <c r="AO138" i="38"/>
  <c r="AO139" i="38"/>
  <c r="AO140" i="38"/>
  <c r="AO142" i="38"/>
  <c r="AO141" i="38"/>
  <c r="AO124" i="38"/>
  <c r="AO115" i="38"/>
  <c r="AO116" i="38"/>
  <c r="AO114" i="38"/>
  <c r="AO117" i="38"/>
  <c r="AO120" i="38"/>
  <c r="AO118" i="38"/>
  <c r="AO121" i="38"/>
  <c r="AO119" i="38"/>
  <c r="AO113" i="38"/>
  <c r="AO122" i="38"/>
  <c r="AO123" i="38"/>
  <c r="AO41" i="38"/>
  <c r="AO37" i="38"/>
  <c r="AO39" i="38"/>
  <c r="AO38" i="38"/>
  <c r="AO40" i="38"/>
  <c r="AO36" i="38"/>
  <c r="AO43" i="38"/>
  <c r="AO42" i="38"/>
  <c r="AO35" i="38"/>
  <c r="AO44" i="38"/>
  <c r="AO34" i="38"/>
  <c r="AO31" i="38"/>
  <c r="AO28" i="38"/>
  <c r="AO27" i="38"/>
  <c r="AO33" i="38"/>
  <c r="AO29" i="38"/>
  <c r="AO30" i="38"/>
  <c r="AO32" i="38"/>
  <c r="AO46" i="38"/>
  <c r="AO47" i="38"/>
  <c r="AO50" i="38"/>
  <c r="AO58" i="38"/>
  <c r="AO52" i="38"/>
  <c r="AO51" i="38"/>
  <c r="AO53" i="38"/>
  <c r="AO48" i="38"/>
  <c r="AO49" i="38"/>
  <c r="AO45" i="38"/>
  <c r="AO54" i="38"/>
  <c r="AO56" i="38"/>
  <c r="AO55" i="38"/>
  <c r="AO57" i="38"/>
  <c r="AO59" i="38"/>
  <c r="AO96" i="38"/>
  <c r="AO100" i="38"/>
  <c r="AO97" i="38"/>
  <c r="AO99" i="38"/>
  <c r="AO98" i="38"/>
  <c r="AO104" i="38"/>
  <c r="AO101" i="38"/>
  <c r="AO102" i="38"/>
  <c r="AO106" i="38"/>
  <c r="AO105" i="38"/>
  <c r="AO103" i="38"/>
  <c r="AO68" i="38"/>
  <c r="AO61" i="38"/>
  <c r="AO67" i="38"/>
  <c r="AO64" i="38"/>
  <c r="AO71" i="38"/>
  <c r="AO63" i="38"/>
  <c r="AO62" i="38"/>
  <c r="AO60" i="38"/>
  <c r="AO65" i="38"/>
  <c r="AO66" i="38"/>
  <c r="AO70" i="38"/>
  <c r="AO73" i="38"/>
  <c r="AO74" i="38"/>
  <c r="AO69" i="38"/>
  <c r="AO72" i="38"/>
  <c r="AO75" i="38"/>
  <c r="AO90" i="38"/>
  <c r="AO92" i="38"/>
  <c r="AO95" i="38"/>
  <c r="AO87" i="38"/>
  <c r="AO89" i="38"/>
  <c r="AO88" i="38"/>
  <c r="AO91" i="38"/>
  <c r="AO94" i="38"/>
  <c r="AO93" i="38"/>
  <c r="AO129" i="38"/>
  <c r="AO130" i="38"/>
  <c r="AO131" i="38"/>
  <c r="AO127" i="38"/>
  <c r="AO125" i="38"/>
  <c r="AO126" i="38"/>
  <c r="AO128" i="38"/>
  <c r="AO110" i="38"/>
  <c r="AO143" i="38"/>
  <c r="AO145" i="38"/>
  <c r="AO144" i="38"/>
  <c r="AO109" i="38"/>
  <c r="AO136" i="38"/>
  <c r="AO108" i="38"/>
  <c r="AO148" i="38"/>
  <c r="AO147" i="38"/>
  <c r="AO111" i="38"/>
  <c r="AO112" i="38"/>
  <c r="AO186" i="38"/>
  <c r="AO183" i="38"/>
  <c r="AO187" i="38"/>
  <c r="AO188" i="38"/>
  <c r="AO184" i="38"/>
  <c r="AO189" i="38"/>
  <c r="AO132" i="38"/>
  <c r="E12" i="38"/>
  <c r="H100" i="51"/>
  <c r="J100" i="51"/>
  <c r="F7" i="55"/>
  <c r="N164" i="51"/>
  <c r="K100" i="51"/>
  <c r="L175" i="51"/>
  <c r="Q179" i="51"/>
  <c r="W91" i="51"/>
  <c r="V163" i="51"/>
  <c r="S184" i="51"/>
  <c r="N110" i="51"/>
  <c r="O146" i="51"/>
  <c r="J170" i="51"/>
  <c r="P157" i="51"/>
  <c r="H45" i="51"/>
  <c r="H50" i="51"/>
  <c r="H71" i="51"/>
  <c r="H86" i="51"/>
  <c r="H147" i="51"/>
  <c r="H149" i="51"/>
  <c r="H151" i="51"/>
  <c r="H153" i="51"/>
  <c r="H155" i="51"/>
  <c r="H156" i="51"/>
  <c r="H158" i="51"/>
  <c r="H159" i="51"/>
  <c r="H160" i="51"/>
  <c r="H168" i="51"/>
  <c r="H174" i="51"/>
  <c r="H176" i="51"/>
  <c r="H178" i="51"/>
  <c r="H188" i="51"/>
  <c r="H197" i="51"/>
  <c r="H202" i="51"/>
  <c r="H203" i="51"/>
  <c r="H204" i="51"/>
  <c r="H208" i="51"/>
  <c r="H209" i="51"/>
  <c r="H210" i="51"/>
  <c r="J45" i="51"/>
  <c r="K45" i="51"/>
  <c r="L45" i="51"/>
  <c r="M45" i="51"/>
  <c r="N45" i="51"/>
  <c r="O45" i="51"/>
  <c r="P45" i="51"/>
  <c r="Q45" i="51"/>
  <c r="R45" i="51"/>
  <c r="S45" i="51"/>
  <c r="T45" i="51"/>
  <c r="U45" i="51"/>
  <c r="V45" i="51"/>
  <c r="W45" i="51"/>
  <c r="J50" i="51"/>
  <c r="K50" i="51"/>
  <c r="L50" i="51"/>
  <c r="M50" i="51"/>
  <c r="N50" i="51"/>
  <c r="O50" i="51"/>
  <c r="P50" i="51"/>
  <c r="Q50" i="51"/>
  <c r="R50" i="51"/>
  <c r="S50" i="51"/>
  <c r="T50" i="51"/>
  <c r="U50" i="51"/>
  <c r="V50" i="51"/>
  <c r="W50" i="51"/>
  <c r="J71" i="51"/>
  <c r="K71" i="51"/>
  <c r="L71" i="51"/>
  <c r="M71" i="51"/>
  <c r="N71" i="51"/>
  <c r="O71" i="51"/>
  <c r="P71" i="51"/>
  <c r="Q71" i="51"/>
  <c r="R71" i="51"/>
  <c r="S71" i="51"/>
  <c r="T71" i="51"/>
  <c r="U71" i="51"/>
  <c r="V71" i="51"/>
  <c r="W71" i="51"/>
  <c r="J86" i="51"/>
  <c r="K86" i="51"/>
  <c r="L86" i="51"/>
  <c r="M86" i="51"/>
  <c r="N86" i="51"/>
  <c r="O86" i="51"/>
  <c r="P86" i="51"/>
  <c r="Q86" i="51"/>
  <c r="R86" i="51"/>
  <c r="S86" i="51"/>
  <c r="T86" i="51"/>
  <c r="U86" i="51"/>
  <c r="V86" i="51"/>
  <c r="W86" i="51"/>
  <c r="J136" i="51"/>
  <c r="J147" i="51"/>
  <c r="K147" i="51"/>
  <c r="L147" i="51"/>
  <c r="M147" i="51"/>
  <c r="N147" i="51"/>
  <c r="O147" i="51"/>
  <c r="P147" i="51"/>
  <c r="Q147" i="51"/>
  <c r="R147" i="51"/>
  <c r="S147" i="51"/>
  <c r="T147" i="51"/>
  <c r="U147" i="51"/>
  <c r="V147" i="51"/>
  <c r="W147" i="51"/>
  <c r="J149" i="51"/>
  <c r="K149" i="51"/>
  <c r="L149" i="51"/>
  <c r="M149" i="51"/>
  <c r="N149" i="51"/>
  <c r="O149" i="51"/>
  <c r="P149" i="51"/>
  <c r="Q149" i="51"/>
  <c r="R149" i="51"/>
  <c r="S149" i="51"/>
  <c r="T149" i="51"/>
  <c r="U149" i="51"/>
  <c r="V149" i="51"/>
  <c r="W149" i="51"/>
  <c r="J151" i="51"/>
  <c r="K151" i="51"/>
  <c r="L151" i="51"/>
  <c r="M151" i="51"/>
  <c r="N151" i="51"/>
  <c r="O151" i="51"/>
  <c r="P151" i="51"/>
  <c r="Q151" i="51"/>
  <c r="R151" i="51"/>
  <c r="S151" i="51"/>
  <c r="T151" i="51"/>
  <c r="U151" i="51"/>
  <c r="V151" i="51"/>
  <c r="W151" i="51"/>
  <c r="J153" i="51"/>
  <c r="K153" i="51"/>
  <c r="L153" i="51"/>
  <c r="M153" i="51"/>
  <c r="N153" i="51"/>
  <c r="O153" i="51"/>
  <c r="P153" i="51"/>
  <c r="Q153" i="51"/>
  <c r="R153" i="51"/>
  <c r="S153" i="51"/>
  <c r="T153" i="51"/>
  <c r="U153" i="51"/>
  <c r="V153" i="51"/>
  <c r="W153" i="51"/>
  <c r="J155" i="51"/>
  <c r="K155" i="51"/>
  <c r="L155" i="51"/>
  <c r="M155" i="51"/>
  <c r="N155" i="51"/>
  <c r="O155" i="51"/>
  <c r="P155" i="51"/>
  <c r="Q155" i="51"/>
  <c r="R155" i="51"/>
  <c r="S155" i="51"/>
  <c r="T155" i="51"/>
  <c r="U155" i="51"/>
  <c r="V155" i="51"/>
  <c r="W155" i="51"/>
  <c r="J156" i="51"/>
  <c r="K156" i="51"/>
  <c r="L156" i="51"/>
  <c r="M156" i="51"/>
  <c r="N156" i="51"/>
  <c r="O156" i="51"/>
  <c r="P156" i="51"/>
  <c r="Q156" i="51"/>
  <c r="R156" i="51"/>
  <c r="S156" i="51"/>
  <c r="T156" i="51"/>
  <c r="U156" i="51"/>
  <c r="V156" i="51"/>
  <c r="W156" i="51"/>
  <c r="J158" i="51"/>
  <c r="K158" i="51"/>
  <c r="L158" i="51"/>
  <c r="M158" i="51"/>
  <c r="N158" i="51"/>
  <c r="O158" i="51"/>
  <c r="P158" i="51"/>
  <c r="Q158" i="51"/>
  <c r="R158" i="51"/>
  <c r="S158" i="51"/>
  <c r="T158" i="51"/>
  <c r="U158" i="51"/>
  <c r="V158" i="51"/>
  <c r="W158" i="51"/>
  <c r="J159" i="51"/>
  <c r="K159" i="51"/>
  <c r="L159" i="51"/>
  <c r="M159" i="51"/>
  <c r="N159" i="51"/>
  <c r="O159" i="51"/>
  <c r="P159" i="51"/>
  <c r="Q159" i="51"/>
  <c r="R159" i="51"/>
  <c r="S159" i="51"/>
  <c r="T159" i="51"/>
  <c r="U159" i="51"/>
  <c r="V159" i="51"/>
  <c r="W159" i="51"/>
  <c r="J160" i="51"/>
  <c r="K160" i="51"/>
  <c r="L160" i="51"/>
  <c r="M160" i="51"/>
  <c r="N160" i="51"/>
  <c r="O160" i="51"/>
  <c r="P160" i="51"/>
  <c r="Q160" i="51"/>
  <c r="R160" i="51"/>
  <c r="S160" i="51"/>
  <c r="T160" i="51"/>
  <c r="U160" i="51"/>
  <c r="V160" i="51"/>
  <c r="W160" i="51"/>
  <c r="J168" i="51"/>
  <c r="K168" i="51"/>
  <c r="L168" i="51"/>
  <c r="M168" i="51"/>
  <c r="N168" i="51"/>
  <c r="O168" i="51"/>
  <c r="P168" i="51"/>
  <c r="Q168" i="51"/>
  <c r="R168" i="51"/>
  <c r="S168" i="51"/>
  <c r="T168" i="51"/>
  <c r="U168" i="51"/>
  <c r="V168" i="51"/>
  <c r="W168" i="51"/>
  <c r="M169" i="51"/>
  <c r="O171" i="51"/>
  <c r="O172" i="51"/>
  <c r="O173" i="51"/>
  <c r="J174" i="51"/>
  <c r="K174" i="51"/>
  <c r="L174" i="51"/>
  <c r="M174" i="51"/>
  <c r="N174" i="51"/>
  <c r="O174" i="51"/>
  <c r="P174" i="51"/>
  <c r="Q174" i="51"/>
  <c r="R174" i="51"/>
  <c r="S174" i="51"/>
  <c r="T174" i="51"/>
  <c r="U174" i="51"/>
  <c r="V174" i="51"/>
  <c r="W174" i="51"/>
  <c r="J176" i="51"/>
  <c r="K176" i="51"/>
  <c r="L176" i="51"/>
  <c r="M176" i="51"/>
  <c r="N176" i="51"/>
  <c r="O176" i="51"/>
  <c r="P176" i="51"/>
  <c r="Q176" i="51"/>
  <c r="R176" i="51"/>
  <c r="S176" i="51"/>
  <c r="T176" i="51"/>
  <c r="U176" i="51"/>
  <c r="V176" i="51"/>
  <c r="W176" i="51"/>
  <c r="J178" i="51"/>
  <c r="K178" i="51"/>
  <c r="L178" i="51"/>
  <c r="M178" i="51"/>
  <c r="N178" i="51"/>
  <c r="O178" i="51"/>
  <c r="P178" i="51"/>
  <c r="Q178" i="51"/>
  <c r="R178" i="51"/>
  <c r="S178" i="51"/>
  <c r="T178" i="51"/>
  <c r="U178" i="51"/>
  <c r="V178" i="51"/>
  <c r="W178" i="51"/>
  <c r="J185" i="51"/>
  <c r="Q185" i="51"/>
  <c r="V185" i="51"/>
  <c r="J186" i="51"/>
  <c r="O186" i="51"/>
  <c r="V186" i="51"/>
  <c r="J188" i="51"/>
  <c r="K188" i="51"/>
  <c r="L188" i="51"/>
  <c r="M188" i="51"/>
  <c r="N188" i="51"/>
  <c r="O188" i="51"/>
  <c r="P188" i="51"/>
  <c r="Q188" i="51"/>
  <c r="R188" i="51"/>
  <c r="S188" i="51"/>
  <c r="T188" i="51"/>
  <c r="U188" i="51"/>
  <c r="V188" i="51"/>
  <c r="W188" i="51"/>
  <c r="J197" i="51"/>
  <c r="K197" i="51"/>
  <c r="L197" i="51"/>
  <c r="M197" i="51"/>
  <c r="N197" i="51"/>
  <c r="O197" i="51"/>
  <c r="P197" i="51"/>
  <c r="Q197" i="51"/>
  <c r="R197" i="51"/>
  <c r="S197" i="51"/>
  <c r="T197" i="51"/>
  <c r="U197" i="51"/>
  <c r="V197" i="51"/>
  <c r="W197" i="51"/>
  <c r="J199" i="51"/>
  <c r="P199" i="51"/>
  <c r="Q199" i="51"/>
  <c r="R199" i="51"/>
  <c r="V199" i="51"/>
  <c r="J202" i="51"/>
  <c r="K202" i="51"/>
  <c r="L202" i="51"/>
  <c r="M202" i="51"/>
  <c r="N202" i="51"/>
  <c r="O202" i="51"/>
  <c r="P202" i="51"/>
  <c r="Q202" i="51"/>
  <c r="R202" i="51"/>
  <c r="S202" i="51"/>
  <c r="T202" i="51"/>
  <c r="U202" i="51"/>
  <c r="V202" i="51"/>
  <c r="W202" i="51"/>
  <c r="J203" i="51"/>
  <c r="K203" i="51"/>
  <c r="L203" i="51"/>
  <c r="M203" i="51"/>
  <c r="N203" i="51"/>
  <c r="O203" i="51"/>
  <c r="P203" i="51"/>
  <c r="Q203" i="51"/>
  <c r="R203" i="51"/>
  <c r="S203" i="51"/>
  <c r="T203" i="51"/>
  <c r="U203" i="51"/>
  <c r="V203" i="51"/>
  <c r="W203" i="51"/>
  <c r="J204" i="51"/>
  <c r="K204" i="51"/>
  <c r="L204" i="51"/>
  <c r="M204" i="51"/>
  <c r="N204" i="51"/>
  <c r="O204" i="51"/>
  <c r="P204" i="51"/>
  <c r="Q204" i="51"/>
  <c r="R204" i="51"/>
  <c r="S204" i="51"/>
  <c r="T204" i="51"/>
  <c r="U204" i="51"/>
  <c r="V204" i="51"/>
  <c r="W204" i="51"/>
  <c r="K206" i="51"/>
  <c r="R206" i="51"/>
  <c r="S206" i="51"/>
  <c r="W206" i="51"/>
  <c r="N207" i="51"/>
  <c r="O207" i="51"/>
  <c r="P207" i="51"/>
  <c r="Q207" i="51"/>
  <c r="R207" i="51"/>
  <c r="U207" i="51"/>
  <c r="J208" i="51"/>
  <c r="K208" i="51"/>
  <c r="L208" i="51"/>
  <c r="M208" i="51"/>
  <c r="N208" i="51"/>
  <c r="O208" i="51"/>
  <c r="P208" i="51"/>
  <c r="Q208" i="51"/>
  <c r="R208" i="51"/>
  <c r="S208" i="51"/>
  <c r="T208" i="51"/>
  <c r="U208" i="51"/>
  <c r="V208" i="51"/>
  <c r="W208" i="51"/>
  <c r="J209" i="51"/>
  <c r="K209" i="51"/>
  <c r="L209" i="51"/>
  <c r="M209" i="51"/>
  <c r="N209" i="51"/>
  <c r="O209" i="51"/>
  <c r="P209" i="51"/>
  <c r="Q209" i="51"/>
  <c r="R209" i="51"/>
  <c r="S209" i="51"/>
  <c r="T209" i="51"/>
  <c r="U209" i="51"/>
  <c r="V209" i="51"/>
  <c r="W209" i="51"/>
  <c r="J210" i="51"/>
  <c r="K210" i="51"/>
  <c r="L210" i="51"/>
  <c r="M210" i="51"/>
  <c r="N210" i="51"/>
  <c r="O210" i="51"/>
  <c r="P210" i="51"/>
  <c r="Q210" i="51"/>
  <c r="R210" i="51"/>
  <c r="S210" i="51"/>
  <c r="T210" i="51"/>
  <c r="U210" i="51"/>
  <c r="V210" i="51"/>
  <c r="W210" i="51"/>
  <c r="U137" i="51"/>
  <c r="H207" i="51"/>
  <c r="H185" i="51"/>
  <c r="N134" i="51"/>
  <c r="P169" i="51"/>
  <c r="P127" i="51"/>
  <c r="S138" i="51"/>
  <c r="L77" i="51"/>
  <c r="H206" i="51"/>
  <c r="V136" i="51"/>
  <c r="Q171" i="51"/>
  <c r="L111" i="51"/>
  <c r="Q186" i="51"/>
  <c r="T186" i="51"/>
  <c r="H179" i="51"/>
  <c r="J148" i="51"/>
  <c r="R16" i="38" l="1"/>
  <c r="G24" i="38"/>
  <c r="G9" i="38"/>
  <c r="G15" i="38"/>
  <c r="G7" i="38"/>
  <c r="R23" i="38"/>
  <c r="G21" i="38"/>
  <c r="H21" i="38" s="1"/>
  <c r="R18" i="38"/>
  <c r="R11" i="38"/>
  <c r="R13" i="38"/>
  <c r="G10" i="38"/>
  <c r="R17" i="38"/>
  <c r="R24" i="38"/>
  <c r="R14" i="38"/>
  <c r="G23" i="38"/>
  <c r="G18" i="38"/>
  <c r="G11" i="38"/>
  <c r="G13" i="38"/>
  <c r="G17" i="38"/>
  <c r="G14" i="38"/>
  <c r="R7" i="38"/>
  <c r="R12" i="38"/>
  <c r="R8" i="38"/>
  <c r="G16" i="38"/>
  <c r="R15" i="38"/>
  <c r="R9" i="38"/>
  <c r="R20" i="38"/>
  <c r="G20" i="38"/>
  <c r="R10" i="38"/>
  <c r="Y21" i="38"/>
  <c r="G12" i="38"/>
  <c r="G8" i="38"/>
  <c r="R21" i="38"/>
  <c r="S21" i="38" s="1"/>
  <c r="H159" i="38"/>
  <c r="H160" i="38"/>
  <c r="H161" i="38"/>
  <c r="H177" i="38"/>
  <c r="T21" i="38"/>
  <c r="T196" i="38"/>
  <c r="T178" i="38"/>
  <c r="Y171" i="38"/>
  <c r="T199" i="38"/>
  <c r="T179" i="38"/>
  <c r="T176" i="38"/>
  <c r="H178" i="38"/>
  <c r="H185" i="38"/>
  <c r="H175" i="38"/>
  <c r="H156" i="38"/>
  <c r="Y195" i="38"/>
  <c r="T202" i="38"/>
  <c r="T156" i="38"/>
  <c r="H202" i="38"/>
  <c r="T193" i="38"/>
  <c r="H192" i="38"/>
  <c r="T174" i="38"/>
  <c r="H153" i="38"/>
  <c r="H176" i="38"/>
  <c r="H158" i="38"/>
  <c r="S176" i="38"/>
  <c r="H194" i="38"/>
  <c r="Y196" i="38"/>
  <c r="H179" i="38"/>
  <c r="Y194" i="38"/>
  <c r="T172" i="38"/>
  <c r="H201" i="38"/>
  <c r="H154" i="38"/>
  <c r="S194" i="38"/>
  <c r="Y200" i="38"/>
  <c r="H172" i="38"/>
  <c r="T197" i="38"/>
  <c r="T180" i="38"/>
  <c r="T159" i="38"/>
  <c r="H197" i="38"/>
  <c r="H180" i="38"/>
  <c r="S198" i="38"/>
  <c r="Y199" i="38"/>
  <c r="Y153" i="38"/>
  <c r="Y197" i="38"/>
  <c r="T175" i="38"/>
  <c r="S197" i="38"/>
  <c r="S199" i="38"/>
  <c r="T185" i="38"/>
  <c r="T200" i="38"/>
  <c r="S195" i="38"/>
  <c r="S161" i="38"/>
  <c r="Y160" i="38"/>
  <c r="S177" i="38"/>
  <c r="S171" i="38"/>
  <c r="Y201" i="38"/>
  <c r="H200" i="38"/>
  <c r="H171" i="38"/>
  <c r="H173" i="38"/>
  <c r="T201" i="38"/>
  <c r="Y159" i="38"/>
  <c r="T158" i="38"/>
  <c r="Y156" i="38"/>
  <c r="S153" i="38"/>
  <c r="S172" i="38"/>
  <c r="S174" i="38"/>
  <c r="Y202" i="38"/>
  <c r="Y191" i="38"/>
  <c r="T195" i="38"/>
  <c r="T191" i="38"/>
  <c r="Y170" i="38"/>
  <c r="T155" i="38"/>
  <c r="T170" i="38"/>
  <c r="S155" i="38"/>
  <c r="Y157" i="38"/>
  <c r="S170" i="38"/>
  <c r="T171" i="38"/>
  <c r="T173" i="38"/>
  <c r="H195" i="38"/>
  <c r="H198" i="38"/>
  <c r="H191" i="38"/>
  <c r="H155" i="38"/>
  <c r="H170" i="38"/>
  <c r="S193" i="38"/>
  <c r="S196" i="38"/>
  <c r="T194" i="38"/>
  <c r="Y198" i="38"/>
  <c r="S192" i="38"/>
  <c r="Y185" i="38"/>
  <c r="S190" i="38"/>
  <c r="Y154" i="38"/>
  <c r="S156" i="38"/>
  <c r="S178" i="38"/>
  <c r="H174" i="38"/>
  <c r="S201" i="38"/>
  <c r="Y173" i="38"/>
  <c r="Y172" i="38"/>
  <c r="T198" i="38"/>
  <c r="S154" i="38"/>
  <c r="S180" i="38"/>
  <c r="Y193" i="38"/>
  <c r="H199" i="38"/>
  <c r="S160" i="38"/>
  <c r="Y158" i="38"/>
  <c r="S157" i="38"/>
  <c r="T177" i="38"/>
  <c r="S173" i="38"/>
  <c r="Y179" i="38"/>
  <c r="H157" i="38"/>
  <c r="S175" i="38"/>
  <c r="S200" i="38"/>
  <c r="Y192" i="38"/>
  <c r="S191" i="38"/>
  <c r="Y190" i="38"/>
  <c r="S159" i="38"/>
  <c r="Y155" i="38"/>
  <c r="S158" i="38"/>
  <c r="S179" i="38"/>
  <c r="T192" i="38"/>
  <c r="T190" i="38"/>
  <c r="S202" i="38"/>
  <c r="S185" i="38"/>
  <c r="H196" i="38"/>
  <c r="Y161" i="38"/>
  <c r="H190" i="38"/>
  <c r="H193" i="38"/>
  <c r="Y177" i="38"/>
  <c r="Y176" i="38"/>
  <c r="Y175" i="38"/>
  <c r="Y180" i="38"/>
  <c r="H181" i="51"/>
  <c r="R132" i="51"/>
  <c r="R126" i="51"/>
  <c r="P115" i="51"/>
  <c r="N199" i="51"/>
  <c r="S199" i="51"/>
  <c r="T199" i="51"/>
  <c r="U199" i="51"/>
  <c r="K199" i="51"/>
  <c r="W199" i="51"/>
  <c r="L199" i="51"/>
  <c r="H199" i="51"/>
  <c r="M199" i="51"/>
  <c r="O199" i="51"/>
  <c r="P173" i="51"/>
  <c r="T193" i="51"/>
  <c r="H177" i="51"/>
  <c r="R80" i="51"/>
  <c r="S162" i="51"/>
  <c r="U125" i="51"/>
  <c r="H183" i="51"/>
  <c r="L141" i="51"/>
  <c r="N116" i="51"/>
  <c r="N30" i="51"/>
  <c r="K200" i="51"/>
  <c r="O95" i="51"/>
  <c r="M187" i="51"/>
  <c r="J180" i="51"/>
  <c r="V100" i="51"/>
  <c r="L117" i="51"/>
  <c r="R150" i="51"/>
  <c r="R189" i="51"/>
  <c r="N195" i="51"/>
  <c r="T131" i="51"/>
  <c r="P184" i="51"/>
  <c r="U100" i="51"/>
  <c r="T100" i="51"/>
  <c r="S100" i="51"/>
  <c r="R100" i="51"/>
  <c r="Q100" i="51"/>
  <c r="P100" i="51"/>
  <c r="O100" i="51"/>
  <c r="N100" i="51"/>
  <c r="M100" i="51"/>
  <c r="B100" i="51" s="1"/>
  <c r="T205" i="51"/>
  <c r="S205" i="51"/>
  <c r="J142" i="51"/>
  <c r="T190" i="51"/>
  <c r="L105" i="51"/>
  <c r="V106" i="51"/>
  <c r="J92" i="51"/>
  <c r="J192" i="51"/>
  <c r="O198" i="51"/>
  <c r="J130" i="51"/>
  <c r="K182" i="51"/>
  <c r="W93" i="51"/>
  <c r="W124" i="51"/>
  <c r="L100" i="51"/>
  <c r="O187" i="51"/>
  <c r="N167" i="51"/>
  <c r="H194" i="51"/>
  <c r="U161" i="51"/>
  <c r="L165" i="51"/>
  <c r="O191" i="51"/>
  <c r="Q195" i="51"/>
  <c r="J99" i="51"/>
  <c r="L30" i="51"/>
  <c r="W100" i="51"/>
  <c r="Q201" i="51"/>
  <c r="K166" i="51"/>
  <c r="R193" i="51"/>
  <c r="S120" i="51"/>
  <c r="O97" i="51"/>
  <c r="O196" i="51"/>
  <c r="S97" i="38"/>
  <c r="H97" i="38"/>
  <c r="Y97" i="38"/>
  <c r="M165" i="51"/>
  <c r="V130" i="51"/>
  <c r="V198" i="51"/>
  <c r="J198" i="51"/>
  <c r="P189" i="51"/>
  <c r="K175" i="51"/>
  <c r="O180" i="51"/>
  <c r="N146" i="51"/>
  <c r="R187" i="51"/>
  <c r="L167" i="51"/>
  <c r="L191" i="51"/>
  <c r="O170" i="51"/>
  <c r="T200" i="51"/>
  <c r="Q193" i="51"/>
  <c r="U30" i="51"/>
  <c r="W200" i="51"/>
  <c r="P201" i="51"/>
  <c r="V30" i="51"/>
  <c r="S200" i="51"/>
  <c r="T187" i="51"/>
  <c r="P195" i="51"/>
  <c r="J182" i="51"/>
  <c r="R200" i="51"/>
  <c r="T198" i="51"/>
  <c r="P200" i="51"/>
  <c r="S198" i="51"/>
  <c r="H128" i="51"/>
  <c r="P128" i="51"/>
  <c r="Q128" i="51"/>
  <c r="R128" i="51"/>
  <c r="S128" i="51"/>
  <c r="T128" i="51"/>
  <c r="U128" i="51"/>
  <c r="J128" i="51"/>
  <c r="V128" i="51"/>
  <c r="K128" i="51"/>
  <c r="W128" i="51"/>
  <c r="L128" i="51"/>
  <c r="M128" i="51"/>
  <c r="H172" i="51"/>
  <c r="T172" i="51"/>
  <c r="U172" i="51"/>
  <c r="U79" i="51"/>
  <c r="H79" i="51"/>
  <c r="J79" i="51"/>
  <c r="V79" i="51"/>
  <c r="M79" i="51"/>
  <c r="N79" i="51"/>
  <c r="O79" i="51"/>
  <c r="P79" i="51"/>
  <c r="Q79" i="51"/>
  <c r="R79" i="51"/>
  <c r="S79" i="51"/>
  <c r="K79" i="51"/>
  <c r="L79" i="51"/>
  <c r="T79" i="51"/>
  <c r="W79" i="51"/>
  <c r="O88" i="51"/>
  <c r="P88" i="51"/>
  <c r="S88" i="51"/>
  <c r="T88" i="51"/>
  <c r="U88" i="51"/>
  <c r="J88" i="51"/>
  <c r="V88" i="51"/>
  <c r="K88" i="51"/>
  <c r="W88" i="51"/>
  <c r="L88" i="51"/>
  <c r="H88" i="51"/>
  <c r="M88" i="51"/>
  <c r="N88" i="51"/>
  <c r="Q88" i="51"/>
  <c r="R88" i="51"/>
  <c r="H152" i="51"/>
  <c r="P152" i="51"/>
  <c r="Q152" i="51"/>
  <c r="R152" i="51"/>
  <c r="S152" i="51"/>
  <c r="T152" i="51"/>
  <c r="U152" i="51"/>
  <c r="J152" i="51"/>
  <c r="V152" i="51"/>
  <c r="K152" i="51"/>
  <c r="W152" i="51"/>
  <c r="L152" i="51"/>
  <c r="M152" i="51"/>
  <c r="S38" i="51"/>
  <c r="T38" i="51"/>
  <c r="U38" i="51"/>
  <c r="J38" i="51"/>
  <c r="V38" i="51"/>
  <c r="K38" i="51"/>
  <c r="W38" i="51"/>
  <c r="L38" i="51"/>
  <c r="M38" i="51"/>
  <c r="N38" i="51"/>
  <c r="H38" i="51"/>
  <c r="O38" i="51"/>
  <c r="P38" i="51"/>
  <c r="Q38" i="51"/>
  <c r="R38" i="51"/>
  <c r="Q63" i="51"/>
  <c r="R63" i="51"/>
  <c r="S63" i="51"/>
  <c r="T63" i="51"/>
  <c r="U63" i="51"/>
  <c r="J63" i="51"/>
  <c r="V63" i="51"/>
  <c r="K63" i="51"/>
  <c r="W63" i="51"/>
  <c r="L63" i="51"/>
  <c r="M63" i="51"/>
  <c r="H63" i="51"/>
  <c r="N63" i="51"/>
  <c r="O63" i="51"/>
  <c r="P63" i="51"/>
  <c r="M47" i="51"/>
  <c r="N47" i="51"/>
  <c r="O47" i="51"/>
  <c r="P47" i="51"/>
  <c r="Q47" i="51"/>
  <c r="H47" i="51"/>
  <c r="R47" i="51"/>
  <c r="S47" i="51"/>
  <c r="T47" i="51"/>
  <c r="U47" i="51"/>
  <c r="J47" i="51"/>
  <c r="V47" i="51"/>
  <c r="K47" i="51"/>
  <c r="W47" i="51"/>
  <c r="L47" i="51"/>
  <c r="H112" i="51"/>
  <c r="L112" i="51"/>
  <c r="M112" i="51"/>
  <c r="N112" i="51"/>
  <c r="O112" i="51"/>
  <c r="P112" i="51"/>
  <c r="Q112" i="51"/>
  <c r="R112" i="51"/>
  <c r="S112" i="51"/>
  <c r="T112" i="51"/>
  <c r="U112" i="51"/>
  <c r="H101" i="51"/>
  <c r="J101" i="51"/>
  <c r="V101" i="51"/>
  <c r="K101" i="51"/>
  <c r="W101" i="51"/>
  <c r="L101" i="51"/>
  <c r="M101" i="51"/>
  <c r="N101" i="51"/>
  <c r="O101" i="51"/>
  <c r="P101" i="51"/>
  <c r="Q101" i="51"/>
  <c r="R101" i="51"/>
  <c r="S101" i="51"/>
  <c r="H122" i="51"/>
  <c r="P122" i="51"/>
  <c r="Q122" i="51"/>
  <c r="R122" i="51"/>
  <c r="S122" i="51"/>
  <c r="T122" i="51"/>
  <c r="U122" i="51"/>
  <c r="J122" i="51"/>
  <c r="V122" i="51"/>
  <c r="K122" i="51"/>
  <c r="W122" i="51"/>
  <c r="L122" i="51"/>
  <c r="M122" i="51"/>
  <c r="U61" i="51"/>
  <c r="J61" i="51"/>
  <c r="V61" i="51"/>
  <c r="K61" i="51"/>
  <c r="W61" i="51"/>
  <c r="L61" i="51"/>
  <c r="M61" i="51"/>
  <c r="N61" i="51"/>
  <c r="O61" i="51"/>
  <c r="H61" i="51"/>
  <c r="P61" i="51"/>
  <c r="Q61" i="51"/>
  <c r="R61" i="51"/>
  <c r="S61" i="51"/>
  <c r="T61" i="51"/>
  <c r="O76" i="51"/>
  <c r="P76" i="51"/>
  <c r="S76" i="51"/>
  <c r="T76" i="51"/>
  <c r="U76" i="51"/>
  <c r="J76" i="51"/>
  <c r="V76" i="51"/>
  <c r="K76" i="51"/>
  <c r="W76" i="51"/>
  <c r="L76" i="51"/>
  <c r="H76" i="51"/>
  <c r="M76" i="51"/>
  <c r="N76" i="51"/>
  <c r="Q76" i="51"/>
  <c r="R76" i="51"/>
  <c r="H192" i="51"/>
  <c r="Q87" i="51"/>
  <c r="R87" i="51"/>
  <c r="U87" i="51"/>
  <c r="J87" i="51"/>
  <c r="V87" i="51"/>
  <c r="K87" i="51"/>
  <c r="W87" i="51"/>
  <c r="L87" i="51"/>
  <c r="M87" i="51"/>
  <c r="H87" i="51"/>
  <c r="N87" i="51"/>
  <c r="O87" i="51"/>
  <c r="P87" i="51"/>
  <c r="S87" i="51"/>
  <c r="T87" i="51"/>
  <c r="M35" i="51"/>
  <c r="N35" i="51"/>
  <c r="O35" i="51"/>
  <c r="P35" i="51"/>
  <c r="Q35" i="51"/>
  <c r="H35" i="51"/>
  <c r="R35" i="51"/>
  <c r="S35" i="51"/>
  <c r="T35" i="51"/>
  <c r="U35" i="51"/>
  <c r="J35" i="51"/>
  <c r="V35" i="51"/>
  <c r="K35" i="51"/>
  <c r="W35" i="51"/>
  <c r="L35" i="51"/>
  <c r="S30" i="51"/>
  <c r="P206" i="51"/>
  <c r="R205" i="51"/>
  <c r="N201" i="51"/>
  <c r="L196" i="51"/>
  <c r="P194" i="51"/>
  <c r="T192" i="51"/>
  <c r="V191" i="51"/>
  <c r="J191" i="51"/>
  <c r="L190" i="51"/>
  <c r="N189" i="51"/>
  <c r="L184" i="51"/>
  <c r="N183" i="51"/>
  <c r="P182" i="51"/>
  <c r="R181" i="51"/>
  <c r="T180" i="51"/>
  <c r="V179" i="51"/>
  <c r="J179" i="51"/>
  <c r="N177" i="51"/>
  <c r="R175" i="51"/>
  <c r="U173" i="51"/>
  <c r="V172" i="51"/>
  <c r="T171" i="51"/>
  <c r="T170" i="51"/>
  <c r="T169" i="51"/>
  <c r="U167" i="51"/>
  <c r="M166" i="51"/>
  <c r="P163" i="51"/>
  <c r="K148" i="51"/>
  <c r="W142" i="51"/>
  <c r="S132" i="51"/>
  <c r="Q127" i="51"/>
  <c r="O122" i="51"/>
  <c r="M117" i="51"/>
  <c r="K112" i="51"/>
  <c r="W106" i="51"/>
  <c r="U101" i="51"/>
  <c r="P95" i="51"/>
  <c r="U80" i="51"/>
  <c r="H90" i="51"/>
  <c r="K90" i="51"/>
  <c r="W90" i="51"/>
  <c r="L90" i="51"/>
  <c r="O90" i="51"/>
  <c r="P90" i="51"/>
  <c r="Q90" i="51"/>
  <c r="R90" i="51"/>
  <c r="S90" i="51"/>
  <c r="T90" i="51"/>
  <c r="J90" i="51"/>
  <c r="M90" i="51"/>
  <c r="N90" i="51"/>
  <c r="U90" i="51"/>
  <c r="V90" i="51"/>
  <c r="H109" i="51"/>
  <c r="R109" i="51"/>
  <c r="S109" i="51"/>
  <c r="T109" i="51"/>
  <c r="U109" i="51"/>
  <c r="J109" i="51"/>
  <c r="V109" i="51"/>
  <c r="K109" i="51"/>
  <c r="W109" i="51"/>
  <c r="L109" i="51"/>
  <c r="M109" i="51"/>
  <c r="N109" i="51"/>
  <c r="O109" i="51"/>
  <c r="H105" i="51"/>
  <c r="N105" i="51"/>
  <c r="O105" i="51"/>
  <c r="P105" i="51"/>
  <c r="Q105" i="51"/>
  <c r="R105" i="51"/>
  <c r="S105" i="51"/>
  <c r="T105" i="51"/>
  <c r="U105" i="51"/>
  <c r="J105" i="51"/>
  <c r="V105" i="51"/>
  <c r="K105" i="51"/>
  <c r="W105" i="51"/>
  <c r="H200" i="51"/>
  <c r="H107" i="51"/>
  <c r="J107" i="51"/>
  <c r="V107" i="51"/>
  <c r="K107" i="51"/>
  <c r="W107" i="51"/>
  <c r="L107" i="51"/>
  <c r="M107" i="51"/>
  <c r="N107" i="51"/>
  <c r="O107" i="51"/>
  <c r="P107" i="51"/>
  <c r="Q107" i="51"/>
  <c r="R107" i="51"/>
  <c r="S107" i="51"/>
  <c r="H137" i="51"/>
  <c r="J137" i="51"/>
  <c r="V137" i="51"/>
  <c r="K137" i="51"/>
  <c r="W137" i="51"/>
  <c r="L137" i="51"/>
  <c r="M137" i="51"/>
  <c r="N137" i="51"/>
  <c r="O137" i="51"/>
  <c r="P137" i="51"/>
  <c r="Q137" i="51"/>
  <c r="R137" i="51"/>
  <c r="S137" i="51"/>
  <c r="R30" i="51"/>
  <c r="M207" i="51"/>
  <c r="O206" i="51"/>
  <c r="M201" i="51"/>
  <c r="O200" i="51"/>
  <c r="W196" i="51"/>
  <c r="K196" i="51"/>
  <c r="M195" i="51"/>
  <c r="O194" i="51"/>
  <c r="S192" i="51"/>
  <c r="U191" i="51"/>
  <c r="W190" i="51"/>
  <c r="K190" i="51"/>
  <c r="M189" i="51"/>
  <c r="Q187" i="51"/>
  <c r="S186" i="51"/>
  <c r="U185" i="51"/>
  <c r="W184" i="51"/>
  <c r="K184" i="51"/>
  <c r="M183" i="51"/>
  <c r="O182" i="51"/>
  <c r="Q181" i="51"/>
  <c r="S180" i="51"/>
  <c r="U179" i="51"/>
  <c r="M177" i="51"/>
  <c r="Q175" i="51"/>
  <c r="T173" i="51"/>
  <c r="S172" i="51"/>
  <c r="S171" i="51"/>
  <c r="S170" i="51"/>
  <c r="S169" i="51"/>
  <c r="T167" i="51"/>
  <c r="J163" i="51"/>
  <c r="V142" i="51"/>
  <c r="T137" i="51"/>
  <c r="N122" i="51"/>
  <c r="J112" i="51"/>
  <c r="T101" i="51"/>
  <c r="H166" i="51"/>
  <c r="L166" i="51"/>
  <c r="N166" i="51"/>
  <c r="O166" i="51"/>
  <c r="Q166" i="51"/>
  <c r="R166" i="51"/>
  <c r="S166" i="51"/>
  <c r="T166" i="51"/>
  <c r="U166" i="51"/>
  <c r="H121" i="51"/>
  <c r="R121" i="51"/>
  <c r="S121" i="51"/>
  <c r="T121" i="51"/>
  <c r="U121" i="51"/>
  <c r="J121" i="51"/>
  <c r="V121" i="51"/>
  <c r="K121" i="51"/>
  <c r="W121" i="51"/>
  <c r="L121" i="51"/>
  <c r="M121" i="51"/>
  <c r="N121" i="51"/>
  <c r="O121" i="51"/>
  <c r="K48" i="51"/>
  <c r="W48" i="51"/>
  <c r="L48" i="51"/>
  <c r="M48" i="51"/>
  <c r="N48" i="51"/>
  <c r="O48" i="51"/>
  <c r="P48" i="51"/>
  <c r="H48" i="51"/>
  <c r="Q48" i="51"/>
  <c r="R48" i="51"/>
  <c r="S48" i="51"/>
  <c r="T48" i="51"/>
  <c r="U48" i="51"/>
  <c r="J48" i="51"/>
  <c r="V48" i="51"/>
  <c r="H154" i="51"/>
  <c r="L154" i="51"/>
  <c r="M154" i="51"/>
  <c r="N154" i="51"/>
  <c r="O154" i="51"/>
  <c r="P154" i="51"/>
  <c r="Q154" i="51"/>
  <c r="R154" i="51"/>
  <c r="S154" i="51"/>
  <c r="T154" i="51"/>
  <c r="U154" i="51"/>
  <c r="H119" i="51"/>
  <c r="J119" i="51"/>
  <c r="V119" i="51"/>
  <c r="K119" i="51"/>
  <c r="W119" i="51"/>
  <c r="L119" i="51"/>
  <c r="M119" i="51"/>
  <c r="N119" i="51"/>
  <c r="O119" i="51"/>
  <c r="P119" i="51"/>
  <c r="Q119" i="51"/>
  <c r="R119" i="51"/>
  <c r="S119" i="51"/>
  <c r="H106" i="51"/>
  <c r="L106" i="51"/>
  <c r="M106" i="51"/>
  <c r="N106" i="51"/>
  <c r="O106" i="51"/>
  <c r="P106" i="51"/>
  <c r="Q106" i="51"/>
  <c r="R106" i="51"/>
  <c r="S106" i="51"/>
  <c r="T106" i="51"/>
  <c r="U106" i="51"/>
  <c r="S44" i="51"/>
  <c r="T44" i="51"/>
  <c r="H44" i="51"/>
  <c r="U44" i="51"/>
  <c r="J44" i="51"/>
  <c r="V44" i="51"/>
  <c r="K44" i="51"/>
  <c r="W44" i="51"/>
  <c r="L44" i="51"/>
  <c r="M44" i="51"/>
  <c r="N44" i="51"/>
  <c r="O44" i="51"/>
  <c r="P44" i="51"/>
  <c r="Q44" i="51"/>
  <c r="R44" i="51"/>
  <c r="S56" i="51"/>
  <c r="T56" i="51"/>
  <c r="H56" i="51"/>
  <c r="U56" i="51"/>
  <c r="J56" i="51"/>
  <c r="V56" i="51"/>
  <c r="K56" i="51"/>
  <c r="W56" i="51"/>
  <c r="L56" i="51"/>
  <c r="M56" i="51"/>
  <c r="N56" i="51"/>
  <c r="O56" i="51"/>
  <c r="P56" i="51"/>
  <c r="Q56" i="51"/>
  <c r="R56" i="51"/>
  <c r="H193" i="51"/>
  <c r="S62" i="51"/>
  <c r="T62" i="51"/>
  <c r="U62" i="51"/>
  <c r="J62" i="51"/>
  <c r="V62" i="51"/>
  <c r="K62" i="51"/>
  <c r="W62" i="51"/>
  <c r="L62" i="51"/>
  <c r="M62" i="51"/>
  <c r="N62" i="51"/>
  <c r="H62" i="51"/>
  <c r="O62" i="51"/>
  <c r="P62" i="51"/>
  <c r="Q62" i="51"/>
  <c r="R62" i="51"/>
  <c r="H198" i="51"/>
  <c r="Q51" i="51"/>
  <c r="R51" i="51"/>
  <c r="S51" i="51"/>
  <c r="T51" i="51"/>
  <c r="U51" i="51"/>
  <c r="J51" i="51"/>
  <c r="V51" i="51"/>
  <c r="K51" i="51"/>
  <c r="W51" i="51"/>
  <c r="L51" i="51"/>
  <c r="M51" i="51"/>
  <c r="H51" i="51"/>
  <c r="N51" i="51"/>
  <c r="O51" i="51"/>
  <c r="P51" i="51"/>
  <c r="O94" i="51"/>
  <c r="H94" i="51"/>
  <c r="S94" i="51"/>
  <c r="J94" i="51"/>
  <c r="V94" i="51"/>
  <c r="K94" i="51"/>
  <c r="W94" i="51"/>
  <c r="L94" i="51"/>
  <c r="N94" i="51"/>
  <c r="P94" i="51"/>
  <c r="Q94" i="51"/>
  <c r="R94" i="51"/>
  <c r="T94" i="51"/>
  <c r="U94" i="51"/>
  <c r="H145" i="51"/>
  <c r="R145" i="51"/>
  <c r="S145" i="51"/>
  <c r="T145" i="51"/>
  <c r="U145" i="51"/>
  <c r="J145" i="51"/>
  <c r="V145" i="51"/>
  <c r="K145" i="51"/>
  <c r="W145" i="51"/>
  <c r="L145" i="51"/>
  <c r="M145" i="51"/>
  <c r="N145" i="51"/>
  <c r="O145" i="51"/>
  <c r="H115" i="51"/>
  <c r="R115" i="51"/>
  <c r="S115" i="51"/>
  <c r="T115" i="51"/>
  <c r="U115" i="51"/>
  <c r="J115" i="51"/>
  <c r="V115" i="51"/>
  <c r="K115" i="51"/>
  <c r="W115" i="51"/>
  <c r="L115" i="51"/>
  <c r="M115" i="51"/>
  <c r="N115" i="51"/>
  <c r="O115" i="51"/>
  <c r="Q30" i="51"/>
  <c r="L207" i="51"/>
  <c r="N206" i="51"/>
  <c r="P205" i="51"/>
  <c r="L201" i="51"/>
  <c r="N200" i="51"/>
  <c r="R198" i="51"/>
  <c r="V196" i="51"/>
  <c r="J196" i="51"/>
  <c r="L195" i="51"/>
  <c r="N194" i="51"/>
  <c r="P193" i="51"/>
  <c r="R192" i="51"/>
  <c r="T191" i="51"/>
  <c r="V190" i="51"/>
  <c r="J190" i="51"/>
  <c r="L189" i="51"/>
  <c r="P187" i="51"/>
  <c r="R186" i="51"/>
  <c r="T185" i="51"/>
  <c r="V184" i="51"/>
  <c r="J184" i="51"/>
  <c r="L183" i="51"/>
  <c r="N182" i="51"/>
  <c r="P181" i="51"/>
  <c r="R180" i="51"/>
  <c r="T179" i="51"/>
  <c r="L177" i="51"/>
  <c r="P175" i="51"/>
  <c r="R173" i="51"/>
  <c r="R172" i="51"/>
  <c r="R171" i="51"/>
  <c r="R170" i="51"/>
  <c r="R169" i="51"/>
  <c r="Q167" i="51"/>
  <c r="J166" i="51"/>
  <c r="Q157" i="51"/>
  <c r="O152" i="51"/>
  <c r="K142" i="51"/>
  <c r="W136" i="51"/>
  <c r="U131" i="51"/>
  <c r="S126" i="51"/>
  <c r="Q121" i="51"/>
  <c r="O116" i="51"/>
  <c r="M111" i="51"/>
  <c r="K106" i="51"/>
  <c r="W99" i="51"/>
  <c r="M94" i="51"/>
  <c r="O77" i="51"/>
  <c r="H144" i="51"/>
  <c r="T144" i="51"/>
  <c r="U144" i="51"/>
  <c r="J144" i="51"/>
  <c r="V144" i="51"/>
  <c r="K144" i="51"/>
  <c r="W144" i="51"/>
  <c r="L144" i="51"/>
  <c r="M144" i="51"/>
  <c r="N144" i="51"/>
  <c r="O144" i="51"/>
  <c r="P144" i="51"/>
  <c r="Q144" i="51"/>
  <c r="H148" i="51"/>
  <c r="L148" i="51"/>
  <c r="M148" i="51"/>
  <c r="N148" i="51"/>
  <c r="O148" i="51"/>
  <c r="P148" i="51"/>
  <c r="Q148" i="51"/>
  <c r="R148" i="51"/>
  <c r="S148" i="51"/>
  <c r="T148" i="51"/>
  <c r="U148" i="51"/>
  <c r="H118" i="51"/>
  <c r="L118" i="51"/>
  <c r="M118" i="51"/>
  <c r="N118" i="51"/>
  <c r="O118" i="51"/>
  <c r="P118" i="51"/>
  <c r="Q118" i="51"/>
  <c r="R118" i="51"/>
  <c r="S118" i="51"/>
  <c r="T118" i="51"/>
  <c r="U118" i="51"/>
  <c r="Q95" i="51"/>
  <c r="H95" i="51"/>
  <c r="J95" i="51"/>
  <c r="V95" i="51"/>
  <c r="R95" i="51"/>
  <c r="S95" i="51"/>
  <c r="T95" i="51"/>
  <c r="U95" i="51"/>
  <c r="W95" i="51"/>
  <c r="K95" i="51"/>
  <c r="L95" i="51"/>
  <c r="M95" i="51"/>
  <c r="N95" i="51"/>
  <c r="Q57" i="51"/>
  <c r="R57" i="51"/>
  <c r="S57" i="51"/>
  <c r="H57" i="51"/>
  <c r="T57" i="51"/>
  <c r="U57" i="51"/>
  <c r="J57" i="51"/>
  <c r="V57" i="51"/>
  <c r="K57" i="51"/>
  <c r="W57" i="51"/>
  <c r="L57" i="51"/>
  <c r="M57" i="51"/>
  <c r="N57" i="51"/>
  <c r="O57" i="51"/>
  <c r="P57" i="51"/>
  <c r="H98" i="51"/>
  <c r="N98" i="51"/>
  <c r="O98" i="51"/>
  <c r="P98" i="51"/>
  <c r="Q98" i="51"/>
  <c r="R98" i="51"/>
  <c r="S98" i="51"/>
  <c r="T98" i="51"/>
  <c r="U98" i="51"/>
  <c r="J98" i="51"/>
  <c r="V98" i="51"/>
  <c r="K98" i="51"/>
  <c r="W98" i="51"/>
  <c r="H161" i="51"/>
  <c r="J161" i="51"/>
  <c r="V161" i="51"/>
  <c r="K161" i="51"/>
  <c r="W161" i="51"/>
  <c r="L161" i="51"/>
  <c r="M161" i="51"/>
  <c r="O161" i="51"/>
  <c r="P161" i="51"/>
  <c r="Q161" i="51"/>
  <c r="R161" i="51"/>
  <c r="S161" i="51"/>
  <c r="H110" i="51"/>
  <c r="P110" i="51"/>
  <c r="Q110" i="51"/>
  <c r="R110" i="51"/>
  <c r="S110" i="51"/>
  <c r="T110" i="51"/>
  <c r="U110" i="51"/>
  <c r="J110" i="51"/>
  <c r="V110" i="51"/>
  <c r="K110" i="51"/>
  <c r="W110" i="51"/>
  <c r="L110" i="51"/>
  <c r="M110" i="51"/>
  <c r="H141" i="51"/>
  <c r="N141" i="51"/>
  <c r="O141" i="51"/>
  <c r="P141" i="51"/>
  <c r="Q141" i="51"/>
  <c r="R141" i="51"/>
  <c r="S141" i="51"/>
  <c r="T141" i="51"/>
  <c r="U141" i="51"/>
  <c r="J141" i="51"/>
  <c r="V141" i="51"/>
  <c r="K141" i="51"/>
  <c r="W141" i="51"/>
  <c r="K36" i="51"/>
  <c r="W36" i="51"/>
  <c r="L36" i="51"/>
  <c r="M36" i="51"/>
  <c r="N36" i="51"/>
  <c r="O36" i="51"/>
  <c r="P36" i="51"/>
  <c r="H36" i="51"/>
  <c r="Q36" i="51"/>
  <c r="R36" i="51"/>
  <c r="S36" i="51"/>
  <c r="T36" i="51"/>
  <c r="U36" i="51"/>
  <c r="J36" i="51"/>
  <c r="V36" i="51"/>
  <c r="H162" i="51"/>
  <c r="T162" i="51"/>
  <c r="U162" i="51"/>
  <c r="J162" i="51"/>
  <c r="V162" i="51"/>
  <c r="K162" i="51"/>
  <c r="W162" i="51"/>
  <c r="M162" i="51"/>
  <c r="N162" i="51"/>
  <c r="O162" i="51"/>
  <c r="P162" i="51"/>
  <c r="Q162" i="51"/>
  <c r="P30" i="51"/>
  <c r="W207" i="51"/>
  <c r="K207" i="51"/>
  <c r="M206" i="51"/>
  <c r="O205" i="51"/>
  <c r="W201" i="51"/>
  <c r="K201" i="51"/>
  <c r="M200" i="51"/>
  <c r="Q198" i="51"/>
  <c r="U196" i="51"/>
  <c r="W195" i="51"/>
  <c r="K195" i="51"/>
  <c r="M194" i="51"/>
  <c r="O193" i="51"/>
  <c r="Q192" i="51"/>
  <c r="S191" i="51"/>
  <c r="U190" i="51"/>
  <c r="W189" i="51"/>
  <c r="K189" i="51"/>
  <c r="S185" i="51"/>
  <c r="U184" i="51"/>
  <c r="W183" i="51"/>
  <c r="K183" i="51"/>
  <c r="M182" i="51"/>
  <c r="O181" i="51"/>
  <c r="Q180" i="51"/>
  <c r="S179" i="51"/>
  <c r="W177" i="51"/>
  <c r="K177" i="51"/>
  <c r="N175" i="51"/>
  <c r="Q173" i="51"/>
  <c r="Q172" i="51"/>
  <c r="Q170" i="51"/>
  <c r="Q169" i="51"/>
  <c r="P167" i="51"/>
  <c r="R165" i="51"/>
  <c r="R162" i="51"/>
  <c r="N152" i="51"/>
  <c r="P121" i="51"/>
  <c r="J106" i="51"/>
  <c r="V99" i="51"/>
  <c r="O46" i="51"/>
  <c r="P46" i="51"/>
  <c r="Q46" i="51"/>
  <c r="R46" i="51"/>
  <c r="H46" i="51"/>
  <c r="S46" i="51"/>
  <c r="T46" i="51"/>
  <c r="U46" i="51"/>
  <c r="J46" i="51"/>
  <c r="V46" i="51"/>
  <c r="K46" i="51"/>
  <c r="W46" i="51"/>
  <c r="L46" i="51"/>
  <c r="M46" i="51"/>
  <c r="N46" i="51"/>
  <c r="H123" i="51"/>
  <c r="N123" i="51"/>
  <c r="O123" i="51"/>
  <c r="P123" i="51"/>
  <c r="Q123" i="51"/>
  <c r="R123" i="51"/>
  <c r="S123" i="51"/>
  <c r="T123" i="51"/>
  <c r="U123" i="51"/>
  <c r="J123" i="51"/>
  <c r="V123" i="51"/>
  <c r="K123" i="51"/>
  <c r="W123" i="51"/>
  <c r="H187" i="51"/>
  <c r="H54" i="51"/>
  <c r="K54" i="51"/>
  <c r="W54" i="51"/>
  <c r="L54" i="51"/>
  <c r="M54" i="51"/>
  <c r="N54" i="51"/>
  <c r="O54" i="51"/>
  <c r="P54" i="51"/>
  <c r="Q54" i="51"/>
  <c r="R54" i="51"/>
  <c r="S54" i="51"/>
  <c r="T54" i="51"/>
  <c r="U54" i="51"/>
  <c r="J54" i="51"/>
  <c r="V54" i="51"/>
  <c r="U91" i="51"/>
  <c r="H91" i="51"/>
  <c r="J91" i="51"/>
  <c r="V91" i="51"/>
  <c r="M91" i="51"/>
  <c r="N91" i="51"/>
  <c r="O91" i="51"/>
  <c r="P91" i="51"/>
  <c r="Q91" i="51"/>
  <c r="R91" i="51"/>
  <c r="K91" i="51"/>
  <c r="L91" i="51"/>
  <c r="S91" i="51"/>
  <c r="T91" i="51"/>
  <c r="H186" i="51"/>
  <c r="H171" i="51"/>
  <c r="J171" i="51"/>
  <c r="V171" i="51"/>
  <c r="K171" i="51"/>
  <c r="W171" i="51"/>
  <c r="H136" i="51"/>
  <c r="L136" i="51"/>
  <c r="M136" i="51"/>
  <c r="N136" i="51"/>
  <c r="O136" i="51"/>
  <c r="P136" i="51"/>
  <c r="Q136" i="51"/>
  <c r="R136" i="51"/>
  <c r="S136" i="51"/>
  <c r="T136" i="51"/>
  <c r="U136" i="51"/>
  <c r="H127" i="51"/>
  <c r="R127" i="51"/>
  <c r="S127" i="51"/>
  <c r="T127" i="51"/>
  <c r="U127" i="51"/>
  <c r="J127" i="51"/>
  <c r="V127" i="51"/>
  <c r="K127" i="51"/>
  <c r="W127" i="51"/>
  <c r="L127" i="51"/>
  <c r="M127" i="51"/>
  <c r="N127" i="51"/>
  <c r="O127" i="51"/>
  <c r="M89" i="51"/>
  <c r="N89" i="51"/>
  <c r="Q89" i="51"/>
  <c r="R89" i="51"/>
  <c r="S89" i="51"/>
  <c r="T89" i="51"/>
  <c r="U89" i="51"/>
  <c r="J89" i="51"/>
  <c r="V89" i="51"/>
  <c r="H89" i="51"/>
  <c r="W89" i="51"/>
  <c r="K89" i="51"/>
  <c r="L89" i="51"/>
  <c r="H114" i="51"/>
  <c r="T114" i="51"/>
  <c r="U114" i="51"/>
  <c r="J114" i="51"/>
  <c r="V114" i="51"/>
  <c r="K114" i="51"/>
  <c r="W114" i="51"/>
  <c r="L114" i="51"/>
  <c r="M114" i="51"/>
  <c r="N114" i="51"/>
  <c r="O114" i="51"/>
  <c r="P114" i="51"/>
  <c r="Q114" i="51"/>
  <c r="H205" i="51"/>
  <c r="O58" i="51"/>
  <c r="P58" i="51"/>
  <c r="Q58" i="51"/>
  <c r="R58" i="51"/>
  <c r="H58" i="51"/>
  <c r="S58" i="51"/>
  <c r="T58" i="51"/>
  <c r="U58" i="51"/>
  <c r="J58" i="51"/>
  <c r="V58" i="51"/>
  <c r="K58" i="51"/>
  <c r="W58" i="51"/>
  <c r="L58" i="51"/>
  <c r="M58" i="51"/>
  <c r="N58" i="51"/>
  <c r="O30" i="51"/>
  <c r="V207" i="51"/>
  <c r="J207" i="51"/>
  <c r="L206" i="51"/>
  <c r="N205" i="51"/>
  <c r="V201" i="51"/>
  <c r="J201" i="51"/>
  <c r="L200" i="51"/>
  <c r="P198" i="51"/>
  <c r="T196" i="51"/>
  <c r="V195" i="51"/>
  <c r="J195" i="51"/>
  <c r="L194" i="51"/>
  <c r="N193" i="51"/>
  <c r="P192" i="51"/>
  <c r="R191" i="51"/>
  <c r="V189" i="51"/>
  <c r="J189" i="51"/>
  <c r="N187" i="51"/>
  <c r="P186" i="51"/>
  <c r="R185" i="51"/>
  <c r="T184" i="51"/>
  <c r="V183" i="51"/>
  <c r="J183" i="51"/>
  <c r="L182" i="51"/>
  <c r="N181" i="51"/>
  <c r="P180" i="51"/>
  <c r="R179" i="51"/>
  <c r="V177" i="51"/>
  <c r="J177" i="51"/>
  <c r="M175" i="51"/>
  <c r="P172" i="51"/>
  <c r="P171" i="51"/>
  <c r="P170" i="51"/>
  <c r="O167" i="51"/>
  <c r="O165" i="51"/>
  <c r="L162" i="51"/>
  <c r="M141" i="51"/>
  <c r="K136" i="51"/>
  <c r="W130" i="51"/>
  <c r="Q115" i="51"/>
  <c r="O110" i="51"/>
  <c r="M105" i="51"/>
  <c r="K99" i="51"/>
  <c r="O52" i="51"/>
  <c r="P52" i="51"/>
  <c r="Q52" i="51"/>
  <c r="R52" i="51"/>
  <c r="S52" i="51"/>
  <c r="T52" i="51"/>
  <c r="U52" i="51"/>
  <c r="J52" i="51"/>
  <c r="V52" i="51"/>
  <c r="K52" i="51"/>
  <c r="W52" i="51"/>
  <c r="L52" i="51"/>
  <c r="H52" i="51"/>
  <c r="M52" i="51"/>
  <c r="N52" i="51"/>
  <c r="H117" i="51"/>
  <c r="N117" i="51"/>
  <c r="O117" i="51"/>
  <c r="P117" i="51"/>
  <c r="Q117" i="51"/>
  <c r="R117" i="51"/>
  <c r="S117" i="51"/>
  <c r="T117" i="51"/>
  <c r="U117" i="51"/>
  <c r="J117" i="51"/>
  <c r="V117" i="51"/>
  <c r="K117" i="51"/>
  <c r="W117" i="51"/>
  <c r="H120" i="51"/>
  <c r="T120" i="51"/>
  <c r="U120" i="51"/>
  <c r="J120" i="51"/>
  <c r="V120" i="51"/>
  <c r="K120" i="51"/>
  <c r="W120" i="51"/>
  <c r="L120" i="51"/>
  <c r="M120" i="51"/>
  <c r="N120" i="51"/>
  <c r="O120" i="51"/>
  <c r="P120" i="51"/>
  <c r="Q120" i="51"/>
  <c r="H190" i="51"/>
  <c r="H129" i="51"/>
  <c r="N129" i="51"/>
  <c r="O129" i="51"/>
  <c r="P129" i="51"/>
  <c r="Q129" i="51"/>
  <c r="R129" i="51"/>
  <c r="S129" i="51"/>
  <c r="T129" i="51"/>
  <c r="U129" i="51"/>
  <c r="J129" i="51"/>
  <c r="V129" i="51"/>
  <c r="K129" i="51"/>
  <c r="W129" i="51"/>
  <c r="M77" i="51"/>
  <c r="N77" i="51"/>
  <c r="Q77" i="51"/>
  <c r="R77" i="51"/>
  <c r="S77" i="51"/>
  <c r="T77" i="51"/>
  <c r="U77" i="51"/>
  <c r="J77" i="51"/>
  <c r="V77" i="51"/>
  <c r="K77" i="51"/>
  <c r="W77" i="51"/>
  <c r="H77" i="51"/>
  <c r="P77" i="51"/>
  <c r="M59" i="51"/>
  <c r="N59" i="51"/>
  <c r="O59" i="51"/>
  <c r="P59" i="51"/>
  <c r="Q59" i="51"/>
  <c r="H59" i="51"/>
  <c r="R59" i="51"/>
  <c r="S59" i="51"/>
  <c r="T59" i="51"/>
  <c r="U59" i="51"/>
  <c r="J59" i="51"/>
  <c r="V59" i="51"/>
  <c r="K59" i="51"/>
  <c r="W59" i="51"/>
  <c r="L59" i="51"/>
  <c r="H131" i="51"/>
  <c r="J131" i="51"/>
  <c r="V131" i="51"/>
  <c r="K131" i="51"/>
  <c r="W131" i="51"/>
  <c r="L131" i="51"/>
  <c r="M131" i="51"/>
  <c r="N131" i="51"/>
  <c r="O131" i="51"/>
  <c r="P131" i="51"/>
  <c r="Q131" i="51"/>
  <c r="R131" i="51"/>
  <c r="S131" i="51"/>
  <c r="H125" i="51"/>
  <c r="J125" i="51"/>
  <c r="V125" i="51"/>
  <c r="K125" i="51"/>
  <c r="W125" i="51"/>
  <c r="L125" i="51"/>
  <c r="M125" i="51"/>
  <c r="N125" i="51"/>
  <c r="O125" i="51"/>
  <c r="P125" i="51"/>
  <c r="Q125" i="51"/>
  <c r="R125" i="51"/>
  <c r="S125" i="51"/>
  <c r="M205" i="51"/>
  <c r="U201" i="51"/>
  <c r="S196" i="51"/>
  <c r="U195" i="51"/>
  <c r="W194" i="51"/>
  <c r="K194" i="51"/>
  <c r="M193" i="51"/>
  <c r="O192" i="51"/>
  <c r="Q191" i="51"/>
  <c r="S190" i="51"/>
  <c r="U189" i="51"/>
  <c r="U183" i="51"/>
  <c r="W182" i="51"/>
  <c r="M181" i="51"/>
  <c r="T125" i="51"/>
  <c r="R120" i="51"/>
  <c r="H173" i="51"/>
  <c r="S173" i="51"/>
  <c r="S68" i="51"/>
  <c r="T68" i="51"/>
  <c r="H68" i="51"/>
  <c r="J68" i="51"/>
  <c r="V68" i="51"/>
  <c r="K68" i="51"/>
  <c r="W68" i="51"/>
  <c r="L68" i="51"/>
  <c r="M68" i="51"/>
  <c r="N68" i="51"/>
  <c r="O68" i="51"/>
  <c r="P68" i="51"/>
  <c r="Q68" i="51"/>
  <c r="R68" i="51"/>
  <c r="U68" i="51"/>
  <c r="H126" i="51"/>
  <c r="T126" i="51"/>
  <c r="U126" i="51"/>
  <c r="J126" i="51"/>
  <c r="V126" i="51"/>
  <c r="K126" i="51"/>
  <c r="W126" i="51"/>
  <c r="L126" i="51"/>
  <c r="M126" i="51"/>
  <c r="N126" i="51"/>
  <c r="O126" i="51"/>
  <c r="P126" i="51"/>
  <c r="Q126" i="51"/>
  <c r="H116" i="51"/>
  <c r="P116" i="51"/>
  <c r="Q116" i="51"/>
  <c r="R116" i="51"/>
  <c r="S116" i="51"/>
  <c r="T116" i="51"/>
  <c r="U116" i="51"/>
  <c r="J116" i="51"/>
  <c r="V116" i="51"/>
  <c r="K116" i="51"/>
  <c r="W116" i="51"/>
  <c r="L116" i="51"/>
  <c r="M116" i="51"/>
  <c r="H108" i="51"/>
  <c r="T108" i="51"/>
  <c r="U108" i="51"/>
  <c r="J108" i="51"/>
  <c r="V108" i="51"/>
  <c r="K108" i="51"/>
  <c r="W108" i="51"/>
  <c r="L108" i="51"/>
  <c r="M108" i="51"/>
  <c r="N108" i="51"/>
  <c r="O108" i="51"/>
  <c r="P108" i="51"/>
  <c r="Q108" i="51"/>
  <c r="K84" i="51"/>
  <c r="W84" i="51"/>
  <c r="L84" i="51"/>
  <c r="O84" i="51"/>
  <c r="P84" i="51"/>
  <c r="H84" i="51"/>
  <c r="Q84" i="51"/>
  <c r="R84" i="51"/>
  <c r="S84" i="51"/>
  <c r="T84" i="51"/>
  <c r="J84" i="51"/>
  <c r="M84" i="51"/>
  <c r="N84" i="51"/>
  <c r="U84" i="51"/>
  <c r="V84" i="51"/>
  <c r="U49" i="51"/>
  <c r="J49" i="51"/>
  <c r="V49" i="51"/>
  <c r="K49" i="51"/>
  <c r="W49" i="51"/>
  <c r="L49" i="51"/>
  <c r="M49" i="51"/>
  <c r="N49" i="51"/>
  <c r="O49" i="51"/>
  <c r="H49" i="51"/>
  <c r="P49" i="51"/>
  <c r="Q49" i="51"/>
  <c r="R49" i="51"/>
  <c r="S49" i="51"/>
  <c r="T49" i="51"/>
  <c r="H139" i="51"/>
  <c r="R139" i="51"/>
  <c r="S139" i="51"/>
  <c r="T139" i="51"/>
  <c r="U139" i="51"/>
  <c r="J139" i="51"/>
  <c r="V139" i="51"/>
  <c r="K139" i="51"/>
  <c r="W139" i="51"/>
  <c r="L139" i="51"/>
  <c r="M139" i="51"/>
  <c r="N139" i="51"/>
  <c r="O139" i="51"/>
  <c r="H169" i="51"/>
  <c r="N169" i="51"/>
  <c r="O169" i="51"/>
  <c r="U67" i="51"/>
  <c r="H67" i="51"/>
  <c r="J67" i="51"/>
  <c r="V67" i="51"/>
  <c r="K67" i="51"/>
  <c r="L67" i="51"/>
  <c r="M67" i="51"/>
  <c r="N67" i="51"/>
  <c r="O67" i="51"/>
  <c r="P67" i="51"/>
  <c r="Q67" i="51"/>
  <c r="R67" i="51"/>
  <c r="S67" i="51"/>
  <c r="T67" i="51"/>
  <c r="W67" i="51"/>
  <c r="H104" i="51"/>
  <c r="P104" i="51"/>
  <c r="Q104" i="51"/>
  <c r="R104" i="51"/>
  <c r="S104" i="51"/>
  <c r="T104" i="51"/>
  <c r="U104" i="51"/>
  <c r="J104" i="51"/>
  <c r="V104" i="51"/>
  <c r="K104" i="51"/>
  <c r="W104" i="51"/>
  <c r="L104" i="51"/>
  <c r="M104" i="51"/>
  <c r="H140" i="51"/>
  <c r="P140" i="51"/>
  <c r="Q140" i="51"/>
  <c r="R140" i="51"/>
  <c r="S140" i="51"/>
  <c r="T140" i="51"/>
  <c r="U140" i="51"/>
  <c r="J140" i="51"/>
  <c r="V140" i="51"/>
  <c r="K140" i="51"/>
  <c r="W140" i="51"/>
  <c r="L140" i="51"/>
  <c r="M140" i="51"/>
  <c r="M30" i="51"/>
  <c r="T207" i="51"/>
  <c r="V206" i="51"/>
  <c r="J206" i="51"/>
  <c r="L205" i="51"/>
  <c r="T201" i="51"/>
  <c r="V200" i="51"/>
  <c r="J200" i="51"/>
  <c r="N198" i="51"/>
  <c r="R196" i="51"/>
  <c r="T195" i="51"/>
  <c r="V194" i="51"/>
  <c r="J194" i="51"/>
  <c r="L193" i="51"/>
  <c r="N192" i="51"/>
  <c r="P191" i="51"/>
  <c r="R190" i="51"/>
  <c r="T189" i="51"/>
  <c r="L187" i="51"/>
  <c r="N186" i="51"/>
  <c r="P185" i="51"/>
  <c r="R184" i="51"/>
  <c r="T183" i="51"/>
  <c r="V182" i="51"/>
  <c r="L181" i="51"/>
  <c r="N180" i="51"/>
  <c r="P179" i="51"/>
  <c r="T177" i="51"/>
  <c r="N173" i="51"/>
  <c r="N172" i="51"/>
  <c r="N171" i="51"/>
  <c r="N170" i="51"/>
  <c r="L169" i="51"/>
  <c r="M167" i="51"/>
  <c r="T161" i="51"/>
  <c r="S150" i="51"/>
  <c r="Q145" i="51"/>
  <c r="O140" i="51"/>
  <c r="K130" i="51"/>
  <c r="U119" i="51"/>
  <c r="S114" i="51"/>
  <c r="Q109" i="51"/>
  <c r="O104" i="51"/>
  <c r="M98" i="51"/>
  <c r="P89" i="51"/>
  <c r="H146" i="51"/>
  <c r="P146" i="51"/>
  <c r="Q146" i="51"/>
  <c r="R146" i="51"/>
  <c r="S146" i="51"/>
  <c r="T146" i="51"/>
  <c r="U146" i="51"/>
  <c r="J146" i="51"/>
  <c r="V146" i="51"/>
  <c r="K146" i="51"/>
  <c r="W146" i="51"/>
  <c r="L146" i="51"/>
  <c r="M146" i="51"/>
  <c r="H175" i="51"/>
  <c r="O175" i="51"/>
  <c r="Q75" i="51"/>
  <c r="R75" i="51"/>
  <c r="T75" i="51"/>
  <c r="U75" i="51"/>
  <c r="J75" i="51"/>
  <c r="V75" i="51"/>
  <c r="K75" i="51"/>
  <c r="W75" i="51"/>
  <c r="L75" i="51"/>
  <c r="M75" i="51"/>
  <c r="H75" i="51"/>
  <c r="N75" i="51"/>
  <c r="O75" i="51"/>
  <c r="P75" i="51"/>
  <c r="S75" i="51"/>
  <c r="H96" i="51"/>
  <c r="T96" i="51"/>
  <c r="Q96" i="51"/>
  <c r="R96" i="51"/>
  <c r="S96" i="51"/>
  <c r="U96" i="51"/>
  <c r="V96" i="51"/>
  <c r="J96" i="51"/>
  <c r="W96" i="51"/>
  <c r="K96" i="51"/>
  <c r="L96" i="51"/>
  <c r="M96" i="51"/>
  <c r="N96" i="51"/>
  <c r="H135" i="51"/>
  <c r="N135" i="51"/>
  <c r="O135" i="51"/>
  <c r="P135" i="51"/>
  <c r="Q135" i="51"/>
  <c r="R135" i="51"/>
  <c r="S135" i="51"/>
  <c r="T135" i="51"/>
  <c r="U135" i="51"/>
  <c r="J135" i="51"/>
  <c r="V135" i="51"/>
  <c r="K135" i="51"/>
  <c r="W135" i="51"/>
  <c r="H132" i="51"/>
  <c r="T132" i="51"/>
  <c r="U132" i="51"/>
  <c r="J132" i="51"/>
  <c r="V132" i="51"/>
  <c r="K132" i="51"/>
  <c r="W132" i="51"/>
  <c r="L132" i="51"/>
  <c r="M132" i="51"/>
  <c r="N132" i="51"/>
  <c r="O132" i="51"/>
  <c r="P132" i="51"/>
  <c r="Q132" i="51"/>
  <c r="Q33" i="51"/>
  <c r="R33" i="51"/>
  <c r="S33" i="51"/>
  <c r="H33" i="51"/>
  <c r="T33" i="51"/>
  <c r="U33" i="51"/>
  <c r="J33" i="51"/>
  <c r="V33" i="51"/>
  <c r="K33" i="51"/>
  <c r="W33" i="51"/>
  <c r="L33" i="51"/>
  <c r="M33" i="51"/>
  <c r="N33" i="51"/>
  <c r="O33" i="51"/>
  <c r="P33" i="51"/>
  <c r="H182" i="51"/>
  <c r="Q93" i="51"/>
  <c r="R93" i="51"/>
  <c r="H93" i="51"/>
  <c r="U93" i="51"/>
  <c r="J93" i="51"/>
  <c r="L93" i="51"/>
  <c r="M93" i="51"/>
  <c r="N93" i="51"/>
  <c r="K93" i="51"/>
  <c r="O93" i="51"/>
  <c r="P93" i="51"/>
  <c r="S93" i="51"/>
  <c r="T93" i="51"/>
  <c r="V93" i="51"/>
  <c r="O82" i="51"/>
  <c r="P82" i="51"/>
  <c r="H82" i="51"/>
  <c r="S82" i="51"/>
  <c r="T82" i="51"/>
  <c r="U82" i="51"/>
  <c r="J82" i="51"/>
  <c r="V82" i="51"/>
  <c r="K82" i="51"/>
  <c r="W82" i="51"/>
  <c r="L82" i="51"/>
  <c r="M82" i="51"/>
  <c r="N82" i="51"/>
  <c r="Q82" i="51"/>
  <c r="R82" i="51"/>
  <c r="H124" i="51"/>
  <c r="L124" i="51"/>
  <c r="M124" i="51"/>
  <c r="N124" i="51"/>
  <c r="O124" i="51"/>
  <c r="P124" i="51"/>
  <c r="Q124" i="51"/>
  <c r="R124" i="51"/>
  <c r="S124" i="51"/>
  <c r="T124" i="51"/>
  <c r="U124" i="51"/>
  <c r="J30" i="51"/>
  <c r="S207" i="51"/>
  <c r="U206" i="51"/>
  <c r="W205" i="51"/>
  <c r="K205" i="51"/>
  <c r="S201" i="51"/>
  <c r="U200" i="51"/>
  <c r="M198" i="51"/>
  <c r="Q196" i="51"/>
  <c r="S195" i="51"/>
  <c r="U194" i="51"/>
  <c r="W193" i="51"/>
  <c r="K193" i="51"/>
  <c r="M192" i="51"/>
  <c r="Q190" i="51"/>
  <c r="S189" i="51"/>
  <c r="W187" i="51"/>
  <c r="K187" i="51"/>
  <c r="M186" i="51"/>
  <c r="O185" i="51"/>
  <c r="Q184" i="51"/>
  <c r="S183" i="51"/>
  <c r="U182" i="51"/>
  <c r="W181" i="51"/>
  <c r="K181" i="51"/>
  <c r="M180" i="51"/>
  <c r="O179" i="51"/>
  <c r="S177" i="51"/>
  <c r="W175" i="51"/>
  <c r="J175" i="51"/>
  <c r="M173" i="51"/>
  <c r="M172" i="51"/>
  <c r="M171" i="51"/>
  <c r="K170" i="51"/>
  <c r="K169" i="51"/>
  <c r="T164" i="51"/>
  <c r="N161" i="51"/>
  <c r="P145" i="51"/>
  <c r="N140" i="51"/>
  <c r="L135" i="51"/>
  <c r="V124" i="51"/>
  <c r="T119" i="51"/>
  <c r="R114" i="51"/>
  <c r="P109" i="51"/>
  <c r="N104" i="51"/>
  <c r="L98" i="51"/>
  <c r="O89" i="51"/>
  <c r="H167" i="51"/>
  <c r="J167" i="51"/>
  <c r="V167" i="51"/>
  <c r="R167" i="51"/>
  <c r="S167" i="51"/>
  <c r="H103" i="51"/>
  <c r="R103" i="51"/>
  <c r="S103" i="51"/>
  <c r="T103" i="51"/>
  <c r="U103" i="51"/>
  <c r="J103" i="51"/>
  <c r="V103" i="51"/>
  <c r="K103" i="51"/>
  <c r="W103" i="51"/>
  <c r="L103" i="51"/>
  <c r="M103" i="51"/>
  <c r="N103" i="51"/>
  <c r="O103" i="51"/>
  <c r="O64" i="51"/>
  <c r="P64" i="51"/>
  <c r="Q64" i="51"/>
  <c r="R64" i="51"/>
  <c r="S64" i="51"/>
  <c r="T64" i="51"/>
  <c r="U64" i="51"/>
  <c r="J64" i="51"/>
  <c r="V64" i="51"/>
  <c r="K64" i="51"/>
  <c r="W64" i="51"/>
  <c r="L64" i="51"/>
  <c r="H64" i="51"/>
  <c r="M64" i="51"/>
  <c r="N64" i="51"/>
  <c r="H165" i="51"/>
  <c r="N165" i="51"/>
  <c r="P165" i="51"/>
  <c r="Q165" i="51"/>
  <c r="S165" i="51"/>
  <c r="T165" i="51"/>
  <c r="U165" i="51"/>
  <c r="J165" i="51"/>
  <c r="V165" i="51"/>
  <c r="K165" i="51"/>
  <c r="W165" i="51"/>
  <c r="H191" i="51"/>
  <c r="U37" i="51"/>
  <c r="J37" i="51"/>
  <c r="V37" i="51"/>
  <c r="K37" i="51"/>
  <c r="W37" i="51"/>
  <c r="L37" i="51"/>
  <c r="M37" i="51"/>
  <c r="N37" i="51"/>
  <c r="O37" i="51"/>
  <c r="H37" i="51"/>
  <c r="P37" i="51"/>
  <c r="Q37" i="51"/>
  <c r="R37" i="51"/>
  <c r="S37" i="51"/>
  <c r="T37" i="51"/>
  <c r="M65" i="51"/>
  <c r="N65" i="51"/>
  <c r="O65" i="51"/>
  <c r="P65" i="51"/>
  <c r="Q65" i="51"/>
  <c r="R65" i="51"/>
  <c r="S65" i="51"/>
  <c r="T65" i="51"/>
  <c r="U65" i="51"/>
  <c r="J65" i="51"/>
  <c r="V65" i="51"/>
  <c r="K65" i="51"/>
  <c r="W65" i="51"/>
  <c r="H65" i="51"/>
  <c r="L65" i="51"/>
  <c r="U43" i="51"/>
  <c r="H43" i="51"/>
  <c r="J43" i="51"/>
  <c r="V43" i="51"/>
  <c r="K43" i="51"/>
  <c r="W43" i="51"/>
  <c r="L43" i="51"/>
  <c r="M43" i="51"/>
  <c r="N43" i="51"/>
  <c r="O43" i="51"/>
  <c r="P43" i="51"/>
  <c r="Q43" i="51"/>
  <c r="R43" i="51"/>
  <c r="S43" i="51"/>
  <c r="T43" i="51"/>
  <c r="H30" i="51"/>
  <c r="H113" i="51"/>
  <c r="J113" i="51"/>
  <c r="V113" i="51"/>
  <c r="K113" i="51"/>
  <c r="W113" i="51"/>
  <c r="L113" i="51"/>
  <c r="M113" i="51"/>
  <c r="N113" i="51"/>
  <c r="O113" i="51"/>
  <c r="P113" i="51"/>
  <c r="Q113" i="51"/>
  <c r="R113" i="51"/>
  <c r="S113" i="51"/>
  <c r="U55" i="51"/>
  <c r="H55" i="51"/>
  <c r="J55" i="51"/>
  <c r="V55" i="51"/>
  <c r="K55" i="51"/>
  <c r="W55" i="51"/>
  <c r="L55" i="51"/>
  <c r="M55" i="51"/>
  <c r="N55" i="51"/>
  <c r="O55" i="51"/>
  <c r="P55" i="51"/>
  <c r="Q55" i="51"/>
  <c r="R55" i="51"/>
  <c r="S55" i="51"/>
  <c r="T55" i="51"/>
  <c r="W30" i="51"/>
  <c r="K30" i="51"/>
  <c r="T206" i="51"/>
  <c r="V205" i="51"/>
  <c r="J205" i="51"/>
  <c r="R201" i="51"/>
  <c r="L198" i="51"/>
  <c r="P196" i="51"/>
  <c r="R195" i="51"/>
  <c r="T194" i="51"/>
  <c r="V193" i="51"/>
  <c r="J193" i="51"/>
  <c r="L192" i="51"/>
  <c r="N191" i="51"/>
  <c r="P190" i="51"/>
  <c r="V187" i="51"/>
  <c r="J187" i="51"/>
  <c r="L186" i="51"/>
  <c r="N185" i="51"/>
  <c r="R183" i="51"/>
  <c r="T182" i="51"/>
  <c r="V181" i="51"/>
  <c r="J181" i="51"/>
  <c r="L180" i="51"/>
  <c r="N179" i="51"/>
  <c r="R177" i="51"/>
  <c r="V175" i="51"/>
  <c r="L173" i="51"/>
  <c r="L172" i="51"/>
  <c r="L171" i="51"/>
  <c r="J169" i="51"/>
  <c r="K167" i="51"/>
  <c r="O164" i="51"/>
  <c r="W154" i="51"/>
  <c r="S144" i="51"/>
  <c r="Q139" i="51"/>
  <c r="O134" i="51"/>
  <c r="M129" i="51"/>
  <c r="K124" i="51"/>
  <c r="W118" i="51"/>
  <c r="U113" i="51"/>
  <c r="S108" i="51"/>
  <c r="Q103" i="51"/>
  <c r="H150" i="51"/>
  <c r="T150" i="51"/>
  <c r="U150" i="51"/>
  <c r="J150" i="51"/>
  <c r="V150" i="51"/>
  <c r="K150" i="51"/>
  <c r="W150" i="51"/>
  <c r="L150" i="51"/>
  <c r="M150" i="51"/>
  <c r="N150" i="51"/>
  <c r="O150" i="51"/>
  <c r="P150" i="51"/>
  <c r="Q150" i="51"/>
  <c r="H157" i="51"/>
  <c r="R157" i="51"/>
  <c r="S157" i="51"/>
  <c r="T157" i="51"/>
  <c r="U157" i="51"/>
  <c r="J157" i="51"/>
  <c r="V157" i="51"/>
  <c r="K157" i="51"/>
  <c r="W157" i="51"/>
  <c r="L157" i="51"/>
  <c r="M157" i="51"/>
  <c r="N157" i="51"/>
  <c r="O157" i="51"/>
  <c r="U31" i="51"/>
  <c r="H31" i="51"/>
  <c r="J31" i="51"/>
  <c r="V31" i="51"/>
  <c r="K31" i="51"/>
  <c r="W31" i="51"/>
  <c r="L31" i="51"/>
  <c r="M31" i="51"/>
  <c r="N31" i="51"/>
  <c r="O31" i="51"/>
  <c r="P31" i="51"/>
  <c r="Q31" i="51"/>
  <c r="R31" i="51"/>
  <c r="S31" i="51"/>
  <c r="T31" i="51"/>
  <c r="H170" i="51"/>
  <c r="L170" i="51"/>
  <c r="M170" i="51"/>
  <c r="H97" i="51"/>
  <c r="P97" i="51"/>
  <c r="Q97" i="51"/>
  <c r="R97" i="51"/>
  <c r="S97" i="51"/>
  <c r="T97" i="51"/>
  <c r="U97" i="51"/>
  <c r="J97" i="51"/>
  <c r="V97" i="51"/>
  <c r="K97" i="51"/>
  <c r="W97" i="51"/>
  <c r="L97" i="51"/>
  <c r="M97" i="51"/>
  <c r="H66" i="51"/>
  <c r="K66" i="51"/>
  <c r="W66" i="51"/>
  <c r="L66" i="51"/>
  <c r="M66" i="51"/>
  <c r="N66" i="51"/>
  <c r="O66" i="51"/>
  <c r="P66" i="51"/>
  <c r="Q66" i="51"/>
  <c r="R66" i="51"/>
  <c r="S66" i="51"/>
  <c r="T66" i="51"/>
  <c r="U66" i="51"/>
  <c r="J66" i="51"/>
  <c r="V66" i="51"/>
  <c r="H78" i="51"/>
  <c r="K78" i="51"/>
  <c r="W78" i="51"/>
  <c r="L78" i="51"/>
  <c r="O78" i="51"/>
  <c r="P78" i="51"/>
  <c r="Q78" i="51"/>
  <c r="R78" i="51"/>
  <c r="S78" i="51"/>
  <c r="T78" i="51"/>
  <c r="U78" i="51"/>
  <c r="J78" i="51"/>
  <c r="M78" i="51"/>
  <c r="N78" i="51"/>
  <c r="V78" i="51"/>
  <c r="H189" i="51"/>
  <c r="Q81" i="51"/>
  <c r="R81" i="51"/>
  <c r="H81" i="51"/>
  <c r="U81" i="51"/>
  <c r="J81" i="51"/>
  <c r="V81" i="51"/>
  <c r="K81" i="51"/>
  <c r="W81" i="51"/>
  <c r="L81" i="51"/>
  <c r="M81" i="51"/>
  <c r="N81" i="51"/>
  <c r="O81" i="51"/>
  <c r="P81" i="51"/>
  <c r="S81" i="51"/>
  <c r="T81" i="51"/>
  <c r="K60" i="51"/>
  <c r="W60" i="51"/>
  <c r="L60" i="51"/>
  <c r="M60" i="51"/>
  <c r="N60" i="51"/>
  <c r="O60" i="51"/>
  <c r="P60" i="51"/>
  <c r="H60" i="51"/>
  <c r="Q60" i="51"/>
  <c r="R60" i="51"/>
  <c r="S60" i="51"/>
  <c r="T60" i="51"/>
  <c r="U60" i="51"/>
  <c r="J60" i="51"/>
  <c r="V60" i="51"/>
  <c r="M53" i="51"/>
  <c r="N53" i="51"/>
  <c r="O53" i="51"/>
  <c r="P53" i="51"/>
  <c r="Q53" i="51"/>
  <c r="R53" i="51"/>
  <c r="S53" i="51"/>
  <c r="T53" i="51"/>
  <c r="U53" i="51"/>
  <c r="J53" i="51"/>
  <c r="V53" i="51"/>
  <c r="K53" i="51"/>
  <c r="W53" i="51"/>
  <c r="H53" i="51"/>
  <c r="L53" i="51"/>
  <c r="O70" i="51"/>
  <c r="P70" i="51"/>
  <c r="R70" i="51"/>
  <c r="H70" i="51"/>
  <c r="S70" i="51"/>
  <c r="T70" i="51"/>
  <c r="U70" i="51"/>
  <c r="J70" i="51"/>
  <c r="V70" i="51"/>
  <c r="K70" i="51"/>
  <c r="W70" i="51"/>
  <c r="L70" i="51"/>
  <c r="M70" i="51"/>
  <c r="N70" i="51"/>
  <c r="Q70" i="51"/>
  <c r="H184" i="51"/>
  <c r="O34" i="51"/>
  <c r="P34" i="51"/>
  <c r="Q34" i="51"/>
  <c r="R34" i="51"/>
  <c r="H34" i="51"/>
  <c r="S34" i="51"/>
  <c r="T34" i="51"/>
  <c r="U34" i="51"/>
  <c r="J34" i="51"/>
  <c r="V34" i="51"/>
  <c r="K34" i="51"/>
  <c r="W34" i="51"/>
  <c r="L34" i="51"/>
  <c r="M34" i="51"/>
  <c r="N34" i="51"/>
  <c r="M83" i="51"/>
  <c r="N83" i="51"/>
  <c r="Q83" i="51"/>
  <c r="H83" i="51"/>
  <c r="R83" i="51"/>
  <c r="S83" i="51"/>
  <c r="T83" i="51"/>
  <c r="U83" i="51"/>
  <c r="J83" i="51"/>
  <c r="V83" i="51"/>
  <c r="K83" i="51"/>
  <c r="L83" i="51"/>
  <c r="O83" i="51"/>
  <c r="U205" i="51"/>
  <c r="W198" i="51"/>
  <c r="K198" i="51"/>
  <c r="S194" i="51"/>
  <c r="U193" i="51"/>
  <c r="W192" i="51"/>
  <c r="K192" i="51"/>
  <c r="M191" i="51"/>
  <c r="O190" i="51"/>
  <c r="Q189" i="51"/>
  <c r="U187" i="51"/>
  <c r="W186" i="51"/>
  <c r="K186" i="51"/>
  <c r="M185" i="51"/>
  <c r="O184" i="51"/>
  <c r="Q183" i="51"/>
  <c r="S182" i="51"/>
  <c r="U181" i="51"/>
  <c r="W180" i="51"/>
  <c r="K180" i="51"/>
  <c r="M179" i="51"/>
  <c r="Q177" i="51"/>
  <c r="U175" i="51"/>
  <c r="K173" i="51"/>
  <c r="K172" i="51"/>
  <c r="W170" i="51"/>
  <c r="W169" i="51"/>
  <c r="W166" i="51"/>
  <c r="V154" i="51"/>
  <c r="R144" i="51"/>
  <c r="P139" i="51"/>
  <c r="L129" i="51"/>
  <c r="J124" i="51"/>
  <c r="V118" i="51"/>
  <c r="T113" i="51"/>
  <c r="R108" i="51"/>
  <c r="P103" i="51"/>
  <c r="N97" i="51"/>
  <c r="H201" i="51"/>
  <c r="H133" i="51"/>
  <c r="R133" i="51"/>
  <c r="S133" i="51"/>
  <c r="T133" i="51"/>
  <c r="U133" i="51"/>
  <c r="J133" i="51"/>
  <c r="V133" i="51"/>
  <c r="K133" i="51"/>
  <c r="W133" i="51"/>
  <c r="L133" i="51"/>
  <c r="M133" i="51"/>
  <c r="N133" i="51"/>
  <c r="O133" i="51"/>
  <c r="H142" i="51"/>
  <c r="L142" i="51"/>
  <c r="M142" i="51"/>
  <c r="N142" i="51"/>
  <c r="O142" i="51"/>
  <c r="P142" i="51"/>
  <c r="Q142" i="51"/>
  <c r="R142" i="51"/>
  <c r="S142" i="51"/>
  <c r="T142" i="51"/>
  <c r="U142" i="51"/>
  <c r="S74" i="51"/>
  <c r="T74" i="51"/>
  <c r="J74" i="51"/>
  <c r="V74" i="51"/>
  <c r="K74" i="51"/>
  <c r="W74" i="51"/>
  <c r="L74" i="51"/>
  <c r="M74" i="51"/>
  <c r="N74" i="51"/>
  <c r="H74" i="51"/>
  <c r="O74" i="51"/>
  <c r="P74" i="51"/>
  <c r="Q74" i="51"/>
  <c r="R74" i="51"/>
  <c r="U74" i="51"/>
  <c r="H164" i="51"/>
  <c r="P164" i="51"/>
  <c r="Q164" i="51"/>
  <c r="R164" i="51"/>
  <c r="S164" i="51"/>
  <c r="U164" i="51"/>
  <c r="J164" i="51"/>
  <c r="V164" i="51"/>
  <c r="K164" i="51"/>
  <c r="W164" i="51"/>
  <c r="L164" i="51"/>
  <c r="M164" i="51"/>
  <c r="H143" i="51"/>
  <c r="J143" i="51"/>
  <c r="V143" i="51"/>
  <c r="K143" i="51"/>
  <c r="W143" i="51"/>
  <c r="L143" i="51"/>
  <c r="M143" i="51"/>
  <c r="N143" i="51"/>
  <c r="O143" i="51"/>
  <c r="P143" i="51"/>
  <c r="Q143" i="51"/>
  <c r="R143" i="51"/>
  <c r="S143" i="51"/>
  <c r="S32" i="51"/>
  <c r="T32" i="51"/>
  <c r="H32" i="51"/>
  <c r="U32" i="51"/>
  <c r="J32" i="51"/>
  <c r="V32" i="51"/>
  <c r="K32" i="51"/>
  <c r="W32" i="51"/>
  <c r="L32" i="51"/>
  <c r="M32" i="51"/>
  <c r="N32" i="51"/>
  <c r="O32" i="51"/>
  <c r="P32" i="51"/>
  <c r="Q32" i="51"/>
  <c r="R32" i="51"/>
  <c r="Q69" i="51"/>
  <c r="R69" i="51"/>
  <c r="H69" i="51"/>
  <c r="T69" i="51"/>
  <c r="U69" i="51"/>
  <c r="J69" i="51"/>
  <c r="V69" i="51"/>
  <c r="K69" i="51"/>
  <c r="W69" i="51"/>
  <c r="L69" i="51"/>
  <c r="M69" i="51"/>
  <c r="N69" i="51"/>
  <c r="O69" i="51"/>
  <c r="P69" i="51"/>
  <c r="S69" i="51"/>
  <c r="H42" i="51"/>
  <c r="K42" i="51"/>
  <c r="W42" i="51"/>
  <c r="L42" i="51"/>
  <c r="M42" i="51"/>
  <c r="N42" i="51"/>
  <c r="O42" i="51"/>
  <c r="P42" i="51"/>
  <c r="Q42" i="51"/>
  <c r="R42" i="51"/>
  <c r="S42" i="51"/>
  <c r="T42" i="51"/>
  <c r="U42" i="51"/>
  <c r="J42" i="51"/>
  <c r="V42" i="51"/>
  <c r="Q39" i="51"/>
  <c r="R39" i="51"/>
  <c r="S39" i="51"/>
  <c r="T39" i="51"/>
  <c r="U39" i="51"/>
  <c r="J39" i="51"/>
  <c r="V39" i="51"/>
  <c r="K39" i="51"/>
  <c r="W39" i="51"/>
  <c r="L39" i="51"/>
  <c r="M39" i="51"/>
  <c r="H39" i="51"/>
  <c r="N39" i="51"/>
  <c r="O39" i="51"/>
  <c r="P39" i="51"/>
  <c r="H196" i="51"/>
  <c r="H99" i="51"/>
  <c r="L99" i="51"/>
  <c r="M99" i="51"/>
  <c r="N99" i="51"/>
  <c r="O99" i="51"/>
  <c r="P99" i="51"/>
  <c r="Q99" i="51"/>
  <c r="R99" i="51"/>
  <c r="S99" i="51"/>
  <c r="T99" i="51"/>
  <c r="U99" i="51"/>
  <c r="M41" i="51"/>
  <c r="N41" i="51"/>
  <c r="O41" i="51"/>
  <c r="P41" i="51"/>
  <c r="Q41" i="51"/>
  <c r="R41" i="51"/>
  <c r="S41" i="51"/>
  <c r="T41" i="51"/>
  <c r="U41" i="51"/>
  <c r="J41" i="51"/>
  <c r="V41" i="51"/>
  <c r="K41" i="51"/>
  <c r="W41" i="51"/>
  <c r="H41" i="51"/>
  <c r="L41" i="51"/>
  <c r="H102" i="51"/>
  <c r="T102" i="51"/>
  <c r="U102" i="51"/>
  <c r="J102" i="51"/>
  <c r="V102" i="51"/>
  <c r="K102" i="51"/>
  <c r="W102" i="51"/>
  <c r="L102" i="51"/>
  <c r="M102" i="51"/>
  <c r="N102" i="51"/>
  <c r="O102" i="51"/>
  <c r="P102" i="51"/>
  <c r="Q102" i="51"/>
  <c r="S80" i="51"/>
  <c r="T80" i="51"/>
  <c r="H80" i="51"/>
  <c r="K80" i="51"/>
  <c r="W80" i="51"/>
  <c r="L80" i="51"/>
  <c r="M80" i="51"/>
  <c r="N80" i="51"/>
  <c r="O80" i="51"/>
  <c r="P80" i="51"/>
  <c r="Q80" i="51"/>
  <c r="V80" i="51"/>
  <c r="J80" i="51"/>
  <c r="N196" i="51"/>
  <c r="R194" i="51"/>
  <c r="V192" i="51"/>
  <c r="N190" i="51"/>
  <c r="L185" i="51"/>
  <c r="N184" i="51"/>
  <c r="P183" i="51"/>
  <c r="R182" i="51"/>
  <c r="T181" i="51"/>
  <c r="V180" i="51"/>
  <c r="L179" i="51"/>
  <c r="P177" i="51"/>
  <c r="T175" i="51"/>
  <c r="W173" i="51"/>
  <c r="J173" i="51"/>
  <c r="J172" i="51"/>
  <c r="V170" i="51"/>
  <c r="V169" i="51"/>
  <c r="V166" i="51"/>
  <c r="K154" i="51"/>
  <c r="W148" i="51"/>
  <c r="U143" i="51"/>
  <c r="Q133" i="51"/>
  <c r="O128" i="51"/>
  <c r="M123" i="51"/>
  <c r="K118" i="51"/>
  <c r="W112" i="51"/>
  <c r="U107" i="51"/>
  <c r="S102" i="51"/>
  <c r="P96" i="51"/>
  <c r="W83" i="51"/>
  <c r="H180" i="51"/>
  <c r="U85" i="51"/>
  <c r="J85" i="51"/>
  <c r="V85" i="51"/>
  <c r="M85" i="51"/>
  <c r="N85" i="51"/>
  <c r="O85" i="51"/>
  <c r="H85" i="51"/>
  <c r="P85" i="51"/>
  <c r="Q85" i="51"/>
  <c r="R85" i="51"/>
  <c r="K85" i="51"/>
  <c r="L85" i="51"/>
  <c r="S85" i="51"/>
  <c r="T85" i="51"/>
  <c r="W85" i="51"/>
  <c r="H163" i="51"/>
  <c r="R163" i="51"/>
  <c r="S163" i="51"/>
  <c r="T163" i="51"/>
  <c r="U163" i="51"/>
  <c r="K163" i="51"/>
  <c r="W163" i="51"/>
  <c r="L163" i="51"/>
  <c r="M163" i="51"/>
  <c r="N163" i="51"/>
  <c r="O163" i="51"/>
  <c r="H111" i="51"/>
  <c r="N111" i="51"/>
  <c r="O111" i="51"/>
  <c r="P111" i="51"/>
  <c r="Q111" i="51"/>
  <c r="R111" i="51"/>
  <c r="S111" i="51"/>
  <c r="T111" i="51"/>
  <c r="U111" i="51"/>
  <c r="J111" i="51"/>
  <c r="V111" i="51"/>
  <c r="K111" i="51"/>
  <c r="W111" i="51"/>
  <c r="K72" i="51"/>
  <c r="W72" i="51"/>
  <c r="L72" i="51"/>
  <c r="N72" i="51"/>
  <c r="O72" i="51"/>
  <c r="P72" i="51"/>
  <c r="H72" i="51"/>
  <c r="Q72" i="51"/>
  <c r="R72" i="51"/>
  <c r="S72" i="51"/>
  <c r="T72" i="51"/>
  <c r="U72" i="51"/>
  <c r="J72" i="51"/>
  <c r="V72" i="51"/>
  <c r="M72" i="51"/>
  <c r="S92" i="51"/>
  <c r="T92" i="51"/>
  <c r="H92" i="51"/>
  <c r="K92" i="51"/>
  <c r="W92" i="51"/>
  <c r="L92" i="51"/>
  <c r="M92" i="51"/>
  <c r="N92" i="51"/>
  <c r="O92" i="51"/>
  <c r="P92" i="51"/>
  <c r="Q92" i="51"/>
  <c r="R92" i="51"/>
  <c r="U92" i="51"/>
  <c r="V92" i="51"/>
  <c r="H195" i="51"/>
  <c r="U73" i="51"/>
  <c r="J73" i="51"/>
  <c r="V73" i="51"/>
  <c r="L73" i="51"/>
  <c r="M73" i="51"/>
  <c r="N73" i="51"/>
  <c r="O73" i="51"/>
  <c r="H73" i="51"/>
  <c r="P73" i="51"/>
  <c r="Q73" i="51"/>
  <c r="R73" i="51"/>
  <c r="S73" i="51"/>
  <c r="T73" i="51"/>
  <c r="K73" i="51"/>
  <c r="W73" i="51"/>
  <c r="H138" i="51"/>
  <c r="T138" i="51"/>
  <c r="U138" i="51"/>
  <c r="J138" i="51"/>
  <c r="V138" i="51"/>
  <c r="K138" i="51"/>
  <c r="W138" i="51"/>
  <c r="L138" i="51"/>
  <c r="M138" i="51"/>
  <c r="N138" i="51"/>
  <c r="O138" i="51"/>
  <c r="P138" i="51"/>
  <c r="Q138" i="51"/>
  <c r="H134" i="51"/>
  <c r="P134" i="51"/>
  <c r="Q134" i="51"/>
  <c r="R134" i="51"/>
  <c r="S134" i="51"/>
  <c r="T134" i="51"/>
  <c r="U134" i="51"/>
  <c r="J134" i="51"/>
  <c r="V134" i="51"/>
  <c r="K134" i="51"/>
  <c r="W134" i="51"/>
  <c r="L134" i="51"/>
  <c r="M134" i="51"/>
  <c r="O40" i="51"/>
  <c r="P40" i="51"/>
  <c r="Q40" i="51"/>
  <c r="R40" i="51"/>
  <c r="S40" i="51"/>
  <c r="T40" i="51"/>
  <c r="U40" i="51"/>
  <c r="J40" i="51"/>
  <c r="V40" i="51"/>
  <c r="K40" i="51"/>
  <c r="W40" i="51"/>
  <c r="L40" i="51"/>
  <c r="H40" i="51"/>
  <c r="M40" i="51"/>
  <c r="N40" i="51"/>
  <c r="H130" i="51"/>
  <c r="L130" i="51"/>
  <c r="M130" i="51"/>
  <c r="N130" i="51"/>
  <c r="O130" i="51"/>
  <c r="P130" i="51"/>
  <c r="Q130" i="51"/>
  <c r="R130" i="51"/>
  <c r="S130" i="51"/>
  <c r="T130" i="51"/>
  <c r="U130" i="51"/>
  <c r="T30" i="51"/>
  <c r="Q206" i="51"/>
  <c r="O201" i="51"/>
  <c r="Q200" i="51"/>
  <c r="U198" i="51"/>
  <c r="M196" i="51"/>
  <c r="O195" i="51"/>
  <c r="Q194" i="51"/>
  <c r="S193" i="51"/>
  <c r="U192" i="51"/>
  <c r="W191" i="51"/>
  <c r="K191" i="51"/>
  <c r="M190" i="51"/>
  <c r="O189" i="51"/>
  <c r="S187" i="51"/>
  <c r="U186" i="51"/>
  <c r="W185" i="51"/>
  <c r="K185" i="51"/>
  <c r="M184" i="51"/>
  <c r="O183" i="51"/>
  <c r="Q182" i="51"/>
  <c r="S181" i="51"/>
  <c r="U180" i="51"/>
  <c r="W179" i="51"/>
  <c r="K179" i="51"/>
  <c r="O177" i="51"/>
  <c r="S175" i="51"/>
  <c r="V173" i="51"/>
  <c r="W172" i="51"/>
  <c r="U171" i="51"/>
  <c r="U170" i="51"/>
  <c r="U169" i="51"/>
  <c r="W167" i="51"/>
  <c r="P166" i="51"/>
  <c r="Q163" i="51"/>
  <c r="J154" i="51"/>
  <c r="V148" i="51"/>
  <c r="T143" i="51"/>
  <c r="R138" i="51"/>
  <c r="P133" i="51"/>
  <c r="N128" i="51"/>
  <c r="L123" i="51"/>
  <c r="J118" i="51"/>
  <c r="V112" i="51"/>
  <c r="T107" i="51"/>
  <c r="R102" i="51"/>
  <c r="O96" i="51"/>
  <c r="P83" i="51"/>
  <c r="B170" i="38" l="1"/>
  <c r="B157" i="38"/>
  <c r="B158" i="38"/>
  <c r="B153" i="38"/>
  <c r="B202" i="38"/>
  <c r="B193" i="38"/>
  <c r="B199" i="38"/>
  <c r="B97" i="38"/>
  <c r="B200" i="38"/>
  <c r="B156" i="38"/>
  <c r="B176" i="38"/>
  <c r="B201" i="38"/>
  <c r="B179" i="38"/>
  <c r="B161" i="38"/>
  <c r="B196" i="38"/>
  <c r="B194" i="38"/>
  <c r="B190" i="38"/>
  <c r="B180" i="38"/>
  <c r="B197" i="38"/>
  <c r="B177" i="38"/>
  <c r="B175" i="38"/>
  <c r="B185" i="38"/>
  <c r="B172" i="38"/>
  <c r="B178" i="38"/>
  <c r="B160" i="38"/>
  <c r="B173" i="38"/>
  <c r="B174" i="38"/>
  <c r="B155" i="38"/>
  <c r="B171" i="38"/>
  <c r="B191" i="38"/>
  <c r="B154" i="38"/>
  <c r="B192" i="38"/>
  <c r="B198" i="38"/>
  <c r="B195" i="38"/>
  <c r="B159" i="38"/>
  <c r="G3" i="38"/>
  <c r="F4" i="70" s="1"/>
  <c r="G19" i="38"/>
  <c r="F20" i="70" s="1"/>
  <c r="G6" i="38"/>
  <c r="G4" i="38"/>
  <c r="G5" i="38"/>
  <c r="Y174" i="38"/>
  <c r="T97" i="38"/>
  <c r="F7" i="70" l="1"/>
  <c r="F6" i="70"/>
  <c r="F5" i="70"/>
  <c r="A178" i="38"/>
  <c r="A159" i="38"/>
  <c r="A172" i="38"/>
  <c r="A176" i="38"/>
  <c r="A156" i="38"/>
  <c r="A175" i="38"/>
  <c r="A177" i="38"/>
  <c r="A154" i="38"/>
  <c r="A180" i="38"/>
  <c r="A171" i="38"/>
  <c r="A155" i="38"/>
  <c r="A162" i="38"/>
  <c r="A166" i="38"/>
  <c r="A167" i="38"/>
  <c r="A168" i="38"/>
  <c r="A165" i="38"/>
  <c r="A163" i="38"/>
  <c r="A164" i="38"/>
  <c r="A169" i="38"/>
  <c r="A174" i="38"/>
  <c r="A158" i="38"/>
  <c r="A173" i="38"/>
  <c r="A161" i="38"/>
  <c r="A157" i="38"/>
  <c r="A160" i="38"/>
  <c r="A179" i="38"/>
  <c r="A170" i="38"/>
  <c r="A153" i="38"/>
  <c r="W3" i="38"/>
  <c r="V4" i="70" s="1"/>
  <c r="V3" i="38"/>
  <c r="U4" i="70" s="1"/>
  <c r="U3" i="38"/>
  <c r="T4" i="70" s="1"/>
  <c r="W19" i="38"/>
  <c r="V20" i="70" s="1"/>
  <c r="V19" i="38"/>
  <c r="U20" i="70" s="1"/>
  <c r="U19" i="38"/>
  <c r="T20" i="70" s="1"/>
  <c r="W5" i="38"/>
  <c r="V6" i="70" s="1"/>
  <c r="W6" i="38"/>
  <c r="V7" i="70" s="1"/>
  <c r="W4" i="38"/>
  <c r="V5" i="70" s="1"/>
  <c r="V6" i="38"/>
  <c r="V4" i="38"/>
  <c r="U5" i="70" s="1"/>
  <c r="V5" i="38"/>
  <c r="U6" i="38"/>
  <c r="U4" i="38"/>
  <c r="T5" i="70" s="1"/>
  <c r="U5" i="38"/>
  <c r="X2" i="55"/>
  <c r="X3" i="55"/>
  <c r="X4" i="55"/>
  <c r="X5" i="55"/>
  <c r="X6" i="55"/>
  <c r="X7" i="55"/>
  <c r="X8" i="55"/>
  <c r="X9" i="55"/>
  <c r="X10" i="55"/>
  <c r="X11" i="55"/>
  <c r="X12" i="55"/>
  <c r="X13" i="55"/>
  <c r="X14" i="55"/>
  <c r="X1" i="55"/>
  <c r="R6" i="55"/>
  <c r="S5" i="55"/>
  <c r="R5" i="55"/>
  <c r="Q5" i="55"/>
  <c r="P5" i="55"/>
  <c r="O5" i="55"/>
  <c r="N5" i="55"/>
  <c r="M5" i="55"/>
  <c r="L5" i="55"/>
  <c r="K5" i="55"/>
  <c r="J5" i="55"/>
  <c r="I5" i="55"/>
  <c r="H5" i="55"/>
  <c r="G5" i="55"/>
  <c r="K22" i="51"/>
  <c r="L22" i="51"/>
  <c r="M22" i="51"/>
  <c r="N22" i="51"/>
  <c r="O22" i="51"/>
  <c r="P22" i="51"/>
  <c r="Q22" i="51"/>
  <c r="R22" i="51"/>
  <c r="S22" i="51"/>
  <c r="T22" i="51"/>
  <c r="U22" i="51"/>
  <c r="V22" i="51"/>
  <c r="W22" i="51"/>
  <c r="K23" i="51"/>
  <c r="L23" i="51"/>
  <c r="M23" i="51"/>
  <c r="N23" i="51"/>
  <c r="O23" i="51"/>
  <c r="P23" i="51"/>
  <c r="Q23" i="51"/>
  <c r="R23" i="51"/>
  <c r="S23" i="51"/>
  <c r="T23" i="51"/>
  <c r="U23" i="51"/>
  <c r="V23" i="51"/>
  <c r="W23" i="51"/>
  <c r="J23" i="51"/>
  <c r="J22" i="51"/>
  <c r="F9" i="51"/>
  <c r="H23" i="51"/>
  <c r="H22" i="51"/>
  <c r="I22" i="51" s="1"/>
  <c r="G7" i="51"/>
  <c r="F27" i="51"/>
  <c r="F26" i="51"/>
  <c r="F24" i="51"/>
  <c r="F23" i="51"/>
  <c r="F22" i="51"/>
  <c r="F20" i="51"/>
  <c r="F7" i="51" s="1"/>
  <c r="F19" i="51"/>
  <c r="F18" i="51"/>
  <c r="F17" i="51"/>
  <c r="F16" i="51"/>
  <c r="F15" i="51"/>
  <c r="F14" i="51"/>
  <c r="F13" i="51"/>
  <c r="F12" i="51"/>
  <c r="F11" i="51"/>
  <c r="F10" i="51"/>
  <c r="F8" i="51"/>
  <c r="U6" i="70" l="1"/>
  <c r="T6" i="70"/>
  <c r="U7" i="70"/>
  <c r="T7" i="70"/>
  <c r="W14" i="51"/>
  <c r="O8" i="51"/>
  <c r="S9" i="51"/>
  <c r="H12" i="51"/>
  <c r="I12" i="51" s="1"/>
  <c r="R11" i="51"/>
  <c r="B22" i="51"/>
  <c r="A22" i="51" s="1"/>
  <c r="W27" i="51"/>
  <c r="W10" i="51"/>
  <c r="W19" i="51"/>
  <c r="W26" i="51"/>
  <c r="W11" i="51"/>
  <c r="W13" i="51"/>
  <c r="W17" i="51"/>
  <c r="W20" i="51"/>
  <c r="W7" i="51" s="1"/>
  <c r="W12" i="51"/>
  <c r="W15" i="51"/>
  <c r="V18" i="51"/>
  <c r="W18" i="51"/>
  <c r="K19" i="51"/>
  <c r="O15" i="51"/>
  <c r="S11" i="51"/>
  <c r="O24" i="51"/>
  <c r="O21" i="51" s="1"/>
  <c r="O26" i="51"/>
  <c r="J18" i="51"/>
  <c r="K18" i="51"/>
  <c r="N15" i="51"/>
  <c r="O14" i="51"/>
  <c r="S10" i="51"/>
  <c r="K17" i="51"/>
  <c r="O13" i="51"/>
  <c r="P12" i="51"/>
  <c r="O27" i="51"/>
  <c r="S20" i="51"/>
  <c r="S7" i="51" s="1"/>
  <c r="O12" i="51"/>
  <c r="S19" i="51"/>
  <c r="K15" i="51"/>
  <c r="O11" i="51"/>
  <c r="K24" i="51"/>
  <c r="K21" i="51" s="1"/>
  <c r="S26" i="51"/>
  <c r="S18" i="51"/>
  <c r="K14" i="51"/>
  <c r="O10" i="51"/>
  <c r="R18" i="51"/>
  <c r="S17" i="51"/>
  <c r="K13" i="51"/>
  <c r="L12" i="51"/>
  <c r="S27" i="51"/>
  <c r="O20" i="51"/>
  <c r="O7" i="51" s="1"/>
  <c r="K12" i="51"/>
  <c r="N20" i="51"/>
  <c r="N7" i="51" s="1"/>
  <c r="O19" i="51"/>
  <c r="S15" i="51"/>
  <c r="K11" i="51"/>
  <c r="S24" i="51"/>
  <c r="S21" i="51" s="1"/>
  <c r="K26" i="51"/>
  <c r="O18" i="51"/>
  <c r="S14" i="51"/>
  <c r="K10" i="51"/>
  <c r="N18" i="51"/>
  <c r="O17" i="51"/>
  <c r="S13" i="51"/>
  <c r="K27" i="51"/>
  <c r="K20" i="51"/>
  <c r="K7" i="51" s="1"/>
  <c r="S12" i="51"/>
  <c r="B206" i="51"/>
  <c r="B207" i="51"/>
  <c r="B203" i="51"/>
  <c r="B202" i="51"/>
  <c r="B205" i="51"/>
  <c r="B200" i="51"/>
  <c r="F5" i="51"/>
  <c r="F25" i="51"/>
  <c r="F21" i="51"/>
  <c r="F4" i="51"/>
  <c r="F6" i="51"/>
  <c r="G5" i="51"/>
  <c r="F3" i="51"/>
  <c r="G6" i="51"/>
  <c r="I23" i="51"/>
  <c r="B23" i="51" s="1"/>
  <c r="A23" i="51" s="1"/>
  <c r="B210" i="51"/>
  <c r="B209" i="51"/>
  <c r="O9" i="51" l="1"/>
  <c r="O4" i="51" s="1"/>
  <c r="O16" i="51"/>
  <c r="O5" i="51" s="1"/>
  <c r="K16" i="51"/>
  <c r="K5" i="51" s="1"/>
  <c r="W16" i="51"/>
  <c r="W5" i="51" s="1"/>
  <c r="K9" i="51"/>
  <c r="K8" i="51"/>
  <c r="S16" i="51"/>
  <c r="S5" i="51" s="1"/>
  <c r="W8" i="51"/>
  <c r="S8" i="51"/>
  <c r="S4" i="51" s="1"/>
  <c r="L4" i="55"/>
  <c r="W9" i="51"/>
  <c r="P4" i="55"/>
  <c r="H4" i="55"/>
  <c r="H14" i="51"/>
  <c r="I14" i="51" s="1"/>
  <c r="P27" i="51"/>
  <c r="H16" i="51"/>
  <c r="I16" i="51" s="1"/>
  <c r="V27" i="51"/>
  <c r="B201" i="51"/>
  <c r="V26" i="51"/>
  <c r="L27" i="51"/>
  <c r="R15" i="51"/>
  <c r="H27" i="51"/>
  <c r="I27" i="51" s="1"/>
  <c r="R20" i="51"/>
  <c r="R7" i="51" s="1"/>
  <c r="H9" i="51"/>
  <c r="I9" i="51" s="1"/>
  <c r="J15" i="51"/>
  <c r="V20" i="51"/>
  <c r="V7" i="51" s="1"/>
  <c r="T17" i="51"/>
  <c r="H18" i="51"/>
  <c r="I18" i="51" s="1"/>
  <c r="B18" i="51" s="1"/>
  <c r="H8" i="51"/>
  <c r="I8" i="51" s="1"/>
  <c r="V12" i="51"/>
  <c r="J14" i="51"/>
  <c r="V19" i="51"/>
  <c r="J20" i="51"/>
  <c r="J7" i="51" s="1"/>
  <c r="J10" i="51"/>
  <c r="V24" i="51"/>
  <c r="V21" i="51" s="1"/>
  <c r="R14" i="51"/>
  <c r="N14" i="51"/>
  <c r="H10" i="51"/>
  <c r="I10" i="51" s="1"/>
  <c r="R27" i="51"/>
  <c r="N27" i="51"/>
  <c r="N26" i="51"/>
  <c r="J27" i="51"/>
  <c r="J26" i="51"/>
  <c r="R26" i="51"/>
  <c r="V11" i="51"/>
  <c r="H11" i="51"/>
  <c r="I11" i="51" s="1"/>
  <c r="R24" i="51"/>
  <c r="R21" i="51" s="1"/>
  <c r="J11" i="51"/>
  <c r="N11" i="51"/>
  <c r="J24" i="51"/>
  <c r="J21" i="51" s="1"/>
  <c r="N24" i="51"/>
  <c r="N21" i="51" s="1"/>
  <c r="H15" i="51"/>
  <c r="I15" i="51" s="1"/>
  <c r="T27" i="51"/>
  <c r="H20" i="51"/>
  <c r="I20" i="51" s="1"/>
  <c r="L17" i="51"/>
  <c r="H26" i="51"/>
  <c r="I26" i="51" s="1"/>
  <c r="H19" i="51"/>
  <c r="I19" i="51" s="1"/>
  <c r="N10" i="51"/>
  <c r="V10" i="51"/>
  <c r="L26" i="51"/>
  <c r="R10" i="51"/>
  <c r="V16" i="51"/>
  <c r="V15" i="51"/>
  <c r="P26" i="51"/>
  <c r="V14" i="51"/>
  <c r="P17" i="51"/>
  <c r="N19" i="51"/>
  <c r="I4" i="55"/>
  <c r="R19" i="51"/>
  <c r="H13" i="51"/>
  <c r="I13" i="51" s="1"/>
  <c r="H24" i="51"/>
  <c r="I24" i="51" s="1"/>
  <c r="J19" i="51"/>
  <c r="H17" i="51"/>
  <c r="I17" i="51" s="1"/>
  <c r="V9" i="51"/>
  <c r="T26" i="51"/>
  <c r="R17" i="51"/>
  <c r="J17" i="51"/>
  <c r="V17" i="51"/>
  <c r="N17" i="51"/>
  <c r="T12" i="51"/>
  <c r="R9" i="51"/>
  <c r="V8" i="51"/>
  <c r="G4" i="55"/>
  <c r="N9" i="51"/>
  <c r="N13" i="51"/>
  <c r="K4" i="55"/>
  <c r="J9" i="51"/>
  <c r="J13" i="51"/>
  <c r="N12" i="51"/>
  <c r="R12" i="51"/>
  <c r="R13" i="51"/>
  <c r="J8" i="51"/>
  <c r="R8" i="51"/>
  <c r="O4" i="55"/>
  <c r="N8" i="51"/>
  <c r="J16" i="51"/>
  <c r="N16" i="51"/>
  <c r="N5" i="51" s="1"/>
  <c r="J12" i="51"/>
  <c r="B12" i="51" s="1"/>
  <c r="R16" i="51"/>
  <c r="T4" i="55"/>
  <c r="V13" i="51"/>
  <c r="K6" i="51"/>
  <c r="W24" i="51"/>
  <c r="W21" i="51" s="1"/>
  <c r="W6" i="51"/>
  <c r="W25" i="51"/>
  <c r="S25" i="51"/>
  <c r="L9" i="51"/>
  <c r="L20" i="51"/>
  <c r="L7" i="51" s="1"/>
  <c r="L16" i="51"/>
  <c r="L24" i="51"/>
  <c r="L21" i="51" s="1"/>
  <c r="O25" i="51"/>
  <c r="K25" i="51"/>
  <c r="L15" i="51"/>
  <c r="L8" i="51"/>
  <c r="L14" i="51"/>
  <c r="O6" i="51"/>
  <c r="S6" i="51"/>
  <c r="L10" i="51"/>
  <c r="L13" i="51"/>
  <c r="L11" i="51"/>
  <c r="L19" i="51"/>
  <c r="B208" i="51"/>
  <c r="B199" i="51"/>
  <c r="B114" i="51"/>
  <c r="B204" i="51"/>
  <c r="B87" i="51"/>
  <c r="B71" i="51"/>
  <c r="B77" i="51"/>
  <c r="B78" i="51"/>
  <c r="B65" i="51"/>
  <c r="B67" i="51"/>
  <c r="B134" i="51"/>
  <c r="B32" i="51"/>
  <c r="B41" i="51"/>
  <c r="G21" i="51"/>
  <c r="G25" i="51"/>
  <c r="G4" i="51"/>
  <c r="G3" i="51"/>
  <c r="O3" i="51" l="1"/>
  <c r="K4" i="51"/>
  <c r="H7" i="51"/>
  <c r="I7" i="51" s="1"/>
  <c r="W4" i="51"/>
  <c r="S3" i="51"/>
  <c r="W3" i="51"/>
  <c r="H5" i="51"/>
  <c r="I5" i="51" s="1"/>
  <c r="B14" i="51"/>
  <c r="P25" i="51"/>
  <c r="B24" i="51"/>
  <c r="B26" i="51"/>
  <c r="J5" i="51"/>
  <c r="V25" i="51"/>
  <c r="J25" i="51"/>
  <c r="L25" i="51"/>
  <c r="R5" i="51"/>
  <c r="H25" i="51"/>
  <c r="I25" i="51" s="1"/>
  <c r="B27" i="51"/>
  <c r="B20" i="51"/>
  <c r="N25" i="51"/>
  <c r="B9" i="51"/>
  <c r="B15" i="51"/>
  <c r="B16" i="51"/>
  <c r="V5" i="51"/>
  <c r="B11" i="51"/>
  <c r="S4" i="55"/>
  <c r="R25" i="51"/>
  <c r="B8" i="51"/>
  <c r="B10" i="51"/>
  <c r="H6" i="51"/>
  <c r="I6" i="51" s="1"/>
  <c r="N6" i="51"/>
  <c r="T25" i="51"/>
  <c r="H3" i="51"/>
  <c r="I3" i="51" s="1"/>
  <c r="H4" i="51"/>
  <c r="I4" i="51" s="1"/>
  <c r="L18" i="51"/>
  <c r="L4" i="51" s="1"/>
  <c r="M4" i="55"/>
  <c r="R4" i="51"/>
  <c r="R6" i="51"/>
  <c r="B13" i="51"/>
  <c r="B17" i="51"/>
  <c r="V6" i="51"/>
  <c r="J6" i="51"/>
  <c r="N4" i="51"/>
  <c r="H21" i="51"/>
  <c r="I21" i="51" s="1"/>
  <c r="B19" i="51"/>
  <c r="V4" i="51"/>
  <c r="V3" i="51"/>
  <c r="R3" i="51"/>
  <c r="J4" i="51"/>
  <c r="N3" i="51"/>
  <c r="J3" i="51"/>
  <c r="K3" i="51" s="1"/>
  <c r="J4" i="55"/>
  <c r="L6" i="51"/>
  <c r="M12" i="51"/>
  <c r="M14" i="51"/>
  <c r="T13" i="51"/>
  <c r="P13" i="51"/>
  <c r="M20" i="51"/>
  <c r="U14" i="51"/>
  <c r="Q14" i="51"/>
  <c r="M26" i="51"/>
  <c r="P8" i="51"/>
  <c r="U15" i="51"/>
  <c r="Q15" i="51"/>
  <c r="T16" i="51"/>
  <c r="P16" i="51"/>
  <c r="M10" i="51"/>
  <c r="M24" i="51"/>
  <c r="M11" i="51"/>
  <c r="L5" i="51"/>
  <c r="T20" i="51"/>
  <c r="T7" i="51" s="1"/>
  <c r="P20" i="51"/>
  <c r="P7" i="51" s="1"/>
  <c r="M9" i="51"/>
  <c r="M8" i="51"/>
  <c r="T19" i="51"/>
  <c r="P19" i="51"/>
  <c r="T15" i="51"/>
  <c r="P15" i="51"/>
  <c r="M19" i="51"/>
  <c r="M16" i="51"/>
  <c r="M27" i="51"/>
  <c r="T14" i="51"/>
  <c r="P14" i="51"/>
  <c r="T9" i="51"/>
  <c r="P9" i="51"/>
  <c r="T10" i="51"/>
  <c r="P10" i="51"/>
  <c r="T11" i="51"/>
  <c r="P11" i="51"/>
  <c r="M18" i="51"/>
  <c r="M17" i="51"/>
  <c r="T18" i="51"/>
  <c r="P18" i="51"/>
  <c r="T24" i="51"/>
  <c r="T21" i="51" s="1"/>
  <c r="P24" i="51"/>
  <c r="P21" i="51" s="1"/>
  <c r="M15" i="51"/>
  <c r="M13" i="51"/>
  <c r="U17" i="51"/>
  <c r="Q17" i="51"/>
  <c r="B187" i="51"/>
  <c r="B107" i="51"/>
  <c r="B151" i="51"/>
  <c r="B157" i="51"/>
  <c r="B36" i="51"/>
  <c r="B176" i="51"/>
  <c r="B179" i="51"/>
  <c r="B190" i="51"/>
  <c r="B186" i="51"/>
  <c r="B44" i="51"/>
  <c r="B196" i="51"/>
  <c r="B185" i="51"/>
  <c r="B115" i="51"/>
  <c r="B191" i="51"/>
  <c r="B117" i="51"/>
  <c r="B174" i="51"/>
  <c r="B103" i="51"/>
  <c r="B123" i="51"/>
  <c r="B183" i="51"/>
  <c r="B86" i="51"/>
  <c r="B112" i="51"/>
  <c r="B180" i="51"/>
  <c r="B147" i="51"/>
  <c r="B169" i="51"/>
  <c r="B137" i="51"/>
  <c r="B144" i="51"/>
  <c r="B163" i="51"/>
  <c r="B156" i="51"/>
  <c r="B49" i="51"/>
  <c r="B46" i="51"/>
  <c r="B109" i="51"/>
  <c r="B95" i="51"/>
  <c r="B158" i="51"/>
  <c r="B104" i="51"/>
  <c r="B113" i="51"/>
  <c r="B125" i="51"/>
  <c r="B105" i="51"/>
  <c r="B124" i="51"/>
  <c r="B38" i="51"/>
  <c r="B170" i="51"/>
  <c r="B133" i="51"/>
  <c r="B110" i="51"/>
  <c r="B177" i="51"/>
  <c r="B172" i="51"/>
  <c r="B91" i="51"/>
  <c r="B198" i="51"/>
  <c r="B102" i="51"/>
  <c r="B135" i="51"/>
  <c r="B42" i="51"/>
  <c r="B85" i="51"/>
  <c r="B168" i="51"/>
  <c r="B72" i="51"/>
  <c r="B83" i="51"/>
  <c r="B152" i="51"/>
  <c r="B148" i="51"/>
  <c r="B33" i="51"/>
  <c r="B30" i="51"/>
  <c r="B132" i="51"/>
  <c r="B139" i="51"/>
  <c r="B119" i="51"/>
  <c r="B129" i="51"/>
  <c r="B98" i="51"/>
  <c r="B45" i="51"/>
  <c r="B161" i="51"/>
  <c r="B173" i="51"/>
  <c r="B197" i="51"/>
  <c r="B175" i="51"/>
  <c r="B184" i="51"/>
  <c r="B61" i="51"/>
  <c r="B64" i="51"/>
  <c r="B195" i="51"/>
  <c r="B159" i="51"/>
  <c r="B55" i="51"/>
  <c r="B51" i="51"/>
  <c r="B73" i="51"/>
  <c r="B89" i="51"/>
  <c r="B122" i="51"/>
  <c r="B47" i="51"/>
  <c r="B53" i="51"/>
  <c r="B60" i="51"/>
  <c r="B106" i="51"/>
  <c r="B146" i="51"/>
  <c r="B167" i="51"/>
  <c r="B127" i="51"/>
  <c r="B131" i="51"/>
  <c r="B62" i="51"/>
  <c r="B74" i="51"/>
  <c r="B138" i="51"/>
  <c r="B192" i="51"/>
  <c r="B120" i="51"/>
  <c r="B193" i="51"/>
  <c r="B76" i="51"/>
  <c r="B128" i="51"/>
  <c r="B194" i="51"/>
  <c r="B118" i="51"/>
  <c r="B165" i="51"/>
  <c r="B79" i="51"/>
  <c r="B57" i="51"/>
  <c r="B90" i="51"/>
  <c r="B108" i="51"/>
  <c r="B136" i="51"/>
  <c r="B84" i="51"/>
  <c r="B37" i="51"/>
  <c r="B116" i="51"/>
  <c r="B154" i="51"/>
  <c r="B54" i="51"/>
  <c r="B141" i="51"/>
  <c r="B50" i="51"/>
  <c r="B82" i="51"/>
  <c r="B69" i="51"/>
  <c r="B145" i="51"/>
  <c r="B59" i="51"/>
  <c r="B162" i="51"/>
  <c r="B56" i="51"/>
  <c r="B94" i="51"/>
  <c r="B155" i="51"/>
  <c r="B96" i="51"/>
  <c r="B160" i="51"/>
  <c r="B171" i="51"/>
  <c r="B75" i="51"/>
  <c r="B99" i="51"/>
  <c r="B63" i="51"/>
  <c r="B126" i="51"/>
  <c r="B166" i="51"/>
  <c r="B150" i="51"/>
  <c r="B111" i="51"/>
  <c r="B140" i="51"/>
  <c r="B81" i="51"/>
  <c r="B66" i="51"/>
  <c r="B31" i="51"/>
  <c r="B58" i="51"/>
  <c r="B92" i="51"/>
  <c r="B178" i="51"/>
  <c r="B153" i="51"/>
  <c r="B189" i="51"/>
  <c r="B181" i="51"/>
  <c r="B40" i="51"/>
  <c r="B35" i="51"/>
  <c r="B48" i="51"/>
  <c r="B52" i="51"/>
  <c r="B68" i="51"/>
  <c r="B43" i="51"/>
  <c r="B97" i="51"/>
  <c r="B39" i="51"/>
  <c r="B130" i="51"/>
  <c r="B142" i="51"/>
  <c r="B101" i="51"/>
  <c r="B88" i="51"/>
  <c r="B70" i="51"/>
  <c r="B80" i="51"/>
  <c r="B164" i="51"/>
  <c r="B93" i="51"/>
  <c r="B121" i="51"/>
  <c r="B149" i="51"/>
  <c r="B182" i="51"/>
  <c r="B188" i="51"/>
  <c r="B143" i="51"/>
  <c r="B34" i="51"/>
  <c r="X28" i="51"/>
  <c r="A100" i="51" l="1"/>
  <c r="L3" i="51"/>
  <c r="A11" i="51"/>
  <c r="A16" i="51"/>
  <c r="A8" i="51"/>
  <c r="A17" i="51"/>
  <c r="A12" i="51"/>
  <c r="A15" i="51"/>
  <c r="A19" i="51"/>
  <c r="A25" i="51"/>
  <c r="A13" i="51"/>
  <c r="A21" i="51"/>
  <c r="A24" i="51"/>
  <c r="A10" i="51"/>
  <c r="A26" i="51"/>
  <c r="A20" i="51"/>
  <c r="A18" i="51"/>
  <c r="A9" i="51"/>
  <c r="A14" i="51"/>
  <c r="A27" i="51"/>
  <c r="P6" i="51"/>
  <c r="T8" i="51"/>
  <c r="Q4" i="55"/>
  <c r="N4" i="55"/>
  <c r="P4" i="51"/>
  <c r="T6" i="51"/>
  <c r="U18" i="51"/>
  <c r="Q18" i="51"/>
  <c r="M7" i="51"/>
  <c r="Q8" i="51"/>
  <c r="M6" i="51"/>
  <c r="U10" i="51"/>
  <c r="Q10" i="51"/>
  <c r="U16" i="51"/>
  <c r="U5" i="51" s="1"/>
  <c r="Q16" i="51"/>
  <c r="Q5" i="51" s="1"/>
  <c r="U20" i="51"/>
  <c r="U7" i="51" s="1"/>
  <c r="Q20" i="51"/>
  <c r="Q7" i="51" s="1"/>
  <c r="U13" i="51"/>
  <c r="Q13" i="51"/>
  <c r="U19" i="51"/>
  <c r="Q19" i="51"/>
  <c r="M5" i="51"/>
  <c r="P5" i="51"/>
  <c r="U27" i="51"/>
  <c r="Q27" i="51"/>
  <c r="T5" i="51"/>
  <c r="U11" i="51"/>
  <c r="Q11" i="51"/>
  <c r="P3" i="51"/>
  <c r="U9" i="51"/>
  <c r="Q9" i="51"/>
  <c r="M21" i="51"/>
  <c r="M25" i="51"/>
  <c r="U12" i="51"/>
  <c r="Q12" i="51"/>
  <c r="M3" i="51"/>
  <c r="M4" i="51"/>
  <c r="U24" i="51"/>
  <c r="U21" i="51" s="1"/>
  <c r="Q24" i="51"/>
  <c r="Q21" i="51" s="1"/>
  <c r="U26" i="51"/>
  <c r="Q26" i="51"/>
  <c r="A182" i="51"/>
  <c r="A172" i="51"/>
  <c r="A114" i="51"/>
  <c r="A176" i="51"/>
  <c r="A177" i="51"/>
  <c r="A39" i="51"/>
  <c r="A159" i="51"/>
  <c r="A187" i="51"/>
  <c r="A43" i="51"/>
  <c r="A76" i="51"/>
  <c r="A146" i="51"/>
  <c r="A185" i="51"/>
  <c r="A121" i="51"/>
  <c r="A66" i="51"/>
  <c r="A166" i="51"/>
  <c r="A91" i="51"/>
  <c r="A112" i="51"/>
  <c r="A164" i="51"/>
  <c r="A175" i="51"/>
  <c r="A109" i="51"/>
  <c r="A183" i="51"/>
  <c r="A80" i="51"/>
  <c r="A134" i="51"/>
  <c r="A120" i="51"/>
  <c r="A47" i="51"/>
  <c r="A152" i="51"/>
  <c r="A110" i="51"/>
  <c r="A46" i="51"/>
  <c r="A128" i="51"/>
  <c r="A143" i="51"/>
  <c r="A142" i="51"/>
  <c r="A153" i="51"/>
  <c r="A63" i="51"/>
  <c r="A57" i="51"/>
  <c r="A85" i="51"/>
  <c r="A93" i="51"/>
  <c r="A118" i="51"/>
  <c r="A41" i="51"/>
  <c r="A52" i="51"/>
  <c r="A81" i="51"/>
  <c r="A119" i="51"/>
  <c r="A71" i="51"/>
  <c r="A129" i="51"/>
  <c r="A161" i="51"/>
  <c r="A154" i="51"/>
  <c r="A144" i="51"/>
  <c r="A69" i="51"/>
  <c r="A77" i="51"/>
  <c r="A174" i="51"/>
  <c r="A157" i="51"/>
  <c r="A79" i="51"/>
  <c r="A72" i="51"/>
  <c r="A105" i="51"/>
  <c r="A162" i="51"/>
  <c r="A65" i="51"/>
  <c r="A60" i="51"/>
  <c r="A87" i="51"/>
  <c r="A178" i="51"/>
  <c r="A102" i="51"/>
  <c r="A113" i="51"/>
  <c r="A107" i="51"/>
  <c r="A138" i="51"/>
  <c r="A64" i="51"/>
  <c r="A145" i="51"/>
  <c r="A51" i="51"/>
  <c r="A137" i="51"/>
  <c r="A40" i="51"/>
  <c r="A171" i="51"/>
  <c r="A133" i="51"/>
  <c r="A141" i="51"/>
  <c r="A188" i="51"/>
  <c r="A88" i="51"/>
  <c r="A48" i="51"/>
  <c r="A131" i="51"/>
  <c r="A155" i="51"/>
  <c r="A75" i="51"/>
  <c r="A139" i="51"/>
  <c r="A173" i="51"/>
  <c r="A130" i="51"/>
  <c r="A160" i="51"/>
  <c r="A125" i="51"/>
  <c r="A116" i="51"/>
  <c r="A165" i="51"/>
  <c r="A99" i="51"/>
  <c r="A194" i="51"/>
  <c r="A132" i="51"/>
  <c r="A95" i="51"/>
  <c r="A68" i="51"/>
  <c r="A56" i="51"/>
  <c r="A96" i="51"/>
  <c r="A30" i="51"/>
  <c r="A195" i="51"/>
  <c r="A58" i="51"/>
  <c r="A54" i="51"/>
  <c r="A167" i="51"/>
  <c r="A198" i="51"/>
  <c r="A61" i="51"/>
  <c r="A94" i="51"/>
  <c r="A84" i="51"/>
  <c r="A45" i="51"/>
  <c r="A50" i="51"/>
  <c r="A34" i="51"/>
  <c r="A126" i="51"/>
  <c r="A158" i="51"/>
  <c r="A163" i="51"/>
  <c r="A111" i="51"/>
  <c r="A193" i="51"/>
  <c r="A184" i="51"/>
  <c r="A123" i="51"/>
  <c r="A92" i="51"/>
  <c r="A124" i="51"/>
  <c r="A70" i="51"/>
  <c r="A73" i="51"/>
  <c r="A104" i="51"/>
  <c r="A101" i="51"/>
  <c r="A31" i="51"/>
  <c r="A42" i="51"/>
  <c r="A115" i="51"/>
  <c r="A127" i="51"/>
  <c r="A98" i="51"/>
  <c r="A103" i="51"/>
  <c r="A181" i="51"/>
  <c r="A192" i="51"/>
  <c r="A197" i="51"/>
  <c r="A49" i="51"/>
  <c r="A44" i="51"/>
  <c r="A135" i="51"/>
  <c r="A117" i="51"/>
  <c r="A82" i="51"/>
  <c r="A32" i="51"/>
  <c r="A59" i="51"/>
  <c r="A190" i="51"/>
  <c r="A191" i="51"/>
  <c r="A202" i="51"/>
  <c r="A207" i="51"/>
  <c r="A209" i="51"/>
  <c r="A189" i="51"/>
  <c r="A205" i="51"/>
  <c r="A203" i="51"/>
  <c r="A199" i="51"/>
  <c r="A201" i="51"/>
  <c r="A200" i="51"/>
  <c r="A204" i="51"/>
  <c r="A206" i="51"/>
  <c r="A210" i="51"/>
  <c r="A208" i="51"/>
  <c r="A150" i="51"/>
  <c r="A89" i="51"/>
  <c r="A74" i="51"/>
  <c r="A97" i="51"/>
  <c r="A151" i="51"/>
  <c r="A36" i="51"/>
  <c r="A55" i="51"/>
  <c r="A62" i="51"/>
  <c r="A180" i="51"/>
  <c r="A170" i="51"/>
  <c r="A179" i="51"/>
  <c r="A186" i="51"/>
  <c r="A169" i="51"/>
  <c r="A38" i="51"/>
  <c r="A90" i="51"/>
  <c r="A86" i="51"/>
  <c r="A53" i="51"/>
  <c r="A149" i="51"/>
  <c r="A136" i="51"/>
  <c r="A78" i="51"/>
  <c r="A35" i="51"/>
  <c r="A156" i="51"/>
  <c r="A168" i="51"/>
  <c r="A148" i="51"/>
  <c r="A122" i="51"/>
  <c r="A108" i="51"/>
  <c r="A83" i="51"/>
  <c r="A106" i="51"/>
  <c r="A147" i="51"/>
  <c r="A67" i="51"/>
  <c r="A37" i="51"/>
  <c r="A140" i="51"/>
  <c r="A33" i="51"/>
  <c r="A196" i="51"/>
  <c r="E16" i="55" l="1"/>
  <c r="E21" i="55"/>
  <c r="E17" i="55"/>
  <c r="E22" i="55"/>
  <c r="E18" i="55"/>
  <c r="E23" i="55"/>
  <c r="E19" i="55"/>
  <c r="E20" i="55"/>
  <c r="E8" i="55"/>
  <c r="E9" i="55"/>
  <c r="E10" i="55"/>
  <c r="E11" i="55"/>
  <c r="E12" i="55"/>
  <c r="E13" i="55"/>
  <c r="E14" i="55"/>
  <c r="E15" i="55"/>
  <c r="H8" i="55"/>
  <c r="S8" i="55"/>
  <c r="K8" i="55"/>
  <c r="P8" i="55"/>
  <c r="J8" i="55"/>
  <c r="L8" i="55"/>
  <c r="C21" i="55"/>
  <c r="C22" i="55"/>
  <c r="C23" i="55"/>
  <c r="C20" i="55"/>
  <c r="C9" i="55"/>
  <c r="C10" i="55"/>
  <c r="C11" i="55"/>
  <c r="C12" i="55"/>
  <c r="C13" i="55"/>
  <c r="C14" i="55"/>
  <c r="C15" i="55"/>
  <c r="C16" i="55"/>
  <c r="C17" i="55"/>
  <c r="C18" i="55"/>
  <c r="C19" i="55"/>
  <c r="C8" i="55"/>
  <c r="G8" i="55"/>
  <c r="O8" i="55"/>
  <c r="N8" i="55"/>
  <c r="M12" i="55"/>
  <c r="Q8" i="55"/>
  <c r="F8" i="55"/>
  <c r="B8" i="55"/>
  <c r="B12" i="55"/>
  <c r="I8" i="55"/>
  <c r="M8" i="55"/>
  <c r="T8" i="55"/>
  <c r="D8" i="55"/>
  <c r="T3" i="51"/>
  <c r="J12" i="55"/>
  <c r="D12" i="55"/>
  <c r="H12" i="55"/>
  <c r="S12" i="55"/>
  <c r="T4" i="51"/>
  <c r="R12" i="55"/>
  <c r="M15" i="55"/>
  <c r="K9" i="55"/>
  <c r="N12" i="55"/>
  <c r="N21" i="55"/>
  <c r="F12" i="55"/>
  <c r="J10" i="55"/>
  <c r="K12" i="55"/>
  <c r="S21" i="55"/>
  <c r="R21" i="55"/>
  <c r="S15" i="55"/>
  <c r="T11" i="55"/>
  <c r="Q15" i="55"/>
  <c r="Q14" i="55"/>
  <c r="Q13" i="55"/>
  <c r="P12" i="55"/>
  <c r="I12" i="55"/>
  <c r="P9" i="55"/>
  <c r="N15" i="55"/>
  <c r="R20" i="55"/>
  <c r="H10" i="55"/>
  <c r="M19" i="55"/>
  <c r="L9" i="55"/>
  <c r="N13" i="55"/>
  <c r="S14" i="55"/>
  <c r="T15" i="55"/>
  <c r="D10" i="55"/>
  <c r="J14" i="55"/>
  <c r="G17" i="55"/>
  <c r="H16" i="55"/>
  <c r="B19" i="55"/>
  <c r="N9" i="55"/>
  <c r="F14" i="55"/>
  <c r="I20" i="55"/>
  <c r="K14" i="55"/>
  <c r="T20" i="55"/>
  <c r="D23" i="55"/>
  <c r="J23" i="55"/>
  <c r="G12" i="55"/>
  <c r="G13" i="55"/>
  <c r="I9" i="55"/>
  <c r="N10" i="55"/>
  <c r="N20" i="55"/>
  <c r="Q12" i="55"/>
  <c r="O12" i="55"/>
  <c r="H15" i="55"/>
  <c r="D16" i="55"/>
  <c r="F13" i="55"/>
  <c r="T12" i="55"/>
  <c r="J19" i="55"/>
  <c r="L12" i="55"/>
  <c r="B10" i="55"/>
  <c r="N14" i="55"/>
  <c r="N22" i="55"/>
  <c r="J11" i="55"/>
  <c r="M13" i="55"/>
  <c r="P18" i="55"/>
  <c r="K10" i="55"/>
  <c r="B14" i="55"/>
  <c r="P14" i="55"/>
  <c r="S22" i="55"/>
  <c r="B23" i="55"/>
  <c r="D13" i="55"/>
  <c r="L11" i="55"/>
  <c r="O13" i="55"/>
  <c r="R14" i="55"/>
  <c r="R22" i="55"/>
  <c r="F9" i="55"/>
  <c r="H17" i="55"/>
  <c r="B16" i="55"/>
  <c r="O9" i="55"/>
  <c r="I10" i="55"/>
  <c r="T13" i="55"/>
  <c r="G22" i="55"/>
  <c r="M23" i="55"/>
  <c r="B9" i="55"/>
  <c r="P10" i="55"/>
  <c r="S18" i="55"/>
  <c r="L16" i="55"/>
  <c r="O21" i="55"/>
  <c r="D17" i="55"/>
  <c r="M9" i="55"/>
  <c r="H13" i="55"/>
  <c r="O17" i="55"/>
  <c r="D14" i="55"/>
  <c r="Q22" i="55"/>
  <c r="T9" i="55"/>
  <c r="I11" i="55"/>
  <c r="T14" i="55"/>
  <c r="S20" i="55"/>
  <c r="Q23" i="55"/>
  <c r="S16" i="55"/>
  <c r="F22" i="55"/>
  <c r="Q19" i="55"/>
  <c r="H9" i="55"/>
  <c r="O10" i="55"/>
  <c r="D21" i="55"/>
  <c r="M10" i="55"/>
  <c r="H14" i="55"/>
  <c r="K19" i="55"/>
  <c r="Q20" i="55"/>
  <c r="B13" i="55"/>
  <c r="P11" i="55"/>
  <c r="O14" i="55"/>
  <c r="F16" i="55"/>
  <c r="H21" i="55"/>
  <c r="S9" i="55"/>
  <c r="D22" i="55"/>
  <c r="D9" i="55"/>
  <c r="Q9" i="55"/>
  <c r="L13" i="55"/>
  <c r="S17" i="55"/>
  <c r="F20" i="55"/>
  <c r="T10" i="55"/>
  <c r="S13" i="55"/>
  <c r="J15" i="55"/>
  <c r="M14" i="55"/>
  <c r="L20" i="55"/>
  <c r="G9" i="55"/>
  <c r="J20" i="55"/>
  <c r="B17" i="55"/>
  <c r="H11" i="55"/>
  <c r="G14" i="55"/>
  <c r="J13" i="55"/>
  <c r="L21" i="55"/>
  <c r="S10" i="55"/>
  <c r="F10" i="55"/>
  <c r="L14" i="55"/>
  <c r="G21" i="55"/>
  <c r="N19" i="55"/>
  <c r="M16" i="55"/>
  <c r="L10" i="55"/>
  <c r="K13" i="55"/>
  <c r="R11" i="55"/>
  <c r="I13" i="55"/>
  <c r="P20" i="55"/>
  <c r="G10" i="55"/>
  <c r="J9" i="55"/>
  <c r="Q10" i="55"/>
  <c r="P13" i="55"/>
  <c r="O16" i="55"/>
  <c r="I14" i="55"/>
  <c r="H20" i="55"/>
  <c r="S11" i="55"/>
  <c r="Q11" i="55"/>
  <c r="L15" i="55"/>
  <c r="F15" i="55"/>
  <c r="Q21" i="55"/>
  <c r="L22" i="55"/>
  <c r="G23" i="55"/>
  <c r="F23" i="55"/>
  <c r="P17" i="55"/>
  <c r="G19" i="55"/>
  <c r="J18" i="55"/>
  <c r="L17" i="55"/>
  <c r="G18" i="55"/>
  <c r="P21" i="55"/>
  <c r="K22" i="55"/>
  <c r="J22" i="55"/>
  <c r="I16" i="55"/>
  <c r="T16" i="55"/>
  <c r="K18" i="55"/>
  <c r="R16" i="55"/>
  <c r="I15" i="55"/>
  <c r="P16" i="55"/>
  <c r="B20" i="55"/>
  <c r="K17" i="55"/>
  <c r="Q18" i="55"/>
  <c r="L19" i="55"/>
  <c r="G20" i="55"/>
  <c r="G11" i="55"/>
  <c r="F17" i="55"/>
  <c r="P23" i="55"/>
  <c r="G16" i="55"/>
  <c r="B11" i="55"/>
  <c r="L23" i="55"/>
  <c r="D11" i="55"/>
  <c r="G15" i="55"/>
  <c r="J16" i="55"/>
  <c r="I22" i="55"/>
  <c r="T22" i="55"/>
  <c r="D15" i="55"/>
  <c r="K15" i="55"/>
  <c r="I21" i="55"/>
  <c r="P22" i="55"/>
  <c r="K23" i="55"/>
  <c r="F21" i="55"/>
  <c r="B18" i="55"/>
  <c r="I17" i="55"/>
  <c r="T17" i="55"/>
  <c r="O18" i="55"/>
  <c r="M21" i="55"/>
  <c r="H22" i="55"/>
  <c r="O23" i="55"/>
  <c r="N11" i="55"/>
  <c r="M20" i="55"/>
  <c r="M11" i="55"/>
  <c r="T21" i="55"/>
  <c r="O22" i="55"/>
  <c r="F18" i="55"/>
  <c r="D20" i="55"/>
  <c r="P15" i="55"/>
  <c r="K16" i="55"/>
  <c r="B15" i="55"/>
  <c r="F11" i="55"/>
  <c r="I19" i="55"/>
  <c r="T19" i="55"/>
  <c r="K21" i="55"/>
  <c r="J21" i="55"/>
  <c r="B22" i="55"/>
  <c r="I18" i="55"/>
  <c r="P19" i="55"/>
  <c r="K20" i="55"/>
  <c r="K11" i="55"/>
  <c r="J17" i="55"/>
  <c r="I23" i="55"/>
  <c r="T23" i="55"/>
  <c r="D19" i="55"/>
  <c r="O15" i="55"/>
  <c r="M18" i="55"/>
  <c r="H19" i="55"/>
  <c r="O20" i="55"/>
  <c r="O11" i="55"/>
  <c r="R19" i="55"/>
  <c r="M17" i="55"/>
  <c r="T18" i="55"/>
  <c r="O19" i="55"/>
  <c r="N16" i="55"/>
  <c r="M22" i="55"/>
  <c r="H23" i="55"/>
  <c r="S23" i="55"/>
  <c r="D18" i="55"/>
  <c r="Q17" i="55"/>
  <c r="L18" i="55"/>
  <c r="S19" i="55"/>
  <c r="F19" i="55"/>
  <c r="Q16" i="55"/>
  <c r="B21" i="55"/>
  <c r="H18" i="55"/>
  <c r="R18" i="55"/>
  <c r="N17" i="55"/>
  <c r="N23" i="55"/>
  <c r="N18" i="55"/>
  <c r="R17" i="55"/>
  <c r="U8" i="51"/>
  <c r="R8" i="55" s="1"/>
  <c r="R4" i="55"/>
  <c r="R23" i="55"/>
  <c r="Q4" i="51"/>
  <c r="Q6" i="51"/>
  <c r="U25" i="51"/>
  <c r="Q25" i="51"/>
  <c r="Q3" i="51"/>
  <c r="U6" i="51"/>
  <c r="R9" i="55" l="1"/>
  <c r="R10" i="55"/>
  <c r="R15" i="55"/>
  <c r="R13" i="55"/>
  <c r="Q24" i="55"/>
  <c r="M24" i="55"/>
  <c r="H24" i="55"/>
  <c r="G24" i="55"/>
  <c r="T24" i="55"/>
  <c r="L24" i="55"/>
  <c r="I24" i="55"/>
  <c r="J24" i="55"/>
  <c r="P24" i="55"/>
  <c r="S24" i="55"/>
  <c r="O24" i="55"/>
  <c r="E4" i="55"/>
  <c r="K24" i="55"/>
  <c r="D4" i="55"/>
  <c r="N24" i="55"/>
  <c r="U3" i="51"/>
  <c r="U4" i="51"/>
  <c r="R24" i="55" l="1"/>
  <c r="D24" i="55" s="1"/>
  <c r="F4" i="55"/>
  <c r="E8" i="38" l="1"/>
  <c r="E9" i="38"/>
  <c r="E10" i="38"/>
  <c r="E11" i="38"/>
  <c r="E13" i="38"/>
  <c r="E14" i="38"/>
  <c r="E15" i="38"/>
  <c r="E16" i="38"/>
  <c r="E17" i="38"/>
  <c r="E19" i="38"/>
  <c r="D20" i="70" s="1"/>
  <c r="T81" i="38"/>
  <c r="T139" i="38"/>
  <c r="T141" i="38"/>
  <c r="T36" i="38"/>
  <c r="T43" i="38"/>
  <c r="T51" i="38"/>
  <c r="T56" i="38"/>
  <c r="T99" i="38"/>
  <c r="T70" i="38"/>
  <c r="T90" i="38"/>
  <c r="T94" i="38"/>
  <c r="T127" i="38"/>
  <c r="T125" i="38"/>
  <c r="T147" i="38"/>
  <c r="T132" i="38"/>
  <c r="T140" i="38"/>
  <c r="T41" i="38"/>
  <c r="T44" i="38"/>
  <c r="T28" i="38"/>
  <c r="T58" i="38"/>
  <c r="T72" i="38"/>
  <c r="T130" i="38"/>
  <c r="T128" i="38"/>
  <c r="T108" i="38"/>
  <c r="T111" i="38"/>
  <c r="T112" i="38"/>
  <c r="E3" i="38" l="1"/>
  <c r="D4" i="70" s="1"/>
  <c r="E6" i="38"/>
  <c r="D7" i="70" s="1"/>
  <c r="E5" i="38"/>
  <c r="D6" i="70" s="1"/>
  <c r="E4" i="38"/>
  <c r="D5" i="70" s="1"/>
  <c r="T65" i="38"/>
  <c r="T45" i="38"/>
  <c r="T89" i="38"/>
  <c r="T87" i="38"/>
  <c r="T54" i="38"/>
  <c r="T85" i="38"/>
  <c r="T30" i="38"/>
  <c r="T117" i="38"/>
  <c r="T146" i="38"/>
  <c r="T60" i="38"/>
  <c r="T49" i="38"/>
  <c r="T145" i="38"/>
  <c r="T32" i="38"/>
  <c r="T120" i="38"/>
  <c r="T33" i="38"/>
  <c r="T50" i="38"/>
  <c r="T129" i="38"/>
  <c r="T136" i="38"/>
  <c r="T61" i="38"/>
  <c r="T119" i="38"/>
  <c r="T59" i="38"/>
  <c r="T93" i="38"/>
  <c r="T62" i="38"/>
  <c r="T109" i="38"/>
  <c r="T144" i="38"/>
  <c r="T47" i="38"/>
  <c r="T121" i="38"/>
  <c r="Y189" i="38"/>
  <c r="T74" i="38"/>
  <c r="T55" i="38"/>
  <c r="T67" i="38"/>
  <c r="T79" i="38"/>
  <c r="H24" i="38"/>
  <c r="T102" i="38"/>
  <c r="T38" i="38"/>
  <c r="T84" i="38"/>
  <c r="T46" i="38"/>
  <c r="S35" i="38"/>
  <c r="H80" i="38"/>
  <c r="H100" i="38"/>
  <c r="H82" i="38"/>
  <c r="T69" i="38"/>
  <c r="T96" i="38"/>
  <c r="T113" i="38"/>
  <c r="H96" i="38"/>
  <c r="T86" i="38"/>
  <c r="T114" i="38"/>
  <c r="T138" i="38"/>
  <c r="H138" i="38"/>
  <c r="T92" i="38"/>
  <c r="T35" i="38"/>
  <c r="T103" i="38"/>
  <c r="T110" i="38"/>
  <c r="T91" i="38"/>
  <c r="H18" i="38"/>
  <c r="H187" i="38"/>
  <c r="H23" i="38"/>
  <c r="T107" i="38"/>
  <c r="T126" i="38"/>
  <c r="T75" i="38"/>
  <c r="T104" i="38"/>
  <c r="T100" i="38"/>
  <c r="T52" i="38"/>
  <c r="T148" i="38"/>
  <c r="Y183" i="38"/>
  <c r="T64" i="38"/>
  <c r="T27" i="38"/>
  <c r="T95" i="38"/>
  <c r="T78" i="38"/>
  <c r="T34" i="38"/>
  <c r="T48" i="38"/>
  <c r="T88" i="38"/>
  <c r="T66" i="38"/>
  <c r="T137" i="38"/>
  <c r="T83" i="38"/>
  <c r="T105" i="38"/>
  <c r="T116" i="38"/>
  <c r="T82" i="38"/>
  <c r="T71" i="38"/>
  <c r="T134" i="38"/>
  <c r="T42" i="38"/>
  <c r="T143" i="38"/>
  <c r="T135" i="38"/>
  <c r="T29" i="38"/>
  <c r="S37" i="38"/>
  <c r="T57" i="38"/>
  <c r="Y184" i="38"/>
  <c r="T80" i="38"/>
  <c r="T115" i="38"/>
  <c r="H189" i="38"/>
  <c r="H106" i="38"/>
  <c r="Y133" i="38"/>
  <c r="Y110" i="38"/>
  <c r="Y70" i="38"/>
  <c r="Y98" i="38"/>
  <c r="Y116" i="38"/>
  <c r="Y58" i="38"/>
  <c r="Y115" i="38"/>
  <c r="Y68" i="38"/>
  <c r="Y119" i="38"/>
  <c r="Y114" i="38"/>
  <c r="Y50" i="38"/>
  <c r="Y40" i="38"/>
  <c r="Y135" i="38"/>
  <c r="Y103" i="38"/>
  <c r="Y105" i="38"/>
  <c r="Y120" i="38"/>
  <c r="Y106" i="38"/>
  <c r="Y117" i="38"/>
  <c r="T186" i="38"/>
  <c r="H73" i="38"/>
  <c r="S186" i="38"/>
  <c r="H186" i="38"/>
  <c r="H42" i="38"/>
  <c r="S92" i="38"/>
  <c r="H188" i="38"/>
  <c r="Q19" i="38"/>
  <c r="P20" i="70" s="1"/>
  <c r="E22" i="38"/>
  <c r="D23" i="70" s="1"/>
  <c r="H98" i="38"/>
  <c r="H123" i="38"/>
  <c r="S39" i="38"/>
  <c r="S63" i="38"/>
  <c r="H68" i="38"/>
  <c r="S31" i="38"/>
  <c r="S53" i="38"/>
  <c r="S184" i="38"/>
  <c r="H184" i="38"/>
  <c r="T187" i="38"/>
  <c r="H183" i="38"/>
  <c r="S189" i="38"/>
  <c r="S187" i="38"/>
  <c r="T188" i="38"/>
  <c r="S188" i="38"/>
  <c r="Y48" i="38"/>
  <c r="Y146" i="38"/>
  <c r="Y188" i="38"/>
  <c r="Y145" i="38"/>
  <c r="Y91" i="38"/>
  <c r="Y187" i="38"/>
  <c r="T184" i="38"/>
  <c r="Y51" i="38"/>
  <c r="Y131" i="38"/>
  <c r="Y122" i="38"/>
  <c r="Y80" i="38"/>
  <c r="Y147" i="38"/>
  <c r="Y148" i="38"/>
  <c r="Y64" i="38"/>
  <c r="Y100" i="38"/>
  <c r="Y78" i="38"/>
  <c r="Y130" i="38"/>
  <c r="Y113" i="38"/>
  <c r="Y129" i="38"/>
  <c r="Y56" i="38"/>
  <c r="Y32" i="38"/>
  <c r="Y36" i="38"/>
  <c r="Y66" i="38"/>
  <c r="Y143" i="38"/>
  <c r="Y88" i="38"/>
  <c r="Y101" i="38"/>
  <c r="Y39" i="38"/>
  <c r="Y83" i="38"/>
  <c r="Y126" i="38"/>
  <c r="Y95" i="38"/>
  <c r="Y62" i="38"/>
  <c r="Y104" i="38"/>
  <c r="Y27" i="38"/>
  <c r="Y111" i="38"/>
  <c r="Y53" i="38"/>
  <c r="Y28" i="38"/>
  <c r="Y75" i="38"/>
  <c r="Y52" i="38"/>
  <c r="Y34" i="38"/>
  <c r="Y142" i="38"/>
  <c r="Y67" i="38"/>
  <c r="Y96" i="38"/>
  <c r="Y81" i="38"/>
  <c r="Y109" i="38"/>
  <c r="Y74" i="38"/>
  <c r="Y57" i="38"/>
  <c r="Y47" i="38"/>
  <c r="Y42" i="38"/>
  <c r="Y121" i="38"/>
  <c r="Y138" i="38"/>
  <c r="Y108" i="38"/>
  <c r="Y72" i="38"/>
  <c r="Y44" i="38"/>
  <c r="Y140" i="38"/>
  <c r="Y136" i="38"/>
  <c r="Y69" i="38"/>
  <c r="Y61" i="38"/>
  <c r="Y59" i="38"/>
  <c r="Y35" i="38"/>
  <c r="Y139" i="38"/>
  <c r="Y76" i="38"/>
  <c r="Y93" i="38"/>
  <c r="Y86" i="38"/>
  <c r="Y144" i="38"/>
  <c r="Y94" i="38"/>
  <c r="Y73" i="38"/>
  <c r="Y46" i="38"/>
  <c r="Y43" i="38"/>
  <c r="Y118" i="38"/>
  <c r="Y137" i="38"/>
  <c r="Y77" i="38"/>
  <c r="Y54" i="38"/>
  <c r="Y30" i="38"/>
  <c r="Y85" i="38"/>
  <c r="Y89" i="38"/>
  <c r="Y65" i="38"/>
  <c r="Y102" i="38"/>
  <c r="Y45" i="38"/>
  <c r="Y29" i="38"/>
  <c r="Y38" i="38"/>
  <c r="Y84" i="38"/>
  <c r="Y134" i="38"/>
  <c r="Y128" i="38"/>
  <c r="Y87" i="38"/>
  <c r="Y60" i="38"/>
  <c r="Y49" i="38"/>
  <c r="Y33" i="38"/>
  <c r="Y107" i="38"/>
  <c r="Y112" i="38"/>
  <c r="Y37" i="38"/>
  <c r="Y125" i="38"/>
  <c r="Y92" i="38"/>
  <c r="Y63" i="38"/>
  <c r="Y41" i="38"/>
  <c r="Y124" i="38"/>
  <c r="Y79" i="38"/>
  <c r="Y132" i="38"/>
  <c r="Y127" i="38"/>
  <c r="Y90" i="38"/>
  <c r="Y71" i="38"/>
  <c r="Y99" i="38"/>
  <c r="Y31" i="38"/>
  <c r="Y123" i="38"/>
  <c r="Y141" i="38"/>
  <c r="Y82" i="38"/>
  <c r="Y186" i="38"/>
  <c r="Y55" i="38"/>
  <c r="H132" i="38"/>
  <c r="H112" i="38"/>
  <c r="H111" i="38"/>
  <c r="H147" i="38"/>
  <c r="H148" i="38"/>
  <c r="H108" i="38"/>
  <c r="H136" i="38"/>
  <c r="H109" i="38"/>
  <c r="H144" i="38"/>
  <c r="H145" i="38"/>
  <c r="H143" i="38"/>
  <c r="H110" i="38"/>
  <c r="H128" i="38"/>
  <c r="H126" i="38"/>
  <c r="H125" i="38"/>
  <c r="H127" i="38"/>
  <c r="H130" i="38"/>
  <c r="H129" i="38"/>
  <c r="H93" i="38"/>
  <c r="H94" i="38"/>
  <c r="H91" i="38"/>
  <c r="H88" i="38"/>
  <c r="H89" i="38"/>
  <c r="H87" i="38"/>
  <c r="H95" i="38"/>
  <c r="H92" i="38"/>
  <c r="H90" i="38"/>
  <c r="H75" i="38"/>
  <c r="H72" i="38"/>
  <c r="H69" i="38"/>
  <c r="H74" i="38"/>
  <c r="H70" i="38"/>
  <c r="H66" i="38"/>
  <c r="H65" i="38"/>
  <c r="H60" i="38"/>
  <c r="H62" i="38"/>
  <c r="H71" i="38"/>
  <c r="H64" i="38"/>
  <c r="H67" i="38"/>
  <c r="H61" i="38"/>
  <c r="H103" i="38"/>
  <c r="H105" i="38"/>
  <c r="H102" i="38"/>
  <c r="H101" i="38"/>
  <c r="H104" i="38"/>
  <c r="H99" i="38"/>
  <c r="H59" i="38"/>
  <c r="H57" i="38"/>
  <c r="H55" i="38"/>
  <c r="H56" i="38"/>
  <c r="H54" i="38"/>
  <c r="H45" i="38"/>
  <c r="H49" i="38"/>
  <c r="H48" i="38"/>
  <c r="H51" i="38"/>
  <c r="H52" i="38"/>
  <c r="H58" i="38"/>
  <c r="H50" i="38"/>
  <c r="H47" i="38"/>
  <c r="H46" i="38"/>
  <c r="H32" i="38"/>
  <c r="H30" i="38"/>
  <c r="H29" i="38"/>
  <c r="H33" i="38"/>
  <c r="H28" i="38"/>
  <c r="H31" i="38"/>
  <c r="H34" i="38"/>
  <c r="H44" i="38"/>
  <c r="H35" i="38"/>
  <c r="H43" i="38"/>
  <c r="H36" i="38"/>
  <c r="H38" i="38"/>
  <c r="H39" i="38"/>
  <c r="H41" i="38"/>
  <c r="H113" i="38"/>
  <c r="H119" i="38"/>
  <c r="H121" i="38"/>
  <c r="H120" i="38"/>
  <c r="H117" i="38"/>
  <c r="H114" i="38"/>
  <c r="H116" i="38"/>
  <c r="H115" i="38"/>
  <c r="H141" i="38"/>
  <c r="H140" i="38"/>
  <c r="H139" i="38"/>
  <c r="H146" i="38"/>
  <c r="H85" i="38"/>
  <c r="H84" i="38"/>
  <c r="H83" i="38"/>
  <c r="H78" i="38"/>
  <c r="H81" i="38"/>
  <c r="H77" i="38"/>
  <c r="H135" i="38"/>
  <c r="H134" i="38"/>
  <c r="H107" i="38"/>
  <c r="S112" i="38"/>
  <c r="S111" i="38"/>
  <c r="S147" i="38"/>
  <c r="S148" i="38"/>
  <c r="S108" i="38"/>
  <c r="S136" i="38"/>
  <c r="S109" i="38"/>
  <c r="S144" i="38"/>
  <c r="S145" i="38"/>
  <c r="S143" i="38"/>
  <c r="S110" i="38"/>
  <c r="S128" i="38"/>
  <c r="S126" i="38"/>
  <c r="S125" i="38"/>
  <c r="S127" i="38"/>
  <c r="S131" i="38"/>
  <c r="S130" i="38"/>
  <c r="S93" i="38"/>
  <c r="S94" i="38"/>
  <c r="S88" i="38"/>
  <c r="S89" i="38"/>
  <c r="S87" i="38"/>
  <c r="S95" i="38"/>
  <c r="S90" i="38"/>
  <c r="S75" i="38"/>
  <c r="S72" i="38"/>
  <c r="S74" i="38"/>
  <c r="S70" i="38"/>
  <c r="S65" i="38"/>
  <c r="S60" i="38"/>
  <c r="S62" i="38"/>
  <c r="S64" i="38"/>
  <c r="S67" i="38"/>
  <c r="S68" i="38"/>
  <c r="S103" i="38"/>
  <c r="S102" i="38"/>
  <c r="S101" i="38"/>
  <c r="S100" i="38"/>
  <c r="S96" i="38"/>
  <c r="S59" i="38"/>
  <c r="S55" i="38"/>
  <c r="S54" i="38"/>
  <c r="S45" i="38"/>
  <c r="S49" i="38"/>
  <c r="S48" i="38"/>
  <c r="S58" i="38"/>
  <c r="S50" i="38"/>
  <c r="S47" i="38"/>
  <c r="S46" i="38"/>
  <c r="S32" i="38"/>
  <c r="S33" i="38"/>
  <c r="S28" i="38"/>
  <c r="S34" i="38"/>
  <c r="S44" i="38"/>
  <c r="S43" i="38"/>
  <c r="S36" i="38"/>
  <c r="S38" i="38"/>
  <c r="S41" i="38"/>
  <c r="S113" i="38"/>
  <c r="S119" i="38"/>
  <c r="S121" i="38"/>
  <c r="S120" i="38"/>
  <c r="S117" i="38"/>
  <c r="S114" i="38"/>
  <c r="S116" i="38"/>
  <c r="S115" i="38"/>
  <c r="S141" i="38"/>
  <c r="S140" i="38"/>
  <c r="S139" i="38"/>
  <c r="S146" i="38"/>
  <c r="S85" i="38"/>
  <c r="S84" i="38"/>
  <c r="S80" i="38"/>
  <c r="S82" i="38"/>
  <c r="S78" i="38"/>
  <c r="S81" i="38"/>
  <c r="S77" i="38"/>
  <c r="S135" i="38"/>
  <c r="S134" i="38"/>
  <c r="S104" i="38"/>
  <c r="S66" i="38"/>
  <c r="S56" i="38"/>
  <c r="S137" i="38"/>
  <c r="S51" i="38"/>
  <c r="H79" i="38"/>
  <c r="S61" i="38"/>
  <c r="S69" i="38"/>
  <c r="S29" i="38"/>
  <c r="S122" i="38"/>
  <c r="S118" i="38"/>
  <c r="S83" i="38"/>
  <c r="S30" i="38"/>
  <c r="S42" i="38"/>
  <c r="H122" i="38"/>
  <c r="S133" i="38"/>
  <c r="S105" i="38"/>
  <c r="H118" i="38"/>
  <c r="S138" i="38"/>
  <c r="H124" i="38"/>
  <c r="H137" i="38"/>
  <c r="H142" i="38"/>
  <c r="H86" i="38"/>
  <c r="S76" i="38"/>
  <c r="S142" i="38"/>
  <c r="H40" i="38"/>
  <c r="S57" i="38"/>
  <c r="S73" i="38"/>
  <c r="S98" i="38"/>
  <c r="S40" i="38"/>
  <c r="S91" i="38"/>
  <c r="H76" i="38"/>
  <c r="S106" i="38"/>
  <c r="S71" i="38"/>
  <c r="S86" i="38"/>
  <c r="S124" i="38"/>
  <c r="S99" i="38"/>
  <c r="H27" i="38"/>
  <c r="S52" i="38"/>
  <c r="S132" i="38"/>
  <c r="S129" i="38"/>
  <c r="H37" i="38"/>
  <c r="S107" i="38"/>
  <c r="H133" i="38"/>
  <c r="S27" i="38"/>
  <c r="B44" i="38" l="1"/>
  <c r="B54" i="38"/>
  <c r="B125" i="38"/>
  <c r="B111" i="38"/>
  <c r="B126" i="38"/>
  <c r="B112" i="38"/>
  <c r="B94" i="38"/>
  <c r="B109" i="38"/>
  <c r="B45" i="38"/>
  <c r="B90" i="38"/>
  <c r="B76" i="38"/>
  <c r="B64" i="38"/>
  <c r="B92" i="38"/>
  <c r="B137" i="38"/>
  <c r="B124" i="38"/>
  <c r="B30" i="38"/>
  <c r="B113" i="38"/>
  <c r="B133" i="38"/>
  <c r="B85" i="38"/>
  <c r="B37" i="38"/>
  <c r="B84" i="38"/>
  <c r="B119" i="38"/>
  <c r="B188" i="38"/>
  <c r="B40" i="38"/>
  <c r="B101" i="38"/>
  <c r="B146" i="38"/>
  <c r="B56" i="38"/>
  <c r="B41" i="38"/>
  <c r="B31" i="38"/>
  <c r="B61" i="38"/>
  <c r="B122" i="38"/>
  <c r="B135" i="38"/>
  <c r="B116" i="38"/>
  <c r="B35" i="38"/>
  <c r="B104" i="38"/>
  <c r="B66" i="38"/>
  <c r="B91" i="38"/>
  <c r="B144" i="38"/>
  <c r="B73" i="38"/>
  <c r="B34" i="38"/>
  <c r="B51" i="38"/>
  <c r="B102" i="38"/>
  <c r="B77" i="38"/>
  <c r="B120" i="38"/>
  <c r="B105" i="38"/>
  <c r="B129" i="38"/>
  <c r="B83" i="38"/>
  <c r="B121" i="38"/>
  <c r="B103" i="38"/>
  <c r="B72" i="38"/>
  <c r="B130" i="38"/>
  <c r="B184" i="38"/>
  <c r="B52" i="38"/>
  <c r="B81" i="38"/>
  <c r="B86" i="38"/>
  <c r="B28" i="38"/>
  <c r="B49" i="38"/>
  <c r="B142" i="38"/>
  <c r="B33" i="38"/>
  <c r="B75" i="38"/>
  <c r="B127" i="38"/>
  <c r="B147" i="38"/>
  <c r="B100" i="38"/>
  <c r="B29" i="38"/>
  <c r="B67" i="38"/>
  <c r="B80" i="38"/>
  <c r="B139" i="38"/>
  <c r="B39" i="38"/>
  <c r="B32" i="38"/>
  <c r="B55" i="38"/>
  <c r="B71" i="38"/>
  <c r="B95" i="38"/>
  <c r="B128" i="38"/>
  <c r="B132" i="38"/>
  <c r="B106" i="38"/>
  <c r="B138" i="38"/>
  <c r="B118" i="38"/>
  <c r="B140" i="38"/>
  <c r="B38" i="38"/>
  <c r="B46" i="38"/>
  <c r="B57" i="38"/>
  <c r="B62" i="38"/>
  <c r="B87" i="38"/>
  <c r="B110" i="38"/>
  <c r="B42" i="38"/>
  <c r="B189" i="38"/>
  <c r="B107" i="38"/>
  <c r="B141" i="38"/>
  <c r="B36" i="38"/>
  <c r="B47" i="38"/>
  <c r="B59" i="38"/>
  <c r="B60" i="38"/>
  <c r="B89" i="38"/>
  <c r="B143" i="38"/>
  <c r="B68" i="38"/>
  <c r="B186" i="38"/>
  <c r="B134" i="38"/>
  <c r="B115" i="38"/>
  <c r="B43" i="38"/>
  <c r="B50" i="38"/>
  <c r="B99" i="38"/>
  <c r="B65" i="38"/>
  <c r="B88" i="38"/>
  <c r="B145" i="38"/>
  <c r="B187" i="38"/>
  <c r="B96" i="38"/>
  <c r="B27" i="38"/>
  <c r="B70" i="38"/>
  <c r="B58" i="38"/>
  <c r="B117" i="38"/>
  <c r="B74" i="38"/>
  <c r="B93" i="38"/>
  <c r="B136" i="38"/>
  <c r="B78" i="38"/>
  <c r="B48" i="38"/>
  <c r="B69" i="38"/>
  <c r="B108" i="38"/>
  <c r="B98" i="38"/>
  <c r="B114" i="38"/>
  <c r="B148" i="38"/>
  <c r="B82" i="38"/>
  <c r="Q3" i="38"/>
  <c r="P4" i="70" s="1"/>
  <c r="X19" i="38"/>
  <c r="W20" i="70" s="1"/>
  <c r="F3" i="38"/>
  <c r="F19" i="38"/>
  <c r="X6" i="38"/>
  <c r="W7" i="70" s="1"/>
  <c r="Q6" i="38"/>
  <c r="Q4" i="38"/>
  <c r="X5" i="38"/>
  <c r="W6" i="70" s="1"/>
  <c r="Q5" i="38"/>
  <c r="Y23" i="38"/>
  <c r="Y24" i="38"/>
  <c r="X3" i="38"/>
  <c r="W4" i="70" s="1"/>
  <c r="H14" i="38"/>
  <c r="F22" i="38"/>
  <c r="H16" i="38"/>
  <c r="T18" i="38"/>
  <c r="T14" i="38"/>
  <c r="H11" i="38"/>
  <c r="H13" i="38"/>
  <c r="H131" i="38"/>
  <c r="B131" i="38" s="1"/>
  <c r="H63" i="38"/>
  <c r="B63" i="38" s="1"/>
  <c r="W22" i="38"/>
  <c r="V23" i="70" s="1"/>
  <c r="H17" i="38"/>
  <c r="T13" i="38"/>
  <c r="T7" i="38"/>
  <c r="H53" i="38"/>
  <c r="B53" i="38" s="1"/>
  <c r="S123" i="38"/>
  <c r="B123" i="38" s="1"/>
  <c r="T189" i="38"/>
  <c r="T73" i="38"/>
  <c r="T118" i="38"/>
  <c r="T77" i="38"/>
  <c r="T122" i="38"/>
  <c r="T63" i="38"/>
  <c r="T53" i="38"/>
  <c r="T68" i="38"/>
  <c r="T133" i="38"/>
  <c r="T142" i="38"/>
  <c r="T76" i="38"/>
  <c r="T123" i="38"/>
  <c r="T124" i="38"/>
  <c r="T98" i="38"/>
  <c r="T39" i="38"/>
  <c r="T106" i="38"/>
  <c r="T131" i="38"/>
  <c r="T37" i="38"/>
  <c r="T40" i="38"/>
  <c r="T101" i="38"/>
  <c r="T31" i="38"/>
  <c r="T10" i="38"/>
  <c r="H12" i="38"/>
  <c r="G22" i="38"/>
  <c r="F23" i="70" s="1"/>
  <c r="M1" i="70" s="1"/>
  <c r="X22" i="38"/>
  <c r="W23" i="70" s="1"/>
  <c r="S24" i="38"/>
  <c r="B24" i="38" s="1"/>
  <c r="S183" i="38"/>
  <c r="B183" i="38" s="1"/>
  <c r="T11" i="38"/>
  <c r="T16" i="38"/>
  <c r="T12" i="38"/>
  <c r="T24" i="38"/>
  <c r="T183" i="38"/>
  <c r="T8" i="38"/>
  <c r="H15" i="38"/>
  <c r="S10" i="38"/>
  <c r="S79" i="38"/>
  <c r="B79" i="38" s="1"/>
  <c r="S13" i="38"/>
  <c r="S15" i="38"/>
  <c r="H9" i="38"/>
  <c r="H8" i="38"/>
  <c r="S11" i="38"/>
  <c r="S18" i="38"/>
  <c r="B18" i="38" s="1"/>
  <c r="H10" i="38"/>
  <c r="S12" i="38"/>
  <c r="S20" i="38"/>
  <c r="S8" i="38"/>
  <c r="Y20" i="38"/>
  <c r="S16" i="38"/>
  <c r="Y16" i="38"/>
  <c r="Y12" i="38"/>
  <c r="S17" i="38"/>
  <c r="Y9" i="38"/>
  <c r="Y14" i="38"/>
  <c r="S14" i="38"/>
  <c r="Y7" i="38"/>
  <c r="Y17" i="38"/>
  <c r="Y10" i="38"/>
  <c r="Y15" i="38"/>
  <c r="Y8" i="38"/>
  <c r="Y18" i="38"/>
  <c r="T17" i="38"/>
  <c r="Y11" i="38"/>
  <c r="P7" i="70" l="1"/>
  <c r="P5" i="70"/>
  <c r="E20" i="70"/>
  <c r="E23" i="70"/>
  <c r="E4" i="70"/>
  <c r="P6" i="70"/>
  <c r="A123" i="38"/>
  <c r="A79" i="38"/>
  <c r="A109" i="38"/>
  <c r="A183" i="38"/>
  <c r="A190" i="38"/>
  <c r="A193" i="38"/>
  <c r="A185" i="38"/>
  <c r="A198" i="38"/>
  <c r="A202" i="38"/>
  <c r="A197" i="38"/>
  <c r="A201" i="38"/>
  <c r="A191" i="38"/>
  <c r="A195" i="38"/>
  <c r="A192" i="38"/>
  <c r="A194" i="38"/>
  <c r="A199" i="38"/>
  <c r="A196" i="38"/>
  <c r="A200" i="38"/>
  <c r="A184" i="38"/>
  <c r="A188" i="38"/>
  <c r="A94" i="38"/>
  <c r="A104" i="38"/>
  <c r="A103" i="38"/>
  <c r="A69" i="38"/>
  <c r="A51" i="38"/>
  <c r="A73" i="38"/>
  <c r="A115" i="38"/>
  <c r="A107" i="38"/>
  <c r="A37" i="38"/>
  <c r="A139" i="38"/>
  <c r="A146" i="38"/>
  <c r="A72" i="38"/>
  <c r="A53" i="38"/>
  <c r="A121" i="38"/>
  <c r="A105" i="38"/>
  <c r="A34" i="38"/>
  <c r="A144" i="38"/>
  <c r="A134" i="38"/>
  <c r="A189" i="38"/>
  <c r="A64" i="38"/>
  <c r="A80" i="38"/>
  <c r="A133" i="38"/>
  <c r="A49" i="38"/>
  <c r="A117" i="38"/>
  <c r="A42" i="38"/>
  <c r="A101" i="38"/>
  <c r="A31" i="38"/>
  <c r="A77" i="38"/>
  <c r="A186" i="38"/>
  <c r="A110" i="38"/>
  <c r="A138" i="38"/>
  <c r="A111" i="38"/>
  <c r="A147" i="38"/>
  <c r="A83" i="38"/>
  <c r="A114" i="38"/>
  <c r="A120" i="38"/>
  <c r="A58" i="38"/>
  <c r="A122" i="38"/>
  <c r="A68" i="38"/>
  <c r="A87" i="38"/>
  <c r="A106" i="38"/>
  <c r="A125" i="38"/>
  <c r="A127" i="38"/>
  <c r="A86" i="38"/>
  <c r="A48" i="38"/>
  <c r="A91" i="38"/>
  <c r="A92" i="38"/>
  <c r="A124" i="38"/>
  <c r="A100" i="38"/>
  <c r="A28" i="38"/>
  <c r="A63" i="38"/>
  <c r="A66" i="38"/>
  <c r="A78" i="38"/>
  <c r="A41" i="38"/>
  <c r="A30" i="38"/>
  <c r="A143" i="38"/>
  <c r="A62" i="38"/>
  <c r="A132" i="38"/>
  <c r="A90" i="38"/>
  <c r="A75" i="38"/>
  <c r="A81" i="38"/>
  <c r="A135" i="38"/>
  <c r="A70" i="38"/>
  <c r="A145" i="38"/>
  <c r="A89" i="38"/>
  <c r="A57" i="38"/>
  <c r="A128" i="38"/>
  <c r="A67" i="38"/>
  <c r="A61" i="38"/>
  <c r="A112" i="38"/>
  <c r="A27" i="38"/>
  <c r="A151" i="38"/>
  <c r="A149" i="38"/>
  <c r="A152" i="38"/>
  <c r="A150" i="38"/>
  <c r="A97" i="38"/>
  <c r="A88" i="38"/>
  <c r="A60" i="38"/>
  <c r="A46" i="38"/>
  <c r="A95" i="38"/>
  <c r="A54" i="38"/>
  <c r="A45" i="38"/>
  <c r="A52" i="38"/>
  <c r="A131" i="38"/>
  <c r="A82" i="38"/>
  <c r="A76" i="38"/>
  <c r="A136" i="38"/>
  <c r="A116" i="38"/>
  <c r="A65" i="38"/>
  <c r="A59" i="38"/>
  <c r="A38" i="38"/>
  <c r="A71" i="38"/>
  <c r="A29" i="38"/>
  <c r="A33" i="38"/>
  <c r="A44" i="38"/>
  <c r="A98" i="38"/>
  <c r="A93" i="38"/>
  <c r="A56" i="38"/>
  <c r="A99" i="38"/>
  <c r="A47" i="38"/>
  <c r="A140" i="38"/>
  <c r="A55" i="38"/>
  <c r="A113" i="38"/>
  <c r="A119" i="38"/>
  <c r="A40" i="38"/>
  <c r="A148" i="38"/>
  <c r="A108" i="38"/>
  <c r="A74" i="38"/>
  <c r="A96" i="38"/>
  <c r="A50" i="38"/>
  <c r="A36" i="38"/>
  <c r="A32" i="38"/>
  <c r="A85" i="38"/>
  <c r="A84" i="38"/>
  <c r="A35" i="38"/>
  <c r="A130" i="38"/>
  <c r="A129" i="38"/>
  <c r="A102" i="38"/>
  <c r="A187" i="38"/>
  <c r="A43" i="38"/>
  <c r="A141" i="38"/>
  <c r="A118" i="38"/>
  <c r="A39" i="38"/>
  <c r="A137" i="38"/>
  <c r="A142" i="38"/>
  <c r="A126" i="38"/>
  <c r="R3" i="38"/>
  <c r="Q4" i="70" s="1"/>
  <c r="R5" i="38"/>
  <c r="R4" i="38"/>
  <c r="Q5" i="70" s="1"/>
  <c r="X4" i="38"/>
  <c r="W5" i="70" s="1"/>
  <c r="R6" i="38"/>
  <c r="B11" i="38"/>
  <c r="B8" i="38"/>
  <c r="B14" i="38"/>
  <c r="B17" i="38"/>
  <c r="B15" i="38"/>
  <c r="B16" i="38"/>
  <c r="B10" i="38"/>
  <c r="B12" i="38"/>
  <c r="B13" i="38"/>
  <c r="H22" i="38"/>
  <c r="Y22" i="38"/>
  <c r="X23" i="70" s="1"/>
  <c r="T6" i="38"/>
  <c r="B21" i="38"/>
  <c r="R19" i="38"/>
  <c r="T15" i="38"/>
  <c r="R22" i="38"/>
  <c r="H20" i="38"/>
  <c r="B20" i="38" s="1"/>
  <c r="T23" i="38"/>
  <c r="U22" i="38"/>
  <c r="T23" i="70" s="1"/>
  <c r="P1" i="70" s="1"/>
  <c r="T4" i="38"/>
  <c r="S5" i="70" s="1"/>
  <c r="V22" i="38"/>
  <c r="S23" i="38"/>
  <c r="B23" i="38" s="1"/>
  <c r="A24" i="38" s="1"/>
  <c r="Y13" i="38"/>
  <c r="H5" i="38"/>
  <c r="H7" i="38"/>
  <c r="Y5" i="38"/>
  <c r="X6" i="70" s="1"/>
  <c r="T20" i="38"/>
  <c r="H4" i="38"/>
  <c r="Y6" i="38"/>
  <c r="X7" i="70" s="1"/>
  <c r="S9" i="38"/>
  <c r="B9" i="38" s="1"/>
  <c r="S7" i="38"/>
  <c r="T9" i="38"/>
  <c r="Q23" i="70" l="1"/>
  <c r="S19" i="38"/>
  <c r="R20" i="70" s="1"/>
  <c r="Q20" i="70"/>
  <c r="Q7" i="70"/>
  <c r="Q6" i="70"/>
  <c r="J1" i="70"/>
  <c r="V1" i="70" s="1"/>
  <c r="S41" i="70"/>
  <c r="S35" i="70"/>
  <c r="S150" i="70"/>
  <c r="S145" i="70"/>
  <c r="S76" i="70"/>
  <c r="S149" i="70"/>
  <c r="S87" i="70"/>
  <c r="G6" i="70"/>
  <c r="S166" i="70"/>
  <c r="S127" i="70"/>
  <c r="S38" i="70"/>
  <c r="S122" i="70"/>
  <c r="S78" i="70"/>
  <c r="S138" i="70"/>
  <c r="S95" i="70"/>
  <c r="S123" i="70"/>
  <c r="Q209" i="70"/>
  <c r="V208" i="70"/>
  <c r="D208" i="70"/>
  <c r="I207" i="70"/>
  <c r="T206" i="70"/>
  <c r="B206" i="70"/>
  <c r="G205" i="70"/>
  <c r="R204" i="70"/>
  <c r="W203" i="70"/>
  <c r="E203" i="70"/>
  <c r="P202" i="70"/>
  <c r="U201" i="70"/>
  <c r="C201" i="70"/>
  <c r="H200" i="70"/>
  <c r="S199" i="70"/>
  <c r="X198" i="70"/>
  <c r="F198" i="70"/>
  <c r="H197" i="70"/>
  <c r="P196" i="70"/>
  <c r="R195" i="70"/>
  <c r="W194" i="70"/>
  <c r="W193" i="70"/>
  <c r="W192" i="70"/>
  <c r="W191" i="70"/>
  <c r="W190" i="70"/>
  <c r="W189" i="70"/>
  <c r="W188" i="70"/>
  <c r="W187" i="70"/>
  <c r="W186" i="70"/>
  <c r="W185" i="70"/>
  <c r="W184" i="70"/>
  <c r="W183" i="70"/>
  <c r="W182" i="70"/>
  <c r="W181" i="70"/>
  <c r="W180" i="70"/>
  <c r="W179" i="70"/>
  <c r="W178" i="70"/>
  <c r="W177" i="70"/>
  <c r="W176" i="70"/>
  <c r="W175" i="70"/>
  <c r="W174" i="70"/>
  <c r="W173" i="70"/>
  <c r="W172" i="70"/>
  <c r="W171" i="70"/>
  <c r="W170" i="70"/>
  <c r="W169" i="70"/>
  <c r="B169" i="70"/>
  <c r="D168" i="70"/>
  <c r="F167" i="70"/>
  <c r="H166" i="70"/>
  <c r="P165" i="70"/>
  <c r="R164" i="70"/>
  <c r="W163" i="70"/>
  <c r="B163" i="70"/>
  <c r="D162" i="70"/>
  <c r="F161" i="70"/>
  <c r="H160" i="70"/>
  <c r="P159" i="70"/>
  <c r="R158" i="70"/>
  <c r="W157" i="70"/>
  <c r="W156" i="70"/>
  <c r="W155" i="70"/>
  <c r="W154" i="70"/>
  <c r="W153" i="70"/>
  <c r="W152" i="70"/>
  <c r="W151" i="70"/>
  <c r="W150" i="70"/>
  <c r="W149" i="70"/>
  <c r="B149" i="70"/>
  <c r="D148" i="70"/>
  <c r="F147" i="70"/>
  <c r="H146" i="70"/>
  <c r="P145" i="70"/>
  <c r="R144" i="70"/>
  <c r="W143" i="70"/>
  <c r="B143" i="70"/>
  <c r="D142" i="70"/>
  <c r="F141" i="70"/>
  <c r="W209" i="70"/>
  <c r="D209" i="70"/>
  <c r="H208" i="70"/>
  <c r="R207" i="70"/>
  <c r="V206" i="70"/>
  <c r="C206" i="70"/>
  <c r="F205" i="70"/>
  <c r="P204" i="70"/>
  <c r="T203" i="70"/>
  <c r="X202" i="70"/>
  <c r="E202" i="70"/>
  <c r="I201" i="70"/>
  <c r="S200" i="70"/>
  <c r="W199" i="70"/>
  <c r="D199" i="70"/>
  <c r="H198" i="70"/>
  <c r="I197" i="70"/>
  <c r="I196" i="70"/>
  <c r="P195" i="70"/>
  <c r="Q194" i="70"/>
  <c r="P193" i="70"/>
  <c r="G192" i="70"/>
  <c r="F191" i="70"/>
  <c r="E190" i="70"/>
  <c r="D189" i="70"/>
  <c r="C188" i="70"/>
  <c r="B187" i="70"/>
  <c r="X185" i="70"/>
  <c r="V184" i="70"/>
  <c r="R183" i="70"/>
  <c r="Q182" i="70"/>
  <c r="P181" i="70"/>
  <c r="G180" i="70"/>
  <c r="F179" i="70"/>
  <c r="E178" i="70"/>
  <c r="D177" i="70"/>
  <c r="C176" i="70"/>
  <c r="B175" i="70"/>
  <c r="X173" i="70"/>
  <c r="V172" i="70"/>
  <c r="R171" i="70"/>
  <c r="Q170" i="70"/>
  <c r="P169" i="70"/>
  <c r="Q168" i="70"/>
  <c r="R167" i="70"/>
  <c r="V166" i="70"/>
  <c r="W165" i="70"/>
  <c r="X164" i="70"/>
  <c r="B164" i="70"/>
  <c r="C163" i="70"/>
  <c r="C162" i="70"/>
  <c r="D161" i="70"/>
  <c r="E160" i="70"/>
  <c r="F159" i="70"/>
  <c r="G158" i="70"/>
  <c r="F157" i="70"/>
  <c r="E156" i="70"/>
  <c r="D155" i="70"/>
  <c r="C154" i="70"/>
  <c r="B153" i="70"/>
  <c r="X151" i="70"/>
  <c r="V150" i="70"/>
  <c r="R149" i="70"/>
  <c r="V148" i="70"/>
  <c r="W147" i="70"/>
  <c r="X146" i="70"/>
  <c r="B146" i="70"/>
  <c r="C145" i="70"/>
  <c r="D144" i="70"/>
  <c r="E143" i="70"/>
  <c r="F142" i="70"/>
  <c r="G141" i="70"/>
  <c r="H140" i="70"/>
  <c r="P139" i="70"/>
  <c r="R138" i="70"/>
  <c r="W137" i="70"/>
  <c r="B137" i="70"/>
  <c r="D136" i="70"/>
  <c r="F135" i="70"/>
  <c r="H134" i="70"/>
  <c r="P133" i="70"/>
  <c r="R132" i="70"/>
  <c r="W131" i="70"/>
  <c r="B131" i="70"/>
  <c r="D130" i="70"/>
  <c r="U209" i="70"/>
  <c r="B209" i="70"/>
  <c r="F208" i="70"/>
  <c r="P207" i="70"/>
  <c r="S206" i="70"/>
  <c r="W205" i="70"/>
  <c r="D205" i="70"/>
  <c r="H204" i="70"/>
  <c r="R203" i="70"/>
  <c r="V202" i="70"/>
  <c r="C202" i="70"/>
  <c r="G201" i="70"/>
  <c r="Q200" i="70"/>
  <c r="U199" i="70"/>
  <c r="B199" i="70"/>
  <c r="E198" i="70"/>
  <c r="F197" i="70"/>
  <c r="G196" i="70"/>
  <c r="H195" i="70"/>
  <c r="G194" i="70"/>
  <c r="F193" i="70"/>
  <c r="E192" i="70"/>
  <c r="D191" i="70"/>
  <c r="C190" i="70"/>
  <c r="B189" i="70"/>
  <c r="X187" i="70"/>
  <c r="V186" i="70"/>
  <c r="R185" i="70"/>
  <c r="Q184" i="70"/>
  <c r="P183" i="70"/>
  <c r="G182" i="70"/>
  <c r="F181" i="70"/>
  <c r="E180" i="70"/>
  <c r="D179" i="70"/>
  <c r="C178" i="70"/>
  <c r="B177" i="70"/>
  <c r="X175" i="70"/>
  <c r="V174" i="70"/>
  <c r="R173" i="70"/>
  <c r="Q172" i="70"/>
  <c r="P171" i="70"/>
  <c r="G170" i="70"/>
  <c r="H169" i="70"/>
  <c r="I168" i="70"/>
  <c r="P167" i="70"/>
  <c r="Q166" i="70"/>
  <c r="R165" i="70"/>
  <c r="V164" i="70"/>
  <c r="V163" i="70"/>
  <c r="W162" i="70"/>
  <c r="X161" i="70"/>
  <c r="B161" i="70"/>
  <c r="C160" i="70"/>
  <c r="D159" i="70"/>
  <c r="E158" i="70"/>
  <c r="D157" i="70"/>
  <c r="C156" i="70"/>
  <c r="B155" i="70"/>
  <c r="X153" i="70"/>
  <c r="V152" i="70"/>
  <c r="R151" i="70"/>
  <c r="Q150" i="70"/>
  <c r="P149" i="70"/>
  <c r="Q148" i="70"/>
  <c r="R147" i="70"/>
  <c r="V146" i="70"/>
  <c r="W145" i="70"/>
  <c r="X144" i="70"/>
  <c r="B144" i="70"/>
  <c r="C143" i="70"/>
  <c r="C142" i="70"/>
  <c r="D141" i="70"/>
  <c r="F140" i="70"/>
  <c r="H139" i="70"/>
  <c r="P138" i="70"/>
  <c r="R137" i="70"/>
  <c r="W136" i="70"/>
  <c r="B136" i="70"/>
  <c r="D135" i="70"/>
  <c r="F134" i="70"/>
  <c r="H133" i="70"/>
  <c r="P132" i="70"/>
  <c r="R131" i="70"/>
  <c r="S209" i="70"/>
  <c r="W208" i="70"/>
  <c r="C208" i="70"/>
  <c r="G207" i="70"/>
  <c r="Q206" i="70"/>
  <c r="U205" i="70"/>
  <c r="B205" i="70"/>
  <c r="F204" i="70"/>
  <c r="P203" i="70"/>
  <c r="T202" i="70"/>
  <c r="X201" i="70"/>
  <c r="E201" i="70"/>
  <c r="I200" i="70"/>
  <c r="R199" i="70"/>
  <c r="V198" i="70"/>
  <c r="C198" i="70"/>
  <c r="D197" i="70"/>
  <c r="E196" i="70"/>
  <c r="F195" i="70"/>
  <c r="E194" i="70"/>
  <c r="D193" i="70"/>
  <c r="C192" i="70"/>
  <c r="B191" i="70"/>
  <c r="X189" i="70"/>
  <c r="V188" i="70"/>
  <c r="R187" i="70"/>
  <c r="Q186" i="70"/>
  <c r="P185" i="70"/>
  <c r="G184" i="70"/>
  <c r="F183" i="70"/>
  <c r="E182" i="70"/>
  <c r="D181" i="70"/>
  <c r="C180" i="70"/>
  <c r="B179" i="70"/>
  <c r="X177" i="70"/>
  <c r="V176" i="70"/>
  <c r="R175" i="70"/>
  <c r="Q174" i="70"/>
  <c r="P173" i="70"/>
  <c r="G172" i="70"/>
  <c r="F171" i="70"/>
  <c r="E170" i="70"/>
  <c r="F169" i="70"/>
  <c r="G168" i="70"/>
  <c r="H167" i="70"/>
  <c r="I166" i="70"/>
  <c r="I165" i="70"/>
  <c r="P164" i="70"/>
  <c r="Q163" i="70"/>
  <c r="R162" i="70"/>
  <c r="V161" i="70"/>
  <c r="W160" i="70"/>
  <c r="X159" i="70"/>
  <c r="B159" i="70"/>
  <c r="C158" i="70"/>
  <c r="B157" i="70"/>
  <c r="X155" i="70"/>
  <c r="V154" i="70"/>
  <c r="R153" i="70"/>
  <c r="Q152" i="70"/>
  <c r="P151" i="70"/>
  <c r="G150" i="70"/>
  <c r="H149" i="70"/>
  <c r="I148" i="70"/>
  <c r="P147" i="70"/>
  <c r="Q146" i="70"/>
  <c r="R145" i="70"/>
  <c r="V144" i="70"/>
  <c r="V143" i="70"/>
  <c r="W142" i="70"/>
  <c r="X141" i="70"/>
  <c r="B141" i="70"/>
  <c r="D140" i="70"/>
  <c r="F139" i="70"/>
  <c r="H138" i="70"/>
  <c r="P137" i="70"/>
  <c r="E209" i="70"/>
  <c r="B208" i="70"/>
  <c r="C207" i="70"/>
  <c r="D206" i="70"/>
  <c r="X204" i="70"/>
  <c r="B204" i="70"/>
  <c r="B203" i="70"/>
  <c r="W201" i="70"/>
  <c r="W200" i="70"/>
  <c r="X199" i="70"/>
  <c r="U198" i="70"/>
  <c r="V197" i="70"/>
  <c r="Q196" i="70"/>
  <c r="E195" i="70"/>
  <c r="X193" i="70"/>
  <c r="P192" i="70"/>
  <c r="X190" i="70"/>
  <c r="P189" i="70"/>
  <c r="D188" i="70"/>
  <c r="P186" i="70"/>
  <c r="D185" i="70"/>
  <c r="V183" i="70"/>
  <c r="D182" i="70"/>
  <c r="V180" i="70"/>
  <c r="G179" i="70"/>
  <c r="V177" i="70"/>
  <c r="G176" i="70"/>
  <c r="C175" i="70"/>
  <c r="G173" i="70"/>
  <c r="C172" i="70"/>
  <c r="R170" i="70"/>
  <c r="E169" i="70"/>
  <c r="B168" i="70"/>
  <c r="W166" i="70"/>
  <c r="H165" i="70"/>
  <c r="F164" i="70"/>
  <c r="D163" i="70"/>
  <c r="R161" i="70"/>
  <c r="P160" i="70"/>
  <c r="G159" i="70"/>
  <c r="B158" i="70"/>
  <c r="Q156" i="70"/>
  <c r="E155" i="70"/>
  <c r="Q153" i="70"/>
  <c r="E152" i="70"/>
  <c r="X150" i="70"/>
  <c r="G149" i="70"/>
  <c r="E148" i="70"/>
  <c r="B147" i="70"/>
  <c r="Q145" i="70"/>
  <c r="H144" i="70"/>
  <c r="F143" i="70"/>
  <c r="W141" i="70"/>
  <c r="R140" i="70"/>
  <c r="Q139" i="70"/>
  <c r="G138" i="70"/>
  <c r="F137" i="70"/>
  <c r="F136" i="70"/>
  <c r="E135" i="70"/>
  <c r="D134" i="70"/>
  <c r="D133" i="70"/>
  <c r="D132" i="70"/>
  <c r="D131" i="70"/>
  <c r="E130" i="70"/>
  <c r="F129" i="70"/>
  <c r="H128" i="70"/>
  <c r="P127" i="70"/>
  <c r="R126" i="70"/>
  <c r="W125" i="70"/>
  <c r="B125" i="70"/>
  <c r="D124" i="70"/>
  <c r="F123" i="70"/>
  <c r="H122" i="70"/>
  <c r="P121" i="70"/>
  <c r="R120" i="70"/>
  <c r="W119" i="70"/>
  <c r="B119" i="70"/>
  <c r="D118" i="70"/>
  <c r="F117" i="70"/>
  <c r="H116" i="70"/>
  <c r="P115" i="70"/>
  <c r="R114" i="70"/>
  <c r="R113" i="70"/>
  <c r="R112" i="70"/>
  <c r="R111" i="70"/>
  <c r="V209" i="70"/>
  <c r="T208" i="70"/>
  <c r="U207" i="70"/>
  <c r="U206" i="70"/>
  <c r="S205" i="70"/>
  <c r="T204" i="70"/>
  <c r="S203" i="70"/>
  <c r="R202" i="70"/>
  <c r="R201" i="70"/>
  <c r="R200" i="70"/>
  <c r="P199" i="70"/>
  <c r="Q198" i="70"/>
  <c r="G197" i="70"/>
  <c r="C196" i="70"/>
  <c r="X194" i="70"/>
  <c r="G193" i="70"/>
  <c r="X191" i="70"/>
  <c r="P190" i="70"/>
  <c r="C189" i="70"/>
  <c r="P187" i="70"/>
  <c r="D186" i="70"/>
  <c r="R184" i="70"/>
  <c r="D183" i="70"/>
  <c r="V181" i="70"/>
  <c r="F180" i="70"/>
  <c r="V178" i="70"/>
  <c r="G177" i="70"/>
  <c r="B176" i="70"/>
  <c r="G174" i="70"/>
  <c r="C173" i="70"/>
  <c r="Q171" i="70"/>
  <c r="C170" i="70"/>
  <c r="W168" i="70"/>
  <c r="Q167" i="70"/>
  <c r="F166" i="70"/>
  <c r="D165" i="70"/>
  <c r="X163" i="70"/>
  <c r="P162" i="70"/>
  <c r="H161" i="70"/>
  <c r="D160" i="70"/>
  <c r="W158" i="70"/>
  <c r="Q157" i="70"/>
  <c r="D156" i="70"/>
  <c r="Q154" i="70"/>
  <c r="E153" i="70"/>
  <c r="V151" i="70"/>
  <c r="E150" i="70"/>
  <c r="C149" i="70"/>
  <c r="V147" i="70"/>
  <c r="I146" i="70"/>
  <c r="F145" i="70"/>
  <c r="C144" i="70"/>
  <c r="R142" i="70"/>
  <c r="P141" i="70"/>
  <c r="G140" i="70"/>
  <c r="D139" i="70"/>
  <c r="C138" i="70"/>
  <c r="X136" i="70"/>
  <c r="W135" i="70"/>
  <c r="W134" i="70"/>
  <c r="W133" i="70"/>
  <c r="W132" i="70"/>
  <c r="V131" i="70"/>
  <c r="V130" i="70"/>
  <c r="W129" i="70"/>
  <c r="B129" i="70"/>
  <c r="D128" i="70"/>
  <c r="F127" i="70"/>
  <c r="H126" i="70"/>
  <c r="P125" i="70"/>
  <c r="R124" i="70"/>
  <c r="W123" i="70"/>
  <c r="B123" i="70"/>
  <c r="D122" i="70"/>
  <c r="F121" i="70"/>
  <c r="H120" i="70"/>
  <c r="P119" i="70"/>
  <c r="R118" i="70"/>
  <c r="W117" i="70"/>
  <c r="B117" i="70"/>
  <c r="D116" i="70"/>
  <c r="F115" i="70"/>
  <c r="F114" i="70"/>
  <c r="F113" i="70"/>
  <c r="F112" i="70"/>
  <c r="F111" i="70"/>
  <c r="F110" i="70"/>
  <c r="R209" i="70"/>
  <c r="R208" i="70"/>
  <c r="S207" i="70"/>
  <c r="P206" i="70"/>
  <c r="Q205" i="70"/>
  <c r="Q204" i="70"/>
  <c r="I203" i="70"/>
  <c r="I202" i="70"/>
  <c r="P201" i="70"/>
  <c r="G200" i="70"/>
  <c r="H199" i="70"/>
  <c r="I198" i="70"/>
  <c r="C197" i="70"/>
  <c r="X195" i="70"/>
  <c r="R194" i="70"/>
  <c r="C193" i="70"/>
  <c r="R191" i="70"/>
  <c r="F190" i="70"/>
  <c r="R188" i="70"/>
  <c r="F187" i="70"/>
  <c r="B186" i="70"/>
  <c r="F184" i="70"/>
  <c r="B183" i="70"/>
  <c r="Q181" i="70"/>
  <c r="B180" i="70"/>
  <c r="Q178" i="70"/>
  <c r="E177" i="70"/>
  <c r="Q175" i="70"/>
  <c r="E174" i="70"/>
  <c r="X172" i="70"/>
  <c r="E171" i="70"/>
  <c r="X169" i="70"/>
  <c r="R168" i="70"/>
  <c r="G167" i="70"/>
  <c r="D166" i="70"/>
  <c r="B165" i="70"/>
  <c r="P163" i="70"/>
  <c r="H162" i="70"/>
  <c r="E161" i="70"/>
  <c r="W159" i="70"/>
  <c r="Q158" i="70"/>
  <c r="G157" i="70"/>
  <c r="V155" i="70"/>
  <c r="G154" i="70"/>
  <c r="C153" i="70"/>
  <c r="G151" i="70"/>
  <c r="C150" i="70"/>
  <c r="W148" i="70"/>
  <c r="I147" i="70"/>
  <c r="F146" i="70"/>
  <c r="D145" i="70"/>
  <c r="R143" i="70"/>
  <c r="P142" i="70"/>
  <c r="H141" i="70"/>
  <c r="C140" i="70"/>
  <c r="B139" i="70"/>
  <c r="X137" i="70"/>
  <c r="R136" i="70"/>
  <c r="R135" i="70"/>
  <c r="R134" i="70"/>
  <c r="P209" i="70"/>
  <c r="Q208" i="70"/>
  <c r="Q207" i="70"/>
  <c r="I206" i="70"/>
  <c r="P205" i="70"/>
  <c r="I204" i="70"/>
  <c r="H203" i="70"/>
  <c r="H202" i="70"/>
  <c r="H201" i="70"/>
  <c r="F200" i="70"/>
  <c r="G199" i="70"/>
  <c r="G198" i="70"/>
  <c r="B197" i="70"/>
  <c r="W195" i="70"/>
  <c r="P194" i="70"/>
  <c r="B193" i="70"/>
  <c r="Q191" i="70"/>
  <c r="D190" i="70"/>
  <c r="Q188" i="70"/>
  <c r="T209" i="70"/>
  <c r="E208" i="70"/>
  <c r="R206" i="70"/>
  <c r="C205" i="70"/>
  <c r="Q203" i="70"/>
  <c r="B202" i="70"/>
  <c r="P200" i="70"/>
  <c r="W198" i="70"/>
  <c r="E197" i="70"/>
  <c r="G195" i="70"/>
  <c r="E193" i="70"/>
  <c r="C191" i="70"/>
  <c r="X188" i="70"/>
  <c r="X186" i="70"/>
  <c r="B185" i="70"/>
  <c r="X182" i="70"/>
  <c r="B181" i="70"/>
  <c r="C179" i="70"/>
  <c r="C177" i="70"/>
  <c r="E175" i="70"/>
  <c r="E173" i="70"/>
  <c r="D171" i="70"/>
  <c r="I169" i="70"/>
  <c r="W167" i="70"/>
  <c r="C166" i="70"/>
  <c r="H164" i="70"/>
  <c r="V162" i="70"/>
  <c r="C161" i="70"/>
  <c r="I159" i="70"/>
  <c r="V157" i="70"/>
  <c r="R155" i="70"/>
  <c r="B154" i="70"/>
  <c r="C152" i="70"/>
  <c r="B150" i="70"/>
  <c r="G148" i="70"/>
  <c r="R146" i="70"/>
  <c r="B145" i="70"/>
  <c r="H143" i="70"/>
  <c r="R141" i="70"/>
  <c r="B140" i="70"/>
  <c r="Q138" i="70"/>
  <c r="D137" i="70"/>
  <c r="Q135" i="70"/>
  <c r="G134" i="70"/>
  <c r="C133" i="70"/>
  <c r="X131" i="70"/>
  <c r="Q130" i="70"/>
  <c r="P129" i="70"/>
  <c r="P128" i="70"/>
  <c r="I127" i="70"/>
  <c r="I126" i="70"/>
  <c r="H125" i="70"/>
  <c r="H124" i="70"/>
  <c r="H123" i="70"/>
  <c r="G122" i="70"/>
  <c r="H209" i="70"/>
  <c r="W207" i="70"/>
  <c r="G206" i="70"/>
  <c r="V204" i="70"/>
  <c r="F203" i="70"/>
  <c r="T201" i="70"/>
  <c r="D200" i="70"/>
  <c r="S198" i="70"/>
  <c r="W196" i="70"/>
  <c r="C195" i="70"/>
  <c r="V192" i="70"/>
  <c r="R190" i="70"/>
  <c r="G188" i="70"/>
  <c r="G186" i="70"/>
  <c r="P184" i="70"/>
  <c r="R182" i="70"/>
  <c r="R180" i="70"/>
  <c r="R178" i="70"/>
  <c r="R176" i="70"/>
  <c r="X174" i="70"/>
  <c r="B173" i="70"/>
  <c r="B171" i="70"/>
  <c r="D169" i="70"/>
  <c r="I167" i="70"/>
  <c r="X165" i="70"/>
  <c r="E164" i="70"/>
  <c r="I162" i="70"/>
  <c r="V160" i="70"/>
  <c r="E159" i="70"/>
  <c r="P157" i="70"/>
  <c r="P155" i="70"/>
  <c r="P153" i="70"/>
  <c r="Q151" i="70"/>
  <c r="V149" i="70"/>
  <c r="C148" i="70"/>
  <c r="G146" i="70"/>
  <c r="Q144" i="70"/>
  <c r="D143" i="70"/>
  <c r="I141" i="70"/>
  <c r="W139" i="70"/>
  <c r="F138" i="70"/>
  <c r="V136" i="70"/>
  <c r="I135" i="70"/>
  <c r="C134" i="70"/>
  <c r="X132" i="70"/>
  <c r="P131" i="70"/>
  <c r="I130" i="70"/>
  <c r="H129" i="70"/>
  <c r="G128" i="70"/>
  <c r="G127" i="70"/>
  <c r="F126" i="70"/>
  <c r="F125" i="70"/>
  <c r="F124" i="70"/>
  <c r="E123" i="70"/>
  <c r="E122" i="70"/>
  <c r="D121" i="70"/>
  <c r="D120" i="70"/>
  <c r="D119" i="70"/>
  <c r="C118" i="70"/>
  <c r="C117" i="70"/>
  <c r="B116" i="70"/>
  <c r="B115" i="70"/>
  <c r="W113" i="70"/>
  <c r="Q112" i="70"/>
  <c r="G111" i="70"/>
  <c r="E110" i="70"/>
  <c r="E109" i="70"/>
  <c r="E108" i="70"/>
  <c r="E107" i="70"/>
  <c r="E106" i="70"/>
  <c r="E105" i="70"/>
  <c r="E104" i="70"/>
  <c r="E103" i="70"/>
  <c r="E102" i="70"/>
  <c r="E101" i="70"/>
  <c r="E100" i="70"/>
  <c r="E99" i="70"/>
  <c r="E98" i="70"/>
  <c r="E97" i="70"/>
  <c r="E96" i="70"/>
  <c r="E95" i="70"/>
  <c r="E94" i="70"/>
  <c r="E93" i="70"/>
  <c r="E92" i="70"/>
  <c r="E91" i="70"/>
  <c r="F209" i="70"/>
  <c r="T207" i="70"/>
  <c r="E206" i="70"/>
  <c r="S204" i="70"/>
  <c r="C203" i="70"/>
  <c r="Q201" i="70"/>
  <c r="B200" i="70"/>
  <c r="P198" i="70"/>
  <c r="R196" i="70"/>
  <c r="V194" i="70"/>
  <c r="Q192" i="70"/>
  <c r="G190" i="70"/>
  <c r="E188" i="70"/>
  <c r="E186" i="70"/>
  <c r="D184" i="70"/>
  <c r="F182" i="70"/>
  <c r="P180" i="70"/>
  <c r="G178" i="70"/>
  <c r="P176" i="70"/>
  <c r="P174" i="70"/>
  <c r="P172" i="70"/>
  <c r="V170" i="70"/>
  <c r="X168" i="70"/>
  <c r="D167" i="70"/>
  <c r="Q165" i="70"/>
  <c r="C164" i="70"/>
  <c r="F162" i="70"/>
  <c r="Q160" i="70"/>
  <c r="X158" i="70"/>
  <c r="C157" i="70"/>
  <c r="F155" i="70"/>
  <c r="F153" i="70"/>
  <c r="E151" i="70"/>
  <c r="I149" i="70"/>
  <c r="X147" i="70"/>
  <c r="D146" i="70"/>
  <c r="I144" i="70"/>
  <c r="V142" i="70"/>
  <c r="C141" i="70"/>
  <c r="R139" i="70"/>
  <c r="D138" i="70"/>
  <c r="P136" i="70"/>
  <c r="G135" i="70"/>
  <c r="X133" i="70"/>
  <c r="Q132" i="70"/>
  <c r="H131" i="70"/>
  <c r="G130" i="70"/>
  <c r="E129" i="70"/>
  <c r="E128" i="70"/>
  <c r="D127" i="70"/>
  <c r="D126" i="70"/>
  <c r="D125" i="70"/>
  <c r="C124" i="70"/>
  <c r="C123" i="70"/>
  <c r="B122" i="70"/>
  <c r="B121" i="70"/>
  <c r="B120" i="70"/>
  <c r="X118" i="70"/>
  <c r="X117" i="70"/>
  <c r="W116" i="70"/>
  <c r="W115" i="70"/>
  <c r="W114" i="70"/>
  <c r="Q113" i="70"/>
  <c r="G112" i="70"/>
  <c r="D111" i="70"/>
  <c r="C110" i="70"/>
  <c r="C109" i="70"/>
  <c r="C108" i="70"/>
  <c r="C107" i="70"/>
  <c r="C106" i="70"/>
  <c r="C105" i="70"/>
  <c r="C104" i="70"/>
  <c r="C103" i="70"/>
  <c r="C102" i="70"/>
  <c r="C101" i="70"/>
  <c r="C100" i="70"/>
  <c r="C99" i="70"/>
  <c r="C98" i="70"/>
  <c r="C97" i="70"/>
  <c r="C96" i="70"/>
  <c r="C95" i="70"/>
  <c r="C94" i="70"/>
  <c r="C93" i="70"/>
  <c r="C92" i="70"/>
  <c r="C91" i="70"/>
  <c r="C209" i="70"/>
  <c r="H207" i="70"/>
  <c r="X205" i="70"/>
  <c r="G204" i="70"/>
  <c r="W202" i="70"/>
  <c r="F201" i="70"/>
  <c r="V199" i="70"/>
  <c r="D198" i="70"/>
  <c r="H196" i="70"/>
  <c r="F194" i="70"/>
  <c r="F192" i="70"/>
  <c r="B190" i="70"/>
  <c r="B188" i="70"/>
  <c r="C186" i="70"/>
  <c r="C184" i="70"/>
  <c r="C182" i="70"/>
  <c r="D180" i="70"/>
  <c r="F178" i="70"/>
  <c r="F176" i="70"/>
  <c r="F174" i="70"/>
  <c r="F172" i="70"/>
  <c r="P170" i="70"/>
  <c r="V168" i="70"/>
  <c r="C167" i="70"/>
  <c r="G165" i="70"/>
  <c r="R163" i="70"/>
  <c r="E162" i="70"/>
  <c r="I160" i="70"/>
  <c r="V158" i="70"/>
  <c r="X156" i="70"/>
  <c r="C155" i="70"/>
  <c r="D153" i="70"/>
  <c r="D151" i="70"/>
  <c r="F149" i="70"/>
  <c r="Q147" i="70"/>
  <c r="C146" i="70"/>
  <c r="G144" i="70"/>
  <c r="Q142" i="70"/>
  <c r="X140" i="70"/>
  <c r="I139" i="70"/>
  <c r="B138" i="70"/>
  <c r="I136" i="70"/>
  <c r="C135" i="70"/>
  <c r="V133" i="70"/>
  <c r="I132" i="70"/>
  <c r="G131" i="70"/>
  <c r="F130" i="70"/>
  <c r="D129" i="70"/>
  <c r="C128" i="70"/>
  <c r="C127" i="70"/>
  <c r="C126" i="70"/>
  <c r="C125" i="70"/>
  <c r="B124" i="70"/>
  <c r="X122" i="70"/>
  <c r="X121" i="70"/>
  <c r="X120" i="70"/>
  <c r="X119" i="70"/>
  <c r="W118" i="70"/>
  <c r="V117" i="70"/>
  <c r="V116" i="70"/>
  <c r="V115" i="70"/>
  <c r="V114" i="70"/>
  <c r="P113" i="70"/>
  <c r="E112" i="70"/>
  <c r="C111" i="70"/>
  <c r="B110" i="70"/>
  <c r="B109" i="70"/>
  <c r="B108" i="70"/>
  <c r="B107" i="70"/>
  <c r="B106" i="70"/>
  <c r="B105" i="70"/>
  <c r="B104" i="70"/>
  <c r="B103" i="70"/>
  <c r="B102" i="70"/>
  <c r="B101" i="70"/>
  <c r="B100" i="70"/>
  <c r="B99" i="70"/>
  <c r="B98" i="70"/>
  <c r="B97" i="70"/>
  <c r="B96" i="70"/>
  <c r="B95" i="70"/>
  <c r="B94" i="70"/>
  <c r="B93" i="70"/>
  <c r="B92" i="70"/>
  <c r="X208" i="70"/>
  <c r="X206" i="70"/>
  <c r="E204" i="70"/>
  <c r="F202" i="70"/>
  <c r="T199" i="70"/>
  <c r="Q197" i="70"/>
  <c r="D194" i="70"/>
  <c r="G191" i="70"/>
  <c r="V187" i="70"/>
  <c r="E185" i="70"/>
  <c r="B182" i="70"/>
  <c r="P179" i="70"/>
  <c r="E176" i="70"/>
  <c r="Q173" i="70"/>
  <c r="F170" i="70"/>
  <c r="C168" i="70"/>
  <c r="F165" i="70"/>
  <c r="E163" i="70"/>
  <c r="G160" i="70"/>
  <c r="D158" i="70"/>
  <c r="X154" i="70"/>
  <c r="F152" i="70"/>
  <c r="E149" i="70"/>
  <c r="C147" i="70"/>
  <c r="F144" i="70"/>
  <c r="B142" i="70"/>
  <c r="G139" i="70"/>
  <c r="G137" i="70"/>
  <c r="B135" i="70"/>
  <c r="F133" i="70"/>
  <c r="F131" i="70"/>
  <c r="R129" i="70"/>
  <c r="B128" i="70"/>
  <c r="Q126" i="70"/>
  <c r="X124" i="70"/>
  <c r="P123" i="70"/>
  <c r="W121" i="70"/>
  <c r="P120" i="70"/>
  <c r="F119" i="70"/>
  <c r="R117" i="70"/>
  <c r="I116" i="70"/>
  <c r="D115" i="70"/>
  <c r="G113" i="70"/>
  <c r="X111" i="70"/>
  <c r="P110" i="70"/>
  <c r="X108" i="70"/>
  <c r="R107" i="70"/>
  <c r="G106" i="70"/>
  <c r="X104" i="70"/>
  <c r="R103" i="70"/>
  <c r="G102" i="70"/>
  <c r="X100" i="70"/>
  <c r="R99" i="70"/>
  <c r="G98" i="70"/>
  <c r="X96" i="70"/>
  <c r="R95" i="70"/>
  <c r="G94" i="70"/>
  <c r="X92" i="70"/>
  <c r="R91" i="70"/>
  <c r="P90" i="70"/>
  <c r="P89" i="70"/>
  <c r="P88" i="70"/>
  <c r="P87" i="70"/>
  <c r="P86" i="70"/>
  <c r="P85" i="70"/>
  <c r="P84" i="70"/>
  <c r="P83" i="70"/>
  <c r="P82" i="70"/>
  <c r="P81" i="70"/>
  <c r="P80" i="70"/>
  <c r="P79" i="70"/>
  <c r="P78" i="70"/>
  <c r="P77" i="70"/>
  <c r="P76" i="70"/>
  <c r="P75" i="70"/>
  <c r="P74" i="70"/>
  <c r="P73" i="70"/>
  <c r="P72" i="70"/>
  <c r="P71" i="70"/>
  <c r="P70" i="70"/>
  <c r="P69" i="70"/>
  <c r="P68" i="70"/>
  <c r="P67" i="70"/>
  <c r="P66" i="70"/>
  <c r="U208" i="70"/>
  <c r="W206" i="70"/>
  <c r="D204" i="70"/>
  <c r="D202" i="70"/>
  <c r="Q199" i="70"/>
  <c r="P197" i="70"/>
  <c r="C194" i="70"/>
  <c r="E191" i="70"/>
  <c r="Q187" i="70"/>
  <c r="C185" i="70"/>
  <c r="X181" i="70"/>
  <c r="E179" i="70"/>
  <c r="D176" i="70"/>
  <c r="F173" i="70"/>
  <c r="D170" i="70"/>
  <c r="X167" i="70"/>
  <c r="E165" i="70"/>
  <c r="X162" i="70"/>
  <c r="F160" i="70"/>
  <c r="X157" i="70"/>
  <c r="R154" i="70"/>
  <c r="D152" i="70"/>
  <c r="D149" i="70"/>
  <c r="W146" i="70"/>
  <c r="E144" i="70"/>
  <c r="V141" i="70"/>
  <c r="E139" i="70"/>
  <c r="E137" i="70"/>
  <c r="X134" i="70"/>
  <c r="E133" i="70"/>
  <c r="E131" i="70"/>
  <c r="Q129" i="70"/>
  <c r="X127" i="70"/>
  <c r="P126" i="70"/>
  <c r="W124" i="70"/>
  <c r="I123" i="70"/>
  <c r="V121" i="70"/>
  <c r="I120" i="70"/>
  <c r="E119" i="70"/>
  <c r="Q117" i="70"/>
  <c r="G116" i="70"/>
  <c r="C115" i="70"/>
  <c r="E113" i="70"/>
  <c r="W111" i="70"/>
  <c r="G110" i="70"/>
  <c r="W108" i="70"/>
  <c r="Q107" i="70"/>
  <c r="F106" i="70"/>
  <c r="W104" i="70"/>
  <c r="Q103" i="70"/>
  <c r="F102" i="70"/>
  <c r="W100" i="70"/>
  <c r="Q99" i="70"/>
  <c r="F98" i="70"/>
  <c r="W96" i="70"/>
  <c r="Q95" i="70"/>
  <c r="F94" i="70"/>
  <c r="W92" i="70"/>
  <c r="Q91" i="70"/>
  <c r="G90" i="70"/>
  <c r="G89" i="70"/>
  <c r="G88" i="70"/>
  <c r="G87" i="70"/>
  <c r="G86" i="70"/>
  <c r="G85" i="70"/>
  <c r="G84" i="70"/>
  <c r="G83" i="70"/>
  <c r="G82" i="70"/>
  <c r="G81" i="70"/>
  <c r="G80" i="70"/>
  <c r="G79" i="70"/>
  <c r="G78" i="70"/>
  <c r="G77" i="70"/>
  <c r="G76" i="70"/>
  <c r="G75" i="70"/>
  <c r="G74" i="70"/>
  <c r="G73" i="70"/>
  <c r="G72" i="70"/>
  <c r="G71" i="70"/>
  <c r="G70" i="70"/>
  <c r="G69" i="70"/>
  <c r="G68" i="70"/>
  <c r="G67" i="70"/>
  <c r="G66" i="70"/>
  <c r="G65" i="70"/>
  <c r="G64" i="70"/>
  <c r="G63" i="70"/>
  <c r="S208" i="70"/>
  <c r="H206" i="70"/>
  <c r="C204" i="70"/>
  <c r="V201" i="70"/>
  <c r="I199" i="70"/>
  <c r="X196" i="70"/>
  <c r="B194" i="70"/>
  <c r="V190" i="70"/>
  <c r="G187" i="70"/>
  <c r="X184" i="70"/>
  <c r="R181" i="70"/>
  <c r="X178" i="70"/>
  <c r="V175" i="70"/>
  <c r="D173" i="70"/>
  <c r="B170" i="70"/>
  <c r="V167" i="70"/>
  <c r="C165" i="70"/>
  <c r="Q162" i="70"/>
  <c r="B160" i="70"/>
  <c r="R157" i="70"/>
  <c r="P154" i="70"/>
  <c r="B152" i="70"/>
  <c r="X148" i="70"/>
  <c r="P146" i="70"/>
  <c r="X143" i="70"/>
  <c r="Q141" i="70"/>
  <c r="C139" i="70"/>
  <c r="C137" i="70"/>
  <c r="V134" i="70"/>
  <c r="B133" i="70"/>
  <c r="C131" i="70"/>
  <c r="I129" i="70"/>
  <c r="W127" i="70"/>
  <c r="G126" i="70"/>
  <c r="V124" i="70"/>
  <c r="G123" i="70"/>
  <c r="R121" i="70"/>
  <c r="G120" i="70"/>
  <c r="C119" i="70"/>
  <c r="P117" i="70"/>
  <c r="F116" i="70"/>
  <c r="X114" i="70"/>
  <c r="D113" i="70"/>
  <c r="V111" i="70"/>
  <c r="D110" i="70"/>
  <c r="V108" i="70"/>
  <c r="P107" i="70"/>
  <c r="D106" i="70"/>
  <c r="V104" i="70"/>
  <c r="P103" i="70"/>
  <c r="D102" i="70"/>
  <c r="V100" i="70"/>
  <c r="P99" i="70"/>
  <c r="D98" i="70"/>
  <c r="V96" i="70"/>
  <c r="P95" i="70"/>
  <c r="D94" i="70"/>
  <c r="V92" i="70"/>
  <c r="P91" i="70"/>
  <c r="F90" i="70"/>
  <c r="F89" i="70"/>
  <c r="F88" i="70"/>
  <c r="F87" i="70"/>
  <c r="F86" i="70"/>
  <c r="F85" i="70"/>
  <c r="F84" i="70"/>
  <c r="F83" i="70"/>
  <c r="F82" i="70"/>
  <c r="F81" i="70"/>
  <c r="F80" i="70"/>
  <c r="F79" i="70"/>
  <c r="F78" i="70"/>
  <c r="F77" i="70"/>
  <c r="F76" i="70"/>
  <c r="F75" i="70"/>
  <c r="F74" i="70"/>
  <c r="F73" i="70"/>
  <c r="F72" i="70"/>
  <c r="F71" i="70"/>
  <c r="F70" i="70"/>
  <c r="F69" i="70"/>
  <c r="F68" i="70"/>
  <c r="F67" i="70"/>
  <c r="F66" i="70"/>
  <c r="F65" i="70"/>
  <c r="D207" i="70"/>
  <c r="V203" i="70"/>
  <c r="V200" i="70"/>
  <c r="W197" i="70"/>
  <c r="R193" i="70"/>
  <c r="G189" i="70"/>
  <c r="G185" i="70"/>
  <c r="E181" i="70"/>
  <c r="Q177" i="70"/>
  <c r="B174" i="70"/>
  <c r="R169" i="70"/>
  <c r="P166" i="70"/>
  <c r="G163" i="70"/>
  <c r="R159" i="70"/>
  <c r="G156" i="70"/>
  <c r="P152" i="70"/>
  <c r="P148" i="70"/>
  <c r="H145" i="70"/>
  <c r="G142" i="70"/>
  <c r="W138" i="70"/>
  <c r="C136" i="70"/>
  <c r="I133" i="70"/>
  <c r="W130" i="70"/>
  <c r="V128" i="70"/>
  <c r="W126" i="70"/>
  <c r="P124" i="70"/>
  <c r="Q122" i="70"/>
  <c r="V120" i="70"/>
  <c r="Q118" i="70"/>
  <c r="D117" i="70"/>
  <c r="G115" i="70"/>
  <c r="B113" i="70"/>
  <c r="X110" i="70"/>
  <c r="F109" i="70"/>
  <c r="F107" i="70"/>
  <c r="Q105" i="70"/>
  <c r="W103" i="70"/>
  <c r="W101" i="70"/>
  <c r="F100" i="70"/>
  <c r="Q98" i="70"/>
  <c r="Q96" i="70"/>
  <c r="W94" i="70"/>
  <c r="F93" i="70"/>
  <c r="F91" i="70"/>
  <c r="X89" i="70"/>
  <c r="R88" i="70"/>
  <c r="D87" i="70"/>
  <c r="X85" i="70"/>
  <c r="R84" i="70"/>
  <c r="D83" i="70"/>
  <c r="X81" i="70"/>
  <c r="R80" i="70"/>
  <c r="D79" i="70"/>
  <c r="X77" i="70"/>
  <c r="R76" i="70"/>
  <c r="D75" i="70"/>
  <c r="X73" i="70"/>
  <c r="R72" i="70"/>
  <c r="D71" i="70"/>
  <c r="X69" i="70"/>
  <c r="R68" i="70"/>
  <c r="D67" i="70"/>
  <c r="X65" i="70"/>
  <c r="V64" i="70"/>
  <c r="R63" i="70"/>
  <c r="Q62" i="70"/>
  <c r="Q61" i="70"/>
  <c r="Q60" i="70"/>
  <c r="Q59" i="70"/>
  <c r="Q58" i="70"/>
  <c r="Q57" i="70"/>
  <c r="Q56" i="70"/>
  <c r="Q55" i="70"/>
  <c r="Q54" i="70"/>
  <c r="Q53" i="70"/>
  <c r="B207" i="70"/>
  <c r="U203" i="70"/>
  <c r="U200" i="70"/>
  <c r="R197" i="70"/>
  <c r="Q193" i="70"/>
  <c r="F189" i="70"/>
  <c r="F185" i="70"/>
  <c r="C181" i="70"/>
  <c r="P177" i="70"/>
  <c r="V173" i="70"/>
  <c r="Q169" i="70"/>
  <c r="G166" i="70"/>
  <c r="F163" i="70"/>
  <c r="Q159" i="70"/>
  <c r="F156" i="70"/>
  <c r="G152" i="70"/>
  <c r="H148" i="70"/>
  <c r="G145" i="70"/>
  <c r="E142" i="70"/>
  <c r="V138" i="70"/>
  <c r="X135" i="70"/>
  <c r="G133" i="70"/>
  <c r="R130" i="70"/>
  <c r="R128" i="70"/>
  <c r="V126" i="70"/>
  <c r="I124" i="70"/>
  <c r="P122" i="70"/>
  <c r="Q120" i="70"/>
  <c r="P118" i="70"/>
  <c r="X116" i="70"/>
  <c r="E115" i="70"/>
  <c r="X112" i="70"/>
  <c r="W110" i="70"/>
  <c r="D109" i="70"/>
  <c r="D107" i="70"/>
  <c r="P105" i="70"/>
  <c r="V103" i="70"/>
  <c r="V101" i="70"/>
  <c r="D100" i="70"/>
  <c r="P98" i="70"/>
  <c r="P96" i="70"/>
  <c r="V94" i="70"/>
  <c r="D93" i="70"/>
  <c r="D91" i="70"/>
  <c r="W89" i="70"/>
  <c r="Q88" i="70"/>
  <c r="C87" i="70"/>
  <c r="W85" i="70"/>
  <c r="Q84" i="70"/>
  <c r="C83" i="70"/>
  <c r="W81" i="70"/>
  <c r="Q80" i="70"/>
  <c r="C79" i="70"/>
  <c r="W77" i="70"/>
  <c r="Q76" i="70"/>
  <c r="C75" i="70"/>
  <c r="W73" i="70"/>
  <c r="Q72" i="70"/>
  <c r="C71" i="70"/>
  <c r="W69" i="70"/>
  <c r="Q68" i="70"/>
  <c r="C67" i="70"/>
  <c r="W65" i="70"/>
  <c r="R64" i="70"/>
  <c r="Q63" i="70"/>
  <c r="P62" i="70"/>
  <c r="P61" i="70"/>
  <c r="P60" i="70"/>
  <c r="P59" i="70"/>
  <c r="P58" i="70"/>
  <c r="P57" i="70"/>
  <c r="P56" i="70"/>
  <c r="P55" i="70"/>
  <c r="P54" i="70"/>
  <c r="P53" i="70"/>
  <c r="P52" i="70"/>
  <c r="P51" i="70"/>
  <c r="P50" i="70"/>
  <c r="X209" i="70"/>
  <c r="F206" i="70"/>
  <c r="G203" i="70"/>
  <c r="T200" i="70"/>
  <c r="V196" i="70"/>
  <c r="X192" i="70"/>
  <c r="E189" i="70"/>
  <c r="E184" i="70"/>
  <c r="X180" i="70"/>
  <c r="F177" i="70"/>
  <c r="R172" i="70"/>
  <c r="G169" i="70"/>
  <c r="E166" i="70"/>
  <c r="G162" i="70"/>
  <c r="H159" i="70"/>
  <c r="B156" i="70"/>
  <c r="F151" i="70"/>
  <c r="F148" i="70"/>
  <c r="E145" i="70"/>
  <c r="E141" i="70"/>
  <c r="I138" i="70"/>
  <c r="V135" i="70"/>
  <c r="V132" i="70"/>
  <c r="P130" i="70"/>
  <c r="Q128" i="70"/>
  <c r="E126" i="70"/>
  <c r="G124" i="70"/>
  <c r="I122" i="70"/>
  <c r="F120" i="70"/>
  <c r="I118" i="70"/>
  <c r="R116" i="70"/>
  <c r="Q114" i="70"/>
  <c r="W112" i="70"/>
  <c r="V110" i="70"/>
  <c r="R108" i="70"/>
  <c r="X106" i="70"/>
  <c r="G105" i="70"/>
  <c r="G103" i="70"/>
  <c r="R101" i="70"/>
  <c r="X99" i="70"/>
  <c r="X97" i="70"/>
  <c r="G96" i="70"/>
  <c r="R94" i="70"/>
  <c r="R92" i="70"/>
  <c r="B91" i="70"/>
  <c r="V89" i="70"/>
  <c r="E88" i="70"/>
  <c r="B87" i="70"/>
  <c r="V85" i="70"/>
  <c r="E84" i="70"/>
  <c r="B83" i="70"/>
  <c r="V81" i="70"/>
  <c r="E80" i="70"/>
  <c r="B79" i="70"/>
  <c r="V77" i="70"/>
  <c r="E76" i="70"/>
  <c r="B75" i="70"/>
  <c r="V73" i="70"/>
  <c r="E72" i="70"/>
  <c r="B71" i="70"/>
  <c r="V69" i="70"/>
  <c r="E68" i="70"/>
  <c r="B67" i="70"/>
  <c r="V65" i="70"/>
  <c r="Q64" i="70"/>
  <c r="P63" i="70"/>
  <c r="G62" i="70"/>
  <c r="G61" i="70"/>
  <c r="G60" i="70"/>
  <c r="G59" i="70"/>
  <c r="G58" i="70"/>
  <c r="G57" i="70"/>
  <c r="G56" i="70"/>
  <c r="G55" i="70"/>
  <c r="G54" i="70"/>
  <c r="G53" i="70"/>
  <c r="G52" i="70"/>
  <c r="G51" i="70"/>
  <c r="G50" i="70"/>
  <c r="G49" i="70"/>
  <c r="G48" i="70"/>
  <c r="G47" i="70"/>
  <c r="G46" i="70"/>
  <c r="G45" i="70"/>
  <c r="G209" i="70"/>
  <c r="T205" i="70"/>
  <c r="U202" i="70"/>
  <c r="C200" i="70"/>
  <c r="D196" i="70"/>
  <c r="D192" i="70"/>
  <c r="F188" i="70"/>
  <c r="X183" i="70"/>
  <c r="X179" i="70"/>
  <c r="Q176" i="70"/>
  <c r="D172" i="70"/>
  <c r="P168" i="70"/>
  <c r="V165" i="70"/>
  <c r="W161" i="70"/>
  <c r="P158" i="70"/>
  <c r="G155" i="70"/>
  <c r="B151" i="70"/>
  <c r="H147" i="70"/>
  <c r="P144" i="70"/>
  <c r="V140" i="70"/>
  <c r="V137" i="70"/>
  <c r="H135" i="70"/>
  <c r="G132" i="70"/>
  <c r="C130" i="70"/>
  <c r="F128" i="70"/>
  <c r="X125" i="70"/>
  <c r="X123" i="70"/>
  <c r="C122" i="70"/>
  <c r="C120" i="70"/>
  <c r="G118" i="70"/>
  <c r="P116" i="70"/>
  <c r="G114" i="70"/>
  <c r="P112" i="70"/>
  <c r="Q110" i="70"/>
  <c r="P108" i="70"/>
  <c r="V106" i="70"/>
  <c r="D105" i="70"/>
  <c r="D103" i="70"/>
  <c r="P101" i="70"/>
  <c r="V99" i="70"/>
  <c r="V97" i="70"/>
  <c r="D96" i="70"/>
  <c r="P94" i="70"/>
  <c r="P92" i="70"/>
  <c r="W90" i="70"/>
  <c r="Q89" i="70"/>
  <c r="C88" i="70"/>
  <c r="W86" i="70"/>
  <c r="Q85" i="70"/>
  <c r="C84" i="70"/>
  <c r="W82" i="70"/>
  <c r="Q81" i="70"/>
  <c r="C80" i="70"/>
  <c r="W78" i="70"/>
  <c r="Q77" i="70"/>
  <c r="C76" i="70"/>
  <c r="W74" i="70"/>
  <c r="Q73" i="70"/>
  <c r="C72" i="70"/>
  <c r="W70" i="70"/>
  <c r="Q69" i="70"/>
  <c r="C68" i="70"/>
  <c r="W66" i="70"/>
  <c r="Q65" i="70"/>
  <c r="F64" i="70"/>
  <c r="E63" i="70"/>
  <c r="E62" i="70"/>
  <c r="E61" i="70"/>
  <c r="E60" i="70"/>
  <c r="E59" i="70"/>
  <c r="E58" i="70"/>
  <c r="E57" i="70"/>
  <c r="E56" i="70"/>
  <c r="E55" i="70"/>
  <c r="E54" i="70"/>
  <c r="E53" i="70"/>
  <c r="E52" i="70"/>
  <c r="E51" i="70"/>
  <c r="E50" i="70"/>
  <c r="E49" i="70"/>
  <c r="E48" i="70"/>
  <c r="E47" i="70"/>
  <c r="E46" i="70"/>
  <c r="E45" i="70"/>
  <c r="E44" i="70"/>
  <c r="P208" i="70"/>
  <c r="R205" i="70"/>
  <c r="S202" i="70"/>
  <c r="F199" i="70"/>
  <c r="B196" i="70"/>
  <c r="B192" i="70"/>
  <c r="E187" i="70"/>
  <c r="Q183" i="70"/>
  <c r="V179" i="70"/>
  <c r="P175" i="70"/>
  <c r="B172" i="70"/>
  <c r="H168" i="70"/>
  <c r="W164" i="70"/>
  <c r="Q161" i="70"/>
  <c r="I158" i="70"/>
  <c r="F154" i="70"/>
  <c r="R150" i="70"/>
  <c r="G147" i="70"/>
  <c r="Q143" i="70"/>
  <c r="Q140" i="70"/>
  <c r="Q137" i="70"/>
  <c r="Q134" i="70"/>
  <c r="F132" i="70"/>
  <c r="B130" i="70"/>
  <c r="V127" i="70"/>
  <c r="V125" i="70"/>
  <c r="V123" i="70"/>
  <c r="Q121" i="70"/>
  <c r="V119" i="70"/>
  <c r="F118" i="70"/>
  <c r="E116" i="70"/>
  <c r="E114" i="70"/>
  <c r="D112" i="70"/>
  <c r="X109" i="70"/>
  <c r="G108" i="70"/>
  <c r="R106" i="70"/>
  <c r="R104" i="70"/>
  <c r="X102" i="70"/>
  <c r="G101" i="70"/>
  <c r="G99" i="70"/>
  <c r="R97" i="70"/>
  <c r="X95" i="70"/>
  <c r="X93" i="70"/>
  <c r="G92" i="70"/>
  <c r="V90" i="70"/>
  <c r="E89" i="70"/>
  <c r="B88" i="70"/>
  <c r="V86" i="70"/>
  <c r="E85" i="70"/>
  <c r="B84" i="70"/>
  <c r="V82" i="70"/>
  <c r="E81" i="70"/>
  <c r="B80" i="70"/>
  <c r="V78" i="70"/>
  <c r="E77" i="70"/>
  <c r="B76" i="70"/>
  <c r="V74" i="70"/>
  <c r="E73" i="70"/>
  <c r="B72" i="70"/>
  <c r="V70" i="70"/>
  <c r="E69" i="70"/>
  <c r="B68" i="70"/>
  <c r="V66" i="70"/>
  <c r="P65" i="70"/>
  <c r="E64" i="70"/>
  <c r="D63" i="70"/>
  <c r="D62" i="70"/>
  <c r="D61" i="70"/>
  <c r="D60" i="70"/>
  <c r="D59" i="70"/>
  <c r="D58" i="70"/>
  <c r="D57" i="70"/>
  <c r="D56" i="70"/>
  <c r="D55" i="70"/>
  <c r="D54" i="70"/>
  <c r="D53" i="70"/>
  <c r="D52" i="70"/>
  <c r="D51" i="70"/>
  <c r="D50" i="70"/>
  <c r="D49" i="70"/>
  <c r="D48" i="70"/>
  <c r="D47" i="70"/>
  <c r="D46" i="70"/>
  <c r="D45" i="70"/>
  <c r="D44" i="70"/>
  <c r="I208" i="70"/>
  <c r="I205" i="70"/>
  <c r="Q202" i="70"/>
  <c r="E199" i="70"/>
  <c r="V195" i="70"/>
  <c r="V191" i="70"/>
  <c r="D187" i="70"/>
  <c r="G183" i="70"/>
  <c r="R179" i="70"/>
  <c r="G175" i="70"/>
  <c r="X171" i="70"/>
  <c r="F168" i="70"/>
  <c r="Q164" i="70"/>
  <c r="P161" i="70"/>
  <c r="H158" i="70"/>
  <c r="E154" i="70"/>
  <c r="P150" i="70"/>
  <c r="E147" i="70"/>
  <c r="P143" i="70"/>
  <c r="P140" i="70"/>
  <c r="I137" i="70"/>
  <c r="P134" i="70"/>
  <c r="E132" i="70"/>
  <c r="X129" i="70"/>
  <c r="R127" i="70"/>
  <c r="R125" i="70"/>
  <c r="R123" i="70"/>
  <c r="I121" i="70"/>
  <c r="R119" i="70"/>
  <c r="E118" i="70"/>
  <c r="C116" i="70"/>
  <c r="D114" i="70"/>
  <c r="C112" i="70"/>
  <c r="W109" i="70"/>
  <c r="F108" i="70"/>
  <c r="Q106" i="70"/>
  <c r="Q104" i="70"/>
  <c r="W102" i="70"/>
  <c r="F101" i="70"/>
  <c r="F99" i="70"/>
  <c r="Q97" i="70"/>
  <c r="W95" i="70"/>
  <c r="W93" i="70"/>
  <c r="F92" i="70"/>
  <c r="R90" i="70"/>
  <c r="D89" i="70"/>
  <c r="X87" i="70"/>
  <c r="R86" i="70"/>
  <c r="D85" i="70"/>
  <c r="X83" i="70"/>
  <c r="R82" i="70"/>
  <c r="D81" i="70"/>
  <c r="X79" i="70"/>
  <c r="R78" i="70"/>
  <c r="D77" i="70"/>
  <c r="X75" i="70"/>
  <c r="R74" i="70"/>
  <c r="D73" i="70"/>
  <c r="X71" i="70"/>
  <c r="R70" i="70"/>
  <c r="D69" i="70"/>
  <c r="X67" i="70"/>
  <c r="R66" i="70"/>
  <c r="E65" i="70"/>
  <c r="D64" i="70"/>
  <c r="C63" i="70"/>
  <c r="C62" i="70"/>
  <c r="C61" i="70"/>
  <c r="C60" i="70"/>
  <c r="C59" i="70"/>
  <c r="C58" i="70"/>
  <c r="C57" i="70"/>
  <c r="C56" i="70"/>
  <c r="C55" i="70"/>
  <c r="C54" i="70"/>
  <c r="C53" i="70"/>
  <c r="C52" i="70"/>
  <c r="C51" i="70"/>
  <c r="C50" i="70"/>
  <c r="C49" i="70"/>
  <c r="C48" i="70"/>
  <c r="C47" i="70"/>
  <c r="C46" i="70"/>
  <c r="C45" i="70"/>
  <c r="C44" i="70"/>
  <c r="G208" i="70"/>
  <c r="H205" i="70"/>
  <c r="G202" i="70"/>
  <c r="C199" i="70"/>
  <c r="Q195" i="70"/>
  <c r="P191" i="70"/>
  <c r="C187" i="70"/>
  <c r="E183" i="70"/>
  <c r="Q179" i="70"/>
  <c r="F175" i="70"/>
  <c r="V171" i="70"/>
  <c r="E168" i="70"/>
  <c r="I164" i="70"/>
  <c r="I161" i="70"/>
  <c r="F158" i="70"/>
  <c r="D154" i="70"/>
  <c r="F150" i="70"/>
  <c r="D147" i="70"/>
  <c r="I143" i="70"/>
  <c r="I140" i="70"/>
  <c r="H137" i="70"/>
  <c r="I134" i="70"/>
  <c r="C132" i="70"/>
  <c r="V129" i="70"/>
  <c r="Q127" i="70"/>
  <c r="Q125" i="70"/>
  <c r="Q123" i="70"/>
  <c r="H121" i="70"/>
  <c r="Q119" i="70"/>
  <c r="B118" i="70"/>
  <c r="X115" i="70"/>
  <c r="C114" i="70"/>
  <c r="B112" i="70"/>
  <c r="V109" i="70"/>
  <c r="D108" i="70"/>
  <c r="P106" i="70"/>
  <c r="P104" i="70"/>
  <c r="V102" i="70"/>
  <c r="D101" i="70"/>
  <c r="D99" i="70"/>
  <c r="P97" i="70"/>
  <c r="V95" i="70"/>
  <c r="V93" i="70"/>
  <c r="D92" i="70"/>
  <c r="Q90" i="70"/>
  <c r="C89" i="70"/>
  <c r="W87" i="70"/>
  <c r="Q86" i="70"/>
  <c r="C85" i="70"/>
  <c r="W83" i="70"/>
  <c r="Q82" i="70"/>
  <c r="C81" i="70"/>
  <c r="W79" i="70"/>
  <c r="Q78" i="70"/>
  <c r="C77" i="70"/>
  <c r="W75" i="70"/>
  <c r="Q74" i="70"/>
  <c r="C73" i="70"/>
  <c r="W71" i="70"/>
  <c r="Q70" i="70"/>
  <c r="C69" i="70"/>
  <c r="W67" i="70"/>
  <c r="Q66" i="70"/>
  <c r="D65" i="70"/>
  <c r="C64" i="70"/>
  <c r="B63" i="70"/>
  <c r="B62" i="70"/>
  <c r="B61" i="70"/>
  <c r="B60" i="70"/>
  <c r="B59" i="70"/>
  <c r="B58" i="70"/>
  <c r="B57" i="70"/>
  <c r="B56" i="70"/>
  <c r="B55" i="70"/>
  <c r="B54" i="70"/>
  <c r="B53" i="70"/>
  <c r="B52" i="70"/>
  <c r="B51" i="70"/>
  <c r="B50" i="70"/>
  <c r="B49" i="70"/>
  <c r="B48" i="70"/>
  <c r="B47" i="70"/>
  <c r="B46" i="70"/>
  <c r="B45" i="70"/>
  <c r="B44" i="70"/>
  <c r="X207" i="70"/>
  <c r="E205" i="70"/>
  <c r="S201" i="70"/>
  <c r="T198" i="70"/>
  <c r="I195" i="70"/>
  <c r="Q190" i="70"/>
  <c r="R186" i="70"/>
  <c r="C183" i="70"/>
  <c r="P178" i="70"/>
  <c r="D175" i="70"/>
  <c r="G171" i="70"/>
  <c r="E167" i="70"/>
  <c r="G164" i="70"/>
  <c r="G161" i="70"/>
  <c r="E157" i="70"/>
  <c r="V153" i="70"/>
  <c r="D150" i="70"/>
  <c r="E146" i="70"/>
  <c r="G143" i="70"/>
  <c r="E140" i="70"/>
  <c r="Q136" i="70"/>
  <c r="E134" i="70"/>
  <c r="B132" i="70"/>
  <c r="G129" i="70"/>
  <c r="H127" i="70"/>
  <c r="I125" i="70"/>
  <c r="D123" i="70"/>
  <c r="G121" i="70"/>
  <c r="I119" i="70"/>
  <c r="I117" i="70"/>
  <c r="R115" i="70"/>
  <c r="B114" i="70"/>
  <c r="Q111" i="70"/>
  <c r="R109" i="70"/>
  <c r="X107" i="70"/>
  <c r="X105" i="70"/>
  <c r="G104" i="70"/>
  <c r="R102" i="70"/>
  <c r="R100" i="70"/>
  <c r="X98" i="70"/>
  <c r="G97" i="70"/>
  <c r="G95" i="70"/>
  <c r="R93" i="70"/>
  <c r="X91" i="70"/>
  <c r="E90" i="70"/>
  <c r="B89" i="70"/>
  <c r="V87" i="70"/>
  <c r="E86" i="70"/>
  <c r="B85" i="70"/>
  <c r="V83" i="70"/>
  <c r="E82" i="70"/>
  <c r="B81" i="70"/>
  <c r="V79" i="70"/>
  <c r="E78" i="70"/>
  <c r="B77" i="70"/>
  <c r="V75" i="70"/>
  <c r="E74" i="70"/>
  <c r="B73" i="70"/>
  <c r="V71" i="70"/>
  <c r="E70" i="70"/>
  <c r="B69" i="70"/>
  <c r="V67" i="70"/>
  <c r="E66" i="70"/>
  <c r="C65" i="70"/>
  <c r="B64" i="70"/>
  <c r="X62" i="70"/>
  <c r="X61" i="70"/>
  <c r="X60" i="70"/>
  <c r="X59" i="70"/>
  <c r="X58" i="70"/>
  <c r="X57" i="70"/>
  <c r="X56" i="70"/>
  <c r="X55" i="70"/>
  <c r="X54" i="70"/>
  <c r="X53" i="70"/>
  <c r="X52" i="70"/>
  <c r="X51" i="70"/>
  <c r="X50" i="70"/>
  <c r="X49" i="70"/>
  <c r="X48" i="70"/>
  <c r="X47" i="70"/>
  <c r="X46" i="70"/>
  <c r="X45" i="70"/>
  <c r="X44" i="70"/>
  <c r="E207" i="70"/>
  <c r="X203" i="70"/>
  <c r="X200" i="70"/>
  <c r="X197" i="70"/>
  <c r="V193" i="70"/>
  <c r="Q189" i="70"/>
  <c r="Q185" i="70"/>
  <c r="G181" i="70"/>
  <c r="R177" i="70"/>
  <c r="C174" i="70"/>
  <c r="V169" i="70"/>
  <c r="R166" i="70"/>
  <c r="H163" i="70"/>
  <c r="V159" i="70"/>
  <c r="P156" i="70"/>
  <c r="R152" i="70"/>
  <c r="R148" i="70"/>
  <c r="I145" i="70"/>
  <c r="H142" i="70"/>
  <c r="X138" i="70"/>
  <c r="E136" i="70"/>
  <c r="Q133" i="70"/>
  <c r="X130" i="70"/>
  <c r="W128" i="70"/>
  <c r="X126" i="70"/>
  <c r="Q124" i="70"/>
  <c r="R122" i="70"/>
  <c r="W120" i="70"/>
  <c r="V118" i="70"/>
  <c r="E117" i="70"/>
  <c r="H115" i="70"/>
  <c r="C113" i="70"/>
  <c r="B111" i="70"/>
  <c r="G109" i="70"/>
  <c r="G107" i="70"/>
  <c r="R105" i="70"/>
  <c r="X103" i="70"/>
  <c r="X101" i="70"/>
  <c r="G100" i="70"/>
  <c r="R98" i="70"/>
  <c r="R96" i="70"/>
  <c r="X94" i="70"/>
  <c r="G93" i="70"/>
  <c r="G91" i="70"/>
  <c r="B90" i="70"/>
  <c r="V88" i="70"/>
  <c r="E87" i="70"/>
  <c r="B86" i="70"/>
  <c r="V84" i="70"/>
  <c r="E83" i="70"/>
  <c r="B82" i="70"/>
  <c r="V80" i="70"/>
  <c r="E79" i="70"/>
  <c r="B78" i="70"/>
  <c r="V76" i="70"/>
  <c r="E75" i="70"/>
  <c r="B74" i="70"/>
  <c r="V72" i="70"/>
  <c r="E71" i="70"/>
  <c r="B70" i="70"/>
  <c r="V68" i="70"/>
  <c r="E67" i="70"/>
  <c r="B66" i="70"/>
  <c r="W64" i="70"/>
  <c r="V63" i="70"/>
  <c r="R62" i="70"/>
  <c r="R61" i="70"/>
  <c r="R60" i="70"/>
  <c r="R59" i="70"/>
  <c r="B198" i="70"/>
  <c r="P182" i="70"/>
  <c r="X166" i="70"/>
  <c r="X152" i="70"/>
  <c r="V139" i="70"/>
  <c r="X128" i="70"/>
  <c r="C121" i="70"/>
  <c r="V113" i="70"/>
  <c r="V105" i="70"/>
  <c r="V98" i="70"/>
  <c r="V91" i="70"/>
  <c r="C86" i="70"/>
  <c r="W80" i="70"/>
  <c r="Q75" i="70"/>
  <c r="C70" i="70"/>
  <c r="X64" i="70"/>
  <c r="V60" i="70"/>
  <c r="F57" i="70"/>
  <c r="F54" i="70"/>
  <c r="R51" i="70"/>
  <c r="P49" i="70"/>
  <c r="P47" i="70"/>
  <c r="P45" i="70"/>
  <c r="R43" i="70"/>
  <c r="R42" i="70"/>
  <c r="R41" i="70"/>
  <c r="R40" i="70"/>
  <c r="R39" i="70"/>
  <c r="R38" i="70"/>
  <c r="R37" i="70"/>
  <c r="R36" i="70"/>
  <c r="R35" i="70"/>
  <c r="R34" i="70"/>
  <c r="R33" i="70"/>
  <c r="R32" i="70"/>
  <c r="R31" i="70"/>
  <c r="R30" i="70"/>
  <c r="R29" i="70"/>
  <c r="R28" i="70"/>
  <c r="I209" i="70"/>
  <c r="F196" i="70"/>
  <c r="Q180" i="70"/>
  <c r="B166" i="70"/>
  <c r="C151" i="70"/>
  <c r="E138" i="70"/>
  <c r="I128" i="70"/>
  <c r="E120" i="70"/>
  <c r="V112" i="70"/>
  <c r="F105" i="70"/>
  <c r="W97" i="70"/>
  <c r="X90" i="70"/>
  <c r="R85" i="70"/>
  <c r="D80" i="70"/>
  <c r="X74" i="70"/>
  <c r="R69" i="70"/>
  <c r="P64" i="70"/>
  <c r="F60" i="70"/>
  <c r="W56" i="70"/>
  <c r="W53" i="70"/>
  <c r="Q51" i="70"/>
  <c r="F49" i="70"/>
  <c r="F47" i="70"/>
  <c r="F45" i="70"/>
  <c r="Q43" i="70"/>
  <c r="Q42" i="70"/>
  <c r="Q41" i="70"/>
  <c r="Q40" i="70"/>
  <c r="Q39" i="70"/>
  <c r="Q38" i="70"/>
  <c r="Q37" i="70"/>
  <c r="Q36" i="70"/>
  <c r="Q35" i="70"/>
  <c r="Q34" i="70"/>
  <c r="Q33" i="70"/>
  <c r="Q32" i="70"/>
  <c r="Q31" i="70"/>
  <c r="Q30" i="70"/>
  <c r="Q29" i="70"/>
  <c r="Q28" i="70"/>
  <c r="V207" i="70"/>
  <c r="D195" i="70"/>
  <c r="D178" i="70"/>
  <c r="D164" i="70"/>
  <c r="X149" i="70"/>
  <c r="H136" i="70"/>
  <c r="E127" i="70"/>
  <c r="H119" i="70"/>
  <c r="P111" i="70"/>
  <c r="F104" i="70"/>
  <c r="F97" i="70"/>
  <c r="D90" i="70"/>
  <c r="X84" i="70"/>
  <c r="R79" i="70"/>
  <c r="D74" i="70"/>
  <c r="X68" i="70"/>
  <c r="X63" i="70"/>
  <c r="W59" i="70"/>
  <c r="V56" i="70"/>
  <c r="V53" i="70"/>
  <c r="F51" i="70"/>
  <c r="W48" i="70"/>
  <c r="W46" i="70"/>
  <c r="W44" i="70"/>
  <c r="P43" i="70"/>
  <c r="P42" i="70"/>
  <c r="P41" i="70"/>
  <c r="P40" i="70"/>
  <c r="P39" i="70"/>
  <c r="P38" i="70"/>
  <c r="P37" i="70"/>
  <c r="P36" i="70"/>
  <c r="P35" i="70"/>
  <c r="P34" i="70"/>
  <c r="P33" i="70"/>
  <c r="P32" i="70"/>
  <c r="P31" i="70"/>
  <c r="P30" i="70"/>
  <c r="P29" i="70"/>
  <c r="P28" i="70"/>
  <c r="F207" i="70"/>
  <c r="B195" i="70"/>
  <c r="B178" i="70"/>
  <c r="I163" i="70"/>
  <c r="Q149" i="70"/>
  <c r="G136" i="70"/>
  <c r="B127" i="70"/>
  <c r="G119" i="70"/>
  <c r="E111" i="70"/>
  <c r="D104" i="70"/>
  <c r="D97" i="70"/>
  <c r="C90" i="70"/>
  <c r="W84" i="70"/>
  <c r="Q79" i="70"/>
  <c r="C74" i="70"/>
  <c r="W68" i="70"/>
  <c r="W63" i="70"/>
  <c r="V59" i="70"/>
  <c r="R56" i="70"/>
  <c r="R53" i="70"/>
  <c r="W50" i="70"/>
  <c r="V48" i="70"/>
  <c r="V46" i="70"/>
  <c r="V44" i="70"/>
  <c r="G43" i="70"/>
  <c r="G42" i="70"/>
  <c r="G41" i="70"/>
  <c r="G40" i="70"/>
  <c r="G39" i="70"/>
  <c r="G38" i="70"/>
  <c r="G37" i="70"/>
  <c r="G36" i="70"/>
  <c r="G35" i="70"/>
  <c r="G34" i="70"/>
  <c r="G33" i="70"/>
  <c r="G32" i="70"/>
  <c r="G31" i="70"/>
  <c r="G30" i="70"/>
  <c r="G29" i="70"/>
  <c r="G28" i="70"/>
  <c r="V205" i="70"/>
  <c r="R192" i="70"/>
  <c r="X176" i="70"/>
  <c r="B162" i="70"/>
  <c r="B148" i="70"/>
  <c r="P135" i="70"/>
  <c r="B126" i="70"/>
  <c r="H118" i="70"/>
  <c r="R110" i="70"/>
  <c r="F103" i="70"/>
  <c r="F96" i="70"/>
  <c r="R89" i="70"/>
  <c r="D84" i="70"/>
  <c r="X78" i="70"/>
  <c r="R73" i="70"/>
  <c r="D68" i="70"/>
  <c r="F63" i="70"/>
  <c r="F59" i="70"/>
  <c r="F56" i="70"/>
  <c r="F53" i="70"/>
  <c r="V50" i="70"/>
  <c r="R48" i="70"/>
  <c r="R46" i="70"/>
  <c r="R44" i="70"/>
  <c r="F43" i="70"/>
  <c r="F42" i="70"/>
  <c r="F41" i="70"/>
  <c r="F40" i="70"/>
  <c r="F39" i="70"/>
  <c r="F38" i="70"/>
  <c r="F37" i="70"/>
  <c r="F36" i="70"/>
  <c r="F35" i="70"/>
  <c r="F34" i="70"/>
  <c r="F33" i="70"/>
  <c r="F32" i="70"/>
  <c r="F31" i="70"/>
  <c r="F30" i="70"/>
  <c r="F29" i="70"/>
  <c r="F28" i="70"/>
  <c r="E172" i="70"/>
  <c r="W144" i="70"/>
  <c r="Q116" i="70"/>
  <c r="Q94" i="70"/>
  <c r="R77" i="70"/>
  <c r="F62" i="70"/>
  <c r="F50" i="70"/>
  <c r="G44" i="70"/>
  <c r="C39" i="70"/>
  <c r="C34" i="70"/>
  <c r="C30" i="70"/>
  <c r="W204" i="70"/>
  <c r="V189" i="70"/>
  <c r="R174" i="70"/>
  <c r="X160" i="70"/>
  <c r="X145" i="70"/>
  <c r="B134" i="70"/>
  <c r="G125" i="70"/>
  <c r="H117" i="70"/>
  <c r="Q109" i="70"/>
  <c r="Q102" i="70"/>
  <c r="F95" i="70"/>
  <c r="X88" i="70"/>
  <c r="R83" i="70"/>
  <c r="D78" i="70"/>
  <c r="X72" i="70"/>
  <c r="R67" i="70"/>
  <c r="W62" i="70"/>
  <c r="W58" i="70"/>
  <c r="W55" i="70"/>
  <c r="W52" i="70"/>
  <c r="R50" i="70"/>
  <c r="Q48" i="70"/>
  <c r="Q46" i="70"/>
  <c r="Q44" i="70"/>
  <c r="E43" i="70"/>
  <c r="E42" i="70"/>
  <c r="E41" i="70"/>
  <c r="E40" i="70"/>
  <c r="E39" i="70"/>
  <c r="E38" i="70"/>
  <c r="E37" i="70"/>
  <c r="E36" i="70"/>
  <c r="E35" i="70"/>
  <c r="E34" i="70"/>
  <c r="E33" i="70"/>
  <c r="E32" i="70"/>
  <c r="E31" i="70"/>
  <c r="E30" i="70"/>
  <c r="E29" i="70"/>
  <c r="E28" i="70"/>
  <c r="P188" i="70"/>
  <c r="H132" i="70"/>
  <c r="Q108" i="70"/>
  <c r="D88" i="70"/>
  <c r="D72" i="70"/>
  <c r="R58" i="70"/>
  <c r="R52" i="70"/>
  <c r="F46" i="70"/>
  <c r="C42" i="70"/>
  <c r="C40" i="70"/>
  <c r="C37" i="70"/>
  <c r="C33" i="70"/>
  <c r="C31" i="70"/>
  <c r="C28" i="70"/>
  <c r="E200" i="70"/>
  <c r="Q155" i="70"/>
  <c r="F122" i="70"/>
  <c r="W106" i="70"/>
  <c r="X86" i="70"/>
  <c r="X70" i="70"/>
  <c r="V57" i="70"/>
  <c r="R49" i="70"/>
  <c r="W43" i="70"/>
  <c r="W40" i="70"/>
  <c r="W37" i="70"/>
  <c r="W34" i="70"/>
  <c r="W31" i="70"/>
  <c r="W28" i="70"/>
  <c r="R198" i="70"/>
  <c r="G153" i="70"/>
  <c r="E121" i="70"/>
  <c r="W105" i="70"/>
  <c r="W91" i="70"/>
  <c r="X80" i="70"/>
  <c r="D70" i="70"/>
  <c r="W60" i="70"/>
  <c r="R54" i="70"/>
  <c r="Q49" i="70"/>
  <c r="Q45" i="70"/>
  <c r="V42" i="70"/>
  <c r="V40" i="70"/>
  <c r="V38" i="70"/>
  <c r="V36" i="70"/>
  <c r="V34" i="70"/>
  <c r="V32" i="70"/>
  <c r="V30" i="70"/>
  <c r="V28" i="70"/>
  <c r="U204" i="70"/>
  <c r="R189" i="70"/>
  <c r="D174" i="70"/>
  <c r="R160" i="70"/>
  <c r="V145" i="70"/>
  <c r="R133" i="70"/>
  <c r="E125" i="70"/>
  <c r="G117" i="70"/>
  <c r="P109" i="70"/>
  <c r="P102" i="70"/>
  <c r="D95" i="70"/>
  <c r="W88" i="70"/>
  <c r="Q83" i="70"/>
  <c r="C78" i="70"/>
  <c r="W72" i="70"/>
  <c r="Q67" i="70"/>
  <c r="V62" i="70"/>
  <c r="V58" i="70"/>
  <c r="V55" i="70"/>
  <c r="V52" i="70"/>
  <c r="Q50" i="70"/>
  <c r="P48" i="70"/>
  <c r="P46" i="70"/>
  <c r="P44" i="70"/>
  <c r="D43" i="70"/>
  <c r="D42" i="70"/>
  <c r="D41" i="70"/>
  <c r="D40" i="70"/>
  <c r="D39" i="70"/>
  <c r="D38" i="70"/>
  <c r="D37" i="70"/>
  <c r="D36" i="70"/>
  <c r="D35" i="70"/>
  <c r="D34" i="70"/>
  <c r="D33" i="70"/>
  <c r="D32" i="70"/>
  <c r="D31" i="70"/>
  <c r="D30" i="70"/>
  <c r="D29" i="70"/>
  <c r="D28" i="70"/>
  <c r="D203" i="70"/>
  <c r="E124" i="70"/>
  <c r="Q101" i="70"/>
  <c r="X82" i="70"/>
  <c r="X66" i="70"/>
  <c r="R55" i="70"/>
  <c r="F48" i="70"/>
  <c r="C43" i="70"/>
  <c r="C41" i="70"/>
  <c r="C38" i="70"/>
  <c r="C35" i="70"/>
  <c r="C32" i="70"/>
  <c r="C29" i="70"/>
  <c r="H130" i="70"/>
  <c r="W99" i="70"/>
  <c r="R81" i="70"/>
  <c r="R65" i="70"/>
  <c r="V54" i="70"/>
  <c r="R47" i="70"/>
  <c r="W42" i="70"/>
  <c r="W39" i="70"/>
  <c r="W36" i="70"/>
  <c r="W33" i="70"/>
  <c r="W30" i="70"/>
  <c r="V182" i="70"/>
  <c r="X139" i="70"/>
  <c r="C129" i="70"/>
  <c r="X113" i="70"/>
  <c r="W98" i="70"/>
  <c r="D86" i="70"/>
  <c r="R75" i="70"/>
  <c r="B65" i="70"/>
  <c r="R57" i="70"/>
  <c r="V51" i="70"/>
  <c r="Q47" i="70"/>
  <c r="V43" i="70"/>
  <c r="V41" i="70"/>
  <c r="V39" i="70"/>
  <c r="V37" i="70"/>
  <c r="V35" i="70"/>
  <c r="V33" i="70"/>
  <c r="V31" i="70"/>
  <c r="V29" i="70"/>
  <c r="C159" i="70"/>
  <c r="C36" i="70"/>
  <c r="D201" i="70"/>
  <c r="F186" i="70"/>
  <c r="C171" i="70"/>
  <c r="V156" i="70"/>
  <c r="X142" i="70"/>
  <c r="Q131" i="70"/>
  <c r="W122" i="70"/>
  <c r="Q115" i="70"/>
  <c r="W107" i="70"/>
  <c r="Q100" i="70"/>
  <c r="Q93" i="70"/>
  <c r="R87" i="70"/>
  <c r="D82" i="70"/>
  <c r="X76" i="70"/>
  <c r="R71" i="70"/>
  <c r="D66" i="70"/>
  <c r="W61" i="70"/>
  <c r="F58" i="70"/>
  <c r="F55" i="70"/>
  <c r="Q52" i="70"/>
  <c r="W49" i="70"/>
  <c r="W47" i="70"/>
  <c r="W45" i="70"/>
  <c r="F44" i="70"/>
  <c r="B43" i="70"/>
  <c r="B42" i="70"/>
  <c r="B41" i="70"/>
  <c r="B40" i="70"/>
  <c r="B39" i="70"/>
  <c r="B38" i="70"/>
  <c r="B37" i="70"/>
  <c r="B36" i="70"/>
  <c r="B35" i="70"/>
  <c r="B34" i="70"/>
  <c r="B33" i="70"/>
  <c r="B32" i="70"/>
  <c r="B31" i="70"/>
  <c r="B30" i="70"/>
  <c r="B29" i="70"/>
  <c r="B28" i="70"/>
  <c r="B201" i="70"/>
  <c r="V185" i="70"/>
  <c r="X170" i="70"/>
  <c r="R156" i="70"/>
  <c r="I142" i="70"/>
  <c r="I131" i="70"/>
  <c r="V122" i="70"/>
  <c r="I115" i="70"/>
  <c r="V107" i="70"/>
  <c r="P100" i="70"/>
  <c r="P93" i="70"/>
  <c r="Q87" i="70"/>
  <c r="C82" i="70"/>
  <c r="W76" i="70"/>
  <c r="Q71" i="70"/>
  <c r="C66" i="70"/>
  <c r="V61" i="70"/>
  <c r="W57" i="70"/>
  <c r="W54" i="70"/>
  <c r="F52" i="70"/>
  <c r="V49" i="70"/>
  <c r="V47" i="70"/>
  <c r="V45" i="70"/>
  <c r="X43" i="70"/>
  <c r="X42" i="70"/>
  <c r="X41" i="70"/>
  <c r="X40" i="70"/>
  <c r="X39" i="70"/>
  <c r="X38" i="70"/>
  <c r="X37" i="70"/>
  <c r="X36" i="70"/>
  <c r="X35" i="70"/>
  <c r="X34" i="70"/>
  <c r="X33" i="70"/>
  <c r="X32" i="70"/>
  <c r="X31" i="70"/>
  <c r="X30" i="70"/>
  <c r="X29" i="70"/>
  <c r="X28" i="70"/>
  <c r="B184" i="70"/>
  <c r="C169" i="70"/>
  <c r="W140" i="70"/>
  <c r="P114" i="70"/>
  <c r="Q92" i="70"/>
  <c r="D76" i="70"/>
  <c r="F61" i="70"/>
  <c r="W51" i="70"/>
  <c r="R45" i="70"/>
  <c r="W41" i="70"/>
  <c r="W38" i="70"/>
  <c r="W35" i="70"/>
  <c r="W32" i="70"/>
  <c r="W29" i="70"/>
  <c r="B167" i="70"/>
  <c r="U74" i="70"/>
  <c r="H39" i="70"/>
  <c r="H30" i="70"/>
  <c r="U121" i="70"/>
  <c r="I62" i="70"/>
  <c r="H47" i="70"/>
  <c r="H92" i="70"/>
  <c r="U169" i="70"/>
  <c r="I66" i="70"/>
  <c r="T164" i="70"/>
  <c r="I101" i="70"/>
  <c r="H96" i="70"/>
  <c r="H170" i="70"/>
  <c r="H112" i="70"/>
  <c r="I37" i="70"/>
  <c r="H54" i="70"/>
  <c r="H186" i="70"/>
  <c r="U162" i="70"/>
  <c r="I86" i="70"/>
  <c r="U129" i="70"/>
  <c r="H64" i="70"/>
  <c r="U130" i="70"/>
  <c r="I33" i="70"/>
  <c r="H50" i="70"/>
  <c r="H193" i="70"/>
  <c r="U92" i="70"/>
  <c r="H57" i="70"/>
  <c r="H69" i="70"/>
  <c r="U133" i="70"/>
  <c r="H40" i="70"/>
  <c r="H41" i="70"/>
  <c r="T165" i="70"/>
  <c r="U123" i="70"/>
  <c r="I54" i="70"/>
  <c r="T118" i="70"/>
  <c r="I99" i="70"/>
  <c r="H189" i="70"/>
  <c r="I110" i="70"/>
  <c r="U126" i="70"/>
  <c r="H109" i="70"/>
  <c r="H78" i="70"/>
  <c r="H153" i="70"/>
  <c r="U116" i="70"/>
  <c r="I39" i="70"/>
  <c r="U141" i="70"/>
  <c r="H194" i="70"/>
  <c r="U142" i="70"/>
  <c r="H156" i="70"/>
  <c r="H51" i="70"/>
  <c r="H93" i="70"/>
  <c r="T137" i="70"/>
  <c r="H35" i="70"/>
  <c r="H89" i="70"/>
  <c r="U145" i="70"/>
  <c r="H105" i="70"/>
  <c r="H43" i="70"/>
  <c r="T133" i="70"/>
  <c r="U135" i="70"/>
  <c r="I46" i="70"/>
  <c r="T130" i="70"/>
  <c r="I155" i="70"/>
  <c r="T119" i="70"/>
  <c r="I91" i="70"/>
  <c r="U138" i="70"/>
  <c r="I80" i="70"/>
  <c r="H45" i="70"/>
  <c r="H95" i="70"/>
  <c r="U128" i="70"/>
  <c r="H98" i="70"/>
  <c r="H62" i="70"/>
  <c r="I189" i="70"/>
  <c r="H55" i="70"/>
  <c r="H83" i="70"/>
  <c r="I114" i="70"/>
  <c r="H102" i="70"/>
  <c r="U165" i="70"/>
  <c r="H81" i="70"/>
  <c r="H111" i="70"/>
  <c r="H72" i="70"/>
  <c r="H187" i="70"/>
  <c r="I83" i="70"/>
  <c r="T125" i="70"/>
  <c r="U147" i="70"/>
  <c r="H73" i="70"/>
  <c r="T142" i="70"/>
  <c r="I41" i="70"/>
  <c r="T131" i="70"/>
  <c r="I77" i="70"/>
  <c r="H38" i="70"/>
  <c r="H181" i="70"/>
  <c r="I109" i="70"/>
  <c r="I112" i="70"/>
  <c r="U140" i="70"/>
  <c r="I187" i="70"/>
  <c r="H85" i="70"/>
  <c r="T120" i="70"/>
  <c r="H66" i="70"/>
  <c r="H70" i="70"/>
  <c r="I100" i="70"/>
  <c r="T160" i="70"/>
  <c r="I60" i="70"/>
  <c r="H155" i="70"/>
  <c r="H63" i="70"/>
  <c r="T144" i="70"/>
  <c r="I108" i="70"/>
  <c r="T161" i="70"/>
  <c r="H174" i="70"/>
  <c r="H99" i="70"/>
  <c r="U158" i="70"/>
  <c r="I70" i="70"/>
  <c r="T143" i="70"/>
  <c r="I172" i="70"/>
  <c r="H179" i="70"/>
  <c r="H191" i="70"/>
  <c r="I96" i="70"/>
  <c r="I92" i="70"/>
  <c r="H53" i="70"/>
  <c r="T121" i="70"/>
  <c r="H178" i="70"/>
  <c r="T145" i="70"/>
  <c r="H177" i="70"/>
  <c r="T167" i="70"/>
  <c r="I63" i="70"/>
  <c r="T197" i="70"/>
  <c r="I93" i="70"/>
  <c r="H108" i="70"/>
  <c r="H58" i="70"/>
  <c r="U187" i="70"/>
  <c r="I193" i="70"/>
  <c r="T162" i="70"/>
  <c r="H75" i="70"/>
  <c r="H77" i="70"/>
  <c r="U195" i="70"/>
  <c r="I81" i="70"/>
  <c r="U159" i="70"/>
  <c r="I48" i="70"/>
  <c r="H82" i="70"/>
  <c r="H114" i="70"/>
  <c r="I188" i="70"/>
  <c r="I106" i="70"/>
  <c r="H49" i="70"/>
  <c r="T93" i="70"/>
  <c r="I84" i="70"/>
  <c r="T158" i="70"/>
  <c r="I89" i="70"/>
  <c r="T196" i="70"/>
  <c r="I177" i="70"/>
  <c r="T126" i="70"/>
  <c r="I95" i="70"/>
  <c r="H87" i="70"/>
  <c r="H56" i="70"/>
  <c r="T112" i="70"/>
  <c r="I85" i="70"/>
  <c r="T128" i="70"/>
  <c r="H61" i="70"/>
  <c r="H106" i="70"/>
  <c r="U124" i="70"/>
  <c r="I107" i="70"/>
  <c r="U196" i="70"/>
  <c r="I78" i="70"/>
  <c r="I153" i="70"/>
  <c r="I67" i="70"/>
  <c r="I174" i="70"/>
  <c r="U197" i="70"/>
  <c r="H79" i="70"/>
  <c r="T169" i="70"/>
  <c r="I113" i="70"/>
  <c r="T195" i="70"/>
  <c r="I183" i="70"/>
  <c r="T149" i="70"/>
  <c r="I47" i="70"/>
  <c r="T138" i="70"/>
  <c r="I51" i="70"/>
  <c r="T132" i="70"/>
  <c r="I73" i="70"/>
  <c r="T116" i="70"/>
  <c r="I50" i="70"/>
  <c r="U168" i="70"/>
  <c r="I98" i="70"/>
  <c r="T166" i="70"/>
  <c r="U136" i="70"/>
  <c r="H107" i="70"/>
  <c r="U125" i="70"/>
  <c r="I156" i="70"/>
  <c r="I184" i="70"/>
  <c r="H110" i="70"/>
  <c r="I179" i="70"/>
  <c r="U106" i="70"/>
  <c r="I105" i="70"/>
  <c r="T123" i="70"/>
  <c r="I102" i="70"/>
  <c r="T124" i="70"/>
  <c r="I57" i="70"/>
  <c r="U119" i="70"/>
  <c r="I59" i="70"/>
  <c r="U166" i="70"/>
  <c r="I45" i="70"/>
  <c r="T159" i="70"/>
  <c r="I103" i="70"/>
  <c r="T140" i="70"/>
  <c r="I53" i="70"/>
  <c r="T163" i="70"/>
  <c r="I194" i="70"/>
  <c r="U161" i="70"/>
  <c r="U148" i="70"/>
  <c r="I65" i="70"/>
  <c r="U137" i="70"/>
  <c r="H100" i="70"/>
  <c r="I186" i="70"/>
  <c r="U160" i="70"/>
  <c r="I72" i="70"/>
  <c r="T168" i="70"/>
  <c r="I104" i="70"/>
  <c r="T135" i="70"/>
  <c r="I191" i="70"/>
  <c r="T136" i="70"/>
  <c r="I175" i="70"/>
  <c r="U131" i="70"/>
  <c r="I79" i="70"/>
  <c r="U120" i="70"/>
  <c r="I56" i="70"/>
  <c r="T115" i="70"/>
  <c r="I178" i="70"/>
  <c r="U122" i="70"/>
  <c r="H184" i="70"/>
  <c r="T117" i="70"/>
  <c r="I181" i="70"/>
  <c r="T182" i="70"/>
  <c r="H86" i="70"/>
  <c r="I185" i="70"/>
  <c r="U149" i="70"/>
  <c r="H91" i="70"/>
  <c r="I55" i="70"/>
  <c r="U115" i="70"/>
  <c r="I170" i="70"/>
  <c r="T122" i="70"/>
  <c r="I154" i="70"/>
  <c r="T147" i="70"/>
  <c r="I180" i="70"/>
  <c r="T148" i="70"/>
  <c r="I49" i="70"/>
  <c r="U143" i="70"/>
  <c r="H68" i="70"/>
  <c r="U132" i="70"/>
  <c r="I90" i="70"/>
  <c r="T139" i="70"/>
  <c r="I35" i="70"/>
  <c r="U134" i="70"/>
  <c r="H180" i="70"/>
  <c r="T129" i="70"/>
  <c r="I192" i="70"/>
  <c r="T127" i="70"/>
  <c r="H48" i="70"/>
  <c r="H154" i="70"/>
  <c r="H59" i="70"/>
  <c r="H104" i="70"/>
  <c r="I82" i="70"/>
  <c r="U127" i="70"/>
  <c r="H94" i="70"/>
  <c r="T134" i="70"/>
  <c r="I58" i="70"/>
  <c r="U163" i="70"/>
  <c r="I43" i="70"/>
  <c r="U164" i="70"/>
  <c r="I94" i="70"/>
  <c r="H60" i="70"/>
  <c r="I52" i="70"/>
  <c r="U144" i="70"/>
  <c r="I68" i="70"/>
  <c r="U167" i="70"/>
  <c r="I38" i="70"/>
  <c r="U146" i="70"/>
  <c r="H192" i="70"/>
  <c r="T141" i="70"/>
  <c r="I111" i="70"/>
  <c r="U182" i="70"/>
  <c r="H172" i="70"/>
  <c r="H188" i="70"/>
  <c r="H175" i="70"/>
  <c r="H103" i="70"/>
  <c r="H90" i="70"/>
  <c r="U139" i="70"/>
  <c r="H101" i="70"/>
  <c r="T146" i="70"/>
  <c r="H84" i="70"/>
  <c r="U117" i="70"/>
  <c r="I61" i="70"/>
  <c r="U118" i="70"/>
  <c r="I75" i="70"/>
  <c r="H37" i="70"/>
  <c r="H150" i="70"/>
  <c r="U176" i="70"/>
  <c r="U173" i="70"/>
  <c r="T79" i="70"/>
  <c r="T73" i="70"/>
  <c r="T61" i="70"/>
  <c r="T188" i="70"/>
  <c r="U105" i="70"/>
  <c r="T28" i="70"/>
  <c r="U32" i="70"/>
  <c r="H151" i="70"/>
  <c r="U81" i="70"/>
  <c r="T56" i="70"/>
  <c r="T172" i="70"/>
  <c r="I190" i="70"/>
  <c r="T173" i="70"/>
  <c r="H80" i="70"/>
  <c r="U29" i="70"/>
  <c r="T46" i="70"/>
  <c r="I176" i="70"/>
  <c r="U157" i="70"/>
  <c r="U50" i="70"/>
  <c r="H173" i="70"/>
  <c r="U61" i="70"/>
  <c r="U75" i="70"/>
  <c r="H34" i="70"/>
  <c r="I40" i="70"/>
  <c r="U39" i="70"/>
  <c r="U88" i="70"/>
  <c r="I171" i="70"/>
  <c r="U30" i="70"/>
  <c r="H171" i="70"/>
  <c r="U36" i="70"/>
  <c r="T71" i="70"/>
  <c r="U60" i="70"/>
  <c r="T170" i="70"/>
  <c r="H65" i="70"/>
  <c r="T89" i="70"/>
  <c r="T152" i="70"/>
  <c r="T36" i="70"/>
  <c r="H152" i="70"/>
  <c r="U192" i="70"/>
  <c r="U191" i="70"/>
  <c r="T72" i="70"/>
  <c r="T64" i="70"/>
  <c r="H71" i="70"/>
  <c r="T103" i="70"/>
  <c r="T40" i="70"/>
  <c r="I74" i="70"/>
  <c r="T113" i="70"/>
  <c r="I173" i="70"/>
  <c r="T97" i="70"/>
  <c r="T157" i="70"/>
  <c r="T190" i="70"/>
  <c r="T54" i="70"/>
  <c r="U107" i="70"/>
  <c r="T43" i="70"/>
  <c r="T62" i="70"/>
  <c r="U33" i="70"/>
  <c r="U90" i="70"/>
  <c r="U154" i="70"/>
  <c r="U82" i="70"/>
  <c r="T180" i="70"/>
  <c r="U35" i="70"/>
  <c r="U112" i="70"/>
  <c r="T177" i="70"/>
  <c r="U184" i="70"/>
  <c r="T32" i="70"/>
  <c r="T108" i="70"/>
  <c r="T191" i="70"/>
  <c r="U48" i="70"/>
  <c r="I87" i="70"/>
  <c r="U76" i="70"/>
  <c r="T80" i="70"/>
  <c r="U180" i="70"/>
  <c r="U69" i="70"/>
  <c r="U47" i="70"/>
  <c r="U178" i="70"/>
  <c r="T176" i="70"/>
  <c r="H32" i="70"/>
  <c r="T33" i="70"/>
  <c r="H190" i="70"/>
  <c r="H157" i="70"/>
  <c r="I76" i="70"/>
  <c r="U28" i="70"/>
  <c r="T30" i="70"/>
  <c r="T44" i="70"/>
  <c r="I88" i="70"/>
  <c r="I34" i="70"/>
  <c r="U66" i="70"/>
  <c r="T151" i="70"/>
  <c r="T34" i="70"/>
  <c r="T183" i="70"/>
  <c r="H182" i="70"/>
  <c r="T179" i="70"/>
  <c r="H176" i="70"/>
  <c r="T81" i="70"/>
  <c r="H42" i="70"/>
  <c r="U93" i="70"/>
  <c r="H97" i="70"/>
  <c r="T65" i="70"/>
  <c r="U64" i="70"/>
  <c r="T94" i="70"/>
  <c r="U171" i="70"/>
  <c r="T48" i="70"/>
  <c r="T95" i="70"/>
  <c r="U193" i="70"/>
  <c r="T39" i="70"/>
  <c r="U40" i="70"/>
  <c r="T107" i="70"/>
  <c r="T187" i="70"/>
  <c r="T75" i="70"/>
  <c r="H46" i="70"/>
  <c r="T91" i="70"/>
  <c r="I150" i="70"/>
  <c r="T42" i="70"/>
  <c r="U45" i="70"/>
  <c r="U46" i="70"/>
  <c r="T98" i="70"/>
  <c r="T178" i="70"/>
  <c r="T92" i="70"/>
  <c r="T154" i="70"/>
  <c r="T106" i="70"/>
  <c r="U31" i="70"/>
  <c r="I152" i="70"/>
  <c r="U71" i="70"/>
  <c r="T69" i="70"/>
  <c r="T194" i="70"/>
  <c r="U150" i="70"/>
  <c r="U101" i="70"/>
  <c r="T111" i="70"/>
  <c r="U79" i="70"/>
  <c r="T181" i="70"/>
  <c r="U152" i="70"/>
  <c r="U113" i="70"/>
  <c r="T47" i="70"/>
  <c r="U38" i="70"/>
  <c r="U190" i="70"/>
  <c r="T53" i="70"/>
  <c r="U85" i="70"/>
  <c r="U175" i="70"/>
  <c r="H52" i="70"/>
  <c r="H29" i="70"/>
  <c r="T193" i="70"/>
  <c r="U55" i="70"/>
  <c r="T156" i="70"/>
  <c r="T66" i="70"/>
  <c r="T174" i="70"/>
  <c r="I31" i="70"/>
  <c r="U63" i="70"/>
  <c r="I36" i="70"/>
  <c r="U78" i="70"/>
  <c r="T102" i="70"/>
  <c r="T84" i="70"/>
  <c r="U153" i="70"/>
  <c r="T110" i="70"/>
  <c r="U86" i="70"/>
  <c r="H36" i="70"/>
  <c r="T74" i="70"/>
  <c r="T63" i="70"/>
  <c r="U96" i="70"/>
  <c r="U94" i="70"/>
  <c r="U151" i="70"/>
  <c r="U186" i="70"/>
  <c r="T86" i="70"/>
  <c r="I42" i="70"/>
  <c r="U179" i="70"/>
  <c r="U181" i="70"/>
  <c r="T150" i="70"/>
  <c r="U89" i="70"/>
  <c r="H44" i="70"/>
  <c r="T101" i="70"/>
  <c r="U177" i="70"/>
  <c r="H113" i="70"/>
  <c r="U51" i="70"/>
  <c r="I157" i="70"/>
  <c r="U108" i="70"/>
  <c r="T77" i="70"/>
  <c r="T45" i="70"/>
  <c r="U52" i="70"/>
  <c r="U57" i="70"/>
  <c r="T35" i="70"/>
  <c r="T189" i="70"/>
  <c r="U54" i="70"/>
  <c r="U170" i="70"/>
  <c r="U67" i="70"/>
  <c r="T37" i="70"/>
  <c r="U110" i="70"/>
  <c r="T68" i="70"/>
  <c r="U42" i="70"/>
  <c r="U70" i="70"/>
  <c r="T83" i="70"/>
  <c r="I30" i="70"/>
  <c r="H76" i="70"/>
  <c r="T87" i="70"/>
  <c r="T85" i="70"/>
  <c r="T114" i="70"/>
  <c r="T184" i="70"/>
  <c r="H67" i="70"/>
  <c r="U188" i="70"/>
  <c r="T99" i="70"/>
  <c r="U56" i="70"/>
  <c r="U99" i="70"/>
  <c r="T49" i="70"/>
  <c r="T58" i="70"/>
  <c r="H33" i="70"/>
  <c r="T100" i="70"/>
  <c r="T41" i="70"/>
  <c r="U189" i="70"/>
  <c r="T76" i="70"/>
  <c r="U114" i="70"/>
  <c r="U77" i="70"/>
  <c r="T52" i="70"/>
  <c r="T78" i="70"/>
  <c r="T185" i="70"/>
  <c r="T57" i="70"/>
  <c r="U97" i="70"/>
  <c r="T50" i="70"/>
  <c r="T186" i="70"/>
  <c r="U102" i="70"/>
  <c r="T109" i="70"/>
  <c r="T70" i="70"/>
  <c r="H185" i="70"/>
  <c r="U49" i="70"/>
  <c r="U111" i="70"/>
  <c r="U174" i="70"/>
  <c r="U73" i="70"/>
  <c r="T192" i="70"/>
  <c r="U44" i="70"/>
  <c r="I71" i="70"/>
  <c r="T90" i="70"/>
  <c r="U59" i="70"/>
  <c r="I44" i="70"/>
  <c r="T104" i="70"/>
  <c r="I182" i="70"/>
  <c r="U183" i="70"/>
  <c r="T88" i="70"/>
  <c r="U65" i="70"/>
  <c r="T105" i="70"/>
  <c r="U185" i="70"/>
  <c r="I29" i="70"/>
  <c r="I97" i="70"/>
  <c r="T38" i="70"/>
  <c r="T175" i="70"/>
  <c r="U100" i="70"/>
  <c r="U84" i="70"/>
  <c r="T67" i="70"/>
  <c r="U83" i="70"/>
  <c r="T29" i="70"/>
  <c r="U62" i="70"/>
  <c r="I32" i="70"/>
  <c r="T153" i="70"/>
  <c r="U87" i="70"/>
  <c r="T96" i="70"/>
  <c r="U156" i="70"/>
  <c r="U41" i="70"/>
  <c r="H183" i="70"/>
  <c r="U37" i="70"/>
  <c r="H88" i="70"/>
  <c r="I28" i="70"/>
  <c r="U53" i="70"/>
  <c r="U58" i="70"/>
  <c r="U109" i="70"/>
  <c r="U95" i="70"/>
  <c r="U194" i="70"/>
  <c r="I64" i="70"/>
  <c r="I151" i="70"/>
  <c r="T51" i="70"/>
  <c r="U98" i="70"/>
  <c r="T31" i="70"/>
  <c r="U80" i="70"/>
  <c r="T55" i="70"/>
  <c r="T155" i="70"/>
  <c r="U72" i="70"/>
  <c r="U34" i="70"/>
  <c r="I69" i="70"/>
  <c r="U103" i="70"/>
  <c r="U68" i="70"/>
  <c r="T60" i="70"/>
  <c r="H28" i="70"/>
  <c r="T82" i="70"/>
  <c r="H31" i="70"/>
  <c r="U172" i="70"/>
  <c r="T59" i="70"/>
  <c r="H74" i="70"/>
  <c r="U91" i="70"/>
  <c r="T171" i="70"/>
  <c r="U155" i="70"/>
  <c r="U43" i="70"/>
  <c r="U104" i="70"/>
  <c r="S196" i="70"/>
  <c r="S184" i="70"/>
  <c r="S194" i="70"/>
  <c r="S65" i="70"/>
  <c r="S182" i="70"/>
  <c r="S113" i="70"/>
  <c r="S191" i="70"/>
  <c r="S183" i="70"/>
  <c r="S192" i="70"/>
  <c r="S91" i="70"/>
  <c r="S193" i="70"/>
  <c r="S114" i="70"/>
  <c r="S197" i="70"/>
  <c r="S185" i="70"/>
  <c r="S190" i="70"/>
  <c r="S174" i="70"/>
  <c r="S176" i="70"/>
  <c r="S160" i="70"/>
  <c r="S153" i="70"/>
  <c r="S173" i="70"/>
  <c r="S181" i="70"/>
  <c r="S195" i="70"/>
  <c r="S186" i="70"/>
  <c r="S151" i="70"/>
  <c r="S175" i="70"/>
  <c r="S159" i="70"/>
  <c r="S164" i="70"/>
  <c r="S189" i="70"/>
  <c r="S156" i="70"/>
  <c r="S178" i="70"/>
  <c r="S154" i="70"/>
  <c r="S152" i="70"/>
  <c r="S171" i="70"/>
  <c r="S172" i="70"/>
  <c r="S179" i="70"/>
  <c r="S187" i="70"/>
  <c r="S180" i="70"/>
  <c r="S155" i="70"/>
  <c r="S158" i="70"/>
  <c r="S161" i="70"/>
  <c r="S162" i="70"/>
  <c r="S177" i="70"/>
  <c r="S188" i="70"/>
  <c r="S170" i="70"/>
  <c r="S163" i="70"/>
  <c r="S165" i="70"/>
  <c r="S90" i="70"/>
  <c r="S130" i="70"/>
  <c r="S97" i="70"/>
  <c r="S57" i="70"/>
  <c r="S52" i="70"/>
  <c r="S40" i="70"/>
  <c r="S121" i="70"/>
  <c r="S64" i="70"/>
  <c r="S108" i="70"/>
  <c r="S47" i="70"/>
  <c r="S139" i="70"/>
  <c r="S72" i="70"/>
  <c r="S71" i="70"/>
  <c r="S116" i="70"/>
  <c r="S147" i="70"/>
  <c r="S107" i="70"/>
  <c r="S54" i="70"/>
  <c r="S84" i="70"/>
  <c r="S144" i="70"/>
  <c r="S53" i="70"/>
  <c r="S146" i="70"/>
  <c r="S142" i="70"/>
  <c r="S102" i="70"/>
  <c r="S124" i="70"/>
  <c r="S83" i="70"/>
  <c r="S125" i="70"/>
  <c r="S94" i="70"/>
  <c r="S140" i="70"/>
  <c r="S51" i="70"/>
  <c r="S118" i="70"/>
  <c r="S55" i="70"/>
  <c r="S48" i="70"/>
  <c r="S29" i="70"/>
  <c r="S75" i="70"/>
  <c r="S69" i="70"/>
  <c r="S169" i="70"/>
  <c r="S96" i="70"/>
  <c r="S43" i="70"/>
  <c r="S131" i="70"/>
  <c r="S135" i="70"/>
  <c r="S132" i="70"/>
  <c r="S93" i="70"/>
  <c r="S89" i="70"/>
  <c r="S105" i="70"/>
  <c r="S37" i="70"/>
  <c r="S88" i="70"/>
  <c r="S58" i="70"/>
  <c r="S81" i="70"/>
  <c r="S115" i="70"/>
  <c r="S106" i="70"/>
  <c r="S167" i="70"/>
  <c r="S63" i="70"/>
  <c r="S148" i="70"/>
  <c r="S112" i="70"/>
  <c r="S100" i="70"/>
  <c r="S128" i="70"/>
  <c r="S104" i="70"/>
  <c r="S109" i="70"/>
  <c r="S44" i="70"/>
  <c r="S45" i="70"/>
  <c r="S62" i="70"/>
  <c r="S42" i="70"/>
  <c r="S79" i="70"/>
  <c r="S110" i="70"/>
  <c r="S59" i="70"/>
  <c r="S141" i="70"/>
  <c r="S86" i="70"/>
  <c r="S80" i="70"/>
  <c r="S56" i="70"/>
  <c r="S136" i="70"/>
  <c r="S50" i="70"/>
  <c r="S66" i="70"/>
  <c r="S126" i="70"/>
  <c r="S99" i="70"/>
  <c r="S28" i="70"/>
  <c r="S120" i="70"/>
  <c r="S30" i="70"/>
  <c r="S61" i="70"/>
  <c r="S137" i="70"/>
  <c r="S134" i="70"/>
  <c r="S143" i="70"/>
  <c r="S133" i="70"/>
  <c r="S119" i="70"/>
  <c r="S157" i="70"/>
  <c r="S60" i="70"/>
  <c r="S36" i="70"/>
  <c r="S74" i="70"/>
  <c r="S67" i="70"/>
  <c r="S129" i="70"/>
  <c r="S103" i="70"/>
  <c r="S39" i="70"/>
  <c r="S49" i="70"/>
  <c r="S68" i="70"/>
  <c r="S92" i="70"/>
  <c r="S168" i="70"/>
  <c r="S73" i="70"/>
  <c r="S101" i="70"/>
  <c r="S46" i="70"/>
  <c r="S117" i="70"/>
  <c r="S33" i="70"/>
  <c r="S34" i="70"/>
  <c r="S82" i="70"/>
  <c r="S98" i="70"/>
  <c r="S31" i="70"/>
  <c r="S70" i="70"/>
  <c r="G23" i="70"/>
  <c r="S77" i="70"/>
  <c r="S32" i="70"/>
  <c r="G5" i="70"/>
  <c r="S111" i="70"/>
  <c r="S85" i="70"/>
  <c r="S7" i="70"/>
  <c r="U23" i="70"/>
  <c r="S5" i="38"/>
  <c r="A21" i="38"/>
  <c r="A20" i="38"/>
  <c r="T22" i="38"/>
  <c r="T19" i="38"/>
  <c r="A23" i="38"/>
  <c r="H3" i="38"/>
  <c r="G4" i="70" s="1"/>
  <c r="Y3" i="38"/>
  <c r="X4" i="70" s="1"/>
  <c r="T5" i="38"/>
  <c r="T3" i="38"/>
  <c r="Y4" i="38"/>
  <c r="X5" i="70" s="1"/>
  <c r="Y19" i="38"/>
  <c r="X20" i="70" s="1"/>
  <c r="H6" i="38"/>
  <c r="B7" i="38"/>
  <c r="A11" i="38" s="1"/>
  <c r="S6" i="38"/>
  <c r="S4" i="38"/>
  <c r="H19" i="38"/>
  <c r="R5" i="70" l="1"/>
  <c r="R6" i="70"/>
  <c r="R7" i="70"/>
  <c r="G7" i="70"/>
  <c r="G20" i="70"/>
  <c r="S20" i="70"/>
  <c r="S23" i="70"/>
  <c r="S4" i="70"/>
  <c r="S6" i="70"/>
  <c r="S3" i="38"/>
  <c r="A7" i="38"/>
  <c r="A18" i="38"/>
  <c r="A9" i="38"/>
  <c r="A8" i="38"/>
  <c r="A14" i="38"/>
  <c r="A17" i="38"/>
  <c r="A15" i="38"/>
  <c r="A16" i="38"/>
  <c r="A10" i="38"/>
  <c r="A12" i="38"/>
  <c r="A13" i="38"/>
  <c r="R25" i="70" l="1"/>
  <c r="D25" i="70"/>
  <c r="L24" i="70"/>
  <c r="Q22" i="70"/>
  <c r="C22" i="70"/>
  <c r="K21" i="70"/>
  <c r="P19" i="70"/>
  <c r="B19" i="70"/>
  <c r="J18" i="70"/>
  <c r="P17" i="70"/>
  <c r="B17" i="70"/>
  <c r="J16" i="70"/>
  <c r="P15" i="70"/>
  <c r="B15" i="70"/>
  <c r="J14" i="70"/>
  <c r="P13" i="70"/>
  <c r="B13" i="70"/>
  <c r="J12" i="70"/>
  <c r="P11" i="70"/>
  <c r="B11" i="70"/>
  <c r="J10" i="70"/>
  <c r="S9" i="70"/>
  <c r="E9" i="70"/>
  <c r="Q25" i="70"/>
  <c r="C25" i="70"/>
  <c r="K24" i="70"/>
  <c r="P22" i="70"/>
  <c r="B22" i="70"/>
  <c r="J21" i="70"/>
  <c r="X18" i="70"/>
  <c r="G18" i="70"/>
  <c r="X16" i="70"/>
  <c r="G16" i="70"/>
  <c r="X14" i="70"/>
  <c r="G14" i="70"/>
  <c r="X12" i="70"/>
  <c r="G12" i="70"/>
  <c r="X10" i="70"/>
  <c r="G10" i="70"/>
  <c r="R9" i="70"/>
  <c r="D9" i="70"/>
  <c r="P25" i="70"/>
  <c r="B25" i="70"/>
  <c r="J24" i="70"/>
  <c r="O22" i="70"/>
  <c r="X21" i="70"/>
  <c r="G21" i="70"/>
  <c r="W18" i="70"/>
  <c r="F18" i="70"/>
  <c r="W16" i="70"/>
  <c r="F16" i="70"/>
  <c r="W14" i="70"/>
  <c r="F14" i="70"/>
  <c r="W12" i="70"/>
  <c r="F12" i="70"/>
  <c r="W10" i="70"/>
  <c r="F10" i="70"/>
  <c r="Q9" i="70"/>
  <c r="C9" i="70"/>
  <c r="K8" i="70"/>
  <c r="X24" i="70"/>
  <c r="G24" i="70"/>
  <c r="N22" i="70"/>
  <c r="W21" i="70"/>
  <c r="F21" i="70"/>
  <c r="V18" i="70"/>
  <c r="E18" i="70"/>
  <c r="V16" i="70"/>
  <c r="E16" i="70"/>
  <c r="V14" i="70"/>
  <c r="E14" i="70"/>
  <c r="V12" i="70"/>
  <c r="E12" i="70"/>
  <c r="V10" i="70"/>
  <c r="E10" i="70"/>
  <c r="P9" i="70"/>
  <c r="B9" i="70"/>
  <c r="J8" i="70"/>
  <c r="W24" i="70"/>
  <c r="F24" i="70"/>
  <c r="M22" i="70"/>
  <c r="V21" i="70"/>
  <c r="E21" i="70"/>
  <c r="R18" i="70"/>
  <c r="D18" i="70"/>
  <c r="R16" i="70"/>
  <c r="D16" i="70"/>
  <c r="R14" i="70"/>
  <c r="D14" i="70"/>
  <c r="R12" i="70"/>
  <c r="D12" i="70"/>
  <c r="R10" i="70"/>
  <c r="D10" i="70"/>
  <c r="X8" i="70"/>
  <c r="G8" i="70"/>
  <c r="K25" i="70"/>
  <c r="P21" i="70"/>
  <c r="X15" i="70"/>
  <c r="G13" i="70"/>
  <c r="X11" i="70"/>
  <c r="X9" i="70"/>
  <c r="D8" i="70"/>
  <c r="V24" i="70"/>
  <c r="E24" i="70"/>
  <c r="L22" i="70"/>
  <c r="R21" i="70"/>
  <c r="D21" i="70"/>
  <c r="K19" i="70"/>
  <c r="Q18" i="70"/>
  <c r="C18" i="70"/>
  <c r="K17" i="70"/>
  <c r="Q16" i="70"/>
  <c r="C16" i="70"/>
  <c r="K15" i="70"/>
  <c r="Q14" i="70"/>
  <c r="C14" i="70"/>
  <c r="K13" i="70"/>
  <c r="Q12" i="70"/>
  <c r="C12" i="70"/>
  <c r="K11" i="70"/>
  <c r="Q10" i="70"/>
  <c r="C10" i="70"/>
  <c r="W8" i="70"/>
  <c r="F8" i="70"/>
  <c r="C24" i="70"/>
  <c r="J22" i="70"/>
  <c r="G19" i="70"/>
  <c r="X17" i="70"/>
  <c r="G15" i="70"/>
  <c r="X13" i="70"/>
  <c r="G11" i="70"/>
  <c r="D19" i="70"/>
  <c r="R11" i="70"/>
  <c r="G9" i="70"/>
  <c r="E25" i="70"/>
  <c r="R22" i="70"/>
  <c r="L21" i="70"/>
  <c r="Q19" i="70"/>
  <c r="K18" i="70"/>
  <c r="K16" i="70"/>
  <c r="C15" i="70"/>
  <c r="Q13" i="70"/>
  <c r="C13" i="70"/>
  <c r="Q11" i="70"/>
  <c r="K10" i="70"/>
  <c r="F9" i="70"/>
  <c r="L25" i="70"/>
  <c r="R24" i="70"/>
  <c r="D24" i="70"/>
  <c r="K22" i="70"/>
  <c r="Q21" i="70"/>
  <c r="C21" i="70"/>
  <c r="J19" i="70"/>
  <c r="P18" i="70"/>
  <c r="B18" i="70"/>
  <c r="J17" i="70"/>
  <c r="P16" i="70"/>
  <c r="B16" i="70"/>
  <c r="J15" i="70"/>
  <c r="P14" i="70"/>
  <c r="B14" i="70"/>
  <c r="J13" i="70"/>
  <c r="P12" i="70"/>
  <c r="B12" i="70"/>
  <c r="J11" i="70"/>
  <c r="P10" i="70"/>
  <c r="B10" i="70"/>
  <c r="V8" i="70"/>
  <c r="E8" i="70"/>
  <c r="Q24" i="70"/>
  <c r="B21" i="70"/>
  <c r="X19" i="70"/>
  <c r="G17" i="70"/>
  <c r="R8" i="70"/>
  <c r="W25" i="70"/>
  <c r="V22" i="70"/>
  <c r="M21" i="70"/>
  <c r="D17" i="70"/>
  <c r="R15" i="70"/>
  <c r="R13" i="70"/>
  <c r="V25" i="70"/>
  <c r="D22" i="70"/>
  <c r="C19" i="70"/>
  <c r="Q17" i="70"/>
  <c r="C17" i="70"/>
  <c r="Q15" i="70"/>
  <c r="K14" i="70"/>
  <c r="K12" i="70"/>
  <c r="C11" i="70"/>
  <c r="T9" i="70"/>
  <c r="J25" i="70"/>
  <c r="P24" i="70"/>
  <c r="B24" i="70"/>
  <c r="X22" i="70"/>
  <c r="G22" i="70"/>
  <c r="O21" i="70"/>
  <c r="W19" i="70"/>
  <c r="F19" i="70"/>
  <c r="W17" i="70"/>
  <c r="F17" i="70"/>
  <c r="W15" i="70"/>
  <c r="F15" i="70"/>
  <c r="W13" i="70"/>
  <c r="F13" i="70"/>
  <c r="W11" i="70"/>
  <c r="F11" i="70"/>
  <c r="W9" i="70"/>
  <c r="K9" i="70"/>
  <c r="Q8" i="70"/>
  <c r="C8" i="70"/>
  <c r="X25" i="70"/>
  <c r="G25" i="70"/>
  <c r="W22" i="70"/>
  <c r="F22" i="70"/>
  <c r="N21" i="70"/>
  <c r="V19" i="70"/>
  <c r="E19" i="70"/>
  <c r="V17" i="70"/>
  <c r="E17" i="70"/>
  <c r="V15" i="70"/>
  <c r="E15" i="70"/>
  <c r="V13" i="70"/>
  <c r="E13" i="70"/>
  <c r="V11" i="70"/>
  <c r="E11" i="70"/>
  <c r="V9" i="70"/>
  <c r="J9" i="70"/>
  <c r="P8" i="70"/>
  <c r="B8" i="70"/>
  <c r="F25" i="70"/>
  <c r="E22" i="70"/>
  <c r="R19" i="70"/>
  <c r="R17" i="70"/>
  <c r="D15" i="70"/>
  <c r="D13" i="70"/>
  <c r="D11" i="70"/>
  <c r="U9" i="70"/>
  <c r="I8" i="70"/>
  <c r="I15" i="70"/>
  <c r="I17" i="70"/>
  <c r="T24" i="70"/>
  <c r="H22" i="70"/>
  <c r="I10" i="70"/>
  <c r="H14" i="70"/>
  <c r="I24" i="70"/>
  <c r="T25" i="70"/>
  <c r="I9" i="70"/>
  <c r="H12" i="70"/>
  <c r="T22" i="70"/>
  <c r="H10" i="70"/>
  <c r="H18" i="70"/>
  <c r="I16" i="70"/>
  <c r="H9" i="70"/>
  <c r="I12" i="70"/>
  <c r="I25" i="70"/>
  <c r="H11" i="70"/>
  <c r="U24" i="70"/>
  <c r="H25" i="70"/>
  <c r="U22" i="70"/>
  <c r="U25" i="70"/>
  <c r="I11" i="70"/>
  <c r="I18" i="70"/>
  <c r="H19" i="70"/>
  <c r="H21" i="70"/>
  <c r="I22" i="70"/>
  <c r="H8" i="70"/>
  <c r="H16" i="70"/>
  <c r="H24" i="70"/>
  <c r="H13" i="70"/>
  <c r="T21" i="70"/>
  <c r="I14" i="70"/>
  <c r="U21" i="70"/>
  <c r="I21" i="70"/>
  <c r="I19" i="70"/>
  <c r="H15" i="70"/>
  <c r="I13" i="70"/>
  <c r="H17" i="70"/>
  <c r="S21" i="70"/>
  <c r="T19" i="70"/>
  <c r="T13" i="70"/>
  <c r="U17" i="70"/>
  <c r="T15" i="70"/>
  <c r="U8" i="70"/>
  <c r="U16" i="70"/>
  <c r="T12" i="70"/>
  <c r="T18" i="70"/>
  <c r="U11" i="70"/>
  <c r="U18" i="70"/>
  <c r="T17" i="70"/>
  <c r="T8" i="70"/>
  <c r="U14" i="70"/>
  <c r="U15" i="70"/>
  <c r="T10" i="70"/>
  <c r="T14" i="70"/>
  <c r="T11" i="70"/>
  <c r="U12" i="70"/>
  <c r="U13" i="70"/>
  <c r="T16" i="70"/>
  <c r="U19" i="70"/>
  <c r="U10" i="70"/>
  <c r="S10" i="70"/>
  <c r="S12" i="70"/>
  <c r="S18" i="70"/>
  <c r="S17" i="70"/>
  <c r="S15" i="70"/>
  <c r="S11" i="70"/>
  <c r="S8" i="70"/>
  <c r="S14" i="70"/>
  <c r="S13" i="70"/>
  <c r="S25" i="70"/>
  <c r="S24" i="70"/>
  <c r="S16" i="70"/>
  <c r="S22" i="70"/>
  <c r="S19" i="70"/>
  <c r="R4" i="70"/>
  <c r="N7" i="38" a="1"/>
  <c r="N7" i="38" s="1"/>
  <c r="P7" i="38" a="1"/>
  <c r="P7" i="38" s="1"/>
  <c r="O8" i="38" a="1"/>
  <c r="O8" i="38" s="1"/>
  <c r="P8" i="38" a="1"/>
  <c r="P8" i="38" s="1"/>
  <c r="M8" i="38" a="1"/>
  <c r="M8" i="38" s="1"/>
  <c r="M7" i="38" a="1"/>
  <c r="M7" i="38" s="1"/>
  <c r="N8" i="38" a="1"/>
  <c r="N8" i="38" s="1"/>
  <c r="O17" i="38" a="1"/>
  <c r="O17" i="38" s="1"/>
  <c r="N18" i="38" a="1"/>
  <c r="N18" i="38" s="1"/>
  <c r="M15" i="38" a="1"/>
  <c r="M15" i="38" s="1"/>
  <c r="L19" i="70" s="1"/>
  <c r="P15" i="38" a="1"/>
  <c r="P15" i="38" s="1"/>
  <c r="O19" i="70" s="1"/>
  <c r="M9" i="38" a="1"/>
  <c r="M9" i="38" s="1"/>
  <c r="N17" i="38" a="1"/>
  <c r="N17" i="38" s="1"/>
  <c r="M13" i="38" a="1"/>
  <c r="M13" i="38" s="1"/>
  <c r="M16" i="38" a="1"/>
  <c r="M16" i="38" s="1"/>
  <c r="M12" i="38" a="1"/>
  <c r="M12" i="38" s="1"/>
  <c r="P11" i="38" a="1"/>
  <c r="P11" i="38" s="1"/>
  <c r="P12" i="38" a="1"/>
  <c r="P12" i="38" s="1"/>
  <c r="N11" i="38" a="1"/>
  <c r="N11" i="38" s="1"/>
  <c r="N12" i="38" a="1"/>
  <c r="N12" i="38" s="1"/>
  <c r="P16" i="38" a="1"/>
  <c r="P16" i="38" s="1"/>
  <c r="M14" i="38" a="1"/>
  <c r="M14" i="38" s="1"/>
  <c r="M10" i="38" a="1"/>
  <c r="M10" i="38" s="1"/>
  <c r="N15" i="38" a="1"/>
  <c r="N15" i="38" s="1"/>
  <c r="M19" i="70" s="1"/>
  <c r="M17" i="38" a="1"/>
  <c r="M17" i="38" s="1"/>
  <c r="P9" i="38" a="1"/>
  <c r="P9" i="38" s="1"/>
  <c r="O10" i="38" a="1"/>
  <c r="O10" i="38" s="1"/>
  <c r="P10" i="38" a="1"/>
  <c r="P10" i="38" s="1"/>
  <c r="O11" i="38" a="1"/>
  <c r="O11" i="38" s="1"/>
  <c r="N16" i="38" a="1"/>
  <c r="N16" i="38" s="1"/>
  <c r="O9" i="38" a="1"/>
  <c r="O9" i="38" s="1"/>
  <c r="N10" i="38" a="1"/>
  <c r="N10" i="38" s="1"/>
  <c r="P14" i="38" a="1"/>
  <c r="P14" i="38" s="1"/>
  <c r="O16" i="38" a="1"/>
  <c r="O16" i="38" s="1"/>
  <c r="P13" i="38" a="1"/>
  <c r="P13" i="38" s="1"/>
  <c r="O14" i="38" a="1"/>
  <c r="O14" i="38" s="1"/>
  <c r="O15" i="38" a="1"/>
  <c r="O15" i="38" s="1"/>
  <c r="N19" i="70" s="1"/>
  <c r="M11" i="38" a="1"/>
  <c r="M11" i="38" s="1"/>
  <c r="N13" i="38" a="1"/>
  <c r="N13" i="38" s="1"/>
  <c r="P17" i="38" a="1"/>
  <c r="P17" i="38" s="1"/>
  <c r="O18" i="38" a="1"/>
  <c r="O18" i="38" s="1"/>
  <c r="M18" i="38" a="1"/>
  <c r="M18" i="38" s="1"/>
  <c r="L17" i="70" s="1"/>
  <c r="N9" i="38" a="1"/>
  <c r="N9" i="38" s="1"/>
  <c r="O13" i="38" a="1"/>
  <c r="O13" i="38" s="1"/>
  <c r="N14" i="38" a="1"/>
  <c r="N14" i="38" s="1"/>
  <c r="P18" i="38" a="1"/>
  <c r="P18" i="38" s="1"/>
  <c r="O12" i="38" a="1"/>
  <c r="O12" i="38" s="1"/>
  <c r="O7" i="38" a="1"/>
  <c r="O7" i="38" s="1"/>
  <c r="M18" i="70" l="1"/>
  <c r="O18" i="70"/>
  <c r="N18" i="70"/>
  <c r="L18" i="70"/>
  <c r="N12" i="70"/>
  <c r="O12" i="70"/>
  <c r="M11" i="70"/>
  <c r="L11" i="70"/>
  <c r="M12" i="70"/>
  <c r="L12" i="70"/>
  <c r="O11" i="70"/>
  <c r="N11" i="70"/>
  <c r="M13" i="70"/>
  <c r="L9" i="70"/>
  <c r="O15" i="70"/>
  <c r="O10" i="70"/>
  <c r="N10" i="70"/>
  <c r="M15" i="70"/>
  <c r="M10" i="70"/>
  <c r="O13" i="70"/>
  <c r="L13" i="70"/>
  <c r="M9" i="70"/>
  <c r="N13" i="70"/>
  <c r="N25" i="70"/>
  <c r="O8" i="70"/>
  <c r="M16" i="70"/>
  <c r="N15" i="70"/>
  <c r="L10" i="70"/>
  <c r="N16" i="70"/>
  <c r="L14" i="70"/>
  <c r="O16" i="70"/>
  <c r="L15" i="70"/>
  <c r="M17" i="70"/>
  <c r="N14" i="70"/>
  <c r="N8" i="70"/>
  <c r="M14" i="70"/>
  <c r="N17" i="70"/>
  <c r="O25" i="70"/>
  <c r="L8" i="70"/>
  <c r="M24" i="70"/>
  <c r="L16" i="70"/>
  <c r="O14" i="70"/>
  <c r="O17" i="70"/>
  <c r="M8" i="70"/>
  <c r="O9" i="70"/>
  <c r="M25" i="70"/>
  <c r="O24" i="70"/>
  <c r="N9" i="70"/>
  <c r="N24" i="7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7F66F7-A624-4F80-93E6-870E5B092275}" keepAlive="1" name="查询 - 新签明细" description="与工作簿中“新签明细”查询的连接。" type="5" refreshedVersion="8" background="1" saveData="1">
    <dbPr connection="Provider=Microsoft.Mashup.OleDb.1;Data Source=$Workbook$;Location=新签明细;Extended Properties=&quot;&quot;" command="SELECT * FROM [新签明细]"/>
  </connection>
  <connection id="2" xr16:uid="{F5DB98F4-9C6A-4B6C-B4CB-096504B0562B}" keepAlive="1" name="查询 - 续费明细实时" description="与工作簿中“续费明细实时”查询的连接。" type="5" refreshedVersion="8" saveData="1">
    <dbPr connection="Provider=Microsoft.Mashup.OleDb.1;Data Source=$Workbook$;Location=续费明细实时;Extended Properties=&quot;&quot;" command="SELECT * FROM [续费明细实时]"/>
  </connection>
  <connection id="3" xr16:uid="{CD4885EE-4572-4CCA-BDA4-533A6077C38B}" keepAlive="1" name="查询 - 约课明细" description="与工作簿中“约课明细”查询的连接。" type="5" refreshedVersion="8" background="1" saveData="1">
    <dbPr connection="Provider=Microsoft.Mashup.OleDb.1;Data Source=$Workbook$;Location=约课明细;Extended Properties=&quot;&quot;" command="SELECT * FROM [约课明细]"/>
  </connection>
  <connection id="4" xr16:uid="{021F0D93-8DD0-43A2-99E7-DF9EEE8B418A}" keepAlive="1" name="查询 - 组渠道顺次" description="与工作簿中“组渠道顺次”查询的连接。" type="5" refreshedVersion="8" background="1" saveData="1">
    <dbPr connection="Provider=Microsoft.Mashup.OleDb.1;Data Source=$Workbook$;Location=组渠道顺次;Extended Properties=&quot;&quot;" command="SELECT * FROM [组渠道顺次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<sst xmlns="http://schemas.openxmlformats.org/spreadsheetml/2006/main" count="171762" uniqueCount="33339">
  <si>
    <t>海外销售部-新签进度排名-实时追踪表</t>
    <phoneticPr fontId="7" type="noConversion"/>
  </si>
  <si>
    <t>本月目标：</t>
    <phoneticPr fontId="7" type="noConversion"/>
  </si>
  <si>
    <t>目前总单量：</t>
    <phoneticPr fontId="7" type="noConversion"/>
  </si>
  <si>
    <t>今日单量：</t>
    <phoneticPr fontId="7" type="noConversion"/>
  </si>
  <si>
    <t>新签BM:</t>
    <phoneticPr fontId="7" type="noConversion"/>
  </si>
  <si>
    <t>全局达成率：</t>
    <phoneticPr fontId="7" type="noConversion"/>
  </si>
  <si>
    <t>架构</t>
    <phoneticPr fontId="7" type="noConversion"/>
  </si>
  <si>
    <t>新签达成情况</t>
    <phoneticPr fontId="7" type="noConversion"/>
  </si>
  <si>
    <t>顺次完课转化率（T-1）</t>
    <phoneticPr fontId="7" type="noConversion"/>
  </si>
  <si>
    <t>新签GMV</t>
    <phoneticPr fontId="7" type="noConversion"/>
  </si>
  <si>
    <t>两日新签单量平台</t>
  </si>
  <si>
    <t>续费进度</t>
  </si>
  <si>
    <t>经理</t>
    <phoneticPr fontId="7" type="noConversion"/>
  </si>
  <si>
    <t>组别</t>
    <phoneticPr fontId="7" type="noConversion"/>
  </si>
  <si>
    <t>管理
宽幅</t>
    <phoneticPr fontId="7" type="noConversion"/>
  </si>
  <si>
    <t>月单量
目标</t>
    <phoneticPr fontId="7" type="noConversion"/>
  </si>
  <si>
    <t>月单量
达成</t>
    <phoneticPr fontId="7" type="noConversion"/>
  </si>
  <si>
    <t>全月
达成率</t>
    <phoneticPr fontId="7" type="noConversion"/>
  </si>
  <si>
    <t>顺次</t>
    <phoneticPr fontId="7" type="noConversion"/>
  </si>
  <si>
    <t>往期</t>
    <phoneticPr fontId="7" type="noConversion"/>
  </si>
  <si>
    <t>Total
46%</t>
    <phoneticPr fontId="7" type="noConversion"/>
  </si>
  <si>
    <t>RF Total
59.3%</t>
    <phoneticPr fontId="7" type="noConversion"/>
  </si>
  <si>
    <t>RF-IR
52%</t>
    <phoneticPr fontId="7" type="noConversion"/>
  </si>
  <si>
    <t>RF-ZA
63.6%</t>
    <phoneticPr fontId="7" type="noConversion"/>
  </si>
  <si>
    <t>PM
39.3%</t>
    <phoneticPr fontId="7" type="noConversion"/>
  </si>
  <si>
    <t>OT
26%</t>
    <phoneticPr fontId="7" type="noConversion"/>
  </si>
  <si>
    <t>月GMV
目标</t>
    <phoneticPr fontId="7" type="noConversion"/>
  </si>
  <si>
    <t>到账
金额</t>
    <phoneticPr fontId="7" type="noConversion"/>
  </si>
  <si>
    <t>月GMV
达成率</t>
    <phoneticPr fontId="7" type="noConversion"/>
  </si>
  <si>
    <t>今日
进度</t>
    <phoneticPr fontId="7" type="noConversion"/>
  </si>
  <si>
    <t>今日
到账</t>
    <phoneticPr fontId="7" type="noConversion"/>
  </si>
  <si>
    <t>昨日
到账</t>
    <phoneticPr fontId="7" type="noConversion"/>
  </si>
  <si>
    <t>月续费
目标</t>
  </si>
  <si>
    <t>月续费
达成</t>
  </si>
  <si>
    <t>Total</t>
    <phoneticPr fontId="7" type="noConversion"/>
  </si>
  <si>
    <t>RF Total</t>
    <phoneticPr fontId="7" type="noConversion"/>
  </si>
  <si>
    <t>RF-IR</t>
    <phoneticPr fontId="7" type="noConversion"/>
  </si>
  <si>
    <t>RF-ZA</t>
    <phoneticPr fontId="7" type="noConversion"/>
  </si>
  <si>
    <t>PM</t>
    <phoneticPr fontId="7" type="noConversion"/>
  </si>
  <si>
    <t>OT</t>
    <phoneticPr fontId="7" type="noConversion"/>
  </si>
  <si>
    <t>CN区</t>
    <phoneticPr fontId="7" type="noConversion"/>
  </si>
  <si>
    <t>排名</t>
    <phoneticPr fontId="7" type="noConversion"/>
  </si>
  <si>
    <t>GDC区</t>
    <phoneticPr fontId="7" type="noConversion"/>
  </si>
  <si>
    <t>-</t>
    <phoneticPr fontId="7" type="noConversion"/>
  </si>
  <si>
    <t>小班区</t>
    <phoneticPr fontId="7" type="noConversion"/>
  </si>
  <si>
    <t>单量
排名</t>
    <phoneticPr fontId="7" type="noConversion"/>
  </si>
  <si>
    <t>经理</t>
  </si>
  <si>
    <t>主管</t>
  </si>
  <si>
    <t>CC</t>
    <phoneticPr fontId="2" type="noConversion"/>
  </si>
  <si>
    <t>月GMV目标</t>
  </si>
  <si>
    <t>月GMV达成率</t>
  </si>
  <si>
    <t>个人全月
达成率</t>
    <phoneticPr fontId="7" type="noConversion"/>
  </si>
  <si>
    <t>SG1</t>
    <phoneticPr fontId="7" type="noConversion"/>
  </si>
  <si>
    <t>SG2</t>
  </si>
  <si>
    <t>SG3</t>
  </si>
  <si>
    <t>SG4</t>
  </si>
  <si>
    <t>SG5</t>
  </si>
  <si>
    <t>SG6</t>
  </si>
  <si>
    <t>SG7</t>
  </si>
  <si>
    <t>SG8</t>
  </si>
  <si>
    <t>SG9</t>
  </si>
  <si>
    <t>SG10</t>
  </si>
  <si>
    <t>SG11</t>
  </si>
  <si>
    <t>SG12</t>
  </si>
  <si>
    <t>SG13</t>
  </si>
  <si>
    <t>SG14</t>
  </si>
  <si>
    <t>SG15</t>
  </si>
  <si>
    <t>SG16</t>
  </si>
  <si>
    <t>SG17</t>
  </si>
  <si>
    <t>SG18</t>
  </si>
  <si>
    <t>SG19</t>
  </si>
  <si>
    <t>SG20</t>
  </si>
  <si>
    <t>GDC1</t>
    <phoneticPr fontId="7" type="noConversion"/>
  </si>
  <si>
    <t>GDC2</t>
  </si>
  <si>
    <t>GDC3</t>
  </si>
  <si>
    <t>GDC4</t>
  </si>
  <si>
    <t>GDC5</t>
  </si>
  <si>
    <t>GDC6</t>
  </si>
  <si>
    <t>GDC7</t>
  </si>
  <si>
    <t>GDC8</t>
  </si>
  <si>
    <t>GDC9</t>
  </si>
  <si>
    <t>GDC10</t>
  </si>
  <si>
    <t>GDC11</t>
  </si>
  <si>
    <t>GDC12</t>
  </si>
  <si>
    <t>GDC13</t>
  </si>
  <si>
    <t>GDC14</t>
  </si>
  <si>
    <t>GDC15</t>
  </si>
  <si>
    <t>GDC16</t>
  </si>
  <si>
    <t>GDC17</t>
  </si>
  <si>
    <t>GDC18</t>
  </si>
  <si>
    <t>GDC19</t>
  </si>
  <si>
    <t>GDC20</t>
  </si>
  <si>
    <t>GDC21</t>
  </si>
  <si>
    <t>GDC22</t>
  </si>
  <si>
    <t>GDC23</t>
  </si>
  <si>
    <t>GDC24</t>
  </si>
  <si>
    <t>GDC25</t>
  </si>
  <si>
    <t>GDC26</t>
  </si>
  <si>
    <t>GDC27</t>
  </si>
  <si>
    <t>GDC28</t>
  </si>
  <si>
    <t>GDC29</t>
  </si>
  <si>
    <t>GDC30</t>
  </si>
  <si>
    <t>GDC31</t>
  </si>
  <si>
    <t>GDC32</t>
  </si>
  <si>
    <t>GDC33</t>
  </si>
  <si>
    <t>GDC34</t>
  </si>
  <si>
    <t>GDC35</t>
  </si>
  <si>
    <t>GDC36</t>
  </si>
  <si>
    <t>GDC37</t>
  </si>
  <si>
    <t>GDC38</t>
  </si>
  <si>
    <t>GDC39</t>
  </si>
  <si>
    <t>GDC40</t>
  </si>
  <si>
    <t>新签进度</t>
    <phoneticPr fontId="7" type="noConversion"/>
  </si>
  <si>
    <t>顺次转化率（T-1）</t>
    <phoneticPr fontId="2" type="noConversion"/>
  </si>
  <si>
    <t>两日新签单量平台</t>
    <phoneticPr fontId="7" type="noConversion"/>
  </si>
  <si>
    <t>两日续费GMV</t>
    <phoneticPr fontId="7" type="noConversion"/>
  </si>
  <si>
    <t>新签-顺次达成情况</t>
    <phoneticPr fontId="7" type="noConversion"/>
  </si>
  <si>
    <t>新签-往期达成情况</t>
    <phoneticPr fontId="7" type="noConversion"/>
  </si>
  <si>
    <t>NEW_NAME</t>
    <phoneticPr fontId="2" type="noConversion"/>
  </si>
  <si>
    <t>达成率</t>
    <phoneticPr fontId="7" type="noConversion"/>
  </si>
  <si>
    <t>顺次</t>
    <phoneticPr fontId="2" type="noConversion"/>
  </si>
  <si>
    <t>往期</t>
    <phoneticPr fontId="2" type="noConversion"/>
  </si>
  <si>
    <t>顺次
目标</t>
    <phoneticPr fontId="7" type="noConversion"/>
  </si>
  <si>
    <t>顺次
达成</t>
    <phoneticPr fontId="7" type="noConversion"/>
  </si>
  <si>
    <t>顺次
达成率</t>
    <phoneticPr fontId="7" type="noConversion"/>
  </si>
  <si>
    <t>顺次
今日到账</t>
    <phoneticPr fontId="7" type="noConversion"/>
  </si>
  <si>
    <t>往期
目标</t>
    <phoneticPr fontId="7" type="noConversion"/>
  </si>
  <si>
    <t>往期
达成</t>
    <phoneticPr fontId="7" type="noConversion"/>
  </si>
  <si>
    <t>往期
达成率</t>
    <phoneticPr fontId="7" type="noConversion"/>
  </si>
  <si>
    <t>往期
今日到账</t>
    <phoneticPr fontId="7" type="noConversion"/>
  </si>
  <si>
    <t>成都一区-詹群</t>
    <phoneticPr fontId="2" type="noConversion"/>
  </si>
  <si>
    <t>詹群</t>
  </si>
  <si>
    <t>成都二区-芶伟杰</t>
    <phoneticPr fontId="2" type="noConversion"/>
  </si>
  <si>
    <t>芶伟杰</t>
    <phoneticPr fontId="2" type="noConversion"/>
  </si>
  <si>
    <t>武汉一区-赵帅朋</t>
    <phoneticPr fontId="2" type="noConversion"/>
  </si>
  <si>
    <t>赵帅朋</t>
  </si>
  <si>
    <t>成都二区-芶伟杰</t>
  </si>
  <si>
    <t>陈鹏组</t>
    <phoneticPr fontId="2" type="noConversion"/>
  </si>
  <si>
    <t>海外销售成都分部</t>
    <phoneticPr fontId="2" type="noConversion"/>
  </si>
  <si>
    <t>李珊珊组</t>
  </si>
  <si>
    <t>李珊珊组</t>
    <phoneticPr fontId="2" type="noConversion"/>
  </si>
  <si>
    <t>黄瑶组</t>
  </si>
  <si>
    <t>黄瑶组</t>
    <phoneticPr fontId="2" type="noConversion"/>
  </si>
  <si>
    <t>陈慧组</t>
  </si>
  <si>
    <t>陈慧组</t>
    <phoneticPr fontId="2" type="noConversion"/>
  </si>
  <si>
    <t>石洁组</t>
  </si>
  <si>
    <t>石洁组</t>
    <phoneticPr fontId="2" type="noConversion"/>
  </si>
  <si>
    <t>王娜组</t>
  </si>
  <si>
    <t>王娜组</t>
    <phoneticPr fontId="2" type="noConversion"/>
  </si>
  <si>
    <t>王余组</t>
  </si>
  <si>
    <t>王余组</t>
    <phoneticPr fontId="2" type="noConversion"/>
  </si>
  <si>
    <t>张倩倩组</t>
    <phoneticPr fontId="2" type="noConversion"/>
  </si>
  <si>
    <t>海外销售武汉分部-Eason</t>
    <phoneticPr fontId="2" type="noConversion"/>
  </si>
  <si>
    <t>刘宇超组</t>
    <phoneticPr fontId="2" type="noConversion"/>
  </si>
  <si>
    <t>陈玉豪组</t>
    <phoneticPr fontId="2" type="noConversion"/>
  </si>
  <si>
    <t>李新阳组</t>
    <phoneticPr fontId="2" type="noConversion"/>
  </si>
  <si>
    <t>陈明月组</t>
    <phoneticPr fontId="2" type="noConversion"/>
  </si>
  <si>
    <t>-</t>
    <phoneticPr fontId="2" type="noConversion"/>
  </si>
  <si>
    <t>ES-徐志强</t>
    <phoneticPr fontId="2" type="noConversion"/>
  </si>
  <si>
    <t>ES团队</t>
    <phoneticPr fontId="2" type="noConversion"/>
  </si>
  <si>
    <t>徐志强组</t>
    <phoneticPr fontId="2" type="noConversion"/>
  </si>
  <si>
    <t>SG-王园园</t>
    <phoneticPr fontId="2" type="noConversion"/>
  </si>
  <si>
    <t>王园园组</t>
    <phoneticPr fontId="2" type="noConversion"/>
  </si>
  <si>
    <t>班课专项-申小娟</t>
  </si>
  <si>
    <t>黎芮组</t>
    <phoneticPr fontId="2" type="noConversion"/>
  </si>
  <si>
    <t>班课专项-申小娟</t>
    <phoneticPr fontId="2" type="noConversion"/>
  </si>
  <si>
    <t>黎芮代组</t>
    <phoneticPr fontId="2" type="noConversion"/>
  </si>
  <si>
    <t>甘露组</t>
    <phoneticPr fontId="2" type="noConversion"/>
  </si>
  <si>
    <t>甘露代组</t>
    <phoneticPr fontId="2" type="noConversion"/>
  </si>
  <si>
    <t>销售排名</t>
    <phoneticPr fontId="7" type="noConversion"/>
  </si>
  <si>
    <t>辅助</t>
    <phoneticPr fontId="2" type="noConversion"/>
  </si>
  <si>
    <t>全月
达成率2</t>
  </si>
  <si>
    <t>今日
进度3</t>
  </si>
  <si>
    <t>今日
到账4</t>
  </si>
  <si>
    <t>昨日
到账5</t>
  </si>
  <si>
    <t>列6</t>
  </si>
  <si>
    <t>列7</t>
  </si>
  <si>
    <t>列8</t>
  </si>
  <si>
    <t>列9</t>
  </si>
  <si>
    <t>校验1</t>
    <phoneticPr fontId="2" type="noConversion"/>
  </si>
  <si>
    <t>张倩倩组</t>
  </si>
  <si>
    <t>刘佳艺</t>
  </si>
  <si>
    <t>彭可云</t>
  </si>
  <si>
    <t>江典儿</t>
  </si>
  <si>
    <t>陈郑天</t>
  </si>
  <si>
    <t>邵天鹏</t>
  </si>
  <si>
    <t>朱潜</t>
  </si>
  <si>
    <t>李子怡</t>
  </si>
  <si>
    <t>张倩倩</t>
  </si>
  <si>
    <t>刘宇超组</t>
  </si>
  <si>
    <t>胡成材</t>
  </si>
  <si>
    <t>刘馨艳</t>
  </si>
  <si>
    <t>张运千</t>
  </si>
  <si>
    <t>陈凯亮</t>
  </si>
  <si>
    <t>吴昊飞</t>
  </si>
  <si>
    <t>谭青青</t>
  </si>
  <si>
    <t>刘宇超</t>
  </si>
  <si>
    <t>蔡锦梦</t>
  </si>
  <si>
    <t>李慧4</t>
  </si>
  <si>
    <t>肖亮亮</t>
  </si>
  <si>
    <t>何芬</t>
  </si>
  <si>
    <t>张小利</t>
  </si>
  <si>
    <t>杨浩</t>
  </si>
  <si>
    <t>熊怡婉</t>
  </si>
  <si>
    <t>何金徽</t>
  </si>
  <si>
    <t>张华蕾</t>
  </si>
  <si>
    <t>张金梅</t>
  </si>
  <si>
    <t>余强</t>
  </si>
  <si>
    <t>黄彪</t>
  </si>
  <si>
    <t>陈媛媛</t>
  </si>
  <si>
    <t>何婷</t>
  </si>
  <si>
    <t>李昌研</t>
  </si>
  <si>
    <t>陈莉1</t>
  </si>
  <si>
    <t>王思菊</t>
  </si>
  <si>
    <t>张磊</t>
  </si>
  <si>
    <t>孙璐1</t>
  </si>
  <si>
    <t>周雪</t>
  </si>
  <si>
    <t>王荧琪</t>
  </si>
  <si>
    <t>郭家利</t>
  </si>
  <si>
    <t>李洁莹</t>
  </si>
  <si>
    <t>周鹏鹏</t>
  </si>
  <si>
    <t>曾麟</t>
  </si>
  <si>
    <t>刘国佳</t>
  </si>
  <si>
    <t>黄婷婷1</t>
  </si>
  <si>
    <t>刘玉玲</t>
  </si>
  <si>
    <t>宋艳</t>
  </si>
  <si>
    <t>石洁</t>
  </si>
  <si>
    <t>吴悦</t>
  </si>
  <si>
    <t>桂铭浩</t>
  </si>
  <si>
    <t>范忠荣1</t>
  </si>
  <si>
    <t>杨稀</t>
  </si>
  <si>
    <t>蔡俊豪</t>
  </si>
  <si>
    <t>周珏璇</t>
  </si>
  <si>
    <t>唐伟尧</t>
  </si>
  <si>
    <t>梁禹</t>
  </si>
  <si>
    <t>苟彬银</t>
  </si>
  <si>
    <t>廖杨</t>
  </si>
  <si>
    <t>刘倩</t>
  </si>
  <si>
    <t>刘乐1</t>
  </si>
  <si>
    <t>程雪</t>
  </si>
  <si>
    <t>姜夫萍</t>
  </si>
  <si>
    <t>黄瑶</t>
  </si>
  <si>
    <t>陈明月组</t>
  </si>
  <si>
    <t>申恒霄</t>
  </si>
  <si>
    <t>李卫东</t>
  </si>
  <si>
    <t>王志宏</t>
  </si>
  <si>
    <t>白艳芳</t>
  </si>
  <si>
    <t>何小江</t>
  </si>
  <si>
    <t>赵燕燕</t>
  </si>
  <si>
    <t>马慕希</t>
  </si>
  <si>
    <t>高雪</t>
  </si>
  <si>
    <t>陈明月</t>
  </si>
  <si>
    <t>芶伟杰</t>
  </si>
  <si>
    <t>李丹</t>
  </si>
  <si>
    <t>廖红琴</t>
  </si>
  <si>
    <t>郑典英</t>
  </si>
  <si>
    <t>肖仕川</t>
  </si>
  <si>
    <t>龚梦瑶</t>
  </si>
  <si>
    <t>董红梅</t>
  </si>
  <si>
    <t>胡丝雨</t>
  </si>
  <si>
    <t>胡飞</t>
  </si>
  <si>
    <t>王娜</t>
  </si>
  <si>
    <t>周慧</t>
  </si>
  <si>
    <t>袁梓桐1</t>
  </si>
  <si>
    <t>李新阳组</t>
  </si>
  <si>
    <t>李倩</t>
  </si>
  <si>
    <t>刘青青1</t>
  </si>
  <si>
    <t>秦岭</t>
  </si>
  <si>
    <t>王博</t>
  </si>
  <si>
    <t>王怡骄</t>
  </si>
  <si>
    <t>李新阳</t>
  </si>
  <si>
    <t>杨洋</t>
  </si>
  <si>
    <t>李建龙</t>
  </si>
  <si>
    <t>李晶</t>
  </si>
  <si>
    <t>路小芝</t>
  </si>
  <si>
    <t>胡振华</t>
  </si>
  <si>
    <t>宋国发</t>
  </si>
  <si>
    <t>张立志</t>
  </si>
  <si>
    <t>张帅</t>
  </si>
  <si>
    <t>刘洁如</t>
  </si>
  <si>
    <t>张贤宝</t>
    <phoneticPr fontId="2" type="noConversion"/>
  </si>
  <si>
    <t>奉悦</t>
  </si>
  <si>
    <t>李珊珊</t>
  </si>
  <si>
    <t>陈玉豪组</t>
  </si>
  <si>
    <t>李海燕</t>
  </si>
  <si>
    <t>徐曼2</t>
  </si>
  <si>
    <t>陈玉豪</t>
  </si>
  <si>
    <t>兰国安</t>
  </si>
  <si>
    <t>冀梦梦</t>
  </si>
  <si>
    <t>闫庆霞</t>
  </si>
  <si>
    <t>赵红丽</t>
  </si>
  <si>
    <t>陈鹏</t>
  </si>
  <si>
    <t>陈鹏组</t>
  </si>
  <si>
    <t>唐诗雨1</t>
  </si>
  <si>
    <t>杨明辉</t>
  </si>
  <si>
    <t>张梦岱1</t>
  </si>
  <si>
    <t>陈维维</t>
  </si>
  <si>
    <t>饶方梅</t>
  </si>
  <si>
    <t>梁勤雨</t>
  </si>
  <si>
    <t>曹秋菊</t>
  </si>
  <si>
    <t>罗月梅</t>
  </si>
  <si>
    <t>范莉娟</t>
  </si>
  <si>
    <t>黄涢秀</t>
  </si>
  <si>
    <t>郑婷</t>
  </si>
  <si>
    <t>陈巧</t>
  </si>
  <si>
    <t>汪芸芸</t>
  </si>
  <si>
    <t>陈慧</t>
  </si>
  <si>
    <t>穆富勇</t>
  </si>
  <si>
    <t>林日涛</t>
  </si>
  <si>
    <t>蒲玄</t>
  </si>
  <si>
    <t>龚姝颖</t>
  </si>
  <si>
    <t>董杰贤</t>
  </si>
  <si>
    <t>余甜甜</t>
  </si>
  <si>
    <t>徐志强</t>
  </si>
  <si>
    <t>ES团队</t>
  </si>
  <si>
    <t>姚海英</t>
  </si>
  <si>
    <t>邓昌午</t>
  </si>
  <si>
    <t>蒲东</t>
  </si>
  <si>
    <t>钱晓霞</t>
  </si>
  <si>
    <t>陈莎</t>
  </si>
  <si>
    <t>杨斯喻</t>
  </si>
  <si>
    <t>贾晨</t>
  </si>
  <si>
    <t>邱童颖</t>
  </si>
  <si>
    <t>刘嘉琪</t>
  </si>
  <si>
    <t>王园园</t>
  </si>
  <si>
    <t>王园园组</t>
  </si>
  <si>
    <t>邹杏</t>
  </si>
  <si>
    <t>余曾俊</t>
  </si>
  <si>
    <t>谢铭敬</t>
  </si>
  <si>
    <t>王芯蕊</t>
  </si>
  <si>
    <t>张子涵</t>
  </si>
  <si>
    <t>韩紫寒</t>
  </si>
  <si>
    <t>陶悦</t>
  </si>
  <si>
    <t>牛熙林</t>
  </si>
  <si>
    <t>韩䶮</t>
  </si>
  <si>
    <t>古东蓉</t>
  </si>
  <si>
    <t>黎贝雅</t>
  </si>
  <si>
    <t>祝勋</t>
  </si>
  <si>
    <t>刘语柠</t>
  </si>
  <si>
    <t>夏小娜</t>
  </si>
  <si>
    <t>曹鑫1</t>
  </si>
  <si>
    <t>袁磊</t>
  </si>
  <si>
    <t>蔡威</t>
  </si>
  <si>
    <t>李娜4</t>
  </si>
  <si>
    <t>陈婉晶</t>
  </si>
  <si>
    <t>申小娟</t>
  </si>
  <si>
    <t>何伟</t>
  </si>
  <si>
    <t>刘杰</t>
  </si>
  <si>
    <t>杨雯雯</t>
  </si>
  <si>
    <t>高文琪</t>
  </si>
  <si>
    <t>黄钦</t>
  </si>
  <si>
    <t>黎芮</t>
  </si>
  <si>
    <t>陆丽文</t>
  </si>
  <si>
    <t>吕行</t>
  </si>
  <si>
    <t>詹军</t>
  </si>
  <si>
    <t>曹文</t>
  </si>
  <si>
    <t>张祥谱</t>
  </si>
  <si>
    <t>周捷</t>
  </si>
  <si>
    <t>胡佳豪2</t>
  </si>
  <si>
    <t>孔思</t>
  </si>
  <si>
    <t>吕思</t>
  </si>
  <si>
    <t>张盼</t>
  </si>
  <si>
    <t>甘露</t>
  </si>
  <si>
    <t>杨惠云</t>
  </si>
  <si>
    <t>杨明儒</t>
  </si>
  <si>
    <t>吴孟霖</t>
  </si>
  <si>
    <t>海外销售部-往期进度追踪</t>
    <phoneticPr fontId="7" type="noConversion"/>
  </si>
  <si>
    <t>往期达成情况</t>
    <phoneticPr fontId="7" type="noConversion"/>
  </si>
  <si>
    <t>5月9-15日，每日达成</t>
    <phoneticPr fontId="7" type="noConversion"/>
  </si>
  <si>
    <t>5月往期
目标</t>
    <phoneticPr fontId="7" type="noConversion"/>
  </si>
  <si>
    <t>实际达成</t>
    <phoneticPr fontId="7" type="noConversion"/>
  </si>
  <si>
    <t>5月15日
目标：75%</t>
    <phoneticPr fontId="7" type="noConversion"/>
  </si>
  <si>
    <t>差距</t>
    <phoneticPr fontId="7" type="noConversion"/>
  </si>
  <si>
    <t>每日达成</t>
    <phoneticPr fontId="7" type="noConversion"/>
  </si>
  <si>
    <t>CC</t>
    <phoneticPr fontId="7" type="noConversion"/>
  </si>
  <si>
    <t>实际
达成</t>
    <phoneticPr fontId="7" type="noConversion"/>
  </si>
  <si>
    <t>架构</t>
    <phoneticPr fontId="2" type="noConversion"/>
  </si>
  <si>
    <t>9-15日，每日达成</t>
    <phoneticPr fontId="2" type="noConversion"/>
  </si>
  <si>
    <t>往期达成</t>
    <phoneticPr fontId="2" type="noConversion"/>
  </si>
  <si>
    <t>整体
达成率</t>
    <phoneticPr fontId="7" type="noConversion"/>
  </si>
  <si>
    <t>5月15日
目标：75%</t>
    <phoneticPr fontId="2" type="noConversion"/>
  </si>
  <si>
    <t>差距</t>
    <phoneticPr fontId="2" type="noConversion"/>
  </si>
  <si>
    <t>每日达成</t>
    <phoneticPr fontId="2" type="noConversion"/>
  </si>
  <si>
    <t>海外销售部 4月冲刺缺口追踪表</t>
    <phoneticPr fontId="7" type="noConversion"/>
  </si>
  <si>
    <t>冲刺
目标</t>
    <phoneticPr fontId="7" type="noConversion"/>
  </si>
  <si>
    <t>冲刺
达成</t>
    <phoneticPr fontId="7" type="noConversion"/>
  </si>
  <si>
    <t>冲刺
达成率</t>
    <phoneticPr fontId="7" type="noConversion"/>
  </si>
  <si>
    <t>冲刺BM</t>
    <phoneticPr fontId="7" type="noConversion"/>
  </si>
  <si>
    <t>全局达成</t>
    <phoneticPr fontId="7" type="noConversion"/>
  </si>
  <si>
    <t>对应日目标</t>
    <phoneticPr fontId="7" type="noConversion"/>
  </si>
  <si>
    <t>团队</t>
    <phoneticPr fontId="7" type="noConversion"/>
  </si>
  <si>
    <t>冲刺达成率</t>
    <phoneticPr fontId="7" type="noConversion"/>
  </si>
  <si>
    <t>当日及往日为冲刺【净贡献】，未来日期则为【冲刺日目标】</t>
    <phoneticPr fontId="7" type="noConversion"/>
  </si>
  <si>
    <t>冲刺进度
排名</t>
    <phoneticPr fontId="7" type="noConversion"/>
  </si>
  <si>
    <t>缺口</t>
    <phoneticPr fontId="7" type="noConversion"/>
  </si>
  <si>
    <t>新签整体进度</t>
    <phoneticPr fontId="7" type="noConversion"/>
  </si>
  <si>
    <t>每日冲刺净贡献，未来日期则为当日冲刺目标</t>
    <phoneticPr fontId="2" type="noConversion"/>
  </si>
  <si>
    <t>大区</t>
    <phoneticPr fontId="7" type="noConversion"/>
  </si>
  <si>
    <t>序号</t>
    <phoneticPr fontId="7" type="noConversion"/>
  </si>
  <si>
    <t>辅助列</t>
    <phoneticPr fontId="7" type="noConversion"/>
  </si>
  <si>
    <t>亚欧澳组</t>
    <phoneticPr fontId="2" type="noConversion"/>
  </si>
  <si>
    <t>陈鹏（代）</t>
  </si>
  <si>
    <t>北美组</t>
  </si>
  <si>
    <t>鸿鹄战队乘风组</t>
  </si>
  <si>
    <t>鸿鹄战队腾云组</t>
  </si>
  <si>
    <t>破晓战队</t>
  </si>
  <si>
    <t>月月发战队</t>
  </si>
  <si>
    <t>北美组</t>
    <phoneticPr fontId="2" type="noConversion"/>
  </si>
  <si>
    <t>SG区</t>
    <phoneticPr fontId="7" type="noConversion"/>
  </si>
  <si>
    <t>Course Consultant</t>
  </si>
  <si>
    <t>Daphne.lim</t>
  </si>
  <si>
    <t>GDC SG Team</t>
  </si>
  <si>
    <t>GDC US Team</t>
  </si>
  <si>
    <t>亚澳组</t>
  </si>
  <si>
    <t>小班区</t>
  </si>
  <si>
    <t>武汉小班1组</t>
  </si>
  <si>
    <t>武汉小班2组</t>
  </si>
  <si>
    <t>区域</t>
  </si>
  <si>
    <t>陈鹏</t>
    <phoneticPr fontId="7" type="noConversion"/>
  </si>
  <si>
    <t>&gt;=2025/4/17</t>
  </si>
  <si>
    <t>黄瑶</t>
    <phoneticPr fontId="7" type="noConversion"/>
  </si>
  <si>
    <t>漆番</t>
  </si>
  <si>
    <t>谯旭超</t>
  </si>
  <si>
    <t>欧洲组</t>
  </si>
  <si>
    <t>宋国发</t>
    <phoneticPr fontId="7" type="noConversion"/>
  </si>
  <si>
    <t>张贤宝</t>
  </si>
  <si>
    <t>蔡灿</t>
  </si>
  <si>
    <t>周健明</t>
  </si>
  <si>
    <t>刘伟2</t>
  </si>
  <si>
    <t>黄倩</t>
    <phoneticPr fontId="7" type="noConversion"/>
  </si>
  <si>
    <t>李丹妮</t>
  </si>
  <si>
    <t>谭双月1</t>
  </si>
  <si>
    <t>程亮</t>
  </si>
  <si>
    <t>孙艺旗</t>
  </si>
  <si>
    <t>瓦尔斯</t>
  </si>
  <si>
    <t>唐可欣</t>
  </si>
  <si>
    <t>刘雅丽</t>
  </si>
  <si>
    <t>张磊</t>
    <phoneticPr fontId="7" type="noConversion"/>
  </si>
  <si>
    <t>小班区</t>
    <phoneticPr fontId="2" type="noConversion"/>
  </si>
  <si>
    <t>蔡威</t>
    <phoneticPr fontId="2" type="noConversion"/>
  </si>
  <si>
    <t>古东蓉</t>
    <phoneticPr fontId="2" type="noConversion"/>
  </si>
  <si>
    <t>刘语柠</t>
    <phoneticPr fontId="2" type="noConversion"/>
  </si>
  <si>
    <t>祝勋</t>
    <phoneticPr fontId="2" type="noConversion"/>
  </si>
  <si>
    <t>夏小娜</t>
    <phoneticPr fontId="2" type="noConversion"/>
  </si>
  <si>
    <t>李娜4</t>
    <phoneticPr fontId="2" type="noConversion"/>
  </si>
  <si>
    <t>曹鑫1</t>
    <phoneticPr fontId="2" type="noConversion"/>
  </si>
  <si>
    <t>黎贝雅</t>
    <phoneticPr fontId="2" type="noConversion"/>
  </si>
  <si>
    <t>韩䶮</t>
    <phoneticPr fontId="2" type="noConversion"/>
  </si>
  <si>
    <t>陈婉晶</t>
    <phoneticPr fontId="2" type="noConversion"/>
  </si>
  <si>
    <t>袁磊</t>
    <phoneticPr fontId="7" type="noConversion"/>
  </si>
  <si>
    <t>张雨琪</t>
  </si>
  <si>
    <t xml:space="preserve">邹杏 </t>
  </si>
  <si>
    <t>宋秋池</t>
  </si>
  <si>
    <t xml:space="preserve">陶悦 </t>
  </si>
  <si>
    <t>刘京华</t>
  </si>
  <si>
    <r>
      <rPr>
        <sz val="10"/>
        <color rgb="FFFFFFFF"/>
        <rFont val="宋体"/>
        <family val="3"/>
        <charset val="134"/>
        <scheme val="minor"/>
      </rPr>
      <t>大区</t>
    </r>
  </si>
  <si>
    <r>
      <rPr>
        <sz val="10"/>
        <color rgb="FFFFFFFF"/>
        <rFont val="宋体"/>
        <family val="3"/>
        <charset val="134"/>
        <scheme val="minor"/>
      </rPr>
      <t>团队</t>
    </r>
  </si>
  <si>
    <r>
      <rPr>
        <sz val="10"/>
        <color rgb="FFFFFFFF"/>
        <rFont val="宋体"/>
        <family val="3"/>
        <charset val="134"/>
        <scheme val="minor"/>
      </rPr>
      <t>扛标人数</t>
    </r>
  </si>
  <si>
    <t>5月续费标</t>
  </si>
  <si>
    <t>6月续费标</t>
  </si>
  <si>
    <t>5-6月续费总标</t>
  </si>
  <si>
    <r>
      <rPr>
        <sz val="11"/>
        <color rgb="FF000000"/>
        <rFont val="宋体"/>
        <family val="3"/>
        <charset val="134"/>
        <scheme val="minor"/>
      </rPr>
      <t>CN</t>
    </r>
  </si>
  <si>
    <r>
      <rPr>
        <sz val="10"/>
        <color rgb="FF000000"/>
        <rFont val="宋体"/>
        <family val="3"/>
        <charset val="134"/>
        <scheme val="minor"/>
      </rPr>
      <t>赵帅朋</t>
    </r>
  </si>
  <si>
    <r>
      <rPr>
        <sz val="11"/>
        <color rgb="FF000000"/>
        <rFont val="宋体"/>
        <family val="3"/>
        <charset val="134"/>
        <scheme val="minor"/>
      </rPr>
      <t>芶伟杰</t>
    </r>
  </si>
  <si>
    <r>
      <rPr>
        <sz val="11"/>
        <color rgb="FF000000"/>
        <rFont val="宋体"/>
        <family val="3"/>
        <charset val="134"/>
        <scheme val="minor"/>
      </rPr>
      <t>詹群</t>
    </r>
  </si>
  <si>
    <r>
      <rPr>
        <sz val="10"/>
        <color rgb="FF000000"/>
        <rFont val="宋体"/>
        <family val="3"/>
        <charset val="134"/>
        <scheme val="minor"/>
      </rPr>
      <t>芶伟杰</t>
    </r>
  </si>
  <si>
    <t>成都二区</t>
  </si>
  <si>
    <t>成都一区</t>
  </si>
  <si>
    <r>
      <rPr>
        <sz val="10"/>
        <color rgb="FF000000"/>
        <rFont val="宋体"/>
        <family val="3"/>
        <charset val="134"/>
        <scheme val="minor"/>
      </rPr>
      <t>詹群</t>
    </r>
  </si>
  <si>
    <t>武汉一区</t>
  </si>
  <si>
    <t>SG-王园园</t>
  </si>
  <si>
    <t>武汉小班区</t>
  </si>
  <si>
    <t>黎芮组</t>
  </si>
  <si>
    <t>甘露组</t>
  </si>
  <si>
    <t>大区</t>
  </si>
  <si>
    <t>顾问</t>
  </si>
  <si>
    <t>入职时间</t>
  </si>
  <si>
    <t>司龄区间</t>
  </si>
  <si>
    <t>是否主管</t>
  </si>
  <si>
    <t>新签金额总标</t>
  </si>
  <si>
    <t>5月RF</t>
  </si>
  <si>
    <t>5月RF-ZA</t>
  </si>
  <si>
    <t>5月RF-IR</t>
  </si>
  <si>
    <t>PM顺次</t>
  </si>
  <si>
    <t>OT顺次</t>
  </si>
  <si>
    <t>MA非固定顺次</t>
  </si>
  <si>
    <t>MA固定</t>
  </si>
  <si>
    <t>非RF渠道往期</t>
  </si>
  <si>
    <t>5月家长量标
（日报）</t>
  </si>
  <si>
    <t>5月家长量标
（团队）</t>
  </si>
  <si>
    <t>5月续费标
（日报）</t>
  </si>
  <si>
    <t>6月续费标
（日报）</t>
  </si>
  <si>
    <t>5月续费标
（团队）</t>
  </si>
  <si>
    <t>6月续费标
（团队）</t>
  </si>
  <si>
    <t>平总系数</t>
  </si>
  <si>
    <t>RF往期业务</t>
    <phoneticPr fontId="2" type="noConversion"/>
  </si>
  <si>
    <t>非RF渠道往期业务</t>
    <phoneticPr fontId="2" type="noConversion"/>
  </si>
  <si>
    <t>亚欧澳</t>
  </si>
  <si>
    <t>6+</t>
  </si>
  <si>
    <t>是</t>
  </si>
  <si>
    <t>3-6</t>
  </si>
  <si>
    <t>1-3</t>
  </si>
  <si>
    <t>代</t>
  </si>
  <si>
    <t>北美</t>
  </si>
  <si>
    <t>SG-王园园组</t>
  </si>
  <si>
    <t>日期</t>
    <phoneticPr fontId="2" type="noConversion"/>
  </si>
  <si>
    <t>星期</t>
  </si>
  <si>
    <t>整体新签BM</t>
  </si>
  <si>
    <t>整体续费BM</t>
  </si>
  <si>
    <t>RF节奏</t>
  </si>
  <si>
    <t>新签BM累计</t>
    <phoneticPr fontId="2" type="noConversion"/>
  </si>
  <si>
    <t>四</t>
  </si>
  <si>
    <t>五</t>
  </si>
  <si>
    <t>六</t>
  </si>
  <si>
    <t>日</t>
  </si>
  <si>
    <t>一</t>
  </si>
  <si>
    <t>二</t>
  </si>
  <si>
    <t>三</t>
  </si>
  <si>
    <t>parent_user_id</t>
  </si>
  <si>
    <t>支付成功时间</t>
  </si>
  <si>
    <t>product_package_amount</t>
  </si>
  <si>
    <t>cc_user_name</t>
  </si>
  <si>
    <t>first_order_create_time</t>
  </si>
  <si>
    <t>user_order_no</t>
  </si>
  <si>
    <t>total_price_usd</t>
  </si>
  <si>
    <t>order_id</t>
  </si>
  <si>
    <t>student_user_id</t>
  </si>
  <si>
    <t>payment_category_name</t>
  </si>
  <si>
    <t>product_name</t>
  </si>
  <si>
    <t>product_package_name</t>
  </si>
  <si>
    <t>user_country</t>
  </si>
  <si>
    <t>cc_level1_post_name</t>
  </si>
  <si>
    <t>cc_level2_post_name</t>
  </si>
  <si>
    <t>cc_level3_post_name</t>
  </si>
  <si>
    <t>cc_level4_post_name</t>
  </si>
  <si>
    <t>ownship_type_name</t>
  </si>
  <si>
    <t>full_channel_code</t>
  </si>
  <si>
    <t>lead_date</t>
  </si>
  <si>
    <t>花名册校验</t>
    <phoneticPr fontId="2" type="noConversion"/>
  </si>
  <si>
    <t>订单日</t>
    <phoneticPr fontId="2" type="noConversion"/>
  </si>
  <si>
    <t>线索月</t>
    <phoneticPr fontId="2" type="noConversion"/>
  </si>
  <si>
    <t>是否当月</t>
    <phoneticPr fontId="2" type="noConversion"/>
  </si>
  <si>
    <t>P_4458895803618439</t>
  </si>
  <si>
    <t>2025-05-08 11:19:1746703188</t>
  </si>
  <si>
    <t>P_6598881409019602</t>
  </si>
  <si>
    <t>新签</t>
  </si>
  <si>
    <t>青少版中文1v1</t>
  </si>
  <si>
    <t>MA-55分钟1对1-常规课包-60</t>
  </si>
  <si>
    <t>美国</t>
  </si>
  <si>
    <t>销售部</t>
  </si>
  <si>
    <t>海外销售成都分部</t>
  </si>
  <si>
    <t>成都一区-詹群</t>
  </si>
  <si>
    <t>MD-ZOHO-MULTI-NA-NA</t>
  </si>
  <si>
    <t>2025-04-12 00:00:00</t>
  </si>
  <si>
    <t>P_5607221805071936</t>
  </si>
  <si>
    <t>2025-05-07 11:25:1746617144</t>
  </si>
  <si>
    <t>P_1431441132095386</t>
  </si>
  <si>
    <t>55分钟1对1 - 常规课包 - 36 - 折扣</t>
  </si>
  <si>
    <t>新加坡</t>
  </si>
  <si>
    <t>海外销售武汉分部</t>
  </si>
  <si>
    <t>OT-FM-SG-NA-CNC</t>
  </si>
  <si>
    <t>2025-05-04 00:00:00</t>
  </si>
  <si>
    <t>P_8809576857617822</t>
  </si>
  <si>
    <t>2025-05-09 10:58:1746788336</t>
  </si>
  <si>
    <t>P_5143189394946235</t>
  </si>
  <si>
    <t>55分钟1对1 - 常规课包 - 18</t>
  </si>
  <si>
    <t>PM-XHS-DM-XZW-YTH</t>
  </si>
  <si>
    <t>2025-05-06 00:00:00</t>
  </si>
  <si>
    <t>P_5330268431409620</t>
  </si>
  <si>
    <t>2025-05-06 20:20:1746562854</t>
  </si>
  <si>
    <t>P_1431504205348876</t>
  </si>
  <si>
    <t>55分钟1对1 - 常规课包 - 48 - 折扣</t>
  </si>
  <si>
    <t>RF-IR-APP-PS-NA</t>
  </si>
  <si>
    <t>2025-04-19 00:00:00</t>
  </si>
  <si>
    <t>P_2825745086497532</t>
  </si>
  <si>
    <t>2025-05-07 10:44:1746614689</t>
  </si>
  <si>
    <t>P_2906381817120898</t>
  </si>
  <si>
    <t>55分钟1对1 - 常规课包 - 8</t>
  </si>
  <si>
    <t>日本</t>
  </si>
  <si>
    <t>RF-IR-OPS-PS-NA</t>
  </si>
  <si>
    <t>2025-04-24 00:00:00</t>
  </si>
  <si>
    <t>P_5263492333207100</t>
  </si>
  <si>
    <t>2025-05-03 19:15:1746299732</t>
  </si>
  <si>
    <t>P_8410229818709615</t>
  </si>
  <si>
    <t>新西兰</t>
  </si>
  <si>
    <t>2025-04-29 00:00:00</t>
  </si>
  <si>
    <t>P_6612156466829769</t>
  </si>
  <si>
    <t>2025-05-04 17:27:1746379645</t>
  </si>
  <si>
    <t>P_2439923650140329</t>
  </si>
  <si>
    <t>MA-BD-SG-SW-D2D</t>
  </si>
  <si>
    <t>2025-04-23 00:00:00</t>
  </si>
  <si>
    <t>P_5711139762394431</t>
  </si>
  <si>
    <t>2025-05-08 15:00:1746716409</t>
  </si>
  <si>
    <t>P_1477738329793303</t>
  </si>
  <si>
    <t>菲律宾</t>
  </si>
  <si>
    <t>2025-05-07 00:00:00</t>
  </si>
  <si>
    <t>P_7463309337487815</t>
  </si>
  <si>
    <t>2025-05-06 11:35:1746531332</t>
  </si>
  <si>
    <t>P_3506009287910381</t>
  </si>
  <si>
    <t>MA-55分钟1对1-常规课包-30</t>
  </si>
  <si>
    <t>MA-BDLM-SM-RE-21DAMENGZI</t>
  </si>
  <si>
    <t>2025-01-17 00:00:00</t>
  </si>
  <si>
    <t>P_1288782647959936</t>
  </si>
  <si>
    <t>2025-05-06 00:29:1746491353</t>
  </si>
  <si>
    <t>P_1600438241274603</t>
  </si>
  <si>
    <t>PM-GO-SG-SE-SX</t>
  </si>
  <si>
    <t>2025-04-26 00:00:00</t>
  </si>
  <si>
    <t>P_4592001496009200</t>
  </si>
  <si>
    <t>2025-05-08 22:25:1746743142</t>
  </si>
  <si>
    <t>P_7186445758050006</t>
  </si>
  <si>
    <t>香港</t>
  </si>
  <si>
    <t>PM-XHS-ZB-XZW-YTH</t>
  </si>
  <si>
    <t>2025-05-05 00:00:00</t>
  </si>
  <si>
    <t>P_7904003613694724</t>
  </si>
  <si>
    <t>2025-05-01 00:45:1746060310</t>
  </si>
  <si>
    <t>P_7314710642915047</t>
  </si>
  <si>
    <t>ES团队-徐志强</t>
  </si>
  <si>
    <t>OT-FM-INEN-NA-CNC</t>
  </si>
  <si>
    <t>2025-03-11 00:00:00</t>
  </si>
  <si>
    <t>P_5721492175232009</t>
  </si>
  <si>
    <t>2025-05-04 19:22:1746386548</t>
  </si>
  <si>
    <t>P_8507468653086807</t>
  </si>
  <si>
    <t>2025-04-30 00:00:00</t>
  </si>
  <si>
    <t>P_2545352537293354</t>
  </si>
  <si>
    <t>2025-05-05 22:41:1746484896</t>
  </si>
  <si>
    <t>P_4622520371413736</t>
  </si>
  <si>
    <t/>
  </si>
  <si>
    <t>MA-BJT-BC-AP-DM</t>
  </si>
  <si>
    <t>2023-09-11 00:00:00</t>
  </si>
  <si>
    <t>P_6829603786500827</t>
  </si>
  <si>
    <t>2025-05-01 09:06:1746090378</t>
  </si>
  <si>
    <t>P_4414894964289272</t>
  </si>
  <si>
    <t>加拿大</t>
  </si>
  <si>
    <t>PM-GG-SE-INC-CNMSC</t>
  </si>
  <si>
    <t>P_5131113146878719</t>
  </si>
  <si>
    <t>2025-05-03 09:55:1746266116</t>
  </si>
  <si>
    <t>P_6427390777893527</t>
  </si>
  <si>
    <t>2025-05-02 00:00:00</t>
  </si>
  <si>
    <t>P_5733868308683727</t>
  </si>
  <si>
    <t>2025-05-05 17:27:1746466050</t>
  </si>
  <si>
    <t>P_1853568487498157</t>
  </si>
  <si>
    <t>启蒙版</t>
  </si>
  <si>
    <t>MA-25分钟1对1 -启蒙版 - 常规课包 - 30</t>
  </si>
  <si>
    <t>MA-BDLM-SP-SS-07FMS</t>
  </si>
  <si>
    <t>2025-04-22 00:00:00</t>
  </si>
  <si>
    <t>P_6552301857459767</t>
  </si>
  <si>
    <t>2025-05-04 04:20:1746332433</t>
  </si>
  <si>
    <t>P_5464327212822972</t>
  </si>
  <si>
    <t>泰国</t>
  </si>
  <si>
    <t>null</t>
  </si>
  <si>
    <t>PM-FB-TH-NWL-IH</t>
  </si>
  <si>
    <t>P_3830854558972976</t>
  </si>
  <si>
    <t>2025-05-04 06:37:1746340655</t>
  </si>
  <si>
    <t>P_1169970986403596</t>
  </si>
  <si>
    <t>PM-GG-SE-INC-BookLTO</t>
  </si>
  <si>
    <t>2025-04-27 00:00:00</t>
  </si>
  <si>
    <t>P_4668904067297284</t>
  </si>
  <si>
    <t>2025-05-02 14:21:1746195679</t>
  </si>
  <si>
    <t>P_7890409025074152</t>
  </si>
  <si>
    <t>RF-ZA-CN-NA-NA</t>
  </si>
  <si>
    <t>P_1223961878545706</t>
  </si>
  <si>
    <t>2025-05-05 14:09:1746454154</t>
  </si>
  <si>
    <t>P_4116513116785557</t>
  </si>
  <si>
    <t>RF-IR-APP-LINK-CN</t>
  </si>
  <si>
    <t>P_3264602531442483</t>
  </si>
  <si>
    <t>2025-05-04 14:10:1746367825</t>
  </si>
  <si>
    <t>P_3836281096340899</t>
  </si>
  <si>
    <t>OT-APP-APPS-NA-NA</t>
  </si>
  <si>
    <t>P_1358353232749231</t>
  </si>
  <si>
    <t>2025-05-09 00:06:1746749193</t>
  </si>
  <si>
    <t>P_2739264543629915</t>
  </si>
  <si>
    <t>55分钟1对1 - 常规课包 - 24</t>
  </si>
  <si>
    <t>PM-FB-SG-FB-SX</t>
  </si>
  <si>
    <t>2025-05-01 00:00:00</t>
  </si>
  <si>
    <t>P_1112873775688781</t>
  </si>
  <si>
    <t>2025-05-08 17:57:1746727054</t>
  </si>
  <si>
    <t>P_6336363415200709</t>
  </si>
  <si>
    <t>意大利</t>
  </si>
  <si>
    <t>PM-XHS-DM-GLOBAL-YTH</t>
  </si>
  <si>
    <t>P_4814645929574041</t>
  </si>
  <si>
    <t>2025-05-07 14:38:1746628685</t>
  </si>
  <si>
    <t>P_3476111358194077</t>
  </si>
  <si>
    <t>OT-WC-GJZW-NA-NA</t>
  </si>
  <si>
    <t>2025-04-28 00:00:00</t>
  </si>
  <si>
    <t>P_2839463615510353</t>
  </si>
  <si>
    <t>2025-05-06 20:30:1746563401</t>
  </si>
  <si>
    <t>P_4926655511395911</t>
  </si>
  <si>
    <t>NA-NA-NA-NA-NA</t>
  </si>
  <si>
    <t>P_5194412474535290</t>
  </si>
  <si>
    <t>2025-05-03 14:37:1746283051</t>
  </si>
  <si>
    <t>P_3848920734314353</t>
  </si>
  <si>
    <t>2025-04-21 00:00:00</t>
  </si>
  <si>
    <t>P_3620442327314879</t>
  </si>
  <si>
    <t>2025-05-08 11:51:1746705087</t>
  </si>
  <si>
    <t>P_7202895465002769</t>
  </si>
  <si>
    <t>澳大利亚</t>
  </si>
  <si>
    <t>KK-ZW-XF-NA-MATH</t>
  </si>
  <si>
    <t>2025-01-30 00:00:00</t>
  </si>
  <si>
    <t>P_1589131095495863</t>
  </si>
  <si>
    <t>2025-05-10 09:00:1746867630</t>
  </si>
  <si>
    <t>P_1275845472280263</t>
  </si>
  <si>
    <t>2024-12-09 00:00:00</t>
  </si>
  <si>
    <t>P_6896819974918920</t>
  </si>
  <si>
    <t>2025-05-04 19:31:1746387087</t>
  </si>
  <si>
    <t>P_5471625029726453</t>
  </si>
  <si>
    <t>P_1584093183720414</t>
  </si>
  <si>
    <t>2025-05-09 07:26:1746775587</t>
  </si>
  <si>
    <t>P_3216554102375718</t>
  </si>
  <si>
    <t>2025-05-08 00:00:00</t>
  </si>
  <si>
    <t>P_1141545075036792</t>
  </si>
  <si>
    <t>2025-05-04 08:51:1746348706</t>
  </si>
  <si>
    <t>P_3877531431946396</t>
  </si>
  <si>
    <t>P_8211073821836761</t>
  </si>
  <si>
    <t>2025-05-07 22:19:1746656368</t>
  </si>
  <si>
    <t>P_8775676833293487</t>
  </si>
  <si>
    <t>P_4411073610640058</t>
  </si>
  <si>
    <t>2025-05-08 19:41:1746733282</t>
  </si>
  <si>
    <t>王婷1</t>
  </si>
  <si>
    <t>P_5763088553622960</t>
  </si>
  <si>
    <t>P_1237457481094290</t>
  </si>
  <si>
    <t>2025-05-05 14:02:1746453749</t>
  </si>
  <si>
    <t>P_4888782423075966</t>
  </si>
  <si>
    <t>2025-05-03 00:00:00</t>
  </si>
  <si>
    <t>P_8780603012351142</t>
  </si>
  <si>
    <t>2025-05-10 07:03:1746860620</t>
  </si>
  <si>
    <t>P_2116838646161903</t>
  </si>
  <si>
    <t>P_2411717257879358</t>
  </si>
  <si>
    <t>2025-05-07 16:54:1746636847</t>
  </si>
  <si>
    <t>P_6457354170991394</t>
  </si>
  <si>
    <t>P_8444463866026635</t>
  </si>
  <si>
    <t>2025-05-08 15:40:1746718825</t>
  </si>
  <si>
    <t>P_4207610760457293</t>
  </si>
  <si>
    <t>P_6349168121125309</t>
  </si>
  <si>
    <t>2025-05-03 08:46:1746262011</t>
  </si>
  <si>
    <t>P_6228577461823880</t>
  </si>
  <si>
    <t>MA-BDLM-SM-OT-YINGMOM</t>
  </si>
  <si>
    <t>P_3162627972147410</t>
  </si>
  <si>
    <t>2025-05-09 08:15:1746778520</t>
  </si>
  <si>
    <t>P_2269655132780558</t>
  </si>
  <si>
    <t>P_2832425057226368</t>
  </si>
  <si>
    <t>2025-05-08 10:41:1746700876</t>
  </si>
  <si>
    <t>2025-04-26 12:44:1745671498</t>
  </si>
  <si>
    <t>P_6515406180492374</t>
  </si>
  <si>
    <t>升舱课包-A计划-55min-25课时</t>
  </si>
  <si>
    <t>伯利兹</t>
  </si>
  <si>
    <t>2025-03-31 00:00:00</t>
  </si>
  <si>
    <t>P_3693069612816100</t>
  </si>
  <si>
    <t>2025-05-01 16:32:1746117176</t>
  </si>
  <si>
    <t>P_8881192731493090</t>
  </si>
  <si>
    <t>MA-BDLM-SP-SS-17NZNHD</t>
  </si>
  <si>
    <t>P_2184888785196945</t>
  </si>
  <si>
    <t>2025-05-10 10:24:1746872689</t>
  </si>
  <si>
    <t>P_3725972010361601</t>
  </si>
  <si>
    <t>P_8386639985342392</t>
  </si>
  <si>
    <t>2025-05-05 14:12:1746454335</t>
  </si>
  <si>
    <t>P_4666114349466311</t>
  </si>
  <si>
    <t>P_1186178681241339</t>
  </si>
  <si>
    <t>2025-05-07 12:22:1746620524</t>
  </si>
  <si>
    <t>P_2376009075722547</t>
  </si>
  <si>
    <t>P_4891031042906385</t>
  </si>
  <si>
    <t>2025-05-08 11:33:1746703985</t>
  </si>
  <si>
    <t>MA-BDLM-BC-CM-19SAMTO</t>
  </si>
  <si>
    <t>P_1114517580457723</t>
  </si>
  <si>
    <t>2025-05-06 22:19:1746569999</t>
  </si>
  <si>
    <t>P_3207820326281719</t>
  </si>
  <si>
    <t>P_1646906075757923</t>
  </si>
  <si>
    <t>2025-05-06 11:08:1746529708</t>
  </si>
  <si>
    <t>P_1862936923623831</t>
  </si>
  <si>
    <t>P_1669232295095961</t>
  </si>
  <si>
    <t>2025-05-04 15:31:1746372692</t>
  </si>
  <si>
    <t>P_3470404640926112</t>
  </si>
  <si>
    <t>P_5528299556503028</t>
  </si>
  <si>
    <t>2025-05-06 08:58:1746521933</t>
  </si>
  <si>
    <t>P_2913367029832970</t>
  </si>
  <si>
    <t>P_1981916524120679</t>
  </si>
  <si>
    <t>2025-05-09 06:16:1746771417</t>
  </si>
  <si>
    <t>P_6111807361647208</t>
  </si>
  <si>
    <t>2025-04-25 00:00:00</t>
  </si>
  <si>
    <t>P_8644187958856777</t>
  </si>
  <si>
    <t>2025-05-04 17:48:1746380912</t>
  </si>
  <si>
    <t>P_4508904348688088</t>
  </si>
  <si>
    <t>2025-03-25 00:00:00</t>
  </si>
  <si>
    <t>P_7361605191705984</t>
  </si>
  <si>
    <t>2025-05-08 17:49:1746726542</t>
  </si>
  <si>
    <t>P_4393642015385045</t>
  </si>
  <si>
    <t>2025-02-06 00:00:00</t>
  </si>
  <si>
    <t>P_7227484259549620</t>
  </si>
  <si>
    <t>2025-05-02 13:21:1746192101</t>
  </si>
  <si>
    <t>P_2689485691725602</t>
  </si>
  <si>
    <t>P_5682299968515493</t>
  </si>
  <si>
    <t>2025-05-09 12:10:1746792656</t>
  </si>
  <si>
    <t>P_7416366718500597</t>
  </si>
  <si>
    <t>MA-BD-HLL-NA-KID</t>
  </si>
  <si>
    <t>2021-08-16 00:00:00</t>
  </si>
  <si>
    <t>P_8168952380875923</t>
  </si>
  <si>
    <t>2025-05-06 13:04:1746536654</t>
  </si>
  <si>
    <t>P_5353687812893343</t>
  </si>
  <si>
    <t>MA-BDG-SM-OT-08BLUE</t>
  </si>
  <si>
    <t>P_8492209149052340</t>
  </si>
  <si>
    <t>2025-05-04 11:39:1746358772</t>
  </si>
  <si>
    <t>P_3467363368707516</t>
  </si>
  <si>
    <t>P_3381009590489691</t>
  </si>
  <si>
    <t>2025-05-08 16:30:1746721810</t>
  </si>
  <si>
    <t>pay.singsathit1</t>
  </si>
  <si>
    <t>P_3585104557542480</t>
  </si>
  <si>
    <t>Thailand Team</t>
  </si>
  <si>
    <t>Learning Advisor</t>
  </si>
  <si>
    <t>OT-AI-TH-EN-IH</t>
  </si>
  <si>
    <t>P_5430410208678967</t>
  </si>
  <si>
    <t>2025-05-06 10:37:1746527820</t>
  </si>
  <si>
    <t>P_8176208673556665</t>
  </si>
  <si>
    <t>P_5234249473436417</t>
  </si>
  <si>
    <t>2025-05-10 06:11:1746857477</t>
  </si>
  <si>
    <t>P_8531853141378792</t>
  </si>
  <si>
    <t>P_7173789230636391</t>
  </si>
  <si>
    <t>2025-05-09 06:34:1746772469</t>
  </si>
  <si>
    <t>P_7592628321185020</t>
  </si>
  <si>
    <t>PM-FB-LP-AD-BookHTO</t>
  </si>
  <si>
    <t>P_2542181996256350</t>
  </si>
  <si>
    <t>2025-05-09 20:01:1746820904</t>
  </si>
  <si>
    <t>P_3857358271238674</t>
  </si>
  <si>
    <t>P_5131620698140289</t>
  </si>
  <si>
    <t>2025-05-09 10:51:1746787903</t>
  </si>
  <si>
    <t>P_6176610456559236</t>
  </si>
  <si>
    <t>P_6150616091449051</t>
  </si>
  <si>
    <t>2025-05-09 09:29:1746782953</t>
  </si>
  <si>
    <t>P_7694172694671963</t>
  </si>
  <si>
    <t>P_8913889636816955</t>
  </si>
  <si>
    <t>2025-05-06 11:12:1746529964</t>
  </si>
  <si>
    <t>P_3708411491794460</t>
  </si>
  <si>
    <t>2025-04-18 00:00:00</t>
  </si>
  <si>
    <t>P_8232035392073216</t>
  </si>
  <si>
    <t>2025-05-08 10:13:1746699225</t>
  </si>
  <si>
    <t>P_1220307721058916</t>
  </si>
  <si>
    <t>MA-BDLM-SM-WC-32COKID</t>
  </si>
  <si>
    <t>P_7617471097708638</t>
  </si>
  <si>
    <t>2025-05-09 15:43:1746805394</t>
  </si>
  <si>
    <t>P_4783025279884366</t>
  </si>
  <si>
    <t>P_5436749750144377</t>
  </si>
  <si>
    <t>2025-05-10 12:33:1746880384</t>
  </si>
  <si>
    <t>P_5886293644906904</t>
  </si>
  <si>
    <t>P_1494005684263674</t>
  </si>
  <si>
    <t>2025-05-03 09:00:1746262845</t>
  </si>
  <si>
    <t>P_4730416794032188</t>
  </si>
  <si>
    <t>P_2843172585830283</t>
  </si>
  <si>
    <t>2025-05-09 18:23:1746815033</t>
  </si>
  <si>
    <t>P_5825835562706560</t>
  </si>
  <si>
    <t>P_4425154036544633</t>
  </si>
  <si>
    <t>2025-05-08 17:44:1746726242</t>
  </si>
  <si>
    <t>P_7902107619650987</t>
  </si>
  <si>
    <t>P_3470079039008305</t>
  </si>
  <si>
    <t>2025-05-01 13:18:1746105533</t>
  </si>
  <si>
    <t>P_5755163929688667</t>
  </si>
  <si>
    <t>P_4727588471750876</t>
  </si>
  <si>
    <t>2025-05-06 17:54:1746554067</t>
  </si>
  <si>
    <t>P_7736500812732894</t>
  </si>
  <si>
    <t>2025-04-14 00:00:00</t>
  </si>
  <si>
    <t>P_2469606779812508</t>
  </si>
  <si>
    <t>2025-05-06 13:40:1746538831</t>
  </si>
  <si>
    <t>P_6303832102295246</t>
  </si>
  <si>
    <t>OT-FM-INCN-NA-CNC</t>
  </si>
  <si>
    <t>P_3323538437932177</t>
  </si>
  <si>
    <t>2025-05-07 16:22:1746634959</t>
  </si>
  <si>
    <t>P_2320721669607350</t>
  </si>
  <si>
    <t>中文直播进阶版学期制小班课</t>
  </si>
  <si>
    <t>202411【新签专属】学期制小班课36课时 - 折扣</t>
  </si>
  <si>
    <t>PM-XHS-DM-NANA-YTH</t>
  </si>
  <si>
    <t>P_7508936601289028</t>
  </si>
  <si>
    <t>2025-05-08 17:07:1746724075</t>
  </si>
  <si>
    <t>P_7626138070381344</t>
  </si>
  <si>
    <t>P_3688353150027126</t>
  </si>
  <si>
    <t>2025-05-10 12:33:1746880392</t>
  </si>
  <si>
    <t>P_4634670624018168</t>
  </si>
  <si>
    <t>2025-05-09 00:00:00</t>
  </si>
  <si>
    <t>P_2828681836069805</t>
  </si>
  <si>
    <t>2025-05-05 19:04:1746471843</t>
  </si>
  <si>
    <t>cheuyen.yoo</t>
  </si>
  <si>
    <t>P_6863841031144877</t>
  </si>
  <si>
    <t>Malaysia Team</t>
  </si>
  <si>
    <t>2025-01-14 00:00:00</t>
  </si>
  <si>
    <t>P_1820732171229314</t>
  </si>
  <si>
    <t>2025-05-07 08:51:1746607860</t>
  </si>
  <si>
    <t>P_6903774454026673</t>
  </si>
  <si>
    <t>P_7671150738859015</t>
  </si>
  <si>
    <t>2025-05-07 22:07:1746655678</t>
  </si>
  <si>
    <t>P_7772858334767766</t>
  </si>
  <si>
    <t>英国</t>
  </si>
  <si>
    <t>P_4145767542841056</t>
  </si>
  <si>
    <t>2025-05-01 08:23:1746087782</t>
  </si>
  <si>
    <t>P_8885666266249534</t>
  </si>
  <si>
    <t>P_3706970080609963</t>
  </si>
  <si>
    <t>2025-05-05 13:37:1746452253</t>
  </si>
  <si>
    <t>P_6565150736930617</t>
  </si>
  <si>
    <t>P_5821494262554894</t>
  </si>
  <si>
    <t>2025-05-03 16:48:1746290891</t>
  </si>
  <si>
    <t>P_5839321109539698</t>
  </si>
  <si>
    <t>挪威</t>
  </si>
  <si>
    <t>PM-GG-SE-INC-BookHTO</t>
  </si>
  <si>
    <t>2025-03-18 00:00:00</t>
  </si>
  <si>
    <t>P_5298775810206738</t>
  </si>
  <si>
    <t>2025-05-02 22:38:1746225534</t>
  </si>
  <si>
    <t>P_7267072021700338</t>
  </si>
  <si>
    <t>法国</t>
  </si>
  <si>
    <t>P_7813546681053976</t>
  </si>
  <si>
    <t>2025-05-10 10:10:1746871844</t>
  </si>
  <si>
    <t>P_8376397668083933</t>
  </si>
  <si>
    <t>P_1478631574700814</t>
  </si>
  <si>
    <t>2025-05-05 21:15:1746479704</t>
  </si>
  <si>
    <t>P_2887497196540913</t>
  </si>
  <si>
    <t>阿联酋</t>
  </si>
  <si>
    <t>P_3878322488034513</t>
  </si>
  <si>
    <t>2025-05-06 09:13:1746522809</t>
  </si>
  <si>
    <t>P_6249460959066304</t>
  </si>
  <si>
    <t>P_1201286298400464</t>
  </si>
  <si>
    <t>2025-05-08 21:44:1746740676</t>
  </si>
  <si>
    <t>P_3415071836070517</t>
  </si>
  <si>
    <t>P_4719427966749566</t>
  </si>
  <si>
    <t>2025-05-08 18:13:1746728002</t>
  </si>
  <si>
    <t>P_2720332699323290</t>
  </si>
  <si>
    <t>2025-03-24 00:00:00</t>
  </si>
  <si>
    <t>P_8625455098267178</t>
  </si>
  <si>
    <t>2025-05-10 06:56:1746860203</t>
  </si>
  <si>
    <t>P_8466315291051896</t>
  </si>
  <si>
    <t>P_7157703460286028</t>
  </si>
  <si>
    <t>2025-05-03 14:54:1746284072</t>
  </si>
  <si>
    <t>P_8709786971340774</t>
  </si>
  <si>
    <t>P_7162161436821621</t>
  </si>
  <si>
    <t>2025-05-04 22:56:1746399412</t>
  </si>
  <si>
    <t>P_1673054267475459</t>
  </si>
  <si>
    <t>RF-ZA-CN-NA-RENEW</t>
  </si>
  <si>
    <t>P_2107779614948656</t>
  </si>
  <si>
    <t>2025-05-04 18:37:1746383877</t>
  </si>
  <si>
    <t>P_6884872727178590</t>
  </si>
  <si>
    <t>P_8532770566650901</t>
  </si>
  <si>
    <t>2025-05-06 19:12:1746558764</t>
  </si>
  <si>
    <t>P_3882838377531237</t>
  </si>
  <si>
    <t>P_7785589842261249</t>
  </si>
  <si>
    <t>2025-05-03 16:18:1746289090</t>
  </si>
  <si>
    <t>P_7601110987771063</t>
  </si>
  <si>
    <t>以色列</t>
  </si>
  <si>
    <t>P_6253833469463331</t>
  </si>
  <si>
    <t>2025-05-07 12:18:1746620282</t>
  </si>
  <si>
    <t>P_3120383720191413</t>
  </si>
  <si>
    <t>2025-04-10 00:00:00</t>
  </si>
  <si>
    <t>P_6374378542728674</t>
  </si>
  <si>
    <t>2025-05-05 00:09:1746403766</t>
  </si>
  <si>
    <t>P_4417214233911346</t>
  </si>
  <si>
    <t>2021-01-29 00:00:00</t>
  </si>
  <si>
    <t>P_7560440423052848</t>
  </si>
  <si>
    <t>2025-05-06 10:20:1746526856</t>
  </si>
  <si>
    <t>P_6489859257251401</t>
  </si>
  <si>
    <t>MA-BDG-SM-OT-08YZF</t>
  </si>
  <si>
    <t>P_3490672685058106</t>
  </si>
  <si>
    <t>2025-05-03 07:36:1746257761</t>
  </si>
  <si>
    <t>P_8802355171564301</t>
  </si>
  <si>
    <t>P_2833966655331085</t>
  </si>
  <si>
    <t>2025-05-06 01:35:1746495333</t>
  </si>
  <si>
    <t>P_1273234854113109</t>
  </si>
  <si>
    <t>P_7697010475867131</t>
  </si>
  <si>
    <t>2025-05-09 23:48:1746834487</t>
  </si>
  <si>
    <t>P_4320706116086488</t>
  </si>
  <si>
    <t>西班牙</t>
  </si>
  <si>
    <t>OT-APP-APPP-AN-NA</t>
  </si>
  <si>
    <t>2022-10-07 00:00:00</t>
  </si>
  <si>
    <t>P_7787927253595517</t>
  </si>
  <si>
    <t>2025-05-04 16:51:1746377514</t>
  </si>
  <si>
    <t>P_4471623829881459</t>
  </si>
  <si>
    <t>P_7654214462888370</t>
  </si>
  <si>
    <t>2025-05-01 13:07:1746104868</t>
  </si>
  <si>
    <t>P_6470849236824327</t>
  </si>
  <si>
    <t>RF-IR-H5-PT-JUN4</t>
  </si>
  <si>
    <t>2022-06-13 00:00:00</t>
  </si>
  <si>
    <t>P_6671107793597781</t>
  </si>
  <si>
    <t>2025-05-08 21:33:1746739988</t>
  </si>
  <si>
    <t>P_1766184954304601</t>
  </si>
  <si>
    <t>P_2404894490252812</t>
  </si>
  <si>
    <t>2025-05-09 08:07:1746778048</t>
  </si>
  <si>
    <t>P_4396183745324051</t>
  </si>
  <si>
    <t>P_5882862245612549</t>
  </si>
  <si>
    <t>2025-05-05 09:10:1746436202</t>
  </si>
  <si>
    <t>P_5542841044978864</t>
  </si>
  <si>
    <t>P_3753444525603688</t>
  </si>
  <si>
    <t>2025-05-06 06:46:1746513985</t>
  </si>
  <si>
    <t>P_5413670221671035</t>
  </si>
  <si>
    <t>2025-04-15 00:00:00</t>
  </si>
  <si>
    <t>P_3345181124380080</t>
  </si>
  <si>
    <t>2025-05-09 09:53:1746784390</t>
  </si>
  <si>
    <t>P_4172027938402189</t>
  </si>
  <si>
    <t>P_5837275502942768</t>
  </si>
  <si>
    <t>2025-05-07 19:08:1746644904</t>
  </si>
  <si>
    <t>P_7640260696164400</t>
  </si>
  <si>
    <t>P_1985646806467378</t>
  </si>
  <si>
    <t>2025-05-05 17:11:1746465117</t>
  </si>
  <si>
    <t>P_2548862372474249</t>
  </si>
  <si>
    <t>OT-FB-SG-IP-NA</t>
  </si>
  <si>
    <t>P_1590835275558171</t>
  </si>
  <si>
    <t>2025-05-04 22:25:1746397514</t>
  </si>
  <si>
    <t>P_5323421667949235</t>
  </si>
  <si>
    <t>MA-BDG-SM-OT-CBM</t>
  </si>
  <si>
    <t>P_1579669036107651</t>
  </si>
  <si>
    <t>2025-05-04 18:00:1746381614</t>
  </si>
  <si>
    <t>P_6217570546325594</t>
  </si>
  <si>
    <t>P_7187172718188736</t>
  </si>
  <si>
    <t>2025-05-05 22:06:1746482785</t>
  </si>
  <si>
    <t>P_7627570306982272</t>
  </si>
  <si>
    <t>P_6760370719811628</t>
  </si>
  <si>
    <t>2025-05-06 20:17:1746562635</t>
  </si>
  <si>
    <t>P_7769387813869697</t>
  </si>
  <si>
    <t>P_5486820997680820</t>
  </si>
  <si>
    <t>2025-05-06 17:42:1746553361</t>
  </si>
  <si>
    <t>P_2794953810158413</t>
  </si>
  <si>
    <t>P_7863463058357713</t>
  </si>
  <si>
    <t>2025-05-06 22:14:1746569698</t>
  </si>
  <si>
    <t>P_6131848104525116</t>
  </si>
  <si>
    <t>P_5223251960523663</t>
  </si>
  <si>
    <t>2025-05-10 10:46:1746874013</t>
  </si>
  <si>
    <t>P_1723948800019389</t>
  </si>
  <si>
    <t>P_6159235135070859</t>
  </si>
  <si>
    <t>2025-05-03 12:14:1746274479</t>
  </si>
  <si>
    <t>P_5762743769916164</t>
  </si>
  <si>
    <t>MA-BDLM-SM-WC-JZOL</t>
  </si>
  <si>
    <t>P_5452065020313885</t>
  </si>
  <si>
    <t>2025-05-08 19:51:1746733862</t>
  </si>
  <si>
    <t>P_3167021653968803</t>
  </si>
  <si>
    <t>P_8628750477782732</t>
  </si>
  <si>
    <t>2025-05-10 12:01:1746878493</t>
  </si>
  <si>
    <t>P_1452060235218432</t>
  </si>
  <si>
    <t>2025-02-21 00:00:00</t>
  </si>
  <si>
    <t>P_3232148029515053</t>
  </si>
  <si>
    <t>2025-05-07 09:19:1746609548</t>
  </si>
  <si>
    <t>P_7316877425258801</t>
  </si>
  <si>
    <t>P_8796174083515932</t>
  </si>
  <si>
    <t>2025-05-03 12:47:1746276431</t>
  </si>
  <si>
    <t>P_5728995168603081</t>
  </si>
  <si>
    <t>OT-APP-LP-NA-MT</t>
  </si>
  <si>
    <t>P_4456372770019406</t>
  </si>
  <si>
    <t>2025-05-07 08:44:1746607447</t>
  </si>
  <si>
    <t>P_3346916539515369</t>
  </si>
  <si>
    <t>P_5255485967331468</t>
  </si>
  <si>
    <t>2025-05-09 12:05:1746792308</t>
  </si>
  <si>
    <t>P_1524814803212253</t>
  </si>
  <si>
    <t>P_2850180169314387</t>
  </si>
  <si>
    <t>2025-05-05 12:42:1746448933</t>
  </si>
  <si>
    <t>P_4225207707566712</t>
  </si>
  <si>
    <t>P_3247376762397272</t>
  </si>
  <si>
    <t>2025-05-09 17:15:1746810924</t>
  </si>
  <si>
    <t>P_8494206421538700</t>
  </si>
  <si>
    <t>MA-BDLM-SM-RE-17NZNMT</t>
  </si>
  <si>
    <t>P_4382710335046883</t>
  </si>
  <si>
    <t>2025-05-08 19:29:1746732589</t>
  </si>
  <si>
    <t>P_2354184134522548</t>
  </si>
  <si>
    <t>P_7465366888785257</t>
  </si>
  <si>
    <t>2025-05-06 08:54:1746521660</t>
  </si>
  <si>
    <t>P_2694189713678295</t>
  </si>
  <si>
    <t>MA-BDLM-GO-AO-11HLiao</t>
  </si>
  <si>
    <t>P_2430138687549802</t>
  </si>
  <si>
    <t>2025-05-04 11:20:1746357622</t>
  </si>
  <si>
    <t>P_7219613159542402</t>
  </si>
  <si>
    <t>MA-BDLM-SM-RE-17NZNSQ</t>
  </si>
  <si>
    <t>P_8580064492953100</t>
  </si>
  <si>
    <t>2025-05-05 09:53:1746438826</t>
  </si>
  <si>
    <t>P_1110749542903622</t>
  </si>
  <si>
    <t>P_8704887030185237</t>
  </si>
  <si>
    <t>2025-05-03 16:34:1746290041</t>
  </si>
  <si>
    <t>P_6669806416018189</t>
  </si>
  <si>
    <t>P_3197024287924453</t>
  </si>
  <si>
    <t>2025-05-07 14:57:1746629833</t>
  </si>
  <si>
    <t>P_5470153027428336</t>
  </si>
  <si>
    <t>P_4445617862395206</t>
  </si>
  <si>
    <t>2025-05-08 13:31:1746711102</t>
  </si>
  <si>
    <t>P_2805746430252199</t>
  </si>
  <si>
    <t>MA-BDLM-GO-AO-85SW</t>
  </si>
  <si>
    <t>P_3600920559845327</t>
  </si>
  <si>
    <t>P_5548909274189854</t>
  </si>
  <si>
    <t>P_1171791915475469</t>
  </si>
  <si>
    <t>2025-05-08 19:37:1746733026</t>
  </si>
  <si>
    <t>P_1604047551892897</t>
  </si>
  <si>
    <t>土耳其</t>
  </si>
  <si>
    <t>RF-IR-CN-MB-NA</t>
  </si>
  <si>
    <t>P_2907393576903866</t>
  </si>
  <si>
    <t>2025-05-05 20:59:1746478797</t>
  </si>
  <si>
    <t>P_7351706108909490</t>
  </si>
  <si>
    <t>P_7565413665666646</t>
  </si>
  <si>
    <t>2025-05-03 11:52:1746273142</t>
  </si>
  <si>
    <t>P_6283045409014540</t>
  </si>
  <si>
    <t>P_7532770694879723</t>
  </si>
  <si>
    <t>2025-05-02 19:44:1746215084</t>
  </si>
  <si>
    <t>P_3612981992750544</t>
  </si>
  <si>
    <t>德国</t>
  </si>
  <si>
    <t>OT-APP-LP-NA-MS</t>
  </si>
  <si>
    <t>P_2543819027801412</t>
  </si>
  <si>
    <t>2025-05-08 15:10:1746717016</t>
  </si>
  <si>
    <t>P_7130949692806663</t>
  </si>
  <si>
    <t>P_8507018638608638</t>
  </si>
  <si>
    <t>2025-05-06 22:25:1746570340</t>
  </si>
  <si>
    <t>P_8102491222008596</t>
  </si>
  <si>
    <t>P_2452037530868032</t>
  </si>
  <si>
    <t>2025-05-05 10:23:1746440603</t>
  </si>
  <si>
    <t>P_3195488333856274</t>
  </si>
  <si>
    <t>P_3105830727880343</t>
  </si>
  <si>
    <t>2025-05-06 12:11:1746533510</t>
  </si>
  <si>
    <t>P_8843817453458307</t>
  </si>
  <si>
    <t>学期制小班课</t>
  </si>
  <si>
    <t>中文直播学期制小班课1学期课包 - 108课时</t>
  </si>
  <si>
    <t>韩国</t>
  </si>
  <si>
    <t>MA-HK-PT-CHKJ-NA01</t>
  </si>
  <si>
    <t>P_2553753751403058</t>
  </si>
  <si>
    <t>2025-05-06 20:56:1746564967</t>
  </si>
  <si>
    <t>P_1264702713312869</t>
  </si>
  <si>
    <t>P_2188230886145365</t>
  </si>
  <si>
    <t>2025-05-03 18:17:1746296229</t>
  </si>
  <si>
    <t>P_6921387569170680</t>
  </si>
  <si>
    <t>2025-03-20 00:00:00</t>
  </si>
  <si>
    <t>P_6738908517163888</t>
  </si>
  <si>
    <t>2025-05-09 11:56:1746791772</t>
  </si>
  <si>
    <t>P_5239975049462781</t>
  </si>
  <si>
    <t>哥斯达黎加</t>
  </si>
  <si>
    <t>P_8381838698350516</t>
  </si>
  <si>
    <t>2025-05-08 20:23:1746735814</t>
  </si>
  <si>
    <t>P_1666096131092184</t>
  </si>
  <si>
    <t>P_1550925691723203</t>
  </si>
  <si>
    <t>2025-05-06 13:46:1746539216</t>
  </si>
  <si>
    <t>P_4637353933021722</t>
  </si>
  <si>
    <t>P_1188955263689593</t>
  </si>
  <si>
    <t>2025-05-07 14:53:1746629634</t>
  </si>
  <si>
    <t>P_1510692484827605</t>
  </si>
  <si>
    <t>MA-BDLM-GO-AD-85SW</t>
  </si>
  <si>
    <t>P_8306229828090542</t>
  </si>
  <si>
    <t>2025-05-10 11:10:1746875422</t>
  </si>
  <si>
    <t>P_4217828390717758</t>
  </si>
  <si>
    <t>P_5891701736602610</t>
  </si>
  <si>
    <t>2025-05-09 08:22:1746778952</t>
  </si>
  <si>
    <t>P_7955385581887500</t>
  </si>
  <si>
    <t>P_6919870677056119</t>
  </si>
  <si>
    <t>2025-05-04 08:55:1746348959</t>
  </si>
  <si>
    <t>P_6190043007697005</t>
  </si>
  <si>
    <t>P_4324871073164006</t>
  </si>
  <si>
    <t>2025-05-08 16:24:1746721461</t>
  </si>
  <si>
    <t>P_4466543590953499</t>
  </si>
  <si>
    <t>MA-BDLM-BC-CM-18MOMSPODCAST</t>
  </si>
  <si>
    <t>P_3490025246175055</t>
  </si>
  <si>
    <t>2025-05-10 12:43:1746880990</t>
  </si>
  <si>
    <t>P_6606516958794489</t>
  </si>
  <si>
    <t>P_8317962019513560</t>
  </si>
  <si>
    <t>2025-05-07 10:39:1746614391</t>
  </si>
  <si>
    <t>P_3478594727730125</t>
  </si>
  <si>
    <t>P_6742762720110510</t>
  </si>
  <si>
    <t>2025-05-05 13:13:1746450831</t>
  </si>
  <si>
    <t>P_1899367923690215</t>
  </si>
  <si>
    <t>P_8753023177075168</t>
  </si>
  <si>
    <t>2025-05-03 06:58:1746255490</t>
  </si>
  <si>
    <t>P_5443243001052300</t>
  </si>
  <si>
    <t>P_5253699366511865</t>
  </si>
  <si>
    <t>2025-05-05 17:29:1746466165</t>
  </si>
  <si>
    <t>P_2700402236077003</t>
  </si>
  <si>
    <t>P_8400602825898035</t>
  </si>
  <si>
    <t>2025-05-08 05:10:1746681012</t>
  </si>
  <si>
    <t>P_1131127548274907</t>
  </si>
  <si>
    <t>2025-04-20 00:00:00</t>
  </si>
  <si>
    <t>P_1477448454578697</t>
  </si>
  <si>
    <t>2025-05-01 00:59:1746061190</t>
  </si>
  <si>
    <t>P_3429645043132359</t>
  </si>
  <si>
    <t>MA-BDG-SM-OT-08ETHAN</t>
  </si>
  <si>
    <t>P_2284622031355203</t>
  </si>
  <si>
    <t>2025-05-04 14:11:1746367910</t>
  </si>
  <si>
    <t>P_3712647776234839</t>
  </si>
  <si>
    <t>马来西亚</t>
  </si>
  <si>
    <t>P_1413486436015196</t>
  </si>
  <si>
    <t>2025-05-05 20:56:1746478567</t>
  </si>
  <si>
    <t>P_6866413883165781</t>
  </si>
  <si>
    <t>P_7376515560646448</t>
  </si>
  <si>
    <t>2025-05-04 09:29:1746350990</t>
  </si>
  <si>
    <t>P_1991388395341233</t>
  </si>
  <si>
    <t>P_6865521866297032</t>
  </si>
  <si>
    <t>2025-05-05 14:03:1746453800</t>
  </si>
  <si>
    <t>P_2991741468396949</t>
  </si>
  <si>
    <t>KK-TK-NA-NA-MATH</t>
  </si>
  <si>
    <t>P_3664960920939487</t>
  </si>
  <si>
    <t>2025-05-06 18:06:1746554762</t>
  </si>
  <si>
    <t>P_2646684520352533</t>
  </si>
  <si>
    <t>瑞典</t>
  </si>
  <si>
    <t>P_4229811345231495</t>
  </si>
  <si>
    <t>2025-05-04 13:36:1746365760</t>
  </si>
  <si>
    <t>P_4497593909289739</t>
  </si>
  <si>
    <t>P_1197143184450815</t>
  </si>
  <si>
    <t>2025-05-07 13:50:1746625846</t>
  </si>
  <si>
    <t>P_2339760090909158</t>
  </si>
  <si>
    <t>KK-ZW-LA-NA-ESL</t>
  </si>
  <si>
    <t>P_3527052157366750</t>
  </si>
  <si>
    <t>2025-05-09 18:51:1746816710</t>
  </si>
  <si>
    <t>P_7694680755829231</t>
  </si>
  <si>
    <t>P_4474655400590254</t>
  </si>
  <si>
    <t>2025-05-09 18:20:1746814828</t>
  </si>
  <si>
    <t>P_1324175123609042</t>
  </si>
  <si>
    <t>P_8651014316392260</t>
  </si>
  <si>
    <t>2025-05-05 16:57:1746464248</t>
  </si>
  <si>
    <t>P_6306690047827831</t>
  </si>
  <si>
    <t>P_3873535224434864</t>
  </si>
  <si>
    <t>2025-05-04 09:38:1746351494</t>
  </si>
  <si>
    <t>P_7470352854502679</t>
  </si>
  <si>
    <t>MA-BDLM-SM-RE-18MONTREAL</t>
  </si>
  <si>
    <t>2025-04-13 00:00:00</t>
  </si>
  <si>
    <t>P_1326403402365846</t>
  </si>
  <si>
    <t>2025-05-02 21:16:1746220612</t>
  </si>
  <si>
    <t>P_6871840805100817</t>
  </si>
  <si>
    <t>P_8545791561581019</t>
  </si>
  <si>
    <t>2025-05-08 19:24:1746732270</t>
  </si>
  <si>
    <t>P_8666596520292416</t>
  </si>
  <si>
    <t>P_7602810815432759</t>
  </si>
  <si>
    <t>2025-05-08 00:42:1746664969</t>
  </si>
  <si>
    <t>P_5659536095057987</t>
  </si>
  <si>
    <t>P_4838902552599722</t>
  </si>
  <si>
    <t>2025-05-06 11:57:1746532651</t>
  </si>
  <si>
    <t>P_4355800144662990</t>
  </si>
  <si>
    <t>P_3383195856057931</t>
  </si>
  <si>
    <t>2025-05-06 19:18:1746559101</t>
  </si>
  <si>
    <t>P_6755426457669919</t>
  </si>
  <si>
    <t>RF-IR-PS-UP-NA</t>
  </si>
  <si>
    <t>2021-08-17 00:00:00</t>
  </si>
  <si>
    <t>P_2400602593294118</t>
  </si>
  <si>
    <t>2025-05-05 10:30:1746441056</t>
  </si>
  <si>
    <t>P_8630175099072036</t>
  </si>
  <si>
    <t>2022-10-25 00:00:00</t>
  </si>
  <si>
    <t>P_5460633221133723</t>
  </si>
  <si>
    <t>2025-05-05 00:03:1746403403</t>
  </si>
  <si>
    <t>P_2124495076702596</t>
  </si>
  <si>
    <t>P_5753070557811215</t>
  </si>
  <si>
    <t>2025-05-08 12:08:1746706092</t>
  </si>
  <si>
    <t>P_7616086611499680</t>
  </si>
  <si>
    <t>P_1560433750081185</t>
  </si>
  <si>
    <t>2025-05-09 18:51:1746816700</t>
  </si>
  <si>
    <t>P_8887503561499633</t>
  </si>
  <si>
    <t>P_7264747402731984</t>
  </si>
  <si>
    <t>2025-05-08 12:13:1746706420</t>
  </si>
  <si>
    <t>P_7862362074571197</t>
  </si>
  <si>
    <t>MA-BDLM-GO-AO-16TXEDU</t>
  </si>
  <si>
    <t>P_7447047267504463</t>
  </si>
  <si>
    <t>2025-05-05 21:16:1746479814</t>
  </si>
  <si>
    <t>P_4191016103588407</t>
  </si>
  <si>
    <t>2025-03-23 00:00:00</t>
  </si>
  <si>
    <t>P_3455089019113095</t>
  </si>
  <si>
    <t>2025-05-06 09:02:1746522137</t>
  </si>
  <si>
    <t>P_5583346637975445</t>
  </si>
  <si>
    <t>P_8449025695052759</t>
  </si>
  <si>
    <t>2025-05-05 02:17:1746411437</t>
  </si>
  <si>
    <t>P_6123979902573785</t>
  </si>
  <si>
    <t>P_3572296218415516</t>
  </si>
  <si>
    <t>2025-05-10 12:16:1746879376</t>
  </si>
  <si>
    <t>P_2461450890078487</t>
  </si>
  <si>
    <t>P_7109758121930520</t>
  </si>
  <si>
    <t>2025-05-05 11:23:1746444190</t>
  </si>
  <si>
    <t>P_8387100597366210</t>
  </si>
  <si>
    <t>P_6511049992239981</t>
  </si>
  <si>
    <t>2025-05-10 10:47:1746874054</t>
  </si>
  <si>
    <t>P_5904062413092042</t>
  </si>
  <si>
    <t>P_4400967738845608</t>
  </si>
  <si>
    <t>2025-05-01 00:19:1746058750</t>
  </si>
  <si>
    <t>P_6289000347382721</t>
  </si>
  <si>
    <t>智利</t>
  </si>
  <si>
    <t>2022-05-26 00:00:00</t>
  </si>
  <si>
    <t>P_6199379657397103</t>
  </si>
  <si>
    <t>2025-05-05 09:02:1746435752</t>
  </si>
  <si>
    <t>P_7265365900819872</t>
  </si>
  <si>
    <t>P_7347178831480256</t>
  </si>
  <si>
    <t>2025-05-04 11:56:1746359791</t>
  </si>
  <si>
    <t>P_2600699569210538</t>
  </si>
  <si>
    <t>MA-BDLM-GO-AO-30JOLLY</t>
  </si>
  <si>
    <t>P_7763545045167047</t>
  </si>
  <si>
    <t>2025-05-07 11:13:1746616435</t>
  </si>
  <si>
    <t>P_1858911334613782</t>
  </si>
  <si>
    <t>P_3208344113962458</t>
  </si>
  <si>
    <t>2025-05-08 08:02:1746691326</t>
  </si>
  <si>
    <t>P_2674631228638028</t>
  </si>
  <si>
    <t>P_2984403219591712</t>
  </si>
  <si>
    <t>2025-05-03 10:15:1746267310</t>
  </si>
  <si>
    <t>P_5779783962767930</t>
  </si>
  <si>
    <t>P_6532301069447679</t>
  </si>
  <si>
    <t>2025-05-06 17:01:1746550866</t>
  </si>
  <si>
    <t>P_2906640593707551</t>
  </si>
  <si>
    <t>P_4407458927070451</t>
  </si>
  <si>
    <t>2025-05-03 19:58:1746302318</t>
  </si>
  <si>
    <t>P_4799946429177259</t>
  </si>
  <si>
    <t>P_8516856326979320</t>
  </si>
  <si>
    <t>2025-05-05 12:13:1746447209</t>
  </si>
  <si>
    <t>P_3535567658739234</t>
  </si>
  <si>
    <t>RF-AM-APP-PS-CN</t>
  </si>
  <si>
    <t>2022-01-18 00:00:00</t>
  </si>
  <si>
    <t>P_2170326315021750</t>
  </si>
  <si>
    <t>2025-05-10 11:39:1746877141</t>
  </si>
  <si>
    <t>P_2352290258436273</t>
  </si>
  <si>
    <t>2022-01-05 00:00:00</t>
  </si>
  <si>
    <t>P_6181756179426674</t>
  </si>
  <si>
    <t>2025-05-02 22:25:1746224744</t>
  </si>
  <si>
    <t>P_8868941293606813</t>
  </si>
  <si>
    <t>P_4452794290637945</t>
  </si>
  <si>
    <t>2025-05-08 09:10:1746695451</t>
  </si>
  <si>
    <t>P_1757489113759566</t>
  </si>
  <si>
    <t>P_2340589144045895</t>
  </si>
  <si>
    <t>2025-05-07 11:47:1746618422</t>
  </si>
  <si>
    <t>P_6415704214259161</t>
  </si>
  <si>
    <t>MA-BD-WDM-NA-YTH</t>
  </si>
  <si>
    <t>2021-01-25 00:00:00</t>
  </si>
  <si>
    <t>P_6465602084485085</t>
  </si>
  <si>
    <t>2025-05-07 09:04:1746608661</t>
  </si>
  <si>
    <t>P_3698434567218038</t>
  </si>
  <si>
    <t>P_5592566423487394</t>
  </si>
  <si>
    <t>2025-05-06 15:57:1746547045</t>
  </si>
  <si>
    <t>P_4484211573456773</t>
  </si>
  <si>
    <t>P_8844830464585267</t>
  </si>
  <si>
    <t>2025-05-05 23:24:1746487465</t>
  </si>
  <si>
    <t>P_1624070225141909</t>
  </si>
  <si>
    <t>P_6523431654468934</t>
  </si>
  <si>
    <t>2025-05-07 20:48:1746650908</t>
  </si>
  <si>
    <t>P_7807540797999568</t>
  </si>
  <si>
    <t>中国</t>
  </si>
  <si>
    <t>MA-BDLM-BC-CM-HOUHBC</t>
  </si>
  <si>
    <t>P_6406947092680035</t>
  </si>
  <si>
    <t>2025-05-03 11:52:1746273146</t>
  </si>
  <si>
    <t>P_7411101201493490</t>
  </si>
  <si>
    <t>P_1871775086077111</t>
  </si>
  <si>
    <t>2025-05-01 20:09:1746130157</t>
  </si>
  <si>
    <t>P_7359734705152415</t>
  </si>
  <si>
    <t>2024-11-05 00:00:00</t>
  </si>
  <si>
    <t>P_3348128830615696</t>
  </si>
  <si>
    <t>2025-05-04 15:00:1746370853</t>
  </si>
  <si>
    <t>P_6200717487647001</t>
  </si>
  <si>
    <t>P_3799993779278667</t>
  </si>
  <si>
    <t>2025-05-03 13:10:1746277853</t>
  </si>
  <si>
    <t>P_4563217989093227</t>
  </si>
  <si>
    <t>KK-ZW-LA-NA-CL</t>
  </si>
  <si>
    <t>P_5640193398925656</t>
  </si>
  <si>
    <t>2025-05-03 11:30:1746271833</t>
  </si>
  <si>
    <t>P_7426204240298957</t>
  </si>
  <si>
    <t>MA-BDLM-SM-OT-19MMD</t>
  </si>
  <si>
    <t>P_7303487429165578</t>
  </si>
  <si>
    <t>2025-05-07 23:10:1746659403</t>
  </si>
  <si>
    <t>P_3322577621910126</t>
  </si>
  <si>
    <t>MA-BD-SG-KF-FC</t>
  </si>
  <si>
    <t>2024-09-19 00:00:00</t>
  </si>
  <si>
    <t>P_1417421772325166</t>
  </si>
  <si>
    <t>2025-05-05 09:56:1746438965</t>
  </si>
  <si>
    <t>P_5418218995294887</t>
  </si>
  <si>
    <t>P_6627847347991810</t>
  </si>
  <si>
    <t>2025-05-05 15:30:1746459002</t>
  </si>
  <si>
    <t>P_3524210115987868</t>
  </si>
  <si>
    <t>P_8786940001531569</t>
  </si>
  <si>
    <t>2025-05-06 10:36:1746527767</t>
  </si>
  <si>
    <t>P_3787768414465033</t>
  </si>
  <si>
    <t>P_3768456162045644</t>
  </si>
  <si>
    <t>2025-05-09 11:28:1746790119</t>
  </si>
  <si>
    <t>P_3277320829002653</t>
  </si>
  <si>
    <t>P_1212690021481114</t>
  </si>
  <si>
    <t>2025-05-06 18:15:1746555313</t>
  </si>
  <si>
    <t>P_1775301753053526</t>
  </si>
  <si>
    <t>P_6853169134642244</t>
  </si>
  <si>
    <t>2025-05-10 06:49:1746859773</t>
  </si>
  <si>
    <t>P_7276003889889177</t>
  </si>
  <si>
    <t>P_7861180916487812</t>
  </si>
  <si>
    <t>2025-05-09 19:09:1746817761</t>
  </si>
  <si>
    <t>P_6422878824473906</t>
  </si>
  <si>
    <t>P_1540902545170990</t>
  </si>
  <si>
    <t>2025-05-05 21:36:1746481014</t>
  </si>
  <si>
    <t>P_5572207525716297</t>
  </si>
  <si>
    <t>P_2350825282762833</t>
  </si>
  <si>
    <t>2025-05-09 08:12:1746778361</t>
  </si>
  <si>
    <t>P_5154629166961085</t>
  </si>
  <si>
    <t>MA-BDLM-GO-AO-42SHE</t>
  </si>
  <si>
    <t>P_5259535843271528</t>
  </si>
  <si>
    <t>2025-05-05 22:27:1746484052</t>
  </si>
  <si>
    <t>P_2764811285712702</t>
  </si>
  <si>
    <t>P_2356763902937891</t>
  </si>
  <si>
    <t>2025-05-02 18:19:1746209944</t>
  </si>
  <si>
    <t>P_1225545955333835</t>
  </si>
  <si>
    <t>中文直播学期制小班课1学期课包 - 72课时</t>
  </si>
  <si>
    <t>P_8671299107081670</t>
  </si>
  <si>
    <t>2025-05-04 13:41:1746366082</t>
  </si>
  <si>
    <t>P_7400602329605461</t>
  </si>
  <si>
    <t>P_4432726596806922</t>
  </si>
  <si>
    <t>2025-05-06 19:10:1746558620</t>
  </si>
  <si>
    <t>P_6493344276553247</t>
  </si>
  <si>
    <t>罗马尼亚</t>
  </si>
  <si>
    <t>P_6704544182948128</t>
  </si>
  <si>
    <t>2025-05-05 12:00:1746446445</t>
  </si>
  <si>
    <t>P_2705668251912162</t>
  </si>
  <si>
    <t>2025-04-11 00:00:00</t>
  </si>
  <si>
    <t>P_1757084795387614</t>
  </si>
  <si>
    <t>2025-05-05 11:13:1746443610</t>
  </si>
  <si>
    <t>P_1349632397289637</t>
  </si>
  <si>
    <t>MA-BDLM-GO-AO-32AUSSCA</t>
  </si>
  <si>
    <t>P_7527492281295673</t>
  </si>
  <si>
    <t>2025-05-06 12:05:1746533137</t>
  </si>
  <si>
    <t>P_8455322143181563</t>
  </si>
  <si>
    <t>MA-BDLM-GO-AO-23ABC</t>
  </si>
  <si>
    <t>P_1692749001766173</t>
  </si>
  <si>
    <t>2025-05-05 22:27:1746484054</t>
  </si>
  <si>
    <t>P_3490709285795245</t>
  </si>
  <si>
    <t>P_2509322775708119</t>
  </si>
  <si>
    <t>2025-05-06 10:44:1746528261</t>
  </si>
  <si>
    <t>P_8209069976929978</t>
  </si>
  <si>
    <t>P_8539142659606628</t>
  </si>
  <si>
    <t>2025-05-06 01:07:1746493654</t>
  </si>
  <si>
    <t>P_2316926758613144</t>
  </si>
  <si>
    <t>P_7739416556655557</t>
  </si>
  <si>
    <t>2025-05-10 12:58:1746881929</t>
  </si>
  <si>
    <t>P_4528691056296613</t>
  </si>
  <si>
    <t>P_3225243207630566</t>
  </si>
  <si>
    <t>2025-05-05 01:11:1746407475</t>
  </si>
  <si>
    <t>P_5605913905591783</t>
  </si>
  <si>
    <t>P_8144482009160399</t>
  </si>
  <si>
    <t>2025-05-09 10:48:1746787723</t>
  </si>
  <si>
    <t>P_1183772366598566</t>
  </si>
  <si>
    <t>P_8463909436008792</t>
  </si>
  <si>
    <t>2025-05-07 21:41:1746654098</t>
  </si>
  <si>
    <t>P_2682628089559560</t>
  </si>
  <si>
    <t>P_6830901178819442</t>
  </si>
  <si>
    <t>2025-05-05 17:08:1746464925</t>
  </si>
  <si>
    <t>P_4526885885599244</t>
  </si>
  <si>
    <t>爱尔兰</t>
  </si>
  <si>
    <t>MA-BDG-SM-OT-08MUAN</t>
  </si>
  <si>
    <t>P_6477292810899693</t>
  </si>
  <si>
    <t>2025-05-04 18:47:1746384447</t>
  </si>
  <si>
    <t>P_5247343262479278</t>
  </si>
  <si>
    <t>P_8185320223295840</t>
  </si>
  <si>
    <t>2025-05-06 11:27:1746530870</t>
  </si>
  <si>
    <t>P_7704874468265299</t>
  </si>
  <si>
    <t>P_2198118169394235</t>
  </si>
  <si>
    <t>2025-05-08 17:03:1746723800</t>
  </si>
  <si>
    <t>P_2886142950549168</t>
  </si>
  <si>
    <t>2025-01-12 00:00:00</t>
  </si>
  <si>
    <t>P_4364992578994165</t>
  </si>
  <si>
    <t>2025-05-10 12:52:1746881568</t>
  </si>
  <si>
    <t>P_1799996377656871</t>
  </si>
  <si>
    <t>P_3610733280423029</t>
  </si>
  <si>
    <t>2025-05-03 15:20:1746285623</t>
  </si>
  <si>
    <t>P_1559161987861871</t>
  </si>
  <si>
    <t>PM-FB-TH-IB-CN</t>
  </si>
  <si>
    <t>P_8161084492666823</t>
  </si>
  <si>
    <t>2025-05-09 20:53:1746824022</t>
  </si>
  <si>
    <t>P_1532256094067585</t>
  </si>
  <si>
    <t>P_4403782996443780</t>
  </si>
  <si>
    <t>2025-05-01 09:08:1746090535</t>
  </si>
  <si>
    <t>P_2695435403957268</t>
  </si>
  <si>
    <t>P_8268752066204457</t>
  </si>
  <si>
    <t>2025-05-01 17:13:1746119607</t>
  </si>
  <si>
    <t>P_3497267534765670</t>
  </si>
  <si>
    <t>OT-APP-LP-NA-ELA</t>
  </si>
  <si>
    <t>P_1266537555928971</t>
  </si>
  <si>
    <t>2025-05-05 12:51:1746449519</t>
  </si>
  <si>
    <t>P_7601184712556231</t>
  </si>
  <si>
    <t>P_4435270903202327</t>
  </si>
  <si>
    <t>2025-05-04 13:15:1746364505</t>
  </si>
  <si>
    <t>P_4593515734452883</t>
  </si>
  <si>
    <t>P_6101272295344667</t>
  </si>
  <si>
    <t>2025-05-03 11:51:1746273101</t>
  </si>
  <si>
    <t>P_6208956952493865</t>
  </si>
  <si>
    <t>2025-02-01 00:00:00</t>
  </si>
  <si>
    <t>P_1659127191719617</t>
  </si>
  <si>
    <t>2025-05-04 09:53:1746352438</t>
  </si>
  <si>
    <t>P_6412418727861365</t>
  </si>
  <si>
    <t>MA-BDG-BC-OT-HTYY</t>
  </si>
  <si>
    <t>2022-02-11 00:00:00</t>
  </si>
  <si>
    <t>P_2213804359331289</t>
  </si>
  <si>
    <t>2025-05-08 09:09:1746695378</t>
  </si>
  <si>
    <t>P_2322250403891412</t>
  </si>
  <si>
    <t>P_1366306735555212</t>
  </si>
  <si>
    <t>2025-05-04 14:10:1746367827</t>
  </si>
  <si>
    <t>P_4573377324047949</t>
  </si>
  <si>
    <t>P_1894684047058602</t>
  </si>
  <si>
    <t>2025-05-02 23:10:1746227423</t>
  </si>
  <si>
    <t>P_8375565031752272</t>
  </si>
  <si>
    <t>P_1799837150109855</t>
  </si>
  <si>
    <t>2025-05-01 21:17:1746134227</t>
  </si>
  <si>
    <t>P_3798342474197527</t>
  </si>
  <si>
    <t>P_8803828566232286</t>
  </si>
  <si>
    <t>2025-05-09 19:11:1746817861</t>
  </si>
  <si>
    <t>P_3429709337042319</t>
  </si>
  <si>
    <t>泰国学期小班课</t>
  </si>
  <si>
    <t>一周一节课-泰国小班-50课时</t>
  </si>
  <si>
    <t>RF-IR-TH-CC-NA</t>
  </si>
  <si>
    <t>P_2660125207614360</t>
  </si>
  <si>
    <t>2025-05-09 11:51:1746791496</t>
  </si>
  <si>
    <t>P_7855035796431995</t>
  </si>
  <si>
    <t>P_7373188855425417</t>
  </si>
  <si>
    <t>2025-05-02 13:18:1746191903</t>
  </si>
  <si>
    <t>bua.niamdang1</t>
  </si>
  <si>
    <t>P_1642283507751398</t>
  </si>
  <si>
    <t>P_6673879836370082</t>
  </si>
  <si>
    <t>2025-05-04 23:08:1746400083</t>
  </si>
  <si>
    <t>P_7469975457578528</t>
  </si>
  <si>
    <t>P_8559711869140568</t>
  </si>
  <si>
    <t>2025-05-05 15:20:1746458439</t>
  </si>
  <si>
    <t>P_7471304845873046</t>
  </si>
  <si>
    <t>P_2280042491227066</t>
  </si>
  <si>
    <t>2025-05-04 05:44:1746337462</t>
  </si>
  <si>
    <t>P_2684680385430266</t>
  </si>
  <si>
    <t>2025-04-17 00:00:00</t>
  </si>
  <si>
    <t>P_3107934921471311</t>
  </si>
  <si>
    <t>2025-05-06 09:55:1746525307</t>
  </si>
  <si>
    <t>P_2664060475506672</t>
  </si>
  <si>
    <t>P_2561165364919263</t>
  </si>
  <si>
    <t>2025-05-03 06:21:1746253262</t>
  </si>
  <si>
    <t>P_3543918777415017</t>
  </si>
  <si>
    <t>P_7679599191430177</t>
  </si>
  <si>
    <t>2025-05-06 21:10:1746565834</t>
  </si>
  <si>
    <t>P_8621912601202410</t>
  </si>
  <si>
    <t>P_5693267695177262</t>
  </si>
  <si>
    <t>2025-05-04 08:28:1746347328</t>
  </si>
  <si>
    <t>P_3773219791302409</t>
  </si>
  <si>
    <t>P_1441816843274386</t>
  </si>
  <si>
    <t>2025-05-03 17:54:1746294848</t>
  </si>
  <si>
    <t>P_8340727512517514</t>
  </si>
  <si>
    <t>P_3185366678541639</t>
  </si>
  <si>
    <t>2025-05-08 12:30:1746707441</t>
  </si>
  <si>
    <t>P_6759540775092374</t>
  </si>
  <si>
    <t>P_5250533079631280</t>
  </si>
  <si>
    <t>2025-05-04 11:54:1746359697</t>
  </si>
  <si>
    <t>P_8599306659313277</t>
  </si>
  <si>
    <t>MA-BDLM-SM-WC-29SOPHI</t>
  </si>
  <si>
    <t>P_4148055793599647</t>
  </si>
  <si>
    <t>2025-05-05 09:55:1746438921</t>
  </si>
  <si>
    <t>P_5722196890386988</t>
  </si>
  <si>
    <t>进阶版25分钟</t>
  </si>
  <si>
    <t>MA直销 - 25min - 破浪 - 60</t>
  </si>
  <si>
    <t>MA-BDLM-GO-OT-19YWZGGA</t>
  </si>
  <si>
    <t>2025-04-07 00:00:00</t>
  </si>
  <si>
    <t>P_5484678449123726</t>
  </si>
  <si>
    <t>2025-05-08 15:08:1746716887</t>
  </si>
  <si>
    <t>P_7811678140806813</t>
  </si>
  <si>
    <t>MA-BDG-SM-OT-08TSL</t>
  </si>
  <si>
    <t>P_1727927680572502</t>
  </si>
  <si>
    <t>2025-05-03 12:07:1746274033</t>
  </si>
  <si>
    <t>P_4421967208494705</t>
  </si>
  <si>
    <t>P_2258759011184375</t>
  </si>
  <si>
    <t>2025-05-06 14:20:1746541233</t>
  </si>
  <si>
    <t>P_5718506636180346</t>
  </si>
  <si>
    <t>P_7399691396876968</t>
  </si>
  <si>
    <t>2025-05-09 22:25:1746829546</t>
  </si>
  <si>
    <t>P_3735400328770415</t>
  </si>
  <si>
    <t>OT-WC-LG-CD-NA</t>
  </si>
  <si>
    <t>P_8550897765054649</t>
  </si>
  <si>
    <t>2025-05-04 08:42:1746348138</t>
  </si>
  <si>
    <t>P_7276821479439121</t>
  </si>
  <si>
    <t>2024-02-21 00:00:00</t>
  </si>
  <si>
    <t>P_1650940074524195</t>
  </si>
  <si>
    <t>2025-05-05 11:05:1746443144</t>
  </si>
  <si>
    <t>P_4845666631721536</t>
  </si>
  <si>
    <t>P_4438009136447480</t>
  </si>
  <si>
    <t>2025-05-07 08:35:1746606911</t>
  </si>
  <si>
    <t>P_2182666306935184</t>
  </si>
  <si>
    <t>P_5867727813415998</t>
  </si>
  <si>
    <t>2025-05-10 10:42:1746873755</t>
  </si>
  <si>
    <t>P_3378910372008742</t>
  </si>
  <si>
    <t>P_7863605435958066</t>
  </si>
  <si>
    <t>2025-05-05 08:55:1746435341</t>
  </si>
  <si>
    <t>P_3546107943594008</t>
  </si>
  <si>
    <t>P_6429934016427331</t>
  </si>
  <si>
    <t>2025-05-07 17:25:1746638731</t>
  </si>
  <si>
    <t>P_3142165278570786</t>
  </si>
  <si>
    <t>PM-NA-NA-NA-NA</t>
  </si>
  <si>
    <t>2022-03-09 00:00:00</t>
  </si>
  <si>
    <t>P_3602000762640914</t>
  </si>
  <si>
    <t>2025-05-05 16:03:1746460987</t>
  </si>
  <si>
    <t>P_5107556590459415</t>
  </si>
  <si>
    <t>P_2175949209707045</t>
  </si>
  <si>
    <t>2025-05-09 00:52:1746751952</t>
  </si>
  <si>
    <t>P_1964336152419594</t>
  </si>
  <si>
    <t>P_5234252344172671</t>
  </si>
  <si>
    <t>2025-05-04 14:25:1746368716</t>
  </si>
  <si>
    <t>P_7884027746033466</t>
  </si>
  <si>
    <t>2024-08-14 00:00:00</t>
  </si>
  <si>
    <t>P_4547296918752579</t>
  </si>
  <si>
    <t>2025-05-10 11:27:1746876472</t>
  </si>
  <si>
    <t>P_7298540524348087</t>
  </si>
  <si>
    <t>P_7652735984412717</t>
  </si>
  <si>
    <t>2025-05-04 09:20:1746350432</t>
  </si>
  <si>
    <t>2025-04-20 08:56:1745139387</t>
  </si>
  <si>
    <t>P_8409754814258926</t>
  </si>
  <si>
    <t>升舱课包-B计划-55min-50课时</t>
  </si>
  <si>
    <t>P_1489807802069243</t>
  </si>
  <si>
    <t>2025-05-10 09:26:1746869163</t>
  </si>
  <si>
    <t>P_4508073470452371</t>
  </si>
  <si>
    <t>P_2334178082158185</t>
  </si>
  <si>
    <t>2025-05-04 07:58:1746345487</t>
  </si>
  <si>
    <t>P_6320591784855264</t>
  </si>
  <si>
    <t>P_2857287911166551</t>
  </si>
  <si>
    <t>2025-05-07 11:47:1746618445</t>
  </si>
  <si>
    <t>P_1919318894466284</t>
  </si>
  <si>
    <t>P_3493784665977813</t>
  </si>
  <si>
    <t>2025-05-06 21:01:1746565272</t>
  </si>
  <si>
    <t>P_3541117178953755</t>
  </si>
  <si>
    <t>P_5185895118629290</t>
  </si>
  <si>
    <t>2025-05-10 08:51:1746867084</t>
  </si>
  <si>
    <t>P_7680007964458628</t>
  </si>
  <si>
    <t>2024-11-10 00:00:00</t>
  </si>
  <si>
    <t>P_7165258519986702</t>
  </si>
  <si>
    <t>2025-05-08 11:07:1746702443</t>
  </si>
  <si>
    <t>2025-04-08 11:37:1744112221</t>
  </si>
  <si>
    <t>P_6268462336230583</t>
  </si>
  <si>
    <t>MA-BJT-SM-OT-MATH</t>
  </si>
  <si>
    <t>2025-04-01 00:00:00</t>
  </si>
  <si>
    <t>P_6321871520748640</t>
  </si>
  <si>
    <t>2025-05-10 10:46:1746873966</t>
  </si>
  <si>
    <t>P_4348957898392456</t>
  </si>
  <si>
    <t>P_2898626481682189</t>
  </si>
  <si>
    <t>2025-05-01 14:24:1746109498</t>
  </si>
  <si>
    <t>P_3361041338193783</t>
  </si>
  <si>
    <t>25分钟1对1 - 常规课包 - 72 - 折扣 - 打卡版</t>
  </si>
  <si>
    <t>OT-FM-TH-NA-CNC</t>
  </si>
  <si>
    <t>P_1786643908021623</t>
  </si>
  <si>
    <t>2025-05-05 12:47:1746449234</t>
  </si>
  <si>
    <t>P_6328561724701122</t>
  </si>
  <si>
    <t>P_2677580106471743</t>
  </si>
  <si>
    <t>2025-05-05 10:18:1746440289</t>
  </si>
  <si>
    <t>P_4287865618219493</t>
  </si>
  <si>
    <t>P_4755069839513889</t>
  </si>
  <si>
    <t>2025-05-03 16:02:1746288142</t>
  </si>
  <si>
    <t>P_2417400656142509</t>
  </si>
  <si>
    <t>P_6681116182935417</t>
  </si>
  <si>
    <t>2025-05-01 17:10:1746119442</t>
  </si>
  <si>
    <t>P_5855210267322770</t>
  </si>
  <si>
    <t>P_3903209573044893</t>
  </si>
  <si>
    <t>2025-05-03 17:34:1746293660</t>
  </si>
  <si>
    <t>P_2920099994925836</t>
  </si>
  <si>
    <t>P_1166519465968782</t>
  </si>
  <si>
    <t>2025-05-07 17:06:1746637612</t>
  </si>
  <si>
    <t>P_7874838513050463</t>
  </si>
  <si>
    <t>P_5844325412033266</t>
  </si>
  <si>
    <t>2025-05-07 17:39:1746639552</t>
  </si>
  <si>
    <t>P_3304377616844452</t>
  </si>
  <si>
    <t>P_5122183485507506</t>
  </si>
  <si>
    <t>2025-05-07 23:48:1746661716</t>
  </si>
  <si>
    <t>P_8269180000030296</t>
  </si>
  <si>
    <t>MA-BDLM-SM-RE-OLIVIA</t>
  </si>
  <si>
    <t>P_5865006650026710</t>
  </si>
  <si>
    <t>2025-05-04 20:47:1746391651</t>
  </si>
  <si>
    <t>P_6271730249282328</t>
  </si>
  <si>
    <t>P_1752237528640742</t>
  </si>
  <si>
    <t>2025-05-06 11:41:1746531676</t>
  </si>
  <si>
    <t>P_5773871549340902</t>
  </si>
  <si>
    <t>P_2479957372390975</t>
  </si>
  <si>
    <t>2025-05-06 13:01:1746536483</t>
  </si>
  <si>
    <t>P_1659867586458866</t>
  </si>
  <si>
    <t>P_2675972961766935</t>
  </si>
  <si>
    <t>2025-05-08 18:19:1746728361</t>
  </si>
  <si>
    <t>P_1613245762180802</t>
  </si>
  <si>
    <t>P_4817880646953261</t>
  </si>
  <si>
    <t>2025-05-08 12:55:1746708958</t>
  </si>
  <si>
    <t>praew.rajitpaisansirikul</t>
  </si>
  <si>
    <t>P_7870900775018732</t>
  </si>
  <si>
    <t>25分钟1对1 - 常规课包 - 144 - 折扣</t>
  </si>
  <si>
    <t>PM-FB-TH-FB-DW</t>
  </si>
  <si>
    <t>2025-03-30 00:00:00</t>
  </si>
  <si>
    <t>P_8828260022798889</t>
  </si>
  <si>
    <t>2025-05-05 13:26:1746451566</t>
  </si>
  <si>
    <t>P_8247338983935296</t>
  </si>
  <si>
    <t>P_2683244761026223</t>
  </si>
  <si>
    <t>2025-05-07 23:35:1746660909</t>
  </si>
  <si>
    <t>P_6325540622425790</t>
  </si>
  <si>
    <t>P_2393214927170463</t>
  </si>
  <si>
    <t>2025-05-04 19:22:1746386566</t>
  </si>
  <si>
    <t>P_6642818077596602</t>
  </si>
  <si>
    <t>P_8131868797083154</t>
  </si>
  <si>
    <t>2025-05-02 16:05:1746201900</t>
  </si>
  <si>
    <t>P_1851774573776283</t>
  </si>
  <si>
    <t>MA-BDG-SM-OT-08XN</t>
  </si>
  <si>
    <t>P_3765778463645684</t>
  </si>
  <si>
    <t>2025-05-05 10:35:1746441303</t>
  </si>
  <si>
    <t>P_5803186670880964</t>
  </si>
  <si>
    <t>P_3434919510443871</t>
  </si>
  <si>
    <t>2025-05-03 12:07:1746274031</t>
  </si>
  <si>
    <t>P_2419104962051989</t>
  </si>
  <si>
    <t>P_5259480366112777</t>
  </si>
  <si>
    <t>2025-05-03 18:00:1746295230</t>
  </si>
  <si>
    <t>P_3820289331492704</t>
  </si>
  <si>
    <t>比利时</t>
  </si>
  <si>
    <t>P_7504529391845032</t>
  </si>
  <si>
    <t>2025-05-07 09:40:1746610821</t>
  </si>
  <si>
    <t>P_4470956975435102</t>
  </si>
  <si>
    <t>P_1880647936140484</t>
  </si>
  <si>
    <t>2025-05-03 14:22:1746282151</t>
  </si>
  <si>
    <t>P_1201006486689911</t>
  </si>
  <si>
    <t>P_6460296027031969</t>
  </si>
  <si>
    <t>2025-05-06 14:40:1746542444</t>
  </si>
  <si>
    <t>P_6216910209140813</t>
  </si>
  <si>
    <t>P_8803466289367879</t>
  </si>
  <si>
    <t>2025-05-05 09:37:1746437845</t>
  </si>
  <si>
    <t>P_5684836703873850</t>
  </si>
  <si>
    <t>P_5516412681501023</t>
  </si>
  <si>
    <t>2025-05-05 15:17:1746458269</t>
  </si>
  <si>
    <t>P_8228859904330780</t>
  </si>
  <si>
    <t>RF-ZA-US-NA-NA</t>
  </si>
  <si>
    <t>2025-04-06 00:00:00</t>
  </si>
  <si>
    <t>P_4748412151094023</t>
  </si>
  <si>
    <t>2025-05-03 11:34:1746272069</t>
  </si>
  <si>
    <t>2025-04-07 17:10:1744045800</t>
  </si>
  <si>
    <t>P_3745580429101286</t>
  </si>
  <si>
    <t>P_2747123159809629</t>
  </si>
  <si>
    <t>2025-05-06 04:02:1746504152</t>
  </si>
  <si>
    <t>P_3447923699993779</t>
  </si>
  <si>
    <t>P_5142048394592543</t>
  </si>
  <si>
    <t>2025-05-08 17:52:1746726744</t>
  </si>
  <si>
    <t>P_4532133284823960</t>
  </si>
  <si>
    <t>P_6466420665853018</t>
  </si>
  <si>
    <t>2025-05-01 00:05:1746057915</t>
  </si>
  <si>
    <t>P_3637643780179008</t>
  </si>
  <si>
    <t>2021-11-01 00:00:00</t>
  </si>
  <si>
    <t>P_1337187643975990</t>
  </si>
  <si>
    <t>2025-05-08 21:05:1746738311</t>
  </si>
  <si>
    <t>P_2471675470045729</t>
  </si>
  <si>
    <t>2025-03-27 00:00:00</t>
  </si>
  <si>
    <t>P_7794191155508361</t>
  </si>
  <si>
    <t>2025-05-07 21:11:1746652266</t>
  </si>
  <si>
    <t>P_5151393213553986</t>
  </si>
  <si>
    <t>2025-04-04 00:00:00</t>
  </si>
  <si>
    <t>P_6678725791359786</t>
  </si>
  <si>
    <t>2025-05-02 09:14:1746177256</t>
  </si>
  <si>
    <t>P_8143048010067621</t>
  </si>
  <si>
    <t>MA-BDLM-BC-OT-85NSLF</t>
  </si>
  <si>
    <t>2025-03-02 00:00:00</t>
  </si>
  <si>
    <t>P_2598141806370050</t>
  </si>
  <si>
    <t>2025-05-05 00:55:1746406500</t>
  </si>
  <si>
    <t>P_1524375112923440</t>
  </si>
  <si>
    <t>P_4612284994900902</t>
  </si>
  <si>
    <t>2025-05-04 17:15:1746378957</t>
  </si>
  <si>
    <t>P_5485480597498340</t>
  </si>
  <si>
    <t>P_7474470280880577</t>
  </si>
  <si>
    <t>2025-05-04 20:11:1746389483</t>
  </si>
  <si>
    <t>P_4808205241444466</t>
  </si>
  <si>
    <t>P_5854294733038108</t>
  </si>
  <si>
    <t>2025-05-08 16:54:1746723299</t>
  </si>
  <si>
    <t>P_2172718569416279</t>
  </si>
  <si>
    <t>P_3590459928006592</t>
  </si>
  <si>
    <t>2025-05-06 19:11:1746558696</t>
  </si>
  <si>
    <t>P_5484354347020433</t>
  </si>
  <si>
    <t>P_7501507499527769</t>
  </si>
  <si>
    <t>2025-05-05 12:14:1746447262</t>
  </si>
  <si>
    <t>P_5319043955351147</t>
  </si>
  <si>
    <t>P_2209928375658627</t>
  </si>
  <si>
    <t>2025-05-06 07:18:1746515917</t>
  </si>
  <si>
    <t>P_8821567330673475</t>
  </si>
  <si>
    <t>P_4286908259533362</t>
  </si>
  <si>
    <t>2025-05-09 09:07:1746781661</t>
  </si>
  <si>
    <t>P_6244347237148268</t>
  </si>
  <si>
    <t>P_8687495166542581</t>
  </si>
  <si>
    <t>2025-05-08 12:18:1746706726</t>
  </si>
  <si>
    <t>P_8422465140851629</t>
  </si>
  <si>
    <t>2020-12-26 00:00:00</t>
  </si>
  <si>
    <t>P_1315889359627442</t>
  </si>
  <si>
    <t>2025-05-05 11:37:1746445067</t>
  </si>
  <si>
    <t>P_1372408565032177</t>
  </si>
  <si>
    <t>P_3320041534238435</t>
  </si>
  <si>
    <t>2025-05-07 18:47:1746643659</t>
  </si>
  <si>
    <t>P_3375733402639430</t>
  </si>
  <si>
    <t>P_5157907920309700</t>
  </si>
  <si>
    <t>2025-05-08 00:02:1746662539</t>
  </si>
  <si>
    <t>P_2139499428242545</t>
  </si>
  <si>
    <t>P_6313181900652506</t>
  </si>
  <si>
    <t>2025-05-06 14:11:1746540688</t>
  </si>
  <si>
    <t>P_4790750635514671</t>
  </si>
  <si>
    <t>P_1784885374450278</t>
  </si>
  <si>
    <t>2025-05-01 19:21:1746127307</t>
  </si>
  <si>
    <t>P_8165977390746494</t>
  </si>
  <si>
    <t>P_3374921492154914</t>
  </si>
  <si>
    <t>2025-05-08 12:16:1746706574</t>
  </si>
  <si>
    <t>P_6798231929813815</t>
  </si>
  <si>
    <t>P_8355894337112029</t>
  </si>
  <si>
    <t>2025-05-10 06:45:1746859536</t>
  </si>
  <si>
    <t>P_5167983576356779</t>
  </si>
  <si>
    <t>P_3646501514493292</t>
  </si>
  <si>
    <t>2025-05-06 14:24:1746541489</t>
  </si>
  <si>
    <t>P_1849099810899943</t>
  </si>
  <si>
    <t>P_1746152246644355</t>
  </si>
  <si>
    <t>2025-05-06 21:12:1746565963</t>
  </si>
  <si>
    <t>P_6862079731769052</t>
  </si>
  <si>
    <t>P_7145858316612438</t>
  </si>
  <si>
    <t>2025-05-04 09:58:1746352736</t>
  </si>
  <si>
    <t>P_1456610758899332</t>
  </si>
  <si>
    <t>P_6673947152808905</t>
  </si>
  <si>
    <t>2025-05-08 18:34:1746729266</t>
  </si>
  <si>
    <t>P_1397739785540821</t>
  </si>
  <si>
    <t>P_5438826285681263</t>
  </si>
  <si>
    <t>2025-05-10 12:29:1746880168</t>
  </si>
  <si>
    <t>P_2660371145422866</t>
  </si>
  <si>
    <t>2022-07-22 00:00:00</t>
  </si>
  <si>
    <t>P_7134374029301143</t>
  </si>
  <si>
    <t>2025-05-02 21:35:1746221710</t>
  </si>
  <si>
    <t>P_1504895947264753</t>
  </si>
  <si>
    <t>P_8613158212800665</t>
  </si>
  <si>
    <t>2025-05-05 19:36:1746473781</t>
  </si>
  <si>
    <t>P_1849984850849140</t>
  </si>
  <si>
    <t>P_8701071769284001</t>
  </si>
  <si>
    <t>2025-05-05 12:32:1746448347</t>
  </si>
  <si>
    <t>P_6389688150210499</t>
  </si>
  <si>
    <t>MA-BDG-SM-OT-LUHE</t>
  </si>
  <si>
    <t>P_6526028229226599</t>
  </si>
  <si>
    <t>2025-05-04 12:35:1746362105</t>
  </si>
  <si>
    <t>P_7248306385313789</t>
  </si>
  <si>
    <t>P_2917365887095313</t>
  </si>
  <si>
    <t>2025-05-05 13:16:1746451008</t>
  </si>
  <si>
    <t>P_2301139242936615</t>
  </si>
  <si>
    <t>P_2220088577890373</t>
  </si>
  <si>
    <t>2025-05-06 20:00:1746561628</t>
  </si>
  <si>
    <t>P_2346866374375378</t>
  </si>
  <si>
    <t>P_6250276600337676</t>
  </si>
  <si>
    <t>2025-05-03 20:19:1746303547</t>
  </si>
  <si>
    <t>P_8990120047123244</t>
  </si>
  <si>
    <t>2025-02-18 00:00:00</t>
  </si>
  <si>
    <t>P_3601931606755289</t>
  </si>
  <si>
    <t>2025-05-04 16:04:1746374676</t>
  </si>
  <si>
    <t>P_1399237005831048</t>
  </si>
  <si>
    <t>芬兰</t>
  </si>
  <si>
    <t>P_1472012448015621</t>
  </si>
  <si>
    <t>2025-05-05 23:33:1746488022</t>
  </si>
  <si>
    <t>P_4141857494352037</t>
  </si>
  <si>
    <t>25分钟1对1 - 常规课包 - 72 - 折扣 - 无打卡</t>
  </si>
  <si>
    <t>PM-FB-TH-CVS-MSC</t>
  </si>
  <si>
    <t>P_8928640909101601</t>
  </si>
  <si>
    <t>2025-05-04 16:41:1746376894</t>
  </si>
  <si>
    <t>P_4881899977746803</t>
  </si>
  <si>
    <t>P_5676526385841001</t>
  </si>
  <si>
    <t>2025-05-06 12:44:1746535482</t>
  </si>
  <si>
    <t>P_8123027092136147</t>
  </si>
  <si>
    <t>P_5723328527870276</t>
  </si>
  <si>
    <t>2025-05-09 10:25:1746786301</t>
  </si>
  <si>
    <t>P_1699329149311507</t>
  </si>
  <si>
    <t>P_1153534061122700</t>
  </si>
  <si>
    <t>2025-05-05 00:07:1746403627</t>
  </si>
  <si>
    <t>P_3905243849521184</t>
  </si>
  <si>
    <t>P_6619150781298320</t>
  </si>
  <si>
    <t>2025-05-09 12:59:1746795583</t>
  </si>
  <si>
    <t>P_2228793447441926</t>
  </si>
  <si>
    <t>P_5844042376388845</t>
  </si>
  <si>
    <t>2025-05-10 09:55:1746870954</t>
  </si>
  <si>
    <t>P_2571954578484473</t>
  </si>
  <si>
    <t>墨西哥</t>
  </si>
  <si>
    <t>P_5365067974052361</t>
  </si>
  <si>
    <t>2025-05-05 17:28:1746466102</t>
  </si>
  <si>
    <t>P_1119989784024317</t>
  </si>
  <si>
    <t>P_6813487803493473</t>
  </si>
  <si>
    <t>2025-05-08 14:10:1746713459</t>
  </si>
  <si>
    <t>P_1164363028861878</t>
  </si>
  <si>
    <t>P_7164599771990319</t>
  </si>
  <si>
    <t>2025-05-01 10:56:1746096970</t>
  </si>
  <si>
    <t>P_6366608997962046</t>
  </si>
  <si>
    <t>P_7488253189163862</t>
  </si>
  <si>
    <t>2025-05-08 17:55:1746726958</t>
  </si>
  <si>
    <t>2025-04-16 11:36:1744803397</t>
  </si>
  <si>
    <t>P_6475139646271866</t>
  </si>
  <si>
    <t>2024-06-06 00:00:00</t>
  </si>
  <si>
    <t>P_3332204501997499</t>
  </si>
  <si>
    <t>2025-05-04 09:02:1746349367</t>
  </si>
  <si>
    <t>P_8222973954473971</t>
  </si>
  <si>
    <t>PM-FB-LP-AD-BookLTO</t>
  </si>
  <si>
    <t>P_3199607213324996</t>
  </si>
  <si>
    <t>2025-05-07 10:32:1746613936</t>
  </si>
  <si>
    <t>P_2279894638569484</t>
  </si>
  <si>
    <t>P_1921688808767402</t>
  </si>
  <si>
    <t>2025-05-10 09:56:1746870979</t>
  </si>
  <si>
    <t>P_3184743367423443</t>
  </si>
  <si>
    <t>success_time</t>
  </si>
  <si>
    <t>lp_user_name</t>
  </si>
  <si>
    <t>lp_level2_post_name</t>
  </si>
  <si>
    <t>lp_level3_post_name</t>
  </si>
  <si>
    <t>achievement_price_cny</t>
  </si>
  <si>
    <t>repurchase_type</t>
  </si>
  <si>
    <t>is_distribution</t>
  </si>
  <si>
    <t>success_time1</t>
  </si>
  <si>
    <t>勘误</t>
    <phoneticPr fontId="2" type="noConversion"/>
  </si>
  <si>
    <t>new_cc_name</t>
    <phoneticPr fontId="2" type="noConversion"/>
  </si>
  <si>
    <t>new_level3_post_name</t>
    <phoneticPr fontId="2" type="noConversion"/>
  </si>
  <si>
    <t>研学人头</t>
    <phoneticPr fontId="2" type="noConversion"/>
  </si>
  <si>
    <t>month</t>
    <phoneticPr fontId="2" type="noConversion"/>
  </si>
  <si>
    <t>P值</t>
    <phoneticPr fontId="2" type="noConversion"/>
  </si>
  <si>
    <t>5118709153321431_p</t>
  </si>
  <si>
    <t>8191490073577462_p</t>
  </si>
  <si>
    <t>易汀然</t>
  </si>
  <si>
    <t>服务组</t>
  </si>
  <si>
    <t>续费</t>
  </si>
  <si>
    <t>534613</t>
  </si>
  <si>
    <t>55分钟1对1 - 常规课包 - 48 - 折扣 - 无打卡</t>
  </si>
  <si>
    <t>3493841348560657_p</t>
  </si>
  <si>
    <t>8440234728845401_p</t>
  </si>
  <si>
    <t>标准版25分钟</t>
  </si>
  <si>
    <t>李梅1</t>
  </si>
  <si>
    <t>534117</t>
  </si>
  <si>
    <t>自动续费-标准版25-36</t>
  </si>
  <si>
    <t>4752804836040431_p</t>
  </si>
  <si>
    <t>8207812019917990_p</t>
  </si>
  <si>
    <t>肖亚东</t>
  </si>
  <si>
    <t>续费专项-肖亚东</t>
  </si>
  <si>
    <t>535898</t>
  </si>
  <si>
    <t>55分钟1对1 - 限时课包 - 60 - 折扣 - 无打卡</t>
  </si>
  <si>
    <t>1354441054858397_p</t>
  </si>
  <si>
    <t>2204612454069559_p</t>
  </si>
  <si>
    <t>谢枫枫</t>
  </si>
  <si>
    <t>535834</t>
  </si>
  <si>
    <t>55分钟1对1 - 限时课包 - 120 - 折扣 - 无打卡</t>
  </si>
  <si>
    <t>2840073286007867_p</t>
  </si>
  <si>
    <t>3256611707285582_p</t>
  </si>
  <si>
    <t>洪都拉斯</t>
  </si>
  <si>
    <t>徐迎迎</t>
  </si>
  <si>
    <t>535298</t>
  </si>
  <si>
    <t>中文直播学期制小班课1学期课包 - 120课时</t>
  </si>
  <si>
    <t>7715885215423517_p</t>
  </si>
  <si>
    <t>4812898464082587_p</t>
  </si>
  <si>
    <t>史晓庆</t>
  </si>
  <si>
    <t>535213</t>
  </si>
  <si>
    <t>5628413007279594_p</t>
  </si>
  <si>
    <t>5555375696174623_p</t>
  </si>
  <si>
    <t>后翠</t>
  </si>
  <si>
    <t>534634</t>
  </si>
  <si>
    <t>青少版中文1v1-4课时/月</t>
  </si>
  <si>
    <t>3208934004360477_p</t>
  </si>
  <si>
    <t>7853968172246717_p</t>
  </si>
  <si>
    <t>535504</t>
  </si>
  <si>
    <t>8599615038225900_p</t>
  </si>
  <si>
    <t>7668481227963193_p</t>
  </si>
  <si>
    <t>胡梦</t>
  </si>
  <si>
    <t>534362</t>
  </si>
  <si>
    <t>55分钟1对1 - 常规课包 - 96 - 折扣</t>
  </si>
  <si>
    <t>2523280034299368_p</t>
  </si>
  <si>
    <t>1300994033941746_p</t>
  </si>
  <si>
    <t>王仁杰</t>
  </si>
  <si>
    <t>海外数学-李田丽</t>
  </si>
  <si>
    <t>王仁杰组</t>
  </si>
  <si>
    <t>534230</t>
  </si>
  <si>
    <t>55分钟1对1 - 常规课包 - 96 - 折扣 - 无打卡</t>
  </si>
  <si>
    <t>7269429079448600_p</t>
  </si>
  <si>
    <t>1440980960512856_p</t>
  </si>
  <si>
    <t>邓爽</t>
  </si>
  <si>
    <t>535565</t>
  </si>
  <si>
    <t>55分钟1对1 - 限时课包 - 240 - 折扣 - 无打卡</t>
  </si>
  <si>
    <t>4484881693377167_p</t>
  </si>
  <si>
    <t>1150867689777665_p</t>
  </si>
  <si>
    <t>535157</t>
  </si>
  <si>
    <t>自动续费-启蒙版-72</t>
  </si>
  <si>
    <t>1863076065150046_p</t>
  </si>
  <si>
    <t>4879447322292181_p</t>
  </si>
  <si>
    <t>美属萨摩亚</t>
  </si>
  <si>
    <t>杨斯洁</t>
  </si>
  <si>
    <t>535182</t>
  </si>
  <si>
    <t>7585346609953650_p</t>
  </si>
  <si>
    <t>1392903275821564_p</t>
  </si>
  <si>
    <t>535970</t>
  </si>
  <si>
    <t>4357074298613951_p</t>
  </si>
  <si>
    <t>6118815005003118_p</t>
  </si>
  <si>
    <t>王晗晔</t>
  </si>
  <si>
    <t>535409</t>
  </si>
  <si>
    <t>2340767347204781_p</t>
  </si>
  <si>
    <t>8228369450755334_p</t>
  </si>
  <si>
    <t>535255</t>
  </si>
  <si>
    <t>8328779189360697_p</t>
  </si>
  <si>
    <t>5344237598409746_p</t>
  </si>
  <si>
    <t>535027</t>
  </si>
  <si>
    <t>6706658738751489_p</t>
  </si>
  <si>
    <t>4407054242865868_p</t>
  </si>
  <si>
    <t>535199</t>
  </si>
  <si>
    <t>6737002485539031_p</t>
  </si>
  <si>
    <t>3819433885744026_p</t>
  </si>
  <si>
    <t>拓展版</t>
  </si>
  <si>
    <t>杨晓庆</t>
  </si>
  <si>
    <t>534770</t>
  </si>
  <si>
    <t>自动续费-拓展版-18</t>
  </si>
  <si>
    <t>7170425041582348_p</t>
  </si>
  <si>
    <t>2689881657844395_p</t>
  </si>
  <si>
    <t>535783</t>
  </si>
  <si>
    <t>202308-25分钟1对1 - 标准版25分钟 - 订阅课包 - 8</t>
  </si>
  <si>
    <t>4720516363840534_p</t>
  </si>
  <si>
    <t>2498136257854576_p</t>
  </si>
  <si>
    <t>罗仙</t>
  </si>
  <si>
    <t>535197</t>
  </si>
  <si>
    <t>6225284700246198_p</t>
  </si>
  <si>
    <t>8658205039139233_p</t>
  </si>
  <si>
    <t>张寇迎</t>
  </si>
  <si>
    <t>535290</t>
  </si>
  <si>
    <t>自动续费-启蒙版-16</t>
  </si>
  <si>
    <t>5410213241657725_p</t>
  </si>
  <si>
    <t>5139380207894395_p</t>
  </si>
  <si>
    <t>胡竞月</t>
  </si>
  <si>
    <t>534547</t>
  </si>
  <si>
    <t>4374062856332911_p</t>
  </si>
  <si>
    <t>1484273935329225_p</t>
  </si>
  <si>
    <t>刘维</t>
  </si>
  <si>
    <t>535264</t>
  </si>
  <si>
    <t>2438233911209461_p</t>
  </si>
  <si>
    <t>1395609719770099_p</t>
  </si>
  <si>
    <t>534948</t>
  </si>
  <si>
    <t>25分钟1对1 - 标准版25分钟 - 订阅课包 - 8-LTO</t>
  </si>
  <si>
    <t>2181068734308723_p</t>
  </si>
  <si>
    <t>7182996313143475_p</t>
  </si>
  <si>
    <t>王紫娟</t>
  </si>
  <si>
    <t>534335</t>
  </si>
  <si>
    <t>2201484409616367_p</t>
  </si>
  <si>
    <t>3164311314373067_p</t>
  </si>
  <si>
    <t>向文锋</t>
  </si>
  <si>
    <t>534469</t>
  </si>
  <si>
    <t>5442061665277133_p</t>
  </si>
  <si>
    <t>5484562621478519_p</t>
  </si>
  <si>
    <t>卡塔尔</t>
  </si>
  <si>
    <t>534350</t>
  </si>
  <si>
    <t>7575375610409785_p</t>
  </si>
  <si>
    <t>7252947983378709_p</t>
  </si>
  <si>
    <t>535661</t>
  </si>
  <si>
    <t>7780853988193953_p</t>
  </si>
  <si>
    <t>3855668792543976_p</t>
  </si>
  <si>
    <t>石纯</t>
  </si>
  <si>
    <t>535318</t>
  </si>
  <si>
    <t>5673354865193617_p</t>
  </si>
  <si>
    <t>3267096736859389_p</t>
  </si>
  <si>
    <t>534232</t>
  </si>
  <si>
    <t>自动续费-启蒙版-12</t>
  </si>
  <si>
    <t>1790387780740486_p</t>
  </si>
  <si>
    <t>7587634201086033_p</t>
  </si>
  <si>
    <t>535524</t>
  </si>
  <si>
    <t>2589405229753202_p</t>
  </si>
  <si>
    <t>2688764056487088_p</t>
  </si>
  <si>
    <t>535404</t>
  </si>
  <si>
    <t>7501229198126282_p</t>
  </si>
  <si>
    <t>8119012898051886_p</t>
  </si>
  <si>
    <t>越南</t>
  </si>
  <si>
    <t>535278</t>
  </si>
  <si>
    <t>25分钟1对1 - 常规课包 - 144 - 折扣 - 无打卡</t>
  </si>
  <si>
    <t>3244895023982855_p</t>
  </si>
  <si>
    <t>4341472518563931_p</t>
  </si>
  <si>
    <t>梅紫</t>
  </si>
  <si>
    <t>535828</t>
  </si>
  <si>
    <t>3815001750999104_p</t>
  </si>
  <si>
    <t>6343724550760004_p</t>
  </si>
  <si>
    <t>534641</t>
  </si>
  <si>
    <t>8675647701812894_p</t>
  </si>
  <si>
    <t>6592193693891817_p</t>
  </si>
  <si>
    <t>刘冬</t>
  </si>
  <si>
    <t>535170</t>
  </si>
  <si>
    <t>1505834136507446_p</t>
  </si>
  <si>
    <t>5573151860753339_p</t>
  </si>
  <si>
    <t>朱涵博</t>
  </si>
  <si>
    <t>534947</t>
  </si>
  <si>
    <t>自动续费-标准版25-12</t>
  </si>
  <si>
    <t>6793484159691441_p</t>
  </si>
  <si>
    <t>7331317815841126_p</t>
  </si>
  <si>
    <t>535753</t>
  </si>
  <si>
    <t>4411183517034495_p</t>
  </si>
  <si>
    <t>8748405951263277_p</t>
  </si>
  <si>
    <t>535994</t>
  </si>
  <si>
    <t>2336642757484276_p</t>
  </si>
  <si>
    <t>4390700230647634_p</t>
  </si>
  <si>
    <t>陈梦雪</t>
  </si>
  <si>
    <t>534760</t>
  </si>
  <si>
    <t>4833563601512897_p</t>
  </si>
  <si>
    <t>4399964036072267_p</t>
  </si>
  <si>
    <t>534107</t>
  </si>
  <si>
    <t>4480583562579825_p</t>
  </si>
  <si>
    <t>4283277642592436_p</t>
  </si>
  <si>
    <t>535478</t>
  </si>
  <si>
    <t>6541674375910690_p</t>
  </si>
  <si>
    <t>8641957969597108_p</t>
  </si>
  <si>
    <t>陈香</t>
  </si>
  <si>
    <t>535583</t>
  </si>
  <si>
    <t>5209025902078977_p</t>
  </si>
  <si>
    <t>5997648863436545_p</t>
  </si>
  <si>
    <t>巴拿马</t>
  </si>
  <si>
    <t>范林</t>
  </si>
  <si>
    <t>535870</t>
  </si>
  <si>
    <t>5681167684868193_p</t>
  </si>
  <si>
    <t>1415199671453818_p</t>
  </si>
  <si>
    <t>535980</t>
  </si>
  <si>
    <t>5748281021679797_p</t>
  </si>
  <si>
    <t>1561137104732554_p</t>
  </si>
  <si>
    <t>534571</t>
  </si>
  <si>
    <t>5917190843536476_p</t>
  </si>
  <si>
    <t>4419311245977500_p</t>
  </si>
  <si>
    <t>张蓉嫚</t>
  </si>
  <si>
    <t>535983</t>
  </si>
  <si>
    <t>3499506723963736_p</t>
  </si>
  <si>
    <t>6241700567008769_p</t>
  </si>
  <si>
    <t>535007</t>
  </si>
  <si>
    <t>202401-25分钟1对1 -启蒙版 -订阅课包 - 12</t>
  </si>
  <si>
    <t>8641759816752099_p</t>
  </si>
  <si>
    <t>4271644423803475_p</t>
  </si>
  <si>
    <t>谷林林</t>
  </si>
  <si>
    <t>535706</t>
  </si>
  <si>
    <t>4460306438441640_p</t>
  </si>
  <si>
    <t>2542288594357271_p</t>
  </si>
  <si>
    <t>535500</t>
  </si>
  <si>
    <t>基础版1v1-8课时/月</t>
  </si>
  <si>
    <t>8413395984054889_p</t>
  </si>
  <si>
    <t>4134909387173510_p</t>
  </si>
  <si>
    <t>chingching</t>
  </si>
  <si>
    <t>535769</t>
  </si>
  <si>
    <t>5191445769976138_p</t>
  </si>
  <si>
    <t>6399142835969919_p</t>
  </si>
  <si>
    <t>535763</t>
  </si>
  <si>
    <t>2399715378535564_p</t>
  </si>
  <si>
    <t>7145754299518125_p</t>
  </si>
  <si>
    <t>533723</t>
  </si>
  <si>
    <t>6231973161338646_p</t>
  </si>
  <si>
    <t>1911828963866394_p</t>
  </si>
  <si>
    <t>534511</t>
  </si>
  <si>
    <t>中文直播学期制小班课1学期课包 - 340课时</t>
  </si>
  <si>
    <t>2817745956232698_p</t>
  </si>
  <si>
    <t>2329069927264725_p</t>
  </si>
  <si>
    <t>535915</t>
  </si>
  <si>
    <t>6764022946931479_p</t>
  </si>
  <si>
    <t>3492149394725312_p</t>
  </si>
  <si>
    <t>534174</t>
  </si>
  <si>
    <t>4203728303435824_p</t>
  </si>
  <si>
    <t>1746435318603069_p</t>
  </si>
  <si>
    <t>535888</t>
  </si>
  <si>
    <t>2405952952489296_p</t>
  </si>
  <si>
    <t>1401580216553265_p</t>
  </si>
  <si>
    <t>534599</t>
  </si>
  <si>
    <t>2230770918901820_p</t>
  </si>
  <si>
    <t>5397098926306503_p</t>
  </si>
  <si>
    <t>赵培培</t>
  </si>
  <si>
    <t>535211</t>
  </si>
  <si>
    <t>5481969911110386_p</t>
  </si>
  <si>
    <t>3607692791828941_p</t>
  </si>
  <si>
    <t>535721</t>
  </si>
  <si>
    <t>2639640512909794_p</t>
  </si>
  <si>
    <t>7842192266218330_p</t>
  </si>
  <si>
    <t>国际版</t>
  </si>
  <si>
    <t>534110</t>
  </si>
  <si>
    <t>55分钟1对1 - 国际版 - 订阅课包 - 4</t>
  </si>
  <si>
    <t>6859990040059256_p</t>
  </si>
  <si>
    <t>2916820873743003_p</t>
  </si>
  <si>
    <t>534720</t>
  </si>
  <si>
    <t>4424455053270304_p</t>
  </si>
  <si>
    <t>8214839423196216_p</t>
  </si>
  <si>
    <t>534464</t>
  </si>
  <si>
    <t>2421868273779094_p</t>
  </si>
  <si>
    <t>5563601362471770_p</t>
  </si>
  <si>
    <t>534512</t>
  </si>
  <si>
    <t>6900641877916248_p</t>
  </si>
  <si>
    <t>3854329840210783_p</t>
  </si>
  <si>
    <t>拓展版25分钟</t>
  </si>
  <si>
    <t>534528</t>
  </si>
  <si>
    <t>自动续费-拓展版25-72</t>
  </si>
  <si>
    <t>8418819946287892_p</t>
  </si>
  <si>
    <t>4572725296639627_p</t>
  </si>
  <si>
    <t>李泽洁</t>
  </si>
  <si>
    <t>535633</t>
  </si>
  <si>
    <t>3421447485275150_p</t>
  </si>
  <si>
    <t>1914213860628169_p</t>
  </si>
  <si>
    <t>535635</t>
  </si>
  <si>
    <t>8506021522658794_p</t>
  </si>
  <si>
    <t>3643889505795893_p</t>
  </si>
  <si>
    <t>534774</t>
  </si>
  <si>
    <t>25分钟1对1 - 常规课包 - 288 - 折扣 - 打卡版</t>
  </si>
  <si>
    <t>4781383050699740_p</t>
  </si>
  <si>
    <t>6859621799883459_p</t>
  </si>
  <si>
    <t>534359</t>
  </si>
  <si>
    <t>8172707637704587_p</t>
  </si>
  <si>
    <t>7874486436085954_p</t>
  </si>
  <si>
    <t>534796</t>
  </si>
  <si>
    <t>8217118503814283_p</t>
  </si>
  <si>
    <t>1774452344268182_p</t>
  </si>
  <si>
    <t>535726</t>
  </si>
  <si>
    <t>6124927911232853_p</t>
  </si>
  <si>
    <t>1569373393788364_p</t>
  </si>
  <si>
    <t>534506</t>
  </si>
  <si>
    <t>25分钟1对1 - 常规课包 - 288 - 折扣 - 无打卡</t>
  </si>
  <si>
    <t>2721982120081841_p</t>
  </si>
  <si>
    <t>4198644386271380_p</t>
  </si>
  <si>
    <t>535851</t>
  </si>
  <si>
    <t>4451386421022336_p</t>
  </si>
  <si>
    <t>3123939302624657_p</t>
  </si>
  <si>
    <t>535195</t>
  </si>
  <si>
    <t>1186093867579595_p</t>
  </si>
  <si>
    <t>4644196776370911_p</t>
  </si>
  <si>
    <t>535327</t>
  </si>
  <si>
    <t>1255836492656505_p</t>
  </si>
  <si>
    <t>3752598148520051_p</t>
  </si>
  <si>
    <t>535868</t>
  </si>
  <si>
    <t>2195521354800621_p</t>
  </si>
  <si>
    <t>1580388476625928_p</t>
  </si>
  <si>
    <t>535856</t>
  </si>
  <si>
    <t>7320673317872949_p</t>
  </si>
  <si>
    <t>5320402232672065_p</t>
  </si>
  <si>
    <t>唐仁峰</t>
  </si>
  <si>
    <t>535316</t>
  </si>
  <si>
    <t>8321135910844004_p</t>
  </si>
  <si>
    <t>8699510854445895_p</t>
  </si>
  <si>
    <t>535937</t>
  </si>
  <si>
    <t>55分钟1对1 - 常规课包 - 192 - 折扣 - 打卡版</t>
  </si>
  <si>
    <t>6212325533532994_p</t>
  </si>
  <si>
    <t>2663380603427336_p</t>
  </si>
  <si>
    <t>535754</t>
  </si>
  <si>
    <t>7680769290685742_p</t>
  </si>
  <si>
    <t>6279425435140130_p</t>
  </si>
  <si>
    <t>peggy.teo</t>
  </si>
  <si>
    <t>Singapore Team</t>
  </si>
  <si>
    <t>Team Peggy</t>
  </si>
  <si>
    <t>535712</t>
  </si>
  <si>
    <t>55分钟1对1 - 限时课包 - 360 - 折扣 - 无打卡</t>
  </si>
  <si>
    <t>3776986927813648_p</t>
  </si>
  <si>
    <t>5470099455518207_p</t>
  </si>
  <si>
    <t>534501</t>
  </si>
  <si>
    <t>1773149196734418_p</t>
  </si>
  <si>
    <t>2167604042623967_p</t>
  </si>
  <si>
    <t>shane.tan</t>
  </si>
  <si>
    <t>535850</t>
  </si>
  <si>
    <t>自动续费-拓展版55-24</t>
  </si>
  <si>
    <t>6128899959852783_p</t>
  </si>
  <si>
    <t>1710744545146754_p</t>
  </si>
  <si>
    <t>刘欣</t>
  </si>
  <si>
    <t>朱红军</t>
  </si>
  <si>
    <t>产研部门</t>
  </si>
  <si>
    <t>535748</t>
  </si>
  <si>
    <t>55分钟1对1 - 常规课包 - 192 - 折扣 - 无打卡</t>
  </si>
  <si>
    <t>5199445588105014_p</t>
  </si>
  <si>
    <t>4659167257006914_p</t>
  </si>
  <si>
    <t>532360</t>
  </si>
  <si>
    <t>7485858666233681_p</t>
  </si>
  <si>
    <t>6416972102034852_p</t>
  </si>
  <si>
    <t>新加坡中文55分钟</t>
  </si>
  <si>
    <t>535435</t>
  </si>
  <si>
    <t>55分钟1对1 -新加坡中文课- 常规课包 - 48</t>
  </si>
  <si>
    <t>6691921920031761_p</t>
  </si>
  <si>
    <t>1254051293182330_p</t>
  </si>
  <si>
    <t>谢苗苗</t>
  </si>
  <si>
    <t>534997</t>
  </si>
  <si>
    <t>7748031014713994_p</t>
  </si>
  <si>
    <t>6680304343237782_p</t>
  </si>
  <si>
    <t>534603</t>
  </si>
  <si>
    <t>1153333987260272_p</t>
  </si>
  <si>
    <t>6486037921950425_p</t>
  </si>
  <si>
    <t>amanda.lim</t>
  </si>
  <si>
    <t>535414</t>
  </si>
  <si>
    <t>4803678307652976_p</t>
  </si>
  <si>
    <t>2210454063844731_p</t>
  </si>
  <si>
    <t>535359</t>
  </si>
  <si>
    <t>6921723452998201_p</t>
  </si>
  <si>
    <t>5883831803554096_p</t>
  </si>
  <si>
    <t>534623</t>
  </si>
  <si>
    <t>7315817246928170_p</t>
  </si>
  <si>
    <t>4617501305060199_p</t>
  </si>
  <si>
    <t>535904</t>
  </si>
  <si>
    <t>5478092385222641_p</t>
  </si>
  <si>
    <t>1420336845193542_p</t>
  </si>
  <si>
    <t>534608</t>
  </si>
  <si>
    <t>2697829130038070_p</t>
  </si>
  <si>
    <t>3740799586953588_p</t>
  </si>
  <si>
    <t>535952</t>
  </si>
  <si>
    <t>6783017449294999_p</t>
  </si>
  <si>
    <t>3201606404039392_p</t>
  </si>
  <si>
    <t>研学项目</t>
  </si>
  <si>
    <t>535209</t>
  </si>
  <si>
    <t>研学-北京-孩子</t>
  </si>
  <si>
    <t>5783445539674398_p</t>
  </si>
  <si>
    <t>4918530903753047_p</t>
  </si>
  <si>
    <t>535694</t>
  </si>
  <si>
    <t>3348915906035794_p</t>
  </si>
  <si>
    <t>5310671749800148_p</t>
  </si>
  <si>
    <t>535332</t>
  </si>
  <si>
    <t>2164690236735265_p</t>
  </si>
  <si>
    <t>5146086385694069_p</t>
  </si>
  <si>
    <t>534467</t>
  </si>
  <si>
    <t>2259742677354807_p</t>
  </si>
  <si>
    <t>4901905120660670_p</t>
  </si>
  <si>
    <t>534416</t>
  </si>
  <si>
    <t>自动续费-拓展版-8</t>
  </si>
  <si>
    <t>1456695304118647_p</t>
  </si>
  <si>
    <t>5179473111753045_p</t>
  </si>
  <si>
    <t>535701</t>
  </si>
  <si>
    <t>8409139134763218_p</t>
  </si>
  <si>
    <t>4751819932805148_p</t>
  </si>
  <si>
    <t>535570</t>
  </si>
  <si>
    <t>6230779887380070_p</t>
  </si>
  <si>
    <t>6172679860740188_p</t>
  </si>
  <si>
    <t>535283</t>
  </si>
  <si>
    <t>6257796261320158_p</t>
  </si>
  <si>
    <t>2726964522682191_p</t>
  </si>
  <si>
    <t>开曼群岛</t>
  </si>
  <si>
    <t>进阶版</t>
  </si>
  <si>
    <t>534564</t>
  </si>
  <si>
    <t>续费专属 - 1v1 55min - 6</t>
  </si>
  <si>
    <t>7683481124319865_p</t>
  </si>
  <si>
    <t>5529679269472501_p</t>
  </si>
  <si>
    <t>534278</t>
  </si>
  <si>
    <t>25分钟1对1 - 常规课包 - 144 - 折扣 - 打卡版</t>
  </si>
  <si>
    <t>3767265355759256_p</t>
  </si>
  <si>
    <t>7539249908615110_p</t>
  </si>
  <si>
    <t>534543</t>
  </si>
  <si>
    <t>3920812992277648_p</t>
  </si>
  <si>
    <t>3639467306289460_p</t>
  </si>
  <si>
    <t>534692</t>
  </si>
  <si>
    <t>1667230769473824_p</t>
  </si>
  <si>
    <t>2645456429025950_p</t>
  </si>
  <si>
    <t>534109</t>
  </si>
  <si>
    <t>2343460656711968_p</t>
  </si>
  <si>
    <t>1442839270218983_p</t>
  </si>
  <si>
    <t>牙买加</t>
  </si>
  <si>
    <t>534688</t>
  </si>
  <si>
    <t>2145043834611374_p</t>
  </si>
  <si>
    <t>6557665129172584_p</t>
  </si>
  <si>
    <t>瑞士</t>
  </si>
  <si>
    <t>535383</t>
  </si>
  <si>
    <t>4777645988475578_p</t>
  </si>
  <si>
    <t>7660160844447645_p</t>
  </si>
  <si>
    <t>荷兰</t>
  </si>
  <si>
    <t>535728</t>
  </si>
  <si>
    <t>5731007013781071_p</t>
  </si>
  <si>
    <t>5304574546754366_p</t>
  </si>
  <si>
    <t>535587</t>
  </si>
  <si>
    <t>5736542051670373_p</t>
  </si>
  <si>
    <t>2262049566530081_p</t>
  </si>
  <si>
    <t>535760</t>
  </si>
  <si>
    <t>2347236341026654_p</t>
  </si>
  <si>
    <t>6919530188456845_p</t>
  </si>
  <si>
    <t>535551</t>
  </si>
  <si>
    <t>2250478160150242_p</t>
  </si>
  <si>
    <t>4776058387645743_p</t>
  </si>
  <si>
    <t>沙特阿拉伯</t>
  </si>
  <si>
    <t>535767</t>
  </si>
  <si>
    <t>7241257851446639_p</t>
  </si>
  <si>
    <t>7516753299150235_p</t>
  </si>
  <si>
    <t>535658</t>
  </si>
  <si>
    <t>8372707905179951_p</t>
  </si>
  <si>
    <t>5606158593346154_p</t>
  </si>
  <si>
    <t>535317</t>
  </si>
  <si>
    <t>5644751803690672_p</t>
  </si>
  <si>
    <t>3191133783313254_p</t>
  </si>
  <si>
    <t>535363</t>
  </si>
  <si>
    <t>1647287771648364_p</t>
  </si>
  <si>
    <t>8251875463714550_p</t>
  </si>
  <si>
    <t>535360</t>
  </si>
  <si>
    <t>4198496984231112_p</t>
  </si>
  <si>
    <t>1613752997662127_p</t>
  </si>
  <si>
    <t>535490</t>
  </si>
  <si>
    <t>7486703254690296_p</t>
  </si>
  <si>
    <t>1322579880813212_p</t>
  </si>
  <si>
    <t>534513</t>
  </si>
  <si>
    <t>3466114870743654_p</t>
  </si>
  <si>
    <t>8299327209719658_p</t>
  </si>
  <si>
    <t>535507</t>
  </si>
  <si>
    <t>6106060837782035_p</t>
  </si>
  <si>
    <t>7279609572250894_p</t>
  </si>
  <si>
    <t>535319</t>
  </si>
  <si>
    <t>8419237543832460_p</t>
  </si>
  <si>
    <t>4808489799169258_p</t>
  </si>
  <si>
    <t>534539</t>
  </si>
  <si>
    <t>自动续费-拓展版25-12</t>
  </si>
  <si>
    <t>5250976674655585_p</t>
  </si>
  <si>
    <t>5779419665223909_p</t>
  </si>
  <si>
    <t>535402</t>
  </si>
  <si>
    <t>7485376270827899_p</t>
  </si>
  <si>
    <t>6526079468146752_p</t>
  </si>
  <si>
    <t>535514</t>
  </si>
  <si>
    <t>6744339378464273_p</t>
  </si>
  <si>
    <t>1450320957675042_p</t>
  </si>
  <si>
    <t>534559</t>
  </si>
  <si>
    <t>3698044832363958_p</t>
  </si>
  <si>
    <t>6887262406864174_p</t>
  </si>
  <si>
    <t>534823</t>
  </si>
  <si>
    <t>8477686302876915_p</t>
  </si>
  <si>
    <t>5464276199053431_p</t>
  </si>
  <si>
    <t>535963</t>
  </si>
  <si>
    <t>8170957641103610_p</t>
  </si>
  <si>
    <t>6732782450431969_p</t>
  </si>
  <si>
    <t>535901</t>
  </si>
  <si>
    <t>4622402886942695_p</t>
  </si>
  <si>
    <t>3167934384858818_p</t>
  </si>
  <si>
    <t>535257</t>
  </si>
  <si>
    <t>6370016613542301_p</t>
  </si>
  <si>
    <t>2764842150443396_p</t>
  </si>
  <si>
    <t>535499</t>
  </si>
  <si>
    <t>2823192217647489_p</t>
  </si>
  <si>
    <t>8550264072302777_p</t>
  </si>
  <si>
    <t>535303</t>
  </si>
  <si>
    <t>2831253674599659_p</t>
  </si>
  <si>
    <t>1688100225448607_p</t>
  </si>
  <si>
    <t>535554</t>
  </si>
  <si>
    <t>5885758078319881_p</t>
  </si>
  <si>
    <t>6180500090147156_p</t>
  </si>
  <si>
    <t>534108</t>
  </si>
  <si>
    <t>8686081355537141_p</t>
  </si>
  <si>
    <t>2268509212238506_p</t>
  </si>
  <si>
    <t>535903</t>
  </si>
  <si>
    <t>自动续费-拓展版-6</t>
  </si>
  <si>
    <t>8522974383237788_p</t>
  </si>
  <si>
    <t>535156</t>
  </si>
  <si>
    <t>自动续费-标准版25-72</t>
  </si>
  <si>
    <t>2620261116615103_p</t>
  </si>
  <si>
    <t>5261332652416307_p</t>
  </si>
  <si>
    <t>535233</t>
  </si>
  <si>
    <t>3134361064843246_p</t>
  </si>
  <si>
    <t>3290115024787246_p</t>
  </si>
  <si>
    <t>535667</t>
  </si>
  <si>
    <t>1157450783109702_p</t>
  </si>
  <si>
    <t>8721596659431188_p</t>
  </si>
  <si>
    <t>535254</t>
  </si>
  <si>
    <t>4891308586321195_p</t>
  </si>
  <si>
    <t>8878811020616329_p</t>
  </si>
  <si>
    <t>535411</t>
  </si>
  <si>
    <t>1906020887237603_p</t>
  </si>
  <si>
    <t>8539660475241109_p</t>
  </si>
  <si>
    <t>535869</t>
  </si>
  <si>
    <t>3306498194697958_p</t>
  </si>
  <si>
    <t>2783074170196295_p</t>
  </si>
  <si>
    <t>535228</t>
  </si>
  <si>
    <t>升舱课包-B计划-25min-100课时</t>
  </si>
  <si>
    <t>1705289099764337_p</t>
  </si>
  <si>
    <t>2632494014186566_p</t>
  </si>
  <si>
    <t>534418</t>
  </si>
  <si>
    <t>升舱课包-A计划-25min-50课时</t>
  </si>
  <si>
    <t>6228400696864333_p</t>
  </si>
  <si>
    <t>1348185245816533_p</t>
  </si>
  <si>
    <t>535523</t>
  </si>
  <si>
    <t>6608887254491713_p</t>
  </si>
  <si>
    <t>7364609116586840_p</t>
  </si>
  <si>
    <t>535997</t>
  </si>
  <si>
    <t>4907782837767933_p</t>
  </si>
  <si>
    <t>8829103455149922_p</t>
  </si>
  <si>
    <t>535557</t>
  </si>
  <si>
    <t>5372222325706575_p</t>
  </si>
  <si>
    <t>4206696211697889_p</t>
  </si>
  <si>
    <t>534754</t>
  </si>
  <si>
    <t>5133601312594770_p</t>
  </si>
  <si>
    <t>8625592811754114_p</t>
  </si>
  <si>
    <t>535907</t>
  </si>
  <si>
    <t>7677294567083304_p</t>
  </si>
  <si>
    <t>4826743901113301_p</t>
  </si>
  <si>
    <t>535875</t>
  </si>
  <si>
    <t>3998449295872446_p</t>
  </si>
  <si>
    <t>3424289160204761_p</t>
  </si>
  <si>
    <t>534254</t>
  </si>
  <si>
    <t>5302075340533826_p</t>
  </si>
  <si>
    <t>7852858792653747_p</t>
  </si>
  <si>
    <t>534874</t>
  </si>
  <si>
    <t>4273075109120278_p</t>
  </si>
  <si>
    <t>1342373173670375_p</t>
  </si>
  <si>
    <t>534841</t>
  </si>
  <si>
    <t>1302028686311099_p</t>
  </si>
  <si>
    <t>1237769811801605_p</t>
  </si>
  <si>
    <t>535644</t>
  </si>
  <si>
    <t>1477193543392944_p</t>
  </si>
  <si>
    <t>4793526574337574_p</t>
  </si>
  <si>
    <t>535600</t>
  </si>
  <si>
    <t>4655914855557716_p</t>
  </si>
  <si>
    <t>4341864972126462_p</t>
  </si>
  <si>
    <t>535683</t>
  </si>
  <si>
    <t>6273376942461660_p</t>
  </si>
  <si>
    <t>5205298848465847_p</t>
  </si>
  <si>
    <t>委内瑞拉</t>
  </si>
  <si>
    <t>535569</t>
  </si>
  <si>
    <t>7507582842322802_p</t>
  </si>
  <si>
    <t>8831887743749074_p</t>
  </si>
  <si>
    <t>533695</t>
  </si>
  <si>
    <t>自动续费-进阶版-8</t>
  </si>
  <si>
    <t>7915976096474778_p</t>
  </si>
  <si>
    <t>2412513284830951_p</t>
  </si>
  <si>
    <t>534097</t>
  </si>
  <si>
    <t>5729110269922596_p</t>
  </si>
  <si>
    <t>8604726828072369_p</t>
  </si>
  <si>
    <t>534953</t>
  </si>
  <si>
    <t>不要下！-25分钟1对1 - 基础版 - 订阅课包 - 4</t>
  </si>
  <si>
    <t>3167796766441580_p</t>
  </si>
  <si>
    <t>1797526332928388_p</t>
  </si>
  <si>
    <t>535707</t>
  </si>
  <si>
    <t>3412116941086925_p</t>
  </si>
  <si>
    <t>1633750054250330_p</t>
  </si>
  <si>
    <t>534647</t>
  </si>
  <si>
    <t>2104781568655537_p</t>
  </si>
  <si>
    <t>4721280914788689_p</t>
  </si>
  <si>
    <t>杨睿雅</t>
  </si>
  <si>
    <t>535481</t>
  </si>
  <si>
    <t>2280268079372437_p</t>
  </si>
  <si>
    <t>3810621445615154_p</t>
  </si>
  <si>
    <t>534267</t>
  </si>
  <si>
    <t>4835864575871832_p</t>
  </si>
  <si>
    <t>6572174343560922_p</t>
  </si>
  <si>
    <t>535269</t>
  </si>
  <si>
    <t>5496237625630574_p</t>
  </si>
  <si>
    <t>8829810167949992_p</t>
  </si>
  <si>
    <t>534529</t>
  </si>
  <si>
    <t>1838904662312150_p</t>
  </si>
  <si>
    <t>5636884537830001_p</t>
  </si>
  <si>
    <t>534276</t>
  </si>
  <si>
    <t>6792230068100453_p</t>
  </si>
  <si>
    <t>8113135606508627_p</t>
  </si>
  <si>
    <t>535388</t>
  </si>
  <si>
    <t>3850367319982746_p</t>
  </si>
  <si>
    <t>5518116004213006_p</t>
  </si>
  <si>
    <t>534526</t>
  </si>
  <si>
    <t>4637075001084530_p</t>
  </si>
  <si>
    <t>8841700975137860_p</t>
  </si>
  <si>
    <t>534685</t>
  </si>
  <si>
    <t>6135360884696124_p</t>
  </si>
  <si>
    <t>4425031276312590_p</t>
  </si>
  <si>
    <t>535641</t>
  </si>
  <si>
    <t>6294025076063044_p</t>
  </si>
  <si>
    <t>1659727206826991_p</t>
  </si>
  <si>
    <t>535676</t>
  </si>
  <si>
    <t>2816020627826409_p</t>
  </si>
  <si>
    <t>4719464219205940_p</t>
  </si>
  <si>
    <t>标准版</t>
  </si>
  <si>
    <t>534218</t>
  </si>
  <si>
    <t>勿用-55分钟1对1 - 标准版 - 订阅课包 - 8</t>
  </si>
  <si>
    <t>5582548637640639_p</t>
  </si>
  <si>
    <t>8626385810709877_p</t>
  </si>
  <si>
    <t>534305</t>
  </si>
  <si>
    <t>4897373560352799_p</t>
  </si>
  <si>
    <t>1420447043767647_p</t>
  </si>
  <si>
    <t>534707</t>
  </si>
  <si>
    <t>3470478017075502_p</t>
  </si>
  <si>
    <t>5252514165968635_p</t>
  </si>
  <si>
    <t>535866</t>
  </si>
  <si>
    <t>5533605208017914_p</t>
  </si>
  <si>
    <t>2631541499636794_p</t>
  </si>
  <si>
    <t>535610</t>
  </si>
  <si>
    <t>1660994276641851_p</t>
  </si>
  <si>
    <t>5161915059617163_p</t>
  </si>
  <si>
    <t>535852</t>
  </si>
  <si>
    <t>2354625718673493_p</t>
  </si>
  <si>
    <t>6887392141611931_p</t>
  </si>
  <si>
    <t>535929</t>
  </si>
  <si>
    <t>8755143091050504_p</t>
  </si>
  <si>
    <t>1207190719732350_p</t>
  </si>
  <si>
    <t>mudmee.pluangnaphol</t>
  </si>
  <si>
    <t>离职-zeth.wutthiwarraporn</t>
  </si>
  <si>
    <t>空</t>
  </si>
  <si>
    <t>离职人员</t>
  </si>
  <si>
    <t>534321</t>
  </si>
  <si>
    <t>8840777202399113_p</t>
  </si>
  <si>
    <t>6801369145955740_p</t>
  </si>
  <si>
    <t>534534</t>
  </si>
  <si>
    <t>4546927416391490_p</t>
  </si>
  <si>
    <t>8221638026454418_p</t>
  </si>
  <si>
    <t>534266</t>
  </si>
  <si>
    <t>3167874676595200_p</t>
  </si>
  <si>
    <t>1409836837033911_p</t>
  </si>
  <si>
    <t>535893</t>
  </si>
  <si>
    <t>1741208179670282_p</t>
  </si>
  <si>
    <t>7634890880393515_p</t>
  </si>
  <si>
    <t>535160</t>
  </si>
  <si>
    <t>4284496318691260_p</t>
  </si>
  <si>
    <t>1693594645349782_p</t>
  </si>
  <si>
    <t>534220</t>
  </si>
  <si>
    <t>1260114865263173_p</t>
  </si>
  <si>
    <t>2899668055479911_p</t>
  </si>
  <si>
    <t>535621</t>
  </si>
  <si>
    <t>8852462431471467_p</t>
  </si>
  <si>
    <t>5300329366387308_p</t>
  </si>
  <si>
    <t>535153</t>
  </si>
  <si>
    <t>7201423236025050_p</t>
  </si>
  <si>
    <t>5630637601766387_p</t>
  </si>
  <si>
    <t>535358</t>
  </si>
  <si>
    <t>4638038495154503_p</t>
  </si>
  <si>
    <t>8240825822187235_p</t>
  </si>
  <si>
    <t>535177</t>
  </si>
  <si>
    <t>8418175961374722_p</t>
  </si>
  <si>
    <t>1811999456599981_p</t>
  </si>
  <si>
    <t>534280</t>
  </si>
  <si>
    <t>6374763206991287_p</t>
  </si>
  <si>
    <t>2562707486623338_p</t>
  </si>
  <si>
    <t>535891</t>
  </si>
  <si>
    <t>3384282297823524_p</t>
  </si>
  <si>
    <t>3164172059560542_p</t>
  </si>
  <si>
    <t>534815</t>
  </si>
  <si>
    <t>3880439929279825_p</t>
  </si>
  <si>
    <t>2656969615017778_p</t>
  </si>
  <si>
    <t>534738</t>
  </si>
  <si>
    <t>4297230322333371_p</t>
  </si>
  <si>
    <t>2446212651940999_p</t>
  </si>
  <si>
    <t>534649</t>
  </si>
  <si>
    <t>4908342086076092_p</t>
  </si>
  <si>
    <t>5817143541359732_p</t>
  </si>
  <si>
    <t>535794</t>
  </si>
  <si>
    <t>1245361533966471_p</t>
  </si>
  <si>
    <t>4480571448475333_p</t>
  </si>
  <si>
    <t>535216</t>
  </si>
  <si>
    <t>1278883338210785_p</t>
  </si>
  <si>
    <t>1571863060215042_p</t>
  </si>
  <si>
    <t>533072</t>
  </si>
  <si>
    <t>8106950601622038_p</t>
  </si>
  <si>
    <t>2860513394448565_p</t>
  </si>
  <si>
    <t>535732</t>
  </si>
  <si>
    <t>1813294759426978_p</t>
  </si>
  <si>
    <t>7894576135312865_p</t>
  </si>
  <si>
    <t>535562</t>
  </si>
  <si>
    <t>2685983702866222_p</t>
  </si>
  <si>
    <t>1132240765576843_p</t>
  </si>
  <si>
    <t>534951</t>
  </si>
  <si>
    <t>3534511751762095_p</t>
  </si>
  <si>
    <t>6744180112018346_p</t>
  </si>
  <si>
    <t>535946</t>
  </si>
  <si>
    <t>1429643108857340_p</t>
  </si>
  <si>
    <t>1103871698433337_p</t>
  </si>
  <si>
    <t>535582</t>
  </si>
  <si>
    <t>2801969536353811_p</t>
  </si>
  <si>
    <t>1153603089360119_p</t>
  </si>
  <si>
    <t>535996</t>
  </si>
  <si>
    <t>3640743778189724_p</t>
  </si>
  <si>
    <t>1590471616974338_p</t>
  </si>
  <si>
    <t>535543</t>
  </si>
  <si>
    <t>1263475565472400_p</t>
  </si>
  <si>
    <t>5731760804415580_p</t>
  </si>
  <si>
    <t>534867</t>
  </si>
  <si>
    <t>2351238915730800_p</t>
  </si>
  <si>
    <t>4411855306806397_p</t>
  </si>
  <si>
    <t>534275</t>
  </si>
  <si>
    <t>续费专属 - 1v1 55min - 8</t>
  </si>
  <si>
    <t>4613355484043332_p</t>
  </si>
  <si>
    <t>8630795503104566_p</t>
  </si>
  <si>
    <t>535636</t>
  </si>
  <si>
    <t>3164804100178456_p</t>
  </si>
  <si>
    <t>5772963508297638_p</t>
  </si>
  <si>
    <t>534709</t>
  </si>
  <si>
    <t>3577007980081344_p</t>
  </si>
  <si>
    <t>7290977094788675_p</t>
  </si>
  <si>
    <t>535711</t>
  </si>
  <si>
    <t>8615284560329297_p</t>
  </si>
  <si>
    <t>3604278141848911_p</t>
  </si>
  <si>
    <t>535872</t>
  </si>
  <si>
    <t>1158695661414763_p</t>
  </si>
  <si>
    <t>7338109658891397_p</t>
  </si>
  <si>
    <t>535968</t>
  </si>
  <si>
    <t>2444155047605695_p</t>
  </si>
  <si>
    <t>4168609726488172_p</t>
  </si>
  <si>
    <t>534949</t>
  </si>
  <si>
    <t>8237399979762268_p</t>
  </si>
  <si>
    <t>4562029535614408_p</t>
  </si>
  <si>
    <t>535639</t>
  </si>
  <si>
    <t>5216436933728355_p</t>
  </si>
  <si>
    <t>8763238724916602_p</t>
  </si>
  <si>
    <t>535697</t>
  </si>
  <si>
    <t>4461461183669022_p</t>
  </si>
  <si>
    <t>8897531633571677_p</t>
  </si>
  <si>
    <t>534780</t>
  </si>
  <si>
    <t>1161780232454423_p</t>
  </si>
  <si>
    <t>8375267077582137_p</t>
  </si>
  <si>
    <t>柬埔寨</t>
  </si>
  <si>
    <t>535016</t>
  </si>
  <si>
    <t>1269366809723417_p</t>
  </si>
  <si>
    <t>5185267663412911_p</t>
  </si>
  <si>
    <t>532921</t>
  </si>
  <si>
    <t>2363679112528350_p</t>
  </si>
  <si>
    <t>8552415009309991_p</t>
  </si>
  <si>
    <t>535250</t>
  </si>
  <si>
    <t>4187770146894730_p</t>
  </si>
  <si>
    <t>5113075288278269_p</t>
  </si>
  <si>
    <t>535847</t>
  </si>
  <si>
    <t>6198954185874466_p</t>
  </si>
  <si>
    <t>7357997284314615_p</t>
  </si>
  <si>
    <t>535188</t>
  </si>
  <si>
    <t>6375615208015227_p</t>
  </si>
  <si>
    <t>6152800617317877_p</t>
  </si>
  <si>
    <t>535506</t>
  </si>
  <si>
    <t>7818400849650672_p</t>
  </si>
  <si>
    <t>8435535429172164_p</t>
  </si>
  <si>
    <t>534803</t>
  </si>
  <si>
    <t>3213576457201700_p</t>
  </si>
  <si>
    <t>4185075796072016_p</t>
  </si>
  <si>
    <t>535304</t>
  </si>
  <si>
    <t>3417382176880721_p</t>
  </si>
  <si>
    <t>6569813940060097_p</t>
  </si>
  <si>
    <t>535052</t>
  </si>
  <si>
    <t>3819848567207908_p</t>
  </si>
  <si>
    <t>6566470466266030_p</t>
  </si>
  <si>
    <t>535751</t>
  </si>
  <si>
    <t>3565764081633457_p</t>
  </si>
  <si>
    <t>5854221776989208_p</t>
  </si>
  <si>
    <t>535950</t>
  </si>
  <si>
    <t>8827201951990986_p</t>
  </si>
  <si>
    <t>5140606916814293_p</t>
  </si>
  <si>
    <t>535333</t>
  </si>
  <si>
    <t>7159708120409797_p</t>
  </si>
  <si>
    <t>3424117876704085_p</t>
  </si>
  <si>
    <t>534116</t>
  </si>
  <si>
    <t>5553292501459269_p</t>
  </si>
  <si>
    <t>6431513120387811_p</t>
  </si>
  <si>
    <t>535845</t>
  </si>
  <si>
    <t>2893683153146839_p</t>
  </si>
  <si>
    <t>5732880512088946_p</t>
  </si>
  <si>
    <t>希腊</t>
  </si>
  <si>
    <t>535357</t>
  </si>
  <si>
    <t>自动续费-拓展版-36</t>
  </si>
  <si>
    <t>4249590436214213_p</t>
  </si>
  <si>
    <t>4528615141322587_p</t>
  </si>
  <si>
    <t>535818</t>
  </si>
  <si>
    <t>7171448984333373_p</t>
  </si>
  <si>
    <t>5759559619088246_p</t>
  </si>
  <si>
    <t>535167</t>
  </si>
  <si>
    <t>4576651411462803_p</t>
  </si>
  <si>
    <t>5737397876715986_p</t>
  </si>
  <si>
    <t>535180</t>
  </si>
  <si>
    <t>8409928259236331_p</t>
  </si>
  <si>
    <t>7491415329269589_p</t>
  </si>
  <si>
    <t>534622</t>
  </si>
  <si>
    <t>3372562458232239_p</t>
  </si>
  <si>
    <t>3653600760999667_p</t>
  </si>
  <si>
    <t>534546</t>
  </si>
  <si>
    <t>8537215474143234_p</t>
  </si>
  <si>
    <t>1363347190278575_p</t>
  </si>
  <si>
    <t>534212</t>
  </si>
  <si>
    <t>1102985791330286_p</t>
  </si>
  <si>
    <t>8411880548212200_p</t>
  </si>
  <si>
    <t>534787</t>
  </si>
  <si>
    <t>202401-55分钟1对1 -标准版 -订阅课包 - 8</t>
  </si>
  <si>
    <t>5511659124075751_p</t>
  </si>
  <si>
    <t>1485357546456430_p</t>
  </si>
  <si>
    <t>535420</t>
  </si>
  <si>
    <t>5111406105612888_p</t>
  </si>
  <si>
    <t>4687265855589013_p</t>
  </si>
  <si>
    <t>535673</t>
  </si>
  <si>
    <t>2774391808464467_p</t>
  </si>
  <si>
    <t>1347545282371890_p</t>
  </si>
  <si>
    <t>534715</t>
  </si>
  <si>
    <t>自动续费-进阶版25-48</t>
  </si>
  <si>
    <t>5556132310209094_p</t>
  </si>
  <si>
    <t>8474374681896770_p</t>
  </si>
  <si>
    <t>535867</t>
  </si>
  <si>
    <t>5763552771028630_p</t>
  </si>
  <si>
    <t>3140395517193985_p</t>
  </si>
  <si>
    <t>535800</t>
  </si>
  <si>
    <t>3543914591048639_p</t>
  </si>
  <si>
    <t>5494764388334684_p</t>
  </si>
  <si>
    <t>534960</t>
  </si>
  <si>
    <t>8598484558685243_p</t>
  </si>
  <si>
    <t>1233165741320579_p</t>
  </si>
  <si>
    <t>535990</t>
  </si>
  <si>
    <t>2156801229807106_p</t>
  </si>
  <si>
    <t>8221198864509809_p</t>
  </si>
  <si>
    <t>535183</t>
  </si>
  <si>
    <t>8881394445215583_p</t>
  </si>
  <si>
    <t>6148974732514545_p</t>
  </si>
  <si>
    <t>535902</t>
  </si>
  <si>
    <t>4570988237212020_p</t>
  </si>
  <si>
    <t>4288701541082754_p</t>
  </si>
  <si>
    <t>534347</t>
  </si>
  <si>
    <t>5833745163720092_p</t>
  </si>
  <si>
    <t>7575507493371245_p</t>
  </si>
  <si>
    <t>534124</t>
  </si>
  <si>
    <t>自动续费-启蒙版-36</t>
  </si>
  <si>
    <t>3570084720334946_p</t>
  </si>
  <si>
    <t>4902042244464481_p</t>
  </si>
  <si>
    <t>535497</t>
  </si>
  <si>
    <t>基础版1v1-4课时/月</t>
  </si>
  <si>
    <t>1658621174517934_p</t>
  </si>
  <si>
    <t>2457659280505096_p</t>
  </si>
  <si>
    <t>俄罗斯</t>
  </si>
  <si>
    <t>534486</t>
  </si>
  <si>
    <t>1140298074017433_p</t>
  </si>
  <si>
    <t>8795231102741437_p</t>
  </si>
  <si>
    <t>534619</t>
  </si>
  <si>
    <t>2353361295166310_p</t>
  </si>
  <si>
    <t>5688440684247726_p</t>
  </si>
  <si>
    <t>534289</t>
  </si>
  <si>
    <t>4798948581900411_p</t>
  </si>
  <si>
    <t>5213377380465334_p</t>
  </si>
  <si>
    <t>535616</t>
  </si>
  <si>
    <t>4122857877905623_p</t>
  </si>
  <si>
    <t>8771435528586546_p</t>
  </si>
  <si>
    <t>534952</t>
  </si>
  <si>
    <t>202308-55分钟1对1 - 拓展版 - 订阅课包 - 4</t>
  </si>
  <si>
    <t>7596659046176876_p</t>
  </si>
  <si>
    <t>8428557747145998_p</t>
  </si>
  <si>
    <t>534410</t>
  </si>
  <si>
    <t>6741870067254086_p</t>
  </si>
  <si>
    <t>3549567142398867_p</t>
  </si>
  <si>
    <t>534807</t>
  </si>
  <si>
    <t>7850412248915757_p</t>
  </si>
  <si>
    <t>8354771494894738_p</t>
  </si>
  <si>
    <t>534778</t>
  </si>
  <si>
    <t>6822683409920259_p</t>
  </si>
  <si>
    <t>6695983918842997_p</t>
  </si>
  <si>
    <t>534963</t>
  </si>
  <si>
    <t>1747937142675697_p</t>
  </si>
  <si>
    <t>3956047140124871_p</t>
  </si>
  <si>
    <t>535313</t>
  </si>
  <si>
    <t>4383408509891202_p</t>
  </si>
  <si>
    <t>5468969599846404_p</t>
  </si>
  <si>
    <t>535876</t>
  </si>
  <si>
    <t>2289436013527921_p</t>
  </si>
  <si>
    <t>8533684588081895_p</t>
  </si>
  <si>
    <t>李佰顺</t>
  </si>
  <si>
    <t>535190</t>
  </si>
  <si>
    <t>研学-成都/西安-一大俩小</t>
  </si>
  <si>
    <t>4798107672338927_p</t>
  </si>
  <si>
    <t>8286224468617509_p</t>
  </si>
  <si>
    <t>535240</t>
  </si>
  <si>
    <t>4866088592378414_p</t>
  </si>
  <si>
    <t>2622120616657719_p</t>
  </si>
  <si>
    <t>535982</t>
  </si>
  <si>
    <t>8905054854636649_p</t>
  </si>
  <si>
    <t>7639421746573423_p</t>
  </si>
  <si>
    <t>535187</t>
  </si>
  <si>
    <t>6493667998848229_p</t>
  </si>
  <si>
    <t>3785410084986925_p</t>
  </si>
  <si>
    <t>534955</t>
  </si>
  <si>
    <t>勿用-55分钟1对1 - 国际版 - 订阅课包 - 8</t>
  </si>
  <si>
    <t>5885100216419800_p</t>
  </si>
  <si>
    <t>4668737786284794_p</t>
  </si>
  <si>
    <t>534419</t>
  </si>
  <si>
    <t>4364591965647911_p</t>
  </si>
  <si>
    <t>7118776359375163_p</t>
  </si>
  <si>
    <t>535437</t>
  </si>
  <si>
    <t>2179966457141965_p</t>
  </si>
  <si>
    <t>6713831434902384_p</t>
  </si>
  <si>
    <t>535204</t>
  </si>
  <si>
    <t>6696871171915874_p</t>
  </si>
  <si>
    <t>2598440263696208_p</t>
  </si>
  <si>
    <t>535408</t>
  </si>
  <si>
    <t>1801380834497910_p</t>
  </si>
  <si>
    <t>1160869260460489_p</t>
  </si>
  <si>
    <t>534098</t>
  </si>
  <si>
    <t>2595263834844943_p</t>
  </si>
  <si>
    <t>3626905019739778_p</t>
  </si>
  <si>
    <t>533446</t>
  </si>
  <si>
    <t>4819518086994260_p</t>
  </si>
  <si>
    <t>4381356399884448_p</t>
  </si>
  <si>
    <t>535498</t>
  </si>
  <si>
    <t>启蒙版中文1v1-8课时/月</t>
  </si>
  <si>
    <t>1881919205401140_p</t>
  </si>
  <si>
    <t>3247598788350794_p</t>
  </si>
  <si>
    <t>535890</t>
  </si>
  <si>
    <t>2610499859515150_p</t>
  </si>
  <si>
    <t>3423580152043425_p</t>
  </si>
  <si>
    <t>535489</t>
  </si>
  <si>
    <t>6617767816781558_p</t>
  </si>
  <si>
    <t>2433726026722791_p</t>
  </si>
  <si>
    <t>535258</t>
  </si>
  <si>
    <t>7879754722571710_p</t>
  </si>
  <si>
    <t>5611813942007489_p</t>
  </si>
  <si>
    <t>534972</t>
  </si>
  <si>
    <t>3533728016372644_p</t>
  </si>
  <si>
    <t>3463639128401580_p</t>
  </si>
  <si>
    <t>535247</t>
  </si>
  <si>
    <t>2315238418341772_p</t>
  </si>
  <si>
    <t>5464881526539132_p</t>
  </si>
  <si>
    <t>535966</t>
  </si>
  <si>
    <t>4837934396920659_p</t>
  </si>
  <si>
    <t>4198645901842369_p</t>
  </si>
  <si>
    <t>534470</t>
  </si>
  <si>
    <t>7106624065231252_p</t>
  </si>
  <si>
    <t>5797596442700678_p</t>
  </si>
  <si>
    <t>534956</t>
  </si>
  <si>
    <t>5411683085173734_p</t>
  </si>
  <si>
    <t>7836813475858648_p</t>
  </si>
  <si>
    <t>535401</t>
  </si>
  <si>
    <t>8707899597368704_p</t>
  </si>
  <si>
    <t>2144966043346001_p</t>
  </si>
  <si>
    <t>535923</t>
  </si>
  <si>
    <t>5110304775222121_p</t>
  </si>
  <si>
    <t>7556912477937599_p</t>
  </si>
  <si>
    <t>535364</t>
  </si>
  <si>
    <t>1830601725178072_p</t>
  </si>
  <si>
    <t>2848381638287335_p</t>
  </si>
  <si>
    <t>535179</t>
  </si>
  <si>
    <t>3239492337765281_p</t>
  </si>
  <si>
    <t>2555734300074977_p</t>
  </si>
  <si>
    <t>532108</t>
  </si>
  <si>
    <t>8732486042691483_p</t>
  </si>
  <si>
    <t>5293222659431728_p</t>
  </si>
  <si>
    <t>534950</t>
  </si>
  <si>
    <t>1495070990101220_p</t>
  </si>
  <si>
    <t>3704168129955271_p</t>
  </si>
  <si>
    <t>冰岛</t>
  </si>
  <si>
    <t>534954</t>
  </si>
  <si>
    <t>202308-55分钟1对1 - 国际版 - 订阅课包 - 4</t>
  </si>
  <si>
    <t>8819738547032126_p</t>
  </si>
  <si>
    <t>4499526745962377_p</t>
  </si>
  <si>
    <t>535130</t>
  </si>
  <si>
    <t>5103387279854928_p</t>
  </si>
  <si>
    <t>3619223270824323_p</t>
  </si>
  <si>
    <t>supatsara.wiriyasombat</t>
  </si>
  <si>
    <t>535288</t>
  </si>
  <si>
    <t>5642320428008978_p</t>
  </si>
  <si>
    <t>7588643980261136_p</t>
  </si>
  <si>
    <t>535442</t>
  </si>
  <si>
    <t>4236652554989972_p</t>
  </si>
  <si>
    <t>8631811244375201_p</t>
  </si>
  <si>
    <t>535634</t>
  </si>
  <si>
    <t>8704685508513457_p</t>
  </si>
  <si>
    <t>1862008666000660_p</t>
  </si>
  <si>
    <t>534183</t>
  </si>
  <si>
    <t>2820907056293899_p</t>
  </si>
  <si>
    <t>8687466736480820_p</t>
  </si>
  <si>
    <t>535773</t>
  </si>
  <si>
    <t>3387401168016100_p</t>
  </si>
  <si>
    <t>5785954253609148_p</t>
  </si>
  <si>
    <t>535684</t>
  </si>
  <si>
    <t>中文直播学期制小班课1学期课包 - 100课时</t>
  </si>
  <si>
    <t>4392070161227789_p</t>
  </si>
  <si>
    <t>4627571594575756_p</t>
  </si>
  <si>
    <t>Bow</t>
  </si>
  <si>
    <t>离职-Kanticha.kanchanakul</t>
  </si>
  <si>
    <t>Resigned Employees</t>
  </si>
  <si>
    <t>535272</t>
  </si>
  <si>
    <t>4520145911146681_p</t>
  </si>
  <si>
    <t>1876922109455684_p</t>
  </si>
  <si>
    <t>535611</t>
  </si>
  <si>
    <t>3896304877067222_p</t>
  </si>
  <si>
    <t>4733761833977780_p</t>
  </si>
  <si>
    <t>535617</t>
  </si>
  <si>
    <t>2135118441020086_p</t>
  </si>
  <si>
    <t>4401144660466336_p</t>
  </si>
  <si>
    <t>535535</t>
  </si>
  <si>
    <t>8909520337792825_p</t>
  </si>
  <si>
    <t>2441866780637725_p</t>
  </si>
  <si>
    <t>pu.boonlert</t>
  </si>
  <si>
    <t>离职-kinnaree.kakai</t>
  </si>
  <si>
    <t>534236</t>
  </si>
  <si>
    <t>4703561775395128_p</t>
  </si>
  <si>
    <t>4316763775787131_p</t>
  </si>
  <si>
    <t>535938</t>
  </si>
  <si>
    <t>8435773091588574_p</t>
  </si>
  <si>
    <t>2108756871955439_p</t>
  </si>
  <si>
    <t>533384</t>
  </si>
  <si>
    <t>6311318780218038_p</t>
  </si>
  <si>
    <t>6250483229158140_p</t>
  </si>
  <si>
    <t>535174</t>
  </si>
  <si>
    <t>6554478245536846_p</t>
  </si>
  <si>
    <t>4903353927206294_p</t>
  </si>
  <si>
    <t>王怡娇</t>
  </si>
  <si>
    <t>535259</t>
  </si>
  <si>
    <t>7617134547963400_p</t>
  </si>
  <si>
    <t>5588976648827254_p</t>
  </si>
  <si>
    <t>534694</t>
  </si>
  <si>
    <t>3910274780072117_p</t>
  </si>
  <si>
    <t>8168295136272641_p</t>
  </si>
  <si>
    <t>533758</t>
  </si>
  <si>
    <t>4558302866029584_p</t>
  </si>
  <si>
    <t>6603820921918108_p</t>
  </si>
  <si>
    <t>535861</t>
  </si>
  <si>
    <t>1868885167269424_p</t>
  </si>
  <si>
    <t>8750062687769245_p</t>
  </si>
  <si>
    <t>535799</t>
  </si>
  <si>
    <t>1899202319961543_p</t>
  </si>
  <si>
    <t>4155945083966567_p</t>
  </si>
  <si>
    <t>535461</t>
  </si>
  <si>
    <t>2676030806954943_p</t>
  </si>
  <si>
    <t>8390324483182912_p</t>
  </si>
  <si>
    <t>534861</t>
  </si>
  <si>
    <t>7894256798164463_p</t>
  </si>
  <si>
    <t>1511927943893510_p</t>
  </si>
  <si>
    <t>534094</t>
  </si>
  <si>
    <t>4349194093768689_p</t>
  </si>
  <si>
    <t>5743705589753650_p</t>
  </si>
  <si>
    <t>535186</t>
  </si>
  <si>
    <t>8827242101131377_p</t>
  </si>
  <si>
    <t>1278416878343099_p</t>
  </si>
  <si>
    <t>534383</t>
  </si>
  <si>
    <t>4169191900095314_p</t>
  </si>
  <si>
    <t>7395870690879468_p</t>
  </si>
  <si>
    <t>535618</t>
  </si>
  <si>
    <t>4544940519880729_p</t>
  </si>
  <si>
    <t>2229712285463919_p</t>
  </si>
  <si>
    <t>535703</t>
  </si>
  <si>
    <t>5283810640921426_p</t>
  </si>
  <si>
    <t>1442894054246605_p</t>
  </si>
  <si>
    <t>535727</t>
  </si>
  <si>
    <t>6234245732630327_p</t>
  </si>
  <si>
    <t>534106</t>
  </si>
  <si>
    <t>3343108837684398_p</t>
  </si>
  <si>
    <t>3501030311992344_p</t>
  </si>
  <si>
    <t>535495</t>
  </si>
  <si>
    <t>7287860976083472_p</t>
  </si>
  <si>
    <t>3419511586510679_p</t>
  </si>
  <si>
    <t>535757</t>
  </si>
  <si>
    <t>5889627031124639_p</t>
  </si>
  <si>
    <t>1534180983276748_p</t>
  </si>
  <si>
    <t>535512</t>
  </si>
  <si>
    <t>2923020965748822_p</t>
  </si>
  <si>
    <t>4330330520550588_p</t>
  </si>
  <si>
    <t>534722</t>
  </si>
  <si>
    <t>8633732174574035_p</t>
  </si>
  <si>
    <t>6567865696317252_p</t>
  </si>
  <si>
    <t>535231</t>
  </si>
  <si>
    <t>8300697522538217_p</t>
  </si>
  <si>
    <t>5680796744414292_p</t>
  </si>
  <si>
    <t>534615</t>
  </si>
  <si>
    <t>5621789377671257_p</t>
  </si>
  <si>
    <t>3551394449380775_p</t>
  </si>
  <si>
    <t>534334</t>
  </si>
  <si>
    <t>5899926475856945_p</t>
  </si>
  <si>
    <t>3816389208737593_p</t>
  </si>
  <si>
    <t>535355</t>
  </si>
  <si>
    <t>3399817729403551_p</t>
  </si>
  <si>
    <t>6820872163089101_p</t>
  </si>
  <si>
    <t>奥地利</t>
  </si>
  <si>
    <t>535714</t>
  </si>
  <si>
    <t>4563940223800501_p</t>
  </si>
  <si>
    <t>5326271658124892_p</t>
  </si>
  <si>
    <t>535243</t>
  </si>
  <si>
    <t>7458208405672431_p</t>
  </si>
  <si>
    <t>5932042916016774_p</t>
  </si>
  <si>
    <t>535331</t>
  </si>
  <si>
    <t>1207412628293588_p</t>
  </si>
  <si>
    <t>5851495777542793_p</t>
  </si>
  <si>
    <t>534301</t>
  </si>
  <si>
    <t>2369277080951015_p</t>
  </si>
  <si>
    <t>7156002889679267_p</t>
  </si>
  <si>
    <t>533095</t>
  </si>
  <si>
    <t>2274839392095545_p</t>
  </si>
  <si>
    <t>3544992206348176_p</t>
  </si>
  <si>
    <t>哥伦比亚</t>
  </si>
  <si>
    <t>535410</t>
  </si>
  <si>
    <t>1430435616034162_p</t>
  </si>
  <si>
    <t>4249248870817915_p</t>
  </si>
  <si>
    <t>535874</t>
  </si>
  <si>
    <t>4114334088268251_p</t>
  </si>
  <si>
    <t>2204328725544419_p</t>
  </si>
  <si>
    <t>534724</t>
  </si>
  <si>
    <t>4504095761602550_p</t>
  </si>
  <si>
    <t>2754063757140316_p</t>
  </si>
  <si>
    <t>534866</t>
  </si>
  <si>
    <t>5329535222011191_p</t>
  </si>
  <si>
    <t>3313710152048973_p</t>
  </si>
  <si>
    <t>535972</t>
  </si>
  <si>
    <t>6480746773514994_p</t>
  </si>
  <si>
    <t>8291801179848176_p</t>
  </si>
  <si>
    <t>535595</t>
  </si>
  <si>
    <t>7443664382820505_p</t>
  </si>
  <si>
    <t>4482451851032936_p</t>
  </si>
  <si>
    <t>王甜甜1</t>
  </si>
  <si>
    <t>534817</t>
  </si>
  <si>
    <t>3380686006590826_p</t>
  </si>
  <si>
    <t>4731951130808126_p</t>
  </si>
  <si>
    <t>534241</t>
  </si>
  <si>
    <t>3632759590034584_p</t>
  </si>
  <si>
    <t>3902215760026799_p</t>
  </si>
  <si>
    <t>535172</t>
  </si>
  <si>
    <t>2882903457031573_p</t>
  </si>
  <si>
    <t>4332351514403950_p</t>
  </si>
  <si>
    <t>535237</t>
  </si>
  <si>
    <t>1226657864709106_p</t>
  </si>
  <si>
    <t>7352085636129387_p</t>
  </si>
  <si>
    <t>534287</t>
  </si>
  <si>
    <t>自动续费-拓展版25-36</t>
  </si>
  <si>
    <t>4720454891894406_p</t>
  </si>
  <si>
    <t>4509671816754766_p</t>
  </si>
  <si>
    <t>535880</t>
  </si>
  <si>
    <t>5519608869101418_p</t>
  </si>
  <si>
    <t>8147081671692398_p</t>
  </si>
  <si>
    <t>534315</t>
  </si>
  <si>
    <t>3801854736920289_p</t>
  </si>
  <si>
    <t>2566314197201477_p</t>
  </si>
  <si>
    <t>535775</t>
  </si>
  <si>
    <t>5902815551219660_p</t>
  </si>
  <si>
    <t>7779115157538138_p</t>
  </si>
  <si>
    <t>535175</t>
  </si>
  <si>
    <t>1766862854038658_p</t>
  </si>
  <si>
    <t>5596227716176632_p</t>
  </si>
  <si>
    <t>535486</t>
  </si>
  <si>
    <t>4322402981624993_p</t>
  </si>
  <si>
    <t>5389828068211804_p</t>
  </si>
  <si>
    <t>534691</t>
  </si>
  <si>
    <t>8277232026765318_p</t>
  </si>
  <si>
    <t>6472320575322274_p</t>
  </si>
  <si>
    <t>534517</t>
  </si>
  <si>
    <t>2673066881518684_p</t>
  </si>
  <si>
    <t>1413895990490565_p</t>
  </si>
  <si>
    <t>535267</t>
  </si>
  <si>
    <t>7653591758564519_p</t>
  </si>
  <si>
    <t>5676264620770264_p</t>
  </si>
  <si>
    <t>534842</t>
  </si>
  <si>
    <t>3870167830712295_p</t>
  </si>
  <si>
    <t>1608809397205288_p</t>
  </si>
  <si>
    <t>534211</t>
  </si>
  <si>
    <t>1512218597169394_p</t>
  </si>
  <si>
    <t>7881793412394840_p</t>
  </si>
  <si>
    <t>534395</t>
  </si>
  <si>
    <t>1811872185737282_p</t>
  </si>
  <si>
    <t>4901356052560639_p</t>
  </si>
  <si>
    <t>535349</t>
  </si>
  <si>
    <t>3535040649556796_p</t>
  </si>
  <si>
    <t>7130238261699813_p</t>
  </si>
  <si>
    <t>535381</t>
  </si>
  <si>
    <t>6456693048433948_p</t>
  </si>
  <si>
    <t>6271963205137551_p</t>
  </si>
  <si>
    <t>534103</t>
  </si>
  <si>
    <t>自动续费-进阶版25-36</t>
  </si>
  <si>
    <t>6825914000361807_p</t>
  </si>
  <si>
    <t>5371940941535600_p</t>
  </si>
  <si>
    <t>535366</t>
  </si>
  <si>
    <t>5554580063403279_p</t>
  </si>
  <si>
    <t>5265059496183692_p</t>
  </si>
  <si>
    <t>535251</t>
  </si>
  <si>
    <t>3815352300953479_p</t>
  </si>
  <si>
    <t>4383469550985877_p</t>
  </si>
  <si>
    <t>535200</t>
  </si>
  <si>
    <t>4465251555654494_p</t>
  </si>
  <si>
    <t>4905346258990476_p</t>
  </si>
  <si>
    <t>534288</t>
  </si>
  <si>
    <t>2254164740558499_p</t>
  </si>
  <si>
    <t>6442488135510579_p</t>
  </si>
  <si>
    <t>534271</t>
  </si>
  <si>
    <t>7998729127290848_p</t>
  </si>
  <si>
    <t>6467112356870583_p</t>
  </si>
  <si>
    <t>535659</t>
  </si>
  <si>
    <t>5523798376487990_p</t>
  </si>
  <si>
    <t>2404463144269690_p</t>
  </si>
  <si>
    <t>哈萨克斯坦</t>
  </si>
  <si>
    <t>534346</t>
  </si>
  <si>
    <t>5587708470748817_p</t>
  </si>
  <si>
    <t>4554181008573537_p</t>
  </si>
  <si>
    <t>534454</t>
  </si>
  <si>
    <t>1610441466019836_p</t>
  </si>
  <si>
    <t>8257116539452277_p</t>
  </si>
  <si>
    <t>535853</t>
  </si>
  <si>
    <t>8606944426096395_p</t>
  </si>
  <si>
    <t>6915662630972796_p</t>
  </si>
  <si>
    <t>534478</t>
  </si>
  <si>
    <t>1132483673453344_p</t>
  </si>
  <si>
    <t>5442127361423925_p</t>
  </si>
  <si>
    <t>535967</t>
  </si>
  <si>
    <t>5916162682733367_p</t>
  </si>
  <si>
    <t>8466584568574358_p</t>
  </si>
  <si>
    <t>535018</t>
  </si>
  <si>
    <t>1680899148895240_p</t>
  </si>
  <si>
    <t>8486257250472594_p</t>
  </si>
  <si>
    <t>535203</t>
  </si>
  <si>
    <t>2508007706217984_p</t>
  </si>
  <si>
    <t>6207471290120980_p</t>
  </si>
  <si>
    <t>534358</t>
  </si>
  <si>
    <t>渠道</t>
  </si>
  <si>
    <t>线索量</t>
  </si>
  <si>
    <t>约课量</t>
  </si>
  <si>
    <t>约课率</t>
  </si>
  <si>
    <t>完课量</t>
  </si>
  <si>
    <t>完课率</t>
  </si>
  <si>
    <t>完课转化量</t>
  </si>
  <si>
    <t>完课转化率</t>
  </si>
  <si>
    <t>成单量</t>
  </si>
  <si>
    <t>线索转化率</t>
  </si>
  <si>
    <t>Column1</t>
  </si>
  <si>
    <t>_1</t>
  </si>
  <si>
    <t>_2</t>
  </si>
  <si>
    <t>total</t>
  </si>
  <si>
    <t>RF-ZA</t>
  </si>
  <si>
    <t>others</t>
  </si>
  <si>
    <t>RF-IR</t>
  </si>
  <si>
    <t>PM</t>
  </si>
  <si>
    <t>OT</t>
  </si>
  <si>
    <t>MD</t>
  </si>
  <si>
    <t>MA</t>
  </si>
  <si>
    <t>virtual_class_id</t>
  </si>
  <si>
    <t>trail_create_time</t>
  </si>
  <si>
    <t>trail_start_time</t>
  </si>
  <si>
    <t>trail_end_time</t>
  </si>
  <si>
    <t>trail_enter_time</t>
  </si>
  <si>
    <t>class_type_id</t>
  </si>
  <si>
    <t>edition_name_zh</t>
  </si>
  <si>
    <t>lesson_no</t>
  </si>
  <si>
    <t>course_name</t>
  </si>
  <si>
    <t>virtualclass_status</t>
  </si>
  <si>
    <t>level1_post_name</t>
  </si>
  <si>
    <t>level2_post_name</t>
  </si>
  <si>
    <t>level3_post_name</t>
  </si>
  <si>
    <t>level4_post_name</t>
  </si>
  <si>
    <t>adviser_user_name</t>
  </si>
  <si>
    <t>4533476666986470_</t>
  </si>
  <si>
    <t>4580567819961112_</t>
  </si>
  <si>
    <t>5510041751780459_</t>
  </si>
  <si>
    <t>1v1</t>
  </si>
  <si>
    <t>拓展版 P3 试听课</t>
  </si>
  <si>
    <t>Level1</t>
  </si>
  <si>
    <t>未开始</t>
  </si>
  <si>
    <t>1115993062512960_</t>
  </si>
  <si>
    <t>5344600128079024_</t>
  </si>
  <si>
    <t>1438969167220250_</t>
  </si>
  <si>
    <t>LingoAce数学试听课</t>
  </si>
  <si>
    <t>Level4</t>
  </si>
  <si>
    <t>康丽</t>
  </si>
  <si>
    <t>8224253776686652_</t>
  </si>
  <si>
    <t>3501867755551429_</t>
  </si>
  <si>
    <t>8164104060280665_</t>
  </si>
  <si>
    <t>5335048166706393_</t>
  </si>
  <si>
    <t>8263555162659841_</t>
  </si>
  <si>
    <t>8903997432772545_</t>
  </si>
  <si>
    <t>标准版 P1 试听课</t>
  </si>
  <si>
    <t>1510181750934968_</t>
  </si>
  <si>
    <t>2586913446004783_</t>
  </si>
  <si>
    <t>3725766479050206_</t>
  </si>
  <si>
    <t>启蒙版 P3（试听课）</t>
  </si>
  <si>
    <t>3617736306926578_</t>
  </si>
  <si>
    <t>3700444643149790_</t>
  </si>
  <si>
    <t>4188680761834473_</t>
  </si>
  <si>
    <t>Level8</t>
  </si>
  <si>
    <t>张瑶</t>
  </si>
  <si>
    <t>6143069198670508_</t>
  </si>
  <si>
    <t>1758398278663502_</t>
  </si>
  <si>
    <t>5833667679359425_</t>
  </si>
  <si>
    <t>标准版 LTO试听课</t>
  </si>
  <si>
    <t>1723010212795168_</t>
  </si>
  <si>
    <t>2559851236230503_</t>
  </si>
  <si>
    <t>5601986500352375_</t>
  </si>
  <si>
    <t>2723733662042968_</t>
  </si>
  <si>
    <t>3816068765842591_</t>
  </si>
  <si>
    <t>5729486277915319_</t>
  </si>
  <si>
    <t>1770890223564528_</t>
  </si>
  <si>
    <t>1539407027081096_</t>
  </si>
  <si>
    <t>5362010775040992_</t>
  </si>
  <si>
    <t>Level2</t>
  </si>
  <si>
    <t>6778155109484881_</t>
  </si>
  <si>
    <t>7387219721815949_</t>
  </si>
  <si>
    <t>6473941911655563_</t>
  </si>
  <si>
    <t>Level6</t>
  </si>
  <si>
    <t>王一硕</t>
  </si>
  <si>
    <t>1345921453948084_</t>
  </si>
  <si>
    <t>2224334002150481_</t>
  </si>
  <si>
    <t>7342297607480273_</t>
  </si>
  <si>
    <t>2526346772342186_</t>
  </si>
  <si>
    <t>4531689419961217_</t>
  </si>
  <si>
    <t>7812257044580613_</t>
  </si>
  <si>
    <t>2158879690904594_</t>
  </si>
  <si>
    <t>2296055044907626_</t>
  </si>
  <si>
    <t>2464624784192718_</t>
  </si>
  <si>
    <t>拓展版LTO试听课</t>
  </si>
  <si>
    <t>6915376622533115_</t>
  </si>
  <si>
    <t>7117527702605595_</t>
  </si>
  <si>
    <t>3840812430984885_</t>
  </si>
  <si>
    <t>8524866013698656_</t>
  </si>
  <si>
    <t>1610668515143525_</t>
  </si>
  <si>
    <t>8714236444659069_</t>
  </si>
  <si>
    <t>4166911333000433_</t>
  </si>
  <si>
    <t>8823658277829533_</t>
  </si>
  <si>
    <t>8695424065134277_</t>
  </si>
  <si>
    <t>2849633540066294_</t>
  </si>
  <si>
    <t>3517788077735187_</t>
  </si>
  <si>
    <t>2105714926556805_</t>
  </si>
  <si>
    <t>拓展版25分钟P1试听课</t>
  </si>
  <si>
    <t>Level0</t>
  </si>
  <si>
    <t>7251105438197901_</t>
  </si>
  <si>
    <t>3575787319804143_</t>
  </si>
  <si>
    <t>8415019746798857_</t>
  </si>
  <si>
    <t>Level3</t>
  </si>
  <si>
    <t>4889327929738053_</t>
  </si>
  <si>
    <t>8817418650916609_</t>
  </si>
  <si>
    <t>1256438960638455_</t>
  </si>
  <si>
    <t>5177053126891339_</t>
  </si>
  <si>
    <t>2920319796699849_</t>
  </si>
  <si>
    <t>1318893753939535_</t>
  </si>
  <si>
    <t>5889861799442504_</t>
  </si>
  <si>
    <t>6648133783854861_</t>
  </si>
  <si>
    <t>3358804193393175_</t>
  </si>
  <si>
    <t>3184925403402711_</t>
  </si>
  <si>
    <t>8420132106194006_</t>
  </si>
  <si>
    <t>5190479135128651_</t>
  </si>
  <si>
    <t>进阶版 P3（试听课）</t>
  </si>
  <si>
    <t>2163197354723574_</t>
  </si>
  <si>
    <t>1126720983926542_</t>
  </si>
  <si>
    <t>7516183809927240_</t>
  </si>
  <si>
    <t>2550204680381667_</t>
  </si>
  <si>
    <t>已取消</t>
  </si>
  <si>
    <t>7742537093119315_</t>
  </si>
  <si>
    <t>8215771277523523_</t>
  </si>
  <si>
    <t>2876011792481338_</t>
  </si>
  <si>
    <t>5629020723811552_</t>
  </si>
  <si>
    <t>2611299302283453_</t>
  </si>
  <si>
    <t>2377928518331469_</t>
  </si>
  <si>
    <t>Level7</t>
  </si>
  <si>
    <t>6253371422960720_</t>
  </si>
  <si>
    <t>2588918746094978_</t>
  </si>
  <si>
    <t>2322146766960793_</t>
  </si>
  <si>
    <t>2357307261088454_</t>
  </si>
  <si>
    <t>3304437178030437_</t>
  </si>
  <si>
    <t>1754865715759428_</t>
  </si>
  <si>
    <t>1156883725642918_</t>
  </si>
  <si>
    <t>4234675079960702_</t>
  </si>
  <si>
    <t>7275858607969365_</t>
  </si>
  <si>
    <t>8417507006543421_</t>
  </si>
  <si>
    <t>2204179984984804_</t>
  </si>
  <si>
    <t>3639742814390675_</t>
  </si>
  <si>
    <t>2780614882866271_</t>
  </si>
  <si>
    <t>2347342097402983_</t>
  </si>
  <si>
    <t>5207633871898335_</t>
  </si>
  <si>
    <t>1379085557229075_</t>
  </si>
  <si>
    <t>1346944400716460_</t>
  </si>
  <si>
    <t>3910594245330999_</t>
  </si>
  <si>
    <t>8423615672188923_</t>
  </si>
  <si>
    <t>8736372277941201_</t>
  </si>
  <si>
    <t>5535931482765969_</t>
  </si>
  <si>
    <t>8447480496431159_</t>
  </si>
  <si>
    <t>TMK组</t>
  </si>
  <si>
    <t>郑方月组</t>
  </si>
  <si>
    <t>3457488913829290_</t>
  </si>
  <si>
    <t>8717293888046352_</t>
  </si>
  <si>
    <t>7244059122512561_</t>
  </si>
  <si>
    <t>ELA英语语言文学试听课</t>
  </si>
  <si>
    <t>廖彬</t>
  </si>
  <si>
    <t>英文外语班 P2</t>
  </si>
  <si>
    <t>孙树环</t>
  </si>
  <si>
    <t>3801674554189839_</t>
  </si>
  <si>
    <t>6466814810628780_</t>
  </si>
  <si>
    <t>4366420868309271_</t>
  </si>
  <si>
    <t>2903438329504986_</t>
  </si>
  <si>
    <t>4182153240287401_</t>
  </si>
  <si>
    <t>1587552152890780_</t>
  </si>
  <si>
    <t>6869725477097732_</t>
  </si>
  <si>
    <t>启蒙版LTO试听课</t>
  </si>
  <si>
    <t>5643298026629067_</t>
  </si>
  <si>
    <t>6130284193818807_</t>
  </si>
  <si>
    <t>5730310408862000_</t>
  </si>
  <si>
    <t>Level12</t>
  </si>
  <si>
    <t>8436071980550584_</t>
  </si>
  <si>
    <t>3734451734743760_</t>
  </si>
  <si>
    <t>3838523210905026_</t>
  </si>
  <si>
    <t>黄铖治</t>
  </si>
  <si>
    <t>6333739152356240_</t>
  </si>
  <si>
    <t>2582323491066109_</t>
  </si>
  <si>
    <t>4461137231463584_</t>
  </si>
  <si>
    <t>6891232253466943_</t>
  </si>
  <si>
    <t>8255729077778712_</t>
  </si>
  <si>
    <t>7325759748356138_</t>
  </si>
  <si>
    <t>6604513634864854_</t>
  </si>
  <si>
    <t>6100397719349873_</t>
  </si>
  <si>
    <t>1218260695663511_</t>
  </si>
  <si>
    <t>3852783213280457_</t>
  </si>
  <si>
    <t>3465328008435041_</t>
  </si>
  <si>
    <t>1770130140637301_</t>
  </si>
  <si>
    <t>3720058613854882_</t>
  </si>
  <si>
    <t>2736159375538189_</t>
  </si>
  <si>
    <t>4119655382066866_</t>
  </si>
  <si>
    <t>4787972556197695_</t>
  </si>
  <si>
    <t>7863488640560384_</t>
  </si>
  <si>
    <t>5634254782441501_</t>
  </si>
  <si>
    <t>7268652325828174_</t>
  </si>
  <si>
    <t>1100880134420040_</t>
  </si>
  <si>
    <t>8894458087444358_</t>
  </si>
  <si>
    <t>1119239907118988_</t>
  </si>
  <si>
    <t>4145767542841056_</t>
  </si>
  <si>
    <t>4226111888493236_</t>
  </si>
  <si>
    <t>7473534824111269_</t>
  </si>
  <si>
    <t>5717218096519553_</t>
  </si>
  <si>
    <t>2840507624086436_</t>
  </si>
  <si>
    <t>8305732513629426_</t>
  </si>
  <si>
    <t>2314697884479756_</t>
  </si>
  <si>
    <t>7320856700081024_</t>
  </si>
  <si>
    <t>4363661243974160_</t>
  </si>
  <si>
    <t>4288854693589038_</t>
  </si>
  <si>
    <t>3677929990537210_</t>
  </si>
  <si>
    <t>6304653427485524_</t>
  </si>
  <si>
    <t>5563717634625864_</t>
  </si>
  <si>
    <t>6303026944794125_</t>
  </si>
  <si>
    <t>5159594730536458_</t>
  </si>
  <si>
    <t>4142683936973141_</t>
  </si>
  <si>
    <t>4160316813983540_</t>
  </si>
  <si>
    <t>8904861379852355_</t>
  </si>
  <si>
    <t>5497122280707370_</t>
  </si>
  <si>
    <t>4605202385688760_</t>
  </si>
  <si>
    <t>7634569473161771_</t>
  </si>
  <si>
    <t>1842117124309107_</t>
  </si>
  <si>
    <t>6334259105465978_</t>
  </si>
  <si>
    <t>4769657123540036_</t>
  </si>
  <si>
    <t>2404027666303125_</t>
  </si>
  <si>
    <t>2608581936299728_</t>
  </si>
  <si>
    <t>4726631258822210_</t>
  </si>
  <si>
    <t>8811857349111162_</t>
  </si>
  <si>
    <t>7444883845419697_</t>
  </si>
  <si>
    <t>8841312331970021_</t>
  </si>
  <si>
    <t>2793102561341184_</t>
  </si>
  <si>
    <t>1602736087916254_</t>
  </si>
  <si>
    <t>6266168132532922_</t>
  </si>
  <si>
    <t>3538579762451631_</t>
  </si>
  <si>
    <t>6710180847401222_</t>
  </si>
  <si>
    <t>5749769042031239_</t>
  </si>
  <si>
    <t>Level11</t>
  </si>
  <si>
    <t>潘娜娜</t>
  </si>
  <si>
    <t>8225481110584321_</t>
  </si>
  <si>
    <t>7204207101843797_</t>
  </si>
  <si>
    <t>6877370902116996_</t>
  </si>
  <si>
    <t>8177939034199976_</t>
  </si>
  <si>
    <t>6749555825539358_</t>
  </si>
  <si>
    <t>5475696686412280_</t>
  </si>
  <si>
    <t>梁青青</t>
  </si>
  <si>
    <t>8416478148383754_</t>
  </si>
  <si>
    <t>8708141700445562_</t>
  </si>
  <si>
    <t>8619206720193642_</t>
  </si>
  <si>
    <t>6511146253346275_</t>
  </si>
  <si>
    <t>7713188812921016_</t>
  </si>
  <si>
    <t>4814200823050036_</t>
  </si>
  <si>
    <t>6780079444478196_</t>
  </si>
  <si>
    <t>1463113821065544_</t>
  </si>
  <si>
    <t>8747259303301596_</t>
  </si>
  <si>
    <t>3620442327314879_</t>
  </si>
  <si>
    <t>3885834605166000_</t>
  </si>
  <si>
    <t>1599734739196281_</t>
  </si>
  <si>
    <t>Level9</t>
  </si>
  <si>
    <t>7863948558509881_</t>
  </si>
  <si>
    <t>4631354250593227_</t>
  </si>
  <si>
    <t>1227457495521929_</t>
  </si>
  <si>
    <t>7140968801122410_</t>
  </si>
  <si>
    <t>4252551558818185_</t>
  </si>
  <si>
    <t>3394185430993405_</t>
  </si>
  <si>
    <t>6758480823683686_</t>
  </si>
  <si>
    <t>4203367061321050_</t>
  </si>
  <si>
    <t>5539821150784472_</t>
  </si>
  <si>
    <t>7353515572356998_</t>
  </si>
  <si>
    <t>5136011564097683_</t>
  </si>
  <si>
    <t>8724987193977303_</t>
  </si>
  <si>
    <t>8406997596890421_</t>
  </si>
  <si>
    <t>6795564415954324_</t>
  </si>
  <si>
    <t>武兴余1</t>
  </si>
  <si>
    <t>1607722316356076_</t>
  </si>
  <si>
    <t>1866746065105082_</t>
  </si>
  <si>
    <t>6254375764417317_</t>
  </si>
  <si>
    <t>5591830224495837_</t>
  </si>
  <si>
    <t>3236072012246030_</t>
  </si>
  <si>
    <t>6522104361740847_</t>
  </si>
  <si>
    <t>4689819593358855_</t>
  </si>
  <si>
    <t>进阶版25分钟 P1</t>
  </si>
  <si>
    <t>ADV-L P1 L1</t>
  </si>
  <si>
    <t>2402256419071955_</t>
  </si>
  <si>
    <t>1515373699168314_</t>
  </si>
  <si>
    <t>6748997119354705_</t>
  </si>
  <si>
    <t>8380040002507243_</t>
  </si>
  <si>
    <t>8370940731515641_</t>
  </si>
  <si>
    <t>2798286625770945_</t>
  </si>
  <si>
    <t>3187152630054447_</t>
  </si>
  <si>
    <t>5820502158327143_</t>
  </si>
  <si>
    <t>5606192746508462_</t>
  </si>
  <si>
    <t>7735600206529397_</t>
  </si>
  <si>
    <t>5881577106655625_</t>
  </si>
  <si>
    <t>1843331705752015_</t>
  </si>
  <si>
    <t>2385839386666089_</t>
  </si>
  <si>
    <t>1307657989108026_</t>
  </si>
  <si>
    <t>3756087353070754_</t>
  </si>
  <si>
    <t>6359922757617975_</t>
  </si>
  <si>
    <t>Level5</t>
  </si>
  <si>
    <t>5205047966114626_</t>
  </si>
  <si>
    <t>2179453061826846_</t>
  </si>
  <si>
    <t>4762000021219941_</t>
  </si>
  <si>
    <t>7609370984613565_</t>
  </si>
  <si>
    <t>8858192654032884_</t>
  </si>
  <si>
    <t>2320787286012683_</t>
  </si>
  <si>
    <t>8196692713755111_</t>
  </si>
  <si>
    <t>5259967889258837_</t>
  </si>
  <si>
    <t>5685344787640590_</t>
  </si>
  <si>
    <t>7732901646299245_</t>
  </si>
  <si>
    <t>3412432114374891_</t>
  </si>
  <si>
    <t>2673947725716770_</t>
  </si>
  <si>
    <t>5479223881353495_</t>
  </si>
  <si>
    <t>5749648659257565_</t>
  </si>
  <si>
    <t>6898293359891477_</t>
  </si>
  <si>
    <t>2252159841495404_</t>
  </si>
  <si>
    <t>4732586644558125_</t>
  </si>
  <si>
    <t>8270131559943105_</t>
  </si>
  <si>
    <t>4854991757371368_</t>
  </si>
  <si>
    <t>8872211598143968_</t>
  </si>
  <si>
    <t>4901637883206391_</t>
  </si>
  <si>
    <t>7683317667021668_</t>
  </si>
  <si>
    <t>5132550099037315_</t>
  </si>
  <si>
    <t>1632704905965857_</t>
  </si>
  <si>
    <t>4139130647481718_</t>
  </si>
  <si>
    <t>4878623160146460_</t>
  </si>
  <si>
    <t>2465684048563843_</t>
  </si>
  <si>
    <t>4260588163536012_</t>
  </si>
  <si>
    <t>5906528351779943_</t>
  </si>
  <si>
    <t>3242860866352403_</t>
  </si>
  <si>
    <t>7604954988819294_</t>
  </si>
  <si>
    <t>7356850453936106_</t>
  </si>
  <si>
    <t>7111695419649108_</t>
  </si>
  <si>
    <t>7898084481701353_</t>
  </si>
  <si>
    <t>5631426238772369_</t>
  </si>
  <si>
    <t>6159759624529367_</t>
  </si>
  <si>
    <t>3697415834641361_</t>
  </si>
  <si>
    <t>7599950903782889_</t>
  </si>
  <si>
    <t>3747636968303485_</t>
  </si>
  <si>
    <t>6693643076792544_</t>
  </si>
  <si>
    <t>8715179649260617_</t>
  </si>
  <si>
    <t>2286662656903853_</t>
  </si>
  <si>
    <t>4904480569045395_</t>
  </si>
  <si>
    <t>进阶版LTO试听课</t>
  </si>
  <si>
    <t>8544971803393317_</t>
  </si>
  <si>
    <t>4764431288901645_</t>
  </si>
  <si>
    <t>6573167915941283_</t>
  </si>
  <si>
    <t>3604591150691106_</t>
  </si>
  <si>
    <t>7345551141680445_</t>
  </si>
  <si>
    <t>1305092382329481_</t>
  </si>
  <si>
    <t>3216052176125550_</t>
  </si>
  <si>
    <t>6791886026391838_</t>
  </si>
  <si>
    <t>6717674268342776_</t>
  </si>
  <si>
    <t>7680496731323373_</t>
  </si>
  <si>
    <t>3250182145655726_</t>
  </si>
  <si>
    <t>2186354210994904_</t>
  </si>
  <si>
    <t>3204622947438895_</t>
  </si>
  <si>
    <t>7549286015360061_</t>
  </si>
  <si>
    <t>4372082235696932_</t>
  </si>
  <si>
    <t>1200297738072018_</t>
  </si>
  <si>
    <t>8814187842858003_</t>
  </si>
  <si>
    <t>2478967919475955_</t>
  </si>
  <si>
    <t>4677607324712224_</t>
  </si>
  <si>
    <t>1228581165945177_</t>
  </si>
  <si>
    <t>6590858864743172_</t>
  </si>
  <si>
    <t>4432722909038565_</t>
  </si>
  <si>
    <t>1173831290003935_</t>
  </si>
  <si>
    <t>8865962625895798_</t>
  </si>
  <si>
    <t>7530915977153032_</t>
  </si>
  <si>
    <t>8729801646742263_</t>
  </si>
  <si>
    <t>1106547109023558_</t>
  </si>
  <si>
    <t>4113788305441933_</t>
  </si>
  <si>
    <t>8647940211294745_</t>
  </si>
  <si>
    <t>1308956218039214_</t>
  </si>
  <si>
    <t>8332969101356242_</t>
  </si>
  <si>
    <t>4351436870301885_</t>
  </si>
  <si>
    <t>5544555352448246_</t>
  </si>
  <si>
    <t>6601216075069599_</t>
  </si>
  <si>
    <t>8787761720887598_</t>
  </si>
  <si>
    <t>3235003934741305_</t>
  </si>
  <si>
    <t>7754642083938723_</t>
  </si>
  <si>
    <t>4349480465684909_</t>
  </si>
  <si>
    <t>3383158476574678_</t>
  </si>
  <si>
    <t>3814605730754418_</t>
  </si>
  <si>
    <t>3461715576643810_</t>
  </si>
  <si>
    <t>2816585184501781_</t>
  </si>
  <si>
    <t>6422607161575894_</t>
  </si>
  <si>
    <t>3835842878135925_</t>
  </si>
  <si>
    <t>5833020045161428_</t>
  </si>
  <si>
    <t>1822087166107177_</t>
  </si>
  <si>
    <t>7125233169215657_</t>
  </si>
  <si>
    <t>拓展版25分钟LTO试听课</t>
  </si>
  <si>
    <t>3160791690641748_</t>
  </si>
  <si>
    <t>6824398195360131_</t>
  </si>
  <si>
    <t>2326610544633363_</t>
  </si>
  <si>
    <t>1377589729051535_</t>
  </si>
  <si>
    <t>7902120308214822_</t>
  </si>
  <si>
    <t>1658526387450495_</t>
  </si>
  <si>
    <t>7984113026923808_</t>
  </si>
  <si>
    <t>8141526287275526_</t>
  </si>
  <si>
    <t>4394678582378509_</t>
  </si>
  <si>
    <t>5274214438347647_</t>
  </si>
  <si>
    <t>5684282451896072_</t>
  </si>
  <si>
    <t>4143683612621984_</t>
  </si>
  <si>
    <t>5119233776465797_</t>
  </si>
  <si>
    <t>6901916426919903_</t>
  </si>
  <si>
    <t>8481627753874631_</t>
  </si>
  <si>
    <t>6689360520308128_</t>
  </si>
  <si>
    <t>张如刚</t>
  </si>
  <si>
    <t>7282868987566353_</t>
  </si>
  <si>
    <t>3916124613195388_</t>
  </si>
  <si>
    <t>7379264629207996_</t>
  </si>
  <si>
    <t>5453870812963563_</t>
  </si>
  <si>
    <t>1636037853741183_</t>
  </si>
  <si>
    <t>7766705723304529_</t>
  </si>
  <si>
    <t>3369152208815566_</t>
  </si>
  <si>
    <t>3652234460758974_</t>
  </si>
  <si>
    <t>4175535273620607_</t>
  </si>
  <si>
    <t>1442963728949933_</t>
  </si>
  <si>
    <t>5920721216991609_</t>
  </si>
  <si>
    <t>8684571270484162_</t>
  </si>
  <si>
    <t>7160061151948512_</t>
  </si>
  <si>
    <t>5530347227109161_</t>
  </si>
  <si>
    <t>1565901062479355_</t>
  </si>
  <si>
    <t>3245216008290897_</t>
  </si>
  <si>
    <t>3575608179217231_</t>
  </si>
  <si>
    <t>5445709977702850_</t>
  </si>
  <si>
    <t>5538365999555079_</t>
  </si>
  <si>
    <t>6250778070167618_</t>
  </si>
  <si>
    <t>4889531213626568_</t>
  </si>
  <si>
    <t>5439218449585623_</t>
  </si>
  <si>
    <t>5177418936332688_</t>
  </si>
  <si>
    <t>4510953299921659_</t>
  </si>
  <si>
    <t>8330560437785438_</t>
  </si>
  <si>
    <t>3430828620000555_</t>
  </si>
  <si>
    <t>1190176332344806_</t>
  </si>
  <si>
    <t>5640557118929624_</t>
  </si>
  <si>
    <t>3409126647258402_</t>
  </si>
  <si>
    <t>2636553114626879_</t>
  </si>
  <si>
    <t>5698139011633195_</t>
  </si>
  <si>
    <t>5867727813415998_</t>
  </si>
  <si>
    <t>3378910372008742_</t>
  </si>
  <si>
    <t>3470717921678519_</t>
  </si>
  <si>
    <t>正常结束</t>
  </si>
  <si>
    <t>7859375605592754_</t>
  </si>
  <si>
    <t>3538985545513264_</t>
  </si>
  <si>
    <t>1908403540703538_</t>
  </si>
  <si>
    <t>5481845156877082_</t>
  </si>
  <si>
    <t>1613084863083833_</t>
  </si>
  <si>
    <t>2750523371082046_</t>
  </si>
  <si>
    <t>1730502876533851_</t>
  </si>
  <si>
    <t>6122204413115655_</t>
  </si>
  <si>
    <t>6812340106724237_</t>
  </si>
  <si>
    <t>5166209258333739_</t>
  </si>
  <si>
    <t>3123118305481066_</t>
  </si>
  <si>
    <t>7116170797708214_</t>
  </si>
  <si>
    <t>8218651344892907_</t>
  </si>
  <si>
    <t>2916903653349954_</t>
  </si>
  <si>
    <t>8829452881310215_</t>
  </si>
  <si>
    <t>3372823528975812_</t>
  </si>
  <si>
    <t>3712323703605613_</t>
  </si>
  <si>
    <t>6497038951759683_</t>
  </si>
  <si>
    <t>6484017487575884_</t>
  </si>
  <si>
    <t>8288933977285932_</t>
  </si>
  <si>
    <t>3321591550928820_</t>
  </si>
  <si>
    <t>LingoAce数学试听课（中国-ch）</t>
  </si>
  <si>
    <t>3131050141250681_</t>
  </si>
  <si>
    <t>8482166962237511_</t>
  </si>
  <si>
    <t>4127475671472506_</t>
  </si>
  <si>
    <t>7601375388691530_</t>
  </si>
  <si>
    <t>8883434063499046_</t>
  </si>
  <si>
    <t>1123443292119038_</t>
  </si>
  <si>
    <t>异常结束</t>
  </si>
  <si>
    <t>3394300468082228_</t>
  </si>
  <si>
    <t>4526489708234313_</t>
  </si>
  <si>
    <t>2141522831401932_</t>
  </si>
  <si>
    <t>8798317504126184_</t>
  </si>
  <si>
    <t>5363389882994481_</t>
  </si>
  <si>
    <t>2213987557502538_</t>
  </si>
  <si>
    <t>3198990210268723_</t>
  </si>
  <si>
    <t>2764128877450425_</t>
  </si>
  <si>
    <t>6218681753580465_</t>
  </si>
  <si>
    <t>2626394352487494_</t>
  </si>
  <si>
    <t>6888976392720396_</t>
  </si>
  <si>
    <t>5396229571304523_</t>
  </si>
  <si>
    <t>8148865111758915_</t>
  </si>
  <si>
    <t>2751783793382661_</t>
  </si>
  <si>
    <t>5282812791355959_</t>
  </si>
  <si>
    <t>5594814073253636_</t>
  </si>
  <si>
    <t>7405864343235920_</t>
  </si>
  <si>
    <t>6420396334066997_</t>
  </si>
  <si>
    <t>7252831015968164_</t>
  </si>
  <si>
    <t>2261574720372955_</t>
  </si>
  <si>
    <t>6136314824322220_</t>
  </si>
  <si>
    <t>3523526398401187_</t>
  </si>
  <si>
    <t>7242522199509775_</t>
  </si>
  <si>
    <t>7184794491400276_</t>
  </si>
  <si>
    <t>3277138613023857_</t>
  </si>
  <si>
    <t>7537792781810263_</t>
  </si>
  <si>
    <t>8248862715088102_</t>
  </si>
  <si>
    <t>6224325281177979_</t>
  </si>
  <si>
    <t>3921439851600898_</t>
  </si>
  <si>
    <t>2730946632995222_</t>
  </si>
  <si>
    <t>1115579645283829_</t>
  </si>
  <si>
    <t>5743641380355828_</t>
  </si>
  <si>
    <t>5270986446676318_</t>
  </si>
  <si>
    <t>5355203372205715_</t>
  </si>
  <si>
    <t>1606558044155154_</t>
  </si>
  <si>
    <t>8662137609847711_</t>
  </si>
  <si>
    <t>8880330113486314_</t>
  </si>
  <si>
    <t>7102611188949613_</t>
  </si>
  <si>
    <t>4672846336127679_</t>
  </si>
  <si>
    <t>3793529928125557_</t>
  </si>
  <si>
    <t>8251061344518786_</t>
  </si>
  <si>
    <t>4733561578375051_</t>
  </si>
  <si>
    <t>5920924847650835_</t>
  </si>
  <si>
    <t>3818253240602650_</t>
  </si>
  <si>
    <t>2616049363987415_</t>
  </si>
  <si>
    <t>2367575410505035_</t>
  </si>
  <si>
    <t>3504083175849018_</t>
  </si>
  <si>
    <t>5883287945214151_</t>
  </si>
  <si>
    <t>8500496821287847_</t>
  </si>
  <si>
    <t>7587080223097336_</t>
  </si>
  <si>
    <t>8529924089657957_</t>
  </si>
  <si>
    <t>5163841838954128_</t>
  </si>
  <si>
    <t>6183421394531286_</t>
  </si>
  <si>
    <t>6657405518244365_</t>
  </si>
  <si>
    <t>3688353150027126_</t>
  </si>
  <si>
    <t>4634670624018168_</t>
  </si>
  <si>
    <t>1652351553032841_</t>
  </si>
  <si>
    <t>5724709268485582_</t>
  </si>
  <si>
    <t>2609055082129774_</t>
  </si>
  <si>
    <t>2320935735268775_</t>
  </si>
  <si>
    <t>3655878643972974_</t>
  </si>
  <si>
    <t>5626919982281457_</t>
  </si>
  <si>
    <t>1345117758351074_</t>
  </si>
  <si>
    <t>8689972336239666_</t>
  </si>
  <si>
    <t>1220532925197142_</t>
  </si>
  <si>
    <t>8606921837092002_</t>
  </si>
  <si>
    <t>6512571978418923_</t>
  </si>
  <si>
    <t>4331869333335010_</t>
  </si>
  <si>
    <t>4448447757902966_</t>
  </si>
  <si>
    <t>7934487293981576_</t>
  </si>
  <si>
    <t>3493784665977813_</t>
  </si>
  <si>
    <t>6224575211563156_</t>
  </si>
  <si>
    <t>7918798306214182_</t>
  </si>
  <si>
    <t>5465042226792453_</t>
  </si>
  <si>
    <t>3687089324099332_</t>
  </si>
  <si>
    <t>2752394231738358_</t>
  </si>
  <si>
    <t>8824042605384375_</t>
  </si>
  <si>
    <t>6687600911092468_</t>
  </si>
  <si>
    <t>7619452528106432_</t>
  </si>
  <si>
    <t>新加坡华文拓展课 P1试听课</t>
  </si>
  <si>
    <t>8432840199151680_</t>
  </si>
  <si>
    <t>7550426200605874_</t>
  </si>
  <si>
    <t>8715137137410244_</t>
  </si>
  <si>
    <t>3766584900587827_</t>
  </si>
  <si>
    <t>4227208356588286_</t>
  </si>
  <si>
    <t>7911401363712004_</t>
  </si>
  <si>
    <t>2570876057495185_</t>
  </si>
  <si>
    <t>7243127571832670_</t>
  </si>
  <si>
    <t>6709336316238542_</t>
  </si>
  <si>
    <t>8362634517826154_</t>
  </si>
  <si>
    <t>3428584793080410_</t>
  </si>
  <si>
    <t>2675256756497258_</t>
  </si>
  <si>
    <t>2273050081729389_</t>
  </si>
  <si>
    <t>2875656600562059_</t>
  </si>
  <si>
    <t>4583982013606384_</t>
  </si>
  <si>
    <t>2185521296637217_</t>
  </si>
  <si>
    <t>7858648716905504_</t>
  </si>
  <si>
    <t>3157442839824108_</t>
  </si>
  <si>
    <t>1211440331194276_</t>
  </si>
  <si>
    <t>2894317927774858_</t>
  </si>
  <si>
    <t>1270996858680777_</t>
  </si>
  <si>
    <t>1895241008351079_</t>
  </si>
  <si>
    <t>6492190778783124_</t>
  </si>
  <si>
    <t>5499224518088453_</t>
  </si>
  <si>
    <t>6876730524768374_</t>
  </si>
  <si>
    <t>6321871520748640_</t>
  </si>
  <si>
    <t>4348957898392456_</t>
  </si>
  <si>
    <t>1318012141024845_</t>
  </si>
  <si>
    <t>2886026130139543_</t>
  </si>
  <si>
    <t>7179354225664264_</t>
  </si>
  <si>
    <t>7192080702193870_</t>
  </si>
  <si>
    <t>3863071551111439_</t>
  </si>
  <si>
    <t>6249708029808953_</t>
  </si>
  <si>
    <t>8858075699972319_</t>
  </si>
  <si>
    <t>2505032960921610_</t>
  </si>
  <si>
    <t>4896358411393348_</t>
  </si>
  <si>
    <t>7134346134571145_</t>
  </si>
  <si>
    <t>1812861132057577_</t>
  </si>
  <si>
    <t>4330909108049446_</t>
  </si>
  <si>
    <t>6615822198579481_</t>
  </si>
  <si>
    <t>3730415233712781_</t>
  </si>
  <si>
    <t>7812115059204958_</t>
  </si>
  <si>
    <t>3830666821079377_</t>
  </si>
  <si>
    <t>7166655795982086_</t>
  </si>
  <si>
    <t>3140440234757112_</t>
  </si>
  <si>
    <t>3103234277895155_</t>
  </si>
  <si>
    <t>6795559173725964_</t>
  </si>
  <si>
    <t>6776093794927731_</t>
  </si>
  <si>
    <t>1426528166173310_</t>
  </si>
  <si>
    <t>1785759706584113_</t>
  </si>
  <si>
    <t>3457569200430916_</t>
  </si>
  <si>
    <t>2813970833850048_</t>
  </si>
  <si>
    <t>7801031976727577_</t>
  </si>
  <si>
    <t>2187410818931882_</t>
  </si>
  <si>
    <t>5914343689770409_</t>
  </si>
  <si>
    <t>7859684946586688_</t>
  </si>
  <si>
    <t>4344933596630049_</t>
  </si>
  <si>
    <t>4251704618555286_</t>
  </si>
  <si>
    <t>7318089658621448_</t>
  </si>
  <si>
    <t>5886991985501889_</t>
  </si>
  <si>
    <t>2586863138955102_</t>
  </si>
  <si>
    <t>1575962312989639_</t>
  </si>
  <si>
    <t>7810537839026932_</t>
  </si>
  <si>
    <t>8561068481159654_</t>
  </si>
  <si>
    <t>3908132205466449_</t>
  </si>
  <si>
    <t>7657749356755812_</t>
  </si>
  <si>
    <t>1893477032584727_</t>
  </si>
  <si>
    <t>5295777912840898_</t>
  </si>
  <si>
    <t>8795378162354542_</t>
  </si>
  <si>
    <t>6530726435481625_</t>
  </si>
  <si>
    <t>5325007792841252_</t>
  </si>
  <si>
    <t>3866082821131015_</t>
  </si>
  <si>
    <t>6654695482237525_</t>
  </si>
  <si>
    <t>7580656213790353_</t>
  </si>
  <si>
    <t>8828921274193969_</t>
  </si>
  <si>
    <t>8738557481704039_</t>
  </si>
  <si>
    <t>8616440322911039_</t>
  </si>
  <si>
    <t>3506479859621780_</t>
  </si>
  <si>
    <t>1115393810792721_</t>
  </si>
  <si>
    <t>7402560533751146_</t>
  </si>
  <si>
    <t>1413091383731931_</t>
  </si>
  <si>
    <t>5531641542142553_</t>
  </si>
  <si>
    <t>4394374029334289_</t>
  </si>
  <si>
    <t>5245065380921941_</t>
  </si>
  <si>
    <t>5450534314838264_</t>
  </si>
  <si>
    <t>4301757819590586_</t>
  </si>
  <si>
    <t>7943426086839659_</t>
  </si>
  <si>
    <t>2122434690539838_</t>
  </si>
  <si>
    <t>6373255919083917_</t>
  </si>
  <si>
    <t>2984632215586579_</t>
  </si>
  <si>
    <t>3383972001710535_</t>
  </si>
  <si>
    <t>4476502774693243_</t>
  </si>
  <si>
    <t>1596358933616471_</t>
  </si>
  <si>
    <t>2496589356408643_</t>
  </si>
  <si>
    <t>5785300928260354_</t>
  </si>
  <si>
    <t>2463412082007590_</t>
  </si>
  <si>
    <t>6512990225578665_</t>
  </si>
  <si>
    <t>2371518476611715_</t>
  </si>
  <si>
    <t>6292673285545277_</t>
  </si>
  <si>
    <t>7123163486609730_</t>
  </si>
  <si>
    <t>4865778498818269_</t>
  </si>
  <si>
    <t>1896609498804929_</t>
  </si>
  <si>
    <t>7641305414137785_</t>
  </si>
  <si>
    <t>3707437676923882_</t>
  </si>
  <si>
    <t>5927483204557347_</t>
  </si>
  <si>
    <t>6828348256130298_</t>
  </si>
  <si>
    <t>6167871173760698_</t>
  </si>
  <si>
    <t>1369420477179773_</t>
  </si>
  <si>
    <t>1836767811657381_</t>
  </si>
  <si>
    <t>8688100380496036_</t>
  </si>
  <si>
    <t>6629557357677706_</t>
  </si>
  <si>
    <t>8749143486836895_</t>
  </si>
  <si>
    <t>3187068280471994_</t>
  </si>
  <si>
    <t>4282768691331944_</t>
  </si>
  <si>
    <t>4196154026107523_</t>
  </si>
  <si>
    <t>6258707728215125_</t>
  </si>
  <si>
    <t>7345798291205996_</t>
  </si>
  <si>
    <t>2897705052504762_</t>
  </si>
  <si>
    <t>3850143334764873_</t>
  </si>
  <si>
    <t>8533668585487473_</t>
  </si>
  <si>
    <t>6506901955922670_</t>
  </si>
  <si>
    <t>3756475778389833_</t>
  </si>
  <si>
    <t>3160152835685289_</t>
  </si>
  <si>
    <t>3362708568564187_</t>
  </si>
  <si>
    <t>5541674430888868_</t>
  </si>
  <si>
    <t>8104078233683506_</t>
  </si>
  <si>
    <t>王雨嘉</t>
  </si>
  <si>
    <t>1473936505489338_</t>
  </si>
  <si>
    <t>8679698702675149_</t>
  </si>
  <si>
    <t>4168998347354228_</t>
  </si>
  <si>
    <t>7255855218825733_</t>
  </si>
  <si>
    <t>3179290675589375_</t>
  </si>
  <si>
    <t>6572073837842556_</t>
  </si>
  <si>
    <t>8561584380445968_</t>
  </si>
  <si>
    <t>6816684844616213_</t>
  </si>
  <si>
    <t>3411917099761540_</t>
  </si>
  <si>
    <t>5693339272183332_</t>
  </si>
  <si>
    <t>3540132459445893_</t>
  </si>
  <si>
    <t>2357031020971281_</t>
  </si>
  <si>
    <t>8245319051908424_</t>
  </si>
  <si>
    <t>1835126466155901_</t>
  </si>
  <si>
    <t>4717333586418460_</t>
  </si>
  <si>
    <t>1218954311153364_</t>
  </si>
  <si>
    <t>1524415242100050_</t>
  </si>
  <si>
    <t>6177369674888819_</t>
  </si>
  <si>
    <t>1510009586272571_</t>
  </si>
  <si>
    <t>5758464101880821_</t>
  </si>
  <si>
    <t>1847645378811949_</t>
  </si>
  <si>
    <t>7312314844144475_</t>
  </si>
  <si>
    <t>4591329367035078_</t>
  </si>
  <si>
    <t>8519613843100448_</t>
  </si>
  <si>
    <t>1255633972780086_</t>
  </si>
  <si>
    <t>8448092480919706_</t>
  </si>
  <si>
    <t>8654161914975112_</t>
  </si>
  <si>
    <t>2698667431677860_</t>
  </si>
  <si>
    <t>4777788150224221_</t>
  </si>
  <si>
    <t>3673231737829472_</t>
  </si>
  <si>
    <t>6843889097656608_</t>
  </si>
  <si>
    <t>4894904029441806_</t>
  </si>
  <si>
    <t>2407691529199144_</t>
  </si>
  <si>
    <t>4890548077120981_</t>
  </si>
  <si>
    <t>2599967446511198_</t>
  </si>
  <si>
    <t>5261380456968165_</t>
  </si>
  <si>
    <t>4598597165745600_</t>
  </si>
  <si>
    <t>2259367729157035_</t>
  </si>
  <si>
    <t>4364460620888409_</t>
  </si>
  <si>
    <t>8554548944914265_</t>
  </si>
  <si>
    <t>2490231859924796_</t>
  </si>
  <si>
    <t>8155640508026751_</t>
  </si>
  <si>
    <t>8676995977246550_</t>
  </si>
  <si>
    <t>5441323569840854_</t>
  </si>
  <si>
    <t>1630821778845179_</t>
  </si>
  <si>
    <t>7513971460042993_</t>
  </si>
  <si>
    <t>3908213252292389_</t>
  </si>
  <si>
    <t>6190225018231248_</t>
  </si>
  <si>
    <t>2201475889095761_</t>
  </si>
  <si>
    <t>4398970002849403_</t>
  </si>
  <si>
    <t>3480852456850192_</t>
  </si>
  <si>
    <t>1776133770230467_</t>
  </si>
  <si>
    <t>7544145293400040_</t>
  </si>
  <si>
    <t>1170051277023205_</t>
  </si>
  <si>
    <t>8440742417885486_</t>
  </si>
  <si>
    <t>4660671721685041_</t>
  </si>
  <si>
    <t>2896591199910943_</t>
  </si>
  <si>
    <t>7604474060860509_</t>
  </si>
  <si>
    <t>1696451244295410_</t>
  </si>
  <si>
    <t>5420578386591703_</t>
  </si>
  <si>
    <t>2735867470080710_</t>
  </si>
  <si>
    <t>3834871423088719_</t>
  </si>
  <si>
    <t>1302548548091783_</t>
  </si>
  <si>
    <t>3492606574081198_</t>
  </si>
  <si>
    <t>4801707543814344_</t>
  </si>
  <si>
    <t>4663589812252614_</t>
  </si>
  <si>
    <t>3651170041134702_</t>
  </si>
  <si>
    <t>8633124514476950_</t>
  </si>
  <si>
    <t>7403843218654288_</t>
  </si>
  <si>
    <t>8507173531573885_</t>
  </si>
  <si>
    <t>3803762784064926_</t>
  </si>
  <si>
    <t>7830551043195253_</t>
  </si>
  <si>
    <t>6227744008315002_</t>
  </si>
  <si>
    <t>5170665612997207_</t>
  </si>
  <si>
    <t>7285943200935963_</t>
  </si>
  <si>
    <t>8410443099996118_</t>
  </si>
  <si>
    <t>8523498841062122_</t>
  </si>
  <si>
    <t>8229677672215976_</t>
  </si>
  <si>
    <t>5365341935059697_</t>
  </si>
  <si>
    <t>8337676767248142_</t>
  </si>
  <si>
    <t>1763307388912179_</t>
  </si>
  <si>
    <t>2671141138124657_</t>
  </si>
  <si>
    <t>7878016095652822_</t>
  </si>
  <si>
    <t>7449301298543591_</t>
  </si>
  <si>
    <t>3652760145984019_</t>
  </si>
  <si>
    <t>2529177090709955_</t>
  </si>
  <si>
    <t>5686685526607420_</t>
  </si>
  <si>
    <t>4452056362640573_</t>
  </si>
  <si>
    <t>6859168666238371_</t>
  </si>
  <si>
    <t>马昕瑶</t>
  </si>
  <si>
    <t>1132933384752908_</t>
  </si>
  <si>
    <t>5803537534160021_</t>
  </si>
  <si>
    <t>3583550601826927_</t>
  </si>
  <si>
    <t>Level14</t>
  </si>
  <si>
    <t>3381377373009215_</t>
  </si>
  <si>
    <t>7188879263875517_</t>
  </si>
  <si>
    <t>5871212315644807_</t>
  </si>
  <si>
    <t>4350592550349439_</t>
  </si>
  <si>
    <t>1371153067679573_</t>
  </si>
  <si>
    <t>8510843099200478_</t>
  </si>
  <si>
    <t>1637814496442748_</t>
  </si>
  <si>
    <t>7313942431364255_</t>
  </si>
  <si>
    <t>7575094996414656_</t>
  </si>
  <si>
    <t>6250610116737221_</t>
  </si>
  <si>
    <t>4166127535432640_</t>
  </si>
  <si>
    <t>6343930752458974_</t>
  </si>
  <si>
    <t>7106399884699333_</t>
  </si>
  <si>
    <t>1914848974476223_</t>
  </si>
  <si>
    <t>2616824869953362_</t>
  </si>
  <si>
    <t>5480966359972145_</t>
  </si>
  <si>
    <t>3454343210071375_</t>
  </si>
  <si>
    <t>2260205131969831_</t>
  </si>
  <si>
    <t>2848475371799802_</t>
  </si>
  <si>
    <t>2927096664408945_</t>
  </si>
  <si>
    <t>3776723122644111_</t>
  </si>
  <si>
    <t>6117690115600683_</t>
  </si>
  <si>
    <t>3167454142159703_</t>
  </si>
  <si>
    <t>3229822592076935_</t>
  </si>
  <si>
    <t>8466386860483968_</t>
  </si>
  <si>
    <t>4503069319932459_</t>
  </si>
  <si>
    <t>8641074966555291_</t>
  </si>
  <si>
    <t>6432914368338992_</t>
  </si>
  <si>
    <t>1364706048038881_</t>
  </si>
  <si>
    <t>3902636681528022_</t>
  </si>
  <si>
    <t>4452963674376152_</t>
  </si>
  <si>
    <t>6178065626092083_</t>
  </si>
  <si>
    <t>1717609260064912_</t>
  </si>
  <si>
    <t>3537224597322315_</t>
  </si>
  <si>
    <t>8398811042458674_</t>
  </si>
  <si>
    <t>5120233687293243_</t>
  </si>
  <si>
    <t>8131917667272930_</t>
  </si>
  <si>
    <t>3555827187172293_</t>
  </si>
  <si>
    <t>8256895732608985_</t>
  </si>
  <si>
    <t>8264969430624223_</t>
  </si>
  <si>
    <t>2760000620699537_</t>
  </si>
  <si>
    <t>6306735960988663_</t>
  </si>
  <si>
    <t>4621812901188676_</t>
  </si>
  <si>
    <t>4209748736068815_</t>
  </si>
  <si>
    <t>3307416092508788_</t>
  </si>
  <si>
    <t>3734598281755945_</t>
  </si>
  <si>
    <t>8399724062260165_</t>
  </si>
  <si>
    <t>7760704532325121_</t>
  </si>
  <si>
    <t>3772329036566442_</t>
  </si>
  <si>
    <t>7122713581151771_</t>
  </si>
  <si>
    <t>6138290682659868_</t>
  </si>
  <si>
    <t>3374665574624437_</t>
  </si>
  <si>
    <t>8608327927916875_</t>
  </si>
  <si>
    <t>8560107168385412_</t>
  </si>
  <si>
    <t>3245593037679670_</t>
  </si>
  <si>
    <t>1564740505522069_</t>
  </si>
  <si>
    <t>5412593084880734_</t>
  </si>
  <si>
    <t>8471863426593986_</t>
  </si>
  <si>
    <t>2134267001065440_</t>
  </si>
  <si>
    <t>2897141294704108_</t>
  </si>
  <si>
    <t>5258613124711478_</t>
  </si>
  <si>
    <t>7390762312044701_</t>
  </si>
  <si>
    <t>3315664934180398_</t>
  </si>
  <si>
    <t>5895254157692150_</t>
  </si>
  <si>
    <t>4356625253455350_</t>
  </si>
  <si>
    <t>5100233885246327_</t>
  </si>
  <si>
    <t>6565674125951106_</t>
  </si>
  <si>
    <t>4205423844855881_</t>
  </si>
  <si>
    <t>7870070870495841_</t>
  </si>
  <si>
    <t>4638920377525602_</t>
  </si>
  <si>
    <t>6464197756262528_</t>
  </si>
  <si>
    <t>6892316375972166_</t>
  </si>
  <si>
    <t>1835930456721272_</t>
  </si>
  <si>
    <t>3674824717198618_</t>
  </si>
  <si>
    <t>8122320767933415_</t>
  </si>
  <si>
    <t>8654870161937256_</t>
  </si>
  <si>
    <t>5897650796584047_</t>
  </si>
  <si>
    <t>8232388979027520_</t>
  </si>
  <si>
    <t>6101428054548713_</t>
  </si>
  <si>
    <t>7164642618233539_</t>
  </si>
  <si>
    <t>4770626311785189_</t>
  </si>
  <si>
    <t>6825242541163876_</t>
  </si>
  <si>
    <t>4664047622633874_</t>
  </si>
  <si>
    <t>6594126442069090_</t>
  </si>
  <si>
    <t>2525781950621652_</t>
  </si>
  <si>
    <t>6336684853172115_</t>
  </si>
  <si>
    <t>8799381293980814_</t>
  </si>
  <si>
    <t>3398279283166719_</t>
  </si>
  <si>
    <t>5189150601496604_</t>
  </si>
  <si>
    <t>4139486896175552_</t>
  </si>
  <si>
    <t>5887366743447427_</t>
  </si>
  <si>
    <t>7826749761697372_</t>
  </si>
  <si>
    <t>2746621246232195_</t>
  </si>
  <si>
    <t>6801315904587116_</t>
  </si>
  <si>
    <t>6773732294908703_</t>
  </si>
  <si>
    <t>2687172653049478_</t>
  </si>
  <si>
    <t>5458577571756233_</t>
  </si>
  <si>
    <t>8477168390385031_</t>
  </si>
  <si>
    <t>8810191886381142_</t>
  </si>
  <si>
    <t>2509827767990204_</t>
  </si>
  <si>
    <t>3337179946993398_</t>
  </si>
  <si>
    <t>6312648170426948_</t>
  </si>
  <si>
    <t>6950359771550684_</t>
  </si>
  <si>
    <t>3286694233975103_</t>
  </si>
  <si>
    <t>3370374336289630_</t>
  </si>
  <si>
    <t>3567272716958514_</t>
  </si>
  <si>
    <t>4751917607827562_</t>
  </si>
  <si>
    <t>2439310864744588_</t>
  </si>
  <si>
    <t>2350844135348159_</t>
  </si>
  <si>
    <t>4381857820389302_</t>
  </si>
  <si>
    <t>8100996860477593_</t>
  </si>
  <si>
    <t>5253314670024091_</t>
  </si>
  <si>
    <t>3421714073630695_</t>
  </si>
  <si>
    <t>6819591600323684_</t>
  </si>
  <si>
    <t>8330208155316324_</t>
  </si>
  <si>
    <t>4843762645346327_</t>
  </si>
  <si>
    <t>6588990400704043_</t>
  </si>
  <si>
    <t>7106754329819140_</t>
  </si>
  <si>
    <t>6169205473235670_</t>
  </si>
  <si>
    <t>4567153744878853_</t>
  </si>
  <si>
    <t>7215615825047761_</t>
  </si>
  <si>
    <t>5711267102373995_</t>
  </si>
  <si>
    <t>8623086846558775_</t>
  </si>
  <si>
    <t>1817075950948630_</t>
  </si>
  <si>
    <t>5260711264417847_</t>
  </si>
  <si>
    <t>4850108277142201_</t>
  </si>
  <si>
    <t>7112129898147766_</t>
  </si>
  <si>
    <t>3269776974825038_</t>
  </si>
  <si>
    <t>7603414216714326_</t>
  </si>
  <si>
    <t>6689218697588993_</t>
  </si>
  <si>
    <t>3424644448327693_</t>
  </si>
  <si>
    <t>1119570770672468_</t>
  </si>
  <si>
    <t>2463939961274437_</t>
  </si>
  <si>
    <t>3775232160117997_</t>
  </si>
  <si>
    <t>7880963299849943_</t>
  </si>
  <si>
    <t>7521000578682322_</t>
  </si>
  <si>
    <t>5116800581095316_</t>
  </si>
  <si>
    <t>1117935863016182_</t>
  </si>
  <si>
    <t>5516068463790615_</t>
  </si>
  <si>
    <t>8760777673790020_</t>
  </si>
  <si>
    <t>5348906812796802_</t>
  </si>
  <si>
    <t>5751201858627285_</t>
  </si>
  <si>
    <t>5292237831106569_</t>
  </si>
  <si>
    <t>6898735892277625_</t>
  </si>
  <si>
    <t>1529947206239357_</t>
  </si>
  <si>
    <t>6836143115020099_</t>
  </si>
  <si>
    <t>8480660255254694_</t>
  </si>
  <si>
    <t>4208201877994360_</t>
  </si>
  <si>
    <t>3535917828032500_</t>
  </si>
  <si>
    <t>7605825960274972_</t>
  </si>
  <si>
    <t>8791581363600245_</t>
  </si>
  <si>
    <t>6786966086226503_</t>
  </si>
  <si>
    <t>1521232540031723_</t>
  </si>
  <si>
    <t>5844042376388845_</t>
  </si>
  <si>
    <t>2571954578484473_</t>
  </si>
  <si>
    <t>5173790741044440_</t>
  </si>
  <si>
    <t>8763949339835141_</t>
  </si>
  <si>
    <t>7876091649665917_</t>
  </si>
  <si>
    <t>7690861435260334_</t>
  </si>
  <si>
    <t>2382590360899710_</t>
  </si>
  <si>
    <t>5165516339922650_</t>
  </si>
  <si>
    <t>3818312507115606_</t>
  </si>
  <si>
    <t>8771081348427343_</t>
  </si>
  <si>
    <t>1501615532859102_</t>
  </si>
  <si>
    <t>5780964542855177_</t>
  </si>
  <si>
    <t>8370095897633201_</t>
  </si>
  <si>
    <t>5608926581130990_</t>
  </si>
  <si>
    <t>2726443515137354_</t>
  </si>
  <si>
    <t>6508745232385622_</t>
  </si>
  <si>
    <t>5498334398468517_</t>
  </si>
  <si>
    <t>4253038871259663_</t>
  </si>
  <si>
    <t>2691768539308323_</t>
  </si>
  <si>
    <t>3300175394678024_</t>
  </si>
  <si>
    <t>8591061264133535_</t>
  </si>
  <si>
    <t>8541154107604017_</t>
  </si>
  <si>
    <t>2416929222379676_</t>
  </si>
  <si>
    <t>7760589563279979_</t>
  </si>
  <si>
    <t>2532014818308995_</t>
  </si>
  <si>
    <t>7427512128223354_</t>
  </si>
  <si>
    <t>Level10</t>
  </si>
  <si>
    <t>7690132024505872_</t>
  </si>
  <si>
    <t>5350344497670275_</t>
  </si>
  <si>
    <t>2565315481584176_</t>
  </si>
  <si>
    <t>6402385990562211_</t>
  </si>
  <si>
    <t>6394666960745434_</t>
  </si>
  <si>
    <t>5516209466153159_</t>
  </si>
  <si>
    <t>2239995692139693_</t>
  </si>
  <si>
    <t>2188329809703844_</t>
  </si>
  <si>
    <t>7902348790361982_</t>
  </si>
  <si>
    <t>6781204050519748_</t>
  </si>
  <si>
    <t>4444793312804597_</t>
  </si>
  <si>
    <t>1871784076218023_</t>
  </si>
  <si>
    <t>8609641898704998_</t>
  </si>
  <si>
    <t>8618043085741784_</t>
  </si>
  <si>
    <t>3880772202524625_</t>
  </si>
  <si>
    <t>2549098341624004_</t>
  </si>
  <si>
    <t>6895805283995483_</t>
  </si>
  <si>
    <t>8417044494852421_</t>
  </si>
  <si>
    <t>5708953140774008_</t>
  </si>
  <si>
    <t>1327941665543395_</t>
  </si>
  <si>
    <t>7752831963499028_</t>
  </si>
  <si>
    <t>3318416495719023_</t>
  </si>
  <si>
    <t>8408946161650157_</t>
  </si>
  <si>
    <t>1263799859632169_</t>
  </si>
  <si>
    <t>5670845879774446_</t>
  </si>
  <si>
    <t>4952507248627120_</t>
  </si>
  <si>
    <t>4538613392598393_</t>
  </si>
  <si>
    <t>5626590421336178_</t>
  </si>
  <si>
    <t>6650409586847336_</t>
  </si>
  <si>
    <t>5160456612931322_</t>
  </si>
  <si>
    <t>2620762175262903_</t>
  </si>
  <si>
    <t>7397423887561284_</t>
  </si>
  <si>
    <t>6869318867487450_</t>
  </si>
  <si>
    <t>2494213161987060_</t>
  </si>
  <si>
    <t>6320257300380836_</t>
  </si>
  <si>
    <t>8408223011544043_</t>
  </si>
  <si>
    <t>8858272195193561_</t>
  </si>
  <si>
    <t>8680695993801597_</t>
  </si>
  <si>
    <t>8847877409202136_</t>
  </si>
  <si>
    <t>6844479875442841_</t>
  </si>
  <si>
    <t>8758542964986466_</t>
  </si>
  <si>
    <t>8689527820929907_</t>
  </si>
  <si>
    <t>2358034021075316_</t>
  </si>
  <si>
    <t>3787368947643534_</t>
  </si>
  <si>
    <t>5142658583377633_</t>
  </si>
  <si>
    <t>开始上课</t>
  </si>
  <si>
    <t>3428888361157182_</t>
  </si>
  <si>
    <t>8259597347041667_</t>
  </si>
  <si>
    <t>4180376598870113_</t>
  </si>
  <si>
    <t>3285058091431525_</t>
  </si>
  <si>
    <t>1865979763326113_</t>
  </si>
  <si>
    <t>6806484180067987_</t>
  </si>
  <si>
    <t>8417560523662342_</t>
  </si>
  <si>
    <t>5367160862840052_</t>
  </si>
  <si>
    <t>1226119830345790_</t>
  </si>
  <si>
    <t>1516431010336155_</t>
  </si>
  <si>
    <t>3925400081191785_</t>
  </si>
  <si>
    <t>1630161430077731_</t>
  </si>
  <si>
    <t>4411811956077616_</t>
  </si>
  <si>
    <t>3465203269693593_</t>
  </si>
  <si>
    <t>4259536973681079_</t>
  </si>
  <si>
    <t>1463180838012538_</t>
  </si>
  <si>
    <t>5878935885697623_</t>
  </si>
  <si>
    <t>3858094239097966_</t>
  </si>
  <si>
    <t>6908521072512486_</t>
  </si>
  <si>
    <t>5455440036550818_</t>
  </si>
  <si>
    <t>1414746757432670_</t>
  </si>
  <si>
    <t>1670476328713623_</t>
  </si>
  <si>
    <t>6372679073835545_</t>
  </si>
  <si>
    <t>3128268877302281_</t>
  </si>
  <si>
    <t>3829766541248447_</t>
  </si>
  <si>
    <t>5437426037582608_</t>
  </si>
  <si>
    <t>8326269083408883_</t>
  </si>
  <si>
    <t>1895116175036247_</t>
  </si>
  <si>
    <t>2230701485672063_</t>
  </si>
  <si>
    <t>3133355129056966_</t>
  </si>
  <si>
    <t>8620330782052798_</t>
  </si>
  <si>
    <t>3551641854608726_</t>
  </si>
  <si>
    <t>8799837508357787_</t>
  </si>
  <si>
    <t>1984327587761945_</t>
  </si>
  <si>
    <t>4499029444584030_</t>
  </si>
  <si>
    <t>4687342732824908_</t>
  </si>
  <si>
    <t>4632230027342157_</t>
  </si>
  <si>
    <t>2832676476082834_</t>
  </si>
  <si>
    <t>3688545157203353_</t>
  </si>
  <si>
    <t>6802746339871456_</t>
  </si>
  <si>
    <t>3592819373876330_</t>
  </si>
  <si>
    <t>4800908549806517_</t>
  </si>
  <si>
    <t>8664125970418138_</t>
  </si>
  <si>
    <t>7242833082090618_</t>
  </si>
  <si>
    <t>2820917197258688_</t>
  </si>
  <si>
    <t>8229768993407287_</t>
  </si>
  <si>
    <t>1157593372529886_</t>
  </si>
  <si>
    <t>1849000004683021_</t>
  </si>
  <si>
    <t>5479131472138991_</t>
  </si>
  <si>
    <t>7884977897270223_</t>
  </si>
  <si>
    <t>7734183836604884_</t>
  </si>
  <si>
    <t>5614500347452930_</t>
  </si>
  <si>
    <t>7128893680633482_</t>
  </si>
  <si>
    <t>1883804190914592_</t>
  </si>
  <si>
    <t>7822946841560902_</t>
  </si>
  <si>
    <t>2832257186019450_</t>
  </si>
  <si>
    <t>6306005680515782_</t>
  </si>
  <si>
    <t>7800357703775871_</t>
  </si>
  <si>
    <t>5284470808660889_</t>
  </si>
  <si>
    <t>2522021436454559_</t>
  </si>
  <si>
    <t>2498119760134997_</t>
  </si>
  <si>
    <t>8810834034793172_</t>
  </si>
  <si>
    <t>4191635626157034_</t>
  </si>
  <si>
    <t>2493908213988020_</t>
  </si>
  <si>
    <t>7826729798416765_</t>
  </si>
  <si>
    <t>1768513742793655_</t>
  </si>
  <si>
    <t>8730431178268829_</t>
  </si>
  <si>
    <t>2114930546164481_</t>
  </si>
  <si>
    <t>7695811821608257_</t>
  </si>
  <si>
    <t>8437697755495474_</t>
  </si>
  <si>
    <t>4173948537747094_</t>
  </si>
  <si>
    <t>1583998091445745_</t>
  </si>
  <si>
    <t>8917604954966468_</t>
  </si>
  <si>
    <t>4864150382334276_</t>
  </si>
  <si>
    <t>4459821089781923_</t>
  </si>
  <si>
    <t>8718716559291981_</t>
  </si>
  <si>
    <t>8841619375933867_</t>
  </si>
  <si>
    <t>1274338324972875_</t>
  </si>
  <si>
    <t>2155556753150042_</t>
  </si>
  <si>
    <t>8382863301781415_</t>
  </si>
  <si>
    <t>6220136186911756_</t>
  </si>
  <si>
    <t>7323490282334798_</t>
  </si>
  <si>
    <t>2787538936360786_</t>
  </si>
  <si>
    <t>3401122475035977_</t>
  </si>
  <si>
    <t>8478913872767788_</t>
  </si>
  <si>
    <t>3559745384657784_</t>
  </si>
  <si>
    <t>7425775653460553_</t>
  </si>
  <si>
    <t>5131780338409873_</t>
  </si>
  <si>
    <t>2184888785196945_</t>
  </si>
  <si>
    <t>3725972010361601_</t>
  </si>
  <si>
    <t>7121197166135867_</t>
  </si>
  <si>
    <t>2519380254259378_</t>
  </si>
  <si>
    <t>6432844016837557_</t>
  </si>
  <si>
    <t>6105785967827173_</t>
  </si>
  <si>
    <t>6752621258322031_</t>
  </si>
  <si>
    <t>3702202332863089_</t>
  </si>
  <si>
    <t>5159407820350800_</t>
  </si>
  <si>
    <t>6206583509736637_</t>
  </si>
  <si>
    <t>2444891255074088_</t>
  </si>
  <si>
    <t>7792711153110352_</t>
  </si>
  <si>
    <t>7461724366739405_</t>
  </si>
  <si>
    <t>3496304630912888_</t>
  </si>
  <si>
    <t>3720535602473454_</t>
  </si>
  <si>
    <t>1464379567529126_</t>
  </si>
  <si>
    <t>8375991832121897_</t>
  </si>
  <si>
    <t>6696871171915874_</t>
  </si>
  <si>
    <t>3915255374713402_</t>
  </si>
  <si>
    <t>5292603826017229_</t>
  </si>
  <si>
    <t>4113234221977822_</t>
  </si>
  <si>
    <t>1729452869041013_</t>
  </si>
  <si>
    <t>1529424420765817_</t>
  </si>
  <si>
    <t>1883848184810661_</t>
  </si>
  <si>
    <t>5153736816521541_</t>
  </si>
  <si>
    <t>2682970995371448_</t>
  </si>
  <si>
    <t>8820399049569018_</t>
  </si>
  <si>
    <t>5715719921883889_</t>
  </si>
  <si>
    <t>7914351666642519_</t>
  </si>
  <si>
    <t>7817335653715740_</t>
  </si>
  <si>
    <t>8306229828090542_</t>
  </si>
  <si>
    <t>4217828390717758_</t>
  </si>
  <si>
    <t>7654691463406497_</t>
  </si>
  <si>
    <t>3532933798900555_</t>
  </si>
  <si>
    <t>5454194361999386_</t>
  </si>
  <si>
    <t>7641773205411089_</t>
  </si>
  <si>
    <t>5105199073839883_</t>
  </si>
  <si>
    <t>3592237341755625_</t>
  </si>
  <si>
    <t>8817779754965897_</t>
  </si>
  <si>
    <t>2725750970379172_</t>
  </si>
  <si>
    <t>4308234950367674_</t>
  </si>
  <si>
    <t>8140487817856701_</t>
  </si>
  <si>
    <t>1897917607448053_</t>
  </si>
  <si>
    <t>6350785274897919_</t>
  </si>
  <si>
    <t>2104771929937166_</t>
  </si>
  <si>
    <t>2122891645957898_</t>
  </si>
  <si>
    <t>6630801166777091_</t>
  </si>
  <si>
    <t>4474655400590254_</t>
  </si>
  <si>
    <t>1324175123609042_</t>
  </si>
  <si>
    <t>1835310290777306_</t>
  </si>
  <si>
    <t>4132264908021605_</t>
  </si>
  <si>
    <t>2431373889944747_</t>
  </si>
  <si>
    <t>7358080278151915_</t>
  </si>
  <si>
    <t>6647352823206228_</t>
  </si>
  <si>
    <t>5415657104872332_</t>
  </si>
  <si>
    <t>7190359031787419_</t>
  </si>
  <si>
    <t>8290656487095091_</t>
  </si>
  <si>
    <t>4567976267261979_</t>
  </si>
  <si>
    <t>7329217119747200_</t>
  </si>
  <si>
    <t>1610212996881720_</t>
  </si>
  <si>
    <t>2918712517031780_</t>
  </si>
  <si>
    <t>5742487039355814_</t>
  </si>
  <si>
    <t>1498735612891342_</t>
  </si>
  <si>
    <t>8385602666639363_</t>
  </si>
  <si>
    <t>8903649867478379_</t>
  </si>
  <si>
    <t>5577409104345113_</t>
  </si>
  <si>
    <t>1767627228938618_</t>
  </si>
  <si>
    <t>8860655138969465_</t>
  </si>
  <si>
    <t>2819311240138952_</t>
  </si>
  <si>
    <t>4474474748606546_</t>
  </si>
  <si>
    <t>6834197092335854_</t>
  </si>
  <si>
    <t>7261848872115414_</t>
  </si>
  <si>
    <t>7912254231402754_</t>
  </si>
  <si>
    <t>4399086753400186_</t>
  </si>
  <si>
    <t>7546953484375734_</t>
  </si>
  <si>
    <t>3744793132738059_</t>
  </si>
  <si>
    <t>5552973408750824_</t>
  </si>
  <si>
    <t>8231408146098078_</t>
  </si>
  <si>
    <t>4783957904308960_</t>
  </si>
  <si>
    <t>4558485448922007_</t>
  </si>
  <si>
    <t>7361846706919955_</t>
  </si>
  <si>
    <t>5817362868878561_</t>
  </si>
  <si>
    <t>3533459679611500_</t>
  </si>
  <si>
    <t>4392323292915491_</t>
  </si>
  <si>
    <t>6373531815333241_</t>
  </si>
  <si>
    <t>7629812426048071_</t>
  </si>
  <si>
    <t>1921777574020070_</t>
  </si>
  <si>
    <t>8904820573705952_</t>
  </si>
  <si>
    <t>7224814219487206_</t>
  </si>
  <si>
    <t>8879270113670065_</t>
  </si>
  <si>
    <t>5859957205318051_</t>
  </si>
  <si>
    <t>1721772728625156_</t>
  </si>
  <si>
    <t>7813546681053976_</t>
  </si>
  <si>
    <t>8376397668083933_</t>
  </si>
  <si>
    <t>4215025583661358_</t>
  </si>
  <si>
    <t>5678131816760480_</t>
  </si>
  <si>
    <t>1838794417489139_</t>
  </si>
  <si>
    <t>2182321823405564_</t>
  </si>
  <si>
    <t>1272188366630293_</t>
  </si>
  <si>
    <t>3841935121695669_</t>
  </si>
  <si>
    <t>8661329504085146_</t>
  </si>
  <si>
    <t>2982173295055996_</t>
  </si>
  <si>
    <t>3473831470780051_</t>
  </si>
  <si>
    <t>4307275543209227_</t>
  </si>
  <si>
    <t>6556513136551735_</t>
  </si>
  <si>
    <t>6648588656486207_</t>
  </si>
  <si>
    <t>1688926011753375_</t>
  </si>
  <si>
    <t>2765673424166748_</t>
  </si>
  <si>
    <t>1362509254963269_</t>
  </si>
  <si>
    <t>1451443445449586_</t>
  </si>
  <si>
    <t>5697603772926549_</t>
  </si>
  <si>
    <t>7783331606432528_</t>
  </si>
  <si>
    <t>5720853483941893_</t>
  </si>
  <si>
    <t>2895040341873996_</t>
  </si>
  <si>
    <t>5656975003491731_</t>
  </si>
  <si>
    <t>2580421329867237_</t>
  </si>
  <si>
    <t>6172700993605956_</t>
  </si>
  <si>
    <t>1156804417751734_</t>
  </si>
  <si>
    <t>3368179007771813_</t>
  </si>
  <si>
    <t>5280986884739167_</t>
  </si>
  <si>
    <t>7725230951068767_</t>
  </si>
  <si>
    <t>7172977172003301_</t>
  </si>
  <si>
    <t>5220128780552371_</t>
  </si>
  <si>
    <t>7496389927058099_</t>
  </si>
  <si>
    <t>5804040796904361_</t>
  </si>
  <si>
    <t>2722111908994603_</t>
  </si>
  <si>
    <t>7408747291496293_</t>
  </si>
  <si>
    <t>6270155499973144_</t>
  </si>
  <si>
    <t>2568152873309384_</t>
  </si>
  <si>
    <t>4737845153935191_</t>
  </si>
  <si>
    <t>6898433549677485_</t>
  </si>
  <si>
    <t>3477168329866741_</t>
  </si>
  <si>
    <t>6664600296096422_</t>
  </si>
  <si>
    <t>4887792868469014_</t>
  </si>
  <si>
    <t>7279031218801649_</t>
  </si>
  <si>
    <t>4623203230619549_</t>
  </si>
  <si>
    <t>2663807041009600_</t>
  </si>
  <si>
    <t>4788224985084453_</t>
  </si>
  <si>
    <t>2542617213573299_</t>
  </si>
  <si>
    <t>5760018812949759_</t>
  </si>
  <si>
    <t>5137167585304468_</t>
  </si>
  <si>
    <t>5138374557295405_</t>
  </si>
  <si>
    <t>5666410551856226_</t>
  </si>
  <si>
    <t>2576678437264827_</t>
  </si>
  <si>
    <t>3356327057938400_</t>
  </si>
  <si>
    <t>4475874537151283_</t>
  </si>
  <si>
    <t>4396920508696109_</t>
  </si>
  <si>
    <t>8677034205799263_</t>
  </si>
  <si>
    <t>5156668903616491_</t>
  </si>
  <si>
    <t>6210328289264059_</t>
  </si>
  <si>
    <t>5303177474961503_</t>
  </si>
  <si>
    <t>3179418133075182_</t>
  </si>
  <si>
    <t>4170644141409149_</t>
  </si>
  <si>
    <t>5215369716539312_</t>
  </si>
  <si>
    <t>4456081498976859_</t>
  </si>
  <si>
    <t>3824740431590859_</t>
  </si>
  <si>
    <t>8532336611563689_</t>
  </si>
  <si>
    <t>4939686570310722_</t>
  </si>
  <si>
    <t>2778929492881861_</t>
  </si>
  <si>
    <t>6488776565967546_</t>
  </si>
  <si>
    <t>7277513911651286_</t>
  </si>
  <si>
    <t>4591476598376610_</t>
  </si>
  <si>
    <t>1219016171431948_</t>
  </si>
  <si>
    <t>1379127745227237_</t>
  </si>
  <si>
    <t>2118370092043488_</t>
  </si>
  <si>
    <t>8385622312258050_</t>
  </si>
  <si>
    <t>3257627419776728_</t>
  </si>
  <si>
    <t>3333845389294476_</t>
  </si>
  <si>
    <t>5914444460514114_</t>
  </si>
  <si>
    <t>5539232919907596_</t>
  </si>
  <si>
    <t>7368342120882963_</t>
  </si>
  <si>
    <t>3641296963020862_</t>
  </si>
  <si>
    <t>4228291041690632_</t>
  </si>
  <si>
    <t>1250610003376442_</t>
  </si>
  <si>
    <t>3291162651127360_</t>
  </si>
  <si>
    <t>6764780640476618_</t>
  </si>
  <si>
    <t>6665605217173748_</t>
  </si>
  <si>
    <t>1742424389834964_</t>
  </si>
  <si>
    <t>4307942848486035_</t>
  </si>
  <si>
    <t>8749181561507021_</t>
  </si>
  <si>
    <t>1143849060717727_</t>
  </si>
  <si>
    <t>8571275954539322_</t>
  </si>
  <si>
    <t>8576144527351458_</t>
  </si>
  <si>
    <t>5892219436404895_</t>
  </si>
  <si>
    <t>6563689848958969_</t>
  </si>
  <si>
    <t>8275301876138510_</t>
  </si>
  <si>
    <t>1891871720896068_</t>
  </si>
  <si>
    <t>7480573930118433_</t>
  </si>
  <si>
    <t>6738908517163888_</t>
  </si>
  <si>
    <t>5239975049462781_</t>
  </si>
  <si>
    <t>8635036832319230_</t>
  </si>
  <si>
    <t>7788029154021233_</t>
  </si>
  <si>
    <t>1409124959883159_</t>
  </si>
  <si>
    <t>5622174518269657_</t>
  </si>
  <si>
    <t>4830570494207727_</t>
  </si>
  <si>
    <t>7202895465002769_</t>
  </si>
  <si>
    <t>7207876094150582_</t>
  </si>
  <si>
    <t>1172314589591259_</t>
  </si>
  <si>
    <t>8291196127548764_</t>
  </si>
  <si>
    <t>7582973875459392_</t>
  </si>
  <si>
    <t>6877832189905616_</t>
  </si>
  <si>
    <t>4130792332707878_</t>
  </si>
  <si>
    <t>1837356936901044_</t>
  </si>
  <si>
    <t>5223251960523663_</t>
  </si>
  <si>
    <t>6519200175378981_</t>
  </si>
  <si>
    <t>3638219397769749_</t>
  </si>
  <si>
    <t>5347144563488721_</t>
  </si>
  <si>
    <t>2808489957389606_</t>
  </si>
  <si>
    <t>5196073783447935_</t>
  </si>
  <si>
    <t>7506686455680880_</t>
  </si>
  <si>
    <t>5468340864175996_</t>
  </si>
  <si>
    <t>1643019167238067_</t>
  </si>
  <si>
    <t>7158063105849703_</t>
  </si>
  <si>
    <t>4492020762430224_</t>
  </si>
  <si>
    <t>5606274852842951_</t>
  </si>
  <si>
    <t>2309972822786682_</t>
  </si>
  <si>
    <t>4503905972562387_</t>
  </si>
  <si>
    <t>1229124921481341_</t>
  </si>
  <si>
    <t>4573807568309394_</t>
  </si>
  <si>
    <t>3226774777288903_</t>
  </si>
  <si>
    <t>3630870559260040_</t>
  </si>
  <si>
    <t>7884433493917423_</t>
  </si>
  <si>
    <t>2896321440692983_</t>
  </si>
  <si>
    <t>2630567378289736_</t>
  </si>
  <si>
    <t>1294105970052395_</t>
  </si>
  <si>
    <t>6869086465441909_</t>
  </si>
  <si>
    <t>2727453952473338_</t>
  </si>
  <si>
    <t>1147201895690360_</t>
  </si>
  <si>
    <t>1785428199540997_</t>
  </si>
  <si>
    <t>3882254955912861_</t>
  </si>
  <si>
    <t>1560089239640869_</t>
  </si>
  <si>
    <t>4405789321017419_</t>
  </si>
  <si>
    <t>3749343782130039_</t>
  </si>
  <si>
    <t>8110377093153684_</t>
  </si>
  <si>
    <t>7250286056635743_</t>
  </si>
  <si>
    <t>4610835104431514_</t>
  </si>
  <si>
    <t>5390656341138893_</t>
  </si>
  <si>
    <t>8699169418722243_</t>
  </si>
  <si>
    <t>3634553260305304_</t>
  </si>
  <si>
    <t>1101373885073551_</t>
  </si>
  <si>
    <t>6771991676171102_</t>
  </si>
  <si>
    <t>4782114481670365_</t>
  </si>
  <si>
    <t>3845540142690985_</t>
  </si>
  <si>
    <t>3466866197625399_</t>
  </si>
  <si>
    <t>8161084492666823_</t>
  </si>
  <si>
    <t>1593429556639516_</t>
  </si>
  <si>
    <t>3553955645238855_</t>
  </si>
  <si>
    <t>1532256094067585_</t>
  </si>
  <si>
    <t>6797460319740104_</t>
  </si>
  <si>
    <t>4608727930811598_</t>
  </si>
  <si>
    <t>8704163712587820_</t>
  </si>
  <si>
    <t>5272226826740141_</t>
  </si>
  <si>
    <t>8345990173053832_</t>
  </si>
  <si>
    <t>1202397455104284_</t>
  </si>
  <si>
    <t>3506499605898072_</t>
  </si>
  <si>
    <t>5540707499760778_</t>
  </si>
  <si>
    <t>8530465866858957_</t>
  </si>
  <si>
    <t>1831256762536827_</t>
  </si>
  <si>
    <t>1131863215526406_</t>
  </si>
  <si>
    <t>3428285621171690_</t>
  </si>
  <si>
    <t>6327723400539251_</t>
  </si>
  <si>
    <t>7536158388487586_</t>
  </si>
  <si>
    <t>2869982136238693_</t>
  </si>
  <si>
    <t>6202112771484268_</t>
  </si>
  <si>
    <t>5816991861147050_</t>
  </si>
  <si>
    <t>3305118021124855_</t>
  </si>
  <si>
    <t>5848274601336336_</t>
  </si>
  <si>
    <t>7175276451139280_</t>
  </si>
  <si>
    <t>7422090507692781_</t>
  </si>
  <si>
    <t>7157479557386253_</t>
  </si>
  <si>
    <t>7611252419763762_</t>
  </si>
  <si>
    <t>4278968401535736_</t>
  </si>
  <si>
    <t>8211702490819186_</t>
  </si>
  <si>
    <t>7263178903791262_</t>
  </si>
  <si>
    <t>2641949227520473_</t>
  </si>
  <si>
    <t>2608898867321475_</t>
  </si>
  <si>
    <t>2528419536760031_</t>
  </si>
  <si>
    <t>7491181936031951_</t>
  </si>
  <si>
    <t>6113084547939973_</t>
  </si>
  <si>
    <t>7844797765713140_</t>
  </si>
  <si>
    <t>7482236287428984_</t>
  </si>
  <si>
    <t>5292128179637132_</t>
  </si>
  <si>
    <t>6175344020429314_</t>
  </si>
  <si>
    <t>5529341565828768_</t>
  </si>
  <si>
    <t>1346898795286252_</t>
  </si>
  <si>
    <t>5534263889883186_</t>
  </si>
  <si>
    <t>1544264720221913_</t>
  </si>
  <si>
    <t>5212323915965875_</t>
  </si>
  <si>
    <t>4669036045807259_</t>
  </si>
  <si>
    <t>6559455331006256_</t>
  </si>
  <si>
    <t>7241664550168375_</t>
  </si>
  <si>
    <t>2687748037467559_</t>
  </si>
  <si>
    <t>7151793962703757_</t>
  </si>
  <si>
    <t>4871552971187120_</t>
  </si>
  <si>
    <t>2732590082998146_</t>
  </si>
  <si>
    <t>5331551530021891_</t>
  </si>
  <si>
    <t>7606370949071213_</t>
  </si>
  <si>
    <t>5917526005097496_</t>
  </si>
  <si>
    <t>2585973910300281_</t>
  </si>
  <si>
    <t>4758025787095653_</t>
  </si>
  <si>
    <t>6474247781455553_</t>
  </si>
  <si>
    <t>7718643038893499_</t>
  </si>
  <si>
    <t>2685497620604872_</t>
  </si>
  <si>
    <t>4261826549632433_</t>
  </si>
  <si>
    <t>7428602250570565_</t>
  </si>
  <si>
    <t>1912978466793011_</t>
  </si>
  <si>
    <t>7885974187278579_</t>
  </si>
  <si>
    <t>2129561762939100_</t>
  </si>
  <si>
    <t>4618299173895710_</t>
  </si>
  <si>
    <t>4725956429937755_</t>
  </si>
  <si>
    <t>4273849524355296_</t>
  </si>
  <si>
    <t>7592260206319166_</t>
  </si>
  <si>
    <t>7412646180470919_</t>
  </si>
  <si>
    <t>3626310407752475_</t>
  </si>
  <si>
    <t>7202873524935139_</t>
  </si>
  <si>
    <t>2228716790774147_</t>
  </si>
  <si>
    <t>3450746516751388_</t>
  </si>
  <si>
    <t>2695294281068788_</t>
  </si>
  <si>
    <t>4364992578994165_</t>
  </si>
  <si>
    <t>1799996377656871_</t>
  </si>
  <si>
    <t>6709750553784364_</t>
  </si>
  <si>
    <t>新加坡同步课 P1</t>
  </si>
  <si>
    <t>SG P1 L4</t>
  </si>
  <si>
    <t>2536627514373188_</t>
  </si>
  <si>
    <t>3634351487075686_</t>
  </si>
  <si>
    <t>6466029527617668_</t>
  </si>
  <si>
    <t>6893978648302354_</t>
  </si>
  <si>
    <t>4324791012680184_</t>
  </si>
  <si>
    <t>3294426859782731_</t>
  </si>
  <si>
    <t>8328289339906910_</t>
  </si>
  <si>
    <t>7629710262517275_</t>
  </si>
  <si>
    <t>7536839469528410_</t>
  </si>
  <si>
    <t>8287699174732511_</t>
  </si>
  <si>
    <t>6181576945635731_</t>
  </si>
  <si>
    <t>6602040664496017_</t>
  </si>
  <si>
    <t>3527052157366750_</t>
  </si>
  <si>
    <t>7694680755829231_</t>
  </si>
  <si>
    <t>2523598814583590_</t>
  </si>
  <si>
    <t>6322595979922131_</t>
  </si>
  <si>
    <t>8446963539769925_</t>
  </si>
  <si>
    <t>4169185197097277_</t>
  </si>
  <si>
    <t>2908138886199814_</t>
  </si>
  <si>
    <t>7653230733599546_</t>
  </si>
  <si>
    <t>6596578018482894_</t>
  </si>
  <si>
    <t>3199872991750938_</t>
  </si>
  <si>
    <t>7598503425320190_</t>
  </si>
  <si>
    <t>1261942328397892_</t>
  </si>
  <si>
    <t>4433288889422247_</t>
  </si>
  <si>
    <t>5134162238524662_</t>
  </si>
  <si>
    <t>5358590294600818_</t>
  </si>
  <si>
    <t>3539243134796827_</t>
  </si>
  <si>
    <t>3789627322890184_</t>
  </si>
  <si>
    <t>1462867649540924_</t>
  </si>
  <si>
    <t>3809704374900470_</t>
  </si>
  <si>
    <t>6269330854216701_</t>
  </si>
  <si>
    <t>7338847976216027_</t>
  </si>
  <si>
    <t>5912520440377503_</t>
  </si>
  <si>
    <t>3272071531154831_</t>
  </si>
  <si>
    <t>3580688388990607_</t>
  </si>
  <si>
    <t>7729165668653396_</t>
  </si>
  <si>
    <t>3311333025383305_</t>
  </si>
  <si>
    <t>5838408383470710_</t>
  </si>
  <si>
    <t>4823122129372482_</t>
  </si>
  <si>
    <t>3141311526258888_</t>
  </si>
  <si>
    <t>7169921737698160_</t>
  </si>
  <si>
    <t>1908949727126133_</t>
  </si>
  <si>
    <t>8554155793172116_</t>
  </si>
  <si>
    <t>2188749001409362_</t>
  </si>
  <si>
    <t>6511152337692121_</t>
  </si>
  <si>
    <t>6625877310914388_</t>
  </si>
  <si>
    <t>3172884200468639_</t>
  </si>
  <si>
    <t>2318490088204806_</t>
  </si>
  <si>
    <t>5589192973952151_</t>
  </si>
  <si>
    <t>7526344704258301_</t>
  </si>
  <si>
    <t>3461744361870477_</t>
  </si>
  <si>
    <t>7254868612483648_</t>
  </si>
  <si>
    <t>3114997111855021_</t>
  </si>
  <si>
    <t>2874308262082255_</t>
  </si>
  <si>
    <t>7592274593995651_</t>
  </si>
  <si>
    <t>6477303533235935_</t>
  </si>
  <si>
    <t>4823559393276774_</t>
  </si>
  <si>
    <t>2463877703998853_</t>
  </si>
  <si>
    <t>1211092586977710_</t>
  </si>
  <si>
    <t>5258369298659006_</t>
  </si>
  <si>
    <t>2490000222130273_</t>
  </si>
  <si>
    <t>2395352647994060_</t>
  </si>
  <si>
    <t>2531545234167383_</t>
  </si>
  <si>
    <t>2683244761026223_</t>
  </si>
  <si>
    <t>6332572082297428_</t>
  </si>
  <si>
    <t>5378625091581493_</t>
  </si>
  <si>
    <t>7726449629707975_</t>
  </si>
  <si>
    <t>3131648713717771_</t>
  </si>
  <si>
    <t>8599249959433565_</t>
  </si>
  <si>
    <t>8785821970926704_</t>
  </si>
  <si>
    <t>6246813171047170_</t>
  </si>
  <si>
    <t>8662793550923218_</t>
  </si>
  <si>
    <t>1816358005875881_</t>
  </si>
  <si>
    <t>4186010804539843_</t>
  </si>
  <si>
    <t>7468430802786155_</t>
  </si>
  <si>
    <t>8797340421258363_</t>
  </si>
  <si>
    <t>1499011514614595_</t>
  </si>
  <si>
    <t>1574790478389495_</t>
  </si>
  <si>
    <t>4120770265594263_</t>
  </si>
  <si>
    <t>4459984049375540_</t>
  </si>
  <si>
    <t>8260528392945735_</t>
  </si>
  <si>
    <t>2152822537000507_</t>
  </si>
  <si>
    <t>1685515433519111_</t>
  </si>
  <si>
    <t>1873693454371032_</t>
  </si>
  <si>
    <t>2506307613428197_</t>
  </si>
  <si>
    <t>4408080019280629_</t>
  </si>
  <si>
    <t>4547296918752579_</t>
  </si>
  <si>
    <t>7298540524348087_</t>
  </si>
  <si>
    <t>6805388016993037_</t>
  </si>
  <si>
    <t>1427798874477699_</t>
  </si>
  <si>
    <t>5669510794904781_</t>
  </si>
  <si>
    <t>2314749860402780_</t>
  </si>
  <si>
    <t>8418937661014802_</t>
  </si>
  <si>
    <t>2876549270823381_</t>
  </si>
  <si>
    <t>2213919245117138_</t>
  </si>
  <si>
    <t>2625011550178478_</t>
  </si>
  <si>
    <t>2550108051587268_</t>
  </si>
  <si>
    <t>4449760004829481_</t>
  </si>
  <si>
    <t>2539477643348865_</t>
  </si>
  <si>
    <t>8300024065367167_</t>
  </si>
  <si>
    <t>6801418069983094_</t>
  </si>
  <si>
    <t>5136168570124458_</t>
  </si>
  <si>
    <t>1799595836792004_</t>
  </si>
  <si>
    <t>2305039851208628_</t>
  </si>
  <si>
    <t>7861743093739533_</t>
  </si>
  <si>
    <t>6564455312616774_</t>
  </si>
  <si>
    <t>5908155368844801_</t>
  </si>
  <si>
    <t>4390312962146002_</t>
  </si>
  <si>
    <t>4345685098013262_</t>
  </si>
  <si>
    <t>4151426120613363_</t>
  </si>
  <si>
    <t>5794320118416932_</t>
  </si>
  <si>
    <t>6266868427855445_</t>
  </si>
  <si>
    <t>4156482433244607_</t>
  </si>
  <si>
    <t>8570134375755022_</t>
  </si>
  <si>
    <t>1857560690814244_</t>
  </si>
  <si>
    <t>2745338543338887_</t>
  </si>
  <si>
    <t>7365727774637444_</t>
  </si>
  <si>
    <t>4523646581400827_</t>
  </si>
  <si>
    <t>8522673671025263_</t>
  </si>
  <si>
    <t>4230912371459524_</t>
  </si>
  <si>
    <t>5433727952195256_</t>
  </si>
  <si>
    <t>8227837690382825_</t>
  </si>
  <si>
    <t>1470979199659633_</t>
  </si>
  <si>
    <t>4598363767799339_</t>
  </si>
  <si>
    <t>6987901678767537_</t>
  </si>
  <si>
    <t>7805084732980407_</t>
  </si>
  <si>
    <t>1110194244500481_</t>
  </si>
  <si>
    <t>8780379257586660_</t>
  </si>
  <si>
    <t>3851954407959343_</t>
  </si>
  <si>
    <t>1180499504977619_</t>
  </si>
  <si>
    <t>7553198589741194_</t>
  </si>
  <si>
    <t>3147385385870793_</t>
  </si>
  <si>
    <t>3510286247428624_</t>
  </si>
  <si>
    <t>5826040153019692_</t>
  </si>
  <si>
    <t>8419829898737005_</t>
  </si>
  <si>
    <t>3367966399945852_</t>
  </si>
  <si>
    <t>1279803445086125_</t>
  </si>
  <si>
    <t>3114974166051803_</t>
  </si>
  <si>
    <t>6130223844430630_</t>
  </si>
  <si>
    <t>7749658676511419_</t>
  </si>
  <si>
    <t>2279237933717710_</t>
  </si>
  <si>
    <t>5897118530600203_</t>
  </si>
  <si>
    <t>6348443199763373_</t>
  </si>
  <si>
    <t>4506370640950889_</t>
  </si>
  <si>
    <t>6152182992394482_</t>
  </si>
  <si>
    <t>8844791979697920_</t>
  </si>
  <si>
    <t>5123674429062016_</t>
  </si>
  <si>
    <t>8842728113304247_</t>
  </si>
  <si>
    <t>3731096613700274_</t>
  </si>
  <si>
    <t>4926288180694553_</t>
  </si>
  <si>
    <t>8688513866208325_</t>
  </si>
  <si>
    <t>3257484175761492_</t>
  </si>
  <si>
    <t>1309522647928266_</t>
  </si>
  <si>
    <t>2232544590437177_</t>
  </si>
  <si>
    <t>7109146121302354_</t>
  </si>
  <si>
    <t>8283143761718042_</t>
  </si>
  <si>
    <t>4566228389048684_</t>
  </si>
  <si>
    <t>5163506112858997_</t>
  </si>
  <si>
    <t>1117545251384008_</t>
  </si>
  <si>
    <t>2750485697101358_</t>
  </si>
  <si>
    <t>6399293924199401_</t>
  </si>
  <si>
    <t>6300576658370825_</t>
  </si>
  <si>
    <t>1856876435596494_</t>
  </si>
  <si>
    <t>2713070224862815_</t>
  </si>
  <si>
    <t>6507803659812563_</t>
  </si>
  <si>
    <t>7893936777027605_</t>
  </si>
  <si>
    <t>3715431635811679_</t>
  </si>
  <si>
    <t>2148673621090114_</t>
  </si>
  <si>
    <t>4891671640572466_</t>
  </si>
  <si>
    <t>3776742666374251_</t>
  </si>
  <si>
    <t>3730163442441551_</t>
  </si>
  <si>
    <t>5877443403556388_</t>
  </si>
  <si>
    <t>2156275255625229_</t>
  </si>
  <si>
    <t>3322249424829600_</t>
  </si>
  <si>
    <t>1518599306353393_</t>
  </si>
  <si>
    <t>1757751834751353_</t>
  </si>
  <si>
    <t>2529092235103847_</t>
  </si>
  <si>
    <t>4545495502458596_</t>
  </si>
  <si>
    <t>5769598588915740_</t>
  </si>
  <si>
    <t>5431179894338160_</t>
  </si>
  <si>
    <t>1111681732785784_</t>
  </si>
  <si>
    <t>4186904874407158_</t>
  </si>
  <si>
    <t>7573385426215608_</t>
  </si>
  <si>
    <t>8192915881028841_</t>
  </si>
  <si>
    <t>2527537380996269_</t>
  </si>
  <si>
    <t>5704759161280605_</t>
  </si>
  <si>
    <t>2660119710210042_</t>
  </si>
  <si>
    <t>8593746107999589_</t>
  </si>
  <si>
    <t>2537569865781258_</t>
  </si>
  <si>
    <t>4332026222585474_</t>
  </si>
  <si>
    <t>8119443717981572_</t>
  </si>
  <si>
    <t>6123291942248179_</t>
  </si>
  <si>
    <t>1498353069866373_</t>
  </si>
  <si>
    <t>3171895284755060_</t>
  </si>
  <si>
    <t>5311696354405627_</t>
  </si>
  <si>
    <t>6616668126460639_</t>
  </si>
  <si>
    <t>6767728996798828_</t>
  </si>
  <si>
    <t>1101474956744062_</t>
  </si>
  <si>
    <t>3309559157849726_</t>
  </si>
  <si>
    <t>8377831199344524_</t>
  </si>
  <si>
    <t>2893525728545320_</t>
  </si>
  <si>
    <t>4132115589825983_</t>
  </si>
  <si>
    <t>5747085731084317_</t>
  </si>
  <si>
    <t>2843172585830283_</t>
  </si>
  <si>
    <t>5825835562706560_</t>
  </si>
  <si>
    <t>2394512911602816_</t>
  </si>
  <si>
    <t>8719894506449419_</t>
  </si>
  <si>
    <t>7234370904561881_</t>
  </si>
  <si>
    <t>8653610758571273_</t>
  </si>
  <si>
    <t>7370138666245806_</t>
  </si>
  <si>
    <t>6621368536224903_</t>
  </si>
  <si>
    <t>8280813574518762_</t>
  </si>
  <si>
    <t>7816071496433544_</t>
  </si>
  <si>
    <t>6643831169715468_</t>
  </si>
  <si>
    <t>3526075250506476_</t>
  </si>
  <si>
    <t>7216658391801957_</t>
  </si>
  <si>
    <t>7835160377345694_</t>
  </si>
  <si>
    <t>5609524129339240_</t>
  </si>
  <si>
    <t>3217984031396563_</t>
  </si>
  <si>
    <t>7312880276790799_</t>
  </si>
  <si>
    <t>4904203708084957_</t>
  </si>
  <si>
    <t>5810604842861984_</t>
  </si>
  <si>
    <t>4677267288536971_</t>
  </si>
  <si>
    <t>4902083941844515_</t>
  </si>
  <si>
    <t>3368154845428806_</t>
  </si>
  <si>
    <t>7371225320245914_</t>
  </si>
  <si>
    <t>7136716753792118_</t>
  </si>
  <si>
    <t>5321653066284646_</t>
  </si>
  <si>
    <t>4274719758661598_</t>
  </si>
  <si>
    <t>1572329515111137_</t>
  </si>
  <si>
    <t>5133578670637194_</t>
  </si>
  <si>
    <t>3572296218415516_</t>
  </si>
  <si>
    <t>2461450890078487_</t>
  </si>
  <si>
    <t>5581573114093076_</t>
  </si>
  <si>
    <t>4259386708954791_</t>
  </si>
  <si>
    <t>5877776020043340_</t>
  </si>
  <si>
    <t>8802222490226057_</t>
  </si>
  <si>
    <t>6354173147610049_</t>
  </si>
  <si>
    <t>1146621911385977_</t>
  </si>
  <si>
    <t>2472597278039636_</t>
  </si>
  <si>
    <t>3178997873868863_</t>
  </si>
  <si>
    <t>1749713340636007_</t>
  </si>
  <si>
    <t>8669918968973569_</t>
  </si>
  <si>
    <t>2741932685975970_</t>
  </si>
  <si>
    <t>1212421315837650_</t>
  </si>
  <si>
    <t>8780603012351142_</t>
  </si>
  <si>
    <t>2116838646161903_</t>
  </si>
  <si>
    <t>1128376558779780_</t>
  </si>
  <si>
    <t>5724694787873392_</t>
  </si>
  <si>
    <t>6562961716372210_</t>
  </si>
  <si>
    <t>1656489056017085_</t>
  </si>
  <si>
    <t>5788430527574339_</t>
  </si>
  <si>
    <t>6409150661366516_</t>
  </si>
  <si>
    <t>2362920941584468_</t>
  </si>
  <si>
    <t>7872269194774654_</t>
  </si>
  <si>
    <t>2659648808535174_</t>
  </si>
  <si>
    <t>5217475422564363_</t>
  </si>
  <si>
    <t>3744179038575195_</t>
  </si>
  <si>
    <t>3618390425135724_</t>
  </si>
  <si>
    <t>4401910714177113_</t>
  </si>
  <si>
    <t>1133627901157927_</t>
  </si>
  <si>
    <t>3914708058435860_</t>
  </si>
  <si>
    <t>8355894337112029_</t>
  </si>
  <si>
    <t>5167983576356779_</t>
  </si>
  <si>
    <t>5149637919891277_</t>
  </si>
  <si>
    <t>8740797112691872_</t>
  </si>
  <si>
    <t>2112096283141137_</t>
  </si>
  <si>
    <t>1449481077301522_</t>
  </si>
  <si>
    <t>6912382098113959_</t>
  </si>
  <si>
    <t>6839139492161512_</t>
  </si>
  <si>
    <t>6585645689119613_</t>
  </si>
  <si>
    <t>6114025829948363_</t>
  </si>
  <si>
    <t>5716984030061846_</t>
  </si>
  <si>
    <t>8354520542507928_</t>
  </si>
  <si>
    <t>4882074065755559_</t>
  </si>
  <si>
    <t>8283750081156873_</t>
  </si>
  <si>
    <t>3605388952124612_</t>
  </si>
  <si>
    <t>2237199173868078_</t>
  </si>
  <si>
    <t>2648012359402481_</t>
  </si>
  <si>
    <t>2862571415028594_</t>
  </si>
  <si>
    <t>7615393835946866_</t>
  </si>
  <si>
    <t>2630814767491279_</t>
  </si>
  <si>
    <t>2839587835983358_</t>
  </si>
  <si>
    <t>7446748705304070_</t>
  </si>
  <si>
    <t>2866514026899815_</t>
  </si>
  <si>
    <t>5255806151447620_</t>
  </si>
  <si>
    <t>3234451685024196_</t>
  </si>
  <si>
    <t>4835312859079747_</t>
  </si>
  <si>
    <t>3530875241926478_</t>
  </si>
  <si>
    <t>2588002622626059_</t>
  </si>
  <si>
    <t>1437237736043589_</t>
  </si>
  <si>
    <t>5191780292794242_</t>
  </si>
  <si>
    <t>7240503858329982_</t>
  </si>
  <si>
    <t>5882134584994368_</t>
  </si>
  <si>
    <t>8318322134586533_</t>
  </si>
  <si>
    <t>8381838698350516_</t>
  </si>
  <si>
    <t>1666096131092184_</t>
  </si>
  <si>
    <t>2658659512547418_</t>
  </si>
  <si>
    <t>5951832641654591_</t>
  </si>
  <si>
    <t>7745814501228564_</t>
  </si>
  <si>
    <t>5209543705389183_</t>
  </si>
  <si>
    <t>6748294154956879_</t>
  </si>
  <si>
    <t>5131620698140289_</t>
  </si>
  <si>
    <t>4866362747393081_</t>
  </si>
  <si>
    <t>6215381746061070_</t>
  </si>
  <si>
    <t>5703713152086278_</t>
  </si>
  <si>
    <t>7383535966373598_</t>
  </si>
  <si>
    <t>5203242303597796_</t>
  </si>
  <si>
    <t>4569982464301503_</t>
  </si>
  <si>
    <t>8603758167624366_</t>
  </si>
  <si>
    <t>2575527092531163_</t>
  </si>
  <si>
    <t>4808487353851125_</t>
  </si>
  <si>
    <t>5810468534338043_</t>
  </si>
  <si>
    <t>1553244980758550_</t>
  </si>
  <si>
    <t>3678554701082882_</t>
  </si>
  <si>
    <t>2430137055382268_</t>
  </si>
  <si>
    <t>1191509822624418_</t>
  </si>
  <si>
    <t>7222598678401044_</t>
  </si>
  <si>
    <t>2638683235384286_</t>
  </si>
  <si>
    <t>5222996857549483_</t>
  </si>
  <si>
    <t>4484211231024743_</t>
  </si>
  <si>
    <t>4858713602243463_</t>
  </si>
  <si>
    <t>3570104269735498_</t>
  </si>
  <si>
    <t>6568039371828604_</t>
  </si>
  <si>
    <t>3545128837823044_</t>
  </si>
  <si>
    <t>2397055406991222_</t>
  </si>
  <si>
    <t>2248945843614287_</t>
  </si>
  <si>
    <t>6354915122434025_</t>
  </si>
  <si>
    <t>5873898734210344_</t>
  </si>
  <si>
    <t>4714326603668104_</t>
  </si>
  <si>
    <t>2381680371654151_</t>
  </si>
  <si>
    <t>6411723404665790_</t>
  </si>
  <si>
    <t>2291700462826093_</t>
  </si>
  <si>
    <t>7105359530403690_</t>
  </si>
  <si>
    <t>2350825282762833_</t>
  </si>
  <si>
    <t>5154629166961085_</t>
  </si>
  <si>
    <t>8464833292665312_</t>
  </si>
  <si>
    <t>3525371982102861_</t>
  </si>
  <si>
    <t>7573629925944354_</t>
  </si>
  <si>
    <t>7761744343168444_</t>
  </si>
  <si>
    <t>1860988770204700_</t>
  </si>
  <si>
    <t>8663011946821186_</t>
  </si>
  <si>
    <t>2385644051786193_</t>
  </si>
  <si>
    <t>4861798727767403_</t>
  </si>
  <si>
    <t>3771142740866882_</t>
  </si>
  <si>
    <t>3263485301197289_</t>
  </si>
  <si>
    <t>4827907478207855_</t>
  </si>
  <si>
    <t>3770585103890658_</t>
  </si>
  <si>
    <t>1809177924362119_</t>
  </si>
  <si>
    <t>2106532123569292_</t>
  </si>
  <si>
    <t>4667864175280185_</t>
  </si>
  <si>
    <t>4444716807589820_</t>
  </si>
  <si>
    <t>4427333497377441_</t>
  </si>
  <si>
    <t>4672392699629453_</t>
  </si>
  <si>
    <t>5841195502491099_</t>
  </si>
  <si>
    <t>2910140221382816_</t>
  </si>
  <si>
    <t>熊利娜</t>
  </si>
  <si>
    <t>8892906273096590_</t>
  </si>
  <si>
    <t>4186853202280980_</t>
  </si>
  <si>
    <t>7794243774244508_</t>
  </si>
  <si>
    <t>1387068961756541_</t>
  </si>
  <si>
    <t>8694303750331726_</t>
  </si>
  <si>
    <t>3360366059648250_</t>
  </si>
  <si>
    <t>8588382363317586_</t>
  </si>
  <si>
    <t>7727107991343720_</t>
  </si>
  <si>
    <t>8677899692519013_</t>
  </si>
  <si>
    <t>5663967866967987_</t>
  </si>
  <si>
    <t>1276402153265953_</t>
  </si>
  <si>
    <t>5561904460614066_</t>
  </si>
  <si>
    <t>2744805769779016_</t>
  </si>
  <si>
    <t>1703223172624194_</t>
  </si>
  <si>
    <t>7496749933834911_</t>
  </si>
  <si>
    <t>6656020137699047_</t>
  </si>
  <si>
    <t>2778365476378912_</t>
  </si>
  <si>
    <t>6555018912055388_</t>
  </si>
  <si>
    <t>4696845317296510_</t>
  </si>
  <si>
    <t>1724874106617359_</t>
  </si>
  <si>
    <t>7396684154064028_</t>
  </si>
  <si>
    <t>8418359395551987_</t>
  </si>
  <si>
    <t>2331992843066245_</t>
  </si>
  <si>
    <t>4343137904126427_</t>
  </si>
  <si>
    <t>3227440265534722_</t>
  </si>
  <si>
    <t>8480193495929671_</t>
  </si>
  <si>
    <t>6576079615333505_</t>
  </si>
  <si>
    <t>8745211592830139_</t>
  </si>
  <si>
    <t>2828247265072700_</t>
  </si>
  <si>
    <t>1635726599979137_</t>
  </si>
  <si>
    <t>4131967792873148_</t>
  </si>
  <si>
    <t>7924599379969282_</t>
  </si>
  <si>
    <t>8384187704716593_</t>
  </si>
  <si>
    <t>7361773297086728_</t>
  </si>
  <si>
    <t>2877991158486748_</t>
  </si>
  <si>
    <t>2125452638855684_</t>
  </si>
  <si>
    <t>8808847368577558_</t>
  </si>
  <si>
    <t>7648190624647561_</t>
  </si>
  <si>
    <t>7384288370433693_</t>
  </si>
  <si>
    <t>7488253678325609_</t>
  </si>
  <si>
    <t>6458921275623366_</t>
  </si>
  <si>
    <t>2783312773753967_</t>
  </si>
  <si>
    <t>6582741023449174_</t>
  </si>
  <si>
    <t>7802238356994386_</t>
  </si>
  <si>
    <t>5334528705234908_</t>
  </si>
  <si>
    <t>6794494256060440_</t>
  </si>
  <si>
    <t>4443738204443463_</t>
  </si>
  <si>
    <t>1435743890133565_</t>
  </si>
  <si>
    <t>6497160661955628_</t>
  </si>
  <si>
    <t>3122331390695792_</t>
  </si>
  <si>
    <t>2606794868001324_</t>
  </si>
  <si>
    <t>7698547377296086_</t>
  </si>
  <si>
    <t>2236274533745044_</t>
  </si>
  <si>
    <t>6687621708245912_</t>
  </si>
  <si>
    <t>4451884377049681_</t>
  </si>
  <si>
    <t>1271756550809930_</t>
  </si>
  <si>
    <t>4216939389118799_</t>
  </si>
  <si>
    <t>4102549315808781_</t>
  </si>
  <si>
    <t>8874040696793244_</t>
  </si>
  <si>
    <t>1483123478850148_</t>
  </si>
  <si>
    <t>7617471097708638_</t>
  </si>
  <si>
    <t>4783025279884366_</t>
  </si>
  <si>
    <t>3688875588807402_</t>
  </si>
  <si>
    <t>7746106079330446_</t>
  </si>
  <si>
    <t>5228707685981674_</t>
  </si>
  <si>
    <t>5919417306891766_</t>
  </si>
  <si>
    <t>3508809403476501_</t>
  </si>
  <si>
    <t>3715756282506130_</t>
  </si>
  <si>
    <t>3718989690269611_</t>
  </si>
  <si>
    <t>1770245651605101_</t>
  </si>
  <si>
    <t>1250487436537505_</t>
  </si>
  <si>
    <t>7164485652330382_</t>
  </si>
  <si>
    <t>6495264346569706_</t>
  </si>
  <si>
    <t>5321585797354258_</t>
  </si>
  <si>
    <t>8672421423416866_</t>
  </si>
  <si>
    <t>2837794684120311_</t>
  </si>
  <si>
    <t>7641042760743382_</t>
  </si>
  <si>
    <t>5418425093367502_</t>
  </si>
  <si>
    <t>1305078883723662_</t>
  </si>
  <si>
    <t>3583199529025674_</t>
  </si>
  <si>
    <t>1724538669262449_</t>
  </si>
  <si>
    <t>4790004023288922_</t>
  </si>
  <si>
    <t>5232874019571997_</t>
  </si>
  <si>
    <t>4842314942549670_</t>
  </si>
  <si>
    <t>1801039188084876_</t>
  </si>
  <si>
    <t>2255415581984942_</t>
  </si>
  <si>
    <t>7115382188699631_</t>
  </si>
  <si>
    <t>4875732967333838_</t>
  </si>
  <si>
    <t>1149197385309009_</t>
  </si>
  <si>
    <t>8568467697423779_</t>
  </si>
  <si>
    <t>5617200888374948_</t>
  </si>
  <si>
    <t>6500517959234509_</t>
  </si>
  <si>
    <t>1624066361750728_</t>
  </si>
  <si>
    <t>2424688202810823_</t>
  </si>
  <si>
    <t>6823612872823254_</t>
  </si>
  <si>
    <t>8257092959028948_</t>
  </si>
  <si>
    <t>4756367127105807_</t>
  </si>
  <si>
    <t>Level13</t>
  </si>
  <si>
    <t>3469195515894434_</t>
  </si>
  <si>
    <t>1531838106225229_</t>
  </si>
  <si>
    <t>3283898671101169_</t>
  </si>
  <si>
    <t>6787931303686807_</t>
  </si>
  <si>
    <t>8666613799007614_</t>
  </si>
  <si>
    <t>3324252006445745_</t>
  </si>
  <si>
    <t>1617392279803919_</t>
  </si>
  <si>
    <t>5536606927443689_</t>
  </si>
  <si>
    <t>1347178771285775_</t>
  </si>
  <si>
    <t>4280629005218023_</t>
  </si>
  <si>
    <t>3608813354627610_</t>
  </si>
  <si>
    <t>4463336277973100_</t>
  </si>
  <si>
    <t>5436749750144377_</t>
  </si>
  <si>
    <t>5886293644906904_</t>
  </si>
  <si>
    <t>4855311712678789_</t>
  </si>
  <si>
    <t>3882354333144318_</t>
  </si>
  <si>
    <t>7421037546365976_</t>
  </si>
  <si>
    <t>8253123493512018_</t>
  </si>
  <si>
    <t>7257099703557033_</t>
  </si>
  <si>
    <t>5186342042146671_</t>
  </si>
  <si>
    <t>6839456403885160_</t>
  </si>
  <si>
    <t>2326890388718075_</t>
  </si>
  <si>
    <t>3683775743771706_</t>
  </si>
  <si>
    <t>4488421574872292_</t>
  </si>
  <si>
    <t>7583126602703737_</t>
  </si>
  <si>
    <t>5416629982548226_</t>
  </si>
  <si>
    <t>6889860678624590_</t>
  </si>
  <si>
    <t>2276871221777041_</t>
  </si>
  <si>
    <t>1421178770275168_</t>
  </si>
  <si>
    <t>7615551729521009_</t>
  </si>
  <si>
    <t>4630562457728103_</t>
  </si>
  <si>
    <t>1584093183720414_</t>
  </si>
  <si>
    <t>3216554102375718_</t>
  </si>
  <si>
    <t>5813536092938484_</t>
  </si>
  <si>
    <t>7551058284594496_</t>
  </si>
  <si>
    <t>5374228240423479_</t>
  </si>
  <si>
    <t>2640373428595702_</t>
  </si>
  <si>
    <t>5418156104980922_</t>
  </si>
  <si>
    <t>5291513673175962_</t>
  </si>
  <si>
    <t>3142158589045371_</t>
  </si>
  <si>
    <t>7516701486658415_</t>
  </si>
  <si>
    <t>8166833166417737_</t>
  </si>
  <si>
    <t>3715335434442136_</t>
  </si>
  <si>
    <t>6765769317757299_</t>
  </si>
  <si>
    <t>8397735818810614_</t>
  </si>
  <si>
    <t>8510967743850300_</t>
  </si>
  <si>
    <t>3778729970838204_</t>
  </si>
  <si>
    <t>4522910568734458_</t>
  </si>
  <si>
    <t>8768698115064447_</t>
  </si>
  <si>
    <t>2529006919662979_</t>
  </si>
  <si>
    <t>6442929802857228_</t>
  </si>
  <si>
    <t>8291244352134748_</t>
  </si>
  <si>
    <t>5602312427891031_</t>
  </si>
  <si>
    <t>7905975428559537_</t>
  </si>
  <si>
    <t>8737396743136761_</t>
  </si>
  <si>
    <t>5486385979307119_</t>
  </si>
  <si>
    <t>4421057892511213_</t>
  </si>
  <si>
    <t>3755978548712977_</t>
  </si>
  <si>
    <t>4842874582973284_</t>
  </si>
  <si>
    <t>3860154712983326_</t>
  </si>
  <si>
    <t>2217534453158238_</t>
  </si>
  <si>
    <t>3316592601200615_</t>
  </si>
  <si>
    <t>6639886803248540_</t>
  </si>
  <si>
    <t>4243471038181783_</t>
  </si>
  <si>
    <t>8859523477252914_</t>
  </si>
  <si>
    <t>5885889797179971_</t>
  </si>
  <si>
    <t>1501859317240799_</t>
  </si>
  <si>
    <t>5793307776449053_</t>
  </si>
  <si>
    <t>5275428244819438_</t>
  </si>
  <si>
    <t>3568224205637154_</t>
  </si>
  <si>
    <t>1520134362407379_</t>
  </si>
  <si>
    <t>6327120643052099_</t>
  </si>
  <si>
    <t>2906316366749264_</t>
  </si>
  <si>
    <t>2580599124825100_</t>
  </si>
  <si>
    <t>6686704654171422_</t>
  </si>
  <si>
    <t>7873982393435018_</t>
  </si>
  <si>
    <t>1489807802069243_</t>
  </si>
  <si>
    <t>4508073470452371_</t>
  </si>
  <si>
    <t>3202723797590074_</t>
  </si>
  <si>
    <t>7552209721292726_</t>
  </si>
  <si>
    <t>1831827779510574_</t>
  </si>
  <si>
    <t>5769242889897858_</t>
  </si>
  <si>
    <t>8644291837657810_</t>
  </si>
  <si>
    <t>2258479226127843_</t>
  </si>
  <si>
    <t>7176787951569559_</t>
  </si>
  <si>
    <t>2860057705279248_</t>
  </si>
  <si>
    <t>6853169134642244_</t>
  </si>
  <si>
    <t>4106928300032271_</t>
  </si>
  <si>
    <t>7630898553095515_</t>
  </si>
  <si>
    <t>2352370852213279_</t>
  </si>
  <si>
    <t>5839153678817017_</t>
  </si>
  <si>
    <t>5389556705863142_</t>
  </si>
  <si>
    <t>7837265099321982_</t>
  </si>
  <si>
    <t>6769315091403676_</t>
  </si>
  <si>
    <t>7888314076705943_</t>
  </si>
  <si>
    <t>2826261251499483_</t>
  </si>
  <si>
    <t>2472291046022764_</t>
  </si>
  <si>
    <t>1439759303027339_</t>
  </si>
  <si>
    <t>4664868596227709_</t>
  </si>
  <si>
    <t>8327478140106546_</t>
  </si>
  <si>
    <t>8180992250364934_</t>
  </si>
  <si>
    <t>8144482009160399_</t>
  </si>
  <si>
    <t>1183772366598566_</t>
  </si>
  <si>
    <t>3246744300824693_</t>
  </si>
  <si>
    <t>5361160852115170_</t>
  </si>
  <si>
    <t>7485276230995034_</t>
  </si>
  <si>
    <t>1943662728081887_</t>
  </si>
  <si>
    <t>2132285473959492_</t>
  </si>
  <si>
    <t>1749503793438505_</t>
  </si>
  <si>
    <t>2308042917177185_</t>
  </si>
  <si>
    <t>2269704878044923_</t>
  </si>
  <si>
    <t>5428878239985757_</t>
  </si>
  <si>
    <t>4124064201190076_</t>
  </si>
  <si>
    <t>7299009138235582_</t>
  </si>
  <si>
    <t>6477874768049968_</t>
  </si>
  <si>
    <t>5721730696638942_</t>
  </si>
  <si>
    <t>5813056208106169_</t>
  </si>
  <si>
    <t>3510911430416743_</t>
  </si>
  <si>
    <t>8183975318137640_</t>
  </si>
  <si>
    <t>5558586463347999_</t>
  </si>
  <si>
    <t>6196409578500569_</t>
  </si>
  <si>
    <t>7836039414427816_</t>
  </si>
  <si>
    <t>4822570384083047_</t>
  </si>
  <si>
    <t>3378982629360949_</t>
  </si>
  <si>
    <t>6655828658432303_</t>
  </si>
  <si>
    <t>3627363575319894_</t>
  </si>
  <si>
    <t>4294504948350218_</t>
  </si>
  <si>
    <t>2645102762352727_</t>
  </si>
  <si>
    <t>7272949861977015_</t>
  </si>
  <si>
    <t>7588903168224465_</t>
  </si>
  <si>
    <t>4113868847883949_</t>
  </si>
  <si>
    <t>5868939720824928_</t>
  </si>
  <si>
    <t>5142048394592543_</t>
  </si>
  <si>
    <t>4532133284823960_</t>
  </si>
  <si>
    <t>6531728126339897_</t>
  </si>
  <si>
    <t>6358627872515507_</t>
  </si>
  <si>
    <t>3262969522203548_</t>
  </si>
  <si>
    <t>2110432427287064_</t>
  </si>
  <si>
    <t>3570660085886849_</t>
  </si>
  <si>
    <t>3577405749131498_</t>
  </si>
  <si>
    <t>8717563664628191_</t>
  </si>
  <si>
    <t>5212046897583329_</t>
  </si>
  <si>
    <t>7389593483377016_</t>
  </si>
  <si>
    <t>3305475177728870_</t>
  </si>
  <si>
    <t>5582487703607488_</t>
  </si>
  <si>
    <t>4209984691424758_</t>
  </si>
  <si>
    <t>7419800978619825_</t>
  </si>
  <si>
    <t>1611833307390274_</t>
  </si>
  <si>
    <t>1696635110603541_</t>
  </si>
  <si>
    <t>8344847431214258_</t>
  </si>
  <si>
    <t>4874545655009459_</t>
  </si>
  <si>
    <t>6615390354095939_</t>
  </si>
  <si>
    <t>6369787500486517_</t>
  </si>
  <si>
    <t>5613377157751384_</t>
  </si>
  <si>
    <t>8387700392986756_</t>
  </si>
  <si>
    <t>2739556301115960_</t>
  </si>
  <si>
    <t>6135947089886438_</t>
  </si>
  <si>
    <t>3449371071073352_</t>
  </si>
  <si>
    <t>3374921492154914_</t>
  </si>
  <si>
    <t>6798231929813815_</t>
  </si>
  <si>
    <t>1329449059621574_</t>
  </si>
  <si>
    <t>3405010197198318_</t>
  </si>
  <si>
    <t>2751032697445366_</t>
  </si>
  <si>
    <t>4532346852577293_</t>
  </si>
  <si>
    <t>3158173440295322_</t>
  </si>
  <si>
    <t>1782058945267171_</t>
  </si>
  <si>
    <t>4972296725813778_</t>
  </si>
  <si>
    <t>5838659501737662_</t>
  </si>
  <si>
    <t>2358692996222879_</t>
  </si>
  <si>
    <t>3103061763353972_</t>
  </si>
  <si>
    <t>2813212965137956_</t>
  </si>
  <si>
    <t>6231582697641029_</t>
  </si>
  <si>
    <t>3863432590300189_</t>
  </si>
  <si>
    <t>2739617502574850_</t>
  </si>
  <si>
    <t>5398241096706469_</t>
  </si>
  <si>
    <t>8124679802556391_</t>
  </si>
  <si>
    <t>6394841679172826_</t>
  </si>
  <si>
    <t>3131728562619772_</t>
  </si>
  <si>
    <t>5302167567732692_</t>
  </si>
  <si>
    <t>6530935422803590_</t>
  </si>
  <si>
    <t>7238694563973395_</t>
  </si>
  <si>
    <t>8742597169279472_</t>
  </si>
  <si>
    <t>5766659192639796_</t>
  </si>
  <si>
    <t>5859001342972938_</t>
  </si>
  <si>
    <t>2622785882417724_</t>
  </si>
  <si>
    <t>8180134106729319_</t>
  </si>
  <si>
    <t>6721578962324120_</t>
  </si>
  <si>
    <t>3772043075971246_</t>
  </si>
  <si>
    <t>2649031634470597_</t>
  </si>
  <si>
    <t>6281183191712085_</t>
  </si>
  <si>
    <t>1310783398012346_</t>
  </si>
  <si>
    <t>6850116417598516_</t>
  </si>
  <si>
    <t>4180524681549732_</t>
  </si>
  <si>
    <t>6892514232159086_</t>
  </si>
  <si>
    <t>7743465932966134_</t>
  </si>
  <si>
    <t>1171085634430935_</t>
  </si>
  <si>
    <t>3689041985453881_</t>
  </si>
  <si>
    <t>1446966810857163_</t>
  </si>
  <si>
    <t>5885881878467332_</t>
  </si>
  <si>
    <t>8574273221893380_</t>
  </si>
  <si>
    <t>6703491637108578_</t>
  </si>
  <si>
    <t>4734575020433537_</t>
  </si>
  <si>
    <t>2830887416014044_</t>
  </si>
  <si>
    <t>3277185422439920_</t>
  </si>
  <si>
    <t>1939121574181639_</t>
  </si>
  <si>
    <t>3183744415936091_</t>
  </si>
  <si>
    <t>2175949209707045_</t>
  </si>
  <si>
    <t>1964336152419594_</t>
  </si>
  <si>
    <t>1834488637801233_</t>
  </si>
  <si>
    <t>7761283491802659_</t>
  </si>
  <si>
    <t>1505158219617694_</t>
  </si>
  <si>
    <t>3272448287176429_</t>
  </si>
  <si>
    <t>4317003450812163_</t>
  </si>
  <si>
    <t>2430297770351738_</t>
  </si>
  <si>
    <t>4180431879982138_</t>
  </si>
  <si>
    <t>5657956999196734_</t>
  </si>
  <si>
    <t>1881372639927456_</t>
  </si>
  <si>
    <t>2346044117820419_</t>
  </si>
  <si>
    <t>8750135621943711_</t>
  </si>
  <si>
    <t>5695635919092512_</t>
  </si>
  <si>
    <t>8540090997836777_</t>
  </si>
  <si>
    <t>4549022702351033_</t>
  </si>
  <si>
    <t>4451824143259739_</t>
  </si>
  <si>
    <t>6697869081655509_</t>
  </si>
  <si>
    <t>5742509596553461_</t>
  </si>
  <si>
    <t>8304827022814289_</t>
  </si>
  <si>
    <t>3463506965966010_</t>
  </si>
  <si>
    <t>2109748296476250_</t>
  </si>
  <si>
    <t>7265895613300147_</t>
  </si>
  <si>
    <t>3813813599450266_</t>
  </si>
  <si>
    <t>8629190455250343_</t>
  </si>
  <si>
    <t>5816554352125016_</t>
  </si>
  <si>
    <t>1372851127868937_</t>
  </si>
  <si>
    <t>7844270692155289_</t>
  </si>
  <si>
    <t>4131046471656243_</t>
  </si>
  <si>
    <t>6463346664051101_</t>
  </si>
  <si>
    <t>4858720559125393_</t>
  </si>
  <si>
    <t>3441346944499768_</t>
  </si>
  <si>
    <t>7386723365016568_</t>
  </si>
  <si>
    <t>4866529764957625_</t>
  </si>
  <si>
    <t>4735803293231251_</t>
  </si>
  <si>
    <t>2156496431280110_</t>
  </si>
  <si>
    <t>3842682925334672_</t>
  </si>
  <si>
    <t>4100577997260939_</t>
  </si>
  <si>
    <t>1420620887061891_</t>
  </si>
  <si>
    <t>1238695126371379_</t>
  </si>
  <si>
    <t>4894009014454743_</t>
  </si>
  <si>
    <t>4713709836697374_</t>
  </si>
  <si>
    <t>4151740578017928_</t>
  </si>
  <si>
    <t>1292509323832674_</t>
  </si>
  <si>
    <t>5914513250247031_</t>
  </si>
  <si>
    <t>2912463431908555_</t>
  </si>
  <si>
    <t>6866302580609118_</t>
  </si>
  <si>
    <t>8152659369415843_</t>
  </si>
  <si>
    <t>3255520470988116_</t>
  </si>
  <si>
    <t>7505733322145232_</t>
  </si>
  <si>
    <t>8573232148061896_</t>
  </si>
  <si>
    <t>1371374569414669_</t>
  </si>
  <si>
    <t>5115740381675296_</t>
  </si>
  <si>
    <t>2743283941095782_</t>
  </si>
  <si>
    <t>7674822927930403_</t>
  </si>
  <si>
    <t>4294782597083235_</t>
  </si>
  <si>
    <t>6328411711298008_</t>
  </si>
  <si>
    <t>2304972880002437_</t>
  </si>
  <si>
    <t>8591960566875048_</t>
  </si>
  <si>
    <t>8585909769741148_</t>
  </si>
  <si>
    <t>4583461754464461_</t>
  </si>
  <si>
    <t>7466146500492400_</t>
  </si>
  <si>
    <t>6589271863234236_</t>
  </si>
  <si>
    <t>1670379240487888_</t>
  </si>
  <si>
    <t>2390257443503688_</t>
  </si>
  <si>
    <t>4714413430306140_</t>
  </si>
  <si>
    <t>1157842608183635_</t>
  </si>
  <si>
    <t>7611474889532327_</t>
  </si>
  <si>
    <t>7697352976711017_</t>
  </si>
  <si>
    <t>6468915400505205_</t>
  </si>
  <si>
    <t>6578731706043486_</t>
  </si>
  <si>
    <t>1609333403955347_</t>
  </si>
  <si>
    <t>3129150997006645_</t>
  </si>
  <si>
    <t>2700908065895841_</t>
  </si>
  <si>
    <t>7423317123344581_</t>
  </si>
  <si>
    <t>2445718493806054_</t>
  </si>
  <si>
    <t>8200951601509877_</t>
  </si>
  <si>
    <t>8538130988000857_</t>
  </si>
  <si>
    <t>5323671564664262_</t>
  </si>
  <si>
    <t>3792274787622226_</t>
  </si>
  <si>
    <t>7180242704505047_</t>
  </si>
  <si>
    <t>6673947152808905_</t>
  </si>
  <si>
    <t>3992712046287041_</t>
  </si>
  <si>
    <t>2709378360585686_</t>
  </si>
  <si>
    <t>3170652662627774_</t>
  </si>
  <si>
    <t>2388502368327741_</t>
  </si>
  <si>
    <t>8822303064724812_</t>
  </si>
  <si>
    <t>3231042268209416_</t>
  </si>
  <si>
    <t>8194989922732628_</t>
  </si>
  <si>
    <t>7319770157373202_</t>
  </si>
  <si>
    <t>1169453247198947_</t>
  </si>
  <si>
    <t>3746455751685354_</t>
  </si>
  <si>
    <t>3247376762397272_</t>
  </si>
  <si>
    <t>8494206421538700_</t>
  </si>
  <si>
    <t>6466115508320798_</t>
  </si>
  <si>
    <t>6335740586421898_</t>
  </si>
  <si>
    <t>1354257242419572_</t>
  </si>
  <si>
    <t>3521117998658069_</t>
  </si>
  <si>
    <t>4132854253804423_</t>
  </si>
  <si>
    <t>6243365704953026_</t>
  </si>
  <si>
    <t>5889318804635898_</t>
  </si>
  <si>
    <t>2642579982086877_</t>
  </si>
  <si>
    <t>8450754199926669_</t>
  </si>
  <si>
    <t>3179692795750058_</t>
  </si>
  <si>
    <t>6422629860399925_</t>
  </si>
  <si>
    <t>6298604977534164_</t>
  </si>
  <si>
    <t>4190194599134223_</t>
  </si>
  <si>
    <t>4775814300114927_</t>
  </si>
  <si>
    <t>7118104331428005_</t>
  </si>
  <si>
    <t>6672306110063884_</t>
  </si>
  <si>
    <t>2886801299976809_</t>
  </si>
  <si>
    <t>7192294477092647_</t>
  </si>
  <si>
    <t>8551571913790408_</t>
  </si>
  <si>
    <t>6715601430035035_</t>
  </si>
  <si>
    <t>3631675325993996_</t>
  </si>
  <si>
    <t>2552280055601889_</t>
  </si>
  <si>
    <t>6132389023036065_</t>
  </si>
  <si>
    <t>6380293663942511_</t>
  </si>
  <si>
    <t>6194829270826099_</t>
  </si>
  <si>
    <t>1456122709921507_</t>
  </si>
  <si>
    <t>8763393138367754_</t>
  </si>
  <si>
    <t>5179882386538141_</t>
  </si>
  <si>
    <t>5436944682266631_</t>
  </si>
  <si>
    <t>7398824537543036_</t>
  </si>
  <si>
    <t>4345559695333130_</t>
  </si>
  <si>
    <t>3455214865677889_</t>
  </si>
  <si>
    <t>2797953573474489_</t>
  </si>
  <si>
    <t>7897728917166487_</t>
  </si>
  <si>
    <t>4267088155312114_</t>
  </si>
  <si>
    <t>6878975402623921_</t>
  </si>
  <si>
    <t>4753654376229768_</t>
  </si>
  <si>
    <t>2222205930861357_</t>
  </si>
  <si>
    <t>4362487540261273_</t>
  </si>
  <si>
    <t>2217069273576172_</t>
  </si>
  <si>
    <t>4659712213128932_</t>
  </si>
  <si>
    <t>1193465813704750_</t>
  </si>
  <si>
    <t>6921138742650210_</t>
  </si>
  <si>
    <t>SG-TMK组</t>
  </si>
  <si>
    <t>XieYing组</t>
  </si>
  <si>
    <t>william.chan</t>
  </si>
  <si>
    <t>3675973014064058_</t>
  </si>
  <si>
    <t>1336838930669124_</t>
  </si>
  <si>
    <t>8403357595018346_</t>
  </si>
  <si>
    <t>5821363874940998_</t>
  </si>
  <si>
    <t>8541046150115261_</t>
  </si>
  <si>
    <t>3708216087769959_</t>
  </si>
  <si>
    <t>3608936867811822_</t>
  </si>
  <si>
    <t>8808915790602065_</t>
  </si>
  <si>
    <t>2955621397535491_</t>
  </si>
  <si>
    <t>5484678449123726_</t>
  </si>
  <si>
    <t>7811678140806813_</t>
  </si>
  <si>
    <t>1764994452297637_</t>
  </si>
  <si>
    <t>2560933331122528_</t>
  </si>
  <si>
    <t>5435756759193784_</t>
  </si>
  <si>
    <t>6170639997511822_</t>
  </si>
  <si>
    <t>2447433031464750_</t>
  </si>
  <si>
    <t>8837067653274163_</t>
  </si>
  <si>
    <t>2358375453165194_</t>
  </si>
  <si>
    <t>5651189105082763_</t>
  </si>
  <si>
    <t>1387395442490205_</t>
  </si>
  <si>
    <t>7399691396876968_</t>
  </si>
  <si>
    <t>3735400328770415_</t>
  </si>
  <si>
    <t>6504686475816765_</t>
  </si>
  <si>
    <t>6861405547945469_</t>
  </si>
  <si>
    <t>3781377315442848_</t>
  </si>
  <si>
    <t>6295853213680363_</t>
  </si>
  <si>
    <t>3778191915750350_</t>
  </si>
  <si>
    <t>2197143235586135_</t>
  </si>
  <si>
    <t>8252495683222046_</t>
  </si>
  <si>
    <t>2555256726780433_</t>
  </si>
  <si>
    <t>3206311340247602_</t>
  </si>
  <si>
    <t>1688131216707754_</t>
  </si>
  <si>
    <t>3835336933594455_</t>
  </si>
  <si>
    <t>3503258870126979_</t>
  </si>
  <si>
    <t>3849804198467729_</t>
  </si>
  <si>
    <t>1280837161602254_</t>
  </si>
  <si>
    <t>2822262966358265_</t>
  </si>
  <si>
    <t>5452065020313885_</t>
  </si>
  <si>
    <t>3167021653968803_</t>
  </si>
  <si>
    <t>1905593005207670_</t>
  </si>
  <si>
    <t>4483540478154651_</t>
  </si>
  <si>
    <t>5148929640941046_</t>
  </si>
  <si>
    <t>7450779850894359_</t>
  </si>
  <si>
    <t>4266010411171870_</t>
  </si>
  <si>
    <t>5384874626191822_</t>
  </si>
  <si>
    <t>4483072620550698_</t>
  </si>
  <si>
    <t>8320879133521913_</t>
  </si>
  <si>
    <t>2477432316846662_</t>
  </si>
  <si>
    <t>1161813214559917_</t>
  </si>
  <si>
    <t>7528564268836346_</t>
  </si>
  <si>
    <t>3223743934293638_</t>
  </si>
  <si>
    <t>3765222855059287_</t>
  </si>
  <si>
    <t>3161461512963267_</t>
  </si>
  <si>
    <t>3183605296668743_</t>
  </si>
  <si>
    <t>8343058047579931_</t>
  </si>
  <si>
    <t>6882704211578004_</t>
  </si>
  <si>
    <t>2394920692220090_</t>
  </si>
  <si>
    <t>1890532662723014_</t>
  </si>
  <si>
    <t>1434347762332561_</t>
  </si>
  <si>
    <t>3773534196526939_</t>
  </si>
  <si>
    <t>6758018488160432_</t>
  </si>
  <si>
    <t>4121298802036350_</t>
  </si>
  <si>
    <t>5888808754793529_</t>
  </si>
  <si>
    <t>2872698462977020_</t>
  </si>
  <si>
    <t>2584985622214673_</t>
  </si>
  <si>
    <t>8304584309214495_</t>
  </si>
  <si>
    <t>2255099481600376_</t>
  </si>
  <si>
    <t>6774685832369332_</t>
  </si>
  <si>
    <t>6778726171711319_</t>
  </si>
  <si>
    <t>1748724457783268_</t>
  </si>
  <si>
    <t>7550509479489440_</t>
  </si>
  <si>
    <t>2427732019916520_</t>
  </si>
  <si>
    <t>4458895803618439_</t>
  </si>
  <si>
    <t>6598881409019602_</t>
  </si>
  <si>
    <t>1639976351069341_</t>
  </si>
  <si>
    <t>2675972961766935_</t>
  </si>
  <si>
    <t>1613245762180802_</t>
  </si>
  <si>
    <t>5370330375314147_</t>
  </si>
  <si>
    <t>2387622825754425_</t>
  </si>
  <si>
    <t>6271270840390352_</t>
  </si>
  <si>
    <t>4418811496288231_</t>
  </si>
  <si>
    <t>3844965146202436_</t>
  </si>
  <si>
    <t>6614126445212528_</t>
  </si>
  <si>
    <t>5711139762394431_</t>
  </si>
  <si>
    <t>1477738329793303_</t>
  </si>
  <si>
    <t>1631468336206445_</t>
  </si>
  <si>
    <t>2774915926075264_</t>
  </si>
  <si>
    <t>7535757976645100_</t>
  </si>
  <si>
    <t>1384331940274393_</t>
  </si>
  <si>
    <t>7667044300455290_</t>
  </si>
  <si>
    <t>6298345756257872_</t>
  </si>
  <si>
    <t>2288621891812641_</t>
  </si>
  <si>
    <t>3809212181864969_</t>
  </si>
  <si>
    <t>7180647684474979_</t>
  </si>
  <si>
    <t>7649263157643842_</t>
  </si>
  <si>
    <t>1548673266000235_</t>
  </si>
  <si>
    <t>6507481553147958_</t>
  </si>
  <si>
    <t>2228812547664563_</t>
  </si>
  <si>
    <t>6908698858313218_</t>
  </si>
  <si>
    <t>6176066600111606_</t>
  </si>
  <si>
    <t>3699000131829355_</t>
  </si>
  <si>
    <t>6406412439404859_</t>
  </si>
  <si>
    <t>8424966700575435_</t>
  </si>
  <si>
    <t>3631110136998958_</t>
  </si>
  <si>
    <t>2242806910570327_</t>
  </si>
  <si>
    <t>3800538557769473_</t>
  </si>
  <si>
    <t>4847096249547316_</t>
  </si>
  <si>
    <t>5745641219971196_</t>
  </si>
  <si>
    <t>2809295221071408_</t>
  </si>
  <si>
    <t>5314129584020775_</t>
  </si>
  <si>
    <t>6592966189183031_</t>
  </si>
  <si>
    <t>7400261914466206_</t>
  </si>
  <si>
    <t>7208884749143510_</t>
  </si>
  <si>
    <t>8401807408933117_</t>
  </si>
  <si>
    <t>4555423237200883_</t>
  </si>
  <si>
    <t>1560854643206009_</t>
  </si>
  <si>
    <t>7879281197506764_</t>
  </si>
  <si>
    <t>3649044365795522_</t>
  </si>
  <si>
    <t>4300793993908787_</t>
  </si>
  <si>
    <t>3299944564774651_</t>
  </si>
  <si>
    <t>8502576532241107_</t>
  </si>
  <si>
    <t>8828803756114200_</t>
  </si>
  <si>
    <t>7144257350008203_</t>
  </si>
  <si>
    <t>6689922835605093_</t>
  </si>
  <si>
    <t>5270452310599867_</t>
  </si>
  <si>
    <t>5642170380754481_</t>
  </si>
  <si>
    <t>7184155346144892_</t>
  </si>
  <si>
    <t>2886121157529968_</t>
  </si>
  <si>
    <t>8378735022213696_</t>
  </si>
  <si>
    <t>7876625758820511_</t>
  </si>
  <si>
    <t>4104974747884288_</t>
  </si>
  <si>
    <t>3522281613697661_</t>
  </si>
  <si>
    <t>5356852980468243_</t>
  </si>
  <si>
    <t>6210559812396052_</t>
  </si>
  <si>
    <t>2644780060292570_</t>
  </si>
  <si>
    <t>5189687472729335_</t>
  </si>
  <si>
    <t>6784861134214168_</t>
  </si>
  <si>
    <t>2237225643461268_</t>
  </si>
  <si>
    <t>4674358995552109_</t>
  </si>
  <si>
    <t>5112673442137170_</t>
  </si>
  <si>
    <t>1416886919720436_</t>
  </si>
  <si>
    <t>2142628837972351_</t>
  </si>
  <si>
    <t>2141002623025919_</t>
  </si>
  <si>
    <t>4119669152137640_</t>
  </si>
  <si>
    <t>2355342963142202_</t>
  </si>
  <si>
    <t>6912577139375049_</t>
  </si>
  <si>
    <t>8301034567519019_</t>
  </si>
  <si>
    <t>3325799505462789_</t>
  </si>
  <si>
    <t>4626547959369335_</t>
  </si>
  <si>
    <t>1166519465968782_</t>
  </si>
  <si>
    <t>8664551425307885_</t>
  </si>
  <si>
    <t>3749779438106044_</t>
  </si>
  <si>
    <t>6185537624386189_</t>
  </si>
  <si>
    <t>4192089739053149_</t>
  </si>
  <si>
    <t>4738114517974660_</t>
  </si>
  <si>
    <t>5254658620141216_</t>
  </si>
  <si>
    <t>7401013854835304_</t>
  </si>
  <si>
    <t>6278968675867164_</t>
  </si>
  <si>
    <t>3543239088142749_</t>
  </si>
  <si>
    <t>7210960012989012_</t>
  </si>
  <si>
    <t>4801337014761900_</t>
  </si>
  <si>
    <t>4984248140354471_</t>
  </si>
  <si>
    <t>1420318465809928_</t>
  </si>
  <si>
    <t>4139138493010243_</t>
  </si>
  <si>
    <t>6888471540893434_</t>
  </si>
  <si>
    <t>6385427059639751_</t>
  </si>
  <si>
    <t>3316336185372454_</t>
  </si>
  <si>
    <t>1195616134743025_</t>
  </si>
  <si>
    <t>5646560877658926_</t>
  </si>
  <si>
    <t>3557502623282485_</t>
  </si>
  <si>
    <t>8309455143385624_</t>
  </si>
  <si>
    <t>4657603813490690_</t>
  </si>
  <si>
    <t>3361164522369607_</t>
  </si>
  <si>
    <t>6616292288126337_</t>
  </si>
  <si>
    <t>8782493933441547_</t>
  </si>
  <si>
    <t>2696002929102559_</t>
  </si>
  <si>
    <t>5337714508730095_</t>
  </si>
  <si>
    <t>1491375392844272_</t>
  </si>
  <si>
    <t>7734447277177794_</t>
  </si>
  <si>
    <t>2656795195309020_</t>
  </si>
  <si>
    <t>4606086949932572_</t>
  </si>
  <si>
    <t>8175287661178642_</t>
  </si>
  <si>
    <t>5304256992807385_</t>
  </si>
  <si>
    <t>7874838513050463_</t>
  </si>
  <si>
    <t>8466361518929565_</t>
  </si>
  <si>
    <t>3255179223927045_</t>
  </si>
  <si>
    <t>5661563080826581_</t>
  </si>
  <si>
    <t>6214205750835873_</t>
  </si>
  <si>
    <t>1640914636452855_</t>
  </si>
  <si>
    <t>4316280623456016_</t>
  </si>
  <si>
    <t>8459461745191986_</t>
  </si>
  <si>
    <t>8659189426142816_</t>
  </si>
  <si>
    <t>4384524257128733_</t>
  </si>
  <si>
    <t>5300416828537688_</t>
  </si>
  <si>
    <t>2819105578211476_</t>
  </si>
  <si>
    <t>5913127785027640_</t>
  </si>
  <si>
    <t>4182249437767434_</t>
  </si>
  <si>
    <t>6587385670891654_</t>
  </si>
  <si>
    <t>7658003136559318_</t>
  </si>
  <si>
    <t>6601186662837011_</t>
  </si>
  <si>
    <t>1908639238261214_</t>
  </si>
  <si>
    <t>2805175892911289_</t>
  </si>
  <si>
    <t>8254919470814535_</t>
  </si>
  <si>
    <t>4368556293106646_</t>
  </si>
  <si>
    <t>5784893480906201_</t>
  </si>
  <si>
    <t>5844276341462452_</t>
  </si>
  <si>
    <t>8368035540685693_</t>
  </si>
  <si>
    <t>2320155120941254_</t>
  </si>
  <si>
    <t>2488495001831950_</t>
  </si>
  <si>
    <t>3619994473384118_</t>
  </si>
  <si>
    <t>8384379637015993_</t>
  </si>
  <si>
    <t>2651858988172140_</t>
  </si>
  <si>
    <t>4600506670162131_</t>
  </si>
  <si>
    <t>2663316403508282_</t>
  </si>
  <si>
    <t>2143691218558683_</t>
  </si>
  <si>
    <t>4594475400170258_</t>
  </si>
  <si>
    <t>4859765813939764_</t>
  </si>
  <si>
    <t>4340472214635764_</t>
  </si>
  <si>
    <t>3308326499484397_</t>
  </si>
  <si>
    <t>1112873775688781_</t>
  </si>
  <si>
    <t>6336363415200709_</t>
  </si>
  <si>
    <t>4694482616368025_</t>
  </si>
  <si>
    <t>4966367480495673_</t>
  </si>
  <si>
    <t>8275001838238436_</t>
  </si>
  <si>
    <t>4483461404583737_</t>
  </si>
  <si>
    <t>6650446815981476_</t>
  </si>
  <si>
    <t>1486706992119207_</t>
  </si>
  <si>
    <t>2201161317945259_</t>
  </si>
  <si>
    <t>1175836432361406_</t>
  </si>
  <si>
    <t>4731903799900596_</t>
  </si>
  <si>
    <t>2988799175362922_</t>
  </si>
  <si>
    <t>7882315597952573_</t>
  </si>
  <si>
    <t>1447821236427076_</t>
  </si>
  <si>
    <t>8837292171669950_</t>
  </si>
  <si>
    <t>8877300489012031_</t>
  </si>
  <si>
    <t>8697574870835768_</t>
  </si>
  <si>
    <t>1362001770178146_</t>
  </si>
  <si>
    <t>8725277577659740_</t>
  </si>
  <si>
    <t>8406490783877474_</t>
  </si>
  <si>
    <t>7567121317035999_</t>
  </si>
  <si>
    <t>7318445999233421_</t>
  </si>
  <si>
    <t>4184261170408661_</t>
  </si>
  <si>
    <t>2488423962880415_</t>
  </si>
  <si>
    <t>8208510259402291_</t>
  </si>
  <si>
    <t>6392425199945280_</t>
  </si>
  <si>
    <t>4512496573399913_</t>
  </si>
  <si>
    <t>8843288505734003_</t>
  </si>
  <si>
    <t>6361096786834168_</t>
  </si>
  <si>
    <t>3189486238413039_</t>
  </si>
  <si>
    <t>5820526968768023_</t>
  </si>
  <si>
    <t>5607462477856502_</t>
  </si>
  <si>
    <t>7658992124487944_</t>
  </si>
  <si>
    <t>1223826632032921_</t>
  </si>
  <si>
    <t>1410415356618260_</t>
  </si>
  <si>
    <t>4773193716403071_</t>
  </si>
  <si>
    <t>4403606187025884_</t>
  </si>
  <si>
    <t>2575993665100506_</t>
  </si>
  <si>
    <t>6258726414427024_</t>
  </si>
  <si>
    <t>7345770268134849_</t>
  </si>
  <si>
    <t>7810643000891813_</t>
  </si>
  <si>
    <t>1313305570117123_</t>
  </si>
  <si>
    <t>7728316515796497_</t>
  </si>
  <si>
    <t>5416387707510502_</t>
  </si>
  <si>
    <t>4650380866086777_</t>
  </si>
  <si>
    <t>3359118641743575_</t>
  </si>
  <si>
    <t>4819812240328012_</t>
  </si>
  <si>
    <t>2608480185368718_</t>
  </si>
  <si>
    <t>2265997281398102_</t>
  </si>
  <si>
    <t>7588951603352575_</t>
  </si>
  <si>
    <t>3206707201879349_</t>
  </si>
  <si>
    <t>1869133763648651_</t>
  </si>
  <si>
    <t>8687495166542581_</t>
  </si>
  <si>
    <t>8422465140851629_</t>
  </si>
  <si>
    <t>8639515556711156_</t>
  </si>
  <si>
    <t>2320809290791136_</t>
  </si>
  <si>
    <t>2112741381842442_</t>
  </si>
  <si>
    <t>7707799636087118_</t>
  </si>
  <si>
    <t>4878647291657042_</t>
  </si>
  <si>
    <t>5230611197662022_</t>
  </si>
  <si>
    <t>4411073610640058_</t>
  </si>
  <si>
    <t>5763088553622960_</t>
  </si>
  <si>
    <t>4362839301878741_</t>
  </si>
  <si>
    <t>5228261736772649_</t>
  </si>
  <si>
    <t>1338188407692592_</t>
  </si>
  <si>
    <t>7852071500570652_</t>
  </si>
  <si>
    <t>6671107793597781_</t>
  </si>
  <si>
    <t>1766184954304601_</t>
  </si>
  <si>
    <t>4136425308884176_</t>
  </si>
  <si>
    <t>3597023620474232_</t>
  </si>
  <si>
    <t>4796573476375896_</t>
  </si>
  <si>
    <t>7748559955073337_</t>
  </si>
  <si>
    <t>7119468583575746_</t>
  </si>
  <si>
    <t>8298210490599237_</t>
  </si>
  <si>
    <t>2667314351919457_</t>
  </si>
  <si>
    <t>1149660197474362_</t>
  </si>
  <si>
    <t>5628431689182782_</t>
  </si>
  <si>
    <t>3138983162878773_</t>
  </si>
  <si>
    <t>1392527736117216_</t>
  </si>
  <si>
    <t>4115311754438311_</t>
  </si>
  <si>
    <t>8849892522573358_</t>
  </si>
  <si>
    <t>3815305389147873_</t>
  </si>
  <si>
    <t>5179534191139123_</t>
  </si>
  <si>
    <t>3859398319783696_</t>
  </si>
  <si>
    <t>3802095041137047_</t>
  </si>
  <si>
    <t>2730153085612929_</t>
  </si>
  <si>
    <t>1719064456544916_</t>
  </si>
  <si>
    <t>7394453163031176_</t>
  </si>
  <si>
    <t>2573554905831323_</t>
  </si>
  <si>
    <t>7765130841765724_</t>
  </si>
  <si>
    <t>8194960588812247_</t>
  </si>
  <si>
    <t>7661682426860726_</t>
  </si>
  <si>
    <t>4442584722649225_</t>
  </si>
  <si>
    <t>6138618947458243_</t>
  </si>
  <si>
    <t>1717194767648978_</t>
  </si>
  <si>
    <t>3642350173074164_</t>
  </si>
  <si>
    <t>3335529921395002_</t>
  </si>
  <si>
    <t>2873927314154980_</t>
  </si>
  <si>
    <t>3343987821307341_</t>
  </si>
  <si>
    <t>7391038382542735_</t>
  </si>
  <si>
    <t>3189416676236652_</t>
  </si>
  <si>
    <t>3174650091247362_</t>
  </si>
  <si>
    <t>5729228196292223_</t>
  </si>
  <si>
    <t>7581661389355869_</t>
  </si>
  <si>
    <t>8731332810026242_</t>
  </si>
  <si>
    <t>7469175193851892_</t>
  </si>
  <si>
    <t>7660479203855860_</t>
  </si>
  <si>
    <t>8439529403840395_</t>
  </si>
  <si>
    <t>SG P1 L6</t>
  </si>
  <si>
    <t>5502541177428081_</t>
  </si>
  <si>
    <t>1239887105607439_</t>
  </si>
  <si>
    <t>6325540622425790_</t>
  </si>
  <si>
    <t>7938097815958988_</t>
  </si>
  <si>
    <t>4719427966749566_</t>
  </si>
  <si>
    <t>2720332699323290_</t>
  </si>
  <si>
    <t>6807545663090558_</t>
  </si>
  <si>
    <t>1580778288227728_</t>
  </si>
  <si>
    <t>3159324773354212_</t>
  </si>
  <si>
    <t>1339873719129514_</t>
  </si>
  <si>
    <t>5395641298771811_</t>
  </si>
  <si>
    <t>2412456299802851_</t>
  </si>
  <si>
    <t>8215663856460452_</t>
  </si>
  <si>
    <t>3824300082098508_</t>
  </si>
  <si>
    <t>2367210927879185_</t>
  </si>
  <si>
    <t>8491274573294821_</t>
  </si>
  <si>
    <t>1455095047133837_</t>
  </si>
  <si>
    <t>4187764736958398_</t>
  </si>
  <si>
    <t>5704922663283536_</t>
  </si>
  <si>
    <t>7696329246952959_</t>
  </si>
  <si>
    <t>6470507952596516_</t>
  </si>
  <si>
    <t>2121075922616330_</t>
  </si>
  <si>
    <t>8284502087504746_</t>
  </si>
  <si>
    <t>8373181677497183_</t>
  </si>
  <si>
    <t>1765101660712194_</t>
  </si>
  <si>
    <t>4785160484612382_</t>
  </si>
  <si>
    <t>6160186426174952_</t>
  </si>
  <si>
    <t>5122870624024160_</t>
  </si>
  <si>
    <t>7560440423052848_</t>
  </si>
  <si>
    <t>7447820122506176_</t>
  </si>
  <si>
    <t>1681733218166207_</t>
  </si>
  <si>
    <t>1103525169036510_</t>
  </si>
  <si>
    <t>6205072306047791_</t>
  </si>
  <si>
    <t>3981204697465548_</t>
  </si>
  <si>
    <t>3807705782126565_</t>
  </si>
  <si>
    <t>1130234142751231_</t>
  </si>
  <si>
    <t>6848624007761812_</t>
  </si>
  <si>
    <t>6318079606605796_</t>
  </si>
  <si>
    <t>8361343043423206_</t>
  </si>
  <si>
    <t>5151869591015408_</t>
  </si>
  <si>
    <t>6368657353756338_</t>
  </si>
  <si>
    <t>3482456002537945_</t>
  </si>
  <si>
    <t>3353239257279196_</t>
  </si>
  <si>
    <t>8799268998712701_</t>
  </si>
  <si>
    <t>6153178299824786_</t>
  </si>
  <si>
    <t>5784758648740051_</t>
  </si>
  <si>
    <t>5685429376972251_</t>
  </si>
  <si>
    <t>3535179856044260_</t>
  </si>
  <si>
    <t>8855980796972214_</t>
  </si>
  <si>
    <t>7703665580787012_</t>
  </si>
  <si>
    <t>6408252675674149_</t>
  </si>
  <si>
    <t>5341785147500825_</t>
  </si>
  <si>
    <t>1751609975864460_</t>
  </si>
  <si>
    <t>6654533225651917_</t>
  </si>
  <si>
    <t>8963210484195829_</t>
  </si>
  <si>
    <t>7860518169960844_</t>
  </si>
  <si>
    <t>5207424165080655_</t>
  </si>
  <si>
    <t>8717182058735381_</t>
  </si>
  <si>
    <t>3633667184493810_</t>
  </si>
  <si>
    <t>7963695373688396_</t>
  </si>
  <si>
    <t>6406886503458365_</t>
  </si>
  <si>
    <t>8133944323385323_</t>
  </si>
  <si>
    <t>8451071085204827_</t>
  </si>
  <si>
    <t>8824955997799088_</t>
  </si>
  <si>
    <t>7437855348720740_</t>
  </si>
  <si>
    <t>7468660085015884_</t>
  </si>
  <si>
    <t>2601156297021211_</t>
  </si>
  <si>
    <t>1321960029600678_</t>
  </si>
  <si>
    <t>3627625743371564_</t>
  </si>
  <si>
    <t>3365558128822955_</t>
  </si>
  <si>
    <t>3373088913595852_</t>
  </si>
  <si>
    <t>7459362536936433_</t>
  </si>
  <si>
    <t>2763078616132019_</t>
  </si>
  <si>
    <t>8515808170847061_</t>
  </si>
  <si>
    <t>6760727704866494_</t>
  </si>
  <si>
    <t>6700432707180491_</t>
  </si>
  <si>
    <t>6191937351495297_</t>
  </si>
  <si>
    <t>8693299902239150_</t>
  </si>
  <si>
    <t>7577813202150323_</t>
  </si>
  <si>
    <t>5697351146426014_</t>
  </si>
  <si>
    <t>6458946666638286_</t>
  </si>
  <si>
    <t>5316048952068399_</t>
  </si>
  <si>
    <t>7807758464695924_</t>
  </si>
  <si>
    <t>1201286298400464_</t>
  </si>
  <si>
    <t>3415071836070517_</t>
  </si>
  <si>
    <t>6269078587919429_</t>
  </si>
  <si>
    <t>7448207899132663_</t>
  </si>
  <si>
    <t>3514397812835538_</t>
  </si>
  <si>
    <t>6705734730083926_</t>
  </si>
  <si>
    <t>5579884566915841_</t>
  </si>
  <si>
    <t>2783424411080503_</t>
  </si>
  <si>
    <t>4733483954063963_</t>
  </si>
  <si>
    <t>1559223536554645_</t>
  </si>
  <si>
    <t>3749468777590977_</t>
  </si>
  <si>
    <t>8234860188574205_</t>
  </si>
  <si>
    <t>8185091659848691_</t>
  </si>
  <si>
    <t>5263903579259948_</t>
  </si>
  <si>
    <t>6386386584301436_</t>
  </si>
  <si>
    <t>8184904323809294_</t>
  </si>
  <si>
    <t>8865755423468788_</t>
  </si>
  <si>
    <t>1857661764470630_</t>
  </si>
  <si>
    <t>6750012372424590_</t>
  </si>
  <si>
    <t>8951941929596374_</t>
  </si>
  <si>
    <t>5791395777440843_</t>
  </si>
  <si>
    <t>3300235173156323_</t>
  </si>
  <si>
    <t>1355700809711286_</t>
  </si>
  <si>
    <t>6902269404758435_</t>
  </si>
  <si>
    <t>8890131836568349_</t>
  </si>
  <si>
    <t>4238897522453538_</t>
  </si>
  <si>
    <t>4268003080189911_</t>
  </si>
  <si>
    <t>5863379520795063_</t>
  </si>
  <si>
    <t>5720024838307101_</t>
  </si>
  <si>
    <t>7861180916487812_</t>
  </si>
  <si>
    <t>6422878824473906_</t>
  </si>
  <si>
    <t>4898334090756908_</t>
  </si>
  <si>
    <t>3497546985947016_</t>
  </si>
  <si>
    <t>6290503167680179_</t>
  </si>
  <si>
    <t>3287916605339987_</t>
  </si>
  <si>
    <t>8601914530150572_</t>
  </si>
  <si>
    <t>8805358327816090_</t>
  </si>
  <si>
    <t>6558252436149052_</t>
  </si>
  <si>
    <t>8816386469456128_</t>
  </si>
  <si>
    <t>6946311917269291_</t>
  </si>
  <si>
    <t>7637576198258512_</t>
  </si>
  <si>
    <t>2612503802441524_</t>
  </si>
  <si>
    <t>7191674816264715_</t>
  </si>
  <si>
    <t>5631095571487448_</t>
  </si>
  <si>
    <t>6300246829270645_</t>
  </si>
  <si>
    <t>8102685438082513_</t>
  </si>
  <si>
    <t>1856649942571432_</t>
  </si>
  <si>
    <t>7918229494903335_</t>
  </si>
  <si>
    <t>6290791826946204_</t>
  </si>
  <si>
    <t>7822378453161808_</t>
  </si>
  <si>
    <t>5881065487108754_</t>
  </si>
  <si>
    <t>5970772132253243_</t>
  </si>
  <si>
    <t>2116089351861169_</t>
  </si>
  <si>
    <t>4520905656179751_</t>
  </si>
  <si>
    <t>8886617104952191_</t>
  </si>
  <si>
    <t>8507879588151744_</t>
  </si>
  <si>
    <t>4207916003656086_</t>
  </si>
  <si>
    <t>5864490529855837_</t>
  </si>
  <si>
    <t>2281494118409504_</t>
  </si>
  <si>
    <t>3810247613991553_</t>
  </si>
  <si>
    <t>1598963942143229_</t>
  </si>
  <si>
    <t>3213841879429869_</t>
  </si>
  <si>
    <t>2585314242483768_</t>
  </si>
  <si>
    <t>4139807397318860_</t>
  </si>
  <si>
    <t>5430932179755406_</t>
  </si>
  <si>
    <t>7208787711044234_</t>
  </si>
  <si>
    <t>6669925405237992_</t>
  </si>
  <si>
    <t>6496768452868313_</t>
  </si>
  <si>
    <t>6150736427026249_</t>
  </si>
  <si>
    <t>6100562087057831_</t>
  </si>
  <si>
    <t>8568150641896423_</t>
  </si>
  <si>
    <t>6728211897673975_</t>
  </si>
  <si>
    <t>3129781481889928_</t>
  </si>
  <si>
    <t>6305438185533965_</t>
  </si>
  <si>
    <t>8146444933517711_</t>
  </si>
  <si>
    <t>6434691508784743_</t>
  </si>
  <si>
    <t>3197024287924453_</t>
  </si>
  <si>
    <t>5470153027428336_</t>
  </si>
  <si>
    <t>7251789703745750_</t>
  </si>
  <si>
    <t>5109831005860968_</t>
  </si>
  <si>
    <t>2479957372390975_</t>
  </si>
  <si>
    <t>1659867586458866_</t>
  </si>
  <si>
    <t>3777613002621536_</t>
  </si>
  <si>
    <t>6878047857523549_</t>
  </si>
  <si>
    <t>4408236380158011_</t>
  </si>
  <si>
    <t>5316352571512445_</t>
  </si>
  <si>
    <t>3728926320683803_</t>
  </si>
  <si>
    <t>6780950940661594_</t>
  </si>
  <si>
    <t>6224289980442897_</t>
  </si>
  <si>
    <t>6604837979966623_</t>
  </si>
  <si>
    <t>2543819027801412_</t>
  </si>
  <si>
    <t>7130949692806663_</t>
  </si>
  <si>
    <t>1525166573618434_</t>
  </si>
  <si>
    <t>4613842176106847_</t>
  </si>
  <si>
    <t>7518127345154357_</t>
  </si>
  <si>
    <t>3724691263327878_</t>
  </si>
  <si>
    <t>8147080143932596_</t>
  </si>
  <si>
    <t>6525499185371026_</t>
  </si>
  <si>
    <t>1239541331376356_</t>
  </si>
  <si>
    <t>6490536421145344_</t>
  </si>
  <si>
    <t>1142951018287454_</t>
  </si>
  <si>
    <t>8284857833689304_</t>
  </si>
  <si>
    <t>1485725015254911_</t>
  </si>
  <si>
    <t>5648841219064710_</t>
  </si>
  <si>
    <t>2104969488610193_</t>
  </si>
  <si>
    <t>1805333752713242_</t>
  </si>
  <si>
    <t>3342666385994121_</t>
  </si>
  <si>
    <t>6465602084485085_</t>
  </si>
  <si>
    <t>4855194453231976_</t>
  </si>
  <si>
    <t>5325596536981478_</t>
  </si>
  <si>
    <t>8494302932434318_</t>
  </si>
  <si>
    <t>1139265890983443_</t>
  </si>
  <si>
    <t>2335601068146053_</t>
  </si>
  <si>
    <t>5101077696014098_</t>
  </si>
  <si>
    <t>5771655614935345_</t>
  </si>
  <si>
    <t>2631008001953636_</t>
  </si>
  <si>
    <t>8693907342336980_</t>
  </si>
  <si>
    <t>1907359382986815_</t>
  </si>
  <si>
    <t>2685131545948575_</t>
  </si>
  <si>
    <t>2803511393593981_</t>
  </si>
  <si>
    <t>1283996821882280_</t>
  </si>
  <si>
    <t>5522792845771876_</t>
  </si>
  <si>
    <t>3162287659150208_</t>
  </si>
  <si>
    <t>5253699366511865_</t>
  </si>
  <si>
    <t>2700402236077003_</t>
  </si>
  <si>
    <t>6363003255136502_</t>
  </si>
  <si>
    <t>2846479659038489_</t>
  </si>
  <si>
    <t>5809736620447281_</t>
  </si>
  <si>
    <t>1259838938856141_</t>
  </si>
  <si>
    <t>3187245344694244_</t>
  </si>
  <si>
    <t>4556845728851992_</t>
  </si>
  <si>
    <t>5823403962188980_</t>
  </si>
  <si>
    <t>2882903457031573_</t>
  </si>
  <si>
    <t>8454103452666730_</t>
  </si>
  <si>
    <t>4222880186659535_</t>
  </si>
  <si>
    <t>7964909468968526_</t>
  </si>
  <si>
    <t>7422926579477011_</t>
  </si>
  <si>
    <t>7875916593132276_</t>
  </si>
  <si>
    <t>4818083855561425_</t>
  </si>
  <si>
    <t>2892693141417887_</t>
  </si>
  <si>
    <t>4332351514403950_</t>
  </si>
  <si>
    <t>2602689351315169_</t>
  </si>
  <si>
    <t>8629311540505637_</t>
  </si>
  <si>
    <t>3219299498359327_</t>
  </si>
  <si>
    <t>5223503246281635_</t>
  </si>
  <si>
    <t>7585534793546640_</t>
  </si>
  <si>
    <t>8780656207183084_</t>
  </si>
  <si>
    <t>2869552978494187_</t>
  </si>
  <si>
    <t>2459267660103281_</t>
  </si>
  <si>
    <t>6211579737135553_</t>
  </si>
  <si>
    <t>1353816192958410_</t>
  </si>
  <si>
    <t>3162232523819904_</t>
  </si>
  <si>
    <t>7141848015532779_</t>
  </si>
  <si>
    <t>4813804286541112_</t>
  </si>
  <si>
    <t>1894735657766023_</t>
  </si>
  <si>
    <t>3651569617888102_</t>
  </si>
  <si>
    <t>8675969270915914_</t>
  </si>
  <si>
    <t>2723200421341987_</t>
  </si>
  <si>
    <t>2164541993937120_</t>
  </si>
  <si>
    <t>2288527758358280_</t>
  </si>
  <si>
    <t>1631195213084964_</t>
  </si>
  <si>
    <t>1674447351928913_</t>
  </si>
  <si>
    <t>7697010475867131_</t>
  </si>
  <si>
    <t>4320706116086488_</t>
  </si>
  <si>
    <t>8562825952643973_</t>
  </si>
  <si>
    <t>1207105069709170_</t>
  </si>
  <si>
    <t>4781720402134247_</t>
  </si>
  <si>
    <t>8209659741237762_</t>
  </si>
  <si>
    <t>4496047876491659_</t>
  </si>
  <si>
    <t>1798673526840804_</t>
  </si>
  <si>
    <t>2869528237167515_</t>
  </si>
  <si>
    <t>4446508295821897_</t>
  </si>
  <si>
    <t>1525246961738341_</t>
  </si>
  <si>
    <t>8744603975356522_</t>
  </si>
  <si>
    <t>4877967969329822_</t>
  </si>
  <si>
    <t>8303813179563152_</t>
  </si>
  <si>
    <t>8586186691469324_</t>
  </si>
  <si>
    <t>7318953587161668_</t>
  </si>
  <si>
    <t>3125529303216648_</t>
  </si>
  <si>
    <t>3219146645571343_</t>
  </si>
  <si>
    <t>5177837974992937_</t>
  </si>
  <si>
    <t>6455287284715176_</t>
  </si>
  <si>
    <t>6655538829337250_</t>
  </si>
  <si>
    <t>1243687922514580_</t>
  </si>
  <si>
    <t>1149930983473646_</t>
  </si>
  <si>
    <t>5584664020194925_</t>
  </si>
  <si>
    <t>4948147108908118_</t>
  </si>
  <si>
    <t>5289039859479398_</t>
  </si>
  <si>
    <t>7463383378239786_</t>
  </si>
  <si>
    <t>4701483565954649_</t>
  </si>
  <si>
    <t>3520415989654132_</t>
  </si>
  <si>
    <t>7171584392664765_</t>
  </si>
  <si>
    <t>2267561724687046_</t>
  </si>
  <si>
    <t>4818208839770241_</t>
  </si>
  <si>
    <t>2898953975297170_</t>
  </si>
  <si>
    <t>8889944788054946_</t>
  </si>
  <si>
    <t>8614395425795693_</t>
  </si>
  <si>
    <t>8652532454767527_</t>
  </si>
  <si>
    <t>2357173525364663_</t>
  </si>
  <si>
    <t>6637558095726600_</t>
  </si>
  <si>
    <t>5200304005750413_</t>
  </si>
  <si>
    <t>3322773476514992_</t>
  </si>
  <si>
    <t>2304923924029658_</t>
  </si>
  <si>
    <t>5480339899807608_</t>
  </si>
  <si>
    <t>8451090364698175_</t>
  </si>
  <si>
    <t>5472829558920181_</t>
  </si>
  <si>
    <t>2118099868493663_</t>
  </si>
  <si>
    <t>2764833523306793_</t>
  </si>
  <si>
    <t>4808340096619357_</t>
  </si>
  <si>
    <t>6661706934328358_</t>
  </si>
  <si>
    <t>4686929507227975_</t>
  </si>
  <si>
    <t>3616294125998082_</t>
  </si>
  <si>
    <t>6123209070334392_</t>
  </si>
  <si>
    <t>6309076065698068_</t>
  </si>
  <si>
    <t>2592258152621593_</t>
  </si>
  <si>
    <t>6354526509398808_</t>
  </si>
  <si>
    <t>6906668510020317_</t>
  </si>
  <si>
    <t>6207498027567957_</t>
  </si>
  <si>
    <t>4763265161557759_</t>
  </si>
  <si>
    <t>4400213872872528_</t>
  </si>
  <si>
    <t>2774957255705786_</t>
  </si>
  <si>
    <t>2213804359331289_</t>
  </si>
  <si>
    <t>2322250403891412_</t>
  </si>
  <si>
    <t>1664463743129371_</t>
  </si>
  <si>
    <t>5259917397325103_</t>
  </si>
  <si>
    <t>5375631050874272_</t>
  </si>
  <si>
    <t>2879757199124221_</t>
  </si>
  <si>
    <t>3438907919217867_</t>
  </si>
  <si>
    <t>4916713881140091_</t>
  </si>
  <si>
    <t>8238206913040008_</t>
  </si>
  <si>
    <t>6827559724876352_</t>
  </si>
  <si>
    <t>8656917914715882_</t>
  </si>
  <si>
    <t>1902975130839773_</t>
  </si>
  <si>
    <t>4438009136447480_</t>
  </si>
  <si>
    <t>2182666306935184_</t>
  </si>
  <si>
    <t>8827649810355474_</t>
  </si>
  <si>
    <t>6406771915352911_</t>
  </si>
  <si>
    <t>6598437299878429_</t>
  </si>
  <si>
    <t>8359786039176435_</t>
  </si>
  <si>
    <t>5601542008747913_</t>
  </si>
  <si>
    <t>4302809362250974_</t>
  </si>
  <si>
    <t>1687768748615154_</t>
  </si>
  <si>
    <t>8104944759800538_</t>
  </si>
  <si>
    <t>3733731132027045_</t>
  </si>
  <si>
    <t>6920239788059260_</t>
  </si>
  <si>
    <t>4350805556514029_</t>
  </si>
  <si>
    <t>3756575430104513_</t>
  </si>
  <si>
    <t>4631506441898865_</t>
  </si>
  <si>
    <t>2205216432345636_</t>
  </si>
  <si>
    <t>4668702884309760_</t>
  </si>
  <si>
    <t>2374392712518551_</t>
  </si>
  <si>
    <t>6460296027031969_</t>
  </si>
  <si>
    <t>6216910209140813_</t>
  </si>
  <si>
    <t>3631996934883187_</t>
  </si>
  <si>
    <t>4339601760613522_</t>
  </si>
  <si>
    <t>8380810362064128_</t>
  </si>
  <si>
    <t>8912625322239092_</t>
  </si>
  <si>
    <t>1657038610425409_</t>
  </si>
  <si>
    <t>5892734460388064_</t>
  </si>
  <si>
    <t>6176610456559236_</t>
  </si>
  <si>
    <t>3225658675660999_</t>
  </si>
  <si>
    <t>8685309590152174_</t>
  </si>
  <si>
    <t>3331578434675795_</t>
  </si>
  <si>
    <t>4366039496214364_</t>
  </si>
  <si>
    <t>8275368232236601_</t>
  </si>
  <si>
    <t>7160698668377811_</t>
  </si>
  <si>
    <t>8883936300738982_</t>
  </si>
  <si>
    <t>8492048449158619_</t>
  </si>
  <si>
    <t>2686157773036257_</t>
  </si>
  <si>
    <t>3372640189908565_</t>
  </si>
  <si>
    <t>3141037305606769_</t>
  </si>
  <si>
    <t>3665226386784749_</t>
  </si>
  <si>
    <t>3209890041177630_</t>
  </si>
  <si>
    <t>7527786867583161_</t>
  </si>
  <si>
    <t>4478538144279560_</t>
  </si>
  <si>
    <t>8637428656947902_</t>
  </si>
  <si>
    <t>3916312761607081_</t>
  </si>
  <si>
    <t>6910599349121632_</t>
  </si>
  <si>
    <t>6616811068197304_</t>
  </si>
  <si>
    <t>6506567946607024_</t>
  </si>
  <si>
    <t>1334141523148494_</t>
  </si>
  <si>
    <t>1602005264984584_</t>
  </si>
  <si>
    <t>5308044874858222_</t>
  </si>
  <si>
    <t>3260789041214202_</t>
  </si>
  <si>
    <t>6165954308169762_</t>
  </si>
  <si>
    <t>2471111308253385_</t>
  </si>
  <si>
    <t>8732391919024969_</t>
  </si>
  <si>
    <t>4440882503028949_</t>
  </si>
  <si>
    <t>3784859395886932_</t>
  </si>
  <si>
    <t>1723948800019389_</t>
  </si>
  <si>
    <t>1734880588269116_</t>
  </si>
  <si>
    <t>3437446401636746_</t>
  </si>
  <si>
    <t>4286908259533362_</t>
  </si>
  <si>
    <t>6244347237148268_</t>
  </si>
  <si>
    <t>4149160859460262_</t>
  </si>
  <si>
    <t>1397739785540821_</t>
  </si>
  <si>
    <t>3265947989452307_</t>
  </si>
  <si>
    <t>8881001798566126_</t>
  </si>
  <si>
    <t>3227795896771733_</t>
  </si>
  <si>
    <t>6857481852343129_</t>
  </si>
  <si>
    <t>2583693491012423_</t>
  </si>
  <si>
    <t>6519039341690269_</t>
  </si>
  <si>
    <t>1779753375836347_</t>
  </si>
  <si>
    <t>2617006795956944_</t>
  </si>
  <si>
    <t>2105916098383689_</t>
  </si>
  <si>
    <t>8541525526071549_</t>
  </si>
  <si>
    <t>5723328527870276_</t>
  </si>
  <si>
    <t>1699329149311507_</t>
  </si>
  <si>
    <t>7360360325714190_</t>
  </si>
  <si>
    <t>6475449862565543_</t>
  </si>
  <si>
    <t>8446119178772304_</t>
  </si>
  <si>
    <t>3337154886724201_</t>
  </si>
  <si>
    <t>5217355210023451_</t>
  </si>
  <si>
    <t>2156927692383162_</t>
  </si>
  <si>
    <t>6435014193159488_</t>
  </si>
  <si>
    <t>1619648399097117_</t>
  </si>
  <si>
    <t>1302266123572417_</t>
  </si>
  <si>
    <t>4123292777192267_</t>
  </si>
  <si>
    <t>8526916949208353_</t>
  </si>
  <si>
    <t>1689167392054692_</t>
  </si>
  <si>
    <t>3471061998231088_</t>
  </si>
  <si>
    <t>1262291537065855_</t>
  </si>
  <si>
    <t>2628445069566233_</t>
  </si>
  <si>
    <t>1551593040726261_</t>
  </si>
  <si>
    <t>7347126115499979_</t>
  </si>
  <si>
    <t>8134942282761086_</t>
  </si>
  <si>
    <t>1440890006960973_</t>
  </si>
  <si>
    <t>1336856859229031_</t>
  </si>
  <si>
    <t>7633957373413381_</t>
  </si>
  <si>
    <t>6812675885798997_</t>
  </si>
  <si>
    <t>5315018345326380_</t>
  </si>
  <si>
    <t>7541780005168388_</t>
  </si>
  <si>
    <t>3259036182957611_</t>
  </si>
  <si>
    <t>1280408358641757_</t>
  </si>
  <si>
    <t>8654402364254520_</t>
  </si>
  <si>
    <t>7256921569005222_</t>
  </si>
  <si>
    <t>4518192755308361_</t>
  </si>
  <si>
    <t>5905434846570504_</t>
  </si>
  <si>
    <t>5185895118629290_</t>
  </si>
  <si>
    <t>7680007964458628_</t>
  </si>
  <si>
    <t>2860210008503188_</t>
  </si>
  <si>
    <t>5549551923931931_</t>
  </si>
  <si>
    <t>2170987105070877_</t>
  </si>
  <si>
    <t>8497235941323901_</t>
  </si>
  <si>
    <t>1260220244497868_</t>
  </si>
  <si>
    <t>4343101582340632_</t>
  </si>
  <si>
    <t>7127874487714540_</t>
  </si>
  <si>
    <t>8809576857617822_</t>
  </si>
  <si>
    <t>5143189394946235_</t>
  </si>
  <si>
    <t>5291711843344918_</t>
  </si>
  <si>
    <t>7585251094969341_</t>
  </si>
  <si>
    <t>2329362474789323_</t>
  </si>
  <si>
    <t>5268267358715835_</t>
  </si>
  <si>
    <t>6298404367428244_</t>
  </si>
  <si>
    <t>2902327855945136_</t>
  </si>
  <si>
    <t>3239874835557622_</t>
  </si>
  <si>
    <t>2198159758350355_</t>
  </si>
  <si>
    <t>5573791520174569_</t>
  </si>
  <si>
    <t>3394406615011293_</t>
  </si>
  <si>
    <t>3312782307660291_</t>
  </si>
  <si>
    <t>5233075104033829_</t>
  </si>
  <si>
    <t>6605509249665393_</t>
  </si>
  <si>
    <t>7693334031655242_</t>
  </si>
  <si>
    <t>7175421402254997_</t>
  </si>
  <si>
    <t>8480056227616346_</t>
  </si>
  <si>
    <t>1195639610422323_</t>
  </si>
  <si>
    <t>8664634488694757_</t>
  </si>
  <si>
    <t>2629331421565940_</t>
  </si>
  <si>
    <t>5147172219980467_</t>
  </si>
  <si>
    <t>8510457198697064_</t>
  </si>
  <si>
    <t>5402595516787620_</t>
  </si>
  <si>
    <t>3183249514500650_</t>
  </si>
  <si>
    <t>7400443443181316_</t>
  </si>
  <si>
    <t>3375420006076698_</t>
  </si>
  <si>
    <t>1199065708823177_</t>
  </si>
  <si>
    <t>5262238590427798_</t>
  </si>
  <si>
    <t>2549975023610171_</t>
  </si>
  <si>
    <t>3847632008159016_</t>
  </si>
  <si>
    <t>5597733748306116_</t>
  </si>
  <si>
    <t>5457841522732646_</t>
  </si>
  <si>
    <t>5269361019194923_</t>
  </si>
  <si>
    <t>6345334302245687_</t>
  </si>
  <si>
    <t>1539553388879342_</t>
  </si>
  <si>
    <t>4116260053059788_</t>
  </si>
  <si>
    <t>3918082547792570_</t>
  </si>
  <si>
    <t>2203108025221761_</t>
  </si>
  <si>
    <t>3666786783564920_</t>
  </si>
  <si>
    <t>5232254445924539_</t>
  </si>
  <si>
    <t>4183166003131169_</t>
  </si>
  <si>
    <t>2513523541845976_</t>
  </si>
  <si>
    <t>7173789230636391_</t>
  </si>
  <si>
    <t>7592628321185020_</t>
  </si>
  <si>
    <t>1371810080383406_</t>
  </si>
  <si>
    <t>1213287910221445_</t>
  </si>
  <si>
    <t>7256013646006452_</t>
  </si>
  <si>
    <t>8239295739520829_</t>
  </si>
  <si>
    <t>8237018956059097_</t>
  </si>
  <si>
    <t>5906357562715481_</t>
  </si>
  <si>
    <t>3624322378476067_</t>
  </si>
  <si>
    <t>3703710173009337_</t>
  </si>
  <si>
    <t>7572347097996117_</t>
  </si>
  <si>
    <t>5416213237707837_</t>
  </si>
  <si>
    <t>3898453814187380_</t>
  </si>
  <si>
    <t>3274904962916566_</t>
  </si>
  <si>
    <t>2882511732685344_</t>
  </si>
  <si>
    <t>4265872960772428_</t>
  </si>
  <si>
    <t>1790509636807342_</t>
  </si>
  <si>
    <t>7365670560300750_</t>
  </si>
  <si>
    <t>7513751215034872_</t>
  </si>
  <si>
    <t>1798940131866241_</t>
  </si>
  <si>
    <t>1688300972659971_</t>
  </si>
  <si>
    <t>1576763217528502_</t>
  </si>
  <si>
    <t>4424198305926899_</t>
  </si>
  <si>
    <t>6754304714526663_</t>
  </si>
  <si>
    <t>5586773123410156_</t>
  </si>
  <si>
    <t>6976056926013408_</t>
  </si>
  <si>
    <t>4851832169908500_</t>
  </si>
  <si>
    <t>5447408686682404_</t>
  </si>
  <si>
    <t>1666342602396897_</t>
  </si>
  <si>
    <t>6530417869018249_</t>
  </si>
  <si>
    <t>6456931434455640_</t>
  </si>
  <si>
    <t>6103110939402260_</t>
  </si>
  <si>
    <t>6479849587484054_</t>
  </si>
  <si>
    <t>1195339765718737_</t>
  </si>
  <si>
    <t>8117192215085980_</t>
  </si>
  <si>
    <t>3895661067182880_</t>
  </si>
  <si>
    <t>6453700271728031_</t>
  </si>
  <si>
    <t>5562782929557582_</t>
  </si>
  <si>
    <t>6696606876724135_</t>
  </si>
  <si>
    <t>6348126244041989_</t>
  </si>
  <si>
    <t>6204100706865512_</t>
  </si>
  <si>
    <t>8104185017378016_</t>
  </si>
  <si>
    <t>8161123315225043_</t>
  </si>
  <si>
    <t>8241590317582436_</t>
  </si>
  <si>
    <t>8193634823476650_</t>
  </si>
  <si>
    <t>3905402690001402_</t>
  </si>
  <si>
    <t>1704371215154673_</t>
  </si>
  <si>
    <t>8657982928805779_</t>
  </si>
  <si>
    <t>7530621091353099_</t>
  </si>
  <si>
    <t>6235378573286242_</t>
  </si>
  <si>
    <t>1665601866701135_</t>
  </si>
  <si>
    <t>2435632310993848_</t>
  </si>
  <si>
    <t>1738549347563342_</t>
  </si>
  <si>
    <t>7563200382682906_</t>
  </si>
  <si>
    <t>4229398117419590_</t>
  </si>
  <si>
    <t>8816195541107529_</t>
  </si>
  <si>
    <t>8900860223137988_</t>
  </si>
  <si>
    <t>3701049398218431_</t>
  </si>
  <si>
    <t>3274655513355207_</t>
  </si>
  <si>
    <t>7362965166170776_</t>
  </si>
  <si>
    <t>7701543187191777_</t>
  </si>
  <si>
    <t>3137869129551674_</t>
  </si>
  <si>
    <t>4178365575582062_</t>
  </si>
  <si>
    <t>7709313144858591_</t>
  </si>
  <si>
    <t>1814981718849263_</t>
  </si>
  <si>
    <t>2558288005565804_</t>
  </si>
  <si>
    <t>1376787174816079_</t>
  </si>
  <si>
    <t>3668238378905323_</t>
  </si>
  <si>
    <t>4719324342644301_</t>
  </si>
  <si>
    <t>6173977372247979_</t>
  </si>
  <si>
    <t>7723444590202763_</t>
  </si>
  <si>
    <t>6207949926178020_</t>
  </si>
  <si>
    <t>6847895803708529_</t>
  </si>
  <si>
    <t>8206155645634385_</t>
  </si>
  <si>
    <t>7574562757169720_</t>
  </si>
  <si>
    <t>6359737693927341_</t>
  </si>
  <si>
    <t>8540659176119553_</t>
  </si>
  <si>
    <t>3182112565574249_</t>
  </si>
  <si>
    <t>7679538764049212_</t>
  </si>
  <si>
    <t>4724639697746698_</t>
  </si>
  <si>
    <t>8873628194908938_</t>
  </si>
  <si>
    <t>8314374149803612_</t>
  </si>
  <si>
    <t>8687459439060230_</t>
  </si>
  <si>
    <t>3109134729460261_</t>
  </si>
  <si>
    <t>2879947022407910_</t>
  </si>
  <si>
    <t>4634387501688721_</t>
  </si>
  <si>
    <t>6852789255440552_</t>
  </si>
  <si>
    <t>7189446819457029_</t>
  </si>
  <si>
    <t>3736425789048120_</t>
  </si>
  <si>
    <t>6594484402403861_</t>
  </si>
  <si>
    <t>7447047267504463_</t>
  </si>
  <si>
    <t>1672999663970302_</t>
  </si>
  <si>
    <t>4499679908376009_</t>
  </si>
  <si>
    <t>4553427436755427_</t>
  </si>
  <si>
    <t>3821355182281818_</t>
  </si>
  <si>
    <t>6684872022261273_</t>
  </si>
  <si>
    <t>2258317184666582_</t>
  </si>
  <si>
    <t>7480643270953220_</t>
  </si>
  <si>
    <t>4380144081309905_</t>
  </si>
  <si>
    <t>2258582747083659_</t>
  </si>
  <si>
    <t>5108500057925741_</t>
  </si>
  <si>
    <t>1889252143469598_</t>
  </si>
  <si>
    <t>6102552963516893_</t>
  </si>
  <si>
    <t>8135383922049863_</t>
  </si>
  <si>
    <t>1663077103673294_</t>
  </si>
  <si>
    <t>5752585189735151_</t>
  </si>
  <si>
    <t>1355663361182029_</t>
  </si>
  <si>
    <t>5100508749339671_</t>
  </si>
  <si>
    <t>2465334277163972_</t>
  </si>
  <si>
    <t>8440230786535685_</t>
  </si>
  <si>
    <t>5896887777885779_</t>
  </si>
  <si>
    <t>2240404820669429_</t>
  </si>
  <si>
    <t>1594828955020215_</t>
  </si>
  <si>
    <t>5456243678271032_</t>
  </si>
  <si>
    <t>7238981657997421_</t>
  </si>
  <si>
    <t>2365277310482379_</t>
  </si>
  <si>
    <t>6236741149198215_</t>
  </si>
  <si>
    <t>3437798555210394_</t>
  </si>
  <si>
    <t>5219356926704193_</t>
  </si>
  <si>
    <t>4825109535610509_</t>
  </si>
  <si>
    <t>8714633432023070_</t>
  </si>
  <si>
    <t>1915392309240841_</t>
  </si>
  <si>
    <t>2405012010517476_</t>
  </si>
  <si>
    <t>7458529324451577_</t>
  </si>
  <si>
    <t>8507018638608638_</t>
  </si>
  <si>
    <t>8102491222008596_</t>
  </si>
  <si>
    <t>3562772137136378_</t>
  </si>
  <si>
    <t>4141627709019755_</t>
  </si>
  <si>
    <t>4176288408329231_</t>
  </si>
  <si>
    <t>2756284769602506_</t>
  </si>
  <si>
    <t>3511526367151541_</t>
  </si>
  <si>
    <t>5120146181096613_</t>
  </si>
  <si>
    <t>7637296516121263_</t>
  </si>
  <si>
    <t>1171791915475469_</t>
  </si>
  <si>
    <t>1604047551892897_</t>
  </si>
  <si>
    <t>4792722964291727_</t>
  </si>
  <si>
    <t>7913907199909817_</t>
  </si>
  <si>
    <t>1477236694829781_</t>
  </si>
  <si>
    <t>7718479681216960_</t>
  </si>
  <si>
    <t>2847766379807651_</t>
  </si>
  <si>
    <t>8798822598135494_</t>
  </si>
  <si>
    <t>8291893731535789_</t>
  </si>
  <si>
    <t>7288268589368319_</t>
  </si>
  <si>
    <t>4327935430504962_</t>
  </si>
  <si>
    <t>4264448922099604_</t>
  </si>
  <si>
    <t>3197541184150497_</t>
  </si>
  <si>
    <t>5336113614862062_</t>
  </si>
  <si>
    <t>1900216377196161_</t>
  </si>
  <si>
    <t>1122499777309417_</t>
  </si>
  <si>
    <t>5427483240157025_</t>
  </si>
  <si>
    <t>1173313784083038_</t>
  </si>
  <si>
    <t>4332726469496956_</t>
  </si>
  <si>
    <t>3252713387162311_</t>
  </si>
  <si>
    <t>1843597045038090_</t>
  </si>
  <si>
    <t>3343791471797096_</t>
  </si>
  <si>
    <t>1248755548046050_</t>
  </si>
  <si>
    <t>3298978333081434_</t>
  </si>
  <si>
    <t>2255469148223220_</t>
  </si>
  <si>
    <t>5560026535041475_</t>
  </si>
  <si>
    <t>5704136049226600_</t>
  </si>
  <si>
    <t>2544859274201443_</t>
  </si>
  <si>
    <t>1831126340960588_</t>
  </si>
  <si>
    <t>6813487803493473_</t>
  </si>
  <si>
    <t>1164363028861878_</t>
  </si>
  <si>
    <t>3165784192945354_</t>
  </si>
  <si>
    <t>5751332046366299_</t>
  </si>
  <si>
    <t>4565269630849804_</t>
  </si>
  <si>
    <t>6863443599482765_</t>
  </si>
  <si>
    <t>1556892622896008_</t>
  </si>
  <si>
    <t>3302410439469613_</t>
  </si>
  <si>
    <t>3446791765784100_</t>
  </si>
  <si>
    <t>2355822612470454_</t>
  </si>
  <si>
    <t>1481251825491075_</t>
  </si>
  <si>
    <t>6261483494928984_</t>
  </si>
  <si>
    <t>5327422692846051_</t>
  </si>
  <si>
    <t>8714760057203651_</t>
  </si>
  <si>
    <t>7387538821554422_</t>
  </si>
  <si>
    <t>6819993896292217_</t>
  </si>
  <si>
    <t>3248998075777160_</t>
  </si>
  <si>
    <t>7170549060897294_</t>
  </si>
  <si>
    <t>4916464757548147_</t>
  </si>
  <si>
    <t>6619150781298320_</t>
  </si>
  <si>
    <t>2228793447441926_</t>
  </si>
  <si>
    <t>8583327983354616_</t>
  </si>
  <si>
    <t>8222039025977463_</t>
  </si>
  <si>
    <t>3283241828823435_</t>
  </si>
  <si>
    <t>4191954636085834_</t>
  </si>
  <si>
    <t>8289050463999913_</t>
  </si>
  <si>
    <t>2354549268379161_</t>
  </si>
  <si>
    <t>6545920176281785_</t>
  </si>
  <si>
    <t>8463909436008792_</t>
  </si>
  <si>
    <t>2682628089559560_</t>
  </si>
  <si>
    <t>5672792371997176_</t>
  </si>
  <si>
    <t>1646906075757923_</t>
  </si>
  <si>
    <t>1862936923623831_</t>
  </si>
  <si>
    <t>5310389200626890_</t>
  </si>
  <si>
    <t>1489128629388282_</t>
  </si>
  <si>
    <t>4503848459015512_</t>
  </si>
  <si>
    <t>5166922815530569_</t>
  </si>
  <si>
    <t>7448804882924683_</t>
  </si>
  <si>
    <t>5896624356726999_</t>
  </si>
  <si>
    <t>1810496132189249_</t>
  </si>
  <si>
    <t>1619454617187716_</t>
  </si>
  <si>
    <t>2220088577890373_</t>
  </si>
  <si>
    <t>2346866374375378_</t>
  </si>
  <si>
    <t>8452331140674172_</t>
  </si>
  <si>
    <t>6450448394936255_</t>
  </si>
  <si>
    <t>5669028056811897_</t>
  </si>
  <si>
    <t>2642104572019990_</t>
  </si>
  <si>
    <t>1699217080857056_</t>
  </si>
  <si>
    <t>7677698232553700_</t>
  </si>
  <si>
    <t>5549661103859970_</t>
  </si>
  <si>
    <t>8199394265036784_</t>
  </si>
  <si>
    <t>5578800915328110_</t>
  </si>
  <si>
    <t>4223503500901640_</t>
  </si>
  <si>
    <t>8887285722048531_</t>
  </si>
  <si>
    <t>6544589831348572_</t>
  </si>
  <si>
    <t>4436383326686275_</t>
  </si>
  <si>
    <t>1248055471617196_</t>
  </si>
  <si>
    <t>1841308365737829_</t>
  </si>
  <si>
    <t>4820701513307784_</t>
  </si>
  <si>
    <t>5284464029523004_</t>
  </si>
  <si>
    <t>4307306876286559_</t>
  </si>
  <si>
    <t>7455788818929160_</t>
  </si>
  <si>
    <t>8865852650010050_</t>
  </si>
  <si>
    <t>6762544542335252_</t>
  </si>
  <si>
    <t>8372531156700440_</t>
  </si>
  <si>
    <t>1908154721104612_</t>
  </si>
  <si>
    <t>3708538091852108_</t>
  </si>
  <si>
    <t>2176376390680750_</t>
  </si>
  <si>
    <t>5450846223577993_</t>
  </si>
  <si>
    <t>8968354208485114_</t>
  </si>
  <si>
    <t>6379423065131318_</t>
  </si>
  <si>
    <t>3916605739442729_</t>
  </si>
  <si>
    <t>6462651695108319_</t>
  </si>
  <si>
    <t>2699152930045462_</t>
  </si>
  <si>
    <t>5608306473098958_</t>
  </si>
  <si>
    <t>5583334790166117_</t>
  </si>
  <si>
    <t>8532770566650901_</t>
  </si>
  <si>
    <t>3882838377531237_</t>
  </si>
  <si>
    <t>2793513647871623_</t>
  </si>
  <si>
    <t>5837275502942768_</t>
  </si>
  <si>
    <t>7640260696164400_</t>
  </si>
  <si>
    <t>6910917447174714_</t>
  </si>
  <si>
    <t>8771797248329831_</t>
  </si>
  <si>
    <t>5751892715228518_</t>
  </si>
  <si>
    <t>3145029132380419_</t>
  </si>
  <si>
    <t>3786375594936657_</t>
  </si>
  <si>
    <t>6768421007541177_</t>
  </si>
  <si>
    <t>8224289942051728_</t>
  </si>
  <si>
    <t>4806509712734868_</t>
  </si>
  <si>
    <t>6370614451883693_</t>
  </si>
  <si>
    <t>8726560042662511_</t>
  </si>
  <si>
    <t>8622205430959668_</t>
  </si>
  <si>
    <t>3836635524563323_</t>
  </si>
  <si>
    <t>2788128347791785_</t>
  </si>
  <si>
    <t>2258539901963102_</t>
  </si>
  <si>
    <t>7533441292022084_</t>
  </si>
  <si>
    <t>新加坡写作课 P1</t>
  </si>
  <si>
    <t>SGWC P1 L6</t>
  </si>
  <si>
    <t>3741306991898619_</t>
  </si>
  <si>
    <t>8536251732660295_</t>
  </si>
  <si>
    <t>7372033243075777_</t>
  </si>
  <si>
    <t>4539357871135720_</t>
  </si>
  <si>
    <t>4658406773190000_</t>
  </si>
  <si>
    <t>5868729776008689_</t>
  </si>
  <si>
    <t>6313181900652506_</t>
  </si>
  <si>
    <t>4790750635514671_</t>
  </si>
  <si>
    <t>7139214620531854_</t>
  </si>
  <si>
    <t>8827328741629363_</t>
  </si>
  <si>
    <t>2154918508779518_</t>
  </si>
  <si>
    <t>2894964892541456_</t>
  </si>
  <si>
    <t>5595198237561401_</t>
  </si>
  <si>
    <t>8110501406073335_</t>
  </si>
  <si>
    <t>6815797136102585_</t>
  </si>
  <si>
    <t>4862328688860921_</t>
  </si>
  <si>
    <t>2655956701285583_</t>
  </si>
  <si>
    <t>1160139275762259_</t>
  </si>
  <si>
    <t>8759559033380394_</t>
  </si>
  <si>
    <t>5141166220687631_</t>
  </si>
  <si>
    <t>7549665321307747_</t>
  </si>
  <si>
    <t>8821626278479242_</t>
  </si>
  <si>
    <t>6906542167697505_</t>
  </si>
  <si>
    <t>8858832034801526_</t>
  </si>
  <si>
    <t>5394641831445285_</t>
  </si>
  <si>
    <t>7608257774500964_</t>
  </si>
  <si>
    <t>3328015445360992_</t>
  </si>
  <si>
    <t>1394539881592225_</t>
  </si>
  <si>
    <t>5889371413490405_</t>
  </si>
  <si>
    <t>6507540733250041_</t>
  </si>
  <si>
    <t>7395563477115392_</t>
  </si>
  <si>
    <t>8511519538122224_</t>
  </si>
  <si>
    <t>7235309739601717_</t>
  </si>
  <si>
    <t>8629046612313750_</t>
  </si>
  <si>
    <t>3249029342813640_</t>
  </si>
  <si>
    <t>7953701562671263_</t>
  </si>
  <si>
    <t>5219133155192522_</t>
  </si>
  <si>
    <t>2446569068957798_</t>
  </si>
  <si>
    <t>6302329622266313_</t>
  </si>
  <si>
    <t>7288183524280309_</t>
  </si>
  <si>
    <t>1367799458455142_</t>
  </si>
  <si>
    <t>6236655435479858_</t>
  </si>
  <si>
    <t>4446345194009696_</t>
  </si>
  <si>
    <t>2378408032022159_</t>
  </si>
  <si>
    <t>2370122110956278_</t>
  </si>
  <si>
    <t>8275765770011183_</t>
  </si>
  <si>
    <t>8165890089077893_</t>
  </si>
  <si>
    <t>3659661340179845_</t>
  </si>
  <si>
    <t>4741832414324524_</t>
  </si>
  <si>
    <t>6261607006769232_</t>
  </si>
  <si>
    <t>7829747504084216_</t>
  </si>
  <si>
    <t>5157907920309700_</t>
  </si>
  <si>
    <t>2187580396058717_</t>
  </si>
  <si>
    <t>3351972413079110_</t>
  </si>
  <si>
    <t>2391611995580310_</t>
  </si>
  <si>
    <t>1393366996311183_</t>
  </si>
  <si>
    <t>2119027482538017_</t>
  </si>
  <si>
    <t>8447791808008319_</t>
  </si>
  <si>
    <t>8776395422591912_</t>
  </si>
  <si>
    <t>4857344842894047_</t>
  </si>
  <si>
    <t>2517354179992969_</t>
  </si>
  <si>
    <t>8443310403591880_</t>
  </si>
  <si>
    <t>4382006930615684_</t>
  </si>
  <si>
    <t>2436067005046642_</t>
  </si>
  <si>
    <t>4260628494717876_</t>
  </si>
  <si>
    <t>4532861246420660_</t>
  </si>
  <si>
    <t>3815728118557510_</t>
  </si>
  <si>
    <t>2652348662235818_</t>
  </si>
  <si>
    <t>8460002181424303_</t>
  </si>
  <si>
    <t>5447267521415828_</t>
  </si>
  <si>
    <t>6527108750855947_</t>
  </si>
  <si>
    <t>SG P1 L5</t>
  </si>
  <si>
    <t>3815045883636233_</t>
  </si>
  <si>
    <t>5378378617824286_</t>
  </si>
  <si>
    <t>3692257259789613_</t>
  </si>
  <si>
    <t>4325157788834564_</t>
  </si>
  <si>
    <t>2683011304322588_</t>
  </si>
  <si>
    <t>4555171261967890_</t>
  </si>
  <si>
    <t>3357879667665519_</t>
  </si>
  <si>
    <t>4184911238083361_</t>
  </si>
  <si>
    <t>6563883000512514_</t>
  </si>
  <si>
    <t>1541491675835232_</t>
  </si>
  <si>
    <t>2392243925593086_</t>
  </si>
  <si>
    <t>3189659219963468_</t>
  </si>
  <si>
    <t>1324495042370040_</t>
  </si>
  <si>
    <t>4445617862395206_</t>
  </si>
  <si>
    <t>2805746430252199_</t>
  </si>
  <si>
    <t>2398483909830670_</t>
  </si>
  <si>
    <t>8673300298878254_</t>
  </si>
  <si>
    <t>1744218264555463_</t>
  </si>
  <si>
    <t>8779833603982891_</t>
  </si>
  <si>
    <t>2139499428242545_</t>
  </si>
  <si>
    <t>5826136449932884_</t>
  </si>
  <si>
    <t>7570343859328703_</t>
  </si>
  <si>
    <t>5728532684690527_</t>
  </si>
  <si>
    <t>4371339297053170_</t>
  </si>
  <si>
    <t>6217574589592568_</t>
  </si>
  <si>
    <t>5521076093383693_</t>
  </si>
  <si>
    <t>8673825158022515_</t>
  </si>
  <si>
    <t>7315364230368188_</t>
  </si>
  <si>
    <t>6295922320939212_</t>
  </si>
  <si>
    <t>3491452369820170_</t>
  </si>
  <si>
    <t>3739990278140924_</t>
  </si>
  <si>
    <t>8803214533822738_</t>
  </si>
  <si>
    <t>1292718223678630_</t>
  </si>
  <si>
    <t>6429934016427331_</t>
  </si>
  <si>
    <t>3142165278570786_</t>
  </si>
  <si>
    <t>7792441914220955_</t>
  </si>
  <si>
    <t>7537975614789949_</t>
  </si>
  <si>
    <t>7274103983856523_</t>
  </si>
  <si>
    <t>4368635666435688_</t>
  </si>
  <si>
    <t>1740067944250532_</t>
  </si>
  <si>
    <t>8347276690996451_</t>
  </si>
  <si>
    <t>5455099516049034_</t>
  </si>
  <si>
    <t>7302024528983111_</t>
  </si>
  <si>
    <t>3305840979824521_</t>
  </si>
  <si>
    <t>7639595195002528_</t>
  </si>
  <si>
    <t>4977993640486716_</t>
  </si>
  <si>
    <t>1284693488864219_</t>
  </si>
  <si>
    <t>6689702048527352_</t>
  </si>
  <si>
    <t>6637281616501866_</t>
  </si>
  <si>
    <t>7234688146859048_</t>
  </si>
  <si>
    <t>8339310303657698_</t>
  </si>
  <si>
    <t>8627702997774008_</t>
  </si>
  <si>
    <t>6506025902877549_</t>
  </si>
  <si>
    <t>1513998618873104_</t>
  </si>
  <si>
    <t>2373048801829809_</t>
  </si>
  <si>
    <t>3766665281318246_</t>
  </si>
  <si>
    <t>1701361656859991_</t>
  </si>
  <si>
    <t>6150616091449051_</t>
  </si>
  <si>
    <t>7694172694671963_</t>
  </si>
  <si>
    <t>5335792963226291_</t>
  </si>
  <si>
    <t>8792410724168355_</t>
  </si>
  <si>
    <t>2618639450009515_</t>
  </si>
  <si>
    <t>2706817800415974_</t>
  </si>
  <si>
    <t>3142007713253138_</t>
  </si>
  <si>
    <t>5207521979666153_</t>
  </si>
  <si>
    <t>7520147111541655_</t>
  </si>
  <si>
    <t>4916577740880920_</t>
  </si>
  <si>
    <t>1608379307685139_</t>
  </si>
  <si>
    <t>4566153553059937_</t>
  </si>
  <si>
    <t>3768456162045644_</t>
  </si>
  <si>
    <t>3277320829002653_</t>
  </si>
  <si>
    <t>2384700485626838_</t>
  </si>
  <si>
    <t>5369558398244752_</t>
  </si>
  <si>
    <t>6680586931071362_</t>
  </si>
  <si>
    <t>8501323064451572_</t>
  </si>
  <si>
    <t>7719139682868558_</t>
  </si>
  <si>
    <t>3346445423013979_</t>
  </si>
  <si>
    <t>2524418340285635_</t>
  </si>
  <si>
    <t>7255745272407334_</t>
  </si>
  <si>
    <t>5685859740220410_</t>
  </si>
  <si>
    <t>8702551296422536_</t>
  </si>
  <si>
    <t>5721794175791091_</t>
  </si>
  <si>
    <t>3447399529447627_</t>
  </si>
  <si>
    <t>1728133859957209_</t>
  </si>
  <si>
    <t>1477448454578697_</t>
  </si>
  <si>
    <t>3429645043132359_</t>
  </si>
  <si>
    <t>8453194719309321_</t>
  </si>
  <si>
    <t>8919078018836178_</t>
  </si>
  <si>
    <t>5882106502363538_</t>
  </si>
  <si>
    <t>5155859587411934_</t>
  </si>
  <si>
    <t>7303487429165578_</t>
  </si>
  <si>
    <t>3322577621910126_</t>
  </si>
  <si>
    <t>4259324909430815_</t>
  </si>
  <si>
    <t>1332474210360312_</t>
  </si>
  <si>
    <t>2746009320024523_</t>
  </si>
  <si>
    <t>7759078483070646_</t>
  </si>
  <si>
    <t>2870474559810078_</t>
  </si>
  <si>
    <t>8254322823197555_</t>
  </si>
  <si>
    <t>1222090049665186_</t>
  </si>
  <si>
    <t>6178181809670986_</t>
  </si>
  <si>
    <t>5324167074697476_</t>
  </si>
  <si>
    <t>8247697619714539_</t>
  </si>
  <si>
    <t>7465366888785257_</t>
  </si>
  <si>
    <t>2694189713678295_</t>
  </si>
  <si>
    <t>1222013213595870_</t>
  </si>
  <si>
    <t>5257540465191169_</t>
  </si>
  <si>
    <t>2366081700710036_</t>
  </si>
  <si>
    <t>8539337309986520_</t>
  </si>
  <si>
    <t>2606198849870379_</t>
  </si>
  <si>
    <t>4264180607592532_</t>
  </si>
  <si>
    <t>2563917284401751_</t>
  </si>
  <si>
    <t>2824286988467198_</t>
  </si>
  <si>
    <t>3558708058220670_</t>
  </si>
  <si>
    <t>6704565853358868_</t>
  </si>
  <si>
    <t>6709001015302713_</t>
  </si>
  <si>
    <t>3336050428055978_</t>
  </si>
  <si>
    <t>4127923718123091_</t>
  </si>
  <si>
    <t>2755997622037580_</t>
  </si>
  <si>
    <t>7637532570007809_</t>
  </si>
  <si>
    <t>7473748718698067_</t>
  </si>
  <si>
    <t>5255485967331468_</t>
  </si>
  <si>
    <t>1524814803212253_</t>
  </si>
  <si>
    <t>6341115031454037_</t>
  </si>
  <si>
    <t>7763545045167047_</t>
  </si>
  <si>
    <t>1858911334613782_</t>
  </si>
  <si>
    <t>2123504574565960_</t>
  </si>
  <si>
    <t>1489048031523508_</t>
  </si>
  <si>
    <t>5122183485507506_</t>
  </si>
  <si>
    <t>8269180000030296_</t>
  </si>
  <si>
    <t>8706264731095158_</t>
  </si>
  <si>
    <t>3141692117927380_</t>
  </si>
  <si>
    <t>5173470523176921_</t>
  </si>
  <si>
    <t>6648878710352796_</t>
  </si>
  <si>
    <t>6921379904183604_</t>
  </si>
  <si>
    <t>5871081767717370_</t>
  </si>
  <si>
    <t>5585627817488562_</t>
  </si>
  <si>
    <t>3587602702920757_</t>
  </si>
  <si>
    <t>8158698227775082_</t>
  </si>
  <si>
    <t>2298675861902421_</t>
  </si>
  <si>
    <t>3340151152828849_</t>
  </si>
  <si>
    <t>1905014486838425_</t>
  </si>
  <si>
    <t>2648411718251964_</t>
  </si>
  <si>
    <t>2903405426487841_</t>
  </si>
  <si>
    <t>5123305115969473_</t>
  </si>
  <si>
    <t>4337049817445503_</t>
  </si>
  <si>
    <t>6894385239531874_</t>
  </si>
  <si>
    <t>4294483794707387_</t>
  </si>
  <si>
    <t>6671840359642214_</t>
  </si>
  <si>
    <t>4525564696635055_</t>
  </si>
  <si>
    <t>3105830727880343_</t>
  </si>
  <si>
    <t>8843817453458307_</t>
  </si>
  <si>
    <t>2294497609808244_</t>
  </si>
  <si>
    <t>7305384038123856_</t>
  </si>
  <si>
    <t>1184292247962178_</t>
  </si>
  <si>
    <t>4556384525134984_</t>
  </si>
  <si>
    <t>3822277187800391_</t>
  </si>
  <si>
    <t>3345181124380080_</t>
  </si>
  <si>
    <t>4172027938402189_</t>
  </si>
  <si>
    <t>2353089333326954_</t>
  </si>
  <si>
    <t>2684228277179402_</t>
  </si>
  <si>
    <t>5771336401846983_</t>
  </si>
  <si>
    <t>5624115992275033_</t>
  </si>
  <si>
    <t>1574506801502367_</t>
  </si>
  <si>
    <t>8569122498565002_</t>
  </si>
  <si>
    <t>3815559922950886_</t>
  </si>
  <si>
    <t>2726639317049343_</t>
  </si>
  <si>
    <t>7586561918238902_</t>
  </si>
  <si>
    <t>8203106126455060_</t>
  </si>
  <si>
    <t>7679599191430177_</t>
  </si>
  <si>
    <t>8621912601202410_</t>
  </si>
  <si>
    <t>1541586356688115_</t>
  </si>
  <si>
    <t>2737182551108621_</t>
  </si>
  <si>
    <t>6354781391607342_</t>
  </si>
  <si>
    <t>8310642305678133_</t>
  </si>
  <si>
    <t>1280997515616765_</t>
  </si>
  <si>
    <t>4465896978947490_</t>
  </si>
  <si>
    <t>2466054342344078_</t>
  </si>
  <si>
    <t>7696375423990903_</t>
  </si>
  <si>
    <t>3565803347835833_</t>
  </si>
  <si>
    <t>1585877493597262_</t>
  </si>
  <si>
    <t>1290600574418823_</t>
  </si>
  <si>
    <t>4914168697503897_</t>
  </si>
  <si>
    <t>5277134700361568_</t>
  </si>
  <si>
    <t>5687822667190680_</t>
  </si>
  <si>
    <t>2570378809312105_</t>
  </si>
  <si>
    <t>4707261980263643_</t>
  </si>
  <si>
    <t>3464137455884152_</t>
  </si>
  <si>
    <t>8539447066638367_</t>
  </si>
  <si>
    <t>5259601525404983_</t>
  </si>
  <si>
    <t>1391166431148010_</t>
  </si>
  <si>
    <t>3575868152925386_</t>
  </si>
  <si>
    <t>6290431007880666_</t>
  </si>
  <si>
    <t>7629111388062206_</t>
  </si>
  <si>
    <t>7905120297349791_</t>
  </si>
  <si>
    <t>7865253312365805_</t>
  </si>
  <si>
    <t>1478705560034359_</t>
  </si>
  <si>
    <t>7671234194172018_</t>
  </si>
  <si>
    <t>6128425059466394_</t>
  </si>
  <si>
    <t>5918121872168120_</t>
  </si>
  <si>
    <t>4851201258186967_</t>
  </si>
  <si>
    <t>8187777805768695_</t>
  </si>
  <si>
    <t>7674847593120330_</t>
  </si>
  <si>
    <t>8506897634735364_</t>
  </si>
  <si>
    <t>7801750145593331_</t>
  </si>
  <si>
    <t>2365536419731572_</t>
  </si>
  <si>
    <t>2293438849952918_</t>
  </si>
  <si>
    <t>6561739810586377_</t>
  </si>
  <si>
    <t>3645252280577964_</t>
  </si>
  <si>
    <t>4540377655009753_</t>
  </si>
  <si>
    <t>3865834651492743_</t>
  </si>
  <si>
    <t>6328163656761818_</t>
  </si>
  <si>
    <t>5591904525950822_</t>
  </si>
  <si>
    <t>5467299903839896_</t>
  </si>
  <si>
    <t>7251370229779293_</t>
  </si>
  <si>
    <t>7457772618612566_</t>
  </si>
  <si>
    <t>8501281190721988_</t>
  </si>
  <si>
    <t>7232460003404308_</t>
  </si>
  <si>
    <t>8414661523517473_</t>
  </si>
  <si>
    <t>7166829106461720_</t>
  </si>
  <si>
    <t>5844325412033266_</t>
  </si>
  <si>
    <t>3304377616844452_</t>
  </si>
  <si>
    <t>1586784922802986_</t>
  </si>
  <si>
    <t>3774694633466517_</t>
  </si>
  <si>
    <t>7458208405672431_</t>
  </si>
  <si>
    <t>5932042916016774_</t>
  </si>
  <si>
    <t>7518133080010296_</t>
  </si>
  <si>
    <t>2119883780182725_</t>
  </si>
  <si>
    <t>2553805473759802_</t>
  </si>
  <si>
    <t>3850477159970106_</t>
  </si>
  <si>
    <t>6380936075393786_</t>
  </si>
  <si>
    <t>7640842940264613_</t>
  </si>
  <si>
    <t>5215277898113510_</t>
  </si>
  <si>
    <t>3163220856092379_</t>
  </si>
  <si>
    <t>5723327354036936_</t>
  </si>
  <si>
    <t>1680557009782722_</t>
  </si>
  <si>
    <t>2480384976613030_</t>
  </si>
  <si>
    <t>8615628075760277_</t>
  </si>
  <si>
    <t>5891701736602610_</t>
  </si>
  <si>
    <t>7955385581887500_</t>
  </si>
  <si>
    <t>1770462258286278_</t>
  </si>
  <si>
    <t>7504529391845032_</t>
  </si>
  <si>
    <t>4470956975435102_</t>
  </si>
  <si>
    <t>2726686051062388_</t>
  </si>
  <si>
    <t>4748030847087498_</t>
  </si>
  <si>
    <t>6786059814672143_</t>
  </si>
  <si>
    <t>8374479869968478_</t>
  </si>
  <si>
    <t>4724852103702683_</t>
  </si>
  <si>
    <t>4763256329680622_</t>
  </si>
  <si>
    <t>4193477272562796_</t>
  </si>
  <si>
    <t>1660659298490068_</t>
  </si>
  <si>
    <t>7204422941546459_</t>
  </si>
  <si>
    <t>8712677128876894_</t>
  </si>
  <si>
    <t>5350618488445211_</t>
  </si>
  <si>
    <t>2592235102408663_</t>
  </si>
  <si>
    <t>2502538554857750_</t>
  </si>
  <si>
    <t>1450934607317742_</t>
  </si>
  <si>
    <t>8815800849962647_</t>
  </si>
  <si>
    <t>5756281190903095_</t>
  </si>
  <si>
    <t>6603515597255370_</t>
  </si>
  <si>
    <t>6441850108968938_</t>
  </si>
  <si>
    <t>1301603906663222_</t>
  </si>
  <si>
    <t>5801098116422284_</t>
  </si>
  <si>
    <t>5618566097849612_</t>
  </si>
  <si>
    <t>1222634680217269_</t>
  </si>
  <si>
    <t>6315791607473240_</t>
  </si>
  <si>
    <t>5272858467524323_</t>
  </si>
  <si>
    <t>3645419145566413_</t>
  </si>
  <si>
    <t>3434201413892808_</t>
  </si>
  <si>
    <t>7717181276109853_</t>
  </si>
  <si>
    <t>3541117178953755_</t>
  </si>
  <si>
    <t>1112937032114841_</t>
  </si>
  <si>
    <t>7841709693127095_</t>
  </si>
  <si>
    <t>3903898164315627_</t>
  </si>
  <si>
    <t>4673486915310066_</t>
  </si>
  <si>
    <t>1672221444616462_</t>
  </si>
  <si>
    <t>7750070743687639_</t>
  </si>
  <si>
    <t>5398466128927823_</t>
  </si>
  <si>
    <t>5676526385841001_</t>
  </si>
  <si>
    <t>8123027092136147_</t>
  </si>
  <si>
    <t>1303627198209702_</t>
  </si>
  <si>
    <t>4489447968409919_</t>
  </si>
  <si>
    <t>8211073821836761_</t>
  </si>
  <si>
    <t>8775676833293487_</t>
  </si>
  <si>
    <t>2487545472424966_</t>
  </si>
  <si>
    <t>6345096881042560_</t>
  </si>
  <si>
    <t>3911513889013523_</t>
  </si>
  <si>
    <t>1253386039680503_</t>
  </si>
  <si>
    <t>3600920559845327_</t>
  </si>
  <si>
    <t>5548909274189854_</t>
  </si>
  <si>
    <t>5614904489829757_</t>
  </si>
  <si>
    <t>6623595789599483_</t>
  </si>
  <si>
    <t>5728415650412405_</t>
  </si>
  <si>
    <t>4723554303199530_</t>
  </si>
  <si>
    <t>8604324146302607_</t>
  </si>
  <si>
    <t>1374520430437234_</t>
  </si>
  <si>
    <t>4106937783118554_</t>
  </si>
  <si>
    <t>8139824905239092_</t>
  </si>
  <si>
    <t>6117063857609514_</t>
  </si>
  <si>
    <t>3737768406607581_</t>
  </si>
  <si>
    <t>6957923125904698_</t>
  </si>
  <si>
    <t>1369930620884195_</t>
  </si>
  <si>
    <t>1576563032561193_</t>
  </si>
  <si>
    <t>5714262718269382_</t>
  </si>
  <si>
    <t>3369383506164314_</t>
  </si>
  <si>
    <t>7471799813019707_</t>
  </si>
  <si>
    <t>8532311409087262_</t>
  </si>
  <si>
    <t>6535074638628549_</t>
  </si>
  <si>
    <t>2859924706503019_</t>
  </si>
  <si>
    <t>7632044819997469_</t>
  </si>
  <si>
    <t>2746262987035307_</t>
  </si>
  <si>
    <t>7558269789524389_</t>
  </si>
  <si>
    <t>2804757141010666_</t>
  </si>
  <si>
    <t>7593006656401967_</t>
  </si>
  <si>
    <t>3774847736972135_</t>
  </si>
  <si>
    <t>2346694582560546_</t>
  </si>
  <si>
    <t>7740821421998099_</t>
  </si>
  <si>
    <t>3465909476486570_</t>
  </si>
  <si>
    <t>5548685152816427_</t>
  </si>
  <si>
    <t>8116909562023493_</t>
  </si>
  <si>
    <t>8811088296943913_</t>
  </si>
  <si>
    <t>7272674536341472_</t>
  </si>
  <si>
    <t>8868194554115783_</t>
  </si>
  <si>
    <t>5492628503192087_</t>
  </si>
  <si>
    <t>7912063324077824_</t>
  </si>
  <si>
    <t>1698062636572491_</t>
  </si>
  <si>
    <t>3899757762442513_</t>
  </si>
  <si>
    <t>3883612744922512_</t>
  </si>
  <si>
    <t>2779147519260897_</t>
  </si>
  <si>
    <t>7122818839930982_</t>
  </si>
  <si>
    <t>8456734682606336_</t>
  </si>
  <si>
    <t>4463652157361471_</t>
  </si>
  <si>
    <t>1701216072418603_</t>
  </si>
  <si>
    <t>6105335821732045_</t>
  </si>
  <si>
    <t>4306338636910009_</t>
  </si>
  <si>
    <t>3665776128335730_</t>
  </si>
  <si>
    <t>4399868060775013_</t>
  </si>
  <si>
    <t>7605952982526384_</t>
  </si>
  <si>
    <t>8579834721366436_</t>
  </si>
  <si>
    <t>2825137321479072_</t>
  </si>
  <si>
    <t>3747062354903391_</t>
  </si>
  <si>
    <t>8458145839124311_</t>
  </si>
  <si>
    <t>2624104003193850_</t>
  </si>
  <si>
    <t>1706416306966859_</t>
  </si>
  <si>
    <t>1230014620996247_</t>
  </si>
  <si>
    <t>4856469542149153_</t>
  </si>
  <si>
    <t>6366362782050102_</t>
  </si>
  <si>
    <t>6544748926682316_</t>
  </si>
  <si>
    <t>7499907615798404_</t>
  </si>
  <si>
    <t>4614081301198401_</t>
  </si>
  <si>
    <t>4611337493316909_</t>
  </si>
  <si>
    <t>8146947024724273_</t>
  </si>
  <si>
    <t>3726134359237518_</t>
  </si>
  <si>
    <t>2806302494181442_</t>
  </si>
  <si>
    <t>3343340332697012_</t>
  </si>
  <si>
    <t>7839086093444445_</t>
  </si>
  <si>
    <t>7762875097220300_</t>
  </si>
  <si>
    <t>6524321339308740_</t>
  </si>
  <si>
    <t>8597147084026162_</t>
  </si>
  <si>
    <t>6547306754828397_</t>
  </si>
  <si>
    <t>6649602024718123_</t>
  </si>
  <si>
    <t>3894689662283912_</t>
  </si>
  <si>
    <t>7539556275581176_</t>
  </si>
  <si>
    <t>7891167952766015_</t>
  </si>
  <si>
    <t>2361131326454697_</t>
  </si>
  <si>
    <t>7321407255998260_</t>
  </si>
  <si>
    <t>6129197190507560_</t>
  </si>
  <si>
    <t>7871052474110855_</t>
  </si>
  <si>
    <t>8791054596162097_</t>
  </si>
  <si>
    <t>5695998542913987_</t>
  </si>
  <si>
    <t>3776812304440126_</t>
  </si>
  <si>
    <t>6160454887675513_</t>
  </si>
  <si>
    <t>2499565155496441_</t>
  </si>
  <si>
    <t>7132952299406042_</t>
  </si>
  <si>
    <t>7148653673282652_</t>
  </si>
  <si>
    <t>3625167168106980_</t>
  </si>
  <si>
    <t>3911343373306449_</t>
  </si>
  <si>
    <t>1572591029192613_</t>
  </si>
  <si>
    <t>4243621304953715_</t>
  </si>
  <si>
    <t>1749154306282325_</t>
  </si>
  <si>
    <t>5509796248266162_</t>
  </si>
  <si>
    <t>3486743990053209_</t>
  </si>
  <si>
    <t>6606328780479424_</t>
  </si>
  <si>
    <t>4327603589908243_</t>
  </si>
  <si>
    <t>5261851131270324_</t>
  </si>
  <si>
    <t>5389546816658019_</t>
  </si>
  <si>
    <t>7290116164896403_</t>
  </si>
  <si>
    <t>8869186587514434_</t>
  </si>
  <si>
    <t>2724172877851876_</t>
  </si>
  <si>
    <t>6110326561246865_</t>
  </si>
  <si>
    <t>3778740631450732_</t>
  </si>
  <si>
    <t>6666479203247160_</t>
  </si>
  <si>
    <t>2304348755846011_</t>
  </si>
  <si>
    <t>4297019562599916_</t>
  </si>
  <si>
    <t>8258471314781737_</t>
  </si>
  <si>
    <t>3736161113649998_</t>
  </si>
  <si>
    <t>5413227969095411_</t>
  </si>
  <si>
    <t>8644109275704296_</t>
  </si>
  <si>
    <t>5846841042690565_</t>
  </si>
  <si>
    <t>6494743732407527_</t>
  </si>
  <si>
    <t>5171069590590896_</t>
  </si>
  <si>
    <t>8825084932527953_</t>
  </si>
  <si>
    <t>4391689511159243_</t>
  </si>
  <si>
    <t>7647268375022012_</t>
  </si>
  <si>
    <t>4400206281612431_</t>
  </si>
  <si>
    <t>4755805946641201_</t>
  </si>
  <si>
    <t>5139709250716028_</t>
  </si>
  <si>
    <t>4479417613506127_</t>
  </si>
  <si>
    <t>2760767132763440_</t>
  </si>
  <si>
    <t>5201303103624490_</t>
  </si>
  <si>
    <t>2531413843076573_</t>
  </si>
  <si>
    <t>8785009844296741_</t>
  </si>
  <si>
    <t>7574937269016818_</t>
  </si>
  <si>
    <t>2882074046330070_</t>
  </si>
  <si>
    <t>7151332513262735_</t>
  </si>
  <si>
    <t>7934642999760805_</t>
  </si>
  <si>
    <t>7228210614437408_</t>
  </si>
  <si>
    <t>6770657576413121_</t>
  </si>
  <si>
    <t>4425604077312191_</t>
  </si>
  <si>
    <t>7514557846770304_</t>
  </si>
  <si>
    <t>2455335428795218_</t>
  </si>
  <si>
    <t>3199607213324996_</t>
  </si>
  <si>
    <t>2279894638569484_</t>
  </si>
  <si>
    <t>4879860514962022_</t>
  </si>
  <si>
    <t>4158497894252633_</t>
  </si>
  <si>
    <t>2181314592930562_</t>
  </si>
  <si>
    <t>8535949040174480_</t>
  </si>
  <si>
    <t>5323183448740070_</t>
  </si>
  <si>
    <t>2760735736397524_</t>
  </si>
  <si>
    <t>3339824413749792_</t>
  </si>
  <si>
    <t>8701071769284001_</t>
  </si>
  <si>
    <t>6389688150210499_</t>
  </si>
  <si>
    <t>5900873227292152_</t>
  </si>
  <si>
    <t>5360931385761241_</t>
  </si>
  <si>
    <t>7208772173221871_</t>
  </si>
  <si>
    <t>5781922127028469_</t>
  </si>
  <si>
    <t>7659588002870716_</t>
  </si>
  <si>
    <t>1151980756929372_</t>
  </si>
  <si>
    <t>7440188542345722_</t>
  </si>
  <si>
    <t>7462858959877263_</t>
  </si>
  <si>
    <t>4581367176654706_</t>
  </si>
  <si>
    <t>1748458722861436_</t>
  </si>
  <si>
    <t>8629534303314631_</t>
  </si>
  <si>
    <t>6439027724209313_</t>
  </si>
  <si>
    <t>1590679486693438_</t>
  </si>
  <si>
    <t>8457693232934573_</t>
  </si>
  <si>
    <t>2834413845474828_</t>
  </si>
  <si>
    <t>8671347432570264_</t>
  </si>
  <si>
    <t>5455334884924361_</t>
  </si>
  <si>
    <t>8279362776199295_</t>
  </si>
  <si>
    <t>5208024366353898_</t>
  </si>
  <si>
    <t>4154701805832486_</t>
  </si>
  <si>
    <t>3424342499974753_</t>
  </si>
  <si>
    <t>7779673805775113_</t>
  </si>
  <si>
    <t>5868781367013619_</t>
  </si>
  <si>
    <t>4286913984773183_</t>
  </si>
  <si>
    <t>8596038423688607_</t>
  </si>
  <si>
    <t>4105856259155702_</t>
  </si>
  <si>
    <t>7801749761516331_</t>
  </si>
  <si>
    <t>7671903635873601_</t>
  </si>
  <si>
    <t>7979444070753261_</t>
  </si>
  <si>
    <t>6128049801011606_</t>
  </si>
  <si>
    <t>8378975018912236_</t>
  </si>
  <si>
    <t>1617554445912439_</t>
  </si>
  <si>
    <t>6588790202698078_</t>
  </si>
  <si>
    <t>5381245419506166_</t>
  </si>
  <si>
    <t>7463036184732793_</t>
  </si>
  <si>
    <t>5529326998818231_</t>
  </si>
  <si>
    <t>6714270659653546_</t>
  </si>
  <si>
    <t>7480921798480836_</t>
  </si>
  <si>
    <t>2605695965893899_</t>
  </si>
  <si>
    <t>4191016103588407_</t>
  </si>
  <si>
    <t>7307733007616163_</t>
  </si>
  <si>
    <t>1158583017817169_</t>
  </si>
  <si>
    <t>6231973161338646_</t>
  </si>
  <si>
    <t>1911828963866394_</t>
  </si>
  <si>
    <t>8626453696962495_</t>
  </si>
  <si>
    <t>3774688414619478_</t>
  </si>
  <si>
    <t>4258723903971265_</t>
  </si>
  <si>
    <t>1885874456554719_</t>
  </si>
  <si>
    <t>1256318692099209_</t>
  </si>
  <si>
    <t>6279611459222567_</t>
  </si>
  <si>
    <t>5166952034196040_</t>
  </si>
  <si>
    <t>2910793966873670_</t>
  </si>
  <si>
    <t>8137799923945984_</t>
  </si>
  <si>
    <t>1518186341103368_</t>
  </si>
  <si>
    <t>6184417803730701_</t>
  </si>
  <si>
    <t>6500972370017323_</t>
  </si>
  <si>
    <t>2681618726057655_</t>
  </si>
  <si>
    <t>7515780422568529_</t>
  </si>
  <si>
    <t>4625165194288818_</t>
  </si>
  <si>
    <t>3542153421667560_</t>
  </si>
  <si>
    <t>5758713916157672_</t>
  </si>
  <si>
    <t>2621365622796492_</t>
  </si>
  <si>
    <t>6711357605697734_</t>
  </si>
  <si>
    <t>2553753751403058_</t>
  </si>
  <si>
    <t>1264702713312869_</t>
  </si>
  <si>
    <t>7781246078504238_</t>
  </si>
  <si>
    <t>1501688848399477_</t>
  </si>
  <si>
    <t>7713361087718130_</t>
  </si>
  <si>
    <t>3422583963322134_</t>
  </si>
  <si>
    <t>2540771293564019_</t>
  </si>
  <si>
    <t>3877015680602836_</t>
  </si>
  <si>
    <t>1423666736572735_</t>
  </si>
  <si>
    <t>6150783296692883_</t>
  </si>
  <si>
    <t>5723157793816561_</t>
  </si>
  <si>
    <t>5364505252863361_</t>
  </si>
  <si>
    <t>2210441999003460_</t>
  </si>
  <si>
    <t>8352201539238384_</t>
  </si>
  <si>
    <t>8653443644332627_</t>
  </si>
  <si>
    <t>4723519203882725_</t>
  </si>
  <si>
    <t>3375378093128262_</t>
  </si>
  <si>
    <t>8664564942372713_</t>
  </si>
  <si>
    <t>8216584429039237_</t>
  </si>
  <si>
    <t>5760595257124868_</t>
  </si>
  <si>
    <t>8353191771260440_</t>
  </si>
  <si>
    <t>3588241145343992_</t>
  </si>
  <si>
    <t>4274078280125090_</t>
  </si>
  <si>
    <t>6629714048032694_</t>
  </si>
  <si>
    <t>4339048748418739_</t>
  </si>
  <si>
    <t>8383812474350768_</t>
  </si>
  <si>
    <t>6562735464767595_</t>
  </si>
  <si>
    <t>8440407081748119_</t>
  </si>
  <si>
    <t>8880369412959041_</t>
  </si>
  <si>
    <t>5837332676220885_</t>
  </si>
  <si>
    <t>8800625837348662_</t>
  </si>
  <si>
    <t>8327299179889022_</t>
  </si>
  <si>
    <t>7602810815432759_</t>
  </si>
  <si>
    <t>5659536095057987_</t>
  </si>
  <si>
    <t>6653757928403294_</t>
  </si>
  <si>
    <t>4723468533681964_</t>
  </si>
  <si>
    <t>7472491042232663_</t>
  </si>
  <si>
    <t>4625487931029637_</t>
  </si>
  <si>
    <t>3590459928006592_</t>
  </si>
  <si>
    <t>5484354347020433_</t>
  </si>
  <si>
    <t>3910954518150470_</t>
  </si>
  <si>
    <t>2593690068597982_</t>
  </si>
  <si>
    <t>5288718802727142_</t>
  </si>
  <si>
    <t>7130852736492344_</t>
  </si>
  <si>
    <t>3390553737210498_</t>
  </si>
  <si>
    <t>7662734606404135_</t>
  </si>
  <si>
    <t>4844362695134993_</t>
  </si>
  <si>
    <t>7134173519328421_</t>
  </si>
  <si>
    <t>5234531162479553_</t>
  </si>
  <si>
    <t>4218606590534606_</t>
  </si>
  <si>
    <t>8621078566528606_</t>
  </si>
  <si>
    <t>3157483384847576_</t>
  </si>
  <si>
    <t>3775495016616619_</t>
  </si>
  <si>
    <t>2620453351153733_</t>
  </si>
  <si>
    <t>6220634303841200_</t>
  </si>
  <si>
    <t>1550925691723203_</t>
  </si>
  <si>
    <t>4637353933021722_</t>
  </si>
  <si>
    <t>2771805711106495_</t>
  </si>
  <si>
    <t>1561236806699149_</t>
  </si>
  <si>
    <t>6316463989098774_</t>
  </si>
  <si>
    <t>6545603620019275_</t>
  </si>
  <si>
    <t>7181657630550441_</t>
  </si>
  <si>
    <t>2140961566546432_</t>
  </si>
  <si>
    <t>2888706339692524_</t>
  </si>
  <si>
    <t>1373404908947214_</t>
  </si>
  <si>
    <t>2524188791082364_</t>
  </si>
  <si>
    <t>6639326869694972_</t>
  </si>
  <si>
    <t>5293188837433423_</t>
  </si>
  <si>
    <t>8574368680008017_</t>
  </si>
  <si>
    <t>2839463615510353_</t>
  </si>
  <si>
    <t>4926655511395911_</t>
  </si>
  <si>
    <t>1816657346718731_</t>
  </si>
  <si>
    <t>1766245756862877_</t>
  </si>
  <si>
    <t>6877252293536633_</t>
  </si>
  <si>
    <t>6356549860740237_</t>
  </si>
  <si>
    <t>5312936800734261_</t>
  </si>
  <si>
    <t>3325721272084347_</t>
  </si>
  <si>
    <t>6678336717813664_</t>
  </si>
  <si>
    <t>2259481108949898_</t>
  </si>
  <si>
    <t>5686246809085498_</t>
  </si>
  <si>
    <t>5858916017475677_</t>
  </si>
  <si>
    <t>8895654797870453_</t>
  </si>
  <si>
    <t>1107755795143598_</t>
  </si>
  <si>
    <t>6153912471872567_</t>
  </si>
  <si>
    <t>4303855526798562_</t>
  </si>
  <si>
    <t>7816937677187540_</t>
  </si>
  <si>
    <t>2648406945354404_</t>
  </si>
  <si>
    <t>6409599881393705_</t>
  </si>
  <si>
    <t>2823192217647489_</t>
  </si>
  <si>
    <t>8550264072302777_</t>
  </si>
  <si>
    <t>3533332164130930_</t>
  </si>
  <si>
    <t>2470911552328699_</t>
  </si>
  <si>
    <t>1798277219610966_</t>
  </si>
  <si>
    <t>6604756110605464_</t>
  </si>
  <si>
    <t>2264713332580063_</t>
  </si>
  <si>
    <t>3462406725053734_</t>
  </si>
  <si>
    <t>8797571406713244_</t>
  </si>
  <si>
    <t>1208537124801158_</t>
  </si>
  <si>
    <t>2276433625562986_</t>
  </si>
  <si>
    <t>6368286613208019_</t>
  </si>
  <si>
    <t>2141723168753142_</t>
  </si>
  <si>
    <t>8201554046898893_</t>
  </si>
  <si>
    <t>7631730985845978_</t>
  </si>
  <si>
    <t>6644880214607726_</t>
  </si>
  <si>
    <t>7815042582491015_</t>
  </si>
  <si>
    <t>8464752440904797_</t>
  </si>
  <si>
    <t>7531675840787315_</t>
  </si>
  <si>
    <t>6283528739240490_</t>
  </si>
  <si>
    <t>1313263695785123_</t>
  </si>
  <si>
    <t>1810538109420936_</t>
  </si>
  <si>
    <t>6501789472728110_</t>
  </si>
  <si>
    <t>7119569842631570_</t>
  </si>
  <si>
    <t>6704544182948128_</t>
  </si>
  <si>
    <t>2705668251912162_</t>
  </si>
  <si>
    <t>8836243256479139_</t>
  </si>
  <si>
    <t>3853225183284077_</t>
  </si>
  <si>
    <t>6416520736145417_</t>
  </si>
  <si>
    <t>3163715232930084_</t>
  </si>
  <si>
    <t>2946899314722922_</t>
  </si>
  <si>
    <t>5658850620176106_</t>
  </si>
  <si>
    <t>8387248450264792_</t>
  </si>
  <si>
    <t>4677219127808054_</t>
  </si>
  <si>
    <t>1236461374154214_</t>
  </si>
  <si>
    <t>3565259426926046_</t>
  </si>
  <si>
    <t>1197143184450815_</t>
  </si>
  <si>
    <t>2596917301148630_</t>
  </si>
  <si>
    <t>6807367335391501_</t>
  </si>
  <si>
    <t>2602817389677604_</t>
  </si>
  <si>
    <t>7705167350273255_</t>
  </si>
  <si>
    <t>8314355463973603_</t>
  </si>
  <si>
    <t>3323538437932177_</t>
  </si>
  <si>
    <t>2320721669607350_</t>
  </si>
  <si>
    <t>8817586668563866_</t>
  </si>
  <si>
    <t>5884386696378489_</t>
  </si>
  <si>
    <t>1241222764300056_</t>
  </si>
  <si>
    <t>7540969303937847_</t>
  </si>
  <si>
    <t>4152816598807308_</t>
  </si>
  <si>
    <t>8562154609955488_</t>
  </si>
  <si>
    <t>7418582461833793_</t>
  </si>
  <si>
    <t>2578023074920589_</t>
  </si>
  <si>
    <t>8183282470801174_</t>
  </si>
  <si>
    <t>6221201612656878_</t>
  </si>
  <si>
    <t>5525212872098219_</t>
  </si>
  <si>
    <t>3848888462636601_</t>
  </si>
  <si>
    <t>1762305435390301_</t>
  </si>
  <si>
    <t>3660815467327440_</t>
  </si>
  <si>
    <t>4143553197756144_</t>
  </si>
  <si>
    <t>5379708601109105_</t>
  </si>
  <si>
    <t>1442352797963523_</t>
  </si>
  <si>
    <t>8781161201847452_</t>
  </si>
  <si>
    <t>1190845719941156_</t>
  </si>
  <si>
    <t>6811382292734239_</t>
  </si>
  <si>
    <t>3192939113281325_</t>
  </si>
  <si>
    <t>1281345373788423_</t>
  </si>
  <si>
    <t>1724687661424493_</t>
  </si>
  <si>
    <t>7272663951643563_</t>
  </si>
  <si>
    <t>8503643432304295_</t>
  </si>
  <si>
    <t>1755621343870781_</t>
  </si>
  <si>
    <t>4750929328579847_</t>
  </si>
  <si>
    <t>8220738407597791_</t>
  </si>
  <si>
    <t>1254475210389486_</t>
  </si>
  <si>
    <t>8672608121393764_</t>
  </si>
  <si>
    <t>6556885331224727_</t>
  </si>
  <si>
    <t>1459904957875912_</t>
  </si>
  <si>
    <t>5609677000509868_</t>
  </si>
  <si>
    <t>4609610580401093_</t>
  </si>
  <si>
    <t>7493011028472020_</t>
  </si>
  <si>
    <t>1579669036107651_</t>
  </si>
  <si>
    <t>6217570546325594_</t>
  </si>
  <si>
    <t>4148936257512882_</t>
  </si>
  <si>
    <t>4999096779756764_</t>
  </si>
  <si>
    <t>6448746754357809_</t>
  </si>
  <si>
    <t>5573485574518428_</t>
  </si>
  <si>
    <t>5242054220414865_</t>
  </si>
  <si>
    <t>6161373876672731_</t>
  </si>
  <si>
    <t>5883085860211457_</t>
  </si>
  <si>
    <t>3323597024513425_</t>
  </si>
  <si>
    <t>5187264697233030_</t>
  </si>
  <si>
    <t>1719002483466557_</t>
  </si>
  <si>
    <t>1566401854273146_</t>
  </si>
  <si>
    <t>3203607001985501_</t>
  </si>
  <si>
    <t>4107244964796122_</t>
  </si>
  <si>
    <t>2500602019675911_</t>
  </si>
  <si>
    <t>6502810672430167_</t>
  </si>
  <si>
    <t>3286338540389248_</t>
  </si>
  <si>
    <t>2249414346281033_</t>
  </si>
  <si>
    <t>4409669439608225_</t>
  </si>
  <si>
    <t>8891436223398335_</t>
  </si>
  <si>
    <t>1127752000576668_</t>
  </si>
  <si>
    <t>8113498054836743_</t>
  </si>
  <si>
    <t>7906554769656366_</t>
  </si>
  <si>
    <t>4408465281496584_</t>
  </si>
  <si>
    <t>2520926001607980_</t>
  </si>
  <si>
    <t>1188955263689593_</t>
  </si>
  <si>
    <t>1510692484827605_</t>
  </si>
  <si>
    <t>6829959951808533_</t>
  </si>
  <si>
    <t>8745811436659032_</t>
  </si>
  <si>
    <t>5882862245612549_</t>
  </si>
  <si>
    <t>5542841044978864_</t>
  </si>
  <si>
    <t>6158606041953365_</t>
  </si>
  <si>
    <t>3399176460300306_</t>
  </si>
  <si>
    <t>5818461775812410_</t>
  </si>
  <si>
    <t>5347640246645981_</t>
  </si>
  <si>
    <t>6675054712016597_</t>
  </si>
  <si>
    <t>8300495416319234_</t>
  </si>
  <si>
    <t>5474662246729329_</t>
  </si>
  <si>
    <t>1598012484870507_</t>
  </si>
  <si>
    <t>5346486361508876_</t>
  </si>
  <si>
    <t>5840321269401618_</t>
  </si>
  <si>
    <t>2720384649867830_</t>
  </si>
  <si>
    <t>2878433915566502_</t>
  </si>
  <si>
    <t>1757801363813516_</t>
  </si>
  <si>
    <t>3108682890962091_</t>
  </si>
  <si>
    <t>4164516008773265_</t>
  </si>
  <si>
    <t>8715875199677508_</t>
  </si>
  <si>
    <t>1585540807788525_</t>
  </si>
  <si>
    <t>3119529222103835_</t>
  </si>
  <si>
    <t>2598372293828229_</t>
  </si>
  <si>
    <t>8879350671050793_</t>
  </si>
  <si>
    <t>1490065646719015_</t>
  </si>
  <si>
    <t>8172707637704587_</t>
  </si>
  <si>
    <t>7874486436085954_</t>
  </si>
  <si>
    <t>6897337129523596_</t>
  </si>
  <si>
    <t>1540902545170990_</t>
  </si>
  <si>
    <t>5572207525716297_</t>
  </si>
  <si>
    <t>2910421307774910_</t>
  </si>
  <si>
    <t>8538806160224736_</t>
  </si>
  <si>
    <t>2339760090909158_</t>
  </si>
  <si>
    <t>3248728516270582_</t>
  </si>
  <si>
    <t>7285025695328471_</t>
  </si>
  <si>
    <t>7735302564510602_</t>
  </si>
  <si>
    <t>1537118909979876_</t>
  </si>
  <si>
    <t>4968454105387058_</t>
  </si>
  <si>
    <t>1798470930148169_</t>
  </si>
  <si>
    <t>4413628997201739_</t>
  </si>
  <si>
    <t>6267388984963470_</t>
  </si>
  <si>
    <t>6890858992513467_</t>
  </si>
  <si>
    <t>1876671444731586_</t>
  </si>
  <si>
    <t>7636019635478668_</t>
  </si>
  <si>
    <t>7759888025205255_</t>
  </si>
  <si>
    <t>6878408589244569_</t>
  </si>
  <si>
    <t>8655277642812383_</t>
  </si>
  <si>
    <t>8471035242947629_</t>
  </si>
  <si>
    <t>8733847227667329_</t>
  </si>
  <si>
    <t>7642452947057876_</t>
  </si>
  <si>
    <t>2918218307281212_</t>
  </si>
  <si>
    <t>6707301150263845_</t>
  </si>
  <si>
    <t>2917575436440683_</t>
  </si>
  <si>
    <t>6140434714251099_</t>
  </si>
  <si>
    <t>6644947113848841_</t>
  </si>
  <si>
    <t>2182339756818893_</t>
  </si>
  <si>
    <t>8205829321711260_</t>
  </si>
  <si>
    <t>2870080970411629_</t>
  </si>
  <si>
    <t>6294829820532422_</t>
  </si>
  <si>
    <t>2177740114350347_</t>
  </si>
  <si>
    <t>7448747108381474_</t>
  </si>
  <si>
    <t>8314463494054371_</t>
  </si>
  <si>
    <t>8328817787874209_</t>
  </si>
  <si>
    <t>1614393056103148_</t>
  </si>
  <si>
    <t>6394375077239693_</t>
  </si>
  <si>
    <t>7393501893452865_</t>
  </si>
  <si>
    <t>7203433031761488_</t>
  </si>
  <si>
    <t>3168376159454727_</t>
  </si>
  <si>
    <t>6158942162525918_</t>
  </si>
  <si>
    <t>4156758283276673_</t>
  </si>
  <si>
    <t>2880538735142798_</t>
  </si>
  <si>
    <t>1250563597915659_</t>
  </si>
  <si>
    <t>4846887735433398_</t>
  </si>
  <si>
    <t>4975092739114887_</t>
  </si>
  <si>
    <t>6370343263423819_</t>
  </si>
  <si>
    <t>6245477607400951_</t>
  </si>
  <si>
    <t>5885743200266117_</t>
  </si>
  <si>
    <t>4664731327418053_</t>
  </si>
  <si>
    <t>3406144844240270_</t>
  </si>
  <si>
    <t>8921179897568694_</t>
  </si>
  <si>
    <t>3272406763879931_</t>
  </si>
  <si>
    <t>7313324897022417_</t>
  </si>
  <si>
    <t>6489859257251401_</t>
  </si>
  <si>
    <t>6318233463522954_</t>
  </si>
  <si>
    <t>8415495480408764_</t>
  </si>
  <si>
    <t>4401868874970591_</t>
  </si>
  <si>
    <t>5244030879079907_</t>
  </si>
  <si>
    <t>6462640201948639_</t>
  </si>
  <si>
    <t>6198261923416074_</t>
  </si>
  <si>
    <t>1689701685998180_</t>
  </si>
  <si>
    <t>6187386924529206_</t>
  </si>
  <si>
    <t>6685936318523884_</t>
  </si>
  <si>
    <t>5278541765893390_</t>
  </si>
  <si>
    <t>1115186794200223_</t>
  </si>
  <si>
    <t>8587030136153191_</t>
  </si>
  <si>
    <t>1847089584714187_</t>
  </si>
  <si>
    <t>5263889328003974_</t>
  </si>
  <si>
    <t>5479875058417483_</t>
  </si>
  <si>
    <t>5500190194455338_</t>
  </si>
  <si>
    <t>8543380810210175_</t>
  </si>
  <si>
    <t>3854113739735350_</t>
  </si>
  <si>
    <t>4590718220486274_</t>
  </si>
  <si>
    <t>7105925018479638_</t>
  </si>
  <si>
    <t>7107548027393291_</t>
  </si>
  <si>
    <t>2529839193193438_</t>
  </si>
  <si>
    <t>7873904237249904_</t>
  </si>
  <si>
    <t>1214350944735443_</t>
  </si>
  <si>
    <t>5142052083258274_</t>
  </si>
  <si>
    <t>4284380989940972_</t>
  </si>
  <si>
    <t>7358852671363751_</t>
  </si>
  <si>
    <t>5204367431571716_</t>
  </si>
  <si>
    <t>3612931876218273_</t>
  </si>
  <si>
    <t>6483200384131906_</t>
  </si>
  <si>
    <t>5151681835012101_</t>
  </si>
  <si>
    <t>1785816148726943_</t>
  </si>
  <si>
    <t>2877576628100352_</t>
  </si>
  <si>
    <t>8197032170724345_</t>
  </si>
  <si>
    <t>7260626222336052_</t>
  </si>
  <si>
    <t>4797210867053628_</t>
  </si>
  <si>
    <t>4406502419157159_</t>
  </si>
  <si>
    <t>3629925497286755_</t>
  </si>
  <si>
    <t>8292326022077508_</t>
  </si>
  <si>
    <t>8410861783214619_</t>
  </si>
  <si>
    <t>7280277137949264_</t>
  </si>
  <si>
    <t>7754527922930682_</t>
  </si>
  <si>
    <t>2637345721203689_</t>
  </si>
  <si>
    <t>6859225859636557_</t>
  </si>
  <si>
    <t>8896443923288733_</t>
  </si>
  <si>
    <t>4158640545938460_</t>
  </si>
  <si>
    <t>6865521866297032_</t>
  </si>
  <si>
    <t>2991741468396949_</t>
  </si>
  <si>
    <t>7354197964787300_</t>
  </si>
  <si>
    <t>1746152246644355_</t>
  </si>
  <si>
    <t>8638326178581170_</t>
  </si>
  <si>
    <t>4697530520137767_</t>
  </si>
  <si>
    <t>6862079731769052_</t>
  </si>
  <si>
    <t>6780641245487553_</t>
  </si>
  <si>
    <t>6199379657397103_</t>
  </si>
  <si>
    <t>7265365900819872_</t>
  </si>
  <si>
    <t>1749017736813884_</t>
  </si>
  <si>
    <t>8695467017570871_</t>
  </si>
  <si>
    <t>7911223497722193_</t>
  </si>
  <si>
    <t>7616558078446611_</t>
  </si>
  <si>
    <t>1413486436015196_</t>
  </si>
  <si>
    <t>6866413883165781_</t>
  </si>
  <si>
    <t>1667632969560393_</t>
  </si>
  <si>
    <t>8132652129541603_</t>
  </si>
  <si>
    <t>2196412273825144_</t>
  </si>
  <si>
    <t>6855272173001764_</t>
  </si>
  <si>
    <t>2557670705827256_</t>
  </si>
  <si>
    <t>7654342787626111_</t>
  </si>
  <si>
    <t>2211074467246336_</t>
  </si>
  <si>
    <t>3315495611335814_</t>
  </si>
  <si>
    <t>3104602932994819_</t>
  </si>
  <si>
    <t>7710203036810708_</t>
  </si>
  <si>
    <t>1780777181401203_</t>
  </si>
  <si>
    <t>7126201539141269_</t>
  </si>
  <si>
    <t>8837143542180364_</t>
  </si>
  <si>
    <t>1130486787349986_</t>
  </si>
  <si>
    <t>7326895340165412_</t>
  </si>
  <si>
    <t>黄倩</t>
  </si>
  <si>
    <t>1836151620823708_</t>
  </si>
  <si>
    <t>4756333534553714_</t>
  </si>
  <si>
    <t>2258623376251550_</t>
  </si>
  <si>
    <t>1462260770978559_</t>
  </si>
  <si>
    <t>2670657042027484_</t>
  </si>
  <si>
    <t>6785772139913871_</t>
  </si>
  <si>
    <t>5696046752149207_</t>
  </si>
  <si>
    <t>4620494123642310_</t>
  </si>
  <si>
    <t>4428699063106112_</t>
  </si>
  <si>
    <t>5860302407990419_</t>
  </si>
  <si>
    <t>8173649953679593_</t>
  </si>
  <si>
    <t>6385466384444359_</t>
  </si>
  <si>
    <t>4717609216919406_</t>
  </si>
  <si>
    <t>7975266592683389_</t>
  </si>
  <si>
    <t>5502893835381634_</t>
  </si>
  <si>
    <t>4573550894278200_</t>
  </si>
  <si>
    <t>6290455147707784_</t>
  </si>
  <si>
    <t>3250659854352284_</t>
  </si>
  <si>
    <t>4827795187941928_</t>
  </si>
  <si>
    <t>1637814588055356_</t>
  </si>
  <si>
    <t>1211419150255211_</t>
  </si>
  <si>
    <t>4699140280429516_</t>
  </si>
  <si>
    <t>8773385259643360_</t>
  </si>
  <si>
    <t>1594037699030536_</t>
  </si>
  <si>
    <t>2821478234017710_</t>
  </si>
  <si>
    <t>5161619274054767_</t>
  </si>
  <si>
    <t>5263167027021163_</t>
  </si>
  <si>
    <t>7172064007458548_</t>
  </si>
  <si>
    <t>4403251969183831_</t>
  </si>
  <si>
    <t>6405249602239808_</t>
  </si>
  <si>
    <t>5625722512625003_</t>
  </si>
  <si>
    <t>4265624407241649_</t>
  </si>
  <si>
    <t>1684907601729472_</t>
  </si>
  <si>
    <t>2377886326555819_</t>
  </si>
  <si>
    <t>6424651970176222_</t>
  </si>
  <si>
    <t>1835329934851885_</t>
  </si>
  <si>
    <t>6918781099075852_</t>
  </si>
  <si>
    <t>3705435002868478_</t>
  </si>
  <si>
    <t>6742762720110510_</t>
  </si>
  <si>
    <t>1899367923690215_</t>
  </si>
  <si>
    <t>8155527217173900_</t>
  </si>
  <si>
    <t>3448042539082425_</t>
  </si>
  <si>
    <t>2137671941674772_</t>
  </si>
  <si>
    <t>7621433160386494_</t>
  </si>
  <si>
    <t>3464769846648669_</t>
  </si>
  <si>
    <t>3129147313681256_</t>
  </si>
  <si>
    <t>2815697640337828_</t>
  </si>
  <si>
    <t>8380458276560391_</t>
  </si>
  <si>
    <t>6661173836078898_</t>
  </si>
  <si>
    <t>3267915390249603_</t>
  </si>
  <si>
    <t>5650531342649028_</t>
  </si>
  <si>
    <t>6200899459695711_</t>
  </si>
  <si>
    <t>4393149278975069_</t>
  </si>
  <si>
    <t>7617619009860133_</t>
  </si>
  <si>
    <t>2305862489800957_</t>
  </si>
  <si>
    <t>8773395686316731_</t>
  </si>
  <si>
    <t>5682334497168654_</t>
  </si>
  <si>
    <t>2834389387317028_</t>
  </si>
  <si>
    <t>8689501058448559_</t>
  </si>
  <si>
    <t>8802266262076517_</t>
  </si>
  <si>
    <t>7274938264950989_</t>
  </si>
  <si>
    <t>1953551290706125_</t>
  </si>
  <si>
    <t>6208447613925878_</t>
  </si>
  <si>
    <t>8234590942747529_</t>
  </si>
  <si>
    <t>2392034330688826_</t>
  </si>
  <si>
    <t>1804164299327426_</t>
  </si>
  <si>
    <t>1118140733468144_</t>
  </si>
  <si>
    <t>1809206680613678_</t>
  </si>
  <si>
    <t>7101114070509309_</t>
  </si>
  <si>
    <t>2221342474012695_</t>
  </si>
  <si>
    <t>1445051122523383_</t>
  </si>
  <si>
    <t>5621948475417823_</t>
  </si>
  <si>
    <t>5816427490998566_</t>
  </si>
  <si>
    <t>1650940074524195_</t>
  </si>
  <si>
    <t>4845666631721536_</t>
  </si>
  <si>
    <t>3624006373045746_</t>
  </si>
  <si>
    <t>1583651628354210_</t>
  </si>
  <si>
    <t>7755995232633324_</t>
  </si>
  <si>
    <t>2594228748077854_</t>
  </si>
  <si>
    <t>7165904437603575_</t>
  </si>
  <si>
    <t>8662917759015251_</t>
  </si>
  <si>
    <t>7529637563521026_</t>
  </si>
  <si>
    <t>6726832959877534_</t>
  </si>
  <si>
    <t>8321934593202145_</t>
  </si>
  <si>
    <t>8331789518438060_</t>
  </si>
  <si>
    <t>4891031042906385_</t>
  </si>
  <si>
    <t>6672716624137653_</t>
  </si>
  <si>
    <t>8867662085457744_</t>
  </si>
  <si>
    <t>2339632886849388_</t>
  </si>
  <si>
    <t>2354688822685231_</t>
  </si>
  <si>
    <t>8264599647569195_</t>
  </si>
  <si>
    <t>5800838219967630_</t>
  </si>
  <si>
    <t>8380363648692054_</t>
  </si>
  <si>
    <t>8110717428469159_</t>
  </si>
  <si>
    <t>4397875291973047_</t>
  </si>
  <si>
    <t>1431539058643971_</t>
  </si>
  <si>
    <t>5168316327790047_</t>
  </si>
  <si>
    <t>5486207389998883_</t>
  </si>
  <si>
    <t>5738655741416952_</t>
  </si>
  <si>
    <t>8317962019513560_</t>
  </si>
  <si>
    <t>3478594727730125_</t>
  </si>
  <si>
    <t>6486420592508750_</t>
  </si>
  <si>
    <t>3591115556159485_</t>
  </si>
  <si>
    <t>1319645608859103_</t>
  </si>
  <si>
    <t>1352445252553516_</t>
  </si>
  <si>
    <t>2220243458378615_</t>
  </si>
  <si>
    <t>8661900018212736_</t>
  </si>
  <si>
    <t>3381247454125923_</t>
  </si>
  <si>
    <t>1784239178093820_</t>
  </si>
  <si>
    <t>5281037943228711_</t>
  </si>
  <si>
    <t>3175651750695762_</t>
  </si>
  <si>
    <t>1458334136381760_</t>
  </si>
  <si>
    <t>3602000762640914_</t>
  </si>
  <si>
    <t>5107556590459415_</t>
  </si>
  <si>
    <t>3683737456157417_</t>
  </si>
  <si>
    <t>2677580106471743_</t>
  </si>
  <si>
    <t>4287865618219493_</t>
  </si>
  <si>
    <t>6189874591643203_</t>
  </si>
  <si>
    <t>5208115732566996_</t>
  </si>
  <si>
    <t>6384468063401291_</t>
  </si>
  <si>
    <t>3855126621241284_</t>
  </si>
  <si>
    <t>6849271921325798_</t>
  </si>
  <si>
    <t>2161897385656408_</t>
  </si>
  <si>
    <t>2309597184067003_</t>
  </si>
  <si>
    <t>1743567737034742_</t>
  </si>
  <si>
    <t>7263012259619346_</t>
  </si>
  <si>
    <t>8352897388976132_</t>
  </si>
  <si>
    <t>7870980872104575_</t>
  </si>
  <si>
    <t>8398570428229547_</t>
  </si>
  <si>
    <t>3646693800337717_</t>
  </si>
  <si>
    <t>2361410619777709_</t>
  </si>
  <si>
    <t>3381474711070514_</t>
  </si>
  <si>
    <t>1561508204822108_</t>
  </si>
  <si>
    <t>2548712183284699_</t>
  </si>
  <si>
    <t>3656514420975845_</t>
  </si>
  <si>
    <t>7834834559900889_</t>
  </si>
  <si>
    <t>7211551804955717_</t>
  </si>
  <si>
    <t>7221176604203770_</t>
  </si>
  <si>
    <t>6109440949533757_</t>
  </si>
  <si>
    <t>3294128184853871_</t>
  </si>
  <si>
    <t>6228082880502124_</t>
  </si>
  <si>
    <t>5345556460435446_</t>
  </si>
  <si>
    <t>6864133820264727_</t>
  </si>
  <si>
    <t>2364215993638438_</t>
  </si>
  <si>
    <t>1908085413115244_</t>
  </si>
  <si>
    <t>7318710426610874_</t>
  </si>
  <si>
    <t>7494548451105576_</t>
  </si>
  <si>
    <t>3534722144227200_</t>
  </si>
  <si>
    <t>7280327483296649_</t>
  </si>
  <si>
    <t>1765726287466763_</t>
  </si>
  <si>
    <t>6822440690545273_</t>
  </si>
  <si>
    <t>4886075686999124_</t>
  </si>
  <si>
    <t>5249216052751722_</t>
  </si>
  <si>
    <t>2733271505934197_</t>
  </si>
  <si>
    <t>2295290229617421_</t>
  </si>
  <si>
    <t>8739092378869285_</t>
  </si>
  <si>
    <t>2842620598252983_</t>
  </si>
  <si>
    <t>1665956970531758_</t>
  </si>
  <si>
    <t>4914518706561518_</t>
  </si>
  <si>
    <t>6475391856590291_</t>
  </si>
  <si>
    <t>1914094319666697_</t>
  </si>
  <si>
    <t>5734050728745413_</t>
  </si>
  <si>
    <t>3750781980904107_</t>
  </si>
  <si>
    <t>4791790712531053_</t>
  </si>
  <si>
    <t>6485377212718538_</t>
  </si>
  <si>
    <t>5532437284827838_</t>
  </si>
  <si>
    <t>7304461144487532_</t>
  </si>
  <si>
    <t>1583557261680675_</t>
  </si>
  <si>
    <t>4306848159145155_</t>
  </si>
  <si>
    <t>5421736299519155_</t>
  </si>
  <si>
    <t>4202703893703587_</t>
  </si>
  <si>
    <t>4135293381823266_</t>
  </si>
  <si>
    <t>2813570444626611_</t>
  </si>
  <si>
    <t>2833966655331085_</t>
  </si>
  <si>
    <t>1273234854113109_</t>
  </si>
  <si>
    <t>3274799706586348_</t>
  </si>
  <si>
    <t>5173641107016007_</t>
  </si>
  <si>
    <t>4672564577695055_</t>
  </si>
  <si>
    <t>4778693773492187_</t>
  </si>
  <si>
    <t>3832023568369115_</t>
  </si>
  <si>
    <t>8234171898142727_</t>
  </si>
  <si>
    <t>3625571276585868_</t>
  </si>
  <si>
    <t>6402231630031171_</t>
  </si>
  <si>
    <t>5163271614704042_</t>
  </si>
  <si>
    <t>2344002455145824_</t>
  </si>
  <si>
    <t>2187272127663591_</t>
  </si>
  <si>
    <t>7385617707884518_</t>
  </si>
  <si>
    <t>2282540325284276_</t>
  </si>
  <si>
    <t>3511055892315916_</t>
  </si>
  <si>
    <t>4134092804223729_</t>
  </si>
  <si>
    <t>7485883826993973_</t>
  </si>
  <si>
    <t>1153534061122700_</t>
  </si>
  <si>
    <t>3905243849521184_</t>
  </si>
  <si>
    <t>1905569367356497_</t>
  </si>
  <si>
    <t>3307002317756527_</t>
  </si>
  <si>
    <t>8313847071047315_</t>
  </si>
  <si>
    <t>2104656905553872_</t>
  </si>
  <si>
    <t>7496755072116074_</t>
  </si>
  <si>
    <t>4695990551808298_</t>
  </si>
  <si>
    <t>2267000062643166_</t>
  </si>
  <si>
    <t>7185587863171444_</t>
  </si>
  <si>
    <t>3228269560622967_</t>
  </si>
  <si>
    <t>7858216776557189_</t>
  </si>
  <si>
    <t>6896819974918920_</t>
  </si>
  <si>
    <t>5471625029726453_</t>
  </si>
  <si>
    <t>6382929832169194_</t>
  </si>
  <si>
    <t>3917432102438130_</t>
  </si>
  <si>
    <t>4300833044021669_</t>
  </si>
  <si>
    <t>8501945362062237_</t>
  </si>
  <si>
    <t>3341700264689251_</t>
  </si>
  <si>
    <t>8436428720132521_</t>
  </si>
  <si>
    <t>2565677827221529_</t>
  </si>
  <si>
    <t>4537829245561718_</t>
  </si>
  <si>
    <t>3393598087465111_</t>
  </si>
  <si>
    <t>3515069693489855_</t>
  </si>
  <si>
    <t>7420633258056547_</t>
  </si>
  <si>
    <t>6911821212089885_</t>
  </si>
  <si>
    <t>7162161436821621_</t>
  </si>
  <si>
    <t>1673054267475459_</t>
  </si>
  <si>
    <t>1890090064260143_</t>
  </si>
  <si>
    <t>7474470280880577_</t>
  </si>
  <si>
    <t>4808205241444466_</t>
  </si>
  <si>
    <t>7528655154301285_</t>
  </si>
  <si>
    <t>1237457481094290_</t>
  </si>
  <si>
    <t>4888782423075966_</t>
  </si>
  <si>
    <t>6479669429018807_</t>
  </si>
  <si>
    <t>5748032616654676_</t>
  </si>
  <si>
    <t>5394775313857113_</t>
  </si>
  <si>
    <t>3108940637734189_</t>
  </si>
  <si>
    <t>5885096989946760_</t>
  </si>
  <si>
    <t>5231770832280304_</t>
  </si>
  <si>
    <t>3549810820246360_</t>
  </si>
  <si>
    <t>6782294406109633_</t>
  </si>
  <si>
    <t>3373451271216093_</t>
  </si>
  <si>
    <t>3544455794793621_</t>
  </si>
  <si>
    <t>8645200866160817_</t>
  </si>
  <si>
    <t>3105313687559278_</t>
  </si>
  <si>
    <t>3119778423131684_</t>
  </si>
  <si>
    <t>4227389423100478_</t>
  </si>
  <si>
    <t>3393630662707424_</t>
  </si>
  <si>
    <t>2144929764704488_</t>
  </si>
  <si>
    <t>2933065479567242_</t>
  </si>
  <si>
    <t>5266499798114093_</t>
  </si>
  <si>
    <t>4150691281734574_</t>
  </si>
  <si>
    <t>4112158402820557_</t>
  </si>
  <si>
    <t>7329316146379659_</t>
  </si>
  <si>
    <t>5726659396289031_</t>
  </si>
  <si>
    <t>8179182552758429_</t>
  </si>
  <si>
    <t>6833475069472225_</t>
  </si>
  <si>
    <t>4471690532134624_</t>
  </si>
  <si>
    <t>6785908580458877_</t>
  </si>
  <si>
    <t>7809044847087685_</t>
  </si>
  <si>
    <t>7254004575195433_</t>
  </si>
  <si>
    <t>1211134120474799_</t>
  </si>
  <si>
    <t>4479746753252930_</t>
  </si>
  <si>
    <t>8745040675298125_</t>
  </si>
  <si>
    <t>3531470264226678_</t>
  </si>
  <si>
    <t>7643975967935315_</t>
  </si>
  <si>
    <t>3512905017271723_</t>
  </si>
  <si>
    <t>5789252230671457_</t>
  </si>
  <si>
    <t>6184956617205582_</t>
  </si>
  <si>
    <t>7832741977375876_</t>
  </si>
  <si>
    <t>2676381178600197_</t>
  </si>
  <si>
    <t>4463997406582043_</t>
  </si>
  <si>
    <t>1905464692869293_</t>
  </si>
  <si>
    <t>4781826208438050_</t>
  </si>
  <si>
    <t>4152827801878948_</t>
  </si>
  <si>
    <t>6353178012701195_</t>
  </si>
  <si>
    <t>5589149014686956_</t>
  </si>
  <si>
    <t>2732094180073402_</t>
  </si>
  <si>
    <t>1660607121155156_</t>
  </si>
  <si>
    <t>1122060052243093_</t>
  </si>
  <si>
    <t>5327293375572262_</t>
  </si>
  <si>
    <t>1716443495580666_</t>
  </si>
  <si>
    <t>7593984091232804_</t>
  </si>
  <si>
    <t>6175224782131006_</t>
  </si>
  <si>
    <t>5496113692653997_</t>
  </si>
  <si>
    <t>7819350541373709_</t>
  </si>
  <si>
    <t>4453884249946830_</t>
  </si>
  <si>
    <t>7417756366445030_</t>
  </si>
  <si>
    <t>5737201123766714_</t>
  </si>
  <si>
    <t>2868544864088162_</t>
  </si>
  <si>
    <t>4782065664452610_</t>
  </si>
  <si>
    <t>2159336364507042_</t>
  </si>
  <si>
    <t>6900336020310010_</t>
  </si>
  <si>
    <t>2447241522831753_</t>
  </si>
  <si>
    <t>5259535843271528_</t>
  </si>
  <si>
    <t>2764811285712702_</t>
  </si>
  <si>
    <t>1910778854837903_</t>
  </si>
  <si>
    <t>1185892279792151_</t>
  </si>
  <si>
    <t>7287309965133833_</t>
  </si>
  <si>
    <t>1742837305735179_</t>
  </si>
  <si>
    <t>5667378584579418_</t>
  </si>
  <si>
    <t>8305467366975422_</t>
  </si>
  <si>
    <t>3869541185847636_</t>
  </si>
  <si>
    <t>7537981291992603_</t>
  </si>
  <si>
    <t>2829023640659650_</t>
  </si>
  <si>
    <t>2756474688682469_</t>
  </si>
  <si>
    <t>7695513130591551_</t>
  </si>
  <si>
    <t>3256734268310237_</t>
  </si>
  <si>
    <t>5786555791911451_</t>
  </si>
  <si>
    <t>1212690021481114_</t>
  </si>
  <si>
    <t>1775301753053526_</t>
  </si>
  <si>
    <t>5182685306612295_</t>
  </si>
  <si>
    <t>4153516975390434_</t>
  </si>
  <si>
    <t>3178179764448241_</t>
  </si>
  <si>
    <t>1570035227472195_</t>
  </si>
  <si>
    <t>4589740120369522_</t>
  </si>
  <si>
    <t>4896305530621304_</t>
  </si>
  <si>
    <t>4556618185513437_</t>
  </si>
  <si>
    <t>6635435737640158_</t>
  </si>
  <si>
    <t>5298775810206738_</t>
  </si>
  <si>
    <t>5417136434685282_</t>
  </si>
  <si>
    <t>6164971407617633_</t>
  </si>
  <si>
    <t>5382968562746927_</t>
  </si>
  <si>
    <t>4616295784859752_</t>
  </si>
  <si>
    <t>2815118163627516_</t>
  </si>
  <si>
    <t>6380522213117772_</t>
  </si>
  <si>
    <t>6609621869541861_</t>
  </si>
  <si>
    <t>1638441879871685_</t>
  </si>
  <si>
    <t>5374236477410480_</t>
  </si>
  <si>
    <t>2802976478050581_</t>
  </si>
  <si>
    <t>2396151641468750_</t>
  </si>
  <si>
    <t>2447906063291736_</t>
  </si>
  <si>
    <t>8124102214553725_</t>
  </si>
  <si>
    <t>8444618758558196_</t>
  </si>
  <si>
    <t>6631712223592798_</t>
  </si>
  <si>
    <t>5921599179125761_</t>
  </si>
  <si>
    <t>7882487659651780_</t>
  </si>
  <si>
    <t>6737425581891839_</t>
  </si>
  <si>
    <t>8791414851830849_</t>
  </si>
  <si>
    <t>2250916021310754_</t>
  </si>
  <si>
    <t>8377696871061847_</t>
  </si>
  <si>
    <t>7691859569776568_</t>
  </si>
  <si>
    <t>5794177136835116_</t>
  </si>
  <si>
    <t>3773576796712051_</t>
  </si>
  <si>
    <t>6526028229226599_</t>
  </si>
  <si>
    <t>1444812878265894_</t>
  </si>
  <si>
    <t>6316471724568246_</t>
  </si>
  <si>
    <t>8207423330898981_</t>
  </si>
  <si>
    <t>6573375459043488_</t>
  </si>
  <si>
    <t>4569989670076803_</t>
  </si>
  <si>
    <t>2576568044027972_</t>
  </si>
  <si>
    <t>3225243207630566_</t>
  </si>
  <si>
    <t>5605913905591783_</t>
  </si>
  <si>
    <t>6476072267721397_</t>
  </si>
  <si>
    <t>5305497265863681_</t>
  </si>
  <si>
    <t>1225980365601127_</t>
  </si>
  <si>
    <t>8203537792593428_</t>
  </si>
  <si>
    <t>3425744428166303_</t>
  </si>
  <si>
    <t>6815182744363466_</t>
  </si>
  <si>
    <t>2185014462659678_</t>
  </si>
  <si>
    <t>6651859264748845_</t>
  </si>
  <si>
    <t>6321625224161942_</t>
  </si>
  <si>
    <t>2509322775708119_</t>
  </si>
  <si>
    <t>8209069976929978_</t>
  </si>
  <si>
    <t>6449462296779792_</t>
  </si>
  <si>
    <t>8386639985342392_</t>
  </si>
  <si>
    <t>4666114349466311_</t>
  </si>
  <si>
    <t>3276532344027964_</t>
  </si>
  <si>
    <t>2890723967899902_</t>
  </si>
  <si>
    <t>7183341677309006_</t>
  </si>
  <si>
    <t>6166490092190498_</t>
  </si>
  <si>
    <t>2752897991736085_</t>
  </si>
  <si>
    <t>3638394739376296_</t>
  </si>
  <si>
    <t>8478424409556690_</t>
  </si>
  <si>
    <t>3812013880283836_</t>
  </si>
  <si>
    <t>3239822384053001_</t>
  </si>
  <si>
    <t>4320350198250583_</t>
  </si>
  <si>
    <t>5807775929257638_</t>
  </si>
  <si>
    <t>2818505442310206_</t>
  </si>
  <si>
    <t>4432726596806922_</t>
  </si>
  <si>
    <t>6493344276553247_</t>
  </si>
  <si>
    <t>3478783344283460_</t>
  </si>
  <si>
    <t>4327605724724670_</t>
  </si>
  <si>
    <t>5745219988608858_</t>
  </si>
  <si>
    <t>6478654086338796_</t>
  </si>
  <si>
    <t>5877825524800621_</t>
  </si>
  <si>
    <t>7386510286651448_</t>
  </si>
  <si>
    <t>8539142659606628_</t>
  </si>
  <si>
    <t>2316926758613144_</t>
  </si>
  <si>
    <t>4904175516027511_</t>
  </si>
  <si>
    <t>1266537555928971_</t>
  </si>
  <si>
    <t>7601184712556231_</t>
  </si>
  <si>
    <t>6856349235432274_</t>
  </si>
  <si>
    <t>3609710858327532_</t>
  </si>
  <si>
    <t>3607284043203321_</t>
  </si>
  <si>
    <t>5861125953944038_</t>
  </si>
  <si>
    <t>4604677858313470_</t>
  </si>
  <si>
    <t>3823750660201739_</t>
  </si>
  <si>
    <t>5691887439327694_</t>
  </si>
  <si>
    <t>8612126455706795_</t>
  </si>
  <si>
    <t>1282307088350691_</t>
  </si>
  <si>
    <t>4118201013528218_</t>
  </si>
  <si>
    <t>8787025633586701_</t>
  </si>
  <si>
    <t>8444463866026635_</t>
  </si>
  <si>
    <t>4207610760457293_</t>
  </si>
  <si>
    <t>8118421781404976_</t>
  </si>
  <si>
    <t>4723258152122153_</t>
  </si>
  <si>
    <t>7642391194562124_</t>
  </si>
  <si>
    <t>1734482246201819_</t>
  </si>
  <si>
    <t>2800998305971844_</t>
  </si>
  <si>
    <t>6825914000361807_</t>
  </si>
  <si>
    <t>5559516510044328_</t>
  </si>
  <si>
    <t>5631484142275874_</t>
  </si>
  <si>
    <t>8651014316392260_</t>
  </si>
  <si>
    <t>6306690047827831_</t>
  </si>
  <si>
    <t>7322329388591601_</t>
  </si>
  <si>
    <t>8493803922585074_</t>
  </si>
  <si>
    <t>1462583498525398_</t>
  </si>
  <si>
    <t>7201058909638380_</t>
  </si>
  <si>
    <t>7265664748401520_</t>
  </si>
  <si>
    <t>7250429389081489_</t>
  </si>
  <si>
    <t>2372023753126598_</t>
  </si>
  <si>
    <t>1985646806467378_</t>
  </si>
  <si>
    <t>2548862372474249_</t>
  </si>
  <si>
    <t>1112987788612189_</t>
  </si>
  <si>
    <t>5514023816779250_</t>
  </si>
  <si>
    <t>2275326451689731_</t>
  </si>
  <si>
    <t>2482302501152024_</t>
  </si>
  <si>
    <t>4655733660728446_</t>
  </si>
  <si>
    <t>6167124375967111_</t>
  </si>
  <si>
    <t>3913163507576568_</t>
  </si>
  <si>
    <t>8693181430453431_</t>
  </si>
  <si>
    <t>3227893987444851_</t>
  </si>
  <si>
    <t>8365665162244938_</t>
  </si>
  <si>
    <t>5250886257809601_</t>
  </si>
  <si>
    <t>1687459896341117_</t>
  </si>
  <si>
    <t>6463547189891668_</t>
  </si>
  <si>
    <t>6914728806803412_</t>
  </si>
  <si>
    <t>6761599603203770_</t>
  </si>
  <si>
    <t>5254492437438834_</t>
  </si>
  <si>
    <t>5808976643574063_</t>
  </si>
  <si>
    <t>1174618513555559_</t>
  </si>
  <si>
    <t>6138523793681660_</t>
  </si>
  <si>
    <t>4828872917978392_</t>
  </si>
  <si>
    <t>5648463172259635_</t>
  </si>
  <si>
    <t>4780341412029924_</t>
  </si>
  <si>
    <t>6296368829541997_</t>
  </si>
  <si>
    <t>3884602889655355_</t>
  </si>
  <si>
    <t>1638870699757267_</t>
  </si>
  <si>
    <t>5207595610281876_</t>
  </si>
  <si>
    <t>3330662667563410_</t>
  </si>
  <si>
    <t>4324871073164006_</t>
  </si>
  <si>
    <t>4466543590953499_</t>
  </si>
  <si>
    <t>1722276423707474_</t>
  </si>
  <si>
    <t>8997343923676271_</t>
  </si>
  <si>
    <t>1478631574700814_</t>
  </si>
  <si>
    <t>4588424787554201_</t>
  </si>
  <si>
    <t>7423255812566891_</t>
  </si>
  <si>
    <t>8613158212800665_</t>
  </si>
  <si>
    <t>1849984850849140_</t>
  </si>
  <si>
    <t>6869958610168424_</t>
  </si>
  <si>
    <t>2452037530868032_</t>
  </si>
  <si>
    <t>3195488333856274_</t>
  </si>
  <si>
    <t>2502238545721101_</t>
  </si>
  <si>
    <t>8449025695052759_</t>
  </si>
  <si>
    <t>6123979902573785_</t>
  </si>
  <si>
    <t>3426017519360105_</t>
  </si>
  <si>
    <t>3268982643244233_</t>
  </si>
  <si>
    <t>5176727658278411_</t>
  </si>
  <si>
    <t>1176142186707078_</t>
  </si>
  <si>
    <t>8444456995607504_</t>
  </si>
  <si>
    <t>3541978717109162_</t>
  </si>
  <si>
    <t>8679977553110927_</t>
  </si>
  <si>
    <t>7187172718188736_</t>
  </si>
  <si>
    <t>3429567333957594_</t>
  </si>
  <si>
    <t>4732731093913405_</t>
  </si>
  <si>
    <t>5265342204841596_</t>
  </si>
  <si>
    <t>3254166073429683_</t>
  </si>
  <si>
    <t>1975382030419808_</t>
  </si>
  <si>
    <t>5752247705293802_</t>
  </si>
  <si>
    <t>5881196371206752_</t>
  </si>
  <si>
    <t>2889563888220066_</t>
  </si>
  <si>
    <t>4745027585861388_</t>
  </si>
  <si>
    <t>7921492441920561_</t>
  </si>
  <si>
    <t>5581503045787722_</t>
  </si>
  <si>
    <t>1888726076255122_</t>
  </si>
  <si>
    <t>5469079531361769_</t>
  </si>
  <si>
    <t>5749275923686366_</t>
  </si>
  <si>
    <t>4423373411235531_</t>
  </si>
  <si>
    <t>3111268304866894_</t>
  </si>
  <si>
    <t>7581066955416527_</t>
  </si>
  <si>
    <t>3878322488034513_</t>
  </si>
  <si>
    <t>6249460959066304_</t>
  </si>
  <si>
    <t>6588438164986099_</t>
  </si>
  <si>
    <t>3286866833061588_</t>
  </si>
  <si>
    <t>8306156050349845_</t>
  </si>
  <si>
    <t>7268026036390369_</t>
  </si>
  <si>
    <t>2404894490252812_</t>
  </si>
  <si>
    <t>4396183745324051_</t>
  </si>
  <si>
    <t>1445137401464448_</t>
  </si>
  <si>
    <t>2643390681060457_</t>
  </si>
  <si>
    <t>7771295282835455_</t>
  </si>
  <si>
    <t>4357650060319282_</t>
  </si>
  <si>
    <t>8834671165609938_</t>
  </si>
  <si>
    <t>1492338936196369_</t>
  </si>
  <si>
    <t>3195654453164224_</t>
  </si>
  <si>
    <t>8217536879975826_</t>
  </si>
  <si>
    <t>5597163017307035_</t>
  </si>
  <si>
    <t>3475954768427373_</t>
  </si>
  <si>
    <t>7527492281295673_</t>
  </si>
  <si>
    <t>8455322143181563_</t>
  </si>
  <si>
    <t>4679183307572494_</t>
  </si>
  <si>
    <t>2334178082158185_</t>
  </si>
  <si>
    <t>6320591784855264_</t>
  </si>
  <si>
    <t>1881010316710995_</t>
  </si>
  <si>
    <t>4456372770019406_</t>
  </si>
  <si>
    <t>3346916539515369_</t>
  </si>
  <si>
    <t>4553933125465737_</t>
  </si>
  <si>
    <t>1516706651755466_</t>
  </si>
  <si>
    <t>4846310420191862_</t>
  </si>
  <si>
    <t>5832537630481321_</t>
  </si>
  <si>
    <t>2912436029368394_</t>
  </si>
  <si>
    <t>2209029934397915_</t>
  </si>
  <si>
    <t>4521575006285887_</t>
  </si>
  <si>
    <t>7272926379737715_</t>
  </si>
  <si>
    <t>3728313167763025_</t>
  </si>
  <si>
    <t>2710686403810622_</t>
  </si>
  <si>
    <t>6133204564448506_</t>
  </si>
  <si>
    <t>4377357690831421_</t>
  </si>
  <si>
    <t>2782926115140068_</t>
  </si>
  <si>
    <t>2377691658152546_</t>
  </si>
  <si>
    <t>7615373235538241_</t>
  </si>
  <si>
    <t>6366529255442806_</t>
  </si>
  <si>
    <t>5784286505243085_</t>
  </si>
  <si>
    <t>3200760047820330_</t>
  </si>
  <si>
    <t>7126023699075580_</t>
  </si>
  <si>
    <t>3580659855288329_</t>
  </si>
  <si>
    <t>5454746889759569_</t>
  </si>
  <si>
    <t>2866430677215021_</t>
  </si>
  <si>
    <t>7609188266106021_</t>
  </si>
  <si>
    <t>5215703139007446_</t>
  </si>
  <si>
    <t>7627975855290985_</t>
  </si>
  <si>
    <t>3385696181217325_</t>
  </si>
  <si>
    <t>7809938183862380_</t>
  </si>
  <si>
    <t>1692153842797354_</t>
  </si>
  <si>
    <t>5234252344172671_</t>
  </si>
  <si>
    <t>7884027746033466_</t>
  </si>
  <si>
    <t>1920870787031908_</t>
  </si>
  <si>
    <t>1324920502434336_</t>
  </si>
  <si>
    <t>8580064492953100_</t>
  </si>
  <si>
    <t>1110749542903622_</t>
  </si>
  <si>
    <t>6763999819606147_</t>
  </si>
  <si>
    <t>6631519182263901_</t>
  </si>
  <si>
    <t>7116667160305740_</t>
  </si>
  <si>
    <t>6434020986008452_</t>
  </si>
  <si>
    <t>3537054770402753_</t>
  </si>
  <si>
    <t>7678905479127419_</t>
  </si>
  <si>
    <t>2574972261914710_</t>
  </si>
  <si>
    <t>2857288570413881_</t>
  </si>
  <si>
    <t>2760217374329630_</t>
  </si>
  <si>
    <t>3351513418344059_</t>
  </si>
  <si>
    <t>8104644553990397_</t>
  </si>
  <si>
    <t>5306444114985009_</t>
  </si>
  <si>
    <t>8517928416261413_</t>
  </si>
  <si>
    <t>3601931606755289_</t>
  </si>
  <si>
    <t>1399237005831048_</t>
  </si>
  <si>
    <t>8654697723850352_</t>
  </si>
  <si>
    <t>8479157795531151_</t>
  </si>
  <si>
    <t>1162938812002947_</t>
  </si>
  <si>
    <t>4303822830438289_</t>
  </si>
  <si>
    <t>4739236121318740_</t>
  </si>
  <si>
    <t>4838902552599722_</t>
  </si>
  <si>
    <t>4355800144662990_</t>
  </si>
  <si>
    <t>5802846142995704_</t>
  </si>
  <si>
    <t>7376515560646448_</t>
  </si>
  <si>
    <t>1991388395341233_</t>
  </si>
  <si>
    <t>1491247567987802_</t>
  </si>
  <si>
    <t>3450262352145476_</t>
  </si>
  <si>
    <t>1590835275558171_</t>
  </si>
  <si>
    <t>5323421667949235_</t>
  </si>
  <si>
    <t>7755147990142821_</t>
  </si>
  <si>
    <t>1589979640427648_</t>
  </si>
  <si>
    <t>6163184026203593_</t>
  </si>
  <si>
    <t>2599215344840627_</t>
  </si>
  <si>
    <t>8411578219927437_</t>
  </si>
  <si>
    <t>1666992856362156_</t>
  </si>
  <si>
    <t>6862923134319722_</t>
  </si>
  <si>
    <t>4717456250057067_</t>
  </si>
  <si>
    <t>7504427166735315_</t>
  </si>
  <si>
    <t>3102620531570738_</t>
  </si>
  <si>
    <t>6788651578803337_</t>
  </si>
  <si>
    <t>4919693762652847_</t>
  </si>
  <si>
    <t>8534852713335975_</t>
  </si>
  <si>
    <t>7190561521010753_</t>
  </si>
  <si>
    <t>2469606779812508_</t>
  </si>
  <si>
    <t>6303832102295246_</t>
  </si>
  <si>
    <t>2748698569356327_</t>
  </si>
  <si>
    <t>1775715179003589_</t>
  </si>
  <si>
    <t>2479313705196658_</t>
  </si>
  <si>
    <t>1625785591255186_</t>
  </si>
  <si>
    <t>6866211271245001_</t>
  </si>
  <si>
    <t>2398562136985361_</t>
  </si>
  <si>
    <t>4841596750625745_</t>
  </si>
  <si>
    <t>2910202152938186_</t>
  </si>
  <si>
    <t>7839013773494832_</t>
  </si>
  <si>
    <t>6688342205213320_</t>
  </si>
  <si>
    <t>5555843070058600_</t>
  </si>
  <si>
    <t>6859634891253294_</t>
  </si>
  <si>
    <t>1262387713490015_</t>
  </si>
  <si>
    <t>7304632670080096_</t>
  </si>
  <si>
    <t>2331970837420649_</t>
  </si>
  <si>
    <t>5425610422916592_</t>
  </si>
  <si>
    <t>7730692051772488_</t>
  </si>
  <si>
    <t>1602025874699063_</t>
  </si>
  <si>
    <t>6195057872546496_</t>
  </si>
  <si>
    <t>2756414502083439_</t>
  </si>
  <si>
    <t>8116599200120599_</t>
  </si>
  <si>
    <t>8160592570541420_</t>
  </si>
  <si>
    <t>4435270903202327_</t>
  </si>
  <si>
    <t>4593515734452883_</t>
  </si>
  <si>
    <t>2403795794147504_</t>
  </si>
  <si>
    <t>2907393576903866_</t>
  </si>
  <si>
    <t>7351706108909490_</t>
  </si>
  <si>
    <t>8301002138431842_</t>
  </si>
  <si>
    <t>7671407745021398_</t>
  </si>
  <si>
    <t>4180507811419294_</t>
  </si>
  <si>
    <t>6774586203978120_</t>
  </si>
  <si>
    <t>5791813889263764_</t>
  </si>
  <si>
    <t>1385149980504942_</t>
  </si>
  <si>
    <t>2838857128788825_</t>
  </si>
  <si>
    <t>8114286034506650_</t>
  </si>
  <si>
    <t>5774372402140549_</t>
  </si>
  <si>
    <t>7878202129070511_</t>
  </si>
  <si>
    <t>5695600371315626_</t>
  </si>
  <si>
    <t>7787927253595517_</t>
  </si>
  <si>
    <t>4471623829881459_</t>
  </si>
  <si>
    <t>7374551833780981_</t>
  </si>
  <si>
    <t>6699386677665684_</t>
  </si>
  <si>
    <t>6750088047951627_</t>
  </si>
  <si>
    <t>7688594281232477_</t>
  </si>
  <si>
    <t>3861867550955068_</t>
  </si>
  <si>
    <t>2733637726513295_</t>
  </si>
  <si>
    <t>7585545860663927_</t>
  </si>
  <si>
    <t>6279855240458894_</t>
  </si>
  <si>
    <t>4320288818766198_</t>
  </si>
  <si>
    <t>8168952380875923_</t>
  </si>
  <si>
    <t>5353687812893343_</t>
  </si>
  <si>
    <t>3829699378277457_</t>
  </si>
  <si>
    <t>3208344113962458_</t>
  </si>
  <si>
    <t>2674631228638028_</t>
  </si>
  <si>
    <t>3649120794898447_</t>
  </si>
  <si>
    <t>2850180169314387_</t>
  </si>
  <si>
    <t>4225207707566712_</t>
  </si>
  <si>
    <t>4409083357039532_</t>
  </si>
  <si>
    <t>8803466289367879_</t>
  </si>
  <si>
    <t>5684836703873850_</t>
  </si>
  <si>
    <t>4886009912753724_</t>
  </si>
  <si>
    <t>8622326717277083_</t>
  </si>
  <si>
    <t>4171504073076182_</t>
  </si>
  <si>
    <t>2400216574694557_</t>
  </si>
  <si>
    <t>5207207407684983_</t>
  </si>
  <si>
    <t>8717756101405336_</t>
  </si>
  <si>
    <t>6533096659703424_</t>
  </si>
  <si>
    <t>3372259139088418_</t>
  </si>
  <si>
    <t>7164321332485942_</t>
  </si>
  <si>
    <t>1603408103759398_</t>
  </si>
  <si>
    <t>1513562767648658_</t>
  </si>
  <si>
    <t>5592848880638695_</t>
  </si>
  <si>
    <t>1839438651396799_</t>
  </si>
  <si>
    <t>5608076300235147_</t>
  </si>
  <si>
    <t>1421801724098421_</t>
  </si>
  <si>
    <t>7109758121930520_</t>
  </si>
  <si>
    <t>8387100597366210_</t>
  </si>
  <si>
    <t>7373829075325257_</t>
  </si>
  <si>
    <t>3894624819649417_</t>
  </si>
  <si>
    <t>7227484259549620_</t>
  </si>
  <si>
    <t>2183835633868241_</t>
  </si>
  <si>
    <t>5453939922127217_</t>
  </si>
  <si>
    <t>5785785009151511_</t>
  </si>
  <si>
    <t>8617353466326866_</t>
  </si>
  <si>
    <t>4131565304733016_</t>
  </si>
  <si>
    <t>2760758416281893_</t>
  </si>
  <si>
    <t>8867715859319706_</t>
  </si>
  <si>
    <t>3265899842435010_</t>
  </si>
  <si>
    <t>8179363557024962_</t>
  </si>
  <si>
    <t>2187967777092612_</t>
  </si>
  <si>
    <t>7866852964939145_</t>
  </si>
  <si>
    <t>1486622692911249_</t>
  </si>
  <si>
    <t>4859806986179357_</t>
  </si>
  <si>
    <t>8706075649948957_</t>
  </si>
  <si>
    <t>6732603620789356_</t>
  </si>
  <si>
    <t>8700364408949181_</t>
  </si>
  <si>
    <t>2187959105200610_</t>
  </si>
  <si>
    <t>3610635817851885_</t>
  </si>
  <si>
    <t>7286057136851836_</t>
  </si>
  <si>
    <t>8869428121785843_</t>
  </si>
  <si>
    <t>1665870125087497_</t>
  </si>
  <si>
    <t>5774219272637991_</t>
  </si>
  <si>
    <t>5172979596207815_</t>
  </si>
  <si>
    <t>3242248637253959_</t>
  </si>
  <si>
    <t>5721623376367471_</t>
  </si>
  <si>
    <t>4494916565936435_</t>
  </si>
  <si>
    <t>8160525837659071_</t>
  </si>
  <si>
    <t>8348677068768829_</t>
  </si>
  <si>
    <t>1617877361473168_</t>
  </si>
  <si>
    <t>7540989865716817_</t>
  </si>
  <si>
    <t>4695910548784963_</t>
  </si>
  <si>
    <t>5876104199216773_</t>
  </si>
  <si>
    <t>5774805526184391_</t>
  </si>
  <si>
    <t>6243636962226923_</t>
  </si>
  <si>
    <t>5694608626947847_</t>
  </si>
  <si>
    <t>7286578816195284_</t>
  </si>
  <si>
    <t>6689816429935150_</t>
  </si>
  <si>
    <t>3210311175433701_</t>
  </si>
  <si>
    <t>1265066280575811_</t>
  </si>
  <si>
    <t>4314783285877767_</t>
  </si>
  <si>
    <t>8107212080903417_</t>
  </si>
  <si>
    <t>1771454359032937_</t>
  </si>
  <si>
    <t>4813446503970278_</t>
  </si>
  <si>
    <t>1417421772325166_</t>
  </si>
  <si>
    <t>6127452348930344_</t>
  </si>
  <si>
    <t>5789251846083111_</t>
  </si>
  <si>
    <t>7725139452052493_</t>
  </si>
  <si>
    <t>3359721299305240_</t>
  </si>
  <si>
    <t>1857113015698274_</t>
  </si>
  <si>
    <t>5657756859850186_</t>
  </si>
  <si>
    <t>5418218995294887_</t>
  </si>
  <si>
    <t>2204910081129469_</t>
  </si>
  <si>
    <t>1981916524120679_</t>
  </si>
  <si>
    <t>6111807361647208_</t>
  </si>
  <si>
    <t>7831372488426424_</t>
  </si>
  <si>
    <t>2717089517570755_</t>
  </si>
  <si>
    <t>3107934921471311_</t>
  </si>
  <si>
    <t>2664060475506672_</t>
  </si>
  <si>
    <t>4756285995966454_</t>
  </si>
  <si>
    <t>5174215577995593_</t>
  </si>
  <si>
    <t>3409479344403650_</t>
  </si>
  <si>
    <t>4819140234697150_</t>
  </si>
  <si>
    <t>3569657087993404_</t>
  </si>
  <si>
    <t>2258759011184375_</t>
  </si>
  <si>
    <t>5718506636180346_</t>
  </si>
  <si>
    <t>5884340705690821_</t>
  </si>
  <si>
    <t>1917806484030864_</t>
  </si>
  <si>
    <t>8619703550661906_</t>
  </si>
  <si>
    <t>5878737896705818_</t>
  </si>
  <si>
    <t>1583214971817843_</t>
  </si>
  <si>
    <t>7191503842476349_</t>
  </si>
  <si>
    <t>6151259799073864_</t>
  </si>
  <si>
    <t>3245679779785782_</t>
  </si>
  <si>
    <t>6873462503773589_</t>
  </si>
  <si>
    <t>8443717624697487_</t>
  </si>
  <si>
    <t>2468924956076288_</t>
  </si>
  <si>
    <t>4635286492919723_</t>
  </si>
  <si>
    <t>6385819114027269_</t>
  </si>
  <si>
    <t>3118317247462384_</t>
  </si>
  <si>
    <t>夏凡</t>
  </si>
  <si>
    <t>6922071434884416_</t>
  </si>
  <si>
    <t>4321243699561082_</t>
  </si>
  <si>
    <t>5510785412702630_</t>
  </si>
  <si>
    <t>3542138332635347_</t>
  </si>
  <si>
    <t>5647860809534273_</t>
  </si>
  <si>
    <t>8269328698658861_</t>
  </si>
  <si>
    <t>5148010968963493_</t>
  </si>
  <si>
    <t>8236519648937477_</t>
  </si>
  <si>
    <t>8798324639251478_</t>
  </si>
  <si>
    <t>2856126719458273_</t>
  </si>
  <si>
    <t>5550593085579717_</t>
  </si>
  <si>
    <t>6856558412555329_</t>
  </si>
  <si>
    <t>6168787303508344_</t>
  </si>
  <si>
    <t>3261930040213992_</t>
  </si>
  <si>
    <t>8946693441572895_</t>
  </si>
  <si>
    <t>7389121673161889_</t>
  </si>
  <si>
    <t>7830768174502926_</t>
  </si>
  <si>
    <t>2747123159809629_</t>
  </si>
  <si>
    <t>3447923699993779_</t>
  </si>
  <si>
    <t>8930169680534082_</t>
  </si>
  <si>
    <t>5854294733038108_</t>
  </si>
  <si>
    <t>2172718569416279_</t>
  </si>
  <si>
    <t>2262628883103158_</t>
  </si>
  <si>
    <t>1775214951087090_</t>
  </si>
  <si>
    <t>4167931639544102_</t>
  </si>
  <si>
    <t>2553759652212402_</t>
  </si>
  <si>
    <t>4327586932602243_</t>
  </si>
  <si>
    <t>2162982806232435_</t>
  </si>
  <si>
    <t>4360726867522176_</t>
  </si>
  <si>
    <t>5703714609939318_</t>
  </si>
  <si>
    <t>3111101730786894_</t>
  </si>
  <si>
    <t>6163869741649971_</t>
  </si>
  <si>
    <t>8525606170225160_</t>
  </si>
  <si>
    <t>8548783774339487_</t>
  </si>
  <si>
    <t>2335309058974777_</t>
  </si>
  <si>
    <t>3360247114441727_</t>
  </si>
  <si>
    <t>1670782116675281_</t>
  </si>
  <si>
    <t>7242959554342451_</t>
  </si>
  <si>
    <t>7491243065558134_</t>
  </si>
  <si>
    <t>6535664139369216_</t>
  </si>
  <si>
    <t>5607530116905538_</t>
  </si>
  <si>
    <t>6101272295344667_</t>
  </si>
  <si>
    <t>6208956952493865_</t>
  </si>
  <si>
    <t>3397675704926840_</t>
  </si>
  <si>
    <t>5263492333207100_</t>
  </si>
  <si>
    <t>4284176446599892_</t>
  </si>
  <si>
    <t>1453382290113155_</t>
  </si>
  <si>
    <t>4562486015899199_</t>
  </si>
  <si>
    <t>7773539901479014_</t>
  </si>
  <si>
    <t>3893042796607180_</t>
  </si>
  <si>
    <t>6160492846028608_</t>
  </si>
  <si>
    <t>4143781209661907_</t>
  </si>
  <si>
    <t>8338788796907436_</t>
  </si>
  <si>
    <t>8420165098531639_</t>
  </si>
  <si>
    <t>7632348828368676_</t>
  </si>
  <si>
    <t>1179178935066038_</t>
  </si>
  <si>
    <t>5508232946204116_</t>
  </si>
  <si>
    <t>3747192878458213_</t>
  </si>
  <si>
    <t>5522087385844743_</t>
  </si>
  <si>
    <t>3664952807984515_</t>
  </si>
  <si>
    <t>7312114473251569_</t>
  </si>
  <si>
    <t>2858396726972739_</t>
  </si>
  <si>
    <t>7300874158662782_</t>
  </si>
  <si>
    <t>4584529056119005_</t>
  </si>
  <si>
    <t>5524966005845740_</t>
  </si>
  <si>
    <t>6289129398319000_</t>
  </si>
  <si>
    <t>1595442575782606_</t>
  </si>
  <si>
    <t>1525393536396294_</t>
  </si>
  <si>
    <t>4333458745815842_</t>
  </si>
  <si>
    <t>2813144357571014_</t>
  </si>
  <si>
    <t>7240136910171879_</t>
  </si>
  <si>
    <t>2430138687549802_</t>
  </si>
  <si>
    <t>7219613159542402_</t>
  </si>
  <si>
    <t>8896175857808878_</t>
  </si>
  <si>
    <t>7129445274545964_</t>
  </si>
  <si>
    <t>8700017347092189_</t>
  </si>
  <si>
    <t>5188105841042076_</t>
  </si>
  <si>
    <t>7563689017474482_</t>
  </si>
  <si>
    <t>8306030911165954_</t>
  </si>
  <si>
    <t>4604069021607792_</t>
  </si>
  <si>
    <t>4541204000811974_</t>
  </si>
  <si>
    <t>4747243876079322_</t>
  </si>
  <si>
    <t>4859223439148905_</t>
  </si>
  <si>
    <t>5522782459445220_</t>
  </si>
  <si>
    <t>8106024914306121_</t>
  </si>
  <si>
    <t>4173275557556883_</t>
  </si>
  <si>
    <t>7267659477469356_</t>
  </si>
  <si>
    <t>7779824934582007_</t>
  </si>
  <si>
    <t>5718448177695762_</t>
  </si>
  <si>
    <t>2648527104915456_</t>
  </si>
  <si>
    <t>6347940146752830_</t>
  </si>
  <si>
    <t>6573994112776554_</t>
  </si>
  <si>
    <t>7234928375415857_</t>
  </si>
  <si>
    <t>6279688448631191_</t>
  </si>
  <si>
    <t>3381149177259107_</t>
  </si>
  <si>
    <t>7406236031803298_</t>
  </si>
  <si>
    <t>3661935339256410_</t>
  </si>
  <si>
    <t>6616570528805839_</t>
  </si>
  <si>
    <t>3210168293419288_</t>
  </si>
  <si>
    <t>7671150738859015_</t>
  </si>
  <si>
    <t>7772858334767766_</t>
  </si>
  <si>
    <t>3906634429456131_</t>
  </si>
  <si>
    <t>5434965726891338_</t>
  </si>
  <si>
    <t>4874421619180445_</t>
  </si>
  <si>
    <t>7129952501070174_</t>
  </si>
  <si>
    <t>6917927120433764_</t>
  </si>
  <si>
    <t>3204473286413340_</t>
  </si>
  <si>
    <t>8384422324666119_</t>
  </si>
  <si>
    <t>4567707782475692_</t>
  </si>
  <si>
    <t>1637433112871020_</t>
  </si>
  <si>
    <t>1799816359775653_</t>
  </si>
  <si>
    <t>3485425192400797_</t>
  </si>
  <si>
    <t>4218071541164129_</t>
  </si>
  <si>
    <t>2369459713452353_</t>
  </si>
  <si>
    <t>5669046910939750_</t>
  </si>
  <si>
    <t>4472362147643625_</t>
  </si>
  <si>
    <t>1295938572285932_</t>
  </si>
  <si>
    <t>3799993779278667_</t>
  </si>
  <si>
    <t>4563217989093227_</t>
  </si>
  <si>
    <t>8921828095295572_</t>
  </si>
  <si>
    <t>1904271023250695_</t>
  </si>
  <si>
    <t>5195600369569929_</t>
  </si>
  <si>
    <t>5783868030746445_</t>
  </si>
  <si>
    <t>3420217998969768_</t>
  </si>
  <si>
    <t>1820732171229314_</t>
  </si>
  <si>
    <t>6903774454026673_</t>
  </si>
  <si>
    <t>7857236381871760_</t>
  </si>
  <si>
    <t>7672335898896024_</t>
  </si>
  <si>
    <t>8895187337028131_</t>
  </si>
  <si>
    <t>7805824765926526_</t>
  </si>
  <si>
    <t>6143824959496724_</t>
  </si>
  <si>
    <t>3944179974388430_</t>
  </si>
  <si>
    <t>1441816843274386_</t>
  </si>
  <si>
    <t>8340727512517514_</t>
  </si>
  <si>
    <t>3373183257275968_</t>
  </si>
  <si>
    <t>1358353232749231_</t>
  </si>
  <si>
    <t>3845938731679924_</t>
  </si>
  <si>
    <t>8895144971236349_</t>
  </si>
  <si>
    <t>2739264543629915_</t>
  </si>
  <si>
    <t>8671911680714025_</t>
  </si>
  <si>
    <t>7739416556655557_</t>
  </si>
  <si>
    <t>4528691056296613_</t>
  </si>
  <si>
    <t>5745333530326051_</t>
  </si>
  <si>
    <t>5580943037839688_</t>
  </si>
  <si>
    <t>7634290238365754_</t>
  </si>
  <si>
    <t>3791896671711305_</t>
  </si>
  <si>
    <t>3145455050360767_</t>
  </si>
  <si>
    <t>1236456258322768_</t>
  </si>
  <si>
    <t>6400036287277129_</t>
  </si>
  <si>
    <t>2569541094813779_</t>
  </si>
  <si>
    <t>4359259688766135_</t>
  </si>
  <si>
    <t>4119123186814815_</t>
  </si>
  <si>
    <t>1727927680572502_</t>
  </si>
  <si>
    <t>4421967208494705_</t>
  </si>
  <si>
    <t>5513019168334399_</t>
  </si>
  <si>
    <t>1786643908021623_</t>
  </si>
  <si>
    <t>6328561724701122_</t>
  </si>
  <si>
    <t>7222429466443767_</t>
  </si>
  <si>
    <t>1416161405773097_</t>
  </si>
  <si>
    <t>1682286962269517_</t>
  </si>
  <si>
    <t>6109772328083578_</t>
  </si>
  <si>
    <t>5579132292325850_</t>
  </si>
  <si>
    <t>1356461413410102_</t>
  </si>
  <si>
    <t>8689155060080029_</t>
  </si>
  <si>
    <t>5281796979407987_</t>
  </si>
  <si>
    <t>4546588250187526_</t>
  </si>
  <si>
    <t>5131113146878719_</t>
  </si>
  <si>
    <t>6349585227191375_</t>
  </si>
  <si>
    <t>6623455931671571_</t>
  </si>
  <si>
    <t>6427390777893527_</t>
  </si>
  <si>
    <t>5554937116169872_</t>
  </si>
  <si>
    <t>8249903723111075_</t>
  </si>
  <si>
    <t>4560726623657518_</t>
  </si>
  <si>
    <t>4804130931025705_</t>
  </si>
  <si>
    <t>1537798928744246_</t>
  </si>
  <si>
    <t>6761340952515353_</t>
  </si>
  <si>
    <t>7854048745697062_</t>
  </si>
  <si>
    <t>7826553360703402_</t>
  </si>
  <si>
    <t>4486343136223600_</t>
  </si>
  <si>
    <t>8547250051568376_</t>
  </si>
  <si>
    <t>4365951300060060_</t>
  </si>
  <si>
    <t>4271854490177197_</t>
  </si>
  <si>
    <t>6112159573871780_</t>
  </si>
  <si>
    <t>7112531466831683_</t>
  </si>
  <si>
    <t>8905783730661022_</t>
  </si>
  <si>
    <t>5562673857798418_</t>
  </si>
  <si>
    <t>6143166852611663_</t>
  </si>
  <si>
    <t>2889581134447710_</t>
  </si>
  <si>
    <t>2845151251958578_</t>
  </si>
  <si>
    <t>1395291121909404_</t>
  </si>
  <si>
    <t>7733768424159783_</t>
  </si>
  <si>
    <t>1389462916860564_</t>
  </si>
  <si>
    <t>6492739392372215_</t>
  </si>
  <si>
    <t>1272101691596965_</t>
  </si>
  <si>
    <t>5883865184685436_</t>
  </si>
  <si>
    <t>4355292931623605_</t>
  </si>
  <si>
    <t>8529707247226839_</t>
  </si>
  <si>
    <t>6239197174238037_</t>
  </si>
  <si>
    <t>2826845209781793_</t>
  </si>
  <si>
    <t>1807800420737608_</t>
  </si>
  <si>
    <t>7422553562697556_</t>
  </si>
  <si>
    <t>7167622548455750_</t>
  </si>
  <si>
    <t>2488601002867336_</t>
  </si>
  <si>
    <t>6499269641538147_</t>
  </si>
  <si>
    <t>4914339329208730_</t>
  </si>
  <si>
    <t>2111632391375752_</t>
  </si>
  <si>
    <t>8486624482684331_</t>
  </si>
  <si>
    <t>4228369427939282_</t>
  </si>
  <si>
    <t>7410121153432071_</t>
  </si>
  <si>
    <t>7471383342136875_</t>
  </si>
  <si>
    <t>8816520825519078_</t>
  </si>
  <si>
    <t>5451330414001071_</t>
  </si>
  <si>
    <t>6373698911615419_</t>
  </si>
  <si>
    <t>7522584752145611_</t>
  </si>
  <si>
    <t>6744225862725139_</t>
  </si>
  <si>
    <t>6590829938216319_</t>
  </si>
  <si>
    <t>4185631510892901_</t>
  </si>
  <si>
    <t>3157286326989179_</t>
  </si>
  <si>
    <t>2433572838236897_</t>
  </si>
  <si>
    <t>5306960780953691_</t>
  </si>
  <si>
    <t>2254750810647431_</t>
  </si>
  <si>
    <t>1438596015567187_</t>
  </si>
  <si>
    <t>1887035809627933_</t>
  </si>
  <si>
    <t>3553548630513175_</t>
  </si>
  <si>
    <t>6430996149084713_</t>
  </si>
  <si>
    <t>6532301069447679_</t>
  </si>
  <si>
    <t>2906640593707551_</t>
  </si>
  <si>
    <t>6165380715711321_</t>
  </si>
  <si>
    <t>7474430489809104_</t>
  </si>
  <si>
    <t>4893731943164569_</t>
  </si>
  <si>
    <t>5153010679861660_</t>
  </si>
  <si>
    <t>5921264464855432_</t>
  </si>
  <si>
    <t>7222438975179428_</t>
  </si>
  <si>
    <t>3862852217532361_</t>
  </si>
  <si>
    <t>3849216994607519_</t>
  </si>
  <si>
    <t>6651768560837501_</t>
  </si>
  <si>
    <t>4813606554439824_</t>
  </si>
  <si>
    <t>7317565545344228_</t>
  </si>
  <si>
    <t>7863463058357713_</t>
  </si>
  <si>
    <t>6131848104525116_</t>
  </si>
  <si>
    <t>4718229952329429_</t>
  </si>
  <si>
    <t>7181539436403458_</t>
  </si>
  <si>
    <t>8262606145447061_</t>
  </si>
  <si>
    <t>8168300838816997_</t>
  </si>
  <si>
    <t>1273622241966742_</t>
  </si>
  <si>
    <t>5598594256238224_</t>
  </si>
  <si>
    <t>6576759931515127_</t>
  </si>
  <si>
    <t>3197160156540948_</t>
  </si>
  <si>
    <t>7467260524863034_</t>
  </si>
  <si>
    <t>2364881981771310_</t>
  </si>
  <si>
    <t>4461505466514154_</t>
  </si>
  <si>
    <t>6741171764914968_</t>
  </si>
  <si>
    <t>7109016154842832_</t>
  </si>
  <si>
    <t>7190692218812261_</t>
  </si>
  <si>
    <t>3403436740652367_</t>
  </si>
  <si>
    <t>3595560529145126_</t>
  </si>
  <si>
    <t>4721991693331737_</t>
  </si>
  <si>
    <t>8379590060458413_</t>
  </si>
  <si>
    <t>1899569357460055_</t>
  </si>
  <si>
    <t>2812324989213637_</t>
  </si>
  <si>
    <t>8877962256154809_</t>
  </si>
  <si>
    <t>3383774777956674_</t>
  </si>
  <si>
    <t>4291689839647931_</t>
  </si>
  <si>
    <t>4161706872688089_</t>
  </si>
  <si>
    <t>6770879655745296_</t>
  </si>
  <si>
    <t>7103985245879779_</t>
  </si>
  <si>
    <t>7325075480371406_</t>
  </si>
  <si>
    <t>6355287589126665_</t>
  </si>
  <si>
    <t>3785639453250661_</t>
  </si>
  <si>
    <t>3787100989496713_</t>
  </si>
  <si>
    <t>8704918679176140_</t>
  </si>
  <si>
    <t>4157503650327228_</t>
  </si>
  <si>
    <t>3250897466306028_</t>
  </si>
  <si>
    <t>1494005684263674_</t>
  </si>
  <si>
    <t>4730416794032188_</t>
  </si>
  <si>
    <t>6592935377491313_</t>
  </si>
  <si>
    <t>7769143848255794_</t>
  </si>
  <si>
    <t>5502071994941972_</t>
  </si>
  <si>
    <t>7253728042250707_</t>
  </si>
  <si>
    <t>3901026142860879_</t>
  </si>
  <si>
    <t>5259480366112777_</t>
  </si>
  <si>
    <t>3820289331492704_</t>
  </si>
  <si>
    <t>7677713280837197_</t>
  </si>
  <si>
    <t>1890965518024132_</t>
  </si>
  <si>
    <t>2217946136784331_</t>
  </si>
  <si>
    <t>3716507708854421_</t>
  </si>
  <si>
    <t>6573611795764123_</t>
  </si>
  <si>
    <t>1252187673820085_</t>
  </si>
  <si>
    <t>8339245210363314_</t>
  </si>
  <si>
    <t>8667216996854234_</t>
  </si>
  <si>
    <t>8330148603286825_</t>
  </si>
  <si>
    <t>4606267678475836_</t>
  </si>
  <si>
    <t>1208066105355883_</t>
  </si>
  <si>
    <t>7353401971202638_</t>
  </si>
  <si>
    <t>7427067771314645_</t>
  </si>
  <si>
    <t>3196049134025564_</t>
  </si>
  <si>
    <t>2829956406777211_</t>
  </si>
  <si>
    <t>5823421906089311_</t>
  </si>
  <si>
    <t>3698434567218038_</t>
  </si>
  <si>
    <t>1457087936997515_</t>
  </si>
  <si>
    <t>7361349999116811_</t>
  </si>
  <si>
    <t>6140936803879455_</t>
  </si>
  <si>
    <t>2286485138368352_</t>
  </si>
  <si>
    <t>5254063605402857_</t>
  </si>
  <si>
    <t>5217305303788355_</t>
  </si>
  <si>
    <t>1752237528640742_</t>
  </si>
  <si>
    <t>5773871549340902_</t>
  </si>
  <si>
    <t>6586293170236976_</t>
  </si>
  <si>
    <t>7358938361426392_</t>
  </si>
  <si>
    <t>6426492834366899_</t>
  </si>
  <si>
    <t>2209091226635289_</t>
  </si>
  <si>
    <t>6168647386628210_</t>
  </si>
  <si>
    <t>4671320198577882_</t>
  </si>
  <si>
    <t>3909979947433000_</t>
  </si>
  <si>
    <t>8342534468914807_</t>
  </si>
  <si>
    <t>1185500171823126_</t>
  </si>
  <si>
    <t>2577065449895574_</t>
  </si>
  <si>
    <t>6886090484281944_</t>
  </si>
  <si>
    <t>1294281330129502_</t>
  </si>
  <si>
    <t>7142891713946111_</t>
  </si>
  <si>
    <t>1228143495294341_</t>
  </si>
  <si>
    <t>4375174714683524_</t>
  </si>
  <si>
    <t>8625455098267178_</t>
  </si>
  <si>
    <t>8466315291051896_</t>
  </si>
  <si>
    <t>6753587871980455_</t>
  </si>
  <si>
    <t>2509304629844766_</t>
  </si>
  <si>
    <t>2871486397320587_</t>
  </si>
  <si>
    <t>7627570306982272_</t>
  </si>
  <si>
    <t>5683017853805496_</t>
  </si>
  <si>
    <t>6329393297024513_</t>
  </si>
  <si>
    <t>7171185102122450_</t>
  </si>
  <si>
    <t>2393214927170463_</t>
  </si>
  <si>
    <t>6642818077596602_</t>
  </si>
  <si>
    <t>4687812318401727_</t>
  </si>
  <si>
    <t>5753202335935191_</t>
  </si>
  <si>
    <t>1483194590476624_</t>
  </si>
  <si>
    <t>3195266415707518_</t>
  </si>
  <si>
    <t>7532770694879723_</t>
  </si>
  <si>
    <t>3612981992750544_</t>
  </si>
  <si>
    <t>7447781038027373_</t>
  </si>
  <si>
    <t>5903603456729560_</t>
  </si>
  <si>
    <t>8294059142833604_</t>
  </si>
  <si>
    <t>1116803783989467_</t>
  </si>
  <si>
    <t>3378878435362232_</t>
  </si>
  <si>
    <t>5461699772668970_</t>
  </si>
  <si>
    <t>6138862745574981_</t>
  </si>
  <si>
    <t>8759876979084245_</t>
  </si>
  <si>
    <t>7787419116881941_</t>
  </si>
  <si>
    <t>3572004968175941_</t>
  </si>
  <si>
    <t>1868573328220701_</t>
  </si>
  <si>
    <t>1311705213214075_</t>
  </si>
  <si>
    <t>8113384600811524_</t>
  </si>
  <si>
    <t>4193818760848686_</t>
  </si>
  <si>
    <t>7408882821761303_</t>
  </si>
  <si>
    <t>1642846765772736_</t>
  </si>
  <si>
    <t>7489825952221503_</t>
  </si>
  <si>
    <t>3851227076957111_</t>
  </si>
  <si>
    <t>1821714714346190_</t>
  </si>
  <si>
    <t>4377584291742136_</t>
  </si>
  <si>
    <t>3778098068016973_</t>
  </si>
  <si>
    <t>5120979590539987_</t>
  </si>
  <si>
    <t>6901805167466118_</t>
  </si>
  <si>
    <t>5845958044700182_</t>
  </si>
  <si>
    <t>6814493674932039_</t>
  </si>
  <si>
    <t>7797887019988173_</t>
  </si>
  <si>
    <t>3726565848038734_</t>
  </si>
  <si>
    <t>4232777006686681_</t>
  </si>
  <si>
    <t>1827029039258576_</t>
  </si>
  <si>
    <t>4400000063396723_</t>
  </si>
  <si>
    <t>7451833445219675_</t>
  </si>
  <si>
    <t>5685278588707612_</t>
  </si>
  <si>
    <t>3838503014337240_</t>
  </si>
  <si>
    <t>3640165104663934_</t>
  </si>
  <si>
    <t>7427640401078094_</t>
  </si>
  <si>
    <t>8557826915903379_</t>
  </si>
  <si>
    <t>5692587114210329_</t>
  </si>
  <si>
    <t>5380730736406190_</t>
  </si>
  <si>
    <t>8650322464480631_</t>
  </si>
  <si>
    <t>2751348113227236_</t>
  </si>
  <si>
    <t>7144933390019033_</t>
  </si>
  <si>
    <t>5909804676674845_</t>
  </si>
  <si>
    <t>7865231904028608_</t>
  </si>
  <si>
    <t>6823650263418118_</t>
  </si>
  <si>
    <t>2703875402705835_</t>
  </si>
  <si>
    <t>5157701792672194_</t>
  </si>
  <si>
    <t>4588883763128056_</t>
  </si>
  <si>
    <t>1336987342786607_</t>
  </si>
  <si>
    <t>6297929074117953_</t>
  </si>
  <si>
    <t>7541819195163170_</t>
  </si>
  <si>
    <t>5477760273723791_</t>
  </si>
  <si>
    <t>7785190208688724_</t>
  </si>
  <si>
    <t>8319262302048198_</t>
  </si>
  <si>
    <t>6250139473595428_</t>
  </si>
  <si>
    <t>1878374039947835_</t>
  </si>
  <si>
    <t>8298520907654887_</t>
  </si>
  <si>
    <t>6683278721945884_</t>
  </si>
  <si>
    <t>3765270587165889_</t>
  </si>
  <si>
    <t>7499191427382770_</t>
  </si>
  <si>
    <t>3807901697442650_</t>
  </si>
  <si>
    <t>5656967751124962_</t>
  </si>
  <si>
    <t>4895069187196199_</t>
  </si>
  <si>
    <t>5196574426270254_</t>
  </si>
  <si>
    <t>7306667195222456_</t>
  </si>
  <si>
    <t>6374378542728674_</t>
  </si>
  <si>
    <t>3788523864846957_</t>
  </si>
  <si>
    <t>3761339786164058_</t>
  </si>
  <si>
    <t>7697529464069213_</t>
  </si>
  <si>
    <t>3746714328434432_</t>
  </si>
  <si>
    <t>8825968674734554_</t>
  </si>
  <si>
    <t>8303120012557037_</t>
  </si>
  <si>
    <t>3801949254257686_</t>
  </si>
  <si>
    <t>3784620788449264_</t>
  </si>
  <si>
    <t>1251835346646338_</t>
  </si>
  <si>
    <t>1688522561385791_</t>
  </si>
  <si>
    <t>1903535743855236_</t>
  </si>
  <si>
    <t>4752789972023860_</t>
  </si>
  <si>
    <t>3328326819956512_</t>
  </si>
  <si>
    <t>5587826658447937_</t>
  </si>
  <si>
    <t>3113149374710033_</t>
  </si>
  <si>
    <t>4140565589980286_</t>
  </si>
  <si>
    <t>6262472173240056_</t>
  </si>
  <si>
    <t>5721492175232009_</t>
  </si>
  <si>
    <t>8507468653086807_</t>
  </si>
  <si>
    <t>7700529846193739_</t>
  </si>
  <si>
    <t>8223506976530462_</t>
  </si>
  <si>
    <t>3563001936217950_</t>
  </si>
  <si>
    <t>3422313255942175_</t>
  </si>
  <si>
    <t>8628159183703467_</t>
  </si>
  <si>
    <t>6645055011179528_</t>
  </si>
  <si>
    <t>2318316704365572_</t>
  </si>
  <si>
    <t>4669830823151090_</t>
  </si>
  <si>
    <t>8844006275711785_</t>
  </si>
  <si>
    <t>5599357763365406_</t>
  </si>
  <si>
    <t>5416205077632772_</t>
  </si>
  <si>
    <t>7533467014072473_</t>
  </si>
  <si>
    <t>5556162104985929_</t>
  </si>
  <si>
    <t>6832744119133017_</t>
  </si>
  <si>
    <t>2917365887095313_</t>
  </si>
  <si>
    <t>2301139242936615_</t>
  </si>
  <si>
    <t>7211938400184990_</t>
  </si>
  <si>
    <t>7769883749994305_</t>
  </si>
  <si>
    <t>7104961017156797_</t>
  </si>
  <si>
    <t>6221917245745221_</t>
  </si>
  <si>
    <t>3186668031497963_</t>
  </si>
  <si>
    <t>1697744690829864_</t>
  </si>
  <si>
    <t>3144649094221125_</t>
  </si>
  <si>
    <t>5775514262965546_</t>
  </si>
  <si>
    <t>8485503716725252_</t>
  </si>
  <si>
    <t>2971651947901917_</t>
  </si>
  <si>
    <t>4817033165325041_</t>
  </si>
  <si>
    <t>3639168747891809_</t>
  </si>
  <si>
    <t>2509806246299399_</t>
  </si>
  <si>
    <t>5850096719783885_</t>
  </si>
  <si>
    <t>5885700008049340_</t>
  </si>
  <si>
    <t>7160712259496298_</t>
  </si>
  <si>
    <t>1238582113653631_</t>
  </si>
  <si>
    <t>6103207354473627_</t>
  </si>
  <si>
    <t>7252896997474080_</t>
  </si>
  <si>
    <t>4822363126859005_</t>
  </si>
  <si>
    <t>6248241453622623_</t>
  </si>
  <si>
    <t>3577791581314566_</t>
  </si>
  <si>
    <t>6640592412521134_</t>
  </si>
  <si>
    <t>2285098360212166_</t>
  </si>
  <si>
    <t>5123601034236313_</t>
  </si>
  <si>
    <t>7239855589386719_</t>
  </si>
  <si>
    <t>2824250561584011_</t>
  </si>
  <si>
    <t>1693976563650134_</t>
  </si>
  <si>
    <t>3187359697012571_</t>
  </si>
  <si>
    <t>2801397710550747_</t>
  </si>
  <si>
    <t>1794906894170585_</t>
  </si>
  <si>
    <t>1472964773701372_</t>
  </si>
  <si>
    <t>3123729002479154_</t>
  </si>
  <si>
    <t>6369299883239169_</t>
  </si>
  <si>
    <t>6957570076598010_</t>
  </si>
  <si>
    <t>8264968200586893_</t>
  </si>
  <si>
    <t>6457961730564189_</t>
  </si>
  <si>
    <t>3678994939087367_</t>
  </si>
  <si>
    <t>1956110723418336_</t>
  </si>
  <si>
    <t>8824778232198183_</t>
  </si>
  <si>
    <t>2118797896302574_</t>
  </si>
  <si>
    <t>1808726422959762_</t>
  </si>
  <si>
    <t>4543484824472495_</t>
  </si>
  <si>
    <t>5785373007301457_</t>
  </si>
  <si>
    <t>6422684282097521_</t>
  </si>
  <si>
    <t>3199465149191241_</t>
  </si>
  <si>
    <t>8826125117328701_</t>
  </si>
  <si>
    <t>7249712886818281_</t>
  </si>
  <si>
    <t>7238755131269500_</t>
  </si>
  <si>
    <t>7387192548803447_</t>
  </si>
  <si>
    <t>6814334687720741_</t>
  </si>
  <si>
    <t>6148983770324801_</t>
  </si>
  <si>
    <t>7239336439718421_</t>
  </si>
  <si>
    <t>4394213120966888_</t>
  </si>
  <si>
    <t>8743790677633785_</t>
  </si>
  <si>
    <t>8492209149052340_</t>
  </si>
  <si>
    <t>3467363368707516_</t>
  </si>
  <si>
    <t>3336951594697306_</t>
  </si>
  <si>
    <t>6195654915498175_</t>
  </si>
  <si>
    <t>5596575615550146_</t>
  </si>
  <si>
    <t>3124048195297079_</t>
  </si>
  <si>
    <t>2715199353670339_</t>
  </si>
  <si>
    <t>5187004564239707_</t>
  </si>
  <si>
    <t>5240607370265494_</t>
  </si>
  <si>
    <t>6253434366141181_</t>
  </si>
  <si>
    <t>2383750048024181_</t>
  </si>
  <si>
    <t>6638315086843814_</t>
  </si>
  <si>
    <t>8801258629057437_</t>
  </si>
  <si>
    <t>6298557489926718_</t>
  </si>
  <si>
    <t>6482303747700654_</t>
  </si>
  <si>
    <t>1247426442067951_</t>
  </si>
  <si>
    <t>6197716552097101_</t>
  </si>
  <si>
    <t>5555756865845863_</t>
  </si>
  <si>
    <t>1432122280033769_</t>
  </si>
  <si>
    <t>1735364040102716_</t>
  </si>
  <si>
    <t>8800908286315314_</t>
  </si>
  <si>
    <t>2428713194921554_</t>
  </si>
  <si>
    <t>6401793085539305_</t>
  </si>
  <si>
    <t>1194836752498734_</t>
  </si>
  <si>
    <t>4845619768836715_</t>
  </si>
  <si>
    <t>3263367980734395_</t>
  </si>
  <si>
    <t>5523005287096793_</t>
  </si>
  <si>
    <t>4757743919413475_</t>
  </si>
  <si>
    <t>8956918399694609_</t>
  </si>
  <si>
    <t>4701097235699337_</t>
  </si>
  <si>
    <t>8171131712830094_</t>
  </si>
  <si>
    <t>6589537907779024_</t>
  </si>
  <si>
    <t>4373389412629180_</t>
  </si>
  <si>
    <t>7529119985313522_</t>
  </si>
  <si>
    <t>8390619939124996_</t>
  </si>
  <si>
    <t>3871902149241623_</t>
  </si>
  <si>
    <t>1916528455947945_</t>
  </si>
  <si>
    <t>5251866197044723_</t>
  </si>
  <si>
    <t>5542160514521384_</t>
  </si>
  <si>
    <t>8383880630139545_</t>
  </si>
  <si>
    <t>7813588836423559_</t>
  </si>
  <si>
    <t>6628134147806882_</t>
  </si>
  <si>
    <t>2485463377228457_</t>
  </si>
  <si>
    <t>7503749329118683_</t>
  </si>
  <si>
    <t>4974656643511572_</t>
  </si>
  <si>
    <t>4988589668086295_</t>
  </si>
  <si>
    <t>1832096678129151_</t>
  </si>
  <si>
    <t>3895165944472848_</t>
  </si>
  <si>
    <t>1319695002234727_</t>
  </si>
  <si>
    <t>4699837449271967_</t>
  </si>
  <si>
    <t>4494671377580354_</t>
  </si>
  <si>
    <t>5861551291323614_</t>
  </si>
  <si>
    <t>8376529758835261_</t>
  </si>
  <si>
    <t>7355631313575440_</t>
  </si>
  <si>
    <t>8826925040941402_</t>
  </si>
  <si>
    <t>8753023177075168_</t>
  </si>
  <si>
    <t>5443243001052300_</t>
  </si>
  <si>
    <t>1199985560982319_</t>
  </si>
  <si>
    <t>3434919510443871_</t>
  </si>
  <si>
    <t>2419104962051989_</t>
  </si>
  <si>
    <t>4828472020242080_</t>
  </si>
  <si>
    <t>8866037977808312_</t>
  </si>
  <si>
    <t>1262279481677521_</t>
  </si>
  <si>
    <t>2644075504593392_</t>
  </si>
  <si>
    <t>3295724904781370_</t>
  </si>
  <si>
    <t>5309823292540781_</t>
  </si>
  <si>
    <t>2387819509301857_</t>
  </si>
  <si>
    <t>3390488807630080_</t>
  </si>
  <si>
    <t>1535350605327889_</t>
  </si>
  <si>
    <t>7705584320502576_</t>
  </si>
  <si>
    <t>4858566869225461_</t>
  </si>
  <si>
    <t>3688339424009312_</t>
  </si>
  <si>
    <t>5902473801634432_</t>
  </si>
  <si>
    <t>5848615217631412_</t>
  </si>
  <si>
    <t>4638090051591007_</t>
  </si>
  <si>
    <t>2629591459299019_</t>
  </si>
  <si>
    <t>1858404935855139_</t>
  </si>
  <si>
    <t>5167587469280258_</t>
  </si>
  <si>
    <t>2891572591336523_</t>
  </si>
  <si>
    <t>6463624730087576_</t>
  </si>
  <si>
    <t>5374607613270219_</t>
  </si>
  <si>
    <t>4466541647597527_</t>
  </si>
  <si>
    <t>3765778463645684_</t>
  </si>
  <si>
    <t>6802855958573804_</t>
  </si>
  <si>
    <t>7374633013988273_</t>
  </si>
  <si>
    <t>5803186670880964_</t>
  </si>
  <si>
    <t>1579406427047572_</t>
  </si>
  <si>
    <t>4671839346605035_</t>
  </si>
  <si>
    <t>7273033603855196_</t>
  </si>
  <si>
    <t>5580144921522518_</t>
  </si>
  <si>
    <t>6344517604440150_</t>
  </si>
  <si>
    <t>1597548798283449_</t>
  </si>
  <si>
    <t>2604285451347357_</t>
  </si>
  <si>
    <t>7424798736763902_</t>
  </si>
  <si>
    <t>1153506765310889_</t>
  </si>
  <si>
    <t>3128634162457019_</t>
  </si>
  <si>
    <t>4881469293615832_</t>
  </si>
  <si>
    <t>6732462190537301_</t>
  </si>
  <si>
    <t>4437264936147873_</t>
  </si>
  <si>
    <t>2170240364449091_</t>
  </si>
  <si>
    <t>1762968738688851_</t>
  </si>
  <si>
    <t>6569171906807217_</t>
  </si>
  <si>
    <t>7770120835794287_</t>
  </si>
  <si>
    <t>4602986554472369_</t>
  </si>
  <si>
    <t>6325088262849175_</t>
  </si>
  <si>
    <t>6769602861476563_</t>
  </si>
  <si>
    <t>8824920126875785_</t>
  </si>
  <si>
    <t>5430009964301363_</t>
  </si>
  <si>
    <t>7251659061600560_</t>
  </si>
  <si>
    <t>7906288472689230_</t>
  </si>
  <si>
    <t>7581708255547102_</t>
  </si>
  <si>
    <t>3787311476216441_</t>
  </si>
  <si>
    <t>7283719980497886_</t>
  </si>
  <si>
    <t>2580265973940577_</t>
  </si>
  <si>
    <t>7585053050387014_</t>
  </si>
  <si>
    <t>2161966894830237_</t>
  </si>
  <si>
    <t>6246883094193222_</t>
  </si>
  <si>
    <t>3342918395369429_</t>
  </si>
  <si>
    <t>5793748587269942_</t>
  </si>
  <si>
    <t>8670161271156319_</t>
  </si>
  <si>
    <t>4335644384159482_</t>
  </si>
  <si>
    <t>1337080335934051_</t>
  </si>
  <si>
    <t>3162627972147410_</t>
  </si>
  <si>
    <t>2269655132780558_</t>
  </si>
  <si>
    <t>3177964070834537_</t>
  </si>
  <si>
    <t>5373944521729321_</t>
  </si>
  <si>
    <t>8459295169536604_</t>
  </si>
  <si>
    <t>by day</t>
  </si>
  <si>
    <t>分自然周</t>
  </si>
  <si>
    <t>线索总目标</t>
  </si>
  <si>
    <t>1-4号</t>
  </si>
  <si>
    <t>5-11号</t>
  </si>
  <si>
    <t>12-18号</t>
  </si>
  <si>
    <t>19-25号</t>
  </si>
  <si>
    <t>26-31号</t>
  </si>
  <si>
    <t>截止4号</t>
  </si>
  <si>
    <t>截止11号</t>
  </si>
  <si>
    <t>截止18号</t>
  </si>
  <si>
    <t>截止25号</t>
  </si>
  <si>
    <t>截止31号</t>
  </si>
  <si>
    <t>IR</t>
  </si>
  <si>
    <t>app</t>
  </si>
  <si>
    <t>ops</t>
  </si>
  <si>
    <t xml:space="preserve"> other</t>
  </si>
  <si>
    <t>ZA</t>
  </si>
  <si>
    <t>RF Total</t>
  </si>
  <si>
    <t>GG LTO</t>
  </si>
  <si>
    <t>GG HTO</t>
  </si>
  <si>
    <t>小红书</t>
  </si>
  <si>
    <t>Facebook</t>
  </si>
  <si>
    <t>FB 非华裔</t>
  </si>
  <si>
    <t>Bing</t>
  </si>
  <si>
    <t>广点通</t>
  </si>
  <si>
    <t>PM Total</t>
  </si>
  <si>
    <t>OT Total</t>
  </si>
  <si>
    <t>MA ToTal</t>
  </si>
  <si>
    <t>/</t>
  </si>
  <si>
    <t xml:space="preserve">NA </t>
  </si>
  <si>
    <t>RF+PM+OT total</t>
  </si>
  <si>
    <t>CN</t>
  </si>
  <si>
    <t>续费勘误</t>
  </si>
  <si>
    <t>拓课勘误</t>
  </si>
  <si>
    <t>新签勘误</t>
  </si>
  <si>
    <t>RF顺次</t>
  </si>
  <si>
    <t>上月已统计</t>
  </si>
  <si>
    <t>新签渠道勘误</t>
    <phoneticPr fontId="2" type="noConversion"/>
  </si>
  <si>
    <t>新签线索来源勘误</t>
    <phoneticPr fontId="2" type="noConversion"/>
  </si>
  <si>
    <t>去重</t>
    <phoneticPr fontId="2" type="noConversion"/>
  </si>
  <si>
    <t>country</t>
  </si>
  <si>
    <t>recharge_amount</t>
  </si>
  <si>
    <t>achievement_cny</t>
  </si>
  <si>
    <t>usd</t>
  </si>
  <si>
    <t>pid</t>
  </si>
  <si>
    <t>cc_team</t>
  </si>
  <si>
    <t>all_order_rank</t>
  </si>
  <si>
    <t>payment_id</t>
  </si>
  <si>
    <t>payment_category</t>
  </si>
  <si>
    <t>一级渠道</t>
  </si>
  <si>
    <t>RF勘误类型</t>
  </si>
  <si>
    <t>线索ID</t>
  </si>
  <si>
    <t>线索来源: zoho; ops, lead source: Zoho, OPS</t>
  </si>
  <si>
    <t>线索创建时间</t>
  </si>
  <si>
    <t>注册时间</t>
  </si>
  <si>
    <t>首次试听约课课程时间</t>
  </si>
  <si>
    <t>首次试听完课时间</t>
  </si>
  <si>
    <t>首次付费时间</t>
  </si>
  <si>
    <t>家长ID</t>
  </si>
  <si>
    <t>国家</t>
  </si>
  <si>
    <t>渠道管理区域</t>
  </si>
  <si>
    <t>首分 一级架构</t>
  </si>
  <si>
    <t>首分销售用户名（若为空用切片销售补）</t>
  </si>
  <si>
    <t>首分 二级架构</t>
  </si>
  <si>
    <t>首分 三级架构</t>
  </si>
  <si>
    <t>渠道码</t>
  </si>
  <si>
    <t>一级渠道编码</t>
  </si>
  <si>
    <t>家长ID</t>
    <phoneticPr fontId="2" type="noConversion"/>
  </si>
  <si>
    <t>渠道</t>
    <phoneticPr fontId="2" type="noConversion"/>
  </si>
  <si>
    <t>payment_lead_desc</t>
    <phoneticPr fontId="2" type="noConversion"/>
  </si>
  <si>
    <t>姚海英</t>
    <phoneticPr fontId="2" type="noConversion"/>
  </si>
  <si>
    <t>p_7654214462888370</t>
  </si>
  <si>
    <t>China Team</t>
  </si>
  <si>
    <t>林日涛</t>
    <phoneticPr fontId="2" type="noConversion"/>
  </si>
  <si>
    <t>RF</t>
  </si>
  <si>
    <t>陈玉豪</t>
    <phoneticPr fontId="2" type="noConversion"/>
  </si>
  <si>
    <t>p_1237457481094290</t>
  </si>
  <si>
    <t>路小芝</t>
    <phoneticPr fontId="2" type="noConversion"/>
  </si>
  <si>
    <t>罗月梅</t>
    <phoneticPr fontId="2" type="noConversion"/>
  </si>
  <si>
    <t>p_2828681836069805</t>
  </si>
  <si>
    <t>GDC Team</t>
  </si>
  <si>
    <t>p_1478631574700814</t>
    <phoneticPr fontId="2" type="noConversion"/>
  </si>
  <si>
    <t>李海燕</t>
    <phoneticPr fontId="2" type="noConversion"/>
  </si>
  <si>
    <t>p_2833966655331085</t>
  </si>
  <si>
    <t>p_6532301069447679</t>
  </si>
  <si>
    <t>2133421613951868_p</t>
  </si>
  <si>
    <t>1194662768764647_p</t>
  </si>
  <si>
    <t>536063</t>
  </si>
  <si>
    <t>4785168817814366_p</t>
  </si>
  <si>
    <t>8390393937694770_p</t>
  </si>
  <si>
    <t>536339</t>
  </si>
  <si>
    <t>4862221801025391_p</t>
  </si>
  <si>
    <t>2278538872597510_p</t>
  </si>
  <si>
    <t>536283</t>
  </si>
  <si>
    <t>55分钟1对1 - 标准版 - 订阅课包 - 4</t>
  </si>
  <si>
    <t>1195499145365003_p</t>
  </si>
  <si>
    <t>3241968602746050_p</t>
  </si>
  <si>
    <t>536216</t>
  </si>
  <si>
    <t>3836963300990157_p</t>
  </si>
  <si>
    <t>8465124415142524_p</t>
  </si>
  <si>
    <t>536369</t>
  </si>
  <si>
    <t>5736535942572770_p</t>
  </si>
  <si>
    <t>7381451808237898_p</t>
  </si>
  <si>
    <t>536325</t>
  </si>
  <si>
    <t>7137664913495797_p</t>
  </si>
  <si>
    <t>8852638498438987_p</t>
  </si>
  <si>
    <t>536704</t>
  </si>
  <si>
    <t>6252009736996920_p</t>
  </si>
  <si>
    <t>3894621889566949_p</t>
  </si>
  <si>
    <t>536848</t>
  </si>
  <si>
    <t>8225957068870948_p</t>
  </si>
  <si>
    <t>7253336718255225_p</t>
  </si>
  <si>
    <t>536469</t>
  </si>
  <si>
    <t>自动续费-进阶版25-16</t>
  </si>
  <si>
    <t>3511729470042317_p</t>
  </si>
  <si>
    <t>1864742182293989_p</t>
  </si>
  <si>
    <t>536612</t>
  </si>
  <si>
    <t>7628433300659525_p</t>
  </si>
  <si>
    <t>1494246460809609_p</t>
  </si>
  <si>
    <t>536331</t>
  </si>
  <si>
    <t>8879895382312140_p</t>
  </si>
  <si>
    <t>1712068056880563_p</t>
  </si>
  <si>
    <t>536347</t>
  </si>
  <si>
    <t>5873633535635793_p</t>
  </si>
  <si>
    <t>4883674023712343_p</t>
  </si>
  <si>
    <t>536292</t>
  </si>
  <si>
    <t>基础版1v1 - 4课时/4周</t>
  </si>
  <si>
    <t>2213949348479931_p</t>
  </si>
  <si>
    <t>6324366346334306_p</t>
  </si>
  <si>
    <t>536442</t>
  </si>
  <si>
    <t>6128722322414565_p</t>
  </si>
  <si>
    <t>7500027763258244_p</t>
  </si>
  <si>
    <t>536379</t>
  </si>
  <si>
    <t>2777417825161126_p</t>
  </si>
  <si>
    <t>2901737880557186_p</t>
  </si>
  <si>
    <t>536330</t>
  </si>
  <si>
    <t>3433693265765239_p</t>
  </si>
  <si>
    <t>4743676138076565_p</t>
  </si>
  <si>
    <t>536446</t>
  </si>
  <si>
    <t>3326576381947958_p</t>
  </si>
  <si>
    <t>8682564235471871_p</t>
  </si>
  <si>
    <t>536354</t>
  </si>
  <si>
    <t>1277675201562272_p</t>
  </si>
  <si>
    <t>5552575107068438_p</t>
  </si>
  <si>
    <t>536649</t>
  </si>
  <si>
    <t>4493357060248487_p</t>
  </si>
  <si>
    <t>2136345197311905_p</t>
  </si>
  <si>
    <t>536367</t>
  </si>
  <si>
    <t>6665307464821893_p</t>
  </si>
  <si>
    <t>7127240691385003_p</t>
  </si>
  <si>
    <t>536818</t>
  </si>
  <si>
    <t>7913806835002973_p</t>
  </si>
  <si>
    <t>3403294023564407_p</t>
  </si>
  <si>
    <t>536707</t>
  </si>
  <si>
    <t>2467689838697250_p</t>
  </si>
  <si>
    <t>1693328220162570_p</t>
  </si>
  <si>
    <t>536540</t>
  </si>
  <si>
    <t>2514043794475882_p</t>
  </si>
  <si>
    <t>7891651174883548_p</t>
  </si>
  <si>
    <t>536190</t>
  </si>
  <si>
    <t>1912468130479818_p</t>
  </si>
  <si>
    <t>4633744390472780_p</t>
  </si>
  <si>
    <t>536434</t>
  </si>
  <si>
    <t>1163923033751402_p</t>
  </si>
  <si>
    <t>6333217914937831_p</t>
  </si>
  <si>
    <t>536137</t>
  </si>
  <si>
    <t>8382219506552771_p</t>
  </si>
  <si>
    <t>8486462893163578_p</t>
  </si>
  <si>
    <t>535220</t>
  </si>
  <si>
    <t>5750697981982034_p</t>
  </si>
  <si>
    <t>8186968636993465_p</t>
  </si>
  <si>
    <t>536086</t>
  </si>
  <si>
    <t>3352182320177999_p</t>
  </si>
  <si>
    <t>4165877972249039_p</t>
  </si>
  <si>
    <t>536324</t>
  </si>
  <si>
    <t>7423380029946870_p</t>
  </si>
  <si>
    <t>3244360244509963_p</t>
  </si>
  <si>
    <t>536043</t>
  </si>
  <si>
    <t>2800293540307994_p</t>
  </si>
  <si>
    <t>8406146415024470_p</t>
  </si>
  <si>
    <t>536650</t>
  </si>
  <si>
    <t>8444051567150196_p</t>
  </si>
  <si>
    <t>6746213917595104_p</t>
  </si>
  <si>
    <t>536622</t>
  </si>
  <si>
    <t>3225119553686937_p</t>
  </si>
  <si>
    <t>6175892111944120_p</t>
  </si>
  <si>
    <t>536306</t>
  </si>
  <si>
    <t>8751157508479577_p</t>
  </si>
  <si>
    <t>1630289982711611_p</t>
  </si>
  <si>
    <t>536284</t>
  </si>
  <si>
    <t>8872251575054447_p</t>
  </si>
  <si>
    <t>1187396976008421_p</t>
  </si>
  <si>
    <t>535594</t>
  </si>
  <si>
    <t>6425032649369090_p</t>
  </si>
  <si>
    <t>7385184088102874_p</t>
  </si>
  <si>
    <t>536432</t>
  </si>
  <si>
    <t>8673430152140825_p</t>
  </si>
  <si>
    <t>4711459354353121_p</t>
  </si>
  <si>
    <t>536605</t>
  </si>
  <si>
    <t>8274693880426793_p</t>
  </si>
  <si>
    <t>3474395675915756_p</t>
  </si>
  <si>
    <t>536373</t>
  </si>
  <si>
    <t>6453356122795330_p</t>
  </si>
  <si>
    <t>6797147526073533_p</t>
  </si>
  <si>
    <t>536620</t>
  </si>
  <si>
    <t>1427865365325743_p</t>
  </si>
  <si>
    <t>8823989772223217_p</t>
  </si>
  <si>
    <t>536133</t>
  </si>
  <si>
    <t>5808807382232407_p</t>
  </si>
  <si>
    <t>6660865177652197_p</t>
  </si>
  <si>
    <t>535509</t>
  </si>
  <si>
    <t>1917031636894168_p</t>
  </si>
  <si>
    <t>8440517404051240_p</t>
  </si>
  <si>
    <t>536282</t>
  </si>
  <si>
    <t>3428949416918273_p</t>
  </si>
  <si>
    <t>1546044405691612_p</t>
  </si>
  <si>
    <t>536162</t>
  </si>
  <si>
    <t>7176272914728575_p</t>
  </si>
  <si>
    <t>2633741776054969_p</t>
  </si>
  <si>
    <t>536681</t>
  </si>
  <si>
    <t>8261183247366446_p</t>
  </si>
  <si>
    <t>3915639502170325_p</t>
  </si>
  <si>
    <t>536123</t>
  </si>
  <si>
    <t>4730877478415917_p</t>
  </si>
  <si>
    <t>4513614272387275_p</t>
  </si>
  <si>
    <t>536867</t>
  </si>
  <si>
    <t>8692724252121324_p</t>
  </si>
  <si>
    <t>4220405748164384_p</t>
  </si>
  <si>
    <t>536070</t>
  </si>
  <si>
    <t>3624001541254156_p</t>
  </si>
  <si>
    <t>4483848672953517_p</t>
  </si>
  <si>
    <t>536470</t>
  </si>
  <si>
    <t>3121629386008629_p</t>
  </si>
  <si>
    <t>6186308558689327_p</t>
  </si>
  <si>
    <t>536410</t>
  </si>
  <si>
    <t>4304402502647865_p</t>
  </si>
  <si>
    <t>4439080865659089_p</t>
  </si>
  <si>
    <t>匈牙利</t>
  </si>
  <si>
    <t>536651</t>
  </si>
  <si>
    <t>5372901393332409_p</t>
  </si>
  <si>
    <t>7561126692164558_p</t>
  </si>
  <si>
    <t>536433</t>
  </si>
  <si>
    <t>6458937468066701_p</t>
  </si>
  <si>
    <t>5866299688577379_p</t>
  </si>
  <si>
    <t>536544</t>
  </si>
  <si>
    <t>5281888600811800_p</t>
  </si>
  <si>
    <t>5156156682625064_p</t>
  </si>
  <si>
    <t>536642</t>
  </si>
  <si>
    <t>6230156322247901_p</t>
  </si>
  <si>
    <t>8522905177826926_p</t>
  </si>
  <si>
    <t>536191</t>
  </si>
  <si>
    <t>3630191707677157_p</t>
  </si>
  <si>
    <t>3347145309194501_p</t>
  </si>
  <si>
    <t>536855</t>
  </si>
  <si>
    <t>8408766911739624_p</t>
  </si>
  <si>
    <t>5382675213830220_p</t>
  </si>
  <si>
    <t>536302</t>
  </si>
  <si>
    <t>3376534627584731_p</t>
  </si>
  <si>
    <t>2286752996339072_p</t>
  </si>
  <si>
    <t>535624</t>
  </si>
  <si>
    <t>1351106220425294_p</t>
  </si>
  <si>
    <t>7209024806946667_p</t>
  </si>
  <si>
    <t>离职-薛素洁</t>
  </si>
  <si>
    <t>亚欧3组</t>
  </si>
  <si>
    <t>周翠文</t>
  </si>
  <si>
    <t>离职销售（已归档）</t>
  </si>
  <si>
    <t>536205</t>
  </si>
  <si>
    <t>4439129746128619_p</t>
  </si>
  <si>
    <t>1231066219355533_p</t>
  </si>
  <si>
    <t>536708</t>
  </si>
  <si>
    <t>8840445197121832_p</t>
  </si>
  <si>
    <t>1609437187388545_p</t>
  </si>
  <si>
    <t>535567</t>
  </si>
  <si>
    <t>2527396236050559_p</t>
  </si>
  <si>
    <t>1670840516784564_p</t>
  </si>
  <si>
    <t>536290</t>
  </si>
  <si>
    <t>6520621565421964_p</t>
  </si>
  <si>
    <t>6352705634422460_p</t>
  </si>
  <si>
    <t>536149</t>
  </si>
  <si>
    <t>4699291023407759_p</t>
  </si>
  <si>
    <t>3624960115548587_p</t>
  </si>
  <si>
    <t>536623</t>
  </si>
  <si>
    <t>6381823620718912_p</t>
  </si>
  <si>
    <t>7611570914479507_p</t>
  </si>
  <si>
    <t>536047</t>
  </si>
  <si>
    <t>3206515989519434_p</t>
  </si>
  <si>
    <t>2870622789803973_p</t>
  </si>
  <si>
    <t>536709</t>
  </si>
  <si>
    <t>中文直播学期制小班课1学期课包 - 144课时</t>
  </si>
  <si>
    <t>7400743613314806_p</t>
  </si>
  <si>
    <t>4417847301690360_p</t>
  </si>
  <si>
    <t>536033</t>
  </si>
  <si>
    <t>6779289848276828_p</t>
  </si>
  <si>
    <t>1804327707219784_p</t>
  </si>
  <si>
    <t>536466</t>
  </si>
  <si>
    <t>8454601635529840_p</t>
  </si>
  <si>
    <t>7308707198299302_p</t>
  </si>
  <si>
    <t>536821</t>
  </si>
  <si>
    <t>4513511238087970_p</t>
  </si>
  <si>
    <t>5428184900623366_p</t>
  </si>
  <si>
    <t>536778</t>
  </si>
  <si>
    <t>3927978225962199_p</t>
  </si>
  <si>
    <t>6760484052337448_p</t>
  </si>
  <si>
    <t>536250</t>
  </si>
  <si>
    <t>1191578816529161_p</t>
  </si>
  <si>
    <t>7227296797066073_p</t>
  </si>
  <si>
    <t>536465</t>
  </si>
  <si>
    <t>2426331983000458_p</t>
  </si>
  <si>
    <t>6539469322535990_p</t>
  </si>
  <si>
    <t>536241</t>
  </si>
  <si>
    <t>4828662762549035_p</t>
  </si>
  <si>
    <t>2394615623376335_p</t>
  </si>
  <si>
    <t>535590</t>
  </si>
  <si>
    <t>2517882112359645_p</t>
  </si>
  <si>
    <t>3893354877533242_p</t>
  </si>
  <si>
    <t>536411</t>
  </si>
  <si>
    <t>7382889157383958_p</t>
  </si>
  <si>
    <t>4631331969180377_p</t>
  </si>
  <si>
    <t>536032</t>
  </si>
  <si>
    <t>2912497784917016_p</t>
  </si>
  <si>
    <t>2308281554206661_p</t>
  </si>
  <si>
    <t>536495</t>
  </si>
  <si>
    <t>2293689153779246_p</t>
  </si>
  <si>
    <t>7543079190616568_p</t>
  </si>
  <si>
    <t>536873</t>
  </si>
  <si>
    <t>7751570696226916_p</t>
  </si>
  <si>
    <t>6777324684507047_p</t>
  </si>
  <si>
    <t>536747</t>
  </si>
  <si>
    <t>4558907415443967_p</t>
  </si>
  <si>
    <t>2757069998155541_p</t>
  </si>
  <si>
    <t>536742</t>
  </si>
  <si>
    <t>3843005924265551_p</t>
  </si>
  <si>
    <t>1262842081182904_p</t>
  </si>
  <si>
    <t>536051</t>
  </si>
  <si>
    <t>5703985333681773_p</t>
  </si>
  <si>
    <t>2566928025916518_p</t>
  </si>
  <si>
    <t>536874</t>
  </si>
  <si>
    <t>4367747419181315_p</t>
  </si>
  <si>
    <t>5554228806659535_p</t>
  </si>
  <si>
    <t>536396</t>
  </si>
  <si>
    <t>6141573314529397_p</t>
  </si>
  <si>
    <t>3159220755285059_p</t>
  </si>
  <si>
    <t>536386</t>
  </si>
  <si>
    <t>7758474648858823_p</t>
  </si>
  <si>
    <t>2269974790591863_p</t>
  </si>
  <si>
    <t>536425</t>
  </si>
  <si>
    <t>7914629389974689_p</t>
  </si>
  <si>
    <t>6300703135704296_p</t>
  </si>
  <si>
    <t>536147</t>
  </si>
  <si>
    <t>6490874779575407_p</t>
  </si>
  <si>
    <t>3197286524680731_p</t>
  </si>
  <si>
    <t>536558</t>
  </si>
  <si>
    <t>1193285514665702_p</t>
  </si>
  <si>
    <t>3719552535353533_p</t>
  </si>
  <si>
    <t>536274</t>
  </si>
  <si>
    <t>2837768998412679_p</t>
  </si>
  <si>
    <t>3399145104681948_p</t>
  </si>
  <si>
    <t>536452</t>
  </si>
  <si>
    <t>7426754591832476_p</t>
  </si>
  <si>
    <t>8751107827338055_p</t>
  </si>
  <si>
    <t>535900</t>
  </si>
  <si>
    <t>6358379616530016_p</t>
  </si>
  <si>
    <t>3635700806698799_p</t>
  </si>
  <si>
    <t>536355</t>
  </si>
  <si>
    <t>8937217763202918_p</t>
  </si>
  <si>
    <t>8412865004519961_p</t>
  </si>
  <si>
    <t>536267</t>
  </si>
  <si>
    <t>6549236653766741_p</t>
  </si>
  <si>
    <t>3428639330933625_p</t>
  </si>
  <si>
    <t>536603</t>
  </si>
  <si>
    <t>中文直播学期制小班课1学期课包 - 240课时</t>
  </si>
  <si>
    <t>1704371215154673_p</t>
  </si>
  <si>
    <t>8146122370523813_p</t>
  </si>
  <si>
    <t>535960</t>
  </si>
  <si>
    <t>3700342571674808_p</t>
  </si>
  <si>
    <t>3673329630048665_p</t>
  </si>
  <si>
    <t>536349</t>
  </si>
  <si>
    <t>中文直播学期制小班课1学期课包 - 36课时</t>
  </si>
  <si>
    <t>5537322229387991_p</t>
  </si>
  <si>
    <t>1473965846715980_p</t>
  </si>
  <si>
    <t>535563</t>
  </si>
  <si>
    <t>3486526162360899_p</t>
  </si>
  <si>
    <t>1105868908013588_p</t>
  </si>
  <si>
    <t>536572</t>
  </si>
  <si>
    <t>3119967946106731_p</t>
  </si>
  <si>
    <t>5744419103479167_p</t>
  </si>
  <si>
    <t>536883</t>
  </si>
  <si>
    <t>6553508303379057_p</t>
  </si>
  <si>
    <t>5894612928854697_p</t>
  </si>
  <si>
    <t>536449</t>
  </si>
  <si>
    <t>4494586823327440_p</t>
  </si>
  <si>
    <t>2183240200153350_p</t>
  </si>
  <si>
    <t>536116</t>
  </si>
  <si>
    <t>1556546762346769_p</t>
  </si>
  <si>
    <t>5550642386434549_p</t>
  </si>
  <si>
    <t>536567</t>
  </si>
  <si>
    <t>4308388641846943_p</t>
  </si>
  <si>
    <t>1655382536471464_p</t>
  </si>
  <si>
    <t>536819</t>
  </si>
  <si>
    <t>1261778125209927_p</t>
  </si>
  <si>
    <t>7799304742576868_p</t>
  </si>
  <si>
    <t>536394</t>
  </si>
  <si>
    <t>5103982159248858_p</t>
  </si>
  <si>
    <t>6654116393332146_p</t>
  </si>
  <si>
    <t>536025</t>
  </si>
  <si>
    <t>3356794121030852_p</t>
  </si>
  <si>
    <t>2205387937074300_p</t>
  </si>
  <si>
    <t>536696</t>
  </si>
  <si>
    <t>6805293278634140_p</t>
  </si>
  <si>
    <t>6442210623186578_p</t>
  </si>
  <si>
    <t>536618</t>
  </si>
  <si>
    <t>8598422115878724_p</t>
  </si>
  <si>
    <t>2303826128739021_p</t>
  </si>
  <si>
    <t>536641</t>
  </si>
  <si>
    <t>8379336140830818_p</t>
  </si>
  <si>
    <t>4383404209325568_p</t>
  </si>
  <si>
    <t>536535</t>
  </si>
  <si>
    <t>3394058028611754_p</t>
  </si>
  <si>
    <t>4410913985576082_p</t>
  </si>
  <si>
    <t>536334</t>
  </si>
  <si>
    <t>1653080763572216_p</t>
  </si>
  <si>
    <t>1577927051520557_p</t>
  </si>
  <si>
    <t>536363</t>
  </si>
  <si>
    <t>2844457800066342_p</t>
  </si>
  <si>
    <t>7385004307920799_p</t>
  </si>
  <si>
    <t>536551</t>
  </si>
  <si>
    <t>8552927826072825_p</t>
  </si>
  <si>
    <t>2823653200323339_p</t>
  </si>
  <si>
    <t>536165</t>
  </si>
  <si>
    <t>8584376514278425_p</t>
  </si>
  <si>
    <t>2561452992823385_p</t>
  </si>
  <si>
    <t>536545</t>
  </si>
  <si>
    <t>1381108729299182_p</t>
  </si>
  <si>
    <t>8685058187574190_p</t>
  </si>
  <si>
    <t>536566</t>
  </si>
  <si>
    <t>7145446966646071_p</t>
  </si>
  <si>
    <t>6292774780965618_p</t>
  </si>
  <si>
    <t>536760</t>
  </si>
  <si>
    <t>7239312499972596_p</t>
  </si>
  <si>
    <t>4175592471203335_p</t>
  </si>
  <si>
    <t>536662</t>
  </si>
  <si>
    <t>8447978760144299_p</t>
  </si>
  <si>
    <t>3526735908284994_p</t>
  </si>
  <si>
    <t>536728</t>
  </si>
  <si>
    <t>6707982244926230_p</t>
  </si>
  <si>
    <t>5363098184975733_p</t>
  </si>
  <si>
    <t>536548</t>
  </si>
  <si>
    <t>4376850412549017_p</t>
  </si>
  <si>
    <t>6913788494704337_p</t>
  </si>
  <si>
    <t>536163</t>
  </si>
  <si>
    <t>1135739041103689_p</t>
  </si>
  <si>
    <t>7814402205535913_p</t>
  </si>
  <si>
    <t>536040</t>
  </si>
  <si>
    <t>2136477731059958_p</t>
  </si>
  <si>
    <t>1314420574647202_p</t>
  </si>
  <si>
    <t>536391</t>
  </si>
  <si>
    <t>7353950613999635_p</t>
  </si>
  <si>
    <t>2805708026690344_p</t>
  </si>
  <si>
    <t>536484</t>
  </si>
  <si>
    <t>8718552063093710_p</t>
  </si>
  <si>
    <t>3803530166238363_p</t>
  </si>
  <si>
    <t>536193</t>
  </si>
  <si>
    <t>4144937970097457_p</t>
  </si>
  <si>
    <t>1505349960057454_p</t>
  </si>
  <si>
    <t>536338</t>
  </si>
  <si>
    <t>3482806417897226_p</t>
  </si>
  <si>
    <t>5453268529823609_p</t>
  </si>
  <si>
    <t>535598</t>
  </si>
  <si>
    <t>3198963367664629_p</t>
  </si>
  <si>
    <t>8382947424138384_p</t>
  </si>
  <si>
    <t>536153</t>
  </si>
  <si>
    <t>2564403752022894_p</t>
  </si>
  <si>
    <t>6506935841841875_p</t>
  </si>
  <si>
    <t>536688</t>
  </si>
  <si>
    <t>1787331062238727_p</t>
  </si>
  <si>
    <t>5430518215504482_p</t>
  </si>
  <si>
    <t>536078</t>
  </si>
  <si>
    <t>4271324867311991_p</t>
  </si>
  <si>
    <t>4463566718835864_p</t>
  </si>
  <si>
    <t>536539</t>
  </si>
  <si>
    <t>3177673253924883_p</t>
  </si>
  <si>
    <t>7227843943161038_p</t>
  </si>
  <si>
    <t>536180</t>
  </si>
  <si>
    <t>3260604231230406_p</t>
  </si>
  <si>
    <t>4460695872987571_p</t>
  </si>
  <si>
    <t>536262</t>
  </si>
  <si>
    <t>8520824804744006_p</t>
  </si>
  <si>
    <t>8759398234234871_p</t>
  </si>
  <si>
    <t>536672</t>
  </si>
  <si>
    <t>4128914762496966_p</t>
  </si>
  <si>
    <t>7339774792915842_p</t>
  </si>
  <si>
    <t>536210</t>
  </si>
  <si>
    <t>8790100004942171_p</t>
  </si>
  <si>
    <t>1342087172460062_p</t>
  </si>
  <si>
    <t>536126</t>
  </si>
  <si>
    <t>8898093884244108_p</t>
  </si>
  <si>
    <t>6659085495570055_p</t>
  </si>
  <si>
    <t>536317</t>
  </si>
  <si>
    <t>1414490115348240_p</t>
  </si>
  <si>
    <t>5443200382799032_p</t>
  </si>
  <si>
    <t>536876</t>
  </si>
  <si>
    <t>3485696167639688_p</t>
  </si>
  <si>
    <t>8818477875881983_p</t>
  </si>
  <si>
    <t>536430</t>
  </si>
  <si>
    <t>3396963495917918_p</t>
  </si>
  <si>
    <t>2702540899234049_p</t>
  </si>
  <si>
    <t>536366</t>
  </si>
  <si>
    <t>2352989005387751_p</t>
  </si>
  <si>
    <t>3276497862121024_p</t>
  </si>
  <si>
    <t>536221</t>
  </si>
  <si>
    <t>2412223633733299_p</t>
  </si>
  <si>
    <t>6888100733516172_p</t>
  </si>
  <si>
    <t>536359</t>
  </si>
  <si>
    <t>2440249096011568_p</t>
  </si>
  <si>
    <t>8433480948278390_p</t>
  </si>
  <si>
    <t>536300</t>
  </si>
  <si>
    <t>6525943133843495_p</t>
  </si>
  <si>
    <t>6600646101202134_p</t>
  </si>
  <si>
    <t>536543</t>
  </si>
  <si>
    <t>1773201384984857_p</t>
  </si>
  <si>
    <t>6221452765436591_p</t>
  </si>
  <si>
    <t>536845</t>
  </si>
  <si>
    <t>2171630323217571_p</t>
  </si>
  <si>
    <t>2248929168859074_p</t>
  </si>
  <si>
    <t>536073</t>
  </si>
  <si>
    <t>7854812391546949_p</t>
  </si>
  <si>
    <t>1159908206788996_p</t>
  </si>
  <si>
    <t>536741</t>
  </si>
  <si>
    <t>1431263064657015_p</t>
  </si>
  <si>
    <t>7877110402656498_p</t>
  </si>
  <si>
    <t>536378</t>
  </si>
  <si>
    <t>6610239110133408_p</t>
  </si>
  <si>
    <t>4232520172665572_p</t>
  </si>
  <si>
    <t>536124</t>
  </si>
  <si>
    <t>7379087063214682_p</t>
  </si>
  <si>
    <t>7784665685806395_p</t>
  </si>
  <si>
    <t>536372</t>
  </si>
  <si>
    <t>1710285654884590_p</t>
  </si>
  <si>
    <t>7192611397422782_p</t>
  </si>
  <si>
    <t>536299</t>
  </si>
  <si>
    <t>5785620654130473_p</t>
  </si>
  <si>
    <t>3454289168772575_p</t>
  </si>
  <si>
    <t>536780</t>
  </si>
  <si>
    <t>7448457966228495_p</t>
  </si>
  <si>
    <t>7331147708304851_p</t>
  </si>
  <si>
    <t>536822</t>
  </si>
  <si>
    <t>4728001854068280_p</t>
  </si>
  <si>
    <t>2789042436514424_p</t>
  </si>
  <si>
    <t>536304</t>
  </si>
  <si>
    <t>5297958746190679_p</t>
  </si>
  <si>
    <t>8653740444572261_p</t>
  </si>
  <si>
    <t>印尼</t>
  </si>
  <si>
    <t>536152</t>
  </si>
  <si>
    <t>2244537439355718_p</t>
  </si>
  <si>
    <t>3789444145350811_p</t>
  </si>
  <si>
    <t>536404</t>
  </si>
  <si>
    <t>7357932337137013_p</t>
  </si>
  <si>
    <t>2753167422402771_p</t>
  </si>
  <si>
    <t>536464</t>
  </si>
  <si>
    <t>8980918849928363_p</t>
  </si>
  <si>
    <t>2398460996576012_p</t>
  </si>
  <si>
    <t>536192</t>
  </si>
  <si>
    <t>4660965335881646_p</t>
  </si>
  <si>
    <t>1404154747846330_p</t>
  </si>
  <si>
    <t>536830</t>
  </si>
  <si>
    <t>4429541767115797_p</t>
  </si>
  <si>
    <t>8314555546617923_p</t>
  </si>
  <si>
    <t>536103</t>
  </si>
  <si>
    <t>5236356956376936_p</t>
  </si>
  <si>
    <t>5576917123402084_p</t>
  </si>
  <si>
    <t>536447</t>
  </si>
  <si>
    <t>3222899837853071_p</t>
  </si>
  <si>
    <t>4702693027299940_p</t>
  </si>
  <si>
    <t>536438</t>
  </si>
  <si>
    <t>2431068287645609_p</t>
  </si>
  <si>
    <t>7449976156385445_p</t>
  </si>
  <si>
    <t>536263</t>
  </si>
  <si>
    <t>6119782470003222_p</t>
  </si>
  <si>
    <t>3357944448536368_p</t>
  </si>
  <si>
    <t>536197</t>
  </si>
  <si>
    <t>2420822749292612_p</t>
  </si>
  <si>
    <t>2794558663255388_p</t>
  </si>
  <si>
    <t>536557</t>
  </si>
  <si>
    <t>1282254806775421_p</t>
  </si>
  <si>
    <t>1443645103725696_p</t>
  </si>
  <si>
    <t>536439</t>
  </si>
  <si>
    <t>4407859133826392_p</t>
  </si>
  <si>
    <t>7239729093339318_p</t>
  </si>
  <si>
    <t>536295</t>
  </si>
  <si>
    <t>7301759949048283_p</t>
  </si>
  <si>
    <t>7503707869941344_p</t>
  </si>
  <si>
    <t>536648</t>
  </si>
  <si>
    <t>5622792763587237_p</t>
  </si>
  <si>
    <t>3824937651264443_p</t>
  </si>
  <si>
    <t>536678</t>
  </si>
  <si>
    <t>4907209552618522_p</t>
  </si>
  <si>
    <t>2640520031413793_p</t>
  </si>
  <si>
    <t>535571</t>
  </si>
  <si>
    <t>5398284505063770_p</t>
  </si>
  <si>
    <t>7430615212220864_p</t>
  </si>
  <si>
    <t>536287</t>
  </si>
  <si>
    <t>5409135590404901_p</t>
  </si>
  <si>
    <t>4156905494285276_p</t>
  </si>
  <si>
    <t>536846</t>
  </si>
  <si>
    <t>7263318303249635_p</t>
  </si>
  <si>
    <t>2164858395936091_p</t>
  </si>
  <si>
    <t>536307</t>
  </si>
  <si>
    <t>2755269876929324_p</t>
  </si>
  <si>
    <t>5852927885279978_p</t>
  </si>
  <si>
    <t>536091</t>
  </si>
  <si>
    <t>3305252973307365_p</t>
  </si>
  <si>
    <t>1175642122028782_p</t>
  </si>
  <si>
    <t>536632</t>
  </si>
  <si>
    <t>2643224016536132_p</t>
  </si>
  <si>
    <t>7162633309179009_p</t>
  </si>
  <si>
    <t>536079</t>
  </si>
  <si>
    <t>7780658272904170_p</t>
  </si>
  <si>
    <t>5827811137090477_p</t>
  </si>
  <si>
    <t>536570</t>
  </si>
  <si>
    <t>3274049751154281_p</t>
  </si>
  <si>
    <t>3656773479564637_p</t>
  </si>
  <si>
    <t>536019</t>
  </si>
  <si>
    <t>6425177300608837_p</t>
  </si>
  <si>
    <t>5332448370238264_p</t>
  </si>
  <si>
    <t>536335</t>
  </si>
  <si>
    <t>6458963902775855_p</t>
  </si>
  <si>
    <t>4709388417778593_p</t>
  </si>
  <si>
    <t>535608</t>
  </si>
  <si>
    <t>7823568362293806_p</t>
  </si>
  <si>
    <t>3816516208680900_p</t>
  </si>
  <si>
    <t>536232</t>
  </si>
  <si>
    <t>勿用-25分钟1对1 - 启蒙版 - 订阅课包 - 8</t>
  </si>
  <si>
    <t>6658127440426115_p</t>
  </si>
  <si>
    <t>7650293140915315_p</t>
  </si>
  <si>
    <t>536139</t>
  </si>
  <si>
    <t>7492542318812519_p</t>
  </si>
  <si>
    <t>8537113045638435_p</t>
  </si>
  <si>
    <t>536854</t>
  </si>
  <si>
    <t>8149078955661402_p</t>
  </si>
  <si>
    <t>5133043807240781_p</t>
  </si>
  <si>
    <t>536875</t>
  </si>
  <si>
    <t>8931149912858944_p</t>
  </si>
  <si>
    <t>6351343486102667_p</t>
  </si>
  <si>
    <t>536767</t>
  </si>
  <si>
    <t>6556647753535200_p</t>
  </si>
  <si>
    <t>1803593572154069_p</t>
  </si>
  <si>
    <t>536816</t>
  </si>
  <si>
    <t>1685613155577381_p</t>
  </si>
  <si>
    <t>5400775597506722_p</t>
  </si>
  <si>
    <t>阿根廷</t>
  </si>
  <si>
    <t>536374</t>
  </si>
  <si>
    <t>2403490135441503_p</t>
  </si>
  <si>
    <t>3183041118955005_p</t>
  </si>
  <si>
    <t>536555</t>
  </si>
  <si>
    <t>1798519384565523_p</t>
  </si>
  <si>
    <t>6440269016248036_p</t>
  </si>
  <si>
    <t>536407</t>
  </si>
  <si>
    <t>4760244797784870_p</t>
  </si>
  <si>
    <t>4770840013238330_p</t>
  </si>
  <si>
    <t>536640</t>
  </si>
  <si>
    <t>5138369808714737_p</t>
  </si>
  <si>
    <t>3851524066660879_p</t>
  </si>
  <si>
    <t>536715</t>
  </si>
  <si>
    <t>5336908193230487_p</t>
  </si>
  <si>
    <t>6471303335772818_p</t>
  </si>
  <si>
    <t>536761</t>
  </si>
  <si>
    <t>7740433619578137_p</t>
  </si>
  <si>
    <t>3523408053635076_p</t>
  </si>
  <si>
    <t>536166</t>
  </si>
  <si>
    <t>8198365868261990_p</t>
  </si>
  <si>
    <t>4699063783492668_p</t>
  </si>
  <si>
    <t>536161</t>
  </si>
  <si>
    <t>5838207120990816_p</t>
  </si>
  <si>
    <t>7764866150063677_p</t>
  </si>
  <si>
    <t>536303</t>
  </si>
  <si>
    <t>P_7812115059204958</t>
  </si>
  <si>
    <t>2025-05-10 17:52:1746899543</t>
  </si>
  <si>
    <t>P_3830666821079377</t>
  </si>
  <si>
    <t>P_1223826632032921</t>
  </si>
  <si>
    <t>2025-05-11 20:03:1746993801</t>
  </si>
  <si>
    <t>P_7810643000891813</t>
  </si>
  <si>
    <t>P_3609710858327532</t>
  </si>
  <si>
    <t>2025-05-11 16:55:1746982545</t>
  </si>
  <si>
    <t>P_3607284043203321</t>
  </si>
  <si>
    <t>2025-01-07 00:00:00</t>
  </si>
  <si>
    <t>P_4767958459209290</t>
  </si>
  <si>
    <t>2025-05-11 21:58:1747000707</t>
  </si>
  <si>
    <t>P_4334790301827360</t>
  </si>
  <si>
    <t>2025-05-10 00:00:00</t>
  </si>
  <si>
    <t>P_3358146905740663</t>
  </si>
  <si>
    <t>2025-05-10 20:43:1746909833</t>
  </si>
  <si>
    <t>P_4787366394718976</t>
  </si>
  <si>
    <t>P_1361863224608535</t>
  </si>
  <si>
    <t>2025-05-12 00:22:1747009350</t>
  </si>
  <si>
    <t>P_2516375142876833</t>
  </si>
  <si>
    <t>2022-04-06 00:00:00</t>
  </si>
  <si>
    <t>P_2283873418114190</t>
  </si>
  <si>
    <t>2025-05-11 14:42:1746974543</t>
  </si>
  <si>
    <t>P_7580204627016572</t>
  </si>
  <si>
    <t>MA-BDLM-GO-SO-17NZNTP</t>
  </si>
  <si>
    <t>2025-03-16 00:00:00</t>
  </si>
  <si>
    <t>P_7120063945011542</t>
  </si>
  <si>
    <t>2025-05-12 06:59:1747033175</t>
  </si>
  <si>
    <t>P_8133625655513878</t>
  </si>
  <si>
    <t>P_5367160862840052</t>
  </si>
  <si>
    <t>2025-05-11 19:39:1746992388</t>
  </si>
  <si>
    <t>P_1226119830345790</t>
  </si>
  <si>
    <t>OT-WC-LG-SG-NA</t>
  </si>
  <si>
    <t>P_2764128877450425</t>
  </si>
  <si>
    <t>2025-05-10 23:09:1746918559</t>
  </si>
  <si>
    <t>P_6218681753580465</t>
  </si>
  <si>
    <t>P_2505032960921610</t>
  </si>
  <si>
    <t>2025-05-10 21:59:1746914363</t>
  </si>
  <si>
    <t>P_4896358411393348</t>
  </si>
  <si>
    <t>P_3627625743371564</t>
  </si>
  <si>
    <t>2025-05-10 14:15:1746886529</t>
  </si>
  <si>
    <t>P_3365558128822955</t>
  </si>
  <si>
    <t>PM-GO-SG-SE-IH</t>
  </si>
  <si>
    <t>2021-09-16 00:00:00</t>
  </si>
  <si>
    <t>P_5263167027021163</t>
  </si>
  <si>
    <t>2025-05-10 20:26:1746908802</t>
  </si>
  <si>
    <t>P_7172064007458548</t>
  </si>
  <si>
    <t>P_6153659995027565</t>
  </si>
  <si>
    <t>2025-05-11 19:26:1746991595</t>
  </si>
  <si>
    <t>P_5915739450750473</t>
  </si>
  <si>
    <t>P_4526489708234313</t>
  </si>
  <si>
    <t>2025-05-11 18:15:1746987352</t>
  </si>
  <si>
    <t>P_2141522831401932</t>
  </si>
  <si>
    <t>P_7530915977153032</t>
  </si>
  <si>
    <t>2025-05-12 06:59:1747033196</t>
  </si>
  <si>
    <t>P_8729801646742263</t>
  </si>
  <si>
    <t>P_7816937677187540</t>
  </si>
  <si>
    <t>2025-05-11 19:59:1746993590</t>
  </si>
  <si>
    <t>P_2648406945354404</t>
  </si>
  <si>
    <t>P_7905975428559537</t>
  </si>
  <si>
    <t>2025-05-10 14:02:1746885759</t>
  </si>
  <si>
    <t>P_8737396743136761</t>
  </si>
  <si>
    <t>MA-BDLM-GO-AO-30TJF</t>
  </si>
  <si>
    <t>P_2760000620699537</t>
  </si>
  <si>
    <t>2025-05-11 22:00:1747000803</t>
  </si>
  <si>
    <t>P_6306735960988663</t>
  </si>
  <si>
    <t>P_1847089584714187</t>
  </si>
  <si>
    <t>2025-05-11 09:33:1746955985</t>
  </si>
  <si>
    <t>P_5263889328003974</t>
  </si>
  <si>
    <t>P_6350785274897919</t>
  </si>
  <si>
    <t>2025-05-11 09:45:1746956733</t>
  </si>
  <si>
    <t>P_2104771929937166</t>
  </si>
  <si>
    <t>P_8824042605384375</t>
  </si>
  <si>
    <t>2025-05-10 20:38:1746909529</t>
  </si>
  <si>
    <t>P_3866082821131015</t>
  </si>
  <si>
    <t>2025-05-10 20:41:1746909719</t>
  </si>
  <si>
    <t>P_6687600911092468</t>
  </si>
  <si>
    <t>P_8873628194908938</t>
  </si>
  <si>
    <t>2025-05-10 18:50:1746903013</t>
  </si>
  <si>
    <t>P_8314374149803612</t>
  </si>
  <si>
    <t>PM-FB-NA-AD-YTH</t>
  </si>
  <si>
    <t>P_7158063105849703</t>
  </si>
  <si>
    <t>2025-05-11 08:53:1746953593</t>
  </si>
  <si>
    <t>P_4492020762430224</t>
  </si>
  <si>
    <t>P_5331551530021891</t>
  </si>
  <si>
    <t>2025-05-11 21:08:1746997680</t>
  </si>
  <si>
    <t>P_7606370949071213</t>
  </si>
  <si>
    <t>P_7468660085015884</t>
  </si>
  <si>
    <t>2025-05-10 17:44:1746899078</t>
  </si>
  <si>
    <t>P_2601156297021211</t>
  </si>
  <si>
    <t>MA-BDLM-BC-CM-39ANDY</t>
  </si>
  <si>
    <t>P_5794429133717035</t>
  </si>
  <si>
    <t>2025-05-11 15:22:1746976929</t>
  </si>
  <si>
    <t>P_2854273062110864</t>
  </si>
  <si>
    <t>P_1524415242100050</t>
  </si>
  <si>
    <t>2025-05-11 21:16:1746998160</t>
  </si>
  <si>
    <t>P_4591329367035078</t>
  </si>
  <si>
    <t>P_5336113614862062</t>
  </si>
  <si>
    <t>2025-05-11 22:08:1747001313</t>
  </si>
  <si>
    <t>P_1900216377196161</t>
  </si>
  <si>
    <t>P_5156668903616491</t>
  </si>
  <si>
    <t>2025-05-11 20:37:1746995852</t>
  </si>
  <si>
    <t>P_6210328289264059</t>
  </si>
  <si>
    <t>P_3147385385870793</t>
  </si>
  <si>
    <t>2025-05-11 20:49:1746996588</t>
  </si>
  <si>
    <t>P_3510286247428624</t>
  </si>
  <si>
    <t>OT-FB-US-IG-NA</t>
  </si>
  <si>
    <t>P_7261071623981342</t>
  </si>
  <si>
    <t>2025-05-11 10:07:1746958077</t>
  </si>
  <si>
    <t>P_4702581448617039</t>
  </si>
  <si>
    <t>P_4649047292267099</t>
  </si>
  <si>
    <t>2025-05-10 14:50:1746888635</t>
  </si>
  <si>
    <t>P_7505595064239265</t>
  </si>
  <si>
    <t>P_3286870074188360</t>
  </si>
  <si>
    <t>2025-05-12 08:54:1747040068</t>
  </si>
  <si>
    <t>P_8429110927295731</t>
  </si>
  <si>
    <t>2025-05-11 00:00:00</t>
  </si>
  <si>
    <t>P_4527319980867809</t>
  </si>
  <si>
    <t>2025-05-10 13:04:1746882293</t>
  </si>
  <si>
    <t>chone.rattanopas</t>
  </si>
  <si>
    <t>P_5889114261007950</t>
  </si>
  <si>
    <t>P_6450448394936255</t>
  </si>
  <si>
    <t>2025-05-10 21:39:1746913193</t>
  </si>
  <si>
    <t>P_5669028056811897</t>
  </si>
  <si>
    <t>OT-APP-APPP-LTO-NA</t>
  </si>
  <si>
    <t>P_8330179000015776</t>
  </si>
  <si>
    <t>2025-05-11 11:41:1746963692</t>
  </si>
  <si>
    <t>P_6177101474969078</t>
  </si>
  <si>
    <t>P_7784266178122145</t>
  </si>
  <si>
    <t>2025-05-11 10:15:1746958513</t>
  </si>
  <si>
    <t>P_4490416273715969</t>
  </si>
  <si>
    <t>OT-WC-QXZW-GZ-NA</t>
  </si>
  <si>
    <t>P_5465042226792453</t>
  </si>
  <si>
    <t>2025-05-11 11:59:1746964780</t>
  </si>
  <si>
    <t>P_3687089324099332</t>
  </si>
  <si>
    <t>P_3295724904781370</t>
  </si>
  <si>
    <t>2025-05-10 21:48:1746913720</t>
  </si>
  <si>
    <t>P_5309823292540781</t>
  </si>
  <si>
    <t>P_8478913872767788</t>
  </si>
  <si>
    <t>2025-05-11 12:57:1746968242</t>
  </si>
  <si>
    <t>P_3559745384657784</t>
  </si>
  <si>
    <t>P_1700609627322235</t>
  </si>
  <si>
    <t>2025-05-11 17:00:1746982853</t>
  </si>
  <si>
    <t>P_5292484450138463</t>
  </si>
  <si>
    <t>P_6379423065131318</t>
  </si>
  <si>
    <t>2025-05-11 22:35:1747002925</t>
  </si>
  <si>
    <t>P_3916605739442729</t>
  </si>
  <si>
    <t>P_4851832169908500</t>
  </si>
  <si>
    <t>2025-05-10 19:34:1746905652</t>
  </si>
  <si>
    <t>P_5447408686682404</t>
  </si>
  <si>
    <t>P_1236456258322768</t>
  </si>
  <si>
    <t>2025-05-10 06:54:1746860093</t>
  </si>
  <si>
    <t>P_6400036287277129</t>
  </si>
  <si>
    <t>P_4403606187025884</t>
  </si>
  <si>
    <t>2025-05-10 16:07:1746893247</t>
  </si>
  <si>
    <t>P_2575993665100506</t>
  </si>
  <si>
    <t>MA-BDLM-GO-SO-29YAOHAMATH</t>
  </si>
  <si>
    <t>P_1216525906323572</t>
  </si>
  <si>
    <t>2025-05-10 14:23:1746887001</t>
  </si>
  <si>
    <t>P_5635147502182077</t>
  </si>
  <si>
    <t>P_2684228277179402</t>
  </si>
  <si>
    <t>2025-05-11 19:03:1746990182</t>
  </si>
  <si>
    <t>P_5771336401846983</t>
  </si>
  <si>
    <t>OT-APP-FU-NA-MATH</t>
  </si>
  <si>
    <t>P_2228116242139264</t>
  </si>
  <si>
    <t>2025-05-12 08:10:1747037441</t>
  </si>
  <si>
    <t>P_8479753947921941</t>
  </si>
  <si>
    <t>2025-01-18 00:00:00</t>
  </si>
  <si>
    <t>P_3626310407752475</t>
  </si>
  <si>
    <t>2025-05-11 11:31:1746963076</t>
  </si>
  <si>
    <t>P_3450746516751388</t>
  </si>
  <si>
    <t>2025-05-11 11:39:1746963579</t>
  </si>
  <si>
    <t>P_2616049363987415</t>
  </si>
  <si>
    <t>2025-05-11 20:55:1746996915</t>
  </si>
  <si>
    <t>P_2367575410505035</t>
  </si>
  <si>
    <t>P_4984248140354471</t>
  </si>
  <si>
    <t>2025-05-11 21:46:1746999964</t>
  </si>
  <si>
    <t>P_1420318465809928</t>
  </si>
  <si>
    <t>P_8328289339906910</t>
  </si>
  <si>
    <t>2025-05-10 17:14:1746897264</t>
  </si>
  <si>
    <t>P_7629710262517275</t>
  </si>
  <si>
    <t>P_7822946841560902</t>
  </si>
  <si>
    <t>2025-05-11 06:10:1746943849</t>
  </si>
  <si>
    <t>P_2832257186019450</t>
  </si>
  <si>
    <t>P_6246813171047170</t>
  </si>
  <si>
    <t>2025-05-10 17:30:1746898216</t>
  </si>
  <si>
    <t>P_8662793550923218</t>
  </si>
  <si>
    <t>P_6269330854216701</t>
  </si>
  <si>
    <t>2025-05-11 14:58:1746975511</t>
  </si>
  <si>
    <t>P_7338847976216027</t>
  </si>
  <si>
    <t>P_7600876998455785</t>
  </si>
  <si>
    <t>2025-05-11 16:37:1746981465</t>
  </si>
  <si>
    <t>P_2800800044193997</t>
  </si>
  <si>
    <t>P_8416478148383754</t>
  </si>
  <si>
    <t>2025-05-11 07:26:1746948386</t>
  </si>
  <si>
    <t>P_8708141700445562</t>
  </si>
  <si>
    <t>P_4759817964696693</t>
  </si>
  <si>
    <t>2025-05-11 07:18:1746947923</t>
  </si>
  <si>
    <t>P_4373031895835145</t>
  </si>
  <si>
    <t>P_3294338741785849</t>
  </si>
  <si>
    <t>2025-05-10 17:19:1746897546</t>
  </si>
  <si>
    <t>P_8677590619069482</t>
  </si>
  <si>
    <t>P_6801315904587116</t>
  </si>
  <si>
    <t>2025-05-11 15:02:1746975728</t>
  </si>
  <si>
    <t>P_6773732294908703</t>
  </si>
  <si>
    <t>P_3122331390695792</t>
  </si>
  <si>
    <t>2025-05-10 19:09:1746904199</t>
  </si>
  <si>
    <t>P_2606794868001324</t>
  </si>
  <si>
    <t>P_2573554905831323</t>
  </si>
  <si>
    <t>2025-05-10 21:06:1746911168</t>
  </si>
  <si>
    <t>P_7765130841765724</t>
  </si>
  <si>
    <t>P_7144933390019033</t>
  </si>
  <si>
    <t>2025-05-11 17:51:1746985888</t>
  </si>
  <si>
    <t>P_5909804676674845</t>
  </si>
  <si>
    <t>P_8494302932434318</t>
  </si>
  <si>
    <t>2025-05-10 18:50:1746903036</t>
  </si>
  <si>
    <t>P_1139265890983443</t>
  </si>
  <si>
    <t>P_2874308262082255</t>
  </si>
  <si>
    <t>2025-05-10 16:15:1746893707</t>
  </si>
  <si>
    <t>P_7592274593995651</t>
  </si>
  <si>
    <t>2025-05-11 21:10:1746997859</t>
  </si>
  <si>
    <t>P_5711591276052268</t>
  </si>
  <si>
    <t>2025-05-11 21:15:1746998111</t>
  </si>
  <si>
    <t>P_3802997312954936</t>
  </si>
  <si>
    <t>P_5418156104980922</t>
  </si>
  <si>
    <t>2025-05-11 18:24:1746987863</t>
  </si>
  <si>
    <t>P_5291513673175962</t>
  </si>
  <si>
    <t>P_2163197354723574</t>
  </si>
  <si>
    <t>2025-05-12 09:41:1747042874</t>
  </si>
  <si>
    <t>P_1126720983926542</t>
  </si>
  <si>
    <t>P_2203294434668325</t>
  </si>
  <si>
    <t>2025-05-12 08:22:1747038129</t>
  </si>
  <si>
    <t>P_7791922993294469</t>
  </si>
  <si>
    <t>P_6409150661366516</t>
  </si>
  <si>
    <t>2025-05-11 09:28:1746955707</t>
  </si>
  <si>
    <t>P_2362920941584468</t>
  </si>
  <si>
    <t>MA-BDG-SM-OT-08BAYLEY</t>
  </si>
  <si>
    <t>P_5253314670024091</t>
  </si>
  <si>
    <t>2025-05-11 08:21:1746951669</t>
  </si>
  <si>
    <t>P_3421714073630695</t>
  </si>
  <si>
    <t>P_3570037266192753</t>
  </si>
  <si>
    <t>2025-05-10 19:13:1746904437</t>
  </si>
  <si>
    <t>P_3699384040256730</t>
  </si>
  <si>
    <t>P_3204473286413340</t>
  </si>
  <si>
    <t>2025-05-11 20:25:1746995109</t>
  </si>
  <si>
    <t>P_8384422324666119</t>
  </si>
  <si>
    <t>P_3160791690641748</t>
  </si>
  <si>
    <t>2025-05-12 09:18:1747041481</t>
  </si>
  <si>
    <t>P_6824398195360131</t>
  </si>
  <si>
    <t>P_8126469352886118</t>
  </si>
  <si>
    <t>2025-05-11 14:18:1746973091</t>
  </si>
  <si>
    <t>P_6788463780521993</t>
  </si>
  <si>
    <t>OT-WC-YZ-LJ-NA</t>
  </si>
  <si>
    <t>巴布亚新几内亚</t>
  </si>
  <si>
    <t>P_2215417719370067</t>
  </si>
  <si>
    <t>2025-05-10 17:11:1746897074</t>
  </si>
  <si>
    <t>P_2187439684671858</t>
  </si>
  <si>
    <t>P_7313218638496330</t>
  </si>
  <si>
    <t>2025-05-10 16:06:1746893196</t>
  </si>
  <si>
    <t>P_1901573578315809</t>
  </si>
  <si>
    <t>P_4436161282415606</t>
  </si>
  <si>
    <t>2025-05-10 18:13:1746900797</t>
  </si>
  <si>
    <t>P_1677710595814787</t>
  </si>
  <si>
    <t>P_8732450638978014</t>
  </si>
  <si>
    <t>2025-05-11 16:56:1746982584</t>
  </si>
  <si>
    <t>P_3181077936307471</t>
  </si>
  <si>
    <t>P_8608265682544089</t>
  </si>
  <si>
    <t>2025-05-11 22:42:1747003361</t>
  </si>
  <si>
    <t>P_7337631341120625</t>
  </si>
  <si>
    <t>P_7641305414137785</t>
  </si>
  <si>
    <t>2025-05-11 14:50:1746975015</t>
  </si>
  <si>
    <t>P_3707437676923882</t>
  </si>
  <si>
    <t>OT-WE-WES-NA-NA</t>
  </si>
  <si>
    <t>P_2641949227520473</t>
  </si>
  <si>
    <t>2025-05-11 19:17:1746991025</t>
  </si>
  <si>
    <t>P_2608898867321475</t>
  </si>
  <si>
    <t>MA-BDG-SM-RE-08XSBX</t>
  </si>
  <si>
    <t>P_2622785882417724</t>
  </si>
  <si>
    <t>2025-05-11 18:43:1746989035</t>
  </si>
  <si>
    <t>P_8180134106729319</t>
  </si>
  <si>
    <t>MA-BDLM-SM-WC-12WSOX</t>
  </si>
  <si>
    <t>P_2783424411080503</t>
  </si>
  <si>
    <t>2025-05-11 21:37:1746999430</t>
  </si>
  <si>
    <t>P_4733483954063963</t>
  </si>
  <si>
    <t>P_6765769317757299</t>
  </si>
  <si>
    <t>2025-05-12 07:23:1747034621</t>
  </si>
  <si>
    <t>P_8397735818810614</t>
  </si>
  <si>
    <t>P_3176637686972048</t>
  </si>
  <si>
    <t>2025-05-10 21:53:1746914031</t>
  </si>
  <si>
    <t>P_8601328180562020</t>
  </si>
  <si>
    <t>P_1290600574418823</t>
  </si>
  <si>
    <t>2025-05-11 21:31:1746999096</t>
  </si>
  <si>
    <t>P_4914168697503897</t>
  </si>
  <si>
    <t>P_8757148398171730</t>
  </si>
  <si>
    <t>2025-05-12 07:59:1747036799</t>
  </si>
  <si>
    <t>P_7160980768361845</t>
  </si>
  <si>
    <t>P_8362634517826154</t>
  </si>
  <si>
    <t>2025-05-10 23:01:1746918063</t>
  </si>
  <si>
    <t>P_3428584793080410</t>
  </si>
  <si>
    <t>MA-BDLM-BC-CM-18HANFUNL</t>
  </si>
  <si>
    <t>P_8185786573080859</t>
  </si>
  <si>
    <t>2025-05-10 19:16:1746904603</t>
  </si>
  <si>
    <t>P_4687510850841493</t>
  </si>
  <si>
    <t>P_5838408383470710</t>
  </si>
  <si>
    <t>2025-05-10 13:26:1746883567</t>
  </si>
  <si>
    <t>P_5589192973952151</t>
  </si>
  <si>
    <t>P_8393841024703611</t>
  </si>
  <si>
    <t>2025-05-10 23:48:1746920899</t>
  </si>
  <si>
    <t>P_2763098463322507</t>
  </si>
  <si>
    <t>2025-01-27 00:00:00</t>
  </si>
  <si>
    <t>P_5303568347648859</t>
  </si>
  <si>
    <t>2025-05-11 23:02:1747004560</t>
  </si>
  <si>
    <t>P_4258558929726878</t>
  </si>
  <si>
    <t>P_2598372293828229</t>
  </si>
  <si>
    <t>2025-05-11 14:58:1746975500</t>
  </si>
  <si>
    <t>P_8879350671050793</t>
  </si>
  <si>
    <t>P_1311383657861690</t>
  </si>
  <si>
    <t>2025-05-11 20:37:1746995873</t>
  </si>
  <si>
    <t>P_6245570284533230</t>
  </si>
  <si>
    <t>2024-08-01 00:00:00</t>
  </si>
  <si>
    <t>P_1781332788602997</t>
  </si>
  <si>
    <t>2025-05-11 10:38:1746959902</t>
  </si>
  <si>
    <t>P_3834462556060589</t>
  </si>
  <si>
    <t>P_5913127785027640</t>
  </si>
  <si>
    <t>2025-05-10 18:08:1746900503</t>
  </si>
  <si>
    <t>P_4182249437767434</t>
  </si>
  <si>
    <t>P_8849892522573358</t>
  </si>
  <si>
    <t>2025-05-11 18:56:1746989786</t>
  </si>
  <si>
    <t>P_3815305389147873</t>
  </si>
  <si>
    <t>P_2490000222130273</t>
  </si>
  <si>
    <t>2025-05-10 16:51:1746895918</t>
  </si>
  <si>
    <t>P_2395352647994060</t>
  </si>
  <si>
    <t>P_8306576876655328</t>
  </si>
  <si>
    <t>2025-05-11 19:30:1746991805</t>
  </si>
  <si>
    <t>P_5373577955948431</t>
  </si>
  <si>
    <t>P_4442584722649225</t>
  </si>
  <si>
    <t>2025-05-10 15:40:1746891621</t>
  </si>
  <si>
    <t>P_6138618947458243</t>
  </si>
  <si>
    <t>2025-01-06 00:00:00</t>
  </si>
  <si>
    <t>P_6568631953959196</t>
  </si>
  <si>
    <t>2025-05-11 22:28:1747002496</t>
  </si>
  <si>
    <t>P_8760592416566408</t>
  </si>
  <si>
    <t>P_1322376876746581</t>
  </si>
  <si>
    <t>2025-05-11 17:43:1746985399</t>
  </si>
  <si>
    <t>P_1907541065056177</t>
  </si>
  <si>
    <t>P_7537975614789949</t>
  </si>
  <si>
    <t>2025-05-11 15:04:1746975863</t>
  </si>
  <si>
    <t>P_7274103983856523</t>
  </si>
  <si>
    <t>P_6730970866443247</t>
  </si>
  <si>
    <t>2025-05-10 17:11:1746897086</t>
  </si>
  <si>
    <t>P_7235876921349774</t>
  </si>
  <si>
    <t>OT-OT-SG-WI-BL</t>
  </si>
  <si>
    <t>P_3165249067380147</t>
  </si>
  <si>
    <t>2025-05-11 11:11:1746961905</t>
  </si>
  <si>
    <t>P_3483650074602909</t>
  </si>
  <si>
    <t>PM-GG-SE-AD-BG</t>
  </si>
  <si>
    <t>2022-03-24 00:00:00</t>
  </si>
  <si>
    <t>P_5361160852115170</t>
  </si>
  <si>
    <t>2025-05-11 23:29:1747006199</t>
  </si>
  <si>
    <t>P_7485276230995034</t>
  </si>
  <si>
    <t>P_8218651344892907</t>
  </si>
  <si>
    <t>2025-05-12 08:45:1747039539</t>
  </si>
  <si>
    <t>P_6566700775705952</t>
  </si>
  <si>
    <t>P_4459984049375540</t>
  </si>
  <si>
    <t>2025-05-10 19:08:1746904129</t>
  </si>
  <si>
    <t>P_8260528392945735</t>
  </si>
  <si>
    <t>P_3861996114746186</t>
  </si>
  <si>
    <t>2025-05-12 08:48:1747039686</t>
  </si>
  <si>
    <t>P_4115783490517863</t>
  </si>
  <si>
    <t>P_7916141414594502</t>
  </si>
  <si>
    <t>2025-05-10 14:49:1746888579</t>
  </si>
  <si>
    <t>P_3998710205192509</t>
  </si>
  <si>
    <t>P_5878935885697623</t>
  </si>
  <si>
    <t>2025-05-11 09:58:1746957539</t>
  </si>
  <si>
    <t>P_3858094239097966</t>
  </si>
  <si>
    <t>P_3530875241926478</t>
  </si>
  <si>
    <t>2025-05-11 08:43:1746953037</t>
  </si>
  <si>
    <t>P_2588002622626059</t>
  </si>
  <si>
    <t>EL</t>
  </si>
  <si>
    <t>3427106454144795_</t>
  </si>
  <si>
    <t>4335404732982586_</t>
  </si>
  <si>
    <t>6918413552956225_</t>
  </si>
  <si>
    <t>7430600725408633_</t>
  </si>
  <si>
    <t>8287286747645712_</t>
  </si>
  <si>
    <t>8476313708835932_</t>
  </si>
  <si>
    <t>4238511194964271_</t>
  </si>
  <si>
    <t>3175840538699457_</t>
  </si>
  <si>
    <t>7875260538093959_</t>
  </si>
  <si>
    <t>1857579059834789_</t>
  </si>
  <si>
    <t>7699127625091692_</t>
  </si>
  <si>
    <t>2470021123057060_</t>
  </si>
  <si>
    <t>7311236002512491_</t>
  </si>
  <si>
    <t>2715160042103511_</t>
  </si>
  <si>
    <t>3620956658837162_</t>
  </si>
  <si>
    <t>3197643481165641_</t>
  </si>
  <si>
    <t>5274065727041088_</t>
  </si>
  <si>
    <t>8517100621533933_</t>
  </si>
  <si>
    <t>2605907603999851_</t>
  </si>
  <si>
    <t>1462470061163412_</t>
  </si>
  <si>
    <t>5346021608816591_</t>
  </si>
  <si>
    <t>7844808823861206_</t>
  </si>
  <si>
    <t>3518954396251136_</t>
  </si>
  <si>
    <t>5886531099468102_</t>
  </si>
  <si>
    <t>5392070120076873_</t>
  </si>
  <si>
    <t>6729058084541594_</t>
  </si>
  <si>
    <t>7953664288393125_</t>
  </si>
  <si>
    <t>7803543537859627_</t>
  </si>
  <si>
    <t>3885736256910948_</t>
  </si>
  <si>
    <t>6762758592992971_</t>
  </si>
  <si>
    <t>7328020694146733_</t>
  </si>
  <si>
    <t>2428716726316213_</t>
  </si>
  <si>
    <t>8755803428471480_</t>
  </si>
  <si>
    <t>6295216667869000_</t>
  </si>
  <si>
    <t>5216304675577317_</t>
  </si>
  <si>
    <t>7347768050419556_</t>
  </si>
  <si>
    <t>7838090447096144_</t>
  </si>
  <si>
    <t>3249508562026596_</t>
  </si>
  <si>
    <t>5438826285681263_</t>
  </si>
  <si>
    <t>7847680949386309_</t>
  </si>
  <si>
    <t>2433669948324018_</t>
  </si>
  <si>
    <t>8877895073851302_</t>
  </si>
  <si>
    <t>8475217425718553_</t>
  </si>
  <si>
    <t>3908276854237186_</t>
  </si>
  <si>
    <t>2236852669827362_</t>
  </si>
  <si>
    <t>7711983453980530_</t>
  </si>
  <si>
    <t>2903133904939884_</t>
  </si>
  <si>
    <t>8714734094130796_</t>
  </si>
  <si>
    <t>4654614103702394_</t>
  </si>
  <si>
    <t>6660893048936963_</t>
  </si>
  <si>
    <t>8147474483911399_</t>
  </si>
  <si>
    <t>4180640469655785_</t>
  </si>
  <si>
    <t>6726200423137542_</t>
  </si>
  <si>
    <t>7893056325681097_</t>
  </si>
  <si>
    <t>1828682242315683_</t>
  </si>
  <si>
    <t>8113892014342090_</t>
  </si>
  <si>
    <t>4910747295503512_</t>
  </si>
  <si>
    <t>1373690026635983_</t>
  </si>
  <si>
    <t>3863938182175475_</t>
  </si>
  <si>
    <t>3534776595779877_</t>
  </si>
  <si>
    <t>6402043463507548_</t>
  </si>
  <si>
    <t>4707321278210579_</t>
  </si>
  <si>
    <t>4753006439966759_</t>
  </si>
  <si>
    <t>1437327230071176_</t>
  </si>
  <si>
    <t>5504428304963398_</t>
  </si>
  <si>
    <t>3585444844809615_</t>
  </si>
  <si>
    <t>4871373115584899_</t>
  </si>
  <si>
    <t>3263396148830735_</t>
  </si>
  <si>
    <t>2441005958978973_</t>
  </si>
  <si>
    <t>6593643652494896_</t>
  </si>
  <si>
    <t>4176773729327211_</t>
  </si>
  <si>
    <t>6781482358349005_</t>
  </si>
  <si>
    <t>1197313168251828_</t>
  </si>
  <si>
    <t>5347263624435216_</t>
  </si>
  <si>
    <t>5172389145579315_</t>
  </si>
  <si>
    <t>4464009966940593_</t>
  </si>
  <si>
    <t>5365734958416587_</t>
  </si>
  <si>
    <t>5906016175306595_</t>
  </si>
  <si>
    <t>5624766076548794_</t>
  </si>
  <si>
    <t>6809198749065615_</t>
  </si>
  <si>
    <t>6648297110955010_</t>
  </si>
  <si>
    <t>6421670209115497_</t>
  </si>
  <si>
    <t>6906922077214929_</t>
  </si>
  <si>
    <t>7624872441298061_</t>
  </si>
  <si>
    <t>5889527748522655_</t>
  </si>
  <si>
    <t>2437896781634668_</t>
  </si>
  <si>
    <t>2619986996754907_</t>
  </si>
  <si>
    <t>4199232559777276_</t>
  </si>
  <si>
    <t>5224554587105678_</t>
  </si>
  <si>
    <t>6730288176176657_</t>
  </si>
  <si>
    <t>4769379321510832_</t>
  </si>
  <si>
    <t>6767038911982670_</t>
  </si>
  <si>
    <t>6385238777259819_</t>
  </si>
  <si>
    <t>7900162920731042_</t>
  </si>
  <si>
    <t>8551109663434304_</t>
  </si>
  <si>
    <t>8184003527335726_</t>
  </si>
  <si>
    <t>7359624047230306_</t>
  </si>
  <si>
    <t>5203858562381570_</t>
  </si>
  <si>
    <t>8571574510641246_</t>
  </si>
  <si>
    <t>6839889393810224_</t>
  </si>
  <si>
    <t>1196845568473328_</t>
  </si>
  <si>
    <t>3175839751980318_</t>
  </si>
  <si>
    <t>8525444915771396_</t>
  </si>
  <si>
    <t>6844327366392856_</t>
  </si>
  <si>
    <t>1447489594068482_</t>
  </si>
  <si>
    <t>4442683757127383_</t>
  </si>
  <si>
    <t>5274106537469008_</t>
  </si>
  <si>
    <t>2707148418668975_</t>
  </si>
  <si>
    <t>3808110791216651_</t>
  </si>
  <si>
    <t>3535492351848074_</t>
  </si>
  <si>
    <t>2610516696983345_</t>
  </si>
  <si>
    <t>3560769188164201_</t>
  </si>
  <si>
    <t>2880350974603738_</t>
  </si>
  <si>
    <t>1776101551736103_</t>
  </si>
  <si>
    <t>3302584464871938_</t>
  </si>
  <si>
    <t>8371198595196233_</t>
  </si>
  <si>
    <t>3263449014204079_</t>
  </si>
  <si>
    <t>8844561293609227_</t>
  </si>
  <si>
    <t>5243807759176800_</t>
  </si>
  <si>
    <t>5871656439450561_</t>
  </si>
  <si>
    <t>5349644821722704_</t>
  </si>
  <si>
    <t>1597919110807709_</t>
  </si>
  <si>
    <t>3775599416214533_</t>
  </si>
  <si>
    <t>7545472346351950_</t>
  </si>
  <si>
    <t>1593507615086211_</t>
  </si>
  <si>
    <t>7838938861044545_</t>
  </si>
  <si>
    <t>2904048911465945_</t>
  </si>
  <si>
    <t>5953667946663367_</t>
  </si>
  <si>
    <t>6934375984370297_</t>
  </si>
  <si>
    <t>1146302304288967_</t>
  </si>
  <si>
    <t>1226503801157180_</t>
  </si>
  <si>
    <t>7130565328580153_</t>
  </si>
  <si>
    <t>2266714291025409_</t>
  </si>
  <si>
    <t>8681234242921829_</t>
  </si>
  <si>
    <t>4122465142720504_</t>
  </si>
  <si>
    <t>3693139715147639_</t>
  </si>
  <si>
    <t>2528884865399691_</t>
  </si>
  <si>
    <t>7216189192685086_</t>
  </si>
  <si>
    <t>7139049251661751_</t>
  </si>
  <si>
    <t>2487444407076494_</t>
  </si>
  <si>
    <t>2910183381058112_</t>
  </si>
  <si>
    <t>1917975299012439_</t>
  </si>
  <si>
    <t>5500613926901485_</t>
  </si>
  <si>
    <t>8680406189923669_</t>
  </si>
  <si>
    <t>8607945932404925_</t>
  </si>
  <si>
    <t>1567993037425267_</t>
  </si>
  <si>
    <t>6601582544023739_</t>
  </si>
  <si>
    <t>2757345998601887_</t>
  </si>
  <si>
    <t>3752884324580625_</t>
  </si>
  <si>
    <t>4418385986549762_</t>
  </si>
  <si>
    <t>6531757594434344_</t>
  </si>
  <si>
    <t>7267005637215344_</t>
  </si>
  <si>
    <t>8545188894544332_</t>
  </si>
  <si>
    <t>6798934534150421_</t>
  </si>
  <si>
    <t>8901874871271927_</t>
  </si>
  <si>
    <t>2479131552752990_</t>
  </si>
  <si>
    <t>7304010102339004_</t>
  </si>
  <si>
    <t>4338821673301110_</t>
  </si>
  <si>
    <t>2499374234895446_</t>
  </si>
  <si>
    <t>8233627449126482_</t>
  </si>
  <si>
    <t>2312332062358463_</t>
  </si>
  <si>
    <t>3286460808927447_</t>
  </si>
  <si>
    <t>5468647759965429_</t>
  </si>
  <si>
    <t>8777011496266255_</t>
  </si>
  <si>
    <t>8804799878393888_</t>
  </si>
  <si>
    <t>8413627498706487_</t>
  </si>
  <si>
    <t>8862424509843911_</t>
  </si>
  <si>
    <t>3595296993944498_</t>
  </si>
  <si>
    <t>4721647745573445_</t>
  </si>
  <si>
    <t>5727859069380713_</t>
  </si>
  <si>
    <t>4250433844009999_</t>
  </si>
  <si>
    <t>2135058349283739_</t>
  </si>
  <si>
    <t>8715321884464991_</t>
  </si>
  <si>
    <t>8389527664852555_</t>
  </si>
  <si>
    <t>6353941594061672_</t>
  </si>
  <si>
    <t>2486311460364381_</t>
  </si>
  <si>
    <t>4633265650536181_</t>
  </si>
  <si>
    <t>5350586450541541_</t>
  </si>
  <si>
    <t>1258376000151082_</t>
  </si>
  <si>
    <t>7101454158867527_</t>
  </si>
  <si>
    <t>8499136655339789_</t>
  </si>
  <si>
    <t>8306448040555114_</t>
  </si>
  <si>
    <t>6538368336808043_</t>
  </si>
  <si>
    <t>7602824982979604_</t>
  </si>
  <si>
    <t>7761326790614759_</t>
  </si>
  <si>
    <t>1126783882336803_</t>
  </si>
  <si>
    <t>2880378397888717_</t>
  </si>
  <si>
    <t>4100544219843302_</t>
  </si>
  <si>
    <t>2792078252248036_</t>
  </si>
  <si>
    <t>7157256825889544_</t>
  </si>
  <si>
    <t>2885508344662791_</t>
  </si>
  <si>
    <t>2223472270266168_</t>
  </si>
  <si>
    <t>2859404782645276_</t>
  </si>
  <si>
    <t>4628769503052907_</t>
  </si>
  <si>
    <t>5209992423887942_</t>
  </si>
  <si>
    <t>6516823973451637_</t>
  </si>
  <si>
    <t>1407916684934469_</t>
  </si>
  <si>
    <t>5568745782190093_</t>
  </si>
  <si>
    <t>1602558323567642_</t>
  </si>
  <si>
    <t>2419916897989665_</t>
  </si>
  <si>
    <t>6673342464212531_</t>
  </si>
  <si>
    <t>8537178326544336_</t>
  </si>
  <si>
    <t>6202702196777235_</t>
  </si>
  <si>
    <t>6124106343867396_</t>
  </si>
  <si>
    <t>4545793316234044_</t>
  </si>
  <si>
    <t>2582914888751301_</t>
  </si>
  <si>
    <t>5309532462625866_</t>
  </si>
  <si>
    <t>7322243753874213_</t>
  </si>
  <si>
    <t>4919851568841411_</t>
  </si>
  <si>
    <t>1765132118578253_</t>
  </si>
  <si>
    <t>1612474849984434_</t>
  </si>
  <si>
    <t>8381323278527585_</t>
  </si>
  <si>
    <t>5570489226828870_</t>
  </si>
  <si>
    <t>8146437651227184_</t>
  </si>
  <si>
    <t>6400338979949358_</t>
  </si>
  <si>
    <t>3357842191257338_</t>
  </si>
  <si>
    <t>2337931295841728_</t>
  </si>
  <si>
    <t>5539111156723644_</t>
  </si>
  <si>
    <t>4412678180030980_</t>
  </si>
  <si>
    <t>7476812212284826_</t>
  </si>
  <si>
    <t>6794056762196647_</t>
  </si>
  <si>
    <t>3684079767373401_</t>
  </si>
  <si>
    <t>6622871704354690_</t>
  </si>
  <si>
    <t>2430384923721930_</t>
  </si>
  <si>
    <t>2323283129584613_</t>
  </si>
  <si>
    <t>4401621091764190_</t>
  </si>
  <si>
    <t>5529626601173328_</t>
  </si>
  <si>
    <t>7360816038570998_</t>
  </si>
  <si>
    <t>1924306110721931_</t>
  </si>
  <si>
    <t>3275500272878791_</t>
  </si>
  <si>
    <t>8852033213482004_</t>
  </si>
  <si>
    <t>2194944837167840_</t>
  </si>
  <si>
    <t>2155822084191383_</t>
  </si>
  <si>
    <t>8171757136496112_</t>
  </si>
  <si>
    <t>1160721977485233_</t>
  </si>
  <si>
    <t>5621023618303306_</t>
  </si>
  <si>
    <t>4177215892848827_</t>
  </si>
  <si>
    <t>7272551149428825_</t>
  </si>
  <si>
    <t>1436706807506608_</t>
  </si>
  <si>
    <t>8342271639240635_</t>
  </si>
  <si>
    <t>7357140094955043_</t>
  </si>
  <si>
    <t>2213484877174983_</t>
  </si>
  <si>
    <t>4735750612827075_</t>
  </si>
  <si>
    <t>6573779482740423_</t>
  </si>
  <si>
    <t>6890368248510654_</t>
  </si>
  <si>
    <t>6697588475520666_</t>
  </si>
  <si>
    <t>5515271829492371_</t>
  </si>
  <si>
    <t>3805553623955271_</t>
  </si>
  <si>
    <t>3903090511179271_</t>
  </si>
  <si>
    <t>3538881025969774_</t>
  </si>
  <si>
    <t>3544549292117369_</t>
  </si>
  <si>
    <t>6841148529790879_</t>
  </si>
  <si>
    <t>4255574923801226_</t>
  </si>
  <si>
    <t>2705191958665944_</t>
  </si>
  <si>
    <t>2580535553097129_</t>
  </si>
  <si>
    <t>5670083474213309_</t>
  </si>
  <si>
    <t>7907333272576909_</t>
  </si>
  <si>
    <t>4559398485616095_</t>
  </si>
  <si>
    <t>6171477815030978_</t>
  </si>
  <si>
    <t>5558903742934269_</t>
  </si>
  <si>
    <t>8551325861660542_</t>
  </si>
  <si>
    <t>2252694221283118_</t>
  </si>
  <si>
    <t>3683248056648118_</t>
  </si>
  <si>
    <t>3907638809614047_</t>
  </si>
  <si>
    <t>1295491219627876_</t>
  </si>
  <si>
    <t>3794284869164496_</t>
  </si>
  <si>
    <t>7590015703571985_</t>
  </si>
  <si>
    <t>7819106269877315_</t>
  </si>
  <si>
    <t>1682287461179153_</t>
  </si>
  <si>
    <t>1827793067465215_</t>
  </si>
  <si>
    <t>3206355675252262_</t>
  </si>
  <si>
    <t>3620429804931606_</t>
  </si>
  <si>
    <t>8894475621242891_</t>
  </si>
  <si>
    <t>3694336285834352_</t>
  </si>
  <si>
    <t>7581779944003234_</t>
  </si>
  <si>
    <t>7192267689556134_</t>
  </si>
  <si>
    <t>5259853296686585_</t>
  </si>
  <si>
    <t>6563804375809612_</t>
  </si>
  <si>
    <t>1396290007615882_</t>
  </si>
  <si>
    <t>8632288814346009_</t>
  </si>
  <si>
    <t>5602994319821851_</t>
  </si>
  <si>
    <t>1798167263898303_</t>
  </si>
  <si>
    <t>6759021634201781_</t>
  </si>
  <si>
    <t>4117008465209334_</t>
  </si>
  <si>
    <t>2496041021850086_</t>
  </si>
  <si>
    <t>4769700648025241_</t>
  </si>
  <si>
    <t>1556123228336747_</t>
  </si>
  <si>
    <t>7441831773808187_</t>
  </si>
  <si>
    <t>5713421585157055_</t>
  </si>
  <si>
    <t>8185227995064543_</t>
  </si>
  <si>
    <t>6765008087869724_</t>
  </si>
  <si>
    <t>1874420035742317_</t>
  </si>
  <si>
    <t>8434216509776766_</t>
  </si>
  <si>
    <t>2744987319431749_</t>
  </si>
  <si>
    <t>8474101469723298_</t>
  </si>
  <si>
    <t>5168644172139964_</t>
  </si>
  <si>
    <t>4826046758147975_</t>
  </si>
  <si>
    <t>3502362917263625_</t>
  </si>
  <si>
    <t>4514600652877411_</t>
  </si>
  <si>
    <t>2407344164754965_</t>
  </si>
  <si>
    <t>2791425487761713_</t>
  </si>
  <si>
    <t>8184083343958640_</t>
  </si>
  <si>
    <t>7708634718396227_</t>
  </si>
  <si>
    <t>1780247590311376_</t>
  </si>
  <si>
    <t>7853284304362991_</t>
  </si>
  <si>
    <t>5861424579944199_</t>
  </si>
  <si>
    <t>6730106269413171_</t>
  </si>
  <si>
    <t>7118223050171878_</t>
  </si>
  <si>
    <t>4897009033496007_</t>
  </si>
  <si>
    <t>1655164984836970_</t>
  </si>
  <si>
    <t>5313385968744688_</t>
  </si>
  <si>
    <t>5902496188812469_</t>
  </si>
  <si>
    <t>2617820563414993_</t>
  </si>
  <si>
    <t>2674922966739379_</t>
  </si>
  <si>
    <t>1513716506317320_</t>
  </si>
  <si>
    <t>8800318643318533_</t>
  </si>
  <si>
    <t>3803477175719037_</t>
  </si>
  <si>
    <t>4918928424544415_</t>
  </si>
  <si>
    <t>1576195918997885_</t>
  </si>
  <si>
    <t>5674496077292157_</t>
  </si>
  <si>
    <t>5770349359081991_</t>
  </si>
  <si>
    <t>4664032043588136_</t>
  </si>
  <si>
    <t>3740887917471171_</t>
  </si>
  <si>
    <t>7429648593099596_</t>
  </si>
  <si>
    <t>1430129655959573_</t>
  </si>
  <si>
    <t>8217174986167561_</t>
  </si>
  <si>
    <t>2938710720638609_</t>
  </si>
  <si>
    <t>7144293172310421_</t>
  </si>
  <si>
    <t>1333146357796650_</t>
  </si>
  <si>
    <t>8892207275003387_</t>
  </si>
  <si>
    <t>3473799323833866_</t>
  </si>
  <si>
    <t>7645046760132596_</t>
  </si>
  <si>
    <t>6592045243594445_</t>
  </si>
  <si>
    <t>5241759325647718_</t>
  </si>
  <si>
    <t>8288525690269661_</t>
  </si>
  <si>
    <t>2751099463193995_</t>
  </si>
  <si>
    <t>3427542733996277_</t>
  </si>
  <si>
    <t>5375964177923414_</t>
  </si>
  <si>
    <t>5458949718098233_</t>
  </si>
  <si>
    <t>1249072818620728_</t>
  </si>
  <si>
    <t>6416805744220165_</t>
  </si>
  <si>
    <t>4248990903805480_</t>
  </si>
  <si>
    <t>4682789648696078_</t>
  </si>
  <si>
    <t>6222052218820520_</t>
  </si>
  <si>
    <t>6489712982994800_</t>
  </si>
  <si>
    <t>兰晓璇</t>
  </si>
  <si>
    <t>4360210818901487_</t>
  </si>
  <si>
    <t>5788347432660296_</t>
  </si>
  <si>
    <t>3723693105825041_</t>
  </si>
  <si>
    <t>3861996114746186_</t>
  </si>
  <si>
    <t>4115783490517863_</t>
  </si>
  <si>
    <t>4461253406430940_</t>
  </si>
  <si>
    <t>2444116688780895_</t>
  </si>
  <si>
    <t>5882084403817782_</t>
  </si>
  <si>
    <t>2614911155042781_</t>
  </si>
  <si>
    <t>4800185280918169_</t>
  </si>
  <si>
    <t>3838683142024270_</t>
  </si>
  <si>
    <t>6189688468966826_</t>
  </si>
  <si>
    <t>3608446532214853_</t>
  </si>
  <si>
    <t>8737493105971019_</t>
  </si>
  <si>
    <t>8852094043750603_</t>
  </si>
  <si>
    <t>6891661306999905_</t>
  </si>
  <si>
    <t>8494810746935782_</t>
  </si>
  <si>
    <t>4617421530484664_</t>
  </si>
  <si>
    <t>6450901351962760_</t>
  </si>
  <si>
    <t>7736994601672097_</t>
  </si>
  <si>
    <t>6788678276475166_</t>
  </si>
  <si>
    <t>2695802251449446_</t>
  </si>
  <si>
    <t>4198619480148189_</t>
  </si>
  <si>
    <t>2776279785236901_</t>
  </si>
  <si>
    <t>8111886603500976_</t>
  </si>
  <si>
    <t>2621548131965066_</t>
  </si>
  <si>
    <t>7614839494301250_</t>
  </si>
  <si>
    <t>7860767160488686_</t>
  </si>
  <si>
    <t>8528440599180126_</t>
  </si>
  <si>
    <t>5601578531364123_</t>
  </si>
  <si>
    <t>1441445048525706_</t>
  </si>
  <si>
    <t>8232904362092022_</t>
  </si>
  <si>
    <t>7916141414594502_</t>
  </si>
  <si>
    <t>3998710205192509_</t>
  </si>
  <si>
    <t>8915645070734451_</t>
  </si>
  <si>
    <t>3107890556205609_</t>
  </si>
  <si>
    <t>1319234288638476_</t>
  </si>
  <si>
    <t>6853583546438974_</t>
  </si>
  <si>
    <t>5812862667505932_</t>
  </si>
  <si>
    <t>1609509635545441_</t>
  </si>
  <si>
    <t>1594914738566093_</t>
  </si>
  <si>
    <t>3670518558887100_</t>
  </si>
  <si>
    <t>2679872151463167_</t>
  </si>
  <si>
    <t>4922034536607436_</t>
  </si>
  <si>
    <t>4678659267839030_</t>
  </si>
  <si>
    <t>3537280358980645_</t>
  </si>
  <si>
    <t>7492399579558320_</t>
  </si>
  <si>
    <t>6472888869772984_</t>
  </si>
  <si>
    <t>8330179000015776_</t>
  </si>
  <si>
    <t>6177101474969078_</t>
  </si>
  <si>
    <t>6206002079571584_</t>
  </si>
  <si>
    <t>6333472901389769_</t>
  </si>
  <si>
    <t>4433631285801226_</t>
  </si>
  <si>
    <t>3274561249689838_</t>
  </si>
  <si>
    <t>8190958700537716_</t>
  </si>
  <si>
    <t>7670562469563788_</t>
  </si>
  <si>
    <t>2478650005757222_</t>
  </si>
  <si>
    <t>8157539287916131_</t>
  </si>
  <si>
    <t>2431455572409872_</t>
  </si>
  <si>
    <t>7288884957072989_</t>
  </si>
  <si>
    <t>5174635346547893_</t>
  </si>
  <si>
    <t>8886278474692617_</t>
  </si>
  <si>
    <t>4383024113299583_</t>
  </si>
  <si>
    <t>2252845935774459_</t>
  </si>
  <si>
    <t>3334439664965205_</t>
  </si>
  <si>
    <t>7435217694534704_</t>
  </si>
  <si>
    <t>5238736754690976_</t>
  </si>
  <si>
    <t>7611895970092805_</t>
  </si>
  <si>
    <t>6206109632449824_</t>
  </si>
  <si>
    <t>7614919085238937_</t>
  </si>
  <si>
    <t>4429237937684394_</t>
  </si>
  <si>
    <t>5363463318417295_</t>
  </si>
  <si>
    <t>6750344086904354_</t>
  </si>
  <si>
    <t>6789342726649695_</t>
  </si>
  <si>
    <t>7533757641156598_</t>
  </si>
  <si>
    <t>1428417339364434_</t>
  </si>
  <si>
    <t>6151006562116450_</t>
  </si>
  <si>
    <t>8676472133944628_</t>
  </si>
  <si>
    <t>4494586823327440_</t>
  </si>
  <si>
    <t>5625483570907597_</t>
  </si>
  <si>
    <t>4574359863361335_</t>
  </si>
  <si>
    <t>1313720362786444_</t>
  </si>
  <si>
    <t>4906192656417441_</t>
  </si>
  <si>
    <t>2444778721940329_</t>
  </si>
  <si>
    <t>3574896415376568_</t>
  </si>
  <si>
    <t>1613177541336716_</t>
  </si>
  <si>
    <t>2812493095452946_</t>
  </si>
  <si>
    <t>8766120903595485_</t>
  </si>
  <si>
    <t>8585025560079192_</t>
  </si>
  <si>
    <t>4735954253646303_</t>
  </si>
  <si>
    <t>8787119540834405_</t>
  </si>
  <si>
    <t>5539756858054719_</t>
  </si>
  <si>
    <t>6580762509691870_</t>
  </si>
  <si>
    <t>6534146682492028_</t>
  </si>
  <si>
    <t>8463141690601806_</t>
  </si>
  <si>
    <t>8108788653954171_</t>
  </si>
  <si>
    <t>6747739227770248_</t>
  </si>
  <si>
    <t>8770520664760249_</t>
  </si>
  <si>
    <t>4141669074684266_</t>
  </si>
  <si>
    <t>1524256500785215_</t>
  </si>
  <si>
    <t>7814581877623380_</t>
  </si>
  <si>
    <t>1401113587116450_</t>
  </si>
  <si>
    <t>2136752823194836_</t>
  </si>
  <si>
    <t>1210069575521654_</t>
  </si>
  <si>
    <t>2772616877682138_</t>
  </si>
  <si>
    <t>4331429354328618_</t>
  </si>
  <si>
    <t>4494077519192349_</t>
  </si>
  <si>
    <t>1422543024320227_</t>
  </si>
  <si>
    <t>5411147727252042_</t>
  </si>
  <si>
    <t>6366343264708585_</t>
  </si>
  <si>
    <t>2911438785108590_</t>
  </si>
  <si>
    <t>5559272387742619_</t>
  </si>
  <si>
    <t>8645152834380617_</t>
  </si>
  <si>
    <t>5582488165589320_</t>
  </si>
  <si>
    <t>6742239921574751_</t>
  </si>
  <si>
    <t>8407788808952131_</t>
  </si>
  <si>
    <t>8636722054957213_</t>
  </si>
  <si>
    <t>2524693584727431_</t>
  </si>
  <si>
    <t>1103752861376281_</t>
  </si>
  <si>
    <t>2154774192116751_</t>
  </si>
  <si>
    <t>6480623817385970_</t>
  </si>
  <si>
    <t>5134153318810412_</t>
  </si>
  <si>
    <t>7448448622276831_</t>
  </si>
  <si>
    <t>4855527867839858_</t>
  </si>
  <si>
    <t>8627904055147660_</t>
  </si>
  <si>
    <t>8340533533280661_</t>
  </si>
  <si>
    <t>4277124477276362_</t>
  </si>
  <si>
    <t>3548113571181028_</t>
  </si>
  <si>
    <t>6408279865168291_</t>
  </si>
  <si>
    <t>5715801448132310_</t>
  </si>
  <si>
    <t>6408652374312363_</t>
  </si>
  <si>
    <t>6121425630366491_</t>
  </si>
  <si>
    <t>4396985992004232_</t>
  </si>
  <si>
    <t>4192415249217787_</t>
  </si>
  <si>
    <t>6289142691377278_</t>
  </si>
  <si>
    <t>1825707103293890_</t>
  </si>
  <si>
    <t>5474148564119575_</t>
  </si>
  <si>
    <t>1525662129329098_</t>
  </si>
  <si>
    <t>3429526577808632_</t>
  </si>
  <si>
    <t>8668727712156003_</t>
  </si>
  <si>
    <t>7689310929511363_</t>
  </si>
  <si>
    <t>2723446268685107_</t>
  </si>
  <si>
    <t>3113241616157775_</t>
  </si>
  <si>
    <t>8469035067963272_</t>
  </si>
  <si>
    <t>4454051912981018_</t>
  </si>
  <si>
    <t>1109106022081619_</t>
  </si>
  <si>
    <t>3104645586865194_</t>
  </si>
  <si>
    <t>5885513025872520_</t>
  </si>
  <si>
    <t>2214014131152419_</t>
  </si>
  <si>
    <t>3827335358991177_</t>
  </si>
  <si>
    <t>5250750008840166_</t>
  </si>
  <si>
    <t>5384243909881312_</t>
  </si>
  <si>
    <t>1796644738973263_</t>
  </si>
  <si>
    <t>3266654282263263_</t>
  </si>
  <si>
    <t>2160966487524804_</t>
  </si>
  <si>
    <t>1610131283675720_</t>
  </si>
  <si>
    <t>2260410417497970_</t>
  </si>
  <si>
    <t>3201684470171726_</t>
  </si>
  <si>
    <t>3510269762780123_</t>
  </si>
  <si>
    <t>7785905662115043_</t>
  </si>
  <si>
    <t>3771597257662307_</t>
  </si>
  <si>
    <t>1352374065022190_</t>
  </si>
  <si>
    <t>2609709558061874_</t>
  </si>
  <si>
    <t>8725449307163649_</t>
  </si>
  <si>
    <t>SG P1 L5h</t>
  </si>
  <si>
    <t>6303877277327276_</t>
  </si>
  <si>
    <t>2360544336150811_</t>
  </si>
  <si>
    <t>1801079209115512_</t>
  </si>
  <si>
    <t>4583052959721144_</t>
  </si>
  <si>
    <t>2228116242139264_</t>
  </si>
  <si>
    <t>8479753947921941_</t>
  </si>
  <si>
    <t>8421813534817974_</t>
  </si>
  <si>
    <t>3131819492406089_</t>
  </si>
  <si>
    <t>3469890220153601_</t>
  </si>
  <si>
    <t>1347416703562539_</t>
  </si>
  <si>
    <t>2152601105592955_</t>
  </si>
  <si>
    <t>3350754147267083_</t>
  </si>
  <si>
    <t>2742611387269665_</t>
  </si>
  <si>
    <t>3840505462454630_</t>
  </si>
  <si>
    <t>7805498704422130_</t>
  </si>
  <si>
    <t>2102247929481975_</t>
  </si>
  <si>
    <t>1602035014316210_</t>
  </si>
  <si>
    <t>4498287821909990_</t>
  </si>
  <si>
    <t>6539171217153070_</t>
  </si>
  <si>
    <t>4790850588758694_</t>
  </si>
  <si>
    <t>8334479624214693_</t>
  </si>
  <si>
    <t>6444610399860475_</t>
  </si>
  <si>
    <t>6572384904282160_</t>
  </si>
  <si>
    <t>7717297182163412_</t>
  </si>
  <si>
    <t>6495796117480493_</t>
  </si>
  <si>
    <t>3397720879889283_</t>
  </si>
  <si>
    <t>4400494951084760_</t>
  </si>
  <si>
    <t>2401847188584155_</t>
  </si>
  <si>
    <t>7608389964310525_</t>
  </si>
  <si>
    <t>2720792926854346_</t>
  </si>
  <si>
    <t>1136002594754680_</t>
  </si>
  <si>
    <t>8235313991600885_</t>
  </si>
  <si>
    <t>8839591842536698_</t>
  </si>
  <si>
    <t>1547709068263087_</t>
  </si>
  <si>
    <t>8833092023382147_</t>
  </si>
  <si>
    <t>6314417843898344_</t>
  </si>
  <si>
    <t>4391752486717302_</t>
  </si>
  <si>
    <t>7527315773551899_</t>
  </si>
  <si>
    <t>3486276962924785_</t>
  </si>
  <si>
    <t>3150775752696230_</t>
  </si>
  <si>
    <t>8469711444727146_</t>
  </si>
  <si>
    <t>1187719461043186_</t>
  </si>
  <si>
    <t>4130560135114410_</t>
  </si>
  <si>
    <t>6290857298417843_</t>
  </si>
  <si>
    <t>1287329688483159_</t>
  </si>
  <si>
    <t>5338781760083446_</t>
  </si>
  <si>
    <t>4782769831751937_</t>
  </si>
  <si>
    <t>4691314911903166_</t>
  </si>
  <si>
    <t>1523220871968125_</t>
  </si>
  <si>
    <t>6351253475452059_</t>
  </si>
  <si>
    <t>7790583018472610_</t>
  </si>
  <si>
    <t>8147995904643737_</t>
  </si>
  <si>
    <t>4708455865978236_</t>
  </si>
  <si>
    <t>2630521921506132_</t>
  </si>
  <si>
    <t>7291171362445571_</t>
  </si>
  <si>
    <t>8651844521399559_</t>
  </si>
  <si>
    <t>5477021243396876_</t>
  </si>
  <si>
    <t>2306841262475315_</t>
  </si>
  <si>
    <t>6214972284012744_</t>
  </si>
  <si>
    <t>2579871774905948_</t>
  </si>
  <si>
    <t>7136450050616612_</t>
  </si>
  <si>
    <t>1343876733878890_</t>
  </si>
  <si>
    <t>4662570273603029_</t>
  </si>
  <si>
    <t>6889957793042126_</t>
  </si>
  <si>
    <t>5581679200550473_</t>
  </si>
  <si>
    <t>1395833252274250_</t>
  </si>
  <si>
    <t>8334635397786336_</t>
  </si>
  <si>
    <t>7218108801246317_</t>
  </si>
  <si>
    <t>2185695986843834_</t>
  </si>
  <si>
    <t>7323443214215699_</t>
  </si>
  <si>
    <t>2481002135710930_</t>
  </si>
  <si>
    <t>6343872539188312_</t>
  </si>
  <si>
    <t>3705841120502562_</t>
  </si>
  <si>
    <t>1608085817920280_</t>
  </si>
  <si>
    <t>4518949053641674_</t>
  </si>
  <si>
    <t>3324196334734023_</t>
  </si>
  <si>
    <t>3865563012136512_</t>
  </si>
  <si>
    <t>7387631091274744_</t>
  </si>
  <si>
    <t>7265232587953429_</t>
  </si>
  <si>
    <t>8788341198730407_</t>
  </si>
  <si>
    <t>1803054361005702_</t>
  </si>
  <si>
    <t>6838340266880442_</t>
  </si>
  <si>
    <t>1918848863486541_</t>
  </si>
  <si>
    <t>5434005935718911_</t>
  </si>
  <si>
    <t>8909342808233151_</t>
  </si>
  <si>
    <t>7223461032436619_</t>
  </si>
  <si>
    <t>1918871264712393_</t>
  </si>
  <si>
    <t>8453895191647356_</t>
  </si>
  <si>
    <t>6196725558732581_</t>
  </si>
  <si>
    <t>3151986371624143_</t>
  </si>
  <si>
    <t>5116158615013838_</t>
  </si>
  <si>
    <t>7685914325181803_</t>
  </si>
  <si>
    <t>1242040444897598_</t>
  </si>
  <si>
    <t>3588332245973046_</t>
  </si>
  <si>
    <t>1305036322433000_</t>
  </si>
  <si>
    <t>7631869416747480_</t>
  </si>
  <si>
    <t>4888861666396918_</t>
  </si>
  <si>
    <t>3202780446406649_</t>
  </si>
  <si>
    <t>7843689070083185_</t>
  </si>
  <si>
    <t>7734828101005704_</t>
  </si>
  <si>
    <t>3385614017021188_</t>
  </si>
  <si>
    <t>4906039680061443_</t>
  </si>
  <si>
    <t>7358508355297799_</t>
  </si>
  <si>
    <t>4637503743264163_</t>
  </si>
  <si>
    <t>1660093527294047_</t>
  </si>
  <si>
    <t>3869932309377261_</t>
  </si>
  <si>
    <t>6283956138730189_</t>
  </si>
  <si>
    <t>4163925698201261_</t>
  </si>
  <si>
    <t>8670294195605119_</t>
  </si>
  <si>
    <t>1447921785180492_</t>
  </si>
  <si>
    <t>1900822724606624_</t>
  </si>
  <si>
    <t>4792516216923965_</t>
  </si>
  <si>
    <t>1615596509745126_</t>
  </si>
  <si>
    <t>2551142208977923_</t>
  </si>
  <si>
    <t>3228609230655963_</t>
  </si>
  <si>
    <t>3126240312117258_</t>
  </si>
  <si>
    <t>5764438349714730_</t>
  </si>
  <si>
    <t>7337480445087264_</t>
  </si>
  <si>
    <t>5306623376020118_</t>
  </si>
  <si>
    <t>5645044045268422_</t>
  </si>
  <si>
    <t>2791081207838677_</t>
  </si>
  <si>
    <t>2907477591281873_</t>
  </si>
  <si>
    <t>2249503468330244_</t>
  </si>
  <si>
    <t>1740188711367168_</t>
  </si>
  <si>
    <t>4453887590475921_</t>
  </si>
  <si>
    <t>4490992656589766_</t>
  </si>
  <si>
    <t>4481959559688212_</t>
  </si>
  <si>
    <t>3158332951992205_</t>
  </si>
  <si>
    <t>2111049594835340_</t>
  </si>
  <si>
    <t>8188688146564710_</t>
  </si>
  <si>
    <t>1464615072595813_</t>
  </si>
  <si>
    <t>3300017988638774_</t>
  </si>
  <si>
    <t>6750498294400485_</t>
  </si>
  <si>
    <t>5889455621986771_</t>
  </si>
  <si>
    <t>8489774280959559_</t>
  </si>
  <si>
    <t>7400598990599037_</t>
  </si>
  <si>
    <t>6456818254648231_</t>
  </si>
  <si>
    <t>6200327793326683_</t>
  </si>
  <si>
    <t>3286870074188360_</t>
  </si>
  <si>
    <t>8429110927295731_</t>
  </si>
  <si>
    <t>2475816163494036_</t>
  </si>
  <si>
    <t>6134954191160395_</t>
  </si>
  <si>
    <t>2283091665135088_</t>
  </si>
  <si>
    <t>1230142435685498_</t>
  </si>
  <si>
    <t>8783246030995329_</t>
  </si>
  <si>
    <t>5114892679550776_</t>
  </si>
  <si>
    <t>1324862335415658_</t>
  </si>
  <si>
    <t>6886654627284698_</t>
  </si>
  <si>
    <t>3476205199471053_</t>
  </si>
  <si>
    <t>2469872456206918_</t>
  </si>
  <si>
    <t>2203294434668325_</t>
  </si>
  <si>
    <t>7791922993294469_</t>
  </si>
  <si>
    <t>3493292154575695_</t>
  </si>
  <si>
    <t>1196128773304069_</t>
  </si>
  <si>
    <t>4853035153760253_</t>
  </si>
  <si>
    <t>5895066061434637_</t>
  </si>
  <si>
    <t>5516498955198277_</t>
  </si>
  <si>
    <t>2506000209747356_</t>
  </si>
  <si>
    <t>6716380317150196_</t>
  </si>
  <si>
    <t>1373751462975328_</t>
  </si>
  <si>
    <t>2778990571628296_</t>
  </si>
  <si>
    <t>3251969108727496_</t>
  </si>
  <si>
    <t>1697088195588989_</t>
  </si>
  <si>
    <t>5198441371922942_</t>
  </si>
  <si>
    <t>3327690858529129_</t>
  </si>
  <si>
    <t>5404735061540640_</t>
  </si>
  <si>
    <t>4700818268560443_</t>
  </si>
  <si>
    <t>4157762581541546_</t>
  </si>
  <si>
    <t>7449085760563733_</t>
  </si>
  <si>
    <t>8648619663114934_</t>
  </si>
  <si>
    <t>8493170534501191_</t>
  </si>
  <si>
    <t>3771591938660990_</t>
  </si>
  <si>
    <t>3810017988885619_</t>
  </si>
  <si>
    <t>7852622247192040_</t>
  </si>
  <si>
    <t>8757148398171730_</t>
  </si>
  <si>
    <t>7160980768361845_</t>
  </si>
  <si>
    <t>7437475111518984_</t>
  </si>
  <si>
    <t>6490913398604096_</t>
  </si>
  <si>
    <t>5262433801910942_</t>
  </si>
  <si>
    <t>7734285910612082_</t>
  </si>
  <si>
    <t>4306915574175628_</t>
  </si>
  <si>
    <t>7347823977026011_</t>
  </si>
  <si>
    <t>6400910236505244_</t>
  </si>
  <si>
    <t>3398456980045764_</t>
  </si>
  <si>
    <t>7710169546149532_</t>
  </si>
  <si>
    <t>6473998174917013_</t>
  </si>
  <si>
    <t>1274714042665786_</t>
  </si>
  <si>
    <t>1677327311053989_</t>
  </si>
  <si>
    <t>8355429703931560_</t>
  </si>
  <si>
    <t>3423098657056449_</t>
  </si>
  <si>
    <t>8419920610787169_</t>
  </si>
  <si>
    <t>1822548072867237_</t>
  </si>
  <si>
    <t>6444333953539082_</t>
  </si>
  <si>
    <t>3786202332494311_</t>
  </si>
  <si>
    <t>1230876114095360_</t>
  </si>
  <si>
    <t>7520582295677771_</t>
  </si>
  <si>
    <t>5861934239330474_</t>
  </si>
  <si>
    <t>1628097540142200_</t>
  </si>
  <si>
    <t>8142191759075805_</t>
  </si>
  <si>
    <t>6315577878849167_</t>
  </si>
  <si>
    <t>7543418300323503_</t>
  </si>
  <si>
    <t>2467105072590458_</t>
  </si>
  <si>
    <t>8270534506480425_</t>
  </si>
  <si>
    <t>3916247332223555_</t>
  </si>
  <si>
    <t>5396078040330081_</t>
  </si>
  <si>
    <t>3983218580024986_</t>
  </si>
  <si>
    <t>4609906701238276_</t>
  </si>
  <si>
    <t>1363434589027557_</t>
  </si>
  <si>
    <t>7614791594454431_</t>
  </si>
  <si>
    <t>5377527642532043_</t>
  </si>
  <si>
    <t>7662823344425903_</t>
  </si>
  <si>
    <t>3440331541034913_</t>
  </si>
  <si>
    <t>2414771419407074_</t>
  </si>
  <si>
    <t>7469854552702049_</t>
  </si>
  <si>
    <t>3619665396763880_</t>
  </si>
  <si>
    <t>8906061364475626_</t>
  </si>
  <si>
    <t>4828064383511342_</t>
  </si>
  <si>
    <t>8400947675296371_</t>
  </si>
  <si>
    <t>3847443217048993_</t>
  </si>
  <si>
    <t>8198126792887758_</t>
  </si>
  <si>
    <t>8296696283447768_</t>
  </si>
  <si>
    <t>8213712845654610_</t>
  </si>
  <si>
    <t>4171756961126468_</t>
  </si>
  <si>
    <t>8395992618001861_</t>
  </si>
  <si>
    <t>1662310478259271_</t>
  </si>
  <si>
    <t>6521846116824797_</t>
  </si>
  <si>
    <t>7167436749177675_</t>
  </si>
  <si>
    <t>5101579015197830_</t>
  </si>
  <si>
    <t>4625162221195597_</t>
  </si>
  <si>
    <t>4671472228648728_</t>
  </si>
  <si>
    <t>8723520678603774_</t>
  </si>
  <si>
    <t>2626074908027900_</t>
  </si>
  <si>
    <t>5909577722499565_</t>
  </si>
  <si>
    <t>1235369742877987_</t>
  </si>
  <si>
    <t>5738848310523063_</t>
  </si>
  <si>
    <t>8281653902133364_</t>
  </si>
  <si>
    <t>1484825251203103_</t>
  </si>
  <si>
    <t>7266242839819419_</t>
  </si>
  <si>
    <t>4507689756798873_</t>
  </si>
  <si>
    <t>2523795768949497_</t>
  </si>
  <si>
    <t>4678503334001322_</t>
  </si>
  <si>
    <t>4830611304533615_</t>
  </si>
  <si>
    <t>3883902571094246_</t>
  </si>
  <si>
    <t>5767882010495616_</t>
  </si>
  <si>
    <t>5823155483108174_</t>
  </si>
  <si>
    <t>5170934079843026_</t>
  </si>
  <si>
    <t>2524712698589195_</t>
  </si>
  <si>
    <t>4752635779672680_</t>
  </si>
  <si>
    <t>2634660811134841_</t>
  </si>
  <si>
    <t>5351474380164124_</t>
  </si>
  <si>
    <t>8264410445382321_</t>
  </si>
  <si>
    <t>6129765939904788_</t>
  </si>
  <si>
    <t>1745868645715375_</t>
  </si>
  <si>
    <t>4448093487729243_</t>
  </si>
  <si>
    <t>3789989838765602_</t>
  </si>
  <si>
    <t>4210793922727533_</t>
  </si>
  <si>
    <t>4824832879612348_</t>
  </si>
  <si>
    <t>6917291527431786_</t>
  </si>
  <si>
    <t>5605199496650402_</t>
  </si>
  <si>
    <t>3860841563794787_</t>
  </si>
  <si>
    <t>2542951043328646_</t>
  </si>
  <si>
    <t>5768014963856496_</t>
  </si>
  <si>
    <t>3794593066260341_</t>
  </si>
  <si>
    <t>4892300903229745_</t>
  </si>
  <si>
    <t>7406047494103615_</t>
  </si>
  <si>
    <t>4544786668673270_</t>
  </si>
  <si>
    <t>6680342124705603_</t>
  </si>
  <si>
    <t>3648517530515599_</t>
  </si>
  <si>
    <t>6846579669077279_</t>
  </si>
  <si>
    <t>4707927692648825_</t>
  </si>
  <si>
    <t>3612653343064625_</t>
  </si>
  <si>
    <t>8643598346586946_</t>
  </si>
  <si>
    <t>3168967716304773_</t>
  </si>
  <si>
    <t>5635163001229588_</t>
  </si>
  <si>
    <t>6342371997420193_</t>
  </si>
  <si>
    <t>3406081352373325_</t>
  </si>
  <si>
    <t>7744584614120422_</t>
  </si>
  <si>
    <t>8598484558685243_</t>
  </si>
  <si>
    <t>4378060164342012_</t>
  </si>
  <si>
    <t>7372384716741317_</t>
  </si>
  <si>
    <t>2329490888997156_</t>
  </si>
  <si>
    <t>4291607048747028_</t>
  </si>
  <si>
    <t>8139113808025686_</t>
  </si>
  <si>
    <t>6499244472326935_</t>
  </si>
  <si>
    <t>1179556852728097_</t>
  </si>
  <si>
    <t>1810215801339964_</t>
  </si>
  <si>
    <t>8860126957553143_</t>
  </si>
  <si>
    <t>6347759911425929_</t>
  </si>
  <si>
    <t>3380840637365947_</t>
  </si>
  <si>
    <t>1120640387689276_</t>
  </si>
  <si>
    <t>5308458631454245_</t>
  </si>
  <si>
    <t>7717839779268533_</t>
  </si>
  <si>
    <t>1776894654015010_</t>
  </si>
  <si>
    <t>5490978591429176_</t>
  </si>
  <si>
    <t>3136938410715981_</t>
  </si>
  <si>
    <t>5759284708598069_</t>
  </si>
  <si>
    <t>8180999474335093_</t>
  </si>
  <si>
    <t>3793005244453105_</t>
  </si>
  <si>
    <t>6301096902745992_</t>
  </si>
  <si>
    <t>4447257370032963_</t>
  </si>
  <si>
    <t>8487148178415462_</t>
  </si>
  <si>
    <t>4363569969099160_</t>
  </si>
  <si>
    <t>8750757482273911_</t>
  </si>
  <si>
    <t>1822863105612517_</t>
  </si>
  <si>
    <t>7246645515821153_</t>
  </si>
  <si>
    <t>4862118865829136_</t>
  </si>
  <si>
    <t>4784261015299968_</t>
  </si>
  <si>
    <t>6434003699843305_</t>
  </si>
  <si>
    <t>6584448712820577_</t>
  </si>
  <si>
    <t>5661993378896890_</t>
  </si>
  <si>
    <t>2726914740932084_</t>
  </si>
  <si>
    <t>5630733578069080_</t>
  </si>
  <si>
    <t>6558697696288347_</t>
  </si>
  <si>
    <t>5430108767597551_</t>
  </si>
  <si>
    <t>8208643537796125_</t>
  </si>
  <si>
    <t>6108000347026331_</t>
  </si>
  <si>
    <t>1716956642497294_</t>
  </si>
  <si>
    <t>2346169745601875_</t>
  </si>
  <si>
    <t>7226091878983162_</t>
  </si>
  <si>
    <t>5790935342004397_</t>
  </si>
  <si>
    <t>4819370814164107_</t>
  </si>
  <si>
    <t>2760369882910129_</t>
  </si>
  <si>
    <t>7254967858657955_</t>
  </si>
  <si>
    <t>3783886747329618_</t>
  </si>
  <si>
    <t>2387799781143560_</t>
  </si>
  <si>
    <t>8769889270472725_</t>
  </si>
  <si>
    <t>2913392590303987_</t>
  </si>
  <si>
    <t>7881333279522649_</t>
  </si>
  <si>
    <t>6248439937349315_</t>
  </si>
  <si>
    <t>2614207900422389_</t>
  </si>
  <si>
    <t>5696839643779709_</t>
  </si>
  <si>
    <t>6535675085457869_</t>
  </si>
  <si>
    <t>6727755146668552_</t>
  </si>
  <si>
    <t>4244159134658872_</t>
  </si>
  <si>
    <t>3441158579837291_</t>
  </si>
  <si>
    <t>8312728839754067_</t>
  </si>
  <si>
    <t>3997520385855915_</t>
  </si>
  <si>
    <t>6704172362240082_</t>
  </si>
  <si>
    <t>3420309171146467_</t>
  </si>
  <si>
    <t>4816465582233739_</t>
  </si>
  <si>
    <t>3715708263461909_</t>
  </si>
  <si>
    <t>3824019721273052_</t>
  </si>
  <si>
    <t>6525787913265871_</t>
  </si>
  <si>
    <t>3395261437087842_</t>
  </si>
  <si>
    <t>2841809026144867_</t>
  </si>
  <si>
    <t>6574645876558453_</t>
  </si>
  <si>
    <t>4398146486101180_</t>
  </si>
  <si>
    <t>3818312223320280_</t>
  </si>
  <si>
    <t>2802842406072932_</t>
  </si>
  <si>
    <t>3530692522996182_</t>
  </si>
  <si>
    <t>4807973910879091_</t>
  </si>
  <si>
    <t>4560531643612368_</t>
  </si>
  <si>
    <t>2442142284494378_</t>
  </si>
  <si>
    <t>5492797613901917_</t>
  </si>
  <si>
    <t>6462672728927456_</t>
  </si>
  <si>
    <t>4483911873748567_</t>
  </si>
  <si>
    <t>8284917252020258_</t>
  </si>
  <si>
    <t>7271624927399963_</t>
  </si>
  <si>
    <t>3431219701541024_</t>
  </si>
  <si>
    <t>6742959789818273_</t>
  </si>
  <si>
    <t>7483644707980169_</t>
  </si>
  <si>
    <t>5871540190841302_</t>
  </si>
  <si>
    <t>7517572895971990_</t>
  </si>
  <si>
    <t>7659645210403816_</t>
  </si>
  <si>
    <t>8312749222912843_</t>
  </si>
  <si>
    <t>6853584137391196_</t>
  </si>
  <si>
    <t>4415917967594714_</t>
  </si>
  <si>
    <t>6578842221004184_</t>
  </si>
  <si>
    <t>1324545985664118_</t>
  </si>
  <si>
    <t>8322993080230404_</t>
  </si>
  <si>
    <t>5266508824799879_</t>
  </si>
  <si>
    <t>7398633037920458_</t>
  </si>
  <si>
    <t>3251894878778317_</t>
  </si>
  <si>
    <t>7725019518852530_</t>
  </si>
  <si>
    <t>1877037056844911_</t>
  </si>
  <si>
    <t>4683356969884563_</t>
  </si>
  <si>
    <t>8722133807035073_</t>
  </si>
  <si>
    <t>2717525632175681_</t>
  </si>
  <si>
    <t>4339420565702762_</t>
  </si>
  <si>
    <t>1481055320630967_</t>
  </si>
  <si>
    <t>4860408053619302_</t>
  </si>
  <si>
    <t>4467272714870936_</t>
  </si>
  <si>
    <t>2194388029412998_</t>
  </si>
  <si>
    <t>5788708418137684_</t>
  </si>
  <si>
    <t>6689502079562465_</t>
  </si>
  <si>
    <t>1231589059315306_</t>
  </si>
  <si>
    <t>5625994549174064_</t>
  </si>
  <si>
    <t>7282966747282714_</t>
  </si>
  <si>
    <t>1596944716686401_</t>
  </si>
  <si>
    <t>2441764655329244_</t>
  </si>
  <si>
    <t>4353767486374289_</t>
  </si>
  <si>
    <t>6153659995027565_</t>
  </si>
  <si>
    <t>5915739450750473_</t>
  </si>
  <si>
    <t>2632418975763494_</t>
  </si>
  <si>
    <t>4633615364514571_</t>
  </si>
  <si>
    <t>1461973512387244_</t>
  </si>
  <si>
    <t>3592648229349184_</t>
  </si>
  <si>
    <t>1133185393613295_</t>
  </si>
  <si>
    <t>7654012451644296_</t>
  </si>
  <si>
    <t>4650185424987141_</t>
  </si>
  <si>
    <t>4291680937818467_</t>
  </si>
  <si>
    <t>4388219227522312_</t>
  </si>
  <si>
    <t>3699585322159343_</t>
  </si>
  <si>
    <t>2797763713575228_</t>
  </si>
  <si>
    <t>2115316584804537_</t>
  </si>
  <si>
    <t>8553561621588294_</t>
  </si>
  <si>
    <t>5639033452514768_</t>
  </si>
  <si>
    <t>1550101297143465_</t>
  </si>
  <si>
    <t>6167194755249137_</t>
  </si>
  <si>
    <t>3239695009086860_</t>
  </si>
  <si>
    <t>1700609627322235_</t>
  </si>
  <si>
    <t>5292484450138463_</t>
  </si>
  <si>
    <t>2624350560474011_</t>
  </si>
  <si>
    <t>5341394527050110_</t>
  </si>
  <si>
    <t>4100774599991916_</t>
  </si>
  <si>
    <t>8745160660488900_</t>
  </si>
  <si>
    <t>7803826542916728_</t>
  </si>
  <si>
    <t>7625142472615228_</t>
  </si>
  <si>
    <t>5521994124956677_</t>
  </si>
  <si>
    <t>4233635851297976_</t>
  </si>
  <si>
    <t>2873933864226476_</t>
  </si>
  <si>
    <t>2467630600279779_</t>
  </si>
  <si>
    <t>7133764958804614_</t>
  </si>
  <si>
    <t>5522673430866044_</t>
  </si>
  <si>
    <t>3539551729409629_</t>
  </si>
  <si>
    <t>3177625359415678_</t>
  </si>
  <si>
    <t>3457751175611043_</t>
  </si>
  <si>
    <t>1669610098618760_</t>
  </si>
  <si>
    <t>8873981096189885_</t>
  </si>
  <si>
    <t>3223919781510427_</t>
  </si>
  <si>
    <t>3530237003932788_</t>
  </si>
  <si>
    <t>6646822051052153_</t>
  </si>
  <si>
    <t>7835764248807260_</t>
  </si>
  <si>
    <t>2895233220313170_</t>
  </si>
  <si>
    <t>8141713685523021_</t>
  </si>
  <si>
    <t>6706580618375632_</t>
  </si>
  <si>
    <t>1553457451270700_</t>
  </si>
  <si>
    <t>7682240278753716_</t>
  </si>
  <si>
    <t>5899496740385618_</t>
  </si>
  <si>
    <t>1715467481108103_</t>
  </si>
  <si>
    <t>3453645748056007_</t>
  </si>
  <si>
    <t>2280586503035766_</t>
  </si>
  <si>
    <t>4767958459209290_</t>
  </si>
  <si>
    <t>4334790301827360_</t>
  </si>
  <si>
    <t>6671005260388044_</t>
  </si>
  <si>
    <t>2484528371580906_</t>
  </si>
  <si>
    <t>1146594729372940_</t>
  </si>
  <si>
    <t>3236593984428307_</t>
  </si>
  <si>
    <t>8361458965282011_</t>
  </si>
  <si>
    <t>1210722049187041_</t>
  </si>
  <si>
    <t>6831768791577259_</t>
  </si>
  <si>
    <t>4461674881069676_</t>
  </si>
  <si>
    <t>2775695069649839_</t>
  </si>
  <si>
    <t>4631573192913270_</t>
  </si>
  <si>
    <t>7113886697558335_</t>
  </si>
  <si>
    <t>2531435967235461_</t>
  </si>
  <si>
    <t>8251647877965873_</t>
  </si>
  <si>
    <t>4436161282415606_</t>
  </si>
  <si>
    <t>1677710595814787_</t>
  </si>
  <si>
    <t>2274416189381165_</t>
  </si>
  <si>
    <t>7738522870051978_</t>
  </si>
  <si>
    <t>6647615112053883_</t>
  </si>
  <si>
    <t>7600982261542693_</t>
  </si>
  <si>
    <t>1655073362359619_</t>
  </si>
  <si>
    <t>7137234909703060_</t>
  </si>
  <si>
    <t>7473689420922040_</t>
  </si>
  <si>
    <t>7190743245716040_</t>
  </si>
  <si>
    <t>4268418272209266_</t>
  </si>
  <si>
    <t>4914163610346884_</t>
  </si>
  <si>
    <t>4546946278758650_</t>
  </si>
  <si>
    <t>1361863224608535_</t>
  </si>
  <si>
    <t>2516375142876833_</t>
  </si>
  <si>
    <t>8300939756885360_</t>
  </si>
  <si>
    <t>3139830763055075_</t>
  </si>
  <si>
    <t>6248622826603818_</t>
  </si>
  <si>
    <t>2422413383464918_</t>
  </si>
  <si>
    <t>1251732962473913_</t>
  </si>
  <si>
    <t>1890128103232246_</t>
  </si>
  <si>
    <t>3588596777835722_</t>
  </si>
  <si>
    <t>5756348974826453_</t>
  </si>
  <si>
    <t>7628653945866024_</t>
  </si>
  <si>
    <t>6281803948677887_</t>
  </si>
  <si>
    <t>6521957743819660_</t>
  </si>
  <si>
    <t>7678373490853956_</t>
  </si>
  <si>
    <t>5459759076063755_</t>
  </si>
  <si>
    <t>6777137310417479_</t>
  </si>
  <si>
    <t>1179452419952673_</t>
  </si>
  <si>
    <t>8500804785616990_</t>
  </si>
  <si>
    <t>8143228713487326_</t>
  </si>
  <si>
    <t>2891419312381981_</t>
  </si>
  <si>
    <t>6553651937638026_</t>
  </si>
  <si>
    <t>3681512100623398_</t>
  </si>
  <si>
    <t>6681116182935417_</t>
  </si>
  <si>
    <t>2482298688657650_</t>
  </si>
  <si>
    <t>4313002072098455_</t>
  </si>
  <si>
    <t>5203177107672197_</t>
  </si>
  <si>
    <t>8453741949748987_</t>
  </si>
  <si>
    <t>3491122149752668_</t>
  </si>
  <si>
    <t>7762672745614286_</t>
  </si>
  <si>
    <t>5457547993815682_</t>
  </si>
  <si>
    <t>1820826446512564_</t>
  </si>
  <si>
    <t>2785936468325437_</t>
  </si>
  <si>
    <t>1841713945223675_</t>
  </si>
  <si>
    <t>5555058370833545_</t>
  </si>
  <si>
    <t>5657747314890010_</t>
  </si>
  <si>
    <t>3152413197025280_</t>
  </si>
  <si>
    <t>6826412122595207_</t>
  </si>
  <si>
    <t>7472956089653237_</t>
  </si>
  <si>
    <t>5162730797965641_</t>
  </si>
  <si>
    <t>6566700775705952_</t>
  </si>
  <si>
    <t>6866768500461979_</t>
  </si>
  <si>
    <t>1817036730581980_</t>
  </si>
  <si>
    <t>7644271803616198_</t>
  </si>
  <si>
    <t>4448958654843086_</t>
  </si>
  <si>
    <t>2235246352624956_</t>
  </si>
  <si>
    <t>5301757370067379_</t>
  </si>
  <si>
    <t>4783578302753332_</t>
  </si>
  <si>
    <t>1769725566266873_</t>
  </si>
  <si>
    <t>5466763169316679_</t>
  </si>
  <si>
    <t>6433276069439034_</t>
  </si>
  <si>
    <t>1222653102154933_</t>
  </si>
  <si>
    <t>5555096556089940_</t>
  </si>
  <si>
    <t>7809335808113471_</t>
  </si>
  <si>
    <t>8666953499271274_</t>
  </si>
  <si>
    <t>8721233796806013_</t>
  </si>
  <si>
    <t>6626760240357443_</t>
  </si>
  <si>
    <t>4579113639749893_</t>
  </si>
  <si>
    <t>8898563656503899_</t>
  </si>
  <si>
    <t>2554742398094321_</t>
  </si>
  <si>
    <t>2524827945557605_</t>
  </si>
  <si>
    <t>1204327738682533_</t>
  </si>
  <si>
    <t>5200850021062172_</t>
  </si>
  <si>
    <t>6810911501346381_</t>
  </si>
  <si>
    <t>1309810843825215_</t>
  </si>
  <si>
    <t>2221740919617172_</t>
  </si>
  <si>
    <t>2941993244527004_</t>
  </si>
  <si>
    <t>4916580835822932_</t>
  </si>
  <si>
    <t>1659848800334848_</t>
  </si>
  <si>
    <t>1609390871769479_</t>
  </si>
  <si>
    <t>2419488686672237_</t>
  </si>
  <si>
    <t>2518248107844235_</t>
  </si>
  <si>
    <t>8703536969915766_</t>
  </si>
  <si>
    <t>5257271179788610_</t>
  </si>
  <si>
    <t>3620145243758786_</t>
  </si>
  <si>
    <t>6798696296638191_</t>
  </si>
  <si>
    <t>2662068670952793_</t>
  </si>
  <si>
    <t>2665905284358845_</t>
  </si>
  <si>
    <t>6331307850564285_</t>
  </si>
  <si>
    <t>4353483922127099_</t>
  </si>
  <si>
    <t>2774598013525629_</t>
  </si>
  <si>
    <t>3191461002326025_</t>
  </si>
  <si>
    <t>8250792524818758_</t>
  </si>
  <si>
    <t>6755534611593083_</t>
  </si>
  <si>
    <t>3395696669770652_</t>
  </si>
  <si>
    <t>4799756874092324_</t>
  </si>
  <si>
    <t>7885765242832298_</t>
  </si>
  <si>
    <t>4714055678758479_</t>
  </si>
  <si>
    <t>6565595628466554_</t>
  </si>
  <si>
    <t>2402470726067800_</t>
  </si>
  <si>
    <t>3632842916634956_</t>
  </si>
  <si>
    <t>8324774776048211_</t>
  </si>
  <si>
    <t>7855107025104120_</t>
  </si>
  <si>
    <t>8885790545734226_</t>
  </si>
  <si>
    <t>3133283551691361_</t>
  </si>
  <si>
    <t>7468383518298013_</t>
  </si>
  <si>
    <t>1450128840478497_</t>
  </si>
  <si>
    <t>4394221285241056_</t>
  </si>
  <si>
    <t>8555663972683370_</t>
  </si>
  <si>
    <t>5226057880063234_</t>
  </si>
  <si>
    <t>6111052615386159_</t>
  </si>
  <si>
    <t>3874379081981064_</t>
  </si>
  <si>
    <t>2494481880494027_</t>
  </si>
  <si>
    <t>2580423289897041_</t>
  </si>
  <si>
    <t>1580458116733431_</t>
  </si>
  <si>
    <t>3453203553097172_</t>
  </si>
  <si>
    <t>5232465898958529_</t>
  </si>
  <si>
    <t>5125484873947268_</t>
  </si>
  <si>
    <t>4664364545697493_</t>
  </si>
  <si>
    <t>8676643969854151_</t>
  </si>
  <si>
    <t>6442175328254349_</t>
  </si>
  <si>
    <t>5312720607604969_</t>
  </si>
  <si>
    <t>5647973529913492_</t>
  </si>
  <si>
    <t>3914815502902534_</t>
  </si>
  <si>
    <t>5303568347648859_</t>
  </si>
  <si>
    <t>4258558929726878_</t>
  </si>
  <si>
    <t>7233879818184292_</t>
  </si>
  <si>
    <t>7912352197551819_</t>
  </si>
  <si>
    <t>6125571365871102_</t>
  </si>
  <si>
    <t>3687028752976241_</t>
  </si>
  <si>
    <t>7255316326931266_</t>
  </si>
  <si>
    <t>8122946267161763_</t>
  </si>
  <si>
    <t>2409338792700885_</t>
  </si>
  <si>
    <t>2518038953169467_</t>
  </si>
  <si>
    <t>2382357989949764_</t>
  </si>
  <si>
    <t>8192644749673248_</t>
  </si>
  <si>
    <t>4118204176309357_</t>
  </si>
  <si>
    <t>8562461879400783_</t>
  </si>
  <si>
    <t>6804312051272474_</t>
  </si>
  <si>
    <t>1902204704649279_</t>
  </si>
  <si>
    <t>5300693382783304_</t>
  </si>
  <si>
    <t>7253349814877290_</t>
  </si>
  <si>
    <t>7424762714103949_</t>
  </si>
  <si>
    <t>6700878415659763_</t>
  </si>
  <si>
    <t>5576061563169030_</t>
  </si>
  <si>
    <t>1103236086499836_</t>
  </si>
  <si>
    <t>7929703427599622_</t>
  </si>
  <si>
    <t>3197342194336046_</t>
  </si>
  <si>
    <t>5472199581862857_</t>
  </si>
  <si>
    <t>1659599059441210_</t>
  </si>
  <si>
    <t>2660570897304718_</t>
  </si>
  <si>
    <t>5567357511640611_</t>
  </si>
  <si>
    <t>7560206198291258_</t>
  </si>
  <si>
    <t>3809140005590235_</t>
  </si>
  <si>
    <t>8628750477782732_</t>
  </si>
  <si>
    <t>1452060235218432_</t>
  </si>
  <si>
    <t>5416802842117152_</t>
  </si>
  <si>
    <t>1871814909713965_</t>
  </si>
  <si>
    <t>5238736186143172_</t>
  </si>
  <si>
    <t>6861685426549896_</t>
  </si>
  <si>
    <t>8826667241627830_</t>
  </si>
  <si>
    <t>6292975631205615_</t>
  </si>
  <si>
    <t>3563716062552429_</t>
  </si>
  <si>
    <t>8270377687185639_</t>
  </si>
  <si>
    <t>4152328104406980_</t>
  </si>
  <si>
    <t>1781332788602997_</t>
  </si>
  <si>
    <t>3834462556060589_</t>
  </si>
  <si>
    <t>7556796738847151_</t>
  </si>
  <si>
    <t>7818143984039465_</t>
  </si>
  <si>
    <t>8211296553504757_</t>
  </si>
  <si>
    <t>5720268967628428_</t>
  </si>
  <si>
    <t>2882544014558326_</t>
  </si>
  <si>
    <t>1363871244007576_</t>
  </si>
  <si>
    <t>3111433989929833_</t>
  </si>
  <si>
    <t>6452462087974908_</t>
  </si>
  <si>
    <t>5798010228102021_</t>
  </si>
  <si>
    <t>8545869440690943_</t>
  </si>
  <si>
    <t>3816807864088650_</t>
  </si>
  <si>
    <t>2114060443302674_</t>
  </si>
  <si>
    <t>3908832370309868_</t>
  </si>
  <si>
    <t>8494665760717870_</t>
  </si>
  <si>
    <t>7393764736987633_</t>
  </si>
  <si>
    <t>2326042948731668_</t>
  </si>
  <si>
    <t>2143678811843838_</t>
  </si>
  <si>
    <t>1508661488831433_</t>
  </si>
  <si>
    <t>7513741990319964_</t>
  </si>
  <si>
    <t>2417733555456867_</t>
  </si>
  <si>
    <t>2694588899121595_</t>
  </si>
  <si>
    <t>2219866007384967_</t>
  </si>
  <si>
    <t>宋秋池</t>
    <phoneticPr fontId="2" type="noConversion"/>
  </si>
  <si>
    <t>刘京华</t>
    <phoneticPr fontId="2" type="noConversion"/>
  </si>
  <si>
    <t>4805980645378928_p</t>
  </si>
  <si>
    <t>6265664423082335_p</t>
  </si>
  <si>
    <t>536925</t>
  </si>
  <si>
    <t>3707426073554499_p</t>
  </si>
  <si>
    <t>3464726151428194_p</t>
  </si>
  <si>
    <t>536868</t>
  </si>
  <si>
    <t>8913229017186657_p</t>
  </si>
  <si>
    <t>7709734217040158_p</t>
  </si>
  <si>
    <t>537007</t>
  </si>
  <si>
    <t>8307815599215452_p</t>
  </si>
  <si>
    <t>4558012568317541_p</t>
  </si>
  <si>
    <t>536920</t>
  </si>
  <si>
    <t>6515305168045143_p</t>
  </si>
  <si>
    <t>7386413260657681_p</t>
  </si>
  <si>
    <t>537096</t>
  </si>
  <si>
    <t>3705182643441043_p</t>
  </si>
  <si>
    <t>8392035755128538_p</t>
  </si>
  <si>
    <t>537086</t>
  </si>
  <si>
    <t>5438164350280436_p</t>
  </si>
  <si>
    <t>2819490903878957_p</t>
  </si>
  <si>
    <t>536984</t>
  </si>
  <si>
    <t>5700010434661754_p</t>
  </si>
  <si>
    <t>2270524935920911_p</t>
  </si>
  <si>
    <t>536960</t>
  </si>
  <si>
    <t>4226839736892318_p</t>
  </si>
  <si>
    <t>5378490354411768_p</t>
  </si>
  <si>
    <t>536936</t>
  </si>
  <si>
    <t>5449678079157722_p</t>
  </si>
  <si>
    <t>7921071215537668_p</t>
  </si>
  <si>
    <t>537154</t>
  </si>
  <si>
    <t>5605236989435794_p</t>
  </si>
  <si>
    <t>1406477996272570_p</t>
  </si>
  <si>
    <t>537128</t>
  </si>
  <si>
    <t>7880717900240752_p</t>
  </si>
  <si>
    <t>1146841852390368_p</t>
  </si>
  <si>
    <t>536987</t>
  </si>
  <si>
    <t>3510192961581148_p</t>
  </si>
  <si>
    <t>6285634984106525_p</t>
  </si>
  <si>
    <t>536914</t>
  </si>
  <si>
    <t>7486630918725372_p</t>
  </si>
  <si>
    <t>2420398420905722_p</t>
  </si>
  <si>
    <t>537167</t>
  </si>
  <si>
    <t>7206312442046186_p</t>
  </si>
  <si>
    <t>6600976725437916_p</t>
  </si>
  <si>
    <t>缅甸</t>
  </si>
  <si>
    <t>537081</t>
  </si>
  <si>
    <t>2588705763940331_p</t>
  </si>
  <si>
    <t>2184031768183403_p</t>
  </si>
  <si>
    <t>537031</t>
  </si>
  <si>
    <t>8342062924968506_p</t>
  </si>
  <si>
    <t>7752635038894948_p</t>
  </si>
  <si>
    <t>536926</t>
  </si>
  <si>
    <t>8166722304993398_p</t>
  </si>
  <si>
    <t>6271287264004889_p</t>
  </si>
  <si>
    <t>537164</t>
  </si>
  <si>
    <t>4639480851434005_p</t>
  </si>
  <si>
    <t>6759399448618616_p</t>
  </si>
  <si>
    <t>536907</t>
  </si>
  <si>
    <t>5328733290480811_p</t>
  </si>
  <si>
    <t>5342440710208467_p</t>
  </si>
  <si>
    <t>537138</t>
  </si>
  <si>
    <t>7701681080761728_p</t>
  </si>
  <si>
    <t>4687276773633639_p</t>
  </si>
  <si>
    <t>537032</t>
  </si>
  <si>
    <t>3443532865247493_p</t>
  </si>
  <si>
    <t>2589472402959122_p</t>
  </si>
  <si>
    <t>536969</t>
  </si>
  <si>
    <t>2376567394602238_p</t>
  </si>
  <si>
    <t>4238922018431147_p</t>
  </si>
  <si>
    <t>536949</t>
  </si>
  <si>
    <t>4702281821229086_p</t>
  </si>
  <si>
    <t>1737473358980270_p</t>
  </si>
  <si>
    <t>537101</t>
  </si>
  <si>
    <t>8537182420319139_p</t>
  </si>
  <si>
    <t>4516077164737664_p</t>
  </si>
  <si>
    <t>537151</t>
  </si>
  <si>
    <t>3446219359142563_p</t>
  </si>
  <si>
    <t>5261291885837515_p</t>
  </si>
  <si>
    <t>536990</t>
  </si>
  <si>
    <t>1440890006960973_p</t>
  </si>
  <si>
    <t>1336856859229031_p</t>
  </si>
  <si>
    <t>536898</t>
  </si>
  <si>
    <t>5630178850107416_p</t>
  </si>
  <si>
    <t>7359166623074833_p</t>
  </si>
  <si>
    <t>536948</t>
  </si>
  <si>
    <t>3486509230468142_p</t>
  </si>
  <si>
    <t>2691214020670178_p</t>
  </si>
  <si>
    <t>537040</t>
  </si>
  <si>
    <t>3530979060342802_p</t>
  </si>
  <si>
    <t>5651725112460208_p</t>
  </si>
  <si>
    <t>537020</t>
  </si>
  <si>
    <t>6523716232883578_p</t>
  </si>
  <si>
    <t>2846898403022353_p</t>
  </si>
  <si>
    <t>536947</t>
  </si>
  <si>
    <t>4149161042981483_p</t>
  </si>
  <si>
    <t>3763458185690878_p</t>
  </si>
  <si>
    <t>536951</t>
  </si>
  <si>
    <t>3331120563278964_p</t>
  </si>
  <si>
    <t>8245849265036001_p</t>
  </si>
  <si>
    <t>536929</t>
  </si>
  <si>
    <t>6725200234004331_p</t>
  </si>
  <si>
    <t>5439856758565982_p</t>
  </si>
  <si>
    <t>536908</t>
  </si>
  <si>
    <t>1489330087637097_p</t>
  </si>
  <si>
    <t>8782637726087367_p</t>
  </si>
  <si>
    <t>536942</t>
  </si>
  <si>
    <t>5378829310478118_p</t>
  </si>
  <si>
    <t>3889420269897643_p</t>
  </si>
  <si>
    <t>536905</t>
  </si>
  <si>
    <t>5493933050677154_p</t>
  </si>
  <si>
    <t>6473679406188297_p</t>
  </si>
  <si>
    <t>537107</t>
  </si>
  <si>
    <t>4785063678716837_p</t>
  </si>
  <si>
    <t>6408762108761543_p</t>
  </si>
  <si>
    <t>537061</t>
  </si>
  <si>
    <t>3176918983171370_p</t>
  </si>
  <si>
    <t>7287043489046694_p</t>
  </si>
  <si>
    <t>537030</t>
  </si>
  <si>
    <t>7956631577003545_p</t>
  </si>
  <si>
    <t>4331000148710456_p</t>
  </si>
  <si>
    <t>537011</t>
  </si>
  <si>
    <t>1786681690948225_p</t>
  </si>
  <si>
    <t>1780474734949478_p</t>
  </si>
  <si>
    <t>536943</t>
  </si>
  <si>
    <t>3363848228712060_p</t>
  </si>
  <si>
    <t>4699612152103614_p</t>
  </si>
  <si>
    <t>537118</t>
  </si>
  <si>
    <t>3470709015613667_p</t>
  </si>
  <si>
    <t>7208087742631269_p</t>
  </si>
  <si>
    <t>536919</t>
  </si>
  <si>
    <t>7871355396983965_p</t>
  </si>
  <si>
    <t>8872049361189919_p</t>
  </si>
  <si>
    <t>536946</t>
  </si>
  <si>
    <t>3751117877287733_p</t>
  </si>
  <si>
    <t>6208672767817827_p</t>
  </si>
  <si>
    <t>537130</t>
  </si>
  <si>
    <t>7107737321815344_p</t>
  </si>
  <si>
    <t>2615870706246525_p</t>
  </si>
  <si>
    <t>536900</t>
  </si>
  <si>
    <t>5369529858637480_p</t>
  </si>
  <si>
    <t>7644342238576997_p</t>
  </si>
  <si>
    <t>536885</t>
  </si>
  <si>
    <t>5412551491836093_p</t>
  </si>
  <si>
    <t>8578285281008142_p</t>
  </si>
  <si>
    <t>537056</t>
  </si>
  <si>
    <t>8723806105004768_p</t>
  </si>
  <si>
    <t>3198077722495236_p</t>
  </si>
  <si>
    <t>537150</t>
  </si>
  <si>
    <t>2339042994707503_p</t>
  </si>
  <si>
    <t>8379485342083000_p</t>
  </si>
  <si>
    <t>537058</t>
  </si>
  <si>
    <t>7623627103469251_p</t>
  </si>
  <si>
    <t>4295820882213629_p</t>
  </si>
  <si>
    <t>537106</t>
  </si>
  <si>
    <t>5371652713369972_p</t>
  </si>
  <si>
    <t>2469065032973845_p</t>
  </si>
  <si>
    <t>537053</t>
  </si>
  <si>
    <t>8599555351411658_p</t>
  </si>
  <si>
    <t>6488641576207188_p</t>
  </si>
  <si>
    <t>536935</t>
  </si>
  <si>
    <t>2435221756633271_p</t>
  </si>
  <si>
    <t>3900796507038364_p</t>
  </si>
  <si>
    <t>537064</t>
  </si>
  <si>
    <t>3568689001344030_p</t>
  </si>
  <si>
    <t>4628067486628054_p</t>
  </si>
  <si>
    <t>537065</t>
  </si>
  <si>
    <t>6542055594147687_p</t>
  </si>
  <si>
    <t>8247268063058202_p</t>
  </si>
  <si>
    <t>537079</t>
  </si>
  <si>
    <t>6236237236927073_p</t>
  </si>
  <si>
    <t>2552668326386616_p</t>
  </si>
  <si>
    <t>536939</t>
  </si>
  <si>
    <t>5869173644844140_p</t>
  </si>
  <si>
    <t>2783107129851309_p</t>
  </si>
  <si>
    <t>536922</t>
  </si>
  <si>
    <t>6885124471733798_p</t>
  </si>
  <si>
    <t>4221461939553633_p</t>
  </si>
  <si>
    <t>537037</t>
  </si>
  <si>
    <t>7488102377155193_p</t>
  </si>
  <si>
    <t>1723303246268273_p</t>
  </si>
  <si>
    <t>536964</t>
  </si>
  <si>
    <t>1740191603420905_p</t>
  </si>
  <si>
    <t>5442168759618742_p</t>
  </si>
  <si>
    <t>536877</t>
  </si>
  <si>
    <t>6868533045786320_p</t>
  </si>
  <si>
    <t>2567168808295134_p</t>
  </si>
  <si>
    <t>537041</t>
  </si>
  <si>
    <t>1653308516697769_p</t>
  </si>
  <si>
    <t>8188885135789338_p</t>
  </si>
  <si>
    <t>536981</t>
  </si>
  <si>
    <t>7363871579215977_p</t>
  </si>
  <si>
    <t>3358598050623145_p</t>
  </si>
  <si>
    <t>536940</t>
  </si>
  <si>
    <t>3811720729179410_p</t>
  </si>
  <si>
    <t>8760267595754890_p</t>
  </si>
  <si>
    <t>537112</t>
  </si>
  <si>
    <t>6679486719280627_p</t>
  </si>
  <si>
    <t>2333908056208033_p</t>
  </si>
  <si>
    <t>537034</t>
  </si>
  <si>
    <t>5586632656173809_p</t>
  </si>
  <si>
    <t>8127568632148618_p</t>
  </si>
  <si>
    <t>537084</t>
  </si>
  <si>
    <t>6288401500471218_p</t>
  </si>
  <si>
    <t>3537069108761388_p</t>
  </si>
  <si>
    <t>536953</t>
  </si>
  <si>
    <t>8418790889972325_p</t>
  </si>
  <si>
    <t>3292397964103561_p</t>
  </si>
  <si>
    <t>536988</t>
  </si>
  <si>
    <t>4843594690198901_p</t>
  </si>
  <si>
    <t>7784728428535699_p</t>
  </si>
  <si>
    <t>537088</t>
  </si>
  <si>
    <t>7750002323908439_p</t>
  </si>
  <si>
    <t>4888496833625488_p</t>
  </si>
  <si>
    <t>537028</t>
  </si>
  <si>
    <t>7268409534971140_p</t>
  </si>
  <si>
    <t>2235970355913423_p</t>
  </si>
  <si>
    <t>537017</t>
  </si>
  <si>
    <t>3503991215420745_p</t>
  </si>
  <si>
    <t>1470014676202521_p</t>
  </si>
  <si>
    <t>536813</t>
  </si>
  <si>
    <t>6597221426449196_p</t>
  </si>
  <si>
    <t>1494254570049642_p</t>
  </si>
  <si>
    <t>536970</t>
  </si>
  <si>
    <t>3833080211454919_p</t>
  </si>
  <si>
    <t>4873770503190905_p</t>
  </si>
  <si>
    <t>537144</t>
  </si>
  <si>
    <t>5125579342571934_p</t>
  </si>
  <si>
    <t>1666479287418239_p</t>
  </si>
  <si>
    <t>536950</t>
  </si>
  <si>
    <t>4585578619289140_p</t>
  </si>
  <si>
    <t>3272511916296119_p</t>
  </si>
  <si>
    <t>537008</t>
  </si>
  <si>
    <t>2382012349356183_p</t>
  </si>
  <si>
    <t>1648636099901924_p</t>
  </si>
  <si>
    <t>536869</t>
  </si>
  <si>
    <t>7743944540778013_p</t>
  </si>
  <si>
    <t>4525564876346632_p</t>
  </si>
  <si>
    <t>536986</t>
  </si>
  <si>
    <t>4698604291634966_p</t>
  </si>
  <si>
    <t>1218556904470748_p</t>
  </si>
  <si>
    <t>537029</t>
  </si>
  <si>
    <t>7729832370433094_p</t>
  </si>
  <si>
    <t>8895468620286511_p</t>
  </si>
  <si>
    <t>537097</t>
  </si>
  <si>
    <t>4658623237344013_p</t>
  </si>
  <si>
    <t>1704335605909344_p</t>
  </si>
  <si>
    <t>537057</t>
  </si>
  <si>
    <t>1912063499068987_p</t>
  </si>
  <si>
    <t>2459770584179631_p</t>
  </si>
  <si>
    <t>536954</t>
  </si>
  <si>
    <t>3297621984880800_p</t>
  </si>
  <si>
    <t>3462167456662368_p</t>
  </si>
  <si>
    <t>537108</t>
  </si>
  <si>
    <t>3316423828283851_p</t>
  </si>
  <si>
    <t>6175449948816371_p</t>
  </si>
  <si>
    <t>537114</t>
  </si>
  <si>
    <t>5546687979892372_p</t>
  </si>
  <si>
    <t>6955076384482005_p</t>
  </si>
  <si>
    <t>537021</t>
  </si>
  <si>
    <t>5459581014804363_p</t>
  </si>
  <si>
    <t>2863671038082118_p</t>
  </si>
  <si>
    <t>537111</t>
  </si>
  <si>
    <t>6303825122218202_p</t>
  </si>
  <si>
    <t>1635395578620090_p</t>
  </si>
  <si>
    <t>537153</t>
  </si>
  <si>
    <t>3627790802595555_p</t>
  </si>
  <si>
    <t>7369564499639826_p</t>
  </si>
  <si>
    <t>536889</t>
  </si>
  <si>
    <t>7520382137879847_p</t>
  </si>
  <si>
    <t>4340380919466176_p</t>
  </si>
  <si>
    <t>536974</t>
  </si>
  <si>
    <t>5451709731147202_p</t>
  </si>
  <si>
    <t>2249334810712930_p</t>
  </si>
  <si>
    <t>537105</t>
  </si>
  <si>
    <t>6524913322612922_p</t>
  </si>
  <si>
    <t>4510789179396380_p</t>
  </si>
  <si>
    <t>537116</t>
  </si>
  <si>
    <t>5721758472267447_p</t>
  </si>
  <si>
    <t>7582904459586697_p</t>
  </si>
  <si>
    <t>536945</t>
  </si>
  <si>
    <t>537095</t>
  </si>
  <si>
    <t>2975998277740831_p</t>
  </si>
  <si>
    <t>3675118955892831_p</t>
  </si>
  <si>
    <t>537035</t>
  </si>
  <si>
    <t>6818234438017958_p</t>
  </si>
  <si>
    <t>6400725240502446_p</t>
  </si>
  <si>
    <t>537048</t>
  </si>
  <si>
    <t>5709431288298773_p</t>
  </si>
  <si>
    <t>7879905058491700_p</t>
  </si>
  <si>
    <t>537025</t>
  </si>
  <si>
    <t>3357006003408914_p</t>
  </si>
  <si>
    <t>4112229013896391_p</t>
  </si>
  <si>
    <t>536890</t>
  </si>
  <si>
    <t>1341722796337673_p</t>
  </si>
  <si>
    <t>6420773250124214_p</t>
  </si>
  <si>
    <t>537104</t>
  </si>
  <si>
    <t>6615094386377880_p</t>
  </si>
  <si>
    <t>8391979296785440_p</t>
  </si>
  <si>
    <t>536975</t>
  </si>
  <si>
    <t>2320621739383977_p</t>
  </si>
  <si>
    <t>7253685632649037_p</t>
  </si>
  <si>
    <t>537060</t>
  </si>
  <si>
    <t>7525762661029420_p</t>
  </si>
  <si>
    <t>3843446735141315_p</t>
  </si>
  <si>
    <t>537157</t>
  </si>
  <si>
    <t>4350520284716198_p</t>
  </si>
  <si>
    <t>4145138268139473_p</t>
  </si>
  <si>
    <t>537099</t>
  </si>
  <si>
    <t>4817997500734118_p</t>
  </si>
  <si>
    <t>1339405169757549_p</t>
  </si>
  <si>
    <t>537136</t>
  </si>
  <si>
    <t>3644304096366165_p</t>
  </si>
  <si>
    <t>4118851822357685_p</t>
  </si>
  <si>
    <t>537059</t>
  </si>
  <si>
    <t>P_3672761971732703</t>
  </si>
  <si>
    <t>P_7261652474691489</t>
  </si>
  <si>
    <t>2024-12-26 00:00:00</t>
  </si>
  <si>
    <t>P_6400338979949358</t>
  </si>
  <si>
    <t>2025-05-12 12:30:1747053007</t>
  </si>
  <si>
    <t>P_3357842191257338</t>
  </si>
  <si>
    <t>P_5601542008747913</t>
  </si>
  <si>
    <t>2025-05-12 11:21:1747048863</t>
  </si>
  <si>
    <t>P_4302809362250974</t>
  </si>
  <si>
    <t>P_4664047622633874</t>
  </si>
  <si>
    <t>P_5189150601496604</t>
  </si>
  <si>
    <t>P_3670518558887100</t>
  </si>
  <si>
    <t>2025-05-12 12:09:1747051768</t>
  </si>
  <si>
    <t>P_2679872151463167</t>
  </si>
  <si>
    <t>P_7406784790432991</t>
  </si>
  <si>
    <t>2025-05-12 13:12:1747055558</t>
  </si>
  <si>
    <t>P_2448027926205344</t>
  </si>
  <si>
    <t>P_1723010212795168</t>
  </si>
  <si>
    <t>2025-05-12 10:43:1747046628</t>
  </si>
  <si>
    <t>P_2559851236230503</t>
  </si>
  <si>
    <t>P_4894659110123129</t>
  </si>
  <si>
    <t>2025-05-12 16:22:1747066933</t>
  </si>
  <si>
    <t>P_5723244591227923</t>
  </si>
  <si>
    <t>P_7657008581835804</t>
  </si>
  <si>
    <t>P_2495249205546906</t>
  </si>
  <si>
    <t>斯里兰卡</t>
  </si>
  <si>
    <t>P_3691574670936364</t>
  </si>
  <si>
    <t>2025-05-12 17:49:1747072140</t>
  </si>
  <si>
    <t>2025-04-18 19:17:1745003820</t>
  </si>
  <si>
    <t>P_3843251772323388</t>
  </si>
  <si>
    <t>P_6295853213680363</t>
  </si>
  <si>
    <t>P_3778191915750350</t>
  </si>
  <si>
    <t>P_3575868152925386</t>
  </si>
  <si>
    <t>2025-05-12 16:07:1747066035</t>
  </si>
  <si>
    <t>P_6290431007880666</t>
  </si>
  <si>
    <t>P_6495796117480493</t>
  </si>
  <si>
    <t>2025-05-12 16:23:1747066994</t>
  </si>
  <si>
    <t>P_3397720879889283</t>
  </si>
  <si>
    <t>P_1210069575521654</t>
  </si>
  <si>
    <t>2025-05-12 09:57:1747043836</t>
  </si>
  <si>
    <t>P_2772616877682138</t>
  </si>
  <si>
    <t>P_2667314351919457</t>
  </si>
  <si>
    <t>2025-05-12 18:11:1747073504</t>
  </si>
  <si>
    <t>P_1149660197474362</t>
  </si>
  <si>
    <t>P_2662396677458185</t>
  </si>
  <si>
    <t>2025-05-12 16:36:1747067785</t>
  </si>
  <si>
    <t>P_1295469530870584</t>
  </si>
  <si>
    <t>P_2339632886849388</t>
  </si>
  <si>
    <t>P_4262379796303221</t>
  </si>
  <si>
    <t>2025-05-12 13:42:1747057360</t>
  </si>
  <si>
    <t>P_3684362518414557</t>
  </si>
  <si>
    <t>P_7302024528983111</t>
  </si>
  <si>
    <t>2025-05-12 17:13:1747070023</t>
  </si>
  <si>
    <t>P_3305840979824521</t>
  </si>
  <si>
    <t>P_1484825251203103</t>
  </si>
  <si>
    <t>2025-05-12 12:11:1747051910</t>
  </si>
  <si>
    <t>P_7266242839819419</t>
  </si>
  <si>
    <t>P_1287329688483159</t>
  </si>
  <si>
    <t>2025-05-12 10:45:1747046724</t>
  </si>
  <si>
    <t>P_5338781760083446</t>
  </si>
  <si>
    <t>2021-09-29 00:00:00</t>
  </si>
  <si>
    <t>P_7428602250570565</t>
  </si>
  <si>
    <t>2025-05-12 12:10:1747051844</t>
  </si>
  <si>
    <t>P_1912978466793011</t>
  </si>
  <si>
    <t>P_4916577740880920</t>
  </si>
  <si>
    <t>2025-05-12 14:49:1747061378</t>
  </si>
  <si>
    <t>P_1608379307685139</t>
  </si>
  <si>
    <t>P_1610212996881720</t>
  </si>
  <si>
    <t>2025-05-12 10:30:1747045852</t>
  </si>
  <si>
    <t>P_2918712517031780</t>
  </si>
  <si>
    <t>P_8355429703931560</t>
  </si>
  <si>
    <t>P_3423098657056449</t>
  </si>
  <si>
    <t>P_4151426120613363</t>
  </si>
  <si>
    <t>2025-05-12 11:31:1747049509</t>
  </si>
  <si>
    <t>P_5794320118416932</t>
  </si>
  <si>
    <t>P_5404735061540640</t>
  </si>
  <si>
    <t>2025-05-12 10:13:1747044815</t>
  </si>
  <si>
    <t>P_4700818268560443</t>
  </si>
  <si>
    <t>P_1280997515616765</t>
  </si>
  <si>
    <t>2025-05-12 13:41:1747057262</t>
  </si>
  <si>
    <t>P_5403374888777584</t>
  </si>
  <si>
    <t>P_4208201877994360</t>
  </si>
  <si>
    <t>2025-05-12 12:16:1747052209</t>
  </si>
  <si>
    <t>P_3535917828032500</t>
  </si>
  <si>
    <t>P_8441327953697823</t>
  </si>
  <si>
    <t>2025-05-12 11:15:1747048550</t>
  </si>
  <si>
    <t>P_2504559299636144</t>
  </si>
  <si>
    <t>2024-04-09 00:00:00</t>
  </si>
  <si>
    <t>P_1283996821882280</t>
  </si>
  <si>
    <t>2025-05-12 10:06:1747044411</t>
  </si>
  <si>
    <t>P_5522792845771876</t>
  </si>
  <si>
    <t>P_8241590317582436</t>
  </si>
  <si>
    <t>2025-04-21 10:13:1745230418</t>
  </si>
  <si>
    <t>P_7494317112172007</t>
  </si>
  <si>
    <t>P_4315190971982210</t>
  </si>
  <si>
    <t>2025-05-12 13:05:1747055143</t>
  </si>
  <si>
    <t>P_5791029988875579</t>
  </si>
  <si>
    <t>P_3728926320683803</t>
  </si>
  <si>
    <t>P_6780950940661594</t>
  </si>
  <si>
    <t>2023-10-27 00:00:00</t>
  </si>
  <si>
    <t>P_5174215577995593</t>
  </si>
  <si>
    <t>2025-05-12 12:09:1747051797</t>
  </si>
  <si>
    <t>P_3409479344403650</t>
  </si>
  <si>
    <t>P_5948331393958332</t>
  </si>
  <si>
    <t>2025-05-12 12:39:1747053576</t>
  </si>
  <si>
    <t>P_2508715179987480</t>
  </si>
  <si>
    <t>P_8286189325751964</t>
  </si>
  <si>
    <t>P_2640353351544721</t>
  </si>
  <si>
    <t>P_1473936505489338</t>
  </si>
  <si>
    <t>2025-05-12 15:20:1747063253</t>
  </si>
  <si>
    <t>P_8679698702675149</t>
  </si>
  <si>
    <t>P_8653443644332627</t>
  </si>
  <si>
    <t>P_4723519203882725</t>
  </si>
  <si>
    <t>2021-01-08 00:00:00</t>
  </si>
  <si>
    <t>P_5195600369569929</t>
  </si>
  <si>
    <t>2025-05-12 10:59:1747047570</t>
  </si>
  <si>
    <t>P_5783868030746445</t>
  </si>
  <si>
    <t>P_3862785569109024</t>
  </si>
  <si>
    <t>2025-04-24 05:52:1745473927</t>
  </si>
  <si>
    <t>P_6801476495517413</t>
  </si>
  <si>
    <t>升舱课包-C计划-55min-75课时</t>
  </si>
  <si>
    <t>P_1103236086499836</t>
  </si>
  <si>
    <t>2025-05-12 11:48:1747050534</t>
  </si>
  <si>
    <t>P_7929703427599622</t>
  </si>
  <si>
    <t>P_2907477591281873</t>
  </si>
  <si>
    <t>2025-05-12 11:11:1747048287</t>
  </si>
  <si>
    <t>P_2249503468330244</t>
  </si>
  <si>
    <t>P_7223461032436619</t>
  </si>
  <si>
    <t>2025-05-12 15:03:1747062205</t>
  </si>
  <si>
    <t>P_1918871264712393</t>
  </si>
  <si>
    <t>P_8218853218009294</t>
  </si>
  <si>
    <t>2025-05-12 16:09:1747066174</t>
  </si>
  <si>
    <t>P_2448352427025752</t>
  </si>
  <si>
    <t>P_6788678276475166</t>
  </si>
  <si>
    <t>2025-05-12 15:43:1747064629</t>
  </si>
  <si>
    <t>P_2695802251449446</t>
  </si>
  <si>
    <t>P_7324000831557980</t>
  </si>
  <si>
    <t>2025-05-12 16:42:1747068170</t>
  </si>
  <si>
    <t>P_1262918002160179</t>
  </si>
  <si>
    <t>P_2730456460185020</t>
  </si>
  <si>
    <t>2025-05-12 11:56:1747050961</t>
  </si>
  <si>
    <t>P_4748480643800595</t>
  </si>
  <si>
    <t>P_8384187704716593</t>
  </si>
  <si>
    <t>2025-05-12 10:36:1747046186</t>
  </si>
  <si>
    <t>P_7361773297086728</t>
  </si>
  <si>
    <t>P_2376492588707764</t>
  </si>
  <si>
    <t>P_7337955133987665</t>
  </si>
  <si>
    <t>NA</t>
  </si>
  <si>
    <t>4217712747793790_</t>
  </si>
  <si>
    <t>4139107481277782_</t>
  </si>
  <si>
    <t>6468474352167356_</t>
  </si>
  <si>
    <t>7606048644717332_</t>
  </si>
  <si>
    <t>3106072917083708_</t>
  </si>
  <si>
    <t>3896088430649398_</t>
  </si>
  <si>
    <t>4971528312713255_</t>
  </si>
  <si>
    <t>8845528738432108_</t>
  </si>
  <si>
    <t>2198464590904061_</t>
  </si>
  <si>
    <t>5422961568359723_</t>
  </si>
  <si>
    <t>joeren.tiu</t>
  </si>
  <si>
    <t>1418958478479724_</t>
  </si>
  <si>
    <t>8356269886548711_</t>
  </si>
  <si>
    <t>7228751795648845_</t>
  </si>
  <si>
    <t>1323238902477343_</t>
  </si>
  <si>
    <t>4154346459339764_</t>
  </si>
  <si>
    <t>2713574115230734_</t>
  </si>
  <si>
    <t>4154218828623896_</t>
  </si>
  <si>
    <t>2606746062956734_</t>
  </si>
  <si>
    <t>2471327934677233_</t>
  </si>
  <si>
    <t>4736204052284818_</t>
  </si>
  <si>
    <t>1220682841337334_</t>
  </si>
  <si>
    <t>8826817657609792_</t>
  </si>
  <si>
    <t>6729386291090518_</t>
  </si>
  <si>
    <t>4439651383305571_</t>
  </si>
  <si>
    <t>6593897952788684_</t>
  </si>
  <si>
    <t>6712078799640886_</t>
  </si>
  <si>
    <t>5835061283565617_</t>
  </si>
  <si>
    <t>4115731690616597_</t>
  </si>
  <si>
    <t>2100247655476413_</t>
  </si>
  <si>
    <t>3774706090623146_</t>
  </si>
  <si>
    <t>6282724642736264_</t>
  </si>
  <si>
    <t>3432378261989291_</t>
  </si>
  <si>
    <t>1351242980203565_</t>
  </si>
  <si>
    <t>5493321326371833_</t>
  </si>
  <si>
    <t>5480317439474382_</t>
  </si>
  <si>
    <t>8545914235388807_</t>
  </si>
  <si>
    <t>4911685003626816_</t>
  </si>
  <si>
    <t>5817598726243949_</t>
  </si>
  <si>
    <t>3506425584288957_</t>
  </si>
  <si>
    <t>1648238956546100_</t>
  </si>
  <si>
    <t>8389276184392511_</t>
  </si>
  <si>
    <t>4810725898735623_</t>
  </si>
  <si>
    <t>5200198815109884_</t>
  </si>
  <si>
    <t>8737588220072627_</t>
  </si>
  <si>
    <t>8517787600636640_</t>
  </si>
  <si>
    <t>1807415990664386_</t>
  </si>
  <si>
    <t>5481198934655150_</t>
  </si>
  <si>
    <t>1468040681870735_</t>
  </si>
  <si>
    <t>6734467747725276_</t>
  </si>
  <si>
    <t>6631802741038173_</t>
  </si>
  <si>
    <t>1819797590979743_</t>
  </si>
  <si>
    <t>2707738537183826_</t>
  </si>
  <si>
    <t>5484409897972456_</t>
  </si>
  <si>
    <t>8578748660893256_</t>
  </si>
  <si>
    <t>1139595561957181_</t>
  </si>
  <si>
    <t>7179812373033822_</t>
  </si>
  <si>
    <t>3244531256129429_</t>
  </si>
  <si>
    <t>5606359500399179_</t>
  </si>
  <si>
    <t>5456359619092280_</t>
  </si>
  <si>
    <t>6155385314204195_</t>
  </si>
  <si>
    <t>7540444114295175_</t>
  </si>
  <si>
    <t>8872395606034071_</t>
  </si>
  <si>
    <t>7438000154985485_</t>
  </si>
  <si>
    <t>5185305391419980_</t>
  </si>
  <si>
    <t>7713237383305752_</t>
  </si>
  <si>
    <t>8161824048701923_</t>
  </si>
  <si>
    <t>5261393325903382_</t>
  </si>
  <si>
    <t>2473269485005424_</t>
  </si>
  <si>
    <t>2671255734994278_</t>
  </si>
  <si>
    <t>6694886123657029_</t>
  </si>
  <si>
    <t>3736570722106292_</t>
  </si>
  <si>
    <t>8273633505551636_</t>
  </si>
  <si>
    <t>7164969061621894_</t>
  </si>
  <si>
    <t>5166896779226710_</t>
  </si>
  <si>
    <t>4792070949380660_</t>
  </si>
  <si>
    <t>3634144672930408_</t>
  </si>
  <si>
    <t>6605840841558776_</t>
  </si>
  <si>
    <t>2746714348890904_</t>
  </si>
  <si>
    <t>3771228974977554_</t>
  </si>
  <si>
    <t>5807738244336925_</t>
  </si>
  <si>
    <t>6180857429927990_</t>
  </si>
  <si>
    <t>5743376079194217_</t>
  </si>
  <si>
    <t>5857896499475279_</t>
  </si>
  <si>
    <t>1903519246253379_</t>
  </si>
  <si>
    <t>6327194053195569_</t>
  </si>
  <si>
    <t>5466919833821886_</t>
  </si>
  <si>
    <t>8617025277123468_</t>
  </si>
  <si>
    <t>8485516804691949_</t>
  </si>
  <si>
    <t>5503703971748081_</t>
  </si>
  <si>
    <t>1388348911082475_</t>
  </si>
  <si>
    <t>7399076178029703_</t>
  </si>
  <si>
    <t>7256338525794670_</t>
  </si>
  <si>
    <t>5802827346124904_</t>
  </si>
  <si>
    <t>7429013950963723_</t>
  </si>
  <si>
    <t>4287947960271471_</t>
  </si>
  <si>
    <t>2249473779546768_</t>
  </si>
  <si>
    <t>4295196203128819_</t>
  </si>
  <si>
    <t>3205300153437351_</t>
  </si>
  <si>
    <t>8510201176365455_</t>
  </si>
  <si>
    <t>6295298151885505_</t>
  </si>
  <si>
    <t>1654184221118579_</t>
  </si>
  <si>
    <t>8568110020332266_</t>
  </si>
  <si>
    <t>4614555745687921_</t>
  </si>
  <si>
    <t>7634487496022784_</t>
  </si>
  <si>
    <t>4136420980229373_</t>
  </si>
  <si>
    <t>6280115899142429_</t>
  </si>
  <si>
    <t>6793967316842944_</t>
  </si>
  <si>
    <t>7383298095934444_</t>
  </si>
  <si>
    <t>2160087683293496_</t>
  </si>
  <si>
    <t>5266400765354697_</t>
  </si>
  <si>
    <t>7351866339332911_</t>
  </si>
  <si>
    <t>3702052436166415_</t>
  </si>
  <si>
    <t>7714029925620996_</t>
  </si>
  <si>
    <t>2376492588707764_</t>
  </si>
  <si>
    <t>7337955133987665_</t>
  </si>
  <si>
    <t>8423856749400221_</t>
  </si>
  <si>
    <t>3876960059078401_</t>
  </si>
  <si>
    <t>6598794884383598_</t>
  </si>
  <si>
    <t>7571953441809304_</t>
  </si>
  <si>
    <t>8782838948471224_</t>
  </si>
  <si>
    <t>6506334771255392_</t>
  </si>
  <si>
    <t>2730456460185020_</t>
  </si>
  <si>
    <t>4748480643800595_</t>
  </si>
  <si>
    <t>4764940899180122_</t>
  </si>
  <si>
    <t>6643363466203930_</t>
  </si>
  <si>
    <t>4190988507644361_</t>
  </si>
  <si>
    <t>7773028094962521_</t>
  </si>
  <si>
    <t>4316246291879598_</t>
  </si>
  <si>
    <t>2248368469749092_</t>
  </si>
  <si>
    <t>4716940419089539_</t>
  </si>
  <si>
    <t>5948331393958332_</t>
  </si>
  <si>
    <t>2508715179987480_</t>
  </si>
  <si>
    <t>6648608340185131_</t>
  </si>
  <si>
    <t>7803201845252732_</t>
  </si>
  <si>
    <t>6531086372068316_</t>
  </si>
  <si>
    <t>5241577218018426_</t>
  </si>
  <si>
    <t>6513875305927073_</t>
  </si>
  <si>
    <t>7540931502947200_</t>
  </si>
  <si>
    <t>3217204198659959_</t>
  </si>
  <si>
    <t>7487947104793962_</t>
  </si>
  <si>
    <t>7741790679463184_</t>
  </si>
  <si>
    <t>1384246242864072_</t>
  </si>
  <si>
    <t>3529576307068679_</t>
  </si>
  <si>
    <t>7416163766312193_</t>
  </si>
  <si>
    <t>2425136252022555_</t>
  </si>
  <si>
    <t>6835099250337978_</t>
  </si>
  <si>
    <t>8580100367158084_</t>
  </si>
  <si>
    <t>2127359433511345_</t>
  </si>
  <si>
    <t>6207823688621787_</t>
  </si>
  <si>
    <t>6827519676815545_</t>
  </si>
  <si>
    <t>3391029013817936_</t>
  </si>
  <si>
    <t>8780425750700202_</t>
  </si>
  <si>
    <t>1293331743218989_</t>
  </si>
  <si>
    <t>4289729912177879_</t>
  </si>
  <si>
    <t>6116957476711507_</t>
  </si>
  <si>
    <t>5836457684773108_</t>
  </si>
  <si>
    <t>3249514743444199_</t>
  </si>
  <si>
    <t>1334119918176641_</t>
  </si>
  <si>
    <t>3827804895486336_</t>
  </si>
  <si>
    <t>6510782466431207_</t>
  </si>
  <si>
    <t>6473490920194159_</t>
  </si>
  <si>
    <t>8556665345589203_</t>
  </si>
  <si>
    <t>2124492666494846_</t>
  </si>
  <si>
    <t>2778288372035082_</t>
  </si>
  <si>
    <t>8589522059260868_</t>
  </si>
  <si>
    <t>4271557759496364_</t>
  </si>
  <si>
    <t>3853591358359115_</t>
  </si>
  <si>
    <t>7139546119853601_</t>
  </si>
  <si>
    <t>4131795359985903_</t>
  </si>
  <si>
    <t>4743828869691490_</t>
  </si>
  <si>
    <t>6113375936898264_</t>
  </si>
  <si>
    <t>7308098163508481_</t>
  </si>
  <si>
    <t>5141421310989779_</t>
  </si>
  <si>
    <t>4799926047181743_</t>
  </si>
  <si>
    <t>6313760514537006_</t>
  </si>
  <si>
    <t>5183308944618022_</t>
  </si>
  <si>
    <t>8450847881855618_</t>
  </si>
  <si>
    <t>4154416021546437_</t>
  </si>
  <si>
    <t>1821322043508661_</t>
  </si>
  <si>
    <t>7659560113143561_</t>
  </si>
  <si>
    <t>6434751489011251_</t>
  </si>
  <si>
    <t>2517111459805032_</t>
  </si>
  <si>
    <t>4257135646479245_</t>
  </si>
  <si>
    <t>6608887060756443_</t>
  </si>
  <si>
    <t>8460810327229263_</t>
  </si>
  <si>
    <t>8219108850737663_</t>
  </si>
  <si>
    <t>2486060395883712_</t>
  </si>
  <si>
    <t>3533507511705561_</t>
  </si>
  <si>
    <t>8786151396702432_</t>
  </si>
  <si>
    <t>8918543047590762_</t>
  </si>
  <si>
    <t>7832146866882801_</t>
  </si>
  <si>
    <t>3641440693168579_</t>
  </si>
  <si>
    <t>3173168470132428_</t>
  </si>
  <si>
    <t>5860527373855039_</t>
  </si>
  <si>
    <t>6810502167903866_</t>
  </si>
  <si>
    <t>7626965839100142_</t>
  </si>
  <si>
    <t>1362360424281641_</t>
  </si>
  <si>
    <t>6903188010648251_</t>
  </si>
  <si>
    <t>2777754140414318_</t>
  </si>
  <si>
    <t>6663609221393664_</t>
  </si>
  <si>
    <t>5567491040620583_</t>
  </si>
  <si>
    <t>4871321012738574_</t>
  </si>
  <si>
    <t>1365345938352093_</t>
  </si>
  <si>
    <t>4216992985689720_</t>
  </si>
  <si>
    <t>6453969454031842_</t>
  </si>
  <si>
    <t>1518159161506765_</t>
  </si>
  <si>
    <t>7620200314183799_</t>
  </si>
  <si>
    <t>6828876762763317_</t>
  </si>
  <si>
    <t>3829274564343989_</t>
  </si>
  <si>
    <t>1361678454706982_</t>
  </si>
  <si>
    <t>1318567927773566_</t>
  </si>
  <si>
    <t>3257508788806571_</t>
  </si>
  <si>
    <t>8515739844877018_</t>
  </si>
  <si>
    <t>7905196056893859_</t>
  </si>
  <si>
    <t>4565647602683322_</t>
  </si>
  <si>
    <t>1434211484647548_</t>
  </si>
  <si>
    <t>3752323773153981_</t>
  </si>
  <si>
    <t>7868302335202485_</t>
  </si>
  <si>
    <t>3806315280656321_</t>
  </si>
  <si>
    <t>3816648762643636_</t>
  </si>
  <si>
    <t>8270038461176534_</t>
  </si>
  <si>
    <t>7589748759692558_</t>
  </si>
  <si>
    <t>1238847106730022_</t>
  </si>
  <si>
    <t>4611446069701489_</t>
  </si>
  <si>
    <t>6485914917956291_</t>
  </si>
  <si>
    <t>5522534701066762_</t>
  </si>
  <si>
    <t>7810551117376648_</t>
  </si>
  <si>
    <t>3879227012069828_</t>
  </si>
  <si>
    <t>4757759248821663_</t>
  </si>
  <si>
    <t>8341695559728964_</t>
  </si>
  <si>
    <t>7261925074291660_</t>
  </si>
  <si>
    <t>7726926035439361_</t>
  </si>
  <si>
    <t>8377120915736928_</t>
  </si>
  <si>
    <t>7271520561514924_</t>
  </si>
  <si>
    <t>5840541295863818_</t>
  </si>
  <si>
    <t>4121345198298133_</t>
  </si>
  <si>
    <t>6109767636609357_</t>
  </si>
  <si>
    <t>3884225407275424_</t>
  </si>
  <si>
    <t>7666308601174952_</t>
  </si>
  <si>
    <t>4160416680344793_</t>
  </si>
  <si>
    <t>5206802840606889_</t>
  </si>
  <si>
    <t>2859946943880426_</t>
  </si>
  <si>
    <t>4665455071046788_</t>
  </si>
  <si>
    <t>7496987594074850_</t>
  </si>
  <si>
    <t>6187504336566159_</t>
  </si>
  <si>
    <t>4632958575478627_</t>
  </si>
  <si>
    <t>3238785023842579_</t>
  </si>
  <si>
    <t>7132228506635021_</t>
  </si>
  <si>
    <t>1179210982231352_</t>
  </si>
  <si>
    <t>2642728225821654_</t>
  </si>
  <si>
    <t>1196862569043402_</t>
  </si>
  <si>
    <t>3322776700569509_</t>
  </si>
  <si>
    <t>7137047444854612_</t>
  </si>
  <si>
    <t>8474085365383558_</t>
  </si>
  <si>
    <t>8584748147346428_</t>
  </si>
  <si>
    <t>2259209306917523_</t>
  </si>
  <si>
    <t>8296305685722536_</t>
  </si>
  <si>
    <t>3521948160473613_</t>
  </si>
  <si>
    <t>4146398577436239_</t>
  </si>
  <si>
    <t>5844082774979287_</t>
  </si>
  <si>
    <t>1470783997436172_</t>
  </si>
  <si>
    <t>8112124632439570_</t>
  </si>
  <si>
    <t>7360601701844283_</t>
  </si>
  <si>
    <t>1128944063581415_</t>
  </si>
  <si>
    <t>1357400408561975_</t>
  </si>
  <si>
    <t>2204798750595292_</t>
  </si>
  <si>
    <t>7320089933466657_</t>
  </si>
  <si>
    <t>8373380959000544_</t>
  </si>
  <si>
    <t>8879532278548340_</t>
  </si>
  <si>
    <t>4116854052519563_</t>
  </si>
  <si>
    <t>1695178134487205_</t>
  </si>
  <si>
    <t>余曾俊</t>
    <phoneticPr fontId="2" type="noConversion"/>
  </si>
  <si>
    <t>P_8471863426593986</t>
  </si>
  <si>
    <t>2025-05-12 18:42:1747075362</t>
  </si>
  <si>
    <t>P_2134267001065440</t>
  </si>
  <si>
    <t>张子涵</t>
    <phoneticPr fontId="2" type="noConversion"/>
  </si>
  <si>
    <t>韩紫寒</t>
    <phoneticPr fontId="2" type="noConversion"/>
  </si>
  <si>
    <t>牛熙林</t>
    <phoneticPr fontId="2" type="noConversion"/>
  </si>
  <si>
    <t>4530952109970350_p</t>
  </si>
  <si>
    <t>5507490060910790_p</t>
  </si>
  <si>
    <t>537256</t>
  </si>
  <si>
    <t>1768014163006007_p</t>
  </si>
  <si>
    <t>2859094363832449_p</t>
  </si>
  <si>
    <t>537261</t>
  </si>
  <si>
    <t>2464808815720296_p</t>
  </si>
  <si>
    <t>2166615631476663_p</t>
  </si>
  <si>
    <t>537234</t>
  </si>
  <si>
    <t>8550825014114472_p</t>
  </si>
  <si>
    <t>6714580203893915_p</t>
  </si>
  <si>
    <t>537359</t>
  </si>
  <si>
    <t>7750824345923615_p</t>
  </si>
  <si>
    <t>5603053158774904_p</t>
  </si>
  <si>
    <t>537320</t>
  </si>
  <si>
    <t>6672734551389135_p</t>
  </si>
  <si>
    <t>7180381606477527_p</t>
  </si>
  <si>
    <t>537351</t>
  </si>
  <si>
    <t>4886154259242503_p</t>
  </si>
  <si>
    <t>2524629237545808_p</t>
  </si>
  <si>
    <t>537385</t>
  </si>
  <si>
    <t>2410172020897872_p</t>
  </si>
  <si>
    <t>1761944412928667_p</t>
  </si>
  <si>
    <t>536791</t>
  </si>
  <si>
    <t>1277170915625294_p</t>
  </si>
  <si>
    <t>8130548151972583_p</t>
  </si>
  <si>
    <t>536941</t>
  </si>
  <si>
    <t>5286152772325525_p</t>
  </si>
  <si>
    <t>4843199390951370_p</t>
  </si>
  <si>
    <t>537405</t>
  </si>
  <si>
    <t>3809412296495975_p</t>
  </si>
  <si>
    <t>7260065362734659_p</t>
  </si>
  <si>
    <t>537380</t>
  </si>
  <si>
    <t>2430129256960884_p</t>
  </si>
  <si>
    <t>3150808240902064_p</t>
  </si>
  <si>
    <t>535559</t>
  </si>
  <si>
    <t>8476614109977980_p</t>
  </si>
  <si>
    <t>1597121114775004_p</t>
  </si>
  <si>
    <t>537241</t>
  </si>
  <si>
    <t>7804086904218962_p</t>
  </si>
  <si>
    <t>7635454565078388_p</t>
  </si>
  <si>
    <t>536172</t>
  </si>
  <si>
    <t>7562409980582874_p</t>
  </si>
  <si>
    <t>7554658838132093_p</t>
  </si>
  <si>
    <t>537187</t>
  </si>
  <si>
    <t>5124374702779411_p</t>
  </si>
  <si>
    <t>6525941791094105_p</t>
  </si>
  <si>
    <t>537300</t>
  </si>
  <si>
    <t>2239429023617470_p</t>
  </si>
  <si>
    <t>4208510417339082_p</t>
  </si>
  <si>
    <t>537358</t>
  </si>
  <si>
    <t>7592584841911124_p</t>
  </si>
  <si>
    <t>7320969135909131_p</t>
  </si>
  <si>
    <t>537307</t>
  </si>
  <si>
    <t>6424820273362797_p</t>
  </si>
  <si>
    <t>1227171040775342_p</t>
  </si>
  <si>
    <t>537271</t>
  </si>
  <si>
    <t>5304295221556504_p</t>
  </si>
  <si>
    <t>2799806266164363_p</t>
  </si>
  <si>
    <t>537181</t>
  </si>
  <si>
    <t>6442285348319581_p</t>
  </si>
  <si>
    <t>3208662540029989_p</t>
  </si>
  <si>
    <t>537355</t>
  </si>
  <si>
    <t>1147338312505535_p</t>
  </si>
  <si>
    <t>1224294147347317_p</t>
  </si>
  <si>
    <t>537379</t>
  </si>
  <si>
    <t>6898746259859525_p</t>
  </si>
  <si>
    <t>5546828092586259_p</t>
  </si>
  <si>
    <t>537364</t>
  </si>
  <si>
    <t>1213712174977794_p</t>
  </si>
  <si>
    <t>3106767256218561_p</t>
  </si>
  <si>
    <t>536390</t>
  </si>
  <si>
    <t>4790406772245483_p</t>
  </si>
  <si>
    <t>4896567850240370_p</t>
  </si>
  <si>
    <t>537408</t>
  </si>
  <si>
    <t>2275580178641508_p</t>
  </si>
  <si>
    <t>5425780821812588_p</t>
  </si>
  <si>
    <t>537407</t>
  </si>
  <si>
    <t>1568658975630523_p</t>
  </si>
  <si>
    <t>2511435057131357_p</t>
  </si>
  <si>
    <t>537421</t>
  </si>
  <si>
    <t>3143182673948992_p</t>
  </si>
  <si>
    <t>4416893546262747_p</t>
  </si>
  <si>
    <t>537171</t>
  </si>
  <si>
    <t>中文直播学期制小班课1学期课包 - 288课时</t>
  </si>
  <si>
    <t>5244760081832244_p</t>
  </si>
  <si>
    <t>8517617013478033_p</t>
  </si>
  <si>
    <t>535948</t>
  </si>
  <si>
    <t>6398631862156038_p</t>
  </si>
  <si>
    <t>3130708016450406_p</t>
  </si>
  <si>
    <t>毛里求斯</t>
  </si>
  <si>
    <t>537188</t>
  </si>
  <si>
    <t>4751201934542970_p</t>
  </si>
  <si>
    <t>3814077496994766_p</t>
  </si>
  <si>
    <t>537398</t>
  </si>
  <si>
    <t>1605740089085477_p</t>
  </si>
  <si>
    <t>2643058581297489_p</t>
  </si>
  <si>
    <t>534752</t>
  </si>
  <si>
    <t>4503162097072038_p</t>
  </si>
  <si>
    <t>5757168690660519_p</t>
  </si>
  <si>
    <t>537302</t>
  </si>
  <si>
    <t>5848280294705682_p</t>
  </si>
  <si>
    <t>1643209740086399_p</t>
  </si>
  <si>
    <t>李坤Sara</t>
  </si>
  <si>
    <t>537424</t>
  </si>
  <si>
    <t>2824579806408011_p</t>
  </si>
  <si>
    <t>4118485735184736_p</t>
  </si>
  <si>
    <t>536611</t>
  </si>
  <si>
    <t>7582925716283935_p</t>
  </si>
  <si>
    <t>3811609570241317_p</t>
  </si>
  <si>
    <t>537372</t>
  </si>
  <si>
    <t>1704002292936577_p</t>
  </si>
  <si>
    <t>6674506806842706_p</t>
  </si>
  <si>
    <t>537272</t>
  </si>
  <si>
    <t>5709616317965105_p</t>
  </si>
  <si>
    <t>1863655418809414_p</t>
  </si>
  <si>
    <t>537269</t>
  </si>
  <si>
    <t>7889203003339865_p</t>
  </si>
  <si>
    <t>3755721584138454_p</t>
  </si>
  <si>
    <t>537244</t>
  </si>
  <si>
    <t>2208157188432421_p</t>
  </si>
  <si>
    <t>1274817382886223_p</t>
  </si>
  <si>
    <t>534923</t>
  </si>
  <si>
    <t>4367228353323013_p</t>
  </si>
  <si>
    <t>7259447792713680_p</t>
  </si>
  <si>
    <t>537368</t>
  </si>
  <si>
    <t>8468580768341221_p</t>
  </si>
  <si>
    <t>7208335784366622_p</t>
  </si>
  <si>
    <t>537209</t>
  </si>
  <si>
    <t>1310392903684715_p</t>
  </si>
  <si>
    <t>8140258919033174_p</t>
  </si>
  <si>
    <t>537401</t>
  </si>
  <si>
    <t>1381110196189816_p</t>
  </si>
  <si>
    <t>4334549829779284_p</t>
  </si>
  <si>
    <t>537246</t>
  </si>
  <si>
    <t>3705038831141704_p</t>
  </si>
  <si>
    <t>8317440696177647_p</t>
  </si>
  <si>
    <t>537340</t>
  </si>
  <si>
    <t>202401-55分钟1对1 -国际版 -订阅课包 - 8</t>
  </si>
  <si>
    <t>3254377327418217_p</t>
  </si>
  <si>
    <t>7260321120657838_p</t>
  </si>
  <si>
    <t>536584</t>
  </si>
  <si>
    <t>3111611213066354_p</t>
  </si>
  <si>
    <t>5270814347197075_p</t>
  </si>
  <si>
    <t>536560</t>
  </si>
  <si>
    <t>4226859783415663_p</t>
  </si>
  <si>
    <t>3876113314012292_p</t>
  </si>
  <si>
    <t>537267</t>
  </si>
  <si>
    <t>4779308810094416_p</t>
  </si>
  <si>
    <t>8530299464883171_p</t>
  </si>
  <si>
    <t>537335</t>
  </si>
  <si>
    <t>6606274211450672_p</t>
  </si>
  <si>
    <t>8238146957597814_p</t>
  </si>
  <si>
    <t>535456</t>
  </si>
  <si>
    <t>6715308390534798_p</t>
  </si>
  <si>
    <t>2114859943691509_p</t>
  </si>
  <si>
    <t>537216</t>
  </si>
  <si>
    <t>1122521197666495_p</t>
  </si>
  <si>
    <t>1907300711105692_p</t>
  </si>
  <si>
    <t>534945</t>
  </si>
  <si>
    <t>5730407475650478_p</t>
  </si>
  <si>
    <t>5795944278200018_p</t>
  </si>
  <si>
    <t>537214</t>
  </si>
  <si>
    <t>1230499096317293_p</t>
  </si>
  <si>
    <t>1280308344342946_p</t>
  </si>
  <si>
    <t>537409</t>
  </si>
  <si>
    <t>4238185731707045_p</t>
  </si>
  <si>
    <t>2263240410592314_p</t>
  </si>
  <si>
    <t>537177</t>
  </si>
  <si>
    <t>1769679527760333_p</t>
  </si>
  <si>
    <t>8429589520806317_p</t>
  </si>
  <si>
    <t>537304</t>
  </si>
  <si>
    <t>8271547543330219_p</t>
  </si>
  <si>
    <t>1850186082534633_p</t>
  </si>
  <si>
    <t>536418</t>
  </si>
  <si>
    <t>8341702833851026_p</t>
  </si>
  <si>
    <t>7665828690979246_p</t>
  </si>
  <si>
    <t>537373</t>
  </si>
  <si>
    <t>3391444507416734_p</t>
  </si>
  <si>
    <t>2837012222034835_p</t>
  </si>
  <si>
    <t>537224</t>
  </si>
  <si>
    <t>4810225565215504_p</t>
  </si>
  <si>
    <t>8290564112520416_p</t>
  </si>
  <si>
    <t>537410</t>
  </si>
  <si>
    <t>7336539162177014_p</t>
  </si>
  <si>
    <t>5389842232471971_p</t>
  </si>
  <si>
    <t>535698</t>
  </si>
  <si>
    <t>1552523400530213_p</t>
  </si>
  <si>
    <t>3206680309098497_p</t>
  </si>
  <si>
    <t>537411</t>
  </si>
  <si>
    <t>2150232081627462_p</t>
  </si>
  <si>
    <t>4904729340132805_p</t>
  </si>
  <si>
    <t>537277</t>
  </si>
  <si>
    <t>2800568182196592_p</t>
  </si>
  <si>
    <t>5534600791139500_p</t>
  </si>
  <si>
    <t>537206</t>
  </si>
  <si>
    <t>4280712236890676_p</t>
  </si>
  <si>
    <t>6742053745812688_p</t>
  </si>
  <si>
    <t>537382</t>
  </si>
  <si>
    <t>7133894913732550_p</t>
  </si>
  <si>
    <t>7171083423621971_p</t>
  </si>
  <si>
    <t>537283</t>
  </si>
  <si>
    <t>1600273439587806_p</t>
  </si>
  <si>
    <t>7232360776952857_p</t>
  </si>
  <si>
    <t>536342</t>
  </si>
  <si>
    <t>5537666058152841_p</t>
  </si>
  <si>
    <t>6157834809502577_p</t>
  </si>
  <si>
    <t>537426</t>
  </si>
  <si>
    <t>3728179376739188_p</t>
  </si>
  <si>
    <t>4415073543764722_p</t>
  </si>
  <si>
    <t>537145</t>
  </si>
  <si>
    <t>4201432026177784_p</t>
  </si>
  <si>
    <t>7810955929264372_p</t>
  </si>
  <si>
    <t>537281</t>
  </si>
  <si>
    <t>3148500839475244_p</t>
  </si>
  <si>
    <t>4405636530194095_p</t>
  </si>
  <si>
    <t>537420</t>
  </si>
  <si>
    <t>6806949738845238_p</t>
  </si>
  <si>
    <t>3595639940489237_p</t>
  </si>
  <si>
    <t>535144</t>
  </si>
  <si>
    <t>7215271018434286_p</t>
  </si>
  <si>
    <t>1452920365501934_p</t>
  </si>
  <si>
    <t>537198</t>
  </si>
  <si>
    <t>8870376536486555_p</t>
  </si>
  <si>
    <t>8217553974442906_p</t>
  </si>
  <si>
    <t>537119</t>
  </si>
  <si>
    <t>1658609785916080_p</t>
  </si>
  <si>
    <t>1815392511615876_p</t>
  </si>
  <si>
    <t>537215</t>
  </si>
  <si>
    <t>7283511558365379_p</t>
  </si>
  <si>
    <t>4784222193962206_p</t>
  </si>
  <si>
    <t>537290</t>
  </si>
  <si>
    <t>3160245217558209_p</t>
  </si>
  <si>
    <t>7478634353317045_p</t>
  </si>
  <si>
    <t>537170</t>
  </si>
  <si>
    <t>5756586683049964_p</t>
  </si>
  <si>
    <t>5616670434248769_p</t>
  </si>
  <si>
    <t>536534</t>
  </si>
  <si>
    <t>P_7448448622276831</t>
  </si>
  <si>
    <t>2025-05-12 22:29:1747088953</t>
  </si>
  <si>
    <t>P_4855527867839858</t>
  </si>
  <si>
    <t>RF-ZA-CN-NA-MATHCN</t>
  </si>
  <si>
    <t>2025-05-12 10:51:1747047087</t>
  </si>
  <si>
    <t>MA-BDLM-GO-SO-17NZNFD</t>
  </si>
  <si>
    <t>P_2303975573147913</t>
  </si>
  <si>
    <t>2025-05-12 01:23:1747012985</t>
  </si>
  <si>
    <t>P_3155794562000817</t>
  </si>
  <si>
    <t>RF-IR-TH-LA-NA</t>
  </si>
  <si>
    <t>P_1435098816262251</t>
  </si>
  <si>
    <t>2025-05-13 05:13:1747113190</t>
  </si>
  <si>
    <t>P_8240695495260542</t>
  </si>
  <si>
    <t>P_2451402047874559</t>
  </si>
  <si>
    <t>2025-05-12 19:03:1747076631</t>
  </si>
  <si>
    <t>P_6243727167953297</t>
  </si>
  <si>
    <t>P_6466814810628780</t>
  </si>
  <si>
    <t>2025-05-12 21:26:1747085205</t>
  </si>
  <si>
    <t>P_4366420868309271</t>
  </si>
  <si>
    <t>P_8774266906738664</t>
  </si>
  <si>
    <t>2025-05-12 01:33:1747013594</t>
  </si>
  <si>
    <t>P_3637421651327172</t>
  </si>
  <si>
    <t>MA-BDLM-SM-WC-SHAO</t>
  </si>
  <si>
    <t>2025-05-12 11:49:1747050560</t>
  </si>
  <si>
    <t>P_5873031598228514</t>
  </si>
  <si>
    <t>2025-05-12 23:48:1747093702</t>
  </si>
  <si>
    <t>P_1211315942632303</t>
  </si>
  <si>
    <t>MA直销-55分钟1v1-30课时</t>
  </si>
  <si>
    <t>MA-BDLM-BC-CM-32SCWUS</t>
  </si>
  <si>
    <t>2025-05-12 00:00:00</t>
  </si>
  <si>
    <t>P_8283143761718042</t>
  </si>
  <si>
    <t>2025-05-12 09:52:1747043540</t>
  </si>
  <si>
    <t>P_4566228389048684</t>
  </si>
  <si>
    <t>P_8714734094130796</t>
  </si>
  <si>
    <t>2025-05-13 08:11:1747123870</t>
  </si>
  <si>
    <t>P_4654614103702394</t>
  </si>
  <si>
    <t>P_6143069517039535</t>
  </si>
  <si>
    <t>2025-05-12 01:53:1747014839</t>
  </si>
  <si>
    <t>P_6761683085598636</t>
  </si>
  <si>
    <t>2025-05-12 15:28:1747063739</t>
  </si>
  <si>
    <t>2025-05-12 10:27:1747045663</t>
  </si>
  <si>
    <t>P_7912063324077824</t>
  </si>
  <si>
    <t>2025-05-13 08:30:1747125006</t>
  </si>
  <si>
    <t>P_8707141208201057</t>
  </si>
  <si>
    <t>2025-05-12 12:04:1747051441</t>
  </si>
  <si>
    <t>P_5163841838954128</t>
  </si>
  <si>
    <t>2025-05-12 18:48:1747075699</t>
  </si>
  <si>
    <t>P_6183421394531286</t>
  </si>
  <si>
    <t>MA-BDLM-BC-OT-BWSELXS</t>
  </si>
  <si>
    <t>2024-09-26 00:00:00</t>
  </si>
  <si>
    <t>RF-OTA-NA-NA-NA</t>
  </si>
  <si>
    <t>P_8791581363600245</t>
  </si>
  <si>
    <t>2025-05-12 20:01:1747080082</t>
  </si>
  <si>
    <t>P_6786966086226503</t>
  </si>
  <si>
    <t>P_5282812791355959</t>
  </si>
  <si>
    <t>2025-05-13 00:15:1747095314</t>
  </si>
  <si>
    <t>P_5594814073253636</t>
  </si>
  <si>
    <t>P_1921777574020070</t>
  </si>
  <si>
    <t>2025-05-13 10:08:1747130915</t>
  </si>
  <si>
    <t>P_8904820573705952</t>
  </si>
  <si>
    <t>P_7246645515821153</t>
  </si>
  <si>
    <t>2025-05-12 23:36:1747093006</t>
  </si>
  <si>
    <t>P_4862118865829136</t>
  </si>
  <si>
    <t>MA-BDLM-SM-WC-TTMM</t>
  </si>
  <si>
    <t>P_5498334398468517</t>
  </si>
  <si>
    <t>2025-05-12 09:08:1747040901</t>
  </si>
  <si>
    <t>P_4253038871259663</t>
  </si>
  <si>
    <t>P_5347144563488721</t>
  </si>
  <si>
    <t>2025-05-12 21:21:1747084909</t>
  </si>
  <si>
    <t>P_2808489957389606</t>
  </si>
  <si>
    <t>MA-BDLM-BC-CM-XLMAYNEW</t>
  </si>
  <si>
    <t>P_2819311240138952</t>
  </si>
  <si>
    <t>2025-05-13 08:22:1747124527</t>
  </si>
  <si>
    <t>P_4474474748606546</t>
  </si>
  <si>
    <t>P_2210554005920647</t>
  </si>
  <si>
    <t>2025-05-12 22:55:1747090534</t>
  </si>
  <si>
    <t>P_3906080300070416</t>
  </si>
  <si>
    <t>P_6559455331006256</t>
  </si>
  <si>
    <t>2025-05-12 20:14:1747080897</t>
  </si>
  <si>
    <t>P_7241664550168375</t>
  </si>
  <si>
    <t>P_2365277310482379</t>
  </si>
  <si>
    <t>2025-05-12 18:57:1747076255</t>
  </si>
  <si>
    <t>P_6236741149198215</t>
  </si>
  <si>
    <t>P_8699154953535977</t>
  </si>
  <si>
    <t>2025-05-13 06:53:1747119228</t>
  </si>
  <si>
    <t>P_1360224315483088</t>
  </si>
  <si>
    <t>2024-12-10 00:00:00</t>
  </si>
  <si>
    <t>P_3925400081191785</t>
  </si>
  <si>
    <t>2025-05-12 17:19:1747070366</t>
  </si>
  <si>
    <t>P_1630161430077731</t>
  </si>
  <si>
    <t>2025-05-12 11:54:1747050893</t>
  </si>
  <si>
    <t>P_4559398485616095</t>
  </si>
  <si>
    <t>2025-05-12 20:29:1747081788</t>
  </si>
  <si>
    <t>P_6171477815030978</t>
  </si>
  <si>
    <t>P_6827519676815545</t>
  </si>
  <si>
    <t>2025-05-12 23:03:1747091009</t>
  </si>
  <si>
    <t>P_3391029013817936</t>
  </si>
  <si>
    <t>P_3339926738996942</t>
  </si>
  <si>
    <t>2025-05-12 01:41:1747014068</t>
  </si>
  <si>
    <t>P_6449240175017397</t>
  </si>
  <si>
    <t>P_5226057880063234</t>
  </si>
  <si>
    <t>2025-05-12 23:00:1747090845</t>
  </si>
  <si>
    <t>P_6111052615386159</t>
  </si>
  <si>
    <t>2025-05-12 11:13:1747048415</t>
  </si>
  <si>
    <t>2025-05-12 11:14:1747048469</t>
  </si>
  <si>
    <t>P_7311236002512491</t>
  </si>
  <si>
    <t>2025-05-13 09:25:1747128333</t>
  </si>
  <si>
    <t>P_2715160042103511</t>
  </si>
  <si>
    <t>P_7160698668377811</t>
  </si>
  <si>
    <t>2025-05-13 05:36:1747114609</t>
  </si>
  <si>
    <t>P_2686157773036257</t>
  </si>
  <si>
    <t>2025-05-12 13:35:1747056958</t>
  </si>
  <si>
    <t>2025-05-12 17:46:1747071967</t>
  </si>
  <si>
    <t>2025-05-12 10:43:1747046597</t>
  </si>
  <si>
    <t>P_4883321882336273</t>
  </si>
  <si>
    <t>2025-05-12 21:06:1747084011</t>
  </si>
  <si>
    <t>P_3218988780115067</t>
  </si>
  <si>
    <t>2025-04-16 00:00:00</t>
  </si>
  <si>
    <t>P_7884433493917423</t>
  </si>
  <si>
    <t>2025-05-12 20:34:1747082060</t>
  </si>
  <si>
    <t>P_2896321440692983</t>
  </si>
  <si>
    <t>MA-BDLM-SM-WC-12GOLD</t>
  </si>
  <si>
    <t>P_5491282041124061</t>
  </si>
  <si>
    <t>2025-05-12 22:01:1747087270</t>
  </si>
  <si>
    <t>P_2736010649560564</t>
  </si>
  <si>
    <t>MA-BDG-SM-OT-08TING</t>
  </si>
  <si>
    <t>2025-05-12 15:40:1747064458</t>
  </si>
  <si>
    <t>PM-FB-NA-LS-YTH</t>
  </si>
  <si>
    <t>P_7893936777027605</t>
  </si>
  <si>
    <t>2025-05-12 19:25:1747077945</t>
  </si>
  <si>
    <t>P_3425744428166303</t>
  </si>
  <si>
    <t>P_4696845317296510</t>
  </si>
  <si>
    <t>2025-05-13 07:50:1747122630</t>
  </si>
  <si>
    <t>P_1724874106617359</t>
  </si>
  <si>
    <t>P_8119443717981572</t>
  </si>
  <si>
    <t>2025-05-12 21:12:1747084329</t>
  </si>
  <si>
    <t>P_6123291942248179</t>
  </si>
  <si>
    <t>2025-05-12 11:34:1747049679</t>
  </si>
  <si>
    <t>2025-05-12 11:35:1747049727</t>
  </si>
  <si>
    <t>7160642020835839_</t>
  </si>
  <si>
    <t>6766937528972204_</t>
  </si>
  <si>
    <t>4577209091150959_</t>
  </si>
  <si>
    <t>6571691154461079_</t>
  </si>
  <si>
    <t>5486083764514064_</t>
  </si>
  <si>
    <t>3205487190749443_</t>
  </si>
  <si>
    <t>8903456033109823_</t>
  </si>
  <si>
    <t>8641134890786997_</t>
  </si>
  <si>
    <t>1510430102189092_</t>
  </si>
  <si>
    <t>8782730823422650_</t>
  </si>
  <si>
    <t>6345933549139320_</t>
  </si>
  <si>
    <t>1473698807349979_</t>
  </si>
  <si>
    <t>6603711231289941_</t>
  </si>
  <si>
    <t>7270095746998603_</t>
  </si>
  <si>
    <t>2857707350101881_</t>
  </si>
  <si>
    <t>7719033190552958_</t>
  </si>
  <si>
    <t>1698268084944512_</t>
  </si>
  <si>
    <t>2509784432903235_</t>
  </si>
  <si>
    <t>5857384001160548_</t>
  </si>
  <si>
    <t>2754780444333466_</t>
  </si>
  <si>
    <t>2521360799633736_</t>
  </si>
  <si>
    <t>4801855780072000_</t>
  </si>
  <si>
    <t>1814179975625357_</t>
  </si>
  <si>
    <t>6181895198300716_</t>
  </si>
  <si>
    <t>7418052339226579_</t>
  </si>
  <si>
    <t>4622774581728076_</t>
  </si>
  <si>
    <t>4228649294596325_</t>
  </si>
  <si>
    <t>3617123679163887_</t>
  </si>
  <si>
    <t>5306655232304495_</t>
  </si>
  <si>
    <t>1914684451706320_</t>
  </si>
  <si>
    <t>6472920303295907_</t>
  </si>
  <si>
    <t>3684533392358835_</t>
  </si>
  <si>
    <t>1462118161363078_</t>
  </si>
  <si>
    <t>6743332922886513_</t>
  </si>
  <si>
    <t>6879043148320657_</t>
  </si>
  <si>
    <t>2848522741947975_</t>
  </si>
  <si>
    <t>2361973221296057_</t>
  </si>
  <si>
    <t>4511393353515629_</t>
  </si>
  <si>
    <t>2594702411899884_</t>
  </si>
  <si>
    <t>3692378979569853_</t>
  </si>
  <si>
    <t>8734396231241298_</t>
  </si>
  <si>
    <t>2907077833239030_</t>
  </si>
  <si>
    <t>6108690601339590_</t>
  </si>
  <si>
    <t>7304371993179282_</t>
  </si>
  <si>
    <t>4509150961751376_</t>
  </si>
  <si>
    <t>1828524054299770_</t>
  </si>
  <si>
    <t>4181763036147549_</t>
  </si>
  <si>
    <t>1352086330968045_</t>
  </si>
  <si>
    <t>6415954929629434_</t>
  </si>
  <si>
    <t>6203395251213540_</t>
  </si>
  <si>
    <t>3580275103946723_</t>
  </si>
  <si>
    <t>3531463995884531_</t>
  </si>
  <si>
    <t>4188217337964326_</t>
  </si>
  <si>
    <t>1506341460211386_</t>
  </si>
  <si>
    <t>3452317292412588_</t>
  </si>
  <si>
    <t>6899551425684313_</t>
  </si>
  <si>
    <t>8412551812679425_</t>
  </si>
  <si>
    <t>4701770515344647_</t>
  </si>
  <si>
    <t>7791687372534811_</t>
  </si>
  <si>
    <t>4892631327140993_</t>
  </si>
  <si>
    <t>2891613010587227_</t>
  </si>
  <si>
    <t>2788820380624695_</t>
  </si>
  <si>
    <t>5392134536024444_</t>
  </si>
  <si>
    <t>8428162385368741_</t>
  </si>
  <si>
    <t>3260148908038593_</t>
  </si>
  <si>
    <t>1805757791969286_</t>
  </si>
  <si>
    <t>2656289189481383_</t>
  </si>
  <si>
    <t>7926834993674891_</t>
  </si>
  <si>
    <t>5816353094567731_</t>
  </si>
  <si>
    <t>4898293499897404_</t>
  </si>
  <si>
    <t>7709603135707738_</t>
  </si>
  <si>
    <t>8347609263064242_</t>
  </si>
  <si>
    <t>1378581484372184_</t>
  </si>
  <si>
    <t>8590874098635971_</t>
  </si>
  <si>
    <t>4200337345582644_</t>
  </si>
  <si>
    <t>6195091890180307_</t>
  </si>
  <si>
    <t>6193753967805574_</t>
  </si>
  <si>
    <t>3319764474538607_</t>
  </si>
  <si>
    <t>3112176743168363_</t>
  </si>
  <si>
    <t>3836193451031181_</t>
  </si>
  <si>
    <t>6285187087934411_</t>
  </si>
  <si>
    <t>3553758040773850_</t>
  </si>
  <si>
    <t>5467459719418756_</t>
  </si>
  <si>
    <t>4173978251215887_</t>
  </si>
  <si>
    <t>3245239037748265_</t>
  </si>
  <si>
    <t>2571972095595386_</t>
  </si>
  <si>
    <t>6395394768935650_</t>
  </si>
  <si>
    <t>3804064075168289_</t>
  </si>
  <si>
    <t>6587548641679549_</t>
  </si>
  <si>
    <t>5838023263740230_</t>
  </si>
  <si>
    <t>6297143277134152_</t>
  </si>
  <si>
    <t>6665920931210484_</t>
  </si>
  <si>
    <t>6175161565485361_</t>
  </si>
  <si>
    <t>6289185474510626_</t>
  </si>
  <si>
    <t>6876239651452000_</t>
  </si>
  <si>
    <t>1528984080365343_</t>
  </si>
  <si>
    <t>4493964410560133_</t>
  </si>
  <si>
    <t>6661152470345977_</t>
  </si>
  <si>
    <t>3715052112805967_</t>
  </si>
  <si>
    <t>6826012104203376_</t>
  </si>
  <si>
    <t>7195565659158392_</t>
  </si>
  <si>
    <t>4146064583742511_</t>
  </si>
  <si>
    <t>8620297026187001_</t>
  </si>
  <si>
    <t>8509211270837092_</t>
  </si>
  <si>
    <t>6779596996682996_</t>
  </si>
  <si>
    <t>2564477383486338_</t>
  </si>
  <si>
    <t>3757548662495285_</t>
  </si>
  <si>
    <t>4891488272533333_</t>
  </si>
  <si>
    <t>6550579005122602_</t>
  </si>
  <si>
    <t>1368680844274195_</t>
  </si>
  <si>
    <t>2134904888054846_</t>
  </si>
  <si>
    <t>6713786937856615_</t>
  </si>
  <si>
    <t>7748928871157924_</t>
  </si>
  <si>
    <t>8608617742126759_</t>
  </si>
  <si>
    <t>5805352355466310_</t>
  </si>
  <si>
    <t>7495276682686877_</t>
  </si>
  <si>
    <t>2244212034841478_</t>
  </si>
  <si>
    <t>2431870601786715_</t>
  </si>
  <si>
    <t>6267562003059008_</t>
  </si>
  <si>
    <t>4439675045126827_</t>
  </si>
  <si>
    <t>7736572186890338_</t>
  </si>
  <si>
    <t>5309199015712729_</t>
  </si>
  <si>
    <t>2401171603528458_</t>
  </si>
  <si>
    <t>7851376793021668_</t>
  </si>
  <si>
    <t>4428996809893019_</t>
  </si>
  <si>
    <t>2852988629355160_</t>
  </si>
  <si>
    <t>8671945561540747_</t>
  </si>
  <si>
    <t>3272247631179191_</t>
  </si>
  <si>
    <t>6280509254190603_</t>
  </si>
  <si>
    <t>2431011194310226_</t>
  </si>
  <si>
    <t>3382098619412275_</t>
  </si>
  <si>
    <t>6362447256757246_</t>
  </si>
  <si>
    <t>7888256539033744_</t>
  </si>
  <si>
    <t>3744927045430636_</t>
  </si>
  <si>
    <t>4610316399227837_</t>
  </si>
  <si>
    <t>1497868502548626_</t>
  </si>
  <si>
    <t>4646610669245712_</t>
  </si>
  <si>
    <t>8393841024703611_</t>
  </si>
  <si>
    <t>2763098463322507_</t>
  </si>
  <si>
    <t>5249737381026424_</t>
  </si>
  <si>
    <t>3627895466092676_</t>
  </si>
  <si>
    <t>2719188638769790_</t>
  </si>
  <si>
    <t>5611675152443973_</t>
  </si>
  <si>
    <t>1914535327443049_</t>
  </si>
  <si>
    <t>5179594522448922_</t>
  </si>
  <si>
    <t>4573824032828810_</t>
  </si>
  <si>
    <t>3827469836230739_</t>
  </si>
  <si>
    <t>2504239678683258_</t>
  </si>
  <si>
    <t>3295903398192505_</t>
  </si>
  <si>
    <t>2611937673474713_</t>
  </si>
  <si>
    <t>6897967668336250_</t>
  </si>
  <si>
    <t>2128776797927155_</t>
  </si>
  <si>
    <t>2717516291074940_</t>
  </si>
  <si>
    <t>4867724940649470_</t>
  </si>
  <si>
    <t>7346238196344761_</t>
  </si>
  <si>
    <t>5332954898529313_</t>
  </si>
  <si>
    <t>1808685259104320_</t>
  </si>
  <si>
    <t>2908386109798627_</t>
  </si>
  <si>
    <t>2373408000182670_</t>
  </si>
  <si>
    <t>3449833803137194_</t>
  </si>
  <si>
    <t>8136333770374468_</t>
  </si>
  <si>
    <t>1429488234118862_</t>
  </si>
  <si>
    <t>1508304767934978_</t>
  </si>
  <si>
    <t>7237073808896441_</t>
  </si>
  <si>
    <t>1719155027356772_</t>
  </si>
  <si>
    <t>4708484190309784_</t>
  </si>
  <si>
    <t>7569304403664775_</t>
  </si>
  <si>
    <t>8952752881101462_</t>
  </si>
  <si>
    <t>5689469196204107_</t>
  </si>
  <si>
    <t>5559518607441719_</t>
  </si>
  <si>
    <t>6234117652502072_</t>
  </si>
  <si>
    <t>8473911308307730_</t>
  </si>
  <si>
    <t>3922015562368288_</t>
  </si>
  <si>
    <t>7108335064041600_</t>
  </si>
  <si>
    <t>3282603001199393_</t>
  </si>
  <si>
    <t>4213487883861104_</t>
  </si>
  <si>
    <t>7651120321192528_</t>
  </si>
  <si>
    <t>6797769235915418_</t>
  </si>
  <si>
    <t>4246342874861211_</t>
  </si>
  <si>
    <t>7638143786111546_</t>
  </si>
  <si>
    <t>4198315778745563_</t>
  </si>
  <si>
    <t>4466393540217055_</t>
  </si>
  <si>
    <t>1216122004571335_</t>
  </si>
  <si>
    <t>2908777435598717_</t>
  </si>
  <si>
    <t>5189675702513401_</t>
  </si>
  <si>
    <t>3207932832752870_</t>
  </si>
  <si>
    <t>5558638398556251_</t>
  </si>
  <si>
    <t>5144313334618049_</t>
  </si>
  <si>
    <t>5845800429198775_</t>
  </si>
  <si>
    <t>4167529591394177_</t>
  </si>
  <si>
    <t>8401125071198021_</t>
  </si>
  <si>
    <t>1876625782518404_</t>
  </si>
  <si>
    <t>4496573655539777_</t>
  </si>
  <si>
    <t>5347881182524763_</t>
  </si>
  <si>
    <t>3780122624633111_</t>
  </si>
  <si>
    <t>5392535921039539_</t>
  </si>
  <si>
    <t>4191285840927762_</t>
  </si>
  <si>
    <t>2702040331811603_</t>
  </si>
  <si>
    <t>3106803250676405_</t>
  </si>
  <si>
    <t>8732191948971293_</t>
  </si>
  <si>
    <t>3853061390084984_</t>
  </si>
  <si>
    <t>5500318065676550_</t>
  </si>
  <si>
    <t>8184487965188685_</t>
  </si>
  <si>
    <t>1187996807044562_</t>
  </si>
  <si>
    <t>2766972603999671_</t>
  </si>
  <si>
    <t>3765295930374097_</t>
  </si>
  <si>
    <t>6359686139631736_</t>
  </si>
  <si>
    <t>4382857025619125_</t>
  </si>
  <si>
    <t>1877194172471774_</t>
  </si>
  <si>
    <t>6271659390683748_</t>
  </si>
  <si>
    <t>8518487867639561_</t>
  </si>
  <si>
    <t>3517274626255463_</t>
  </si>
  <si>
    <t>2341638950407100_</t>
  </si>
  <si>
    <t>3861905121040749_</t>
  </si>
  <si>
    <t>4472246416512609_</t>
  </si>
  <si>
    <t>8476540785067178_</t>
  </si>
  <si>
    <t>6893550011703457_</t>
  </si>
  <si>
    <t>7452247691345952_</t>
  </si>
  <si>
    <t>1713885906366742_</t>
  </si>
  <si>
    <t>1589721301935068_</t>
  </si>
  <si>
    <t>1161628138622133_</t>
  </si>
  <si>
    <t>1175929744260590_</t>
  </si>
  <si>
    <t>4323740268202537_</t>
  </si>
  <si>
    <t>5715217378018529_</t>
  </si>
  <si>
    <t>5238788955672580_</t>
  </si>
  <si>
    <t>6440783295099906_</t>
  </si>
  <si>
    <t>2794711693567494_</t>
  </si>
  <si>
    <t>4547794624111983_</t>
  </si>
  <si>
    <t>1714029571258037_</t>
  </si>
  <si>
    <t>7566726780326858_</t>
  </si>
  <si>
    <t>4320815961225152_</t>
  </si>
  <si>
    <t>8401218522470656_</t>
  </si>
  <si>
    <t>7412970162422221_</t>
  </si>
  <si>
    <t>1815339012431553_</t>
  </si>
  <si>
    <t>4196886212394907_</t>
  </si>
  <si>
    <t>1268662658096255_</t>
  </si>
  <si>
    <t>7629378843406875_</t>
  </si>
  <si>
    <t>3388750841466701_</t>
  </si>
  <si>
    <t>1161783520532204_</t>
  </si>
  <si>
    <t>4461859256021876_</t>
  </si>
  <si>
    <t>6870881488030062_</t>
  </si>
  <si>
    <t>4423115215806233_</t>
  </si>
  <si>
    <t>5227023818040860_</t>
  </si>
  <si>
    <t>7251029447625052_</t>
  </si>
  <si>
    <t>6592102600897995_</t>
  </si>
  <si>
    <t>2339222043641925_</t>
  </si>
  <si>
    <t>5880804791589121_</t>
  </si>
  <si>
    <t>4244272376450739_</t>
  </si>
  <si>
    <t>4448106674295917_</t>
  </si>
  <si>
    <t>8260213923867560_</t>
  </si>
  <si>
    <t>6739603941936355_</t>
  </si>
  <si>
    <t>4358317275357395_</t>
  </si>
  <si>
    <t>3352298412845469_</t>
  </si>
  <si>
    <t>3876734945035999_</t>
  </si>
  <si>
    <t>3511586297999128_</t>
  </si>
  <si>
    <t>8600355912607024_</t>
  </si>
  <si>
    <t>8991465513940434_</t>
  </si>
  <si>
    <t>2855368747471058_</t>
  </si>
  <si>
    <t>4544296462402350_</t>
  </si>
  <si>
    <t>8904005221862530_</t>
  </si>
  <si>
    <t>7132693800245103_</t>
  </si>
  <si>
    <t>2739665312734049_</t>
  </si>
  <si>
    <t>6632241108767148_</t>
  </si>
  <si>
    <t>5663870675470865_</t>
  </si>
  <si>
    <t>2226085766006299_</t>
  </si>
  <si>
    <t>5523015289595878_</t>
  </si>
  <si>
    <t>6782380898468038_</t>
  </si>
  <si>
    <t>6806691241583409_</t>
  </si>
  <si>
    <t>5209927685460881_</t>
  </si>
  <si>
    <t>4785881875811274_</t>
  </si>
  <si>
    <t>7758892010389694_</t>
  </si>
  <si>
    <t>8797840877956788_</t>
  </si>
  <si>
    <t>3146240222958764_</t>
  </si>
  <si>
    <t>1601759534340802_</t>
  </si>
  <si>
    <t>7852312490954507_</t>
  </si>
  <si>
    <t>7645911320126676_</t>
  </si>
  <si>
    <t>6691552508139281_</t>
  </si>
  <si>
    <t>1163252642757808_</t>
  </si>
  <si>
    <t>3195745854601296_</t>
  </si>
  <si>
    <t>5152898472421531_</t>
  </si>
  <si>
    <t>3593966944595556_</t>
  </si>
  <si>
    <t>2446506047747044_</t>
  </si>
  <si>
    <t>7612684521509706_</t>
  </si>
  <si>
    <t>3383664225734683_</t>
  </si>
  <si>
    <t>4442823870944540_</t>
  </si>
  <si>
    <t>2845386123633904_</t>
  </si>
  <si>
    <t>7486056855244817_</t>
  </si>
  <si>
    <t>1818735139441852_</t>
  </si>
  <si>
    <t>1921692080881180_</t>
  </si>
  <si>
    <t>6368108370677123_</t>
  </si>
  <si>
    <t>3655872517476123_</t>
  </si>
  <si>
    <t>5897313278585749_</t>
  </si>
  <si>
    <t>2772885522349728_</t>
  </si>
  <si>
    <t>2854717218661975_</t>
  </si>
  <si>
    <t>1501452937676373_</t>
  </si>
  <si>
    <t>3619019880811962_</t>
  </si>
  <si>
    <t>7918383690478017_</t>
  </si>
  <si>
    <t>5224006964855586_</t>
  </si>
  <si>
    <t>8511736354134607_</t>
  </si>
  <si>
    <t>7386788697744274_</t>
  </si>
  <si>
    <t>5465022878338979_</t>
  </si>
  <si>
    <t>7751077691863154_</t>
  </si>
  <si>
    <t>5177401658994019_</t>
  </si>
  <si>
    <t>3602906771093427_</t>
  </si>
  <si>
    <t>8384412690139239_</t>
  </si>
  <si>
    <t>5606009793169529_</t>
  </si>
  <si>
    <t>4423292115259670_</t>
  </si>
  <si>
    <t>1392944802816210_</t>
  </si>
  <si>
    <t>7134136648181746_</t>
  </si>
  <si>
    <t>1801264755708488_</t>
  </si>
  <si>
    <t>5660406451166456_</t>
  </si>
  <si>
    <t>5497933392739917_</t>
  </si>
  <si>
    <t>5619442993929047_</t>
  </si>
  <si>
    <t>3771065332555381_</t>
  </si>
  <si>
    <t>3479650020639546_</t>
  </si>
  <si>
    <t>2119891466540583_</t>
  </si>
  <si>
    <t>7653869845203854_</t>
  </si>
  <si>
    <t>5162196686429083_</t>
  </si>
  <si>
    <t>4417504508026752_</t>
  </si>
  <si>
    <t>5411240419723743_</t>
  </si>
  <si>
    <t>6252715355206193_</t>
  </si>
  <si>
    <t>7912359015603024_</t>
  </si>
  <si>
    <t>1651731680577181_</t>
  </si>
  <si>
    <t>8666871488687378_</t>
  </si>
  <si>
    <t>1142023102968503_</t>
  </si>
  <si>
    <t>3430140615148350_</t>
  </si>
  <si>
    <t>6860856553447869_</t>
  </si>
  <si>
    <t>2310423064776539_</t>
  </si>
  <si>
    <t>6554931955878643_</t>
  </si>
  <si>
    <t>8451063321634215_</t>
  </si>
  <si>
    <t>4767655554747909_</t>
  </si>
  <si>
    <t>2639277416662003_</t>
  </si>
  <si>
    <t>7471605562425992_</t>
  </si>
  <si>
    <t>1222564288974378_</t>
  </si>
  <si>
    <t>3541225034546414_</t>
  </si>
  <si>
    <t>2617600581314593_</t>
  </si>
  <si>
    <t>1682813797485876_</t>
  </si>
  <si>
    <t>5142246927089455_</t>
  </si>
  <si>
    <t>8131855750935268_</t>
  </si>
  <si>
    <t>1828091931773663_</t>
  </si>
  <si>
    <t>6977916093751727_</t>
  </si>
  <si>
    <t>1398512523686941_</t>
  </si>
  <si>
    <t>5888997460020468_</t>
  </si>
  <si>
    <t>4524945741249080_</t>
  </si>
  <si>
    <t>4912132720688748_</t>
  </si>
  <si>
    <t>7147293371321458_</t>
  </si>
  <si>
    <t>7792542541251828_</t>
  </si>
  <si>
    <t>5721524735726566_</t>
  </si>
  <si>
    <t>6338729158482867_</t>
  </si>
  <si>
    <t>5239696360013148_</t>
  </si>
  <si>
    <t>2867763381542236_</t>
  </si>
  <si>
    <t>7331974004818238_</t>
  </si>
  <si>
    <t>3334509906866588_</t>
  </si>
  <si>
    <t>8489848372962970_</t>
  </si>
  <si>
    <t>3664507821663197_</t>
  </si>
  <si>
    <t>5878022727661754_</t>
  </si>
  <si>
    <t>5557469726995592_</t>
  </si>
  <si>
    <t>3384338428442471_</t>
  </si>
  <si>
    <t>6401936023998930_</t>
  </si>
  <si>
    <t>8807722699343979_</t>
  </si>
  <si>
    <t>7789893406563909_</t>
  </si>
  <si>
    <t>7478216793117842_</t>
  </si>
  <si>
    <t>7210813246686776_</t>
  </si>
  <si>
    <t>5375514081367188_</t>
  </si>
  <si>
    <t>3373393064356915_</t>
  </si>
  <si>
    <t>8712183537838149_</t>
  </si>
  <si>
    <t>6152092186454563_</t>
  </si>
  <si>
    <t>7324000831557980_</t>
  </si>
  <si>
    <t>1262918002160179_</t>
  </si>
  <si>
    <t>4370833006218727_</t>
  </si>
  <si>
    <t>1432030576635739_</t>
  </si>
  <si>
    <t>7911728021104713_</t>
  </si>
  <si>
    <t>3240749686665807_</t>
  </si>
  <si>
    <t>3159923325663787_</t>
  </si>
  <si>
    <t>1252793346471901_</t>
  </si>
  <si>
    <t>3782525300456325_</t>
  </si>
  <si>
    <t>4373315172736356_</t>
  </si>
  <si>
    <t>4423107769715304_</t>
  </si>
  <si>
    <t>3784537929000030_</t>
  </si>
  <si>
    <t>7778685879530078_</t>
  </si>
  <si>
    <t>7935285385145834_</t>
  </si>
  <si>
    <t>8278302757594983_</t>
  </si>
  <si>
    <t>6416436147892688_</t>
  </si>
  <si>
    <t>7711770366435067_</t>
  </si>
  <si>
    <t>2244107246899597_</t>
  </si>
  <si>
    <t>8732553299474291_</t>
  </si>
  <si>
    <t>8232675562349652_</t>
  </si>
  <si>
    <t>2868063586042385_</t>
  </si>
  <si>
    <t>8861120764718299_</t>
  </si>
  <si>
    <t>3716872090888680_</t>
  </si>
  <si>
    <t>6665721533687200_</t>
  </si>
  <si>
    <t>6118979099024994_</t>
  </si>
  <si>
    <t>8321776589137248_</t>
  </si>
  <si>
    <t>8437769213107317_</t>
  </si>
  <si>
    <t>2710604538038462_</t>
  </si>
  <si>
    <t>2460029201495125_</t>
  </si>
  <si>
    <t>1214847464574572_</t>
  </si>
  <si>
    <t>3506047418648175_</t>
  </si>
  <si>
    <t>8585182507857456_</t>
  </si>
  <si>
    <t>3345665988432114_</t>
  </si>
  <si>
    <t>7412481139742841_</t>
  </si>
  <si>
    <t>2237643625854267_</t>
  </si>
  <si>
    <t>1438389707967713_</t>
  </si>
  <si>
    <t>1885275543574673_</t>
  </si>
  <si>
    <t>4258450431800998_</t>
  </si>
  <si>
    <t>3799116473614695_</t>
  </si>
  <si>
    <t>8565352182515393_</t>
  </si>
  <si>
    <t>3208841810570478_</t>
  </si>
  <si>
    <t>1179283638683296_</t>
  </si>
  <si>
    <t>7232679710272628_</t>
  </si>
  <si>
    <t>5281979701564008_</t>
  </si>
  <si>
    <t>7871622787618743_</t>
  </si>
  <si>
    <t>2790107981433292_</t>
  </si>
  <si>
    <t>6398169793622593_</t>
  </si>
  <si>
    <t>7634962241147384_</t>
  </si>
  <si>
    <t>6304347851983318_</t>
  </si>
  <si>
    <t>3859936175499926_</t>
  </si>
  <si>
    <t>8808884380457484_</t>
  </si>
  <si>
    <t>3344456856477533_</t>
  </si>
  <si>
    <t>2539884522351806_</t>
  </si>
  <si>
    <t>4592137786841133_</t>
  </si>
  <si>
    <t>7265633762856654_</t>
  </si>
  <si>
    <t>8210148264838697_</t>
  </si>
  <si>
    <t>2816225871146711_</t>
  </si>
  <si>
    <t>7617384349503996_</t>
  </si>
  <si>
    <t>2359847001069584_</t>
  </si>
  <si>
    <t>7760556744767463_</t>
  </si>
  <si>
    <t>5345874505440263_</t>
  </si>
  <si>
    <t>7625965460262945_</t>
  </si>
  <si>
    <t>2458776789158778_</t>
  </si>
  <si>
    <t>3784260609232931_</t>
  </si>
  <si>
    <t>8158688784630695_</t>
  </si>
  <si>
    <t>2158800359866630_</t>
  </si>
  <si>
    <t>1365269320765218_</t>
  </si>
  <si>
    <t>7219207399895097_p</t>
  </si>
  <si>
    <t>5818478545002666_p</t>
  </si>
  <si>
    <t>537457</t>
  </si>
  <si>
    <t>1462638140728326_p</t>
  </si>
  <si>
    <t>4744637176285625_p</t>
  </si>
  <si>
    <t>537438</t>
  </si>
  <si>
    <t>4875662828409197_p</t>
  </si>
  <si>
    <t>8362220207616882_p</t>
  </si>
  <si>
    <t>537441</t>
  </si>
  <si>
    <t>5686142346873758_p</t>
  </si>
  <si>
    <t>8763556431695878_p</t>
  </si>
  <si>
    <t>537448</t>
  </si>
  <si>
    <t>3791545811152432_p</t>
  </si>
  <si>
    <t>2535450796881617_p</t>
  </si>
  <si>
    <t>537356</t>
  </si>
  <si>
    <t>4415295018983033_p</t>
  </si>
  <si>
    <t>1857499915260549_p</t>
  </si>
  <si>
    <t>537439</t>
  </si>
  <si>
    <t>5525996739041812_p</t>
  </si>
  <si>
    <t>6769529862162885_p</t>
  </si>
  <si>
    <t>537423</t>
  </si>
  <si>
    <t>6496354601029785_p</t>
  </si>
  <si>
    <t>8428535933850301_p</t>
  </si>
  <si>
    <t>537443</t>
  </si>
  <si>
    <t>6787705136163377_p</t>
  </si>
  <si>
    <t>6706001445466262_p</t>
  </si>
  <si>
    <t>537462</t>
  </si>
  <si>
    <t>7427804526672507_p</t>
  </si>
  <si>
    <t>1429667911635048_p</t>
  </si>
  <si>
    <t>537435</t>
  </si>
  <si>
    <t>4669216939808918_p</t>
  </si>
  <si>
    <t>3338003684383401_p</t>
  </si>
  <si>
    <t>537413</t>
  </si>
  <si>
    <t>1282290290107835_p</t>
  </si>
  <si>
    <t>5676375135932937_p</t>
  </si>
  <si>
    <t>537464</t>
  </si>
  <si>
    <t>8892440468470934_p</t>
  </si>
  <si>
    <t>5720284748024976_p</t>
  </si>
  <si>
    <t>537431</t>
  </si>
  <si>
    <t>8474740050855705_p</t>
  </si>
  <si>
    <t>2768957863045345_p</t>
  </si>
  <si>
    <t>537445</t>
  </si>
  <si>
    <t>8205078895867335_p</t>
  </si>
  <si>
    <t>3127091957122011_p</t>
  </si>
  <si>
    <t>537466</t>
  </si>
  <si>
    <t>7218391197020293_p</t>
  </si>
  <si>
    <t>8477479527694898_p</t>
  </si>
  <si>
    <t>537432</t>
  </si>
  <si>
    <t>4677607324712224_p</t>
  </si>
  <si>
    <t>6862914391022751_p</t>
  </si>
  <si>
    <t>537434</t>
  </si>
  <si>
    <t>1552029096728643_p</t>
  </si>
  <si>
    <t>6499375150322016_p</t>
  </si>
  <si>
    <t>537467</t>
  </si>
  <si>
    <t>8459657531794081_p</t>
  </si>
  <si>
    <t>1336144477753464_p</t>
  </si>
  <si>
    <t>537433</t>
  </si>
  <si>
    <t>4473469816791204_p</t>
  </si>
  <si>
    <t>2441818392045905_p</t>
  </si>
  <si>
    <t>537363</t>
  </si>
  <si>
    <t>P_5306623376020118</t>
  </si>
  <si>
    <t>2025-05-13 11:04:1747134293</t>
  </si>
  <si>
    <t>P_5645044045268422</t>
  </si>
  <si>
    <t>P_6525829850397950</t>
  </si>
  <si>
    <t>2025-05-13 10:49:1747133377</t>
  </si>
  <si>
    <t>P_2496101047211937</t>
  </si>
  <si>
    <t>2024-12-21 00:00:00</t>
  </si>
  <si>
    <t>P_7476812212284826</t>
  </si>
  <si>
    <t>2025-05-13 10:31:1747132260</t>
  </si>
  <si>
    <t>P_6794056762196647</t>
  </si>
  <si>
    <t>P_3525371982102861</t>
  </si>
  <si>
    <t>2025-05-13 11:12:1747134763</t>
  </si>
  <si>
    <t>P_7573629925944354</t>
  </si>
  <si>
    <t>P_7880963299849943</t>
  </si>
  <si>
    <t>2025-05-13 11:09:1747134568</t>
  </si>
  <si>
    <t>P_6836143115020099</t>
  </si>
  <si>
    <t>5723690576970591_</t>
  </si>
  <si>
    <t>2675615196863282_</t>
  </si>
  <si>
    <t>5354578633636496_</t>
  </si>
  <si>
    <t>8681378147059407_</t>
  </si>
  <si>
    <t>5695424671640900_</t>
  </si>
  <si>
    <t>1189015528280305_</t>
  </si>
  <si>
    <t>7166815921333284_</t>
  </si>
  <si>
    <t>7112071451631506_</t>
  </si>
  <si>
    <t>7501682114849345_</t>
  </si>
  <si>
    <t>4571200318430408_</t>
  </si>
  <si>
    <t>8366875906052186_</t>
  </si>
  <si>
    <t>8797096683224413_</t>
  </si>
  <si>
    <t>3333347746590699_</t>
  </si>
  <si>
    <t>2169378578437134_</t>
  </si>
  <si>
    <t>7517223231558220_</t>
  </si>
  <si>
    <t>7602470798349813_</t>
  </si>
  <si>
    <t>2889828145253063_</t>
  </si>
  <si>
    <t>2751446803381185_</t>
  </si>
  <si>
    <t>7638701649912080_</t>
  </si>
  <si>
    <t>8742947197631955_</t>
  </si>
  <si>
    <t>3570705139072425_</t>
  </si>
  <si>
    <t>5892441395656307_</t>
  </si>
  <si>
    <t>3895240179914646_</t>
  </si>
  <si>
    <t>3605496439491591_</t>
  </si>
  <si>
    <t>4651651170255103_</t>
  </si>
  <si>
    <t>5725178980836389_</t>
  </si>
  <si>
    <t>7217373855421242_</t>
  </si>
  <si>
    <t>8581338135391272_</t>
  </si>
  <si>
    <t>1162765343908682_</t>
  </si>
  <si>
    <t>4761899133726594_</t>
  </si>
  <si>
    <t>4203165496916974_</t>
  </si>
  <si>
    <t>4622718600688785_</t>
  </si>
  <si>
    <t>1734527012415093_</t>
  </si>
  <si>
    <t>6879360204380502_</t>
  </si>
  <si>
    <t>7349535295847236_</t>
  </si>
  <si>
    <t>8260506621529682_</t>
  </si>
  <si>
    <t>3663541243801015_</t>
  </si>
  <si>
    <t>5429142898779804_</t>
  </si>
  <si>
    <t>1908768979129113_</t>
  </si>
  <si>
    <t>1687532926062045_</t>
  </si>
  <si>
    <t>3173544919551279_</t>
  </si>
  <si>
    <t>1799442024737073_</t>
  </si>
  <si>
    <t>4446290674987161_</t>
  </si>
  <si>
    <t>7713774207380293_</t>
  </si>
  <si>
    <t>3892077437342785_</t>
  </si>
  <si>
    <t>6616221912931780_</t>
  </si>
  <si>
    <t>2725719894163839_p</t>
  </si>
  <si>
    <t>1204776588832323_p</t>
  </si>
  <si>
    <t>537472</t>
  </si>
  <si>
    <t>1626184201365073_p</t>
  </si>
  <si>
    <t>6618796573164281_p</t>
  </si>
  <si>
    <t>537469</t>
  </si>
  <si>
    <t>P_3432378261989291</t>
  </si>
  <si>
    <t>2025-05-13 11:43:1747136624</t>
  </si>
  <si>
    <t>P_1351242980203565</t>
  </si>
  <si>
    <t>P_8451090364698175</t>
  </si>
  <si>
    <t>P_5472829558920181</t>
  </si>
  <si>
    <t>P_7666308601174952</t>
  </si>
  <si>
    <t>2025-05-13 11:43:1747136584</t>
  </si>
  <si>
    <t>P_2859946943880426</t>
  </si>
  <si>
    <t>P_6501486694799928</t>
  </si>
  <si>
    <t>2025-05-13 11:24:1747135446</t>
  </si>
  <si>
    <t>P_6917549297208698</t>
  </si>
  <si>
    <t>P_2441005958978973</t>
  </si>
  <si>
    <t>2025-05-13 11:34:1747136096</t>
  </si>
  <si>
    <t>P_6593643652494896</t>
  </si>
  <si>
    <t>4596295356120396_p</t>
  </si>
  <si>
    <t>7275579975339201_p</t>
  </si>
  <si>
    <t>537497</t>
  </si>
  <si>
    <t>8438803871812827_p</t>
  </si>
  <si>
    <t>8820071200990184_p</t>
  </si>
  <si>
    <t>537519</t>
  </si>
  <si>
    <t>7217091842040761_p</t>
  </si>
  <si>
    <t>4843581001476373_p</t>
  </si>
  <si>
    <t>537518</t>
  </si>
  <si>
    <t>5477810494635724_p</t>
  </si>
  <si>
    <t>2395948769739950_p</t>
  </si>
  <si>
    <t>537486</t>
  </si>
  <si>
    <t>6886405853925087_p</t>
  </si>
  <si>
    <t>2506482091226726_p</t>
  </si>
  <si>
    <t>537481</t>
  </si>
  <si>
    <t>研学-京华江南梦- 成人</t>
  </si>
  <si>
    <t>1803840349121837_p</t>
  </si>
  <si>
    <t>5715560765745405_p</t>
  </si>
  <si>
    <t>537503</t>
  </si>
  <si>
    <t>3542459003753813_p</t>
  </si>
  <si>
    <t>2526803341842274_p</t>
  </si>
  <si>
    <t>537465</t>
  </si>
  <si>
    <t>5233435322923216_p</t>
  </si>
  <si>
    <t>1915071112526639_p</t>
  </si>
  <si>
    <t>537499</t>
  </si>
  <si>
    <t>勿用-25分钟1对1 - 基础版 - 订阅课包 - 8</t>
  </si>
  <si>
    <t>4693092387885914_p</t>
  </si>
  <si>
    <t>5584217661634648_p</t>
  </si>
  <si>
    <t>537507</t>
  </si>
  <si>
    <t>6533096659703424_p</t>
  </si>
  <si>
    <t>3372259139088418_p</t>
  </si>
  <si>
    <t>537477</t>
  </si>
  <si>
    <t>7204246619008552_p</t>
  </si>
  <si>
    <t>2712076567380867_p</t>
  </si>
  <si>
    <t>537474</t>
  </si>
  <si>
    <t>8505817582585216_p</t>
  </si>
  <si>
    <t>2641182347456129_p</t>
  </si>
  <si>
    <t>537471</t>
  </si>
  <si>
    <t>2712371290949449_p</t>
  </si>
  <si>
    <t>1109510525431944_p</t>
  </si>
  <si>
    <t>537533</t>
  </si>
  <si>
    <t>6244840993242777_p</t>
  </si>
  <si>
    <t>7294552803566362_p</t>
  </si>
  <si>
    <t>537492</t>
  </si>
  <si>
    <t>4543321679816168_p</t>
  </si>
  <si>
    <t>5933547805726495_p</t>
  </si>
  <si>
    <t>537521</t>
  </si>
  <si>
    <t>7862085694040967_p</t>
  </si>
  <si>
    <t>8565488756348667_p</t>
  </si>
  <si>
    <t>537495</t>
  </si>
  <si>
    <t>1851849231130592_p</t>
  </si>
  <si>
    <t>3117303311465020_p</t>
  </si>
  <si>
    <t>537484</t>
  </si>
  <si>
    <t>4697296413697992_p</t>
  </si>
  <si>
    <t>7192433345603871_p</t>
  </si>
  <si>
    <t>537479</t>
  </si>
  <si>
    <t>8786390722476251_p</t>
  </si>
  <si>
    <t>4106163083571197_p</t>
  </si>
  <si>
    <t>537490</t>
  </si>
  <si>
    <t>6328590924970781_p</t>
  </si>
  <si>
    <t>4108061222692795_p</t>
  </si>
  <si>
    <t>537498</t>
  </si>
  <si>
    <t>青少版中文1v1 - 4课时/4周</t>
  </si>
  <si>
    <t>6313210300287869_p</t>
  </si>
  <si>
    <t>7573073976679732_p</t>
  </si>
  <si>
    <t>537476</t>
  </si>
  <si>
    <t>6233353486233644_p</t>
  </si>
  <si>
    <t>2369894259073144_p</t>
  </si>
  <si>
    <t>537475</t>
  </si>
  <si>
    <t>5279438682479967_p</t>
  </si>
  <si>
    <t>3739813253320921_p</t>
  </si>
  <si>
    <t>537480</t>
  </si>
  <si>
    <t>P_6289142691377278</t>
  </si>
  <si>
    <t>2025-05-13 13:54:1747144484</t>
  </si>
  <si>
    <t>P_1825707103293890</t>
  </si>
  <si>
    <t>P_7657556759524685</t>
  </si>
  <si>
    <t>P_7403297434184465</t>
  </si>
  <si>
    <t>2025-03-08 00:00:00</t>
  </si>
  <si>
    <t>P_8655277642812383</t>
  </si>
  <si>
    <t>2025-05-13 13:14:1747142072</t>
  </si>
  <si>
    <t>P_8471035242947629</t>
  </si>
  <si>
    <t>P_4139107481277782</t>
  </si>
  <si>
    <t>2025-05-13 13:36:1747143384</t>
  </si>
  <si>
    <t>P_6468474352167356</t>
  </si>
  <si>
    <t>2024-12-24 00:00:00</t>
  </si>
  <si>
    <t>P_5384243909881312</t>
  </si>
  <si>
    <t>2025-05-13 12:33:1747139602</t>
  </si>
  <si>
    <t>P_1796644738973263</t>
  </si>
  <si>
    <t>P_8664575539128702</t>
  </si>
  <si>
    <t>2025-05-13 14:00:1747144833</t>
  </si>
  <si>
    <t>P_6617023019274988</t>
  </si>
  <si>
    <t>P_2488601002867336</t>
  </si>
  <si>
    <t>2025-05-13 12:06:1747137998</t>
  </si>
  <si>
    <t>P_6499269641538147</t>
  </si>
  <si>
    <t>P_2904048911465945</t>
  </si>
  <si>
    <t>2025-05-13 13:28:1747142909</t>
  </si>
  <si>
    <t>P_5953667946663367</t>
  </si>
  <si>
    <t>P_2236274533745044</t>
  </si>
  <si>
    <t>2025-05-13 14:55:1747148126</t>
  </si>
  <si>
    <t>P_6687621708245912</t>
  </si>
  <si>
    <t>2139529860881571_</t>
  </si>
  <si>
    <t>5182869203587132_</t>
  </si>
  <si>
    <t>5813562669522953_</t>
  </si>
  <si>
    <t>1358147446888076_</t>
  </si>
  <si>
    <t>8314228173924582_</t>
  </si>
  <si>
    <t>7169286679056383_</t>
  </si>
  <si>
    <t>2685495791686095_</t>
  </si>
  <si>
    <t>1247315183579881_</t>
  </si>
  <si>
    <t>1257581050064735_</t>
  </si>
  <si>
    <t>1492362642206139_</t>
  </si>
  <si>
    <t>8274823030397585_</t>
  </si>
  <si>
    <t>6681753820044348_</t>
  </si>
  <si>
    <t>7483195808080536_</t>
  </si>
  <si>
    <t>4237597653752044_</t>
  </si>
  <si>
    <t>2210208842494396_</t>
  </si>
  <si>
    <t>5554826589386728_</t>
  </si>
  <si>
    <t>6360980703305980_</t>
  </si>
  <si>
    <t>2415099155955352_</t>
  </si>
  <si>
    <t>8656088037441033_</t>
  </si>
  <si>
    <t>2719032944580589_</t>
  </si>
  <si>
    <t>5767374900907761_</t>
  </si>
  <si>
    <t>5584342303329418_</t>
  </si>
  <si>
    <t>6825969815964437_</t>
  </si>
  <si>
    <t>1229612579036707_</t>
  </si>
  <si>
    <t>1121047903811091_</t>
  </si>
  <si>
    <t>7666738301200822_</t>
  </si>
  <si>
    <t>7194564873453671_</t>
  </si>
  <si>
    <t>3658571293127757_</t>
  </si>
  <si>
    <t>8382295338459228_</t>
  </si>
  <si>
    <t>7328698429399875_</t>
  </si>
  <si>
    <t>3853860434355718_</t>
  </si>
  <si>
    <t>6591213433531934_</t>
  </si>
  <si>
    <t>4628020676471651_</t>
  </si>
  <si>
    <t>2760105453576121_</t>
  </si>
  <si>
    <t>7559703176416240_</t>
  </si>
  <si>
    <t>5901803915755039_</t>
  </si>
  <si>
    <t>3110268552084151_</t>
  </si>
  <si>
    <t>4609820502412924_</t>
  </si>
  <si>
    <t>7463092924808329_</t>
  </si>
  <si>
    <t>3715412583665611_</t>
  </si>
  <si>
    <t>4250887286596816_</t>
  </si>
  <si>
    <t>7911973208790155_</t>
  </si>
  <si>
    <t>3117876005423842_</t>
  </si>
  <si>
    <t>2464458357415913_</t>
  </si>
  <si>
    <t>7522538587092770_</t>
  </si>
  <si>
    <t>7711969461071279_</t>
  </si>
  <si>
    <t>3320199248866929_</t>
  </si>
  <si>
    <t>7373057716819421_</t>
  </si>
  <si>
    <t>1511464332092524_</t>
  </si>
  <si>
    <t>5597912487434921_</t>
  </si>
  <si>
    <t>5295903869887991_</t>
  </si>
  <si>
    <t>8727326593282704_</t>
  </si>
  <si>
    <t>4383057529911432_</t>
  </si>
  <si>
    <t>7336200210134589_</t>
  </si>
  <si>
    <t>2443427406825168_</t>
  </si>
  <si>
    <t>1474908161782047_</t>
  </si>
  <si>
    <t>6392585383066069_</t>
  </si>
  <si>
    <t>6525829850397950_</t>
  </si>
  <si>
    <t>2496101047211937_</t>
  </si>
  <si>
    <t>3692826910636874_</t>
  </si>
  <si>
    <t>5902257215999853_</t>
  </si>
  <si>
    <t>4664737625665918_</t>
  </si>
  <si>
    <t>6744022296260089_</t>
  </si>
  <si>
    <t>1490302194074759_</t>
  </si>
  <si>
    <t>1213273044287197_</t>
  </si>
  <si>
    <t>4704503297647561_</t>
  </si>
  <si>
    <t>3285230924270951_</t>
  </si>
  <si>
    <t>1289611750927551_</t>
  </si>
  <si>
    <t>5921442369063740_</t>
  </si>
  <si>
    <t>3690101172024933_</t>
  </si>
  <si>
    <t>2670332997287448_</t>
  </si>
  <si>
    <t>1756856408552934_</t>
  </si>
  <si>
    <t>1385332084501419_</t>
  </si>
  <si>
    <t>2863729889020859_</t>
  </si>
  <si>
    <t>8769175065388933_</t>
  </si>
  <si>
    <t>8920590644933832_</t>
  </si>
  <si>
    <t>8220913162202639_</t>
  </si>
  <si>
    <t>6162943189696653_</t>
  </si>
  <si>
    <t>1372595465557323_</t>
  </si>
  <si>
    <t>2301454932358658_</t>
  </si>
  <si>
    <t>2511643347830711_</t>
  </si>
  <si>
    <t>6673044923483586_</t>
  </si>
  <si>
    <t>8452123666075875_</t>
  </si>
  <si>
    <t>2732093479099566_</t>
  </si>
  <si>
    <t>6542019847427047_</t>
  </si>
  <si>
    <t>2689748704384619_</t>
  </si>
  <si>
    <t>2656597192830428_</t>
  </si>
  <si>
    <t>5103002387122347_</t>
  </si>
  <si>
    <t>5410080898166690_</t>
  </si>
  <si>
    <t>7552640539789486_</t>
  </si>
  <si>
    <t>8751749836528151_</t>
  </si>
  <si>
    <t>3440829456325373_</t>
  </si>
  <si>
    <t>8488849344146667_</t>
  </si>
  <si>
    <t>5917754548669562_</t>
  </si>
  <si>
    <t>6723050725390756_</t>
  </si>
  <si>
    <t>3928041679924989_</t>
  </si>
  <si>
    <t>2825745086497532_</t>
  </si>
  <si>
    <t>2906381817120898_</t>
  </si>
  <si>
    <t>1906730281321707_</t>
  </si>
  <si>
    <t>2545258244484318_p</t>
  </si>
  <si>
    <t>4125026101535234_p</t>
  </si>
  <si>
    <t>537537</t>
  </si>
  <si>
    <t>4650201638230870_p</t>
  </si>
  <si>
    <t>5499159868189574_p</t>
  </si>
  <si>
    <t>537541</t>
  </si>
  <si>
    <t>5556415826996278_p</t>
  </si>
  <si>
    <t>3689132186814228_p</t>
  </si>
  <si>
    <t>539891</t>
  </si>
  <si>
    <t>5660677903591471_p</t>
  </si>
  <si>
    <t>1582480937794296_p</t>
  </si>
  <si>
    <t>543067</t>
  </si>
  <si>
    <t>2773596185209328_p</t>
  </si>
  <si>
    <t>1635013738299036_p</t>
  </si>
  <si>
    <t>541786</t>
  </si>
  <si>
    <t>7855763514632115_p</t>
  </si>
  <si>
    <t>1394844695824943_p</t>
  </si>
  <si>
    <t>540792</t>
  </si>
  <si>
    <t>6900468573315949_p</t>
  </si>
  <si>
    <t>5617016573860357_p</t>
  </si>
  <si>
    <t>539575</t>
  </si>
  <si>
    <t>4584952109060427_p</t>
  </si>
  <si>
    <t>4137396336900481_p</t>
  </si>
  <si>
    <t>543424</t>
  </si>
  <si>
    <t>4705875037777100_p</t>
  </si>
  <si>
    <t>8314887068408824_p</t>
  </si>
  <si>
    <t>541466</t>
  </si>
  <si>
    <t>2348045951971649_p</t>
  </si>
  <si>
    <t>3374803653365928_p</t>
  </si>
  <si>
    <t>539889</t>
  </si>
  <si>
    <t>2356736885623984_p</t>
  </si>
  <si>
    <t>8125656490877340_p</t>
  </si>
  <si>
    <t>540827</t>
  </si>
  <si>
    <t>2363205467955470_p</t>
  </si>
  <si>
    <t>5393470520227279_p</t>
  </si>
  <si>
    <t>543104</t>
  </si>
  <si>
    <t>4897478639972448_p</t>
  </si>
  <si>
    <t>5783683659546845_p</t>
  </si>
  <si>
    <t>539811</t>
  </si>
  <si>
    <t>6355553630079493_p</t>
  </si>
  <si>
    <t>5366622279310235_p</t>
  </si>
  <si>
    <t>543139</t>
  </si>
  <si>
    <t>6660097244016013_p</t>
  </si>
  <si>
    <t>3613580813517474_p</t>
  </si>
  <si>
    <t>542206</t>
  </si>
  <si>
    <t>6236164409249949_p</t>
  </si>
  <si>
    <t>6534063269513948_p</t>
  </si>
  <si>
    <t>539402</t>
  </si>
  <si>
    <t>2893753616903223_p</t>
  </si>
  <si>
    <t>7860089033716594_p</t>
  </si>
  <si>
    <t>540281</t>
  </si>
  <si>
    <t>5213809209698041_p</t>
  </si>
  <si>
    <t>4380240794815576_p</t>
  </si>
  <si>
    <t>541010</t>
  </si>
  <si>
    <t>5814867447064830_p</t>
  </si>
  <si>
    <t>3174952416766725_p</t>
  </si>
  <si>
    <t>538020</t>
  </si>
  <si>
    <t>5259762379627733_p</t>
  </si>
  <si>
    <t>2567242523515825_p</t>
  </si>
  <si>
    <t>538769</t>
  </si>
  <si>
    <t>5624361406690361_p</t>
  </si>
  <si>
    <t>3640891076990886_p</t>
  </si>
  <si>
    <t>台湾</t>
  </si>
  <si>
    <t>542750</t>
  </si>
  <si>
    <t>5651977066746784_p</t>
  </si>
  <si>
    <t>6334829459385305_p</t>
  </si>
  <si>
    <t>537623</t>
  </si>
  <si>
    <t>5792261194057873_p</t>
  </si>
  <si>
    <t>4205818590345040_p</t>
  </si>
  <si>
    <t>541698</t>
  </si>
  <si>
    <t>7878085665685019_p</t>
  </si>
  <si>
    <t>6283413398907120_p</t>
  </si>
  <si>
    <t>539160</t>
  </si>
  <si>
    <t>7901236980405247_p</t>
  </si>
  <si>
    <t>2701988497003757_p</t>
  </si>
  <si>
    <t>538072</t>
  </si>
  <si>
    <t>3476751524918231_p</t>
  </si>
  <si>
    <t>5315738154381558_p</t>
  </si>
  <si>
    <t>541015</t>
  </si>
  <si>
    <t>4559941973879474_p</t>
  </si>
  <si>
    <t>3778538041785173_p</t>
  </si>
  <si>
    <t>536420</t>
  </si>
  <si>
    <t>4581106070745817_p</t>
  </si>
  <si>
    <t>6286590518541263_p</t>
  </si>
  <si>
    <t>542606</t>
  </si>
  <si>
    <t>4883354576630028_p</t>
  </si>
  <si>
    <t>1469612959050751_p</t>
  </si>
  <si>
    <t>541670</t>
  </si>
  <si>
    <t>6345872464060032_p</t>
  </si>
  <si>
    <t>5852042278703817_p</t>
  </si>
  <si>
    <t>537550</t>
  </si>
  <si>
    <t>2875661917384940_p</t>
  </si>
  <si>
    <t>4813928589697712_p</t>
  </si>
  <si>
    <t>539583</t>
  </si>
  <si>
    <t>4184943666543434_p</t>
  </si>
  <si>
    <t>8634004168118263_p</t>
  </si>
  <si>
    <t>539154</t>
  </si>
  <si>
    <t>5826958871244153_p</t>
  </si>
  <si>
    <t>2580654670555745_p</t>
  </si>
  <si>
    <t>537846</t>
  </si>
  <si>
    <t>5253230267801796_p</t>
  </si>
  <si>
    <t>1349893228954461_p</t>
  </si>
  <si>
    <t>542593</t>
  </si>
  <si>
    <t>8897754350971321_p</t>
  </si>
  <si>
    <t>7911255266398448_p</t>
  </si>
  <si>
    <t>538504</t>
  </si>
  <si>
    <t>4733066861802429_p</t>
  </si>
  <si>
    <t>5585538038816198_p</t>
  </si>
  <si>
    <t>537328</t>
  </si>
  <si>
    <t>4774344079367017_p</t>
  </si>
  <si>
    <t>5400751367976741_p</t>
  </si>
  <si>
    <t>543113</t>
  </si>
  <si>
    <t>2564961245463048_p</t>
  </si>
  <si>
    <t>5666984961735177_p</t>
  </si>
  <si>
    <t>541423</t>
  </si>
  <si>
    <t>6473825635678690_p</t>
  </si>
  <si>
    <t>1517246993750253_p</t>
  </si>
  <si>
    <t>540271</t>
  </si>
  <si>
    <t>6731922984678734_p</t>
  </si>
  <si>
    <t>1821267735118926_p</t>
  </si>
  <si>
    <t>540229</t>
  </si>
  <si>
    <t>6316723733665785_p</t>
  </si>
  <si>
    <t>1897974163348118_p</t>
  </si>
  <si>
    <t>541765</t>
  </si>
  <si>
    <t>6557613237737383_p</t>
  </si>
  <si>
    <t>1641886269238260_p</t>
  </si>
  <si>
    <t>539539</t>
  </si>
  <si>
    <t>6596477432968868_p</t>
  </si>
  <si>
    <t>4316637591869391_p</t>
  </si>
  <si>
    <t>539645</t>
  </si>
  <si>
    <t>6360918877950589_p</t>
  </si>
  <si>
    <t>8231559651863364_p</t>
  </si>
  <si>
    <t>539011</t>
  </si>
  <si>
    <t>4188011816054206_p</t>
  </si>
  <si>
    <t>2847633605960324_p</t>
  </si>
  <si>
    <t>543037</t>
  </si>
  <si>
    <t>5129738450945571_p</t>
  </si>
  <si>
    <t>2450836622522890_p</t>
  </si>
  <si>
    <t>塞浦路斯</t>
  </si>
  <si>
    <t>542302</t>
  </si>
  <si>
    <t>5651213774582124_p</t>
  </si>
  <si>
    <t>6507934136141556_p</t>
  </si>
  <si>
    <t>543333</t>
  </si>
  <si>
    <t>2822105791248676_p</t>
  </si>
  <si>
    <t>7384947418360890_p</t>
  </si>
  <si>
    <t>538398</t>
  </si>
  <si>
    <t>5794085812822263_p</t>
  </si>
  <si>
    <t>3799271425867104_p</t>
  </si>
  <si>
    <t>542505</t>
  </si>
  <si>
    <t>3471613098063469_p</t>
  </si>
  <si>
    <t>6669887488270426_p</t>
  </si>
  <si>
    <t>542582</t>
  </si>
  <si>
    <t>8782296623568805_p</t>
  </si>
  <si>
    <t>4761976875838213_p</t>
  </si>
  <si>
    <t>537977</t>
  </si>
  <si>
    <t>8906264289243326_p</t>
  </si>
  <si>
    <t>8679300538482366_p</t>
  </si>
  <si>
    <t>540249</t>
  </si>
  <si>
    <t>自动续费-标准版25-48</t>
  </si>
  <si>
    <t>4696856035735435_p</t>
  </si>
  <si>
    <t>8243787050309493_p</t>
  </si>
  <si>
    <t>王梅1</t>
  </si>
  <si>
    <t>541292</t>
  </si>
  <si>
    <t>2390973840444382_p</t>
  </si>
  <si>
    <t>5157519882488921_p</t>
  </si>
  <si>
    <t>542227</t>
  </si>
  <si>
    <t>7825710569606661_p</t>
  </si>
  <si>
    <t>539698</t>
  </si>
  <si>
    <t>202401-55分钟1对1 -进阶25版 -订阅课包 - 12</t>
  </si>
  <si>
    <t>3275500272878791_p</t>
  </si>
  <si>
    <t>8852033213482004_p</t>
  </si>
  <si>
    <t>537573</t>
  </si>
  <si>
    <t>1681962636099141_p</t>
  </si>
  <si>
    <t>2140199103642364_p</t>
  </si>
  <si>
    <t>540297</t>
  </si>
  <si>
    <t>8319060320493417_p</t>
  </si>
  <si>
    <t>2557370127706827_p</t>
  </si>
  <si>
    <t>542833</t>
  </si>
  <si>
    <t>8332461405260488_p</t>
  </si>
  <si>
    <t>1792358701778725_p</t>
  </si>
  <si>
    <t>yongze.soh</t>
  </si>
  <si>
    <t>540267</t>
  </si>
  <si>
    <t>5533225001979327_p</t>
  </si>
  <si>
    <t>3106532128837350_p</t>
  </si>
  <si>
    <t>542108</t>
  </si>
  <si>
    <t>2260123431561952_p</t>
  </si>
  <si>
    <t>8215390130768339_p</t>
  </si>
  <si>
    <t>540132</t>
  </si>
  <si>
    <t>3762710731241349_p</t>
  </si>
  <si>
    <t>6728016772481473_p</t>
  </si>
  <si>
    <t>542703</t>
  </si>
  <si>
    <t>3821028596907334_p</t>
  </si>
  <si>
    <t>8408085373511578_p</t>
  </si>
  <si>
    <t>539638</t>
  </si>
  <si>
    <t>1220856603588247_p</t>
  </si>
  <si>
    <t>5645320603679982_p</t>
  </si>
  <si>
    <t>541269</t>
  </si>
  <si>
    <t>2462275041966098_p</t>
  </si>
  <si>
    <t>7532658287652699_p</t>
  </si>
  <si>
    <t>539726</t>
  </si>
  <si>
    <t>4868094322247688_p</t>
  </si>
  <si>
    <t>3347908504392879_p</t>
  </si>
  <si>
    <t>542215</t>
  </si>
  <si>
    <t>6336413104296467_p</t>
  </si>
  <si>
    <t>6150959376063252_p</t>
  </si>
  <si>
    <t>538755</t>
  </si>
  <si>
    <t>6432083079605500_p</t>
  </si>
  <si>
    <t>3570711919439283_p</t>
  </si>
  <si>
    <t>537663</t>
  </si>
  <si>
    <t>6706976665651161_p</t>
  </si>
  <si>
    <t>1861436268551302_p</t>
  </si>
  <si>
    <t>541040</t>
  </si>
  <si>
    <t>6722014109800857_p</t>
  </si>
  <si>
    <t>6266790081738292_p</t>
  </si>
  <si>
    <t>541183</t>
  </si>
  <si>
    <t>6733815453218893_p</t>
  </si>
  <si>
    <t>7863672051398390_p</t>
  </si>
  <si>
    <t>540534</t>
  </si>
  <si>
    <t>6749355360551041_p</t>
  </si>
  <si>
    <t>8687849512546613_p</t>
  </si>
  <si>
    <t>539534</t>
  </si>
  <si>
    <t>6324628432610628_p</t>
  </si>
  <si>
    <t>4371207471990828_p</t>
  </si>
  <si>
    <t>540987</t>
  </si>
  <si>
    <t>7146812437478862_p</t>
  </si>
  <si>
    <t>6663293729420100_p</t>
  </si>
  <si>
    <t>538629</t>
  </si>
  <si>
    <t>7199488246049943_p</t>
  </si>
  <si>
    <t>6469401358405546_p</t>
  </si>
  <si>
    <t>541157</t>
  </si>
  <si>
    <t>7202565160453339_p</t>
  </si>
  <si>
    <t>3897245948441903_p</t>
  </si>
  <si>
    <t>539999</t>
  </si>
  <si>
    <t>中文直播学期制小班课1学期课包 - 180课时</t>
  </si>
  <si>
    <t>7211764988795904_p</t>
  </si>
  <si>
    <t>3344108284170523_p</t>
  </si>
  <si>
    <t>541203</t>
  </si>
  <si>
    <t>7384640585259047_p</t>
  </si>
  <si>
    <t>3873015562470492_p</t>
  </si>
  <si>
    <t>541160</t>
  </si>
  <si>
    <t>8253019863411710_p</t>
  </si>
  <si>
    <t>1712206943283649_p</t>
  </si>
  <si>
    <t>阮敏</t>
  </si>
  <si>
    <t>537976</t>
  </si>
  <si>
    <t>1871609232820672_p</t>
  </si>
  <si>
    <t>8823987394697969_p</t>
  </si>
  <si>
    <t>542018</t>
  </si>
  <si>
    <t>5132879252780665_p</t>
  </si>
  <si>
    <t>5265505236330178_p</t>
  </si>
  <si>
    <t>539038</t>
  </si>
  <si>
    <t>5226356424516935_p</t>
  </si>
  <si>
    <t>4519158658701549_p</t>
  </si>
  <si>
    <t>538312</t>
  </si>
  <si>
    <t>7667306956770717_p</t>
  </si>
  <si>
    <t>6737752322586928_p</t>
  </si>
  <si>
    <t>542849</t>
  </si>
  <si>
    <t>7688037973262365_p</t>
  </si>
  <si>
    <t>1271658415036900_p</t>
  </si>
  <si>
    <t>540991</t>
  </si>
  <si>
    <t>7734022338760155_p</t>
  </si>
  <si>
    <t>5372411007031095_p</t>
  </si>
  <si>
    <t>540425</t>
  </si>
  <si>
    <t>7770703729885293_p</t>
  </si>
  <si>
    <t>7536426451697428_p</t>
  </si>
  <si>
    <t>537165</t>
  </si>
  <si>
    <t>7819206665408653_p</t>
  </si>
  <si>
    <t>6435833677809228_p</t>
  </si>
  <si>
    <t>538551</t>
  </si>
  <si>
    <t>3567721012833107_p</t>
  </si>
  <si>
    <t>4506728942409199_p</t>
  </si>
  <si>
    <t>542283</t>
  </si>
  <si>
    <t>6474784168247939_p</t>
  </si>
  <si>
    <t>4724774460402395_p</t>
  </si>
  <si>
    <t>539842</t>
  </si>
  <si>
    <t>6305196401412613_p</t>
  </si>
  <si>
    <t>7317692615297387_p</t>
  </si>
  <si>
    <t>538411</t>
  </si>
  <si>
    <t>6306563450750351_p</t>
  </si>
  <si>
    <t>1120012453875286_p</t>
  </si>
  <si>
    <t>542229</t>
  </si>
  <si>
    <t>7283830801510137_p</t>
  </si>
  <si>
    <t>2797428452664858_p</t>
  </si>
  <si>
    <t>539079</t>
  </si>
  <si>
    <t>1737859924963573_p</t>
  </si>
  <si>
    <t>2687754460239344_p</t>
  </si>
  <si>
    <t>543268</t>
  </si>
  <si>
    <t>中文直播学期制小班课1学期课包 - 36课时 - 折扣</t>
  </si>
  <si>
    <t>4146598890287596_p</t>
  </si>
  <si>
    <t>5135081532052571_p</t>
  </si>
  <si>
    <t>540386</t>
  </si>
  <si>
    <t>7736072617913971_p</t>
  </si>
  <si>
    <t>5496897010069709_p</t>
  </si>
  <si>
    <t>537957</t>
  </si>
  <si>
    <t>3491592378754934_p</t>
  </si>
  <si>
    <t>4710867590402034_p</t>
  </si>
  <si>
    <t>541392</t>
  </si>
  <si>
    <t>4593147909685742_p</t>
  </si>
  <si>
    <t>6420321093621862_p</t>
  </si>
  <si>
    <t>540688</t>
  </si>
  <si>
    <t>2453656494887614_p</t>
  </si>
  <si>
    <t>2582771745866975_p</t>
  </si>
  <si>
    <t>538758</t>
  </si>
  <si>
    <t>2515660840325981_p</t>
  </si>
  <si>
    <t>6576224388914980_p</t>
  </si>
  <si>
    <t>539623</t>
  </si>
  <si>
    <t>6153071494314882_p</t>
  </si>
  <si>
    <t>4466290044963419_p</t>
  </si>
  <si>
    <t>540461</t>
  </si>
  <si>
    <t>6427466324475971_p</t>
  </si>
  <si>
    <t>8284768622647007_p</t>
  </si>
  <si>
    <t>539163</t>
  </si>
  <si>
    <t>7303793306557336_p</t>
  </si>
  <si>
    <t>8211377848908569_p</t>
  </si>
  <si>
    <t>539031</t>
  </si>
  <si>
    <t>3186942749177747_p</t>
  </si>
  <si>
    <t>3893481619246431_p</t>
  </si>
  <si>
    <t>541732</t>
  </si>
  <si>
    <t>3213399570578116_p</t>
  </si>
  <si>
    <t>7917695964895578_p</t>
  </si>
  <si>
    <t>542684</t>
  </si>
  <si>
    <t>8319288437732068_p</t>
  </si>
  <si>
    <t>5591551314773737_p</t>
  </si>
  <si>
    <t>540261</t>
  </si>
  <si>
    <t>6814947932399751_p</t>
  </si>
  <si>
    <t>4454222874114396_p</t>
  </si>
  <si>
    <t>541286</t>
  </si>
  <si>
    <t>3172424504119887_p</t>
  </si>
  <si>
    <t>2302061269700778_p</t>
  </si>
  <si>
    <t>540323</t>
  </si>
  <si>
    <t>1662910138374244_p</t>
  </si>
  <si>
    <t>4602675042942264_p</t>
  </si>
  <si>
    <t>540482</t>
  </si>
  <si>
    <t>7192218699370574_p</t>
  </si>
  <si>
    <t>537777</t>
  </si>
  <si>
    <t>1780524914434773_p</t>
  </si>
  <si>
    <t>8376760648755960_p</t>
  </si>
  <si>
    <t>543190</t>
  </si>
  <si>
    <t>8358210472973674_p</t>
  </si>
  <si>
    <t>5817781771124148_p</t>
  </si>
  <si>
    <t>543233</t>
  </si>
  <si>
    <t>8380666939922236_p</t>
  </si>
  <si>
    <t>1887699163099412_p</t>
  </si>
  <si>
    <t>538426</t>
  </si>
  <si>
    <t>5374846978094919_p</t>
  </si>
  <si>
    <t>5258192829629995_p</t>
  </si>
  <si>
    <t>539409</t>
  </si>
  <si>
    <t>5397974046543945_p</t>
  </si>
  <si>
    <t>6889745756408324_p</t>
  </si>
  <si>
    <t>541425</t>
  </si>
  <si>
    <t>1444774207298122_p</t>
  </si>
  <si>
    <t>5345886400534289_p</t>
  </si>
  <si>
    <t>538529</t>
  </si>
  <si>
    <t>8580248548535766_p</t>
  </si>
  <si>
    <t>6598742403852306_p</t>
  </si>
  <si>
    <t>539917</t>
  </si>
  <si>
    <t>8593688005851628_p</t>
  </si>
  <si>
    <t>6912201528881878_p</t>
  </si>
  <si>
    <t>540975</t>
  </si>
  <si>
    <t>8731014222562649_p</t>
  </si>
  <si>
    <t>4463463636177157_p</t>
  </si>
  <si>
    <t>540248</t>
  </si>
  <si>
    <t>2882582998154087_p</t>
  </si>
  <si>
    <t>8554347297915644_p</t>
  </si>
  <si>
    <t>538605</t>
  </si>
  <si>
    <t>8173845673987607_p</t>
  </si>
  <si>
    <t>4740045709470351_p</t>
  </si>
  <si>
    <t>542077</t>
  </si>
  <si>
    <t>8186245089539182_p</t>
  </si>
  <si>
    <t>7587478450460249_p</t>
  </si>
  <si>
    <t>539481</t>
  </si>
  <si>
    <t>5577227683409567_p</t>
  </si>
  <si>
    <t>5812976302146331_p</t>
  </si>
  <si>
    <t>542085</t>
  </si>
  <si>
    <t>5651805210242103_p</t>
  </si>
  <si>
    <t>4119739078532392_p</t>
  </si>
  <si>
    <t>538468</t>
  </si>
  <si>
    <t>7919234209671099_p</t>
  </si>
  <si>
    <t>6504212039829834_p</t>
  </si>
  <si>
    <t>537934</t>
  </si>
  <si>
    <t>8777157445839646_p</t>
  </si>
  <si>
    <t>1815137765854856_p</t>
  </si>
  <si>
    <t>536423</t>
  </si>
  <si>
    <t>2492885325717443_p</t>
  </si>
  <si>
    <t>8400979888815650_p</t>
  </si>
  <si>
    <t>538533</t>
  </si>
  <si>
    <t>4738240506084232_p</t>
  </si>
  <si>
    <t>5753975944645945_p</t>
  </si>
  <si>
    <t>538095</t>
  </si>
  <si>
    <t>2515040240258844_p</t>
  </si>
  <si>
    <t>8819962752097979_p</t>
  </si>
  <si>
    <t>540748</t>
  </si>
  <si>
    <t>4912875127578367_p</t>
  </si>
  <si>
    <t>3128779166877459_p</t>
  </si>
  <si>
    <t>542168</t>
  </si>
  <si>
    <t>6655729138317727_p</t>
  </si>
  <si>
    <t>2335856707236465_p</t>
  </si>
  <si>
    <t>542345</t>
  </si>
  <si>
    <t>6483376862964541_p</t>
  </si>
  <si>
    <t>3215040263603440_p</t>
  </si>
  <si>
    <t>540403</t>
  </si>
  <si>
    <t>6491366206552323_p</t>
  </si>
  <si>
    <t>1542063730602541_p</t>
  </si>
  <si>
    <t>537958</t>
  </si>
  <si>
    <t>6823019484605329_p</t>
  </si>
  <si>
    <t>5184504191409113_p</t>
  </si>
  <si>
    <t>539200</t>
  </si>
  <si>
    <t>7887472410597835_p</t>
  </si>
  <si>
    <t>6404626407396923_p</t>
  </si>
  <si>
    <t>539757</t>
  </si>
  <si>
    <t>3494875130319694_p</t>
  </si>
  <si>
    <t>1731197122292245_p</t>
  </si>
  <si>
    <t>542185</t>
  </si>
  <si>
    <t>3498650414127358_p</t>
  </si>
  <si>
    <t>4145076718640695_p</t>
  </si>
  <si>
    <t>离职-冯宇平</t>
  </si>
  <si>
    <t>小班9组（归档）</t>
  </si>
  <si>
    <t>小班9组</t>
  </si>
  <si>
    <t>542915</t>
  </si>
  <si>
    <t>4492775656219443_p</t>
  </si>
  <si>
    <t>8287557009241747_p</t>
  </si>
  <si>
    <t>541631</t>
  </si>
  <si>
    <t>3533981876649323_p</t>
  </si>
  <si>
    <t>3112478448179635_p</t>
  </si>
  <si>
    <t>540120</t>
  </si>
  <si>
    <t>2567955148194564_p</t>
  </si>
  <si>
    <t>2762278480098337_p</t>
  </si>
  <si>
    <t>537362</t>
  </si>
  <si>
    <t>6611602919778542_p</t>
  </si>
  <si>
    <t>1320242062486010_p</t>
  </si>
  <si>
    <t>541717</t>
  </si>
  <si>
    <t>6439649341555041_p</t>
  </si>
  <si>
    <t>7367351570796500_p</t>
  </si>
  <si>
    <t>539636</t>
  </si>
  <si>
    <t>6804755444918897_p</t>
  </si>
  <si>
    <t>8339786445053219_p</t>
  </si>
  <si>
    <t>540980</t>
  </si>
  <si>
    <t>3106568300323516_p</t>
  </si>
  <si>
    <t>8912427761896667_p</t>
  </si>
  <si>
    <t>538459</t>
  </si>
  <si>
    <t>8131193939404111_p</t>
  </si>
  <si>
    <t>2868602610429140_p</t>
  </si>
  <si>
    <t>541639</t>
  </si>
  <si>
    <t>5161781105142452_p</t>
  </si>
  <si>
    <t>5468388899342000_p</t>
  </si>
  <si>
    <t>538700</t>
  </si>
  <si>
    <t>2607861499045906_p</t>
  </si>
  <si>
    <t>5189613686078938_p</t>
  </si>
  <si>
    <t>538140</t>
  </si>
  <si>
    <t>5763143484201943_p</t>
  </si>
  <si>
    <t>6578296941102202_p</t>
  </si>
  <si>
    <t>539520</t>
  </si>
  <si>
    <t>7883592068118628_p</t>
  </si>
  <si>
    <t>8356884968487961_p</t>
  </si>
  <si>
    <t>539002</t>
  </si>
  <si>
    <t>3523048837015038_p</t>
  </si>
  <si>
    <t>7631900158041467_p</t>
  </si>
  <si>
    <t>538015</t>
  </si>
  <si>
    <t>4503601983752518_p</t>
  </si>
  <si>
    <t>4728953134477996_p</t>
  </si>
  <si>
    <t>543438</t>
  </si>
  <si>
    <t>6425512075232309_p</t>
  </si>
  <si>
    <t>1770878205132791_p</t>
  </si>
  <si>
    <t>539617</t>
  </si>
  <si>
    <t>6674932883781530_p</t>
  </si>
  <si>
    <t>5219071825293521_p</t>
  </si>
  <si>
    <t>539014</t>
  </si>
  <si>
    <t>6233880798406724_p</t>
  </si>
  <si>
    <t>2510889180784398_p</t>
  </si>
  <si>
    <t>541848</t>
  </si>
  <si>
    <t>7358946496628837_p</t>
  </si>
  <si>
    <t>7808738154198691_p</t>
  </si>
  <si>
    <t>539700</t>
  </si>
  <si>
    <t>8148280349996981_p</t>
  </si>
  <si>
    <t>3598942162206802_p</t>
  </si>
  <si>
    <t>540489</t>
  </si>
  <si>
    <t>8184604215155265_p</t>
  </si>
  <si>
    <t>1908905356256259_p</t>
  </si>
  <si>
    <t>540838</t>
  </si>
  <si>
    <t>5885258677518769_p</t>
  </si>
  <si>
    <t>8283240732171805_p</t>
  </si>
  <si>
    <t>536403</t>
  </si>
  <si>
    <t>5569275992393345_p</t>
  </si>
  <si>
    <t>7281998522323149_p</t>
  </si>
  <si>
    <t>539655</t>
  </si>
  <si>
    <t>2729450565707269_p</t>
  </si>
  <si>
    <t>3849831077572530_p</t>
  </si>
  <si>
    <t>541416</t>
  </si>
  <si>
    <t>2836101277903318_p</t>
  </si>
  <si>
    <t>3288848675860612_p</t>
  </si>
  <si>
    <t>539005</t>
  </si>
  <si>
    <t>2845485869142995_p</t>
  </si>
  <si>
    <t>7509970665223440_p</t>
  </si>
  <si>
    <t>541301</t>
  </si>
  <si>
    <t>7884472228337119_p</t>
  </si>
  <si>
    <t>7379156114185987_p</t>
  </si>
  <si>
    <t>539717</t>
  </si>
  <si>
    <t>3404196343297877_p</t>
  </si>
  <si>
    <t>4632239831305182_p</t>
  </si>
  <si>
    <t>543461</t>
  </si>
  <si>
    <t>3600992273098121_p</t>
  </si>
  <si>
    <t>5229549558768370_p</t>
  </si>
  <si>
    <t>538031</t>
  </si>
  <si>
    <t>2416564105212653_p</t>
  </si>
  <si>
    <t>4937000564214588_p</t>
  </si>
  <si>
    <t>540251</t>
  </si>
  <si>
    <t>2569199378169155_p</t>
  </si>
  <si>
    <t>3449665639306504_p</t>
  </si>
  <si>
    <t>537967</t>
  </si>
  <si>
    <t>2888286757537677_p</t>
  </si>
  <si>
    <t>8363176051097818_p</t>
  </si>
  <si>
    <t>540289</t>
  </si>
  <si>
    <t>3962890917577793_p</t>
  </si>
  <si>
    <t>1371886626720227_p</t>
  </si>
  <si>
    <t>541023</t>
  </si>
  <si>
    <t>4142310393678520_p</t>
  </si>
  <si>
    <t>8819205716485609_p</t>
  </si>
  <si>
    <t>540936</t>
  </si>
  <si>
    <t>2823970622032907_p</t>
  </si>
  <si>
    <t>8618372840933989_p</t>
  </si>
  <si>
    <t>542199</t>
  </si>
  <si>
    <t>4469477598198675_p</t>
  </si>
  <si>
    <t>4197219120193772_p</t>
  </si>
  <si>
    <t>541406</t>
  </si>
  <si>
    <t>3535447763614817_p</t>
  </si>
  <si>
    <t>8874517159120020_p</t>
  </si>
  <si>
    <t>538773</t>
  </si>
  <si>
    <t>4568960666586253_p</t>
  </si>
  <si>
    <t>7713323115329812_p</t>
  </si>
  <si>
    <t>543164</t>
  </si>
  <si>
    <t>4584960126159816_p</t>
  </si>
  <si>
    <t>6512649258564612_p</t>
  </si>
  <si>
    <t>537600</t>
  </si>
  <si>
    <t>4623498401269934_p</t>
  </si>
  <si>
    <t>5798629705965078_p</t>
  </si>
  <si>
    <t>542396</t>
  </si>
  <si>
    <t>3641528092790391_p</t>
  </si>
  <si>
    <t>6902365346226694_p</t>
  </si>
  <si>
    <t>541903</t>
  </si>
  <si>
    <t>2502668202113824_p</t>
  </si>
  <si>
    <t>3781881109574358_p</t>
  </si>
  <si>
    <t>539836</t>
  </si>
  <si>
    <t>4866577713071633_p</t>
  </si>
  <si>
    <t>6614502598369092_p</t>
  </si>
  <si>
    <t>542370</t>
  </si>
  <si>
    <t>8465819310234686_p</t>
  </si>
  <si>
    <t>3617248422885089_p</t>
  </si>
  <si>
    <t>540034</t>
  </si>
  <si>
    <t>2231578322045933_p</t>
  </si>
  <si>
    <t>5446213189868917_p</t>
  </si>
  <si>
    <t>539985</t>
  </si>
  <si>
    <t>2309778634805996_p</t>
  </si>
  <si>
    <t>4397870815876009_p</t>
  </si>
  <si>
    <t>542545</t>
  </si>
  <si>
    <t>3694354195911163_p</t>
  </si>
  <si>
    <t>1175020029438224_p</t>
  </si>
  <si>
    <t>540272</t>
  </si>
  <si>
    <t>4403290788308760_p</t>
  </si>
  <si>
    <t>4407789965484666_p</t>
  </si>
  <si>
    <t>540231</t>
  </si>
  <si>
    <t>1589096908790716_p</t>
  </si>
  <si>
    <t>4197219166392455_p</t>
  </si>
  <si>
    <t>542270</t>
  </si>
  <si>
    <t>2190702407580190_p</t>
  </si>
  <si>
    <t>7433354847320845_p</t>
  </si>
  <si>
    <t>540550</t>
  </si>
  <si>
    <t>3799085208178539_p</t>
  </si>
  <si>
    <t>5108710428478798_p</t>
  </si>
  <si>
    <t>540563</t>
  </si>
  <si>
    <t>2873732203306660_p</t>
  </si>
  <si>
    <t>1683241945835866_p</t>
  </si>
  <si>
    <t>542172</t>
  </si>
  <si>
    <t>5172202542000260_p</t>
  </si>
  <si>
    <t>8794780795838742_p</t>
  </si>
  <si>
    <t>538969</t>
  </si>
  <si>
    <t>5178206814891600_p</t>
  </si>
  <si>
    <t>5373137407735575_p</t>
  </si>
  <si>
    <t>541152</t>
  </si>
  <si>
    <t>5967547690352135_p</t>
  </si>
  <si>
    <t>5368767036204038_p</t>
  </si>
  <si>
    <t>538738</t>
  </si>
  <si>
    <t>2665996897728110_p</t>
  </si>
  <si>
    <t>8210476534884188_p</t>
  </si>
  <si>
    <t>538756</t>
  </si>
  <si>
    <t>5609230108084872_p</t>
  </si>
  <si>
    <t>3374642682397161_p</t>
  </si>
  <si>
    <t>543352</t>
  </si>
  <si>
    <t>5649470182403185_p</t>
  </si>
  <si>
    <t>4220683615693263_p</t>
  </si>
  <si>
    <t>542174</t>
  </si>
  <si>
    <t>8734457459452972_p</t>
  </si>
  <si>
    <t>3545424757327319_p</t>
  </si>
  <si>
    <t>538022</t>
  </si>
  <si>
    <t>8815848920389779_p</t>
  </si>
  <si>
    <t>5779653566137327_p</t>
  </si>
  <si>
    <t>543118</t>
  </si>
  <si>
    <t>8829688509366932_p</t>
  </si>
  <si>
    <t>3341391534487553_p</t>
  </si>
  <si>
    <t>540629</t>
  </si>
  <si>
    <t>3579334191241639_p</t>
  </si>
  <si>
    <t>4691989853197809_p</t>
  </si>
  <si>
    <t>543109</t>
  </si>
  <si>
    <t>3660762595112271_p</t>
  </si>
  <si>
    <t>7184462109808405_p</t>
  </si>
  <si>
    <t>542840</t>
  </si>
  <si>
    <t>2580727294391402_p</t>
  </si>
  <si>
    <t>7673998980524176_p</t>
  </si>
  <si>
    <t>543257</t>
  </si>
  <si>
    <t>3129302130678116_p</t>
  </si>
  <si>
    <t>6779810534071860_p</t>
  </si>
  <si>
    <t>538317</t>
  </si>
  <si>
    <t>7966088535345490_p</t>
  </si>
  <si>
    <t>6246279068920335_p</t>
  </si>
  <si>
    <t>542991</t>
  </si>
  <si>
    <t>8119920835255708_p</t>
  </si>
  <si>
    <t>5595610744721388_p</t>
  </si>
  <si>
    <t>巴西</t>
  </si>
  <si>
    <t>537942</t>
  </si>
  <si>
    <t>7682832944206693_p</t>
  </si>
  <si>
    <t>3795505607306072_p</t>
  </si>
  <si>
    <t>539670</t>
  </si>
  <si>
    <t>7686172174643629_p</t>
  </si>
  <si>
    <t>3269142275451301_p</t>
  </si>
  <si>
    <t>537734</t>
  </si>
  <si>
    <t>7698125140560395_p</t>
  </si>
  <si>
    <t>4623273870024524_p</t>
  </si>
  <si>
    <t>波黑</t>
  </si>
  <si>
    <t>541373</t>
  </si>
  <si>
    <t>7874867914800283_p</t>
  </si>
  <si>
    <t>8125264397918030_p</t>
  </si>
  <si>
    <t>541276</t>
  </si>
  <si>
    <t>8747570002154372_p</t>
  </si>
  <si>
    <t>3846707435717687_p</t>
  </si>
  <si>
    <t>538685</t>
  </si>
  <si>
    <t>8751223403049218_p</t>
  </si>
  <si>
    <t>1155230792728448_p</t>
  </si>
  <si>
    <t>541055</t>
  </si>
  <si>
    <t>4585107605126235_p</t>
  </si>
  <si>
    <t>3205978466370866_p</t>
  </si>
  <si>
    <t>542355</t>
  </si>
  <si>
    <t>3563512968767781_p</t>
  </si>
  <si>
    <t>1448199078682952_p</t>
  </si>
  <si>
    <t>541489</t>
  </si>
  <si>
    <t>2357848478735836_p</t>
  </si>
  <si>
    <t>8568465629264596_p</t>
  </si>
  <si>
    <t>539119</t>
  </si>
  <si>
    <t>4901279593656197_p</t>
  </si>
  <si>
    <t>5551913315526972_p</t>
  </si>
  <si>
    <t>539659</t>
  </si>
  <si>
    <t>6812940337754241_p</t>
  </si>
  <si>
    <t>7855429246445147_p</t>
  </si>
  <si>
    <t>542253</t>
  </si>
  <si>
    <t>6855848297038451_p</t>
  </si>
  <si>
    <t>2440031392720043_p</t>
  </si>
  <si>
    <t>538026</t>
  </si>
  <si>
    <t>7351744705132115_p</t>
  </si>
  <si>
    <t>5306068326747399_p</t>
  </si>
  <si>
    <t>537774</t>
  </si>
  <si>
    <t>3306698279975199_p</t>
  </si>
  <si>
    <t>7851984109876379_p</t>
  </si>
  <si>
    <t>543449</t>
  </si>
  <si>
    <t>3380738350090543_p</t>
  </si>
  <si>
    <t>7860333384126598_p</t>
  </si>
  <si>
    <t>541659</t>
  </si>
  <si>
    <t>8237811125335753_p</t>
  </si>
  <si>
    <t>8299488783683420_p</t>
  </si>
  <si>
    <t>539959</t>
  </si>
  <si>
    <t>8296091232360352_p</t>
  </si>
  <si>
    <t>8867569074427191_p</t>
  </si>
  <si>
    <t>542388</t>
  </si>
  <si>
    <t>5332355815073455_p</t>
  </si>
  <si>
    <t>1289699057003716_p</t>
  </si>
  <si>
    <t>537023</t>
  </si>
  <si>
    <t>2112516037307938_p</t>
  </si>
  <si>
    <t>6635982641631442_p</t>
  </si>
  <si>
    <t>539861</t>
  </si>
  <si>
    <t>2187007381098738_p</t>
  </si>
  <si>
    <t>3845171414571905_p</t>
  </si>
  <si>
    <t>539541</t>
  </si>
  <si>
    <t>2276486002081788_p</t>
  </si>
  <si>
    <t>2348334997844654_p</t>
  </si>
  <si>
    <t>539497</t>
  </si>
  <si>
    <t>1302586988025066_p</t>
  </si>
  <si>
    <t>7691843292460529_p</t>
  </si>
  <si>
    <t>538014</t>
  </si>
  <si>
    <t>1898062587125025_p</t>
  </si>
  <si>
    <t>3780976651130690_p</t>
  </si>
  <si>
    <t>538268</t>
  </si>
  <si>
    <t>8694330460057525_p</t>
  </si>
  <si>
    <t>2675903494351163_p</t>
  </si>
  <si>
    <t>541366</t>
  </si>
  <si>
    <t>7499991370482005_p</t>
  </si>
  <si>
    <t>1783322925611187_p</t>
  </si>
  <si>
    <t>537877</t>
  </si>
  <si>
    <t>6420193276987980_p</t>
  </si>
  <si>
    <t>5549211168690493_p</t>
  </si>
  <si>
    <t>541958</t>
  </si>
  <si>
    <t>6568877726186821_p</t>
  </si>
  <si>
    <t>2201144534963859_p</t>
  </si>
  <si>
    <t>542543</t>
  </si>
  <si>
    <t>6593733915915016_p</t>
  </si>
  <si>
    <t>3467776076765273_p</t>
  </si>
  <si>
    <t>541650</t>
  </si>
  <si>
    <t>6831580765813990_p</t>
  </si>
  <si>
    <t>3719784951763927_p</t>
  </si>
  <si>
    <t>537607</t>
  </si>
  <si>
    <t>7185726067995609_p</t>
  </si>
  <si>
    <t>6544759911304791_p</t>
  </si>
  <si>
    <t>539373</t>
  </si>
  <si>
    <t>7368310887970172_p</t>
  </si>
  <si>
    <t>2724153996484313_p</t>
  </si>
  <si>
    <t>538497</t>
  </si>
  <si>
    <t>7391547217190345_p</t>
  </si>
  <si>
    <t>4302552498055356_p</t>
  </si>
  <si>
    <t>539426</t>
  </si>
  <si>
    <t>3256085993140547_p</t>
  </si>
  <si>
    <t>8456826495769704_p</t>
  </si>
  <si>
    <t>540836</t>
  </si>
  <si>
    <t>3276463954940200_p</t>
  </si>
  <si>
    <t>1430341318952592_p</t>
  </si>
  <si>
    <t>540594</t>
  </si>
  <si>
    <t>8215259561446495_p</t>
  </si>
  <si>
    <t>4183949253280607_p</t>
  </si>
  <si>
    <t>538925</t>
  </si>
  <si>
    <t>1732815200787875_p</t>
  </si>
  <si>
    <t>2828551074557867_p</t>
  </si>
  <si>
    <t>538697</t>
  </si>
  <si>
    <t>5502479046885569_p</t>
  </si>
  <si>
    <t>8620948784745846_p</t>
  </si>
  <si>
    <t>539817</t>
  </si>
  <si>
    <t>2225773644276231_p</t>
  </si>
  <si>
    <t>2884046960602519_p</t>
  </si>
  <si>
    <t>543255</t>
  </si>
  <si>
    <t>2316373282793400_p</t>
  </si>
  <si>
    <t>3574024942334966_p</t>
  </si>
  <si>
    <t>539253</t>
  </si>
  <si>
    <t>3733269905873863_p</t>
  </si>
  <si>
    <t>4760792485053511_p</t>
  </si>
  <si>
    <t>537568</t>
  </si>
  <si>
    <t>8157056813345778_p</t>
  </si>
  <si>
    <t>4624718045188559_p</t>
  </si>
  <si>
    <t>波兰</t>
  </si>
  <si>
    <t>538802</t>
  </si>
  <si>
    <t>7671272918560241_p</t>
  </si>
  <si>
    <t>2617860192603944_p</t>
  </si>
  <si>
    <t>540123</t>
  </si>
  <si>
    <t>2781896812066057_p</t>
  </si>
  <si>
    <t>2743523816736326_p</t>
  </si>
  <si>
    <t>543355</t>
  </si>
  <si>
    <t>3500694886216450_p</t>
  </si>
  <si>
    <t>1274940806762346_p</t>
  </si>
  <si>
    <t>538514</t>
  </si>
  <si>
    <t>3611827891633286_p</t>
  </si>
  <si>
    <t>8152633762373049_p</t>
  </si>
  <si>
    <t>538076</t>
  </si>
  <si>
    <t>4757840739034717_p</t>
  </si>
  <si>
    <t>7270549547319220_p</t>
  </si>
  <si>
    <t>539955</t>
  </si>
  <si>
    <t>6797798370843051_p</t>
  </si>
  <si>
    <t>3708752842018342_p</t>
  </si>
  <si>
    <t>539494</t>
  </si>
  <si>
    <t>7289955477042601_p</t>
  </si>
  <si>
    <t>5439115233876632_p</t>
  </si>
  <si>
    <t>离职-santisuk.yanyongkul</t>
  </si>
  <si>
    <t>541555</t>
  </si>
  <si>
    <t>3197693515969081_p</t>
  </si>
  <si>
    <t>2808123121769795_p</t>
  </si>
  <si>
    <t>捷克</t>
  </si>
  <si>
    <t>542289</t>
  </si>
  <si>
    <t>3250409203005595_p</t>
  </si>
  <si>
    <t>4651381496435299_p</t>
  </si>
  <si>
    <t>542616</t>
  </si>
  <si>
    <t>8110965034368790_p</t>
  </si>
  <si>
    <t>5838451500724849_p</t>
  </si>
  <si>
    <t>543252</t>
  </si>
  <si>
    <t>5108251402860252_p</t>
  </si>
  <si>
    <t>8889800715819887_p</t>
  </si>
  <si>
    <t>538924</t>
  </si>
  <si>
    <t>5232996115676583_p</t>
  </si>
  <si>
    <t>8215253288177154_p</t>
  </si>
  <si>
    <t>543300</t>
  </si>
  <si>
    <t>5631654064006041_p</t>
  </si>
  <si>
    <t>4976556998625552_p</t>
  </si>
  <si>
    <t>541957</t>
  </si>
  <si>
    <t>7902011987838211_p</t>
  </si>
  <si>
    <t>7697241183266655_p</t>
  </si>
  <si>
    <t>542675</t>
  </si>
  <si>
    <t>3135609556054356_p</t>
  </si>
  <si>
    <t>1301584461331834_p</t>
  </si>
  <si>
    <t>543223</t>
  </si>
  <si>
    <t>3415432286167542_p</t>
  </si>
  <si>
    <t>7792016448942746_p</t>
  </si>
  <si>
    <t>541361</t>
  </si>
  <si>
    <t>3459933046344514_p</t>
  </si>
  <si>
    <t>4683923515906116_p</t>
  </si>
  <si>
    <t>537902</t>
  </si>
  <si>
    <t>3477432198495272_p</t>
  </si>
  <si>
    <t>7492729247081874_p</t>
  </si>
  <si>
    <t>540625</t>
  </si>
  <si>
    <t>3836488576136208_p</t>
  </si>
  <si>
    <t>3704026773405253_p</t>
  </si>
  <si>
    <t>539487</t>
  </si>
  <si>
    <t>7950155341901720_p</t>
  </si>
  <si>
    <t>3897168451672435_p</t>
  </si>
  <si>
    <t>539065</t>
  </si>
  <si>
    <t>7684991722159072_p</t>
  </si>
  <si>
    <t>2223507734445144_p</t>
  </si>
  <si>
    <t>538510</t>
  </si>
  <si>
    <t>7700079116830217_p</t>
  </si>
  <si>
    <t>6828963499068603_p</t>
  </si>
  <si>
    <t>542746</t>
  </si>
  <si>
    <t>7742355159367412_p</t>
  </si>
  <si>
    <t>1244791449413487_p</t>
  </si>
  <si>
    <t>541159</t>
  </si>
  <si>
    <t>2806869912937433_p</t>
  </si>
  <si>
    <t>1451145122955023_p</t>
  </si>
  <si>
    <t>543183</t>
  </si>
  <si>
    <t>6901043570701448_p</t>
  </si>
  <si>
    <t>7847041485886776_p</t>
  </si>
  <si>
    <t>540864</t>
  </si>
  <si>
    <t>4580042106423865_p</t>
  </si>
  <si>
    <t>4878883263864022_p</t>
  </si>
  <si>
    <t>537543</t>
  </si>
  <si>
    <t>4593580469845109_p</t>
  </si>
  <si>
    <t>6555327054795206_p</t>
  </si>
  <si>
    <t>540448</t>
  </si>
  <si>
    <t>4597360920375995_p</t>
  </si>
  <si>
    <t>2433511746413065_p</t>
  </si>
  <si>
    <t>542091</t>
  </si>
  <si>
    <t>2343275510576738_p</t>
  </si>
  <si>
    <t>7506108203956977_p</t>
  </si>
  <si>
    <t>538665</t>
  </si>
  <si>
    <t>人工升舱-840升1750-26+22</t>
  </si>
  <si>
    <t>4767702218930242_p</t>
  </si>
  <si>
    <t>8327636054697546_p</t>
  </si>
  <si>
    <t>537962</t>
  </si>
  <si>
    <t>6215253360534835_p</t>
  </si>
  <si>
    <t>1291740479853466_p</t>
  </si>
  <si>
    <t>540569</t>
  </si>
  <si>
    <t>6491296145649295_p</t>
  </si>
  <si>
    <t>5126499275224572_p</t>
  </si>
  <si>
    <t>538691</t>
  </si>
  <si>
    <t>7280819307807174_p</t>
  </si>
  <si>
    <t>8562312537504818_p</t>
  </si>
  <si>
    <t>539909</t>
  </si>
  <si>
    <t>6637049258250811_p</t>
  </si>
  <si>
    <t>8783062839176406_p</t>
  </si>
  <si>
    <t>539911</t>
  </si>
  <si>
    <t>6185349024501513_p</t>
  </si>
  <si>
    <t>3127594631162064_p</t>
  </si>
  <si>
    <t>541058</t>
  </si>
  <si>
    <t>6275155240852387_p</t>
  </si>
  <si>
    <t>5866510060871737_p</t>
  </si>
  <si>
    <t>538406</t>
  </si>
  <si>
    <t>7353555488103105_p</t>
  </si>
  <si>
    <t>1619969817429629_p</t>
  </si>
  <si>
    <t>537991</t>
  </si>
  <si>
    <t>8362544899057325_p</t>
  </si>
  <si>
    <t>4511884397766796_p</t>
  </si>
  <si>
    <t>538783</t>
  </si>
  <si>
    <t>2214117304601338_p</t>
  </si>
  <si>
    <t>8496008432785075_p</t>
  </si>
  <si>
    <t>541391</t>
  </si>
  <si>
    <t>3694253894282175_p</t>
  </si>
  <si>
    <t>1372241507500494_p</t>
  </si>
  <si>
    <t>540406</t>
  </si>
  <si>
    <t>6621765644563310_p</t>
  </si>
  <si>
    <t>1496502357358618_p</t>
  </si>
  <si>
    <t>541197</t>
  </si>
  <si>
    <t>5277435074514990_p</t>
  </si>
  <si>
    <t>1883435386705924_p</t>
  </si>
  <si>
    <t>542538</t>
  </si>
  <si>
    <t>8396064984588110_p</t>
  </si>
  <si>
    <t>2392936018110423_p</t>
  </si>
  <si>
    <t>538821</t>
  </si>
  <si>
    <t>8421531719875675_p</t>
  </si>
  <si>
    <t>5515894305545396_p</t>
  </si>
  <si>
    <t>542990</t>
  </si>
  <si>
    <t>2152454182021637_p</t>
  </si>
  <si>
    <t>1727693032036034_p</t>
  </si>
  <si>
    <t>542558</t>
  </si>
  <si>
    <t>1384454898649027_p</t>
  </si>
  <si>
    <t>3497195952191492_p</t>
  </si>
  <si>
    <t>541759</t>
  </si>
  <si>
    <t>3402361178233524_p</t>
  </si>
  <si>
    <t>4200071585611126_p</t>
  </si>
  <si>
    <t>540290</t>
  </si>
  <si>
    <t>1856825078915473_p</t>
  </si>
  <si>
    <t>7108548389862413_p</t>
  </si>
  <si>
    <t>542036</t>
  </si>
  <si>
    <t>8560806215507158_p</t>
  </si>
  <si>
    <t>8854181370753442_p</t>
  </si>
  <si>
    <t>537760</t>
  </si>
  <si>
    <t>8623593968564756_p</t>
  </si>
  <si>
    <t>4422631734317730_p</t>
  </si>
  <si>
    <t>542702</t>
  </si>
  <si>
    <t>8648927670338545_p</t>
  </si>
  <si>
    <t>1396566089223911_p</t>
  </si>
  <si>
    <t>539474</t>
  </si>
  <si>
    <t>4312621240433565_p</t>
  </si>
  <si>
    <t>6772377115014405_p</t>
  </si>
  <si>
    <t>540806</t>
  </si>
  <si>
    <t>4342974098963177_p</t>
  </si>
  <si>
    <t>6480590643202863_p</t>
  </si>
  <si>
    <t>543396</t>
  </si>
  <si>
    <t>6807305465125874_p</t>
  </si>
  <si>
    <t>2155974024663160_p</t>
  </si>
  <si>
    <t>541685</t>
  </si>
  <si>
    <t>1677311600563916_p</t>
  </si>
  <si>
    <t>3416912674600803_p</t>
  </si>
  <si>
    <t>541934</t>
  </si>
  <si>
    <t>5298966109999254_p</t>
  </si>
  <si>
    <t>7172760198504001_p</t>
  </si>
  <si>
    <t>538070</t>
  </si>
  <si>
    <t>2194300995582038_p</t>
  </si>
  <si>
    <t>1227362278938212_p</t>
  </si>
  <si>
    <t>540585</t>
  </si>
  <si>
    <t>6361079144160422_p</t>
  </si>
  <si>
    <t>8138194463782287_p</t>
  </si>
  <si>
    <t>541744</t>
  </si>
  <si>
    <t>6562918683495813_p</t>
  </si>
  <si>
    <t>4253480222016535_p</t>
  </si>
  <si>
    <t>542163</t>
  </si>
  <si>
    <t>6813718736560512_p</t>
  </si>
  <si>
    <t>5887247694595200_p</t>
  </si>
  <si>
    <t>541141</t>
  </si>
  <si>
    <t>1278096119936437_p</t>
  </si>
  <si>
    <t>5576872815887212_p</t>
  </si>
  <si>
    <t>540984</t>
  </si>
  <si>
    <t>1168729850905164_p</t>
  </si>
  <si>
    <t>7906144716859649_p</t>
  </si>
  <si>
    <t>541215</t>
  </si>
  <si>
    <t>1199598335392605_p</t>
  </si>
  <si>
    <t>4377110130808556_p</t>
  </si>
  <si>
    <t>537741</t>
  </si>
  <si>
    <t>1223655882895633_p</t>
  </si>
  <si>
    <t>5663880666876535_p</t>
  </si>
  <si>
    <t>542660</t>
  </si>
  <si>
    <t>8665640428395994_p</t>
  </si>
  <si>
    <t>8409491622289979_p</t>
  </si>
  <si>
    <t>540385</t>
  </si>
  <si>
    <t>4252541808774188_p</t>
  </si>
  <si>
    <t>8363387997032213_p</t>
  </si>
  <si>
    <t>540720</t>
  </si>
  <si>
    <t>2276644292626510_p</t>
  </si>
  <si>
    <t>4751481126318273_p</t>
  </si>
  <si>
    <t>540862</t>
  </si>
  <si>
    <t>1131410795844876_p</t>
  </si>
  <si>
    <t>7440606126038110_p</t>
  </si>
  <si>
    <t>541227</t>
  </si>
  <si>
    <t>5269323703853728_p</t>
  </si>
  <si>
    <t>8694610515779659_p</t>
  </si>
  <si>
    <t>542269</t>
  </si>
  <si>
    <t>升舱课包-D计划-55min-100课时</t>
  </si>
  <si>
    <t>4292676311916310_p</t>
  </si>
  <si>
    <t>6123116807150936_p</t>
  </si>
  <si>
    <t>539109</t>
  </si>
  <si>
    <t>7457544350762950_p</t>
  </si>
  <si>
    <t>2371076711589504_p</t>
  </si>
  <si>
    <t>540350</t>
  </si>
  <si>
    <t>7611954371486696_p</t>
  </si>
  <si>
    <t>3155068188278897_p</t>
  </si>
  <si>
    <t>539320</t>
  </si>
  <si>
    <t>5305638071180962_p</t>
  </si>
  <si>
    <t>8762431855544227_p</t>
  </si>
  <si>
    <t>542314</t>
  </si>
  <si>
    <t>8421516588088032_p</t>
  </si>
  <si>
    <t>6225868110048833_p</t>
  </si>
  <si>
    <t>540149</t>
  </si>
  <si>
    <t>5389646745852070_p</t>
  </si>
  <si>
    <t>1124019560967242_p</t>
  </si>
  <si>
    <t>540431</t>
  </si>
  <si>
    <t>2173043822692611_p</t>
  </si>
  <si>
    <t>4591972645652441_p</t>
  </si>
  <si>
    <t>541209</t>
  </si>
  <si>
    <t>2325905085850056_p</t>
  </si>
  <si>
    <t>1268971358967278_p</t>
  </si>
  <si>
    <t>538549</t>
  </si>
  <si>
    <t>3840141849054798_p</t>
  </si>
  <si>
    <t>1849789633620374_p</t>
  </si>
  <si>
    <t>537684</t>
  </si>
  <si>
    <t>1311932900637380_p</t>
  </si>
  <si>
    <t>4316505015427454_p</t>
  </si>
  <si>
    <t>538039</t>
  </si>
  <si>
    <t>1471070944877451_p</t>
  </si>
  <si>
    <t>2276796265433059_p</t>
  </si>
  <si>
    <t>538407</t>
  </si>
  <si>
    <t>4229406898163636_p</t>
  </si>
  <si>
    <t>8919414402714328_p</t>
  </si>
  <si>
    <t>541511</t>
  </si>
  <si>
    <t>8668238744494389_p</t>
  </si>
  <si>
    <t>6411948094406796_p</t>
  </si>
  <si>
    <t>541499</t>
  </si>
  <si>
    <t>7481205056178730_p</t>
  </si>
  <si>
    <t>6746932933031228_p</t>
  </si>
  <si>
    <t>539262</t>
  </si>
  <si>
    <t>7522475283919803_p</t>
  </si>
  <si>
    <t>4680119153586395_p</t>
  </si>
  <si>
    <t>540808</t>
  </si>
  <si>
    <t>3113633517974972_p</t>
  </si>
  <si>
    <t>8856718433634562_p</t>
  </si>
  <si>
    <t>537843</t>
  </si>
  <si>
    <t>7964816308026502_p</t>
  </si>
  <si>
    <t>1765388643819086_p</t>
  </si>
  <si>
    <t>540226</t>
  </si>
  <si>
    <t>2621913424435632_p</t>
  </si>
  <si>
    <t>6505608168544430_p</t>
  </si>
  <si>
    <t>543262</t>
  </si>
  <si>
    <t>7738474113434600_p</t>
  </si>
  <si>
    <t>6307722367665511_p</t>
  </si>
  <si>
    <t>542074</t>
  </si>
  <si>
    <t>6900833714618995_p</t>
  </si>
  <si>
    <t>2790097096838253_p</t>
  </si>
  <si>
    <t>540895</t>
  </si>
  <si>
    <t>6936961582147362_p</t>
  </si>
  <si>
    <t>3617295035150573_p</t>
  </si>
  <si>
    <t>537622</t>
  </si>
  <si>
    <t>3543329126730208_p</t>
  </si>
  <si>
    <t>7542241807987385_p</t>
  </si>
  <si>
    <t>541442</t>
  </si>
  <si>
    <t>1215422722778573_p</t>
  </si>
  <si>
    <t>8883827414385671_p</t>
  </si>
  <si>
    <t>539344</t>
  </si>
  <si>
    <t>8124162323233614_p</t>
  </si>
  <si>
    <t>3249090652935478_p</t>
  </si>
  <si>
    <t>540647</t>
  </si>
  <si>
    <t>5247556725921883_p</t>
  </si>
  <si>
    <t>1764174192424389_p</t>
  </si>
  <si>
    <t>540357</t>
  </si>
  <si>
    <t>2627628041806050_p</t>
  </si>
  <si>
    <t>4347381460293812_p</t>
  </si>
  <si>
    <t>539800</t>
  </si>
  <si>
    <t>7675691794225864_p</t>
  </si>
  <si>
    <t>8638557004210505_p</t>
  </si>
  <si>
    <t>539851</t>
  </si>
  <si>
    <t>2730225179632435_p</t>
  </si>
  <si>
    <t>3394297795583625_p</t>
  </si>
  <si>
    <t>538654</t>
  </si>
  <si>
    <t>自动续费-启蒙版-48</t>
  </si>
  <si>
    <t>5700932800840968_p</t>
  </si>
  <si>
    <t>3894123180417029_p</t>
  </si>
  <si>
    <t>542927</t>
  </si>
  <si>
    <t>2844614807310778_p</t>
  </si>
  <si>
    <t>2652762858424197_p</t>
  </si>
  <si>
    <t>542144</t>
  </si>
  <si>
    <t>7911397886581693_p</t>
  </si>
  <si>
    <t>6291574929469315_p</t>
  </si>
  <si>
    <t>540430</t>
  </si>
  <si>
    <t>4296430922829477_p</t>
  </si>
  <si>
    <t>6672344028633631_p</t>
  </si>
  <si>
    <t>541026</t>
  </si>
  <si>
    <t>4307386739720986_p</t>
  </si>
  <si>
    <t>4836459987668416_p</t>
  </si>
  <si>
    <t>540072</t>
  </si>
  <si>
    <t>4372942450773496_p</t>
  </si>
  <si>
    <t>4540653117334535_p</t>
  </si>
  <si>
    <t>541787</t>
  </si>
  <si>
    <t>7438597186577867_p</t>
  </si>
  <si>
    <t>6454747885175044_p</t>
  </si>
  <si>
    <t>541290</t>
  </si>
  <si>
    <t>7484014175331016_p</t>
  </si>
  <si>
    <t>1657341883109543_p</t>
  </si>
  <si>
    <t>542611</t>
  </si>
  <si>
    <t>7560115966943938_p</t>
  </si>
  <si>
    <t>2286183464103069_p</t>
  </si>
  <si>
    <t>540888</t>
  </si>
  <si>
    <t>7363914940665115_p</t>
  </si>
  <si>
    <t>4967869895819452_p</t>
  </si>
  <si>
    <t>538989</t>
  </si>
  <si>
    <t>1537344369772309_p</t>
  </si>
  <si>
    <t>1424994434314520_p</t>
  </si>
  <si>
    <t>540998</t>
  </si>
  <si>
    <t>1696324469305632_p</t>
  </si>
  <si>
    <t>6461927651516844_p</t>
  </si>
  <si>
    <t>537806</t>
  </si>
  <si>
    <t>2147256381419993_p</t>
  </si>
  <si>
    <t>3381233885174371_p</t>
  </si>
  <si>
    <t>539068</t>
  </si>
  <si>
    <t>3777327053395892_p</t>
  </si>
  <si>
    <t>4910699850359088_p</t>
  </si>
  <si>
    <t>538167</t>
  </si>
  <si>
    <t>1379761659372507_p</t>
  </si>
  <si>
    <t>2222041541869166_p</t>
  </si>
  <si>
    <t>539301</t>
  </si>
  <si>
    <t>4565304927448189_p</t>
  </si>
  <si>
    <t>6805519733288384_p</t>
  </si>
  <si>
    <t>540902</t>
  </si>
  <si>
    <t>4583423678435871_p</t>
  </si>
  <si>
    <t>4749483921575229_p</t>
  </si>
  <si>
    <t>536336</t>
  </si>
  <si>
    <t>6142808250316711_p</t>
  </si>
  <si>
    <t>6791076395409016_p</t>
  </si>
  <si>
    <t>537749</t>
  </si>
  <si>
    <t>6521778276620629_p</t>
  </si>
  <si>
    <t>1222743250194819_p</t>
  </si>
  <si>
    <t>539009</t>
  </si>
  <si>
    <t>3212729034137215_p</t>
  </si>
  <si>
    <t>4205253271048573_p</t>
  </si>
  <si>
    <t>541438</t>
  </si>
  <si>
    <t>1573159830722119_p</t>
  </si>
  <si>
    <t>6659580333578331_p</t>
  </si>
  <si>
    <t>539562</t>
  </si>
  <si>
    <t>1728428348093537_p</t>
  </si>
  <si>
    <t>7915990515793136_p</t>
  </si>
  <si>
    <t>540892</t>
  </si>
  <si>
    <t>2271170379258907_p</t>
  </si>
  <si>
    <t>4114887337072855_p</t>
  </si>
  <si>
    <t>538187</t>
  </si>
  <si>
    <t>2272529483252840_p</t>
  </si>
  <si>
    <t>4891953967952832_p</t>
  </si>
  <si>
    <t>539094</t>
  </si>
  <si>
    <t>2296315481214330_p</t>
  </si>
  <si>
    <t>4421340975707462_p</t>
  </si>
  <si>
    <t>539957</t>
  </si>
  <si>
    <t>1843464648341111_p</t>
  </si>
  <si>
    <t>5602638660080187_p</t>
  </si>
  <si>
    <t>538297</t>
  </si>
  <si>
    <t>8555891600604023_p</t>
  </si>
  <si>
    <t>8279326526780192_p</t>
  </si>
  <si>
    <t>537369</t>
  </si>
  <si>
    <t>1910778687911079_p</t>
  </si>
  <si>
    <t>5739042239664356_p</t>
  </si>
  <si>
    <t>540147</t>
  </si>
  <si>
    <t>1918140620987832_p</t>
  </si>
  <si>
    <t>5191219303838161_p</t>
  </si>
  <si>
    <t>540293</t>
  </si>
  <si>
    <t>8570582440712292_p</t>
  </si>
  <si>
    <t>7812752182243124_p</t>
  </si>
  <si>
    <t>538114</t>
  </si>
  <si>
    <t>7641798806692597_p</t>
  </si>
  <si>
    <t>7656127980527559_p</t>
  </si>
  <si>
    <t>540957</t>
  </si>
  <si>
    <t>2905360942765060_p</t>
  </si>
  <si>
    <t>7239053950768383_p</t>
  </si>
  <si>
    <t>542536</t>
  </si>
  <si>
    <t>6912924387552862_p</t>
  </si>
  <si>
    <t>7230150821334344_p</t>
  </si>
  <si>
    <t>540962</t>
  </si>
  <si>
    <t>3532936382592778_p</t>
  </si>
  <si>
    <t>2856923866754742_p</t>
  </si>
  <si>
    <t>541207</t>
  </si>
  <si>
    <t>2373571110351997_p</t>
  </si>
  <si>
    <t>1222941326119414_p</t>
  </si>
  <si>
    <t>540981</t>
  </si>
  <si>
    <t>2582329254134450_p</t>
  </si>
  <si>
    <t>1123579033993922_p</t>
  </si>
  <si>
    <t>540749</t>
  </si>
  <si>
    <t>6340614482881850_p</t>
  </si>
  <si>
    <t>1183107060984517_p</t>
  </si>
  <si>
    <t>539115</t>
  </si>
  <si>
    <t>6122691358819144_p</t>
  </si>
  <si>
    <t>5579383485371610_p</t>
  </si>
  <si>
    <t>离职-吴靓</t>
  </si>
  <si>
    <t>亚欧1组</t>
  </si>
  <si>
    <t>537552</t>
  </si>
  <si>
    <t>8839766949471148_p</t>
  </si>
  <si>
    <t>7745711755402510_p</t>
  </si>
  <si>
    <t>543061</t>
  </si>
  <si>
    <t>8983945180252664_p</t>
  </si>
  <si>
    <t>6137993353042113_p</t>
  </si>
  <si>
    <t>539929</t>
  </si>
  <si>
    <t>3634298951946283_p</t>
  </si>
  <si>
    <t>3866012171867674_p</t>
  </si>
  <si>
    <t>542390</t>
  </si>
  <si>
    <t>6760050898872857_p</t>
  </si>
  <si>
    <t>8243347611918712_p</t>
  </si>
  <si>
    <t>541987</t>
  </si>
  <si>
    <t>6836918506761174_p</t>
  </si>
  <si>
    <t>7845554273691161_p</t>
  </si>
  <si>
    <t>539823</t>
  </si>
  <si>
    <t>7187467478724962_p</t>
  </si>
  <si>
    <t>3135999843340142_p</t>
  </si>
  <si>
    <t>543462</t>
  </si>
  <si>
    <t>7276115869874781_p</t>
  </si>
  <si>
    <t>4703565756025332_p</t>
  </si>
  <si>
    <t>nick.chatteerathana</t>
  </si>
  <si>
    <t>541052</t>
  </si>
  <si>
    <t>7324764864869714_p</t>
  </si>
  <si>
    <t>2355864488609453_p</t>
  </si>
  <si>
    <t>540484</t>
  </si>
  <si>
    <t>7363090224938000_p</t>
  </si>
  <si>
    <t>4743932392663920_p</t>
  </si>
  <si>
    <t>539499</t>
  </si>
  <si>
    <t>8221323464583861_p</t>
  </si>
  <si>
    <t>2383752233774974_p</t>
  </si>
  <si>
    <t>543235</t>
  </si>
  <si>
    <t>8572001547863016_p</t>
  </si>
  <si>
    <t>5716062509748792_p</t>
  </si>
  <si>
    <t>542586</t>
  </si>
  <si>
    <t>2947528544350061_p</t>
  </si>
  <si>
    <t>5659858714204556_p</t>
  </si>
  <si>
    <t>540348</t>
  </si>
  <si>
    <t>8301933331625139_p</t>
  </si>
  <si>
    <t>6476570581557964_p</t>
  </si>
  <si>
    <t>540595</t>
  </si>
  <si>
    <t>8445498655259067_p</t>
  </si>
  <si>
    <t>8470885660176492_p</t>
  </si>
  <si>
    <t>539165</t>
  </si>
  <si>
    <t>5367753598440284_p</t>
  </si>
  <si>
    <t>5673257965044003_p</t>
  </si>
  <si>
    <t>540857</t>
  </si>
  <si>
    <t>2127097862984565_p</t>
  </si>
  <si>
    <t>2671898309467654_p</t>
  </si>
  <si>
    <t>539779</t>
  </si>
  <si>
    <t>2137090213250551_p</t>
  </si>
  <si>
    <t>2850347897831142_p</t>
  </si>
  <si>
    <t>540114</t>
  </si>
  <si>
    <t>5489135079424053_p</t>
  </si>
  <si>
    <t>4566469834754640_p</t>
  </si>
  <si>
    <t>538795</t>
  </si>
  <si>
    <t>1251897410257280_p</t>
  </si>
  <si>
    <t>2615789871240405_p</t>
  </si>
  <si>
    <t>537719</t>
  </si>
  <si>
    <t>8655494087981791_p</t>
  </si>
  <si>
    <t>3331972508379234_p</t>
  </si>
  <si>
    <t>539477</t>
  </si>
  <si>
    <t>8711624568770150_p</t>
  </si>
  <si>
    <t>2145582498234744_p</t>
  </si>
  <si>
    <t>538513</t>
  </si>
  <si>
    <t>7586437855575396_p</t>
  </si>
  <si>
    <t>7882957283964244_p</t>
  </si>
  <si>
    <t>539125</t>
  </si>
  <si>
    <t>2741315956820031_p</t>
  </si>
  <si>
    <t>2808336334998111_p</t>
  </si>
  <si>
    <t>540986</t>
  </si>
  <si>
    <t>6388645924494773_p</t>
  </si>
  <si>
    <t>3317809325566166_p</t>
  </si>
  <si>
    <t>537755</t>
  </si>
  <si>
    <t>3265269899567976_p</t>
  </si>
  <si>
    <t>8165204035712084_p</t>
  </si>
  <si>
    <t>539641</t>
  </si>
  <si>
    <t>3355203782048789_p</t>
  </si>
  <si>
    <t>8699278760023489_p</t>
  </si>
  <si>
    <t>539208</t>
  </si>
  <si>
    <t>3360344157322025_p</t>
  </si>
  <si>
    <t>8104503227362998_p</t>
  </si>
  <si>
    <t>538774</t>
  </si>
  <si>
    <t>5306655249639638_p</t>
  </si>
  <si>
    <t>1107852659615832_p</t>
  </si>
  <si>
    <t>541307</t>
  </si>
  <si>
    <t>5389910927824358_p</t>
  </si>
  <si>
    <t>2256032922708541_p</t>
  </si>
  <si>
    <t>543066</t>
  </si>
  <si>
    <t>2210438400989728_p</t>
  </si>
  <si>
    <t>1538881855793035_p</t>
  </si>
  <si>
    <t>541693</t>
  </si>
  <si>
    <t>1440646174725278_p</t>
  </si>
  <si>
    <t>1846232266176117_p</t>
  </si>
  <si>
    <t>543210</t>
  </si>
  <si>
    <t>1228206552722976_p</t>
  </si>
  <si>
    <t>1722655922333111_p</t>
  </si>
  <si>
    <t>539890</t>
  </si>
  <si>
    <t>1883723255999009_p</t>
  </si>
  <si>
    <t>4896961623623698_p</t>
  </si>
  <si>
    <t>541662</t>
  </si>
  <si>
    <t>7475279398627738_p</t>
  </si>
  <si>
    <t>5360113899815139_p</t>
  </si>
  <si>
    <t>541430</t>
  </si>
  <si>
    <t>2978231584435136_p</t>
  </si>
  <si>
    <t>1254379455705338_p</t>
  </si>
  <si>
    <t>541296</t>
  </si>
  <si>
    <t>3110727680741394_p</t>
  </si>
  <si>
    <t>4278662267950387_p</t>
  </si>
  <si>
    <t>542122</t>
  </si>
  <si>
    <t>4140387514509923_p</t>
  </si>
  <si>
    <t>8537256313988550_p</t>
  </si>
  <si>
    <t>537513</t>
  </si>
  <si>
    <t>研学-京华江南梦- 孩子</t>
  </si>
  <si>
    <t>8601622701909163_p</t>
  </si>
  <si>
    <t>2583147463429983_p</t>
  </si>
  <si>
    <t>541623</t>
  </si>
  <si>
    <t>7501463231905418_p</t>
  </si>
  <si>
    <t>6440603122810954_p</t>
  </si>
  <si>
    <t>541326</t>
  </si>
  <si>
    <t>5868690901505083_p</t>
  </si>
  <si>
    <t>1519042385919513_p</t>
  </si>
  <si>
    <t>542612</t>
  </si>
  <si>
    <t>5257826176334669_p</t>
  </si>
  <si>
    <t>3686988492466632_p</t>
  </si>
  <si>
    <t>539689</t>
  </si>
  <si>
    <t>5888355868665882_p</t>
  </si>
  <si>
    <t>2412583067628337_p</t>
  </si>
  <si>
    <t>540148</t>
  </si>
  <si>
    <t>7734170415585935_p</t>
  </si>
  <si>
    <t>7779937158836530_p</t>
  </si>
  <si>
    <t>541777</t>
  </si>
  <si>
    <t>5733892379432816_p</t>
  </si>
  <si>
    <t>8912569783669153_p</t>
  </si>
  <si>
    <t>542383</t>
  </si>
  <si>
    <t>5770771090677164_p</t>
  </si>
  <si>
    <t>7812254125689585_p</t>
  </si>
  <si>
    <t>542326</t>
  </si>
  <si>
    <t>7880640441719423_p</t>
  </si>
  <si>
    <t>5654907137698804_p</t>
  </si>
  <si>
    <t>540217</t>
  </si>
  <si>
    <t>3434728247547873_p</t>
  </si>
  <si>
    <t>5154437562550414_p</t>
  </si>
  <si>
    <t>542811</t>
  </si>
  <si>
    <t>6128547493937253_p</t>
  </si>
  <si>
    <t>7270943787585453_p</t>
  </si>
  <si>
    <t>541679</t>
  </si>
  <si>
    <t>6459444421871520_p</t>
  </si>
  <si>
    <t>3127741186416125_p</t>
  </si>
  <si>
    <t>538596</t>
  </si>
  <si>
    <t>研学-北京-亲子</t>
  </si>
  <si>
    <t>1429250756169572_p</t>
  </si>
  <si>
    <t>2430235849299512_p</t>
  </si>
  <si>
    <t>539259</t>
  </si>
  <si>
    <t>1203603376312833_p</t>
  </si>
  <si>
    <t>7153408077862815_p</t>
  </si>
  <si>
    <t>538463</t>
  </si>
  <si>
    <t>7536358589096105_p</t>
  </si>
  <si>
    <t>7690456959313073_p</t>
  </si>
  <si>
    <t>汪浩</t>
  </si>
  <si>
    <t>543335</t>
  </si>
  <si>
    <t>7573718727246474_p</t>
  </si>
  <si>
    <t>1807129822818593_p</t>
  </si>
  <si>
    <t>540398</t>
  </si>
  <si>
    <t>7590822940954976_p</t>
  </si>
  <si>
    <t>5398191051200021_p</t>
  </si>
  <si>
    <t>543342</t>
  </si>
  <si>
    <t>2886621898810618_p</t>
  </si>
  <si>
    <t>4725249405447980_p</t>
  </si>
  <si>
    <t>542777</t>
  </si>
  <si>
    <t>3118169388870894_p</t>
  </si>
  <si>
    <t>5362767598737806_p</t>
  </si>
  <si>
    <t>543155</t>
  </si>
  <si>
    <t>2739288242527638_p</t>
  </si>
  <si>
    <t>4208675145223908_p</t>
  </si>
  <si>
    <t>542466</t>
  </si>
  <si>
    <t>7775389984304067_p</t>
  </si>
  <si>
    <t>8633148789234895_p</t>
  </si>
  <si>
    <t>542852</t>
  </si>
  <si>
    <t>5669982334561197_p</t>
  </si>
  <si>
    <t>7336145233778370_p</t>
  </si>
  <si>
    <t>537729</t>
  </si>
  <si>
    <t>5705258395010793_p</t>
  </si>
  <si>
    <t>5477543750875416_p</t>
  </si>
  <si>
    <t>542299</t>
  </si>
  <si>
    <t>7104700833465012_p</t>
  </si>
  <si>
    <t>4537538733975293_p</t>
  </si>
  <si>
    <t>537343</t>
  </si>
  <si>
    <t>8778305301512173_p</t>
  </si>
  <si>
    <t>7319747048641219_p</t>
  </si>
  <si>
    <t>537767</t>
  </si>
  <si>
    <t>4528615486932378_p</t>
  </si>
  <si>
    <t>1410701769131852_p</t>
  </si>
  <si>
    <t>537871</t>
  </si>
  <si>
    <t>8895613013816231_p</t>
  </si>
  <si>
    <t>1244048175902365_p</t>
  </si>
  <si>
    <t>538489</t>
  </si>
  <si>
    <t>7882262307180526_p</t>
  </si>
  <si>
    <t>5672221355788178_p</t>
  </si>
  <si>
    <t>536810</t>
  </si>
  <si>
    <t>6896321702460726_p</t>
  </si>
  <si>
    <t>3231351758244996_p</t>
  </si>
  <si>
    <t>543099</t>
  </si>
  <si>
    <t>4478534992940770_p</t>
  </si>
  <si>
    <t>2276207937403364_p</t>
  </si>
  <si>
    <t>540361</t>
  </si>
  <si>
    <t>8875000206874479_p</t>
  </si>
  <si>
    <t>7878098509261588_p</t>
  </si>
  <si>
    <t>542288</t>
  </si>
  <si>
    <t>2359107905456386_p</t>
  </si>
  <si>
    <t>5604832972696033_p</t>
  </si>
  <si>
    <t>541089</t>
  </si>
  <si>
    <t>3656943694421246_p</t>
  </si>
  <si>
    <t>1534981342940962_p</t>
  </si>
  <si>
    <t>535566</t>
  </si>
  <si>
    <t>2407514803302198_p</t>
  </si>
  <si>
    <t>3475250941057487_p</t>
  </si>
  <si>
    <t>540937</t>
  </si>
  <si>
    <t>6584212805016980_p</t>
  </si>
  <si>
    <t>7297814479053490_p</t>
  </si>
  <si>
    <t>538010</t>
  </si>
  <si>
    <t>7354582123145072_p</t>
  </si>
  <si>
    <t>1901807340972300_p</t>
  </si>
  <si>
    <t>543269</t>
  </si>
  <si>
    <t>1677373383222319_p</t>
  </si>
  <si>
    <t>2697258268063354_p</t>
  </si>
  <si>
    <t>538512</t>
  </si>
  <si>
    <t>1702107874431642_p</t>
  </si>
  <si>
    <t>4932690660389615_p</t>
  </si>
  <si>
    <t>540008</t>
  </si>
  <si>
    <t>8286530083553977_p</t>
  </si>
  <si>
    <t>3611120791341687_p</t>
  </si>
  <si>
    <t>534978</t>
  </si>
  <si>
    <t>5840997660835400_p</t>
  </si>
  <si>
    <t>1701738808466461_p</t>
  </si>
  <si>
    <t>539906</t>
  </si>
  <si>
    <t>2733073878104766_p</t>
  </si>
  <si>
    <t>8304601496912213_p</t>
  </si>
  <si>
    <t>541422</t>
  </si>
  <si>
    <t>5754346224587048_p</t>
  </si>
  <si>
    <t>6140262226445220_p</t>
  </si>
  <si>
    <t>542623</t>
  </si>
  <si>
    <t>3469020059702923_p</t>
  </si>
  <si>
    <t>7228146390825583_p</t>
  </si>
  <si>
    <t>538606</t>
  </si>
  <si>
    <t>8777971101379146_p</t>
  </si>
  <si>
    <t>7137179398370633_p</t>
  </si>
  <si>
    <t>542642</t>
  </si>
  <si>
    <t>8905316609728282_p</t>
  </si>
  <si>
    <t>5853855906904466_p</t>
  </si>
  <si>
    <t>541846</t>
  </si>
  <si>
    <t>2392819026556353_p</t>
  </si>
  <si>
    <t>1341438920780758_p</t>
  </si>
  <si>
    <t>540399</t>
  </si>
  <si>
    <t>2506453601205113_p</t>
  </si>
  <si>
    <t>3327384289933035_p</t>
  </si>
  <si>
    <t>539243</t>
  </si>
  <si>
    <t>4800622240958391_p</t>
  </si>
  <si>
    <t>2174394827697513_p</t>
  </si>
  <si>
    <t>538986</t>
  </si>
  <si>
    <t>6123642416027465_p</t>
  </si>
  <si>
    <t>5651008524681541_p</t>
  </si>
  <si>
    <t>540329</t>
  </si>
  <si>
    <t>5912325050554560_p</t>
  </si>
  <si>
    <t>3767029929452458_p</t>
  </si>
  <si>
    <t>540908</t>
  </si>
  <si>
    <t>7843839625201200_p</t>
  </si>
  <si>
    <t>7533654117259890_p</t>
  </si>
  <si>
    <t>542187</t>
  </si>
  <si>
    <t>8841711086415819_p</t>
  </si>
  <si>
    <t>3629962605508898_p</t>
  </si>
  <si>
    <t>541436</t>
  </si>
  <si>
    <t>8876594628150021_p</t>
  </si>
  <si>
    <t>5550983763445889_p</t>
  </si>
  <si>
    <t>540152</t>
  </si>
  <si>
    <t>6132846673901924_p</t>
  </si>
  <si>
    <t>4286289639736402_p</t>
  </si>
  <si>
    <t>537716</t>
  </si>
  <si>
    <t>6211434397528306_p</t>
  </si>
  <si>
    <t>1248164080838993_p</t>
  </si>
  <si>
    <t>540519</t>
  </si>
  <si>
    <t>6718766099614255_p</t>
  </si>
  <si>
    <t>6776658613119328_p</t>
  </si>
  <si>
    <t>541193</t>
  </si>
  <si>
    <t>6559921856883888_p</t>
  </si>
  <si>
    <t>4911950767528302_p</t>
  </si>
  <si>
    <t>541262</t>
  </si>
  <si>
    <t>1688933567411422_p</t>
  </si>
  <si>
    <t>7324573998659173_p</t>
  </si>
  <si>
    <t>538444</t>
  </si>
  <si>
    <t>8237935926122168_p</t>
  </si>
  <si>
    <t>4501501902623796_p</t>
  </si>
  <si>
    <t>542689</t>
  </si>
  <si>
    <t>8419149823185177_p</t>
  </si>
  <si>
    <t>3410891943148930_p</t>
  </si>
  <si>
    <t>540605</t>
  </si>
  <si>
    <t>5362068395670314_p</t>
  </si>
  <si>
    <t>8449556426293139_p</t>
  </si>
  <si>
    <t>541325</t>
  </si>
  <si>
    <t>8459117867418900_p</t>
  </si>
  <si>
    <t>1665749506307512_p</t>
  </si>
  <si>
    <t>543093</t>
  </si>
  <si>
    <t>3918632829589137_p</t>
  </si>
  <si>
    <t>2902710324644345_p</t>
  </si>
  <si>
    <t>541673</t>
  </si>
  <si>
    <t>1309996610453832_p</t>
  </si>
  <si>
    <t>8264081099877591_p</t>
  </si>
  <si>
    <t>541001</t>
  </si>
  <si>
    <t>1361482184581910_p</t>
  </si>
  <si>
    <t>5574235164086684_p</t>
  </si>
  <si>
    <t>537835</t>
  </si>
  <si>
    <t>1156461960275109_p</t>
  </si>
  <si>
    <t>3214083559883486_p</t>
  </si>
  <si>
    <t>541271</t>
  </si>
  <si>
    <t>1199349316066327_p</t>
  </si>
  <si>
    <t>1186294727770730_p</t>
  </si>
  <si>
    <t>540360</t>
  </si>
  <si>
    <t>4443518871714410_p</t>
  </si>
  <si>
    <t>1207295598596473_p</t>
  </si>
  <si>
    <t>537330</t>
  </si>
  <si>
    <t>2869798219334859_p</t>
  </si>
  <si>
    <t>6384368173875857_p</t>
  </si>
  <si>
    <t>543241</t>
  </si>
  <si>
    <t>5336316828966660_p</t>
  </si>
  <si>
    <t>8395338087533725_p</t>
  </si>
  <si>
    <t>539545</t>
  </si>
  <si>
    <t>5446938265535004_p</t>
  </si>
  <si>
    <t>8452723054041970_p</t>
  </si>
  <si>
    <t>540938</t>
  </si>
  <si>
    <t>2173315603921240_p</t>
  </si>
  <si>
    <t>6847778715460105_p</t>
  </si>
  <si>
    <t>542335</t>
  </si>
  <si>
    <t>2255277167590286_p</t>
  </si>
  <si>
    <t>3181073028345710_p</t>
  </si>
  <si>
    <t>539073</t>
  </si>
  <si>
    <t>3845486640159547_p</t>
  </si>
  <si>
    <t>3914155391237303_p</t>
  </si>
  <si>
    <t>541747</t>
  </si>
  <si>
    <t>1462810592487425_p</t>
  </si>
  <si>
    <t>8422518739116842_p</t>
  </si>
  <si>
    <t>542271</t>
  </si>
  <si>
    <t>8485052504556356_p</t>
  </si>
  <si>
    <t>4485038320214382_p</t>
  </si>
  <si>
    <t>540223</t>
  </si>
  <si>
    <t>8510562026157011_p</t>
  </si>
  <si>
    <t>7728569012885435_p</t>
  </si>
  <si>
    <t>538579</t>
  </si>
  <si>
    <t>4320152053250379_p</t>
  </si>
  <si>
    <t>3157804852815467_p</t>
  </si>
  <si>
    <t>542161</t>
  </si>
  <si>
    <t>7531963900398944_p</t>
  </si>
  <si>
    <t>3534981516683082_p</t>
  </si>
  <si>
    <t>536839</t>
  </si>
  <si>
    <t>7550211166336174_p</t>
  </si>
  <si>
    <t>6269309178358442_p</t>
  </si>
  <si>
    <t>543142</t>
  </si>
  <si>
    <t>2406968133031958_p</t>
  </si>
  <si>
    <t>1532384854171067_p</t>
  </si>
  <si>
    <t>540513</t>
  </si>
  <si>
    <t>2462189219150885_p</t>
  </si>
  <si>
    <t>1199199283057431_p</t>
  </si>
  <si>
    <t>542634</t>
  </si>
  <si>
    <t>4775424669709194_p</t>
  </si>
  <si>
    <t>5873957334976892_p</t>
  </si>
  <si>
    <t>538171</t>
  </si>
  <si>
    <t>6388915579096365_p</t>
  </si>
  <si>
    <t>5743368970089415_p</t>
  </si>
  <si>
    <t>539634</t>
  </si>
  <si>
    <t>6398485986942110_p</t>
  </si>
  <si>
    <t>3524329827071433_p</t>
  </si>
  <si>
    <t>542970</t>
  </si>
  <si>
    <t>6417183794180972_p</t>
  </si>
  <si>
    <t>3913633871762417_p</t>
  </si>
  <si>
    <t>541172</t>
  </si>
  <si>
    <t>6424928723983003_p</t>
  </si>
  <si>
    <t>6810492354570816_p</t>
  </si>
  <si>
    <t>541517</t>
  </si>
  <si>
    <t>6224853478860796_p</t>
  </si>
  <si>
    <t>2528098820347600_p</t>
  </si>
  <si>
    <t>539516</t>
  </si>
  <si>
    <t>6780611331997260_p</t>
  </si>
  <si>
    <t>4865334561327249_p</t>
  </si>
  <si>
    <t>536327</t>
  </si>
  <si>
    <t>7316556276914579_p</t>
  </si>
  <si>
    <t>8520369985549202_p</t>
  </si>
  <si>
    <t>马恩岛</t>
  </si>
  <si>
    <t>539183</t>
  </si>
  <si>
    <t>1540534091377628_p</t>
  </si>
  <si>
    <t>6526286535339243_p</t>
  </si>
  <si>
    <t>3276572152229812_p</t>
  </si>
  <si>
    <t>5503232519550287_p</t>
  </si>
  <si>
    <t>537839</t>
  </si>
  <si>
    <t>1609781891077509_p</t>
  </si>
  <si>
    <t>4560630240251766_p</t>
  </si>
  <si>
    <t>539866</t>
  </si>
  <si>
    <t>3248812939654117_p</t>
  </si>
  <si>
    <t>7946966986675784_p</t>
  </si>
  <si>
    <t>543127</t>
  </si>
  <si>
    <t>1587796493855229_p</t>
  </si>
  <si>
    <t>7431974066575590_p</t>
  </si>
  <si>
    <t>539992</t>
  </si>
  <si>
    <t>1689701685998180_p</t>
  </si>
  <si>
    <t>1573071222597404_p</t>
  </si>
  <si>
    <t>537565</t>
  </si>
  <si>
    <t>8270087694604586_p</t>
  </si>
  <si>
    <t>2149939756509505_p</t>
  </si>
  <si>
    <t>537578</t>
  </si>
  <si>
    <t>5306991657226583_p</t>
  </si>
  <si>
    <t>1413615102714811_p</t>
  </si>
  <si>
    <t>543086</t>
  </si>
  <si>
    <t>5469999006989224_p</t>
  </si>
  <si>
    <t>2252860513778094_p</t>
  </si>
  <si>
    <t>543334</t>
  </si>
  <si>
    <t>2265335073231869_p</t>
  </si>
  <si>
    <t>4200653391516501_p</t>
  </si>
  <si>
    <t>540616</t>
  </si>
  <si>
    <t>2278794859727034_p</t>
  </si>
  <si>
    <t>7380257163815617_p</t>
  </si>
  <si>
    <t>538562</t>
  </si>
  <si>
    <t>3669335197603673_p</t>
  </si>
  <si>
    <t>2390812946839307_p</t>
  </si>
  <si>
    <t>540601</t>
  </si>
  <si>
    <t>3676536280656423_p</t>
  </si>
  <si>
    <t>2324320737422719_p</t>
  </si>
  <si>
    <t>542300</t>
  </si>
  <si>
    <t>1333269192448826_p</t>
  </si>
  <si>
    <t>1191723034124426_p</t>
  </si>
  <si>
    <t>543161</t>
  </si>
  <si>
    <t>1343384460520922_p</t>
  </si>
  <si>
    <t>5548687241492133_p</t>
  </si>
  <si>
    <t>537838</t>
  </si>
  <si>
    <t>1344446262044337_p</t>
  </si>
  <si>
    <t>3829261886934772_p</t>
  </si>
  <si>
    <t>535492</t>
  </si>
  <si>
    <t>4144175299362605_p</t>
  </si>
  <si>
    <t>2885208358596524_p</t>
  </si>
  <si>
    <t>538583</t>
  </si>
  <si>
    <t>5180554878196047_p</t>
  </si>
  <si>
    <t>7235756673640072_p</t>
  </si>
  <si>
    <t>542650</t>
  </si>
  <si>
    <t>7765546183702765_p</t>
  </si>
  <si>
    <t>7920801121207891_p</t>
  </si>
  <si>
    <t>539774</t>
  </si>
  <si>
    <t>2740179158817739_p</t>
  </si>
  <si>
    <t>4575673235000304_p</t>
  </si>
  <si>
    <t>540849</t>
  </si>
  <si>
    <t>5641445451495969_p</t>
  </si>
  <si>
    <t>1784312172431551_p</t>
  </si>
  <si>
    <t>539759</t>
  </si>
  <si>
    <t>5694632863340005_p</t>
  </si>
  <si>
    <t>8422346065989718_p</t>
  </si>
  <si>
    <t>541525</t>
  </si>
  <si>
    <t>7844865143471524_p</t>
  </si>
  <si>
    <t>4360018394862591_p</t>
  </si>
  <si>
    <t>541252</t>
  </si>
  <si>
    <t>2818449835347111_p</t>
  </si>
  <si>
    <t>7846234340288719_p</t>
  </si>
  <si>
    <t>542871</t>
  </si>
  <si>
    <t>3475708281599928_p</t>
  </si>
  <si>
    <t>7706940578063394_p</t>
  </si>
  <si>
    <t>538166</t>
  </si>
  <si>
    <t>8734206665429681_p</t>
  </si>
  <si>
    <t>7881369109265725_p</t>
  </si>
  <si>
    <t>542566</t>
  </si>
  <si>
    <t>8736189610623945_p</t>
  </si>
  <si>
    <t>2463312974766942_p</t>
  </si>
  <si>
    <t>542522</t>
  </si>
  <si>
    <t>8760215984593662_p</t>
  </si>
  <si>
    <t>4422955460643880_p</t>
  </si>
  <si>
    <t>540762</t>
  </si>
  <si>
    <t>8816454439270663_p</t>
  </si>
  <si>
    <t>3845541717855425_p</t>
  </si>
  <si>
    <t>538083</t>
  </si>
  <si>
    <t>8821350606973368_p</t>
  </si>
  <si>
    <t>4392605220540397_p</t>
  </si>
  <si>
    <t>538048</t>
  </si>
  <si>
    <t>2460004016359256_p</t>
  </si>
  <si>
    <t>4820621019544814_p</t>
  </si>
  <si>
    <t>537612</t>
  </si>
  <si>
    <t>8253297678712414_p</t>
  </si>
  <si>
    <t>8544936211635923_p</t>
  </si>
  <si>
    <t>543389</t>
  </si>
  <si>
    <t>5280684630297826_p</t>
  </si>
  <si>
    <t>6322173820350684_p</t>
  </si>
  <si>
    <t>538000</t>
  </si>
  <si>
    <t>8419367543960463_p</t>
  </si>
  <si>
    <t>4773795500547721_p</t>
  </si>
  <si>
    <t>538576</t>
  </si>
  <si>
    <t>2115090606654158_p</t>
  </si>
  <si>
    <t>5327936114954473_p</t>
  </si>
  <si>
    <t>539095</t>
  </si>
  <si>
    <t>1431270894001510_p</t>
  </si>
  <si>
    <t>5646562845903431_p</t>
  </si>
  <si>
    <t>540193</t>
  </si>
  <si>
    <t>1826090371472717_p</t>
  </si>
  <si>
    <t>6548291155226453_p</t>
  </si>
  <si>
    <t>538423</t>
  </si>
  <si>
    <t>5539864090766821_p</t>
  </si>
  <si>
    <t>8983418904664696_p</t>
  </si>
  <si>
    <t>539720</t>
  </si>
  <si>
    <t>5549563446417329_p</t>
  </si>
  <si>
    <t>2756621036070392_p</t>
  </si>
  <si>
    <t>538836</t>
  </si>
  <si>
    <t>2780364242083512_p</t>
  </si>
  <si>
    <t>7846934524271818_p</t>
  </si>
  <si>
    <t>540766</t>
  </si>
  <si>
    <t>7873451396703492_p</t>
  </si>
  <si>
    <t>2674334756178900_p</t>
  </si>
  <si>
    <t>540645</t>
  </si>
  <si>
    <t>5791430120661088_p</t>
  </si>
  <si>
    <t>2586668628785803_p</t>
  </si>
  <si>
    <t>539930</t>
  </si>
  <si>
    <t>2854046727197449_p</t>
  </si>
  <si>
    <t>6269895839947510_p</t>
  </si>
  <si>
    <t>541116</t>
  </si>
  <si>
    <t>5109175627949641_p</t>
  </si>
  <si>
    <t>4538609390456177_p</t>
  </si>
  <si>
    <t>541559</t>
  </si>
  <si>
    <t>5859576637530170_p</t>
  </si>
  <si>
    <t>1119664822236336_p</t>
  </si>
  <si>
    <t>542353</t>
  </si>
  <si>
    <t>2631645730940097_p</t>
  </si>
  <si>
    <t>1133341230162477_p</t>
  </si>
  <si>
    <t>542359</t>
  </si>
  <si>
    <t>2645008479410922_p</t>
  </si>
  <si>
    <t>6725941628460591_p</t>
  </si>
  <si>
    <t>537989</t>
  </si>
  <si>
    <t>2723732250831233_p</t>
  </si>
  <si>
    <t>4463159727049862_p</t>
  </si>
  <si>
    <t>542678</t>
  </si>
  <si>
    <t>5659405456896427_p</t>
  </si>
  <si>
    <t>2691387524263172_p</t>
  </si>
  <si>
    <t>540648</t>
  </si>
  <si>
    <t>7822884691589168_p</t>
  </si>
  <si>
    <t>1310185312748530_p</t>
  </si>
  <si>
    <t>540269</t>
  </si>
  <si>
    <t>2857594303159596_p</t>
  </si>
  <si>
    <t>6794943796736629_p</t>
  </si>
  <si>
    <t>537697</t>
  </si>
  <si>
    <t>4516793476958018_p</t>
  </si>
  <si>
    <t>1593291735009649_p</t>
  </si>
  <si>
    <t>541402</t>
  </si>
  <si>
    <t>4530903172102382_p</t>
  </si>
  <si>
    <t>7786501724863717_p</t>
  </si>
  <si>
    <t>537594</t>
  </si>
  <si>
    <t>4539264434746413_p</t>
  </si>
  <si>
    <t>7193580612917410_p</t>
  </si>
  <si>
    <t>539096</t>
  </si>
  <si>
    <t>4611667345015334_p</t>
  </si>
  <si>
    <t>3491740619152194_p</t>
  </si>
  <si>
    <t>542404</t>
  </si>
  <si>
    <t>3620991110220035_p</t>
  </si>
  <si>
    <t>2173982326605216_p</t>
  </si>
  <si>
    <t>542676</t>
  </si>
  <si>
    <t>1773017946951271_p</t>
  </si>
  <si>
    <t>2393454059584952_p</t>
  </si>
  <si>
    <t>536886</t>
  </si>
  <si>
    <t>5408375953308084_p</t>
  </si>
  <si>
    <t>6383784937288355_p</t>
  </si>
  <si>
    <t>537329</t>
  </si>
  <si>
    <t>2173585406804485_p</t>
  </si>
  <si>
    <t>1132216318023210_p</t>
  </si>
  <si>
    <t>539126</t>
  </si>
  <si>
    <t>3680872900003487_p</t>
  </si>
  <si>
    <t>3335393294650547_p</t>
  </si>
  <si>
    <t>537713</t>
  </si>
  <si>
    <t>3734692030816581_p</t>
  </si>
  <si>
    <t>6821708293037961_p</t>
  </si>
  <si>
    <t>542125</t>
  </si>
  <si>
    <t>3898736797640188_p</t>
  </si>
  <si>
    <t>2645127046118245_p</t>
  </si>
  <si>
    <t>542568</t>
  </si>
  <si>
    <t>1206138010229278_p</t>
  </si>
  <si>
    <t>8332277135679009_p</t>
  </si>
  <si>
    <t>537955</t>
  </si>
  <si>
    <t>4226366376755287_p</t>
  </si>
  <si>
    <t>6350950381856589_p</t>
  </si>
  <si>
    <t>537744</t>
  </si>
  <si>
    <t>538053</t>
  </si>
  <si>
    <t>7413627978739898_p</t>
  </si>
  <si>
    <t>8438638006080829_p</t>
  </si>
  <si>
    <t>539794</t>
  </si>
  <si>
    <t>7607341169350415_p</t>
  </si>
  <si>
    <t>7861673065430024_p</t>
  </si>
  <si>
    <t>536037</t>
  </si>
  <si>
    <t>3111719484590161_p</t>
  </si>
  <si>
    <t>1338426045415906_p</t>
  </si>
  <si>
    <t>541002</t>
  </si>
  <si>
    <t>8151766642628085_p</t>
  </si>
  <si>
    <t>5236761065338246_p</t>
  </si>
  <si>
    <t>538009</t>
  </si>
  <si>
    <t>5103035936706716_p</t>
  </si>
  <si>
    <t>8906211581593637_p</t>
  </si>
  <si>
    <t>538123</t>
  </si>
  <si>
    <t>5192254556347350_p</t>
  </si>
  <si>
    <t>6423969341197550_p</t>
  </si>
  <si>
    <t>538937</t>
  </si>
  <si>
    <t>1871868128715767_p</t>
  </si>
  <si>
    <t>5184046614096809_p</t>
  </si>
  <si>
    <t>540335</t>
  </si>
  <si>
    <t>8534453873716490_p</t>
  </si>
  <si>
    <t>1770607701626403_p</t>
  </si>
  <si>
    <t>538302</t>
  </si>
  <si>
    <t>8667741765269120_p</t>
  </si>
  <si>
    <t>2147188971020132_p</t>
  </si>
  <si>
    <t>538323</t>
  </si>
  <si>
    <t>自动续费-标准版25-16</t>
  </si>
  <si>
    <t>7516833280532967_p</t>
  </si>
  <si>
    <t>2894487643222448_p</t>
  </si>
  <si>
    <t>538154</t>
  </si>
  <si>
    <t>7602309555367803_p</t>
  </si>
  <si>
    <t>5631497672421829_p</t>
  </si>
  <si>
    <t>537982</t>
  </si>
  <si>
    <t>8120822387767026_p</t>
  </si>
  <si>
    <t>3859137756797790_p</t>
  </si>
  <si>
    <t>马耳他</t>
  </si>
  <si>
    <t>537872</t>
  </si>
  <si>
    <t>5231695531396246_p</t>
  </si>
  <si>
    <t>6249406805340569_p</t>
  </si>
  <si>
    <t>540141</t>
  </si>
  <si>
    <t>2615341800108453_p</t>
  </si>
  <si>
    <t>6571389667903297_p</t>
  </si>
  <si>
    <t>543202</t>
  </si>
  <si>
    <t>7751011537400675_p</t>
  </si>
  <si>
    <t>4652572750436314_p</t>
  </si>
  <si>
    <t>539338</t>
  </si>
  <si>
    <t>5731543177983240_p</t>
  </si>
  <si>
    <t>7218887469602668_p</t>
  </si>
  <si>
    <t>539797</t>
  </si>
  <si>
    <t>3507728768110275_p</t>
  </si>
  <si>
    <t>8833867712378208_p</t>
  </si>
  <si>
    <t>537931</t>
  </si>
  <si>
    <t>8752472798295528_p</t>
  </si>
  <si>
    <t>7820214450022633_p</t>
  </si>
  <si>
    <t>543094</t>
  </si>
  <si>
    <t>8778797546368352_p</t>
  </si>
  <si>
    <t>1193770223459780_p</t>
  </si>
  <si>
    <t>542723</t>
  </si>
  <si>
    <t>4565840599182719_p</t>
  </si>
  <si>
    <t>1329700332627529_p</t>
  </si>
  <si>
    <t>543245</t>
  </si>
  <si>
    <t>5546219303612796_p</t>
  </si>
  <si>
    <t>3375853386681714_p</t>
  </si>
  <si>
    <t>535833</t>
  </si>
  <si>
    <t>5591332932964415_p</t>
  </si>
  <si>
    <t>3142469626294668_p</t>
  </si>
  <si>
    <t>538419</t>
  </si>
  <si>
    <t>7791715598444398_p</t>
  </si>
  <si>
    <t>6787954053457509_p</t>
  </si>
  <si>
    <t>539107</t>
  </si>
  <si>
    <t>2785682286886694_p</t>
  </si>
  <si>
    <t>3261140412007883_p</t>
  </si>
  <si>
    <t>542508</t>
  </si>
  <si>
    <t>5787086778871688_p</t>
  </si>
  <si>
    <t>5638974320824799_p</t>
  </si>
  <si>
    <t>537649</t>
  </si>
  <si>
    <t>7868733146254513_p</t>
  </si>
  <si>
    <t>7613809712806879_p</t>
  </si>
  <si>
    <t>543135</t>
  </si>
  <si>
    <t>3501818435617869_p</t>
  </si>
  <si>
    <t>1433459116789391_p</t>
  </si>
  <si>
    <t>南非</t>
  </si>
  <si>
    <t>541371</t>
  </si>
  <si>
    <t>3537717799587131_p</t>
  </si>
  <si>
    <t>2601730525802733_p</t>
  </si>
  <si>
    <t>法属圭亚那</t>
  </si>
  <si>
    <t>538945</t>
  </si>
  <si>
    <t>8845787419354613_p</t>
  </si>
  <si>
    <t>8673666524661502_p</t>
  </si>
  <si>
    <t>540416</t>
  </si>
  <si>
    <t>4669607204140038_p</t>
  </si>
  <si>
    <t>7227173805081846_p</t>
  </si>
  <si>
    <t>540395</t>
  </si>
  <si>
    <t>8890112326059570_p</t>
  </si>
  <si>
    <t>7525394726587133_p</t>
  </si>
  <si>
    <t>538452</t>
  </si>
  <si>
    <t>3636236039977434_p</t>
  </si>
  <si>
    <t>5462582321064108_p</t>
  </si>
  <si>
    <t>541675</t>
  </si>
  <si>
    <t>3653652374207200_p</t>
  </si>
  <si>
    <t>1540430300607345_p</t>
  </si>
  <si>
    <t>541122</t>
  </si>
  <si>
    <t>3657920344529584_p</t>
  </si>
  <si>
    <t>6621026705353065_p</t>
  </si>
  <si>
    <t>538090</t>
  </si>
  <si>
    <t>2427046129336629_p</t>
  </si>
  <si>
    <t>3793341317322557_p</t>
  </si>
  <si>
    <t>538155</t>
  </si>
  <si>
    <t>4495763004439561_p</t>
  </si>
  <si>
    <t>1387349842275644_p</t>
  </si>
  <si>
    <t>538810</t>
  </si>
  <si>
    <t>8874567761331596_p</t>
  </si>
  <si>
    <t>3864183612257991_p</t>
  </si>
  <si>
    <t>539711</t>
  </si>
  <si>
    <t>3575830335056960_p</t>
  </si>
  <si>
    <t>7157798110789886_p</t>
  </si>
  <si>
    <t>540516</t>
  </si>
  <si>
    <t>4709782116847199_p</t>
  </si>
  <si>
    <t>6343418164683139_p</t>
  </si>
  <si>
    <t>537918</t>
  </si>
  <si>
    <t>3654206636648742_p</t>
  </si>
  <si>
    <t>3173147496845497_p</t>
  </si>
  <si>
    <t>537996</t>
  </si>
  <si>
    <t>2467954392985581_p</t>
  </si>
  <si>
    <t>8707767967384566_p</t>
  </si>
  <si>
    <t>542286</t>
  </si>
  <si>
    <t>2484489815971154_p</t>
  </si>
  <si>
    <t>5349719022793255_p</t>
  </si>
  <si>
    <t>539057</t>
  </si>
  <si>
    <t>6186599843780080_p</t>
  </si>
  <si>
    <t>2663829653794406_p</t>
  </si>
  <si>
    <t>539309</t>
  </si>
  <si>
    <t>6402194495275272_p</t>
  </si>
  <si>
    <t>6366219232289106_p</t>
  </si>
  <si>
    <t>542044</t>
  </si>
  <si>
    <t>6668169234052810_p</t>
  </si>
  <si>
    <t>7771553484452326_p</t>
  </si>
  <si>
    <t>542775</t>
  </si>
  <si>
    <t>6231876221182995_p</t>
  </si>
  <si>
    <t>7445400358281748_p</t>
  </si>
  <si>
    <t>540883</t>
  </si>
  <si>
    <t>7187036049711692_p</t>
  </si>
  <si>
    <t>5102529669919679_p</t>
  </si>
  <si>
    <t>540999</t>
  </si>
  <si>
    <t>8237469405976413_p</t>
  </si>
  <si>
    <t>1779348472098182_p</t>
  </si>
  <si>
    <t>540420</t>
  </si>
  <si>
    <t>8246863008993305_p</t>
  </si>
  <si>
    <t>8166449333366655_p</t>
  </si>
  <si>
    <t>542104</t>
  </si>
  <si>
    <t>1775050502575416_p</t>
  </si>
  <si>
    <t>8934936335095603_p</t>
  </si>
  <si>
    <t>541610</t>
  </si>
  <si>
    <t>8292915265951155_p</t>
  </si>
  <si>
    <t>3908270256018515_p</t>
  </si>
  <si>
    <t>539796</t>
  </si>
  <si>
    <t>3660645526686982_p</t>
  </si>
  <si>
    <t>4743280771747630_p</t>
  </si>
  <si>
    <t>537587</t>
  </si>
  <si>
    <t>6130783149465713_p</t>
  </si>
  <si>
    <t>3168232318440343_p</t>
  </si>
  <si>
    <t>541051</t>
  </si>
  <si>
    <t>6691322604733832_p</t>
  </si>
  <si>
    <t>6560322964354729_p</t>
  </si>
  <si>
    <t>537883</t>
  </si>
  <si>
    <t>6294678503283097_p</t>
  </si>
  <si>
    <t>2528620753722667_p</t>
  </si>
  <si>
    <t>538620</t>
  </si>
  <si>
    <t>6827751293555369_p</t>
  </si>
  <si>
    <t>2551117429701277_p</t>
  </si>
  <si>
    <t>538033</t>
  </si>
  <si>
    <t>6863520865607785_p</t>
  </si>
  <si>
    <t>2726621043910281_p</t>
  </si>
  <si>
    <t>540316</t>
  </si>
  <si>
    <t>7263501931596071_p</t>
  </si>
  <si>
    <t>8660239286260672_p</t>
  </si>
  <si>
    <t>542281</t>
  </si>
  <si>
    <t>5213242187049902_p</t>
  </si>
  <si>
    <t>8177542483670596_p</t>
  </si>
  <si>
    <t>538619</t>
  </si>
  <si>
    <t>8768672916160702_p</t>
  </si>
  <si>
    <t>4475331780914180_p</t>
  </si>
  <si>
    <t>539148</t>
  </si>
  <si>
    <t>4515601216883819_p</t>
  </si>
  <si>
    <t>2534693319835444_p</t>
  </si>
  <si>
    <t>542528</t>
  </si>
  <si>
    <t>8833418038691687_p</t>
  </si>
  <si>
    <t>4385911386233527_p</t>
  </si>
  <si>
    <t>539925</t>
  </si>
  <si>
    <t>4648369027011658_p</t>
  </si>
  <si>
    <t>2422759075999511_p</t>
  </si>
  <si>
    <t>537701</t>
  </si>
  <si>
    <t>6776468299501708_p</t>
  </si>
  <si>
    <t>1901257470873490_p</t>
  </si>
  <si>
    <t>538517</t>
  </si>
  <si>
    <t>6825430986959858_p</t>
  </si>
  <si>
    <t>7693736258174822_p</t>
  </si>
  <si>
    <t>538971</t>
  </si>
  <si>
    <t>7165745878247515_p</t>
  </si>
  <si>
    <t>1124769842953186_p</t>
  </si>
  <si>
    <t>537762</t>
  </si>
  <si>
    <t>7228544343178043_p</t>
  </si>
  <si>
    <t>4364723560473922_p</t>
  </si>
  <si>
    <t>540285</t>
  </si>
  <si>
    <t>1587935501240062_p</t>
  </si>
  <si>
    <t>1189664292556255_p</t>
  </si>
  <si>
    <t>540598</t>
  </si>
  <si>
    <t>1669525798584419_p</t>
  </si>
  <si>
    <t>5743035648935985_p</t>
  </si>
  <si>
    <t>539901</t>
  </si>
  <si>
    <t>自动续费-拓展版25-16</t>
  </si>
  <si>
    <t>8381395609400147_p</t>
  </si>
  <si>
    <t>8720879687279353_p</t>
  </si>
  <si>
    <t>540592</t>
  </si>
  <si>
    <t>5369608438840600_p</t>
  </si>
  <si>
    <t>4916099906428031_p</t>
  </si>
  <si>
    <t>539629</t>
  </si>
  <si>
    <t>2265243399913450_p</t>
  </si>
  <si>
    <t>6109914482115453_p</t>
  </si>
  <si>
    <t>540715</t>
  </si>
  <si>
    <t>3715905010081742_p</t>
  </si>
  <si>
    <t>2446206669895225_p</t>
  </si>
  <si>
    <t>539975</t>
  </si>
  <si>
    <t>1382478962801572_p</t>
  </si>
  <si>
    <t>8210818726440223_p</t>
  </si>
  <si>
    <t>540001</t>
  </si>
  <si>
    <t>8480030158832257_p</t>
  </si>
  <si>
    <t>1616509667273327_p</t>
  </si>
  <si>
    <t>540032</t>
  </si>
  <si>
    <t>4208132564285797_p</t>
  </si>
  <si>
    <t>1539869854392746_p</t>
  </si>
  <si>
    <t>537700</t>
  </si>
  <si>
    <t>4427540203227036_p</t>
  </si>
  <si>
    <t>2128327065752902_p</t>
  </si>
  <si>
    <t>541960</t>
  </si>
  <si>
    <t>2441286995650540_p</t>
  </si>
  <si>
    <t>5558788743781467_p</t>
  </si>
  <si>
    <t>537589</t>
  </si>
  <si>
    <t>4749868864046579_p</t>
  </si>
  <si>
    <t>5430354594928407_p</t>
  </si>
  <si>
    <t>543057</t>
  </si>
  <si>
    <t>2558388587367833_p</t>
  </si>
  <si>
    <t>1350159692752222_p</t>
  </si>
  <si>
    <t>539887</t>
  </si>
  <si>
    <t>6215107700986288_p</t>
  </si>
  <si>
    <t>6835697522494694_p</t>
  </si>
  <si>
    <t>540916</t>
  </si>
  <si>
    <t>3219694281709870_p</t>
  </si>
  <si>
    <t>1731335195596212_p</t>
  </si>
  <si>
    <t>540953</t>
  </si>
  <si>
    <t>1638671396016952_p</t>
  </si>
  <si>
    <t>4385211151617043_p</t>
  </si>
  <si>
    <t>542015</t>
  </si>
  <si>
    <t>2162044523450771_p</t>
  </si>
  <si>
    <t>8218043041116677_p</t>
  </si>
  <si>
    <t>540279</t>
  </si>
  <si>
    <t>2217585242244644_p</t>
  </si>
  <si>
    <t>7686230200763666_p</t>
  </si>
  <si>
    <t>542546</t>
  </si>
  <si>
    <t>3740223204750963_p</t>
  </si>
  <si>
    <t>4686122465113437_p</t>
  </si>
  <si>
    <t>539853</t>
  </si>
  <si>
    <t>3762951636632285_p</t>
  </si>
  <si>
    <t>2613943558135833_p</t>
  </si>
  <si>
    <t>537707</t>
  </si>
  <si>
    <t>1333187013340367_p</t>
  </si>
  <si>
    <t>8231511823195288_p</t>
  </si>
  <si>
    <t>537652</t>
  </si>
  <si>
    <t>1904627827211894_p</t>
  </si>
  <si>
    <t>4997461956770570_p</t>
  </si>
  <si>
    <t>539442</t>
  </si>
  <si>
    <t>5130673318937477_p</t>
  </si>
  <si>
    <t>5728035108543565_p</t>
  </si>
  <si>
    <t>538496</t>
  </si>
  <si>
    <t>5594013754619468_p</t>
  </si>
  <si>
    <t>8290742111795902_p</t>
  </si>
  <si>
    <t>536664</t>
  </si>
  <si>
    <t>5632172450164912_p</t>
  </si>
  <si>
    <t>1379266432205352_p</t>
  </si>
  <si>
    <t>539261</t>
  </si>
  <si>
    <t>7878961522148945_p</t>
  </si>
  <si>
    <t>1516739648875547_p</t>
  </si>
  <si>
    <t>539151</t>
  </si>
  <si>
    <t>8751184824654122_p</t>
  </si>
  <si>
    <t>4425237191176621_p</t>
  </si>
  <si>
    <t>541117</t>
  </si>
  <si>
    <t>4577015357358910_p</t>
  </si>
  <si>
    <t>8695085616599382_p</t>
  </si>
  <si>
    <t>541257</t>
  </si>
  <si>
    <t>3583645659918818_p</t>
  </si>
  <si>
    <t>7861354794061751_p</t>
  </si>
  <si>
    <t>542879</t>
  </si>
  <si>
    <t>3663099183460528_p</t>
  </si>
  <si>
    <t>6119959085829268_p</t>
  </si>
  <si>
    <t>540188</t>
  </si>
  <si>
    <t>2504748588125096_p</t>
  </si>
  <si>
    <t>1317851959115386_p</t>
  </si>
  <si>
    <t>538634</t>
  </si>
  <si>
    <t>2527000587027834_p</t>
  </si>
  <si>
    <t>6234708902045814_p</t>
  </si>
  <si>
    <t>537597</t>
  </si>
  <si>
    <t>6404637992656037_p</t>
  </si>
  <si>
    <t>8521890719481089_p</t>
  </si>
  <si>
    <t>540573</t>
  </si>
  <si>
    <t>6545527318475606_p</t>
  </si>
  <si>
    <t>8822295941685252_p</t>
  </si>
  <si>
    <t>539518</t>
  </si>
  <si>
    <t>1617438012502298_p</t>
  </si>
  <si>
    <t>1655790038402179_p</t>
  </si>
  <si>
    <t>538687</t>
  </si>
  <si>
    <t>1675807221454929_p</t>
  </si>
  <si>
    <t>1656624859933801_p</t>
  </si>
  <si>
    <t>538142</t>
  </si>
  <si>
    <t>6351075756280380_p</t>
  </si>
  <si>
    <t>4359230360323329_p</t>
  </si>
  <si>
    <t>539322</t>
  </si>
  <si>
    <t>6153591171979014_p</t>
  </si>
  <si>
    <t>6323449809923609_p</t>
  </si>
  <si>
    <t>538021</t>
  </si>
  <si>
    <t>6254250002247645_p</t>
  </si>
  <si>
    <t>1916227297811920_p</t>
  </si>
  <si>
    <t>537674</t>
  </si>
  <si>
    <t>3354867753287843_p</t>
  </si>
  <si>
    <t>7770124925895272_p</t>
  </si>
  <si>
    <t>542159</t>
  </si>
  <si>
    <t>1721316376290172_p</t>
  </si>
  <si>
    <t>8328606921079431_p</t>
  </si>
  <si>
    <t>537608</t>
  </si>
  <si>
    <t>8268565142999491_p</t>
  </si>
  <si>
    <t>3753102348635284_p</t>
  </si>
  <si>
    <t>537720</t>
  </si>
  <si>
    <t>8289551827765062_p</t>
  </si>
  <si>
    <t>6179887484349053_p</t>
  </si>
  <si>
    <t>540442</t>
  </si>
  <si>
    <t>5373217032941944_p</t>
  </si>
  <si>
    <t>2124150621128851_p</t>
  </si>
  <si>
    <t>542447</t>
  </si>
  <si>
    <t>2267007133646016_p</t>
  </si>
  <si>
    <t>8436537082327905_p</t>
  </si>
  <si>
    <t>542637</t>
  </si>
  <si>
    <t>3807773567878437_p</t>
  </si>
  <si>
    <t>7325344875308965_p</t>
  </si>
  <si>
    <t>540952</t>
  </si>
  <si>
    <t>1485690579161261_p</t>
  </si>
  <si>
    <t>4133531169568625_p</t>
  </si>
  <si>
    <t>539658</t>
  </si>
  <si>
    <t>1104527054328904_p</t>
  </si>
  <si>
    <t>6451490357629535_p</t>
  </si>
  <si>
    <t>538036</t>
  </si>
  <si>
    <t>8553423598185975_p</t>
  </si>
  <si>
    <t>3104993834491479_p</t>
  </si>
  <si>
    <t>541399</t>
  </si>
  <si>
    <t>8349759847517669_p</t>
  </si>
  <si>
    <t>6461813171783536_p</t>
  </si>
  <si>
    <t>540949</t>
  </si>
  <si>
    <t>5333717420514063_p</t>
  </si>
  <si>
    <t>8863738872316322_p</t>
  </si>
  <si>
    <t>540697</t>
  </si>
  <si>
    <t>8428847962175223_p</t>
  </si>
  <si>
    <t>8801519194985611_p</t>
  </si>
  <si>
    <t>542681</t>
  </si>
  <si>
    <t>2115795569362268_p</t>
  </si>
  <si>
    <t>1876392633795645_p</t>
  </si>
  <si>
    <t>539251</t>
  </si>
  <si>
    <t>1468701237423085_p</t>
  </si>
  <si>
    <t>5326734477810691_p</t>
  </si>
  <si>
    <t>539304</t>
  </si>
  <si>
    <t>1523590203919602_p</t>
  </si>
  <si>
    <t>7820337195817114_p</t>
  </si>
  <si>
    <t>541708</t>
  </si>
  <si>
    <t>8695328445124265_p</t>
  </si>
  <si>
    <t>2618045938125497_p</t>
  </si>
  <si>
    <t>541864</t>
  </si>
  <si>
    <t>8728427629643552_p</t>
  </si>
  <si>
    <t>8899806509034996_p</t>
  </si>
  <si>
    <t>541102</t>
  </si>
  <si>
    <t>5136559698259030_p</t>
  </si>
  <si>
    <t>1122259283868455_p</t>
  </si>
  <si>
    <t>542184</t>
  </si>
  <si>
    <t>2613600693891971_p</t>
  </si>
  <si>
    <t>8878210984014489_p</t>
  </si>
  <si>
    <t>538100</t>
  </si>
  <si>
    <t>7756668992655294_p</t>
  </si>
  <si>
    <t>2171629007543663_p</t>
  </si>
  <si>
    <t>537558</t>
  </si>
  <si>
    <t>4718018398463225_p</t>
  </si>
  <si>
    <t>5285110587912577_p</t>
  </si>
  <si>
    <t>541661</t>
  </si>
  <si>
    <t>2478044050597078_p</t>
  </si>
  <si>
    <t>7498157110085228_p</t>
  </si>
  <si>
    <t>542112</t>
  </si>
  <si>
    <t>202308-55分钟1对1 - 进阶版 - 订阅课包 - 8</t>
  </si>
  <si>
    <t>2536322771241342_p</t>
  </si>
  <si>
    <t>1139290865634592_p</t>
  </si>
  <si>
    <t>542683</t>
  </si>
  <si>
    <t>4855446479591184_p</t>
  </si>
  <si>
    <t>3276672731198304_p</t>
  </si>
  <si>
    <t>537638</t>
  </si>
  <si>
    <t>6665176730734586_p</t>
  </si>
  <si>
    <t>4606596462346713_p</t>
  </si>
  <si>
    <t>542379</t>
  </si>
  <si>
    <t>6280097345816610_p</t>
  </si>
  <si>
    <t>5289842600829951_p</t>
  </si>
  <si>
    <t>540546</t>
  </si>
  <si>
    <t>7217788214669607_p</t>
  </si>
  <si>
    <t>8836459835145123_p</t>
  </si>
  <si>
    <t>542859</t>
  </si>
  <si>
    <t>7317888629443494_p</t>
  </si>
  <si>
    <t>5198328766233073_p</t>
  </si>
  <si>
    <t>542127</t>
  </si>
  <si>
    <t>3180449483940394_p</t>
  </si>
  <si>
    <t>8581281332447485_p</t>
  </si>
  <si>
    <t>541017</t>
  </si>
  <si>
    <t>1687650247772203_p</t>
  </si>
  <si>
    <t>3733341631357164_p</t>
  </si>
  <si>
    <t>542260</t>
  </si>
  <si>
    <t>2182886106297446_p</t>
  </si>
  <si>
    <t>8642687247730849_p</t>
  </si>
  <si>
    <t>537984</t>
  </si>
  <si>
    <t>2204718436732634_p</t>
  </si>
  <si>
    <t>4566617835131380_p</t>
  </si>
  <si>
    <t>542551</t>
  </si>
  <si>
    <t>2229700752242906_p</t>
  </si>
  <si>
    <t>1770564040219664_p</t>
  </si>
  <si>
    <t>538708</t>
  </si>
  <si>
    <t>8524395181455089_p</t>
  </si>
  <si>
    <t>8183267544776966_p</t>
  </si>
  <si>
    <t>540327</t>
  </si>
  <si>
    <t>2025研学-早鸟定金</t>
  </si>
  <si>
    <t>8617120768073013_p</t>
  </si>
  <si>
    <t>8249143304770318_p</t>
  </si>
  <si>
    <t>537688</t>
  </si>
  <si>
    <t>4441527552530414_p</t>
  </si>
  <si>
    <t>7191655842790706_p</t>
  </si>
  <si>
    <t>542137</t>
  </si>
  <si>
    <t>7591752964372859_p</t>
  </si>
  <si>
    <t>5281090209476782_p</t>
  </si>
  <si>
    <t>540996</t>
  </si>
  <si>
    <t>4252776585829303_p</t>
  </si>
  <si>
    <t>8149709257948279_p</t>
  </si>
  <si>
    <t>539582</t>
  </si>
  <si>
    <t>7483117535173368_p</t>
  </si>
  <si>
    <t>8758006676879867_p</t>
  </si>
  <si>
    <t>541381</t>
  </si>
  <si>
    <t>2870134877123581_p</t>
  </si>
  <si>
    <t>2499688398173832_p</t>
  </si>
  <si>
    <t>539211</t>
  </si>
  <si>
    <t>5596625789755292_p</t>
  </si>
  <si>
    <t>5287049972699198_p</t>
  </si>
  <si>
    <t>541532</t>
  </si>
  <si>
    <t>2746384953916884_p</t>
  </si>
  <si>
    <t>2502225160374093_p</t>
  </si>
  <si>
    <t>538016</t>
  </si>
  <si>
    <t>5654952235406623_p</t>
  </si>
  <si>
    <t>6362417642596483_p</t>
  </si>
  <si>
    <t>542152</t>
  </si>
  <si>
    <t>5685943502783368_p</t>
  </si>
  <si>
    <t>4714875636855418_p</t>
  </si>
  <si>
    <t>541901</t>
  </si>
  <si>
    <t>7886828278272168_p</t>
  </si>
  <si>
    <t>4711541194636461_p</t>
  </si>
  <si>
    <t>539407</t>
  </si>
  <si>
    <t>8744513154299213_p</t>
  </si>
  <si>
    <t>5244373370828976_p</t>
  </si>
  <si>
    <t>542123</t>
  </si>
  <si>
    <t>2893744660162118_p</t>
  </si>
  <si>
    <t>5307744341970770_p</t>
  </si>
  <si>
    <t>542334</t>
  </si>
  <si>
    <t>4105908995233345_p</t>
  </si>
  <si>
    <t>8823627420382740_p</t>
  </si>
  <si>
    <t>538550</t>
  </si>
  <si>
    <t>7980797378874558_p</t>
  </si>
  <si>
    <t>2373881029582243_p</t>
  </si>
  <si>
    <t>539806</t>
  </si>
  <si>
    <t>5109767252284591_p</t>
  </si>
  <si>
    <t>8861979007105157_p</t>
  </si>
  <si>
    <t>539459</t>
  </si>
  <si>
    <t>5834602700808865_p</t>
  </si>
  <si>
    <t>1289559754638603_p</t>
  </si>
  <si>
    <t>540679</t>
  </si>
  <si>
    <t>5864527004441320_p</t>
  </si>
  <si>
    <t>6169095967126253_p</t>
  </si>
  <si>
    <t>542075</t>
  </si>
  <si>
    <t>202308-55分钟1对1 - 国际版 - 订阅课包 - 8</t>
  </si>
  <si>
    <t>5878509649953969_p</t>
  </si>
  <si>
    <t>3710067795717418_p</t>
  </si>
  <si>
    <t>543428</t>
  </si>
  <si>
    <t>7790869364888579_p</t>
  </si>
  <si>
    <t>5819662006469101_p</t>
  </si>
  <si>
    <t>540368</t>
  </si>
  <si>
    <t>8750444051241018_p</t>
  </si>
  <si>
    <t>5265983475538508_p</t>
  </si>
  <si>
    <t>541754</t>
  </si>
  <si>
    <t>4611987919137900_p</t>
  </si>
  <si>
    <t>4451181134804782_p</t>
  </si>
  <si>
    <t>541082</t>
  </si>
  <si>
    <t>3667896320598260_p</t>
  </si>
  <si>
    <t>6283830309744070_p</t>
  </si>
  <si>
    <t>538079</t>
  </si>
  <si>
    <t>2468914898487608_p</t>
  </si>
  <si>
    <t>5842808734797729_p</t>
  </si>
  <si>
    <t>539417</t>
  </si>
  <si>
    <t>3771500978769308_p</t>
  </si>
  <si>
    <t>1527641247696676_p</t>
  </si>
  <si>
    <t>537912</t>
  </si>
  <si>
    <t>1298758406520820_p</t>
  </si>
  <si>
    <t>5562650269474593_p</t>
  </si>
  <si>
    <t>539108</t>
  </si>
  <si>
    <t>1178899510465331_p</t>
  </si>
  <si>
    <t>8416075782143174_p</t>
  </si>
  <si>
    <t>542890</t>
  </si>
  <si>
    <t>4303988749995082_p</t>
  </si>
  <si>
    <t>2688686605505318_p</t>
  </si>
  <si>
    <t>542435</t>
  </si>
  <si>
    <t>7453810668189101_p</t>
  </si>
  <si>
    <t>8488969198077984_p</t>
  </si>
  <si>
    <t>543392</t>
  </si>
  <si>
    <t>1567633046101854_p</t>
  </si>
  <si>
    <t>2518511396341535_p</t>
  </si>
  <si>
    <t>540103</t>
  </si>
  <si>
    <t>1645108094231019_p</t>
  </si>
  <si>
    <t>5776613200992741_p</t>
  </si>
  <si>
    <t>539490</t>
  </si>
  <si>
    <t>8398396902205624_p</t>
  </si>
  <si>
    <t>2712247710619588_p</t>
  </si>
  <si>
    <t>541144</t>
  </si>
  <si>
    <t>3718875069679458_p</t>
  </si>
  <si>
    <t>5447977772086342_p</t>
  </si>
  <si>
    <t>541146</t>
  </si>
  <si>
    <t>3912223212885517_p</t>
  </si>
  <si>
    <t>7863967325636967_p</t>
  </si>
  <si>
    <t>537717</t>
  </si>
  <si>
    <t>1337471343597491_p</t>
  </si>
  <si>
    <t>3658173270960637_p</t>
  </si>
  <si>
    <t>541242</t>
  </si>
  <si>
    <t>1126436579766436_p</t>
  </si>
  <si>
    <t>5736746472757075_p</t>
  </si>
  <si>
    <t>540381</t>
  </si>
  <si>
    <t>4224343709284831_p</t>
  </si>
  <si>
    <t>1222642608045186_p</t>
  </si>
  <si>
    <t>538017</t>
  </si>
  <si>
    <t>4813063705184108_p</t>
  </si>
  <si>
    <t>1170056381049989_p</t>
  </si>
  <si>
    <t>542968</t>
  </si>
  <si>
    <t>6645934151645724_p</t>
  </si>
  <si>
    <t>1887586955643116_p</t>
  </si>
  <si>
    <t>542743</t>
  </si>
  <si>
    <t>6651357021150350_p</t>
  </si>
  <si>
    <t>4437463931398646_p</t>
  </si>
  <si>
    <t>537656</t>
  </si>
  <si>
    <t>6191526104896036_p</t>
  </si>
  <si>
    <t>2456935494637681_p</t>
  </si>
  <si>
    <t>538875</t>
  </si>
  <si>
    <t>6193793370568470_p</t>
  </si>
  <si>
    <t>2684322233496908_p</t>
  </si>
  <si>
    <t>539267</t>
  </si>
  <si>
    <t>6663824483053249_p</t>
  </si>
  <si>
    <t>5360392819538146_p</t>
  </si>
  <si>
    <t>537884</t>
  </si>
  <si>
    <t>6737975596880455_p</t>
  </si>
  <si>
    <t>3802973601917965_p</t>
  </si>
  <si>
    <t>540784</t>
  </si>
  <si>
    <t>7217214723662609_p</t>
  </si>
  <si>
    <t>1675342625900653_p</t>
  </si>
  <si>
    <t>536827</t>
  </si>
  <si>
    <t>7369591328219253_p</t>
  </si>
  <si>
    <t>5499581498698302_p</t>
  </si>
  <si>
    <t>542504</t>
  </si>
  <si>
    <t>7392613803386814_p</t>
  </si>
  <si>
    <t>3217241182101129_p</t>
  </si>
  <si>
    <t>539053</t>
  </si>
  <si>
    <t>1625714040865309_p</t>
  </si>
  <si>
    <t>2133071484062553_p</t>
  </si>
  <si>
    <t>538516</t>
  </si>
  <si>
    <t>8280829399149418_p</t>
  </si>
  <si>
    <t>6878123788634444_p</t>
  </si>
  <si>
    <t>543443</t>
  </si>
  <si>
    <t>1774774166194577_p</t>
  </si>
  <si>
    <t>4271216872765568_p</t>
  </si>
  <si>
    <t>537742</t>
  </si>
  <si>
    <t>8342359911922739_p</t>
  </si>
  <si>
    <t>1428236834868878_p</t>
  </si>
  <si>
    <t>539593</t>
  </si>
  <si>
    <t>2369250180948953_p</t>
  </si>
  <si>
    <t>7418391130346056_p</t>
  </si>
  <si>
    <t>541718</t>
  </si>
  <si>
    <t>4765968522446246_p</t>
  </si>
  <si>
    <t>2885038450940061_p</t>
  </si>
  <si>
    <t>542595</t>
  </si>
  <si>
    <t>4907169688404661_p</t>
  </si>
  <si>
    <t>4360352158825779_p</t>
  </si>
  <si>
    <t>539837</t>
  </si>
  <si>
    <t>4921457745266794_p</t>
  </si>
  <si>
    <t>5946661470886096_p</t>
  </si>
  <si>
    <t>541455</t>
  </si>
  <si>
    <t>6689525214608440_p</t>
  </si>
  <si>
    <t>6829916723292027_p</t>
  </si>
  <si>
    <t>540637</t>
  </si>
  <si>
    <t>6287533487942594_p</t>
  </si>
  <si>
    <t>3799486873667658_p</t>
  </si>
  <si>
    <t>542303</t>
  </si>
  <si>
    <t>3252019171583544_p</t>
  </si>
  <si>
    <t>3158075091223691_p</t>
  </si>
  <si>
    <t>537708</t>
  </si>
  <si>
    <t>1603394265988563_p</t>
  </si>
  <si>
    <t>7878002541841050_p</t>
  </si>
  <si>
    <t>541328</t>
  </si>
  <si>
    <t>1685643558134521_p</t>
  </si>
  <si>
    <t>6441009657738162_p</t>
  </si>
  <si>
    <t>538439</t>
  </si>
  <si>
    <t>8210414055782650_p</t>
  </si>
  <si>
    <t>7215175221347764_p</t>
  </si>
  <si>
    <t>537893</t>
  </si>
  <si>
    <t>8293595155090461_p</t>
  </si>
  <si>
    <t>4227169809257563_p</t>
  </si>
  <si>
    <t>539652</t>
  </si>
  <si>
    <t>8455542607973703_p</t>
  </si>
  <si>
    <t>2437822447993612_p</t>
  </si>
  <si>
    <t>539669</t>
  </si>
  <si>
    <t>5480042323394131_p</t>
  </si>
  <si>
    <t>5296803385902193_p</t>
  </si>
  <si>
    <t>537842</t>
  </si>
  <si>
    <t>7812402061271987_p</t>
  </si>
  <si>
    <t>8522925355744751_p</t>
  </si>
  <si>
    <t>539222</t>
  </si>
  <si>
    <t>8770892911257165_p</t>
  </si>
  <si>
    <t>1113528583334242_p</t>
  </si>
  <si>
    <t>540044</t>
  </si>
  <si>
    <t>8821162918063373_p</t>
  </si>
  <si>
    <t>5740002402487481_p</t>
  </si>
  <si>
    <t>539827</t>
  </si>
  <si>
    <t>3610023434586316_p</t>
  </si>
  <si>
    <t>8325897922083119_p</t>
  </si>
  <si>
    <t>537657</t>
  </si>
  <si>
    <t>2411177704665208_p</t>
  </si>
  <si>
    <t>3250992140889343_p</t>
  </si>
  <si>
    <t>534989</t>
  </si>
  <si>
    <t>6733247513732009_p</t>
  </si>
  <si>
    <t>3847168526868272_p</t>
  </si>
  <si>
    <t>543431</t>
  </si>
  <si>
    <t>6783548482409097_p</t>
  </si>
  <si>
    <t>6230507083965371_p</t>
  </si>
  <si>
    <t>537867</t>
  </si>
  <si>
    <t>6854276572342490_p</t>
  </si>
  <si>
    <t>1691828598847579_p</t>
  </si>
  <si>
    <t>538996</t>
  </si>
  <si>
    <t>1566406780525608_p</t>
  </si>
  <si>
    <t>3643164120556549_p</t>
  </si>
  <si>
    <t>540432</t>
  </si>
  <si>
    <t>1570196509888552_p</t>
  </si>
  <si>
    <t>5566234038439376_p</t>
  </si>
  <si>
    <t>540413</t>
  </si>
  <si>
    <t>4366655179504008_p</t>
  </si>
  <si>
    <t>4462874007274901_p</t>
  </si>
  <si>
    <t>539421</t>
  </si>
  <si>
    <t>7455089516663916_p</t>
  </si>
  <si>
    <t>5245186342392420_p</t>
  </si>
  <si>
    <t>540216</t>
  </si>
  <si>
    <t>5100866295154608_p</t>
  </si>
  <si>
    <t>6731245111537270_p</t>
  </si>
  <si>
    <t>537946</t>
  </si>
  <si>
    <t>7868117607059654_p</t>
  </si>
  <si>
    <t>4669197466965125_p</t>
  </si>
  <si>
    <t>541723</t>
  </si>
  <si>
    <t>5765791634990299_p</t>
  </si>
  <si>
    <t>7663083204739869_p</t>
  </si>
  <si>
    <t>540018</t>
  </si>
  <si>
    <t>5788355523882672_p</t>
  </si>
  <si>
    <t>8467303471333611_p</t>
  </si>
  <si>
    <t>538689</t>
  </si>
  <si>
    <t>7109694930768441_p</t>
  </si>
  <si>
    <t>3810460212995207_p</t>
  </si>
  <si>
    <t>538980</t>
  </si>
  <si>
    <t>8780596664941205_p</t>
  </si>
  <si>
    <t>5886732246466018_p</t>
  </si>
  <si>
    <t>540402</t>
  </si>
  <si>
    <t>4879365119903661_p</t>
  </si>
  <si>
    <t>2662279175854428_p</t>
  </si>
  <si>
    <t>542179</t>
  </si>
  <si>
    <t>4922167855149509_p</t>
  </si>
  <si>
    <t>2511559092892456_p</t>
  </si>
  <si>
    <t>539440</t>
  </si>
  <si>
    <t>6395816452646078_p</t>
  </si>
  <si>
    <t>8893280357022801_p</t>
  </si>
  <si>
    <t>540819</t>
  </si>
  <si>
    <t>1713038551184096_p</t>
  </si>
  <si>
    <t>3635945657319173_p</t>
  </si>
  <si>
    <t>540989</t>
  </si>
  <si>
    <t>3776158109935483_p</t>
  </si>
  <si>
    <t>2140357518894603_p</t>
  </si>
  <si>
    <t>539944</t>
  </si>
  <si>
    <t>1512719789505737_p</t>
  </si>
  <si>
    <t>8441817092240795_p</t>
  </si>
  <si>
    <t>540634</t>
  </si>
  <si>
    <t>1135052352857583_p</t>
  </si>
  <si>
    <t>7440139048369314_p</t>
  </si>
  <si>
    <t>540676</t>
  </si>
  <si>
    <t>8660226998956093_p</t>
  </si>
  <si>
    <t>1413750478285967_p</t>
  </si>
  <si>
    <t>541648</t>
  </si>
  <si>
    <t>8705255426377343_p</t>
  </si>
  <si>
    <t>5889491782480818_p</t>
  </si>
  <si>
    <t>538666</t>
  </si>
  <si>
    <t>7469220689313130_p</t>
  </si>
  <si>
    <t>6625386609879723_p</t>
  </si>
  <si>
    <t>玻利维亚</t>
  </si>
  <si>
    <t>543156</t>
  </si>
  <si>
    <t>5102670970625460_p</t>
  </si>
  <si>
    <t>8318090147474149_p</t>
  </si>
  <si>
    <t>541688</t>
  </si>
  <si>
    <t>5875721779590404_p</t>
  </si>
  <si>
    <t>6673949672443391_p</t>
  </si>
  <si>
    <t>537751</t>
  </si>
  <si>
    <t>5545137502165758_p</t>
  </si>
  <si>
    <t>3725480446459128_p</t>
  </si>
  <si>
    <t>541870</t>
  </si>
  <si>
    <t>5335491504188302_p</t>
  </si>
  <si>
    <t>4645853041648470_p</t>
  </si>
  <si>
    <t>542155</t>
  </si>
  <si>
    <t>5420953353421659_p</t>
  </si>
  <si>
    <t>5764039439480806_p</t>
  </si>
  <si>
    <t>543293</t>
  </si>
  <si>
    <t>2192276668516328_p</t>
  </si>
  <si>
    <t>6517162807026816_p</t>
  </si>
  <si>
    <t>538944</t>
  </si>
  <si>
    <t>2222641578756935_p</t>
  </si>
  <si>
    <t>5142770831850903_p</t>
  </si>
  <si>
    <t>537570</t>
  </si>
  <si>
    <t>2333476223229497_p</t>
  </si>
  <si>
    <t>2619930492367774_p</t>
  </si>
  <si>
    <t>539131</t>
  </si>
  <si>
    <t>3880891901016445_p</t>
  </si>
  <si>
    <t>4264874573115303_p</t>
  </si>
  <si>
    <t>535572</t>
  </si>
  <si>
    <t>1136743108153943_p</t>
  </si>
  <si>
    <t>5615672160786855_p</t>
  </si>
  <si>
    <t>538888</t>
  </si>
  <si>
    <t>1894845409820336_p</t>
  </si>
  <si>
    <t>8721248743052841_p</t>
  </si>
  <si>
    <t>539140</t>
  </si>
  <si>
    <t>8631891019489040_p</t>
  </si>
  <si>
    <t>2761330708552450_p</t>
  </si>
  <si>
    <t>542473</t>
  </si>
  <si>
    <t>7985562273050227_p</t>
  </si>
  <si>
    <t>8558282365970800_p</t>
  </si>
  <si>
    <t>541383</t>
  </si>
  <si>
    <t>5147074779888655_p</t>
  </si>
  <si>
    <t>8160479659790797_p</t>
  </si>
  <si>
    <t>543131</t>
  </si>
  <si>
    <t>5877219154936315_p</t>
  </si>
  <si>
    <t>4554608458446731_p</t>
  </si>
  <si>
    <t>537618</t>
  </si>
  <si>
    <t>5568035958188815_p</t>
  </si>
  <si>
    <t>8665543504541711_p</t>
  </si>
  <si>
    <t>538502</t>
  </si>
  <si>
    <t>2628878637965985_p</t>
  </si>
  <si>
    <t>3238729252414301_p</t>
  </si>
  <si>
    <t>539632</t>
  </si>
  <si>
    <t>7808354239468677_p</t>
  </si>
  <si>
    <t>4662016328144794_p</t>
  </si>
  <si>
    <t>540863</t>
  </si>
  <si>
    <t>8985598412182332_p</t>
  </si>
  <si>
    <t>8158019881190018_p</t>
  </si>
  <si>
    <t>539780</t>
  </si>
  <si>
    <t>2378288090807768_p</t>
  </si>
  <si>
    <t>4457885764806835_p</t>
  </si>
  <si>
    <t>542735</t>
  </si>
  <si>
    <t>4751690063119799_p</t>
  </si>
  <si>
    <t>6528325374730168_p</t>
  </si>
  <si>
    <t>542752</t>
  </si>
  <si>
    <t>2570659075824138_p</t>
  </si>
  <si>
    <t>6236353801454992_p</t>
  </si>
  <si>
    <t>540337</t>
  </si>
  <si>
    <t>7212332932316669_p</t>
  </si>
  <si>
    <t>4861972851861560_p</t>
  </si>
  <si>
    <t>542644</t>
  </si>
  <si>
    <t>8273352279843195_p</t>
  </si>
  <si>
    <t>1794445311898832_p</t>
  </si>
  <si>
    <t>538572</t>
  </si>
  <si>
    <t>8287661812836154_p</t>
  </si>
  <si>
    <t>8738249561612065_p</t>
  </si>
  <si>
    <t>537801</t>
  </si>
  <si>
    <t>5304972034983127_p</t>
  </si>
  <si>
    <t>1824225962478035_p</t>
  </si>
  <si>
    <t>542640</t>
  </si>
  <si>
    <t>5363895648944963_p</t>
  </si>
  <si>
    <t>4540398749785975_p</t>
  </si>
  <si>
    <t>542974</t>
  </si>
  <si>
    <t>4165913175621529_p</t>
  </si>
  <si>
    <t>8328981871423834_p</t>
  </si>
  <si>
    <t>540577</t>
  </si>
  <si>
    <t>5169931013464290_p</t>
  </si>
  <si>
    <t>6621641762237665_p</t>
  </si>
  <si>
    <t>540589</t>
  </si>
  <si>
    <t>5205646180814172_p</t>
  </si>
  <si>
    <t>6758334273710089_p</t>
  </si>
  <si>
    <t>543380</t>
  </si>
  <si>
    <t>5833769568744128_p</t>
  </si>
  <si>
    <t>7753864620693284_p</t>
  </si>
  <si>
    <t>543171</t>
  </si>
  <si>
    <t>研学-京华江南梦- 亲子</t>
  </si>
  <si>
    <t>7731915127680919_p</t>
  </si>
  <si>
    <t>1318227930390726_p</t>
  </si>
  <si>
    <t>539167</t>
  </si>
  <si>
    <t>3585368885917248_p</t>
  </si>
  <si>
    <t>6591702094104554_p</t>
  </si>
  <si>
    <t>540922</t>
  </si>
  <si>
    <t>2416874050226503_p</t>
  </si>
  <si>
    <t>4695774207918742_p</t>
  </si>
  <si>
    <t>542317</t>
  </si>
  <si>
    <t>4789236955629165_p</t>
  </si>
  <si>
    <t>1636760121770133_p</t>
  </si>
  <si>
    <t>539603</t>
  </si>
  <si>
    <t>6606736042039339_p</t>
  </si>
  <si>
    <t>8263458516068463_p</t>
  </si>
  <si>
    <t>539682</t>
  </si>
  <si>
    <t>6227567851179544_p</t>
  </si>
  <si>
    <t>3143151077353185_p</t>
  </si>
  <si>
    <t>536337</t>
  </si>
  <si>
    <t>2921473356445129_p</t>
  </si>
  <si>
    <t>2468459427622564_p</t>
  </si>
  <si>
    <t>537847</t>
  </si>
  <si>
    <t>5244413277448416_p</t>
  </si>
  <si>
    <t>7806525007934316_p</t>
  </si>
  <si>
    <t>543287</t>
  </si>
  <si>
    <t>5649678262880053_p</t>
  </si>
  <si>
    <t>5895164942882061_p</t>
  </si>
  <si>
    <t>539130</t>
  </si>
  <si>
    <t>2777278908362161_p</t>
  </si>
  <si>
    <t>1369141717977603_p</t>
  </si>
  <si>
    <t>540433</t>
  </si>
  <si>
    <t>5835442518444038_p</t>
  </si>
  <si>
    <t>4422482154497516_p</t>
  </si>
  <si>
    <t>543401</t>
  </si>
  <si>
    <t>2682121497186752_p</t>
  </si>
  <si>
    <t>5656649514887611_p</t>
  </si>
  <si>
    <t>537605</t>
  </si>
  <si>
    <t>7802324398517341_p</t>
  </si>
  <si>
    <t>5140248982139979_p</t>
  </si>
  <si>
    <t>536315</t>
  </si>
  <si>
    <t>2769448311456706_p</t>
  </si>
  <si>
    <t>7872265681428770_p</t>
  </si>
  <si>
    <t>542511</t>
  </si>
  <si>
    <t>7895313839757663_p</t>
  </si>
  <si>
    <t>7234844414525692_p</t>
  </si>
  <si>
    <t>540514</t>
  </si>
  <si>
    <t>8820906481364098_p</t>
  </si>
  <si>
    <t>1189328340670049_p</t>
  </si>
  <si>
    <t>543433</t>
  </si>
  <si>
    <t>8842767461172778_p</t>
  </si>
  <si>
    <t>7121379100403064_p</t>
  </si>
  <si>
    <t>542700</t>
  </si>
  <si>
    <t>8879055285683895_p</t>
  </si>
  <si>
    <t>5921611786353768_p</t>
  </si>
  <si>
    <t>539685</t>
  </si>
  <si>
    <t>8914611379857348_p</t>
  </si>
  <si>
    <t>8556062447709474_p</t>
  </si>
  <si>
    <t>542541</t>
  </si>
  <si>
    <t>4873606659995825_p</t>
  </si>
  <si>
    <t>8736286893577648_p</t>
  </si>
  <si>
    <t>541660</t>
  </si>
  <si>
    <t>6110123231131259_p</t>
  </si>
  <si>
    <t>1375754920195676_p</t>
  </si>
  <si>
    <t>539033</t>
  </si>
  <si>
    <t>6176477853554341_p</t>
  </si>
  <si>
    <t>6633683457209376_p</t>
  </si>
  <si>
    <t>540447</t>
  </si>
  <si>
    <t>5426997935806553_p</t>
  </si>
  <si>
    <t>6391780414975636_p</t>
  </si>
  <si>
    <t>540496</t>
  </si>
  <si>
    <t>3830308058196754_p</t>
  </si>
  <si>
    <t>2634366663474421_p</t>
  </si>
  <si>
    <t>539026</t>
  </si>
  <si>
    <t>1310766581548152_p</t>
  </si>
  <si>
    <t>2757272935169492_p</t>
  </si>
  <si>
    <t>538546</t>
  </si>
  <si>
    <t>8417044494852421_p</t>
  </si>
  <si>
    <t>5564670080399927_p</t>
  </si>
  <si>
    <t>541354</t>
  </si>
  <si>
    <t>8417939510450929_p</t>
  </si>
  <si>
    <t>8344004785128634_p</t>
  </si>
  <si>
    <t>541712</t>
  </si>
  <si>
    <t>4137592058341614_p</t>
  </si>
  <si>
    <t>3725613305920742_p</t>
  </si>
  <si>
    <t>542203</t>
  </si>
  <si>
    <t>5852594880532840_p</t>
  </si>
  <si>
    <t>4689769359267950_p</t>
  </si>
  <si>
    <t>542864</t>
  </si>
  <si>
    <t>5948479091422922_p</t>
  </si>
  <si>
    <t>3178964009737426_p</t>
  </si>
  <si>
    <t>541655</t>
  </si>
  <si>
    <t>2838563731442007_p</t>
  </si>
  <si>
    <t>4983843224191737_p</t>
  </si>
  <si>
    <t>541776</t>
  </si>
  <si>
    <t>5784775864511624_p</t>
  </si>
  <si>
    <t>4767845287118910_p</t>
  </si>
  <si>
    <t>542870</t>
  </si>
  <si>
    <t>4554865254593638_p</t>
  </si>
  <si>
    <t>8309149189752243_p</t>
  </si>
  <si>
    <t>537705</t>
  </si>
  <si>
    <t>4642857450826961_p</t>
  </si>
  <si>
    <t>4543369107460022_p</t>
  </si>
  <si>
    <t>541299</t>
  </si>
  <si>
    <t>8873116218304900_p</t>
  </si>
  <si>
    <t>1580283346498914_p</t>
  </si>
  <si>
    <t>541528</t>
  </si>
  <si>
    <t>3628061942471755_p</t>
  </si>
  <si>
    <t>8175914639557428_p</t>
  </si>
  <si>
    <t>539570</t>
  </si>
  <si>
    <t>6161529324973064_p</t>
  </si>
  <si>
    <t>3102752894065025_p</t>
  </si>
  <si>
    <t>541740</t>
  </si>
  <si>
    <t>6204242797968546_p</t>
  </si>
  <si>
    <t>6805860308718092_p</t>
  </si>
  <si>
    <t>537940</t>
  </si>
  <si>
    <t>7102768134749993_p</t>
  </si>
  <si>
    <t>5539425430167852_p</t>
  </si>
  <si>
    <t>540510</t>
  </si>
  <si>
    <t>6614321850382814_p</t>
  </si>
  <si>
    <t>1207324288777152_p</t>
  </si>
  <si>
    <t>541554</t>
  </si>
  <si>
    <t>6450168578671008_p</t>
  </si>
  <si>
    <t>8840285801661921_p</t>
  </si>
  <si>
    <t>541680</t>
  </si>
  <si>
    <t>6734637557786360_p</t>
  </si>
  <si>
    <t>6749672814457419_p</t>
  </si>
  <si>
    <t>537948</t>
  </si>
  <si>
    <t>6736258605730366_p</t>
  </si>
  <si>
    <t>7178676767884599_p</t>
  </si>
  <si>
    <t>542330</t>
  </si>
  <si>
    <t>6771342654680930_p</t>
  </si>
  <si>
    <t>7201852219120788_p</t>
  </si>
  <si>
    <t>540351</t>
  </si>
  <si>
    <t>7237433714203139_p</t>
  </si>
  <si>
    <t>3179947015963855_p</t>
  </si>
  <si>
    <t>542154</t>
  </si>
  <si>
    <t>7271564152614237_p</t>
  </si>
  <si>
    <t>8749947603188401_p</t>
  </si>
  <si>
    <t>539196</t>
  </si>
  <si>
    <t>5517190330238174_p</t>
  </si>
  <si>
    <t>1684990049537696_p</t>
  </si>
  <si>
    <t>538857</t>
  </si>
  <si>
    <t>3737435630174760_p</t>
  </si>
  <si>
    <t>2928917499840769_p</t>
  </si>
  <si>
    <t>541749</t>
  </si>
  <si>
    <t>3912641527079010_p</t>
  </si>
  <si>
    <t>6382008910367494_p</t>
  </si>
  <si>
    <t>539123</t>
  </si>
  <si>
    <t>4395361613146163_p</t>
  </si>
  <si>
    <t>4723504575695665_p</t>
  </si>
  <si>
    <t>538949</t>
  </si>
  <si>
    <t>7459648853781289_p</t>
  </si>
  <si>
    <t>5710338537026390_p</t>
  </si>
  <si>
    <t>541153</t>
  </si>
  <si>
    <t>5193460385218314_p</t>
  </si>
  <si>
    <t>6598404705540617_p</t>
  </si>
  <si>
    <t>538791</t>
  </si>
  <si>
    <t>6918984433330101_p</t>
  </si>
  <si>
    <t>1168293112739186_p</t>
  </si>
  <si>
    <t>539066</t>
  </si>
  <si>
    <t>7110750621342395_p</t>
  </si>
  <si>
    <t>7192842394868969_p</t>
  </si>
  <si>
    <t>538115</t>
  </si>
  <si>
    <t>3531154748824775_p</t>
  </si>
  <si>
    <t>8302270382927688_p</t>
  </si>
  <si>
    <t>539122</t>
  </si>
  <si>
    <t>6492176398572890_p</t>
  </si>
  <si>
    <t>3416524131500203_p</t>
  </si>
  <si>
    <t>538873</t>
  </si>
  <si>
    <t>7346655677414694_p</t>
  </si>
  <si>
    <t>4374576575141550_p</t>
  </si>
  <si>
    <t>541118</t>
  </si>
  <si>
    <t>5391257628784353_p</t>
  </si>
  <si>
    <t>5129772759487745_p</t>
  </si>
  <si>
    <t>538709</t>
  </si>
  <si>
    <t>2258552232385607_p</t>
  </si>
  <si>
    <t>7716866452187751_p</t>
  </si>
  <si>
    <t>539040</t>
  </si>
  <si>
    <t>3687314535167590_p</t>
  </si>
  <si>
    <t>4724432428452979_p</t>
  </si>
  <si>
    <t>540228</t>
  </si>
  <si>
    <t>3708640290858492_p</t>
  </si>
  <si>
    <t>8906425407814538_p</t>
  </si>
  <si>
    <t>537579</t>
  </si>
  <si>
    <t>3752998807019476_p</t>
  </si>
  <si>
    <t>6680943662093399_p</t>
  </si>
  <si>
    <t>541221</t>
  </si>
  <si>
    <t>3812121478797937_p</t>
  </si>
  <si>
    <t>8246241858731094_p</t>
  </si>
  <si>
    <t>537759</t>
  </si>
  <si>
    <t>1492517221280876_p</t>
  </si>
  <si>
    <t>2317977204904328_p</t>
  </si>
  <si>
    <t>542028</t>
  </si>
  <si>
    <t>1862318270528317_p</t>
  </si>
  <si>
    <t>1417096866655348_p</t>
  </si>
  <si>
    <t>539437</t>
  </si>
  <si>
    <t>4453094436897104_p</t>
  </si>
  <si>
    <t>7483284701303632_p</t>
  </si>
  <si>
    <t>538565</t>
  </si>
  <si>
    <t>1169227299790415_p</t>
  </si>
  <si>
    <t>1493477659306681_p</t>
  </si>
  <si>
    <t>537858</t>
  </si>
  <si>
    <t>ES - 55分钟1对1 - 常规课包 - 72 - 折扣</t>
  </si>
  <si>
    <t>1918030953404883_p</t>
  </si>
  <si>
    <t>6665809674716973_p</t>
  </si>
  <si>
    <t>542394</t>
  </si>
  <si>
    <t>4303908016907067_p</t>
  </si>
  <si>
    <t>3850233035436053_p</t>
  </si>
  <si>
    <t>538509</t>
  </si>
  <si>
    <t>543137</t>
  </si>
  <si>
    <t>7423413443525758_p</t>
  </si>
  <si>
    <t>4387786973951217_p</t>
  </si>
  <si>
    <t>541123</t>
  </si>
  <si>
    <t>7528954701790639_p</t>
  </si>
  <si>
    <t>3302165704054713_p</t>
  </si>
  <si>
    <t>541342</t>
  </si>
  <si>
    <t>7649086318545430_p</t>
  </si>
  <si>
    <t>2643779364120739_p</t>
  </si>
  <si>
    <t>538011</t>
  </si>
  <si>
    <t>4120387982065610_p</t>
  </si>
  <si>
    <t>8513235004937713_p</t>
  </si>
  <si>
    <t>540222</t>
  </si>
  <si>
    <t>4158356807128213_p</t>
  </si>
  <si>
    <t>6640083863650545_p</t>
  </si>
  <si>
    <t>543049</t>
  </si>
  <si>
    <t>5242893594237825_p</t>
  </si>
  <si>
    <t>5804709211959999_p</t>
  </si>
  <si>
    <t>536291</t>
  </si>
  <si>
    <t>5536275407833896_p</t>
  </si>
  <si>
    <t>3120473795268683_p</t>
  </si>
  <si>
    <t>543237</t>
  </si>
  <si>
    <t>7687662450198122_p</t>
  </si>
  <si>
    <t>3165571615277236_p</t>
  </si>
  <si>
    <t>542171</t>
  </si>
  <si>
    <t>3361045610341409_p</t>
  </si>
  <si>
    <t>4736068204130808_p</t>
  </si>
  <si>
    <t>539424</t>
  </si>
  <si>
    <t>3848241774498452_p</t>
  </si>
  <si>
    <t>2659906260820065_p</t>
  </si>
  <si>
    <t>537671</t>
  </si>
  <si>
    <t>1280798272442933_p</t>
  </si>
  <si>
    <t>1472379898954672_p</t>
  </si>
  <si>
    <t>537609</t>
  </si>
  <si>
    <t>1866894662185751_p</t>
  </si>
  <si>
    <t>4473625545428122_p</t>
  </si>
  <si>
    <t>537636</t>
  </si>
  <si>
    <t>7588338200394069_p</t>
  </si>
  <si>
    <t>5712640276291703_p</t>
  </si>
  <si>
    <t>539298</t>
  </si>
  <si>
    <t>3139922339056914_p</t>
  </si>
  <si>
    <t>7389360442078665_p</t>
  </si>
  <si>
    <t>540219</t>
  </si>
  <si>
    <t>3140490156166331_p</t>
  </si>
  <si>
    <t>8580027161168240_p</t>
  </si>
  <si>
    <t>特立尼达和多巴哥</t>
  </si>
  <si>
    <t>539023</t>
  </si>
  <si>
    <t>3173102700760563_p</t>
  </si>
  <si>
    <t>5255731913840374_p</t>
  </si>
  <si>
    <t>葡萄牙</t>
  </si>
  <si>
    <t>538346</t>
  </si>
  <si>
    <t>3290935608911370_p</t>
  </si>
  <si>
    <t>1487513399919818_p</t>
  </si>
  <si>
    <t>537661</t>
  </si>
  <si>
    <t>1739137746320504_p</t>
  </si>
  <si>
    <t>6470898388726956_p</t>
  </si>
  <si>
    <t>542162</t>
  </si>
  <si>
    <t>7918528175573787_p</t>
  </si>
  <si>
    <t>2572160442883116_p</t>
  </si>
  <si>
    <t>541494</t>
  </si>
  <si>
    <t>2844901367148714_p</t>
  </si>
  <si>
    <t>2863058005157815_p</t>
  </si>
  <si>
    <t>538456</t>
  </si>
  <si>
    <t>3522766347989957_p</t>
  </si>
  <si>
    <t>3310550138913197_p</t>
  </si>
  <si>
    <t>543160</t>
  </si>
  <si>
    <t>4603115227671337_p</t>
  </si>
  <si>
    <t>7478914992997410_p</t>
  </si>
  <si>
    <t>540963</t>
  </si>
  <si>
    <t>4603357483502127_p</t>
  </si>
  <si>
    <t>2222749695080927_p</t>
  </si>
  <si>
    <t>542945</t>
  </si>
  <si>
    <t>3557258428194131_p</t>
  </si>
  <si>
    <t>6702166359948346_p</t>
  </si>
  <si>
    <t>542614</t>
  </si>
  <si>
    <t>3646625140752518_p</t>
  </si>
  <si>
    <t>5364729869442753_p</t>
  </si>
  <si>
    <t>539883</t>
  </si>
  <si>
    <t>6844462314599422_p</t>
  </si>
  <si>
    <t>8911186787295621_p</t>
  </si>
  <si>
    <t>539857</t>
  </si>
  <si>
    <t>3183107390484493_p</t>
  </si>
  <si>
    <t>6608711801315356_p</t>
  </si>
  <si>
    <t>538522</t>
  </si>
  <si>
    <t>1608880010314740_p</t>
  </si>
  <si>
    <t>4643009187929078_p</t>
  </si>
  <si>
    <t>540457</t>
  </si>
  <si>
    <t>5296711440531717_p</t>
  </si>
  <si>
    <t>4344582811978681_p</t>
  </si>
  <si>
    <t>538670</t>
  </si>
  <si>
    <t>5502148139826339_p</t>
  </si>
  <si>
    <t>5710190726726305_p</t>
  </si>
  <si>
    <t>541210</t>
  </si>
  <si>
    <t>3775316401003642_p</t>
  </si>
  <si>
    <t>2512290417152603_p</t>
  </si>
  <si>
    <t>538111</t>
  </si>
  <si>
    <t>6378842857986584_p</t>
  </si>
  <si>
    <t>6825464419629938_p</t>
  </si>
  <si>
    <t>541316</t>
  </si>
  <si>
    <t>6670966466216387_p</t>
  </si>
  <si>
    <t>7914460696298578_p</t>
  </si>
  <si>
    <t>540080</t>
  </si>
  <si>
    <t>7291620876971610_p</t>
  </si>
  <si>
    <t>2505946582417290_p</t>
  </si>
  <si>
    <t>538935</t>
  </si>
  <si>
    <t>3201767450728094_p</t>
  </si>
  <si>
    <t>5561094136651988_p</t>
  </si>
  <si>
    <t>541431</t>
  </si>
  <si>
    <t>3265899842435010_p</t>
  </si>
  <si>
    <t>1526705230282892_p</t>
  </si>
  <si>
    <t>541350</t>
  </si>
  <si>
    <t>1731531659396977_p</t>
  </si>
  <si>
    <t>2335072604249376_p</t>
  </si>
  <si>
    <t>541420</t>
  </si>
  <si>
    <t>8391829144724319_p</t>
  </si>
  <si>
    <t>4432878930165260_p</t>
  </si>
  <si>
    <t>542208</t>
  </si>
  <si>
    <t>2164770747839446_p</t>
  </si>
  <si>
    <t>8286736786264649_p</t>
  </si>
  <si>
    <t>539839</t>
  </si>
  <si>
    <t>2193942296639863_p</t>
  </si>
  <si>
    <t>5470305959947730_p</t>
  </si>
  <si>
    <t>539176</t>
  </si>
  <si>
    <t>3798811742273816_p</t>
  </si>
  <si>
    <t>8395308005233198_p</t>
  </si>
  <si>
    <t>540846</t>
  </si>
  <si>
    <t>1356794462025925_p</t>
  </si>
  <si>
    <t>7533462895999549_p</t>
  </si>
  <si>
    <t>540821</t>
  </si>
  <si>
    <t>1361686002853985_p</t>
  </si>
  <si>
    <t>1753684515452386_p</t>
  </si>
  <si>
    <t>538681</t>
  </si>
  <si>
    <t>1530293889607071_p</t>
  </si>
  <si>
    <t>6755557491194935_p</t>
  </si>
  <si>
    <t>539488</t>
  </si>
  <si>
    <t>8261679195219674_p</t>
  </si>
  <si>
    <t>2503861762091992_p</t>
  </si>
  <si>
    <t>540778</t>
  </si>
  <si>
    <t>8395186466751546_p</t>
  </si>
  <si>
    <t>3473844633306188_p</t>
  </si>
  <si>
    <t>541945</t>
  </si>
  <si>
    <t>5399317679122612_p</t>
  </si>
  <si>
    <t>2105230364022375_p</t>
  </si>
  <si>
    <t>541125</t>
  </si>
  <si>
    <t>2195431733256184_p</t>
  </si>
  <si>
    <t>1830737942735682_p</t>
  </si>
  <si>
    <t>540048</t>
  </si>
  <si>
    <t>3861954503426827_p</t>
  </si>
  <si>
    <t>5623877285653225_p</t>
  </si>
  <si>
    <t>542763</t>
  </si>
  <si>
    <t>1427206761511018_p</t>
  </si>
  <si>
    <t>6568069986833952_p</t>
  </si>
  <si>
    <t>540547</t>
  </si>
  <si>
    <t>1835362600975405_p</t>
  </si>
  <si>
    <t>4385435875775509_p</t>
  </si>
  <si>
    <t>542160</t>
  </si>
  <si>
    <t>5243648386255657_p</t>
  </si>
  <si>
    <t>4612710874350027_p</t>
  </si>
  <si>
    <t>538085</t>
  </si>
  <si>
    <t>7842923322850515_p</t>
  </si>
  <si>
    <t>2347413201589437_p</t>
  </si>
  <si>
    <t>542622</t>
  </si>
  <si>
    <t>4557948681728453_p</t>
  </si>
  <si>
    <t>5520409717202172_p</t>
  </si>
  <si>
    <t>540539</t>
  </si>
  <si>
    <t>3620332149029163_p</t>
  </si>
  <si>
    <t>3122457396300649_p</t>
  </si>
  <si>
    <t>543018</t>
  </si>
  <si>
    <t>1826359894646327_p</t>
  </si>
  <si>
    <t>8144768245733738_p</t>
  </si>
  <si>
    <t>538051</t>
  </si>
  <si>
    <t>8542982435438905_p</t>
  </si>
  <si>
    <t>1702299173244137_p</t>
  </si>
  <si>
    <t>541644</t>
  </si>
  <si>
    <t>8660135094193107_p</t>
  </si>
  <si>
    <t>7312794392287140_p</t>
  </si>
  <si>
    <t>542488</t>
  </si>
  <si>
    <t>7525296389125390_p</t>
  </si>
  <si>
    <t>8177491515330097_p</t>
  </si>
  <si>
    <t>542581</t>
  </si>
  <si>
    <t>7554767726987273_p</t>
  </si>
  <si>
    <t>2698642065904118_p</t>
  </si>
  <si>
    <t>537756</t>
  </si>
  <si>
    <t>4805198970395110_p</t>
  </si>
  <si>
    <t>3604005723201630_p</t>
  </si>
  <si>
    <t>537690</t>
  </si>
  <si>
    <t>2537441609218323_p</t>
  </si>
  <si>
    <t>6338404257055283_p</t>
  </si>
  <si>
    <t>540441</t>
  </si>
  <si>
    <t>2579407145200993_p</t>
  </si>
  <si>
    <t>7449119061783462_p</t>
  </si>
  <si>
    <t>543072</t>
  </si>
  <si>
    <t>6275434640165527_p</t>
  </si>
  <si>
    <t>8373688740969743_p</t>
  </si>
  <si>
    <t>540452</t>
  </si>
  <si>
    <t>6531131140526799_p</t>
  </si>
  <si>
    <t>8573153850770684_p</t>
  </si>
  <si>
    <t>540515</t>
  </si>
  <si>
    <t>7323800502332230_p</t>
  </si>
  <si>
    <t>8572693428441675_p</t>
  </si>
  <si>
    <t>539171</t>
  </si>
  <si>
    <t>2509913729437780_p</t>
  </si>
  <si>
    <t>6672160557030124_p</t>
  </si>
  <si>
    <t>542357</t>
  </si>
  <si>
    <t>6114015017539360_p</t>
  </si>
  <si>
    <t>3812289798368457_p</t>
  </si>
  <si>
    <t>538598</t>
  </si>
  <si>
    <t>6390964933753322_p</t>
  </si>
  <si>
    <t>6305558733105829_p</t>
  </si>
  <si>
    <t>539696</t>
  </si>
  <si>
    <t>6544147054966239_p</t>
  </si>
  <si>
    <t>4174361461531607_p</t>
  </si>
  <si>
    <t>536881</t>
  </si>
  <si>
    <t>6791711097946300_p</t>
  </si>
  <si>
    <t>6937504370598332_p</t>
  </si>
  <si>
    <t>541404</t>
  </si>
  <si>
    <t>3186782803858811_p</t>
  </si>
  <si>
    <t>1932215693127260_p</t>
  </si>
  <si>
    <t>541778</t>
  </si>
  <si>
    <t>3198976155888749_p</t>
  </si>
  <si>
    <t>4219682609443087_p</t>
  </si>
  <si>
    <t>538467</t>
  </si>
  <si>
    <t>1753243922045553_p</t>
  </si>
  <si>
    <t>4424128629897875_p</t>
  </si>
  <si>
    <t>539523</t>
  </si>
  <si>
    <t>5310206594979402_p</t>
  </si>
  <si>
    <t>6256389710773725_p</t>
  </si>
  <si>
    <t>539969</t>
  </si>
  <si>
    <t>5319560370063049_p</t>
  </si>
  <si>
    <t>5261314252889151_p</t>
  </si>
  <si>
    <t>541260</t>
  </si>
  <si>
    <t>8431339659539251_p</t>
  </si>
  <si>
    <t>2113681389757199_p</t>
  </si>
  <si>
    <t>538018</t>
  </si>
  <si>
    <t>2166231101975921_p</t>
  </si>
  <si>
    <t>7922028517785659_p</t>
  </si>
  <si>
    <t>535886</t>
  </si>
  <si>
    <t>6213195047034984_p</t>
  </si>
  <si>
    <t>5804583270984066_p</t>
  </si>
  <si>
    <t>542949</t>
  </si>
  <si>
    <t>8447294588386147_p</t>
  </si>
  <si>
    <t>8759609216042542_p</t>
  </si>
  <si>
    <t>538974</t>
  </si>
  <si>
    <t>2119696776607606_p</t>
  </si>
  <si>
    <t>4399264375534270_p</t>
  </si>
  <si>
    <t>543227</t>
  </si>
  <si>
    <t>5457682573387569_p</t>
  </si>
  <si>
    <t>7488233968585766_p</t>
  </si>
  <si>
    <t>541314</t>
  </si>
  <si>
    <t>2141681762966060_p</t>
  </si>
  <si>
    <t>2152942934730480_p</t>
  </si>
  <si>
    <t>542409</t>
  </si>
  <si>
    <t>2210485022638782_p</t>
  </si>
  <si>
    <t>4140956535843584_p</t>
  </si>
  <si>
    <t>538034</t>
  </si>
  <si>
    <t>3748210151892002_p</t>
  </si>
  <si>
    <t>8271938802039016_p</t>
  </si>
  <si>
    <t>541444</t>
  </si>
  <si>
    <t>3756107280749473_p</t>
  </si>
  <si>
    <t>2160275400797571_p</t>
  </si>
  <si>
    <t>539863</t>
  </si>
  <si>
    <t>3885079121723042_p</t>
  </si>
  <si>
    <t>7889884465138518_p</t>
  </si>
  <si>
    <t>539591</t>
  </si>
  <si>
    <t>8577150072576342_p</t>
  </si>
  <si>
    <t>3408344557987620_p</t>
  </si>
  <si>
    <t>542585</t>
  </si>
  <si>
    <t>8606667079993343_p</t>
  </si>
  <si>
    <t>6761970720112924_p</t>
  </si>
  <si>
    <t>542138</t>
  </si>
  <si>
    <t>8695929536002506_p</t>
  </si>
  <si>
    <t>7332989668352885_p</t>
  </si>
  <si>
    <t>538060</t>
  </si>
  <si>
    <t>3180660775960684_p</t>
  </si>
  <si>
    <t>4860675341898187_p</t>
  </si>
  <si>
    <t>538052</t>
  </si>
  <si>
    <t>2319873208765254_p</t>
  </si>
  <si>
    <t>5287244557992841_p</t>
  </si>
  <si>
    <t>540270</t>
  </si>
  <si>
    <t>3811794815477811_p</t>
  </si>
  <si>
    <t>6438144323133963_p</t>
  </si>
  <si>
    <t>542605</t>
  </si>
  <si>
    <t>1116756003419847_p</t>
  </si>
  <si>
    <t>5332527814849715_p</t>
  </si>
  <si>
    <t>538360</t>
  </si>
  <si>
    <t>8553967704124390_p</t>
  </si>
  <si>
    <t>3522222274485289_p</t>
  </si>
  <si>
    <t>540111</t>
  </si>
  <si>
    <t>8598075837253901_p</t>
  </si>
  <si>
    <t>8780147139984453_p</t>
  </si>
  <si>
    <t>538451</t>
  </si>
  <si>
    <t>8700023927057567_p</t>
  </si>
  <si>
    <t>6444706347842756_p</t>
  </si>
  <si>
    <t>537837</t>
  </si>
  <si>
    <t>7495645559806081_p</t>
  </si>
  <si>
    <t>8100785737488210_p</t>
  </si>
  <si>
    <t>543159</t>
  </si>
  <si>
    <t>7633992967733399_p</t>
  </si>
  <si>
    <t>2916963733118226_p</t>
  </si>
  <si>
    <t>540659</t>
  </si>
  <si>
    <t>2905996437470725_p</t>
  </si>
  <si>
    <t>1158828092059390_p</t>
  </si>
  <si>
    <t>538712</t>
  </si>
  <si>
    <t>8100970372540039_p</t>
  </si>
  <si>
    <t>3135858758587351_p</t>
  </si>
  <si>
    <t>543083</t>
  </si>
  <si>
    <t>4153777437113888_p</t>
  </si>
  <si>
    <t>5437304286745935_p</t>
  </si>
  <si>
    <t>543332</t>
  </si>
  <si>
    <t>7703429931228793_p</t>
  </si>
  <si>
    <t>3763593928046256_p</t>
  </si>
  <si>
    <t>538488</t>
  </si>
  <si>
    <t>2738545314192615_p</t>
  </si>
  <si>
    <t>6745424256564545_p</t>
  </si>
  <si>
    <t>537758</t>
  </si>
  <si>
    <t>4657603813490690_p</t>
  </si>
  <si>
    <t>3361164522369607_p</t>
  </si>
  <si>
    <t>541360</t>
  </si>
  <si>
    <t>8903100369246799_p</t>
  </si>
  <si>
    <t>4541537347998616_p</t>
  </si>
  <si>
    <t>540377</t>
  </si>
  <si>
    <t>2492200647629624_p</t>
  </si>
  <si>
    <t>6567152955203928_p</t>
  </si>
  <si>
    <t>542503</t>
  </si>
  <si>
    <t>2521653607249731_p</t>
  </si>
  <si>
    <t>6361159708278730_p</t>
  </si>
  <si>
    <t>丹麦</t>
  </si>
  <si>
    <t>542494</t>
  </si>
  <si>
    <t>4890502701695071_p</t>
  </si>
  <si>
    <t>3850698626323915_p</t>
  </si>
  <si>
    <t>542631</t>
  </si>
  <si>
    <t>6226464439941262_p</t>
  </si>
  <si>
    <t>3220621515808477_p</t>
  </si>
  <si>
    <t>539788</t>
  </si>
  <si>
    <t>6315893241194733_p</t>
  </si>
  <si>
    <t>4719449632957542_p</t>
  </si>
  <si>
    <t>540481</t>
  </si>
  <si>
    <t>6798436645508090_p</t>
  </si>
  <si>
    <t>6645395414981727_p</t>
  </si>
  <si>
    <t>539556</t>
  </si>
  <si>
    <t>1570429416877665_p</t>
  </si>
  <si>
    <t>6863110508304992_p</t>
  </si>
  <si>
    <t>540787</t>
  </si>
  <si>
    <t>3347817211832935_p</t>
  </si>
  <si>
    <t>4534790131129791_p</t>
  </si>
  <si>
    <t>539087</t>
  </si>
  <si>
    <t>3353504502600230_p</t>
  </si>
  <si>
    <t>4902008347268322_p</t>
  </si>
  <si>
    <t>535803</t>
  </si>
  <si>
    <t>8243747777600511_p</t>
  </si>
  <si>
    <t>7474145772284063_p</t>
  </si>
  <si>
    <t>540414</t>
  </si>
  <si>
    <t>8250317796585430_p</t>
  </si>
  <si>
    <t>2337926762932153_p</t>
  </si>
  <si>
    <t>540380</t>
  </si>
  <si>
    <t>研学-成都/西安-亲子</t>
  </si>
  <si>
    <t>1747294096049845_p</t>
  </si>
  <si>
    <t>1873625793928024_p</t>
  </si>
  <si>
    <t>542532</t>
  </si>
  <si>
    <t>1330760004041242_p</t>
  </si>
  <si>
    <t>2265709210034938_p</t>
  </si>
  <si>
    <t>535560</t>
  </si>
  <si>
    <t>1242476956815390_p</t>
  </si>
  <si>
    <t>4275335174235878_p</t>
  </si>
  <si>
    <t>538608</t>
  </si>
  <si>
    <t>1253048044686434_p</t>
  </si>
  <si>
    <t>6537405050638479_p</t>
  </si>
  <si>
    <t>539010</t>
  </si>
  <si>
    <t>1921572649356458_p</t>
  </si>
  <si>
    <t>7841358195729417_p</t>
  </si>
  <si>
    <t>541250</t>
  </si>
  <si>
    <t>8607334811474943_p</t>
  </si>
  <si>
    <t>1844563145671132_p</t>
  </si>
  <si>
    <t>541311</t>
  </si>
  <si>
    <t>4226311254641475_p</t>
  </si>
  <si>
    <t>8511779788581305_p</t>
  </si>
  <si>
    <t>539551</t>
  </si>
  <si>
    <t>4292927017537776_p</t>
  </si>
  <si>
    <t>6116068315429296_p</t>
  </si>
  <si>
    <t>542186</t>
  </si>
  <si>
    <t>4341456078883491_p</t>
  </si>
  <si>
    <t>6204807968712365_p</t>
  </si>
  <si>
    <t>539740</t>
  </si>
  <si>
    <t>4428144160685344_p</t>
  </si>
  <si>
    <t>8900304003119064_p</t>
  </si>
  <si>
    <t>537598</t>
  </si>
  <si>
    <t>7411901388106510_p</t>
  </si>
  <si>
    <t>8284111704337645_p</t>
  </si>
  <si>
    <t>540675</t>
  </si>
  <si>
    <t>7622911872758341_p</t>
  </si>
  <si>
    <t>6888275483694947_p</t>
  </si>
  <si>
    <t>539485</t>
  </si>
  <si>
    <t>4147160388350444_p</t>
  </si>
  <si>
    <t>2584851812363862_p</t>
  </si>
  <si>
    <t>538915</t>
  </si>
  <si>
    <t>8195843154700459_p</t>
  </si>
  <si>
    <t>2363024420588285_p</t>
  </si>
  <si>
    <t>540303</t>
  </si>
  <si>
    <t>5640395711961134_p</t>
  </si>
  <si>
    <t>2207705421626956_p</t>
  </si>
  <si>
    <t>543327</t>
  </si>
  <si>
    <t>4535192130751820_p</t>
  </si>
  <si>
    <t>5147275876676409_p</t>
  </si>
  <si>
    <t>540000</t>
  </si>
  <si>
    <t>4561303137927933_p</t>
  </si>
  <si>
    <t>3844620987018698_p</t>
  </si>
  <si>
    <t>540965</t>
  </si>
  <si>
    <t>3625147165850410_p</t>
  </si>
  <si>
    <t>3218161917083899_p</t>
  </si>
  <si>
    <t>539046</t>
  </si>
  <si>
    <t>2364799219072285_p</t>
  </si>
  <si>
    <t>8563509381119117_p</t>
  </si>
  <si>
    <t>542098</t>
  </si>
  <si>
    <t>4770935319581745_p</t>
  </si>
  <si>
    <t>4147764071461176_p</t>
  </si>
  <si>
    <t>543122</t>
  </si>
  <si>
    <t>2595522862313992_p</t>
  </si>
  <si>
    <t>1229261118607254_p</t>
  </si>
  <si>
    <t>540502</t>
  </si>
  <si>
    <t>6119179948865308_p</t>
  </si>
  <si>
    <t>8173795666516367_p</t>
  </si>
  <si>
    <t>540971</t>
  </si>
  <si>
    <t>6654287731792185_p</t>
  </si>
  <si>
    <t>3422471082648403_p</t>
  </si>
  <si>
    <t>541225</t>
  </si>
  <si>
    <t>6430782923309853_p</t>
  </si>
  <si>
    <t>6741902579612007_p</t>
  </si>
  <si>
    <t>539118</t>
  </si>
  <si>
    <t>6264681260280434_p</t>
  </si>
  <si>
    <t>7433542854231361_p</t>
  </si>
  <si>
    <t>541099</t>
  </si>
  <si>
    <t>7698193122224929_p</t>
  </si>
  <si>
    <t>2893767113123905_p</t>
  </si>
  <si>
    <t>541374</t>
  </si>
  <si>
    <t>4624351166952590_p</t>
  </si>
  <si>
    <t>8843665300808934_p</t>
  </si>
  <si>
    <t>541854</t>
  </si>
  <si>
    <t>2501113450587595_p</t>
  </si>
  <si>
    <t>3686936426711026_p</t>
  </si>
  <si>
    <t>542100</t>
  </si>
  <si>
    <t>6611794233389761_p</t>
  </si>
  <si>
    <t>5454559967121015_p</t>
  </si>
  <si>
    <t>538964</t>
  </si>
  <si>
    <t>6624669051456116_p</t>
  </si>
  <si>
    <t>5385249447408241_p</t>
  </si>
  <si>
    <t>538520</t>
  </si>
  <si>
    <t>6712706874131706_p</t>
  </si>
  <si>
    <t>6596731007316447_p</t>
  </si>
  <si>
    <t>540436</t>
  </si>
  <si>
    <t>6539918371594789_p</t>
  </si>
  <si>
    <t>7394994970883298_p</t>
  </si>
  <si>
    <t>538826</t>
  </si>
  <si>
    <t>6547020335739285_p</t>
  </si>
  <si>
    <t>5110128813284663_p</t>
  </si>
  <si>
    <t>539454</t>
  </si>
  <si>
    <t>6600001217967011_p</t>
  </si>
  <si>
    <t>5394788329407117_p</t>
  </si>
  <si>
    <t>538007</t>
  </si>
  <si>
    <t>6861683514185809_p</t>
  </si>
  <si>
    <t>7781700729230002_p</t>
  </si>
  <si>
    <t>538749</t>
  </si>
  <si>
    <t>7162159343611557_p</t>
  </si>
  <si>
    <t>8762225269117599_p</t>
  </si>
  <si>
    <t>540969</t>
  </si>
  <si>
    <t>7259435343790623_p</t>
  </si>
  <si>
    <t>2558492165368260_p</t>
  </si>
  <si>
    <t>540997</t>
  </si>
  <si>
    <t>3352763091107498_p</t>
  </si>
  <si>
    <t>8368571635248561_p</t>
  </si>
  <si>
    <t>542434</t>
  </si>
  <si>
    <t>5471176384696498_p</t>
  </si>
  <si>
    <t>2167832404942849_p</t>
  </si>
  <si>
    <t>540779</t>
  </si>
  <si>
    <t>1299523192760433_p</t>
  </si>
  <si>
    <t>2593383256995111_p</t>
  </si>
  <si>
    <t>542828</t>
  </si>
  <si>
    <t>2340127954895943_p</t>
  </si>
  <si>
    <t>7521758191465690_p</t>
  </si>
  <si>
    <t>539616</t>
  </si>
  <si>
    <t>4791785050628189_p</t>
  </si>
  <si>
    <t>3764796781162736_p</t>
  </si>
  <si>
    <t>540495</t>
  </si>
  <si>
    <t>6661332598041290_p</t>
  </si>
  <si>
    <t>2448780643495891_p</t>
  </si>
  <si>
    <t>543306</t>
  </si>
  <si>
    <t>6501813329422236_p</t>
  </si>
  <si>
    <t>1859141789573212_p</t>
  </si>
  <si>
    <t>538570</t>
  </si>
  <si>
    <t>6753315661253979_p</t>
  </si>
  <si>
    <t>5447363640967134_p</t>
  </si>
  <si>
    <t>542190</t>
  </si>
  <si>
    <t>1781263395982820_p</t>
  </si>
  <si>
    <t>1113978738258715_p</t>
  </si>
  <si>
    <t>541003</t>
  </si>
  <si>
    <t>5295330118334650_p</t>
  </si>
  <si>
    <t>3743936776071218_p</t>
  </si>
  <si>
    <t>538965</t>
  </si>
  <si>
    <t>8412035536608467_p</t>
  </si>
  <si>
    <t>5642224347292189_p</t>
  </si>
  <si>
    <t>538091</t>
  </si>
  <si>
    <t>5355467504439838_p</t>
  </si>
  <si>
    <t>7356073196747182_p</t>
  </si>
  <si>
    <t>541447</t>
  </si>
  <si>
    <t>2147061671628396_p</t>
  </si>
  <si>
    <t>5368602847591071_p</t>
  </si>
  <si>
    <t>539640</t>
  </si>
  <si>
    <t>1246256826135652_p</t>
  </si>
  <si>
    <t>2130242520996830_p</t>
  </si>
  <si>
    <t>540234</t>
  </si>
  <si>
    <t>8599299316764109_p</t>
  </si>
  <si>
    <t>8140441462768848_p</t>
  </si>
  <si>
    <t>540691</t>
  </si>
  <si>
    <t>8671070261635347_p</t>
  </si>
  <si>
    <t>2388466233040742_p</t>
  </si>
  <si>
    <t>541020</t>
  </si>
  <si>
    <t>7320866830824027_p</t>
  </si>
  <si>
    <t>4973781953252446_p</t>
  </si>
  <si>
    <t>540788</t>
  </si>
  <si>
    <t>3188083022468110_p</t>
  </si>
  <si>
    <t>5239325494329341_p</t>
  </si>
  <si>
    <t>540087</t>
  </si>
  <si>
    <t>3196049134025564_p</t>
  </si>
  <si>
    <t>8525475607471209_p</t>
  </si>
  <si>
    <t>537703</t>
  </si>
  <si>
    <t>1545579002108276_p</t>
  </si>
  <si>
    <t>6356458424921226_p</t>
  </si>
  <si>
    <t>541394</t>
  </si>
  <si>
    <t>3390051195912471_p</t>
  </si>
  <si>
    <t>7791234900160066_p</t>
  </si>
  <si>
    <t>541973</t>
  </si>
  <si>
    <t>8235273632965763_p</t>
  </si>
  <si>
    <t>7295235625163838_p</t>
  </si>
  <si>
    <t>543322</t>
  </si>
  <si>
    <t>5315064064417114_p</t>
  </si>
  <si>
    <t>7700602653524107_p</t>
  </si>
  <si>
    <t>538929</t>
  </si>
  <si>
    <t>2317060393733138_p</t>
  </si>
  <si>
    <t>3621438177107152_p</t>
  </si>
  <si>
    <t>542857</t>
  </si>
  <si>
    <t>3790049085823605_p</t>
  </si>
  <si>
    <t>8157345261202901_p</t>
  </si>
  <si>
    <t>536930</t>
  </si>
  <si>
    <t>3900639431101886_p</t>
  </si>
  <si>
    <t>6385286126790057_p</t>
  </si>
  <si>
    <t>541753</t>
  </si>
  <si>
    <t>1162300153432802_p</t>
  </si>
  <si>
    <t>2662274667112088_p</t>
  </si>
  <si>
    <t>542958</t>
  </si>
  <si>
    <t>1189682118068082_p</t>
  </si>
  <si>
    <t>6486448114761835_p</t>
  </si>
  <si>
    <t>542696</t>
  </si>
  <si>
    <t>5208063739756377_p</t>
  </si>
  <si>
    <t>7846154256696160_p</t>
  </si>
  <si>
    <t>538992</t>
  </si>
  <si>
    <t>2747071287081746_p</t>
  </si>
  <si>
    <t>2798052569839285_p</t>
  </si>
  <si>
    <t>538994</t>
  </si>
  <si>
    <t>6904570349573365_p</t>
  </si>
  <si>
    <t>1317648367105479_p</t>
  </si>
  <si>
    <t>540487</t>
  </si>
  <si>
    <t>6917344561269665_p</t>
  </si>
  <si>
    <t>5782665725907814_p</t>
  </si>
  <si>
    <t>540499</t>
  </si>
  <si>
    <t>3454776430700454_p</t>
  </si>
  <si>
    <t>5430122484807809_p</t>
  </si>
  <si>
    <t>539116</t>
  </si>
  <si>
    <t>3548546230186432_p</t>
  </si>
  <si>
    <t>1623445382388637_p</t>
  </si>
  <si>
    <t>540378</t>
  </si>
  <si>
    <t>2508564268556107_p</t>
  </si>
  <si>
    <t>5354859483546731_p</t>
  </si>
  <si>
    <t>538690</t>
  </si>
  <si>
    <t>6130343334488673_p</t>
  </si>
  <si>
    <t>7919591315308101_p</t>
  </si>
  <si>
    <t>540611</t>
  </si>
  <si>
    <t>8609427538614619_p</t>
  </si>
  <si>
    <t>3594772848524453_p</t>
  </si>
  <si>
    <t>539241</t>
  </si>
  <si>
    <t>4463426054374671_p</t>
  </si>
  <si>
    <t>7227029000204004_p</t>
  </si>
  <si>
    <t>543451</t>
  </si>
  <si>
    <t>7551857154777843_p</t>
  </si>
  <si>
    <t>5270158817993226_p</t>
  </si>
  <si>
    <t>538742</t>
  </si>
  <si>
    <t>7555683000499385_p</t>
  </si>
  <si>
    <t>6144415190551520_p</t>
  </si>
  <si>
    <t>540245</t>
  </si>
  <si>
    <t>5703018473713407_p</t>
  </si>
  <si>
    <t>6618602281903261_p</t>
  </si>
  <si>
    <t>539744</t>
  </si>
  <si>
    <t>5719147391893117_p</t>
  </si>
  <si>
    <t>8846408807768153_p</t>
  </si>
  <si>
    <t>541194</t>
  </si>
  <si>
    <t>6881201129436477_p</t>
  </si>
  <si>
    <t>1875959044418380_p</t>
  </si>
  <si>
    <t>543076</t>
  </si>
  <si>
    <t>3439746959667707_p</t>
  </si>
  <si>
    <t>8818268659311883_p</t>
  </si>
  <si>
    <t>537555</t>
  </si>
  <si>
    <t>8851456962095710_p</t>
  </si>
  <si>
    <t>6902642496181560_p</t>
  </si>
  <si>
    <t>540052</t>
  </si>
  <si>
    <t>2387783583933210_p</t>
  </si>
  <si>
    <t>8425666773229565_p</t>
  </si>
  <si>
    <t>539105</t>
  </si>
  <si>
    <t>4802415129295811_p</t>
  </si>
  <si>
    <t>7121574506104638_p</t>
  </si>
  <si>
    <t>543232</t>
  </si>
  <si>
    <t>6461265592354171_p</t>
  </si>
  <si>
    <t>4515249402743500_p</t>
  </si>
  <si>
    <t>540985</t>
  </si>
  <si>
    <t>1616015059895127_p</t>
  </si>
  <si>
    <t>1634001321048415_p</t>
  </si>
  <si>
    <t>539020</t>
  </si>
  <si>
    <t>1685572518743982_p</t>
  </si>
  <si>
    <t>4542587877088610_p</t>
  </si>
  <si>
    <t>540062</t>
  </si>
  <si>
    <t>8293025991433030_p</t>
  </si>
  <si>
    <t>1740913423979975_p</t>
  </si>
  <si>
    <t>542114</t>
  </si>
  <si>
    <t>1802376233261312_p</t>
  </si>
  <si>
    <t>2626321171121968_p</t>
  </si>
  <si>
    <t>540394</t>
  </si>
  <si>
    <t>8363816974076336_p</t>
  </si>
  <si>
    <t>7339330023738876_p</t>
  </si>
  <si>
    <t>542530</t>
  </si>
  <si>
    <t>2165381338324661_p</t>
  </si>
  <si>
    <t>5464928670138222_p</t>
  </si>
  <si>
    <t>543423</t>
  </si>
  <si>
    <t>2306988697219425_p</t>
  </si>
  <si>
    <t>7548979504321591_p</t>
  </si>
  <si>
    <t>537786</t>
  </si>
  <si>
    <t>1371456296867773_p</t>
  </si>
  <si>
    <t>3473580668844083_p</t>
  </si>
  <si>
    <t>542119</t>
  </si>
  <si>
    <t>1391250309221338_p</t>
  </si>
  <si>
    <t>2613309074641341_p</t>
  </si>
  <si>
    <t>539679</t>
  </si>
  <si>
    <t>8661691445607383_p</t>
  </si>
  <si>
    <t>2278883057841985_p</t>
  </si>
  <si>
    <t>542358</t>
  </si>
  <si>
    <t>4258428531838499_p</t>
  </si>
  <si>
    <t>2379649745181778_p</t>
  </si>
  <si>
    <t>542106</t>
  </si>
  <si>
    <t>1274737400030181_p</t>
  </si>
  <si>
    <t>3197424481927047_p</t>
  </si>
  <si>
    <t>543179</t>
  </si>
  <si>
    <t>1330504406964014_p</t>
  </si>
  <si>
    <t>2475077036577357_p</t>
  </si>
  <si>
    <t>538531</t>
  </si>
  <si>
    <t>7627652858537075_p</t>
  </si>
  <si>
    <t>3890931753564968_p</t>
  </si>
  <si>
    <t>540865</t>
  </si>
  <si>
    <t>7645148049986423_p</t>
  </si>
  <si>
    <t>7633440913303364_p</t>
  </si>
  <si>
    <t>540924</t>
  </si>
  <si>
    <t>7650557289783612_p</t>
  </si>
  <si>
    <t>6833666103325057_p</t>
  </si>
  <si>
    <t>539093</t>
  </si>
  <si>
    <t>4445214557563542_p</t>
  </si>
  <si>
    <t>3237354098994041_p</t>
  </si>
  <si>
    <t>542294</t>
  </si>
  <si>
    <t>4250407099939283_p</t>
  </si>
  <si>
    <t>7121099773205874_p</t>
  </si>
  <si>
    <t>541682</t>
  </si>
  <si>
    <t>1313158736384121_p</t>
  </si>
  <si>
    <t>2129631327441147_p</t>
  </si>
  <si>
    <t>543047</t>
  </si>
  <si>
    <t>1331056928256138_p</t>
  </si>
  <si>
    <t>4734241203864670_p</t>
  </si>
  <si>
    <t>542452</t>
  </si>
  <si>
    <t>4202386452317514_p</t>
  </si>
  <si>
    <t>2843652019207123_p</t>
  </si>
  <si>
    <t>541348</t>
  </si>
  <si>
    <t>多米尼加</t>
  </si>
  <si>
    <t>4330368168628290_p</t>
  </si>
  <si>
    <t>2943081355150554_p</t>
  </si>
  <si>
    <t>541801</t>
  </si>
  <si>
    <t>7546083476240957_p</t>
  </si>
  <si>
    <t>1612231571086166_p</t>
  </si>
  <si>
    <t>537926</t>
  </si>
  <si>
    <t>7638014979579647_p</t>
  </si>
  <si>
    <t>5547519577833228_p</t>
  </si>
  <si>
    <t>541310</t>
  </si>
  <si>
    <t>4442450177886965_p</t>
  </si>
  <si>
    <t>5321128862811185_p</t>
  </si>
  <si>
    <t>539615</t>
  </si>
  <si>
    <t>7485439526442780_p</t>
  </si>
  <si>
    <t>6213814789079490_p</t>
  </si>
  <si>
    <t>540497</t>
  </si>
  <si>
    <t>8192356771115428_p</t>
  </si>
  <si>
    <t>1872764390059741_p</t>
  </si>
  <si>
    <t>离职-m.chatchulanon</t>
  </si>
  <si>
    <t>538638</t>
  </si>
  <si>
    <t>5839223907740510_p</t>
  </si>
  <si>
    <t>8521672355666254_p</t>
  </si>
  <si>
    <t>543249</t>
  </si>
  <si>
    <t>5548191127763837_p</t>
  </si>
  <si>
    <t>4467719580493858_p</t>
  </si>
  <si>
    <t>542050</t>
  </si>
  <si>
    <t>5607533225063141_p</t>
  </si>
  <si>
    <t>5338270401541755_p</t>
  </si>
  <si>
    <t>540295</t>
  </si>
  <si>
    <t>1669682802949574_p</t>
  </si>
  <si>
    <t>4251750604726295_p</t>
  </si>
  <si>
    <t>540928</t>
  </si>
  <si>
    <t>8303192226006102_p</t>
  </si>
  <si>
    <t>7301267265219307_p</t>
  </si>
  <si>
    <t>538389</t>
  </si>
  <si>
    <t>8440250928869124_p</t>
  </si>
  <si>
    <t>8835069210151238_p</t>
  </si>
  <si>
    <t>542296</t>
  </si>
  <si>
    <t>5517068809996002_p</t>
  </si>
  <si>
    <t>1757738056213394_p</t>
  </si>
  <si>
    <t>543254</t>
  </si>
  <si>
    <t>2230765306044600_p</t>
  </si>
  <si>
    <t>5247849941614718_p</t>
  </si>
  <si>
    <t>538790</t>
  </si>
  <si>
    <t>3791150087762010_p</t>
  </si>
  <si>
    <t>7334567789879516_p</t>
  </si>
  <si>
    <t>539257</t>
  </si>
  <si>
    <t>1405654943637230_p</t>
  </si>
  <si>
    <t>3811902596970264_p</t>
  </si>
  <si>
    <t>541220</t>
  </si>
  <si>
    <t>1237121241625694_p</t>
  </si>
  <si>
    <t>6671596725926363_p</t>
  </si>
  <si>
    <t>539008</t>
  </si>
  <si>
    <t>1885532009151026_p</t>
  </si>
  <si>
    <t>4445298629245148_p</t>
  </si>
  <si>
    <t>542914</t>
  </si>
  <si>
    <t>8487467605775110_p</t>
  </si>
  <si>
    <t>7440507080028022_p</t>
  </si>
  <si>
    <t>538540</t>
  </si>
  <si>
    <t>8509499750088464_p</t>
  </si>
  <si>
    <t>2676736645996086_p</t>
  </si>
  <si>
    <t>540818</t>
  </si>
  <si>
    <t>540391</t>
  </si>
  <si>
    <t>4151719722631866_p</t>
  </si>
  <si>
    <t>4634157242852442_p</t>
  </si>
  <si>
    <t>539062</t>
  </si>
  <si>
    <t>5549017041163258_p</t>
  </si>
  <si>
    <t>7525507304773663_p</t>
  </si>
  <si>
    <t>538586</t>
  </si>
  <si>
    <t>7729751537979595_p</t>
  </si>
  <si>
    <t>8904201606110852_p</t>
  </si>
  <si>
    <t>540287</t>
  </si>
  <si>
    <t>5674728554709018_p</t>
  </si>
  <si>
    <t>6233568887334148_p</t>
  </si>
  <si>
    <t>541277</t>
  </si>
  <si>
    <t>2827777106913765_p</t>
  </si>
  <si>
    <t>6251747797755251_p</t>
  </si>
  <si>
    <t>540844</t>
  </si>
  <si>
    <t>3451187796929239_p</t>
  </si>
  <si>
    <t>7399187305928151_p</t>
  </si>
  <si>
    <t>543437</t>
  </si>
  <si>
    <t>2530789205704539_p</t>
  </si>
  <si>
    <t>6254809827232159_p</t>
  </si>
  <si>
    <t>537825</t>
  </si>
  <si>
    <t>2563703127590358_p</t>
  </si>
  <si>
    <t>5221953758311906_p</t>
  </si>
  <si>
    <t>538491</t>
  </si>
  <si>
    <t>2591994146386563_p</t>
  </si>
  <si>
    <t>8250984513343673_p</t>
  </si>
  <si>
    <t>539106</t>
  </si>
  <si>
    <t>6179705123876860_p</t>
  </si>
  <si>
    <t>3335454706730821_p</t>
  </si>
  <si>
    <t>538170</t>
  </si>
  <si>
    <t>6501365541396645_p</t>
  </si>
  <si>
    <t>2480382471451523_p</t>
  </si>
  <si>
    <t>539885</t>
  </si>
  <si>
    <t>6505049116155869_p</t>
  </si>
  <si>
    <t>5364783580689864_p</t>
  </si>
  <si>
    <t>538657</t>
  </si>
  <si>
    <t>3253431178500227_p</t>
  </si>
  <si>
    <t>4475977665023584_p</t>
  </si>
  <si>
    <t>539029</t>
  </si>
  <si>
    <t>1634596322852747_p</t>
  </si>
  <si>
    <t>1317705190846418_p</t>
  </si>
  <si>
    <t>540258</t>
  </si>
  <si>
    <t>1649218808447911_p</t>
  </si>
  <si>
    <t>6632412195767257_p</t>
  </si>
  <si>
    <t>541363</t>
  </si>
  <si>
    <t>3398710374608081_p</t>
  </si>
  <si>
    <t>5245705339862405_p</t>
  </si>
  <si>
    <t>542136</t>
  </si>
  <si>
    <t>8289695910861764_p</t>
  </si>
  <si>
    <t>2873985993119082_p</t>
  </si>
  <si>
    <t>541370</t>
  </si>
  <si>
    <t>8574569628279731_p</t>
  </si>
  <si>
    <t>6731555232763913_p</t>
  </si>
  <si>
    <t>541094</t>
  </si>
  <si>
    <t>8618703767822726_p</t>
  </si>
  <si>
    <t>3281660985145533_p</t>
  </si>
  <si>
    <t>541349</t>
  </si>
  <si>
    <t>3882540508241474_p</t>
  </si>
  <si>
    <t>2715103963125864_p</t>
  </si>
  <si>
    <t>542405</t>
  </si>
  <si>
    <t>1173602721577907_p</t>
  </si>
  <si>
    <t>2633623553198185_p</t>
  </si>
  <si>
    <t>543189</t>
  </si>
  <si>
    <t>4209342028066072_p</t>
  </si>
  <si>
    <t>1710171673866512_p</t>
  </si>
  <si>
    <t>541037</t>
  </si>
  <si>
    <t>4248407731112357_p</t>
  </si>
  <si>
    <t>4636315556123244_p</t>
  </si>
  <si>
    <t>541674</t>
  </si>
  <si>
    <t>4291391926016693_p</t>
  </si>
  <si>
    <t>4149737447612799_p</t>
  </si>
  <si>
    <t>537602</t>
  </si>
  <si>
    <t>4281963383293897_p</t>
  </si>
  <si>
    <t>4862619472602497_p</t>
  </si>
  <si>
    <t>539272</t>
  </si>
  <si>
    <t>4390570270574169_p</t>
  </si>
  <si>
    <t>3350509788413468_p</t>
  </si>
  <si>
    <t>543112</t>
  </si>
  <si>
    <t>5143296892319987_p</t>
  </si>
  <si>
    <t>1141776064929205_p</t>
  </si>
  <si>
    <t>539368</t>
  </si>
  <si>
    <t>5964252243913132_p</t>
  </si>
  <si>
    <t>2464525257934833_p</t>
  </si>
  <si>
    <t>540870</t>
  </si>
  <si>
    <t>7717474903348663_p</t>
  </si>
  <si>
    <t>6501304989095390_p</t>
  </si>
  <si>
    <t>537588</t>
  </si>
  <si>
    <t>7918871378802765_p</t>
  </si>
  <si>
    <t>5716655867205440_p</t>
  </si>
  <si>
    <t>539385</t>
  </si>
  <si>
    <t>6871253915574534_p</t>
  </si>
  <si>
    <t>5626847121320661_p</t>
  </si>
  <si>
    <t>543325</t>
  </si>
  <si>
    <t>3486288399378932_p</t>
  </si>
  <si>
    <t>1371085516063060_p</t>
  </si>
  <si>
    <t>537452</t>
  </si>
  <si>
    <t>2126427838421703_p</t>
  </si>
  <si>
    <t>2122509392249266_p</t>
  </si>
  <si>
    <t>540036</t>
  </si>
  <si>
    <t>1178397220155054_p</t>
  </si>
  <si>
    <t>4180279038788224_p</t>
  </si>
  <si>
    <t>538173</t>
  </si>
  <si>
    <t>1203605479015222_p</t>
  </si>
  <si>
    <t>1882378843815308_p</t>
  </si>
  <si>
    <t>540472</t>
  </si>
  <si>
    <t>4283213007513296_p</t>
  </si>
  <si>
    <t>2276024864889969_p</t>
  </si>
  <si>
    <t>542617</t>
  </si>
  <si>
    <t>8729121859762774_p</t>
  </si>
  <si>
    <t>7111628087323023_p</t>
  </si>
  <si>
    <t>542730</t>
  </si>
  <si>
    <t>7586289843303608_p</t>
  </si>
  <si>
    <t>8861608538008276_p</t>
  </si>
  <si>
    <t>542654</t>
  </si>
  <si>
    <t>8761580739774102_p</t>
  </si>
  <si>
    <t>8114261701576302_p</t>
  </si>
  <si>
    <t>540397</t>
  </si>
  <si>
    <t>8837668062643826_p</t>
  </si>
  <si>
    <t>1843159520898128_p</t>
  </si>
  <si>
    <t>540317</t>
  </si>
  <si>
    <t>4708484457399477_p</t>
  </si>
  <si>
    <t>1377284189737271_p</t>
  </si>
  <si>
    <t>539216</t>
  </si>
  <si>
    <t>2596002055533093_p</t>
  </si>
  <si>
    <t>8740195993871509_p</t>
  </si>
  <si>
    <t>540685</t>
  </si>
  <si>
    <t>4865095407671859_p</t>
  </si>
  <si>
    <t>5455141449903712_p</t>
  </si>
  <si>
    <t>542786</t>
  </si>
  <si>
    <t>4983551179222173_p</t>
  </si>
  <si>
    <t>7206074316431729_p</t>
  </si>
  <si>
    <t>543143</t>
  </si>
  <si>
    <t>6602454212243364_p</t>
  </si>
  <si>
    <t>1772863260453998_p</t>
  </si>
  <si>
    <t>542729</t>
  </si>
  <si>
    <t>6634864709969977_p</t>
  </si>
  <si>
    <t>4788818297346433_p</t>
  </si>
  <si>
    <t>543388</t>
  </si>
  <si>
    <t>6848235414037547_p</t>
  </si>
  <si>
    <t>2189216927182758_p</t>
  </si>
  <si>
    <t>538435</t>
  </si>
  <si>
    <t>7325132312823018_p</t>
  </si>
  <si>
    <t>7426551397306023_p</t>
  </si>
  <si>
    <t>541012</t>
  </si>
  <si>
    <t>3160086187973718_p</t>
  </si>
  <si>
    <t>1272075909316859_p</t>
  </si>
  <si>
    <t>542584</t>
  </si>
  <si>
    <t>7377987100023386_p</t>
  </si>
  <si>
    <t>4771803363619261_p</t>
  </si>
  <si>
    <t>541046</t>
  </si>
  <si>
    <t>7390895661185358_p</t>
  </si>
  <si>
    <t>7337118603554596_p</t>
  </si>
  <si>
    <t>542552</t>
  </si>
  <si>
    <t>8210793834621324_p</t>
  </si>
  <si>
    <t>2939565976280644_p</t>
  </si>
  <si>
    <t>543170</t>
  </si>
  <si>
    <t>1690163029183290_p</t>
  </si>
  <si>
    <t>5188102883853556_p</t>
  </si>
  <si>
    <t>541192</t>
  </si>
  <si>
    <t>1714038279837330_p</t>
  </si>
  <si>
    <t>6606397200199684_p</t>
  </si>
  <si>
    <t>538464</t>
  </si>
  <si>
    <t>8292820312432131_p</t>
  </si>
  <si>
    <t>8181685750019169_p</t>
  </si>
  <si>
    <t>541738</t>
  </si>
  <si>
    <t>8413715682405491_p</t>
  </si>
  <si>
    <t>5896976454649857_p</t>
  </si>
  <si>
    <t>538686</t>
  </si>
  <si>
    <t>1327234244187873_p</t>
  </si>
  <si>
    <t>4500440805901916_p</t>
  </si>
  <si>
    <t>540396</t>
  </si>
  <si>
    <t>1531550337069328_p</t>
  </si>
  <si>
    <t>6290564363552217_p</t>
  </si>
  <si>
    <t>539945</t>
  </si>
  <si>
    <t>1260775963785472_p</t>
  </si>
  <si>
    <t>3506822812832236_p</t>
  </si>
  <si>
    <t>542092</t>
  </si>
  <si>
    <t>8532112436657790_p</t>
  </si>
  <si>
    <t>6569133048392838_p</t>
  </si>
  <si>
    <t>538560</t>
  </si>
  <si>
    <t>4212679435804494_p</t>
  </si>
  <si>
    <t>5316281766948191_p</t>
  </si>
  <si>
    <t>539970</t>
  </si>
  <si>
    <t>4282804848671184_p</t>
  </si>
  <si>
    <t>6864993529640335_p</t>
  </si>
  <si>
    <t>542523</t>
  </si>
  <si>
    <t>7170156134416016_p</t>
  </si>
  <si>
    <t>4408343869152634_p</t>
  </si>
  <si>
    <t>539984</t>
  </si>
  <si>
    <t>3206914566406322_p</t>
  </si>
  <si>
    <t>1564823954749432_p</t>
  </si>
  <si>
    <t>540752</t>
  </si>
  <si>
    <t>2873683565894150_p</t>
  </si>
  <si>
    <t>2282429914234941_p</t>
  </si>
  <si>
    <t>542095</t>
  </si>
  <si>
    <t>2892642436483333_p</t>
  </si>
  <si>
    <t>5526041615511046_p</t>
  </si>
  <si>
    <t>537888</t>
  </si>
  <si>
    <t>8159157186588353_p</t>
  </si>
  <si>
    <t>2310139965011587_p</t>
  </si>
  <si>
    <t>543417</t>
  </si>
  <si>
    <t>2620301448214144_p</t>
  </si>
  <si>
    <t>2410031354635960_p</t>
  </si>
  <si>
    <t>542587</t>
  </si>
  <si>
    <t>7776406308651133_p</t>
  </si>
  <si>
    <t>3708609147115701_p</t>
  </si>
  <si>
    <t>539777</t>
  </si>
  <si>
    <t>2757871821729950_p</t>
  </si>
  <si>
    <t>8419020386756383_p</t>
  </si>
  <si>
    <t>541799</t>
  </si>
  <si>
    <t>5660558316663512_p</t>
  </si>
  <si>
    <t>6652913880983250_p</t>
  </si>
  <si>
    <t>540485</t>
  </si>
  <si>
    <t>3500772705534995_p</t>
  </si>
  <si>
    <t>2677582483216369_p</t>
  </si>
  <si>
    <t>543121</t>
  </si>
  <si>
    <t>4565068648874834_p</t>
  </si>
  <si>
    <t>6686289391441429_p</t>
  </si>
  <si>
    <t>538146</t>
  </si>
  <si>
    <t>8888897254624634_p</t>
  </si>
  <si>
    <t>5212823519043245_p</t>
  </si>
  <si>
    <t>536745</t>
  </si>
  <si>
    <t>2238286183458294_p</t>
  </si>
  <si>
    <t>8160978989902445_p</t>
  </si>
  <si>
    <t>540992</t>
  </si>
  <si>
    <t>3903480709454007_p</t>
  </si>
  <si>
    <t>1606123277930457_p</t>
  </si>
  <si>
    <t>542099</t>
  </si>
  <si>
    <t>1879236717451766_p</t>
  </si>
  <si>
    <t>4757024315547554_p</t>
  </si>
  <si>
    <t>537908</t>
  </si>
  <si>
    <t>7419247204367904_p</t>
  </si>
  <si>
    <t>2189247895015822_p</t>
  </si>
  <si>
    <t>541796</t>
  </si>
  <si>
    <t>2905492103969193_p</t>
  </si>
  <si>
    <t>2579696546929636_p</t>
  </si>
  <si>
    <t>538957</t>
  </si>
  <si>
    <t>5884751821390896_p</t>
  </si>
  <si>
    <t>8232517220011982_p</t>
  </si>
  <si>
    <t>542165</t>
  </si>
  <si>
    <t>5995629932546028_p</t>
  </si>
  <si>
    <t>1363360635005895_p</t>
  </si>
  <si>
    <t>538143</t>
  </si>
  <si>
    <t>5636685733244531_p</t>
  </si>
  <si>
    <t>3267624657154244_p</t>
  </si>
  <si>
    <t>539132</t>
  </si>
  <si>
    <t>自动续费-拓展版25-48</t>
  </si>
  <si>
    <t>5742793933584599_p</t>
  </si>
  <si>
    <t>2674300889025784_p</t>
  </si>
  <si>
    <t>541109</t>
  </si>
  <si>
    <t>3403959162276085_p</t>
  </si>
  <si>
    <t>7247239366966275_p</t>
  </si>
  <si>
    <t>538539</t>
  </si>
  <si>
    <t>5693378727472899_p</t>
  </si>
  <si>
    <t>8842138993992427_p</t>
  </si>
  <si>
    <t>537736</t>
  </si>
  <si>
    <t>4556550270469790_p</t>
  </si>
  <si>
    <t>2205061653198367_p</t>
  </si>
  <si>
    <t>541229</t>
  </si>
  <si>
    <t>4607825846930288_p</t>
  </si>
  <si>
    <t>2374874066645658_p</t>
  </si>
  <si>
    <t>542719</t>
  </si>
  <si>
    <t>8886357166909814_p</t>
  </si>
  <si>
    <t>2470313620011833_p</t>
  </si>
  <si>
    <t>537894</t>
  </si>
  <si>
    <t>4870934998780350_p</t>
  </si>
  <si>
    <t>3421058069946406_p</t>
  </si>
  <si>
    <t>542519</t>
  </si>
  <si>
    <t>6110256171738010_p</t>
  </si>
  <si>
    <t>3257654929895945_p</t>
  </si>
  <si>
    <t>538762</t>
  </si>
  <si>
    <t>6238793608297616_p</t>
  </si>
  <si>
    <t>3236145712961426_p</t>
  </si>
  <si>
    <t>541606</t>
  </si>
  <si>
    <t>6327047065558018_p</t>
  </si>
  <si>
    <t>5663799891890729_p</t>
  </si>
  <si>
    <t>537418</t>
  </si>
  <si>
    <t>6562070534009674_p</t>
  </si>
  <si>
    <t>7409111713195244_p</t>
  </si>
  <si>
    <t>539540</t>
  </si>
  <si>
    <t>6867481749119812_p</t>
  </si>
  <si>
    <t>2203493078873722_p</t>
  </si>
  <si>
    <t>538641</t>
  </si>
  <si>
    <t>8268065858271763_p</t>
  </si>
  <si>
    <t>3477435952024845_p</t>
  </si>
  <si>
    <t>543192</t>
  </si>
  <si>
    <t>8368771725094484_p</t>
  </si>
  <si>
    <t>7830304423910048_p</t>
  </si>
  <si>
    <t>539584</t>
  </si>
  <si>
    <t>5364984076335030_p</t>
  </si>
  <si>
    <t>5584769385918690_p</t>
  </si>
  <si>
    <t>543416</t>
  </si>
  <si>
    <t>2195882398772426_p</t>
  </si>
  <si>
    <t>5423231324957238_p</t>
  </si>
  <si>
    <t>538771</t>
  </si>
  <si>
    <t>7491053662835680_p</t>
  </si>
  <si>
    <t>8876872563389117_p</t>
  </si>
  <si>
    <t>539249</t>
  </si>
  <si>
    <t>8228529844294765_p</t>
  </si>
  <si>
    <t>7727454754187969_p</t>
  </si>
  <si>
    <t>540970</t>
  </si>
  <si>
    <t>3681210695965836_p</t>
  </si>
  <si>
    <t>6717207314988749_p</t>
  </si>
  <si>
    <t>538637</t>
  </si>
  <si>
    <t>3792472069458846_p</t>
  </si>
  <si>
    <t>6482413740902390_p</t>
  </si>
  <si>
    <t>538139</t>
  </si>
  <si>
    <t>1143961317174445_p</t>
  </si>
  <si>
    <t>7529812332659009_p</t>
  </si>
  <si>
    <t>539355</t>
  </si>
  <si>
    <t>8510519015043713_p</t>
  </si>
  <si>
    <t>1511045255830434_p</t>
  </si>
  <si>
    <t>539321</t>
  </si>
  <si>
    <t>2911910767009686_p</t>
  </si>
  <si>
    <t>2588251528385348_p</t>
  </si>
  <si>
    <t>540410</t>
  </si>
  <si>
    <t>5579628840476642_p</t>
  </si>
  <si>
    <t>4206699790509105_p</t>
  </si>
  <si>
    <t>538507</t>
  </si>
  <si>
    <t>5667627707968495_p</t>
  </si>
  <si>
    <t>1397948902823605_p</t>
  </si>
  <si>
    <t>543315</t>
  </si>
  <si>
    <t>5698139031933153_p</t>
  </si>
  <si>
    <t>2673135941277992_p</t>
  </si>
  <si>
    <t>540392</t>
  </si>
  <si>
    <t>7836958074102286_p</t>
  </si>
  <si>
    <t>3770145423128249_p</t>
  </si>
  <si>
    <t>543375</t>
  </si>
  <si>
    <t>4693434761241919_p</t>
  </si>
  <si>
    <t>3101204891341363_p</t>
  </si>
  <si>
    <t>542885</t>
  </si>
  <si>
    <t>4746035575394193_p</t>
  </si>
  <si>
    <t>7863533642418477_p</t>
  </si>
  <si>
    <t>538979</t>
  </si>
  <si>
    <t>6620504773978542_p</t>
  </si>
  <si>
    <t>2307811032243027_p</t>
  </si>
  <si>
    <t>540071</t>
  </si>
  <si>
    <t>3341904857884157_p</t>
  </si>
  <si>
    <t>2491584790523649_p</t>
  </si>
  <si>
    <t>542193</t>
  </si>
  <si>
    <t>1768375287351910_p</t>
  </si>
  <si>
    <t>7953364432771219_p</t>
  </si>
  <si>
    <t>538019</t>
  </si>
  <si>
    <t>5372034155807871_p</t>
  </si>
  <si>
    <t>1743497919153715_p</t>
  </si>
  <si>
    <t>543095</t>
  </si>
  <si>
    <t>2292155419969357_p</t>
  </si>
  <si>
    <t>4537683224711863_p</t>
  </si>
  <si>
    <t>541453</t>
  </si>
  <si>
    <t>3829789518609449_p</t>
  </si>
  <si>
    <t>5736583575796156_p</t>
  </si>
  <si>
    <t>539586</t>
  </si>
  <si>
    <t>1358157243549065_p</t>
  </si>
  <si>
    <t>6280990970951091_p</t>
  </si>
  <si>
    <t>539846</t>
  </si>
  <si>
    <t>1502723606957483_p</t>
  </si>
  <si>
    <t>4692702083145659_p</t>
  </si>
  <si>
    <t>541222</t>
  </si>
  <si>
    <t>1081759113343062_p</t>
  </si>
  <si>
    <t>6201130420025394_p</t>
  </si>
  <si>
    <t>541843</t>
  </si>
  <si>
    <t>1170010629610403_p</t>
  </si>
  <si>
    <t>6855181639177204_p</t>
  </si>
  <si>
    <t>541522</t>
  </si>
  <si>
    <t>1898392000394268_p</t>
  </si>
  <si>
    <t>3583527565962948_p</t>
  </si>
  <si>
    <t>538985</t>
  </si>
  <si>
    <t>7172073371705059_p</t>
  </si>
  <si>
    <t>1170343955461462_p</t>
  </si>
  <si>
    <t>542693</t>
  </si>
  <si>
    <t>2200399227390114_p</t>
  </si>
  <si>
    <t>3875115805599529_p</t>
  </si>
  <si>
    <t>540235</t>
  </si>
  <si>
    <t>1151109929956167_p</t>
  </si>
  <si>
    <t>3152706579193473_p</t>
  </si>
  <si>
    <t>537561</t>
  </si>
  <si>
    <t>7602393680770380_p</t>
  </si>
  <si>
    <t>2338086156302790_p</t>
  </si>
  <si>
    <t>540479</t>
  </si>
  <si>
    <t>2670267415306508_p</t>
  </si>
  <si>
    <t>7294174839840477_p</t>
  </si>
  <si>
    <t>540506</t>
  </si>
  <si>
    <t>2750849893179544_p</t>
  </si>
  <si>
    <t>7494575559209526_p</t>
  </si>
  <si>
    <t>542164</t>
  </si>
  <si>
    <t>2756021596999117_p</t>
  </si>
  <si>
    <t>4819171443998003_p</t>
  </si>
  <si>
    <t>540956</t>
  </si>
  <si>
    <t>7820615083893958_p</t>
  </si>
  <si>
    <t>1360235428509955_p</t>
  </si>
  <si>
    <t>540523</t>
  </si>
  <si>
    <t>6917518858493555_p</t>
  </si>
  <si>
    <t>2865842339870088_p</t>
  </si>
  <si>
    <t>瓜德罗普</t>
  </si>
  <si>
    <t>542031</t>
  </si>
  <si>
    <t>3530319651906485_p</t>
  </si>
  <si>
    <t>8153074955837806_p</t>
  </si>
  <si>
    <t>541158</t>
  </si>
  <si>
    <t>8880928021470490_p</t>
  </si>
  <si>
    <t>6855476241779182_p</t>
  </si>
  <si>
    <t>539571</t>
  </si>
  <si>
    <t>4712213953964086_p</t>
  </si>
  <si>
    <t>5865053323748515_p</t>
  </si>
  <si>
    <t>543468</t>
  </si>
  <si>
    <t>3400161570616226_p</t>
  </si>
  <si>
    <t>6410772325885951_p</t>
  </si>
  <si>
    <t>541268</t>
  </si>
  <si>
    <t>2113111985833327_p</t>
  </si>
  <si>
    <t>2590953114210385_p</t>
  </si>
  <si>
    <t>538730</t>
  </si>
  <si>
    <t>8522128946137136_p</t>
  </si>
  <si>
    <t>7785129354444352_p</t>
  </si>
  <si>
    <t>541163</t>
  </si>
  <si>
    <t>4374996440526158_p</t>
  </si>
  <si>
    <t>3712175639536073_p</t>
  </si>
  <si>
    <t>537662</t>
  </si>
  <si>
    <t>4403283324320889_p</t>
  </si>
  <si>
    <t>3494100540921083_p</t>
  </si>
  <si>
    <t>538445</t>
  </si>
  <si>
    <t>7472268092281960_p</t>
  </si>
  <si>
    <t>4271879889277207_p</t>
  </si>
  <si>
    <t>538581</t>
  </si>
  <si>
    <t>4175962173353553_p</t>
  </si>
  <si>
    <t>4364764242705623_p</t>
  </si>
  <si>
    <t>541217</t>
  </si>
  <si>
    <t>4606032527220327_p</t>
  </si>
  <si>
    <t>3550902511787007_p</t>
  </si>
  <si>
    <t>541095</t>
  </si>
  <si>
    <t>2488579587078502_p</t>
  </si>
  <si>
    <t>7407198481921209_p</t>
  </si>
  <si>
    <t>542865</t>
  </si>
  <si>
    <t>6409927412437859_p</t>
  </si>
  <si>
    <t>5134420611401980_p</t>
  </si>
  <si>
    <t>539428</t>
  </si>
  <si>
    <t>6444682988424049_p</t>
  </si>
  <si>
    <t>1429268454050127_p</t>
  </si>
  <si>
    <t>542704</t>
  </si>
  <si>
    <t>6307779539011365_p</t>
  </si>
  <si>
    <t>5794344845814317_p</t>
  </si>
  <si>
    <t>538530</t>
  </si>
  <si>
    <t>6314176974208786_p</t>
  </si>
  <si>
    <t>5164046233688527_p</t>
  </si>
  <si>
    <t>539377</t>
  </si>
  <si>
    <t>6828307003028313_p</t>
  </si>
  <si>
    <t>5658146929230814_p</t>
  </si>
  <si>
    <t>540388</t>
  </si>
  <si>
    <t>3138063555654145_p</t>
  </si>
  <si>
    <t>7141052081765709_p</t>
  </si>
  <si>
    <t>538449</t>
  </si>
  <si>
    <t>8240381519915890_p</t>
  </si>
  <si>
    <t>2342447794380605_p</t>
  </si>
  <si>
    <t>540343</t>
  </si>
  <si>
    <t>4842705448650568_p</t>
  </si>
  <si>
    <t>5862617318794636_p</t>
  </si>
  <si>
    <t>543043</t>
  </si>
  <si>
    <t>6621152542402954_p</t>
  </si>
  <si>
    <t>5439946278008581_p</t>
  </si>
  <si>
    <t>536371</t>
  </si>
  <si>
    <t>6416692321000993_p</t>
  </si>
  <si>
    <t>2195172497456882_p</t>
  </si>
  <si>
    <t>539035</t>
  </si>
  <si>
    <t>6498027558091245_p</t>
  </si>
  <si>
    <t>1336447745314891_p</t>
  </si>
  <si>
    <t>537924</t>
  </si>
  <si>
    <t>6751806605646235_p</t>
  </si>
  <si>
    <t>7116656545386355_p</t>
  </si>
  <si>
    <t>541709</t>
  </si>
  <si>
    <t>6759732120877462_p</t>
  </si>
  <si>
    <t>3498215628522071_p</t>
  </si>
  <si>
    <t>538107</t>
  </si>
  <si>
    <t>7205131829354088_p</t>
  </si>
  <si>
    <t>3805731657130288_p</t>
  </si>
  <si>
    <t>540509</t>
  </si>
  <si>
    <t>3258160911019773_p</t>
  </si>
  <si>
    <t>5676296257702013_p</t>
  </si>
  <si>
    <t>541890</t>
  </si>
  <si>
    <t>1756652567163475_p</t>
  </si>
  <si>
    <t>8846081046549067_p</t>
  </si>
  <si>
    <t>542573</t>
  </si>
  <si>
    <t>2158041738975201_p</t>
  </si>
  <si>
    <t>3138561152025346_p</t>
  </si>
  <si>
    <t>543211</t>
  </si>
  <si>
    <t>3730365415705546_p</t>
  </si>
  <si>
    <t>8414737156607981_p</t>
  </si>
  <si>
    <t>537815</t>
  </si>
  <si>
    <t>3783224095595303_p</t>
  </si>
  <si>
    <t>2148802933278628_p</t>
  </si>
  <si>
    <t>537352</t>
  </si>
  <si>
    <t>3787923137185557_p</t>
  </si>
  <si>
    <t>2218263501794871_p</t>
  </si>
  <si>
    <t>541651</t>
  </si>
  <si>
    <t>1224675296404524_p</t>
  </si>
  <si>
    <t>4209992160715118_p</t>
  </si>
  <si>
    <t>541086</t>
  </si>
  <si>
    <t>3404901101507347_p</t>
  </si>
  <si>
    <t>1110657281727408_p</t>
  </si>
  <si>
    <t>542594</t>
  </si>
  <si>
    <t>4580714083659676_p</t>
  </si>
  <si>
    <t>7599466673593234_p</t>
  </si>
  <si>
    <t>541638</t>
  </si>
  <si>
    <t>4657016238941529_p</t>
  </si>
  <si>
    <t>8518295478389398_p</t>
  </si>
  <si>
    <t>541876</t>
  </si>
  <si>
    <t>8884120988812222_p</t>
  </si>
  <si>
    <t>7667866288241788_p</t>
  </si>
  <si>
    <t>542646</t>
  </si>
  <si>
    <t>4685544585798460_p</t>
  </si>
  <si>
    <t>3417264268043674_p</t>
  </si>
  <si>
    <t>542554</t>
  </si>
  <si>
    <t>4724549067334458_p</t>
  </si>
  <si>
    <t>6691759896733065_p</t>
  </si>
  <si>
    <t>540507</t>
  </si>
  <si>
    <t>3619984171253331_p</t>
  </si>
  <si>
    <t>5861109009100684_p</t>
  </si>
  <si>
    <t>539855</t>
  </si>
  <si>
    <t>4877801882538176_p</t>
  </si>
  <si>
    <t>1497300969178196_p</t>
  </si>
  <si>
    <t>540662</t>
  </si>
  <si>
    <t>6628015808186766_p</t>
  </si>
  <si>
    <t>4509016354380318_p</t>
  </si>
  <si>
    <t>538602</t>
  </si>
  <si>
    <t>6803432476221053_p</t>
  </si>
  <si>
    <t>8196049526584855_p</t>
  </si>
  <si>
    <t>543129</t>
  </si>
  <si>
    <t>3156183710061658_p</t>
  </si>
  <si>
    <t>3428156805958923_p</t>
  </si>
  <si>
    <t>542798</t>
  </si>
  <si>
    <t>1823659488090490_p</t>
  </si>
  <si>
    <t>4244821946933635_p</t>
  </si>
  <si>
    <t>539356</t>
  </si>
  <si>
    <t>1917875822283054_p</t>
  </si>
  <si>
    <t>6461832604682538_p</t>
  </si>
  <si>
    <t>537961</t>
  </si>
  <si>
    <t>4261369295283521_p</t>
  </si>
  <si>
    <t>8342211482346516_p</t>
  </si>
  <si>
    <t>540609</t>
  </si>
  <si>
    <t>7629789654221897_p</t>
  </si>
  <si>
    <t>2283782416991902_p</t>
  </si>
  <si>
    <t>魏子涵</t>
  </si>
  <si>
    <t>542526</t>
  </si>
  <si>
    <t>7359874695089687_p</t>
  </si>
  <si>
    <t>8530971303263560_p</t>
  </si>
  <si>
    <t>540384</t>
  </si>
  <si>
    <t>3231678808864631_p</t>
  </si>
  <si>
    <t>2159429340512925_p</t>
  </si>
  <si>
    <t>542757</t>
  </si>
  <si>
    <t>1628626933448897_p</t>
  </si>
  <si>
    <t>1395117551765832_p</t>
  </si>
  <si>
    <t>538519</t>
  </si>
  <si>
    <t>1662654197315359_p</t>
  </si>
  <si>
    <t>7188004437942065_p</t>
  </si>
  <si>
    <t>540955</t>
  </si>
  <si>
    <t>1671220785246640_p</t>
  </si>
  <si>
    <t>8766782827221531_p</t>
  </si>
  <si>
    <t>539191</t>
  </si>
  <si>
    <t>8298592406518243_p</t>
  </si>
  <si>
    <t>8784559704136189_p</t>
  </si>
  <si>
    <t>542937</t>
  </si>
  <si>
    <t>8412847609076519_p</t>
  </si>
  <si>
    <t>7320061157315061_p</t>
  </si>
  <si>
    <t>540707</t>
  </si>
  <si>
    <t>5421760852880333_p</t>
  </si>
  <si>
    <t>4633118585331617_p</t>
  </si>
  <si>
    <t>542791</t>
  </si>
  <si>
    <t>3813036752560493_p</t>
  </si>
  <si>
    <t>8600955632255388_p</t>
  </si>
  <si>
    <t>540434</t>
  </si>
  <si>
    <t>3909601308607075_p</t>
  </si>
  <si>
    <t>1334060691905423_p</t>
  </si>
  <si>
    <t>542259</t>
  </si>
  <si>
    <t>1401015745128350_p</t>
  </si>
  <si>
    <t>6146590694801649_p</t>
  </si>
  <si>
    <t>540459</t>
  </si>
  <si>
    <t>1524783451750723_p</t>
  </si>
  <si>
    <t>5379866493904401_p</t>
  </si>
  <si>
    <t>541668</t>
  </si>
  <si>
    <t>1248495097175796_p</t>
  </si>
  <si>
    <t>3798515030261562_p</t>
  </si>
  <si>
    <t>541506</t>
  </si>
  <si>
    <t>4435895076389833_p</t>
  </si>
  <si>
    <t>7625198769071848_p</t>
  </si>
  <si>
    <t>542084</t>
  </si>
  <si>
    <t>4436311686933060_p</t>
  </si>
  <si>
    <t>8840390659456351_p</t>
  </si>
  <si>
    <t>538633</t>
  </si>
  <si>
    <t>538714</t>
  </si>
  <si>
    <t>8132678196188654_p</t>
  </si>
  <si>
    <t>2368886569342131_p</t>
  </si>
  <si>
    <t>538088</t>
  </si>
  <si>
    <t>5144342544491816_p</t>
  </si>
  <si>
    <t>6889913009233574_p</t>
  </si>
  <si>
    <t>538528</t>
  </si>
  <si>
    <t>5604120842268551_p</t>
  </si>
  <si>
    <t>4261814194410761_p</t>
  </si>
  <si>
    <t>541931</t>
  </si>
  <si>
    <t>2776788940476950_p</t>
  </si>
  <si>
    <t>7120894976056986_p</t>
  </si>
  <si>
    <t>540549</t>
  </si>
  <si>
    <t>5704047369203229_p</t>
  </si>
  <si>
    <t>1365138205166156_p</t>
  </si>
  <si>
    <t>542029</t>
  </si>
  <si>
    <t>5794273165405226_p</t>
  </si>
  <si>
    <t>1620397996134735_p</t>
  </si>
  <si>
    <t>538807</t>
  </si>
  <si>
    <t>4632089054557810_p</t>
  </si>
  <si>
    <t>4378441810102287_p</t>
  </si>
  <si>
    <t>540050</t>
  </si>
  <si>
    <t>8892040138942812_p</t>
  </si>
  <si>
    <t>6182162750680057_p</t>
  </si>
  <si>
    <t>538968</t>
  </si>
  <si>
    <t>6477506109765164_p</t>
  </si>
  <si>
    <t>5825296484228962_p</t>
  </si>
  <si>
    <t>540599</t>
  </si>
  <si>
    <t>6764603706612191_p</t>
  </si>
  <si>
    <t>8589299650698293_p</t>
  </si>
  <si>
    <t>539764</t>
  </si>
  <si>
    <t>7241128700393473_p</t>
  </si>
  <si>
    <t>2745713002693941_p</t>
  </si>
  <si>
    <t>542699</t>
  </si>
  <si>
    <t>7373972793319167_p</t>
  </si>
  <si>
    <t>8343231982683191_p</t>
  </si>
  <si>
    <t>539573</t>
  </si>
  <si>
    <t>538499</t>
  </si>
  <si>
    <t>5284469451972687_p</t>
  </si>
  <si>
    <t>1786014280141850_p</t>
  </si>
  <si>
    <t>秘鲁</t>
  </si>
  <si>
    <t>538566</t>
  </si>
  <si>
    <t>5287813530127849_p</t>
  </si>
  <si>
    <t>8237183543227060_p</t>
  </si>
  <si>
    <t>543073</t>
  </si>
  <si>
    <t>5402853391241003_p</t>
  </si>
  <si>
    <t>1239467427653371_p</t>
  </si>
  <si>
    <t>542306</t>
  </si>
  <si>
    <t>3699128911471652_p</t>
  </si>
  <si>
    <t>6305994514772603_p</t>
  </si>
  <si>
    <t>541867</t>
  </si>
  <si>
    <t>3910642170464528_p</t>
  </si>
  <si>
    <t>8877893294385398_p</t>
  </si>
  <si>
    <t>541390</t>
  </si>
  <si>
    <t>3934704265315569_p</t>
  </si>
  <si>
    <t>4365215304215892_p</t>
  </si>
  <si>
    <t>541995</t>
  </si>
  <si>
    <t>1982100300945475_p</t>
  </si>
  <si>
    <t>1173058573310309_p</t>
  </si>
  <si>
    <t>538133</t>
  </si>
  <si>
    <t>8484243014808411_p</t>
  </si>
  <si>
    <t>1656643994605073_p</t>
  </si>
  <si>
    <t>540129</t>
  </si>
  <si>
    <t>8637696991663628_p</t>
  </si>
  <si>
    <t>4197059867873246_p</t>
  </si>
  <si>
    <t>541726</t>
  </si>
  <si>
    <t>8673916119249174_p</t>
  </si>
  <si>
    <t>1726335726956800_p</t>
  </si>
  <si>
    <t>542553</t>
  </si>
  <si>
    <t>8679698998646725_p</t>
  </si>
  <si>
    <t>2138488736222890_p</t>
  </si>
  <si>
    <t>540172</t>
  </si>
  <si>
    <t>4349520415194616_p</t>
  </si>
  <si>
    <t>1354407431685251_p</t>
  </si>
  <si>
    <t>541063</t>
  </si>
  <si>
    <t>6985431762281751_p</t>
  </si>
  <si>
    <t>5351803232236792_p</t>
  </si>
  <si>
    <t>543050</t>
  </si>
  <si>
    <t>3442369112835219_p</t>
  </si>
  <si>
    <t>4719721835689204_p</t>
  </si>
  <si>
    <t>542913</t>
  </si>
  <si>
    <t>8903903552117410_p</t>
  </si>
  <si>
    <t>4868330269869761_p</t>
  </si>
  <si>
    <t>542550</t>
  </si>
  <si>
    <t>2339822320321398_p</t>
  </si>
  <si>
    <t>4322534526463559_p</t>
  </si>
  <si>
    <t>538138</t>
  </si>
  <si>
    <t>6356833855629323_p</t>
  </si>
  <si>
    <t>4800528799285618_p</t>
  </si>
  <si>
    <t>538761</t>
  </si>
  <si>
    <t>6134908313890776_p</t>
  </si>
  <si>
    <t>7425449299113551_p</t>
  </si>
  <si>
    <t>540037</t>
  </si>
  <si>
    <t>538594</t>
  </si>
  <si>
    <t>研学-北京-一大三小</t>
  </si>
  <si>
    <t>3227512217213662_p</t>
  </si>
  <si>
    <t>7506872605698112_p</t>
  </si>
  <si>
    <t>539660</t>
  </si>
  <si>
    <t>3364504852212357_p</t>
  </si>
  <si>
    <t>6356470102354915_p</t>
  </si>
  <si>
    <t>542732</t>
  </si>
  <si>
    <t>8392814809949816_p</t>
  </si>
  <si>
    <t>2193739371135934_p</t>
  </si>
  <si>
    <t>539313</t>
  </si>
  <si>
    <t>5353646689921566_p</t>
  </si>
  <si>
    <t>6579313468348775_p</t>
  </si>
  <si>
    <t>539697</t>
  </si>
  <si>
    <t>5460899028390786_p</t>
  </si>
  <si>
    <t>8613734796328062_p</t>
  </si>
  <si>
    <t>540342</t>
  </si>
  <si>
    <t>5516816854949350_p</t>
  </si>
  <si>
    <t>8857892745743787_p</t>
  </si>
  <si>
    <t>540872</t>
  </si>
  <si>
    <t>1457037556659854_p</t>
  </si>
  <si>
    <t>1130944706091206_p</t>
  </si>
  <si>
    <t>540424</t>
  </si>
  <si>
    <t>1494207644259509_p</t>
  </si>
  <si>
    <t>2113737436709216_p</t>
  </si>
  <si>
    <t>542426</t>
  </si>
  <si>
    <t>1236569884071072_p</t>
  </si>
  <si>
    <t>5234499099636630_p</t>
  </si>
  <si>
    <t>坦桑尼亚</t>
  </si>
  <si>
    <t>542310</t>
  </si>
  <si>
    <t>1266432644794847_p</t>
  </si>
  <si>
    <t>6330082133727894_p</t>
  </si>
  <si>
    <t>537593</t>
  </si>
  <si>
    <t>8112838399687651_p</t>
  </si>
  <si>
    <t>6495996240415045_p</t>
  </si>
  <si>
    <t>538129</t>
  </si>
  <si>
    <t>5632074395696437_p</t>
  </si>
  <si>
    <t>8223881369866103_p</t>
  </si>
  <si>
    <t>537936</t>
  </si>
  <si>
    <t>4590056142047437_p</t>
  </si>
  <si>
    <t>5303487102211912_p</t>
  </si>
  <si>
    <t>540084</t>
  </si>
  <si>
    <t>4643812703640667_p</t>
  </si>
  <si>
    <t>2315828930679793_p</t>
  </si>
  <si>
    <t>537582</t>
  </si>
  <si>
    <t>2400061848086002_p</t>
  </si>
  <si>
    <t>3829085579851702_p</t>
  </si>
  <si>
    <t>539663</t>
  </si>
  <si>
    <t>2486405738063331_p</t>
  </si>
  <si>
    <t>4109235519884647_p</t>
  </si>
  <si>
    <t>540375</t>
  </si>
  <si>
    <t>4753161270404902_p</t>
  </si>
  <si>
    <t>2264777377559916_p</t>
  </si>
  <si>
    <t>543224</t>
  </si>
  <si>
    <t>6731659321386895_p</t>
  </si>
  <si>
    <t>8464166150789383_p</t>
  </si>
  <si>
    <t>539478</t>
  </si>
  <si>
    <t>1321095576339577_p</t>
  </si>
  <si>
    <t>2604628117436494_p</t>
  </si>
  <si>
    <t>538563</t>
  </si>
  <si>
    <t>1426725436134223_p</t>
  </si>
  <si>
    <t>4627088451580033_p</t>
  </si>
  <si>
    <t>541243</t>
  </si>
  <si>
    <t>1114821189177617_p</t>
  </si>
  <si>
    <t>7584364099203530_p</t>
  </si>
  <si>
    <t>538475</t>
  </si>
  <si>
    <t>1218200513845177_p</t>
  </si>
  <si>
    <t>2180321074967836_p</t>
  </si>
  <si>
    <t>541691</t>
  </si>
  <si>
    <t>1860754030925196_p</t>
  </si>
  <si>
    <t>8758588762048344_p</t>
  </si>
  <si>
    <t>537624</t>
  </si>
  <si>
    <t>8479291454138858_p</t>
  </si>
  <si>
    <t>2137690654779746_p</t>
  </si>
  <si>
    <t>540885</t>
  </si>
  <si>
    <t>8579565262192244_p</t>
  </si>
  <si>
    <t>1220372414624460_p</t>
  </si>
  <si>
    <t>542097</t>
  </si>
  <si>
    <t>8606965874615814_p</t>
  </si>
  <si>
    <t>6655779817320008_p</t>
  </si>
  <si>
    <t>541188</t>
  </si>
  <si>
    <t>8676372179672092_p</t>
  </si>
  <si>
    <t>2221753876237828_p</t>
  </si>
  <si>
    <t>539362</t>
  </si>
  <si>
    <t>7480913617102925_p</t>
  </si>
  <si>
    <t>6885733968778584_p</t>
  </si>
  <si>
    <t>542733</t>
  </si>
  <si>
    <t>3131120051073070_p</t>
  </si>
  <si>
    <t>5368560584463512_p</t>
  </si>
  <si>
    <t>540517</t>
  </si>
  <si>
    <t>5542350925285639_p</t>
  </si>
  <si>
    <t>5349620019562945_p</t>
  </si>
  <si>
    <t>540215</t>
  </si>
  <si>
    <t>7668921875363693_p</t>
  </si>
  <si>
    <t>2854411858578102_p</t>
  </si>
  <si>
    <t>538545</t>
  </si>
  <si>
    <t>研学-北京-俩孩子</t>
  </si>
  <si>
    <t>2640902064475927_p</t>
  </si>
  <si>
    <t>6351484518040773_p</t>
  </si>
  <si>
    <t>539931</t>
  </si>
  <si>
    <t>6501513222307940_p</t>
  </si>
  <si>
    <t>7774949993826661_p</t>
  </si>
  <si>
    <t>539395</t>
  </si>
  <si>
    <t>6308620792692605_p</t>
  </si>
  <si>
    <t>3931449185217433_p</t>
  </si>
  <si>
    <t>542214</t>
  </si>
  <si>
    <t>6311791034696912_p</t>
  </si>
  <si>
    <t>3911205392625468_p</t>
  </si>
  <si>
    <t>541464</t>
  </si>
  <si>
    <t>1613370319767652_p</t>
  </si>
  <si>
    <t>5209439805393315_p</t>
  </si>
  <si>
    <t>537909</t>
  </si>
  <si>
    <t>1642022386510107_p</t>
  </si>
  <si>
    <t>4677541682977306_p</t>
  </si>
  <si>
    <t>541811</t>
  </si>
  <si>
    <t>8363649561528342_p</t>
  </si>
  <si>
    <t>8231661696050861_p</t>
  </si>
  <si>
    <t>537572</t>
  </si>
  <si>
    <t>5296508318190822_p</t>
  </si>
  <si>
    <t>8618428551493956_p</t>
  </si>
  <si>
    <t>541728</t>
  </si>
  <si>
    <t>1338195152054657_p</t>
  </si>
  <si>
    <t>4808027383644822_p</t>
  </si>
  <si>
    <t>541177</t>
  </si>
  <si>
    <t>7687597112925669_p</t>
  </si>
  <si>
    <t>5891663902138979_p</t>
  </si>
  <si>
    <t>538484</t>
  </si>
  <si>
    <t>5598244178593141_p</t>
  </si>
  <si>
    <t>3260914042002396_p</t>
  </si>
  <si>
    <t>540668</t>
  </si>
  <si>
    <t>2783931554444104_p</t>
  </si>
  <si>
    <t>5697924478971804_p</t>
  </si>
  <si>
    <t>540798</t>
  </si>
  <si>
    <t>5694981695136047_p</t>
  </si>
  <si>
    <t>3518382751626180_p</t>
  </si>
  <si>
    <t>542521</t>
  </si>
  <si>
    <t>5736558347874721_p</t>
  </si>
  <si>
    <t>3793741687259351_p</t>
  </si>
  <si>
    <t>541895</t>
  </si>
  <si>
    <t>2842382073654966_p</t>
  </si>
  <si>
    <t>6416643926922335_p</t>
  </si>
  <si>
    <t>539982</t>
  </si>
  <si>
    <t>2649298601958894_p</t>
  </si>
  <si>
    <t>3171493509043133_p</t>
  </si>
  <si>
    <t>541697</t>
  </si>
  <si>
    <t>7716931661061320_p</t>
  </si>
  <si>
    <t>4801373645276049_p</t>
  </si>
  <si>
    <t>542076</t>
  </si>
  <si>
    <t>7840811207390256_p</t>
  </si>
  <si>
    <t>5671207218535339_p</t>
  </si>
  <si>
    <t>537650</t>
  </si>
  <si>
    <t>3537054770402753_p</t>
  </si>
  <si>
    <t>5732459309375500_p</t>
  </si>
  <si>
    <t>540419</t>
  </si>
  <si>
    <t>2368614383039171_p</t>
  </si>
  <si>
    <t>1640934030457060_p</t>
  </si>
  <si>
    <t>540756</t>
  </si>
  <si>
    <t>2452934107012886_p</t>
  </si>
  <si>
    <t>6742527752590605_p</t>
  </si>
  <si>
    <t>540214</t>
  </si>
  <si>
    <t>2576717163470167_p</t>
  </si>
  <si>
    <t>2675029591792530_p</t>
  </si>
  <si>
    <t>539142</t>
  </si>
  <si>
    <t>6605277592593260_p</t>
  </si>
  <si>
    <t>2822094148312538_p</t>
  </si>
  <si>
    <t>539612</t>
  </si>
  <si>
    <t>6166312389601551_p</t>
  </si>
  <si>
    <t>2493590773127144_p</t>
  </si>
  <si>
    <t>540774</t>
  </si>
  <si>
    <t>6518650059428218_p</t>
  </si>
  <si>
    <t>3499672092507608_p</t>
  </si>
  <si>
    <t>541285</t>
  </si>
  <si>
    <t>6302942685548104_p</t>
  </si>
  <si>
    <t>7414650963641135_p</t>
  </si>
  <si>
    <t>538631</t>
  </si>
  <si>
    <t>2861575358111853_p</t>
  </si>
  <si>
    <t>1171852256253643_p</t>
  </si>
  <si>
    <t>542401</t>
  </si>
  <si>
    <t>7104436299441937_p</t>
  </si>
  <si>
    <t>5541018708718754_p</t>
  </si>
  <si>
    <t>541835</t>
  </si>
  <si>
    <t>8819071366942711_p</t>
  </si>
  <si>
    <t>8720204342845719_p</t>
  </si>
  <si>
    <t>542626</t>
  </si>
  <si>
    <t>3642635610973297_p</t>
  </si>
  <si>
    <t>2205531890140472_p</t>
  </si>
  <si>
    <t>539895</t>
  </si>
  <si>
    <t>6394812454687869_p</t>
  </si>
  <si>
    <t>3129862558560116_p</t>
  </si>
  <si>
    <t>542151</t>
  </si>
  <si>
    <t>6482189804860020_p</t>
  </si>
  <si>
    <t>8221251414221824_p</t>
  </si>
  <si>
    <t>540525</t>
  </si>
  <si>
    <t>6796725050106505_p</t>
  </si>
  <si>
    <t>2124111467839782_p</t>
  </si>
  <si>
    <t>539077</t>
  </si>
  <si>
    <t>1438921681329586_p</t>
  </si>
  <si>
    <t>2720484361754681_p</t>
  </si>
  <si>
    <t>540242</t>
  </si>
  <si>
    <t>8643655504176627_p</t>
  </si>
  <si>
    <t>5385182135109738_p</t>
  </si>
  <si>
    <t>540252</t>
  </si>
  <si>
    <t>4209265886193975_p</t>
  </si>
  <si>
    <t>3764392760782428_p</t>
  </si>
  <si>
    <t>537546</t>
  </si>
  <si>
    <t>7607859150305927_p</t>
  </si>
  <si>
    <t>4569886840337337_p</t>
  </si>
  <si>
    <t>537763</t>
  </si>
  <si>
    <t>1594083509419727_p</t>
  </si>
  <si>
    <t>5797161127660175_p</t>
  </si>
  <si>
    <t>539086</t>
  </si>
  <si>
    <t>7224221230869377_p</t>
  </si>
  <si>
    <t>2308946100812216_p</t>
  </si>
  <si>
    <t>541305</t>
  </si>
  <si>
    <t>3139891260779164_p</t>
  </si>
  <si>
    <t>8150293469026571_p</t>
  </si>
  <si>
    <t>541434</t>
  </si>
  <si>
    <t>7384592503557259_p</t>
  </si>
  <si>
    <t>5463348885782367_p</t>
  </si>
  <si>
    <t>539294</t>
  </si>
  <si>
    <t>1598478056153585_p</t>
  </si>
  <si>
    <t>7830179808274704_p</t>
  </si>
  <si>
    <t>542527</t>
  </si>
  <si>
    <t>1653918701117565_p</t>
  </si>
  <si>
    <t>1843795027633745_p</t>
  </si>
  <si>
    <t>540012</t>
  </si>
  <si>
    <t>1734742565069297_p</t>
  </si>
  <si>
    <t>4849391936920291_p</t>
  </si>
  <si>
    <t>542378</t>
  </si>
  <si>
    <t>8421609155056169_p</t>
  </si>
  <si>
    <t>5906412828558358_p</t>
  </si>
  <si>
    <t>542565</t>
  </si>
  <si>
    <t>2293607123449906_p</t>
  </si>
  <si>
    <t>6599962925134739_p</t>
  </si>
  <si>
    <t>540140</t>
  </si>
  <si>
    <t>1828929472590075_p</t>
  </si>
  <si>
    <t>5218223639349077_p</t>
  </si>
  <si>
    <t>冯骥</t>
  </si>
  <si>
    <t>537726</t>
  </si>
  <si>
    <t>5829796883454256_p</t>
  </si>
  <si>
    <t>2905157497384066_p</t>
  </si>
  <si>
    <t>541359</t>
  </si>
  <si>
    <t>2694073795106047_p</t>
  </si>
  <si>
    <t>6178536004179517_p</t>
  </si>
  <si>
    <t>537584</t>
  </si>
  <si>
    <t>研学-长安蜀道行-俩孩子</t>
  </si>
  <si>
    <t>5705885019637403_p</t>
  </si>
  <si>
    <t>3453025273229038_p</t>
  </si>
  <si>
    <t>542471</t>
  </si>
  <si>
    <t>8371401533026298_p</t>
  </si>
  <si>
    <t>5405233224231297_p</t>
  </si>
  <si>
    <t>539650</t>
  </si>
  <si>
    <t>5416852570892525_p</t>
  </si>
  <si>
    <t>7440533687249373_p</t>
  </si>
  <si>
    <t>542583</t>
  </si>
  <si>
    <t>1524833929315443_p</t>
  </si>
  <si>
    <t>1745939158983132_p</t>
  </si>
  <si>
    <t>541279</t>
  </si>
  <si>
    <t>55分钟1对1 - 国际版 - 订阅课包 - 8</t>
  </si>
  <si>
    <t>1247934358593206_p</t>
  </si>
  <si>
    <t>6288554563268081_p</t>
  </si>
  <si>
    <t>542291</t>
  </si>
  <si>
    <t>8669786818664516_p</t>
  </si>
  <si>
    <t>2851863077866538_p</t>
  </si>
  <si>
    <t>542226</t>
  </si>
  <si>
    <t>202401-55分钟1对1 -进阶版 -订阅课包 - 8</t>
  </si>
  <si>
    <t>7536698723632391_p</t>
  </si>
  <si>
    <t>4522774064746723_p</t>
  </si>
  <si>
    <t>539224</t>
  </si>
  <si>
    <t>8191113227097693_p</t>
  </si>
  <si>
    <t>5892128632329783_p</t>
  </si>
  <si>
    <t>540088</t>
  </si>
  <si>
    <t>5199598985181276_p</t>
  </si>
  <si>
    <t>5763859211508419_p</t>
  </si>
  <si>
    <t>541395</t>
  </si>
  <si>
    <t>5242667484310053_p</t>
  </si>
  <si>
    <t>7897925281189714_p</t>
  </si>
  <si>
    <t>540374</t>
  </si>
  <si>
    <t>2661934250293634_p</t>
  </si>
  <si>
    <t>2699852107134086_p</t>
  </si>
  <si>
    <t>539710</t>
  </si>
  <si>
    <t>5708776301438357_p</t>
  </si>
  <si>
    <t>3673838630982507_p</t>
  </si>
  <si>
    <t>539943</t>
  </si>
  <si>
    <t>3492185723594786_p</t>
  </si>
  <si>
    <t>5508137734550729_p</t>
  </si>
  <si>
    <t>541615</t>
  </si>
  <si>
    <t>2468652759207374_p</t>
  </si>
  <si>
    <t>5290149878803138_p</t>
  </si>
  <si>
    <t>540559</t>
  </si>
  <si>
    <t>2491582272774188_p</t>
  </si>
  <si>
    <t>4719365128032587_p</t>
  </si>
  <si>
    <t>543413</t>
  </si>
  <si>
    <t>2583076117952848_p</t>
  </si>
  <si>
    <t>1333191672259939_p</t>
  </si>
  <si>
    <t>541719</t>
  </si>
  <si>
    <t>2593799389329894_p</t>
  </si>
  <si>
    <t>2669571045624756_p</t>
  </si>
  <si>
    <t>539665</t>
  </si>
  <si>
    <t>3179006784012391_p</t>
  </si>
  <si>
    <t>5618095436694496_p</t>
  </si>
  <si>
    <t>离职-bua.niamdang</t>
  </si>
  <si>
    <t>538798</t>
  </si>
  <si>
    <t>3278213842399812_p</t>
  </si>
  <si>
    <t>5590797564867112_p</t>
  </si>
  <si>
    <t>539013</t>
  </si>
  <si>
    <t>3302513919229038_p</t>
  </si>
  <si>
    <t>5730822391108931_p</t>
  </si>
  <si>
    <t>543298</t>
  </si>
  <si>
    <t>8577818101874721_p</t>
  </si>
  <si>
    <t>6825901777017490_p</t>
  </si>
  <si>
    <t>540556</t>
  </si>
  <si>
    <t>2393884747526753_p</t>
  </si>
  <si>
    <t>8437246812835100_p</t>
  </si>
  <si>
    <t>538437</t>
  </si>
  <si>
    <t>青少版中文1v1-8课时/月</t>
  </si>
  <si>
    <t>2590331851322266_p</t>
  </si>
  <si>
    <t>3918241287493380_p</t>
  </si>
  <si>
    <t>542794</t>
  </si>
  <si>
    <t>6131193721945940_p</t>
  </si>
  <si>
    <t>6632773174492765_p</t>
  </si>
  <si>
    <t>541184</t>
  </si>
  <si>
    <t>6159983324359685_p</t>
  </si>
  <si>
    <t>3417482920635145_p</t>
  </si>
  <si>
    <t>540247</t>
  </si>
  <si>
    <t>6376817454610772_p</t>
  </si>
  <si>
    <t>6224555319632030_p</t>
  </si>
  <si>
    <t>538096</t>
  </si>
  <si>
    <t>6181513091218117_p</t>
  </si>
  <si>
    <t>7732888663530384_p</t>
  </si>
  <si>
    <t>539387</t>
  </si>
  <si>
    <t>6648772883223842_p</t>
  </si>
  <si>
    <t>1288697916770034_p</t>
  </si>
  <si>
    <t>542287</t>
  </si>
  <si>
    <t>6424384013181509_p</t>
  </si>
  <si>
    <t>8759341122354497_p</t>
  </si>
  <si>
    <t>537599</t>
  </si>
  <si>
    <t>6478683612760619_p</t>
  </si>
  <si>
    <t>6461145806778484_p</t>
  </si>
  <si>
    <t>540964</t>
  </si>
  <si>
    <t>6286626305765798_p</t>
  </si>
  <si>
    <t>5385841688152371_p</t>
  </si>
  <si>
    <t>538975</t>
  </si>
  <si>
    <t>6589626346856014_p</t>
  </si>
  <si>
    <t>1377054124897745_p</t>
  </si>
  <si>
    <t>538943</t>
  </si>
  <si>
    <t>3387918536932492_p</t>
  </si>
  <si>
    <t>4244570536158528_p</t>
  </si>
  <si>
    <t>541060</t>
  </si>
  <si>
    <t>8286581514161112_p</t>
  </si>
  <si>
    <t>3557794208006320_p</t>
  </si>
  <si>
    <t>538575</t>
  </si>
  <si>
    <t>8710524719579431_p</t>
  </si>
  <si>
    <t>8807031081024491_p</t>
  </si>
  <si>
    <t>540947</t>
  </si>
  <si>
    <t>7598119062790347_p</t>
  </si>
  <si>
    <t>2843373423963045_p</t>
  </si>
  <si>
    <t>541900</t>
  </si>
  <si>
    <t>1705501435199868_p</t>
  </si>
  <si>
    <t>1613127933551850_p</t>
  </si>
  <si>
    <t>542231</t>
  </si>
  <si>
    <t>1710680722962367_p</t>
  </si>
  <si>
    <t>4727280406399913_p</t>
  </si>
  <si>
    <t>541729</t>
  </si>
  <si>
    <t>1713865615823489_p</t>
  </si>
  <si>
    <t>3653002602735759_p</t>
  </si>
  <si>
    <t>538954</t>
  </si>
  <si>
    <t>3873926444959532_p</t>
  </si>
  <si>
    <t>8175441390798520_p</t>
  </si>
  <si>
    <t>539825</t>
  </si>
  <si>
    <t>1157351009126965_p</t>
  </si>
  <si>
    <t>8608618467389172_p</t>
  </si>
  <si>
    <t>539635</t>
  </si>
  <si>
    <t>1172956140593387_p</t>
  </si>
  <si>
    <t>3267038798636065_p</t>
  </si>
  <si>
    <t>541031</t>
  </si>
  <si>
    <t>1866309436985389_p</t>
  </si>
  <si>
    <t>6835949896464616_p</t>
  </si>
  <si>
    <t>535159</t>
  </si>
  <si>
    <t>8599948249835639_p</t>
  </si>
  <si>
    <t>2877411893015488_p</t>
  </si>
  <si>
    <t>539579</t>
  </si>
  <si>
    <t>537689</t>
  </si>
  <si>
    <t>4240525650221717_p</t>
  </si>
  <si>
    <t>3744659536487511_p</t>
  </si>
  <si>
    <t>537709</t>
  </si>
  <si>
    <t>7457622273434353_p</t>
  </si>
  <si>
    <t>3644814777176501_p</t>
  </si>
  <si>
    <t>538035</t>
  </si>
  <si>
    <t>7495263667005730_p</t>
  </si>
  <si>
    <t>2839320816725472_p</t>
  </si>
  <si>
    <t>543110</t>
  </si>
  <si>
    <t>8112704880556363_p</t>
  </si>
  <si>
    <t>2333712702440603_p</t>
  </si>
  <si>
    <t>541081</t>
  </si>
  <si>
    <t>8375149433064703_p</t>
  </si>
  <si>
    <t>8345558857939009_p</t>
  </si>
  <si>
    <t>540783</t>
  </si>
  <si>
    <t>5343012168274748_p</t>
  </si>
  <si>
    <t>2358641380666922_p</t>
  </si>
  <si>
    <t>540412</t>
  </si>
  <si>
    <t>2227439501325886_p</t>
  </si>
  <si>
    <t>6623815034999101_p</t>
  </si>
  <si>
    <t>542110</t>
  </si>
  <si>
    <t>2333179538677878_p</t>
  </si>
  <si>
    <t>5786820632967463_p</t>
  </si>
  <si>
    <t>541888</t>
  </si>
  <si>
    <t>1212751580477124_p</t>
  </si>
  <si>
    <t>4886098105592550_p</t>
  </si>
  <si>
    <t>537863</t>
  </si>
  <si>
    <t>1241816313782843_p</t>
  </si>
  <si>
    <t>3356061756605354_p</t>
  </si>
  <si>
    <t>539713</t>
  </si>
  <si>
    <t>8599586192074457_p</t>
  </si>
  <si>
    <t>2885589884718455_p</t>
  </si>
  <si>
    <t>538506</t>
  </si>
  <si>
    <t>4338414007095624_p</t>
  </si>
  <si>
    <t>5236017191270640_p</t>
  </si>
  <si>
    <t>542169</t>
  </si>
  <si>
    <t>4391018188442112_p</t>
  </si>
  <si>
    <t>8556651121019039_p</t>
  </si>
  <si>
    <t>542362</t>
  </si>
  <si>
    <t>4164918729392676_p</t>
  </si>
  <si>
    <t>1730601371348489_p</t>
  </si>
  <si>
    <t>537219</t>
  </si>
  <si>
    <t>5115017011022422_p</t>
  </si>
  <si>
    <t>3200972387184074_p</t>
  </si>
  <si>
    <t>541412</t>
  </si>
  <si>
    <t>5213464169831452_p</t>
  </si>
  <si>
    <t>6416672239037301_p</t>
  </si>
  <si>
    <t>537683</t>
  </si>
  <si>
    <t>5847843698553897_p</t>
  </si>
  <si>
    <t>2767305589549275_p</t>
  </si>
  <si>
    <t>537647</t>
  </si>
  <si>
    <t>7694447333578037_p</t>
  </si>
  <si>
    <t>6651490833313067_p</t>
  </si>
  <si>
    <t>538547</t>
  </si>
  <si>
    <t>8191552828160722_p</t>
  </si>
  <si>
    <t>8694210974897081_p</t>
  </si>
  <si>
    <t>539864</t>
  </si>
  <si>
    <t>5536090039333067_p</t>
  </si>
  <si>
    <t>5613995247347528_p</t>
  </si>
  <si>
    <t>541212</t>
  </si>
  <si>
    <t>5562084034323026_p</t>
  </si>
  <si>
    <t>1533718787853988_p</t>
  </si>
  <si>
    <t>538508</t>
  </si>
  <si>
    <t>5585662340674764_p</t>
  </si>
  <si>
    <t>5860685205945463_p</t>
  </si>
  <si>
    <t>541097</t>
  </si>
  <si>
    <t>542687</t>
  </si>
  <si>
    <t>7845396447391656_p</t>
  </si>
  <si>
    <t>5597234530300727_p</t>
  </si>
  <si>
    <t>538718</t>
  </si>
  <si>
    <t>8740937776937089_p</t>
  </si>
  <si>
    <t>6428143026967342_p</t>
  </si>
  <si>
    <t>539813</t>
  </si>
  <si>
    <t>4610741539403773_p</t>
  </si>
  <si>
    <t>6868373081552579_p</t>
  </si>
  <si>
    <t>540047</t>
  </si>
  <si>
    <t>4622088522093068_p</t>
  </si>
  <si>
    <t>4600984708862624_p</t>
  </si>
  <si>
    <t>539059</t>
  </si>
  <si>
    <t>3625047165080784_p</t>
  </si>
  <si>
    <t>4119018851366480_p</t>
  </si>
  <si>
    <t>538521</t>
  </si>
  <si>
    <t>6449831494021951_p</t>
  </si>
  <si>
    <t>1836748042255959_p</t>
  </si>
  <si>
    <t>541451</t>
  </si>
  <si>
    <t>7743411342057086_p</t>
  </si>
  <si>
    <t>4319321098853130_p</t>
  </si>
  <si>
    <t>538628</t>
  </si>
  <si>
    <t>7844975714770076_p</t>
  </si>
  <si>
    <t>3657726180353663_p</t>
  </si>
  <si>
    <t>541792</t>
  </si>
  <si>
    <t>2802878547088038_p</t>
  </si>
  <si>
    <t>7818027581619924_p</t>
  </si>
  <si>
    <t>540090</t>
  </si>
  <si>
    <t>6894695758375585_p</t>
  </si>
  <si>
    <t>1439251863353509_p</t>
  </si>
  <si>
    <t>538148</t>
  </si>
  <si>
    <t>4736391431347802_p</t>
  </si>
  <si>
    <t>8480234719674470_p</t>
  </si>
  <si>
    <t>538042</t>
  </si>
  <si>
    <t>4809305132782073_p</t>
  </si>
  <si>
    <t>6716364749900584_p</t>
  </si>
  <si>
    <t>540411</t>
  </si>
  <si>
    <t>6235378573286242_p</t>
  </si>
  <si>
    <t>1665601866701135_p</t>
  </si>
  <si>
    <t>537725</t>
  </si>
  <si>
    <t>6536006766879627_p</t>
  </si>
  <si>
    <t>3302087905277201_p</t>
  </si>
  <si>
    <t>542633</t>
  </si>
  <si>
    <t>7203181295624436_p</t>
  </si>
  <si>
    <t>7869255605071444_p</t>
  </si>
  <si>
    <t>539565</t>
  </si>
  <si>
    <t>1553225473202872_p</t>
  </si>
  <si>
    <t>5479071847718393_p</t>
  </si>
  <si>
    <t>539231</t>
  </si>
  <si>
    <t>1666960910325046_p</t>
  </si>
  <si>
    <t>7259141321385207_p</t>
  </si>
  <si>
    <t>543025</t>
  </si>
  <si>
    <t>1700720464784725_p</t>
  </si>
  <si>
    <t>2795898066866638_p</t>
  </si>
  <si>
    <t>542331</t>
  </si>
  <si>
    <t>6705805220729440_p</t>
  </si>
  <si>
    <t>5671135422264492_p</t>
  </si>
  <si>
    <t>537735</t>
  </si>
  <si>
    <t>6279383407624073_p</t>
  </si>
  <si>
    <t>3637882803324722_p</t>
  </si>
  <si>
    <t>538386</t>
  </si>
  <si>
    <t>6584105177480527_p</t>
  </si>
  <si>
    <t>8527286207675573_p</t>
  </si>
  <si>
    <t>540260</t>
  </si>
  <si>
    <t>3180512146346690_p</t>
  </si>
  <si>
    <t>6140698241223544_p</t>
  </si>
  <si>
    <t>541189</t>
  </si>
  <si>
    <t>1540172920349406_p</t>
  </si>
  <si>
    <t>7400588349988703_p</t>
  </si>
  <si>
    <t>542709</t>
  </si>
  <si>
    <t>1680119070465643_p</t>
  </si>
  <si>
    <t>2721182757837339_p</t>
  </si>
  <si>
    <t>542556</t>
  </si>
  <si>
    <t>1735697751694864_p</t>
  </si>
  <si>
    <t>8177049172390365_p</t>
  </si>
  <si>
    <t>541975</t>
  </si>
  <si>
    <t>1761256371316520_p</t>
  </si>
  <si>
    <t>4541412881207806_p</t>
  </si>
  <si>
    <t>538453</t>
  </si>
  <si>
    <t>8368530832769329_p</t>
  </si>
  <si>
    <t>1136275995119657_p</t>
  </si>
  <si>
    <t>541649</t>
  </si>
  <si>
    <t>2121186226599457_p</t>
  </si>
  <si>
    <t>3901379305470399_p</t>
  </si>
  <si>
    <t>540567</t>
  </si>
  <si>
    <t>2168010372094721_p</t>
  </si>
  <si>
    <t>7442945900074935_p</t>
  </si>
  <si>
    <t>542486</t>
  </si>
  <si>
    <t>2174433530047699_p</t>
  </si>
  <si>
    <t>3592225898969394_p</t>
  </si>
  <si>
    <t>537384</t>
  </si>
  <si>
    <t>2249996918073903_p</t>
  </si>
  <si>
    <t>6170875265035275_p</t>
  </si>
  <si>
    <t>537859</t>
  </si>
  <si>
    <t>3717985917614284_p</t>
  </si>
  <si>
    <t>4589455406501255_p</t>
  </si>
  <si>
    <t>542590</t>
  </si>
  <si>
    <t>3728327353758309_p</t>
  </si>
  <si>
    <t>6589357859511164_p</t>
  </si>
  <si>
    <t>542510</t>
  </si>
  <si>
    <t>5306791731856713_p</t>
  </si>
  <si>
    <t>7576255384378674_p</t>
  </si>
  <si>
    <t>541306</t>
  </si>
  <si>
    <t>5409968065404315_p</t>
  </si>
  <si>
    <t>8515501159142274_p</t>
  </si>
  <si>
    <t>538024</t>
  </si>
  <si>
    <t>3710552846281858_p</t>
  </si>
  <si>
    <t>2369642734439965_p</t>
  </si>
  <si>
    <t>537576</t>
  </si>
  <si>
    <t>3840757067689960_p</t>
  </si>
  <si>
    <t>3535229750402919_p</t>
  </si>
  <si>
    <t>543058</t>
  </si>
  <si>
    <t>1201863801517499_p</t>
  </si>
  <si>
    <t>6839201214861841_p</t>
  </si>
  <si>
    <t>540631</t>
  </si>
  <si>
    <t>1224313013533804_p</t>
  </si>
  <si>
    <t>5308199830529110_p</t>
  </si>
  <si>
    <t>541178</t>
  </si>
  <si>
    <t>1252097624515510_p</t>
  </si>
  <si>
    <t>4574832757381827_p</t>
  </si>
  <si>
    <t>538025</t>
  </si>
  <si>
    <t>1264044040382539_p</t>
  </si>
  <si>
    <t>8471115955581900_p</t>
  </si>
  <si>
    <t>542661</t>
  </si>
  <si>
    <t>1893165075260236_p</t>
  </si>
  <si>
    <t>7648649554023492_p</t>
  </si>
  <si>
    <t>540423</t>
  </si>
  <si>
    <t>续费专属 - 1v1 55min - 18</t>
  </si>
  <si>
    <t>7518921399019624_p</t>
  </si>
  <si>
    <t>7721017242113833_p</t>
  </si>
  <si>
    <t>538723</t>
  </si>
  <si>
    <t>5156168320001638_p</t>
  </si>
  <si>
    <t>5291882765742522_p</t>
  </si>
  <si>
    <t>541618</t>
  </si>
  <si>
    <t>5813229383971802_p</t>
  </si>
  <si>
    <t>3768629325210538_p</t>
  </si>
  <si>
    <t>540480</t>
  </si>
  <si>
    <t>5896656320543083_p</t>
  </si>
  <si>
    <t>1344389611873811_p</t>
  </si>
  <si>
    <t>539701</t>
  </si>
  <si>
    <t>2754585616767642_p</t>
  </si>
  <si>
    <t>1850320544130699_p</t>
  </si>
  <si>
    <t>541249</t>
  </si>
  <si>
    <t>7825805944006903_p</t>
  </si>
  <si>
    <t>4334212118173713_p</t>
  </si>
  <si>
    <t>543394</t>
  </si>
  <si>
    <t>539646</t>
  </si>
  <si>
    <t>3498197965679006_p</t>
  </si>
  <si>
    <t>7888847182151915_p</t>
  </si>
  <si>
    <t>539951</t>
  </si>
  <si>
    <t>4618785790074157_p</t>
  </si>
  <si>
    <t>3599307515272959_p</t>
  </si>
  <si>
    <t>老挝</t>
  </si>
  <si>
    <t>539120</t>
  </si>
  <si>
    <t>4707494296408956_p</t>
  </si>
  <si>
    <t>3710309314611071_p</t>
  </si>
  <si>
    <t>543116</t>
  </si>
  <si>
    <t>4725345241587653_p</t>
  </si>
  <si>
    <t>4334344530345049_p</t>
  </si>
  <si>
    <t>542860</t>
  </si>
  <si>
    <t>4751641682254031_p</t>
  </si>
  <si>
    <t>7443759229092183_p</t>
  </si>
  <si>
    <t>538113</t>
  </si>
  <si>
    <t>4765543644698977_p</t>
  </si>
  <si>
    <t>7323283482860106_p</t>
  </si>
  <si>
    <t>538458</t>
  </si>
  <si>
    <t>2508236662821952_p</t>
  </si>
  <si>
    <t>7736970700103596_p</t>
  </si>
  <si>
    <t>542342</t>
  </si>
  <si>
    <t>2525362729644012_p</t>
  </si>
  <si>
    <t>7664291973806061_p</t>
  </si>
  <si>
    <t>540875</t>
  </si>
  <si>
    <t>3912029032444460_p</t>
  </si>
  <si>
    <t>1522504903749353_p</t>
  </si>
  <si>
    <t>540764</t>
  </si>
  <si>
    <t>1284021350957366_p</t>
  </si>
  <si>
    <t>4463277678914113_p</t>
  </si>
  <si>
    <t>540612</t>
  </si>
  <si>
    <t>1489638670097230_p</t>
  </si>
  <si>
    <t>8277801100574897_p</t>
  </si>
  <si>
    <t>541565</t>
  </si>
  <si>
    <t>8527012016743190_p</t>
  </si>
  <si>
    <t>4186479678251716_p</t>
  </si>
  <si>
    <t>536781</t>
  </si>
  <si>
    <t>4371299725213726_p</t>
  </si>
  <si>
    <t>6725994476298272_p</t>
  </si>
  <si>
    <t>543471</t>
  </si>
  <si>
    <t>7559099646424600_p</t>
  </si>
  <si>
    <t>2756419463171489_p</t>
  </si>
  <si>
    <t>543065</t>
  </si>
  <si>
    <t>6500155481459382_p</t>
  </si>
  <si>
    <t>6670300644285249_p</t>
  </si>
  <si>
    <t>543452</t>
  </si>
  <si>
    <t>3186774543129609_p</t>
  </si>
  <si>
    <t>2753113195047736_p</t>
  </si>
  <si>
    <t>538956</t>
  </si>
  <si>
    <t>3304908905360607_p</t>
  </si>
  <si>
    <t>2256989608797303_p</t>
  </si>
  <si>
    <t>542576</t>
  </si>
  <si>
    <t>1685620270558848_p</t>
  </si>
  <si>
    <t>8579379673703295_p</t>
  </si>
  <si>
    <t>540531</t>
  </si>
  <si>
    <t>1716349668239226_p</t>
  </si>
  <si>
    <t>8893008512096010_p</t>
  </si>
  <si>
    <t>539729</t>
  </si>
  <si>
    <t>8243637513769287_p</t>
  </si>
  <si>
    <t>3665390553254302_p</t>
  </si>
  <si>
    <t>539762</t>
  </si>
  <si>
    <t>1796782683418274_p</t>
  </si>
  <si>
    <t>8374596990656357_p</t>
  </si>
  <si>
    <t>540501</t>
  </si>
  <si>
    <t>8370739266069538_p</t>
  </si>
  <si>
    <t>5742317615857386_p</t>
  </si>
  <si>
    <t>537840</t>
  </si>
  <si>
    <t>8394140139602210_p</t>
  </si>
  <si>
    <t>5334323383810771_p</t>
  </si>
  <si>
    <t>542517</t>
  </si>
  <si>
    <t>8409490846709848_p</t>
  </si>
  <si>
    <t>5532360018302345_p</t>
  </si>
  <si>
    <t>540961</t>
  </si>
  <si>
    <t>5407368166614774_p</t>
  </si>
  <si>
    <t>6333414843034931_p</t>
  </si>
  <si>
    <t>537571</t>
  </si>
  <si>
    <t>2113337104896759_p</t>
  </si>
  <si>
    <t>2505957321992251_p</t>
  </si>
  <si>
    <t>535173</t>
  </si>
  <si>
    <t>5473798842355968_p</t>
  </si>
  <si>
    <t>2122396557865702_p</t>
  </si>
  <si>
    <t>542347</t>
  </si>
  <si>
    <t>3723370556660295_p</t>
  </si>
  <si>
    <t>8110521834268861_p</t>
  </si>
  <si>
    <t>539137</t>
  </si>
  <si>
    <t>3787304483993042_p</t>
  </si>
  <si>
    <t>5535110617844594_p</t>
  </si>
  <si>
    <t>543222</t>
  </si>
  <si>
    <t>3845227632615336_p</t>
  </si>
  <si>
    <t>7612424915396950_p</t>
  </si>
  <si>
    <t>539274</t>
  </si>
  <si>
    <t>4409073754585953_p</t>
  </si>
  <si>
    <t>8276410911149083_p</t>
  </si>
  <si>
    <t>540800</t>
  </si>
  <si>
    <t>P_6814108611930026</t>
  </si>
  <si>
    <t>2025-05-22 17:45:1747935921</t>
  </si>
  <si>
    <t>P_4639828947642751</t>
  </si>
  <si>
    <t>MA-BDLM-BC-CM-16XIOLTO</t>
  </si>
  <si>
    <t>2025-05-19 00:00:00</t>
  </si>
  <si>
    <t>P_8127307537720851</t>
  </si>
  <si>
    <t>2025-05-14 19:37:1747251452</t>
  </si>
  <si>
    <t>ole.mankong</t>
  </si>
  <si>
    <t>P_8903395130534541</t>
  </si>
  <si>
    <t>P_5201349665147097</t>
  </si>
  <si>
    <t>2025-05-19 08:52:1747644778</t>
  </si>
  <si>
    <t>P_1747099951046958</t>
  </si>
  <si>
    <t>2025-05-17 00:00:00</t>
  </si>
  <si>
    <t>P_4184911238083361</t>
  </si>
  <si>
    <t>2025-05-13 16:31:1747153878</t>
  </si>
  <si>
    <t>P_6563883000512514</t>
  </si>
  <si>
    <t>P_2130430368597056</t>
  </si>
  <si>
    <t>2025-05-19 21:50:1747691401</t>
  </si>
  <si>
    <t>P_1910008613493269</t>
  </si>
  <si>
    <t>2025-05-16 00:00:00</t>
  </si>
  <si>
    <t>P_4295619416987546</t>
  </si>
  <si>
    <t>2025-05-25 11:32:1748172766</t>
  </si>
  <si>
    <t>P_6367971806061369</t>
  </si>
  <si>
    <t>2025-05-23 00:00:00</t>
  </si>
  <si>
    <t>P_2305039851208628</t>
  </si>
  <si>
    <t>2025-05-14 03:19:1747192774</t>
  </si>
  <si>
    <t>P_7861743093739533</t>
  </si>
  <si>
    <t>P_5194979168726163</t>
  </si>
  <si>
    <t>2025-05-25 05:50:1748152255</t>
  </si>
  <si>
    <t>P_3764923000583692</t>
  </si>
  <si>
    <t>P_1251732962473913</t>
  </si>
  <si>
    <t>2025-05-22 19:03:1747940584</t>
  </si>
  <si>
    <t>P_7425008554634330</t>
  </si>
  <si>
    <t>P_7311404490534701</t>
  </si>
  <si>
    <t>2025-05-24 18:04:1748109850</t>
  </si>
  <si>
    <t>P_7173502978390936</t>
  </si>
  <si>
    <t>2025-05-21 00:00:00</t>
  </si>
  <si>
    <t>P_3204622947438895</t>
  </si>
  <si>
    <t>2025-05-22 13:02:1747918927</t>
  </si>
  <si>
    <t>P_7549286015360061</t>
  </si>
  <si>
    <t>P_6134920818059544</t>
  </si>
  <si>
    <t>2025-05-17 12:37:1747485453</t>
  </si>
  <si>
    <t>P_5205764335490910</t>
  </si>
  <si>
    <t>P_2893525728545320</t>
  </si>
  <si>
    <t>2025-05-18 08:57:1747558622</t>
  </si>
  <si>
    <t>P_4132115589825983</t>
  </si>
  <si>
    <t>P_2100247655476413</t>
  </si>
  <si>
    <t>2025-05-23 13:44:1748007876</t>
  </si>
  <si>
    <t>P_3774706090623146</t>
  </si>
  <si>
    <t>2025-05-20 00:00:00</t>
  </si>
  <si>
    <t>P_2689748704384619</t>
  </si>
  <si>
    <t>2025-05-15 09:09:1747300157</t>
  </si>
  <si>
    <t>P_2656597192830428</t>
  </si>
  <si>
    <t>2025-05-13 00:00:00</t>
  </si>
  <si>
    <t>P_5256241826450403</t>
  </si>
  <si>
    <t>2025-05-25 19:11:1748200260</t>
  </si>
  <si>
    <t>P_6551243856861121</t>
  </si>
  <si>
    <t>P_3228433449350021</t>
  </si>
  <si>
    <t>2025-05-20 11:23:1747740213</t>
  </si>
  <si>
    <t>P_6703138006383664</t>
  </si>
  <si>
    <t>2022-08-11 00:00:00</t>
  </si>
  <si>
    <t>P_6565873007606945</t>
  </si>
  <si>
    <t>2025-05-19 20:01:1747684890</t>
  </si>
  <si>
    <t>P_8459297406124084</t>
  </si>
  <si>
    <t>2021-08-03 00:00:00</t>
  </si>
  <si>
    <t>P_7496987594074850</t>
  </si>
  <si>
    <t>2025-05-19 15:53:1747670008</t>
  </si>
  <si>
    <t>P_6187504336566159</t>
  </si>
  <si>
    <t>MA-BDLM-BC-CM-39JESSIE</t>
  </si>
  <si>
    <t>P_6642003201065658</t>
  </si>
  <si>
    <t>2025-05-19 19:30:1747683038</t>
  </si>
  <si>
    <t>P_4755241761290947</t>
  </si>
  <si>
    <t>P_2730348438306223</t>
  </si>
  <si>
    <t>2025-05-19 08:09:1747642153</t>
  </si>
  <si>
    <t>P_4101339662499207</t>
  </si>
  <si>
    <t>2025-05-15 00:00:00</t>
  </si>
  <si>
    <t>P_8205927176818612</t>
  </si>
  <si>
    <t>2025-05-24 13:12:1748092362</t>
  </si>
  <si>
    <t>P_7902571785676475</t>
  </si>
  <si>
    <t>P_8762778906617808</t>
  </si>
  <si>
    <t>2025-05-16 07:06:1747379219</t>
  </si>
  <si>
    <t>P_3807886158466308</t>
  </si>
  <si>
    <t>2020-10-04 00:00:00</t>
  </si>
  <si>
    <t>P_5339352156606367</t>
  </si>
  <si>
    <t>2025-05-18 11:38:1747568284</t>
  </si>
  <si>
    <t>P_2742457690852012</t>
  </si>
  <si>
    <t>MA-BDLM-SM-WC-SARAIF</t>
  </si>
  <si>
    <t>P_3342333019889712</t>
  </si>
  <si>
    <t>2025-05-16 17:36:1747417016</t>
  </si>
  <si>
    <t>P_1819531462146640</t>
  </si>
  <si>
    <t>2021-05-02 00:00:00</t>
  </si>
  <si>
    <t>P_7114912916401893</t>
  </si>
  <si>
    <t>2025-05-17 17:55:1747504507</t>
  </si>
  <si>
    <t>P_2391206435311573</t>
  </si>
  <si>
    <t>P_2563699920620072</t>
  </si>
  <si>
    <t>2025-05-23 12:29:1748003357</t>
  </si>
  <si>
    <t>P_8786567057168358</t>
  </si>
  <si>
    <t>P_5453391337987983</t>
  </si>
  <si>
    <t>2025-05-20 20:13:1747772000</t>
  </si>
  <si>
    <t>P_5238144174364680</t>
  </si>
  <si>
    <t>2024-03-03 00:00:00</t>
  </si>
  <si>
    <t>P_6233858387501541</t>
  </si>
  <si>
    <t>2025-05-17 21:28:1747517308</t>
  </si>
  <si>
    <t>P_6858308539012146</t>
  </si>
  <si>
    <t>P_2560933331122528</t>
  </si>
  <si>
    <t>2025-05-18 08:49:1747558176</t>
  </si>
  <si>
    <t>P_5435756759193784</t>
  </si>
  <si>
    <t>P_2609611624621649</t>
  </si>
  <si>
    <t>2025-05-14 19:03:1747249429</t>
  </si>
  <si>
    <t>P_5141408859667903</t>
  </si>
  <si>
    <t>P_4533476666986470</t>
  </si>
  <si>
    <t>2025-05-20 19:42:1747770163</t>
  </si>
  <si>
    <t>P_4580567819961112</t>
  </si>
  <si>
    <t>P_6480667356991372</t>
  </si>
  <si>
    <t>2025-05-17 09:59:1747475968</t>
  </si>
  <si>
    <t>P_4697833462268728</t>
  </si>
  <si>
    <t>P_8177939034199976</t>
  </si>
  <si>
    <t>2025-05-18 21:06:1747602418</t>
  </si>
  <si>
    <t>P_6749555825539358</t>
  </si>
  <si>
    <t>P_5362897421376827</t>
  </si>
  <si>
    <t>2025-05-22 08:54:1747904081</t>
  </si>
  <si>
    <t>P_8880025357459212</t>
  </si>
  <si>
    <t>2025-05-22 00:00:00</t>
  </si>
  <si>
    <t>P_6661563837766100</t>
  </si>
  <si>
    <t>2025-05-25 08:34:1748162054</t>
  </si>
  <si>
    <t>P_4607854196118988</t>
  </si>
  <si>
    <t>2021-05-22 00:00:00</t>
  </si>
  <si>
    <t>P_6401936023998930</t>
  </si>
  <si>
    <t>2025-05-14 15:54:1747238076</t>
  </si>
  <si>
    <t>P_8807722699343979</t>
  </si>
  <si>
    <t>P_6510782466431207</t>
  </si>
  <si>
    <t>2025-05-17 09:35:1747474539</t>
  </si>
  <si>
    <t>P_6473490920194159</t>
  </si>
  <si>
    <t>PM-GG-YT-INC-YTH</t>
  </si>
  <si>
    <t>2021-11-02 00:00:00</t>
  </si>
  <si>
    <t>P_3838550179548395</t>
  </si>
  <si>
    <t>2025-05-24 18:49:1748112595</t>
  </si>
  <si>
    <t>P_5756868104019886</t>
  </si>
  <si>
    <t>P_8237101532829831</t>
  </si>
  <si>
    <t>2025-05-18 08:38:1747557500</t>
  </si>
  <si>
    <t>P_2616875185023276</t>
  </si>
  <si>
    <t>P_7609370984613565</t>
  </si>
  <si>
    <t>2025-05-13 21:06:1747170416</t>
  </si>
  <si>
    <t>P_8858192654032884</t>
  </si>
  <si>
    <t>2024-12-02 00:00:00</t>
  </si>
  <si>
    <t>P_3528180413957198</t>
  </si>
  <si>
    <t>2025-05-22 19:59:1747943943</t>
  </si>
  <si>
    <t>P_5589711770707008</t>
  </si>
  <si>
    <t>2025-05-18 00:00:00</t>
  </si>
  <si>
    <t>P_7911728021104713</t>
  </si>
  <si>
    <t>2025-05-15 19:36:1747337768</t>
  </si>
  <si>
    <t>P_3240749686665807</t>
  </si>
  <si>
    <t>P_6782380898468038</t>
  </si>
  <si>
    <t>2025-05-15 22:13:1747347189</t>
  </si>
  <si>
    <t>P_6806691241583409</t>
  </si>
  <si>
    <t>2025-03-14 00:00:00</t>
  </si>
  <si>
    <t>P_3570320050065288</t>
  </si>
  <si>
    <t>2025-05-19 11:50:1747655435</t>
  </si>
  <si>
    <t>P_6741089687266631</t>
  </si>
  <si>
    <t>P_5448359741058453</t>
  </si>
  <si>
    <t>2025-05-23 20:10:1748031048</t>
  </si>
  <si>
    <t>P_8253804327566835</t>
  </si>
  <si>
    <t>P_4908290271221441</t>
  </si>
  <si>
    <t>2025-05-21 21:15:1747862140</t>
  </si>
  <si>
    <t>P_1652541518260790</t>
  </si>
  <si>
    <t>P_4250149195463014</t>
  </si>
  <si>
    <t>2025-05-18 23:55:1747612548</t>
  </si>
  <si>
    <t>P_2442745656067304</t>
  </si>
  <si>
    <t>P_6950359771550684</t>
  </si>
  <si>
    <t>2025-05-17 20:19:1747513158</t>
  </si>
  <si>
    <t>P_3286694233975103</t>
  </si>
  <si>
    <t>P_1913897820612540</t>
  </si>
  <si>
    <t>2025-05-17 06:31:1747463461</t>
  </si>
  <si>
    <t>P_1807478702461726</t>
  </si>
  <si>
    <t>P_6530417869018249</t>
  </si>
  <si>
    <t>2025-05-20 19:07:1747768075</t>
  </si>
  <si>
    <t>P_6456931434455640</t>
  </si>
  <si>
    <t>P_7773028094962521</t>
  </si>
  <si>
    <t>2025-05-18 21:18:1747603096</t>
  </si>
  <si>
    <t>P_4316246291879598</t>
  </si>
  <si>
    <t>P_4354488512878921</t>
  </si>
  <si>
    <t>2025-05-20 18:53:1747767190</t>
  </si>
  <si>
    <t>P_8366868576157487</t>
  </si>
  <si>
    <t>MA-BDLM-GO-AO-85SWMY</t>
  </si>
  <si>
    <t>P_8691956531104901</t>
  </si>
  <si>
    <t>2025-05-24 15:39:1748101166</t>
  </si>
  <si>
    <t>P_4905029126738194</t>
  </si>
  <si>
    <t>P_1664365200878698</t>
  </si>
  <si>
    <t>2025-05-23 14:11:1748009465</t>
  </si>
  <si>
    <t>P_7542527480668877</t>
  </si>
  <si>
    <t>P_8691931376242403</t>
  </si>
  <si>
    <t>2025-05-24 10:55:1748084111</t>
  </si>
  <si>
    <t>P_7913692637675042</t>
  </si>
  <si>
    <t>P_6338729158482867</t>
  </si>
  <si>
    <t>2025-05-16 17:24:1747416280</t>
  </si>
  <si>
    <t>P_5239696360013148</t>
  </si>
  <si>
    <t>P_7457159293934851</t>
  </si>
  <si>
    <t>2025-05-16 15:46:1747410393</t>
  </si>
  <si>
    <t>P_4706467171372231</t>
  </si>
  <si>
    <t>OT-WE-OT-WE-NA</t>
  </si>
  <si>
    <t>2021-06-07 00:00:00</t>
  </si>
  <si>
    <t>P_8780000477945695</t>
  </si>
  <si>
    <t>2025-05-18 09:03:1747559030</t>
  </si>
  <si>
    <t>P_7958180710752503</t>
  </si>
  <si>
    <t>2025-05-14 00:00:00</t>
  </si>
  <si>
    <t>P_2644641928952780</t>
  </si>
  <si>
    <t>2025-05-16 18:55:1747421729</t>
  </si>
  <si>
    <t>P_4427767516378632</t>
  </si>
  <si>
    <t>P_5206825516140314</t>
  </si>
  <si>
    <t>2025-05-25 12:13:1748175213</t>
  </si>
  <si>
    <t>P_7459893346436553</t>
  </si>
  <si>
    <t>2024-01-28 00:00:00</t>
  </si>
  <si>
    <t>P_8948138291569994</t>
  </si>
  <si>
    <t>2025-05-17 20:35:1747514126</t>
  </si>
  <si>
    <t>P_8366697057563330</t>
  </si>
  <si>
    <t>P_2492584594934067</t>
  </si>
  <si>
    <t>2025-05-20 15:36:1747755367</t>
  </si>
  <si>
    <t>P_4870497500259913</t>
  </si>
  <si>
    <t>P_3442484075504343</t>
  </si>
  <si>
    <t>2025-05-25 19:03:1748199800</t>
  </si>
  <si>
    <t>P_7641054116033701</t>
  </si>
  <si>
    <t>P_3235003934741305</t>
  </si>
  <si>
    <t>2025-05-19 07:36:1747640193</t>
  </si>
  <si>
    <t>P_7754642083938723</t>
  </si>
  <si>
    <t>P_1251412520618880</t>
  </si>
  <si>
    <t>2025-05-23 21:22:1748035338</t>
  </si>
  <si>
    <t>P_2830288083717807</t>
  </si>
  <si>
    <t>P_7619829627369964</t>
  </si>
  <si>
    <t>2025-05-23 11:03:1747998201</t>
  </si>
  <si>
    <t>P_7561652640322907</t>
  </si>
  <si>
    <t>P_5783154445803577</t>
  </si>
  <si>
    <t>2025-05-24 20:31:1748118678</t>
  </si>
  <si>
    <t>P_3780638399211899</t>
  </si>
  <si>
    <t>P_7631730985845978</t>
  </si>
  <si>
    <t>2025-05-19 06:45:1747637120</t>
  </si>
  <si>
    <t>P_6644880214607726</t>
  </si>
  <si>
    <t>P_4712566491466933</t>
  </si>
  <si>
    <t>2025-05-22 05:22:1747891348</t>
  </si>
  <si>
    <t>P_2659850634556619</t>
  </si>
  <si>
    <t>P_8510457198697064</t>
  </si>
  <si>
    <t>2025-05-13 22:09:1747174198</t>
  </si>
  <si>
    <t>P_5402595516787620</t>
  </si>
  <si>
    <t>P_7239336439718421</t>
  </si>
  <si>
    <t>2025-05-20 19:04:1747767853</t>
  </si>
  <si>
    <t>P_4394213120966888</t>
  </si>
  <si>
    <t>OT-WE-SG-BG-OL</t>
  </si>
  <si>
    <t>P_3310926727799667</t>
  </si>
  <si>
    <t>2025-05-23 19:31:1748028671</t>
  </si>
  <si>
    <t>P_1414742309375461</t>
  </si>
  <si>
    <t>P_4980266189373703</t>
  </si>
  <si>
    <t>2025-05-22 13:35:1747920911</t>
  </si>
  <si>
    <t>P_8305613241720128</t>
  </si>
  <si>
    <t>PM-XHS-LF-GLOBAL-YTH</t>
  </si>
  <si>
    <t>P_1986347092971312</t>
  </si>
  <si>
    <t>2025-05-25 13:02:1748178122</t>
  </si>
  <si>
    <t>P_6403391903846694</t>
  </si>
  <si>
    <t>P_8393586873154341</t>
  </si>
  <si>
    <t>2025-05-19 11:26:1747653993</t>
  </si>
  <si>
    <t>P_8565931571371085</t>
  </si>
  <si>
    <t>OT-FM-INEN-PROGRAM-MATH</t>
  </si>
  <si>
    <t>P_7646507087104501</t>
  </si>
  <si>
    <t>2025-05-24 11:00:1748084449</t>
  </si>
  <si>
    <t>P_5705796552754442</t>
  </si>
  <si>
    <t>P_2619642704066817</t>
  </si>
  <si>
    <t>2025-05-23 21:55:1748037349</t>
  </si>
  <si>
    <t>P_6808949653644761</t>
  </si>
  <si>
    <t>P_1533784739883532</t>
  </si>
  <si>
    <t>2025-05-20 10:12:1747735957</t>
  </si>
  <si>
    <t>P_1431443816616247</t>
  </si>
  <si>
    <t>2021-09-10 00:00:00</t>
  </si>
  <si>
    <t>P_5586435378556185</t>
  </si>
  <si>
    <t>2025-05-19 11:00:1747652422</t>
  </si>
  <si>
    <t>P_1827526309172051</t>
  </si>
  <si>
    <t>P_8820399049569018</t>
  </si>
  <si>
    <t>2025-05-17 09:09:1747472947</t>
  </si>
  <si>
    <t>P_5715719921883889</t>
  </si>
  <si>
    <t>P_7147293371321458</t>
  </si>
  <si>
    <t>2025-05-24 17:51:1748109119</t>
  </si>
  <si>
    <t>P_7792542541251828</t>
  </si>
  <si>
    <t>P_8846571139934945</t>
  </si>
  <si>
    <t>2025-05-25 16:02:1748188968</t>
  </si>
  <si>
    <t>P_1230998356282130</t>
  </si>
  <si>
    <t>P_4228649294596325</t>
  </si>
  <si>
    <t>2025-05-17 20:07:1747512468</t>
  </si>
  <si>
    <t>P_3617123679163887</t>
  </si>
  <si>
    <t>P_2104969488610193</t>
  </si>
  <si>
    <t>2025-05-17 08:44:1747471474</t>
  </si>
  <si>
    <t>P_1805333752713242</t>
  </si>
  <si>
    <t>P_8299592694300073</t>
  </si>
  <si>
    <t>2025-05-23 23:13:1748041980</t>
  </si>
  <si>
    <t>P_7229014342444928</t>
  </si>
  <si>
    <t>P_1843104385655848</t>
  </si>
  <si>
    <t>2025-05-25 07:12:1748157150</t>
  </si>
  <si>
    <t>P_4639947956577325</t>
  </si>
  <si>
    <t>P_1410416539404310</t>
  </si>
  <si>
    <t>2025-05-14 23:46:1747266411</t>
  </si>
  <si>
    <t>P_2778237946056461</t>
  </si>
  <si>
    <t>P_1832579295289463</t>
  </si>
  <si>
    <t>2025-05-19 22:25:1747693550</t>
  </si>
  <si>
    <t>P_2143588164456414</t>
  </si>
  <si>
    <t>P_4607683605598692</t>
  </si>
  <si>
    <t>2025-05-19 14:14:1747664065</t>
  </si>
  <si>
    <t>P_6221795413090931</t>
  </si>
  <si>
    <t>P_2785080358961544</t>
  </si>
  <si>
    <t>2025-05-19 21:43:1747691037</t>
  </si>
  <si>
    <t>P_8504479263059307</t>
  </si>
  <si>
    <t>P_5913432522883995</t>
  </si>
  <si>
    <t>2025-05-22 13:41:1747921315</t>
  </si>
  <si>
    <t>P_7368479661237094</t>
  </si>
  <si>
    <t>P_2502722294613603</t>
  </si>
  <si>
    <t>2025-05-19 07:30:1747639812</t>
  </si>
  <si>
    <t>P_4326693844873347</t>
  </si>
  <si>
    <t>P_1643125481429278</t>
  </si>
  <si>
    <t>2025-05-23 10:56:1747997809</t>
  </si>
  <si>
    <t>P_3627946646279014</t>
  </si>
  <si>
    <t>P_3402855443308568</t>
  </si>
  <si>
    <t>2025-05-20 08:23:1747729422</t>
  </si>
  <si>
    <t>P_2904426743093376</t>
  </si>
  <si>
    <t>P_2536860768047699</t>
  </si>
  <si>
    <t>2025-05-24 13:18:1748092686</t>
  </si>
  <si>
    <t>P_7254958772198321</t>
  </si>
  <si>
    <t>P_4277124477276362</t>
  </si>
  <si>
    <t>2025-05-13 22:47:1747176455</t>
  </si>
  <si>
    <t>P_3548113571181028</t>
  </si>
  <si>
    <t>P_5283348063898885</t>
  </si>
  <si>
    <t>2025-05-24 09:08:1748077700</t>
  </si>
  <si>
    <t>P_7203940441160569</t>
  </si>
  <si>
    <t>P_7394096920494585</t>
  </si>
  <si>
    <t>2025-05-13 23:15:1747178115</t>
  </si>
  <si>
    <t>P_6680539450741268</t>
  </si>
  <si>
    <t>P_7391469142054432</t>
  </si>
  <si>
    <t>2025-05-17 08:54:1747472048</t>
  </si>
  <si>
    <t>P_4768072155827866</t>
  </si>
  <si>
    <t>P_2736159375538189</t>
  </si>
  <si>
    <t>2025-05-14 09:42:1747215743</t>
  </si>
  <si>
    <t>P_4119655382066866</t>
  </si>
  <si>
    <t>P_3705841120502562</t>
  </si>
  <si>
    <t>2025-05-14 08:53:1747212807</t>
  </si>
  <si>
    <t>P_1608085817920280</t>
  </si>
  <si>
    <t>P_6879043148320657</t>
  </si>
  <si>
    <t>2025-05-20 12:51:1747745480</t>
  </si>
  <si>
    <t>P_2848522741947975</t>
  </si>
  <si>
    <t>P_5916201034941029</t>
  </si>
  <si>
    <t>2025-05-19 00:01:1747612877</t>
  </si>
  <si>
    <t>P_7366513321961295</t>
  </si>
  <si>
    <t>P_6488141970202346</t>
  </si>
  <si>
    <t>2025-05-17 23:55:1747526135</t>
  </si>
  <si>
    <t>P_5783427902621778</t>
  </si>
  <si>
    <t>MA-BDLM-BC-CM-32HZJYWUS</t>
  </si>
  <si>
    <t>OT-SQ-AMBANNER-CN-AMS</t>
  </si>
  <si>
    <t>P_3775223558722960</t>
  </si>
  <si>
    <t>2025-05-25 10:04:1748167448</t>
  </si>
  <si>
    <t>P_7508304330717555</t>
  </si>
  <si>
    <t>P_4399868060775013</t>
  </si>
  <si>
    <t>2025-05-24 20:20:1748118005</t>
  </si>
  <si>
    <t>P_7605952982526384</t>
  </si>
  <si>
    <t>P_7510689025870680</t>
  </si>
  <si>
    <t>2025-05-24 15:51:1748101919</t>
  </si>
  <si>
    <t>P_2397380215075958</t>
  </si>
  <si>
    <t>RF-ZA-SG-NA-NA</t>
  </si>
  <si>
    <t>P_3585444844809615</t>
  </si>
  <si>
    <t>2025-05-19 20:09:1747685391</t>
  </si>
  <si>
    <t>P_4871373115584899</t>
  </si>
  <si>
    <t>P_6217574589592568</t>
  </si>
  <si>
    <t>2025-05-16 23:44:1747439070</t>
  </si>
  <si>
    <t>P_5521076093383693</t>
  </si>
  <si>
    <t>MA-BDLM-BC-OT-BWSYWXLXS</t>
  </si>
  <si>
    <t>2024-11-12 00:00:00</t>
  </si>
  <si>
    <t>P_8523586870842762</t>
  </si>
  <si>
    <t>2025-05-22 18:15:1747937722</t>
  </si>
  <si>
    <t>P_7401166535243190</t>
  </si>
  <si>
    <t>P_2551693004803597</t>
  </si>
  <si>
    <t>2025-05-19 00:49:1747615788</t>
  </si>
  <si>
    <t>P_2199321723229973</t>
  </si>
  <si>
    <t>P_1553841303035702</t>
  </si>
  <si>
    <t>2025-05-22 16:25:1747931117</t>
  </si>
  <si>
    <t>P_1874178148847458</t>
  </si>
  <si>
    <t>P_4314906212323320</t>
  </si>
  <si>
    <t>2025-05-24 20:11:1748117510</t>
  </si>
  <si>
    <t>P_6574694238555913</t>
  </si>
  <si>
    <t>P_1536483978251737</t>
  </si>
  <si>
    <t>2025-05-17 18:27:1747506427</t>
  </si>
  <si>
    <t>P_1738886419196745</t>
  </si>
  <si>
    <t>PM-FB-SG-FB-WC</t>
  </si>
  <si>
    <t>P_6106697293750913</t>
  </si>
  <si>
    <t>2025-05-21 10:34:1747823655</t>
  </si>
  <si>
    <t>P_4845234252157794</t>
  </si>
  <si>
    <t>P_5451949577344798</t>
  </si>
  <si>
    <t>2025-05-24 21:21:1748121707</t>
  </si>
  <si>
    <t>P_4638674877802661</t>
  </si>
  <si>
    <t>P_4895069187196199</t>
  </si>
  <si>
    <t>2025-05-18 13:13:1747574006</t>
  </si>
  <si>
    <t>P_5196574426270254</t>
  </si>
  <si>
    <t>OT-APP-FU-NA-ESL</t>
  </si>
  <si>
    <t>P_7318282164933101</t>
  </si>
  <si>
    <t>2025-05-23 10:45:1747997132</t>
  </si>
  <si>
    <t>P_7146493781358835</t>
  </si>
  <si>
    <t>P_4177215892848827</t>
  </si>
  <si>
    <t>2025-05-15 18:57:1747335440</t>
  </si>
  <si>
    <t>P_7272551149428825</t>
  </si>
  <si>
    <t>P_2313780047541172</t>
  </si>
  <si>
    <t>2025-05-24 12:53:1748091233</t>
  </si>
  <si>
    <t>P_6738230710920032</t>
  </si>
  <si>
    <t>P_8360468408800752</t>
  </si>
  <si>
    <t>2025-05-19 20:21:1747686095</t>
  </si>
  <si>
    <t>P_5301705075790940</t>
  </si>
  <si>
    <t>P_2740471379508219</t>
  </si>
  <si>
    <t>2025-05-22 09:57:1747907862</t>
  </si>
  <si>
    <t>P_6347656836956251</t>
  </si>
  <si>
    <t>MA-BDLM-SP-ES-AVALUCKY</t>
  </si>
  <si>
    <t>P_1677253956442401</t>
  </si>
  <si>
    <t>2025-05-21 10:21:1747822872</t>
  </si>
  <si>
    <t>P_1866945954671799</t>
  </si>
  <si>
    <t>MA-BDLM-GO-AO-30EASTER</t>
  </si>
  <si>
    <t>P_5902473801634432</t>
  </si>
  <si>
    <t>2025-05-23 10:52:1747997558</t>
  </si>
  <si>
    <t>P_5377132315074223</t>
  </si>
  <si>
    <t>P_6225562152777787</t>
  </si>
  <si>
    <t>2025-05-24 12:47:1748090850</t>
  </si>
  <si>
    <t>P_3900047346888144</t>
  </si>
  <si>
    <t>OT-LI-TH-LI-NA</t>
  </si>
  <si>
    <t>P_3175840538699457</t>
  </si>
  <si>
    <t>2025-05-14 16:19:1747239588</t>
  </si>
  <si>
    <t>P_7875260538093959</t>
  </si>
  <si>
    <t>P_1352086330968045</t>
  </si>
  <si>
    <t>2025-05-18 07:17:1747552631</t>
  </si>
  <si>
    <t>P_6415954929629434</t>
  </si>
  <si>
    <t>2022-07-16 00:00:00</t>
  </si>
  <si>
    <t>P_2630408473521841</t>
  </si>
  <si>
    <t>2025-05-25 12:11:1748175092</t>
  </si>
  <si>
    <t>P_2126991288793689</t>
  </si>
  <si>
    <t>P_5587140478230997</t>
  </si>
  <si>
    <t>2025-05-22 14:13:1747923220</t>
  </si>
  <si>
    <t>P_5909383408779533</t>
  </si>
  <si>
    <t>P_5794069264758203</t>
  </si>
  <si>
    <t>2025-05-18 10:18:1747563491</t>
  </si>
  <si>
    <t>P_7104454578314201</t>
  </si>
  <si>
    <t>P_3302211974572667</t>
  </si>
  <si>
    <t>2025-05-17 11:16:1747480615</t>
  </si>
  <si>
    <t>P_3534186572396031</t>
  </si>
  <si>
    <t>P_5231392445564559</t>
  </si>
  <si>
    <t>2025-05-19 20:50:1747687800</t>
  </si>
  <si>
    <t>P_1584954652744372</t>
  </si>
  <si>
    <t>P_6139799812316216</t>
  </si>
  <si>
    <t>2025-05-19 19:09:1747681789</t>
  </si>
  <si>
    <t>P_1507847519662904</t>
  </si>
  <si>
    <t>P_2643714387874658</t>
  </si>
  <si>
    <t>2025-05-16 20:26:1747427213</t>
  </si>
  <si>
    <t>P_3726389972431701</t>
  </si>
  <si>
    <t>P_3419352588694288</t>
  </si>
  <si>
    <t>2025-05-21 07:06:1747811177</t>
  </si>
  <si>
    <t>P_1903425531155408</t>
  </si>
  <si>
    <t>P_7666738301200822</t>
  </si>
  <si>
    <t>2025-05-14 22:31:1747261893</t>
  </si>
  <si>
    <t>P_4353127456140345</t>
  </si>
  <si>
    <t>P_7575055905029944</t>
  </si>
  <si>
    <t>2025-05-18 14:03:1747576994</t>
  </si>
  <si>
    <t>P_5872428174179644</t>
  </si>
  <si>
    <t>P_8875120798362982</t>
  </si>
  <si>
    <t>2025-05-17 10:38:1747478319</t>
  </si>
  <si>
    <t>P_7883363635194743</t>
  </si>
  <si>
    <t>MA-BDLM-GO-AO-42KSM</t>
  </si>
  <si>
    <t>P_5712867107198457</t>
  </si>
  <si>
    <t>2025-05-23 06:45:1747982738</t>
  </si>
  <si>
    <t>P_1990206579355295</t>
  </si>
  <si>
    <t>P_1257352845185159</t>
  </si>
  <si>
    <t>2025-05-20 08:10:1747728639</t>
  </si>
  <si>
    <t>P_5800082842563861</t>
  </si>
  <si>
    <t>P_7232454296580481</t>
  </si>
  <si>
    <t>2025-05-16 09:11:1747386661</t>
  </si>
  <si>
    <t>P_3826602498046323</t>
  </si>
  <si>
    <t>P_5134393078892310</t>
  </si>
  <si>
    <t>2025-05-16 13:47:1747403279</t>
  </si>
  <si>
    <t>P_7566761103398392</t>
  </si>
  <si>
    <t>P_1249072818620728</t>
  </si>
  <si>
    <t>2025-05-13 22:21:1747174867</t>
  </si>
  <si>
    <t>P_6416805744220165</t>
  </si>
  <si>
    <t>P_4425809967813179</t>
  </si>
  <si>
    <t>2025-05-24 10:43:1748083427</t>
  </si>
  <si>
    <t>P_8670023329222145</t>
  </si>
  <si>
    <t>P_6448693463597088</t>
  </si>
  <si>
    <t>2025-05-17 09:53:1747475632</t>
  </si>
  <si>
    <t>P_4891658980182014</t>
  </si>
  <si>
    <t>P_4672846336127679</t>
  </si>
  <si>
    <t>2025-05-17 10:48:1747478933</t>
  </si>
  <si>
    <t>P_3793529928125557</t>
  </si>
  <si>
    <t>MA-BDLM-BC-CM-32ATLLS</t>
  </si>
  <si>
    <t>P_6134954191160395</t>
  </si>
  <si>
    <t>2025-05-14 10:03:1747217026</t>
  </si>
  <si>
    <t>P_2283091665135088</t>
  </si>
  <si>
    <t>P_7850824477380609</t>
  </si>
  <si>
    <t>2025-05-18 15:11:1747581065</t>
  </si>
  <si>
    <t>P_6758005367247226</t>
  </si>
  <si>
    <t>P_6370481369673189</t>
  </si>
  <si>
    <t>2025-05-24 23:28:1748129300</t>
  </si>
  <si>
    <t>P_6353025854836307</t>
  </si>
  <si>
    <t>P_1758584748124236</t>
  </si>
  <si>
    <t>2025-05-17 22:23:1747520630</t>
  </si>
  <si>
    <t>P_2613360648858706</t>
  </si>
  <si>
    <t>P_5723950221491511</t>
  </si>
  <si>
    <t>2025-05-17 14:29:1747492186</t>
  </si>
  <si>
    <t>P_5117106203777298</t>
  </si>
  <si>
    <t>MA-BDLM-SM-WC-ZDJMSC</t>
  </si>
  <si>
    <t>P_1698268084944512</t>
  </si>
  <si>
    <t>2025-05-16 08:39:1747384771</t>
  </si>
  <si>
    <t>P_2509784432903235</t>
  </si>
  <si>
    <t>P_8276109104661369</t>
  </si>
  <si>
    <t>2025-05-25 12:51:1748177505</t>
  </si>
  <si>
    <t>P_3437337029059311</t>
  </si>
  <si>
    <t>2024-12-18 00:00:00</t>
  </si>
  <si>
    <t>P_4360210818901487</t>
  </si>
  <si>
    <t>2025-05-17 07:30:1747467034</t>
  </si>
  <si>
    <t>P_5788347432660296</t>
  </si>
  <si>
    <t>KK-ZW-XF-NA-ELA</t>
  </si>
  <si>
    <t>P_7345231613297315</t>
  </si>
  <si>
    <t>2025-05-24 09:16:1748078197</t>
  </si>
  <si>
    <t>P_2629452717102825</t>
  </si>
  <si>
    <t>P_4466096148409718</t>
  </si>
  <si>
    <t>2025-05-17 15:05:1747494316</t>
  </si>
  <si>
    <t>P_5467175150699777</t>
  </si>
  <si>
    <t>P_3362091353805094</t>
  </si>
  <si>
    <t>2025-05-23 18:58:1748026711</t>
  </si>
  <si>
    <t>P_5377089747032215</t>
  </si>
  <si>
    <t>P_5677679838125566</t>
  </si>
  <si>
    <t>2025-05-17 00:31:1747441887</t>
  </si>
  <si>
    <t>P_6848986899198390</t>
  </si>
  <si>
    <t>2025-03-21 00:00:00</t>
  </si>
  <si>
    <t>P_1201595466533730</t>
  </si>
  <si>
    <t>2025-05-19 21:01:1747688509</t>
  </si>
  <si>
    <t>P_4108291233896465</t>
  </si>
  <si>
    <t>MA-BDLM-SP-ES-SKYONE</t>
  </si>
  <si>
    <t>2023-01-22 00:00:00</t>
  </si>
  <si>
    <t>P_2165774509250795</t>
  </si>
  <si>
    <t>2025-05-21 01:41:1747791673</t>
  </si>
  <si>
    <t>P_1443635893771095</t>
  </si>
  <si>
    <t>P_7105490764282189</t>
  </si>
  <si>
    <t>2025-05-19 09:33:1747647239</t>
  </si>
  <si>
    <t>P_1273951395291873</t>
  </si>
  <si>
    <t>P_6724141601305087</t>
  </si>
  <si>
    <t>2025-05-21 01:45:1747791910</t>
  </si>
  <si>
    <t>P_3393897669141209</t>
  </si>
  <si>
    <t>2024-05-04 00:00:00</t>
  </si>
  <si>
    <t>P_3106669919964338</t>
  </si>
  <si>
    <t>2025-05-23 08:37:1747989424</t>
  </si>
  <si>
    <t>P_4317599418293525</t>
  </si>
  <si>
    <t>P_8852094043750603</t>
  </si>
  <si>
    <t>2025-05-13 21:07:1747170461</t>
  </si>
  <si>
    <t>P_6891661306999905</t>
  </si>
  <si>
    <t>孟加拉</t>
  </si>
  <si>
    <t>P_8892906273096590</t>
  </si>
  <si>
    <t>2025-05-17 18:52:1747507936</t>
  </si>
  <si>
    <t>P_4186853202280980</t>
  </si>
  <si>
    <t>P_6329110486058938</t>
  </si>
  <si>
    <t>2025-05-20 09:42:1747734128</t>
  </si>
  <si>
    <t>P_1218158240554519</t>
  </si>
  <si>
    <t>P_8452713359278586</t>
  </si>
  <si>
    <t>2025-05-20 12:34:1747744495</t>
  </si>
  <si>
    <t>P_6714976020541487</t>
  </si>
  <si>
    <t>P_2764833523306793</t>
  </si>
  <si>
    <t>2025-05-14 22:52:1747263144</t>
  </si>
  <si>
    <t>P_4808340096619357</t>
  </si>
  <si>
    <t>P_3619325415312869</t>
  </si>
  <si>
    <t>2025-05-18 17:39:1747589999</t>
  </si>
  <si>
    <t>P_6190173990914040</t>
  </si>
  <si>
    <t>P_7384101993499415</t>
  </si>
  <si>
    <t>2025-05-18 22:25:1747607147</t>
  </si>
  <si>
    <t>P_2257266565722394</t>
  </si>
  <si>
    <t>P_8739619246498147</t>
  </si>
  <si>
    <t>2025-05-19 06:37:1747636622</t>
  </si>
  <si>
    <t>P_5457390900228122</t>
  </si>
  <si>
    <t>P_7132693800245103</t>
  </si>
  <si>
    <t>2025-05-15 23:54:1747353253</t>
  </si>
  <si>
    <t>P_2739665312734049</t>
  </si>
  <si>
    <t>P_8455749559530211</t>
  </si>
  <si>
    <t>2025-05-25 08:32:1748161952</t>
  </si>
  <si>
    <t>P_8482504904801693</t>
  </si>
  <si>
    <t>P_8423299737863520</t>
  </si>
  <si>
    <t>2025-05-18 20:17:1747599451</t>
  </si>
  <si>
    <t>P_7379539294663360</t>
  </si>
  <si>
    <t>MA-BDLM-GO-OT-39MDT</t>
  </si>
  <si>
    <t>P_2149171462116246</t>
  </si>
  <si>
    <t>2025-05-25 11:31:1748172665</t>
  </si>
  <si>
    <t>P_8534258646743674</t>
  </si>
  <si>
    <t>P_6419215636116978</t>
  </si>
  <si>
    <t>2025-05-20 12:20:1747743631</t>
  </si>
  <si>
    <t>P_7873027846044582</t>
  </si>
  <si>
    <t>OT-APP-FU-NA-ELA</t>
  </si>
  <si>
    <t>2023-07-22 00:00:00</t>
  </si>
  <si>
    <t>P_3684047082389764</t>
  </si>
  <si>
    <t>2025-05-19 15:23:1747668186</t>
  </si>
  <si>
    <t>P_5244912618143682</t>
  </si>
  <si>
    <t>P_3188507764724196</t>
  </si>
  <si>
    <t>2025-05-17 20:51:1747515063</t>
  </si>
  <si>
    <t>P_4887380408984852</t>
  </si>
  <si>
    <t>P_7499745626498058</t>
  </si>
  <si>
    <t>2025-05-21 13:22:1747833765</t>
  </si>
  <si>
    <t>P_3525875900051621</t>
  </si>
  <si>
    <t>PM-FB-TH-IB-MSC</t>
  </si>
  <si>
    <t>P_5718448177695762</t>
  </si>
  <si>
    <t>2025-05-14 17:24:1747243456</t>
  </si>
  <si>
    <t>P_2648527104915456</t>
  </si>
  <si>
    <t>P_2265399023270099</t>
  </si>
  <si>
    <t>2025-05-14 19:18:1747250290</t>
  </si>
  <si>
    <t>P_4811617844213513</t>
  </si>
  <si>
    <t>P_7357685437712632</t>
  </si>
  <si>
    <t>2025-05-20 21:53:1747778000</t>
  </si>
  <si>
    <t>P_7536092917335873</t>
  </si>
  <si>
    <t>P_6697588475520666</t>
  </si>
  <si>
    <t>2025-05-18 17:23:1747588991</t>
  </si>
  <si>
    <t>P_5515271829492371</t>
  </si>
  <si>
    <t>P_3113530592370918</t>
  </si>
  <si>
    <t>2025-05-24 19:22:1748114550</t>
  </si>
  <si>
    <t>P_1363631063600323</t>
  </si>
  <si>
    <t>P_6292096321816802</t>
  </si>
  <si>
    <t>2025-05-24 20:43:1748119399</t>
  </si>
  <si>
    <t>P_5640734146469020</t>
  </si>
  <si>
    <t>P_6882127283761534</t>
  </si>
  <si>
    <t>2025-05-17 15:56:1747497405</t>
  </si>
  <si>
    <t>P_1503844552121528</t>
  </si>
  <si>
    <t>P_6591213433531934</t>
  </si>
  <si>
    <t>2025-05-17 13:15:1747487715</t>
  </si>
  <si>
    <t>P_4628020676471651</t>
  </si>
  <si>
    <t>P_6300008581649781</t>
  </si>
  <si>
    <t>2025-05-18 14:55:1747580101</t>
  </si>
  <si>
    <t>P_5516166341449196</t>
  </si>
  <si>
    <t>P_6511152337692121</t>
  </si>
  <si>
    <t>2025-05-23 15:19:1748013579</t>
  </si>
  <si>
    <t>P_6625877310914388</t>
  </si>
  <si>
    <t>P_5455440036550818</t>
  </si>
  <si>
    <t>2025-05-15 22:20:1747347611</t>
  </si>
  <si>
    <t>P_1414746757432670</t>
  </si>
  <si>
    <t>P_5435502173655069</t>
  </si>
  <si>
    <t>2025-05-20 11:55:1747742104</t>
  </si>
  <si>
    <t>P_3503815159825574</t>
  </si>
  <si>
    <t>P_8252495683222046</t>
  </si>
  <si>
    <t>2025-05-15 17:15:1747329312</t>
  </si>
  <si>
    <t>P_2555256726780433</t>
  </si>
  <si>
    <t>P_3813450544689781</t>
  </si>
  <si>
    <t>2025-05-25 05:44:1748151869</t>
  </si>
  <si>
    <t>P_6904112384290279</t>
  </si>
  <si>
    <t>P_8152659369415843</t>
  </si>
  <si>
    <t>2025-05-18 01:09:1747530546</t>
  </si>
  <si>
    <t>P_3255520470988116</t>
  </si>
  <si>
    <t>P_4131034680171249</t>
  </si>
  <si>
    <t>2025-05-16 16:09:1747411779</t>
  </si>
  <si>
    <t>P_6523885045764905</t>
  </si>
  <si>
    <t>P_6181895198300716</t>
  </si>
  <si>
    <t>2025-05-15 21:09:1747343385</t>
  </si>
  <si>
    <t>P_7418052339226579</t>
  </si>
  <si>
    <t>P_3289485676004938</t>
  </si>
  <si>
    <t>2025-05-22 08:30:1747902643</t>
  </si>
  <si>
    <t>P_3518512794256660</t>
  </si>
  <si>
    <t>P_2739556301115960</t>
  </si>
  <si>
    <t>2025-05-18 15:10:1747581019</t>
  </si>
  <si>
    <t>P_6135947089886438</t>
  </si>
  <si>
    <t>P_2377342729488068</t>
  </si>
  <si>
    <t>2025-05-22 09:26:1747905967</t>
  </si>
  <si>
    <t>P_4248013188232485</t>
  </si>
  <si>
    <t>P_3284662747619083</t>
  </si>
  <si>
    <t>P_8476119631284278</t>
  </si>
  <si>
    <t>P_3514397812835538</t>
  </si>
  <si>
    <t>2025-05-16 19:14:1747422899</t>
  </si>
  <si>
    <t>P_6705734730083926</t>
  </si>
  <si>
    <t>P_1620173757082139</t>
  </si>
  <si>
    <t>2025-05-25 12:15:1748175330</t>
  </si>
  <si>
    <t>P_5718754879151668</t>
  </si>
  <si>
    <t>P_6111832957317481</t>
  </si>
  <si>
    <t>2025-05-17 19:45:1747511112</t>
  </si>
  <si>
    <t>P_6123652094438779</t>
  </si>
  <si>
    <t>P_8371198595196233</t>
  </si>
  <si>
    <t>2025-05-16 10:48:1747392535</t>
  </si>
  <si>
    <t>P_1440341847039796</t>
  </si>
  <si>
    <t>P_4716953776062680</t>
  </si>
  <si>
    <t>2025-05-18 06:58:1747551538</t>
  </si>
  <si>
    <t>P_6717276112599079</t>
  </si>
  <si>
    <t>MA-BDLM-SM-RE-LAOWEN</t>
  </si>
  <si>
    <t>P_8557795970614056</t>
  </si>
  <si>
    <t>2025-05-20 20:56:1747774611</t>
  </si>
  <si>
    <t>P_6420017851634055</t>
  </si>
  <si>
    <t>P_6686075159463850</t>
  </si>
  <si>
    <t>2025-05-19 17:58:1747677500</t>
  </si>
  <si>
    <t>P_5683992710695283</t>
  </si>
  <si>
    <t>P_1501688848399477</t>
  </si>
  <si>
    <t>2025-05-13 18:07:1747159647</t>
  </si>
  <si>
    <t>P_5817598726243949</t>
  </si>
  <si>
    <t>P_3245593037679670</t>
  </si>
  <si>
    <t>2025-05-18 14:42:1747579376</t>
  </si>
  <si>
    <t>P_1564740505522069</t>
  </si>
  <si>
    <t>P_1827609169884386</t>
  </si>
  <si>
    <t>2025-05-23 11:04:1747998283</t>
  </si>
  <si>
    <t>P_4505446914986718</t>
  </si>
  <si>
    <t>OT-FB-LG-NA-NA</t>
  </si>
  <si>
    <t>P_8270534506480425</t>
  </si>
  <si>
    <t>2025-05-19 08:30:1747643435</t>
  </si>
  <si>
    <t>P_3916247332223555</t>
  </si>
  <si>
    <t>P_4246991232397905</t>
  </si>
  <si>
    <t>2025-05-25 18:37:1748198268</t>
  </si>
  <si>
    <t>P_5827278500242399</t>
  </si>
  <si>
    <t>P_5529341565828768</t>
  </si>
  <si>
    <t>2025-05-17 23:11:1747523498</t>
  </si>
  <si>
    <t>P_1346898795286252</t>
  </si>
  <si>
    <t>RF-ZA-CN-NA-MATH</t>
  </si>
  <si>
    <t>P_7916292518873242</t>
  </si>
  <si>
    <t>2025-05-25 19:35:1748201747</t>
  </si>
  <si>
    <t>P_5765636967763277</t>
  </si>
  <si>
    <t>P_5584342303329418</t>
  </si>
  <si>
    <t>2025-05-19 23:41:1747698083</t>
  </si>
  <si>
    <t>P_6825969815964437</t>
  </si>
  <si>
    <t>MA-OT-SG-AF-BB</t>
  </si>
  <si>
    <t>P_6903188010648251</t>
  </si>
  <si>
    <t>2025-05-16 11:25:1747394756</t>
  </si>
  <si>
    <t>P_2777754140414318</t>
  </si>
  <si>
    <t>KK-ZW-XF-WH-MATH</t>
  </si>
  <si>
    <t>P_1748953115484076</t>
  </si>
  <si>
    <t>2025-05-19 20:31:1747686685</t>
  </si>
  <si>
    <t>P_5431829330692469</t>
  </si>
  <si>
    <t>P_2467630600279779</t>
  </si>
  <si>
    <t>2025-05-13 17:26:1747157169</t>
  </si>
  <si>
    <t>P_7133764958804614</t>
  </si>
  <si>
    <t>P_8756635758976086</t>
  </si>
  <si>
    <t>2025-05-24 16:18:1748103506</t>
  </si>
  <si>
    <t>P_5468729562638982</t>
  </si>
  <si>
    <t>P_5500327789885426</t>
  </si>
  <si>
    <t>2025-05-25 09:54:1748166848</t>
  </si>
  <si>
    <t>P_4300968862891947</t>
  </si>
  <si>
    <t>2023-11-12 00:00:00</t>
  </si>
  <si>
    <t>P_8625451696972065</t>
  </si>
  <si>
    <t>2025-05-23 16:22:1748017322</t>
  </si>
  <si>
    <t>P_5580779596597825</t>
  </si>
  <si>
    <t>P_2774781151385420</t>
  </si>
  <si>
    <t>2025-05-16 05:11:1747372277</t>
  </si>
  <si>
    <t>P_1289698409582568</t>
  </si>
  <si>
    <t>P_8902070194496983</t>
  </si>
  <si>
    <t>2025-05-18 12:02:1747569757</t>
  </si>
  <si>
    <t>P_8197729287905811</t>
  </si>
  <si>
    <t>P_3639742814390675</t>
  </si>
  <si>
    <t>2025-05-20 23:50:1747785048</t>
  </si>
  <si>
    <t>P_3910594245330999</t>
  </si>
  <si>
    <t>P_5893424122256449</t>
  </si>
  <si>
    <t>2025-05-23 15:59:1748015986</t>
  </si>
  <si>
    <t>P_6156861844097617</t>
  </si>
  <si>
    <t>P_1462611578532862</t>
  </si>
  <si>
    <t>2025-05-17 11:12:1747480347</t>
  </si>
  <si>
    <t>P_2457986545190716</t>
  </si>
  <si>
    <t>2024-04-17 00:00:00</t>
  </si>
  <si>
    <t>P_1764679812793216</t>
  </si>
  <si>
    <t>2025-05-20 13:07:1747746445</t>
  </si>
  <si>
    <t>P_4725631521429638</t>
  </si>
  <si>
    <t>P_7402560533751146</t>
  </si>
  <si>
    <t>2025-05-19 18:15:1747678544</t>
  </si>
  <si>
    <t>P_1413091383731931</t>
  </si>
  <si>
    <t>RF-WE-NA-NA-NA</t>
  </si>
  <si>
    <t>2021-05-20 00:00:00</t>
  </si>
  <si>
    <t>P_7267810148153471</t>
  </si>
  <si>
    <t>2025-05-20 13:44:1747748653</t>
  </si>
  <si>
    <t>2025-04-27 17:24:1745774650</t>
  </si>
  <si>
    <t>P_4288414071461447</t>
  </si>
  <si>
    <t>2025-04-08 00:00:00</t>
  </si>
  <si>
    <t>P_1281722298241370</t>
  </si>
  <si>
    <t>2025-05-19 10:13:1747649612</t>
  </si>
  <si>
    <t>P_8434499954652939</t>
  </si>
  <si>
    <t>P_4879523314809579</t>
  </si>
  <si>
    <t>2025-05-18 21:06:1747602406</t>
  </si>
  <si>
    <t>P_7213096214247626</t>
  </si>
  <si>
    <t>P_1677258944548170</t>
  </si>
  <si>
    <t>2025-05-25 06:32:1748154748</t>
  </si>
  <si>
    <t>P_3753131694064682</t>
  </si>
  <si>
    <t>P_1730043248703395</t>
  </si>
  <si>
    <t>2025-05-14 18:01:1747245705</t>
  </si>
  <si>
    <t>P_1247443772682604</t>
  </si>
  <si>
    <t>P_5611675152443973</t>
  </si>
  <si>
    <t>2025-05-16 22:25:1747434348</t>
  </si>
  <si>
    <t>P_1914535327443049</t>
  </si>
  <si>
    <t>P_5423974463354743</t>
  </si>
  <si>
    <t>2025-05-22 11:57:1747915049</t>
  </si>
  <si>
    <t>P_3808182145702403</t>
  </si>
  <si>
    <t>P_5791520433656622</t>
  </si>
  <si>
    <t>2025-05-24 07:54:1748073292</t>
  </si>
  <si>
    <t>P_3816207336105264</t>
  </si>
  <si>
    <t>P_7690113941188771</t>
  </si>
  <si>
    <t>2025-05-22 08:57:1747904268</t>
  </si>
  <si>
    <t>P_3294749971348600</t>
  </si>
  <si>
    <t>P_8538130988000857</t>
  </si>
  <si>
    <t>2025-05-17 11:28:1747481335</t>
  </si>
  <si>
    <t>P_5323671564664262</t>
  </si>
  <si>
    <t>MA-BDLM-SM-RE-12NUOMI</t>
  </si>
  <si>
    <t>P_7379415595954821</t>
  </si>
  <si>
    <t>2025-05-24 19:47:1748116056</t>
  </si>
  <si>
    <t>P_4909041029249311</t>
  </si>
  <si>
    <t>P_7563689017474482</t>
  </si>
  <si>
    <t>2025-05-15 10:06:1747303574</t>
  </si>
  <si>
    <t>P_4541204000811974</t>
  </si>
  <si>
    <t>P_2106478069012608</t>
  </si>
  <si>
    <t>2025-05-17 13:30:1747488601</t>
  </si>
  <si>
    <t>P_3298453678726350</t>
  </si>
  <si>
    <t>P_1566401854273146</t>
  </si>
  <si>
    <t>2025-05-20 20:53:1747774400</t>
  </si>
  <si>
    <t>P_3203607001985501</t>
  </si>
  <si>
    <t>P_3189178888994723</t>
  </si>
  <si>
    <t>2025-05-23 10:29:1747996167</t>
  </si>
  <si>
    <t>P_1691463268947290</t>
  </si>
  <si>
    <t>P_8751749836528151</t>
  </si>
  <si>
    <t>2025-05-18 08:46:1747557992</t>
  </si>
  <si>
    <t>P_3440829456325373</t>
  </si>
  <si>
    <t>P_4154346459339764</t>
  </si>
  <si>
    <t>2025-05-16 16:36:1747413399</t>
  </si>
  <si>
    <t>P_2713574115230734</t>
  </si>
  <si>
    <t>P_4350805556514029</t>
  </si>
  <si>
    <t>2025-05-15 15:12:1747321952</t>
  </si>
  <si>
    <t>P_3756575430104513</t>
  </si>
  <si>
    <t>P_8216122829933841</t>
  </si>
  <si>
    <t>2025-05-21 00:43:1747788226</t>
  </si>
  <si>
    <t>P_2767520388364981</t>
  </si>
  <si>
    <t>P_2258422712817554</t>
  </si>
  <si>
    <t>2025-05-20 13:58:1747749498</t>
  </si>
  <si>
    <t>P_4697668976839078</t>
  </si>
  <si>
    <t>P_2524838190537186</t>
  </si>
  <si>
    <t>2025-05-15 13:40:1747316441</t>
  </si>
  <si>
    <t>P_2436961184194028</t>
  </si>
  <si>
    <t>P_1518186341103368</t>
  </si>
  <si>
    <t>2025-05-17 14:52:1747493570</t>
  </si>
  <si>
    <t>P_6184417803730701</t>
  </si>
  <si>
    <t>P_2284020890403899</t>
  </si>
  <si>
    <t>2025-05-16 22:50:1747435808</t>
  </si>
  <si>
    <t>P_2821279824298370</t>
  </si>
  <si>
    <t>PM-WC-WCA-AWOA-YTH</t>
  </si>
  <si>
    <t>2020-11-17 00:00:00</t>
  </si>
  <si>
    <t>P_7275858607969365</t>
  </si>
  <si>
    <t>2025-05-16 11:12:1747393959</t>
  </si>
  <si>
    <t>P_8417507006543421</t>
  </si>
  <si>
    <t>P_3695914467324423</t>
  </si>
  <si>
    <t>2025-05-25 12:35:1748176543</t>
  </si>
  <si>
    <t>P_1771799483172751</t>
  </si>
  <si>
    <t>2025-05-24 00:00:00</t>
  </si>
  <si>
    <t>P_2911438785108590</t>
  </si>
  <si>
    <t>2025-05-19 09:54:1747648479</t>
  </si>
  <si>
    <t>P_5559272387742619</t>
  </si>
  <si>
    <t>P_5619358222751316</t>
  </si>
  <si>
    <t>2025-05-25 17:27:1748194076</t>
  </si>
  <si>
    <t>P_2727736116007541</t>
  </si>
  <si>
    <t>P_7778685879530078</t>
  </si>
  <si>
    <t>2025-05-17 13:25:1747488350</t>
  </si>
  <si>
    <t>P_7935285385145834</t>
  </si>
  <si>
    <t>P_6332304556495559</t>
  </si>
  <si>
    <t>2025-05-18 12:19:1747570773</t>
  </si>
  <si>
    <t>P_4240550619539048</t>
  </si>
  <si>
    <t>P_2307758337296018</t>
  </si>
  <si>
    <t>2025-05-15 20:23:1747340631</t>
  </si>
  <si>
    <t>P_4814240568418165</t>
  </si>
  <si>
    <t>P_5277299590090991</t>
  </si>
  <si>
    <t>2025-05-19 06:34:1747636449</t>
  </si>
  <si>
    <t>P_1778274413101021</t>
  </si>
  <si>
    <t>P_4841346479658981</t>
  </si>
  <si>
    <t>2025-05-19 22:54:1747695279</t>
  </si>
  <si>
    <t>P_5604003556161147</t>
  </si>
  <si>
    <t>P_8328098446225165</t>
  </si>
  <si>
    <t>2025-05-25 18:16:1748196977</t>
  </si>
  <si>
    <t>P_5129386572105602</t>
  </si>
  <si>
    <t>我的趣味中国之旅</t>
  </si>
  <si>
    <t>我的趣味中国之旅-4课时</t>
  </si>
  <si>
    <t>2024-05-11 00:00:00</t>
  </si>
  <si>
    <t>2025-05-25 18:29:1748197799</t>
  </si>
  <si>
    <t>中华历史探险家</t>
  </si>
  <si>
    <t>中华历史探险家-4课时</t>
  </si>
  <si>
    <t>P_2456048023573208</t>
  </si>
  <si>
    <t>2025-05-19 11:19:1747653579</t>
  </si>
  <si>
    <t>P_3258800336243899</t>
  </si>
  <si>
    <t>P_5662262465279935</t>
  </si>
  <si>
    <t>2025-05-22 20:57:1747947456</t>
  </si>
  <si>
    <t>P_4656086233064327</t>
  </si>
  <si>
    <t>P_2524916360273524</t>
  </si>
  <si>
    <t>2025-05-17 19:01:1747508497</t>
  </si>
  <si>
    <t>P_6762575547549368</t>
  </si>
  <si>
    <t>P_5394812139866961</t>
  </si>
  <si>
    <t>2025-05-17 08:58:1747472317</t>
  </si>
  <si>
    <t>P_1546588709670337</t>
  </si>
  <si>
    <t>P_6130194805704242</t>
  </si>
  <si>
    <t>2025-05-24 20:14:1748117682</t>
  </si>
  <si>
    <t>P_1846271762702715</t>
  </si>
  <si>
    <t>P_8393045701021340</t>
  </si>
  <si>
    <t>2025-05-24 14:51:1748098261</t>
  </si>
  <si>
    <t>P_1318310372870574</t>
  </si>
  <si>
    <t>P_7499413669645258</t>
  </si>
  <si>
    <t>2025-05-24 21:38:1748122680</t>
  </si>
  <si>
    <t>P_5871672253240325</t>
  </si>
  <si>
    <t>P_5360873387379483</t>
  </si>
  <si>
    <t>2025-05-17 16:31:1747499468</t>
  </si>
  <si>
    <t>P_8901387154342954</t>
  </si>
  <si>
    <t>P_8581135085369283</t>
  </si>
  <si>
    <t>2025-05-23 22:38:1748039884</t>
  </si>
  <si>
    <t>P_1356024765222181</t>
  </si>
  <si>
    <t>P_2813023357316631</t>
  </si>
  <si>
    <t>2025-05-24 17:06:1748106407</t>
  </si>
  <si>
    <t>P_8383273508965689</t>
  </si>
  <si>
    <t>P_6793178386948290</t>
  </si>
  <si>
    <t>2025-05-17 14:10:1747491046</t>
  </si>
  <si>
    <t>P_3559566268448192</t>
  </si>
  <si>
    <t>P_6313760514537006</t>
  </si>
  <si>
    <t>2025-05-15 09:54:1747302896</t>
  </si>
  <si>
    <t>P_5183308944618022</t>
  </si>
  <si>
    <t>P_3667557516403395</t>
  </si>
  <si>
    <t>2025-05-19 09:03:1747645382</t>
  </si>
  <si>
    <t>P_3903513305673100</t>
  </si>
  <si>
    <t>P_6887081463331884</t>
  </si>
  <si>
    <t>2025-05-16 10:13:1747390412</t>
  </si>
  <si>
    <t>P_3748118510612568</t>
  </si>
  <si>
    <t>P_8357625266389244</t>
  </si>
  <si>
    <t>2025-05-24 10:32:1748082754</t>
  </si>
  <si>
    <t>P_7779998533434766</t>
  </si>
  <si>
    <t>P_8354918684507593</t>
  </si>
  <si>
    <t>2025-05-25 14:17:1748182644</t>
  </si>
  <si>
    <t>P_3699001336615892</t>
  </si>
  <si>
    <t>2025-01-03 00:00:00</t>
  </si>
  <si>
    <t>P_3663541243801015</t>
  </si>
  <si>
    <t>2025-05-14 12:27:1747225670</t>
  </si>
  <si>
    <t>P_5429142898779804</t>
  </si>
  <si>
    <t>2025-05-13 11:41:1747136460</t>
  </si>
  <si>
    <t>P_7125578296899689</t>
  </si>
  <si>
    <t>2025-05-18 23:46:1747611963</t>
  </si>
  <si>
    <t>P_2822161694020798</t>
  </si>
  <si>
    <t>P_6592045243594445</t>
  </si>
  <si>
    <t>2025-05-20 18:11:1747764689</t>
  </si>
  <si>
    <t>P_5241759325647718</t>
  </si>
  <si>
    <t>P_1655164984836970</t>
  </si>
  <si>
    <t>2025-05-17 19:59:1747511966</t>
  </si>
  <si>
    <t>P_5313385968744688</t>
  </si>
  <si>
    <t>P_4493964410560133</t>
  </si>
  <si>
    <t>2025-05-18 09:43:1747561421</t>
  </si>
  <si>
    <t>P_6661152470345977</t>
  </si>
  <si>
    <t>P_2916604976577323</t>
  </si>
  <si>
    <t>2025-05-20 22:10:1747779037</t>
  </si>
  <si>
    <t>P_3422032278784210</t>
  </si>
  <si>
    <t>P_6767038911982670</t>
  </si>
  <si>
    <t>2025-05-19 11:05:1747652734</t>
  </si>
  <si>
    <t>P_6385238777259819</t>
  </si>
  <si>
    <t>P_3819059367739886</t>
  </si>
  <si>
    <t>2025-05-23 22:59:1748041166</t>
  </si>
  <si>
    <t>P_6827686958070446</t>
  </si>
  <si>
    <t>P_6821452265788539</t>
  </si>
  <si>
    <t>2025-05-24 05:38:1748065102</t>
  </si>
  <si>
    <t>P_4128193515252478</t>
  </si>
  <si>
    <t>P_2231445070176151</t>
  </si>
  <si>
    <t>2025-05-18 08:21:1747556489</t>
  </si>
  <si>
    <t>P_1859919833558872</t>
  </si>
  <si>
    <t>P_5227023818040860</t>
  </si>
  <si>
    <t>2025-05-17 14:13:1747491235</t>
  </si>
  <si>
    <t>P_8260213923867560</t>
  </si>
  <si>
    <t>P_4191285840927762</t>
  </si>
  <si>
    <t>2025-05-23 09:25:1747992343</t>
  </si>
  <si>
    <t>P_2702040331811603</t>
  </si>
  <si>
    <t>P_1842117124309107</t>
  </si>
  <si>
    <t>2025-05-13 10:41:1747132904</t>
  </si>
  <si>
    <t>P_6334259105465978</t>
  </si>
  <si>
    <t>P_6877832189905616</t>
  </si>
  <si>
    <t>2025-05-13 16:59:1747155543</t>
  </si>
  <si>
    <t>P_4130792332707878</t>
  </si>
  <si>
    <t>P_8742597169279472</t>
  </si>
  <si>
    <t>2025-05-16 10:52:1747392777</t>
  </si>
  <si>
    <t>P_5766659192639796</t>
  </si>
  <si>
    <t>P_1797516480424061</t>
  </si>
  <si>
    <t>2025-05-19 18:13:1747678414</t>
  </si>
  <si>
    <t>P_1148145696324287</t>
  </si>
  <si>
    <t>P_2549975023610171</t>
  </si>
  <si>
    <t>2025-05-14 08:48:1747212508</t>
  </si>
  <si>
    <t>P_3847632008159016</t>
  </si>
  <si>
    <t>P_4509150961751376</t>
  </si>
  <si>
    <t>2025-05-20 11:44:1747741465</t>
  </si>
  <si>
    <t>P_1828524054299770</t>
  </si>
  <si>
    <t>P_2316084455025531</t>
  </si>
  <si>
    <t>2025-05-14 18:10:1747246239</t>
  </si>
  <si>
    <t>P_5679031548477556</t>
  </si>
  <si>
    <t>P_2217644725902917</t>
  </si>
  <si>
    <t>2025-05-21 13:53:1747835580</t>
  </si>
  <si>
    <t>P_4817743791374840</t>
  </si>
  <si>
    <t>P_6459649314004931</t>
  </si>
  <si>
    <t>2025-05-24 00:59:1748048356</t>
  </si>
  <si>
    <t>P_2224579451497697</t>
  </si>
  <si>
    <t>P_7506686455680880</t>
  </si>
  <si>
    <t>2025-05-15 18:13:1747332798</t>
  </si>
  <si>
    <t>P_5468340864175996</t>
  </si>
  <si>
    <t>2023-11-05 00:00:00</t>
  </si>
  <si>
    <t>P_8571275954539322</t>
  </si>
  <si>
    <t>2025-05-16 20:09:1747426173</t>
  </si>
  <si>
    <t>P_8576144527351458</t>
  </si>
  <si>
    <t>P_3840505462454630</t>
  </si>
  <si>
    <t>2025-05-18 13:49:1747576140</t>
  </si>
  <si>
    <t>P_7805498704422130</t>
  </si>
  <si>
    <t>P_1648618519776564</t>
  </si>
  <si>
    <t>2025-05-18 20:23:1747599796</t>
  </si>
  <si>
    <t>P_5539992012624433</t>
  </si>
  <si>
    <t>P_3203861089735144</t>
  </si>
  <si>
    <t>2025-05-20 11:00:1747738842</t>
  </si>
  <si>
    <t>P_2276387959353047</t>
  </si>
  <si>
    <t>MA-BDLM-BC-OT-BFCS</t>
  </si>
  <si>
    <t>2022-08-14 00:00:00</t>
  </si>
  <si>
    <t>P_8723520678603774</t>
  </si>
  <si>
    <t>2025-05-18 19:07:1747595259</t>
  </si>
  <si>
    <t>P_2626074908027900</t>
  </si>
  <si>
    <t>P_4327935430504962</t>
  </si>
  <si>
    <t>2025-05-19 05:06:1747631184</t>
  </si>
  <si>
    <t>P_4264448922099604</t>
  </si>
  <si>
    <t>P_2429326834254256</t>
  </si>
  <si>
    <t>2025-05-23 11:27:1747999675</t>
  </si>
  <si>
    <t>P_5892279543249826</t>
  </si>
  <si>
    <t>P_3280987391270712</t>
  </si>
  <si>
    <t>2025-05-22 23:37:1747957048</t>
  </si>
  <si>
    <t>P_7259105515698784</t>
  </si>
  <si>
    <t>P_4730912729122712</t>
  </si>
  <si>
    <t>2025-05-17 20:29:1747513776</t>
  </si>
  <si>
    <t>P_2507578593799311</t>
  </si>
  <si>
    <t>P_5360931385761241</t>
  </si>
  <si>
    <t>2025-05-14 11:36:1747222595</t>
  </si>
  <si>
    <t>P_7208772173221871</t>
  </si>
  <si>
    <t>P_8783026376258741</t>
  </si>
  <si>
    <t>2025-05-18 19:55:1747598102</t>
  </si>
  <si>
    <t>P_8689332513609225</t>
  </si>
  <si>
    <t>RF-IR-OPS-LINK-CN</t>
  </si>
  <si>
    <t>P_8125582454597581</t>
  </si>
  <si>
    <t>2025-05-19 19:33:1747683224</t>
  </si>
  <si>
    <t>P_6440649392355080</t>
  </si>
  <si>
    <t>P_7449085760563733</t>
  </si>
  <si>
    <t>2025-05-13 20:34:1747168487</t>
  </si>
  <si>
    <t>P_8648619663114934</t>
  </si>
  <si>
    <t>RF-ZA-CN-NA-ELA</t>
  </si>
  <si>
    <t>P_2710447743410148</t>
  </si>
  <si>
    <t>2025-05-23 08:10:1747987807</t>
  </si>
  <si>
    <t>P_3785545781371546</t>
  </si>
  <si>
    <t>P_2647224551601791</t>
  </si>
  <si>
    <t>2025-05-23 20:22:1748031763</t>
  </si>
  <si>
    <t>P_6248460095751057</t>
  </si>
  <si>
    <t>P_3384057185395011</t>
  </si>
  <si>
    <t>2025-05-19 22:25:1747693549</t>
  </si>
  <si>
    <t>P_7276313926004106</t>
  </si>
  <si>
    <t>P_8333968571428897</t>
  </si>
  <si>
    <t>2025-05-17 06:03:1747461787</t>
  </si>
  <si>
    <t>P_8761440292889032</t>
  </si>
  <si>
    <t>P_5608164246724023</t>
  </si>
  <si>
    <t>2025-05-21 21:25:1747862728</t>
  </si>
  <si>
    <t>P_4286003263136111</t>
  </si>
  <si>
    <t>2025-01-16 00:00:00</t>
  </si>
  <si>
    <t>P_1259635141366586</t>
  </si>
  <si>
    <t>2025-05-22 17:10:1747933836</t>
  </si>
  <si>
    <t>P_7123277603981655</t>
  </si>
  <si>
    <t>P_5569468828686885</t>
  </si>
  <si>
    <t>2025-05-18 21:25:1747603535</t>
  </si>
  <si>
    <t>P_2698580422576501</t>
  </si>
  <si>
    <t>P_7290078488295766</t>
  </si>
  <si>
    <t>2025-05-20 09:29:1747733341</t>
  </si>
  <si>
    <t>P_5203929001028588</t>
  </si>
  <si>
    <t>P_2427001557323103</t>
  </si>
  <si>
    <t>2025-05-17 23:52:1747525938</t>
  </si>
  <si>
    <t>P_8653689776171660</t>
  </si>
  <si>
    <t>P_2692231465097211</t>
  </si>
  <si>
    <t>2025-05-20 11:37:1747741036</t>
  </si>
  <si>
    <t>P_3580622518459940</t>
  </si>
  <si>
    <t>2024-08-11 00:00:00</t>
  </si>
  <si>
    <t>P_4247407871356305</t>
  </si>
  <si>
    <t>2025-05-24 08:00:1748073648</t>
  </si>
  <si>
    <t>P_7555664476724208</t>
  </si>
  <si>
    <t>P_4659712213128932</t>
  </si>
  <si>
    <t>2025-05-17 18:33:1747506817</t>
  </si>
  <si>
    <t>P_3837708585273315</t>
  </si>
  <si>
    <t>MA-BDLM-GO-ES-29EDUCA</t>
  </si>
  <si>
    <t>P_2404027666303125</t>
  </si>
  <si>
    <t>2025-05-17 11:22:1747480974</t>
  </si>
  <si>
    <t>P_2608581936299728</t>
  </si>
  <si>
    <t>MA-BDLM-SM-OT-19SAMTO</t>
  </si>
  <si>
    <t>P_8596949533320646</t>
  </si>
  <si>
    <t>2025-05-19 02:58:1747623526</t>
  </si>
  <si>
    <t>P_1213933266419321</t>
  </si>
  <si>
    <t>P_7872316876692892</t>
  </si>
  <si>
    <t>2025-05-21 01:21:1747790512</t>
  </si>
  <si>
    <t>P_3771794138403861</t>
  </si>
  <si>
    <t>2024-04-07 00:00:00</t>
  </si>
  <si>
    <t>P_7215494607513064</t>
  </si>
  <si>
    <t>2025-05-25 13:33:1748179985</t>
  </si>
  <si>
    <t>P_1835126264707303</t>
  </si>
  <si>
    <t>P_7844270692155289</t>
  </si>
  <si>
    <t>2025-05-18 16:27:1747585646</t>
  </si>
  <si>
    <t>P_4131046471656243</t>
  </si>
  <si>
    <t>MA-BDLM-SM-RE-18NICOLE</t>
  </si>
  <si>
    <t>P_2369612536830333</t>
  </si>
  <si>
    <t>2025-05-18 19:57:1747598253</t>
  </si>
  <si>
    <t>P_3758669859229870</t>
  </si>
  <si>
    <t>P_3782525300456325</t>
  </si>
  <si>
    <t>2025-05-18 17:04:1747587850</t>
  </si>
  <si>
    <t>P_4373315172736356</t>
  </si>
  <si>
    <t>P_1778990457171501</t>
  </si>
  <si>
    <t>2025-05-22 12:36:1747917384</t>
  </si>
  <si>
    <t>P_1903775829905405</t>
  </si>
  <si>
    <t>P_6665533831197262</t>
  </si>
  <si>
    <t>2025-05-17 21:19:1747516769</t>
  </si>
  <si>
    <t>P_6293521361654547</t>
  </si>
  <si>
    <t>P_1379618633131403</t>
  </si>
  <si>
    <t>2025-05-18 19:53:1747598005</t>
  </si>
  <si>
    <t>P_2209819008953710</t>
  </si>
  <si>
    <t>P_8399724062260165</t>
  </si>
  <si>
    <t>2025-05-14 13:10:1747228204</t>
  </si>
  <si>
    <t>P_7760704532325121</t>
  </si>
  <si>
    <t>P_6613255856672770</t>
  </si>
  <si>
    <t>2025-05-22 22:05:1747951508</t>
  </si>
  <si>
    <t>P_7819329304365646</t>
  </si>
  <si>
    <t>P_2765673424166748</t>
  </si>
  <si>
    <t>2025-05-17 07:35:1747467352</t>
  </si>
  <si>
    <t>P_4790850588758694</t>
  </si>
  <si>
    <t>P_2160966487524804</t>
  </si>
  <si>
    <t>2025-05-19 10:03:1747649002</t>
  </si>
  <si>
    <t>P_1610131283675720</t>
  </si>
  <si>
    <t>P_2874834225593351</t>
  </si>
  <si>
    <t>2025-05-19 03:48:1747626482</t>
  </si>
  <si>
    <t>P_7233713981479939</t>
  </si>
  <si>
    <t>2025-05-19 03:49:1747626582</t>
  </si>
  <si>
    <t>P_7445860581851430</t>
  </si>
  <si>
    <t>P_2415457318992614</t>
  </si>
  <si>
    <t>2025-05-19 23:15:1747696528</t>
  </si>
  <si>
    <t>P_7580539016789667</t>
  </si>
  <si>
    <t>P_6457655099511148</t>
  </si>
  <si>
    <t>2025-05-25 09:27:1748165256</t>
  </si>
  <si>
    <t>P_7548653354764821</t>
  </si>
  <si>
    <t>P_2579223274040372</t>
  </si>
  <si>
    <t>2025-05-24 22:50:1748127024</t>
  </si>
  <si>
    <t>P_3347394878817644</t>
  </si>
  <si>
    <t>P_2480161402122549</t>
  </si>
  <si>
    <t>2025-05-25 15:16:1748186186</t>
  </si>
  <si>
    <t>P_1804537178290322</t>
  </si>
  <si>
    <t>2025-02-07 00:00:00</t>
  </si>
  <si>
    <t>P_2801050850453015</t>
  </si>
  <si>
    <t>2025-05-25 11:29:1748172559</t>
  </si>
  <si>
    <t>P_5274978638585811</t>
  </si>
  <si>
    <t>P_8282899237246904</t>
  </si>
  <si>
    <t>2025-05-18 22:31:1747607476</t>
  </si>
  <si>
    <t>P_1167897534244805</t>
  </si>
  <si>
    <t>P_3403686271286494</t>
  </si>
  <si>
    <t>2025-05-25 17:26:1748194017</t>
  </si>
  <si>
    <t>P_5789807220241080</t>
  </si>
  <si>
    <t>P_5876433397516734</t>
  </si>
  <si>
    <t>2025-05-18 09:12:1747559535</t>
  </si>
  <si>
    <t>P_2122126687938535</t>
  </si>
  <si>
    <t>P_6560257473335802</t>
  </si>
  <si>
    <t>2025-05-20 01:35:1747704902</t>
  </si>
  <si>
    <t>P_7403074942711025</t>
  </si>
  <si>
    <t>P_4432722909038565</t>
  </si>
  <si>
    <t>2025-05-20 11:17:1747739827</t>
  </si>
  <si>
    <t>P_1173831290003935</t>
  </si>
  <si>
    <t>P_3287258335082865</t>
  </si>
  <si>
    <t>2025-05-20 11:30:1747740611</t>
  </si>
  <si>
    <t>P_7183773973779251</t>
  </si>
  <si>
    <t>P_2815873416058030</t>
  </si>
  <si>
    <t>2025-05-15 09:20:1747300848</t>
  </si>
  <si>
    <t>P_7850355421435364</t>
  </si>
  <si>
    <t>P_4467565743954403</t>
  </si>
  <si>
    <t>2025-05-24 21:53:1748123637</t>
  </si>
  <si>
    <t>P_7238421853741411</t>
  </si>
  <si>
    <t>P_7368746741535883</t>
  </si>
  <si>
    <t>2025-05-16 10:40:1747392035</t>
  </si>
  <si>
    <t>P_6679265379538432</t>
  </si>
  <si>
    <t>P_2511451070497756</t>
  </si>
  <si>
    <t>2025-05-20 20:09:1747771792</t>
  </si>
  <si>
    <t>P_1148933339429788</t>
  </si>
  <si>
    <t>P_1427001813598839</t>
  </si>
  <si>
    <t>2025-05-16 21:14:1747430085</t>
  </si>
  <si>
    <t>2025-04-17 16:37:1744907828</t>
  </si>
  <si>
    <t>P_3824721159707604</t>
  </si>
  <si>
    <t>P_7121064139529649</t>
  </si>
  <si>
    <t>2025-05-24 19:53:1748116407</t>
  </si>
  <si>
    <t>P_8892369768793576</t>
  </si>
  <si>
    <t>P_8225759471261530</t>
  </si>
  <si>
    <t>2025-05-19 18:42:1747680151</t>
  </si>
  <si>
    <t>P_2282317042506405</t>
  </si>
  <si>
    <t>P_1836767811657381</t>
  </si>
  <si>
    <t>2025-05-16 21:35:1747431357</t>
  </si>
  <si>
    <t>P_8688100380496036</t>
  </si>
  <si>
    <t>P_7139049251661751</t>
  </si>
  <si>
    <t>2025-05-18 09:20:1747560027</t>
  </si>
  <si>
    <t>P_2487444407076494</t>
  </si>
  <si>
    <t>P_8872211598143968</t>
  </si>
  <si>
    <t>2025-05-17 09:28:1747474123</t>
  </si>
  <si>
    <t>P_4901637883206391</t>
  </si>
  <si>
    <t>P_8120587098234708</t>
  </si>
  <si>
    <t>2025-05-25 16:03:1748188981</t>
  </si>
  <si>
    <t>P_2334012781458363</t>
  </si>
  <si>
    <t>P_8584635448997471</t>
  </si>
  <si>
    <t>2025-05-15 14:10:1747318240</t>
  </si>
  <si>
    <t>P_5754626832858599</t>
  </si>
  <si>
    <t>P_5478100345713338</t>
  </si>
  <si>
    <t>2025-05-22 10:21:1747909281</t>
  </si>
  <si>
    <t>P_4229158088997684</t>
  </si>
  <si>
    <t>P_1603456817601971</t>
  </si>
  <si>
    <t>2025-05-25 13:31:1748179909</t>
  </si>
  <si>
    <t>P_3104601749368264</t>
  </si>
  <si>
    <t>P_3157778714552959</t>
  </si>
  <si>
    <t>2025-05-25 19:41:1748202083</t>
  </si>
  <si>
    <t>P_3250136727019472</t>
  </si>
  <si>
    <t>P_2257644036508304</t>
  </si>
  <si>
    <t>2025-05-22 13:15:1747919736</t>
  </si>
  <si>
    <t>P_1748701813384752</t>
  </si>
  <si>
    <t>P_6308861348802340</t>
  </si>
  <si>
    <t>2025-05-16 19:16:1747422963</t>
  </si>
  <si>
    <t>P_4290015132136972</t>
  </si>
  <si>
    <t>P_4337134431204378</t>
  </si>
  <si>
    <t>2025-05-16 20:09:1747426143</t>
  </si>
  <si>
    <t>P_5473218929429688</t>
  </si>
  <si>
    <t>P_8732191948971293</t>
  </si>
  <si>
    <t>2025-05-14 23:30:1747265411</t>
  </si>
  <si>
    <t>P_3853061390084984</t>
  </si>
  <si>
    <t>P_2155822084191383</t>
  </si>
  <si>
    <t>2025-05-17 23:20:1747524007</t>
  </si>
  <si>
    <t>P_8171757136496112</t>
  </si>
  <si>
    <t>P_5521017034213540</t>
  </si>
  <si>
    <t>2025-05-23 09:39:1747993150</t>
  </si>
  <si>
    <t>P_5536797295177687</t>
  </si>
  <si>
    <t>2022-08-10 00:00:00</t>
  </si>
  <si>
    <t>P_2436908971980950</t>
  </si>
  <si>
    <t>2025-05-20 17:01:1747760500</t>
  </si>
  <si>
    <t>P_2381694971675438</t>
  </si>
  <si>
    <t>P_8714368004779973</t>
  </si>
  <si>
    <t>2025-05-17 20:08:1747512515</t>
  </si>
  <si>
    <t>P_3855706672470797</t>
  </si>
  <si>
    <t>P_8562989421041963</t>
  </si>
  <si>
    <t>2025-05-24 16:59:1748105985</t>
  </si>
  <si>
    <t>P_1346293441725980</t>
  </si>
  <si>
    <t>P_7331974004818238</t>
  </si>
  <si>
    <t>2025-05-13 22:25:1747175153</t>
  </si>
  <si>
    <t>P_3334509906866588</t>
  </si>
  <si>
    <t>P_1291297258792626</t>
  </si>
  <si>
    <t>2025-05-22 09:16:1747905360</t>
  </si>
  <si>
    <t>P_1375011738704128</t>
  </si>
  <si>
    <t>P_6837386870766828</t>
  </si>
  <si>
    <t>2025-05-20 14:27:1747751249</t>
  </si>
  <si>
    <t>P_2166624490609088</t>
  </si>
  <si>
    <t>P_3334366188842230</t>
  </si>
  <si>
    <t>2025-05-18 16:14:1747584888</t>
  </si>
  <si>
    <t>P_5102367130993764</t>
  </si>
  <si>
    <t>P_6894292797495800</t>
  </si>
  <si>
    <t>2025-05-23 20:19:1748031576</t>
  </si>
  <si>
    <t>P_4566763448183383</t>
  </si>
  <si>
    <t>2023-10-03 00:00:00</t>
  </si>
  <si>
    <t>P_6846579669077279</t>
  </si>
  <si>
    <t>2025-05-18 09:31:1747560717</t>
  </si>
  <si>
    <t>P_4707927692648825</t>
  </si>
  <si>
    <t>P_2244212034841478</t>
  </si>
  <si>
    <t>2025-05-15 09:25:1747301103</t>
  </si>
  <si>
    <t>P_2431870601786715</t>
  </si>
  <si>
    <t>P_4212441725568514</t>
  </si>
  <si>
    <t>2025-05-16 15:23:1747408984</t>
  </si>
  <si>
    <t>P_4661262439873314</t>
  </si>
  <si>
    <t>MA-BDLM-SM-RE-29STEVE</t>
  </si>
  <si>
    <t>P_1283513988330129</t>
  </si>
  <si>
    <t>2025-05-18 17:37:1747589822</t>
  </si>
  <si>
    <t>P_4588860151821808</t>
  </si>
  <si>
    <t>P_7377393630367992</t>
  </si>
  <si>
    <t>2025-05-20 22:05:1747778757</t>
  </si>
  <si>
    <t>P_5553186468815459</t>
  </si>
  <si>
    <t>P_1110194244500481</t>
  </si>
  <si>
    <t>2025-05-16 16:28:1747412896</t>
  </si>
  <si>
    <t>P_8780379257586660</t>
  </si>
  <si>
    <t>2023-06-19 00:00:00</t>
  </si>
  <si>
    <t>OT-APP-FU-NA-AMS</t>
  </si>
  <si>
    <t>P_7642452947057876</t>
  </si>
  <si>
    <t>2025-05-16 15:12:1747408324</t>
  </si>
  <si>
    <t>P_2918218307281212</t>
  </si>
  <si>
    <t>P_4227913014434724</t>
  </si>
  <si>
    <t>2025-05-24 20:46:1748119618</t>
  </si>
  <si>
    <t>P_4943844460985847</t>
  </si>
  <si>
    <t>P_4433605933092893</t>
  </si>
  <si>
    <t>2025-05-21 09:03:1747818199</t>
  </si>
  <si>
    <t>P_1102357929152187</t>
  </si>
  <si>
    <t>P_7549701046584403</t>
  </si>
  <si>
    <t>2025-05-24 21:28:1748122087</t>
  </si>
  <si>
    <t>P_7821182372146770</t>
  </si>
  <si>
    <t>P_3824402768165872</t>
  </si>
  <si>
    <t>2025-05-22 12:14:1747916044</t>
  </si>
  <si>
    <t>P_4546961045781379</t>
  </si>
  <si>
    <t>2025-05-13 13:40:1747143629</t>
  </si>
  <si>
    <t>P_7658703956857514</t>
  </si>
  <si>
    <t>2025-05-20 17:26:1747761993</t>
  </si>
  <si>
    <t>P_7371887639323302</t>
  </si>
  <si>
    <t>P_6440273941134197</t>
  </si>
  <si>
    <t>2025-05-25 09:13:1748164433</t>
  </si>
  <si>
    <t>P_3766981320399693</t>
  </si>
  <si>
    <t>P_7800653777078108</t>
  </si>
  <si>
    <t>2025-05-24 16:29:1748104175</t>
  </si>
  <si>
    <t>P_7585997333535496</t>
  </si>
  <si>
    <t>P_7670533449272529</t>
  </si>
  <si>
    <t>2025-05-23 11:48:1748000905</t>
  </si>
  <si>
    <t>P_3459290241918548</t>
  </si>
  <si>
    <t>P_6591900321997533</t>
  </si>
  <si>
    <t>2025-05-18 20:06:1747598761</t>
  </si>
  <si>
    <t>P_8508316594947866</t>
  </si>
  <si>
    <t>P_8141526287275526</t>
  </si>
  <si>
    <t>2025-05-16 20:14:1747426451</t>
  </si>
  <si>
    <t>P_4394678582378509</t>
  </si>
  <si>
    <t>P_3138983162878773</t>
  </si>
  <si>
    <t>2025-05-17 13:40:1747489244</t>
  </si>
  <si>
    <t>P_1392527736117216</t>
  </si>
  <si>
    <t>P_4976220541447497</t>
  </si>
  <si>
    <t>2025-05-22 19:34:1747942463</t>
  </si>
  <si>
    <t>P_1697719260938710</t>
  </si>
  <si>
    <t>P_1375339060321370</t>
  </si>
  <si>
    <t>2025-05-21 12:19:1747829953</t>
  </si>
  <si>
    <t>P_8802451685300440</t>
  </si>
  <si>
    <t>P_2855368747471058</t>
  </si>
  <si>
    <t>2025-05-16 22:23:1747434194</t>
  </si>
  <si>
    <t>P_4544296462402350</t>
  </si>
  <si>
    <t>P_4539357871135720</t>
  </si>
  <si>
    <t>2025-05-22 15:17:1747927079</t>
  </si>
  <si>
    <t>P_4658406773190000</t>
  </si>
  <si>
    <t>P_5670845879774446</t>
  </si>
  <si>
    <t>2025-05-15 22:11:1747347116</t>
  </si>
  <si>
    <t>P_4952507248627120</t>
  </si>
  <si>
    <t>OT-OT-SG-WA-DM</t>
  </si>
  <si>
    <t>P_1183122802933743</t>
  </si>
  <si>
    <t>2025-05-18 17:16:1747588618</t>
  </si>
  <si>
    <t>P_6865392525279939</t>
  </si>
  <si>
    <t>P_4280725604065433</t>
  </si>
  <si>
    <t>2025-05-23 06:43:1747982623</t>
  </si>
  <si>
    <t>P_6174677868950349</t>
  </si>
  <si>
    <t>P_2280961918431050</t>
  </si>
  <si>
    <t>2025-05-19 13:34:1747661641</t>
  </si>
  <si>
    <t>P_8638471069826537</t>
  </si>
  <si>
    <t>P_1789311822716568</t>
  </si>
  <si>
    <t>2025-05-20 16:59:1747760398</t>
  </si>
  <si>
    <t>2025-05-19 11:36:1747654589</t>
  </si>
  <si>
    <t>P_1684126806084491</t>
  </si>
  <si>
    <t>MA-BDLM-BC-CM-19YUNA</t>
  </si>
  <si>
    <t>P_1780247590311376</t>
  </si>
  <si>
    <t>2025-05-19 13:30:1747661427</t>
  </si>
  <si>
    <t>P_7853284304362991</t>
  </si>
  <si>
    <t>P_2788389876014197</t>
  </si>
  <si>
    <t>2025-05-17 15:04:1747494275</t>
  </si>
  <si>
    <t>P_2683102451815602</t>
  </si>
  <si>
    <t>P_3613093499933256</t>
  </si>
  <si>
    <t>2025-05-24 10:26:1748082402</t>
  </si>
  <si>
    <t>P_6460576843579956</t>
  </si>
  <si>
    <t>P_7494995215027421</t>
  </si>
  <si>
    <t>P_5245768997953761</t>
  </si>
  <si>
    <t>MA-BDLM-BC-OT-CSDT</t>
  </si>
  <si>
    <t>2022-05-16 00:00:00</t>
  </si>
  <si>
    <t>P_1310675705163792</t>
  </si>
  <si>
    <t>2025-05-25 17:35:1748194541</t>
  </si>
  <si>
    <t>P_4357228394780218</t>
  </si>
  <si>
    <t>P_6633977208478852</t>
  </si>
  <si>
    <t>2025-05-22 11:36:1747913810</t>
  </si>
  <si>
    <t>P_6570892581146508</t>
  </si>
  <si>
    <t>P_3142764590228709</t>
  </si>
  <si>
    <t>2025-05-23 07:44:1747986274</t>
  </si>
  <si>
    <t>P_8593567614216985</t>
  </si>
  <si>
    <t>P_4117008465209334</t>
  </si>
  <si>
    <t>2025-05-20 13:18:1747747092</t>
  </si>
  <si>
    <t>P_2496041021850086</t>
  </si>
  <si>
    <t>澳门</t>
  </si>
  <si>
    <t>2024-11-17 00:00:00</t>
  </si>
  <si>
    <t>P_7438000154985485</t>
  </si>
  <si>
    <t>2025-05-13 18:43:1747161784</t>
  </si>
  <si>
    <t>P_5185305391419980</t>
  </si>
  <si>
    <t>P_5468647759965429</t>
  </si>
  <si>
    <t>2025-05-21 23:14:1747869294</t>
  </si>
  <si>
    <t>P_8777011496266255</t>
  </si>
  <si>
    <t>P_6142757425527920</t>
  </si>
  <si>
    <t>2025-05-25 09:49:1748166591</t>
  </si>
  <si>
    <t>P_4290695700617856</t>
  </si>
  <si>
    <t>P_7591853466622941</t>
  </si>
  <si>
    <t>2025-05-15 21:19:1747343948</t>
  </si>
  <si>
    <t>P_4766230600285439</t>
  </si>
  <si>
    <t>2021-05-28 00:00:00</t>
  </si>
  <si>
    <t>P_4192105134582276</t>
  </si>
  <si>
    <t>2025-05-25 14:16:1748182599</t>
  </si>
  <si>
    <t>P_8474657399793517</t>
  </si>
  <si>
    <t>P_3449126150204361</t>
  </si>
  <si>
    <t>2025-05-19 13:41:1747662116</t>
  </si>
  <si>
    <t>P_2429910900010599</t>
  </si>
  <si>
    <t>P_5616934183582861</t>
  </si>
  <si>
    <t>2025-05-23 09:19:1747991996</t>
  </si>
  <si>
    <t>P_1708403433073428</t>
  </si>
  <si>
    <t>P_7277027479871724</t>
  </si>
  <si>
    <t>2025-05-23 11:44:1748000666</t>
  </si>
  <si>
    <t>P_7810792814956702</t>
  </si>
  <si>
    <t>P_7423690303797717</t>
  </si>
  <si>
    <t>2025-05-23 16:55:1748019349</t>
  </si>
  <si>
    <t>P_8462634885746678</t>
  </si>
  <si>
    <t>P_4583149918393325</t>
  </si>
  <si>
    <t>2025-05-17 17:32:1747503148</t>
  </si>
  <si>
    <t>P_5141179731124717</t>
  </si>
  <si>
    <t>P_3433683386933443</t>
  </si>
  <si>
    <t>2025-05-25 05:30:1748151041</t>
  </si>
  <si>
    <t>P_3901566288538208</t>
  </si>
  <si>
    <t>P_5257317019591714</t>
  </si>
  <si>
    <t>2025-05-19 11:16:1747653407</t>
  </si>
  <si>
    <t>P_6723676173982415</t>
  </si>
  <si>
    <t>P_7581779944003234</t>
  </si>
  <si>
    <t>2025-05-15 21:12:1747343579</t>
  </si>
  <si>
    <t>P_7192267689556134</t>
  </si>
  <si>
    <t>P_8474085365383558</t>
  </si>
  <si>
    <t>2025-05-23 23:23:1748042627</t>
  </si>
  <si>
    <t>P_8584748147346428</t>
  </si>
  <si>
    <t>P_1120067441753493</t>
  </si>
  <si>
    <t>2025-05-13 22:32:1747175569</t>
  </si>
  <si>
    <t>P_3353813751286895</t>
  </si>
  <si>
    <t>P_6221201612656878</t>
  </si>
  <si>
    <t>2025-05-20 21:14:1747775650</t>
  </si>
  <si>
    <t>P_5525212872098219</t>
  </si>
  <si>
    <t>P_1470783997436172</t>
  </si>
  <si>
    <t>2025-05-18 09:42:1747561355</t>
  </si>
  <si>
    <t>P_8112124632439570</t>
  </si>
  <si>
    <t>P_1602081330758720</t>
  </si>
  <si>
    <t>2025-05-21 19:08:1747854522</t>
  </si>
  <si>
    <t>P_5416972721445154</t>
  </si>
  <si>
    <t>P_1257661696462053</t>
  </si>
  <si>
    <t>2025-05-19 21:29:1747690152</t>
  </si>
  <si>
    <t>P_1163834176288751</t>
  </si>
  <si>
    <t>P_2913874012709100</t>
  </si>
  <si>
    <t>2025-05-18 06:23:1747549389</t>
  </si>
  <si>
    <t>P_5203037373225523</t>
  </si>
  <si>
    <t>2023-05-05 00:00:00</t>
  </si>
  <si>
    <t>P_6633266094442015</t>
  </si>
  <si>
    <t>2025-05-13 19:19:1747163940</t>
  </si>
  <si>
    <t>P_7215472861050023</t>
  </si>
  <si>
    <t>P_1169072438200132</t>
  </si>
  <si>
    <t>2025-05-21 12:14:1747829655</t>
  </si>
  <si>
    <t>P_2283602562728478</t>
  </si>
  <si>
    <t>MA-BDLM-BC-CM-XLJUNNEW</t>
  </si>
  <si>
    <t>P_2194755363735739</t>
  </si>
  <si>
    <t>2025-05-24 18:10:1748110201</t>
  </si>
  <si>
    <t>P_3774613476221525</t>
  </si>
  <si>
    <t>P_7725230951068767</t>
  </si>
  <si>
    <t>2025-05-13 18:29:1747160990</t>
  </si>
  <si>
    <t>P_7172977172003301</t>
  </si>
  <si>
    <t>P_6446606009305090</t>
  </si>
  <si>
    <t>2025-05-16 18:54:1747421678</t>
  </si>
  <si>
    <t>P_4605856833433253</t>
  </si>
  <si>
    <t>P_7664348402078992</t>
  </si>
  <si>
    <t>2025-05-15 11:32:1747308761</t>
  </si>
  <si>
    <t>P_4770998541703817</t>
  </si>
  <si>
    <t>P_7216658391801957</t>
  </si>
  <si>
    <t>2025-05-16 21:40:1747431612</t>
  </si>
  <si>
    <t>P_7835160377345694</t>
  </si>
  <si>
    <t>P_5837817475696385</t>
  </si>
  <si>
    <t>2025-05-18 22:15:1747606524</t>
  </si>
  <si>
    <t>P_3137295027334203</t>
  </si>
  <si>
    <t>P_2624104003193850</t>
  </si>
  <si>
    <t>2025-05-14 21:09:1747256963</t>
  </si>
  <si>
    <t>P_1706416306966859</t>
  </si>
  <si>
    <t>P_3384893576199974</t>
  </si>
  <si>
    <t>2025-05-25 07:59:1748159945</t>
  </si>
  <si>
    <t>P_5468451591476811</t>
  </si>
  <si>
    <t>P_2745173182588548</t>
  </si>
  <si>
    <t>2025-05-23 05:40:1747978801</t>
  </si>
  <si>
    <t>P_7898416202965230</t>
  </si>
  <si>
    <t>P_3238785023842579</t>
  </si>
  <si>
    <t>2025-05-19 15:19:1747667962</t>
  </si>
  <si>
    <t>P_7132228506635021</t>
  </si>
  <si>
    <t>P_4967235706133289</t>
  </si>
  <si>
    <t>2025-05-16 21:32:1747431169</t>
  </si>
  <si>
    <t>P_6128999993348337</t>
  </si>
  <si>
    <t>MA-OT-SG-AF-SC</t>
  </si>
  <si>
    <t>2022-10-28 00:00:00</t>
  </si>
  <si>
    <t>P_8659189426142816</t>
  </si>
  <si>
    <t>2025-05-16 18:41:1747420896</t>
  </si>
  <si>
    <t>P_4384524257128733</t>
  </si>
  <si>
    <t>P_7694847233850689</t>
  </si>
  <si>
    <t>2025-05-23 11:39:1748000378</t>
  </si>
  <si>
    <t>P_7595309231005427</t>
  </si>
  <si>
    <t>P_3582297558198018</t>
  </si>
  <si>
    <t>2025-05-17 21:06:1747516009</t>
  </si>
  <si>
    <t>P_1289415429294022</t>
  </si>
  <si>
    <t>2023-05-30 00:00:00</t>
  </si>
  <si>
    <t>P_8252198752542922</t>
  </si>
  <si>
    <t>2025-05-19 08:30:1747643409</t>
  </si>
  <si>
    <t>P_4641912165547245</t>
  </si>
  <si>
    <t>P_4429584224388012</t>
  </si>
  <si>
    <t>2025-05-22 23:52:1747957945</t>
  </si>
  <si>
    <t>P_1469542785052936</t>
  </si>
  <si>
    <t>P_4549022702351033</t>
  </si>
  <si>
    <t>2025-05-16 11:04:1747393479</t>
  </si>
  <si>
    <t>P_4451824143259739</t>
  </si>
  <si>
    <t>P_6488282576989902</t>
  </si>
  <si>
    <t>2025-05-19 09:39:1747647543</t>
  </si>
  <si>
    <t>P_7807995435002957</t>
  </si>
  <si>
    <t>P_8714080587273029</t>
  </si>
  <si>
    <t>2025-05-20 20:02:1747771340</t>
  </si>
  <si>
    <t>P_8916110333881174</t>
  </si>
  <si>
    <t>P_4268359085113252</t>
  </si>
  <si>
    <t>2025-05-18 14:45:1747579501</t>
  </si>
  <si>
    <t>P_6176732785000567</t>
  </si>
  <si>
    <t>P_3570705139072425</t>
  </si>
  <si>
    <t>2025-05-17 16:27:1747499237</t>
  </si>
  <si>
    <t>P_5892441395656307</t>
  </si>
  <si>
    <t>P_4827795187941928</t>
  </si>
  <si>
    <t>2025-05-16 20:15:1747426533</t>
  </si>
  <si>
    <t>P_1637814588055356</t>
  </si>
  <si>
    <t>P_4132854253804423</t>
  </si>
  <si>
    <t>2025-05-25 19:37:1748201865</t>
  </si>
  <si>
    <t>P_6243365704953026</t>
  </si>
  <si>
    <t>MA-BDLM-GO-AO-30PET</t>
  </si>
  <si>
    <t>P_6266636122339323</t>
  </si>
  <si>
    <t>2025-05-16 20:39:1747427953</t>
  </si>
  <si>
    <t>P_5224961375873578</t>
  </si>
  <si>
    <t>P_1420290614478961</t>
  </si>
  <si>
    <t>2025-05-22 20:39:1747946365</t>
  </si>
  <si>
    <t>P_4847800779118296</t>
  </si>
  <si>
    <t>P_8261180840278990</t>
  </si>
  <si>
    <t>2025-05-25 17:49:1748195347</t>
  </si>
  <si>
    <t>P_6759598819243923</t>
  </si>
  <si>
    <t>P_3876960059078401</t>
  </si>
  <si>
    <t>2025-05-17 22:30:1747521019</t>
  </si>
  <si>
    <t>P_6643363466203930</t>
  </si>
  <si>
    <t>P_5389523580772902</t>
  </si>
  <si>
    <t>2025-05-23 06:45:1747982722</t>
  </si>
  <si>
    <t>P_8384331976815788</t>
  </si>
  <si>
    <t>P_1375143384805301</t>
  </si>
  <si>
    <t>2025-05-19 22:25:1747693547</t>
  </si>
  <si>
    <t>P_3136249910322053</t>
  </si>
  <si>
    <t>P_8875401306893689</t>
  </si>
  <si>
    <t>2025-05-23 07:35:1747985714</t>
  </si>
  <si>
    <t>P_1706998423231647</t>
  </si>
  <si>
    <t>P_4266740711084166</t>
  </si>
  <si>
    <t>2025-05-21 21:19:1747862387</t>
  </si>
  <si>
    <t>P_3560069068067595</t>
  </si>
  <si>
    <t>P_6359737693927341</t>
  </si>
  <si>
    <t>2025-05-14 01:37:1747186657</t>
  </si>
  <si>
    <t>P_8540659176119553</t>
  </si>
  <si>
    <t>P_7612684521509706</t>
  </si>
  <si>
    <t>2025-05-15 20:26:1747340791</t>
  </si>
  <si>
    <t>P_3383664225734683</t>
  </si>
  <si>
    <t>P_2111086750248587</t>
  </si>
  <si>
    <t>2025-05-24 23:33:1748129621</t>
  </si>
  <si>
    <t>P_1878739994593956</t>
  </si>
  <si>
    <t>P_5344872973395582</t>
  </si>
  <si>
    <t>2025-05-20 19:25:1747769124</t>
  </si>
  <si>
    <t>P_5256956313817549</t>
  </si>
  <si>
    <t>P_2660468821797972</t>
  </si>
  <si>
    <t>2025-05-18 09:04:1747559040</t>
  </si>
  <si>
    <t>P_8864134357570471</t>
  </si>
  <si>
    <t>P_1909246495280122</t>
  </si>
  <si>
    <t>2025-05-19 23:58:1747699137</t>
  </si>
  <si>
    <t>P_8263163183184635</t>
  </si>
  <si>
    <t>2023-08-20 00:00:00</t>
  </si>
  <si>
    <t>P_7164724861811176</t>
  </si>
  <si>
    <t>2025-05-20 10:17:1747736227</t>
  </si>
  <si>
    <t>P_8585861206390930</t>
  </si>
  <si>
    <t>P_5162422100563442</t>
  </si>
  <si>
    <t>2025-05-18 08:52:1747558331</t>
  </si>
  <si>
    <t>P_1570607265560585</t>
  </si>
  <si>
    <t>P_4414660924748398</t>
  </si>
  <si>
    <t>2025-05-23 16:59:1748019570</t>
  </si>
  <si>
    <t>P_5483392551993302</t>
  </si>
  <si>
    <t>MA-BDG-SM-OT-08MIRACLE</t>
  </si>
  <si>
    <t>2021-03-31 00:00:00</t>
  </si>
  <si>
    <t>P_6121817946847171</t>
  </si>
  <si>
    <t>2025-05-24 13:51:1748094692</t>
  </si>
  <si>
    <t>P_7169645022507120</t>
  </si>
  <si>
    <t>P_2747885005721955</t>
  </si>
  <si>
    <t>2025-05-24 11:20:1748085605</t>
  </si>
  <si>
    <t>P_1315748793220488</t>
  </si>
  <si>
    <t>P_2825529011486013</t>
  </si>
  <si>
    <t>2025-05-18 06:09:1747548565</t>
  </si>
  <si>
    <t>P_4794279497883645</t>
  </si>
  <si>
    <t>P_3229573985524661</t>
  </si>
  <si>
    <t>2025-05-18 13:10:1747573856</t>
  </si>
  <si>
    <t>P_7621369779613113</t>
  </si>
  <si>
    <t>RF-IR-SG-GB-GN</t>
  </si>
  <si>
    <t>P_1783385202791984</t>
  </si>
  <si>
    <t>2025-05-24 09:45:1748079936</t>
  </si>
  <si>
    <t>P_8542196403529986</t>
  </si>
  <si>
    <t>MA-BDLM-SM-RE-21JANE</t>
  </si>
  <si>
    <t>P_3821612220038164</t>
  </si>
  <si>
    <t>2025-05-23 08:12:1747987962</t>
  </si>
  <si>
    <t>P_1191921887724394</t>
  </si>
  <si>
    <t>P_3534776595779877</t>
  </si>
  <si>
    <t>2025-05-15 11:24:1747308283</t>
  </si>
  <si>
    <t>P_6402043463507548</t>
  </si>
  <si>
    <t>P_1859847720840916</t>
  </si>
  <si>
    <t>2025-05-18 15:38:1747582723</t>
  </si>
  <si>
    <t>P_7298727437703393</t>
  </si>
  <si>
    <t>P_8736372277941201</t>
  </si>
  <si>
    <t>2025-05-23 12:09:1748002167</t>
  </si>
  <si>
    <t>P_5535931482765969</t>
  </si>
  <si>
    <t>P_6684547405587357</t>
  </si>
  <si>
    <t>2025-05-18 20:10:1747599015</t>
  </si>
  <si>
    <t>P_3784331256792872</t>
  </si>
  <si>
    <t>P_3519451519844761</t>
  </si>
  <si>
    <t>2025-05-25 08:10:1748160641</t>
  </si>
  <si>
    <t>P_1829647709222362</t>
  </si>
  <si>
    <t>P_5908123875837218</t>
  </si>
  <si>
    <t>2025-05-18 23:23:1747610601</t>
  </si>
  <si>
    <t>P_7485852708052853</t>
  </si>
  <si>
    <t>P_5218892923582553</t>
  </si>
  <si>
    <t>2025-05-20 21:29:1747776586</t>
  </si>
  <si>
    <t>P_5692682528850001</t>
  </si>
  <si>
    <t>2024-03-12 00:00:00</t>
  </si>
  <si>
    <t>P_8797096683224413</t>
  </si>
  <si>
    <t>2025-05-23 13:24:1748006695</t>
  </si>
  <si>
    <t>P_3333347746590699</t>
  </si>
  <si>
    <t>P_3102529033615837</t>
  </si>
  <si>
    <t>2025-05-19 11:49:1747655374</t>
  </si>
  <si>
    <t>P_7556015025733448</t>
  </si>
  <si>
    <t>P_6634261433932385</t>
  </si>
  <si>
    <t>2025-05-25 10:25:1748168715</t>
  </si>
  <si>
    <t>P_8732903305076821</t>
  </si>
  <si>
    <t>P_6414715584337172</t>
  </si>
  <si>
    <t>2025-05-22 13:50:1747921825</t>
  </si>
  <si>
    <t>周开健</t>
  </si>
  <si>
    <t>P_6577516381633717</t>
  </si>
  <si>
    <t>2022-04-04 00:00:00</t>
  </si>
  <si>
    <t>P_7904349127153080</t>
  </si>
  <si>
    <t>2025-05-24 23:23:1748128985</t>
  </si>
  <si>
    <t>P_3708399198711933</t>
  </si>
  <si>
    <t>MA-BDLM-SM-YT-TEACHERMIKE</t>
  </si>
  <si>
    <t>P_4819762627183268</t>
  </si>
  <si>
    <t>2025-05-24 19:38:1748115506</t>
  </si>
  <si>
    <t>P_6610447069319093</t>
  </si>
  <si>
    <t>P_3453490121371582</t>
  </si>
  <si>
    <t>2025-05-17 13:53:1747490026</t>
  </si>
  <si>
    <t>P_3472973720068352</t>
  </si>
  <si>
    <t>P_7326427599722334</t>
  </si>
  <si>
    <t>2025-05-18 22:44:1747608242</t>
  </si>
  <si>
    <t>P_5324387673368384</t>
  </si>
  <si>
    <t>P_7911837755472169</t>
  </si>
  <si>
    <t>2025-05-24 17:16:1748106985</t>
  </si>
  <si>
    <t>P_6976288093908547</t>
  </si>
  <si>
    <t>P_5858120895723126</t>
  </si>
  <si>
    <t>2025-05-14 12:58:1747227509</t>
  </si>
  <si>
    <t>P_7586078416161995</t>
  </si>
  <si>
    <t>OT-ZA-SG-NA-NA</t>
  </si>
  <si>
    <t>P_5802551320961051</t>
  </si>
  <si>
    <t>2025-05-17 20:28:1747513695</t>
  </si>
  <si>
    <t>P_1762976759877268</t>
  </si>
  <si>
    <t>P_5187307470116670</t>
  </si>
  <si>
    <t>2025-05-20 14:44:1747752242</t>
  </si>
  <si>
    <t>P_4565941454026498</t>
  </si>
  <si>
    <t>P_3263485301197289</t>
  </si>
  <si>
    <t>2025-05-13 22:17:1747174631</t>
  </si>
  <si>
    <t>P_6729386291090518</t>
  </si>
  <si>
    <t>P_4563437513021164</t>
  </si>
  <si>
    <t>2025-05-18 09:06:1747559187</t>
  </si>
  <si>
    <t>P_5439565376207590</t>
  </si>
  <si>
    <t>P_1294767641136055</t>
  </si>
  <si>
    <t>2025-05-21 13:25:1747833910</t>
  </si>
  <si>
    <t>P_5699961088283842</t>
  </si>
  <si>
    <t>P_4367830045153068</t>
  </si>
  <si>
    <t>2025-05-25 16:32:1748190739</t>
  </si>
  <si>
    <t>P_2823361420566715</t>
  </si>
  <si>
    <t>P_3272247631179191</t>
  </si>
  <si>
    <t>2025-05-15 17:40:1747330802</t>
  </si>
  <si>
    <t>P_6280509254190603</t>
  </si>
  <si>
    <t>P_1599808347693037</t>
  </si>
  <si>
    <t>2025-05-24 16:43:1748104995</t>
  </si>
  <si>
    <t>P_4197790268726356</t>
  </si>
  <si>
    <t>2021-11-26 00:00:00</t>
  </si>
  <si>
    <t>P_3319764474538607</t>
  </si>
  <si>
    <t>2025-05-17 10:58:1747479516</t>
  </si>
  <si>
    <t>P_3112176743168363</t>
  </si>
  <si>
    <t>P_5663917731075761</t>
  </si>
  <si>
    <t>2025-05-17 09:38:1747474702</t>
  </si>
  <si>
    <t>P_2793759830721172</t>
  </si>
  <si>
    <t>PM-OT-OT-GDT-YTH</t>
  </si>
  <si>
    <t>2021-01-07 00:00:00</t>
  </si>
  <si>
    <t>P_5184647831990620</t>
  </si>
  <si>
    <t>2025-05-24 09:22:1748078548</t>
  </si>
  <si>
    <t>P_6654071657552748</t>
  </si>
  <si>
    <t>PM-FB-CV-IB-EN</t>
  </si>
  <si>
    <t>P_6873391816759159</t>
  </si>
  <si>
    <t>2025-05-20 10:42:1747737755</t>
  </si>
  <si>
    <t>P_8325857856016952</t>
  </si>
  <si>
    <t>MA-BDLM-SM-WC-25HHE</t>
  </si>
  <si>
    <t>2024-12-07 00:00:00</t>
  </si>
  <si>
    <t>P_8450171324769325</t>
  </si>
  <si>
    <t>2025-05-24 22:54:1748127249</t>
  </si>
  <si>
    <t>P_6134259971261210</t>
  </si>
  <si>
    <t>2023-12-17 00:00:00</t>
  </si>
  <si>
    <t>P_2401171603528458</t>
  </si>
  <si>
    <t>2025-05-14 13:54:1747230874</t>
  </si>
  <si>
    <t>P_7851376793021668</t>
  </si>
  <si>
    <t>P_2571972095595386</t>
  </si>
  <si>
    <t>2025-05-19 09:15:1747646119</t>
  </si>
  <si>
    <t>P_6395394768935650</t>
  </si>
  <si>
    <t>P_4655733660728446</t>
  </si>
  <si>
    <t>2025-05-15 17:24:1747329854</t>
  </si>
  <si>
    <t>P_5808976643574063</t>
  </si>
  <si>
    <t>波多黎各</t>
  </si>
  <si>
    <t>P_1381387928150072</t>
  </si>
  <si>
    <t>2025-05-15 10:11:1747303919</t>
  </si>
  <si>
    <t>P_8576300490385991</t>
  </si>
  <si>
    <t>P_3286866833061588</t>
  </si>
  <si>
    <t>2025-05-16 17:02:1747414949</t>
  </si>
  <si>
    <t>P_8306156050349845</t>
  </si>
  <si>
    <t>P_2124492666494846</t>
  </si>
  <si>
    <t>2025-05-14 15:05:1747235128</t>
  </si>
  <si>
    <t>P_5141421310989779</t>
  </si>
  <si>
    <t>P_4708583326032454</t>
  </si>
  <si>
    <t>2025-05-19 10:17:1747649861</t>
  </si>
  <si>
    <t>P_2520672344334674</t>
  </si>
  <si>
    <t>P_8672608121393764</t>
  </si>
  <si>
    <t>2025-05-18 23:06:1747609569</t>
  </si>
  <si>
    <t>P_6556885331224727</t>
  </si>
  <si>
    <t>2024-04-06 00:00:00</t>
  </si>
  <si>
    <t>P_3472002253492473</t>
  </si>
  <si>
    <t>2025-05-13 01:06:1747098384</t>
  </si>
  <si>
    <t>P_7864251022081209</t>
  </si>
  <si>
    <t>P_7796311232162007</t>
  </si>
  <si>
    <t>2025-05-23 11:42:1748000572</t>
  </si>
  <si>
    <t>P_8359978818888214</t>
  </si>
  <si>
    <t>P_6571691154461079</t>
  </si>
  <si>
    <t>2025-05-19 06:40:1747636843</t>
  </si>
  <si>
    <t>P_3892077437342785</t>
  </si>
  <si>
    <t>P_1409394660585231</t>
  </si>
  <si>
    <t>2025-05-24 21:17:1748121452</t>
  </si>
  <si>
    <t>P_7295422940328302</t>
  </si>
  <si>
    <t>P_5547460715184679</t>
  </si>
  <si>
    <t>2025-05-22 01:39:1747877970</t>
  </si>
  <si>
    <t>P_8549724546662486</t>
  </si>
  <si>
    <t>PM-GG-YT-FM-YTH</t>
  </si>
  <si>
    <t>2021-05-31 00:00:00</t>
  </si>
  <si>
    <t>P_2545049730083939</t>
  </si>
  <si>
    <t>2025-05-24 17:53:1748109190</t>
  </si>
  <si>
    <t>P_8580028174500365</t>
  </si>
  <si>
    <t>P_7226392847272756</t>
  </si>
  <si>
    <t>2025-05-17 11:25:1747481146</t>
  </si>
  <si>
    <t>P_6367603593323491</t>
  </si>
  <si>
    <t>P_3131050141250681</t>
  </si>
  <si>
    <t>2025-05-18 20:57:1747601878</t>
  </si>
  <si>
    <t>P_8482166962237511</t>
  </si>
  <si>
    <t>P_8487148178415462</t>
  </si>
  <si>
    <t>2025-05-15 21:54:1747346040</t>
  </si>
  <si>
    <t>P_4363569969099160</t>
  </si>
  <si>
    <t>P_3197576480095702</t>
  </si>
  <si>
    <t>2025-05-16 16:31:1747413089</t>
  </si>
  <si>
    <t>P_8117772790619839</t>
  </si>
  <si>
    <t>P_7321150658043797</t>
  </si>
  <si>
    <t>2025-05-25 13:46:1748180785</t>
  </si>
  <si>
    <t>P_2687668591262550</t>
  </si>
  <si>
    <t>P_6508053257517805</t>
  </si>
  <si>
    <t>2025-05-15 18:00:1747332030</t>
  </si>
  <si>
    <t>P_4513269761297193</t>
  </si>
  <si>
    <t>MA-BDG-SM-OT-08CHENLIN</t>
  </si>
  <si>
    <t>2025-03-05 00:00:00</t>
  </si>
  <si>
    <t>P_8342271639240635</t>
  </si>
  <si>
    <t>2025-05-16 22:25:1747434320</t>
  </si>
  <si>
    <t>P_7357140094955043</t>
  </si>
  <si>
    <t>P_1486633579115983</t>
  </si>
  <si>
    <t>2025-05-14 18:42:1747248126</t>
  </si>
  <si>
    <t>P_2211986882557164</t>
  </si>
  <si>
    <t>P_1257581050064735</t>
  </si>
  <si>
    <t>2025-05-17 21:41:1747518106</t>
  </si>
  <si>
    <t>P_1492362642206139</t>
  </si>
  <si>
    <t>P_3775599416214533</t>
  </si>
  <si>
    <t>2025-05-17 19:07:1747508829</t>
  </si>
  <si>
    <t>P_7545472346351950</t>
  </si>
  <si>
    <t>P_1339980115991132</t>
  </si>
  <si>
    <t>2025-05-22 19:00:1747940429</t>
  </si>
  <si>
    <t>P_7612471985199843</t>
  </si>
  <si>
    <t>2025-05-13 18:03:1747159397</t>
  </si>
  <si>
    <t>P_3781409024398064</t>
  </si>
  <si>
    <t>P_2464458357415913</t>
  </si>
  <si>
    <t>2025-05-20 10:32:1747737169</t>
  </si>
  <si>
    <t>P_7522538587092770</t>
  </si>
  <si>
    <t>P_5787660236719442</t>
  </si>
  <si>
    <t>2025-05-20 22:48:1747781332</t>
  </si>
  <si>
    <t>P_7728353803017541</t>
  </si>
  <si>
    <t>P_7804430452772214</t>
  </si>
  <si>
    <t>2025-05-22 19:06:1747940805</t>
  </si>
  <si>
    <t>P_8882831628817693</t>
  </si>
  <si>
    <t>P_2233125912479370</t>
  </si>
  <si>
    <t>2025-05-25 10:21:1748168514</t>
  </si>
  <si>
    <t>P_5291959395881733</t>
  </si>
  <si>
    <t>P_8601456111040888</t>
  </si>
  <si>
    <t>2025-05-24 15:41:1748101282</t>
  </si>
  <si>
    <t>P_8771472277767859</t>
  </si>
  <si>
    <t>P_8452123666075875</t>
  </si>
  <si>
    <t>2025-05-16 11:54:1747396473</t>
  </si>
  <si>
    <t>P_2732093479099566</t>
  </si>
  <si>
    <t>P_2198870918816219</t>
  </si>
  <si>
    <t>2025-05-22 16:20:1747930850</t>
  </si>
  <si>
    <t>P_3662894380037002</t>
  </si>
  <si>
    <t>P_8962228656526972</t>
  </si>
  <si>
    <t>2025-05-16 06:49:1747378166</t>
  </si>
  <si>
    <t>P_5857665839609231</t>
  </si>
  <si>
    <t>P_1749217542996516</t>
  </si>
  <si>
    <t>2025-05-23 16:31:1748017904</t>
  </si>
  <si>
    <t>P_3334596524733269</t>
  </si>
  <si>
    <t>P_4557111513058015</t>
  </si>
  <si>
    <t>2025-05-22 00:20:1747873230</t>
  </si>
  <si>
    <t>P_5728463027794209</t>
  </si>
  <si>
    <t>P_2388878072862515</t>
  </si>
  <si>
    <t>2025-05-17 10:25:1747477517</t>
  </si>
  <si>
    <t>P_2821193355164335</t>
  </si>
  <si>
    <t>P_7160942151433828</t>
  </si>
  <si>
    <t>2025-05-21 11:23:1747826631</t>
  </si>
  <si>
    <t>P_8904559885838610</t>
  </si>
  <si>
    <t>P_8915695728939120</t>
  </si>
  <si>
    <t>2025-05-25 11:42:1748173362</t>
  </si>
  <si>
    <t>P_1635027354017791</t>
  </si>
  <si>
    <t>P_4874284934642011</t>
  </si>
  <si>
    <t>2025-05-23 13:37:1748007469</t>
  </si>
  <si>
    <t>P_6785279807920752</t>
  </si>
  <si>
    <t>P_2464058872779586</t>
  </si>
  <si>
    <t>2025-05-13 19:34:1747164898</t>
  </si>
  <si>
    <t>P_8144052648830819</t>
  </si>
  <si>
    <t>2025-02-26 00:00:00</t>
  </si>
  <si>
    <t>P_2938710720638609</t>
  </si>
  <si>
    <t>2025-05-16 20:57:1747429041</t>
  </si>
  <si>
    <t>P_7144293172310421</t>
  </si>
  <si>
    <t>2023-09-08 00:00:00</t>
  </si>
  <si>
    <t>P_5498888615563471</t>
  </si>
  <si>
    <t>2025-05-15 12:51:1747313490</t>
  </si>
  <si>
    <t>P_7489829806835279</t>
  </si>
  <si>
    <t>P_4266010411171870</t>
  </si>
  <si>
    <t>2025-05-19 21:21:1747689679</t>
  </si>
  <si>
    <t>P_5384874626191822</t>
  </si>
  <si>
    <t>P_6556513136551735</t>
  </si>
  <si>
    <t>2025-05-17 12:26:1747484812</t>
  </si>
  <si>
    <t>P_6648588656486207</t>
  </si>
  <si>
    <t>P_8117915635084491</t>
  </si>
  <si>
    <t>2025-05-20 08:17:1747729031</t>
  </si>
  <si>
    <t>P_4458237331572029</t>
  </si>
  <si>
    <t>MA-BDLM-GO-SO-29SHJCS</t>
  </si>
  <si>
    <t>P_5433727952195256</t>
  </si>
  <si>
    <t>2025-05-14 12:34:1747226097</t>
  </si>
  <si>
    <t>P_8227837690382825</t>
  </si>
  <si>
    <t>P_6860856553447869</t>
  </si>
  <si>
    <t>2025-05-18 17:18:1747588694</t>
  </si>
  <si>
    <t>P_2310423064776539</t>
  </si>
  <si>
    <t>P_5303149327339096</t>
  </si>
  <si>
    <t>2025-05-24 20:16:1748117780</t>
  </si>
  <si>
    <t>P_4711529245742997</t>
  </si>
  <si>
    <t>P_5256703216172695</t>
  </si>
  <si>
    <t>2025-05-18 11:49:1747568978</t>
  </si>
  <si>
    <t>P_2385199321923931</t>
  </si>
  <si>
    <t>P_3488931050113379</t>
  </si>
  <si>
    <t>2025-05-19 03:53:1747626815</t>
  </si>
  <si>
    <t>P_7186671805750136</t>
  </si>
  <si>
    <t>P_1190877181858098</t>
  </si>
  <si>
    <t>2025-05-24 07:54:1748073243</t>
  </si>
  <si>
    <t>P_1106583821599896</t>
  </si>
  <si>
    <t>P_7502987823405138</t>
  </si>
  <si>
    <t>2025-05-16 16:58:1747414728</t>
  </si>
  <si>
    <t>P_8350859502917693</t>
  </si>
  <si>
    <t>P_5448586832136879</t>
  </si>
  <si>
    <t>2025-05-20 08:36:1747730185</t>
  </si>
  <si>
    <t>P_4441577581726504</t>
  </si>
  <si>
    <t>P_6314802033494416</t>
  </si>
  <si>
    <t>2025-05-19 07:08:1747638513</t>
  </si>
  <si>
    <t>P_6722090223336223</t>
  </si>
  <si>
    <t>P_6750344086904354</t>
  </si>
  <si>
    <t>2025-05-21 20:24:1747859054</t>
  </si>
  <si>
    <t>P_2207701269037103</t>
  </si>
  <si>
    <t>P_2318550081044222</t>
  </si>
  <si>
    <t>2025-05-15 22:26:1747347960</t>
  </si>
  <si>
    <t>P_4104564847183856</t>
  </si>
  <si>
    <t>P_3537280358980645</t>
  </si>
  <si>
    <t>2025-05-24 17:01:1748106081</t>
  </si>
  <si>
    <t>P_7492399579558320</t>
  </si>
  <si>
    <t>P_8636618664870862</t>
  </si>
  <si>
    <t>2025-05-19 08:59:1747645163</t>
  </si>
  <si>
    <t>P_5760273066207595</t>
  </si>
  <si>
    <t>P_8334241255096921</t>
  </si>
  <si>
    <t>2025-05-16 18:43:1747421010</t>
  </si>
  <si>
    <t>P_7824005793617269</t>
  </si>
  <si>
    <t>OT-WE-SG-WE-NA</t>
  </si>
  <si>
    <t>2021-02-17 00:00:00</t>
  </si>
  <si>
    <t>P_8351044344360066</t>
  </si>
  <si>
    <t>2025-05-20 18:12:1747764777</t>
  </si>
  <si>
    <t>P_6760673250223526</t>
  </si>
  <si>
    <t>P_7429648593099596</t>
  </si>
  <si>
    <t>2025-05-13 21:05:1747170348</t>
  </si>
  <si>
    <t>P_1430129655959573</t>
  </si>
  <si>
    <t>P_5388569943351210</t>
  </si>
  <si>
    <t>2025-05-25 13:21:1748179269</t>
  </si>
  <si>
    <t>P_1403633574700872</t>
  </si>
  <si>
    <t>P_7235311579571490</t>
  </si>
  <si>
    <t>2025-05-19 21:59:1747691944</t>
  </si>
  <si>
    <t>P_1807054177535269</t>
  </si>
  <si>
    <t>P_4401621091764190</t>
  </si>
  <si>
    <t>2025-05-21 15:10:1747840200</t>
  </si>
  <si>
    <t>P_5529626601173328</t>
  </si>
  <si>
    <t>P_1812779860588514</t>
  </si>
  <si>
    <t>2025-05-16 18:09:1747418958</t>
  </si>
  <si>
    <t>P_1795520943567351</t>
  </si>
  <si>
    <t>P_4225661140217629</t>
  </si>
  <si>
    <t>2025-05-16 21:29:1747430968</t>
  </si>
  <si>
    <t>P_3125796975585376</t>
  </si>
  <si>
    <t>P_3631956526227369</t>
  </si>
  <si>
    <t>2025-05-18 17:54:1747590889</t>
  </si>
  <si>
    <t>P_6352021353936792</t>
  </si>
  <si>
    <t>P_6333472901389769</t>
  </si>
  <si>
    <t>2025-05-15 12:10:1747311058</t>
  </si>
  <si>
    <t>P_8190958700537716</t>
  </si>
  <si>
    <t>P_1452692761240921</t>
  </si>
  <si>
    <t>2025-05-18 18:18:1747592336</t>
  </si>
  <si>
    <t>P_4466124182165524</t>
  </si>
  <si>
    <t>2021-05-26 00:00:00</t>
  </si>
  <si>
    <t>P_7323443214215699</t>
  </si>
  <si>
    <t>2025-05-20 13:01:1747746082</t>
  </si>
  <si>
    <t>P_2481002135710930</t>
  </si>
  <si>
    <t>P_7111543701525169</t>
  </si>
  <si>
    <t>2025-05-17 23:58:1747526293</t>
  </si>
  <si>
    <t>P_5190225852054146</t>
  </si>
  <si>
    <t>P_8868479301051950</t>
  </si>
  <si>
    <t>2025-05-20 11:37:1747741058</t>
  </si>
  <si>
    <t>P_5560442122726677</t>
  </si>
  <si>
    <t>P_6426170164569447</t>
  </si>
  <si>
    <t>2025-05-22 17:41:1747935685</t>
  </si>
  <si>
    <t>P_7468143559294789</t>
  </si>
  <si>
    <t>P_5348275649330553</t>
  </si>
  <si>
    <t>2025-05-23 14:28:1748010520</t>
  </si>
  <si>
    <t>P_3659210170720142</t>
  </si>
  <si>
    <t>P_2179776284540970</t>
  </si>
  <si>
    <t>2025-05-18 23:47:1747612029</t>
  </si>
  <si>
    <t>P_8248690330461889</t>
  </si>
  <si>
    <t>P_5226614924704007</t>
  </si>
  <si>
    <t>2025-05-22 22:58:1747954708</t>
  </si>
  <si>
    <t>P_1413262917267166</t>
  </si>
  <si>
    <t>MB-CUBE-CN-NA-NA</t>
  </si>
  <si>
    <t>2023-07-05 00:00:00</t>
  </si>
  <si>
    <t>P_5624802976892931</t>
  </si>
  <si>
    <t>2025-05-17 14:05:1747490703</t>
  </si>
  <si>
    <t>P_4411770775599128</t>
  </si>
  <si>
    <t>P_5723690576970591</t>
  </si>
  <si>
    <t>2025-05-19 12:08:1747656535</t>
  </si>
  <si>
    <t>P_2675615196863282</t>
  </si>
  <si>
    <t>P_4732586644558125</t>
  </si>
  <si>
    <t>2025-05-19 09:15:1747646102</t>
  </si>
  <si>
    <t>P_8270131559943105</t>
  </si>
  <si>
    <t>P_8788909839196825</t>
  </si>
  <si>
    <t>2025-05-20 10:12:1747735955</t>
  </si>
  <si>
    <t>P_2590033831706863</t>
  </si>
  <si>
    <t>P_8709354254374114</t>
  </si>
  <si>
    <t>2025-05-18 19:16:1747595762</t>
  </si>
  <si>
    <t>P_5500679601732650</t>
  </si>
  <si>
    <t>P_1468040681870735</t>
  </si>
  <si>
    <t>2025-05-24 13:51:1748094711</t>
  </si>
  <si>
    <t>2025-04-27 11:05:1745751956</t>
  </si>
  <si>
    <t>P_6734467747725276</t>
  </si>
  <si>
    <t>P_5687544464388396</t>
  </si>
  <si>
    <t>2025-05-24 00:40:1748047213</t>
  </si>
  <si>
    <t>P_2303174669847079</t>
  </si>
  <si>
    <t>P_1901166875023658</t>
  </si>
  <si>
    <t>2025-05-18 14:29:1747578578</t>
  </si>
  <si>
    <t>P_2535484828517766</t>
  </si>
  <si>
    <t>P_5207633871898335</t>
  </si>
  <si>
    <t>2025-05-23 21:13:1748034821</t>
  </si>
  <si>
    <t>P_7211196556078067</t>
  </si>
  <si>
    <t>P_5539154839001526</t>
  </si>
  <si>
    <t>2025-05-20 09:24:1747733079</t>
  </si>
  <si>
    <t>P_3291360291768193</t>
  </si>
  <si>
    <t>P_3581205710004941</t>
  </si>
  <si>
    <t>2025-05-15 22:26:1747347962</t>
  </si>
  <si>
    <t>P_2896972617055579</t>
  </si>
  <si>
    <t>P_5265928510555924</t>
  </si>
  <si>
    <t>2025-05-21 20:14:1747858477</t>
  </si>
  <si>
    <t>P_5612971684690790</t>
  </si>
  <si>
    <t>2021-09-18 00:00:00</t>
  </si>
  <si>
    <t>P_7294024488692625</t>
  </si>
  <si>
    <t>2025-05-22 15:33:1747928039</t>
  </si>
  <si>
    <t>P_1392187458577520</t>
  </si>
  <si>
    <t>P_7386788697744274</t>
  </si>
  <si>
    <t>2025-05-18 12:38:1747571896</t>
  </si>
  <si>
    <t>P_5465022878338979</t>
  </si>
  <si>
    <t>P_6653612496989015</t>
  </si>
  <si>
    <t>2025-05-25 11:14:1748171676</t>
  </si>
  <si>
    <t>P_7428574137068726</t>
  </si>
  <si>
    <t>P_2512528061349064</t>
  </si>
  <si>
    <t>2025-05-15 00:54:1747270481</t>
  </si>
  <si>
    <t>P_5523132995222669</t>
  </si>
  <si>
    <t>P_1328714049501296</t>
  </si>
  <si>
    <t>2025-05-20 11:15:1747739720</t>
  </si>
  <si>
    <t>P_5135592747223875</t>
  </si>
  <si>
    <t>P_2580599124825100</t>
  </si>
  <si>
    <t>2025-05-25 09:03:1748163784</t>
  </si>
  <si>
    <t>P_6686704654171422</t>
  </si>
  <si>
    <t>P_2392243925593086</t>
  </si>
  <si>
    <t>2025-05-18 15:29:1747582194</t>
  </si>
  <si>
    <t>P_3189659219963468</t>
  </si>
  <si>
    <t>P_5697603772926549</t>
  </si>
  <si>
    <t>2025-05-18 11:35:1747568101</t>
  </si>
  <si>
    <t>P_7783331606432528</t>
  </si>
  <si>
    <t>MA-BDG-SM-OT-08DEXI</t>
  </si>
  <si>
    <t>P_6455429610612780</t>
  </si>
  <si>
    <t>2025-05-20 20:34:1747773287</t>
  </si>
  <si>
    <t>P_5984464883312458</t>
  </si>
  <si>
    <t>2021-10-23 00:00:00</t>
  </si>
  <si>
    <t>P_8580100367158084</t>
  </si>
  <si>
    <t>2025-05-15 10:38:1747305493</t>
  </si>
  <si>
    <t>P_2127359433511345</t>
  </si>
  <si>
    <t>P_3422210598103925</t>
  </si>
  <si>
    <t>2025-05-22 18:20:1747938052</t>
  </si>
  <si>
    <t>P_3881998698651514</t>
  </si>
  <si>
    <t>P_4627350180324463</t>
  </si>
  <si>
    <t>2025-05-25 06:53:1748155986</t>
  </si>
  <si>
    <t>P_3681070186943786</t>
  </si>
  <si>
    <t>P_8608617742126759</t>
  </si>
  <si>
    <t>2025-05-15 13:27:1747315665</t>
  </si>
  <si>
    <t>P_5805352355466310</t>
  </si>
  <si>
    <t>P_8571264303621853</t>
  </si>
  <si>
    <t>2025-05-20 15:44:1747755848</t>
  </si>
  <si>
    <t>P_6765252696331552</t>
  </si>
  <si>
    <t>P_4772536670375447</t>
  </si>
  <si>
    <t>2025-05-25 08:17:1748161034</t>
  </si>
  <si>
    <t>P_2436060351387176</t>
  </si>
  <si>
    <t>P_5440875782811869</t>
  </si>
  <si>
    <t>2025-05-19 12:00:1747656048</t>
  </si>
  <si>
    <t>P_5738988861825532</t>
  </si>
  <si>
    <t>P_2444778721940329</t>
  </si>
  <si>
    <t>2025-05-14 17:48:1747244880</t>
  </si>
  <si>
    <t>P_3574896415376568</t>
  </si>
  <si>
    <t>P_5570652066938340</t>
  </si>
  <si>
    <t>2025-05-20 13:46:1747748760</t>
  </si>
  <si>
    <t>P_3476927419902645</t>
  </si>
  <si>
    <t>TH - 55分钟1对1 - 常规课包 - 12</t>
  </si>
  <si>
    <t>P_4386406158978062</t>
  </si>
  <si>
    <t>2025-05-25 07:05:1748156703</t>
  </si>
  <si>
    <t>P_8632531909330474</t>
  </si>
  <si>
    <t>P_2841266301396753</t>
  </si>
  <si>
    <t>2025-05-24 13:02:1748091764</t>
  </si>
  <si>
    <t>P_1142680887529089</t>
  </si>
  <si>
    <t>P_7544145293400040</t>
  </si>
  <si>
    <t>2025-05-13 20:48:1747169335</t>
  </si>
  <si>
    <t>P_1170051277023205</t>
  </si>
  <si>
    <t>PM-FB-LF-SPX-TDENC</t>
  </si>
  <si>
    <t>2022-05-06 00:00:00</t>
  </si>
  <si>
    <t>P_7621240268622223</t>
  </si>
  <si>
    <t>2025-05-14 23:24:1747265045</t>
  </si>
  <si>
    <t>P_6489902192075375</t>
  </si>
  <si>
    <t>P_5664568389199259</t>
  </si>
  <si>
    <t>2025-05-25 17:53:1748195597</t>
  </si>
  <si>
    <t>P_4167037877610292</t>
  </si>
  <si>
    <t>P_2895233220313170</t>
  </si>
  <si>
    <t>2025-05-22 15:05:1747926350</t>
  </si>
  <si>
    <t>P_8141713685523021</t>
  </si>
  <si>
    <t>P_7701777597484311</t>
  </si>
  <si>
    <t>2025-05-25 17:14:1748193260</t>
  </si>
  <si>
    <t>P_8793948746821221</t>
  </si>
  <si>
    <t>P_3688683307499457</t>
  </si>
  <si>
    <t>2025-05-15 12:42:1747312926</t>
  </si>
  <si>
    <t>P_3202114932794388</t>
  </si>
  <si>
    <t>P_7711457713515092</t>
  </si>
  <si>
    <t>2025-05-16 08:52:1747385571</t>
  </si>
  <si>
    <t>P_8484986778098046</t>
  </si>
  <si>
    <t>P_7727742476794884</t>
  </si>
  <si>
    <t>2025-05-25 19:14:1748200475</t>
  </si>
  <si>
    <t>P_5633311976385985</t>
  </si>
  <si>
    <t>P_2812921991171805</t>
  </si>
  <si>
    <t>2025-05-16 11:47:1747396076</t>
  </si>
  <si>
    <t>P_6540210946491684</t>
  </si>
  <si>
    <t>P_1871784076218023</t>
  </si>
  <si>
    <t>2025-05-24 05:14:1748063671</t>
  </si>
  <si>
    <t>P_8609641898704998</t>
  </si>
  <si>
    <t>MA-BDLM-BC-CM-18GOMOMMY</t>
  </si>
  <si>
    <t>P_5653541058209980</t>
  </si>
  <si>
    <t>2025-05-15 16:18:1747325926</t>
  </si>
  <si>
    <t>P_7906654364875726</t>
  </si>
  <si>
    <t>P_6805982890011201</t>
  </si>
  <si>
    <t>2025-05-16 11:00:1747393203</t>
  </si>
  <si>
    <t>P_6473980078590042</t>
  </si>
  <si>
    <t>2022-02-21 00:00:00</t>
  </si>
  <si>
    <t>P_2889581134447710</t>
  </si>
  <si>
    <t>2025-05-20 10:05:1747735535</t>
  </si>
  <si>
    <t>P_2845151251958578</t>
  </si>
  <si>
    <t>P_3188634511419764</t>
  </si>
  <si>
    <t>2025-05-15 05:10:1747285814</t>
  </si>
  <si>
    <t>P_6525821262577766</t>
  </si>
  <si>
    <t>2025-03-03 00:00:00</t>
  </si>
  <si>
    <t>P_8321776589137248</t>
  </si>
  <si>
    <t>2025-05-16 09:03:1747386216</t>
  </si>
  <si>
    <t>P_8437769213107317</t>
  </si>
  <si>
    <t>P_6743623171276568</t>
  </si>
  <si>
    <t>2025-05-20 10:39:1747737562</t>
  </si>
  <si>
    <t>P_2989322839732526</t>
  </si>
  <si>
    <t>P_2637512679468992</t>
  </si>
  <si>
    <t>2025-05-18 09:08:1747559325</t>
  </si>
  <si>
    <t>P_8155148433993011</t>
  </si>
  <si>
    <t>P_3903090511179271</t>
  </si>
  <si>
    <t>2025-05-14 20:20:1747254011</t>
  </si>
  <si>
    <t>P_3538881025969774</t>
  </si>
  <si>
    <t>MA-BDLM-BC-CM-18HANWENDE</t>
  </si>
  <si>
    <t>P_5626919982281457</t>
  </si>
  <si>
    <t>2025-05-14 09:54:1747216480</t>
  </si>
  <si>
    <t>P_1345117758351074</t>
  </si>
  <si>
    <t>P_4294782597083235</t>
  </si>
  <si>
    <t>2025-05-18 20:47:1747601270</t>
  </si>
  <si>
    <t>P_6328411711298008</t>
  </si>
  <si>
    <t>P_2606746062956734</t>
  </si>
  <si>
    <t>2025-05-22 10:23:1747909420</t>
  </si>
  <si>
    <t>P_1220682841337334</t>
  </si>
  <si>
    <t>P_7351866339332911</t>
  </si>
  <si>
    <t>2025-05-13 18:27:1747160822</t>
  </si>
  <si>
    <t>P_3702052436166415</t>
  </si>
  <si>
    <t>P_8728125577691489</t>
  </si>
  <si>
    <t>2025-05-19 21:06:1747688792</t>
  </si>
  <si>
    <t>P_1636860968887686</t>
  </si>
  <si>
    <t>P_7276114185791468</t>
  </si>
  <si>
    <t>2025-05-24 18:11:1748110260</t>
  </si>
  <si>
    <t>P_3859942362017982</t>
  </si>
  <si>
    <t>P_6648297110955010</t>
  </si>
  <si>
    <t>2025-05-19 14:04:1747663441</t>
  </si>
  <si>
    <t>P_6421670209115497</t>
  </si>
  <si>
    <t>1505902739363293_</t>
  </si>
  <si>
    <t>1170362570470684_</t>
  </si>
  <si>
    <t>7233733349992177_</t>
  </si>
  <si>
    <t>4866758532795794_</t>
  </si>
  <si>
    <t>6504584482478606_</t>
  </si>
  <si>
    <t>3274308698261989_</t>
  </si>
  <si>
    <t>5357715713727340_</t>
  </si>
  <si>
    <t>4839864946554917_</t>
  </si>
  <si>
    <t>4601856655477270_</t>
  </si>
  <si>
    <t>2668405950231077_</t>
  </si>
  <si>
    <t>7476952151302563_</t>
  </si>
  <si>
    <t>2719247208446320_</t>
  </si>
  <si>
    <t>3270967699019272_</t>
  </si>
  <si>
    <t>1208859088684771_</t>
  </si>
  <si>
    <t>3396329221036546_</t>
  </si>
  <si>
    <t>7900487067029890_</t>
  </si>
  <si>
    <t>4240990234156746_</t>
  </si>
  <si>
    <t>1283991136368213_</t>
  </si>
  <si>
    <t>3734013857976943_</t>
  </si>
  <si>
    <t>5186508091345500_</t>
  </si>
  <si>
    <t>2206202201065454_</t>
  </si>
  <si>
    <t>7560695033826358_</t>
  </si>
  <si>
    <t>5546830765327525_</t>
  </si>
  <si>
    <t>7909895070777349_</t>
  </si>
  <si>
    <t>5585967938486192_</t>
  </si>
  <si>
    <t>2228219541295186_</t>
  </si>
  <si>
    <t>7315585782168549_</t>
  </si>
  <si>
    <t>3414067033184176_</t>
  </si>
  <si>
    <t>3739908153602739_</t>
  </si>
  <si>
    <t>4904205271295746_</t>
  </si>
  <si>
    <t>3818397734795464_</t>
  </si>
  <si>
    <t>3403748171405343_</t>
  </si>
  <si>
    <t>2679862621020374_</t>
  </si>
  <si>
    <t>7387401120542642_</t>
  </si>
  <si>
    <t>2151321620927173_</t>
  </si>
  <si>
    <t>4435956987613910_</t>
  </si>
  <si>
    <t>1742865726709338_</t>
  </si>
  <si>
    <t>8323610416031630_</t>
  </si>
  <si>
    <t>3437629286072062_</t>
  </si>
  <si>
    <t>8592922638892728_</t>
  </si>
  <si>
    <t>5140419963052107_</t>
  </si>
  <si>
    <t>7302184267223709_</t>
  </si>
  <si>
    <t>1115194613252601_</t>
  </si>
  <si>
    <t>4713086241823441_</t>
  </si>
  <si>
    <t>8166023658726816_</t>
  </si>
  <si>
    <t>4587312440196417_</t>
  </si>
  <si>
    <t>2756648485482045_</t>
  </si>
  <si>
    <t>3129203203157548_</t>
  </si>
  <si>
    <t>4115817417840206_</t>
  </si>
  <si>
    <t>7787297201731367_</t>
  </si>
  <si>
    <t>2771750901240799_</t>
  </si>
  <si>
    <t>8866643470760884_</t>
  </si>
  <si>
    <t>2244929962047889_</t>
  </si>
  <si>
    <t>3857942223894673_</t>
  </si>
  <si>
    <t>7625111688403134_</t>
  </si>
  <si>
    <t>1860261226722126_</t>
  </si>
  <si>
    <t>3554491458904209_</t>
  </si>
  <si>
    <t>6711521361895993_</t>
  </si>
  <si>
    <t>4581564466376226_</t>
  </si>
  <si>
    <t>6796520504110578_</t>
  </si>
  <si>
    <t>1359845856266129_</t>
  </si>
  <si>
    <t>7760111519492461_</t>
  </si>
  <si>
    <t>8665353652856729_</t>
  </si>
  <si>
    <t>5551182159948296_</t>
  </si>
  <si>
    <t>1650479744586363_</t>
  </si>
  <si>
    <t>4419807810334690_</t>
  </si>
  <si>
    <t>3420322480940643_</t>
  </si>
  <si>
    <t>5856878302798572_</t>
  </si>
  <si>
    <t>8796731631761939_</t>
  </si>
  <si>
    <t>5557994505305165_</t>
  </si>
  <si>
    <t>5885689738744451_</t>
  </si>
  <si>
    <t>6291663594909656_</t>
  </si>
  <si>
    <t>5188715237858582_</t>
  </si>
  <si>
    <t>2665153855632687_</t>
  </si>
  <si>
    <t>6289568955142101_</t>
  </si>
  <si>
    <t>1816737767654956_</t>
  </si>
  <si>
    <t>1392399364159593_</t>
  </si>
  <si>
    <t>7641184693645355_</t>
  </si>
  <si>
    <t>1251255823682958_</t>
  </si>
  <si>
    <t>2763306689984551_</t>
  </si>
  <si>
    <t>3810826301297010_</t>
  </si>
  <si>
    <t>2879025622396255_</t>
  </si>
  <si>
    <t>5858991944950556_</t>
  </si>
  <si>
    <t>2773807414419116_</t>
  </si>
  <si>
    <t>2356126369802408_</t>
  </si>
  <si>
    <t>5721425051168838_</t>
  </si>
  <si>
    <t>5754328534667764_</t>
  </si>
  <si>
    <t>3638865205407409_</t>
  </si>
  <si>
    <t>5943358827063061_</t>
  </si>
  <si>
    <t>8514876746437622_</t>
  </si>
  <si>
    <t>2687306008622105_</t>
  </si>
  <si>
    <t>3538451185416778_</t>
  </si>
  <si>
    <t>8616453558523627_</t>
  </si>
  <si>
    <t>4389867084673360_</t>
  </si>
  <si>
    <t>5791875946966918_</t>
  </si>
  <si>
    <t>2679346308331223_</t>
  </si>
  <si>
    <t>2137082878329734_</t>
  </si>
  <si>
    <t>1894179085755430_</t>
  </si>
  <si>
    <t>7686271232791645_</t>
  </si>
  <si>
    <t>6510699697743059_</t>
  </si>
  <si>
    <t>7147419146462916_</t>
  </si>
  <si>
    <t>4771821443509475_</t>
  </si>
  <si>
    <t>2498183427694558_</t>
  </si>
  <si>
    <t>8505198165248308_</t>
  </si>
  <si>
    <t>4142670542796400_</t>
  </si>
  <si>
    <t>5107555864503695_</t>
  </si>
  <si>
    <t>6669540230940052_</t>
  </si>
  <si>
    <t>4467947597330419_</t>
  </si>
  <si>
    <t>7787438992048545_</t>
  </si>
  <si>
    <t>4570299774677913_</t>
  </si>
  <si>
    <t>8715372105632845_</t>
  </si>
  <si>
    <t>1500347046311879_</t>
  </si>
  <si>
    <t>6274806087764419_</t>
  </si>
  <si>
    <t>1186199267910638_</t>
  </si>
  <si>
    <t>4540803627361352_</t>
  </si>
  <si>
    <t>2243511283656473_</t>
  </si>
  <si>
    <t>4479308758444088_</t>
  </si>
  <si>
    <t>7514654823747947_</t>
  </si>
  <si>
    <t>4454894113362397_</t>
  </si>
  <si>
    <t>7627243659259329_</t>
  </si>
  <si>
    <t>8767905753323438_</t>
  </si>
  <si>
    <t>5629115246159220_</t>
  </si>
  <si>
    <t>4430520439662141_</t>
  </si>
  <si>
    <t>2185220659344584_</t>
  </si>
  <si>
    <t>8349387311507441_</t>
  </si>
  <si>
    <t>6731972272447676_</t>
  </si>
  <si>
    <t>7449664829089872_</t>
  </si>
  <si>
    <t>4537541147445489_</t>
  </si>
  <si>
    <t>6455974668858053_</t>
  </si>
  <si>
    <t>7350730037724751_</t>
  </si>
  <si>
    <t>8493808480341109_</t>
  </si>
  <si>
    <t>1915154852003832_</t>
  </si>
  <si>
    <t>6150014081620819_</t>
  </si>
  <si>
    <t>2314315376400852_</t>
  </si>
  <si>
    <t>3154567119487831_</t>
  </si>
  <si>
    <t>8374191585044809_</t>
  </si>
  <si>
    <t>6822826470030362_</t>
  </si>
  <si>
    <t>4160052238191005_</t>
  </si>
  <si>
    <t>8666444010256539_</t>
  </si>
  <si>
    <t>8477591132384090_</t>
  </si>
  <si>
    <t>6107382296625347_</t>
  </si>
  <si>
    <t>4495995360015905_</t>
  </si>
  <si>
    <t>6574396382227746_</t>
  </si>
  <si>
    <t>6820997438733218_</t>
  </si>
  <si>
    <t>8866128629426644_</t>
  </si>
  <si>
    <t>7886517398704297_</t>
  </si>
  <si>
    <t>2272577864766893_</t>
  </si>
  <si>
    <t>3100557564985325_</t>
  </si>
  <si>
    <t>1777280721476907_</t>
  </si>
  <si>
    <t>3700938102684426_</t>
  </si>
  <si>
    <t>3902227211098973_</t>
  </si>
  <si>
    <t>8426111899326940_</t>
  </si>
  <si>
    <t>3860448407751743_</t>
  </si>
  <si>
    <t>7760757810583987_</t>
  </si>
  <si>
    <t>4288648963752716_</t>
  </si>
  <si>
    <t>2440216237075038_</t>
  </si>
  <si>
    <t>7378479728382007_</t>
  </si>
  <si>
    <t>3209921319236572_</t>
  </si>
  <si>
    <t>1260080185723406_</t>
  </si>
  <si>
    <t>8425579392521613_</t>
  </si>
  <si>
    <t>7648747005333039_</t>
  </si>
  <si>
    <t>5519907335429553_</t>
  </si>
  <si>
    <t>7485451884950451_</t>
  </si>
  <si>
    <t>3353477974235183_</t>
  </si>
  <si>
    <t>7438534897354370_</t>
  </si>
  <si>
    <t>5503142706515472_</t>
  </si>
  <si>
    <t>8230403591741637_</t>
  </si>
  <si>
    <t>4610053938040623_</t>
  </si>
  <si>
    <t>2707727071806417_</t>
  </si>
  <si>
    <t>2791429459949789_</t>
  </si>
  <si>
    <t>6344950584864477_</t>
  </si>
  <si>
    <t>5897315184358782_</t>
  </si>
  <si>
    <t>5491283965618858_</t>
  </si>
  <si>
    <t>6117724508244976_</t>
  </si>
  <si>
    <t>1101927661489494_</t>
  </si>
  <si>
    <t>4132705143555278_</t>
  </si>
  <si>
    <t>2757432865020532_</t>
  </si>
  <si>
    <t>3478133631953618_</t>
  </si>
  <si>
    <t>2531634883512783_</t>
  </si>
  <si>
    <t>4821436167033177_</t>
  </si>
  <si>
    <t>2172953524532054_</t>
  </si>
  <si>
    <t>5504526244267887_</t>
  </si>
  <si>
    <t>5891980259866321_</t>
  </si>
  <si>
    <t>2652576163369753_</t>
  </si>
  <si>
    <t>5367359430044054_</t>
  </si>
  <si>
    <t>7506306162869481_</t>
  </si>
  <si>
    <t>1669936988987954_</t>
  </si>
  <si>
    <t>6296441665221447_</t>
  </si>
  <si>
    <t>8666245183229259_</t>
  </si>
  <si>
    <t>6697605773664250_</t>
  </si>
  <si>
    <t>6461233671198235_</t>
  </si>
  <si>
    <t>7337517876583379_</t>
  </si>
  <si>
    <t>5402043670863739_</t>
  </si>
  <si>
    <t>7770090032100251_</t>
  </si>
  <si>
    <t>3798891769806653_</t>
  </si>
  <si>
    <t>1310854849819342_</t>
  </si>
  <si>
    <t>1471663917422495_</t>
  </si>
  <si>
    <t>6240987601804306_</t>
  </si>
  <si>
    <t>5451795249568218_</t>
  </si>
  <si>
    <t>2818434836748059_</t>
  </si>
  <si>
    <t>7610626557701798_</t>
  </si>
  <si>
    <t>2115948821435403_</t>
  </si>
  <si>
    <t>6856243010676553_</t>
  </si>
  <si>
    <t>6634429792008529_</t>
  </si>
  <si>
    <t>5167513179660829_</t>
  </si>
  <si>
    <t>7199408744345115_</t>
  </si>
  <si>
    <t>1910881047363072_</t>
  </si>
  <si>
    <t>7460660165498202_</t>
  </si>
  <si>
    <t>7589408067364269_</t>
  </si>
  <si>
    <t>5172615629186405_</t>
  </si>
  <si>
    <t>6601600354927883_</t>
  </si>
  <si>
    <t>3651880852269204_</t>
  </si>
  <si>
    <t>8522187565629349_</t>
  </si>
  <si>
    <t>8531351466059400_</t>
  </si>
  <si>
    <t>8822867003779540_</t>
  </si>
  <si>
    <t>5896851094370995_</t>
  </si>
  <si>
    <t>1860074837877469_</t>
  </si>
  <si>
    <t>5855981634359763_</t>
  </si>
  <si>
    <t>7586634996133400_</t>
  </si>
  <si>
    <t>5823273422443186_</t>
  </si>
  <si>
    <t>6310964636825630_</t>
  </si>
  <si>
    <t>8111441040420657_</t>
  </si>
  <si>
    <t>4392377748756970_</t>
  </si>
  <si>
    <t>1129202239797252_</t>
  </si>
  <si>
    <t>5572190507137016_</t>
  </si>
  <si>
    <t>2894884057226996_</t>
  </si>
  <si>
    <t>2190167030658991_</t>
  </si>
  <si>
    <t>1511286635671636_</t>
  </si>
  <si>
    <t>5459204398618040_</t>
  </si>
  <si>
    <t>5269323703853728_</t>
  </si>
  <si>
    <t>5542394417298572_</t>
  </si>
  <si>
    <t>5431373075380888_</t>
  </si>
  <si>
    <t>4441262718078534_</t>
  </si>
  <si>
    <t>3913028044605467_</t>
  </si>
  <si>
    <t>1898491538372749_</t>
  </si>
  <si>
    <t>7868222159681342_</t>
  </si>
  <si>
    <t>1611137933711692_</t>
  </si>
  <si>
    <t>6851208307785391_</t>
  </si>
  <si>
    <t>7485655130107405_</t>
  </si>
  <si>
    <t>7674073062693383_</t>
  </si>
  <si>
    <t>2115223599687579_</t>
  </si>
  <si>
    <t>7178554956182023_</t>
  </si>
  <si>
    <t>1450882918190609_</t>
  </si>
  <si>
    <t>2619062501590204_</t>
  </si>
  <si>
    <t>3177150356999091_</t>
  </si>
  <si>
    <t>3855978759132149_</t>
  </si>
  <si>
    <t>2417839870697016_</t>
  </si>
  <si>
    <t>8582559669273351_</t>
  </si>
  <si>
    <t>4238206970652368_</t>
  </si>
  <si>
    <t>8615158693630123_</t>
  </si>
  <si>
    <t>7754328562831870_</t>
  </si>
  <si>
    <t>8165299363573798_</t>
  </si>
  <si>
    <t>1727452436207095_</t>
  </si>
  <si>
    <t>7680793756207994_</t>
  </si>
  <si>
    <t>2407568827760687_</t>
  </si>
  <si>
    <t>8395265029555693_</t>
  </si>
  <si>
    <t>6255935582020259_</t>
  </si>
  <si>
    <t>2313702495100714_</t>
  </si>
  <si>
    <t>1103823522971524_</t>
  </si>
  <si>
    <t>8854784728091654_</t>
  </si>
  <si>
    <t>7374578274723554_</t>
  </si>
  <si>
    <t>1214783549403108_</t>
  </si>
  <si>
    <t>5651579130547082_</t>
  </si>
  <si>
    <t>7383252273266753_</t>
  </si>
  <si>
    <t>8345793312975477_</t>
  </si>
  <si>
    <t>1395698683621709_</t>
  </si>
  <si>
    <t>2348922704090050_</t>
  </si>
  <si>
    <t>1263291592941300_</t>
  </si>
  <si>
    <t>6760247450756276_</t>
  </si>
  <si>
    <t>5715516665005677_</t>
  </si>
  <si>
    <t>8376416436347179_</t>
  </si>
  <si>
    <t>1394229290404991_</t>
  </si>
  <si>
    <t>5645235585045645_</t>
  </si>
  <si>
    <t>2272943864242028_</t>
  </si>
  <si>
    <t>2790271690489555_</t>
  </si>
  <si>
    <t>1190501941047548_</t>
  </si>
  <si>
    <t>2133827416354500_</t>
  </si>
  <si>
    <t>1408242190374861_</t>
  </si>
  <si>
    <t>3272147392066690_</t>
  </si>
  <si>
    <t>2182724255071162_</t>
  </si>
  <si>
    <t>8775888618947863_</t>
  </si>
  <si>
    <t>1422771970136687_</t>
  </si>
  <si>
    <t>1756935362343855_</t>
  </si>
  <si>
    <t>1594381544628220_</t>
  </si>
  <si>
    <t>1721933528282421_</t>
  </si>
  <si>
    <t>7739297238097668_</t>
  </si>
  <si>
    <t>4699810733170024_</t>
  </si>
  <si>
    <t>1104203079865469_</t>
  </si>
  <si>
    <t>6199339776070817_</t>
  </si>
  <si>
    <t>8440003654533233_</t>
  </si>
  <si>
    <t>5566212186148523_</t>
  </si>
  <si>
    <t>1605934352162705_</t>
  </si>
  <si>
    <t>1484957341526098_</t>
  </si>
  <si>
    <t>1103139800064943_</t>
  </si>
  <si>
    <t>8646403043618262_</t>
  </si>
  <si>
    <t>4201616119240719_</t>
  </si>
  <si>
    <t>3873873299703210_</t>
  </si>
  <si>
    <t>5778845336907737_</t>
  </si>
  <si>
    <t>8655325279524495_</t>
  </si>
  <si>
    <t>1506378017333527_</t>
  </si>
  <si>
    <t>1831972694303009_</t>
  </si>
  <si>
    <t>冷河江</t>
  </si>
  <si>
    <t>2569522776086067_</t>
  </si>
  <si>
    <t>4587519538516553_</t>
  </si>
  <si>
    <t>7784692634043453_</t>
  </si>
  <si>
    <t>3821334290297842_</t>
  </si>
  <si>
    <t>8480089768826446_</t>
  </si>
  <si>
    <t>8269183277549100_</t>
  </si>
  <si>
    <t>4394833824138242_</t>
  </si>
  <si>
    <t>4599579640025028_</t>
  </si>
  <si>
    <t>7699158686552421_</t>
  </si>
  <si>
    <t>7358895971967019_</t>
  </si>
  <si>
    <t>6837877240822705_</t>
  </si>
  <si>
    <t>8867979036533314_</t>
  </si>
  <si>
    <t>6410350477140690_</t>
  </si>
  <si>
    <t>1507653467643121_</t>
  </si>
  <si>
    <t>1432134552267083_</t>
  </si>
  <si>
    <t>3872461421307580_</t>
  </si>
  <si>
    <t>2610640562821053_</t>
  </si>
  <si>
    <t>3406544229550575_</t>
  </si>
  <si>
    <t>3556343840398874_</t>
  </si>
  <si>
    <t>8353024832073295_</t>
  </si>
  <si>
    <t>8365313402366561_</t>
  </si>
  <si>
    <t>4583499885442829_</t>
  </si>
  <si>
    <t>3382757923690424_</t>
  </si>
  <si>
    <t>6838413076145534_</t>
  </si>
  <si>
    <t>2896961620197576_</t>
  </si>
  <si>
    <t>2743647367702722_</t>
  </si>
  <si>
    <t>1603635966100427_</t>
  </si>
  <si>
    <t>8462614459697242_</t>
  </si>
  <si>
    <t>5508545811088166_</t>
  </si>
  <si>
    <t>2151155928891077_</t>
  </si>
  <si>
    <t>4589205059918181_</t>
  </si>
  <si>
    <t>8361452394055974_</t>
  </si>
  <si>
    <t>5940223193194197_</t>
  </si>
  <si>
    <t>5700266474320377_</t>
  </si>
  <si>
    <t>7889840532798810_</t>
  </si>
  <si>
    <t>7383757890825620_</t>
  </si>
  <si>
    <t>3561760743795609_</t>
  </si>
  <si>
    <t>8172933362218682_</t>
  </si>
  <si>
    <t>1308206840019572_</t>
  </si>
  <si>
    <t>3473580076314719_</t>
  </si>
  <si>
    <t>3504012542607354_</t>
  </si>
  <si>
    <t>8789206035840148_</t>
  </si>
  <si>
    <t>4820534493296766_</t>
  </si>
  <si>
    <t>6148295179116845_</t>
  </si>
  <si>
    <t>4293123923921879_</t>
  </si>
  <si>
    <t>3333515850230299_</t>
  </si>
  <si>
    <t>3663442674906709_</t>
  </si>
  <si>
    <t>3368533407067366_</t>
  </si>
  <si>
    <t>2210114207687202_</t>
  </si>
  <si>
    <t>3499998797640119_</t>
  </si>
  <si>
    <t>5568947729044557_</t>
  </si>
  <si>
    <t>5849474042962725_</t>
  </si>
  <si>
    <t>8752703931737427_</t>
  </si>
  <si>
    <t>8427489934398647_</t>
  </si>
  <si>
    <t>2791829484799255_</t>
  </si>
  <si>
    <t>6202073104576121_</t>
  </si>
  <si>
    <t>5243144608941703_</t>
  </si>
  <si>
    <t>3802678790970274_</t>
  </si>
  <si>
    <t>3522482747893628_</t>
  </si>
  <si>
    <t>4880751255408417_</t>
  </si>
  <si>
    <t>6571830721530570_</t>
  </si>
  <si>
    <t>1377678301625331_</t>
  </si>
  <si>
    <t>2519884245798876_</t>
  </si>
  <si>
    <t>2607743156803843_</t>
  </si>
  <si>
    <t>8557859698346993_</t>
  </si>
  <si>
    <t>4439584673456490_</t>
  </si>
  <si>
    <t>1474302882788268_</t>
  </si>
  <si>
    <t>5295004811943956_</t>
  </si>
  <si>
    <t>3281145004744973_</t>
  </si>
  <si>
    <t>6549586805703802_</t>
  </si>
  <si>
    <t>5778314695132575_</t>
  </si>
  <si>
    <t>3428327357162098_</t>
  </si>
  <si>
    <t>4710855505800909_</t>
  </si>
  <si>
    <t>8406320371216531_</t>
  </si>
  <si>
    <t>5454687920053256_</t>
  </si>
  <si>
    <t>8690334056094010_</t>
  </si>
  <si>
    <t>8344720712136174_</t>
  </si>
  <si>
    <t>3276192027487798_</t>
  </si>
  <si>
    <t>8447462229668540_</t>
  </si>
  <si>
    <t>5996919697496321_</t>
  </si>
  <si>
    <t>4459910564927062_</t>
  </si>
  <si>
    <t>7218562642278109_</t>
  </si>
  <si>
    <t>2253931246142363_</t>
  </si>
  <si>
    <t>2389543840136623_</t>
  </si>
  <si>
    <t>6627988533505435_</t>
  </si>
  <si>
    <t>5867108658239407_</t>
  </si>
  <si>
    <t>3768555207453911_</t>
  </si>
  <si>
    <t>5697901733368396_</t>
  </si>
  <si>
    <t>7686602600224518_</t>
  </si>
  <si>
    <t>3345370312742519_</t>
  </si>
  <si>
    <t>8128458328985412_</t>
  </si>
  <si>
    <t>7612335909705014_</t>
  </si>
  <si>
    <t>2182678316913703_</t>
  </si>
  <si>
    <t>2554277674104941_</t>
  </si>
  <si>
    <t>2175330276100257_</t>
  </si>
  <si>
    <t>8558159761126348_</t>
  </si>
  <si>
    <t>6277468568300008_</t>
  </si>
  <si>
    <t>4778246686563731_</t>
  </si>
  <si>
    <t>1306148338842309_</t>
  </si>
  <si>
    <t>5333306112996645_</t>
  </si>
  <si>
    <t>6780487068493672_</t>
  </si>
  <si>
    <t>6177227808301564_</t>
  </si>
  <si>
    <t>4776812378023507_</t>
  </si>
  <si>
    <t>8103527307115229_</t>
  </si>
  <si>
    <t>5921830143743615_</t>
  </si>
  <si>
    <t>3581722190487409_</t>
  </si>
  <si>
    <t>7743051866001363_</t>
  </si>
  <si>
    <t>5500327789885426_</t>
  </si>
  <si>
    <t>4300968862891947_</t>
  </si>
  <si>
    <t>4704383781575465_</t>
  </si>
  <si>
    <t>4386406158978062_</t>
  </si>
  <si>
    <t>8632531909330474_</t>
  </si>
  <si>
    <t>6800646799376819_</t>
  </si>
  <si>
    <t>2781988379245300_</t>
  </si>
  <si>
    <t>2704281467040307_</t>
  </si>
  <si>
    <t>8689865800970591_</t>
  </si>
  <si>
    <t>2637441658388804_</t>
  </si>
  <si>
    <t>4619684379179036_</t>
  </si>
  <si>
    <t>3667025173175532_</t>
  </si>
  <si>
    <t>4685694014059875_</t>
  </si>
  <si>
    <t>4177449389468609_</t>
  </si>
  <si>
    <t>5717120071190777_</t>
  </si>
  <si>
    <t>7648690767438764_</t>
  </si>
  <si>
    <t>1516813624395955_</t>
  </si>
  <si>
    <t>4883466163225131_</t>
  </si>
  <si>
    <t>8228686522967459_</t>
  </si>
  <si>
    <t>4858362286546901_</t>
  </si>
  <si>
    <t>3532569647530773_</t>
  </si>
  <si>
    <t>1461027768317487_</t>
  </si>
  <si>
    <t>5844110096986284_</t>
  </si>
  <si>
    <t>3665806694688436_</t>
  </si>
  <si>
    <t>2316894635240923_</t>
  </si>
  <si>
    <t>2807377247589689_</t>
  </si>
  <si>
    <t>8404976140503083_</t>
  </si>
  <si>
    <t>4683031384804139_</t>
  </si>
  <si>
    <t>5402074073948386_</t>
  </si>
  <si>
    <t>4244908483215997_</t>
  </si>
  <si>
    <t>2143995519924242_</t>
  </si>
  <si>
    <t>6150347609915919_</t>
  </si>
  <si>
    <t>8178305751542787_</t>
  </si>
  <si>
    <t>4528886704793087_</t>
  </si>
  <si>
    <t>6121817946847171_</t>
  </si>
  <si>
    <t>1850022627456169_</t>
  </si>
  <si>
    <t>2923341443273629_</t>
  </si>
  <si>
    <t>8853977676202207_</t>
  </si>
  <si>
    <t>5251884083177623_</t>
  </si>
  <si>
    <t>3805497120557635_</t>
  </si>
  <si>
    <t>8645502714704098_</t>
  </si>
  <si>
    <t>2914927101899525_</t>
  </si>
  <si>
    <t>2423129303434678_</t>
  </si>
  <si>
    <t>5389602141348172_</t>
  </si>
  <si>
    <t>6670089473452789_</t>
  </si>
  <si>
    <t>8197156688505415_</t>
  </si>
  <si>
    <t>5144841942732567_</t>
  </si>
  <si>
    <t>6961014399074707_</t>
  </si>
  <si>
    <t>1258345385862989_</t>
  </si>
  <si>
    <t>3475190380685703_</t>
  </si>
  <si>
    <t>2300049349753103_</t>
  </si>
  <si>
    <t>4492084462058629_</t>
  </si>
  <si>
    <t>2539236007687580_</t>
  </si>
  <si>
    <t>5178947397295958_</t>
  </si>
  <si>
    <t>7433472736936444_</t>
  </si>
  <si>
    <t>8751757366881096_</t>
  </si>
  <si>
    <t>3577831325248117_</t>
  </si>
  <si>
    <t>7795549337488627_</t>
  </si>
  <si>
    <t>3524180967080274_</t>
  </si>
  <si>
    <t>6107945732468121_</t>
  </si>
  <si>
    <t>2800178029791318_</t>
  </si>
  <si>
    <t>2544786751056673_</t>
  </si>
  <si>
    <t>1400707407376807_</t>
  </si>
  <si>
    <t>2132837720712810_</t>
  </si>
  <si>
    <t>1866772188525433_</t>
  </si>
  <si>
    <t>6559471206155768_</t>
  </si>
  <si>
    <t>8496129706161032_</t>
  </si>
  <si>
    <t>7331042822603246_</t>
  </si>
  <si>
    <t>6499549807047523_</t>
  </si>
  <si>
    <t>4687634168697873_</t>
  </si>
  <si>
    <t>4805064491040597_</t>
  </si>
  <si>
    <t>4362385945227649_</t>
  </si>
  <si>
    <t>3268006563779079_</t>
  </si>
  <si>
    <t>4745303512212019_</t>
  </si>
  <si>
    <t>1332183088827815_</t>
  </si>
  <si>
    <t>7105297576246606_</t>
  </si>
  <si>
    <t>6136440716690925_</t>
  </si>
  <si>
    <t>1157707875015357_</t>
  </si>
  <si>
    <t>3576873658511127_</t>
  </si>
  <si>
    <t>5137364837686433_</t>
  </si>
  <si>
    <t>5458912008066503_</t>
  </si>
  <si>
    <t>8577253499405158_</t>
  </si>
  <si>
    <t>3901579167554446_</t>
  </si>
  <si>
    <t>2603766801490002_</t>
  </si>
  <si>
    <t>3865485888184631_</t>
  </si>
  <si>
    <t>7420323539349695_</t>
  </si>
  <si>
    <t>5571559799220122_</t>
  </si>
  <si>
    <t>4587994138758336_</t>
  </si>
  <si>
    <t>4144433361402655_</t>
  </si>
  <si>
    <t>7421569865546487_</t>
  </si>
  <si>
    <t>7898469799762925_</t>
  </si>
  <si>
    <t>5657033390684999_</t>
  </si>
  <si>
    <t>5789326257873032_</t>
  </si>
  <si>
    <t>6635417435666443_</t>
  </si>
  <si>
    <t>8768509621578386_</t>
  </si>
  <si>
    <t>8379352360525519_</t>
  </si>
  <si>
    <t>7417824269845772_</t>
  </si>
  <si>
    <t>4838564114681098_</t>
  </si>
  <si>
    <t>3526851983346348_</t>
  </si>
  <si>
    <t>4861810901104039_</t>
  </si>
  <si>
    <t>3829714748161124_</t>
  </si>
  <si>
    <t>6244818666151331_</t>
  </si>
  <si>
    <t>8407273714334416_</t>
  </si>
  <si>
    <t>2325897472106716_</t>
  </si>
  <si>
    <t>5467870821947819_</t>
  </si>
  <si>
    <t>7281631128828247_</t>
  </si>
  <si>
    <t>4856765094391556_</t>
  </si>
  <si>
    <t>3921577427695197_</t>
  </si>
  <si>
    <t>6836358114727064_</t>
  </si>
  <si>
    <t>3576200725230389_</t>
  </si>
  <si>
    <t>6896074122210625_</t>
  </si>
  <si>
    <t>8836364600907582_</t>
  </si>
  <si>
    <t>1134856789395374_</t>
  </si>
  <si>
    <t>1692806429033437_</t>
  </si>
  <si>
    <t>3732966973646743_</t>
  </si>
  <si>
    <t>4695116965566664_</t>
  </si>
  <si>
    <t>1405103320411658_</t>
  </si>
  <si>
    <t>8414725329594699_</t>
  </si>
  <si>
    <t>5901013320862636_</t>
  </si>
  <si>
    <t>4108369221872741_</t>
  </si>
  <si>
    <t>4248409367092556_</t>
  </si>
  <si>
    <t>3892718988049106_</t>
  </si>
  <si>
    <t>7644719923659247_</t>
  </si>
  <si>
    <t>5866811397533685_</t>
  </si>
  <si>
    <t>2169085488158552_</t>
  </si>
  <si>
    <t>2524728682906070_</t>
  </si>
  <si>
    <t>7786833825767802_</t>
  </si>
  <si>
    <t>2834299210058745_</t>
  </si>
  <si>
    <t>3155991725909224_</t>
  </si>
  <si>
    <t>1666940784197896_</t>
  </si>
  <si>
    <t>5843437022005598_</t>
  </si>
  <si>
    <t>1669876146811508_</t>
  </si>
  <si>
    <t>4759179265388045_</t>
  </si>
  <si>
    <t>7740112737516870_</t>
  </si>
  <si>
    <t>6462295855773640_</t>
  </si>
  <si>
    <t>2906988989663353_</t>
  </si>
  <si>
    <t>3451531095191602_</t>
  </si>
  <si>
    <t>5289753245124295_</t>
  </si>
  <si>
    <t>7875795932877097_</t>
  </si>
  <si>
    <t>7655962467156246_</t>
  </si>
  <si>
    <t>4198653655662543_</t>
  </si>
  <si>
    <t>3586859056096685_</t>
  </si>
  <si>
    <t>4359619506101764_</t>
  </si>
  <si>
    <t>1915260354609427_</t>
  </si>
  <si>
    <t>8818375016362344_</t>
  </si>
  <si>
    <t>1329818792153916_</t>
  </si>
  <si>
    <t>5249488047630580_</t>
  </si>
  <si>
    <t>8290439074370467_</t>
  </si>
  <si>
    <t>8133917832932751_</t>
  </si>
  <si>
    <t>5508836973993525_</t>
  </si>
  <si>
    <t>6701471212830763_</t>
  </si>
  <si>
    <t>7550299106089252_</t>
  </si>
  <si>
    <t>7204408461417047_</t>
  </si>
  <si>
    <t>8174455722170889_</t>
  </si>
  <si>
    <t>4433508754388559_</t>
  </si>
  <si>
    <t>7638435106054560_</t>
  </si>
  <si>
    <t>3838269351169924_</t>
  </si>
  <si>
    <t>1772626267691218_</t>
  </si>
  <si>
    <t>7596465768289224_</t>
  </si>
  <si>
    <t>4855804216445225_</t>
  </si>
  <si>
    <t>2674365025699370_</t>
  </si>
  <si>
    <t>2338896099770008_</t>
  </si>
  <si>
    <t>6224089522651093_</t>
  </si>
  <si>
    <t>3723248068482752_</t>
  </si>
  <si>
    <t>7683739546183002_</t>
  </si>
  <si>
    <t>2639332004623745_</t>
  </si>
  <si>
    <t>3207661099977838_</t>
  </si>
  <si>
    <t>2243073175906773_</t>
  </si>
  <si>
    <t>6186194337990758_</t>
  </si>
  <si>
    <t>6258189396185327_</t>
  </si>
  <si>
    <t>2245280661965915_</t>
  </si>
  <si>
    <t>3658705962561881_</t>
  </si>
  <si>
    <t>6315394852860187_</t>
  </si>
  <si>
    <t>7377190981529064_</t>
  </si>
  <si>
    <t>5857906177558635_</t>
  </si>
  <si>
    <t>8272677069350772_</t>
  </si>
  <si>
    <t>4433315762233649_</t>
  </si>
  <si>
    <t>6666559063731280_</t>
  </si>
  <si>
    <t>5822689735943854_</t>
  </si>
  <si>
    <t>4319519547771119_</t>
  </si>
  <si>
    <t>2565967466638024_</t>
  </si>
  <si>
    <t>5403745133670433_</t>
  </si>
  <si>
    <t>6358593868243158_</t>
  </si>
  <si>
    <t>8248296824290909_</t>
  </si>
  <si>
    <t>1147644773561047_</t>
  </si>
  <si>
    <t>8651919831328031_</t>
  </si>
  <si>
    <t>7841501525894979_</t>
  </si>
  <si>
    <t>4473336421486403_</t>
  </si>
  <si>
    <t>5231273242166739_</t>
  </si>
  <si>
    <t>3321712132293901_</t>
  </si>
  <si>
    <t>5416508309172723_</t>
  </si>
  <si>
    <t>2525544976489434_</t>
  </si>
  <si>
    <t>3504160306239896_</t>
  </si>
  <si>
    <t>1449541513617818_</t>
  </si>
  <si>
    <t>3355850955914955_</t>
  </si>
  <si>
    <t>1250778165320155_</t>
  </si>
  <si>
    <t>3320084889392513_</t>
  </si>
  <si>
    <t>6434824389887846_</t>
  </si>
  <si>
    <t>8278699800797128_</t>
  </si>
  <si>
    <t>4190992619577693_</t>
  </si>
  <si>
    <t>3742612015552807_</t>
  </si>
  <si>
    <t>3287958074157639_</t>
  </si>
  <si>
    <t>2113974632866161_</t>
  </si>
  <si>
    <t>8534486170369245_</t>
  </si>
  <si>
    <t>6432060951404764_</t>
  </si>
  <si>
    <t>1515870947055785_</t>
  </si>
  <si>
    <t>7735430275234261_</t>
  </si>
  <si>
    <t>6117073756383115_</t>
  </si>
  <si>
    <t>2506563332595288_</t>
  </si>
  <si>
    <t>1227897418900597_</t>
  </si>
  <si>
    <t>4757878194417468_</t>
  </si>
  <si>
    <t>4283635093390021_</t>
  </si>
  <si>
    <t>1614148049506202_</t>
  </si>
  <si>
    <t>4897128696460091_</t>
  </si>
  <si>
    <t>8860399612170141_</t>
  </si>
  <si>
    <t>8620158182830816_</t>
  </si>
  <si>
    <t>6836725324978003_</t>
  </si>
  <si>
    <t>5639703040034564_</t>
  </si>
  <si>
    <t>6617166063521572_</t>
  </si>
  <si>
    <t>1909376642630894_</t>
  </si>
  <si>
    <t>2695609359942200_</t>
  </si>
  <si>
    <t>4213871962574223_</t>
  </si>
  <si>
    <t>5108511138941876_</t>
  </si>
  <si>
    <t>7237409262502876_</t>
  </si>
  <si>
    <t>2385992933295549_</t>
  </si>
  <si>
    <t>5426864645036539_</t>
  </si>
  <si>
    <t>3296725320368855_</t>
  </si>
  <si>
    <t>6851649620602567_</t>
  </si>
  <si>
    <t>1849604814405260_</t>
  </si>
  <si>
    <t>6712285400759012_</t>
  </si>
  <si>
    <t>4872967161734591_</t>
  </si>
  <si>
    <t>8178825285912561_</t>
  </si>
  <si>
    <t>7788990713196515_</t>
  </si>
  <si>
    <t>4327188492801368_</t>
  </si>
  <si>
    <t>5621467447848200_</t>
  </si>
  <si>
    <t>7249600029956766_</t>
  </si>
  <si>
    <t>1538438204006835_</t>
  </si>
  <si>
    <t>7828543699645187_</t>
  </si>
  <si>
    <t>3225411582749475_</t>
  </si>
  <si>
    <t>1885238303664741_</t>
  </si>
  <si>
    <t>4307059761864223_</t>
  </si>
  <si>
    <t>6862448031077361_</t>
  </si>
  <si>
    <t>6750789334969862_</t>
  </si>
  <si>
    <t>5507623648258548_</t>
  </si>
  <si>
    <t>2844303191328589_</t>
  </si>
  <si>
    <t>8307982215848505_</t>
  </si>
  <si>
    <t>7171017258296632_</t>
  </si>
  <si>
    <t>7299361666634091_</t>
  </si>
  <si>
    <t>6349956285579771_</t>
  </si>
  <si>
    <t>6299657375120493_</t>
  </si>
  <si>
    <t>2644317362368189_</t>
  </si>
  <si>
    <t>3719890044917494_</t>
  </si>
  <si>
    <t>5368153771639869_</t>
  </si>
  <si>
    <t>2731083764577248_</t>
  </si>
  <si>
    <t>2146956298017563_</t>
  </si>
  <si>
    <t>5645404979688637_</t>
  </si>
  <si>
    <t>1774551767750365_</t>
  </si>
  <si>
    <t>3847218503816798_</t>
  </si>
  <si>
    <t>1388982235259963_</t>
  </si>
  <si>
    <t>3872774097676583_</t>
  </si>
  <si>
    <t>5494546495821476_</t>
  </si>
  <si>
    <t>7209117189432660_</t>
  </si>
  <si>
    <t>2298353053260059_</t>
  </si>
  <si>
    <t>2822978357491724_</t>
  </si>
  <si>
    <t>6390079877594768_</t>
  </si>
  <si>
    <t>5303276781588786_</t>
  </si>
  <si>
    <t>4244902360741308_</t>
  </si>
  <si>
    <t>5410392957684238_</t>
  </si>
  <si>
    <t>4827205840153680_</t>
  </si>
  <si>
    <t>8633510987100525_</t>
  </si>
  <si>
    <t>6753771049564492_</t>
  </si>
  <si>
    <t>1613738859367731_</t>
  </si>
  <si>
    <t>1495617741028708_</t>
  </si>
  <si>
    <t>7424520715816214_</t>
  </si>
  <si>
    <t>6349115174536043_</t>
  </si>
  <si>
    <t>3175710266234706_</t>
  </si>
  <si>
    <t>2331541567353903_</t>
  </si>
  <si>
    <t>2792268056573012_</t>
  </si>
  <si>
    <t>7689401112952808_</t>
  </si>
  <si>
    <t>8749027509654551_</t>
  </si>
  <si>
    <t>7182566240596108_</t>
  </si>
  <si>
    <t>7107254737938791_</t>
  </si>
  <si>
    <t>3849212126492904_</t>
  </si>
  <si>
    <t>2268181205181930_</t>
  </si>
  <si>
    <t>1737652965538739_</t>
  </si>
  <si>
    <t>5229765634129422_</t>
  </si>
  <si>
    <t>4600320672696764_</t>
  </si>
  <si>
    <t>1704240691125689_</t>
  </si>
  <si>
    <t>6130867527737224_</t>
  </si>
  <si>
    <t>7113567538427547_</t>
  </si>
  <si>
    <t>5826766242654544_</t>
  </si>
  <si>
    <t>4569245432560803_</t>
  </si>
  <si>
    <t>8790239465631034_</t>
  </si>
  <si>
    <t>6105970215136965_</t>
  </si>
  <si>
    <t>5389242169556776_</t>
  </si>
  <si>
    <t>2593272959614371_</t>
  </si>
  <si>
    <t>8868614460881276_</t>
  </si>
  <si>
    <t>6778831599950047_</t>
  </si>
  <si>
    <t>3968976647828937_</t>
  </si>
  <si>
    <t>3777376261098921_</t>
  </si>
  <si>
    <t>7701777597484311_</t>
  </si>
  <si>
    <t>8793948746821221_</t>
  </si>
  <si>
    <t>8189539046639037_</t>
  </si>
  <si>
    <t>5915173906963103_</t>
  </si>
  <si>
    <t>7649532253669339_</t>
  </si>
  <si>
    <t>7282897010142820_</t>
  </si>
  <si>
    <t>3399398581201248_</t>
  </si>
  <si>
    <t>8497098614048823_</t>
  </si>
  <si>
    <t>8517452015862786_</t>
  </si>
  <si>
    <t>7910986578663235_</t>
  </si>
  <si>
    <t>7550375774575960_</t>
  </si>
  <si>
    <t>5389326875311089_</t>
  </si>
  <si>
    <t>7155579050348082_</t>
  </si>
  <si>
    <t>2229086639130953_</t>
  </si>
  <si>
    <t>7705706442926342_</t>
  </si>
  <si>
    <t>8260851648645604_</t>
  </si>
  <si>
    <t>4676636101100504_</t>
  </si>
  <si>
    <t>1164230305362378_</t>
  </si>
  <si>
    <t>6892560430120232_</t>
  </si>
  <si>
    <t>7836663207935349_</t>
  </si>
  <si>
    <t>5617878442185200_</t>
  </si>
  <si>
    <t>5857733791422106_</t>
  </si>
  <si>
    <t>4324004150456622_</t>
  </si>
  <si>
    <t>1656144431338054_</t>
  </si>
  <si>
    <t>5295178670794531_</t>
  </si>
  <si>
    <t>6464388157175693_</t>
  </si>
  <si>
    <t>1193648736273114_</t>
  </si>
  <si>
    <t>4433853570175081_</t>
  </si>
  <si>
    <t>6244015412590573_</t>
  </si>
  <si>
    <t>7863343852309512_</t>
  </si>
  <si>
    <t>2177060287110121_</t>
  </si>
  <si>
    <t>3396988304928758_</t>
  </si>
  <si>
    <t>2240263896011817_</t>
  </si>
  <si>
    <t>3675734301130416_</t>
  </si>
  <si>
    <t>7553611870271247_</t>
  </si>
  <si>
    <t>2680936593639442_</t>
  </si>
  <si>
    <t>2769721710136638_</t>
  </si>
  <si>
    <t>5635954704941727_</t>
  </si>
  <si>
    <t>7184842600089471_</t>
  </si>
  <si>
    <t>3563471496745172_</t>
  </si>
  <si>
    <t>3798938193408957_</t>
  </si>
  <si>
    <t>8739589963778126_</t>
  </si>
  <si>
    <t>8218796979280672_</t>
  </si>
  <si>
    <t>8689665877851669_</t>
  </si>
  <si>
    <t>2517685760170018_</t>
  </si>
  <si>
    <t>4597899410504025_</t>
  </si>
  <si>
    <t>3396750109040740_</t>
  </si>
  <si>
    <t>7637038606865631_</t>
  </si>
  <si>
    <t>8569554467933048_</t>
  </si>
  <si>
    <t>1915727700792481_</t>
  </si>
  <si>
    <t>4490210081629478_</t>
  </si>
  <si>
    <t>4716128991612997_</t>
  </si>
  <si>
    <t>7169951281813309_</t>
  </si>
  <si>
    <t>1713707462095286_</t>
  </si>
  <si>
    <t>2545156636523074_</t>
  </si>
  <si>
    <t>4652691581290092_</t>
  </si>
  <si>
    <t>3119214493937054_</t>
  </si>
  <si>
    <t>4432823837243189_</t>
  </si>
  <si>
    <t>2217929033928117_</t>
  </si>
  <si>
    <t>4184178514157662_</t>
  </si>
  <si>
    <t>6548338599968470_</t>
  </si>
  <si>
    <t>7541707051966419_</t>
  </si>
  <si>
    <t>2828620735005154_</t>
  </si>
  <si>
    <t>7798354574972743_</t>
  </si>
  <si>
    <t>8833409199768462_</t>
  </si>
  <si>
    <t>1711732592346950_</t>
  </si>
  <si>
    <t>6477359589588166_</t>
  </si>
  <si>
    <t>6377339200928632_</t>
  </si>
  <si>
    <t>4595380246157517_</t>
  </si>
  <si>
    <t>8485059630427334_</t>
  </si>
  <si>
    <t>1784433825242348_</t>
  </si>
  <si>
    <t>2764600476646395_</t>
  </si>
  <si>
    <t>5621046015343381_</t>
  </si>
  <si>
    <t>2626117185893300_</t>
  </si>
  <si>
    <t>7901911620902181_</t>
  </si>
  <si>
    <t>4140009278651369_</t>
  </si>
  <si>
    <t>5373041573429792_</t>
  </si>
  <si>
    <t>5773165107401933_</t>
  </si>
  <si>
    <t>2326431032443292_</t>
  </si>
  <si>
    <t>7661383247453713_</t>
  </si>
  <si>
    <t>8729339924740919_</t>
  </si>
  <si>
    <t>7494565004388506_</t>
  </si>
  <si>
    <t>4379152990519663_</t>
  </si>
  <si>
    <t>6588514256124289_</t>
  </si>
  <si>
    <t>4903580161190594_</t>
  </si>
  <si>
    <t>8507325299607466_</t>
  </si>
  <si>
    <t>6530783504031848_</t>
  </si>
  <si>
    <t>1278087604270318_</t>
  </si>
  <si>
    <t>8611269986146746_</t>
  </si>
  <si>
    <t>5886313948751049_</t>
  </si>
  <si>
    <t>2725241939957472_</t>
  </si>
  <si>
    <t>6706751812886188_</t>
  </si>
  <si>
    <t>3362844698208435_</t>
  </si>
  <si>
    <t>1289218229026670_</t>
  </si>
  <si>
    <t>7390977787138491_</t>
  </si>
  <si>
    <t>2470071963696377_</t>
  </si>
  <si>
    <t>5324145099888819_</t>
  </si>
  <si>
    <t>6318770897379077_</t>
  </si>
  <si>
    <t>8567934783477899_</t>
  </si>
  <si>
    <t>5684541727283331_</t>
  </si>
  <si>
    <t>6212475631624035_</t>
  </si>
  <si>
    <t>6757472038920009_</t>
  </si>
  <si>
    <t>1491788430537352_</t>
  </si>
  <si>
    <t>7908453181852563_</t>
  </si>
  <si>
    <t>3188713741703232_</t>
  </si>
  <si>
    <t>5553924480608045_</t>
  </si>
  <si>
    <t>5286224753765280_</t>
  </si>
  <si>
    <t>5661947040723728_</t>
  </si>
  <si>
    <t>2327621028505836_</t>
  </si>
  <si>
    <t>6198202597318086_</t>
  </si>
  <si>
    <t>3728106422051605_</t>
  </si>
  <si>
    <t>7674829232849087_</t>
  </si>
  <si>
    <t>7451729768002638_</t>
  </si>
  <si>
    <t>6324618584304008_</t>
  </si>
  <si>
    <t>1570391213110860_</t>
  </si>
  <si>
    <t>6787524166195114_</t>
  </si>
  <si>
    <t>8328718460766131_</t>
  </si>
  <si>
    <t>6762691263604839_</t>
  </si>
  <si>
    <t>6240667296815391_</t>
  </si>
  <si>
    <t>4371601432281578_</t>
  </si>
  <si>
    <t>5156257993608127_</t>
  </si>
  <si>
    <t>6565873007606945_</t>
  </si>
  <si>
    <t>8459297406124084_</t>
  </si>
  <si>
    <t>3916448149638780_</t>
  </si>
  <si>
    <t>5630093371158843_</t>
  </si>
  <si>
    <t>5750671427280813_</t>
  </si>
  <si>
    <t>3892998478219158_</t>
  </si>
  <si>
    <t>2414007675481618_</t>
  </si>
  <si>
    <t>4739060776370449_</t>
  </si>
  <si>
    <t>1416867120907768_</t>
  </si>
  <si>
    <t>6909452285205999_</t>
  </si>
  <si>
    <t>3408699154351131_</t>
  </si>
  <si>
    <t>3142178851932896_</t>
  </si>
  <si>
    <t>4559443430924126_</t>
  </si>
  <si>
    <t>1359873046174505_</t>
  </si>
  <si>
    <t>8763555790656423_</t>
  </si>
  <si>
    <t>6422991745930897_</t>
  </si>
  <si>
    <t>2946694124224547_</t>
  </si>
  <si>
    <t>4367830045153068_</t>
  </si>
  <si>
    <t>2823361420566715_</t>
  </si>
  <si>
    <t>3895066291490871_</t>
  </si>
  <si>
    <t>3873953937040226_</t>
  </si>
  <si>
    <t>4835275156221609_</t>
  </si>
  <si>
    <t>1835066924883604_</t>
  </si>
  <si>
    <t>3198985337393163_</t>
  </si>
  <si>
    <t>1175166474837023_</t>
  </si>
  <si>
    <t>4150786182536851_</t>
  </si>
  <si>
    <t>2569748044417850_</t>
  </si>
  <si>
    <t>4491330757394435_</t>
  </si>
  <si>
    <t>2804278810701185_</t>
  </si>
  <si>
    <t>2754785301225274_</t>
  </si>
  <si>
    <t>5256043546586010_</t>
  </si>
  <si>
    <t>5473948996392691_</t>
  </si>
  <si>
    <t>1364226168348037_</t>
  </si>
  <si>
    <t>8624301629663474_</t>
  </si>
  <si>
    <t>4454026487570874_</t>
  </si>
  <si>
    <t>1362810629597789_</t>
  </si>
  <si>
    <t>3743144460109164_</t>
  </si>
  <si>
    <t>4888916575486802_</t>
  </si>
  <si>
    <t>6556465253596910_</t>
  </si>
  <si>
    <t>3639464646901965_</t>
  </si>
  <si>
    <t>7272589246688480_</t>
  </si>
  <si>
    <t>6366936266772381_</t>
  </si>
  <si>
    <t>3783784949943355_</t>
  </si>
  <si>
    <t>3460088582517742_</t>
  </si>
  <si>
    <t>1542058308844429_</t>
  </si>
  <si>
    <t>5625017128658520_</t>
  </si>
  <si>
    <t>7445590240721938_</t>
  </si>
  <si>
    <t>5388288605369377_</t>
  </si>
  <si>
    <t>4203199485776268_</t>
  </si>
  <si>
    <t>5439411676229367_</t>
  </si>
  <si>
    <t>4504993998425304_</t>
  </si>
  <si>
    <t>3900216287943164_</t>
  </si>
  <si>
    <t>2185123087828014_</t>
  </si>
  <si>
    <t>3534198666614968_</t>
  </si>
  <si>
    <t>6285185081206988_</t>
  </si>
  <si>
    <t>1264996874657917_</t>
  </si>
  <si>
    <t>3209281592124032_</t>
  </si>
  <si>
    <t>6398973993734019_</t>
  </si>
  <si>
    <t>8457691358767441_</t>
  </si>
  <si>
    <t>8536552375072782_</t>
  </si>
  <si>
    <t>5774941756703233_</t>
  </si>
  <si>
    <t>3312594722694169_</t>
  </si>
  <si>
    <t>4404313891646733_</t>
  </si>
  <si>
    <t>2152703060620513_</t>
  </si>
  <si>
    <t>3861124659271592_</t>
  </si>
  <si>
    <t>2770907193580356_</t>
  </si>
  <si>
    <t>1456417069673975_</t>
  </si>
  <si>
    <t>2207998412550631_</t>
  </si>
  <si>
    <t>5784375084629407_</t>
  </si>
  <si>
    <t>1199041370816610_</t>
  </si>
  <si>
    <t>2552611299974700_</t>
  </si>
  <si>
    <t>7690517695921082_</t>
  </si>
  <si>
    <t>5419064689709513_</t>
  </si>
  <si>
    <t>7520487888972184_</t>
  </si>
  <si>
    <t>2425957255454123_</t>
  </si>
  <si>
    <t>6320921110094988_</t>
  </si>
  <si>
    <t>4305924223075114_</t>
  </si>
  <si>
    <t>6463936648916140_</t>
  </si>
  <si>
    <t>6354039267201016_</t>
  </si>
  <si>
    <t>1775822622604053_</t>
  </si>
  <si>
    <t>4134511080758802_</t>
  </si>
  <si>
    <t>2188727300808868_</t>
  </si>
  <si>
    <t>5659061478839954_</t>
  </si>
  <si>
    <t>5469034064401831_</t>
  </si>
  <si>
    <t>6312295186561389_</t>
  </si>
  <si>
    <t>3434233696591162_</t>
  </si>
  <si>
    <t>4823125114701002_</t>
  </si>
  <si>
    <t>4701984425549779_</t>
  </si>
  <si>
    <t>4218666656853869_</t>
  </si>
  <si>
    <t>2149448139748325_</t>
  </si>
  <si>
    <t>2887252886279389_</t>
  </si>
  <si>
    <t>1615076774016285_</t>
  </si>
  <si>
    <t>2330451573967306_</t>
  </si>
  <si>
    <t>2417000936718008_</t>
  </si>
  <si>
    <t>3905815027745235_</t>
  </si>
  <si>
    <t>2432081116418536_</t>
  </si>
  <si>
    <t>3911418838563893_</t>
  </si>
  <si>
    <t>3783469976429604_</t>
  </si>
  <si>
    <t>1587455021515085_</t>
  </si>
  <si>
    <t>2329252745332066_</t>
  </si>
  <si>
    <t>4942393072935333_</t>
  </si>
  <si>
    <t>8519481314923935_</t>
  </si>
  <si>
    <t>2225487820485088_</t>
  </si>
  <si>
    <t>1208948385567498_</t>
  </si>
  <si>
    <t>2813023357316631_</t>
  </si>
  <si>
    <t>8857773286372393_</t>
  </si>
  <si>
    <t>3365521509955041_</t>
  </si>
  <si>
    <t>4937159072025510_</t>
  </si>
  <si>
    <t>5515501635229250_</t>
  </si>
  <si>
    <t>6711772968424897_</t>
  </si>
  <si>
    <t>1613341696136782_</t>
  </si>
  <si>
    <t>7859728190145777_</t>
  </si>
  <si>
    <t>4521496205473990_</t>
  </si>
  <si>
    <t>7343327559570258_</t>
  </si>
  <si>
    <t>8202476226986745_</t>
  </si>
  <si>
    <t>4304091769694845_</t>
  </si>
  <si>
    <t>8379800632076689_</t>
  </si>
  <si>
    <t>2263963402170127_</t>
  </si>
  <si>
    <t>7511555983554313_</t>
  </si>
  <si>
    <t>4271003473471120_</t>
  </si>
  <si>
    <t>1913693397166173_</t>
  </si>
  <si>
    <t>4866859595415477_</t>
  </si>
  <si>
    <t>4300786735986384_</t>
  </si>
  <si>
    <t>4870986385416452_</t>
  </si>
  <si>
    <t>5455764133889497_</t>
  </si>
  <si>
    <t>2231566825348274_</t>
  </si>
  <si>
    <t>2599055259334987_</t>
  </si>
  <si>
    <t>2660753956851688_</t>
  </si>
  <si>
    <t>3924225434117628_</t>
  </si>
  <si>
    <t>8246932446277911_</t>
  </si>
  <si>
    <t>4904549923742434_</t>
  </si>
  <si>
    <t>5441286170451626_</t>
  </si>
  <si>
    <t>7916292518873242_</t>
  </si>
  <si>
    <t>5765636967763277_</t>
  </si>
  <si>
    <t>3449408577256977_</t>
  </si>
  <si>
    <t>1101826510693013_</t>
  </si>
  <si>
    <t>1577563039414170_</t>
  </si>
  <si>
    <t>6858817767251648_</t>
  </si>
  <si>
    <t>7186064091543320_</t>
  </si>
  <si>
    <t>1902370384613620_</t>
  </si>
  <si>
    <t>1539189200782636_</t>
  </si>
  <si>
    <t>4409748909150227_</t>
  </si>
  <si>
    <t>7224772731027530_</t>
  </si>
  <si>
    <t>8326631348672308_</t>
  </si>
  <si>
    <t>3855092946488048_</t>
  </si>
  <si>
    <t>3841587437785741_</t>
  </si>
  <si>
    <t>6843135069855873_</t>
  </si>
  <si>
    <t>2559861359152953_</t>
  </si>
  <si>
    <t>7750374567579757_</t>
  </si>
  <si>
    <t>3869925587207701_</t>
  </si>
  <si>
    <t>2459206538349480_</t>
  </si>
  <si>
    <t>1630455099389865_</t>
  </si>
  <si>
    <t>4827339812466754_</t>
  </si>
  <si>
    <t>2679950453741276_</t>
  </si>
  <si>
    <t>7316599349965486_</t>
  </si>
  <si>
    <t>6598574084637549_</t>
  </si>
  <si>
    <t>8228915649236575_</t>
  </si>
  <si>
    <t>6846546860173394_</t>
  </si>
  <si>
    <t>1463216740956055_</t>
  </si>
  <si>
    <t>5361098396399662_</t>
  </si>
  <si>
    <t>1861516220627389_</t>
  </si>
  <si>
    <t>6632927639484580_</t>
  </si>
  <si>
    <t>4163414458361666_</t>
  </si>
  <si>
    <t>2274531037472388_</t>
  </si>
  <si>
    <t>6875503488323165_</t>
  </si>
  <si>
    <t>8718885926372981_</t>
  </si>
  <si>
    <t>5167848827936088_</t>
  </si>
  <si>
    <t>3720274483671314_</t>
  </si>
  <si>
    <t>8692298020126039_</t>
  </si>
  <si>
    <t>5883225016098356_</t>
  </si>
  <si>
    <t>7612476986313134_</t>
  </si>
  <si>
    <t>3607497642647466_</t>
  </si>
  <si>
    <t>8606944426096395_</t>
  </si>
  <si>
    <t>5689952927756027_</t>
  </si>
  <si>
    <t>7867195375629264_</t>
  </si>
  <si>
    <t>6740707727817810_</t>
  </si>
  <si>
    <t>5799840582674346_</t>
  </si>
  <si>
    <t>3662058484955878_</t>
  </si>
  <si>
    <t>6783576201933457_</t>
  </si>
  <si>
    <t>4858317287229896_</t>
  </si>
  <si>
    <t>5568454247336128_</t>
  </si>
  <si>
    <t>SG P1 L6h</t>
  </si>
  <si>
    <t>8651395289599282_</t>
  </si>
  <si>
    <t>1212909851829938_</t>
  </si>
  <si>
    <t>1557658387214167_</t>
  </si>
  <si>
    <t>2736300623897060_</t>
  </si>
  <si>
    <t>2124194434211963_</t>
  </si>
  <si>
    <t>7256924427639168_</t>
  </si>
  <si>
    <t>5132621717240269_</t>
  </si>
  <si>
    <t>7764610688383787_</t>
  </si>
  <si>
    <t>7318008634204071_</t>
  </si>
  <si>
    <t>7427566354880382_</t>
  </si>
  <si>
    <t>3513282841146886_</t>
  </si>
  <si>
    <t>1193615186973680_</t>
  </si>
  <si>
    <t>7831051537587553_</t>
  </si>
  <si>
    <t>3555805021553872_</t>
  </si>
  <si>
    <t>8782813849654456_</t>
  </si>
  <si>
    <t>1624313997498991_</t>
  </si>
  <si>
    <t>1243019659274559_</t>
  </si>
  <si>
    <t>3913755103716481_</t>
  </si>
  <si>
    <t>1864748480176866_</t>
  </si>
  <si>
    <t>7853305160307058_</t>
  </si>
  <si>
    <t>7860070191324675_</t>
  </si>
  <si>
    <t>4214090290939631_</t>
  </si>
  <si>
    <t>2805039950285383_</t>
  </si>
  <si>
    <t>3790769689514945_</t>
  </si>
  <si>
    <t>5206828459307391_</t>
  </si>
  <si>
    <t>2301233915729516_</t>
  </si>
  <si>
    <t>6959558423740495_</t>
  </si>
  <si>
    <t>2355269729620259_</t>
  </si>
  <si>
    <t>2686273670040492_</t>
  </si>
  <si>
    <t>8579333213041253_</t>
  </si>
  <si>
    <t>8861237070134465_</t>
  </si>
  <si>
    <t>7127695592811937_</t>
  </si>
  <si>
    <t>1662164218485559_</t>
  </si>
  <si>
    <t>3744799167542438_</t>
  </si>
  <si>
    <t>8649425672338763_</t>
  </si>
  <si>
    <t>8308950997005850_</t>
  </si>
  <si>
    <t>2918442419571103_</t>
  </si>
  <si>
    <t>8477181105081864_</t>
  </si>
  <si>
    <t>5653436438275781_</t>
  </si>
  <si>
    <t>2375605202249541_</t>
  </si>
  <si>
    <t>8401083569374655_</t>
  </si>
  <si>
    <t>3509201199452822_</t>
  </si>
  <si>
    <t>5345408607047090_</t>
  </si>
  <si>
    <t>6674163555112791_</t>
  </si>
  <si>
    <t>3702408238898267_</t>
  </si>
  <si>
    <t>3183465010065129_</t>
  </si>
  <si>
    <t>6838531653525144_</t>
  </si>
  <si>
    <t>2389290780964782_</t>
  </si>
  <si>
    <t>4172475892635142_</t>
  </si>
  <si>
    <t>1487294526503406_</t>
  </si>
  <si>
    <t>3433408592871721_</t>
  </si>
  <si>
    <t>1725228936170410_</t>
  </si>
  <si>
    <t>5640850215827592_</t>
  </si>
  <si>
    <t>4241168705791858_</t>
  </si>
  <si>
    <t>7261226599292033_</t>
  </si>
  <si>
    <t>4394732404238005_</t>
  </si>
  <si>
    <t>5622720447386371_</t>
  </si>
  <si>
    <t>2786788151160301_</t>
  </si>
  <si>
    <t>2126427838421703_</t>
  </si>
  <si>
    <t>2254445726081900_</t>
  </si>
  <si>
    <t>1660662140604462_</t>
  </si>
  <si>
    <t>2212287312168668_</t>
  </si>
  <si>
    <t>2372679016386150_</t>
  </si>
  <si>
    <t>2241560762023307_</t>
  </si>
  <si>
    <t>6389537905108215_</t>
  </si>
  <si>
    <t>5995550068731162_</t>
  </si>
  <si>
    <t>1232400789176084_</t>
  </si>
  <si>
    <t>7400231191370049_</t>
  </si>
  <si>
    <t>2316928179346632_</t>
  </si>
  <si>
    <t>3659775040331578_</t>
  </si>
  <si>
    <t>6572060253926274_</t>
  </si>
  <si>
    <t>5175174305395415_</t>
  </si>
  <si>
    <t>3475729946008579_</t>
  </si>
  <si>
    <t>6445463872905971_</t>
  </si>
  <si>
    <t>3695914467324423_</t>
  </si>
  <si>
    <t>1771799483172751_</t>
  </si>
  <si>
    <t>2445080982604750_</t>
  </si>
  <si>
    <t>7733601148401114_</t>
  </si>
  <si>
    <t>2551171596639434_</t>
  </si>
  <si>
    <t>4237086241465105_</t>
  </si>
  <si>
    <t>2674031547634703_</t>
  </si>
  <si>
    <t>2353436115864289_</t>
  </si>
  <si>
    <t>3331665460645851_</t>
  </si>
  <si>
    <t>6137534919302778_</t>
  </si>
  <si>
    <t>5843115797487381_</t>
  </si>
  <si>
    <t>5232132812915338_</t>
  </si>
  <si>
    <t>5195826287332094_</t>
  </si>
  <si>
    <t>2819745556009766_</t>
  </si>
  <si>
    <t>5450393733987457_</t>
  </si>
  <si>
    <t>1421983032734439_</t>
  </si>
  <si>
    <t>4677390671614734_</t>
  </si>
  <si>
    <t>8889557003715392_</t>
  </si>
  <si>
    <t>1220659309093735_</t>
  </si>
  <si>
    <t>2116679347524329_</t>
  </si>
  <si>
    <t>1447055693925965_</t>
  </si>
  <si>
    <t>2720117685768807_</t>
  </si>
  <si>
    <t>5572278409587577_</t>
  </si>
  <si>
    <t>6486028014319445_</t>
  </si>
  <si>
    <t>2872740510136558_</t>
  </si>
  <si>
    <t>2472287573165219_</t>
  </si>
  <si>
    <t>1396501972611174_</t>
  </si>
  <si>
    <t>1500956829061825_</t>
  </si>
  <si>
    <t>3902011002376075_</t>
  </si>
  <si>
    <t>4473618800499102_</t>
  </si>
  <si>
    <t>4388759244373508_</t>
  </si>
  <si>
    <t>1187686533427993_</t>
  </si>
  <si>
    <t>4578451280914984_</t>
  </si>
  <si>
    <t>6272554379789005_</t>
  </si>
  <si>
    <t>5759408778036728_</t>
  </si>
  <si>
    <t>6118067555399970_</t>
  </si>
  <si>
    <t>6422977626392248_</t>
  </si>
  <si>
    <t>3920606675858040_</t>
  </si>
  <si>
    <t>2647988811320727_</t>
  </si>
  <si>
    <t>3152405872993434_</t>
  </si>
  <si>
    <t>6788649918110508_</t>
  </si>
  <si>
    <t>8566215257824353_</t>
  </si>
  <si>
    <t>3766945287399056_</t>
  </si>
  <si>
    <t>2382775125170299_</t>
  </si>
  <si>
    <t>6783683759027531_</t>
  </si>
  <si>
    <t>5543729204777906_</t>
  </si>
  <si>
    <t>6723000622074951_</t>
  </si>
  <si>
    <t>4902673380369651_</t>
  </si>
  <si>
    <t>3548784385317248_</t>
  </si>
  <si>
    <t>4919314970521538_</t>
  </si>
  <si>
    <t>2705097591013363_</t>
  </si>
  <si>
    <t>7202850501031770_</t>
  </si>
  <si>
    <t>4962094235458144_</t>
  </si>
  <si>
    <t>4125108485363018_</t>
  </si>
  <si>
    <t>4850712437522218_</t>
  </si>
  <si>
    <t>5423979334834536_</t>
  </si>
  <si>
    <t>5181189795426674_</t>
  </si>
  <si>
    <t>4141295296047785_</t>
  </si>
  <si>
    <t>3233688471369442_</t>
  </si>
  <si>
    <t>6804743171560019_</t>
  </si>
  <si>
    <t>8239798528556560_</t>
  </si>
  <si>
    <t>1542557153035129_</t>
  </si>
  <si>
    <t>3191792798696698_</t>
  </si>
  <si>
    <t>5785534289964361_</t>
  </si>
  <si>
    <t>4496703840537656_</t>
  </si>
  <si>
    <t>4315425159153919_</t>
  </si>
  <si>
    <t>2591209340255368_</t>
  </si>
  <si>
    <t>7883371335987677_</t>
  </si>
  <si>
    <t>8407238201246023_</t>
  </si>
  <si>
    <t>1454522767374603_</t>
  </si>
  <si>
    <t>2707390494591251_</t>
  </si>
  <si>
    <t>3732680864118335_</t>
  </si>
  <si>
    <t>2695708257141412_</t>
  </si>
  <si>
    <t>6904700205353923_</t>
  </si>
  <si>
    <t>3494854568147749_</t>
  </si>
  <si>
    <t>5443855552212444_</t>
  </si>
  <si>
    <t>4351426677053741_</t>
  </si>
  <si>
    <t>6243668692958135_</t>
  </si>
  <si>
    <t>5523020420592727_</t>
  </si>
  <si>
    <t>1100071863015304_</t>
  </si>
  <si>
    <t>8792363112638510_</t>
  </si>
  <si>
    <t>6664333711246776_</t>
  </si>
  <si>
    <t>3507229024476270_</t>
  </si>
  <si>
    <t>5241629959087762_</t>
  </si>
  <si>
    <t>1348058482982921_</t>
  </si>
  <si>
    <t>2222826045802715_</t>
  </si>
  <si>
    <t>8329104759573685_</t>
  </si>
  <si>
    <t>6712167316734331_</t>
  </si>
  <si>
    <t>2281719878525452_</t>
  </si>
  <si>
    <t>3394267486388208_</t>
  </si>
  <si>
    <t>1648377516153953_</t>
  </si>
  <si>
    <t>8734085058365878_</t>
  </si>
  <si>
    <t>8424985528299299_</t>
  </si>
  <si>
    <t>6610221248054807_</t>
  </si>
  <si>
    <t>2164059777041282_</t>
  </si>
  <si>
    <t>7354011328470871_</t>
  </si>
  <si>
    <t>4138588824917712_</t>
  </si>
  <si>
    <t>4136823631208943_</t>
  </si>
  <si>
    <t>6627397047689582_</t>
  </si>
  <si>
    <t>1465038232457740_</t>
  </si>
  <si>
    <t>7603459758746788_</t>
  </si>
  <si>
    <t>7738185313811537_</t>
  </si>
  <si>
    <t>8675233928149374_</t>
  </si>
  <si>
    <t>6749834223492625_</t>
  </si>
  <si>
    <t>5196266973370597_</t>
  </si>
  <si>
    <t>5182248032740224_</t>
  </si>
  <si>
    <t>5143679285973984_</t>
  </si>
  <si>
    <t>2528516227198942_</t>
  </si>
  <si>
    <t>7338725647609520_</t>
  </si>
  <si>
    <t>7568768041895387_</t>
  </si>
  <si>
    <t>3828122982226899_</t>
  </si>
  <si>
    <t>7485752728696835_</t>
  </si>
  <si>
    <t>4879365119903661_</t>
  </si>
  <si>
    <t>8710731051221011_</t>
  </si>
  <si>
    <t>8323688915626179_</t>
  </si>
  <si>
    <t>3367838879240890_</t>
  </si>
  <si>
    <t>5748851448101443_</t>
  </si>
  <si>
    <t>7465118156064039_</t>
  </si>
  <si>
    <t>2806847510707462_</t>
  </si>
  <si>
    <t>7180809421631123_</t>
  </si>
  <si>
    <t>2506321294278103_</t>
  </si>
  <si>
    <t>5679243323015189_</t>
  </si>
  <si>
    <t>2313969953290580_</t>
  </si>
  <si>
    <t>3130256105196795_</t>
  </si>
  <si>
    <t>4507008033613505_</t>
  </si>
  <si>
    <t>7720187223305032_</t>
  </si>
  <si>
    <t>2274894018191664_</t>
  </si>
  <si>
    <t>1534129545488095_</t>
  </si>
  <si>
    <t>4134818007137229_</t>
  </si>
  <si>
    <t>3732722856877853_</t>
  </si>
  <si>
    <t>4346807785298419_</t>
  </si>
  <si>
    <t>5168440189886959_</t>
  </si>
  <si>
    <t>8709121380579851_</t>
  </si>
  <si>
    <t>2622189339257129_</t>
  </si>
  <si>
    <t>2803768634937728_</t>
  </si>
  <si>
    <t>7779910580861114_</t>
  </si>
  <si>
    <t>2682776330705035_</t>
  </si>
  <si>
    <t>4621092693792300_</t>
  </si>
  <si>
    <t>3510770601953082_</t>
  </si>
  <si>
    <t>8883048723301381_</t>
  </si>
  <si>
    <t>5686004808800889_</t>
  </si>
  <si>
    <t>7353600840412360_</t>
  </si>
  <si>
    <t>8105034464143428_</t>
  </si>
  <si>
    <t>5609669012069840_</t>
  </si>
  <si>
    <t>2263340380150363_</t>
  </si>
  <si>
    <t>6222760013562623_</t>
  </si>
  <si>
    <t>8120587098234708_</t>
  </si>
  <si>
    <t>5198454149017526_</t>
  </si>
  <si>
    <t>5735494370242887_</t>
  </si>
  <si>
    <t>3472370162234031_</t>
  </si>
  <si>
    <t>5373218855116966_</t>
  </si>
  <si>
    <t>1118601199039512_</t>
  </si>
  <si>
    <t>2334012781458363_</t>
  </si>
  <si>
    <t>5176763240314774_</t>
  </si>
  <si>
    <t>7897095090735522_</t>
  </si>
  <si>
    <t>7765073928816532_</t>
  </si>
  <si>
    <t>4480617773807774_</t>
  </si>
  <si>
    <t>8427180313246973_</t>
  </si>
  <si>
    <t>7346428509989921_</t>
  </si>
  <si>
    <t>2623940568488003_</t>
  </si>
  <si>
    <t>6432490978402068_</t>
  </si>
  <si>
    <t>3156692414054389_</t>
  </si>
  <si>
    <t>3215540775263945_</t>
  </si>
  <si>
    <t>1482116296928387_</t>
  </si>
  <si>
    <t>2727733665582110_</t>
  </si>
  <si>
    <t>8573972527460179_</t>
  </si>
  <si>
    <t>7111111154955369_</t>
  </si>
  <si>
    <t>5261562663692135_</t>
  </si>
  <si>
    <t>1803541877369406_</t>
  </si>
  <si>
    <t>4588707730256598_</t>
  </si>
  <si>
    <t>7519295174301237_</t>
  </si>
  <si>
    <t>4677855226771447_</t>
  </si>
  <si>
    <t>8627905333311306_</t>
  </si>
  <si>
    <t>3108634471625644_</t>
  </si>
  <si>
    <t>2797919810927036_</t>
  </si>
  <si>
    <t>4193852316594782_</t>
  </si>
  <si>
    <t>7790266121921653_</t>
  </si>
  <si>
    <t>5312769846396772_</t>
  </si>
  <si>
    <t>1797486822435403_</t>
  </si>
  <si>
    <t>3398530642026035_</t>
  </si>
  <si>
    <t>2432127292266382_</t>
  </si>
  <si>
    <t>6266369918157584_</t>
  </si>
  <si>
    <t>5320815995720375_</t>
  </si>
  <si>
    <t>4855163500527724_</t>
  </si>
  <si>
    <t>1189098893693886_</t>
  </si>
  <si>
    <t>5293999364826377_</t>
  </si>
  <si>
    <t>6405336738574726_</t>
  </si>
  <si>
    <t>7112429352187210_</t>
  </si>
  <si>
    <t>3356044647557320_</t>
  </si>
  <si>
    <t>2322973699106706_</t>
  </si>
  <si>
    <t>1628133406537716_</t>
  </si>
  <si>
    <t>2374710974739155_</t>
  </si>
  <si>
    <t>4356248501090328_</t>
  </si>
  <si>
    <t>3226815698847113_</t>
  </si>
  <si>
    <t>2509794950646102_</t>
  </si>
  <si>
    <t>2138257663023799_</t>
  </si>
  <si>
    <t>1506206388096950_</t>
  </si>
  <si>
    <t>6391596457979232_</t>
  </si>
  <si>
    <t>5590674363269945_</t>
  </si>
  <si>
    <t>1497816858260703_</t>
  </si>
  <si>
    <t>5743482989039132_</t>
  </si>
  <si>
    <t>3385034299387620_</t>
  </si>
  <si>
    <t>8166128978171033_</t>
  </si>
  <si>
    <t>6444885847311764_</t>
  </si>
  <si>
    <t>2444219152570289_</t>
  </si>
  <si>
    <t>3422599304822322_</t>
  </si>
  <si>
    <t>2113167829774822_</t>
  </si>
  <si>
    <t>8667798598979665_</t>
  </si>
  <si>
    <t>1287123100849405_</t>
  </si>
  <si>
    <t>4913759572706973_</t>
  </si>
  <si>
    <t>8728930136063012_</t>
  </si>
  <si>
    <t>6501579884486880_</t>
  </si>
  <si>
    <t>2519456196761413_</t>
  </si>
  <si>
    <t>1843104385655848_</t>
  </si>
  <si>
    <t>5440545855462203_</t>
  </si>
  <si>
    <t>1814820074564277_</t>
  </si>
  <si>
    <t>7924624148699615_</t>
  </si>
  <si>
    <t>4797908796616424_</t>
  </si>
  <si>
    <t>4155581804609270_</t>
  </si>
  <si>
    <t>2821878636821216_</t>
  </si>
  <si>
    <t>4359024785778504_</t>
  </si>
  <si>
    <t>3742256536169655_</t>
  </si>
  <si>
    <t>6467179631194105_</t>
  </si>
  <si>
    <t>6850378488742778_</t>
  </si>
  <si>
    <t>7240544044373196_</t>
  </si>
  <si>
    <t>5916201034941029_</t>
  </si>
  <si>
    <t>7366513321961295_</t>
  </si>
  <si>
    <t>5379997208928399_</t>
  </si>
  <si>
    <t>3103643713254619_</t>
  </si>
  <si>
    <t>4191623507622628_</t>
  </si>
  <si>
    <t>1164477862314270_</t>
  </si>
  <si>
    <t>1898825287079709_</t>
  </si>
  <si>
    <t>6840410625434576_</t>
  </si>
  <si>
    <t>4565116309504756_</t>
  </si>
  <si>
    <t>2179382331295423_</t>
  </si>
  <si>
    <t>7464158605329815_</t>
  </si>
  <si>
    <t>3647123950606589_</t>
  </si>
  <si>
    <t>3219880677804847_</t>
  </si>
  <si>
    <t>4549069526934958_</t>
  </si>
  <si>
    <t>6421873826334429_</t>
  </si>
  <si>
    <t>3897570280119055_</t>
  </si>
  <si>
    <t>6262091190298466_</t>
  </si>
  <si>
    <t>8133661551402758_</t>
  </si>
  <si>
    <t>6440847252029868_</t>
  </si>
  <si>
    <t>7730734945494848_</t>
  </si>
  <si>
    <t>3507508549334782_</t>
  </si>
  <si>
    <t>7767725506760662_</t>
  </si>
  <si>
    <t>6632723255677899_</t>
  </si>
  <si>
    <t>6396955546053386_</t>
  </si>
  <si>
    <t>4973510441486594_</t>
  </si>
  <si>
    <t>8891861555184046_</t>
  </si>
  <si>
    <t>6417353238981535_</t>
  </si>
  <si>
    <t>8631988619826983_</t>
  </si>
  <si>
    <t>7755580641259699_</t>
  </si>
  <si>
    <t>5119984093967752_</t>
  </si>
  <si>
    <t>1854180966762616_</t>
  </si>
  <si>
    <t>3776074763471643_</t>
  </si>
  <si>
    <t>8406517310353683_</t>
  </si>
  <si>
    <t>8400139803733176_</t>
  </si>
  <si>
    <t>2919426098251631_</t>
  </si>
  <si>
    <t>1824016918232120_</t>
  </si>
  <si>
    <t>2886400629218014_</t>
  </si>
  <si>
    <t>6886402254493998_</t>
  </si>
  <si>
    <t>7549589891058721_</t>
  </si>
  <si>
    <t>8389588138828929_</t>
  </si>
  <si>
    <t>6392569537621045_</t>
  </si>
  <si>
    <t>韩悦</t>
  </si>
  <si>
    <t>3519451519844761_</t>
  </si>
  <si>
    <t>1829647709222362_</t>
  </si>
  <si>
    <t>4732367932994080_</t>
  </si>
  <si>
    <t>2515040240258844_</t>
  </si>
  <si>
    <t>8600301116112833_</t>
  </si>
  <si>
    <t>4888255551113181_</t>
  </si>
  <si>
    <t>4903204252759086_</t>
  </si>
  <si>
    <t>3848531884394804_</t>
  </si>
  <si>
    <t>4704231506993212_</t>
  </si>
  <si>
    <t>7304331162536308_</t>
  </si>
  <si>
    <t>4371750209761428_</t>
  </si>
  <si>
    <t>1628061503073299_</t>
  </si>
  <si>
    <t>7390895661185358_</t>
  </si>
  <si>
    <t>4657690524465221_</t>
  </si>
  <si>
    <t>5826500564361624_</t>
  </si>
  <si>
    <t>6680737044919246_</t>
  </si>
  <si>
    <t>5424345666378363_</t>
  </si>
  <si>
    <t>3350314046120280_</t>
  </si>
  <si>
    <t>2529883710914195_</t>
  </si>
  <si>
    <t>6857059634776590_</t>
  </si>
  <si>
    <t>4835793882883509_</t>
  </si>
  <si>
    <t>1783168760234286_</t>
  </si>
  <si>
    <t>8580754969971420_</t>
  </si>
  <si>
    <t>2151352495562218_</t>
  </si>
  <si>
    <t>5337968569945096_</t>
  </si>
  <si>
    <t>5393311960513249_</t>
  </si>
  <si>
    <t>8666887265468219_</t>
  </si>
  <si>
    <t>8269487674029058_</t>
  </si>
  <si>
    <t>3681463612773358_</t>
  </si>
  <si>
    <t>8391767216862943_</t>
  </si>
  <si>
    <t>3296735774266992_</t>
  </si>
  <si>
    <t>2404573714399522_</t>
  </si>
  <si>
    <t>7528058893068374_</t>
  </si>
  <si>
    <t>洛古小呷</t>
  </si>
  <si>
    <t>5609648361885376_</t>
  </si>
  <si>
    <t>3672840336632568_</t>
  </si>
  <si>
    <t>3686300795168094_</t>
  </si>
  <si>
    <t>7415599279302993_</t>
  </si>
  <si>
    <t>2418451743531665_</t>
  </si>
  <si>
    <t>1758206404460109_</t>
  </si>
  <si>
    <t>2170832373547026_</t>
  </si>
  <si>
    <t>4776033959801872_</t>
  </si>
  <si>
    <t>2103274974797668_</t>
  </si>
  <si>
    <t>4899382033893798_</t>
  </si>
  <si>
    <t>6615462341370991_</t>
  </si>
  <si>
    <t>3601839754066125_</t>
  </si>
  <si>
    <t>5895899713930738_</t>
  </si>
  <si>
    <t>6510848148347070_</t>
  </si>
  <si>
    <t>8481575760880119_</t>
  </si>
  <si>
    <t>4458005135557338_</t>
  </si>
  <si>
    <t>5806265278130288_</t>
  </si>
  <si>
    <t>4529256074288127_</t>
  </si>
  <si>
    <t>6218289430918047_</t>
  </si>
  <si>
    <t>3823407412285918_</t>
  </si>
  <si>
    <t>5460076570479176_</t>
  </si>
  <si>
    <t>5834631287142652_</t>
  </si>
  <si>
    <t>4705448682888566_</t>
  </si>
  <si>
    <t>7862621908252240_</t>
  </si>
  <si>
    <t>8527714884894198_</t>
  </si>
  <si>
    <t>2654174040631954_</t>
  </si>
  <si>
    <t>2185275429225421_</t>
  </si>
  <si>
    <t>6229802415548301_</t>
  </si>
  <si>
    <t>1519144802848069_</t>
  </si>
  <si>
    <t>2772402677812073_</t>
  </si>
  <si>
    <t>4805980645378928_</t>
  </si>
  <si>
    <t>5712474744965682_</t>
  </si>
  <si>
    <t>4639927551976477_</t>
  </si>
  <si>
    <t>7904349127153080_</t>
  </si>
  <si>
    <t>3708399198711933_</t>
  </si>
  <si>
    <t>3472613620928476_</t>
  </si>
  <si>
    <t>7767202121241134_</t>
  </si>
  <si>
    <t>3612673189784116_</t>
  </si>
  <si>
    <t>7501219094302934_</t>
  </si>
  <si>
    <t>8353813497100100_</t>
  </si>
  <si>
    <t>8151767639179935_</t>
  </si>
  <si>
    <t>3361458028057529_</t>
  </si>
  <si>
    <t>7480576803559739_</t>
  </si>
  <si>
    <t>1611176800362865_</t>
  </si>
  <si>
    <t>4106083808089939_</t>
  </si>
  <si>
    <t>8886701903271818_</t>
  </si>
  <si>
    <t>6862948893724511_</t>
  </si>
  <si>
    <t>6262717919191871_</t>
  </si>
  <si>
    <t>1692749418041889_</t>
  </si>
  <si>
    <t>1296902956611359_</t>
  </si>
  <si>
    <t>8679655950603065_</t>
  </si>
  <si>
    <t>8860701662619039_</t>
  </si>
  <si>
    <t>6661477594325049_</t>
  </si>
  <si>
    <t>5406887893993695_</t>
  </si>
  <si>
    <t>8172496871623446_</t>
  </si>
  <si>
    <t>5725837847455757_</t>
  </si>
  <si>
    <t>6996478966509153_</t>
  </si>
  <si>
    <t>4137128446629971_</t>
  </si>
  <si>
    <t>5349859689938474_</t>
  </si>
  <si>
    <t>3230374765074087_</t>
  </si>
  <si>
    <t>6930406936079856_</t>
  </si>
  <si>
    <t>4310291226232550_</t>
  </si>
  <si>
    <t>2339124166477206_</t>
  </si>
  <si>
    <t>1673382966092348_</t>
  </si>
  <si>
    <t>4851967102178983_</t>
  </si>
  <si>
    <t>8192718180222078_</t>
  </si>
  <si>
    <t>8276389460284404_</t>
  </si>
  <si>
    <t>8714768966471145_</t>
  </si>
  <si>
    <t>1155868048494417_</t>
  </si>
  <si>
    <t>3874738227409505_</t>
  </si>
  <si>
    <t>3453713550717446_</t>
  </si>
  <si>
    <t>5308975450022681_</t>
  </si>
  <si>
    <t>1472362295583088_</t>
  </si>
  <si>
    <t>3100437663074055_</t>
  </si>
  <si>
    <t>5563126078962749_</t>
  </si>
  <si>
    <t>3289776765658261_</t>
  </si>
  <si>
    <t>2897312956546904_</t>
  </si>
  <si>
    <t>3809950947628694_</t>
  </si>
  <si>
    <t>4489440302164380_</t>
  </si>
  <si>
    <t>8826485198529471_</t>
  </si>
  <si>
    <t>6634261433932385_</t>
  </si>
  <si>
    <t>8732903305076821_</t>
  </si>
  <si>
    <t>6168548445458195_</t>
  </si>
  <si>
    <t>5736711658292631_</t>
  </si>
  <si>
    <t>7253556586628270_</t>
  </si>
  <si>
    <t>6252222138078544_</t>
  </si>
  <si>
    <t>1794314226737006_</t>
  </si>
  <si>
    <t>2474569014018700_</t>
  </si>
  <si>
    <t>5445799746049738_</t>
  </si>
  <si>
    <t>5126436348493653_</t>
  </si>
  <si>
    <t>6328341570797542_</t>
  </si>
  <si>
    <t>1917142656398502_</t>
  </si>
  <si>
    <t>8390537047247809_</t>
  </si>
  <si>
    <t>5606088058561718_</t>
  </si>
  <si>
    <t>3194792146561798_</t>
  </si>
  <si>
    <t>3188784983246796_</t>
  </si>
  <si>
    <t>8340299118027461_</t>
  </si>
  <si>
    <t>1677258944548170_</t>
  </si>
  <si>
    <t>3753131694064682_</t>
  </si>
  <si>
    <t>3697222714049268_</t>
  </si>
  <si>
    <t>2891990113923635_</t>
  </si>
  <si>
    <t>2453935507495081_</t>
  </si>
  <si>
    <t>1664841965642475_</t>
  </si>
  <si>
    <t>4194622327833563_</t>
  </si>
  <si>
    <t>2239613175075001_</t>
  </si>
  <si>
    <t>2226046144972264_</t>
  </si>
  <si>
    <t>6571662711365522_</t>
  </si>
  <si>
    <t>3733059548560756_</t>
  </si>
  <si>
    <t>1253647727755602_</t>
  </si>
  <si>
    <t>8875401306893689_</t>
  </si>
  <si>
    <t>8648118702410989_</t>
  </si>
  <si>
    <t>4596363416504835_</t>
  </si>
  <si>
    <t>1330072402212309_</t>
  </si>
  <si>
    <t>4217840140965192_</t>
  </si>
  <si>
    <t>6156535633725311_</t>
  </si>
  <si>
    <t>8665484462524835_</t>
  </si>
  <si>
    <t>2846515881128281_</t>
  </si>
  <si>
    <t>7677279841820444_</t>
  </si>
  <si>
    <t>8141206347988042_</t>
  </si>
  <si>
    <t>7160560444472496_</t>
  </si>
  <si>
    <t>8172220943163377_</t>
  </si>
  <si>
    <t>6539956682295278_</t>
  </si>
  <si>
    <t>3733652671357514_</t>
  </si>
  <si>
    <t>1486348723059233_</t>
  </si>
  <si>
    <t>3635461730645365_</t>
  </si>
  <si>
    <t>3244401522538405_</t>
  </si>
  <si>
    <t>3701735366905921_</t>
  </si>
  <si>
    <t>5594941665558003_</t>
  </si>
  <si>
    <t>7489848851580318_</t>
  </si>
  <si>
    <t>2575959718479137_</t>
  </si>
  <si>
    <t>1924155350697914_</t>
  </si>
  <si>
    <t>5204122195737738_</t>
  </si>
  <si>
    <t>1892756902115109_</t>
  </si>
  <si>
    <t>3277483925783601_</t>
  </si>
  <si>
    <t>4897244228781066_</t>
  </si>
  <si>
    <t>1454092779186400_</t>
  </si>
  <si>
    <t>5368850994761544_</t>
  </si>
  <si>
    <t>2763757099481505_</t>
  </si>
  <si>
    <t>5174989209352519_</t>
  </si>
  <si>
    <t>8157156535201956_</t>
  </si>
  <si>
    <t>6610495713260155_</t>
  </si>
  <si>
    <t>4740643595766313_</t>
  </si>
  <si>
    <t>1269154722321263_</t>
  </si>
  <si>
    <t>4119927187307211_</t>
  </si>
  <si>
    <t>8910199638739803_</t>
  </si>
  <si>
    <t>3854508473378308_</t>
  </si>
  <si>
    <t>3828597099709385_</t>
  </si>
  <si>
    <t>1295467742006383_</t>
  </si>
  <si>
    <t>4164953515918039_</t>
  </si>
  <si>
    <t>3476855030157846_</t>
  </si>
  <si>
    <t>1921279930861062_</t>
  </si>
  <si>
    <t>2730576972913642_</t>
  </si>
  <si>
    <t>5902352140785958_</t>
  </si>
  <si>
    <t>1870740222761686_</t>
  </si>
  <si>
    <t>5174889618469860_</t>
  </si>
  <si>
    <t>6691398052661551_</t>
  </si>
  <si>
    <t>2523347194885393_</t>
  </si>
  <si>
    <t>1384962433716727_</t>
  </si>
  <si>
    <t>7650845027525723_</t>
  </si>
  <si>
    <t>6167845973686366_</t>
  </si>
  <si>
    <t>6584297369538662_</t>
  </si>
  <si>
    <t>2615977813927308_</t>
  </si>
  <si>
    <t>5118344961651484_</t>
  </si>
  <si>
    <t>3595285458114723_</t>
  </si>
  <si>
    <t>4775491190110911_</t>
  </si>
  <si>
    <t>1406520273183063_</t>
  </si>
  <si>
    <t>2279494013689158_</t>
  </si>
  <si>
    <t>2796570742532956_</t>
  </si>
  <si>
    <t>2582151428208267_</t>
  </si>
  <si>
    <t>7855672161711686_</t>
  </si>
  <si>
    <t>6913924878995831_</t>
  </si>
  <si>
    <t>5622430220701824_</t>
  </si>
  <si>
    <t>6703708913613160_</t>
  </si>
  <si>
    <t>5746704045074442_</t>
  </si>
  <si>
    <t>7281603029490122_</t>
  </si>
  <si>
    <t>6781063902644022_</t>
  </si>
  <si>
    <t>1146221789054379_</t>
  </si>
  <si>
    <t>3805047595977318_</t>
  </si>
  <si>
    <t>5260030980461629_</t>
  </si>
  <si>
    <t>6907816712849828_</t>
  </si>
  <si>
    <t>4244524338411497_</t>
  </si>
  <si>
    <t>8719253510279473_</t>
  </si>
  <si>
    <t>8323131104786801_</t>
  </si>
  <si>
    <t>7199489080383935_</t>
  </si>
  <si>
    <t>1543421442687711_</t>
  </si>
  <si>
    <t>8334638903952147_</t>
  </si>
  <si>
    <t>4518159975083956_</t>
  </si>
  <si>
    <t>6277259919528045_</t>
  </si>
  <si>
    <t>7566206933689093_</t>
  </si>
  <si>
    <t>1333372842460290_</t>
  </si>
  <si>
    <t>5601541991862619_</t>
  </si>
  <si>
    <t>2332840046396563_</t>
  </si>
  <si>
    <t>5823114883057574_</t>
  </si>
  <si>
    <t>8441315314576603_</t>
  </si>
  <si>
    <t>3160703183437455_</t>
  </si>
  <si>
    <t>6413056382204430_</t>
  </si>
  <si>
    <t>3437391177659564_</t>
  </si>
  <si>
    <t>6424211404292835_</t>
  </si>
  <si>
    <t>3282794970133756_</t>
  </si>
  <si>
    <t>2705655079519085_</t>
  </si>
  <si>
    <t>3779809051621025_</t>
  </si>
  <si>
    <t>7113314886680900_</t>
  </si>
  <si>
    <t>5281923328889145_</t>
  </si>
  <si>
    <t>6393072585778418_</t>
  </si>
  <si>
    <t>4883247449941385_</t>
  </si>
  <si>
    <t>5345295105555423_</t>
  </si>
  <si>
    <t>1750557414148686_</t>
  </si>
  <si>
    <t>3734943832552217_</t>
  </si>
  <si>
    <t>1290523955282892_</t>
  </si>
  <si>
    <t>2229645347868441_</t>
  </si>
  <si>
    <t>5284228917052284_</t>
  </si>
  <si>
    <t>3298669619475210_</t>
  </si>
  <si>
    <t>4698373470826971_</t>
  </si>
  <si>
    <t>6715790081151958_</t>
  </si>
  <si>
    <t>6729594341271689_</t>
  </si>
  <si>
    <t>6507455813775430_</t>
  </si>
  <si>
    <t>2767736089657158_</t>
  </si>
  <si>
    <t>8201100964559935_</t>
  </si>
  <si>
    <t>6354356624845711_</t>
  </si>
  <si>
    <t>6901777298526738_</t>
  </si>
  <si>
    <t>2836513353968420_</t>
  </si>
  <si>
    <t>8910590490470071_</t>
  </si>
  <si>
    <t>1707492589746787_</t>
  </si>
  <si>
    <t>8621053257278719_</t>
  </si>
  <si>
    <t>6517172786033975_</t>
  </si>
  <si>
    <t>2427212846289663_</t>
  </si>
  <si>
    <t>2674332052220107_</t>
  </si>
  <si>
    <t>5593691579157630_</t>
  </si>
  <si>
    <t>5659822243168891_</t>
  </si>
  <si>
    <t>4804174241472622_</t>
  </si>
  <si>
    <t>8765767891495326_</t>
  </si>
  <si>
    <t>7389356873559511_</t>
  </si>
  <si>
    <t>1543507773017135_</t>
  </si>
  <si>
    <t>5215465858285105_</t>
  </si>
  <si>
    <t>4886292781638525_</t>
  </si>
  <si>
    <t>7140209457822596_</t>
  </si>
  <si>
    <t>5527647270635155_</t>
  </si>
  <si>
    <t>6107769113025788_</t>
  </si>
  <si>
    <t>1762521171484194_</t>
  </si>
  <si>
    <t>8679405565304036_</t>
  </si>
  <si>
    <t>7133005805653515_</t>
  </si>
  <si>
    <t>7220794086266371_</t>
  </si>
  <si>
    <t>2416738485237735_</t>
  </si>
  <si>
    <t>6677131446866774_</t>
  </si>
  <si>
    <t>7587640406319652_</t>
  </si>
  <si>
    <t>1533044354519591_</t>
  </si>
  <si>
    <t>1299273564840861_</t>
  </si>
  <si>
    <t>6687538582258945_</t>
  </si>
  <si>
    <t>1469563924136872_</t>
  </si>
  <si>
    <t>5369898756795118_</t>
  </si>
  <si>
    <t>3784390645859299_</t>
  </si>
  <si>
    <t>8837243488032031_</t>
  </si>
  <si>
    <t>2759109283274543_</t>
  </si>
  <si>
    <t>8573066896075517_</t>
  </si>
  <si>
    <t>1553255356087359_</t>
  </si>
  <si>
    <t>7247809974922998_</t>
  </si>
  <si>
    <t>6346768179938372_</t>
  </si>
  <si>
    <t>6725271209321163_</t>
  </si>
  <si>
    <t>5649143152873888_</t>
  </si>
  <si>
    <t>3830662626869954_</t>
  </si>
  <si>
    <t>5571757536338143_</t>
  </si>
  <si>
    <t>6159313762347655_</t>
  </si>
  <si>
    <t>7477686818629792_</t>
  </si>
  <si>
    <t>6166913077146644_</t>
  </si>
  <si>
    <t>1419615446310826_</t>
  </si>
  <si>
    <t>8164824832115667_</t>
  </si>
  <si>
    <t>1672769869345482_</t>
  </si>
  <si>
    <t>3254676664111242_</t>
  </si>
  <si>
    <t>5895146368975752_</t>
  </si>
  <si>
    <t>4382097740988207_</t>
  </si>
  <si>
    <t>3755140619870077_</t>
  </si>
  <si>
    <t>8592490144985594_</t>
  </si>
  <si>
    <t>4823885071610982_</t>
  </si>
  <si>
    <t>1512234307893399_</t>
  </si>
  <si>
    <t>3216061515969959_</t>
  </si>
  <si>
    <t>6400191437982159_</t>
  </si>
  <si>
    <t>6651489286984802_</t>
  </si>
  <si>
    <t>8149254805033574_</t>
  </si>
  <si>
    <t>8292252393477479_</t>
  </si>
  <si>
    <t>2481194406707138_</t>
  </si>
  <si>
    <t>2382141866133221_</t>
  </si>
  <si>
    <t>2116084813185042_</t>
  </si>
  <si>
    <t>1320130800064596_</t>
  </si>
  <si>
    <t>3403686271286494_</t>
  </si>
  <si>
    <t>7822253559962120_</t>
  </si>
  <si>
    <t>2978070437579154_</t>
  </si>
  <si>
    <t>3900170694596056_</t>
  </si>
  <si>
    <t>1259501017677399_</t>
  </si>
  <si>
    <t>3783105539186429_</t>
  </si>
  <si>
    <t>1877557506574533_</t>
  </si>
  <si>
    <t>2465022827036686_</t>
  </si>
  <si>
    <t>8596921167453950_</t>
  </si>
  <si>
    <t>2491260770538210_</t>
  </si>
  <si>
    <t>6917726080112985_</t>
  </si>
  <si>
    <t>7616939461731986_</t>
  </si>
  <si>
    <t>1298059441772731_</t>
  </si>
  <si>
    <t>4341558394161656_</t>
  </si>
  <si>
    <t>8544268307958263_</t>
  </si>
  <si>
    <t>2688906444576531_</t>
  </si>
  <si>
    <t>3593988015997136_</t>
  </si>
  <si>
    <t>5139270826775047_</t>
  </si>
  <si>
    <t>6898080348979390_</t>
  </si>
  <si>
    <t>4350060994139458_</t>
  </si>
  <si>
    <t>3615279238486537_</t>
  </si>
  <si>
    <t>6142207463782477_</t>
  </si>
  <si>
    <t>1835687559427981_</t>
  </si>
  <si>
    <t>3153093740123802_</t>
  </si>
  <si>
    <t>6168360251427049_</t>
  </si>
  <si>
    <t>4306074927984286_</t>
  </si>
  <si>
    <t>2792433978466954_</t>
  </si>
  <si>
    <t>4295619416987546_</t>
  </si>
  <si>
    <t>6367971806061369_</t>
  </si>
  <si>
    <t>5450830913688072_</t>
  </si>
  <si>
    <t>5789807220241080_</t>
  </si>
  <si>
    <t>3861488919737854_</t>
  </si>
  <si>
    <t>8450668961578718_</t>
  </si>
  <si>
    <t>4148905936523690_</t>
  </si>
  <si>
    <t>5266644327249952_</t>
  </si>
  <si>
    <t>4516875731357881_</t>
  </si>
  <si>
    <t>7763807054536016_</t>
  </si>
  <si>
    <t>7916065441322291_</t>
  </si>
  <si>
    <t>7441239804857464_</t>
  </si>
  <si>
    <t>2280064406424191_</t>
  </si>
  <si>
    <t>5451164353765536_</t>
  </si>
  <si>
    <t>7134681307673610_</t>
  </si>
  <si>
    <t>7532519551576739_</t>
  </si>
  <si>
    <t>7583485944867837_</t>
  </si>
  <si>
    <t>7322681581870504_</t>
  </si>
  <si>
    <t>4228120866648073_</t>
  </si>
  <si>
    <t>3734554016202936_</t>
  </si>
  <si>
    <t>2581083315462069_</t>
  </si>
  <si>
    <t>7324635887663746_</t>
  </si>
  <si>
    <t>1783374076977398_</t>
  </si>
  <si>
    <t>3834149311274483_</t>
  </si>
  <si>
    <t>7258897504721942_</t>
  </si>
  <si>
    <t>3112875655371652_</t>
  </si>
  <si>
    <t>5396959263124539_</t>
  </si>
  <si>
    <t>4426473600272578_</t>
  </si>
  <si>
    <t>2594034607847425_</t>
  </si>
  <si>
    <t>6724655877475504_</t>
  </si>
  <si>
    <t>5290360574571346_</t>
  </si>
  <si>
    <t>4829681679566516_</t>
  </si>
  <si>
    <t>5251792524612907_</t>
  </si>
  <si>
    <t>5542356706316261_</t>
  </si>
  <si>
    <t>7291334261882855_</t>
  </si>
  <si>
    <t>7127218779440486_</t>
  </si>
  <si>
    <t>2756613040830657_</t>
  </si>
  <si>
    <t>3672550290843663_</t>
  </si>
  <si>
    <t>6108906518620183_</t>
  </si>
  <si>
    <t>5464050769674792_</t>
  </si>
  <si>
    <t>5777038104086813_</t>
  </si>
  <si>
    <t>4900992603360969_</t>
  </si>
  <si>
    <t>1587578430024032_</t>
  </si>
  <si>
    <t>2693402041001061_</t>
  </si>
  <si>
    <t>4431559204323286_</t>
  </si>
  <si>
    <t>5388363837917562_</t>
  </si>
  <si>
    <t>7581632251701240_</t>
  </si>
  <si>
    <t>7585404048457277_</t>
  </si>
  <si>
    <t>8557385761771152_</t>
  </si>
  <si>
    <t>8221824145173735_</t>
  </si>
  <si>
    <t>6231219024850545_</t>
  </si>
  <si>
    <t>3878397331749140_</t>
  </si>
  <si>
    <t>1251301621212094_</t>
  </si>
  <si>
    <t>4480808455818006_</t>
  </si>
  <si>
    <t>4478567587462537_</t>
  </si>
  <si>
    <t>1145718125316420_</t>
  </si>
  <si>
    <t>5467935433566709_</t>
  </si>
  <si>
    <t>2474913390226075_</t>
  </si>
  <si>
    <t>2749999169932311_</t>
  </si>
  <si>
    <t>7435158937488258_</t>
  </si>
  <si>
    <t>1397386271709107_</t>
  </si>
  <si>
    <t>7745752177410588_</t>
  </si>
  <si>
    <t>7625599196476805_</t>
  </si>
  <si>
    <t>1773741033132231_</t>
  </si>
  <si>
    <t>8361024099302080_</t>
  </si>
  <si>
    <t>6323668604152271_</t>
  </si>
  <si>
    <t>1753053434238494_</t>
  </si>
  <si>
    <t>3792708940112218_</t>
  </si>
  <si>
    <t>3121666481917202_</t>
  </si>
  <si>
    <t>6421948235271481_</t>
  </si>
  <si>
    <t>5200383894722489_</t>
  </si>
  <si>
    <t>2206211772052645_</t>
  </si>
  <si>
    <t>7713319211048695_</t>
  </si>
  <si>
    <t>6794024615233385_</t>
  </si>
  <si>
    <t>1698598804317123_</t>
  </si>
  <si>
    <t>2112474471338282_</t>
  </si>
  <si>
    <t>8563385337596289_</t>
  </si>
  <si>
    <t>3568856272430521_</t>
  </si>
  <si>
    <t>8413848740273785_</t>
  </si>
  <si>
    <t>7844042317387359_</t>
  </si>
  <si>
    <t>2595532688336606_</t>
  </si>
  <si>
    <t>3213501457790825_</t>
  </si>
  <si>
    <t>5256241826450403_</t>
  </si>
  <si>
    <t>6551243856861121_</t>
  </si>
  <si>
    <t>4559221432405093_</t>
  </si>
  <si>
    <t>1313945157211436_</t>
  </si>
  <si>
    <t>4831547107796003_</t>
  </si>
  <si>
    <t>5691732029855818_</t>
  </si>
  <si>
    <t>4515431335796550_</t>
  </si>
  <si>
    <t>5527592217937651_</t>
  </si>
  <si>
    <t>4179980001153943_</t>
  </si>
  <si>
    <t>5841572719346088_</t>
  </si>
  <si>
    <t>8176488182265681_</t>
  </si>
  <si>
    <t>8717149409957068_</t>
  </si>
  <si>
    <t>1655038225853843_</t>
  </si>
  <si>
    <t>6311838981232891_</t>
  </si>
  <si>
    <t>3907457960680705_</t>
  </si>
  <si>
    <t>6624605970998594_</t>
  </si>
  <si>
    <t>4437547186756201_</t>
  </si>
  <si>
    <t>1308578762889063_</t>
  </si>
  <si>
    <t>7918988416062110_</t>
  </si>
  <si>
    <t>2385566166143270_</t>
  </si>
  <si>
    <t>8445105295053518_</t>
  </si>
  <si>
    <t>5118407163725493_</t>
  </si>
  <si>
    <t>5971924249761206_</t>
  </si>
  <si>
    <t>8457450947621487_</t>
  </si>
  <si>
    <t>1276868661767457_</t>
  </si>
  <si>
    <t>5838923791270147_</t>
  </si>
  <si>
    <t>2108085996731748_</t>
  </si>
  <si>
    <t>1682075640202854_</t>
  </si>
  <si>
    <t>1568071390890098_</t>
  </si>
  <si>
    <t>7909490311761745_</t>
  </si>
  <si>
    <t>1366065424118878_</t>
  </si>
  <si>
    <t>4474739387707635_</t>
  </si>
  <si>
    <t>2630408473521841_</t>
  </si>
  <si>
    <t>4161806791136154_</t>
  </si>
  <si>
    <t>6489985095203110_</t>
  </si>
  <si>
    <t>2126991288793689_</t>
  </si>
  <si>
    <t>2780374437457172_</t>
  </si>
  <si>
    <t>8214508384499479_</t>
  </si>
  <si>
    <t>4906703896886490_</t>
  </si>
  <si>
    <t>4903803708176065_</t>
  </si>
  <si>
    <t>1195676652827489_</t>
  </si>
  <si>
    <t>6218925990976227_</t>
  </si>
  <si>
    <t>5425519351287970_</t>
  </si>
  <si>
    <t>8503521288754897_</t>
  </si>
  <si>
    <t>1419492208120953_</t>
  </si>
  <si>
    <t>2355648774781934_</t>
  </si>
  <si>
    <t>7394438106917462_</t>
  </si>
  <si>
    <t>6798571619847835_</t>
  </si>
  <si>
    <t>7839992592991125_</t>
  </si>
  <si>
    <t>5694193911420846_</t>
  </si>
  <si>
    <t>8136067403568035_</t>
  </si>
  <si>
    <t>6541926829660221_</t>
  </si>
  <si>
    <t>5105733043560192_</t>
  </si>
  <si>
    <t>6698874428844151_</t>
  </si>
  <si>
    <t>8501716446578902_</t>
  </si>
  <si>
    <t>2353201607646900_</t>
  </si>
  <si>
    <t>4607889556268079_</t>
  </si>
  <si>
    <t>3395976199957940_</t>
  </si>
  <si>
    <t>3969143355117421_</t>
  </si>
  <si>
    <t>7352742702691786_</t>
  </si>
  <si>
    <t>6244637152633531_</t>
  </si>
  <si>
    <t>8902794014024325_</t>
  </si>
  <si>
    <t>1123091983447199_</t>
  </si>
  <si>
    <t>2991189873422024_</t>
  </si>
  <si>
    <t>5426745037299334_</t>
  </si>
  <si>
    <t>1548160555299252_</t>
  </si>
  <si>
    <t>6610841100817306_</t>
  </si>
  <si>
    <t>7404360927182130_</t>
  </si>
  <si>
    <t>2826531935852645_</t>
  </si>
  <si>
    <t>8293932169961752_</t>
  </si>
  <si>
    <t>6780751932317795_</t>
  </si>
  <si>
    <t>2701168256661094_</t>
  </si>
  <si>
    <t>7893434806087608_</t>
  </si>
  <si>
    <t>6714655571075021_</t>
  </si>
  <si>
    <t>2208512268377095_</t>
  </si>
  <si>
    <t>7911837755472169_</t>
  </si>
  <si>
    <t>6976288093908547_</t>
  </si>
  <si>
    <t>8241575601110762_</t>
  </si>
  <si>
    <t>7370955038751827_</t>
  </si>
  <si>
    <t>3632025822928213_</t>
  </si>
  <si>
    <t>7419754694577893_</t>
  </si>
  <si>
    <t>1160802731301266_</t>
  </si>
  <si>
    <t>5152094130533955_</t>
  </si>
  <si>
    <t>8400323429882945_</t>
  </si>
  <si>
    <t>1621816722600183_</t>
  </si>
  <si>
    <t>2821209471264876_</t>
  </si>
  <si>
    <t>4355315268512012_</t>
  </si>
  <si>
    <t>1314021113489466_</t>
  </si>
  <si>
    <t>5813415476912919_</t>
  </si>
  <si>
    <t>1310675705163792_</t>
  </si>
  <si>
    <t>4357228394780218_</t>
  </si>
  <si>
    <t>6918050678833121_</t>
  </si>
  <si>
    <t>8527766606211636_</t>
  </si>
  <si>
    <t>2156008160665640_</t>
  </si>
  <si>
    <t>2338140882378121_</t>
  </si>
  <si>
    <t>5677687604454903_</t>
  </si>
  <si>
    <t>8615177607366773_</t>
  </si>
  <si>
    <t>3878421052067534_</t>
  </si>
  <si>
    <t>7141425037056922_</t>
  </si>
  <si>
    <t>4702049259546033_</t>
  </si>
  <si>
    <t>6508722576301493_</t>
  </si>
  <si>
    <t>1317635953485103_</t>
  </si>
  <si>
    <t>1229675274465268_</t>
  </si>
  <si>
    <t>6679197719228995_</t>
  </si>
  <si>
    <t>6385062653074910_</t>
  </si>
  <si>
    <t>7910319026505868_</t>
  </si>
  <si>
    <t>7619146705520009_</t>
  </si>
  <si>
    <t>4855505023303648_</t>
  </si>
  <si>
    <t>4168831821584010_</t>
  </si>
  <si>
    <t>4595120274613147_</t>
  </si>
  <si>
    <t>1580815559238889_</t>
  </si>
  <si>
    <t>8204351168149190_</t>
  </si>
  <si>
    <t>6152696036935605_</t>
  </si>
  <si>
    <t>1675207235350172_</t>
  </si>
  <si>
    <t>2579223274040372_</t>
  </si>
  <si>
    <t>3347394878817644_</t>
  </si>
  <si>
    <t>3245764215244294_</t>
  </si>
  <si>
    <t>7109172401616175_</t>
  </si>
  <si>
    <t>7474550493899023_</t>
  </si>
  <si>
    <t>6557892038677641_</t>
  </si>
  <si>
    <t>3400905698741536_</t>
  </si>
  <si>
    <t>1841605739570457_</t>
  </si>
  <si>
    <t>8541552549103339_</t>
  </si>
  <si>
    <t>3151041678408022_</t>
  </si>
  <si>
    <t>2552145059212608_</t>
  </si>
  <si>
    <t>8383273508965689_</t>
  </si>
  <si>
    <t>1624175881537851_</t>
  </si>
  <si>
    <t>7422158711144503_</t>
  </si>
  <si>
    <t>5408560340448128_</t>
  </si>
  <si>
    <t>1348295594155468_</t>
  </si>
  <si>
    <t>6801328078928529_</t>
  </si>
  <si>
    <t>2516506194283426_</t>
  </si>
  <si>
    <t>4586537292349902_</t>
  </si>
  <si>
    <t>2164227614009369_</t>
  </si>
  <si>
    <t>4528721264432507_</t>
  </si>
  <si>
    <t>2827238720593074_</t>
  </si>
  <si>
    <t>1804899211494605_</t>
  </si>
  <si>
    <t>3762794340613845_</t>
  </si>
  <si>
    <t>3613093499933256_</t>
  </si>
  <si>
    <t>6460576843579956_</t>
  </si>
  <si>
    <t>8687156958595078_</t>
  </si>
  <si>
    <t>5335314996182488_</t>
  </si>
  <si>
    <t>5682156859566956_</t>
  </si>
  <si>
    <t>5646929175172137_</t>
  </si>
  <si>
    <t>8610559784683610_</t>
  </si>
  <si>
    <t>2260633411048021_</t>
  </si>
  <si>
    <t>1657510095451742_</t>
  </si>
  <si>
    <t>3806666836788521_</t>
  </si>
  <si>
    <t>5448503213615010_</t>
  </si>
  <si>
    <t>8165922263426386_</t>
  </si>
  <si>
    <t>6999670861684647_</t>
  </si>
  <si>
    <t>1700839964574122_</t>
  </si>
  <si>
    <t>3653210532955511_</t>
  </si>
  <si>
    <t>2775321080830924_</t>
  </si>
  <si>
    <t>4398588446659156_</t>
  </si>
  <si>
    <t>1538770594733089_</t>
  </si>
  <si>
    <t>6666724790059364_</t>
  </si>
  <si>
    <t>6218911451719250_</t>
  </si>
  <si>
    <t>1257103245775822_</t>
  </si>
  <si>
    <t>5104042627098826_</t>
  </si>
  <si>
    <t>5191563517050895_</t>
  </si>
  <si>
    <t>8363566389202097_</t>
  </si>
  <si>
    <t>1607637412067513_</t>
  </si>
  <si>
    <t>3173697608994386_</t>
  </si>
  <si>
    <t>5738733383810122_</t>
  </si>
  <si>
    <t>1138940547744815_</t>
  </si>
  <si>
    <t>3554845244791312_</t>
  </si>
  <si>
    <t>4171680846529917_</t>
  </si>
  <si>
    <t>1663669561190506_</t>
  </si>
  <si>
    <t>8861741989917399_</t>
  </si>
  <si>
    <t>4197817314230635_</t>
  </si>
  <si>
    <t>2830028156334844_</t>
  </si>
  <si>
    <t>5719916830877451_</t>
  </si>
  <si>
    <t>8839959736616913_</t>
  </si>
  <si>
    <t>3142887313340687_</t>
  </si>
  <si>
    <t>6372089145303204_</t>
  </si>
  <si>
    <t>2659945373879100_</t>
  </si>
  <si>
    <t>6837090162291807_</t>
  </si>
  <si>
    <t>6125145556482180_</t>
  </si>
  <si>
    <t>3379474053260555_</t>
  </si>
  <si>
    <t>3380819401127636_</t>
  </si>
  <si>
    <t>6227352147653959_</t>
  </si>
  <si>
    <t>2518024694686973_</t>
  </si>
  <si>
    <t>6361125145418294_</t>
  </si>
  <si>
    <t>1772961238072775_</t>
  </si>
  <si>
    <t>3419570324760193_</t>
  </si>
  <si>
    <t>1902057468473114_</t>
  </si>
  <si>
    <t>5460052091999187_</t>
  </si>
  <si>
    <t>4150719635137991_</t>
  </si>
  <si>
    <t>1168048242460039_</t>
  </si>
  <si>
    <t>7586904165741064_</t>
  </si>
  <si>
    <t>7194264813418132_</t>
  </si>
  <si>
    <t>1616145649472835_</t>
  </si>
  <si>
    <t>3447233816708949_</t>
  </si>
  <si>
    <t>7163328902128330_</t>
  </si>
  <si>
    <t>6783657677294797_</t>
  </si>
  <si>
    <t>2278896084899075_</t>
  </si>
  <si>
    <t>8455749559530211_</t>
  </si>
  <si>
    <t>8482504904801693_</t>
  </si>
  <si>
    <t>6903941748926405_</t>
  </si>
  <si>
    <t>4371926620318269_</t>
  </si>
  <si>
    <t>5836875504787046_</t>
  </si>
  <si>
    <t>1726957761058733_</t>
  </si>
  <si>
    <t>2490323097627169_</t>
  </si>
  <si>
    <t>4663625679125455_</t>
  </si>
  <si>
    <t>1196976272841027_</t>
  </si>
  <si>
    <t>4538997323363684_</t>
  </si>
  <si>
    <t>7164523780464663_</t>
  </si>
  <si>
    <t>7873510489788009_</t>
  </si>
  <si>
    <t>2264974060552853_</t>
  </si>
  <si>
    <t>6956422301474202_</t>
  </si>
  <si>
    <t>8391593837548875_</t>
  </si>
  <si>
    <t>4177760245209847_</t>
  </si>
  <si>
    <t>7841444835603690_</t>
  </si>
  <si>
    <t>7169400338359272_</t>
  </si>
  <si>
    <t>1613697690485076_</t>
  </si>
  <si>
    <t>6639060328166993_</t>
  </si>
  <si>
    <t>4915154086438206_</t>
  </si>
  <si>
    <t>1357727284222915_</t>
  </si>
  <si>
    <t>1810949896610924_</t>
  </si>
  <si>
    <t>1406027890414777_</t>
  </si>
  <si>
    <t>6262691136067159_</t>
  </si>
  <si>
    <t>1161509903746809_</t>
  </si>
  <si>
    <t>5586590939548271_</t>
  </si>
  <si>
    <t>2258422899950511_</t>
  </si>
  <si>
    <t>1166816783170153_</t>
  </si>
  <si>
    <t>4128760171550751_</t>
  </si>
  <si>
    <t>1621003794021439_</t>
  </si>
  <si>
    <t>5733410751088697_</t>
  </si>
  <si>
    <t>6924918577864290_</t>
  </si>
  <si>
    <t>4844191339652974_</t>
  </si>
  <si>
    <t>6552716868690412_</t>
  </si>
  <si>
    <t>6354409141236704_</t>
  </si>
  <si>
    <t>1330063315664425_</t>
  </si>
  <si>
    <t>6362987194963237_</t>
  </si>
  <si>
    <t>5815046661715599_</t>
  </si>
  <si>
    <t>7657165387647157_</t>
  </si>
  <si>
    <t>6330995849250816_</t>
  </si>
  <si>
    <t>2565389608244243_</t>
  </si>
  <si>
    <t>8800350479111191_</t>
  </si>
  <si>
    <t>4776397476318281_</t>
  </si>
  <si>
    <t>4549421952680680_</t>
  </si>
  <si>
    <t>8434135305103467_</t>
  </si>
  <si>
    <t>4400032010313444_</t>
  </si>
  <si>
    <t>4423604153686994_</t>
  </si>
  <si>
    <t>3291554439089643_</t>
  </si>
  <si>
    <t>5509807792338475_</t>
  </si>
  <si>
    <t>7344726481775079_</t>
  </si>
  <si>
    <t>4776152359083928_</t>
  </si>
  <si>
    <t>6156716592362693_</t>
  </si>
  <si>
    <t>7118937948637058_</t>
  </si>
  <si>
    <t>6474958124466151_</t>
  </si>
  <si>
    <t>8216917787274879_</t>
  </si>
  <si>
    <t>5807627572274661_</t>
  </si>
  <si>
    <t>7202818923299896_</t>
  </si>
  <si>
    <t>4686910288534424_</t>
  </si>
  <si>
    <t>6554923391908591_</t>
  </si>
  <si>
    <t>8788909839196825_</t>
  </si>
  <si>
    <t>2590033831706863_</t>
  </si>
  <si>
    <t>7332069936285267_</t>
  </si>
  <si>
    <t>2369539446526830_</t>
  </si>
  <si>
    <t>3821574775606791_</t>
  </si>
  <si>
    <t>5392078809038278_</t>
  </si>
  <si>
    <t>6134068920318852_</t>
  </si>
  <si>
    <t>8411509300999125_</t>
  </si>
  <si>
    <t>4740229890625487_</t>
  </si>
  <si>
    <t>3505434648622645_</t>
  </si>
  <si>
    <t>1748357555670195_</t>
  </si>
  <si>
    <t>2385902464037309_</t>
  </si>
  <si>
    <t>8871032768015343_</t>
  </si>
  <si>
    <t>2236053641400221_</t>
  </si>
  <si>
    <t>7273908098792920_</t>
  </si>
  <si>
    <t>1354024597948735_</t>
  </si>
  <si>
    <t>6116367535901535_</t>
  </si>
  <si>
    <t>2740993177947129_</t>
  </si>
  <si>
    <t>1113700457817185_</t>
  </si>
  <si>
    <t>5144532432936536_</t>
  </si>
  <si>
    <t>8825006259320093_</t>
  </si>
  <si>
    <t>6220900071855054_</t>
  </si>
  <si>
    <t>3383213148414769_</t>
  </si>
  <si>
    <t>5567744009606575_</t>
  </si>
  <si>
    <t>2189704528342456_</t>
  </si>
  <si>
    <t>1533487532264099_</t>
  </si>
  <si>
    <t>3135938306263831_</t>
  </si>
  <si>
    <t>4124618549895181_</t>
  </si>
  <si>
    <t>3414485474824291_</t>
  </si>
  <si>
    <t>6106378278421504_</t>
  </si>
  <si>
    <t>8528833586442309_</t>
  </si>
  <si>
    <t>4538196422738911_</t>
  </si>
  <si>
    <t>1634172121946608_</t>
  </si>
  <si>
    <t>5631249949365094_</t>
  </si>
  <si>
    <t>2250270185571738_</t>
  </si>
  <si>
    <t>1357371632855618_</t>
  </si>
  <si>
    <t>1450806940050732_</t>
  </si>
  <si>
    <t>2268347075198194_</t>
  </si>
  <si>
    <t>4910556639891012_</t>
  </si>
  <si>
    <t>8902142002674830_</t>
  </si>
  <si>
    <t>2400162976593135_</t>
  </si>
  <si>
    <t>1782390647756944_</t>
  </si>
  <si>
    <t>5265457513590479_</t>
  </si>
  <si>
    <t>6589220546651459_</t>
  </si>
  <si>
    <t>2780267423659259_</t>
  </si>
  <si>
    <t>4383460050107585_</t>
  </si>
  <si>
    <t>4214341506688390_</t>
  </si>
  <si>
    <t>4675838875370910_</t>
  </si>
  <si>
    <t>2791160855420519_</t>
  </si>
  <si>
    <t>5879980136634608_</t>
  </si>
  <si>
    <t>7723684184502950_</t>
  </si>
  <si>
    <t>4291523844442193_</t>
  </si>
  <si>
    <t>2521193005468426_</t>
  </si>
  <si>
    <t>1243084527084978_</t>
  </si>
  <si>
    <t>6908937526775938_</t>
  </si>
  <si>
    <t>4803344441067791_</t>
  </si>
  <si>
    <t>8840427658184723_</t>
  </si>
  <si>
    <t>5829112618868226_</t>
  </si>
  <si>
    <t>8738993739366104_</t>
  </si>
  <si>
    <t>5189538173561694_</t>
  </si>
  <si>
    <t>1184204092784963_</t>
  </si>
  <si>
    <t>2194310893838011_</t>
  </si>
  <si>
    <t>3824311982570680_</t>
  </si>
  <si>
    <t>8184770783644538_</t>
  </si>
  <si>
    <t>5858630125061492_</t>
  </si>
  <si>
    <t>7230142578730547_</t>
  </si>
  <si>
    <t>8963353953038118_</t>
  </si>
  <si>
    <t>1135469018451876_</t>
  </si>
  <si>
    <t>8371113471221789_</t>
  </si>
  <si>
    <t>8235386660027461_</t>
  </si>
  <si>
    <t>3439548537321772_</t>
  </si>
  <si>
    <t>2240138974254570_</t>
  </si>
  <si>
    <t>3680685160436023_</t>
  </si>
  <si>
    <t>3331513844638064_</t>
  </si>
  <si>
    <t>8205289726651015_</t>
  </si>
  <si>
    <t>6851038527790287_</t>
  </si>
  <si>
    <t>8792149877038713_</t>
  </si>
  <si>
    <t>7744295421404574_</t>
  </si>
  <si>
    <t>3685982681003326_</t>
  </si>
  <si>
    <t>6227047013768957_</t>
  </si>
  <si>
    <t>2313780047541172_</t>
  </si>
  <si>
    <t>6738230710920032_</t>
  </si>
  <si>
    <t>8269879971208115_</t>
  </si>
  <si>
    <t>6767313293559195_</t>
  </si>
  <si>
    <t>5315565807795326_</t>
  </si>
  <si>
    <t>8572328838013077_</t>
  </si>
  <si>
    <t>8290890456533240_</t>
  </si>
  <si>
    <t>4775635579605270_</t>
  </si>
  <si>
    <t>7421155765694906_</t>
  </si>
  <si>
    <t>2631494528556797_</t>
  </si>
  <si>
    <t>6888562318575120_</t>
  </si>
  <si>
    <t>6551147080637358_</t>
  </si>
  <si>
    <t>7764500167670599_</t>
  </si>
  <si>
    <t>5619925959944440_</t>
  </si>
  <si>
    <t>2294008316611797_</t>
  </si>
  <si>
    <t>6580227599628169_</t>
  </si>
  <si>
    <t>6179749835138959_</t>
  </si>
  <si>
    <t>5239534367871707_</t>
  </si>
  <si>
    <t>4459004989890276_</t>
  </si>
  <si>
    <t>7676790993073138_</t>
  </si>
  <si>
    <t>2845485869142995_</t>
  </si>
  <si>
    <t>7808018147686099_</t>
  </si>
  <si>
    <t>2498087273803392_</t>
  </si>
  <si>
    <t>2399846982640177_</t>
  </si>
  <si>
    <t>6163848437496467_</t>
  </si>
  <si>
    <t>4134253568396134_</t>
  </si>
  <si>
    <t>2833153226159007_</t>
  </si>
  <si>
    <t>7842164632210831_</t>
  </si>
  <si>
    <t>1482636821827764_</t>
  </si>
  <si>
    <t>6158693074533390_</t>
  </si>
  <si>
    <t>3765120411943838_</t>
  </si>
  <si>
    <t>4921280970786063_</t>
  </si>
  <si>
    <t>6761858743921869_</t>
  </si>
  <si>
    <t>8833004314781916_</t>
  </si>
  <si>
    <t>8332953437799248_</t>
  </si>
  <si>
    <t>7130757814454187_</t>
  </si>
  <si>
    <t>4491373762660087_</t>
  </si>
  <si>
    <t>7466470029342664_</t>
  </si>
  <si>
    <t>2676686233356432_</t>
  </si>
  <si>
    <t>2550490044882675_</t>
  </si>
  <si>
    <t>6702535398551628_</t>
  </si>
  <si>
    <t>1783806661465116_</t>
  </si>
  <si>
    <t>3313472010975420_</t>
  </si>
  <si>
    <t>6358178531739845_</t>
  </si>
  <si>
    <t>7337234384160509_</t>
  </si>
  <si>
    <t>1638431382287489_</t>
  </si>
  <si>
    <t>5566146638177092_</t>
  </si>
  <si>
    <t>6534322490067135_</t>
  </si>
  <si>
    <t>4775867453199614_</t>
  </si>
  <si>
    <t>4514715523830818_</t>
  </si>
  <si>
    <t>4224170383769900_</t>
  </si>
  <si>
    <t>3266691693298678_</t>
  </si>
  <si>
    <t>8748949079754314_</t>
  </si>
  <si>
    <t>4190566408147328_</t>
  </si>
  <si>
    <t>7631653121974655_</t>
  </si>
  <si>
    <t>5383557102230572_</t>
  </si>
  <si>
    <t>3434675291311391_</t>
  </si>
  <si>
    <t>2791676697474430_</t>
  </si>
  <si>
    <t>5415698719254428_</t>
  </si>
  <si>
    <t>8186299645037247_</t>
  </si>
  <si>
    <t>6466381355762371_</t>
  </si>
  <si>
    <t>4665188911206896_</t>
  </si>
  <si>
    <t>1891194677101718_</t>
  </si>
  <si>
    <t>2302742390840206_</t>
  </si>
  <si>
    <t>4255479198897278_</t>
  </si>
  <si>
    <t>6675045552439624_</t>
  </si>
  <si>
    <t>2120598165871558_</t>
  </si>
  <si>
    <t>5834136838055740_</t>
  </si>
  <si>
    <t>3734576580423705_</t>
  </si>
  <si>
    <t>6593628195748010_</t>
  </si>
  <si>
    <t>2214389779980585_</t>
  </si>
  <si>
    <t>8344688277896094_</t>
  </si>
  <si>
    <t>4785764868630560_</t>
  </si>
  <si>
    <t>6424724212017063_</t>
  </si>
  <si>
    <t>1591440708990135_</t>
  </si>
  <si>
    <t>3289485676004938_</t>
  </si>
  <si>
    <t>6270491481205188_</t>
  </si>
  <si>
    <t>1721381185947950_</t>
  </si>
  <si>
    <t>7327033109299509_</t>
  </si>
  <si>
    <t>7260301784661758_</t>
  </si>
  <si>
    <t>5390379523291118_</t>
  </si>
  <si>
    <t>5512561167652234_</t>
  </si>
  <si>
    <t>1526850538132781_</t>
  </si>
  <si>
    <t>8509204919141841_</t>
  </si>
  <si>
    <t>7325132312823018_</t>
  </si>
  <si>
    <t>7426551397306023_</t>
  </si>
  <si>
    <t>1182203080977086_</t>
  </si>
  <si>
    <t>7648877213667256_</t>
  </si>
  <si>
    <t>4666695321604755_</t>
  </si>
  <si>
    <t>7800905611085850_</t>
  </si>
  <si>
    <t>4204989623464131_</t>
  </si>
  <si>
    <t>5434938476931549_</t>
  </si>
  <si>
    <t>2657580011632322_</t>
  </si>
  <si>
    <t>7440718037491212_</t>
  </si>
  <si>
    <t>8700851275380702_</t>
  </si>
  <si>
    <t>8240556254134774_</t>
  </si>
  <si>
    <t>1582122015048881_</t>
  </si>
  <si>
    <t>5858880470141137_</t>
  </si>
  <si>
    <t>1823641722439137_</t>
  </si>
  <si>
    <t>7757812292406671_</t>
  </si>
  <si>
    <t>8741813430889645_</t>
  </si>
  <si>
    <t>5464606617786441_</t>
  </si>
  <si>
    <t>6542149603084812_</t>
  </si>
  <si>
    <t>3526478302927918_</t>
  </si>
  <si>
    <t>4269110203409428_</t>
  </si>
  <si>
    <t>6483606385390242_</t>
  </si>
  <si>
    <t>6546085296455599_</t>
  </si>
  <si>
    <t>1623836819984312_</t>
  </si>
  <si>
    <t>3448495848668511_</t>
  </si>
  <si>
    <t>5629945919653305_</t>
  </si>
  <si>
    <t>4961626239122159_</t>
  </si>
  <si>
    <t>1375143384805301_</t>
  </si>
  <si>
    <t>8906552635366600_</t>
  </si>
  <si>
    <t>3214865987888202_</t>
  </si>
  <si>
    <t>2777045394584915_</t>
  </si>
  <si>
    <t>6809268136094895_</t>
  </si>
  <si>
    <t>5260501510133068_</t>
  </si>
  <si>
    <t>5741015811485763_</t>
  </si>
  <si>
    <t>6479825650321440_</t>
  </si>
  <si>
    <t>4897266739491876_</t>
  </si>
  <si>
    <t>5219073928557360_</t>
  </si>
  <si>
    <t>6912561657360534_</t>
  </si>
  <si>
    <t>7424961111338318_</t>
  </si>
  <si>
    <t>4390426191237761_</t>
  </si>
  <si>
    <t>4418936081157162_</t>
  </si>
  <si>
    <t>7785779643506936_</t>
  </si>
  <si>
    <t>1331281258979645_</t>
  </si>
  <si>
    <t>5657769547661059_</t>
  </si>
  <si>
    <t>7359769511427748_</t>
  </si>
  <si>
    <t>7570033390109054_</t>
  </si>
  <si>
    <t>5383272164134832_</t>
  </si>
  <si>
    <t>1668339421849301_</t>
  </si>
  <si>
    <t>8279352842446035_</t>
  </si>
  <si>
    <t>1145413441487180_</t>
  </si>
  <si>
    <t>5801829525260945_</t>
  </si>
  <si>
    <t>2576415150250868_</t>
  </si>
  <si>
    <t>8258087274546209_</t>
  </si>
  <si>
    <t>5690197232153435_</t>
  </si>
  <si>
    <t>1133007226298753_</t>
  </si>
  <si>
    <t>6137756743836296_</t>
  </si>
  <si>
    <t>1650097319710335_</t>
  </si>
  <si>
    <t>2183821962052949_</t>
  </si>
  <si>
    <t>4194483106516198_</t>
  </si>
  <si>
    <t>7796609777492960_</t>
  </si>
  <si>
    <t>3260941841323481_</t>
  </si>
  <si>
    <t>7101634429296198_</t>
  </si>
  <si>
    <t>5586260852806016_</t>
  </si>
  <si>
    <t>7888134788455132_</t>
  </si>
  <si>
    <t>7202147120235666_</t>
  </si>
  <si>
    <t>8183903487740376_</t>
  </si>
  <si>
    <t>2363796428747998_</t>
  </si>
  <si>
    <t>4201731878265146_</t>
  </si>
  <si>
    <t>4890124613596314_</t>
  </si>
  <si>
    <t>2294334439471186_</t>
  </si>
  <si>
    <t>4772536670375447_</t>
  </si>
  <si>
    <t>2436060351387176_</t>
  </si>
  <si>
    <t>3208579626633731_</t>
  </si>
  <si>
    <t>4253770989769313_</t>
  </si>
  <si>
    <t>2856995223440233_</t>
  </si>
  <si>
    <t>6906896238375652_</t>
  </si>
  <si>
    <t>5550234889232008_</t>
  </si>
  <si>
    <t>3750904856863023_</t>
  </si>
  <si>
    <t>4634100719310969_</t>
  </si>
  <si>
    <t>2662184263771574_</t>
  </si>
  <si>
    <t>4222964912544739_</t>
  </si>
  <si>
    <t>8801666043612732_</t>
  </si>
  <si>
    <t>5875193795584480_</t>
  </si>
  <si>
    <t>8725787242811424_</t>
  </si>
  <si>
    <t>7499413669645258_</t>
  </si>
  <si>
    <t>1200595067575232_</t>
  </si>
  <si>
    <t>6305373974110143_</t>
  </si>
  <si>
    <t>4332451304900484_</t>
  </si>
  <si>
    <t>6862232598684350_</t>
  </si>
  <si>
    <t>5483184891174648_</t>
  </si>
  <si>
    <t>6756885583240704_</t>
  </si>
  <si>
    <t>6793927515318377_</t>
  </si>
  <si>
    <t>4627350180324463_</t>
  </si>
  <si>
    <t>3681070186943786_</t>
  </si>
  <si>
    <t>5846756219805176_</t>
  </si>
  <si>
    <t>3539394984046425_</t>
  </si>
  <si>
    <t>5871672253240325_</t>
  </si>
  <si>
    <t>8762613421260557_</t>
  </si>
  <si>
    <t>4459243522136770_</t>
  </si>
  <si>
    <t>7362657781239842_</t>
  </si>
  <si>
    <t>1222297249700693_</t>
  </si>
  <si>
    <t>8823082932986697_</t>
  </si>
  <si>
    <t>4667091798868920_</t>
  </si>
  <si>
    <t>6194970096687761_</t>
  </si>
  <si>
    <t>1394483499765661_</t>
  </si>
  <si>
    <t>3105346841020673_</t>
  </si>
  <si>
    <t>2435187748712545_</t>
  </si>
  <si>
    <t>5455932998678048_</t>
  </si>
  <si>
    <t>8677174455786031_</t>
  </si>
  <si>
    <t>3137877770694209_</t>
  </si>
  <si>
    <t>5915726387363617_</t>
  </si>
  <si>
    <t>7517871157421686_</t>
  </si>
  <si>
    <t>5568146541109141_</t>
  </si>
  <si>
    <t>2702360018087721_</t>
  </si>
  <si>
    <t>8183113507251818_</t>
  </si>
  <si>
    <t>6917195234072704_</t>
  </si>
  <si>
    <t>4486122812818605_</t>
  </si>
  <si>
    <t>4350159452532679_</t>
  </si>
  <si>
    <t>8628502398013680_</t>
  </si>
  <si>
    <t>1509754395794817_</t>
  </si>
  <si>
    <t>5791032020890618_</t>
  </si>
  <si>
    <t>2359315347996809_</t>
  </si>
  <si>
    <t>2752522297035402_</t>
  </si>
  <si>
    <t>1313681407872643_</t>
  </si>
  <si>
    <t>2637394934511868_</t>
  </si>
  <si>
    <t>3696505387848021_</t>
  </si>
  <si>
    <t>2227809740455259_</t>
  </si>
  <si>
    <t>8186056476754607_</t>
  </si>
  <si>
    <t>1825998384788577_</t>
  </si>
  <si>
    <t>2128444406811960_</t>
  </si>
  <si>
    <t>8576746387960954_</t>
  </si>
  <si>
    <t>3745803020430680_</t>
  </si>
  <si>
    <t>4760111892123134_</t>
  </si>
  <si>
    <t>5879418379216755_</t>
  </si>
  <si>
    <t>2206199853628738_</t>
  </si>
  <si>
    <t>7117352515374594_</t>
  </si>
  <si>
    <t>3777067469885973_</t>
  </si>
  <si>
    <t>7213354789009730_</t>
  </si>
  <si>
    <t>5490921524858445_</t>
  </si>
  <si>
    <t>3291445042730131_</t>
  </si>
  <si>
    <t>5256836675959168_</t>
  </si>
  <si>
    <t>2610239225131931_</t>
  </si>
  <si>
    <t>2313768078769654_</t>
  </si>
  <si>
    <t>3346713313727024_</t>
  </si>
  <si>
    <t>6819159650420332_</t>
  </si>
  <si>
    <t>2187057276830450_</t>
  </si>
  <si>
    <t>5609961151538041_</t>
  </si>
  <si>
    <t>2233125912479370_</t>
  </si>
  <si>
    <t>5291959395881733_</t>
  </si>
  <si>
    <t>2189404198311488_</t>
  </si>
  <si>
    <t>4838044585820110_</t>
  </si>
  <si>
    <t>3301727497335519_</t>
  </si>
  <si>
    <t>5233382666508488_</t>
  </si>
  <si>
    <t>2439282836539240_</t>
  </si>
  <si>
    <t>2289091208804286_</t>
  </si>
  <si>
    <t>4570784813845484_</t>
  </si>
  <si>
    <t>1151051498789100_</t>
  </si>
  <si>
    <t>1703280076385394_</t>
  </si>
  <si>
    <t>2160736532460207_</t>
  </si>
  <si>
    <t>7610258530720005_</t>
  </si>
  <si>
    <t>7909806190428726_</t>
  </si>
  <si>
    <t>5251202068489302_</t>
  </si>
  <si>
    <t>1791563402237868_</t>
  </si>
  <si>
    <t>5180996061747146_</t>
  </si>
  <si>
    <t>4308857760794951_</t>
  </si>
  <si>
    <t>2654963662342810_</t>
  </si>
  <si>
    <t>6772372719410602_</t>
  </si>
  <si>
    <t>3240009886030166_</t>
  </si>
  <si>
    <t>5694979698060919_</t>
  </si>
  <si>
    <t>6119893285870013_</t>
  </si>
  <si>
    <t>2442455119786281_</t>
  </si>
  <si>
    <t>3404574814829116_</t>
  </si>
  <si>
    <t>1491683085822431_</t>
  </si>
  <si>
    <t>5748935465860262_</t>
  </si>
  <si>
    <t>3433683386933443_</t>
  </si>
  <si>
    <t>3901566288538208_</t>
  </si>
  <si>
    <t>6917927631363431_</t>
  </si>
  <si>
    <t>3597305249677434_</t>
  </si>
  <si>
    <t>2667404608986799_</t>
  </si>
  <si>
    <t>6631025213719811_</t>
  </si>
  <si>
    <t>6829788905299293_</t>
  </si>
  <si>
    <t>3175512054797695_</t>
  </si>
  <si>
    <t>7852284544343534_</t>
  </si>
  <si>
    <t>1190780238920556_</t>
  </si>
  <si>
    <t>2902041784355234_</t>
  </si>
  <si>
    <t>3441702074192907_</t>
  </si>
  <si>
    <t>4861738542522734_</t>
  </si>
  <si>
    <t>2614685556272142_</t>
  </si>
  <si>
    <t>1644808457009046_</t>
  </si>
  <si>
    <t>6502472823192842_</t>
  </si>
  <si>
    <t>8915978556707024_</t>
  </si>
  <si>
    <t>2632656293974941_</t>
  </si>
  <si>
    <t>1643573528656257_</t>
  </si>
  <si>
    <t>8494537043039200_</t>
  </si>
  <si>
    <t>1588769727711762_</t>
  </si>
  <si>
    <t>6555024457613005_</t>
  </si>
  <si>
    <t>6215341066263896_</t>
  </si>
  <si>
    <t>2634854342846556_</t>
  </si>
  <si>
    <t>1243850344657296_</t>
  </si>
  <si>
    <t>6600157976655833_</t>
  </si>
  <si>
    <t>2841266301396753_</t>
  </si>
  <si>
    <t>1142680887529089_</t>
  </si>
  <si>
    <t>6797233276937827_</t>
  </si>
  <si>
    <t>1302990679720074_</t>
  </si>
  <si>
    <t>2769975231725883_</t>
  </si>
  <si>
    <t>5289452536733878_</t>
  </si>
  <si>
    <t>2852294496172318_</t>
  </si>
  <si>
    <t>1511763320044808_</t>
  </si>
  <si>
    <t>7286496741497103_</t>
  </si>
  <si>
    <t>1629143091721743_</t>
  </si>
  <si>
    <t>6514041919968258_</t>
  </si>
  <si>
    <t>4263236127670763_</t>
  </si>
  <si>
    <t>2882296713247438_</t>
  </si>
  <si>
    <t>4931862859976890_</t>
  </si>
  <si>
    <t>4432200607339744_</t>
  </si>
  <si>
    <t>7829701221688158_</t>
  </si>
  <si>
    <t>8195384516345613_</t>
  </si>
  <si>
    <t>2102975344940275_</t>
  </si>
  <si>
    <t>4474026248309053_</t>
  </si>
  <si>
    <t>2250814780710508_</t>
  </si>
  <si>
    <t>3793448520812943_</t>
  </si>
  <si>
    <t>8283673984446662_</t>
  </si>
  <si>
    <t>4276708719405484_</t>
  </si>
  <si>
    <t>6272960400801121_</t>
  </si>
  <si>
    <t>5635000911583660_</t>
  </si>
  <si>
    <t>7916975865211315_</t>
  </si>
  <si>
    <t>2665890783717820_</t>
  </si>
  <si>
    <t>7602433140306761_</t>
  </si>
  <si>
    <t>8270851442620672_</t>
  </si>
  <si>
    <t>8365367433500451_</t>
  </si>
  <si>
    <t>8356764745583185_</t>
  </si>
  <si>
    <t>6191366598934823_</t>
  </si>
  <si>
    <t>4128457390675507_</t>
  </si>
  <si>
    <t>2483589553540090_</t>
  </si>
  <si>
    <t>7646129894468852_</t>
  </si>
  <si>
    <t>5705484701978122_</t>
  </si>
  <si>
    <t>6920931214007520_</t>
  </si>
  <si>
    <t>1957243196226273_</t>
  </si>
  <si>
    <t>1914806333514456_</t>
  </si>
  <si>
    <t>1675318658001289_</t>
  </si>
  <si>
    <t>6326119539767048_</t>
  </si>
  <si>
    <t>1515923088959989_</t>
  </si>
  <si>
    <t>3278666202007571_</t>
  </si>
  <si>
    <t>4741439985686045_</t>
  </si>
  <si>
    <t>6131810564564933_</t>
  </si>
  <si>
    <t>1472875993871839_</t>
  </si>
  <si>
    <t>5635953591585300_</t>
  </si>
  <si>
    <t>4522725642001044_</t>
  </si>
  <si>
    <t>1493868899652518_</t>
  </si>
  <si>
    <t>3702452177737814_</t>
  </si>
  <si>
    <t>8509830702713275_</t>
  </si>
  <si>
    <t>4658987862099824_</t>
  </si>
  <si>
    <t>8226076796985645_</t>
  </si>
  <si>
    <t>2102715688180370_</t>
  </si>
  <si>
    <t>2637432646895954_</t>
  </si>
  <si>
    <t>2605666112221991_</t>
  </si>
  <si>
    <t>2637245159467313_</t>
  </si>
  <si>
    <t>3146505988651013_</t>
  </si>
  <si>
    <t>1833313973815274_</t>
  </si>
  <si>
    <t>8779021497605921_</t>
  </si>
  <si>
    <t>4241172687035656_</t>
  </si>
  <si>
    <t>6349537467579555_</t>
  </si>
  <si>
    <t>1400781355733481_</t>
  </si>
  <si>
    <t>8864232026702631_</t>
  </si>
  <si>
    <t>7848349433602685_</t>
  </si>
  <si>
    <t>4771699961760909_</t>
  </si>
  <si>
    <t>8876751248803307_</t>
  </si>
  <si>
    <t>2625615810865704_</t>
  </si>
  <si>
    <t>4592959583034067_</t>
  </si>
  <si>
    <t>6360234827241757_</t>
  </si>
  <si>
    <t>4747640337073992_</t>
  </si>
  <si>
    <t>7520656517331220_</t>
  </si>
  <si>
    <t>4363306043892250_</t>
  </si>
  <si>
    <t>7209577988609202_</t>
  </si>
  <si>
    <t>6261130263017225_</t>
  </si>
  <si>
    <t>5708409701246137_</t>
  </si>
  <si>
    <t>7929095419003383_</t>
  </si>
  <si>
    <t>6653612496989015_</t>
  </si>
  <si>
    <t>7428574137068726_</t>
  </si>
  <si>
    <t>5955433778987873_</t>
  </si>
  <si>
    <t>6683062070937774_</t>
  </si>
  <si>
    <t>5455191444720589_</t>
  </si>
  <si>
    <t>3793001885796550_</t>
  </si>
  <si>
    <t>2459140010333329_</t>
  </si>
  <si>
    <t>2770341495971974_</t>
  </si>
  <si>
    <t>5491058640069681_</t>
  </si>
  <si>
    <t>1711500020319717_</t>
  </si>
  <si>
    <t>7565767959046258_</t>
  </si>
  <si>
    <t>4828565933061325_</t>
  </si>
  <si>
    <t>7423690303797717_</t>
  </si>
  <si>
    <t>8462634885746678_</t>
  </si>
  <si>
    <t>6385992502318167_</t>
  </si>
  <si>
    <t>3654052295294578_</t>
  </si>
  <si>
    <t>2862671321619014_</t>
  </si>
  <si>
    <t>6847565875520154_</t>
  </si>
  <si>
    <t>6795607272619381_</t>
  </si>
  <si>
    <t>2700443152220309_</t>
  </si>
  <si>
    <t>8235883856073368_</t>
  </si>
  <si>
    <t>1670246068064836_</t>
  </si>
  <si>
    <t>7239211370394138_</t>
  </si>
  <si>
    <t>6318148333692952_</t>
  </si>
  <si>
    <t>3472173995261130_</t>
  </si>
  <si>
    <t>6245993678515903_</t>
  </si>
  <si>
    <t>1735438794012610_</t>
  </si>
  <si>
    <t>8395112467367937_</t>
  </si>
  <si>
    <t>4612793656350233_</t>
  </si>
  <si>
    <t>1909223282121965_</t>
  </si>
  <si>
    <t>1270705471110113_</t>
  </si>
  <si>
    <t>1262230344997918_</t>
  </si>
  <si>
    <t>2746190327355768_</t>
  </si>
  <si>
    <t>3695482946289196_</t>
  </si>
  <si>
    <t>2502235816632267_</t>
  </si>
  <si>
    <t>3757723943588768_</t>
  </si>
  <si>
    <t>2919376432758698_</t>
  </si>
  <si>
    <t>4143212847503501_</t>
  </si>
  <si>
    <t>3847151974185747_</t>
  </si>
  <si>
    <t>1641208649182266_</t>
  </si>
  <si>
    <t>3505012189650839_</t>
  </si>
  <si>
    <t>3263429832682061_</t>
  </si>
  <si>
    <t>3444807576023496_</t>
  </si>
  <si>
    <t>5832648143810529_</t>
  </si>
  <si>
    <t>6890089034694211_</t>
  </si>
  <si>
    <t>1554524339368584_</t>
  </si>
  <si>
    <t>8810031226753634_</t>
  </si>
  <si>
    <t>6276788490094927_</t>
  </si>
  <si>
    <t>2176799901400567_</t>
  </si>
  <si>
    <t>7910488934451379_</t>
  </si>
  <si>
    <t>2518631612128507_</t>
  </si>
  <si>
    <t>4729893919754112_</t>
  </si>
  <si>
    <t>1341465471015504_</t>
  </si>
  <si>
    <t>7538117619585873_</t>
  </si>
  <si>
    <t>8417959001489142_</t>
  </si>
  <si>
    <t>6274086526219080_</t>
  </si>
  <si>
    <t>2910678927350910_</t>
  </si>
  <si>
    <t>6466471625540351_</t>
  </si>
  <si>
    <t>7268473895432145_</t>
  </si>
  <si>
    <t>2134492368063167_</t>
  </si>
  <si>
    <t>8614070227272322_</t>
  </si>
  <si>
    <t>8138871215706182_</t>
  </si>
  <si>
    <t>6760074665924901_</t>
  </si>
  <si>
    <t>1328708734190827_</t>
  </si>
  <si>
    <t>8392511395176161_</t>
  </si>
  <si>
    <t>6799182071480035_</t>
  </si>
  <si>
    <t>1270201728227428_</t>
  </si>
  <si>
    <t>6842004428602674_</t>
  </si>
  <si>
    <t>3628838074007341_</t>
  </si>
  <si>
    <t>7684007505052205_</t>
  </si>
  <si>
    <t>6535588986263911_</t>
  </si>
  <si>
    <t>4102908797494485_</t>
  </si>
  <si>
    <t>8495975780141316_</t>
  </si>
  <si>
    <t>4247407871356305_</t>
  </si>
  <si>
    <t>7555664476724208_</t>
  </si>
  <si>
    <t>1140525299597493_</t>
  </si>
  <si>
    <t>3527350908652050_</t>
  </si>
  <si>
    <t>6588060543648274_</t>
  </si>
  <si>
    <t>4835282079235230_</t>
  </si>
  <si>
    <t>6674957372050412_</t>
  </si>
  <si>
    <t>3248235584383397_</t>
  </si>
  <si>
    <t>6851791211353630_</t>
  </si>
  <si>
    <t>6476921905407696_</t>
  </si>
  <si>
    <t>3145825613963295_</t>
  </si>
  <si>
    <t>1831012446107164_</t>
  </si>
  <si>
    <t>2204409556757234_</t>
  </si>
  <si>
    <t>7217203383213651_</t>
  </si>
  <si>
    <t>7515539874081113_</t>
  </si>
  <si>
    <t>2194755363735739_</t>
  </si>
  <si>
    <t>3774613476221525_</t>
  </si>
  <si>
    <t>6499729907041338_</t>
  </si>
  <si>
    <t>6605293015054360_</t>
  </si>
  <si>
    <t>5197337092404898_</t>
  </si>
  <si>
    <t>5735976878917475_</t>
  </si>
  <si>
    <t>5108758151205103_</t>
  </si>
  <si>
    <t>7162336806384686_</t>
  </si>
  <si>
    <t>1727033665696256_</t>
  </si>
  <si>
    <t>7804425592331844_</t>
  </si>
  <si>
    <t>3577849170486214_</t>
  </si>
  <si>
    <t>8553574444895157_</t>
  </si>
  <si>
    <t>7443022473758836_</t>
  </si>
  <si>
    <t>6139597033612715_</t>
  </si>
  <si>
    <t>7578901510190722_</t>
  </si>
  <si>
    <t>8259592716641541_</t>
  </si>
  <si>
    <t>2870866757827433_</t>
  </si>
  <si>
    <t>2491297851312593_</t>
  </si>
  <si>
    <t>6120078871362880_</t>
  </si>
  <si>
    <t>8583155845306624_</t>
  </si>
  <si>
    <t>7586843699588010_</t>
  </si>
  <si>
    <t>6361742467148307_</t>
  </si>
  <si>
    <t>3200821538616174_</t>
  </si>
  <si>
    <t>4175533493392184_</t>
  </si>
  <si>
    <t>8524993207993426_</t>
  </si>
  <si>
    <t>8357625266389244_</t>
  </si>
  <si>
    <t>7779998533434766_</t>
  </si>
  <si>
    <t>7365332100878226_</t>
  </si>
  <si>
    <t>6267577326296145_</t>
  </si>
  <si>
    <t>1311969504723341_</t>
  </si>
  <si>
    <t>2365902336804243_</t>
  </si>
  <si>
    <t>4357872828265073_</t>
  </si>
  <si>
    <t>3682771140687565_</t>
  </si>
  <si>
    <t>7811477191073669_</t>
  </si>
  <si>
    <t>8202132050635082_</t>
  </si>
  <si>
    <t>5288106644039338_</t>
  </si>
  <si>
    <t>3269210496057263_</t>
  </si>
  <si>
    <t>4636201517752675_</t>
  </si>
  <si>
    <t>2295739725638981_</t>
  </si>
  <si>
    <t>2337141302755788_</t>
  </si>
  <si>
    <t>4366518956877652_</t>
  </si>
  <si>
    <t>5963100219507853_</t>
  </si>
  <si>
    <t>6167868206400667_</t>
  </si>
  <si>
    <t>1316808873999664_</t>
  </si>
  <si>
    <t>2728716440543797_</t>
  </si>
  <si>
    <t>7320197041269558_</t>
  </si>
  <si>
    <t>3807099549881358_</t>
  </si>
  <si>
    <t>4592453633782446_</t>
  </si>
  <si>
    <t>4670127564735122_</t>
  </si>
  <si>
    <t>7288530131713056_</t>
  </si>
  <si>
    <t>6520027005063027_</t>
  </si>
  <si>
    <t>6226081069837528_</t>
  </si>
  <si>
    <t>3259243893027310_</t>
  </si>
  <si>
    <t>原版课程Reach Higher试听课</t>
  </si>
  <si>
    <t>齐帅菲</t>
  </si>
  <si>
    <t>7801175852221433_</t>
  </si>
  <si>
    <t>4217344155991789_</t>
  </si>
  <si>
    <t>4715014533428461_</t>
  </si>
  <si>
    <t>8290983891218177_</t>
  </si>
  <si>
    <t>4119912035943775_</t>
  </si>
  <si>
    <t>7240444952926981_</t>
  </si>
  <si>
    <t>1223144936488698_</t>
  </si>
  <si>
    <t>4566575544265012_</t>
  </si>
  <si>
    <t>7792253742029144_</t>
  </si>
  <si>
    <t>3432229948198879_</t>
  </si>
  <si>
    <t>5159427018239205_</t>
  </si>
  <si>
    <t>2427008898211071_</t>
  </si>
  <si>
    <t>7720831710979313_</t>
  </si>
  <si>
    <t>7576651672080833_</t>
  </si>
  <si>
    <t>2135224984856106_</t>
  </si>
  <si>
    <t>4359743330208133_</t>
  </si>
  <si>
    <t>4778981036454714_</t>
  </si>
  <si>
    <t>8889325506477076_</t>
  </si>
  <si>
    <t>1391723787284746_</t>
  </si>
  <si>
    <t>5712867107198457_</t>
  </si>
  <si>
    <t>7780626539599836_</t>
  </si>
  <si>
    <t>4313186865426282_</t>
  </si>
  <si>
    <t>7608568418803915_</t>
  </si>
  <si>
    <t>6959941070091489_</t>
  </si>
  <si>
    <t>3410474267440697_</t>
  </si>
  <si>
    <t>1664020230154788_</t>
  </si>
  <si>
    <t>7155059010852580_</t>
  </si>
  <si>
    <t>3372939852087659_</t>
  </si>
  <si>
    <t>2597276347187275_</t>
  </si>
  <si>
    <t>8147197927336199_</t>
  </si>
  <si>
    <t>1239574616853215_</t>
  </si>
  <si>
    <t>2475030382109026_</t>
  </si>
  <si>
    <t>1123326314134771_</t>
  </si>
  <si>
    <t>2523251871716642_</t>
  </si>
  <si>
    <t>6443002424769446_</t>
  </si>
  <si>
    <t>3661607424702484_</t>
  </si>
  <si>
    <t>2560104436339918_</t>
  </si>
  <si>
    <t>7316499035181803_</t>
  </si>
  <si>
    <t>7698999196574592_</t>
  </si>
  <si>
    <t>6510312425534089_</t>
  </si>
  <si>
    <t>3123199092766813_</t>
  </si>
  <si>
    <t>4527463722535358_</t>
  </si>
  <si>
    <t>7458120722406737_</t>
  </si>
  <si>
    <t>7619829627369964_</t>
  </si>
  <si>
    <t>7561652640322907_</t>
  </si>
  <si>
    <t>4409059550119027_</t>
  </si>
  <si>
    <t>6361460077130798_</t>
  </si>
  <si>
    <t>7292551780021355_</t>
  </si>
  <si>
    <t>7735209376240854_</t>
  </si>
  <si>
    <t>1290629448330026_</t>
  </si>
  <si>
    <t>7659686611895126_</t>
  </si>
  <si>
    <t>5247482561168840_</t>
  </si>
  <si>
    <t>1426963771284889_</t>
  </si>
  <si>
    <t>4712566491466933_</t>
  </si>
  <si>
    <t>2659850634556619_</t>
  </si>
  <si>
    <t>1398608845162537_</t>
  </si>
  <si>
    <t>1530571268843782_</t>
  </si>
  <si>
    <t>4666449964395196_</t>
  </si>
  <si>
    <t>8677287742465638_</t>
  </si>
  <si>
    <t>6802320205277228_</t>
  </si>
  <si>
    <t>8345462993028501_</t>
  </si>
  <si>
    <t>8247605816243707_</t>
  </si>
  <si>
    <t>5423286957659214_</t>
  </si>
  <si>
    <t>8688887906821106_</t>
  </si>
  <si>
    <t>8300236613188331_</t>
  </si>
  <si>
    <t>5467072380536307_</t>
  </si>
  <si>
    <t>4911981660803061_</t>
  </si>
  <si>
    <t>1401655686535916_</t>
  </si>
  <si>
    <t>1459676075344757_</t>
  </si>
  <si>
    <t>4306686020836925_</t>
  </si>
  <si>
    <t>2782885223344788_</t>
  </si>
  <si>
    <t>1682193880663678_</t>
  </si>
  <si>
    <t>3141624902517766_</t>
  </si>
  <si>
    <t>6667247937529193_</t>
  </si>
  <si>
    <t>1753803535657985_</t>
  </si>
  <si>
    <t>4783211832206419_</t>
  </si>
  <si>
    <t>4265242744243428_</t>
  </si>
  <si>
    <t>3670679469510903_</t>
  </si>
  <si>
    <t>3791561403183774_</t>
  </si>
  <si>
    <t>4727472647737937_</t>
  </si>
  <si>
    <t>5643320859717246_</t>
  </si>
  <si>
    <t>2266726029774246_</t>
  </si>
  <si>
    <t>6191403806611881_</t>
  </si>
  <si>
    <t>3909395177528919_</t>
  </si>
  <si>
    <t>6598184406878291_</t>
  </si>
  <si>
    <t>3819059367739886_</t>
  </si>
  <si>
    <t>6827686958070446_</t>
  </si>
  <si>
    <t>5187781606540106_</t>
  </si>
  <si>
    <t>7146321346870564_</t>
  </si>
  <si>
    <t>3331050284036115_</t>
  </si>
  <si>
    <t>3212887670381576_</t>
  </si>
  <si>
    <t>4722220412100536_</t>
  </si>
  <si>
    <t>3559833235331794_</t>
  </si>
  <si>
    <t>5291779211495293_</t>
  </si>
  <si>
    <t>1344890298389102_</t>
  </si>
  <si>
    <t>8409256619032339_</t>
  </si>
  <si>
    <t>7895010715331550_</t>
  </si>
  <si>
    <t>3118037405203974_</t>
  </si>
  <si>
    <t>8919299663504499_</t>
  </si>
  <si>
    <t>2409933855017919_</t>
  </si>
  <si>
    <t>3477471526058070_</t>
  </si>
  <si>
    <t>5125462459902668_</t>
  </si>
  <si>
    <t>7670533449272529_</t>
  </si>
  <si>
    <t>3459290241918548_</t>
  </si>
  <si>
    <t>3246960785240303_</t>
  </si>
  <si>
    <t>2790398439641621_</t>
  </si>
  <si>
    <t>2211382384409213_</t>
  </si>
  <si>
    <t>3423795782779077_</t>
  </si>
  <si>
    <t>6603792300346851_</t>
  </si>
  <si>
    <t>8835856726095057_</t>
  </si>
  <si>
    <t>2516798864549527_</t>
  </si>
  <si>
    <t>6380502040933887_</t>
  </si>
  <si>
    <t>6670479303207923_</t>
  </si>
  <si>
    <t>7744641639118786_</t>
  </si>
  <si>
    <t>8587870132188465_</t>
  </si>
  <si>
    <t>8875610817793175_</t>
  </si>
  <si>
    <t>4659592948577135_</t>
  </si>
  <si>
    <t>3164691856154834_</t>
  </si>
  <si>
    <t>8195869801309475_</t>
  </si>
  <si>
    <t>7852887919456498_</t>
  </si>
  <si>
    <t>8525818217455181_</t>
  </si>
  <si>
    <t>7652895086775367_</t>
  </si>
  <si>
    <t>8191134813117462_</t>
  </si>
  <si>
    <t>5459122246052340_</t>
  </si>
  <si>
    <t>3321906516215491_</t>
  </si>
  <si>
    <t>5810051500652792_</t>
  </si>
  <si>
    <t>3421637758060404_</t>
  </si>
  <si>
    <t>5955503672456518_</t>
  </si>
  <si>
    <t>1359981303732222_</t>
  </si>
  <si>
    <t>1141742435012351_</t>
  </si>
  <si>
    <t>2461947450333645_</t>
  </si>
  <si>
    <t>2509913729437780_</t>
  </si>
  <si>
    <t>1403302587973225_</t>
  </si>
  <si>
    <t>4741138262385644_</t>
  </si>
  <si>
    <t>6373755720079908_</t>
  </si>
  <si>
    <t>1790886045187841_</t>
  </si>
  <si>
    <t>5591629724229377_</t>
  </si>
  <si>
    <t>8261180840278990_</t>
  </si>
  <si>
    <t>6759598819243923_</t>
  </si>
  <si>
    <t>8731356193722802_</t>
  </si>
  <si>
    <t>2459692896256769_</t>
  </si>
  <si>
    <t>7386236833089277_</t>
  </si>
  <si>
    <t>7974962113753097_</t>
  </si>
  <si>
    <t>7260877460422500_</t>
  </si>
  <si>
    <t>6306968195165003_</t>
  </si>
  <si>
    <t>3152100698187779_</t>
  </si>
  <si>
    <t>3367792520290999_</t>
  </si>
  <si>
    <t>2621819171151160_</t>
  </si>
  <si>
    <t>SG P1 L3</t>
  </si>
  <si>
    <t>5902928725222145_</t>
  </si>
  <si>
    <t>8789229761817245_</t>
  </si>
  <si>
    <t>2671116615345795_</t>
  </si>
  <si>
    <t>1198353228107315_</t>
  </si>
  <si>
    <t>5676128281495900_</t>
  </si>
  <si>
    <t>3138452346170426_</t>
  </si>
  <si>
    <t>1915356768797732_</t>
  </si>
  <si>
    <t>8563690877226584_</t>
  </si>
  <si>
    <t>3786694262477519_</t>
  </si>
  <si>
    <t>8509947922222434_</t>
  </si>
  <si>
    <t>2670668757297111_</t>
  </si>
  <si>
    <t>3463455336003695_</t>
  </si>
  <si>
    <t>5185920979450538_</t>
  </si>
  <si>
    <t>2594548933835168_</t>
  </si>
  <si>
    <t>8628839675233543_</t>
  </si>
  <si>
    <t>7411490135744999_</t>
  </si>
  <si>
    <t>8413140234190165_</t>
  </si>
  <si>
    <t>7856211413604408_</t>
  </si>
  <si>
    <t>5651815294563430_</t>
  </si>
  <si>
    <t>5275182466247778_</t>
  </si>
  <si>
    <t>5551140296549693_</t>
  </si>
  <si>
    <t>1252539069564063_</t>
  </si>
  <si>
    <t>8439129992355127_</t>
  </si>
  <si>
    <t>2898308664828439_</t>
  </si>
  <si>
    <t>8334740798612305_</t>
  </si>
  <si>
    <t>2366832592436546_</t>
  </si>
  <si>
    <t>7824734217474161_</t>
  </si>
  <si>
    <t>5522092986048098_</t>
  </si>
  <si>
    <t>7709795680533149_</t>
  </si>
  <si>
    <t>7727742476794884_</t>
  </si>
  <si>
    <t>5633311976385985_</t>
  </si>
  <si>
    <t>1809024541508439_</t>
  </si>
  <si>
    <t>4819762627183268_</t>
  </si>
  <si>
    <t>6610447069319093_</t>
  </si>
  <si>
    <t>4692746421951560_</t>
  </si>
  <si>
    <t>7648680493932294_</t>
  </si>
  <si>
    <t>5876111645832768_</t>
  </si>
  <si>
    <t>7900774057162394_</t>
  </si>
  <si>
    <t>6602378302668880_</t>
  </si>
  <si>
    <t>1899782537083413_</t>
  </si>
  <si>
    <t>6338343490522552_</t>
  </si>
  <si>
    <t>1885381496783208_</t>
  </si>
  <si>
    <t>3580898366093198_</t>
  </si>
  <si>
    <t>5895359217268427_</t>
  </si>
  <si>
    <t>5282799570436454_</t>
  </si>
  <si>
    <t>2225842321654810_</t>
  </si>
  <si>
    <t>1620173757082139_</t>
  </si>
  <si>
    <t>5718754879151668_</t>
  </si>
  <si>
    <t>6639209558778546_</t>
  </si>
  <si>
    <t>5448168102636180_</t>
  </si>
  <si>
    <t>2441042479935990_</t>
  </si>
  <si>
    <t>7565236617256046_</t>
  </si>
  <si>
    <t>5262878570239527_</t>
  </si>
  <si>
    <t>3761426325662169_</t>
  </si>
  <si>
    <t>2800507363602750_</t>
  </si>
  <si>
    <t>1413522617555541_</t>
  </si>
  <si>
    <t>1541675939100731_</t>
  </si>
  <si>
    <t>7376453814008241_</t>
  </si>
  <si>
    <t>3155806791503701_</t>
  </si>
  <si>
    <t>7507905447753243_</t>
  </si>
  <si>
    <t>2485560619497863_</t>
  </si>
  <si>
    <t>2707123602150476_</t>
  </si>
  <si>
    <t>5516725486439531_</t>
  </si>
  <si>
    <t>2843688460437445_</t>
  </si>
  <si>
    <t>6448520574703426_</t>
  </si>
  <si>
    <t>8530711444952281_</t>
  </si>
  <si>
    <t>4314906212323320_</t>
  </si>
  <si>
    <t>6574694238555913_</t>
  </si>
  <si>
    <t>7164887062763358_</t>
  </si>
  <si>
    <t>6693051017173711_</t>
  </si>
  <si>
    <t>4868331772273597_</t>
  </si>
  <si>
    <t>7192042498477542_</t>
  </si>
  <si>
    <t>5309493377446985_</t>
  </si>
  <si>
    <t>7372402489511104_</t>
  </si>
  <si>
    <t>5664568389199259_</t>
  </si>
  <si>
    <t>4167037877610292_</t>
  </si>
  <si>
    <t>7175397010231127_</t>
  </si>
  <si>
    <t>7276114185791468_</t>
  </si>
  <si>
    <t>3859942362017982_</t>
  </si>
  <si>
    <t>2175778472375242_</t>
  </si>
  <si>
    <t>6761784251863843_</t>
  </si>
  <si>
    <t>3897615131971560_</t>
  </si>
  <si>
    <t>6107314283786761_</t>
  </si>
  <si>
    <t>6104925690885789_</t>
  </si>
  <si>
    <t>8796014702853015_</t>
  </si>
  <si>
    <t>8240285646606832_</t>
  </si>
  <si>
    <t>7628906249788521_</t>
  </si>
  <si>
    <t>3896291462226047_</t>
  </si>
  <si>
    <t>1207533527035320_</t>
  </si>
  <si>
    <t>6686031794401176_</t>
  </si>
  <si>
    <t>2429503457479084_</t>
  </si>
  <si>
    <t>6855716019670695_</t>
  </si>
  <si>
    <t>1880774296934749_</t>
  </si>
  <si>
    <t>4821101260218770_</t>
  </si>
  <si>
    <t>5445196381303832_</t>
  </si>
  <si>
    <t>3273286878999807_</t>
  </si>
  <si>
    <t>4159753300642172_</t>
  </si>
  <si>
    <t>6270886899851197_</t>
  </si>
  <si>
    <t>6821472749101507_</t>
  </si>
  <si>
    <t>3497844464539827_</t>
  </si>
  <si>
    <t>3429042906645686_</t>
  </si>
  <si>
    <t>7503884478805302_</t>
  </si>
  <si>
    <t>4644931295484744_</t>
  </si>
  <si>
    <t>5511949480462963_</t>
  </si>
  <si>
    <t>3353475347670468_</t>
  </si>
  <si>
    <t>7790824088809102_</t>
  </si>
  <si>
    <t>5900607080345079_</t>
  </si>
  <si>
    <t>1377222918804251_</t>
  </si>
  <si>
    <t>2511505715516146_</t>
  </si>
  <si>
    <t>5870816876902368_</t>
  </si>
  <si>
    <t>3569133277474716_</t>
  </si>
  <si>
    <t>5145704530658006_</t>
  </si>
  <si>
    <t>5815275813852868_</t>
  </si>
  <si>
    <t>8688834247490015_</t>
  </si>
  <si>
    <t>5294757394452795_</t>
  </si>
  <si>
    <t>3419551472222614_</t>
  </si>
  <si>
    <t>1990206579355295_</t>
  </si>
  <si>
    <t>1171866866111155_</t>
  </si>
  <si>
    <t>4714281638651745_</t>
  </si>
  <si>
    <t>3216574596543551_</t>
  </si>
  <si>
    <t>8484477816446636_</t>
  </si>
  <si>
    <t>4916391253655687_</t>
  </si>
  <si>
    <t>5167344632284366_</t>
  </si>
  <si>
    <t>3166970611893465_</t>
  </si>
  <si>
    <t>5436938711201591_</t>
  </si>
  <si>
    <t>8623861971020719_</t>
  </si>
  <si>
    <t>2861202409755202_</t>
  </si>
  <si>
    <t>8637629141251972_</t>
  </si>
  <si>
    <t>1348182928654887_</t>
  </si>
  <si>
    <t>1774076043457643_</t>
  </si>
  <si>
    <t>1211641749034404_</t>
  </si>
  <si>
    <t>2522174036345909_</t>
  </si>
  <si>
    <t>6459101593499670_</t>
  </si>
  <si>
    <t>1734480616062859_</t>
  </si>
  <si>
    <t>3775223558722960_</t>
  </si>
  <si>
    <t>7508304330717555_</t>
  </si>
  <si>
    <t>2559863177800612_</t>
  </si>
  <si>
    <t>7758406863066656_</t>
  </si>
  <si>
    <t>4914181561317260_</t>
  </si>
  <si>
    <t>1186382026962285_</t>
  </si>
  <si>
    <t>1136739708694903_</t>
  </si>
  <si>
    <t>8118051700584788_</t>
  </si>
  <si>
    <t>8600082627140199_</t>
  </si>
  <si>
    <t>5390372979259283_</t>
  </si>
  <si>
    <t>4132961092220794_</t>
  </si>
  <si>
    <t>3638555289774862_</t>
  </si>
  <si>
    <t>5224397499389581_</t>
  </si>
  <si>
    <t>8827357494795998_</t>
  </si>
  <si>
    <t>8798019259038131_</t>
  </si>
  <si>
    <t>3281719045200742_</t>
  </si>
  <si>
    <t>8773565139597034_</t>
  </si>
  <si>
    <t>6172193564403736_</t>
  </si>
  <si>
    <t>1367357911802405_</t>
  </si>
  <si>
    <t>4537701894547852_</t>
  </si>
  <si>
    <t>1919501573582258_</t>
  </si>
  <si>
    <t>1717373502522844_</t>
  </si>
  <si>
    <t>7543249511895261_</t>
  </si>
  <si>
    <t>3736136203661492_</t>
  </si>
  <si>
    <t>4273809472588661_</t>
  </si>
  <si>
    <t>2915877132229036_</t>
  </si>
  <si>
    <t>5665535688839431_</t>
  </si>
  <si>
    <t>4517916191657299_</t>
  </si>
  <si>
    <t>3422005258671196_</t>
  </si>
  <si>
    <t>1362851015392490_</t>
  </si>
  <si>
    <t>1179340707930201_</t>
  </si>
  <si>
    <t>4486784046665866_</t>
  </si>
  <si>
    <t>5832656521256005_</t>
  </si>
  <si>
    <t>7630668093610199_</t>
  </si>
  <si>
    <t>1647253215712920_</t>
  </si>
  <si>
    <t>6328128546706777_</t>
  </si>
  <si>
    <t>2757728451966325_</t>
  </si>
  <si>
    <t>7858090131579388_</t>
  </si>
  <si>
    <t>3359675229640038_</t>
  </si>
  <si>
    <t>7456950966694466_</t>
  </si>
  <si>
    <t>3969289226626447_</t>
  </si>
  <si>
    <t>7687643941642524_</t>
  </si>
  <si>
    <t>7815105111267916_</t>
  </si>
  <si>
    <t>4742249310870487_</t>
  </si>
  <si>
    <t>8340279805092092_</t>
  </si>
  <si>
    <t>8609222296953275_</t>
  </si>
  <si>
    <t>2774805631725547_</t>
  </si>
  <si>
    <t>7345231613297315_</t>
  </si>
  <si>
    <t>2629452717102825_</t>
  </si>
  <si>
    <t>7316348868086237_</t>
  </si>
  <si>
    <t>6893280297540934_</t>
  </si>
  <si>
    <t>5408188904216380_</t>
  </si>
  <si>
    <t>1163789069389022_</t>
  </si>
  <si>
    <t>1435901870849367_</t>
  </si>
  <si>
    <t>1986347092971312_</t>
  </si>
  <si>
    <t>6403391903846694_</t>
  </si>
  <si>
    <t>2869495473636571_</t>
  </si>
  <si>
    <t>2430352986323851_</t>
  </si>
  <si>
    <t>2706170635502266_</t>
  </si>
  <si>
    <t>6388478035436264_</t>
  </si>
  <si>
    <t>4786590613713959_</t>
  </si>
  <si>
    <t>8226436539885595_</t>
  </si>
  <si>
    <t>5873994061838629_</t>
  </si>
  <si>
    <t>1338460642901606_</t>
  </si>
  <si>
    <t>2164504726596618_</t>
  </si>
  <si>
    <t>8106152115821295_</t>
  </si>
  <si>
    <t>6856485096059142_</t>
  </si>
  <si>
    <t>6495597674219754_</t>
  </si>
  <si>
    <t>2324577197489347_</t>
  </si>
  <si>
    <t>8276109104661369_</t>
  </si>
  <si>
    <t>3437337029059311_</t>
  </si>
  <si>
    <t>7221150290845911_</t>
  </si>
  <si>
    <t>8391619075915125_</t>
  </si>
  <si>
    <t>2558264274338909_</t>
  </si>
  <si>
    <t>5565252100955169_</t>
  </si>
  <si>
    <t>5607155657360196_</t>
  </si>
  <si>
    <t>5252099929986203_</t>
  </si>
  <si>
    <t>1300072444130827_</t>
  </si>
  <si>
    <t>7607601703258815_</t>
  </si>
  <si>
    <t>6727273521347739_</t>
  </si>
  <si>
    <t>3562873311309502_</t>
  </si>
  <si>
    <t>3247429813053232_</t>
  </si>
  <si>
    <t>5350144921925841_</t>
  </si>
  <si>
    <t>1203200108311757_</t>
  </si>
  <si>
    <t>1771405330516338_</t>
  </si>
  <si>
    <t>5246786463320893_</t>
  </si>
  <si>
    <t>8725448933033937_</t>
  </si>
  <si>
    <t>2571671666034302_</t>
  </si>
  <si>
    <t>1679990993751715_</t>
  </si>
  <si>
    <t>2637712478596034_</t>
  </si>
  <si>
    <t>1599808347693037_</t>
  </si>
  <si>
    <t>4197790268726356_</t>
  </si>
  <si>
    <t>3769894433434709_</t>
  </si>
  <si>
    <t>6333309419866706_</t>
  </si>
  <si>
    <t>4409224693472622_</t>
  </si>
  <si>
    <t>3506157127221860_</t>
  </si>
  <si>
    <t>5561496010266451_</t>
  </si>
  <si>
    <t>3107785473012812_</t>
  </si>
  <si>
    <t>5458343665571765_</t>
  </si>
  <si>
    <t>4282623316567497_</t>
  </si>
  <si>
    <t>1327216923371696_</t>
  </si>
  <si>
    <t>8312125555586603_</t>
  </si>
  <si>
    <t>1524908191239716_</t>
  </si>
  <si>
    <t>8658397644756843_</t>
  </si>
  <si>
    <t>2441522319299674_</t>
  </si>
  <si>
    <t>2235887301731406_</t>
  </si>
  <si>
    <t>4867038357581032_</t>
  </si>
  <si>
    <t>4642192410316554_</t>
  </si>
  <si>
    <t>3523289855444791_</t>
  </si>
  <si>
    <t>7833224560348796_</t>
  </si>
  <si>
    <t>2488542042169654_</t>
  </si>
  <si>
    <t>1495259903641220_</t>
  </si>
  <si>
    <t>4246991232397905_</t>
  </si>
  <si>
    <t>5827278500242399_</t>
  </si>
  <si>
    <t>5537248311811313_</t>
  </si>
  <si>
    <t>3168679713510245_</t>
  </si>
  <si>
    <t>1833889745920300_</t>
  </si>
  <si>
    <t>4430057679680191_</t>
  </si>
  <si>
    <t>3447455332301889_</t>
  </si>
  <si>
    <t>8896165574827143_</t>
  </si>
  <si>
    <t>8425833192073945_</t>
  </si>
  <si>
    <t>6694184377145205_</t>
  </si>
  <si>
    <t>6218289401198753_</t>
  </si>
  <si>
    <t>3713865941844571_</t>
  </si>
  <si>
    <t>7321150658043797_</t>
  </si>
  <si>
    <t>2687668591262550_</t>
  </si>
  <si>
    <t>8553207954670477_</t>
  </si>
  <si>
    <t>4425809967813179_</t>
  </si>
  <si>
    <t>8670023329222145_</t>
  </si>
  <si>
    <t>1839425664711786_</t>
  </si>
  <si>
    <t>7939316823647029_</t>
  </si>
  <si>
    <t>2469733696818292_</t>
  </si>
  <si>
    <t>4280725604065433_</t>
  </si>
  <si>
    <t>6174677868950349_</t>
  </si>
  <si>
    <t>2887147781848333_</t>
  </si>
  <si>
    <t>8901723107613069_</t>
  </si>
  <si>
    <t>2969660156741787_</t>
  </si>
  <si>
    <t>7535280237386118_</t>
  </si>
  <si>
    <t>3207339509347682_</t>
  </si>
  <si>
    <t>3461717361914481_</t>
  </si>
  <si>
    <t>2425231784335161_</t>
  </si>
  <si>
    <t>4232214092517525_</t>
  </si>
  <si>
    <t>6568383691738392_</t>
  </si>
  <si>
    <t>2828402471327210_</t>
  </si>
  <si>
    <t>5718520919689167_</t>
  </si>
  <si>
    <t>8152154958377927_</t>
  </si>
  <si>
    <t>3247379616324163_</t>
  </si>
  <si>
    <t>6750191776426379_</t>
  </si>
  <si>
    <t>5769745215489375_</t>
  </si>
  <si>
    <t>7192905652314795_</t>
  </si>
  <si>
    <t>2455402685946875_</t>
  </si>
  <si>
    <t>4394518913043392_</t>
  </si>
  <si>
    <t>8363750644237195_</t>
  </si>
  <si>
    <t>2144337904394027_</t>
  </si>
  <si>
    <t>8683655573804549_</t>
  </si>
  <si>
    <t>1391483616625331_</t>
  </si>
  <si>
    <t>4410543208802881_</t>
  </si>
  <si>
    <t>5827068070455244_</t>
  </si>
  <si>
    <t>7388200529969752_</t>
  </si>
  <si>
    <t>2167945891264211_</t>
  </si>
  <si>
    <t>5822458853585441_</t>
  </si>
  <si>
    <t>5574833104053249_</t>
  </si>
  <si>
    <t>4883531960756316_</t>
  </si>
  <si>
    <t>3844928477838143_</t>
  </si>
  <si>
    <t>7197586876563408_</t>
  </si>
  <si>
    <t>6804979142764371_</t>
  </si>
  <si>
    <t>4440925180106281_</t>
  </si>
  <si>
    <t>5325683025336544_</t>
  </si>
  <si>
    <t>3142764590228709_</t>
  </si>
  <si>
    <t>8593567614216985_</t>
  </si>
  <si>
    <t>7563464596813174_</t>
  </si>
  <si>
    <t>3699446498061271_</t>
  </si>
  <si>
    <t>4274105935083743_</t>
  </si>
  <si>
    <t>2514501914287823_</t>
  </si>
  <si>
    <t>7868137332153391_</t>
  </si>
  <si>
    <t>8103373841818592_</t>
  </si>
  <si>
    <t>4889687505963537_</t>
  </si>
  <si>
    <t>6789091006014644_</t>
  </si>
  <si>
    <t>8207965807155927_</t>
  </si>
  <si>
    <t>2225691678650464_</t>
  </si>
  <si>
    <t>1190877181858098_</t>
  </si>
  <si>
    <t>1106583821599896_</t>
  </si>
  <si>
    <t>4811536705452476_</t>
  </si>
  <si>
    <t>8205927176818612_</t>
  </si>
  <si>
    <t>7902571785676475_</t>
  </si>
  <si>
    <t>2852553118362791_</t>
  </si>
  <si>
    <t>3716383521973165_</t>
  </si>
  <si>
    <t>2738142371401243_</t>
  </si>
  <si>
    <t>8868184044496945_</t>
  </si>
  <si>
    <t>7796311232162007_</t>
  </si>
  <si>
    <t>8359978818888214_</t>
  </si>
  <si>
    <t>2339172721403684_</t>
  </si>
  <si>
    <t>2726954619564955_</t>
  </si>
  <si>
    <t>2429326834254256_</t>
  </si>
  <si>
    <t>5892279543249826_</t>
  </si>
  <si>
    <t>7110459624939878_</t>
  </si>
  <si>
    <t>3784371982136551_</t>
  </si>
  <si>
    <t>7685434406949589_</t>
  </si>
  <si>
    <t>4193341597898687_</t>
  </si>
  <si>
    <t>2221916776417582_</t>
  </si>
  <si>
    <t>6648010364461730_</t>
  </si>
  <si>
    <t>8622642233855997_</t>
  </si>
  <si>
    <t>4329050588497540_</t>
  </si>
  <si>
    <t>2252547820115190_</t>
  </si>
  <si>
    <t>2842129471051869_</t>
  </si>
  <si>
    <t>1206429649389435_</t>
  </si>
  <si>
    <t>1755891402649951_</t>
  </si>
  <si>
    <t>8131801538876925_</t>
  </si>
  <si>
    <t>7868135611702435_</t>
  </si>
  <si>
    <t>6598034946976885_</t>
  </si>
  <si>
    <t>6599486980497484_</t>
  </si>
  <si>
    <t>6480230648758648_</t>
  </si>
  <si>
    <t>1643125481429278_</t>
  </si>
  <si>
    <t>3627946646279014_</t>
  </si>
  <si>
    <t>8744031680949871_</t>
  </si>
  <si>
    <t>5442692015822342_</t>
  </si>
  <si>
    <t>3131189559573010_</t>
  </si>
  <si>
    <t>6306134967669647_</t>
  </si>
  <si>
    <t>6790746727141516_</t>
  </si>
  <si>
    <t>8824063849450357_</t>
  </si>
  <si>
    <t>2906234882635952_</t>
  </si>
  <si>
    <t>3917521797980037_</t>
  </si>
  <si>
    <t>1617473748826672_</t>
  </si>
  <si>
    <t>5638607665267053_</t>
  </si>
  <si>
    <t>5795716492161064_</t>
  </si>
  <si>
    <t>1481609711403311_</t>
  </si>
  <si>
    <t>8727723156489971_</t>
  </si>
  <si>
    <t>2870134877123581_</t>
  </si>
  <si>
    <t>6420198662855446_</t>
  </si>
  <si>
    <t>7486417259846494_</t>
  </si>
  <si>
    <t>8780794008449759_</t>
  </si>
  <si>
    <t>1143036580146868_</t>
  </si>
  <si>
    <t>1248942274045131_</t>
  </si>
  <si>
    <t>1420290614478961_</t>
  </si>
  <si>
    <t>4847800779118296_</t>
  </si>
  <si>
    <t>1194969732307060_</t>
  </si>
  <si>
    <t>8457785835892416_</t>
  </si>
  <si>
    <t>6511652042563167_</t>
  </si>
  <si>
    <t>4812693998450775_</t>
  </si>
  <si>
    <t>2736094942242934_</t>
  </si>
  <si>
    <t>6142757425527920_</t>
  </si>
  <si>
    <t>4290695700617856_</t>
  </si>
  <si>
    <t>2366966563573725_</t>
  </si>
  <si>
    <t>4160734709526114_</t>
  </si>
  <si>
    <t>3173954961023078_</t>
  </si>
  <si>
    <t>4596431920044816_</t>
  </si>
  <si>
    <t>2128373158348257_</t>
  </si>
  <si>
    <t>8299592694300073_</t>
  </si>
  <si>
    <t>7229014342444928_</t>
  </si>
  <si>
    <t>6244459233334761_</t>
  </si>
  <si>
    <t>1611928524232227_</t>
  </si>
  <si>
    <t>8577772856158084_</t>
  </si>
  <si>
    <t>3587001405243677_</t>
  </si>
  <si>
    <t>5662262465279935_</t>
  </si>
  <si>
    <t>4656086233064327_</t>
  </si>
  <si>
    <t>3462039418013329_</t>
  </si>
  <si>
    <t>8677487318433651_</t>
  </si>
  <si>
    <t>3905488026790015_</t>
  </si>
  <si>
    <t>4706702865250885_</t>
  </si>
  <si>
    <t>4354458989864766_</t>
  </si>
  <si>
    <t>6530115290027835_</t>
  </si>
  <si>
    <t>6980835534279916_</t>
  </si>
  <si>
    <t>3738188344803803_</t>
  </si>
  <si>
    <t>2149803786054582_</t>
  </si>
  <si>
    <t>5613419390978627_</t>
  </si>
  <si>
    <t>4878425027237030_</t>
  </si>
  <si>
    <t>6408501728703880_</t>
  </si>
  <si>
    <t>6891287902258618_</t>
  </si>
  <si>
    <t>6892286651028457_</t>
  </si>
  <si>
    <t>5325530729715421_</t>
  </si>
  <si>
    <t>1336387667801278_</t>
  </si>
  <si>
    <t>3635762038354778_</t>
  </si>
  <si>
    <t>8915751318868254_</t>
  </si>
  <si>
    <t>4452809887046206_</t>
  </si>
  <si>
    <t>2727858401844561_</t>
  </si>
  <si>
    <t>7362304842604445_</t>
  </si>
  <si>
    <t>3168983189155819_</t>
  </si>
  <si>
    <t>8416094884962166_</t>
  </si>
  <si>
    <t>8903306786119799_</t>
  </si>
  <si>
    <t>7456087285902436_</t>
  </si>
  <si>
    <t>5524579669777475_</t>
  </si>
  <si>
    <t>3499706342402831_</t>
  </si>
  <si>
    <t>1580329015857685_</t>
  </si>
  <si>
    <t>2380497644407339_</t>
  </si>
  <si>
    <t>3560840657988292_</t>
  </si>
  <si>
    <t>5244364302996666_</t>
  </si>
  <si>
    <t>5522320588509331_</t>
  </si>
  <si>
    <t>1914560552283654_</t>
  </si>
  <si>
    <t>2745173182588548_</t>
  </si>
  <si>
    <t>7898416202965230_</t>
  </si>
  <si>
    <t>5894148429077443_</t>
  </si>
  <si>
    <t>2655662646218371_</t>
  </si>
  <si>
    <t>5166413426037335_</t>
  </si>
  <si>
    <t>3720181355880197_</t>
  </si>
  <si>
    <t>4617786793484903_</t>
  </si>
  <si>
    <t>6316516922701459_</t>
  </si>
  <si>
    <t>8649906389859096_</t>
  </si>
  <si>
    <t>8111081174482128_</t>
  </si>
  <si>
    <t>8497098207549242_</t>
  </si>
  <si>
    <t>2232742458363583_</t>
  </si>
  <si>
    <t>5877264161770557_</t>
  </si>
  <si>
    <t>1633420311077788_</t>
  </si>
  <si>
    <t>6380534322366787_</t>
  </si>
  <si>
    <t>6705709824821065_</t>
  </si>
  <si>
    <t>1536363726562792_</t>
  </si>
  <si>
    <t>2755563515414106_</t>
  </si>
  <si>
    <t>1694617238479746_</t>
  </si>
  <si>
    <t>8595065822721094_</t>
  </si>
  <si>
    <t>4862886092821638_</t>
  </si>
  <si>
    <t>2856472766619940_</t>
  </si>
  <si>
    <t>3688071408853275_</t>
  </si>
  <si>
    <t>3311414077210230_</t>
  </si>
  <si>
    <t>3455817091617923_</t>
  </si>
  <si>
    <t>1706998423231647_</t>
  </si>
  <si>
    <t>4893457917883575_</t>
  </si>
  <si>
    <t>5693720831313744_</t>
  </si>
  <si>
    <t>6527762893231127_</t>
  </si>
  <si>
    <t>1718704449486400_</t>
  </si>
  <si>
    <t>6690195774277077_</t>
  </si>
  <si>
    <t>4174833811190689_</t>
  </si>
  <si>
    <t>1115725764415547_</t>
  </si>
  <si>
    <t>6123502873116213_</t>
  </si>
  <si>
    <t>1804368809793016_</t>
  </si>
  <si>
    <t>8594155649492487_</t>
  </si>
  <si>
    <t>4751237244035822_</t>
  </si>
  <si>
    <t>2696522819892558_</t>
  </si>
  <si>
    <t>3295110786636289_</t>
  </si>
  <si>
    <t>3576505954810285_</t>
  </si>
  <si>
    <t>1245143767996583_</t>
  </si>
  <si>
    <t>5332896953003273_</t>
  </si>
  <si>
    <t>6122193541044051_</t>
  </si>
  <si>
    <t>6279071593641152_</t>
  </si>
  <si>
    <t>4381479896901281_</t>
  </si>
  <si>
    <t>4434641958804127_</t>
  </si>
  <si>
    <t>2227140129165487_</t>
  </si>
  <si>
    <t>6631818134384476_</t>
  </si>
  <si>
    <t>4520027009479937_</t>
  </si>
  <si>
    <t>7291505956589443_</t>
  </si>
  <si>
    <t>1559321736327260_</t>
  </si>
  <si>
    <t>5570813652977767_</t>
  </si>
  <si>
    <t>6821452265788539_</t>
  </si>
  <si>
    <t>4128193515252478_</t>
  </si>
  <si>
    <t>1182022509906367_</t>
  </si>
  <si>
    <t>1381470663222458_</t>
  </si>
  <si>
    <t>6345949333893826_</t>
  </si>
  <si>
    <t>5244072695128435_</t>
  </si>
  <si>
    <t>4832593221253466_</t>
  </si>
  <si>
    <t>4677709485246109_</t>
  </si>
  <si>
    <t>1238317404791599_</t>
  </si>
  <si>
    <t>1496690460263645_</t>
  </si>
  <si>
    <t>5132189936718329_</t>
  </si>
  <si>
    <t>2405479816820098_</t>
  </si>
  <si>
    <t>7507576394051152_</t>
  </si>
  <si>
    <t>7451890459254686_</t>
  </si>
  <si>
    <t>3215987628159314_</t>
  </si>
  <si>
    <t>6594513155730748_</t>
  </si>
  <si>
    <t>7297139890063318_</t>
  </si>
  <si>
    <t>8245679927047138_</t>
  </si>
  <si>
    <t>8766313026873930_</t>
  </si>
  <si>
    <t>吴叙</t>
  </si>
  <si>
    <t>2118044193053689_</t>
  </si>
  <si>
    <t>7151665521343116_</t>
  </si>
  <si>
    <t>7719636729249493_</t>
  </si>
  <si>
    <t>7311404490534701_</t>
  </si>
  <si>
    <t>7173502978390936_</t>
  </si>
  <si>
    <t>2678912216728264_</t>
  </si>
  <si>
    <t>7102108214134152_</t>
  </si>
  <si>
    <t>1149126507942186_</t>
  </si>
  <si>
    <t>6560917915497177_</t>
  </si>
  <si>
    <t>7877875723470676_</t>
  </si>
  <si>
    <t>2240844011303229_</t>
  </si>
  <si>
    <t>6614561998732147_</t>
  </si>
  <si>
    <t>2158133399457816_</t>
  </si>
  <si>
    <t>7151481561204882_</t>
  </si>
  <si>
    <t>4541264604381889_</t>
  </si>
  <si>
    <t>5644199885360890_</t>
  </si>
  <si>
    <t>4684644532988662_</t>
  </si>
  <si>
    <t>2906003861099804_</t>
  </si>
  <si>
    <t>5815297665954166_</t>
  </si>
  <si>
    <t>2641041456555007_</t>
  </si>
  <si>
    <t>2829663557444142_</t>
  </si>
  <si>
    <t>7524471792338070_</t>
  </si>
  <si>
    <t>1233033875738897_</t>
  </si>
  <si>
    <t>3669856520977732_</t>
  </si>
  <si>
    <t>5311624926043092_</t>
  </si>
  <si>
    <t>6642364921321418_</t>
  </si>
  <si>
    <t>8485602741164258_</t>
  </si>
  <si>
    <t>4852088589112823_</t>
  </si>
  <si>
    <t>7207445797859533_</t>
  </si>
  <si>
    <t>8761674246628950_</t>
  </si>
  <si>
    <t>1469647470393964_</t>
  </si>
  <si>
    <t>7442339955276063_</t>
  </si>
  <si>
    <t>4177704873704460_</t>
  </si>
  <si>
    <t>6456025815275698_</t>
  </si>
  <si>
    <t>5101331521504629_</t>
  </si>
  <si>
    <t>3254074237471922_</t>
  </si>
  <si>
    <t>1338737533884966_</t>
  </si>
  <si>
    <t>8519587028054597_</t>
  </si>
  <si>
    <t>8911844701935320_</t>
  </si>
  <si>
    <t>8743947687612778_</t>
  </si>
  <si>
    <t>8574546404910666_</t>
  </si>
  <si>
    <t>6712174075776351_</t>
  </si>
  <si>
    <t>3593984771724089_</t>
  </si>
  <si>
    <t>4556544275242063_</t>
  </si>
  <si>
    <t>8338344742460272_</t>
  </si>
  <si>
    <t>5429764041722886_</t>
  </si>
  <si>
    <t>7215925522393061_</t>
  </si>
  <si>
    <t>3120762149768248_</t>
  </si>
  <si>
    <t>7676065643894187_</t>
  </si>
  <si>
    <t>2655015507387575_</t>
  </si>
  <si>
    <t>7487184517119523_</t>
  </si>
  <si>
    <t>3280987391270712_</t>
  </si>
  <si>
    <t>7259105515698784_</t>
  </si>
  <si>
    <t>8264541037997024_</t>
  </si>
  <si>
    <t>5612973685748821_</t>
  </si>
  <si>
    <t>3473308153621671_</t>
  </si>
  <si>
    <t>5329571195568846_</t>
  </si>
  <si>
    <t>4424359067187632_</t>
  </si>
  <si>
    <t>2367614529815706_</t>
  </si>
  <si>
    <t>1574012195910803_</t>
  </si>
  <si>
    <t>2281464054351207_</t>
  </si>
  <si>
    <t>7870968406024589_</t>
  </si>
  <si>
    <t>1493124828367374_</t>
  </si>
  <si>
    <t>2705196032790040_</t>
  </si>
  <si>
    <t>4708245725636508_</t>
  </si>
  <si>
    <t>7719842756496351_</t>
  </si>
  <si>
    <t>7885631011791696_</t>
  </si>
  <si>
    <t>8807077730568349_</t>
  </si>
  <si>
    <t>7181697266689411_</t>
  </si>
  <si>
    <t>8193216389318106_</t>
  </si>
  <si>
    <t>6753501009950722_</t>
  </si>
  <si>
    <t>3504257030598849_</t>
  </si>
  <si>
    <t>7370573045045751_</t>
  </si>
  <si>
    <t>8113116266128615_</t>
  </si>
  <si>
    <t>2443799281293895_</t>
  </si>
  <si>
    <t>1827609169884386_</t>
  </si>
  <si>
    <t>4505446914986718_</t>
  </si>
  <si>
    <t>6560021690873300_</t>
  </si>
  <si>
    <t>7510929057211086_</t>
  </si>
  <si>
    <t>6829136333908782_</t>
  </si>
  <si>
    <t>2886519984782884_</t>
  </si>
  <si>
    <t>3715193688179226_</t>
  </si>
  <si>
    <t>2602057791996046_</t>
  </si>
  <si>
    <t>1815188219148872_</t>
  </si>
  <si>
    <t>6877268990668352_</t>
  </si>
  <si>
    <t>1767723443878593_</t>
  </si>
  <si>
    <t>3830395546594634_</t>
  </si>
  <si>
    <t>8367353082453124_</t>
  </si>
  <si>
    <t>6379054755245345_</t>
  </si>
  <si>
    <t>3104063505680315_</t>
  </si>
  <si>
    <t>7636774786708350_</t>
  </si>
  <si>
    <t>8115952826381373_</t>
  </si>
  <si>
    <t>8668756816681721_</t>
  </si>
  <si>
    <t>1682196911195534_</t>
  </si>
  <si>
    <t>6440623124034367_</t>
  </si>
  <si>
    <t>5783154445803577_</t>
  </si>
  <si>
    <t>3780638399211899_</t>
  </si>
  <si>
    <t>5321327460955208_</t>
  </si>
  <si>
    <t>1636490175661078_</t>
  </si>
  <si>
    <t>2573735034332627_</t>
  </si>
  <si>
    <t>7401236765382924_</t>
  </si>
  <si>
    <t>4776698838125162_</t>
  </si>
  <si>
    <t>1345069676187891_</t>
  </si>
  <si>
    <t>6363262298789845_</t>
  </si>
  <si>
    <t>8212326674747679_</t>
  </si>
  <si>
    <t>4521881320437916_</t>
  </si>
  <si>
    <t>8820518834927762_</t>
  </si>
  <si>
    <t>5111216127494954_</t>
  </si>
  <si>
    <t>1594107335344949_</t>
  </si>
  <si>
    <t>5319222085207599_</t>
  </si>
  <si>
    <t>5132540678062899_</t>
  </si>
  <si>
    <t>4202495084818957_</t>
  </si>
  <si>
    <t>6276180348849578_</t>
  </si>
  <si>
    <t>3302882945089608_</t>
  </si>
  <si>
    <t>2902828862419626_</t>
  </si>
  <si>
    <t>3125681431298199_</t>
  </si>
  <si>
    <t>8332909701615319_</t>
  </si>
  <si>
    <t>3469471844970865_</t>
  </si>
  <si>
    <t>8898796421469965_</t>
  </si>
  <si>
    <t>7452601221545967_</t>
  </si>
  <si>
    <t>7169645022507120_</t>
  </si>
  <si>
    <t>7729567849230403_</t>
  </si>
  <si>
    <t>5191246806449050_</t>
  </si>
  <si>
    <t>7549701046584403_</t>
  </si>
  <si>
    <t>7821182372146770_</t>
  </si>
  <si>
    <t>7988632218309717_</t>
  </si>
  <si>
    <t>6357487909998928_</t>
  </si>
  <si>
    <t>6716375539247590_</t>
  </si>
  <si>
    <t>3718529704477632_</t>
  </si>
  <si>
    <t>2813633243556201_</t>
  </si>
  <si>
    <t>6380587502313475_</t>
  </si>
  <si>
    <t>5587140478230997_</t>
  </si>
  <si>
    <t>5909383408779533_</t>
  </si>
  <si>
    <t>1318600866954454_</t>
  </si>
  <si>
    <t>3362091353805094_</t>
  </si>
  <si>
    <t>5377089747032215_</t>
  </si>
  <si>
    <t>6322721138756414_</t>
  </si>
  <si>
    <t>5529793464163834_</t>
  </si>
  <si>
    <t>3396380583463089_</t>
  </si>
  <si>
    <t>5226953970235533_</t>
  </si>
  <si>
    <t>3295666964863407_</t>
  </si>
  <si>
    <t>5188929957312540_</t>
  </si>
  <si>
    <t>4764937945557443_</t>
  </si>
  <si>
    <t>8802773713615305_</t>
  </si>
  <si>
    <t>3794012837672133_</t>
  </si>
  <si>
    <t>4726732734402234_</t>
  </si>
  <si>
    <t>1347800281012878_</t>
  </si>
  <si>
    <t>8562989421041963_</t>
  </si>
  <si>
    <t>1346293441725980_</t>
  </si>
  <si>
    <t>7695082814271461_</t>
  </si>
  <si>
    <t>8176845708704300_</t>
  </si>
  <si>
    <t>5474225411377630_</t>
  </si>
  <si>
    <t>3303015933881301_</t>
  </si>
  <si>
    <t>5911584477634747_</t>
  </si>
  <si>
    <t>2916973284413181_</t>
  </si>
  <si>
    <t>8912353477487245_</t>
  </si>
  <si>
    <t>5511566011081824_</t>
  </si>
  <si>
    <t>1584564152060680_</t>
  </si>
  <si>
    <t>2268699041490619_</t>
  </si>
  <si>
    <t>4724270502645957_</t>
  </si>
  <si>
    <t>8363197148358802_</t>
  </si>
  <si>
    <t>3385418509481794_</t>
  </si>
  <si>
    <t>2785348448000525_</t>
  </si>
  <si>
    <t>5614551242059690_</t>
  </si>
  <si>
    <t>7505759444066904_</t>
  </si>
  <si>
    <t>5184069785365681_</t>
  </si>
  <si>
    <t>2654376269769594_</t>
  </si>
  <si>
    <t>5470287784618429_</t>
  </si>
  <si>
    <t>5560417434941575_</t>
  </si>
  <si>
    <t>1762457008479530_</t>
  </si>
  <si>
    <t>5219591599412629_</t>
  </si>
  <si>
    <t>1813743250321963_</t>
  </si>
  <si>
    <t>2893680050879075_</t>
  </si>
  <si>
    <t>3421316264216233_</t>
  </si>
  <si>
    <t>3207360807369167_</t>
  </si>
  <si>
    <t>6378873051779898_</t>
  </si>
  <si>
    <t>2228151238924853_</t>
  </si>
  <si>
    <t>3538958328282521_</t>
  </si>
  <si>
    <t>1263043760219004_</t>
  </si>
  <si>
    <t>5150590454348436_</t>
  </si>
  <si>
    <t>6106074957150631_</t>
  </si>
  <si>
    <t>2420411832404750_</t>
  </si>
  <si>
    <t>8533225989295088_</t>
  </si>
  <si>
    <t>6170457606278883_</t>
  </si>
  <si>
    <t>4804788367965769_</t>
  </si>
  <si>
    <t>7543437930762458_</t>
  </si>
  <si>
    <t>3574414806171724_</t>
  </si>
  <si>
    <t>5828492596492785_</t>
  </si>
  <si>
    <t>3524445361356019_</t>
  </si>
  <si>
    <t>2287891884296044_</t>
  </si>
  <si>
    <t>2395353381653265_</t>
  </si>
  <si>
    <t>4152683423781986_</t>
  </si>
  <si>
    <t>5122488086772850_</t>
  </si>
  <si>
    <t>1782168644272753_</t>
  </si>
  <si>
    <t>7416873330169572_</t>
  </si>
  <si>
    <t>6186932914511572_</t>
  </si>
  <si>
    <t>6888377261994709_</t>
  </si>
  <si>
    <t>4526355320229547_</t>
  </si>
  <si>
    <t>6426170164569447_</t>
  </si>
  <si>
    <t>7468143559294789_</t>
  </si>
  <si>
    <t>4666092035436376_</t>
  </si>
  <si>
    <t>4219482355477997_</t>
  </si>
  <si>
    <t>2767697599477573_</t>
  </si>
  <si>
    <t>6587862885635821_</t>
  </si>
  <si>
    <t>3273041099860687_</t>
  </si>
  <si>
    <t>2539178552268695_</t>
  </si>
  <si>
    <t>7405859564986213_</t>
  </si>
  <si>
    <t>5131167764433966_</t>
  </si>
  <si>
    <t>4413755907881552_</t>
  </si>
  <si>
    <t>2178505911404712_</t>
  </si>
  <si>
    <t>1849621223139281_</t>
  </si>
  <si>
    <t>2895232941838780_</t>
  </si>
  <si>
    <t>2797623449046154_</t>
  </si>
  <si>
    <t>3420914470624294_</t>
  </si>
  <si>
    <t>8387827941745208_</t>
  </si>
  <si>
    <t>6314950566011958_</t>
  </si>
  <si>
    <t>6277908718367724_</t>
  </si>
  <si>
    <t>4283475813743797_</t>
  </si>
  <si>
    <t>6850085745534323_</t>
  </si>
  <si>
    <t>3285577957819561_</t>
  </si>
  <si>
    <t>3315692537481034_</t>
  </si>
  <si>
    <t>5791520433656622_</t>
  </si>
  <si>
    <t>3816207336105264_</t>
  </si>
  <si>
    <t>8728961753208789_</t>
  </si>
  <si>
    <t>5878441826205110_</t>
  </si>
  <si>
    <t>8768380582742481_</t>
  </si>
  <si>
    <t>1594728679180611_</t>
  </si>
  <si>
    <t>3393769792633635_</t>
  </si>
  <si>
    <t>2477046697013711_</t>
  </si>
  <si>
    <t>8312737094968716_</t>
  </si>
  <si>
    <t>3862241644255433_</t>
  </si>
  <si>
    <t>7453443454102216_</t>
  </si>
  <si>
    <t>3419733589765288_</t>
  </si>
  <si>
    <t>4683953887142800_</t>
  </si>
  <si>
    <t>5547460715184679_</t>
  </si>
  <si>
    <t>8549724546662486_</t>
  </si>
  <si>
    <t>3651642194779106_</t>
  </si>
  <si>
    <t>1778990457171501_</t>
  </si>
  <si>
    <t>1903775829905405_</t>
  </si>
  <si>
    <t>4791138617789597_</t>
  </si>
  <si>
    <t>6278705716997659_</t>
  </si>
  <si>
    <t>2174571437993926_</t>
  </si>
  <si>
    <t>2701262028454422_</t>
  </si>
  <si>
    <t>4339366941601519_</t>
  </si>
  <si>
    <t>4597973319773961_</t>
  </si>
  <si>
    <t>5474518202441204_</t>
  </si>
  <si>
    <t>6315462708543996_</t>
  </si>
  <si>
    <t>2436599436705195_</t>
  </si>
  <si>
    <t>5536092513795006_</t>
  </si>
  <si>
    <t>2266389750650393_</t>
  </si>
  <si>
    <t>5493019182172721_</t>
  </si>
  <si>
    <t>8337369645257154_</t>
  </si>
  <si>
    <t>2323729752553180_</t>
  </si>
  <si>
    <t>2857493774778860_</t>
  </si>
  <si>
    <t>8582630514554855_</t>
  </si>
  <si>
    <t>1263886102429488_</t>
  </si>
  <si>
    <t>1762020682572557_</t>
  </si>
  <si>
    <t>6403798206384926_</t>
  </si>
  <si>
    <t>3801099602553573_</t>
  </si>
  <si>
    <t>3658532148069361_</t>
  </si>
  <si>
    <t>3252823892869738_</t>
  </si>
  <si>
    <t>5361835679081770_</t>
  </si>
  <si>
    <t>5144100649163377_</t>
  </si>
  <si>
    <t>8526791136545936_</t>
  </si>
  <si>
    <t>6451041875833899_</t>
  </si>
  <si>
    <t>7271499506142052_</t>
  </si>
  <si>
    <t>5868010057780989_</t>
  </si>
  <si>
    <t>5918725122776235_</t>
  </si>
  <si>
    <t>6277491657585606_</t>
  </si>
  <si>
    <t>7445550047441895_</t>
  </si>
  <si>
    <t>8688346108939940_</t>
  </si>
  <si>
    <t>8255474167894827_</t>
  </si>
  <si>
    <t>2881247895427296_</t>
  </si>
  <si>
    <t>7479682604235549_</t>
  </si>
  <si>
    <t>3462467690734926_</t>
  </si>
  <si>
    <t>5580722817209856_</t>
  </si>
  <si>
    <t>4610447197015102_</t>
  </si>
  <si>
    <t>1351389961731949_</t>
  </si>
  <si>
    <t>5243096959230691_</t>
  </si>
  <si>
    <t>3832686205001162_</t>
  </si>
  <si>
    <t>4705618092541193_</t>
  </si>
  <si>
    <t>4267567518637505_</t>
  </si>
  <si>
    <t>2246506154917769_</t>
  </si>
  <si>
    <t>1698988991311829_</t>
  </si>
  <si>
    <t>3526086180236675_</t>
  </si>
  <si>
    <t>3156383431491450_</t>
  </si>
  <si>
    <t>2152143603830475_</t>
  </si>
  <si>
    <t>8148253688497787_</t>
  </si>
  <si>
    <t>8787369237793684_</t>
  </si>
  <si>
    <t>7703739155925954_</t>
  </si>
  <si>
    <t>2542045420686991_</t>
  </si>
  <si>
    <t>6510398434469651_</t>
  </si>
  <si>
    <t>6765328574506763_</t>
  </si>
  <si>
    <t>5662392270855739_</t>
  </si>
  <si>
    <t>1558819908204392_</t>
  </si>
  <si>
    <t>4726665669740553_</t>
  </si>
  <si>
    <t>8378358617279352_</t>
  </si>
  <si>
    <t>2779786233411668_</t>
  </si>
  <si>
    <t>4183968914285011_</t>
  </si>
  <si>
    <t>7479779711781896_</t>
  </si>
  <si>
    <t>2240479352783943_</t>
  </si>
  <si>
    <t>2896992142486391_</t>
  </si>
  <si>
    <t>1124800178244322_</t>
  </si>
  <si>
    <t>4579126371505431_</t>
  </si>
  <si>
    <t>3212921798374655_</t>
  </si>
  <si>
    <t>3605919227363845_</t>
  </si>
  <si>
    <t>1169392242003569_</t>
  </si>
  <si>
    <t>3693887380691602_</t>
  </si>
  <si>
    <t>1738559660033919_</t>
  </si>
  <si>
    <t>2740055460879152_</t>
  </si>
  <si>
    <t>5213915538009975_</t>
  </si>
  <si>
    <t>7521799056427278_</t>
  </si>
  <si>
    <t>4692703938455991_</t>
  </si>
  <si>
    <t>1599045761919848_</t>
  </si>
  <si>
    <t>8586414218961270_</t>
  </si>
  <si>
    <t>1511582491931961_</t>
  </si>
  <si>
    <t>7591614915980996_</t>
  </si>
  <si>
    <t>6709214347239809_</t>
  </si>
  <si>
    <t>6443634018819055_</t>
  </si>
  <si>
    <t>5896608613873748_</t>
  </si>
  <si>
    <t>5316323353576107_</t>
  </si>
  <si>
    <t>3686098810504146_</t>
  </si>
  <si>
    <t>4438226523919460_</t>
  </si>
  <si>
    <t>6894292797495800_</t>
  </si>
  <si>
    <t>4566763448183383_</t>
  </si>
  <si>
    <t>3564842918607859_</t>
  </si>
  <si>
    <t>4579640326138413_</t>
  </si>
  <si>
    <t>2876751786741594_</t>
  </si>
  <si>
    <t>5285187206712850_</t>
  </si>
  <si>
    <t>2319386518410310_</t>
  </si>
  <si>
    <t>6838379749237577_</t>
  </si>
  <si>
    <t>7696025214225788_</t>
  </si>
  <si>
    <t>3650316450327921_</t>
  </si>
  <si>
    <t>6876509098580566_</t>
  </si>
  <si>
    <t>4705156186193455_</t>
  </si>
  <si>
    <t>7351599578435290_</t>
  </si>
  <si>
    <t>7494996250353099_</t>
  </si>
  <si>
    <t>3293233385552792_</t>
  </si>
  <si>
    <t>6196527384124868_</t>
  </si>
  <si>
    <t>5354416289381303_</t>
  </si>
  <si>
    <t>5180032957066516_</t>
  </si>
  <si>
    <t>3320135792952564_</t>
  </si>
  <si>
    <t>7290078488295766_</t>
  </si>
  <si>
    <t>5417438999310459_</t>
  </si>
  <si>
    <t>4765062856572068_</t>
  </si>
  <si>
    <t>5203929001028588_</t>
  </si>
  <si>
    <t>7866640829588144_</t>
  </si>
  <si>
    <t>2892318949615557_</t>
  </si>
  <si>
    <t>7408018041405954_</t>
  </si>
  <si>
    <t>7747584051206485_</t>
  </si>
  <si>
    <t>8289896030594840_</t>
  </si>
  <si>
    <t>3194811041367083_</t>
  </si>
  <si>
    <t>5661771364372115_</t>
  </si>
  <si>
    <t>6290133129168023_</t>
  </si>
  <si>
    <t>1205924134986468_</t>
  </si>
  <si>
    <t>4169197325249362_</t>
  </si>
  <si>
    <t>2888150824817190_</t>
  </si>
  <si>
    <t>8374071412131416_</t>
  </si>
  <si>
    <t>8534679535713206_</t>
  </si>
  <si>
    <t>1528308750023620_</t>
  </si>
  <si>
    <t>7188215119243956_</t>
  </si>
  <si>
    <t>6850409552228002_</t>
  </si>
  <si>
    <t>5140725317478087_</t>
  </si>
  <si>
    <t>1777830677365034_</t>
  </si>
  <si>
    <t>7550510519778021_</t>
  </si>
  <si>
    <t>4759988022837532_</t>
  </si>
  <si>
    <t>4513515235285296_</t>
  </si>
  <si>
    <t>3121951175591258_</t>
  </si>
  <si>
    <t>7323018948252116_</t>
  </si>
  <si>
    <t>6304654989014191_</t>
  </si>
  <si>
    <t>4232508302526564_</t>
  </si>
  <si>
    <t>6769866974149002_</t>
  </si>
  <si>
    <t>6773907314554687_</t>
  </si>
  <si>
    <t>5191322856342009_</t>
  </si>
  <si>
    <t>3512019648753906_</t>
  </si>
  <si>
    <t>2380352803386808_</t>
  </si>
  <si>
    <t>1696651959187764_</t>
  </si>
  <si>
    <t>7853762715350296_</t>
  </si>
  <si>
    <t>3572378472249021_</t>
  </si>
  <si>
    <t>5216198337113263_</t>
  </si>
  <si>
    <t>6737209697129734_</t>
  </si>
  <si>
    <t>5599685019198542_</t>
  </si>
  <si>
    <t>3347081927694979_</t>
  </si>
  <si>
    <t>2306972598590880_</t>
  </si>
  <si>
    <t>1821713177199792_</t>
  </si>
  <si>
    <t>2727307461059911_</t>
  </si>
  <si>
    <t>7751046949438097_</t>
  </si>
  <si>
    <t>3821612220038164_</t>
  </si>
  <si>
    <t>1191921887724394_</t>
  </si>
  <si>
    <t>1105198967436003_</t>
  </si>
  <si>
    <t>2116625338585527_</t>
  </si>
  <si>
    <t>1210906178810612_</t>
  </si>
  <si>
    <t>5451916365108679_</t>
  </si>
  <si>
    <t>5766459190626978_</t>
  </si>
  <si>
    <t>6577092256121253_</t>
  </si>
  <si>
    <t>2301539146596866_</t>
  </si>
  <si>
    <t>4168353507855692_</t>
  </si>
  <si>
    <t>8519169979273300_</t>
  </si>
  <si>
    <t>7650138580378004_</t>
  </si>
  <si>
    <t>5461268172722106_</t>
  </si>
  <si>
    <t>7225095102610584_</t>
  </si>
  <si>
    <t>6553053069061665_</t>
  </si>
  <si>
    <t>6802096237191099_</t>
  </si>
  <si>
    <t>3460942170316844_</t>
  </si>
  <si>
    <t>7379168354767435_</t>
  </si>
  <si>
    <t>5681001445457089_</t>
  </si>
  <si>
    <t>5836375869126935_</t>
  </si>
  <si>
    <t>6525686493853799_</t>
  </si>
  <si>
    <t>1102230828817224_</t>
  </si>
  <si>
    <t>5366798662691626_</t>
  </si>
  <si>
    <t>3764225090325386_</t>
  </si>
  <si>
    <t>8915695728939120_</t>
  </si>
  <si>
    <t>1635027354017791_</t>
  </si>
  <si>
    <t>4620862202792879_</t>
  </si>
  <si>
    <t>8344273911451937_</t>
  </si>
  <si>
    <t>1905659244776828_</t>
  </si>
  <si>
    <t>2201556838010212_</t>
  </si>
  <si>
    <t>8867358535608671_</t>
  </si>
  <si>
    <t>1878358101255574_</t>
  </si>
  <si>
    <t>8227346713615528_</t>
  </si>
  <si>
    <t>8512567217022039_</t>
  </si>
  <si>
    <t>4983981208610737_</t>
  </si>
  <si>
    <t>4493702445314827_</t>
  </si>
  <si>
    <t>3704278266927338_</t>
  </si>
  <si>
    <t>8908743522956744_</t>
  </si>
  <si>
    <t>1805594313342691_</t>
  </si>
  <si>
    <t>1916435109864029_</t>
  </si>
  <si>
    <t>6811504100534822_</t>
  </si>
  <si>
    <t>6525019322389880_</t>
  </si>
  <si>
    <t>6828293990194979_</t>
  </si>
  <si>
    <t>1385841644638098_</t>
  </si>
  <si>
    <t>7498300224107457_</t>
  </si>
  <si>
    <t>2390690239671603_</t>
  </si>
  <si>
    <t>6525598709613628_</t>
  </si>
  <si>
    <t>5283348063898885_</t>
  </si>
  <si>
    <t>7203940441160569_</t>
  </si>
  <si>
    <t>5636329060281501_</t>
  </si>
  <si>
    <t>1340735435327965_</t>
  </si>
  <si>
    <t>8712931503462279_</t>
  </si>
  <si>
    <t>3234132846845152_</t>
  </si>
  <si>
    <t>7377430657345089_</t>
  </si>
  <si>
    <t>8231650495744800_</t>
  </si>
  <si>
    <t>4462309047510271_</t>
  </si>
  <si>
    <t>5662860229523660_</t>
  </si>
  <si>
    <t>3461351675750047_</t>
  </si>
  <si>
    <t>2309590309159975_</t>
  </si>
  <si>
    <t>7684007358720359_</t>
  </si>
  <si>
    <t>8821998054389492_</t>
  </si>
  <si>
    <t>2257852843004883_</t>
  </si>
  <si>
    <t>4472166452505860_</t>
  </si>
  <si>
    <t>4819990597859181_</t>
  </si>
  <si>
    <t>6452560604096616_</t>
  </si>
  <si>
    <t>5225179583808037_</t>
  </si>
  <si>
    <t>3348762994406690_</t>
  </si>
  <si>
    <t>3312055474503682_</t>
  </si>
  <si>
    <t>8590790900018577_</t>
  </si>
  <si>
    <t>1207993534132838_</t>
  </si>
  <si>
    <t>6153336593038221_</t>
  </si>
  <si>
    <t>3138969230105232_</t>
  </si>
  <si>
    <t>3781589440567654_</t>
  </si>
  <si>
    <t>8765893342662298_</t>
  </si>
  <si>
    <t>8162210609897759_</t>
  </si>
  <si>
    <t>6430179082249507_</t>
  </si>
  <si>
    <t>2233773600758917_</t>
  </si>
  <si>
    <t>3184708532280717_</t>
  </si>
  <si>
    <t>3331163467873921_</t>
  </si>
  <si>
    <t>1100012501277091_</t>
  </si>
  <si>
    <t>7917640364531812_</t>
  </si>
  <si>
    <t>6924858168062958_</t>
  </si>
  <si>
    <t>2411337377578838_</t>
  </si>
  <si>
    <t>2715937620911784_</t>
  </si>
  <si>
    <t>6192647901206352_</t>
  </si>
  <si>
    <t>6152980288996969_</t>
  </si>
  <si>
    <t>3873350276917570_</t>
  </si>
  <si>
    <t>4370024886129212_</t>
  </si>
  <si>
    <t>1874930050361150_</t>
  </si>
  <si>
    <t>7394724615878088_</t>
  </si>
  <si>
    <t>6680517977724617_</t>
  </si>
  <si>
    <t>1680423342866702_</t>
  </si>
  <si>
    <t>7654055144730455_</t>
  </si>
  <si>
    <t>7112706266987820_</t>
  </si>
  <si>
    <t>1361103035277553_</t>
  </si>
  <si>
    <t>6384169279451411_</t>
  </si>
  <si>
    <t>2217167532894532_</t>
  </si>
  <si>
    <t>8404035604494133_</t>
  </si>
  <si>
    <t>3174915538587664_</t>
  </si>
  <si>
    <t>8726751471840691_</t>
  </si>
  <si>
    <t>5594356779409858_</t>
  </si>
  <si>
    <t>7635573297535991_</t>
  </si>
  <si>
    <t>5856848191390597_</t>
  </si>
  <si>
    <t>4256909963066358_</t>
  </si>
  <si>
    <t>6458368831714182_</t>
  </si>
  <si>
    <t>8239628303461500_</t>
  </si>
  <si>
    <t>3428068259303316_</t>
  </si>
  <si>
    <t>2488523492815832_</t>
  </si>
  <si>
    <t>1829691663449938_</t>
  </si>
  <si>
    <t>8742350790702250_</t>
  </si>
  <si>
    <t>7694847233850689_</t>
  </si>
  <si>
    <t>7595309231005427_</t>
  </si>
  <si>
    <t>1578228629233082_</t>
  </si>
  <si>
    <t>1169072438200132_</t>
  </si>
  <si>
    <t>2283602562728478_</t>
  </si>
  <si>
    <t>3276813096111280_</t>
  </si>
  <si>
    <t>1102731748643571_</t>
  </si>
  <si>
    <t>8164738976078105_</t>
  </si>
  <si>
    <t>5259093303602136_</t>
  </si>
  <si>
    <t>8203086299197894_</t>
  </si>
  <si>
    <t>8588620433965048_</t>
  </si>
  <si>
    <t>1607228524382899_</t>
  </si>
  <si>
    <t>5633345669642306_</t>
  </si>
  <si>
    <t>6493998510493471_</t>
  </si>
  <si>
    <t>2814603787841750_</t>
  </si>
  <si>
    <t>8842830928314546_</t>
  </si>
  <si>
    <t>1379013159915098_</t>
  </si>
  <si>
    <t>7500703777284942_</t>
  </si>
  <si>
    <t>4581857430281828_</t>
  </si>
  <si>
    <t>8919003330850610_</t>
  </si>
  <si>
    <t>2843815990450350_</t>
  </si>
  <si>
    <t>8237647688681759_</t>
  </si>
  <si>
    <t>1583752797795083_</t>
  </si>
  <si>
    <t>5335374443645380_</t>
  </si>
  <si>
    <t>8316071270002445_</t>
  </si>
  <si>
    <t>1686613030981639_</t>
  </si>
  <si>
    <t>7258595565172527_</t>
  </si>
  <si>
    <t>8697107491715016_</t>
  </si>
  <si>
    <t>8585225452034686_</t>
  </si>
  <si>
    <t>2856712086013463_</t>
  </si>
  <si>
    <t>8535822408881585_</t>
  </si>
  <si>
    <t>8535139697802571_</t>
  </si>
  <si>
    <t>1273661705460337_</t>
  </si>
  <si>
    <t>1478566984449695_</t>
  </si>
  <si>
    <t>2444160181818785_</t>
  </si>
  <si>
    <t>1259829813084513_</t>
  </si>
  <si>
    <t>4806307088506691_</t>
  </si>
  <si>
    <t>2264390402997407_</t>
  </si>
  <si>
    <t>6588012510165070_</t>
  </si>
  <si>
    <t>7919913471564865_</t>
  </si>
  <si>
    <t>3775217195576220_</t>
  </si>
  <si>
    <t>4483415025526540_</t>
  </si>
  <si>
    <t>1307510922712726_</t>
  </si>
  <si>
    <t>1637327877897032_</t>
  </si>
  <si>
    <t>4877665604583734_</t>
  </si>
  <si>
    <t>7324988244226262_</t>
  </si>
  <si>
    <t>3129377763551805_</t>
  </si>
  <si>
    <t>3411667355016755_</t>
  </si>
  <si>
    <t>3661260756837882_</t>
  </si>
  <si>
    <t>5114032139046949_</t>
  </si>
  <si>
    <t>4579895537218754_</t>
  </si>
  <si>
    <t>7121064139529649_</t>
  </si>
  <si>
    <t>8892369768793576_</t>
  </si>
  <si>
    <t>5216582930081137_</t>
  </si>
  <si>
    <t>7828757897197168_</t>
  </si>
  <si>
    <t>3154969616146908_</t>
  </si>
  <si>
    <t>4192105134582276_</t>
  </si>
  <si>
    <t>8474657399793517_</t>
  </si>
  <si>
    <t>7877404960948974_</t>
  </si>
  <si>
    <t>3189178888994723_</t>
  </si>
  <si>
    <t>1691463268947290_</t>
  </si>
  <si>
    <t>3417316658645330_</t>
  </si>
  <si>
    <t>2111086750248587_</t>
  </si>
  <si>
    <t>1878739994593956_</t>
  </si>
  <si>
    <t>3326564359136985_</t>
  </si>
  <si>
    <t>7406588574972589_</t>
  </si>
  <si>
    <t>8463989471626644_</t>
  </si>
  <si>
    <t>8311460221116808_</t>
  </si>
  <si>
    <t>5558779376060783_</t>
  </si>
  <si>
    <t>2758497514983353_</t>
  </si>
  <si>
    <t>6143048954378813_</t>
  </si>
  <si>
    <t>7524339189432519_</t>
  </si>
  <si>
    <t>1238606504709342_</t>
  </si>
  <si>
    <t>6256599165674284_</t>
  </si>
  <si>
    <t>3792432533583001_</t>
  </si>
  <si>
    <t>8526582617520826_</t>
  </si>
  <si>
    <t>4531503054868359_</t>
  </si>
  <si>
    <t>1157580908868202_</t>
  </si>
  <si>
    <t>7776693122213963_</t>
  </si>
  <si>
    <t>2801050850453015_</t>
  </si>
  <si>
    <t>7801549200799755_</t>
  </si>
  <si>
    <t>2430622340053307_</t>
  </si>
  <si>
    <t>8756635758976086_</t>
  </si>
  <si>
    <t>5468729562638982_</t>
  </si>
  <si>
    <t>6612114391562825_</t>
  </si>
  <si>
    <t>2740471379508219_</t>
  </si>
  <si>
    <t>6347656836956251_</t>
  </si>
  <si>
    <t>7601649125947223_</t>
  </si>
  <si>
    <t>2639388746774726_</t>
  </si>
  <si>
    <t>8175055268058147_</t>
  </si>
  <si>
    <t>8664073117839608_</t>
  </si>
  <si>
    <t>5444089957843693_</t>
  </si>
  <si>
    <t>5444453730064344_</t>
  </si>
  <si>
    <t>6566206723563755_</t>
  </si>
  <si>
    <t>7294024488692625_</t>
  </si>
  <si>
    <t>1392187458577520_</t>
  </si>
  <si>
    <t>2421985753532948_</t>
  </si>
  <si>
    <t>5327231274728631_</t>
  </si>
  <si>
    <t>8589941108386350_</t>
  </si>
  <si>
    <t>6456291103386582_</t>
  </si>
  <si>
    <t>3853258992961099_</t>
  </si>
  <si>
    <t>6369178988776237_</t>
  </si>
  <si>
    <t>8782833527543602_</t>
  </si>
  <si>
    <t>孙鹏程</t>
  </si>
  <si>
    <t>2845061666929268_</t>
  </si>
  <si>
    <t>3683787306271588_</t>
  </si>
  <si>
    <t>2325386699130950_</t>
  </si>
  <si>
    <t>7855670019673613_</t>
  </si>
  <si>
    <t>5350702622339736_</t>
  </si>
  <si>
    <t>1145341375799319_</t>
  </si>
  <si>
    <t>2401795638740291_</t>
  </si>
  <si>
    <t>4517174338454207_</t>
  </si>
  <si>
    <t>6783511614750016_</t>
  </si>
  <si>
    <t>3694538360791087_</t>
  </si>
  <si>
    <t>1884832628002868_</t>
  </si>
  <si>
    <t>1415838190335555_</t>
  </si>
  <si>
    <t>1863726180602237_</t>
  </si>
  <si>
    <t>5143066321980953_</t>
  </si>
  <si>
    <t>6734413809423395_</t>
  </si>
  <si>
    <t>7249688179804419_</t>
  </si>
  <si>
    <t>3166470837807493_</t>
  </si>
  <si>
    <t>7490401409845169_</t>
  </si>
  <si>
    <t>5563494837419903_</t>
  </si>
  <si>
    <t>2355590876529402_</t>
  </si>
  <si>
    <t>5407600498529858_</t>
  </si>
  <si>
    <t>5274978638585811_</t>
  </si>
  <si>
    <t>3749926910223427_</t>
  </si>
  <si>
    <t>8114707769044722_</t>
  </si>
  <si>
    <t>3838617559545499_</t>
  </si>
  <si>
    <t>4509069614929849_</t>
  </si>
  <si>
    <t>4553210756175034_</t>
  </si>
  <si>
    <t>1191203734837231_</t>
  </si>
  <si>
    <t>8243460987459891_</t>
  </si>
  <si>
    <t>4890795468859269_</t>
  </si>
  <si>
    <t>3404760068110871_</t>
  </si>
  <si>
    <t>6420466258499155_</t>
  </si>
  <si>
    <t>5756877683026702_</t>
  </si>
  <si>
    <t>7254309172113066_</t>
  </si>
  <si>
    <t>7731639549932292_</t>
  </si>
  <si>
    <t>2565567780653801_</t>
  </si>
  <si>
    <t>3103871951030797_</t>
  </si>
  <si>
    <t>3372934165550137_</t>
  </si>
  <si>
    <t>8605157209927702_</t>
  </si>
  <si>
    <t>8493107423430508_</t>
  </si>
  <si>
    <t>8458635044301316_</t>
  </si>
  <si>
    <t>4223928822994150_</t>
  </si>
  <si>
    <t>8219493422078421_</t>
  </si>
  <si>
    <t>2369499061332693_</t>
  </si>
  <si>
    <t>3776021464898159_</t>
  </si>
  <si>
    <t>7429928325685202_</t>
  </si>
  <si>
    <t>7705067134066690_</t>
  </si>
  <si>
    <t>2568587917177462_</t>
  </si>
  <si>
    <t>8339437157007936_</t>
  </si>
  <si>
    <t>2698890654266511_</t>
  </si>
  <si>
    <t>2450453009506501_</t>
  </si>
  <si>
    <t>2796870656311294_</t>
  </si>
  <si>
    <t>8682058842100916_</t>
  </si>
  <si>
    <t>3262227540198852_</t>
  </si>
  <si>
    <t>2138523527218411_</t>
  </si>
  <si>
    <t>7804430452772214_</t>
  </si>
  <si>
    <t>8882831628817693_</t>
  </si>
  <si>
    <t>5695642168860116_</t>
  </si>
  <si>
    <t>4751882403408013_</t>
  </si>
  <si>
    <t>6399467668647745_</t>
  </si>
  <si>
    <t>3780471113854955_</t>
  </si>
  <si>
    <t>6137665163447583_</t>
  </si>
  <si>
    <t>5162964815832638_</t>
  </si>
  <si>
    <t>5846620598058128_</t>
  </si>
  <si>
    <t>8138872504285210_</t>
  </si>
  <si>
    <t>8264909755675507_</t>
  </si>
  <si>
    <t>6506257120804344_</t>
  </si>
  <si>
    <t>3241459892167736_</t>
  </si>
  <si>
    <t>4288244566655454_</t>
  </si>
  <si>
    <t>6431176321997850_</t>
  </si>
  <si>
    <t>2564942161181375_</t>
  </si>
  <si>
    <t>1396015797269483_</t>
  </si>
  <si>
    <t>7587269844229807_</t>
  </si>
  <si>
    <t>6655734759557816_</t>
  </si>
  <si>
    <t>8305469440801750_</t>
  </si>
  <si>
    <t>5242483750234012_</t>
  </si>
  <si>
    <t>2599486544746468_</t>
  </si>
  <si>
    <t>8495775180291730_</t>
  </si>
  <si>
    <t>7370638938184682_</t>
  </si>
  <si>
    <t>7225636505921395_</t>
  </si>
  <si>
    <t>7290025774533479_</t>
  </si>
  <si>
    <t>3824779301170494_</t>
  </si>
  <si>
    <t>1259635141366586_</t>
  </si>
  <si>
    <t>7180830756572090_</t>
  </si>
  <si>
    <t>4177883654619328_</t>
  </si>
  <si>
    <t>8691956531104901_</t>
  </si>
  <si>
    <t>4905029126738194_</t>
  </si>
  <si>
    <t>2135916993826782_</t>
  </si>
  <si>
    <t>5752300784469009_</t>
  </si>
  <si>
    <t>7548242510414941_</t>
  </si>
  <si>
    <t>3477054275489039_</t>
  </si>
  <si>
    <t>4825913100940544_</t>
  </si>
  <si>
    <t>6607888413755142_</t>
  </si>
  <si>
    <t>8345776739301790_</t>
  </si>
  <si>
    <t>1701702759988983_</t>
  </si>
  <si>
    <t>8576869728083485_</t>
  </si>
  <si>
    <t>2108459653357607_</t>
  </si>
  <si>
    <t>7630610235502765_</t>
  </si>
  <si>
    <t>2536605551955308_</t>
  </si>
  <si>
    <t>4868735243926312_</t>
  </si>
  <si>
    <t>8594608720137343_</t>
  </si>
  <si>
    <t>3596046311253070_</t>
  </si>
  <si>
    <t>6704227538270346_</t>
  </si>
  <si>
    <t>4456669427758661_</t>
  </si>
  <si>
    <t>7841754442136741_</t>
  </si>
  <si>
    <t>4578132484020126_</t>
  </si>
  <si>
    <t>4776170549317712_</t>
  </si>
  <si>
    <t>7221344010922489_</t>
  </si>
  <si>
    <t>3764506381881131_</t>
  </si>
  <si>
    <t>6424853520044159_</t>
  </si>
  <si>
    <t>1611095022980077_</t>
  </si>
  <si>
    <t>7446989229940016_</t>
  </si>
  <si>
    <t>7803491661559497_</t>
  </si>
  <si>
    <t>6704143142535233_</t>
  </si>
  <si>
    <t>7893945014962654_</t>
  </si>
  <si>
    <t>3645444345271844_</t>
  </si>
  <si>
    <t>8663836974354842_</t>
  </si>
  <si>
    <t>5531234906200768_</t>
  </si>
  <si>
    <t>5345765071872071_</t>
  </si>
  <si>
    <t>1723494946318319_</t>
  </si>
  <si>
    <t>3824402768165872_</t>
  </si>
  <si>
    <t>4546961045781379_</t>
  </si>
  <si>
    <t>7636366980492568_</t>
  </si>
  <si>
    <t>4828928463186149_</t>
  </si>
  <si>
    <t>3171506921211677_</t>
  </si>
  <si>
    <t>1788973138410658_</t>
  </si>
  <si>
    <t>8135005726443169_</t>
  </si>
  <si>
    <t>1566732305500507_</t>
  </si>
  <si>
    <t>1109824914790050_</t>
  </si>
  <si>
    <t>6839341930436547_</t>
  </si>
  <si>
    <t>5733076919373230_</t>
  </si>
  <si>
    <t>3205215724794812_</t>
  </si>
  <si>
    <t>4636118400480105_</t>
  </si>
  <si>
    <t>1790105262156135_</t>
  </si>
  <si>
    <t>1992105332163599_</t>
  </si>
  <si>
    <t>8770722958347719_</t>
  </si>
  <si>
    <t>6547178900165078_</t>
  </si>
  <si>
    <t>2911285415498170_</t>
  </si>
  <si>
    <t>3292315729724246_</t>
  </si>
  <si>
    <t>2125967875168354_</t>
  </si>
  <si>
    <t>3174250082468277_</t>
  </si>
  <si>
    <t>5613438294452156_</t>
  </si>
  <si>
    <t>5265476868431248_</t>
  </si>
  <si>
    <t>7467994471611887_</t>
  </si>
  <si>
    <t>7813795431221975_</t>
  </si>
  <si>
    <t>7144211466091626_</t>
  </si>
  <si>
    <t>1524908235681047_</t>
  </si>
  <si>
    <t>2403207808496273_</t>
  </si>
  <si>
    <t>4705981486690791_</t>
  </si>
  <si>
    <t>4618867002605322_</t>
  </si>
  <si>
    <t>3220017892431518_</t>
  </si>
  <si>
    <t>8691528463341254_</t>
  </si>
  <si>
    <t>1699306910965576_</t>
  </si>
  <si>
    <t>4239317657337444_</t>
  </si>
  <si>
    <t>7378086758403204_</t>
  </si>
  <si>
    <t>4536842352401586_</t>
  </si>
  <si>
    <t>6422910334159968_</t>
  </si>
  <si>
    <t>2145760488237255_</t>
  </si>
  <si>
    <t>7886198162940585_</t>
  </si>
  <si>
    <t>3756290951421199_</t>
  </si>
  <si>
    <t>3655858937394924_</t>
  </si>
  <si>
    <t>5561692214616971_</t>
  </si>
  <si>
    <t>2313269846950938_</t>
  </si>
  <si>
    <t>1569095744707728_</t>
  </si>
  <si>
    <t>6578999614864568_</t>
  </si>
  <si>
    <t>2284094983433761_</t>
  </si>
  <si>
    <t>4466943627772055_</t>
  </si>
  <si>
    <t>6544183634356258_</t>
  </si>
  <si>
    <t>3693548674578355_</t>
  </si>
  <si>
    <t>6479483188789393_</t>
  </si>
  <si>
    <t>5424755119235691_</t>
  </si>
  <si>
    <t>6481276875630349_</t>
  </si>
  <si>
    <t>4874284934642011_</t>
  </si>
  <si>
    <t>4301710132967057_</t>
  </si>
  <si>
    <t>8366815577698449_</t>
  </si>
  <si>
    <t>6785279807920752_</t>
  </si>
  <si>
    <t>8375428849808061_</t>
  </si>
  <si>
    <t>4792585452642678_</t>
  </si>
  <si>
    <t>4177031353937917_</t>
  </si>
  <si>
    <t>4709702613942021_</t>
  </si>
  <si>
    <t>8163164357282952_</t>
  </si>
  <si>
    <t>5749217138709384_</t>
  </si>
  <si>
    <t>5689618281014831_</t>
  </si>
  <si>
    <t>7504796719711842_</t>
  </si>
  <si>
    <t>6579796441218532_</t>
  </si>
  <si>
    <t>5142893407415885_</t>
  </si>
  <si>
    <t>1475605347775755_</t>
  </si>
  <si>
    <t>1551586069610995_</t>
  </si>
  <si>
    <t>5359944278903060_</t>
  </si>
  <si>
    <t>5212770991577257_</t>
  </si>
  <si>
    <t>4511118209071566_</t>
  </si>
  <si>
    <t>8571025671333332_</t>
  </si>
  <si>
    <t>7306059350092461_</t>
  </si>
  <si>
    <t>5188686299269826_</t>
  </si>
  <si>
    <t>5654814108401902_</t>
  </si>
  <si>
    <t>2549445679613612_</t>
  </si>
  <si>
    <t>6412819518577877_</t>
  </si>
  <si>
    <t>1192414397137324_</t>
  </si>
  <si>
    <t>1779674290859440_</t>
  </si>
  <si>
    <t>2286036779910309_</t>
  </si>
  <si>
    <t>6850062546553301_</t>
  </si>
  <si>
    <t>6724141601305087_</t>
  </si>
  <si>
    <t>3393897669141209_</t>
  </si>
  <si>
    <t>3269720491300751_</t>
  </si>
  <si>
    <t>6121352493907638_</t>
  </si>
  <si>
    <t>1730815596388044_</t>
  </si>
  <si>
    <t>2500365312581906_</t>
  </si>
  <si>
    <t>1884598511576647_</t>
  </si>
  <si>
    <t>8473390627230568_</t>
  </si>
  <si>
    <t>3726392119783533_</t>
  </si>
  <si>
    <t>6302162991838268_</t>
  </si>
  <si>
    <t>5760511016586984_</t>
  </si>
  <si>
    <t>1376542139861169_</t>
  </si>
  <si>
    <t>8293785354243595_</t>
  </si>
  <si>
    <t>7413884249499610_</t>
  </si>
  <si>
    <t>8823725391450306_</t>
  </si>
  <si>
    <t>2551699382056265_</t>
  </si>
  <si>
    <t>2635762103155573_</t>
  </si>
  <si>
    <t>2330277447545722_</t>
  </si>
  <si>
    <t>8172047353567833_</t>
  </si>
  <si>
    <t>3533560349216953_</t>
  </si>
  <si>
    <t>2953000357421284_</t>
  </si>
  <si>
    <t>4986997282844911_</t>
  </si>
  <si>
    <t>2609877724719557_</t>
  </si>
  <si>
    <t>4367306858381943_</t>
  </si>
  <si>
    <t>2322736373562948_</t>
  </si>
  <si>
    <t>5390173531091302_</t>
  </si>
  <si>
    <t>7392403080722690_</t>
  </si>
  <si>
    <t>5616934183582861_</t>
  </si>
  <si>
    <t>1708403433073428_</t>
  </si>
  <si>
    <t>4859970020093512_</t>
  </si>
  <si>
    <t>8286786219041726_</t>
  </si>
  <si>
    <t>8889607393417009_</t>
  </si>
  <si>
    <t>5566401631203215_</t>
  </si>
  <si>
    <t>3442484075504343_</t>
  </si>
  <si>
    <t>7641054116033701_</t>
  </si>
  <si>
    <t>6197360889185283_</t>
  </si>
  <si>
    <t>7646507087104501_</t>
  </si>
  <si>
    <t>5705796552754442_</t>
  </si>
  <si>
    <t>5454522315620774_</t>
  </si>
  <si>
    <t>7112063683177472_</t>
  </si>
  <si>
    <t>2279356648069091_</t>
  </si>
  <si>
    <t>8805263979898822_</t>
  </si>
  <si>
    <t>2477436467014874_</t>
  </si>
  <si>
    <t>8344091056692802_</t>
  </si>
  <si>
    <t>5601789894244516_</t>
  </si>
  <si>
    <t>3132417404271555_</t>
  </si>
  <si>
    <t>3495979986332438_</t>
  </si>
  <si>
    <t>6479137673794966_</t>
  </si>
  <si>
    <t>6792948846144759_</t>
  </si>
  <si>
    <t>1682227224689904_</t>
  </si>
  <si>
    <t>4363601475111337_</t>
  </si>
  <si>
    <t>1291297258792626_</t>
  </si>
  <si>
    <t>4600924285654839_</t>
  </si>
  <si>
    <t>2731344262238440_</t>
  </si>
  <si>
    <t>1375011738704128_</t>
  </si>
  <si>
    <t>6571057867248172_</t>
  </si>
  <si>
    <t>6459649314004931_</t>
  </si>
  <si>
    <t>2224579451497697_</t>
  </si>
  <si>
    <t>1437172666354547_</t>
  </si>
  <si>
    <t>5170927638453137_</t>
  </si>
  <si>
    <t>8187706707248077_</t>
  </si>
  <si>
    <t>3621049615261891_</t>
  </si>
  <si>
    <t>7761255393921198_</t>
  </si>
  <si>
    <t>2776562290926195_</t>
  </si>
  <si>
    <t>2563699920620072_</t>
  </si>
  <si>
    <t>8786567057168358_</t>
  </si>
  <si>
    <t>3167805864928338_</t>
  </si>
  <si>
    <t>5766983648095747_</t>
  </si>
  <si>
    <t>5387461723300864_</t>
  </si>
  <si>
    <t>4594145945326110_</t>
  </si>
  <si>
    <t>5327827334785757_</t>
  </si>
  <si>
    <t>4425668818443812_</t>
  </si>
  <si>
    <t>3533326005701289_</t>
  </si>
  <si>
    <t>7285566953584426_</t>
  </si>
  <si>
    <t>2547368051286280_</t>
  </si>
  <si>
    <t>4764199168383632_</t>
  </si>
  <si>
    <t>8818110656788726_</t>
  </si>
  <si>
    <t>4819868749292616_</t>
  </si>
  <si>
    <t>3475516213136853_</t>
  </si>
  <si>
    <t>6149409011291981_</t>
  </si>
  <si>
    <t>1820450725011008_</t>
  </si>
  <si>
    <t>5840726702346148_</t>
  </si>
  <si>
    <t>6631775034016337_</t>
  </si>
  <si>
    <t>4284941055244160_</t>
  </si>
  <si>
    <t>2136063597149752_</t>
  </si>
  <si>
    <t>5805136539106271_</t>
  </si>
  <si>
    <t>7185591486873766_</t>
  </si>
  <si>
    <t>2610093477515232_</t>
  </si>
  <si>
    <t>7353715728348579_</t>
  </si>
  <si>
    <t>3615374969670535_</t>
  </si>
  <si>
    <t>2459453570635836_</t>
  </si>
  <si>
    <t>8808334759699288_</t>
  </si>
  <si>
    <t>1402538281011507_</t>
  </si>
  <si>
    <t>8634043354415982_</t>
  </si>
  <si>
    <t>2662989676998809_</t>
  </si>
  <si>
    <t>5276027905399222_</t>
  </si>
  <si>
    <t>7727773124488046_</t>
  </si>
  <si>
    <t>7202002150220521_</t>
  </si>
  <si>
    <t>8223539808642425_</t>
  </si>
  <si>
    <t>1846158476704896_</t>
  </si>
  <si>
    <t>4109246019934159_</t>
  </si>
  <si>
    <t>1446345166592575_</t>
  </si>
  <si>
    <t>2442385101719443_</t>
  </si>
  <si>
    <t>3749103279877822_</t>
  </si>
  <si>
    <t>2138144092772288_</t>
  </si>
  <si>
    <t>5648549061826653_</t>
  </si>
  <si>
    <t>3760937864512358_</t>
  </si>
  <si>
    <t>1216205900919032_</t>
  </si>
  <si>
    <t>5774075747445179_</t>
  </si>
  <si>
    <t>7887481568467697_</t>
  </si>
  <si>
    <t>7316582339209927_</t>
  </si>
  <si>
    <t>8708064657008621_</t>
  </si>
  <si>
    <t>2711654141811707_</t>
  </si>
  <si>
    <t>7662840068115006_</t>
  </si>
  <si>
    <t>1208078095597167_</t>
  </si>
  <si>
    <t>3411356568768575_</t>
  </si>
  <si>
    <t>5702984383885826_</t>
  </si>
  <si>
    <t>7360165220561424_</t>
  </si>
  <si>
    <t>8841895380376509_</t>
  </si>
  <si>
    <t>4421907585089190_</t>
  </si>
  <si>
    <t>3792934122970499_</t>
  </si>
  <si>
    <t>4492478534318719_</t>
  </si>
  <si>
    <t>7161375487250651_</t>
  </si>
  <si>
    <t>6831437332319376_</t>
  </si>
  <si>
    <t>5697804189298777_</t>
  </si>
  <si>
    <t>1555600343790328_</t>
  </si>
  <si>
    <t>3291888297356325_</t>
  </si>
  <si>
    <t>7572641319582335_</t>
  </si>
  <si>
    <t>3617496840447888_</t>
  </si>
  <si>
    <t>5592247962274804_</t>
  </si>
  <si>
    <t>5189659137764200_</t>
  </si>
  <si>
    <t>8733128789256610_</t>
  </si>
  <si>
    <t>3528346727671917_</t>
  </si>
  <si>
    <t>4739220443260549_</t>
  </si>
  <si>
    <t>8533276922434668_</t>
  </si>
  <si>
    <t>7689273163092887_</t>
  </si>
  <si>
    <t>8573249831708678_</t>
  </si>
  <si>
    <t>1375339060321370_</t>
  </si>
  <si>
    <t>8802451685300440_</t>
  </si>
  <si>
    <t>1295814654213114_</t>
  </si>
  <si>
    <t>4308395760099095_</t>
  </si>
  <si>
    <t>6488396073588372_</t>
  </si>
  <si>
    <t>4699191800732062_</t>
  </si>
  <si>
    <t>1677253956442401_</t>
  </si>
  <si>
    <t>1866945954671799_</t>
  </si>
  <si>
    <t>2512006216763357_</t>
  </si>
  <si>
    <t>3570115120126575_</t>
  </si>
  <si>
    <t>2569577531649038_</t>
  </si>
  <si>
    <t>7493331371975357_</t>
  </si>
  <si>
    <t>4703700585275335_</t>
  </si>
  <si>
    <t>2498564952336579_</t>
  </si>
  <si>
    <t>3652115937256929_</t>
  </si>
  <si>
    <t>1533784739883532_</t>
  </si>
  <si>
    <t>1273703380314573_</t>
  </si>
  <si>
    <t>5107756591164958_</t>
  </si>
  <si>
    <t>8360468408800752_</t>
  </si>
  <si>
    <t>5301705075790940_</t>
  </si>
  <si>
    <t>8141270055133047_</t>
  </si>
  <si>
    <t>7794253827611688_</t>
  </si>
  <si>
    <t>7207830084779920_</t>
  </si>
  <si>
    <t>3524830740298247_</t>
  </si>
  <si>
    <t>7169794947902071_</t>
  </si>
  <si>
    <t>2192050483224818_</t>
  </si>
  <si>
    <t>8274415741097436_</t>
  </si>
  <si>
    <t>7414065940527698_</t>
  </si>
  <si>
    <t>2438173374547648_</t>
  </si>
  <si>
    <t>3206666075900090_</t>
  </si>
  <si>
    <t>8277777569891158_</t>
  </si>
  <si>
    <t>3485933772079459_</t>
  </si>
  <si>
    <t>8618582234478959_</t>
  </si>
  <si>
    <t>6249120405332440_</t>
  </si>
  <si>
    <t>5637848613522955_</t>
  </si>
  <si>
    <t>8369253671560127_</t>
  </si>
  <si>
    <t>3559079956107817_</t>
  </si>
  <si>
    <t>6161202820801510_</t>
  </si>
  <si>
    <t>2857791791957822_</t>
  </si>
  <si>
    <t>4852265797967917_</t>
  </si>
  <si>
    <t>8613453847653523_</t>
  </si>
  <si>
    <t>7665175369147327_</t>
  </si>
  <si>
    <t>4557922137933471_</t>
  </si>
  <si>
    <t>2964161940362585_</t>
  </si>
  <si>
    <t>1667533303664074_</t>
  </si>
  <si>
    <t>2280335846689243_</t>
  </si>
  <si>
    <t>4422233877033952_</t>
  </si>
  <si>
    <t>4226674644645361_</t>
  </si>
  <si>
    <t>8462831506657915_</t>
  </si>
  <si>
    <t>1403789389968159_</t>
  </si>
  <si>
    <t>2176929131577067_</t>
  </si>
  <si>
    <t>2698281167728388_</t>
  </si>
  <si>
    <t>2202581168941473_</t>
  </si>
  <si>
    <t>4746870237969748_</t>
  </si>
  <si>
    <t>5626341555914611_</t>
  </si>
  <si>
    <t>4804952100111703_</t>
  </si>
  <si>
    <t>1236956324217530_</t>
  </si>
  <si>
    <t>7161712368224673_</t>
  </si>
  <si>
    <t>4416726894610086_</t>
  </si>
  <si>
    <t>5370245745879173_</t>
  </si>
  <si>
    <t>3571638916785742_</t>
  </si>
  <si>
    <t>4395003123619750_</t>
  </si>
  <si>
    <t>8644538504083344_</t>
  </si>
  <si>
    <t>3838955761733959_</t>
  </si>
  <si>
    <t>7456342726849415_</t>
  </si>
  <si>
    <t>1320383442301496_</t>
  </si>
  <si>
    <t>4767031525980361_</t>
  </si>
  <si>
    <t>2781183659038717_</t>
  </si>
  <si>
    <t>3379986470913322_</t>
  </si>
  <si>
    <t>3735513063596423_</t>
  </si>
  <si>
    <t>1452471214032326_</t>
  </si>
  <si>
    <t>6606558548664378_</t>
  </si>
  <si>
    <t>7277027479871724_</t>
  </si>
  <si>
    <t>7810792814956702_</t>
  </si>
  <si>
    <t>7312089140009314_</t>
  </si>
  <si>
    <t>8715111601160898_</t>
  </si>
  <si>
    <t>5360395469700536_</t>
  </si>
  <si>
    <t>3802865839643680_</t>
  </si>
  <si>
    <t>6205162821278684_</t>
  </si>
  <si>
    <t>6789240071398612_</t>
  </si>
  <si>
    <t>1312015186368084_</t>
  </si>
  <si>
    <t>1340560536844375_</t>
  </si>
  <si>
    <t>7543613418272253_</t>
  </si>
  <si>
    <t>3379676249672528_</t>
  </si>
  <si>
    <t>6807364436266229_</t>
  </si>
  <si>
    <t>3495068250511792_</t>
  </si>
  <si>
    <t>6457655099511148_</t>
  </si>
  <si>
    <t>7548653354764821_</t>
  </si>
  <si>
    <t>8317991429639412_</t>
  </si>
  <si>
    <t>6779490892088214_</t>
  </si>
  <si>
    <t>3646057389220879_</t>
  </si>
  <si>
    <t>3148500839475244_</t>
  </si>
  <si>
    <t>8416099376700887_</t>
  </si>
  <si>
    <t>1702125144578807_</t>
  </si>
  <si>
    <t>8787997547813333_</t>
  </si>
  <si>
    <t>7343532130021784_</t>
  </si>
  <si>
    <t>8407234263749929_</t>
  </si>
  <si>
    <t>1647888022224474_</t>
  </si>
  <si>
    <t>2437893463170434_</t>
  </si>
  <si>
    <t>8696211261823274_</t>
  </si>
  <si>
    <t>7226250960215163_</t>
  </si>
  <si>
    <t>6783257786267119_</t>
  </si>
  <si>
    <t>6805503273616201_</t>
  </si>
  <si>
    <t>3912207372017849_</t>
  </si>
  <si>
    <t>7901147888051209_</t>
  </si>
  <si>
    <t>4622112704678871_</t>
  </si>
  <si>
    <t>6857871664608889_</t>
  </si>
  <si>
    <t>1514627619245725_</t>
  </si>
  <si>
    <t>6861132909293688_</t>
  </si>
  <si>
    <t>5425377955587084_</t>
  </si>
  <si>
    <t>3909486028011983_</t>
  </si>
  <si>
    <t>4428491141284494_</t>
  </si>
  <si>
    <t>3672020181104638_</t>
  </si>
  <si>
    <t>1618882106208427_</t>
  </si>
  <si>
    <t>7173382263040643_</t>
  </si>
  <si>
    <t>4998408705051969_</t>
  </si>
  <si>
    <t>8398006178304574_</t>
  </si>
  <si>
    <t>8813599492856774_</t>
  </si>
  <si>
    <t>1296099246868847_</t>
  </si>
  <si>
    <t>2153657784033483_</t>
  </si>
  <si>
    <t>4490684594328935_</t>
  </si>
  <si>
    <t>2304959786518231_</t>
  </si>
  <si>
    <t>3303863458032304_</t>
  </si>
  <si>
    <t>6874974112616546_</t>
  </si>
  <si>
    <t>7546090334431890_</t>
  </si>
  <si>
    <t>1898116096144390_</t>
  </si>
  <si>
    <t>1341433550394319_</t>
  </si>
  <si>
    <t>3610377910118506_</t>
  </si>
  <si>
    <t>7690243150845742_</t>
  </si>
  <si>
    <t>5478778664553306_</t>
  </si>
  <si>
    <t>3325094830421049_</t>
  </si>
  <si>
    <t>3718464102604164_</t>
  </si>
  <si>
    <t>5612359230267116_</t>
  </si>
  <si>
    <t>5150215764396503_</t>
  </si>
  <si>
    <t>6597635265951922_</t>
  </si>
  <si>
    <t>4422574259451656_</t>
  </si>
  <si>
    <t>1745676274894437_</t>
  </si>
  <si>
    <t>3786007660777335_</t>
  </si>
  <si>
    <t>8373192969759387_</t>
  </si>
  <si>
    <t>6106697293750913_</t>
  </si>
  <si>
    <t>4845234252157794_</t>
  </si>
  <si>
    <t>8783689484313809_</t>
  </si>
  <si>
    <t>2643221055256221_</t>
  </si>
  <si>
    <t>3813450544689781_</t>
  </si>
  <si>
    <t>7756902910031677_</t>
  </si>
  <si>
    <t>8487859039195320_</t>
  </si>
  <si>
    <t>5915326659943835_</t>
  </si>
  <si>
    <t>4152035174163833_</t>
  </si>
  <si>
    <t>5426695863114513_</t>
  </si>
  <si>
    <t>6753924978270452_</t>
  </si>
  <si>
    <t>8410617817726630_</t>
  </si>
  <si>
    <t>7729444653446789_</t>
  </si>
  <si>
    <t>4420949401902441_</t>
  </si>
  <si>
    <t>6843072715050333_</t>
  </si>
  <si>
    <t>7299418493368243_</t>
  </si>
  <si>
    <t>8739713481041054_</t>
  </si>
  <si>
    <t>2153447757709904_</t>
  </si>
  <si>
    <t>7232253128507937_</t>
  </si>
  <si>
    <t>5466845229400871_</t>
  </si>
  <si>
    <t>1625923842523218_</t>
  </si>
  <si>
    <t>1648480467142906_</t>
  </si>
  <si>
    <t>2597752794512989_</t>
  </si>
  <si>
    <t>8594913263120088_</t>
  </si>
  <si>
    <t>3630378558652083_</t>
  </si>
  <si>
    <t>8190941113853131_</t>
  </si>
  <si>
    <t>8621646611288879_</t>
  </si>
  <si>
    <t>4552350446430208_</t>
  </si>
  <si>
    <t>7336016022681895_</t>
  </si>
  <si>
    <t>2512397492492995_</t>
  </si>
  <si>
    <t>7756923955172561_</t>
  </si>
  <si>
    <t>7297834914368806_</t>
  </si>
  <si>
    <t>4491617255794740_</t>
  </si>
  <si>
    <t>1208558897529388_</t>
  </si>
  <si>
    <t>2344740546014163_</t>
  </si>
  <si>
    <t>2757379310792416_</t>
  </si>
  <si>
    <t>6606874617537499_</t>
  </si>
  <si>
    <t>6773390865691148_</t>
  </si>
  <si>
    <t>5501245359769999_</t>
  </si>
  <si>
    <t>1407741121018565_</t>
  </si>
  <si>
    <t>1523015957828850_</t>
  </si>
  <si>
    <t>6551752997879030_</t>
  </si>
  <si>
    <t>4732216438707583_</t>
  </si>
  <si>
    <t>2144821719998985_</t>
  </si>
  <si>
    <t>4139214208680319_</t>
  </si>
  <si>
    <t>6718504735091896_</t>
  </si>
  <si>
    <t>5624647483449783_</t>
  </si>
  <si>
    <t>5634170635054607_</t>
  </si>
  <si>
    <t>4312367722161167_</t>
  </si>
  <si>
    <t>7654351156241455_</t>
  </si>
  <si>
    <t>6237679922761250_</t>
  </si>
  <si>
    <t>6138805444029496_</t>
  </si>
  <si>
    <t>8159542902761773_</t>
  </si>
  <si>
    <t>1578335681789148_</t>
  </si>
  <si>
    <t>8513825203816864_</t>
  </si>
  <si>
    <t>4511274338057930_</t>
  </si>
  <si>
    <t>8167746509211156_</t>
  </si>
  <si>
    <t>4385609251642616_</t>
  </si>
  <si>
    <t>8916625215761267_</t>
  </si>
  <si>
    <t>5875121711812579_</t>
  </si>
  <si>
    <t>3918610842944689_</t>
  </si>
  <si>
    <t>5399797904747359_</t>
  </si>
  <si>
    <t>8744391290380833_</t>
  </si>
  <si>
    <t>1399852205212247_</t>
  </si>
  <si>
    <t>4879972693207181_</t>
  </si>
  <si>
    <t>7741856425168811_</t>
  </si>
  <si>
    <t>4331847177042044_</t>
  </si>
  <si>
    <t>4572462714711807_</t>
  </si>
  <si>
    <t>4292986893548345_</t>
  </si>
  <si>
    <t>6434378361669128_</t>
  </si>
  <si>
    <t>3263013325036976_</t>
  </si>
  <si>
    <t>3289008217439190_</t>
  </si>
  <si>
    <t>6896551515081871_</t>
  </si>
  <si>
    <t>2480063862497627_</t>
  </si>
  <si>
    <t>3384893576199974_</t>
  </si>
  <si>
    <t>5468451591476811_</t>
  </si>
  <si>
    <t>3325410357327552_</t>
  </si>
  <si>
    <t>5825833020510926_</t>
  </si>
  <si>
    <t>1737409799727014_</t>
  </si>
  <si>
    <t>3358454395113420_</t>
  </si>
  <si>
    <t>2413993289811115_</t>
  </si>
  <si>
    <t>4147985118882767_</t>
  </si>
  <si>
    <t>4536445873576917_</t>
  </si>
  <si>
    <t>6775645308652294_</t>
  </si>
  <si>
    <t>8400013620134785_</t>
  </si>
  <si>
    <t>6821791455818525_</t>
  </si>
  <si>
    <t>5100703446218774_</t>
  </si>
  <si>
    <t>6905771249908151_</t>
  </si>
  <si>
    <t>5741523014803906_</t>
  </si>
  <si>
    <t>6818875576582716_</t>
  </si>
  <si>
    <t>4722991605649764_</t>
  </si>
  <si>
    <t>3361138509740564_</t>
  </si>
  <si>
    <t>7410650731145906_</t>
  </si>
  <si>
    <t>6558062817407520_</t>
  </si>
  <si>
    <t>6567035077334201_</t>
  </si>
  <si>
    <t>2548565864449234_</t>
  </si>
  <si>
    <t>7870938006218778_</t>
  </si>
  <si>
    <t>2922202579298966_</t>
  </si>
  <si>
    <t>7554839794464392_</t>
  </si>
  <si>
    <t>8827743929659860_</t>
  </si>
  <si>
    <t>2619642704066817_</t>
  </si>
  <si>
    <t>6808949653644761_</t>
  </si>
  <si>
    <t>3365412987159051_</t>
  </si>
  <si>
    <t>5320907926714034_</t>
  </si>
  <si>
    <t>8488153112502567_</t>
  </si>
  <si>
    <t>6320821089546916_</t>
  </si>
  <si>
    <t>6329110486058938_</t>
  </si>
  <si>
    <t>1218158240554519_</t>
  </si>
  <si>
    <t>6188506077383793_</t>
  </si>
  <si>
    <t>2795608850155071_</t>
  </si>
  <si>
    <t>3710885745533579_</t>
  </si>
  <si>
    <t>5879350173984252_</t>
  </si>
  <si>
    <t>2801438086922050_</t>
  </si>
  <si>
    <t>4715255841020173_</t>
  </si>
  <si>
    <t>8373565716854513_</t>
  </si>
  <si>
    <t>4746249775982133_</t>
  </si>
  <si>
    <t>3509312402820365_</t>
  </si>
  <si>
    <t>1664009499332332_</t>
  </si>
  <si>
    <t>7161507161257422_</t>
  </si>
  <si>
    <t>1498106255236484_</t>
  </si>
  <si>
    <t>4231891724738808_</t>
  </si>
  <si>
    <t>5206825516140314_</t>
  </si>
  <si>
    <t>7459893346436553_</t>
  </si>
  <si>
    <t>8759291878089579_</t>
  </si>
  <si>
    <t>8574813505999164_</t>
  </si>
  <si>
    <t>1667712345198795_</t>
  </si>
  <si>
    <t>7607372556336707_</t>
  </si>
  <si>
    <t>1812708304756455_</t>
  </si>
  <si>
    <t>5384820523432675_</t>
  </si>
  <si>
    <t>3412979404146989_</t>
  </si>
  <si>
    <t>7121977366123623_</t>
  </si>
  <si>
    <t>6209286627125423_</t>
  </si>
  <si>
    <t>8503610939503633_</t>
  </si>
  <si>
    <t>7357685437712632_</t>
  </si>
  <si>
    <t>7536092917335873_</t>
  </si>
  <si>
    <t>1160837815527107_</t>
  </si>
  <si>
    <t>3792278537671963_</t>
  </si>
  <si>
    <t>3641332246163696_</t>
  </si>
  <si>
    <t>6774769734563484_</t>
  </si>
  <si>
    <t>3548590314417754_</t>
  </si>
  <si>
    <t>7895378651228202_</t>
  </si>
  <si>
    <t>5271328142209233_</t>
  </si>
  <si>
    <t>5438120538168832_</t>
  </si>
  <si>
    <t>4237483761532144_</t>
  </si>
  <si>
    <t>1349981365150046_</t>
  </si>
  <si>
    <t>4571184663434089_</t>
  </si>
  <si>
    <t>3492919740072799_</t>
  </si>
  <si>
    <t>4146728482813985_</t>
  </si>
  <si>
    <t>7164432440333696_</t>
  </si>
  <si>
    <t>1934339604357030_</t>
  </si>
  <si>
    <t>8560322456468454_</t>
  </si>
  <si>
    <t>8467454296145711_</t>
  </si>
  <si>
    <t>1389308044087778_</t>
  </si>
  <si>
    <t>5822203121597994_</t>
  </si>
  <si>
    <t>6904112384290279_</t>
  </si>
  <si>
    <t>7789664807000593_</t>
  </si>
  <si>
    <t>6809664898009419_</t>
  </si>
  <si>
    <t>7789536908205241_</t>
  </si>
  <si>
    <t>7472490364659079_</t>
  </si>
  <si>
    <t>1569747050844167_</t>
  </si>
  <si>
    <t>7317118178315854_</t>
  </si>
  <si>
    <t>4199986904220660_</t>
  </si>
  <si>
    <t>8131991286855029_</t>
  </si>
  <si>
    <t>7530350588915210_</t>
  </si>
  <si>
    <t>3871384170601612_</t>
  </si>
  <si>
    <t>1453673201585518_</t>
  </si>
  <si>
    <t>6772639127394697_</t>
  </si>
  <si>
    <t>1267532627735827_</t>
  </si>
  <si>
    <t>1176678101484217_</t>
  </si>
  <si>
    <t>5444611548790360_</t>
  </si>
  <si>
    <t>2543530530037122_</t>
  </si>
  <si>
    <t>2340435505199370_</t>
  </si>
  <si>
    <t>6589087279475712_</t>
  </si>
  <si>
    <t>4663310970085983_</t>
  </si>
  <si>
    <t>3422210598103925_</t>
  </si>
  <si>
    <t>3881998698651514_</t>
  </si>
  <si>
    <t>8413486778319008_</t>
  </si>
  <si>
    <t>3596077445181242_</t>
  </si>
  <si>
    <t>3289204481507065_</t>
  </si>
  <si>
    <t>3438087851353455_</t>
  </si>
  <si>
    <t>4161260202752989_</t>
  </si>
  <si>
    <t>4186786531766355_</t>
  </si>
  <si>
    <t>8290456364682971_</t>
  </si>
  <si>
    <t>7502282898729524_</t>
  </si>
  <si>
    <t>7237171867793463_</t>
  </si>
  <si>
    <t>5733002651788374_</t>
  </si>
  <si>
    <t>7186506642436564_</t>
  </si>
  <si>
    <t>8260247799239780_</t>
  </si>
  <si>
    <t>5435861367079159_</t>
  </si>
  <si>
    <t>3753879983937774_</t>
  </si>
  <si>
    <t>4510040151081521_</t>
  </si>
  <si>
    <t>4100257544628259_</t>
  </si>
  <si>
    <t>7658703956857514_</t>
  </si>
  <si>
    <t>7371887639323302_</t>
  </si>
  <si>
    <t>1607231625923854_</t>
  </si>
  <si>
    <t>7714632727658760_</t>
  </si>
  <si>
    <t>6337711346493085_</t>
  </si>
  <si>
    <t>4632833734967888_</t>
  </si>
  <si>
    <t>4417949772956461_</t>
  </si>
  <si>
    <t>7165714488187194_</t>
  </si>
  <si>
    <t>4507689631719376_</t>
  </si>
  <si>
    <t>5444874038391890_</t>
  </si>
  <si>
    <t>1867663288313330_</t>
  </si>
  <si>
    <t>7597222775179038_</t>
  </si>
  <si>
    <t>6631656971078582_</t>
  </si>
  <si>
    <t>1576948026151436_</t>
  </si>
  <si>
    <t>8867847779902219_</t>
  </si>
  <si>
    <t>1721946549117786_</t>
  </si>
  <si>
    <t>8371437480969852_</t>
  </si>
  <si>
    <t>8134764229059596_</t>
  </si>
  <si>
    <t>4297134531421611_</t>
  </si>
  <si>
    <t>6805821184369949_</t>
  </si>
  <si>
    <t>6299703250874620_</t>
  </si>
  <si>
    <t>7698750705379637_</t>
  </si>
  <si>
    <t>6339368930112480_</t>
  </si>
  <si>
    <t>3386007088307794_</t>
  </si>
  <si>
    <t>7415050598307235_</t>
  </si>
  <si>
    <t>1658480412334641_</t>
  </si>
  <si>
    <t>3503141130716180_</t>
  </si>
  <si>
    <t>8464740828401508_</t>
  </si>
  <si>
    <t>4977868249103072_</t>
  </si>
  <si>
    <t>3216603181864468_</t>
  </si>
  <si>
    <t>4714480344036199_</t>
  </si>
  <si>
    <t>2414724068217704_</t>
  </si>
  <si>
    <t>1668233840093810_</t>
  </si>
  <si>
    <t>4529553456028540_</t>
  </si>
  <si>
    <t>2312151152738825_</t>
  </si>
  <si>
    <t>1143053425172702_</t>
  </si>
  <si>
    <t>5666455359398102_</t>
  </si>
  <si>
    <t>1251412520618880_</t>
  </si>
  <si>
    <t>2830288083717807_</t>
  </si>
  <si>
    <t>2523368788753895_</t>
  </si>
  <si>
    <t>8411783179578827_</t>
  </si>
  <si>
    <t>5935121913981835_</t>
  </si>
  <si>
    <t>1669054571785441_</t>
  </si>
  <si>
    <t>5645928756310863_</t>
  </si>
  <si>
    <t>3353970639501334_</t>
  </si>
  <si>
    <t>7474882989114070_</t>
  </si>
  <si>
    <t>8758820882285408_</t>
  </si>
  <si>
    <t>4310408703443104_</t>
  </si>
  <si>
    <t>1143512631873512_</t>
  </si>
  <si>
    <t>8134036443966612_</t>
  </si>
  <si>
    <t>1726990223787280_</t>
  </si>
  <si>
    <t>1689439933703070_</t>
  </si>
  <si>
    <t>4747952029924072_</t>
  </si>
  <si>
    <t>1472971515476738_</t>
  </si>
  <si>
    <t>5280514530930204_</t>
  </si>
  <si>
    <t>2256505604344011_</t>
  </si>
  <si>
    <t>5162048493540682_</t>
  </si>
  <si>
    <t>5713139726889871_</t>
  </si>
  <si>
    <t>1641267145690665_</t>
  </si>
  <si>
    <t>1319444364488992_</t>
  </si>
  <si>
    <t>5903352767650671_</t>
  </si>
  <si>
    <t>5482113704383642_</t>
  </si>
  <si>
    <t>1546039055814668_</t>
  </si>
  <si>
    <t>1473219519138274_</t>
  </si>
  <si>
    <t>7193979917759639_</t>
  </si>
  <si>
    <t>8555518056849832_</t>
  </si>
  <si>
    <t>4148287065897206_</t>
  </si>
  <si>
    <t>4553813253924205_</t>
  </si>
  <si>
    <t>6177833890277083_</t>
  </si>
  <si>
    <t>1282226783784071_</t>
  </si>
  <si>
    <t>5180923346972863_</t>
  </si>
  <si>
    <t>5481597919872582_</t>
  </si>
  <si>
    <t>2498590299993670_</t>
  </si>
  <si>
    <t>6368933037811880_</t>
  </si>
  <si>
    <t>4159622971170909_</t>
  </si>
  <si>
    <t>4137531624552446_</t>
  </si>
  <si>
    <t>6507228535039261_</t>
  </si>
  <si>
    <t>5739872891553034_</t>
  </si>
  <si>
    <t>7241825361627568_</t>
  </si>
  <si>
    <t>1707597451427025_</t>
  </si>
  <si>
    <t>4267243759621937_</t>
  </si>
  <si>
    <t>3469881075038055_</t>
  </si>
  <si>
    <t>4675601737683219_</t>
  </si>
  <si>
    <t>8779157058514372_</t>
  </si>
  <si>
    <t>7786396280728851_</t>
  </si>
  <si>
    <t>6505597476675560_</t>
  </si>
  <si>
    <t>4835191617923648_</t>
  </si>
  <si>
    <t>4555993092168322_</t>
  </si>
  <si>
    <t>3519257323228397_</t>
  </si>
  <si>
    <t>4528247415873220_</t>
  </si>
  <si>
    <t>4211220670091602_</t>
  </si>
  <si>
    <t>2678608578100975_</t>
  </si>
  <si>
    <t>6612870001412616_</t>
  </si>
  <si>
    <t>5351629163022841_</t>
  </si>
  <si>
    <t>8846571139934945_</t>
  </si>
  <si>
    <t>1230998356282130_</t>
  </si>
  <si>
    <t>2112821353494674_</t>
  </si>
  <si>
    <t>6894089179924953_</t>
  </si>
  <si>
    <t>3427330629353075_</t>
  </si>
  <si>
    <t>8806818967306074_</t>
  </si>
  <si>
    <t>7890049043423123_</t>
  </si>
  <si>
    <t>2621650199846290_</t>
  </si>
  <si>
    <t>8339594259283086_</t>
  </si>
  <si>
    <t>1548865383720936_</t>
  </si>
  <si>
    <t>7736295259041334_</t>
  </si>
  <si>
    <t>4362517217811084_</t>
  </si>
  <si>
    <t>5858779914107392_</t>
  </si>
  <si>
    <t>4260173615949087_</t>
  </si>
  <si>
    <t>8307335496767968_</t>
  </si>
  <si>
    <t>6497054243667300_</t>
  </si>
  <si>
    <t>4118332494392769_</t>
  </si>
  <si>
    <t>8781552536522127_</t>
  </si>
  <si>
    <t>4742660356797520_</t>
  </si>
  <si>
    <t>3596861771470352_</t>
  </si>
  <si>
    <t>2459965572596882_</t>
  </si>
  <si>
    <t>5577073261411809_</t>
  </si>
  <si>
    <t>2916604976577323_</t>
  </si>
  <si>
    <t>3422032278784210_</t>
  </si>
  <si>
    <t>8666509459120422_</t>
  </si>
  <si>
    <t>7223704237014118_</t>
  </si>
  <si>
    <t>3466644613215613_</t>
  </si>
  <si>
    <t>4914867026928827_</t>
  </si>
  <si>
    <t>7696254615529889_</t>
  </si>
  <si>
    <t>3137640243643997_</t>
  </si>
  <si>
    <t>1737219961238017_</t>
  </si>
  <si>
    <t>2484597317998069_</t>
  </si>
  <si>
    <t>2255466874056129_</t>
  </si>
  <si>
    <t>5411049582054789_</t>
  </si>
  <si>
    <t>6530305322967610_</t>
  </si>
  <si>
    <t>4266740711084166_</t>
  </si>
  <si>
    <t>3560069068067595_</t>
  </si>
  <si>
    <t>1448578455651388_</t>
  </si>
  <si>
    <t>2682174499795353_</t>
  </si>
  <si>
    <t>6263342334799600_</t>
  </si>
  <si>
    <t>5797019215293021_</t>
  </si>
  <si>
    <t>6765029555037777_</t>
  </si>
  <si>
    <t>1489451627627902_</t>
  </si>
  <si>
    <t>5115556855713434_</t>
  </si>
  <si>
    <t>7407943980605296_</t>
  </si>
  <si>
    <t>2494923754409414_</t>
  </si>
  <si>
    <t>7354340639621619_</t>
  </si>
  <si>
    <t>4804814769573371_</t>
  </si>
  <si>
    <t>7497999303310717_</t>
  </si>
  <si>
    <t>5260502637580780_</t>
  </si>
  <si>
    <t>6888983502524803_</t>
  </si>
  <si>
    <t>6459989795918107_</t>
  </si>
  <si>
    <t>8178338076554779_</t>
  </si>
  <si>
    <t>8216122829933841_</t>
  </si>
  <si>
    <t>2767520388364981_</t>
  </si>
  <si>
    <t>3837835318327350_</t>
  </si>
  <si>
    <t>8740331650810466_</t>
  </si>
  <si>
    <t>1625744464985465_</t>
  </si>
  <si>
    <t>3532300151709486_</t>
  </si>
  <si>
    <t>3859647555512310_</t>
  </si>
  <si>
    <t>1453104242499849_</t>
  </si>
  <si>
    <t>6153581753592225_</t>
  </si>
  <si>
    <t>5169088220474328_</t>
  </si>
  <si>
    <t>8393045701021340_</t>
  </si>
  <si>
    <t>1318310372870574_</t>
  </si>
  <si>
    <t>8117100867829477_</t>
  </si>
  <si>
    <t>8750408483698875_</t>
  </si>
  <si>
    <t>8483874933134123_</t>
  </si>
  <si>
    <t>8585293294176610_</t>
  </si>
  <si>
    <t>1412075558823516_</t>
  </si>
  <si>
    <t>8229353250545329_</t>
  </si>
  <si>
    <t>2286574533403856_</t>
  </si>
  <si>
    <t>3573339596960264_</t>
  </si>
  <si>
    <t>2232478494263024_</t>
  </si>
  <si>
    <t>6348158470519866_</t>
  </si>
  <si>
    <t>8862333450726312_</t>
  </si>
  <si>
    <t>3492210727460298_</t>
  </si>
  <si>
    <t>8511197312105651_</t>
  </si>
  <si>
    <t>7502073010949037_</t>
  </si>
  <si>
    <t>1188765541376221_</t>
  </si>
  <si>
    <t>7217141005273784_</t>
  </si>
  <si>
    <t>2921891690323114_</t>
  </si>
  <si>
    <t>1398505499728679_</t>
  </si>
  <si>
    <t>5208659464744228_</t>
  </si>
  <si>
    <t>5507263167197465_</t>
  </si>
  <si>
    <t>6549299081802721_</t>
  </si>
  <si>
    <t>4652075102177954_</t>
  </si>
  <si>
    <t>5553937388226261_</t>
  </si>
  <si>
    <t>2465288674400311_</t>
  </si>
  <si>
    <t>2848018251793993_</t>
  </si>
  <si>
    <t>2165774509250795_</t>
  </si>
  <si>
    <t>1443635893771095_</t>
  </si>
  <si>
    <t>7684543919576207_</t>
  </si>
  <si>
    <t>2673424246698183_</t>
  </si>
  <si>
    <t>7384794268460460_</t>
  </si>
  <si>
    <t>6678805472476016_</t>
  </si>
  <si>
    <t>5388569943351210_</t>
  </si>
  <si>
    <t>1403633574700872_</t>
  </si>
  <si>
    <t>6188495649848373_</t>
  </si>
  <si>
    <t>4668744483980872_</t>
  </si>
  <si>
    <t>6230105694115709_</t>
  </si>
  <si>
    <t>1618852426123286_</t>
  </si>
  <si>
    <t>7123277603981655_</t>
  </si>
  <si>
    <t>5554092168855508_</t>
  </si>
  <si>
    <t>6814108611930026_</t>
  </si>
  <si>
    <t>4639828947642751_</t>
  </si>
  <si>
    <t>2221463917502343_</t>
  </si>
  <si>
    <t>5310918099530057_</t>
  </si>
  <si>
    <t>5750692935437958_</t>
  </si>
  <si>
    <t>3699628871808528_</t>
  </si>
  <si>
    <t>1804772276922225_</t>
  </si>
  <si>
    <t>7168125817953079_</t>
  </si>
  <si>
    <t>4360274477670555_</t>
  </si>
  <si>
    <t>1732790463625925_</t>
  </si>
  <si>
    <t>1643260059122816_</t>
  </si>
  <si>
    <t>3507572572265264_</t>
  </si>
  <si>
    <t>7870666923709393_</t>
  </si>
  <si>
    <t>3882272420982669_</t>
  </si>
  <si>
    <t>4683679200724229_</t>
  </si>
  <si>
    <t>8890580223390084_</t>
  </si>
  <si>
    <t>6921042771778529_</t>
  </si>
  <si>
    <t>7214973841899184_</t>
  </si>
  <si>
    <t>6306944643244747_</t>
  </si>
  <si>
    <t>7470198653592941_</t>
  </si>
  <si>
    <t>3742067378233697_</t>
  </si>
  <si>
    <t>3696304046683489_</t>
  </si>
  <si>
    <t>5757327360256619_</t>
  </si>
  <si>
    <t>4780603788678784_</t>
  </si>
  <si>
    <t>8588681065182027_</t>
  </si>
  <si>
    <t>2542944396821235_</t>
  </si>
  <si>
    <t>7870270647016313_</t>
  </si>
  <si>
    <t>5729524967516320_</t>
  </si>
  <si>
    <t>8533297133946720_</t>
  </si>
  <si>
    <t>6816398011038114_</t>
  </si>
  <si>
    <t>7461531109066187_</t>
  </si>
  <si>
    <t>3535830077853085_</t>
  </si>
  <si>
    <t>8625451696972065_</t>
  </si>
  <si>
    <t>5580779596597825_</t>
  </si>
  <si>
    <t>8548293785983907_</t>
  </si>
  <si>
    <t>8210304963223786_</t>
  </si>
  <si>
    <t>5198515095355555_</t>
  </si>
  <si>
    <t>7350435919924707_</t>
  </si>
  <si>
    <t>2655342880101767_</t>
  </si>
  <si>
    <t>3309595658431630_</t>
  </si>
  <si>
    <t>8436733725747963_</t>
  </si>
  <si>
    <t>7365481246147992_</t>
  </si>
  <si>
    <t>5662760171483017_</t>
  </si>
  <si>
    <t>3895112373540259_</t>
  </si>
  <si>
    <t>5828079462858523_</t>
  </si>
  <si>
    <t>6464339364099030_</t>
  </si>
  <si>
    <t>1504762992941098_</t>
  </si>
  <si>
    <t>8523586870842762_</t>
  </si>
  <si>
    <t>7401166535243190_</t>
  </si>
  <si>
    <t>8317184784673342_</t>
  </si>
  <si>
    <t>6239246987055277_</t>
  </si>
  <si>
    <t>7447912309028906_</t>
  </si>
  <si>
    <t>6463848615477666_</t>
  </si>
  <si>
    <t>1859911826817699_</t>
  </si>
  <si>
    <t>7770112069357623_</t>
  </si>
  <si>
    <t>2365049592451839_</t>
  </si>
  <si>
    <t>6612811748385983_</t>
  </si>
  <si>
    <t>3583537800472764_</t>
  </si>
  <si>
    <t>2415792755523760_</t>
  </si>
  <si>
    <t>8411454950863492_</t>
  </si>
  <si>
    <t>8239059541753113_</t>
  </si>
  <si>
    <t>6131701303469725_</t>
  </si>
  <si>
    <t>7549219716572965_</t>
  </si>
  <si>
    <t>7647598900028018_</t>
  </si>
  <si>
    <t>7778923093813579_</t>
  </si>
  <si>
    <t>5433812253167177_</t>
  </si>
  <si>
    <t>7603759341416678_</t>
  </si>
  <si>
    <t>8829245399225653_</t>
  </si>
  <si>
    <t>4181982521375372_</t>
  </si>
  <si>
    <t>6874128846821351_</t>
  </si>
  <si>
    <t>6826978450989024_</t>
  </si>
  <si>
    <t>5795919526588245_</t>
  </si>
  <si>
    <t>7752403764956454_</t>
  </si>
  <si>
    <t>3803949247782003_</t>
  </si>
  <si>
    <t>5759474988958774_</t>
  </si>
  <si>
    <t>6672553342183227_</t>
  </si>
  <si>
    <t>3918826053442631_</t>
  </si>
  <si>
    <t>2166359125443382_</t>
  </si>
  <si>
    <t>2732653897714097_</t>
  </si>
  <si>
    <t>6346624114145728_</t>
  </si>
  <si>
    <t>8500889986030191_</t>
  </si>
  <si>
    <t>7336275130132494_</t>
  </si>
  <si>
    <t>3702988184927763_</t>
  </si>
  <si>
    <t>1368823812347901_</t>
  </si>
  <si>
    <t>8534666520504656_</t>
  </si>
  <si>
    <t>1660441902654772_</t>
  </si>
  <si>
    <t>1662601663189440_</t>
  </si>
  <si>
    <t>6225340304346818_</t>
  </si>
  <si>
    <t>5639632534601881_</t>
  </si>
  <si>
    <t>5638430523854817_</t>
  </si>
  <si>
    <t>4369210654438120_</t>
  </si>
  <si>
    <t>6571876516188987_</t>
  </si>
  <si>
    <t>2244452801722862_</t>
  </si>
  <si>
    <t>2192495392066729_</t>
  </si>
  <si>
    <t>8673596622985999_</t>
  </si>
  <si>
    <t>8519897227247947_</t>
  </si>
  <si>
    <t>5299516901791373_</t>
  </si>
  <si>
    <t>2308254272052753_</t>
  </si>
  <si>
    <t>3219793571616802_</t>
  </si>
  <si>
    <t>5164849795834243_</t>
  </si>
  <si>
    <t>8714346609519473_</t>
  </si>
  <si>
    <t>6296252384501410_</t>
  </si>
  <si>
    <t>2555325190988607_</t>
  </si>
  <si>
    <t>7357271486977708_</t>
  </si>
  <si>
    <t>3139949824214932_</t>
  </si>
  <si>
    <t>1448109253557758_</t>
  </si>
  <si>
    <t>6766836005969378_</t>
  </si>
  <si>
    <t>4908290271221441_</t>
  </si>
  <si>
    <t>1652541518260790_</t>
  </si>
  <si>
    <t>7854529473012778_</t>
  </si>
  <si>
    <t>4429584224388012_</t>
  </si>
  <si>
    <t>1469542785052936_</t>
  </si>
  <si>
    <t>7889682410335935_</t>
  </si>
  <si>
    <t>3213413256605165_</t>
  </si>
  <si>
    <t>8866342640899157_</t>
  </si>
  <si>
    <t>2683904547262125_</t>
  </si>
  <si>
    <t>3736840422948156_</t>
  </si>
  <si>
    <t>7911032941644271_</t>
  </si>
  <si>
    <t>3631102762989755_</t>
  </si>
  <si>
    <t>6492920982714199_</t>
  </si>
  <si>
    <t>2257644036508304_</t>
  </si>
  <si>
    <t>1748701813384752_</t>
  </si>
  <si>
    <t>6717293202556217_</t>
  </si>
  <si>
    <t>8263836115135324_</t>
  </si>
  <si>
    <t>3138520987640281_</t>
  </si>
  <si>
    <t>2511654357519969_</t>
  </si>
  <si>
    <t>7795644776457272_</t>
  </si>
  <si>
    <t>5715658295673759_</t>
  </si>
  <si>
    <t>1701008318315145_</t>
  </si>
  <si>
    <t>7264580041284037_</t>
  </si>
  <si>
    <t>2729504469373836_</t>
  </si>
  <si>
    <t>3173900018680265_</t>
  </si>
  <si>
    <t>5801365946009966_</t>
  </si>
  <si>
    <t>2137116440604910_</t>
  </si>
  <si>
    <t>6729032380985238_</t>
  </si>
  <si>
    <t>2787035522185150_</t>
  </si>
  <si>
    <t>2551273830209706_</t>
  </si>
  <si>
    <t>2485908066697219_</t>
  </si>
  <si>
    <t>1841945451582387_</t>
  </si>
  <si>
    <t>5913432522883995_</t>
  </si>
  <si>
    <t>7368479661237094_</t>
  </si>
  <si>
    <t>2868641798638965_</t>
  </si>
  <si>
    <t>2180141115034053_</t>
  </si>
  <si>
    <t>5101088703086175_</t>
  </si>
  <si>
    <t>5168345584736930_</t>
  </si>
  <si>
    <t>1711360202798128_</t>
  </si>
  <si>
    <t>3143142779895581_</t>
  </si>
  <si>
    <t>7392565029439362_</t>
  </si>
  <si>
    <t>7457544350762950_</t>
  </si>
  <si>
    <t>4667949453694816_</t>
  </si>
  <si>
    <t>7729864445790178_</t>
  </si>
  <si>
    <t>2411690792012072_</t>
  </si>
  <si>
    <t>7626318855165592_</t>
  </si>
  <si>
    <t>2243033116746744_</t>
  </si>
  <si>
    <t>6745397234247690_</t>
  </si>
  <si>
    <t>8713802188391806_</t>
  </si>
  <si>
    <t>4746776216420168_</t>
  </si>
  <si>
    <t>4245482564397772_</t>
  </si>
  <si>
    <t>8308839834703561_</t>
  </si>
  <si>
    <t>3788362920640443_</t>
  </si>
  <si>
    <t>4399778859619081_</t>
  </si>
  <si>
    <t>7882871872302422_</t>
  </si>
  <si>
    <t>6597481061606408_</t>
  </si>
  <si>
    <t>6401937107235429_</t>
  </si>
  <si>
    <t>8118544392970683_</t>
  </si>
  <si>
    <t>2724935551625240_</t>
  </si>
  <si>
    <t>6490696771166338_</t>
  </si>
  <si>
    <t>2723643575257700_</t>
  </si>
  <si>
    <t>2286293231502174_</t>
  </si>
  <si>
    <t>2905927355690398_</t>
  </si>
  <si>
    <t>3143383146609078_</t>
  </si>
  <si>
    <t>8161673978773837_</t>
  </si>
  <si>
    <t>1277676235362012_</t>
  </si>
  <si>
    <t>4302843696959313_</t>
  </si>
  <si>
    <t>1781472000556392_</t>
  </si>
  <si>
    <t>2725561830927174_</t>
  </si>
  <si>
    <t>6202149182615976_</t>
  </si>
  <si>
    <t>6134649037041329_</t>
  </si>
  <si>
    <t>6599876402151640_</t>
  </si>
  <si>
    <t>4736397317624143_</t>
  </si>
  <si>
    <t>1611607520641438_</t>
  </si>
  <si>
    <t>6749633081648728_</t>
  </si>
  <si>
    <t>3588266858380445_</t>
  </si>
  <si>
    <t>7749400778241644_</t>
  </si>
  <si>
    <t>3115073173125392_</t>
  </si>
  <si>
    <t>5277028075136754_</t>
  </si>
  <si>
    <t>7458623625856832_</t>
  </si>
  <si>
    <t>8840217109718438_</t>
  </si>
  <si>
    <t>7577395124650769_</t>
  </si>
  <si>
    <t>5354379562049703_</t>
  </si>
  <si>
    <t>2515303893052848_</t>
  </si>
  <si>
    <t>6601764415552762_</t>
  </si>
  <si>
    <t>4145939908240120_</t>
  </si>
  <si>
    <t>5377743134890872_</t>
  </si>
  <si>
    <t>6787070432892123_</t>
  </si>
  <si>
    <t>4245076895028233_</t>
  </si>
  <si>
    <t>6871268721714608_</t>
  </si>
  <si>
    <t>7719536148427313_</t>
  </si>
  <si>
    <t>1981079742089576_</t>
  </si>
  <si>
    <t>1472434190715723_</t>
  </si>
  <si>
    <t>5268334084685477_</t>
  </si>
  <si>
    <t>3355323878629235_</t>
  </si>
  <si>
    <t>7160942151433828_</t>
  </si>
  <si>
    <t>8904559885838610_</t>
  </si>
  <si>
    <t>5172027374856643_</t>
  </si>
  <si>
    <t>7147095205014364_</t>
  </si>
  <si>
    <t>2806865722638935_</t>
  </si>
  <si>
    <t>3493483574641939_</t>
  </si>
  <si>
    <t>1948654243629436_</t>
  </si>
  <si>
    <t>8557795970614056_</t>
  </si>
  <si>
    <t>6420017851634055_</t>
  </si>
  <si>
    <t>7517667884417502_</t>
  </si>
  <si>
    <t>3749805989607986_</t>
  </si>
  <si>
    <t>6844433319479642_</t>
  </si>
  <si>
    <t>3142278661823587_</t>
  </si>
  <si>
    <t>6646692822397758_</t>
  </si>
  <si>
    <t>4399336230473281_</t>
  </si>
  <si>
    <t>3528635540403806_</t>
  </si>
  <si>
    <t>3443467157217097_</t>
  </si>
  <si>
    <t>8152503442951162_</t>
  </si>
  <si>
    <t>7419287624143905_</t>
  </si>
  <si>
    <t>7481001378740439_</t>
  </si>
  <si>
    <t>1664365200878698_</t>
  </si>
  <si>
    <t>7542527480668877_</t>
  </si>
  <si>
    <t>1301329174190838_</t>
  </si>
  <si>
    <t>5126937429118781_</t>
  </si>
  <si>
    <t>7148606652465912_</t>
  </si>
  <si>
    <t>8239935032757124_</t>
  </si>
  <si>
    <t>3907299970436526_</t>
  </si>
  <si>
    <t>8365407599781766_</t>
  </si>
  <si>
    <t>6597914183978019_</t>
  </si>
  <si>
    <t>5649099322547853_</t>
  </si>
  <si>
    <t>8509178938948862_</t>
  </si>
  <si>
    <t>8583128323882988_</t>
  </si>
  <si>
    <t>8484465204167454_</t>
  </si>
  <si>
    <t>1294767641136055_</t>
  </si>
  <si>
    <t>5699961088283842_</t>
  </si>
  <si>
    <t>2484625562387074_</t>
  </si>
  <si>
    <t>7285286330895737_</t>
  </si>
  <si>
    <t>2626589633527976_</t>
  </si>
  <si>
    <t>8489207026734167_</t>
  </si>
  <si>
    <t>4386610751331835_</t>
  </si>
  <si>
    <t>3720873640827007_</t>
  </si>
  <si>
    <t>3110610324332193_</t>
  </si>
  <si>
    <t>5819940436242847_</t>
  </si>
  <si>
    <t>8770854223933958_</t>
  </si>
  <si>
    <t>5756571092091967_</t>
  </si>
  <si>
    <t>4621008118350837_</t>
  </si>
  <si>
    <t>3416641430994054_</t>
  </si>
  <si>
    <t>3335501305329535_</t>
  </si>
  <si>
    <t>2545049730083939_</t>
  </si>
  <si>
    <t>8580028174500365_</t>
  </si>
  <si>
    <t>8459028334867733_</t>
  </si>
  <si>
    <t>5720467849982769_</t>
  </si>
  <si>
    <t>5690567780450952_</t>
  </si>
  <si>
    <t>8637397081565172_</t>
  </si>
  <si>
    <t>4672482153735855_</t>
  </si>
  <si>
    <t>5757378695111034_</t>
  </si>
  <si>
    <t>7669373983769794_</t>
  </si>
  <si>
    <t>1359754295619054_</t>
  </si>
  <si>
    <t>2317778228354318_</t>
  </si>
  <si>
    <t>1185903738567263_</t>
  </si>
  <si>
    <t>5597512517496718_</t>
  </si>
  <si>
    <t>8635074532411185_</t>
  </si>
  <si>
    <t>7204609459377842_</t>
  </si>
  <si>
    <t>3716227313254335_</t>
  </si>
  <si>
    <t>3509660346745444_</t>
  </si>
  <si>
    <t>2710447743410148_</t>
  </si>
  <si>
    <t>3785545781371546_</t>
  </si>
  <si>
    <t>7526628117583372_</t>
  </si>
  <si>
    <t>4276246954797914_</t>
  </si>
  <si>
    <t>6248977755329735_</t>
  </si>
  <si>
    <t>3331745670446118_</t>
  </si>
  <si>
    <t>2259344340728144_</t>
  </si>
  <si>
    <t>8400394372107792_</t>
  </si>
  <si>
    <t>8844895604242906_</t>
  </si>
  <si>
    <t>3198424417766282_</t>
  </si>
  <si>
    <t>3916618526650492_</t>
  </si>
  <si>
    <t>3229057880184413_</t>
  </si>
  <si>
    <t>2723243238466402_</t>
  </si>
  <si>
    <t>3875190248650847_</t>
  </si>
  <si>
    <t>4719253629495802_</t>
  </si>
  <si>
    <t>3834918277577755_</t>
  </si>
  <si>
    <t>3808211610828737_</t>
  </si>
  <si>
    <t>4433605933092893_</t>
  </si>
  <si>
    <t>1102357929152187_</t>
  </si>
  <si>
    <t>6909203251679028_</t>
  </si>
  <si>
    <t>6804348370017386_</t>
  </si>
  <si>
    <t>2770617696641698_</t>
  </si>
  <si>
    <t>1181175864925711_</t>
  </si>
  <si>
    <t>3692312160442956_</t>
  </si>
  <si>
    <t>6400263892946164_</t>
  </si>
  <si>
    <t>4434963684676006_</t>
  </si>
  <si>
    <t>3779455948104229_</t>
  </si>
  <si>
    <t>2644203903288625_</t>
  </si>
  <si>
    <t>5603596029110224_</t>
  </si>
  <si>
    <t>2181292455807476_</t>
  </si>
  <si>
    <t>8579733356743123_</t>
  </si>
  <si>
    <t>1184609824682316_</t>
  </si>
  <si>
    <t>4181439649870578_</t>
  </si>
  <si>
    <t>2686228731895952_</t>
  </si>
  <si>
    <t>3888939163906895_</t>
  </si>
  <si>
    <t>2295935019810800_</t>
  </si>
  <si>
    <t>4237491855875526_</t>
  </si>
  <si>
    <t>1504498180994372_</t>
  </si>
  <si>
    <t>4135893096814892_</t>
  </si>
  <si>
    <t>3778582077500387_</t>
  </si>
  <si>
    <t>2795901204282874_</t>
  </si>
  <si>
    <t>7186969654348020_</t>
  </si>
  <si>
    <t>1653384184068373_</t>
  </si>
  <si>
    <t>2899116407935928_</t>
  </si>
  <si>
    <t>6837361067169234_</t>
  </si>
  <si>
    <t>4394787254578405_</t>
  </si>
  <si>
    <t>7682184270118554_</t>
  </si>
  <si>
    <t>6408501729822682_</t>
  </si>
  <si>
    <t>7872316876692892_</t>
  </si>
  <si>
    <t>3771794138403861_</t>
  </si>
  <si>
    <t>8661712758332107_</t>
  </si>
  <si>
    <t>1421343221946039_</t>
  </si>
  <si>
    <t>1814645426062051_</t>
  </si>
  <si>
    <t>3233758757832177_</t>
  </si>
  <si>
    <t>1324699737642480_</t>
  </si>
  <si>
    <t>3326310710184523_</t>
  </si>
  <si>
    <t>7655999461486965_</t>
  </si>
  <si>
    <t>6846033001536519_</t>
  </si>
  <si>
    <t>1858491373413996_</t>
  </si>
  <si>
    <t>2827288596330690_</t>
  </si>
  <si>
    <t>3518512794256660_</t>
  </si>
  <si>
    <t>1801248231554046_</t>
  </si>
  <si>
    <t>6690503491067751_</t>
  </si>
  <si>
    <t>3631219542955544_</t>
  </si>
  <si>
    <t>1451753896789354_</t>
  </si>
  <si>
    <t>5403249531306401_</t>
  </si>
  <si>
    <t>7473599652099425_</t>
  </si>
  <si>
    <t>5368237906928332_</t>
  </si>
  <si>
    <t>4174972227189231_</t>
  </si>
  <si>
    <t>5539154839001526_</t>
  </si>
  <si>
    <t>3291360291768193_</t>
  </si>
  <si>
    <t>2230906980837478_</t>
  </si>
  <si>
    <t>5136003351052460_</t>
  </si>
  <si>
    <t>2687380828643734_</t>
  </si>
  <si>
    <t>1866343215217829_</t>
  </si>
  <si>
    <t>7324099154968658_</t>
  </si>
  <si>
    <t>4214111287499467_</t>
  </si>
  <si>
    <t>2698711628459167_</t>
  </si>
  <si>
    <t>5236673240743421_</t>
  </si>
  <si>
    <t>4342025427983943_</t>
  </si>
  <si>
    <t>2377342729488068_</t>
  </si>
  <si>
    <t>4248013188232485_</t>
  </si>
  <si>
    <t>4644088714307722_</t>
  </si>
  <si>
    <t>8105449331894462_</t>
  </si>
  <si>
    <t>7605145771396974_</t>
  </si>
  <si>
    <t>1103470936620208_</t>
  </si>
  <si>
    <t>8153278681043816_</t>
  </si>
  <si>
    <t>5423974463354743_</t>
  </si>
  <si>
    <t>3808182145702403_</t>
  </si>
  <si>
    <t>6744325407731081_</t>
  </si>
  <si>
    <t>6270787380706431_</t>
  </si>
  <si>
    <t>1663708324074423_</t>
  </si>
  <si>
    <t>3270348741492659_</t>
  </si>
  <si>
    <t>1671643767628867_</t>
  </si>
  <si>
    <t>3492902241092650_</t>
  </si>
  <si>
    <t>1245871619123695_</t>
  </si>
  <si>
    <t>2304689223398041_</t>
  </si>
  <si>
    <t>4976220541447497_</t>
  </si>
  <si>
    <t>1697719260938710_</t>
  </si>
  <si>
    <t>4515472446584684_</t>
  </si>
  <si>
    <t>5363237904036377_</t>
  </si>
  <si>
    <t>6138071765086631_</t>
  </si>
  <si>
    <t>2406575402594713_</t>
  </si>
  <si>
    <t>4629249612312554_</t>
  </si>
  <si>
    <t>4295442006051674_</t>
  </si>
  <si>
    <t>6881621464834088_</t>
  </si>
  <si>
    <t>3633426607056971_</t>
  </si>
  <si>
    <t>3498468224006996_</t>
  </si>
  <si>
    <t>6350361177516426_</t>
  </si>
  <si>
    <t>5514673727084961_</t>
  </si>
  <si>
    <t>8877975226087911_</t>
  </si>
  <si>
    <t>8612096542377238_</t>
  </si>
  <si>
    <t>7822303941838293_</t>
  </si>
  <si>
    <t>4951375563537719_</t>
  </si>
  <si>
    <t>2212351529851404_</t>
  </si>
  <si>
    <t>2281514023970743_</t>
  </si>
  <si>
    <t>6273740292523567_</t>
  </si>
  <si>
    <t>8256108859604221_</t>
  </si>
  <si>
    <t>1177689953546762_</t>
  </si>
  <si>
    <t>1903575230387057_</t>
  </si>
  <si>
    <t>5257749846600000_</t>
  </si>
  <si>
    <t>1583147228523998_</t>
  </si>
  <si>
    <t>4872435274756050_</t>
  </si>
  <si>
    <t>4767254667219192_</t>
  </si>
  <si>
    <t>6485523825225971_</t>
  </si>
  <si>
    <t>6260090719873261_</t>
  </si>
  <si>
    <t>6167255838635483_</t>
  </si>
  <si>
    <t>1556548061162202_</t>
  </si>
  <si>
    <t>5527413267723542_</t>
  </si>
  <si>
    <t>1212974693240959_</t>
  </si>
  <si>
    <t>2888240810620247_</t>
  </si>
  <si>
    <t>4904744427701526_</t>
  </si>
  <si>
    <t>4542385153461032_</t>
  </si>
  <si>
    <t>6894825511887471_</t>
  </si>
  <si>
    <t>5165972053363186_</t>
  </si>
  <si>
    <t>6829887511240436_</t>
  </si>
  <si>
    <t>3245454339036445_</t>
  </si>
  <si>
    <t>5420200101023838_</t>
  </si>
  <si>
    <t>3337868460826304_</t>
  </si>
  <si>
    <t>6683059222848914_</t>
  </si>
  <si>
    <t>5108571038803288_</t>
  </si>
  <si>
    <t>3365410802089326_</t>
  </si>
  <si>
    <t>4285789210184021_</t>
  </si>
  <si>
    <t>3637153615485979_</t>
  </si>
  <si>
    <t>8721637173811785_</t>
  </si>
  <si>
    <t>3133739444837398_</t>
  </si>
  <si>
    <t>7531025632491805_</t>
  </si>
  <si>
    <t>5818415357871066_</t>
  </si>
  <si>
    <t>2260208113227975_</t>
  </si>
  <si>
    <t>1242273802668209_</t>
  </si>
  <si>
    <t>7411064447815443_</t>
  </si>
  <si>
    <t>6782851948135085_</t>
  </si>
  <si>
    <t>4242470243894088_</t>
  </si>
  <si>
    <t>1671072815978971_</t>
  </si>
  <si>
    <t>8498278799099728_</t>
  </si>
  <si>
    <t>3566862041800545_</t>
  </si>
  <si>
    <t>2295728159317701_</t>
  </si>
  <si>
    <t>3698393679678572_</t>
  </si>
  <si>
    <t>4403836555627915_</t>
  </si>
  <si>
    <t>7299737687304052_</t>
  </si>
  <si>
    <t>4270943281285899_</t>
  </si>
  <si>
    <t>8538677923667258_</t>
  </si>
  <si>
    <t>8393586873154341_</t>
  </si>
  <si>
    <t>8565931571371085_</t>
  </si>
  <si>
    <t>7229948829697046_</t>
  </si>
  <si>
    <t>2258422712817554_</t>
  </si>
  <si>
    <t>4697668976839078_</t>
  </si>
  <si>
    <t>2576883593963596_</t>
  </si>
  <si>
    <t>1263281683536662_</t>
  </si>
  <si>
    <t>2160891817402817_</t>
  </si>
  <si>
    <t>5913064731950737_</t>
  </si>
  <si>
    <t>6421383926125261_</t>
  </si>
  <si>
    <t>5814496289288392_</t>
  </si>
  <si>
    <t>3712860524011796_</t>
  </si>
  <si>
    <t>6568631953959196_</t>
  </si>
  <si>
    <t>4618962790030036_</t>
  </si>
  <si>
    <t>7243116556984392_</t>
  </si>
  <si>
    <t>8760592416566408_</t>
  </si>
  <si>
    <t>7167100129811063_</t>
  </si>
  <si>
    <t>6456474470716984_</t>
  </si>
  <si>
    <t>2800650172999263_</t>
  </si>
  <si>
    <t>7890282439978822_</t>
  </si>
  <si>
    <t>7467526195827006_</t>
  </si>
  <si>
    <t>3483768881924860_</t>
  </si>
  <si>
    <t>3369753505248901_</t>
  </si>
  <si>
    <t>4306287836357449_</t>
  </si>
  <si>
    <t>5739775137735708_</t>
  </si>
  <si>
    <t>2495632357286221_</t>
  </si>
  <si>
    <t>4876645965426027_</t>
  </si>
  <si>
    <t>5448586832136879_</t>
  </si>
  <si>
    <t>4441577581726504_</t>
  </si>
  <si>
    <t>6220612266090490_</t>
  </si>
  <si>
    <t>6856808649099776_</t>
  </si>
  <si>
    <t>1659306983268927_</t>
  </si>
  <si>
    <t>5346043830881018_</t>
  </si>
  <si>
    <t>4834201264537672_</t>
  </si>
  <si>
    <t>4549676616957786_</t>
  </si>
  <si>
    <t>1632232734892000_</t>
  </si>
  <si>
    <t>2238022519470844_</t>
  </si>
  <si>
    <t>1109564428282620_</t>
  </si>
  <si>
    <t>8687926053658192_</t>
  </si>
  <si>
    <t>5542726450425821_</t>
  </si>
  <si>
    <t>6904823653444485_</t>
  </si>
  <si>
    <t>3641427449436257_</t>
  </si>
  <si>
    <t>1244368615406051_</t>
  </si>
  <si>
    <t>8176033429631477_</t>
  </si>
  <si>
    <t>7458815624406982_</t>
  </si>
  <si>
    <t>6788116152408588_</t>
  </si>
  <si>
    <t>3955462204451361_</t>
  </si>
  <si>
    <t>4607508257229038_</t>
  </si>
  <si>
    <t>1764679812793216_</t>
  </si>
  <si>
    <t>2520912491686907_</t>
  </si>
  <si>
    <t>7306021089163574_</t>
  </si>
  <si>
    <t>1546207448980055_</t>
  </si>
  <si>
    <t>8553092425591650_</t>
  </si>
  <si>
    <t>2579789613351864_</t>
  </si>
  <si>
    <t>1692685698698036_</t>
  </si>
  <si>
    <t>3198955899818657_</t>
  </si>
  <si>
    <t>7658034264873596_</t>
  </si>
  <si>
    <t>7852785743456187_</t>
  </si>
  <si>
    <t>7694360782489489_</t>
  </si>
  <si>
    <t>6173690735946940_</t>
  </si>
  <si>
    <t>7111261983796623_</t>
  </si>
  <si>
    <t>2148630840073812_</t>
  </si>
  <si>
    <t>2310130942154771_</t>
  </si>
  <si>
    <t>3528180413957198_</t>
  </si>
  <si>
    <t>5589711770707008_</t>
  </si>
  <si>
    <t>4527765948834775_</t>
  </si>
  <si>
    <t>6206237380118664_</t>
  </si>
  <si>
    <t>6882148166638440_</t>
  </si>
  <si>
    <t>7906654700567061_</t>
  </si>
  <si>
    <t>3809118915773144_</t>
  </si>
  <si>
    <t>7121936747091406_</t>
  </si>
  <si>
    <t>2589028927276986_</t>
  </si>
  <si>
    <t>4735014806788675_</t>
  </si>
  <si>
    <t>1320997564477934_</t>
  </si>
  <si>
    <t>2214978633709671_</t>
  </si>
  <si>
    <t>2262719379207187_</t>
  </si>
  <si>
    <t>5295692762737124_</t>
  </si>
  <si>
    <t>5521332421364936_</t>
  </si>
  <si>
    <t>2483800548757637_</t>
  </si>
  <si>
    <t>5718603429746423_</t>
  </si>
  <si>
    <t>6649945189299058_</t>
  </si>
  <si>
    <t>4791527177388907_</t>
  </si>
  <si>
    <t>1504985503691359_</t>
  </si>
  <si>
    <t>1641744160100702_</t>
  </si>
  <si>
    <t>7200929874860324_</t>
  </si>
  <si>
    <t>8777259342694731_</t>
  </si>
  <si>
    <t>8859188874398825_</t>
  </si>
  <si>
    <t>7211543645735743_</t>
  </si>
  <si>
    <t>7566187271381897_</t>
  </si>
  <si>
    <t>5274673440043802_</t>
  </si>
  <si>
    <t>3712286989269946_</t>
  </si>
  <si>
    <t>1475220174036458_</t>
  </si>
  <si>
    <t>5755584862595824_</t>
  </si>
  <si>
    <t>3631205055890273_</t>
  </si>
  <si>
    <t>8579629616554201_</t>
  </si>
  <si>
    <t>8864497695021849_</t>
  </si>
  <si>
    <t>2188536604347447_</t>
  </si>
  <si>
    <t>5435276563766962_</t>
  </si>
  <si>
    <t>3817007545866591_</t>
  </si>
  <si>
    <t>1748953115484076_</t>
  </si>
  <si>
    <t>5431829330692469_</t>
  </si>
  <si>
    <t>7735875081116020_</t>
  </si>
  <si>
    <t>5177467462352453_</t>
  </si>
  <si>
    <t>5419936786590730_</t>
  </si>
  <si>
    <t>7716845365454604_</t>
  </si>
  <si>
    <t>8312907810188597_</t>
  </si>
  <si>
    <t>2911179128165500_</t>
  </si>
  <si>
    <t>5265517547094358_</t>
  </si>
  <si>
    <t>1456944006176753_</t>
  </si>
  <si>
    <t>6454899557754235_</t>
  </si>
  <si>
    <t>5806617509832481_</t>
  </si>
  <si>
    <t>3268013216863942_</t>
  </si>
  <si>
    <t>7436113916669661_</t>
  </si>
  <si>
    <t>7914743959765591_</t>
  </si>
  <si>
    <t>7761392434889171_</t>
  </si>
  <si>
    <t>2156962495640876_</t>
  </si>
  <si>
    <t>8868479301051950_</t>
  </si>
  <si>
    <t>5560442122726677_</t>
  </si>
  <si>
    <t>1969836907280565_</t>
  </si>
  <si>
    <t>2808270829912174_</t>
  </si>
  <si>
    <t>4909317981819538_</t>
  </si>
  <si>
    <t>5423691763555956_</t>
  </si>
  <si>
    <t>2480646159840064_</t>
  </si>
  <si>
    <t>2580319521070456_</t>
  </si>
  <si>
    <t>3663550156923902_</t>
  </si>
  <si>
    <t>3771063598762153_</t>
  </si>
  <si>
    <t>2243024132950259_</t>
  </si>
  <si>
    <t>1867977769899940_</t>
  </si>
  <si>
    <t>8510584666577024_</t>
  </si>
  <si>
    <t>5344872973395582_</t>
  </si>
  <si>
    <t>5256956313817549_</t>
  </si>
  <si>
    <t>7406396176315511_</t>
  </si>
  <si>
    <t>2650804244145511_</t>
  </si>
  <si>
    <t>7215494607513064_</t>
  </si>
  <si>
    <t>1835126264707303_</t>
  </si>
  <si>
    <t>3668774626633187_</t>
  </si>
  <si>
    <t>4638323112025171_</t>
  </si>
  <si>
    <t>5355232933424263_</t>
  </si>
  <si>
    <t>4464846787491774_</t>
  </si>
  <si>
    <t>1645322754734693_</t>
  </si>
  <si>
    <t>3409481867587379_</t>
  </si>
  <si>
    <t>6889806535563081_</t>
  </si>
  <si>
    <t>6122402761951000_</t>
  </si>
  <si>
    <t>6860211959024090_</t>
  </si>
  <si>
    <t>8250770506247517_</t>
  </si>
  <si>
    <t>2297132776761858_</t>
  </si>
  <si>
    <t>4354488512878921_</t>
  </si>
  <si>
    <t>1397872378230580_</t>
  </si>
  <si>
    <t>2277164575190833_</t>
  </si>
  <si>
    <t>5348121091266145_</t>
  </si>
  <si>
    <t>4194389585879667_</t>
  </si>
  <si>
    <t>5505901721545255_</t>
  </si>
  <si>
    <t>1602081330758720_</t>
  </si>
  <si>
    <t>5416972721445154_</t>
  </si>
  <si>
    <t>7761731992615049_</t>
  </si>
  <si>
    <t>6242307367371978_</t>
  </si>
  <si>
    <t>6243924532775513_</t>
  </si>
  <si>
    <t>2878365498678659_</t>
  </si>
  <si>
    <t>6328784442658561_</t>
  </si>
  <si>
    <t>3436082993335689_</t>
  </si>
  <si>
    <t>7260507075166158_</t>
  </si>
  <si>
    <t>8579762592544729_</t>
  </si>
  <si>
    <t>2278194856021362_</t>
  </si>
  <si>
    <t>1907528952617913_</t>
  </si>
  <si>
    <t>4664974069129274_</t>
  </si>
  <si>
    <t>5548123105864698_</t>
  </si>
  <si>
    <t>8428838216609053_</t>
  </si>
  <si>
    <t>8714080587273029_</t>
  </si>
  <si>
    <t>8916110333881174_</t>
  </si>
  <si>
    <t>4833433496355481_</t>
  </si>
  <si>
    <t>3416242584144840_</t>
  </si>
  <si>
    <t>4289992108584630_</t>
  </si>
  <si>
    <t>5916982112059712_</t>
  </si>
  <si>
    <t>7351315005195348_</t>
  </si>
  <si>
    <t>3308820180057336_</t>
  </si>
  <si>
    <t>3330519551089607_</t>
  </si>
  <si>
    <t>8813797409048304_</t>
  </si>
  <si>
    <t>8452713359278586_</t>
  </si>
  <si>
    <t>6714976020541487_</t>
  </si>
  <si>
    <t>5738328625479576_</t>
  </si>
  <si>
    <t>8751559711121054_</t>
  </si>
  <si>
    <t>3569877873192238_</t>
  </si>
  <si>
    <t>7111477496582252_</t>
  </si>
  <si>
    <t>1553677562173346_</t>
  </si>
  <si>
    <t>4479735090841139_</t>
  </si>
  <si>
    <t>6699795164844414_</t>
  </si>
  <si>
    <t>4279901210819278_</t>
  </si>
  <si>
    <t>4185853645567845_</t>
  </si>
  <si>
    <t>7193789900745186_</t>
  </si>
  <si>
    <t>6513445846222081_</t>
  </si>
  <si>
    <t>2149171462116246_</t>
  </si>
  <si>
    <t>8534258646743674_</t>
  </si>
  <si>
    <t>7545749125102787_</t>
  </si>
  <si>
    <t>8739571520791190_</t>
  </si>
  <si>
    <t>7164791739758101_</t>
  </si>
  <si>
    <t>5231156221162915_</t>
  </si>
  <si>
    <t>7206182774292198_</t>
  </si>
  <si>
    <t>8474781901508756_</t>
  </si>
  <si>
    <t>3261120732927780_</t>
  </si>
  <si>
    <t>2188768270866684_</t>
  </si>
  <si>
    <t>7488784832100269_</t>
  </si>
  <si>
    <t>5445491495292107_</t>
  </si>
  <si>
    <t>6307519741522999_</t>
  </si>
  <si>
    <t>4628152287344098_</t>
  </si>
  <si>
    <t>5715615294753627_</t>
  </si>
  <si>
    <t>4751404409388049_</t>
  </si>
  <si>
    <t>6440494618672837_</t>
  </si>
  <si>
    <t>5440875782811869_</t>
  </si>
  <si>
    <t>5738988861825532_</t>
  </si>
  <si>
    <t>4421390164269695_</t>
  </si>
  <si>
    <t>5200089078816989_</t>
  </si>
  <si>
    <t>6979399011996117_</t>
  </si>
  <si>
    <t>4245744135890136_</t>
  </si>
  <si>
    <t>5594408905701942_</t>
  </si>
  <si>
    <t>8354510667249658_</t>
  </si>
  <si>
    <t>7567911977827089_</t>
  </si>
  <si>
    <t>8395688147639589_</t>
  </si>
  <si>
    <t>8343657026540526_</t>
  </si>
  <si>
    <t>7800605121069948_</t>
  </si>
  <si>
    <t>2192979486177833_</t>
  </si>
  <si>
    <t>7414928171881218_</t>
  </si>
  <si>
    <t>7176575817205398_</t>
  </si>
  <si>
    <t>5385716422805267_</t>
  </si>
  <si>
    <t>2880367093828359_</t>
  </si>
  <si>
    <t>6424216453179808_</t>
  </si>
  <si>
    <t>4849935869472652_</t>
  </si>
  <si>
    <t>7227790446564147_</t>
  </si>
  <si>
    <t>8311936875208319_</t>
  </si>
  <si>
    <t>6677644369585499_</t>
  </si>
  <si>
    <t>5208170552325821_</t>
  </si>
  <si>
    <t>4670996613072339_</t>
  </si>
  <si>
    <t>2699205573553208_</t>
  </si>
  <si>
    <t>7754818267124127_</t>
  </si>
  <si>
    <t>5187307470116670_</t>
  </si>
  <si>
    <t>1557384704827867_</t>
  </si>
  <si>
    <t>7872080600635056_</t>
  </si>
  <si>
    <t>7266260694191613_</t>
  </si>
  <si>
    <t>6894308273408306_</t>
  </si>
  <si>
    <t>5803694228458076_</t>
  </si>
  <si>
    <t>4556335381781100_</t>
  </si>
  <si>
    <t>6219130465370161_</t>
  </si>
  <si>
    <t>2385307439532898_</t>
  </si>
  <si>
    <t>5529270406156198_</t>
  </si>
  <si>
    <t>3278255673715469_</t>
  </si>
  <si>
    <t>2392143051541029_</t>
  </si>
  <si>
    <t>7843762074507376_</t>
  </si>
  <si>
    <t>3700864500205547_</t>
  </si>
  <si>
    <t>3739498432510401_</t>
  </si>
  <si>
    <t>3335404785610136_</t>
  </si>
  <si>
    <t>3235134958359396_</t>
  </si>
  <si>
    <t>7728651356079469_</t>
  </si>
  <si>
    <t>6338674217505164_</t>
  </si>
  <si>
    <t>6568267090613674_</t>
  </si>
  <si>
    <t>1876193574992857_</t>
  </si>
  <si>
    <t>6426764249770884_</t>
  </si>
  <si>
    <t>4796803924475752_</t>
  </si>
  <si>
    <t>8550097148022522_</t>
  </si>
  <si>
    <t>1222362062373477_</t>
  </si>
  <si>
    <t>2589783149499514_</t>
  </si>
  <si>
    <t>3235075585514330_</t>
  </si>
  <si>
    <t>6454976021733136_</t>
  </si>
  <si>
    <t>2807244272533656_</t>
  </si>
  <si>
    <t>8565290493515401_</t>
  </si>
  <si>
    <t>5104964100685670_</t>
  </si>
  <si>
    <t>5218492835912618_</t>
  </si>
  <si>
    <t>5448359741058453_</t>
  </si>
  <si>
    <t>8253804327566835_</t>
  </si>
  <si>
    <t>4919619463073668_</t>
  </si>
  <si>
    <t>3487007162829608_</t>
  </si>
  <si>
    <t>2549546743481449_</t>
  </si>
  <si>
    <t>1256550229670043_</t>
  </si>
  <si>
    <t>8714951687085043_</t>
  </si>
  <si>
    <t>8438869233352291_</t>
  </si>
  <si>
    <t>7771292342534025_</t>
  </si>
  <si>
    <t>5201349665147097_</t>
  </si>
  <si>
    <t>1747099951046958_</t>
  </si>
  <si>
    <t>3345164365133609_</t>
  </si>
  <si>
    <t>7205133914368026_</t>
  </si>
  <si>
    <t>2909003564111928_</t>
  </si>
  <si>
    <t>8674401612260536_</t>
  </si>
  <si>
    <t>3307868861326718_</t>
  </si>
  <si>
    <t>6345160601842705_</t>
  </si>
  <si>
    <t>1323646401140788_</t>
  </si>
  <si>
    <t>3230456331217120_</t>
  </si>
  <si>
    <t>5205393287494049_</t>
  </si>
  <si>
    <t>1270530846631098_</t>
  </si>
  <si>
    <t>李田丽</t>
  </si>
  <si>
    <t>8390992805615440_</t>
  </si>
  <si>
    <t>1148887874987176_</t>
  </si>
  <si>
    <t>5535928598493709_</t>
  </si>
  <si>
    <t>1261734487007948_</t>
  </si>
  <si>
    <t>6695832147208933_</t>
  </si>
  <si>
    <t>8653261203494338_</t>
  </si>
  <si>
    <t>8634095108108856_</t>
  </si>
  <si>
    <t>8617413382662243_</t>
  </si>
  <si>
    <t>4894310344656255_</t>
  </si>
  <si>
    <t>3909001934085235_</t>
  </si>
  <si>
    <t>2565234413347067_</t>
  </si>
  <si>
    <t>2369588885620629_</t>
  </si>
  <si>
    <t>5190048073903319_</t>
  </si>
  <si>
    <t>4366214999962473_</t>
  </si>
  <si>
    <t>8463633028570494_</t>
  </si>
  <si>
    <t>8870943247630459_</t>
  </si>
  <si>
    <t>3873456424249449_</t>
  </si>
  <si>
    <t>2360567734893560_</t>
  </si>
  <si>
    <t>1142821109548378_</t>
  </si>
  <si>
    <t>3337600049064954_</t>
  </si>
  <si>
    <t>3788914090335574_</t>
  </si>
  <si>
    <t>8701002825552480_</t>
  </si>
  <si>
    <t>2754020333030957_</t>
  </si>
  <si>
    <t>5638083089592534_</t>
  </si>
  <si>
    <t>3573436974836378_</t>
  </si>
  <si>
    <t>1783805083776146_</t>
  </si>
  <si>
    <t>6672681012739031_</t>
  </si>
  <si>
    <t>3313331561570678_</t>
  </si>
  <si>
    <t>8675764758892336_</t>
  </si>
  <si>
    <t>3383643602731630_</t>
  </si>
  <si>
    <t>6338930619525434_</t>
  </si>
  <si>
    <t>1612769040393615_</t>
  </si>
  <si>
    <t>5653650737197298_</t>
  </si>
  <si>
    <t>1694605574782359_</t>
  </si>
  <si>
    <t>4473259877148559_</t>
  </si>
  <si>
    <t>6206955628114759_</t>
  </si>
  <si>
    <t>3622209427006791_</t>
  </si>
  <si>
    <t>8609199937859972_</t>
  </si>
  <si>
    <t>3622228325211871_</t>
  </si>
  <si>
    <t>6449323820948685_</t>
  </si>
  <si>
    <t>6661479978791347_</t>
  </si>
  <si>
    <t>7494995215027421_</t>
  </si>
  <si>
    <t>5245768997953761_</t>
  </si>
  <si>
    <t>8719806445900012_</t>
  </si>
  <si>
    <t>6917972184993666_</t>
  </si>
  <si>
    <t>6550968430412434_</t>
  </si>
  <si>
    <t>1675390514322540_</t>
  </si>
  <si>
    <t>5818900066893871_</t>
  </si>
  <si>
    <t>5389523580772902_</t>
  </si>
  <si>
    <t>8384331976815788_</t>
  </si>
  <si>
    <t>1276432565555432_</t>
  </si>
  <si>
    <t>1119388163314126_</t>
  </si>
  <si>
    <t>8916414876435054_</t>
  </si>
  <si>
    <t>6235444949544438_</t>
  </si>
  <si>
    <t>7847924607099184_</t>
  </si>
  <si>
    <t>5381658608958458_</t>
  </si>
  <si>
    <t>1221685407304001_</t>
  </si>
  <si>
    <t>2616624290192206_</t>
  </si>
  <si>
    <t>2311243625275560_</t>
  </si>
  <si>
    <t>2297624095694690_</t>
  </si>
  <si>
    <t>8403196480298704_</t>
  </si>
  <si>
    <t>2356020770447270_</t>
  </si>
  <si>
    <t>8713362887203218_</t>
  </si>
  <si>
    <t>1182885521670399_</t>
  </si>
  <si>
    <t>6440226756282884_</t>
  </si>
  <si>
    <t>7434387403562383_</t>
  </si>
  <si>
    <t>2404593271653476_</t>
  </si>
  <si>
    <t>1160782456433340_</t>
  </si>
  <si>
    <t>5211968244978119_</t>
  </si>
  <si>
    <t>3640355105450353_</t>
  </si>
  <si>
    <t>3796395812153631_</t>
  </si>
  <si>
    <t>5106998884713264_</t>
  </si>
  <si>
    <t>6544361534066760_</t>
  </si>
  <si>
    <t>6743623171276568_</t>
  </si>
  <si>
    <t>2989322839732526_</t>
  </si>
  <si>
    <t>2202928518209929_</t>
  </si>
  <si>
    <t>6664607841482511_</t>
  </si>
  <si>
    <t>7592765925737795_</t>
  </si>
  <si>
    <t>8275468776325179_</t>
  </si>
  <si>
    <t>8636618664870862_</t>
  </si>
  <si>
    <t>5760273066207595_</t>
  </si>
  <si>
    <t>7771499724978900_</t>
  </si>
  <si>
    <t>6239380779386479_</t>
  </si>
  <si>
    <t>1899536462033428_</t>
  </si>
  <si>
    <t>4887787557051190_</t>
  </si>
  <si>
    <t>8462316682214643_</t>
  </si>
  <si>
    <t>7115357442807617_</t>
  </si>
  <si>
    <t>8438737874709614_</t>
  </si>
  <si>
    <t>1161242284778031_</t>
  </si>
  <si>
    <t>4157187602421481_</t>
  </si>
  <si>
    <t>4459464975723472_</t>
  </si>
  <si>
    <t>7775509360192244_</t>
  </si>
  <si>
    <t>7496934723357248_</t>
  </si>
  <si>
    <t>6567220798644604_</t>
  </si>
  <si>
    <t>2354778595885252_</t>
  </si>
  <si>
    <t>6220691049850247_</t>
  </si>
  <si>
    <t>1162715425483690_</t>
  </si>
  <si>
    <t>4706375024744511_</t>
  </si>
  <si>
    <t>3420604097819798_</t>
  </si>
  <si>
    <t>1666930731285088_</t>
  </si>
  <si>
    <t>8654047781236338_</t>
  </si>
  <si>
    <t>1907568300041138_</t>
  </si>
  <si>
    <t>1176795996826438_</t>
  </si>
  <si>
    <t>7825215732283049_</t>
  </si>
  <si>
    <t>4875220515104634_</t>
  </si>
  <si>
    <t>7719241346083722_</t>
  </si>
  <si>
    <t>5685677381773355_</t>
  </si>
  <si>
    <t>3402618135761092_</t>
  </si>
  <si>
    <t>1149957558635910_</t>
  </si>
  <si>
    <t>5803848354039853_</t>
  </si>
  <si>
    <t>4370665134028305_</t>
  </si>
  <si>
    <t>2258528153668678_</t>
  </si>
  <si>
    <t>5669710098694605_</t>
  </si>
  <si>
    <t>8159214307038920_</t>
  </si>
  <si>
    <t>6419215636116978_</t>
  </si>
  <si>
    <t>7873027846044582_</t>
  </si>
  <si>
    <t>5376684467761734_</t>
  </si>
  <si>
    <t>6565823778640565_</t>
  </si>
  <si>
    <t>6837386870766828_</t>
  </si>
  <si>
    <t>2166624490609088_</t>
  </si>
  <si>
    <t>1833400471342156_</t>
  </si>
  <si>
    <t>2241356941373649_</t>
  </si>
  <si>
    <t>3410972027633170_</t>
  </si>
  <si>
    <t>2295111173892782_</t>
  </si>
  <si>
    <t>8391288056358256_</t>
  </si>
  <si>
    <t>2301377036319056_</t>
  </si>
  <si>
    <t>7800750683272450_</t>
  </si>
  <si>
    <t>3203861089735144_</t>
  </si>
  <si>
    <t>2276387959353047_</t>
  </si>
  <si>
    <t>3646712472468391_</t>
  </si>
  <si>
    <t>4143762835505267_</t>
  </si>
  <si>
    <t>1205806472992295_</t>
  </si>
  <si>
    <t>8190336026082781_</t>
  </si>
  <si>
    <t>6813093564188966_</t>
  </si>
  <si>
    <t>7124667382179015_</t>
  </si>
  <si>
    <t>8572000175089577_</t>
  </si>
  <si>
    <t>7678948044825846_</t>
  </si>
  <si>
    <t>5719948415054538_</t>
  </si>
  <si>
    <t>1709192938318819_</t>
  </si>
  <si>
    <t>6478706397519671_</t>
  </si>
  <si>
    <t>4184835627679151_</t>
  </si>
  <si>
    <t>6821388339333730_</t>
  </si>
  <si>
    <t>8597054949321928_</t>
  </si>
  <si>
    <t>4491139341481054_</t>
  </si>
  <si>
    <t>4649887256801167_</t>
  </si>
  <si>
    <t>4410337036350504_</t>
  </si>
  <si>
    <t>2514129849050556_</t>
  </si>
  <si>
    <t>6135552696778623_</t>
  </si>
  <si>
    <t>6157629216171066_</t>
  </si>
  <si>
    <t>8446123148846940_</t>
  </si>
  <si>
    <t>2395021518172348_</t>
  </si>
  <si>
    <t>1538908064205649_</t>
  </si>
  <si>
    <t>5900854921671533_</t>
  </si>
  <si>
    <t>7192065602634446_</t>
  </si>
  <si>
    <t>3824233996239676_</t>
  </si>
  <si>
    <t>3659115859463970_</t>
  </si>
  <si>
    <t>4771359320373191_</t>
  </si>
  <si>
    <t>3343285040121201_</t>
  </si>
  <si>
    <t>3487197231074524_</t>
  </si>
  <si>
    <t>3286597748910899_</t>
  </si>
  <si>
    <t>8612365133169676_</t>
  </si>
  <si>
    <t>8464592947368744_</t>
  </si>
  <si>
    <t>8288485715114941_</t>
  </si>
  <si>
    <t>4551524128188527_</t>
  </si>
  <si>
    <t>4444633322880323_</t>
  </si>
  <si>
    <t>7888958503190376_</t>
  </si>
  <si>
    <t>8475616436346722_</t>
  </si>
  <si>
    <t>4307157465819788_</t>
  </si>
  <si>
    <t>8179860728521728_</t>
  </si>
  <si>
    <t>4244627616530185_</t>
  </si>
  <si>
    <t>2333340140095803_</t>
  </si>
  <si>
    <t>5641508644403774_</t>
  </si>
  <si>
    <t>1699536033456735_</t>
  </si>
  <si>
    <t>1539641058652443_</t>
  </si>
  <si>
    <t>8501800095756840_</t>
  </si>
  <si>
    <t>1363663807780385_</t>
  </si>
  <si>
    <t>8731571825196168_</t>
  </si>
  <si>
    <t>3363737691019022_</t>
  </si>
  <si>
    <t>1482773997151142_</t>
  </si>
  <si>
    <t>1171365065315679_</t>
  </si>
  <si>
    <t>6197197040939016_</t>
  </si>
  <si>
    <t>2850597458183377_</t>
  </si>
  <si>
    <t>6601064177680335_</t>
  </si>
  <si>
    <t>1773914877554496_</t>
  </si>
  <si>
    <t>5886558640950279_</t>
  </si>
  <si>
    <t>3833120710133801_</t>
  </si>
  <si>
    <t>3106669919964338_</t>
  </si>
  <si>
    <t>4317599418293525_</t>
  </si>
  <si>
    <t>5380030038499306_</t>
  </si>
  <si>
    <t>2796566027137426_</t>
  </si>
  <si>
    <t>8866798128412098_</t>
  </si>
  <si>
    <t>4653891271350342_</t>
  </si>
  <si>
    <t>8652014720841464_</t>
  </si>
  <si>
    <t>6868040457048173_</t>
  </si>
  <si>
    <t>5644645450462453_</t>
  </si>
  <si>
    <t>1649466254896257_</t>
  </si>
  <si>
    <t>5773428358474968_</t>
  </si>
  <si>
    <t>5742069205376161_</t>
  </si>
  <si>
    <t>7301636426888995_</t>
  </si>
  <si>
    <t>6790203275781230_</t>
  </si>
  <si>
    <t>1738723169728481_</t>
  </si>
  <si>
    <t>1866309683861801_</t>
  </si>
  <si>
    <t>5179991160681220_</t>
  </si>
  <si>
    <t>8808766132083133_</t>
  </si>
  <si>
    <t>8303726406073920_</t>
  </si>
  <si>
    <t>3733412384535224_</t>
  </si>
  <si>
    <t>1752863377487856_</t>
  </si>
  <si>
    <t>8621098083572715_</t>
  </si>
  <si>
    <t>8104198763171408_</t>
  </si>
  <si>
    <t>6857948134884312_</t>
  </si>
  <si>
    <t>7978631817110583_</t>
  </si>
  <si>
    <t>6647669056163676_</t>
  </si>
  <si>
    <t>7235311579571490_</t>
  </si>
  <si>
    <t>1807054177535269_</t>
  </si>
  <si>
    <t>2423446896629005_</t>
  </si>
  <si>
    <t>5437521874508189_</t>
  </si>
  <si>
    <t>3442722803849713_</t>
  </si>
  <si>
    <t>8403732070332416_</t>
  </si>
  <si>
    <t>6333825930360020_</t>
  </si>
  <si>
    <t>8507917604531152_</t>
  </si>
  <si>
    <t>3755283769277917_</t>
  </si>
  <si>
    <t>1845138041469210_</t>
  </si>
  <si>
    <t>8302501031903184_</t>
  </si>
  <si>
    <t>8308946431886821_</t>
  </si>
  <si>
    <t>7326427599722334_</t>
  </si>
  <si>
    <t>5324387673368384_</t>
  </si>
  <si>
    <t>5880168029145461_</t>
  </si>
  <si>
    <t>5850002437702217_</t>
  </si>
  <si>
    <t>2512994432241996_</t>
  </si>
  <si>
    <t>8298370488825482_</t>
  </si>
  <si>
    <t>4231642856963455_</t>
  </si>
  <si>
    <t>4345728241814534_</t>
  </si>
  <si>
    <t>3261081704330449_</t>
  </si>
  <si>
    <t>3731811030592776_</t>
  </si>
  <si>
    <t>7781415440462175_</t>
  </si>
  <si>
    <t>6413229538287136_</t>
  </si>
  <si>
    <t>2482668472640968_</t>
  </si>
  <si>
    <t>7874915768979697_</t>
  </si>
  <si>
    <t>5696355932655211_</t>
  </si>
  <si>
    <t>2606198800934434_</t>
  </si>
  <si>
    <t>3791687031166209_</t>
  </si>
  <si>
    <t>3557015783248810_</t>
  </si>
  <si>
    <t>4779895323555420_</t>
  </si>
  <si>
    <t>3207522114839554_</t>
  </si>
  <si>
    <t>8419961999163603_</t>
  </si>
  <si>
    <t>3778053523580470_</t>
  </si>
  <si>
    <t>5221391584032934_</t>
  </si>
  <si>
    <t>2343125264397902_</t>
  </si>
  <si>
    <t>1697776782972166_</t>
  </si>
  <si>
    <t>6434400816487067_</t>
  </si>
  <si>
    <t>3684047082389764_</t>
  </si>
  <si>
    <t>5244912618143682_</t>
  </si>
  <si>
    <t>6518787898294052_</t>
  </si>
  <si>
    <t>1328714049501296_</t>
  </si>
  <si>
    <t>5135592747223875_</t>
  </si>
  <si>
    <t>5812225990083290_</t>
  </si>
  <si>
    <t>5194979168726163_</t>
  </si>
  <si>
    <t>3764923000583692_</t>
  </si>
  <si>
    <t>1775284005951764_</t>
  </si>
  <si>
    <t>8175403275832668_</t>
  </si>
  <si>
    <t>3856464345397902_</t>
  </si>
  <si>
    <t>5674681669868715_</t>
  </si>
  <si>
    <t>5347409848537855_</t>
  </si>
  <si>
    <t>3447954282699223_</t>
  </si>
  <si>
    <t>3791387042739207_</t>
  </si>
  <si>
    <t>3741842436068652_</t>
  </si>
  <si>
    <t>7105490764282189_</t>
  </si>
  <si>
    <t>1273951395291873_</t>
  </si>
  <si>
    <t>4357813114466682_</t>
  </si>
  <si>
    <t>2530241094925686_</t>
  </si>
  <si>
    <t>4688683224018598_</t>
  </si>
  <si>
    <t>6759419756482028_</t>
  </si>
  <si>
    <t>4668049829026877_</t>
  </si>
  <si>
    <t>5704897156038721_</t>
  </si>
  <si>
    <t>6257408442941220_</t>
  </si>
  <si>
    <t>7508229478450017_</t>
  </si>
  <si>
    <t>2840100903609785_</t>
  </si>
  <si>
    <t>5171946615963864_</t>
  </si>
  <si>
    <t>1464749727799893_</t>
  </si>
  <si>
    <t>4769736105009828_</t>
  </si>
  <si>
    <t>4284401643909118_</t>
  </si>
  <si>
    <t>6608051387722649_</t>
  </si>
  <si>
    <t>7862309497545188_</t>
  </si>
  <si>
    <t>6808602266280869_</t>
  </si>
  <si>
    <t>8353920583410984_</t>
  </si>
  <si>
    <t>3515632439213210_</t>
  </si>
  <si>
    <t>1115707754056698_</t>
  </si>
  <si>
    <t>1636565791643352_</t>
  </si>
  <si>
    <t>3247148521687928_</t>
  </si>
  <si>
    <t>5198080845288999_</t>
  </si>
  <si>
    <t>5843390627054606_</t>
  </si>
  <si>
    <t>7541160310440622_</t>
  </si>
  <si>
    <t>2439747494280022_</t>
  </si>
  <si>
    <t>4708583326032454_</t>
  </si>
  <si>
    <t>2520672344334674_</t>
  </si>
  <si>
    <t>5807821281524507_</t>
  </si>
  <si>
    <t>3148890801625622_</t>
  </si>
  <si>
    <t>6361062182881307_</t>
  </si>
  <si>
    <t>3509881752496013_</t>
  </si>
  <si>
    <t>6254014060986282_</t>
  </si>
  <si>
    <t>1100799509722676_</t>
  </si>
  <si>
    <t>5848225976980732_</t>
  </si>
  <si>
    <t>2344783102492480_</t>
  </si>
  <si>
    <t>3532157404270118_</t>
  </si>
  <si>
    <t>7385229523525886_</t>
  </si>
  <si>
    <t>6693172966773202_</t>
  </si>
  <si>
    <t>2392550382451435_</t>
  </si>
  <si>
    <t>3533154229127638_</t>
  </si>
  <si>
    <t>2312446720666520_</t>
  </si>
  <si>
    <t>8675116306601428_</t>
  </si>
  <si>
    <t>4262235455964427_</t>
  </si>
  <si>
    <t>5786421977711938_</t>
  </si>
  <si>
    <t>6795671469085534_</t>
  </si>
  <si>
    <t>5451949577344798_</t>
  </si>
  <si>
    <t>4638674877802661_</t>
  </si>
  <si>
    <t>1394440781119352_</t>
  </si>
  <si>
    <t>7427595346727138_</t>
  </si>
  <si>
    <t>3220433613373913_</t>
  </si>
  <si>
    <t>8550707246689908_</t>
  </si>
  <si>
    <t>6839368474776285_</t>
  </si>
  <si>
    <t>6486912339063614_</t>
  </si>
  <si>
    <t>2370495127984196_</t>
  </si>
  <si>
    <t>8130265010016856_</t>
  </si>
  <si>
    <t>5851396415281705_</t>
  </si>
  <si>
    <t>8341055088637303_</t>
  </si>
  <si>
    <t>7247657910941619_</t>
  </si>
  <si>
    <t>7715022378200482_</t>
  </si>
  <si>
    <t>5591913992208374_</t>
  </si>
  <si>
    <t>2502722294613603_</t>
  </si>
  <si>
    <t>6688615657935088_</t>
  </si>
  <si>
    <t>6451488328889747_</t>
  </si>
  <si>
    <t>6166902529644998_</t>
  </si>
  <si>
    <t>2250903975361440_</t>
  </si>
  <si>
    <t>5173732871106622_</t>
  </si>
  <si>
    <t>1734701946641354_</t>
  </si>
  <si>
    <t>8564664471458611_</t>
  </si>
  <si>
    <t>4608239696791579_</t>
  </si>
  <si>
    <t>4907954364589362_</t>
  </si>
  <si>
    <t>1312531088155975_</t>
  </si>
  <si>
    <t>4326693844873347_</t>
  </si>
  <si>
    <t>1210963595104883_</t>
  </si>
  <si>
    <t>3233367634443174_</t>
  </si>
  <si>
    <t>7446874467211186_</t>
  </si>
  <si>
    <t>8787533239555086_</t>
  </si>
  <si>
    <t>2586921927665234_</t>
  </si>
  <si>
    <t>4319056114180357_</t>
  </si>
  <si>
    <t>7675712065003697_</t>
  </si>
  <si>
    <t>2391290181097895_</t>
  </si>
  <si>
    <t>1804305970699094_</t>
  </si>
  <si>
    <t>7328129760099274_</t>
  </si>
  <si>
    <t>1481679121661064_</t>
  </si>
  <si>
    <t>7846740990865613_</t>
  </si>
  <si>
    <t>2916801107251116_</t>
  </si>
  <si>
    <t>8754291469939646_</t>
  </si>
  <si>
    <t>6147382750120616_</t>
  </si>
  <si>
    <t>1528193101701632_</t>
  </si>
  <si>
    <t>7694806114075451_</t>
  </si>
  <si>
    <t>6760942017124909_</t>
  </si>
  <si>
    <t>8212239366668054_</t>
  </si>
  <si>
    <t>1603456817601971_</t>
  </si>
  <si>
    <t>3104601749368264_</t>
  </si>
  <si>
    <t>6350698748395786_</t>
  </si>
  <si>
    <t>7401040323213909_</t>
  </si>
  <si>
    <t>8668874031466245_</t>
  </si>
  <si>
    <t>7298867068369973_</t>
  </si>
  <si>
    <t>4644689741627441_</t>
  </si>
  <si>
    <t>5570049579541661_</t>
  </si>
  <si>
    <t>1122247860506860_</t>
  </si>
  <si>
    <t>6226495606469295_</t>
  </si>
  <si>
    <t>5294066453145910_</t>
  </si>
  <si>
    <t>3532772216449223_</t>
  </si>
  <si>
    <t>2655284873377227_</t>
  </si>
  <si>
    <t>2708857290985290_</t>
  </si>
  <si>
    <t>2716212071682371_</t>
  </si>
  <si>
    <t>8833908629127326_</t>
  </si>
  <si>
    <t>6240333920429401_</t>
  </si>
  <si>
    <t>8503128385373834_</t>
  </si>
  <si>
    <t>7846803895853830_</t>
  </si>
  <si>
    <t>8117915635084491_</t>
  </si>
  <si>
    <t>4458237331572029_</t>
  </si>
  <si>
    <t>7839545276386027_</t>
  </si>
  <si>
    <t>4668458893634710_</t>
  </si>
  <si>
    <t>2870375671874919_</t>
  </si>
  <si>
    <t>6641352652294367_</t>
  </si>
  <si>
    <t>8769406989749003_</t>
  </si>
  <si>
    <t>3935644704236930_</t>
  </si>
  <si>
    <t>3678193191948281_</t>
  </si>
  <si>
    <t>8910777029062520_</t>
  </si>
  <si>
    <t>5648382290975469_</t>
  </si>
  <si>
    <t>3562129384609251_</t>
  </si>
  <si>
    <t>2652050612763048_</t>
  </si>
  <si>
    <t>7355953705243703_</t>
  </si>
  <si>
    <t>8594154759480563_</t>
  </si>
  <si>
    <t>4466563169594706_</t>
  </si>
  <si>
    <t>7287544278617361_</t>
  </si>
  <si>
    <t>3479776710616344_</t>
  </si>
  <si>
    <t>4418427929067178_</t>
  </si>
  <si>
    <t>8154621831979104_</t>
  </si>
  <si>
    <t>5500524451274006_</t>
  </si>
  <si>
    <t>6119266946402779_</t>
  </si>
  <si>
    <t>6780303394458401_</t>
  </si>
  <si>
    <t>1194176393214696_</t>
  </si>
  <si>
    <t>3239846225068648_</t>
  </si>
  <si>
    <t>3699621341951426_</t>
  </si>
  <si>
    <t>4793295185548496_</t>
  </si>
  <si>
    <t>7275627847880280_</t>
  </si>
  <si>
    <t>3238101643721684_</t>
  </si>
  <si>
    <t>2341744937485239_</t>
  </si>
  <si>
    <t>7952096116439036_</t>
  </si>
  <si>
    <t>6676068162043281_</t>
  </si>
  <si>
    <t>2324376628376426_</t>
  </si>
  <si>
    <t>3402855443308568_</t>
  </si>
  <si>
    <t>2904426743093376_</t>
  </si>
  <si>
    <t>6760307983418874_</t>
  </si>
  <si>
    <t>2747885005721955_</t>
  </si>
  <si>
    <t>1315748793220488_</t>
  </si>
  <si>
    <t>3653932447607632_</t>
  </si>
  <si>
    <t>5339352156606367_</t>
  </si>
  <si>
    <t>2742457690852012_</t>
  </si>
  <si>
    <t>3640373674900063_</t>
  </si>
  <si>
    <t>7522772061304266_</t>
  </si>
  <si>
    <t>4211402176019496_</t>
  </si>
  <si>
    <t>8374514076712669_</t>
  </si>
  <si>
    <t>7917458002753822_</t>
  </si>
  <si>
    <t>4512452505483145_</t>
  </si>
  <si>
    <t>7238150087370690_</t>
  </si>
  <si>
    <t>6370481369673189_</t>
  </si>
  <si>
    <t>6353025854836307_</t>
  </si>
  <si>
    <t>4625253820227639_</t>
  </si>
  <si>
    <t>8840568406380366_</t>
  </si>
  <si>
    <t>7742125682575634_</t>
  </si>
  <si>
    <t>4852359892928293_</t>
  </si>
  <si>
    <t>2369612536830333_</t>
  </si>
  <si>
    <t>3758669859229870_</t>
  </si>
  <si>
    <t>5328360282246408_</t>
  </si>
  <si>
    <t>3951976572606368_</t>
  </si>
  <si>
    <t>2311273155177834_</t>
  </si>
  <si>
    <t>4811807552824162_</t>
  </si>
  <si>
    <t>1156699070625393_</t>
  </si>
  <si>
    <t>4554849877893487_</t>
  </si>
  <si>
    <t>5104230380328613_</t>
  </si>
  <si>
    <t>6854483088855486_</t>
  </si>
  <si>
    <t>8540351459775563_</t>
  </si>
  <si>
    <t>4658878902549181_</t>
  </si>
  <si>
    <t>1868509519893089_</t>
  </si>
  <si>
    <t>7645884980443726_</t>
  </si>
  <si>
    <t>1754168403983582_</t>
  </si>
  <si>
    <t>7519250685636595_</t>
  </si>
  <si>
    <t>3841265142440287_</t>
  </si>
  <si>
    <t>5321664124854189_</t>
  </si>
  <si>
    <t>7581291430821349_</t>
  </si>
  <si>
    <t>4533951298335311_</t>
  </si>
  <si>
    <t>8161398335585618_</t>
  </si>
  <si>
    <t>4559988926911564_</t>
  </si>
  <si>
    <t>3810626691287100_</t>
  </si>
  <si>
    <t>6868112390251254_</t>
  </si>
  <si>
    <t>4107263507887331_</t>
  </si>
  <si>
    <t>4734767520676134_</t>
  </si>
  <si>
    <t>8270043598758119_</t>
  </si>
  <si>
    <t>6686946724142563_</t>
  </si>
  <si>
    <t>5276921550433586_</t>
  </si>
  <si>
    <t>5698157677169493_</t>
  </si>
  <si>
    <t>5847932849312391_</t>
  </si>
  <si>
    <t>3857604299485588_</t>
  </si>
  <si>
    <t>2539936365651336_</t>
  </si>
  <si>
    <t>5569468828686885_</t>
  </si>
  <si>
    <t>2698580422576501_</t>
  </si>
  <si>
    <t>5167558710097995_</t>
  </si>
  <si>
    <t>6363645806265737_</t>
  </si>
  <si>
    <t>2339653927397772_</t>
  </si>
  <si>
    <t>8318241022122609_</t>
  </si>
  <si>
    <t>2839303685580085_</t>
  </si>
  <si>
    <t>2763060049531598_</t>
  </si>
  <si>
    <t>8423299737863520_</t>
  </si>
  <si>
    <t>7379539294663360_</t>
  </si>
  <si>
    <t>7660961846226636_</t>
  </si>
  <si>
    <t>7378552130920074_</t>
  </si>
  <si>
    <t>7122733484869513_</t>
  </si>
  <si>
    <t>3652089056572065_</t>
  </si>
  <si>
    <t>3654800254413713_</t>
  </si>
  <si>
    <t>8410182013196577_</t>
  </si>
  <si>
    <t>5397602433854665_</t>
  </si>
  <si>
    <t>5152485189533171_</t>
  </si>
  <si>
    <t>5742398692008131_</t>
  </si>
  <si>
    <t>5853143974874170_</t>
  </si>
  <si>
    <t>2299972831403784_</t>
  </si>
  <si>
    <t>8211441038604825_</t>
  </si>
  <si>
    <t>7825677196492049_</t>
  </si>
  <si>
    <t>4709020238849971_</t>
  </si>
  <si>
    <t>1409394660585231_</t>
  </si>
  <si>
    <t>7295422940328302_</t>
  </si>
  <si>
    <t>6623745496636252_</t>
  </si>
  <si>
    <t>8494516757504492_</t>
  </si>
  <si>
    <t>6425884073728978_</t>
  </si>
  <si>
    <t>6335292832098707_</t>
  </si>
  <si>
    <t>8481117545595289_</t>
  </si>
  <si>
    <t>8345277741780227_</t>
  </si>
  <si>
    <t>3390004485097316_</t>
  </si>
  <si>
    <t>1279929825966793_</t>
  </si>
  <si>
    <t>2434096053892265_</t>
  </si>
  <si>
    <t>7594176931973938_</t>
  </si>
  <si>
    <t>7425867401971528_</t>
  </si>
  <si>
    <t>2584386249922935_</t>
  </si>
  <si>
    <t>5885726727832328_</t>
  </si>
  <si>
    <t>4609644717603937_</t>
  </si>
  <si>
    <t>4564633606459596_</t>
  </si>
  <si>
    <t>7263759933372828_</t>
  </si>
  <si>
    <t>5149657625833508_</t>
  </si>
  <si>
    <t>1245420761676758_</t>
  </si>
  <si>
    <t>3331330893922319_</t>
  </si>
  <si>
    <t>2662937171832482_</t>
  </si>
  <si>
    <t>3631956526227369_</t>
  </si>
  <si>
    <t>4586648728911320_</t>
  </si>
  <si>
    <t>5563165576044565_</t>
  </si>
  <si>
    <t>5277299590090991_</t>
  </si>
  <si>
    <t>1778274413101021_</t>
  </si>
  <si>
    <t>7614528926533054_</t>
  </si>
  <si>
    <t>4513784590505152_</t>
  </si>
  <si>
    <t>3387081624642698_</t>
  </si>
  <si>
    <t>2883842939746286_</t>
  </si>
  <si>
    <t>1515192451484142_</t>
  </si>
  <si>
    <t>7304568666178581_</t>
  </si>
  <si>
    <t>1292436031466474_</t>
  </si>
  <si>
    <t>3203347488314212_</t>
  </si>
  <si>
    <t>2185428703966412_</t>
  </si>
  <si>
    <t>7411491228759023_</t>
  </si>
  <si>
    <t>1382051181392593_</t>
  </si>
  <si>
    <t>7636181133610603_</t>
  </si>
  <si>
    <t>5517457443303345_</t>
  </si>
  <si>
    <t>1471802414895969_</t>
  </si>
  <si>
    <t>8603324327223765_</t>
  </si>
  <si>
    <t>5284618257384919_</t>
  </si>
  <si>
    <t>1140532613538812_</t>
  </si>
  <si>
    <t>7505357034817246_</t>
  </si>
  <si>
    <t>7450168952689338_</t>
  </si>
  <si>
    <t>4247476814139364_</t>
  </si>
  <si>
    <t>7484391864339825_</t>
  </si>
  <si>
    <t>3649436442784444_</t>
  </si>
  <si>
    <t>4869909211159641_</t>
  </si>
  <si>
    <t>7533826736420915_</t>
  </si>
  <si>
    <t>7884365984264994_</t>
  </si>
  <si>
    <t>5551762079606409_</t>
  </si>
  <si>
    <t>2198870918816219_</t>
  </si>
  <si>
    <t>3662894380037002_</t>
  </si>
  <si>
    <t>6161121167279922_</t>
  </si>
  <si>
    <t>1449114037932866_</t>
  </si>
  <si>
    <t>5538367451857476_</t>
  </si>
  <si>
    <t>1686186883791475_</t>
  </si>
  <si>
    <t>8220693326950434_</t>
  </si>
  <si>
    <t>7342212660646302_</t>
  </si>
  <si>
    <t>8360686699356622_</t>
  </si>
  <si>
    <t>1457843926102399_</t>
  </si>
  <si>
    <t>6778828186756215_</t>
  </si>
  <si>
    <t>8156470500714025_</t>
  </si>
  <si>
    <t>7321229462584377_</t>
  </si>
  <si>
    <t>6544468784668656_</t>
  </si>
  <si>
    <t>5250374931967364_</t>
  </si>
  <si>
    <t>3622676626549237_</t>
  </si>
  <si>
    <t>6649078147070140_</t>
  </si>
  <si>
    <t>2561786183531595_</t>
  </si>
  <si>
    <t>8650369131127801_</t>
  </si>
  <si>
    <t>4617238836195371_</t>
  </si>
  <si>
    <t>2434046344006691_</t>
  </si>
  <si>
    <t>4371175024038925_</t>
  </si>
  <si>
    <t>4780392805226705_</t>
  </si>
  <si>
    <t>7854403501517071_</t>
  </si>
  <si>
    <t>6613048005569360_</t>
  </si>
  <si>
    <t>5239370812369803_</t>
  </si>
  <si>
    <t>2292108955658615_</t>
  </si>
  <si>
    <t>3827918414553288_</t>
  </si>
  <si>
    <t>8699458492610746_</t>
  </si>
  <si>
    <t>8442416079844234_</t>
  </si>
  <si>
    <t>3791458991909309_</t>
  </si>
  <si>
    <t>2207246382806396_</t>
  </si>
  <si>
    <t>8351141785259820_</t>
  </si>
  <si>
    <t>5348275649330553_</t>
  </si>
  <si>
    <t>3659210170720142_</t>
  </si>
  <si>
    <t>8684499858019170_</t>
  </si>
  <si>
    <t>7180354294909326_</t>
  </si>
  <si>
    <t>8746741918873809_</t>
  </si>
  <si>
    <t>8744282358838762_</t>
  </si>
  <si>
    <t>2137709028638267_</t>
  </si>
  <si>
    <t>7887097421877732_</t>
  </si>
  <si>
    <t>5539590882178359_</t>
  </si>
  <si>
    <t>7526283565661212_</t>
  </si>
  <si>
    <t>4355249511612725_</t>
  </si>
  <si>
    <t>2456458546398482_</t>
  </si>
  <si>
    <t>2219507396586371_</t>
  </si>
  <si>
    <t>4370385228945509_</t>
  </si>
  <si>
    <t>7789893880162782_</t>
  </si>
  <si>
    <t>4613508571334613_</t>
  </si>
  <si>
    <t>4841346479658981_</t>
  </si>
  <si>
    <t>5604003556161147_</t>
  </si>
  <si>
    <t>6405694714602185_</t>
  </si>
  <si>
    <t>7337940806473568_</t>
  </si>
  <si>
    <t>6274627150194563_</t>
  </si>
  <si>
    <t>7363443213633938_</t>
  </si>
  <si>
    <t>5114800393497032_</t>
  </si>
  <si>
    <t>7201951681320599_</t>
  </si>
  <si>
    <t>3878456556709660_</t>
  </si>
  <si>
    <t>8356638644286595_</t>
  </si>
  <si>
    <t>3861517932554442_</t>
  </si>
  <si>
    <t>7230141854102597_</t>
  </si>
  <si>
    <t>8461360286015520_</t>
  </si>
  <si>
    <t>4320636454416012_</t>
  </si>
  <si>
    <t>7537146382275502_</t>
  </si>
  <si>
    <t>7762532312275344_</t>
  </si>
  <si>
    <t>4501775903489073_</t>
  </si>
  <si>
    <t>6466811627652561_</t>
  </si>
  <si>
    <t>8557050729842887_</t>
  </si>
  <si>
    <t>4588378507693627_</t>
  </si>
  <si>
    <t>7290204704178145_</t>
  </si>
  <si>
    <t>2272138912854941_</t>
  </si>
  <si>
    <t>4289781641267458_</t>
  </si>
  <si>
    <t>3674004306551587_</t>
  </si>
  <si>
    <t>8594382996203914_</t>
  </si>
  <si>
    <t>4446905293363898_</t>
  </si>
  <si>
    <t>2451419325717766_</t>
  </si>
  <si>
    <t>1725480273240448_</t>
  </si>
  <si>
    <t>7727242577359992_</t>
  </si>
  <si>
    <t>1688412248602104_</t>
  </si>
  <si>
    <t>7375960207733392_</t>
  </si>
  <si>
    <t>8646733158972556_</t>
  </si>
  <si>
    <t>8881888947464999_</t>
  </si>
  <si>
    <t>6212273163463809_</t>
  </si>
  <si>
    <t>7407892504245605_</t>
  </si>
  <si>
    <t>7691214192713684_</t>
  </si>
  <si>
    <t>2547199937157335_</t>
  </si>
  <si>
    <t>7231509189545459_</t>
  </si>
  <si>
    <t>1651701099480173_</t>
  </si>
  <si>
    <t>5528859237378489_</t>
  </si>
  <si>
    <t>4509554093975208_</t>
  </si>
  <si>
    <t>3187790040429009_</t>
  </si>
  <si>
    <t>1695134785164576_</t>
  </si>
  <si>
    <t>1406946573944765_</t>
  </si>
  <si>
    <t>3193368486036350_</t>
  </si>
  <si>
    <t>8519229452261855_</t>
  </si>
  <si>
    <t>8666641393256500_</t>
  </si>
  <si>
    <t>7406787190283563_</t>
  </si>
  <si>
    <t>2376713704206449_</t>
  </si>
  <si>
    <t>7431016447571248_</t>
  </si>
  <si>
    <t>3655790264111612_</t>
  </si>
  <si>
    <t>1901166875023658_</t>
  </si>
  <si>
    <t>2535484828517766_</t>
  </si>
  <si>
    <t>4777638997542961_</t>
  </si>
  <si>
    <t>1237170782484932_</t>
  </si>
  <si>
    <t>3355694933548073_</t>
  </si>
  <si>
    <t>3499009024217908_</t>
  </si>
  <si>
    <t>1916893468682113_</t>
  </si>
  <si>
    <t>4727797568653480_</t>
  </si>
  <si>
    <t>5436094927694547_</t>
  </si>
  <si>
    <t>2674589616790144_</t>
  </si>
  <si>
    <t>3810966992437467_</t>
  </si>
  <si>
    <t>3804884887170667_</t>
  </si>
  <si>
    <t>5748327128150423_</t>
  </si>
  <si>
    <t>2862552548707708_</t>
  </si>
  <si>
    <t>3560056093357290_</t>
  </si>
  <si>
    <t>7390822224410758_</t>
  </si>
  <si>
    <t>5638073955971822_</t>
  </si>
  <si>
    <t>4650169376771399_</t>
  </si>
  <si>
    <t>5588197888077326_</t>
  </si>
  <si>
    <t>8783026376258741_</t>
  </si>
  <si>
    <t>8689332513609225_</t>
  </si>
  <si>
    <t>5576007308309681_</t>
  </si>
  <si>
    <t>2113554169774039_</t>
  </si>
  <si>
    <t>4150752435199262_</t>
  </si>
  <si>
    <t>6221280444359949_</t>
  </si>
  <si>
    <t>6140585000277576_</t>
  </si>
  <si>
    <t>2337950180768361_</t>
  </si>
  <si>
    <t>4703710305593598_</t>
  </si>
  <si>
    <t>6119737924523247_</t>
  </si>
  <si>
    <t>3738082983837785_</t>
  </si>
  <si>
    <t>3715871303734393_</t>
  </si>
  <si>
    <t>4897030642029759_</t>
  </si>
  <si>
    <t>3101294811937642_</t>
  </si>
  <si>
    <t>4269422306109146_</t>
  </si>
  <si>
    <t>6772565458778502_</t>
  </si>
  <si>
    <t>7412770601120845_</t>
  </si>
  <si>
    <t>4774189545059582_</t>
  </si>
  <si>
    <t>3807827593985116_</t>
  </si>
  <si>
    <t>6805135555041072_</t>
  </si>
  <si>
    <t>1480226961773369_</t>
  </si>
  <si>
    <t>2557552348327635_</t>
  </si>
  <si>
    <t>1163502922405285_</t>
  </si>
  <si>
    <t>3619325415312869_</t>
  </si>
  <si>
    <t>6190173990914040_</t>
  </si>
  <si>
    <t>8481040601502711_</t>
  </si>
  <si>
    <t>3136249910322053_</t>
  </si>
  <si>
    <t>4712683402075754_</t>
  </si>
  <si>
    <t>5651610891327591_</t>
  </si>
  <si>
    <t>5914802679083169_</t>
  </si>
  <si>
    <t>1860308448278053_</t>
  </si>
  <si>
    <t>4742933330814501_</t>
  </si>
  <si>
    <t>7447376945692609_</t>
  </si>
  <si>
    <t>4889915729789548_</t>
  </si>
  <si>
    <t>3147268533282102_</t>
  </si>
  <si>
    <t>3632097167631640_</t>
  </si>
  <si>
    <t>2281808997475553_</t>
  </si>
  <si>
    <t>2445029970215742_</t>
  </si>
  <si>
    <t>7240867493578283_</t>
  </si>
  <si>
    <t>7191591468844887_</t>
  </si>
  <si>
    <t>5477061863299642_</t>
  </si>
  <si>
    <t>6645468215334789_</t>
  </si>
  <si>
    <t>2785080358961544_</t>
  </si>
  <si>
    <t>8504479263059307_</t>
  </si>
  <si>
    <t>7772020865620538_</t>
  </si>
  <si>
    <t>2850455178495641_</t>
  </si>
  <si>
    <t>6786119606431654_</t>
  </si>
  <si>
    <t>2734039773306545_</t>
  </si>
  <si>
    <t>6376704665856350_</t>
  </si>
  <si>
    <t>1237144100593542_</t>
  </si>
  <si>
    <t>7784449040863281_</t>
  </si>
  <si>
    <t>8322875027894246_</t>
  </si>
  <si>
    <t>8164851208881382_</t>
  </si>
  <si>
    <t>5882900761845106_</t>
  </si>
  <si>
    <t>7445141923354549_</t>
  </si>
  <si>
    <t>7480157517525384_</t>
  </si>
  <si>
    <t>8455766052740738_</t>
  </si>
  <si>
    <t>7405422645868784_</t>
  </si>
  <si>
    <t>1307577500237104_</t>
  </si>
  <si>
    <t>4880489369996078_</t>
  </si>
  <si>
    <t>7319206480829245_</t>
  </si>
  <si>
    <t>8465216098248559_</t>
  </si>
  <si>
    <t>4715455052479256_</t>
  </si>
  <si>
    <t>4400416135177168_</t>
  </si>
  <si>
    <t>8274631554095142_</t>
  </si>
  <si>
    <t>8157801874260794_</t>
  </si>
  <si>
    <t>4898064233878250_</t>
  </si>
  <si>
    <t>1400767391678584_</t>
  </si>
  <si>
    <t>8735958760791519_</t>
  </si>
  <si>
    <t>6705861837894241_</t>
  </si>
  <si>
    <t>2255517877537043_</t>
  </si>
  <si>
    <t>4104363118427765_</t>
  </si>
  <si>
    <t>3660630015659411_</t>
  </si>
  <si>
    <t>7261446585894999_</t>
  </si>
  <si>
    <t>7462673606425710_</t>
  </si>
  <si>
    <t>6643599812153182_</t>
  </si>
  <si>
    <t>1742364862001716_</t>
  </si>
  <si>
    <t>3157594720741284_</t>
  </si>
  <si>
    <t>6345646640745987_</t>
  </si>
  <si>
    <t>2571938309261362_</t>
  </si>
  <si>
    <t>7822591143784767_</t>
  </si>
  <si>
    <t>6356193312179006_</t>
  </si>
  <si>
    <t>4326814447659938_</t>
  </si>
  <si>
    <t>5319153183540833_</t>
  </si>
  <si>
    <t>3843014840788638_</t>
  </si>
  <si>
    <t>7558135380730082_</t>
  </si>
  <si>
    <t>2854448267693654_</t>
  </si>
  <si>
    <t>7608447552426280_</t>
  </si>
  <si>
    <t>4412385903424925_</t>
  </si>
  <si>
    <t>2808532117699654_</t>
  </si>
  <si>
    <t>1337924291739689_</t>
  </si>
  <si>
    <t>7221987237106330_</t>
  </si>
  <si>
    <t>8539191948115858_</t>
  </si>
  <si>
    <t>2897666007281857_</t>
  </si>
  <si>
    <t>1513851728647572_</t>
  </si>
  <si>
    <t>1188401072630306_</t>
  </si>
  <si>
    <t>3674330865255640_</t>
  </si>
  <si>
    <t>6488282576989902_</t>
  </si>
  <si>
    <t>5739045053672097_</t>
  </si>
  <si>
    <t>1599444625383029_</t>
  </si>
  <si>
    <t>7807995435002957_</t>
  </si>
  <si>
    <t>4475971165027165_</t>
  </si>
  <si>
    <t>2717645470436751_</t>
  </si>
  <si>
    <t>1349089239746134_</t>
  </si>
  <si>
    <t>8789768749583613_</t>
  </si>
  <si>
    <t>8637899393056748_</t>
  </si>
  <si>
    <t>4241057301176460_</t>
  </si>
  <si>
    <t>1330392663462732_</t>
  </si>
  <si>
    <t>5693548268500289_</t>
  </si>
  <si>
    <t>8578080961889466_</t>
  </si>
  <si>
    <t>8761418206992635_</t>
  </si>
  <si>
    <t>7346415781002409_</t>
  </si>
  <si>
    <t>2162164434700665_</t>
  </si>
  <si>
    <t>6299172387739080_</t>
  </si>
  <si>
    <t>2338833334626583_</t>
  </si>
  <si>
    <t>1674273694610426_</t>
  </si>
  <si>
    <t>7751464764601525_</t>
  </si>
  <si>
    <t>6904404185230338_</t>
  </si>
  <si>
    <t>2231445070176151_</t>
  </si>
  <si>
    <t>1859919833558872_</t>
  </si>
  <si>
    <t>3609710966765788_</t>
  </si>
  <si>
    <t>5679273447665119_</t>
  </si>
  <si>
    <t>2271987344747337_</t>
  </si>
  <si>
    <t>2374511450902384_</t>
  </si>
  <si>
    <t>1740784585674030_</t>
  </si>
  <si>
    <t>6745787660645116_</t>
  </si>
  <si>
    <t>2364788183010350_</t>
  </si>
  <si>
    <t>3404440417801875_</t>
  </si>
  <si>
    <t>8821168104244053_</t>
  </si>
  <si>
    <t>7274375730409377_</t>
  </si>
  <si>
    <t>1233256066110067_</t>
  </si>
  <si>
    <t>7837023171782081_</t>
  </si>
  <si>
    <t>5388062052425232_</t>
  </si>
  <si>
    <t>6661563837766100_</t>
  </si>
  <si>
    <t>4607854196118988_</t>
  </si>
  <si>
    <t>4515394353276305_</t>
  </si>
  <si>
    <t>5876433397516734_</t>
  </si>
  <si>
    <t>2122126687938535_</t>
  </si>
  <si>
    <t>3137356870386826_</t>
  </si>
  <si>
    <t>8593927684851660_</t>
  </si>
  <si>
    <t>2276404526685812_</t>
  </si>
  <si>
    <t>7862545345428872_</t>
  </si>
  <si>
    <t>4917507696271576_</t>
  </si>
  <si>
    <t>7350272875390511_</t>
  </si>
  <si>
    <t>2369151318139083_</t>
  </si>
  <si>
    <t>6414715584337172_</t>
  </si>
  <si>
    <t>6577516381633717_</t>
  </si>
  <si>
    <t>5254349847235729_</t>
  </si>
  <si>
    <t>8100091770532234_</t>
  </si>
  <si>
    <t>4623666802993460_</t>
  </si>
  <si>
    <t>6445151862103698_</t>
  </si>
  <si>
    <t>3392967496718299_</t>
  </si>
  <si>
    <t>6327078384703804_</t>
  </si>
  <si>
    <t>4489686359305297_</t>
  </si>
  <si>
    <t>6124161840562154_</t>
  </si>
  <si>
    <t>2553792637024403_</t>
  </si>
  <si>
    <t>3823999035318754_</t>
  </si>
  <si>
    <t>1300109704908573_</t>
  </si>
  <si>
    <t>5152789565699207_</t>
  </si>
  <si>
    <t>4521748180999738_</t>
  </si>
  <si>
    <t>6379957105129835_</t>
  </si>
  <si>
    <t>7461221800743703_</t>
  </si>
  <si>
    <t>2229762289118845_</t>
  </si>
  <si>
    <t>2859706711420802_</t>
  </si>
  <si>
    <t>2647224551601791_</t>
  </si>
  <si>
    <t>6248460095751057_</t>
  </si>
  <si>
    <t>6112064186724778_</t>
  </si>
  <si>
    <t>2237969397047865_</t>
  </si>
  <si>
    <t>1419852085315806_</t>
  </si>
  <si>
    <t>6403137801877034_</t>
  </si>
  <si>
    <t>3338723624955963_</t>
  </si>
  <si>
    <t>7295089208047436_</t>
  </si>
  <si>
    <t>8498051835879967_</t>
  </si>
  <si>
    <t>7224874948102102_</t>
  </si>
  <si>
    <t>2212712003316088_</t>
  </si>
  <si>
    <t>3344627447105012_</t>
  </si>
  <si>
    <t>2393310332653251_</t>
  </si>
  <si>
    <t>7764986928197495_</t>
  </si>
  <si>
    <t>1788927495426646_</t>
  </si>
  <si>
    <t>1503802511488274_</t>
  </si>
  <si>
    <t>8282899237246904_</t>
  </si>
  <si>
    <t>1167897534244805_</t>
  </si>
  <si>
    <t>6269969618266396_</t>
  </si>
  <si>
    <t>3702831949225262_</t>
  </si>
  <si>
    <t>2200863492325735_</t>
  </si>
  <si>
    <t>1707520229721306_</t>
  </si>
  <si>
    <t>5660422407885540_</t>
  </si>
  <si>
    <t>3241221474645310_</t>
  </si>
  <si>
    <t>5136004884794599_</t>
  </si>
  <si>
    <t>2373811617647463_</t>
  </si>
  <si>
    <t>3343149688362840_</t>
  </si>
  <si>
    <t>6115257072218055_</t>
  </si>
  <si>
    <t>6178951986777812_</t>
  </si>
  <si>
    <t>6920550812866313_</t>
  </si>
  <si>
    <t>5182931009730591_</t>
  </si>
  <si>
    <t>8549952898803524_</t>
  </si>
  <si>
    <t>6118921042394274_</t>
  </si>
  <si>
    <t>3581347947814661_</t>
  </si>
  <si>
    <t>4182282097069023_</t>
  </si>
  <si>
    <t>3210872346988737_</t>
  </si>
  <si>
    <t>8737445534533863_</t>
  </si>
  <si>
    <t>1215905692507837_</t>
  </si>
  <si>
    <t>6698677361877096_</t>
  </si>
  <si>
    <t>8385472399896912_</t>
  </si>
  <si>
    <t>5305981429626892_</t>
  </si>
  <si>
    <t>7768158275180941_</t>
  </si>
  <si>
    <t>3582085223222920_</t>
  </si>
  <si>
    <t>1823498216416752_</t>
  </si>
  <si>
    <t>1576621552485955_</t>
  </si>
  <si>
    <t>5416673821596454_</t>
  </si>
  <si>
    <t>3430865233613497_</t>
  </si>
  <si>
    <t>2346200296288200_</t>
  </si>
  <si>
    <t>4763720476367505_</t>
  </si>
  <si>
    <t>2185003576841995_</t>
  </si>
  <si>
    <t>1276743119452103_</t>
  </si>
  <si>
    <t>7425466640523582_</t>
  </si>
  <si>
    <t>6871849035068380_</t>
  </si>
  <si>
    <t>8810436776600397_</t>
  </si>
  <si>
    <t>7453617453970121_</t>
  </si>
  <si>
    <t>6611763108721023_</t>
  </si>
  <si>
    <t>1394199026865416_</t>
  </si>
  <si>
    <t>7779589471021181_</t>
  </si>
  <si>
    <t>8298161798932508_</t>
  </si>
  <si>
    <t>2749912683129288_</t>
  </si>
  <si>
    <t>8906264289243326_</t>
  </si>
  <si>
    <t>7648465727886702_</t>
  </si>
  <si>
    <t>1168696863082532_</t>
  </si>
  <si>
    <t>4145018797278636_</t>
  </si>
  <si>
    <t>2259502854614707_</t>
  </si>
  <si>
    <t>4484765987453516_</t>
  </si>
  <si>
    <t>2298845579379870_</t>
  </si>
  <si>
    <t>7190752489889167_</t>
  </si>
  <si>
    <t>7876364349078552_</t>
  </si>
  <si>
    <t>8379561720150320_</t>
  </si>
  <si>
    <t>4133325145673418_</t>
  </si>
  <si>
    <t>8801511699022248_</t>
  </si>
  <si>
    <t>7697337894764061_</t>
  </si>
  <si>
    <t>5150212626018021_</t>
  </si>
  <si>
    <t>4162573816580760_</t>
  </si>
  <si>
    <t>6758814855409470_</t>
  </si>
  <si>
    <t>6291741232034705_</t>
  </si>
  <si>
    <t>8257246049120379_</t>
  </si>
  <si>
    <t>7390891315761175_</t>
  </si>
  <si>
    <t>6288882564813777_</t>
  </si>
  <si>
    <t>4146312713421384_</t>
  </si>
  <si>
    <t>3667201703195861_</t>
  </si>
  <si>
    <t>7546034322951901_</t>
  </si>
  <si>
    <t>3102529033615837_</t>
  </si>
  <si>
    <t>7556015025733448_</t>
  </si>
  <si>
    <t>7115261069021266_</t>
  </si>
  <si>
    <t>1426179214225917_</t>
  </si>
  <si>
    <t>4239455506497248_</t>
  </si>
  <si>
    <t>6212064740006966_</t>
  </si>
  <si>
    <t>5168505694340378_</t>
  </si>
  <si>
    <t>7811626658841399_</t>
  </si>
  <si>
    <t>7313813715271061_</t>
  </si>
  <si>
    <t>4483589369545085_</t>
  </si>
  <si>
    <t>8868870648232951_</t>
  </si>
  <si>
    <t>2534763258310542_</t>
  </si>
  <si>
    <t>8686348555398570_</t>
  </si>
  <si>
    <t>5393200939885131_</t>
  </si>
  <si>
    <t>8776362245776554_</t>
  </si>
  <si>
    <t>3850330161376454_</t>
  </si>
  <si>
    <t>8205433772547597_</t>
  </si>
  <si>
    <t>2211065398151535_</t>
  </si>
  <si>
    <t>8714003008597221_</t>
  </si>
  <si>
    <t>3231160845624043_</t>
  </si>
  <si>
    <t>1633065204372423_</t>
  </si>
  <si>
    <t>7216835652824075_</t>
  </si>
  <si>
    <t>1125369600033494_</t>
  </si>
  <si>
    <t>2131665713856749_</t>
  </si>
  <si>
    <t>6112253398264196_</t>
  </si>
  <si>
    <t>1800630084762350_</t>
  </si>
  <si>
    <t>8457576019088655_</t>
  </si>
  <si>
    <t>6873391816759159_</t>
  </si>
  <si>
    <t>8325857856016952_</t>
  </si>
  <si>
    <t>6581738211185472_</t>
  </si>
  <si>
    <t>6448693463597088_</t>
  </si>
  <si>
    <t>4891658980182014_</t>
  </si>
  <si>
    <t>6282174247865903_</t>
  </si>
  <si>
    <t>3163588360236560_</t>
  </si>
  <si>
    <t>3703611062858600_</t>
  </si>
  <si>
    <t>1775378667685718_</t>
  </si>
  <si>
    <t>3538647736440623_</t>
  </si>
  <si>
    <t>1479427240867978_</t>
  </si>
  <si>
    <t>6440273941134197_</t>
  </si>
  <si>
    <t>3766981320399693_</t>
  </si>
  <si>
    <t>7475174774683534_</t>
  </si>
  <si>
    <t>3515979677956505_</t>
  </si>
  <si>
    <t>1880849836429705_</t>
  </si>
  <si>
    <t>7896923008743992_</t>
  </si>
  <si>
    <t>8729774443619460_</t>
  </si>
  <si>
    <t>8140259876624926_</t>
  </si>
  <si>
    <t>4458314435717095_</t>
  </si>
  <si>
    <t>6686561618660526_</t>
  </si>
  <si>
    <t>7428809777317695_</t>
  </si>
  <si>
    <t>3257552336971101_</t>
  </si>
  <si>
    <t>7146227057654667_</t>
  </si>
  <si>
    <t>1516053763095140_</t>
  </si>
  <si>
    <t>1911179781995230_</t>
  </si>
  <si>
    <t>7485890409011824_</t>
  </si>
  <si>
    <t>2621147344854562_</t>
  </si>
  <si>
    <t>2182678818806298_</t>
  </si>
  <si>
    <t>6187621138733670_</t>
  </si>
  <si>
    <t>6195829489957365_</t>
  </si>
  <si>
    <t>1487048003359115_</t>
  </si>
  <si>
    <t>5809840108146314_</t>
  </si>
  <si>
    <t>7749485472336739_</t>
  </si>
  <si>
    <t>6696253059219310_</t>
  </si>
  <si>
    <t>4587093073669030_</t>
  </si>
  <si>
    <t>1411415031610806_</t>
  </si>
  <si>
    <t>3215347771723259_</t>
  </si>
  <si>
    <t>8830498716401641_</t>
  </si>
  <si>
    <t>6319744821455989_</t>
  </si>
  <si>
    <t>6903116451044535_</t>
  </si>
  <si>
    <t>8339300747421905_</t>
  </si>
  <si>
    <t>1502919997256863_</t>
  </si>
  <si>
    <t>6885117422563373_</t>
  </si>
  <si>
    <t>8486489769216916_</t>
  </si>
  <si>
    <t>8397893170564591_</t>
  </si>
  <si>
    <t>7816418968600215_</t>
  </si>
  <si>
    <t>2323106065083041_</t>
  </si>
  <si>
    <t>7513493921537043_</t>
  </si>
  <si>
    <t>6560257473335802_</t>
  </si>
  <si>
    <t>7403074942711025_</t>
  </si>
  <si>
    <t>3383114749838973_</t>
  </si>
  <si>
    <t>7285434114922741_</t>
  </si>
  <si>
    <t>2371538897543464_</t>
  </si>
  <si>
    <t>4627811314954181_</t>
  </si>
  <si>
    <t>2648390944029659_</t>
  </si>
  <si>
    <t>1492856045887047_</t>
  </si>
  <si>
    <t>3827189972893074_</t>
  </si>
  <si>
    <t>4288655854914203_</t>
  </si>
  <si>
    <t>5230436422769616_</t>
  </si>
  <si>
    <t>5449151291794326_</t>
  </si>
  <si>
    <t>8621297335107144_</t>
  </si>
  <si>
    <t>5837817475696385_</t>
  </si>
  <si>
    <t>3137295027334203_</t>
  </si>
  <si>
    <t>4754259151992094_</t>
  </si>
  <si>
    <t>1789311822716568_</t>
  </si>
  <si>
    <t>1684126806084491_</t>
  </si>
  <si>
    <t>2472154859036389_</t>
  </si>
  <si>
    <t>7773678776396856_</t>
  </si>
  <si>
    <t>2689154990095470_</t>
  </si>
  <si>
    <t>2534665204019331_</t>
  </si>
  <si>
    <t>6588446617503614_</t>
  </si>
  <si>
    <t>2276584876694974_</t>
  </si>
  <si>
    <t>4189781967489702_</t>
  </si>
  <si>
    <t>3118046839227721_</t>
  </si>
  <si>
    <t>5570164345734810_</t>
  </si>
  <si>
    <t>7188854054676996_</t>
  </si>
  <si>
    <t>8495660763255048_</t>
  </si>
  <si>
    <t>1641836378706835_</t>
  </si>
  <si>
    <t>5614366311577359_</t>
  </si>
  <si>
    <t>7248939393737684_</t>
  </si>
  <si>
    <t>8147170373404868_</t>
  </si>
  <si>
    <t>2280961918431050_</t>
  </si>
  <si>
    <t>8638471069826537_</t>
  </si>
  <si>
    <t>1822849009181553_</t>
  </si>
  <si>
    <t>1274310546440552_</t>
  </si>
  <si>
    <t>5432580785684133_</t>
  </si>
  <si>
    <t>4720883563442543_</t>
  </si>
  <si>
    <t>4667316610368451_</t>
  </si>
  <si>
    <t>3573119486550787_</t>
  </si>
  <si>
    <t>4530792357771485_</t>
  </si>
  <si>
    <t>1499319960831486_</t>
  </si>
  <si>
    <t>4579691040717619_</t>
  </si>
  <si>
    <t>4680136741233576_</t>
  </si>
  <si>
    <t>5308106884443719_</t>
  </si>
  <si>
    <t>5102830438182252_</t>
  </si>
  <si>
    <t>7886420084309698_</t>
  </si>
  <si>
    <t>3629144617634950_</t>
  </si>
  <si>
    <t>6283571189589984_</t>
  </si>
  <si>
    <t>6310980478622634_</t>
  </si>
  <si>
    <t>2366106438743727_</t>
  </si>
  <si>
    <t>8584073412344625_</t>
  </si>
  <si>
    <t>3730310834862406_</t>
  </si>
  <si>
    <t>2695492729943723_</t>
  </si>
  <si>
    <t>4453648144477817_</t>
  </si>
  <si>
    <t>1280997631135218_</t>
  </si>
  <si>
    <t>1821671066633316_</t>
  </si>
  <si>
    <t>7220630521751340_</t>
  </si>
  <si>
    <t>7447636382524329_</t>
  </si>
  <si>
    <t>1198303119831161_</t>
  </si>
  <si>
    <t>1689334661592476_</t>
  </si>
  <si>
    <t>4814428089284004_</t>
  </si>
  <si>
    <t>4200467299548674_</t>
  </si>
  <si>
    <t>3667635820781853_</t>
  </si>
  <si>
    <t>1920078571914607_</t>
  </si>
  <si>
    <t>5756758462509578_</t>
  </si>
  <si>
    <t>8553876660298589_</t>
  </si>
  <si>
    <t>2702962499068070_</t>
  </si>
  <si>
    <t>3608742937851461_</t>
  </si>
  <si>
    <t>6336582892927066_</t>
  </si>
  <si>
    <t>5946592684777978_</t>
  </si>
  <si>
    <t>4882567357437697_</t>
  </si>
  <si>
    <t>1419962436728114_</t>
  </si>
  <si>
    <t>2392349928677945_</t>
  </si>
  <si>
    <t>1656295317266169_</t>
  </si>
  <si>
    <t>1896122590966057_</t>
  </si>
  <si>
    <t>6501175231217078_</t>
  </si>
  <si>
    <t>6865478375790391_</t>
  </si>
  <si>
    <t>7854386299193256_</t>
  </si>
  <si>
    <t>8689723664542995_</t>
  </si>
  <si>
    <t>5420870916711838_</t>
  </si>
  <si>
    <t>7757265236910406_</t>
  </si>
  <si>
    <t>8229267896423703_</t>
  </si>
  <si>
    <t>5106143366850203_</t>
  </si>
  <si>
    <t>7707375438004899_</t>
  </si>
  <si>
    <t>7400206212534197_</t>
  </si>
  <si>
    <t>8848210980683777_</t>
  </si>
  <si>
    <t>3169604079075546_</t>
  </si>
  <si>
    <t>5663041158383460_</t>
  </si>
  <si>
    <t>5557976017974530_</t>
  </si>
  <si>
    <t>3128833633283995_</t>
  </si>
  <si>
    <t>4709424070512293_</t>
  </si>
  <si>
    <t>1257352845185159_</t>
  </si>
  <si>
    <t>6255528201167395_</t>
  </si>
  <si>
    <t>6360624849618041_</t>
  </si>
  <si>
    <t>1415381014365742_</t>
  </si>
  <si>
    <t>8695406662116218_</t>
  </si>
  <si>
    <t>8534503822447670_</t>
  </si>
  <si>
    <t>6479844178954152_</t>
  </si>
  <si>
    <t>3833982203389798_</t>
  </si>
  <si>
    <t>3475996835878404_</t>
  </si>
  <si>
    <t>5643664674369520_</t>
  </si>
  <si>
    <t>6538771139992065_</t>
  </si>
  <si>
    <t>3384622977097529_</t>
  </si>
  <si>
    <t>7177697654814541_</t>
  </si>
  <si>
    <t>4753138089949544_</t>
  </si>
  <si>
    <t>7522415938660619_</t>
  </si>
  <si>
    <t>1808874619144515_</t>
  </si>
  <si>
    <t>5586435378556185_</t>
  </si>
  <si>
    <t>1827526309172051_</t>
  </si>
  <si>
    <t>8156688777941701_</t>
  </si>
  <si>
    <t>7855047211217835_</t>
  </si>
  <si>
    <t>6147867421184993_</t>
  </si>
  <si>
    <t>5387799097304262_</t>
  </si>
  <si>
    <t>3744735447374464_</t>
  </si>
  <si>
    <t>3298764553381319_</t>
  </si>
  <si>
    <t>8538965233281321_</t>
  </si>
  <si>
    <t>8759339826108379_</t>
  </si>
  <si>
    <t>4187460308796038_</t>
  </si>
  <si>
    <t>5101241730515719_</t>
  </si>
  <si>
    <t>4350821250922568_</t>
  </si>
  <si>
    <t>1254342812500905_</t>
  </si>
  <si>
    <t>3711385478130226_</t>
  </si>
  <si>
    <t>5393566597888810_</t>
  </si>
  <si>
    <t>4657229549980888_</t>
  </si>
  <si>
    <t>3368343553138419_</t>
  </si>
  <si>
    <t>2339017727395086_</t>
  </si>
  <si>
    <t>4879523314809579_</t>
  </si>
  <si>
    <t>7213096214247626_</t>
  </si>
  <si>
    <t>4895915842696586_</t>
  </si>
  <si>
    <t>7574289837867247_</t>
  </si>
  <si>
    <t>8242519122807316_</t>
  </si>
  <si>
    <t>7251683417268983_</t>
  </si>
  <si>
    <t>2892693156142322_</t>
  </si>
  <si>
    <t>6454457654640498_</t>
  </si>
  <si>
    <t>8553819268724894_</t>
  </si>
  <si>
    <t>1334621459063172_</t>
  </si>
  <si>
    <t>6516758152260768_</t>
  </si>
  <si>
    <t>5266218647631122_</t>
  </si>
  <si>
    <t>2554910451554815_</t>
  </si>
  <si>
    <t>8906073947066988_</t>
  </si>
  <si>
    <t>5448141773996708_</t>
  </si>
  <si>
    <t>6680160739158753_</t>
  </si>
  <si>
    <t>3688414332932942_</t>
  </si>
  <si>
    <t>3674397866850148_</t>
  </si>
  <si>
    <t>3401710057795893_</t>
  </si>
  <si>
    <t>4261934627216896_</t>
  </si>
  <si>
    <t>4626301122398673_</t>
  </si>
  <si>
    <t>7580795557624451_</t>
  </si>
  <si>
    <t>7611465906495430_</t>
  </si>
  <si>
    <t>2395212264605975_</t>
  </si>
  <si>
    <t>7726668096636228_</t>
  </si>
  <si>
    <t>4853788130505586_</t>
  </si>
  <si>
    <t>1258843384106088_</t>
  </si>
  <si>
    <t>8674237109222094_</t>
  </si>
  <si>
    <t>2401007352119473_</t>
  </si>
  <si>
    <t>6127577817234398_</t>
  </si>
  <si>
    <t>8143135357491696_</t>
  </si>
  <si>
    <t>6334852825381097_</t>
  </si>
  <si>
    <t>6487962942649218_</t>
  </si>
  <si>
    <t>2816337543619680_</t>
  </si>
  <si>
    <t>2778494064281391_</t>
  </si>
  <si>
    <t>1233368640038011_</t>
  </si>
  <si>
    <t>3815596193779993_</t>
  </si>
  <si>
    <t>5580946786895978_</t>
  </si>
  <si>
    <t>8428601426419900_</t>
  </si>
  <si>
    <t>6318137382183816_</t>
  </si>
  <si>
    <t>8235092958155882_</t>
  </si>
  <si>
    <t>4451704261722491_</t>
  </si>
  <si>
    <t>6645749618809623_</t>
  </si>
  <si>
    <t>5215001404499413_</t>
  </si>
  <si>
    <t>8458530257323169_</t>
  </si>
  <si>
    <t>5199248579718169_</t>
  </si>
  <si>
    <t>7677693142020806_</t>
  </si>
  <si>
    <t>6292429301273427_</t>
  </si>
  <si>
    <t>2511015041002059_</t>
  </si>
  <si>
    <t>3480346422681490_</t>
  </si>
  <si>
    <t>6487558575357869_</t>
  </si>
  <si>
    <t>2660468821797972_</t>
  </si>
  <si>
    <t>8864134357570471_</t>
  </si>
  <si>
    <t>2268691498996025_</t>
  </si>
  <si>
    <t>7230586104504526_</t>
  </si>
  <si>
    <t>2302897162837906_</t>
  </si>
  <si>
    <t>2421460742001959_</t>
  </si>
  <si>
    <t>1489448916395776_</t>
  </si>
  <si>
    <t>4557111513058015_</t>
  </si>
  <si>
    <t>5728463027794209_</t>
  </si>
  <si>
    <t>3869196191121727_</t>
  </si>
  <si>
    <t>1254832226695146_</t>
  </si>
  <si>
    <t>2290792763268065_</t>
  </si>
  <si>
    <t>1879837601270433_</t>
  </si>
  <si>
    <t>7262448393729510_</t>
  </si>
  <si>
    <t>5585239216155667_</t>
  </si>
  <si>
    <t>5336537119231511_</t>
  </si>
  <si>
    <t>5357408616977213_</t>
  </si>
  <si>
    <t>8766016390051699_</t>
  </si>
  <si>
    <t>8391839368143668_</t>
  </si>
  <si>
    <t>2511451070497756_</t>
  </si>
  <si>
    <t>1148933339429788_</t>
  </si>
  <si>
    <t>3263043967483518_</t>
  </si>
  <si>
    <t>3223685903468784_</t>
  </si>
  <si>
    <t>2538535233164903_</t>
  </si>
  <si>
    <t>1564066993541357_</t>
  </si>
  <si>
    <t>3667557516403395_</t>
  </si>
  <si>
    <t>3903513305673100_</t>
  </si>
  <si>
    <t>7162607936785841_</t>
  </si>
  <si>
    <t>2197331875662406_</t>
  </si>
  <si>
    <t>7112785256519226_</t>
  </si>
  <si>
    <t>3653758449752920_</t>
  </si>
  <si>
    <t>2766011095938970_</t>
  </si>
  <si>
    <t>2600298615565293_</t>
  </si>
  <si>
    <t>6348776268990197_</t>
  </si>
  <si>
    <t>3668095502311630_</t>
  </si>
  <si>
    <t>8471338792600130_</t>
  </si>
  <si>
    <t>2788389876014197_</t>
  </si>
  <si>
    <t>1277438018189692_</t>
  </si>
  <si>
    <t>3623782308624284_</t>
  </si>
  <si>
    <t>2683102451815602_</t>
  </si>
  <si>
    <t>1845360622667316_</t>
  </si>
  <si>
    <t>6702860680608142_</t>
  </si>
  <si>
    <t>7140828188640764_</t>
  </si>
  <si>
    <t>1906802383248814_</t>
  </si>
  <si>
    <t>4290531874668888_</t>
  </si>
  <si>
    <t>6471619142180522_</t>
  </si>
  <si>
    <t>8797091555382765_</t>
  </si>
  <si>
    <t>6711385336445009_</t>
  </si>
  <si>
    <t>1444400522388280_</t>
  </si>
  <si>
    <t>3550372336778961_</t>
  </si>
  <si>
    <t>3202847875686094_</t>
  </si>
  <si>
    <t>5886999143038083_</t>
  </si>
  <si>
    <t>7475239334178311_</t>
  </si>
  <si>
    <t>8746709410610363_</t>
  </si>
  <si>
    <t>3582748009211705_</t>
  </si>
  <si>
    <t>8308029018381070_</t>
  </si>
  <si>
    <t>4115779879032682_</t>
  </si>
  <si>
    <t>5250714036812939_</t>
  </si>
  <si>
    <t>6684547405587357_</t>
  </si>
  <si>
    <t>3784331256792872_</t>
  </si>
  <si>
    <t>5657415154961027_</t>
  </si>
  <si>
    <t>1385232938029669_</t>
  </si>
  <si>
    <t>6764633445263800_</t>
  </si>
  <si>
    <t>2829980806172163_</t>
  </si>
  <si>
    <t>7317771043921658_</t>
  </si>
  <si>
    <t>6231959533963967_</t>
  </si>
  <si>
    <t>6459547362657071_</t>
  </si>
  <si>
    <t>8296124983745769_</t>
  </si>
  <si>
    <t>4140595665058376_</t>
  </si>
  <si>
    <t>4848837669296146_</t>
  </si>
  <si>
    <t>6921889318672155_</t>
  </si>
  <si>
    <t>1915665744993806_</t>
  </si>
  <si>
    <t>4515674411534958_</t>
  </si>
  <si>
    <t>3150994638981721_</t>
  </si>
  <si>
    <t>1316979764327784_</t>
  </si>
  <si>
    <t>7571087449331427_</t>
  </si>
  <si>
    <t>8629671111915683_</t>
  </si>
  <si>
    <t>5733268794629319_</t>
  </si>
  <si>
    <t>7372465015999615_</t>
  </si>
  <si>
    <t>3796868521268438_</t>
  </si>
  <si>
    <t>8186783664996255_</t>
  </si>
  <si>
    <t>3662929124084401_</t>
  </si>
  <si>
    <t>7876557168757301_</t>
  </si>
  <si>
    <t>5371038687948435_</t>
  </si>
  <si>
    <t>1577509811755565_</t>
  </si>
  <si>
    <t>5317623707121127_</t>
  </si>
  <si>
    <t>7180185821368130_</t>
  </si>
  <si>
    <t>6879614411305465_</t>
  </si>
  <si>
    <t>1796952335272297_</t>
  </si>
  <si>
    <t>1149608047983390_</t>
  </si>
  <si>
    <t>1145388073010432_</t>
  </si>
  <si>
    <t>7529249208375887_</t>
  </si>
  <si>
    <t>3843537141639180_</t>
  </si>
  <si>
    <t>4262958956948618_</t>
  </si>
  <si>
    <t>5896893979665404_</t>
  </si>
  <si>
    <t>3373312593991211_</t>
  </si>
  <si>
    <t>2653499509136725_</t>
  </si>
  <si>
    <t>8787305871421519_</t>
  </si>
  <si>
    <t>1318711684561157_</t>
  </si>
  <si>
    <t>4227059311808317_</t>
  </si>
  <si>
    <t>3303054934028140_</t>
  </si>
  <si>
    <t>8343104625405320_</t>
  </si>
  <si>
    <t>5222342706516435_</t>
  </si>
  <si>
    <t>3741882509859287_</t>
  </si>
  <si>
    <t>4576019023534103_</t>
  </si>
  <si>
    <t>6373079712720003_</t>
  </si>
  <si>
    <t>2283712752661533_</t>
  </si>
  <si>
    <t>8714368004779973_</t>
  </si>
  <si>
    <t>3855706672470797_</t>
  </si>
  <si>
    <t>3196268631214210_</t>
  </si>
  <si>
    <t>6574190431448601_</t>
  </si>
  <si>
    <t>8708178073338056_</t>
  </si>
  <si>
    <t>7143445020675302_</t>
  </si>
  <si>
    <t>2764319450409761_</t>
  </si>
  <si>
    <t>3828198490923709_</t>
  </si>
  <si>
    <t>6814817989000816_</t>
  </si>
  <si>
    <t>6741893796187953_</t>
  </si>
  <si>
    <t>4495797871176325_</t>
  </si>
  <si>
    <t>7168713713172872_</t>
  </si>
  <si>
    <t>3229573985524661_</t>
  </si>
  <si>
    <t>7621369779613113_</t>
  </si>
  <si>
    <t>4292822298220972_</t>
  </si>
  <si>
    <t>3334366188842230_</t>
  </si>
  <si>
    <t>5102367130993764_</t>
  </si>
  <si>
    <t>4855042102768230_</t>
  </si>
  <si>
    <t>5257317019591714_</t>
  </si>
  <si>
    <t>6723676173982415_</t>
  </si>
  <si>
    <t>3820190600827994_</t>
  </si>
  <si>
    <t>2660125207614360_</t>
  </si>
  <si>
    <t>8578435056892955_</t>
  </si>
  <si>
    <t>6880925913517379_</t>
  </si>
  <si>
    <t>4208599599687424_</t>
  </si>
  <si>
    <t>3313507289567629_</t>
  </si>
  <si>
    <t>7491071359660881_</t>
  </si>
  <si>
    <t>1794453587468034_</t>
  </si>
  <si>
    <t>2175822510636226_</t>
  </si>
  <si>
    <t>1863514908751654_</t>
  </si>
  <si>
    <t>8713301091566930_</t>
  </si>
  <si>
    <t>2477840587379017_</t>
  </si>
  <si>
    <t>4430656894480265_</t>
  </si>
  <si>
    <t>7686111976299367_</t>
  </si>
  <si>
    <t>2148538645740262_</t>
  </si>
  <si>
    <t>6622046252163557_</t>
  </si>
  <si>
    <t>1178271407781166_</t>
  </si>
  <si>
    <t>7377393630367992_</t>
  </si>
  <si>
    <t>5553186468815459_</t>
  </si>
  <si>
    <t>8909451512984393_</t>
  </si>
  <si>
    <t>5802551320961051_</t>
  </si>
  <si>
    <t>1762976759877268_</t>
  </si>
  <si>
    <t>3828659728498441_</t>
  </si>
  <si>
    <t>3277071187213487_</t>
  </si>
  <si>
    <t>7580362214214657_</t>
  </si>
  <si>
    <t>6735044250940358_</t>
  </si>
  <si>
    <t>7374770199532169_</t>
  </si>
  <si>
    <t>7115968571420050_</t>
  </si>
  <si>
    <t>7867420110379810_</t>
  </si>
  <si>
    <t>1647254239748686_</t>
  </si>
  <si>
    <t>8782686893156701_</t>
  </si>
  <si>
    <t>8100707030602546_</t>
  </si>
  <si>
    <t>7463714915335923_</t>
  </si>
  <si>
    <t>6613255856672770_</t>
  </si>
  <si>
    <t>7819329304365646_</t>
  </si>
  <si>
    <t>8886041721315131_</t>
  </si>
  <si>
    <t>6452901320305354_</t>
  </si>
  <si>
    <t>2851275613756642_</t>
  </si>
  <si>
    <t>1817615762127135_</t>
  </si>
  <si>
    <t>7422856973893566_</t>
  </si>
  <si>
    <t>7349533857312365_</t>
  </si>
  <si>
    <t>2505257140995380_</t>
  </si>
  <si>
    <t>2547558218590047_</t>
  </si>
  <si>
    <t>6420081964813731_</t>
  </si>
  <si>
    <t>6517140179770828_</t>
  </si>
  <si>
    <t>1797327840291859_</t>
  </si>
  <si>
    <t>4222827498239436_</t>
  </si>
  <si>
    <t>2797781906047508_</t>
  </si>
  <si>
    <t>8321130945944264_</t>
  </si>
  <si>
    <t>3471906593330568_</t>
  </si>
  <si>
    <t>5897077346556515_</t>
  </si>
  <si>
    <t>8566325203272626_</t>
  </si>
  <si>
    <t>3455716196349788_</t>
  </si>
  <si>
    <t>3851137498866380_</t>
  </si>
  <si>
    <t>4193668889883311_</t>
  </si>
  <si>
    <t>6196694851516993_</t>
  </si>
  <si>
    <t>5439486662912441_</t>
  </si>
  <si>
    <t>6388367792517770_</t>
  </si>
  <si>
    <t>2808850711071970_</t>
  </si>
  <si>
    <t>4639947956577325_</t>
  </si>
  <si>
    <t>2308246511190057_</t>
  </si>
  <si>
    <t>6466403741330136_</t>
  </si>
  <si>
    <t>5768996384592614_</t>
  </si>
  <si>
    <t>2391168022215008_</t>
  </si>
  <si>
    <t>7680606174395388_</t>
  </si>
  <si>
    <t>6455429610612780_</t>
  </si>
  <si>
    <t>5984464883312458_</t>
  </si>
  <si>
    <t>6713174360816452_</t>
  </si>
  <si>
    <t>1156003666418137_</t>
  </si>
  <si>
    <t>5772040536442571_</t>
  </si>
  <si>
    <t>8313827687139458_</t>
  </si>
  <si>
    <t>1777257442619991_</t>
  </si>
  <si>
    <t>6808084792633822_</t>
  </si>
  <si>
    <t>4317266904161245_</t>
  </si>
  <si>
    <t>6844033133003030_</t>
  </si>
  <si>
    <t>5525474034392998_</t>
  </si>
  <si>
    <t>7104688042826719_</t>
  </si>
  <si>
    <t>3310956503176037_</t>
  </si>
  <si>
    <t>2309142883785882_</t>
  </si>
  <si>
    <t>2214958870713754_</t>
  </si>
  <si>
    <t>4204879408815844_</t>
  </si>
  <si>
    <t>5619358222751316_</t>
  </si>
  <si>
    <t>2727736116007541_</t>
  </si>
  <si>
    <t>2120570783989770_</t>
  </si>
  <si>
    <t>7192189413144759_</t>
  </si>
  <si>
    <t>4184834200277303_</t>
  </si>
  <si>
    <t>8425470405404901_</t>
  </si>
  <si>
    <t>1598981934952416_</t>
  </si>
  <si>
    <t>4883969003322332_</t>
  </si>
  <si>
    <t>1430248020177840_</t>
  </si>
  <si>
    <t>6465974483918666_</t>
  </si>
  <si>
    <t>5298751301451127_</t>
  </si>
  <si>
    <t>3762253232830646_</t>
  </si>
  <si>
    <t>8576182747843588_</t>
  </si>
  <si>
    <t>5908449085928216_</t>
  </si>
  <si>
    <t>2358909369483396_</t>
  </si>
  <si>
    <t>2150018932962363_</t>
  </si>
  <si>
    <t>3551649252477195_</t>
  </si>
  <si>
    <t>6635205913139832_</t>
  </si>
  <si>
    <t>4347981163578221_</t>
  </si>
  <si>
    <t>4804037475881788_</t>
  </si>
  <si>
    <t>8603273364790013_</t>
  </si>
  <si>
    <t>2291453192836372_</t>
  </si>
  <si>
    <t>1119514220789769_</t>
  </si>
  <si>
    <t>1488297905495444_</t>
  </si>
  <si>
    <t>2873628829160353_</t>
  </si>
  <si>
    <t>3151565166698961_</t>
  </si>
  <si>
    <t>3350141190253492_</t>
  </si>
  <si>
    <t>3922225277072555_</t>
  </si>
  <si>
    <t>8853625572145283_</t>
  </si>
  <si>
    <t>7773559537292263_</t>
  </si>
  <si>
    <t>8152264704972612_</t>
  </si>
  <si>
    <t>6314802033494416_</t>
  </si>
  <si>
    <t>6722090223336223_</t>
  </si>
  <si>
    <t>3194552017686445_</t>
  </si>
  <si>
    <t>5280606779208585_</t>
  </si>
  <si>
    <t>2711387831999595_</t>
  </si>
  <si>
    <t>2544867682457931_</t>
  </si>
  <si>
    <t>2653449903931379_</t>
  </si>
  <si>
    <t>6404431804655378_</t>
  </si>
  <si>
    <t>3913071813997648_</t>
  </si>
  <si>
    <t>6484383165520765_</t>
  </si>
  <si>
    <t>5557515781703168_</t>
  </si>
  <si>
    <t>7360315623821994_</t>
  </si>
  <si>
    <t>1873446270920441_</t>
  </si>
  <si>
    <t>6670487219790226_</t>
  </si>
  <si>
    <t>8824789750204967_</t>
  </si>
  <si>
    <t>1462611578532862_</t>
  </si>
  <si>
    <t>1164981366315490_</t>
  </si>
  <si>
    <t>2492454831668907_</t>
  </si>
  <si>
    <t>3564982670359353_</t>
  </si>
  <si>
    <t>1297817460343906_</t>
  </si>
  <si>
    <t>7118542416617524_</t>
  </si>
  <si>
    <t>2324126334172180_</t>
  </si>
  <si>
    <t>3347139425364884_</t>
  </si>
  <si>
    <t>3380769636872601_</t>
  </si>
  <si>
    <t>4112491230027204_</t>
  </si>
  <si>
    <t>2105000938292918_</t>
  </si>
  <si>
    <t>7403125135058798_</t>
  </si>
  <si>
    <t>3601394024964228_</t>
  </si>
  <si>
    <t>3685085115841103_</t>
  </si>
  <si>
    <t>8521760413837754_</t>
  </si>
  <si>
    <t>5314295974558236_</t>
  </si>
  <si>
    <t>4610595135725600_</t>
  </si>
  <si>
    <t>3359845017826970_</t>
  </si>
  <si>
    <t>3634995797391474_</t>
  </si>
  <si>
    <t>2276774420021915_</t>
  </si>
  <si>
    <t>3453490121371582_</t>
  </si>
  <si>
    <t>3472973720068352_</t>
  </si>
  <si>
    <t>3692744817861337_</t>
  </si>
  <si>
    <t>3927934628188041_</t>
  </si>
  <si>
    <t>3515773783989795_</t>
  </si>
  <si>
    <t>1100683090109705_</t>
  </si>
  <si>
    <t>3500924558016308_</t>
  </si>
  <si>
    <t>2788377418223647_</t>
  </si>
  <si>
    <t>6103220581178991_</t>
  </si>
  <si>
    <t>4915601637262301_</t>
  </si>
  <si>
    <t>8267740049619843_</t>
  </si>
  <si>
    <t>5150608856368366_</t>
  </si>
  <si>
    <t>7920803033512151_</t>
  </si>
  <si>
    <t>3508073475690590_</t>
  </si>
  <si>
    <t>5147080980922503_</t>
  </si>
  <si>
    <t>4567434049475027_</t>
  </si>
  <si>
    <t>8313192582406949_</t>
  </si>
  <si>
    <t>7157723555125478_</t>
  </si>
  <si>
    <t>6357298696112733_</t>
  </si>
  <si>
    <t>1153274842260837_</t>
  </si>
  <si>
    <t>6775997788293579_</t>
  </si>
  <si>
    <t>7747472428538721_</t>
  </si>
  <si>
    <t>4859408994165235_</t>
  </si>
  <si>
    <t>7751025717423886_</t>
  </si>
  <si>
    <t>7598984670932366_</t>
  </si>
  <si>
    <t>4741954746241378_</t>
  </si>
  <si>
    <t>3384057185395011_</t>
  </si>
  <si>
    <t>7276313926004106_</t>
  </si>
  <si>
    <t>4577033379492522_</t>
  </si>
  <si>
    <t>6130194805704242_</t>
  </si>
  <si>
    <t>1846271762702715_</t>
  </si>
  <si>
    <t>6601291922510494_</t>
  </si>
  <si>
    <t>4671572228949813_</t>
  </si>
  <si>
    <t>8256943949017030_</t>
  </si>
  <si>
    <t>8778966379145878_</t>
  </si>
  <si>
    <t>2251095644115267_</t>
  </si>
  <si>
    <t>8849792651815245_</t>
  </si>
  <si>
    <t>6969684631535005_</t>
  </si>
  <si>
    <t>7907519930101784_</t>
  </si>
  <si>
    <t>3602054611323881_</t>
  </si>
  <si>
    <t>5177901553978196_</t>
  </si>
  <si>
    <t>6832376190728216_</t>
  </si>
  <si>
    <t>5822054568991869_</t>
  </si>
  <si>
    <t>7255181359572445_</t>
  </si>
  <si>
    <t>8716168152756590_</t>
  </si>
  <si>
    <t>5242555764620608_</t>
  </si>
  <si>
    <t>6901707725492922_</t>
  </si>
  <si>
    <t>5605390541920037_</t>
  </si>
  <si>
    <t>3498497099684997_</t>
  </si>
  <si>
    <t>8256928483125522_</t>
  </si>
  <si>
    <t>2130430368597056_</t>
  </si>
  <si>
    <t>1910008613493269_</t>
  </si>
  <si>
    <t>4424400985299155_</t>
  </si>
  <si>
    <t>7911426206824264_</t>
  </si>
  <si>
    <t>1263063087947057_</t>
  </si>
  <si>
    <t>3114939480632471_</t>
  </si>
  <si>
    <t>2122720712990927_</t>
  </si>
  <si>
    <t>4414660924748398_</t>
  </si>
  <si>
    <t>5483392551993302_</t>
  </si>
  <si>
    <t>3708757808690941_</t>
  </si>
  <si>
    <t>2230609837560877_</t>
  </si>
  <si>
    <t>1877084582302614_</t>
  </si>
  <si>
    <t>4262550983665108_</t>
  </si>
  <si>
    <t>8657958077649589_</t>
  </si>
  <si>
    <t>2882252084785181_</t>
  </si>
  <si>
    <t>1863075948954826_</t>
  </si>
  <si>
    <t>6713869698657615_</t>
  </si>
  <si>
    <t>7724471458064557_</t>
  </si>
  <si>
    <t>2647757787610462_</t>
  </si>
  <si>
    <t>2536217191704699_</t>
  </si>
  <si>
    <t>2179776284540970_</t>
  </si>
  <si>
    <t>8248690330461889_</t>
  </si>
  <si>
    <t>2330406603845736_</t>
  </si>
  <si>
    <t>8285773053487233_</t>
  </si>
  <si>
    <t>5125600048804571_</t>
  </si>
  <si>
    <t>1367569699282067_</t>
  </si>
  <si>
    <t>2364879046152257_</t>
  </si>
  <si>
    <t>3337853603965322_</t>
  </si>
  <si>
    <t>3882453307358277_</t>
  </si>
  <si>
    <t>1864365598492031_</t>
  </si>
  <si>
    <t>1399687817548911_</t>
  </si>
  <si>
    <t>5162422100563442_</t>
  </si>
  <si>
    <t>1570607265560585_</t>
  </si>
  <si>
    <t>6732308476195021_</t>
  </si>
  <si>
    <t>7890874866679565_</t>
  </si>
  <si>
    <t>5201726429936127_</t>
  </si>
  <si>
    <t>4816274396379753_</t>
  </si>
  <si>
    <t>2774696725730711_</t>
  </si>
  <si>
    <t>7701893378738488_</t>
  </si>
  <si>
    <t>5439016415068638_</t>
  </si>
  <si>
    <t>4545463379273540_</t>
  </si>
  <si>
    <t>2198289337077899_</t>
  </si>
  <si>
    <t>7368617493172298_</t>
  </si>
  <si>
    <t>4544513834504659_</t>
  </si>
  <si>
    <t>2620084110209677_</t>
  </si>
  <si>
    <t>4285139302121045_</t>
  </si>
  <si>
    <t>6711946085171097_</t>
  </si>
  <si>
    <t>7339783201251326_</t>
  </si>
  <si>
    <t>2545352537293354_</t>
  </si>
  <si>
    <t>4622520371413736_</t>
  </si>
  <si>
    <t>6662167160488692_</t>
  </si>
  <si>
    <t>7302260023123772_</t>
  </si>
  <si>
    <t>6718900074836682_</t>
  </si>
  <si>
    <t>6600375430240685_</t>
  </si>
  <si>
    <t>1448599036571149_</t>
  </si>
  <si>
    <t>3698388178822816_</t>
  </si>
  <si>
    <t>4772322089191463_</t>
  </si>
  <si>
    <t>8212010804741713_</t>
  </si>
  <si>
    <t>6139364710131640_</t>
  </si>
  <si>
    <t>3293544561413786_</t>
  </si>
  <si>
    <t>6141343846967118_</t>
  </si>
  <si>
    <t>2179641921566981_</t>
  </si>
  <si>
    <t>2569260865617208_</t>
  </si>
  <si>
    <t>1624845540554360_</t>
  </si>
  <si>
    <t>6626091204732989_</t>
  </si>
  <si>
    <t>5728293066997694_</t>
  </si>
  <si>
    <t>4701643360138029_</t>
  </si>
  <si>
    <t>5341625095975524_</t>
  </si>
  <si>
    <t>6304039540713589_</t>
  </si>
  <si>
    <t>7352975267023141_</t>
  </si>
  <si>
    <t>3653240681217496_</t>
  </si>
  <si>
    <t>8838259337526805_</t>
  </si>
  <si>
    <t>1263396671339950_</t>
  </si>
  <si>
    <t>8338258796846526_</t>
  </si>
  <si>
    <t>7143543796923953_</t>
  </si>
  <si>
    <t>3268724262715078_</t>
  </si>
  <si>
    <t>6821362278855494_</t>
  </si>
  <si>
    <t>8505167573664318_</t>
  </si>
  <si>
    <t>2465902599546545_</t>
  </si>
  <si>
    <t>2457986545190716_</t>
  </si>
  <si>
    <t>8390860696478960_</t>
  </si>
  <si>
    <t>6152754489016124_</t>
  </si>
  <si>
    <t>4516536777687638_</t>
  </si>
  <si>
    <t>4203874160299226_</t>
  </si>
  <si>
    <t>3549876974982307_</t>
  </si>
  <si>
    <t>3871591721205904_</t>
  </si>
  <si>
    <t>7258971184443514_</t>
  </si>
  <si>
    <t>1542610718627798_</t>
  </si>
  <si>
    <t>5809571549822882_</t>
  </si>
  <si>
    <t>4804960957165067_</t>
  </si>
  <si>
    <t>6257380642753936_</t>
  </si>
  <si>
    <t>6269041392779803_</t>
  </si>
  <si>
    <t>8111147901840100_</t>
  </si>
  <si>
    <t>2750654425614878_</t>
  </si>
  <si>
    <t>1566408573147566_</t>
  </si>
  <si>
    <t>3725138077326321_</t>
  </si>
  <si>
    <t>5783708817495020_</t>
  </si>
  <si>
    <t>4373869683600926_</t>
  </si>
  <si>
    <t>4297924476300329_</t>
  </si>
  <si>
    <t>4227913014434724_</t>
  </si>
  <si>
    <t>4943844460985847_</t>
  </si>
  <si>
    <t>6326045200999845_</t>
  </si>
  <si>
    <t>7226392847272756_</t>
  </si>
  <si>
    <t>6367603593323491_</t>
  </si>
  <si>
    <t>5394624647442870_</t>
  </si>
  <si>
    <t>1379618633131403_</t>
  </si>
  <si>
    <t>2209819008953710_</t>
  </si>
  <si>
    <t>5872400122832134_</t>
  </si>
  <si>
    <t>6533196741431307_</t>
  </si>
  <si>
    <t>3302211974572667_</t>
  </si>
  <si>
    <t>7691991896518285_</t>
  </si>
  <si>
    <t>8186448677902142_</t>
  </si>
  <si>
    <t>2874866931767103_</t>
  </si>
  <si>
    <t>7450062573653726_</t>
  </si>
  <si>
    <t>6836553151815695_</t>
  </si>
  <si>
    <t>6160296424061118_</t>
  </si>
  <si>
    <t>4297447750965173_</t>
  </si>
  <si>
    <t>6282392118139827_</t>
  </si>
  <si>
    <t>5905818092372257_</t>
  </si>
  <si>
    <t>4158337579335774_</t>
  </si>
  <si>
    <t>6231976924379551_</t>
  </si>
  <si>
    <t>4447680078397927_</t>
  </si>
  <si>
    <t>7254611377517542_</t>
  </si>
  <si>
    <t>1918672562147242_</t>
  </si>
  <si>
    <t>8588467828340972_</t>
  </si>
  <si>
    <t>1460805312445580_</t>
  </si>
  <si>
    <t>8463731913821178_</t>
  </si>
  <si>
    <t>1889539205575621_</t>
  </si>
  <si>
    <t>1728250282073813_</t>
  </si>
  <si>
    <t>6307360647381763_</t>
  </si>
  <si>
    <t>7386309555899008_</t>
  </si>
  <si>
    <t>8524751603087913_</t>
  </si>
  <si>
    <t>7496608632102852_</t>
  </si>
  <si>
    <t>2472341268324507_</t>
  </si>
  <si>
    <t>6403508599803156_</t>
  </si>
  <si>
    <t>1388014743560225_</t>
  </si>
  <si>
    <t>2773455336063353_</t>
  </si>
  <si>
    <t>3123716954074067_</t>
  </si>
  <si>
    <t>5811301669139981_</t>
  </si>
  <si>
    <t>4332472751724434_</t>
  </si>
  <si>
    <t>8319194515205681_</t>
  </si>
  <si>
    <t>5509327320366163_</t>
  </si>
  <si>
    <t>5414179639223746_</t>
  </si>
  <si>
    <t>4312827392274693_</t>
  </si>
  <si>
    <t>6780571432143930_</t>
  </si>
  <si>
    <t>8902070194496983_</t>
  </si>
  <si>
    <t>8197729287905811_</t>
  </si>
  <si>
    <t>5860011833066702_</t>
  </si>
  <si>
    <t>1241966554650747_</t>
  </si>
  <si>
    <t>3601720722631321_</t>
  </si>
  <si>
    <t>3765338965878200_</t>
  </si>
  <si>
    <t>5594424709991661_</t>
  </si>
  <si>
    <t>1327739957771982_</t>
  </si>
  <si>
    <t>6610260746402241_</t>
  </si>
  <si>
    <t>1408809078458415_</t>
  </si>
  <si>
    <t>7318282164933101_</t>
  </si>
  <si>
    <t>7146493781358835_</t>
  </si>
  <si>
    <t>7770158929768056_</t>
  </si>
  <si>
    <t>7447995679107639_</t>
  </si>
  <si>
    <t>8626941510447688_</t>
  </si>
  <si>
    <t>5256703216172695_</t>
  </si>
  <si>
    <t>2385199321923931_</t>
  </si>
  <si>
    <t>1523227214136886_</t>
  </si>
  <si>
    <t>8816016032055016_</t>
  </si>
  <si>
    <t>6320746232796733_</t>
  </si>
  <si>
    <t>1393229886772617_</t>
  </si>
  <si>
    <t>3321805398693860_</t>
  </si>
  <si>
    <t>6908689152890715_</t>
  </si>
  <si>
    <t>4504482499771579_</t>
  </si>
  <si>
    <t>3323966237559638_</t>
  </si>
  <si>
    <t>6492262286868098_</t>
  </si>
  <si>
    <t>7756033330485471_</t>
  </si>
  <si>
    <t>1493826267132938_</t>
  </si>
  <si>
    <t>6738100257295039_</t>
  </si>
  <si>
    <t>7401021788872147_</t>
  </si>
  <si>
    <t>5630352066187341_</t>
  </si>
  <si>
    <t>6435302806152469_</t>
  </si>
  <si>
    <t>6411079127064467_</t>
  </si>
  <si>
    <t>6259412058052537_</t>
  </si>
  <si>
    <t>5226584453437323_</t>
  </si>
  <si>
    <t>4726324932477539_</t>
  </si>
  <si>
    <t>8200491793877430_</t>
  </si>
  <si>
    <t>7653398162296716_</t>
  </si>
  <si>
    <t>2613438860727599_</t>
  </si>
  <si>
    <t>7427673922305808_</t>
  </si>
  <si>
    <t>7790026520694040_</t>
  </si>
  <si>
    <t>8345496780433042_</t>
  </si>
  <si>
    <t>1622362274480245_</t>
  </si>
  <si>
    <t>3642826939585974_</t>
  </si>
  <si>
    <t>2596704923940144_</t>
  </si>
  <si>
    <t>8763171277149332_</t>
  </si>
  <si>
    <t>6793178386948290_</t>
  </si>
  <si>
    <t>3559566268448192_</t>
  </si>
  <si>
    <t>8295489269982924_</t>
  </si>
  <si>
    <t>3708722691536527_</t>
  </si>
  <si>
    <t>3629807380001027_</t>
  </si>
  <si>
    <t>2288675813667963_</t>
  </si>
  <si>
    <t>8252198752542922_</t>
  </si>
  <si>
    <t>4641912165547245_</t>
  </si>
  <si>
    <t>3897768629513941_</t>
  </si>
  <si>
    <t>7554705373390186_</t>
  </si>
  <si>
    <t>1550733693940846_</t>
  </si>
  <si>
    <t>7792297515208471_</t>
  </si>
  <si>
    <t>7605987172287237_</t>
  </si>
  <si>
    <t>1169815890855144_</t>
  </si>
  <si>
    <t>3519628563400841_</t>
  </si>
  <si>
    <t>7464052784774711_</t>
  </si>
  <si>
    <t>5770972651020530_</t>
  </si>
  <si>
    <t>5211879677888026_</t>
  </si>
  <si>
    <t>1440341847039796_</t>
  </si>
  <si>
    <t>8648392561844490_</t>
  </si>
  <si>
    <t>6497618538387694_</t>
  </si>
  <si>
    <t>6728730221916567_</t>
  </si>
  <si>
    <t>6812594567278395_</t>
  </si>
  <si>
    <t>7631075955003771_</t>
  </si>
  <si>
    <t>5871842627173198_</t>
  </si>
  <si>
    <t>1300357450324574_</t>
  </si>
  <si>
    <t>5692782224776374_</t>
  </si>
  <si>
    <t>4167058881789383_</t>
  </si>
  <si>
    <t>5183602904898687_</t>
  </si>
  <si>
    <t>8878164875391757_</t>
  </si>
  <si>
    <t>2125807657550296_</t>
  </si>
  <si>
    <t>5736721030140934_</t>
  </si>
  <si>
    <t>7508340183448526_</t>
  </si>
  <si>
    <t>8113831104188800_</t>
  </si>
  <si>
    <t>3652202430347246_</t>
  </si>
  <si>
    <t>8268378279301723_</t>
  </si>
  <si>
    <t>1878167389085245_</t>
  </si>
  <si>
    <t>8536075887102479_</t>
  </si>
  <si>
    <t>4571762559116993_</t>
  </si>
  <si>
    <t>6272595252972974_</t>
  </si>
  <si>
    <t>2279076835728835_</t>
  </si>
  <si>
    <t>3788356939882476_</t>
  </si>
  <si>
    <t>2289283973158942_</t>
  </si>
  <si>
    <t>4286383051777842_</t>
  </si>
  <si>
    <t>6183958390654004_</t>
  </si>
  <si>
    <t>5358047075459859_</t>
  </si>
  <si>
    <t>4583814487070760_</t>
  </si>
  <si>
    <t>7572420048852824_</t>
  </si>
  <si>
    <t>2263041625012516_</t>
  </si>
  <si>
    <t>8291807869514123_</t>
  </si>
  <si>
    <t>3272335560463550_</t>
  </si>
  <si>
    <t>2577249375784356_</t>
  </si>
  <si>
    <t>1337833383338609_</t>
  </si>
  <si>
    <t>8284384563084812_</t>
  </si>
  <si>
    <t>1279542847182094_</t>
  </si>
  <si>
    <t>6577439078092293_</t>
  </si>
  <si>
    <t>1835319773967296_</t>
  </si>
  <si>
    <t>5306800146364961_</t>
  </si>
  <si>
    <t>2636150128216807_</t>
  </si>
  <si>
    <t>7413218403120538_</t>
  </si>
  <si>
    <t>3621815172529516_</t>
  </si>
  <si>
    <t>3419352588694288_</t>
  </si>
  <si>
    <t>1903425531155408_</t>
  </si>
  <si>
    <t>7902812506564199_</t>
  </si>
  <si>
    <t>7187036049711692_</t>
  </si>
  <si>
    <t>6663663396467470_</t>
  </si>
  <si>
    <t>7532417987418105_</t>
  </si>
  <si>
    <t>3791389288140359_</t>
  </si>
  <si>
    <t>3289805940723775_</t>
  </si>
  <si>
    <t>4556050158527452_</t>
  </si>
  <si>
    <t>4370134890745089_</t>
  </si>
  <si>
    <t>6266419741638828_</t>
  </si>
  <si>
    <t>6829059442767721_</t>
  </si>
  <si>
    <t>4883660840434329_</t>
  </si>
  <si>
    <t>6555558914554799_</t>
  </si>
  <si>
    <t>7775054167932723_</t>
  </si>
  <si>
    <t>8829320846263323_</t>
  </si>
  <si>
    <t>6485766973112004_</t>
  </si>
  <si>
    <t>6134920818059544_</t>
  </si>
  <si>
    <t>5205764335490910_</t>
  </si>
  <si>
    <t>8659119018034053_</t>
  </si>
  <si>
    <t>3837708585273315_</t>
  </si>
  <si>
    <t>5753969602628897_</t>
  </si>
  <si>
    <t>7621353793374112_</t>
  </si>
  <si>
    <t>8627287643545189_</t>
  </si>
  <si>
    <t>1447519657230407_</t>
  </si>
  <si>
    <t>5263029559165586_</t>
  </si>
  <si>
    <t>6832300214712388_</t>
  </si>
  <si>
    <t>3284073207063704_</t>
  </si>
  <si>
    <t>5615331975183580_</t>
  </si>
  <si>
    <t>7385610838113488_</t>
  </si>
  <si>
    <t>3585019929727164_</t>
  </si>
  <si>
    <t>7280081107096301_</t>
  </si>
  <si>
    <t>7391469142054432_</t>
  </si>
  <si>
    <t>2355114009556130_</t>
  </si>
  <si>
    <t>1842321424377527_</t>
  </si>
  <si>
    <t>1867063691259238_</t>
  </si>
  <si>
    <t>2652070059284238_</t>
  </si>
  <si>
    <t>3911242427843645_</t>
  </si>
  <si>
    <t>1257661696462053_</t>
  </si>
  <si>
    <t>1163834176288751_</t>
  </si>
  <si>
    <t>4243041322552958_</t>
  </si>
  <si>
    <t>5852859145312593_</t>
  </si>
  <si>
    <t>7742864165755849_</t>
  </si>
  <si>
    <t>4612664772619191_</t>
  </si>
  <si>
    <t>1417344316494165_</t>
  </si>
  <si>
    <t>7229294473327612_</t>
  </si>
  <si>
    <t>1453853981493085_</t>
  </si>
  <si>
    <t>4826846051008669_</t>
  </si>
  <si>
    <t>7611801191863825_</t>
  </si>
  <si>
    <t>1412028809579021_</t>
  </si>
  <si>
    <t>8181580806838921_</t>
  </si>
  <si>
    <t>8534453873716490_</t>
  </si>
  <si>
    <t>1599836462543468_</t>
  </si>
  <si>
    <t>5824162646105283_</t>
  </si>
  <si>
    <t>4921849351543988_</t>
  </si>
  <si>
    <t>3287258335082865_</t>
  </si>
  <si>
    <t>7183773973779251_</t>
  </si>
  <si>
    <t>3291288387783557_</t>
  </si>
  <si>
    <t>7501683864413582_</t>
  </si>
  <si>
    <t>6658613644843536_</t>
  </si>
  <si>
    <t>8714538189108396_</t>
  </si>
  <si>
    <t>4415661266980445_</t>
  </si>
  <si>
    <t>4871387657819975_</t>
  </si>
  <si>
    <t>8748505800744704_</t>
  </si>
  <si>
    <t>4664861204506396_</t>
  </si>
  <si>
    <t>5244006033222765_</t>
  </si>
  <si>
    <t>3911648753895846_</t>
  </si>
  <si>
    <t>1563141308132919_</t>
  </si>
  <si>
    <t>7920271293842210_</t>
  </si>
  <si>
    <t>8591130610274915_</t>
  </si>
  <si>
    <t>6515323952817374_</t>
  </si>
  <si>
    <t>1863091413436374_</t>
  </si>
  <si>
    <t>8402344814766506_</t>
  </si>
  <si>
    <t>1814944526198585_</t>
  </si>
  <si>
    <t>8757970119225793_</t>
  </si>
  <si>
    <t>7171499953015246_</t>
  </si>
  <si>
    <t>7179007996108329_</t>
  </si>
  <si>
    <t>2756727467758173_</t>
  </si>
  <si>
    <t>3281749195421403_</t>
  </si>
  <si>
    <t>7908100516206630_</t>
  </si>
  <si>
    <t>8724433858660439_</t>
  </si>
  <si>
    <t>6441880257038822_</t>
  </si>
  <si>
    <t>4716953776062680_</t>
  </si>
  <si>
    <t>6717276112599079_</t>
  </si>
  <si>
    <t>4851430763255871_</t>
  </si>
  <si>
    <t>7772922842619977_</t>
  </si>
  <si>
    <t>8473368911409862_</t>
  </si>
  <si>
    <t>4408212196001083_</t>
  </si>
  <si>
    <t>3809698160535040_</t>
  </si>
  <si>
    <t>1760903895624488_</t>
  </si>
  <si>
    <t>8353879960187863_</t>
  </si>
  <si>
    <t>3174087891259834_</t>
  </si>
  <si>
    <t>5430789266331127_</t>
  </si>
  <si>
    <t>6705287779413786_</t>
  </si>
  <si>
    <t>1107020757597238_</t>
  </si>
  <si>
    <t>1726399105092599_</t>
  </si>
  <si>
    <t>4964515417536092_</t>
  </si>
  <si>
    <t>2371940751071088_</t>
  </si>
  <si>
    <t>7474979273893152_</t>
  </si>
  <si>
    <t>8455395473422364_</t>
  </si>
  <si>
    <t>1247057918898319_</t>
  </si>
  <si>
    <t>4380179504891688_</t>
  </si>
  <si>
    <t>8778680755004074_</t>
  </si>
  <si>
    <t>6392413567044759_</t>
  </si>
  <si>
    <t>6539988401776808_</t>
  </si>
  <si>
    <t>8558983459383029_</t>
  </si>
  <si>
    <t>3560245471129399_</t>
  </si>
  <si>
    <t>7933146086260618_</t>
  </si>
  <si>
    <t>5836400327017787_</t>
  </si>
  <si>
    <t>4563437513021164_</t>
  </si>
  <si>
    <t>5439565376207590_</t>
  </si>
  <si>
    <t>2217601178088656_</t>
  </si>
  <si>
    <t>4430380851797756_</t>
  </si>
  <si>
    <t>5334128926348414_</t>
  </si>
  <si>
    <t>6255173716689033_</t>
  </si>
  <si>
    <t>1515989884880953_</t>
  </si>
  <si>
    <t>1208752575974504_</t>
  </si>
  <si>
    <t>7444710287187124_</t>
  </si>
  <si>
    <t>2573797224023134_</t>
  </si>
  <si>
    <t>3427826443174863_</t>
  </si>
  <si>
    <t>5141394019410589_</t>
  </si>
  <si>
    <t>1406328968583139_</t>
  </si>
  <si>
    <t>6153628688739487_</t>
  </si>
  <si>
    <t>2414924911268176_</t>
  </si>
  <si>
    <t>7479784724496047_</t>
  </si>
  <si>
    <t>8738621906474976_</t>
  </si>
  <si>
    <t>2433687368863150_</t>
  </si>
  <si>
    <t>7720926913546602_</t>
  </si>
  <si>
    <t>7751865254127644_</t>
  </si>
  <si>
    <t>5621752805860908_</t>
  </si>
  <si>
    <t>6748692780605044_</t>
  </si>
  <si>
    <t>5828471477390295_</t>
  </si>
  <si>
    <t>7638592596581365_</t>
  </si>
  <si>
    <t>4786073350816676_</t>
  </si>
  <si>
    <t>7451939445020320_</t>
  </si>
  <si>
    <t>5836198740843294_</t>
  </si>
  <si>
    <t>2848435132128083_</t>
  </si>
  <si>
    <t>6294488147467145_</t>
  </si>
  <si>
    <t>8799430957841473_</t>
  </si>
  <si>
    <t>4255928995972851_</t>
  </si>
  <si>
    <t>1494853087170236_</t>
  </si>
  <si>
    <t>8553970686024938_</t>
  </si>
  <si>
    <t>5152546940692002_</t>
  </si>
  <si>
    <t>5394812139866961_</t>
  </si>
  <si>
    <t>1546588709670337_</t>
  </si>
  <si>
    <t>5740510933237059_</t>
  </si>
  <si>
    <t>2443634684244414_</t>
  </si>
  <si>
    <t>7591244729755062_</t>
  </si>
  <si>
    <t>7164724861811176_</t>
  </si>
  <si>
    <t>8585861206390930_</t>
  </si>
  <si>
    <t>2454596676954039_</t>
  </si>
  <si>
    <t>4165748415464632_</t>
  </si>
  <si>
    <t>4492801957181929_</t>
  </si>
  <si>
    <t>8732648207644227_</t>
  </si>
  <si>
    <t>8688014581545311_</t>
  </si>
  <si>
    <t>3353346439370592_</t>
  </si>
  <si>
    <t>8739619246498147_</t>
  </si>
  <si>
    <t>5457390900228122_</t>
  </si>
  <si>
    <t>2170016688521422_</t>
  </si>
  <si>
    <t>7607859150305927_</t>
  </si>
  <si>
    <t>1351225293668548_</t>
  </si>
  <si>
    <t>7825697209366976_</t>
  </si>
  <si>
    <t>3782830020385598_</t>
  </si>
  <si>
    <t>1382023135025879_</t>
  </si>
  <si>
    <t>6187958602783547_</t>
  </si>
  <si>
    <t>7627019664793431_</t>
  </si>
  <si>
    <t>5654183523612370_</t>
  </si>
  <si>
    <t>8800607267593397_</t>
  </si>
  <si>
    <t>4571418546879819_</t>
  </si>
  <si>
    <t>5861064338062607_</t>
  </si>
  <si>
    <t>1681302164305693_</t>
  </si>
  <si>
    <t>2136095298347230_</t>
  </si>
  <si>
    <t>6648613830703101_</t>
  </si>
  <si>
    <t>3124317417419330_</t>
  </si>
  <si>
    <t>3588425970949362_</t>
  </si>
  <si>
    <t>2182743732903901_</t>
  </si>
  <si>
    <t>3389812325342723_</t>
  </si>
  <si>
    <t>8893211122757753_</t>
  </si>
  <si>
    <t>1163190255558664_</t>
  </si>
  <si>
    <t>8393014695170065_</t>
  </si>
  <si>
    <t>5607229323612249_</t>
  </si>
  <si>
    <t>8454114674942047_</t>
  </si>
  <si>
    <t>6165768560250620_</t>
  </si>
  <si>
    <t>5412680173767293_</t>
  </si>
  <si>
    <t>7516822890080508_</t>
  </si>
  <si>
    <t>6823441532809852_</t>
  </si>
  <si>
    <t>5681631952328886_</t>
  </si>
  <si>
    <t>1598304097290412_</t>
  </si>
  <si>
    <t>2307934488842718_</t>
  </si>
  <si>
    <t>3466787354332891_</t>
  </si>
  <si>
    <t>6783934172359103_</t>
  </si>
  <si>
    <t>6866899896781097_</t>
  </si>
  <si>
    <t>2241653270388757_</t>
  </si>
  <si>
    <t>2201004815520284_</t>
  </si>
  <si>
    <t>7367071786189316_</t>
  </si>
  <si>
    <t>1783257245919182_</t>
  </si>
  <si>
    <t>8622991771713168_</t>
  </si>
  <si>
    <t>8457589790415358_</t>
  </si>
  <si>
    <t>2107826781816998_</t>
  </si>
  <si>
    <t>4361576237828404_</t>
  </si>
  <si>
    <t>8168491376064246_</t>
  </si>
  <si>
    <t>7894213828393139_</t>
  </si>
  <si>
    <t>2370875717778548_</t>
  </si>
  <si>
    <t>2241573906720135_</t>
  </si>
  <si>
    <t>6823319629186119_</t>
  </si>
  <si>
    <t>1496417107030390_</t>
  </si>
  <si>
    <t>6482277250662055_</t>
  </si>
  <si>
    <t>4344781646061948_</t>
  </si>
  <si>
    <t>4561451841463850_</t>
  </si>
  <si>
    <t>5866435481870217_</t>
  </si>
  <si>
    <t>7478814224155493_</t>
  </si>
  <si>
    <t>8379571675715012_</t>
  </si>
  <si>
    <t>2185076226428104_</t>
  </si>
  <si>
    <t>1238239030227975_</t>
  </si>
  <si>
    <t>3150902584111212_</t>
  </si>
  <si>
    <t>4428916342048650_</t>
  </si>
  <si>
    <t>4344995478971689_</t>
  </si>
  <si>
    <t>8703120643961185_</t>
  </si>
  <si>
    <t>2349586432351238_</t>
  </si>
  <si>
    <t>3267239968078018_</t>
  </si>
  <si>
    <t>7208563962685035_</t>
  </si>
  <si>
    <t>3510162777202822_</t>
  </si>
  <si>
    <t>5252201441476984_</t>
  </si>
  <si>
    <t>1433854383808227_</t>
  </si>
  <si>
    <t>4527256587058449_</t>
  </si>
  <si>
    <t>2159402048542941_</t>
  </si>
  <si>
    <t>7724428122122225_</t>
  </si>
  <si>
    <t>3857537000227126_</t>
  </si>
  <si>
    <t>7186484747091953_</t>
  </si>
  <si>
    <t>5445628438351506_</t>
  </si>
  <si>
    <t>5621058634675513_</t>
  </si>
  <si>
    <t>6376421151491199_</t>
  </si>
  <si>
    <t>4349629386510331_</t>
  </si>
  <si>
    <t>3606240059222461_</t>
  </si>
  <si>
    <t>4617331401919654_</t>
  </si>
  <si>
    <t>5618223671992098_</t>
  </si>
  <si>
    <t>7761753408644060_</t>
  </si>
  <si>
    <t>1713160330409369_</t>
  </si>
  <si>
    <t>3431099570885034_</t>
  </si>
  <si>
    <t>6538568151307896_</t>
  </si>
  <si>
    <t>2487531525178190_</t>
  </si>
  <si>
    <t>4857170754329292_</t>
  </si>
  <si>
    <t>6624908622837317_</t>
  </si>
  <si>
    <t>1198911665414726_</t>
  </si>
  <si>
    <t>7250756678244811_</t>
  </si>
  <si>
    <t>2102057475446868_</t>
  </si>
  <si>
    <t>2680722468278602_</t>
  </si>
  <si>
    <t>5292089803197094_</t>
  </si>
  <si>
    <t>5204828134064267_</t>
  </si>
  <si>
    <t>6842122795527602_</t>
  </si>
  <si>
    <t>4560159614793524_</t>
  </si>
  <si>
    <t>2390543351983495_</t>
  </si>
  <si>
    <t>4786844368339915_</t>
  </si>
  <si>
    <t>8669149248646595_</t>
  </si>
  <si>
    <t>6642003201065658_</t>
  </si>
  <si>
    <t>4755241761290947_</t>
  </si>
  <si>
    <t>4580757684252370_</t>
  </si>
  <si>
    <t>2127756054057279_</t>
  </si>
  <si>
    <t>1305214543303721_</t>
  </si>
  <si>
    <t>5523741734656853_</t>
  </si>
  <si>
    <t>5193899217694626_</t>
  </si>
  <si>
    <t>7125493530168283_</t>
  </si>
  <si>
    <t>4377761576020506_</t>
  </si>
  <si>
    <t>1442842264313630_</t>
  </si>
  <si>
    <t>1517552966753784_</t>
  </si>
  <si>
    <t>1700765846043529_</t>
  </si>
  <si>
    <t>8380593700515357_</t>
  </si>
  <si>
    <t>1533266941008556_</t>
  </si>
  <si>
    <t>4967010371493597_</t>
  </si>
  <si>
    <t>2915059026488694_</t>
  </si>
  <si>
    <t>5525028535388928_</t>
  </si>
  <si>
    <t>5830344050738364_</t>
  </si>
  <si>
    <t>7392808753572014_</t>
  </si>
  <si>
    <t>3791607989519586_</t>
  </si>
  <si>
    <t>3885193374266634_</t>
  </si>
  <si>
    <t>2770398248169290_</t>
  </si>
  <si>
    <t>7208211423133119_</t>
  </si>
  <si>
    <t>2690857625079273_</t>
  </si>
  <si>
    <t>2372778919600832_</t>
  </si>
  <si>
    <t>3101457051502731_</t>
  </si>
  <si>
    <t>1678579582697549_</t>
  </si>
  <si>
    <t>3258405645252399_</t>
  </si>
  <si>
    <t>6692627444420522_</t>
  </si>
  <si>
    <t>1409236069118341_</t>
  </si>
  <si>
    <t>6367962095530558_</t>
  </si>
  <si>
    <t>8707486411917313_</t>
  </si>
  <si>
    <t>5721343141810920_</t>
  </si>
  <si>
    <t>2472056629085620_</t>
  </si>
  <si>
    <t>7961812880378161_</t>
  </si>
  <si>
    <t>8601456111040888_</t>
  </si>
  <si>
    <t>8771472277767859_</t>
  </si>
  <si>
    <t>2405992187706607_</t>
  </si>
  <si>
    <t>8478726591463172_</t>
  </si>
  <si>
    <t>6757945738766996_</t>
  </si>
  <si>
    <t>6702353717503827_</t>
  </si>
  <si>
    <t>2533053436808627_</t>
  </si>
  <si>
    <t>8784086424864654_</t>
  </si>
  <si>
    <t>3999432301634042_</t>
  </si>
  <si>
    <t>3266868535415081_</t>
  </si>
  <si>
    <t>3121681466432457_</t>
  </si>
  <si>
    <t>7345436267902996_</t>
  </si>
  <si>
    <t>5237155971541923_</t>
  </si>
  <si>
    <t>6595889390936935_</t>
  </si>
  <si>
    <t>3889273347725133_</t>
  </si>
  <si>
    <t>2434395715604686_</t>
  </si>
  <si>
    <t>1859847720840916_</t>
  </si>
  <si>
    <t>7298727437703393_</t>
  </si>
  <si>
    <t>7370852553201947_</t>
  </si>
  <si>
    <t>1440763660055936_</t>
  </si>
  <si>
    <t>8310751481484199_</t>
  </si>
  <si>
    <t>8590828139044067_</t>
  </si>
  <si>
    <t>6798115924477995_</t>
  </si>
  <si>
    <t>3689116535265779_</t>
  </si>
  <si>
    <t>7389843329885768_</t>
  </si>
  <si>
    <t>6907983672237506_</t>
  </si>
  <si>
    <t>2490651556639315_</t>
  </si>
  <si>
    <t>2947528544350061_</t>
  </si>
  <si>
    <t>5659858714204556_</t>
  </si>
  <si>
    <t>5539910236095695_</t>
  </si>
  <si>
    <t>7603285521974669_</t>
  </si>
  <si>
    <t>4603937954587478_</t>
  </si>
  <si>
    <t>5578638323117069_</t>
  </si>
  <si>
    <t>5393241605387581_</t>
  </si>
  <si>
    <t>4540600074439101_</t>
  </si>
  <si>
    <t>5134393078892310_</t>
  </si>
  <si>
    <t>7566761103398392_</t>
  </si>
  <si>
    <t>2883461883394902_</t>
  </si>
  <si>
    <t>3197566796134520_</t>
  </si>
  <si>
    <t>1623816286847427_</t>
  </si>
  <si>
    <t>7125578296899689_</t>
  </si>
  <si>
    <t>2822161694020798_</t>
  </si>
  <si>
    <t>2876718706834251_</t>
  </si>
  <si>
    <t>3666791520893190_</t>
  </si>
  <si>
    <t>6538373942300760_</t>
  </si>
  <si>
    <t>1349442683819684_</t>
  </si>
  <si>
    <t>1672222340941490_</t>
  </si>
  <si>
    <t>6720732139251928_</t>
  </si>
  <si>
    <t>1191402430578503_</t>
  </si>
  <si>
    <t>1429601337241216_</t>
  </si>
  <si>
    <t>1343977442597018_</t>
  </si>
  <si>
    <t>5523556166025734_</t>
  </si>
  <si>
    <t>5511666351018681_</t>
  </si>
  <si>
    <t>8815778437195055_</t>
  </si>
  <si>
    <t>2812921991171805_</t>
  </si>
  <si>
    <t>6540210946491684_</t>
  </si>
  <si>
    <t>4177318257089091_</t>
  </si>
  <si>
    <t>5238777707504967_</t>
  </si>
  <si>
    <t>8334241255096921_</t>
  </si>
  <si>
    <t>7824005793617269_</t>
  </si>
  <si>
    <t>3527004211163840_</t>
  </si>
  <si>
    <t>3188507764724196_</t>
  </si>
  <si>
    <t>4887380408984852_</t>
  </si>
  <si>
    <t>4480946251668735_</t>
  </si>
  <si>
    <t>5422827985528879_</t>
  </si>
  <si>
    <t>6399964968283608_</t>
  </si>
  <si>
    <t>8154206523236198_</t>
  </si>
  <si>
    <t>4345034381771927_</t>
  </si>
  <si>
    <t>5207619786385965_</t>
  </si>
  <si>
    <t>6882127283761534_</t>
  </si>
  <si>
    <t>1503844552121528_</t>
  </si>
  <si>
    <t>8699600446513549_</t>
  </si>
  <si>
    <t>3271638756428117_</t>
  </si>
  <si>
    <t>6120445396831941_</t>
  </si>
  <si>
    <t>6649274494297526_</t>
  </si>
  <si>
    <t>4375101650146639_</t>
  </si>
  <si>
    <t>3589191635089078_</t>
  </si>
  <si>
    <t>4588491166145891_</t>
  </si>
  <si>
    <t>5105979288533984_</t>
  </si>
  <si>
    <t>1629867947750861_</t>
  </si>
  <si>
    <t>8145876970009410_</t>
  </si>
  <si>
    <t>4204286330249891_</t>
  </si>
  <si>
    <t>5766714713109949_</t>
  </si>
  <si>
    <t>6881453408617068_</t>
  </si>
  <si>
    <t>8539549726745242_</t>
  </si>
  <si>
    <t>3740876278679705_</t>
  </si>
  <si>
    <t>4378778954010298_</t>
  </si>
  <si>
    <t>4449615420762031_</t>
  </si>
  <si>
    <t>7661315890025958_</t>
  </si>
  <si>
    <t>1194941361518750_</t>
  </si>
  <si>
    <t>7820910712577670_</t>
  </si>
  <si>
    <t>7519136281813241_</t>
  </si>
  <si>
    <t>3582297558198018_</t>
  </si>
  <si>
    <t>1289415429294022_</t>
  </si>
  <si>
    <t>6494763710346304_</t>
  </si>
  <si>
    <t>8829935208679415_</t>
  </si>
  <si>
    <t>3173068301380860_</t>
  </si>
  <si>
    <t>4886248776706233_</t>
  </si>
  <si>
    <t>4418363108224286_</t>
  </si>
  <si>
    <t>5176698814295099_</t>
  </si>
  <si>
    <t>5296708557871496_</t>
  </si>
  <si>
    <t>2551693004803597_</t>
  </si>
  <si>
    <t>2199321723229973_</t>
  </si>
  <si>
    <t>1854021120292778_</t>
  </si>
  <si>
    <t>6619595037622327_</t>
  </si>
  <si>
    <t>1585019027207830_</t>
  </si>
  <si>
    <t>1375978800894528_</t>
  </si>
  <si>
    <t>8587003344912436_</t>
  </si>
  <si>
    <t>1783377616629222_</t>
  </si>
  <si>
    <t>3382565912530523_</t>
  </si>
  <si>
    <t>6294586336660052_</t>
  </si>
  <si>
    <t>1598812947083801_</t>
  </si>
  <si>
    <t>6266636122339323_</t>
  </si>
  <si>
    <t>5224961375873578_</t>
  </si>
  <si>
    <t>3521794963142595_</t>
  </si>
  <si>
    <t>2825529011486013_</t>
  </si>
  <si>
    <t>4794279497883645_</t>
  </si>
  <si>
    <t>4656654717167497_</t>
  </si>
  <si>
    <t>2143563516589663_</t>
  </si>
  <si>
    <t>8346728486489297_</t>
  </si>
  <si>
    <t>1778340865035582_</t>
  </si>
  <si>
    <t>8237101532829831_</t>
  </si>
  <si>
    <t>2616875185023276_</t>
  </si>
  <si>
    <t>5890662765018870_</t>
  </si>
  <si>
    <t>7856049949634661_</t>
  </si>
  <si>
    <t>1279721754453466_</t>
  </si>
  <si>
    <t>8736384786718407_</t>
  </si>
  <si>
    <t>1423140907903380_</t>
  </si>
  <si>
    <t>4404985233318427_</t>
  </si>
  <si>
    <t>3175656734320341_</t>
  </si>
  <si>
    <t>5594632580037086_</t>
  </si>
  <si>
    <t>2880151843477123_</t>
  </si>
  <si>
    <t>8895494615505327_</t>
  </si>
  <si>
    <t>6292096321816802_</t>
  </si>
  <si>
    <t>5640734146469020_</t>
  </si>
  <si>
    <t>3414876344361345_</t>
  </si>
  <si>
    <t>8730899545769669_</t>
  </si>
  <si>
    <t>7349244724162978_</t>
  </si>
  <si>
    <t>8665000107727490_</t>
  </si>
  <si>
    <t>4790060252450080_</t>
  </si>
  <si>
    <t>1381771808657564_</t>
  </si>
  <si>
    <t>3590405204886240_</t>
  </si>
  <si>
    <t>5447943869973724_</t>
  </si>
  <si>
    <t>2112416467630814_</t>
  </si>
  <si>
    <t>2492584594934067_</t>
  </si>
  <si>
    <t>4870497500259913_</t>
  </si>
  <si>
    <t>7126658410513870_</t>
  </si>
  <si>
    <t>6308861348802340_</t>
  </si>
  <si>
    <t>4290015132136972_</t>
  </si>
  <si>
    <t>1181591994719114_</t>
  </si>
  <si>
    <t>1700190198690576_</t>
  </si>
  <si>
    <t>3798250474082106_</t>
  </si>
  <si>
    <t>6662950751208137_</t>
  </si>
  <si>
    <t>6538062246751083_</t>
  </si>
  <si>
    <t>8192595918149234_</t>
  </si>
  <si>
    <t>2220894058707096_</t>
  </si>
  <si>
    <t>2645224272261341_</t>
  </si>
  <si>
    <t>8787883255752173_</t>
  </si>
  <si>
    <t>7498896618578283_</t>
  </si>
  <si>
    <t>3508439531048250_</t>
  </si>
  <si>
    <t>4239970956503464_</t>
  </si>
  <si>
    <t>3940553237629285_</t>
  </si>
  <si>
    <t>4358131988906208_</t>
  </si>
  <si>
    <t>7150073196352906_</t>
  </si>
  <si>
    <t>1772506799619597_</t>
  </si>
  <si>
    <t>1618812491432264_</t>
  </si>
  <si>
    <t>3800026822040590_</t>
  </si>
  <si>
    <t>6100244769380436_</t>
  </si>
  <si>
    <t>8183492155842511_</t>
  </si>
  <si>
    <t>6271358354650173_</t>
  </si>
  <si>
    <t>5278048117153004_</t>
  </si>
  <si>
    <t>4294985279832437_</t>
  </si>
  <si>
    <t>3780953006395749_</t>
  </si>
  <si>
    <t>6233858387501541_</t>
  </si>
  <si>
    <t>8896304176533129_</t>
  </si>
  <si>
    <t>3730474414139261_</t>
  </si>
  <si>
    <t>新加坡词语补强课 P1</t>
  </si>
  <si>
    <t>SGA P1 L3</t>
  </si>
  <si>
    <t>6858308539012146_</t>
  </si>
  <si>
    <t>1196295556583926_</t>
  </si>
  <si>
    <t>5712236222674624_</t>
  </si>
  <si>
    <t>8621449575718548_</t>
  </si>
  <si>
    <t>1501152436900925_</t>
  </si>
  <si>
    <t>5162646533560667_</t>
  </si>
  <si>
    <t>8650689482052942_</t>
  </si>
  <si>
    <t>8140583980893802_</t>
  </si>
  <si>
    <t>4322790995783091_</t>
  </si>
  <si>
    <t>4583149918393325_</t>
  </si>
  <si>
    <t>5141179731124717_</t>
  </si>
  <si>
    <t>1625910396424439_</t>
  </si>
  <si>
    <t>1486404859723441_</t>
  </si>
  <si>
    <t>7248263134312176_</t>
  </si>
  <si>
    <t>5428790223218485_</t>
  </si>
  <si>
    <t>3236850282451375_</t>
  </si>
  <si>
    <t>1139838544241772_</t>
  </si>
  <si>
    <t>4806681764571496_</t>
  </si>
  <si>
    <t>4645337942545200_</t>
  </si>
  <si>
    <t>2762252846127514_</t>
  </si>
  <si>
    <t>1837908198497344_</t>
  </si>
  <si>
    <t>4912209367995397_</t>
  </si>
  <si>
    <t>6862441409856889_</t>
  </si>
  <si>
    <t>7291483901915608_</t>
  </si>
  <si>
    <t>4466096148409718_</t>
  </si>
  <si>
    <t>5467175150699777_</t>
  </si>
  <si>
    <t>3777534916717681_</t>
  </si>
  <si>
    <t>4507592631077742_</t>
  </si>
  <si>
    <t>1164283409733431_</t>
  </si>
  <si>
    <t>5671209778391621_</t>
  </si>
  <si>
    <t>8773113440775454_</t>
  </si>
  <si>
    <t>3500736430598545_</t>
  </si>
  <si>
    <t>2552184499000006_</t>
  </si>
  <si>
    <t>1798048986060750_</t>
  </si>
  <si>
    <t>5231392445564559_</t>
  </si>
  <si>
    <t>1584954652744372_</t>
  </si>
  <si>
    <t>3301611588341097_</t>
  </si>
  <si>
    <t>6727476076926525_</t>
  </si>
  <si>
    <t>3105949013758062_</t>
  </si>
  <si>
    <t>8652389083123066_</t>
  </si>
  <si>
    <t>4232890294972021_</t>
  </si>
  <si>
    <t>6310775723613544_</t>
  </si>
  <si>
    <t>6202446688082263_</t>
  </si>
  <si>
    <t>3319388225568610_</t>
  </si>
  <si>
    <t>4967235706133289_</t>
  </si>
  <si>
    <t>6128999993348337_</t>
  </si>
  <si>
    <t>3541101765326318_</t>
  </si>
  <si>
    <t>8865043669423919_</t>
  </si>
  <si>
    <t>8170153652487400_</t>
  </si>
  <si>
    <t>5831415734311831_</t>
  </si>
  <si>
    <t>2564236485713654_</t>
  </si>
  <si>
    <t>7888661113804904_</t>
  </si>
  <si>
    <t>6521632412084761_</t>
  </si>
  <si>
    <t>1454279936430360_</t>
  </si>
  <si>
    <t>7885765865947932_</t>
  </si>
  <si>
    <t>4207793772868374_</t>
  </si>
  <si>
    <t>5862453278825001_</t>
  </si>
  <si>
    <t>8373878503838147_</t>
  </si>
  <si>
    <t>5303149327339096_</t>
  </si>
  <si>
    <t>5478505798747325_</t>
  </si>
  <si>
    <t>6402741372897661_</t>
  </si>
  <si>
    <t>4711529245742997_</t>
  </si>
  <si>
    <t>2476557427288733_</t>
  </si>
  <si>
    <t>3164271301325432_</t>
  </si>
  <si>
    <t>7360448696032900_</t>
  </si>
  <si>
    <t>2396274284750681_</t>
  </si>
  <si>
    <t>5704619092179894_</t>
  </si>
  <si>
    <t>1832480503577103_</t>
  </si>
  <si>
    <t>2746622277289660_</t>
  </si>
  <si>
    <t>7604378235030460_</t>
  </si>
  <si>
    <t>8555586552227783_</t>
  </si>
  <si>
    <t>3155891607798995_</t>
  </si>
  <si>
    <t>2238156779808553_</t>
  </si>
  <si>
    <t>1718247665361838_</t>
  </si>
  <si>
    <t>3447296680365682_</t>
  </si>
  <si>
    <t>1262562143336552_</t>
  </si>
  <si>
    <t>3333256191781231_</t>
  </si>
  <si>
    <t>3793053396523716_</t>
  </si>
  <si>
    <t>5864657682323878_</t>
  </si>
  <si>
    <t>3334669718995684_</t>
  </si>
  <si>
    <t>5825178867943516_</t>
  </si>
  <si>
    <t>2786118966068723_</t>
  </si>
  <si>
    <t>1165271145537488_</t>
  </si>
  <si>
    <t>5655204525361605_</t>
  </si>
  <si>
    <t>1377168194134041_</t>
  </si>
  <si>
    <t>3279302057501656_</t>
  </si>
  <si>
    <t>5787660236719442_</t>
  </si>
  <si>
    <t>7728353803017541_</t>
  </si>
  <si>
    <t>8475457885133802_</t>
  </si>
  <si>
    <t>3133668411369564_</t>
  </si>
  <si>
    <t>2910422086816629_</t>
  </si>
  <si>
    <t>4771798096266405_</t>
  </si>
  <si>
    <t>8577140443507159_</t>
  </si>
  <si>
    <t>7174470379529875_</t>
  </si>
  <si>
    <t>8295695041251508_</t>
  </si>
  <si>
    <t>5593365913444396_</t>
  </si>
  <si>
    <t>3310926727799667_</t>
  </si>
  <si>
    <t>1414742309375461_</t>
  </si>
  <si>
    <t>6783659949851567_</t>
  </si>
  <si>
    <t>1572699127547147_</t>
  </si>
  <si>
    <t>8241904146880131_</t>
  </si>
  <si>
    <t>5217561426012834_</t>
  </si>
  <si>
    <t>8736387726270885_</t>
  </si>
  <si>
    <t>5597252158618814_</t>
  </si>
  <si>
    <t>1732815200787875_</t>
  </si>
  <si>
    <t>2158724756642541_</t>
  </si>
  <si>
    <t>4337397729089414_</t>
  </si>
  <si>
    <t>8339303139080117_</t>
  </si>
  <si>
    <t>5155151181591771_</t>
  </si>
  <si>
    <t>7814150795023407_</t>
  </si>
  <si>
    <t>4617808467975249_</t>
  </si>
  <si>
    <t>2597346751319183_</t>
  </si>
  <si>
    <t>8205620110618207_</t>
  </si>
  <si>
    <t>5268667083211319_</t>
  </si>
  <si>
    <t>2220106976488662_</t>
  </si>
  <si>
    <t>8404483615671186_</t>
  </si>
  <si>
    <t>4923423102068121_</t>
  </si>
  <si>
    <t>1196317412281931_</t>
  </si>
  <si>
    <t>8455646687104357_</t>
  </si>
  <si>
    <t>3111748936503864_</t>
  </si>
  <si>
    <t>4450816480079332_</t>
  </si>
  <si>
    <t>7452464422443588_</t>
  </si>
  <si>
    <t>4807459764851651_</t>
  </si>
  <si>
    <t>3314323916864337_</t>
  </si>
  <si>
    <t>8421389728220535_</t>
  </si>
  <si>
    <t>4894530215002420_</t>
  </si>
  <si>
    <t>2777383290197962_</t>
  </si>
  <si>
    <t>3472233507435012_</t>
  </si>
  <si>
    <t>5162558690651003_</t>
  </si>
  <si>
    <t>7424720928249505_</t>
  </si>
  <si>
    <t>3610943647258541_</t>
  </si>
  <si>
    <t>4832455485351418_</t>
  </si>
  <si>
    <t>4119626731137248_</t>
  </si>
  <si>
    <t>8137401296537814_</t>
  </si>
  <si>
    <t>4511052810925793_</t>
  </si>
  <si>
    <t>8728701801465201_</t>
  </si>
  <si>
    <t>6134642450884080_</t>
  </si>
  <si>
    <t>4509755837160643_</t>
  </si>
  <si>
    <t>2119650321722511_</t>
  </si>
  <si>
    <t>2325750980043752_</t>
  </si>
  <si>
    <t>1897419564684300_</t>
  </si>
  <si>
    <t>7397296869206632_</t>
  </si>
  <si>
    <t>1927181502018372_</t>
  </si>
  <si>
    <t>3541692599012783_</t>
  </si>
  <si>
    <t>2556160177563997_</t>
  </si>
  <si>
    <t>5809615139980051_</t>
  </si>
  <si>
    <t>1907947150704373_</t>
  </si>
  <si>
    <t>5672306799076350_</t>
  </si>
  <si>
    <t>4848421129885577_</t>
  </si>
  <si>
    <t>2931697989522022_</t>
  </si>
  <si>
    <t>7611197093794273_</t>
  </si>
  <si>
    <t>7592000213092785_</t>
  </si>
  <si>
    <t>3796645968016603_</t>
  </si>
  <si>
    <t>6236716625308530_</t>
  </si>
  <si>
    <t>5349769066372668_</t>
  </si>
  <si>
    <t>8875120798362982_</t>
  </si>
  <si>
    <t>7883363635194743_</t>
  </si>
  <si>
    <t>1409068416311508_</t>
  </si>
  <si>
    <t>8519668688575722_</t>
  </si>
  <si>
    <t>1558700491983708_</t>
  </si>
  <si>
    <t>5565036838667859_</t>
  </si>
  <si>
    <t>5443709954218751_</t>
  </si>
  <si>
    <t>4733834049725532_</t>
  </si>
  <si>
    <t>3526372250414883_</t>
  </si>
  <si>
    <t>7485844663970342_</t>
  </si>
  <si>
    <t>8607600956147774_</t>
  </si>
  <si>
    <t>5910431753763126_</t>
  </si>
  <si>
    <t>3219511342084850_</t>
  </si>
  <si>
    <t>6731224714875189_</t>
  </si>
  <si>
    <t>1371655401246025_</t>
  </si>
  <si>
    <t>3646213257531635_</t>
  </si>
  <si>
    <t>5905462857977685_</t>
  </si>
  <si>
    <t>8225197259051435_</t>
  </si>
  <si>
    <t>5202632544273208_</t>
  </si>
  <si>
    <t>1227108987832996_</t>
  </si>
  <si>
    <t>1366292529180063_</t>
  </si>
  <si>
    <t>4884567694688676_</t>
  </si>
  <si>
    <t>1750719024975953_</t>
  </si>
  <si>
    <t>2156488642571508_</t>
  </si>
  <si>
    <t>4768072155827866_</t>
  </si>
  <si>
    <t>1879506651332627_</t>
  </si>
  <si>
    <t>1570747495145083_</t>
  </si>
  <si>
    <t>6747862079106271_</t>
  </si>
  <si>
    <t>4625982686285451_</t>
  </si>
  <si>
    <t>5735103747947747_</t>
  </si>
  <si>
    <t>5919052459766778_</t>
  </si>
  <si>
    <t>6591016959732539_</t>
  </si>
  <si>
    <t>3155918598829080_</t>
  </si>
  <si>
    <t>4664143957060673_</t>
  </si>
  <si>
    <t>7114912916401893_</t>
  </si>
  <si>
    <t>2391206435311573_</t>
  </si>
  <si>
    <t>4616080792224950_</t>
  </si>
  <si>
    <t>3717849378193835_</t>
  </si>
  <si>
    <t>3353690518647710_</t>
  </si>
  <si>
    <t>5349132266219598_</t>
  </si>
  <si>
    <t>5687544464388396_</t>
  </si>
  <si>
    <t>2303174669847079_</t>
  </si>
  <si>
    <t>5272201130850558_</t>
  </si>
  <si>
    <t>2106478069012608_</t>
  </si>
  <si>
    <t>3298453678726350_</t>
  </si>
  <si>
    <t>7280997039286889_</t>
  </si>
  <si>
    <t>6182621773731679_</t>
  </si>
  <si>
    <t>3907709696166311_</t>
  </si>
  <si>
    <t>1653274590642717_</t>
  </si>
  <si>
    <t>2570086788624781_</t>
  </si>
  <si>
    <t>8596381527017551_</t>
  </si>
  <si>
    <t>7870149597628688_</t>
  </si>
  <si>
    <t>3424605536800778_</t>
  </si>
  <si>
    <t>2342776472254882_</t>
  </si>
  <si>
    <t>8159075537804582_</t>
  </si>
  <si>
    <t>1825197761387700_</t>
  </si>
  <si>
    <t>2147562197025581_</t>
  </si>
  <si>
    <t>1796193609548970_</t>
  </si>
  <si>
    <t>3165249067380147_</t>
  </si>
  <si>
    <t>3483650074602909_</t>
  </si>
  <si>
    <t>4867942048708648_</t>
  </si>
  <si>
    <t>4195314381625508_</t>
  </si>
  <si>
    <t>2456048023573208_</t>
  </si>
  <si>
    <t>3258800336243899_</t>
  </si>
  <si>
    <t>5425533189750183_</t>
  </si>
  <si>
    <t>4476392095222727_</t>
  </si>
  <si>
    <t>8318464511923450_</t>
  </si>
  <si>
    <t>4681315297321174_</t>
  </si>
  <si>
    <t>7587769653659013_</t>
  </si>
  <si>
    <t>6383155031899526_</t>
  </si>
  <si>
    <t>5260382493152001_</t>
  </si>
  <si>
    <t>3717420783661207_</t>
  </si>
  <si>
    <t>6454480946894717_</t>
  </si>
  <si>
    <t>3607017208714038_</t>
  </si>
  <si>
    <t>8760156045859457_</t>
  </si>
  <si>
    <t>3231233781929016_</t>
  </si>
  <si>
    <t>2323449846879753_</t>
  </si>
  <si>
    <t>7521115387819905_</t>
  </si>
  <si>
    <t>4251646584602277_</t>
  </si>
  <si>
    <t>7525106048799881_</t>
  </si>
  <si>
    <t>1794204680695510_</t>
  </si>
  <si>
    <t>2303317064044941_</t>
  </si>
  <si>
    <t>4208884082021401_</t>
  </si>
  <si>
    <t>1678879492024508_</t>
  </si>
  <si>
    <t>6437291398057682_</t>
  </si>
  <si>
    <t>3209482161960462_</t>
  </si>
  <si>
    <t>3348607637824367_</t>
  </si>
  <si>
    <t>7368746741535883_</t>
  </si>
  <si>
    <t>6679265379538432_</t>
  </si>
  <si>
    <t>8795800084665443_</t>
  </si>
  <si>
    <t>7337820385945410_</t>
  </si>
  <si>
    <t>7920594940115798_</t>
  </si>
  <si>
    <t>2356287686558962_</t>
  </si>
  <si>
    <t>5755115702427422_</t>
  </si>
  <si>
    <t>2793713764960028_</t>
  </si>
  <si>
    <t>6139389193252353_</t>
  </si>
  <si>
    <t>8556721472083641_</t>
  </si>
  <si>
    <t>5638019955878459_</t>
  </si>
  <si>
    <t>7438379554779863_</t>
  </si>
  <si>
    <t>6319122936817398_</t>
  </si>
  <si>
    <t>7290539033621359_</t>
  </si>
  <si>
    <t>2748920010379213_</t>
  </si>
  <si>
    <t>7187433474259177_</t>
  </si>
  <si>
    <t>6241886894113613_</t>
  </si>
  <si>
    <t>2557992135341508_</t>
  </si>
  <si>
    <t>7900414965125207_</t>
  </si>
  <si>
    <t>8806981163841524_</t>
  </si>
  <si>
    <t>1628890517256506_</t>
  </si>
  <si>
    <t>6884585179380903_</t>
  </si>
  <si>
    <t>1448025760379567_</t>
  </si>
  <si>
    <t>7806734837972601_</t>
  </si>
  <si>
    <t>8291455391581019_</t>
  </si>
  <si>
    <t>6887081463331884_</t>
  </si>
  <si>
    <t>3748118510612568_</t>
  </si>
  <si>
    <t>1877264053629692_</t>
  </si>
  <si>
    <t>2730348438306223_</t>
  </si>
  <si>
    <t>4101339662499207_</t>
  </si>
  <si>
    <t>2799561051762598_</t>
  </si>
  <si>
    <t>7556803640169427_</t>
  </si>
  <si>
    <t>6838309822536168_</t>
  </si>
  <si>
    <t>3501022968122836_</t>
  </si>
  <si>
    <t>8598008883973410_</t>
  </si>
  <si>
    <t>8962228656526972_</t>
  </si>
  <si>
    <t>5857665839609231_</t>
  </si>
  <si>
    <t>7903853545070994_</t>
  </si>
  <si>
    <t>6392952852712545_</t>
  </si>
  <si>
    <t>7718890984320148_</t>
  </si>
  <si>
    <t>3238445782755974_</t>
  </si>
  <si>
    <t>2400602593294118_</t>
  </si>
  <si>
    <t>8630175099072036_</t>
  </si>
  <si>
    <t>5298652355772976_</t>
  </si>
  <si>
    <t>4719207129512569_</t>
  </si>
  <si>
    <t>8619455274973611_</t>
  </si>
  <si>
    <t>2501542250690845_</t>
  </si>
  <si>
    <t>5663917731075761_</t>
  </si>
  <si>
    <t>2793759830721172_</t>
  </si>
  <si>
    <t>8849646013376320_</t>
  </si>
  <si>
    <t>5157022503874112_</t>
  </si>
  <si>
    <t>1731917732690966_</t>
  </si>
  <si>
    <t>7270166392901582_</t>
  </si>
  <si>
    <t>6539088175068878_</t>
  </si>
  <si>
    <t>1526278646855475_</t>
  </si>
  <si>
    <t>3493119673582450_</t>
  </si>
  <si>
    <t>6328074366117035_</t>
  </si>
  <si>
    <t>5317667458327354_</t>
  </si>
  <si>
    <t>5512678380111282_</t>
  </si>
  <si>
    <t>8584050934575854_</t>
  </si>
  <si>
    <t>8813908558341903_</t>
  </si>
  <si>
    <t>4337134431204378_</t>
  </si>
  <si>
    <t>5473218929429688_</t>
  </si>
  <si>
    <t>3275187374519698_</t>
  </si>
  <si>
    <t>1790387780740486_</t>
  </si>
  <si>
    <t>7311313474678365_</t>
  </si>
  <si>
    <t>8457261617023483_</t>
  </si>
  <si>
    <t>5580196937883759_</t>
  </si>
  <si>
    <t>2769388155676866_</t>
  </si>
  <si>
    <t>7108848107345390_</t>
  </si>
  <si>
    <t>5279257040759761_</t>
  </si>
  <si>
    <t>3369252387964725_</t>
  </si>
  <si>
    <t>4670014351536424_</t>
  </si>
  <si>
    <t>4389751139562032_</t>
  </si>
  <si>
    <t>7820264716172674_</t>
  </si>
  <si>
    <t>5693614461232032_</t>
  </si>
  <si>
    <t>7448631043405565_</t>
  </si>
  <si>
    <t>1524431803164258_</t>
  </si>
  <si>
    <t>8821643525441855_</t>
  </si>
  <si>
    <t>5515310111121069_</t>
  </si>
  <si>
    <t>5122217259291530_</t>
  </si>
  <si>
    <t>4766656621470676_</t>
  </si>
  <si>
    <t>5670136260271672_</t>
  </si>
  <si>
    <t>5913797226409374_</t>
  </si>
  <si>
    <t>4393085309504606_</t>
  </si>
  <si>
    <t>8244277119405198_</t>
  </si>
  <si>
    <t>2198473645234975_</t>
  </si>
  <si>
    <t>2587982101136539_</t>
  </si>
  <si>
    <t>7337345349770452_</t>
  </si>
  <si>
    <t>7869815219700741_</t>
  </si>
  <si>
    <t>6643014416970709_</t>
  </si>
  <si>
    <t>8193487633008890_</t>
  </si>
  <si>
    <t>7147588726181075_</t>
  </si>
  <si>
    <t>7378320090767235_</t>
  </si>
  <si>
    <t>1405592837009029_</t>
  </si>
  <si>
    <t>5401741001847171_</t>
  </si>
  <si>
    <t>2457710281621149_</t>
  </si>
  <si>
    <t>6832664928555867_</t>
  </si>
  <si>
    <t>6490216083138984_</t>
  </si>
  <si>
    <t>6481256403216918_</t>
  </si>
  <si>
    <t>8322374349014326_</t>
  </si>
  <si>
    <t>1878694501927263_</t>
  </si>
  <si>
    <t>1540778689977537_</t>
  </si>
  <si>
    <t>3678829787040248_</t>
  </si>
  <si>
    <t>8297214981391275_</t>
  </si>
  <si>
    <t>3350959333502404_</t>
  </si>
  <si>
    <t>4400967738845608_</t>
  </si>
  <si>
    <t>3686371939623575_</t>
  </si>
  <si>
    <t>6825328617259058_</t>
  </si>
  <si>
    <t>7257147284281151_</t>
  </si>
  <si>
    <t>1328817531436754_</t>
  </si>
  <si>
    <t>8105732380506035_</t>
  </si>
  <si>
    <t>5169701156927015_</t>
  </si>
  <si>
    <t>4364689851670105_</t>
  </si>
  <si>
    <t>1857297725532368_</t>
  </si>
  <si>
    <t>7507970447240488_</t>
  </si>
  <si>
    <t>5764352018702418_</t>
  </si>
  <si>
    <t>1777055859883889_</t>
  </si>
  <si>
    <t>5722480362504478_</t>
  </si>
  <si>
    <t>3190504492573419_</t>
  </si>
  <si>
    <t>2676192711285221_</t>
  </si>
  <si>
    <t>5647704824502375_</t>
  </si>
  <si>
    <t>7760529596652994_</t>
  </si>
  <si>
    <t>7827058501057654_</t>
  </si>
  <si>
    <t>7847159149393603_</t>
  </si>
  <si>
    <t>6168353847566484_</t>
  </si>
  <si>
    <t>1317436582811666_</t>
  </si>
  <si>
    <t>8918440129402926_</t>
  </si>
  <si>
    <t>6318949402474762_</t>
  </si>
  <si>
    <t>5270952325356409_</t>
  </si>
  <si>
    <t>6439649341555041_</t>
  </si>
  <si>
    <t>7367351570796500_</t>
  </si>
  <si>
    <t>7656562148873022_</t>
  </si>
  <si>
    <t>7381462598265482_</t>
  </si>
  <si>
    <t>1569563071843339_</t>
  </si>
  <si>
    <t>6754056771436352_</t>
  </si>
  <si>
    <t>2637512679468992_</t>
  </si>
  <si>
    <t>8155148433993011_</t>
  </si>
  <si>
    <t>3672947110500832_</t>
  </si>
  <si>
    <t>8443900302611660_</t>
  </si>
  <si>
    <t>8179810759676176_</t>
  </si>
  <si>
    <t>4463755634058145_</t>
  </si>
  <si>
    <t>7695687088724665_</t>
  </si>
  <si>
    <t>2870917212569247_</t>
  </si>
  <si>
    <t>7342179244849881_</t>
  </si>
  <si>
    <t>2248482068116230_</t>
  </si>
  <si>
    <t>7160193539470012_</t>
  </si>
  <si>
    <t>8676341694365232_</t>
  </si>
  <si>
    <t>2596055905450575_</t>
  </si>
  <si>
    <t>1415950833236161_</t>
  </si>
  <si>
    <t>7542645293727187_</t>
  </si>
  <si>
    <t>7930823334110929_</t>
  </si>
  <si>
    <t>1861181483717409_</t>
  </si>
  <si>
    <t>4245545306515755_</t>
  </si>
  <si>
    <t>2896608501556425_</t>
  </si>
  <si>
    <t>1762342824348462_</t>
  </si>
  <si>
    <t>1709658027511320_</t>
  </si>
  <si>
    <t>6617218096940037_</t>
  </si>
  <si>
    <t>3692971983126445_</t>
  </si>
  <si>
    <t>3570320050065288_</t>
  </si>
  <si>
    <t>6741089687266631_</t>
  </si>
  <si>
    <t>5907732413687210_</t>
  </si>
  <si>
    <t>7872091168209517_</t>
  </si>
  <si>
    <t>6478057903044657_</t>
  </si>
  <si>
    <t>1868092916390103_</t>
  </si>
  <si>
    <t>6633977208478852_</t>
  </si>
  <si>
    <t>6570892581146508_</t>
  </si>
  <si>
    <t>6786109517171123_</t>
  </si>
  <si>
    <t>7895799187498756_</t>
  </si>
  <si>
    <t>1741630894723677_</t>
  </si>
  <si>
    <t>8866375259969211_</t>
  </si>
  <si>
    <t>8781025609086815_</t>
  </si>
  <si>
    <t>7265342421597006_</t>
  </si>
  <si>
    <t>8802446971582766_</t>
  </si>
  <si>
    <t>2389786201363595_</t>
  </si>
  <si>
    <t>8193651404721750_</t>
  </si>
  <si>
    <t>5724958007791309_</t>
  </si>
  <si>
    <t>4724272040015438_</t>
  </si>
  <si>
    <t>1908556294952121_</t>
  </si>
  <si>
    <t>4690274662760096_</t>
  </si>
  <si>
    <t>8248235066647486_</t>
  </si>
  <si>
    <t>8643834723138675_</t>
  </si>
  <si>
    <t>7816019457864349_</t>
  </si>
  <si>
    <t>4742017228089034_</t>
  </si>
  <si>
    <t>4877167214495928_</t>
  </si>
  <si>
    <t>7437790829262276_</t>
  </si>
  <si>
    <t>5141205705627111_</t>
  </si>
  <si>
    <t>2775294313887538_</t>
  </si>
  <si>
    <t>4437086036815674_</t>
  </si>
  <si>
    <t>8254956393958094_</t>
  </si>
  <si>
    <t>8745394398251413_</t>
  </si>
  <si>
    <t>8190959570875548_</t>
  </si>
  <si>
    <t>6605496528907571_</t>
  </si>
  <si>
    <t>4848867142117662_</t>
  </si>
  <si>
    <t>2519199546758929_</t>
  </si>
  <si>
    <t>5570742777010659_</t>
  </si>
  <si>
    <t>4498649974480547_</t>
  </si>
  <si>
    <t>6313404642169478_</t>
  </si>
  <si>
    <t>5397290677690328_</t>
  </si>
  <si>
    <t>4514986425206203_</t>
  </si>
  <si>
    <t>3281298878460341_</t>
  </si>
  <si>
    <t>6393620590096719_</t>
  </si>
  <si>
    <t>7899375054350888_</t>
  </si>
  <si>
    <t>2837739132132298_</t>
  </si>
  <si>
    <t>5731657836029241_</t>
  </si>
  <si>
    <t>1485562483930856_</t>
  </si>
  <si>
    <t>1571681929220016_</t>
  </si>
  <si>
    <t>2452048614868195_</t>
  </si>
  <si>
    <t>7212456645157364_</t>
  </si>
  <si>
    <t>5661986885150032_</t>
  </si>
  <si>
    <t>2558116547185731_</t>
  </si>
  <si>
    <t>2811326054711471_</t>
  </si>
  <si>
    <t>8762811158162702_</t>
  </si>
  <si>
    <t>5853041987797655_</t>
  </si>
  <si>
    <t>6576375480169703_</t>
  </si>
  <si>
    <t>4549702039425037_</t>
  </si>
  <si>
    <t>7440508180366676_</t>
  </si>
  <si>
    <t>2133821819172702_</t>
  </si>
  <si>
    <t>1601674465493989_</t>
  </si>
  <si>
    <t>8370992688605738_</t>
  </si>
  <si>
    <t>5316607275302972_</t>
  </si>
  <si>
    <t>6744893354433072_</t>
  </si>
  <si>
    <t>6487441040171177_</t>
  </si>
  <si>
    <t>3720651815976928_</t>
  </si>
  <si>
    <t>8794477605262003_</t>
  </si>
  <si>
    <t>7843819057113650_</t>
  </si>
  <si>
    <t>4792267750025539_</t>
  </si>
  <si>
    <t>5861741838645710_</t>
  </si>
  <si>
    <t>4881342897745411_</t>
  </si>
  <si>
    <t>7433910257280023_</t>
  </si>
  <si>
    <t>6921719522883185_</t>
  </si>
  <si>
    <t>2830954325784077_</t>
  </si>
  <si>
    <t>2560565682214823_</t>
  </si>
  <si>
    <t>6756563428971720_</t>
  </si>
  <si>
    <t>6411111183228569_</t>
  </si>
  <si>
    <t>1607161646814713_</t>
  </si>
  <si>
    <t>2522937199567156_</t>
  </si>
  <si>
    <t>5506396596146256_</t>
  </si>
  <si>
    <t>7525659135344027_</t>
  </si>
  <si>
    <t>6873712466248029_</t>
  </si>
  <si>
    <t>1467566945222010_</t>
  </si>
  <si>
    <t>2729854849609911_</t>
  </si>
  <si>
    <t>8543973467794166_</t>
  </si>
  <si>
    <t>7415373924054865_</t>
  </si>
  <si>
    <t>7777576678884567_</t>
  </si>
  <si>
    <t>5296684577743317_</t>
  </si>
  <si>
    <t>2600643743331750_</t>
  </si>
  <si>
    <t>2819243029992157_</t>
  </si>
  <si>
    <t>4725918572897396_</t>
  </si>
  <si>
    <t>8780000477945695_</t>
  </si>
  <si>
    <t>7958180710752503_</t>
  </si>
  <si>
    <t>1829441318368756_</t>
  </si>
  <si>
    <t>8709016920161314_</t>
  </si>
  <si>
    <t>3857745788146772_</t>
  </si>
  <si>
    <t>4851207205303108_</t>
  </si>
  <si>
    <t>7832715856346189_</t>
  </si>
  <si>
    <t>6642875434132652_</t>
  </si>
  <si>
    <t>2508809554848368_</t>
  </si>
  <si>
    <t>1652584770637199_</t>
  </si>
  <si>
    <t>1231140819118017_</t>
  </si>
  <si>
    <t>3256871089199670_</t>
  </si>
  <si>
    <t>2377553962848004_</t>
  </si>
  <si>
    <t>6290050515383421_</t>
  </si>
  <si>
    <t>4787822462261925_</t>
  </si>
  <si>
    <t>3189256114027350_</t>
  </si>
  <si>
    <t>6717182258604115_</t>
  </si>
  <si>
    <t>8794782571929189_</t>
  </si>
  <si>
    <t>4910851170910383_</t>
  </si>
  <si>
    <t>3634489677584790_</t>
  </si>
  <si>
    <t>6111832957317481_</t>
  </si>
  <si>
    <t>6123652094438779_</t>
  </si>
  <si>
    <t>8162851148928252_</t>
  </si>
  <si>
    <t>3495231976247353_</t>
  </si>
  <si>
    <t>8244404921724785_</t>
  </si>
  <si>
    <t>4154663311731127_</t>
  </si>
  <si>
    <t>5218892923582553_</t>
  </si>
  <si>
    <t>5692682528850001_</t>
  </si>
  <si>
    <t>4505380139066379_</t>
  </si>
  <si>
    <t>4158179514544175_</t>
  </si>
  <si>
    <t>3668632821027768_</t>
  </si>
  <si>
    <t>1398034459402787_</t>
  </si>
  <si>
    <t>2278362469560169_</t>
  </si>
  <si>
    <t>5316550658195874_</t>
  </si>
  <si>
    <t>5793488831150447_</t>
  </si>
  <si>
    <t>4631126948411605_</t>
  </si>
  <si>
    <t>6727367901465287_</t>
  </si>
  <si>
    <t>6885257241422991_</t>
  </si>
  <si>
    <t>2403989973757178_</t>
  </si>
  <si>
    <t>7510683766564855_</t>
  </si>
  <si>
    <t>8474144474272288_</t>
  </si>
  <si>
    <t>3870606810982488_</t>
  </si>
  <si>
    <t>5575856116858816_</t>
  </si>
  <si>
    <t>8307488333385356_</t>
  </si>
  <si>
    <t>1778656262619730_</t>
  </si>
  <si>
    <t>8231371675283437_</t>
  </si>
  <si>
    <t>7918626428085749_</t>
  </si>
  <si>
    <t>4162277966657948_</t>
  </si>
  <si>
    <t>8155670888106724_</t>
  </si>
  <si>
    <t>3619439137041790_</t>
  </si>
  <si>
    <t>3389626463685461_</t>
  </si>
  <si>
    <t>5482929232712019_</t>
  </si>
  <si>
    <t>3679954225646171_</t>
  </si>
  <si>
    <t>3567699748341823_</t>
  </si>
  <si>
    <t>1349917377581375_</t>
  </si>
  <si>
    <t>6846016356792430_</t>
  </si>
  <si>
    <t>7575055905029944_</t>
  </si>
  <si>
    <t>5872428174179644_</t>
  </si>
  <si>
    <t>3347338696140493_</t>
  </si>
  <si>
    <t>4108412707588690_</t>
  </si>
  <si>
    <t>1177285029308683_</t>
  </si>
  <si>
    <t>7310404495554088_</t>
  </si>
  <si>
    <t>5233131772380655_</t>
  </si>
  <si>
    <t>8821881172454233_</t>
  </si>
  <si>
    <t>7377688760835298_</t>
  </si>
  <si>
    <t>2169274409801754_</t>
  </si>
  <si>
    <t>4845338650887604_</t>
  </si>
  <si>
    <t>5891759723138366_</t>
  </si>
  <si>
    <t>3239436837357553_</t>
  </si>
  <si>
    <t>7448729165870515_</t>
  </si>
  <si>
    <t>6783715997943004_</t>
  </si>
  <si>
    <t>3510183976427866_</t>
  </si>
  <si>
    <t>2720023833951279_</t>
  </si>
  <si>
    <t>8737117593970048_</t>
  </si>
  <si>
    <t>3209884567676109_</t>
  </si>
  <si>
    <t>1163659702138711_</t>
  </si>
  <si>
    <t>3763450358545324_</t>
  </si>
  <si>
    <t>7598939012871827_</t>
  </si>
  <si>
    <t>2607936994674748_</t>
  </si>
  <si>
    <t>2539702517532824_</t>
  </si>
  <si>
    <t>2209423072420313_</t>
  </si>
  <si>
    <t>6779142096762394_</t>
  </si>
  <si>
    <t>7833173526254019_</t>
  </si>
  <si>
    <t>2121871339470661_</t>
  </si>
  <si>
    <t>5517561964604574_</t>
  </si>
  <si>
    <t>2101327496029386_</t>
  </si>
  <si>
    <t>5274769300569786_</t>
  </si>
  <si>
    <t>7103622121978559_</t>
  </si>
  <si>
    <t>5162533540792652_</t>
  </si>
  <si>
    <t>6374739895848440_</t>
  </si>
  <si>
    <t>4156861941359522_</t>
  </si>
  <si>
    <t>1454607916541786_</t>
  </si>
  <si>
    <t>1298660523100422_</t>
  </si>
  <si>
    <t>8901128896947193_</t>
  </si>
  <si>
    <t>7116010245998993_</t>
  </si>
  <si>
    <t>3122353925392717_</t>
  </si>
  <si>
    <t>5460992390435331_</t>
  </si>
  <si>
    <t>1333165505805235_</t>
  </si>
  <si>
    <t>3345747989983614_</t>
  </si>
  <si>
    <t>5521090052366578_</t>
  </si>
  <si>
    <t>6456941896104998_</t>
  </si>
  <si>
    <t>6591900321997533_</t>
  </si>
  <si>
    <t>1398092035639899_</t>
  </si>
  <si>
    <t>2804164617109307_</t>
  </si>
  <si>
    <t>6356545749468130_</t>
  </si>
  <si>
    <t>5639027332682206_</t>
  </si>
  <si>
    <t>2696743029589353_</t>
  </si>
  <si>
    <t>7175123258801374_</t>
  </si>
  <si>
    <t>8575632538707700_</t>
  </si>
  <si>
    <t>3820462883617767_</t>
  </si>
  <si>
    <t>6490355186423720_</t>
  </si>
  <si>
    <t>5869826681245933_</t>
  </si>
  <si>
    <t>7157835628791116_</t>
  </si>
  <si>
    <t>4264044267220852_</t>
  </si>
  <si>
    <t>7177153334079824_</t>
  </si>
  <si>
    <t>2380633607851183_</t>
  </si>
  <si>
    <t>2848081521775979_</t>
  </si>
  <si>
    <t>8479473306196404_</t>
  </si>
  <si>
    <t>7117933127925812_</t>
  </si>
  <si>
    <t>6330596447995201_</t>
  </si>
  <si>
    <t>3623796863273913_</t>
  </si>
  <si>
    <t>2408820017749838_</t>
  </si>
  <si>
    <t>7383917340665260_</t>
  </si>
  <si>
    <t>8506657384504078_</t>
  </si>
  <si>
    <t>7415618604720590_</t>
  </si>
  <si>
    <t>1154728363416547_</t>
  </si>
  <si>
    <t>4651439258058204_</t>
  </si>
  <si>
    <t>2871128578944525_</t>
  </si>
  <si>
    <t>8290763356661562_</t>
  </si>
  <si>
    <t>7563896702883954_</t>
  </si>
  <si>
    <t>7310959022281845_</t>
  </si>
  <si>
    <t>6647113776548622_</t>
  </si>
  <si>
    <t>2436168801947236_</t>
  </si>
  <si>
    <t>7475170988980433_</t>
  </si>
  <si>
    <t>2524916360273524_</t>
  </si>
  <si>
    <t>1323536792033173_</t>
  </si>
  <si>
    <t>8873604775026360_</t>
  </si>
  <si>
    <t>3583053591503864_</t>
  </si>
  <si>
    <t>6410913526999066_</t>
  </si>
  <si>
    <t>8170316880784327_</t>
  </si>
  <si>
    <t>6150425014603812_</t>
  </si>
  <si>
    <t>3472042874854545_</t>
  </si>
  <si>
    <t>7331101253353130_</t>
  </si>
  <si>
    <t>1788409379532468_</t>
  </si>
  <si>
    <t>2905590974696958_</t>
  </si>
  <si>
    <t>4206978128967869_</t>
  </si>
  <si>
    <t>3787363751641334_</t>
  </si>
  <si>
    <t>1132479121845910_</t>
  </si>
  <si>
    <t>5614173383614180_</t>
  </si>
  <si>
    <t>2843262159725960_</t>
  </si>
  <si>
    <t>3820839729262841_</t>
  </si>
  <si>
    <t>4207407325575797_</t>
  </si>
  <si>
    <t>6672864439504225_</t>
  </si>
  <si>
    <t>7123647563339454_</t>
  </si>
  <si>
    <t>7615752108716264_</t>
  </si>
  <si>
    <t>4332229653942924_</t>
  </si>
  <si>
    <t>5138609395598480_</t>
  </si>
  <si>
    <t>7586264843149494_</t>
  </si>
  <si>
    <t>3308804598951048_</t>
  </si>
  <si>
    <t>3574454066197142_</t>
  </si>
  <si>
    <t>4816371091851371_</t>
  </si>
  <si>
    <t>1673466281485306_</t>
  </si>
  <si>
    <t>2212960230368770_</t>
  </si>
  <si>
    <t>7590161418407146_</t>
  </si>
  <si>
    <t>4170461155618763_</t>
  </si>
  <si>
    <t>6534834969454592_</t>
  </si>
  <si>
    <t>7757240539028512_</t>
  </si>
  <si>
    <t>6100297818799186_</t>
  </si>
  <si>
    <t>2577426386595121_</t>
  </si>
  <si>
    <t>4465346439738561_</t>
  </si>
  <si>
    <t>5616072135330376_</t>
  </si>
  <si>
    <t>3559947995455212_</t>
  </si>
  <si>
    <t>6460638671050499_</t>
  </si>
  <si>
    <t>8948138291569994_</t>
  </si>
  <si>
    <t>8366697057563330_</t>
  </si>
  <si>
    <t>8691198121859518_</t>
  </si>
  <si>
    <t>1625138383231720_</t>
  </si>
  <si>
    <t>5552082754542354_</t>
  </si>
  <si>
    <t>4398018621754055_</t>
  </si>
  <si>
    <t>2387965832226251_</t>
  </si>
  <si>
    <t>7337544303260207_</t>
  </si>
  <si>
    <t>4913354931749070_</t>
  </si>
  <si>
    <t>3355961697782976_</t>
  </si>
  <si>
    <t>3285274583527744_</t>
  </si>
  <si>
    <t>4625698666490205_</t>
  </si>
  <si>
    <t>5357088845355489_</t>
  </si>
  <si>
    <t>4915997409417536_</t>
  </si>
  <si>
    <t>5880701766740243_</t>
  </si>
  <si>
    <t>1909922258128511_</t>
  </si>
  <si>
    <t>3658557349194301_</t>
  </si>
  <si>
    <t>7915145151033191_</t>
  </si>
  <si>
    <t>1480020077199162_</t>
  </si>
  <si>
    <t>1433930159141172_</t>
  </si>
  <si>
    <t>7679144739618906_</t>
  </si>
  <si>
    <t>3608982503080719_</t>
  </si>
  <si>
    <t>6899067576916305_</t>
  </si>
  <si>
    <t>6153234253140354_</t>
  </si>
  <si>
    <t>3776931135886227_</t>
  </si>
  <si>
    <t>5131655641973237_</t>
  </si>
  <si>
    <t>3275943889384244_</t>
  </si>
  <si>
    <t>5864463361480741_</t>
  </si>
  <si>
    <t>6216239716328640_</t>
  </si>
  <si>
    <t>8912784691068370_</t>
  </si>
  <si>
    <t>2699455120071809_</t>
  </si>
  <si>
    <t>3585798759026338_</t>
  </si>
  <si>
    <t>3139839636612589_</t>
  </si>
  <si>
    <t>1917898655087544_</t>
  </si>
  <si>
    <t>4762861078261510_</t>
  </si>
  <si>
    <t>1435024018137164_</t>
  </si>
  <si>
    <t>5475135011457443_</t>
  </si>
  <si>
    <t>6338168493049759_</t>
  </si>
  <si>
    <t>5204485843231135_</t>
  </si>
  <si>
    <t>8820005608306075_</t>
  </si>
  <si>
    <t>6266096037700379_</t>
  </si>
  <si>
    <t>4482474177642803_</t>
  </si>
  <si>
    <t>7339772242321599_</t>
  </si>
  <si>
    <t>4358531798569734_</t>
  </si>
  <si>
    <t>6249485845594763_</t>
  </si>
  <si>
    <t>6758837888191655_</t>
  </si>
  <si>
    <t>6730050609049774_</t>
  </si>
  <si>
    <t>4225661140217629_</t>
  </si>
  <si>
    <t>3125796975585376_</t>
  </si>
  <si>
    <t>3645067036661197_</t>
  </si>
  <si>
    <t>3367331880421843_</t>
  </si>
  <si>
    <t>5801580333582830_</t>
  </si>
  <si>
    <t>8844629405311780_</t>
  </si>
  <si>
    <t>1636031839448677_</t>
  </si>
  <si>
    <t>6682397243894014_</t>
  </si>
  <si>
    <t>4263200448192162_</t>
  </si>
  <si>
    <t>5782234328880994_</t>
  </si>
  <si>
    <t>7444268732610882_</t>
  </si>
  <si>
    <t>1207296394054311_</t>
  </si>
  <si>
    <t>2643714387874658_</t>
  </si>
  <si>
    <t>3726389972431701_</t>
  </si>
  <si>
    <t>3877050773772234_</t>
  </si>
  <si>
    <t>7175622834891032_</t>
  </si>
  <si>
    <t>5683106086398008_</t>
  </si>
  <si>
    <t>6802791568345240_</t>
  </si>
  <si>
    <t>3317188797349960_</t>
  </si>
  <si>
    <t>2867200302199334_</t>
  </si>
  <si>
    <t>3586002829513236_</t>
  </si>
  <si>
    <t>3258647243500244_</t>
  </si>
  <si>
    <t>5277111394099874_</t>
  </si>
  <si>
    <t>5700228346522548_</t>
  </si>
  <si>
    <t>8521639705548546_</t>
  </si>
  <si>
    <t>1498363380411830_</t>
  </si>
  <si>
    <t>1770067866155935_</t>
  </si>
  <si>
    <t>7650878494648913_</t>
  </si>
  <si>
    <t>7849356016443930_</t>
  </si>
  <si>
    <t>3570732169022145_</t>
  </si>
  <si>
    <t>4353583174659486_</t>
  </si>
  <si>
    <t>7135496734245055_</t>
  </si>
  <si>
    <t>7386753822973144_</t>
  </si>
  <si>
    <t>5415853336384015_</t>
  </si>
  <si>
    <t>7659121118221389_</t>
  </si>
  <si>
    <t>4392395513579483_</t>
  </si>
  <si>
    <t>3321133407590842_</t>
  </si>
  <si>
    <t>4753939208837751_</t>
  </si>
  <si>
    <t>4268283368495291_</t>
  </si>
  <si>
    <t>2291928825373182_</t>
  </si>
  <si>
    <t>2130284804191611_</t>
  </si>
  <si>
    <t>5723622552672237_</t>
  </si>
  <si>
    <t>3436271401282263_</t>
  </si>
  <si>
    <t>3449126150204361_</t>
  </si>
  <si>
    <t>2429910900010599_</t>
  </si>
  <si>
    <t>7905937718319541_</t>
  </si>
  <si>
    <t>1203157260806249_</t>
  </si>
  <si>
    <t>1590091908198276_</t>
  </si>
  <si>
    <t>3377649278127143_</t>
  </si>
  <si>
    <t>1567999708845009_</t>
  </si>
  <si>
    <t>5602529134637245_</t>
  </si>
  <si>
    <t>7821707992724504_</t>
  </si>
  <si>
    <t>7721661290173638_</t>
  </si>
  <si>
    <t>2878254757747078_</t>
  </si>
  <si>
    <t>5253491294229858_</t>
  </si>
  <si>
    <t>8762778906617808_</t>
  </si>
  <si>
    <t>3807886158466308_</t>
  </si>
  <si>
    <t>4466682675484117_</t>
  </si>
  <si>
    <t>4544729244601598_</t>
  </si>
  <si>
    <t>1787833716226821_</t>
  </si>
  <si>
    <t>2755517880310697_</t>
  </si>
  <si>
    <t>8519163076045699_</t>
  </si>
  <si>
    <t>2375472046680436_</t>
  </si>
  <si>
    <t>7324641810734296_</t>
  </si>
  <si>
    <t>4795856127510811_</t>
  </si>
  <si>
    <t>7820324393950024_</t>
  </si>
  <si>
    <t>4728563658720757_</t>
  </si>
  <si>
    <t>2566057994807201_</t>
  </si>
  <si>
    <t>4327248338333554_</t>
  </si>
  <si>
    <t>3760357749302356_</t>
  </si>
  <si>
    <t>6330928357883401_</t>
  </si>
  <si>
    <t>2691515487775090_</t>
  </si>
  <si>
    <t>7717383650456316_</t>
  </si>
  <si>
    <t>8669445837630517_</t>
  </si>
  <si>
    <t>5612822615061416_</t>
  </si>
  <si>
    <t>1523961138096102_</t>
  </si>
  <si>
    <t>7867548121860849_</t>
  </si>
  <si>
    <t>5584637219770300_</t>
  </si>
  <si>
    <t>6652530368022330_</t>
  </si>
  <si>
    <t>7262596979348394_</t>
  </si>
  <si>
    <t>6128252448651399_</t>
  </si>
  <si>
    <t>8294064326146599_</t>
  </si>
  <si>
    <t>1371392233107950_</t>
  </si>
  <si>
    <t>1429326571598022_</t>
  </si>
  <si>
    <t>5507824275609914_</t>
  </si>
  <si>
    <t>3534186572396031_</t>
  </si>
  <si>
    <t>2287810172185231_</t>
  </si>
  <si>
    <t>2763879795982608_</t>
  </si>
  <si>
    <t>7123997608096268_</t>
  </si>
  <si>
    <t>5744578970773528_</t>
  </si>
  <si>
    <t>8191556412106960_</t>
  </si>
  <si>
    <t>3572435432639079_</t>
  </si>
  <si>
    <t>4332190823954762_</t>
  </si>
  <si>
    <t>6641375271890916_</t>
  </si>
  <si>
    <t>7773453177005283_</t>
  </si>
  <si>
    <t>1711945455928397_</t>
  </si>
  <si>
    <t>3985344319152118_</t>
  </si>
  <si>
    <t>8295391302543228_</t>
  </si>
  <si>
    <t>8229645760822110_</t>
  </si>
  <si>
    <t>8765315063435872_</t>
  </si>
  <si>
    <t>3365300256776675_</t>
  </si>
  <si>
    <t>8449852601075489_</t>
  </si>
  <si>
    <t>7194241781691925_</t>
  </si>
  <si>
    <t>3619612981524841_</t>
  </si>
  <si>
    <t>4786701359519117_</t>
  </si>
  <si>
    <t>3711035669045863_</t>
  </si>
  <si>
    <t>7807740074172540_</t>
  </si>
  <si>
    <t>4643977130822839_</t>
  </si>
  <si>
    <t>1371375843015280_</t>
  </si>
  <si>
    <t>2463389082718285_</t>
  </si>
  <si>
    <t>1381387928150072_</t>
  </si>
  <si>
    <t>8576300490385991_</t>
  </si>
  <si>
    <t>5166524839080816_</t>
  </si>
  <si>
    <t>1410218005982872_</t>
  </si>
  <si>
    <t>4831816774438583_</t>
  </si>
  <si>
    <t>7799711095941843_</t>
  </si>
  <si>
    <t>3257783035438820_</t>
  </si>
  <si>
    <t>8776165348697143_</t>
  </si>
  <si>
    <t>6805693079095411_</t>
  </si>
  <si>
    <t>4731872389942056_</t>
  </si>
  <si>
    <t>4273118850496385_</t>
  </si>
  <si>
    <t>2318550081044222_</t>
  </si>
  <si>
    <t>4104564847183856_</t>
  </si>
  <si>
    <t>6103371430452562_</t>
  </si>
  <si>
    <t>1785056110516236_</t>
  </si>
  <si>
    <t>8141826430662982_</t>
  </si>
  <si>
    <t>4670094806750475_</t>
  </si>
  <si>
    <t>5526064344085349_</t>
  </si>
  <si>
    <t>5847223778875663_</t>
  </si>
  <si>
    <t>1503501444579832_</t>
  </si>
  <si>
    <t>5797457001211455_</t>
  </si>
  <si>
    <t>3548343192150038_</t>
  </si>
  <si>
    <t>4709229584341103_</t>
  </si>
  <si>
    <t>4212441725568514_</t>
  </si>
  <si>
    <t>4661262439873314_</t>
  </si>
  <si>
    <t>5467495420125619_</t>
  </si>
  <si>
    <t>6659921633995642_</t>
  </si>
  <si>
    <t>1426744110275800_</t>
  </si>
  <si>
    <t>4338109677357292_</t>
  </si>
  <si>
    <t>6410738398238224_</t>
  </si>
  <si>
    <t>1225425774504731_</t>
  </si>
  <si>
    <t>3160019696331327_</t>
  </si>
  <si>
    <t>5290489917720705_</t>
  </si>
  <si>
    <t>5521526350925325_</t>
  </si>
  <si>
    <t>5124667494040928_</t>
  </si>
  <si>
    <t>2629347060872581_</t>
  </si>
  <si>
    <t>5246158591888892_</t>
  </si>
  <si>
    <t>1231214995045784_</t>
  </si>
  <si>
    <t>8264537823166661_</t>
  </si>
  <si>
    <t>4586509525523865_</t>
  </si>
  <si>
    <t>8110420527035380_</t>
  </si>
  <si>
    <t>1792020851668663_</t>
  </si>
  <si>
    <t>7504261639689686_</t>
  </si>
  <si>
    <t>3708985171748325_</t>
  </si>
  <si>
    <t>5523871858567020_</t>
  </si>
  <si>
    <t>8395766981175955_</t>
  </si>
  <si>
    <t>6242711035558535_</t>
  </si>
  <si>
    <t>5386252154637461_</t>
  </si>
  <si>
    <t>4101869513323732_</t>
  </si>
  <si>
    <t>4841402401254714_</t>
  </si>
  <si>
    <t>5168752869119763_</t>
  </si>
  <si>
    <t>7830360623319508_</t>
  </si>
  <si>
    <t>4131034680171249_</t>
  </si>
  <si>
    <t>6523885045764905_</t>
  </si>
  <si>
    <t>6726082820015064_</t>
  </si>
  <si>
    <t>3397771109246096_</t>
  </si>
  <si>
    <t>1215624475496361_</t>
  </si>
  <si>
    <t>7215889564995646_</t>
  </si>
  <si>
    <t>8360035837883330_</t>
  </si>
  <si>
    <t>3688683307499457_</t>
  </si>
  <si>
    <t>3202114932794388_</t>
  </si>
  <si>
    <t>3701289727755104_</t>
  </si>
  <si>
    <t>3419442132592168_</t>
  </si>
  <si>
    <t>3191351078183142_</t>
  </si>
  <si>
    <t>7660782898814306_</t>
  </si>
  <si>
    <t>4706938168771776_</t>
  </si>
  <si>
    <t>6124015484536581_</t>
  </si>
  <si>
    <t>1578903902279820_</t>
  </si>
  <si>
    <t>6572443169624163_</t>
  </si>
  <si>
    <t>2176347671390564_</t>
  </si>
  <si>
    <t>7442503605566141_</t>
  </si>
  <si>
    <t>6780793152275721_</t>
  </si>
  <si>
    <t>5376630497104455_</t>
  </si>
  <si>
    <t>1685480366254333_</t>
  </si>
  <si>
    <t>5107492748843006_</t>
  </si>
  <si>
    <t>6657862571045101_</t>
  </si>
  <si>
    <t>3666272359460776_</t>
  </si>
  <si>
    <t>2589424786107824_</t>
  </si>
  <si>
    <t>8396498531551961_</t>
  </si>
  <si>
    <t>3146446478902330_</t>
  </si>
  <si>
    <t>1797516480424061_</t>
  </si>
  <si>
    <t>1148145696324287_</t>
  </si>
  <si>
    <t>1431817853623282_</t>
  </si>
  <si>
    <t>7441114537085056_</t>
  </si>
  <si>
    <t>1281722298241370_</t>
  </si>
  <si>
    <t>8434499954652939_</t>
  </si>
  <si>
    <t>1123894745318049_</t>
  </si>
  <si>
    <t>8534878507627133_</t>
  </si>
  <si>
    <t>2210586592245822_</t>
  </si>
  <si>
    <t>3434896845661175_</t>
  </si>
  <si>
    <t>5356859254180517_</t>
  </si>
  <si>
    <t>2618148417617833_</t>
  </si>
  <si>
    <t>3461517019796235_</t>
  </si>
  <si>
    <t>8246056240985293_</t>
  </si>
  <si>
    <t>4669894703289183_</t>
  </si>
  <si>
    <t>8398944947866092_</t>
  </si>
  <si>
    <t>4593886660792760_</t>
  </si>
  <si>
    <t>8216357692650583_</t>
  </si>
  <si>
    <t>1664703156563886_</t>
  </si>
  <si>
    <t>5458159092639030_</t>
  </si>
  <si>
    <t>8812466100664152_</t>
  </si>
  <si>
    <t>1913167276983277_</t>
  </si>
  <si>
    <t>8426648509231321_</t>
  </si>
  <si>
    <t>8790305128761805_</t>
  </si>
  <si>
    <t>3103811341924537_</t>
  </si>
  <si>
    <t>2663564480688026_</t>
  </si>
  <si>
    <t>5578936560771783_</t>
  </si>
  <si>
    <t>4903839176012504_</t>
  </si>
  <si>
    <t>6748627780427464_</t>
  </si>
  <si>
    <t>6135421749096375_</t>
  </si>
  <si>
    <t>8217840759960768_</t>
  </si>
  <si>
    <t>4876889559449861_</t>
  </si>
  <si>
    <t>8182609562882012_</t>
  </si>
  <si>
    <t>5740487511137041_</t>
  </si>
  <si>
    <t>4852505827882821_</t>
  </si>
  <si>
    <t>2249129776487420_</t>
  </si>
  <si>
    <t>6889563661149450_</t>
  </si>
  <si>
    <t>3205210118687022_</t>
  </si>
  <si>
    <t>4135594978110698_</t>
  </si>
  <si>
    <t>8295870611886180_</t>
  </si>
  <si>
    <t>2818681843830958_</t>
  </si>
  <si>
    <t>8766246653039229_</t>
  </si>
  <si>
    <t>8258153343631496_</t>
  </si>
  <si>
    <t>1847637811719759_</t>
  </si>
  <si>
    <t>1151865442885051_</t>
  </si>
  <si>
    <t>1182865307821209_</t>
  </si>
  <si>
    <t>8646981133085595_</t>
  </si>
  <si>
    <t>5111643847994598_</t>
  </si>
  <si>
    <t>5367274342910734_</t>
  </si>
  <si>
    <t>3241236099859243_</t>
  </si>
  <si>
    <t>4774587575301519_</t>
  </si>
  <si>
    <t>4170460129466064_</t>
  </si>
  <si>
    <t>4626765606964970_</t>
  </si>
  <si>
    <t>8555318503773304_</t>
  </si>
  <si>
    <t>2759427359024333_</t>
  </si>
  <si>
    <t>1671826972767990_</t>
  </si>
  <si>
    <t>8497640964795348_</t>
  </si>
  <si>
    <t>5689053192810170_</t>
  </si>
  <si>
    <t>1329209519772273_</t>
  </si>
  <si>
    <t>8918818669164611_</t>
  </si>
  <si>
    <t>1869448951206629_</t>
  </si>
  <si>
    <t>3557841327592920_</t>
  </si>
  <si>
    <t>1577290649464487_</t>
  </si>
  <si>
    <t>5135461903649005_</t>
  </si>
  <si>
    <t>8465234807527216_</t>
  </si>
  <si>
    <t>4641554248962422_</t>
  </si>
  <si>
    <t>3453918359076283_</t>
  </si>
  <si>
    <t>2779247962297544_</t>
  </si>
  <si>
    <t>1606722542411029_</t>
  </si>
  <si>
    <t>7542962845169862_</t>
  </si>
  <si>
    <t>4343472154468011_</t>
  </si>
  <si>
    <t>4732929332889320_</t>
  </si>
  <si>
    <t>7125744628280127_</t>
  </si>
  <si>
    <t>4245707118756005_</t>
  </si>
  <si>
    <t>1737442891126617_</t>
  </si>
  <si>
    <t>4342387198250466_</t>
  </si>
  <si>
    <t>7866464849782802_</t>
  </si>
  <si>
    <t>7856879732136740_</t>
  </si>
  <si>
    <t>5600889060354649_</t>
  </si>
  <si>
    <t>8691931376242403_</t>
  </si>
  <si>
    <t>7913692637675042_</t>
  </si>
  <si>
    <t>8258258791276217_</t>
  </si>
  <si>
    <t>8429785678827848_</t>
  </si>
  <si>
    <t>6362069170320910_</t>
  </si>
  <si>
    <t>3875530112151320_</t>
  </si>
  <si>
    <t>5550876526613619_</t>
  </si>
  <si>
    <t>4123474034985680_</t>
  </si>
  <si>
    <t>3712124844457162_</t>
  </si>
  <si>
    <t>4429644065935773_</t>
  </si>
  <si>
    <t>3253349040876834_</t>
  </si>
  <si>
    <t>5723380294078395_</t>
  </si>
  <si>
    <t>6686075159463850_</t>
  </si>
  <si>
    <t>5683992710695283_</t>
  </si>
  <si>
    <t>6540023804905052_</t>
  </si>
  <si>
    <t>5671664526852392_</t>
  </si>
  <si>
    <t>7972255474045195_</t>
  </si>
  <si>
    <t>6235223014850592_</t>
  </si>
  <si>
    <t>5771782682796853_</t>
  </si>
  <si>
    <t>2162551899899645_</t>
  </si>
  <si>
    <t>3195439921503600_</t>
  </si>
  <si>
    <t>6608137149774410_</t>
  </si>
  <si>
    <t>1791824593500191_</t>
  </si>
  <si>
    <t>1617615388883919_</t>
  </si>
  <si>
    <t>7203123837350282_</t>
  </si>
  <si>
    <t>1438301775543442_</t>
  </si>
  <si>
    <t>5351376938496916_</t>
  </si>
  <si>
    <t>8782626676355548_</t>
  </si>
  <si>
    <t>3457083604952733_</t>
  </si>
  <si>
    <t>1125923314619243_</t>
  </si>
  <si>
    <t>4874127326767866_</t>
  </si>
  <si>
    <t>8837055012307645_</t>
  </si>
  <si>
    <t>1597313780760140_</t>
  </si>
  <si>
    <t>7229694565373714_</t>
  </si>
  <si>
    <t>1154322623387042_</t>
  </si>
  <si>
    <t>4547542095370686_</t>
  </si>
  <si>
    <t>2864152947676498_</t>
  </si>
  <si>
    <t>1531456779653548_</t>
  </si>
  <si>
    <t>5274421028073226_</t>
  </si>
  <si>
    <t>7144483405257309_</t>
  </si>
  <si>
    <t>1361545052512873_</t>
  </si>
  <si>
    <t>5621933838060463_</t>
  </si>
  <si>
    <t>2118144042171082_</t>
  </si>
  <si>
    <t>5575858861489105_</t>
  </si>
  <si>
    <t>4692040537917066_</t>
  </si>
  <si>
    <t>2150083353527957_</t>
  </si>
  <si>
    <t>2546325454763244_</t>
  </si>
  <si>
    <t>5419058001024654_</t>
  </si>
  <si>
    <t>8457552851421025_</t>
  </si>
  <si>
    <t>2922054784978604_</t>
  </si>
  <si>
    <t>3465855202528084_</t>
  </si>
  <si>
    <t>7438756732632637_</t>
  </si>
  <si>
    <t>5673563923481930_</t>
  </si>
  <si>
    <t>4358028224088318_</t>
  </si>
  <si>
    <t>2874241310432256_</t>
  </si>
  <si>
    <t>7149822234529872_</t>
  </si>
  <si>
    <t>3909288657425169_</t>
  </si>
  <si>
    <t>3581205710004941_</t>
  </si>
  <si>
    <t>2896972617055579_</t>
  </si>
  <si>
    <t>8570747099401981_</t>
  </si>
  <si>
    <t>5893424122256449_</t>
  </si>
  <si>
    <t>6156861844097617_</t>
  </si>
  <si>
    <t>4203224717787551_</t>
  </si>
  <si>
    <t>4432648489411934_</t>
  </si>
  <si>
    <t>4211159333676096_</t>
  </si>
  <si>
    <t>7842263706786094_</t>
  </si>
  <si>
    <t>7211795518121852_</t>
  </si>
  <si>
    <t>3521018623562620_</t>
  </si>
  <si>
    <t>1410416539404310_</t>
  </si>
  <si>
    <t>2778237946056461_</t>
  </si>
  <si>
    <t>3157599320940150_</t>
  </si>
  <si>
    <t>5653541058209980_</t>
  </si>
  <si>
    <t>7906654364875726_</t>
  </si>
  <si>
    <t>6135077676738261_</t>
  </si>
  <si>
    <t>1531105065358424_</t>
  </si>
  <si>
    <t>3538408435364605_</t>
  </si>
  <si>
    <t>6723280797615082_</t>
  </si>
  <si>
    <t>1611055593398302_</t>
  </si>
  <si>
    <t>2815873416058030_</t>
  </si>
  <si>
    <t>7850355421435364_</t>
  </si>
  <si>
    <t>4609996127658517_</t>
  </si>
  <si>
    <t>1608450819775155_</t>
  </si>
  <si>
    <t>6122713197181055_</t>
  </si>
  <si>
    <t>6147619459618638_</t>
  </si>
  <si>
    <t>6317621568917461_</t>
  </si>
  <si>
    <t>2185981811889700_</t>
  </si>
  <si>
    <t>5723950221491511_</t>
  </si>
  <si>
    <t>5117106203777298_</t>
  </si>
  <si>
    <t>7292797676888872_</t>
  </si>
  <si>
    <t>7905408593014395_</t>
  </si>
  <si>
    <t>4632401700588630_</t>
  </si>
  <si>
    <t>2749506831085660_</t>
  </si>
  <si>
    <t>6825529804607892_</t>
  </si>
  <si>
    <t>7160749381484736_</t>
  </si>
  <si>
    <t>1602176611068985_</t>
  </si>
  <si>
    <t>4864246100363619_</t>
  </si>
  <si>
    <t>7196157503309900_</t>
  </si>
  <si>
    <t>1874823823033852_</t>
  </si>
  <si>
    <t>3861954503426827_</t>
  </si>
  <si>
    <t>2655657946835500_</t>
  </si>
  <si>
    <t>1746845208262636_</t>
  </si>
  <si>
    <t>7734482971606397_</t>
  </si>
  <si>
    <t>7711335477158090_</t>
  </si>
  <si>
    <t>6655337579334091_</t>
  </si>
  <si>
    <t>7650527086736757_</t>
  </si>
  <si>
    <t>2584849207570704_</t>
  </si>
  <si>
    <t>5622480069047981_</t>
  </si>
  <si>
    <t>5706381260878558_</t>
  </si>
  <si>
    <t>2565083494596489_</t>
  </si>
  <si>
    <t>5602409592023326_</t>
  </si>
  <si>
    <t>4222793611694032_</t>
  </si>
  <si>
    <t>5450841251441251_</t>
  </si>
  <si>
    <t>7691038545042489_</t>
  </si>
  <si>
    <t>4623822585908930_</t>
  </si>
  <si>
    <t>1851791916053035_</t>
  </si>
  <si>
    <t>5359150303221839_</t>
  </si>
  <si>
    <t>1766403461894390_</t>
  </si>
  <si>
    <t>2122004710056468_</t>
  </si>
  <si>
    <t>1687222796295935_</t>
  </si>
  <si>
    <t>4858882907678474_</t>
  </si>
  <si>
    <t>7504547303645083_</t>
  </si>
  <si>
    <t>1263816155589838_</t>
  </si>
  <si>
    <t>7641405387199432_</t>
  </si>
  <si>
    <t>3591160490986431_</t>
  </si>
  <si>
    <t>5817516627380714_</t>
  </si>
  <si>
    <t>2524838190537186_</t>
  </si>
  <si>
    <t>2436961184194028_</t>
  </si>
  <si>
    <t>3566499955652519_</t>
  </si>
  <si>
    <t>4250547178774840_</t>
  </si>
  <si>
    <t>7869544210640131_</t>
  </si>
  <si>
    <t>7369261426569966_</t>
  </si>
  <si>
    <t>7762648725786023_</t>
  </si>
  <si>
    <t>7944903547406275_</t>
  </si>
  <si>
    <t>3918349918640658_</t>
  </si>
  <si>
    <t>3800720068108330_</t>
  </si>
  <si>
    <t>3270186925534929_</t>
  </si>
  <si>
    <t>6414061649020585_</t>
  </si>
  <si>
    <t>7294980407261745_</t>
  </si>
  <si>
    <t>6381615215410287_</t>
  </si>
  <si>
    <t>4524577457649407_</t>
  </si>
  <si>
    <t>2871334423873444_</t>
  </si>
  <si>
    <t>2340204013858990_</t>
  </si>
  <si>
    <t>4443327147693647_</t>
  </si>
  <si>
    <t>8379087922718639_</t>
  </si>
  <si>
    <t>8192268966945061_</t>
  </si>
  <si>
    <t>2718302633087245_</t>
  </si>
  <si>
    <t>6733711832373046_</t>
  </si>
  <si>
    <t>1340196107356882_</t>
  </si>
  <si>
    <t>1330227423487818_</t>
  </si>
  <si>
    <t>6523646968307948_</t>
  </si>
  <si>
    <t>5492178302661830_</t>
  </si>
  <si>
    <t>3398677699164880_</t>
  </si>
  <si>
    <t>4137787663665812_</t>
  </si>
  <si>
    <t>8101841693496980_</t>
  </si>
  <si>
    <t>6689637090298675_</t>
  </si>
  <si>
    <t>1519611218711801_</t>
  </si>
  <si>
    <t>3413568462964563_</t>
  </si>
  <si>
    <t>5964660395182909_</t>
  </si>
  <si>
    <t>7341591859607527_</t>
  </si>
  <si>
    <t>6321696620103875_</t>
  </si>
  <si>
    <t>8214429482694048_</t>
  </si>
  <si>
    <t>8430782376297928_</t>
  </si>
  <si>
    <t>1834918286153307_</t>
  </si>
  <si>
    <t>2917502163964430_</t>
  </si>
  <si>
    <t>3633264852707370_</t>
  </si>
  <si>
    <t>7253289224877981_</t>
  </si>
  <si>
    <t>5539822768061407_</t>
  </si>
  <si>
    <t>4135548704486068_</t>
  </si>
  <si>
    <t>8392542749733025_</t>
  </si>
  <si>
    <t>4802090037610822_</t>
  </si>
  <si>
    <t>4337521146444308_</t>
  </si>
  <si>
    <t>7198289168014721_</t>
  </si>
  <si>
    <t>8415824384181947_</t>
  </si>
  <si>
    <t>6293567188472200_</t>
  </si>
  <si>
    <t>2855763326499021_</t>
  </si>
  <si>
    <t>4318084279086145_</t>
  </si>
  <si>
    <t>3280473076259527_</t>
  </si>
  <si>
    <t>6355235204713749_</t>
  </si>
  <si>
    <t>1608127661408328_</t>
  </si>
  <si>
    <t>7181396656688457_</t>
  </si>
  <si>
    <t>4271887549710711_</t>
  </si>
  <si>
    <t>6406703988333630_</t>
  </si>
  <si>
    <t>4874083608200376_</t>
  </si>
  <si>
    <t>1265173094783068_</t>
  </si>
  <si>
    <t>5502225472663561_</t>
  </si>
  <si>
    <t>1706523644229238_</t>
  </si>
  <si>
    <t>7193700744586507_</t>
  </si>
  <si>
    <t>6101607109763001_</t>
  </si>
  <si>
    <t>5336629891943768_</t>
  </si>
  <si>
    <t>2803664224211885_</t>
  </si>
  <si>
    <t>1183122802933743_</t>
  </si>
  <si>
    <t>6865392525279939_</t>
  </si>
  <si>
    <t>1782435175172268_</t>
  </si>
  <si>
    <t>7422205133230193_</t>
  </si>
  <si>
    <t>1115065600046145_</t>
  </si>
  <si>
    <t>4726615925560808_</t>
  </si>
  <si>
    <t>7526178222263593_</t>
  </si>
  <si>
    <t>8790215014901143_</t>
  </si>
  <si>
    <t>2757224714325951_</t>
  </si>
  <si>
    <t>5203836565739338_</t>
  </si>
  <si>
    <t>8603933565746364_</t>
  </si>
  <si>
    <t>4353127456140345_</t>
  </si>
  <si>
    <t>6270930866070920_</t>
  </si>
  <si>
    <t>2382712527997713_</t>
  </si>
  <si>
    <t>5542602859231740_</t>
  </si>
  <si>
    <t>1486506180820037_</t>
  </si>
  <si>
    <t>7175992006723271_</t>
  </si>
  <si>
    <t>1648061177270487_</t>
  </si>
  <si>
    <t>3891824981545684_</t>
  </si>
  <si>
    <t>2644641928952780_</t>
  </si>
  <si>
    <t>4427767516378632_</t>
  </si>
  <si>
    <t>3625973743598533_</t>
  </si>
  <si>
    <t>6369186308049909_</t>
  </si>
  <si>
    <t>4391215460851622_</t>
  </si>
  <si>
    <t>2209554579406536_</t>
  </si>
  <si>
    <t>1857822811432736_</t>
  </si>
  <si>
    <t>4528702235122963_</t>
  </si>
  <si>
    <t>2276933656073204_</t>
  </si>
  <si>
    <t>8327090469838017_</t>
  </si>
  <si>
    <t>2286643833323708_</t>
  </si>
  <si>
    <t>7408564337356957_</t>
  </si>
  <si>
    <t>4618700781073930_</t>
  </si>
  <si>
    <t>8945560754222217_</t>
  </si>
  <si>
    <t>3911088303998081_</t>
  </si>
  <si>
    <t>3175948970851616_</t>
  </si>
  <si>
    <t>5790119203200986_</t>
  </si>
  <si>
    <t>4794216539108263_</t>
  </si>
  <si>
    <t>2807111092102919_</t>
  </si>
  <si>
    <t>2637904399194198_</t>
  </si>
  <si>
    <t>1721567839103805_</t>
  </si>
  <si>
    <t>2307758337296018_</t>
  </si>
  <si>
    <t>4814240568418165_</t>
  </si>
  <si>
    <t>4208300211987217_</t>
  </si>
  <si>
    <t>3185884065980693_</t>
  </si>
  <si>
    <t>4715229212436932_</t>
  </si>
  <si>
    <t>1920168547063506_</t>
  </si>
  <si>
    <t>7221610017938459_</t>
  </si>
  <si>
    <t>5374005875803431_</t>
  </si>
  <si>
    <t>1488225674386274_</t>
  </si>
  <si>
    <t>2399921142815171_</t>
  </si>
  <si>
    <t>5478100345713338_</t>
  </si>
  <si>
    <t>2898544333747140_</t>
  </si>
  <si>
    <t>6736995461618555_</t>
  </si>
  <si>
    <t>3421276649514933_</t>
  </si>
  <si>
    <t>5475630753685380_</t>
  </si>
  <si>
    <t>1379863975424228_</t>
  </si>
  <si>
    <t>5432709787205367_</t>
  </si>
  <si>
    <t>3367374791534442_</t>
  </si>
  <si>
    <t>6205420414389583_</t>
  </si>
  <si>
    <t>8242791701847718_</t>
  </si>
  <si>
    <t>4577237909481144_</t>
  </si>
  <si>
    <t>8393205164052962_</t>
  </si>
  <si>
    <t>6249908728877945_</t>
  </si>
  <si>
    <t>3678546948336393_</t>
  </si>
  <si>
    <t>1294138534018560_</t>
  </si>
  <si>
    <t>2512528061349064_</t>
  </si>
  <si>
    <t>5523132995222669_</t>
  </si>
  <si>
    <t>7664116707949954_</t>
  </si>
  <si>
    <t>6817840302311907_</t>
  </si>
  <si>
    <t>7811624704462076_</t>
  </si>
  <si>
    <t>7588726423691750_</t>
  </si>
  <si>
    <t>3520392895492474_</t>
  </si>
  <si>
    <t>1839809082812473_</t>
  </si>
  <si>
    <t>1449714198078268_</t>
  </si>
  <si>
    <t>7248866887864634_</t>
  </si>
  <si>
    <t>5500573194212755_</t>
  </si>
  <si>
    <t>2801460906958843_</t>
  </si>
  <si>
    <t>7476841583425836_</t>
  </si>
  <si>
    <t>5309248952479271_</t>
  </si>
  <si>
    <t>3124122620998841_</t>
  </si>
  <si>
    <t>1198353622582828_</t>
  </si>
  <si>
    <t>6744255320184969_</t>
  </si>
  <si>
    <t>7748997745966384_</t>
  </si>
  <si>
    <t>4398367017089725_</t>
  </si>
  <si>
    <t>7336099290609447_</t>
  </si>
  <si>
    <t>4657422197439033_</t>
  </si>
  <si>
    <t>7764417372808513_</t>
  </si>
  <si>
    <t>8280728138151183_</t>
  </si>
  <si>
    <t>2664923372178630_</t>
  </si>
  <si>
    <t>6851670130596016_</t>
  </si>
  <si>
    <t>1654499512441497_</t>
  </si>
  <si>
    <t>5482623974930903_</t>
  </si>
  <si>
    <t>7553842592970968_</t>
  </si>
  <si>
    <t>2757998332105811_</t>
  </si>
  <si>
    <t>1454375503096218_</t>
  </si>
  <si>
    <t>2720358540201839_</t>
  </si>
  <si>
    <t>6705888713824226_</t>
  </si>
  <si>
    <t>3713181530073020_</t>
  </si>
  <si>
    <t>1741559259533674_</t>
  </si>
  <si>
    <t>王琼</t>
  </si>
  <si>
    <t>2370249951662015_</t>
  </si>
  <si>
    <t>5376398876327721_</t>
  </si>
  <si>
    <t>3968312326700551_</t>
  </si>
  <si>
    <t>8569188010575539_</t>
  </si>
  <si>
    <t>2795922460232461_</t>
  </si>
  <si>
    <t>1285265132779150_</t>
  </si>
  <si>
    <t>7496532447362699_</t>
  </si>
  <si>
    <t>3333083586795560_</t>
  </si>
  <si>
    <t>1892656148504123_</t>
  </si>
  <si>
    <t>8678029985429574_</t>
  </si>
  <si>
    <t>8177497523780150_</t>
  </si>
  <si>
    <t>6493303800897975_</t>
  </si>
  <si>
    <t>8180254495981516_</t>
  </si>
  <si>
    <t>5446137819789383_</t>
  </si>
  <si>
    <t>2334605964034130_</t>
  </si>
  <si>
    <t>2319498908792508_</t>
  </si>
  <si>
    <t>6784353367386759_</t>
  </si>
  <si>
    <t>3895307795518472_</t>
  </si>
  <si>
    <t>7561336804274367_</t>
  </si>
  <si>
    <t>8603717627204941_</t>
  </si>
  <si>
    <t>2589104355403777_</t>
  </si>
  <si>
    <t>4158780503229312_</t>
  </si>
  <si>
    <t>1335757045879476_</t>
  </si>
  <si>
    <t>5222251471967521_</t>
  </si>
  <si>
    <t>8212214598328323_</t>
  </si>
  <si>
    <t>8447775464254060_</t>
  </si>
  <si>
    <t>2240204160804162_</t>
  </si>
  <si>
    <t>4835780749060096_</t>
  </si>
  <si>
    <t>4743257018568266_</t>
  </si>
  <si>
    <t>2469575373713586_</t>
  </si>
  <si>
    <t>1397593830715616_</t>
  </si>
  <si>
    <t>7440924884263725_</t>
  </si>
  <si>
    <t>6538527341454156_</t>
  </si>
  <si>
    <t>3744476774652409_</t>
  </si>
  <si>
    <t>6567043960602290_</t>
  </si>
  <si>
    <t>4322489606264247_p</t>
  </si>
  <si>
    <t>1602951762730645_p</t>
  </si>
  <si>
    <t>543725</t>
  </si>
  <si>
    <t>3510959394552749_p</t>
  </si>
  <si>
    <t>4520309049878313_p</t>
  </si>
  <si>
    <t>543672</t>
  </si>
  <si>
    <t>6709547338158617_p</t>
  </si>
  <si>
    <t>8437098739489098_p</t>
  </si>
  <si>
    <t>543553</t>
  </si>
  <si>
    <t>7623020678077522_p</t>
  </si>
  <si>
    <t>2845862291552582_p</t>
  </si>
  <si>
    <t>543757</t>
  </si>
  <si>
    <t>2535970223018995_p</t>
  </si>
  <si>
    <t>1519462852174126_p</t>
  </si>
  <si>
    <t>543690</t>
  </si>
  <si>
    <t>7644880874178203_p</t>
  </si>
  <si>
    <t>4740642165564339_p</t>
  </si>
  <si>
    <t>543716</t>
  </si>
  <si>
    <t>543785</t>
  </si>
  <si>
    <t>7861109239655059_p</t>
  </si>
  <si>
    <t>5685949432386786_p</t>
  </si>
  <si>
    <t>543631</t>
  </si>
  <si>
    <t>4113984616155391_p</t>
  </si>
  <si>
    <t>2782517720644077_p</t>
  </si>
  <si>
    <t>543686</t>
  </si>
  <si>
    <t>7150448440401636_p</t>
  </si>
  <si>
    <t>3204194612553652_p</t>
  </si>
  <si>
    <t>543699</t>
  </si>
  <si>
    <t>8316966352206124_p</t>
  </si>
  <si>
    <t>6475793083431036_p</t>
  </si>
  <si>
    <t>543790</t>
  </si>
  <si>
    <t>6684154871858756_p</t>
  </si>
  <si>
    <t>1124483431404134_p</t>
  </si>
  <si>
    <t>543540</t>
  </si>
  <si>
    <t>1132526652709930_p</t>
  </si>
  <si>
    <t>8173427939396497_p</t>
  </si>
  <si>
    <t>543622</t>
  </si>
  <si>
    <t>7408889374405409_p</t>
  </si>
  <si>
    <t>3909222712385129_p</t>
  </si>
  <si>
    <t>543501</t>
  </si>
  <si>
    <t>7626403792519525_p</t>
  </si>
  <si>
    <t>7735896818074418_p</t>
  </si>
  <si>
    <t>543691</t>
  </si>
  <si>
    <t>1865717697816864_p</t>
  </si>
  <si>
    <t>7362347086154445_p</t>
  </si>
  <si>
    <t>543746</t>
  </si>
  <si>
    <t>3675653420273357_p</t>
  </si>
  <si>
    <t>1578133679991042_p</t>
  </si>
  <si>
    <t>543044</t>
  </si>
  <si>
    <t>5407031398251097_p</t>
  </si>
  <si>
    <t>2407438425154485_p</t>
  </si>
  <si>
    <t>543674</t>
  </si>
  <si>
    <t>3323503208867759_p</t>
  </si>
  <si>
    <t>2883115359549432_p</t>
  </si>
  <si>
    <t>543768</t>
  </si>
  <si>
    <t>2686459893564276_p</t>
  </si>
  <si>
    <t>1603849254587089_p</t>
  </si>
  <si>
    <t>543761</t>
  </si>
  <si>
    <t>3849645344569344_p</t>
  </si>
  <si>
    <t>8609117897977851_p</t>
  </si>
  <si>
    <t>543778</t>
  </si>
  <si>
    <t>6796924004398286_p</t>
  </si>
  <si>
    <t>4790068506729531_p</t>
  </si>
  <si>
    <t>543781</t>
  </si>
  <si>
    <t>2721820956711484_p</t>
  </si>
  <si>
    <t>2592087887396158_p</t>
  </si>
  <si>
    <t>543745</t>
  </si>
  <si>
    <t>2956520959285411_p</t>
  </si>
  <si>
    <t>4174742717443383_p</t>
  </si>
  <si>
    <t>543752</t>
  </si>
  <si>
    <t>3211606516078805_p</t>
  </si>
  <si>
    <t>7274517255472504_p</t>
  </si>
  <si>
    <t>543545</t>
  </si>
  <si>
    <t>2205357465359490_p</t>
  </si>
  <si>
    <t>3734957443637491_p</t>
  </si>
  <si>
    <t>543641</t>
  </si>
  <si>
    <t>4678402769793247_p</t>
  </si>
  <si>
    <t>3628167605625427_p</t>
  </si>
  <si>
    <t>543760</t>
  </si>
  <si>
    <t>7322743814087703_p</t>
  </si>
  <si>
    <t>7153698203925323_p</t>
  </si>
  <si>
    <t>543720</t>
  </si>
  <si>
    <t>2609840639061529_p</t>
  </si>
  <si>
    <t>2860896815271931_p</t>
  </si>
  <si>
    <t>543697</t>
  </si>
  <si>
    <t>4554833506713352_p</t>
  </si>
  <si>
    <t>2842859504758170_p</t>
  </si>
  <si>
    <t>543652</t>
  </si>
  <si>
    <t>2345445091963769_p</t>
  </si>
  <si>
    <t>5192564658142776_p</t>
  </si>
  <si>
    <t>543788</t>
  </si>
  <si>
    <t>543769</t>
  </si>
  <si>
    <t>4519594210793606_p</t>
  </si>
  <si>
    <t>5703337923541776_p</t>
  </si>
  <si>
    <t>543645</t>
  </si>
  <si>
    <t>7165910707787948_p</t>
  </si>
  <si>
    <t>8362967054044810_p</t>
  </si>
  <si>
    <t>543771</t>
  </si>
  <si>
    <t>4499773938501464_p</t>
  </si>
  <si>
    <t>7322748605937813_p</t>
  </si>
  <si>
    <t>543705</t>
  </si>
  <si>
    <t>8790047098978099_p</t>
  </si>
  <si>
    <t>5707688624124564_p</t>
  </si>
  <si>
    <t>543538</t>
  </si>
  <si>
    <t>8423932266097576_p</t>
  </si>
  <si>
    <t>5991033773518671_p</t>
  </si>
  <si>
    <t>543710</t>
  </si>
  <si>
    <t>5628011571685811_p</t>
  </si>
  <si>
    <t>1240926317653706_p</t>
  </si>
  <si>
    <t>542557</t>
  </si>
  <si>
    <t>1803670201674612_p</t>
  </si>
  <si>
    <t>3199550847327107_p</t>
  </si>
  <si>
    <t>543578</t>
  </si>
  <si>
    <t>6304068454995535_p</t>
  </si>
  <si>
    <t>1430522639699837_p</t>
  </si>
  <si>
    <t>542515</t>
  </si>
  <si>
    <t>8390565012197411_p</t>
  </si>
  <si>
    <t>8267976835522203_p</t>
  </si>
  <si>
    <t>543507</t>
  </si>
  <si>
    <t>5399612579057176_p</t>
  </si>
  <si>
    <t>1470300612763155_p</t>
  </si>
  <si>
    <t>542262</t>
  </si>
  <si>
    <t>2135348285029112_p</t>
  </si>
  <si>
    <t>3561006553621773_p</t>
  </si>
  <si>
    <t>543668</t>
  </si>
  <si>
    <t>7482821078807437_p</t>
  </si>
  <si>
    <t>2448477120181681_p</t>
  </si>
  <si>
    <t>543775</t>
  </si>
  <si>
    <t>3822401585981130_p</t>
  </si>
  <si>
    <t>8289189110821363_p</t>
  </si>
  <si>
    <t>543617</t>
  </si>
  <si>
    <t>5278565996293861_p</t>
  </si>
  <si>
    <t>1705227129928468_p</t>
  </si>
  <si>
    <t>542011</t>
  </si>
  <si>
    <t>4490992656589766_p</t>
  </si>
  <si>
    <t>4481959559688212_p</t>
  </si>
  <si>
    <t>543776</t>
  </si>
  <si>
    <t>6438183558644883_p</t>
  </si>
  <si>
    <t>3452827947126049_p</t>
  </si>
  <si>
    <t>543666</t>
  </si>
  <si>
    <t>4392488907011587_p</t>
  </si>
  <si>
    <t>3873826493272069_p</t>
  </si>
  <si>
    <t>543773</t>
  </si>
  <si>
    <t>2213660493511034_p</t>
  </si>
  <si>
    <t>4849447635320414_p</t>
  </si>
  <si>
    <t>543626</t>
  </si>
  <si>
    <t>2850264610652151_p</t>
  </si>
  <si>
    <t>3606136514465762_p</t>
  </si>
  <si>
    <t>542574</t>
  </si>
  <si>
    <t>5232372428140800_p</t>
  </si>
  <si>
    <t>3737274444690472_p</t>
  </si>
  <si>
    <t>543473</t>
  </si>
  <si>
    <t>4547673733379497_p</t>
  </si>
  <si>
    <t>1855422044319713_p</t>
  </si>
  <si>
    <t>543643</t>
  </si>
  <si>
    <t>2103577509997841_p</t>
  </si>
  <si>
    <t>2616887434212839_p</t>
  </si>
  <si>
    <t>543784</t>
  </si>
  <si>
    <t>5214526157406096_p</t>
  </si>
  <si>
    <t>4236467409663530_p</t>
  </si>
  <si>
    <t>543560</t>
  </si>
  <si>
    <t>4178346508816543_p</t>
  </si>
  <si>
    <t>6181457093020347_p</t>
  </si>
  <si>
    <t>543633</t>
  </si>
  <si>
    <t>8181210431483127_p</t>
  </si>
  <si>
    <t>8830172820563170_p</t>
  </si>
  <si>
    <t>543787</t>
  </si>
  <si>
    <t>4349434667044668_p</t>
  </si>
  <si>
    <t>5177877564258467_p</t>
  </si>
  <si>
    <t>543777</t>
  </si>
  <si>
    <t>1454151358449997_p</t>
  </si>
  <si>
    <t>6547076736385019_p</t>
  </si>
  <si>
    <t>543740</t>
  </si>
  <si>
    <t>4619386014915444_p</t>
  </si>
  <si>
    <t>7193021193403027_p</t>
  </si>
  <si>
    <t>543632</t>
  </si>
  <si>
    <t>4664616859063507_p</t>
  </si>
  <si>
    <t>8780303722587326_p</t>
  </si>
  <si>
    <t>543765</t>
  </si>
  <si>
    <t>5262321494119422_p</t>
  </si>
  <si>
    <t>7617260895244689_p</t>
  </si>
  <si>
    <t>543499</t>
  </si>
  <si>
    <t>1752178899804319_p</t>
  </si>
  <si>
    <t>2339385224324930_p</t>
  </si>
  <si>
    <t>543741</t>
  </si>
  <si>
    <t>4161541453596743_p</t>
  </si>
  <si>
    <t>4225831344883373_p</t>
  </si>
  <si>
    <t>542931</t>
  </si>
  <si>
    <t>8981496886490545_p</t>
  </si>
  <si>
    <t>2568410890433867_p</t>
  </si>
  <si>
    <t>543646</t>
  </si>
  <si>
    <t>3756739440568622_p</t>
  </si>
  <si>
    <t>2523957447996446_p</t>
  </si>
  <si>
    <t>543579</t>
  </si>
  <si>
    <t>8462735371430514_p</t>
  </si>
  <si>
    <t>8711986208158609_p</t>
  </si>
  <si>
    <t>543733</t>
  </si>
  <si>
    <t>2162115481223870_p</t>
  </si>
  <si>
    <t>8172128451325188_p</t>
  </si>
  <si>
    <t>543748</t>
  </si>
  <si>
    <t>7743376748508400_p</t>
  </si>
  <si>
    <t>2843954179812367_p</t>
  </si>
  <si>
    <t>543535</t>
  </si>
  <si>
    <t>1893944093616783_p</t>
  </si>
  <si>
    <t>8869054522006181_p</t>
  </si>
  <si>
    <t>543119</t>
  </si>
  <si>
    <t>3323855023176667_p</t>
  </si>
  <si>
    <t>5134155304386759_p</t>
  </si>
  <si>
    <t>543734</t>
  </si>
  <si>
    <t>3334572959322415_p</t>
  </si>
  <si>
    <t>4767785668039925_p</t>
  </si>
  <si>
    <t>543772</t>
  </si>
  <si>
    <t>5559967589832357_p</t>
  </si>
  <si>
    <t>4395227494250868_p</t>
  </si>
  <si>
    <t>543662</t>
  </si>
  <si>
    <t>6307910199446291_p</t>
  </si>
  <si>
    <t>5679917939495767_p</t>
  </si>
  <si>
    <t>543591</t>
  </si>
  <si>
    <t>升舱课包-C计划-25min-150课时</t>
  </si>
  <si>
    <t>4201531298775635_p</t>
  </si>
  <si>
    <t>4370870888214389_p</t>
  </si>
  <si>
    <t>543774</t>
  </si>
  <si>
    <t>2408673995202428_p</t>
  </si>
  <si>
    <t>5307946570492437_p</t>
  </si>
  <si>
    <t>542679</t>
  </si>
  <si>
    <t>P_8248362754801250</t>
  </si>
  <si>
    <t>2025-05-26 06:44:1748241897</t>
  </si>
  <si>
    <t>P_7377997097724636</t>
  </si>
  <si>
    <t>P_6467179631194105</t>
  </si>
  <si>
    <t>2025-05-25 23:10:1748214648</t>
  </si>
  <si>
    <t>P_6850378488742778</t>
  </si>
  <si>
    <t>P_3631219542955544</t>
  </si>
  <si>
    <t>2025-05-26 10:52:1748256737</t>
  </si>
  <si>
    <t>P_1451753896789354</t>
  </si>
  <si>
    <t>P_3662929124084401</t>
  </si>
  <si>
    <t>2025-05-25 22:52:1748213520</t>
  </si>
  <si>
    <t>P_7876557168757301</t>
  </si>
  <si>
    <t>MA-BDLM-GO-SO-26LIRANFLOWER</t>
  </si>
  <si>
    <t>P_5442692015822342</t>
  </si>
  <si>
    <t>2025-05-26 06:22:1748240545</t>
  </si>
  <si>
    <t>P_3131189559573010</t>
  </si>
  <si>
    <t>2022-05-23 00:00:00</t>
  </si>
  <si>
    <t>P_6432490978402068</t>
  </si>
  <si>
    <t>2025-05-26 09:17:1748251028</t>
  </si>
  <si>
    <t>P_3156692414054389</t>
  </si>
  <si>
    <t>MA-BDLM-GO-AO-85KZM</t>
  </si>
  <si>
    <t>MA-BDG-OPS-PS-CN</t>
  </si>
  <si>
    <t>P_2845061666929268</t>
  </si>
  <si>
    <t>2025-05-26 06:15:1748240142</t>
  </si>
  <si>
    <t>P_3683787306271588</t>
  </si>
  <si>
    <t>P_8739571520791190</t>
  </si>
  <si>
    <t>2025-05-26 02:51:1748227870</t>
  </si>
  <si>
    <t>P_7164791739758101</t>
  </si>
  <si>
    <t>PM-AMS-XHS-ZY-CN</t>
  </si>
  <si>
    <t>P_6634429792008529</t>
  </si>
  <si>
    <t>2025-05-25 23:35:1748216146</t>
  </si>
  <si>
    <t>P_5167513179660829</t>
  </si>
  <si>
    <t>P_6764405136527624</t>
  </si>
  <si>
    <t>2025-05-26 00:37:1748219878</t>
  </si>
  <si>
    <t>P_1472419269552038</t>
  </si>
  <si>
    <t>P_5774941756703233</t>
  </si>
  <si>
    <t>2025-05-25 21:35:1748208959</t>
  </si>
  <si>
    <t>P_2152703060620513</t>
  </si>
  <si>
    <t>P_8689665877851669</t>
  </si>
  <si>
    <t>2025-05-26 08:02:1748246551</t>
  </si>
  <si>
    <t>P_2517685760170018</t>
  </si>
  <si>
    <t>P_3320199248866929</t>
  </si>
  <si>
    <t>2025-05-26 09:56:1748253372</t>
  </si>
  <si>
    <t>P_7373057716819421</t>
  </si>
  <si>
    <t>P_5289753245124295</t>
  </si>
  <si>
    <t>2025-05-26 06:47:1748242069</t>
  </si>
  <si>
    <t>P_7875795932877097</t>
  </si>
  <si>
    <t>P_2769721710136638</t>
  </si>
  <si>
    <t>2025-05-25 23:29:1748215750</t>
  </si>
  <si>
    <t>P_5635954704941727</t>
  </si>
  <si>
    <t>P_4398588446659156</t>
  </si>
  <si>
    <t>2025-05-25 21:00:1748206852</t>
  </si>
  <si>
    <t>P_1538770594733089</t>
  </si>
  <si>
    <t>P_2790398439641621</t>
  </si>
  <si>
    <t>P_2211382384409213</t>
  </si>
  <si>
    <t>P_6909162098007888</t>
  </si>
  <si>
    <t>2025-05-25 20:42:1748205721</t>
  </si>
  <si>
    <t>P_4398032087119573</t>
  </si>
  <si>
    <t>2022-05-14 00:00:00</t>
  </si>
  <si>
    <t>P_8410182013196577</t>
  </si>
  <si>
    <t>2025-05-26 08:56:1748249795</t>
  </si>
  <si>
    <t>P_5397602433854665</t>
  </si>
  <si>
    <t>P_3675734301130416</t>
  </si>
  <si>
    <t>2025-05-25 23:32:1748215955</t>
  </si>
  <si>
    <t>P_7553611870271247</t>
  </si>
  <si>
    <t>MA-BDLM-SP-OT-29YCTQ</t>
  </si>
  <si>
    <t>P_3366924992916289</t>
  </si>
  <si>
    <t>2025-05-25 20:36:1748205375</t>
  </si>
  <si>
    <t>P_4878602589429899</t>
  </si>
  <si>
    <t>25分钟1对1 - 标准版25分钟- 商城兑换 - 1 - 7日</t>
  </si>
  <si>
    <t>2024-10-22 00:00:00</t>
  </si>
  <si>
    <t>P_2518024694686973</t>
  </si>
  <si>
    <t>2025-05-26 10:10:1748254232</t>
  </si>
  <si>
    <t>P_6361125145418294</t>
  </si>
  <si>
    <t>P_5443855552212444</t>
  </si>
  <si>
    <t>2025-05-26 09:42:1748252529</t>
  </si>
  <si>
    <t>P_4351426677053741</t>
  </si>
  <si>
    <t>P_2637441658388804</t>
  </si>
  <si>
    <t>2025-05-26 08:22:1748247733</t>
  </si>
  <si>
    <t>P_4619684379179036</t>
  </si>
  <si>
    <t>P_6102552963516893</t>
  </si>
  <si>
    <t>2025-05-26 09:07:1748250463</t>
  </si>
  <si>
    <t>P_8135383922049863</t>
  </si>
  <si>
    <t>P_2332840046396563</t>
  </si>
  <si>
    <t>2025-05-26 09:07:1748250431</t>
  </si>
  <si>
    <t>P_5823114883057574</t>
  </si>
  <si>
    <t>P_1134260507632127</t>
  </si>
  <si>
    <t>2025-05-25 08:11:1748160663</t>
  </si>
  <si>
    <t>P_4762518033731180</t>
  </si>
  <si>
    <t>P_8211274538448529</t>
  </si>
  <si>
    <t>2025-05-26 08:28:1748248084</t>
  </si>
  <si>
    <t>P_7428020386460320</t>
  </si>
  <si>
    <t>2025-02-17 00:00:00</t>
  </si>
  <si>
    <t>P_5878441826205110</t>
  </si>
  <si>
    <t>P_8768380582742481</t>
  </si>
  <si>
    <t>P_2834299210058745</t>
  </si>
  <si>
    <t>2025-05-26 10:29:1748255372</t>
  </si>
  <si>
    <t>P_2906988989663353</t>
  </si>
  <si>
    <t>P_5179991160681220</t>
  </si>
  <si>
    <t>P_3207522114839554</t>
  </si>
  <si>
    <t>2021-08-13 00:00:00</t>
  </si>
  <si>
    <t>P_5324145099888819</t>
  </si>
  <si>
    <t>2025-05-25 22:16:1748211366</t>
  </si>
  <si>
    <t>P_6318770897379077</t>
  </si>
  <si>
    <t>P_7568768041895387</t>
  </si>
  <si>
    <t>2025-05-25 21:05:1748207141</t>
  </si>
  <si>
    <t>P_3828122982226899</t>
  </si>
  <si>
    <t>P_2853716023595143</t>
  </si>
  <si>
    <t>P_2392865997388956</t>
  </si>
  <si>
    <t>2025-05-25 00:00:00</t>
  </si>
  <si>
    <t>P_1343280080221529</t>
  </si>
  <si>
    <t>2025-05-25 21:46:1748209583</t>
  </si>
  <si>
    <t>P_1426149912016800</t>
  </si>
  <si>
    <t>P_1611928524232227</t>
  </si>
  <si>
    <t>2025-05-26 09:39:1748252341</t>
  </si>
  <si>
    <t>P_8577772856158084</t>
  </si>
  <si>
    <t>P_2828620735005154</t>
  </si>
  <si>
    <t>2025-05-26 00:29:1748219364</t>
  </si>
  <si>
    <t>P_7798354574972743</t>
  </si>
  <si>
    <t>P_3581711495502145</t>
  </si>
  <si>
    <t>2025-05-26 07:15:1748243747</t>
  </si>
  <si>
    <t>P_3359368443836580</t>
  </si>
  <si>
    <t>2023-11-17 00:00:00</t>
  </si>
  <si>
    <t>P_6602378302668880</t>
  </si>
  <si>
    <t>2025-05-26 06:36:1748241367</t>
  </si>
  <si>
    <t>P_1899782537083413</t>
  </si>
  <si>
    <t>2023-01-21 00:00:00</t>
  </si>
  <si>
    <t>MA-BDLM-SP-SS-29PHOEN</t>
  </si>
  <si>
    <t>P_6398973993734019</t>
  </si>
  <si>
    <t>2025-05-25 23:07:1748214470</t>
  </si>
  <si>
    <t>P_8457691358767441</t>
  </si>
  <si>
    <t>P_7148606652465912</t>
  </si>
  <si>
    <t>2025-05-26 08:02:1748246526</t>
  </si>
  <si>
    <t>P_8239935032757124</t>
  </si>
  <si>
    <t>P_5275182466247778</t>
  </si>
  <si>
    <t>2025-05-25 23:39:1748216384</t>
  </si>
  <si>
    <t>P_5551140296549693</t>
  </si>
  <si>
    <t>P_2401486072266067</t>
  </si>
  <si>
    <t>2025-05-26 06:42:1748241763</t>
  </si>
  <si>
    <t>P_6741581855940329</t>
  </si>
  <si>
    <t>P_1578335681789148</t>
  </si>
  <si>
    <t>2025-05-26 07:19:1748243960</t>
  </si>
  <si>
    <t>P_8513825203816864</t>
  </si>
  <si>
    <t>P_8381694948329653</t>
  </si>
  <si>
    <t>2025-05-26 09:19:1748251144</t>
  </si>
  <si>
    <t>P_5869691197426943</t>
  </si>
  <si>
    <t>3672721826993059_</t>
  </si>
  <si>
    <t>4154862342487160_</t>
  </si>
  <si>
    <t>1432180785581533_</t>
  </si>
  <si>
    <t>2486852546320346_</t>
  </si>
  <si>
    <t>7712913628197094_</t>
  </si>
  <si>
    <t>6193521692394240_</t>
  </si>
  <si>
    <t>5801870437945378_</t>
  </si>
  <si>
    <t>3162511037507584_</t>
  </si>
  <si>
    <t>3657203288839372_</t>
  </si>
  <si>
    <t>7900429494760588_</t>
  </si>
  <si>
    <t>7536660492191396_</t>
  </si>
  <si>
    <t>5115242047527006_</t>
  </si>
  <si>
    <t>3723264221425499_</t>
  </si>
  <si>
    <t>3487953005326776_</t>
  </si>
  <si>
    <t>3709189867931598_</t>
  </si>
  <si>
    <t>7739336165042619_</t>
  </si>
  <si>
    <t>6296313556494563_</t>
  </si>
  <si>
    <t>4858822580733443_</t>
  </si>
  <si>
    <t>1687998103831991_</t>
  </si>
  <si>
    <t>3304370813706360_</t>
  </si>
  <si>
    <t>1917363213654324_</t>
  </si>
  <si>
    <t>5733856974497647_</t>
  </si>
  <si>
    <t>7200552356276170_</t>
  </si>
  <si>
    <t>8955429880828598_</t>
  </si>
  <si>
    <t>1563506146231519_</t>
  </si>
  <si>
    <t>5347397276428624_</t>
  </si>
  <si>
    <t>6788152783840644_</t>
  </si>
  <si>
    <t>7166205403260654_</t>
  </si>
  <si>
    <t>5610241555025093_</t>
  </si>
  <si>
    <t>8913012130151708_</t>
  </si>
  <si>
    <t>1571680822711515_</t>
  </si>
  <si>
    <t>5871756100342553_</t>
  </si>
  <si>
    <t>2181370670148567_</t>
  </si>
  <si>
    <t>5948929659577684_</t>
  </si>
  <si>
    <t>6530574926723448_</t>
  </si>
  <si>
    <t>1200621593552856_</t>
  </si>
  <si>
    <t>5159118502052572_</t>
  </si>
  <si>
    <t>1500462691158390_</t>
  </si>
  <si>
    <t>7897886110716548_</t>
  </si>
  <si>
    <t>1267314092978351_</t>
  </si>
  <si>
    <t>1834435818995212_</t>
  </si>
  <si>
    <t>4214028667678732_</t>
  </si>
  <si>
    <t>1659582978273261_</t>
  </si>
  <si>
    <t>8168150560067896_</t>
  </si>
  <si>
    <t>6738681515709321_</t>
  </si>
  <si>
    <t>2450242176640366_</t>
  </si>
  <si>
    <t>7381704415736646_</t>
  </si>
  <si>
    <t>5424223105456809_</t>
  </si>
  <si>
    <t>3539106413259586_</t>
  </si>
  <si>
    <t>1835386079031294_</t>
  </si>
  <si>
    <t>6447381625357789_</t>
  </si>
  <si>
    <t>牛津自然拼读测评</t>
  </si>
  <si>
    <t>7631347742325798_</t>
  </si>
  <si>
    <t>3189669397053899_</t>
  </si>
  <si>
    <t>2527311406059296_</t>
  </si>
  <si>
    <t>6617443361947736_</t>
  </si>
  <si>
    <t>3273707224282107_</t>
  </si>
  <si>
    <t>8319116778731517_</t>
  </si>
  <si>
    <t>2513095012211622_</t>
  </si>
  <si>
    <t>5180232848449524_</t>
  </si>
  <si>
    <t>8812622905743586_</t>
  </si>
  <si>
    <t>6237783337821908_</t>
  </si>
  <si>
    <t>7303288699136501_</t>
  </si>
  <si>
    <t>6752391080167228_</t>
  </si>
  <si>
    <t>8325256213083730_</t>
  </si>
  <si>
    <t>3783333889133402_</t>
  </si>
  <si>
    <t>4773384286559910_</t>
  </si>
  <si>
    <t>2385418582825731_</t>
  </si>
  <si>
    <t>8516475769617873_</t>
  </si>
  <si>
    <t>7171216207173557_</t>
  </si>
  <si>
    <t>7308904946899904_</t>
  </si>
  <si>
    <t>1525198754176620_</t>
  </si>
  <si>
    <t>2905595470121592_</t>
  </si>
  <si>
    <t>2584475773297141_</t>
  </si>
  <si>
    <t>6339067075512287_</t>
  </si>
  <si>
    <t>8531240248711185_</t>
  </si>
  <si>
    <t>6703726368571164_</t>
  </si>
  <si>
    <t>6340998160002280_</t>
  </si>
  <si>
    <t>2278586304489408_</t>
  </si>
  <si>
    <t>8634914542767973_</t>
  </si>
  <si>
    <t>4884036102123867_</t>
  </si>
  <si>
    <t>2308608332665773_</t>
  </si>
  <si>
    <t>3767437474547016_</t>
  </si>
  <si>
    <t>2510001804308920_</t>
  </si>
  <si>
    <t>4888652259119565_</t>
  </si>
  <si>
    <t>1341181254524740_</t>
  </si>
  <si>
    <t>2399751635319275_</t>
  </si>
  <si>
    <t>4735743699385892_</t>
  </si>
  <si>
    <t>8590702787647381_</t>
  </si>
  <si>
    <t>2173537014471195_</t>
  </si>
  <si>
    <t>3103894383079156_</t>
  </si>
  <si>
    <t>7180427564456164_</t>
  </si>
  <si>
    <t>8460706621818546_</t>
  </si>
  <si>
    <t>2830056396103806_</t>
  </si>
  <si>
    <t>5552726059086491_</t>
  </si>
  <si>
    <t>1224308019367446_</t>
  </si>
  <si>
    <t>4200867389570761_</t>
  </si>
  <si>
    <t>7566114799018058_</t>
  </si>
  <si>
    <t>2281469175436827_</t>
  </si>
  <si>
    <t>5461760002277335_</t>
  </si>
  <si>
    <t>8471918101941325_</t>
  </si>
  <si>
    <t>4737974004309886_</t>
  </si>
  <si>
    <t>5828873403392063_</t>
  </si>
  <si>
    <t>6918679620656364_</t>
  </si>
  <si>
    <t>3213625797411667_</t>
  </si>
  <si>
    <t>2126720234420967_</t>
  </si>
  <si>
    <t>2242851804133558_</t>
  </si>
  <si>
    <t>7455821637234003_</t>
  </si>
  <si>
    <t>8606245210652648_</t>
  </si>
  <si>
    <t>1311470373905199_</t>
  </si>
  <si>
    <t>5683455077287573_</t>
  </si>
  <si>
    <t>5450988308730996_</t>
  </si>
  <si>
    <t>8237018508673776_</t>
  </si>
  <si>
    <t>2777099171541847_</t>
  </si>
  <si>
    <t>1948991842139470_</t>
  </si>
  <si>
    <t>1574551605609383_</t>
  </si>
  <si>
    <t>3146992343630313_</t>
  </si>
  <si>
    <t>1477285471581854_</t>
  </si>
  <si>
    <t>6467048575932878_</t>
  </si>
  <si>
    <t>3308540286864441_</t>
  </si>
  <si>
    <t>1529295848697461_</t>
  </si>
  <si>
    <t>7803917298298253_</t>
  </si>
  <si>
    <t>1519830688230412_</t>
  </si>
  <si>
    <t>4329290906641446_</t>
  </si>
  <si>
    <t>7624155709330760_</t>
  </si>
  <si>
    <t>7898571589896634_</t>
  </si>
  <si>
    <t>6440478293648347_</t>
  </si>
  <si>
    <t>6753989004114670_</t>
  </si>
  <si>
    <t>6635294769934145_</t>
  </si>
  <si>
    <t>3278081312825772_</t>
  </si>
  <si>
    <t>4714702252948844_</t>
  </si>
  <si>
    <t>1891998000462099_</t>
  </si>
  <si>
    <t>3337242658910277_</t>
  </si>
  <si>
    <t>4760648401332587_</t>
  </si>
  <si>
    <t>7545609635532422_</t>
  </si>
  <si>
    <t>6527831578407204_</t>
  </si>
  <si>
    <t>1132132460785363_</t>
  </si>
  <si>
    <t>4656075274706118_</t>
  </si>
  <si>
    <t>2262697771801998_</t>
  </si>
  <si>
    <t>5377406068561464_</t>
  </si>
  <si>
    <t>2456899006303509_</t>
  </si>
  <si>
    <t>1547942809268674_</t>
  </si>
  <si>
    <t>2722201106992160_</t>
  </si>
  <si>
    <t>2543991188532427_</t>
  </si>
  <si>
    <t>6231057158452446_</t>
  </si>
  <si>
    <t>7889641224388147_</t>
  </si>
  <si>
    <t>5628679585102315_</t>
  </si>
  <si>
    <t>5390981998725745_</t>
  </si>
  <si>
    <t>5624964334978662_</t>
  </si>
  <si>
    <t>7569567194176953_</t>
  </si>
  <si>
    <t>1353033223205758_</t>
  </si>
  <si>
    <t>4122498048353125_</t>
  </si>
  <si>
    <t>6639930334364828_</t>
  </si>
  <si>
    <t>2699239057966251_</t>
  </si>
  <si>
    <t>1156990213138981_</t>
  </si>
  <si>
    <t>7217845315071512_</t>
  </si>
  <si>
    <t>1188260159826228_</t>
  </si>
  <si>
    <t>7208810126258989_</t>
  </si>
  <si>
    <t>7343867481972086_</t>
  </si>
  <si>
    <t>5540016131910511_</t>
  </si>
  <si>
    <t>4624018699059633_</t>
  </si>
  <si>
    <t>7904199481703011_</t>
  </si>
  <si>
    <t>8300233461772941_</t>
  </si>
  <si>
    <t>3742467848069151_</t>
  </si>
  <si>
    <t>4797614576092955_</t>
  </si>
  <si>
    <t>6593083702378986_</t>
  </si>
  <si>
    <t>2679297106728989_</t>
  </si>
  <si>
    <t>2252661164739380_</t>
  </si>
  <si>
    <t>1180589528635801_</t>
  </si>
  <si>
    <t>1488880780754121_</t>
  </si>
  <si>
    <t>8818943521414983_</t>
  </si>
  <si>
    <t>6119161755107792_</t>
  </si>
  <si>
    <t>7540812886139306_</t>
  </si>
  <si>
    <t>3259945141945139_</t>
  </si>
  <si>
    <t>3271287084547614_</t>
  </si>
  <si>
    <t>8761223056826908_</t>
  </si>
  <si>
    <t>3884637611078935_</t>
  </si>
  <si>
    <t>4995296225748124_</t>
  </si>
  <si>
    <t>4312850483627337_</t>
  </si>
  <si>
    <t>6516784295907019_</t>
  </si>
  <si>
    <t>7249174857744444_</t>
  </si>
  <si>
    <t>4578287936050791_</t>
  </si>
  <si>
    <t>2148622838647219_</t>
  </si>
  <si>
    <t>7747889578911554_</t>
  </si>
  <si>
    <t>4235247351412014_</t>
  </si>
  <si>
    <t>5201734047424474_</t>
  </si>
  <si>
    <t>7230058732876851_</t>
  </si>
  <si>
    <t>6487107677438810_</t>
  </si>
  <si>
    <t>8441741170644119_</t>
  </si>
  <si>
    <t>6918261792378906_</t>
  </si>
  <si>
    <t>8594118418000506_</t>
  </si>
  <si>
    <t>6903291572529376_</t>
  </si>
  <si>
    <t>4175370148575338_</t>
  </si>
  <si>
    <t>4371571277207794_</t>
  </si>
  <si>
    <t>6915611764138901_</t>
  </si>
  <si>
    <t>1209176751697624_</t>
  </si>
  <si>
    <t>8704833955694251_</t>
  </si>
  <si>
    <t>2675130313822973_</t>
  </si>
  <si>
    <t>6734003250496097_</t>
  </si>
  <si>
    <t>2390931840457032_</t>
  </si>
  <si>
    <t>8655394902682871_</t>
  </si>
  <si>
    <t>3476618280931358_</t>
  </si>
  <si>
    <t>3181222963897410_</t>
  </si>
  <si>
    <t>6534339051952369_</t>
  </si>
  <si>
    <t>4633218829512074_</t>
  </si>
  <si>
    <t>2364076855668734_</t>
  </si>
  <si>
    <t>8130887702965472_</t>
  </si>
  <si>
    <t>4639864173675295_</t>
  </si>
  <si>
    <t>1216884095810900_</t>
  </si>
  <si>
    <t>2181881253227620_</t>
  </si>
  <si>
    <t>7819244408963210_</t>
  </si>
  <si>
    <t>4441509251980433_</t>
  </si>
  <si>
    <t>8903490433414551_</t>
  </si>
  <si>
    <t>2216948161600651_</t>
  </si>
  <si>
    <t>6909149308865974_</t>
  </si>
  <si>
    <t>6608089345146716_</t>
  </si>
  <si>
    <t>4177631722994375_</t>
  </si>
  <si>
    <t>8814387843057936_</t>
  </si>
  <si>
    <t>3218316924977582_</t>
  </si>
  <si>
    <t>3685553505879536_</t>
  </si>
  <si>
    <t>5620759343579599_</t>
  </si>
  <si>
    <t>2715283826735841_</t>
  </si>
  <si>
    <t>3365821288732850_</t>
  </si>
  <si>
    <t>7515644669514051_</t>
  </si>
  <si>
    <t>6286318294028434_</t>
  </si>
  <si>
    <t>5448424073368954_</t>
  </si>
  <si>
    <t>5423257922440371_</t>
  </si>
  <si>
    <t>6628183284717151_</t>
  </si>
  <si>
    <t>3174212249086260_</t>
  </si>
  <si>
    <t>3835923207176963_</t>
  </si>
  <si>
    <t>6876776136553403_</t>
  </si>
  <si>
    <t>1465995755801574_</t>
  </si>
  <si>
    <t>8691940196236799_</t>
  </si>
  <si>
    <t>2140347467117420_</t>
  </si>
  <si>
    <t>1568906024704571_</t>
  </si>
  <si>
    <t>4421861506917181_</t>
  </si>
  <si>
    <t>3535097547309015_</t>
  </si>
  <si>
    <t>4276118024748005_</t>
  </si>
  <si>
    <t>3909257460138775_</t>
  </si>
  <si>
    <t>6108192386482356_</t>
  </si>
  <si>
    <t>4774630219205235_</t>
  </si>
  <si>
    <t>6487154084821561_</t>
  </si>
  <si>
    <t>5846986030426546_</t>
  </si>
  <si>
    <t>4125139159449116_</t>
  </si>
  <si>
    <t>2728809904289040_</t>
  </si>
  <si>
    <t>6575344836923102_</t>
  </si>
  <si>
    <t>1783554327689818_</t>
  </si>
  <si>
    <t>2444845639153311_</t>
  </si>
  <si>
    <t>1302177895214966_</t>
  </si>
  <si>
    <t>5188788251921537_</t>
  </si>
  <si>
    <t>7583364020100881_</t>
  </si>
  <si>
    <t>3339841848732229_</t>
  </si>
  <si>
    <t>8848490626917444_</t>
  </si>
  <si>
    <t>5372946546893074_</t>
  </si>
  <si>
    <t>刘东生</t>
  </si>
  <si>
    <t>5596434587906337_</t>
  </si>
  <si>
    <t>3848941581292973_</t>
  </si>
  <si>
    <t>7621416969873314_</t>
  </si>
  <si>
    <t>8564861188915331_</t>
  </si>
  <si>
    <t>4432524879010272_</t>
  </si>
  <si>
    <t>4181358726349838_</t>
  </si>
  <si>
    <t>5763444288397389_</t>
  </si>
  <si>
    <t>2101647233878731_</t>
  </si>
  <si>
    <t>1612815975571814_</t>
  </si>
  <si>
    <t>7590205104092130_</t>
  </si>
  <si>
    <t>6747447342136157_</t>
  </si>
  <si>
    <t>1858696716058285_</t>
  </si>
  <si>
    <t>2557693111560939_</t>
  </si>
  <si>
    <t>3128131065101924_</t>
  </si>
  <si>
    <t>3888429285499375_</t>
  </si>
  <si>
    <t>3828773927439987_</t>
  </si>
  <si>
    <t>7892228956647871_</t>
  </si>
  <si>
    <t>2973714083467087_</t>
  </si>
  <si>
    <t>4594541134479968_</t>
  </si>
  <si>
    <t>6391806285507778_</t>
  </si>
  <si>
    <t>7799138792471857_</t>
  </si>
  <si>
    <t>2226391038572243_</t>
  </si>
  <si>
    <t>1807530720948391_</t>
  </si>
  <si>
    <t>1379883717396697_</t>
  </si>
  <si>
    <t>4273476837043310_</t>
  </si>
  <si>
    <t>jerry.wan</t>
  </si>
  <si>
    <t>5187111333722844_</t>
  </si>
  <si>
    <t>8778597069233781_</t>
  </si>
  <si>
    <t>1490189823243991_</t>
  </si>
  <si>
    <t>5679436810162016_</t>
  </si>
  <si>
    <t>6736994284354843_</t>
  </si>
  <si>
    <t>3254543869252134_</t>
  </si>
  <si>
    <t>8768961979144315_</t>
  </si>
  <si>
    <t>7403414234420415_</t>
  </si>
  <si>
    <t>3695859421550788_</t>
  </si>
  <si>
    <t>4370406687056190_</t>
  </si>
  <si>
    <t>8382278431458954_</t>
  </si>
  <si>
    <t>1157608839985157_</t>
  </si>
  <si>
    <t>3579125783522208_</t>
  </si>
  <si>
    <t>8832957940308313_</t>
  </si>
  <si>
    <t>6501304755570689_</t>
  </si>
  <si>
    <t>1501441656540200_</t>
  </si>
  <si>
    <t>4335984218844993_</t>
  </si>
  <si>
    <t>7651891514798260_</t>
  </si>
  <si>
    <t>1713353227659825_</t>
  </si>
  <si>
    <t>6217726674355141_</t>
  </si>
  <si>
    <t>4440955899511340_</t>
  </si>
  <si>
    <t>4851040426889688_</t>
  </si>
  <si>
    <t>4192921890773011_</t>
  </si>
  <si>
    <t>8538545637312139_</t>
  </si>
  <si>
    <t>4249880958571839_</t>
  </si>
  <si>
    <t>4232917635347967_</t>
  </si>
  <si>
    <t>3644207368781398_</t>
  </si>
  <si>
    <t>6255812827971558_</t>
  </si>
  <si>
    <t>8833752374098965_</t>
  </si>
  <si>
    <t>2152574489926756_</t>
  </si>
  <si>
    <t>1326120398535120_</t>
  </si>
  <si>
    <t>4478950131408235_</t>
  </si>
  <si>
    <t>4708499995498322_</t>
  </si>
  <si>
    <t>6268967000144886_</t>
  </si>
  <si>
    <t>7931002771696860_</t>
  </si>
  <si>
    <t>6650312212129709_</t>
  </si>
  <si>
    <t>3685882076732031_</t>
  </si>
  <si>
    <t>7721591828139545_</t>
  </si>
  <si>
    <t>4725877121954875_</t>
  </si>
  <si>
    <t>8483033057603619_</t>
  </si>
  <si>
    <t>2311827967637400_</t>
  </si>
  <si>
    <t>5933310104371473_</t>
  </si>
  <si>
    <t>6340495737786821_</t>
  </si>
  <si>
    <t>5677445795333306_</t>
  </si>
  <si>
    <t>8438249857273493_</t>
  </si>
  <si>
    <t>6790747703839777_</t>
  </si>
  <si>
    <t>1583247249356124_</t>
  </si>
  <si>
    <t>8706152625067957_</t>
  </si>
  <si>
    <t>1778176054588072_</t>
  </si>
  <si>
    <t>5368053000512393_</t>
  </si>
  <si>
    <t>1103648942849680_</t>
  </si>
  <si>
    <t>7856285361947956_</t>
  </si>
  <si>
    <t>3896876406825299_</t>
  </si>
  <si>
    <t>7665706678128782_</t>
  </si>
  <si>
    <t>5906447276241587_</t>
  </si>
  <si>
    <t>2754815797431647_</t>
  </si>
  <si>
    <t>5245508711973940_</t>
  </si>
  <si>
    <t>7482390534421482_</t>
  </si>
  <si>
    <t>7642853746493954_</t>
  </si>
  <si>
    <t>8762578287165834_</t>
  </si>
  <si>
    <t>7167175374684160_</t>
  </si>
  <si>
    <t>2891348107201128_</t>
  </si>
  <si>
    <t>4411042937165950_</t>
  </si>
  <si>
    <t>3196613993967203_</t>
  </si>
  <si>
    <t>7608349585962412_</t>
  </si>
  <si>
    <t>7314822498680162_</t>
  </si>
  <si>
    <t>1985689775432771_</t>
  </si>
  <si>
    <t>6104627452135833_</t>
  </si>
  <si>
    <t>2274572962905059_</t>
  </si>
  <si>
    <t>7867131342237384_</t>
  </si>
  <si>
    <t>2510606010515864_</t>
  </si>
  <si>
    <t>3898471193202338_</t>
  </si>
  <si>
    <t>8802546149911960_</t>
  </si>
  <si>
    <t>4225103167148619_</t>
  </si>
  <si>
    <t>5418084698368521_</t>
  </si>
  <si>
    <t>6939726020389637_</t>
  </si>
  <si>
    <t>3763544284412069_</t>
  </si>
  <si>
    <t>1225379873397343_</t>
  </si>
  <si>
    <t>2889367219205043_</t>
  </si>
  <si>
    <t>4587053604992329_</t>
  </si>
  <si>
    <t>7333344196630725_</t>
  </si>
  <si>
    <t>3385928496815105_</t>
  </si>
  <si>
    <t>5365874928806161_</t>
  </si>
  <si>
    <t>1103330701700030_</t>
  </si>
  <si>
    <t>8674070804282338_</t>
  </si>
  <si>
    <t>8371296849170986_</t>
  </si>
  <si>
    <t>1422003176665678_</t>
  </si>
  <si>
    <t>3850458794622639_</t>
  </si>
  <si>
    <t>2604011665633932_</t>
  </si>
  <si>
    <t>2749130961921452_</t>
  </si>
  <si>
    <t>8569752394442750_</t>
  </si>
  <si>
    <t>7204883899125099_</t>
  </si>
  <si>
    <t>1712470078989855_</t>
  </si>
  <si>
    <t>3887254480352582_</t>
  </si>
  <si>
    <t>7230917172324909_</t>
  </si>
  <si>
    <t>3802361030750703_</t>
  </si>
  <si>
    <t>2638736069774881_</t>
  </si>
  <si>
    <t>7694622326940169_</t>
  </si>
  <si>
    <t>8767973896479946_</t>
  </si>
  <si>
    <t>7880874542530823_</t>
  </si>
  <si>
    <t>3855749842389823_</t>
  </si>
  <si>
    <t>8359269416747320_</t>
  </si>
  <si>
    <t>5179238158848152_</t>
  </si>
  <si>
    <t>6127535623995059_</t>
  </si>
  <si>
    <t>5897458498614255_</t>
  </si>
  <si>
    <t>1792737953290647_</t>
  </si>
  <si>
    <t>3403875945653752_</t>
  </si>
  <si>
    <t>1184289095027239_</t>
  </si>
  <si>
    <t>1780944459360515_</t>
  </si>
  <si>
    <t>8126797293766916_</t>
  </si>
  <si>
    <t>5716736021626304_</t>
  </si>
  <si>
    <t>2560182351722447_</t>
  </si>
  <si>
    <t>2648438972342082_</t>
  </si>
  <si>
    <t>1203067009597486_</t>
  </si>
  <si>
    <t>7445731247660828_</t>
  </si>
  <si>
    <t>2454130802858107_</t>
  </si>
  <si>
    <t>7759345681662011_</t>
  </si>
  <si>
    <t>2141089000070724_</t>
  </si>
  <si>
    <t>4626087546148712_</t>
  </si>
  <si>
    <t>7818964173844347_</t>
  </si>
  <si>
    <t>2852315582373941_</t>
  </si>
  <si>
    <t>1324880163597784_</t>
  </si>
  <si>
    <t>7872022849438739_</t>
  </si>
  <si>
    <t>1356654184608253_</t>
  </si>
  <si>
    <t>6438009656021391_</t>
  </si>
  <si>
    <t>3591083191741569_</t>
  </si>
  <si>
    <t>6188053906575560_</t>
  </si>
  <si>
    <t>1267394903975895_</t>
  </si>
  <si>
    <t>8652153852353199_</t>
  </si>
  <si>
    <t>3302397215927062_</t>
  </si>
  <si>
    <t>8339706549670717_</t>
  </si>
  <si>
    <t>5688678140024450_</t>
  </si>
  <si>
    <t>6313142580108641_</t>
  </si>
  <si>
    <t>3930731671174425_</t>
  </si>
  <si>
    <t>1192635059670707_</t>
  </si>
  <si>
    <t>P_2164059777041282</t>
  </si>
  <si>
    <t>P_7354011328470871</t>
  </si>
  <si>
    <t>P_5490921524858445</t>
  </si>
  <si>
    <t>2025-05-26 11:24:1748258672</t>
  </si>
  <si>
    <t>P_3291445042730131</t>
  </si>
  <si>
    <t>P_3469471844970865</t>
  </si>
  <si>
    <t>2025-05-26 11:24:1748258696</t>
  </si>
  <si>
    <t>P_8898796421469965</t>
  </si>
  <si>
    <t>8397263018834790_p</t>
  </si>
  <si>
    <t>3545905593461678_p</t>
  </si>
  <si>
    <t>543908</t>
  </si>
  <si>
    <t>2597078745767925_p</t>
  </si>
  <si>
    <t>4901102920708430_p</t>
  </si>
  <si>
    <t>543649</t>
  </si>
  <si>
    <t>4304501930363118_p</t>
  </si>
  <si>
    <t>8166762307267754_p</t>
  </si>
  <si>
    <t>544956</t>
  </si>
  <si>
    <t>5390171278216760_p</t>
  </si>
  <si>
    <t>544580</t>
  </si>
  <si>
    <t>2350389126684753_p</t>
  </si>
  <si>
    <t>1365414797486777_p</t>
  </si>
  <si>
    <t>543839</t>
  </si>
  <si>
    <t>1730390483914279_p</t>
  </si>
  <si>
    <t>4514860459787939_p</t>
  </si>
  <si>
    <t>544988</t>
  </si>
  <si>
    <t>544278</t>
  </si>
  <si>
    <t>3812880822557993_p</t>
  </si>
  <si>
    <t>6550561255897493_p</t>
  </si>
  <si>
    <t>544196</t>
  </si>
  <si>
    <t>6491514237419370_p</t>
  </si>
  <si>
    <t>7719312612447743_p</t>
  </si>
  <si>
    <t>544972</t>
  </si>
  <si>
    <t>7374425783667670_p</t>
  </si>
  <si>
    <t>5161347256093221_p</t>
  </si>
  <si>
    <t>544599</t>
  </si>
  <si>
    <t>5788310829314134_p</t>
  </si>
  <si>
    <t>3690754553768340_p</t>
  </si>
  <si>
    <t>544987</t>
  </si>
  <si>
    <t>4883795926424346_p</t>
  </si>
  <si>
    <t>6633782585325351_p</t>
  </si>
  <si>
    <t>543904</t>
  </si>
  <si>
    <t>6856485096059142_p</t>
  </si>
  <si>
    <t>2412947715976311_p</t>
  </si>
  <si>
    <t>543919</t>
  </si>
  <si>
    <t>1549275428540814_p</t>
  </si>
  <si>
    <t>4500579224332072_p</t>
  </si>
  <si>
    <t>544146</t>
  </si>
  <si>
    <t>6605352660824513_p</t>
  </si>
  <si>
    <t>2812495940726703_p</t>
  </si>
  <si>
    <t>544323</t>
  </si>
  <si>
    <t>2592054147568000_p</t>
  </si>
  <si>
    <t>2838373479942292_p</t>
  </si>
  <si>
    <t>544268</t>
  </si>
  <si>
    <t>6110830830262732_p</t>
  </si>
  <si>
    <t>5342963891223913_p</t>
  </si>
  <si>
    <t>544918</t>
  </si>
  <si>
    <t>3908709431396146_p</t>
  </si>
  <si>
    <t>5860236098260554_p</t>
  </si>
  <si>
    <t>543964</t>
  </si>
  <si>
    <t>3910842255050564_p</t>
  </si>
  <si>
    <t>5707971895420478_p</t>
  </si>
  <si>
    <t>543569</t>
  </si>
  <si>
    <t>8478177322226347_p</t>
  </si>
  <si>
    <t>7380008695612015_p</t>
  </si>
  <si>
    <t>543215</t>
  </si>
  <si>
    <t>4183132005067582_p</t>
  </si>
  <si>
    <t>3900085395592483_p</t>
  </si>
  <si>
    <t>542993</t>
  </si>
  <si>
    <t>7445028942101837_p</t>
  </si>
  <si>
    <t>3709075111397991_p</t>
  </si>
  <si>
    <t>544658</t>
  </si>
  <si>
    <t>8133117841810220_p</t>
  </si>
  <si>
    <t>5187003693110986_p</t>
  </si>
  <si>
    <t>544681</t>
  </si>
  <si>
    <t>6327935388154968_p</t>
  </si>
  <si>
    <t>1912155380781482_p</t>
  </si>
  <si>
    <t>543881</t>
  </si>
  <si>
    <t>4852488228190480_p</t>
  </si>
  <si>
    <t>5570340025649134_p</t>
  </si>
  <si>
    <t>544292</t>
  </si>
  <si>
    <t>8688834247490015_p</t>
  </si>
  <si>
    <t>5587572408183458_p</t>
  </si>
  <si>
    <t>544775</t>
  </si>
  <si>
    <t>6234656599767701_p</t>
  </si>
  <si>
    <t>5283471118535265_p</t>
  </si>
  <si>
    <t>543895</t>
  </si>
  <si>
    <t>8203139562881890_p</t>
  </si>
  <si>
    <t>6590427723262468_p</t>
  </si>
  <si>
    <t>544762</t>
  </si>
  <si>
    <t>4242144951579359_p</t>
  </si>
  <si>
    <t>2858566159064199_p</t>
  </si>
  <si>
    <t>541114</t>
  </si>
  <si>
    <t>7300914989302332_p</t>
  </si>
  <si>
    <t>3479262252641095_p</t>
  </si>
  <si>
    <t>543954</t>
  </si>
  <si>
    <t>5405963287898326_p</t>
  </si>
  <si>
    <t>2889897626501505_p</t>
  </si>
  <si>
    <t>544290</t>
  </si>
  <si>
    <t>5360092443501447_p</t>
  </si>
  <si>
    <t>1625100255496862_p</t>
  </si>
  <si>
    <t>544193</t>
  </si>
  <si>
    <t>8610559784683610_p</t>
  </si>
  <si>
    <t>5761453521167592_p</t>
  </si>
  <si>
    <t>544663</t>
  </si>
  <si>
    <t>7890851277937255_p</t>
  </si>
  <si>
    <t>4611373869167632_p</t>
  </si>
  <si>
    <t>544181</t>
  </si>
  <si>
    <t>青少版中文1v1 - 8课时/4周</t>
  </si>
  <si>
    <t>8873437111105900_p</t>
  </si>
  <si>
    <t>4426760877819634_p</t>
  </si>
  <si>
    <t>544035</t>
  </si>
  <si>
    <t>3627739916155332_p</t>
  </si>
  <si>
    <t>8842019625429392_p</t>
  </si>
  <si>
    <t>544689</t>
  </si>
  <si>
    <t>3158025920749349_p</t>
  </si>
  <si>
    <t>2374332646217934_p</t>
  </si>
  <si>
    <t>544430</t>
  </si>
  <si>
    <t>3568585611651334_p</t>
  </si>
  <si>
    <t>8639567946021448_p</t>
  </si>
  <si>
    <t>543821</t>
  </si>
  <si>
    <t>1688268644487009_p</t>
  </si>
  <si>
    <t>7730385826185804_p</t>
  </si>
  <si>
    <t>544326</t>
  </si>
  <si>
    <t>4547209224539267_p</t>
  </si>
  <si>
    <t>2220082850338117_p</t>
  </si>
  <si>
    <t>544414</t>
  </si>
  <si>
    <t>5599285565320948_p</t>
  </si>
  <si>
    <t>4184424205432579_p</t>
  </si>
  <si>
    <t>544045</t>
  </si>
  <si>
    <t>8897584806011084_p</t>
  </si>
  <si>
    <t>2399131590740680_p</t>
  </si>
  <si>
    <t>544884</t>
  </si>
  <si>
    <t>4650104302398678_p</t>
  </si>
  <si>
    <t>2554390394961571_p</t>
  </si>
  <si>
    <t>544770</t>
  </si>
  <si>
    <t>8522850591429927_p</t>
  </si>
  <si>
    <t>2148492614475536_p</t>
  </si>
  <si>
    <t>543916</t>
  </si>
  <si>
    <t>7789984357453932_p</t>
  </si>
  <si>
    <t>7676480675339866_p</t>
  </si>
  <si>
    <t>544369</t>
  </si>
  <si>
    <t>8286077565531115_p</t>
  </si>
  <si>
    <t>4240791692256244_p</t>
  </si>
  <si>
    <t>544682</t>
  </si>
  <si>
    <t>5343607665050686_p</t>
  </si>
  <si>
    <t>8624104094807836_p</t>
  </si>
  <si>
    <t>544336</t>
  </si>
  <si>
    <t>8991046153026250_p</t>
  </si>
  <si>
    <t>1898468298547109_p</t>
  </si>
  <si>
    <t>543096</t>
  </si>
  <si>
    <t>7641111395944940_p</t>
  </si>
  <si>
    <t>4257786613761992_p</t>
  </si>
  <si>
    <t>544073</t>
  </si>
  <si>
    <t>2346072627544790_p</t>
  </si>
  <si>
    <t>8883217460410083_p</t>
  </si>
  <si>
    <t>543637</t>
  </si>
  <si>
    <t>5245666910868821_p</t>
  </si>
  <si>
    <t>5726604038711683_p</t>
  </si>
  <si>
    <t>544466</t>
  </si>
  <si>
    <t>2581087704959816_p</t>
  </si>
  <si>
    <t>4437789644938364_p</t>
  </si>
  <si>
    <t>543010</t>
  </si>
  <si>
    <t>4672614533755394_p</t>
  </si>
  <si>
    <t>3780616750663554_p</t>
  </si>
  <si>
    <t>543766</t>
  </si>
  <si>
    <t>5565813890916302_p</t>
  </si>
  <si>
    <t>3399846838756980_p</t>
  </si>
  <si>
    <t>544179</t>
  </si>
  <si>
    <t>3745570360119433_p</t>
  </si>
  <si>
    <t>6373974977223776_p</t>
  </si>
  <si>
    <t>545018</t>
  </si>
  <si>
    <t>8269845376786013_p</t>
  </si>
  <si>
    <t>4183248391990677_p</t>
  </si>
  <si>
    <t>544687</t>
  </si>
  <si>
    <t>4376771264345478_p</t>
  </si>
  <si>
    <t>8259631592487284_p</t>
  </si>
  <si>
    <t>543682</t>
  </si>
  <si>
    <t>8641427535599967_p</t>
  </si>
  <si>
    <t>5269437172908708_p</t>
  </si>
  <si>
    <t>544116</t>
  </si>
  <si>
    <t>3272405278823406_p</t>
  </si>
  <si>
    <t>3347240412839071_p</t>
  </si>
  <si>
    <t>544676</t>
  </si>
  <si>
    <t>6685803839607895_p</t>
  </si>
  <si>
    <t>2304066384867931_p</t>
  </si>
  <si>
    <t>543859</t>
  </si>
  <si>
    <t>7826848852611991_p</t>
  </si>
  <si>
    <t>2871644138715922_p</t>
  </si>
  <si>
    <t>544798</t>
  </si>
  <si>
    <t>4777315453490015_p</t>
  </si>
  <si>
    <t>4861556578597862_p</t>
  </si>
  <si>
    <t>543933</t>
  </si>
  <si>
    <t>2247172718556122_p</t>
  </si>
  <si>
    <t>2894034648546288_p</t>
  </si>
  <si>
    <t>543911</t>
  </si>
  <si>
    <t>6698463062462492_p</t>
  </si>
  <si>
    <t>8864816561386220_p</t>
  </si>
  <si>
    <t>544304</t>
  </si>
  <si>
    <t>5248137407281351_p</t>
  </si>
  <si>
    <t>8596226704278519_p</t>
  </si>
  <si>
    <t>544074</t>
  </si>
  <si>
    <t>202401-55分钟1对1 -拓展25版 -订阅课包 - 12</t>
  </si>
  <si>
    <t>5750150343476897_p</t>
  </si>
  <si>
    <t>7718352922140614_p</t>
  </si>
  <si>
    <t>544252</t>
  </si>
  <si>
    <t>3745545027246983_p</t>
  </si>
  <si>
    <t>3243817553382395_p</t>
  </si>
  <si>
    <t>543247</t>
  </si>
  <si>
    <t>1419020481302909_p</t>
  </si>
  <si>
    <t>8713601001365897_p</t>
  </si>
  <si>
    <t>543708</t>
  </si>
  <si>
    <t>8856094281965794_p</t>
  </si>
  <si>
    <t>3246351725944827_p</t>
  </si>
  <si>
    <t>544639</t>
  </si>
  <si>
    <t>3249475435271258_p</t>
  </si>
  <si>
    <t>5744884231602101_p</t>
  </si>
  <si>
    <t>544403</t>
  </si>
  <si>
    <t>3659853552195311_p</t>
  </si>
  <si>
    <t>7567326986388571_p</t>
  </si>
  <si>
    <t>544182</t>
  </si>
  <si>
    <t>5135659700730275_p</t>
  </si>
  <si>
    <t>4672143791639993_p</t>
  </si>
  <si>
    <t>543949</t>
  </si>
  <si>
    <t>2811706783407194_p</t>
  </si>
  <si>
    <t>4429195915647017_p</t>
  </si>
  <si>
    <t>544506</t>
  </si>
  <si>
    <t>3847141036498153_p</t>
  </si>
  <si>
    <t>3880022199942887_p</t>
  </si>
  <si>
    <t>544358</t>
  </si>
  <si>
    <t>544943</t>
  </si>
  <si>
    <t>3775725058089508_p</t>
  </si>
  <si>
    <t>3715351226506165_p</t>
  </si>
  <si>
    <t>545010</t>
  </si>
  <si>
    <t>2465007844463824_p</t>
  </si>
  <si>
    <t>4365450943454652_p</t>
  </si>
  <si>
    <t>544270</t>
  </si>
  <si>
    <t>4693037826688077_p</t>
  </si>
  <si>
    <t>4725422531479158_p</t>
  </si>
  <si>
    <t>544845</t>
  </si>
  <si>
    <t>8461334867513609_p</t>
  </si>
  <si>
    <t>7164093040093670_p</t>
  </si>
  <si>
    <t>544168</t>
  </si>
  <si>
    <t>2424368942378301_p</t>
  </si>
  <si>
    <t>7611719161990770_p</t>
  </si>
  <si>
    <t>544148</t>
  </si>
  <si>
    <t>6268230160683846_p</t>
  </si>
  <si>
    <t>8183846800374211_p</t>
  </si>
  <si>
    <t>543923</t>
  </si>
  <si>
    <t>4904018384524428_p</t>
  </si>
  <si>
    <t>1310143138373336_p</t>
  </si>
  <si>
    <t>544847</t>
  </si>
  <si>
    <t>8555498230999130_p</t>
  </si>
  <si>
    <t>6408686668641348_p</t>
  </si>
  <si>
    <t>544974</t>
  </si>
  <si>
    <t>7592837139277950_p</t>
  </si>
  <si>
    <t>4524126663883862_p</t>
  </si>
  <si>
    <t>544592</t>
  </si>
  <si>
    <t>3566204405996583_p</t>
  </si>
  <si>
    <t>7220308614026319_p</t>
  </si>
  <si>
    <t>544291</t>
  </si>
  <si>
    <t>6831102839510345_p</t>
  </si>
  <si>
    <t>3488801242065645_p</t>
  </si>
  <si>
    <t>544936</t>
  </si>
  <si>
    <t>2754884528373565_p</t>
  </si>
  <si>
    <t>8760980427800811_p</t>
  </si>
  <si>
    <t>543880</t>
  </si>
  <si>
    <t>6160896675552535_p</t>
  </si>
  <si>
    <t>3667102908565347_p</t>
  </si>
  <si>
    <t>544095</t>
  </si>
  <si>
    <t>4678882210898957_p</t>
  </si>
  <si>
    <t>1223410746179818_p</t>
  </si>
  <si>
    <t>544224</t>
  </si>
  <si>
    <t>1519200062096052_p</t>
  </si>
  <si>
    <t>6567043972939311_p</t>
  </si>
  <si>
    <t>540943</t>
  </si>
  <si>
    <t>1390323714033631_p</t>
  </si>
  <si>
    <t>1398881306314849_p</t>
  </si>
  <si>
    <t>544017</t>
  </si>
  <si>
    <t>3622403439256023_p</t>
  </si>
  <si>
    <t>8822107726992825_p</t>
  </si>
  <si>
    <t>544752</t>
  </si>
  <si>
    <t>3393944993506321_p</t>
  </si>
  <si>
    <t>6756920593076053_p</t>
  </si>
  <si>
    <t>544284</t>
  </si>
  <si>
    <t>3479138319199478_p</t>
  </si>
  <si>
    <t>4774697631603452_p</t>
  </si>
  <si>
    <t>544455</t>
  </si>
  <si>
    <t>3578358168403954_p</t>
  </si>
  <si>
    <t>5342363705863217_p</t>
  </si>
  <si>
    <t>544622</t>
  </si>
  <si>
    <t>544945</t>
  </si>
  <si>
    <t>3226501220252392_p</t>
  </si>
  <si>
    <t>4866277286548196_p</t>
  </si>
  <si>
    <t>543823</t>
  </si>
  <si>
    <t>2237676244331386_p</t>
  </si>
  <si>
    <t>1589345028983785_p</t>
  </si>
  <si>
    <t>544346</t>
  </si>
  <si>
    <t>1759591386083441_p</t>
  </si>
  <si>
    <t>3553597017812053_p</t>
  </si>
  <si>
    <t>543951</t>
  </si>
  <si>
    <t>3754676728025634_p</t>
  </si>
  <si>
    <t>7879658710320915_p</t>
  </si>
  <si>
    <t>544349</t>
  </si>
  <si>
    <t>8576253808176877_p</t>
  </si>
  <si>
    <t>2592595652207283_p</t>
  </si>
  <si>
    <t>544613</t>
  </si>
  <si>
    <t>8594608720137343_p</t>
  </si>
  <si>
    <t>3596046311253070_p</t>
  </si>
  <si>
    <t>543967</t>
  </si>
  <si>
    <t>8762891860945447_p</t>
  </si>
  <si>
    <t>2763499199372153_p</t>
  </si>
  <si>
    <t>543900</t>
  </si>
  <si>
    <t>3103680376539293_p</t>
  </si>
  <si>
    <t>2133881395775499_p</t>
  </si>
  <si>
    <t>544577</t>
  </si>
  <si>
    <t>7920268446226154_p</t>
  </si>
  <si>
    <t>2146633713285035_p</t>
  </si>
  <si>
    <t>543566</t>
  </si>
  <si>
    <t>4751376023401385_p</t>
  </si>
  <si>
    <t>5213802470667746_p</t>
  </si>
  <si>
    <t>544066</t>
  </si>
  <si>
    <t>4831206154805906_p</t>
  </si>
  <si>
    <t>3444934300352612_p</t>
  </si>
  <si>
    <t>544683</t>
  </si>
  <si>
    <t>5888246426867598_p</t>
  </si>
  <si>
    <t>8567241138050153_p</t>
  </si>
  <si>
    <t>543986</t>
  </si>
  <si>
    <t>2827273801815366_p</t>
  </si>
  <si>
    <t>5781861980217568_p</t>
  </si>
  <si>
    <t>544648</t>
  </si>
  <si>
    <t>4696124442881806_p</t>
  </si>
  <si>
    <t>2262058670791153_p</t>
  </si>
  <si>
    <t>544256</t>
  </si>
  <si>
    <t>5326112718809134_p</t>
  </si>
  <si>
    <t>1541565960992219_p</t>
  </si>
  <si>
    <t>544647</t>
  </si>
  <si>
    <t>6813295962165055_p</t>
  </si>
  <si>
    <t>3435930532701011_p</t>
  </si>
  <si>
    <t>544124</t>
  </si>
  <si>
    <t>1660759179252247_p</t>
  </si>
  <si>
    <t>2328090515612442_p</t>
  </si>
  <si>
    <t>543980</t>
  </si>
  <si>
    <t>6130837128115212_p</t>
  </si>
  <si>
    <t>3993067394489693_p</t>
  </si>
  <si>
    <t>544261</t>
  </si>
  <si>
    <t>研学-成都/西安-俩孩子</t>
  </si>
  <si>
    <t>4670114012788850_p</t>
  </si>
  <si>
    <t>5643362993492944_p</t>
  </si>
  <si>
    <t>544011</t>
  </si>
  <si>
    <t>5270772331607328_p</t>
  </si>
  <si>
    <t>8754036354468385_p</t>
  </si>
  <si>
    <t>544856</t>
  </si>
  <si>
    <t>5373346948614415_p</t>
  </si>
  <si>
    <t>3251688657884924_p</t>
  </si>
  <si>
    <t>543296</t>
  </si>
  <si>
    <t>8741368654444305_p</t>
  </si>
  <si>
    <t>7503089761991272_p</t>
  </si>
  <si>
    <t>544201</t>
  </si>
  <si>
    <t>8910041919704491_p</t>
  </si>
  <si>
    <t>1574824736360873_p</t>
  </si>
  <si>
    <t>544618</t>
  </si>
  <si>
    <t>7565035212031863_p</t>
  </si>
  <si>
    <t>3521449475844874_p</t>
  </si>
  <si>
    <t>543940</t>
  </si>
  <si>
    <t>6756246905285468_p</t>
  </si>
  <si>
    <t>1139197060315834_p</t>
  </si>
  <si>
    <t>542429</t>
  </si>
  <si>
    <t>3779536490690315_p</t>
  </si>
  <si>
    <t>7326840845424805_p</t>
  </si>
  <si>
    <t>544130</t>
  </si>
  <si>
    <t>7119599761831585_p</t>
  </si>
  <si>
    <t>1377750474126450_p</t>
  </si>
  <si>
    <t>543463</t>
  </si>
  <si>
    <t>3495160839238925_p</t>
  </si>
  <si>
    <t>3559522700281315_p</t>
  </si>
  <si>
    <t>543915</t>
  </si>
  <si>
    <t>6770433510054501_p</t>
  </si>
  <si>
    <t>5442504775513423_p</t>
  </si>
  <si>
    <t>543962</t>
  </si>
  <si>
    <t>8416362229335387_p</t>
  </si>
  <si>
    <t>3215164417063576_p</t>
  </si>
  <si>
    <t>544451</t>
  </si>
  <si>
    <t>8690131374964003_p</t>
  </si>
  <si>
    <t>3187799937914987_p</t>
  </si>
  <si>
    <t>544973</t>
  </si>
  <si>
    <t>4901861588667163_p</t>
  </si>
  <si>
    <t>4107984364902494_p</t>
  </si>
  <si>
    <t>544636</t>
  </si>
  <si>
    <t>202308-25分钟1对1 - 标准版25分钟 - 订阅课包 - 4</t>
  </si>
  <si>
    <t>7620795072043888_p</t>
  </si>
  <si>
    <t>3905735084985719_p</t>
  </si>
  <si>
    <t>544127</t>
  </si>
  <si>
    <t>6725112546845738_p</t>
  </si>
  <si>
    <t>7486556119012625_p</t>
  </si>
  <si>
    <t>544836</t>
  </si>
  <si>
    <t>5352580420918913_p</t>
  </si>
  <si>
    <t>7831390972262015_p</t>
  </si>
  <si>
    <t>543863</t>
  </si>
  <si>
    <t>5416345490074496_p</t>
  </si>
  <si>
    <t>3571060419092065_p</t>
  </si>
  <si>
    <t>543815</t>
  </si>
  <si>
    <t>4818486992868628_p</t>
  </si>
  <si>
    <t>8747603232681945_p</t>
  </si>
  <si>
    <t>544026</t>
  </si>
  <si>
    <t>544942</t>
  </si>
  <si>
    <t>2893448732733900_p</t>
  </si>
  <si>
    <t>2551472723595305_p</t>
  </si>
  <si>
    <t>544840</t>
  </si>
  <si>
    <t>2795314609953766_p</t>
  </si>
  <si>
    <t>1605615652568961_p</t>
  </si>
  <si>
    <t>544911</t>
  </si>
  <si>
    <t>7107723122954107_p</t>
  </si>
  <si>
    <t>2784170121849129_p</t>
  </si>
  <si>
    <t>545005</t>
  </si>
  <si>
    <t>3300215345681189_p</t>
  </si>
  <si>
    <t>5250769578797840_p</t>
  </si>
  <si>
    <t>离职-pay.singsathit</t>
  </si>
  <si>
    <t>544376</t>
  </si>
  <si>
    <t>3705204084734103_p</t>
  </si>
  <si>
    <t>7867508630819392_p</t>
  </si>
  <si>
    <t>544868</t>
  </si>
  <si>
    <t>3843056073902058_p</t>
  </si>
  <si>
    <t>2522860182872217_p</t>
  </si>
  <si>
    <t>543197</t>
  </si>
  <si>
    <t>8592174722964217_p</t>
  </si>
  <si>
    <t>5903042438613779_p</t>
  </si>
  <si>
    <t>543819</t>
  </si>
  <si>
    <t>7894184645998982_p</t>
  </si>
  <si>
    <t>4255792242620299_p</t>
  </si>
  <si>
    <t>544460</t>
  </si>
  <si>
    <t>4743811982897039_p</t>
  </si>
  <si>
    <t>1617245574884904_p</t>
  </si>
  <si>
    <t>543267</t>
  </si>
  <si>
    <t>2568504796480107_p</t>
  </si>
  <si>
    <t>5142231868702378_p</t>
  </si>
  <si>
    <t>544688</t>
  </si>
  <si>
    <t>7141611189803897_p</t>
  </si>
  <si>
    <t>2233240169118169_p</t>
  </si>
  <si>
    <t>544257</t>
  </si>
  <si>
    <t>5607677376486822_p</t>
  </si>
  <si>
    <t>4193499976356963_p</t>
  </si>
  <si>
    <t>543978</t>
  </si>
  <si>
    <t>544677</t>
  </si>
  <si>
    <t>5254072355936707_p</t>
  </si>
  <si>
    <t>8425330097066667_p</t>
  </si>
  <si>
    <t>544211</t>
  </si>
  <si>
    <t>1602415134024539_p</t>
  </si>
  <si>
    <t>6189475886316111_p</t>
  </si>
  <si>
    <t>544218</t>
  </si>
  <si>
    <t>2386309106419344_p</t>
  </si>
  <si>
    <t>2405928726971222_p</t>
  </si>
  <si>
    <t>543995</t>
  </si>
  <si>
    <t>2327760234066635_p</t>
  </si>
  <si>
    <t>6461756243612750_p</t>
  </si>
  <si>
    <t>544286</t>
  </si>
  <si>
    <t>6253707829956664_p</t>
  </si>
  <si>
    <t>3231297600700894_p</t>
  </si>
  <si>
    <t>543884</t>
  </si>
  <si>
    <t>1153863813094707_p</t>
  </si>
  <si>
    <t>1281235826718775_p</t>
  </si>
  <si>
    <t>544235</t>
  </si>
  <si>
    <t>4862166321487834_p</t>
  </si>
  <si>
    <t>8613217113614994_p</t>
  </si>
  <si>
    <t>544059</t>
  </si>
  <si>
    <t>6594950221619258_p</t>
  </si>
  <si>
    <t>2474736238286019_p</t>
  </si>
  <si>
    <t>543932</t>
  </si>
  <si>
    <t>544944</t>
  </si>
  <si>
    <t>5712356634072127_p</t>
  </si>
  <si>
    <t>3257828607213006_p</t>
  </si>
  <si>
    <t>544312</t>
  </si>
  <si>
    <t>7173592282569755_p</t>
  </si>
  <si>
    <t>4586619082836666_p</t>
  </si>
  <si>
    <t>544591</t>
  </si>
  <si>
    <t>4109023504014579_p</t>
  </si>
  <si>
    <t>5512919171932541_p</t>
  </si>
  <si>
    <t>544963</t>
  </si>
  <si>
    <t>1303733820430758_p</t>
  </si>
  <si>
    <t>8707044527761107_p</t>
  </si>
  <si>
    <t>544266</t>
  </si>
  <si>
    <t>7401823275288183_p</t>
  </si>
  <si>
    <t>6553774011333843_p</t>
  </si>
  <si>
    <t>544489</t>
  </si>
  <si>
    <t>3350784548776320_p</t>
  </si>
  <si>
    <t>7138488006577013_p</t>
  </si>
  <si>
    <t>544497</t>
  </si>
  <si>
    <t>8784294720572901_p</t>
  </si>
  <si>
    <t>1606728697685203_p</t>
  </si>
  <si>
    <t>543983</t>
  </si>
  <si>
    <t>5896233044513085_p</t>
  </si>
  <si>
    <t>4433159769099501_p</t>
  </si>
  <si>
    <t>544108</t>
  </si>
  <si>
    <t>7452202531483861_p</t>
  </si>
  <si>
    <t>6576194881653307_p</t>
  </si>
  <si>
    <t>544125</t>
  </si>
  <si>
    <t>8317754237024542_p</t>
  </si>
  <si>
    <t>2331681323366794_p</t>
  </si>
  <si>
    <t>544947</t>
  </si>
  <si>
    <t>1439921431661691_p</t>
  </si>
  <si>
    <t>3200258588380859_p</t>
  </si>
  <si>
    <t>544167</t>
  </si>
  <si>
    <t>1219161171072802_p</t>
  </si>
  <si>
    <t>8311748010315159_p</t>
  </si>
  <si>
    <t>544452</t>
  </si>
  <si>
    <t>1872225193346980_p</t>
  </si>
  <si>
    <t>4913609007832932_p</t>
  </si>
  <si>
    <t>544324</t>
  </si>
  <si>
    <t>5867325242404396_p</t>
  </si>
  <si>
    <t>4369431186616869_p</t>
  </si>
  <si>
    <t>544587</t>
  </si>
  <si>
    <t>3393337233494238_p</t>
  </si>
  <si>
    <t>8543477910679796_p</t>
  </si>
  <si>
    <t>544985</t>
  </si>
  <si>
    <t>8170498934253447_p</t>
  </si>
  <si>
    <t>7784585442732117_p</t>
  </si>
  <si>
    <t>544226</t>
  </si>
  <si>
    <t>5872151790097855_p</t>
  </si>
  <si>
    <t>1693273121330322_p</t>
  </si>
  <si>
    <t>544765</t>
  </si>
  <si>
    <t>3597709430122356_p</t>
  </si>
  <si>
    <t>3883978892314018_p</t>
  </si>
  <si>
    <t>543890</t>
  </si>
  <si>
    <t>8220274233591824_p</t>
  </si>
  <si>
    <t>8894473193474547_p</t>
  </si>
  <si>
    <t>544282</t>
  </si>
  <si>
    <t>3563668586369890_p</t>
  </si>
  <si>
    <t>6409667378148082_p</t>
  </si>
  <si>
    <t>543862</t>
  </si>
  <si>
    <t>4321140112478101_p</t>
  </si>
  <si>
    <t>3424559018550778_p</t>
  </si>
  <si>
    <t>544296</t>
  </si>
  <si>
    <t>6252376943895489_p</t>
  </si>
  <si>
    <t>1195592158750642_p</t>
  </si>
  <si>
    <t>544207</t>
  </si>
  <si>
    <t>7888949188137238_p</t>
  </si>
  <si>
    <t>6649427061616230_p</t>
  </si>
  <si>
    <t>543936</t>
  </si>
  <si>
    <t>1762395502408863_p</t>
  </si>
  <si>
    <t>4127865346851555_p</t>
  </si>
  <si>
    <t>544220</t>
  </si>
  <si>
    <t>7129874899596653_p</t>
  </si>
  <si>
    <t>1648536563291767_p</t>
  </si>
  <si>
    <t>544753</t>
  </si>
  <si>
    <t>1504642076564664_p</t>
  </si>
  <si>
    <t>2278347921268068_p</t>
  </si>
  <si>
    <t>543576</t>
  </si>
  <si>
    <t>4378762708102346_p</t>
  </si>
  <si>
    <t>7178988792126217_p</t>
  </si>
  <si>
    <t>543952</t>
  </si>
  <si>
    <t>2591725321645138_p</t>
  </si>
  <si>
    <t>8495971190906858_p</t>
  </si>
  <si>
    <t>544259</t>
  </si>
  <si>
    <t>3453971293248567_p</t>
  </si>
  <si>
    <t>8348655728045475_p</t>
  </si>
  <si>
    <t>544553</t>
  </si>
  <si>
    <t>1805681038518849_p</t>
  </si>
  <si>
    <t>4426178493099305_p</t>
  </si>
  <si>
    <t>544522</t>
  </si>
  <si>
    <t>6902935633303872_p</t>
  </si>
  <si>
    <t>6180790539117404_p</t>
  </si>
  <si>
    <t>544294</t>
  </si>
  <si>
    <t>3258756711979592_p</t>
  </si>
  <si>
    <t>1517682152175205_p</t>
  </si>
  <si>
    <t>544383</t>
  </si>
  <si>
    <t>2272058979576038_p</t>
  </si>
  <si>
    <t>1333434000610775_p</t>
  </si>
  <si>
    <t>539549</t>
  </si>
  <si>
    <t>4235092538910521_p</t>
  </si>
  <si>
    <t>3284670318976035_p</t>
  </si>
  <si>
    <t>544475</t>
  </si>
  <si>
    <t>3101097980291591_p</t>
  </si>
  <si>
    <t>5153630753125626_p</t>
  </si>
  <si>
    <t>544029</t>
  </si>
  <si>
    <t>5390561391383673_p</t>
  </si>
  <si>
    <t>5260722039391138_p</t>
  </si>
  <si>
    <t>544023</t>
  </si>
  <si>
    <t>1286511841324625_p</t>
  </si>
  <si>
    <t>1384039963022821_p</t>
  </si>
  <si>
    <t>544150</t>
  </si>
  <si>
    <t>4787375712723441_p</t>
  </si>
  <si>
    <t>4594049213079398_p</t>
  </si>
  <si>
    <t>544070</t>
  </si>
  <si>
    <t>3528158437476985_p</t>
  </si>
  <si>
    <t>1565057477538549_p</t>
  </si>
  <si>
    <t>544558</t>
  </si>
  <si>
    <t>5812428701080833_p</t>
  </si>
  <si>
    <t>3616244106865965_p</t>
  </si>
  <si>
    <t>544263</t>
  </si>
  <si>
    <t>6924258466965328_p</t>
  </si>
  <si>
    <t>2867005262592443_p</t>
  </si>
  <si>
    <t>544940</t>
  </si>
  <si>
    <t>8137051484193021_p</t>
  </si>
  <si>
    <t>4777196471981080_p</t>
  </si>
  <si>
    <t>544857</t>
  </si>
  <si>
    <t>1200397502352874_p</t>
  </si>
  <si>
    <t>7762534708240850_p</t>
  </si>
  <si>
    <t>543804</t>
  </si>
  <si>
    <t>2605822865024476_p</t>
  </si>
  <si>
    <t>1331287331064104_p</t>
  </si>
  <si>
    <t>543906</t>
  </si>
  <si>
    <t>5458164475427652_p</t>
  </si>
  <si>
    <t>4600874468875540_p</t>
  </si>
  <si>
    <t>544025</t>
  </si>
  <si>
    <t>7837797242086928_p</t>
  </si>
  <si>
    <t>4846459625603410_p</t>
  </si>
  <si>
    <t>545001</t>
  </si>
  <si>
    <t>4378683626228093_p</t>
  </si>
  <si>
    <t>5233188994827172_p</t>
  </si>
  <si>
    <t>544818</t>
  </si>
  <si>
    <t>2567066342916826_p</t>
  </si>
  <si>
    <t>8546565304185058_p</t>
  </si>
  <si>
    <t>544957</t>
  </si>
  <si>
    <t>3117494340923270_p</t>
  </si>
  <si>
    <t>2443836633866753_p</t>
  </si>
  <si>
    <t>544933</t>
  </si>
  <si>
    <t>4510517963747320_p</t>
  </si>
  <si>
    <t>1504607975201325_p</t>
  </si>
  <si>
    <t>543843</t>
  </si>
  <si>
    <t>1159610988436831_p</t>
  </si>
  <si>
    <t>4245549849179617_p</t>
  </si>
  <si>
    <t>543818</t>
  </si>
  <si>
    <t>5413887565239526_p</t>
  </si>
  <si>
    <t>3337821866285041_p</t>
  </si>
  <si>
    <t>544645</t>
  </si>
  <si>
    <t>2152762908481273_p</t>
  </si>
  <si>
    <t>1318111242651984_p</t>
  </si>
  <si>
    <t>544965</t>
  </si>
  <si>
    <t>1535190840814913_p</t>
  </si>
  <si>
    <t>7317738159245087_p</t>
  </si>
  <si>
    <t>544060</t>
  </si>
  <si>
    <t>1251863483672548_p</t>
  </si>
  <si>
    <t>7458763806241999_p</t>
  </si>
  <si>
    <t>544243</t>
  </si>
  <si>
    <t>1410540822433440_p</t>
  </si>
  <si>
    <t>4553481043047109_p</t>
  </si>
  <si>
    <t>544195</t>
  </si>
  <si>
    <t>1667071966356656_p</t>
  </si>
  <si>
    <t>1640001854705262_p</t>
  </si>
  <si>
    <t>544641</t>
  </si>
  <si>
    <t>5420852831342317_p</t>
  </si>
  <si>
    <t>8402671354368120_p</t>
  </si>
  <si>
    <t>544463</t>
  </si>
  <si>
    <t>7610299590938031_p</t>
  </si>
  <si>
    <t>1838905653556639_p</t>
  </si>
  <si>
    <t>544772</t>
  </si>
  <si>
    <t>8278571120646434_p</t>
  </si>
  <si>
    <t>6506497502842704_p</t>
  </si>
  <si>
    <t>544459</t>
  </si>
  <si>
    <t>4428886841650700_p</t>
  </si>
  <si>
    <t>5492789393298681_p</t>
  </si>
  <si>
    <t>544302</t>
  </si>
  <si>
    <t>5147695277954240_p</t>
  </si>
  <si>
    <t>6137564871529177_p</t>
  </si>
  <si>
    <t>544454</t>
  </si>
  <si>
    <t>6325411393228151_p</t>
  </si>
  <si>
    <t>1559447942607101_p</t>
  </si>
  <si>
    <t>544090</t>
  </si>
  <si>
    <t>7314314209903634_p</t>
  </si>
  <si>
    <t>7179396230738065_p</t>
  </si>
  <si>
    <t>544163</t>
  </si>
  <si>
    <t>5152432423981047_p</t>
  </si>
  <si>
    <t>3860073762462913_p</t>
  </si>
  <si>
    <t>544464</t>
  </si>
  <si>
    <t>2880992734001871_p</t>
  </si>
  <si>
    <t>5574391940745890_p</t>
  </si>
  <si>
    <t>542998</t>
  </si>
  <si>
    <t>5723493338337108_p</t>
  </si>
  <si>
    <t>6808553152047035_p</t>
  </si>
  <si>
    <t>544491</t>
  </si>
  <si>
    <t>7692571827590332_p</t>
  </si>
  <si>
    <t>8683456028835776_p</t>
  </si>
  <si>
    <t>544743</t>
  </si>
  <si>
    <t>5605436533085464_p</t>
  </si>
  <si>
    <t>8355919878739033_p</t>
  </si>
  <si>
    <t>543966</t>
  </si>
  <si>
    <t>3857151767932987_p</t>
  </si>
  <si>
    <t>2166803351216301_p</t>
  </si>
  <si>
    <t>544022</t>
  </si>
  <si>
    <t>8714086303227682_p</t>
  </si>
  <si>
    <t>4110901681648913_p</t>
  </si>
  <si>
    <t>540873</t>
  </si>
  <si>
    <t>7893094594770869_p</t>
  </si>
  <si>
    <t>3265479821640646_p</t>
  </si>
  <si>
    <t>544472</t>
  </si>
  <si>
    <t>1187402440178398_p</t>
  </si>
  <si>
    <t>6182685483353142_p</t>
  </si>
  <si>
    <t>安哥拉</t>
  </si>
  <si>
    <t>544042</t>
  </si>
  <si>
    <t>5332554912327479_p</t>
  </si>
  <si>
    <t>4765758829353797_p</t>
  </si>
  <si>
    <t>544763</t>
  </si>
  <si>
    <t>5522756754640880_p</t>
  </si>
  <si>
    <t>8655183066139602_p</t>
  </si>
  <si>
    <t>544034</t>
  </si>
  <si>
    <t>3486796393750890_p</t>
  </si>
  <si>
    <t>4151726351635725_p</t>
  </si>
  <si>
    <t>544006</t>
  </si>
  <si>
    <t>2580421329867237_p</t>
  </si>
  <si>
    <t>1434795371423488_p</t>
  </si>
  <si>
    <t>544732</t>
  </si>
  <si>
    <t>5241799492681635_p</t>
  </si>
  <si>
    <t>8200465664324815_p</t>
  </si>
  <si>
    <t>印度尼西亚</t>
  </si>
  <si>
    <t>544364</t>
  </si>
  <si>
    <t>6600856502512469_p</t>
  </si>
  <si>
    <t>7454814611377138_p</t>
  </si>
  <si>
    <t>544758</t>
  </si>
  <si>
    <t>2603355756176293_p</t>
  </si>
  <si>
    <t>2898653521647535_p</t>
  </si>
  <si>
    <t>543927</t>
  </si>
  <si>
    <t>2709393447169747_p</t>
  </si>
  <si>
    <t>8426470715685720_p</t>
  </si>
  <si>
    <t>544654</t>
  </si>
  <si>
    <t>6899503009899034_p</t>
  </si>
  <si>
    <t>5696290858273393_p</t>
  </si>
  <si>
    <t>544408</t>
  </si>
  <si>
    <t>4839102918271533_p</t>
  </si>
  <si>
    <t>5479543743191288_p</t>
  </si>
  <si>
    <t>544606</t>
  </si>
  <si>
    <t>5828332025120129_p</t>
  </si>
  <si>
    <t>8921325909286336_p</t>
  </si>
  <si>
    <t>544234</t>
  </si>
  <si>
    <t>4272869295992927_p</t>
  </si>
  <si>
    <t>5200856271296111_p</t>
  </si>
  <si>
    <t>544638</t>
  </si>
  <si>
    <t>8396033356247923_p</t>
  </si>
  <si>
    <t>4694101264339093_p</t>
  </si>
  <si>
    <t>544092</t>
  </si>
  <si>
    <t>1175717264628016_p</t>
  </si>
  <si>
    <t>5883257839521262_p</t>
  </si>
  <si>
    <t>544562</t>
  </si>
  <si>
    <t>8532966789282315_p</t>
  </si>
  <si>
    <t>5367361303752243_p</t>
  </si>
  <si>
    <t>544289</t>
  </si>
  <si>
    <t>6573213753743999_p</t>
  </si>
  <si>
    <t>7363890347953043_p</t>
  </si>
  <si>
    <t>544223</t>
  </si>
  <si>
    <t>7201123499269155_p</t>
  </si>
  <si>
    <t>1732538899283501_p</t>
  </si>
  <si>
    <t>541703</t>
  </si>
  <si>
    <t>4655344028793642_p</t>
  </si>
  <si>
    <t>5517899100062958_p</t>
  </si>
  <si>
    <t>544429</t>
  </si>
  <si>
    <t>4687870137047058_p</t>
  </si>
  <si>
    <t>7313595210497940_p</t>
  </si>
  <si>
    <t>544001</t>
  </si>
  <si>
    <t>8117913359866248_p</t>
  </si>
  <si>
    <t>1423168983037214_p</t>
  </si>
  <si>
    <t>544929</t>
  </si>
  <si>
    <t>4248467561830583_p</t>
  </si>
  <si>
    <t>4601160990924740_p</t>
  </si>
  <si>
    <t>544627</t>
  </si>
  <si>
    <t>8754147623900321_p</t>
  </si>
  <si>
    <t>8153905763413231_p</t>
  </si>
  <si>
    <t>544241</t>
  </si>
  <si>
    <t>3561821215625893_p</t>
  </si>
  <si>
    <t>8557868373996160_p</t>
  </si>
  <si>
    <t>540494</t>
  </si>
  <si>
    <t>3414102375391528_p</t>
  </si>
  <si>
    <t>4237068260140157_p</t>
  </si>
  <si>
    <t>544953</t>
  </si>
  <si>
    <t>3434592811214601_p</t>
  </si>
  <si>
    <t>5706425764032808_p</t>
  </si>
  <si>
    <t>544321</t>
  </si>
  <si>
    <t>1530407125078088_p</t>
  </si>
  <si>
    <t>6898050226584785_p</t>
  </si>
  <si>
    <t>544954</t>
  </si>
  <si>
    <t>3271625673314199_p</t>
  </si>
  <si>
    <t>6266008120104980_p</t>
  </si>
  <si>
    <t>543939</t>
  </si>
  <si>
    <t>3319998583055988_p</t>
  </si>
  <si>
    <t>1732464988083589_p</t>
  </si>
  <si>
    <t>544402</t>
  </si>
  <si>
    <t>4440647203407458_p</t>
  </si>
  <si>
    <t>6447781960859297_p</t>
  </si>
  <si>
    <t>544530</t>
  </si>
  <si>
    <t>7189469855893625_p</t>
  </si>
  <si>
    <t>5409725677508105_p</t>
  </si>
  <si>
    <t>544501</t>
  </si>
  <si>
    <t>5256133598132484_p</t>
  </si>
  <si>
    <t>1234471425184073_p</t>
  </si>
  <si>
    <t>544307</t>
  </si>
  <si>
    <t>6208100869214184_p</t>
  </si>
  <si>
    <t>4186236406259728_p</t>
  </si>
  <si>
    <t>543947</t>
  </si>
  <si>
    <t>4607125152881251_p</t>
  </si>
  <si>
    <t>2249278037273615_p</t>
  </si>
  <si>
    <t>544822</t>
  </si>
  <si>
    <t>1225209336082336_p</t>
  </si>
  <si>
    <t>8484262744691919_p</t>
  </si>
  <si>
    <t>544993</t>
  </si>
  <si>
    <t>1415881827953996_p</t>
  </si>
  <si>
    <t>2812130828417827_p</t>
  </si>
  <si>
    <t>544161</t>
  </si>
  <si>
    <t>4740075724185893_p</t>
  </si>
  <si>
    <t>8252872196106611_p</t>
  </si>
  <si>
    <t>544080</t>
  </si>
  <si>
    <t>8848752182592034_p</t>
  </si>
  <si>
    <t>544027</t>
  </si>
  <si>
    <t>2269924660343024_p</t>
  </si>
  <si>
    <t>4800160825444652_p</t>
  </si>
  <si>
    <t>544727</t>
  </si>
  <si>
    <t>4723126472151024_p</t>
  </si>
  <si>
    <t>2802802142445455_p</t>
  </si>
  <si>
    <t>543671</t>
  </si>
  <si>
    <t>5542712536386252_p</t>
  </si>
  <si>
    <t>7760512162825259_p</t>
  </si>
  <si>
    <t>544330</t>
  </si>
  <si>
    <t>8618137349506980_p</t>
  </si>
  <si>
    <t>2566358514081677_p</t>
  </si>
  <si>
    <t>543968</t>
  </si>
  <si>
    <t>4810383776263249_p</t>
  </si>
  <si>
    <t>8163724700640367_p</t>
  </si>
  <si>
    <t>544996</t>
  </si>
  <si>
    <t>5642593372641507_p</t>
  </si>
  <si>
    <t>8427985712715757_p</t>
  </si>
  <si>
    <t>544684</t>
  </si>
  <si>
    <t>2617797933957076_p</t>
  </si>
  <si>
    <t>4840069115437630_p</t>
  </si>
  <si>
    <t>544314</t>
  </si>
  <si>
    <t>4594655808020575_p</t>
  </si>
  <si>
    <t>7761637030190757_p</t>
  </si>
  <si>
    <t>544432</t>
  </si>
  <si>
    <t>1265013572213182_p</t>
  </si>
  <si>
    <t>1167833340400566_p</t>
  </si>
  <si>
    <t>544262</t>
  </si>
  <si>
    <t>8184195954341232_p</t>
  </si>
  <si>
    <t>4779695582558737_p</t>
  </si>
  <si>
    <t>544728</t>
  </si>
  <si>
    <t>6613350494229401_p</t>
  </si>
  <si>
    <t>7670070923324109_p</t>
  </si>
  <si>
    <t>544135</t>
  </si>
  <si>
    <t>2493823233318906_p</t>
  </si>
  <si>
    <t>7501148278619050_p</t>
  </si>
  <si>
    <t>544612</t>
  </si>
  <si>
    <t>3472781949355306_p</t>
  </si>
  <si>
    <t>7685673147152856_p</t>
  </si>
  <si>
    <t>544320</t>
  </si>
  <si>
    <t>3494538031486080_p</t>
  </si>
  <si>
    <t>1109501746500917_p</t>
  </si>
  <si>
    <t>543806</t>
  </si>
  <si>
    <t>1768153898102480_p</t>
  </si>
  <si>
    <t>7367192929893986_p</t>
  </si>
  <si>
    <t>544353</t>
  </si>
  <si>
    <t>1574001279648239_p</t>
  </si>
  <si>
    <t>8437106775544449_p</t>
  </si>
  <si>
    <t>544811</t>
  </si>
  <si>
    <t>5218837324672829_p</t>
  </si>
  <si>
    <t>7190399156743692_p</t>
  </si>
  <si>
    <t>544593</t>
  </si>
  <si>
    <t>5286243814934423_p</t>
  </si>
  <si>
    <t>6496066447887434_p</t>
  </si>
  <si>
    <t>543359</t>
  </si>
  <si>
    <t>5728808527473405_p</t>
  </si>
  <si>
    <t>5168490866368417_p</t>
  </si>
  <si>
    <t>543400</t>
  </si>
  <si>
    <t>2726152733990010_p</t>
  </si>
  <si>
    <t>1562004996820385_p</t>
  </si>
  <si>
    <t>543868</t>
  </si>
  <si>
    <t>3109160689609302_p</t>
  </si>
  <si>
    <t>3619633833747513_p</t>
  </si>
  <si>
    <t>544068</t>
  </si>
  <si>
    <t>1810724964374961_p</t>
  </si>
  <si>
    <t>4391466357256478_p</t>
  </si>
  <si>
    <t>544431</t>
  </si>
  <si>
    <t>3904995043536281_p</t>
  </si>
  <si>
    <t>2368878817195665_p</t>
  </si>
  <si>
    <t>544040</t>
  </si>
  <si>
    <t>1387474332603050_p</t>
  </si>
  <si>
    <t>2117990886576921_p</t>
  </si>
  <si>
    <t>544465</t>
  </si>
  <si>
    <t>5815409498084946_p</t>
  </si>
  <si>
    <t>6562490987477551_p</t>
  </si>
  <si>
    <t>544485</t>
  </si>
  <si>
    <t>2156376507721928_p</t>
  </si>
  <si>
    <t>5815353121699651_p</t>
  </si>
  <si>
    <t>543850</t>
  </si>
  <si>
    <t>2178514030131761_p</t>
  </si>
  <si>
    <t>3875965603388298_p</t>
  </si>
  <si>
    <t>544898</t>
  </si>
  <si>
    <t>5805439635237803_p</t>
  </si>
  <si>
    <t>6463692660774339_p</t>
  </si>
  <si>
    <t>544640</t>
  </si>
  <si>
    <t>1645359175432736_p</t>
  </si>
  <si>
    <t>4630091352654907_p</t>
  </si>
  <si>
    <t>542307</t>
  </si>
  <si>
    <t>3876277320878115_p</t>
  </si>
  <si>
    <t>8768804971055530_p</t>
  </si>
  <si>
    <t>543812</t>
  </si>
  <si>
    <t>4833040939727342_p</t>
  </si>
  <si>
    <t>1134936134622258_p</t>
  </si>
  <si>
    <t>543837</t>
  </si>
  <si>
    <t>6445378873228689_p</t>
  </si>
  <si>
    <t>3535274217183423_p</t>
  </si>
  <si>
    <t>544184</t>
  </si>
  <si>
    <t>2913233594785454_p</t>
  </si>
  <si>
    <t>8530937984533972_p</t>
  </si>
  <si>
    <t>544600</t>
  </si>
  <si>
    <t>1251931822266989_p</t>
  </si>
  <si>
    <t>5299818924247392_p</t>
  </si>
  <si>
    <t>545008</t>
  </si>
  <si>
    <t>7635290118493847_p</t>
  </si>
  <si>
    <t>1907496253825242_p</t>
  </si>
  <si>
    <t>离职-Jittinun.tansarn</t>
  </si>
  <si>
    <t>544686</t>
  </si>
  <si>
    <t>4893489362017395_p</t>
  </si>
  <si>
    <t>7671809122229698_p</t>
  </si>
  <si>
    <t>542792</t>
  </si>
  <si>
    <t>4896106453434793_p</t>
  </si>
  <si>
    <t>2420093938518107_p</t>
  </si>
  <si>
    <t>544063</t>
  </si>
  <si>
    <t>5899149293822360_p</t>
  </si>
  <si>
    <t>6381603038647942_p</t>
  </si>
  <si>
    <t>544498</t>
  </si>
  <si>
    <t>3244791547859509_p</t>
  </si>
  <si>
    <t>2393761066966208_p</t>
  </si>
  <si>
    <t>544407</t>
  </si>
  <si>
    <t>4603988268602813_p</t>
  </si>
  <si>
    <t>3717197081521551_p</t>
  </si>
  <si>
    <t>545007</t>
  </si>
  <si>
    <t>5755466499719974_p</t>
  </si>
  <si>
    <t>3182685942891821_p</t>
  </si>
  <si>
    <t>544478</t>
  </si>
  <si>
    <t>8879998541924022_p</t>
  </si>
  <si>
    <t>8380975846840782_p</t>
  </si>
  <si>
    <t>544718</t>
  </si>
  <si>
    <t>2380977924822993_p</t>
  </si>
  <si>
    <t>5007978300967850_p</t>
  </si>
  <si>
    <t>544212</t>
  </si>
  <si>
    <t>6116818014772821_p</t>
  </si>
  <si>
    <t>6773417638888323_p</t>
  </si>
  <si>
    <t>543902</t>
  </si>
  <si>
    <t>6414537490093786_p</t>
  </si>
  <si>
    <t>7631600891413350_p</t>
  </si>
  <si>
    <t>544474</t>
  </si>
  <si>
    <t>7882106682128024_p</t>
  </si>
  <si>
    <t>4308274931225135_p</t>
  </si>
  <si>
    <t>544990</t>
  </si>
  <si>
    <t>1511220286529869_p</t>
  </si>
  <si>
    <t>4854021902911198_p</t>
  </si>
  <si>
    <t>543074</t>
  </si>
  <si>
    <t>7430983148447408_p</t>
  </si>
  <si>
    <t>8268826762847451_p</t>
  </si>
  <si>
    <t>544237</t>
  </si>
  <si>
    <t>4299453346116970_p</t>
  </si>
  <si>
    <t>8447255635453157_p</t>
  </si>
  <si>
    <t>544888</t>
  </si>
  <si>
    <t>2664624858062276_p</t>
  </si>
  <si>
    <t>8290247885294290_p</t>
  </si>
  <si>
    <t>543295</t>
  </si>
  <si>
    <t>3128776074548387_p</t>
  </si>
  <si>
    <t>3386496089337494_p</t>
  </si>
  <si>
    <t>544589</t>
  </si>
  <si>
    <t>2868360010772872_p</t>
  </si>
  <si>
    <t>6819843936142454_p</t>
  </si>
  <si>
    <t>544360</t>
  </si>
  <si>
    <t>7186932601090644_p</t>
  </si>
  <si>
    <t>5410514882357284_p</t>
  </si>
  <si>
    <t>541672</t>
  </si>
  <si>
    <t>5694862583266595_p</t>
  </si>
  <si>
    <t>4130326630361094_p</t>
  </si>
  <si>
    <t>543848</t>
  </si>
  <si>
    <t>8684326641257446_p</t>
  </si>
  <si>
    <t>7908702896820772_p</t>
  </si>
  <si>
    <t>544279</t>
  </si>
  <si>
    <t>8183109337140939_p</t>
  </si>
  <si>
    <t>5560291408006301_p</t>
  </si>
  <si>
    <t>544559</t>
  </si>
  <si>
    <t>6603091075373149_p</t>
  </si>
  <si>
    <t>5639040763077071_p</t>
  </si>
  <si>
    <t>544189</t>
  </si>
  <si>
    <t>6738553949572507_p</t>
  </si>
  <si>
    <t>2322068226352460_p</t>
  </si>
  <si>
    <t>544427</t>
  </si>
  <si>
    <t>2398016573081306_p</t>
  </si>
  <si>
    <t>3430730540084562_p</t>
  </si>
  <si>
    <t>544768</t>
  </si>
  <si>
    <t>2629120558480103_p</t>
  </si>
  <si>
    <t>4914621833406341_p</t>
  </si>
  <si>
    <t>545002</t>
  </si>
  <si>
    <t>5710732697410519_p</t>
  </si>
  <si>
    <t>5568777854248699_p</t>
  </si>
  <si>
    <t>544738</t>
  </si>
  <si>
    <t>2991189873422024_p</t>
  </si>
  <si>
    <t>5426745037299334_p</t>
  </si>
  <si>
    <t>544067</t>
  </si>
  <si>
    <t>1121087002764644_p</t>
  </si>
  <si>
    <t>3726046416420020_p</t>
  </si>
  <si>
    <t>543865</t>
  </si>
  <si>
    <t>5336357260305460_p</t>
  </si>
  <si>
    <t>4470796133581958_p</t>
  </si>
  <si>
    <t>544293</t>
  </si>
  <si>
    <t>5784950352638684_p</t>
  </si>
  <si>
    <t>5595738656941430_p</t>
  </si>
  <si>
    <t>544216</t>
  </si>
  <si>
    <t>3582914160421744_p</t>
  </si>
  <si>
    <t>1490427641711927_p</t>
  </si>
  <si>
    <t>544906</t>
  </si>
  <si>
    <t>3626265275584474_p</t>
  </si>
  <si>
    <t>5165968991052751_p</t>
  </si>
  <si>
    <t>544103</t>
  </si>
  <si>
    <t>6680391669035861_p</t>
  </si>
  <si>
    <t>8916320489769150_p</t>
  </si>
  <si>
    <t>543802</t>
  </si>
  <si>
    <t>6236675373895025_p</t>
  </si>
  <si>
    <t>3819849775518201_p</t>
  </si>
  <si>
    <t>544436</t>
  </si>
  <si>
    <t>6486713777914170_p</t>
  </si>
  <si>
    <t>8604067821695984_p</t>
  </si>
  <si>
    <t>543264</t>
  </si>
  <si>
    <t>3105295236404597_p</t>
  </si>
  <si>
    <t>4593021882769147_p</t>
  </si>
  <si>
    <t>544177</t>
  </si>
  <si>
    <t>7259580980188957_p</t>
  </si>
  <si>
    <t>1325520980586341_p</t>
  </si>
  <si>
    <t>543887</t>
  </si>
  <si>
    <t>7759458738111318_p</t>
  </si>
  <si>
    <t>2206927413817503_p</t>
  </si>
  <si>
    <t>543875</t>
  </si>
  <si>
    <t>5909457808171501_p</t>
  </si>
  <si>
    <t>8374636332279056_p</t>
  </si>
  <si>
    <t>544186</t>
  </si>
  <si>
    <t>3332368578348068_p</t>
  </si>
  <si>
    <t>8556733151526913_p</t>
  </si>
  <si>
    <t>543813</t>
  </si>
  <si>
    <t>P_4150719635137991</t>
  </si>
  <si>
    <t>2025-05-26 20:04:1748289858</t>
  </si>
  <si>
    <t>P_1168048242460039</t>
  </si>
  <si>
    <t>P_4503188974727205</t>
  </si>
  <si>
    <t>2025-05-26 19:07:1748286477</t>
  </si>
  <si>
    <t>P_2598174219737330</t>
  </si>
  <si>
    <t>P_4980928103234248</t>
  </si>
  <si>
    <t>2025-05-27 08:19:1748333952</t>
  </si>
  <si>
    <t>P_6885487005231224</t>
  </si>
  <si>
    <t>2025-05-26 00:00:00</t>
  </si>
  <si>
    <t>P_7651891514798260</t>
  </si>
  <si>
    <t>2025-05-27 03:32:1748316746</t>
  </si>
  <si>
    <t>P_1713353227659825</t>
  </si>
  <si>
    <t>P_6656020137699047</t>
  </si>
  <si>
    <t>2025-05-27 15:47:1748360858</t>
  </si>
  <si>
    <t>P_2778365476378912</t>
  </si>
  <si>
    <t>P_7689401112952808</t>
  </si>
  <si>
    <t>2025-05-27 16:46:1748364398</t>
  </si>
  <si>
    <t>P_8749027509654551</t>
  </si>
  <si>
    <t>P_6244637152633531</t>
  </si>
  <si>
    <t>2025-05-26 11:42:1748259758</t>
  </si>
  <si>
    <t>P_8902794014024325</t>
  </si>
  <si>
    <t>P_6239380779386479</t>
  </si>
  <si>
    <t>2025-05-27 19:07:1748372859</t>
  </si>
  <si>
    <t>P_1899536462033428</t>
  </si>
  <si>
    <t>P_4346807785298419</t>
  </si>
  <si>
    <t>2025-05-27 13:13:1748351634</t>
  </si>
  <si>
    <t>P_5168440189886959</t>
  </si>
  <si>
    <t>P_1766236855201170</t>
  </si>
  <si>
    <t>2025-05-27 21:05:1748379951</t>
  </si>
  <si>
    <t>P_1219381430225664</t>
  </si>
  <si>
    <t>P_4703700585275335</t>
  </si>
  <si>
    <t>2025-05-27 10:20:1748341252</t>
  </si>
  <si>
    <t>P_2498564952336579</t>
  </si>
  <si>
    <t>P_5531234906200768</t>
  </si>
  <si>
    <t>2025-05-26 13:48:1748267336</t>
  </si>
  <si>
    <t>P_5345765071872071</t>
  </si>
  <si>
    <t>P_7730734945494848</t>
  </si>
  <si>
    <t>2025-05-28 11:39:1748432394</t>
  </si>
  <si>
    <t>P_3507508549334782</t>
  </si>
  <si>
    <t>P_5543729204777906</t>
  </si>
  <si>
    <t>2025-05-26 18:58:1748285925</t>
  </si>
  <si>
    <t>P_6723000622074951</t>
  </si>
  <si>
    <t>P_5509807792338475</t>
  </si>
  <si>
    <t>2025-05-28 19:41:1748461288</t>
  </si>
  <si>
    <t>P_7344726481775079</t>
  </si>
  <si>
    <t>2023-06-22 00:00:00</t>
  </si>
  <si>
    <t>P_7605849520987929</t>
  </si>
  <si>
    <t>2025-05-27 22:15:1748384157</t>
  </si>
  <si>
    <t>P_6472168777005042</t>
  </si>
  <si>
    <t>P_8196692713755111</t>
  </si>
  <si>
    <t>2025-05-28 09:01:1748422896</t>
  </si>
  <si>
    <t>P_5259967889258837</t>
  </si>
  <si>
    <t>P_8522636163079660</t>
  </si>
  <si>
    <t>2025-05-26 22:50:1748299841</t>
  </si>
  <si>
    <t>P_5757009215298321</t>
  </si>
  <si>
    <t>P_8678875005050118</t>
  </si>
  <si>
    <t>2025-05-26 14:39:1748270398</t>
  </si>
  <si>
    <t>P_5331386406745149</t>
  </si>
  <si>
    <t>P_6670089473452789</t>
  </si>
  <si>
    <t>2025-05-27 11:37:1748345875</t>
  </si>
  <si>
    <t>P_8197156688505415</t>
  </si>
  <si>
    <t>P_7690444521394651</t>
  </si>
  <si>
    <t>2025-05-28 13:19:1748438351</t>
  </si>
  <si>
    <t>P_2246629579993686</t>
  </si>
  <si>
    <t>2025-05-27 00:00:00</t>
  </si>
  <si>
    <t>MA-BDLM-BC-OT-CCYAA</t>
  </si>
  <si>
    <t>P_2723446268685107</t>
  </si>
  <si>
    <t>2025-05-27 08:39:1748335142</t>
  </si>
  <si>
    <t>P_3113241616157775</t>
  </si>
  <si>
    <t>P_8178825285912561</t>
  </si>
  <si>
    <t>2025-05-27 06:32:1748327529</t>
  </si>
  <si>
    <t>P_7788990713196515</t>
  </si>
  <si>
    <t>P_3273286878999807</t>
  </si>
  <si>
    <t>2025-05-27 14:35:1748356535</t>
  </si>
  <si>
    <t>P_4159753300642172</t>
  </si>
  <si>
    <t>P_4528105631444917</t>
  </si>
  <si>
    <t>2025-05-28 00:04:1748390676</t>
  </si>
  <si>
    <t>P_6787414577178183</t>
  </si>
  <si>
    <t>P_2791676697474430</t>
  </si>
  <si>
    <t>2025-05-27 12:08:1748347720</t>
  </si>
  <si>
    <t>P_6593628195748010</t>
  </si>
  <si>
    <t>P_7505357034817246</t>
  </si>
  <si>
    <t>2025-05-27 12:10:1748347822</t>
  </si>
  <si>
    <t>P_7450168952689338</t>
  </si>
  <si>
    <t>P_4599579640025028</t>
  </si>
  <si>
    <t>2025-05-29 09:53:1748512384</t>
  </si>
  <si>
    <t>P_7699158686552421</t>
  </si>
  <si>
    <t>P_1506206388096950</t>
  </si>
  <si>
    <t>2025-05-28 10:28:1748428134</t>
  </si>
  <si>
    <t>P_1497816858260703</t>
  </si>
  <si>
    <t>P_1419492208120953</t>
  </si>
  <si>
    <t>2025-05-26 20:28:1748291331</t>
  </si>
  <si>
    <t>P_2355648774781934</t>
  </si>
  <si>
    <t>P_1584564152060680</t>
  </si>
  <si>
    <t>2025-05-26 19:13:1748286800</t>
  </si>
  <si>
    <t>P_2268699041490619</t>
  </si>
  <si>
    <t>P_2435951269809289</t>
  </si>
  <si>
    <t>2025-05-28 21:28:1748467732</t>
  </si>
  <si>
    <t>P_2446942508292313</t>
  </si>
  <si>
    <t>OT-NA-NA-NA-NA</t>
  </si>
  <si>
    <t>P_5840726702346148</t>
  </si>
  <si>
    <t>2025-05-27 11:43:1748346187</t>
  </si>
  <si>
    <t>P_6631775034016337</t>
  </si>
  <si>
    <t>P_3401206713504026</t>
  </si>
  <si>
    <t>2025-05-27 15:41:1748360487</t>
  </si>
  <si>
    <t>P_8910051726159118</t>
  </si>
  <si>
    <t>P_4561988827976239</t>
  </si>
  <si>
    <t>2025-05-26 23:11:1748301081</t>
  </si>
  <si>
    <t>P_5513211454327275</t>
  </si>
  <si>
    <t>PM-WC-NA-NA-YTH</t>
  </si>
  <si>
    <t>2023-10-26 00:00:00</t>
  </si>
  <si>
    <t>P_7232253128507937</t>
  </si>
  <si>
    <t>2025-05-29 05:09:1748495366</t>
  </si>
  <si>
    <t>P_5466845229400871</t>
  </si>
  <si>
    <t>P_2729954919607217</t>
  </si>
  <si>
    <t>2025-05-27 09:54:1748339651</t>
  </si>
  <si>
    <t>P_7297102618367964</t>
  </si>
  <si>
    <t>P_4537541147445489</t>
  </si>
  <si>
    <t>2025-05-27 16:52:1748364777</t>
  </si>
  <si>
    <t>P_6455974668858053</t>
  </si>
  <si>
    <t>P_7160560444472496</t>
  </si>
  <si>
    <t>2025-05-27 10:01:1748340101</t>
  </si>
  <si>
    <t>P_8172220943163377</t>
  </si>
  <si>
    <t>P_8128458328985412</t>
  </si>
  <si>
    <t>2025-05-28 10:12:1748427161</t>
  </si>
  <si>
    <t>P_7612335909705014</t>
  </si>
  <si>
    <t>P_8264351356257236</t>
  </si>
  <si>
    <t>2025-05-28 12:08:1748434104</t>
  </si>
  <si>
    <t>P_3832665939652298</t>
  </si>
  <si>
    <t>MA-BDLM-SM-WC-29POPPY</t>
  </si>
  <si>
    <t>2024-10-27 00:00:00</t>
  </si>
  <si>
    <t>P_3501651004394492</t>
  </si>
  <si>
    <t>2025-05-26 11:16:1748258215</t>
  </si>
  <si>
    <t>P_6155277106477311</t>
  </si>
  <si>
    <t>P_3570115120126575</t>
  </si>
  <si>
    <t>2025-05-27 06:00:1748325637</t>
  </si>
  <si>
    <t>P_2569577531649038</t>
  </si>
  <si>
    <t>P_4253770989769313</t>
  </si>
  <si>
    <t>2025-05-27 13:36:1748352969</t>
  </si>
  <si>
    <t>P_2856995223440233</t>
  </si>
  <si>
    <t>P_8248296824290909</t>
  </si>
  <si>
    <t>2025-05-26 21:27:1748294871</t>
  </si>
  <si>
    <t>P_1147644773561047</t>
  </si>
  <si>
    <t>P_3151609592492867</t>
  </si>
  <si>
    <t>2025-05-27 13:07:1748351244</t>
  </si>
  <si>
    <t>P_7341200256792368</t>
  </si>
  <si>
    <t>MA-BDG-BC-OT-DM</t>
  </si>
  <si>
    <t>2022-06-05 00:00:00</t>
  </si>
  <si>
    <t>P_7733601148401114</t>
  </si>
  <si>
    <t>2025-05-27 20:01:1748376118</t>
  </si>
  <si>
    <t>P_7108032230021244</t>
  </si>
  <si>
    <t>P_1142865190340215</t>
  </si>
  <si>
    <t>2025-05-26 14:51:1748271066</t>
  </si>
  <si>
    <t>P_6440551144648741</t>
  </si>
  <si>
    <t>MA-BDLM-SM-RE-18DUOMI</t>
  </si>
  <si>
    <t>P_4565116309504756</t>
  </si>
  <si>
    <t>2025-05-27 20:04:1748376260</t>
  </si>
  <si>
    <t>P_2179382331295423</t>
  </si>
  <si>
    <t>P_3630378558652083</t>
  </si>
  <si>
    <t>2025-05-29 08:03:1748505828</t>
  </si>
  <si>
    <t>P_8190941113853131</t>
  </si>
  <si>
    <t>P_3791508785861344</t>
  </si>
  <si>
    <t>2025-05-26 23:26:1748301992</t>
  </si>
  <si>
    <t>P_8789315409463852</t>
  </si>
  <si>
    <t>P_1400416148783760</t>
  </si>
  <si>
    <t>2025-05-26 15:30:1748273433</t>
  </si>
  <si>
    <t>P_6483503638548657</t>
  </si>
  <si>
    <t>P_5902257215999853</t>
  </si>
  <si>
    <t>2025-05-27 12:10:1748347836</t>
  </si>
  <si>
    <t>P_4664737625665918</t>
  </si>
  <si>
    <t>P_7155266525364376</t>
  </si>
  <si>
    <t>2025-05-26 21:51:1748296297</t>
  </si>
  <si>
    <t>P_5294297675662367</t>
  </si>
  <si>
    <t>2025-02-16 00:00:00</t>
  </si>
  <si>
    <t>P_8713362887203218</t>
  </si>
  <si>
    <t>2025-05-27 23:45:1748389505</t>
  </si>
  <si>
    <t>P_1182885521670399</t>
  </si>
  <si>
    <t>MA-BDLM-SM-WC-23HF</t>
  </si>
  <si>
    <t>P_1782390647756944</t>
  </si>
  <si>
    <t>2025-05-27 10:38:1748342302</t>
  </si>
  <si>
    <t>P_5265457513590479</t>
  </si>
  <si>
    <t>P_7915777811630141</t>
  </si>
  <si>
    <t>2025-05-26 13:44:1748267042</t>
  </si>
  <si>
    <t>P_3732596370018099</t>
  </si>
  <si>
    <t>RF-IR-PS-NP-NA</t>
  </si>
  <si>
    <t>2021-09-24 00:00:00</t>
  </si>
  <si>
    <t>P_4810189612908245</t>
  </si>
  <si>
    <t>2025-05-28 18:01:1748455283</t>
  </si>
  <si>
    <t>P_8640880711352745</t>
  </si>
  <si>
    <t>P_8781552536522127</t>
  </si>
  <si>
    <t>2025-05-27 00:41:1748306513</t>
  </si>
  <si>
    <t>P_4742660356797520</t>
  </si>
  <si>
    <t>MA-BDLM-BC-CM-39YIRAN</t>
  </si>
  <si>
    <t>P_3861571944202515</t>
  </si>
  <si>
    <t>2025-05-26 12:39:1748263168</t>
  </si>
  <si>
    <t>P_7896675269811818</t>
  </si>
  <si>
    <t>P_4617331401919654</t>
  </si>
  <si>
    <t>2025-05-28 01:34:1748396078</t>
  </si>
  <si>
    <t>P_5618223671992098</t>
  </si>
  <si>
    <t>P_5518526004968608</t>
  </si>
  <si>
    <t>2025-05-28 17:52:1748454747</t>
  </si>
  <si>
    <t>P_3191802984926599</t>
  </si>
  <si>
    <t>P_7324635887663746</t>
  </si>
  <si>
    <t>2025-05-27 18:12:1748369520</t>
  </si>
  <si>
    <t>P_1783374076977398</t>
  </si>
  <si>
    <t>P_1341181254524740</t>
  </si>
  <si>
    <t>2025-05-27 18:45:1748371553</t>
  </si>
  <si>
    <t>P_2399751635319275</t>
  </si>
  <si>
    <t>P_3368533407067366</t>
  </si>
  <si>
    <t>2025-05-28 09:17:1748423829</t>
  </si>
  <si>
    <t>P_2210114207687202</t>
  </si>
  <si>
    <t>P_8281579210253433</t>
  </si>
  <si>
    <t>2025-05-26 14:27:1748269671</t>
  </si>
  <si>
    <t>P_5340669716712740</t>
  </si>
  <si>
    <t>P_1906199165864908</t>
  </si>
  <si>
    <t>2025-05-26 19:17:1748287073</t>
  </si>
  <si>
    <t>P_6589542418599920</t>
  </si>
  <si>
    <t>2025-05-26 19:17:1748287078</t>
  </si>
  <si>
    <t>P_3586105668965114</t>
  </si>
  <si>
    <t>P_7288884957072989</t>
  </si>
  <si>
    <t>2025-05-28 16:43:1748450582</t>
  </si>
  <si>
    <t>P_5174635346547893</t>
  </si>
  <si>
    <t>P_2741126601200694</t>
  </si>
  <si>
    <t>2025-05-28 21:02:1748466153</t>
  </si>
  <si>
    <t>P_5182907309909959</t>
  </si>
  <si>
    <t>P_2638736069774881</t>
  </si>
  <si>
    <t>2025-05-27 21:41:1748382070</t>
  </si>
  <si>
    <t>P_5179238158848152</t>
  </si>
  <si>
    <t>P_4103315580636991</t>
  </si>
  <si>
    <t>2025-05-27 13:28:1748352502</t>
  </si>
  <si>
    <t>P_7700825814676472</t>
  </si>
  <si>
    <t>P_5645235585045645</t>
  </si>
  <si>
    <t>2025-05-27 11:02:1748343728</t>
  </si>
  <si>
    <t>P_2272943864242028</t>
  </si>
  <si>
    <t>P_2427628061374071</t>
  </si>
  <si>
    <t>2025-05-27 11:18:1748344693</t>
  </si>
  <si>
    <t>P_1558784576435644</t>
  </si>
  <si>
    <t>P_4825913100940544</t>
  </si>
  <si>
    <t>2025-05-27 17:19:1748366393</t>
  </si>
  <si>
    <t>P_6607888413755142</t>
  </si>
  <si>
    <t>P_2524693584727431</t>
  </si>
  <si>
    <t>2025-05-26 19:26:1748287618</t>
  </si>
  <si>
    <t>P_1103752861376281</t>
  </si>
  <si>
    <t>2025-05-26 10:45:1748256306</t>
  </si>
  <si>
    <t>P_3280569766915782</t>
  </si>
  <si>
    <t>2025-05-27 11:18:1748344709</t>
  </si>
  <si>
    <t>P_4408082791212427</t>
  </si>
  <si>
    <t>2024-07-04 00:00:00</t>
  </si>
  <si>
    <t>P_7260089677818436</t>
  </si>
  <si>
    <t>2025-05-27 23:48:1748389688</t>
  </si>
  <si>
    <t>P_1595437774022754</t>
  </si>
  <si>
    <t>P_1115804031696700</t>
  </si>
  <si>
    <t>2025-05-26 23:07:1748300846</t>
  </si>
  <si>
    <t>P_3548343925770061</t>
  </si>
  <si>
    <t>P_3552864190733925</t>
  </si>
  <si>
    <t>2025-05-26 17:48:1748281691</t>
  </si>
  <si>
    <t>P_3452156789982730</t>
  </si>
  <si>
    <t>P_4371926620318269</t>
  </si>
  <si>
    <t>2025-05-26 19:11:1748286681</t>
  </si>
  <si>
    <t>P_5836875504787046</t>
  </si>
  <si>
    <t>P_2140347467117420</t>
  </si>
  <si>
    <t>2025-05-26 22:41:1748299312</t>
  </si>
  <si>
    <t>P_1568906024704571</t>
  </si>
  <si>
    <t>P_1405103320411658</t>
  </si>
  <si>
    <t>2025-05-26 13:57:1748267873</t>
  </si>
  <si>
    <t>P_8823082932986697</t>
  </si>
  <si>
    <t>PM-OT-OT-WMCNGDT-YTH</t>
  </si>
  <si>
    <t>2023-10-15 00:00:00</t>
  </si>
  <si>
    <t>2025-05-26 10:33:1748255585</t>
  </si>
  <si>
    <t>P_7858129467520101</t>
  </si>
  <si>
    <t>2025-05-27 21:16:1748380560</t>
  </si>
  <si>
    <t>P_3364545492797773</t>
  </si>
  <si>
    <t>P_3617496840447888</t>
  </si>
  <si>
    <t>2025-05-26 13:45:1748267132</t>
  </si>
  <si>
    <t>P_1303549330762923</t>
  </si>
  <si>
    <t>P_5679243323015189</t>
  </si>
  <si>
    <t>2025-05-28 01:33:1748396000</t>
  </si>
  <si>
    <t>P_2313969953290580</t>
  </si>
  <si>
    <t>P_5159249100720830</t>
  </si>
  <si>
    <t>2025-05-27 00:07:1748304430</t>
  </si>
  <si>
    <t>P_8201085827596608</t>
  </si>
  <si>
    <t>P_8853977676202207</t>
  </si>
  <si>
    <t>2025-05-26 20:58:1748293089</t>
  </si>
  <si>
    <t>P_5251884083177623</t>
  </si>
  <si>
    <t>P_1410850140998871</t>
  </si>
  <si>
    <t>2025-05-26 16:15:1748276120</t>
  </si>
  <si>
    <t>P_3176325909237764</t>
  </si>
  <si>
    <t>P_3510770601953082</t>
  </si>
  <si>
    <t>2025-05-26 13:32:1748266359</t>
  </si>
  <si>
    <t>P_8883048723301381</t>
  </si>
  <si>
    <t>P_3461717361914481</t>
  </si>
  <si>
    <t>2025-05-28 17:00:1748451613</t>
  </si>
  <si>
    <t>P_2425231784335161</t>
  </si>
  <si>
    <t>PM-FB-NA-MC-YTH</t>
  </si>
  <si>
    <t>2021-03-11 00:00:00</t>
  </si>
  <si>
    <t>P_4201731878265146</t>
  </si>
  <si>
    <t>2025-05-28 21:23:1748467381</t>
  </si>
  <si>
    <t>P_4890124613596314</t>
  </si>
  <si>
    <t>P_2427242193817109</t>
  </si>
  <si>
    <t>2025-05-27 12:46:1748349977</t>
  </si>
  <si>
    <t>P_3884379984741933</t>
  </si>
  <si>
    <t>P_5849474042962725</t>
  </si>
  <si>
    <t>2025-05-28 20:41:1748464880</t>
  </si>
  <si>
    <t>P_8752703931737427</t>
  </si>
  <si>
    <t>2024-10-19 00:00:00</t>
  </si>
  <si>
    <t>P_2403207808496273</t>
  </si>
  <si>
    <t>2025-05-27 19:40:1748374828</t>
  </si>
  <si>
    <t>P_4705981486690791</t>
  </si>
  <si>
    <t>P_1161509903746809</t>
  </si>
  <si>
    <t>2025-05-26 13:53:1748267598</t>
  </si>
  <si>
    <t>P_4803344441067791</t>
  </si>
  <si>
    <t>P_7221987237106330</t>
  </si>
  <si>
    <t>2025-05-29 06:38:1748500693</t>
  </si>
  <si>
    <t>P_8539191948115858</t>
  </si>
  <si>
    <t>P_8667798598979665</t>
  </si>
  <si>
    <t>2025-05-28 07:22:1748416935</t>
  </si>
  <si>
    <t>P_1287123100849405</t>
  </si>
  <si>
    <t>2024-09-03 00:00:00</t>
  </si>
  <si>
    <t>P_2781988379245300</t>
  </si>
  <si>
    <t>2025-05-27 09:04:1748336660</t>
  </si>
  <si>
    <t>P_2704281467040307</t>
  </si>
  <si>
    <t>P_8588467828340972</t>
  </si>
  <si>
    <t>2025-05-27 12:50:1748350212</t>
  </si>
  <si>
    <t>P_1460805312445580</t>
  </si>
  <si>
    <t>2024-03-11 00:00:00</t>
  </si>
  <si>
    <t>P_5609669012069840</t>
  </si>
  <si>
    <t>2025-05-26 16:02:1748275371</t>
  </si>
  <si>
    <t>P_2263340380150363</t>
  </si>
  <si>
    <t>2024-11-19 00:00:00</t>
  </si>
  <si>
    <t>P_8583155845306624</t>
  </si>
  <si>
    <t>2025-05-28 22:25:1748471137</t>
  </si>
  <si>
    <t>P_7586843699588010</t>
  </si>
  <si>
    <t>2025-05-26 11:13:1748257995</t>
  </si>
  <si>
    <t>MA-BDLM-SP-SS-30MODEL</t>
  </si>
  <si>
    <t>P_5479705088758195</t>
  </si>
  <si>
    <t>2025-05-26 17:58:1748282317</t>
  </si>
  <si>
    <t>P_2245168454971392</t>
  </si>
  <si>
    <t>P_8319116778731517</t>
  </si>
  <si>
    <t>2025-05-27 19:39:1748374757</t>
  </si>
  <si>
    <t>P_2513095012211622</t>
  </si>
  <si>
    <t>P_2970289894563024</t>
  </si>
  <si>
    <t>2025-05-27 22:37:1748385420</t>
  </si>
  <si>
    <t>P_8633368393006014</t>
  </si>
  <si>
    <t>2021-05-14 00:00:00</t>
  </si>
  <si>
    <t>P_2459692896256769</t>
  </si>
  <si>
    <t>2025-05-26 19:52:1748289135</t>
  </si>
  <si>
    <t>P_7260877460422500</t>
  </si>
  <si>
    <t>P_7315364230368188</t>
  </si>
  <si>
    <t>2025-05-27 14:39:1748356764</t>
  </si>
  <si>
    <t>P_1340560536844375</t>
  </si>
  <si>
    <t>2025-05-27 14:42:1748356949</t>
  </si>
  <si>
    <t>P_8594118418000506</t>
  </si>
  <si>
    <t>2025-05-27 09:02:1748336579</t>
  </si>
  <si>
    <t>P_6903291572529376</t>
  </si>
  <si>
    <t>P_5816105431248162</t>
  </si>
  <si>
    <t>2025-05-27 10:04:1748340291</t>
  </si>
  <si>
    <t>P_3116467291362638</t>
  </si>
  <si>
    <t>MA-BDLM-BC-CM-32HRZXUSA</t>
  </si>
  <si>
    <t>2024-04-15 00:00:00</t>
  </si>
  <si>
    <t>MA-BDLM-SP-AO-29XIJU</t>
  </si>
  <si>
    <t>P_2143866107054942</t>
  </si>
  <si>
    <t>2025-05-28 19:59:1748462385</t>
  </si>
  <si>
    <t>P_1365537348950936</t>
  </si>
  <si>
    <t>P_7377430657345089</t>
  </si>
  <si>
    <t>2025-05-29 08:02:1748505752</t>
  </si>
  <si>
    <t>P_8231650495744800</t>
  </si>
  <si>
    <t>P_2634854342846556</t>
  </si>
  <si>
    <t>2025-05-26 13:00:1748264433</t>
  </si>
  <si>
    <t>P_1243850344657296</t>
  </si>
  <si>
    <t>P_5389242169556776</t>
  </si>
  <si>
    <t>2025-05-28 08:40:1748421636</t>
  </si>
  <si>
    <t>P_2593272959614371</t>
  </si>
  <si>
    <t>P_8787883255752173</t>
  </si>
  <si>
    <t>2025-05-28 16:33:1748449990</t>
  </si>
  <si>
    <t>P_7498896618578283</t>
  </si>
  <si>
    <t>P_1432180785581533</t>
  </si>
  <si>
    <t>2025-05-27 16:52:1748364722</t>
  </si>
  <si>
    <t>P_2486852546320346</t>
  </si>
  <si>
    <t>2021-10-26 00:00:00</t>
  </si>
  <si>
    <t>P_8239798528556560</t>
  </si>
  <si>
    <t>2025-05-27 22:44:1748385894</t>
  </si>
  <si>
    <t>P_1542557153035129</t>
  </si>
  <si>
    <t>P_4267107797407687</t>
  </si>
  <si>
    <t>2025-05-26 16:28:1748276898</t>
  </si>
  <si>
    <t>P_5611834081925406</t>
  </si>
  <si>
    <t>PM-FB-NA-IH-YTH</t>
  </si>
  <si>
    <t>P_1821713177199792</t>
  </si>
  <si>
    <t>2025-05-26 11:40:1748259635</t>
  </si>
  <si>
    <t>P_2727307461059911</t>
  </si>
  <si>
    <t>2025-05-26 10:42:1748256173</t>
  </si>
  <si>
    <t>P_1162715425483690</t>
  </si>
  <si>
    <t>2025-05-26 12:04:1748261070</t>
  </si>
  <si>
    <t>P_4706375024744511</t>
  </si>
  <si>
    <t>PM-FB-LF-MC-YTH</t>
  </si>
  <si>
    <t>2021-07-07 00:00:00</t>
  </si>
  <si>
    <t>P_4515431335796550</t>
  </si>
  <si>
    <t>2025-05-26 22:51:1748299887</t>
  </si>
  <si>
    <t>P_5841572719346088</t>
  </si>
  <si>
    <t>2022-08-17 00:00:00</t>
  </si>
  <si>
    <t>P_7608568418803915</t>
  </si>
  <si>
    <t>2025-05-27 00:31:1748305897</t>
  </si>
  <si>
    <t>P_6959941070091489</t>
  </si>
  <si>
    <t>P_2749999169932311</t>
  </si>
  <si>
    <t>2025-05-27 09:05:1748336725</t>
  </si>
  <si>
    <t>P_7217845315071512</t>
  </si>
  <si>
    <t>P_5224989035096655</t>
  </si>
  <si>
    <t>2025-05-26 00:00:1748217629</t>
  </si>
  <si>
    <t>P_5214781647168501</t>
  </si>
  <si>
    <t>P_7364747339196498</t>
  </si>
  <si>
    <t>2025-05-27 12:58:1748350687</t>
  </si>
  <si>
    <t>P_1512255636724196</t>
  </si>
  <si>
    <t>P_5162964815832638</t>
  </si>
  <si>
    <t>2025-05-26 19:51:1748289082</t>
  </si>
  <si>
    <t>P_5846620598058128</t>
  </si>
  <si>
    <t>P_7376453814008241</t>
  </si>
  <si>
    <t>2025-05-26 20:21:1748290898</t>
  </si>
  <si>
    <t>P_3155806791503701</t>
  </si>
  <si>
    <t>P_6557064469930164</t>
  </si>
  <si>
    <t>2025-05-27 23:49:1748389778</t>
  </si>
  <si>
    <t>P_5127827797644498</t>
  </si>
  <si>
    <t>P_1718603624589075</t>
  </si>
  <si>
    <t>2025-05-26 16:22:1748276570</t>
  </si>
  <si>
    <t>P_2446631769100158</t>
  </si>
  <si>
    <t>P_2290781684444838</t>
  </si>
  <si>
    <t>2025-05-27 21:12:1748380367</t>
  </si>
  <si>
    <t>P_7872744519841349</t>
  </si>
  <si>
    <t>P_4855163500527724</t>
  </si>
  <si>
    <t>2025-05-26 11:36:1748259400</t>
  </si>
  <si>
    <t>P_1189098893693886</t>
  </si>
  <si>
    <t>MA-BDLM-SM-OT-YINGMATH</t>
  </si>
  <si>
    <t>P_8443900302611660</t>
  </si>
  <si>
    <t>2025-05-26 19:57:1748289472</t>
  </si>
  <si>
    <t>P_8179810759676176</t>
  </si>
  <si>
    <t>P_6320921110094988</t>
  </si>
  <si>
    <t>2025-05-26 21:04:1748293458</t>
  </si>
  <si>
    <t>P_2194310893838011</t>
  </si>
  <si>
    <t>P_2385418582825731</t>
  </si>
  <si>
    <t>2025-05-27 22:13:1748383999</t>
  </si>
  <si>
    <t>P_8516475769617873</t>
  </si>
  <si>
    <t>P_2391914748456798</t>
  </si>
  <si>
    <t>2025-05-27 21:01:1748379682</t>
  </si>
  <si>
    <t>P_2254486313820622</t>
  </si>
  <si>
    <t>P_5609677000509868</t>
  </si>
  <si>
    <t>2025-05-26 18:59:1748285944</t>
  </si>
  <si>
    <t>P_4609610580401093</t>
  </si>
  <si>
    <t>P_1339683179795134</t>
  </si>
  <si>
    <t>2025-05-27 11:22:1748344977</t>
  </si>
  <si>
    <t>P_1389508727224432</t>
  </si>
  <si>
    <t>2025-02-23 00:00:00</t>
  </si>
  <si>
    <t>P_2450242176640366</t>
  </si>
  <si>
    <t>2025-05-27 10:59:1748343595</t>
  </si>
  <si>
    <t>P_1823603088138468</t>
  </si>
  <si>
    <t>P_5308975450022681</t>
  </si>
  <si>
    <t>2025-05-27 06:04:1748325841</t>
  </si>
  <si>
    <t>P_1472362295583088</t>
  </si>
  <si>
    <t>P_1554902000497209</t>
  </si>
  <si>
    <t>2025-05-28 13:10:1748437825</t>
  </si>
  <si>
    <t>P_4459460359666085</t>
  </si>
  <si>
    <t>P_1553645285511250</t>
  </si>
  <si>
    <t>2025-05-26 11:59:1748260797</t>
  </si>
  <si>
    <t>P_4605869545565121</t>
  </si>
  <si>
    <t>2025-03-17 00:00:00</t>
  </si>
  <si>
    <t>2025-05-26 12:06:1748261171</t>
  </si>
  <si>
    <t>P_6202702196777235</t>
  </si>
  <si>
    <t>2025-05-26 19:20:1748287226</t>
  </si>
  <si>
    <t>P_6124106343867396</t>
  </si>
  <si>
    <t>P_1454522767374603</t>
  </si>
  <si>
    <t>2025-05-26 19:40:1748288405</t>
  </si>
  <si>
    <t>P_2707390494591251</t>
  </si>
  <si>
    <t>P_4698392874429129</t>
  </si>
  <si>
    <t>2025-05-29 06:24:1748499873</t>
  </si>
  <si>
    <t>P_1385918453163907</t>
  </si>
  <si>
    <t>体验</t>
  </si>
  <si>
    <t>我的趣味拼音课</t>
  </si>
  <si>
    <t>我的趣味拼音课-4课时</t>
  </si>
  <si>
    <t>2024-07-02 00:00:00</t>
  </si>
  <si>
    <t>P_8478551009368557</t>
  </si>
  <si>
    <t>2025-05-26 20:43:1748292238</t>
  </si>
  <si>
    <t>P_3531513359632491</t>
  </si>
  <si>
    <t>P_8426111899326940</t>
  </si>
  <si>
    <t>2025-05-28 06:31:1748413866</t>
  </si>
  <si>
    <t>P_3860448407751743</t>
  </si>
  <si>
    <t>P_1283991136368213</t>
  </si>
  <si>
    <t>2025-05-26 19:52:1748289166</t>
  </si>
  <si>
    <t>P_3734013857976943</t>
  </si>
  <si>
    <t>PM-XHS-DR-NA-NA</t>
  </si>
  <si>
    <t>P_8380040002507243</t>
  </si>
  <si>
    <t>2025-05-27 08:48:1748335687</t>
  </si>
  <si>
    <t>P_8370940731515641</t>
  </si>
  <si>
    <t>P_3715193688179226</t>
  </si>
  <si>
    <t>2025-05-26 20:23:1748291010</t>
  </si>
  <si>
    <t>P_2602057791996046</t>
  </si>
  <si>
    <t>P_2324126334172180</t>
  </si>
  <si>
    <t>2025-05-26 12:57:1748264234</t>
  </si>
  <si>
    <t>P_3347139425364884</t>
  </si>
  <si>
    <t>2025-05-26 10:48:1748256498</t>
  </si>
  <si>
    <t>P_7308904946899904</t>
  </si>
  <si>
    <t>2025-05-28 03:46:1748403970</t>
  </si>
  <si>
    <t>P_1525198754176620</t>
  </si>
  <si>
    <t>P_8325256213083730</t>
  </si>
  <si>
    <t>2025-05-27 11:17:1748344651</t>
  </si>
  <si>
    <t>P_3783333889133402</t>
  </si>
  <si>
    <t>P_7868222159681342</t>
  </si>
  <si>
    <t>2025-05-28 01:20:1748395242</t>
  </si>
  <si>
    <t>P_1611137933711692</t>
  </si>
  <si>
    <t>P_8342568109041217</t>
  </si>
  <si>
    <t>2025-05-26 17:56:1748282214</t>
  </si>
  <si>
    <t>P_5854652794445033</t>
  </si>
  <si>
    <t>P_1489129166422006</t>
  </si>
  <si>
    <t>2025-05-27 22:11:1748383874</t>
  </si>
  <si>
    <t>P_8921003057356978</t>
  </si>
  <si>
    <t>P_3740876278679705</t>
  </si>
  <si>
    <t>2025-05-26 16:06:1748275602</t>
  </si>
  <si>
    <t>P_4378778954010298</t>
  </si>
  <si>
    <t>P_1659582978273261</t>
  </si>
  <si>
    <t>P_8168150560067896</t>
  </si>
  <si>
    <t>P_2459140010333329</t>
  </si>
  <si>
    <t>2025-05-27 14:27:1748356033</t>
  </si>
  <si>
    <t>P_2770341495971974</t>
  </si>
  <si>
    <t>P_3499917901689430</t>
  </si>
  <si>
    <t>2025-05-28 21:40:1748468455</t>
  </si>
  <si>
    <t>P_4765532095430810</t>
  </si>
  <si>
    <t>P_7739297238097668</t>
  </si>
  <si>
    <t>2025-05-28 07:12:1748416341</t>
  </si>
  <si>
    <t>P_4699810733170024</t>
  </si>
  <si>
    <t>P_7738390043570447</t>
  </si>
  <si>
    <t>2025-05-26 12:32:1748262777</t>
  </si>
  <si>
    <t>P_5835357921139631</t>
  </si>
  <si>
    <t>P_4502642956800242</t>
  </si>
  <si>
    <t>2025-05-27 21:25:1748381153</t>
  </si>
  <si>
    <t>P_7509890614818452</t>
  </si>
  <si>
    <t>P_8527766606211636</t>
  </si>
  <si>
    <t>2025-05-27 14:35:1748356536</t>
  </si>
  <si>
    <t>P_2156008160665640</t>
  </si>
  <si>
    <t>2021-12-26 00:00:00</t>
  </si>
  <si>
    <t>P_2163091885001733</t>
  </si>
  <si>
    <t>2025-05-27 17:19:1748366340</t>
  </si>
  <si>
    <t>P_2680107245939113</t>
  </si>
  <si>
    <t>2025-03-15 00:00:00</t>
  </si>
  <si>
    <t>P_3802678790970274</t>
  </si>
  <si>
    <t>2025-05-27 07:06:1748329593</t>
  </si>
  <si>
    <t>P_3522482747893628</t>
  </si>
  <si>
    <t>P_1449714198078268</t>
  </si>
  <si>
    <t>2025-05-27 22:49:1748386166</t>
  </si>
  <si>
    <t>P_7248866887864634</t>
  </si>
  <si>
    <t>P_7108975686744111</t>
  </si>
  <si>
    <t>2025-05-26 20:02:1748289720</t>
  </si>
  <si>
    <t>P_8326675102244244</t>
  </si>
  <si>
    <t>P_8563690877226584</t>
  </si>
  <si>
    <t>2025-05-27 21:36:1748381818</t>
  </si>
  <si>
    <t>P_3786694262477519</t>
  </si>
  <si>
    <t>P_1753803535657985</t>
  </si>
  <si>
    <t>2025-05-27 20:56:1748379392</t>
  </si>
  <si>
    <t>P_4783211832206419</t>
  </si>
  <si>
    <t>P_1115194613252601</t>
  </si>
  <si>
    <t>2025-05-27 16:10:1748362236</t>
  </si>
  <si>
    <t>P_4713086241823441</t>
  </si>
  <si>
    <t>P_7909490311761745</t>
  </si>
  <si>
    <t>2025-05-26 21:41:1748295670</t>
  </si>
  <si>
    <t>P_1366065424118878</t>
  </si>
  <si>
    <t>P_4137531624552446</t>
  </si>
  <si>
    <t>2025-05-26 16:13:1748276038</t>
  </si>
  <si>
    <t>P_6507228535039261</t>
  </si>
  <si>
    <t>P_2606990658152183</t>
  </si>
  <si>
    <t>2025-05-27 15:43:1748360584</t>
  </si>
  <si>
    <t>P_2373461212418841</t>
  </si>
  <si>
    <t>2023-07-08 00:00:00</t>
  </si>
  <si>
    <t>P_3131819492406089</t>
  </si>
  <si>
    <t>2025-05-27 06:34:1748327697</t>
  </si>
  <si>
    <t>P_3469890220153601</t>
  </si>
  <si>
    <t>P_8664125970418138</t>
  </si>
  <si>
    <t>2025-05-27 09:15:1748337340</t>
  </si>
  <si>
    <t>P_7242833082090618</t>
  </si>
  <si>
    <t>2025-05-27 14:21:1748355711</t>
  </si>
  <si>
    <t>P_2778607272149038</t>
  </si>
  <si>
    <t>2025-05-27 11:57:1748347021</t>
  </si>
  <si>
    <t>P_5294423735666113</t>
  </si>
  <si>
    <t>P_1306148338842309</t>
  </si>
  <si>
    <t>2025-05-26 22:02:1748296961</t>
  </si>
  <si>
    <t>P_5333306112996645</t>
  </si>
  <si>
    <t>MA-BDLM-GO-AO-XXLXN</t>
  </si>
  <si>
    <t>P_4108369221872741</t>
  </si>
  <si>
    <t>2025-05-26 22:05:1748297124</t>
  </si>
  <si>
    <t>P_4248409367092556</t>
  </si>
  <si>
    <t>P_7889840532798810</t>
  </si>
  <si>
    <t>2025-05-27 20:38:1748378311</t>
  </si>
  <si>
    <t>P_7383757890825620</t>
  </si>
  <si>
    <t>P_7304331162536308</t>
  </si>
  <si>
    <t>2025-05-26 13:00:1748264452</t>
  </si>
  <si>
    <t>P_4371750209761428</t>
  </si>
  <si>
    <t>P_5548037016816371</t>
  </si>
  <si>
    <t>2025-05-27 17:46:1748368015</t>
  </si>
  <si>
    <t>P_8604757603192367</t>
  </si>
  <si>
    <t>P_5512561167652234</t>
  </si>
  <si>
    <t>2025-05-27 15:58:1748361513</t>
  </si>
  <si>
    <t>P_1526850538132781</t>
  </si>
  <si>
    <t>5339940299233296_</t>
  </si>
  <si>
    <t>2117305349234607_</t>
  </si>
  <si>
    <t>4633505070277395_</t>
  </si>
  <si>
    <t>1813596628412172_</t>
  </si>
  <si>
    <t>3671268735196672_</t>
  </si>
  <si>
    <t>2754913919898355_</t>
  </si>
  <si>
    <t>7701655185107181_</t>
  </si>
  <si>
    <t>1358518266971196_</t>
  </si>
  <si>
    <t>7512228658089018_</t>
  </si>
  <si>
    <t>2348907539251747_</t>
  </si>
  <si>
    <t>3416127251599685_</t>
  </si>
  <si>
    <t>1863375800238980_</t>
  </si>
  <si>
    <t>7448241587096716_</t>
  </si>
  <si>
    <t>1802080351045626_</t>
  </si>
  <si>
    <t>8111834923605804_</t>
  </si>
  <si>
    <t>7114770276843948_</t>
  </si>
  <si>
    <t>7833490345029103_</t>
  </si>
  <si>
    <t>3643367380876884_</t>
  </si>
  <si>
    <t>7156729139871941_</t>
  </si>
  <si>
    <t>7691916116188886_</t>
  </si>
  <si>
    <t>4536796837310777_</t>
  </si>
  <si>
    <t>4352834625201228_</t>
  </si>
  <si>
    <t>2256251087456455_</t>
  </si>
  <si>
    <t>6129372934180787_</t>
  </si>
  <si>
    <t>8700540412072370_</t>
  </si>
  <si>
    <t>4103315580636991_</t>
  </si>
  <si>
    <t>7700825814676472_</t>
  </si>
  <si>
    <t>4216714398415331_</t>
  </si>
  <si>
    <t>1187217437321998_</t>
  </si>
  <si>
    <t>3449165769317619_</t>
  </si>
  <si>
    <t>1442067022823150_</t>
  </si>
  <si>
    <t>8572929057962319_</t>
  </si>
  <si>
    <t>5449775018795063_</t>
  </si>
  <si>
    <t>1172383956040868_</t>
  </si>
  <si>
    <t>1806731423105625_</t>
  </si>
  <si>
    <t>5316568746551276_</t>
  </si>
  <si>
    <t>6248055438378547_</t>
  </si>
  <si>
    <t>7281698799279223_</t>
  </si>
  <si>
    <t>4343359000953793_</t>
  </si>
  <si>
    <t>4343205430846892_</t>
  </si>
  <si>
    <t>5888609847269777_</t>
  </si>
  <si>
    <t>8745608515118112_</t>
  </si>
  <si>
    <t>6674254483294663_</t>
  </si>
  <si>
    <t>3773762360959423_</t>
  </si>
  <si>
    <t>8735473708429860_</t>
  </si>
  <si>
    <t>6647436361156235_</t>
  </si>
  <si>
    <t>1141579374345225_</t>
  </si>
  <si>
    <t>1385695476761337_</t>
  </si>
  <si>
    <t>6552219629693041_</t>
  </si>
  <si>
    <t>6808551878706027_</t>
  </si>
  <si>
    <t>1426227267358798_</t>
  </si>
  <si>
    <t>2435951269809289_</t>
  </si>
  <si>
    <t>8557012740455180_</t>
  </si>
  <si>
    <t>1195087792377871_</t>
  </si>
  <si>
    <t>8328603229998094_</t>
  </si>
  <si>
    <t>8731572410490996_</t>
  </si>
  <si>
    <t>5717556804899986_</t>
  </si>
  <si>
    <t>6145071062787577_</t>
  </si>
  <si>
    <t>8411355781838276_</t>
  </si>
  <si>
    <t>5822262377817746_</t>
  </si>
  <si>
    <t>4246329007740253_</t>
  </si>
  <si>
    <t>1191638304147673_</t>
  </si>
  <si>
    <t>7250123043991842_</t>
  </si>
  <si>
    <t>7209453443579694_</t>
  </si>
  <si>
    <t>4596358183369879_</t>
  </si>
  <si>
    <t>4454083157236389_</t>
  </si>
  <si>
    <t>5559457191783497_</t>
  </si>
  <si>
    <t>1838181120608184_</t>
  </si>
  <si>
    <t>5280920891688365_</t>
  </si>
  <si>
    <t>1365483373875272_</t>
  </si>
  <si>
    <t>7768574204116358_</t>
  </si>
  <si>
    <t>6140369739445345_</t>
  </si>
  <si>
    <t>3355552876241251_</t>
  </si>
  <si>
    <t>7571555714949793_</t>
  </si>
  <si>
    <t>7735883255655486_</t>
  </si>
  <si>
    <t>2647388648200922_</t>
  </si>
  <si>
    <t>1598278811858674_</t>
  </si>
  <si>
    <t>5332025361899455_</t>
  </si>
  <si>
    <t>2332873259171285_</t>
  </si>
  <si>
    <t>1139220019633033_</t>
  </si>
  <si>
    <t>6395970661970433_</t>
  </si>
  <si>
    <t>7891753752249692_</t>
  </si>
  <si>
    <t>1507503087371389_</t>
  </si>
  <si>
    <t>2252426438541759_</t>
  </si>
  <si>
    <t>8805175252002636_</t>
  </si>
  <si>
    <t>5746710702028675_</t>
  </si>
  <si>
    <t>7833697603608645_</t>
  </si>
  <si>
    <t>1181422838330434_</t>
  </si>
  <si>
    <t>6368222576740514_</t>
  </si>
  <si>
    <t>3748555694842746_</t>
  </si>
  <si>
    <t>5572713022060081_</t>
  </si>
  <si>
    <t>5813409578170634_</t>
  </si>
  <si>
    <t>5619651013962683_</t>
  </si>
  <si>
    <t>7695575159680765_</t>
  </si>
  <si>
    <t>7632857915490356_</t>
  </si>
  <si>
    <t>5145742541313595_</t>
  </si>
  <si>
    <t>4757132627147050_</t>
  </si>
  <si>
    <t>4559463025864845_</t>
  </si>
  <si>
    <t>4450283231487938_</t>
  </si>
  <si>
    <t>4149615446172423_</t>
  </si>
  <si>
    <t>8562934512934202_</t>
  </si>
  <si>
    <t>1151201716391244_</t>
  </si>
  <si>
    <t>7815572818107653_</t>
  </si>
  <si>
    <t>2792207433125427_</t>
  </si>
  <si>
    <t>2334871350923962_</t>
  </si>
  <si>
    <t>7816942708252954_</t>
  </si>
  <si>
    <t>8921448277877633_</t>
  </si>
  <si>
    <t>4556479381655541_</t>
  </si>
  <si>
    <t>8128300684547486_</t>
  </si>
  <si>
    <t>7915995711846215_</t>
  </si>
  <si>
    <t>7855805547215934_</t>
  </si>
  <si>
    <t>7203096975596841_</t>
  </si>
  <si>
    <t>4868672347756621_</t>
  </si>
  <si>
    <t>4245505307194174_</t>
  </si>
  <si>
    <t>4726627499960001_</t>
  </si>
  <si>
    <t>8598296632183766_</t>
  </si>
  <si>
    <t>7219336796153430_</t>
  </si>
  <si>
    <t>4807151088315480_</t>
  </si>
  <si>
    <t>7169000282545337_</t>
  </si>
  <si>
    <t>4569593925129648_</t>
  </si>
  <si>
    <t>4624649212435861_</t>
  </si>
  <si>
    <t>8257019704004625_</t>
  </si>
  <si>
    <t>6125590793703669_</t>
  </si>
  <si>
    <t>3759703950725950_</t>
  </si>
  <si>
    <t>8626935609966657_</t>
  </si>
  <si>
    <t>8636774250263289_</t>
  </si>
  <si>
    <t>8751011281110957_</t>
  </si>
  <si>
    <t>8125025579652893_</t>
  </si>
  <si>
    <t>6427083434001388_</t>
  </si>
  <si>
    <t>6361735441892189_</t>
  </si>
  <si>
    <t>7110975446436297_</t>
  </si>
  <si>
    <t>5607505423836513_</t>
  </si>
  <si>
    <t>8273679189970750_</t>
  </si>
  <si>
    <t>4678089824984605_</t>
  </si>
  <si>
    <t>7315017423278576_</t>
  </si>
  <si>
    <t>8793429638924825_</t>
  </si>
  <si>
    <t>4584830246211791_</t>
  </si>
  <si>
    <t>2413016081402047_</t>
  </si>
  <si>
    <t>3876550384364849_</t>
  </si>
  <si>
    <t>党倩</t>
  </si>
  <si>
    <t>3383916960411979_</t>
  </si>
  <si>
    <t>3140159083813941_</t>
  </si>
  <si>
    <t>6673709021067016_</t>
  </si>
  <si>
    <t>2858260391394653_</t>
  </si>
  <si>
    <t>4201046127896557_</t>
  </si>
  <si>
    <t>4511513690728213_</t>
  </si>
  <si>
    <t>4173283571304633_</t>
  </si>
  <si>
    <t>7693091759927098_</t>
  </si>
  <si>
    <t>5804851741622366_</t>
  </si>
  <si>
    <t>6268001972817225_</t>
  </si>
  <si>
    <t>8806612471293229_</t>
  </si>
  <si>
    <t>3253725376652647_</t>
  </si>
  <si>
    <t>7376151303157061_</t>
  </si>
  <si>
    <t>2893742176414468_</t>
  </si>
  <si>
    <t>5754473102094393_</t>
  </si>
  <si>
    <t>5737239993340686_</t>
  </si>
  <si>
    <t>4538744626099572_</t>
  </si>
  <si>
    <t>5489659404771878_</t>
  </si>
  <si>
    <t>1898827982792482_</t>
  </si>
  <si>
    <t>3467818306721065_</t>
  </si>
  <si>
    <t>8632230919206792_</t>
  </si>
  <si>
    <t>8756154736695579_</t>
  </si>
  <si>
    <t>2254575334332548_</t>
  </si>
  <si>
    <t>7647305708174666_</t>
  </si>
  <si>
    <t>1679259842541224_</t>
  </si>
  <si>
    <t>3235744771777152_</t>
  </si>
  <si>
    <t>7662843456235118_</t>
  </si>
  <si>
    <t>4327539080751025_</t>
  </si>
  <si>
    <t>5693591366993467_</t>
  </si>
  <si>
    <t>3601585562573087_</t>
  </si>
  <si>
    <t>8535054173293304_</t>
  </si>
  <si>
    <t>1884424422466717_</t>
  </si>
  <si>
    <t>贾琳涣</t>
  </si>
  <si>
    <t>7253738055173005_</t>
  </si>
  <si>
    <t>2132650032362808_</t>
  </si>
  <si>
    <t>8649521080908128_</t>
  </si>
  <si>
    <t>8502154766144286_</t>
  </si>
  <si>
    <t>8918487749359424_</t>
  </si>
  <si>
    <t>3354748398334096_</t>
  </si>
  <si>
    <t>1446995730019426_</t>
  </si>
  <si>
    <t>2765664206587872_</t>
  </si>
  <si>
    <t>3823938214685445_</t>
  </si>
  <si>
    <t>6800813708190249_</t>
  </si>
  <si>
    <t>2351416799088567_</t>
  </si>
  <si>
    <t>1200376863983686_</t>
  </si>
  <si>
    <t>7223171996214352_</t>
  </si>
  <si>
    <t>1858482133812754_</t>
  </si>
  <si>
    <t>2715059092113413_</t>
  </si>
  <si>
    <t>4835300290779031_</t>
  </si>
  <si>
    <t>2751877990227379_</t>
  </si>
  <si>
    <t>6668439900509691_</t>
  </si>
  <si>
    <t>3730318660526250_</t>
  </si>
  <si>
    <t>5188548262654241_</t>
  </si>
  <si>
    <t>6540216170144460_</t>
  </si>
  <si>
    <t>3800434081166946_</t>
  </si>
  <si>
    <t>4809290126681488_</t>
  </si>
  <si>
    <t>5784367293009917_</t>
  </si>
  <si>
    <t>5635263853526219_</t>
  </si>
  <si>
    <t>5889610113304647_</t>
  </si>
  <si>
    <t>2175071156631505_</t>
  </si>
  <si>
    <t>7491875302975433_</t>
  </si>
  <si>
    <t>7307371854397290_</t>
  </si>
  <si>
    <t>6750521412873919_</t>
  </si>
  <si>
    <t>3230479631407129_</t>
  </si>
  <si>
    <t>8877062513986707_</t>
  </si>
  <si>
    <t>5248744339864584_</t>
  </si>
  <si>
    <t>7376775455242144_</t>
  </si>
  <si>
    <t>8538031911681198_</t>
  </si>
  <si>
    <t>2408537460587944_</t>
  </si>
  <si>
    <t>2895763619074161_</t>
  </si>
  <si>
    <t>3182480725381853_</t>
  </si>
  <si>
    <t>2227879094629397_</t>
  </si>
  <si>
    <t>3884337902392968_</t>
  </si>
  <si>
    <t>2282554512727930_</t>
  </si>
  <si>
    <t>7709286063136993_</t>
  </si>
  <si>
    <t>7160639137003200_</t>
  </si>
  <si>
    <t>7228293131764223_</t>
  </si>
  <si>
    <t>8155692171026918_</t>
  </si>
  <si>
    <t>6887857838974643_</t>
  </si>
  <si>
    <t>2286172697776350_</t>
  </si>
  <si>
    <t>7555823882909851_</t>
  </si>
  <si>
    <t>1869997321237067_</t>
  </si>
  <si>
    <t>1811162638689485_</t>
  </si>
  <si>
    <t>5217064280796981_</t>
  </si>
  <si>
    <t>2535682802629390_</t>
  </si>
  <si>
    <t>1663407800729554_</t>
  </si>
  <si>
    <t>4500283992356617_</t>
  </si>
  <si>
    <t>3901657625389952_</t>
  </si>
  <si>
    <t>1367408335104224_</t>
  </si>
  <si>
    <t>8583420479652749_</t>
  </si>
  <si>
    <t>5740505094136140_</t>
  </si>
  <si>
    <t>2291259331505506_</t>
  </si>
  <si>
    <t>4381086910389068_</t>
  </si>
  <si>
    <t>1694134568102453_</t>
  </si>
  <si>
    <t>8766782610768420_</t>
  </si>
  <si>
    <t>4107116573916436_</t>
  </si>
  <si>
    <t>4364247501042770_</t>
  </si>
  <si>
    <t>8708082509848202_</t>
  </si>
  <si>
    <t>3817899766565255_</t>
  </si>
  <si>
    <t>7681651016541069_</t>
  </si>
  <si>
    <t>4644369578851208_</t>
  </si>
  <si>
    <t>2416617745541176_</t>
  </si>
  <si>
    <t>5917347021724206_</t>
  </si>
  <si>
    <t>8462843224340431_</t>
  </si>
  <si>
    <t>7447617980822877_</t>
  </si>
  <si>
    <t>6613679188903977_</t>
  </si>
  <si>
    <t>5649463093888512_</t>
  </si>
  <si>
    <t>4742021550754634_</t>
  </si>
  <si>
    <t>5324237692055793_</t>
  </si>
  <si>
    <t>3709620565403386_</t>
  </si>
  <si>
    <t>3206114669613454_</t>
  </si>
  <si>
    <t>2568941185515574_</t>
  </si>
  <si>
    <t>4655408274213718_</t>
  </si>
  <si>
    <t>2459995637623967_</t>
  </si>
  <si>
    <t>8936102703764788_</t>
  </si>
  <si>
    <t>8815236336056273_</t>
  </si>
  <si>
    <t>5822149663568608_</t>
  </si>
  <si>
    <t>1903097849788264_</t>
  </si>
  <si>
    <t>1294054892137916_</t>
  </si>
  <si>
    <t>5273624896818009_</t>
  </si>
  <si>
    <t>2421130562483738_</t>
  </si>
  <si>
    <t>1624770478884078_</t>
  </si>
  <si>
    <t>5132857469884070_</t>
  </si>
  <si>
    <t>3610658992453667_</t>
  </si>
  <si>
    <t>7237571305216122_</t>
  </si>
  <si>
    <t>6733727531214015_</t>
  </si>
  <si>
    <t>4248923045687515_</t>
  </si>
  <si>
    <t>1521363350421059_</t>
  </si>
  <si>
    <t>8161546953773866_</t>
  </si>
  <si>
    <t>5442912513643804_</t>
  </si>
  <si>
    <t>7851519459077000_</t>
  </si>
  <si>
    <t>6770790655755470_</t>
  </si>
  <si>
    <t>6172332286892349_</t>
  </si>
  <si>
    <t>7917455411785843_</t>
  </si>
  <si>
    <t>8790617688228048_</t>
  </si>
  <si>
    <t>5890226420441983_</t>
  </si>
  <si>
    <t>5652792673565107_</t>
  </si>
  <si>
    <t>5688511259723101_</t>
  </si>
  <si>
    <t>5683968714134827_</t>
  </si>
  <si>
    <t>4756009429981784_</t>
  </si>
  <si>
    <t>6405115170040882_</t>
  </si>
  <si>
    <t>7378232757527286_</t>
  </si>
  <si>
    <t>3646262424801747_</t>
  </si>
  <si>
    <t>8197539740381747_</t>
  </si>
  <si>
    <t>1290273584442980_</t>
  </si>
  <si>
    <t>6776197844074784_</t>
  </si>
  <si>
    <t>5489274568323479_</t>
  </si>
  <si>
    <t>4371849031334214_</t>
  </si>
  <si>
    <t>3672468526921575_</t>
  </si>
  <si>
    <t>1916188142840901_</t>
  </si>
  <si>
    <t>5398099278562388_</t>
  </si>
  <si>
    <t>4894933406143715_</t>
  </si>
  <si>
    <t>5417053890602867_</t>
  </si>
  <si>
    <t>4782584725987231_</t>
  </si>
  <si>
    <t>5611285187559774_</t>
  </si>
  <si>
    <t>6470287436648670_</t>
  </si>
  <si>
    <t>4858188659923356_</t>
  </si>
  <si>
    <t>2873913785406425_</t>
  </si>
  <si>
    <t>6496287220891724_</t>
  </si>
  <si>
    <t>6528197777201972_</t>
  </si>
  <si>
    <t>1403553773269521_</t>
  </si>
  <si>
    <t>3233470661448959_</t>
  </si>
  <si>
    <t>6760055641303413_</t>
  </si>
  <si>
    <t>3907734986907880_</t>
  </si>
  <si>
    <t>3712389906019862_</t>
  </si>
  <si>
    <t>4644066521670859_</t>
  </si>
  <si>
    <t>1153749013459105_</t>
  </si>
  <si>
    <t>2650887058346143_</t>
  </si>
  <si>
    <t>2504313516591179_</t>
  </si>
  <si>
    <t>6493625886899370_</t>
  </si>
  <si>
    <t>3465748688490107_</t>
  </si>
  <si>
    <t>6816144863006223_</t>
  </si>
  <si>
    <t>5692015077736501_</t>
  </si>
  <si>
    <t>3198213920870744_</t>
  </si>
  <si>
    <t>1611307441080389_</t>
  </si>
  <si>
    <t>3303602677627529_</t>
  </si>
  <si>
    <t>3471021798821002_</t>
  </si>
  <si>
    <t>1492918663987257_</t>
  </si>
  <si>
    <t>3358806081782702_</t>
  </si>
  <si>
    <t>3219826222495643_</t>
  </si>
  <si>
    <t>5369491059175346_</t>
  </si>
  <si>
    <t>3567658076689300_</t>
  </si>
  <si>
    <t>2287511214763494_</t>
  </si>
  <si>
    <t>6761087982784984_</t>
  </si>
  <si>
    <t>5523574898220772_</t>
  </si>
  <si>
    <t>7560361773185382_</t>
  </si>
  <si>
    <t>4129511188755087_</t>
  </si>
  <si>
    <t>6187130864505304_</t>
  </si>
  <si>
    <t>2790646450667237_</t>
  </si>
  <si>
    <t>2409663475237920_</t>
  </si>
  <si>
    <t>4720563632699461_</t>
  </si>
  <si>
    <t>7355863875812779_</t>
  </si>
  <si>
    <t>1110815807072986_</t>
  </si>
  <si>
    <t>5253129628217892_</t>
  </si>
  <si>
    <t>3866276654236173_</t>
  </si>
  <si>
    <t>1651174433363587_</t>
  </si>
  <si>
    <t>8585878523373992_</t>
  </si>
  <si>
    <t>2711695618221546_</t>
  </si>
  <si>
    <t>8854434101950489_</t>
  </si>
  <si>
    <t>4758872748007293_</t>
  </si>
  <si>
    <t>3709596279502192_</t>
  </si>
  <si>
    <t>8225824413290124_</t>
  </si>
  <si>
    <t>7622785922941240_</t>
  </si>
  <si>
    <t>1505735142874900_</t>
  </si>
  <si>
    <t>2149863106613571_</t>
  </si>
  <si>
    <t>7546747413440166_</t>
  </si>
  <si>
    <t>5277770586532875_</t>
  </si>
  <si>
    <t>5710464452304377_</t>
  </si>
  <si>
    <t>8659774370068131_</t>
  </si>
  <si>
    <t>2251120909636708_</t>
  </si>
  <si>
    <t>7299553464849167_</t>
  </si>
  <si>
    <t>7393107976209699_</t>
  </si>
  <si>
    <t>5543085217302454_</t>
  </si>
  <si>
    <t>2398655949666869_</t>
  </si>
  <si>
    <t>6206626471345766_</t>
  </si>
  <si>
    <t>4348062361023270_</t>
  </si>
  <si>
    <t>7709891910780908_</t>
  </si>
  <si>
    <t>3494902611983946_</t>
  </si>
  <si>
    <t>7126894175220642_</t>
  </si>
  <si>
    <t>4198717457648884_</t>
  </si>
  <si>
    <t>5605860332383210_</t>
  </si>
  <si>
    <t>2866196682566983_</t>
  </si>
  <si>
    <t>5723004157089219_</t>
  </si>
  <si>
    <t>6719083171249313_</t>
  </si>
  <si>
    <t>7747236099826010_</t>
  </si>
  <si>
    <t>2384149242674129_</t>
  </si>
  <si>
    <t>3359618425420249_</t>
  </si>
  <si>
    <t>5393540862230844_</t>
  </si>
  <si>
    <t>1213522206693983_</t>
  </si>
  <si>
    <t>6411027374084883_</t>
  </si>
  <si>
    <t>7348524550837069_</t>
  </si>
  <si>
    <t>4974090694116770_</t>
  </si>
  <si>
    <t>6506803164981719_</t>
  </si>
  <si>
    <t>4200010007745679_</t>
  </si>
  <si>
    <t>5995359084442130_</t>
  </si>
  <si>
    <t>3369249941395716_</t>
  </si>
  <si>
    <t>1278074849403480_</t>
  </si>
  <si>
    <t>6713306925837685_</t>
  </si>
  <si>
    <t>7455183234014487_</t>
  </si>
  <si>
    <t>2224496240231418_</t>
  </si>
  <si>
    <t>8323675526937562_</t>
  </si>
  <si>
    <t>3230471177052642_</t>
  </si>
  <si>
    <t>6570011165682336_</t>
  </si>
  <si>
    <t>7792853339224135_</t>
  </si>
  <si>
    <t>5185319498417165_</t>
  </si>
  <si>
    <t>5626315199132516_</t>
  </si>
  <si>
    <t>7441010948062591_</t>
  </si>
  <si>
    <t>7527178337722505_</t>
  </si>
  <si>
    <t>3146477649948615_</t>
  </si>
  <si>
    <t>6400648713466649_</t>
  </si>
  <si>
    <t>5517487412085055_</t>
  </si>
  <si>
    <t>1770283065620534_</t>
  </si>
  <si>
    <t>3848958266950735_</t>
  </si>
  <si>
    <t>5678886461740430_</t>
  </si>
  <si>
    <t>5758497934666557_</t>
  </si>
  <si>
    <t>5591752225947902_</t>
  </si>
  <si>
    <t>1653364390743015_</t>
  </si>
  <si>
    <t>7419938288367097_</t>
  </si>
  <si>
    <t>6213141423584752_</t>
  </si>
  <si>
    <t>4864274676650434_</t>
  </si>
  <si>
    <t>6512016670569068_</t>
  </si>
  <si>
    <t>4170300218557326_</t>
  </si>
  <si>
    <t>4834433988560320_</t>
  </si>
  <si>
    <t>3632057597292847_</t>
  </si>
  <si>
    <t>1180048017722140_</t>
  </si>
  <si>
    <t>7466793416568796_</t>
  </si>
  <si>
    <t>3847892746872497_</t>
  </si>
  <si>
    <t>8540881441752244_</t>
  </si>
  <si>
    <t>7220043012223596_</t>
  </si>
  <si>
    <t>5537675149888873_</t>
  </si>
  <si>
    <t>6453626236478902_</t>
  </si>
  <si>
    <t>6214671078343293_</t>
  </si>
  <si>
    <t>4692829808620448_</t>
  </si>
  <si>
    <t>2902955505122920_</t>
  </si>
  <si>
    <t>8433015965491456_</t>
  </si>
  <si>
    <t>4582002706401675_</t>
  </si>
  <si>
    <t>4422220504622931_</t>
  </si>
  <si>
    <t>5121850550418846_</t>
  </si>
  <si>
    <t>4466832493927926_</t>
  </si>
  <si>
    <t>5234944347672366_</t>
  </si>
  <si>
    <t>5657403976722508_</t>
  </si>
  <si>
    <t>5715379926132883_</t>
  </si>
  <si>
    <t>6656928211931992_</t>
  </si>
  <si>
    <t>1703042057590513_</t>
  </si>
  <si>
    <t>3194106713042710_</t>
  </si>
  <si>
    <t>7231789458647702_</t>
  </si>
  <si>
    <t>1913864211957926_</t>
  </si>
  <si>
    <t>2838640014887614_</t>
  </si>
  <si>
    <t>3625649562272394_</t>
  </si>
  <si>
    <t>4103456446041554_</t>
  </si>
  <si>
    <t>4727390012330186_</t>
  </si>
  <si>
    <t>3596691464153620_</t>
  </si>
  <si>
    <t>1709312837150651_</t>
  </si>
  <si>
    <t>7659906301616912_</t>
  </si>
  <si>
    <t>1595697877949611_</t>
  </si>
  <si>
    <t>7663004706751350_</t>
  </si>
  <si>
    <t>8780618917901864_</t>
  </si>
  <si>
    <t>1251779852983857_</t>
  </si>
  <si>
    <t>3287662611467596_</t>
  </si>
  <si>
    <t>4623932517561660_</t>
  </si>
  <si>
    <t>3367759395610960_</t>
  </si>
  <si>
    <t>5758344381385768_</t>
  </si>
  <si>
    <t>7171658610779166_</t>
  </si>
  <si>
    <t>7664768257899121_</t>
  </si>
  <si>
    <t>3674787927022157_</t>
  </si>
  <si>
    <t>8108915163434929_</t>
  </si>
  <si>
    <t>7816816905194093_</t>
  </si>
  <si>
    <t>3179835096118079_</t>
  </si>
  <si>
    <t>1277629340825221_</t>
  </si>
  <si>
    <t>3123718680797769_</t>
  </si>
  <si>
    <t>8106905185937333_</t>
  </si>
  <si>
    <t>1664047406790002_</t>
  </si>
  <si>
    <t>1499761209331982_</t>
  </si>
  <si>
    <t>7297637529941709_</t>
  </si>
  <si>
    <t>3767622785624277_</t>
  </si>
  <si>
    <t>7276366036847937_</t>
  </si>
  <si>
    <t>4479055561050970_</t>
  </si>
  <si>
    <t>8555822901211273_</t>
  </si>
  <si>
    <t>1655804426887574_</t>
  </si>
  <si>
    <t>1813692646432319_</t>
  </si>
  <si>
    <t>7320028479302131_</t>
  </si>
  <si>
    <t>6944904551810174_</t>
  </si>
  <si>
    <t>3388090925410733_</t>
  </si>
  <si>
    <t>5531585849320157_</t>
  </si>
  <si>
    <t>8573303932131803_</t>
  </si>
  <si>
    <t>5294139274592965_</t>
  </si>
  <si>
    <t>8861928833254500_</t>
  </si>
  <si>
    <t>5428855488940062_</t>
  </si>
  <si>
    <t>1864819018801602_</t>
  </si>
  <si>
    <t>4546646802320427_</t>
  </si>
  <si>
    <t>4391992807822988_</t>
  </si>
  <si>
    <t>5684780487015507_</t>
  </si>
  <si>
    <t>7798703939213122_</t>
  </si>
  <si>
    <t>7325130849409961_</t>
  </si>
  <si>
    <t>4247254112802388_</t>
  </si>
  <si>
    <t>3415545070111818_</t>
  </si>
  <si>
    <t>1852300840597388_</t>
  </si>
  <si>
    <t>8429347174679771_</t>
  </si>
  <si>
    <t>7339142480660442_</t>
  </si>
  <si>
    <t>4804356581896394_</t>
  </si>
  <si>
    <t>3392161469878318_</t>
  </si>
  <si>
    <t>7874067525709285_</t>
  </si>
  <si>
    <t>7642729399810530_</t>
  </si>
  <si>
    <t>7725489197501387_</t>
  </si>
  <si>
    <t>8733102547889209_</t>
  </si>
  <si>
    <t>2486903807973953_</t>
  </si>
  <si>
    <t>2269548001859518_</t>
  </si>
  <si>
    <t>8162327983882068_</t>
  </si>
  <si>
    <t>7805466869340137_</t>
  </si>
  <si>
    <t>7463037997288604_</t>
  </si>
  <si>
    <t>1494267200930222_</t>
  </si>
  <si>
    <t>7419133236082165_</t>
  </si>
  <si>
    <t>8459852749634088_</t>
  </si>
  <si>
    <t>5239437556486265_</t>
  </si>
  <si>
    <t>5511602493144907_</t>
  </si>
  <si>
    <t>7252811702548437_</t>
  </si>
  <si>
    <t>3388082921823541_</t>
  </si>
  <si>
    <t>2581380552141776_</t>
  </si>
  <si>
    <t>8109079780180786_</t>
  </si>
  <si>
    <t>8426372046885033_</t>
  </si>
  <si>
    <t>8480307478331292_</t>
  </si>
  <si>
    <t>5603154057096052_</t>
  </si>
  <si>
    <t>6150068583985183_</t>
  </si>
  <si>
    <t>6240561936348420_</t>
  </si>
  <si>
    <t>5239917181608227_</t>
  </si>
  <si>
    <t>2108555248431559_</t>
  </si>
  <si>
    <t>3825089605550630_</t>
  </si>
  <si>
    <t>5672060673503111_</t>
  </si>
  <si>
    <t>4522477097774269_</t>
  </si>
  <si>
    <t>1287912970744114_</t>
  </si>
  <si>
    <t>3837941470538804_</t>
  </si>
  <si>
    <t>6720334188080078_</t>
  </si>
  <si>
    <t>7163333726907296_</t>
  </si>
  <si>
    <t>2609047069718922_</t>
  </si>
  <si>
    <t>1677423922320574_</t>
  </si>
  <si>
    <t>4118045345707695_</t>
  </si>
  <si>
    <t>3365482321831895_</t>
  </si>
  <si>
    <t>6161261919100245_</t>
  </si>
  <si>
    <t>4640555919247029_</t>
  </si>
  <si>
    <t>6547931882908319_</t>
  </si>
  <si>
    <t>3648847860060997_</t>
  </si>
  <si>
    <t>6799851708111901_</t>
  </si>
  <si>
    <t>8707721794184862_</t>
  </si>
  <si>
    <t>7951318709422837_</t>
  </si>
  <si>
    <t>6172002950499543_</t>
  </si>
  <si>
    <t>5434516412647699_</t>
  </si>
  <si>
    <t>3788024386273632_</t>
  </si>
  <si>
    <t>1721013730003874_</t>
  </si>
  <si>
    <t>5815363220166951_</t>
  </si>
  <si>
    <t>6607062395475498_</t>
  </si>
  <si>
    <t>3752081040394904_</t>
  </si>
  <si>
    <t>7861241994874697_</t>
  </si>
  <si>
    <t>7491681724553864_</t>
  </si>
  <si>
    <t>4590097877945885_</t>
  </si>
  <si>
    <t>3837960356416680_</t>
  </si>
  <si>
    <t>5442601185406077_</t>
  </si>
  <si>
    <t>2664813079000813_</t>
  </si>
  <si>
    <t>2288057101940074_</t>
  </si>
  <si>
    <t>4428602797420101_</t>
  </si>
  <si>
    <t>6307763757693919_</t>
  </si>
  <si>
    <t>1990850569437289_</t>
  </si>
  <si>
    <t>5661318166312101_</t>
  </si>
  <si>
    <t>2159056727813226_</t>
  </si>
  <si>
    <t>5604078854431924_</t>
  </si>
  <si>
    <t>4406586872673702_</t>
  </si>
  <si>
    <t>7358024334095992_</t>
  </si>
  <si>
    <t>1676428635931522_</t>
  </si>
  <si>
    <t>5722045135577911_</t>
  </si>
  <si>
    <t>2238851447817896_</t>
  </si>
  <si>
    <t>5235013331636880_</t>
  </si>
  <si>
    <t>1505606452819323_</t>
  </si>
  <si>
    <t>7222876161746461_</t>
  </si>
  <si>
    <t>1711709408972430_</t>
  </si>
  <si>
    <t>5779792792729123_</t>
  </si>
  <si>
    <t>5281750932467556_</t>
  </si>
  <si>
    <t>3736644541113311_</t>
  </si>
  <si>
    <t>3900074660607924_</t>
  </si>
  <si>
    <t>6894711050017380_</t>
  </si>
  <si>
    <t>1567242652643818_</t>
  </si>
  <si>
    <t>4460670947423466_</t>
  </si>
  <si>
    <t>2122449730950168_</t>
  </si>
  <si>
    <t>6472042881530546_</t>
  </si>
  <si>
    <t>6597636660121387_</t>
  </si>
  <si>
    <t>2554850452312811_</t>
  </si>
  <si>
    <t>1442678567813112_</t>
  </si>
  <si>
    <t>3484042103446785_</t>
  </si>
  <si>
    <t>7912890166944266_</t>
  </si>
  <si>
    <t>7132495417955659_</t>
  </si>
  <si>
    <t>2118141249985532_</t>
  </si>
  <si>
    <t>1561728053794167_</t>
  </si>
  <si>
    <t>3153033260661966_</t>
  </si>
  <si>
    <t>5887296473075041_</t>
  </si>
  <si>
    <t>3143187497329048_</t>
  </si>
  <si>
    <t>5639752797950767_</t>
  </si>
  <si>
    <t>4684643253128335_</t>
  </si>
  <si>
    <t>2123272546804312_</t>
  </si>
  <si>
    <t>4402039296023588_</t>
  </si>
  <si>
    <t>3580958858331284_</t>
  </si>
  <si>
    <t>8289041958618910_</t>
  </si>
  <si>
    <t>4602535436769417_</t>
  </si>
  <si>
    <t>5573490848655488_</t>
  </si>
  <si>
    <t>7227560974071634_</t>
  </si>
  <si>
    <t>7729665833064799_</t>
  </si>
  <si>
    <t>4209372022062227_</t>
  </si>
  <si>
    <t>5875894466615309_</t>
  </si>
  <si>
    <t>1300804704344226_</t>
  </si>
  <si>
    <t>7498800503451758_</t>
  </si>
  <si>
    <t>6312079254793979_</t>
  </si>
  <si>
    <t>5598544800480035_</t>
  </si>
  <si>
    <t>1839725392947213_</t>
  </si>
  <si>
    <t>3389874597569223_</t>
  </si>
  <si>
    <t>6532668916649562_</t>
  </si>
  <si>
    <t>7311351783309077_</t>
  </si>
  <si>
    <t>4499928924819070_</t>
  </si>
  <si>
    <t>6858031856760921_</t>
  </si>
  <si>
    <t>5365208444056004_</t>
  </si>
  <si>
    <t>4408114765417023_</t>
  </si>
  <si>
    <t>3399183740155633_</t>
  </si>
  <si>
    <t>5156796021326297_</t>
  </si>
  <si>
    <t>7360892554834102_</t>
  </si>
  <si>
    <t>3862805663537023_</t>
  </si>
  <si>
    <t>1843114694627245_</t>
  </si>
  <si>
    <t>3198496503101235_</t>
  </si>
  <si>
    <t>4213139063821669_</t>
  </si>
  <si>
    <t>7718584900212252_</t>
  </si>
  <si>
    <t>4768159741829222_</t>
  </si>
  <si>
    <t>6226654122288142_</t>
  </si>
  <si>
    <t>4834233284908355_</t>
  </si>
  <si>
    <t>3518719411113759_</t>
  </si>
  <si>
    <t>5725622471536359_</t>
  </si>
  <si>
    <t>2123488881742679_</t>
  </si>
  <si>
    <t>7167067784972826_</t>
  </si>
  <si>
    <t>6241026122136380_</t>
  </si>
  <si>
    <t>5597067993286091_</t>
  </si>
  <si>
    <t>1181819401978763_</t>
  </si>
  <si>
    <t>7150696140059870_</t>
  </si>
  <si>
    <t>2904276592625505_</t>
  </si>
  <si>
    <t>2495443615776305_</t>
  </si>
  <si>
    <t>4820444678784650_</t>
  </si>
  <si>
    <t>3831005864255588_</t>
  </si>
  <si>
    <t>2473385222667364_</t>
  </si>
  <si>
    <t>2643319421867106_</t>
  </si>
  <si>
    <t>5865771648065814_</t>
  </si>
  <si>
    <t>3784088461107371_</t>
  </si>
  <si>
    <t>4452189086189081_</t>
  </si>
  <si>
    <t>7353950613999635_</t>
  </si>
  <si>
    <t>2260030056988486_</t>
  </si>
  <si>
    <t>5699649384395548_</t>
  </si>
  <si>
    <t>8191351313329317_</t>
  </si>
  <si>
    <t>1678296220245072_</t>
  </si>
  <si>
    <t>3744021851693498_</t>
  </si>
  <si>
    <t>8135181240306295_</t>
  </si>
  <si>
    <t>6269383904829375_</t>
  </si>
  <si>
    <t>1347385480483243_</t>
  </si>
  <si>
    <t>7334132953321406_</t>
  </si>
  <si>
    <t>7762090335521027_</t>
  </si>
  <si>
    <t>5392664787919188_</t>
  </si>
  <si>
    <t>1273635017124510_</t>
  </si>
  <si>
    <t>6663772619078288_</t>
  </si>
  <si>
    <t>2858215999053152_</t>
  </si>
  <si>
    <t>1242649973956063_</t>
  </si>
  <si>
    <t>3105479984176441_</t>
  </si>
  <si>
    <t>6333465654130344_</t>
  </si>
  <si>
    <t>7707249796005613_</t>
  </si>
  <si>
    <t>6206588161844186_</t>
  </si>
  <si>
    <t>8437135055075141_</t>
  </si>
  <si>
    <t>3456597651548834_</t>
  </si>
  <si>
    <t>4325229303081070_</t>
  </si>
  <si>
    <t>2268513351800507_</t>
  </si>
  <si>
    <t>3575070521803826_</t>
  </si>
  <si>
    <t>8809497787223112_</t>
  </si>
  <si>
    <t>4253152056572880_</t>
  </si>
  <si>
    <t>1748215181578406_</t>
  </si>
  <si>
    <t>5883927786254549_</t>
  </si>
  <si>
    <t>1643901179893079_</t>
  </si>
  <si>
    <t>4579121912811902_</t>
  </si>
  <si>
    <t>1312097810723422_</t>
  </si>
  <si>
    <t>7790666992397025_</t>
  </si>
  <si>
    <t>7741668424880871_</t>
  </si>
  <si>
    <t>1278496834531902_</t>
  </si>
  <si>
    <t>2608765309278759_</t>
  </si>
  <si>
    <t>4642966735927163_</t>
  </si>
  <si>
    <t>1277401805947889_</t>
  </si>
  <si>
    <t>2543738693955209_</t>
  </si>
  <si>
    <t>8304208210636571_</t>
  </si>
  <si>
    <t>2730654580669436_</t>
  </si>
  <si>
    <t>6760546069132921_</t>
  </si>
  <si>
    <t>7858066513536731_</t>
  </si>
  <si>
    <t>2829607295273753_</t>
  </si>
  <si>
    <t>2561281596346229_</t>
  </si>
  <si>
    <t>5779194473427361_</t>
  </si>
  <si>
    <t>2945636848925919_</t>
  </si>
  <si>
    <t>1787403100979669_</t>
  </si>
  <si>
    <t>1355281579502949_</t>
  </si>
  <si>
    <t>3148582828693172_</t>
  </si>
  <si>
    <t>3255266534147538_</t>
  </si>
  <si>
    <t>2783392021760199_</t>
  </si>
  <si>
    <t>3819049443899491_</t>
  </si>
  <si>
    <t>8915812854719610_</t>
  </si>
  <si>
    <t>8182139103996075_</t>
  </si>
  <si>
    <t>5726069918118861_</t>
  </si>
  <si>
    <t>5281772895622497_</t>
  </si>
  <si>
    <t>7218729438171625_</t>
  </si>
  <si>
    <t>1918438913135674_</t>
  </si>
  <si>
    <t>4354824899659769_</t>
  </si>
  <si>
    <t>2382475089768381_</t>
  </si>
  <si>
    <t>6108360564823290_</t>
  </si>
  <si>
    <t>3389505250031414_</t>
  </si>
  <si>
    <t>8117486423722547_</t>
  </si>
  <si>
    <t>2225978915112889_</t>
  </si>
  <si>
    <t>2376069171641022_</t>
  </si>
  <si>
    <t>8602841107709150_</t>
  </si>
  <si>
    <t>7561898924991283_</t>
  </si>
  <si>
    <t>4689705913476830_</t>
  </si>
  <si>
    <t>5348163349264170_</t>
  </si>
  <si>
    <t>8796666632976017_</t>
  </si>
  <si>
    <t>2703537208497029_</t>
  </si>
  <si>
    <t>6104359316084862_</t>
  </si>
  <si>
    <t>5580207567291984_</t>
  </si>
  <si>
    <t>3735740769966872_</t>
  </si>
  <si>
    <t>1679650700680596_</t>
  </si>
  <si>
    <t>4854811091729925_</t>
  </si>
  <si>
    <t>8567868699339767_</t>
  </si>
  <si>
    <t>4307781948761213_</t>
  </si>
  <si>
    <t>2115526637316672_</t>
  </si>
  <si>
    <t>7410146414416536_</t>
  </si>
  <si>
    <t>1537260555975290_</t>
  </si>
  <si>
    <t>8363566406871377_</t>
  </si>
  <si>
    <t>3851988971946790_</t>
  </si>
  <si>
    <t>3593558390486286_</t>
  </si>
  <si>
    <t>6239522045153989_</t>
  </si>
  <si>
    <t>8643184337422255_</t>
  </si>
  <si>
    <t>3339408571564363_</t>
  </si>
  <si>
    <t>7887780823567889_</t>
  </si>
  <si>
    <t>6768567567253876_</t>
  </si>
  <si>
    <t>5288401063101040_</t>
  </si>
  <si>
    <t>6593647143639201_</t>
  </si>
  <si>
    <t>6243012842721278_</t>
  </si>
  <si>
    <t>4929894652512281_</t>
  </si>
  <si>
    <t>4482717838684526_</t>
  </si>
  <si>
    <t>1228713375733269_</t>
  </si>
  <si>
    <t>5637895939395086_</t>
  </si>
  <si>
    <t>5915168039649645_</t>
  </si>
  <si>
    <t>8497352198542567_</t>
  </si>
  <si>
    <t>1137410875524527_</t>
  </si>
  <si>
    <t>5180895106074170_</t>
  </si>
  <si>
    <t>6289713137762483_</t>
  </si>
  <si>
    <t>8730799627307209_</t>
  </si>
  <si>
    <t>6145835381946946_</t>
  </si>
  <si>
    <t>4921923432035291_</t>
  </si>
  <si>
    <t>5502105475341991_</t>
  </si>
  <si>
    <t>3219230357237079_</t>
  </si>
  <si>
    <t>1410232101752112_</t>
  </si>
  <si>
    <t>2803947712313301_</t>
  </si>
  <si>
    <t>3137038737101814_</t>
  </si>
  <si>
    <t>5892601248648366_</t>
  </si>
  <si>
    <t>5869716640891988_</t>
  </si>
  <si>
    <t>5765281223809271_</t>
  </si>
  <si>
    <t>6458041235764307_</t>
  </si>
  <si>
    <t>1896407890469323_</t>
  </si>
  <si>
    <t>5629283323059757_</t>
  </si>
  <si>
    <t>7368778662036767_</t>
  </si>
  <si>
    <t>7608211083362745_</t>
  </si>
  <si>
    <t>5363819747235827_</t>
  </si>
  <si>
    <t>3351627509429782_</t>
  </si>
  <si>
    <t>3375517909795612_</t>
  </si>
  <si>
    <t>1360033843091792_</t>
  </si>
  <si>
    <t>5705462996242030_</t>
  </si>
  <si>
    <t>3341152988289867_</t>
  </si>
  <si>
    <t>1467967595802085_</t>
  </si>
  <si>
    <t>2293749030558751_</t>
  </si>
  <si>
    <t>4219541951169766_</t>
  </si>
  <si>
    <t>7231538780155267_</t>
  </si>
  <si>
    <t>5822911577980176_</t>
  </si>
  <si>
    <t>7681908378004702_</t>
  </si>
  <si>
    <t>6347330783289016_</t>
  </si>
  <si>
    <t>5687861753765735_</t>
  </si>
  <si>
    <t>6787932985250517_</t>
  </si>
  <si>
    <t>8521324400984181_</t>
  </si>
  <si>
    <t>3259037103734124_</t>
  </si>
  <si>
    <t>5801794547386522_</t>
  </si>
  <si>
    <t>8693646822155222_</t>
  </si>
  <si>
    <t>6434861682318657_</t>
  </si>
  <si>
    <t>3158861642433926_</t>
  </si>
  <si>
    <t>6266126963516371_</t>
  </si>
  <si>
    <t>3745065498824510_</t>
  </si>
  <si>
    <t>4286355222647810_</t>
  </si>
  <si>
    <t>2597564786591637_</t>
  </si>
  <si>
    <t>2155874373452513_</t>
  </si>
  <si>
    <t>4434562663619878_</t>
  </si>
  <si>
    <t>2129547795179249_</t>
  </si>
  <si>
    <t>7409646980375292_</t>
  </si>
  <si>
    <t>1698644691139247_</t>
  </si>
  <si>
    <t>3453113395731824_</t>
  </si>
  <si>
    <t>2216180503153002_</t>
  </si>
  <si>
    <t>2714369549855607_</t>
  </si>
  <si>
    <t>6751521416744768_</t>
  </si>
  <si>
    <t>6473150978665253_</t>
  </si>
  <si>
    <t>2437035466789267_</t>
  </si>
  <si>
    <t>3133120589707594_</t>
  </si>
  <si>
    <t>2551831690278936_</t>
  </si>
  <si>
    <t>4326481601913800_</t>
  </si>
  <si>
    <t>8840014447667294_</t>
  </si>
  <si>
    <t>4342912117661467_</t>
  </si>
  <si>
    <t>7198392775659400_</t>
  </si>
  <si>
    <t>4805051116412382_</t>
  </si>
  <si>
    <t>3775769020553952_</t>
  </si>
  <si>
    <t>1315966235088678_</t>
  </si>
  <si>
    <t>5485132273458415_</t>
  </si>
  <si>
    <t>6387342560947334_</t>
  </si>
  <si>
    <t>2482440148729275_</t>
  </si>
  <si>
    <t>6225599103881693_</t>
  </si>
  <si>
    <t>4574639662563389_</t>
  </si>
  <si>
    <t>8643413596179058_</t>
  </si>
  <si>
    <t>8700277983690454_</t>
  </si>
  <si>
    <t>6327309117886240_</t>
  </si>
  <si>
    <t>3119712288022592_</t>
  </si>
  <si>
    <t>2791370233788602_</t>
  </si>
  <si>
    <t>2162654153372168_</t>
  </si>
  <si>
    <t>1572032346504088_</t>
  </si>
  <si>
    <t>3100282511910476_</t>
  </si>
  <si>
    <t>6751818393208580_</t>
  </si>
  <si>
    <t>2468413467773944_</t>
  </si>
  <si>
    <t>3392569552619094_</t>
  </si>
  <si>
    <t>5339809332894025_</t>
  </si>
  <si>
    <t>6908773390014809_</t>
  </si>
  <si>
    <t>3748061298459747_</t>
  </si>
  <si>
    <t>3855465402845072_</t>
  </si>
  <si>
    <t>6281995206156409_</t>
  </si>
  <si>
    <t>4347669514901015_</t>
  </si>
  <si>
    <t>5774548045570335_</t>
  </si>
  <si>
    <t>1439134691140498_</t>
  </si>
  <si>
    <t>4107163989971685_</t>
  </si>
  <si>
    <t>8797646013642281_</t>
  </si>
  <si>
    <t>1114142339685240_</t>
  </si>
  <si>
    <t>8383781337113468_</t>
  </si>
  <si>
    <t>8827700875758837_</t>
  </si>
  <si>
    <t>7389942788602575_</t>
  </si>
  <si>
    <t>4842484307075006_</t>
  </si>
  <si>
    <t>2358936292015522_</t>
  </si>
  <si>
    <t>6361086593781981_</t>
  </si>
  <si>
    <t>8335637502868320_</t>
  </si>
  <si>
    <t>7678079631362970_</t>
  </si>
  <si>
    <t>8406631961341792_</t>
  </si>
  <si>
    <t>3619215567184145_</t>
  </si>
  <si>
    <t>7921365924992707_</t>
  </si>
  <si>
    <t>3103296422421660_</t>
  </si>
  <si>
    <t>3370072723356916_</t>
  </si>
  <si>
    <t>6597650965794137_</t>
  </si>
  <si>
    <t>2184445614062449_</t>
  </si>
  <si>
    <t>7509983168803750_</t>
  </si>
  <si>
    <t>1231433679957278_</t>
  </si>
  <si>
    <t>1875687251005233_</t>
  </si>
  <si>
    <t>3910129578661246_</t>
  </si>
  <si>
    <t>5297338249682811_</t>
  </si>
  <si>
    <t>5660465348967666_</t>
  </si>
  <si>
    <t>1369353660398267_</t>
  </si>
  <si>
    <t>2447187110483286_</t>
  </si>
  <si>
    <t>4874162601390560_</t>
  </si>
  <si>
    <t>3569247413561926_</t>
  </si>
  <si>
    <t>6219416914427228_</t>
  </si>
  <si>
    <t>2143866107054942_</t>
  </si>
  <si>
    <t>1365537348950936_</t>
  </si>
  <si>
    <t>1803337686554964_</t>
  </si>
  <si>
    <t>4329901471867133_</t>
  </si>
  <si>
    <t>8383016346965551_</t>
  </si>
  <si>
    <t>8456177253601051_</t>
  </si>
  <si>
    <t>2267403576694982_</t>
  </si>
  <si>
    <t>1169005070397065_</t>
  </si>
  <si>
    <t>8418189105409845_</t>
  </si>
  <si>
    <t>5573099984825451_</t>
  </si>
  <si>
    <t>7888842674024868_</t>
  </si>
  <si>
    <t>4791377811344560_</t>
  </si>
  <si>
    <t>1418524965153232_</t>
  </si>
  <si>
    <t>4899967515396045_</t>
  </si>
  <si>
    <t>5159249100720830_</t>
  </si>
  <si>
    <t>8201085827596608_</t>
  </si>
  <si>
    <t>7487061938587014_</t>
  </si>
  <si>
    <t>6226632708046650_</t>
  </si>
  <si>
    <t>3123566497393149_</t>
  </si>
  <si>
    <t>2776858877601372_</t>
  </si>
  <si>
    <t>6183355251188934_</t>
  </si>
  <si>
    <t>5616154053033920_</t>
  </si>
  <si>
    <t>6326640130225657_</t>
  </si>
  <si>
    <t>1366936569818776_</t>
  </si>
  <si>
    <t>3393725574795709_</t>
  </si>
  <si>
    <t>4866528048562409_</t>
  </si>
  <si>
    <t>3536593809485215_</t>
  </si>
  <si>
    <t>6111297723357758_</t>
  </si>
  <si>
    <t>1134270345492104_</t>
  </si>
  <si>
    <t>8549793644174845_</t>
  </si>
  <si>
    <t>4325362360283153_</t>
  </si>
  <si>
    <t>1198710031055079_</t>
  </si>
  <si>
    <t>3226584061988817_</t>
  </si>
  <si>
    <t>6249558222838395_</t>
  </si>
  <si>
    <t>2347768882899394_</t>
  </si>
  <si>
    <t>5196715752747232_</t>
  </si>
  <si>
    <t>7250843038810343_</t>
  </si>
  <si>
    <t>3138579748643852_</t>
  </si>
  <si>
    <t>1873943294055569_</t>
  </si>
  <si>
    <t>3510839094108550_</t>
  </si>
  <si>
    <t>8130100081713407_</t>
  </si>
  <si>
    <t>1865751276706870_</t>
  </si>
  <si>
    <t>5606986778697951_</t>
  </si>
  <si>
    <t>1221822229245306_</t>
  </si>
  <si>
    <t>1318533519827525_</t>
  </si>
  <si>
    <t>1910998119620330_</t>
  </si>
  <si>
    <t>6707422010730764_</t>
  </si>
  <si>
    <t>3916819446371741_</t>
  </si>
  <si>
    <t>2118182238473912_</t>
  </si>
  <si>
    <t>8340202130198439_</t>
  </si>
  <si>
    <t>7535473157032785_</t>
  </si>
  <si>
    <t>2634548362043942_</t>
  </si>
  <si>
    <t>7241500480188565_</t>
  </si>
  <si>
    <t>4458998877369595_</t>
  </si>
  <si>
    <t>6582392993858545_</t>
  </si>
  <si>
    <t>6744349727051951_</t>
  </si>
  <si>
    <t>8377858612151216_</t>
  </si>
  <si>
    <t>5583498984363960_</t>
  </si>
  <si>
    <t>5145625559335489_</t>
  </si>
  <si>
    <t>5104486925606941_</t>
  </si>
  <si>
    <t>3685098422359799_</t>
  </si>
  <si>
    <t>1916246479034879_</t>
  </si>
  <si>
    <t>4538274870252954_</t>
  </si>
  <si>
    <t>4131716426149292_</t>
  </si>
  <si>
    <t>5349144352523707_</t>
  </si>
  <si>
    <t>1658321179081341_</t>
  </si>
  <si>
    <t>5812373665943471_</t>
  </si>
  <si>
    <t>2271393610162857_</t>
  </si>
  <si>
    <t>8601756194999505_</t>
  </si>
  <si>
    <t>5900061153818593_</t>
  </si>
  <si>
    <t>5989310928595081_</t>
  </si>
  <si>
    <t>8272515902113193_</t>
  </si>
  <si>
    <t>2797491274512312_</t>
  </si>
  <si>
    <t>6691377255959283_</t>
  </si>
  <si>
    <t>5244387242432849_</t>
  </si>
  <si>
    <t>5481949431433630_</t>
  </si>
  <si>
    <t>7116922544069995_</t>
  </si>
  <si>
    <t>3643135766494287_</t>
  </si>
  <si>
    <t>6336869539031232_</t>
  </si>
  <si>
    <t>3588926806525039_</t>
  </si>
  <si>
    <t>5348483647974320_</t>
  </si>
  <si>
    <t>6146794114214345_</t>
  </si>
  <si>
    <t>4786512466427435_</t>
  </si>
  <si>
    <t>6336784291497170_</t>
  </si>
  <si>
    <t>3410813243202429_</t>
  </si>
  <si>
    <t>6782439563208637_</t>
  </si>
  <si>
    <t>2825125508472647_</t>
  </si>
  <si>
    <t>3393499775877813_</t>
  </si>
  <si>
    <t>6874504899939701_</t>
  </si>
  <si>
    <t>6584835866737368_</t>
  </si>
  <si>
    <t>6457068353474704_</t>
  </si>
  <si>
    <t>1803343097393134_</t>
  </si>
  <si>
    <t>7226974255820278_</t>
  </si>
  <si>
    <t>5522305322196245_</t>
  </si>
  <si>
    <t>7871230821782390_</t>
  </si>
  <si>
    <t>4104250192802685_</t>
  </si>
  <si>
    <t>2539277761360792_</t>
  </si>
  <si>
    <t>1585592336761475_</t>
  </si>
  <si>
    <t>1603868532415690_</t>
  </si>
  <si>
    <t>5197187375252258_</t>
  </si>
  <si>
    <t>3496270370659226_</t>
  </si>
  <si>
    <t>4230805092750403_</t>
  </si>
  <si>
    <t>4460173707876728_</t>
  </si>
  <si>
    <t>1641011477338946_</t>
  </si>
  <si>
    <t>6753709596534798_</t>
  </si>
  <si>
    <t>2477014382817119_</t>
  </si>
  <si>
    <t>3391331908103482_</t>
  </si>
  <si>
    <t>5413564742774370_</t>
  </si>
  <si>
    <t>4294205632927703_</t>
  </si>
  <si>
    <t>5711868862762986_</t>
  </si>
  <si>
    <t>4393131496508934_</t>
  </si>
  <si>
    <t>6797413153111446_</t>
  </si>
  <si>
    <t>8446178867137939_</t>
  </si>
  <si>
    <t>7733276303964209_</t>
  </si>
  <si>
    <t>5249556863607255_</t>
  </si>
  <si>
    <t>1187157499572035_</t>
  </si>
  <si>
    <t>8375983294268686_</t>
  </si>
  <si>
    <t>3646570960827477_</t>
  </si>
  <si>
    <t>1223962223736044_</t>
  </si>
  <si>
    <t>1831608735996969_</t>
  </si>
  <si>
    <t>5152326795134630_</t>
  </si>
  <si>
    <t>3765006459960465_</t>
  </si>
  <si>
    <t>3342446984553617_</t>
  </si>
  <si>
    <t>5709010310579678_</t>
  </si>
  <si>
    <t>1584964348136306_</t>
  </si>
  <si>
    <t>4604847137588243_</t>
  </si>
  <si>
    <t>4385899254463828_</t>
  </si>
  <si>
    <t>1834915142679718_</t>
  </si>
  <si>
    <t>1351839437358058_</t>
  </si>
  <si>
    <t>4703724383975262_</t>
  </si>
  <si>
    <t>5894534827095622_</t>
  </si>
  <si>
    <t>4600441750563630_</t>
  </si>
  <si>
    <t>2739916265162259_</t>
  </si>
  <si>
    <t>2186317530634333_</t>
  </si>
  <si>
    <t>7892572018247567_</t>
  </si>
  <si>
    <t>5218352994420273_</t>
  </si>
  <si>
    <t>6383982770202253_</t>
  </si>
  <si>
    <t>1302296610083598_</t>
  </si>
  <si>
    <t>4134510691219539_</t>
  </si>
  <si>
    <t>6314058326357777_</t>
  </si>
  <si>
    <t>7845452171749528_</t>
  </si>
  <si>
    <t>8596901165716750_</t>
  </si>
  <si>
    <t>5150145560676976_</t>
  </si>
  <si>
    <t>5811821608595323_</t>
  </si>
  <si>
    <t>2331688906718046_</t>
  </si>
  <si>
    <t>6622187272616245_</t>
  </si>
  <si>
    <t>6478789887663539_</t>
  </si>
  <si>
    <t>6693212019000662_</t>
  </si>
  <si>
    <t>7131369419806543_</t>
  </si>
  <si>
    <t>4558916701837370_</t>
  </si>
  <si>
    <t>4660908386251286_</t>
  </si>
  <si>
    <t>7758564236790513_</t>
  </si>
  <si>
    <t>5599162528592409_</t>
  </si>
  <si>
    <t>4506078500408327_</t>
  </si>
  <si>
    <t>7690922802879724_</t>
  </si>
  <si>
    <t>5296164473672125_</t>
  </si>
  <si>
    <t>2283677324868779_</t>
  </si>
  <si>
    <t>2603939816373555_</t>
  </si>
  <si>
    <t>7333468702470921_</t>
  </si>
  <si>
    <t>2650378401375944_</t>
  </si>
  <si>
    <t>2427635670441766_</t>
  </si>
  <si>
    <t>5743692580184237_</t>
  </si>
  <si>
    <t>1580463088526789_</t>
  </si>
  <si>
    <t>6679015063705117_</t>
  </si>
  <si>
    <t>4506184566577085_</t>
  </si>
  <si>
    <t>5734982448964967_</t>
  </si>
  <si>
    <t>7911852357357097_</t>
  </si>
  <si>
    <t>1849912533252820_</t>
  </si>
  <si>
    <t>6126537942788640_</t>
  </si>
  <si>
    <t>5143994606637108_</t>
  </si>
  <si>
    <t>1676579337482079_</t>
  </si>
  <si>
    <t>6180629604968498_</t>
  </si>
  <si>
    <t>1744433870175722_</t>
  </si>
  <si>
    <t>4137031909957625_</t>
  </si>
  <si>
    <t>7266506411458590_</t>
  </si>
  <si>
    <t>8782888284759086_</t>
  </si>
  <si>
    <t>2741126601200694_</t>
  </si>
  <si>
    <t>5182907309909959_</t>
  </si>
  <si>
    <t>3731258014870587_</t>
  </si>
  <si>
    <t>2920440876973070_</t>
  </si>
  <si>
    <t>2132974783927796_</t>
  </si>
  <si>
    <t>5531586865353672_</t>
  </si>
  <si>
    <t>3898069037651421_</t>
  </si>
  <si>
    <t>6856952500851434_</t>
  </si>
  <si>
    <t>4546755689466030_</t>
  </si>
  <si>
    <t>8917341880443320_</t>
  </si>
  <si>
    <t>4954256520816219_</t>
  </si>
  <si>
    <t>1627781379754532_</t>
  </si>
  <si>
    <t>6638977259326004_</t>
  </si>
  <si>
    <t>4721395624163272_</t>
  </si>
  <si>
    <t>5301084592665024_</t>
  </si>
  <si>
    <t>8147968613500755_</t>
  </si>
  <si>
    <t>3148870624508950_</t>
  </si>
  <si>
    <t>4438373090371125_</t>
  </si>
  <si>
    <t>6245913091288339_</t>
  </si>
  <si>
    <t>3631215008820654_</t>
  </si>
  <si>
    <t>1799791768372580_</t>
  </si>
  <si>
    <t>4645302521892446_</t>
  </si>
  <si>
    <t>8100832787574403_</t>
  </si>
  <si>
    <t>2189103143988495_</t>
  </si>
  <si>
    <t>1470912618855755_</t>
  </si>
  <si>
    <t>2388151019543684_</t>
  </si>
  <si>
    <t>4433165170731009_</t>
  </si>
  <si>
    <t>7644502331781523_</t>
  </si>
  <si>
    <t>8707754470275139_</t>
  </si>
  <si>
    <t>6178394659549705_</t>
  </si>
  <si>
    <t>2829037056936282_</t>
  </si>
  <si>
    <t>3652643194999074_</t>
  </si>
  <si>
    <t>2803981368686102_</t>
  </si>
  <si>
    <t>6573179808679222_</t>
  </si>
  <si>
    <t>4747523342048545_</t>
  </si>
  <si>
    <t>6738921183991089_</t>
  </si>
  <si>
    <t>8325239813663730_</t>
  </si>
  <si>
    <t>4705630223409131_</t>
  </si>
  <si>
    <t>8617605651015315_</t>
  </si>
  <si>
    <t>5455178999031403_</t>
  </si>
  <si>
    <t>4131172663000676_</t>
  </si>
  <si>
    <t>1696253116631998_</t>
  </si>
  <si>
    <t>7513524439184488_</t>
  </si>
  <si>
    <t>5701868081769771_</t>
  </si>
  <si>
    <t>4736515994003205_</t>
  </si>
  <si>
    <t>8652375362223928_</t>
  </si>
  <si>
    <t>8787542050638617_</t>
  </si>
  <si>
    <t>8259807204803293_</t>
  </si>
  <si>
    <t>5605835308570382_</t>
  </si>
  <si>
    <t>2300109021515573_</t>
  </si>
  <si>
    <t>6679719977273231_</t>
  </si>
  <si>
    <t>7398562888741987_</t>
  </si>
  <si>
    <t>1660432285990053_</t>
  </si>
  <si>
    <t>5342991611618769_</t>
  </si>
  <si>
    <t>2769322639174235_</t>
  </si>
  <si>
    <t>6602736644946256_</t>
  </si>
  <si>
    <t>3772129098053687_</t>
  </si>
  <si>
    <t>3685049861001292_</t>
  </si>
  <si>
    <t>3341619851050587_</t>
  </si>
  <si>
    <t>2262669046549157_</t>
  </si>
  <si>
    <t>6316206740182768_</t>
  </si>
  <si>
    <t>2880564623004891_</t>
  </si>
  <si>
    <t>8795221518535703_</t>
  </si>
  <si>
    <t>5353220441619386_</t>
  </si>
  <si>
    <t>6383547393365921_</t>
  </si>
  <si>
    <t>7340395120908955_</t>
  </si>
  <si>
    <t>5122743099646967_</t>
  </si>
  <si>
    <t>8106986501727398_</t>
  </si>
  <si>
    <t>1182918446380350_</t>
  </si>
  <si>
    <t>1626288279491426_</t>
  </si>
  <si>
    <t>5782710878346151_</t>
  </si>
  <si>
    <t>1253094314289617_</t>
  </si>
  <si>
    <t>4406844115806010_</t>
  </si>
  <si>
    <t>6723821837763516_</t>
  </si>
  <si>
    <t>6475244876963855_</t>
  </si>
  <si>
    <t>6580076047438349_</t>
  </si>
  <si>
    <t>6404327684010388_</t>
  </si>
  <si>
    <t>2223087398559141_</t>
  </si>
  <si>
    <t>7916378302415740_</t>
  </si>
  <si>
    <t>4693595708531868_</t>
  </si>
  <si>
    <t>8144848158961731_</t>
  </si>
  <si>
    <t>8584885982152181_</t>
  </si>
  <si>
    <t>5540877429972010_</t>
  </si>
  <si>
    <t>7733858377727528_</t>
  </si>
  <si>
    <t>8598198533175874_</t>
  </si>
  <si>
    <t>1761915109093703_</t>
  </si>
  <si>
    <t>7684227930437100_</t>
  </si>
  <si>
    <t>7722040100915206_</t>
  </si>
  <si>
    <t>6325489675672961_</t>
  </si>
  <si>
    <t>2858260640784994_</t>
  </si>
  <si>
    <t>1626389769208902_</t>
  </si>
  <si>
    <t>6757210168534922_</t>
  </si>
  <si>
    <t>8906642744736057_</t>
  </si>
  <si>
    <t>2557234183630995_</t>
  </si>
  <si>
    <t>8823046524024867_</t>
  </si>
  <si>
    <t>8551696134256643_</t>
  </si>
  <si>
    <t>7835021535938584_</t>
  </si>
  <si>
    <t>7842886043507604_</t>
  </si>
  <si>
    <t>4838683429400512_</t>
  </si>
  <si>
    <t>7339038918591160_</t>
  </si>
  <si>
    <t>6121041300220282_</t>
  </si>
  <si>
    <t>2975348447505737_</t>
  </si>
  <si>
    <t>1620645185261378_</t>
  </si>
  <si>
    <t>3509051535813328_</t>
  </si>
  <si>
    <t>8329530918820724_</t>
  </si>
  <si>
    <t>2153391506524942_</t>
  </si>
  <si>
    <t>2561202228489064_</t>
  </si>
  <si>
    <t>3218760327987678_</t>
  </si>
  <si>
    <t>5117229569068819_</t>
  </si>
  <si>
    <t>6585223944473135_</t>
  </si>
  <si>
    <t>8237464552507749_</t>
  </si>
  <si>
    <t>7966417414379921_</t>
  </si>
  <si>
    <t>4420635025431685_</t>
  </si>
  <si>
    <t>6840949874294086_</t>
  </si>
  <si>
    <t>4678526360315649_</t>
  </si>
  <si>
    <t>2723732250831233_</t>
  </si>
  <si>
    <t>3263919357110294_</t>
  </si>
  <si>
    <t>2759217811897953_</t>
  </si>
  <si>
    <t>5630651388386302_</t>
  </si>
  <si>
    <t>8709482086646336_</t>
  </si>
  <si>
    <t>7430783329930342_</t>
  </si>
  <si>
    <t>6426954254654137_</t>
  </si>
  <si>
    <t>3863274215525738_</t>
  </si>
  <si>
    <t>1302816446356363_</t>
  </si>
  <si>
    <t>6586552952506556_</t>
  </si>
  <si>
    <t>7754876881118126_</t>
  </si>
  <si>
    <t>8936964487025352_</t>
  </si>
  <si>
    <t>1452282762417610_</t>
  </si>
  <si>
    <t>8844193861223162_</t>
  </si>
  <si>
    <t>6304475491294298_</t>
  </si>
  <si>
    <t>4589184565978376_</t>
  </si>
  <si>
    <t>1233388108439364_</t>
  </si>
  <si>
    <t>5168932587502585_</t>
  </si>
  <si>
    <t>4803667132623434_</t>
  </si>
  <si>
    <t>4530684901000377_</t>
  </si>
  <si>
    <t>7843674436737148_</t>
  </si>
  <si>
    <t>1328451562438781_</t>
  </si>
  <si>
    <t>3712693372090600_</t>
  </si>
  <si>
    <t>4282551470386375_</t>
  </si>
  <si>
    <t>3783150672701708_</t>
  </si>
  <si>
    <t>3849740297477881_</t>
  </si>
  <si>
    <t>8469478852948398_</t>
  </si>
  <si>
    <t>5855769591099473_</t>
  </si>
  <si>
    <t>5749737228253074_</t>
  </si>
  <si>
    <t>7147785544660284_</t>
  </si>
  <si>
    <t>6271380875940302_</t>
  </si>
  <si>
    <t>6404977646964458_</t>
  </si>
  <si>
    <t>1327264904317529_</t>
  </si>
  <si>
    <t>3559983236601660_</t>
  </si>
  <si>
    <t>3870763601468023_</t>
  </si>
  <si>
    <t>5407910486078884_</t>
  </si>
  <si>
    <t>5701222042977517_</t>
  </si>
  <si>
    <t>5306665224435918_</t>
  </si>
  <si>
    <t>3417341363017976_</t>
  </si>
  <si>
    <t>2833268835397984_</t>
  </si>
  <si>
    <t>1780096718946860_</t>
  </si>
  <si>
    <t>2727578678623669_</t>
  </si>
  <si>
    <t>2878115298364885_</t>
  </si>
  <si>
    <t>3390439130574623_</t>
  </si>
  <si>
    <t>8643299288606132_</t>
  </si>
  <si>
    <t>2729954919607217_</t>
  </si>
  <si>
    <t>7297102618367964_</t>
  </si>
  <si>
    <t>8802456927387173_</t>
  </si>
  <si>
    <t>7103895542509328_</t>
  </si>
  <si>
    <t>4325687989750956_</t>
  </si>
  <si>
    <t>4372865750212153_</t>
  </si>
  <si>
    <t>7292735079261491_</t>
  </si>
  <si>
    <t>7274490773048456_</t>
  </si>
  <si>
    <t>7262041150522052_</t>
  </si>
  <si>
    <t>1151764836027841_</t>
  </si>
  <si>
    <t>1714430770776032_</t>
  </si>
  <si>
    <t>6292000207431420_</t>
  </si>
  <si>
    <t>3843151270501636_</t>
  </si>
  <si>
    <t>1442938329952190_</t>
  </si>
  <si>
    <t>5487792954726228_</t>
  </si>
  <si>
    <t>3520273589746498_</t>
  </si>
  <si>
    <t>6360630828179250_</t>
  </si>
  <si>
    <t>3252995705562214_</t>
  </si>
  <si>
    <t>2738604988325800_</t>
  </si>
  <si>
    <t>3206327560258423_</t>
  </si>
  <si>
    <t>1193125358635451_</t>
  </si>
  <si>
    <t>4951606425715064_</t>
  </si>
  <si>
    <t>8909844543349740_</t>
  </si>
  <si>
    <t>7335616669400610_</t>
  </si>
  <si>
    <t>8534262480166315_</t>
  </si>
  <si>
    <t>7625118584439018_</t>
  </si>
  <si>
    <t>4229878476396079_</t>
  </si>
  <si>
    <t>7396942877493810_</t>
  </si>
  <si>
    <t>1246087310188820_</t>
  </si>
  <si>
    <t>6749698094801115_</t>
  </si>
  <si>
    <t>7356815800739586_</t>
  </si>
  <si>
    <t>1531908331431298_</t>
  </si>
  <si>
    <t>2873145911463008_</t>
  </si>
  <si>
    <t>7175946129340006_</t>
  </si>
  <si>
    <t>6766189458121670_</t>
  </si>
  <si>
    <t>3471287482235856_</t>
  </si>
  <si>
    <t>4194328204402705_</t>
  </si>
  <si>
    <t>7669643513217443_</t>
  </si>
  <si>
    <t>7379415595954821_</t>
  </si>
  <si>
    <t>2139671427480393_</t>
  </si>
  <si>
    <t>5152138349596932_</t>
  </si>
  <si>
    <t>5667809275570455_</t>
  </si>
  <si>
    <t>2479032000241182_</t>
  </si>
  <si>
    <t>4753848124218655_</t>
  </si>
  <si>
    <t>6377765030816439_</t>
  </si>
  <si>
    <t>4609674256674564_</t>
  </si>
  <si>
    <t>3180572179461620_</t>
  </si>
  <si>
    <t>2385622971073924_</t>
  </si>
  <si>
    <t>1892011930338932_</t>
  </si>
  <si>
    <t>7740666646148337_</t>
  </si>
  <si>
    <t>5723865739246187_</t>
  </si>
  <si>
    <t>8561562027869052_</t>
  </si>
  <si>
    <t>8147870243880644_</t>
  </si>
  <si>
    <t>6441548231501336_</t>
  </si>
  <si>
    <t>2267659403571668_</t>
  </si>
  <si>
    <t>3396830550276551_</t>
  </si>
  <si>
    <t>1812188340315618_</t>
  </si>
  <si>
    <t>6793731715899813_</t>
  </si>
  <si>
    <t>6789953471239494_</t>
  </si>
  <si>
    <t>7486337061349648_</t>
  </si>
  <si>
    <t>7108236612312579_</t>
  </si>
  <si>
    <t>6388380156579151_</t>
  </si>
  <si>
    <t>8865608821441622_</t>
  </si>
  <si>
    <t>4458157467983198_</t>
  </si>
  <si>
    <t>1568592406602071_</t>
  </si>
  <si>
    <t>6628662873363880_</t>
  </si>
  <si>
    <t>6771690689091205_</t>
  </si>
  <si>
    <t>5652515915544124_</t>
  </si>
  <si>
    <t>8460129378747042_</t>
  </si>
  <si>
    <t>8424049744540316_</t>
  </si>
  <si>
    <t>6168912036899071_</t>
  </si>
  <si>
    <t>4174741777866943_</t>
  </si>
  <si>
    <t>4504905412477254_</t>
  </si>
  <si>
    <t>2767822792582141_</t>
  </si>
  <si>
    <t>2134462759315586_</t>
  </si>
  <si>
    <t>8687183392704089_</t>
  </si>
  <si>
    <t>1205215851488502_</t>
  </si>
  <si>
    <t>2717760060697207_</t>
  </si>
  <si>
    <t>8349439592413343_</t>
  </si>
  <si>
    <t>1560183025936549_</t>
  </si>
  <si>
    <t>3177418815933148_</t>
  </si>
  <si>
    <t>1477042381646378_</t>
  </si>
  <si>
    <t>3778009655789270_</t>
  </si>
  <si>
    <t>3142443952687520_</t>
  </si>
  <si>
    <t>2413778801796887_</t>
  </si>
  <si>
    <t>3711685285707607_</t>
  </si>
  <si>
    <t>3690077563201602_</t>
  </si>
  <si>
    <t>3171878441279503_</t>
  </si>
  <si>
    <t>5675533097305043_</t>
  </si>
  <si>
    <t>1254230796927100_</t>
  </si>
  <si>
    <t>1188590605092288_</t>
  </si>
  <si>
    <t>4372470646311624_</t>
  </si>
  <si>
    <t>3397242298757198_</t>
  </si>
  <si>
    <t>6179595084024748_</t>
  </si>
  <si>
    <t>7667828715924797_</t>
  </si>
  <si>
    <t>4359682464484009_</t>
  </si>
  <si>
    <t>8625811233270673_</t>
  </si>
  <si>
    <t>4136751025454007_</t>
  </si>
  <si>
    <t>7739423351709953_</t>
  </si>
  <si>
    <t>5337514774053481_</t>
  </si>
  <si>
    <t>5703488185032705_</t>
  </si>
  <si>
    <t>2463091084055774_</t>
  </si>
  <si>
    <t>7870371860787426_</t>
  </si>
  <si>
    <t>2719105198579793_</t>
  </si>
  <si>
    <t>2787938025797275_</t>
  </si>
  <si>
    <t>2883551866001598_</t>
  </si>
  <si>
    <t>4502307007615104_</t>
  </si>
  <si>
    <t>1396359052080652_</t>
  </si>
  <si>
    <t>5233931431675759_</t>
  </si>
  <si>
    <t>6748709994968397_</t>
  </si>
  <si>
    <t>7166604396409432_</t>
  </si>
  <si>
    <t>5378055150428928_</t>
  </si>
  <si>
    <t>5225770730286027_</t>
  </si>
  <si>
    <t>6149043582601464_</t>
  </si>
  <si>
    <t>1625216977993478_</t>
  </si>
  <si>
    <t>7801334055261113_</t>
  </si>
  <si>
    <t>7219726451540400_</t>
  </si>
  <si>
    <t>2476425122541591_</t>
  </si>
  <si>
    <t>8204162976665367_</t>
  </si>
  <si>
    <t>5480280661711083_</t>
  </si>
  <si>
    <t>1913145474820760_</t>
  </si>
  <si>
    <t>3698985226024124_</t>
  </si>
  <si>
    <t>5492094420111338_</t>
  </si>
  <si>
    <t>8293616870441585_</t>
  </si>
  <si>
    <t>2142918207891263_</t>
  </si>
  <si>
    <t>4758418486420105_</t>
  </si>
  <si>
    <t>6270592906684038_</t>
  </si>
  <si>
    <t>2497665376267097_</t>
  </si>
  <si>
    <t>7212227959739761_</t>
  </si>
  <si>
    <t>7868366309411516_</t>
  </si>
  <si>
    <t>1542886813441038_</t>
  </si>
  <si>
    <t>6277295193806847_</t>
  </si>
  <si>
    <t>8664164375217512_</t>
  </si>
  <si>
    <t>7353228341153788_</t>
  </si>
  <si>
    <t>1247649064194010_</t>
  </si>
  <si>
    <t>7729749193484737_</t>
  </si>
  <si>
    <t>1810590566019513_</t>
  </si>
  <si>
    <t>2161796521183488_</t>
  </si>
  <si>
    <t>1480117135164333_</t>
  </si>
  <si>
    <t>3759630243747333_</t>
  </si>
  <si>
    <t>7137476875211860_</t>
  </si>
  <si>
    <t>3470036514359991_</t>
  </si>
  <si>
    <t>7140295525263060_</t>
  </si>
  <si>
    <t>1729507757538849_</t>
  </si>
  <si>
    <t>5100869324810884_</t>
  </si>
  <si>
    <t>1548197904749499_</t>
  </si>
  <si>
    <t>6234055894670710_</t>
  </si>
  <si>
    <t>8595790036661615_</t>
  </si>
  <si>
    <t>5605979192602036_</t>
  </si>
  <si>
    <t>1474788845176177_</t>
  </si>
  <si>
    <t>8262757283096032_</t>
  </si>
  <si>
    <t>4502642956800242_</t>
  </si>
  <si>
    <t>7509890614818452_</t>
  </si>
  <si>
    <t>5685701524072678_</t>
  </si>
  <si>
    <t>6454359804057659_</t>
  </si>
  <si>
    <t>7889800215695972_</t>
  </si>
  <si>
    <t>7784734069450056_</t>
  </si>
  <si>
    <t>4169787100560969_</t>
  </si>
  <si>
    <t>2168856630547374_</t>
  </si>
  <si>
    <t>1732279489945348_</t>
  </si>
  <si>
    <t>3723148828162242_</t>
  </si>
  <si>
    <t>4755380988078445_</t>
  </si>
  <si>
    <t>6158042731606273_</t>
  </si>
  <si>
    <t>5240555496703614_</t>
  </si>
  <si>
    <t>6795903221387704_</t>
  </si>
  <si>
    <t>5626387833062321_</t>
  </si>
  <si>
    <t>2814345528693289_</t>
  </si>
  <si>
    <t>5731598962256173_</t>
  </si>
  <si>
    <t>7514090381971887_</t>
  </si>
  <si>
    <t>4102751081265048_</t>
  </si>
  <si>
    <t>2919350541395328_</t>
  </si>
  <si>
    <t>6625436715502195_</t>
  </si>
  <si>
    <t>8783278381764238_</t>
  </si>
  <si>
    <t>8418185231030348_</t>
  </si>
  <si>
    <t>2951020317668139_</t>
  </si>
  <si>
    <t>5445723776453340_</t>
  </si>
  <si>
    <t>2596599240020622_</t>
  </si>
  <si>
    <t>6175004644158443_</t>
  </si>
  <si>
    <t>2446942508292313_</t>
  </si>
  <si>
    <t>7162496110600511_</t>
  </si>
  <si>
    <t>2621122896024429_</t>
  </si>
  <si>
    <t>5536324987927078_</t>
  </si>
  <si>
    <t>7539064018594115_</t>
  </si>
  <si>
    <t>3219208811298983_</t>
  </si>
  <si>
    <t>1772880568515018_</t>
  </si>
  <si>
    <t>6842488395992086_</t>
  </si>
  <si>
    <t>8145664470056072_</t>
  </si>
  <si>
    <t>3926992650407441_</t>
  </si>
  <si>
    <t>8611453598324695_</t>
  </si>
  <si>
    <t>7110301079906132_</t>
  </si>
  <si>
    <t>3437003079601000_</t>
  </si>
  <si>
    <t>4454317123075564_</t>
  </si>
  <si>
    <t>8362731003031461_</t>
  </si>
  <si>
    <t>3668905704313135_</t>
  </si>
  <si>
    <t>4831490024717449_</t>
  </si>
  <si>
    <t>6124679870044460_</t>
  </si>
  <si>
    <t>2139215370999978_</t>
  </si>
  <si>
    <t>6466972560299317_</t>
  </si>
  <si>
    <t>8249214845432643_</t>
  </si>
  <si>
    <t>5780195860393322_</t>
  </si>
  <si>
    <t>2248617506425973_</t>
  </si>
  <si>
    <t>6383214593788236_</t>
  </si>
  <si>
    <t>1155666033412162_</t>
  </si>
  <si>
    <t>5832315346924412_</t>
  </si>
  <si>
    <t>6832659717285348_</t>
  </si>
  <si>
    <t>4766384192949901_</t>
  </si>
  <si>
    <t>7580900599649979_</t>
  </si>
  <si>
    <t>4466736697220730_</t>
  </si>
  <si>
    <t>4209092185088134_</t>
  </si>
  <si>
    <t>7210108235008482_</t>
  </si>
  <si>
    <t>8547628528887015_</t>
  </si>
  <si>
    <t>8914772935464074_</t>
  </si>
  <si>
    <t>8298862117627998_</t>
  </si>
  <si>
    <t>5734284948365183_</t>
  </si>
  <si>
    <t>4746570397738064_</t>
  </si>
  <si>
    <t>1173706884643494_</t>
  </si>
  <si>
    <t>7811259193410730_</t>
  </si>
  <si>
    <t>2265889487550532_</t>
  </si>
  <si>
    <t>8150402904715380_</t>
  </si>
  <si>
    <t>2570999640578292_</t>
  </si>
  <si>
    <t>5561577025058828_</t>
  </si>
  <si>
    <t>2434179056571398_</t>
  </si>
  <si>
    <t>5619116532116672_</t>
  </si>
  <si>
    <t>6836851091889658_</t>
  </si>
  <si>
    <t>2276926585369832_</t>
  </si>
  <si>
    <t>3848170686566552_</t>
  </si>
  <si>
    <t>6388266195945943_</t>
  </si>
  <si>
    <t>2124710669253089_</t>
  </si>
  <si>
    <t>5793310543428530_</t>
  </si>
  <si>
    <t>2598998328295412_</t>
  </si>
  <si>
    <t>1599712427762620_</t>
  </si>
  <si>
    <t>4573173015756750_</t>
  </si>
  <si>
    <t>8745105146853022_</t>
  </si>
  <si>
    <t>8468020562973338_</t>
  </si>
  <si>
    <t>3808317995258468_</t>
  </si>
  <si>
    <t>7217878654767231_</t>
  </si>
  <si>
    <t>5666588983163788_</t>
  </si>
  <si>
    <t>7870502755516591_</t>
  </si>
  <si>
    <t>6829246211758042_</t>
  </si>
  <si>
    <t>5347348159233675_</t>
  </si>
  <si>
    <t>5514963763438208_</t>
  </si>
  <si>
    <t>7364747339196498_</t>
  </si>
  <si>
    <t>1512255636724196_</t>
  </si>
  <si>
    <t>2725018838123965_</t>
  </si>
  <si>
    <t>4132996327139942_</t>
  </si>
  <si>
    <t>4112290005142958_</t>
  </si>
  <si>
    <t>5189021783369895_</t>
  </si>
  <si>
    <t>7162939601473961_</t>
  </si>
  <si>
    <t>5711422815064469_</t>
  </si>
  <si>
    <t>3679303329893513_</t>
  </si>
  <si>
    <t>4873003478493544_</t>
  </si>
  <si>
    <t>2845987315353195_</t>
  </si>
  <si>
    <t>8182279227609368_</t>
  </si>
  <si>
    <t>5320391435634046_</t>
  </si>
  <si>
    <t>3277516830505548_</t>
  </si>
  <si>
    <t>3350355243136771_</t>
  </si>
  <si>
    <t>4744407158733610_</t>
  </si>
  <si>
    <t>2547910419263655_</t>
  </si>
  <si>
    <t>8796002127143612_</t>
  </si>
  <si>
    <t>7646298457293632_</t>
  </si>
  <si>
    <t>3437435711578111_</t>
  </si>
  <si>
    <t>6888135592722247_</t>
  </si>
  <si>
    <t>5111102227436330_</t>
  </si>
  <si>
    <t>4275836307162439_</t>
  </si>
  <si>
    <t>2494149588341382_</t>
  </si>
  <si>
    <t>3853978947484200_</t>
  </si>
  <si>
    <t>1706406006943054_</t>
  </si>
  <si>
    <t>5609565451448396_</t>
  </si>
  <si>
    <t>1529222805381752_</t>
  </si>
  <si>
    <t>5140010990641260_</t>
  </si>
  <si>
    <t>8907871644165771_</t>
  </si>
  <si>
    <t>5235317126426695_</t>
  </si>
  <si>
    <t>7301534482555950_</t>
  </si>
  <si>
    <t>1358499711632686_</t>
  </si>
  <si>
    <t>5713386664296316_</t>
  </si>
  <si>
    <t>6188490422260897_</t>
  </si>
  <si>
    <t>1400688008476792_</t>
  </si>
  <si>
    <t>4638229554556098_</t>
  </si>
  <si>
    <t>2425209337924261_</t>
  </si>
  <si>
    <t>2240698516090045_</t>
  </si>
  <si>
    <t>3280082726994558_</t>
  </si>
  <si>
    <t>8346793735500861_</t>
  </si>
  <si>
    <t>2242197859361243_</t>
  </si>
  <si>
    <t>8381694948329653_</t>
  </si>
  <si>
    <t>5869691197426943_</t>
  </si>
  <si>
    <t>8383545325269638_</t>
  </si>
  <si>
    <t>7535826748837767_</t>
  </si>
  <si>
    <t>2867772657333227_</t>
  </si>
  <si>
    <t>2261687916795294_</t>
  </si>
  <si>
    <t>7430666915424486_</t>
  </si>
  <si>
    <t>6415746860115784_</t>
  </si>
  <si>
    <t>3956466297931725_</t>
  </si>
  <si>
    <t>4627255682717091_</t>
  </si>
  <si>
    <t>6510385638468065_</t>
  </si>
  <si>
    <t>8326284150733011_</t>
  </si>
  <si>
    <t>1680194038910512_</t>
  </si>
  <si>
    <t>4872970145024728_</t>
  </si>
  <si>
    <t>6828554466312191_</t>
  </si>
  <si>
    <t>1106684020421729_</t>
  </si>
  <si>
    <t>5338922475618239_</t>
  </si>
  <si>
    <t>5472559327589389_</t>
  </si>
  <si>
    <t>4443451817857410_</t>
  </si>
  <si>
    <t>6411029082387023_</t>
  </si>
  <si>
    <t>8486504954024017_</t>
  </si>
  <si>
    <t>5615199598166402_</t>
  </si>
  <si>
    <t>4782020774011515_</t>
  </si>
  <si>
    <t>2799608193279814_</t>
  </si>
  <si>
    <t>7114487904840514_</t>
  </si>
  <si>
    <t>3155154384806179_</t>
  </si>
  <si>
    <t>8110830561355164_</t>
  </si>
  <si>
    <t>3515110035270224_</t>
  </si>
  <si>
    <t>6138760068870949_</t>
  </si>
  <si>
    <t>8576488552812390_</t>
  </si>
  <si>
    <t>3690121905375527_</t>
  </si>
  <si>
    <t>1335952180810986_</t>
  </si>
  <si>
    <t>6720977418010003_</t>
  </si>
  <si>
    <t>5441451583862259_</t>
  </si>
  <si>
    <t>1522208416372349_</t>
  </si>
  <si>
    <t>1181986972166553_</t>
  </si>
  <si>
    <t>4228500407722879_</t>
  </si>
  <si>
    <t>2232141153282895_</t>
  </si>
  <si>
    <t>5874554020286959_</t>
  </si>
  <si>
    <t>4732212470414051_</t>
  </si>
  <si>
    <t>4222806468542755_</t>
  </si>
  <si>
    <t>7213248946225528_</t>
  </si>
  <si>
    <t>2435726232817118_</t>
  </si>
  <si>
    <t>1515220063366060_</t>
  </si>
  <si>
    <t>6508299802406730_</t>
  </si>
  <si>
    <t>6114302812976704_</t>
  </si>
  <si>
    <t>8918327113028060_</t>
  </si>
  <si>
    <t>2361379992456962_</t>
  </si>
  <si>
    <t>7701197575630539_</t>
  </si>
  <si>
    <t>6873070056313808_</t>
  </si>
  <si>
    <t>3865016035179417_</t>
  </si>
  <si>
    <t>6852008175992354_</t>
  </si>
  <si>
    <t>7865523109821627_</t>
  </si>
  <si>
    <t>1279217049025487_</t>
  </si>
  <si>
    <t>8579869346044599_</t>
  </si>
  <si>
    <t>1431597333538015_</t>
  </si>
  <si>
    <t>1855507752936422_</t>
  </si>
  <si>
    <t>5304355147421396_</t>
  </si>
  <si>
    <t>6504437762807614_</t>
  </si>
  <si>
    <t>1622215111066847_</t>
  </si>
  <si>
    <t>6270548137919653_</t>
  </si>
  <si>
    <t>1867936791274634_</t>
  </si>
  <si>
    <t>6116804624438545_</t>
  </si>
  <si>
    <t>3762538699106053_</t>
  </si>
  <si>
    <t>2954457005498493_</t>
  </si>
  <si>
    <t>3290609860324109_</t>
  </si>
  <si>
    <t>5821057841849452_</t>
  </si>
  <si>
    <t>7327396648196711_</t>
  </si>
  <si>
    <t>3869283510835407_</t>
  </si>
  <si>
    <t>2282678357324280_</t>
  </si>
  <si>
    <t>6751051637802777_</t>
  </si>
  <si>
    <t>8902126416080295_</t>
  </si>
  <si>
    <t>5346443912269585_</t>
  </si>
  <si>
    <t>1297053349744165_</t>
  </si>
  <si>
    <t>1254164382430090_</t>
  </si>
  <si>
    <t>8331634837012304_</t>
  </si>
  <si>
    <t>8879032739079090_</t>
  </si>
  <si>
    <t>4328488214322007_</t>
  </si>
  <si>
    <t>5674192582155571_</t>
  </si>
  <si>
    <t>4851939341856839_</t>
  </si>
  <si>
    <t>5890627400509059_</t>
  </si>
  <si>
    <t>1145239867727663_</t>
  </si>
  <si>
    <t>5250648314120995_</t>
  </si>
  <si>
    <t>5578479890772571_</t>
  </si>
  <si>
    <t>8562839789650954_</t>
  </si>
  <si>
    <t>1280585518069685_</t>
  </si>
  <si>
    <t>4802921731373185_</t>
  </si>
  <si>
    <t>8730275539841216_</t>
  </si>
  <si>
    <t>1285949480753543_</t>
  </si>
  <si>
    <t>5251536659761040_</t>
  </si>
  <si>
    <t>6272612340125253_</t>
  </si>
  <si>
    <t>2782765333967594_</t>
  </si>
  <si>
    <t>4913453145510909_</t>
  </si>
  <si>
    <t>8214993492728897_</t>
  </si>
  <si>
    <t>6897866089256414_</t>
  </si>
  <si>
    <t>3566253361516866_</t>
  </si>
  <si>
    <t>3610817739941868_</t>
  </si>
  <si>
    <t>4226970075414683_</t>
  </si>
  <si>
    <t>5776293955007963_</t>
  </si>
  <si>
    <t>4729026303246885_</t>
  </si>
  <si>
    <t>8315810164064742_</t>
  </si>
  <si>
    <t>3549254612426299_</t>
  </si>
  <si>
    <t>4685602317373138_</t>
  </si>
  <si>
    <t>6451177940460326_</t>
  </si>
  <si>
    <t>4702021119259655_</t>
  </si>
  <si>
    <t>2836618579246476_</t>
  </si>
  <si>
    <t>6119664132212634_</t>
  </si>
  <si>
    <t>7541207287531668_</t>
  </si>
  <si>
    <t>4524681006690548_</t>
  </si>
  <si>
    <t>3664188757030030_</t>
  </si>
  <si>
    <t>1694611235140440_</t>
  </si>
  <si>
    <t>4645960996707152_</t>
  </si>
  <si>
    <t>3228767946599220_</t>
  </si>
  <si>
    <t>6882493297363667_</t>
  </si>
  <si>
    <t>7200804329288432_</t>
  </si>
  <si>
    <t>8883447594198020_</t>
  </si>
  <si>
    <t>8174474251846642_</t>
  </si>
  <si>
    <t>8274211409965961_</t>
  </si>
  <si>
    <t>7889580519766545_</t>
  </si>
  <si>
    <t>6577425569699129_</t>
  </si>
  <si>
    <t>7367591743186817_</t>
  </si>
  <si>
    <t>4471276556596245_</t>
  </si>
  <si>
    <t>7403727612180557_</t>
  </si>
  <si>
    <t>8818916972293457_</t>
  </si>
  <si>
    <t>1546527715369526_</t>
  </si>
  <si>
    <t>4578260825191892_</t>
  </si>
  <si>
    <t>8388455374059024_</t>
  </si>
  <si>
    <t>1719281967188323_</t>
  </si>
  <si>
    <t>4484855501391026_</t>
  </si>
  <si>
    <t>3918176926500234_</t>
  </si>
  <si>
    <t>7609441807890187_</t>
  </si>
  <si>
    <t>1431635622511372_</t>
  </si>
  <si>
    <t>6275354283254378_</t>
  </si>
  <si>
    <t>2252317502177016_</t>
  </si>
  <si>
    <t>3520849154991826_</t>
  </si>
  <si>
    <t>3410990325114538_</t>
  </si>
  <si>
    <t>1795548426644225_</t>
  </si>
  <si>
    <t>3451634562250265_</t>
  </si>
  <si>
    <t>8932655288040795_</t>
  </si>
  <si>
    <t>5889004747136573_</t>
  </si>
  <si>
    <t>4886990620754211_</t>
  </si>
  <si>
    <t>1802657686295768_</t>
  </si>
  <si>
    <t>7541489202805760_</t>
  </si>
  <si>
    <t>7370528711873657_</t>
  </si>
  <si>
    <t>4826020008589030_</t>
  </si>
  <si>
    <t>5919599774497064_</t>
  </si>
  <si>
    <t>8783112274044848_</t>
  </si>
  <si>
    <t>1600367111355242_</t>
  </si>
  <si>
    <t>8781435013186113_</t>
  </si>
  <si>
    <t>2617062493944314_</t>
  </si>
  <si>
    <t>1263117723251088_</t>
  </si>
  <si>
    <t>5789275221898645_</t>
  </si>
  <si>
    <t>5607932808464042_</t>
  </si>
  <si>
    <t>4722931627161174_</t>
  </si>
  <si>
    <t>8721027733723136_</t>
  </si>
  <si>
    <t>6723629951199634_</t>
  </si>
  <si>
    <t>3602113034004946_</t>
  </si>
  <si>
    <t>5339898981045267_</t>
  </si>
  <si>
    <t>8579244862194498_</t>
  </si>
  <si>
    <t>8851452963788606_</t>
  </si>
  <si>
    <t>1962088375858495_</t>
  </si>
  <si>
    <t>8559264659344473_</t>
  </si>
  <si>
    <t>8767845764517703_</t>
  </si>
  <si>
    <t>4729341828283172_</t>
  </si>
  <si>
    <t>7719918424112390_</t>
  </si>
  <si>
    <t>4752483042036198_</t>
  </si>
  <si>
    <t>2901972841358726_</t>
  </si>
  <si>
    <t>1392745996970575_</t>
  </si>
  <si>
    <t>3985307899047150_</t>
  </si>
  <si>
    <t>3383728164340670_</t>
  </si>
  <si>
    <t>1162626991033835_</t>
  </si>
  <si>
    <t>5200380106020180_</t>
  </si>
  <si>
    <t>8806285896096695_</t>
  </si>
  <si>
    <t>6155780744175319_</t>
  </si>
  <si>
    <t>3140046274158329_</t>
  </si>
  <si>
    <t>5548600406734499_</t>
  </si>
  <si>
    <t>4386288919234696_</t>
  </si>
  <si>
    <t>2263917419322588_</t>
  </si>
  <si>
    <t>5875722549072647_</t>
  </si>
  <si>
    <t>4291718794521349_</t>
  </si>
  <si>
    <t>4354099197410681_</t>
  </si>
  <si>
    <t>1554212987108285_</t>
  </si>
  <si>
    <t>1762488774268667_</t>
  </si>
  <si>
    <t>5294321183028660_</t>
  </si>
  <si>
    <t>5198046753954147_</t>
  </si>
  <si>
    <t>5685785701518100_</t>
  </si>
  <si>
    <t>3840848989246664_</t>
  </si>
  <si>
    <t>4103275213547560_</t>
  </si>
  <si>
    <t>7461437627343406_</t>
  </si>
  <si>
    <t>2279541818826366_</t>
  </si>
  <si>
    <t>3409176435829993_</t>
  </si>
  <si>
    <t>7467034633625179_</t>
  </si>
  <si>
    <t>2812077878950011_</t>
  </si>
  <si>
    <t>6313962597652873_</t>
  </si>
  <si>
    <t>5894395369976179_</t>
  </si>
  <si>
    <t>3165016451155844_</t>
  </si>
  <si>
    <t>2127373002369635_</t>
  </si>
  <si>
    <t>7130924285226268_</t>
  </si>
  <si>
    <t>2647366904213891_</t>
  </si>
  <si>
    <t>8871421857597180_</t>
  </si>
  <si>
    <t>4838204334725488_</t>
  </si>
  <si>
    <t>6719854395981658_</t>
  </si>
  <si>
    <t>2578884180517699_</t>
  </si>
  <si>
    <t>3617403957242888_</t>
  </si>
  <si>
    <t>5784011364755782_</t>
  </si>
  <si>
    <t>8787027688984222_</t>
  </si>
  <si>
    <t>2230710960879961_</t>
  </si>
  <si>
    <t>3289240826948041_</t>
  </si>
  <si>
    <t>7858129467520101_</t>
  </si>
  <si>
    <t>3364545492797773_</t>
  </si>
  <si>
    <t>6140497630871500_</t>
  </si>
  <si>
    <t>7919821073132376_</t>
  </si>
  <si>
    <t>2835805199712986_</t>
  </si>
  <si>
    <t>1906098629979505_</t>
  </si>
  <si>
    <t>1602644577087162_</t>
  </si>
  <si>
    <t>4421439589885225_</t>
  </si>
  <si>
    <t>4413796510820233_</t>
  </si>
  <si>
    <t>5689552283978931_</t>
  </si>
  <si>
    <t>8206194879840027_</t>
  </si>
  <si>
    <t>7697189190922693_</t>
  </si>
  <si>
    <t>6631488582631399_</t>
  </si>
  <si>
    <t>8589316231796315_</t>
  </si>
  <si>
    <t>4446244088390440_</t>
  </si>
  <si>
    <t>3499917901689430_</t>
  </si>
  <si>
    <t>4765532095430810_</t>
  </si>
  <si>
    <t>5790398607761690_</t>
  </si>
  <si>
    <t>8231362926527967_</t>
  </si>
  <si>
    <t>2412959885798674_</t>
  </si>
  <si>
    <t>1722130654790028_</t>
  </si>
  <si>
    <t>8115471465234613_</t>
  </si>
  <si>
    <t>1675433632592398_</t>
  </si>
  <si>
    <t>3553474910671050_</t>
  </si>
  <si>
    <t>6812341119714018_</t>
  </si>
  <si>
    <t>8774462968754608_</t>
  </si>
  <si>
    <t>3375468162472514_</t>
  </si>
  <si>
    <t>3525840319728465_</t>
  </si>
  <si>
    <t>4292683754338330_</t>
  </si>
  <si>
    <t>2629533693695556_</t>
  </si>
  <si>
    <t>3634993033743369_</t>
  </si>
  <si>
    <t>3725215371816578_</t>
  </si>
  <si>
    <t>3196862161079607_</t>
  </si>
  <si>
    <t>3910204610003099_</t>
  </si>
  <si>
    <t>1588679925358409_</t>
  </si>
  <si>
    <t>3117423595046462_</t>
  </si>
  <si>
    <t>4166417921999768_</t>
  </si>
  <si>
    <t>3720083940254645_</t>
  </si>
  <si>
    <t>4548114871926431_</t>
  </si>
  <si>
    <t>7508570124338533_</t>
  </si>
  <si>
    <t>1517258406531480_</t>
  </si>
  <si>
    <t>4848316448160601_</t>
  </si>
  <si>
    <t>2579109511061441_</t>
  </si>
  <si>
    <t>3180386019371635_</t>
  </si>
  <si>
    <t>2290781684444838_</t>
  </si>
  <si>
    <t>7872744519841349_</t>
  </si>
  <si>
    <t>8285764532600897_</t>
  </si>
  <si>
    <t>1766236855201170_</t>
  </si>
  <si>
    <t>1219381430225664_</t>
  </si>
  <si>
    <t>2695782999306768_</t>
  </si>
  <si>
    <t>2391914748456798_</t>
  </si>
  <si>
    <t>2254486313820622_</t>
  </si>
  <si>
    <t>3836734232816405_</t>
  </si>
  <si>
    <t>4564792188260287_</t>
  </si>
  <si>
    <t>2669525226187532_</t>
  </si>
  <si>
    <t>2618374674207506_</t>
  </si>
  <si>
    <t>7378665870592582_</t>
  </si>
  <si>
    <t>2588377516680113_</t>
  </si>
  <si>
    <t>6508045010071178_</t>
  </si>
  <si>
    <t>7148794410846917_</t>
  </si>
  <si>
    <t>5538183524590461_</t>
  </si>
  <si>
    <t>1796478411521894_</t>
  </si>
  <si>
    <t>6324492738915624_</t>
  </si>
  <si>
    <t>3371629644878098_</t>
  </si>
  <si>
    <t>4708231542252960_</t>
  </si>
  <si>
    <t>2888469177418131_</t>
  </si>
  <si>
    <t>3684876204916840_</t>
  </si>
  <si>
    <t>2427242193817109_</t>
  </si>
  <si>
    <t>3884379984741933_</t>
  </si>
  <si>
    <t>2638680269437392_</t>
  </si>
  <si>
    <t>3909305931194468_</t>
  </si>
  <si>
    <t>5566178085974573_</t>
  </si>
  <si>
    <t>4814380319306834_</t>
  </si>
  <si>
    <t>4990555235052725_</t>
  </si>
  <si>
    <t>5210984085013124_</t>
  </si>
  <si>
    <t>2228855520514063_</t>
  </si>
  <si>
    <t>2918539610637152_</t>
  </si>
  <si>
    <t>2816311169890579_</t>
  </si>
  <si>
    <t>7399320082436695_</t>
  </si>
  <si>
    <t>4441649438039742_</t>
  </si>
  <si>
    <t>1745041708331936_</t>
  </si>
  <si>
    <t>6635547338451864_</t>
  </si>
  <si>
    <t>2881533521721358_</t>
  </si>
  <si>
    <t>6906293751285105_</t>
  </si>
  <si>
    <t>2584020644314450_</t>
  </si>
  <si>
    <t>1104997511077615_</t>
  </si>
  <si>
    <t>3330290211505492_</t>
  </si>
  <si>
    <t>2160191130181774_</t>
  </si>
  <si>
    <t>5804737450138592_</t>
  </si>
  <si>
    <t>2210191608465608_</t>
  </si>
  <si>
    <t>5643193685834627_</t>
  </si>
  <si>
    <t>1480210345151816_</t>
  </si>
  <si>
    <t>7750253400175851_</t>
  </si>
  <si>
    <t>1684233256518796_</t>
  </si>
  <si>
    <t>1625321043500879_</t>
  </si>
  <si>
    <t>2910893563926196_</t>
  </si>
  <si>
    <t>5806036951520504_</t>
  </si>
  <si>
    <t>6532015510504083_</t>
  </si>
  <si>
    <t>5174279667874139_</t>
  </si>
  <si>
    <t>5625563057330526_</t>
  </si>
  <si>
    <t>6264573651749591_</t>
  </si>
  <si>
    <t>5443831290601192_</t>
  </si>
  <si>
    <t>1624042937951074_</t>
  </si>
  <si>
    <t>4850163993369540_</t>
  </si>
  <si>
    <t>4222645628788694_</t>
  </si>
  <si>
    <t>5563526659933378_</t>
  </si>
  <si>
    <t>7608754688324123_</t>
  </si>
  <si>
    <t>4313729595579919_</t>
  </si>
  <si>
    <t>1414875025643908_</t>
  </si>
  <si>
    <t>4139531154686911_</t>
  </si>
  <si>
    <t>6563053716980940_</t>
  </si>
  <si>
    <t>5555908154410321_</t>
  </si>
  <si>
    <t>7524915195379918_</t>
  </si>
  <si>
    <t>7871359047186025_</t>
  </si>
  <si>
    <t>6761732984671157_</t>
  </si>
  <si>
    <t>7254692151982723_</t>
  </si>
  <si>
    <t>5465239910850711_</t>
  </si>
  <si>
    <t>8708976799778598_</t>
  </si>
  <si>
    <t>8657558385583215_</t>
  </si>
  <si>
    <t>2606990658152183_</t>
  </si>
  <si>
    <t>4783615573949469_</t>
  </si>
  <si>
    <t>3300416706186167_</t>
  </si>
  <si>
    <t>2498033270001389_</t>
  </si>
  <si>
    <t>4594326869648071_</t>
  </si>
  <si>
    <t>5287113284086847_</t>
  </si>
  <si>
    <t>1470934245588384_</t>
  </si>
  <si>
    <t>8632828517723772_</t>
  </si>
  <si>
    <t>2201332186821802_</t>
  </si>
  <si>
    <t>5784421643502585_</t>
  </si>
  <si>
    <t>6273694973405763_</t>
  </si>
  <si>
    <t>6522783015067941_</t>
  </si>
  <si>
    <t>4727476293907353_</t>
  </si>
  <si>
    <t>1371427350524534_</t>
  </si>
  <si>
    <t>6694010230413978_</t>
  </si>
  <si>
    <t>4537651528717527_</t>
  </si>
  <si>
    <t>7420948215843921_</t>
  </si>
  <si>
    <t>5563309749646328_</t>
  </si>
  <si>
    <t>2373461212418841_</t>
  </si>
  <si>
    <t>2894435996237083_</t>
  </si>
  <si>
    <t>8507823981210148_</t>
  </si>
  <si>
    <t>8825020777295704_</t>
  </si>
  <si>
    <t>2891856311796084_</t>
  </si>
  <si>
    <t>1162751486302958_</t>
  </si>
  <si>
    <t>7751473828526832_</t>
  </si>
  <si>
    <t>5818080006183069_</t>
  </si>
  <si>
    <t>3846285408119042_</t>
  </si>
  <si>
    <t>3692357205797727_</t>
  </si>
  <si>
    <t>3683819563415283_</t>
  </si>
  <si>
    <t>6186495776072498_</t>
  </si>
  <si>
    <t>1745867241200730_</t>
  </si>
  <si>
    <t>7843487669952245_</t>
  </si>
  <si>
    <t>1806814288059901_</t>
  </si>
  <si>
    <t>2404435680863355_</t>
  </si>
  <si>
    <t>5440097890989235_</t>
  </si>
  <si>
    <t>1295533603983912_</t>
  </si>
  <si>
    <t>2546449434681986_</t>
  </si>
  <si>
    <t>1619917741967251_</t>
  </si>
  <si>
    <t>4689201000684942_</t>
  </si>
  <si>
    <t>2431501923691558_</t>
  </si>
  <si>
    <t>4475673246359585_</t>
  </si>
  <si>
    <t>8427247386386695_</t>
  </si>
  <si>
    <t>3192070555624844_</t>
  </si>
  <si>
    <t>7637485687544612_</t>
  </si>
  <si>
    <t>7893038827165727_</t>
  </si>
  <si>
    <t>1275015608286065_</t>
  </si>
  <si>
    <t>3367439842172402_</t>
  </si>
  <si>
    <t>6643680509268909_</t>
  </si>
  <si>
    <t>4917682241367517_</t>
  </si>
  <si>
    <t>2545154076324035_</t>
  </si>
  <si>
    <t>2322620798797299_</t>
  </si>
  <si>
    <t>7352096880268207_</t>
  </si>
  <si>
    <t>5919097456714470_</t>
  </si>
  <si>
    <t>3543313689358411_</t>
  </si>
  <si>
    <t>4116047244701891_</t>
  </si>
  <si>
    <t>6465966706202500_</t>
  </si>
  <si>
    <t>3842994568753444_</t>
  </si>
  <si>
    <t>7809971374840505_</t>
  </si>
  <si>
    <t>5517387662499874_</t>
  </si>
  <si>
    <t>4470417301084275_</t>
  </si>
  <si>
    <t>2684609083218370_</t>
  </si>
  <si>
    <t>5131407323690754_</t>
  </si>
  <si>
    <t>6331641861261957_</t>
  </si>
  <si>
    <t>7685082885606718_</t>
  </si>
  <si>
    <t>2317815708540300_</t>
  </si>
  <si>
    <t>8352848399673918_</t>
  </si>
  <si>
    <t>7159958387740577_</t>
  </si>
  <si>
    <t>4919877160341319_</t>
  </si>
  <si>
    <t>1123436758791496_</t>
  </si>
  <si>
    <t>6224864240214117_</t>
  </si>
  <si>
    <t>8170298165290162_</t>
  </si>
  <si>
    <t>8908945460739373_</t>
  </si>
  <si>
    <t>7821346600757765_</t>
  </si>
  <si>
    <t>5201241013859965_</t>
  </si>
  <si>
    <t>7688722464153236_</t>
  </si>
  <si>
    <t>7565957508552398_</t>
  </si>
  <si>
    <t>7162778930912221_</t>
  </si>
  <si>
    <t>4231591071353752_</t>
  </si>
  <si>
    <t>1244318391526933_</t>
  </si>
  <si>
    <t>2451254183082360_</t>
  </si>
  <si>
    <t>4633379494692510_</t>
  </si>
  <si>
    <t>3834340015179645_</t>
  </si>
  <si>
    <t>7635386875077611_</t>
  </si>
  <si>
    <t>7648837421964230_</t>
  </si>
  <si>
    <t>8790160447970897_</t>
  </si>
  <si>
    <t>1281299890655547_</t>
  </si>
  <si>
    <t>5947524324850742_</t>
  </si>
  <si>
    <t>7128494123463787_</t>
  </si>
  <si>
    <t>3113568547664418_</t>
  </si>
  <si>
    <t>3197935178399864_</t>
  </si>
  <si>
    <t>1870790876746622_</t>
  </si>
  <si>
    <t>5805019695321620_</t>
  </si>
  <si>
    <t>1421643698420471_</t>
  </si>
  <si>
    <t>6614550611042099_</t>
  </si>
  <si>
    <t>3660301886568913_</t>
  </si>
  <si>
    <t>4593680406271023_</t>
  </si>
  <si>
    <t>6836845400587983_</t>
  </si>
  <si>
    <t>2497891923914330_</t>
  </si>
  <si>
    <t>4482585150406164_</t>
  </si>
  <si>
    <t>3248592693094821_</t>
  </si>
  <si>
    <t>5915829405723453_</t>
  </si>
  <si>
    <t>5897638421804236_</t>
  </si>
  <si>
    <t>6740643532990490_</t>
  </si>
  <si>
    <t>8814918404252523_</t>
  </si>
  <si>
    <t>4261224374432129_</t>
  </si>
  <si>
    <t>8583022297554183_</t>
  </si>
  <si>
    <t>4898860564286191_</t>
  </si>
  <si>
    <t>2902429345790237_</t>
  </si>
  <si>
    <t>4334998291920846_</t>
  </si>
  <si>
    <t>2229264305383384_</t>
  </si>
  <si>
    <t>4803292249786390_</t>
  </si>
  <si>
    <t>5854937462556152_</t>
  </si>
  <si>
    <t>3753454080367828_</t>
  </si>
  <si>
    <t>7411030848141910_</t>
  </si>
  <si>
    <t>4732390921340704_</t>
  </si>
  <si>
    <t>1193853749854236_</t>
  </si>
  <si>
    <t>4724941620456772_</t>
  </si>
  <si>
    <t>5224198152903212_</t>
  </si>
  <si>
    <t>4698392874429129_</t>
  </si>
  <si>
    <t>1385918453163907_</t>
  </si>
  <si>
    <t>5345158870957924_</t>
  </si>
  <si>
    <t>olivia.saw</t>
  </si>
  <si>
    <t>3217846535428285_</t>
  </si>
  <si>
    <t>3533945111977309_</t>
  </si>
  <si>
    <t>4818086887904657_</t>
  </si>
  <si>
    <t>8201203878892270_</t>
  </si>
  <si>
    <t>8885888088213851_</t>
  </si>
  <si>
    <t>3153117117004115_</t>
  </si>
  <si>
    <t>4343524614305172_</t>
  </si>
  <si>
    <t>1885119792484422_</t>
  </si>
  <si>
    <t>5251329094661025_</t>
  </si>
  <si>
    <t>3147556168018283_</t>
  </si>
  <si>
    <t>6210146963788659_</t>
  </si>
  <si>
    <t>1543667318022266_</t>
  </si>
  <si>
    <t>6229916514235405_</t>
  </si>
  <si>
    <t>7622185389292943_</t>
  </si>
  <si>
    <t>6674564081365271_</t>
  </si>
  <si>
    <t>2434947527254724_</t>
  </si>
  <si>
    <t>3478334051006114_</t>
  </si>
  <si>
    <t>2775547989681336_</t>
  </si>
  <si>
    <t>3881608102565957_</t>
  </si>
  <si>
    <t>8131868797083154_</t>
  </si>
  <si>
    <t>3721923961122938_</t>
  </si>
  <si>
    <t>1549413254561949_</t>
  </si>
  <si>
    <t>6412697796207286_</t>
  </si>
  <si>
    <t>2637489934771039_</t>
  </si>
  <si>
    <t>5469475838010151_</t>
  </si>
  <si>
    <t>6527215501088803_</t>
  </si>
  <si>
    <t>5627655630823800_</t>
  </si>
  <si>
    <t>7192216734986254_</t>
  </si>
  <si>
    <t>5711215680622544_</t>
  </si>
  <si>
    <t>7796042226130911_</t>
  </si>
  <si>
    <t>5670336286192780_</t>
  </si>
  <si>
    <t>2129979458084371_</t>
  </si>
  <si>
    <t>6253591097364997_</t>
  </si>
  <si>
    <t>3827147671641429_</t>
  </si>
  <si>
    <t>4497406280452057_</t>
  </si>
  <si>
    <t>3494765587147186_</t>
  </si>
  <si>
    <t>2767880379826502_</t>
  </si>
  <si>
    <t>5113535579504146_</t>
  </si>
  <si>
    <t>8889565342146811_</t>
  </si>
  <si>
    <t>3501651004394492_</t>
  </si>
  <si>
    <t>6155277106477311_</t>
  </si>
  <si>
    <t>6369861332285848_</t>
  </si>
  <si>
    <t>8345459145694740_</t>
  </si>
  <si>
    <t>2695923492490660_</t>
  </si>
  <si>
    <t>1844837586730826_</t>
  </si>
  <si>
    <t>6597995072101913_</t>
  </si>
  <si>
    <t>5167710963126085_</t>
  </si>
  <si>
    <t>6420606702228646_</t>
  </si>
  <si>
    <t>7898467710390423_</t>
  </si>
  <si>
    <t>7542455647968573_</t>
  </si>
  <si>
    <t>6786946367775618_</t>
  </si>
  <si>
    <t>8238668034030103_</t>
  </si>
  <si>
    <t>8850781729346219_</t>
  </si>
  <si>
    <t>2888345316183710_</t>
  </si>
  <si>
    <t>2469022126756240_</t>
  </si>
  <si>
    <t>1885495649540155_</t>
  </si>
  <si>
    <t>5553653371039510_</t>
  </si>
  <si>
    <t>1676133187467306_</t>
  </si>
  <si>
    <t>5160397238175059_</t>
  </si>
  <si>
    <t>4751202882940250_</t>
  </si>
  <si>
    <t>3381188632414241_</t>
  </si>
  <si>
    <t>4980928103234248_</t>
  </si>
  <si>
    <t>6885487005231224_</t>
  </si>
  <si>
    <t>2220017702456538_</t>
  </si>
  <si>
    <t>5729969964221950_</t>
  </si>
  <si>
    <t>4886307501261422_</t>
  </si>
  <si>
    <t>1467608609756220_</t>
  </si>
  <si>
    <t>4910055522424659_</t>
  </si>
  <si>
    <t>8368282055247458_</t>
  </si>
  <si>
    <t>1745013012603230_</t>
  </si>
  <si>
    <t>4582146393361587_</t>
  </si>
  <si>
    <t>2212302823172313_</t>
  </si>
  <si>
    <t>6164902959777956_</t>
  </si>
  <si>
    <t>1881017822467053_</t>
  </si>
  <si>
    <t>3642850427688642_</t>
  </si>
  <si>
    <t>1307909622644180_</t>
  </si>
  <si>
    <t>2167862084603220_</t>
  </si>
  <si>
    <t>4211963796035411_</t>
  </si>
  <si>
    <t>4501521778343958_</t>
  </si>
  <si>
    <t>3356317201013015_</t>
  </si>
  <si>
    <t>8522636163079660_</t>
  </si>
  <si>
    <t>5757009215298321_</t>
  </si>
  <si>
    <t>4676807415614965_</t>
  </si>
  <si>
    <t>8346439457211412_</t>
  </si>
  <si>
    <t>5673405581773401_</t>
  </si>
  <si>
    <t>6617412447253672_</t>
  </si>
  <si>
    <t>8296148191339791_</t>
  </si>
  <si>
    <t>5504058272094757_</t>
  </si>
  <si>
    <t>8362989991645234_</t>
  </si>
  <si>
    <t>4883619252976866_</t>
  </si>
  <si>
    <t>7784642252622286_</t>
  </si>
  <si>
    <t>5889893417698476_</t>
  </si>
  <si>
    <t>4229809719729989_</t>
  </si>
  <si>
    <t>3589893853892289_</t>
  </si>
  <si>
    <t>8442118712815189_</t>
  </si>
  <si>
    <t>7866118291318969_</t>
  </si>
  <si>
    <t>3636909255591638_</t>
  </si>
  <si>
    <t>1893380040189997_</t>
  </si>
  <si>
    <t>8355378747236356_</t>
  </si>
  <si>
    <t>3938622031201174_</t>
  </si>
  <si>
    <t>8671815621140497_</t>
  </si>
  <si>
    <t>7541263178599841_</t>
  </si>
  <si>
    <t>1679205359582606_</t>
  </si>
  <si>
    <t>1138996752136928_</t>
  </si>
  <si>
    <t>1392548838727127_</t>
  </si>
  <si>
    <t>7303443942888837_</t>
  </si>
  <si>
    <t>1443527181009506_</t>
  </si>
  <si>
    <t>4889495240975175_</t>
  </si>
  <si>
    <t>6257690739333493_</t>
  </si>
  <si>
    <t>6918222274900538_</t>
  </si>
  <si>
    <t>2755768498200768_</t>
  </si>
  <si>
    <t>7213312214403747_</t>
  </si>
  <si>
    <t>4532960214132776_</t>
  </si>
  <si>
    <t>3619941495632854_</t>
  </si>
  <si>
    <t>6676202748628740_</t>
  </si>
  <si>
    <t>3722736979415659_</t>
  </si>
  <si>
    <t>3843644248254920_</t>
  </si>
  <si>
    <t>1823603088138468_</t>
  </si>
  <si>
    <t>2746868313839923_</t>
  </si>
  <si>
    <t>1229879671745001_</t>
  </si>
  <si>
    <t>7536996537000062_</t>
  </si>
  <si>
    <t>6336086785727370_</t>
  </si>
  <si>
    <t>7977668723868971_</t>
  </si>
  <si>
    <t>5897336854750010_</t>
  </si>
  <si>
    <t>2430529140570448_</t>
  </si>
  <si>
    <t>6704769544926305_</t>
  </si>
  <si>
    <t>4714138101044183_</t>
  </si>
  <si>
    <t>4813529204914237_</t>
  </si>
  <si>
    <t>5242066735753485_</t>
  </si>
  <si>
    <t>5535254622977132_</t>
  </si>
  <si>
    <t>1634237321159182_</t>
  </si>
  <si>
    <t>6491625480787204_</t>
  </si>
  <si>
    <t>6151006548468532_</t>
  </si>
  <si>
    <t>2160422502483784_</t>
  </si>
  <si>
    <t>1620523994147679_</t>
  </si>
  <si>
    <t>5676892742804934_</t>
  </si>
  <si>
    <t>8754295943074093_</t>
  </si>
  <si>
    <t>6650461286704306_</t>
  </si>
  <si>
    <t>樊珍</t>
  </si>
  <si>
    <t>4726014405056571_</t>
  </si>
  <si>
    <t>1354849785460648_</t>
  </si>
  <si>
    <t>2106728119957740_</t>
  </si>
  <si>
    <t>8710192539826330_</t>
  </si>
  <si>
    <t>5126781517299967_</t>
  </si>
  <si>
    <t>4319753520908199_</t>
  </si>
  <si>
    <t>7147853386114106_</t>
  </si>
  <si>
    <t>8964044528699258_</t>
  </si>
  <si>
    <t>2324937803809797_</t>
  </si>
  <si>
    <t>1101626493505188_</t>
  </si>
  <si>
    <t>6295871246048443_</t>
  </si>
  <si>
    <t>3490261210462119_</t>
  </si>
  <si>
    <t>2846002359863658_</t>
  </si>
  <si>
    <t>7469358035193569_</t>
  </si>
  <si>
    <t>8851784462665325_</t>
  </si>
  <si>
    <t>7147388121694844_</t>
  </si>
  <si>
    <t>7382631923061676_</t>
  </si>
  <si>
    <t>6475167377792791_</t>
  </si>
  <si>
    <t>1812007327929509_</t>
  </si>
  <si>
    <t>7269621460544594_</t>
  </si>
  <si>
    <t>6197508835910874_</t>
  </si>
  <si>
    <t>6178476228876504_</t>
  </si>
  <si>
    <t>3571490141401438_</t>
  </si>
  <si>
    <t>3636415292826343_</t>
  </si>
  <si>
    <t>3720834765647560_</t>
  </si>
  <si>
    <t>1233746308679382_</t>
  </si>
  <si>
    <t>5529435882133489_</t>
  </si>
  <si>
    <t>5523107615722308_</t>
  </si>
  <si>
    <t>8730771591123983_</t>
  </si>
  <si>
    <t>7555887261952219_</t>
  </si>
  <si>
    <t>8813338525817156_</t>
  </si>
  <si>
    <t>2450454740537435_</t>
  </si>
  <si>
    <t>3573910076484035_</t>
  </si>
  <si>
    <t>8918939331847480_</t>
  </si>
  <si>
    <t>2283304900978171_</t>
  </si>
  <si>
    <t>3591201869607347_</t>
  </si>
  <si>
    <t>7799284920546700_</t>
  </si>
  <si>
    <t>2492259264125664_</t>
  </si>
  <si>
    <t>8568702261505267_</t>
  </si>
  <si>
    <t>2501636703021829_</t>
  </si>
  <si>
    <t>2490700905043876_</t>
  </si>
  <si>
    <t>7804730508260304_</t>
  </si>
  <si>
    <t>7447800785930822_</t>
  </si>
  <si>
    <t>1579697273447088_</t>
  </si>
  <si>
    <t>4753897762250043_</t>
  </si>
  <si>
    <t>3796984222004155_</t>
  </si>
  <si>
    <t>8358580633598258_</t>
  </si>
  <si>
    <t>5908922245737809_</t>
  </si>
  <si>
    <t>3419743811152932_</t>
  </si>
  <si>
    <t>7262368900143133_</t>
  </si>
  <si>
    <t>1169546185343844_</t>
  </si>
  <si>
    <t>5885938864084925_</t>
  </si>
  <si>
    <t>6357219413562037_</t>
  </si>
  <si>
    <t>7303082481275476_</t>
  </si>
  <si>
    <t>2692190315370744_</t>
  </si>
  <si>
    <t>4500952830034747_</t>
  </si>
  <si>
    <t>4370724895700713_</t>
  </si>
  <si>
    <t>4718371976754612_</t>
  </si>
  <si>
    <t>2541969907964556_</t>
  </si>
  <si>
    <t>5460681632602881_</t>
  </si>
  <si>
    <t>2821742732263555_</t>
  </si>
  <si>
    <t>4687435116312616_</t>
  </si>
  <si>
    <t>8341822037064245_</t>
  </si>
  <si>
    <t>5632930158988135_</t>
  </si>
  <si>
    <t>4315247208118503_</t>
  </si>
  <si>
    <t>8574740999471745_</t>
  </si>
  <si>
    <t>6210859750046860_</t>
  </si>
  <si>
    <t>3854372624572291_</t>
  </si>
  <si>
    <t>7765705743734188_</t>
  </si>
  <si>
    <t>4149472194288237_</t>
  </si>
  <si>
    <t>6105503071999079_</t>
  </si>
  <si>
    <t>5192993378178909_</t>
  </si>
  <si>
    <t>2112425540018300_</t>
  </si>
  <si>
    <t>3455696805700876_</t>
  </si>
  <si>
    <t>7633111456236291_</t>
  </si>
  <si>
    <t>4672641022937933_</t>
  </si>
  <si>
    <t>7870327975623516_</t>
  </si>
  <si>
    <t>4555873873017953_</t>
  </si>
  <si>
    <t>8593822328913062_</t>
  </si>
  <si>
    <t>1393972209696185_</t>
  </si>
  <si>
    <t>6273299233143157_</t>
  </si>
  <si>
    <t>5481136847548774_</t>
  </si>
  <si>
    <t>4715683023395445_</t>
  </si>
  <si>
    <t>3380105434459741_</t>
  </si>
  <si>
    <t>3566451754228142_</t>
  </si>
  <si>
    <t>8763615716918733_</t>
  </si>
  <si>
    <t>2668093535986197_</t>
  </si>
  <si>
    <t>8427306502612936_</t>
  </si>
  <si>
    <t>2356238422314838_</t>
  </si>
  <si>
    <t>1657853288129302_</t>
  </si>
  <si>
    <t>4405611068222005_</t>
  </si>
  <si>
    <t>6167867161176617_</t>
  </si>
  <si>
    <t>5172748050938588_</t>
  </si>
  <si>
    <t>4228459783794753_</t>
  </si>
  <si>
    <t>6567611282554177_</t>
  </si>
  <si>
    <t>3546081398651481_</t>
  </si>
  <si>
    <t>8705155782218972_</t>
  </si>
  <si>
    <t>4254644318178800_</t>
  </si>
  <si>
    <t>7193545265474647_</t>
  </si>
  <si>
    <t>5808958473413556_</t>
  </si>
  <si>
    <t>8612452392206332_</t>
  </si>
  <si>
    <t>4684790413141404_</t>
  </si>
  <si>
    <t>3919952167459036_</t>
  </si>
  <si>
    <t>5141375190968956_</t>
  </si>
  <si>
    <t>5100944016906283_</t>
  </si>
  <si>
    <t>1575011984445121_</t>
  </si>
  <si>
    <t>5743011449214798_</t>
  </si>
  <si>
    <t>1320204284516182_</t>
  </si>
  <si>
    <t>3663224005851596_</t>
  </si>
  <si>
    <t>5402406067155257_</t>
  </si>
  <si>
    <t>6639444221350548_</t>
  </si>
  <si>
    <t>3888754185975771_</t>
  </si>
  <si>
    <t>3262196475564442_</t>
  </si>
  <si>
    <t>2902535219430012_</t>
  </si>
  <si>
    <t>2750836225299653_</t>
  </si>
  <si>
    <t>6265587859737718_</t>
  </si>
  <si>
    <t>2884382173572867_</t>
  </si>
  <si>
    <t>5100172543720847_</t>
  </si>
  <si>
    <t>6773493550033947_</t>
  </si>
  <si>
    <t>3100749074373772_</t>
  </si>
  <si>
    <t>8583822967800998_</t>
  </si>
  <si>
    <t>1424496120474930_</t>
  </si>
  <si>
    <t>6580139193708744_</t>
  </si>
  <si>
    <t>6286288981364754_</t>
  </si>
  <si>
    <t>3220318109281570_</t>
  </si>
  <si>
    <t>6450674965999013_</t>
  </si>
  <si>
    <t>8161543248056703_</t>
  </si>
  <si>
    <t>1793347201894990_</t>
  </si>
  <si>
    <t>1418716191438946_</t>
  </si>
  <si>
    <t>4549920033746117_</t>
  </si>
  <si>
    <t>2563873475563062_</t>
  </si>
  <si>
    <t>7514461728526129_</t>
  </si>
  <si>
    <t>1604877566794372_</t>
  </si>
  <si>
    <t>5683254854484595_</t>
  </si>
  <si>
    <t>5331944734578638_</t>
  </si>
  <si>
    <t>5250866940474199_</t>
  </si>
  <si>
    <t>2489860668272166_</t>
  </si>
  <si>
    <t>3701952833614142_</t>
  </si>
  <si>
    <t>7192573026063822_</t>
  </si>
  <si>
    <t>6485906868151802_</t>
  </si>
  <si>
    <t>6742480306987266_</t>
  </si>
  <si>
    <t>6212189931684074_</t>
  </si>
  <si>
    <t>1303237472738779_</t>
  </si>
  <si>
    <t>8618078645256559_</t>
  </si>
  <si>
    <t>2901626106706748_</t>
  </si>
  <si>
    <t>7957888281168209_</t>
  </si>
  <si>
    <t>2479725884476746_</t>
  </si>
  <si>
    <t>3434977549773092_</t>
  </si>
  <si>
    <t>7527593193279915_</t>
  </si>
  <si>
    <t>8171489551780711_</t>
  </si>
  <si>
    <t>2614219039490456_</t>
  </si>
  <si>
    <t>5198210718218037_</t>
  </si>
  <si>
    <t>8344457184328651_</t>
  </si>
  <si>
    <t>2157401780617508_</t>
  </si>
  <si>
    <t>1810113969578685_</t>
  </si>
  <si>
    <t>7468309060513784_</t>
  </si>
  <si>
    <t>5759365040615314_</t>
  </si>
  <si>
    <t>8875693787489057_</t>
  </si>
  <si>
    <t>2312142841757384_</t>
  </si>
  <si>
    <t>5629783161049801_</t>
  </si>
  <si>
    <t>5993822959270530_</t>
  </si>
  <si>
    <t>4678363486506191_</t>
  </si>
  <si>
    <t>8315454989529286_</t>
  </si>
  <si>
    <t>3709137546622292_</t>
  </si>
  <si>
    <t>2148348534588833_</t>
  </si>
  <si>
    <t>3606721908249177_</t>
  </si>
  <si>
    <t>6722209506453367_</t>
  </si>
  <si>
    <t>3490767054073001_</t>
  </si>
  <si>
    <t>7943873276373614_</t>
  </si>
  <si>
    <t>1435098816262251_</t>
  </si>
  <si>
    <t>8240695495260542_</t>
  </si>
  <si>
    <t>8912961532954875_</t>
  </si>
  <si>
    <t>8892964552044001_</t>
  </si>
  <si>
    <t>2237761552572850_</t>
  </si>
  <si>
    <t>4444256252071953_</t>
  </si>
  <si>
    <t>2735474067311277_</t>
  </si>
  <si>
    <t>7196859790006354_</t>
  </si>
  <si>
    <t>4746167999573051_</t>
  </si>
  <si>
    <t>7797046328196558_</t>
  </si>
  <si>
    <t>3251866467988630_</t>
  </si>
  <si>
    <t>7263907869675261_</t>
  </si>
  <si>
    <t>6524134382282002_</t>
  </si>
  <si>
    <t>8224116931262005_</t>
  </si>
  <si>
    <t>8674717353519382_</t>
  </si>
  <si>
    <t>1330403403343030_</t>
  </si>
  <si>
    <t>1194566998181660_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</si>
</sst>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7">
    <numFmt numFmtId="43" formatCode="_ * #,##0.00_ ;_ * \-#,##0.00_ ;_ * &quot;-&quot;??_ ;_ @_ "/>
    <numFmt numFmtId="176" formatCode="0.0%"/>
    <numFmt numFmtId="177" formatCode="0.0"/>
    <numFmt numFmtId="178" formatCode="yyyy/m/d;@"/>
    <numFmt numFmtId="179" formatCode="0_);[Red]\(0\)"/>
    <numFmt numFmtId="180" formatCode="0.0_);[Red]\(0.0\)"/>
    <numFmt numFmtId="181" formatCode="_ * #,##0.0_ ;_ * \-#,##0.0_ ;_ * &quot;-&quot;??_ ;_ @_ "/>
    <numFmt numFmtId="182" formatCode="m&quot;月&quot;d&quot;日&quot;;@"/>
    <numFmt numFmtId="183" formatCode="[$-F400]h:mm:ss\ AM/PM"/>
    <numFmt numFmtId="184" formatCode="_ * #,##0_ ;_ * \-#,##0_ ;_ * &quot;-&quot;??_ ;_ @_ "/>
    <numFmt numFmtId="185" formatCode="_ * #,##0.0_ ;_ * \-#,##0.0_ ;_ * &quot;-&quot;??.0_ ;_ @_ "/>
    <numFmt numFmtId="186" formatCode="0.0_ "/>
    <numFmt numFmtId="187" formatCode="0_ "/>
    <numFmt numFmtId="188" formatCode="yyyy\-mm\-dd;@"/>
    <numFmt numFmtId="189" formatCode="_ &quot;¥&quot;* #,##0_ ;_ &quot;¥&quot;* \-#,##0_ ;_ &quot;¥&quot;* &quot;-&quot;??_ ;_ @_ "/>
    <numFmt numFmtId="190" formatCode="_-\$* #,##0_ ;_-\$* \-#,##0\ ;_-\$* &quot;-&quot;??_ ;_-@_ "/>
    <numFmt numFmtId="191" formatCode="0.00_);[Red]\(0.00\)"/>
  </numFmts>
  <fonts count="92">
    <font>
      <sz val="11"/>
      <color theme="1"/>
      <name val="宋体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4"/>
      <color rgb="FFFFFFFF"/>
      <name val="微软雅黑"/>
      <family val="2"/>
      <charset val="134"/>
    </font>
    <font>
      <sz val="9"/>
      <name val="宋体"/>
      <family val="2"/>
      <charset val="134"/>
      <scheme val="minor"/>
    </font>
    <font>
      <sz val="10"/>
      <color theme="1"/>
      <name val="微软雅黑"/>
      <family val="2"/>
      <charset val="134"/>
    </font>
    <font>
      <b/>
      <sz val="12"/>
      <color rgb="FFFFFFFF"/>
      <name val="微软雅黑"/>
      <family val="2"/>
      <charset val="134"/>
    </font>
    <font>
      <b/>
      <sz val="10"/>
      <color rgb="FFFFFFFF"/>
      <name val="微软雅黑"/>
      <family val="2"/>
      <charset val="134"/>
    </font>
    <font>
      <sz val="10"/>
      <color rgb="FF000000"/>
      <name val="微软雅黑"/>
      <family val="2"/>
      <charset val="134"/>
    </font>
    <font>
      <b/>
      <sz val="10"/>
      <color rgb="FF000000"/>
      <name val="微软雅黑"/>
      <family val="2"/>
      <charset val="134"/>
    </font>
    <font>
      <sz val="10"/>
      <color rgb="FFFFFFFF"/>
      <name val="宋体"/>
      <family val="3"/>
      <charset val="134"/>
      <scheme val="minor"/>
    </font>
    <font>
      <sz val="11"/>
      <color rgb="FFFFFFFF"/>
      <name val="微软雅黑"/>
      <family val="2"/>
      <charset val="134"/>
    </font>
    <font>
      <sz val="10"/>
      <color rgb="FFFFFFFF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sz val="11"/>
      <color theme="0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2"/>
      <name val="微软雅黑"/>
      <family val="2"/>
      <charset val="134"/>
    </font>
    <font>
      <b/>
      <sz val="12"/>
      <name val="微软雅黑"/>
      <family val="2"/>
      <charset val="134"/>
    </font>
    <font>
      <b/>
      <sz val="14"/>
      <color theme="0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2"/>
      <color theme="1"/>
      <name val="宋体"/>
      <family val="3"/>
      <charset val="134"/>
      <scheme val="minor"/>
    </font>
    <font>
      <sz val="12"/>
      <color rgb="FFFFFFFF"/>
      <name val="微软雅黑"/>
      <family val="2"/>
      <charset val="134"/>
    </font>
    <font>
      <sz val="12"/>
      <color indexed="8"/>
      <name val="微软雅黑"/>
      <family val="2"/>
      <charset val="134"/>
    </font>
    <font>
      <sz val="12"/>
      <color rgb="FF000000"/>
      <name val="微软雅黑"/>
      <family val="2"/>
      <charset val="134"/>
    </font>
    <font>
      <sz val="12"/>
      <name val="微软雅黑"/>
      <family val="2"/>
    </font>
    <font>
      <b/>
      <sz val="12"/>
      <color theme="0"/>
      <name val="微软雅黑"/>
      <family val="2"/>
      <charset val="134"/>
    </font>
    <font>
      <sz val="11"/>
      <color rgb="FF000000"/>
      <name val="宋体"/>
      <family val="3"/>
      <charset val="134"/>
      <scheme val="minor"/>
    </font>
    <font>
      <sz val="11"/>
      <color rgb="FF000000"/>
      <name val="宋体"/>
      <family val="3"/>
      <charset val="134"/>
    </font>
    <font>
      <sz val="10"/>
      <color rgb="FF000000"/>
      <name val="宋体"/>
      <family val="3"/>
      <charset val="134"/>
      <scheme val="minor"/>
    </font>
    <font>
      <b/>
      <sz val="11"/>
      <color rgb="FF000000"/>
      <name val="微软雅黑"/>
      <family val="2"/>
    </font>
    <font>
      <sz val="11"/>
      <color rgb="FF000000"/>
      <name val="微软雅黑"/>
      <family val="2"/>
    </font>
    <font>
      <b/>
      <sz val="16"/>
      <color theme="0"/>
      <name val="微软雅黑"/>
      <family val="2"/>
      <charset val="134"/>
    </font>
    <font>
      <b/>
      <sz val="20"/>
      <color theme="0"/>
      <name val="微软雅黑"/>
      <family val="2"/>
      <charset val="134"/>
    </font>
    <font>
      <b/>
      <sz val="22"/>
      <color theme="0"/>
      <name val="微软雅黑"/>
      <family val="2"/>
      <charset val="134"/>
    </font>
    <font>
      <b/>
      <sz val="24"/>
      <color theme="0"/>
      <name val="微软雅黑"/>
      <family val="2"/>
      <charset val="134"/>
    </font>
    <font>
      <b/>
      <sz val="36"/>
      <color theme="0"/>
      <name val="微软雅黑"/>
      <family val="2"/>
      <charset val="134"/>
    </font>
    <font>
      <b/>
      <sz val="16"/>
      <color rgb="FFFFFFFF"/>
      <name val="微软雅黑"/>
      <family val="2"/>
      <charset val="134"/>
    </font>
    <font>
      <b/>
      <sz val="16"/>
      <color rgb="FF000000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sz val="16"/>
      <name val="微软雅黑"/>
      <family val="2"/>
      <charset val="134"/>
    </font>
    <font>
      <sz val="24"/>
      <name val="微软雅黑"/>
      <family val="2"/>
      <charset val="134"/>
    </font>
    <font>
      <sz val="24"/>
      <color theme="1"/>
      <name val="宋体"/>
      <family val="3"/>
      <charset val="134"/>
      <scheme val="minor"/>
    </font>
    <font>
      <sz val="20"/>
      <color theme="1"/>
      <name val="微软雅黑"/>
      <family val="2"/>
      <charset val="134"/>
    </font>
    <font>
      <b/>
      <sz val="20"/>
      <name val="微软雅黑"/>
      <family val="2"/>
      <charset val="134"/>
    </font>
    <font>
      <sz val="24"/>
      <color theme="1"/>
      <name val="微软雅黑"/>
      <family val="2"/>
      <charset val="134"/>
    </font>
    <font>
      <b/>
      <sz val="24"/>
      <color theme="1"/>
      <name val="微软雅黑"/>
      <family val="2"/>
      <charset val="134"/>
    </font>
    <font>
      <b/>
      <sz val="24"/>
      <color rgb="FF000000"/>
      <name val="微软雅黑"/>
      <family val="2"/>
      <charset val="134"/>
    </font>
    <font>
      <b/>
      <sz val="22"/>
      <name val="微软雅黑"/>
      <family val="2"/>
      <charset val="134"/>
    </font>
    <font>
      <sz val="10"/>
      <color rgb="FF000000"/>
      <name val="Microsoft YaHei"/>
      <charset val="134"/>
    </font>
    <font>
      <b/>
      <sz val="11"/>
      <color rgb="FFFFFFFF"/>
      <name val="微软雅黑"/>
      <family val="2"/>
      <charset val="134"/>
    </font>
    <font>
      <b/>
      <sz val="26"/>
      <color rgb="FFFFFFFF"/>
      <name val="微软雅黑"/>
      <family val="2"/>
      <charset val="134"/>
    </font>
    <font>
      <b/>
      <sz val="14"/>
      <color rgb="FFFFFFFF"/>
      <name val="微软雅黑"/>
      <family val="2"/>
    </font>
    <font>
      <b/>
      <sz val="11"/>
      <name val="微软雅黑"/>
      <family val="2"/>
      <charset val="134"/>
    </font>
    <font>
      <b/>
      <sz val="10"/>
      <color rgb="FFFFFFFF"/>
      <name val="微软雅黑"/>
      <family val="2"/>
    </font>
    <font>
      <b/>
      <sz val="9"/>
      <color rgb="FF1F2329"/>
      <name val="微软雅黑"/>
      <family val="2"/>
      <charset val="134"/>
    </font>
    <font>
      <b/>
      <sz val="10"/>
      <color rgb="FF1F2329"/>
      <name val="微软雅黑"/>
      <family val="2"/>
      <charset val="134"/>
    </font>
    <font>
      <sz val="9"/>
      <color rgb="FF1F2329"/>
      <name val="微软雅黑"/>
      <family val="2"/>
      <charset val="134"/>
    </font>
    <font>
      <sz val="10"/>
      <color rgb="FF1F2329"/>
      <name val="微软雅黑"/>
      <family val="2"/>
      <charset val="134"/>
    </font>
    <font>
      <b/>
      <sz val="11"/>
      <color rgb="FF00000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sz val="10"/>
      <name val="微软雅黑"/>
      <family val="2"/>
      <charset val="134"/>
    </font>
    <font>
      <sz val="10"/>
      <color indexed="8"/>
      <name val="微软雅黑"/>
      <family val="2"/>
      <charset val="134"/>
    </font>
    <font>
      <b/>
      <sz val="10"/>
      <color rgb="FFFFFFFF"/>
      <name val="宋体"/>
      <family val="3"/>
      <charset val="134"/>
      <scheme val="minor"/>
    </font>
    <font>
      <sz val="10"/>
      <color theme="8" tint="-0.249977111117893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b/>
      <sz val="11"/>
      <color theme="0"/>
      <name val="宋体"/>
      <family val="3"/>
      <charset val="134"/>
      <scheme val="minor"/>
    </font>
    <font>
      <b/>
      <sz val="10"/>
      <color theme="1"/>
      <name val="微软雅黑"/>
      <family val="2"/>
      <charset val="134"/>
    </font>
    <font>
      <sz val="13"/>
      <color theme="1"/>
      <name val="宋体"/>
      <family val="3"/>
      <charset val="134"/>
      <scheme val="minor"/>
    </font>
    <font>
      <sz val="11"/>
      <color rgb="FF000000"/>
      <name val="Calibri"/>
      <family val="2"/>
    </font>
    <font>
      <sz val="11"/>
      <color rgb="FF242424"/>
      <name val="DengXian"/>
      <family val="1"/>
    </font>
    <font>
      <b/>
      <sz val="16"/>
      <color rgb="FFFFFFFF"/>
      <name val="微软雅黑"/>
      <family val="2"/>
    </font>
    <font>
      <b/>
      <sz val="10"/>
      <name val="微软雅黑"/>
      <family val="2"/>
      <charset val="134"/>
    </font>
    <font>
      <b/>
      <sz val="20"/>
      <color rgb="FFFFFFFF"/>
      <name val="微软雅黑"/>
      <family val="2"/>
      <charset val="134"/>
    </font>
    <font>
      <sz val="16"/>
      <color rgb="FF000000"/>
      <name val="微软雅黑"/>
      <family val="2"/>
      <charset val="134"/>
    </font>
    <font>
      <sz val="18"/>
      <color rgb="FF000000"/>
      <name val="微软雅黑"/>
      <family val="2"/>
      <charset val="134"/>
    </font>
    <font>
      <b/>
      <sz val="12"/>
      <name val="微软雅黑"/>
      <family val="2"/>
    </font>
    <font>
      <b/>
      <sz val="22"/>
      <name val="微软雅黑"/>
      <family val="2"/>
    </font>
    <font>
      <b/>
      <sz val="18"/>
      <name val="微软雅黑"/>
      <family val="2"/>
    </font>
    <font>
      <b/>
      <sz val="9"/>
      <color rgb="FFFFFFFF"/>
      <name val="微软雅黑"/>
      <family val="2"/>
      <charset val="134"/>
    </font>
    <font>
      <b/>
      <sz val="12"/>
      <color rgb="FF000000"/>
      <name val="微软雅黑"/>
      <family val="2"/>
      <charset val="134"/>
    </font>
    <font>
      <b/>
      <sz val="14"/>
      <name val="微软雅黑"/>
      <family val="2"/>
      <charset val="134"/>
    </font>
    <font>
      <b/>
      <sz val="20"/>
      <name val="微软雅黑"/>
      <family val="2"/>
    </font>
    <font>
      <sz val="14"/>
      <color rgb="FF000000"/>
      <name val="微软雅黑"/>
      <family val="2"/>
      <charset val="134"/>
    </font>
    <font>
      <b/>
      <sz val="11"/>
      <color rgb="FFFFFFFF"/>
      <name val="Microsoft YaHei Light"/>
      <family val="2"/>
      <charset val="134"/>
    </font>
    <font>
      <sz val="11"/>
      <color theme="0"/>
      <name val="Microsoft YaHei Light"/>
      <family val="2"/>
      <charset val="134"/>
    </font>
    <font>
      <sz val="11"/>
      <color rgb="FF000000"/>
      <name val="Microsoft YaHei Light"/>
      <family val="2"/>
      <charset val="134"/>
    </font>
    <font>
      <sz val="11"/>
      <color rgb="FFFFFFFF"/>
      <name val="Microsoft YaHei Light"/>
      <family val="2"/>
      <charset val="134"/>
    </font>
    <font>
      <sz val="11"/>
      <name val="Microsoft YaHei Light"/>
      <family val="2"/>
      <charset val="134"/>
    </font>
  </fonts>
  <fills count="57">
    <fill>
      <patternFill patternType="none"/>
    </fill>
    <fill>
      <patternFill patternType="gray125"/>
    </fill>
    <fill>
      <patternFill patternType="solid">
        <fgColor rgb="FF767DE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767DE4"/>
        <bgColor rgb="FF767DE4"/>
      </patternFill>
    </fill>
    <fill>
      <patternFill patternType="solid">
        <fgColor theme="0" tint="-0.34998626667073579"/>
        <bgColor rgb="FF767DE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2060"/>
        <bgColor rgb="FF767DE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/>
        <bgColor rgb="FF767DE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095F6"/>
        <bgColor rgb="FF000000"/>
      </patternFill>
    </fill>
    <fill>
      <patternFill patternType="solid">
        <fgColor rgb="FF9095F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/>
        <bgColor rgb="FF767DE4"/>
      </patternFill>
    </fill>
    <fill>
      <patternFill patternType="solid">
        <fgColor theme="6" tint="0.79998168889431442"/>
        <bgColor rgb="FF767DE4"/>
      </patternFill>
    </fill>
    <fill>
      <patternFill patternType="solid">
        <fgColor theme="0"/>
        <bgColor rgb="FF767DE4"/>
      </patternFill>
    </fill>
    <fill>
      <patternFill patternType="solid">
        <fgColor rgb="FFE8F1F5"/>
        <bgColor indexed="64"/>
      </patternFill>
    </fill>
    <fill>
      <patternFill patternType="solid">
        <fgColor rgb="FFE8F1F5"/>
        <bgColor rgb="FF767DE4"/>
      </patternFill>
    </fill>
    <fill>
      <patternFill patternType="solid">
        <fgColor rgb="FFFAFAFA"/>
        <bgColor indexed="64"/>
      </patternFill>
    </fill>
    <fill>
      <patternFill patternType="solid">
        <fgColor rgb="FFFAFAFA"/>
        <bgColor theme="4" tint="0.79998168889431442"/>
      </patternFill>
    </fill>
    <fill>
      <patternFill patternType="solid">
        <fgColor rgb="FFE8F1F5"/>
        <bgColor theme="4" tint="0.79998168889431442"/>
      </patternFill>
    </fill>
    <fill>
      <patternFill patternType="solid">
        <fgColor rgb="FF004A7C"/>
        <bgColor indexed="64"/>
      </patternFill>
    </fill>
    <fill>
      <patternFill patternType="solid">
        <fgColor rgb="FF004A7C"/>
        <bgColor rgb="FF767DE4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AFAFA"/>
        <bgColor rgb="FF767DE4"/>
      </patternFill>
    </fill>
    <fill>
      <patternFill patternType="solid">
        <fgColor rgb="FFCEDBE4"/>
        <bgColor rgb="FF767DE4"/>
      </patternFill>
    </fill>
    <fill>
      <patternFill patternType="solid">
        <fgColor rgb="FF004A7C"/>
        <bgColor rgb="FF000000"/>
      </patternFill>
    </fill>
    <fill>
      <patternFill patternType="solid">
        <fgColor rgb="FFFFFF00"/>
        <bgColor rgb="FF767DE4"/>
      </patternFill>
    </fill>
    <fill>
      <patternFill patternType="solid">
        <fgColor rgb="FF92D050"/>
        <bgColor rgb="FF767DE4"/>
      </patternFill>
    </fill>
    <fill>
      <patternFill patternType="solid">
        <fgColor rgb="FFD9E1F4"/>
        <bgColor rgb="FFD9E1F4"/>
      </patternFill>
    </fill>
    <fill>
      <patternFill patternType="solid">
        <fgColor rgb="FFF2BA02"/>
        <bgColor rgb="FF000000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EEAD"/>
        <bgColor indexed="64"/>
      </patternFill>
    </fill>
    <fill>
      <patternFill patternType="solid">
        <fgColor rgb="FFE5F6FF"/>
        <bgColor indexed="64"/>
      </patternFill>
    </fill>
    <fill>
      <patternFill patternType="solid">
        <fgColor rgb="FF98D7B6"/>
        <bgColor indexed="64"/>
      </patternFill>
    </fill>
    <fill>
      <patternFill patternType="solid">
        <fgColor rgb="FFDEE0E3"/>
        <bgColor indexed="64"/>
      </patternFill>
    </fill>
    <fill>
      <patternFill patternType="solid">
        <fgColor rgb="FFFFF258"/>
        <bgColor indexed="64"/>
      </patternFill>
    </fill>
    <fill>
      <patternFill patternType="solid">
        <fgColor rgb="FF34C724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4" tint="0.79995117038483843"/>
        <bgColor theme="4" tint="0.79995117038483843"/>
      </patternFill>
    </fill>
    <fill>
      <patternFill patternType="solid">
        <fgColor rgb="FF92D050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0000"/>
        <bgColor rgb="FF767DE4"/>
      </patternFill>
    </fill>
    <fill>
      <patternFill patternType="solid">
        <fgColor rgb="FF0070C0"/>
        <bgColor rgb="FF767DE4"/>
      </patternFill>
    </fill>
    <fill>
      <patternFill patternType="solid">
        <fgColor rgb="FFFFC000"/>
        <bgColor rgb="FF767DE4"/>
      </patternFill>
    </fill>
    <fill>
      <patternFill patternType="solid">
        <fgColor theme="0" tint="-0.14999847407452621"/>
        <bgColor rgb="FF767DE4"/>
      </patternFill>
    </fill>
    <fill>
      <patternFill patternType="solid">
        <fgColor theme="6" tint="0.39997558519241921"/>
        <bgColor rgb="FF767DE4"/>
      </patternFill>
    </fill>
    <fill>
      <patternFill patternType="solid">
        <fgColor theme="0" tint="-0.14999847407452621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DEE0E3"/>
      </left>
      <right style="thin">
        <color rgb="FFDEE0E3"/>
      </right>
      <top style="thin">
        <color rgb="FFDEE0E3"/>
      </top>
      <bottom style="thin">
        <color rgb="FFDEE0E3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DEE0E3"/>
      </bottom>
      <diagonal/>
    </border>
    <border>
      <left style="thin">
        <color rgb="FFDEE0E3"/>
      </left>
      <right style="thin">
        <color rgb="FFDEE0E3"/>
      </right>
      <top style="thin">
        <color rgb="FFDEE0E3"/>
      </top>
      <bottom style="thin">
        <color rgb="FF9BC2E6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 style="thin">
        <color theme="4"/>
      </left>
      <right/>
      <top style="thin">
        <color theme="1"/>
      </top>
      <bottom/>
      <diagonal/>
    </border>
    <border>
      <left/>
      <right style="thin">
        <color theme="4"/>
      </right>
      <top style="thin">
        <color theme="1"/>
      </top>
      <bottom/>
      <diagonal/>
    </border>
    <border>
      <left style="thin">
        <color theme="4"/>
      </left>
      <right/>
      <top style="thin">
        <color theme="4" tint="0.39994506668294322"/>
      </top>
      <bottom/>
      <diagonal/>
    </border>
    <border>
      <left/>
      <right/>
      <top style="thin">
        <color theme="4" tint="0.39994506668294322"/>
      </top>
      <bottom/>
      <diagonal/>
    </border>
    <border>
      <left/>
      <right style="thin">
        <color theme="4"/>
      </right>
      <top style="thin">
        <color theme="4" tint="0.39994506668294322"/>
      </top>
      <bottom/>
      <diagonal/>
    </border>
    <border>
      <left style="thin">
        <color theme="4"/>
      </left>
      <right/>
      <top style="thin">
        <color theme="4" tint="0.39994506668294322"/>
      </top>
      <bottom style="thin">
        <color theme="4"/>
      </bottom>
      <diagonal/>
    </border>
    <border>
      <left/>
      <right/>
      <top style="thin">
        <color theme="1"/>
      </top>
      <bottom style="thin">
        <color theme="4"/>
      </bottom>
      <diagonal/>
    </border>
    <border>
      <left/>
      <right/>
      <top style="thin">
        <color theme="4" tint="0.39994506668294322"/>
      </top>
      <bottom style="thin">
        <color theme="1"/>
      </bottom>
      <diagonal/>
    </border>
    <border>
      <left/>
      <right style="thin">
        <color theme="4"/>
      </right>
      <top style="thin">
        <color theme="4" tint="0.39994506668294322"/>
      </top>
      <bottom style="thin">
        <color theme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</borders>
  <cellStyleXfs count="6">
    <xf numFmtId="0" fontId="0" fillId="0" borderId="0">
      <alignment vertical="center"/>
    </xf>
    <xf numFmtId="9" fontId="5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3" fillId="0" borderId="0">
      <alignment vertical="center"/>
    </xf>
    <xf numFmtId="9" fontId="3" fillId="0" borderId="0" applyFont="0" applyFill="0" applyBorder="0" applyAlignment="0" applyProtection="0">
      <alignment vertical="center"/>
    </xf>
  </cellStyleXfs>
  <cellXfs count="449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3" fillId="0" borderId="0" xfId="0" applyFont="1">
      <alignment vertical="center"/>
    </xf>
    <xf numFmtId="0" fontId="3" fillId="3" borderId="0" xfId="0" applyFont="1" applyFill="1">
      <alignment vertical="center"/>
    </xf>
    <xf numFmtId="22" fontId="0" fillId="0" borderId="0" xfId="0" applyNumberFormat="1">
      <alignment vertical="center"/>
    </xf>
    <xf numFmtId="0" fontId="4" fillId="3" borderId="0" xfId="0" applyFont="1" applyFill="1">
      <alignment vertical="center"/>
    </xf>
    <xf numFmtId="0" fontId="3" fillId="0" borderId="0" xfId="4">
      <alignment vertical="center"/>
    </xf>
    <xf numFmtId="0" fontId="3" fillId="0" borderId="0" xfId="0" applyFont="1" applyAlignment="1">
      <alignment horizontal="center" vertical="center"/>
    </xf>
    <xf numFmtId="179" fontId="0" fillId="0" borderId="0" xfId="0" applyNumberFormat="1">
      <alignment vertical="center"/>
    </xf>
    <xf numFmtId="1" fontId="19" fillId="21" borderId="0" xfId="2" applyNumberFormat="1" applyFont="1" applyFill="1" applyAlignment="1">
      <alignment horizontal="center" vertical="center" wrapText="1"/>
    </xf>
    <xf numFmtId="0" fontId="22" fillId="0" borderId="0" xfId="2" applyFont="1" applyAlignment="1">
      <alignment horizontal="center" vertical="center"/>
    </xf>
    <xf numFmtId="0" fontId="23" fillId="0" borderId="0" xfId="0" applyFont="1">
      <alignment vertical="center"/>
    </xf>
    <xf numFmtId="10" fontId="22" fillId="0" borderId="0" xfId="2" applyNumberFormat="1" applyFont="1" applyAlignment="1">
      <alignment horizontal="center" vertical="center"/>
    </xf>
    <xf numFmtId="0" fontId="19" fillId="10" borderId="0" xfId="2" applyFont="1" applyFill="1" applyAlignment="1">
      <alignment horizontal="center" vertical="center"/>
    </xf>
    <xf numFmtId="0" fontId="19" fillId="0" borderId="0" xfId="2" applyFont="1" applyAlignment="1">
      <alignment horizontal="center" vertical="center" wrapText="1"/>
    </xf>
    <xf numFmtId="176" fontId="19" fillId="0" borderId="0" xfId="1" applyNumberFormat="1" applyFont="1" applyBorder="1" applyAlignment="1">
      <alignment horizontal="center" vertical="center" wrapText="1"/>
    </xf>
    <xf numFmtId="1" fontId="19" fillId="0" borderId="0" xfId="2" applyNumberFormat="1" applyFont="1" applyAlignment="1">
      <alignment horizontal="center" vertical="center" wrapText="1"/>
    </xf>
    <xf numFmtId="0" fontId="19" fillId="11" borderId="0" xfId="2" applyFont="1" applyFill="1" applyAlignment="1">
      <alignment horizontal="center" vertical="center"/>
    </xf>
    <xf numFmtId="0" fontId="19" fillId="12" borderId="0" xfId="2" applyFont="1" applyFill="1" applyAlignment="1">
      <alignment horizontal="center" vertical="center"/>
    </xf>
    <xf numFmtId="1" fontId="22" fillId="0" borderId="0" xfId="2" applyNumberFormat="1" applyFont="1" applyAlignment="1">
      <alignment horizontal="center" vertical="center" wrapText="1"/>
    </xf>
    <xf numFmtId="176" fontId="22" fillId="0" borderId="0" xfId="1" applyNumberFormat="1" applyFont="1" applyBorder="1" applyAlignment="1">
      <alignment horizontal="center" vertical="center"/>
    </xf>
    <xf numFmtId="9" fontId="22" fillId="0" borderId="0" xfId="1" applyFont="1" applyBorder="1" applyAlignment="1">
      <alignment horizontal="center" vertical="center"/>
    </xf>
    <xf numFmtId="180" fontId="22" fillId="0" borderId="0" xfId="2" applyNumberFormat="1" applyFont="1" applyAlignment="1">
      <alignment horizontal="center" vertical="center"/>
    </xf>
    <xf numFmtId="177" fontId="22" fillId="0" borderId="0" xfId="2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4" fillId="6" borderId="0" xfId="2" applyFont="1" applyFill="1" applyAlignment="1">
      <alignment horizontal="center" vertical="center" wrapText="1"/>
    </xf>
    <xf numFmtId="0" fontId="19" fillId="20" borderId="0" xfId="2" applyFont="1" applyFill="1" applyAlignment="1">
      <alignment horizontal="center" vertical="center" wrapText="1"/>
    </xf>
    <xf numFmtId="0" fontId="27" fillId="10" borderId="0" xfId="2" applyFont="1" applyFill="1" applyAlignment="1">
      <alignment horizontal="center" vertical="center"/>
    </xf>
    <xf numFmtId="0" fontId="26" fillId="14" borderId="0" xfId="2" applyFont="1" applyFill="1" applyAlignment="1">
      <alignment horizontal="center" vertical="center"/>
    </xf>
    <xf numFmtId="0" fontId="9" fillId="7" borderId="0" xfId="2" applyFont="1" applyFill="1" applyAlignment="1">
      <alignment horizontal="center" vertical="center" wrapText="1"/>
    </xf>
    <xf numFmtId="1" fontId="9" fillId="7" borderId="0" xfId="2" applyNumberFormat="1" applyFont="1" applyFill="1" applyAlignment="1">
      <alignment horizontal="center" vertical="center" wrapText="1"/>
    </xf>
    <xf numFmtId="0" fontId="22" fillId="15" borderId="0" xfId="2" applyFont="1" applyFill="1" applyAlignment="1">
      <alignment horizontal="center" vertical="center"/>
    </xf>
    <xf numFmtId="0" fontId="22" fillId="5" borderId="0" xfId="2" applyFont="1" applyFill="1" applyAlignment="1">
      <alignment horizontal="center" vertical="center"/>
    </xf>
    <xf numFmtId="182" fontId="18" fillId="16" borderId="0" xfId="0" applyNumberFormat="1" applyFont="1" applyFill="1" applyAlignment="1">
      <alignment horizontal="center" vertical="center"/>
    </xf>
    <xf numFmtId="176" fontId="24" fillId="9" borderId="0" xfId="1" applyNumberFormat="1" applyFont="1" applyFill="1" applyBorder="1" applyAlignment="1">
      <alignment horizontal="center" vertical="center" wrapText="1"/>
    </xf>
    <xf numFmtId="182" fontId="17" fillId="16" borderId="0" xfId="0" applyNumberFormat="1" applyFont="1" applyFill="1" applyAlignment="1">
      <alignment horizontal="center" vertical="center"/>
    </xf>
    <xf numFmtId="176" fontId="28" fillId="8" borderId="0" xfId="1" applyNumberFormat="1" applyFont="1" applyFill="1" applyBorder="1" applyAlignment="1">
      <alignment horizontal="center" vertical="center"/>
    </xf>
    <xf numFmtId="177" fontId="9" fillId="7" borderId="0" xfId="2" applyNumberFormat="1" applyFont="1" applyFill="1" applyAlignment="1">
      <alignment horizontal="center" vertical="center" wrapText="1"/>
    </xf>
    <xf numFmtId="177" fontId="19" fillId="21" borderId="0" xfId="2" applyNumberFormat="1" applyFont="1" applyFill="1" applyAlignment="1">
      <alignment horizontal="center" vertical="center" wrapText="1"/>
    </xf>
    <xf numFmtId="177" fontId="19" fillId="0" borderId="0" xfId="2" applyNumberFormat="1" applyFont="1" applyAlignment="1">
      <alignment horizontal="center" vertical="center" wrapText="1"/>
    </xf>
    <xf numFmtId="0" fontId="9" fillId="27" borderId="0" xfId="2" applyFont="1" applyFill="1" applyAlignment="1">
      <alignment horizontal="center" vertical="center"/>
    </xf>
    <xf numFmtId="14" fontId="9" fillId="27" borderId="0" xfId="2" applyNumberFormat="1" applyFont="1" applyFill="1" applyAlignment="1">
      <alignment horizontal="center" vertical="center"/>
    </xf>
    <xf numFmtId="0" fontId="9" fillId="27" borderId="0" xfId="4" applyFont="1" applyFill="1" applyAlignment="1">
      <alignment horizontal="center" vertical="center" wrapText="1"/>
    </xf>
    <xf numFmtId="0" fontId="9" fillId="28" borderId="0" xfId="2" applyFont="1" applyFill="1" applyAlignment="1">
      <alignment horizontal="center" vertical="center" wrapText="1"/>
    </xf>
    <xf numFmtId="0" fontId="26" fillId="24" borderId="0" xfId="2" applyFont="1" applyFill="1" applyAlignment="1">
      <alignment horizontal="center" vertical="center"/>
    </xf>
    <xf numFmtId="10" fontId="26" fillId="24" borderId="0" xfId="2" applyNumberFormat="1" applyFont="1" applyFill="1" applyAlignment="1">
      <alignment horizontal="center" vertical="center"/>
    </xf>
    <xf numFmtId="0" fontId="31" fillId="24" borderId="0" xfId="4" applyFont="1" applyFill="1" applyAlignment="1">
      <alignment horizontal="center" vertical="center"/>
    </xf>
    <xf numFmtId="1" fontId="26" fillId="24" borderId="0" xfId="2" applyNumberFormat="1" applyFont="1" applyFill="1" applyAlignment="1">
      <alignment horizontal="center" vertical="center" wrapText="1"/>
    </xf>
    <xf numFmtId="176" fontId="26" fillId="24" borderId="0" xfId="1" applyNumberFormat="1" applyFont="1" applyFill="1" applyBorder="1" applyAlignment="1">
      <alignment horizontal="center" vertical="center"/>
    </xf>
    <xf numFmtId="0" fontId="26" fillId="24" borderId="0" xfId="1" applyNumberFormat="1" applyFont="1" applyFill="1" applyBorder="1" applyAlignment="1">
      <alignment horizontal="center" vertical="center"/>
    </xf>
    <xf numFmtId="0" fontId="26" fillId="22" borderId="0" xfId="2" applyFont="1" applyFill="1" applyAlignment="1">
      <alignment horizontal="center" vertical="center"/>
    </xf>
    <xf numFmtId="10" fontId="26" fillId="22" borderId="0" xfId="2" applyNumberFormat="1" applyFont="1" applyFill="1" applyAlignment="1">
      <alignment horizontal="center" vertical="center"/>
    </xf>
    <xf numFmtId="0" fontId="31" fillId="22" borderId="0" xfId="4" applyFont="1" applyFill="1" applyAlignment="1">
      <alignment horizontal="center" vertical="center"/>
    </xf>
    <xf numFmtId="1" fontId="26" fillId="22" borderId="0" xfId="2" applyNumberFormat="1" applyFont="1" applyFill="1" applyAlignment="1">
      <alignment horizontal="center" vertical="center" wrapText="1"/>
    </xf>
    <xf numFmtId="176" fontId="26" fillId="22" borderId="0" xfId="1" applyNumberFormat="1" applyFont="1" applyFill="1" applyBorder="1" applyAlignment="1">
      <alignment horizontal="center" vertical="center"/>
    </xf>
    <xf numFmtId="0" fontId="31" fillId="25" borderId="0" xfId="4" applyFont="1" applyFill="1" applyAlignment="1">
      <alignment horizontal="center" vertical="center"/>
    </xf>
    <xf numFmtId="0" fontId="31" fillId="26" borderId="0" xfId="4" applyFont="1" applyFill="1" applyAlignment="1">
      <alignment horizontal="center" vertical="center"/>
    </xf>
    <xf numFmtId="0" fontId="29" fillId="24" borderId="0" xfId="4" applyFont="1" applyFill="1">
      <alignment vertical="center"/>
    </xf>
    <xf numFmtId="0" fontId="32" fillId="24" borderId="0" xfId="0" applyFont="1" applyFill="1" applyAlignment="1">
      <alignment horizontal="center" vertical="center"/>
    </xf>
    <xf numFmtId="0" fontId="33" fillId="24" borderId="0" xfId="0" applyFont="1" applyFill="1" applyAlignment="1">
      <alignment horizontal="center" vertical="center"/>
    </xf>
    <xf numFmtId="0" fontId="29" fillId="22" borderId="0" xfId="4" applyFont="1" applyFill="1">
      <alignment vertical="center"/>
    </xf>
    <xf numFmtId="0" fontId="32" fillId="22" borderId="0" xfId="0" applyFont="1" applyFill="1" applyAlignment="1">
      <alignment horizontal="center" vertical="center"/>
    </xf>
    <xf numFmtId="0" fontId="33" fillId="22" borderId="0" xfId="0" applyFont="1" applyFill="1" applyAlignment="1">
      <alignment horizontal="center" vertical="center"/>
    </xf>
    <xf numFmtId="49" fontId="31" fillId="24" borderId="0" xfId="4" applyNumberFormat="1" applyFont="1" applyFill="1" applyAlignment="1">
      <alignment horizontal="center" vertical="center"/>
    </xf>
    <xf numFmtId="49" fontId="31" fillId="26" borderId="0" xfId="4" applyNumberFormat="1" applyFont="1" applyFill="1" applyAlignment="1">
      <alignment horizontal="center" vertical="center"/>
    </xf>
    <xf numFmtId="49" fontId="29" fillId="22" borderId="0" xfId="0" applyNumberFormat="1" applyFont="1" applyFill="1" applyAlignment="1">
      <alignment horizontal="center" vertical="center"/>
    </xf>
    <xf numFmtId="49" fontId="29" fillId="24" borderId="0" xfId="0" applyNumberFormat="1" applyFont="1" applyFill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0" fontId="39" fillId="6" borderId="0" xfId="2" applyFont="1" applyFill="1" applyAlignment="1">
      <alignment horizontal="center" vertical="center" wrapText="1"/>
    </xf>
    <xf numFmtId="182" fontId="34" fillId="16" borderId="0" xfId="0" applyNumberFormat="1" applyFont="1" applyFill="1" applyAlignment="1">
      <alignment horizontal="center" vertical="center"/>
    </xf>
    <xf numFmtId="182" fontId="34" fillId="29" borderId="0" xfId="0" applyNumberFormat="1" applyFont="1" applyFill="1" applyAlignment="1">
      <alignment horizontal="center" vertical="center"/>
    </xf>
    <xf numFmtId="0" fontId="41" fillId="0" borderId="4" xfId="0" applyFont="1" applyBorder="1" applyAlignment="1">
      <alignment horizontal="center" vertical="center"/>
    </xf>
    <xf numFmtId="0" fontId="42" fillId="5" borderId="4" xfId="0" applyFont="1" applyFill="1" applyBorder="1" applyAlignment="1">
      <alignment horizontal="center" vertical="center"/>
    </xf>
    <xf numFmtId="0" fontId="41" fillId="5" borderId="4" xfId="0" applyFont="1" applyFill="1" applyBorder="1" applyAlignment="1">
      <alignment horizontal="center" vertical="center"/>
    </xf>
    <xf numFmtId="176" fontId="41" fillId="0" borderId="4" xfId="1" applyNumberFormat="1" applyFont="1" applyBorder="1" applyAlignment="1">
      <alignment horizontal="center" vertical="center"/>
    </xf>
    <xf numFmtId="177" fontId="43" fillId="21" borderId="4" xfId="2" applyNumberFormat="1" applyFont="1" applyFill="1" applyBorder="1" applyAlignment="1">
      <alignment horizontal="center" vertical="center" wrapText="1"/>
    </xf>
    <xf numFmtId="1" fontId="37" fillId="6" borderId="0" xfId="2" applyNumberFormat="1" applyFont="1" applyFill="1" applyAlignment="1">
      <alignment horizontal="center" vertical="center" wrapText="1"/>
    </xf>
    <xf numFmtId="9" fontId="44" fillId="5" borderId="3" xfId="5" applyFont="1" applyFill="1" applyBorder="1" applyAlignment="1">
      <alignment horizontal="center" vertical="center"/>
    </xf>
    <xf numFmtId="0" fontId="45" fillId="0" borderId="0" xfId="0" applyFont="1">
      <alignment vertical="center"/>
    </xf>
    <xf numFmtId="1" fontId="46" fillId="5" borderId="4" xfId="0" applyNumberFormat="1" applyFont="1" applyFill="1" applyBorder="1" applyAlignment="1">
      <alignment horizontal="center" vertical="center"/>
    </xf>
    <xf numFmtId="0" fontId="40" fillId="30" borderId="0" xfId="2" applyFont="1" applyFill="1" applyAlignment="1">
      <alignment horizontal="center" vertical="center" wrapText="1"/>
    </xf>
    <xf numFmtId="0" fontId="40" fillId="23" borderId="0" xfId="2" applyFont="1" applyFill="1" applyAlignment="1">
      <alignment horizontal="center" vertical="center" wrapText="1"/>
    </xf>
    <xf numFmtId="176" fontId="40" fillId="30" borderId="0" xfId="1" applyNumberFormat="1" applyFont="1" applyFill="1" applyBorder="1" applyAlignment="1">
      <alignment horizontal="center" vertical="center" wrapText="1"/>
    </xf>
    <xf numFmtId="9" fontId="40" fillId="23" borderId="0" xfId="1" applyFont="1" applyFill="1" applyBorder="1" applyAlignment="1">
      <alignment horizontal="center" vertical="center" wrapText="1"/>
    </xf>
    <xf numFmtId="9" fontId="40" fillId="30" borderId="0" xfId="1" applyFont="1" applyFill="1" applyBorder="1" applyAlignment="1">
      <alignment horizontal="center" vertical="center" wrapText="1"/>
    </xf>
    <xf numFmtId="0" fontId="39" fillId="28" borderId="0" xfId="2" applyFont="1" applyFill="1" applyAlignment="1">
      <alignment horizontal="center" vertical="center" wrapText="1"/>
    </xf>
    <xf numFmtId="176" fontId="39" fillId="28" borderId="0" xfId="1" applyNumberFormat="1" applyFont="1" applyFill="1" applyBorder="1" applyAlignment="1">
      <alignment horizontal="center" vertical="center" wrapText="1"/>
    </xf>
    <xf numFmtId="182" fontId="39" fillId="32" borderId="0" xfId="0" applyNumberFormat="1" applyFont="1" applyFill="1" applyAlignment="1">
      <alignment horizontal="center" vertical="center"/>
    </xf>
    <xf numFmtId="0" fontId="47" fillId="33" borderId="0" xfId="2" applyFont="1" applyFill="1" applyAlignment="1">
      <alignment horizontal="center" vertical="center" wrapText="1"/>
    </xf>
    <xf numFmtId="0" fontId="48" fillId="15" borderId="4" xfId="0" applyFont="1" applyFill="1" applyBorder="1" applyAlignment="1">
      <alignment horizontal="center" vertical="center"/>
    </xf>
    <xf numFmtId="0" fontId="49" fillId="15" borderId="4" xfId="0" applyFont="1" applyFill="1" applyBorder="1" applyAlignment="1">
      <alignment horizontal="center" vertical="center"/>
    </xf>
    <xf numFmtId="1" fontId="48" fillId="15" borderId="4" xfId="0" applyNumberFormat="1" applyFont="1" applyFill="1" applyBorder="1" applyAlignment="1">
      <alignment horizontal="center" vertical="center"/>
    </xf>
    <xf numFmtId="0" fontId="50" fillId="33" borderId="0" xfId="2" applyFont="1" applyFill="1" applyAlignment="1">
      <alignment horizontal="center" vertical="center" wrapText="1"/>
    </xf>
    <xf numFmtId="43" fontId="0" fillId="0" borderId="0" xfId="0" applyNumberFormat="1">
      <alignment vertical="center"/>
    </xf>
    <xf numFmtId="184" fontId="0" fillId="0" borderId="0" xfId="0" applyNumberFormat="1">
      <alignment vertical="center"/>
    </xf>
    <xf numFmtId="185" fontId="0" fillId="0" borderId="0" xfId="0" applyNumberFormat="1">
      <alignment vertical="center"/>
    </xf>
    <xf numFmtId="9" fontId="0" fillId="0" borderId="0" xfId="1" applyFont="1">
      <alignment vertical="center"/>
    </xf>
    <xf numFmtId="0" fontId="10" fillId="6" borderId="0" xfId="2" applyFont="1" applyFill="1" applyAlignment="1">
      <alignment horizontal="center" vertical="center" wrapText="1"/>
    </xf>
    <xf numFmtId="176" fontId="20" fillId="18" borderId="0" xfId="1" applyNumberFormat="1" applyFont="1" applyFill="1" applyBorder="1" applyAlignment="1">
      <alignment horizontal="center" vertical="center" wrapText="1"/>
    </xf>
    <xf numFmtId="176" fontId="18" fillId="0" borderId="0" xfId="1" applyNumberFormat="1" applyFont="1" applyBorder="1" applyAlignment="1">
      <alignment horizontal="center" vertical="center"/>
    </xf>
    <xf numFmtId="0" fontId="8" fillId="0" borderId="0" xfId="2" applyFont="1" applyAlignment="1">
      <alignment horizontal="center" vertical="center"/>
    </xf>
    <xf numFmtId="0" fontId="10" fillId="9" borderId="0" xfId="2" applyFont="1" applyFill="1" applyAlignment="1">
      <alignment horizontal="center" vertical="center" wrapText="1"/>
    </xf>
    <xf numFmtId="9" fontId="18" fillId="0" borderId="0" xfId="1" applyFont="1" applyBorder="1" applyAlignment="1">
      <alignment horizontal="center" vertical="center"/>
    </xf>
    <xf numFmtId="176" fontId="6" fillId="6" borderId="0" xfId="1" applyNumberFormat="1" applyFont="1" applyFill="1" applyBorder="1" applyAlignment="1">
      <alignment horizontal="left" vertical="center" wrapText="1"/>
    </xf>
    <xf numFmtId="176" fontId="20" fillId="37" borderId="0" xfId="1" applyNumberFormat="1" applyFont="1" applyFill="1" applyBorder="1" applyAlignment="1">
      <alignment horizontal="center" vertical="center" wrapText="1"/>
    </xf>
    <xf numFmtId="9" fontId="20" fillId="37" borderId="0" xfId="1" applyFont="1" applyFill="1" applyBorder="1" applyAlignment="1">
      <alignment horizontal="center" vertical="center" wrapText="1"/>
    </xf>
    <xf numFmtId="176" fontId="18" fillId="18" borderId="0" xfId="1" applyNumberFormat="1" applyFont="1" applyFill="1" applyBorder="1" applyAlignment="1">
      <alignment horizontal="center" vertical="center"/>
    </xf>
    <xf numFmtId="0" fontId="0" fillId="0" borderId="0" xfId="1" applyNumberFormat="1" applyFont="1">
      <alignment vertical="center"/>
    </xf>
    <xf numFmtId="0" fontId="58" fillId="0" borderId="0" xfId="0" applyFont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82" fontId="11" fillId="38" borderId="0" xfId="0" applyNumberFormat="1" applyFont="1" applyFill="1" applyAlignment="1">
      <alignment horizontal="center" vertical="center"/>
    </xf>
    <xf numFmtId="0" fontId="59" fillId="40" borderId="0" xfId="0" applyFont="1" applyFill="1" applyAlignment="1">
      <alignment horizontal="center" vertical="center"/>
    </xf>
    <xf numFmtId="0" fontId="11" fillId="40" borderId="0" xfId="0" applyFont="1" applyFill="1" applyAlignment="1">
      <alignment horizontal="center" vertical="center"/>
    </xf>
    <xf numFmtId="0" fontId="11" fillId="38" borderId="0" xfId="0" applyFont="1" applyFill="1" applyAlignment="1">
      <alignment horizontal="center" vertical="center"/>
    </xf>
    <xf numFmtId="0" fontId="11" fillId="39" borderId="0" xfId="0" applyFont="1" applyFill="1" applyAlignment="1">
      <alignment horizontal="center" vertical="center"/>
    </xf>
    <xf numFmtId="0" fontId="58" fillId="0" borderId="7" xfId="0" applyFont="1" applyBorder="1" applyAlignment="1">
      <alignment horizontal="center" vertical="center"/>
    </xf>
    <xf numFmtId="0" fontId="59" fillId="0" borderId="8" xfId="0" applyFont="1" applyBorder="1" applyAlignment="1">
      <alignment horizontal="center" vertical="center"/>
    </xf>
    <xf numFmtId="0" fontId="60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58" fillId="41" borderId="7" xfId="0" applyFont="1" applyFill="1" applyBorder="1" applyAlignment="1">
      <alignment horizontal="center" vertical="center"/>
    </xf>
    <xf numFmtId="0" fontId="59" fillId="41" borderId="8" xfId="0" applyFont="1" applyFill="1" applyBorder="1" applyAlignment="1">
      <alignment horizontal="center" vertical="center"/>
    </xf>
    <xf numFmtId="0" fontId="61" fillId="0" borderId="8" xfId="0" applyFont="1" applyBorder="1" applyAlignment="1">
      <alignment horizontal="center" vertical="center"/>
    </xf>
    <xf numFmtId="0" fontId="60" fillId="0" borderId="9" xfId="0" applyFont="1" applyBorder="1" applyAlignment="1">
      <alignment horizontal="center" vertical="center"/>
    </xf>
    <xf numFmtId="0" fontId="58" fillId="41" borderId="8" xfId="0" applyFont="1" applyFill="1" applyBorder="1" applyAlignment="1">
      <alignment horizontal="center" vertical="center"/>
    </xf>
    <xf numFmtId="0" fontId="62" fillId="41" borderId="10" xfId="0" applyFont="1" applyFill="1" applyBorder="1" applyAlignment="1">
      <alignment horizontal="center" vertical="center"/>
    </xf>
    <xf numFmtId="0" fontId="59" fillId="42" borderId="8" xfId="0" applyFont="1" applyFill="1" applyBorder="1" applyAlignment="1">
      <alignment horizontal="center" vertical="center"/>
    </xf>
    <xf numFmtId="0" fontId="59" fillId="43" borderId="8" xfId="0" applyFont="1" applyFill="1" applyBorder="1" applyAlignment="1">
      <alignment horizontal="center" vertical="center"/>
    </xf>
    <xf numFmtId="0" fontId="11" fillId="24" borderId="0" xfId="4" applyFont="1" applyFill="1" applyAlignment="1">
      <alignment horizontal="center" vertical="center"/>
    </xf>
    <xf numFmtId="0" fontId="11" fillId="22" borderId="0" xfId="4" applyFont="1" applyFill="1" applyAlignment="1">
      <alignment horizontal="center" vertical="center"/>
    </xf>
    <xf numFmtId="0" fontId="10" fillId="6" borderId="0" xfId="2" applyFont="1" applyFill="1" applyAlignment="1">
      <alignment vertical="center" wrapText="1"/>
    </xf>
    <xf numFmtId="0" fontId="15" fillId="6" borderId="0" xfId="2" applyFont="1" applyFill="1" applyAlignment="1">
      <alignment horizontal="center" vertical="center" wrapText="1"/>
    </xf>
    <xf numFmtId="0" fontId="8" fillId="15" borderId="0" xfId="2" applyFont="1" applyFill="1" applyAlignment="1">
      <alignment horizontal="center" vertical="center"/>
    </xf>
    <xf numFmtId="177" fontId="10" fillId="6" borderId="0" xfId="2" applyNumberFormat="1" applyFont="1" applyFill="1" applyAlignment="1">
      <alignment horizontal="center" vertical="center" wrapText="1"/>
    </xf>
    <xf numFmtId="176" fontId="10" fillId="9" borderId="0" xfId="1" applyNumberFormat="1" applyFont="1" applyFill="1" applyAlignment="1">
      <alignment horizontal="center" vertical="center" wrapText="1"/>
    </xf>
    <xf numFmtId="0" fontId="8" fillId="5" borderId="0" xfId="2" applyFont="1" applyFill="1" applyAlignment="1">
      <alignment horizontal="center" vertical="center"/>
    </xf>
    <xf numFmtId="0" fontId="10" fillId="7" borderId="0" xfId="2" applyFont="1" applyFill="1" applyAlignment="1">
      <alignment horizontal="center" vertical="center" wrapText="1"/>
    </xf>
    <xf numFmtId="176" fontId="63" fillId="8" borderId="0" xfId="1" applyNumberFormat="1" applyFont="1" applyFill="1" applyAlignment="1">
      <alignment horizontal="center" vertical="center"/>
    </xf>
    <xf numFmtId="9" fontId="63" fillId="8" borderId="0" xfId="1" applyFont="1" applyFill="1" applyAlignment="1">
      <alignment horizontal="center" vertical="center" wrapText="1"/>
    </xf>
    <xf numFmtId="1" fontId="63" fillId="7" borderId="0" xfId="2" applyNumberFormat="1" applyFont="1" applyFill="1" applyAlignment="1">
      <alignment horizontal="center" vertical="center" wrapText="1"/>
    </xf>
    <xf numFmtId="0" fontId="63" fillId="7" borderId="0" xfId="2" applyFont="1" applyFill="1" applyAlignment="1">
      <alignment horizontal="center" vertical="center" wrapText="1"/>
    </xf>
    <xf numFmtId="9" fontId="63" fillId="8" borderId="0" xfId="1" applyFont="1" applyFill="1" applyAlignment="1">
      <alignment horizontal="center" vertical="center"/>
    </xf>
    <xf numFmtId="0" fontId="8" fillId="0" borderId="0" xfId="0" applyFont="1">
      <alignment vertical="center"/>
    </xf>
    <xf numFmtId="0" fontId="11" fillId="14" borderId="0" xfId="2" applyFont="1" applyFill="1" applyAlignment="1">
      <alignment horizontal="center" vertical="center"/>
    </xf>
    <xf numFmtId="0" fontId="64" fillId="20" borderId="0" xfId="2" applyFont="1" applyFill="1" applyAlignment="1">
      <alignment horizontal="center" vertical="center" wrapText="1"/>
    </xf>
    <xf numFmtId="1" fontId="64" fillId="0" borderId="0" xfId="2" applyNumberFormat="1" applyFont="1" applyAlignment="1">
      <alignment horizontal="center" vertical="center" wrapText="1"/>
    </xf>
    <xf numFmtId="176" fontId="64" fillId="0" borderId="0" xfId="1" applyNumberFormat="1" applyFont="1" applyFill="1" applyAlignment="1">
      <alignment horizontal="center" vertical="center" wrapText="1"/>
    </xf>
    <xf numFmtId="9" fontId="64" fillId="0" borderId="0" xfId="1" applyFont="1" applyFill="1" applyAlignment="1">
      <alignment horizontal="center" vertical="center" wrapText="1"/>
    </xf>
    <xf numFmtId="176" fontId="64" fillId="0" borderId="0" xfId="1" applyNumberFormat="1" applyFont="1" applyFill="1" applyBorder="1" applyAlignment="1">
      <alignment horizontal="center" vertical="center" wrapText="1"/>
    </xf>
    <xf numFmtId="10" fontId="8" fillId="0" borderId="0" xfId="2" applyNumberFormat="1" applyFont="1" applyAlignment="1">
      <alignment horizontal="center" vertical="center"/>
    </xf>
    <xf numFmtId="0" fontId="64" fillId="10" borderId="0" xfId="2" applyFont="1" applyFill="1" applyAlignment="1">
      <alignment horizontal="center" vertical="center"/>
    </xf>
    <xf numFmtId="0" fontId="64" fillId="0" borderId="0" xfId="2" applyFont="1" applyAlignment="1">
      <alignment horizontal="center" vertical="center" wrapText="1"/>
    </xf>
    <xf numFmtId="9" fontId="64" fillId="0" borderId="0" xfId="1" applyFont="1" applyBorder="1" applyAlignment="1">
      <alignment horizontal="center" vertical="center" wrapText="1"/>
    </xf>
    <xf numFmtId="176" fontId="64" fillId="0" borderId="0" xfId="1" applyNumberFormat="1" applyFont="1" applyBorder="1" applyAlignment="1">
      <alignment horizontal="center" vertical="center" wrapText="1"/>
    </xf>
    <xf numFmtId="0" fontId="64" fillId="0" borderId="0" xfId="2" applyFont="1" applyAlignment="1">
      <alignment horizontal="center" vertical="center"/>
    </xf>
    <xf numFmtId="10" fontId="64" fillId="0" borderId="0" xfId="2" applyNumberFormat="1" applyFont="1" applyAlignment="1">
      <alignment horizontal="center" vertical="center" wrapText="1"/>
    </xf>
    <xf numFmtId="1" fontId="64" fillId="0" borderId="0" xfId="2" applyNumberFormat="1" applyFont="1" applyAlignment="1">
      <alignment horizontal="center" vertical="center"/>
    </xf>
    <xf numFmtId="1" fontId="10" fillId="7" borderId="0" xfId="2" applyNumberFormat="1" applyFont="1" applyFill="1" applyAlignment="1">
      <alignment horizontal="center" vertical="center" wrapText="1"/>
    </xf>
    <xf numFmtId="0" fontId="64" fillId="12" borderId="0" xfId="2" applyFont="1" applyFill="1" applyAlignment="1">
      <alignment horizontal="center" vertical="center"/>
    </xf>
    <xf numFmtId="176" fontId="8" fillId="0" borderId="0" xfId="1" applyNumberFormat="1" applyFont="1" applyAlignment="1">
      <alignment horizontal="center" vertical="center"/>
    </xf>
    <xf numFmtId="177" fontId="8" fillId="0" borderId="0" xfId="2" applyNumberFormat="1" applyFont="1" applyAlignment="1">
      <alignment horizontal="center" vertical="center" wrapText="1"/>
    </xf>
    <xf numFmtId="176" fontId="8" fillId="0" borderId="0" xfId="1" applyNumberFormat="1" applyFont="1" applyBorder="1" applyAlignment="1">
      <alignment horizontal="center" vertical="center"/>
    </xf>
    <xf numFmtId="9" fontId="8" fillId="0" borderId="0" xfId="1" applyFont="1" applyBorder="1" applyAlignment="1">
      <alignment horizontal="center" vertical="center"/>
    </xf>
    <xf numFmtId="180" fontId="8" fillId="0" borderId="0" xfId="2" applyNumberFormat="1" applyFont="1" applyAlignment="1">
      <alignment horizontal="center" vertical="center"/>
    </xf>
    <xf numFmtId="177" fontId="8" fillId="0" borderId="0" xfId="2" applyNumberFormat="1" applyFont="1" applyAlignment="1">
      <alignment horizontal="center" vertical="center"/>
    </xf>
    <xf numFmtId="9" fontId="8" fillId="0" borderId="0" xfId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1" fillId="24" borderId="0" xfId="1" applyNumberFormat="1" applyFont="1" applyFill="1" applyBorder="1" applyAlignment="1">
      <alignment horizontal="center" vertical="center"/>
    </xf>
    <xf numFmtId="49" fontId="11" fillId="24" borderId="0" xfId="0" applyNumberFormat="1" applyFont="1" applyFill="1" applyAlignment="1">
      <alignment horizontal="center" vertical="center"/>
    </xf>
    <xf numFmtId="9" fontId="3" fillId="0" borderId="0" xfId="1" applyFont="1">
      <alignment vertical="center"/>
    </xf>
    <xf numFmtId="0" fontId="3" fillId="0" borderId="0" xfId="1" applyNumberFormat="1" applyFont="1">
      <alignment vertical="center"/>
    </xf>
    <xf numFmtId="0" fontId="70" fillId="0" borderId="13" xfId="2" applyFont="1" applyBorder="1" applyAlignment="1">
      <alignment horizontal="center" vertical="center"/>
    </xf>
    <xf numFmtId="0" fontId="10" fillId="2" borderId="13" xfId="4" applyFont="1" applyFill="1" applyBorder="1" applyAlignment="1">
      <alignment horizontal="center" vertical="center" wrapText="1"/>
    </xf>
    <xf numFmtId="177" fontId="10" fillId="6" borderId="13" xfId="2" applyNumberFormat="1" applyFont="1" applyFill="1" applyBorder="1" applyAlignment="1">
      <alignment horizontal="center" vertical="center" wrapText="1"/>
    </xf>
    <xf numFmtId="0" fontId="10" fillId="6" borderId="13" xfId="2" applyFont="1" applyFill="1" applyBorder="1" applyAlignment="1">
      <alignment horizontal="center" vertical="center" wrapText="1"/>
    </xf>
    <xf numFmtId="0" fontId="10" fillId="9" borderId="13" xfId="2" applyFont="1" applyFill="1" applyBorder="1" applyAlignment="1">
      <alignment horizontal="center" vertical="center" wrapText="1"/>
    </xf>
    <xf numFmtId="176" fontId="10" fillId="9" borderId="13" xfId="1" applyNumberFormat="1" applyFont="1" applyFill="1" applyBorder="1" applyAlignment="1">
      <alignment horizontal="center" vertical="center" wrapText="1"/>
    </xf>
    <xf numFmtId="0" fontId="11" fillId="46" borderId="13" xfId="0" applyFont="1" applyFill="1" applyBorder="1" applyAlignment="1">
      <alignment horizontal="center" vertical="center"/>
    </xf>
    <xf numFmtId="177" fontId="8" fillId="46" borderId="13" xfId="2" applyNumberFormat="1" applyFont="1" applyFill="1" applyBorder="1" applyAlignment="1">
      <alignment horizontal="center" vertical="center" wrapText="1"/>
    </xf>
    <xf numFmtId="0" fontId="8" fillId="46" borderId="13" xfId="2" applyFont="1" applyFill="1" applyBorder="1" applyAlignment="1">
      <alignment horizontal="center" vertical="center"/>
    </xf>
    <xf numFmtId="176" fontId="8" fillId="46" borderId="13" xfId="1" applyNumberFormat="1" applyFont="1" applyFill="1" applyBorder="1" applyAlignment="1">
      <alignment horizontal="center" vertical="center"/>
    </xf>
    <xf numFmtId="9" fontId="8" fillId="46" borderId="13" xfId="1" applyFont="1" applyFill="1" applyBorder="1" applyAlignment="1">
      <alignment horizontal="center" vertical="center"/>
    </xf>
    <xf numFmtId="180" fontId="8" fillId="46" borderId="13" xfId="2" applyNumberFormat="1" applyFont="1" applyFill="1" applyBorder="1" applyAlignment="1">
      <alignment horizontal="center" vertical="center"/>
    </xf>
    <xf numFmtId="177" fontId="8" fillId="46" borderId="13" xfId="2" applyNumberFormat="1" applyFont="1" applyFill="1" applyBorder="1" applyAlignment="1">
      <alignment horizontal="center" vertical="center"/>
    </xf>
    <xf numFmtId="0" fontId="11" fillId="0" borderId="0" xfId="2" applyFont="1" applyAlignment="1">
      <alignment horizontal="center" vertical="center"/>
    </xf>
    <xf numFmtId="0" fontId="8" fillId="46" borderId="0" xfId="2" applyFont="1" applyFill="1" applyAlignment="1">
      <alignment horizontal="center" vertical="center"/>
    </xf>
    <xf numFmtId="0" fontId="8" fillId="0" borderId="12" xfId="2" applyFont="1" applyBorder="1" applyAlignment="1">
      <alignment horizontal="center" vertical="center"/>
    </xf>
    <xf numFmtId="1" fontId="11" fillId="46" borderId="13" xfId="2" applyNumberFormat="1" applyFont="1" applyFill="1" applyBorder="1" applyAlignment="1">
      <alignment horizontal="center" vertical="center"/>
    </xf>
    <xf numFmtId="176" fontId="10" fillId="9" borderId="0" xfId="1" applyNumberFormat="1" applyFont="1" applyFill="1" applyBorder="1" applyAlignment="1">
      <alignment horizontal="center" vertical="center" wrapText="1"/>
    </xf>
    <xf numFmtId="0" fontId="63" fillId="45" borderId="14" xfId="2" applyFont="1" applyFill="1" applyBorder="1" applyAlignment="1">
      <alignment horizontal="center" vertical="center"/>
    </xf>
    <xf numFmtId="0" fontId="63" fillId="45" borderId="13" xfId="2" applyFont="1" applyFill="1" applyBorder="1" applyAlignment="1">
      <alignment horizontal="center" vertical="center"/>
    </xf>
    <xf numFmtId="0" fontId="63" fillId="45" borderId="15" xfId="2" applyFont="1" applyFill="1" applyBorder="1" applyAlignment="1">
      <alignment horizontal="center" vertical="center"/>
    </xf>
    <xf numFmtId="0" fontId="11" fillId="47" borderId="16" xfId="2" applyFont="1" applyFill="1" applyBorder="1" applyAlignment="1">
      <alignment horizontal="center" vertical="center"/>
    </xf>
    <xf numFmtId="0" fontId="8" fillId="46" borderId="15" xfId="2" applyFont="1" applyFill="1" applyBorder="1" applyAlignment="1">
      <alignment horizontal="center" vertical="center"/>
    </xf>
    <xf numFmtId="0" fontId="11" fillId="0" borderId="16" xfId="2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177" fontId="8" fillId="0" borderId="17" xfId="2" applyNumberFormat="1" applyFont="1" applyBorder="1" applyAlignment="1">
      <alignment horizontal="center" vertical="center" wrapText="1"/>
    </xf>
    <xf numFmtId="0" fontId="8" fillId="0" borderId="17" xfId="2" applyFont="1" applyBorder="1" applyAlignment="1">
      <alignment horizontal="center" vertical="center"/>
    </xf>
    <xf numFmtId="176" fontId="8" fillId="0" borderId="17" xfId="1" applyNumberFormat="1" applyFont="1" applyBorder="1" applyAlignment="1">
      <alignment horizontal="center" vertical="center"/>
    </xf>
    <xf numFmtId="9" fontId="8" fillId="0" borderId="17" xfId="1" applyFont="1" applyBorder="1" applyAlignment="1">
      <alignment horizontal="center" vertical="center"/>
    </xf>
    <xf numFmtId="180" fontId="8" fillId="0" borderId="17" xfId="2" applyNumberFormat="1" applyFont="1" applyBorder="1" applyAlignment="1">
      <alignment horizontal="center" vertical="center"/>
    </xf>
    <xf numFmtId="177" fontId="8" fillId="0" borderId="17" xfId="2" applyNumberFormat="1" applyFont="1" applyBorder="1" applyAlignment="1">
      <alignment horizontal="center" vertical="center"/>
    </xf>
    <xf numFmtId="0" fontId="8" fillId="0" borderId="18" xfId="2" applyFont="1" applyBorder="1" applyAlignment="1">
      <alignment horizontal="center" vertical="center"/>
    </xf>
    <xf numFmtId="0" fontId="11" fillId="46" borderId="17" xfId="0" applyFont="1" applyFill="1" applyBorder="1" applyAlignment="1">
      <alignment horizontal="center" vertical="center"/>
    </xf>
    <xf numFmtId="177" fontId="8" fillId="46" borderId="17" xfId="2" applyNumberFormat="1" applyFont="1" applyFill="1" applyBorder="1" applyAlignment="1">
      <alignment horizontal="center" vertical="center" wrapText="1"/>
    </xf>
    <xf numFmtId="0" fontId="8" fillId="46" borderId="17" xfId="2" applyFont="1" applyFill="1" applyBorder="1" applyAlignment="1">
      <alignment horizontal="center" vertical="center"/>
    </xf>
    <xf numFmtId="176" fontId="8" fillId="46" borderId="17" xfId="1" applyNumberFormat="1" applyFont="1" applyFill="1" applyBorder="1" applyAlignment="1">
      <alignment horizontal="center" vertical="center"/>
    </xf>
    <xf numFmtId="9" fontId="8" fillId="46" borderId="17" xfId="1" applyFont="1" applyFill="1" applyBorder="1" applyAlignment="1">
      <alignment horizontal="center" vertical="center"/>
    </xf>
    <xf numFmtId="180" fontId="8" fillId="46" borderId="17" xfId="2" applyNumberFormat="1" applyFont="1" applyFill="1" applyBorder="1" applyAlignment="1">
      <alignment horizontal="center" vertical="center"/>
    </xf>
    <xf numFmtId="177" fontId="8" fillId="46" borderId="17" xfId="2" applyNumberFormat="1" applyFont="1" applyFill="1" applyBorder="1" applyAlignment="1">
      <alignment horizontal="center" vertical="center"/>
    </xf>
    <xf numFmtId="0" fontId="8" fillId="46" borderId="18" xfId="2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46" borderId="17" xfId="0" applyFont="1" applyFill="1" applyBorder="1">
      <alignment vertical="center"/>
    </xf>
    <xf numFmtId="0" fontId="8" fillId="0" borderId="17" xfId="0" applyFont="1" applyBorder="1">
      <alignment vertical="center"/>
    </xf>
    <xf numFmtId="0" fontId="11" fillId="46" borderId="16" xfId="2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 wrapText="1"/>
    </xf>
    <xf numFmtId="0" fontId="8" fillId="46" borderId="17" xfId="0" applyFont="1" applyFill="1" applyBorder="1" applyAlignment="1">
      <alignment horizontal="center" vertical="center" wrapText="1"/>
    </xf>
    <xf numFmtId="0" fontId="12" fillId="46" borderId="17" xfId="0" applyFont="1" applyFill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11" fillId="46" borderId="19" xfId="2" applyFont="1" applyFill="1" applyBorder="1" applyAlignment="1">
      <alignment horizontal="center" vertical="center"/>
    </xf>
    <xf numFmtId="1" fontId="11" fillId="46" borderId="20" xfId="2" applyNumberFormat="1" applyFont="1" applyFill="1" applyBorder="1" applyAlignment="1">
      <alignment horizontal="center" vertical="center"/>
    </xf>
    <xf numFmtId="0" fontId="12" fillId="0" borderId="21" xfId="0" applyFont="1" applyBorder="1" applyAlignment="1">
      <alignment horizontal="center" vertical="center"/>
    </xf>
    <xf numFmtId="0" fontId="8" fillId="0" borderId="21" xfId="2" applyFont="1" applyBorder="1" applyAlignment="1">
      <alignment horizontal="center" vertical="center"/>
    </xf>
    <xf numFmtId="0" fontId="11" fillId="0" borderId="21" xfId="0" applyFont="1" applyBorder="1" applyAlignment="1">
      <alignment horizontal="center" vertical="center"/>
    </xf>
    <xf numFmtId="177" fontId="8" fillId="0" borderId="21" xfId="2" applyNumberFormat="1" applyFont="1" applyBorder="1" applyAlignment="1">
      <alignment horizontal="center" vertical="center" wrapText="1"/>
    </xf>
    <xf numFmtId="176" fontId="8" fillId="0" borderId="21" xfId="1" applyNumberFormat="1" applyFont="1" applyBorder="1" applyAlignment="1">
      <alignment horizontal="center" vertical="center"/>
    </xf>
    <xf numFmtId="9" fontId="8" fillId="0" borderId="21" xfId="1" applyFont="1" applyBorder="1" applyAlignment="1">
      <alignment horizontal="center" vertical="center"/>
    </xf>
    <xf numFmtId="180" fontId="8" fillId="0" borderId="21" xfId="2" applyNumberFormat="1" applyFont="1" applyBorder="1" applyAlignment="1">
      <alignment horizontal="center" vertical="center"/>
    </xf>
    <xf numFmtId="177" fontId="8" fillId="0" borderId="21" xfId="2" applyNumberFormat="1" applyFont="1" applyBorder="1" applyAlignment="1">
      <alignment horizontal="center" vertical="center"/>
    </xf>
    <xf numFmtId="0" fontId="8" fillId="0" borderId="22" xfId="2" applyFont="1" applyBorder="1" applyAlignment="1">
      <alignment horizontal="center" vertical="center"/>
    </xf>
    <xf numFmtId="186" fontId="52" fillId="4" borderId="24" xfId="0" applyNumberFormat="1" applyFont="1" applyFill="1" applyBorder="1" applyAlignment="1">
      <alignment horizontal="center" vertical="center"/>
    </xf>
    <xf numFmtId="186" fontId="3" fillId="4" borderId="24" xfId="0" applyNumberFormat="1" applyFont="1" applyFill="1" applyBorder="1">
      <alignment vertical="center"/>
    </xf>
    <xf numFmtId="43" fontId="3" fillId="4" borderId="24" xfId="0" applyNumberFormat="1" applyFont="1" applyFill="1" applyBorder="1">
      <alignment vertical="center"/>
    </xf>
    <xf numFmtId="184" fontId="3" fillId="4" borderId="24" xfId="0" applyNumberFormat="1" applyFont="1" applyFill="1" applyBorder="1">
      <alignment vertical="center"/>
    </xf>
    <xf numFmtId="184" fontId="3" fillId="4" borderId="23" xfId="0" applyNumberFormat="1" applyFont="1" applyFill="1" applyBorder="1">
      <alignment vertical="center"/>
    </xf>
    <xf numFmtId="0" fontId="52" fillId="0" borderId="25" xfId="0" applyFont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14" fontId="52" fillId="0" borderId="24" xfId="0" applyNumberFormat="1" applyFont="1" applyBorder="1" applyAlignment="1">
      <alignment horizontal="center" vertical="center"/>
    </xf>
    <xf numFmtId="186" fontId="52" fillId="0" borderId="24" xfId="0" applyNumberFormat="1" applyFont="1" applyBorder="1" applyAlignment="1">
      <alignment horizontal="center" vertical="center"/>
    </xf>
    <xf numFmtId="186" fontId="3" fillId="0" borderId="24" xfId="0" applyNumberFormat="1" applyFont="1" applyBorder="1">
      <alignment vertical="center"/>
    </xf>
    <xf numFmtId="43" fontId="3" fillId="0" borderId="24" xfId="0" applyNumberFormat="1" applyFont="1" applyBorder="1">
      <alignment vertical="center"/>
    </xf>
    <xf numFmtId="184" fontId="3" fillId="0" borderId="24" xfId="0" applyNumberFormat="1" applyFont="1" applyBorder="1">
      <alignment vertical="center"/>
    </xf>
    <xf numFmtId="184" fontId="3" fillId="0" borderId="23" xfId="0" applyNumberFormat="1" applyFont="1" applyBorder="1">
      <alignment vertical="center"/>
    </xf>
    <xf numFmtId="0" fontId="52" fillId="4" borderId="25" xfId="0" applyFont="1" applyFill="1" applyBorder="1" applyAlignment="1">
      <alignment horizontal="center" vertical="center"/>
    </xf>
    <xf numFmtId="0" fontId="52" fillId="4" borderId="24" xfId="0" applyFont="1" applyFill="1" applyBorder="1" applyAlignment="1">
      <alignment horizontal="center" vertical="center"/>
    </xf>
    <xf numFmtId="14" fontId="52" fillId="4" borderId="24" xfId="0" applyNumberFormat="1" applyFont="1" applyFill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187" fontId="3" fillId="4" borderId="24" xfId="0" applyNumberFormat="1" applyFont="1" applyFill="1" applyBorder="1">
      <alignment vertical="center"/>
    </xf>
    <xf numFmtId="184" fontId="3" fillId="4" borderId="24" xfId="4" applyNumberFormat="1" applyFill="1" applyBorder="1">
      <alignment vertical="center"/>
    </xf>
    <xf numFmtId="184" fontId="3" fillId="4" borderId="23" xfId="4" applyNumberFormat="1" applyFill="1" applyBorder="1">
      <alignment vertical="center"/>
    </xf>
    <xf numFmtId="187" fontId="3" fillId="0" borderId="24" xfId="0" applyNumberFormat="1" applyFont="1" applyBorder="1">
      <alignment vertical="center"/>
    </xf>
    <xf numFmtId="184" fontId="3" fillId="0" borderId="24" xfId="4" applyNumberFormat="1" applyBorder="1">
      <alignment vertical="center"/>
    </xf>
    <xf numFmtId="184" fontId="3" fillId="0" borderId="23" xfId="4" applyNumberFormat="1" applyBorder="1">
      <alignment vertical="center"/>
    </xf>
    <xf numFmtId="0" fontId="3" fillId="4" borderId="24" xfId="0" applyFont="1" applyFill="1" applyBorder="1">
      <alignment vertical="center"/>
    </xf>
    <xf numFmtId="186" fontId="3" fillId="4" borderId="24" xfId="0" applyNumberFormat="1" applyFont="1" applyFill="1" applyBorder="1" applyAlignment="1">
      <alignment horizontal="center" vertical="center"/>
    </xf>
    <xf numFmtId="0" fontId="3" fillId="0" borderId="24" xfId="0" applyFont="1" applyBorder="1">
      <alignment vertical="center"/>
    </xf>
    <xf numFmtId="186" fontId="3" fillId="0" borderId="24" xfId="0" applyNumberFormat="1" applyFont="1" applyBorder="1" applyAlignment="1">
      <alignment horizontal="center" vertical="center"/>
    </xf>
    <xf numFmtId="1" fontId="3" fillId="4" borderId="24" xfId="0" applyNumberFormat="1" applyFont="1" applyFill="1" applyBorder="1">
      <alignment vertical="center"/>
    </xf>
    <xf numFmtId="1" fontId="3" fillId="0" borderId="24" xfId="0" applyNumberFormat="1" applyFont="1" applyBorder="1">
      <alignment vertical="center"/>
    </xf>
    <xf numFmtId="0" fontId="13" fillId="2" borderId="26" xfId="0" applyFont="1" applyFill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179" fontId="29" fillId="0" borderId="11" xfId="0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179" fontId="29" fillId="0" borderId="0" xfId="0" applyNumberFormat="1" applyFont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179" fontId="0" fillId="0" borderId="11" xfId="0" applyNumberFormat="1" applyBorder="1" applyAlignment="1">
      <alignment horizontal="center" vertical="center"/>
    </xf>
    <xf numFmtId="0" fontId="31" fillId="0" borderId="0" xfId="0" applyFont="1">
      <alignment vertical="center"/>
    </xf>
    <xf numFmtId="179" fontId="31" fillId="0" borderId="0" xfId="0" applyNumberFormat="1" applyFont="1" applyAlignment="1">
      <alignment horizontal="center" vertical="center"/>
    </xf>
    <xf numFmtId="179" fontId="31" fillId="0" borderId="11" xfId="0" applyNumberFormat="1" applyFont="1" applyBorder="1" applyAlignment="1">
      <alignment horizontal="center" vertical="center"/>
    </xf>
    <xf numFmtId="0" fontId="14" fillId="13" borderId="2" xfId="0" applyFont="1" applyFill="1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67" fillId="0" borderId="0" xfId="2" applyFont="1" applyAlignment="1">
      <alignment horizontal="center" vertical="center"/>
    </xf>
    <xf numFmtId="1" fontId="11" fillId="0" borderId="0" xfId="2" applyNumberFormat="1" applyFont="1" applyAlignment="1">
      <alignment horizontal="center" vertical="center"/>
    </xf>
    <xf numFmtId="9" fontId="11" fillId="0" borderId="0" xfId="1" applyFont="1" applyBorder="1" applyAlignment="1">
      <alignment horizontal="center" vertical="center"/>
    </xf>
    <xf numFmtId="38" fontId="11" fillId="0" borderId="0" xfId="1" applyNumberFormat="1" applyFont="1" applyBorder="1" applyAlignment="1">
      <alignment horizontal="center" vertical="center"/>
    </xf>
    <xf numFmtId="0" fontId="67" fillId="44" borderId="0" xfId="2" applyFont="1" applyFill="1" applyAlignment="1">
      <alignment horizontal="center" vertical="center"/>
    </xf>
    <xf numFmtId="0" fontId="11" fillId="44" borderId="0" xfId="2" applyFont="1" applyFill="1" applyAlignment="1">
      <alignment horizontal="center" vertical="center"/>
    </xf>
    <xf numFmtId="1" fontId="11" fillId="44" borderId="0" xfId="2" applyNumberFormat="1" applyFont="1" applyFill="1" applyAlignment="1">
      <alignment horizontal="center" vertical="center"/>
    </xf>
    <xf numFmtId="9" fontId="11" fillId="44" borderId="0" xfId="1" applyFont="1" applyFill="1" applyBorder="1" applyAlignment="1">
      <alignment horizontal="center" vertical="center"/>
    </xf>
    <xf numFmtId="38" fontId="11" fillId="44" borderId="0" xfId="1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46" borderId="13" xfId="1" applyNumberFormat="1" applyFont="1" applyFill="1" applyBorder="1" applyAlignment="1">
      <alignment horizontal="center" vertical="center"/>
    </xf>
    <xf numFmtId="0" fontId="8" fillId="46" borderId="20" xfId="2" applyFont="1" applyFill="1" applyBorder="1" applyAlignment="1">
      <alignment horizontal="center" vertical="center"/>
    </xf>
    <xf numFmtId="0" fontId="6" fillId="7" borderId="0" xfId="2" applyFont="1" applyFill="1" applyAlignment="1">
      <alignment horizontal="center" vertical="center" wrapText="1"/>
    </xf>
    <xf numFmtId="1" fontId="21" fillId="8" borderId="0" xfId="2" applyNumberFormat="1" applyFont="1" applyFill="1" applyAlignment="1">
      <alignment horizontal="center" vertical="center" wrapText="1"/>
    </xf>
    <xf numFmtId="0" fontId="21" fillId="8" borderId="0" xfId="2" applyFont="1" applyFill="1" applyAlignment="1">
      <alignment horizontal="center" vertical="center" wrapText="1"/>
    </xf>
    <xf numFmtId="176" fontId="21" fillId="8" borderId="0" xfId="1" applyNumberFormat="1" applyFont="1" applyFill="1" applyBorder="1" applyAlignment="1">
      <alignment horizontal="center" vertical="center" wrapText="1"/>
    </xf>
    <xf numFmtId="0" fontId="56" fillId="37" borderId="0" xfId="2" applyFont="1" applyFill="1" applyAlignment="1">
      <alignment horizontal="center" vertical="center"/>
    </xf>
    <xf numFmtId="1" fontId="20" fillId="37" borderId="0" xfId="2" applyNumberFormat="1" applyFont="1" applyFill="1" applyAlignment="1">
      <alignment horizontal="center" vertical="center" wrapText="1"/>
    </xf>
    <xf numFmtId="1" fontId="20" fillId="18" borderId="0" xfId="2" applyNumberFormat="1" applyFont="1" applyFill="1" applyAlignment="1">
      <alignment horizontal="center" vertical="center" wrapText="1"/>
    </xf>
    <xf numFmtId="0" fontId="12" fillId="14" borderId="0" xfId="2" applyFont="1" applyFill="1" applyAlignment="1">
      <alignment horizontal="center" vertical="center"/>
    </xf>
    <xf numFmtId="0" fontId="18" fillId="14" borderId="0" xfId="2" applyFont="1" applyFill="1" applyAlignment="1">
      <alignment horizontal="center" vertical="center"/>
    </xf>
    <xf numFmtId="1" fontId="18" fillId="0" borderId="0" xfId="2" applyNumberFormat="1" applyFont="1" applyAlignment="1">
      <alignment horizontal="center" vertical="center"/>
    </xf>
    <xf numFmtId="0" fontId="18" fillId="0" borderId="0" xfId="2" applyFont="1" applyAlignment="1">
      <alignment horizontal="center" vertical="center"/>
    </xf>
    <xf numFmtId="0" fontId="18" fillId="18" borderId="0" xfId="2" applyFont="1" applyFill="1" applyAlignment="1">
      <alignment horizontal="center" vertical="center"/>
    </xf>
    <xf numFmtId="0" fontId="55" fillId="6" borderId="0" xfId="2" applyFont="1" applyFill="1" applyAlignment="1">
      <alignment horizontal="right" vertical="center" wrapText="1"/>
    </xf>
    <xf numFmtId="0" fontId="6" fillId="6" borderId="0" xfId="2" applyFont="1" applyFill="1" applyAlignment="1">
      <alignment horizontal="left" vertical="center" wrapText="1"/>
    </xf>
    <xf numFmtId="0" fontId="6" fillId="6" borderId="0" xfId="2" applyFont="1" applyFill="1" applyAlignment="1">
      <alignment horizontal="right" vertical="center" wrapText="1"/>
    </xf>
    <xf numFmtId="1" fontId="6" fillId="6" borderId="0" xfId="2" applyNumberFormat="1" applyFont="1" applyFill="1" applyAlignment="1">
      <alignment horizontal="left" vertical="center" wrapText="1"/>
    </xf>
    <xf numFmtId="0" fontId="8" fillId="0" borderId="0" xfId="2" applyFont="1">
      <alignment vertical="center"/>
    </xf>
    <xf numFmtId="0" fontId="6" fillId="6" borderId="0" xfId="2" applyFont="1" applyFill="1" applyAlignment="1">
      <alignment horizontal="center" vertical="center" wrapText="1"/>
    </xf>
    <xf numFmtId="0" fontId="6" fillId="19" borderId="0" xfId="2" applyFont="1" applyFill="1" applyAlignment="1">
      <alignment horizontal="center" vertical="center" wrapText="1"/>
    </xf>
    <xf numFmtId="0" fontId="9" fillId="6" borderId="0" xfId="2" applyFont="1" applyFill="1" applyAlignment="1">
      <alignment vertical="center" wrapText="1"/>
    </xf>
    <xf numFmtId="176" fontId="6" fillId="9" borderId="0" xfId="1" applyNumberFormat="1" applyFont="1" applyFill="1" applyBorder="1" applyAlignment="1">
      <alignment horizontal="center" vertical="center" wrapText="1"/>
    </xf>
    <xf numFmtId="0" fontId="9" fillId="7" borderId="0" xfId="2" applyFont="1" applyFill="1" applyAlignment="1">
      <alignment vertical="center" wrapText="1"/>
    </xf>
    <xf numFmtId="176" fontId="8" fillId="0" borderId="0" xfId="2" applyNumberFormat="1" applyFont="1">
      <alignment vertical="center"/>
    </xf>
    <xf numFmtId="0" fontId="16" fillId="0" borderId="0" xfId="2" applyFont="1" applyAlignment="1">
      <alignment horizontal="center" vertical="center"/>
    </xf>
    <xf numFmtId="0" fontId="57" fillId="6" borderId="0" xfId="2" applyFont="1" applyFill="1" applyAlignment="1">
      <alignment horizontal="center" vertical="center" wrapText="1"/>
    </xf>
    <xf numFmtId="9" fontId="21" fillId="8" borderId="0" xfId="1" applyFont="1" applyFill="1" applyBorder="1" applyAlignment="1">
      <alignment horizontal="center" vertical="center" wrapText="1"/>
    </xf>
    <xf numFmtId="0" fontId="66" fillId="2" borderId="0" xfId="4" applyFont="1" applyFill="1" applyAlignment="1">
      <alignment horizontal="center" vertical="center" wrapText="1"/>
    </xf>
    <xf numFmtId="0" fontId="11" fillId="44" borderId="0" xfId="1" applyNumberFormat="1" applyFont="1" applyFill="1" applyBorder="1" applyAlignment="1">
      <alignment horizontal="center" vertical="center"/>
    </xf>
    <xf numFmtId="0" fontId="1" fillId="0" borderId="0" xfId="2">
      <alignment vertical="center"/>
    </xf>
    <xf numFmtId="0" fontId="71" fillId="48" borderId="0" xfId="0" applyFont="1" applyFill="1" applyAlignment="1">
      <alignment horizontal="center" vertical="center"/>
    </xf>
    <xf numFmtId="0" fontId="71" fillId="0" borderId="0" xfId="0" applyFont="1">
      <alignment vertical="center"/>
    </xf>
    <xf numFmtId="0" fontId="30" fillId="0" borderId="0" xfId="0" applyFont="1">
      <alignment vertical="center"/>
    </xf>
    <xf numFmtId="22" fontId="30" fillId="0" borderId="0" xfId="0" applyNumberFormat="1" applyFont="1">
      <alignment vertical="center"/>
    </xf>
    <xf numFmtId="188" fontId="30" fillId="0" borderId="0" xfId="0" applyNumberFormat="1" applyFont="1">
      <alignment vertical="center"/>
    </xf>
    <xf numFmtId="0" fontId="72" fillId="0" borderId="0" xfId="0" applyFont="1">
      <alignment vertical="center"/>
    </xf>
    <xf numFmtId="14" fontId="72" fillId="0" borderId="0" xfId="0" applyNumberFormat="1" applyFont="1">
      <alignment vertical="center"/>
    </xf>
    <xf numFmtId="0" fontId="73" fillId="0" borderId="0" xfId="0" applyFont="1">
      <alignment vertical="center"/>
    </xf>
    <xf numFmtId="0" fontId="72" fillId="49" borderId="0" xfId="0" applyFont="1" applyFill="1">
      <alignment vertical="center"/>
    </xf>
    <xf numFmtId="14" fontId="30" fillId="0" borderId="0" xfId="0" applyNumberFormat="1" applyFont="1">
      <alignment vertical="center"/>
    </xf>
    <xf numFmtId="188" fontId="72" fillId="0" borderId="0" xfId="0" applyNumberFormat="1" applyFont="1">
      <alignment vertical="center"/>
    </xf>
    <xf numFmtId="188" fontId="0" fillId="0" borderId="0" xfId="0" applyNumberFormat="1">
      <alignment vertical="center"/>
    </xf>
    <xf numFmtId="0" fontId="0" fillId="49" borderId="0" xfId="0" applyFill="1">
      <alignment vertical="center"/>
    </xf>
    <xf numFmtId="0" fontId="29" fillId="0" borderId="0" xfId="0" applyFont="1">
      <alignment vertical="center"/>
    </xf>
    <xf numFmtId="0" fontId="0" fillId="15" borderId="0" xfId="0" applyFill="1">
      <alignment vertical="center"/>
    </xf>
    <xf numFmtId="188" fontId="0" fillId="15" borderId="0" xfId="0" applyNumberFormat="1" applyFill="1">
      <alignment vertical="center"/>
    </xf>
    <xf numFmtId="0" fontId="3" fillId="15" borderId="0" xfId="0" applyFont="1" applyFill="1">
      <alignment vertical="center"/>
    </xf>
    <xf numFmtId="14" fontId="0" fillId="50" borderId="27" xfId="0" applyNumberFormat="1" applyFill="1" applyBorder="1">
      <alignment vertical="center"/>
    </xf>
    <xf numFmtId="0" fontId="0" fillId="50" borderId="28" xfId="0" applyFill="1" applyBorder="1">
      <alignment vertical="center"/>
    </xf>
    <xf numFmtId="0" fontId="0" fillId="50" borderId="0" xfId="0" applyFill="1">
      <alignment vertical="center"/>
    </xf>
    <xf numFmtId="189" fontId="21" fillId="8" borderId="0" xfId="2" applyNumberFormat="1" applyFont="1" applyFill="1" applyAlignment="1">
      <alignment horizontal="center" vertical="center" wrapText="1"/>
    </xf>
    <xf numFmtId="189" fontId="20" fillId="37" borderId="0" xfId="2" applyNumberFormat="1" applyFont="1" applyFill="1" applyAlignment="1">
      <alignment horizontal="center" vertical="center" wrapText="1"/>
    </xf>
    <xf numFmtId="189" fontId="18" fillId="0" borderId="0" xfId="2" applyNumberFormat="1" applyFont="1" applyAlignment="1">
      <alignment horizontal="center" vertical="center"/>
    </xf>
    <xf numFmtId="190" fontId="21" fillId="8" borderId="0" xfId="2" applyNumberFormat="1" applyFont="1" applyFill="1" applyAlignment="1">
      <alignment horizontal="center" vertical="center" wrapText="1"/>
    </xf>
    <xf numFmtId="190" fontId="20" fillId="37" borderId="0" xfId="2" applyNumberFormat="1" applyFont="1" applyFill="1" applyAlignment="1">
      <alignment horizontal="center" vertical="center" wrapText="1"/>
    </xf>
    <xf numFmtId="190" fontId="18" fillId="0" borderId="0" xfId="2" applyNumberFormat="1" applyFont="1" applyAlignment="1">
      <alignment horizontal="center" vertical="center"/>
    </xf>
    <xf numFmtId="0" fontId="52" fillId="4" borderId="29" xfId="0" applyFont="1" applyFill="1" applyBorder="1" applyAlignment="1">
      <alignment horizontal="center" vertical="center"/>
    </xf>
    <xf numFmtId="0" fontId="52" fillId="4" borderId="0" xfId="0" applyFont="1" applyFill="1" applyAlignment="1">
      <alignment horizontal="center" vertical="center"/>
    </xf>
    <xf numFmtId="14" fontId="52" fillId="4" borderId="0" xfId="0" applyNumberFormat="1" applyFont="1" applyFill="1" applyAlignment="1">
      <alignment horizontal="center" vertical="center"/>
    </xf>
    <xf numFmtId="186" fontId="52" fillId="4" borderId="0" xfId="0" applyNumberFormat="1" applyFont="1" applyFill="1" applyAlignment="1">
      <alignment horizontal="center" vertical="center"/>
    </xf>
    <xf numFmtId="186" fontId="3" fillId="4" borderId="0" xfId="0" applyNumberFormat="1" applyFont="1" applyFill="1">
      <alignment vertical="center"/>
    </xf>
    <xf numFmtId="43" fontId="3" fillId="4" borderId="0" xfId="0" applyNumberFormat="1" applyFont="1" applyFill="1">
      <alignment vertical="center"/>
    </xf>
    <xf numFmtId="184" fontId="3" fillId="4" borderId="0" xfId="0" applyNumberFormat="1" applyFont="1" applyFill="1">
      <alignment vertical="center"/>
    </xf>
    <xf numFmtId="184" fontId="3" fillId="4" borderId="30" xfId="0" applyNumberFormat="1" applyFont="1" applyFill="1" applyBorder="1">
      <alignment vertical="center"/>
    </xf>
    <xf numFmtId="0" fontId="66" fillId="2" borderId="11" xfId="0" applyFont="1" applyFill="1" applyBorder="1" applyAlignment="1">
      <alignment horizontal="center" vertical="center" wrapText="1"/>
    </xf>
    <xf numFmtId="178" fontId="66" fillId="2" borderId="11" xfId="0" applyNumberFormat="1" applyFont="1" applyFill="1" applyBorder="1" applyAlignment="1">
      <alignment horizontal="center" vertical="center" wrapText="1"/>
    </xf>
    <xf numFmtId="0" fontId="10" fillId="6" borderId="11" xfId="0" applyFont="1" applyFill="1" applyBorder="1" applyAlignment="1">
      <alignment horizontal="center" vertical="center" wrapText="1"/>
    </xf>
    <xf numFmtId="0" fontId="53" fillId="6" borderId="11" xfId="0" applyFont="1" applyFill="1" applyBorder="1" applyAlignment="1">
      <alignment horizontal="center" vertical="center" wrapText="1"/>
    </xf>
    <xf numFmtId="43" fontId="68" fillId="34" borderId="11" xfId="0" applyNumberFormat="1" applyFont="1" applyFill="1" applyBorder="1" applyAlignment="1">
      <alignment horizontal="center" vertical="center" wrapText="1"/>
    </xf>
    <xf numFmtId="43" fontId="53" fillId="34" borderId="11" xfId="0" applyNumberFormat="1" applyFont="1" applyFill="1" applyBorder="1" applyAlignment="1">
      <alignment horizontal="center" vertical="center" wrapText="1"/>
    </xf>
    <xf numFmtId="184" fontId="68" fillId="13" borderId="11" xfId="0" applyNumberFormat="1" applyFont="1" applyFill="1" applyBorder="1" applyAlignment="1">
      <alignment horizontal="center" vertical="center" wrapText="1"/>
    </xf>
    <xf numFmtId="184" fontId="53" fillId="13" borderId="11" xfId="0" applyNumberFormat="1" applyFont="1" applyFill="1" applyBorder="1" applyAlignment="1">
      <alignment horizontal="center" vertical="center" wrapText="1"/>
    </xf>
    <xf numFmtId="185" fontId="53" fillId="13" borderId="11" xfId="0" applyNumberFormat="1" applyFont="1" applyFill="1" applyBorder="1" applyAlignment="1">
      <alignment horizontal="center" vertical="center"/>
    </xf>
    <xf numFmtId="0" fontId="69" fillId="45" borderId="11" xfId="0" applyFont="1" applyFill="1" applyBorder="1" applyAlignment="1">
      <alignment horizontal="center" vertical="center"/>
    </xf>
    <xf numFmtId="179" fontId="8" fillId="0" borderId="0" xfId="2" applyNumberFormat="1" applyFont="1" applyAlignment="1">
      <alignment horizontal="center" vertical="center"/>
    </xf>
    <xf numFmtId="179" fontId="63" fillId="45" borderId="13" xfId="2" applyNumberFormat="1" applyFont="1" applyFill="1" applyBorder="1" applyAlignment="1">
      <alignment horizontal="center" vertical="center"/>
    </xf>
    <xf numFmtId="0" fontId="53" fillId="51" borderId="11" xfId="0" applyFont="1" applyFill="1" applyBorder="1" applyAlignment="1">
      <alignment horizontal="center" vertical="center" wrapText="1"/>
    </xf>
    <xf numFmtId="177" fontId="0" fillId="0" borderId="0" xfId="0" applyNumberFormat="1">
      <alignment vertical="center"/>
    </xf>
    <xf numFmtId="177" fontId="3" fillId="0" borderId="0" xfId="4" applyNumberFormat="1">
      <alignment vertical="center"/>
    </xf>
    <xf numFmtId="181" fontId="3" fillId="4" borderId="24" xfId="0" applyNumberFormat="1" applyFont="1" applyFill="1" applyBorder="1">
      <alignment vertical="center"/>
    </xf>
    <xf numFmtId="2" fontId="69" fillId="45" borderId="11" xfId="0" applyNumberFormat="1" applyFont="1" applyFill="1" applyBorder="1" applyAlignment="1">
      <alignment horizontal="center" vertical="center"/>
    </xf>
    <xf numFmtId="2" fontId="3" fillId="0" borderId="0" xfId="4" applyNumberFormat="1">
      <alignment vertical="center"/>
    </xf>
    <xf numFmtId="1" fontId="63" fillId="8" borderId="0" xfId="1" applyNumberFormat="1" applyFont="1" applyFill="1" applyAlignment="1">
      <alignment horizontal="center" vertical="center"/>
    </xf>
    <xf numFmtId="9" fontId="10" fillId="7" borderId="0" xfId="1" applyFont="1" applyFill="1" applyAlignment="1">
      <alignment horizontal="center" vertical="center" wrapText="1"/>
    </xf>
    <xf numFmtId="43" fontId="3" fillId="0" borderId="0" xfId="4" applyNumberFormat="1">
      <alignment vertical="center"/>
    </xf>
    <xf numFmtId="0" fontId="75" fillId="33" borderId="0" xfId="2" applyFont="1" applyFill="1" applyAlignment="1">
      <alignment horizontal="center" vertical="center" wrapText="1"/>
    </xf>
    <xf numFmtId="1" fontId="77" fillId="0" borderId="0" xfId="2" applyNumberFormat="1" applyFont="1" applyAlignment="1">
      <alignment horizontal="center" vertical="center"/>
    </xf>
    <xf numFmtId="1" fontId="78" fillId="0" borderId="0" xfId="2" applyNumberFormat="1" applyFont="1" applyAlignment="1">
      <alignment horizontal="center" vertical="center"/>
    </xf>
    <xf numFmtId="191" fontId="8" fillId="0" borderId="0" xfId="2" applyNumberFormat="1" applyFont="1" applyAlignment="1">
      <alignment horizontal="center" vertical="center"/>
    </xf>
    <xf numFmtId="0" fontId="76" fillId="51" borderId="0" xfId="2" applyFont="1" applyFill="1" applyAlignment="1">
      <alignment horizontal="center" vertical="center" wrapText="1"/>
    </xf>
    <xf numFmtId="0" fontId="40" fillId="14" borderId="0" xfId="2" applyFont="1" applyFill="1" applyAlignment="1">
      <alignment horizontal="center" vertical="center"/>
    </xf>
    <xf numFmtId="0" fontId="77" fillId="14" borderId="0" xfId="2" applyFont="1" applyFill="1" applyAlignment="1">
      <alignment horizontal="center" vertical="center"/>
    </xf>
    <xf numFmtId="0" fontId="39" fillId="51" borderId="0" xfId="2" applyFont="1" applyFill="1" applyAlignment="1">
      <alignment horizontal="center" vertical="center" wrapText="1"/>
    </xf>
    <xf numFmtId="182" fontId="10" fillId="6" borderId="0" xfId="2" applyNumberFormat="1" applyFont="1" applyFill="1" applyAlignment="1">
      <alignment horizontal="center" vertical="center" wrapText="1"/>
    </xf>
    <xf numFmtId="1" fontId="64" fillId="0" borderId="0" xfId="1" applyNumberFormat="1" applyFont="1" applyFill="1" applyAlignment="1">
      <alignment horizontal="center" vertical="center"/>
    </xf>
    <xf numFmtId="9" fontId="77" fillId="0" borderId="0" xfId="1" applyFont="1" applyBorder="1" applyAlignment="1">
      <alignment horizontal="center" vertical="center"/>
    </xf>
    <xf numFmtId="0" fontId="79" fillId="54" borderId="0" xfId="2" applyFont="1" applyFill="1" applyAlignment="1">
      <alignment vertical="center" wrapText="1"/>
    </xf>
    <xf numFmtId="1" fontId="80" fillId="54" borderId="0" xfId="2" applyNumberFormat="1" applyFont="1" applyFill="1" applyAlignment="1">
      <alignment horizontal="center" vertical="center" wrapText="1"/>
    </xf>
    <xf numFmtId="9" fontId="51" fillId="54" borderId="0" xfId="1" applyFont="1" applyFill="1" applyAlignment="1">
      <alignment horizontal="center" vertical="center" wrapText="1"/>
    </xf>
    <xf numFmtId="182" fontId="39" fillId="6" borderId="0" xfId="2" applyNumberFormat="1" applyFont="1" applyFill="1" applyAlignment="1">
      <alignment horizontal="center" vertical="center" wrapText="1"/>
    </xf>
    <xf numFmtId="1" fontId="81" fillId="55" borderId="0" xfId="2" applyNumberFormat="1" applyFont="1" applyFill="1" applyAlignment="1">
      <alignment horizontal="center" vertical="center" wrapText="1"/>
    </xf>
    <xf numFmtId="10" fontId="8" fillId="0" borderId="0" xfId="1" applyNumberFormat="1" applyFont="1" applyAlignment="1">
      <alignment horizontal="center" vertical="center"/>
    </xf>
    <xf numFmtId="0" fontId="82" fillId="6" borderId="0" xfId="2" applyFont="1" applyFill="1" applyAlignment="1">
      <alignment horizontal="center" vertical="center" wrapText="1"/>
    </xf>
    <xf numFmtId="0" fontId="82" fillId="51" borderId="0" xfId="2" applyFont="1" applyFill="1" applyAlignment="1">
      <alignment horizontal="center" vertical="center" wrapText="1"/>
    </xf>
    <xf numFmtId="0" fontId="83" fillId="14" borderId="0" xfId="2" applyFont="1" applyFill="1" applyAlignment="1">
      <alignment horizontal="center" vertical="center"/>
    </xf>
    <xf numFmtId="177" fontId="26" fillId="0" borderId="0" xfId="2" applyNumberFormat="1" applyFont="1" applyAlignment="1">
      <alignment horizontal="center" vertical="center"/>
    </xf>
    <xf numFmtId="1" fontId="26" fillId="0" borderId="0" xfId="2" applyNumberFormat="1" applyFont="1" applyAlignment="1">
      <alignment horizontal="center" vertical="center"/>
    </xf>
    <xf numFmtId="9" fontId="26" fillId="0" borderId="0" xfId="1" applyFont="1" applyBorder="1" applyAlignment="1">
      <alignment horizontal="center" vertical="center"/>
    </xf>
    <xf numFmtId="1" fontId="81" fillId="37" borderId="0" xfId="2" applyNumberFormat="1" applyFont="1" applyFill="1" applyAlignment="1">
      <alignment horizontal="center" vertical="center"/>
    </xf>
    <xf numFmtId="9" fontId="81" fillId="37" borderId="0" xfId="1" applyFont="1" applyFill="1" applyAlignment="1">
      <alignment horizontal="center" vertical="center"/>
    </xf>
    <xf numFmtId="0" fontId="84" fillId="54" borderId="0" xfId="2" applyFont="1" applyFill="1" applyAlignment="1">
      <alignment horizontal="center" vertical="center" wrapText="1"/>
    </xf>
    <xf numFmtId="1" fontId="84" fillId="56" borderId="0" xfId="2" applyNumberFormat="1" applyFont="1" applyFill="1" applyAlignment="1">
      <alignment horizontal="center" vertical="center" wrapText="1"/>
    </xf>
    <xf numFmtId="0" fontId="84" fillId="56" borderId="0" xfId="2" applyFont="1" applyFill="1" applyAlignment="1">
      <alignment horizontal="center" vertical="center" wrapText="1"/>
    </xf>
    <xf numFmtId="176" fontId="84" fillId="56" borderId="0" xfId="1" applyNumberFormat="1" applyFont="1" applyFill="1" applyBorder="1" applyAlignment="1">
      <alignment horizontal="center" vertical="center" wrapText="1"/>
    </xf>
    <xf numFmtId="190" fontId="84" fillId="56" borderId="0" xfId="2" applyNumberFormat="1" applyFont="1" applyFill="1" applyAlignment="1">
      <alignment horizontal="center" vertical="center" wrapText="1"/>
    </xf>
    <xf numFmtId="189" fontId="84" fillId="56" borderId="0" xfId="2" applyNumberFormat="1" applyFont="1" applyFill="1" applyAlignment="1">
      <alignment horizontal="center" vertical="center" wrapText="1"/>
    </xf>
    <xf numFmtId="1" fontId="85" fillId="55" borderId="0" xfId="2" applyNumberFormat="1" applyFont="1" applyFill="1" applyAlignment="1">
      <alignment horizontal="center" vertical="center" wrapText="1"/>
    </xf>
    <xf numFmtId="1" fontId="86" fillId="0" borderId="0" xfId="2" applyNumberFormat="1" applyFont="1" applyAlignment="1">
      <alignment horizontal="center" vertical="center"/>
    </xf>
    <xf numFmtId="0" fontId="87" fillId="16" borderId="0" xfId="0" applyFont="1" applyFill="1" applyAlignment="1">
      <alignment horizontal="center" vertical="center" wrapText="1"/>
    </xf>
    <xf numFmtId="0" fontId="88" fillId="17" borderId="1" xfId="0" applyFont="1" applyFill="1" applyBorder="1" applyAlignment="1">
      <alignment horizontal="center" vertical="center" wrapText="1"/>
    </xf>
    <xf numFmtId="14" fontId="89" fillId="16" borderId="0" xfId="0" applyNumberFormat="1" applyFont="1" applyFill="1" applyAlignment="1">
      <alignment horizontal="center" vertical="center"/>
    </xf>
    <xf numFmtId="176" fontId="89" fillId="0" borderId="5" xfId="0" applyNumberFormat="1" applyFont="1" applyBorder="1" applyAlignment="1">
      <alignment horizontal="center" vertical="center"/>
    </xf>
    <xf numFmtId="176" fontId="89" fillId="0" borderId="6" xfId="0" applyNumberFormat="1" applyFont="1" applyBorder="1" applyAlignment="1">
      <alignment horizontal="center" vertical="center"/>
    </xf>
    <xf numFmtId="10" fontId="89" fillId="35" borderId="0" xfId="0" applyNumberFormat="1" applyFont="1" applyFill="1" applyAlignment="1">
      <alignment horizontal="center" vertical="center"/>
    </xf>
    <xf numFmtId="10" fontId="89" fillId="0" borderId="0" xfId="0" applyNumberFormat="1" applyFont="1" applyAlignment="1">
      <alignment horizontal="center" vertical="center"/>
    </xf>
    <xf numFmtId="0" fontId="90" fillId="16" borderId="0" xfId="0" applyFont="1" applyFill="1" applyAlignment="1">
      <alignment horizontal="center" vertical="center"/>
    </xf>
    <xf numFmtId="176" fontId="91" fillId="5" borderId="1" xfId="1" applyNumberFormat="1" applyFont="1" applyFill="1" applyBorder="1" applyAlignment="1">
      <alignment horizontal="center" vertical="center"/>
    </xf>
    <xf numFmtId="0" fontId="90" fillId="36" borderId="0" xfId="0" applyFont="1" applyFill="1" applyAlignment="1">
      <alignment horizontal="center" vertical="center"/>
    </xf>
    <xf numFmtId="22" fontId="74" fillId="6" borderId="0" xfId="2" applyNumberFormat="1" applyFont="1" applyFill="1" applyAlignment="1">
      <alignment horizontal="center" vertical="center" wrapText="1"/>
    </xf>
    <xf numFmtId="0" fontId="6" fillId="6" borderId="0" xfId="2" applyFont="1" applyFill="1" applyAlignment="1">
      <alignment horizontal="center" vertical="center" wrapText="1"/>
    </xf>
    <xf numFmtId="0" fontId="6" fillId="9" borderId="0" xfId="2" applyFont="1" applyFill="1" applyAlignment="1">
      <alignment horizontal="center" vertical="center" wrapText="1"/>
    </xf>
    <xf numFmtId="0" fontId="6" fillId="19" borderId="0" xfId="2" applyFont="1" applyFill="1" applyAlignment="1">
      <alignment horizontal="center" vertical="center" wrapText="1"/>
    </xf>
    <xf numFmtId="0" fontId="6" fillId="7" borderId="0" xfId="2" applyFont="1" applyFill="1" applyAlignment="1">
      <alignment horizontal="center" vertical="center" wrapText="1"/>
    </xf>
    <xf numFmtId="0" fontId="54" fillId="6" borderId="0" xfId="2" applyFont="1" applyFill="1" applyAlignment="1">
      <alignment horizontal="center" vertical="center" wrapText="1"/>
    </xf>
    <xf numFmtId="0" fontId="55" fillId="6" borderId="0" xfId="2" applyFont="1" applyFill="1" applyAlignment="1">
      <alignment horizontal="right" vertical="center" wrapText="1"/>
    </xf>
    <xf numFmtId="0" fontId="6" fillId="6" borderId="0" xfId="2" applyFont="1" applyFill="1" applyAlignment="1">
      <alignment horizontal="right" vertical="center" wrapText="1"/>
    </xf>
    <xf numFmtId="0" fontId="84" fillId="54" borderId="0" xfId="2" applyFont="1" applyFill="1" applyAlignment="1">
      <alignment horizontal="center" vertical="center" wrapText="1"/>
    </xf>
    <xf numFmtId="0" fontId="56" fillId="37" borderId="0" xfId="2" applyFont="1" applyFill="1" applyAlignment="1">
      <alignment horizontal="center" vertical="center"/>
    </xf>
    <xf numFmtId="0" fontId="55" fillId="7" borderId="0" xfId="2" applyFont="1" applyFill="1" applyAlignment="1">
      <alignment horizontal="center" vertical="center" wrapText="1"/>
    </xf>
    <xf numFmtId="0" fontId="10" fillId="7" borderId="0" xfId="2" applyFont="1" applyFill="1" applyAlignment="1">
      <alignment horizontal="center" vertical="center" wrapText="1"/>
    </xf>
    <xf numFmtId="0" fontId="15" fillId="6" borderId="0" xfId="2" applyFont="1" applyFill="1" applyAlignment="1">
      <alignment horizontal="center" vertical="center" wrapText="1"/>
    </xf>
    <xf numFmtId="0" fontId="10" fillId="6" borderId="0" xfId="2" applyFont="1" applyFill="1" applyAlignment="1">
      <alignment horizontal="center" vertical="center" wrapText="1"/>
    </xf>
    <xf numFmtId="0" fontId="39" fillId="52" borderId="0" xfId="2" applyFont="1" applyFill="1" applyAlignment="1">
      <alignment horizontal="center" vertical="center" wrapText="1"/>
    </xf>
    <xf numFmtId="0" fontId="9" fillId="6" borderId="0" xfId="2" applyFont="1" applyFill="1" applyAlignment="1">
      <alignment horizontal="center" vertical="center" wrapText="1"/>
    </xf>
    <xf numFmtId="0" fontId="81" fillId="37" borderId="0" xfId="2" applyFont="1" applyFill="1" applyAlignment="1">
      <alignment horizontal="center" vertical="center"/>
    </xf>
    <xf numFmtId="1" fontId="80" fillId="54" borderId="0" xfId="2" applyNumberFormat="1" applyFont="1" applyFill="1" applyAlignment="1">
      <alignment horizontal="center" vertical="center" wrapText="1"/>
    </xf>
    <xf numFmtId="0" fontId="75" fillId="53" borderId="0" xfId="2" applyFont="1" applyFill="1" applyAlignment="1">
      <alignment horizontal="center" vertical="center" wrapText="1"/>
    </xf>
    <xf numFmtId="0" fontId="37" fillId="6" borderId="0" xfId="2" applyFont="1" applyFill="1" applyAlignment="1">
      <alignment horizontal="center" vertical="center" wrapText="1"/>
    </xf>
    <xf numFmtId="0" fontId="40" fillId="31" borderId="0" xfId="2" applyFont="1" applyFill="1" applyAlignment="1">
      <alignment horizontal="center" vertical="center" wrapText="1"/>
    </xf>
    <xf numFmtId="0" fontId="37" fillId="6" borderId="0" xfId="1" applyNumberFormat="1" applyFont="1" applyFill="1" applyBorder="1" applyAlignment="1">
      <alignment horizontal="center" vertical="center" wrapText="1"/>
    </xf>
    <xf numFmtId="183" fontId="36" fillId="6" borderId="0" xfId="2" applyNumberFormat="1" applyFont="1" applyFill="1" applyAlignment="1">
      <alignment horizontal="center" vertical="center" wrapText="1"/>
    </xf>
    <xf numFmtId="0" fontId="38" fillId="6" borderId="0" xfId="2" applyFont="1" applyFill="1" applyAlignment="1">
      <alignment horizontal="center" vertical="center" wrapText="1"/>
    </xf>
    <xf numFmtId="0" fontId="36" fillId="6" borderId="0" xfId="2" applyFont="1" applyFill="1" applyAlignment="1">
      <alignment horizontal="center" vertical="center" wrapText="1"/>
    </xf>
    <xf numFmtId="0" fontId="39" fillId="28" borderId="0" xfId="2" applyFont="1" applyFill="1" applyAlignment="1">
      <alignment horizontal="center" vertical="center" wrapText="1"/>
    </xf>
    <xf numFmtId="0" fontId="51" fillId="33" borderId="0" xfId="2" applyFont="1" applyFill="1" applyAlignment="1">
      <alignment horizontal="center" vertical="center" wrapText="1"/>
    </xf>
    <xf numFmtId="0" fontId="24" fillId="6" borderId="0" xfId="2" applyFont="1" applyFill="1" applyAlignment="1">
      <alignment horizontal="center" vertical="center" wrapText="1"/>
    </xf>
    <xf numFmtId="0" fontId="35" fillId="6" borderId="0" xfId="2" applyFont="1" applyFill="1" applyAlignment="1">
      <alignment horizontal="center" vertical="center" wrapText="1"/>
    </xf>
    <xf numFmtId="0" fontId="9" fillId="7" borderId="0" xfId="2" applyFont="1" applyFill="1" applyAlignment="1">
      <alignment horizontal="center" vertical="center" wrapText="1"/>
    </xf>
    <xf numFmtId="0" fontId="29" fillId="0" borderId="11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82" fontId="11" fillId="38" borderId="0" xfId="0" applyNumberFormat="1" applyFont="1" applyFill="1" applyAlignment="1">
      <alignment horizontal="center" vertical="center"/>
    </xf>
    <xf numFmtId="182" fontId="11" fillId="39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1" fillId="48" borderId="0" xfId="0" applyFont="1" applyFill="1" applyAlignment="1">
      <alignment horizontal="center" vertical="center"/>
    </xf>
  </cellXfs>
  <cellStyles count="6">
    <cellStyle name="百分比" xfId="1" builtinId="5"/>
    <cellStyle name="百分比 2" xfId="3" xr:uid="{F25B84E9-9724-470A-AB5F-BF81198967E7}"/>
    <cellStyle name="百分比 3" xfId="5" xr:uid="{673A8AB4-7D2D-457E-85A4-EF1B964CE502}"/>
    <cellStyle name="常规" xfId="0" builtinId="0"/>
    <cellStyle name="常规 2" xfId="2" xr:uid="{EFD7C6CA-8D62-4EAA-A9AB-4E87CEE27579}"/>
    <cellStyle name="常规 3" xfId="4" xr:uid="{F98647FB-F2CC-4340-B04A-E33CA5466D25}"/>
  </cellStyles>
  <dxfs count="148">
    <dxf>
      <numFmt numFmtId="27" formatCode="yyyy/m/d\ h:mm"/>
    </dxf>
    <dxf>
      <numFmt numFmtId="27" formatCode="yyyy/m/d\ h:mm"/>
    </dxf>
    <dxf>
      <numFmt numFmtId="27" formatCode="yyyy/m/d\ h:mm"/>
    </dxf>
    <dxf>
      <numFmt numFmtId="27" formatCode="yyyy/m/d\ h:mm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宋体"/>
        <family val="3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宋体"/>
        <family val="3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宋体"/>
        <family val="3"/>
        <charset val="134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宋体"/>
        <family val="3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宋体"/>
        <family val="3"/>
        <charset val="134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宋体"/>
        <family val="3"/>
        <charset val="134"/>
        <scheme val="minor"/>
      </font>
    </dxf>
    <dxf>
      <numFmt numFmtId="179" formatCode="0_);[Red]\(0\)"/>
    </dxf>
    <dxf>
      <numFmt numFmtId="27" formatCode="yyyy/m/d\ h:mm"/>
    </dxf>
    <dxf>
      <numFmt numFmtId="19" formatCode="yyyy/m/d"/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lor rgb="FFFF0000"/>
      </font>
    </dxf>
    <dxf>
      <font>
        <b/>
        <i val="0"/>
        <strike val="0"/>
        <color rgb="FF00B050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YaHei Light"/>
        <family val="2"/>
        <charset val="134"/>
        <scheme val="none"/>
      </font>
      <numFmt numFmtId="176" formatCode="0.0%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name val="Microsoft YaHei Light"/>
        <family val="2"/>
        <charset val="134"/>
        <scheme val="none"/>
      </font>
      <border outline="0">
        <right style="thin">
          <color auto="1"/>
        </right>
      </border>
    </dxf>
    <dxf>
      <font>
        <strike val="0"/>
        <outline val="0"/>
        <shadow val="0"/>
        <u val="none"/>
        <vertAlign val="baseline"/>
        <sz val="11"/>
        <name val="Microsoft YaHei Light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name val="Microsoft YaHei Light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name val="Microsoft YaHei Light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name val="Microsoft YaHei Light"/>
        <family val="2"/>
        <charset val="134"/>
        <scheme val="none"/>
      </font>
      <numFmt numFmtId="19" formatCode="yyyy/m/d"/>
    </dxf>
    <dxf>
      <border outline="0">
        <right style="thin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YaHei Light"/>
        <family val="2"/>
        <charset val="134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Microsoft YaHei Light"/>
        <family val="2"/>
        <charset val="134"/>
        <scheme val="none"/>
      </font>
      <fill>
        <patternFill patternType="solid">
          <fgColor indexed="64"/>
          <bgColor rgb="FF9095F6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  <dxf>
      <font>
        <b/>
        <i val="0"/>
        <sz val="9"/>
        <color theme="0"/>
        <name val="宋体"/>
        <family val="3"/>
        <charset val="134"/>
        <scheme val="minor"/>
      </font>
      <fill>
        <patternFill>
          <bgColor rgb="FF767DE4"/>
        </patternFill>
      </fill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strike/>
      </font>
      <fill>
        <patternFill>
          <bgColor rgb="FF767DE4"/>
        </patternFill>
      </fill>
      <border diagonalUp="0" diagonalDown="0">
        <left/>
        <right/>
        <top/>
        <bottom/>
        <vertical/>
        <horizontal/>
      </border>
    </dxf>
  </dxfs>
  <tableStyles count="5" defaultTableStyle="TableStyleMedium2" defaultPivotStyle="PivotStyleLight16">
    <tableStyle name="切片器样式 1" pivot="0" table="0" count="1" xr9:uid="{F6518B6A-5A5B-446E-8FF0-933047EBCB29}">
      <tableStyleElement type="wholeTable" dxfId="147"/>
    </tableStyle>
    <tableStyle name="切片器样式 2" pivot="0" table="0" count="1" xr9:uid="{8833D408-F647-4CCC-9040-BF9B71F891DE}"/>
    <tableStyle name="日期筛选" pivot="0" table="0" count="8" xr9:uid="{4FF1E45F-6DD4-4C27-A088-5C12DD980CEE}">
      <tableStyleElement type="wholeTable" dxfId="146"/>
      <tableStyleElement type="headerRow" dxfId="145"/>
    </tableStyle>
    <tableStyle name="TableStylePreset3_Accent1" pivot="0" count="7" xr9:uid="{33B02850-CF0B-4F1F-AB40-2CD8A5DAD725}">
      <tableStyleElement type="wholeTable" dxfId="144"/>
      <tableStyleElement type="headerRow" dxfId="143"/>
      <tableStyleElement type="totalRow" dxfId="142"/>
      <tableStyleElement type="firstColumn" dxfId="141"/>
      <tableStyleElement type="lastColumn" dxfId="140"/>
      <tableStyleElement type="firstRowStripe" dxfId="139"/>
      <tableStyleElement type="firstColumnStripe" dxfId="138"/>
    </tableStyle>
    <tableStyle name="PivotStylePreset2_Accent1" table="0" count="10" xr9:uid="{DC4884AB-5DFF-4B65-A301-FA9318E366AC}">
      <tableStyleElement type="headerRow" dxfId="137"/>
      <tableStyleElement type="totalRow" dxfId="136"/>
      <tableStyleElement type="firstRowStripe" dxfId="135"/>
      <tableStyleElement type="firstColumnStripe" dxfId="134"/>
      <tableStyleElement type="firstSubtotalRow" dxfId="133"/>
      <tableStyleElement type="secondSubtotalRow" dxfId="132"/>
      <tableStyleElement type="firstRowSubheading" dxfId="131"/>
      <tableStyleElement type="secondRowSubheading" dxfId="130"/>
      <tableStyleElement type="pageFieldLabels" dxfId="129"/>
      <tableStyleElement type="pageFieldValues" dxfId="128"/>
    </tableStyle>
  </tableStyles>
  <colors>
    <mruColors>
      <color rgb="FF767DE4"/>
      <color rgb="FF858CE7"/>
    </mruColors>
  </colors>
  <extLst>
    <ext xmlns:x14="http://schemas.microsoft.com/office/spreadsheetml/2009/9/main" uri="{46F421CA-312F-682f-3DD2-61675219B42D}">
      <x14:dxfs count="1">
        <dxf>
          <fill>
            <patternFill>
              <bgColor rgb="FF00B0F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切片器样式 1"/>
        <x14:slicerStyle name="切片器样式 2">
          <x14:slicerStyleElements>
            <x14:slicerStyleElement type="selectedItemWithData" dxfId="0"/>
          </x14:slicerStyleElements>
        </x14:slicerStyle>
      </x14:slicerStyles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日期筛选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4.xml"/><Relationship Id="rId39" Type="http://schemas.openxmlformats.org/officeDocument/2006/relationships/customXml" Target="../customXml/item17.xml"/><Relationship Id="rId21" Type="http://schemas.openxmlformats.org/officeDocument/2006/relationships/sheetMetadata" Target="metadata.xml"/><Relationship Id="rId34" Type="http://schemas.openxmlformats.org/officeDocument/2006/relationships/customXml" Target="../customXml/item12.xml"/><Relationship Id="rId42" Type="http://schemas.openxmlformats.org/officeDocument/2006/relationships/customXml" Target="../customXml/item20.xml"/><Relationship Id="rId47" Type="http://schemas.openxmlformats.org/officeDocument/2006/relationships/customXml" Target="../customXml/item25.xml"/><Relationship Id="rId50" Type="http://schemas.openxmlformats.org/officeDocument/2006/relationships/customXml" Target="../customXml/item28.xml"/><Relationship Id="rId55" Type="http://schemas.openxmlformats.org/officeDocument/2006/relationships/customXml" Target="../customXml/item33.xml"/><Relationship Id="rId63" Type="http://schemas.openxmlformats.org/officeDocument/2006/relationships/customXml" Target="../customXml/item4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customXml" Target="../customXml/item7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32" Type="http://schemas.openxmlformats.org/officeDocument/2006/relationships/customXml" Target="../customXml/item10.xml"/><Relationship Id="rId37" Type="http://schemas.openxmlformats.org/officeDocument/2006/relationships/customXml" Target="../customXml/item15.xml"/><Relationship Id="rId40" Type="http://schemas.openxmlformats.org/officeDocument/2006/relationships/customXml" Target="../customXml/item18.xml"/><Relationship Id="rId45" Type="http://schemas.openxmlformats.org/officeDocument/2006/relationships/customXml" Target="../customXml/item23.xml"/><Relationship Id="rId53" Type="http://schemas.openxmlformats.org/officeDocument/2006/relationships/customXml" Target="../customXml/item31.xml"/><Relationship Id="rId58" Type="http://schemas.openxmlformats.org/officeDocument/2006/relationships/customXml" Target="../customXml/item36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39.xml"/><Relationship Id="rId19" Type="http://schemas.openxmlformats.org/officeDocument/2006/relationships/styles" Target="styles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Relationship Id="rId30" Type="http://schemas.openxmlformats.org/officeDocument/2006/relationships/customXml" Target="../customXml/item8.xml"/><Relationship Id="rId35" Type="http://schemas.openxmlformats.org/officeDocument/2006/relationships/customXml" Target="../customXml/item13.xml"/><Relationship Id="rId43" Type="http://schemas.openxmlformats.org/officeDocument/2006/relationships/customXml" Target="../customXml/item21.xml"/><Relationship Id="rId48" Type="http://schemas.openxmlformats.org/officeDocument/2006/relationships/customXml" Target="../customXml/item26.xml"/><Relationship Id="rId56" Type="http://schemas.openxmlformats.org/officeDocument/2006/relationships/customXml" Target="../customXml/item34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9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33" Type="http://schemas.openxmlformats.org/officeDocument/2006/relationships/customXml" Target="../customXml/item11.xml"/><Relationship Id="rId38" Type="http://schemas.openxmlformats.org/officeDocument/2006/relationships/customXml" Target="../customXml/item16.xml"/><Relationship Id="rId46" Type="http://schemas.openxmlformats.org/officeDocument/2006/relationships/customXml" Target="../customXml/item24.xml"/><Relationship Id="rId59" Type="http://schemas.openxmlformats.org/officeDocument/2006/relationships/customXml" Target="../customXml/item37.xml"/><Relationship Id="rId20" Type="http://schemas.openxmlformats.org/officeDocument/2006/relationships/sharedStrings" Target="sharedStrings.xml"/><Relationship Id="rId41" Type="http://schemas.openxmlformats.org/officeDocument/2006/relationships/customXml" Target="../customXml/item19.xml"/><Relationship Id="rId54" Type="http://schemas.openxmlformats.org/officeDocument/2006/relationships/customXml" Target="../customXml/item32.xml"/><Relationship Id="rId62" Type="http://schemas.openxmlformats.org/officeDocument/2006/relationships/customXml" Target="../customXml/item4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36" Type="http://schemas.openxmlformats.org/officeDocument/2006/relationships/customXml" Target="../customXml/item14.xml"/><Relationship Id="rId49" Type="http://schemas.openxmlformats.org/officeDocument/2006/relationships/customXml" Target="../customXml/item27.xml"/><Relationship Id="rId57" Type="http://schemas.openxmlformats.org/officeDocument/2006/relationships/customXml" Target="../customXml/item35.xml"/><Relationship Id="rId10" Type="http://schemas.openxmlformats.org/officeDocument/2006/relationships/worksheet" Target="worksheets/sheet10.xml"/><Relationship Id="rId31" Type="http://schemas.openxmlformats.org/officeDocument/2006/relationships/customXml" Target="../customXml/item9.xml"/><Relationship Id="rId44" Type="http://schemas.openxmlformats.org/officeDocument/2006/relationships/customXml" Target="../customXml/item22.xml"/><Relationship Id="rId52" Type="http://schemas.openxmlformats.org/officeDocument/2006/relationships/customXml" Target="../customXml/item30.xml"/><Relationship Id="rId60" Type="http://schemas.openxmlformats.org/officeDocument/2006/relationships/customXml" Target="../customXml/item3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4624832"/>
        <c:axId val="1093407968"/>
      </c:barChart>
      <c:catAx>
        <c:axId val="1084624832"/>
        <c:scaling>
          <c:orientation val="minMax"/>
        </c:scaling>
        <c:delete val="0"/>
        <c:axPos val="b"/>
        <c:majorTickMark val="out"/>
        <c:minorTickMark val="none"/>
        <c:tickLblPos val="nextTo"/>
        <c:crossAx val="1093407968"/>
        <c:crosses val="autoZero"/>
        <c:auto val="1"/>
        <c:lblAlgn val="ctr"/>
        <c:lblOffset val="100"/>
        <c:noMultiLvlLbl val="0"/>
      </c:catAx>
      <c:valAx>
        <c:axId val="1093407968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08462483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43114832"/>
        <c:axId val="1243124432"/>
      </c:barChart>
      <c:catAx>
        <c:axId val="1243114832"/>
        <c:scaling>
          <c:orientation val="minMax"/>
        </c:scaling>
        <c:delete val="0"/>
        <c:axPos val="b"/>
        <c:majorTickMark val="out"/>
        <c:minorTickMark val="none"/>
        <c:tickLblPos val="nextTo"/>
        <c:crossAx val="1243124432"/>
        <c:crosses val="autoZero"/>
        <c:auto val="1"/>
        <c:lblAlgn val="ctr"/>
        <c:lblOffset val="100"/>
        <c:noMultiLvlLbl val="0"/>
      </c:catAx>
      <c:valAx>
        <c:axId val="124312443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24311483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1218992"/>
        <c:axId val="1321228592"/>
      </c:barChart>
      <c:catAx>
        <c:axId val="1321218992"/>
        <c:scaling>
          <c:orientation val="minMax"/>
        </c:scaling>
        <c:delete val="0"/>
        <c:axPos val="b"/>
        <c:majorTickMark val="out"/>
        <c:minorTickMark val="none"/>
        <c:tickLblPos val="nextTo"/>
        <c:crossAx val="1321228592"/>
        <c:crosses val="autoZero"/>
        <c:auto val="1"/>
        <c:lblAlgn val="ctr"/>
        <c:lblOffset val="100"/>
        <c:noMultiLvlLbl val="0"/>
      </c:catAx>
      <c:valAx>
        <c:axId val="132122859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32121899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1879632"/>
        <c:axId val="1181884912"/>
      </c:barChart>
      <c:catAx>
        <c:axId val="1181879632"/>
        <c:scaling>
          <c:orientation val="minMax"/>
        </c:scaling>
        <c:delete val="0"/>
        <c:axPos val="b"/>
        <c:majorTickMark val="out"/>
        <c:minorTickMark val="none"/>
        <c:tickLblPos val="nextTo"/>
        <c:crossAx val="1181884912"/>
        <c:crosses val="autoZero"/>
        <c:auto val="1"/>
        <c:lblAlgn val="ctr"/>
        <c:lblOffset val="100"/>
        <c:noMultiLvlLbl val="0"/>
      </c:catAx>
      <c:valAx>
        <c:axId val="118188491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18187963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25575295"/>
        <c:axId val="1125586815"/>
      </c:barChart>
      <c:catAx>
        <c:axId val="1125575295"/>
        <c:scaling>
          <c:orientation val="minMax"/>
        </c:scaling>
        <c:delete val="0"/>
        <c:axPos val="b"/>
        <c:majorTickMark val="out"/>
        <c:minorTickMark val="none"/>
        <c:tickLblPos val="nextTo"/>
        <c:crossAx val="1125586815"/>
        <c:crosses val="autoZero"/>
        <c:auto val="1"/>
        <c:lblAlgn val="ctr"/>
        <c:lblOffset val="100"/>
        <c:noMultiLvlLbl val="0"/>
      </c:catAx>
      <c:valAx>
        <c:axId val="1125586815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125575295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2032528"/>
        <c:axId val="952033488"/>
      </c:barChart>
      <c:catAx>
        <c:axId val="952032528"/>
        <c:scaling>
          <c:orientation val="minMax"/>
        </c:scaling>
        <c:delete val="0"/>
        <c:axPos val="b"/>
        <c:majorTickMark val="out"/>
        <c:minorTickMark val="none"/>
        <c:tickLblPos val="nextTo"/>
        <c:crossAx val="952033488"/>
        <c:crosses val="autoZero"/>
        <c:auto val="1"/>
        <c:lblAlgn val="ctr"/>
        <c:lblOffset val="100"/>
        <c:noMultiLvlLbl val="0"/>
      </c:catAx>
      <c:valAx>
        <c:axId val="952033488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952032528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2455039"/>
        <c:axId val="1542457439"/>
      </c:barChart>
      <c:catAx>
        <c:axId val="1542455039"/>
        <c:scaling>
          <c:orientation val="minMax"/>
        </c:scaling>
        <c:delete val="0"/>
        <c:axPos val="b"/>
        <c:majorTickMark val="out"/>
        <c:minorTickMark val="none"/>
        <c:tickLblPos val="nextTo"/>
        <c:crossAx val="1542457439"/>
        <c:crosses val="autoZero"/>
        <c:auto val="1"/>
        <c:lblAlgn val="ctr"/>
        <c:lblOffset val="100"/>
        <c:noMultiLvlLbl val="0"/>
      </c:catAx>
      <c:valAx>
        <c:axId val="1542457439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542455039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0</xdr:colOff>
      <xdr:row>25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1E8FD7D-73D8-3092-5717-1AE00D5D2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24</xdr:col>
      <xdr:colOff>0</xdr:colOff>
      <xdr:row>25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A04056A4-750A-462B-926E-2CEC9BF7C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24</xdr:col>
      <xdr:colOff>0</xdr:colOff>
      <xdr:row>25</xdr:row>
      <xdr:rowOff>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C047191-6EF8-8BFE-4EC0-696125D77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24</xdr:col>
      <xdr:colOff>0</xdr:colOff>
      <xdr:row>25</xdr:row>
      <xdr:rowOff>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E47CC677-B751-AC3E-AF00-D09EFFEE8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24</xdr:col>
      <xdr:colOff>0</xdr:colOff>
      <xdr:row>25</xdr:row>
      <xdr:rowOff>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D60E343-20F8-CE69-A59C-F7328056F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24</xdr:col>
      <xdr:colOff>0</xdr:colOff>
      <xdr:row>25</xdr:row>
      <xdr:rowOff>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B91DADD1-40F0-1261-772A-A79DCD22F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24</xdr:col>
      <xdr:colOff>0</xdr:colOff>
      <xdr:row>25</xdr:row>
      <xdr:rowOff>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58AFD704-A882-1544-DA12-55268DC915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80E18D95-FB57-4F5C-AF05-3B7C5AE91ABC}" autoFormatId="16" applyNumberFormats="0" applyBorderFormats="0" applyFontFormats="0" applyPatternFormats="0" applyAlignmentFormats="0" applyWidthHeightFormats="0">
  <queryTableRefresh nextId="24">
    <queryTableFields count="20">
      <queryTableField id="1" name="parent_user_id" tableColumnId="1"/>
      <queryTableField id="2" name="支付成功时间" tableColumnId="2"/>
      <queryTableField id="3" name="product_package_amount" tableColumnId="3"/>
      <queryTableField id="4" name="cc_user_name" tableColumnId="4"/>
      <queryTableField id="5" name="first_order_create_time" tableColumnId="5"/>
      <queryTableField id="6" name="user_order_no" tableColumnId="6"/>
      <queryTableField id="7" name="total_price_usd" tableColumnId="7"/>
      <queryTableField id="8" name="order_id" tableColumnId="8"/>
      <queryTableField id="9" name="student_user_id" tableColumnId="9"/>
      <queryTableField id="10" name="payment_category_name" tableColumnId="10"/>
      <queryTableField id="11" name="product_name" tableColumnId="11"/>
      <queryTableField id="12" name="product_package_name" tableColumnId="12"/>
      <queryTableField id="13" name="user_country" tableColumnId="13"/>
      <queryTableField id="14" name="cc_level1_post_name" tableColumnId="14"/>
      <queryTableField id="15" name="cc_level2_post_name" tableColumnId="15"/>
      <queryTableField id="16" name="cc_level3_post_name" tableColumnId="16"/>
      <queryTableField id="17" name="cc_level4_post_name" tableColumnId="17"/>
      <queryTableField id="18" name="ownship_type_name" tableColumnId="18"/>
      <queryTableField id="19" name="full_channel_code" tableColumnId="19"/>
      <queryTableField id="23" name="lead_date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4C6AD35A-3DD3-4517-B47C-2AF9534D1D76}" autoFormatId="16" applyNumberFormats="0" applyBorderFormats="0" applyFontFormats="0" applyPatternFormats="0" applyAlignmentFormats="0" applyWidthHeightFormats="0">
  <queryTableRefresh nextId="33" unboundColumnsRight="6">
    <queryTableFields count="27">
      <queryTableField id="1" name="success_time" tableColumnId="1"/>
      <queryTableField id="2" name="parent_user_id" tableColumnId="2"/>
      <queryTableField id="3" name="student_user_id" tableColumnId="3"/>
      <queryTableField id="4" name="user_country" tableColumnId="4"/>
      <queryTableField id="5" name="product_name" tableColumnId="5"/>
      <queryTableField id="6" name="product_package_amount" tableColumnId="6"/>
      <queryTableField id="7" name="lp_user_name" tableColumnId="7"/>
      <queryTableField id="8" name="lp_level2_post_name" tableColumnId="8"/>
      <queryTableField id="9" name="lp_level3_post_name" tableColumnId="9"/>
      <queryTableField id="10" name="achievement_price_cny" tableColumnId="10"/>
      <queryTableField id="11" name="cc_user_name" tableColumnId="11"/>
      <queryTableField id="12" name="cc_level1_post_name" tableColumnId="12"/>
      <queryTableField id="13" name="cc_level2_post_name" tableColumnId="13"/>
      <queryTableField id="14" name="cc_level3_post_name" tableColumnId="14"/>
      <queryTableField id="31" name="cc_level4_post_name" tableColumnId="20"/>
      <queryTableField id="15" name="repurchase_type" tableColumnId="15"/>
      <queryTableField id="16" name="order_id" tableColumnId="16"/>
      <queryTableField id="17" name="is_distribution" tableColumnId="17"/>
      <queryTableField id="18" name="total_price_usd" tableColumnId="18"/>
      <queryTableField id="19" name="product_package_name" tableColumnId="19"/>
      <queryTableField id="22" name="success_time1" tableColumnId="22"/>
      <queryTableField id="21" dataBound="0" tableColumnId="21"/>
      <queryTableField id="26" dataBound="0" tableColumnId="23"/>
      <queryTableField id="27" dataBound="0" tableColumnId="24"/>
      <queryTableField id="28" dataBound="0" tableColumnId="25"/>
      <queryTableField id="29" dataBound="0" tableColumnId="26"/>
      <queryTableField id="30" dataBound="0" tableColumnId="2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C45098FF-0D0C-4FB2-9BBD-BA29BB5035CE}" autoFormatId="16" applyNumberFormats="0" applyBorderFormats="0" applyFontFormats="0" applyPatternFormats="0" applyAlignmentFormats="0" applyWidthHeightFormats="0">
  <queryTableRefresh nextId="29">
    <queryTableFields count="15">
      <queryTableField id="1" name="渠道" tableColumnId="1"/>
      <queryTableField id="2" name="经理" tableColumnId="2"/>
      <queryTableField id="3" name="主管" tableColumnId="3"/>
      <queryTableField id="8" name="线索量" tableColumnId="8"/>
      <queryTableField id="9" name="约课量" tableColumnId="9"/>
      <queryTableField id="10" name="约课率" tableColumnId="10"/>
      <queryTableField id="11" name="完课量" tableColumnId="11"/>
      <queryTableField id="12" name="完课率" tableColumnId="12"/>
      <queryTableField id="13" name="完课转化量" tableColumnId="13"/>
      <queryTableField id="14" name="完课转化率" tableColumnId="14"/>
      <queryTableField id="5" name="成单量" tableColumnId="5"/>
      <queryTableField id="15" name="线索转化率" tableColumnId="15"/>
      <queryTableField id="26" name="Column1" tableColumnId="4"/>
      <queryTableField id="27" name="_1" tableColumnId="6"/>
      <queryTableField id="28" name="_2" tableColumnId="7"/>
    </queryTableFields>
    <queryTableDeletedFields count="4">
      <deletedField name="目标量"/>
      <deletedField name="Column1"/>
      <deletedField name="_1"/>
      <deletedField name="_2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78DAA4E7-7E5A-4D0C-8811-4B748576E9DD}" autoFormatId="16" applyNumberFormats="0" applyBorderFormats="0" applyFontFormats="0" applyPatternFormats="0" applyAlignmentFormats="0" applyWidthHeightFormats="0">
  <queryTableRefresh nextId="18">
    <queryTableFields count="17">
      <queryTableField id="1" name="parent_user_id" tableColumnId="1"/>
      <queryTableField id="2" name="student_user_id" tableColumnId="2"/>
      <queryTableField id="3" name="virtual_class_id" tableColumnId="3"/>
      <queryTableField id="4" name="trail_create_time" tableColumnId="4"/>
      <queryTableField id="5" name="trail_start_time" tableColumnId="5"/>
      <queryTableField id="6" name="trail_end_time" tableColumnId="6"/>
      <queryTableField id="7" name="trail_enter_time" tableColumnId="7"/>
      <queryTableField id="8" name="class_type_id" tableColumnId="8"/>
      <queryTableField id="9" name="edition_name_zh" tableColumnId="9"/>
      <queryTableField id="10" name="lesson_no" tableColumnId="10"/>
      <queryTableField id="11" name="course_name" tableColumnId="11"/>
      <queryTableField id="12" name="virtualclass_status" tableColumnId="12"/>
      <queryTableField id="13" name="level1_post_name" tableColumnId="13"/>
      <queryTableField id="14" name="level2_post_name" tableColumnId="14"/>
      <queryTableField id="15" name="level3_post_name" tableColumnId="15"/>
      <queryTableField id="16" name="level4_post_name" tableColumnId="16"/>
      <queryTableField id="17" name="adviser_user_name" tableColumnId="17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E2BD056-9F08-4C91-914C-2407EFD0CB69}" name="表4" displayName="表4" ref="A1:F32" totalsRowShown="0" headerRowDxfId="127" dataDxfId="126" tableBorderDxfId="125">
  <tableColumns count="6">
    <tableColumn id="1" xr3:uid="{F06782D8-8E6A-434B-95CC-E30F8E128338}" name="日期" dataDxfId="124"/>
    <tableColumn id="2" xr3:uid="{B7C387E8-870F-4E83-8E34-9163BDBBFA1F}" name="星期" dataDxfId="123"/>
    <tableColumn id="3" xr3:uid="{FC732D56-D479-400B-800F-5C7761A926AE}" name="整体新签BM" dataDxfId="122"/>
    <tableColumn id="4" xr3:uid="{C5D2C5EC-CE19-4665-814C-1844B973E0F8}" name="整体续费BM" dataDxfId="121"/>
    <tableColumn id="5" xr3:uid="{9A2B23FC-211F-4BC7-B7EC-01845B957778}" name="RF节奏" dataDxfId="120"/>
    <tableColumn id="7" xr3:uid="{76FDE6DA-0148-4C69-8A93-7CC2B952461D}" name="新签BM累计" dataDxfId="119">
      <calculatedColumnFormula>SUM($C$2:C2)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E426979-FACE-487F-9B8F-241E3FE7E901}" name="新签明细" displayName="新签明细" ref="A1:T1467" tableType="queryTable" totalsRowShown="0">
  <autoFilter ref="A1:T1467" xr:uid="{0E426979-FACE-487F-9B8F-241E3FE7E901}">
    <filterColumn colId="16">
      <filters>
        <filter val="陈慧组"/>
      </filters>
    </filterColumn>
  </autoFilter>
  <tableColumns count="20">
    <tableColumn id="1" xr3:uid="{EDCBD188-8B2C-406E-8858-C8E005C26BEE}" uniqueName="1" name="parent_user_id" queryTableFieldId="1" dataDxfId="118"/>
    <tableColumn id="2" xr3:uid="{A6B295EC-7481-4591-AA03-4E6ECA5BE690}" uniqueName="2" name="支付成功时间" queryTableFieldId="2" dataDxfId="117"/>
    <tableColumn id="3" xr3:uid="{BCDD575A-87AC-4E8C-92FA-D6B887CF2959}" uniqueName="3" name="product_package_amount" queryTableFieldId="3"/>
    <tableColumn id="4" xr3:uid="{9F0B90A5-407E-487F-AE78-EC85389ACF69}" uniqueName="4" name="cc_user_name" queryTableFieldId="4" dataDxfId="116"/>
    <tableColumn id="5" xr3:uid="{35ADA563-0821-4D94-A849-3D36B6D9F467}" uniqueName="5" name="first_order_create_time" queryTableFieldId="5" dataDxfId="115"/>
    <tableColumn id="6" xr3:uid="{276A1BD9-6DBF-43CB-A923-7FB685E756EA}" uniqueName="6" name="user_order_no" queryTableFieldId="6"/>
    <tableColumn id="7" xr3:uid="{82DF0907-23B4-426C-8274-8FF79E2AAF4C}" uniqueName="7" name="total_price_usd" queryTableFieldId="7"/>
    <tableColumn id="8" xr3:uid="{98BD72D1-5A94-4582-BE78-5215DA6FBCAA}" uniqueName="8" name="order_id" queryTableFieldId="8"/>
    <tableColumn id="9" xr3:uid="{5A086F1D-E2BD-49B7-8ED1-1CC70FFA7870}" uniqueName="9" name="student_user_id" queryTableFieldId="9" dataDxfId="114"/>
    <tableColumn id="10" xr3:uid="{DE6196B2-F50C-446C-B140-AB4CE41D6227}" uniqueName="10" name="payment_category_name" queryTableFieldId="10" dataDxfId="113"/>
    <tableColumn id="11" xr3:uid="{13809A6D-EEC3-4CDC-BBFC-11426B8A9BF7}" uniqueName="11" name="product_name" queryTableFieldId="11" dataDxfId="112"/>
    <tableColumn id="12" xr3:uid="{D66D3329-320D-45FC-A64A-4A282BFFDC14}" uniqueName="12" name="product_package_name" queryTableFieldId="12" dataDxfId="111"/>
    <tableColumn id="13" xr3:uid="{901F383D-8001-448C-8C8F-17AC2A71B2A7}" uniqueName="13" name="user_country" queryTableFieldId="13" dataDxfId="110"/>
    <tableColumn id="14" xr3:uid="{44D2BF08-806A-446D-B1D9-681C504FB4E2}" uniqueName="14" name="cc_level1_post_name" queryTableFieldId="14" dataDxfId="109"/>
    <tableColumn id="15" xr3:uid="{DC9F9DD4-4677-4A5C-8A2B-0F057B99DCCE}" uniqueName="15" name="cc_level2_post_name" queryTableFieldId="15" dataDxfId="108"/>
    <tableColumn id="16" xr3:uid="{1C9D52AE-60C1-4F1C-ACC0-8217887DC9BD}" uniqueName="16" name="cc_level3_post_name" queryTableFieldId="16" dataDxfId="107"/>
    <tableColumn id="17" xr3:uid="{CA1D2D18-BF77-4E04-892F-87D40E01514E}" uniqueName="17" name="cc_level4_post_name" queryTableFieldId="17" dataDxfId="106"/>
    <tableColumn id="18" xr3:uid="{D2C71BDF-BD2E-4B0E-81FF-33ABE8245F35}" uniqueName="18" name="ownship_type_name" queryTableFieldId="18" dataDxfId="105"/>
    <tableColumn id="19" xr3:uid="{BD4C23F9-58BA-4352-9B09-161A89F54FBE}" uniqueName="19" name="full_channel_code" queryTableFieldId="19" dataDxfId="104"/>
    <tableColumn id="22" xr3:uid="{0675D5CF-22DB-4378-9AD2-61E7EA37E9A1}" uniqueName="22" name="lead_date" queryTableFieldId="23" dataDxfId="10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7D2E582-CA5D-4862-AC8B-193F68E999A5}" name="续费明细实时" displayName="续费明细实时" ref="A1:AA2808" tableType="queryTable" totalsRowShown="0">
  <autoFilter ref="A1:AA2808" xr:uid="{87D2E582-CA5D-4862-AC8B-193F68E999A5}">
    <filterColumn colId="4">
      <filters>
        <filter val="标准版"/>
        <filter val="标准版25分钟"/>
        <filter val="国际版"/>
        <filter val="进阶版"/>
        <filter val="进阶版25分钟"/>
        <filter val="启蒙版"/>
        <filter val="青少版中文1v1"/>
        <filter val="拓展版"/>
        <filter val="拓展版25分钟"/>
        <filter val="学期制小班课"/>
      </filters>
    </filterColumn>
    <filterColumn colId="11">
      <filters>
        <filter val="销售部"/>
      </filters>
    </filterColumn>
    <filterColumn colId="13">
      <filters>
        <filter val="ES团队-徐志强"/>
        <filter val="SG-王园园组"/>
        <filter val="班课专项-申小娟"/>
        <filter val="成都二区-芶伟杰"/>
        <filter val="成都一区-詹群"/>
        <filter val="武汉一区"/>
      </filters>
    </filterColumn>
  </autoFilter>
  <tableColumns count="27">
    <tableColumn id="1" xr3:uid="{02BA5D0F-5A4B-40DC-B106-C9401567BCC0}" uniqueName="1" name="success_time" queryTableFieldId="1" dataDxfId="15"/>
    <tableColumn id="2" xr3:uid="{C8A872AE-BE72-4B78-AF78-E878A2EB9422}" uniqueName="2" name="parent_user_id" queryTableFieldId="2" dataDxfId="102"/>
    <tableColumn id="3" xr3:uid="{D1F63C05-CF4A-4995-9146-177649286F40}" uniqueName="3" name="student_user_id" queryTableFieldId="3" dataDxfId="101"/>
    <tableColumn id="4" xr3:uid="{79D3205C-9A7F-43CC-9838-EA85D18A4F8B}" uniqueName="4" name="user_country" queryTableFieldId="4" dataDxfId="100"/>
    <tableColumn id="5" xr3:uid="{63E88D58-B8BD-4C6D-A803-EE412E3269D7}" uniqueName="5" name="product_name" queryTableFieldId="5" dataDxfId="99"/>
    <tableColumn id="6" xr3:uid="{6A889E81-F59D-4957-89B3-E7AF82AA5ACD}" uniqueName="6" name="product_package_amount" queryTableFieldId="6" dataDxfId="98"/>
    <tableColumn id="7" xr3:uid="{88B80447-379F-4E11-9A8E-B3B16356AA57}" uniqueName="7" name="lp_user_name" queryTableFieldId="7" dataDxfId="97"/>
    <tableColumn id="8" xr3:uid="{E2443C26-EBA7-4734-81D9-2511F1AA059F}" uniqueName="8" name="lp_level2_post_name" queryTableFieldId="8" dataDxfId="96"/>
    <tableColumn id="9" xr3:uid="{0CF2D113-A843-4495-8DC8-FE6096D408A7}" uniqueName="9" name="lp_level3_post_name" queryTableFieldId="9" dataDxfId="95"/>
    <tableColumn id="10" xr3:uid="{51226842-5439-4A8F-8DA3-BEA40C07C705}" uniqueName="10" name="achievement_price_cny" queryTableFieldId="10" dataDxfId="94"/>
    <tableColumn id="11" xr3:uid="{64B2CBD9-D40B-43A7-87CE-C467E57E1A49}" uniqueName="11" name="cc_user_name" queryTableFieldId="11" dataDxfId="93"/>
    <tableColumn id="12" xr3:uid="{4FE24C74-F59E-4143-B255-972429687EEB}" uniqueName="12" name="cc_level1_post_name" queryTableFieldId="12" dataDxfId="92"/>
    <tableColumn id="13" xr3:uid="{EE485786-70E4-4899-8408-37B335FDD1BB}" uniqueName="13" name="cc_level2_post_name" queryTableFieldId="13" dataDxfId="91"/>
    <tableColumn id="14" xr3:uid="{D974ABEF-75D1-4488-A440-351D34CDB6C3}" uniqueName="14" name="cc_level3_post_name" queryTableFieldId="14" dataDxfId="90"/>
    <tableColumn id="20" xr3:uid="{252CED0C-1D46-4CFB-9641-4124E3319065}" uniqueName="20" name="cc_level4_post_name" queryTableFieldId="31" dataDxfId="89"/>
    <tableColumn id="15" xr3:uid="{FFA4F3FE-8B6E-42AF-9A7F-89085DD6F0C9}" uniqueName="15" name="repurchase_type" queryTableFieldId="15" dataDxfId="88"/>
    <tableColumn id="16" xr3:uid="{4F11D73D-82EB-4AEF-B7F9-9C2BB4F5560E}" uniqueName="16" name="order_id" queryTableFieldId="16" dataDxfId="87"/>
    <tableColumn id="17" xr3:uid="{9A8CBED9-3E18-47EB-8E36-B3BFAEDABB4A}" uniqueName="17" name="is_distribution" queryTableFieldId="17" dataDxfId="86"/>
    <tableColumn id="18" xr3:uid="{D2ADEE3C-2CE6-4BCE-869B-7DE7EBEE5DBD}" uniqueName="18" name="total_price_usd" queryTableFieldId="18" dataDxfId="85"/>
    <tableColumn id="19" xr3:uid="{C648C3D0-AE11-4D3A-B406-3282E0FDA011}" uniqueName="19" name="product_package_name" queryTableFieldId="19" dataDxfId="84"/>
    <tableColumn id="22" xr3:uid="{38EDCE10-6568-4E7C-B503-3F3E76FB7C47}" uniqueName="22" name="success_time1" queryTableFieldId="22" dataDxfId="14"/>
    <tableColumn id="21" xr3:uid="{2E2D5FA8-E50C-41A3-A358-D2307FFFD77C}" uniqueName="21" name="勘误" queryTableFieldId="21" dataDxfId="83">
      <calculatedColumnFormula>IFERROR(VLOOKUP(B2,#REF!,1,0),"")</calculatedColumnFormula>
    </tableColumn>
    <tableColumn id="23" xr3:uid="{B75DF9ED-EA87-42C0-8765-6422882CA51D}" uniqueName="23" name="new_cc_name" queryTableFieldId="26" dataDxfId="82">
      <calculatedColumnFormula array="1">IFERROR(_xlfn.IFS(AND(V2="",X2&lt;&gt;"王园园组",X2&lt;&gt;"other"),K2,AND(V2="",X2="王园园组"),G2),"other")</calculatedColumnFormula>
    </tableColumn>
    <tableColumn id="24" xr3:uid="{18F95867-439D-4C9D-AF18-D49B160B7A1B}" uniqueName="24" name="new_level3_post_name" queryTableFieldId="27" dataDxfId="81">
      <calculatedColumnFormula array="1">IFERROR(_xlfn.IFS(AND(V2="",IFERROR(VLOOKUP(N2,#REF!,1,0),1)&lt;&gt;1),N2,AND(V2="",I2="王园园组"),"王园园组"),"other")</calculatedColumnFormula>
    </tableColumn>
    <tableColumn id="25" xr3:uid="{7862AFB2-6C89-466B-A511-D105993EB1B2}" uniqueName="25" name="研学人头" queryTableFieldId="28" dataDxfId="80">
      <calculatedColumnFormula>IFERROR(_xlfn.XLOOKUP(MID(T2, FIND("#", SUBSTITUTE(T2, "-", "#", LEN(T2) - LEN(SUBSTITUTE(T2, "-", "")))) + 1, LEN(T2)),#REF!,#REF!),0)</calculatedColumnFormula>
    </tableColumn>
    <tableColumn id="26" xr3:uid="{50C60B12-9CEB-479A-B613-5508B709C8B4}" uniqueName="26" name="month" queryTableFieldId="29" dataDxfId="79">
      <calculatedColumnFormula>MONTH(续费明细实时[[#This Row],[success_time]])</calculatedColumnFormula>
    </tableColumn>
    <tableColumn id="27" xr3:uid="{9D1CA80F-0A37-4C38-BFF8-985D1E09F6B7}" uniqueName="27" name="P值" queryTableFieldId="30" dataDxfId="13">
      <calculatedColumnFormula>VLOOKUP(续费明细实时[[#This Row],[parent_user_id]],#REF!,27,0)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093834-B0F0-4508-A881-0375BB6B56B6}" name="组渠道顺次" displayName="组渠道顺次" ref="A1:O92" tableType="queryTable" totalsRowShown="0">
  <autoFilter ref="A1:O92" xr:uid="{5A093834-B0F0-4508-A881-0375BB6B56B6}">
    <filterColumn colId="0">
      <filters>
        <filter val="OT"/>
      </filters>
    </filterColumn>
  </autoFilter>
  <tableColumns count="15">
    <tableColumn id="1" xr3:uid="{DC55083E-8B85-40B4-82C0-76D137814DF7}" uniqueName="1" name="渠道" queryTableFieldId="1" dataDxfId="78"/>
    <tableColumn id="2" xr3:uid="{958FE6FF-9982-4F04-B1A6-D90F25462259}" uniqueName="2" name="经理" queryTableFieldId="2" dataDxfId="77"/>
    <tableColumn id="3" xr3:uid="{200F85F4-4959-46A8-AB07-50A59E47198F}" uniqueName="3" name="主管" queryTableFieldId="3" dataDxfId="76"/>
    <tableColumn id="8" xr3:uid="{E2B37A11-223A-4F1D-8FA4-9D4406DE2F69}" uniqueName="8" name="线索量" queryTableFieldId="8"/>
    <tableColumn id="9" xr3:uid="{ABFB272F-33F1-4BCA-B388-CDF0E4090907}" uniqueName="9" name="约课量" queryTableFieldId="9"/>
    <tableColumn id="10" xr3:uid="{0430822D-3A7C-4379-AED0-A80269B1F0C6}" uniqueName="10" name="约课率" queryTableFieldId="10" dataDxfId="12" dataCellStyle="百分比"/>
    <tableColumn id="11" xr3:uid="{AD0AC711-5F09-4B2B-90EF-CED7363A5567}" uniqueName="11" name="完课量" queryTableFieldId="11" dataDxfId="11" dataCellStyle="百分比"/>
    <tableColumn id="12" xr3:uid="{8A5EB98E-7CEA-4949-9011-D3AE5B991166}" uniqueName="12" name="完课率" queryTableFieldId="12" dataDxfId="10" dataCellStyle="百分比"/>
    <tableColumn id="13" xr3:uid="{414ABE7E-CA37-46F7-BFD5-CD6CBF9FCBE7}" uniqueName="13" name="完课转化量" queryTableFieldId="13" dataDxfId="9" dataCellStyle="百分比"/>
    <tableColumn id="14" xr3:uid="{AFEFE953-1B97-43FF-A9C6-7711956CE34C}" uniqueName="14" name="完课转化率" queryTableFieldId="14" dataDxfId="8" dataCellStyle="百分比"/>
    <tableColumn id="5" xr3:uid="{9F61AC34-3120-49F5-B9A8-C06C34124469}" uniqueName="5" name="成单量" queryTableFieldId="5"/>
    <tableColumn id="15" xr3:uid="{8924644D-7C7A-4094-AE72-2F1FDFE146B5}" uniqueName="15" name="线索转化率" queryTableFieldId="15" dataDxfId="7" dataCellStyle="百分比"/>
    <tableColumn id="4" xr3:uid="{038545A8-347B-4370-9E50-72ECE3CCBB1E}" uniqueName="4" name="Column1" queryTableFieldId="26" dataDxfId="6" dataCellStyle="百分比"/>
    <tableColumn id="6" xr3:uid="{012D56DF-CBFB-4881-8A8A-3ACC7F3A2E7E}" uniqueName="6" name="_1" queryTableFieldId="27" dataDxfId="5" dataCellStyle="百分比"/>
    <tableColumn id="7" xr3:uid="{D16C8AE2-EF0F-414A-A6CC-EC69AB505EFD}" uniqueName="7" name="_2" queryTableFieldId="28" dataDxfId="4" dataCellStyle="百分比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D371DA-E375-4741-A02E-0C7101396113}" name="约课明细" displayName="约课明细" ref="A1:Q8127" tableType="queryTable" totalsRowShown="0">
  <autoFilter ref="A1:Q8127" xr:uid="{EAD371DA-E375-4741-A02E-0C7101396113}"/>
  <tableColumns count="17">
    <tableColumn id="1" xr3:uid="{9F0F5251-9CF0-4148-A23B-4F85CCB342AF}" uniqueName="1" name="parent_user_id" queryTableFieldId="1" dataDxfId="75"/>
    <tableColumn id="2" xr3:uid="{BB60D9DB-69CF-45FB-BAA4-CA574104606E}" uniqueName="2" name="student_user_id" queryTableFieldId="2" dataDxfId="74"/>
    <tableColumn id="3" xr3:uid="{A9448C59-B8BD-4B22-8E72-5066FE82902E}" uniqueName="3" name="virtual_class_id" queryTableFieldId="3" dataDxfId="73"/>
    <tableColumn id="4" xr3:uid="{A4520EF3-F4AA-423B-83BC-261AE7A1322A}" uniqueName="4" name="trail_create_time" queryTableFieldId="4" dataDxfId="3"/>
    <tableColumn id="5" xr3:uid="{691FE216-7ED9-4D14-A9F1-F977422880EA}" uniqueName="5" name="trail_start_time" queryTableFieldId="5" dataDxfId="2"/>
    <tableColumn id="6" xr3:uid="{9E721EAA-3A35-4ED7-B33F-57F5102C7B90}" uniqueName="6" name="trail_end_time" queryTableFieldId="6" dataDxfId="1"/>
    <tableColumn id="7" xr3:uid="{1E71C460-5ACC-4D89-B5C3-156FFFF206EF}" uniqueName="7" name="trail_enter_time" queryTableFieldId="7" dataDxfId="0"/>
    <tableColumn id="8" xr3:uid="{87A50F9F-6E4D-4B11-9760-6F4531BC93C7}" uniqueName="8" name="class_type_id" queryTableFieldId="8" dataDxfId="72"/>
    <tableColumn id="9" xr3:uid="{69B8508F-7C66-40BD-B208-4F02F0D0502E}" uniqueName="9" name="edition_name_zh" queryTableFieldId="9" dataDxfId="71"/>
    <tableColumn id="10" xr3:uid="{411A4A60-5DA2-43D9-9FF5-AD0101CC823A}" uniqueName="10" name="lesson_no" queryTableFieldId="10"/>
    <tableColumn id="11" xr3:uid="{B38A1721-F39D-4ABE-8079-544DC2FCE844}" uniqueName="11" name="course_name" queryTableFieldId="11" dataDxfId="70"/>
    <tableColumn id="12" xr3:uid="{D187A6D0-181C-4DEA-9E22-CE5D568AE0BD}" uniqueName="12" name="virtualclass_status" queryTableFieldId="12" dataDxfId="69"/>
    <tableColumn id="13" xr3:uid="{2D85125C-67B0-4574-92D4-D14006AED9E0}" uniqueName="13" name="level1_post_name" queryTableFieldId="13" dataDxfId="68"/>
    <tableColumn id="14" xr3:uid="{B7BEC20B-A63E-424D-9B10-F4A81FA34E37}" uniqueName="14" name="level2_post_name" queryTableFieldId="14" dataDxfId="67"/>
    <tableColumn id="15" xr3:uid="{B79157CE-714C-49B7-ACE9-E8E9DD5CE72A}" uniqueName="15" name="level3_post_name" queryTableFieldId="15" dataDxfId="66"/>
    <tableColumn id="16" xr3:uid="{ADEB5D88-1379-4323-A0F0-976F3EC08ADC}" uniqueName="16" name="level4_post_name" queryTableFieldId="16" dataDxfId="65"/>
    <tableColumn id="17" xr3:uid="{91F0F518-361C-434E-B836-A97CAE4E61D4}" uniqueName="17" name="adviser_user_name" queryTableFieldId="17" dataDxfId="6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0314A-1C82-456F-995E-EC398E67E4FD}">
  <sheetPr>
    <tabColor rgb="FF7030A0"/>
  </sheetPr>
  <dimension ref="A1:AE209"/>
  <sheetViews>
    <sheetView zoomScale="80" zoomScaleNormal="80" workbookViewId="0">
      <selection sqref="A1:G1"/>
    </sheetView>
    <sheetView zoomScale="80" zoomScaleNormal="80" workbookViewId="1">
      <selection sqref="A1:H1"/>
    </sheetView>
  </sheetViews>
  <sheetFormatPr defaultColWidth="8.875" defaultRowHeight="16.5"/>
  <cols>
    <col min="1" max="1" width="7.875" style="101" bestFit="1" customWidth="1"/>
    <col min="2" max="2" width="16.125" style="101" bestFit="1" customWidth="1"/>
    <col min="3" max="3" width="9.125" style="101" bestFit="1" customWidth="1"/>
    <col min="4" max="4" width="8.375" style="101" bestFit="1" customWidth="1"/>
    <col min="5" max="6" width="9.625" style="314" bestFit="1" customWidth="1"/>
    <col min="7" max="7" width="9.75" style="314" bestFit="1" customWidth="1"/>
    <col min="8" max="8" width="8" style="314" customWidth="1"/>
    <col min="9" max="9" width="15.375" style="314" bestFit="1" customWidth="1"/>
    <col min="10" max="10" width="9.75" style="314" bestFit="1" customWidth="1"/>
    <col min="11" max="11" width="12.875" style="314" bestFit="1" customWidth="1"/>
    <col min="12" max="12" width="10.125" style="314" bestFit="1" customWidth="1"/>
    <col min="13" max="13" width="9.875" style="314" bestFit="1" customWidth="1"/>
    <col min="14" max="15" width="9.75" style="314" bestFit="1" customWidth="1"/>
    <col min="16" max="17" width="19.75" style="302" bestFit="1" customWidth="1"/>
    <col min="18" max="18" width="14.125" style="302" bestFit="1" customWidth="1"/>
    <col min="19" max="19" width="8.25" style="302" bestFit="1" customWidth="1"/>
    <col min="20" max="21" width="7" style="302" bestFit="1" customWidth="1"/>
    <col min="22" max="22" width="20.5" style="302" bestFit="1" customWidth="1"/>
    <col min="23" max="23" width="18.875" style="302" bestFit="1" customWidth="1"/>
    <col min="24" max="24" width="9.75" style="302" bestFit="1" customWidth="1"/>
    <col min="25" max="25" width="8.875" style="302"/>
    <col min="26" max="28" width="7" style="302" bestFit="1" customWidth="1"/>
    <col min="29" max="29" width="7.5" style="302" bestFit="1" customWidth="1"/>
    <col min="30" max="31" width="7" style="302" bestFit="1" customWidth="1"/>
    <col min="32" max="16384" width="8.875" style="302"/>
  </cols>
  <sheetData>
    <row r="1" spans="1:31" ht="37.15" customHeight="1">
      <c r="A1" s="418" t="s">
        <v>0</v>
      </c>
      <c r="B1" s="418"/>
      <c r="C1" s="418"/>
      <c r="D1" s="418"/>
      <c r="E1" s="418"/>
      <c r="F1" s="418"/>
      <c r="G1" s="418"/>
      <c r="H1" s="418"/>
      <c r="I1" s="300" t="s">
        <v>1</v>
      </c>
      <c r="J1" s="301">
        <f>E4+E20+50</f>
        <v>1683.9999999999993</v>
      </c>
      <c r="K1" s="419" t="s">
        <v>2</v>
      </c>
      <c r="L1" s="419"/>
      <c r="M1" s="299">
        <f>F4+F20+F23</f>
        <v>1381</v>
      </c>
      <c r="N1" s="416" t="s">
        <v>3</v>
      </c>
      <c r="O1" s="416"/>
      <c r="P1" s="304">
        <f ca="1">T4+T20+T23</f>
        <v>5</v>
      </c>
      <c r="Q1" s="298" t="s">
        <v>4</v>
      </c>
      <c r="R1" s="104">
        <f ca="1">VLOOKUP(TODAY(),BM!A:F,6,0)</f>
        <v>0.89000000000000035</v>
      </c>
      <c r="S1" s="420" t="s">
        <v>5</v>
      </c>
      <c r="T1" s="420"/>
      <c r="U1" s="420"/>
      <c r="V1" s="104">
        <f>M1/J1</f>
        <v>0.82007125890736376</v>
      </c>
      <c r="W1" s="413">
        <f ca="1">NOW()</f>
        <v>45806.423958796295</v>
      </c>
      <c r="X1" s="413"/>
    </row>
    <row r="2" spans="1:31" ht="21" customHeight="1">
      <c r="A2" s="414" t="s">
        <v>6</v>
      </c>
      <c r="B2" s="414"/>
      <c r="C2" s="414"/>
      <c r="D2" s="414"/>
      <c r="E2" s="414" t="s">
        <v>7</v>
      </c>
      <c r="F2" s="414"/>
      <c r="G2" s="414"/>
      <c r="H2" s="414"/>
      <c r="I2" s="414"/>
      <c r="J2" s="415" t="s">
        <v>8</v>
      </c>
      <c r="K2" s="415"/>
      <c r="L2" s="415"/>
      <c r="M2" s="415"/>
      <c r="N2" s="415"/>
      <c r="O2" s="415"/>
      <c r="P2" s="414" t="s">
        <v>9</v>
      </c>
      <c r="Q2" s="414"/>
      <c r="R2" s="414"/>
      <c r="S2" s="416" t="s">
        <v>10</v>
      </c>
      <c r="T2" s="416"/>
      <c r="U2" s="416"/>
      <c r="V2" s="414" t="s">
        <v>11</v>
      </c>
      <c r="W2" s="414"/>
      <c r="X2" s="414"/>
    </row>
    <row r="3" spans="1:31" ht="57" customHeight="1">
      <c r="A3" s="305"/>
      <c r="B3" s="303" t="s">
        <v>12</v>
      </c>
      <c r="C3" s="303" t="s">
        <v>13</v>
      </c>
      <c r="D3" s="303" t="s">
        <v>14</v>
      </c>
      <c r="E3" s="303" t="s">
        <v>15</v>
      </c>
      <c r="F3" s="303" t="s">
        <v>16</v>
      </c>
      <c r="G3" s="303" t="s">
        <v>17</v>
      </c>
      <c r="H3" s="303" t="s">
        <v>18</v>
      </c>
      <c r="I3" s="303" t="s">
        <v>19</v>
      </c>
      <c r="J3" s="306" t="s">
        <v>20</v>
      </c>
      <c r="K3" s="306" t="s">
        <v>21</v>
      </c>
      <c r="L3" s="306" t="s">
        <v>22</v>
      </c>
      <c r="M3" s="306" t="s">
        <v>23</v>
      </c>
      <c r="N3" s="306" t="s">
        <v>24</v>
      </c>
      <c r="O3" s="306" t="s">
        <v>25</v>
      </c>
      <c r="P3" s="303" t="s">
        <v>26</v>
      </c>
      <c r="Q3" s="303" t="s">
        <v>27</v>
      </c>
      <c r="R3" s="303" t="s">
        <v>28</v>
      </c>
      <c r="S3" s="304" t="s">
        <v>29</v>
      </c>
      <c r="T3" s="304" t="s">
        <v>30</v>
      </c>
      <c r="U3" s="304" t="s">
        <v>31</v>
      </c>
      <c r="V3" s="303" t="s">
        <v>32</v>
      </c>
      <c r="W3" s="303" t="s">
        <v>33</v>
      </c>
      <c r="X3" s="303" t="s">
        <v>17</v>
      </c>
      <c r="Z3" s="191" t="s">
        <v>34</v>
      </c>
      <c r="AA3" s="191" t="s">
        <v>35</v>
      </c>
      <c r="AB3" s="191" t="s">
        <v>36</v>
      </c>
      <c r="AC3" s="191" t="s">
        <v>37</v>
      </c>
      <c r="AD3" s="191" t="s">
        <v>38</v>
      </c>
      <c r="AE3" s="191" t="s">
        <v>39</v>
      </c>
    </row>
    <row r="4" spans="1:31" ht="21">
      <c r="A4" s="307"/>
      <c r="B4" s="421" t="s">
        <v>40</v>
      </c>
      <c r="C4" s="421"/>
      <c r="D4" s="395">
        <f>'业绩进度排名-中间表'!E3</f>
        <v>126</v>
      </c>
      <c r="E4" s="396">
        <f>'业绩进度排名-中间表'!F3</f>
        <v>1434</v>
      </c>
      <c r="F4" s="397">
        <f>'业绩进度排名-中间表'!G3</f>
        <v>1091</v>
      </c>
      <c r="G4" s="398">
        <f>'业绩进度排名-中间表'!H3</f>
        <v>0.76080892608089257</v>
      </c>
      <c r="H4" s="396">
        <f ca="1">'业绩进度排名-中间表'!I3</f>
        <v>828</v>
      </c>
      <c r="I4" s="397">
        <f ca="1">'业绩进度排名-中间表'!J3</f>
        <v>263</v>
      </c>
      <c r="J4" s="398">
        <v>0.34699999999999998</v>
      </c>
      <c r="K4" s="398">
        <v>0.46700000000000003</v>
      </c>
      <c r="L4" s="398">
        <v>0.44700000000000001</v>
      </c>
      <c r="M4" s="398">
        <v>0.44700000000000001</v>
      </c>
      <c r="N4" s="398">
        <v>0.26900000000000002</v>
      </c>
      <c r="O4" s="398">
        <v>0.318</v>
      </c>
      <c r="P4" s="399">
        <f>'业绩进度排名-中间表'!Q3</f>
        <v>988025.99999999988</v>
      </c>
      <c r="Q4" s="399">
        <f>'业绩进度排名-中间表'!R3</f>
        <v>1002816.7288070002</v>
      </c>
      <c r="R4" s="398">
        <f>'业绩进度排名-中间表'!S3</f>
        <v>1.0149699793396127</v>
      </c>
      <c r="S4" s="398">
        <f ca="1">'业绩进度排名-中间表'!T3</f>
        <v>3.4867503486750349E-3</v>
      </c>
      <c r="T4" s="397">
        <f ca="1">'业绩进度排名-中间表'!U3</f>
        <v>5</v>
      </c>
      <c r="U4" s="397">
        <f ca="1">'业绩进度排名-中间表'!V3</f>
        <v>23</v>
      </c>
      <c r="V4" s="400">
        <f>'业绩进度排名-中间表'!W3</f>
        <v>35321858.004694149</v>
      </c>
      <c r="W4" s="400">
        <f>'业绩进度排名-中间表'!X3</f>
        <v>35712878</v>
      </c>
      <c r="X4" s="398">
        <f>'业绩进度排名-中间表'!Y3</f>
        <v>1.0110701989474586</v>
      </c>
      <c r="Z4" s="308">
        <v>0.46</v>
      </c>
      <c r="AA4" s="308">
        <v>0.59299999999999997</v>
      </c>
      <c r="AB4" s="308">
        <v>0.52</v>
      </c>
      <c r="AC4" s="308">
        <v>0.63600000000000001</v>
      </c>
      <c r="AD4" s="308">
        <v>0.39300000000000002</v>
      </c>
      <c r="AE4" s="308">
        <v>0.26</v>
      </c>
    </row>
    <row r="5" spans="1:31" ht="18">
      <c r="A5" s="305"/>
      <c r="B5" s="422" t="str">
        <f>'业绩进度排名-中间表'!C4</f>
        <v>成都一区-詹群</v>
      </c>
      <c r="C5" s="422"/>
      <c r="D5" s="290">
        <f>'业绩进度排名-中间表'!$E4</f>
        <v>51</v>
      </c>
      <c r="E5" s="291">
        <f>'业绩进度排名-中间表'!F4</f>
        <v>586.48405771941532</v>
      </c>
      <c r="F5" s="291">
        <f>'业绩进度排名-中间表'!G4</f>
        <v>409</v>
      </c>
      <c r="G5" s="105">
        <f>'业绩进度排名-中间表'!H4</f>
        <v>0.69737615987453327</v>
      </c>
      <c r="H5" s="291">
        <f ca="1">'业绩进度排名-中间表'!I4</f>
        <v>321</v>
      </c>
      <c r="I5" s="291">
        <f ca="1">'业绩进度排名-中间表'!J4</f>
        <v>88</v>
      </c>
      <c r="J5" s="106" t="str">
        <f>'业绩进度排名-中间表'!K4</f>
        <v>-</v>
      </c>
      <c r="K5" s="106">
        <f>'业绩进度排名-中间表'!L4</f>
        <v>0.5625</v>
      </c>
      <c r="L5" s="106">
        <f>'业绩进度排名-中间表'!M4</f>
        <v>0.49090909090909091</v>
      </c>
      <c r="M5" s="106">
        <f>'业绩进度排名-中间表'!N4</f>
        <v>0.58579881656804733</v>
      </c>
      <c r="N5" s="106">
        <f>'业绩进度排名-中间表'!O4</f>
        <v>0.3716216216216216</v>
      </c>
      <c r="O5" s="106">
        <f>'业绩进度排名-中间表'!P4</f>
        <v>0.33333333333333331</v>
      </c>
      <c r="P5" s="339">
        <f>'业绩进度排名-中间表'!$Q4</f>
        <v>404087.51576867735</v>
      </c>
      <c r="Q5" s="339">
        <f>'业绩进度排名-中间表'!$R4</f>
        <v>412709.87961600005</v>
      </c>
      <c r="R5" s="105">
        <f>'业绩进度排名-中间表'!$S4</f>
        <v>1.0213378624947638</v>
      </c>
      <c r="S5" s="99">
        <f ca="1">'业绩进度排名-中间表'!$T4</f>
        <v>5.1152285565369193E-3</v>
      </c>
      <c r="T5" s="292">
        <f ca="1">'业绩进度排名-中间表'!$U4</f>
        <v>3</v>
      </c>
      <c r="U5" s="292">
        <f ca="1">'业绩进度排名-中间表'!$V4</f>
        <v>8</v>
      </c>
      <c r="V5" s="336">
        <f>'业绩进度排名-中间表'!$W4</f>
        <v>14303363.757138511</v>
      </c>
      <c r="W5" s="336">
        <f>'业绩进度排名-中间表'!$X4</f>
        <v>15521066</v>
      </c>
      <c r="X5" s="105">
        <f>'业绩进度排名-中间表'!$Y4</f>
        <v>1.0851339771215536</v>
      </c>
    </row>
    <row r="6" spans="1:31" ht="18">
      <c r="A6" s="305"/>
      <c r="B6" s="422" t="str">
        <f>'业绩进度排名-中间表'!C5</f>
        <v>成都二区-芶伟杰</v>
      </c>
      <c r="C6" s="422"/>
      <c r="D6" s="290">
        <f>'业绩进度排名-中间表'!$E5</f>
        <v>57</v>
      </c>
      <c r="E6" s="291">
        <f>'业绩进度排名-中间表'!F5</f>
        <v>624.69354366886557</v>
      </c>
      <c r="F6" s="291">
        <f>'业绩进度排名-中间表'!G5</f>
        <v>563</v>
      </c>
      <c r="G6" s="105">
        <f>'业绩进度排名-中间表'!H5</f>
        <v>0.90124190606079357</v>
      </c>
      <c r="H6" s="291">
        <f ca="1">'业绩进度排名-中间表'!I5</f>
        <v>415</v>
      </c>
      <c r="I6" s="291">
        <f ca="1">'业绩进度排名-中间表'!J5</f>
        <v>148</v>
      </c>
      <c r="J6" s="106" t="str">
        <f>'业绩进度排名-中间表'!K5</f>
        <v>-</v>
      </c>
      <c r="K6" s="106">
        <f>'业绩进度排名-中间表'!L5</f>
        <v>0.43661971830985913</v>
      </c>
      <c r="L6" s="106">
        <f>'业绩进度排名-中间表'!M5</f>
        <v>0.49206349206349204</v>
      </c>
      <c r="M6" s="106">
        <f>'业绩进度排名-中间表'!N5</f>
        <v>0.42465753424657532</v>
      </c>
      <c r="N6" s="106">
        <f>'业绩进度排名-中间表'!O5</f>
        <v>0.43333333333333335</v>
      </c>
      <c r="O6" s="106">
        <f>'业绩进度排名-中间表'!P5</f>
        <v>0.6</v>
      </c>
      <c r="P6" s="339">
        <f>'业绩进度排名-中间表'!$Q5</f>
        <v>430413.85158784804</v>
      </c>
      <c r="Q6" s="339">
        <f>'业绩进度排名-中间表'!$R5</f>
        <v>489860.64159399993</v>
      </c>
      <c r="R6" s="105">
        <f>'业绩进度排名-中间表'!$S5</f>
        <v>1.1381154202794488</v>
      </c>
      <c r="S6" s="99">
        <f ca="1">'业绩进度排名-中间表'!$T5</f>
        <v>3.2015698261484674E-3</v>
      </c>
      <c r="T6" s="292">
        <f ca="1">'业绩进度排名-中间表'!$U5</f>
        <v>2</v>
      </c>
      <c r="U6" s="292">
        <f ca="1">'业绩进度排名-中间表'!$V5</f>
        <v>12</v>
      </c>
      <c r="V6" s="336">
        <f>'业绩进度排名-中间表'!$W5</f>
        <v>16382973.261549307</v>
      </c>
      <c r="W6" s="336">
        <f>'业绩进度排名-中间表'!$X5</f>
        <v>16284893</v>
      </c>
      <c r="X6" s="105">
        <f>'业绩进度排名-中间表'!$Y5</f>
        <v>0.9940132807407126</v>
      </c>
    </row>
    <row r="7" spans="1:31" ht="18">
      <c r="A7" s="98" t="s">
        <v>41</v>
      </c>
      <c r="B7" s="422" t="str">
        <f>'业绩进度排名-中间表'!C6</f>
        <v>武汉一区-赵帅朋</v>
      </c>
      <c r="C7" s="422"/>
      <c r="D7" s="290">
        <f>'业绩进度排名-中间表'!$E6</f>
        <v>18</v>
      </c>
      <c r="E7" s="291">
        <f>'业绩进度排名-中间表'!F6</f>
        <v>222.82239861171928</v>
      </c>
      <c r="F7" s="291">
        <f>'业绩进度排名-中间表'!G6</f>
        <v>119</v>
      </c>
      <c r="G7" s="105">
        <f>'业绩进度排名-中间表'!H6</f>
        <v>0.5340576205149119</v>
      </c>
      <c r="H7" s="291">
        <f ca="1">'业绩进度排名-中间表'!I6</f>
        <v>92</v>
      </c>
      <c r="I7" s="291">
        <f ca="1">'业绩进度排名-中间表'!J6</f>
        <v>27</v>
      </c>
      <c r="J7" s="106" t="str">
        <f>'业绩进度排名-中间表'!K6</f>
        <v>-</v>
      </c>
      <c r="K7" s="106">
        <f>'业绩进度排名-中间表'!L6</f>
        <v>0.43859649122807015</v>
      </c>
      <c r="L7" s="106">
        <f>'业绩进度排名-中间表'!M6</f>
        <v>0.66666666666666663</v>
      </c>
      <c r="M7" s="106">
        <f>'业绩进度排名-中间表'!N6</f>
        <v>0.39583333333333331</v>
      </c>
      <c r="N7" s="106">
        <f>'业绩进度排名-中间表'!O6</f>
        <v>0.6428571428571429</v>
      </c>
      <c r="O7" s="106">
        <f>'业绩进度排名-中间表'!P6</f>
        <v>0</v>
      </c>
      <c r="P7" s="339">
        <f>'业绩进度排名-中间表'!$Q6</f>
        <v>153524.63264347456</v>
      </c>
      <c r="Q7" s="339">
        <f>'业绩进度排名-中间表'!$R6</f>
        <v>100246.207597</v>
      </c>
      <c r="R7" s="105">
        <f>'业绩进度排名-中间表'!$S6</f>
        <v>0.65296497292260991</v>
      </c>
      <c r="S7" s="99">
        <f ca="1">'业绩进度排名-中间表'!$T6</f>
        <v>0</v>
      </c>
      <c r="T7" s="292">
        <f ca="1">'业绩进度排名-中间表'!$U6</f>
        <v>0</v>
      </c>
      <c r="U7" s="292">
        <f ca="1">'业绩进度排名-中间表'!$V6</f>
        <v>3</v>
      </c>
      <c r="V7" s="336">
        <f>'业绩进度排名-中间表'!$W6</f>
        <v>4635520.9860063307</v>
      </c>
      <c r="W7" s="336">
        <f>'业绩进度排名-中间表'!$X6</f>
        <v>3906919</v>
      </c>
      <c r="X7" s="105">
        <f>'业绩进度排名-中间表'!$Y6</f>
        <v>0.84282198522974483</v>
      </c>
    </row>
    <row r="8" spans="1:31" ht="21">
      <c r="A8" s="309">
        <v>1</v>
      </c>
      <c r="B8" s="293" t="str">
        <f>IFERROR(VLOOKUP($A8,'业绩进度排名-中间表'!$A:$AO,3,0),"")</f>
        <v>成都二区-芶伟杰</v>
      </c>
      <c r="C8" s="293" t="str">
        <f>IFERROR(VLOOKUP($A8,'业绩进度排名-中间表'!$A:$AO,4,0),"")</f>
        <v>陈慧组</v>
      </c>
      <c r="D8" s="294">
        <f>IFERROR(VLOOKUP($A8,'业绩进度排名-中间表'!$A:$AE,5,0),"")</f>
        <v>15</v>
      </c>
      <c r="E8" s="295">
        <f>IFERROR(VLOOKUP($A8,'业绩进度排名-中间表'!$A:$AE,COLUMN()+1,0),"")</f>
        <v>89.171208292909682</v>
      </c>
      <c r="F8" s="296">
        <f>IFERROR(VLOOKUP($A8,'业绩进度排名-中间表'!$A:$AE,COLUMN()+1,0),"")</f>
        <v>102</v>
      </c>
      <c r="G8" s="100">
        <f>IFERROR(VLOOKUP($A8,'业绩进度排名-中间表'!$A:$AE,COLUMN()+1,0),"")</f>
        <v>1.1438669717802892</v>
      </c>
      <c r="H8" s="295">
        <f ca="1">IFERROR(VLOOKUP($A8,'业绩进度排名-中间表'!$A:$AE,COLUMN()+1,0),"")</f>
        <v>79</v>
      </c>
      <c r="I8" s="296">
        <f ca="1">IFERROR(VLOOKUP($A8,'业绩进度排名-中间表'!$A:$AE,COLUMN()+1,0),"")</f>
        <v>23</v>
      </c>
      <c r="J8" s="103" t="str">
        <f>IFERROR(VLOOKUP($A8,'业绩进度排名-中间表'!$A:$AE,COLUMN()+1,0),"")</f>
        <v>-</v>
      </c>
      <c r="K8" s="103">
        <f>IFERROR(VLOOKUP($A8,'业绩进度排名-中间表'!$A:$AE,COLUMN()+1,0),"")</f>
        <v>0.34848484848484851</v>
      </c>
      <c r="L8" s="103">
        <f>IFERROR(VLOOKUP($A8,'业绩进度排名-中间表'!$A:$AE,COLUMN()+1,0),"")</f>
        <v>0.5</v>
      </c>
      <c r="M8" s="103">
        <f>IFERROR(VLOOKUP($A8,'业绩进度排名-中间表'!$A:$AE,COLUMN()+1,0),"")</f>
        <v>0.32800000000000001</v>
      </c>
      <c r="N8" s="103">
        <f>IFERROR(VLOOKUP($A8,'业绩进度排名-中间表'!$A:$AE,COLUMN()+1,0),"")</f>
        <v>0.34499999999999997</v>
      </c>
      <c r="O8" s="103">
        <f>IFERROR(VLOOKUP($A8,'业绩进度排名-中间表'!$A:$AE,COLUMN()+1,0),"")</f>
        <v>0</v>
      </c>
      <c r="P8" s="340">
        <f>IFERROR(VLOOKUP($A8,'业绩进度排名-中间表'!$A:$AE,COLUMN()+1,0),"")</f>
        <v>61438.96251381476</v>
      </c>
      <c r="Q8" s="340">
        <f>IFERROR(VLOOKUP($A8,'业绩进度排名-中间表'!$A:$AE,COLUMN()+1,0),"")</f>
        <v>70758.387449000002</v>
      </c>
      <c r="R8" s="100">
        <f>IFERROR(VLOOKUP($A8,'业绩进度排名-中间表'!$A:$AE,COLUMN()+1,0),"")</f>
        <v>1.1516859099482635</v>
      </c>
      <c r="S8" s="107">
        <f ca="1">IFERROR(VLOOKUP($A8,'业绩进度排名-中间表'!$A:$AE,COLUMN()+1,0),"")</f>
        <v>0</v>
      </c>
      <c r="T8" s="297">
        <f ca="1">IFERROR(VLOOKUP($A8,'业绩进度排名-中间表'!$A:$AE,COLUMN()+1,0),"")</f>
        <v>0</v>
      </c>
      <c r="U8" s="297">
        <f ca="1">IFERROR(VLOOKUP($A8,'业绩进度排名-中间表'!$A:$AE,COLUMN()+1,0),"")</f>
        <v>4</v>
      </c>
      <c r="V8" s="337">
        <f>IFERROR(VLOOKUP($A8,'业绩进度排名-中间表'!$A:$AE,COLUMN()+1,0),"")</f>
        <v>3218292.9653258598</v>
      </c>
      <c r="W8" s="337">
        <f>IFERROR(VLOOKUP($A8,'业绩进度排名-中间表'!$A:$AE,COLUMN()+1,0),"")</f>
        <v>3210697</v>
      </c>
      <c r="X8" s="100">
        <f>IFERROR(VLOOKUP($A8,'业绩进度排名-中间表'!$A:$AE,COLUMN()+1,0),"")</f>
        <v>0.99763975330782517</v>
      </c>
    </row>
    <row r="9" spans="1:31" ht="21">
      <c r="A9" s="309">
        <v>2</v>
      </c>
      <c r="B9" s="293" t="str">
        <f>IFERROR(VLOOKUP($A9,'业绩进度排名-中间表'!$A:$AO,3,0),"")</f>
        <v>成都二区-芶伟杰</v>
      </c>
      <c r="C9" s="293" t="str">
        <f>IFERROR(VLOOKUP($A9,'业绩进度排名-中间表'!$A:$AO,4,0),"")</f>
        <v>李新阳组</v>
      </c>
      <c r="D9" s="294">
        <f>IFERROR(VLOOKUP($A9,'业绩进度排名-中间表'!$A:$AE,5,0),"")</f>
        <v>7</v>
      </c>
      <c r="E9" s="295">
        <f>IFERROR(VLOOKUP($A9,'业绩进度排名-中间表'!$A:$AE,COLUMN()+1,0),"")</f>
        <v>34.3083815700844</v>
      </c>
      <c r="F9" s="296">
        <f>IFERROR(VLOOKUP($A9,'业绩进度排名-中间表'!$A:$AE,COLUMN()+1,0),"")</f>
        <v>37</v>
      </c>
      <c r="G9" s="100">
        <f>IFERROR(VLOOKUP($A9,'业绩进度排名-中间表'!$A:$AE,COLUMN()+1,0),"")</f>
        <v>1.0784536695331204</v>
      </c>
      <c r="H9" s="295">
        <f ca="1">IFERROR(VLOOKUP($A9,'业绩进度排名-中间表'!$A:$AE,COLUMN()+1,0),"")</f>
        <v>29</v>
      </c>
      <c r="I9" s="296">
        <f ca="1">IFERROR(VLOOKUP($A9,'业绩进度排名-中间表'!$A:$AE,COLUMN()+1,0),"")</f>
        <v>8</v>
      </c>
      <c r="J9" s="103" t="str">
        <f>IFERROR(VLOOKUP($A9,'业绩进度排名-中间表'!$A:$AE,COLUMN()+1,0),"")</f>
        <v>-</v>
      </c>
      <c r="K9" s="103">
        <f>IFERROR(VLOOKUP($A9,'业绩进度排名-中间表'!$A:$AE,COLUMN()+1,0),"")</f>
        <v>0.46666666666666667</v>
      </c>
      <c r="L9" s="103">
        <f>IFERROR(VLOOKUP($A9,'业绩进度排名-中间表'!$A:$AE,COLUMN()+1,0),"")</f>
        <v>0.6</v>
      </c>
      <c r="M9" s="103">
        <f>IFERROR(VLOOKUP($A9,'业绩进度排名-中间表'!$A:$AE,COLUMN()+1,0),"")</f>
        <v>0.44</v>
      </c>
      <c r="N9" s="103">
        <f>IFERROR(VLOOKUP($A9,'业绩进度排名-中间表'!$A:$AE,COLUMN()+1,0),"")</f>
        <v>0.33300000000000002</v>
      </c>
      <c r="O9" s="103">
        <f>IFERROR(VLOOKUP($A9,'业绩进度排名-中间表'!$A:$AE,COLUMN()+1,0),"")</f>
        <v>0</v>
      </c>
      <c r="P9" s="340">
        <f>IFERROR(VLOOKUP($A9,'业绩进度排名-中间表'!$A:$AE,COLUMN()+1,0),"")</f>
        <v>23638.474901788104</v>
      </c>
      <c r="Q9" s="340">
        <f>IFERROR(VLOOKUP($A9,'业绩进度排名-中间表'!$A:$AE,COLUMN()+1,0),"")</f>
        <v>39325.315427000001</v>
      </c>
      <c r="R9" s="100">
        <f>IFERROR(VLOOKUP($A9,'业绩进度排名-中间表'!$A:$AE,COLUMN()+1,0),"")</f>
        <v>1.6636147463145046</v>
      </c>
      <c r="S9" s="107">
        <f ca="1">IFERROR(VLOOKUP($A9,'业绩进度排名-中间表'!$A:$AE,COLUMN()+1,0),"")</f>
        <v>0</v>
      </c>
      <c r="T9" s="297">
        <f ca="1">IFERROR(VLOOKUP($A9,'业绩进度排名-中间表'!$A:$AE,COLUMN()+1,0),"")</f>
        <v>0</v>
      </c>
      <c r="U9" s="297">
        <f ca="1">IFERROR(VLOOKUP($A9,'业绩进度排名-中间表'!$A:$AE,COLUMN()+1,0),"")</f>
        <v>0</v>
      </c>
      <c r="V9" s="337">
        <f>IFERROR(VLOOKUP($A9,'业绩进度排名-中间表'!$A:$AE,COLUMN()+1,0),"")</f>
        <v>959486.91996812797</v>
      </c>
      <c r="W9" s="337">
        <f>IFERROR(VLOOKUP($A9,'业绩进度排名-中间表'!$A:$AE,COLUMN()+1,0),"")</f>
        <v>1188024</v>
      </c>
      <c r="X9" s="100">
        <f>IFERROR(VLOOKUP($A9,'业绩进度排名-中间表'!$A:$AE,COLUMN()+1,0),"")</f>
        <v>1.2381867592728242</v>
      </c>
    </row>
    <row r="10" spans="1:31" ht="21">
      <c r="A10" s="309">
        <v>3</v>
      </c>
      <c r="B10" s="293" t="str">
        <f>IFERROR(VLOOKUP($A10,'业绩进度排名-中间表'!$A:$AO,3,0),"")</f>
        <v>成都二区-芶伟杰</v>
      </c>
      <c r="C10" s="293" t="str">
        <f>IFERROR(VLOOKUP($A10,'业绩进度排名-中间表'!$A:$AO,4,0),"")</f>
        <v>王娜组</v>
      </c>
      <c r="D10" s="294">
        <f>IFERROR(VLOOKUP($A10,'业绩进度排名-中间表'!$A:$AE,5,0),"")</f>
        <v>11</v>
      </c>
      <c r="E10" s="295">
        <f>IFERROR(VLOOKUP($A10,'业绩进度排名-中间表'!$A:$AE,COLUMN()+1,0),"")</f>
        <v>134.226187769615</v>
      </c>
      <c r="F10" s="296">
        <f>IFERROR(VLOOKUP($A10,'业绩进度排名-中间表'!$A:$AE,COLUMN()+1,0),"")</f>
        <v>139</v>
      </c>
      <c r="G10" s="100">
        <f>IFERROR(VLOOKUP($A10,'业绩进度排名-中间表'!$A:$AE,COLUMN()+1,0),"")</f>
        <v>1.0355654310809954</v>
      </c>
      <c r="H10" s="295">
        <f ca="1">IFERROR(VLOOKUP($A10,'业绩进度排名-中间表'!$A:$AE,COLUMN()+1,0),"")</f>
        <v>107</v>
      </c>
      <c r="I10" s="296">
        <f ca="1">IFERROR(VLOOKUP($A10,'业绩进度排名-中间表'!$A:$AE,COLUMN()+1,0),"")</f>
        <v>32</v>
      </c>
      <c r="J10" s="103" t="str">
        <f>IFERROR(VLOOKUP($A10,'业绩进度排名-中间表'!$A:$AE,COLUMN()+1,0),"")</f>
        <v>-</v>
      </c>
      <c r="K10" s="103">
        <f>IFERROR(VLOOKUP($A10,'业绩进度排名-中间表'!$A:$AE,COLUMN()+1,0),"")</f>
        <v>0.51648351648351654</v>
      </c>
      <c r="L10" s="103">
        <f>IFERROR(VLOOKUP($A10,'业绩进度排名-中间表'!$A:$AE,COLUMN()+1,0),"")</f>
        <v>0.5</v>
      </c>
      <c r="M10" s="103">
        <f>IFERROR(VLOOKUP($A10,'业绩进度排名-中间表'!$A:$AE,COLUMN()+1,0),"")</f>
        <v>0.51900000000000002</v>
      </c>
      <c r="N10" s="103">
        <f>IFERROR(VLOOKUP($A10,'业绩进度排名-中间表'!$A:$AE,COLUMN()+1,0),"")</f>
        <v>0.58299999999999996</v>
      </c>
      <c r="O10" s="103">
        <f>IFERROR(VLOOKUP($A10,'业绩进度排名-中间表'!$A:$AE,COLUMN()+1,0),"")</f>
        <v>1</v>
      </c>
      <c r="P10" s="340">
        <f>IFERROR(VLOOKUP($A10,'业绩进度排名-中间表'!$A:$AE,COLUMN()+1,0),"")</f>
        <v>92481.843373264652</v>
      </c>
      <c r="Q10" s="340">
        <f>IFERROR(VLOOKUP($A10,'业绩进度排名-中间表'!$A:$AE,COLUMN()+1,0),"")</f>
        <v>116144.52634199998</v>
      </c>
      <c r="R10" s="100">
        <f>IFERROR(VLOOKUP($A10,'业绩进度排名-中间表'!$A:$AE,COLUMN()+1,0),"")</f>
        <v>1.2558630116533329</v>
      </c>
      <c r="S10" s="107">
        <f ca="1">IFERROR(VLOOKUP($A10,'业绩进度排名-中间表'!$A:$AE,COLUMN()+1,0),"")</f>
        <v>1.4900222029942381E-2</v>
      </c>
      <c r="T10" s="297">
        <f ca="1">IFERROR(VLOOKUP($A10,'业绩进度排名-中间表'!$A:$AE,COLUMN()+1,0),"")</f>
        <v>2</v>
      </c>
      <c r="U10" s="297">
        <f ca="1">IFERROR(VLOOKUP($A10,'业绩进度排名-中间表'!$A:$AE,COLUMN()+1,0),"")</f>
        <v>4</v>
      </c>
      <c r="V10" s="337">
        <f>IFERROR(VLOOKUP($A10,'业绩进度排名-中间表'!$A:$AE,COLUMN()+1,0),"")</f>
        <v>3877191.2023194898</v>
      </c>
      <c r="W10" s="337">
        <f>IFERROR(VLOOKUP($A10,'业绩进度排名-中间表'!$A:$AE,COLUMN()+1,0),"")</f>
        <v>4142520</v>
      </c>
      <c r="X10" s="100">
        <f>IFERROR(VLOOKUP($A10,'业绩进度排名-中间表'!$A:$AE,COLUMN()+1,0),"")</f>
        <v>1.0684332507310395</v>
      </c>
    </row>
    <row r="11" spans="1:31" ht="21">
      <c r="A11" s="309">
        <v>4</v>
      </c>
      <c r="B11" s="293" t="str">
        <f>IFERROR(VLOOKUP($A11,'业绩进度排名-中间表'!$A:$AO,3,0),"")</f>
        <v>成都二区-芶伟杰</v>
      </c>
      <c r="C11" s="293" t="str">
        <f>IFERROR(VLOOKUP($A11,'业绩进度排名-中间表'!$A:$AO,4,0),"")</f>
        <v>陈鹏组</v>
      </c>
      <c r="D11" s="294">
        <f>IFERROR(VLOOKUP($A11,'业绩进度排名-中间表'!$A:$AE,5,0),"")</f>
        <v>5</v>
      </c>
      <c r="E11" s="295">
        <f>IFERROR(VLOOKUP($A11,'业绩进度排名-中间表'!$A:$AE,COLUMN()+1,0),"")</f>
        <v>81.134336783778863</v>
      </c>
      <c r="F11" s="296">
        <f>IFERROR(VLOOKUP($A11,'业绩进度排名-中间表'!$A:$AE,COLUMN()+1,0),"")</f>
        <v>82</v>
      </c>
      <c r="G11" s="100">
        <f>IFERROR(VLOOKUP($A11,'业绩进度排名-中间表'!$A:$AE,COLUMN()+1,0),"")</f>
        <v>1.0106695050521965</v>
      </c>
      <c r="H11" s="295">
        <f ca="1">IFERROR(VLOOKUP($A11,'业绩进度排名-中间表'!$A:$AE,COLUMN()+1,0),"")</f>
        <v>61</v>
      </c>
      <c r="I11" s="296">
        <f ca="1">IFERROR(VLOOKUP($A11,'业绩进度排名-中间表'!$A:$AE,COLUMN()+1,0),"")</f>
        <v>21</v>
      </c>
      <c r="J11" s="103" t="str">
        <f>IFERROR(VLOOKUP($A11,'业绩进度排名-中间表'!$A:$AE,COLUMN()+1,0),"")</f>
        <v>-</v>
      </c>
      <c r="K11" s="103">
        <f>IFERROR(VLOOKUP($A11,'业绩进度排名-中间表'!$A:$AE,COLUMN()+1,0),"")</f>
        <v>0.43137254901960786</v>
      </c>
      <c r="L11" s="103">
        <f>IFERROR(VLOOKUP($A11,'业绩进度排名-中间表'!$A:$AE,COLUMN()+1,0),"")</f>
        <v>0.33300000000000002</v>
      </c>
      <c r="M11" s="103">
        <f>IFERROR(VLOOKUP($A11,'业绩进度排名-中间表'!$A:$AE,COLUMN()+1,0),"")</f>
        <v>0.45200000000000001</v>
      </c>
      <c r="N11" s="103">
        <f>IFERROR(VLOOKUP($A11,'业绩进度排名-中间表'!$A:$AE,COLUMN()+1,0),"")</f>
        <v>0.375</v>
      </c>
      <c r="O11" s="103">
        <f>IFERROR(VLOOKUP($A11,'业绩进度排名-中间表'!$A:$AE,COLUMN()+1,0),"")</f>
        <v>0.5</v>
      </c>
      <c r="P11" s="340">
        <f>IFERROR(VLOOKUP($A11,'业绩进度排名-中间表'!$A:$AE,COLUMN()+1,0),"")</f>
        <v>55901.558044023535</v>
      </c>
      <c r="Q11" s="340">
        <f>IFERROR(VLOOKUP($A11,'业绩进度排名-中间表'!$A:$AE,COLUMN()+1,0),"")</f>
        <v>70161.026194999999</v>
      </c>
      <c r="R11" s="100">
        <f>IFERROR(VLOOKUP($A11,'业绩进度排名-中间表'!$A:$AE,COLUMN()+1,0),"")</f>
        <v>1.2550817660528686</v>
      </c>
      <c r="S11" s="107">
        <f ca="1">IFERROR(VLOOKUP($A11,'业绩进度排名-中间表'!$A:$AE,COLUMN()+1,0),"")</f>
        <v>0</v>
      </c>
      <c r="T11" s="297">
        <f ca="1">IFERROR(VLOOKUP($A11,'业绩进度排名-中间表'!$A:$AE,COLUMN()+1,0),"")</f>
        <v>0</v>
      </c>
      <c r="U11" s="297">
        <f ca="1">IFERROR(VLOOKUP($A11,'业绩进度排名-中间表'!$A:$AE,COLUMN()+1,0),"")</f>
        <v>0</v>
      </c>
      <c r="V11" s="337">
        <f>IFERROR(VLOOKUP($A11,'业绩进度排名-中间表'!$A:$AE,COLUMN()+1,0),"")</f>
        <v>1909682.7841171899</v>
      </c>
      <c r="W11" s="337">
        <f>IFERROR(VLOOKUP($A11,'业绩进度排名-中间表'!$A:$AE,COLUMN()+1,0),"")</f>
        <v>1808971</v>
      </c>
      <c r="X11" s="100">
        <f>IFERROR(VLOOKUP($A11,'业绩进度排名-中间表'!$A:$AE,COLUMN()+1,0),"")</f>
        <v>0.94726255849672591</v>
      </c>
    </row>
    <row r="12" spans="1:31" ht="21">
      <c r="A12" s="309">
        <v>5</v>
      </c>
      <c r="B12" s="293" t="str">
        <f>IFERROR(VLOOKUP($A12,'业绩进度排名-中间表'!$A:$AO,3,0),"")</f>
        <v>成都一区-詹群</v>
      </c>
      <c r="C12" s="293" t="str">
        <f>IFERROR(VLOOKUP($A12,'业绩进度排名-中间表'!$A:$AO,4,0),"")</f>
        <v>黄瑶组</v>
      </c>
      <c r="D12" s="294">
        <f>IFERROR(VLOOKUP($A12,'业绩进度排名-中间表'!$A:$AE,5,0),"")</f>
        <v>11</v>
      </c>
      <c r="E12" s="295">
        <f>IFERROR(VLOOKUP($A12,'业绩进度排名-中间表'!$A:$AE,COLUMN()+1,0),"")</f>
        <v>145.35716003650626</v>
      </c>
      <c r="F12" s="296">
        <f>IFERROR(VLOOKUP($A12,'业绩进度排名-中间表'!$A:$AE,COLUMN()+1,0),"")</f>
        <v>110</v>
      </c>
      <c r="G12" s="100">
        <f>IFERROR(VLOOKUP($A12,'业绩进度排名-中间表'!$A:$AE,COLUMN()+1,0),"")</f>
        <v>0.75675666731775471</v>
      </c>
      <c r="H12" s="295">
        <f ca="1">IFERROR(VLOOKUP($A12,'业绩进度排名-中间表'!$A:$AE,COLUMN()+1,0),"")</f>
        <v>94</v>
      </c>
      <c r="I12" s="296">
        <f ca="1">IFERROR(VLOOKUP($A12,'业绩进度排名-中间表'!$A:$AE,COLUMN()+1,0),"")</f>
        <v>16</v>
      </c>
      <c r="J12" s="103" t="str">
        <f>IFERROR(VLOOKUP($A12,'业绩进度排名-中间表'!$A:$AE,COLUMN()+1,0),"")</f>
        <v>-</v>
      </c>
      <c r="K12" s="103">
        <f>IFERROR(VLOOKUP($A12,'业绩进度排名-中间表'!$A:$AE,COLUMN()+1,0),"")</f>
        <v>0.6</v>
      </c>
      <c r="L12" s="103">
        <f>IFERROR(VLOOKUP($A12,'业绩进度排名-中间表'!$A:$AE,COLUMN()+1,0),"")</f>
        <v>0.61099999999999999</v>
      </c>
      <c r="M12" s="103">
        <f>IFERROR(VLOOKUP($A12,'业绩进度排名-中间表'!$A:$AE,COLUMN()+1,0),"")</f>
        <v>0.59499999999999997</v>
      </c>
      <c r="N12" s="103">
        <f>IFERROR(VLOOKUP($A12,'业绩进度排名-中间表'!$A:$AE,COLUMN()+1,0),"")</f>
        <v>0.36699999999999999</v>
      </c>
      <c r="O12" s="103">
        <f>IFERROR(VLOOKUP($A12,'业绩进度排名-中间表'!$A:$AE,COLUMN()+1,0),"")</f>
        <v>0.5</v>
      </c>
      <c r="P12" s="340">
        <f>IFERROR(VLOOKUP($A12,'业绩进度排名-中间表'!$A:$AE,COLUMN()+1,0),"")</f>
        <v>100151.08326515292</v>
      </c>
      <c r="Q12" s="340">
        <f>IFERROR(VLOOKUP($A12,'业绩进度排名-中间表'!$A:$AE,COLUMN()+1,0),"")</f>
        <v>97981.557209000021</v>
      </c>
      <c r="R12" s="100">
        <f>IFERROR(VLOOKUP($A12,'业绩进度排名-中间表'!$A:$AE,COLUMN()+1,0),"")</f>
        <v>0.97833746789928355</v>
      </c>
      <c r="S12" s="107">
        <f ca="1">IFERROR(VLOOKUP($A12,'业绩进度排名-中间表'!$A:$AE,COLUMN()+1,0),"")</f>
        <v>0</v>
      </c>
      <c r="T12" s="297">
        <f ca="1">IFERROR(VLOOKUP($A12,'业绩进度排名-中间表'!$A:$AE,COLUMN()+1,0),"")</f>
        <v>0</v>
      </c>
      <c r="U12" s="297">
        <f ca="1">IFERROR(VLOOKUP($A12,'业绩进度排名-中间表'!$A:$AE,COLUMN()+1,0),"")</f>
        <v>0</v>
      </c>
      <c r="V12" s="337">
        <f>IFERROR(VLOOKUP($A12,'业绩进度排名-中间表'!$A:$AE,COLUMN()+1,0),"")</f>
        <v>2900568.6714287498</v>
      </c>
      <c r="W12" s="337">
        <f>IFERROR(VLOOKUP($A12,'业绩进度排名-中间表'!$A:$AE,COLUMN()+1,0),"")</f>
        <v>3136875</v>
      </c>
      <c r="X12" s="100">
        <f>IFERROR(VLOOKUP($A12,'业绩进度排名-中间表'!$A:$AE,COLUMN()+1,0),"")</f>
        <v>1.0814689653442515</v>
      </c>
    </row>
    <row r="13" spans="1:31" ht="21">
      <c r="A13" s="309">
        <v>6</v>
      </c>
      <c r="B13" s="293" t="str">
        <f>IFERROR(VLOOKUP($A13,'业绩进度排名-中间表'!$A:$AO,3,0),"")</f>
        <v>成都二区-芶伟杰</v>
      </c>
      <c r="C13" s="293" t="str">
        <f>IFERROR(VLOOKUP($A13,'业绩进度排名-中间表'!$A:$AO,4,0),"")</f>
        <v>李珊珊组</v>
      </c>
      <c r="D13" s="294">
        <f>IFERROR(VLOOKUP($A13,'业绩进度排名-中间表'!$A:$AE,5,0),"")</f>
        <v>12</v>
      </c>
      <c r="E13" s="295">
        <f>IFERROR(VLOOKUP($A13,'业绩进度排名-中间表'!$A:$AE,COLUMN()+1,0),"")</f>
        <v>188.46007464428237</v>
      </c>
      <c r="F13" s="296">
        <f>IFERROR(VLOOKUP($A13,'业绩进度排名-中间表'!$A:$AE,COLUMN()+1,0),"")</f>
        <v>136</v>
      </c>
      <c r="G13" s="100">
        <f>IFERROR(VLOOKUP($A13,'业绩进度排名-中间表'!$A:$AE,COLUMN()+1,0),"")</f>
        <v>0.72163825816528748</v>
      </c>
      <c r="H13" s="295">
        <f ca="1">IFERROR(VLOOKUP($A13,'业绩进度排名-中间表'!$A:$AE,COLUMN()+1,0),"")</f>
        <v>99</v>
      </c>
      <c r="I13" s="296">
        <f ca="1">IFERROR(VLOOKUP($A13,'业绩进度排名-中间表'!$A:$AE,COLUMN()+1,0),"")</f>
        <v>37</v>
      </c>
      <c r="J13" s="103" t="str">
        <f>IFERROR(VLOOKUP($A13,'业绩进度排名-中间表'!$A:$AE,COLUMN()+1,0),"")</f>
        <v>-</v>
      </c>
      <c r="K13" s="103">
        <f>IFERROR(VLOOKUP($A13,'业绩进度排名-中间表'!$A:$AE,COLUMN()+1,0),"")</f>
        <v>0.4375</v>
      </c>
      <c r="L13" s="103">
        <f>IFERROR(VLOOKUP($A13,'业绩进度排名-中间表'!$A:$AE,COLUMN()+1,0),"")</f>
        <v>0.63200000000000001</v>
      </c>
      <c r="M13" s="103">
        <f>IFERROR(VLOOKUP($A13,'业绩进度排名-中间表'!$A:$AE,COLUMN()+1,0),"")</f>
        <v>0.377</v>
      </c>
      <c r="N13" s="103">
        <f>IFERROR(VLOOKUP($A13,'业绩进度排名-中间表'!$A:$AE,COLUMN()+1,0),"")</f>
        <v>0.40300000000000002</v>
      </c>
      <c r="O13" s="103">
        <f>IFERROR(VLOOKUP($A13,'业绩进度排名-中间表'!$A:$AE,COLUMN()+1,0),"")</f>
        <v>0.5</v>
      </c>
      <c r="P13" s="340">
        <f>IFERROR(VLOOKUP($A13,'业绩进度排名-中间表'!$A:$AE,COLUMN()+1,0),"")</f>
        <v>129848.99142991033</v>
      </c>
      <c r="Q13" s="340">
        <f>IFERROR(VLOOKUP($A13,'业绩进度排名-中间表'!$A:$AE,COLUMN()+1,0),"")</f>
        <v>131298.551401</v>
      </c>
      <c r="R13" s="100">
        <f>IFERROR(VLOOKUP($A13,'业绩进度排名-中间表'!$A:$AE,COLUMN()+1,0),"")</f>
        <v>1.0111634288039282</v>
      </c>
      <c r="S13" s="107">
        <f ca="1">IFERROR(VLOOKUP($A13,'业绩进度排名-中间表'!$A:$AE,COLUMN()+1,0),"")</f>
        <v>0</v>
      </c>
      <c r="T13" s="297">
        <f ca="1">IFERROR(VLOOKUP($A13,'业绩进度排名-中间表'!$A:$AE,COLUMN()+1,0),"")</f>
        <v>0</v>
      </c>
      <c r="U13" s="297">
        <f ca="1">IFERROR(VLOOKUP($A13,'业绩进度排名-中间表'!$A:$AE,COLUMN()+1,0),"")</f>
        <v>3</v>
      </c>
      <c r="V13" s="337">
        <f>IFERROR(VLOOKUP($A13,'业绩进度排名-中间表'!$A:$AE,COLUMN()+1,0),"")</f>
        <v>3954317.8627050198</v>
      </c>
      <c r="W13" s="337">
        <f>IFERROR(VLOOKUP($A13,'业绩进度排名-中间表'!$A:$AE,COLUMN()+1,0),"")</f>
        <v>3213638</v>
      </c>
      <c r="X13" s="100">
        <f>IFERROR(VLOOKUP($A13,'业绩进度排名-中间表'!$A:$AE,COLUMN()+1,0),"")</f>
        <v>0.81269086390583056</v>
      </c>
    </row>
    <row r="14" spans="1:31" ht="21">
      <c r="A14" s="309">
        <v>7</v>
      </c>
      <c r="B14" s="293" t="str">
        <f>IFERROR(VLOOKUP($A14,'业绩进度排名-中间表'!$A:$AO,3,0),"")</f>
        <v>成都一区-詹群</v>
      </c>
      <c r="C14" s="293" t="str">
        <f>IFERROR(VLOOKUP($A14,'业绩进度排名-中间表'!$A:$AO,4,0),"")</f>
        <v>王余组</v>
      </c>
      <c r="D14" s="294">
        <f>IFERROR(VLOOKUP($A14,'业绩进度排名-中间表'!$A:$AE,5,0),"")</f>
        <v>15</v>
      </c>
      <c r="E14" s="295">
        <f>IFERROR(VLOOKUP($A14,'业绩进度排名-中间表'!$A:$AE,COLUMN()+1,0),"")</f>
        <v>180.88857390114595</v>
      </c>
      <c r="F14" s="296">
        <f>IFERROR(VLOOKUP($A14,'业绩进度排名-中间表'!$A:$AE,COLUMN()+1,0),"")</f>
        <v>128</v>
      </c>
      <c r="G14" s="100">
        <f>IFERROR(VLOOKUP($A14,'业绩进度排名-中间表'!$A:$AE,COLUMN()+1,0),"")</f>
        <v>0.70761793981498744</v>
      </c>
      <c r="H14" s="295">
        <f ca="1">IFERROR(VLOOKUP($A14,'业绩进度排名-中间表'!$A:$AE,COLUMN()+1,0),"")</f>
        <v>95</v>
      </c>
      <c r="I14" s="296">
        <f ca="1">IFERROR(VLOOKUP($A14,'业绩进度排名-中间表'!$A:$AE,COLUMN()+1,0),"")</f>
        <v>33</v>
      </c>
      <c r="J14" s="103" t="str">
        <f>IFERROR(VLOOKUP($A14,'业绩进度排名-中间表'!$A:$AE,COLUMN()+1,0),"")</f>
        <v>-</v>
      </c>
      <c r="K14" s="103">
        <f>IFERROR(VLOOKUP($A14,'业绩进度排名-中间表'!$A:$AE,COLUMN()+1,0),"")</f>
        <v>0.51515151515151514</v>
      </c>
      <c r="L14" s="103">
        <f>IFERROR(VLOOKUP($A14,'业绩进度排名-中间表'!$A:$AE,COLUMN()+1,0),"")</f>
        <v>0.5</v>
      </c>
      <c r="M14" s="103">
        <f>IFERROR(VLOOKUP($A14,'业绩进度排名-中间表'!$A:$AE,COLUMN()+1,0),"")</f>
        <v>0.51900000000000002</v>
      </c>
      <c r="N14" s="103">
        <f>IFERROR(VLOOKUP($A14,'业绩进度排名-中间表'!$A:$AE,COLUMN()+1,0),"")</f>
        <v>0.42199999999999999</v>
      </c>
      <c r="O14" s="103">
        <f>IFERROR(VLOOKUP($A14,'业绩进度排名-中间表'!$A:$AE,COLUMN()+1,0),"")</f>
        <v>0.5</v>
      </c>
      <c r="P14" s="340">
        <f>IFERROR(VLOOKUP($A14,'业绩进度排名-中间表'!$A:$AE,COLUMN()+1,0),"")</f>
        <v>124632.2274178895</v>
      </c>
      <c r="Q14" s="340">
        <f>IFERROR(VLOOKUP($A14,'业绩进度排名-中间表'!$A:$AE,COLUMN()+1,0),"")</f>
        <v>141451.47571900001</v>
      </c>
      <c r="R14" s="100">
        <f>IFERROR(VLOOKUP($A14,'业绩进度排名-中间表'!$A:$AE,COLUMN()+1,0),"")</f>
        <v>1.1349510367388034</v>
      </c>
      <c r="S14" s="107">
        <f ca="1">IFERROR(VLOOKUP($A14,'业绩进度排名-中间表'!$A:$AE,COLUMN()+1,0),"")</f>
        <v>1.1056530309609179E-2</v>
      </c>
      <c r="T14" s="297">
        <f ca="1">IFERROR(VLOOKUP($A14,'业绩进度排名-中间表'!$A:$AE,COLUMN()+1,0),"")</f>
        <v>2</v>
      </c>
      <c r="U14" s="297">
        <f ca="1">IFERROR(VLOOKUP($A14,'业绩进度排名-中间表'!$A:$AE,COLUMN()+1,0),"")</f>
        <v>2</v>
      </c>
      <c r="V14" s="337">
        <f>IFERROR(VLOOKUP($A14,'业绩进度排名-中间表'!$A:$AE,COLUMN()+1,0),"")</f>
        <v>4512859.6332552703</v>
      </c>
      <c r="W14" s="337">
        <f>IFERROR(VLOOKUP($A14,'业绩进度排名-中间表'!$A:$AE,COLUMN()+1,0),"")</f>
        <v>5165272</v>
      </c>
      <c r="X14" s="100">
        <f>IFERROR(VLOOKUP($A14,'业绩进度排名-中间表'!$A:$AE,COLUMN()+1,0),"")</f>
        <v>1.144567396233001</v>
      </c>
    </row>
    <row r="15" spans="1:31" ht="21">
      <c r="A15" s="309">
        <v>8</v>
      </c>
      <c r="B15" s="293" t="str">
        <f>IFERROR(VLOOKUP($A15,'业绩进度排名-中间表'!$A:$AO,3,0),"")</f>
        <v>成都二区-芶伟杰</v>
      </c>
      <c r="C15" s="293" t="str">
        <f>IFERROR(VLOOKUP($A15,'业绩进度排名-中间表'!$A:$AO,4,0),"")</f>
        <v>陈玉豪组</v>
      </c>
      <c r="D15" s="294">
        <f>IFERROR(VLOOKUP($A15,'业绩进度排名-中间表'!$A:$AE,5,0),"")</f>
        <v>7</v>
      </c>
      <c r="E15" s="295">
        <f>IFERROR(VLOOKUP($A15,'业绩进度排名-中间表'!$A:$AE,COLUMN()+1,0),"")</f>
        <v>97.393354608195295</v>
      </c>
      <c r="F15" s="296">
        <f>IFERROR(VLOOKUP($A15,'业绩进度排名-中间表'!$A:$AE,COLUMN()+1,0),"")</f>
        <v>67</v>
      </c>
      <c r="G15" s="100">
        <f>IFERROR(VLOOKUP($A15,'业绩进度排名-中间表'!$A:$AE,COLUMN()+1,0),"")</f>
        <v>0.68793194637904165</v>
      </c>
      <c r="H15" s="295">
        <f ca="1">IFERROR(VLOOKUP($A15,'业绩进度排名-中间表'!$A:$AE,COLUMN()+1,0),"")</f>
        <v>40</v>
      </c>
      <c r="I15" s="296">
        <f ca="1">IFERROR(VLOOKUP($A15,'业绩进度排名-中间表'!$A:$AE,COLUMN()+1,0),"")</f>
        <v>27</v>
      </c>
      <c r="J15" s="103" t="str">
        <f>IFERROR(VLOOKUP($A15,'业绩进度排名-中间表'!$A:$AE,COLUMN()+1,0),"")</f>
        <v>-</v>
      </c>
      <c r="K15" s="103">
        <f>IFERROR(VLOOKUP($A15,'业绩进度排名-中间表'!$A:$AE,COLUMN()+1,0),"")</f>
        <v>0.3783783783783784</v>
      </c>
      <c r="L15" s="103">
        <f>IFERROR(VLOOKUP($A15,'业绩进度排名-中间表'!$A:$AE,COLUMN()+1,0),"")</f>
        <v>0.3</v>
      </c>
      <c r="M15" s="103">
        <f>IFERROR(VLOOKUP($A15,'业绩进度排名-中间表'!$A:$AE,COLUMN()+1,0),"")</f>
        <v>0.40699999999999997</v>
      </c>
      <c r="N15" s="103">
        <f>IFERROR(VLOOKUP($A15,'业绩进度排名-中间表'!$A:$AE,COLUMN()+1,0),"")</f>
        <v>0.47399999999999998</v>
      </c>
      <c r="O15" s="103">
        <f>IFERROR(VLOOKUP($A15,'业绩进度排名-中间表'!$A:$AE,COLUMN()+1,0),"")</f>
        <v>0.25</v>
      </c>
      <c r="P15" s="340">
        <f>IFERROR(VLOOKUP($A15,'业绩进度排名-中间表'!$A:$AE,COLUMN()+1,0),"")</f>
        <v>67104.021325046589</v>
      </c>
      <c r="Q15" s="340">
        <f>IFERROR(VLOOKUP($A15,'业绩进度排名-中间表'!$A:$AE,COLUMN()+1,0),"")</f>
        <v>62172.834779999997</v>
      </c>
      <c r="R15" s="100">
        <f>IFERROR(VLOOKUP($A15,'业绩进度排名-中间表'!$A:$AE,COLUMN()+1,0),"")</f>
        <v>0.92651429157784282</v>
      </c>
      <c r="S15" s="107">
        <f ca="1">IFERROR(VLOOKUP($A15,'业绩进度排名-中间表'!$A:$AE,COLUMN()+1,0),"")</f>
        <v>0</v>
      </c>
      <c r="T15" s="297">
        <f ca="1">IFERROR(VLOOKUP($A15,'业绩进度排名-中间表'!$A:$AE,COLUMN()+1,0),"")</f>
        <v>0</v>
      </c>
      <c r="U15" s="297">
        <f ca="1">IFERROR(VLOOKUP($A15,'业绩进度排名-中间表'!$A:$AE,COLUMN()+1,0),"")</f>
        <v>1</v>
      </c>
      <c r="V15" s="337">
        <f>IFERROR(VLOOKUP($A15,'业绩进度排名-中间表'!$A:$AE,COLUMN()+1,0),"")</f>
        <v>2464001.5271136202</v>
      </c>
      <c r="W15" s="337">
        <f>IFERROR(VLOOKUP($A15,'业绩进度排名-中间表'!$A:$AE,COLUMN()+1,0),"")</f>
        <v>2721043</v>
      </c>
      <c r="X15" s="100">
        <f>IFERROR(VLOOKUP($A15,'业绩进度排名-中间表'!$A:$AE,COLUMN()+1,0),"")</f>
        <v>1.1043187149268869</v>
      </c>
    </row>
    <row r="16" spans="1:31" ht="21">
      <c r="A16" s="309">
        <v>9</v>
      </c>
      <c r="B16" s="293" t="str">
        <f>IFERROR(VLOOKUP($A16,'业绩进度排名-中间表'!$A:$AO,3,0),"")</f>
        <v>成都一区-詹群</v>
      </c>
      <c r="C16" s="293" t="str">
        <f>IFERROR(VLOOKUP($A16,'业绩进度排名-中间表'!$A:$AO,4,0),"")</f>
        <v>陈明月组</v>
      </c>
      <c r="D16" s="294">
        <f>IFERROR(VLOOKUP($A16,'业绩进度排名-中间表'!$A:$AE,5,0),"")</f>
        <v>9</v>
      </c>
      <c r="E16" s="295">
        <f>IFERROR(VLOOKUP($A16,'业绩进度排名-中间表'!$A:$AE,COLUMN()+1,0),"")</f>
        <v>87.675242647648517</v>
      </c>
      <c r="F16" s="296">
        <f>IFERROR(VLOOKUP($A16,'业绩进度排名-中间表'!$A:$AE,COLUMN()+1,0),"")</f>
        <v>59</v>
      </c>
      <c r="G16" s="100">
        <f>IFERROR(VLOOKUP($A16,'业绩进度排名-中间表'!$A:$AE,COLUMN()+1,0),"")</f>
        <v>0.6729379722062554</v>
      </c>
      <c r="H16" s="295">
        <f ca="1">IFERROR(VLOOKUP($A16,'业绩进度排名-中间表'!$A:$AE,COLUMN()+1,0),"")</f>
        <v>45</v>
      </c>
      <c r="I16" s="296">
        <f ca="1">IFERROR(VLOOKUP($A16,'业绩进度排名-中间表'!$A:$AE,COLUMN()+1,0),"")</f>
        <v>14</v>
      </c>
      <c r="J16" s="103" t="str">
        <f>IFERROR(VLOOKUP($A16,'业绩进度排名-中间表'!$A:$AE,COLUMN()+1,0),"")</f>
        <v>-</v>
      </c>
      <c r="K16" s="103">
        <f>IFERROR(VLOOKUP($A16,'业绩进度排名-中间表'!$A:$AE,COLUMN()+1,0),"")</f>
        <v>0.48484848484848486</v>
      </c>
      <c r="L16" s="103">
        <f>IFERROR(VLOOKUP($A16,'业绩进度排名-中间表'!$A:$AE,COLUMN()+1,0),"")</f>
        <v>0.4</v>
      </c>
      <c r="M16" s="103">
        <f>IFERROR(VLOOKUP($A16,'业绩进度排名-中间表'!$A:$AE,COLUMN()+1,0),"")</f>
        <v>0.52200000000000002</v>
      </c>
      <c r="N16" s="103">
        <f>IFERROR(VLOOKUP($A16,'业绩进度排名-中间表'!$A:$AE,COLUMN()+1,0),"")</f>
        <v>0.21099999999999999</v>
      </c>
      <c r="O16" s="103">
        <f>IFERROR(VLOOKUP($A16,'业绩进度排名-中间表'!$A:$AE,COLUMN()+1,0),"")</f>
        <v>0</v>
      </c>
      <c r="P16" s="340">
        <f>IFERROR(VLOOKUP($A16,'业绩进度排名-中间表'!$A:$AE,COLUMN()+1,0),"")</f>
        <v>60408.242184229879</v>
      </c>
      <c r="Q16" s="340">
        <f>IFERROR(VLOOKUP($A16,'业绩进度排名-中间表'!$A:$AE,COLUMN()+1,0),"")</f>
        <v>60510.796040000001</v>
      </c>
      <c r="R16" s="100">
        <f>IFERROR(VLOOKUP($A16,'业绩进度排名-中间表'!$A:$AE,COLUMN()+1,0),"")</f>
        <v>1.0016976798539736</v>
      </c>
      <c r="S16" s="107">
        <f ca="1">IFERROR(VLOOKUP($A16,'业绩进度排名-中间表'!$A:$AE,COLUMN()+1,0),"")</f>
        <v>0</v>
      </c>
      <c r="T16" s="297">
        <f ca="1">IFERROR(VLOOKUP($A16,'业绩进度排名-中间表'!$A:$AE,COLUMN()+1,0),"")</f>
        <v>0</v>
      </c>
      <c r="U16" s="297">
        <f ca="1">IFERROR(VLOOKUP($A16,'业绩进度排名-中间表'!$A:$AE,COLUMN()+1,0),"")</f>
        <v>3</v>
      </c>
      <c r="V16" s="337">
        <f>IFERROR(VLOOKUP($A16,'业绩进度排名-中间表'!$A:$AE,COLUMN()+1,0),"")</f>
        <v>2359542.0376463998</v>
      </c>
      <c r="W16" s="337">
        <f>IFERROR(VLOOKUP($A16,'业绩进度排名-中间表'!$A:$AE,COLUMN()+1,0),"")</f>
        <v>2300987</v>
      </c>
      <c r="X16" s="100">
        <f>IFERROR(VLOOKUP($A16,'业绩进度排名-中间表'!$A:$AE,COLUMN()+1,0),"")</f>
        <v>0.97518372772675521</v>
      </c>
    </row>
    <row r="17" spans="1:24" ht="21">
      <c r="A17" s="309">
        <v>10</v>
      </c>
      <c r="B17" s="293" t="str">
        <f>IFERROR(VLOOKUP($A17,'业绩进度排名-中间表'!$A:$AO,3,0),"")</f>
        <v>武汉一区-赵帅朋</v>
      </c>
      <c r="C17" s="293" t="str">
        <f>IFERROR(VLOOKUP($A17,'业绩进度排名-中间表'!$A:$AO,4,0),"")</f>
        <v>张倩倩组</v>
      </c>
      <c r="D17" s="294">
        <f>IFERROR(VLOOKUP($A17,'业绩进度排名-中间表'!$A:$AE,5,0),"")</f>
        <v>8</v>
      </c>
      <c r="E17" s="295">
        <f>IFERROR(VLOOKUP($A17,'业绩进度排名-中间表'!$A:$AE,COLUMN()+1,0),"")</f>
        <v>98.316727447856408</v>
      </c>
      <c r="F17" s="296">
        <f>IFERROR(VLOOKUP($A17,'业绩进度排名-中间表'!$A:$AE,COLUMN()+1,0),"")</f>
        <v>66</v>
      </c>
      <c r="G17" s="100">
        <f>IFERROR(VLOOKUP($A17,'业绩进度排名-中间表'!$A:$AE,COLUMN()+1,0),"")</f>
        <v>0.67129980536632472</v>
      </c>
      <c r="H17" s="295">
        <f ca="1">IFERROR(VLOOKUP($A17,'业绩进度排名-中间表'!$A:$AE,COLUMN()+1,0),"")</f>
        <v>54</v>
      </c>
      <c r="I17" s="296">
        <f ca="1">IFERROR(VLOOKUP($A17,'业绩进度排名-中间表'!$A:$AE,COLUMN()+1,0),"")</f>
        <v>12</v>
      </c>
      <c r="J17" s="103" t="str">
        <f>IFERROR(VLOOKUP($A17,'业绩进度排名-中间表'!$A:$AE,COLUMN()+1,0),"")</f>
        <v>-</v>
      </c>
      <c r="K17" s="103">
        <f>IFERROR(VLOOKUP($A17,'业绩进度排名-中间表'!$A:$AE,COLUMN()+1,0),"")</f>
        <v>0.5</v>
      </c>
      <c r="L17" s="103">
        <f>IFERROR(VLOOKUP($A17,'业绩进度排名-中间表'!$A:$AE,COLUMN()+1,0),"")</f>
        <v>0.5</v>
      </c>
      <c r="M17" s="103">
        <f>IFERROR(VLOOKUP($A17,'业绩进度排名-中间表'!$A:$AE,COLUMN()+1,0),"")</f>
        <v>0.5</v>
      </c>
      <c r="N17" s="103">
        <f>IFERROR(VLOOKUP($A17,'业绩进度排名-中间表'!$A:$AE,COLUMN()+1,0),"")</f>
        <v>0.6</v>
      </c>
      <c r="O17" s="103">
        <f>IFERROR(VLOOKUP($A17,'业绩进度排名-中间表'!$A:$AE,COLUMN()+1,0),"")</f>
        <v>0</v>
      </c>
      <c r="P17" s="340">
        <f>IFERROR(VLOOKUP($A17,'业绩进度排名-中间表'!$A:$AE,COLUMN()+1,0),"")</f>
        <v>67740.225211573066</v>
      </c>
      <c r="Q17" s="340">
        <f>IFERROR(VLOOKUP($A17,'业绩进度排名-中间表'!$A:$AE,COLUMN()+1,0),"")</f>
        <v>57185.311878</v>
      </c>
      <c r="R17" s="100">
        <f>IFERROR(VLOOKUP($A17,'业绩进度排名-中间表'!$A:$AE,COLUMN()+1,0),"")</f>
        <v>0.84418544076865842</v>
      </c>
      <c r="S17" s="107">
        <f ca="1">IFERROR(VLOOKUP($A17,'业绩进度排名-中间表'!$A:$AE,COLUMN()+1,0),"")</f>
        <v>0</v>
      </c>
      <c r="T17" s="297">
        <f ca="1">IFERROR(VLOOKUP($A17,'业绩进度排名-中间表'!$A:$AE,COLUMN()+1,0),"")</f>
        <v>0</v>
      </c>
      <c r="U17" s="297">
        <f ca="1">IFERROR(VLOOKUP($A17,'业绩进度排名-中间表'!$A:$AE,COLUMN()+1,0),"")</f>
        <v>3</v>
      </c>
      <c r="V17" s="337">
        <f>IFERROR(VLOOKUP($A17,'业绩进度排名-中间表'!$A:$AE,COLUMN()+1,0),"")</f>
        <v>2188703.0179428202</v>
      </c>
      <c r="W17" s="337">
        <f>IFERROR(VLOOKUP($A17,'业绩进度排名-中间表'!$A:$AE,COLUMN()+1,0),"")</f>
        <v>1818865</v>
      </c>
      <c r="X17" s="100">
        <f>IFERROR(VLOOKUP($A17,'业绩进度排名-中间表'!$A:$AE,COLUMN()+1,0),"")</f>
        <v>0.83102412026167261</v>
      </c>
    </row>
    <row r="18" spans="1:24" ht="21">
      <c r="A18" s="309">
        <v>11</v>
      </c>
      <c r="B18" s="293" t="str">
        <f>IFERROR(VLOOKUP($A18,'业绩进度排名-中间表'!$A:$AO,3,0),"")</f>
        <v>成都一区-詹群</v>
      </c>
      <c r="C18" s="293" t="str">
        <f>IFERROR(VLOOKUP($A18,'业绩进度排名-中间表'!$A:$AO,4,0),"")</f>
        <v>石洁组</v>
      </c>
      <c r="D18" s="294">
        <f>IFERROR(VLOOKUP($A18,'业绩进度排名-中间表'!$A:$AE,5,0),"")</f>
        <v>16</v>
      </c>
      <c r="E18" s="295">
        <f>IFERROR(VLOOKUP($A18,'业绩进度排名-中间表'!$A:$AE,COLUMN()+1,0),"")</f>
        <v>172.56308113411467</v>
      </c>
      <c r="F18" s="296">
        <f>IFERROR(VLOOKUP($A18,'业绩进度排名-中间表'!$A:$AE,COLUMN()+1,0),"")</f>
        <v>112</v>
      </c>
      <c r="G18" s="100">
        <f>IFERROR(VLOOKUP($A18,'业绩进度排名-中间表'!$A:$AE,COLUMN()+1,0),"")</f>
        <v>0.64903801707709707</v>
      </c>
      <c r="H18" s="295">
        <f ca="1">IFERROR(VLOOKUP($A18,'业绩进度排名-中间表'!$A:$AE,COLUMN()+1,0),"")</f>
        <v>87</v>
      </c>
      <c r="I18" s="296">
        <f ca="1">IFERROR(VLOOKUP($A18,'业绩进度排名-中间表'!$A:$AE,COLUMN()+1,0),"")</f>
        <v>25</v>
      </c>
      <c r="J18" s="103" t="str">
        <f>IFERROR(VLOOKUP($A18,'业绩进度排名-中间表'!$A:$AE,COLUMN()+1,0),"")</f>
        <v>-</v>
      </c>
      <c r="K18" s="103">
        <f>IFERROR(VLOOKUP($A18,'业绩进度排名-中间表'!$A:$AE,COLUMN()+1,0),"")</f>
        <v>0.61428571428571432</v>
      </c>
      <c r="L18" s="103">
        <f>IFERROR(VLOOKUP($A18,'业绩进度排名-中间表'!$A:$AE,COLUMN()+1,0),"")</f>
        <v>0.38500000000000001</v>
      </c>
      <c r="M18" s="103">
        <f>IFERROR(VLOOKUP($A18,'业绩进度排名-中间表'!$A:$AE,COLUMN()+1,0),"")</f>
        <v>0.66700000000000004</v>
      </c>
      <c r="N18" s="103">
        <f>IFERROR(VLOOKUP($A18,'业绩进度排名-中间表'!$A:$AE,COLUMN()+1,0),"")</f>
        <v>0.41699999999999998</v>
      </c>
      <c r="O18" s="103">
        <f>IFERROR(VLOOKUP($A18,'业绩进度排名-中间表'!$A:$AE,COLUMN()+1,0),"")</f>
        <v>0.25</v>
      </c>
      <c r="P18" s="340">
        <f>IFERROR(VLOOKUP($A18,'业绩进度排名-中间表'!$A:$AE,COLUMN()+1,0),"")</f>
        <v>118895.96290140504</v>
      </c>
      <c r="Q18" s="340">
        <f>IFERROR(VLOOKUP($A18,'业绩进度排名-中间表'!$A:$AE,COLUMN()+1,0),"")</f>
        <v>112766.050648</v>
      </c>
      <c r="R18" s="100">
        <f>IFERROR(VLOOKUP($A18,'业绩进度排名-中间表'!$A:$AE,COLUMN()+1,0),"")</f>
        <v>0.94844305808357598</v>
      </c>
      <c r="S18" s="107">
        <f ca="1">IFERROR(VLOOKUP($A18,'业绩进度排名-中间表'!$A:$AE,COLUMN()+1,0),"")</f>
        <v>5.7949822953312236E-3</v>
      </c>
      <c r="T18" s="297">
        <f ca="1">IFERROR(VLOOKUP($A18,'业绩进度排名-中间表'!$A:$AE,COLUMN()+1,0),"")</f>
        <v>1</v>
      </c>
      <c r="U18" s="297">
        <f ca="1">IFERROR(VLOOKUP($A18,'业绩进度排名-中间表'!$A:$AE,COLUMN()+1,0),"")</f>
        <v>3</v>
      </c>
      <c r="V18" s="337">
        <f>IFERROR(VLOOKUP($A18,'业绩进度排名-中间表'!$A:$AE,COLUMN()+1,0),"")</f>
        <v>4530393.4148080898</v>
      </c>
      <c r="W18" s="337">
        <f>IFERROR(VLOOKUP($A18,'业绩进度排名-中间表'!$A:$AE,COLUMN()+1,0),"")</f>
        <v>4917932</v>
      </c>
      <c r="X18" s="100">
        <f>IFERROR(VLOOKUP($A18,'业绩进度排名-中间表'!$A:$AE,COLUMN()+1,0),"")</f>
        <v>1.0855419275344163</v>
      </c>
    </row>
    <row r="19" spans="1:24" ht="21">
      <c r="A19" s="309">
        <v>12</v>
      </c>
      <c r="B19" s="293" t="str">
        <f>IFERROR(VLOOKUP($A19,'业绩进度排名-中间表'!$A:$AO,3,0),"")</f>
        <v>武汉一区-赵帅朋</v>
      </c>
      <c r="C19" s="293" t="str">
        <f>IFERROR(VLOOKUP($A19,'业绩进度排名-中间表'!$A:$AO,4,0),"")</f>
        <v>刘宇超组</v>
      </c>
      <c r="D19" s="294">
        <f>IFERROR(VLOOKUP($A19,'业绩进度排名-中间表'!$A:$AE,5,0),"")</f>
        <v>10</v>
      </c>
      <c r="E19" s="295">
        <f>IFERROR(VLOOKUP($A19,'业绩进度排名-中间表'!$A:$AE,COLUMN()+1,0),"")</f>
        <v>124.50567116386286</v>
      </c>
      <c r="F19" s="296">
        <f>IFERROR(VLOOKUP($A19,'业绩进度排名-中间表'!$A:$AE,COLUMN()+1,0),"")</f>
        <v>53</v>
      </c>
      <c r="G19" s="100">
        <f>IFERROR(VLOOKUP($A19,'业绩进度排名-中间表'!$A:$AE,COLUMN()+1,0),"")</f>
        <v>0.42568342071941684</v>
      </c>
      <c r="H19" s="295">
        <f ca="1">IFERROR(VLOOKUP($A19,'业绩进度排名-中间表'!$A:$AE,COLUMN()+1,0),"")</f>
        <v>38</v>
      </c>
      <c r="I19" s="296">
        <f ca="1">IFERROR(VLOOKUP($A19,'业绩进度排名-中间表'!$A:$AE,COLUMN()+1,0),"")</f>
        <v>15</v>
      </c>
      <c r="J19" s="103" t="str">
        <f>IFERROR(VLOOKUP($A19,'业绩进度排名-中间表'!$A:$AE,COLUMN()+1,0),"")</f>
        <v>-</v>
      </c>
      <c r="K19" s="103">
        <f>IFERROR(VLOOKUP($A19,'业绩进度排名-中间表'!$A:$AE,COLUMN()+1,0),"")</f>
        <v>0.36</v>
      </c>
      <c r="L19" s="103">
        <f>IFERROR(VLOOKUP($A19,'业绩进度排名-中间表'!$A:$AE,COLUMN()+1,0),"")</f>
        <v>0.71399999999999997</v>
      </c>
      <c r="M19" s="103">
        <f>IFERROR(VLOOKUP($A19,'业绩进度排名-中间表'!$A:$AE,COLUMN()+1,0),"")</f>
        <v>0.222</v>
      </c>
      <c r="N19" s="103">
        <f>IFERROR(VLOOKUP($A19,'业绩进度排名-中间表'!$A:$AE,COLUMN()+1,0),"")</f>
        <v>0.75</v>
      </c>
      <c r="O19" s="103">
        <f>IFERROR(VLOOKUP($A19,'业绩进度排名-中间表'!$A:$AE,COLUMN()+1,0),"")</f>
        <v>0</v>
      </c>
      <c r="P19" s="340">
        <f>IFERROR(VLOOKUP($A19,'业绩进度排名-中间表'!$A:$AE,COLUMN()+1,0),"")</f>
        <v>85784.407431901505</v>
      </c>
      <c r="Q19" s="340">
        <f>IFERROR(VLOOKUP($A19,'业绩进度排名-中间表'!$A:$AE,COLUMN()+1,0),"")</f>
        <v>43060.895719</v>
      </c>
      <c r="R19" s="100">
        <f>IFERROR(VLOOKUP($A19,'业绩进度排名-中间表'!$A:$AE,COLUMN()+1,0),"")</f>
        <v>0.50196646463033689</v>
      </c>
      <c r="S19" s="107">
        <f ca="1">IFERROR(VLOOKUP($A19,'业绩进度排名-中间表'!$A:$AE,COLUMN()+1,0),"")</f>
        <v>0</v>
      </c>
      <c r="T19" s="297">
        <f ca="1">IFERROR(VLOOKUP($A19,'业绩进度排名-中间表'!$A:$AE,COLUMN()+1,0),"")</f>
        <v>0</v>
      </c>
      <c r="U19" s="297">
        <f ca="1">IFERROR(VLOOKUP($A19,'业绩进度排名-中间表'!$A:$AE,COLUMN()+1,0),"")</f>
        <v>0</v>
      </c>
      <c r="V19" s="337">
        <f>IFERROR(VLOOKUP($A19,'业绩进度排名-中间表'!$A:$AE,COLUMN()+1,0),"")</f>
        <v>2446817.96806351</v>
      </c>
      <c r="W19" s="337">
        <f>IFERROR(VLOOKUP($A19,'业绩进度排名-中间表'!$A:$AE,COLUMN()+1,0),"")</f>
        <v>2088054</v>
      </c>
      <c r="X19" s="100">
        <f>IFERROR(VLOOKUP($A19,'业绩进度排名-中间表'!$A:$AE,COLUMN()+1,0),"")</f>
        <v>0.85337529283085689</v>
      </c>
    </row>
    <row r="20" spans="1:24" ht="21">
      <c r="A20" s="310" t="s">
        <v>41</v>
      </c>
      <c r="B20" s="417" t="s">
        <v>42</v>
      </c>
      <c r="C20" s="417"/>
      <c r="D20" s="286">
        <f>'业绩进度排名-中间表'!E19</f>
        <v>30</v>
      </c>
      <c r="E20" s="287">
        <f>'业绩进度排名-中间表'!F19</f>
        <v>199.99999999999932</v>
      </c>
      <c r="F20" s="288">
        <f>'业绩进度排名-中间表'!G19</f>
        <v>250</v>
      </c>
      <c r="G20" s="289">
        <f>'业绩进度排名-中间表'!H19</f>
        <v>1.2500000000000042</v>
      </c>
      <c r="H20" s="287">
        <f ca="1">'业绩进度排名-中间表'!I19</f>
        <v>142</v>
      </c>
      <c r="I20" s="288">
        <f ca="1">'业绩进度排名-中间表'!J19</f>
        <v>108</v>
      </c>
      <c r="J20" s="289" t="str">
        <f>'业绩进度排名-中间表'!K19</f>
        <v>-</v>
      </c>
      <c r="K20" s="289" t="s">
        <v>43</v>
      </c>
      <c r="L20" s="289" t="s">
        <v>43</v>
      </c>
      <c r="M20" s="289" t="s">
        <v>43</v>
      </c>
      <c r="N20" s="289" t="s">
        <v>43</v>
      </c>
      <c r="O20" s="289" t="s">
        <v>43</v>
      </c>
      <c r="P20" s="338">
        <f>'业绩进度排名-中间表'!Q19</f>
        <v>137799.99999999977</v>
      </c>
      <c r="Q20" s="338">
        <f>'业绩进度排名-中间表'!R19</f>
        <v>202292.81199400002</v>
      </c>
      <c r="R20" s="289">
        <f>'业绩进度排名-中间表'!S19</f>
        <v>1.4680175035849083</v>
      </c>
      <c r="S20" s="289">
        <f ca="1">'业绩进度排名-中间表'!T19</f>
        <v>0</v>
      </c>
      <c r="T20" s="288">
        <f ca="1">'业绩进度排名-中间表'!U19</f>
        <v>0</v>
      </c>
      <c r="U20" s="288">
        <f ca="1">'业绩进度排名-中间表'!V19</f>
        <v>3</v>
      </c>
      <c r="V20" s="335">
        <f>'业绩进度排名-中间表'!W19</f>
        <v>3031210.8867446305</v>
      </c>
      <c r="W20" s="335">
        <f>'业绩进度排名-中间表'!X19</f>
        <v>3570705</v>
      </c>
      <c r="X20" s="289">
        <f>'业绩进度排名-中间表'!Y19</f>
        <v>1.1779797359578499</v>
      </c>
    </row>
    <row r="21" spans="1:24" ht="21">
      <c r="A21" s="309">
        <v>1</v>
      </c>
      <c r="B21" s="293" t="str">
        <f>IFERROR(VLOOKUP("GDC1",'业绩进度排名-中间表'!$A:$AO,3,0),"")</f>
        <v>SG-王园园</v>
      </c>
      <c r="C21" s="293" t="str">
        <f>IFERROR(VLOOKUP("GDC1",'业绩进度排名-中间表'!$A:$AO,4,0),"")</f>
        <v>王园园组</v>
      </c>
      <c r="D21" s="294">
        <f>IFERROR(VLOOKUP("gdc1",'业绩进度排名-中间表'!$A:$AE,COLUMN()+1,0),"")</f>
        <v>21</v>
      </c>
      <c r="E21" s="295">
        <f>IFERROR(VLOOKUP("gdc1",'业绩进度排名-中间表'!$A:$AE,COLUMN()+1,0),"")</f>
        <v>118.41996467095082</v>
      </c>
      <c r="F21" s="296">
        <f>IFERROR(VLOOKUP("gdc1",'业绩进度排名-中间表'!$A:$AE,COLUMN()+1,0),"")</f>
        <v>180</v>
      </c>
      <c r="G21" s="100">
        <f>IFERROR(VLOOKUP("gdc1",'业绩进度排名-中间表'!$A:$AE,COLUMN()+1,0),"")</f>
        <v>1.5200139647073816</v>
      </c>
      <c r="H21" s="295">
        <f ca="1">IFERROR(VLOOKUP("gdc1",'业绩进度排名-中间表'!$A:$AE,COLUMN()+1,0),"")</f>
        <v>100</v>
      </c>
      <c r="I21" s="296">
        <f ca="1">IFERROR(VLOOKUP("gdc1",'业绩进度排名-中间表'!$A:$AE,COLUMN()+1,0),"")</f>
        <v>80</v>
      </c>
      <c r="J21" s="103" t="str">
        <f>IFERROR(VLOOKUP("gdc1",'业绩进度排名-中间表'!$A:$AE,COLUMN()+1,0),"")</f>
        <v>-</v>
      </c>
      <c r="K21" s="103">
        <f>IFERROR(VLOOKUP("gdc1",'业绩进度排名-中间表'!$A:$AE,COLUMN()+1,0),"")</f>
        <v>0.33333333333333331</v>
      </c>
      <c r="L21" s="103">
        <f>IFERROR(VLOOKUP("gdc1",'业绩进度排名-中间表'!$A:$AE,COLUMN()+1,0),"")</f>
        <v>1</v>
      </c>
      <c r="M21" s="103">
        <f>IFERROR(VLOOKUP("gdc1",'业绩进度排名-中间表'!$A:$AE,COLUMN()+1,0),"")</f>
        <v>0.23100000000000001</v>
      </c>
      <c r="N21" s="103">
        <f>IFERROR(VLOOKUP("gdc1",'业绩进度排名-中间表'!$A:$AE,COLUMN()+1,0),"")</f>
        <v>0.26300000000000001</v>
      </c>
      <c r="O21" s="103">
        <f>IFERROR(VLOOKUP("gdc1",'业绩进度排名-中间表'!$A:$AE,COLUMN()+1,0),"")</f>
        <v>0.5</v>
      </c>
      <c r="P21" s="340">
        <f>IFERROR(VLOOKUP("gdc1",'业绩进度排名-中间表'!$A:$AE,COLUMN()+1,0),"")</f>
        <v>81591.355658285262</v>
      </c>
      <c r="Q21" s="340">
        <f>IFERROR(VLOOKUP("gdc1",'业绩进度排名-中间表'!$A:$AE,COLUMN()+1,0),"")</f>
        <v>202292.81199400002</v>
      </c>
      <c r="R21" s="100">
        <f>IFERROR(VLOOKUP("gdc1",'业绩进度排名-中间表'!$A:$AE,COLUMN()+1,0),"")</f>
        <v>2.4793412287599126</v>
      </c>
      <c r="S21" s="107">
        <f ca="1">IFERROR(VLOOKUP("gdc1",'业绩进度排名-中间表'!$A:$AE,COLUMN()+1,0),"")</f>
        <v>0</v>
      </c>
      <c r="T21" s="297">
        <f ca="1">IFERROR(VLOOKUP("gdc1",'业绩进度排名-中间表'!$A:$AE,COLUMN()+1,0),"")</f>
        <v>0</v>
      </c>
      <c r="U21" s="297">
        <f ca="1">IFERROR(VLOOKUP("gdc1",'业绩进度排名-中间表'!$A:$AE,COLUMN()+1,0),"")</f>
        <v>2</v>
      </c>
      <c r="V21" s="337">
        <f>IFERROR(VLOOKUP("gdc1",'业绩进度排名-中间表'!$A:$AE,COLUMN()+1,0),"")</f>
        <v>2351544.3136238498</v>
      </c>
      <c r="W21" s="337">
        <f>IFERROR(VLOOKUP("gdc1",'业绩进度排名-中间表'!$A:$AE,COLUMN()+1,0),"")</f>
        <v>2843227</v>
      </c>
      <c r="X21" s="100">
        <f>IFERROR(VLOOKUP("gdc1",'业绩进度排名-中间表'!$A:$AE,COLUMN()+1,0),"")</f>
        <v>1.2090892710494756</v>
      </c>
    </row>
    <row r="22" spans="1:24" ht="21">
      <c r="A22" s="309">
        <v>2</v>
      </c>
      <c r="B22" s="293" t="str">
        <f>IFERROR(VLOOKUP("GDC2",'业绩进度排名-中间表'!$A:$AO,3,0),"")</f>
        <v>ES-徐志强</v>
      </c>
      <c r="C22" s="293" t="str">
        <f>IFERROR(VLOOKUP("GDC2",'业绩进度排名-中间表'!$A:$AO,4,0),"")</f>
        <v>ES团队</v>
      </c>
      <c r="D22" s="294">
        <f>IFERROR(VLOOKUP("gdc2",'业绩进度排名-中间表'!$A:$AE,COLUMN()+1,0),"")</f>
        <v>9</v>
      </c>
      <c r="E22" s="295">
        <f>IFERROR(VLOOKUP("gdc2",'业绩进度排名-中间表'!$A:$AE,COLUMN()+1,0),"")</f>
        <v>81.580035329048499</v>
      </c>
      <c r="F22" s="296">
        <f>IFERROR(VLOOKUP("gdc2",'业绩进度排名-中间表'!$A:$AE,COLUMN()+1,0),"")</f>
        <v>70</v>
      </c>
      <c r="G22" s="100">
        <f>IFERROR(VLOOKUP("gdc2",'业绩进度排名-中间表'!$A:$AE,COLUMN()+1,0),"")</f>
        <v>0.85805307288307642</v>
      </c>
      <c r="H22" s="295">
        <f ca="1">IFERROR(VLOOKUP("gdc2",'业绩进度排名-中间表'!$A:$AE,COLUMN()+1,0),"")</f>
        <v>42</v>
      </c>
      <c r="I22" s="296">
        <f ca="1">IFERROR(VLOOKUP("gdc2",'业绩进度排名-中间表'!$A:$AE,COLUMN()+1,0),"")</f>
        <v>28</v>
      </c>
      <c r="J22" s="103" t="str">
        <f>IFERROR(VLOOKUP("gdc1",'业绩进度排名-中间表'!$A:$AE,COLUMN()+1,0),"")</f>
        <v>-</v>
      </c>
      <c r="K22" s="103">
        <f>IFERROR(VLOOKUP("gdc1",'业绩进度排名-中间表'!$A:$AE,COLUMN()+1,0),"")</f>
        <v>0.33333333333333331</v>
      </c>
      <c r="L22" s="103">
        <f>IFERROR(VLOOKUP("gdc1",'业绩进度排名-中间表'!$A:$AE,COLUMN()+1,0),"")</f>
        <v>1</v>
      </c>
      <c r="M22" s="103">
        <f>IFERROR(VLOOKUP("gdc2",'业绩进度排名-中间表'!$A:$AE,COLUMN()+1,0),"")</f>
        <v>0.21099999999999999</v>
      </c>
      <c r="N22" s="103">
        <f>IFERROR(VLOOKUP("gdc2",'业绩进度排名-中间表'!$A:$AE,COLUMN()+1,0),"")</f>
        <v>0.378</v>
      </c>
      <c r="O22" s="103">
        <f>IFERROR(VLOOKUP("gdc2",'业绩进度排名-中间表'!$A:$AE,COLUMN()+1,0),"")</f>
        <v>0.33300000000000002</v>
      </c>
      <c r="P22" s="340">
        <f>IFERROR(VLOOKUP("gdc2",'业绩进度排名-中间表'!$A:$AE,COLUMN()+1,0),"")</f>
        <v>56208.644341714491</v>
      </c>
      <c r="Q22" s="340">
        <f>IFERROR(VLOOKUP("gdc2",'业绩进度排名-中间表'!$A:$AE,COLUMN()+1,0),"")</f>
        <v>62197.838531999994</v>
      </c>
      <c r="R22" s="100">
        <f>IFERROR(VLOOKUP("gdc2",'业绩进度排名-中间表'!$A:$AE,COLUMN()+1,0),"")</f>
        <v>1.1065529023236147</v>
      </c>
      <c r="S22" s="107">
        <f ca="1">IFERROR(VLOOKUP("gdc2",'业绩进度排名-中间表'!$A:$AE,COLUMN()+1,0),"")</f>
        <v>0</v>
      </c>
      <c r="T22" s="297">
        <f ca="1">IFERROR(VLOOKUP("gdc2",'业绩进度排名-中间表'!$A:$AE,COLUMN()+1,0),"")</f>
        <v>0</v>
      </c>
      <c r="U22" s="297">
        <f ca="1">IFERROR(VLOOKUP("gdc2",'业绩进度排名-中间表'!$A:$AE,COLUMN()+1,0),"")</f>
        <v>1</v>
      </c>
      <c r="V22" s="337">
        <f>IFERROR(VLOOKUP("gdc2",'业绩进度排名-中间表'!$A:$AE,COLUMN()+1,0),"")</f>
        <v>679666.57312078099</v>
      </c>
      <c r="W22" s="337">
        <f>IFERROR(VLOOKUP("gdc2",'业绩进度排名-中间表'!$A:$AE,COLUMN()+1,0),"")</f>
        <v>727478</v>
      </c>
      <c r="X22" s="100">
        <f>IFERROR(VLOOKUP("gdc2",'业绩进度排名-中间表'!$A:$AE,COLUMN()+1,0),"")</f>
        <v>1.0703454146048206</v>
      </c>
    </row>
    <row r="23" spans="1:24" ht="21">
      <c r="A23" s="98" t="s">
        <v>41</v>
      </c>
      <c r="B23" s="423" t="s">
        <v>44</v>
      </c>
      <c r="C23" s="417"/>
      <c r="D23" s="286">
        <f>'业绩进度排名-中间表'!E22</f>
        <v>20</v>
      </c>
      <c r="E23" s="287">
        <f>'业绩进度排名-中间表'!F22</f>
        <v>49.999999999999986</v>
      </c>
      <c r="F23" s="288">
        <f>'业绩进度排名-中间表'!G22</f>
        <v>40</v>
      </c>
      <c r="G23" s="289">
        <f>IFERROR('业绩进度排名-中间表'!H22,"-")</f>
        <v>0.80000000000000027</v>
      </c>
      <c r="H23" s="287">
        <f ca="1">'业绩进度排名-中间表'!I22</f>
        <v>30</v>
      </c>
      <c r="I23" s="288">
        <f ca="1">'业绩进度排名-中间表'!J22</f>
        <v>10</v>
      </c>
      <c r="J23" s="289" t="str">
        <f>IFERROR('业绩进度排名-中间表'!K22,"-")</f>
        <v>-</v>
      </c>
      <c r="K23" s="289" t="s">
        <v>43</v>
      </c>
      <c r="L23" s="289" t="s">
        <v>43</v>
      </c>
      <c r="M23" s="289" t="s">
        <v>43</v>
      </c>
      <c r="N23" s="289" t="s">
        <v>43</v>
      </c>
      <c r="O23" s="289" t="s">
        <v>43</v>
      </c>
      <c r="P23" s="338">
        <f>'业绩进度排名-中间表'!Q22</f>
        <v>0</v>
      </c>
      <c r="Q23" s="338">
        <f>'业绩进度排名-中间表'!R22</f>
        <v>36624.614589000004</v>
      </c>
      <c r="R23" s="289" t="str">
        <f>'业绩进度排名-中间表'!S22</f>
        <v>-</v>
      </c>
      <c r="S23" s="289">
        <f ca="1">'业绩进度排名-中间表'!T22</f>
        <v>0</v>
      </c>
      <c r="T23" s="288">
        <f ca="1">'业绩进度排名-中间表'!U22</f>
        <v>0</v>
      </c>
      <c r="U23" s="288">
        <f ca="1">'业绩进度排名-中间表'!V22</f>
        <v>0</v>
      </c>
      <c r="V23" s="335">
        <f>'业绩进度排名-中间表'!W22</f>
        <v>5339373.9085626304</v>
      </c>
      <c r="W23" s="335">
        <f>'业绩进度排名-中间表'!X22</f>
        <v>3826065</v>
      </c>
      <c r="X23" s="311">
        <f>'业绩进度排名-中间表'!Y22</f>
        <v>0.71657558835956925</v>
      </c>
    </row>
    <row r="24" spans="1:24" ht="21">
      <c r="A24" s="309">
        <v>1</v>
      </c>
      <c r="B24" s="293" t="str">
        <f>IFERROR(VLOOKUP("XB1",'业绩进度排名-中间表'!$A:$AO,3,0),"")</f>
        <v>班课专项-申小娟</v>
      </c>
      <c r="C24" s="293" t="str">
        <f>IFERROR(VLOOKUP("XB1",'业绩进度排名-中间表'!$A:$AO,4,0),"")</f>
        <v>甘露组</v>
      </c>
      <c r="D24" s="294">
        <f>IFERROR(VLOOKUP("XB1",'业绩进度排名-中间表'!$A:$AE,COLUMN()+1,0),"")</f>
        <v>10</v>
      </c>
      <c r="E24" s="295">
        <f>IFERROR(VLOOKUP("XB1",'业绩进度排名-中间表'!$A:$AE,COLUMN()+1,0),"")</f>
        <v>24.999999999999993</v>
      </c>
      <c r="F24" s="296">
        <f>IFERROR(VLOOKUP("XB1",'业绩进度排名-中间表'!$A:$AE,COLUMN()+1,0),"")</f>
        <v>23</v>
      </c>
      <c r="G24" s="100">
        <f>IFERROR(VLOOKUP("XB1",'业绩进度排名-中间表'!$A:$AE,COLUMN()+1,0),"")</f>
        <v>0.92000000000000026</v>
      </c>
      <c r="H24" s="295">
        <f ca="1">IFERROR(VLOOKUP("XB1",'业绩进度排名-中间表'!$A:$AE,COLUMN()+1,0),"")</f>
        <v>21</v>
      </c>
      <c r="I24" s="296">
        <f ca="1">IFERROR(VLOOKUP("XB1",'业绩进度排名-中间表'!$A:$AE,COLUMN()+1,0),"")</f>
        <v>2</v>
      </c>
      <c r="J24" s="103" t="str">
        <f>IFERROR(VLOOKUP("gdc1",'业绩进度排名-中间表'!$A:$AE,COLUMN()+1,0),"")</f>
        <v>-</v>
      </c>
      <c r="K24" s="103">
        <f>IFERROR(VLOOKUP("gdc1",'业绩进度排名-中间表'!$A:$AE,COLUMN()+1,0),"")</f>
        <v>0.33333333333333331</v>
      </c>
      <c r="L24" s="103">
        <f>IFERROR(VLOOKUP("gdc1",'业绩进度排名-中间表'!$A:$AE,COLUMN()+1,0),"")</f>
        <v>1</v>
      </c>
      <c r="M24" s="103">
        <f>IFERROR(VLOOKUP(A24,'业绩进度排名-中间表'!$A:$AE,COLUMN()+1,0),"")</f>
        <v>0.32800000000000001</v>
      </c>
      <c r="N24" s="103">
        <f>IFERROR(VLOOKUP(A24,'业绩进度排名-中间表'!$A:$AE,COLUMN()+1,0),"")</f>
        <v>0.34499999999999997</v>
      </c>
      <c r="O24" s="103">
        <f>IFERROR(VLOOKUP(A24,'业绩进度排名-中间表'!$A:$AE,COLUMN()+1,0),"")</f>
        <v>0</v>
      </c>
      <c r="P24" s="340">
        <f>IFERROR(VLOOKUP("XB1",'业绩进度排名-中间表'!$A:$AE,COLUMN()+1,0),"")</f>
        <v>0</v>
      </c>
      <c r="Q24" s="340">
        <f>IFERROR(VLOOKUP("XB1",'业绩进度排名-中间表'!$A:$AE,COLUMN()+1,0),"")</f>
        <v>18554.334458000001</v>
      </c>
      <c r="R24" s="100">
        <f>IFERROR(VLOOKUP("XB1",'业绩进度排名-中间表'!$A:$AE,COLUMN()+1,0),"")</f>
        <v>0</v>
      </c>
      <c r="S24" s="107">
        <f ca="1">IFERROR(VLOOKUP("XB1",'业绩进度排名-中间表'!$A:$AE,COLUMN()+1,0),"")</f>
        <v>0</v>
      </c>
      <c r="T24" s="297">
        <f ca="1">IFERROR(VLOOKUP("XB1",'业绩进度排名-中间表'!$A:$AE,COLUMN()+1,0),"")</f>
        <v>0</v>
      </c>
      <c r="U24" s="297">
        <f ca="1">IFERROR(VLOOKUP("XB1",'业绩进度排名-中间表'!$A:$AE,COLUMN()+1,0),"")</f>
        <v>0</v>
      </c>
      <c r="V24" s="337">
        <f>IFERROR(VLOOKUP("XB1",'业绩进度排名-中间表'!$A:$AE,COLUMN()+1,0),"")</f>
        <v>2642068.7272615698</v>
      </c>
      <c r="W24" s="337">
        <f>IFERROR(VLOOKUP("XB1",'业绩进度排名-中间表'!$A:$AE,COLUMN()+1,0),"")</f>
        <v>2007915</v>
      </c>
      <c r="X24" s="100">
        <f>IFERROR(VLOOKUP("XB1",'业绩进度排名-中间表'!$A:$AE,COLUMN()+1,0),"")</f>
        <v>0.75997833791445224</v>
      </c>
    </row>
    <row r="25" spans="1:24" ht="21">
      <c r="A25" s="309">
        <v>2</v>
      </c>
      <c r="B25" s="293" t="str">
        <f>IFERROR(VLOOKUP("XB1",'业绩进度排名-中间表'!$A:$AO,3,0),"")</f>
        <v>班课专项-申小娟</v>
      </c>
      <c r="C25" s="293" t="str">
        <f>IFERROR(VLOOKUP("XB2",'业绩进度排名-中间表'!$A:$AO,4,0),"")</f>
        <v>黎芮组</v>
      </c>
      <c r="D25" s="294">
        <f>IFERROR(VLOOKUP("XB2",'业绩进度排名-中间表'!$A:$AE,COLUMN()+1,0),"")</f>
        <v>10</v>
      </c>
      <c r="E25" s="295">
        <f>IFERROR(VLOOKUP("XB2",'业绩进度排名-中间表'!$A:$AE,COLUMN()+1,0),"")</f>
        <v>24.999999999999993</v>
      </c>
      <c r="F25" s="296">
        <f>IFERROR(VLOOKUP("XB2",'业绩进度排名-中间表'!$A:$AE,COLUMN()+1,0),"")</f>
        <v>17</v>
      </c>
      <c r="G25" s="100">
        <f>IFERROR(VLOOKUP("XB2",'业绩进度排名-中间表'!$A:$AE,COLUMN()+1,0),"")</f>
        <v>0.68000000000000016</v>
      </c>
      <c r="H25" s="295">
        <f ca="1">IFERROR(VLOOKUP("XB2",'业绩进度排名-中间表'!$A:$AE,COLUMN()+1,0),"")</f>
        <v>9</v>
      </c>
      <c r="I25" s="296">
        <f ca="1">IFERROR(VLOOKUP("XB2",'业绩进度排名-中间表'!$A:$AE,COLUMN()+1,0),"")</f>
        <v>8</v>
      </c>
      <c r="J25" s="103" t="str">
        <f>IFERROR(VLOOKUP("gdc1",'业绩进度排名-中间表'!$A:$AE,COLUMN()+1,0),"")</f>
        <v>-</v>
      </c>
      <c r="K25" s="103">
        <f>IFERROR(VLOOKUP("gdc1",'业绩进度排名-中间表'!$A:$AE,COLUMN()+1,0),"")</f>
        <v>0.33333333333333331</v>
      </c>
      <c r="L25" s="103">
        <f>IFERROR(VLOOKUP("gdc1",'业绩进度排名-中间表'!$A:$AE,COLUMN()+1,0),"")</f>
        <v>1</v>
      </c>
      <c r="M25" s="103">
        <f>IFERROR(VLOOKUP(A25,'业绩进度排名-中间表'!$A:$AE,COLUMN()+1,0),"")</f>
        <v>0.44</v>
      </c>
      <c r="N25" s="103">
        <f>IFERROR(VLOOKUP(A25,'业绩进度排名-中间表'!$A:$AE,COLUMN()+1,0),"")</f>
        <v>0.33300000000000002</v>
      </c>
      <c r="O25" s="103">
        <f>IFERROR(VLOOKUP(A25,'业绩进度排名-中间表'!$A:$AE,COLUMN()+1,0),"")</f>
        <v>0</v>
      </c>
      <c r="P25" s="340">
        <f>IFERROR(VLOOKUP("XB2",'业绩进度排名-中间表'!$A:$AE,COLUMN()+1,0),"")</f>
        <v>0</v>
      </c>
      <c r="Q25" s="340">
        <f>IFERROR(VLOOKUP("XB2",'业绩进度排名-中间表'!$A:$AE,COLUMN()+1,0),"")</f>
        <v>18070.280131</v>
      </c>
      <c r="R25" s="100">
        <f>IFERROR(VLOOKUP("XB2",'业绩进度排名-中间表'!$A:$AE,COLUMN()+1,0),"")</f>
        <v>0</v>
      </c>
      <c r="S25" s="107">
        <f ca="1">IFERROR(VLOOKUP("XB2",'业绩进度排名-中间表'!$A:$AE,COLUMN()+1,0),"")</f>
        <v>0</v>
      </c>
      <c r="T25" s="297">
        <f ca="1">IFERROR(VLOOKUP("XB2",'业绩进度排名-中间表'!$A:$AE,COLUMN()+1,0),"")</f>
        <v>0</v>
      </c>
      <c r="U25" s="297">
        <f ca="1">IFERROR(VLOOKUP("XB2",'业绩进度排名-中间表'!$A:$AE,COLUMN()+1,0),"")</f>
        <v>0</v>
      </c>
      <c r="V25" s="337">
        <f>IFERROR(VLOOKUP("XB2",'业绩进度排名-中间表'!$A:$AE,COLUMN()+1,0),"")</f>
        <v>2697305.1813010601</v>
      </c>
      <c r="W25" s="337">
        <f>IFERROR(VLOOKUP("XB2",'业绩进度排名-中间表'!$A:$AE,COLUMN()+1,0),"")</f>
        <v>1818150</v>
      </c>
      <c r="X25" s="100">
        <f>IFERROR(VLOOKUP("XB2",'业绩进度排名-中间表'!$A:$AE,COLUMN()+1,0),"")</f>
        <v>0.6740616570213257</v>
      </c>
    </row>
    <row r="26" spans="1:24" ht="21" customHeight="1">
      <c r="A26" s="305"/>
      <c r="B26" s="414"/>
      <c r="C26" s="414"/>
      <c r="D26" s="414"/>
      <c r="E26" s="414" t="s">
        <v>7</v>
      </c>
      <c r="F26" s="414"/>
      <c r="G26" s="414"/>
      <c r="H26" s="303"/>
      <c r="I26" s="303"/>
      <c r="J26" s="303"/>
      <c r="K26" s="303"/>
      <c r="L26" s="414" t="s">
        <v>8</v>
      </c>
      <c r="M26" s="414"/>
      <c r="N26" s="414"/>
      <c r="O26" s="414"/>
      <c r="P26" s="414" t="s">
        <v>9</v>
      </c>
      <c r="Q26" s="414"/>
      <c r="R26" s="414"/>
      <c r="S26" s="416" t="s">
        <v>10</v>
      </c>
      <c r="T26" s="416"/>
      <c r="U26" s="416"/>
      <c r="V26" s="414" t="s">
        <v>11</v>
      </c>
      <c r="W26" s="414"/>
      <c r="X26" s="414"/>
    </row>
    <row r="27" spans="1:24" ht="42">
      <c r="A27" s="370" t="s">
        <v>45</v>
      </c>
      <c r="B27" s="312" t="s">
        <v>46</v>
      </c>
      <c r="C27" s="312" t="s">
        <v>47</v>
      </c>
      <c r="D27" s="312" t="s">
        <v>48</v>
      </c>
      <c r="E27" s="98" t="s">
        <v>15</v>
      </c>
      <c r="F27" s="98" t="s">
        <v>16</v>
      </c>
      <c r="G27" s="102" t="s">
        <v>17</v>
      </c>
      <c r="H27" s="303" t="s">
        <v>18</v>
      </c>
      <c r="I27" s="303" t="s">
        <v>19</v>
      </c>
      <c r="J27" s="306" t="s">
        <v>20</v>
      </c>
      <c r="K27" s="306" t="s">
        <v>21</v>
      </c>
      <c r="L27" s="306" t="s">
        <v>22</v>
      </c>
      <c r="M27" s="306" t="s">
        <v>23</v>
      </c>
      <c r="N27" s="306" t="s">
        <v>24</v>
      </c>
      <c r="O27" s="306" t="s">
        <v>25</v>
      </c>
      <c r="P27" s="98" t="s">
        <v>49</v>
      </c>
      <c r="Q27" s="98" t="s">
        <v>27</v>
      </c>
      <c r="R27" s="102" t="s">
        <v>50</v>
      </c>
      <c r="S27" s="304" t="s">
        <v>29</v>
      </c>
      <c r="T27" s="304" t="s">
        <v>30</v>
      </c>
      <c r="U27" s="304" t="s">
        <v>31</v>
      </c>
      <c r="V27" s="98" t="s">
        <v>32</v>
      </c>
      <c r="W27" s="98" t="s">
        <v>33</v>
      </c>
      <c r="X27" s="98" t="s">
        <v>51</v>
      </c>
    </row>
    <row r="28" spans="1:24">
      <c r="A28" s="278">
        <v>1</v>
      </c>
      <c r="B28" s="279" t="str">
        <f>IFERROR(VLOOKUP($A28,'业绩进度排名-中间表'!$A$27:$AJ$973,COLUMN()+1,0),"")</f>
        <v>詹群</v>
      </c>
      <c r="C28" s="279" t="str">
        <f>IFERROR(VLOOKUP($A28,'业绩进度排名-中间表'!$A$27:$AJ$973,COLUMN()+1,0),"")</f>
        <v>王余组</v>
      </c>
      <c r="D28" s="279" t="str">
        <f>IFERROR(VLOOKUP($A28,'业绩进度排名-中间表'!$A$27:$AJ$973,COLUMN()+1,0),"")</f>
        <v>何芬</v>
      </c>
      <c r="E28" s="280">
        <f>IFERROR(VLOOKUP($A28,'业绩进度排名-中间表'!$A$27:$AJ$973,COLUMN()+1,0),"")</f>
        <v>31.406541964628499</v>
      </c>
      <c r="F28" s="279">
        <f>IFERROR(VLOOKUP($A28,'业绩进度排名-中间表'!$A$27:$AJ$973,COLUMN()+1,0),"")</f>
        <v>42</v>
      </c>
      <c r="G28" s="281">
        <f>IFERROR(VLOOKUP($A28,'业绩进度排名-中间表'!$A$27:$AJ$973,COLUMN()+1,0),"")</f>
        <v>1.3373010007692774</v>
      </c>
      <c r="H28" s="280">
        <f ca="1">IFERROR(VLOOKUP($A28,'业绩进度排名-中间表'!$A$27:$AJ$973,COLUMN()+1,0),"")</f>
        <v>33</v>
      </c>
      <c r="I28" s="279">
        <f ca="1">IFERROR(VLOOKUP($A28,'业绩进度排名-中间表'!$A$27:$AJ$973,COLUMN()+1,0),"")</f>
        <v>9</v>
      </c>
      <c r="J28" s="281"/>
      <c r="K28" s="281"/>
      <c r="L28" s="279"/>
      <c r="M28" s="279"/>
      <c r="N28" s="279"/>
      <c r="O28" s="279"/>
      <c r="P28" s="282">
        <f>IFERROR(VLOOKUP($A28,'业绩进度排名-中间表'!$A$27:$AJ$973,COLUMN()+1,0),"")</f>
        <v>21639.107413629001</v>
      </c>
      <c r="Q28" s="282">
        <f>IFERROR(VLOOKUP($A28,'业绩进度排名-中间表'!$A$27:$AJ$973,COLUMN()+1,0),"")</f>
        <v>45165.610000000008</v>
      </c>
      <c r="R28" s="281">
        <f>IFERROR(VLOOKUP($A28,'业绩进度排名-中间表'!$A$27:$AJ$973,COLUMN()+1,0),"")</f>
        <v>2.0872214891614829</v>
      </c>
      <c r="S28" s="281">
        <f ca="1">IFERROR(VLOOKUP($A28,'业绩进度排名-中间表'!$A$27:$AJ$973,COLUMN()+1,0),"")</f>
        <v>6.3681000036632254E-2</v>
      </c>
      <c r="T28" s="279">
        <f ca="1">IFERROR(VLOOKUP($A28,'业绩进度排名-中间表'!$A$27:$AJ$973,COLUMN()+1,0),"")</f>
        <v>2</v>
      </c>
      <c r="U28" s="279">
        <f ca="1">IFERROR(VLOOKUP($A28,'业绩进度排名-中间表'!$A$27:$AJ$973,COLUMN()+1,0),"")</f>
        <v>0</v>
      </c>
      <c r="V28" s="282">
        <f>IFERROR(VLOOKUP($A28,'业绩进度排名-中间表'!$A$27:$AJ$973,COLUMN()+1,0),"")</f>
        <v>465181.38239780202</v>
      </c>
      <c r="W28" s="282">
        <f>IFERROR(VLOOKUP($A28,'业绩进度排名-中间表'!$A$27:$AJ$973,COLUMN()+1,0),"")</f>
        <v>331477</v>
      </c>
      <c r="X28" s="281">
        <f>IFERROR(VLOOKUP($A28,'业绩进度排名-中间表'!$A$27:$AJ$973,COLUMN()+1,0),"")</f>
        <v>0.71257580922818597</v>
      </c>
    </row>
    <row r="29" spans="1:24">
      <c r="A29" s="274">
        <v>2</v>
      </c>
      <c r="B29" s="187" t="str">
        <f>IFERROR(VLOOKUP($A29,'业绩进度排名-中间表'!$A$27:$AJ$973,COLUMN()+1,0),"")</f>
        <v>芶伟杰</v>
      </c>
      <c r="C29" s="187" t="str">
        <f>IFERROR(VLOOKUP($A29,'业绩进度排名-中间表'!$A$27:$AJ$973,COLUMN()+1,0),"")</f>
        <v>王娜组</v>
      </c>
      <c r="D29" s="187" t="str">
        <f>IFERROR(VLOOKUP($A29,'业绩进度排名-中间表'!$A$27:$AJ$973,COLUMN()+1,0),"")</f>
        <v>李丹</v>
      </c>
      <c r="E29" s="275">
        <f>IFERROR(VLOOKUP($A29,'业绩进度排名-中间表'!$A$27:$AJ$973,COLUMN()+1,0),"")</f>
        <v>31.842927592844699</v>
      </c>
      <c r="F29" s="187">
        <f>IFERROR(VLOOKUP($A29,'业绩进度排名-中间表'!$A$27:$AJ$973,COLUMN()+1,0),"")</f>
        <v>35</v>
      </c>
      <c r="G29" s="276">
        <f>IFERROR(VLOOKUP($A29,'业绩进度排名-中间表'!$A$27:$AJ$973,COLUMN()+1,0),"")</f>
        <v>1.0991451680424231</v>
      </c>
      <c r="H29" s="275">
        <f ca="1">IFERROR(VLOOKUP($A29,'业绩进度排名-中间表'!$A$27:$AJ$973,COLUMN()+1,0),"")</f>
        <v>26</v>
      </c>
      <c r="I29" s="187">
        <f ca="1">IFERROR(VLOOKUP($A29,'业绩进度排名-中间表'!$A$27:$AJ$973,COLUMN()+1,0),"")</f>
        <v>9</v>
      </c>
      <c r="J29" s="276"/>
      <c r="K29" s="276"/>
      <c r="L29" s="187"/>
      <c r="M29" s="187"/>
      <c r="N29" s="187"/>
      <c r="O29" s="187"/>
      <c r="P29" s="277">
        <f>IFERROR(VLOOKUP($A29,'业绩进度排名-中间表'!$A$27:$AJ$973,COLUMN()+1,0),"")</f>
        <v>21939.777111470001</v>
      </c>
      <c r="Q29" s="277">
        <f>IFERROR(VLOOKUP($A29,'业绩进度排名-中间表'!$A$27:$AJ$973,COLUMN()+1,0),"")</f>
        <v>32140.57</v>
      </c>
      <c r="R29" s="276">
        <f>IFERROR(VLOOKUP($A29,'业绩进度排名-中间表'!$A$27:$AJ$973,COLUMN()+1,0),"")</f>
        <v>1.4649451467397578</v>
      </c>
      <c r="S29" s="276">
        <f ca="1">IFERROR(VLOOKUP($A29,'业绩进度排名-中间表'!$A$27:$AJ$973,COLUMN()+1,0),"")</f>
        <v>3.1404147658354947E-2</v>
      </c>
      <c r="T29" s="187">
        <f ca="1">IFERROR(VLOOKUP($A29,'业绩进度排名-中间表'!$A$27:$AJ$973,COLUMN()+1,0),"")</f>
        <v>1</v>
      </c>
      <c r="U29" s="187">
        <f ca="1">IFERROR(VLOOKUP($A29,'业绩进度排名-中间表'!$A$27:$AJ$973,COLUMN()+1,0),"")</f>
        <v>1</v>
      </c>
      <c r="V29" s="277">
        <f>IFERROR(VLOOKUP($A29,'业绩进度排名-中间表'!$A$27:$AJ$973,COLUMN()+1,0),"")</f>
        <v>540855.24964153406</v>
      </c>
      <c r="W29" s="277">
        <f>IFERROR(VLOOKUP($A29,'业绩进度排名-中间表'!$A$27:$AJ$973,COLUMN()+1,0),"")</f>
        <v>318161</v>
      </c>
      <c r="X29" s="276">
        <f>IFERROR(VLOOKUP($A29,'业绩进度排名-中间表'!$A$27:$AJ$973,COLUMN()+1,0),"")</f>
        <v>0.5882553607658787</v>
      </c>
    </row>
    <row r="30" spans="1:24">
      <c r="A30" s="278">
        <v>3</v>
      </c>
      <c r="B30" s="279" t="str">
        <f>IFERROR(VLOOKUP($A30,'业绩进度排名-中间表'!$A$27:$AJ$973,COLUMN()+1,0),"")</f>
        <v>芶伟杰</v>
      </c>
      <c r="C30" s="279" t="str">
        <f>IFERROR(VLOOKUP($A30,'业绩进度排名-中间表'!$A$27:$AJ$973,COLUMN()+1,0),"")</f>
        <v>李珊珊组</v>
      </c>
      <c r="D30" s="279" t="str">
        <f>IFERROR(VLOOKUP($A30,'业绩进度排名-中间表'!$A$27:$AJ$973,COLUMN()+1,0),"")</f>
        <v>杨洋</v>
      </c>
      <c r="E30" s="280">
        <f>IFERROR(VLOOKUP($A30,'业绩进度排名-中间表'!$A$27:$AJ$973,COLUMN()+1,0),"")</f>
        <v>23.2555826362936</v>
      </c>
      <c r="F30" s="279">
        <f>IFERROR(VLOOKUP($A30,'业绩进度排名-中间表'!$A$27:$AJ$973,COLUMN()+1,0),"")</f>
        <v>34</v>
      </c>
      <c r="G30" s="281">
        <f>IFERROR(VLOOKUP($A30,'业绩进度排名-中间表'!$A$27:$AJ$973,COLUMN()+1,0),"")</f>
        <v>1.4620145421314119</v>
      </c>
      <c r="H30" s="280">
        <f ca="1">IFERROR(VLOOKUP($A30,'业绩进度排名-中间表'!$A$27:$AJ$973,COLUMN()+1,0),"")</f>
        <v>25</v>
      </c>
      <c r="I30" s="279">
        <f ca="1">IFERROR(VLOOKUP($A30,'业绩进度排名-中间表'!$A$27:$AJ$973,COLUMN()+1,0),"")</f>
        <v>9</v>
      </c>
      <c r="J30" s="281"/>
      <c r="K30" s="281"/>
      <c r="L30" s="279"/>
      <c r="M30" s="279"/>
      <c r="N30" s="279"/>
      <c r="O30" s="279"/>
      <c r="P30" s="282">
        <f>IFERROR(VLOOKUP($A30,'业绩进度排名-中间表'!$A$27:$AJ$973,COLUMN()+1,0),"")</f>
        <v>16023.0964364063</v>
      </c>
      <c r="Q30" s="282">
        <f>IFERROR(VLOOKUP($A30,'业绩进度排名-中间表'!$A$27:$AJ$973,COLUMN()+1,0),"")</f>
        <v>32790.969936000001</v>
      </c>
      <c r="R30" s="281">
        <f>IFERROR(VLOOKUP($A30,'业绩进度排名-中间表'!$A$27:$AJ$973,COLUMN()+1,0),"")</f>
        <v>2.0464814691806499</v>
      </c>
      <c r="S30" s="281">
        <f ca="1">IFERROR(VLOOKUP($A30,'业绩进度排名-中间表'!$A$27:$AJ$973,COLUMN()+1,0),"")</f>
        <v>0</v>
      </c>
      <c r="T30" s="279">
        <f ca="1">IFERROR(VLOOKUP($A30,'业绩进度排名-中间表'!$A$27:$AJ$973,COLUMN()+1,0),"")</f>
        <v>0</v>
      </c>
      <c r="U30" s="279">
        <f ca="1">IFERROR(VLOOKUP($A30,'业绩进度排名-中间表'!$A$27:$AJ$973,COLUMN()+1,0),"")</f>
        <v>2</v>
      </c>
      <c r="V30" s="282">
        <f>IFERROR(VLOOKUP($A30,'业绩进度排名-中间表'!$A$27:$AJ$973,COLUMN()+1,0),"")</f>
        <v>366750.23765949201</v>
      </c>
      <c r="W30" s="282">
        <f>IFERROR(VLOOKUP($A30,'业绩进度排名-中间表'!$A$27:$AJ$973,COLUMN()+1,0),"")</f>
        <v>232204</v>
      </c>
      <c r="X30" s="281">
        <f>IFERROR(VLOOKUP($A30,'业绩进度排名-中间表'!$A$27:$AJ$973,COLUMN()+1,0),"")</f>
        <v>0.63313933068419437</v>
      </c>
    </row>
    <row r="31" spans="1:24">
      <c r="A31" s="274">
        <v>4</v>
      </c>
      <c r="B31" s="187" t="str">
        <f>IFERROR(VLOOKUP($A31,'业绩进度排名-中间表'!$A$27:$AJ$973,COLUMN()+1,0),"")</f>
        <v>詹群</v>
      </c>
      <c r="C31" s="187" t="str">
        <f>IFERROR(VLOOKUP($A31,'业绩进度排名-中间表'!$A$27:$AJ$973,COLUMN()+1,0),"")</f>
        <v>黄瑶组</v>
      </c>
      <c r="D31" s="187" t="str">
        <f>IFERROR(VLOOKUP($A31,'业绩进度排名-中间表'!$A$27:$AJ$973,COLUMN()+1,0),"")</f>
        <v>蔡俊豪</v>
      </c>
      <c r="E31" s="275">
        <f>IFERROR(VLOOKUP($A31,'业绩进度排名-中间表'!$A$27:$AJ$973,COLUMN()+1,0),"")</f>
        <v>25.837361240720799</v>
      </c>
      <c r="F31" s="187">
        <f>IFERROR(VLOOKUP($A31,'业绩进度排名-中间表'!$A$27:$AJ$973,COLUMN()+1,0),"")</f>
        <v>25</v>
      </c>
      <c r="G31" s="276">
        <f>IFERROR(VLOOKUP($A31,'业绩进度排名-中间表'!$A$27:$AJ$973,COLUMN()+1,0),"")</f>
        <v>0.9675910696560962</v>
      </c>
      <c r="H31" s="275">
        <f ca="1">IFERROR(VLOOKUP($A31,'业绩进度排名-中间表'!$A$27:$AJ$973,COLUMN()+1,0),"")</f>
        <v>21</v>
      </c>
      <c r="I31" s="187">
        <f ca="1">IFERROR(VLOOKUP($A31,'业绩进度排名-中间表'!$A$27:$AJ$973,COLUMN()+1,0),"")</f>
        <v>4</v>
      </c>
      <c r="J31" s="276"/>
      <c r="K31" s="276"/>
      <c r="L31" s="187"/>
      <c r="M31" s="187"/>
      <c r="N31" s="187"/>
      <c r="O31" s="187"/>
      <c r="P31" s="277">
        <f>IFERROR(VLOOKUP($A31,'业绩进度排名-中间表'!$A$27:$AJ$973,COLUMN()+1,0),"")</f>
        <v>17801.9418948567</v>
      </c>
      <c r="Q31" s="277">
        <f>IFERROR(VLOOKUP($A31,'业绩进度排名-中间表'!$A$27:$AJ$973,COLUMN()+1,0),"")</f>
        <v>20792.999871000004</v>
      </c>
      <c r="R31" s="276">
        <f>IFERROR(VLOOKUP($A31,'业绩进度排名-中间表'!$A$27:$AJ$973,COLUMN()+1,0),"")</f>
        <v>1.1680186349224897</v>
      </c>
      <c r="S31" s="276">
        <f ca="1">IFERROR(VLOOKUP($A31,'业绩进度排名-中间表'!$A$27:$AJ$973,COLUMN()+1,0),"")</f>
        <v>0</v>
      </c>
      <c r="T31" s="187">
        <f ca="1">IFERROR(VLOOKUP($A31,'业绩进度排名-中间表'!$A$27:$AJ$973,COLUMN()+1,0),"")</f>
        <v>0</v>
      </c>
      <c r="U31" s="187">
        <f ca="1">IFERROR(VLOOKUP($A31,'业绩进度排名-中间表'!$A$27:$AJ$973,COLUMN()+1,0),"")</f>
        <v>0</v>
      </c>
      <c r="V31" s="277">
        <f>IFERROR(VLOOKUP($A31,'业绩进度排名-中间表'!$A$27:$AJ$973,COLUMN()+1,0),"")</f>
        <v>357974.03713135899</v>
      </c>
      <c r="W31" s="277">
        <f>IFERROR(VLOOKUP($A31,'业绩进度排名-中间表'!$A$27:$AJ$973,COLUMN()+1,0),"")</f>
        <v>315579</v>
      </c>
      <c r="X31" s="276">
        <f>IFERROR(VLOOKUP($A31,'业绩进度排名-中间表'!$A$27:$AJ$973,COLUMN()+1,0),"")</f>
        <v>0.88156951975876929</v>
      </c>
    </row>
    <row r="32" spans="1:24">
      <c r="A32" s="278">
        <v>5</v>
      </c>
      <c r="B32" s="279" t="str">
        <f>IFERROR(VLOOKUP($A32,'业绩进度排名-中间表'!$A$27:$AJ$973,COLUMN()+1,0),"")</f>
        <v>詹群</v>
      </c>
      <c r="C32" s="279" t="str">
        <f>IFERROR(VLOOKUP($A32,'业绩进度排名-中间表'!$A$27:$AJ$973,COLUMN()+1,0),"")</f>
        <v>石洁组</v>
      </c>
      <c r="D32" s="279" t="str">
        <f>IFERROR(VLOOKUP($A32,'业绩进度排名-中间表'!$A$27:$AJ$973,COLUMN()+1,0),"")</f>
        <v>孙璐1</v>
      </c>
      <c r="E32" s="280">
        <f>IFERROR(VLOOKUP($A32,'业绩进度排名-中间表'!$A$27:$AJ$973,COLUMN()+1,0),"")</f>
        <v>19.427452470441999</v>
      </c>
      <c r="F32" s="279">
        <f>IFERROR(VLOOKUP($A32,'业绩进度排名-中间表'!$A$27:$AJ$973,COLUMN()+1,0),"")</f>
        <v>23</v>
      </c>
      <c r="G32" s="281">
        <f>IFERROR(VLOOKUP($A32,'业绩进度排名-中间表'!$A$27:$AJ$973,COLUMN()+1,0),"")</f>
        <v>1.1838917138000196</v>
      </c>
      <c r="H32" s="280">
        <f ca="1">IFERROR(VLOOKUP($A32,'业绩进度排名-中间表'!$A$27:$AJ$973,COLUMN()+1,0),"")</f>
        <v>23</v>
      </c>
      <c r="I32" s="279">
        <f ca="1">IFERROR(VLOOKUP($A32,'业绩进度排名-中间表'!$A$27:$AJ$973,COLUMN()+1,0),"")</f>
        <v>0</v>
      </c>
      <c r="J32" s="281"/>
      <c r="K32" s="281"/>
      <c r="L32" s="279"/>
      <c r="M32" s="279"/>
      <c r="N32" s="279"/>
      <c r="O32" s="279"/>
      <c r="P32" s="282">
        <f>IFERROR(VLOOKUP($A32,'业绩进度排名-中间表'!$A$27:$AJ$973,COLUMN()+1,0),"")</f>
        <v>13385.514752134501</v>
      </c>
      <c r="Q32" s="282">
        <f>IFERROR(VLOOKUP($A32,'业绩进度排名-中间表'!$A$27:$AJ$973,COLUMN()+1,0),"")</f>
        <v>21267.19</v>
      </c>
      <c r="R32" s="281">
        <f>IFERROR(VLOOKUP($A32,'业绩进度排名-中间表'!$A$27:$AJ$973,COLUMN()+1,0),"")</f>
        <v>1.5888212290534929</v>
      </c>
      <c r="S32" s="281">
        <f ca="1">IFERROR(VLOOKUP($A32,'业绩进度排名-中间表'!$A$27:$AJ$973,COLUMN()+1,0),"")</f>
        <v>0</v>
      </c>
      <c r="T32" s="279">
        <f ca="1">IFERROR(VLOOKUP($A32,'业绩进度排名-中间表'!$A$27:$AJ$973,COLUMN()+1,0),"")</f>
        <v>0</v>
      </c>
      <c r="U32" s="279">
        <f ca="1">IFERROR(VLOOKUP($A32,'业绩进度排名-中间表'!$A$27:$AJ$973,COLUMN()+1,0),"")</f>
        <v>2</v>
      </c>
      <c r="V32" s="282">
        <f>IFERROR(VLOOKUP($A32,'业绩进度排名-中间表'!$A$27:$AJ$973,COLUMN()+1,0),"")</f>
        <v>521398.95619232103</v>
      </c>
      <c r="W32" s="282">
        <f>IFERROR(VLOOKUP($A32,'业绩进度排名-中间表'!$A$27:$AJ$973,COLUMN()+1,0),"")</f>
        <v>643947</v>
      </c>
      <c r="X32" s="281">
        <f>IFERROR(VLOOKUP($A32,'业绩进度排名-中间表'!$A$27:$AJ$973,COLUMN()+1,0),"")</f>
        <v>1.2350369949004585</v>
      </c>
    </row>
    <row r="33" spans="1:24">
      <c r="A33" s="274">
        <v>6</v>
      </c>
      <c r="B33" s="187" t="str">
        <f>IFERROR(VLOOKUP($A33,'业绩进度排名-中间表'!$A$27:$AJ$973,COLUMN()+1,0),"")</f>
        <v>芶伟杰</v>
      </c>
      <c r="C33" s="187" t="str">
        <f>IFERROR(VLOOKUP($A33,'业绩进度排名-中间表'!$A$27:$AJ$973,COLUMN()+1,0),"")</f>
        <v>陈鹏组</v>
      </c>
      <c r="D33" s="187" t="str">
        <f>IFERROR(VLOOKUP($A33,'业绩进度排名-中间表'!$A$27:$AJ$973,COLUMN()+1,0),"")</f>
        <v>陈鹏</v>
      </c>
      <c r="E33" s="275">
        <f>IFERROR(VLOOKUP($A33,'业绩进度排名-中间表'!$A$27:$AJ$973,COLUMN()+1,0),"")</f>
        <v>21.698116221676798</v>
      </c>
      <c r="F33" s="187">
        <f>IFERROR(VLOOKUP($A33,'业绩进度排名-中间表'!$A$27:$AJ$973,COLUMN()+1,0),"")</f>
        <v>23</v>
      </c>
      <c r="G33" s="276">
        <f>IFERROR(VLOOKUP($A33,'业绩进度排名-中间表'!$A$27:$AJ$973,COLUMN()+1,0),"")</f>
        <v>1.0599998527532357</v>
      </c>
      <c r="H33" s="275">
        <f ca="1">IFERROR(VLOOKUP($A33,'业绩进度排名-中间表'!$A$27:$AJ$973,COLUMN()+1,0),"")</f>
        <v>16</v>
      </c>
      <c r="I33" s="187">
        <f ca="1">IFERROR(VLOOKUP($A33,'业绩进度排名-中间表'!$A$27:$AJ$973,COLUMN()+1,0),"")</f>
        <v>7</v>
      </c>
      <c r="J33" s="276"/>
      <c r="K33" s="276"/>
      <c r="L33" s="187"/>
      <c r="M33" s="187"/>
      <c r="N33" s="187"/>
      <c r="O33" s="187"/>
      <c r="P33" s="277">
        <f>IFERROR(VLOOKUP($A33,'业绩进度排名-中间表'!$A$27:$AJ$973,COLUMN()+1,0),"")</f>
        <v>14950.0020767353</v>
      </c>
      <c r="Q33" s="277">
        <f>IFERROR(VLOOKUP($A33,'业绩进度排名-中间表'!$A$27:$AJ$973,COLUMN()+1,0),"")</f>
        <v>22655.424599000002</v>
      </c>
      <c r="R33" s="276">
        <f>IFERROR(VLOOKUP($A33,'业绩进度排名-中间表'!$A$27:$AJ$973,COLUMN()+1,0),"")</f>
        <v>1.5154128061464036</v>
      </c>
      <c r="S33" s="276">
        <f ca="1">IFERROR(VLOOKUP($A33,'业绩进度排名-中间表'!$A$27:$AJ$973,COLUMN()+1,0),"")</f>
        <v>0</v>
      </c>
      <c r="T33" s="187">
        <f ca="1">IFERROR(VLOOKUP($A33,'业绩进度排名-中间表'!$A$27:$AJ$973,COLUMN()+1,0),"")</f>
        <v>0</v>
      </c>
      <c r="U33" s="187">
        <f ca="1">IFERROR(VLOOKUP($A33,'业绩进度排名-中间表'!$A$27:$AJ$973,COLUMN()+1,0),"")</f>
        <v>0</v>
      </c>
      <c r="V33" s="277">
        <f>IFERROR(VLOOKUP($A33,'业绩进度排名-中间表'!$A$27:$AJ$973,COLUMN()+1,0),"")</f>
        <v>484344.13201444998</v>
      </c>
      <c r="W33" s="277">
        <f>IFERROR(VLOOKUP($A33,'业绩进度排名-中间表'!$A$27:$AJ$973,COLUMN()+1,0),"")</f>
        <v>491043</v>
      </c>
      <c r="X33" s="276">
        <f>IFERROR(VLOOKUP($A33,'业绩进度排名-中间表'!$A$27:$AJ$973,COLUMN()+1,0),"")</f>
        <v>1.0138308024042504</v>
      </c>
    </row>
    <row r="34" spans="1:24">
      <c r="A34" s="278">
        <v>7</v>
      </c>
      <c r="B34" s="279" t="str">
        <f>IFERROR(VLOOKUP($A34,'业绩进度排名-中间表'!$A$27:$AJ$973,COLUMN()+1,0),"")</f>
        <v>芶伟杰</v>
      </c>
      <c r="C34" s="279" t="str">
        <f>IFERROR(VLOOKUP($A34,'业绩进度排名-中间表'!$A$27:$AJ$973,COLUMN()+1,0),"")</f>
        <v>陈慧组</v>
      </c>
      <c r="D34" s="279" t="str">
        <f>IFERROR(VLOOKUP($A34,'业绩进度排名-中间表'!$A$27:$AJ$973,COLUMN()+1,0),"")</f>
        <v>范莉娟</v>
      </c>
      <c r="E34" s="280">
        <f>IFERROR(VLOOKUP($A34,'业绩进度排名-中间表'!$A$27:$AJ$973,COLUMN()+1,0),"")</f>
        <v>7.2920610431416302</v>
      </c>
      <c r="F34" s="279">
        <f>IFERROR(VLOOKUP($A34,'业绩进度排名-中间表'!$A$27:$AJ$973,COLUMN()+1,0),"")</f>
        <v>21</v>
      </c>
      <c r="G34" s="281">
        <f>IFERROR(VLOOKUP($A34,'业绩进度排名-中间表'!$A$27:$AJ$973,COLUMN()+1,0),"")</f>
        <v>2.8798442409846579</v>
      </c>
      <c r="H34" s="280">
        <f ca="1">IFERROR(VLOOKUP($A34,'业绩进度排名-中间表'!$A$27:$AJ$973,COLUMN()+1,0),"")</f>
        <v>19</v>
      </c>
      <c r="I34" s="279">
        <f ca="1">IFERROR(VLOOKUP($A34,'业绩进度排名-中间表'!$A$27:$AJ$973,COLUMN()+1,0),"")</f>
        <v>2</v>
      </c>
      <c r="J34" s="281"/>
      <c r="K34" s="281"/>
      <c r="L34" s="279"/>
      <c r="M34" s="279"/>
      <c r="N34" s="279"/>
      <c r="O34" s="279"/>
      <c r="P34" s="282">
        <f>IFERROR(VLOOKUP($A34,'业绩进度排名-中间表'!$A$27:$AJ$973,COLUMN()+1,0),"")</f>
        <v>5024.23005872459</v>
      </c>
      <c r="Q34" s="282">
        <f>IFERROR(VLOOKUP($A34,'业绩进度排名-中间表'!$A$27:$AJ$973,COLUMN()+1,0),"")</f>
        <v>14294.555304000001</v>
      </c>
      <c r="R34" s="281">
        <f>IFERROR(VLOOKUP($A34,'业绩进度排名-中间表'!$A$27:$AJ$973,COLUMN()+1,0),"")</f>
        <v>2.8451235586191888</v>
      </c>
      <c r="S34" s="281">
        <f ca="1">IFERROR(VLOOKUP($A34,'业绩进度排名-中间表'!$A$27:$AJ$973,COLUMN()+1,0),"")</f>
        <v>0</v>
      </c>
      <c r="T34" s="279">
        <f ca="1">IFERROR(VLOOKUP($A34,'业绩进度排名-中间表'!$A$27:$AJ$973,COLUMN()+1,0),"")</f>
        <v>0</v>
      </c>
      <c r="U34" s="279">
        <f ca="1">IFERROR(VLOOKUP($A34,'业绩进度排名-中间表'!$A$27:$AJ$973,COLUMN()+1,0),"")</f>
        <v>0</v>
      </c>
      <c r="V34" s="282">
        <f>IFERROR(VLOOKUP($A34,'业绩进度排名-中间表'!$A$27:$AJ$973,COLUMN()+1,0),"")</f>
        <v>313273.24912141898</v>
      </c>
      <c r="W34" s="282">
        <f>IFERROR(VLOOKUP($A34,'业绩进度排名-中间表'!$A$27:$AJ$973,COLUMN()+1,0),"")</f>
        <v>250177</v>
      </c>
      <c r="X34" s="281">
        <f>IFERROR(VLOOKUP($A34,'业绩进度排名-中间表'!$A$27:$AJ$973,COLUMN()+1,0),"")</f>
        <v>0.79859037023309953</v>
      </c>
    </row>
    <row r="35" spans="1:24">
      <c r="A35" s="274">
        <v>8</v>
      </c>
      <c r="B35" s="187" t="str">
        <f>IFERROR(VLOOKUP($A35,'业绩进度排名-中间表'!$A$27:$AJ$973,COLUMN()+1,0),"")</f>
        <v>芶伟杰</v>
      </c>
      <c r="C35" s="187" t="str">
        <f>IFERROR(VLOOKUP($A35,'业绩进度排名-中间表'!$A$27:$AJ$973,COLUMN()+1,0),"")</f>
        <v>陈慧组</v>
      </c>
      <c r="D35" s="187" t="str">
        <f>IFERROR(VLOOKUP($A35,'业绩进度排名-中间表'!$A$27:$AJ$973,COLUMN()+1,0),"")</f>
        <v>罗月梅</v>
      </c>
      <c r="E35" s="275">
        <f>IFERROR(VLOOKUP($A35,'业绩进度排名-中间表'!$A$27:$AJ$973,COLUMN()+1,0),"")</f>
        <v>8.5491779837974597</v>
      </c>
      <c r="F35" s="187">
        <f>IFERROR(VLOOKUP($A35,'业绩进度排名-中间表'!$A$27:$AJ$973,COLUMN()+1,0),"")</f>
        <v>21</v>
      </c>
      <c r="G35" s="276">
        <f>IFERROR(VLOOKUP($A35,'业绩进度排名-中间表'!$A$27:$AJ$973,COLUMN()+1,0),"")</f>
        <v>2.4563765124319015</v>
      </c>
      <c r="H35" s="275">
        <f ca="1">IFERROR(VLOOKUP($A35,'业绩进度排名-中间表'!$A$27:$AJ$973,COLUMN()+1,0),"")</f>
        <v>15</v>
      </c>
      <c r="I35" s="187">
        <f ca="1">IFERROR(VLOOKUP($A35,'业绩进度排名-中间表'!$A$27:$AJ$973,COLUMN()+1,0),"")</f>
        <v>6</v>
      </c>
      <c r="J35" s="276"/>
      <c r="K35" s="276"/>
      <c r="L35" s="187"/>
      <c r="M35" s="187"/>
      <c r="N35" s="187"/>
      <c r="O35" s="187"/>
      <c r="P35" s="277">
        <f>IFERROR(VLOOKUP($A35,'业绩进度排名-中间表'!$A$27:$AJ$973,COLUMN()+1,0),"")</f>
        <v>5890.3836308364498</v>
      </c>
      <c r="Q35" s="277">
        <f>IFERROR(VLOOKUP($A35,'业绩进度排名-中间表'!$A$27:$AJ$973,COLUMN()+1,0),"")</f>
        <v>16101.632160000001</v>
      </c>
      <c r="R35" s="276">
        <f>IFERROR(VLOOKUP($A35,'业绩进度排名-中间表'!$A$27:$AJ$973,COLUMN()+1,0),"")</f>
        <v>2.7335455836368889</v>
      </c>
      <c r="S35" s="276">
        <f ca="1">IFERROR(VLOOKUP($A35,'业绩进度排名-中间表'!$A$27:$AJ$973,COLUMN()+1,0),"")</f>
        <v>0</v>
      </c>
      <c r="T35" s="187">
        <f ca="1">IFERROR(VLOOKUP($A35,'业绩进度排名-中间表'!$A$27:$AJ$973,COLUMN()+1,0),"")</f>
        <v>0</v>
      </c>
      <c r="U35" s="187">
        <f ca="1">IFERROR(VLOOKUP($A35,'业绩进度排名-中间表'!$A$27:$AJ$973,COLUMN()+1,0),"")</f>
        <v>1</v>
      </c>
      <c r="V35" s="277">
        <f>IFERROR(VLOOKUP($A35,'业绩进度排名-中间表'!$A$27:$AJ$973,COLUMN()+1,0),"")</f>
        <v>238246.57403412601</v>
      </c>
      <c r="W35" s="277">
        <f>IFERROR(VLOOKUP($A35,'业绩进度排名-中间表'!$A$27:$AJ$973,COLUMN()+1,0),"")</f>
        <v>246432</v>
      </c>
      <c r="X35" s="276">
        <f>IFERROR(VLOOKUP($A35,'业绩进度排名-中间表'!$A$27:$AJ$973,COLUMN()+1,0),"")</f>
        <v>1.03435695140238</v>
      </c>
    </row>
    <row r="36" spans="1:24">
      <c r="A36" s="278">
        <v>9</v>
      </c>
      <c r="B36" s="279" t="str">
        <f>IFERROR(VLOOKUP($A36,'业绩进度排名-中间表'!$A$27:$AJ$973,COLUMN()+1,0),"")</f>
        <v>詹群</v>
      </c>
      <c r="C36" s="279" t="str">
        <f>IFERROR(VLOOKUP($A36,'业绩进度排名-中间表'!$A$27:$AJ$973,COLUMN()+1,0),"")</f>
        <v>黄瑶组</v>
      </c>
      <c r="D36" s="279" t="str">
        <f>IFERROR(VLOOKUP($A36,'业绩进度排名-中间表'!$A$27:$AJ$973,COLUMN()+1,0),"")</f>
        <v>周珏璇</v>
      </c>
      <c r="E36" s="280">
        <f>IFERROR(VLOOKUP($A36,'业绩进度排名-中间表'!$A$27:$AJ$973,COLUMN()+1,0),"")</f>
        <v>18.276952622945</v>
      </c>
      <c r="F36" s="279">
        <f>IFERROR(VLOOKUP($A36,'业绩进度排名-中间表'!$A$27:$AJ$973,COLUMN()+1,0),"")</f>
        <v>21</v>
      </c>
      <c r="G36" s="281">
        <f>IFERROR(VLOOKUP($A36,'业绩进度排名-中间表'!$A$27:$AJ$973,COLUMN()+1,0),"")</f>
        <v>1.1489880415642413</v>
      </c>
      <c r="H36" s="280">
        <f ca="1">IFERROR(VLOOKUP($A36,'业绩进度排名-中间表'!$A$27:$AJ$973,COLUMN()+1,0),"")</f>
        <v>18</v>
      </c>
      <c r="I36" s="279">
        <f ca="1">IFERROR(VLOOKUP($A36,'业绩进度排名-中间表'!$A$27:$AJ$973,COLUMN()+1,0),"")</f>
        <v>3</v>
      </c>
      <c r="J36" s="281"/>
      <c r="K36" s="281"/>
      <c r="L36" s="279"/>
      <c r="M36" s="279"/>
      <c r="N36" s="279"/>
      <c r="O36" s="279"/>
      <c r="P36" s="282">
        <f>IFERROR(VLOOKUP($A36,'业绩进度排名-中间表'!$A$27:$AJ$973,COLUMN()+1,0),"")</f>
        <v>12592.820357209101</v>
      </c>
      <c r="Q36" s="282">
        <f>IFERROR(VLOOKUP($A36,'业绩进度排名-中间表'!$A$27:$AJ$973,COLUMN()+1,0),"")</f>
        <v>16457.560971999999</v>
      </c>
      <c r="R36" s="281">
        <f>IFERROR(VLOOKUP($A36,'业绩进度排名-中间表'!$A$27:$AJ$973,COLUMN()+1,0),"")</f>
        <v>1.3069003213865766</v>
      </c>
      <c r="S36" s="281">
        <f ca="1">IFERROR(VLOOKUP($A36,'业绩进度排名-中间表'!$A$27:$AJ$973,COLUMN()+1,0),"")</f>
        <v>0</v>
      </c>
      <c r="T36" s="279">
        <f ca="1">IFERROR(VLOOKUP($A36,'业绩进度排名-中间表'!$A$27:$AJ$973,COLUMN()+1,0),"")</f>
        <v>0</v>
      </c>
      <c r="U36" s="279">
        <f ca="1">IFERROR(VLOOKUP($A36,'业绩进度排名-中间表'!$A$27:$AJ$973,COLUMN()+1,0),"")</f>
        <v>0</v>
      </c>
      <c r="V36" s="282">
        <f>IFERROR(VLOOKUP($A36,'业绩进度排名-中间表'!$A$27:$AJ$973,COLUMN()+1,0),"")</f>
        <v>459388.97281920101</v>
      </c>
      <c r="W36" s="282">
        <f>IFERROR(VLOOKUP($A36,'业绩进度排名-中间表'!$A$27:$AJ$973,COLUMN()+1,0),"")</f>
        <v>417362</v>
      </c>
      <c r="X36" s="281">
        <f>IFERROR(VLOOKUP($A36,'业绩进度排名-中间表'!$A$27:$AJ$973,COLUMN()+1,0),"")</f>
        <v>0.90851549491645867</v>
      </c>
    </row>
    <row r="37" spans="1:24">
      <c r="A37" s="274">
        <v>10</v>
      </c>
      <c r="B37" s="187" t="str">
        <f>IFERROR(VLOOKUP($A37,'业绩进度排名-中间表'!$A$27:$AJ$973,COLUMN()+1,0),"")</f>
        <v>芶伟杰</v>
      </c>
      <c r="C37" s="187" t="str">
        <f>IFERROR(VLOOKUP($A37,'业绩进度排名-中间表'!$A$27:$AJ$973,COLUMN()+1,0),"")</f>
        <v>李珊珊组</v>
      </c>
      <c r="D37" s="187" t="str">
        <f>IFERROR(VLOOKUP($A37,'业绩进度排名-中间表'!$A$27:$AJ$973,COLUMN()+1,0),"")</f>
        <v>李建龙</v>
      </c>
      <c r="E37" s="275">
        <f>IFERROR(VLOOKUP($A37,'业绩进度排名-中间表'!$A$27:$AJ$973,COLUMN()+1,0),"")</f>
        <v>20.7526492878143</v>
      </c>
      <c r="F37" s="187">
        <f>IFERROR(VLOOKUP($A37,'业绩进度排名-中间表'!$A$27:$AJ$973,COLUMN()+1,0),"")</f>
        <v>19</v>
      </c>
      <c r="G37" s="276">
        <f>IFERROR(VLOOKUP($A37,'业绩进度排名-中间表'!$A$27:$AJ$973,COLUMN()+1,0),"")</f>
        <v>0.91554575690519502</v>
      </c>
      <c r="H37" s="275">
        <f ca="1">IFERROR(VLOOKUP($A37,'业绩进度排名-中间表'!$A$27:$AJ$973,COLUMN()+1,0),"")</f>
        <v>17</v>
      </c>
      <c r="I37" s="187">
        <f ca="1">IFERROR(VLOOKUP($A37,'业绩进度排名-中间表'!$A$27:$AJ$973,COLUMN()+1,0),"")</f>
        <v>2</v>
      </c>
      <c r="J37" s="276"/>
      <c r="K37" s="276"/>
      <c r="L37" s="187"/>
      <c r="M37" s="187"/>
      <c r="N37" s="187"/>
      <c r="O37" s="187"/>
      <c r="P37" s="277">
        <f>IFERROR(VLOOKUP($A37,'业绩进度排名-中间表'!$A$27:$AJ$973,COLUMN()+1,0),"")</f>
        <v>14298.575359304001</v>
      </c>
      <c r="Q37" s="277">
        <f>IFERROR(VLOOKUP($A37,'业绩进度排名-中间表'!$A$27:$AJ$973,COLUMN()+1,0),"")</f>
        <v>23123.317516999999</v>
      </c>
      <c r="R37" s="276">
        <f>IFERROR(VLOOKUP($A37,'业绩进度排名-中间表'!$A$27:$AJ$973,COLUMN()+1,0),"")</f>
        <v>1.6171763225315863</v>
      </c>
      <c r="S37" s="276">
        <f ca="1">IFERROR(VLOOKUP($A37,'业绩进度排名-中间表'!$A$27:$AJ$973,COLUMN()+1,0),"")</f>
        <v>0</v>
      </c>
      <c r="T37" s="187">
        <f ca="1">IFERROR(VLOOKUP($A37,'业绩进度排名-中间表'!$A$27:$AJ$973,COLUMN()+1,0),"")</f>
        <v>0</v>
      </c>
      <c r="U37" s="187">
        <f ca="1">IFERROR(VLOOKUP($A37,'业绩进度排名-中间表'!$A$27:$AJ$973,COLUMN()+1,0),"")</f>
        <v>0</v>
      </c>
      <c r="V37" s="277">
        <f>IFERROR(VLOOKUP($A37,'业绩进度排名-中间表'!$A$27:$AJ$973,COLUMN()+1,0),"")</f>
        <v>415577.83580232901</v>
      </c>
      <c r="W37" s="277">
        <f>IFERROR(VLOOKUP($A37,'业绩进度排名-中间表'!$A$27:$AJ$973,COLUMN()+1,0),"")</f>
        <v>235266</v>
      </c>
      <c r="X37" s="276">
        <f>IFERROR(VLOOKUP($A37,'业绩进度排名-中间表'!$A$27:$AJ$973,COLUMN()+1,0),"")</f>
        <v>0.56611777561665988</v>
      </c>
    </row>
    <row r="38" spans="1:24">
      <c r="A38" s="278">
        <v>11</v>
      </c>
      <c r="B38" s="279" t="str">
        <f>IFERROR(VLOOKUP($A38,'业绩进度排名-中间表'!$A$27:$AJ$973,COLUMN()+1,0),"")</f>
        <v>芶伟杰</v>
      </c>
      <c r="C38" s="279" t="str">
        <f>IFERROR(VLOOKUP($A38,'业绩进度排名-中间表'!$A$27:$AJ$973,COLUMN()+1,0),"")</f>
        <v>陈鹏组</v>
      </c>
      <c r="D38" s="279" t="str">
        <f>IFERROR(VLOOKUP($A38,'业绩进度排名-中间表'!$A$27:$AJ$973,COLUMN()+1,0),"")</f>
        <v>张梦岱1</v>
      </c>
      <c r="E38" s="280">
        <f>IFERROR(VLOOKUP($A38,'业绩进度排名-中间表'!$A$27:$AJ$973,COLUMN()+1,0),"")</f>
        <v>15.9780467958957</v>
      </c>
      <c r="F38" s="279">
        <f>IFERROR(VLOOKUP($A38,'业绩进度排名-中间表'!$A$27:$AJ$973,COLUMN()+1,0),"")</f>
        <v>18</v>
      </c>
      <c r="G38" s="281">
        <f>IFERROR(VLOOKUP($A38,'业绩进度排名-中间表'!$A$27:$AJ$973,COLUMN()+1,0),"")</f>
        <v>1.1265457054878374</v>
      </c>
      <c r="H38" s="280">
        <f ca="1">IFERROR(VLOOKUP($A38,'业绩进度排名-中间表'!$A$27:$AJ$973,COLUMN()+1,0),"")</f>
        <v>14</v>
      </c>
      <c r="I38" s="279">
        <f ca="1">IFERROR(VLOOKUP($A38,'业绩进度排名-中间表'!$A$27:$AJ$973,COLUMN()+1,0),"")</f>
        <v>4</v>
      </c>
      <c r="J38" s="281"/>
      <c r="K38" s="281"/>
      <c r="L38" s="279"/>
      <c r="M38" s="279"/>
      <c r="N38" s="279"/>
      <c r="O38" s="279"/>
      <c r="P38" s="282">
        <f>IFERROR(VLOOKUP($A38,'业绩进度排名-中间表'!$A$27:$AJ$973,COLUMN()+1,0),"")</f>
        <v>11008.8742423721</v>
      </c>
      <c r="Q38" s="282">
        <f>IFERROR(VLOOKUP($A38,'业绩进度排名-中间表'!$A$27:$AJ$973,COLUMN()+1,0),"")</f>
        <v>11339.569324</v>
      </c>
      <c r="R38" s="281">
        <f>IFERROR(VLOOKUP($A38,'业绩进度排名-中间表'!$A$27:$AJ$973,COLUMN()+1,0),"")</f>
        <v>1.030038955332516</v>
      </c>
      <c r="S38" s="281">
        <f ca="1">IFERROR(VLOOKUP($A38,'业绩进度排名-中间表'!$A$27:$AJ$973,COLUMN()+1,0),"")</f>
        <v>0</v>
      </c>
      <c r="T38" s="279">
        <f ca="1">IFERROR(VLOOKUP($A38,'业绩进度排名-中间表'!$A$27:$AJ$973,COLUMN()+1,0),"")</f>
        <v>0</v>
      </c>
      <c r="U38" s="279">
        <f ca="1">IFERROR(VLOOKUP($A38,'业绩进度排名-中间表'!$A$27:$AJ$973,COLUMN()+1,0),"")</f>
        <v>0</v>
      </c>
      <c r="V38" s="282">
        <f>IFERROR(VLOOKUP($A38,'业绩进度排名-中间表'!$A$27:$AJ$973,COLUMN()+1,0),"")</f>
        <v>283181.86312361498</v>
      </c>
      <c r="W38" s="282">
        <f>IFERROR(VLOOKUP($A38,'业绩进度排名-中间表'!$A$27:$AJ$973,COLUMN()+1,0),"")</f>
        <v>206472</v>
      </c>
      <c r="X38" s="281">
        <f>IFERROR(VLOOKUP($A38,'业绩进度排名-中间表'!$A$27:$AJ$973,COLUMN()+1,0),"")</f>
        <v>0.72911449102893477</v>
      </c>
    </row>
    <row r="39" spans="1:24">
      <c r="A39" s="274">
        <v>12</v>
      </c>
      <c r="B39" s="187" t="str">
        <f>IFERROR(VLOOKUP($A39,'业绩进度排名-中间表'!$A$27:$AJ$973,COLUMN()+1,0),"")</f>
        <v>芶伟杰</v>
      </c>
      <c r="C39" s="187" t="str">
        <f>IFERROR(VLOOKUP($A39,'业绩进度排名-中间表'!$A$27:$AJ$973,COLUMN()+1,0),"")</f>
        <v>王娜组</v>
      </c>
      <c r="D39" s="187" t="str">
        <f>IFERROR(VLOOKUP($A39,'业绩进度排名-中间表'!$A$27:$AJ$973,COLUMN()+1,0),"")</f>
        <v>董红梅</v>
      </c>
      <c r="E39" s="275">
        <f>IFERROR(VLOOKUP($A39,'业绩进度排名-中间表'!$A$27:$AJ$973,COLUMN()+1,0),"")</f>
        <v>10.661183249881701</v>
      </c>
      <c r="F39" s="187">
        <f>IFERROR(VLOOKUP($A39,'业绩进度排名-中间表'!$A$27:$AJ$973,COLUMN()+1,0),"")</f>
        <v>17</v>
      </c>
      <c r="G39" s="276">
        <f>IFERROR(VLOOKUP($A39,'业绩进度排名-中间表'!$A$27:$AJ$973,COLUMN()+1,0),"")</f>
        <v>1.5945697209724481</v>
      </c>
      <c r="H39" s="275">
        <f ca="1">IFERROR(VLOOKUP($A39,'业绩进度排名-中间表'!$A$27:$AJ$973,COLUMN()+1,0),"")</f>
        <v>11</v>
      </c>
      <c r="I39" s="187">
        <f ca="1">IFERROR(VLOOKUP($A39,'业绩进度排名-中间表'!$A$27:$AJ$973,COLUMN()+1,0),"")</f>
        <v>6</v>
      </c>
      <c r="J39" s="276"/>
      <c r="K39" s="276"/>
      <c r="L39" s="187"/>
      <c r="M39" s="187"/>
      <c r="N39" s="187"/>
      <c r="O39" s="187"/>
      <c r="P39" s="277">
        <f>IFERROR(VLOOKUP($A39,'业绩进度排名-中间表'!$A$27:$AJ$973,COLUMN()+1,0),"")</f>
        <v>7345.55525916846</v>
      </c>
      <c r="Q39" s="277">
        <f>IFERROR(VLOOKUP($A39,'业绩进度排名-中间表'!$A$27:$AJ$973,COLUMN()+1,0),"")</f>
        <v>18055.97</v>
      </c>
      <c r="R39" s="276">
        <f>IFERROR(VLOOKUP($A39,'业绩进度排名-中间表'!$A$27:$AJ$973,COLUMN()+1,0),"")</f>
        <v>2.4580810249113823</v>
      </c>
      <c r="S39" s="276">
        <f ca="1">IFERROR(VLOOKUP($A39,'业绩进度排名-中间表'!$A$27:$AJ$973,COLUMN()+1,0),"")</f>
        <v>9.379821888073224E-2</v>
      </c>
      <c r="T39" s="187">
        <f ca="1">IFERROR(VLOOKUP($A39,'业绩进度排名-中间表'!$A$27:$AJ$973,COLUMN()+1,0),"")</f>
        <v>1</v>
      </c>
      <c r="U39" s="187">
        <f ca="1">IFERROR(VLOOKUP($A39,'业绩进度排名-中间表'!$A$27:$AJ$973,COLUMN()+1,0),"")</f>
        <v>0</v>
      </c>
      <c r="V39" s="277">
        <f>IFERROR(VLOOKUP($A39,'业绩进度排名-中间表'!$A$27:$AJ$973,COLUMN()+1,0),"")</f>
        <v>348648.56258333701</v>
      </c>
      <c r="W39" s="277">
        <f>IFERROR(VLOOKUP($A39,'业绩进度排名-中间表'!$A$27:$AJ$973,COLUMN()+1,0),"")</f>
        <v>552777</v>
      </c>
      <c r="X39" s="276">
        <f>IFERROR(VLOOKUP($A39,'业绩进度排名-中间表'!$A$27:$AJ$973,COLUMN()+1,0),"")</f>
        <v>1.58548480998791</v>
      </c>
    </row>
    <row r="40" spans="1:24">
      <c r="A40" s="278">
        <v>13</v>
      </c>
      <c r="B40" s="279" t="str">
        <f>IFERROR(VLOOKUP($A40,'业绩进度排名-中间表'!$A$27:$AJ$973,COLUMN()+1,0),"")</f>
        <v>芶伟杰</v>
      </c>
      <c r="C40" s="279" t="str">
        <f>IFERROR(VLOOKUP($A40,'业绩进度排名-中间表'!$A$27:$AJ$973,COLUMN()+1,0),"")</f>
        <v>王娜组</v>
      </c>
      <c r="D40" s="279" t="str">
        <f>IFERROR(VLOOKUP($A40,'业绩进度排名-中间表'!$A$27:$AJ$973,COLUMN()+1,0),"")</f>
        <v>龚梦瑶</v>
      </c>
      <c r="E40" s="280">
        <f>IFERROR(VLOOKUP($A40,'业绩进度排名-中间表'!$A$27:$AJ$973,COLUMN()+1,0),"")</f>
        <v>13.492492322041601</v>
      </c>
      <c r="F40" s="279">
        <f>IFERROR(VLOOKUP($A40,'业绩进度排名-中间表'!$A$27:$AJ$973,COLUMN()+1,0),"")</f>
        <v>17</v>
      </c>
      <c r="G40" s="281">
        <f>IFERROR(VLOOKUP($A40,'业绩进度排名-中间表'!$A$27:$AJ$973,COLUMN()+1,0),"")</f>
        <v>1.2599599535979329</v>
      </c>
      <c r="H40" s="280">
        <f ca="1">IFERROR(VLOOKUP($A40,'业绩进度排名-中间表'!$A$27:$AJ$973,COLUMN()+1,0),"")</f>
        <v>13</v>
      </c>
      <c r="I40" s="279">
        <f ca="1">IFERROR(VLOOKUP($A40,'业绩进度排名-中间表'!$A$27:$AJ$973,COLUMN()+1,0),"")</f>
        <v>4</v>
      </c>
      <c r="J40" s="281"/>
      <c r="K40" s="281"/>
      <c r="L40" s="279"/>
      <c r="M40" s="279"/>
      <c r="N40" s="279"/>
      <c r="O40" s="279"/>
      <c r="P40" s="282">
        <f>IFERROR(VLOOKUP($A40,'业绩进度排名-中间表'!$A$27:$AJ$973,COLUMN()+1,0),"")</f>
        <v>9296.3272098866892</v>
      </c>
      <c r="Q40" s="282">
        <f>IFERROR(VLOOKUP($A40,'业绩进度排名-中间表'!$A$27:$AJ$973,COLUMN()+1,0),"")</f>
        <v>12453.98</v>
      </c>
      <c r="R40" s="281">
        <f>IFERROR(VLOOKUP($A40,'业绩进度排名-中间表'!$A$27:$AJ$973,COLUMN()+1,0),"")</f>
        <v>1.3396667004959906</v>
      </c>
      <c r="S40" s="281">
        <f ca="1">IFERROR(VLOOKUP($A40,'业绩进度排名-中间表'!$A$27:$AJ$973,COLUMN()+1,0),"")</f>
        <v>0</v>
      </c>
      <c r="T40" s="279">
        <f ca="1">IFERROR(VLOOKUP($A40,'业绩进度排名-中间表'!$A$27:$AJ$973,COLUMN()+1,0),"")</f>
        <v>0</v>
      </c>
      <c r="U40" s="279">
        <f ca="1">IFERROR(VLOOKUP($A40,'业绩进度排名-中间表'!$A$27:$AJ$973,COLUMN()+1,0),"")</f>
        <v>1</v>
      </c>
      <c r="V40" s="282">
        <f>IFERROR(VLOOKUP($A40,'业绩进度排名-中间表'!$A$27:$AJ$973,COLUMN()+1,0),"")</f>
        <v>390387.07119328098</v>
      </c>
      <c r="W40" s="282">
        <f>IFERROR(VLOOKUP($A40,'业绩进度排名-中间表'!$A$27:$AJ$973,COLUMN()+1,0),"")</f>
        <v>623186</v>
      </c>
      <c r="X40" s="281">
        <f>IFERROR(VLOOKUP($A40,'业绩进度排名-中间表'!$A$27:$AJ$973,COLUMN()+1,0),"")</f>
        <v>1.596328480077815</v>
      </c>
    </row>
    <row r="41" spans="1:24">
      <c r="A41" s="274">
        <v>14</v>
      </c>
      <c r="B41" s="187" t="str">
        <f>IFERROR(VLOOKUP($A41,'业绩进度排名-中间表'!$A$27:$AJ$973,COLUMN()+1,0),"")</f>
        <v>芶伟杰</v>
      </c>
      <c r="C41" s="187" t="str">
        <f>IFERROR(VLOOKUP($A41,'业绩进度排名-中间表'!$A$27:$AJ$973,COLUMN()+1,0),"")</f>
        <v>陈玉豪组</v>
      </c>
      <c r="D41" s="187" t="str">
        <f>IFERROR(VLOOKUP($A41,'业绩进度排名-中间表'!$A$27:$AJ$973,COLUMN()+1,0),"")</f>
        <v>徐曼2</v>
      </c>
      <c r="E41" s="275">
        <f>IFERROR(VLOOKUP($A41,'业绩进度排名-中间表'!$A$27:$AJ$973,COLUMN()+1,0),"")</f>
        <v>16.835160024790699</v>
      </c>
      <c r="F41" s="187">
        <f>IFERROR(VLOOKUP($A41,'业绩进度排名-中间表'!$A$27:$AJ$973,COLUMN()+1,0),"")</f>
        <v>17</v>
      </c>
      <c r="G41" s="276">
        <f>IFERROR(VLOOKUP($A41,'业绩进度排名-中间表'!$A$27:$AJ$973,COLUMN()+1,0),"")</f>
        <v>1.0097914112468527</v>
      </c>
      <c r="H41" s="275">
        <f ca="1">IFERROR(VLOOKUP($A41,'业绩进度排名-中间表'!$A$27:$AJ$973,COLUMN()+1,0),"")</f>
        <v>8</v>
      </c>
      <c r="I41" s="187">
        <f ca="1">IFERROR(VLOOKUP($A41,'业绩进度排名-中间表'!$A$27:$AJ$973,COLUMN()+1,0),"")</f>
        <v>9</v>
      </c>
      <c r="J41" s="276"/>
      <c r="K41" s="276"/>
      <c r="L41" s="187"/>
      <c r="M41" s="187"/>
      <c r="N41" s="187"/>
      <c r="O41" s="187"/>
      <c r="P41" s="277">
        <f>IFERROR(VLOOKUP($A41,'业绩进度排名-中间表'!$A$27:$AJ$973,COLUMN()+1,0),"")</f>
        <v>11599.4252570808</v>
      </c>
      <c r="Q41" s="277">
        <f>IFERROR(VLOOKUP($A41,'业绩进度排名-中间表'!$A$27:$AJ$973,COLUMN()+1,0),"")</f>
        <v>12098.159999999998</v>
      </c>
      <c r="R41" s="276">
        <f>IFERROR(VLOOKUP($A41,'业绩进度排名-中间表'!$A$27:$AJ$973,COLUMN()+1,0),"")</f>
        <v>1.0429965047289518</v>
      </c>
      <c r="S41" s="276">
        <f ca="1">IFERROR(VLOOKUP($A41,'业绩进度排名-中间表'!$A$27:$AJ$973,COLUMN()+1,0),"")</f>
        <v>0</v>
      </c>
      <c r="T41" s="187">
        <f ca="1">IFERROR(VLOOKUP($A41,'业绩进度排名-中间表'!$A$27:$AJ$973,COLUMN()+1,0),"")</f>
        <v>0</v>
      </c>
      <c r="U41" s="187">
        <f ca="1">IFERROR(VLOOKUP($A41,'业绩进度排名-中间表'!$A$27:$AJ$973,COLUMN()+1,0),"")</f>
        <v>0</v>
      </c>
      <c r="V41" s="277">
        <f>IFERROR(VLOOKUP($A41,'业绩进度排名-中间表'!$A$27:$AJ$973,COLUMN()+1,0),"")</f>
        <v>406642.95274005801</v>
      </c>
      <c r="W41" s="277">
        <f>IFERROR(VLOOKUP($A41,'业绩进度排名-中间表'!$A$27:$AJ$973,COLUMN()+1,0),"")</f>
        <v>226109</v>
      </c>
      <c r="X41" s="276">
        <f>IFERROR(VLOOKUP($A41,'业绩进度排名-中间表'!$A$27:$AJ$973,COLUMN()+1,0),"")</f>
        <v>0.55603816192171329</v>
      </c>
    </row>
    <row r="42" spans="1:24">
      <c r="A42" s="278">
        <v>15</v>
      </c>
      <c r="B42" s="279" t="str">
        <f>IFERROR(VLOOKUP($A42,'业绩进度排名-中间表'!$A$27:$AJ$973,COLUMN()+1,0),"")</f>
        <v>芶伟杰</v>
      </c>
      <c r="C42" s="279" t="str">
        <f>IFERROR(VLOOKUP($A42,'业绩进度排名-中间表'!$A$27:$AJ$973,COLUMN()+1,0),"")</f>
        <v>陈玉豪组</v>
      </c>
      <c r="D42" s="279" t="str">
        <f>IFERROR(VLOOKUP($A42,'业绩进度排名-中间表'!$A$27:$AJ$973,COLUMN()+1,0),"")</f>
        <v>李海燕</v>
      </c>
      <c r="E42" s="280">
        <f>IFERROR(VLOOKUP($A42,'业绩进度排名-中间表'!$A$27:$AJ$973,COLUMN()+1,0),"")</f>
        <v>17.190608451616999</v>
      </c>
      <c r="F42" s="279">
        <f>IFERROR(VLOOKUP($A42,'业绩进度排名-中间表'!$A$27:$AJ$973,COLUMN()+1,0),"")</f>
        <v>17</v>
      </c>
      <c r="G42" s="281">
        <f>IFERROR(VLOOKUP($A42,'业绩进度排名-中间表'!$A$27:$AJ$973,COLUMN()+1,0),"")</f>
        <v>0.98891205903773172</v>
      </c>
      <c r="H42" s="280">
        <f ca="1">IFERROR(VLOOKUP($A42,'业绩进度排名-中间表'!$A$27:$AJ$973,COLUMN()+1,0),"")</f>
        <v>13</v>
      </c>
      <c r="I42" s="279">
        <f ca="1">IFERROR(VLOOKUP($A42,'业绩进度排名-中间表'!$A$27:$AJ$973,COLUMN()+1,0),"")</f>
        <v>4</v>
      </c>
      <c r="J42" s="281"/>
      <c r="K42" s="281"/>
      <c r="L42" s="279"/>
      <c r="M42" s="279"/>
      <c r="N42" s="279"/>
      <c r="O42" s="279"/>
      <c r="P42" s="282">
        <f>IFERROR(VLOOKUP($A42,'业绩进度排名-中间表'!$A$27:$AJ$973,COLUMN()+1,0),"")</f>
        <v>11844.329223164101</v>
      </c>
      <c r="Q42" s="282">
        <f>IFERROR(VLOOKUP($A42,'业绩进度排名-中间表'!$A$27:$AJ$973,COLUMN()+1,0),"")</f>
        <v>18337.100000000002</v>
      </c>
      <c r="R42" s="281">
        <f>IFERROR(VLOOKUP($A42,'业绩进度排名-中间表'!$A$27:$AJ$973,COLUMN()+1,0),"")</f>
        <v>1.5481754732161539</v>
      </c>
      <c r="S42" s="281">
        <f ca="1">IFERROR(VLOOKUP($A42,'业绩进度排名-中间表'!$A$27:$AJ$973,COLUMN()+1,0),"")</f>
        <v>0</v>
      </c>
      <c r="T42" s="279">
        <f ca="1">IFERROR(VLOOKUP($A42,'业绩进度排名-中间表'!$A$27:$AJ$973,COLUMN()+1,0),"")</f>
        <v>0</v>
      </c>
      <c r="U42" s="279">
        <f ca="1">IFERROR(VLOOKUP($A42,'业绩进度排名-中间表'!$A$27:$AJ$973,COLUMN()+1,0),"")</f>
        <v>1</v>
      </c>
      <c r="V42" s="282">
        <f>IFERROR(VLOOKUP($A42,'业绩进度排名-中间表'!$A$27:$AJ$973,COLUMN()+1,0),"")</f>
        <v>392467.278593725</v>
      </c>
      <c r="W42" s="282">
        <f>IFERROR(VLOOKUP($A42,'业绩进度排名-中间表'!$A$27:$AJ$973,COLUMN()+1,0),"")</f>
        <v>526151</v>
      </c>
      <c r="X42" s="281">
        <f>IFERROR(VLOOKUP($A42,'业绩进度排名-中间表'!$A$27:$AJ$973,COLUMN()+1,0),"")</f>
        <v>1.3406238652182312</v>
      </c>
    </row>
    <row r="43" spans="1:24">
      <c r="A43" s="274">
        <v>16</v>
      </c>
      <c r="B43" s="187" t="str">
        <f>IFERROR(VLOOKUP($A43,'业绩进度排名-中间表'!$A$27:$AJ$973,COLUMN()+1,0),"")</f>
        <v>芶伟杰</v>
      </c>
      <c r="C43" s="187" t="str">
        <f>IFERROR(VLOOKUP($A43,'业绩进度排名-中间表'!$A$27:$AJ$973,COLUMN()+1,0),"")</f>
        <v>陈鹏组</v>
      </c>
      <c r="D43" s="187" t="str">
        <f>IFERROR(VLOOKUP($A43,'业绩进度排名-中间表'!$A$27:$AJ$973,COLUMN()+1,0),"")</f>
        <v>陈维维</v>
      </c>
      <c r="E43" s="275">
        <f>IFERROR(VLOOKUP($A43,'业绩进度排名-中间表'!$A$27:$AJ$973,COLUMN()+1,0),"")</f>
        <v>6.0026267799736504</v>
      </c>
      <c r="F43" s="187">
        <f>IFERROR(VLOOKUP($A43,'业绩进度排名-中间表'!$A$27:$AJ$973,COLUMN()+1,0),"")</f>
        <v>16</v>
      </c>
      <c r="G43" s="276">
        <f>IFERROR(VLOOKUP($A43,'业绩进度排名-中间表'!$A$27:$AJ$973,COLUMN()+1,0),"")</f>
        <v>2.665499719786049</v>
      </c>
      <c r="H43" s="275">
        <f ca="1">IFERROR(VLOOKUP($A43,'业绩进度排名-中间表'!$A$27:$AJ$973,COLUMN()+1,0),"")</f>
        <v>13</v>
      </c>
      <c r="I43" s="187">
        <f ca="1">IFERROR(VLOOKUP($A43,'业绩进度排名-中间表'!$A$27:$AJ$973,COLUMN()+1,0),"")</f>
        <v>3</v>
      </c>
      <c r="J43" s="276"/>
      <c r="K43" s="276"/>
      <c r="L43" s="187"/>
      <c r="M43" s="187"/>
      <c r="N43" s="187"/>
      <c r="O43" s="187"/>
      <c r="P43" s="277">
        <f>IFERROR(VLOOKUP($A43,'业绩进度排名-中间表'!$A$27:$AJ$973,COLUMN()+1,0),"")</f>
        <v>4135.8098514018402</v>
      </c>
      <c r="Q43" s="277">
        <f>IFERROR(VLOOKUP($A43,'业绩进度排名-中间表'!$A$27:$AJ$973,COLUMN()+1,0),"")</f>
        <v>17283.300449999999</v>
      </c>
      <c r="R43" s="276">
        <f>IFERROR(VLOOKUP($A43,'业绩进度排名-中间表'!$A$27:$AJ$973,COLUMN()+1,0),"")</f>
        <v>4.1789398137203513</v>
      </c>
      <c r="S43" s="276">
        <f ca="1">IFERROR(VLOOKUP($A43,'业绩进度排名-中间表'!$A$27:$AJ$973,COLUMN()+1,0),"")</f>
        <v>0</v>
      </c>
      <c r="T43" s="187">
        <f ca="1">IFERROR(VLOOKUP($A43,'业绩进度排名-中间表'!$A$27:$AJ$973,COLUMN()+1,0),"")</f>
        <v>0</v>
      </c>
      <c r="U43" s="187">
        <f ca="1">IFERROR(VLOOKUP($A43,'业绩进度排名-中间表'!$A$27:$AJ$973,COLUMN()+1,0),"")</f>
        <v>0</v>
      </c>
      <c r="V43" s="277">
        <f>IFERROR(VLOOKUP($A43,'业绩进度排名-中间表'!$A$27:$AJ$973,COLUMN()+1,0),"")</f>
        <v>232817.85717505999</v>
      </c>
      <c r="W43" s="277">
        <f>IFERROR(VLOOKUP($A43,'业绩进度排名-中间表'!$A$27:$AJ$973,COLUMN()+1,0),"")</f>
        <v>163596</v>
      </c>
      <c r="X43" s="276">
        <f>IFERROR(VLOOKUP($A43,'业绩进度排名-中间表'!$A$27:$AJ$973,COLUMN()+1,0),"")</f>
        <v>0.70267805908457093</v>
      </c>
    </row>
    <row r="44" spans="1:24">
      <c r="A44" s="278">
        <v>17</v>
      </c>
      <c r="B44" s="279" t="str">
        <f>IFERROR(VLOOKUP($A44,'业绩进度排名-中间表'!$A$27:$AJ$973,COLUMN()+1,0),"")</f>
        <v>芶伟杰</v>
      </c>
      <c r="C44" s="279" t="str">
        <f>IFERROR(VLOOKUP($A44,'业绩进度排名-中间表'!$A$27:$AJ$973,COLUMN()+1,0),"")</f>
        <v>李珊珊组</v>
      </c>
      <c r="D44" s="279" t="str">
        <f>IFERROR(VLOOKUP($A44,'业绩进度排名-中间表'!$A$27:$AJ$973,COLUMN()+1,0),"")</f>
        <v>张帅</v>
      </c>
      <c r="E44" s="280">
        <f>IFERROR(VLOOKUP($A44,'业绩进度排名-中间表'!$A$27:$AJ$973,COLUMN()+1,0),"")</f>
        <v>16.729034172878698</v>
      </c>
      <c r="F44" s="279">
        <f>IFERROR(VLOOKUP($A44,'业绩进度排名-中间表'!$A$27:$AJ$973,COLUMN()+1,0),"")</f>
        <v>16</v>
      </c>
      <c r="G44" s="281">
        <f>IFERROR(VLOOKUP($A44,'业绩进度排名-中间表'!$A$27:$AJ$973,COLUMN()+1,0),"")</f>
        <v>0.95642102434935439</v>
      </c>
      <c r="H44" s="280">
        <f ca="1">IFERROR(VLOOKUP($A44,'业绩进度排名-中间表'!$A$27:$AJ$973,COLUMN()+1,0),"")</f>
        <v>10</v>
      </c>
      <c r="I44" s="279">
        <f ca="1">IFERROR(VLOOKUP($A44,'业绩进度排名-中间表'!$A$27:$AJ$973,COLUMN()+1,0),"")</f>
        <v>6</v>
      </c>
      <c r="J44" s="281"/>
      <c r="K44" s="281"/>
      <c r="L44" s="279"/>
      <c r="M44" s="279"/>
      <c r="N44" s="279"/>
      <c r="O44" s="279"/>
      <c r="P44" s="282">
        <f>IFERROR(VLOOKUP($A44,'业绩进度排名-中间表'!$A$27:$AJ$973,COLUMN()+1,0),"")</f>
        <v>11526.3045451134</v>
      </c>
      <c r="Q44" s="282">
        <f>IFERROR(VLOOKUP($A44,'业绩进度排名-中间表'!$A$27:$AJ$973,COLUMN()+1,0),"")</f>
        <v>9547.6458999999995</v>
      </c>
      <c r="R44" s="281">
        <f>IFERROR(VLOOKUP($A44,'业绩进度排名-中间表'!$A$27:$AJ$973,COLUMN()+1,0),"")</f>
        <v>0.82833538387181893</v>
      </c>
      <c r="S44" s="281">
        <f ca="1">IFERROR(VLOOKUP($A44,'业绩进度排名-中间表'!$A$27:$AJ$973,COLUMN()+1,0),"")</f>
        <v>0</v>
      </c>
      <c r="T44" s="279">
        <f ca="1">IFERROR(VLOOKUP($A44,'业绩进度排名-中间表'!$A$27:$AJ$973,COLUMN()+1,0),"")</f>
        <v>0</v>
      </c>
      <c r="U44" s="279">
        <f ca="1">IFERROR(VLOOKUP($A44,'业绩进度排名-中间表'!$A$27:$AJ$973,COLUMN()+1,0),"")</f>
        <v>0</v>
      </c>
      <c r="V44" s="282">
        <f>IFERROR(VLOOKUP($A44,'业绩进度排名-中间表'!$A$27:$AJ$973,COLUMN()+1,0),"")</f>
        <v>261282.78745449099</v>
      </c>
      <c r="W44" s="282">
        <f>IFERROR(VLOOKUP($A44,'业绩进度排名-中间表'!$A$27:$AJ$973,COLUMN()+1,0),"")</f>
        <v>54862</v>
      </c>
      <c r="X44" s="281">
        <f>IFERROR(VLOOKUP($A44,'业绩进度排名-中间表'!$A$27:$AJ$973,COLUMN()+1,0),"")</f>
        <v>0.20997173420601081</v>
      </c>
    </row>
    <row r="45" spans="1:24">
      <c r="A45" s="274">
        <v>18</v>
      </c>
      <c r="B45" s="187" t="str">
        <f>IFERROR(VLOOKUP($A45,'业绩进度排名-中间表'!$A$27:$AJ$973,COLUMN()+1,0),"")</f>
        <v>赵帅朋</v>
      </c>
      <c r="C45" s="187" t="str">
        <f>IFERROR(VLOOKUP($A45,'业绩进度排名-中间表'!$A$27:$AJ$973,COLUMN()+1,0),"")</f>
        <v>张倩倩组</v>
      </c>
      <c r="D45" s="187" t="str">
        <f>IFERROR(VLOOKUP($A45,'业绩进度排名-中间表'!$A$27:$AJ$973,COLUMN()+1,0),"")</f>
        <v>刘佳艺</v>
      </c>
      <c r="E45" s="275">
        <f>IFERROR(VLOOKUP($A45,'业绩进度排名-中间表'!$A$27:$AJ$973,COLUMN()+1,0),"")</f>
        <v>17.477477285631402</v>
      </c>
      <c r="F45" s="187">
        <f>IFERROR(VLOOKUP($A45,'业绩进度排名-中间表'!$A$27:$AJ$973,COLUMN()+1,0),"")</f>
        <v>16</v>
      </c>
      <c r="G45" s="276">
        <f>IFERROR(VLOOKUP($A45,'业绩进度排名-中间表'!$A$27:$AJ$973,COLUMN()+1,0),"")</f>
        <v>0.91546392757460104</v>
      </c>
      <c r="H45" s="275">
        <f ca="1">IFERROR(VLOOKUP($A45,'业绩进度排名-中间表'!$A$27:$AJ$973,COLUMN()+1,0),"")</f>
        <v>14</v>
      </c>
      <c r="I45" s="187">
        <f ca="1">IFERROR(VLOOKUP($A45,'业绩进度排名-中间表'!$A$27:$AJ$973,COLUMN()+1,0),"")</f>
        <v>2</v>
      </c>
      <c r="J45" s="276"/>
      <c r="K45" s="276"/>
      <c r="L45" s="187"/>
      <c r="M45" s="187"/>
      <c r="N45" s="187"/>
      <c r="O45" s="187"/>
      <c r="P45" s="277">
        <f>IFERROR(VLOOKUP($A45,'业绩进度排名-中间表'!$A$27:$AJ$973,COLUMN()+1,0),"")</f>
        <v>12041.9818498001</v>
      </c>
      <c r="Q45" s="277">
        <f>IFERROR(VLOOKUP($A45,'业绩进度排名-中间表'!$A$27:$AJ$973,COLUMN()+1,0),"")</f>
        <v>13439.050000000001</v>
      </c>
      <c r="R45" s="276">
        <f>IFERROR(VLOOKUP($A45,'业绩进度排名-中间表'!$A$27:$AJ$973,COLUMN()+1,0),"")</f>
        <v>1.1160164637038621</v>
      </c>
      <c r="S45" s="276">
        <f ca="1">IFERROR(VLOOKUP($A45,'业绩进度排名-中间表'!$A$27:$AJ$973,COLUMN()+1,0),"")</f>
        <v>0</v>
      </c>
      <c r="T45" s="187">
        <f ca="1">IFERROR(VLOOKUP($A45,'业绩进度排名-中间表'!$A$27:$AJ$973,COLUMN()+1,0),"")</f>
        <v>0</v>
      </c>
      <c r="U45" s="187">
        <f ca="1">IFERROR(VLOOKUP($A45,'业绩进度排名-中间表'!$A$27:$AJ$973,COLUMN()+1,0),"")</f>
        <v>1</v>
      </c>
      <c r="V45" s="277">
        <f>IFERROR(VLOOKUP($A45,'业绩进度排名-中间表'!$A$27:$AJ$973,COLUMN()+1,0),"")</f>
        <v>340829.48990304302</v>
      </c>
      <c r="W45" s="277">
        <f>IFERROR(VLOOKUP($A45,'业绩进度排名-中间表'!$A$27:$AJ$973,COLUMN()+1,0),"")</f>
        <v>423333</v>
      </c>
      <c r="X45" s="276">
        <f>IFERROR(VLOOKUP($A45,'业绩进度排名-中间表'!$A$27:$AJ$973,COLUMN()+1,0),"")</f>
        <v>1.2420668179869854</v>
      </c>
    </row>
    <row r="46" spans="1:24">
      <c r="A46" s="278">
        <v>19</v>
      </c>
      <c r="B46" s="279" t="str">
        <f>IFERROR(VLOOKUP($A46,'业绩进度排名-中间表'!$A$27:$AJ$973,COLUMN()+1,0),"")</f>
        <v>詹群</v>
      </c>
      <c r="C46" s="279" t="str">
        <f>IFERROR(VLOOKUP($A46,'业绩进度排名-中间表'!$A$27:$AJ$973,COLUMN()+1,0),"")</f>
        <v>黄瑶组</v>
      </c>
      <c r="D46" s="279" t="str">
        <f>IFERROR(VLOOKUP($A46,'业绩进度排名-中间表'!$A$27:$AJ$973,COLUMN()+1,0),"")</f>
        <v>黄瑶</v>
      </c>
      <c r="E46" s="280">
        <f>IFERROR(VLOOKUP($A46,'业绩进度排名-中间表'!$A$27:$AJ$973,COLUMN()+1,0),"")</f>
        <v>2.8926226234868202</v>
      </c>
      <c r="F46" s="279">
        <f>IFERROR(VLOOKUP($A46,'业绩进度排名-中间表'!$A$27:$AJ$973,COLUMN()+1,0),"")</f>
        <v>15</v>
      </c>
      <c r="G46" s="281">
        <f>IFERROR(VLOOKUP($A46,'业绩进度排名-中间表'!$A$27:$AJ$973,COLUMN()+1,0),"")</f>
        <v>5.1856055740581626</v>
      </c>
      <c r="H46" s="280">
        <f ca="1">IFERROR(VLOOKUP($A46,'业绩进度排名-中间表'!$A$27:$AJ$973,COLUMN()+1,0),"")</f>
        <v>13</v>
      </c>
      <c r="I46" s="279">
        <f ca="1">IFERROR(VLOOKUP($A46,'业绩进度排名-中间表'!$A$27:$AJ$973,COLUMN()+1,0),"")</f>
        <v>2</v>
      </c>
      <c r="J46" s="281"/>
      <c r="K46" s="281"/>
      <c r="L46" s="279"/>
      <c r="M46" s="279"/>
      <c r="N46" s="279"/>
      <c r="O46" s="279"/>
      <c r="P46" s="282">
        <f>IFERROR(VLOOKUP($A46,'业绩进度排名-中间表'!$A$27:$AJ$973,COLUMN()+1,0),"")</f>
        <v>1993.0169875824199</v>
      </c>
      <c r="Q46" s="282">
        <f>IFERROR(VLOOKUP($A46,'业绩进度排名-中间表'!$A$27:$AJ$973,COLUMN()+1,0),"")</f>
        <v>16314.732653999999</v>
      </c>
      <c r="R46" s="281">
        <f>IFERROR(VLOOKUP($A46,'业绩进度排名-中间表'!$A$27:$AJ$973,COLUMN()+1,0),"")</f>
        <v>8.1859476139188274</v>
      </c>
      <c r="S46" s="281">
        <f ca="1">IFERROR(VLOOKUP($A46,'业绩进度排名-中间表'!$A$27:$AJ$973,COLUMN()+1,0),"")</f>
        <v>0</v>
      </c>
      <c r="T46" s="279">
        <f ca="1">IFERROR(VLOOKUP($A46,'业绩进度排名-中间表'!$A$27:$AJ$973,COLUMN()+1,0),"")</f>
        <v>0</v>
      </c>
      <c r="U46" s="279">
        <f ca="1">IFERROR(VLOOKUP($A46,'业绩进度排名-中间表'!$A$27:$AJ$973,COLUMN()+1,0),"")</f>
        <v>0</v>
      </c>
      <c r="V46" s="282">
        <f>IFERROR(VLOOKUP($A46,'业绩进度排名-中间表'!$A$27:$AJ$973,COLUMN()+1,0),"")</f>
        <v>66748.369319053105</v>
      </c>
      <c r="W46" s="282">
        <f>IFERROR(VLOOKUP($A46,'业绩进度排名-中间表'!$A$27:$AJ$973,COLUMN()+1,0),"")</f>
        <v>44776</v>
      </c>
      <c r="X46" s="281">
        <f>IFERROR(VLOOKUP($A46,'业绩进度排名-中间表'!$A$27:$AJ$973,COLUMN()+1,0),"")</f>
        <v>0.67081788599169323</v>
      </c>
    </row>
    <row r="47" spans="1:24">
      <c r="A47" s="274">
        <v>20</v>
      </c>
      <c r="B47" s="187" t="str">
        <f>IFERROR(VLOOKUP($A47,'业绩进度排名-中间表'!$A$27:$AJ$973,COLUMN()+1,0),"")</f>
        <v>芶伟杰</v>
      </c>
      <c r="C47" s="187" t="str">
        <f>IFERROR(VLOOKUP($A47,'业绩进度排名-中间表'!$A$27:$AJ$973,COLUMN()+1,0),"")</f>
        <v>王娜组</v>
      </c>
      <c r="D47" s="187" t="str">
        <f>IFERROR(VLOOKUP($A47,'业绩进度排名-中间表'!$A$27:$AJ$973,COLUMN()+1,0),"")</f>
        <v>郑典英</v>
      </c>
      <c r="E47" s="275">
        <f>IFERROR(VLOOKUP($A47,'业绩进度排名-中间表'!$A$27:$AJ$973,COLUMN()+1,0),"")</f>
        <v>14.0752769959836</v>
      </c>
      <c r="F47" s="187">
        <f>IFERROR(VLOOKUP($A47,'业绩进度排名-中间表'!$A$27:$AJ$973,COLUMN()+1,0),"")</f>
        <v>15</v>
      </c>
      <c r="G47" s="276">
        <f>IFERROR(VLOOKUP($A47,'业绩进度排名-中间表'!$A$27:$AJ$973,COLUMN()+1,0),"")</f>
        <v>1.065698387625357</v>
      </c>
      <c r="H47" s="275">
        <f ca="1">IFERROR(VLOOKUP($A47,'业绩进度排名-中间表'!$A$27:$AJ$973,COLUMN()+1,0),"")</f>
        <v>11</v>
      </c>
      <c r="I47" s="187">
        <f ca="1">IFERROR(VLOOKUP($A47,'业绩进度排名-中间表'!$A$27:$AJ$973,COLUMN()+1,0),"")</f>
        <v>4</v>
      </c>
      <c r="J47" s="276"/>
      <c r="K47" s="276"/>
      <c r="L47" s="187"/>
      <c r="M47" s="187"/>
      <c r="N47" s="187"/>
      <c r="O47" s="187"/>
      <c r="P47" s="277">
        <f>IFERROR(VLOOKUP($A47,'业绩进度排名-中间表'!$A$27:$AJ$973,COLUMN()+1,0),"")</f>
        <v>9697.8658502326798</v>
      </c>
      <c r="Q47" s="277">
        <f>IFERROR(VLOOKUP($A47,'业绩进度排名-中间表'!$A$27:$AJ$973,COLUMN()+1,0),"")</f>
        <v>10387.369999999999</v>
      </c>
      <c r="R47" s="276">
        <f>IFERROR(VLOOKUP($A47,'业绩进度排名-中间表'!$A$27:$AJ$973,COLUMN()+1,0),"")</f>
        <v>1.0710985448154839</v>
      </c>
      <c r="S47" s="276">
        <f ca="1">IFERROR(VLOOKUP($A47,'业绩进度排名-中间表'!$A$27:$AJ$973,COLUMN()+1,0),"")</f>
        <v>0</v>
      </c>
      <c r="T47" s="187">
        <f ca="1">IFERROR(VLOOKUP($A47,'业绩进度排名-中间表'!$A$27:$AJ$973,COLUMN()+1,0),"")</f>
        <v>0</v>
      </c>
      <c r="U47" s="187">
        <f ca="1">IFERROR(VLOOKUP($A47,'业绩进度排名-中间表'!$A$27:$AJ$973,COLUMN()+1,0),"")</f>
        <v>0</v>
      </c>
      <c r="V47" s="277">
        <f>IFERROR(VLOOKUP($A47,'业绩进度排名-中间表'!$A$27:$AJ$973,COLUMN()+1,0),"")</f>
        <v>429987.92739586998</v>
      </c>
      <c r="W47" s="277">
        <f>IFERROR(VLOOKUP($A47,'业绩进度排名-中间表'!$A$27:$AJ$973,COLUMN()+1,0),"")</f>
        <v>437295</v>
      </c>
      <c r="X47" s="276">
        <f>IFERROR(VLOOKUP($A47,'业绩进度排名-中间表'!$A$27:$AJ$973,COLUMN()+1,0),"")</f>
        <v>1.0169936692138863</v>
      </c>
    </row>
    <row r="48" spans="1:24">
      <c r="A48" s="278">
        <v>21</v>
      </c>
      <c r="B48" s="279" t="str">
        <f>IFERROR(VLOOKUP($A48,'业绩进度排名-中间表'!$A$27:$AJ$973,COLUMN()+1,0),"")</f>
        <v>芶伟杰</v>
      </c>
      <c r="C48" s="279" t="str">
        <f>IFERROR(VLOOKUP($A48,'业绩进度排名-中间表'!$A$27:$AJ$973,COLUMN()+1,0),"")</f>
        <v>陈玉豪组</v>
      </c>
      <c r="D48" s="279" t="str">
        <f>IFERROR(VLOOKUP($A48,'业绩进度排名-中间表'!$A$27:$AJ$973,COLUMN()+1,0),"")</f>
        <v>陈玉豪</v>
      </c>
      <c r="E48" s="280">
        <f>IFERROR(VLOOKUP($A48,'业绩进度排名-中间表'!$A$27:$AJ$973,COLUMN()+1,0),"")</f>
        <v>14.120263513239699</v>
      </c>
      <c r="F48" s="279">
        <f>IFERROR(VLOOKUP($A48,'业绩进度排名-中间表'!$A$27:$AJ$973,COLUMN()+1,0),"")</f>
        <v>15</v>
      </c>
      <c r="G48" s="281">
        <f>IFERROR(VLOOKUP($A48,'业绩进度排名-中间表'!$A$27:$AJ$973,COLUMN()+1,0),"")</f>
        <v>1.0623031210384584</v>
      </c>
      <c r="H48" s="280">
        <f ca="1">IFERROR(VLOOKUP($A48,'业绩进度排名-中间表'!$A$27:$AJ$973,COLUMN()+1,0),"")</f>
        <v>8</v>
      </c>
      <c r="I48" s="279">
        <f ca="1">IFERROR(VLOOKUP($A48,'业绩进度排名-中间表'!$A$27:$AJ$973,COLUMN()+1,0),"")</f>
        <v>7</v>
      </c>
      <c r="J48" s="281"/>
      <c r="K48" s="281"/>
      <c r="L48" s="279"/>
      <c r="M48" s="279"/>
      <c r="N48" s="279"/>
      <c r="O48" s="279"/>
      <c r="P48" s="282">
        <f>IFERROR(VLOOKUP($A48,'业绩进度排名-中间表'!$A$27:$AJ$973,COLUMN()+1,0),"")</f>
        <v>9728.8615606221792</v>
      </c>
      <c r="Q48" s="282">
        <f>IFERROR(VLOOKUP($A48,'业绩进度排名-中间表'!$A$27:$AJ$973,COLUMN()+1,0),"")</f>
        <v>12475.004779999999</v>
      </c>
      <c r="R48" s="281">
        <f>IFERROR(VLOOKUP($A48,'业绩进度排名-中间表'!$A$27:$AJ$973,COLUMN()+1,0),"")</f>
        <v>1.2822676838668263</v>
      </c>
      <c r="S48" s="281">
        <f ca="1">IFERROR(VLOOKUP($A48,'业绩进度排名-中间表'!$A$27:$AJ$973,COLUMN()+1,0),"")</f>
        <v>0</v>
      </c>
      <c r="T48" s="279">
        <f ca="1">IFERROR(VLOOKUP($A48,'业绩进度排名-中间表'!$A$27:$AJ$973,COLUMN()+1,0),"")</f>
        <v>0</v>
      </c>
      <c r="U48" s="279">
        <f ca="1">IFERROR(VLOOKUP($A48,'业绩进度排名-中间表'!$A$27:$AJ$973,COLUMN()+1,0),"")</f>
        <v>0</v>
      </c>
      <c r="V48" s="282">
        <f>IFERROR(VLOOKUP($A48,'业绩进度排名-中间表'!$A$27:$AJ$973,COLUMN()+1,0),"")</f>
        <v>408729.97387054801</v>
      </c>
      <c r="W48" s="282">
        <f>IFERROR(VLOOKUP($A48,'业绩进度排名-中间表'!$A$27:$AJ$973,COLUMN()+1,0),"")</f>
        <v>247263</v>
      </c>
      <c r="X48" s="281">
        <f>IFERROR(VLOOKUP($A48,'业绩进度排名-中间表'!$A$27:$AJ$973,COLUMN()+1,0),"")</f>
        <v>0.60495440952982948</v>
      </c>
    </row>
    <row r="49" spans="1:24">
      <c r="A49" s="274">
        <v>22</v>
      </c>
      <c r="B49" s="187" t="str">
        <f>IFERROR(VLOOKUP($A49,'业绩进度排名-中间表'!$A$27:$AJ$973,COLUMN()+1,0),"")</f>
        <v>詹群</v>
      </c>
      <c r="C49" s="187" t="str">
        <f>IFERROR(VLOOKUP($A49,'业绩进度排名-中间表'!$A$27:$AJ$973,COLUMN()+1,0),"")</f>
        <v>王余组</v>
      </c>
      <c r="D49" s="187" t="str">
        <f>IFERROR(VLOOKUP($A49,'业绩进度排名-中间表'!$A$27:$AJ$973,COLUMN()+1,0),"")</f>
        <v>熊怡婉</v>
      </c>
      <c r="E49" s="275">
        <f>IFERROR(VLOOKUP($A49,'业绩进度排名-中间表'!$A$27:$AJ$973,COLUMN()+1,0),"")</f>
        <v>14.1241792073409</v>
      </c>
      <c r="F49" s="187">
        <f>IFERROR(VLOOKUP($A49,'业绩进度排名-中间表'!$A$27:$AJ$973,COLUMN()+1,0),"")</f>
        <v>15</v>
      </c>
      <c r="G49" s="276">
        <f>IFERROR(VLOOKUP($A49,'业绩进度排名-中间表'!$A$27:$AJ$973,COLUMN()+1,0),"")</f>
        <v>1.0620086151416077</v>
      </c>
      <c r="H49" s="275">
        <f ca="1">IFERROR(VLOOKUP($A49,'业绩进度排名-中间表'!$A$27:$AJ$973,COLUMN()+1,0),"")</f>
        <v>12</v>
      </c>
      <c r="I49" s="187">
        <f ca="1">IFERROR(VLOOKUP($A49,'业绩进度排名-中间表'!$A$27:$AJ$973,COLUMN()+1,0),"")</f>
        <v>3</v>
      </c>
      <c r="J49" s="276"/>
      <c r="K49" s="276"/>
      <c r="L49" s="187"/>
      <c r="M49" s="187"/>
      <c r="N49" s="187"/>
      <c r="O49" s="187"/>
      <c r="P49" s="277">
        <f>IFERROR(VLOOKUP($A49,'业绩进度排名-中间表'!$A$27:$AJ$973,COLUMN()+1,0),"")</f>
        <v>9731.5594738578493</v>
      </c>
      <c r="Q49" s="277">
        <f>IFERROR(VLOOKUP($A49,'业绩进度排名-中间表'!$A$27:$AJ$973,COLUMN()+1,0),"")</f>
        <v>16189.640000000001</v>
      </c>
      <c r="R49" s="276">
        <f>IFERROR(VLOOKUP($A49,'业绩进度排名-中间表'!$A$27:$AJ$973,COLUMN()+1,0),"")</f>
        <v>1.6636223663320013</v>
      </c>
      <c r="S49" s="276">
        <f ca="1">IFERROR(VLOOKUP($A49,'业绩进度排名-中间表'!$A$27:$AJ$973,COLUMN()+1,0),"")</f>
        <v>0</v>
      </c>
      <c r="T49" s="187">
        <f ca="1">IFERROR(VLOOKUP($A49,'业绩进度排名-中间表'!$A$27:$AJ$973,COLUMN()+1,0),"")</f>
        <v>0</v>
      </c>
      <c r="U49" s="187">
        <f ca="1">IFERROR(VLOOKUP($A49,'业绩进度排名-中间表'!$A$27:$AJ$973,COLUMN()+1,0),"")</f>
        <v>0</v>
      </c>
      <c r="V49" s="277">
        <f>IFERROR(VLOOKUP($A49,'业绩进度排名-中间表'!$A$27:$AJ$973,COLUMN()+1,0),"")</f>
        <v>423712.70183962502</v>
      </c>
      <c r="W49" s="277">
        <f>IFERROR(VLOOKUP($A49,'业绩进度排名-中间表'!$A$27:$AJ$973,COLUMN()+1,0),"")</f>
        <v>364501</v>
      </c>
      <c r="X49" s="276">
        <f>IFERROR(VLOOKUP($A49,'业绩进度排名-中间表'!$A$27:$AJ$973,COLUMN()+1,0),"")</f>
        <v>0.86025507004499335</v>
      </c>
    </row>
    <row r="50" spans="1:24">
      <c r="A50" s="278">
        <v>23</v>
      </c>
      <c r="B50" s="279" t="str">
        <f>IFERROR(VLOOKUP($A50,'业绩进度排名-中间表'!$A$27:$AJ$973,COLUMN()+1,0),"")</f>
        <v>赵帅朋</v>
      </c>
      <c r="C50" s="279" t="str">
        <f>IFERROR(VLOOKUP($A50,'业绩进度排名-中间表'!$A$27:$AJ$973,COLUMN()+1,0),"")</f>
        <v>刘宇超组</v>
      </c>
      <c r="D50" s="279" t="str">
        <f>IFERROR(VLOOKUP($A50,'业绩进度排名-中间表'!$A$27:$AJ$973,COLUMN()+1,0),"")</f>
        <v>陈凯亮</v>
      </c>
      <c r="E50" s="280">
        <f>IFERROR(VLOOKUP($A50,'业绩进度排名-中间表'!$A$27:$AJ$973,COLUMN()+1,0),"")</f>
        <v>14.439804081641</v>
      </c>
      <c r="F50" s="279">
        <f>IFERROR(VLOOKUP($A50,'业绩进度排名-中间表'!$A$27:$AJ$973,COLUMN()+1,0),"")</f>
        <v>15</v>
      </c>
      <c r="G50" s="281">
        <f>IFERROR(VLOOKUP($A50,'业绩进度排名-中间表'!$A$27:$AJ$973,COLUMN()+1,0),"")</f>
        <v>1.0387952575527837</v>
      </c>
      <c r="H50" s="280">
        <f ca="1">IFERROR(VLOOKUP($A50,'业绩进度排名-中间表'!$A$27:$AJ$973,COLUMN()+1,0),"")</f>
        <v>11</v>
      </c>
      <c r="I50" s="279">
        <f ca="1">IFERROR(VLOOKUP($A50,'业绩进度排名-中间表'!$A$27:$AJ$973,COLUMN()+1,0),"")</f>
        <v>4</v>
      </c>
      <c r="J50" s="281"/>
      <c r="K50" s="281"/>
      <c r="L50" s="279"/>
      <c r="M50" s="279"/>
      <c r="N50" s="279"/>
      <c r="O50" s="279"/>
      <c r="P50" s="282">
        <f>IFERROR(VLOOKUP($A50,'业绩进度排名-中间表'!$A$27:$AJ$973,COLUMN()+1,0),"")</f>
        <v>9949.0250122506204</v>
      </c>
      <c r="Q50" s="282">
        <f>IFERROR(VLOOKUP($A50,'业绩进度排名-中间表'!$A$27:$AJ$973,COLUMN()+1,0),"")</f>
        <v>15050.175718999999</v>
      </c>
      <c r="R50" s="281">
        <f>IFERROR(VLOOKUP($A50,'业绩进度排名-中间表'!$A$27:$AJ$973,COLUMN()+1,0),"")</f>
        <v>1.5127287046186066</v>
      </c>
      <c r="S50" s="281">
        <f ca="1">IFERROR(VLOOKUP($A50,'业绩进度排名-中间表'!$A$27:$AJ$973,COLUMN()+1,0),"")</f>
        <v>0</v>
      </c>
      <c r="T50" s="279">
        <f ca="1">IFERROR(VLOOKUP($A50,'业绩进度排名-中间表'!$A$27:$AJ$973,COLUMN()+1,0),"")</f>
        <v>0</v>
      </c>
      <c r="U50" s="279">
        <f ca="1">IFERROR(VLOOKUP($A50,'业绩进度排名-中间表'!$A$27:$AJ$973,COLUMN()+1,0),"")</f>
        <v>0</v>
      </c>
      <c r="V50" s="282">
        <f>IFERROR(VLOOKUP($A50,'业绩进度排名-中间表'!$A$27:$AJ$973,COLUMN()+1,0),"")</f>
        <v>247276.896240456</v>
      </c>
      <c r="W50" s="282">
        <f>IFERROR(VLOOKUP($A50,'业绩进度排名-中间表'!$A$27:$AJ$973,COLUMN()+1,0),"")</f>
        <v>209764</v>
      </c>
      <c r="X50" s="281">
        <f>IFERROR(VLOOKUP($A50,'业绩进度排名-中间表'!$A$27:$AJ$973,COLUMN()+1,0),"")</f>
        <v>0.84829599202030637</v>
      </c>
    </row>
    <row r="51" spans="1:24">
      <c r="A51" s="274">
        <v>24</v>
      </c>
      <c r="B51" s="187" t="str">
        <f>IFERROR(VLOOKUP($A51,'业绩进度排名-中间表'!$A$27:$AJ$973,COLUMN()+1,0),"")</f>
        <v>芶伟杰</v>
      </c>
      <c r="C51" s="187" t="str">
        <f>IFERROR(VLOOKUP($A51,'业绩进度排名-中间表'!$A$27:$AJ$973,COLUMN()+1,0),"")</f>
        <v>李新阳组</v>
      </c>
      <c r="D51" s="187" t="str">
        <f>IFERROR(VLOOKUP($A51,'业绩进度排名-中间表'!$A$27:$AJ$973,COLUMN()+1,0),"")</f>
        <v>李倩</v>
      </c>
      <c r="E51" s="275">
        <f>IFERROR(VLOOKUP($A51,'业绩进度排名-中间表'!$A$27:$AJ$973,COLUMN()+1,0),"")</f>
        <v>17.1690368191876</v>
      </c>
      <c r="F51" s="187">
        <f>IFERROR(VLOOKUP($A51,'业绩进度排名-中间表'!$A$27:$AJ$973,COLUMN()+1,0),"")</f>
        <v>15</v>
      </c>
      <c r="G51" s="276">
        <f>IFERROR(VLOOKUP($A51,'业绩进度排名-中间表'!$A$27:$AJ$973,COLUMN()+1,0),"")</f>
        <v>0.87366578323348054</v>
      </c>
      <c r="H51" s="275">
        <f ca="1">IFERROR(VLOOKUP($A51,'业绩进度排名-中间表'!$A$27:$AJ$973,COLUMN()+1,0),"")</f>
        <v>13</v>
      </c>
      <c r="I51" s="187">
        <f ca="1">IFERROR(VLOOKUP($A51,'业绩进度排名-中间表'!$A$27:$AJ$973,COLUMN()+1,0),"")</f>
        <v>2</v>
      </c>
      <c r="J51" s="276"/>
      <c r="K51" s="276"/>
      <c r="L51" s="187"/>
      <c r="M51" s="187"/>
      <c r="N51" s="187"/>
      <c r="O51" s="187"/>
      <c r="P51" s="277">
        <f>IFERROR(VLOOKUP($A51,'业绩进度排名-中间表'!$A$27:$AJ$973,COLUMN()+1,0),"")</f>
        <v>11829.466368420201</v>
      </c>
      <c r="Q51" s="277">
        <f>IFERROR(VLOOKUP($A51,'业绩进度排名-中间表'!$A$27:$AJ$973,COLUMN()+1,0),"")</f>
        <v>15014.571121000001</v>
      </c>
      <c r="R51" s="276">
        <f>IFERROR(VLOOKUP($A51,'业绩进度排名-中间表'!$A$27:$AJ$973,COLUMN()+1,0),"")</f>
        <v>1.2692517695542647</v>
      </c>
      <c r="S51" s="276">
        <f ca="1">IFERROR(VLOOKUP($A51,'业绩进度排名-中间表'!$A$27:$AJ$973,COLUMN()+1,0),"")</f>
        <v>0</v>
      </c>
      <c r="T51" s="187">
        <f ca="1">IFERROR(VLOOKUP($A51,'业绩进度排名-中间表'!$A$27:$AJ$973,COLUMN()+1,0),"")</f>
        <v>0</v>
      </c>
      <c r="U51" s="187">
        <f ca="1">IFERROR(VLOOKUP($A51,'业绩进度排名-中间表'!$A$27:$AJ$973,COLUMN()+1,0),"")</f>
        <v>0</v>
      </c>
      <c r="V51" s="277">
        <f>IFERROR(VLOOKUP($A51,'业绩进度排名-中间表'!$A$27:$AJ$973,COLUMN()+1,0),"")</f>
        <v>279976.01681717997</v>
      </c>
      <c r="W51" s="277">
        <f>IFERROR(VLOOKUP($A51,'业绩进度排名-中间表'!$A$27:$AJ$973,COLUMN()+1,0),"")</f>
        <v>466825</v>
      </c>
      <c r="X51" s="276">
        <f>IFERROR(VLOOKUP($A51,'业绩进度排名-中间表'!$A$27:$AJ$973,COLUMN()+1,0),"")</f>
        <v>1.6673749605661028</v>
      </c>
    </row>
    <row r="52" spans="1:24">
      <c r="A52" s="278">
        <v>25</v>
      </c>
      <c r="B52" s="279" t="str">
        <f>IFERROR(VLOOKUP($A52,'业绩进度排名-中间表'!$A$27:$AJ$973,COLUMN()+1,0),"")</f>
        <v>詹群</v>
      </c>
      <c r="C52" s="279" t="str">
        <f>IFERROR(VLOOKUP($A52,'业绩进度排名-中间表'!$A$27:$AJ$973,COLUMN()+1,0),"")</f>
        <v>石洁组</v>
      </c>
      <c r="D52" s="279" t="str">
        <f>IFERROR(VLOOKUP($A52,'业绩进度排名-中间表'!$A$27:$AJ$973,COLUMN()+1,0),"")</f>
        <v>周雪</v>
      </c>
      <c r="E52" s="280">
        <f>IFERROR(VLOOKUP($A52,'业绩进度排名-中间表'!$A$27:$AJ$973,COLUMN()+1,0),"")</f>
        <v>17.8388979042704</v>
      </c>
      <c r="F52" s="279">
        <f>IFERROR(VLOOKUP($A52,'业绩进度排名-中间表'!$A$27:$AJ$973,COLUMN()+1,0),"")</f>
        <v>15</v>
      </c>
      <c r="G52" s="281">
        <f>IFERROR(VLOOKUP($A52,'业绩进度排名-中间表'!$A$27:$AJ$973,COLUMN()+1,0),"")</f>
        <v>0.84085912036130861</v>
      </c>
      <c r="H52" s="280">
        <f ca="1">IFERROR(VLOOKUP($A52,'业绩进度排名-中间表'!$A$27:$AJ$973,COLUMN()+1,0),"")</f>
        <v>10</v>
      </c>
      <c r="I52" s="279">
        <f ca="1">IFERROR(VLOOKUP($A52,'业绩进度排名-中间表'!$A$27:$AJ$973,COLUMN()+1,0),"")</f>
        <v>5</v>
      </c>
      <c r="J52" s="281"/>
      <c r="K52" s="281"/>
      <c r="L52" s="279"/>
      <c r="M52" s="279"/>
      <c r="N52" s="279"/>
      <c r="O52" s="279"/>
      <c r="P52" s="282">
        <f>IFERROR(VLOOKUP($A52,'业绩进度排名-中间表'!$A$27:$AJ$973,COLUMN()+1,0),"")</f>
        <v>12291.000656042301</v>
      </c>
      <c r="Q52" s="282">
        <f>IFERROR(VLOOKUP($A52,'业绩进度排名-中间表'!$A$27:$AJ$973,COLUMN()+1,0),"")</f>
        <v>15078.73</v>
      </c>
      <c r="R52" s="281">
        <f>IFERROR(VLOOKUP($A52,'业绩进度排名-中间表'!$A$27:$AJ$973,COLUMN()+1,0),"")</f>
        <v>1.2268106089952278</v>
      </c>
      <c r="S52" s="281">
        <f ca="1">IFERROR(VLOOKUP($A52,'业绩进度排名-中间表'!$A$27:$AJ$973,COLUMN()+1,0),"")</f>
        <v>0</v>
      </c>
      <c r="T52" s="279">
        <f ca="1">IFERROR(VLOOKUP($A52,'业绩进度排名-中间表'!$A$27:$AJ$973,COLUMN()+1,0),"")</f>
        <v>0</v>
      </c>
      <c r="U52" s="279">
        <f ca="1">IFERROR(VLOOKUP($A52,'业绩进度排名-中间表'!$A$27:$AJ$973,COLUMN()+1,0),"")</f>
        <v>0</v>
      </c>
      <c r="V52" s="282">
        <f>IFERROR(VLOOKUP($A52,'业绩进度排名-中间表'!$A$27:$AJ$973,COLUMN()+1,0),"")</f>
        <v>333838.73389229301</v>
      </c>
      <c r="W52" s="282">
        <f>IFERROR(VLOOKUP($A52,'业绩进度排名-中间表'!$A$27:$AJ$973,COLUMN()+1,0),"")</f>
        <v>412118</v>
      </c>
      <c r="X52" s="281">
        <f>IFERROR(VLOOKUP($A52,'业绩进度排名-中间表'!$A$27:$AJ$973,COLUMN()+1,0),"")</f>
        <v>1.2344822759031981</v>
      </c>
    </row>
    <row r="53" spans="1:24">
      <c r="A53" s="274">
        <v>26</v>
      </c>
      <c r="B53" s="187" t="str">
        <f>IFERROR(VLOOKUP($A53,'业绩进度排名-中间表'!$A$27:$AJ$973,COLUMN()+1,0),"")</f>
        <v>芶伟杰</v>
      </c>
      <c r="C53" s="187" t="str">
        <f>IFERROR(VLOOKUP($A53,'业绩进度排名-中间表'!$A$27:$AJ$973,COLUMN()+1,0),"")</f>
        <v>王娜组</v>
      </c>
      <c r="D53" s="187" t="str">
        <f>IFERROR(VLOOKUP($A53,'业绩进度排名-中间表'!$A$27:$AJ$973,COLUMN()+1,0),"")</f>
        <v>胡丝雨</v>
      </c>
      <c r="E53" s="275">
        <f>IFERROR(VLOOKUP($A53,'业绩进度排名-中间表'!$A$27:$AJ$973,COLUMN()+1,0),"")</f>
        <v>10.6407725424435</v>
      </c>
      <c r="F53" s="187">
        <f>IFERROR(VLOOKUP($A53,'业绩进度排名-中间表'!$A$27:$AJ$973,COLUMN()+1,0),"")</f>
        <v>14</v>
      </c>
      <c r="G53" s="276">
        <f>IFERROR(VLOOKUP($A53,'业绩进度排名-中间表'!$A$27:$AJ$973,COLUMN()+1,0),"")</f>
        <v>1.3156939446038662</v>
      </c>
      <c r="H53" s="275">
        <f ca="1">IFERROR(VLOOKUP($A53,'业绩进度排名-中间表'!$A$27:$AJ$973,COLUMN()+1,0),"")</f>
        <v>11</v>
      </c>
      <c r="I53" s="187">
        <f ca="1">IFERROR(VLOOKUP($A53,'业绩进度排名-中间表'!$A$27:$AJ$973,COLUMN()+1,0),"")</f>
        <v>3</v>
      </c>
      <c r="J53" s="276"/>
      <c r="K53" s="276"/>
      <c r="L53" s="187"/>
      <c r="M53" s="187"/>
      <c r="N53" s="187"/>
      <c r="O53" s="187"/>
      <c r="P53" s="277">
        <f>IFERROR(VLOOKUP($A53,'业绩进度排名-中间表'!$A$27:$AJ$973,COLUMN()+1,0),"")</f>
        <v>7331.4922817435399</v>
      </c>
      <c r="Q53" s="277">
        <f>IFERROR(VLOOKUP($A53,'业绩进度排名-中间表'!$A$27:$AJ$973,COLUMN()+1,0),"")</f>
        <v>13028.4</v>
      </c>
      <c r="R53" s="276">
        <f>IFERROR(VLOOKUP($A53,'业绩进度排名-中间表'!$A$27:$AJ$973,COLUMN()+1,0),"")</f>
        <v>1.7770461318553894</v>
      </c>
      <c r="S53" s="276">
        <f ca="1">IFERROR(VLOOKUP($A53,'业绩进度排名-中间表'!$A$27:$AJ$973,COLUMN()+1,0),"")</f>
        <v>0</v>
      </c>
      <c r="T53" s="187">
        <f ca="1">IFERROR(VLOOKUP($A53,'业绩进度排名-中间表'!$A$27:$AJ$973,COLUMN()+1,0),"")</f>
        <v>0</v>
      </c>
      <c r="U53" s="187">
        <f ca="1">IFERROR(VLOOKUP($A53,'业绩进度排名-中间表'!$A$27:$AJ$973,COLUMN()+1,0),"")</f>
        <v>0</v>
      </c>
      <c r="V53" s="277">
        <f>IFERROR(VLOOKUP($A53,'业绩进度排名-中间表'!$A$27:$AJ$973,COLUMN()+1,0),"")</f>
        <v>392857.49054602702</v>
      </c>
      <c r="W53" s="277">
        <f>IFERROR(VLOOKUP($A53,'业绩进度排名-中间表'!$A$27:$AJ$973,COLUMN()+1,0),"")</f>
        <v>347879</v>
      </c>
      <c r="X53" s="276">
        <f>IFERROR(VLOOKUP($A53,'业绩进度排名-中间表'!$A$27:$AJ$973,COLUMN()+1,0),"")</f>
        <v>0.88550939811911933</v>
      </c>
    </row>
    <row r="54" spans="1:24">
      <c r="A54" s="278">
        <v>27</v>
      </c>
      <c r="B54" s="279" t="str">
        <f>IFERROR(VLOOKUP($A54,'业绩进度排名-中间表'!$A$27:$AJ$973,COLUMN()+1,0),"")</f>
        <v>詹群</v>
      </c>
      <c r="C54" s="279" t="str">
        <f>IFERROR(VLOOKUP($A54,'业绩进度排名-中间表'!$A$27:$AJ$973,COLUMN()+1,0),"")</f>
        <v>黄瑶组</v>
      </c>
      <c r="D54" s="279" t="str">
        <f>IFERROR(VLOOKUP($A54,'业绩进度排名-中间表'!$A$27:$AJ$973,COLUMN()+1,0),"")</f>
        <v>廖杨</v>
      </c>
      <c r="E54" s="280">
        <f>IFERROR(VLOOKUP($A54,'业绩进度排名-中间表'!$A$27:$AJ$973,COLUMN()+1,0),"")</f>
        <v>16.749350299777898</v>
      </c>
      <c r="F54" s="279">
        <f>IFERROR(VLOOKUP($A54,'业绩进度排名-中间表'!$A$27:$AJ$973,COLUMN()+1,0),"")</f>
        <v>14</v>
      </c>
      <c r="G54" s="281">
        <f>IFERROR(VLOOKUP($A54,'业绩进度排名-中间表'!$A$27:$AJ$973,COLUMN()+1,0),"")</f>
        <v>0.83585331666181972</v>
      </c>
      <c r="H54" s="280">
        <f ca="1">IFERROR(VLOOKUP($A54,'业绩进度排名-中间表'!$A$27:$AJ$973,COLUMN()+1,0),"")</f>
        <v>12</v>
      </c>
      <c r="I54" s="279">
        <f ca="1">IFERROR(VLOOKUP($A54,'业绩进度排名-中间表'!$A$27:$AJ$973,COLUMN()+1,0),"")</f>
        <v>2</v>
      </c>
      <c r="J54" s="281"/>
      <c r="K54" s="281"/>
      <c r="L54" s="279"/>
      <c r="M54" s="279"/>
      <c r="N54" s="279"/>
      <c r="O54" s="279"/>
      <c r="P54" s="282">
        <f>IFERROR(VLOOKUP($A54,'业绩进度排名-中间表'!$A$27:$AJ$973,COLUMN()+1,0),"")</f>
        <v>11540.302356546999</v>
      </c>
      <c r="Q54" s="282">
        <f>IFERROR(VLOOKUP($A54,'业绩进度排名-中间表'!$A$27:$AJ$973,COLUMN()+1,0),"")</f>
        <v>12927.35979</v>
      </c>
      <c r="R54" s="281">
        <f>IFERROR(VLOOKUP($A54,'业绩进度排名-中间表'!$A$27:$AJ$973,COLUMN()+1,0),"")</f>
        <v>1.1201924690184657</v>
      </c>
      <c r="S54" s="281">
        <f ca="1">IFERROR(VLOOKUP($A54,'业绩进度排名-中间表'!$A$27:$AJ$973,COLUMN()+1,0),"")</f>
        <v>0</v>
      </c>
      <c r="T54" s="279">
        <f ca="1">IFERROR(VLOOKUP($A54,'业绩进度排名-中间表'!$A$27:$AJ$973,COLUMN()+1,0),"")</f>
        <v>0</v>
      </c>
      <c r="U54" s="279">
        <f ca="1">IFERROR(VLOOKUP($A54,'业绩进度排名-中间表'!$A$27:$AJ$973,COLUMN()+1,0),"")</f>
        <v>0</v>
      </c>
      <c r="V54" s="282">
        <f>IFERROR(VLOOKUP($A54,'业绩进度排名-中间表'!$A$27:$AJ$973,COLUMN()+1,0),"")</f>
        <v>333328.23667008698</v>
      </c>
      <c r="W54" s="282">
        <f>IFERROR(VLOOKUP($A54,'业绩进度排名-中间表'!$A$27:$AJ$973,COLUMN()+1,0),"")</f>
        <v>352415</v>
      </c>
      <c r="X54" s="281">
        <f>IFERROR(VLOOKUP($A54,'业绩进度排名-中间表'!$A$27:$AJ$973,COLUMN()+1,0),"")</f>
        <v>1.0572611655123723</v>
      </c>
    </row>
    <row r="55" spans="1:24">
      <c r="A55" s="274">
        <v>28</v>
      </c>
      <c r="B55" s="187" t="str">
        <f>IFERROR(VLOOKUP($A55,'业绩进度排名-中间表'!$A$27:$AJ$973,COLUMN()+1,0),"")</f>
        <v>芶伟杰</v>
      </c>
      <c r="C55" s="187" t="str">
        <f>IFERROR(VLOOKUP($A55,'业绩进度排名-中间表'!$A$27:$AJ$973,COLUMN()+1,0),"")</f>
        <v>李珊珊组</v>
      </c>
      <c r="D55" s="187" t="str">
        <f>IFERROR(VLOOKUP($A55,'业绩进度排名-中间表'!$A$27:$AJ$973,COLUMN()+1,0),"")</f>
        <v>胡振华</v>
      </c>
      <c r="E55" s="275">
        <f>IFERROR(VLOOKUP($A55,'业绩进度排名-中间表'!$A$27:$AJ$973,COLUMN()+1,0),"")</f>
        <v>17.460041478029201</v>
      </c>
      <c r="F55" s="187">
        <f>IFERROR(VLOOKUP($A55,'业绩进度排名-中间表'!$A$27:$AJ$973,COLUMN()+1,0),"")</f>
        <v>14</v>
      </c>
      <c r="G55" s="276">
        <f>IFERROR(VLOOKUP($A55,'业绩进度排名-中间表'!$A$27:$AJ$973,COLUMN()+1,0),"")</f>
        <v>0.80183085576382307</v>
      </c>
      <c r="H55" s="275">
        <f ca="1">IFERROR(VLOOKUP($A55,'业绩进度排名-中间表'!$A$27:$AJ$973,COLUMN()+1,0),"")</f>
        <v>13</v>
      </c>
      <c r="I55" s="187">
        <f ca="1">IFERROR(VLOOKUP($A55,'业绩进度排名-中间表'!$A$27:$AJ$973,COLUMN()+1,0),"")</f>
        <v>1</v>
      </c>
      <c r="J55" s="276"/>
      <c r="K55" s="276"/>
      <c r="L55" s="187"/>
      <c r="M55" s="187"/>
      <c r="N55" s="187"/>
      <c r="O55" s="187"/>
      <c r="P55" s="277">
        <f>IFERROR(VLOOKUP($A55,'业绩进度排名-中间表'!$A$27:$AJ$973,COLUMN()+1,0),"")</f>
        <v>12029.968578362101</v>
      </c>
      <c r="Q55" s="277">
        <f>IFERROR(VLOOKUP($A55,'业绩进度排名-中间表'!$A$27:$AJ$973,COLUMN()+1,0),"")</f>
        <v>14355.242704</v>
      </c>
      <c r="R55" s="276">
        <f>IFERROR(VLOOKUP($A55,'业绩进度排名-中间表'!$A$27:$AJ$973,COLUMN()+1,0),"")</f>
        <v>1.1932901246159771</v>
      </c>
      <c r="S55" s="276">
        <f ca="1">IFERROR(VLOOKUP($A55,'业绩进度排名-中间表'!$A$27:$AJ$973,COLUMN()+1,0),"")</f>
        <v>0</v>
      </c>
      <c r="T55" s="187">
        <f ca="1">IFERROR(VLOOKUP($A55,'业绩进度排名-中间表'!$A$27:$AJ$973,COLUMN()+1,0),"")</f>
        <v>0</v>
      </c>
      <c r="U55" s="187">
        <f ca="1">IFERROR(VLOOKUP($A55,'业绩进度排名-中间表'!$A$27:$AJ$973,COLUMN()+1,0),"")</f>
        <v>0</v>
      </c>
      <c r="V55" s="277">
        <f>IFERROR(VLOOKUP($A55,'业绩进度排名-中间表'!$A$27:$AJ$973,COLUMN()+1,0),"")</f>
        <v>518327.37053287402</v>
      </c>
      <c r="W55" s="277">
        <f>IFERROR(VLOOKUP($A55,'业绩进度排名-中间表'!$A$27:$AJ$973,COLUMN()+1,0),"")</f>
        <v>375388</v>
      </c>
      <c r="X55" s="276">
        <f>IFERROR(VLOOKUP($A55,'业绩进度排名-中间表'!$A$27:$AJ$973,COLUMN()+1,0),"")</f>
        <v>0.7242295532533366</v>
      </c>
    </row>
    <row r="56" spans="1:24">
      <c r="A56" s="278">
        <v>29</v>
      </c>
      <c r="B56" s="279" t="str">
        <f>IFERROR(VLOOKUP($A56,'业绩进度排名-中间表'!$A$27:$AJ$973,COLUMN()+1,0),"")</f>
        <v>芶伟杰</v>
      </c>
      <c r="C56" s="279" t="str">
        <f>IFERROR(VLOOKUP($A56,'业绩进度排名-中间表'!$A$27:$AJ$973,COLUMN()+1,0),"")</f>
        <v>王娜组</v>
      </c>
      <c r="D56" s="279" t="str">
        <f>IFERROR(VLOOKUP($A56,'业绩进度排名-中间表'!$A$27:$AJ$973,COLUMN()+1,0),"")</f>
        <v>王娜</v>
      </c>
      <c r="E56" s="280">
        <f>IFERROR(VLOOKUP($A56,'业绩进度排名-中间表'!$A$27:$AJ$973,COLUMN()+1,0),"")</f>
        <v>3.53207268960736</v>
      </c>
      <c r="F56" s="279">
        <f>IFERROR(VLOOKUP($A56,'业绩进度排名-中间表'!$A$27:$AJ$973,COLUMN()+1,0),"")</f>
        <v>13</v>
      </c>
      <c r="G56" s="281">
        <f>IFERROR(VLOOKUP($A56,'业绩进度排名-中间表'!$A$27:$AJ$973,COLUMN()+1,0),"")</f>
        <v>3.6805584546010954</v>
      </c>
      <c r="H56" s="280">
        <f ca="1">IFERROR(VLOOKUP($A56,'业绩进度排名-中间表'!$A$27:$AJ$973,COLUMN()+1,0),"")</f>
        <v>10</v>
      </c>
      <c r="I56" s="279">
        <f ca="1">IFERROR(VLOOKUP($A56,'业绩进度排名-中间表'!$A$27:$AJ$973,COLUMN()+1,0),"")</f>
        <v>3</v>
      </c>
      <c r="J56" s="281"/>
      <c r="K56" s="281"/>
      <c r="L56" s="279"/>
      <c r="M56" s="279"/>
      <c r="N56" s="279"/>
      <c r="O56" s="279"/>
      <c r="P56" s="282">
        <f>IFERROR(VLOOKUP($A56,'业绩进度排名-中间表'!$A$27:$AJ$973,COLUMN()+1,0),"")</f>
        <v>2433.59808313947</v>
      </c>
      <c r="Q56" s="282">
        <f>IFERROR(VLOOKUP($A56,'业绩进度排名-中间表'!$A$27:$AJ$973,COLUMN()+1,0),"")</f>
        <v>7224.3663419999993</v>
      </c>
      <c r="R56" s="281">
        <f>IFERROR(VLOOKUP($A56,'业绩进度排名-中间表'!$A$27:$AJ$973,COLUMN()+1,0),"")</f>
        <v>2.9685946878624203</v>
      </c>
      <c r="S56" s="281">
        <f ca="1">IFERROR(VLOOKUP($A56,'业绩进度排名-中间表'!$A$27:$AJ$973,COLUMN()+1,0),"")</f>
        <v>0</v>
      </c>
      <c r="T56" s="279">
        <f ca="1">IFERROR(VLOOKUP($A56,'业绩进度排名-中间表'!$A$27:$AJ$973,COLUMN()+1,0),"")</f>
        <v>0</v>
      </c>
      <c r="U56" s="279">
        <f ca="1">IFERROR(VLOOKUP($A56,'业绩进度排名-中间表'!$A$27:$AJ$973,COLUMN()+1,0),"")</f>
        <v>2</v>
      </c>
      <c r="V56" s="282">
        <f>IFERROR(VLOOKUP($A56,'业绩进度排名-中间表'!$A$27:$AJ$973,COLUMN()+1,0),"")</f>
        <v>46976.318537868603</v>
      </c>
      <c r="W56" s="282">
        <f>IFERROR(VLOOKUP($A56,'业绩进度排名-中间表'!$A$27:$AJ$973,COLUMN()+1,0),"")</f>
        <v>32873</v>
      </c>
      <c r="X56" s="281">
        <f>IFERROR(VLOOKUP($A56,'业绩进度排名-中间表'!$A$27:$AJ$973,COLUMN()+1,0),"")</f>
        <v>0.69977812274711093</v>
      </c>
    </row>
    <row r="57" spans="1:24">
      <c r="A57" s="274">
        <v>30</v>
      </c>
      <c r="B57" s="187" t="str">
        <f>IFERROR(VLOOKUP($A57,'业绩进度排名-中间表'!$A$27:$AJ$973,COLUMN()+1,0),"")</f>
        <v>詹群</v>
      </c>
      <c r="C57" s="187" t="str">
        <f>IFERROR(VLOOKUP($A57,'业绩进度排名-中间表'!$A$27:$AJ$973,COLUMN()+1,0),"")</f>
        <v>黄瑶组</v>
      </c>
      <c r="D57" s="187" t="str">
        <f>IFERROR(VLOOKUP($A57,'业绩进度排名-中间表'!$A$27:$AJ$973,COLUMN()+1,0),"")</f>
        <v>刘乐1</v>
      </c>
      <c r="E57" s="275">
        <f>IFERROR(VLOOKUP($A57,'业绩进度排名-中间表'!$A$27:$AJ$973,COLUMN()+1,0),"")</f>
        <v>6.5496306753404196</v>
      </c>
      <c r="F57" s="187">
        <f>IFERROR(VLOOKUP($A57,'业绩进度排名-中间表'!$A$27:$AJ$973,COLUMN()+1,0),"")</f>
        <v>13</v>
      </c>
      <c r="G57" s="276">
        <f>IFERROR(VLOOKUP($A57,'业绩进度排名-中间表'!$A$27:$AJ$973,COLUMN()+1,0),"")</f>
        <v>1.984844740779879</v>
      </c>
      <c r="H57" s="275">
        <f ca="1">IFERROR(VLOOKUP($A57,'业绩进度排名-中间表'!$A$27:$AJ$973,COLUMN()+1,0),"")</f>
        <v>13</v>
      </c>
      <c r="I57" s="187">
        <f ca="1">IFERROR(VLOOKUP($A57,'业绩进度排名-中间表'!$A$27:$AJ$973,COLUMN()+1,0),"")</f>
        <v>0</v>
      </c>
      <c r="J57" s="276"/>
      <c r="K57" s="276"/>
      <c r="L57" s="187"/>
      <c r="M57" s="187"/>
      <c r="N57" s="187"/>
      <c r="O57" s="187"/>
      <c r="P57" s="277">
        <f>IFERROR(VLOOKUP($A57,'业绩进度排名-中间表'!$A$27:$AJ$973,COLUMN()+1,0),"")</f>
        <v>4512.69553530955</v>
      </c>
      <c r="Q57" s="277">
        <f>IFERROR(VLOOKUP($A57,'业绩进度排名-中间表'!$A$27:$AJ$973,COLUMN()+1,0),"")</f>
        <v>11856.882496</v>
      </c>
      <c r="R57" s="276">
        <f>IFERROR(VLOOKUP($A57,'业绩进度排名-中间表'!$A$27:$AJ$973,COLUMN()+1,0),"")</f>
        <v>2.6274501355621975</v>
      </c>
      <c r="S57" s="276">
        <f ca="1">IFERROR(VLOOKUP($A57,'业绩进度排名-中间表'!$A$27:$AJ$973,COLUMN()+1,0),"")</f>
        <v>0</v>
      </c>
      <c r="T57" s="187">
        <f ca="1">IFERROR(VLOOKUP($A57,'业绩进度排名-中间表'!$A$27:$AJ$973,COLUMN()+1,0),"")</f>
        <v>0</v>
      </c>
      <c r="U57" s="187">
        <f ca="1">IFERROR(VLOOKUP($A57,'业绩进度排名-中间表'!$A$27:$AJ$973,COLUMN()+1,0),"")</f>
        <v>0</v>
      </c>
      <c r="V57" s="277">
        <f>IFERROR(VLOOKUP($A57,'业绩进度排名-中间表'!$A$27:$AJ$973,COLUMN()+1,0),"")</f>
        <v>188761.01806774299</v>
      </c>
      <c r="W57" s="277">
        <f>IFERROR(VLOOKUP($A57,'业绩进度排名-中间表'!$A$27:$AJ$973,COLUMN()+1,0),"")</f>
        <v>175612</v>
      </c>
      <c r="X57" s="276">
        <f>IFERROR(VLOOKUP($A57,'业绩进度排名-中间表'!$A$27:$AJ$973,COLUMN()+1,0),"")</f>
        <v>0.93034039441859739</v>
      </c>
    </row>
    <row r="58" spans="1:24">
      <c r="A58" s="278">
        <v>31</v>
      </c>
      <c r="B58" s="279" t="str">
        <f>IFERROR(VLOOKUP($A58,'业绩进度排名-中间表'!$A$27:$AJ$973,COLUMN()+1,0),"")</f>
        <v>赵帅朋</v>
      </c>
      <c r="C58" s="279" t="str">
        <f>IFERROR(VLOOKUP($A58,'业绩进度排名-中间表'!$A$27:$AJ$973,COLUMN()+1,0),"")</f>
        <v>张倩倩组</v>
      </c>
      <c r="D58" s="279" t="str">
        <f>IFERROR(VLOOKUP($A58,'业绩进度排名-中间表'!$A$27:$AJ$973,COLUMN()+1,0),"")</f>
        <v>彭可云</v>
      </c>
      <c r="E58" s="280">
        <f>IFERROR(VLOOKUP($A58,'业绩进度排名-中间表'!$A$27:$AJ$973,COLUMN()+1,0),"")</f>
        <v>16.820173316967601</v>
      </c>
      <c r="F58" s="279">
        <f>IFERROR(VLOOKUP($A58,'业绩进度排名-中间表'!$A$27:$AJ$973,COLUMN()+1,0),"")</f>
        <v>13</v>
      </c>
      <c r="G58" s="281">
        <f>IFERROR(VLOOKUP($A58,'业绩进度排名-中间表'!$A$27:$AJ$973,COLUMN()+1,0),"")</f>
        <v>0.77288145342034353</v>
      </c>
      <c r="H58" s="280">
        <f ca="1">IFERROR(VLOOKUP($A58,'业绩进度排名-中间表'!$A$27:$AJ$973,COLUMN()+1,0),"")</f>
        <v>10</v>
      </c>
      <c r="I58" s="279">
        <f ca="1">IFERROR(VLOOKUP($A58,'业绩进度排名-中间表'!$A$27:$AJ$973,COLUMN()+1,0),"")</f>
        <v>3</v>
      </c>
      <c r="J58" s="281"/>
      <c r="K58" s="281"/>
      <c r="L58" s="279"/>
      <c r="M58" s="279"/>
      <c r="N58" s="279"/>
      <c r="O58" s="279"/>
      <c r="P58" s="282">
        <f>IFERROR(VLOOKUP($A58,'业绩进度排名-中间表'!$A$27:$AJ$973,COLUMN()+1,0),"")</f>
        <v>11589.0994153907</v>
      </c>
      <c r="Q58" s="282">
        <f>IFERROR(VLOOKUP($A58,'业绩进度排名-中间表'!$A$27:$AJ$973,COLUMN()+1,0),"")</f>
        <v>14264.075811999999</v>
      </c>
      <c r="R58" s="281">
        <f>IFERROR(VLOOKUP($A58,'业绩进度排名-中间表'!$A$27:$AJ$973,COLUMN()+1,0),"")</f>
        <v>1.230818314756783</v>
      </c>
      <c r="S58" s="281">
        <f ca="1">IFERROR(VLOOKUP($A58,'业绩进度排名-中间表'!$A$27:$AJ$973,COLUMN()+1,0),"")</f>
        <v>0</v>
      </c>
      <c r="T58" s="279">
        <f ca="1">IFERROR(VLOOKUP($A58,'业绩进度排名-中间表'!$A$27:$AJ$973,COLUMN()+1,0),"")</f>
        <v>0</v>
      </c>
      <c r="U58" s="279">
        <f ca="1">IFERROR(VLOOKUP($A58,'业绩进度排名-中间表'!$A$27:$AJ$973,COLUMN()+1,0),"")</f>
        <v>1</v>
      </c>
      <c r="V58" s="282">
        <f>IFERROR(VLOOKUP($A58,'业绩进度排名-中间表'!$A$27:$AJ$973,COLUMN()+1,0),"")</f>
        <v>379835.69558831002</v>
      </c>
      <c r="W58" s="282">
        <f>IFERROR(VLOOKUP($A58,'业绩进度排名-中间表'!$A$27:$AJ$973,COLUMN()+1,0),"")</f>
        <v>320055</v>
      </c>
      <c r="X58" s="281">
        <f>IFERROR(VLOOKUP($A58,'业绩进度排名-中间表'!$A$27:$AJ$973,COLUMN()+1,0),"")</f>
        <v>0.84261432960975813</v>
      </c>
    </row>
    <row r="59" spans="1:24">
      <c r="A59" s="274">
        <v>32</v>
      </c>
      <c r="B59" s="187" t="str">
        <f>IFERROR(VLOOKUP($A59,'业绩进度排名-中间表'!$A$27:$AJ$973,COLUMN()+1,0),"")</f>
        <v>詹群</v>
      </c>
      <c r="C59" s="187" t="str">
        <f>IFERROR(VLOOKUP($A59,'业绩进度排名-中间表'!$A$27:$AJ$973,COLUMN()+1,0),"")</f>
        <v>石洁组</v>
      </c>
      <c r="D59" s="187" t="str">
        <f>IFERROR(VLOOKUP($A59,'业绩进度排名-中间表'!$A$27:$AJ$973,COLUMN()+1,0),"")</f>
        <v>王荧琪</v>
      </c>
      <c r="E59" s="275">
        <f>IFERROR(VLOOKUP($A59,'业绩进度排名-中间表'!$A$27:$AJ$973,COLUMN()+1,0),"")</f>
        <v>16.9199606330249</v>
      </c>
      <c r="F59" s="187">
        <f>IFERROR(VLOOKUP($A59,'业绩进度排名-中间表'!$A$27:$AJ$973,COLUMN()+1,0),"")</f>
        <v>13</v>
      </c>
      <c r="G59" s="276">
        <f>IFERROR(VLOOKUP($A59,'业绩进度排名-中间表'!$A$27:$AJ$973,COLUMN()+1,0),"")</f>
        <v>0.76832330062436438</v>
      </c>
      <c r="H59" s="275">
        <f ca="1">IFERROR(VLOOKUP($A59,'业绩进度排名-中间表'!$A$27:$AJ$973,COLUMN()+1,0),"")</f>
        <v>10</v>
      </c>
      <c r="I59" s="187">
        <f ca="1">IFERROR(VLOOKUP($A59,'业绩进度排名-中间表'!$A$27:$AJ$973,COLUMN()+1,0),"")</f>
        <v>3</v>
      </c>
      <c r="J59" s="276"/>
      <c r="K59" s="276"/>
      <c r="L59" s="187"/>
      <c r="M59" s="187"/>
      <c r="N59" s="187"/>
      <c r="O59" s="187"/>
      <c r="P59" s="277">
        <f>IFERROR(VLOOKUP($A59,'业绩进度排名-中间表'!$A$27:$AJ$973,COLUMN()+1,0),"")</f>
        <v>11657.8528761542</v>
      </c>
      <c r="Q59" s="277">
        <f>IFERROR(VLOOKUP($A59,'业绩进度排名-中间表'!$A$27:$AJ$973,COLUMN()+1,0),"")</f>
        <v>13964.47</v>
      </c>
      <c r="R59" s="276">
        <f>IFERROR(VLOOKUP($A59,'业绩进度排名-中间表'!$A$27:$AJ$973,COLUMN()+1,0),"")</f>
        <v>1.1978595156715279</v>
      </c>
      <c r="S59" s="276">
        <f ca="1">IFERROR(VLOOKUP($A59,'业绩进度排名-中间表'!$A$27:$AJ$973,COLUMN()+1,0),"")</f>
        <v>0</v>
      </c>
      <c r="T59" s="187">
        <f ca="1">IFERROR(VLOOKUP($A59,'业绩进度排名-中间表'!$A$27:$AJ$973,COLUMN()+1,0),"")</f>
        <v>0</v>
      </c>
      <c r="U59" s="187">
        <f ca="1">IFERROR(VLOOKUP($A59,'业绩进度排名-中间表'!$A$27:$AJ$973,COLUMN()+1,0),"")</f>
        <v>0</v>
      </c>
      <c r="V59" s="277">
        <f>IFERROR(VLOOKUP($A59,'业绩进度排名-中间表'!$A$27:$AJ$973,COLUMN()+1,0),"")</f>
        <v>460367.73937259801</v>
      </c>
      <c r="W59" s="277">
        <f>IFERROR(VLOOKUP($A59,'业绩进度排名-中间表'!$A$27:$AJ$973,COLUMN()+1,0),"")</f>
        <v>399612</v>
      </c>
      <c r="X59" s="276">
        <f>IFERROR(VLOOKUP($A59,'业绩进度排名-中间表'!$A$27:$AJ$973,COLUMN()+1,0),"")</f>
        <v>0.86802780869181317</v>
      </c>
    </row>
    <row r="60" spans="1:24">
      <c r="A60" s="278">
        <v>33</v>
      </c>
      <c r="B60" s="279" t="str">
        <f>IFERROR(VLOOKUP($A60,'业绩进度排名-中间表'!$A$27:$AJ$973,COLUMN()+1,0),"")</f>
        <v>芶伟杰</v>
      </c>
      <c r="C60" s="279" t="str">
        <f>IFERROR(VLOOKUP($A60,'业绩进度排名-中间表'!$A$27:$AJ$973,COLUMN()+1,0),"")</f>
        <v>陈鹏组</v>
      </c>
      <c r="D60" s="279" t="str">
        <f>IFERROR(VLOOKUP($A60,'业绩进度排名-中间表'!$A$27:$AJ$973,COLUMN()+1,0),"")</f>
        <v>唐诗雨1</v>
      </c>
      <c r="E60" s="280">
        <f>IFERROR(VLOOKUP($A60,'业绩进度排名-中间表'!$A$27:$AJ$973,COLUMN()+1,0),"")</f>
        <v>19.3985558842055</v>
      </c>
      <c r="F60" s="279">
        <f>IFERROR(VLOOKUP($A60,'业绩进度排名-中间表'!$A$27:$AJ$973,COLUMN()+1,0),"")</f>
        <v>13</v>
      </c>
      <c r="G60" s="281">
        <f>IFERROR(VLOOKUP($A60,'业绩进度排名-中间表'!$A$27:$AJ$973,COLUMN()+1,0),"")</f>
        <v>0.67015297827322973</v>
      </c>
      <c r="H60" s="280">
        <f ca="1">IFERROR(VLOOKUP($A60,'业绩进度排名-中间表'!$A$27:$AJ$973,COLUMN()+1,0),"")</f>
        <v>10</v>
      </c>
      <c r="I60" s="279">
        <f ca="1">IFERROR(VLOOKUP($A60,'业绩进度排名-中间表'!$A$27:$AJ$973,COLUMN()+1,0),"")</f>
        <v>3</v>
      </c>
      <c r="J60" s="281"/>
      <c r="K60" s="281"/>
      <c r="L60" s="279"/>
      <c r="M60" s="279"/>
      <c r="N60" s="279"/>
      <c r="O60" s="279"/>
      <c r="P60" s="282">
        <f>IFERROR(VLOOKUP($A60,'业绩进度排名-中间表'!$A$27:$AJ$973,COLUMN()+1,0),"")</f>
        <v>13365.605004217599</v>
      </c>
      <c r="Q60" s="282">
        <f>IFERROR(VLOOKUP($A60,'业绩进度排名-中间表'!$A$27:$AJ$973,COLUMN()+1,0),"")</f>
        <v>9489.1737479999993</v>
      </c>
      <c r="R60" s="281">
        <f>IFERROR(VLOOKUP($A60,'业绩进度排名-中间表'!$A$27:$AJ$973,COLUMN()+1,0),"")</f>
        <v>0.70996963811257563</v>
      </c>
      <c r="S60" s="281">
        <f ca="1">IFERROR(VLOOKUP($A60,'业绩进度排名-中间表'!$A$27:$AJ$973,COLUMN()+1,0),"")</f>
        <v>0</v>
      </c>
      <c r="T60" s="279">
        <f ca="1">IFERROR(VLOOKUP($A60,'业绩进度排名-中间表'!$A$27:$AJ$973,COLUMN()+1,0),"")</f>
        <v>0</v>
      </c>
      <c r="U60" s="279">
        <f ca="1">IFERROR(VLOOKUP($A60,'业绩进度排名-中间表'!$A$27:$AJ$973,COLUMN()+1,0),"")</f>
        <v>0</v>
      </c>
      <c r="V60" s="282">
        <f>IFERROR(VLOOKUP($A60,'业绩进度排名-中间表'!$A$27:$AJ$973,COLUMN()+1,0),"")</f>
        <v>321581.96173479798</v>
      </c>
      <c r="W60" s="282">
        <f>IFERROR(VLOOKUP($A60,'业绩进度排名-中间表'!$A$27:$AJ$973,COLUMN()+1,0),"")</f>
        <v>277446</v>
      </c>
      <c r="X60" s="281">
        <f>IFERROR(VLOOKUP($A60,'业绩进度排名-中间表'!$A$27:$AJ$973,COLUMN()+1,0),"")</f>
        <v>0.86275361498293246</v>
      </c>
    </row>
    <row r="61" spans="1:24">
      <c r="A61" s="274">
        <v>34</v>
      </c>
      <c r="B61" s="187" t="str">
        <f>IFERROR(VLOOKUP($A61,'业绩进度排名-中间表'!$A$27:$AJ$973,COLUMN()+1,0),"")</f>
        <v>芶伟杰</v>
      </c>
      <c r="C61" s="187" t="str">
        <f>IFERROR(VLOOKUP($A61,'业绩进度排名-中间表'!$A$27:$AJ$973,COLUMN()+1,0),"")</f>
        <v>李珊珊组</v>
      </c>
      <c r="D61" s="187" t="str">
        <f>IFERROR(VLOOKUP($A61,'业绩进度排名-中间表'!$A$27:$AJ$973,COLUMN()+1,0),"")</f>
        <v>李晶</v>
      </c>
      <c r="E61" s="275">
        <f>IFERROR(VLOOKUP($A61,'业绩进度排名-中间表'!$A$27:$AJ$973,COLUMN()+1,0),"")</f>
        <v>20.3874151123815</v>
      </c>
      <c r="F61" s="187">
        <f>IFERROR(VLOOKUP($A61,'业绩进度排名-中间表'!$A$27:$AJ$973,COLUMN()+1,0),"")</f>
        <v>13</v>
      </c>
      <c r="G61" s="276">
        <f>IFERROR(VLOOKUP($A61,'业绩进度排名-中间表'!$A$27:$AJ$973,COLUMN()+1,0),"")</f>
        <v>0.63764827116827372</v>
      </c>
      <c r="H61" s="275">
        <f ca="1">IFERROR(VLOOKUP($A61,'业绩进度排名-中间表'!$A$27:$AJ$973,COLUMN()+1,0),"")</f>
        <v>7</v>
      </c>
      <c r="I61" s="187">
        <f ca="1">IFERROR(VLOOKUP($A61,'业绩进度排名-中间表'!$A$27:$AJ$973,COLUMN()+1,0),"")</f>
        <v>6</v>
      </c>
      <c r="J61" s="276"/>
      <c r="K61" s="276"/>
      <c r="L61" s="187"/>
      <c r="M61" s="187"/>
      <c r="N61" s="187"/>
      <c r="O61" s="187"/>
      <c r="P61" s="277">
        <f>IFERROR(VLOOKUP($A61,'业绩进度排名-中间表'!$A$27:$AJ$973,COLUMN()+1,0),"")</f>
        <v>14046.929012430801</v>
      </c>
      <c r="Q61" s="277">
        <f>IFERROR(VLOOKUP($A61,'业绩进度排名-中间表'!$A$27:$AJ$973,COLUMN()+1,0),"")</f>
        <v>14567.087675999999</v>
      </c>
      <c r="R61" s="276">
        <f>IFERROR(VLOOKUP($A61,'业绩进度排名-中间表'!$A$27:$AJ$973,COLUMN()+1,0),"")</f>
        <v>1.0370300628065312</v>
      </c>
      <c r="S61" s="276">
        <f ca="1">IFERROR(VLOOKUP($A61,'业绩进度排名-中间表'!$A$27:$AJ$973,COLUMN()+1,0),"")</f>
        <v>0</v>
      </c>
      <c r="T61" s="187">
        <f ca="1">IFERROR(VLOOKUP($A61,'业绩进度排名-中间表'!$A$27:$AJ$973,COLUMN()+1,0),"")</f>
        <v>0</v>
      </c>
      <c r="U61" s="187">
        <f ca="1">IFERROR(VLOOKUP($A61,'业绩进度排名-中间表'!$A$27:$AJ$973,COLUMN()+1,0),"")</f>
        <v>0</v>
      </c>
      <c r="V61" s="277">
        <f>IFERROR(VLOOKUP($A61,'业绩进度排名-中间表'!$A$27:$AJ$973,COLUMN()+1,0),"")</f>
        <v>476328.94853101397</v>
      </c>
      <c r="W61" s="277">
        <f>IFERROR(VLOOKUP($A61,'业绩进度排名-中间表'!$A$27:$AJ$973,COLUMN()+1,0),"")</f>
        <v>509448</v>
      </c>
      <c r="X61" s="276">
        <f>IFERROR(VLOOKUP($A61,'业绩进度排名-中间表'!$A$27:$AJ$973,COLUMN()+1,0),"")</f>
        <v>1.069529789384257</v>
      </c>
    </row>
    <row r="62" spans="1:24">
      <c r="A62" s="278">
        <v>35</v>
      </c>
      <c r="B62" s="279" t="str">
        <f>IFERROR(VLOOKUP($A62,'业绩进度排名-中间表'!$A$27:$AJ$973,COLUMN()+1,0),"")</f>
        <v>芶伟杰</v>
      </c>
      <c r="C62" s="279" t="str">
        <f>IFERROR(VLOOKUP($A62,'业绩进度排名-中间表'!$A$27:$AJ$973,COLUMN()+1,0),"")</f>
        <v>李新阳组</v>
      </c>
      <c r="D62" s="279" t="str">
        <f>IFERROR(VLOOKUP($A62,'业绩进度排名-中间表'!$A$27:$AJ$973,COLUMN()+1,0),"")</f>
        <v>刘青青1</v>
      </c>
      <c r="E62" s="280">
        <f>IFERROR(VLOOKUP($A62,'业绩进度排名-中间表'!$A$27:$AJ$973,COLUMN()+1,0),"")</f>
        <v>7.5058827615539396</v>
      </c>
      <c r="F62" s="279">
        <f>IFERROR(VLOOKUP($A62,'业绩进度排名-中间表'!$A$27:$AJ$973,COLUMN()+1,0),"")</f>
        <v>12</v>
      </c>
      <c r="G62" s="281">
        <f>IFERROR(VLOOKUP($A62,'业绩进度排名-中间表'!$A$27:$AJ$973,COLUMN()+1,0),"")</f>
        <v>1.5987459944705618</v>
      </c>
      <c r="H62" s="280">
        <f ca="1">IFERROR(VLOOKUP($A62,'业绩进度排名-中间表'!$A$27:$AJ$973,COLUMN()+1,0),"")</f>
        <v>10</v>
      </c>
      <c r="I62" s="279">
        <f ca="1">IFERROR(VLOOKUP($A62,'业绩进度排名-中间表'!$A$27:$AJ$973,COLUMN()+1,0),"")</f>
        <v>2</v>
      </c>
      <c r="J62" s="281"/>
      <c r="K62" s="281"/>
      <c r="L62" s="279"/>
      <c r="M62" s="279"/>
      <c r="N62" s="279"/>
      <c r="O62" s="279"/>
      <c r="P62" s="282">
        <f>IFERROR(VLOOKUP($A62,'业绩进度排名-中间表'!$A$27:$AJ$973,COLUMN()+1,0),"")</f>
        <v>5171.5532227106696</v>
      </c>
      <c r="Q62" s="282">
        <f>IFERROR(VLOOKUP($A62,'业绩进度排名-中间表'!$A$27:$AJ$973,COLUMN()+1,0),"")</f>
        <v>13504.891864000001</v>
      </c>
      <c r="R62" s="281">
        <f>IFERROR(VLOOKUP($A62,'业绩进度排名-中间表'!$A$27:$AJ$973,COLUMN()+1,0),"")</f>
        <v>2.6113802338326146</v>
      </c>
      <c r="S62" s="281">
        <f ca="1">IFERROR(VLOOKUP($A62,'业绩进度排名-中间表'!$A$27:$AJ$973,COLUMN()+1,0),"")</f>
        <v>0</v>
      </c>
      <c r="T62" s="279">
        <f ca="1">IFERROR(VLOOKUP($A62,'业绩进度排名-中间表'!$A$27:$AJ$973,COLUMN()+1,0),"")</f>
        <v>0</v>
      </c>
      <c r="U62" s="279">
        <f ca="1">IFERROR(VLOOKUP($A62,'业绩进度排名-中间表'!$A$27:$AJ$973,COLUMN()+1,0),"")</f>
        <v>0</v>
      </c>
      <c r="V62" s="282">
        <f>IFERROR(VLOOKUP($A62,'业绩进度排名-中间表'!$A$27:$AJ$973,COLUMN()+1,0),"")</f>
        <v>237611.40052972001</v>
      </c>
      <c r="W62" s="282">
        <f>IFERROR(VLOOKUP($A62,'业绩进度排名-中间表'!$A$27:$AJ$973,COLUMN()+1,0),"")</f>
        <v>195530</v>
      </c>
      <c r="X62" s="281">
        <f>IFERROR(VLOOKUP($A62,'业绩进度排名-中间表'!$A$27:$AJ$973,COLUMN()+1,0),"")</f>
        <v>0.8228982261124439</v>
      </c>
    </row>
    <row r="63" spans="1:24">
      <c r="A63" s="274">
        <v>36</v>
      </c>
      <c r="B63" s="187" t="str">
        <f>IFERROR(VLOOKUP($A63,'业绩进度排名-中间表'!$A$27:$AJ$973,COLUMN()+1,0),"")</f>
        <v>赵帅朋</v>
      </c>
      <c r="C63" s="187" t="str">
        <f>IFERROR(VLOOKUP($A63,'业绩进度排名-中间表'!$A$27:$AJ$973,COLUMN()+1,0),"")</f>
        <v>张倩倩组</v>
      </c>
      <c r="D63" s="187" t="str">
        <f>IFERROR(VLOOKUP($A63,'业绩进度排名-中间表'!$A$27:$AJ$973,COLUMN()+1,0),"")</f>
        <v>江典儿</v>
      </c>
      <c r="E63" s="275">
        <f>IFERROR(VLOOKUP($A63,'业绩进度排名-中间表'!$A$27:$AJ$973,COLUMN()+1,0),"")</f>
        <v>13.7080236097073</v>
      </c>
      <c r="F63" s="187">
        <f>IFERROR(VLOOKUP($A63,'业绩进度排名-中间表'!$A$27:$AJ$973,COLUMN()+1,0),"")</f>
        <v>12</v>
      </c>
      <c r="G63" s="276">
        <f>IFERROR(VLOOKUP($A63,'业绩进度排名-中间表'!$A$27:$AJ$973,COLUMN()+1,0),"")</f>
        <v>0.87539971783403059</v>
      </c>
      <c r="H63" s="275">
        <f ca="1">IFERROR(VLOOKUP($A63,'业绩进度排名-中间表'!$A$27:$AJ$973,COLUMN()+1,0),"")</f>
        <v>8</v>
      </c>
      <c r="I63" s="187">
        <f ca="1">IFERROR(VLOOKUP($A63,'业绩进度排名-中间表'!$A$27:$AJ$973,COLUMN()+1,0),"")</f>
        <v>4</v>
      </c>
      <c r="J63" s="276"/>
      <c r="K63" s="276"/>
      <c r="L63" s="187"/>
      <c r="M63" s="187"/>
      <c r="N63" s="187"/>
      <c r="O63" s="187"/>
      <c r="P63" s="277">
        <f>IFERROR(VLOOKUP($A63,'业绩进度排名-中间表'!$A$27:$AJ$973,COLUMN()+1,0),"")</f>
        <v>9444.8282670883</v>
      </c>
      <c r="Q63" s="277">
        <f>IFERROR(VLOOKUP($A63,'业绩进度排名-中间表'!$A$27:$AJ$973,COLUMN()+1,0),"")</f>
        <v>8595.9260599999998</v>
      </c>
      <c r="R63" s="276">
        <f>IFERROR(VLOOKUP($A63,'业绩进度排名-中间表'!$A$27:$AJ$973,COLUMN()+1,0),"")</f>
        <v>0.91011988962823098</v>
      </c>
      <c r="S63" s="276">
        <f ca="1">IFERROR(VLOOKUP($A63,'业绩进度排名-中间表'!$A$27:$AJ$973,COLUMN()+1,0),"")</f>
        <v>0</v>
      </c>
      <c r="T63" s="187">
        <f ca="1">IFERROR(VLOOKUP($A63,'业绩进度排名-中间表'!$A$27:$AJ$973,COLUMN()+1,0),"")</f>
        <v>0</v>
      </c>
      <c r="U63" s="187">
        <f ca="1">IFERROR(VLOOKUP($A63,'业绩进度排名-中间表'!$A$27:$AJ$973,COLUMN()+1,0),"")</f>
        <v>0</v>
      </c>
      <c r="V63" s="277">
        <f>IFERROR(VLOOKUP($A63,'业绩进度排名-中间表'!$A$27:$AJ$973,COLUMN()+1,0),"")</f>
        <v>361182.36042747903</v>
      </c>
      <c r="W63" s="277">
        <f>IFERROR(VLOOKUP($A63,'业绩进度排名-中间表'!$A$27:$AJ$973,COLUMN()+1,0),"")</f>
        <v>252448</v>
      </c>
      <c r="X63" s="276">
        <f>IFERROR(VLOOKUP($A63,'业绩进度排名-中间表'!$A$27:$AJ$973,COLUMN()+1,0),"")</f>
        <v>0.69894886256685962</v>
      </c>
    </row>
    <row r="64" spans="1:24">
      <c r="A64" s="278">
        <v>37</v>
      </c>
      <c r="B64" s="279" t="str">
        <f>IFERROR(VLOOKUP($A64,'业绩进度排名-中间表'!$A$27:$AJ$973,COLUMN()+1,0),"")</f>
        <v>詹群</v>
      </c>
      <c r="C64" s="279" t="str">
        <f>IFERROR(VLOOKUP($A64,'业绩进度排名-中间表'!$A$27:$AJ$973,COLUMN()+1,0),"")</f>
        <v>陈明月组</v>
      </c>
      <c r="D64" s="279" t="str">
        <f>IFERROR(VLOOKUP($A64,'业绩进度排名-中间表'!$A$27:$AJ$973,COLUMN()+1,0),"")</f>
        <v>王志宏</v>
      </c>
      <c r="E64" s="280">
        <f>IFERROR(VLOOKUP($A64,'业绩进度排名-中间表'!$A$27:$AJ$973,COLUMN()+1,0),"")</f>
        <v>13.8654683965717</v>
      </c>
      <c r="F64" s="279">
        <f>IFERROR(VLOOKUP($A64,'业绩进度排名-中间表'!$A$27:$AJ$973,COLUMN()+1,0),"")</f>
        <v>12</v>
      </c>
      <c r="G64" s="281">
        <f>IFERROR(VLOOKUP($A64,'业绩进度排名-中间表'!$A$27:$AJ$973,COLUMN()+1,0),"")</f>
        <v>0.86545940294141488</v>
      </c>
      <c r="H64" s="280">
        <f ca="1">IFERROR(VLOOKUP($A64,'业绩进度排名-中间表'!$A$27:$AJ$973,COLUMN()+1,0),"")</f>
        <v>7</v>
      </c>
      <c r="I64" s="279">
        <f ca="1">IFERROR(VLOOKUP($A64,'业绩进度排名-中间表'!$A$27:$AJ$973,COLUMN()+1,0),"")</f>
        <v>5</v>
      </c>
      <c r="J64" s="281"/>
      <c r="K64" s="281"/>
      <c r="L64" s="279"/>
      <c r="M64" s="279"/>
      <c r="N64" s="279"/>
      <c r="O64" s="279"/>
      <c r="P64" s="282">
        <f>IFERROR(VLOOKUP($A64,'业绩进度排名-中间表'!$A$27:$AJ$973,COLUMN()+1,0),"")</f>
        <v>9553.3077252379207</v>
      </c>
      <c r="Q64" s="282">
        <f>IFERROR(VLOOKUP($A64,'业绩进度排名-中间表'!$A$27:$AJ$973,COLUMN()+1,0),"")</f>
        <v>13417.26</v>
      </c>
      <c r="R64" s="281">
        <f>IFERROR(VLOOKUP($A64,'业绩进度排名-中间表'!$A$27:$AJ$973,COLUMN()+1,0),"")</f>
        <v>1.4044622434336846</v>
      </c>
      <c r="S64" s="281">
        <f ca="1">IFERROR(VLOOKUP($A64,'业绩进度排名-中间表'!$A$27:$AJ$973,COLUMN()+1,0),"")</f>
        <v>0</v>
      </c>
      <c r="T64" s="279">
        <f ca="1">IFERROR(VLOOKUP($A64,'业绩进度排名-中间表'!$A$27:$AJ$973,COLUMN()+1,0),"")</f>
        <v>0</v>
      </c>
      <c r="U64" s="279">
        <f ca="1">IFERROR(VLOOKUP($A64,'业绩进度排名-中间表'!$A$27:$AJ$973,COLUMN()+1,0),"")</f>
        <v>0</v>
      </c>
      <c r="V64" s="282">
        <f>IFERROR(VLOOKUP($A64,'业绩进度排名-中间表'!$A$27:$AJ$973,COLUMN()+1,0),"")</f>
        <v>361983.69142119802</v>
      </c>
      <c r="W64" s="282">
        <f>IFERROR(VLOOKUP($A64,'业绩进度排名-中间表'!$A$27:$AJ$973,COLUMN()+1,0),"")</f>
        <v>247046</v>
      </c>
      <c r="X64" s="281">
        <f>IFERROR(VLOOKUP($A64,'业绩进度排名-中间表'!$A$27:$AJ$973,COLUMN()+1,0),"")</f>
        <v>0.68247826036046888</v>
      </c>
    </row>
    <row r="65" spans="1:24">
      <c r="A65" s="274">
        <v>38</v>
      </c>
      <c r="B65" s="187" t="str">
        <f>IFERROR(VLOOKUP($A65,'业绩进度排名-中间表'!$A$27:$AJ$973,COLUMN()+1,0),"")</f>
        <v>詹群</v>
      </c>
      <c r="C65" s="187" t="str">
        <f>IFERROR(VLOOKUP($A65,'业绩进度排名-中间表'!$A$27:$AJ$973,COLUMN()+1,0),"")</f>
        <v>陈明月组</v>
      </c>
      <c r="D65" s="187" t="str">
        <f>IFERROR(VLOOKUP($A65,'业绩进度排名-中间表'!$A$27:$AJ$973,COLUMN()+1,0),"")</f>
        <v>李卫东</v>
      </c>
      <c r="E65" s="275">
        <f>IFERROR(VLOOKUP($A65,'业绩进度排名-中间表'!$A$27:$AJ$973,COLUMN()+1,0),"")</f>
        <v>14.657984310799399</v>
      </c>
      <c r="F65" s="187">
        <f>IFERROR(VLOOKUP($A65,'业绩进度排名-中间表'!$A$27:$AJ$973,COLUMN()+1,0),"")</f>
        <v>12</v>
      </c>
      <c r="G65" s="276">
        <f>IFERROR(VLOOKUP($A65,'业绩进度排名-中间表'!$A$27:$AJ$973,COLUMN()+1,0),"")</f>
        <v>0.81866645137277805</v>
      </c>
      <c r="H65" s="275">
        <f ca="1">IFERROR(VLOOKUP($A65,'业绩进度排名-中间表'!$A$27:$AJ$973,COLUMN()+1,0),"")</f>
        <v>10</v>
      </c>
      <c r="I65" s="187">
        <f ca="1">IFERROR(VLOOKUP($A65,'业绩进度排名-中间表'!$A$27:$AJ$973,COLUMN()+1,0),"")</f>
        <v>2</v>
      </c>
      <c r="J65" s="276"/>
      <c r="K65" s="276"/>
      <c r="L65" s="187"/>
      <c r="M65" s="187"/>
      <c r="N65" s="187"/>
      <c r="O65" s="187"/>
      <c r="P65" s="277">
        <f>IFERROR(VLOOKUP($A65,'业绩进度排名-中间表'!$A$27:$AJ$973,COLUMN()+1,0),"")</f>
        <v>10099.3511901408</v>
      </c>
      <c r="Q65" s="277">
        <f>IFERROR(VLOOKUP($A65,'业绩进度排名-中间表'!$A$27:$AJ$973,COLUMN()+1,0),"")</f>
        <v>10351.030000000001</v>
      </c>
      <c r="R65" s="276">
        <f>IFERROR(VLOOKUP($A65,'业绩进度排名-中间表'!$A$27:$AJ$973,COLUMN()+1,0),"")</f>
        <v>1.0249202948903187</v>
      </c>
      <c r="S65" s="276">
        <f ca="1">IFERROR(VLOOKUP($A65,'业绩进度排名-中间表'!$A$27:$AJ$973,COLUMN()+1,0),"")</f>
        <v>0</v>
      </c>
      <c r="T65" s="187">
        <f ca="1">IFERROR(VLOOKUP($A65,'业绩进度排名-中间表'!$A$27:$AJ$973,COLUMN()+1,0),"")</f>
        <v>0</v>
      </c>
      <c r="U65" s="187">
        <f ca="1">IFERROR(VLOOKUP($A65,'业绩进度排名-中间表'!$A$27:$AJ$973,COLUMN()+1,0),"")</f>
        <v>0</v>
      </c>
      <c r="V65" s="277">
        <f>IFERROR(VLOOKUP($A65,'业绩进度排名-中间表'!$A$27:$AJ$973,COLUMN()+1,0),"")</f>
        <v>416005.64395969402</v>
      </c>
      <c r="W65" s="277">
        <f>IFERROR(VLOOKUP($A65,'业绩进度排名-中间表'!$A$27:$AJ$973,COLUMN()+1,0),"")</f>
        <v>370374</v>
      </c>
      <c r="X65" s="276">
        <f>IFERROR(VLOOKUP($A65,'业绩进度排名-中间表'!$A$27:$AJ$973,COLUMN()+1,0),"")</f>
        <v>0.89031003636067207</v>
      </c>
    </row>
    <row r="66" spans="1:24">
      <c r="A66" s="278">
        <v>39</v>
      </c>
      <c r="B66" s="279" t="str">
        <f>IFERROR(VLOOKUP($A66,'业绩进度排名-中间表'!$A$27:$AJ$973,COLUMN()+1,0),"")</f>
        <v>詹群</v>
      </c>
      <c r="C66" s="279" t="str">
        <f>IFERROR(VLOOKUP($A66,'业绩进度排名-中间表'!$A$27:$AJ$973,COLUMN()+1,0),"")</f>
        <v>王余组</v>
      </c>
      <c r="D66" s="279" t="str">
        <f>IFERROR(VLOOKUP($A66,'业绩进度排名-中间表'!$A$27:$AJ$973,COLUMN()+1,0),"")</f>
        <v>张小利</v>
      </c>
      <c r="E66" s="280">
        <f>IFERROR(VLOOKUP($A66,'业绩进度排名-中间表'!$A$27:$AJ$973,COLUMN()+1,0),"")</f>
        <v>14.914238139450299</v>
      </c>
      <c r="F66" s="279">
        <f>IFERROR(VLOOKUP($A66,'业绩进度排名-中间表'!$A$27:$AJ$973,COLUMN()+1,0),"")</f>
        <v>12</v>
      </c>
      <c r="G66" s="281">
        <f>IFERROR(VLOOKUP($A66,'业绩进度排名-中间表'!$A$27:$AJ$973,COLUMN()+1,0),"")</f>
        <v>0.80460026773062432</v>
      </c>
      <c r="H66" s="280">
        <f ca="1">IFERROR(VLOOKUP($A66,'业绩进度排名-中间表'!$A$27:$AJ$973,COLUMN()+1,0),"")</f>
        <v>6</v>
      </c>
      <c r="I66" s="279">
        <f ca="1">IFERROR(VLOOKUP($A66,'业绩进度排名-中间表'!$A$27:$AJ$973,COLUMN()+1,0),"")</f>
        <v>6</v>
      </c>
      <c r="J66" s="281"/>
      <c r="K66" s="281"/>
      <c r="L66" s="279"/>
      <c r="M66" s="279"/>
      <c r="N66" s="279"/>
      <c r="O66" s="279"/>
      <c r="P66" s="282">
        <f>IFERROR(VLOOKUP($A66,'业绩进度排名-中间表'!$A$27:$AJ$973,COLUMN()+1,0),"")</f>
        <v>10275.910078081301</v>
      </c>
      <c r="Q66" s="282">
        <f>IFERROR(VLOOKUP($A66,'业绩进度排名-中间表'!$A$27:$AJ$973,COLUMN()+1,0),"")</f>
        <v>15219.439999999999</v>
      </c>
      <c r="R66" s="281">
        <f>IFERROR(VLOOKUP($A66,'业绩进度排名-中间表'!$A$27:$AJ$973,COLUMN()+1,0),"")</f>
        <v>1.4810795233079488</v>
      </c>
      <c r="S66" s="281">
        <f ca="1">IFERROR(VLOOKUP($A66,'业绩进度排名-中间表'!$A$27:$AJ$973,COLUMN()+1,0),"")</f>
        <v>0</v>
      </c>
      <c r="T66" s="279">
        <f ca="1">IFERROR(VLOOKUP($A66,'业绩进度排名-中间表'!$A$27:$AJ$973,COLUMN()+1,0),"")</f>
        <v>0</v>
      </c>
      <c r="U66" s="279">
        <f ca="1">IFERROR(VLOOKUP($A66,'业绩进度排名-中间表'!$A$27:$AJ$973,COLUMN()+1,0),"")</f>
        <v>0</v>
      </c>
      <c r="V66" s="282">
        <f>IFERROR(VLOOKUP($A66,'业绩进度排名-中间表'!$A$27:$AJ$973,COLUMN()+1,0),"")</f>
        <v>441420.46148896898</v>
      </c>
      <c r="W66" s="282">
        <f>IFERROR(VLOOKUP($A66,'业绩进度排名-中间表'!$A$27:$AJ$973,COLUMN()+1,0),"")</f>
        <v>505012</v>
      </c>
      <c r="X66" s="281">
        <f>IFERROR(VLOOKUP($A66,'业绩进度排名-中间表'!$A$27:$AJ$973,COLUMN()+1,0),"")</f>
        <v>1.1440611481772467</v>
      </c>
    </row>
    <row r="67" spans="1:24">
      <c r="A67" s="274">
        <v>40</v>
      </c>
      <c r="B67" s="187" t="str">
        <f>IFERROR(VLOOKUP($A67,'业绩进度排名-中间表'!$A$27:$AJ$973,COLUMN()+1,0),"")</f>
        <v>芶伟杰</v>
      </c>
      <c r="C67" s="187" t="str">
        <f>IFERROR(VLOOKUP($A67,'业绩进度排名-中间表'!$A$27:$AJ$973,COLUMN()+1,0),"")</f>
        <v>陈鹏组</v>
      </c>
      <c r="D67" s="187" t="str">
        <f>IFERROR(VLOOKUP($A67,'业绩进度排名-中间表'!$A$27:$AJ$973,COLUMN()+1,0),"")</f>
        <v>杨明辉</v>
      </c>
      <c r="E67" s="275">
        <f>IFERROR(VLOOKUP($A67,'业绩进度排名-中间表'!$A$27:$AJ$973,COLUMN()+1,0),"")</f>
        <v>18.056991102027201</v>
      </c>
      <c r="F67" s="187">
        <f>IFERROR(VLOOKUP($A67,'业绩进度排名-中间表'!$A$27:$AJ$973,COLUMN()+1,0),"")</f>
        <v>12</v>
      </c>
      <c r="G67" s="276">
        <f>IFERROR(VLOOKUP($A67,'业绩进度排名-中间表'!$A$27:$AJ$973,COLUMN()+1,0),"")</f>
        <v>0.66456254711521667</v>
      </c>
      <c r="H67" s="275">
        <f ca="1">IFERROR(VLOOKUP($A67,'业绩进度排名-中间表'!$A$27:$AJ$973,COLUMN()+1,0),"")</f>
        <v>8</v>
      </c>
      <c r="I67" s="187">
        <f ca="1">IFERROR(VLOOKUP($A67,'业绩进度排名-中间表'!$A$27:$AJ$973,COLUMN()+1,0),"")</f>
        <v>4</v>
      </c>
      <c r="J67" s="276"/>
      <c r="K67" s="276"/>
      <c r="L67" s="187"/>
      <c r="M67" s="187"/>
      <c r="N67" s="187"/>
      <c r="O67" s="187"/>
      <c r="P67" s="277">
        <f>IFERROR(VLOOKUP($A67,'业绩进度排名-中间表'!$A$27:$AJ$973,COLUMN()+1,0),"")</f>
        <v>12441.2668692967</v>
      </c>
      <c r="Q67" s="277">
        <f>IFERROR(VLOOKUP($A67,'业绩进度排名-中间表'!$A$27:$AJ$973,COLUMN()+1,0),"")</f>
        <v>9393.5580739999987</v>
      </c>
      <c r="R67" s="276">
        <f>IFERROR(VLOOKUP($A67,'业绩进度排名-中间表'!$A$27:$AJ$973,COLUMN()+1,0),"")</f>
        <v>0.75503227868071709</v>
      </c>
      <c r="S67" s="276">
        <f ca="1">IFERROR(VLOOKUP($A67,'业绩进度排名-中间表'!$A$27:$AJ$973,COLUMN()+1,0),"")</f>
        <v>0</v>
      </c>
      <c r="T67" s="187">
        <f ca="1">IFERROR(VLOOKUP($A67,'业绩进度排名-中间表'!$A$27:$AJ$973,COLUMN()+1,0),"")</f>
        <v>0</v>
      </c>
      <c r="U67" s="187">
        <f ca="1">IFERROR(VLOOKUP($A67,'业绩进度排名-中间表'!$A$27:$AJ$973,COLUMN()+1,0),"")</f>
        <v>0</v>
      </c>
      <c r="V67" s="277">
        <f>IFERROR(VLOOKUP($A67,'业绩进度排名-中间表'!$A$27:$AJ$973,COLUMN()+1,0),"")</f>
        <v>359966.558991194</v>
      </c>
      <c r="W67" s="277">
        <f>IFERROR(VLOOKUP($A67,'业绩进度排名-中间表'!$A$27:$AJ$973,COLUMN()+1,0),"")</f>
        <v>446687</v>
      </c>
      <c r="X67" s="276">
        <f>IFERROR(VLOOKUP($A67,'业绩进度排名-中间表'!$A$27:$AJ$973,COLUMN()+1,0),"")</f>
        <v>1.240912492682209</v>
      </c>
    </row>
    <row r="68" spans="1:24">
      <c r="A68" s="278">
        <v>41</v>
      </c>
      <c r="B68" s="279" t="str">
        <f>IFERROR(VLOOKUP($A68,'业绩进度排名-中间表'!$A$27:$AJ$973,COLUMN()+1,0),"")</f>
        <v>芶伟杰</v>
      </c>
      <c r="C68" s="279" t="str">
        <f>IFERROR(VLOOKUP($A68,'业绩进度排名-中间表'!$A$27:$AJ$973,COLUMN()+1,0),"")</f>
        <v>陈慧组</v>
      </c>
      <c r="D68" s="279" t="str">
        <f>IFERROR(VLOOKUP($A68,'业绩进度排名-中间表'!$A$27:$AJ$973,COLUMN()+1,0),"")</f>
        <v>饶方梅</v>
      </c>
      <c r="E68" s="280">
        <f>IFERROR(VLOOKUP($A68,'业绩进度排名-中间表'!$A$27:$AJ$973,COLUMN()+1,0),"")</f>
        <v>20.924377631350499</v>
      </c>
      <c r="F68" s="279">
        <f>IFERROR(VLOOKUP($A68,'业绩进度排名-中间表'!$A$27:$AJ$973,COLUMN()+1,0),"")</f>
        <v>12</v>
      </c>
      <c r="G68" s="281">
        <f>IFERROR(VLOOKUP($A68,'业绩进度排名-中间表'!$A$27:$AJ$973,COLUMN()+1,0),"")</f>
        <v>0.57349375983449491</v>
      </c>
      <c r="H68" s="280">
        <f ca="1">IFERROR(VLOOKUP($A68,'业绩进度排名-中间表'!$A$27:$AJ$973,COLUMN()+1,0),"")</f>
        <v>12</v>
      </c>
      <c r="I68" s="279">
        <f ca="1">IFERROR(VLOOKUP($A68,'业绩进度排名-中间表'!$A$27:$AJ$973,COLUMN()+1,0),"")</f>
        <v>0</v>
      </c>
      <c r="J68" s="281"/>
      <c r="K68" s="281"/>
      <c r="L68" s="279"/>
      <c r="M68" s="279"/>
      <c r="N68" s="279"/>
      <c r="O68" s="279"/>
      <c r="P68" s="282">
        <f>IFERROR(VLOOKUP($A68,'业绩进度排名-中间表'!$A$27:$AJ$973,COLUMN()+1,0),"")</f>
        <v>14416.896188000501</v>
      </c>
      <c r="Q68" s="282">
        <f>IFERROR(VLOOKUP($A68,'业绩进度排名-中间表'!$A$27:$AJ$973,COLUMN()+1,0),"")</f>
        <v>6670.6832290000002</v>
      </c>
      <c r="R68" s="281">
        <f>IFERROR(VLOOKUP($A68,'业绩进度排名-中间表'!$A$27:$AJ$973,COLUMN()+1,0),"")</f>
        <v>0.46269898471989807</v>
      </c>
      <c r="S68" s="281">
        <f ca="1">IFERROR(VLOOKUP($A68,'业绩进度排名-中间表'!$A$27:$AJ$973,COLUMN()+1,0),"")</f>
        <v>0</v>
      </c>
      <c r="T68" s="279">
        <f ca="1">IFERROR(VLOOKUP($A68,'业绩进度排名-中间表'!$A$27:$AJ$973,COLUMN()+1,0),"")</f>
        <v>0</v>
      </c>
      <c r="U68" s="279">
        <f ca="1">IFERROR(VLOOKUP($A68,'业绩进度排名-中间表'!$A$27:$AJ$973,COLUMN()+1,0),"")</f>
        <v>0</v>
      </c>
      <c r="V68" s="282">
        <f>IFERROR(VLOOKUP($A68,'业绩进度排名-中间表'!$A$27:$AJ$973,COLUMN()+1,0),"")</f>
        <v>433300.93899394199</v>
      </c>
      <c r="W68" s="282">
        <f>IFERROR(VLOOKUP($A68,'业绩进度排名-中间表'!$A$27:$AJ$973,COLUMN()+1,0),"")</f>
        <v>516026</v>
      </c>
      <c r="X68" s="281">
        <f>IFERROR(VLOOKUP($A68,'业绩进度排名-中间表'!$A$27:$AJ$973,COLUMN()+1,0),"")</f>
        <v>1.1909182592544869</v>
      </c>
    </row>
    <row r="69" spans="1:24">
      <c r="A69" s="274">
        <v>42</v>
      </c>
      <c r="B69" s="187" t="str">
        <f>IFERROR(VLOOKUP($A69,'业绩进度排名-中间表'!$A$27:$AJ$973,COLUMN()+1,0),"")</f>
        <v>芶伟杰</v>
      </c>
      <c r="C69" s="187" t="str">
        <f>IFERROR(VLOOKUP($A69,'业绩进度排名-中间表'!$A$27:$AJ$973,COLUMN()+1,0),"")</f>
        <v>王娜组</v>
      </c>
      <c r="D69" s="187" t="str">
        <f>IFERROR(VLOOKUP($A69,'业绩进度排名-中间表'!$A$27:$AJ$973,COLUMN()+1,0),"")</f>
        <v>廖红琴</v>
      </c>
      <c r="E69" s="275">
        <f>IFERROR(VLOOKUP($A69,'业绩进度排名-中间表'!$A$27:$AJ$973,COLUMN()+1,0),"")</f>
        <v>23.423386242273299</v>
      </c>
      <c r="F69" s="187">
        <f>IFERROR(VLOOKUP($A69,'业绩进度排名-中间表'!$A$27:$AJ$973,COLUMN()+1,0),"")</f>
        <v>12</v>
      </c>
      <c r="G69" s="276">
        <f>IFERROR(VLOOKUP($A69,'业绩进度排名-中间表'!$A$27:$AJ$973,COLUMN()+1,0),"")</f>
        <v>0.51230850552013818</v>
      </c>
      <c r="H69" s="275">
        <f ca="1">IFERROR(VLOOKUP($A69,'业绩进度排名-中间表'!$A$27:$AJ$973,COLUMN()+1,0),"")</f>
        <v>11</v>
      </c>
      <c r="I69" s="187">
        <f ca="1">IFERROR(VLOOKUP($A69,'业绩进度排名-中间表'!$A$27:$AJ$973,COLUMN()+1,0),"")</f>
        <v>1</v>
      </c>
      <c r="J69" s="276"/>
      <c r="K69" s="276"/>
      <c r="L69" s="187"/>
      <c r="M69" s="187"/>
      <c r="N69" s="187"/>
      <c r="O69" s="187"/>
      <c r="P69" s="277">
        <f>IFERROR(VLOOKUP($A69,'业绩进度排名-中间表'!$A$27:$AJ$973,COLUMN()+1,0),"")</f>
        <v>16138.713120926301</v>
      </c>
      <c r="Q69" s="277">
        <f>IFERROR(VLOOKUP($A69,'业绩进度排名-中间表'!$A$27:$AJ$973,COLUMN()+1,0),"")</f>
        <v>11418</v>
      </c>
      <c r="R69" s="276">
        <f>IFERROR(VLOOKUP($A69,'业绩进度排名-中间表'!$A$27:$AJ$973,COLUMN()+1,0),"")</f>
        <v>0.7074913541399297</v>
      </c>
      <c r="S69" s="276">
        <f ca="1">IFERROR(VLOOKUP($A69,'业绩进度排名-中间表'!$A$27:$AJ$973,COLUMN()+1,0),"")</f>
        <v>0</v>
      </c>
      <c r="T69" s="187">
        <f ca="1">IFERROR(VLOOKUP($A69,'业绩进度排名-中间表'!$A$27:$AJ$973,COLUMN()+1,0),"")</f>
        <v>0</v>
      </c>
      <c r="U69" s="187">
        <f ca="1">IFERROR(VLOOKUP($A69,'业绩进度排名-中间表'!$A$27:$AJ$973,COLUMN()+1,0),"")</f>
        <v>0</v>
      </c>
      <c r="V69" s="277">
        <f>IFERROR(VLOOKUP($A69,'业绩进度排名-中间表'!$A$27:$AJ$973,COLUMN()+1,0),"")</f>
        <v>516112.501753802</v>
      </c>
      <c r="W69" s="277">
        <f>IFERROR(VLOOKUP($A69,'业绩进度排名-中间表'!$A$27:$AJ$973,COLUMN()+1,0),"")</f>
        <v>571908</v>
      </c>
      <c r="X69" s="276">
        <f>IFERROR(VLOOKUP($A69,'业绩进度排名-中间表'!$A$27:$AJ$973,COLUMN()+1,0),"")</f>
        <v>1.1081072402947019</v>
      </c>
    </row>
    <row r="70" spans="1:24">
      <c r="A70" s="278">
        <v>43</v>
      </c>
      <c r="B70" s="279" t="str">
        <f>IFERROR(VLOOKUP($A70,'业绩进度排名-中间表'!$A$27:$AJ$973,COLUMN()+1,0),"")</f>
        <v>芶伟杰</v>
      </c>
      <c r="C70" s="279" t="str">
        <f>IFERROR(VLOOKUP($A70,'业绩进度排名-中间表'!$A$27:$AJ$973,COLUMN()+1,0),"")</f>
        <v>陈慧组</v>
      </c>
      <c r="D70" s="279" t="str">
        <f>IFERROR(VLOOKUP($A70,'业绩进度排名-中间表'!$A$27:$AJ$973,COLUMN()+1,0),"")</f>
        <v>龚姝颖</v>
      </c>
      <c r="E70" s="280" t="str">
        <f>IFERROR(VLOOKUP($A70,'业绩进度排名-中间表'!$A$27:$AJ$973,COLUMN()+1,0),"")</f>
        <v>-</v>
      </c>
      <c r="F70" s="279">
        <f>IFERROR(VLOOKUP($A70,'业绩进度排名-中间表'!$A$27:$AJ$973,COLUMN()+1,0),"")</f>
        <v>12</v>
      </c>
      <c r="G70" s="281">
        <f>IFERROR(VLOOKUP($A70,'业绩进度排名-中间表'!$A$27:$AJ$973,COLUMN()+1,0),"")</f>
        <v>0</v>
      </c>
      <c r="H70" s="280">
        <f ca="1">IFERROR(VLOOKUP($A70,'业绩进度排名-中间表'!$A$27:$AJ$973,COLUMN()+1,0),"")</f>
        <v>11</v>
      </c>
      <c r="I70" s="279">
        <f ca="1">IFERROR(VLOOKUP($A70,'业绩进度排名-中间表'!$A$27:$AJ$973,COLUMN()+1,0),"")</f>
        <v>1</v>
      </c>
      <c r="J70" s="281"/>
      <c r="K70" s="281"/>
      <c r="L70" s="279"/>
      <c r="M70" s="279"/>
      <c r="N70" s="279"/>
      <c r="O70" s="279"/>
      <c r="P70" s="282" t="str">
        <f>IFERROR(VLOOKUP($A70,'业绩进度排名-中间表'!$A$27:$AJ$973,COLUMN()+1,0),"")</f>
        <v>-</v>
      </c>
      <c r="Q70" s="282">
        <f>IFERROR(VLOOKUP($A70,'业绩进度排名-中间表'!$A$27:$AJ$973,COLUMN()+1,0),"")</f>
        <v>8499.6731209999998</v>
      </c>
      <c r="R70" s="281">
        <f>IFERROR(VLOOKUP($A70,'业绩进度排名-中间表'!$A$27:$AJ$973,COLUMN()+1,0),"")</f>
        <v>0</v>
      </c>
      <c r="S70" s="281">
        <f ca="1">IFERROR(VLOOKUP($A70,'业绩进度排名-中间表'!$A$27:$AJ$973,COLUMN()+1,0),"")</f>
        <v>0</v>
      </c>
      <c r="T70" s="279">
        <f ca="1">IFERROR(VLOOKUP($A70,'业绩进度排名-中间表'!$A$27:$AJ$973,COLUMN()+1,0),"")</f>
        <v>0</v>
      </c>
      <c r="U70" s="279">
        <f ca="1">IFERROR(VLOOKUP($A70,'业绩进度排名-中间表'!$A$27:$AJ$973,COLUMN()+1,0),"")</f>
        <v>0</v>
      </c>
      <c r="V70" s="282" t="str">
        <f>IFERROR(VLOOKUP($A70,'业绩进度排名-中间表'!$A$27:$AJ$973,COLUMN()+1,0),"")</f>
        <v>-</v>
      </c>
      <c r="W70" s="282">
        <f>IFERROR(VLOOKUP($A70,'业绩进度排名-中间表'!$A$27:$AJ$973,COLUMN()+1,0),"")</f>
        <v>277015</v>
      </c>
      <c r="X70" s="281">
        <f>IFERROR(VLOOKUP($A70,'业绩进度排名-中间表'!$A$27:$AJ$973,COLUMN()+1,0),"")</f>
        <v>0</v>
      </c>
    </row>
    <row r="71" spans="1:24">
      <c r="A71" s="274">
        <v>44</v>
      </c>
      <c r="B71" s="187" t="str">
        <f>IFERROR(VLOOKUP($A71,'业绩进度排名-中间表'!$A$27:$AJ$973,COLUMN()+1,0),"")</f>
        <v>赵帅朋</v>
      </c>
      <c r="C71" s="187" t="str">
        <f>IFERROR(VLOOKUP($A71,'业绩进度排名-中间表'!$A$27:$AJ$973,COLUMN()+1,0),"")</f>
        <v>刘宇超组</v>
      </c>
      <c r="D71" s="187" t="str">
        <f>IFERROR(VLOOKUP($A71,'业绩进度排名-中间表'!$A$27:$AJ$973,COLUMN()+1,0),"")</f>
        <v>刘宇超</v>
      </c>
      <c r="E71" s="275">
        <f>IFERROR(VLOOKUP($A71,'业绩进度排名-中间表'!$A$27:$AJ$973,COLUMN()+1,0),"")</f>
        <v>10.758698270494</v>
      </c>
      <c r="F71" s="187">
        <f>IFERROR(VLOOKUP($A71,'业绩进度排名-中间表'!$A$27:$AJ$973,COLUMN()+1,0),"")</f>
        <v>11</v>
      </c>
      <c r="G71" s="276">
        <f>IFERROR(VLOOKUP($A71,'业绩进度排名-中间表'!$A$27:$AJ$973,COLUMN()+1,0),"")</f>
        <v>1.0224285246634137</v>
      </c>
      <c r="H71" s="275">
        <f ca="1">IFERROR(VLOOKUP($A71,'业绩进度排名-中间表'!$A$27:$AJ$973,COLUMN()+1,0),"")</f>
        <v>9</v>
      </c>
      <c r="I71" s="187">
        <f ca="1">IFERROR(VLOOKUP($A71,'业绩进度排名-中间表'!$A$27:$AJ$973,COLUMN()+1,0),"")</f>
        <v>2</v>
      </c>
      <c r="J71" s="276"/>
      <c r="K71" s="276"/>
      <c r="L71" s="187"/>
      <c r="M71" s="187"/>
      <c r="N71" s="187"/>
      <c r="O71" s="187"/>
      <c r="P71" s="277">
        <f>IFERROR(VLOOKUP($A71,'业绩进度排名-中间表'!$A$27:$AJ$973,COLUMN()+1,0),"")</f>
        <v>7412.7431083703304</v>
      </c>
      <c r="Q71" s="277">
        <f>IFERROR(VLOOKUP($A71,'业绩进度排名-中间表'!$A$27:$AJ$973,COLUMN()+1,0),"")</f>
        <v>10544.669999999998</v>
      </c>
      <c r="R71" s="276">
        <f>IFERROR(VLOOKUP($A71,'业绩进度排名-中间表'!$A$27:$AJ$973,COLUMN()+1,0),"")</f>
        <v>1.42250579115485</v>
      </c>
      <c r="S71" s="276">
        <f ca="1">IFERROR(VLOOKUP($A71,'业绩进度排名-中间表'!$A$27:$AJ$973,COLUMN()+1,0),"")</f>
        <v>0</v>
      </c>
      <c r="T71" s="187">
        <f ca="1">IFERROR(VLOOKUP($A71,'业绩进度排名-中间表'!$A$27:$AJ$973,COLUMN()+1,0),"")</f>
        <v>0</v>
      </c>
      <c r="U71" s="187">
        <f ca="1">IFERROR(VLOOKUP($A71,'业绩进度排名-中间表'!$A$27:$AJ$973,COLUMN()+1,0),"")</f>
        <v>0</v>
      </c>
      <c r="V71" s="277">
        <f>IFERROR(VLOOKUP($A71,'业绩进度排名-中间表'!$A$27:$AJ$973,COLUMN()+1,0),"")</f>
        <v>83556.498415087393</v>
      </c>
      <c r="W71" s="277">
        <f>IFERROR(VLOOKUP($A71,'业绩进度排名-中间表'!$A$27:$AJ$973,COLUMN()+1,0),"")</f>
        <v>0</v>
      </c>
      <c r="X71" s="276">
        <f>IFERROR(VLOOKUP($A71,'业绩进度排名-中间表'!$A$27:$AJ$973,COLUMN()+1,0),"")</f>
        <v>0</v>
      </c>
    </row>
    <row r="72" spans="1:24">
      <c r="A72" s="278">
        <v>45</v>
      </c>
      <c r="B72" s="279" t="str">
        <f>IFERROR(VLOOKUP($A72,'业绩进度排名-中间表'!$A$27:$AJ$973,COLUMN()+1,0),"")</f>
        <v>詹群</v>
      </c>
      <c r="C72" s="279" t="str">
        <f>IFERROR(VLOOKUP($A72,'业绩进度排名-中间表'!$A$27:$AJ$973,COLUMN()+1,0),"")</f>
        <v>陈明月组</v>
      </c>
      <c r="D72" s="279" t="str">
        <f>IFERROR(VLOOKUP($A72,'业绩进度排名-中间表'!$A$27:$AJ$973,COLUMN()+1,0),"")</f>
        <v>申恒霄</v>
      </c>
      <c r="E72" s="280">
        <f>IFERROR(VLOOKUP($A72,'业绩进度排名-中间表'!$A$27:$AJ$973,COLUMN()+1,0),"")</f>
        <v>14.7679771501562</v>
      </c>
      <c r="F72" s="279">
        <f>IFERROR(VLOOKUP($A72,'业绩进度排名-中间表'!$A$27:$AJ$973,COLUMN()+1,0),"")</f>
        <v>11</v>
      </c>
      <c r="G72" s="281">
        <f>IFERROR(VLOOKUP($A72,'业绩进度排名-中间表'!$A$27:$AJ$973,COLUMN()+1,0),"")</f>
        <v>0.74485489029102769</v>
      </c>
      <c r="H72" s="280">
        <f ca="1">IFERROR(VLOOKUP($A72,'业绩进度排名-中间表'!$A$27:$AJ$973,COLUMN()+1,0),"")</f>
        <v>9</v>
      </c>
      <c r="I72" s="279">
        <f ca="1">IFERROR(VLOOKUP($A72,'业绩进度排名-中间表'!$A$27:$AJ$973,COLUMN()+1,0),"")</f>
        <v>2</v>
      </c>
      <c r="J72" s="281"/>
      <c r="K72" s="281"/>
      <c r="L72" s="279"/>
      <c r="M72" s="279"/>
      <c r="N72" s="279"/>
      <c r="O72" s="279"/>
      <c r="P72" s="282">
        <f>IFERROR(VLOOKUP($A72,'业绩进度排名-中间表'!$A$27:$AJ$973,COLUMN()+1,0),"")</f>
        <v>10175.136256457599</v>
      </c>
      <c r="Q72" s="282">
        <f>IFERROR(VLOOKUP($A72,'业绩进度排名-中间表'!$A$27:$AJ$973,COLUMN()+1,0),"")</f>
        <v>10750.5</v>
      </c>
      <c r="R72" s="281">
        <f>IFERROR(VLOOKUP($A72,'业绩进度排名-中间表'!$A$27:$AJ$973,COLUMN()+1,0),"")</f>
        <v>1.05654604803717</v>
      </c>
      <c r="S72" s="281">
        <f ca="1">IFERROR(VLOOKUP($A72,'业绩进度排名-中间表'!$A$27:$AJ$973,COLUMN()+1,0),"")</f>
        <v>0</v>
      </c>
      <c r="T72" s="279">
        <f ca="1">IFERROR(VLOOKUP($A72,'业绩进度排名-中间表'!$A$27:$AJ$973,COLUMN()+1,0),"")</f>
        <v>0</v>
      </c>
      <c r="U72" s="279">
        <f ca="1">IFERROR(VLOOKUP($A72,'业绩进度排名-中间表'!$A$27:$AJ$973,COLUMN()+1,0),"")</f>
        <v>0</v>
      </c>
      <c r="V72" s="282">
        <f>IFERROR(VLOOKUP($A72,'业绩进度排名-中间表'!$A$27:$AJ$973,COLUMN()+1,0),"")</f>
        <v>249114.646902732</v>
      </c>
      <c r="W72" s="282">
        <f>IFERROR(VLOOKUP($A72,'业绩进度排名-中间表'!$A$27:$AJ$973,COLUMN()+1,0),"")</f>
        <v>313359</v>
      </c>
      <c r="X72" s="281">
        <f>IFERROR(VLOOKUP($A72,'业绩进度排名-中间表'!$A$27:$AJ$973,COLUMN()+1,0),"")</f>
        <v>1.2578907097435845</v>
      </c>
    </row>
    <row r="73" spans="1:24">
      <c r="A73" s="274">
        <v>46</v>
      </c>
      <c r="B73" s="187" t="str">
        <f>IFERROR(VLOOKUP($A73,'业绩进度排名-中间表'!$A$27:$AJ$973,COLUMN()+1,0),"")</f>
        <v>詹群</v>
      </c>
      <c r="C73" s="187" t="str">
        <f>IFERROR(VLOOKUP($A73,'业绩进度排名-中间表'!$A$27:$AJ$973,COLUMN()+1,0),"")</f>
        <v>石洁组</v>
      </c>
      <c r="D73" s="187" t="str">
        <f>IFERROR(VLOOKUP($A73,'业绩进度排名-中间表'!$A$27:$AJ$973,COLUMN()+1,0),"")</f>
        <v>曾麟</v>
      </c>
      <c r="E73" s="275">
        <f>IFERROR(VLOOKUP($A73,'业绩进度排名-中间表'!$A$27:$AJ$973,COLUMN()+1,0),"")</f>
        <v>12.821895024163901</v>
      </c>
      <c r="F73" s="187">
        <f>IFERROR(VLOOKUP($A73,'业绩进度排名-中间表'!$A$27:$AJ$973,COLUMN()+1,0),"")</f>
        <v>10</v>
      </c>
      <c r="G73" s="276">
        <f>IFERROR(VLOOKUP($A73,'业绩进度排名-中间表'!$A$27:$AJ$973,COLUMN()+1,0),"")</f>
        <v>0.77991591579514485</v>
      </c>
      <c r="H73" s="275">
        <f ca="1">IFERROR(VLOOKUP($A73,'业绩进度排名-中间表'!$A$27:$AJ$973,COLUMN()+1,0),"")</f>
        <v>7</v>
      </c>
      <c r="I73" s="187">
        <f ca="1">IFERROR(VLOOKUP($A73,'业绩进度排名-中间表'!$A$27:$AJ$973,COLUMN()+1,0),"")</f>
        <v>3</v>
      </c>
      <c r="J73" s="276"/>
      <c r="K73" s="276"/>
      <c r="L73" s="187"/>
      <c r="M73" s="187"/>
      <c r="N73" s="187"/>
      <c r="O73" s="187"/>
      <c r="P73" s="277">
        <f>IFERROR(VLOOKUP($A73,'业绩进度排名-中间表'!$A$27:$AJ$973,COLUMN()+1,0),"")</f>
        <v>8834.2856716489096</v>
      </c>
      <c r="Q73" s="277">
        <f>IFERROR(VLOOKUP($A73,'业绩进度排名-中间表'!$A$27:$AJ$973,COLUMN()+1,0),"")</f>
        <v>9567.3700000000008</v>
      </c>
      <c r="R73" s="276">
        <f>IFERROR(VLOOKUP($A73,'业绩进度排名-中间表'!$A$27:$AJ$973,COLUMN()+1,0),"")</f>
        <v>1.0829817322642976</v>
      </c>
      <c r="S73" s="276">
        <f ca="1">IFERROR(VLOOKUP($A73,'业绩进度排名-中间表'!$A$27:$AJ$973,COLUMN()+1,0),"")</f>
        <v>0</v>
      </c>
      <c r="T73" s="187">
        <f ca="1">IFERROR(VLOOKUP($A73,'业绩进度排名-中间表'!$A$27:$AJ$973,COLUMN()+1,0),"")</f>
        <v>0</v>
      </c>
      <c r="U73" s="187">
        <f ca="1">IFERROR(VLOOKUP($A73,'业绩进度排名-中间表'!$A$27:$AJ$973,COLUMN()+1,0),"")</f>
        <v>1</v>
      </c>
      <c r="V73" s="277">
        <f>IFERROR(VLOOKUP($A73,'业绩进度排名-中间表'!$A$27:$AJ$973,COLUMN()+1,0),"")</f>
        <v>220829.73531051</v>
      </c>
      <c r="W73" s="277">
        <f>IFERROR(VLOOKUP($A73,'业绩进度排名-中间表'!$A$27:$AJ$973,COLUMN()+1,0),"")</f>
        <v>303825</v>
      </c>
      <c r="X73" s="276">
        <f>IFERROR(VLOOKUP($A73,'业绩进度排名-中间表'!$A$27:$AJ$973,COLUMN()+1,0),"")</f>
        <v>1.3758337371223575</v>
      </c>
    </row>
    <row r="74" spans="1:24">
      <c r="A74" s="278">
        <v>47</v>
      </c>
      <c r="B74" s="279" t="str">
        <f>IFERROR(VLOOKUP($A74,'业绩进度排名-中间表'!$A$27:$AJ$973,COLUMN()+1,0),"")</f>
        <v>詹群</v>
      </c>
      <c r="C74" s="279" t="str">
        <f>IFERROR(VLOOKUP($A74,'业绩进度排名-中间表'!$A$27:$AJ$973,COLUMN()+1,0),"")</f>
        <v>王余组</v>
      </c>
      <c r="D74" s="279" t="str">
        <f>IFERROR(VLOOKUP($A74,'业绩进度排名-中间表'!$A$27:$AJ$973,COLUMN()+1,0),"")</f>
        <v>杨浩</v>
      </c>
      <c r="E74" s="280">
        <f>IFERROR(VLOOKUP($A74,'业绩进度排名-中间表'!$A$27:$AJ$973,COLUMN()+1,0),"")</f>
        <v>14.582736866333599</v>
      </c>
      <c r="F74" s="279">
        <f>IFERROR(VLOOKUP($A74,'业绩进度排名-中间表'!$A$27:$AJ$973,COLUMN()+1,0),"")</f>
        <v>10</v>
      </c>
      <c r="G74" s="281">
        <f>IFERROR(VLOOKUP($A74,'业绩进度排名-中间表'!$A$27:$AJ$973,COLUMN()+1,0),"")</f>
        <v>0.68574233298321907</v>
      </c>
      <c r="H74" s="280">
        <f ca="1">IFERROR(VLOOKUP($A74,'业绩进度排名-中间表'!$A$27:$AJ$973,COLUMN()+1,0),"")</f>
        <v>9</v>
      </c>
      <c r="I74" s="279">
        <f ca="1">IFERROR(VLOOKUP($A74,'业绩进度排名-中间表'!$A$27:$AJ$973,COLUMN()+1,0),"")</f>
        <v>1</v>
      </c>
      <c r="J74" s="281"/>
      <c r="K74" s="281"/>
      <c r="L74" s="279"/>
      <c r="M74" s="279"/>
      <c r="N74" s="279"/>
      <c r="O74" s="279"/>
      <c r="P74" s="282">
        <f>IFERROR(VLOOKUP($A74,'业绩进度排名-中间表'!$A$27:$AJ$973,COLUMN()+1,0),"")</f>
        <v>10047.505700903799</v>
      </c>
      <c r="Q74" s="282">
        <f>IFERROR(VLOOKUP($A74,'业绩进度排名-中间表'!$A$27:$AJ$973,COLUMN()+1,0),"")</f>
        <v>13940.150000000001</v>
      </c>
      <c r="R74" s="281">
        <f>IFERROR(VLOOKUP($A74,'业绩进度排名-中间表'!$A$27:$AJ$973,COLUMN()+1,0),"")</f>
        <v>1.3874239453027679</v>
      </c>
      <c r="S74" s="281">
        <f ca="1">IFERROR(VLOOKUP($A74,'业绩进度排名-中间表'!$A$27:$AJ$973,COLUMN()+1,0),"")</f>
        <v>0</v>
      </c>
      <c r="T74" s="279">
        <f ca="1">IFERROR(VLOOKUP($A74,'业绩进度排名-中间表'!$A$27:$AJ$973,COLUMN()+1,0),"")</f>
        <v>0</v>
      </c>
      <c r="U74" s="279">
        <f ca="1">IFERROR(VLOOKUP($A74,'业绩进度排名-中间表'!$A$27:$AJ$973,COLUMN()+1,0),"")</f>
        <v>1</v>
      </c>
      <c r="V74" s="282">
        <f>IFERROR(VLOOKUP($A74,'业绩进度排名-中间表'!$A$27:$AJ$973,COLUMN()+1,0),"")</f>
        <v>362545.62171627203</v>
      </c>
      <c r="W74" s="282">
        <f>IFERROR(VLOOKUP($A74,'业绩进度排名-中间表'!$A$27:$AJ$973,COLUMN()+1,0),"")</f>
        <v>522431</v>
      </c>
      <c r="X74" s="281">
        <f>IFERROR(VLOOKUP($A74,'业绩进度排名-中间表'!$A$27:$AJ$973,COLUMN()+1,0),"")</f>
        <v>1.4410076103714589</v>
      </c>
    </row>
    <row r="75" spans="1:24">
      <c r="A75" s="274">
        <v>48</v>
      </c>
      <c r="B75" s="187" t="str">
        <f>IFERROR(VLOOKUP($A75,'业绩进度排名-中间表'!$A$27:$AJ$973,COLUMN()+1,0),"")</f>
        <v>詹群</v>
      </c>
      <c r="C75" s="187" t="str">
        <f>IFERROR(VLOOKUP($A75,'业绩进度排名-中间表'!$A$27:$AJ$973,COLUMN()+1,0),"")</f>
        <v>石洁组</v>
      </c>
      <c r="D75" s="187" t="str">
        <f>IFERROR(VLOOKUP($A75,'业绩进度排名-中间表'!$A$27:$AJ$973,COLUMN()+1,0),"")</f>
        <v>郭家利</v>
      </c>
      <c r="E75" s="275">
        <f>IFERROR(VLOOKUP($A75,'业绩进度排名-中间表'!$A$27:$AJ$973,COLUMN()+1,0),"")</f>
        <v>16.812957512506198</v>
      </c>
      <c r="F75" s="187">
        <f>IFERROR(VLOOKUP($A75,'业绩进度排名-中间表'!$A$27:$AJ$973,COLUMN()+1,0),"")</f>
        <v>10</v>
      </c>
      <c r="G75" s="276">
        <f>IFERROR(VLOOKUP($A75,'业绩进度排名-中间表'!$A$27:$AJ$973,COLUMN()+1,0),"")</f>
        <v>0.59477935351716504</v>
      </c>
      <c r="H75" s="275">
        <f ca="1">IFERROR(VLOOKUP($A75,'业绩进度排名-中间表'!$A$27:$AJ$973,COLUMN()+1,0),"")</f>
        <v>4</v>
      </c>
      <c r="I75" s="187">
        <f ca="1">IFERROR(VLOOKUP($A75,'业绩进度排名-中间表'!$A$27:$AJ$973,COLUMN()+1,0),"")</f>
        <v>6</v>
      </c>
      <c r="J75" s="276"/>
      <c r="K75" s="276"/>
      <c r="L75" s="187"/>
      <c r="M75" s="187"/>
      <c r="N75" s="187"/>
      <c r="O75" s="187"/>
      <c r="P75" s="277">
        <f>IFERROR(VLOOKUP($A75,'业绩进度排名-中间表'!$A$27:$AJ$973,COLUMN()+1,0),"")</f>
        <v>11584.1277261168</v>
      </c>
      <c r="Q75" s="277">
        <f>IFERROR(VLOOKUP($A75,'业绩进度排名-中间表'!$A$27:$AJ$973,COLUMN()+1,0),"")</f>
        <v>9393.4153239999996</v>
      </c>
      <c r="R75" s="276">
        <f>IFERROR(VLOOKUP($A75,'业绩进度排名-中间表'!$A$27:$AJ$973,COLUMN()+1,0),"")</f>
        <v>0.81088671897343068</v>
      </c>
      <c r="S75" s="276">
        <f ca="1">IFERROR(VLOOKUP($A75,'业绩进度排名-中间表'!$A$27:$AJ$973,COLUMN()+1,0),"")</f>
        <v>0</v>
      </c>
      <c r="T75" s="187">
        <f ca="1">IFERROR(VLOOKUP($A75,'业绩进度排名-中间表'!$A$27:$AJ$973,COLUMN()+1,0),"")</f>
        <v>0</v>
      </c>
      <c r="U75" s="187">
        <f ca="1">IFERROR(VLOOKUP($A75,'业绩进度排名-中间表'!$A$27:$AJ$973,COLUMN()+1,0),"")</f>
        <v>0</v>
      </c>
      <c r="V75" s="277">
        <f>IFERROR(VLOOKUP($A75,'业绩进度排名-中间表'!$A$27:$AJ$973,COLUMN()+1,0),"")</f>
        <v>443164.87319145998</v>
      </c>
      <c r="W75" s="277">
        <f>IFERROR(VLOOKUP($A75,'业绩进度排名-中间表'!$A$27:$AJ$973,COLUMN()+1,0),"")</f>
        <v>506607</v>
      </c>
      <c r="X75" s="276">
        <f>IFERROR(VLOOKUP($A75,'业绩进度排名-中间表'!$A$27:$AJ$973,COLUMN()+1,0),"")</f>
        <v>1.1431569392033722</v>
      </c>
    </row>
    <row r="76" spans="1:24">
      <c r="A76" s="278">
        <v>49</v>
      </c>
      <c r="B76" s="279" t="str">
        <f>IFERROR(VLOOKUP($A76,'业绩进度排名-中间表'!$A$27:$AJ$973,COLUMN()+1,0),"")</f>
        <v>芶伟杰</v>
      </c>
      <c r="C76" s="279" t="str">
        <f>IFERROR(VLOOKUP($A76,'业绩进度排名-中间表'!$A$27:$AJ$973,COLUMN()+1,0),"")</f>
        <v>李珊珊组</v>
      </c>
      <c r="D76" s="279" t="str">
        <f>IFERROR(VLOOKUP($A76,'业绩进度排名-中间表'!$A$27:$AJ$973,COLUMN()+1,0),"")</f>
        <v>路小芝</v>
      </c>
      <c r="E76" s="280">
        <f>IFERROR(VLOOKUP($A76,'业绩进度排名-中间表'!$A$27:$AJ$973,COLUMN()+1,0),"")</f>
        <v>17.664789376315198</v>
      </c>
      <c r="F76" s="279">
        <f>IFERROR(VLOOKUP($A76,'业绩进度排名-中间表'!$A$27:$AJ$973,COLUMN()+1,0),"")</f>
        <v>10</v>
      </c>
      <c r="G76" s="281">
        <f>IFERROR(VLOOKUP($A76,'业绩进度排名-中间表'!$A$27:$AJ$973,COLUMN()+1,0),"")</f>
        <v>0.56609789038344926</v>
      </c>
      <c r="H76" s="280">
        <f ca="1">IFERROR(VLOOKUP($A76,'业绩进度排名-中间表'!$A$27:$AJ$973,COLUMN()+1,0),"")</f>
        <v>6</v>
      </c>
      <c r="I76" s="279">
        <f ca="1">IFERROR(VLOOKUP($A76,'业绩进度排名-中间表'!$A$27:$AJ$973,COLUMN()+1,0),"")</f>
        <v>4</v>
      </c>
      <c r="J76" s="281"/>
      <c r="K76" s="281"/>
      <c r="L76" s="279"/>
      <c r="M76" s="279"/>
      <c r="N76" s="279"/>
      <c r="O76" s="279"/>
      <c r="P76" s="282">
        <f>IFERROR(VLOOKUP($A76,'业绩进度排名-中间表'!$A$27:$AJ$973,COLUMN()+1,0),"")</f>
        <v>12171.0398802812</v>
      </c>
      <c r="Q76" s="282">
        <f>IFERROR(VLOOKUP($A76,'业绩进度排名-中间表'!$A$27:$AJ$973,COLUMN()+1,0),"")</f>
        <v>10071.585834</v>
      </c>
      <c r="R76" s="281">
        <f>IFERROR(VLOOKUP($A76,'业绩进度排名-中间表'!$A$27:$AJ$973,COLUMN()+1,0),"")</f>
        <v>0.82750413547797086</v>
      </c>
      <c r="S76" s="281">
        <f ca="1">IFERROR(VLOOKUP($A76,'业绩进度排名-中间表'!$A$27:$AJ$973,COLUMN()+1,0),"")</f>
        <v>0</v>
      </c>
      <c r="T76" s="279">
        <f ca="1">IFERROR(VLOOKUP($A76,'业绩进度排名-中间表'!$A$27:$AJ$973,COLUMN()+1,0),"")</f>
        <v>0</v>
      </c>
      <c r="U76" s="279">
        <f ca="1">IFERROR(VLOOKUP($A76,'业绩进度排名-中间表'!$A$27:$AJ$973,COLUMN()+1,0),"")</f>
        <v>0</v>
      </c>
      <c r="V76" s="282">
        <f>IFERROR(VLOOKUP($A76,'业绩进度排名-中间表'!$A$27:$AJ$973,COLUMN()+1,0),"")</f>
        <v>415133.23587071401</v>
      </c>
      <c r="W76" s="282">
        <f>IFERROR(VLOOKUP($A76,'业绩进度排名-中间表'!$A$27:$AJ$973,COLUMN()+1,0),"")</f>
        <v>340184</v>
      </c>
      <c r="X76" s="281">
        <f>IFERROR(VLOOKUP($A76,'业绩进度排名-中间表'!$A$27:$AJ$973,COLUMN()+1,0),"")</f>
        <v>0.81945739489271907</v>
      </c>
    </row>
    <row r="77" spans="1:24">
      <c r="A77" s="274">
        <v>50</v>
      </c>
      <c r="B77" s="187" t="str">
        <f>IFERROR(VLOOKUP($A77,'业绩进度排名-中间表'!$A$27:$AJ$973,COLUMN()+1,0),"")</f>
        <v>芶伟杰</v>
      </c>
      <c r="C77" s="187" t="str">
        <f>IFERROR(VLOOKUP($A77,'业绩进度排名-中间表'!$A$27:$AJ$973,COLUMN()+1,0),"")</f>
        <v>陈慧组</v>
      </c>
      <c r="D77" s="187" t="str">
        <f>IFERROR(VLOOKUP($A77,'业绩进度排名-中间表'!$A$27:$AJ$973,COLUMN()+1,0),"")</f>
        <v>陈慧</v>
      </c>
      <c r="E77" s="275">
        <f>IFERROR(VLOOKUP($A77,'业绩进度排名-中间表'!$A$27:$AJ$973,COLUMN()+1,0),"")</f>
        <v>1.96662093003407</v>
      </c>
      <c r="F77" s="187">
        <f>IFERROR(VLOOKUP($A77,'业绩进度排名-中间表'!$A$27:$AJ$973,COLUMN()+1,0),"")</f>
        <v>9</v>
      </c>
      <c r="G77" s="276">
        <f>IFERROR(VLOOKUP($A77,'业绩进度排名-中间表'!$A$27:$AJ$973,COLUMN()+1,0),"")</f>
        <v>4.5763776142889334</v>
      </c>
      <c r="H77" s="275">
        <f ca="1">IFERROR(VLOOKUP($A77,'业绩进度排名-中间表'!$A$27:$AJ$973,COLUMN()+1,0),"")</f>
        <v>7</v>
      </c>
      <c r="I77" s="187">
        <f ca="1">IFERROR(VLOOKUP($A77,'业绩进度排名-中间表'!$A$27:$AJ$973,COLUMN()+1,0),"")</f>
        <v>2</v>
      </c>
      <c r="J77" s="276"/>
      <c r="K77" s="276"/>
      <c r="L77" s="187"/>
      <c r="M77" s="187"/>
      <c r="N77" s="187"/>
      <c r="O77" s="187"/>
      <c r="P77" s="277">
        <f>IFERROR(VLOOKUP($A77,'业绩进度排名-中间表'!$A$27:$AJ$973,COLUMN()+1,0),"")</f>
        <v>1355.00182079347</v>
      </c>
      <c r="Q77" s="277">
        <f>IFERROR(VLOOKUP($A77,'业绩进度排名-中间表'!$A$27:$AJ$973,COLUMN()+1,0),"")</f>
        <v>5089.0321919999997</v>
      </c>
      <c r="R77" s="276">
        <f>IFERROR(VLOOKUP($A77,'业绩进度排名-中间表'!$A$27:$AJ$973,COLUMN()+1,0),"")</f>
        <v>3.755738268321982</v>
      </c>
      <c r="S77" s="276">
        <f ca="1">IFERROR(VLOOKUP($A77,'业绩进度排名-中间表'!$A$27:$AJ$973,COLUMN()+1,0),"")</f>
        <v>0</v>
      </c>
      <c r="T77" s="187">
        <f ca="1">IFERROR(VLOOKUP($A77,'业绩进度排名-中间表'!$A$27:$AJ$973,COLUMN()+1,0),"")</f>
        <v>0</v>
      </c>
      <c r="U77" s="187">
        <f ca="1">IFERROR(VLOOKUP($A77,'业绩进度排名-中间表'!$A$27:$AJ$973,COLUMN()+1,0),"")</f>
        <v>2</v>
      </c>
      <c r="V77" s="277">
        <f>IFERROR(VLOOKUP($A77,'业绩进度排名-中间表'!$A$27:$AJ$973,COLUMN()+1,0),"")</f>
        <v>74279.3642572096</v>
      </c>
      <c r="W77" s="277">
        <f>IFERROR(VLOOKUP($A77,'业绩进度排名-中间表'!$A$27:$AJ$973,COLUMN()+1,0),"")</f>
        <v>90096</v>
      </c>
      <c r="X77" s="276">
        <f>IFERROR(VLOOKUP($A77,'业绩进度排名-中间表'!$A$27:$AJ$973,COLUMN()+1,0),"")</f>
        <v>1.2129344522661989</v>
      </c>
    </row>
    <row r="78" spans="1:24">
      <c r="A78" s="278">
        <v>51</v>
      </c>
      <c r="B78" s="279" t="str">
        <f>IFERROR(VLOOKUP($A78,'业绩进度排名-中间表'!$A$27:$AJ$973,COLUMN()+1,0),"")</f>
        <v>詹群</v>
      </c>
      <c r="C78" s="279" t="str">
        <f>IFERROR(VLOOKUP($A78,'业绩进度排名-中间表'!$A$27:$AJ$973,COLUMN()+1,0),"")</f>
        <v>王余组</v>
      </c>
      <c r="D78" s="279" t="str">
        <f>IFERROR(VLOOKUP($A78,'业绩进度排名-中间表'!$A$27:$AJ$973,COLUMN()+1,0),"")</f>
        <v>陈媛媛</v>
      </c>
      <c r="E78" s="280">
        <f>IFERROR(VLOOKUP($A78,'业绩进度排名-中间表'!$A$27:$AJ$973,COLUMN()+1,0),"")</f>
        <v>11.474919252498101</v>
      </c>
      <c r="F78" s="279">
        <f>IFERROR(VLOOKUP($A78,'业绩进度排名-中间表'!$A$27:$AJ$973,COLUMN()+1,0),"")</f>
        <v>9</v>
      </c>
      <c r="G78" s="281">
        <f>IFERROR(VLOOKUP($A78,'业绩进度排名-中间表'!$A$27:$AJ$973,COLUMN()+1,0),"")</f>
        <v>0.78431924460302338</v>
      </c>
      <c r="H78" s="280">
        <f ca="1">IFERROR(VLOOKUP($A78,'业绩进度排名-中间表'!$A$27:$AJ$973,COLUMN()+1,0),"")</f>
        <v>8</v>
      </c>
      <c r="I78" s="279">
        <f ca="1">IFERROR(VLOOKUP($A78,'业绩进度排名-中间表'!$A$27:$AJ$973,COLUMN()+1,0),"")</f>
        <v>1</v>
      </c>
      <c r="J78" s="281"/>
      <c r="K78" s="281"/>
      <c r="L78" s="279"/>
      <c r="M78" s="279"/>
      <c r="N78" s="279"/>
      <c r="O78" s="279"/>
      <c r="P78" s="282">
        <f>IFERROR(VLOOKUP($A78,'业绩进度排名-中间表'!$A$27:$AJ$973,COLUMN()+1,0),"")</f>
        <v>7906.2193649711699</v>
      </c>
      <c r="Q78" s="282">
        <f>IFERROR(VLOOKUP($A78,'业绩进度排名-中间表'!$A$27:$AJ$973,COLUMN()+1,0),"")</f>
        <v>7937.17</v>
      </c>
      <c r="R78" s="281">
        <f>IFERROR(VLOOKUP($A78,'业绩进度排名-中间表'!$A$27:$AJ$973,COLUMN()+1,0),"")</f>
        <v>1.0039147199944842</v>
      </c>
      <c r="S78" s="281">
        <f ca="1">IFERROR(VLOOKUP($A78,'业绩进度排名-中间表'!$A$27:$AJ$973,COLUMN()+1,0),"")</f>
        <v>0</v>
      </c>
      <c r="T78" s="279">
        <f ca="1">IFERROR(VLOOKUP($A78,'业绩进度排名-中间表'!$A$27:$AJ$973,COLUMN()+1,0),"")</f>
        <v>0</v>
      </c>
      <c r="U78" s="279">
        <f ca="1">IFERROR(VLOOKUP($A78,'业绩进度排名-中间表'!$A$27:$AJ$973,COLUMN()+1,0),"")</f>
        <v>0</v>
      </c>
      <c r="V78" s="282">
        <f>IFERROR(VLOOKUP($A78,'业绩进度排名-中间表'!$A$27:$AJ$973,COLUMN()+1,0),"")</f>
        <v>322061.57804772799</v>
      </c>
      <c r="W78" s="282">
        <f>IFERROR(VLOOKUP($A78,'业绩进度排名-中间表'!$A$27:$AJ$973,COLUMN()+1,0),"")</f>
        <v>342009</v>
      </c>
      <c r="X78" s="281">
        <f>IFERROR(VLOOKUP($A78,'业绩进度排名-中间表'!$A$27:$AJ$973,COLUMN()+1,0),"")</f>
        <v>1.0619366708478213</v>
      </c>
    </row>
    <row r="79" spans="1:24">
      <c r="A79" s="274">
        <v>52</v>
      </c>
      <c r="B79" s="187" t="str">
        <f>IFERROR(VLOOKUP($A79,'业绩进度排名-中间表'!$A$27:$AJ$973,COLUMN()+1,0),"")</f>
        <v>詹群</v>
      </c>
      <c r="C79" s="187" t="str">
        <f>IFERROR(VLOOKUP($A79,'业绩进度排名-中间表'!$A$27:$AJ$973,COLUMN()+1,0),"")</f>
        <v>陈明月组</v>
      </c>
      <c r="D79" s="187" t="str">
        <f>IFERROR(VLOOKUP($A79,'业绩进度排名-中间表'!$A$27:$AJ$973,COLUMN()+1,0),"")</f>
        <v>何小江</v>
      </c>
      <c r="E79" s="275">
        <f>IFERROR(VLOOKUP($A79,'业绩进度排名-中间表'!$A$27:$AJ$973,COLUMN()+1,0),"")</f>
        <v>13.272168101109299</v>
      </c>
      <c r="F79" s="187">
        <f>IFERROR(VLOOKUP($A79,'业绩进度排名-中间表'!$A$27:$AJ$973,COLUMN()+1,0),"")</f>
        <v>9</v>
      </c>
      <c r="G79" s="276">
        <f>IFERROR(VLOOKUP($A79,'业绩进度排名-中间表'!$A$27:$AJ$973,COLUMN()+1,0),"")</f>
        <v>0.67811076015890515</v>
      </c>
      <c r="H79" s="275">
        <f ca="1">IFERROR(VLOOKUP($A79,'业绩进度排名-中间表'!$A$27:$AJ$973,COLUMN()+1,0),"")</f>
        <v>7</v>
      </c>
      <c r="I79" s="187">
        <f ca="1">IFERROR(VLOOKUP($A79,'业绩进度排名-中间表'!$A$27:$AJ$973,COLUMN()+1,0),"")</f>
        <v>2</v>
      </c>
      <c r="J79" s="276"/>
      <c r="K79" s="276"/>
      <c r="L79" s="187"/>
      <c r="M79" s="187"/>
      <c r="N79" s="187"/>
      <c r="O79" s="187"/>
      <c r="P79" s="277">
        <f>IFERROR(VLOOKUP($A79,'业绩进度排名-中间表'!$A$27:$AJ$973,COLUMN()+1,0),"")</f>
        <v>9144.5238216643193</v>
      </c>
      <c r="Q79" s="277">
        <f>IFERROR(VLOOKUP($A79,'业绩进度排名-中间表'!$A$27:$AJ$973,COLUMN()+1,0),"")</f>
        <v>9752</v>
      </c>
      <c r="R79" s="276">
        <f>IFERROR(VLOOKUP($A79,'业绩进度排名-中间表'!$A$27:$AJ$973,COLUMN()+1,0),"")</f>
        <v>1.0664305971729777</v>
      </c>
      <c r="S79" s="276">
        <f ca="1">IFERROR(VLOOKUP($A79,'业绩进度排名-中间表'!$A$27:$AJ$973,COLUMN()+1,0),"")</f>
        <v>0</v>
      </c>
      <c r="T79" s="187">
        <f ca="1">IFERROR(VLOOKUP($A79,'业绩进度排名-中间表'!$A$27:$AJ$973,COLUMN()+1,0),"")</f>
        <v>0</v>
      </c>
      <c r="U79" s="187">
        <f ca="1">IFERROR(VLOOKUP($A79,'业绩进度排名-中间表'!$A$27:$AJ$973,COLUMN()+1,0),"")</f>
        <v>1</v>
      </c>
      <c r="V79" s="277">
        <f>IFERROR(VLOOKUP($A79,'业绩进度排名-中间表'!$A$27:$AJ$973,COLUMN()+1,0),"")</f>
        <v>319126.71051601099</v>
      </c>
      <c r="W79" s="277">
        <f>IFERROR(VLOOKUP($A79,'业绩进度排名-中间表'!$A$27:$AJ$973,COLUMN()+1,0),"")</f>
        <v>455341</v>
      </c>
      <c r="X79" s="276">
        <f>IFERROR(VLOOKUP($A79,'业绩进度排名-中间表'!$A$27:$AJ$973,COLUMN()+1,0),"")</f>
        <v>1.426834498634532</v>
      </c>
    </row>
    <row r="80" spans="1:24">
      <c r="A80" s="278">
        <v>53</v>
      </c>
      <c r="B80" s="279" t="str">
        <f>IFERROR(VLOOKUP($A80,'业绩进度排名-中间表'!$A$27:$AJ$973,COLUMN()+1,0),"")</f>
        <v>赵帅朋</v>
      </c>
      <c r="C80" s="279" t="str">
        <f>IFERROR(VLOOKUP($A80,'业绩进度排名-中间表'!$A$27:$AJ$973,COLUMN()+1,0),"")</f>
        <v>张倩倩组</v>
      </c>
      <c r="D80" s="279" t="str">
        <f>IFERROR(VLOOKUP($A80,'业绩进度排名-中间表'!$A$27:$AJ$973,COLUMN()+1,0),"")</f>
        <v>陈郑天</v>
      </c>
      <c r="E80" s="280">
        <f>IFERROR(VLOOKUP($A80,'业绩进度排名-中间表'!$A$27:$AJ$973,COLUMN()+1,0),"")</f>
        <v>13.533776286102</v>
      </c>
      <c r="F80" s="279">
        <f>IFERROR(VLOOKUP($A80,'业绩进度排名-中间表'!$A$27:$AJ$973,COLUMN()+1,0),"")</f>
        <v>9</v>
      </c>
      <c r="G80" s="281">
        <f>IFERROR(VLOOKUP($A80,'业绩进度排名-中间表'!$A$27:$AJ$973,COLUMN()+1,0),"")</f>
        <v>0.66500286466551173</v>
      </c>
      <c r="H80" s="280">
        <f ca="1">IFERROR(VLOOKUP($A80,'业绩进度排名-中间表'!$A$27:$AJ$973,COLUMN()+1,0),"")</f>
        <v>9</v>
      </c>
      <c r="I80" s="279">
        <f ca="1">IFERROR(VLOOKUP($A80,'业绩进度排名-中间表'!$A$27:$AJ$973,COLUMN()+1,0),"")</f>
        <v>0</v>
      </c>
      <c r="J80" s="281"/>
      <c r="K80" s="281"/>
      <c r="L80" s="279"/>
      <c r="M80" s="279"/>
      <c r="N80" s="279"/>
      <c r="O80" s="279"/>
      <c r="P80" s="282">
        <f>IFERROR(VLOOKUP($A80,'业绩进度排名-中间表'!$A$27:$AJ$973,COLUMN()+1,0),"")</f>
        <v>9324.7718611242908</v>
      </c>
      <c r="Q80" s="282">
        <f>IFERROR(VLOOKUP($A80,'业绩进度排名-中间表'!$A$27:$AJ$973,COLUMN()+1,0),"")</f>
        <v>7729.37</v>
      </c>
      <c r="R80" s="281">
        <f>IFERROR(VLOOKUP($A80,'业绩进度排名-中间表'!$A$27:$AJ$973,COLUMN()+1,0),"")</f>
        <v>0.82890714272853716</v>
      </c>
      <c r="S80" s="281">
        <f ca="1">IFERROR(VLOOKUP($A80,'业绩进度排名-中间表'!$A$27:$AJ$973,COLUMN()+1,0),"")</f>
        <v>0</v>
      </c>
      <c r="T80" s="279">
        <f ca="1">IFERROR(VLOOKUP($A80,'业绩进度排名-中间表'!$A$27:$AJ$973,COLUMN()+1,0),"")</f>
        <v>0</v>
      </c>
      <c r="U80" s="279">
        <f ca="1">IFERROR(VLOOKUP($A80,'业绩进度排名-中间表'!$A$27:$AJ$973,COLUMN()+1,0),"")</f>
        <v>1</v>
      </c>
      <c r="V80" s="282">
        <f>IFERROR(VLOOKUP($A80,'业绩进度排名-中间表'!$A$27:$AJ$973,COLUMN()+1,0),"")</f>
        <v>296236.31519015197</v>
      </c>
      <c r="W80" s="282">
        <f>IFERROR(VLOOKUP($A80,'业绩进度排名-中间表'!$A$27:$AJ$973,COLUMN()+1,0),"")</f>
        <v>270045</v>
      </c>
      <c r="X80" s="281">
        <f>IFERROR(VLOOKUP($A80,'业绩进度排名-中间表'!$A$27:$AJ$973,COLUMN()+1,0),"")</f>
        <v>0.91158641311974209</v>
      </c>
    </row>
    <row r="81" spans="1:24">
      <c r="A81" s="274">
        <v>54</v>
      </c>
      <c r="B81" s="187" t="str">
        <f>IFERROR(VLOOKUP($A81,'业绩进度排名-中间表'!$A$27:$AJ$973,COLUMN()+1,0),"")</f>
        <v>赵帅朋</v>
      </c>
      <c r="C81" s="187" t="str">
        <f>IFERROR(VLOOKUP($A81,'业绩进度排名-中间表'!$A$27:$AJ$973,COLUMN()+1,0),"")</f>
        <v>刘宇超组</v>
      </c>
      <c r="D81" s="187" t="str">
        <f>IFERROR(VLOOKUP($A81,'业绩进度排名-中间表'!$A$27:$AJ$973,COLUMN()+1,0),"")</f>
        <v>胡成材</v>
      </c>
      <c r="E81" s="275">
        <f>IFERROR(VLOOKUP($A81,'业绩进度排名-中间表'!$A$27:$AJ$973,COLUMN()+1,0),"")</f>
        <v>17.565742162966298</v>
      </c>
      <c r="F81" s="187">
        <f>IFERROR(VLOOKUP($A81,'业绩进度排名-中间表'!$A$27:$AJ$973,COLUMN()+1,0),"")</f>
        <v>9</v>
      </c>
      <c r="G81" s="276">
        <f>IFERROR(VLOOKUP($A81,'业绩进度排名-中间表'!$A$27:$AJ$973,COLUMN()+1,0),"")</f>
        <v>0.51236093052615916</v>
      </c>
      <c r="H81" s="275">
        <f ca="1">IFERROR(VLOOKUP($A81,'业绩进度排名-中间表'!$A$27:$AJ$973,COLUMN()+1,0),"")</f>
        <v>8</v>
      </c>
      <c r="I81" s="187">
        <f ca="1">IFERROR(VLOOKUP($A81,'业绩进度排名-中间表'!$A$27:$AJ$973,COLUMN()+1,0),"")</f>
        <v>1</v>
      </c>
      <c r="J81" s="276"/>
      <c r="K81" s="276"/>
      <c r="L81" s="187"/>
      <c r="M81" s="187"/>
      <c r="N81" s="187"/>
      <c r="O81" s="187"/>
      <c r="P81" s="277">
        <f>IFERROR(VLOOKUP($A81,'业绩进度排名-中间表'!$A$27:$AJ$973,COLUMN()+1,0),"")</f>
        <v>12102.796350283799</v>
      </c>
      <c r="Q81" s="277">
        <f>IFERROR(VLOOKUP($A81,'业绩进度排名-中间表'!$A$27:$AJ$973,COLUMN()+1,0),"")</f>
        <v>6351.89</v>
      </c>
      <c r="R81" s="276">
        <f>IFERROR(VLOOKUP($A81,'业绩进度排名-中间表'!$A$27:$AJ$973,COLUMN()+1,0),"")</f>
        <v>0.52482829721009516</v>
      </c>
      <c r="S81" s="276">
        <f ca="1">IFERROR(VLOOKUP($A81,'业绩进度排名-中间表'!$A$27:$AJ$973,COLUMN()+1,0),"")</f>
        <v>0</v>
      </c>
      <c r="T81" s="187">
        <f ca="1">IFERROR(VLOOKUP($A81,'业绩进度排名-中间表'!$A$27:$AJ$973,COLUMN()+1,0),"")</f>
        <v>0</v>
      </c>
      <c r="U81" s="187">
        <f ca="1">IFERROR(VLOOKUP($A81,'业绩进度排名-中间表'!$A$27:$AJ$973,COLUMN()+1,0),"")</f>
        <v>0</v>
      </c>
      <c r="V81" s="277">
        <f>IFERROR(VLOOKUP($A81,'业绩进度排名-中间表'!$A$27:$AJ$973,COLUMN()+1,0),"")</f>
        <v>322823.67953583499</v>
      </c>
      <c r="W81" s="277">
        <f>IFERROR(VLOOKUP($A81,'业绩进度排名-中间表'!$A$27:$AJ$973,COLUMN()+1,0),"")</f>
        <v>201572</v>
      </c>
      <c r="X81" s="276">
        <f>IFERROR(VLOOKUP($A81,'业绩进度排名-中间表'!$A$27:$AJ$973,COLUMN()+1,0),"")</f>
        <v>0.62440277085567553</v>
      </c>
    </row>
    <row r="82" spans="1:24">
      <c r="A82" s="278">
        <v>55</v>
      </c>
      <c r="B82" s="279" t="str">
        <f>IFERROR(VLOOKUP($A82,'业绩进度排名-中间表'!$A$27:$AJ$973,COLUMN()+1,0),"")</f>
        <v>詹群</v>
      </c>
      <c r="C82" s="279" t="str">
        <f>IFERROR(VLOOKUP($A82,'业绩进度排名-中间表'!$A$27:$AJ$973,COLUMN()+1,0),"")</f>
        <v>石洁组</v>
      </c>
      <c r="D82" s="279" t="str">
        <f>IFERROR(VLOOKUP($A82,'业绩进度排名-中间表'!$A$27:$AJ$973,COLUMN()+1,0),"")</f>
        <v>刘国佳</v>
      </c>
      <c r="E82" s="280">
        <f>IFERROR(VLOOKUP($A82,'业绩进度排名-中间表'!$A$27:$AJ$973,COLUMN()+1,0),"")</f>
        <v>12.376454128534199</v>
      </c>
      <c r="F82" s="279">
        <f>IFERROR(VLOOKUP($A82,'业绩进度排名-中间表'!$A$27:$AJ$973,COLUMN()+1,0),"")</f>
        <v>8</v>
      </c>
      <c r="G82" s="281">
        <f>IFERROR(VLOOKUP($A82,'业绩进度排名-中间表'!$A$27:$AJ$973,COLUMN()+1,0),"")</f>
        <v>0.64638869234410334</v>
      </c>
      <c r="H82" s="280">
        <f ca="1">IFERROR(VLOOKUP($A82,'业绩进度排名-中间表'!$A$27:$AJ$973,COLUMN()+1,0),"")</f>
        <v>7</v>
      </c>
      <c r="I82" s="279">
        <f ca="1">IFERROR(VLOOKUP($A82,'业绩进度排名-中间表'!$A$27:$AJ$973,COLUMN()+1,0),"")</f>
        <v>1</v>
      </c>
      <c r="J82" s="281"/>
      <c r="K82" s="281"/>
      <c r="L82" s="279"/>
      <c r="M82" s="279"/>
      <c r="N82" s="279"/>
      <c r="O82" s="279"/>
      <c r="P82" s="282">
        <f>IFERROR(VLOOKUP($A82,'业绩进度排名-中间表'!$A$27:$AJ$973,COLUMN()+1,0),"")</f>
        <v>8527.3768945600405</v>
      </c>
      <c r="Q82" s="282">
        <f>IFERROR(VLOOKUP($A82,'业绩进度排名-中间表'!$A$27:$AJ$973,COLUMN()+1,0),"")</f>
        <v>8997.91</v>
      </c>
      <c r="R82" s="281">
        <f>IFERROR(VLOOKUP($A82,'业绩进度排名-中间表'!$A$27:$AJ$973,COLUMN()+1,0),"")</f>
        <v>1.0551791144285099</v>
      </c>
      <c r="S82" s="281">
        <f ca="1">IFERROR(VLOOKUP($A82,'业绩进度排名-中间表'!$A$27:$AJ$973,COLUMN()+1,0),"")</f>
        <v>0</v>
      </c>
      <c r="T82" s="279">
        <f ca="1">IFERROR(VLOOKUP($A82,'业绩进度排名-中间表'!$A$27:$AJ$973,COLUMN()+1,0),"")</f>
        <v>0</v>
      </c>
      <c r="U82" s="279">
        <f ca="1">IFERROR(VLOOKUP($A82,'业绩进度排名-中间表'!$A$27:$AJ$973,COLUMN()+1,0),"")</f>
        <v>0</v>
      </c>
      <c r="V82" s="282">
        <f>IFERROR(VLOOKUP($A82,'业绩进度排名-中间表'!$A$27:$AJ$973,COLUMN()+1,0),"")</f>
        <v>360226.35397333198</v>
      </c>
      <c r="W82" s="282">
        <f>IFERROR(VLOOKUP($A82,'业绩进度排名-中间表'!$A$27:$AJ$973,COLUMN()+1,0),"")</f>
        <v>388287</v>
      </c>
      <c r="X82" s="281">
        <f>IFERROR(VLOOKUP($A82,'业绩进度排名-中间表'!$A$27:$AJ$973,COLUMN()+1,0),"")</f>
        <v>1.0778972602008607</v>
      </c>
    </row>
    <row r="83" spans="1:24">
      <c r="A83" s="274">
        <v>56</v>
      </c>
      <c r="B83" s="187" t="str">
        <f>IFERROR(VLOOKUP($A83,'业绩进度排名-中间表'!$A$27:$AJ$973,COLUMN()+1,0),"")</f>
        <v>詹群</v>
      </c>
      <c r="C83" s="187" t="str">
        <f>IFERROR(VLOOKUP($A83,'业绩进度排名-中间表'!$A$27:$AJ$973,COLUMN()+1,0),"")</f>
        <v>王余组</v>
      </c>
      <c r="D83" s="187" t="str">
        <f>IFERROR(VLOOKUP($A83,'业绩进度排名-中间表'!$A$27:$AJ$973,COLUMN()+1,0),"")</f>
        <v>张华蕾</v>
      </c>
      <c r="E83" s="275">
        <f>IFERROR(VLOOKUP($A83,'业绩进度排名-中间表'!$A$27:$AJ$973,COLUMN()+1,0),"")</f>
        <v>13.178397770956799</v>
      </c>
      <c r="F83" s="187">
        <f>IFERROR(VLOOKUP($A83,'业绩进度排名-中间表'!$A$27:$AJ$973,COLUMN()+1,0),"")</f>
        <v>8</v>
      </c>
      <c r="G83" s="276">
        <f>IFERROR(VLOOKUP($A83,'业绩进度排名-中间表'!$A$27:$AJ$973,COLUMN()+1,0),"")</f>
        <v>0.60705406977704024</v>
      </c>
      <c r="H83" s="275">
        <f ca="1">IFERROR(VLOOKUP($A83,'业绩进度排名-中间表'!$A$27:$AJ$973,COLUMN()+1,0),"")</f>
        <v>5</v>
      </c>
      <c r="I83" s="187">
        <f ca="1">IFERROR(VLOOKUP($A83,'业绩进度排名-中间表'!$A$27:$AJ$973,COLUMN()+1,0),"")</f>
        <v>3</v>
      </c>
      <c r="J83" s="276"/>
      <c r="K83" s="276"/>
      <c r="L83" s="187"/>
      <c r="M83" s="187"/>
      <c r="N83" s="187"/>
      <c r="O83" s="187"/>
      <c r="P83" s="277">
        <f>IFERROR(VLOOKUP($A83,'业绩进度排名-中间表'!$A$27:$AJ$973,COLUMN()+1,0),"")</f>
        <v>9079.9160641892195</v>
      </c>
      <c r="Q83" s="277">
        <f>IFERROR(VLOOKUP($A83,'业绩进度排名-中间表'!$A$27:$AJ$973,COLUMN()+1,0),"")</f>
        <v>8272.2799999999988</v>
      </c>
      <c r="R83" s="276">
        <f>IFERROR(VLOOKUP($A83,'业绩进度排名-中间表'!$A$27:$AJ$973,COLUMN()+1,0),"")</f>
        <v>0.91105247466168759</v>
      </c>
      <c r="S83" s="276">
        <f ca="1">IFERROR(VLOOKUP($A83,'业绩进度排名-中间表'!$A$27:$AJ$973,COLUMN()+1,0),"")</f>
        <v>0</v>
      </c>
      <c r="T83" s="187">
        <f ca="1">IFERROR(VLOOKUP($A83,'业绩进度排名-中间表'!$A$27:$AJ$973,COLUMN()+1,0),"")</f>
        <v>0</v>
      </c>
      <c r="U83" s="187">
        <f ca="1">IFERROR(VLOOKUP($A83,'业绩进度排名-中间表'!$A$27:$AJ$973,COLUMN()+1,0),"")</f>
        <v>1</v>
      </c>
      <c r="V83" s="277">
        <f>IFERROR(VLOOKUP($A83,'业绩进度排名-中间表'!$A$27:$AJ$973,COLUMN()+1,0),"")</f>
        <v>258829.37803300199</v>
      </c>
      <c r="W83" s="277">
        <f>IFERROR(VLOOKUP($A83,'业绩进度排名-中间表'!$A$27:$AJ$973,COLUMN()+1,0),"")</f>
        <v>307816</v>
      </c>
      <c r="X83" s="276">
        <f>IFERROR(VLOOKUP($A83,'业绩进度排名-中间表'!$A$27:$AJ$973,COLUMN()+1,0),"")</f>
        <v>1.189262217215358</v>
      </c>
    </row>
    <row r="84" spans="1:24">
      <c r="A84" s="278">
        <v>57</v>
      </c>
      <c r="B84" s="279" t="str">
        <f>IFERROR(VLOOKUP($A84,'业绩进度排名-中间表'!$A$27:$AJ$973,COLUMN()+1,0),"")</f>
        <v>芶伟杰</v>
      </c>
      <c r="C84" s="279" t="str">
        <f>IFERROR(VLOOKUP($A84,'业绩进度排名-中间表'!$A$27:$AJ$973,COLUMN()+1,0),"")</f>
        <v>王娜组</v>
      </c>
      <c r="D84" s="279" t="str">
        <f>IFERROR(VLOOKUP($A84,'业绩进度排名-中间表'!$A$27:$AJ$973,COLUMN()+1,0),"")</f>
        <v>肖仕川</v>
      </c>
      <c r="E84" s="280">
        <f>IFERROR(VLOOKUP($A84,'业绩进度排名-中间表'!$A$27:$AJ$973,COLUMN()+1,0),"")</f>
        <v>13.5186945988416</v>
      </c>
      <c r="F84" s="279">
        <f>IFERROR(VLOOKUP($A84,'业绩进度排名-中间表'!$A$27:$AJ$973,COLUMN()+1,0),"")</f>
        <v>8</v>
      </c>
      <c r="G84" s="281">
        <f>IFERROR(VLOOKUP($A84,'业绩进度排名-中间表'!$A$27:$AJ$973,COLUMN()+1,0),"")</f>
        <v>0.59177311400211008</v>
      </c>
      <c r="H84" s="280">
        <f ca="1">IFERROR(VLOOKUP($A84,'业绩进度排名-中间表'!$A$27:$AJ$973,COLUMN()+1,0),"")</f>
        <v>7</v>
      </c>
      <c r="I84" s="279">
        <f ca="1">IFERROR(VLOOKUP($A84,'业绩进度排名-中间表'!$A$27:$AJ$973,COLUMN()+1,0),"")</f>
        <v>1</v>
      </c>
      <c r="J84" s="281"/>
      <c r="K84" s="281"/>
      <c r="L84" s="279"/>
      <c r="M84" s="279"/>
      <c r="N84" s="279"/>
      <c r="O84" s="279"/>
      <c r="P84" s="282">
        <f>IFERROR(VLOOKUP($A84,'业绩进度排名-中间表'!$A$27:$AJ$973,COLUMN()+1,0),"")</f>
        <v>9314.3805786018402</v>
      </c>
      <c r="Q84" s="282">
        <f>IFERROR(VLOOKUP($A84,'业绩进度排名-中间表'!$A$27:$AJ$973,COLUMN()+1,0),"")</f>
        <v>5296.8</v>
      </c>
      <c r="R84" s="281">
        <f>IFERROR(VLOOKUP($A84,'业绩进度排名-中间表'!$A$27:$AJ$973,COLUMN()+1,0),"")</f>
        <v>0.56866905483424968</v>
      </c>
      <c r="S84" s="281">
        <f ca="1">IFERROR(VLOOKUP($A84,'业绩进度排名-中间表'!$A$27:$AJ$973,COLUMN()+1,0),"")</f>
        <v>0</v>
      </c>
      <c r="T84" s="279">
        <f ca="1">IFERROR(VLOOKUP($A84,'业绩进度排名-中间表'!$A$27:$AJ$973,COLUMN()+1,0),"")</f>
        <v>0</v>
      </c>
      <c r="U84" s="279">
        <f ca="1">IFERROR(VLOOKUP($A84,'业绩进度排名-中间表'!$A$27:$AJ$973,COLUMN()+1,0),"")</f>
        <v>0</v>
      </c>
      <c r="V84" s="282">
        <f>IFERROR(VLOOKUP($A84,'业绩进度排名-中间表'!$A$27:$AJ$973,COLUMN()+1,0),"")</f>
        <v>356783.35531363398</v>
      </c>
      <c r="W84" s="282">
        <f>IFERROR(VLOOKUP($A84,'业绩进度排名-中间表'!$A$27:$AJ$973,COLUMN()+1,0),"")</f>
        <v>454444</v>
      </c>
      <c r="X84" s="281">
        <f>IFERROR(VLOOKUP($A84,'业绩进度排名-中间表'!$A$27:$AJ$973,COLUMN()+1,0),"")</f>
        <v>1.2737253384494813</v>
      </c>
    </row>
    <row r="85" spans="1:24">
      <c r="A85" s="274">
        <v>58</v>
      </c>
      <c r="B85" s="187" t="str">
        <f>IFERROR(VLOOKUP($A85,'业绩进度排名-中间表'!$A$27:$AJ$973,COLUMN()+1,0),"")</f>
        <v>詹群</v>
      </c>
      <c r="C85" s="187" t="str">
        <f>IFERROR(VLOOKUP($A85,'业绩进度排名-中间表'!$A$27:$AJ$973,COLUMN()+1,0),"")</f>
        <v>石洁组</v>
      </c>
      <c r="D85" s="187" t="str">
        <f>IFERROR(VLOOKUP($A85,'业绩进度排名-中间表'!$A$27:$AJ$973,COLUMN()+1,0),"")</f>
        <v>李洁莹</v>
      </c>
      <c r="E85" s="275">
        <f>IFERROR(VLOOKUP($A85,'业绩进度排名-中间表'!$A$27:$AJ$973,COLUMN()+1,0),"")</f>
        <v>15.175082494819501</v>
      </c>
      <c r="F85" s="187">
        <f>IFERROR(VLOOKUP($A85,'业绩进度排名-中间表'!$A$27:$AJ$973,COLUMN()+1,0),"")</f>
        <v>8</v>
      </c>
      <c r="G85" s="276">
        <f>IFERROR(VLOOKUP($A85,'业绩进度排名-中间表'!$A$27:$AJ$973,COLUMN()+1,0),"")</f>
        <v>0.52718000068408566</v>
      </c>
      <c r="H85" s="275">
        <f ca="1">IFERROR(VLOOKUP($A85,'业绩进度排名-中间表'!$A$27:$AJ$973,COLUMN()+1,0),"")</f>
        <v>7</v>
      </c>
      <c r="I85" s="187">
        <f ca="1">IFERROR(VLOOKUP($A85,'业绩进度排名-中间表'!$A$27:$AJ$973,COLUMN()+1,0),"")</f>
        <v>1</v>
      </c>
      <c r="J85" s="276"/>
      <c r="K85" s="276"/>
      <c r="L85" s="187"/>
      <c r="M85" s="187"/>
      <c r="N85" s="187"/>
      <c r="O85" s="187"/>
      <c r="P85" s="277">
        <f>IFERROR(VLOOKUP($A85,'业绩进度排名-中间表'!$A$27:$AJ$973,COLUMN()+1,0),"")</f>
        <v>10455.6318389307</v>
      </c>
      <c r="Q85" s="277">
        <f>IFERROR(VLOOKUP($A85,'业绩进度排名-中间表'!$A$27:$AJ$973,COLUMN()+1,0),"")</f>
        <v>9166.630000000001</v>
      </c>
      <c r="R85" s="276">
        <f>IFERROR(VLOOKUP($A85,'业绩进度排名-中间表'!$A$27:$AJ$973,COLUMN()+1,0),"")</f>
        <v>0.87671698288656219</v>
      </c>
      <c r="S85" s="276">
        <f ca="1">IFERROR(VLOOKUP($A85,'业绩进度排名-中间表'!$A$27:$AJ$973,COLUMN()+1,0),"")</f>
        <v>0</v>
      </c>
      <c r="T85" s="187">
        <f ca="1">IFERROR(VLOOKUP($A85,'业绩进度排名-中间表'!$A$27:$AJ$973,COLUMN()+1,0),"")</f>
        <v>0</v>
      </c>
      <c r="U85" s="187">
        <f ca="1">IFERROR(VLOOKUP($A85,'业绩进度排名-中间表'!$A$27:$AJ$973,COLUMN()+1,0),"")</f>
        <v>0</v>
      </c>
      <c r="V85" s="277">
        <f>IFERROR(VLOOKUP($A85,'业绩进度排名-中间表'!$A$27:$AJ$973,COLUMN()+1,0),"")</f>
        <v>451944.076187614</v>
      </c>
      <c r="W85" s="277">
        <f>IFERROR(VLOOKUP($A85,'业绩进度排名-中间表'!$A$27:$AJ$973,COLUMN()+1,0),"")</f>
        <v>344888</v>
      </c>
      <c r="X85" s="276">
        <f>IFERROR(VLOOKUP($A85,'业绩进度排名-中间表'!$A$27:$AJ$973,COLUMN()+1,0),"")</f>
        <v>0.76312096600382884</v>
      </c>
    </row>
    <row r="86" spans="1:24">
      <c r="A86" s="278">
        <v>59</v>
      </c>
      <c r="B86" s="279" t="str">
        <f>IFERROR(VLOOKUP($A86,'业绩进度排名-中间表'!$A$27:$AJ$973,COLUMN()+1,0),"")</f>
        <v>芶伟杰</v>
      </c>
      <c r="C86" s="279" t="str">
        <f>IFERROR(VLOOKUP($A86,'业绩进度排名-中间表'!$A$27:$AJ$973,COLUMN()+1,0),"")</f>
        <v>陈慧组</v>
      </c>
      <c r="D86" s="279" t="str">
        <f>IFERROR(VLOOKUP($A86,'业绩进度排名-中间表'!$A$27:$AJ$973,COLUMN()+1,0),"")</f>
        <v>曹秋菊</v>
      </c>
      <c r="E86" s="280">
        <f>IFERROR(VLOOKUP($A86,'业绩进度排名-中间表'!$A$27:$AJ$973,COLUMN()+1,0),"")</f>
        <v>15.439579810112599</v>
      </c>
      <c r="F86" s="279">
        <f>IFERROR(VLOOKUP($A86,'业绩进度排名-中间表'!$A$27:$AJ$973,COLUMN()+1,0),"")</f>
        <v>8</v>
      </c>
      <c r="G86" s="281">
        <f>IFERROR(VLOOKUP($A86,'业绩进度排名-中间表'!$A$27:$AJ$973,COLUMN()+1,0),"")</f>
        <v>0.51814881611999364</v>
      </c>
      <c r="H86" s="280">
        <f ca="1">IFERROR(VLOOKUP($A86,'业绩进度排名-中间表'!$A$27:$AJ$973,COLUMN()+1,0),"")</f>
        <v>3</v>
      </c>
      <c r="I86" s="279">
        <f ca="1">IFERROR(VLOOKUP($A86,'业绩进度排名-中间表'!$A$27:$AJ$973,COLUMN()+1,0),"")</f>
        <v>5</v>
      </c>
      <c r="J86" s="281"/>
      <c r="K86" s="281"/>
      <c r="L86" s="279"/>
      <c r="M86" s="279"/>
      <c r="N86" s="279"/>
      <c r="O86" s="279"/>
      <c r="P86" s="282">
        <f>IFERROR(VLOOKUP($A86,'业绩进度排名-中间表'!$A$27:$AJ$973,COLUMN()+1,0),"")</f>
        <v>10637.870489167601</v>
      </c>
      <c r="Q86" s="282">
        <f>IFERROR(VLOOKUP($A86,'业绩进度排名-中间表'!$A$27:$AJ$973,COLUMN()+1,0),"")</f>
        <v>4997.2743160000009</v>
      </c>
      <c r="R86" s="281">
        <f>IFERROR(VLOOKUP($A86,'业绩进度排名-中间表'!$A$27:$AJ$973,COLUMN()+1,0),"")</f>
        <v>0.46976265795759192</v>
      </c>
      <c r="S86" s="281">
        <f ca="1">IFERROR(VLOOKUP($A86,'业绩进度排名-中间表'!$A$27:$AJ$973,COLUMN()+1,0),"")</f>
        <v>0</v>
      </c>
      <c r="T86" s="279">
        <f ca="1">IFERROR(VLOOKUP($A86,'业绩进度排名-中间表'!$A$27:$AJ$973,COLUMN()+1,0),"")</f>
        <v>0</v>
      </c>
      <c r="U86" s="279">
        <f ca="1">IFERROR(VLOOKUP($A86,'业绩进度排名-中间表'!$A$27:$AJ$973,COLUMN()+1,0),"")</f>
        <v>0</v>
      </c>
      <c r="V86" s="282">
        <f>IFERROR(VLOOKUP($A86,'业绩进度排名-中间表'!$A$27:$AJ$973,COLUMN()+1,0),"")</f>
        <v>224519.47397963901</v>
      </c>
      <c r="W86" s="282">
        <f>IFERROR(VLOOKUP($A86,'业绩进度排名-中间表'!$A$27:$AJ$973,COLUMN()+1,0),"")</f>
        <v>334797</v>
      </c>
      <c r="X86" s="281">
        <f>IFERROR(VLOOKUP($A86,'业绩进度排名-中间表'!$A$27:$AJ$973,COLUMN()+1,0),"")</f>
        <v>1.4911713183078352</v>
      </c>
    </row>
    <row r="87" spans="1:24">
      <c r="A87" s="274">
        <v>60</v>
      </c>
      <c r="B87" s="187" t="str">
        <f>IFERROR(VLOOKUP($A87,'业绩进度排名-中间表'!$A$27:$AJ$973,COLUMN()+1,0),"")</f>
        <v>芶伟杰</v>
      </c>
      <c r="C87" s="187" t="str">
        <f>IFERROR(VLOOKUP($A87,'业绩进度排名-中间表'!$A$27:$AJ$973,COLUMN()+1,0),"")</f>
        <v>李珊珊组</v>
      </c>
      <c r="D87" s="187" t="str">
        <f>IFERROR(VLOOKUP($A87,'业绩进度排名-中间表'!$A$27:$AJ$973,COLUMN()+1,0),"")</f>
        <v>张立志</v>
      </c>
      <c r="E87" s="275">
        <f>IFERROR(VLOOKUP($A87,'业绩进度排名-中间表'!$A$27:$AJ$973,COLUMN()+1,0),"")</f>
        <v>16.802543573813601</v>
      </c>
      <c r="F87" s="187">
        <f>IFERROR(VLOOKUP($A87,'业绩进度排名-中间表'!$A$27:$AJ$973,COLUMN()+1,0),"")</f>
        <v>8</v>
      </c>
      <c r="G87" s="276">
        <f>IFERROR(VLOOKUP($A87,'业绩进度排名-中间表'!$A$27:$AJ$973,COLUMN()+1,0),"")</f>
        <v>0.47611839034108061</v>
      </c>
      <c r="H87" s="275">
        <f ca="1">IFERROR(VLOOKUP($A87,'业绩进度排名-中间表'!$A$27:$AJ$973,COLUMN()+1,0),"")</f>
        <v>6</v>
      </c>
      <c r="I87" s="187">
        <f ca="1">IFERROR(VLOOKUP($A87,'业绩进度排名-中间表'!$A$27:$AJ$973,COLUMN()+1,0),"")</f>
        <v>2</v>
      </c>
      <c r="J87" s="276"/>
      <c r="K87" s="276"/>
      <c r="L87" s="187"/>
      <c r="M87" s="187"/>
      <c r="N87" s="187"/>
      <c r="O87" s="187"/>
      <c r="P87" s="277">
        <f>IFERROR(VLOOKUP($A87,'业绩进度排名-中间表'!$A$27:$AJ$973,COLUMN()+1,0),"")</f>
        <v>11576.9525223575</v>
      </c>
      <c r="Q87" s="277">
        <f>IFERROR(VLOOKUP($A87,'业绩进度排名-中间表'!$A$27:$AJ$973,COLUMN()+1,0),"")</f>
        <v>7462.8997529999997</v>
      </c>
      <c r="R87" s="276">
        <f>IFERROR(VLOOKUP($A87,'业绩进度排名-中间表'!$A$27:$AJ$973,COLUMN()+1,0),"")</f>
        <v>0.6446342194621244</v>
      </c>
      <c r="S87" s="276">
        <f ca="1">IFERROR(VLOOKUP($A87,'业绩进度排名-中间表'!$A$27:$AJ$973,COLUMN()+1,0),"")</f>
        <v>0</v>
      </c>
      <c r="T87" s="187">
        <f ca="1">IFERROR(VLOOKUP($A87,'业绩进度排名-中间表'!$A$27:$AJ$973,COLUMN()+1,0),"")</f>
        <v>0</v>
      </c>
      <c r="U87" s="187">
        <f ca="1">IFERROR(VLOOKUP($A87,'业绩进度排名-中间表'!$A$27:$AJ$973,COLUMN()+1,0),"")</f>
        <v>0</v>
      </c>
      <c r="V87" s="277">
        <f>IFERROR(VLOOKUP($A87,'业绩进度排名-中间表'!$A$27:$AJ$973,COLUMN()+1,0),"")</f>
        <v>352249.66421831102</v>
      </c>
      <c r="W87" s="277">
        <f>IFERROR(VLOOKUP($A87,'业绩进度排名-中间表'!$A$27:$AJ$973,COLUMN()+1,0),"")</f>
        <v>306734</v>
      </c>
      <c r="X87" s="276">
        <f>IFERROR(VLOOKUP($A87,'业绩进度排名-中间表'!$A$27:$AJ$973,COLUMN()+1,0),"")</f>
        <v>0.87078578394299866</v>
      </c>
    </row>
    <row r="88" spans="1:24">
      <c r="A88" s="278">
        <v>61</v>
      </c>
      <c r="B88" s="279" t="str">
        <f>IFERROR(VLOOKUP($A88,'业绩进度排名-中间表'!$A$27:$AJ$973,COLUMN()+1,0),"")</f>
        <v>芶伟杰</v>
      </c>
      <c r="C88" s="279" t="str">
        <f>IFERROR(VLOOKUP($A88,'业绩进度排名-中间表'!$A$27:$AJ$973,COLUMN()+1,0),"")</f>
        <v>陈慧组</v>
      </c>
      <c r="D88" s="279" t="str">
        <f>IFERROR(VLOOKUP($A88,'业绩进度排名-中间表'!$A$27:$AJ$973,COLUMN()+1,0),"")</f>
        <v>梁勤雨</v>
      </c>
      <c r="E88" s="280">
        <f>IFERROR(VLOOKUP($A88,'业绩进度排名-中间表'!$A$27:$AJ$973,COLUMN()+1,0),"")</f>
        <v>16.841311206319801</v>
      </c>
      <c r="F88" s="279">
        <f>IFERROR(VLOOKUP($A88,'业绩进度排名-中间表'!$A$27:$AJ$973,COLUMN()+1,0),"")</f>
        <v>8</v>
      </c>
      <c r="G88" s="281">
        <f>IFERROR(VLOOKUP($A88,'业绩进度排名-中间表'!$A$27:$AJ$973,COLUMN()+1,0),"")</f>
        <v>0.47502239594016604</v>
      </c>
      <c r="H88" s="280">
        <f ca="1">IFERROR(VLOOKUP($A88,'业绩进度排名-中间表'!$A$27:$AJ$973,COLUMN()+1,0),"")</f>
        <v>5</v>
      </c>
      <c r="I88" s="279">
        <f ca="1">IFERROR(VLOOKUP($A88,'业绩进度排名-中间表'!$A$27:$AJ$973,COLUMN()+1,0),"")</f>
        <v>3</v>
      </c>
      <c r="J88" s="281"/>
      <c r="K88" s="281"/>
      <c r="L88" s="279"/>
      <c r="M88" s="279"/>
      <c r="N88" s="279"/>
      <c r="O88" s="279"/>
      <c r="P88" s="282">
        <f>IFERROR(VLOOKUP($A88,'业绩进度排名-中间表'!$A$27:$AJ$973,COLUMN()+1,0),"")</f>
        <v>11603.663421154301</v>
      </c>
      <c r="Q88" s="282">
        <f>IFERROR(VLOOKUP($A88,'业绩进度排名-中间表'!$A$27:$AJ$973,COLUMN()+1,0),"")</f>
        <v>5900.2302719999998</v>
      </c>
      <c r="R88" s="281">
        <f>IFERROR(VLOOKUP($A88,'业绩进度排名-中间表'!$A$27:$AJ$973,COLUMN()+1,0),"")</f>
        <v>0.5084799565319571</v>
      </c>
      <c r="S88" s="281">
        <f ca="1">IFERROR(VLOOKUP($A88,'业绩进度排名-中间表'!$A$27:$AJ$973,COLUMN()+1,0),"")</f>
        <v>0</v>
      </c>
      <c r="T88" s="279">
        <f ca="1">IFERROR(VLOOKUP($A88,'业绩进度排名-中间表'!$A$27:$AJ$973,COLUMN()+1,0),"")</f>
        <v>0</v>
      </c>
      <c r="U88" s="279">
        <f ca="1">IFERROR(VLOOKUP($A88,'业绩进度排名-中间表'!$A$27:$AJ$973,COLUMN()+1,0),"")</f>
        <v>1</v>
      </c>
      <c r="V88" s="282">
        <f>IFERROR(VLOOKUP($A88,'业绩进度排名-中间表'!$A$27:$AJ$973,COLUMN()+1,0),"")</f>
        <v>351889.12175742502</v>
      </c>
      <c r="W88" s="282">
        <f>IFERROR(VLOOKUP($A88,'业绩进度排名-中间表'!$A$27:$AJ$973,COLUMN()+1,0),"")</f>
        <v>395096</v>
      </c>
      <c r="X88" s="281">
        <f>IFERROR(VLOOKUP($A88,'业绩进度排名-中间表'!$A$27:$AJ$973,COLUMN()+1,0),"")</f>
        <v>1.1227854900054559</v>
      </c>
    </row>
    <row r="89" spans="1:24">
      <c r="A89" s="274">
        <v>62</v>
      </c>
      <c r="B89" s="187" t="str">
        <f>IFERROR(VLOOKUP($A89,'业绩进度排名-中间表'!$A$27:$AJ$973,COLUMN()+1,0),"")</f>
        <v>詹群</v>
      </c>
      <c r="C89" s="187" t="str">
        <f>IFERROR(VLOOKUP($A89,'业绩进度排名-中间表'!$A$27:$AJ$973,COLUMN()+1,0),"")</f>
        <v>黄瑶组</v>
      </c>
      <c r="D89" s="187" t="str">
        <f>IFERROR(VLOOKUP($A89,'业绩进度排名-中间表'!$A$27:$AJ$973,COLUMN()+1,0),"")</f>
        <v>唐伟尧</v>
      </c>
      <c r="E89" s="275">
        <f>IFERROR(VLOOKUP($A89,'业绩进度排名-中间表'!$A$27:$AJ$973,COLUMN()+1,0),"")</f>
        <v>17.3286032196024</v>
      </c>
      <c r="F89" s="187">
        <f>IFERROR(VLOOKUP($A89,'业绩进度排名-中间表'!$A$27:$AJ$973,COLUMN()+1,0),"")</f>
        <v>8</v>
      </c>
      <c r="G89" s="276">
        <f>IFERROR(VLOOKUP($A89,'业绩进度排名-中间表'!$A$27:$AJ$973,COLUMN()+1,0),"")</f>
        <v>0.46166444569232612</v>
      </c>
      <c r="H89" s="275">
        <f ca="1">IFERROR(VLOOKUP($A89,'业绩进度排名-中间表'!$A$27:$AJ$973,COLUMN()+1,0),"")</f>
        <v>5</v>
      </c>
      <c r="I89" s="187">
        <f ca="1">IFERROR(VLOOKUP($A89,'业绩进度排名-中间表'!$A$27:$AJ$973,COLUMN()+1,0),"")</f>
        <v>3</v>
      </c>
      <c r="J89" s="276"/>
      <c r="K89" s="276"/>
      <c r="L89" s="187"/>
      <c r="M89" s="187"/>
      <c r="N89" s="187"/>
      <c r="O89" s="187"/>
      <c r="P89" s="277">
        <f>IFERROR(VLOOKUP($A89,'业绩进度排名-中间表'!$A$27:$AJ$973,COLUMN()+1,0),"")</f>
        <v>11939.407618306101</v>
      </c>
      <c r="Q89" s="277">
        <f>IFERROR(VLOOKUP($A89,'业绩进度排名-中间表'!$A$27:$AJ$973,COLUMN()+1,0),"")</f>
        <v>7292.721982</v>
      </c>
      <c r="R89" s="276">
        <f>IFERROR(VLOOKUP($A89,'业绩进度排名-中间表'!$A$27:$AJ$973,COLUMN()+1,0),"")</f>
        <v>0.61081103980556217</v>
      </c>
      <c r="S89" s="276">
        <f ca="1">IFERROR(VLOOKUP($A89,'业绩进度排名-中间表'!$A$27:$AJ$973,COLUMN()+1,0),"")</f>
        <v>0</v>
      </c>
      <c r="T89" s="187">
        <f ca="1">IFERROR(VLOOKUP($A89,'业绩进度排名-中间表'!$A$27:$AJ$973,COLUMN()+1,0),"")</f>
        <v>0</v>
      </c>
      <c r="U89" s="187">
        <f ca="1">IFERROR(VLOOKUP($A89,'业绩进度排名-中间表'!$A$27:$AJ$973,COLUMN()+1,0),"")</f>
        <v>0</v>
      </c>
      <c r="V89" s="277">
        <f>IFERROR(VLOOKUP($A89,'业绩进度排名-中间表'!$A$27:$AJ$973,COLUMN()+1,0),"")</f>
        <v>229932.41797792399</v>
      </c>
      <c r="W89" s="277">
        <f>IFERROR(VLOOKUP($A89,'业绩进度排名-中间表'!$A$27:$AJ$973,COLUMN()+1,0),"")</f>
        <v>254458</v>
      </c>
      <c r="X89" s="276">
        <f>IFERROR(VLOOKUP($A89,'业绩进度排名-中间表'!$A$27:$AJ$973,COLUMN()+1,0),"")</f>
        <v>1.1066643070070734</v>
      </c>
    </row>
    <row r="90" spans="1:24">
      <c r="A90" s="278">
        <v>63</v>
      </c>
      <c r="B90" s="279" t="str">
        <f>IFERROR(VLOOKUP($A90,'业绩进度排名-中间表'!$A$27:$AJ$973,COLUMN()+1,0),"")</f>
        <v>詹群</v>
      </c>
      <c r="C90" s="279" t="str">
        <f>IFERROR(VLOOKUP($A90,'业绩进度排名-中间表'!$A$27:$AJ$973,COLUMN()+1,0),"")</f>
        <v>石洁组</v>
      </c>
      <c r="D90" s="279" t="str">
        <f>IFERROR(VLOOKUP($A90,'业绩进度排名-中间表'!$A$27:$AJ$973,COLUMN()+1,0),"")</f>
        <v>石洁</v>
      </c>
      <c r="E90" s="280">
        <f>IFERROR(VLOOKUP($A90,'业绩进度排名-中间表'!$A$27:$AJ$973,COLUMN()+1,0),"")</f>
        <v>6.3182743739272</v>
      </c>
      <c r="F90" s="279">
        <f>IFERROR(VLOOKUP($A90,'业绩进度排名-中间表'!$A$27:$AJ$973,COLUMN()+1,0),"")</f>
        <v>7</v>
      </c>
      <c r="G90" s="281">
        <f>IFERROR(VLOOKUP($A90,'业绩进度排名-中间表'!$A$27:$AJ$973,COLUMN()+1,0),"")</f>
        <v>1.1078974393524263</v>
      </c>
      <c r="H90" s="280">
        <f ca="1">IFERROR(VLOOKUP($A90,'业绩进度排名-中间表'!$A$27:$AJ$973,COLUMN()+1,0),"")</f>
        <v>6</v>
      </c>
      <c r="I90" s="279">
        <f ca="1">IFERROR(VLOOKUP($A90,'业绩进度排名-中间表'!$A$27:$AJ$973,COLUMN()+1,0),"")</f>
        <v>1</v>
      </c>
      <c r="J90" s="281"/>
      <c r="K90" s="281"/>
      <c r="L90" s="279"/>
      <c r="M90" s="279"/>
      <c r="N90" s="279"/>
      <c r="O90" s="279"/>
      <c r="P90" s="282">
        <f>IFERROR(VLOOKUP($A90,'业绩进度排名-中间表'!$A$27:$AJ$973,COLUMN()+1,0),"")</f>
        <v>4353.2910436358397</v>
      </c>
      <c r="Q90" s="282">
        <f>IFERROR(VLOOKUP($A90,'业绩进度排名-中间表'!$A$27:$AJ$973,COLUMN()+1,0),"")</f>
        <v>6447.6</v>
      </c>
      <c r="R90" s="281">
        <f>IFERROR(VLOOKUP($A90,'业绩进度排名-中间表'!$A$27:$AJ$973,COLUMN()+1,0),"")</f>
        <v>1.4810863632528937</v>
      </c>
      <c r="S90" s="281">
        <f ca="1">IFERROR(VLOOKUP($A90,'业绩进度排名-中间表'!$A$27:$AJ$973,COLUMN()+1,0),"")</f>
        <v>0.15827106276463235</v>
      </c>
      <c r="T90" s="279">
        <f ca="1">IFERROR(VLOOKUP($A90,'业绩进度排名-中间表'!$A$27:$AJ$973,COLUMN()+1,0),"")</f>
        <v>1</v>
      </c>
      <c r="U90" s="279">
        <f ca="1">IFERROR(VLOOKUP($A90,'业绩进度排名-中间表'!$A$27:$AJ$973,COLUMN()+1,0),"")</f>
        <v>0</v>
      </c>
      <c r="V90" s="282">
        <f>IFERROR(VLOOKUP($A90,'业绩进度排名-中间表'!$A$27:$AJ$973,COLUMN()+1,0),"")</f>
        <v>234368.59949778399</v>
      </c>
      <c r="W90" s="282">
        <f>IFERROR(VLOOKUP($A90,'业绩进度排名-中间表'!$A$27:$AJ$973,COLUMN()+1,0),"")</f>
        <v>179915</v>
      </c>
      <c r="X90" s="281">
        <f>IFERROR(VLOOKUP($A90,'业绩进度排名-中间表'!$A$27:$AJ$973,COLUMN()+1,0),"")</f>
        <v>0.76765829716749723</v>
      </c>
    </row>
    <row r="91" spans="1:24">
      <c r="A91" s="274">
        <v>64</v>
      </c>
      <c r="B91" s="187" t="str">
        <f>IFERROR(VLOOKUP($A91,'业绩进度排名-中间表'!$A$27:$AJ$973,COLUMN()+1,0),"")</f>
        <v>詹群</v>
      </c>
      <c r="C91" s="187" t="str">
        <f>IFERROR(VLOOKUP($A91,'业绩进度排名-中间表'!$A$27:$AJ$973,COLUMN()+1,0),"")</f>
        <v>石洁组</v>
      </c>
      <c r="D91" s="187" t="str">
        <f>IFERROR(VLOOKUP($A91,'业绩进度排名-中间表'!$A$27:$AJ$973,COLUMN()+1,0),"")</f>
        <v>黄婷婷1</v>
      </c>
      <c r="E91" s="275">
        <f>IFERROR(VLOOKUP($A91,'业绩进度排名-中间表'!$A$27:$AJ$973,COLUMN()+1,0),"")</f>
        <v>12.0702277595105</v>
      </c>
      <c r="F91" s="187">
        <f>IFERROR(VLOOKUP($A91,'业绩进度排名-中间表'!$A$27:$AJ$973,COLUMN()+1,0),"")</f>
        <v>7</v>
      </c>
      <c r="G91" s="276">
        <f>IFERROR(VLOOKUP($A91,'业绩进度排名-中间表'!$A$27:$AJ$973,COLUMN()+1,0),"")</f>
        <v>0.57993934658643764</v>
      </c>
      <c r="H91" s="275">
        <f ca="1">IFERROR(VLOOKUP($A91,'业绩进度排名-中间表'!$A$27:$AJ$973,COLUMN()+1,0),"")</f>
        <v>5</v>
      </c>
      <c r="I91" s="187">
        <f ca="1">IFERROR(VLOOKUP($A91,'业绩进度排名-中间表'!$A$27:$AJ$973,COLUMN()+1,0),"")</f>
        <v>2</v>
      </c>
      <c r="J91" s="276"/>
      <c r="K91" s="276"/>
      <c r="L91" s="187"/>
      <c r="M91" s="187"/>
      <c r="N91" s="187"/>
      <c r="O91" s="187"/>
      <c r="P91" s="277">
        <f>IFERROR(VLOOKUP($A91,'业绩进度排名-中间表'!$A$27:$AJ$973,COLUMN()+1,0),"")</f>
        <v>8316.38692630273</v>
      </c>
      <c r="Q91" s="277">
        <f>IFERROR(VLOOKUP($A91,'业绩进度排名-中间表'!$A$27:$AJ$973,COLUMN()+1,0),"")</f>
        <v>6624.6753239999998</v>
      </c>
      <c r="R91" s="276">
        <f>IFERROR(VLOOKUP($A91,'业绩进度排名-中间表'!$A$27:$AJ$973,COLUMN()+1,0),"")</f>
        <v>0.79658094106320931</v>
      </c>
      <c r="S91" s="276">
        <f ca="1">IFERROR(VLOOKUP($A91,'业绩进度排名-中间表'!$A$27:$AJ$973,COLUMN()+1,0),"")</f>
        <v>0</v>
      </c>
      <c r="T91" s="187">
        <f ca="1">IFERROR(VLOOKUP($A91,'业绩进度排名-中间表'!$A$27:$AJ$973,COLUMN()+1,0),"")</f>
        <v>0</v>
      </c>
      <c r="U91" s="187">
        <f ca="1">IFERROR(VLOOKUP($A91,'业绩进度排名-中间表'!$A$27:$AJ$973,COLUMN()+1,0),"")</f>
        <v>0</v>
      </c>
      <c r="V91" s="277">
        <f>IFERROR(VLOOKUP($A91,'业绩进度排名-中间表'!$A$27:$AJ$973,COLUMN()+1,0),"")</f>
        <v>182099.78519077899</v>
      </c>
      <c r="W91" s="277">
        <f>IFERROR(VLOOKUP($A91,'业绩进度排名-中间表'!$A$27:$AJ$973,COLUMN()+1,0),"")</f>
        <v>204128</v>
      </c>
      <c r="X91" s="276">
        <f>IFERROR(VLOOKUP($A91,'业绩进度排名-中间表'!$A$27:$AJ$973,COLUMN()+1,0),"")</f>
        <v>1.1209678242406651</v>
      </c>
    </row>
    <row r="92" spans="1:24">
      <c r="A92" s="278">
        <v>65</v>
      </c>
      <c r="B92" s="279" t="str">
        <f>IFERROR(VLOOKUP($A92,'业绩进度排名-中间表'!$A$27:$AJ$973,COLUMN()+1,0),"")</f>
        <v>詹群</v>
      </c>
      <c r="C92" s="279" t="str">
        <f>IFERROR(VLOOKUP($A92,'业绩进度排名-中间表'!$A$27:$AJ$973,COLUMN()+1,0),"")</f>
        <v>王余组</v>
      </c>
      <c r="D92" s="279" t="str">
        <f>IFERROR(VLOOKUP($A92,'业绩进度排名-中间表'!$A$27:$AJ$973,COLUMN()+1,0),"")</f>
        <v>张金梅</v>
      </c>
      <c r="E92" s="280">
        <f>IFERROR(VLOOKUP($A92,'业绩进度排名-中间表'!$A$27:$AJ$973,COLUMN()+1,0),"")</f>
        <v>12.601138328734001</v>
      </c>
      <c r="F92" s="279">
        <f>IFERROR(VLOOKUP($A92,'业绩进度排名-中间表'!$A$27:$AJ$973,COLUMN()+1,0),"")</f>
        <v>7</v>
      </c>
      <c r="G92" s="281">
        <f>IFERROR(VLOOKUP($A92,'业绩进度排名-中间表'!$A$27:$AJ$973,COLUMN()+1,0),"")</f>
        <v>0.55550536922827898</v>
      </c>
      <c r="H92" s="280">
        <f ca="1">IFERROR(VLOOKUP($A92,'业绩进度排名-中间表'!$A$27:$AJ$973,COLUMN()+1,0),"")</f>
        <v>5</v>
      </c>
      <c r="I92" s="279">
        <f ca="1">IFERROR(VLOOKUP($A92,'业绩进度排名-中间表'!$A$27:$AJ$973,COLUMN()+1,0),"")</f>
        <v>2</v>
      </c>
      <c r="J92" s="281"/>
      <c r="K92" s="281"/>
      <c r="L92" s="279"/>
      <c r="M92" s="279"/>
      <c r="N92" s="279"/>
      <c r="O92" s="279"/>
      <c r="P92" s="282">
        <f>IFERROR(VLOOKUP($A92,'业绩进度排名-中间表'!$A$27:$AJ$973,COLUMN()+1,0),"")</f>
        <v>8682.1843084977299</v>
      </c>
      <c r="Q92" s="282">
        <f>IFERROR(VLOOKUP($A92,'业绩进度排名-中间表'!$A$27:$AJ$973,COLUMN()+1,0),"")</f>
        <v>8582.11</v>
      </c>
      <c r="R92" s="281">
        <f>IFERROR(VLOOKUP($A92,'业绩进度排名-中间表'!$A$27:$AJ$973,COLUMN()+1,0),"")</f>
        <v>0.98847360238600546</v>
      </c>
      <c r="S92" s="281">
        <f ca="1">IFERROR(VLOOKUP($A92,'业绩进度排名-中间表'!$A$27:$AJ$973,COLUMN()+1,0),"")</f>
        <v>0</v>
      </c>
      <c r="T92" s="279">
        <f ca="1">IFERROR(VLOOKUP($A92,'业绩进度排名-中间表'!$A$27:$AJ$973,COLUMN()+1,0),"")</f>
        <v>0</v>
      </c>
      <c r="U92" s="279">
        <f ca="1">IFERROR(VLOOKUP($A92,'业绩进度排名-中间表'!$A$27:$AJ$973,COLUMN()+1,0),"")</f>
        <v>0</v>
      </c>
      <c r="V92" s="282">
        <f>IFERROR(VLOOKUP($A92,'业绩进度排名-中间表'!$A$27:$AJ$973,COLUMN()+1,0),"")</f>
        <v>349973.75794400601</v>
      </c>
      <c r="W92" s="282">
        <f>IFERROR(VLOOKUP($A92,'业绩进度排名-中间表'!$A$27:$AJ$973,COLUMN()+1,0),"")</f>
        <v>368783</v>
      </c>
      <c r="X92" s="281">
        <f>IFERROR(VLOOKUP($A92,'业绩进度排名-中间表'!$A$27:$AJ$973,COLUMN()+1,0),"")</f>
        <v>1.0537447212227935</v>
      </c>
    </row>
    <row r="93" spans="1:24">
      <c r="A93" s="274">
        <v>66</v>
      </c>
      <c r="B93" s="187" t="str">
        <f>IFERROR(VLOOKUP($A93,'业绩进度排名-中间表'!$A$27:$AJ$973,COLUMN()+1,0),"")</f>
        <v>詹群</v>
      </c>
      <c r="C93" s="187" t="str">
        <f>IFERROR(VLOOKUP($A93,'业绩进度排名-中间表'!$A$27:$AJ$973,COLUMN()+1,0),"")</f>
        <v>陈明月组</v>
      </c>
      <c r="D93" s="187" t="str">
        <f>IFERROR(VLOOKUP($A93,'业绩进度排名-中间表'!$A$27:$AJ$973,COLUMN()+1,0),"")</f>
        <v>赵燕燕</v>
      </c>
      <c r="E93" s="275">
        <f>IFERROR(VLOOKUP($A93,'业绩进度排名-中间表'!$A$27:$AJ$973,COLUMN()+1,0),"")</f>
        <v>12.952333671435101</v>
      </c>
      <c r="F93" s="187">
        <f>IFERROR(VLOOKUP($A93,'业绩进度排名-中间表'!$A$27:$AJ$973,COLUMN()+1,0),"")</f>
        <v>7</v>
      </c>
      <c r="G93" s="276">
        <f>IFERROR(VLOOKUP($A93,'业绩进度排名-中间表'!$A$27:$AJ$973,COLUMN()+1,0),"")</f>
        <v>0.54044314928650306</v>
      </c>
      <c r="H93" s="275">
        <f ca="1">IFERROR(VLOOKUP($A93,'业绩进度排名-中间表'!$A$27:$AJ$973,COLUMN()+1,0),"")</f>
        <v>5</v>
      </c>
      <c r="I93" s="187">
        <f ca="1">IFERROR(VLOOKUP($A93,'业绩进度排名-中间表'!$A$27:$AJ$973,COLUMN()+1,0),"")</f>
        <v>2</v>
      </c>
      <c r="J93" s="276"/>
      <c r="K93" s="276"/>
      <c r="L93" s="187"/>
      <c r="M93" s="187"/>
      <c r="N93" s="187"/>
      <c r="O93" s="187"/>
      <c r="P93" s="277">
        <f>IFERROR(VLOOKUP($A93,'业绩进度排名-中间表'!$A$27:$AJ$973,COLUMN()+1,0),"")</f>
        <v>8924.1578996187909</v>
      </c>
      <c r="Q93" s="277">
        <f>IFERROR(VLOOKUP($A93,'业绩进度排名-中间表'!$A$27:$AJ$973,COLUMN()+1,0),"")</f>
        <v>8128.4956339999999</v>
      </c>
      <c r="R93" s="276">
        <f>IFERROR(VLOOKUP($A93,'业绩进度排名-中间表'!$A$27:$AJ$973,COLUMN()+1,0),"")</f>
        <v>0.91084175397067113</v>
      </c>
      <c r="S93" s="276">
        <f ca="1">IFERROR(VLOOKUP($A93,'业绩进度排名-中间表'!$A$27:$AJ$973,COLUMN()+1,0),"")</f>
        <v>0</v>
      </c>
      <c r="T93" s="187">
        <f ca="1">IFERROR(VLOOKUP($A93,'业绩进度排名-中间表'!$A$27:$AJ$973,COLUMN()+1,0),"")</f>
        <v>0</v>
      </c>
      <c r="U93" s="187">
        <f ca="1">IFERROR(VLOOKUP($A93,'业绩进度排名-中间表'!$A$27:$AJ$973,COLUMN()+1,0),"")</f>
        <v>0</v>
      </c>
      <c r="V93" s="277">
        <f>IFERROR(VLOOKUP($A93,'业绩进度排名-中间表'!$A$27:$AJ$973,COLUMN()+1,0),"")</f>
        <v>398961.553059784</v>
      </c>
      <c r="W93" s="277">
        <f>IFERROR(VLOOKUP($A93,'业绩进度排名-中间表'!$A$27:$AJ$973,COLUMN()+1,0),"")</f>
        <v>356308</v>
      </c>
      <c r="X93" s="276">
        <f>IFERROR(VLOOKUP($A93,'业绩进度排名-中间表'!$A$27:$AJ$973,COLUMN()+1,0),"")</f>
        <v>0.89308856271322867</v>
      </c>
    </row>
    <row r="94" spans="1:24">
      <c r="A94" s="278">
        <v>67</v>
      </c>
      <c r="B94" s="279" t="str">
        <f>IFERROR(VLOOKUP($A94,'业绩进度排名-中间表'!$A$27:$AJ$973,COLUMN()+1,0),"")</f>
        <v>赵帅朋</v>
      </c>
      <c r="C94" s="279" t="str">
        <f>IFERROR(VLOOKUP($A94,'业绩进度排名-中间表'!$A$27:$AJ$973,COLUMN()+1,0),"")</f>
        <v>张倩倩组</v>
      </c>
      <c r="D94" s="279" t="str">
        <f>IFERROR(VLOOKUP($A94,'业绩进度排名-中间表'!$A$27:$AJ$973,COLUMN()+1,0),"")</f>
        <v>邵天鹏</v>
      </c>
      <c r="E94" s="280">
        <f>IFERROR(VLOOKUP($A94,'业绩进度排名-中间表'!$A$27:$AJ$973,COLUMN()+1,0),"")</f>
        <v>13.3646674396081</v>
      </c>
      <c r="F94" s="279">
        <f>IFERROR(VLOOKUP($A94,'业绩进度排名-中间表'!$A$27:$AJ$973,COLUMN()+1,0),"")</f>
        <v>7</v>
      </c>
      <c r="G94" s="281">
        <f>IFERROR(VLOOKUP($A94,'业绩进度排名-中间表'!$A$27:$AJ$973,COLUMN()+1,0),"")</f>
        <v>0.52376911222306222</v>
      </c>
      <c r="H94" s="280">
        <f ca="1">IFERROR(VLOOKUP($A94,'业绩进度排名-中间表'!$A$27:$AJ$973,COLUMN()+1,0),"")</f>
        <v>6</v>
      </c>
      <c r="I94" s="279">
        <f ca="1">IFERROR(VLOOKUP($A94,'业绩进度排名-中间表'!$A$27:$AJ$973,COLUMN()+1,0),"")</f>
        <v>1</v>
      </c>
      <c r="J94" s="281"/>
      <c r="K94" s="281"/>
      <c r="L94" s="279"/>
      <c r="M94" s="279"/>
      <c r="N94" s="279"/>
      <c r="O94" s="279"/>
      <c r="P94" s="282">
        <f>IFERROR(VLOOKUP($A94,'业绩进度排名-中间表'!$A$27:$AJ$973,COLUMN()+1,0),"")</f>
        <v>9208.2558658899707</v>
      </c>
      <c r="Q94" s="282">
        <f>IFERROR(VLOOKUP($A94,'业绩进度排名-中间表'!$A$27:$AJ$973,COLUMN()+1,0),"")</f>
        <v>3490.9</v>
      </c>
      <c r="R94" s="281">
        <f>IFERROR(VLOOKUP($A94,'业绩进度排名-中间表'!$A$27:$AJ$973,COLUMN()+1,0),"")</f>
        <v>0.37910545176435617</v>
      </c>
      <c r="S94" s="281">
        <f ca="1">IFERROR(VLOOKUP($A94,'业绩进度排名-中间表'!$A$27:$AJ$973,COLUMN()+1,0),"")</f>
        <v>0</v>
      </c>
      <c r="T94" s="279">
        <f ca="1">IFERROR(VLOOKUP($A94,'业绩进度排名-中间表'!$A$27:$AJ$973,COLUMN()+1,0),"")</f>
        <v>0</v>
      </c>
      <c r="U94" s="279">
        <f ca="1">IFERROR(VLOOKUP($A94,'业绩进度排名-中间表'!$A$27:$AJ$973,COLUMN()+1,0),"")</f>
        <v>0</v>
      </c>
      <c r="V94" s="282">
        <f>IFERROR(VLOOKUP($A94,'业绩进度排名-中间表'!$A$27:$AJ$973,COLUMN()+1,0),"")</f>
        <v>302944.769783322</v>
      </c>
      <c r="W94" s="282">
        <f>IFERROR(VLOOKUP($A94,'业绩进度排名-中间表'!$A$27:$AJ$973,COLUMN()+1,0),"")</f>
        <v>181918</v>
      </c>
      <c r="X94" s="281">
        <f>IFERROR(VLOOKUP($A94,'业绩进度排名-中间表'!$A$27:$AJ$973,COLUMN()+1,0),"")</f>
        <v>0.60049889664744793</v>
      </c>
    </row>
    <row r="95" spans="1:24">
      <c r="A95" s="274">
        <v>68</v>
      </c>
      <c r="B95" s="187" t="str">
        <f>IFERROR(VLOOKUP($A95,'业绩进度排名-中间表'!$A$27:$AJ$973,COLUMN()+1,0),"")</f>
        <v>芶伟杰</v>
      </c>
      <c r="C95" s="187" t="str">
        <f>IFERROR(VLOOKUP($A95,'业绩进度排名-中间表'!$A$27:$AJ$973,COLUMN()+1,0),"")</f>
        <v>陈玉豪组</v>
      </c>
      <c r="D95" s="187" t="str">
        <f>IFERROR(VLOOKUP($A95,'业绩进度排名-中间表'!$A$27:$AJ$973,COLUMN()+1,0),"")</f>
        <v>兰国安</v>
      </c>
      <c r="E95" s="275">
        <f>IFERROR(VLOOKUP($A95,'业绩进度排名-中间表'!$A$27:$AJ$973,COLUMN()+1,0),"")</f>
        <v>13.9197515932856</v>
      </c>
      <c r="F95" s="187">
        <f>IFERROR(VLOOKUP($A95,'业绩进度排名-中间表'!$A$27:$AJ$973,COLUMN()+1,0),"")</f>
        <v>7</v>
      </c>
      <c r="G95" s="276">
        <f>IFERROR(VLOOKUP($A95,'业绩进度排名-中间表'!$A$27:$AJ$973,COLUMN()+1,0),"")</f>
        <v>0.50288253731313382</v>
      </c>
      <c r="H95" s="275">
        <f ca="1">IFERROR(VLOOKUP($A95,'业绩进度排名-中间表'!$A$27:$AJ$973,COLUMN()+1,0),"")</f>
        <v>5</v>
      </c>
      <c r="I95" s="187">
        <f ca="1">IFERROR(VLOOKUP($A95,'业绩进度排名-中间表'!$A$27:$AJ$973,COLUMN()+1,0),"")</f>
        <v>2</v>
      </c>
      <c r="J95" s="276"/>
      <c r="K95" s="276"/>
      <c r="L95" s="187"/>
      <c r="M95" s="187"/>
      <c r="N95" s="187"/>
      <c r="O95" s="187"/>
      <c r="P95" s="277">
        <f>IFERROR(VLOOKUP($A95,'业绩进度排名-中间表'!$A$27:$AJ$973,COLUMN()+1,0),"")</f>
        <v>9590.7088477738107</v>
      </c>
      <c r="Q95" s="277">
        <f>IFERROR(VLOOKUP($A95,'业绩进度排名-中间表'!$A$27:$AJ$973,COLUMN()+1,0),"")</f>
        <v>7859.97</v>
      </c>
      <c r="R95" s="276">
        <f>IFERROR(VLOOKUP($A95,'业绩进度排名-中间表'!$A$27:$AJ$973,COLUMN()+1,0),"")</f>
        <v>0.81954004909912903</v>
      </c>
      <c r="S95" s="276">
        <f ca="1">IFERROR(VLOOKUP($A95,'业绩进度排名-中间表'!$A$27:$AJ$973,COLUMN()+1,0),"")</f>
        <v>0</v>
      </c>
      <c r="T95" s="187">
        <f ca="1">IFERROR(VLOOKUP($A95,'业绩进度排名-中间表'!$A$27:$AJ$973,COLUMN()+1,0),"")</f>
        <v>0</v>
      </c>
      <c r="U95" s="187">
        <f ca="1">IFERROR(VLOOKUP($A95,'业绩进度排名-中间表'!$A$27:$AJ$973,COLUMN()+1,0),"")</f>
        <v>0</v>
      </c>
      <c r="V95" s="277">
        <f>IFERROR(VLOOKUP($A95,'业绩进度排名-中间表'!$A$27:$AJ$973,COLUMN()+1,0),"")</f>
        <v>322571.09623853699</v>
      </c>
      <c r="W95" s="277">
        <f>IFERROR(VLOOKUP($A95,'业绩进度排名-中间表'!$A$27:$AJ$973,COLUMN()+1,0),"")</f>
        <v>485931</v>
      </c>
      <c r="X95" s="276">
        <f>IFERROR(VLOOKUP($A95,'业绩进度排名-中间表'!$A$27:$AJ$973,COLUMN()+1,0),"")</f>
        <v>1.5064306928499898</v>
      </c>
    </row>
    <row r="96" spans="1:24">
      <c r="A96" s="278">
        <v>69</v>
      </c>
      <c r="B96" s="279" t="str">
        <f>IFERROR(VLOOKUP($A96,'业绩进度排名-中间表'!$A$27:$AJ$973,COLUMN()+1,0),"")</f>
        <v>芶伟杰</v>
      </c>
      <c r="C96" s="279" t="str">
        <f>IFERROR(VLOOKUP($A96,'业绩进度排名-中间表'!$A$27:$AJ$973,COLUMN()+1,0),"")</f>
        <v>李珊珊组</v>
      </c>
      <c r="D96" s="279" t="str">
        <f>IFERROR(VLOOKUP($A96,'业绩进度排名-中间表'!$A$27:$AJ$973,COLUMN()+1,0),"")</f>
        <v>张贤宝</v>
      </c>
      <c r="E96" s="280">
        <f>IFERROR(VLOOKUP($A96,'业绩进度排名-中间表'!$A$27:$AJ$973,COLUMN()+1,0),"")</f>
        <v>14.656804750124699</v>
      </c>
      <c r="F96" s="279">
        <f>IFERROR(VLOOKUP($A96,'业绩进度排名-中间表'!$A$27:$AJ$973,COLUMN()+1,0),"")</f>
        <v>7</v>
      </c>
      <c r="G96" s="281">
        <f>IFERROR(VLOOKUP($A96,'业绩进度排名-中间表'!$A$27:$AJ$973,COLUMN()+1,0),"")</f>
        <v>0.4775938630103157</v>
      </c>
      <c r="H96" s="280">
        <f ca="1">IFERROR(VLOOKUP($A96,'业绩进度排名-中间表'!$A$27:$AJ$973,COLUMN()+1,0),"")</f>
        <v>5</v>
      </c>
      <c r="I96" s="279">
        <f ca="1">IFERROR(VLOOKUP($A96,'业绩进度排名-中间表'!$A$27:$AJ$973,COLUMN()+1,0),"")</f>
        <v>2</v>
      </c>
      <c r="J96" s="281"/>
      <c r="K96" s="281"/>
      <c r="L96" s="279"/>
      <c r="M96" s="279"/>
      <c r="N96" s="279"/>
      <c r="O96" s="279"/>
      <c r="P96" s="282">
        <f>IFERROR(VLOOKUP($A96,'业绩进度排名-中间表'!$A$27:$AJ$973,COLUMN()+1,0),"")</f>
        <v>10098.5384728359</v>
      </c>
      <c r="Q96" s="282">
        <f>IFERROR(VLOOKUP($A96,'业绩进度排名-中间表'!$A$27:$AJ$973,COLUMN()+1,0),"")</f>
        <v>8216.3944220000012</v>
      </c>
      <c r="R96" s="281">
        <f>IFERROR(VLOOKUP($A96,'业绩进度排名-中间表'!$A$27:$AJ$973,COLUMN()+1,0),"")</f>
        <v>0.81362213394555205</v>
      </c>
      <c r="S96" s="281">
        <f ca="1">IFERROR(VLOOKUP($A96,'业绩进度排名-中间表'!$A$27:$AJ$973,COLUMN()+1,0),"")</f>
        <v>0</v>
      </c>
      <c r="T96" s="279">
        <f ca="1">IFERROR(VLOOKUP($A96,'业绩进度排名-中间表'!$A$27:$AJ$973,COLUMN()+1,0),"")</f>
        <v>0</v>
      </c>
      <c r="U96" s="279">
        <f ca="1">IFERROR(VLOOKUP($A96,'业绩进度排名-中间表'!$A$27:$AJ$973,COLUMN()+1,0),"")</f>
        <v>0</v>
      </c>
      <c r="V96" s="282">
        <f>IFERROR(VLOOKUP($A96,'业绩进度排名-中间表'!$A$27:$AJ$973,COLUMN()+1,0),"")</f>
        <v>254778.75436078699</v>
      </c>
      <c r="W96" s="282">
        <f>IFERROR(VLOOKUP($A96,'业绩进度排名-中间表'!$A$27:$AJ$973,COLUMN()+1,0),"")</f>
        <v>284314</v>
      </c>
      <c r="X96" s="281">
        <f>IFERROR(VLOOKUP($A96,'业绩进度排名-中间表'!$A$27:$AJ$973,COLUMN()+1,0),"")</f>
        <v>1.1159250727687786</v>
      </c>
    </row>
    <row r="97" spans="1:24">
      <c r="A97" s="274">
        <v>70</v>
      </c>
      <c r="B97" s="187" t="str">
        <f>IFERROR(VLOOKUP($A97,'业绩进度排名-中间表'!$A$27:$AJ$973,COLUMN()+1,0),"")</f>
        <v>芶伟杰</v>
      </c>
      <c r="C97" s="187" t="str">
        <f>IFERROR(VLOOKUP($A97,'业绩进度排名-中间表'!$A$27:$AJ$973,COLUMN()+1,0),"")</f>
        <v>李珊珊组</v>
      </c>
      <c r="D97" s="187" t="str">
        <f>IFERROR(VLOOKUP($A97,'业绩进度排名-中间表'!$A$27:$AJ$973,COLUMN()+1,0),"")</f>
        <v>宋国发</v>
      </c>
      <c r="E97" s="275">
        <f>IFERROR(VLOOKUP($A97,'业绩进度排名-中间表'!$A$27:$AJ$973,COLUMN()+1,0),"")</f>
        <v>17.205405503401298</v>
      </c>
      <c r="F97" s="187">
        <f>IFERROR(VLOOKUP($A97,'业绩进度排名-中间表'!$A$27:$AJ$973,COLUMN()+1,0),"")</f>
        <v>7</v>
      </c>
      <c r="G97" s="276">
        <f>IFERROR(VLOOKUP($A97,'业绩进度排名-中间表'!$A$27:$AJ$973,COLUMN()+1,0),"")</f>
        <v>0.4068488823827015</v>
      </c>
      <c r="H97" s="275">
        <f ca="1">IFERROR(VLOOKUP($A97,'业绩进度排名-中间表'!$A$27:$AJ$973,COLUMN()+1,0),"")</f>
        <v>4</v>
      </c>
      <c r="I97" s="187">
        <f ca="1">IFERROR(VLOOKUP($A97,'业绩进度排名-中间表'!$A$27:$AJ$973,COLUMN()+1,0),"")</f>
        <v>3</v>
      </c>
      <c r="J97" s="276"/>
      <c r="K97" s="276"/>
      <c r="L97" s="187"/>
      <c r="M97" s="187"/>
      <c r="N97" s="187"/>
      <c r="O97" s="187"/>
      <c r="P97" s="277">
        <f>IFERROR(VLOOKUP($A97,'业绩进度排名-中间表'!$A$27:$AJ$973,COLUMN()+1,0),"")</f>
        <v>11854.524391843501</v>
      </c>
      <c r="Q97" s="277">
        <f>IFERROR(VLOOKUP($A97,'业绩进度排名-中间表'!$A$27:$AJ$973,COLUMN()+1,0),"")</f>
        <v>4780.0623350000005</v>
      </c>
      <c r="R97" s="276">
        <f>IFERROR(VLOOKUP($A97,'业绩进度排名-中间表'!$A$27:$AJ$973,COLUMN()+1,0),"")</f>
        <v>0.40322683365423923</v>
      </c>
      <c r="S97" s="276">
        <f ca="1">IFERROR(VLOOKUP($A97,'业绩进度排名-中间表'!$A$27:$AJ$973,COLUMN()+1,0),"")</f>
        <v>0</v>
      </c>
      <c r="T97" s="187">
        <f ca="1">IFERROR(VLOOKUP($A97,'业绩进度排名-中间表'!$A$27:$AJ$973,COLUMN()+1,0),"")</f>
        <v>0</v>
      </c>
      <c r="U97" s="187">
        <f ca="1">IFERROR(VLOOKUP($A97,'业绩进度排名-中间表'!$A$27:$AJ$973,COLUMN()+1,0),"")</f>
        <v>0</v>
      </c>
      <c r="V97" s="277">
        <f>IFERROR(VLOOKUP($A97,'业绩进度排名-中间表'!$A$27:$AJ$973,COLUMN()+1,0),"")</f>
        <v>282006.29339022102</v>
      </c>
      <c r="W97" s="277">
        <f>IFERROR(VLOOKUP($A97,'业绩进度排名-中间表'!$A$27:$AJ$973,COLUMN()+1,0),"")</f>
        <v>325925</v>
      </c>
      <c r="X97" s="276">
        <f>IFERROR(VLOOKUP($A97,'业绩进度排名-中间表'!$A$27:$AJ$973,COLUMN()+1,0),"")</f>
        <v>1.1557366187888838</v>
      </c>
    </row>
    <row r="98" spans="1:24">
      <c r="A98" s="278">
        <v>71</v>
      </c>
      <c r="B98" s="279" t="str">
        <f>IFERROR(VLOOKUP($A98,'业绩进度排名-中间表'!$A$27:$AJ$973,COLUMN()+1,0),"")</f>
        <v>赵帅朋</v>
      </c>
      <c r="C98" s="279" t="str">
        <f>IFERROR(VLOOKUP($A98,'业绩进度排名-中间表'!$A$27:$AJ$973,COLUMN()+1,0),"")</f>
        <v>张倩倩组</v>
      </c>
      <c r="D98" s="279" t="str">
        <f>IFERROR(VLOOKUP($A98,'业绩进度排名-中间表'!$A$27:$AJ$973,COLUMN()+1,0),"")</f>
        <v>张倩倩</v>
      </c>
      <c r="E98" s="280">
        <f>IFERROR(VLOOKUP($A98,'业绩进度排名-中间表'!$A$27:$AJ$973,COLUMN()+1,0),"")</f>
        <v>2.6037317741609001</v>
      </c>
      <c r="F98" s="279">
        <f>IFERROR(VLOOKUP($A98,'业绩进度排名-中间表'!$A$27:$AJ$973,COLUMN()+1,0),"")</f>
        <v>6</v>
      </c>
      <c r="G98" s="281">
        <f>IFERROR(VLOOKUP($A98,'业绩进度排名-中间表'!$A$27:$AJ$973,COLUMN()+1,0),"")</f>
        <v>2.3043848293219868</v>
      </c>
      <c r="H98" s="280">
        <f ca="1">IFERROR(VLOOKUP($A98,'业绩进度排名-中间表'!$A$27:$AJ$973,COLUMN()+1,0),"")</f>
        <v>6</v>
      </c>
      <c r="I98" s="279">
        <f ca="1">IFERROR(VLOOKUP($A98,'业绩进度排名-中间表'!$A$27:$AJ$973,COLUMN()+1,0),"")</f>
        <v>0</v>
      </c>
      <c r="J98" s="281"/>
      <c r="K98" s="281"/>
      <c r="L98" s="279"/>
      <c r="M98" s="279"/>
      <c r="N98" s="279"/>
      <c r="O98" s="279"/>
      <c r="P98" s="282">
        <f>IFERROR(VLOOKUP($A98,'业绩进度排名-中间表'!$A$27:$AJ$973,COLUMN()+1,0),"")</f>
        <v>1793.97119239686</v>
      </c>
      <c r="Q98" s="282">
        <f>IFERROR(VLOOKUP($A98,'业绩进度排名-中间表'!$A$27:$AJ$973,COLUMN()+1,0),"")</f>
        <v>6736.5900060000004</v>
      </c>
      <c r="R98" s="281">
        <f>IFERROR(VLOOKUP($A98,'业绩进度排名-中间表'!$A$27:$AJ$973,COLUMN()+1,0),"")</f>
        <v>3.7551271918695006</v>
      </c>
      <c r="S98" s="281">
        <f ca="1">IFERROR(VLOOKUP($A98,'业绩进度排名-中间表'!$A$27:$AJ$973,COLUMN()+1,0),"")</f>
        <v>0</v>
      </c>
      <c r="T98" s="279">
        <f ca="1">IFERROR(VLOOKUP($A98,'业绩进度排名-中间表'!$A$27:$AJ$973,COLUMN()+1,0),"")</f>
        <v>0</v>
      </c>
      <c r="U98" s="279">
        <f ca="1">IFERROR(VLOOKUP($A98,'业绩进度排名-中间表'!$A$27:$AJ$973,COLUMN()+1,0),"")</f>
        <v>0</v>
      </c>
      <c r="V98" s="282">
        <f>IFERROR(VLOOKUP($A98,'业绩进度排名-中间表'!$A$27:$AJ$973,COLUMN()+1,0),"")</f>
        <v>55983.974614086299</v>
      </c>
      <c r="W98" s="282">
        <f>IFERROR(VLOOKUP($A98,'业绩进度排名-中间表'!$A$27:$AJ$973,COLUMN()+1,0),"")</f>
        <v>0</v>
      </c>
      <c r="X98" s="281">
        <f>IFERROR(VLOOKUP($A98,'业绩进度排名-中间表'!$A$27:$AJ$973,COLUMN()+1,0),"")</f>
        <v>0</v>
      </c>
    </row>
    <row r="99" spans="1:24">
      <c r="A99" s="274">
        <v>72</v>
      </c>
      <c r="B99" s="187" t="str">
        <f>IFERROR(VLOOKUP($A99,'业绩进度排名-中间表'!$A$27:$AJ$973,COLUMN()+1,0),"")</f>
        <v>詹群</v>
      </c>
      <c r="C99" s="187" t="str">
        <f>IFERROR(VLOOKUP($A99,'业绩进度排名-中间表'!$A$27:$AJ$973,COLUMN()+1,0),"")</f>
        <v>王余组</v>
      </c>
      <c r="D99" s="187" t="str">
        <f>IFERROR(VLOOKUP($A99,'业绩进度排名-中间表'!$A$27:$AJ$973,COLUMN()+1,0),"")</f>
        <v>何婷</v>
      </c>
      <c r="E99" s="275">
        <f>IFERROR(VLOOKUP($A99,'业绩进度排名-中间表'!$A$27:$AJ$973,COLUMN()+1,0),"")</f>
        <v>11.214312729708499</v>
      </c>
      <c r="F99" s="187">
        <f>IFERROR(VLOOKUP($A99,'业绩进度排名-中间表'!$A$27:$AJ$973,COLUMN()+1,0),"")</f>
        <v>6</v>
      </c>
      <c r="G99" s="276">
        <f>IFERROR(VLOOKUP($A99,'业绩进度排名-中间表'!$A$27:$AJ$973,COLUMN()+1,0),"")</f>
        <v>0.53503055823519574</v>
      </c>
      <c r="H99" s="275">
        <f ca="1">IFERROR(VLOOKUP($A99,'业绩进度排名-中间表'!$A$27:$AJ$973,COLUMN()+1,0),"")</f>
        <v>5</v>
      </c>
      <c r="I99" s="187">
        <f ca="1">IFERROR(VLOOKUP($A99,'业绩进度排名-中间表'!$A$27:$AJ$973,COLUMN()+1,0),"")</f>
        <v>1</v>
      </c>
      <c r="J99" s="276"/>
      <c r="K99" s="276"/>
      <c r="L99" s="187"/>
      <c r="M99" s="187"/>
      <c r="N99" s="187"/>
      <c r="O99" s="187"/>
      <c r="P99" s="277">
        <f>IFERROR(VLOOKUP($A99,'业绩进度排名-中间表'!$A$27:$AJ$973,COLUMN()+1,0),"")</f>
        <v>7726.6614707691597</v>
      </c>
      <c r="Q99" s="277">
        <f>IFERROR(VLOOKUP($A99,'业绩进度排名-中间表'!$A$27:$AJ$973,COLUMN()+1,0),"")</f>
        <v>6857.5</v>
      </c>
      <c r="R99" s="276">
        <f>IFERROR(VLOOKUP($A99,'业绩进度排名-中间表'!$A$27:$AJ$973,COLUMN()+1,0),"")</f>
        <v>0.88751138197819379</v>
      </c>
      <c r="S99" s="276">
        <f ca="1">IFERROR(VLOOKUP($A99,'业绩进度排名-中间表'!$A$27:$AJ$973,COLUMN()+1,0),"")</f>
        <v>0</v>
      </c>
      <c r="T99" s="187">
        <f ca="1">IFERROR(VLOOKUP($A99,'业绩进度排名-中间表'!$A$27:$AJ$973,COLUMN()+1,0),"")</f>
        <v>0</v>
      </c>
      <c r="U99" s="187">
        <f ca="1">IFERROR(VLOOKUP($A99,'业绩进度排名-中间表'!$A$27:$AJ$973,COLUMN()+1,0),"")</f>
        <v>0</v>
      </c>
      <c r="V99" s="277">
        <f>IFERROR(VLOOKUP($A99,'业绩进度排名-中间表'!$A$27:$AJ$973,COLUMN()+1,0),"")</f>
        <v>267874.10568754701</v>
      </c>
      <c r="W99" s="277">
        <f>IFERROR(VLOOKUP($A99,'业绩进度排名-中间表'!$A$27:$AJ$973,COLUMN()+1,0),"")</f>
        <v>364472</v>
      </c>
      <c r="X99" s="276">
        <f>IFERROR(VLOOKUP($A99,'业绩进度排名-中间表'!$A$27:$AJ$973,COLUMN()+1,0),"")</f>
        <v>1.360609302136603</v>
      </c>
    </row>
    <row r="100" spans="1:24">
      <c r="A100" s="278">
        <v>73</v>
      </c>
      <c r="B100" s="279" t="str">
        <f>IFERROR(VLOOKUP($A100,'业绩进度排名-中间表'!$A$27:$AJ$973,COLUMN()+1,0),"")</f>
        <v>詹群</v>
      </c>
      <c r="C100" s="279" t="str">
        <f>IFERROR(VLOOKUP($A100,'业绩进度排名-中间表'!$A$27:$AJ$973,COLUMN()+1,0),"")</f>
        <v>王余组</v>
      </c>
      <c r="D100" s="279" t="str">
        <f>IFERROR(VLOOKUP($A100,'业绩进度排名-中间表'!$A$27:$AJ$973,COLUMN()+1,0),"")</f>
        <v>何金徽</v>
      </c>
      <c r="E100" s="280">
        <f>IFERROR(VLOOKUP($A100,'业绩进度排名-中间表'!$A$27:$AJ$973,COLUMN()+1,0),"")</f>
        <v>13.4231391408709</v>
      </c>
      <c r="F100" s="279">
        <f>IFERROR(VLOOKUP($A100,'业绩进度排名-中间表'!$A$27:$AJ$973,COLUMN()+1,0),"")</f>
        <v>6</v>
      </c>
      <c r="G100" s="281">
        <f>IFERROR(VLOOKUP($A100,'业绩进度排名-中间表'!$A$27:$AJ$973,COLUMN()+1,0),"")</f>
        <v>0.44698933215488645</v>
      </c>
      <c r="H100" s="280">
        <f ca="1">IFERROR(VLOOKUP($A100,'业绩进度排名-中间表'!$A$27:$AJ$973,COLUMN()+1,0),"")</f>
        <v>4</v>
      </c>
      <c r="I100" s="279">
        <f ca="1">IFERROR(VLOOKUP($A100,'业绩进度排名-中间表'!$A$27:$AJ$973,COLUMN()+1,0),"")</f>
        <v>2</v>
      </c>
      <c r="J100" s="281"/>
      <c r="K100" s="281"/>
      <c r="L100" s="279"/>
      <c r="M100" s="279"/>
      <c r="N100" s="279"/>
      <c r="O100" s="279"/>
      <c r="P100" s="282">
        <f>IFERROR(VLOOKUP($A100,'业绩进度排名-中间表'!$A$27:$AJ$973,COLUMN()+1,0),"")</f>
        <v>9248.5428680600799</v>
      </c>
      <c r="Q100" s="282">
        <f>IFERROR(VLOOKUP($A100,'业绩进度排名-中间表'!$A$27:$AJ$973,COLUMN()+1,0),"")</f>
        <v>7194</v>
      </c>
      <c r="R100" s="281">
        <f>IFERROR(VLOOKUP($A100,'业绩进度排名-中间表'!$A$27:$AJ$973,COLUMN()+1,0),"")</f>
        <v>0.77785226306778976</v>
      </c>
      <c r="S100" s="281">
        <f ca="1">IFERROR(VLOOKUP($A100,'业绩进度排名-中间表'!$A$27:$AJ$973,COLUMN()+1,0),"")</f>
        <v>0</v>
      </c>
      <c r="T100" s="279">
        <f ca="1">IFERROR(VLOOKUP($A100,'业绩进度排名-中间表'!$A$27:$AJ$973,COLUMN()+1,0),"")</f>
        <v>0</v>
      </c>
      <c r="U100" s="279">
        <f ca="1">IFERROR(VLOOKUP($A100,'业绩进度排名-中间表'!$A$27:$AJ$973,COLUMN()+1,0),"")</f>
        <v>0</v>
      </c>
      <c r="V100" s="282">
        <f>IFERROR(VLOOKUP($A100,'业绩进度排名-中间表'!$A$27:$AJ$973,COLUMN()+1,0),"")</f>
        <v>363384.49675899599</v>
      </c>
      <c r="W100" s="282">
        <f>IFERROR(VLOOKUP($A100,'业绩进度排名-中间表'!$A$27:$AJ$973,COLUMN()+1,0),"")</f>
        <v>333653</v>
      </c>
      <c r="X100" s="281">
        <f>IFERROR(VLOOKUP($A100,'业绩进度排名-中间表'!$A$27:$AJ$973,COLUMN()+1,0),"")</f>
        <v>0.91818171379305014</v>
      </c>
    </row>
    <row r="101" spans="1:24">
      <c r="A101" s="274">
        <v>74</v>
      </c>
      <c r="B101" s="187" t="str">
        <f>IFERROR(VLOOKUP($A101,'业绩进度排名-中间表'!$A$27:$AJ$973,COLUMN()+1,0),"")</f>
        <v>詹群</v>
      </c>
      <c r="C101" s="187" t="str">
        <f>IFERROR(VLOOKUP($A101,'业绩进度排名-中间表'!$A$27:$AJ$973,COLUMN()+1,0),"")</f>
        <v>黄瑶组</v>
      </c>
      <c r="D101" s="187" t="str">
        <f>IFERROR(VLOOKUP($A101,'业绩进度排名-中间表'!$A$27:$AJ$973,COLUMN()+1,0),"")</f>
        <v>刘倩</v>
      </c>
      <c r="E101" s="275">
        <f>IFERROR(VLOOKUP($A101,'业绩进度排名-中间表'!$A$27:$AJ$973,COLUMN()+1,0),"")</f>
        <v>14.969485539804699</v>
      </c>
      <c r="F101" s="187">
        <f>IFERROR(VLOOKUP($A101,'业绩进度排名-中间表'!$A$27:$AJ$973,COLUMN()+1,0),"")</f>
        <v>6</v>
      </c>
      <c r="G101" s="276">
        <f>IFERROR(VLOOKUP($A101,'业绩进度排名-中间表'!$A$27:$AJ$973,COLUMN()+1,0),"")</f>
        <v>0.40081537765914965</v>
      </c>
      <c r="H101" s="275">
        <f ca="1">IFERROR(VLOOKUP($A101,'业绩进度排名-中间表'!$A$27:$AJ$973,COLUMN()+1,0),"")</f>
        <v>6</v>
      </c>
      <c r="I101" s="187">
        <f ca="1">IFERROR(VLOOKUP($A101,'业绩进度排名-中间表'!$A$27:$AJ$973,COLUMN()+1,0),"")</f>
        <v>0</v>
      </c>
      <c r="J101" s="276"/>
      <c r="K101" s="276"/>
      <c r="L101" s="187"/>
      <c r="M101" s="187"/>
      <c r="N101" s="187"/>
      <c r="O101" s="187"/>
      <c r="P101" s="277">
        <f>IFERROR(VLOOKUP($A101,'业绩进度排名-中间表'!$A$27:$AJ$973,COLUMN()+1,0),"")</f>
        <v>10313.9755369254</v>
      </c>
      <c r="Q101" s="277">
        <f>IFERROR(VLOOKUP($A101,'业绩进度排名-中间表'!$A$27:$AJ$973,COLUMN()+1,0),"")</f>
        <v>5694.564985</v>
      </c>
      <c r="R101" s="276">
        <f>IFERROR(VLOOKUP($A101,'业绩进度排名-中间表'!$A$27:$AJ$973,COLUMN()+1,0),"")</f>
        <v>0.5521212421546573</v>
      </c>
      <c r="S101" s="276">
        <f ca="1">IFERROR(VLOOKUP($A101,'业绩进度排名-中间表'!$A$27:$AJ$973,COLUMN()+1,0),"")</f>
        <v>0</v>
      </c>
      <c r="T101" s="187">
        <f ca="1">IFERROR(VLOOKUP($A101,'业绩进度排名-中间表'!$A$27:$AJ$973,COLUMN()+1,0),"")</f>
        <v>0</v>
      </c>
      <c r="U101" s="187">
        <f ca="1">IFERROR(VLOOKUP($A101,'业绩进度排名-中间表'!$A$27:$AJ$973,COLUMN()+1,0),"")</f>
        <v>0</v>
      </c>
      <c r="V101" s="277">
        <f>IFERROR(VLOOKUP($A101,'业绩进度排名-中间表'!$A$27:$AJ$973,COLUMN()+1,0),"")</f>
        <v>286515.02810065</v>
      </c>
      <c r="W101" s="277">
        <f>IFERROR(VLOOKUP($A101,'业绩进度排名-中间表'!$A$27:$AJ$973,COLUMN()+1,0),"")</f>
        <v>296057</v>
      </c>
      <c r="X101" s="276">
        <f>IFERROR(VLOOKUP($A101,'业绩进度排名-中间表'!$A$27:$AJ$973,COLUMN()+1,0),"")</f>
        <v>1.0333035651309641</v>
      </c>
    </row>
    <row r="102" spans="1:24">
      <c r="A102" s="278">
        <v>75</v>
      </c>
      <c r="B102" s="279" t="str">
        <f>IFERROR(VLOOKUP($A102,'业绩进度排名-中间表'!$A$27:$AJ$973,COLUMN()+1,0),"")</f>
        <v>芶伟杰</v>
      </c>
      <c r="C102" s="279" t="str">
        <f>IFERROR(VLOOKUP($A102,'业绩进度排名-中间表'!$A$27:$AJ$973,COLUMN()+1,0),"")</f>
        <v>李新阳组</v>
      </c>
      <c r="D102" s="279" t="str">
        <f>IFERROR(VLOOKUP($A102,'业绩进度排名-中间表'!$A$27:$AJ$973,COLUMN()+1,0),"")</f>
        <v>秦岭</v>
      </c>
      <c r="E102" s="280">
        <f>IFERROR(VLOOKUP($A102,'业绩进度排名-中间表'!$A$27:$AJ$973,COLUMN()+1,0),"")</f>
        <v>5.55679631772772</v>
      </c>
      <c r="F102" s="279">
        <f>IFERROR(VLOOKUP($A102,'业绩进度排名-中间表'!$A$27:$AJ$973,COLUMN()+1,0),"")</f>
        <v>5</v>
      </c>
      <c r="G102" s="281">
        <f>IFERROR(VLOOKUP($A102,'业绩进度排名-中间表'!$A$27:$AJ$973,COLUMN()+1,0),"")</f>
        <v>0.8997990414096364</v>
      </c>
      <c r="H102" s="280">
        <f ca="1">IFERROR(VLOOKUP($A102,'业绩进度排名-中间表'!$A$27:$AJ$973,COLUMN()+1,0),"")</f>
        <v>3</v>
      </c>
      <c r="I102" s="279">
        <f ca="1">IFERROR(VLOOKUP($A102,'业绩进度排名-中间表'!$A$27:$AJ$973,COLUMN()+1,0),"")</f>
        <v>2</v>
      </c>
      <c r="J102" s="281"/>
      <c r="K102" s="281"/>
      <c r="L102" s="279"/>
      <c r="M102" s="279"/>
      <c r="N102" s="279"/>
      <c r="O102" s="279"/>
      <c r="P102" s="282">
        <f>IFERROR(VLOOKUP($A102,'业绩进度排名-中间表'!$A$27:$AJ$973,COLUMN()+1,0),"")</f>
        <v>3828.6326629144</v>
      </c>
      <c r="Q102" s="282">
        <f>IFERROR(VLOOKUP($A102,'业绩进度排名-中间表'!$A$27:$AJ$973,COLUMN()+1,0),"")</f>
        <v>6107.6046370000004</v>
      </c>
      <c r="R102" s="281">
        <f>IFERROR(VLOOKUP($A102,'业绩进度排名-中间表'!$A$27:$AJ$973,COLUMN()+1,0),"")</f>
        <v>1.5952443534634686</v>
      </c>
      <c r="S102" s="281">
        <f ca="1">IFERROR(VLOOKUP($A102,'业绩进度排名-中间表'!$A$27:$AJ$973,COLUMN()+1,0),"")</f>
        <v>0</v>
      </c>
      <c r="T102" s="279">
        <f ca="1">IFERROR(VLOOKUP($A102,'业绩进度排名-中间表'!$A$27:$AJ$973,COLUMN()+1,0),"")</f>
        <v>0</v>
      </c>
      <c r="U102" s="279">
        <f ca="1">IFERROR(VLOOKUP($A102,'业绩进度排名-中间表'!$A$27:$AJ$973,COLUMN()+1,0),"")</f>
        <v>0</v>
      </c>
      <c r="V102" s="282">
        <f>IFERROR(VLOOKUP($A102,'业绩进度排名-中间表'!$A$27:$AJ$973,COLUMN()+1,0),"")</f>
        <v>209061.125701107</v>
      </c>
      <c r="W102" s="282">
        <f>IFERROR(VLOOKUP($A102,'业绩进度排名-中间表'!$A$27:$AJ$973,COLUMN()+1,0),"")</f>
        <v>72066</v>
      </c>
      <c r="X102" s="281">
        <f>IFERROR(VLOOKUP($A102,'业绩进度排名-中间表'!$A$27:$AJ$973,COLUMN()+1,0),"")</f>
        <v>0.34471257991326509</v>
      </c>
    </row>
    <row r="103" spans="1:24">
      <c r="A103" s="274">
        <v>76</v>
      </c>
      <c r="B103" s="187" t="str">
        <f>IFERROR(VLOOKUP($A103,'业绩进度排名-中间表'!$A$27:$AJ$973,COLUMN()+1,0),"")</f>
        <v>芶伟杰</v>
      </c>
      <c r="C103" s="187" t="str">
        <f>IFERROR(VLOOKUP($A103,'业绩进度排名-中间表'!$A$27:$AJ$973,COLUMN()+1,0),"")</f>
        <v>陈玉豪组</v>
      </c>
      <c r="D103" s="187" t="str">
        <f>IFERROR(VLOOKUP($A103,'业绩进度排名-中间表'!$A$27:$AJ$973,COLUMN()+1,0),"")</f>
        <v>赵红丽</v>
      </c>
      <c r="E103" s="275">
        <f>IFERROR(VLOOKUP($A103,'业绩进度排名-中间表'!$A$27:$AJ$973,COLUMN()+1,0),"")</f>
        <v>10.6425764733957</v>
      </c>
      <c r="F103" s="187">
        <f>IFERROR(VLOOKUP($A103,'业绩进度排名-中间表'!$A$27:$AJ$973,COLUMN()+1,0),"")</f>
        <v>5</v>
      </c>
      <c r="G103" s="276">
        <f>IFERROR(VLOOKUP($A103,'业绩进度排名-中间表'!$A$27:$AJ$973,COLUMN()+1,0),"")</f>
        <v>0.46981104739994062</v>
      </c>
      <c r="H103" s="275">
        <f ca="1">IFERROR(VLOOKUP($A103,'业绩进度排名-中间表'!$A$27:$AJ$973,COLUMN()+1,0),"")</f>
        <v>3</v>
      </c>
      <c r="I103" s="187">
        <f ca="1">IFERROR(VLOOKUP($A103,'业绩进度排名-中间表'!$A$27:$AJ$973,COLUMN()+1,0),"")</f>
        <v>2</v>
      </c>
      <c r="J103" s="276"/>
      <c r="K103" s="276"/>
      <c r="L103" s="187"/>
      <c r="M103" s="187"/>
      <c r="N103" s="187"/>
      <c r="O103" s="187"/>
      <c r="P103" s="277">
        <f>IFERROR(VLOOKUP($A103,'业绩进度排名-中间表'!$A$27:$AJ$973,COLUMN()+1,0),"")</f>
        <v>7332.7351901696302</v>
      </c>
      <c r="Q103" s="277">
        <f>IFERROR(VLOOKUP($A103,'业绩进度排名-中间表'!$A$27:$AJ$973,COLUMN()+1,0),"")</f>
        <v>5212.63</v>
      </c>
      <c r="R103" s="276">
        <f>IFERROR(VLOOKUP($A103,'业绩进度排名-中间表'!$A$27:$AJ$973,COLUMN()+1,0),"")</f>
        <v>0.71087116400823069</v>
      </c>
      <c r="S103" s="276">
        <f ca="1">IFERROR(VLOOKUP($A103,'业绩进度排名-中间表'!$A$27:$AJ$973,COLUMN()+1,0),"")</f>
        <v>0</v>
      </c>
      <c r="T103" s="187">
        <f ca="1">IFERROR(VLOOKUP($A103,'业绩进度排名-中间表'!$A$27:$AJ$973,COLUMN()+1,0),"")</f>
        <v>0</v>
      </c>
      <c r="U103" s="187">
        <f ca="1">IFERROR(VLOOKUP($A103,'业绩进度排名-中间表'!$A$27:$AJ$973,COLUMN()+1,0),"")</f>
        <v>0</v>
      </c>
      <c r="V103" s="277">
        <f>IFERROR(VLOOKUP($A103,'业绩进度排名-中间表'!$A$27:$AJ$973,COLUMN()+1,0),"")</f>
        <v>200084.23168093199</v>
      </c>
      <c r="W103" s="277">
        <f>IFERROR(VLOOKUP($A103,'业绩进度排名-中间表'!$A$27:$AJ$973,COLUMN()+1,0),"")</f>
        <v>243035</v>
      </c>
      <c r="X103" s="276">
        <f>IFERROR(VLOOKUP($A103,'业绩进度排名-中间表'!$A$27:$AJ$973,COLUMN()+1,0),"")</f>
        <v>1.2146634342858174</v>
      </c>
    </row>
    <row r="104" spans="1:24">
      <c r="A104" s="278">
        <v>77</v>
      </c>
      <c r="B104" s="279" t="str">
        <f>IFERROR(VLOOKUP($A104,'业绩进度排名-中间表'!$A$27:$AJ$973,COLUMN()+1,0),"")</f>
        <v>詹群</v>
      </c>
      <c r="C104" s="279" t="str">
        <f>IFERROR(VLOOKUP($A104,'业绩进度排名-中间表'!$A$27:$AJ$973,COLUMN()+1,0),"")</f>
        <v>陈明月组</v>
      </c>
      <c r="D104" s="279" t="str">
        <f>IFERROR(VLOOKUP($A104,'业绩进度排名-中间表'!$A$27:$AJ$973,COLUMN()+1,0),"")</f>
        <v>白艳芳</v>
      </c>
      <c r="E104" s="280">
        <f>IFERROR(VLOOKUP($A104,'业绩进度排名-中间表'!$A$27:$AJ$973,COLUMN()+1,0),"")</f>
        <v>13.5261314781874</v>
      </c>
      <c r="F104" s="279">
        <f>IFERROR(VLOOKUP($A104,'业绩进度排名-中间表'!$A$27:$AJ$973,COLUMN()+1,0),"")</f>
        <v>5</v>
      </c>
      <c r="G104" s="281">
        <f>IFERROR(VLOOKUP($A104,'业绩进度排名-中间表'!$A$27:$AJ$973,COLUMN()+1,0),"")</f>
        <v>0.3696548424110126</v>
      </c>
      <c r="H104" s="280">
        <f ca="1">IFERROR(VLOOKUP($A104,'业绩进度排名-中间表'!$A$27:$AJ$973,COLUMN()+1,0),"")</f>
        <v>5</v>
      </c>
      <c r="I104" s="279">
        <f ca="1">IFERROR(VLOOKUP($A104,'业绩进度排名-中间表'!$A$27:$AJ$973,COLUMN()+1,0),"")</f>
        <v>0</v>
      </c>
      <c r="J104" s="281"/>
      <c r="K104" s="281"/>
      <c r="L104" s="279"/>
      <c r="M104" s="279"/>
      <c r="N104" s="279"/>
      <c r="O104" s="279"/>
      <c r="P104" s="282">
        <f>IFERROR(VLOOKUP($A104,'业绩进度排名-中间表'!$A$27:$AJ$973,COLUMN()+1,0),"")</f>
        <v>9319.5045884711308</v>
      </c>
      <c r="Q104" s="282">
        <f>IFERROR(VLOOKUP($A104,'业绩进度排名-中间表'!$A$27:$AJ$973,COLUMN()+1,0),"")</f>
        <v>5256</v>
      </c>
      <c r="R104" s="281">
        <f>IFERROR(VLOOKUP($A104,'业绩进度排名-中间表'!$A$27:$AJ$973,COLUMN()+1,0),"")</f>
        <v>0.5639784765492829</v>
      </c>
      <c r="S104" s="281">
        <f ca="1">IFERROR(VLOOKUP($A104,'业绩进度排名-中间表'!$A$27:$AJ$973,COLUMN()+1,0),"")</f>
        <v>0</v>
      </c>
      <c r="T104" s="279">
        <f ca="1">IFERROR(VLOOKUP($A104,'业绩进度排名-中间表'!$A$27:$AJ$973,COLUMN()+1,0),"")</f>
        <v>0</v>
      </c>
      <c r="U104" s="279">
        <f ca="1">IFERROR(VLOOKUP($A104,'业绩进度排名-中间表'!$A$27:$AJ$973,COLUMN()+1,0),"")</f>
        <v>0</v>
      </c>
      <c r="V104" s="282">
        <f>IFERROR(VLOOKUP($A104,'业绩进度排名-中间表'!$A$27:$AJ$973,COLUMN()+1,0),"")</f>
        <v>417639.77210654598</v>
      </c>
      <c r="W104" s="282">
        <f>IFERROR(VLOOKUP($A104,'业绩进度排名-中间表'!$A$27:$AJ$973,COLUMN()+1,0),"")</f>
        <v>303847</v>
      </c>
      <c r="X104" s="281">
        <f>IFERROR(VLOOKUP($A104,'业绩进度排名-中间表'!$A$27:$AJ$973,COLUMN()+1,0),"")</f>
        <v>0.72753367924567347</v>
      </c>
    </row>
    <row r="105" spans="1:24">
      <c r="A105" s="274">
        <v>78</v>
      </c>
      <c r="B105" s="187" t="str">
        <f>IFERROR(VLOOKUP($A105,'业绩进度排名-中间表'!$A$27:$AJ$973,COLUMN()+1,0),"")</f>
        <v>芶伟杰</v>
      </c>
      <c r="C105" s="187" t="str">
        <f>IFERROR(VLOOKUP($A105,'业绩进度排名-中间表'!$A$27:$AJ$973,COLUMN()+1,0),"")</f>
        <v>王娜组</v>
      </c>
      <c r="D105" s="187" t="str">
        <f>IFERROR(VLOOKUP($A105,'业绩进度排名-中间表'!$A$27:$AJ$973,COLUMN()+1,0),"")</f>
        <v>周慧</v>
      </c>
      <c r="E105" s="275">
        <f>IFERROR(VLOOKUP($A105,'业绩进度排名-中间表'!$A$27:$AJ$973,COLUMN()+1,0),"")</f>
        <v>2.9721578534437998</v>
      </c>
      <c r="F105" s="187">
        <f>IFERROR(VLOOKUP($A105,'业绩进度排名-中间表'!$A$27:$AJ$973,COLUMN()+1,0),"")</f>
        <v>4</v>
      </c>
      <c r="G105" s="276">
        <f>IFERROR(VLOOKUP($A105,'业绩进度排名-中间表'!$A$27:$AJ$973,COLUMN()+1,0),"")</f>
        <v>1.3458235387347457</v>
      </c>
      <c r="H105" s="275">
        <f ca="1">IFERROR(VLOOKUP($A105,'业绩进度排名-中间表'!$A$27:$AJ$973,COLUMN()+1,0),"")</f>
        <v>4</v>
      </c>
      <c r="I105" s="187">
        <f ca="1">IFERROR(VLOOKUP($A105,'业绩进度排名-中间表'!$A$27:$AJ$973,COLUMN()+1,0),"")</f>
        <v>0</v>
      </c>
      <c r="J105" s="276"/>
      <c r="K105" s="276"/>
      <c r="L105" s="187"/>
      <c r="M105" s="187"/>
      <c r="N105" s="187"/>
      <c r="O105" s="187"/>
      <c r="P105" s="277">
        <f>IFERROR(VLOOKUP($A105,'业绩进度排名-中间表'!$A$27:$AJ$973,COLUMN()+1,0),"")</f>
        <v>2047.8167610227799</v>
      </c>
      <c r="Q105" s="277">
        <f>IFERROR(VLOOKUP($A105,'业绩进度排名-中间表'!$A$27:$AJ$973,COLUMN()+1,0),"")</f>
        <v>3922.87</v>
      </c>
      <c r="R105" s="276">
        <f>IFERROR(VLOOKUP($A105,'业绩进度排名-中间表'!$A$27:$AJ$973,COLUMN()+1,0),"")</f>
        <v>1.9156352632062288</v>
      </c>
      <c r="S105" s="276">
        <f ca="1">IFERROR(VLOOKUP($A105,'业绩进度排名-中间表'!$A$27:$AJ$973,COLUMN()+1,0),"")</f>
        <v>0</v>
      </c>
      <c r="T105" s="187">
        <f ca="1">IFERROR(VLOOKUP($A105,'业绩进度排名-中间表'!$A$27:$AJ$973,COLUMN()+1,0),"")</f>
        <v>0</v>
      </c>
      <c r="U105" s="187">
        <f ca="1">IFERROR(VLOOKUP($A105,'业绩进度排名-中间表'!$A$27:$AJ$973,COLUMN()+1,0),"")</f>
        <v>0</v>
      </c>
      <c r="V105" s="277">
        <f>IFERROR(VLOOKUP($A105,'业绩进度排名-中间表'!$A$27:$AJ$973,COLUMN()+1,0),"")</f>
        <v>185503.87656106299</v>
      </c>
      <c r="W105" s="277">
        <f>IFERROR(VLOOKUP($A105,'业绩进度排名-中间表'!$A$27:$AJ$973,COLUMN()+1,0),"")</f>
        <v>276002</v>
      </c>
      <c r="X105" s="276">
        <f>IFERROR(VLOOKUP($A105,'业绩进度排名-中间表'!$A$27:$AJ$973,COLUMN()+1,0),"")</f>
        <v>1.4878503086653685</v>
      </c>
    </row>
    <row r="106" spans="1:24">
      <c r="A106" s="278">
        <v>79</v>
      </c>
      <c r="B106" s="279" t="str">
        <f>IFERROR(VLOOKUP($A106,'业绩进度排名-中间表'!$A$27:$AJ$973,COLUMN()+1,0),"")</f>
        <v>詹群</v>
      </c>
      <c r="C106" s="279" t="str">
        <f>IFERROR(VLOOKUP($A106,'业绩进度排名-中间表'!$A$27:$AJ$973,COLUMN()+1,0),"")</f>
        <v>王余组</v>
      </c>
      <c r="D106" s="279" t="str">
        <f>IFERROR(VLOOKUP($A106,'业绩进度排名-中间表'!$A$27:$AJ$973,COLUMN()+1,0),"")</f>
        <v>余强</v>
      </c>
      <c r="E106" s="280">
        <f>IFERROR(VLOOKUP($A106,'业绩进度排名-中间表'!$A$27:$AJ$973,COLUMN()+1,0),"")</f>
        <v>12.381888850521699</v>
      </c>
      <c r="F106" s="279">
        <f>IFERROR(VLOOKUP($A106,'业绩进度排名-中间表'!$A$27:$AJ$973,COLUMN()+1,0),"")</f>
        <v>4</v>
      </c>
      <c r="G106" s="281">
        <f>IFERROR(VLOOKUP($A106,'业绩进度排名-中间表'!$A$27:$AJ$973,COLUMN()+1,0),"")</f>
        <v>0.32305248805649422</v>
      </c>
      <c r="H106" s="280">
        <f ca="1">IFERROR(VLOOKUP($A106,'业绩进度排名-中间表'!$A$27:$AJ$973,COLUMN()+1,0),"")</f>
        <v>3</v>
      </c>
      <c r="I106" s="279">
        <f ca="1">IFERROR(VLOOKUP($A106,'业绩进度排名-中间表'!$A$27:$AJ$973,COLUMN()+1,0),"")</f>
        <v>1</v>
      </c>
      <c r="J106" s="281"/>
      <c r="K106" s="281"/>
      <c r="L106" s="279"/>
      <c r="M106" s="279"/>
      <c r="N106" s="279"/>
      <c r="O106" s="279"/>
      <c r="P106" s="282">
        <f>IFERROR(VLOOKUP($A106,'业绩进度排名-中间表'!$A$27:$AJ$973,COLUMN()+1,0),"")</f>
        <v>8531.1214180094703</v>
      </c>
      <c r="Q106" s="282">
        <f>IFERROR(VLOOKUP($A106,'业绩进度排名-中间表'!$A$27:$AJ$973,COLUMN()+1,0),"")</f>
        <v>3527.9</v>
      </c>
      <c r="R106" s="281">
        <f>IFERROR(VLOOKUP($A106,'业绩进度排名-中间表'!$A$27:$AJ$973,COLUMN()+1,0),"")</f>
        <v>0.41353297264677191</v>
      </c>
      <c r="S106" s="281">
        <f ca="1">IFERROR(VLOOKUP($A106,'业绩进度排名-中间表'!$A$27:$AJ$973,COLUMN()+1,0),"")</f>
        <v>0</v>
      </c>
      <c r="T106" s="279">
        <f ca="1">IFERROR(VLOOKUP($A106,'业绩进度排名-中间表'!$A$27:$AJ$973,COLUMN()+1,0),"")</f>
        <v>0</v>
      </c>
      <c r="U106" s="279">
        <f ca="1">IFERROR(VLOOKUP($A106,'业绩进度排名-中间表'!$A$27:$AJ$973,COLUMN()+1,0),"")</f>
        <v>0</v>
      </c>
      <c r="V106" s="282">
        <f>IFERROR(VLOOKUP($A106,'业绩进度排名-中间表'!$A$27:$AJ$973,COLUMN()+1,0),"")</f>
        <v>257830.25616551301</v>
      </c>
      <c r="W106" s="282">
        <f>IFERROR(VLOOKUP($A106,'业绩进度排名-中间表'!$A$27:$AJ$973,COLUMN()+1,0),"")</f>
        <v>475359</v>
      </c>
      <c r="X106" s="281">
        <f>IFERROR(VLOOKUP($A106,'业绩进度排名-中间表'!$A$27:$AJ$973,COLUMN()+1,0),"")</f>
        <v>1.8436897479357324</v>
      </c>
    </row>
    <row r="107" spans="1:24">
      <c r="A107" s="274">
        <v>80</v>
      </c>
      <c r="B107" s="187" t="str">
        <f>IFERROR(VLOOKUP($A107,'业绩进度排名-中间表'!$A$27:$AJ$973,COLUMN()+1,0),"")</f>
        <v>芶伟杰</v>
      </c>
      <c r="C107" s="187" t="str">
        <f>IFERROR(VLOOKUP($A107,'业绩进度排名-中间表'!$A$27:$AJ$973,COLUMN()+1,0),"")</f>
        <v>陈玉豪组</v>
      </c>
      <c r="D107" s="187" t="str">
        <f>IFERROR(VLOOKUP($A107,'业绩进度排名-中间表'!$A$27:$AJ$973,COLUMN()+1,0),"")</f>
        <v>冀梦梦</v>
      </c>
      <c r="E107" s="275">
        <f>IFERROR(VLOOKUP($A107,'业绩进度排名-中间表'!$A$27:$AJ$973,COLUMN()+1,0),"")</f>
        <v>12.8532034597433</v>
      </c>
      <c r="F107" s="187">
        <f>IFERROR(VLOOKUP($A107,'业绩进度排名-中间表'!$A$27:$AJ$973,COLUMN()+1,0),"")</f>
        <v>4</v>
      </c>
      <c r="G107" s="276">
        <f>IFERROR(VLOOKUP($A107,'业绩进度排名-中间表'!$A$27:$AJ$973,COLUMN()+1,0),"")</f>
        <v>0.31120646401717245</v>
      </c>
      <c r="H107" s="275">
        <f ca="1">IFERROR(VLOOKUP($A107,'业绩进度排名-中间表'!$A$27:$AJ$973,COLUMN()+1,0),"")</f>
        <v>3</v>
      </c>
      <c r="I107" s="187">
        <f ca="1">IFERROR(VLOOKUP($A107,'业绩进度排名-中间表'!$A$27:$AJ$973,COLUMN()+1,0),"")</f>
        <v>1</v>
      </c>
      <c r="J107" s="276"/>
      <c r="K107" s="276"/>
      <c r="L107" s="187"/>
      <c r="M107" s="187"/>
      <c r="N107" s="187"/>
      <c r="O107" s="187"/>
      <c r="P107" s="277">
        <f>IFERROR(VLOOKUP($A107,'业绩进度排名-中间表'!$A$27:$AJ$973,COLUMN()+1,0),"")</f>
        <v>8855.8571837631407</v>
      </c>
      <c r="Q107" s="277">
        <f>IFERROR(VLOOKUP($A107,'业绩进度排名-中间表'!$A$27:$AJ$973,COLUMN()+1,0),"")</f>
        <v>5629.97</v>
      </c>
      <c r="R107" s="276">
        <f>IFERROR(VLOOKUP($A107,'业绩进度排名-中间表'!$A$27:$AJ$973,COLUMN()+1,0),"")</f>
        <v>0.6357340552332218</v>
      </c>
      <c r="S107" s="276">
        <f ca="1">IFERROR(VLOOKUP($A107,'业绩进度排名-中间表'!$A$27:$AJ$973,COLUMN()+1,0),"")</f>
        <v>0</v>
      </c>
      <c r="T107" s="187">
        <f ca="1">IFERROR(VLOOKUP($A107,'业绩进度排名-中间表'!$A$27:$AJ$973,COLUMN()+1,0),"")</f>
        <v>0</v>
      </c>
      <c r="U107" s="187">
        <f ca="1">IFERROR(VLOOKUP($A107,'业绩进度排名-中间表'!$A$27:$AJ$973,COLUMN()+1,0),"")</f>
        <v>0</v>
      </c>
      <c r="V107" s="277">
        <f>IFERROR(VLOOKUP($A107,'业绩进度排名-中间表'!$A$27:$AJ$973,COLUMN()+1,0),"")</f>
        <v>393347.480360266</v>
      </c>
      <c r="W107" s="277">
        <f>IFERROR(VLOOKUP($A107,'业绩进度排名-中间表'!$A$27:$AJ$973,COLUMN()+1,0),"")</f>
        <v>423836</v>
      </c>
      <c r="X107" s="276">
        <f>IFERROR(VLOOKUP($A107,'业绩进度排名-中间表'!$A$27:$AJ$973,COLUMN()+1,0),"")</f>
        <v>1.0775103977069069</v>
      </c>
    </row>
    <row r="108" spans="1:24">
      <c r="A108" s="278">
        <v>81</v>
      </c>
      <c r="B108" s="279" t="str">
        <f>IFERROR(VLOOKUP($A108,'业绩进度排名-中间表'!$A$27:$AJ$973,COLUMN()+1,0),"")</f>
        <v>赵帅朋</v>
      </c>
      <c r="C108" s="279" t="str">
        <f>IFERROR(VLOOKUP($A108,'业绩进度排名-中间表'!$A$27:$AJ$973,COLUMN()+1,0),"")</f>
        <v>刘宇超组</v>
      </c>
      <c r="D108" s="279" t="str">
        <f>IFERROR(VLOOKUP($A108,'业绩进度排名-中间表'!$A$27:$AJ$973,COLUMN()+1,0),"")</f>
        <v>张运千</v>
      </c>
      <c r="E108" s="280">
        <f>IFERROR(VLOOKUP($A108,'业绩进度排名-中间表'!$A$27:$AJ$973,COLUMN()+1,0),"")</f>
        <v>14.675714200216101</v>
      </c>
      <c r="F108" s="279">
        <f>IFERROR(VLOOKUP($A108,'业绩进度排名-中间表'!$A$27:$AJ$973,COLUMN()+1,0),"")</f>
        <v>4</v>
      </c>
      <c r="G108" s="281">
        <f>IFERROR(VLOOKUP($A108,'业绩进度排名-中间表'!$A$27:$AJ$973,COLUMN()+1,0),"")</f>
        <v>0.27255913718605257</v>
      </c>
      <c r="H108" s="280">
        <f ca="1">IFERROR(VLOOKUP($A108,'业绩进度排名-中间表'!$A$27:$AJ$973,COLUMN()+1,0),"")</f>
        <v>3</v>
      </c>
      <c r="I108" s="279">
        <f ca="1">IFERROR(VLOOKUP($A108,'业绩进度排名-中间表'!$A$27:$AJ$973,COLUMN()+1,0),"")</f>
        <v>1</v>
      </c>
      <c r="J108" s="281"/>
      <c r="K108" s="281"/>
      <c r="L108" s="279"/>
      <c r="M108" s="279"/>
      <c r="N108" s="279"/>
      <c r="O108" s="279"/>
      <c r="P108" s="282">
        <f>IFERROR(VLOOKUP($A108,'业绩进度排名-中间表'!$A$27:$AJ$973,COLUMN()+1,0),"")</f>
        <v>10111.567083948899</v>
      </c>
      <c r="Q108" s="282">
        <f>IFERROR(VLOOKUP($A108,'业绩进度排名-中间表'!$A$27:$AJ$973,COLUMN()+1,0),"")</f>
        <v>3553.9700000000003</v>
      </c>
      <c r="R108" s="281">
        <f>IFERROR(VLOOKUP($A108,'业绩进度排名-中间表'!$A$27:$AJ$973,COLUMN()+1,0),"")</f>
        <v>0.35147568823843062</v>
      </c>
      <c r="S108" s="281">
        <f ca="1">IFERROR(VLOOKUP($A108,'业绩进度排名-中间表'!$A$27:$AJ$973,COLUMN()+1,0),"")</f>
        <v>0</v>
      </c>
      <c r="T108" s="279">
        <f ca="1">IFERROR(VLOOKUP($A108,'业绩进度排名-中间表'!$A$27:$AJ$973,COLUMN()+1,0),"")</f>
        <v>0</v>
      </c>
      <c r="U108" s="279">
        <f ca="1">IFERROR(VLOOKUP($A108,'业绩进度排名-中间表'!$A$27:$AJ$973,COLUMN()+1,0),"")</f>
        <v>0</v>
      </c>
      <c r="V108" s="282">
        <f>IFERROR(VLOOKUP($A108,'业绩进度排名-中间表'!$A$27:$AJ$973,COLUMN()+1,0),"")</f>
        <v>354209.84744926001</v>
      </c>
      <c r="W108" s="282">
        <f>IFERROR(VLOOKUP($A108,'业绩进度排名-中间表'!$A$27:$AJ$973,COLUMN()+1,0),"")</f>
        <v>415213</v>
      </c>
      <c r="X108" s="281">
        <f>IFERROR(VLOOKUP($A108,'业绩进度排名-中间表'!$A$27:$AJ$973,COLUMN()+1,0),"")</f>
        <v>1.1722231976045743</v>
      </c>
    </row>
    <row r="109" spans="1:24">
      <c r="A109" s="274">
        <v>82</v>
      </c>
      <c r="B109" s="187" t="str">
        <f>IFERROR(VLOOKUP($A109,'业绩进度排名-中间表'!$A$27:$AJ$973,COLUMN()+1,0),"")</f>
        <v>芶伟杰</v>
      </c>
      <c r="C109" s="187" t="str">
        <f>IFERROR(VLOOKUP($A109,'业绩进度排名-中间表'!$A$27:$AJ$973,COLUMN()+1,0),"")</f>
        <v>李珊珊组</v>
      </c>
      <c r="D109" s="187" t="str">
        <f>IFERROR(VLOOKUP($A109,'业绩进度排名-中间表'!$A$27:$AJ$973,COLUMN()+1,0),"")</f>
        <v>刘洁如</v>
      </c>
      <c r="E109" s="275">
        <f>IFERROR(VLOOKUP($A109,'业绩进度排名-中间表'!$A$27:$AJ$973,COLUMN()+1,0),"")</f>
        <v>15.3096838534057</v>
      </c>
      <c r="F109" s="187">
        <f>IFERROR(VLOOKUP($A109,'业绩进度排名-中间表'!$A$27:$AJ$973,COLUMN()+1,0),"")</f>
        <v>4</v>
      </c>
      <c r="G109" s="276">
        <f>IFERROR(VLOOKUP($A109,'业绩进度排名-中间表'!$A$27:$AJ$973,COLUMN()+1,0),"")</f>
        <v>0.26127254085068413</v>
      </c>
      <c r="H109" s="275">
        <f ca="1">IFERROR(VLOOKUP($A109,'业绩进度排名-中间表'!$A$27:$AJ$973,COLUMN()+1,0),"")</f>
        <v>3</v>
      </c>
      <c r="I109" s="187">
        <f ca="1">IFERROR(VLOOKUP($A109,'业绩进度排名-中间表'!$A$27:$AJ$973,COLUMN()+1,0),"")</f>
        <v>1</v>
      </c>
      <c r="J109" s="276"/>
      <c r="K109" s="276"/>
      <c r="L109" s="187"/>
      <c r="M109" s="187"/>
      <c r="N109" s="187"/>
      <c r="O109" s="187"/>
      <c r="P109" s="277">
        <f>IFERROR(VLOOKUP($A109,'业绩进度排名-中间表'!$A$27:$AJ$973,COLUMN()+1,0),"")</f>
        <v>10548.372174996501</v>
      </c>
      <c r="Q109" s="277">
        <f>IFERROR(VLOOKUP($A109,'业绩进度排名-中间表'!$A$27:$AJ$973,COLUMN()+1,0),"")</f>
        <v>3385.3453239999999</v>
      </c>
      <c r="R109" s="276">
        <f>IFERROR(VLOOKUP($A109,'业绩进度排名-中间表'!$A$27:$AJ$973,COLUMN()+1,0),"")</f>
        <v>0.32093533180640954</v>
      </c>
      <c r="S109" s="276">
        <f ca="1">IFERROR(VLOOKUP($A109,'业绩进度排名-中间表'!$A$27:$AJ$973,COLUMN()+1,0),"")</f>
        <v>0</v>
      </c>
      <c r="T109" s="187">
        <f ca="1">IFERROR(VLOOKUP($A109,'业绩进度排名-中间表'!$A$27:$AJ$973,COLUMN()+1,0),"")</f>
        <v>0</v>
      </c>
      <c r="U109" s="187">
        <f ca="1">IFERROR(VLOOKUP($A109,'业绩进度排名-中间表'!$A$27:$AJ$973,COLUMN()+1,0),"")</f>
        <v>1</v>
      </c>
      <c r="V109" s="277">
        <f>IFERROR(VLOOKUP($A109,'业绩进度排名-中间表'!$A$27:$AJ$973,COLUMN()+1,0),"")</f>
        <v>306865.20577826601</v>
      </c>
      <c r="W109" s="277">
        <f>IFERROR(VLOOKUP($A109,'业绩进度排名-中间表'!$A$27:$AJ$973,COLUMN()+1,0),"")</f>
        <v>307611</v>
      </c>
      <c r="X109" s="276">
        <f>IFERROR(VLOOKUP($A109,'业绩进度排名-中间表'!$A$27:$AJ$973,COLUMN()+1,0),"")</f>
        <v>1.0024303642371004</v>
      </c>
    </row>
    <row r="110" spans="1:24">
      <c r="A110" s="278">
        <v>83</v>
      </c>
      <c r="B110" s="279" t="str">
        <f>IFERROR(VLOOKUP($A110,'业绩进度排名-中间表'!$A$27:$AJ$973,COLUMN()+1,0),"")</f>
        <v>詹群</v>
      </c>
      <c r="C110" s="279" t="str">
        <f>IFERROR(VLOOKUP($A110,'业绩进度排名-中间表'!$A$27:$AJ$973,COLUMN()+1,0),"")</f>
        <v>黄瑶组</v>
      </c>
      <c r="D110" s="279" t="str">
        <f>IFERROR(VLOOKUP($A110,'业绩进度排名-中间表'!$A$27:$AJ$973,COLUMN()+1,0),"")</f>
        <v>苟彬银</v>
      </c>
      <c r="E110" s="280">
        <f>IFERROR(VLOOKUP($A110,'业绩进度排名-中间表'!$A$27:$AJ$973,COLUMN()+1,0),"")</f>
        <v>16.787012216290702</v>
      </c>
      <c r="F110" s="279">
        <f>IFERROR(VLOOKUP($A110,'业绩进度排名-中间表'!$A$27:$AJ$973,COLUMN()+1,0),"")</f>
        <v>4</v>
      </c>
      <c r="G110" s="281">
        <f>IFERROR(VLOOKUP($A110,'业绩进度排名-中间表'!$A$27:$AJ$973,COLUMN()+1,0),"")</f>
        <v>0.23827944773390114</v>
      </c>
      <c r="H110" s="280">
        <f ca="1">IFERROR(VLOOKUP($A110,'业绩进度排名-中间表'!$A$27:$AJ$973,COLUMN()+1,0),"")</f>
        <v>4</v>
      </c>
      <c r="I110" s="279">
        <f ca="1">IFERROR(VLOOKUP($A110,'业绩进度排名-中间表'!$A$27:$AJ$973,COLUMN()+1,0),"")</f>
        <v>0</v>
      </c>
      <c r="J110" s="281"/>
      <c r="K110" s="281"/>
      <c r="L110" s="279"/>
      <c r="M110" s="279"/>
      <c r="N110" s="279"/>
      <c r="O110" s="279"/>
      <c r="P110" s="282">
        <f>IFERROR(VLOOKUP($A110,'业绩进度排名-中间表'!$A$27:$AJ$973,COLUMN()+1,0),"")</f>
        <v>11566.251417024299</v>
      </c>
      <c r="Q110" s="282">
        <f>IFERROR(VLOOKUP($A110,'业绩进度排名-中间表'!$A$27:$AJ$973,COLUMN()+1,0),"")</f>
        <v>4090.9870570000003</v>
      </c>
      <c r="R110" s="281">
        <f>IFERROR(VLOOKUP($A110,'业绩进度排名-中间表'!$A$27:$AJ$973,COLUMN()+1,0),"")</f>
        <v>0.35370033985068833</v>
      </c>
      <c r="S110" s="281">
        <f ca="1">IFERROR(VLOOKUP($A110,'业绩进度排名-中间表'!$A$27:$AJ$973,COLUMN()+1,0),"")</f>
        <v>0</v>
      </c>
      <c r="T110" s="279">
        <f ca="1">IFERROR(VLOOKUP($A110,'业绩进度排名-中间表'!$A$27:$AJ$973,COLUMN()+1,0),"")</f>
        <v>0</v>
      </c>
      <c r="U110" s="279">
        <f ca="1">IFERROR(VLOOKUP($A110,'业绩进度排名-中间表'!$A$27:$AJ$973,COLUMN()+1,0),"")</f>
        <v>0</v>
      </c>
      <c r="V110" s="282">
        <f>IFERROR(VLOOKUP($A110,'业绩进度排名-中间表'!$A$27:$AJ$973,COLUMN()+1,0),"")</f>
        <v>269373.03964664199</v>
      </c>
      <c r="W110" s="282">
        <f>IFERROR(VLOOKUP($A110,'业绩进度排名-中间表'!$A$27:$AJ$973,COLUMN()+1,0),"")</f>
        <v>281360</v>
      </c>
      <c r="X110" s="281">
        <f>IFERROR(VLOOKUP($A110,'业绩进度排名-中间表'!$A$27:$AJ$973,COLUMN()+1,0),"")</f>
        <v>1.0444994806053429</v>
      </c>
    </row>
    <row r="111" spans="1:24">
      <c r="A111" s="274">
        <v>84</v>
      </c>
      <c r="B111" s="187" t="str">
        <f>IFERROR(VLOOKUP($A111,'业绩进度排名-中间表'!$A$27:$AJ$973,COLUMN()+1,0),"")</f>
        <v>詹群</v>
      </c>
      <c r="C111" s="187" t="str">
        <f>IFERROR(VLOOKUP($A111,'业绩进度排名-中间表'!$A$27:$AJ$973,COLUMN()+1,0),"")</f>
        <v>黄瑶组</v>
      </c>
      <c r="D111" s="187" t="str">
        <f>IFERROR(VLOOKUP($A111,'业绩进度排名-中间表'!$A$27:$AJ$973,COLUMN()+1,0),"")</f>
        <v>梁禹</v>
      </c>
      <c r="E111" s="275">
        <f>IFERROR(VLOOKUP($A111,'业绩进度排名-中间表'!$A$27:$AJ$973,COLUMN()+1,0),"")</f>
        <v>16.9526101569238</v>
      </c>
      <c r="F111" s="187">
        <f>IFERROR(VLOOKUP($A111,'业绩进度排名-中间表'!$A$27:$AJ$973,COLUMN()+1,0),"")</f>
        <v>4</v>
      </c>
      <c r="G111" s="276">
        <f>IFERROR(VLOOKUP($A111,'业绩进度排名-中间表'!$A$27:$AJ$973,COLUMN()+1,0),"")</f>
        <v>0.23595186599429449</v>
      </c>
      <c r="H111" s="275">
        <f ca="1">IFERROR(VLOOKUP($A111,'业绩进度排名-中间表'!$A$27:$AJ$973,COLUMN()+1,0),"")</f>
        <v>2</v>
      </c>
      <c r="I111" s="187">
        <f ca="1">IFERROR(VLOOKUP($A111,'业绩进度排名-中间表'!$A$27:$AJ$973,COLUMN()+1,0),"")</f>
        <v>2</v>
      </c>
      <c r="J111" s="276"/>
      <c r="K111" s="276"/>
      <c r="L111" s="187"/>
      <c r="M111" s="187"/>
      <c r="N111" s="187"/>
      <c r="O111" s="187"/>
      <c r="P111" s="277">
        <f>IFERROR(VLOOKUP($A111,'业绩进度排名-中间表'!$A$27:$AJ$973,COLUMN()+1,0),"")</f>
        <v>11680.348398120501</v>
      </c>
      <c r="Q111" s="277">
        <f>IFERROR(VLOOKUP($A111,'业绩进度排名-中间表'!$A$27:$AJ$973,COLUMN()+1,0),"")</f>
        <v>2553.747402</v>
      </c>
      <c r="R111" s="276">
        <f>IFERROR(VLOOKUP($A111,'业绩进度排名-中间表'!$A$27:$AJ$973,COLUMN()+1,0),"")</f>
        <v>0.21863623540637936</v>
      </c>
      <c r="S111" s="276">
        <f ca="1">IFERROR(VLOOKUP($A111,'业绩进度排名-中间表'!$A$27:$AJ$973,COLUMN()+1,0),"")</f>
        <v>0</v>
      </c>
      <c r="T111" s="187">
        <f ca="1">IFERROR(VLOOKUP($A111,'业绩进度排名-中间表'!$A$27:$AJ$973,COLUMN()+1,0),"")</f>
        <v>0</v>
      </c>
      <c r="U111" s="187">
        <f ca="1">IFERROR(VLOOKUP($A111,'业绩进度排名-中间表'!$A$27:$AJ$973,COLUMN()+1,0),"")</f>
        <v>0</v>
      </c>
      <c r="V111" s="277">
        <f>IFERROR(VLOOKUP($A111,'业绩进度排名-中间表'!$A$27:$AJ$973,COLUMN()+1,0),"")</f>
        <v>261506.04636184801</v>
      </c>
      <c r="W111" s="277">
        <f>IFERROR(VLOOKUP($A111,'业绩进度排名-中间表'!$A$27:$AJ$973,COLUMN()+1,0),"")</f>
        <v>479523</v>
      </c>
      <c r="X111" s="276">
        <f>IFERROR(VLOOKUP($A111,'业绩进度排名-中间表'!$A$27:$AJ$973,COLUMN()+1,0),"")</f>
        <v>1.8336975632925909</v>
      </c>
    </row>
    <row r="112" spans="1:24">
      <c r="A112" s="278">
        <v>85</v>
      </c>
      <c r="B112" s="279" t="str">
        <f>IFERROR(VLOOKUP($A112,'业绩进度排名-中间表'!$A$27:$AJ$973,COLUMN()+1,0),"")</f>
        <v>芶伟杰</v>
      </c>
      <c r="C112" s="279" t="str">
        <f>IFERROR(VLOOKUP($A112,'业绩进度排名-中间表'!$A$27:$AJ$973,COLUMN()+1,0),"")</f>
        <v>陈慧组</v>
      </c>
      <c r="D112" s="279" t="str">
        <f>IFERROR(VLOOKUP($A112,'业绩进度排名-中间表'!$A$27:$AJ$973,COLUMN()+1,0),"")</f>
        <v>余甜甜</v>
      </c>
      <c r="E112" s="280" t="str">
        <f>IFERROR(VLOOKUP($A112,'业绩进度排名-中间表'!$A$27:$AJ$973,COLUMN()+1,0),"")</f>
        <v>-</v>
      </c>
      <c r="F112" s="279">
        <f>IFERROR(VLOOKUP($A112,'业绩进度排名-中间表'!$A$27:$AJ$973,COLUMN()+1,0),"")</f>
        <v>4</v>
      </c>
      <c r="G112" s="281">
        <f>IFERROR(VLOOKUP($A112,'业绩进度排名-中间表'!$A$27:$AJ$973,COLUMN()+1,0),"")</f>
        <v>0</v>
      </c>
      <c r="H112" s="280">
        <f ca="1">IFERROR(VLOOKUP($A112,'业绩进度排名-中间表'!$A$27:$AJ$973,COLUMN()+1,0),"")</f>
        <v>3</v>
      </c>
      <c r="I112" s="279">
        <f ca="1">IFERROR(VLOOKUP($A112,'业绩进度排名-中间表'!$A$27:$AJ$973,COLUMN()+1,0),"")</f>
        <v>1</v>
      </c>
      <c r="J112" s="281"/>
      <c r="K112" s="281"/>
      <c r="L112" s="279"/>
      <c r="M112" s="279"/>
      <c r="N112" s="279"/>
      <c r="O112" s="279"/>
      <c r="P112" s="282" t="str">
        <f>IFERROR(VLOOKUP($A112,'业绩进度排名-中间表'!$A$27:$AJ$973,COLUMN()+1,0),"")</f>
        <v>-</v>
      </c>
      <c r="Q112" s="282">
        <f>IFERROR(VLOOKUP($A112,'业绩进度排名-中间表'!$A$27:$AJ$973,COLUMN()+1,0),"")</f>
        <v>3898.4453239999998</v>
      </c>
      <c r="R112" s="281">
        <f>IFERROR(VLOOKUP($A112,'业绩进度排名-中间表'!$A$27:$AJ$973,COLUMN()+1,0),"")</f>
        <v>0</v>
      </c>
      <c r="S112" s="281">
        <f ca="1">IFERROR(VLOOKUP($A112,'业绩进度排名-中间表'!$A$27:$AJ$973,COLUMN()+1,0),"")</f>
        <v>0</v>
      </c>
      <c r="T112" s="279">
        <f ca="1">IFERROR(VLOOKUP($A112,'业绩进度排名-中间表'!$A$27:$AJ$973,COLUMN()+1,0),"")</f>
        <v>0</v>
      </c>
      <c r="U112" s="279">
        <f ca="1">IFERROR(VLOOKUP($A112,'业绩进度排名-中间表'!$A$27:$AJ$973,COLUMN()+1,0),"")</f>
        <v>0</v>
      </c>
      <c r="V112" s="282" t="str">
        <f>IFERROR(VLOOKUP($A112,'业绩进度排名-中间表'!$A$27:$AJ$973,COLUMN()+1,0),"")</f>
        <v>-</v>
      </c>
      <c r="W112" s="282">
        <f>IFERROR(VLOOKUP($A112,'业绩进度排名-中间表'!$A$27:$AJ$973,COLUMN()+1,0),"")</f>
        <v>215992</v>
      </c>
      <c r="X112" s="281">
        <f>IFERROR(VLOOKUP($A112,'业绩进度排名-中间表'!$A$27:$AJ$973,COLUMN()+1,0),"")</f>
        <v>0</v>
      </c>
    </row>
    <row r="113" spans="1:24">
      <c r="A113" s="274">
        <v>86</v>
      </c>
      <c r="B113" s="187" t="str">
        <f>IFERROR(VLOOKUP($A113,'业绩进度排名-中间表'!$A$27:$AJ$973,COLUMN()+1,0),"")</f>
        <v>詹群</v>
      </c>
      <c r="C113" s="187" t="str">
        <f>IFERROR(VLOOKUP($A113,'业绩进度排名-中间表'!$A$27:$AJ$973,COLUMN()+1,0),"")</f>
        <v>陈明月组</v>
      </c>
      <c r="D113" s="187" t="str">
        <f>IFERROR(VLOOKUP($A113,'业绩进度排名-中间表'!$A$27:$AJ$973,COLUMN()+1,0),"")</f>
        <v>马慕希</v>
      </c>
      <c r="E113" s="275">
        <f>IFERROR(VLOOKUP($A113,'业绩进度排名-中间表'!$A$27:$AJ$973,COLUMN()+1,0),"")</f>
        <v>2.0883574126314399</v>
      </c>
      <c r="F113" s="187">
        <f>IFERROR(VLOOKUP($A113,'业绩进度排名-中间表'!$A$27:$AJ$973,COLUMN()+1,0),"")</f>
        <v>3</v>
      </c>
      <c r="G113" s="276">
        <f>IFERROR(VLOOKUP($A113,'业绩进度排名-中间表'!$A$27:$AJ$973,COLUMN()+1,0),"")</f>
        <v>1.4365357107238854</v>
      </c>
      <c r="H113" s="275">
        <f ca="1">IFERROR(VLOOKUP($A113,'业绩进度排名-中间表'!$A$27:$AJ$973,COLUMN()+1,0),"")</f>
        <v>2</v>
      </c>
      <c r="I113" s="187">
        <f ca="1">IFERROR(VLOOKUP($A113,'业绩进度排名-中间表'!$A$27:$AJ$973,COLUMN()+1,0),"")</f>
        <v>1</v>
      </c>
      <c r="J113" s="276"/>
      <c r="K113" s="276"/>
      <c r="L113" s="187"/>
      <c r="M113" s="187"/>
      <c r="N113" s="187"/>
      <c r="O113" s="187"/>
      <c r="P113" s="277">
        <f>IFERROR(VLOOKUP($A113,'业绩进度排名-中间表'!$A$27:$AJ$973,COLUMN()+1,0),"")</f>
        <v>1438.8782573030701</v>
      </c>
      <c r="Q113" s="277">
        <f>IFERROR(VLOOKUP($A113,'业绩进度排名-中间表'!$A$27:$AJ$973,COLUMN()+1,0),"")</f>
        <v>2855.5104059999999</v>
      </c>
      <c r="R113" s="276">
        <f>IFERROR(VLOOKUP($A113,'业绩进度排名-中间表'!$A$27:$AJ$973,COLUMN()+1,0),"")</f>
        <v>1.9845392697448658</v>
      </c>
      <c r="S113" s="276">
        <f ca="1">IFERROR(VLOOKUP($A113,'业绩进度排名-中间表'!$A$27:$AJ$973,COLUMN()+1,0),"")</f>
        <v>0</v>
      </c>
      <c r="T113" s="187">
        <f ca="1">IFERROR(VLOOKUP($A113,'业绩进度排名-中间表'!$A$27:$AJ$973,COLUMN()+1,0),"")</f>
        <v>0</v>
      </c>
      <c r="U113" s="187">
        <f ca="1">IFERROR(VLOOKUP($A113,'业绩进度排名-中间表'!$A$27:$AJ$973,COLUMN()+1,0),"")</f>
        <v>2</v>
      </c>
      <c r="V113" s="277">
        <f>IFERROR(VLOOKUP($A113,'业绩进度排名-中间表'!$A$27:$AJ$973,COLUMN()+1,0),"")</f>
        <v>86188.693728225902</v>
      </c>
      <c r="W113" s="277">
        <f>IFERROR(VLOOKUP($A113,'业绩进度排名-中间表'!$A$27:$AJ$973,COLUMN()+1,0),"")</f>
        <v>244062</v>
      </c>
      <c r="X113" s="276">
        <f>IFERROR(VLOOKUP($A113,'业绩进度排名-中间表'!$A$27:$AJ$973,COLUMN()+1,0),"")</f>
        <v>2.8317171248654418</v>
      </c>
    </row>
    <row r="114" spans="1:24">
      <c r="A114" s="278">
        <v>87</v>
      </c>
      <c r="B114" s="279" t="str">
        <f>IFERROR(VLOOKUP($A114,'业绩进度排名-中间表'!$A$27:$AJ$973,COLUMN()+1,0),"")</f>
        <v>詹群</v>
      </c>
      <c r="C114" s="279" t="str">
        <f>IFERROR(VLOOKUP($A114,'业绩进度排名-中间表'!$A$27:$AJ$973,COLUMN()+1,0),"")</f>
        <v>王余组</v>
      </c>
      <c r="D114" s="279" t="str">
        <f>IFERROR(VLOOKUP($A114,'业绩进度排名-中间表'!$A$27:$AJ$973,COLUMN()+1,0),"")</f>
        <v>陈莉1</v>
      </c>
      <c r="E114" s="280">
        <f>IFERROR(VLOOKUP($A114,'业绩进度排名-中间表'!$A$27:$AJ$973,COLUMN()+1,0),"")</f>
        <v>3.1838072070930399</v>
      </c>
      <c r="F114" s="279">
        <f>IFERROR(VLOOKUP($A114,'业绩进度排名-中间表'!$A$27:$AJ$973,COLUMN()+1,0),"")</f>
        <v>3</v>
      </c>
      <c r="G114" s="281">
        <f>IFERROR(VLOOKUP($A114,'业绩进度排名-中间表'!$A$27:$AJ$973,COLUMN()+1,0),"")</f>
        <v>0.94226811011560463</v>
      </c>
      <c r="H114" s="280">
        <f ca="1">IFERROR(VLOOKUP($A114,'业绩进度排名-中间表'!$A$27:$AJ$973,COLUMN()+1,0),"")</f>
        <v>2</v>
      </c>
      <c r="I114" s="279">
        <f ca="1">IFERROR(VLOOKUP($A114,'业绩进度排名-中间表'!$A$27:$AJ$973,COLUMN()+1,0),"")</f>
        <v>1</v>
      </c>
      <c r="J114" s="281"/>
      <c r="K114" s="281"/>
      <c r="L114" s="279"/>
      <c r="M114" s="279"/>
      <c r="N114" s="279"/>
      <c r="O114" s="279"/>
      <c r="P114" s="282">
        <f>IFERROR(VLOOKUP($A114,'业绩进度排名-中间表'!$A$27:$AJ$973,COLUMN()+1,0),"")</f>
        <v>2193.64316568711</v>
      </c>
      <c r="Q114" s="282">
        <f>IFERROR(VLOOKUP($A114,'业绩进度排名-中间表'!$A$27:$AJ$973,COLUMN()+1,0),"")</f>
        <v>2326.3357190000002</v>
      </c>
      <c r="R114" s="281">
        <f>IFERROR(VLOOKUP($A114,'业绩进度排名-中间表'!$A$27:$AJ$973,COLUMN()+1,0),"")</f>
        <v>1.0604895797951384</v>
      </c>
      <c r="S114" s="281">
        <f ca="1">IFERROR(VLOOKUP($A114,'业绩进度排名-中间表'!$A$27:$AJ$973,COLUMN()+1,0),"")</f>
        <v>0</v>
      </c>
      <c r="T114" s="279">
        <f ca="1">IFERROR(VLOOKUP($A114,'业绩进度排名-中间表'!$A$27:$AJ$973,COLUMN()+1,0),"")</f>
        <v>0</v>
      </c>
      <c r="U114" s="279">
        <f ca="1">IFERROR(VLOOKUP($A114,'业绩进度排名-中间表'!$A$27:$AJ$973,COLUMN()+1,0),"")</f>
        <v>0</v>
      </c>
      <c r="V114" s="282">
        <f>IFERROR(VLOOKUP($A114,'业绩进度排名-中间表'!$A$27:$AJ$973,COLUMN()+1,0),"")</f>
        <v>182002.25699371501</v>
      </c>
      <c r="W114" s="282">
        <f>IFERROR(VLOOKUP($A114,'业绩进度排名-中间表'!$A$27:$AJ$973,COLUMN()+1,0),"")</f>
        <v>290701</v>
      </c>
      <c r="X114" s="281">
        <f>IFERROR(VLOOKUP($A114,'业绩进度排名-中间表'!$A$27:$AJ$973,COLUMN()+1,0),"")</f>
        <v>1.5972384343016066</v>
      </c>
    </row>
    <row r="115" spans="1:24">
      <c r="A115" s="274">
        <v>88</v>
      </c>
      <c r="B115" s="187" t="str">
        <f>IFERROR(VLOOKUP($A115,'业绩进度排名-中间表'!$A$27:$AJ$973,COLUMN()+1,0),"")</f>
        <v>芶伟杰</v>
      </c>
      <c r="C115" s="187" t="str">
        <f>IFERROR(VLOOKUP($A115,'业绩进度排名-中间表'!$A$27:$AJ$973,COLUMN()+1,0),"")</f>
        <v>李新阳组</v>
      </c>
      <c r="D115" s="187" t="str">
        <f>IFERROR(VLOOKUP($A115,'业绩进度排名-中间表'!$A$27:$AJ$973,COLUMN()+1,0),"")</f>
        <v>王博</v>
      </c>
      <c r="E115" s="275">
        <f>IFERROR(VLOOKUP($A115,'业绩进度排名-中间表'!$A$27:$AJ$973,COLUMN()+1,0),"")</f>
        <v>3.7498280598431299</v>
      </c>
      <c r="F115" s="187">
        <f>IFERROR(VLOOKUP($A115,'业绩进度排名-中间表'!$A$27:$AJ$973,COLUMN()+1,0),"")</f>
        <v>3</v>
      </c>
      <c r="G115" s="276">
        <f>IFERROR(VLOOKUP($A115,'业绩进度排名-中间表'!$A$27:$AJ$973,COLUMN()+1,0),"")</f>
        <v>0.80003668224870605</v>
      </c>
      <c r="H115" s="275">
        <f ca="1">IFERROR(VLOOKUP($A115,'业绩进度排名-中间表'!$A$27:$AJ$973,COLUMN()+1,0),"")</f>
        <v>3</v>
      </c>
      <c r="I115" s="187">
        <f ca="1">IFERROR(VLOOKUP($A115,'业绩进度排名-中间表'!$A$27:$AJ$973,COLUMN()+1,0),"")</f>
        <v>0</v>
      </c>
      <c r="J115" s="276"/>
      <c r="K115" s="276"/>
      <c r="L115" s="187"/>
      <c r="M115" s="187"/>
      <c r="N115" s="187"/>
      <c r="O115" s="187"/>
      <c r="P115" s="277">
        <f>IFERROR(VLOOKUP($A115,'业绩进度排名-中间表'!$A$27:$AJ$973,COLUMN()+1,0),"")</f>
        <v>2583.63153323192</v>
      </c>
      <c r="Q115" s="277">
        <f>IFERROR(VLOOKUP($A115,'业绩进度排名-中间表'!$A$27:$AJ$973,COLUMN()+1,0),"")</f>
        <v>3219.247805</v>
      </c>
      <c r="R115" s="276">
        <f>IFERROR(VLOOKUP($A115,'业绩进度排名-中间表'!$A$27:$AJ$973,COLUMN()+1,0),"")</f>
        <v>1.2460166101831764</v>
      </c>
      <c r="S115" s="276">
        <f ca="1">IFERROR(VLOOKUP($A115,'业绩进度排名-中间表'!$A$27:$AJ$973,COLUMN()+1,0),"")</f>
        <v>0</v>
      </c>
      <c r="T115" s="187">
        <f ca="1">IFERROR(VLOOKUP($A115,'业绩进度排名-中间表'!$A$27:$AJ$973,COLUMN()+1,0),"")</f>
        <v>0</v>
      </c>
      <c r="U115" s="187">
        <f ca="1">IFERROR(VLOOKUP($A115,'业绩进度排名-中间表'!$A$27:$AJ$973,COLUMN()+1,0),"")</f>
        <v>0</v>
      </c>
      <c r="V115" s="277">
        <f>IFERROR(VLOOKUP($A115,'业绩进度排名-中间表'!$A$27:$AJ$973,COLUMN()+1,0),"")</f>
        <v>226991.694520107</v>
      </c>
      <c r="W115" s="277">
        <f>IFERROR(VLOOKUP($A115,'业绩进度排名-中间表'!$A$27:$AJ$973,COLUMN()+1,0),"")</f>
        <v>206486</v>
      </c>
      <c r="X115" s="276">
        <f>IFERROR(VLOOKUP($A115,'业绩进度排名-中间表'!$A$27:$AJ$973,COLUMN()+1,0),"")</f>
        <v>0.90966323872131538</v>
      </c>
    </row>
    <row r="116" spans="1:24">
      <c r="A116" s="278">
        <v>89</v>
      </c>
      <c r="B116" s="279" t="str">
        <f>IFERROR(VLOOKUP($A116,'业绩进度排名-中间表'!$A$27:$AJ$973,COLUMN()+1,0),"")</f>
        <v>芶伟杰</v>
      </c>
      <c r="C116" s="279" t="str">
        <f>IFERROR(VLOOKUP($A116,'业绩进度排名-中间表'!$A$27:$AJ$973,COLUMN()+1,0),"")</f>
        <v>陈慧组</v>
      </c>
      <c r="D116" s="279" t="str">
        <f>IFERROR(VLOOKUP($A116,'业绩进度排名-中间表'!$A$27:$AJ$973,COLUMN()+1,0),"")</f>
        <v>黄涢秀</v>
      </c>
      <c r="E116" s="280">
        <f>IFERROR(VLOOKUP($A116,'业绩进度排名-中间表'!$A$27:$AJ$973,COLUMN()+1,0),"")</f>
        <v>6.0396581431187597</v>
      </c>
      <c r="F116" s="279">
        <f>IFERROR(VLOOKUP($A116,'业绩进度排名-中间表'!$A$27:$AJ$973,COLUMN()+1,0),"")</f>
        <v>3</v>
      </c>
      <c r="G116" s="281">
        <f>IFERROR(VLOOKUP($A116,'业绩进度排名-中间表'!$A$27:$AJ$973,COLUMN()+1,0),"")</f>
        <v>0.49671685531043308</v>
      </c>
      <c r="H116" s="280">
        <f ca="1">IFERROR(VLOOKUP($A116,'业绩进度排名-中间表'!$A$27:$AJ$973,COLUMN()+1,0),"")</f>
        <v>0</v>
      </c>
      <c r="I116" s="279">
        <f ca="1">IFERROR(VLOOKUP($A116,'业绩进度排名-中间表'!$A$27:$AJ$973,COLUMN()+1,0),"")</f>
        <v>3</v>
      </c>
      <c r="J116" s="281"/>
      <c r="K116" s="281"/>
      <c r="L116" s="279"/>
      <c r="M116" s="279"/>
      <c r="N116" s="279"/>
      <c r="O116" s="279"/>
      <c r="P116" s="282">
        <f>IFERROR(VLOOKUP($A116,'业绩进度排名-中间表'!$A$27:$AJ$973,COLUMN()+1,0),"")</f>
        <v>4161.3244606088201</v>
      </c>
      <c r="Q116" s="282">
        <f>IFERROR(VLOOKUP($A116,'业绩进度排名-中间表'!$A$27:$AJ$973,COLUMN()+1,0),"")</f>
        <v>2641.3357190000002</v>
      </c>
      <c r="R116" s="281">
        <f>IFERROR(VLOOKUP($A116,'业绩进度排名-中间表'!$A$27:$AJ$973,COLUMN()+1,0),"")</f>
        <v>0.63473438420938733</v>
      </c>
      <c r="S116" s="281">
        <f ca="1">IFERROR(VLOOKUP($A116,'业绩进度排名-中间表'!$A$27:$AJ$973,COLUMN()+1,0),"")</f>
        <v>0</v>
      </c>
      <c r="T116" s="279">
        <f ca="1">IFERROR(VLOOKUP($A116,'业绩进度排名-中间表'!$A$27:$AJ$973,COLUMN()+1,0),"")</f>
        <v>0</v>
      </c>
      <c r="U116" s="279">
        <f ca="1">IFERROR(VLOOKUP($A116,'业绩进度排名-中间表'!$A$27:$AJ$973,COLUMN()+1,0),"")</f>
        <v>0</v>
      </c>
      <c r="V116" s="282">
        <f>IFERROR(VLOOKUP($A116,'业绩进度排名-中间表'!$A$27:$AJ$973,COLUMN()+1,0),"")</f>
        <v>239370.63989186499</v>
      </c>
      <c r="W116" s="282">
        <f>IFERROR(VLOOKUP($A116,'业绩进度排名-中间表'!$A$27:$AJ$973,COLUMN()+1,0),"")</f>
        <v>263949</v>
      </c>
      <c r="X116" s="281">
        <f>IFERROR(VLOOKUP($A116,'业绩进度排名-中间表'!$A$27:$AJ$973,COLUMN()+1,0),"")</f>
        <v>1.1026790926374188</v>
      </c>
    </row>
    <row r="117" spans="1:24">
      <c r="A117" s="274">
        <v>90</v>
      </c>
      <c r="B117" s="187" t="str">
        <f>IFERROR(VLOOKUP($A117,'业绩进度排名-中间表'!$A$27:$AJ$973,COLUMN()+1,0),"")</f>
        <v>赵帅朋</v>
      </c>
      <c r="C117" s="187" t="str">
        <f>IFERROR(VLOOKUP($A117,'业绩进度排名-中间表'!$A$27:$AJ$973,COLUMN()+1,0),"")</f>
        <v>刘宇超组</v>
      </c>
      <c r="D117" s="187" t="str">
        <f>IFERROR(VLOOKUP($A117,'业绩进度排名-中间表'!$A$27:$AJ$973,COLUMN()+1,0),"")</f>
        <v>谭青青</v>
      </c>
      <c r="E117" s="275">
        <f>IFERROR(VLOOKUP($A117,'业绩进度排名-中间表'!$A$27:$AJ$973,COLUMN()+1,0),"")</f>
        <v>10.823931338095001</v>
      </c>
      <c r="F117" s="187">
        <f>IFERROR(VLOOKUP($A117,'业绩进度排名-中间表'!$A$27:$AJ$973,COLUMN()+1,0),"")</f>
        <v>3</v>
      </c>
      <c r="G117" s="276">
        <f>IFERROR(VLOOKUP($A117,'业绩进度排名-中间表'!$A$27:$AJ$973,COLUMN()+1,0),"")</f>
        <v>0.27716362071158485</v>
      </c>
      <c r="H117" s="275">
        <f ca="1">IFERROR(VLOOKUP($A117,'业绩进度排名-中间表'!$A$27:$AJ$973,COLUMN()+1,0),"")</f>
        <v>1</v>
      </c>
      <c r="I117" s="187">
        <f ca="1">IFERROR(VLOOKUP($A117,'业绩进度排名-中间表'!$A$27:$AJ$973,COLUMN()+1,0),"")</f>
        <v>2</v>
      </c>
      <c r="J117" s="276"/>
      <c r="K117" s="276"/>
      <c r="L117" s="187"/>
      <c r="M117" s="187"/>
      <c r="N117" s="187"/>
      <c r="O117" s="187"/>
      <c r="P117" s="277">
        <f>IFERROR(VLOOKUP($A117,'业绩进度排名-中间表'!$A$27:$AJ$973,COLUMN()+1,0),"")</f>
        <v>7457.68869194742</v>
      </c>
      <c r="Q117" s="277">
        <f>IFERROR(VLOOKUP($A117,'业绩进度排名-中间表'!$A$27:$AJ$973,COLUMN()+1,0),"")</f>
        <v>1968.4</v>
      </c>
      <c r="R117" s="276">
        <f>IFERROR(VLOOKUP($A117,'业绩进度排名-中间表'!$A$27:$AJ$973,COLUMN()+1,0),"")</f>
        <v>0.26394236623545536</v>
      </c>
      <c r="S117" s="276">
        <f ca="1">IFERROR(VLOOKUP($A117,'业绩进度排名-中间表'!$A$27:$AJ$973,COLUMN()+1,0),"")</f>
        <v>0</v>
      </c>
      <c r="T117" s="187">
        <f ca="1">IFERROR(VLOOKUP($A117,'业绩进度排名-中间表'!$A$27:$AJ$973,COLUMN()+1,0),"")</f>
        <v>0</v>
      </c>
      <c r="U117" s="187">
        <f ca="1">IFERROR(VLOOKUP($A117,'业绩进度排名-中间表'!$A$27:$AJ$973,COLUMN()+1,0),"")</f>
        <v>0</v>
      </c>
      <c r="V117" s="277">
        <f>IFERROR(VLOOKUP($A117,'业绩进度排名-中间表'!$A$27:$AJ$973,COLUMN()+1,0),"")</f>
        <v>208974.660870119</v>
      </c>
      <c r="W117" s="277">
        <f>IFERROR(VLOOKUP($A117,'业绩进度排名-中间表'!$A$27:$AJ$973,COLUMN()+1,0),"")</f>
        <v>206400</v>
      </c>
      <c r="X117" s="276">
        <f>IFERROR(VLOOKUP($A117,'业绩进度排名-中间表'!$A$27:$AJ$973,COLUMN()+1,0),"")</f>
        <v>0.98767955473932223</v>
      </c>
    </row>
    <row r="118" spans="1:24">
      <c r="A118" s="278">
        <v>91</v>
      </c>
      <c r="B118" s="279" t="str">
        <f>IFERROR(VLOOKUP($A118,'业绩进度排名-中间表'!$A$27:$AJ$973,COLUMN()+1,0),"")</f>
        <v>詹群</v>
      </c>
      <c r="C118" s="279" t="str">
        <f>IFERROR(VLOOKUP($A118,'业绩进度排名-中间表'!$A$27:$AJ$973,COLUMN()+1,0),"")</f>
        <v>石洁组</v>
      </c>
      <c r="D118" s="279" t="str">
        <f>IFERROR(VLOOKUP($A118,'业绩进度排名-中间表'!$A$27:$AJ$973,COLUMN()+1,0),"")</f>
        <v>刘玉玲</v>
      </c>
      <c r="E118" s="280">
        <f>IFERROR(VLOOKUP($A118,'业绩进度排名-中间表'!$A$27:$AJ$973,COLUMN()+1,0),"")</f>
        <v>11.474546222076199</v>
      </c>
      <c r="F118" s="279">
        <f>IFERROR(VLOOKUP($A118,'业绩进度排名-中间表'!$A$27:$AJ$973,COLUMN()+1,0),"")</f>
        <v>3</v>
      </c>
      <c r="G118" s="281">
        <f>IFERROR(VLOOKUP($A118,'业绩进度排名-中间表'!$A$27:$AJ$973,COLUMN()+1,0),"")</f>
        <v>0.26144824744600498</v>
      </c>
      <c r="H118" s="280">
        <f ca="1">IFERROR(VLOOKUP($A118,'业绩进度排名-中间表'!$A$27:$AJ$973,COLUMN()+1,0),"")</f>
        <v>2</v>
      </c>
      <c r="I118" s="279">
        <f ca="1">IFERROR(VLOOKUP($A118,'业绩进度排名-中间表'!$A$27:$AJ$973,COLUMN()+1,0),"")</f>
        <v>1</v>
      </c>
      <c r="J118" s="281"/>
      <c r="K118" s="281"/>
      <c r="L118" s="279"/>
      <c r="M118" s="279"/>
      <c r="N118" s="279"/>
      <c r="O118" s="279"/>
      <c r="P118" s="282">
        <f>IFERROR(VLOOKUP($A118,'业绩进度排名-中间表'!$A$27:$AJ$973,COLUMN()+1,0),"")</f>
        <v>7905.9623470105098</v>
      </c>
      <c r="Q118" s="282">
        <f>IFERROR(VLOOKUP($A118,'业绩进度排名-中间表'!$A$27:$AJ$973,COLUMN()+1,0),"")</f>
        <v>3917.09</v>
      </c>
      <c r="R118" s="281">
        <f>IFERROR(VLOOKUP($A118,'业绩进度排名-中间表'!$A$27:$AJ$973,COLUMN()+1,0),"")</f>
        <v>0.49546023976210485</v>
      </c>
      <c r="S118" s="281">
        <f ca="1">IFERROR(VLOOKUP($A118,'业绩进度排名-中间表'!$A$27:$AJ$973,COLUMN()+1,0),"")</f>
        <v>0</v>
      </c>
      <c r="T118" s="279">
        <f ca="1">IFERROR(VLOOKUP($A118,'业绩进度排名-中间表'!$A$27:$AJ$973,COLUMN()+1,0),"")</f>
        <v>0</v>
      </c>
      <c r="U118" s="279">
        <f ca="1">IFERROR(VLOOKUP($A118,'业绩进度排名-中间表'!$A$27:$AJ$973,COLUMN()+1,0),"")</f>
        <v>0</v>
      </c>
      <c r="V118" s="282">
        <f>IFERROR(VLOOKUP($A118,'业绩进度排名-中间表'!$A$27:$AJ$973,COLUMN()+1,0),"")</f>
        <v>145622.05253747199</v>
      </c>
      <c r="W118" s="282">
        <f>IFERROR(VLOOKUP($A118,'业绩进度排名-中间表'!$A$27:$AJ$973,COLUMN()+1,0),"")</f>
        <v>290356</v>
      </c>
      <c r="X118" s="281">
        <f>IFERROR(VLOOKUP($A118,'业绩进度排名-中间表'!$A$27:$AJ$973,COLUMN()+1,0),"")</f>
        <v>1.9939013009398734</v>
      </c>
    </row>
    <row r="119" spans="1:24">
      <c r="A119" s="274">
        <v>92</v>
      </c>
      <c r="B119" s="187" t="str">
        <f>IFERROR(VLOOKUP($A119,'业绩进度排名-中间表'!$A$27:$AJ$973,COLUMN()+1,0),"")</f>
        <v>詹群</v>
      </c>
      <c r="C119" s="187" t="str">
        <f>IFERROR(VLOOKUP($A119,'业绩进度排名-中间表'!$A$27:$AJ$973,COLUMN()+1,0),"")</f>
        <v>王余组</v>
      </c>
      <c r="D119" s="187" t="str">
        <f>IFERROR(VLOOKUP($A119,'业绩进度排名-中间表'!$A$27:$AJ$973,COLUMN()+1,0),"")</f>
        <v>黄彪</v>
      </c>
      <c r="E119" s="275">
        <f>IFERROR(VLOOKUP($A119,'业绩进度排名-中间表'!$A$27:$AJ$973,COLUMN()+1,0),"")</f>
        <v>12.317486476888201</v>
      </c>
      <c r="F119" s="187">
        <f>IFERROR(VLOOKUP($A119,'业绩进度排名-中间表'!$A$27:$AJ$973,COLUMN()+1,0),"")</f>
        <v>3</v>
      </c>
      <c r="G119" s="276">
        <f>IFERROR(VLOOKUP($A119,'业绩进度排名-中间表'!$A$27:$AJ$973,COLUMN()+1,0),"")</f>
        <v>0.2435561837741021</v>
      </c>
      <c r="H119" s="275">
        <f ca="1">IFERROR(VLOOKUP($A119,'业绩进度排名-中间表'!$A$27:$AJ$973,COLUMN()+1,0),"")</f>
        <v>1</v>
      </c>
      <c r="I119" s="187">
        <f ca="1">IFERROR(VLOOKUP($A119,'业绩进度排名-中间表'!$A$27:$AJ$973,COLUMN()+1,0),"")</f>
        <v>2</v>
      </c>
      <c r="J119" s="276"/>
      <c r="K119" s="276"/>
      <c r="L119" s="187"/>
      <c r="M119" s="187"/>
      <c r="N119" s="187"/>
      <c r="O119" s="187"/>
      <c r="P119" s="277">
        <f>IFERROR(VLOOKUP($A119,'业绩进度排名-中间表'!$A$27:$AJ$973,COLUMN()+1,0),"")</f>
        <v>8486.7481825759405</v>
      </c>
      <c r="Q119" s="277">
        <f>IFERROR(VLOOKUP($A119,'业绩进度排名-中间表'!$A$27:$AJ$973,COLUMN()+1,0),"")</f>
        <v>3299.17</v>
      </c>
      <c r="R119" s="276">
        <f>IFERROR(VLOOKUP($A119,'业绩进度排名-中间表'!$A$27:$AJ$973,COLUMN()+1,0),"")</f>
        <v>0.38874371302467697</v>
      </c>
      <c r="S119" s="276">
        <f ca="1">IFERROR(VLOOKUP($A119,'业绩进度排名-中间表'!$A$27:$AJ$973,COLUMN()+1,0),"")</f>
        <v>0</v>
      </c>
      <c r="T119" s="187">
        <f ca="1">IFERROR(VLOOKUP($A119,'业绩进度排名-中间表'!$A$27:$AJ$973,COLUMN()+1,0),"")</f>
        <v>0</v>
      </c>
      <c r="U119" s="187">
        <f ca="1">IFERROR(VLOOKUP($A119,'业绩进度排名-中间表'!$A$27:$AJ$973,COLUMN()+1,0),"")</f>
        <v>0</v>
      </c>
      <c r="V119" s="277">
        <f>IFERROR(VLOOKUP($A119,'业绩进度排名-中间表'!$A$27:$AJ$973,COLUMN()+1,0),"")</f>
        <v>352145.92914055398</v>
      </c>
      <c r="W119" s="277">
        <f>IFERROR(VLOOKUP($A119,'业绩进度排名-中间表'!$A$27:$AJ$973,COLUMN()+1,0),"")</f>
        <v>419164</v>
      </c>
      <c r="X119" s="276">
        <f>IFERROR(VLOOKUP($A119,'业绩进度排名-中间表'!$A$27:$AJ$973,COLUMN()+1,0),"")</f>
        <v>1.1903133482843606</v>
      </c>
    </row>
    <row r="120" spans="1:24">
      <c r="A120" s="278">
        <v>93</v>
      </c>
      <c r="B120" s="279" t="str">
        <f>IFERROR(VLOOKUP($A120,'业绩进度排名-中间表'!$A$27:$AJ$973,COLUMN()+1,0),"")</f>
        <v>赵帅朋</v>
      </c>
      <c r="C120" s="279" t="str">
        <f>IFERROR(VLOOKUP($A120,'业绩进度排名-中间表'!$A$27:$AJ$973,COLUMN()+1,0),"")</f>
        <v>刘宇超组</v>
      </c>
      <c r="D120" s="279" t="str">
        <f>IFERROR(VLOOKUP($A120,'业绩进度排名-中间表'!$A$27:$AJ$973,COLUMN()+1,0),"")</f>
        <v>吴昊飞</v>
      </c>
      <c r="E120" s="280">
        <f>IFERROR(VLOOKUP($A120,'业绩进度排名-中间表'!$A$27:$AJ$973,COLUMN()+1,0),"")</f>
        <v>12.570602575733901</v>
      </c>
      <c r="F120" s="279">
        <f>IFERROR(VLOOKUP($A120,'业绩进度排名-中间表'!$A$27:$AJ$973,COLUMN()+1,0),"")</f>
        <v>3</v>
      </c>
      <c r="G120" s="281">
        <f>IFERROR(VLOOKUP($A120,'业绩进度排名-中间表'!$A$27:$AJ$973,COLUMN()+1,0),"")</f>
        <v>0.2386520440787106</v>
      </c>
      <c r="H120" s="280">
        <f ca="1">IFERROR(VLOOKUP($A120,'业绩进度排名-中间表'!$A$27:$AJ$973,COLUMN()+1,0),"")</f>
        <v>2</v>
      </c>
      <c r="I120" s="279">
        <f ca="1">IFERROR(VLOOKUP($A120,'业绩进度排名-中间表'!$A$27:$AJ$973,COLUMN()+1,0),"")</f>
        <v>1</v>
      </c>
      <c r="J120" s="281"/>
      <c r="K120" s="281"/>
      <c r="L120" s="279"/>
      <c r="M120" s="279"/>
      <c r="N120" s="279"/>
      <c r="O120" s="279"/>
      <c r="P120" s="282">
        <f>IFERROR(VLOOKUP($A120,'业绩进度排名-中间表'!$A$27:$AJ$973,COLUMN()+1,0),"")</f>
        <v>8661.1451746806397</v>
      </c>
      <c r="Q120" s="282">
        <f>IFERROR(VLOOKUP($A120,'业绩进度排名-中间表'!$A$27:$AJ$973,COLUMN()+1,0),"")</f>
        <v>1721.13</v>
      </c>
      <c r="R120" s="281">
        <f>IFERROR(VLOOKUP($A120,'业绩进度排名-中间表'!$A$27:$AJ$973,COLUMN()+1,0),"")</f>
        <v>0.19871852570159268</v>
      </c>
      <c r="S120" s="281">
        <f ca="1">IFERROR(VLOOKUP($A120,'业绩进度排名-中间表'!$A$27:$AJ$973,COLUMN()+1,0),"")</f>
        <v>0</v>
      </c>
      <c r="T120" s="279">
        <f ca="1">IFERROR(VLOOKUP($A120,'业绩进度排名-中间表'!$A$27:$AJ$973,COLUMN()+1,0),"")</f>
        <v>0</v>
      </c>
      <c r="U120" s="279">
        <f ca="1">IFERROR(VLOOKUP($A120,'业绩进度排名-中间表'!$A$27:$AJ$973,COLUMN()+1,0),"")</f>
        <v>0</v>
      </c>
      <c r="V120" s="282">
        <f>IFERROR(VLOOKUP($A120,'业绩进度排名-中间表'!$A$27:$AJ$973,COLUMN()+1,0),"")</f>
        <v>236921.81382742501</v>
      </c>
      <c r="W120" s="282">
        <f>IFERROR(VLOOKUP($A120,'业绩进度排名-中间表'!$A$27:$AJ$973,COLUMN()+1,0),"")</f>
        <v>171999</v>
      </c>
      <c r="X120" s="281">
        <f>IFERROR(VLOOKUP($A120,'业绩进度排名-中间表'!$A$27:$AJ$973,COLUMN()+1,0),"")</f>
        <v>0.72597367554042491</v>
      </c>
    </row>
    <row r="121" spans="1:24">
      <c r="A121" s="274">
        <v>94</v>
      </c>
      <c r="B121" s="187" t="str">
        <f>IFERROR(VLOOKUP($A121,'业绩进度排名-中间表'!$A$27:$AJ$973,COLUMN()+1,0),"")</f>
        <v>詹群</v>
      </c>
      <c r="C121" s="187" t="str">
        <f>IFERROR(VLOOKUP($A121,'业绩进度排名-中间表'!$A$27:$AJ$973,COLUMN()+1,0),"")</f>
        <v>石洁组</v>
      </c>
      <c r="D121" s="187" t="str">
        <f>IFERROR(VLOOKUP($A121,'业绩进度排名-中间表'!$A$27:$AJ$973,COLUMN()+1,0),"")</f>
        <v>周鹏鹏</v>
      </c>
      <c r="E121" s="275">
        <f>IFERROR(VLOOKUP($A121,'业绩进度排名-中间表'!$A$27:$AJ$973,COLUMN()+1,0),"")</f>
        <v>12.958084474850599</v>
      </c>
      <c r="F121" s="187">
        <f>IFERROR(VLOOKUP($A121,'业绩进度排名-中间表'!$A$27:$AJ$973,COLUMN()+1,0),"")</f>
        <v>3</v>
      </c>
      <c r="G121" s="276">
        <f>IFERROR(VLOOKUP($A121,'业绩进度排名-中间表'!$A$27:$AJ$973,COLUMN()+1,0),"")</f>
        <v>0.23151570016559786</v>
      </c>
      <c r="H121" s="275">
        <f ca="1">IFERROR(VLOOKUP($A121,'业绩进度排名-中间表'!$A$27:$AJ$973,COLUMN()+1,0),"")</f>
        <v>2</v>
      </c>
      <c r="I121" s="187">
        <f ca="1">IFERROR(VLOOKUP($A121,'业绩进度排名-中间表'!$A$27:$AJ$973,COLUMN()+1,0),"")</f>
        <v>1</v>
      </c>
      <c r="J121" s="276"/>
      <c r="K121" s="276"/>
      <c r="L121" s="187"/>
      <c r="M121" s="187"/>
      <c r="N121" s="187"/>
      <c r="O121" s="187"/>
      <c r="P121" s="277">
        <f>IFERROR(VLOOKUP($A121,'业绩进度排名-中间表'!$A$27:$AJ$973,COLUMN()+1,0),"")</f>
        <v>8928.1202031720695</v>
      </c>
      <c r="Q121" s="277">
        <f>IFERROR(VLOOKUP($A121,'业绩进度排名-中间表'!$A$27:$AJ$973,COLUMN()+1,0),"")</f>
        <v>3238</v>
      </c>
      <c r="R121" s="276">
        <f>IFERROR(VLOOKUP($A121,'业绩进度排名-中间表'!$A$27:$AJ$973,COLUMN()+1,0),"")</f>
        <v>0.36267432856129916</v>
      </c>
      <c r="S121" s="276">
        <f ca="1">IFERROR(VLOOKUP($A121,'业绩进度排名-中间表'!$A$27:$AJ$973,COLUMN()+1,0),"")</f>
        <v>0</v>
      </c>
      <c r="T121" s="187">
        <f ca="1">IFERROR(VLOOKUP($A121,'业绩进度排名-中间表'!$A$27:$AJ$973,COLUMN()+1,0),"")</f>
        <v>0</v>
      </c>
      <c r="U121" s="187">
        <f ca="1">IFERROR(VLOOKUP($A121,'业绩进度排名-中间表'!$A$27:$AJ$973,COLUMN()+1,0),"")</f>
        <v>0</v>
      </c>
      <c r="V121" s="277">
        <f>IFERROR(VLOOKUP($A121,'业绩进度排名-中间表'!$A$27:$AJ$973,COLUMN()+1,0),"")</f>
        <v>400057.59572613297</v>
      </c>
      <c r="W121" s="277">
        <f>IFERROR(VLOOKUP($A121,'业绩进度排名-中间表'!$A$27:$AJ$973,COLUMN()+1,0),"")</f>
        <v>454124</v>
      </c>
      <c r="X121" s="276">
        <f>IFERROR(VLOOKUP($A121,'业绩进度排名-中间表'!$A$27:$AJ$973,COLUMN()+1,0),"")</f>
        <v>1.1351465510253158</v>
      </c>
    </row>
    <row r="122" spans="1:24">
      <c r="A122" s="278">
        <v>95</v>
      </c>
      <c r="B122" s="279" t="str">
        <f>IFERROR(VLOOKUP($A122,'业绩进度排名-中间表'!$A$27:$AJ$973,COLUMN()+1,0),"")</f>
        <v>赵帅朋</v>
      </c>
      <c r="C122" s="279" t="str">
        <f>IFERROR(VLOOKUP($A122,'业绩进度排名-中间表'!$A$27:$AJ$973,COLUMN()+1,0),"")</f>
        <v>刘宇超组</v>
      </c>
      <c r="D122" s="279" t="str">
        <f>IFERROR(VLOOKUP($A122,'业绩进度排名-中间表'!$A$27:$AJ$973,COLUMN()+1,0),"")</f>
        <v>刘馨艳</v>
      </c>
      <c r="E122" s="280">
        <f>IFERROR(VLOOKUP($A122,'业绩进度排名-中间表'!$A$27:$AJ$973,COLUMN()+1,0),"")</f>
        <v>16.975138550828799</v>
      </c>
      <c r="F122" s="279">
        <f>IFERROR(VLOOKUP($A122,'业绩进度排名-中间表'!$A$27:$AJ$973,COLUMN()+1,0),"")</f>
        <v>3</v>
      </c>
      <c r="G122" s="281">
        <f>IFERROR(VLOOKUP($A122,'业绩进度排名-中间表'!$A$27:$AJ$973,COLUMN()+1,0),"")</f>
        <v>0.17672904353723387</v>
      </c>
      <c r="H122" s="280">
        <f ca="1">IFERROR(VLOOKUP($A122,'业绩进度排名-中间表'!$A$27:$AJ$973,COLUMN()+1,0),"")</f>
        <v>3</v>
      </c>
      <c r="I122" s="279">
        <f ca="1">IFERROR(VLOOKUP($A122,'业绩进度排名-中间表'!$A$27:$AJ$973,COLUMN()+1,0),"")</f>
        <v>0</v>
      </c>
      <c r="J122" s="281"/>
      <c r="K122" s="281"/>
      <c r="L122" s="279"/>
      <c r="M122" s="279"/>
      <c r="N122" s="279"/>
      <c r="O122" s="279"/>
      <c r="P122" s="282">
        <f>IFERROR(VLOOKUP($A122,'业绩进度排名-中间表'!$A$27:$AJ$973,COLUMN()+1,0),"")</f>
        <v>11695.870461521101</v>
      </c>
      <c r="Q122" s="282">
        <f>IFERROR(VLOOKUP($A122,'业绩进度排名-中间表'!$A$27:$AJ$973,COLUMN()+1,0),"")</f>
        <v>840</v>
      </c>
      <c r="R122" s="281">
        <f>IFERROR(VLOOKUP($A122,'业绩进度排名-中间表'!$A$27:$AJ$973,COLUMN()+1,0),"")</f>
        <v>7.1820220885958255E-2</v>
      </c>
      <c r="S122" s="281">
        <f ca="1">IFERROR(VLOOKUP($A122,'业绩进度排名-中间表'!$A$27:$AJ$973,COLUMN()+1,0),"")</f>
        <v>0</v>
      </c>
      <c r="T122" s="279">
        <f ca="1">IFERROR(VLOOKUP($A122,'业绩进度排名-中间表'!$A$27:$AJ$973,COLUMN()+1,0),"")</f>
        <v>0</v>
      </c>
      <c r="U122" s="279">
        <f ca="1">IFERROR(VLOOKUP($A122,'业绩进度排名-中间表'!$A$27:$AJ$973,COLUMN()+1,0),"")</f>
        <v>0</v>
      </c>
      <c r="V122" s="282">
        <f>IFERROR(VLOOKUP($A122,'业绩进度排名-中间表'!$A$27:$AJ$973,COLUMN()+1,0),"")</f>
        <v>212638.91361805401</v>
      </c>
      <c r="W122" s="282">
        <f>IFERROR(VLOOKUP($A122,'业绩进度排名-中间表'!$A$27:$AJ$973,COLUMN()+1,0),"")</f>
        <v>207712</v>
      </c>
      <c r="X122" s="281">
        <f>IFERROR(VLOOKUP($A122,'业绩进度排名-中间表'!$A$27:$AJ$973,COLUMN()+1,0),"")</f>
        <v>0.97682967085270278</v>
      </c>
    </row>
    <row r="123" spans="1:24">
      <c r="A123" s="274">
        <v>96</v>
      </c>
      <c r="B123" s="187" t="str">
        <f>IFERROR(VLOOKUP($A123,'业绩进度排名-中间表'!$A$27:$AJ$973,COLUMN()+1,0),"")</f>
        <v>芶伟杰</v>
      </c>
      <c r="C123" s="187" t="str">
        <f>IFERROR(VLOOKUP($A123,'业绩进度排名-中间表'!$A$27:$AJ$973,COLUMN()+1,0),"")</f>
        <v>陈慧组</v>
      </c>
      <c r="D123" s="187" t="str">
        <f>IFERROR(VLOOKUP($A123,'业绩进度排名-中间表'!$A$27:$AJ$973,COLUMN()+1,0),"")</f>
        <v>董杰贤</v>
      </c>
      <c r="E123" s="275" t="str">
        <f>IFERROR(VLOOKUP($A123,'业绩进度排名-中间表'!$A$27:$AJ$973,COLUMN()+1,0),"")</f>
        <v>-</v>
      </c>
      <c r="F123" s="187">
        <f>IFERROR(VLOOKUP($A123,'业绩进度排名-中间表'!$A$27:$AJ$973,COLUMN()+1,0),"")</f>
        <v>3</v>
      </c>
      <c r="G123" s="276">
        <f>IFERROR(VLOOKUP($A123,'业绩进度排名-中间表'!$A$27:$AJ$973,COLUMN()+1,0),"")</f>
        <v>0</v>
      </c>
      <c r="H123" s="275">
        <f ca="1">IFERROR(VLOOKUP($A123,'业绩进度排名-中间表'!$A$27:$AJ$973,COLUMN()+1,0),"")</f>
        <v>3</v>
      </c>
      <c r="I123" s="187">
        <f ca="1">IFERROR(VLOOKUP($A123,'业绩进度排名-中间表'!$A$27:$AJ$973,COLUMN()+1,0),"")</f>
        <v>0</v>
      </c>
      <c r="J123" s="276"/>
      <c r="K123" s="276"/>
      <c r="L123" s="187"/>
      <c r="M123" s="187"/>
      <c r="N123" s="187"/>
      <c r="O123" s="187"/>
      <c r="P123" s="277" t="str">
        <f>IFERROR(VLOOKUP($A123,'业绩进度排名-中间表'!$A$27:$AJ$973,COLUMN()+1,0),"")</f>
        <v>-</v>
      </c>
      <c r="Q123" s="277">
        <f>IFERROR(VLOOKUP($A123,'业绩进度排名-中间表'!$A$27:$AJ$973,COLUMN()+1,0),"")</f>
        <v>2385.5258119999999</v>
      </c>
      <c r="R123" s="276">
        <f>IFERROR(VLOOKUP($A123,'业绩进度排名-中间表'!$A$27:$AJ$973,COLUMN()+1,0),"")</f>
        <v>0</v>
      </c>
      <c r="S123" s="276">
        <f ca="1">IFERROR(VLOOKUP($A123,'业绩进度排名-中间表'!$A$27:$AJ$973,COLUMN()+1,0),"")</f>
        <v>0</v>
      </c>
      <c r="T123" s="187">
        <f ca="1">IFERROR(VLOOKUP($A123,'业绩进度排名-中间表'!$A$27:$AJ$973,COLUMN()+1,0),"")</f>
        <v>0</v>
      </c>
      <c r="U123" s="187">
        <f ca="1">IFERROR(VLOOKUP($A123,'业绩进度排名-中间表'!$A$27:$AJ$973,COLUMN()+1,0),"")</f>
        <v>0</v>
      </c>
      <c r="V123" s="277" t="str">
        <f>IFERROR(VLOOKUP($A123,'业绩进度排名-中间表'!$A$27:$AJ$973,COLUMN()+1,0),"")</f>
        <v>-</v>
      </c>
      <c r="W123" s="277">
        <f>IFERROR(VLOOKUP($A123,'业绩进度排名-中间表'!$A$27:$AJ$973,COLUMN()+1,0),"")</f>
        <v>202067</v>
      </c>
      <c r="X123" s="276">
        <f>IFERROR(VLOOKUP($A123,'业绩进度排名-中间表'!$A$27:$AJ$973,COLUMN()+1,0),"")</f>
        <v>0</v>
      </c>
    </row>
    <row r="124" spans="1:24">
      <c r="A124" s="278">
        <v>97</v>
      </c>
      <c r="B124" s="279" t="str">
        <f>IFERROR(VLOOKUP($A124,'业绩进度排名-中间表'!$A$27:$AJ$973,COLUMN()+1,0),"")</f>
        <v>芶伟杰</v>
      </c>
      <c r="C124" s="279" t="str">
        <f>IFERROR(VLOOKUP($A124,'业绩进度排名-中间表'!$A$27:$AJ$973,COLUMN()+1,0),"")</f>
        <v>李珊珊组</v>
      </c>
      <c r="D124" s="279" t="str">
        <f>IFERROR(VLOOKUP($A124,'业绩进度排名-中间表'!$A$27:$AJ$973,COLUMN()+1,0),"")</f>
        <v>李珊珊</v>
      </c>
      <c r="E124" s="280">
        <f>IFERROR(VLOOKUP($A124,'业绩进度排名-中间表'!$A$27:$AJ$973,COLUMN()+1,0),"")</f>
        <v>2.0109362845155898</v>
      </c>
      <c r="F124" s="279">
        <f>IFERROR(VLOOKUP($A124,'业绩进度排名-中间表'!$A$27:$AJ$973,COLUMN()+1,0),"")</f>
        <v>2</v>
      </c>
      <c r="G124" s="281">
        <f>IFERROR(VLOOKUP($A124,'业绩进度排名-中间表'!$A$27:$AJ$973,COLUMN()+1,0),"")</f>
        <v>0.99456159571051539</v>
      </c>
      <c r="H124" s="280">
        <f ca="1">IFERROR(VLOOKUP($A124,'业绩进度排名-中间表'!$A$27:$AJ$973,COLUMN()+1,0),"")</f>
        <v>2</v>
      </c>
      <c r="I124" s="279">
        <f ca="1">IFERROR(VLOOKUP($A124,'业绩进度排名-中间表'!$A$27:$AJ$973,COLUMN()+1,0),"")</f>
        <v>0</v>
      </c>
      <c r="J124" s="281"/>
      <c r="K124" s="281"/>
      <c r="L124" s="279"/>
      <c r="M124" s="279"/>
      <c r="N124" s="279"/>
      <c r="O124" s="279"/>
      <c r="P124" s="282">
        <f>IFERROR(VLOOKUP($A124,'业绩进度排名-中间表'!$A$27:$AJ$973,COLUMN()+1,0),"")</f>
        <v>1385.5351000312401</v>
      </c>
      <c r="Q124" s="282">
        <f>IFERROR(VLOOKUP($A124,'业绩进度排名-中间表'!$A$27:$AJ$973,COLUMN()+1,0),"")</f>
        <v>1120</v>
      </c>
      <c r="R124" s="281">
        <f>IFERROR(VLOOKUP($A124,'业绩进度排名-中间表'!$A$27:$AJ$973,COLUMN()+1,0),"")</f>
        <v>0.80835195006950533</v>
      </c>
      <c r="S124" s="281">
        <f ca="1">IFERROR(VLOOKUP($A124,'业绩进度排名-中间表'!$A$27:$AJ$973,COLUMN()+1,0),"")</f>
        <v>0</v>
      </c>
      <c r="T124" s="279">
        <f ca="1">IFERROR(VLOOKUP($A124,'业绩进度排名-中间表'!$A$27:$AJ$973,COLUMN()+1,0),"")</f>
        <v>0</v>
      </c>
      <c r="U124" s="279">
        <f ca="1">IFERROR(VLOOKUP($A124,'业绩进度排名-中间表'!$A$27:$AJ$973,COLUMN()+1,0),"")</f>
        <v>0</v>
      </c>
      <c r="V124" s="282">
        <f>IFERROR(VLOOKUP($A124,'业绩进度排名-中间表'!$A$27:$AJ$973,COLUMN()+1,0),"")</f>
        <v>155632.56596754101</v>
      </c>
      <c r="W124" s="282">
        <f>IFERROR(VLOOKUP($A124,'业绩进度排名-中间表'!$A$27:$AJ$973,COLUMN()+1,0),"")</f>
        <v>112662</v>
      </c>
      <c r="X124" s="281">
        <f>IFERROR(VLOOKUP($A124,'业绩进度排名-中间表'!$A$27:$AJ$973,COLUMN()+1,0),"")</f>
        <v>0.72389733665058875</v>
      </c>
    </row>
    <row r="125" spans="1:24">
      <c r="A125" s="274">
        <v>98</v>
      </c>
      <c r="B125" s="187" t="str">
        <f>IFERROR(VLOOKUP($A125,'业绩进度排名-中间表'!$A$27:$AJ$973,COLUMN()+1,0),"")</f>
        <v>芶伟杰</v>
      </c>
      <c r="C125" s="187" t="str">
        <f>IFERROR(VLOOKUP($A125,'业绩进度排名-中间表'!$A$27:$AJ$973,COLUMN()+1,0),"")</f>
        <v>王娜组</v>
      </c>
      <c r="D125" s="187" t="str">
        <f>IFERROR(VLOOKUP($A125,'业绩进度排名-中间表'!$A$27:$AJ$973,COLUMN()+1,0),"")</f>
        <v>袁梓桐1</v>
      </c>
      <c r="E125" s="275">
        <f>IFERROR(VLOOKUP($A125,'业绩进度排名-中间表'!$A$27:$AJ$973,COLUMN()+1,0),"")</f>
        <v>2.2907136802374</v>
      </c>
      <c r="F125" s="187">
        <f>IFERROR(VLOOKUP($A125,'业绩进度排名-中间表'!$A$27:$AJ$973,COLUMN()+1,0),"")</f>
        <v>2</v>
      </c>
      <c r="G125" s="276">
        <f>IFERROR(VLOOKUP($A125,'业绩进度排名-中间表'!$A$27:$AJ$973,COLUMN()+1,0),"")</f>
        <v>0.87309034614606584</v>
      </c>
      <c r="H125" s="275">
        <f ca="1">IFERROR(VLOOKUP($A125,'业绩进度排名-中间表'!$A$27:$AJ$973,COLUMN()+1,0),"")</f>
        <v>2</v>
      </c>
      <c r="I125" s="187">
        <f ca="1">IFERROR(VLOOKUP($A125,'业绩进度排名-中间表'!$A$27:$AJ$973,COLUMN()+1,0),"")</f>
        <v>0</v>
      </c>
      <c r="J125" s="276"/>
      <c r="K125" s="276"/>
      <c r="L125" s="187"/>
      <c r="M125" s="187"/>
      <c r="N125" s="187"/>
      <c r="O125" s="187"/>
      <c r="P125" s="277">
        <f>IFERROR(VLOOKUP($A125,'业绩进度排名-中间表'!$A$27:$AJ$973,COLUMN()+1,0),"")</f>
        <v>1578.3017256835701</v>
      </c>
      <c r="Q125" s="277">
        <f>IFERROR(VLOOKUP($A125,'业绩进度排名-中间表'!$A$27:$AJ$973,COLUMN()+1,0),"")</f>
        <v>1278.9000000000001</v>
      </c>
      <c r="R125" s="276">
        <f>IFERROR(VLOOKUP($A125,'业绩进度排名-中间表'!$A$27:$AJ$973,COLUMN()+1,0),"")</f>
        <v>0.81030133794354331</v>
      </c>
      <c r="S125" s="276">
        <f ca="1">IFERROR(VLOOKUP($A125,'业绩进度排名-中间表'!$A$27:$AJ$973,COLUMN()+1,0),"")</f>
        <v>0</v>
      </c>
      <c r="T125" s="187">
        <f ca="1">IFERROR(VLOOKUP($A125,'业绩进度排名-中间表'!$A$27:$AJ$973,COLUMN()+1,0),"")</f>
        <v>0</v>
      </c>
      <c r="U125" s="187">
        <f ca="1">IFERROR(VLOOKUP($A125,'业绩进度排名-中间表'!$A$27:$AJ$973,COLUMN()+1,0),"")</f>
        <v>0</v>
      </c>
      <c r="V125" s="277">
        <f>IFERROR(VLOOKUP($A125,'业绩进度排名-中间表'!$A$27:$AJ$973,COLUMN()+1,0),"")</f>
        <v>181263.03286799401</v>
      </c>
      <c r="W125" s="277">
        <f>IFERROR(VLOOKUP($A125,'业绩进度排名-中间表'!$A$27:$AJ$973,COLUMN()+1,0),"")</f>
        <v>296925</v>
      </c>
      <c r="X125" s="276">
        <f>IFERROR(VLOOKUP($A125,'业绩进度排名-中间表'!$A$27:$AJ$973,COLUMN()+1,0),"")</f>
        <v>1.6380891089703744</v>
      </c>
    </row>
    <row r="126" spans="1:24">
      <c r="A126" s="278">
        <v>99</v>
      </c>
      <c r="B126" s="279" t="str">
        <f>IFERROR(VLOOKUP($A126,'业绩进度排名-中间表'!$A$27:$AJ$973,COLUMN()+1,0),"")</f>
        <v>詹群</v>
      </c>
      <c r="C126" s="279" t="str">
        <f>IFERROR(VLOOKUP($A126,'业绩进度排名-中间表'!$A$27:$AJ$973,COLUMN()+1,0),"")</f>
        <v>王余组</v>
      </c>
      <c r="D126" s="279" t="str">
        <f>IFERROR(VLOOKUP($A126,'业绩进度排名-中间表'!$A$27:$AJ$973,COLUMN()+1,0),"")</f>
        <v>王思菊</v>
      </c>
      <c r="E126" s="280">
        <f>IFERROR(VLOOKUP($A126,'业绩进度排名-中间表'!$A$27:$AJ$973,COLUMN()+1,0),"")</f>
        <v>3.1496175266419502</v>
      </c>
      <c r="F126" s="279">
        <f>IFERROR(VLOOKUP($A126,'业绩进度排名-中间表'!$A$27:$AJ$973,COLUMN()+1,0),"")</f>
        <v>2</v>
      </c>
      <c r="G126" s="281">
        <f>IFERROR(VLOOKUP($A126,'业绩进度排名-中间表'!$A$27:$AJ$973,COLUMN()+1,0),"")</f>
        <v>0.63499773641796886</v>
      </c>
      <c r="H126" s="280">
        <f ca="1">IFERROR(VLOOKUP($A126,'业绩进度排名-中间表'!$A$27:$AJ$973,COLUMN()+1,0),"")</f>
        <v>1</v>
      </c>
      <c r="I126" s="279">
        <f ca="1">IFERROR(VLOOKUP($A126,'业绩进度排名-中间表'!$A$27:$AJ$973,COLUMN()+1,0),"")</f>
        <v>1</v>
      </c>
      <c r="J126" s="281"/>
      <c r="K126" s="281"/>
      <c r="L126" s="279"/>
      <c r="M126" s="279"/>
      <c r="N126" s="279"/>
      <c r="O126" s="279"/>
      <c r="P126" s="282">
        <f>IFERROR(VLOOKUP($A126,'业绩进度排名-中间表'!$A$27:$AJ$973,COLUMN()+1,0),"")</f>
        <v>2170.0864758562998</v>
      </c>
      <c r="Q126" s="282">
        <f>IFERROR(VLOOKUP($A126,'业绩进度排名-中间表'!$A$27:$AJ$973,COLUMN()+1,0),"")</f>
        <v>2100.17</v>
      </c>
      <c r="R126" s="281">
        <f>IFERROR(VLOOKUP($A126,'业绩进度排名-中间表'!$A$27:$AJ$973,COLUMN()+1,0),"")</f>
        <v>0.96778170979167488</v>
      </c>
      <c r="S126" s="281">
        <f ca="1">IFERROR(VLOOKUP($A126,'业绩进度排名-中间表'!$A$27:$AJ$973,COLUMN()+1,0),"")</f>
        <v>0</v>
      </c>
      <c r="T126" s="279">
        <f ca="1">IFERROR(VLOOKUP($A126,'业绩进度排名-中间表'!$A$27:$AJ$973,COLUMN()+1,0),"")</f>
        <v>0</v>
      </c>
      <c r="U126" s="279">
        <f ca="1">IFERROR(VLOOKUP($A126,'业绩进度排名-中间表'!$A$27:$AJ$973,COLUMN()+1,0),"")</f>
        <v>0</v>
      </c>
      <c r="V126" s="282">
        <f>IFERROR(VLOOKUP($A126,'业绩进度排名-中间表'!$A$27:$AJ$973,COLUMN()+1,0),"")</f>
        <v>38648.277366097398</v>
      </c>
      <c r="W126" s="282">
        <f>IFERROR(VLOOKUP($A126,'业绩进度排名-中间表'!$A$27:$AJ$973,COLUMN()+1,0),"")</f>
        <v>29096</v>
      </c>
      <c r="X126" s="281">
        <f>IFERROR(VLOOKUP($A126,'业绩进度排名-中间表'!$A$27:$AJ$973,COLUMN()+1,0),"")</f>
        <v>0.75284079868261511</v>
      </c>
    </row>
    <row r="127" spans="1:24">
      <c r="A127" s="274">
        <v>100</v>
      </c>
      <c r="B127" s="187" t="str">
        <f>IFERROR(VLOOKUP($A127,'业绩进度排名-中间表'!$A$27:$AJ$973,COLUMN()+1,0),"")</f>
        <v>詹群</v>
      </c>
      <c r="C127" s="187" t="str">
        <f>IFERROR(VLOOKUP($A127,'业绩进度排名-中间表'!$A$27:$AJ$973,COLUMN()+1,0),"")</f>
        <v>石洁组</v>
      </c>
      <c r="D127" s="187" t="str">
        <f>IFERROR(VLOOKUP($A127,'业绩进度排名-中间表'!$A$27:$AJ$973,COLUMN()+1,0),"")</f>
        <v>吴悦</v>
      </c>
      <c r="E127" s="275">
        <f>IFERROR(VLOOKUP($A127,'业绩进度排名-中间表'!$A$27:$AJ$973,COLUMN()+1,0),"")</f>
        <v>4.8059369713279496</v>
      </c>
      <c r="F127" s="187">
        <f>IFERROR(VLOOKUP($A127,'业绩进度排名-中间表'!$A$27:$AJ$973,COLUMN()+1,0),"")</f>
        <v>2</v>
      </c>
      <c r="G127" s="276">
        <f>IFERROR(VLOOKUP($A127,'业绩进度排名-中间表'!$A$27:$AJ$973,COLUMN()+1,0),"")</f>
        <v>0.41615194122018856</v>
      </c>
      <c r="H127" s="275">
        <f ca="1">IFERROR(VLOOKUP($A127,'业绩进度排名-中间表'!$A$27:$AJ$973,COLUMN()+1,0),"")</f>
        <v>2</v>
      </c>
      <c r="I127" s="187">
        <f ca="1">IFERROR(VLOOKUP($A127,'业绩进度排名-中间表'!$A$27:$AJ$973,COLUMN()+1,0),"")</f>
        <v>0</v>
      </c>
      <c r="J127" s="276"/>
      <c r="K127" s="276"/>
      <c r="L127" s="187"/>
      <c r="M127" s="187"/>
      <c r="N127" s="187"/>
      <c r="O127" s="187"/>
      <c r="P127" s="277">
        <f>IFERROR(VLOOKUP($A127,'业绩进度排名-中间表'!$A$27:$AJ$973,COLUMN()+1,0),"")</f>
        <v>3311.2905732449499</v>
      </c>
      <c r="Q127" s="277">
        <f>IFERROR(VLOOKUP($A127,'业绩进度排名-中间表'!$A$27:$AJ$973,COLUMN()+1,0),"")</f>
        <v>1864.97</v>
      </c>
      <c r="R127" s="276">
        <f>IFERROR(VLOOKUP($A127,'业绩进度排名-中间表'!$A$27:$AJ$973,COLUMN()+1,0),"")</f>
        <v>0.56321544689217473</v>
      </c>
      <c r="S127" s="276">
        <f ca="1">IFERROR(VLOOKUP($A127,'业绩进度排名-中间表'!$A$27:$AJ$973,COLUMN()+1,0),"")</f>
        <v>0</v>
      </c>
      <c r="T127" s="187">
        <f ca="1">IFERROR(VLOOKUP($A127,'业绩进度排名-中间表'!$A$27:$AJ$973,COLUMN()+1,0),"")</f>
        <v>0</v>
      </c>
      <c r="U127" s="187">
        <f ca="1">IFERROR(VLOOKUP($A127,'业绩进度排名-中间表'!$A$27:$AJ$973,COLUMN()+1,0),"")</f>
        <v>0</v>
      </c>
      <c r="V127" s="277">
        <f>IFERROR(VLOOKUP($A127,'业绩进度排名-中间表'!$A$27:$AJ$973,COLUMN()+1,0),"")</f>
        <v>78831.466699683806</v>
      </c>
      <c r="W127" s="277">
        <f>IFERROR(VLOOKUP($A127,'业绩进度排名-中间表'!$A$27:$AJ$973,COLUMN()+1,0),"")</f>
        <v>105543</v>
      </c>
      <c r="X127" s="276">
        <f>IFERROR(VLOOKUP($A127,'业绩进度排名-中间表'!$A$27:$AJ$973,COLUMN()+1,0),"")</f>
        <v>1.3388435407662322</v>
      </c>
    </row>
    <row r="128" spans="1:24">
      <c r="A128" s="278">
        <v>101</v>
      </c>
      <c r="B128" s="279" t="str">
        <f>IFERROR(VLOOKUP($A128,'业绩进度排名-中间表'!$A$27:$AJ$973,COLUMN()+1,0),"")</f>
        <v>芶伟杰</v>
      </c>
      <c r="C128" s="279" t="str">
        <f>IFERROR(VLOOKUP($A128,'业绩进度排名-中间表'!$A$27:$AJ$973,COLUMN()+1,0),"")</f>
        <v>李珊珊组</v>
      </c>
      <c r="D128" s="279" t="str">
        <f>IFERROR(VLOOKUP($A128,'业绩进度排名-中间表'!$A$27:$AJ$973,COLUMN()+1,0),"")</f>
        <v>奉悦</v>
      </c>
      <c r="E128" s="280">
        <f>IFERROR(VLOOKUP($A128,'业绩进度排名-中间表'!$A$27:$AJ$973,COLUMN()+1,0),"")</f>
        <v>6.2251886153089702</v>
      </c>
      <c r="F128" s="279">
        <f>IFERROR(VLOOKUP($A128,'业绩进度排名-中间表'!$A$27:$AJ$973,COLUMN()+1,0),"")</f>
        <v>2</v>
      </c>
      <c r="G128" s="281">
        <f>IFERROR(VLOOKUP($A128,'业绩进度排名-中间表'!$A$27:$AJ$973,COLUMN()+1,0),"")</f>
        <v>0.32127540603052646</v>
      </c>
      <c r="H128" s="280">
        <f ca="1">IFERROR(VLOOKUP($A128,'业绩进度排名-中间表'!$A$27:$AJ$973,COLUMN()+1,0),"")</f>
        <v>1</v>
      </c>
      <c r="I128" s="279">
        <f ca="1">IFERROR(VLOOKUP($A128,'业绩进度排名-中间表'!$A$27:$AJ$973,COLUMN()+1,0),"")</f>
        <v>1</v>
      </c>
      <c r="J128" s="281"/>
      <c r="K128" s="281"/>
      <c r="L128" s="279"/>
      <c r="M128" s="279"/>
      <c r="N128" s="279"/>
      <c r="O128" s="279"/>
      <c r="P128" s="282">
        <f>IFERROR(VLOOKUP($A128,'业绩进度排名-中间表'!$A$27:$AJ$973,COLUMN()+1,0),"")</f>
        <v>4289.1549559478799</v>
      </c>
      <c r="Q128" s="282">
        <f>IFERROR(VLOOKUP($A128,'业绩进度排名-中间表'!$A$27:$AJ$973,COLUMN()+1,0),"")</f>
        <v>1878</v>
      </c>
      <c r="R128" s="281">
        <f>IFERROR(VLOOKUP($A128,'业绩进度排名-中间表'!$A$27:$AJ$973,COLUMN()+1,0),"")</f>
        <v>0.43784848514174796</v>
      </c>
      <c r="S128" s="281">
        <f ca="1">IFERROR(VLOOKUP($A128,'业绩进度排名-中间表'!$A$27:$AJ$973,COLUMN()+1,0),"")</f>
        <v>0</v>
      </c>
      <c r="T128" s="279">
        <f ca="1">IFERROR(VLOOKUP($A128,'业绩进度排名-中间表'!$A$27:$AJ$973,COLUMN()+1,0),"")</f>
        <v>0</v>
      </c>
      <c r="U128" s="279">
        <f ca="1">IFERROR(VLOOKUP($A128,'业绩进度排名-中间表'!$A$27:$AJ$973,COLUMN()+1,0),"")</f>
        <v>0</v>
      </c>
      <c r="V128" s="282">
        <f>IFERROR(VLOOKUP($A128,'业绩进度排名-中间表'!$A$27:$AJ$973,COLUMN()+1,0),"")</f>
        <v>149384.963139003</v>
      </c>
      <c r="W128" s="282">
        <f>IFERROR(VLOOKUP($A128,'业绩进度排名-中间表'!$A$27:$AJ$973,COLUMN()+1,0),"")</f>
        <v>129040</v>
      </c>
      <c r="X128" s="281">
        <f>IFERROR(VLOOKUP($A128,'业绩进度排名-中间表'!$A$27:$AJ$973,COLUMN()+1,0),"")</f>
        <v>0.86380849376337854</v>
      </c>
    </row>
    <row r="129" spans="1:24">
      <c r="A129" s="274">
        <v>102</v>
      </c>
      <c r="B129" s="187" t="str">
        <f>IFERROR(VLOOKUP($A129,'业绩进度排名-中间表'!$A$27:$AJ$973,COLUMN()+1,0),"")</f>
        <v>詹群</v>
      </c>
      <c r="C129" s="187" t="str">
        <f>IFERROR(VLOOKUP($A129,'业绩进度排名-中间表'!$A$27:$AJ$973,COLUMN()+1,0),"")</f>
        <v>石洁组</v>
      </c>
      <c r="D129" s="187" t="str">
        <f>IFERROR(VLOOKUP($A129,'业绩进度排名-中间表'!$A$27:$AJ$973,COLUMN()+1,0),"")</f>
        <v>宋艳</v>
      </c>
      <c r="E129" s="275">
        <f>IFERROR(VLOOKUP($A129,'业绩进度排名-中间表'!$A$27:$AJ$973,COLUMN()+1,0),"")</f>
        <v>6.8238558643424296</v>
      </c>
      <c r="F129" s="187">
        <f>IFERROR(VLOOKUP($A129,'业绩进度排名-中间表'!$A$27:$AJ$973,COLUMN()+1,0),"")</f>
        <v>2</v>
      </c>
      <c r="G129" s="276">
        <f>IFERROR(VLOOKUP($A129,'业绩进度排名-中间表'!$A$27:$AJ$973,COLUMN()+1,0),"")</f>
        <v>0.29308942623639767</v>
      </c>
      <c r="H129" s="275">
        <f ca="1">IFERROR(VLOOKUP($A129,'业绩进度排名-中间表'!$A$27:$AJ$973,COLUMN()+1,0),"")</f>
        <v>1</v>
      </c>
      <c r="I129" s="187">
        <f ca="1">IFERROR(VLOOKUP($A129,'业绩进度排名-中间表'!$A$27:$AJ$973,COLUMN()+1,0),"")</f>
        <v>1</v>
      </c>
      <c r="J129" s="276"/>
      <c r="K129" s="276"/>
      <c r="L129" s="187"/>
      <c r="M129" s="187"/>
      <c r="N129" s="187"/>
      <c r="O129" s="187"/>
      <c r="P129" s="277">
        <f>IFERROR(VLOOKUP($A129,'业绩进度排名-中间表'!$A$27:$AJ$973,COLUMN()+1,0),"")</f>
        <v>4701.6366905319301</v>
      </c>
      <c r="Q129" s="277">
        <f>IFERROR(VLOOKUP($A129,'业绩进度排名-中间表'!$A$27:$AJ$973,COLUMN()+1,0),"")</f>
        <v>2039</v>
      </c>
      <c r="R129" s="276">
        <f>IFERROR(VLOOKUP($A129,'业绩进度排名-中间表'!$A$27:$AJ$973,COLUMN()+1,0),"")</f>
        <v>0.43367876639768888</v>
      </c>
      <c r="S129" s="276">
        <f ca="1">IFERROR(VLOOKUP($A129,'业绩进度排名-中间表'!$A$27:$AJ$973,COLUMN()+1,0),"")</f>
        <v>0</v>
      </c>
      <c r="T129" s="187">
        <f ca="1">IFERROR(VLOOKUP($A129,'业绩进度排名-中间表'!$A$27:$AJ$973,COLUMN()+1,0),"")</f>
        <v>0</v>
      </c>
      <c r="U129" s="187">
        <f ca="1">IFERROR(VLOOKUP($A129,'业绩进度排名-中间表'!$A$27:$AJ$973,COLUMN()+1,0),"")</f>
        <v>0</v>
      </c>
      <c r="V129" s="277">
        <f>IFERROR(VLOOKUP($A129,'业绩进度排名-中间表'!$A$27:$AJ$973,COLUMN()+1,0),"")</f>
        <v>219516.85039738199</v>
      </c>
      <c r="W129" s="277">
        <f>IFERROR(VLOOKUP($A129,'业绩进度排名-中间表'!$A$27:$AJ$973,COLUMN()+1,0),"")</f>
        <v>199212</v>
      </c>
      <c r="X129" s="276">
        <f>IFERROR(VLOOKUP($A129,'业绩进度排名-中间表'!$A$27:$AJ$973,COLUMN()+1,0),"")</f>
        <v>0.90750208760455064</v>
      </c>
    </row>
    <row r="130" spans="1:24">
      <c r="A130" s="278">
        <v>103</v>
      </c>
      <c r="B130" s="279" t="str">
        <f>IFERROR(VLOOKUP($A130,'业绩进度排名-中间表'!$A$27:$AJ$973,COLUMN()+1,0),"")</f>
        <v>芶伟杰</v>
      </c>
      <c r="C130" s="279" t="str">
        <f>IFERROR(VLOOKUP($A130,'业绩进度排名-中间表'!$A$27:$AJ$973,COLUMN()+1,0),"")</f>
        <v>王娜组</v>
      </c>
      <c r="D130" s="279" t="str">
        <f>IFERROR(VLOOKUP($A130,'业绩进度排名-中间表'!$A$27:$AJ$973,COLUMN()+1,0),"")</f>
        <v>胡飞</v>
      </c>
      <c r="E130" s="280">
        <f>IFERROR(VLOOKUP($A130,'业绩进度排名-中间表'!$A$27:$AJ$973,COLUMN()+1,0),"")</f>
        <v>7.7765100020164297</v>
      </c>
      <c r="F130" s="279">
        <f>IFERROR(VLOOKUP($A130,'业绩进度排名-中间表'!$A$27:$AJ$973,COLUMN()+1,0),"")</f>
        <v>2</v>
      </c>
      <c r="G130" s="281">
        <f>IFERROR(VLOOKUP($A130,'业绩进度排名-中间表'!$A$27:$AJ$973,COLUMN()+1,0),"")</f>
        <v>0.25718477819502644</v>
      </c>
      <c r="H130" s="280">
        <f ca="1">IFERROR(VLOOKUP($A130,'业绩进度排名-中间表'!$A$27:$AJ$973,COLUMN()+1,0),"")</f>
        <v>1</v>
      </c>
      <c r="I130" s="279">
        <f ca="1">IFERROR(VLOOKUP($A130,'业绩进度排名-中间表'!$A$27:$AJ$973,COLUMN()+1,0),"")</f>
        <v>1</v>
      </c>
      <c r="J130" s="281"/>
      <c r="K130" s="281"/>
      <c r="L130" s="279"/>
      <c r="M130" s="279"/>
      <c r="N130" s="279"/>
      <c r="O130" s="279"/>
      <c r="P130" s="282">
        <f>IFERROR(VLOOKUP($A130,'业绩进度排名-中间表'!$A$27:$AJ$973,COLUMN()+1,0),"")</f>
        <v>5358.01539138932</v>
      </c>
      <c r="Q130" s="282">
        <f>IFERROR(VLOOKUP($A130,'业绩进度排名-中间表'!$A$27:$AJ$973,COLUMN()+1,0),"")</f>
        <v>937.3</v>
      </c>
      <c r="R130" s="281">
        <f>IFERROR(VLOOKUP($A130,'业绩进度排名-中间表'!$A$27:$AJ$973,COLUMN()+1,0),"")</f>
        <v>0.17493417460246607</v>
      </c>
      <c r="S130" s="281">
        <f ca="1">IFERROR(VLOOKUP($A130,'业绩进度排名-中间表'!$A$27:$AJ$973,COLUMN()+1,0),"")</f>
        <v>0</v>
      </c>
      <c r="T130" s="279">
        <f ca="1">IFERROR(VLOOKUP($A130,'业绩进度排名-中间表'!$A$27:$AJ$973,COLUMN()+1,0),"")</f>
        <v>0</v>
      </c>
      <c r="U130" s="279">
        <f ca="1">IFERROR(VLOOKUP($A130,'业绩进度排名-中间表'!$A$27:$AJ$973,COLUMN()+1,0),"")</f>
        <v>0</v>
      </c>
      <c r="V130" s="282">
        <f>IFERROR(VLOOKUP($A130,'业绩进度排名-中间表'!$A$27:$AJ$973,COLUMN()+1,0),"")</f>
        <v>279441.438628231</v>
      </c>
      <c r="W130" s="282">
        <f>IFERROR(VLOOKUP($A130,'业绩进度排名-中间表'!$A$27:$AJ$973,COLUMN()+1,0),"")</f>
        <v>231070</v>
      </c>
      <c r="X130" s="281">
        <f>IFERROR(VLOOKUP($A130,'业绩进度排名-中间表'!$A$27:$AJ$973,COLUMN()+1,0),"")</f>
        <v>0.82689955052591757</v>
      </c>
    </row>
    <row r="131" spans="1:24">
      <c r="A131" s="274">
        <v>104</v>
      </c>
      <c r="B131" s="187" t="str">
        <f>IFERROR(VLOOKUP($A131,'业绩进度排名-中间表'!$A$27:$AJ$973,COLUMN()+1,0),"")</f>
        <v>赵帅朋</v>
      </c>
      <c r="C131" s="187" t="str">
        <f>IFERROR(VLOOKUP($A131,'业绩进度排名-中间表'!$A$27:$AJ$973,COLUMN()+1,0),"")</f>
        <v>刘宇超组</v>
      </c>
      <c r="D131" s="187" t="str">
        <f>IFERROR(VLOOKUP($A131,'业绩进度排名-中间表'!$A$27:$AJ$973,COLUMN()+1,0),"")</f>
        <v>李慧4</v>
      </c>
      <c r="E131" s="275">
        <f>IFERROR(VLOOKUP($A131,'业绩进度排名-中间表'!$A$27:$AJ$973,COLUMN()+1,0),"")</f>
        <v>10.0496064043411</v>
      </c>
      <c r="F131" s="187">
        <f>IFERROR(VLOOKUP($A131,'业绩进度排名-中间表'!$A$27:$AJ$973,COLUMN()+1,0),"")</f>
        <v>2</v>
      </c>
      <c r="G131" s="276">
        <f>IFERROR(VLOOKUP($A131,'业绩进度排名-中间表'!$A$27:$AJ$973,COLUMN()+1,0),"")</f>
        <v>0.19901276921015193</v>
      </c>
      <c r="H131" s="275">
        <f ca="1">IFERROR(VLOOKUP($A131,'业绩进度排名-中间表'!$A$27:$AJ$973,COLUMN()+1,0),"")</f>
        <v>1</v>
      </c>
      <c r="I131" s="187">
        <f ca="1">IFERROR(VLOOKUP($A131,'业绩进度排名-中间表'!$A$27:$AJ$973,COLUMN()+1,0),"")</f>
        <v>1</v>
      </c>
      <c r="J131" s="276"/>
      <c r="K131" s="276"/>
      <c r="L131" s="187"/>
      <c r="M131" s="187"/>
      <c r="N131" s="187"/>
      <c r="O131" s="187"/>
      <c r="P131" s="277">
        <f>IFERROR(VLOOKUP($A131,'业绩进度排名-中间表'!$A$27:$AJ$973,COLUMN()+1,0),"")</f>
        <v>6924.1788125910198</v>
      </c>
      <c r="Q131" s="277">
        <f>IFERROR(VLOOKUP($A131,'业绩进度排名-中间表'!$A$27:$AJ$973,COLUMN()+1,0),"")</f>
        <v>1099.53</v>
      </c>
      <c r="R131" s="276">
        <f>IFERROR(VLOOKUP($A131,'业绩进度排名-中间表'!$A$27:$AJ$973,COLUMN()+1,0),"")</f>
        <v>0.15879572578348206</v>
      </c>
      <c r="S131" s="276">
        <f ca="1">IFERROR(VLOOKUP($A131,'业绩进度排名-中间表'!$A$27:$AJ$973,COLUMN()+1,0),"")</f>
        <v>0</v>
      </c>
      <c r="T131" s="187">
        <f ca="1">IFERROR(VLOOKUP($A131,'业绩进度排名-中间表'!$A$27:$AJ$973,COLUMN()+1,0),"")</f>
        <v>0</v>
      </c>
      <c r="U131" s="187">
        <f ca="1">IFERROR(VLOOKUP($A131,'业绩进度排名-中间表'!$A$27:$AJ$973,COLUMN()+1,0),"")</f>
        <v>0</v>
      </c>
      <c r="V131" s="277">
        <f>IFERROR(VLOOKUP($A131,'业绩进度排名-中间表'!$A$27:$AJ$973,COLUMN()+1,0),"")</f>
        <v>141387.378428764</v>
      </c>
      <c r="W131" s="277">
        <f>IFERROR(VLOOKUP($A131,'业绩进度排名-中间表'!$A$27:$AJ$973,COLUMN()+1,0),"")</f>
        <v>192659</v>
      </c>
      <c r="X131" s="276">
        <f>IFERROR(VLOOKUP($A131,'业绩进度排名-中间表'!$A$27:$AJ$973,COLUMN()+1,0),"")</f>
        <v>1.3626322387543841</v>
      </c>
    </row>
    <row r="132" spans="1:24">
      <c r="A132" s="278">
        <v>105</v>
      </c>
      <c r="B132" s="279" t="str">
        <f>IFERROR(VLOOKUP($A132,'业绩进度排名-中间表'!$A$27:$AJ$973,COLUMN()+1,0),"")</f>
        <v>赵帅朋</v>
      </c>
      <c r="C132" s="279" t="str">
        <f>IFERROR(VLOOKUP($A132,'业绩进度排名-中间表'!$A$27:$AJ$973,COLUMN()+1,0),"")</f>
        <v>刘宇超组</v>
      </c>
      <c r="D132" s="279" t="str">
        <f>IFERROR(VLOOKUP($A132,'业绩进度排名-中间表'!$A$27:$AJ$973,COLUMN()+1,0),"")</f>
        <v>蔡锦梦</v>
      </c>
      <c r="E132" s="280">
        <f>IFERROR(VLOOKUP($A132,'业绩进度排名-中间表'!$A$27:$AJ$973,COLUMN()+1,0),"")</f>
        <v>10.267566148648701</v>
      </c>
      <c r="F132" s="279">
        <f>IFERROR(VLOOKUP($A132,'业绩进度排名-中间表'!$A$27:$AJ$973,COLUMN()+1,0),"")</f>
        <v>2</v>
      </c>
      <c r="G132" s="281">
        <f>IFERROR(VLOOKUP($A132,'业绩进度排名-中间表'!$A$27:$AJ$973,COLUMN()+1,0),"")</f>
        <v>0.19478812905074072</v>
      </c>
      <c r="H132" s="280">
        <f ca="1">IFERROR(VLOOKUP($A132,'业绩进度排名-中间表'!$A$27:$AJ$973,COLUMN()+1,0),"")</f>
        <v>0</v>
      </c>
      <c r="I132" s="279">
        <f ca="1">IFERROR(VLOOKUP($A132,'业绩进度排名-中间表'!$A$27:$AJ$973,COLUMN()+1,0),"")</f>
        <v>2</v>
      </c>
      <c r="J132" s="281"/>
      <c r="K132" s="281"/>
      <c r="L132" s="279"/>
      <c r="M132" s="279"/>
      <c r="N132" s="279"/>
      <c r="O132" s="279"/>
      <c r="P132" s="282">
        <f>IFERROR(VLOOKUP($A132,'业绩进度排名-中间表'!$A$27:$AJ$973,COLUMN()+1,0),"")</f>
        <v>7074.35307641898</v>
      </c>
      <c r="Q132" s="282">
        <f>IFERROR(VLOOKUP($A132,'业绩进度排名-中间表'!$A$27:$AJ$973,COLUMN()+1,0),"")</f>
        <v>1120</v>
      </c>
      <c r="R132" s="281">
        <f>IFERROR(VLOOKUP($A132,'业绩进度排名-中间表'!$A$27:$AJ$973,COLUMN()+1,0),"")</f>
        <v>0.15831836323427345</v>
      </c>
      <c r="S132" s="281">
        <f ca="1">IFERROR(VLOOKUP($A132,'业绩进度排名-中间表'!$A$27:$AJ$973,COLUMN()+1,0),"")</f>
        <v>0</v>
      </c>
      <c r="T132" s="279">
        <f ca="1">IFERROR(VLOOKUP($A132,'业绩进度排名-中间表'!$A$27:$AJ$973,COLUMN()+1,0),"")</f>
        <v>0</v>
      </c>
      <c r="U132" s="279">
        <f ca="1">IFERROR(VLOOKUP($A132,'业绩进度排名-中间表'!$A$27:$AJ$973,COLUMN()+1,0),"")</f>
        <v>0</v>
      </c>
      <c r="V132" s="282">
        <f>IFERROR(VLOOKUP($A132,'业绩进度排名-中间表'!$A$27:$AJ$973,COLUMN()+1,0),"")</f>
        <v>186490.16249336899</v>
      </c>
      <c r="W132" s="282">
        <f>IFERROR(VLOOKUP($A132,'业绩进度排名-中间表'!$A$27:$AJ$973,COLUMN()+1,0),"")</f>
        <v>180378</v>
      </c>
      <c r="X132" s="281">
        <f>IFERROR(VLOOKUP($A132,'业绩进度排名-中间表'!$A$27:$AJ$973,COLUMN()+1,0),"")</f>
        <v>0.96722528195777446</v>
      </c>
    </row>
    <row r="133" spans="1:24">
      <c r="A133" s="274">
        <v>106</v>
      </c>
      <c r="B133" s="187" t="str">
        <f>IFERROR(VLOOKUP($A133,'业绩进度排名-中间表'!$A$27:$AJ$973,COLUMN()+1,0),"")</f>
        <v>赵帅朋</v>
      </c>
      <c r="C133" s="187" t="str">
        <f>IFERROR(VLOOKUP($A133,'业绩进度排名-中间表'!$A$27:$AJ$973,COLUMN()+1,0),"")</f>
        <v>张倩倩组</v>
      </c>
      <c r="D133" s="187" t="str">
        <f>IFERROR(VLOOKUP($A133,'业绩进度排名-中间表'!$A$27:$AJ$973,COLUMN()+1,0),"")</f>
        <v>朱潜</v>
      </c>
      <c r="E133" s="275">
        <f>IFERROR(VLOOKUP($A133,'业绩进度排名-中间表'!$A$27:$AJ$973,COLUMN()+1,0),"")</f>
        <v>10.589378716904299</v>
      </c>
      <c r="F133" s="187">
        <f>IFERROR(VLOOKUP($A133,'业绩进度排名-中间表'!$A$27:$AJ$973,COLUMN()+1,0),"")</f>
        <v>2</v>
      </c>
      <c r="G133" s="276">
        <f>IFERROR(VLOOKUP($A133,'业绩进度排名-中间表'!$A$27:$AJ$973,COLUMN()+1,0),"")</f>
        <v>0.18886849299357955</v>
      </c>
      <c r="H133" s="275">
        <f ca="1">IFERROR(VLOOKUP($A133,'业绩进度排名-中间表'!$A$27:$AJ$973,COLUMN()+1,0),"")</f>
        <v>1</v>
      </c>
      <c r="I133" s="187">
        <f ca="1">IFERROR(VLOOKUP($A133,'业绩进度排名-中间表'!$A$27:$AJ$973,COLUMN()+1,0),"")</f>
        <v>1</v>
      </c>
      <c r="J133" s="276"/>
      <c r="K133" s="276"/>
      <c r="L133" s="187"/>
      <c r="M133" s="187"/>
      <c r="N133" s="187"/>
      <c r="O133" s="187"/>
      <c r="P133" s="277">
        <f>IFERROR(VLOOKUP($A133,'业绩进度排名-中间表'!$A$27:$AJ$973,COLUMN()+1,0),"")</f>
        <v>7296.0819359470397</v>
      </c>
      <c r="Q133" s="277">
        <f>IFERROR(VLOOKUP($A133,'业绩进度排名-中间表'!$A$27:$AJ$973,COLUMN()+1,0),"")</f>
        <v>1730.4</v>
      </c>
      <c r="R133" s="276">
        <f>IFERROR(VLOOKUP($A133,'业绩进度排名-中间表'!$A$27:$AJ$973,COLUMN()+1,0),"")</f>
        <v>0.2371683891698774</v>
      </c>
      <c r="S133" s="276">
        <f ca="1">IFERROR(VLOOKUP($A133,'业绩进度排名-中间表'!$A$27:$AJ$973,COLUMN()+1,0),"")</f>
        <v>0</v>
      </c>
      <c r="T133" s="187">
        <f ca="1">IFERROR(VLOOKUP($A133,'业绩进度排名-中间表'!$A$27:$AJ$973,COLUMN()+1,0),"")</f>
        <v>0</v>
      </c>
      <c r="U133" s="187">
        <f ca="1">IFERROR(VLOOKUP($A133,'业绩进度排名-中间表'!$A$27:$AJ$973,COLUMN()+1,0),"")</f>
        <v>0</v>
      </c>
      <c r="V133" s="277">
        <f>IFERROR(VLOOKUP($A133,'业绩进度排名-中间表'!$A$27:$AJ$973,COLUMN()+1,0),"")</f>
        <v>198185.949346462</v>
      </c>
      <c r="W133" s="277">
        <f>IFERROR(VLOOKUP($A133,'业绩进度排名-中间表'!$A$27:$AJ$973,COLUMN()+1,0),"")</f>
        <v>132203</v>
      </c>
      <c r="X133" s="276">
        <f>IFERROR(VLOOKUP($A133,'业绩进度排名-中间表'!$A$27:$AJ$973,COLUMN()+1,0),"")</f>
        <v>0.6670654526012193</v>
      </c>
    </row>
    <row r="134" spans="1:24">
      <c r="A134" s="278">
        <v>107</v>
      </c>
      <c r="B134" s="279" t="str">
        <f>IFERROR(VLOOKUP($A134,'业绩进度排名-中间表'!$A$27:$AJ$973,COLUMN()+1,0),"")</f>
        <v>芶伟杰</v>
      </c>
      <c r="C134" s="279" t="str">
        <f>IFERROR(VLOOKUP($A134,'业绩进度排名-中间表'!$A$27:$AJ$973,COLUMN()+1,0),"")</f>
        <v>陈玉豪组</v>
      </c>
      <c r="D134" s="279" t="str">
        <f>IFERROR(VLOOKUP($A134,'业绩进度排名-中间表'!$A$27:$AJ$973,COLUMN()+1,0),"")</f>
        <v>闫庆霞</v>
      </c>
      <c r="E134" s="280">
        <f>IFERROR(VLOOKUP($A134,'业绩进度排名-中间表'!$A$27:$AJ$973,COLUMN()+1,0),"")</f>
        <v>11.8317910921233</v>
      </c>
      <c r="F134" s="279">
        <f>IFERROR(VLOOKUP($A134,'业绩进度排名-中间表'!$A$27:$AJ$973,COLUMN()+1,0),"")</f>
        <v>2</v>
      </c>
      <c r="G134" s="281">
        <f>IFERROR(VLOOKUP($A134,'业绩进度排名-中间表'!$A$27:$AJ$973,COLUMN()+1,0),"")</f>
        <v>0.16903611502500637</v>
      </c>
      <c r="H134" s="280">
        <f ca="1">IFERROR(VLOOKUP($A134,'业绩进度排名-中间表'!$A$27:$AJ$973,COLUMN()+1,0),"")</f>
        <v>0</v>
      </c>
      <c r="I134" s="279">
        <f ca="1">IFERROR(VLOOKUP($A134,'业绩进度排名-中间表'!$A$27:$AJ$973,COLUMN()+1,0),"")</f>
        <v>2</v>
      </c>
      <c r="J134" s="281"/>
      <c r="K134" s="281"/>
      <c r="L134" s="279"/>
      <c r="M134" s="279"/>
      <c r="N134" s="279"/>
      <c r="O134" s="279"/>
      <c r="P134" s="282">
        <f>IFERROR(VLOOKUP($A134,'业绩进度排名-中间表'!$A$27:$AJ$973,COLUMN()+1,0),"")</f>
        <v>8152.1040624729303</v>
      </c>
      <c r="Q134" s="282">
        <f>IFERROR(VLOOKUP($A134,'业绩进度排名-中间表'!$A$27:$AJ$973,COLUMN()+1,0),"")</f>
        <v>560</v>
      </c>
      <c r="R134" s="281">
        <f>IFERROR(VLOOKUP($A134,'业绩进度排名-中间表'!$A$27:$AJ$973,COLUMN()+1,0),"")</f>
        <v>6.8693921925982476E-2</v>
      </c>
      <c r="S134" s="281">
        <f ca="1">IFERROR(VLOOKUP($A134,'业绩进度排名-中间表'!$A$27:$AJ$973,COLUMN()+1,0),"")</f>
        <v>0</v>
      </c>
      <c r="T134" s="279">
        <f ca="1">IFERROR(VLOOKUP($A134,'业绩进度排名-中间表'!$A$27:$AJ$973,COLUMN()+1,0),"")</f>
        <v>0</v>
      </c>
      <c r="U134" s="279">
        <f ca="1">IFERROR(VLOOKUP($A134,'业绩进度排名-中间表'!$A$27:$AJ$973,COLUMN()+1,0),"")</f>
        <v>0</v>
      </c>
      <c r="V134" s="282">
        <f>IFERROR(VLOOKUP($A134,'业绩进度排名-中间表'!$A$27:$AJ$973,COLUMN()+1,0),"")</f>
        <v>339844.43509799498</v>
      </c>
      <c r="W134" s="282">
        <f>IFERROR(VLOOKUP($A134,'业绩进度排名-中间表'!$A$27:$AJ$973,COLUMN()+1,0),"")</f>
        <v>557372</v>
      </c>
      <c r="X134" s="281">
        <f>IFERROR(VLOOKUP($A134,'业绩进度排名-中间表'!$A$27:$AJ$973,COLUMN()+1,0),"")</f>
        <v>1.6400798201661899</v>
      </c>
    </row>
    <row r="135" spans="1:24">
      <c r="A135" s="274">
        <v>108</v>
      </c>
      <c r="B135" s="187" t="str">
        <f>IFERROR(VLOOKUP($A135,'业绩进度排名-中间表'!$A$27:$AJ$973,COLUMN()+1,0),"")</f>
        <v>芶伟杰</v>
      </c>
      <c r="C135" s="187" t="str">
        <f>IFERROR(VLOOKUP($A135,'业绩进度排名-中间表'!$A$27:$AJ$973,COLUMN()+1,0),"")</f>
        <v>李新阳组</v>
      </c>
      <c r="D135" s="187" t="str">
        <f>IFERROR(VLOOKUP($A135,'业绩进度排名-中间表'!$A$27:$AJ$973,COLUMN()+1,0),"")</f>
        <v>蒲玄</v>
      </c>
      <c r="E135" s="275" t="str">
        <f>IFERROR(VLOOKUP($A135,'业绩进度排名-中间表'!$A$27:$AJ$973,COLUMN()+1,0),"")</f>
        <v>-</v>
      </c>
      <c r="F135" s="187">
        <f>IFERROR(VLOOKUP($A135,'业绩进度排名-中间表'!$A$27:$AJ$973,COLUMN()+1,0),"")</f>
        <v>2</v>
      </c>
      <c r="G135" s="276">
        <f>IFERROR(VLOOKUP($A135,'业绩进度排名-中间表'!$A$27:$AJ$973,COLUMN()+1,0),"")</f>
        <v>0</v>
      </c>
      <c r="H135" s="275">
        <f ca="1">IFERROR(VLOOKUP($A135,'业绩进度排名-中间表'!$A$27:$AJ$973,COLUMN()+1,0),"")</f>
        <v>0</v>
      </c>
      <c r="I135" s="187">
        <f ca="1">IFERROR(VLOOKUP($A135,'业绩进度排名-中间表'!$A$27:$AJ$973,COLUMN()+1,0),"")</f>
        <v>2</v>
      </c>
      <c r="J135" s="276"/>
      <c r="K135" s="276"/>
      <c r="L135" s="187"/>
      <c r="M135" s="187"/>
      <c r="N135" s="187"/>
      <c r="O135" s="187"/>
      <c r="P135" s="277" t="str">
        <f>IFERROR(VLOOKUP($A135,'业绩进度排名-中间表'!$A$27:$AJ$973,COLUMN()+1,0),"")</f>
        <v>-</v>
      </c>
      <c r="Q135" s="277">
        <f>IFERROR(VLOOKUP($A135,'业绩进度排名-中间表'!$A$27:$AJ$973,COLUMN()+1,0),"")</f>
        <v>1479</v>
      </c>
      <c r="R135" s="276">
        <f>IFERROR(VLOOKUP($A135,'业绩进度排名-中间表'!$A$27:$AJ$973,COLUMN()+1,0),"")</f>
        <v>0</v>
      </c>
      <c r="S135" s="276">
        <f ca="1">IFERROR(VLOOKUP($A135,'业绩进度排名-中间表'!$A$27:$AJ$973,COLUMN()+1,0),"")</f>
        <v>0</v>
      </c>
      <c r="T135" s="187">
        <f ca="1">IFERROR(VLOOKUP($A135,'业绩进度排名-中间表'!$A$27:$AJ$973,COLUMN()+1,0),"")</f>
        <v>0</v>
      </c>
      <c r="U135" s="187">
        <f ca="1">IFERROR(VLOOKUP($A135,'业绩进度排名-中间表'!$A$27:$AJ$973,COLUMN()+1,0),"")</f>
        <v>0</v>
      </c>
      <c r="V135" s="277" t="str">
        <f>IFERROR(VLOOKUP($A135,'业绩进度排名-中间表'!$A$27:$AJ$973,COLUMN()+1,0),"")</f>
        <v>-</v>
      </c>
      <c r="W135" s="277">
        <f>IFERROR(VLOOKUP($A135,'业绩进度排名-中间表'!$A$27:$AJ$973,COLUMN()+1,0),"")</f>
        <v>36364</v>
      </c>
      <c r="X135" s="276">
        <f>IFERROR(VLOOKUP($A135,'业绩进度排名-中间表'!$A$27:$AJ$973,COLUMN()+1,0),"")</f>
        <v>0</v>
      </c>
    </row>
    <row r="136" spans="1:24">
      <c r="A136" s="278">
        <v>109</v>
      </c>
      <c r="B136" s="279" t="str">
        <f>IFERROR(VLOOKUP($A136,'业绩进度排名-中间表'!$A$27:$AJ$973,COLUMN()+1,0),"")</f>
        <v>詹群</v>
      </c>
      <c r="C136" s="279" t="str">
        <f>IFERROR(VLOOKUP($A136,'业绩进度排名-中间表'!$A$27:$AJ$973,COLUMN()+1,0),"")</f>
        <v>王余组</v>
      </c>
      <c r="D136" s="279" t="str">
        <f>IFERROR(VLOOKUP($A136,'业绩进度排名-中间表'!$A$27:$AJ$973,COLUMN()+1,0),"")</f>
        <v>张磊</v>
      </c>
      <c r="E136" s="280">
        <f>IFERROR(VLOOKUP($A136,'业绩进度排名-中间表'!$A$27:$AJ$973,COLUMN()+1,0),"")</f>
        <v>2.98750652828077</v>
      </c>
      <c r="F136" s="279">
        <f>IFERROR(VLOOKUP($A136,'业绩进度排名-中间表'!$A$27:$AJ$973,COLUMN()+1,0),"")</f>
        <v>1</v>
      </c>
      <c r="G136" s="281">
        <f>IFERROR(VLOOKUP($A136,'业绩进度排名-中间表'!$A$27:$AJ$973,COLUMN()+1,0),"")</f>
        <v>0.33472730202717688</v>
      </c>
      <c r="H136" s="280">
        <f ca="1">IFERROR(VLOOKUP($A136,'业绩进度排名-中间表'!$A$27:$AJ$973,COLUMN()+1,0),"")</f>
        <v>1</v>
      </c>
      <c r="I136" s="279">
        <f ca="1">IFERROR(VLOOKUP($A136,'业绩进度排名-中间表'!$A$27:$AJ$973,COLUMN()+1,0),"")</f>
        <v>0</v>
      </c>
      <c r="J136" s="281"/>
      <c r="K136" s="281"/>
      <c r="L136" s="279"/>
      <c r="M136" s="279"/>
      <c r="N136" s="279"/>
      <c r="O136" s="279"/>
      <c r="P136" s="282">
        <f>IFERROR(VLOOKUP($A136,'业绩进度排名-中间表'!$A$27:$AJ$973,COLUMN()+1,0),"")</f>
        <v>2058.39199798545</v>
      </c>
      <c r="Q136" s="282">
        <f>IFERROR(VLOOKUP($A136,'业绩进度排名-中间表'!$A$27:$AJ$973,COLUMN()+1,0),"")</f>
        <v>840</v>
      </c>
      <c r="R136" s="281">
        <f>IFERROR(VLOOKUP($A136,'业绩进度排名-中间表'!$A$27:$AJ$973,COLUMN()+1,0),"")</f>
        <v>0.4080855351274727</v>
      </c>
      <c r="S136" s="281">
        <f ca="1">IFERROR(VLOOKUP($A136,'业绩进度排名-中间表'!$A$27:$AJ$973,COLUMN()+1,0),"")</f>
        <v>0</v>
      </c>
      <c r="T136" s="279">
        <f ca="1">IFERROR(VLOOKUP($A136,'业绩进度排名-中间表'!$A$27:$AJ$973,COLUMN()+1,0),"")</f>
        <v>0</v>
      </c>
      <c r="U136" s="279">
        <f ca="1">IFERROR(VLOOKUP($A136,'业绩进度排名-中间表'!$A$27:$AJ$973,COLUMN()+1,0),"")</f>
        <v>0</v>
      </c>
      <c r="V136" s="282">
        <f>IFERROR(VLOOKUP($A136,'业绩进度排名-中间表'!$A$27:$AJ$973,COLUMN()+1,0),"")</f>
        <v>212797.541315507</v>
      </c>
      <c r="W136" s="282">
        <f>IFERROR(VLOOKUP($A136,'业绩进度排名-中间表'!$A$27:$AJ$973,COLUMN()+1,0),"")</f>
        <v>251221</v>
      </c>
      <c r="X136" s="281">
        <f>IFERROR(VLOOKUP($A136,'业绩进度排名-中间表'!$A$27:$AJ$973,COLUMN()+1,0),"")</f>
        <v>1.1805634522229933</v>
      </c>
    </row>
    <row r="137" spans="1:24">
      <c r="A137" s="274">
        <v>110</v>
      </c>
      <c r="B137" s="187" t="str">
        <f>IFERROR(VLOOKUP($A137,'业绩进度排名-中间表'!$A$27:$AJ$973,COLUMN()+1,0),"")</f>
        <v>詹群</v>
      </c>
      <c r="C137" s="187" t="str">
        <f>IFERROR(VLOOKUP($A137,'业绩进度排名-中间表'!$A$27:$AJ$973,COLUMN()+1,0),"")</f>
        <v>石洁组</v>
      </c>
      <c r="D137" s="187" t="str">
        <f>IFERROR(VLOOKUP($A137,'业绩进度排名-中间表'!$A$27:$AJ$973,COLUMN()+1,0),"")</f>
        <v>桂铭浩</v>
      </c>
      <c r="E137" s="275">
        <f>IFERROR(VLOOKUP($A137,'业绩进度排名-中间表'!$A$27:$AJ$973,COLUMN()+1,0),"")</f>
        <v>3.0705719515457899</v>
      </c>
      <c r="F137" s="187">
        <f>IFERROR(VLOOKUP($A137,'业绩进度排名-中间表'!$A$27:$AJ$973,COLUMN()+1,0),"")</f>
        <v>1</v>
      </c>
      <c r="G137" s="276">
        <f>IFERROR(VLOOKUP($A137,'业绩进度排名-中间表'!$A$27:$AJ$973,COLUMN()+1,0),"")</f>
        <v>0.32567222516853228</v>
      </c>
      <c r="H137" s="275">
        <f ca="1">IFERROR(VLOOKUP($A137,'业绩进度排名-中间表'!$A$27:$AJ$973,COLUMN()+1,0),"")</f>
        <v>1</v>
      </c>
      <c r="I137" s="187">
        <f ca="1">IFERROR(VLOOKUP($A137,'业绩进度排名-中间表'!$A$27:$AJ$973,COLUMN()+1,0),"")</f>
        <v>0</v>
      </c>
      <c r="J137" s="276"/>
      <c r="K137" s="276"/>
      <c r="L137" s="187"/>
      <c r="M137" s="187"/>
      <c r="N137" s="187"/>
      <c r="O137" s="187"/>
      <c r="P137" s="277">
        <f>IFERROR(VLOOKUP($A137,'业绩进度排名-中间表'!$A$27:$AJ$973,COLUMN()+1,0),"")</f>
        <v>2115.6240746150502</v>
      </c>
      <c r="Q137" s="277">
        <f>IFERROR(VLOOKUP($A137,'业绩进度排名-中间表'!$A$27:$AJ$973,COLUMN()+1,0),"")</f>
        <v>1199</v>
      </c>
      <c r="R137" s="276">
        <f>IFERROR(VLOOKUP($A137,'业绩进度排名-中间表'!$A$27:$AJ$973,COLUMN()+1,0),"")</f>
        <v>0.56673584612056604</v>
      </c>
      <c r="S137" s="276">
        <f ca="1">IFERROR(VLOOKUP($A137,'业绩进度排名-中间表'!$A$27:$AJ$973,COLUMN()+1,0),"")</f>
        <v>0</v>
      </c>
      <c r="T137" s="187">
        <f ca="1">IFERROR(VLOOKUP($A137,'业绩进度排名-中间表'!$A$27:$AJ$973,COLUMN()+1,0),"")</f>
        <v>0</v>
      </c>
      <c r="U137" s="187">
        <f ca="1">IFERROR(VLOOKUP($A137,'业绩进度排名-中间表'!$A$27:$AJ$973,COLUMN()+1,0),"")</f>
        <v>0</v>
      </c>
      <c r="V137" s="277">
        <f>IFERROR(VLOOKUP($A137,'业绩进度排名-中间表'!$A$27:$AJ$973,COLUMN()+1,0),"")</f>
        <v>214394.51436892699</v>
      </c>
      <c r="W137" s="277">
        <f>IFERROR(VLOOKUP($A137,'业绩进度排名-中间表'!$A$27:$AJ$973,COLUMN()+1,0),"")</f>
        <v>187547</v>
      </c>
      <c r="X137" s="276">
        <f>IFERROR(VLOOKUP($A137,'业绩进度排名-中间表'!$A$27:$AJ$973,COLUMN()+1,0),"")</f>
        <v>0.87477518047533542</v>
      </c>
    </row>
    <row r="138" spans="1:24">
      <c r="A138" s="278">
        <v>111</v>
      </c>
      <c r="B138" s="279" t="str">
        <f>IFERROR(VLOOKUP($A138,'业绩进度排名-中间表'!$A$27:$AJ$973,COLUMN()+1,0),"")</f>
        <v>芶伟杰</v>
      </c>
      <c r="C138" s="279" t="str">
        <f>IFERROR(VLOOKUP($A138,'业绩进度排名-中间表'!$A$27:$AJ$973,COLUMN()+1,0),"")</f>
        <v>陈慧组</v>
      </c>
      <c r="D138" s="279" t="str">
        <f>IFERROR(VLOOKUP($A138,'业绩进度排名-中间表'!$A$27:$AJ$973,COLUMN()+1,0),"")</f>
        <v>郑婷</v>
      </c>
      <c r="E138" s="280">
        <f>IFERROR(VLOOKUP($A138,'业绩进度排名-中间表'!$A$27:$AJ$973,COLUMN()+1,0),"")</f>
        <v>5.9500982581979303</v>
      </c>
      <c r="F138" s="279">
        <f>IFERROR(VLOOKUP($A138,'业绩进度排名-中间表'!$A$27:$AJ$973,COLUMN()+1,0),"")</f>
        <v>1</v>
      </c>
      <c r="G138" s="281">
        <f>IFERROR(VLOOKUP($A138,'业绩进度排名-中间表'!$A$27:$AJ$973,COLUMN()+1,0),"")</f>
        <v>0.16806445147728769</v>
      </c>
      <c r="H138" s="280">
        <f ca="1">IFERROR(VLOOKUP($A138,'业绩进度排名-中间表'!$A$27:$AJ$973,COLUMN()+1,0),"")</f>
        <v>1</v>
      </c>
      <c r="I138" s="279">
        <f ca="1">IFERROR(VLOOKUP($A138,'业绩进度排名-中间表'!$A$27:$AJ$973,COLUMN()+1,0),"")</f>
        <v>0</v>
      </c>
      <c r="J138" s="281"/>
      <c r="K138" s="281"/>
      <c r="L138" s="279"/>
      <c r="M138" s="279"/>
      <c r="N138" s="279"/>
      <c r="O138" s="279"/>
      <c r="P138" s="282">
        <f>IFERROR(VLOOKUP($A138,'业绩进度排名-中间表'!$A$27:$AJ$973,COLUMN()+1,0),"")</f>
        <v>4099.6176998983801</v>
      </c>
      <c r="Q138" s="282">
        <f>IFERROR(VLOOKUP($A138,'业绩进度排名-中间表'!$A$27:$AJ$973,COLUMN()+1,0),"")</f>
        <v>280</v>
      </c>
      <c r="R138" s="281">
        <f>IFERROR(VLOOKUP($A138,'业绩进度排名-中间表'!$A$27:$AJ$973,COLUMN()+1,0),"")</f>
        <v>6.8299051398607369E-2</v>
      </c>
      <c r="S138" s="281">
        <f ca="1">IFERROR(VLOOKUP($A138,'业绩进度排名-中间表'!$A$27:$AJ$973,COLUMN()+1,0),"")</f>
        <v>0</v>
      </c>
      <c r="T138" s="279">
        <f ca="1">IFERROR(VLOOKUP($A138,'业绩进度排名-中间表'!$A$27:$AJ$973,COLUMN()+1,0),"")</f>
        <v>0</v>
      </c>
      <c r="U138" s="279">
        <f ca="1">IFERROR(VLOOKUP($A138,'业绩进度排名-中间表'!$A$27:$AJ$973,COLUMN()+1,0),"")</f>
        <v>0</v>
      </c>
      <c r="V138" s="282">
        <f>IFERROR(VLOOKUP($A138,'业绩进度排名-中间表'!$A$27:$AJ$973,COLUMN()+1,0),"")</f>
        <v>205323.56103681299</v>
      </c>
      <c r="W138" s="282">
        <f>IFERROR(VLOOKUP($A138,'业绩进度排名-中间表'!$A$27:$AJ$973,COLUMN()+1,0),"")</f>
        <v>218965</v>
      </c>
      <c r="X138" s="281">
        <f>IFERROR(VLOOKUP($A138,'业绩进度排名-中间表'!$A$27:$AJ$973,COLUMN()+1,0),"")</f>
        <v>1.0664387413422136</v>
      </c>
    </row>
    <row r="139" spans="1:24">
      <c r="A139" s="274">
        <v>112</v>
      </c>
      <c r="B139" s="187" t="str">
        <f>IFERROR(VLOOKUP($A139,'业绩进度排名-中间表'!$A$27:$AJ$973,COLUMN()+1,0),"")</f>
        <v>赵帅朋</v>
      </c>
      <c r="C139" s="187" t="str">
        <f>IFERROR(VLOOKUP($A139,'业绩进度排名-中间表'!$A$27:$AJ$973,COLUMN()+1,0),"")</f>
        <v>刘宇超组</v>
      </c>
      <c r="D139" s="187" t="str">
        <f>IFERROR(VLOOKUP($A139,'业绩进度排名-中间表'!$A$27:$AJ$973,COLUMN()+1,0),"")</f>
        <v>肖亮亮</v>
      </c>
      <c r="E139" s="275">
        <f>IFERROR(VLOOKUP($A139,'业绩进度排名-中间表'!$A$27:$AJ$973,COLUMN()+1,0),"")</f>
        <v>6.3788674308979498</v>
      </c>
      <c r="F139" s="187">
        <f>IFERROR(VLOOKUP($A139,'业绩进度排名-中间表'!$A$27:$AJ$973,COLUMN()+1,0),"")</f>
        <v>1</v>
      </c>
      <c r="G139" s="276">
        <f>IFERROR(VLOOKUP($A139,'业绩进度排名-中间表'!$A$27:$AJ$973,COLUMN()+1,0),"")</f>
        <v>0.15676764109506355</v>
      </c>
      <c r="H139" s="275">
        <f ca="1">IFERROR(VLOOKUP($A139,'业绩进度排名-中间表'!$A$27:$AJ$973,COLUMN()+1,0),"")</f>
        <v>0</v>
      </c>
      <c r="I139" s="187">
        <f ca="1">IFERROR(VLOOKUP($A139,'业绩进度排名-中间表'!$A$27:$AJ$973,COLUMN()+1,0),"")</f>
        <v>1</v>
      </c>
      <c r="J139" s="276"/>
      <c r="K139" s="276"/>
      <c r="L139" s="187"/>
      <c r="M139" s="187"/>
      <c r="N139" s="187"/>
      <c r="O139" s="187"/>
      <c r="P139" s="277">
        <f>IFERROR(VLOOKUP($A139,'业绩进度排名-中间表'!$A$27:$AJ$973,COLUMN()+1,0),"")</f>
        <v>4395.03965988869</v>
      </c>
      <c r="Q139" s="277">
        <f>IFERROR(VLOOKUP($A139,'业绩进度排名-中间表'!$A$27:$AJ$973,COLUMN()+1,0),"")</f>
        <v>811.13</v>
      </c>
      <c r="R139" s="276">
        <f>IFERROR(VLOOKUP($A139,'业绩进度排名-中间表'!$A$27:$AJ$973,COLUMN()+1,0),"")</f>
        <v>0.18455578624301719</v>
      </c>
      <c r="S139" s="276">
        <f ca="1">IFERROR(VLOOKUP($A139,'业绩进度排名-中间表'!$A$27:$AJ$973,COLUMN()+1,0),"")</f>
        <v>0</v>
      </c>
      <c r="T139" s="187">
        <f ca="1">IFERROR(VLOOKUP($A139,'业绩进度排名-中间表'!$A$27:$AJ$973,COLUMN()+1,0),"")</f>
        <v>0</v>
      </c>
      <c r="U139" s="187">
        <f ca="1">IFERROR(VLOOKUP($A139,'业绩进度排名-中间表'!$A$27:$AJ$973,COLUMN()+1,0),"")</f>
        <v>0</v>
      </c>
      <c r="V139" s="277">
        <f>IFERROR(VLOOKUP($A139,'业绩进度排名-中间表'!$A$27:$AJ$973,COLUMN()+1,0),"")</f>
        <v>131231.82409406299</v>
      </c>
      <c r="W139" s="277">
        <f>IFERROR(VLOOKUP($A139,'业绩进度排名-中间表'!$A$27:$AJ$973,COLUMN()+1,0),"")</f>
        <v>122725</v>
      </c>
      <c r="X139" s="276">
        <f>IFERROR(VLOOKUP($A139,'业绩进度排名-中间表'!$A$27:$AJ$973,COLUMN()+1,0),"")</f>
        <v>0.935177125268292</v>
      </c>
    </row>
    <row r="140" spans="1:24">
      <c r="A140" s="278">
        <v>113</v>
      </c>
      <c r="B140" s="279" t="str">
        <f>IFERROR(VLOOKUP($A140,'业绩进度排名-中间表'!$A$27:$AJ$973,COLUMN()+1,0),"")</f>
        <v>赵帅朋</v>
      </c>
      <c r="C140" s="279" t="str">
        <f>IFERROR(VLOOKUP($A140,'业绩进度排名-中间表'!$A$27:$AJ$973,COLUMN()+1,0),"")</f>
        <v>张倩倩组</v>
      </c>
      <c r="D140" s="279" t="str">
        <f>IFERROR(VLOOKUP($A140,'业绩进度排名-中间表'!$A$27:$AJ$973,COLUMN()+1,0),"")</f>
        <v>李子怡</v>
      </c>
      <c r="E140" s="280">
        <f>IFERROR(VLOOKUP($A140,'业绩进度排名-中间表'!$A$27:$AJ$973,COLUMN()+1,0),"")</f>
        <v>10.219499018774799</v>
      </c>
      <c r="F140" s="279">
        <f>IFERROR(VLOOKUP($A140,'业绩进度排名-中间表'!$A$27:$AJ$973,COLUMN()+1,0),"")</f>
        <v>1</v>
      </c>
      <c r="G140" s="281">
        <f>IFERROR(VLOOKUP($A140,'业绩进度排名-中间表'!$A$27:$AJ$973,COLUMN()+1,0),"")</f>
        <v>9.7852154803561839E-2</v>
      </c>
      <c r="H140" s="280">
        <f ca="1">IFERROR(VLOOKUP($A140,'业绩进度排名-中间表'!$A$27:$AJ$973,COLUMN()+1,0),"")</f>
        <v>0</v>
      </c>
      <c r="I140" s="279">
        <f ca="1">IFERROR(VLOOKUP($A140,'业绩进度排名-中间表'!$A$27:$AJ$973,COLUMN()+1,0),"")</f>
        <v>1</v>
      </c>
      <c r="J140" s="281"/>
      <c r="K140" s="281"/>
      <c r="L140" s="279"/>
      <c r="M140" s="279"/>
      <c r="N140" s="279"/>
      <c r="O140" s="279"/>
      <c r="P140" s="282">
        <f>IFERROR(VLOOKUP($A140,'业绩进度排名-中间表'!$A$27:$AJ$973,COLUMN()+1,0),"")</f>
        <v>7041.2348239358098</v>
      </c>
      <c r="Q140" s="282">
        <f>IFERROR(VLOOKUP($A140,'业绩进度排名-中间表'!$A$27:$AJ$973,COLUMN()+1,0),"")</f>
        <v>1199</v>
      </c>
      <c r="R140" s="281">
        <f>IFERROR(VLOOKUP($A140,'业绩进度排名-中间表'!$A$27:$AJ$973,COLUMN()+1,0),"")</f>
        <v>0.17028263223435572</v>
      </c>
      <c r="S140" s="281">
        <f ca="1">IFERROR(VLOOKUP($A140,'业绩进度排名-中间表'!$A$27:$AJ$973,COLUMN()+1,0),"")</f>
        <v>0</v>
      </c>
      <c r="T140" s="279">
        <f ca="1">IFERROR(VLOOKUP($A140,'业绩进度排名-中间表'!$A$27:$AJ$973,COLUMN()+1,0),"")</f>
        <v>0</v>
      </c>
      <c r="U140" s="279">
        <f ca="1">IFERROR(VLOOKUP($A140,'业绩进度排名-中间表'!$A$27:$AJ$973,COLUMN()+1,0),"")</f>
        <v>0</v>
      </c>
      <c r="V140" s="282">
        <f>IFERROR(VLOOKUP($A140,'业绩进度排名-中间表'!$A$27:$AJ$973,COLUMN()+1,0),"")</f>
        <v>164316.91575619599</v>
      </c>
      <c r="W140" s="282">
        <f>IFERROR(VLOOKUP($A140,'业绩进度排名-中间表'!$A$27:$AJ$973,COLUMN()+1,0),"")</f>
        <v>173578</v>
      </c>
      <c r="X140" s="281">
        <f>IFERROR(VLOOKUP($A140,'业绩进度排名-中间表'!$A$27:$AJ$973,COLUMN()+1,0),"")</f>
        <v>1.0563611129212349</v>
      </c>
    </row>
    <row r="141" spans="1:24">
      <c r="A141" s="274">
        <v>114</v>
      </c>
      <c r="B141" s="187" t="str">
        <f>IFERROR(VLOOKUP($A141,'业绩进度排名-中间表'!$A$27:$AJ$973,COLUMN()+1,0),"")</f>
        <v>芶伟杰</v>
      </c>
      <c r="C141" s="187" t="str">
        <f>IFERROR(VLOOKUP($A141,'业绩进度排名-中间表'!$A$27:$AJ$973,COLUMN()+1,0),"")</f>
        <v>陈慧组</v>
      </c>
      <c r="D141" s="187" t="str">
        <f>IFERROR(VLOOKUP($A141,'业绩进度排名-中间表'!$A$27:$AJ$973,COLUMN()+1,0),"")</f>
        <v>林日涛</v>
      </c>
      <c r="E141" s="275">
        <f>IFERROR(VLOOKUP($A141,'业绩进度排名-中间表'!$A$27:$AJ$973,COLUMN()+1,0),"")</f>
        <v>0.32683761177201198</v>
      </c>
      <c r="F141" s="187">
        <f>IFERROR(VLOOKUP($A141,'业绩进度排名-中间表'!$A$27:$AJ$973,COLUMN()+1,0),"")</f>
        <v>0</v>
      </c>
      <c r="G141" s="276">
        <f>IFERROR(VLOOKUP($A141,'业绩进度排名-中间表'!$A$27:$AJ$973,COLUMN()+1,0),"")</f>
        <v>0</v>
      </c>
      <c r="H141" s="275">
        <f>IFERROR(VLOOKUP($A141,'业绩进度排名-中间表'!$A$27:$AJ$973,COLUMN()+1,0),"")</f>
        <v>0</v>
      </c>
      <c r="I141" s="187">
        <f>IFERROR(VLOOKUP($A141,'业绩进度排名-中间表'!$A$27:$AJ$973,COLUMN()+1,0),"")</f>
        <v>0</v>
      </c>
      <c r="J141" s="276"/>
      <c r="K141" s="276"/>
      <c r="L141" s="187"/>
      <c r="M141" s="187"/>
      <c r="N141" s="187"/>
      <c r="O141" s="187"/>
      <c r="P141" s="277">
        <f>IFERROR(VLOOKUP($A141,'业绩进度排名-中间表'!$A$27:$AJ$973,COLUMN()+1,0),"")</f>
        <v>225.19111451091601</v>
      </c>
      <c r="Q141" s="277">
        <f>IFERROR(VLOOKUP($A141,'业绩进度排名-中间表'!$A$27:$AJ$973,COLUMN()+1,0),"")</f>
        <v>0</v>
      </c>
      <c r="R141" s="276">
        <f>IFERROR(VLOOKUP($A141,'业绩进度排名-中间表'!$A$27:$AJ$973,COLUMN()+1,0),"")</f>
        <v>0</v>
      </c>
      <c r="S141" s="276">
        <f ca="1">IFERROR(VLOOKUP($A141,'业绩进度排名-中间表'!$A$27:$AJ$973,COLUMN()+1,0),"")</f>
        <v>0</v>
      </c>
      <c r="T141" s="187">
        <f ca="1">IFERROR(VLOOKUP($A141,'业绩进度排名-中间表'!$A$27:$AJ$973,COLUMN()+1,0),"")</f>
        <v>0</v>
      </c>
      <c r="U141" s="187">
        <f ca="1">IFERROR(VLOOKUP($A141,'业绩进度排名-中间表'!$A$27:$AJ$973,COLUMN()+1,0),"")</f>
        <v>0</v>
      </c>
      <c r="V141" s="277">
        <f>IFERROR(VLOOKUP($A141,'业绩进度排名-中间表'!$A$27:$AJ$973,COLUMN()+1,0),"")</f>
        <v>0</v>
      </c>
      <c r="W141" s="277">
        <f>IFERROR(VLOOKUP($A141,'业绩进度排名-中间表'!$A$27:$AJ$973,COLUMN()+1,0),"")</f>
        <v>0</v>
      </c>
      <c r="X141" s="276">
        <f>IFERROR(VLOOKUP($A141,'业绩进度排名-中间表'!$A$27:$AJ$973,COLUMN()+1,0),"")</f>
        <v>0</v>
      </c>
    </row>
    <row r="142" spans="1:24">
      <c r="A142" s="278">
        <v>115</v>
      </c>
      <c r="B142" s="279" t="str">
        <f>IFERROR(VLOOKUP($A142,'业绩进度排名-中间表'!$A$27:$AJ$973,COLUMN()+1,0),"")</f>
        <v>芶伟杰</v>
      </c>
      <c r="C142" s="279" t="str">
        <f>IFERROR(VLOOKUP($A142,'业绩进度排名-中间表'!$A$27:$AJ$973,COLUMN()+1,0),"")</f>
        <v>陈慧组</v>
      </c>
      <c r="D142" s="279" t="str">
        <f>IFERROR(VLOOKUP($A142,'业绩进度排名-中间表'!$A$27:$AJ$973,COLUMN()+1,0),"")</f>
        <v>穆富勇</v>
      </c>
      <c r="E142" s="280">
        <f>IFERROR(VLOOKUP($A142,'业绩进度排名-中间表'!$A$27:$AJ$973,COLUMN()+1,0),"")</f>
        <v>0.47016214098097098</v>
      </c>
      <c r="F142" s="279">
        <f>IFERROR(VLOOKUP($A142,'业绩进度排名-中间表'!$A$27:$AJ$973,COLUMN()+1,0),"")</f>
        <v>0</v>
      </c>
      <c r="G142" s="281">
        <f>IFERROR(VLOOKUP($A142,'业绩进度排名-中间表'!$A$27:$AJ$973,COLUMN()+1,0),"")</f>
        <v>0</v>
      </c>
      <c r="H142" s="280">
        <f>IFERROR(VLOOKUP($A142,'业绩进度排名-中间表'!$A$27:$AJ$973,COLUMN()+1,0),"")</f>
        <v>0</v>
      </c>
      <c r="I142" s="279">
        <f>IFERROR(VLOOKUP($A142,'业绩进度排名-中间表'!$A$27:$AJ$973,COLUMN()+1,0),"")</f>
        <v>0</v>
      </c>
      <c r="J142" s="281"/>
      <c r="K142" s="281"/>
      <c r="L142" s="279"/>
      <c r="M142" s="279"/>
      <c r="N142" s="279"/>
      <c r="O142" s="279"/>
      <c r="P142" s="282">
        <f>IFERROR(VLOOKUP($A142,'业绩进度排名-中间表'!$A$27:$AJ$973,COLUMN()+1,0),"")</f>
        <v>323.94171513588901</v>
      </c>
      <c r="Q142" s="282">
        <f>IFERROR(VLOOKUP($A142,'业绩进度排名-中间表'!$A$27:$AJ$973,COLUMN()+1,0),"")</f>
        <v>0</v>
      </c>
      <c r="R142" s="281">
        <f>IFERROR(VLOOKUP($A142,'业绩进度排名-中间表'!$A$27:$AJ$973,COLUMN()+1,0),"")</f>
        <v>0</v>
      </c>
      <c r="S142" s="281">
        <f ca="1">IFERROR(VLOOKUP($A142,'业绩进度排名-中间表'!$A$27:$AJ$973,COLUMN()+1,0),"")</f>
        <v>0</v>
      </c>
      <c r="T142" s="279">
        <f ca="1">IFERROR(VLOOKUP($A142,'业绩进度排名-中间表'!$A$27:$AJ$973,COLUMN()+1,0),"")</f>
        <v>0</v>
      </c>
      <c r="U142" s="279">
        <f ca="1">IFERROR(VLOOKUP($A142,'业绩进度排名-中间表'!$A$27:$AJ$973,COLUMN()+1,0),"")</f>
        <v>0</v>
      </c>
      <c r="V142" s="282">
        <f>IFERROR(VLOOKUP($A142,'业绩进度排名-中间表'!$A$27:$AJ$973,COLUMN()+1,0),"")</f>
        <v>10243.648442772699</v>
      </c>
      <c r="W142" s="282">
        <f>IFERROR(VLOOKUP($A142,'业绩进度排名-中间表'!$A$27:$AJ$973,COLUMN()+1,0),"")</f>
        <v>2048</v>
      </c>
      <c r="X142" s="281">
        <f>IFERROR(VLOOKUP($A142,'业绩进度排名-中间表'!$A$27:$AJ$973,COLUMN()+1,0),"")</f>
        <v>0.19992876673202753</v>
      </c>
    </row>
    <row r="143" spans="1:24">
      <c r="A143" s="274">
        <v>116</v>
      </c>
      <c r="B143" s="187" t="str">
        <f>IFERROR(VLOOKUP($A143,'业绩进度排名-中间表'!$A$27:$AJ$973,COLUMN()+1,0),"")</f>
        <v>芶伟杰</v>
      </c>
      <c r="C143" s="187" t="str">
        <f>IFERROR(VLOOKUP($A143,'业绩进度排名-中间表'!$A$27:$AJ$973,COLUMN()+1,0),"")</f>
        <v>陈慧组</v>
      </c>
      <c r="D143" s="187" t="str">
        <f>IFERROR(VLOOKUP($A143,'业绩进度排名-中间表'!$A$27:$AJ$973,COLUMN()+1,0),"")</f>
        <v>汪芸芸</v>
      </c>
      <c r="E143" s="275">
        <f>IFERROR(VLOOKUP($A143,'业绩进度排名-中间表'!$A$27:$AJ$973,COLUMN()+1,0),"")</f>
        <v>2.6743730601215798</v>
      </c>
      <c r="F143" s="187">
        <f>IFERROR(VLOOKUP($A143,'业绩进度排名-中间表'!$A$27:$AJ$973,COLUMN()+1,0),"")</f>
        <v>0</v>
      </c>
      <c r="G143" s="276">
        <f>IFERROR(VLOOKUP($A143,'业绩进度排名-中间表'!$A$27:$AJ$973,COLUMN()+1,0),"")</f>
        <v>0</v>
      </c>
      <c r="H143" s="275">
        <f>IFERROR(VLOOKUP($A143,'业绩进度排名-中间表'!$A$27:$AJ$973,COLUMN()+1,0),"")</f>
        <v>0</v>
      </c>
      <c r="I143" s="187">
        <f>IFERROR(VLOOKUP($A143,'业绩进度排名-中间表'!$A$27:$AJ$973,COLUMN()+1,0),"")</f>
        <v>0</v>
      </c>
      <c r="J143" s="276"/>
      <c r="K143" s="276"/>
      <c r="L143" s="187"/>
      <c r="M143" s="187"/>
      <c r="N143" s="187"/>
      <c r="O143" s="187"/>
      <c r="P143" s="277">
        <f>IFERROR(VLOOKUP($A143,'业绩进度排名-中间表'!$A$27:$AJ$973,COLUMN()+1,0),"")</f>
        <v>1842.6430384237699</v>
      </c>
      <c r="Q143" s="277">
        <f>IFERROR(VLOOKUP($A143,'业绩进度排名-中间表'!$A$27:$AJ$973,COLUMN()+1,0),"")</f>
        <v>0</v>
      </c>
      <c r="R143" s="276">
        <f>IFERROR(VLOOKUP($A143,'业绩进度排名-中间表'!$A$27:$AJ$973,COLUMN()+1,0),"")</f>
        <v>0</v>
      </c>
      <c r="S143" s="276">
        <f ca="1">IFERROR(VLOOKUP($A143,'业绩进度排名-中间表'!$A$27:$AJ$973,COLUMN()+1,0),"")</f>
        <v>0</v>
      </c>
      <c r="T143" s="187">
        <f ca="1">IFERROR(VLOOKUP($A143,'业绩进度排名-中间表'!$A$27:$AJ$973,COLUMN()+1,0),"")</f>
        <v>0</v>
      </c>
      <c r="U143" s="187">
        <f ca="1">IFERROR(VLOOKUP($A143,'业绩进度排名-中间表'!$A$27:$AJ$973,COLUMN()+1,0),"")</f>
        <v>0</v>
      </c>
      <c r="V143" s="277">
        <f>IFERROR(VLOOKUP($A143,'业绩进度排名-中间表'!$A$27:$AJ$973,COLUMN()+1,0),"")</f>
        <v>0</v>
      </c>
      <c r="W143" s="277">
        <f>IFERROR(VLOOKUP($A143,'业绩进度排名-中间表'!$A$27:$AJ$973,COLUMN()+1,0),"")</f>
        <v>0</v>
      </c>
      <c r="X143" s="276">
        <f>IFERROR(VLOOKUP($A143,'业绩进度排名-中间表'!$A$27:$AJ$973,COLUMN()+1,0),"")</f>
        <v>0</v>
      </c>
    </row>
    <row r="144" spans="1:24">
      <c r="A144" s="278">
        <v>117</v>
      </c>
      <c r="B144" s="279" t="str">
        <f>IFERROR(VLOOKUP($A144,'业绩进度排名-中间表'!$A$27:$AJ$973,COLUMN()+1,0),"")</f>
        <v>芶伟杰</v>
      </c>
      <c r="C144" s="279" t="str">
        <f>IFERROR(VLOOKUP($A144,'业绩进度排名-中间表'!$A$27:$AJ$973,COLUMN()+1,0),"")</f>
        <v>陈慧组</v>
      </c>
      <c r="D144" s="279" t="str">
        <f>IFERROR(VLOOKUP($A144,'业绩进度排名-中间表'!$A$27:$AJ$973,COLUMN()+1,0),"")</f>
        <v>陈巧</v>
      </c>
      <c r="E144" s="280">
        <f>IFERROR(VLOOKUP($A144,'业绩进度排名-中间表'!$A$27:$AJ$973,COLUMN()+1,0),"")</f>
        <v>2.69695047396239</v>
      </c>
      <c r="F144" s="279">
        <f>IFERROR(VLOOKUP($A144,'业绩进度排名-中间表'!$A$27:$AJ$973,COLUMN()+1,0),"")</f>
        <v>0</v>
      </c>
      <c r="G144" s="281">
        <f>IFERROR(VLOOKUP($A144,'业绩进度排名-中间表'!$A$27:$AJ$973,COLUMN()+1,0),"")</f>
        <v>0</v>
      </c>
      <c r="H144" s="280">
        <f>IFERROR(VLOOKUP($A144,'业绩进度排名-中间表'!$A$27:$AJ$973,COLUMN()+1,0),"")</f>
        <v>0</v>
      </c>
      <c r="I144" s="279">
        <f>IFERROR(VLOOKUP($A144,'业绩进度排名-中间表'!$A$27:$AJ$973,COLUMN()+1,0),"")</f>
        <v>0</v>
      </c>
      <c r="J144" s="281"/>
      <c r="K144" s="281"/>
      <c r="L144" s="279"/>
      <c r="M144" s="279"/>
      <c r="N144" s="279"/>
      <c r="O144" s="279"/>
      <c r="P144" s="282">
        <f>IFERROR(VLOOKUP($A144,'业绩进度排名-中间表'!$A$27:$AJ$973,COLUMN()+1,0),"")</f>
        <v>1858.19887656008</v>
      </c>
      <c r="Q144" s="282">
        <f>IFERROR(VLOOKUP($A144,'业绩进度排名-中间表'!$A$27:$AJ$973,COLUMN()+1,0),"")</f>
        <v>0</v>
      </c>
      <c r="R144" s="281">
        <f>IFERROR(VLOOKUP($A144,'业绩进度排名-中间表'!$A$27:$AJ$973,COLUMN()+1,0),"")</f>
        <v>0</v>
      </c>
      <c r="S144" s="281">
        <f ca="1">IFERROR(VLOOKUP($A144,'业绩进度排名-中间表'!$A$27:$AJ$973,COLUMN()+1,0),"")</f>
        <v>0</v>
      </c>
      <c r="T144" s="279">
        <f ca="1">IFERROR(VLOOKUP($A144,'业绩进度排名-中间表'!$A$27:$AJ$973,COLUMN()+1,0),"")</f>
        <v>0</v>
      </c>
      <c r="U144" s="279">
        <f ca="1">IFERROR(VLOOKUP($A144,'业绩进度排名-中间表'!$A$27:$AJ$973,COLUMN()+1,0),"")</f>
        <v>0</v>
      </c>
      <c r="V144" s="282">
        <f>IFERROR(VLOOKUP($A144,'业绩进度排名-中间表'!$A$27:$AJ$973,COLUMN()+1,0),"")</f>
        <v>6243.2247186610803</v>
      </c>
      <c r="W144" s="282">
        <f>IFERROR(VLOOKUP($A144,'业绩进度排名-中间表'!$A$27:$AJ$973,COLUMN()+1,0),"")</f>
        <v>0</v>
      </c>
      <c r="X144" s="281">
        <f>IFERROR(VLOOKUP($A144,'业绩进度排名-中间表'!$A$27:$AJ$973,COLUMN()+1,0),"")</f>
        <v>0</v>
      </c>
    </row>
    <row r="145" spans="1:24">
      <c r="A145" s="274">
        <v>118</v>
      </c>
      <c r="B145" s="187" t="str">
        <f>IFERROR(VLOOKUP($A145,'业绩进度排名-中间表'!$A$27:$AJ$973,COLUMN()+1,0),"")</f>
        <v>芶伟杰</v>
      </c>
      <c r="C145" s="187" t="str">
        <f>IFERROR(VLOOKUP($A145,'业绩进度排名-中间表'!$A$27:$AJ$973,COLUMN()+1,0),"")</f>
        <v>李新阳组</v>
      </c>
      <c r="D145" s="187" t="str">
        <f>IFERROR(VLOOKUP($A145,'业绩进度排名-中间表'!$A$27:$AJ$973,COLUMN()+1,0),"")</f>
        <v>李新阳</v>
      </c>
      <c r="E145" s="275">
        <f>IFERROR(VLOOKUP($A145,'业绩进度排名-中间表'!$A$27:$AJ$973,COLUMN()+1,0),"")</f>
        <v>0</v>
      </c>
      <c r="F145" s="187">
        <f>IFERROR(VLOOKUP($A145,'业绩进度排名-中间表'!$A$27:$AJ$973,COLUMN()+1,0),"")</f>
        <v>0</v>
      </c>
      <c r="G145" s="276">
        <f>IFERROR(VLOOKUP($A145,'业绩进度排名-中间表'!$A$27:$AJ$973,COLUMN()+1,0),"")</f>
        <v>0</v>
      </c>
      <c r="H145" s="275">
        <f>IFERROR(VLOOKUP($A145,'业绩进度排名-中间表'!$A$27:$AJ$973,COLUMN()+1,0),"")</f>
        <v>0</v>
      </c>
      <c r="I145" s="187">
        <f>IFERROR(VLOOKUP($A145,'业绩进度排名-中间表'!$A$27:$AJ$973,COLUMN()+1,0),"")</f>
        <v>0</v>
      </c>
      <c r="J145" s="276"/>
      <c r="K145" s="276"/>
      <c r="L145" s="187"/>
      <c r="M145" s="187"/>
      <c r="N145" s="187"/>
      <c r="O145" s="187"/>
      <c r="P145" s="277">
        <f>IFERROR(VLOOKUP($A145,'业绩进度排名-中间表'!$A$27:$AJ$973,COLUMN()+1,0),"")</f>
        <v>0</v>
      </c>
      <c r="Q145" s="277">
        <f>IFERROR(VLOOKUP($A145,'业绩进度排名-中间表'!$A$27:$AJ$973,COLUMN()+1,0),"")</f>
        <v>0</v>
      </c>
      <c r="R145" s="276">
        <f>IFERROR(VLOOKUP($A145,'业绩进度排名-中间表'!$A$27:$AJ$973,COLUMN()+1,0),"")</f>
        <v>0</v>
      </c>
      <c r="S145" s="276">
        <f ca="1">IFERROR(VLOOKUP($A145,'业绩进度排名-中间表'!$A$27:$AJ$973,COLUMN()+1,0),"")</f>
        <v>0</v>
      </c>
      <c r="T145" s="187">
        <f ca="1">IFERROR(VLOOKUP($A145,'业绩进度排名-中间表'!$A$27:$AJ$973,COLUMN()+1,0),"")</f>
        <v>0</v>
      </c>
      <c r="U145" s="187">
        <f ca="1">IFERROR(VLOOKUP($A145,'业绩进度排名-中间表'!$A$27:$AJ$973,COLUMN()+1,0),"")</f>
        <v>0</v>
      </c>
      <c r="V145" s="277">
        <f>IFERROR(VLOOKUP($A145,'业绩进度排名-中间表'!$A$27:$AJ$973,COLUMN()+1,0),"")</f>
        <v>0</v>
      </c>
      <c r="W145" s="277">
        <f>IFERROR(VLOOKUP($A145,'业绩进度排名-中间表'!$A$27:$AJ$973,COLUMN()+1,0),"")</f>
        <v>0</v>
      </c>
      <c r="X145" s="276">
        <f>IFERROR(VLOOKUP($A145,'业绩进度排名-中间表'!$A$27:$AJ$973,COLUMN()+1,0),"")</f>
        <v>0</v>
      </c>
    </row>
    <row r="146" spans="1:24">
      <c r="A146" s="278">
        <v>119</v>
      </c>
      <c r="B146" s="279" t="str">
        <f>IFERROR(VLOOKUP($A146,'业绩进度排名-中间表'!$A$27:$AJ$973,COLUMN()+1,0),"")</f>
        <v>芶伟杰</v>
      </c>
      <c r="C146" s="279" t="str">
        <f>IFERROR(VLOOKUP($A146,'业绩进度排名-中间表'!$A$27:$AJ$973,COLUMN()+1,0),"")</f>
        <v>李新阳组</v>
      </c>
      <c r="D146" s="279" t="str">
        <f>IFERROR(VLOOKUP($A146,'业绩进度排名-中间表'!$A$27:$AJ$973,COLUMN()+1,0),"")</f>
        <v>王怡骄</v>
      </c>
      <c r="E146" s="280">
        <f>IFERROR(VLOOKUP($A146,'业绩进度排名-中间表'!$A$27:$AJ$973,COLUMN()+1,0),"")</f>
        <v>0.32683761177201198</v>
      </c>
      <c r="F146" s="279">
        <f>IFERROR(VLOOKUP($A146,'业绩进度排名-中间表'!$A$27:$AJ$973,COLUMN()+1,0),"")</f>
        <v>0</v>
      </c>
      <c r="G146" s="281">
        <f>IFERROR(VLOOKUP($A146,'业绩进度排名-中间表'!$A$27:$AJ$973,COLUMN()+1,0),"")</f>
        <v>0</v>
      </c>
      <c r="H146" s="280">
        <f>IFERROR(VLOOKUP($A146,'业绩进度排名-中间表'!$A$27:$AJ$973,COLUMN()+1,0),"")</f>
        <v>0</v>
      </c>
      <c r="I146" s="279">
        <f>IFERROR(VLOOKUP($A146,'业绩进度排名-中间表'!$A$27:$AJ$973,COLUMN()+1,0),"")</f>
        <v>0</v>
      </c>
      <c r="J146" s="281"/>
      <c r="K146" s="281"/>
      <c r="L146" s="279"/>
      <c r="M146" s="279"/>
      <c r="N146" s="279"/>
      <c r="O146" s="279"/>
      <c r="P146" s="282">
        <f>IFERROR(VLOOKUP($A146,'业绩进度排名-中间表'!$A$27:$AJ$973,COLUMN()+1,0),"")</f>
        <v>225.19111451091601</v>
      </c>
      <c r="Q146" s="282">
        <f>IFERROR(VLOOKUP($A146,'业绩进度排名-中间表'!$A$27:$AJ$973,COLUMN()+1,0),"")</f>
        <v>0</v>
      </c>
      <c r="R146" s="281">
        <f>IFERROR(VLOOKUP($A146,'业绩进度排名-中间表'!$A$27:$AJ$973,COLUMN()+1,0),"")</f>
        <v>0</v>
      </c>
      <c r="S146" s="281">
        <f ca="1">IFERROR(VLOOKUP($A146,'业绩进度排名-中间表'!$A$27:$AJ$973,COLUMN()+1,0),"")</f>
        <v>0</v>
      </c>
      <c r="T146" s="279">
        <f ca="1">IFERROR(VLOOKUP($A146,'业绩进度排名-中间表'!$A$27:$AJ$973,COLUMN()+1,0),"")</f>
        <v>0</v>
      </c>
      <c r="U146" s="279">
        <f ca="1">IFERROR(VLOOKUP($A146,'业绩进度排名-中间表'!$A$27:$AJ$973,COLUMN()+1,0),"")</f>
        <v>0</v>
      </c>
      <c r="V146" s="282">
        <f>IFERROR(VLOOKUP($A146,'业绩进度排名-中间表'!$A$27:$AJ$973,COLUMN()+1,0),"")</f>
        <v>0</v>
      </c>
      <c r="W146" s="282">
        <f>IFERROR(VLOOKUP($A146,'业绩进度排名-中间表'!$A$27:$AJ$973,COLUMN()+1,0),"")</f>
        <v>0</v>
      </c>
      <c r="X146" s="281">
        <f>IFERROR(VLOOKUP($A146,'业绩进度排名-中间表'!$A$27:$AJ$973,COLUMN()+1,0),"")</f>
        <v>0</v>
      </c>
    </row>
    <row r="147" spans="1:24">
      <c r="A147" s="274">
        <v>120</v>
      </c>
      <c r="B147" s="187" t="str">
        <f>IFERROR(VLOOKUP($A147,'业绩进度排名-中间表'!$A$27:$AJ$973,COLUMN()+1,0),"")</f>
        <v>詹群</v>
      </c>
      <c r="C147" s="187" t="str">
        <f>IFERROR(VLOOKUP($A147,'业绩进度排名-中间表'!$A$27:$AJ$973,COLUMN()+1,0),"")</f>
        <v>陈明月组</v>
      </c>
      <c r="D147" s="187" t="str">
        <f>IFERROR(VLOOKUP($A147,'业绩进度排名-中间表'!$A$27:$AJ$973,COLUMN()+1,0),"")</f>
        <v>陈明月</v>
      </c>
      <c r="E147" s="275">
        <f>IFERROR(VLOOKUP($A147,'业绩进度排名-中间表'!$A$27:$AJ$973,COLUMN()+1,0),"")</f>
        <v>0.54173342666485202</v>
      </c>
      <c r="F147" s="187">
        <f>IFERROR(VLOOKUP($A147,'业绩进度排名-中间表'!$A$27:$AJ$973,COLUMN()+1,0),"")</f>
        <v>0</v>
      </c>
      <c r="G147" s="276">
        <f>IFERROR(VLOOKUP($A147,'业绩进度排名-中间表'!$A$27:$AJ$973,COLUMN()+1,0),"")</f>
        <v>0</v>
      </c>
      <c r="H147" s="275">
        <f>IFERROR(VLOOKUP($A147,'业绩进度排名-中间表'!$A$27:$AJ$973,COLUMN()+1,0),"")</f>
        <v>0</v>
      </c>
      <c r="I147" s="187">
        <f>IFERROR(VLOOKUP($A147,'业绩进度排名-中间表'!$A$27:$AJ$973,COLUMN()+1,0),"")</f>
        <v>0</v>
      </c>
      <c r="J147" s="276"/>
      <c r="K147" s="276"/>
      <c r="L147" s="187"/>
      <c r="M147" s="187"/>
      <c r="N147" s="187"/>
      <c r="O147" s="187"/>
      <c r="P147" s="277">
        <f>IFERROR(VLOOKUP($A147,'业绩进度排名-中间表'!$A$27:$AJ$973,COLUMN()+1,0),"")</f>
        <v>373.25433097208298</v>
      </c>
      <c r="Q147" s="277">
        <f>IFERROR(VLOOKUP($A147,'业绩进度排名-中间表'!$A$27:$AJ$973,COLUMN()+1,0),"")</f>
        <v>0</v>
      </c>
      <c r="R147" s="276">
        <f>IFERROR(VLOOKUP($A147,'业绩进度排名-中间表'!$A$27:$AJ$973,COLUMN()+1,0),"")</f>
        <v>0</v>
      </c>
      <c r="S147" s="276">
        <f ca="1">IFERROR(VLOOKUP($A147,'业绩进度排名-中间表'!$A$27:$AJ$973,COLUMN()+1,0),"")</f>
        <v>0</v>
      </c>
      <c r="T147" s="187">
        <f ca="1">IFERROR(VLOOKUP($A147,'业绩进度排名-中间表'!$A$27:$AJ$973,COLUMN()+1,0),"")</f>
        <v>0</v>
      </c>
      <c r="U147" s="187">
        <f ca="1">IFERROR(VLOOKUP($A147,'业绩进度排名-中间表'!$A$27:$AJ$973,COLUMN()+1,0),"")</f>
        <v>0</v>
      </c>
      <c r="V147" s="277">
        <f>IFERROR(VLOOKUP($A147,'业绩进度排名-中间表'!$A$27:$AJ$973,COLUMN()+1,0),"")</f>
        <v>16053.7316138561</v>
      </c>
      <c r="W147" s="277">
        <f>IFERROR(VLOOKUP($A147,'业绩进度排名-中间表'!$A$27:$AJ$973,COLUMN()+1,0),"")</f>
        <v>0</v>
      </c>
      <c r="X147" s="276">
        <f>IFERROR(VLOOKUP($A147,'业绩进度排名-中间表'!$A$27:$AJ$973,COLUMN()+1,0),"")</f>
        <v>0</v>
      </c>
    </row>
    <row r="148" spans="1:24">
      <c r="A148" s="278">
        <v>121</v>
      </c>
      <c r="B148" s="279" t="str">
        <f>IFERROR(VLOOKUP($A148,'业绩进度排名-中间表'!$A$27:$AJ$973,COLUMN()+1,0),"")</f>
        <v>詹群</v>
      </c>
      <c r="C148" s="279" t="str">
        <f>IFERROR(VLOOKUP($A148,'业绩进度排名-中间表'!$A$27:$AJ$973,COLUMN()+1,0),"")</f>
        <v>陈明月组</v>
      </c>
      <c r="D148" s="279" t="str">
        <f>IFERROR(VLOOKUP($A148,'业绩进度排名-中间表'!$A$27:$AJ$973,COLUMN()+1,0),"")</f>
        <v>高雪</v>
      </c>
      <c r="E148" s="280">
        <f>IFERROR(VLOOKUP($A148,'业绩进度排名-中间表'!$A$27:$AJ$973,COLUMN()+1,0),"")</f>
        <v>2.0030887000931301</v>
      </c>
      <c r="F148" s="279">
        <f>IFERROR(VLOOKUP($A148,'业绩进度排名-中间表'!$A$27:$AJ$973,COLUMN()+1,0),"")</f>
        <v>0</v>
      </c>
      <c r="G148" s="281">
        <f>IFERROR(VLOOKUP($A148,'业绩进度排名-中间表'!$A$27:$AJ$973,COLUMN()+1,0),"")</f>
        <v>0</v>
      </c>
      <c r="H148" s="280">
        <f>IFERROR(VLOOKUP($A148,'业绩进度排名-中间表'!$A$27:$AJ$973,COLUMN()+1,0),"")</f>
        <v>0</v>
      </c>
      <c r="I148" s="279">
        <f>IFERROR(VLOOKUP($A148,'业绩进度排名-中间表'!$A$27:$AJ$973,COLUMN()+1,0),"")</f>
        <v>0</v>
      </c>
      <c r="J148" s="281"/>
      <c r="K148" s="281"/>
      <c r="L148" s="279"/>
      <c r="M148" s="279"/>
      <c r="N148" s="279"/>
      <c r="O148" s="279"/>
      <c r="P148" s="282">
        <f>IFERROR(VLOOKUP($A148,'业绩进度排名-中间表'!$A$27:$AJ$973,COLUMN()+1,0),"")</f>
        <v>1380.12811436417</v>
      </c>
      <c r="Q148" s="282">
        <f>IFERROR(VLOOKUP($A148,'业绩进度排名-中间表'!$A$27:$AJ$973,COLUMN()+1,0),"")</f>
        <v>0</v>
      </c>
      <c r="R148" s="281">
        <f>IFERROR(VLOOKUP($A148,'业绩进度排名-中间表'!$A$27:$AJ$973,COLUMN()+1,0),"")</f>
        <v>0</v>
      </c>
      <c r="S148" s="281">
        <f ca="1">IFERROR(VLOOKUP($A148,'业绩进度排名-中间表'!$A$27:$AJ$973,COLUMN()+1,0),"")</f>
        <v>0</v>
      </c>
      <c r="T148" s="279">
        <f ca="1">IFERROR(VLOOKUP($A148,'业绩进度排名-中间表'!$A$27:$AJ$973,COLUMN()+1,0),"")</f>
        <v>0</v>
      </c>
      <c r="U148" s="279">
        <f ca="1">IFERROR(VLOOKUP($A148,'业绩进度排名-中间表'!$A$27:$AJ$973,COLUMN()+1,0),"")</f>
        <v>0</v>
      </c>
      <c r="V148" s="282">
        <f>IFERROR(VLOOKUP($A148,'业绩进度排名-中间表'!$A$27:$AJ$973,COLUMN()+1,0),"")</f>
        <v>94467.594338352093</v>
      </c>
      <c r="W148" s="282">
        <f>IFERROR(VLOOKUP($A148,'业绩进度排名-中间表'!$A$27:$AJ$973,COLUMN()+1,0),"")</f>
        <v>10650</v>
      </c>
      <c r="X148" s="281">
        <f>IFERROR(VLOOKUP($A148,'业绩进度排名-中间表'!$A$27:$AJ$973,COLUMN()+1,0),"")</f>
        <v>0.11273707216312903</v>
      </c>
    </row>
    <row r="149" spans="1:24">
      <c r="A149" s="274">
        <v>122</v>
      </c>
      <c r="B149" s="187" t="str">
        <f>IFERROR(VLOOKUP($A149,'业绩进度排名-中间表'!$A$27:$AJ$973,COLUMN()+1,0),"")</f>
        <v>詹群</v>
      </c>
      <c r="C149" s="187" t="str">
        <f>IFERROR(VLOOKUP($A149,'业绩进度排名-中间表'!$A$27:$AJ$973,COLUMN()+1,0),"")</f>
        <v>黄瑶组</v>
      </c>
      <c r="D149" s="187" t="str">
        <f>IFERROR(VLOOKUP($A149,'业绩进度排名-中间表'!$A$27:$AJ$973,COLUMN()+1,0),"")</f>
        <v>姜夫萍</v>
      </c>
      <c r="E149" s="275">
        <f>IFERROR(VLOOKUP($A149,'业绩进度排名-中间表'!$A$27:$AJ$973,COLUMN()+1,0),"")</f>
        <v>3.4450753891428501</v>
      </c>
      <c r="F149" s="187">
        <f>IFERROR(VLOOKUP($A149,'业绩进度排名-中间表'!$A$27:$AJ$973,COLUMN()+1,0),"")</f>
        <v>0</v>
      </c>
      <c r="G149" s="276">
        <f>IFERROR(VLOOKUP($A149,'业绩进度排名-中间表'!$A$27:$AJ$973,COLUMN()+1,0),"")</f>
        <v>0</v>
      </c>
      <c r="H149" s="275">
        <f>IFERROR(VLOOKUP($A149,'业绩进度排名-中间表'!$A$27:$AJ$973,COLUMN()+1,0),"")</f>
        <v>0</v>
      </c>
      <c r="I149" s="187">
        <f>IFERROR(VLOOKUP($A149,'业绩进度排名-中间表'!$A$27:$AJ$973,COLUMN()+1,0),"")</f>
        <v>0</v>
      </c>
      <c r="J149" s="276"/>
      <c r="K149" s="276"/>
      <c r="L149" s="187"/>
      <c r="M149" s="187"/>
      <c r="N149" s="187"/>
      <c r="O149" s="187"/>
      <c r="P149" s="277">
        <f>IFERROR(VLOOKUP($A149,'业绩进度排名-中间表'!$A$27:$AJ$973,COLUMN()+1,0),"")</f>
        <v>2373.6569431194298</v>
      </c>
      <c r="Q149" s="277">
        <f>IFERROR(VLOOKUP($A149,'业绩进度排名-中间表'!$A$27:$AJ$973,COLUMN()+1,0),"")</f>
        <v>0</v>
      </c>
      <c r="R149" s="276">
        <f>IFERROR(VLOOKUP($A149,'业绩进度排名-中间表'!$A$27:$AJ$973,COLUMN()+1,0),"")</f>
        <v>0</v>
      </c>
      <c r="S149" s="276">
        <f ca="1">IFERROR(VLOOKUP($A149,'业绩进度排名-中间表'!$A$27:$AJ$973,COLUMN()+1,0),"")</f>
        <v>0</v>
      </c>
      <c r="T149" s="187">
        <f ca="1">IFERROR(VLOOKUP($A149,'业绩进度排名-中间表'!$A$27:$AJ$973,COLUMN()+1,0),"")</f>
        <v>0</v>
      </c>
      <c r="U149" s="187">
        <f ca="1">IFERROR(VLOOKUP($A149,'业绩进度排名-中间表'!$A$27:$AJ$973,COLUMN()+1,0),"")</f>
        <v>0</v>
      </c>
      <c r="V149" s="277">
        <f>IFERROR(VLOOKUP($A149,'业绩进度排名-中间表'!$A$27:$AJ$973,COLUMN()+1,0),"")</f>
        <v>200238.010206935</v>
      </c>
      <c r="W149" s="277">
        <f>IFERROR(VLOOKUP($A149,'业绩进度排名-中间表'!$A$27:$AJ$973,COLUMN()+1,0),"")</f>
        <v>215882</v>
      </c>
      <c r="X149" s="276">
        <f>IFERROR(VLOOKUP($A149,'业绩进度排名-中间表'!$A$27:$AJ$973,COLUMN()+1,0),"")</f>
        <v>1.0781269738792241</v>
      </c>
    </row>
    <row r="150" spans="1:24">
      <c r="A150" s="278" t="s">
        <v>52</v>
      </c>
      <c r="B150" s="279" t="str">
        <f>IFERROR(VLOOKUP($A150,'业绩进度排名-中间表'!$A$27:$AJ$973,COLUMN()+1,0),"")</f>
        <v>申小娟</v>
      </c>
      <c r="C150" s="279" t="str">
        <f>IFERROR(VLOOKUP($A150,'业绩进度排名-中间表'!$A$27:$AJ$973,COLUMN()+1,0),"")</f>
        <v>甘露组</v>
      </c>
      <c r="D150" s="279" t="str">
        <f>IFERROR(VLOOKUP($A150,'业绩进度排名-中间表'!$A$27:$AJ$973,COLUMN()+1,0),"")</f>
        <v>胡佳豪2</v>
      </c>
      <c r="E150" s="280">
        <f>IFERROR(VLOOKUP($A150,'业绩进度排名-中间表'!$A$27:$AJ$973,COLUMN()+1,0),"")</f>
        <v>2.5</v>
      </c>
      <c r="F150" s="279">
        <f>IFERROR(VLOOKUP($A150,'业绩进度排名-中间表'!$A$27:$AJ$973,COLUMN()+1,0),"")</f>
        <v>5</v>
      </c>
      <c r="G150" s="281">
        <f>IFERROR(VLOOKUP($A150,'业绩进度排名-中间表'!$A$27:$AJ$973,COLUMN()+1,0),"")</f>
        <v>2</v>
      </c>
      <c r="H150" s="280">
        <f ca="1">IFERROR(VLOOKUP($A150,'业绩进度排名-中间表'!$A$27:$AJ$973,COLUMN()+1,0),"")</f>
        <v>5</v>
      </c>
      <c r="I150" s="279">
        <f ca="1">IFERROR(VLOOKUP($A150,'业绩进度排名-中间表'!$A$27:$AJ$973,COLUMN()+1,0),"")</f>
        <v>0</v>
      </c>
      <c r="J150" s="281"/>
      <c r="K150" s="281"/>
      <c r="L150" s="279"/>
      <c r="M150" s="279"/>
      <c r="N150" s="279"/>
      <c r="O150" s="279"/>
      <c r="P150" s="282">
        <f>IFERROR(VLOOKUP($A150,'业绩进度排名-中间表'!$A$27:$AJ$973,COLUMN()+1,0),"")</f>
        <v>0</v>
      </c>
      <c r="Q150" s="282">
        <f>IFERROR(VLOOKUP($A150,'业绩进度排名-中间表'!$A$27:$AJ$973,COLUMN()+1,0),"")</f>
        <v>3782.2327809999997</v>
      </c>
      <c r="R150" s="281">
        <f>IFERROR(VLOOKUP($A150,'业绩进度排名-中间表'!$A$27:$AJ$973,COLUMN()+1,0),"")</f>
        <v>0</v>
      </c>
      <c r="S150" s="281">
        <f ca="1">IFERROR(VLOOKUP($A150,'业绩进度排名-中间表'!$A$27:$AJ$973,COLUMN()+1,0),"")</f>
        <v>0</v>
      </c>
      <c r="T150" s="279">
        <f ca="1">IFERROR(VLOOKUP($A150,'业绩进度排名-中间表'!$A$27:$AJ$973,COLUMN()+1,0),"")</f>
        <v>0</v>
      </c>
      <c r="U150" s="279">
        <f ca="1">IFERROR(VLOOKUP($A150,'业绩进度排名-中间表'!$A$27:$AJ$973,COLUMN()+1,0),"")</f>
        <v>0</v>
      </c>
      <c r="V150" s="282">
        <f>IFERROR(VLOOKUP($A150,'业绩进度排名-中间表'!$A$27:$AJ$973,COLUMN()+1,0),"")</f>
        <v>328023.390394733</v>
      </c>
      <c r="W150" s="282">
        <f>IFERROR(VLOOKUP($A150,'业绩进度排名-中间表'!$A$27:$AJ$973,COLUMN()+1,0),"")</f>
        <v>205094</v>
      </c>
      <c r="X150" s="281">
        <f>IFERROR(VLOOKUP($A150,'业绩进度排名-中间表'!$A$27:$AJ$973,COLUMN()+1,0),"")</f>
        <v>0.62524199799653424</v>
      </c>
    </row>
    <row r="151" spans="1:24">
      <c r="A151" s="278" t="s">
        <v>53</v>
      </c>
      <c r="B151" s="187" t="str">
        <f>IFERROR(VLOOKUP($A151,'业绩进度排名-中间表'!$A$27:$AJ$973,COLUMN()+1,0),"")</f>
        <v>申小娟</v>
      </c>
      <c r="C151" s="187" t="str">
        <f>IFERROR(VLOOKUP($A151,'业绩进度排名-中间表'!$A$27:$AJ$973,COLUMN()+1,0),"")</f>
        <v>黎芮组</v>
      </c>
      <c r="D151" s="187" t="str">
        <f>IFERROR(VLOOKUP($A151,'业绩进度排名-中间表'!$A$27:$AJ$973,COLUMN()+1,0),"")</f>
        <v>杨雯雯</v>
      </c>
      <c r="E151" s="275">
        <f>IFERROR(VLOOKUP($A151,'业绩进度排名-中间表'!$A$27:$AJ$973,COLUMN()+1,0),"")</f>
        <v>2.5</v>
      </c>
      <c r="F151" s="187">
        <f>IFERROR(VLOOKUP($A151,'业绩进度排名-中间表'!$A$27:$AJ$973,COLUMN()+1,0),"")</f>
        <v>5</v>
      </c>
      <c r="G151" s="276">
        <f>IFERROR(VLOOKUP($A151,'业绩进度排名-中间表'!$A$27:$AJ$973,COLUMN()+1,0),"")</f>
        <v>2</v>
      </c>
      <c r="H151" s="275">
        <f ca="1">IFERROR(VLOOKUP($A151,'业绩进度排名-中间表'!$A$27:$AJ$973,COLUMN()+1,0),"")</f>
        <v>2</v>
      </c>
      <c r="I151" s="187">
        <f ca="1">IFERROR(VLOOKUP($A151,'业绩进度排名-中间表'!$A$27:$AJ$973,COLUMN()+1,0),"")</f>
        <v>3</v>
      </c>
      <c r="J151" s="276"/>
      <c r="K151" s="276"/>
      <c r="L151" s="187"/>
      <c r="M151" s="187"/>
      <c r="N151" s="187"/>
      <c r="O151" s="187"/>
      <c r="P151" s="277">
        <f>IFERROR(VLOOKUP($A151,'业绩进度排名-中间表'!$A$27:$AJ$973,COLUMN()+1,0),"")</f>
        <v>0</v>
      </c>
      <c r="Q151" s="277">
        <f>IFERROR(VLOOKUP($A151,'业绩进度排名-中间表'!$A$27:$AJ$973,COLUMN()+1,0),"")</f>
        <v>5033.5</v>
      </c>
      <c r="R151" s="276">
        <f>IFERROR(VLOOKUP($A151,'业绩进度排名-中间表'!$A$27:$AJ$973,COLUMN()+1,0),"")</f>
        <v>0</v>
      </c>
      <c r="S151" s="276">
        <f ca="1">IFERROR(VLOOKUP($A151,'业绩进度排名-中间表'!$A$27:$AJ$973,COLUMN()+1,0),"")</f>
        <v>0</v>
      </c>
      <c r="T151" s="187">
        <f ca="1">IFERROR(VLOOKUP($A151,'业绩进度排名-中间表'!$A$27:$AJ$973,COLUMN()+1,0),"")</f>
        <v>0</v>
      </c>
      <c r="U151" s="187">
        <f ca="1">IFERROR(VLOOKUP($A151,'业绩进度排名-中间表'!$A$27:$AJ$973,COLUMN()+1,0),"")</f>
        <v>0</v>
      </c>
      <c r="V151" s="277">
        <f>IFERROR(VLOOKUP($A151,'业绩进度排名-中间表'!$A$27:$AJ$973,COLUMN()+1,0),"")</f>
        <v>177111.734403565</v>
      </c>
      <c r="W151" s="277">
        <f>IFERROR(VLOOKUP($A151,'业绩进度排名-中间表'!$A$27:$AJ$973,COLUMN()+1,0),"")</f>
        <v>134121</v>
      </c>
      <c r="X151" s="276">
        <f>IFERROR(VLOOKUP($A151,'业绩进度排名-中间表'!$A$27:$AJ$973,COLUMN()+1,0),"")</f>
        <v>0.75726772396905817</v>
      </c>
    </row>
    <row r="152" spans="1:24">
      <c r="A152" s="278" t="s">
        <v>54</v>
      </c>
      <c r="B152" s="279" t="str">
        <f>IFERROR(VLOOKUP($A152,'业绩进度排名-中间表'!$A$27:$AJ$973,COLUMN()+1,0),"")</f>
        <v>申小娟</v>
      </c>
      <c r="C152" s="279" t="str">
        <f>IFERROR(VLOOKUP($A152,'业绩进度排名-中间表'!$A$27:$AJ$973,COLUMN()+1,0),"")</f>
        <v>黎芮组</v>
      </c>
      <c r="D152" s="279" t="str">
        <f>IFERROR(VLOOKUP($A152,'业绩进度排名-中间表'!$A$27:$AJ$973,COLUMN()+1,0),"")</f>
        <v>何伟</v>
      </c>
      <c r="E152" s="280">
        <f>IFERROR(VLOOKUP($A152,'业绩进度排名-中间表'!$A$27:$AJ$973,COLUMN()+1,0),"")</f>
        <v>3.3333333333333299</v>
      </c>
      <c r="F152" s="279">
        <f>IFERROR(VLOOKUP($A152,'业绩进度排名-中间表'!$A$27:$AJ$973,COLUMN()+1,0),"")</f>
        <v>5</v>
      </c>
      <c r="G152" s="281">
        <f>IFERROR(VLOOKUP($A152,'业绩进度排名-中间表'!$A$27:$AJ$973,COLUMN()+1,0),"")</f>
        <v>1.5000000000000016</v>
      </c>
      <c r="H152" s="280">
        <f ca="1">IFERROR(VLOOKUP($A152,'业绩进度排名-中间表'!$A$27:$AJ$973,COLUMN()+1,0),"")</f>
        <v>3</v>
      </c>
      <c r="I152" s="279">
        <f ca="1">IFERROR(VLOOKUP($A152,'业绩进度排名-中间表'!$A$27:$AJ$973,COLUMN()+1,0),"")</f>
        <v>2</v>
      </c>
      <c r="J152" s="281"/>
      <c r="K152" s="281"/>
      <c r="L152" s="279"/>
      <c r="M152" s="279"/>
      <c r="N152" s="279"/>
      <c r="O152" s="279"/>
      <c r="P152" s="282">
        <f>IFERROR(VLOOKUP($A152,'业绩进度排名-中间表'!$A$27:$AJ$973,COLUMN()+1,0),"")</f>
        <v>0</v>
      </c>
      <c r="Q152" s="282">
        <f>IFERROR(VLOOKUP($A152,'业绩进度排名-中间表'!$A$27:$AJ$973,COLUMN()+1,0),"")</f>
        <v>5525.2401310000005</v>
      </c>
      <c r="R152" s="281">
        <f>IFERROR(VLOOKUP($A152,'业绩进度排名-中间表'!$A$27:$AJ$973,COLUMN()+1,0),"")</f>
        <v>0</v>
      </c>
      <c r="S152" s="281">
        <f ca="1">IFERROR(VLOOKUP($A152,'业绩进度排名-中间表'!$A$27:$AJ$973,COLUMN()+1,0),"")</f>
        <v>0</v>
      </c>
      <c r="T152" s="279">
        <f ca="1">IFERROR(VLOOKUP($A152,'业绩进度排名-中间表'!$A$27:$AJ$973,COLUMN()+1,0),"")</f>
        <v>0</v>
      </c>
      <c r="U152" s="279">
        <f ca="1">IFERROR(VLOOKUP($A152,'业绩进度排名-中间表'!$A$27:$AJ$973,COLUMN()+1,0),"")</f>
        <v>0</v>
      </c>
      <c r="V152" s="282">
        <f>IFERROR(VLOOKUP($A152,'业绩进度排名-中间表'!$A$27:$AJ$973,COLUMN()+1,0),"")</f>
        <v>280886.58998690301</v>
      </c>
      <c r="W152" s="282">
        <f>IFERROR(VLOOKUP($A152,'业绩进度排名-中间表'!$A$27:$AJ$973,COLUMN()+1,0),"")</f>
        <v>170213</v>
      </c>
      <c r="X152" s="281">
        <f>IFERROR(VLOOKUP($A152,'业绩进度排名-中间表'!$A$27:$AJ$973,COLUMN()+1,0),"")</f>
        <v>0.60598478556038071</v>
      </c>
    </row>
    <row r="153" spans="1:24">
      <c r="A153" s="278" t="s">
        <v>55</v>
      </c>
      <c r="B153" s="187" t="str">
        <f>IFERROR(VLOOKUP($A153,'业绩进度排名-中间表'!$A$27:$AJ$973,COLUMN()+1,0),"")</f>
        <v>申小娟</v>
      </c>
      <c r="C153" s="187" t="str">
        <f>IFERROR(VLOOKUP($A153,'业绩进度排名-中间表'!$A$27:$AJ$973,COLUMN()+1,0),"")</f>
        <v>甘露组</v>
      </c>
      <c r="D153" s="187" t="str">
        <f>IFERROR(VLOOKUP($A153,'业绩进度排名-中间表'!$A$27:$AJ$973,COLUMN()+1,0),"")</f>
        <v>吕思</v>
      </c>
      <c r="E153" s="275">
        <f>IFERROR(VLOOKUP($A153,'业绩进度排名-中间表'!$A$27:$AJ$973,COLUMN()+1,0),"")</f>
        <v>2.5</v>
      </c>
      <c r="F153" s="187">
        <f>IFERROR(VLOOKUP($A153,'业绩进度排名-中间表'!$A$27:$AJ$973,COLUMN()+1,0),"")</f>
        <v>4</v>
      </c>
      <c r="G153" s="276">
        <f>IFERROR(VLOOKUP($A153,'业绩进度排名-中间表'!$A$27:$AJ$973,COLUMN()+1,0),"")</f>
        <v>1.6</v>
      </c>
      <c r="H153" s="275">
        <f ca="1">IFERROR(VLOOKUP($A153,'业绩进度排名-中间表'!$A$27:$AJ$973,COLUMN()+1,0),"")</f>
        <v>4</v>
      </c>
      <c r="I153" s="187">
        <f ca="1">IFERROR(VLOOKUP($A153,'业绩进度排名-中间表'!$A$27:$AJ$973,COLUMN()+1,0),"")</f>
        <v>0</v>
      </c>
      <c r="J153" s="276"/>
      <c r="K153" s="276"/>
      <c r="L153" s="187"/>
      <c r="M153" s="187"/>
      <c r="N153" s="187"/>
      <c r="O153" s="187"/>
      <c r="P153" s="277">
        <f>IFERROR(VLOOKUP($A153,'业绩进度排名-中间表'!$A$27:$AJ$973,COLUMN()+1,0),"")</f>
        <v>0</v>
      </c>
      <c r="Q153" s="277">
        <f>IFERROR(VLOOKUP($A153,'业绩进度排名-中间表'!$A$27:$AJ$973,COLUMN()+1,0),"")</f>
        <v>3323.383699</v>
      </c>
      <c r="R153" s="276">
        <f>IFERROR(VLOOKUP($A153,'业绩进度排名-中间表'!$A$27:$AJ$973,COLUMN()+1,0),"")</f>
        <v>0</v>
      </c>
      <c r="S153" s="276">
        <f ca="1">IFERROR(VLOOKUP($A153,'业绩进度排名-中间表'!$A$27:$AJ$973,COLUMN()+1,0),"")</f>
        <v>0</v>
      </c>
      <c r="T153" s="187">
        <f ca="1">IFERROR(VLOOKUP($A153,'业绩进度排名-中间表'!$A$27:$AJ$973,COLUMN()+1,0),"")</f>
        <v>0</v>
      </c>
      <c r="U153" s="187">
        <f ca="1">IFERROR(VLOOKUP($A153,'业绩进度排名-中间表'!$A$27:$AJ$973,COLUMN()+1,0),"")</f>
        <v>0</v>
      </c>
      <c r="V153" s="277">
        <f>IFERROR(VLOOKUP($A153,'业绩进度排名-中间表'!$A$27:$AJ$973,COLUMN()+1,0),"")</f>
        <v>269887.38794523099</v>
      </c>
      <c r="W153" s="277">
        <f>IFERROR(VLOOKUP($A153,'业绩进度排名-中间表'!$A$27:$AJ$973,COLUMN()+1,0),"")</f>
        <v>179651</v>
      </c>
      <c r="X153" s="276">
        <f>IFERROR(VLOOKUP($A153,'业绩进度排名-中间表'!$A$27:$AJ$973,COLUMN()+1,0),"")</f>
        <v>0.66565170520845929</v>
      </c>
    </row>
    <row r="154" spans="1:24">
      <c r="A154" s="278" t="s">
        <v>56</v>
      </c>
      <c r="B154" s="279" t="str">
        <f>IFERROR(VLOOKUP($A154,'业绩进度排名-中间表'!$A$27:$AJ$973,COLUMN()+1,0),"")</f>
        <v>申小娟</v>
      </c>
      <c r="C154" s="279" t="str">
        <f>IFERROR(VLOOKUP($A154,'业绩进度排名-中间表'!$A$27:$AJ$973,COLUMN()+1,0),"")</f>
        <v>甘露组</v>
      </c>
      <c r="D154" s="279" t="str">
        <f>IFERROR(VLOOKUP($A154,'业绩进度排名-中间表'!$A$27:$AJ$973,COLUMN()+1,0),"")</f>
        <v>孔思</v>
      </c>
      <c r="E154" s="280">
        <f>IFERROR(VLOOKUP($A154,'业绩进度排名-中间表'!$A$27:$AJ$973,COLUMN()+1,0),"")</f>
        <v>2.5</v>
      </c>
      <c r="F154" s="279">
        <f>IFERROR(VLOOKUP($A154,'业绩进度排名-中间表'!$A$27:$AJ$973,COLUMN()+1,0),"")</f>
        <v>4</v>
      </c>
      <c r="G154" s="281">
        <f>IFERROR(VLOOKUP($A154,'业绩进度排名-中间表'!$A$27:$AJ$973,COLUMN()+1,0),"")</f>
        <v>1.6</v>
      </c>
      <c r="H154" s="280">
        <f ca="1">IFERROR(VLOOKUP($A154,'业绩进度排名-中间表'!$A$27:$AJ$973,COLUMN()+1,0),"")</f>
        <v>4</v>
      </c>
      <c r="I154" s="279">
        <f ca="1">IFERROR(VLOOKUP($A154,'业绩进度排名-中间表'!$A$27:$AJ$973,COLUMN()+1,0),"")</f>
        <v>0</v>
      </c>
      <c r="J154" s="281"/>
      <c r="K154" s="281"/>
      <c r="L154" s="279"/>
      <c r="M154" s="279"/>
      <c r="N154" s="279"/>
      <c r="O154" s="279"/>
      <c r="P154" s="282">
        <f>IFERROR(VLOOKUP($A154,'业绩进度排名-中间表'!$A$27:$AJ$973,COLUMN()+1,0),"")</f>
        <v>0</v>
      </c>
      <c r="Q154" s="282">
        <f>IFERROR(VLOOKUP($A154,'业绩进度排名-中间表'!$A$27:$AJ$973,COLUMN()+1,0),"")</f>
        <v>3525.8223440000002</v>
      </c>
      <c r="R154" s="281">
        <f>IFERROR(VLOOKUP($A154,'业绩进度排名-中间表'!$A$27:$AJ$973,COLUMN()+1,0),"")</f>
        <v>0</v>
      </c>
      <c r="S154" s="281">
        <f ca="1">IFERROR(VLOOKUP($A154,'业绩进度排名-中间表'!$A$27:$AJ$973,COLUMN()+1,0),"")</f>
        <v>0</v>
      </c>
      <c r="T154" s="279">
        <f ca="1">IFERROR(VLOOKUP($A154,'业绩进度排名-中间表'!$A$27:$AJ$973,COLUMN()+1,0),"")</f>
        <v>0</v>
      </c>
      <c r="U154" s="279">
        <f ca="1">IFERROR(VLOOKUP($A154,'业绩进度排名-中间表'!$A$27:$AJ$973,COLUMN()+1,0),"")</f>
        <v>0</v>
      </c>
      <c r="V154" s="282">
        <f>IFERROR(VLOOKUP($A154,'业绩进度排名-中间表'!$A$27:$AJ$973,COLUMN()+1,0),"")</f>
        <v>293864.152696362</v>
      </c>
      <c r="W154" s="282">
        <f>IFERROR(VLOOKUP($A154,'业绩进度排名-中间表'!$A$27:$AJ$973,COLUMN()+1,0),"")</f>
        <v>261577</v>
      </c>
      <c r="X154" s="281">
        <f>IFERROR(VLOOKUP($A154,'业绩进度排名-中间表'!$A$27:$AJ$973,COLUMN()+1,0),"")</f>
        <v>0.89012898511060312</v>
      </c>
    </row>
    <row r="155" spans="1:24">
      <c r="A155" s="278" t="s">
        <v>57</v>
      </c>
      <c r="B155" s="187" t="str">
        <f>IFERROR(VLOOKUP($A155,'业绩进度排名-中间表'!$A$27:$AJ$973,COLUMN()+1,0),"")</f>
        <v>申小娟</v>
      </c>
      <c r="C155" s="187" t="str">
        <f>IFERROR(VLOOKUP($A155,'业绩进度排名-中间表'!$A$27:$AJ$973,COLUMN()+1,0),"")</f>
        <v>甘露组</v>
      </c>
      <c r="D155" s="187" t="str">
        <f>IFERROR(VLOOKUP($A155,'业绩进度排名-中间表'!$A$27:$AJ$973,COLUMN()+1,0),"")</f>
        <v>杨明儒</v>
      </c>
      <c r="E155" s="275">
        <f>IFERROR(VLOOKUP($A155,'业绩进度排名-中间表'!$A$27:$AJ$973,COLUMN()+1,0),"")</f>
        <v>2.5</v>
      </c>
      <c r="F155" s="187">
        <f>IFERROR(VLOOKUP($A155,'业绩进度排名-中间表'!$A$27:$AJ$973,COLUMN()+1,0),"")</f>
        <v>3</v>
      </c>
      <c r="G155" s="276">
        <f>IFERROR(VLOOKUP($A155,'业绩进度排名-中间表'!$A$27:$AJ$973,COLUMN()+1,0),"")</f>
        <v>1.2</v>
      </c>
      <c r="H155" s="275">
        <f ca="1">IFERROR(VLOOKUP($A155,'业绩进度排名-中间表'!$A$27:$AJ$973,COLUMN()+1,0),"")</f>
        <v>3</v>
      </c>
      <c r="I155" s="187">
        <f ca="1">IFERROR(VLOOKUP($A155,'业绩进度排名-中间表'!$A$27:$AJ$973,COLUMN()+1,0),"")</f>
        <v>0</v>
      </c>
      <c r="J155" s="276"/>
      <c r="K155" s="276"/>
      <c r="L155" s="187"/>
      <c r="M155" s="187"/>
      <c r="N155" s="187"/>
      <c r="O155" s="187"/>
      <c r="P155" s="277">
        <f>IFERROR(VLOOKUP($A155,'业绩进度排名-中间表'!$A$27:$AJ$973,COLUMN()+1,0),"")</f>
        <v>0</v>
      </c>
      <c r="Q155" s="277">
        <f>IFERROR(VLOOKUP($A155,'业绩进度排名-中间表'!$A$27:$AJ$973,COLUMN()+1,0),"")</f>
        <v>2125.1999999999998</v>
      </c>
      <c r="R155" s="276">
        <f>IFERROR(VLOOKUP($A155,'业绩进度排名-中间表'!$A$27:$AJ$973,COLUMN()+1,0),"")</f>
        <v>0</v>
      </c>
      <c r="S155" s="276">
        <f ca="1">IFERROR(VLOOKUP($A155,'业绩进度排名-中间表'!$A$27:$AJ$973,COLUMN()+1,0),"")</f>
        <v>0</v>
      </c>
      <c r="T155" s="187">
        <f ca="1">IFERROR(VLOOKUP($A155,'业绩进度排名-中间表'!$A$27:$AJ$973,COLUMN()+1,0),"")</f>
        <v>0</v>
      </c>
      <c r="U155" s="187">
        <f ca="1">IFERROR(VLOOKUP($A155,'业绩进度排名-中间表'!$A$27:$AJ$973,COLUMN()+1,0),"")</f>
        <v>0</v>
      </c>
      <c r="V155" s="277">
        <f>IFERROR(VLOOKUP($A155,'业绩进度排名-中间表'!$A$27:$AJ$973,COLUMN()+1,0),"")</f>
        <v>335849.64718743798</v>
      </c>
      <c r="W155" s="277">
        <f>IFERROR(VLOOKUP($A155,'业绩进度排名-中间表'!$A$27:$AJ$973,COLUMN()+1,0),"")</f>
        <v>188763</v>
      </c>
      <c r="X155" s="276">
        <f>IFERROR(VLOOKUP($A155,'业绩进度排名-中间表'!$A$27:$AJ$973,COLUMN()+1,0),"")</f>
        <v>0.56204614648486206</v>
      </c>
    </row>
    <row r="156" spans="1:24">
      <c r="A156" s="278" t="s">
        <v>58</v>
      </c>
      <c r="B156" s="279" t="str">
        <f>IFERROR(VLOOKUP($A156,'业绩进度排名-中间表'!$A$27:$AJ$973,COLUMN()+1,0),"")</f>
        <v>申小娟</v>
      </c>
      <c r="C156" s="279" t="str">
        <f>IFERROR(VLOOKUP($A156,'业绩进度排名-中间表'!$A$27:$AJ$973,COLUMN()+1,0),"")</f>
        <v>甘露组</v>
      </c>
      <c r="D156" s="279" t="str">
        <f>IFERROR(VLOOKUP($A156,'业绩进度排名-中间表'!$A$27:$AJ$973,COLUMN()+1,0),"")</f>
        <v>甘露</v>
      </c>
      <c r="E156" s="280">
        <f>IFERROR(VLOOKUP($A156,'业绩进度排名-中间表'!$A$27:$AJ$973,COLUMN()+1,0),"")</f>
        <v>2.5</v>
      </c>
      <c r="F156" s="279">
        <f>IFERROR(VLOOKUP($A156,'业绩进度排名-中间表'!$A$27:$AJ$973,COLUMN()+1,0),"")</f>
        <v>2</v>
      </c>
      <c r="G156" s="281">
        <f>IFERROR(VLOOKUP($A156,'业绩进度排名-中间表'!$A$27:$AJ$973,COLUMN()+1,0),"")</f>
        <v>0.8</v>
      </c>
      <c r="H156" s="280">
        <f ca="1">IFERROR(VLOOKUP($A156,'业绩进度排名-中间表'!$A$27:$AJ$973,COLUMN()+1,0),"")</f>
        <v>2</v>
      </c>
      <c r="I156" s="279">
        <f ca="1">IFERROR(VLOOKUP($A156,'业绩进度排名-中间表'!$A$27:$AJ$973,COLUMN()+1,0),"")</f>
        <v>0</v>
      </c>
      <c r="J156" s="281"/>
      <c r="K156" s="281"/>
      <c r="L156" s="279"/>
      <c r="M156" s="279"/>
      <c r="N156" s="279"/>
      <c r="O156" s="279"/>
      <c r="P156" s="282">
        <f>IFERROR(VLOOKUP($A156,'业绩进度排名-中间表'!$A$27:$AJ$973,COLUMN()+1,0),"")</f>
        <v>0</v>
      </c>
      <c r="Q156" s="282">
        <f>IFERROR(VLOOKUP($A156,'业绩进度排名-中间表'!$A$27:$AJ$973,COLUMN()+1,0),"")</f>
        <v>1260</v>
      </c>
      <c r="R156" s="281">
        <f>IFERROR(VLOOKUP($A156,'业绩进度排名-中间表'!$A$27:$AJ$973,COLUMN()+1,0),"")</f>
        <v>0</v>
      </c>
      <c r="S156" s="281">
        <f ca="1">IFERROR(VLOOKUP($A156,'业绩进度排名-中间表'!$A$27:$AJ$973,COLUMN()+1,0),"")</f>
        <v>0</v>
      </c>
      <c r="T156" s="279">
        <f ca="1">IFERROR(VLOOKUP($A156,'业绩进度排名-中间表'!$A$27:$AJ$973,COLUMN()+1,0),"")</f>
        <v>0</v>
      </c>
      <c r="U156" s="279">
        <f ca="1">IFERROR(VLOOKUP($A156,'业绩进度排名-中间表'!$A$27:$AJ$973,COLUMN()+1,0),"")</f>
        <v>0</v>
      </c>
      <c r="V156" s="282">
        <f>IFERROR(VLOOKUP($A156,'业绩进度排名-中间表'!$A$27:$AJ$973,COLUMN()+1,0),"")</f>
        <v>262633.32737276203</v>
      </c>
      <c r="W156" s="282">
        <f>IFERROR(VLOOKUP($A156,'业绩进度排名-中间表'!$A$27:$AJ$973,COLUMN()+1,0),"")</f>
        <v>223452</v>
      </c>
      <c r="X156" s="281">
        <f>IFERROR(VLOOKUP($A156,'业绩进度排名-中间表'!$A$27:$AJ$973,COLUMN()+1,0),"")</f>
        <v>0.85081357432923588</v>
      </c>
    </row>
    <row r="157" spans="1:24">
      <c r="A157" s="278" t="s">
        <v>59</v>
      </c>
      <c r="B157" s="187" t="str">
        <f>IFERROR(VLOOKUP($A157,'业绩进度排名-中间表'!$A$27:$AJ$973,COLUMN()+1,0),"")</f>
        <v>申小娟</v>
      </c>
      <c r="C157" s="187" t="str">
        <f>IFERROR(VLOOKUP($A157,'业绩进度排名-中间表'!$A$27:$AJ$973,COLUMN()+1,0),"")</f>
        <v>甘露组</v>
      </c>
      <c r="D157" s="187" t="str">
        <f>IFERROR(VLOOKUP($A157,'业绩进度排名-中间表'!$A$27:$AJ$973,COLUMN()+1,0),"")</f>
        <v>张盼</v>
      </c>
      <c r="E157" s="275">
        <f>IFERROR(VLOOKUP($A157,'业绩进度排名-中间表'!$A$27:$AJ$973,COLUMN()+1,0),"")</f>
        <v>2.5</v>
      </c>
      <c r="F157" s="187">
        <f>IFERROR(VLOOKUP($A157,'业绩进度排名-中间表'!$A$27:$AJ$973,COLUMN()+1,0),"")</f>
        <v>2</v>
      </c>
      <c r="G157" s="276">
        <f>IFERROR(VLOOKUP($A157,'业绩进度排名-中间表'!$A$27:$AJ$973,COLUMN()+1,0),"")</f>
        <v>0.8</v>
      </c>
      <c r="H157" s="275">
        <f ca="1">IFERROR(VLOOKUP($A157,'业绩进度排名-中间表'!$A$27:$AJ$973,COLUMN()+1,0),"")</f>
        <v>1</v>
      </c>
      <c r="I157" s="187">
        <f ca="1">IFERROR(VLOOKUP($A157,'业绩进度排名-中间表'!$A$27:$AJ$973,COLUMN()+1,0),"")</f>
        <v>1</v>
      </c>
      <c r="J157" s="276"/>
      <c r="K157" s="276"/>
      <c r="L157" s="187"/>
      <c r="M157" s="187"/>
      <c r="N157" s="187"/>
      <c r="O157" s="187"/>
      <c r="P157" s="277">
        <f>IFERROR(VLOOKUP($A157,'业绩进度排名-中间表'!$A$27:$AJ$973,COLUMN()+1,0),"")</f>
        <v>0</v>
      </c>
      <c r="Q157" s="277">
        <f>IFERROR(VLOOKUP($A157,'业绩进度排名-中间表'!$A$27:$AJ$973,COLUMN()+1,0),"")</f>
        <v>1619</v>
      </c>
      <c r="R157" s="276">
        <f>IFERROR(VLOOKUP($A157,'业绩进度排名-中间表'!$A$27:$AJ$973,COLUMN()+1,0),"")</f>
        <v>0</v>
      </c>
      <c r="S157" s="276">
        <f ca="1">IFERROR(VLOOKUP($A157,'业绩进度排名-中间表'!$A$27:$AJ$973,COLUMN()+1,0),"")</f>
        <v>0</v>
      </c>
      <c r="T157" s="187">
        <f ca="1">IFERROR(VLOOKUP($A157,'业绩进度排名-中间表'!$A$27:$AJ$973,COLUMN()+1,0),"")</f>
        <v>0</v>
      </c>
      <c r="U157" s="187">
        <f ca="1">IFERROR(VLOOKUP($A157,'业绩进度排名-中间表'!$A$27:$AJ$973,COLUMN()+1,0),"")</f>
        <v>0</v>
      </c>
      <c r="V157" s="277">
        <f>IFERROR(VLOOKUP($A157,'业绩进度排名-中间表'!$A$27:$AJ$973,COLUMN()+1,0),"")</f>
        <v>269573.74336289102</v>
      </c>
      <c r="W157" s="277">
        <f>IFERROR(VLOOKUP($A157,'业绩进度排名-中间表'!$A$27:$AJ$973,COLUMN()+1,0),"")</f>
        <v>150147</v>
      </c>
      <c r="X157" s="276">
        <f>IFERROR(VLOOKUP($A157,'业绩进度排名-中间表'!$A$27:$AJ$973,COLUMN()+1,0),"")</f>
        <v>0.55697931900540187</v>
      </c>
    </row>
    <row r="158" spans="1:24">
      <c r="A158" s="278" t="s">
        <v>60</v>
      </c>
      <c r="B158" s="279" t="str">
        <f>IFERROR(VLOOKUP($A158,'业绩进度排名-中间表'!$A$27:$AJ$973,COLUMN()+1,0),"")</f>
        <v>申小娟</v>
      </c>
      <c r="C158" s="279" t="str">
        <f>IFERROR(VLOOKUP($A158,'业绩进度排名-中间表'!$A$27:$AJ$973,COLUMN()+1,0),"")</f>
        <v>黎芮组</v>
      </c>
      <c r="D158" s="279" t="str">
        <f>IFERROR(VLOOKUP($A158,'业绩进度排名-中间表'!$A$27:$AJ$973,COLUMN()+1,0),"")</f>
        <v>詹军</v>
      </c>
      <c r="E158" s="280">
        <f>IFERROR(VLOOKUP($A158,'业绩进度排名-中间表'!$A$27:$AJ$973,COLUMN()+1,0),"")</f>
        <v>2.5</v>
      </c>
      <c r="F158" s="279">
        <f>IFERROR(VLOOKUP($A158,'业绩进度排名-中间表'!$A$27:$AJ$973,COLUMN()+1,0),"")</f>
        <v>2</v>
      </c>
      <c r="G158" s="281">
        <f>IFERROR(VLOOKUP($A158,'业绩进度排名-中间表'!$A$27:$AJ$973,COLUMN()+1,0),"")</f>
        <v>0.8</v>
      </c>
      <c r="H158" s="280">
        <f ca="1">IFERROR(VLOOKUP($A158,'业绩进度排名-中间表'!$A$27:$AJ$973,COLUMN()+1,0),"")</f>
        <v>2</v>
      </c>
      <c r="I158" s="279">
        <f ca="1">IFERROR(VLOOKUP($A158,'业绩进度排名-中间表'!$A$27:$AJ$973,COLUMN()+1,0),"")</f>
        <v>0</v>
      </c>
      <c r="J158" s="281"/>
      <c r="K158" s="281"/>
      <c r="L158" s="279"/>
      <c r="M158" s="279"/>
      <c r="N158" s="279"/>
      <c r="O158" s="279"/>
      <c r="P158" s="282">
        <f>IFERROR(VLOOKUP($A158,'业绩进度排名-中间表'!$A$27:$AJ$973,COLUMN()+1,0),"")</f>
        <v>0</v>
      </c>
      <c r="Q158" s="282">
        <f>IFERROR(VLOOKUP($A158,'业绩进度排名-中间表'!$A$27:$AJ$973,COLUMN()+1,0),"")</f>
        <v>1829</v>
      </c>
      <c r="R158" s="281">
        <f>IFERROR(VLOOKUP($A158,'业绩进度排名-中间表'!$A$27:$AJ$973,COLUMN()+1,0),"")</f>
        <v>0</v>
      </c>
      <c r="S158" s="281">
        <f ca="1">IFERROR(VLOOKUP($A158,'业绩进度排名-中间表'!$A$27:$AJ$973,COLUMN()+1,0),"")</f>
        <v>0</v>
      </c>
      <c r="T158" s="279">
        <f ca="1">IFERROR(VLOOKUP($A158,'业绩进度排名-中间表'!$A$27:$AJ$973,COLUMN()+1,0),"")</f>
        <v>0</v>
      </c>
      <c r="U158" s="279">
        <f ca="1">IFERROR(VLOOKUP($A158,'业绩进度排名-中间表'!$A$27:$AJ$973,COLUMN()+1,0),"")</f>
        <v>0</v>
      </c>
      <c r="V158" s="282">
        <f>IFERROR(VLOOKUP($A158,'业绩进度排名-中间表'!$A$27:$AJ$973,COLUMN()+1,0),"")</f>
        <v>319220.16706711601</v>
      </c>
      <c r="W158" s="282">
        <f>IFERROR(VLOOKUP($A158,'业绩进度排名-中间表'!$A$27:$AJ$973,COLUMN()+1,0),"")</f>
        <v>251576</v>
      </c>
      <c r="X158" s="281">
        <f>IFERROR(VLOOKUP($A158,'业绩进度排名-中间表'!$A$27:$AJ$973,COLUMN()+1,0),"")</f>
        <v>0.78809557150286869</v>
      </c>
    </row>
    <row r="159" spans="1:24">
      <c r="A159" s="278" t="s">
        <v>61</v>
      </c>
      <c r="B159" s="187" t="str">
        <f>IFERROR(VLOOKUP($A159,'业绩进度排名-中间表'!$A$27:$AJ$973,COLUMN()+1,0),"")</f>
        <v>申小娟</v>
      </c>
      <c r="C159" s="187" t="str">
        <f>IFERROR(VLOOKUP($A159,'业绩进度排名-中间表'!$A$27:$AJ$973,COLUMN()+1,0),"")</f>
        <v>黎芮组</v>
      </c>
      <c r="D159" s="187" t="str">
        <f>IFERROR(VLOOKUP($A159,'业绩进度排名-中间表'!$A$27:$AJ$973,COLUMN()+1,0),"")</f>
        <v>曹文</v>
      </c>
      <c r="E159" s="275">
        <f>IFERROR(VLOOKUP($A159,'业绩进度排名-中间表'!$A$27:$AJ$973,COLUMN()+1,0),"")</f>
        <v>0.83333333333333304</v>
      </c>
      <c r="F159" s="187">
        <f>IFERROR(VLOOKUP($A159,'业绩进度排名-中间表'!$A$27:$AJ$973,COLUMN()+1,0),"")</f>
        <v>1</v>
      </c>
      <c r="G159" s="276">
        <f>IFERROR(VLOOKUP($A159,'业绩进度排名-中间表'!$A$27:$AJ$973,COLUMN()+1,0),"")</f>
        <v>1.2000000000000004</v>
      </c>
      <c r="H159" s="275">
        <f ca="1">IFERROR(VLOOKUP($A159,'业绩进度排名-中间表'!$A$27:$AJ$973,COLUMN()+1,0),"")</f>
        <v>0</v>
      </c>
      <c r="I159" s="187">
        <f ca="1">IFERROR(VLOOKUP($A159,'业绩进度排名-中间表'!$A$27:$AJ$973,COLUMN()+1,0),"")</f>
        <v>1</v>
      </c>
      <c r="J159" s="276"/>
      <c r="K159" s="276"/>
      <c r="L159" s="187"/>
      <c r="M159" s="187"/>
      <c r="N159" s="187"/>
      <c r="O159" s="187"/>
      <c r="P159" s="277">
        <f>IFERROR(VLOOKUP($A159,'业绩进度排名-中间表'!$A$27:$AJ$973,COLUMN()+1,0),"")</f>
        <v>0</v>
      </c>
      <c r="Q159" s="277">
        <f>IFERROR(VLOOKUP($A159,'业绩进度排名-中间表'!$A$27:$AJ$973,COLUMN()+1,0),"")</f>
        <v>432.6</v>
      </c>
      <c r="R159" s="276">
        <f>IFERROR(VLOOKUP($A159,'业绩进度排名-中间表'!$A$27:$AJ$973,COLUMN()+1,0),"")</f>
        <v>0</v>
      </c>
      <c r="S159" s="276">
        <f ca="1">IFERROR(VLOOKUP($A159,'业绩进度排名-中间表'!$A$27:$AJ$973,COLUMN()+1,0),"")</f>
        <v>0</v>
      </c>
      <c r="T159" s="187">
        <f ca="1">IFERROR(VLOOKUP($A159,'业绩进度排名-中间表'!$A$27:$AJ$973,COLUMN()+1,0),"")</f>
        <v>0</v>
      </c>
      <c r="U159" s="187">
        <f ca="1">IFERROR(VLOOKUP($A159,'业绩进度排名-中间表'!$A$27:$AJ$973,COLUMN()+1,0),"")</f>
        <v>0</v>
      </c>
      <c r="V159" s="277">
        <f>IFERROR(VLOOKUP($A159,'业绩进度排名-中间表'!$A$27:$AJ$973,COLUMN()+1,0),"")</f>
        <v>141875.16888062999</v>
      </c>
      <c r="W159" s="277">
        <f>IFERROR(VLOOKUP($A159,'业绩进度排名-中间表'!$A$27:$AJ$973,COLUMN()+1,0),"")</f>
        <v>81230</v>
      </c>
      <c r="X159" s="276">
        <f>IFERROR(VLOOKUP($A159,'业绩进度排名-中间表'!$A$27:$AJ$973,COLUMN()+1,0),"")</f>
        <v>0.5725455739780988</v>
      </c>
    </row>
    <row r="160" spans="1:24">
      <c r="A160" s="278" t="s">
        <v>62</v>
      </c>
      <c r="B160" s="279" t="str">
        <f>IFERROR(VLOOKUP($A160,'业绩进度排名-中间表'!$A$27:$AJ$973,COLUMN()+1,0),"")</f>
        <v>申小娟</v>
      </c>
      <c r="C160" s="279" t="str">
        <f>IFERROR(VLOOKUP($A160,'业绩进度排名-中间表'!$A$27:$AJ$973,COLUMN()+1,0),"")</f>
        <v>甘露组</v>
      </c>
      <c r="D160" s="279" t="str">
        <f>IFERROR(VLOOKUP($A160,'业绩进度排名-中间表'!$A$27:$AJ$973,COLUMN()+1,0),"")</f>
        <v>杨惠云</v>
      </c>
      <c r="E160" s="280">
        <f>IFERROR(VLOOKUP($A160,'业绩进度排名-中间表'!$A$27:$AJ$973,COLUMN()+1,0),"")</f>
        <v>2.5</v>
      </c>
      <c r="F160" s="279">
        <f>IFERROR(VLOOKUP($A160,'业绩进度排名-中间表'!$A$27:$AJ$973,COLUMN()+1,0),"")</f>
        <v>1</v>
      </c>
      <c r="G160" s="281">
        <f>IFERROR(VLOOKUP($A160,'业绩进度排名-中间表'!$A$27:$AJ$973,COLUMN()+1,0),"")</f>
        <v>0.4</v>
      </c>
      <c r="H160" s="280">
        <f ca="1">IFERROR(VLOOKUP($A160,'业绩进度排名-中间表'!$A$27:$AJ$973,COLUMN()+1,0),"")</f>
        <v>0</v>
      </c>
      <c r="I160" s="279">
        <f ca="1">IFERROR(VLOOKUP($A160,'业绩进度排名-中间表'!$A$27:$AJ$973,COLUMN()+1,0),"")</f>
        <v>1</v>
      </c>
      <c r="J160" s="281"/>
      <c r="K160" s="281"/>
      <c r="L160" s="279"/>
      <c r="M160" s="279"/>
      <c r="N160" s="279"/>
      <c r="O160" s="279"/>
      <c r="P160" s="282">
        <f>IFERROR(VLOOKUP($A160,'业绩进度排名-中间表'!$A$27:$AJ$973,COLUMN()+1,0),"")</f>
        <v>0</v>
      </c>
      <c r="Q160" s="282">
        <f>IFERROR(VLOOKUP($A160,'业绩进度排名-中间表'!$A$27:$AJ$973,COLUMN()+1,0),"")</f>
        <v>1199</v>
      </c>
      <c r="R160" s="281">
        <f>IFERROR(VLOOKUP($A160,'业绩进度排名-中间表'!$A$27:$AJ$973,COLUMN()+1,0),"")</f>
        <v>0</v>
      </c>
      <c r="S160" s="281">
        <f ca="1">IFERROR(VLOOKUP($A160,'业绩进度排名-中间表'!$A$27:$AJ$973,COLUMN()+1,0),"")</f>
        <v>0</v>
      </c>
      <c r="T160" s="279">
        <f ca="1">IFERROR(VLOOKUP($A160,'业绩进度排名-中间表'!$A$27:$AJ$973,COLUMN()+1,0),"")</f>
        <v>0</v>
      </c>
      <c r="U160" s="279">
        <f ca="1">IFERROR(VLOOKUP($A160,'业绩进度排名-中间表'!$A$27:$AJ$973,COLUMN()+1,0),"")</f>
        <v>0</v>
      </c>
      <c r="V160" s="282">
        <f>IFERROR(VLOOKUP($A160,'业绩进度排名-中间表'!$A$27:$AJ$973,COLUMN()+1,0),"")</f>
        <v>280934.812216655</v>
      </c>
      <c r="W160" s="282">
        <f>IFERROR(VLOOKUP($A160,'业绩进度排名-中间表'!$A$27:$AJ$973,COLUMN()+1,0),"")</f>
        <v>188413</v>
      </c>
      <c r="X160" s="281">
        <f>IFERROR(VLOOKUP($A160,'业绩进度排名-中间表'!$A$27:$AJ$973,COLUMN()+1,0),"")</f>
        <v>0.67066448089280295</v>
      </c>
    </row>
    <row r="161" spans="1:24">
      <c r="A161" s="278" t="s">
        <v>63</v>
      </c>
      <c r="B161" s="187" t="str">
        <f>IFERROR(VLOOKUP($A161,'业绩进度排名-中间表'!$A$27:$AJ$973,COLUMN()+1,0),"")</f>
        <v>申小娟</v>
      </c>
      <c r="C161" s="187" t="str">
        <f>IFERROR(VLOOKUP($A161,'业绩进度排名-中间表'!$A$27:$AJ$973,COLUMN()+1,0),"")</f>
        <v>黎芮组</v>
      </c>
      <c r="D161" s="187" t="str">
        <f>IFERROR(VLOOKUP($A161,'业绩进度排名-中间表'!$A$27:$AJ$973,COLUMN()+1,0),"")</f>
        <v>陆丽文</v>
      </c>
      <c r="E161" s="275">
        <f>IFERROR(VLOOKUP($A161,'业绩进度排名-中间表'!$A$27:$AJ$973,COLUMN()+1,0),"")</f>
        <v>2.5</v>
      </c>
      <c r="F161" s="187">
        <f>IFERROR(VLOOKUP($A161,'业绩进度排名-中间表'!$A$27:$AJ$973,COLUMN()+1,0),"")</f>
        <v>1</v>
      </c>
      <c r="G161" s="276">
        <f>IFERROR(VLOOKUP($A161,'业绩进度排名-中间表'!$A$27:$AJ$973,COLUMN()+1,0),"")</f>
        <v>0.4</v>
      </c>
      <c r="H161" s="275">
        <f ca="1">IFERROR(VLOOKUP($A161,'业绩进度排名-中间表'!$A$27:$AJ$973,COLUMN()+1,0),"")</f>
        <v>0</v>
      </c>
      <c r="I161" s="187">
        <f ca="1">IFERROR(VLOOKUP($A161,'业绩进度排名-中间表'!$A$27:$AJ$973,COLUMN()+1,0),"")</f>
        <v>1</v>
      </c>
      <c r="J161" s="276"/>
      <c r="K161" s="276"/>
      <c r="L161" s="187"/>
      <c r="M161" s="187"/>
      <c r="N161" s="187"/>
      <c r="O161" s="187"/>
      <c r="P161" s="277">
        <f>IFERROR(VLOOKUP($A161,'业绩进度排名-中间表'!$A$27:$AJ$973,COLUMN()+1,0),"")</f>
        <v>0</v>
      </c>
      <c r="Q161" s="277">
        <f>IFERROR(VLOOKUP($A161,'业绩进度排名-中间表'!$A$27:$AJ$973,COLUMN()+1,0),"")</f>
        <v>1645.94</v>
      </c>
      <c r="R161" s="276">
        <f>IFERROR(VLOOKUP($A161,'业绩进度排名-中间表'!$A$27:$AJ$973,COLUMN()+1,0),"")</f>
        <v>0</v>
      </c>
      <c r="S161" s="276">
        <f ca="1">IFERROR(VLOOKUP($A161,'业绩进度排名-中间表'!$A$27:$AJ$973,COLUMN()+1,0),"")</f>
        <v>0</v>
      </c>
      <c r="T161" s="187">
        <f ca="1">IFERROR(VLOOKUP($A161,'业绩进度排名-中间表'!$A$27:$AJ$973,COLUMN()+1,0),"")</f>
        <v>0</v>
      </c>
      <c r="U161" s="187">
        <f ca="1">IFERROR(VLOOKUP($A161,'业绩进度排名-中间表'!$A$27:$AJ$973,COLUMN()+1,0),"")</f>
        <v>0</v>
      </c>
      <c r="V161" s="277">
        <f>IFERROR(VLOOKUP($A161,'业绩进度排名-中间表'!$A$27:$AJ$973,COLUMN()+1,0),"")</f>
        <v>279249.77539665002</v>
      </c>
      <c r="W161" s="277">
        <f>IFERROR(VLOOKUP($A161,'业绩进度排名-中间表'!$A$27:$AJ$973,COLUMN()+1,0),"")</f>
        <v>215110</v>
      </c>
      <c r="X161" s="276">
        <f>IFERROR(VLOOKUP($A161,'业绩进度排名-中间表'!$A$27:$AJ$973,COLUMN()+1,0),"")</f>
        <v>0.77031395887232124</v>
      </c>
    </row>
    <row r="162" spans="1:24">
      <c r="A162" s="278" t="s">
        <v>64</v>
      </c>
      <c r="B162" s="279" t="str">
        <f>IFERROR(VLOOKUP($A162,'业绩进度排名-中间表'!$A$27:$AJ$973,COLUMN()+1,0),"")</f>
        <v>申小娟</v>
      </c>
      <c r="C162" s="279" t="str">
        <f>IFERROR(VLOOKUP($A162,'业绩进度排名-中间表'!$A$27:$AJ$973,COLUMN()+1,0),"")</f>
        <v>黎芮组</v>
      </c>
      <c r="D162" s="279" t="str">
        <f>IFERROR(VLOOKUP($A162,'业绩进度排名-中间表'!$A$27:$AJ$973,COLUMN()+1,0),"")</f>
        <v>黎芮</v>
      </c>
      <c r="E162" s="280">
        <f>IFERROR(VLOOKUP($A162,'业绩进度排名-中间表'!$A$27:$AJ$973,COLUMN()+1,0),"")</f>
        <v>2.5</v>
      </c>
      <c r="F162" s="279">
        <f>IFERROR(VLOOKUP($A162,'业绩进度排名-中间表'!$A$27:$AJ$973,COLUMN()+1,0),"")</f>
        <v>1</v>
      </c>
      <c r="G162" s="281">
        <f>IFERROR(VLOOKUP($A162,'业绩进度排名-中间表'!$A$27:$AJ$973,COLUMN()+1,0),"")</f>
        <v>0.4</v>
      </c>
      <c r="H162" s="280">
        <f ca="1">IFERROR(VLOOKUP($A162,'业绩进度排名-中间表'!$A$27:$AJ$973,COLUMN()+1,0),"")</f>
        <v>1</v>
      </c>
      <c r="I162" s="279">
        <f ca="1">IFERROR(VLOOKUP($A162,'业绩进度排名-中间表'!$A$27:$AJ$973,COLUMN()+1,0),"")</f>
        <v>0</v>
      </c>
      <c r="J162" s="281"/>
      <c r="K162" s="281"/>
      <c r="L162" s="279"/>
      <c r="M162" s="279"/>
      <c r="N162" s="279"/>
      <c r="O162" s="279"/>
      <c r="P162" s="282">
        <f>IFERROR(VLOOKUP($A162,'业绩进度排名-中间表'!$A$27:$AJ$973,COLUMN()+1,0),"")</f>
        <v>0</v>
      </c>
      <c r="Q162" s="282">
        <f>IFERROR(VLOOKUP($A162,'业绩进度排名-中间表'!$A$27:$AJ$973,COLUMN()+1,0),"")</f>
        <v>840</v>
      </c>
      <c r="R162" s="281">
        <f>IFERROR(VLOOKUP($A162,'业绩进度排名-中间表'!$A$27:$AJ$973,COLUMN()+1,0),"")</f>
        <v>0</v>
      </c>
      <c r="S162" s="281">
        <f ca="1">IFERROR(VLOOKUP($A162,'业绩进度排名-中间表'!$A$27:$AJ$973,COLUMN()+1,0),"")</f>
        <v>0</v>
      </c>
      <c r="T162" s="279">
        <f ca="1">IFERROR(VLOOKUP($A162,'业绩进度排名-中间表'!$A$27:$AJ$973,COLUMN()+1,0),"")</f>
        <v>0</v>
      </c>
      <c r="U162" s="279">
        <f ca="1">IFERROR(VLOOKUP($A162,'业绩进度排名-中间表'!$A$27:$AJ$973,COLUMN()+1,0),"")</f>
        <v>0</v>
      </c>
      <c r="V162" s="282">
        <f>IFERROR(VLOOKUP($A162,'业绩进度排名-中间表'!$A$27:$AJ$973,COLUMN()+1,0),"")</f>
        <v>200571.329889624</v>
      </c>
      <c r="W162" s="282">
        <f>IFERROR(VLOOKUP($A162,'业绩进度排名-中间表'!$A$27:$AJ$973,COLUMN()+1,0),"")</f>
        <v>183025</v>
      </c>
      <c r="X162" s="281">
        <f>IFERROR(VLOOKUP($A162,'业绩进度排名-中间表'!$A$27:$AJ$973,COLUMN()+1,0),"")</f>
        <v>0.91251825522979835</v>
      </c>
    </row>
    <row r="163" spans="1:24">
      <c r="A163" s="278" t="s">
        <v>65</v>
      </c>
      <c r="B163" s="187" t="str">
        <f>IFERROR(VLOOKUP($A163,'业绩进度排名-中间表'!$A$27:$AJ$973,COLUMN()+1,0),"")</f>
        <v>申小娟</v>
      </c>
      <c r="C163" s="187" t="str">
        <f>IFERROR(VLOOKUP($A163,'业绩进度排名-中间表'!$A$27:$AJ$973,COLUMN()+1,0),"")</f>
        <v>黎芮组</v>
      </c>
      <c r="D163" s="187" t="str">
        <f>IFERROR(VLOOKUP($A163,'业绩进度排名-中间表'!$A$27:$AJ$973,COLUMN()+1,0),"")</f>
        <v>黄钦</v>
      </c>
      <c r="E163" s="275">
        <f>IFERROR(VLOOKUP($A163,'业绩进度排名-中间表'!$A$27:$AJ$973,COLUMN()+1,0),"")</f>
        <v>2.5</v>
      </c>
      <c r="F163" s="187">
        <f>IFERROR(VLOOKUP($A163,'业绩进度排名-中间表'!$A$27:$AJ$973,COLUMN()+1,0),"")</f>
        <v>1</v>
      </c>
      <c r="G163" s="276">
        <f>IFERROR(VLOOKUP($A163,'业绩进度排名-中间表'!$A$27:$AJ$973,COLUMN()+1,0),"")</f>
        <v>0.4</v>
      </c>
      <c r="H163" s="275">
        <f ca="1">IFERROR(VLOOKUP($A163,'业绩进度排名-中间表'!$A$27:$AJ$973,COLUMN()+1,0),"")</f>
        <v>1</v>
      </c>
      <c r="I163" s="187">
        <f ca="1">IFERROR(VLOOKUP($A163,'业绩进度排名-中间表'!$A$27:$AJ$973,COLUMN()+1,0),"")</f>
        <v>0</v>
      </c>
      <c r="J163" s="276"/>
      <c r="K163" s="276"/>
      <c r="L163" s="187"/>
      <c r="M163" s="187"/>
      <c r="N163" s="187"/>
      <c r="O163" s="187"/>
      <c r="P163" s="277">
        <f>IFERROR(VLOOKUP($A163,'业绩进度排名-中间表'!$A$27:$AJ$973,COLUMN()+1,0),"")</f>
        <v>0</v>
      </c>
      <c r="Q163" s="277">
        <f>IFERROR(VLOOKUP($A163,'业绩进度排名-中间表'!$A$27:$AJ$973,COLUMN()+1,0),"")</f>
        <v>1166</v>
      </c>
      <c r="R163" s="276">
        <f>IFERROR(VLOOKUP($A163,'业绩进度排名-中间表'!$A$27:$AJ$973,COLUMN()+1,0),"")</f>
        <v>0</v>
      </c>
      <c r="S163" s="276">
        <f ca="1">IFERROR(VLOOKUP($A163,'业绩进度排名-中间表'!$A$27:$AJ$973,COLUMN()+1,0),"")</f>
        <v>0</v>
      </c>
      <c r="T163" s="187">
        <f ca="1">IFERROR(VLOOKUP($A163,'业绩进度排名-中间表'!$A$27:$AJ$973,COLUMN()+1,0),"")</f>
        <v>0</v>
      </c>
      <c r="U163" s="187">
        <f ca="1">IFERROR(VLOOKUP($A163,'业绩进度排名-中间表'!$A$27:$AJ$973,COLUMN()+1,0),"")</f>
        <v>0</v>
      </c>
      <c r="V163" s="277">
        <f>IFERROR(VLOOKUP($A163,'业绩进度排名-中间表'!$A$27:$AJ$973,COLUMN()+1,0),"")</f>
        <v>371442.39250933198</v>
      </c>
      <c r="W163" s="277">
        <f>IFERROR(VLOOKUP($A163,'业绩进度排名-中间表'!$A$27:$AJ$973,COLUMN()+1,0),"")</f>
        <v>183824</v>
      </c>
      <c r="X163" s="276">
        <f>IFERROR(VLOOKUP($A163,'业绩进度排名-中间表'!$A$27:$AJ$973,COLUMN()+1,0),"")</f>
        <v>0.49489235398832854</v>
      </c>
    </row>
    <row r="164" spans="1:24">
      <c r="A164" s="278" t="s">
        <v>66</v>
      </c>
      <c r="B164" s="279" t="str">
        <f>IFERROR(VLOOKUP($A164,'业绩进度排名-中间表'!$A$27:$AJ$973,COLUMN()+1,0),"")</f>
        <v>申小娟</v>
      </c>
      <c r="C164" s="279" t="str">
        <f>IFERROR(VLOOKUP($A164,'业绩进度排名-中间表'!$A$27:$AJ$973,COLUMN()+1,0),"")</f>
        <v>甘露组</v>
      </c>
      <c r="D164" s="279" t="str">
        <f>IFERROR(VLOOKUP($A164,'业绩进度排名-中间表'!$A$27:$AJ$973,COLUMN()+1,0),"")</f>
        <v>周捷</v>
      </c>
      <c r="E164" s="280">
        <f>IFERROR(VLOOKUP($A164,'业绩进度排名-中间表'!$A$27:$AJ$973,COLUMN()+1,0),"")</f>
        <v>3.3333333333333299</v>
      </c>
      <c r="F164" s="279">
        <f>IFERROR(VLOOKUP($A164,'业绩进度排名-中间表'!$A$27:$AJ$973,COLUMN()+1,0),"")</f>
        <v>1</v>
      </c>
      <c r="G164" s="281">
        <f>IFERROR(VLOOKUP($A164,'业绩进度排名-中间表'!$A$27:$AJ$973,COLUMN()+1,0),"")</f>
        <v>0.30000000000000032</v>
      </c>
      <c r="H164" s="280">
        <f ca="1">IFERROR(VLOOKUP($A164,'业绩进度排名-中间表'!$A$27:$AJ$973,COLUMN()+1,0),"")</f>
        <v>1</v>
      </c>
      <c r="I164" s="279">
        <f ca="1">IFERROR(VLOOKUP($A164,'业绩进度排名-中间表'!$A$27:$AJ$973,COLUMN()+1,0),"")</f>
        <v>0</v>
      </c>
      <c r="J164" s="281"/>
      <c r="K164" s="281"/>
      <c r="L164" s="279"/>
      <c r="M164" s="279"/>
      <c r="N164" s="279"/>
      <c r="O164" s="279"/>
      <c r="P164" s="282">
        <f>IFERROR(VLOOKUP($A164,'业绩进度排名-中间表'!$A$27:$AJ$973,COLUMN()+1,0),"")</f>
        <v>0</v>
      </c>
      <c r="Q164" s="282">
        <f>IFERROR(VLOOKUP($A164,'业绩进度排名-中间表'!$A$27:$AJ$973,COLUMN()+1,0),"")</f>
        <v>865.2</v>
      </c>
      <c r="R164" s="281">
        <f>IFERROR(VLOOKUP($A164,'业绩进度排名-中间表'!$A$27:$AJ$973,COLUMN()+1,0),"")</f>
        <v>0</v>
      </c>
      <c r="S164" s="281">
        <f ca="1">IFERROR(VLOOKUP($A164,'业绩进度排名-中间表'!$A$27:$AJ$973,COLUMN()+1,0),"")</f>
        <v>0</v>
      </c>
      <c r="T164" s="279">
        <f ca="1">IFERROR(VLOOKUP($A164,'业绩进度排名-中间表'!$A$27:$AJ$973,COLUMN()+1,0),"")</f>
        <v>0</v>
      </c>
      <c r="U164" s="279">
        <f ca="1">IFERROR(VLOOKUP($A164,'业绩进度排名-中间表'!$A$27:$AJ$973,COLUMN()+1,0),"")</f>
        <v>0</v>
      </c>
      <c r="V164" s="282">
        <f>IFERROR(VLOOKUP($A164,'业绩进度排名-中间表'!$A$27:$AJ$973,COLUMN()+1,0),"")</f>
        <v>272756.91442026</v>
      </c>
      <c r="W164" s="282">
        <f>IFERROR(VLOOKUP($A164,'业绩进度排名-中间表'!$A$27:$AJ$973,COLUMN()+1,0),"")</f>
        <v>257103</v>
      </c>
      <c r="X164" s="281">
        <f>IFERROR(VLOOKUP($A164,'业绩进度排名-中间表'!$A$27:$AJ$973,COLUMN()+1,0),"")</f>
        <v>0.94260855145127254</v>
      </c>
    </row>
    <row r="165" spans="1:24">
      <c r="A165" s="278" t="s">
        <v>67</v>
      </c>
      <c r="B165" s="187" t="str">
        <f>IFERROR(VLOOKUP($A165,'业绩进度排名-中间表'!$A$27:$AJ$973,COLUMN()+1,0),"")</f>
        <v>申小娟</v>
      </c>
      <c r="C165" s="187" t="str">
        <f>IFERROR(VLOOKUP($A165,'业绩进度排名-中间表'!$A$27:$AJ$973,COLUMN()+1,0),"")</f>
        <v>甘露组</v>
      </c>
      <c r="D165" s="187" t="str">
        <f>IFERROR(VLOOKUP($A165,'业绩进度排名-中间表'!$A$27:$AJ$973,COLUMN()+1,0),"")</f>
        <v>张祥谱</v>
      </c>
      <c r="E165" s="275">
        <f>IFERROR(VLOOKUP($A165,'业绩进度排名-中间表'!$A$27:$AJ$973,COLUMN()+1,0),"")</f>
        <v>3.3333333333333299</v>
      </c>
      <c r="F165" s="187">
        <f>IFERROR(VLOOKUP($A165,'业绩进度排名-中间表'!$A$27:$AJ$973,COLUMN()+1,0),"")</f>
        <v>1</v>
      </c>
      <c r="G165" s="276">
        <f>IFERROR(VLOOKUP($A165,'业绩进度排名-中间表'!$A$27:$AJ$973,COLUMN()+1,0),"")</f>
        <v>0.30000000000000032</v>
      </c>
      <c r="H165" s="275">
        <f ca="1">IFERROR(VLOOKUP($A165,'业绩进度排名-中间表'!$A$27:$AJ$973,COLUMN()+1,0),"")</f>
        <v>1</v>
      </c>
      <c r="I165" s="187">
        <f ca="1">IFERROR(VLOOKUP($A165,'业绩进度排名-中间表'!$A$27:$AJ$973,COLUMN()+1,0),"")</f>
        <v>0</v>
      </c>
      <c r="J165" s="276"/>
      <c r="K165" s="276"/>
      <c r="L165" s="187"/>
      <c r="M165" s="187"/>
      <c r="N165" s="187"/>
      <c r="O165" s="187"/>
      <c r="P165" s="277">
        <f>IFERROR(VLOOKUP($A165,'业绩进度排名-中间表'!$A$27:$AJ$973,COLUMN()+1,0),"")</f>
        <v>0</v>
      </c>
      <c r="Q165" s="277">
        <f>IFERROR(VLOOKUP($A165,'业绩进度排名-中间表'!$A$27:$AJ$973,COLUMN()+1,0),"")</f>
        <v>854.495634</v>
      </c>
      <c r="R165" s="276">
        <f>IFERROR(VLOOKUP($A165,'业绩进度排名-中间表'!$A$27:$AJ$973,COLUMN()+1,0),"")</f>
        <v>0</v>
      </c>
      <c r="S165" s="276">
        <f ca="1">IFERROR(VLOOKUP($A165,'业绩进度排名-中间表'!$A$27:$AJ$973,COLUMN()+1,0),"")</f>
        <v>0</v>
      </c>
      <c r="T165" s="187">
        <f ca="1">IFERROR(VLOOKUP($A165,'业绩进度排名-中间表'!$A$27:$AJ$973,COLUMN()+1,0),"")</f>
        <v>0</v>
      </c>
      <c r="U165" s="187">
        <f ca="1">IFERROR(VLOOKUP($A165,'业绩进度排名-中间表'!$A$27:$AJ$973,COLUMN()+1,0),"")</f>
        <v>0</v>
      </c>
      <c r="V165" s="277">
        <f>IFERROR(VLOOKUP($A165,'业绩进度排名-中间表'!$A$27:$AJ$973,COLUMN()+1,0),"")</f>
        <v>207767.35029912199</v>
      </c>
      <c r="W165" s="277">
        <f>IFERROR(VLOOKUP($A165,'业绩进度排名-中间表'!$A$27:$AJ$973,COLUMN()+1,0),"")</f>
        <v>209920</v>
      </c>
      <c r="X165" s="276">
        <f>IFERROR(VLOOKUP($A165,'业绩进度排名-中间表'!$A$27:$AJ$973,COLUMN()+1,0),"")</f>
        <v>1.0103608661215482</v>
      </c>
    </row>
    <row r="166" spans="1:24">
      <c r="A166" s="278" t="s">
        <v>68</v>
      </c>
      <c r="B166" s="279" t="str">
        <f>IFERROR(VLOOKUP($A166,'业绩进度排名-中间表'!$A$27:$AJ$973,COLUMN()+1,0),"")</f>
        <v>申小娟</v>
      </c>
      <c r="C166" s="279" t="str">
        <f>IFERROR(VLOOKUP($A166,'业绩进度排名-中间表'!$A$27:$AJ$973,COLUMN()+1,0),"")</f>
        <v>黎芮组</v>
      </c>
      <c r="D166" s="279" t="str">
        <f>IFERROR(VLOOKUP($A166,'业绩进度排名-中间表'!$A$27:$AJ$973,COLUMN()+1,0),"")</f>
        <v>刘杰</v>
      </c>
      <c r="E166" s="280">
        <f>IFERROR(VLOOKUP($A166,'业绩进度排名-中间表'!$A$27:$AJ$973,COLUMN()+1,0),"")</f>
        <v>3.3333333333333299</v>
      </c>
      <c r="F166" s="279">
        <f>IFERROR(VLOOKUP($A166,'业绩进度排名-中间表'!$A$27:$AJ$973,COLUMN()+1,0),"")</f>
        <v>1</v>
      </c>
      <c r="G166" s="281">
        <f>IFERROR(VLOOKUP($A166,'业绩进度排名-中间表'!$A$27:$AJ$973,COLUMN()+1,0),"")</f>
        <v>0.30000000000000032</v>
      </c>
      <c r="H166" s="280">
        <f ca="1">IFERROR(VLOOKUP($A166,'业绩进度排名-中间表'!$A$27:$AJ$973,COLUMN()+1,0),"")</f>
        <v>0</v>
      </c>
      <c r="I166" s="279">
        <f ca="1">IFERROR(VLOOKUP($A166,'业绩进度排名-中间表'!$A$27:$AJ$973,COLUMN()+1,0),"")</f>
        <v>1</v>
      </c>
      <c r="J166" s="281"/>
      <c r="K166" s="281"/>
      <c r="L166" s="279"/>
      <c r="M166" s="279"/>
      <c r="N166" s="279"/>
      <c r="O166" s="279"/>
      <c r="P166" s="282">
        <f>IFERROR(VLOOKUP($A166,'业绩进度排名-中间表'!$A$27:$AJ$973,COLUMN()+1,0),"")</f>
        <v>0</v>
      </c>
      <c r="Q166" s="282">
        <f>IFERROR(VLOOKUP($A166,'业绩进度排名-中间表'!$A$27:$AJ$973,COLUMN()+1,0),"")</f>
        <v>1598</v>
      </c>
      <c r="R166" s="281">
        <f>IFERROR(VLOOKUP($A166,'业绩进度排名-中间表'!$A$27:$AJ$973,COLUMN()+1,0),"")</f>
        <v>0</v>
      </c>
      <c r="S166" s="281">
        <f ca="1">IFERROR(VLOOKUP($A166,'业绩进度排名-中间表'!$A$27:$AJ$973,COLUMN()+1,0),"")</f>
        <v>0</v>
      </c>
      <c r="T166" s="279">
        <f ca="1">IFERROR(VLOOKUP($A166,'业绩进度排名-中间表'!$A$27:$AJ$973,COLUMN()+1,0),"")</f>
        <v>0</v>
      </c>
      <c r="U166" s="279">
        <f ca="1">IFERROR(VLOOKUP($A166,'业绩进度排名-中间表'!$A$27:$AJ$973,COLUMN()+1,0),"")</f>
        <v>0</v>
      </c>
      <c r="V166" s="282">
        <f>IFERROR(VLOOKUP($A166,'业绩进度排名-中间表'!$A$27:$AJ$973,COLUMN()+1,0),"")</f>
        <v>358779.14936418302</v>
      </c>
      <c r="W166" s="282">
        <f>IFERROR(VLOOKUP($A166,'业绩进度排名-中间表'!$A$27:$AJ$973,COLUMN()+1,0),"")</f>
        <v>276431</v>
      </c>
      <c r="X166" s="281">
        <f>IFERROR(VLOOKUP($A166,'业绩进度排名-中间表'!$A$27:$AJ$973,COLUMN()+1,0),"")</f>
        <v>0.77047676959456035</v>
      </c>
    </row>
    <row r="167" spans="1:24">
      <c r="A167" s="278" t="s">
        <v>69</v>
      </c>
      <c r="B167" s="187" t="str">
        <f>IFERROR(VLOOKUP($A167,'业绩进度排名-中间表'!$A$27:$AJ$973,COLUMN()+1,0),"")</f>
        <v>申小娟</v>
      </c>
      <c r="C167" s="187" t="str">
        <f>IFERROR(VLOOKUP($A167,'业绩进度排名-中间表'!$A$27:$AJ$973,COLUMN()+1,0),"")</f>
        <v>甘露组</v>
      </c>
      <c r="D167" s="187" t="str">
        <f>IFERROR(VLOOKUP($A167,'业绩进度排名-中间表'!$A$27:$AJ$973,COLUMN()+1,0),"")</f>
        <v>吴孟霖</v>
      </c>
      <c r="E167" s="275">
        <f>IFERROR(VLOOKUP($A167,'业绩进度排名-中间表'!$A$27:$AJ$973,COLUMN()+1,0),"")</f>
        <v>0.83333333333333304</v>
      </c>
      <c r="F167" s="187">
        <f>IFERROR(VLOOKUP($A167,'业绩进度排名-中间表'!$A$27:$AJ$973,COLUMN()+1,0),"")</f>
        <v>0</v>
      </c>
      <c r="G167" s="276">
        <f>IFERROR(VLOOKUP($A167,'业绩进度排名-中间表'!$A$27:$AJ$973,COLUMN()+1,0),"")</f>
        <v>0</v>
      </c>
      <c r="H167" s="275">
        <f>IFERROR(VLOOKUP($A167,'业绩进度排名-中间表'!$A$27:$AJ$973,COLUMN()+1,0),"")</f>
        <v>0</v>
      </c>
      <c r="I167" s="187">
        <f>IFERROR(VLOOKUP($A167,'业绩进度排名-中间表'!$A$27:$AJ$973,COLUMN()+1,0),"")</f>
        <v>0</v>
      </c>
      <c r="J167" s="187"/>
      <c r="K167" s="187"/>
      <c r="L167" s="187"/>
      <c r="M167" s="187"/>
      <c r="N167" s="187"/>
      <c r="O167" s="187"/>
      <c r="P167" s="277">
        <f>IFERROR(VLOOKUP($A167,'业绩进度排名-中间表'!$A$27:$AJ$973,COLUMN()+1,0),"")</f>
        <v>0</v>
      </c>
      <c r="Q167" s="277">
        <f>IFERROR(VLOOKUP($A167,'业绩进度排名-中间表'!$A$27:$AJ$973,COLUMN()+1,0),"")</f>
        <v>0</v>
      </c>
      <c r="R167" s="276">
        <f>IFERROR(VLOOKUP($A167,'业绩进度排名-中间表'!$A$27:$AJ$973,COLUMN()+1,0),"")</f>
        <v>0</v>
      </c>
      <c r="S167" s="276">
        <f ca="1">IFERROR(VLOOKUP($A167,'业绩进度排名-中间表'!$A$27:$AJ$973,COLUMN()+1,0),"")</f>
        <v>0</v>
      </c>
      <c r="T167" s="187">
        <f ca="1">IFERROR(VLOOKUP($A167,'业绩进度排名-中间表'!$A$27:$AJ$973,COLUMN()+1,0),"")</f>
        <v>0</v>
      </c>
      <c r="U167" s="187">
        <f ca="1">IFERROR(VLOOKUP($A167,'业绩进度排名-中间表'!$A$27:$AJ$973,COLUMN()+1,0),"")</f>
        <v>0</v>
      </c>
      <c r="V167" s="277">
        <f>IFERROR(VLOOKUP($A167,'业绩进度排名-中间表'!$A$27:$AJ$973,COLUMN()+1,0),"")</f>
        <v>120778.001366089</v>
      </c>
      <c r="W167" s="277">
        <f>IFERROR(VLOOKUP($A167,'业绩进度排名-中间表'!$A$27:$AJ$973,COLUMN()+1,0),"")</f>
        <v>143795</v>
      </c>
      <c r="X167" s="276">
        <f>IFERROR(VLOOKUP($A167,'业绩进度排名-中间表'!$A$27:$AJ$973,COLUMN()+1,0),"")</f>
        <v>1.1905727729683522</v>
      </c>
    </row>
    <row r="168" spans="1:24">
      <c r="A168" s="278" t="s">
        <v>70</v>
      </c>
      <c r="B168" s="279" t="str">
        <f>IFERROR(VLOOKUP($A168,'业绩进度排名-中间表'!$A$27:$AJ$973,COLUMN()+1,0),"")</f>
        <v>申小娟</v>
      </c>
      <c r="C168" s="279" t="str">
        <f>IFERROR(VLOOKUP($A168,'业绩进度排名-中间表'!$A$27:$AJ$973,COLUMN()+1,0),"")</f>
        <v>黎芮组</v>
      </c>
      <c r="D168" s="279" t="str">
        <f>IFERROR(VLOOKUP($A168,'业绩进度排名-中间表'!$A$27:$AJ$973,COLUMN()+1,0),"")</f>
        <v>吕行</v>
      </c>
      <c r="E168" s="280">
        <f>IFERROR(VLOOKUP($A168,'业绩进度排名-中间表'!$A$27:$AJ$973,COLUMN()+1,0),"")</f>
        <v>2.5</v>
      </c>
      <c r="F168" s="279">
        <f>IFERROR(VLOOKUP($A168,'业绩进度排名-中间表'!$A$27:$AJ$973,COLUMN()+1,0),"")</f>
        <v>0</v>
      </c>
      <c r="G168" s="281">
        <f>IFERROR(VLOOKUP($A168,'业绩进度排名-中间表'!$A$27:$AJ$973,COLUMN()+1,0),"")</f>
        <v>0</v>
      </c>
      <c r="H168" s="280">
        <f>IFERROR(VLOOKUP($A168,'业绩进度排名-中间表'!$A$27:$AJ$973,COLUMN()+1,0),"")</f>
        <v>0</v>
      </c>
      <c r="I168" s="279">
        <f>IFERROR(VLOOKUP($A168,'业绩进度排名-中间表'!$A$27:$AJ$973,COLUMN()+1,0),"")</f>
        <v>0</v>
      </c>
      <c r="J168" s="279"/>
      <c r="K168" s="279"/>
      <c r="L168" s="279"/>
      <c r="M168" s="279"/>
      <c r="N168" s="279"/>
      <c r="O168" s="279"/>
      <c r="P168" s="282">
        <f>IFERROR(VLOOKUP($A168,'业绩进度排名-中间表'!$A$27:$AJ$973,COLUMN()+1,0),"")</f>
        <v>0</v>
      </c>
      <c r="Q168" s="282">
        <f>IFERROR(VLOOKUP($A168,'业绩进度排名-中间表'!$A$27:$AJ$973,COLUMN()+1,0),"")</f>
        <v>0</v>
      </c>
      <c r="R168" s="281">
        <f>IFERROR(VLOOKUP($A168,'业绩进度排名-中间表'!$A$27:$AJ$973,COLUMN()+1,0),"")</f>
        <v>0</v>
      </c>
      <c r="S168" s="281">
        <f ca="1">IFERROR(VLOOKUP($A168,'业绩进度排名-中间表'!$A$27:$AJ$973,COLUMN()+1,0),"")</f>
        <v>0</v>
      </c>
      <c r="T168" s="279">
        <f ca="1">IFERROR(VLOOKUP($A168,'业绩进度排名-中间表'!$A$27:$AJ$973,COLUMN()+1,0),"")</f>
        <v>0</v>
      </c>
      <c r="U168" s="279">
        <f ca="1">IFERROR(VLOOKUP($A168,'业绩进度排名-中间表'!$A$27:$AJ$973,COLUMN()+1,0),"")</f>
        <v>0</v>
      </c>
      <c r="V168" s="282">
        <f>IFERROR(VLOOKUP($A168,'业绩进度排名-中间表'!$A$27:$AJ$973,COLUMN()+1,0),"")</f>
        <v>256506.843569324</v>
      </c>
      <c r="W168" s="282">
        <f>IFERROR(VLOOKUP($A168,'业绩进度排名-中间表'!$A$27:$AJ$973,COLUMN()+1,0),"")</f>
        <v>72124</v>
      </c>
      <c r="X168" s="281">
        <f>IFERROR(VLOOKUP($A168,'业绩进度排名-中间表'!$A$27:$AJ$973,COLUMN()+1,0),"")</f>
        <v>0.28117768320090702</v>
      </c>
    </row>
    <row r="169" spans="1:24">
      <c r="A169" s="278" t="s">
        <v>71</v>
      </c>
      <c r="B169" s="187" t="str">
        <f>IFERROR(VLOOKUP($A169,'业绩进度排名-中间表'!$A$27:$AJ$973,COLUMN()+1,0),"")</f>
        <v>申小娟</v>
      </c>
      <c r="C169" s="187" t="str">
        <f>IFERROR(VLOOKUP($A169,'业绩进度排名-中间表'!$A$27:$AJ$973,COLUMN()+1,0),"")</f>
        <v>黎芮组</v>
      </c>
      <c r="D169" s="187" t="str">
        <f>IFERROR(VLOOKUP($A169,'业绩进度排名-中间表'!$A$27:$AJ$973,COLUMN()+1,0),"")</f>
        <v>高文琪</v>
      </c>
      <c r="E169" s="275">
        <f>IFERROR(VLOOKUP($A169,'业绩进度排名-中间表'!$A$27:$AJ$973,COLUMN()+1,0),"")</f>
        <v>2.5</v>
      </c>
      <c r="F169" s="187">
        <f>IFERROR(VLOOKUP($A169,'业绩进度排名-中间表'!$A$27:$AJ$973,COLUMN()+1,0),"")</f>
        <v>0</v>
      </c>
      <c r="G169" s="276">
        <f>IFERROR(VLOOKUP($A169,'业绩进度排名-中间表'!$A$27:$AJ$973,COLUMN()+1,0),"")</f>
        <v>0</v>
      </c>
      <c r="H169" s="275">
        <f>IFERROR(VLOOKUP($A169,'业绩进度排名-中间表'!$A$27:$AJ$973,COLUMN()+1,0),"")</f>
        <v>0</v>
      </c>
      <c r="I169" s="187">
        <f>IFERROR(VLOOKUP($A169,'业绩进度排名-中间表'!$A$27:$AJ$973,COLUMN()+1,0),"")</f>
        <v>0</v>
      </c>
      <c r="J169" s="187"/>
      <c r="K169" s="187"/>
      <c r="L169" s="187"/>
      <c r="M169" s="187"/>
      <c r="N169" s="187"/>
      <c r="O169" s="187"/>
      <c r="P169" s="277">
        <f>IFERROR(VLOOKUP($A169,'业绩进度排名-中间表'!$A$27:$AJ$973,COLUMN()+1,0),"")</f>
        <v>0</v>
      </c>
      <c r="Q169" s="277">
        <f>IFERROR(VLOOKUP($A169,'业绩进度排名-中间表'!$A$27:$AJ$973,COLUMN()+1,0),"")</f>
        <v>0</v>
      </c>
      <c r="R169" s="276">
        <f>IFERROR(VLOOKUP($A169,'业绩进度排名-中间表'!$A$27:$AJ$973,COLUMN()+1,0),"")</f>
        <v>0</v>
      </c>
      <c r="S169" s="276">
        <f ca="1">IFERROR(VLOOKUP($A169,'业绩进度排名-中间表'!$A$27:$AJ$973,COLUMN()+1,0),"")</f>
        <v>0</v>
      </c>
      <c r="T169" s="187">
        <f ca="1">IFERROR(VLOOKUP($A169,'业绩进度排名-中间表'!$A$27:$AJ$973,COLUMN()+1,0),"")</f>
        <v>0</v>
      </c>
      <c r="U169" s="187">
        <f ca="1">IFERROR(VLOOKUP($A169,'业绩进度排名-中间表'!$A$27:$AJ$973,COLUMN()+1,0),"")</f>
        <v>0</v>
      </c>
      <c r="V169" s="277">
        <f>IFERROR(VLOOKUP($A169,'业绩进度排名-中间表'!$A$27:$AJ$973,COLUMN()+1,0),"")</f>
        <v>308281.799959292</v>
      </c>
      <c r="W169" s="277">
        <f>IFERROR(VLOOKUP($A169,'业绩进度排名-中间表'!$A$27:$AJ$973,COLUMN()+1,0),"")</f>
        <v>250496</v>
      </c>
      <c r="X169" s="276">
        <f>IFERROR(VLOOKUP($A169,'业绩进度排名-中间表'!$A$27:$AJ$973,COLUMN()+1,0),"")</f>
        <v>0.81255526610094242</v>
      </c>
    </row>
    <row r="170" spans="1:24">
      <c r="A170" s="278" t="s">
        <v>72</v>
      </c>
      <c r="B170" s="279" t="str">
        <f>IFERROR(VLOOKUP($A170,'业绩进度排名-中间表'!$A$27:$AJ$973,COLUMN()+1,0),"")</f>
        <v>王园园</v>
      </c>
      <c r="C170" s="279" t="str">
        <f>IFERROR(VLOOKUP($A170,'业绩进度排名-中间表'!$A$27:$AJ$973,COLUMN()+1,0),"")</f>
        <v>王园园组</v>
      </c>
      <c r="D170" s="279" t="str">
        <f>IFERROR(VLOOKUP($A170,'业绩进度排名-中间表'!$A$27:$AJ$973,COLUMN()+1,0),"")</f>
        <v>祝勋</v>
      </c>
      <c r="E170" s="280">
        <f>IFERROR(VLOOKUP($A170,'业绩进度排名-中间表'!$A$27:$AJ$973,COLUMN()+1,0),"")</f>
        <v>10.936971473672299</v>
      </c>
      <c r="F170" s="279">
        <f>IFERROR(VLOOKUP($A170,'业绩进度排名-中间表'!$A$27:$AJ$973,COLUMN()+1,0),"")</f>
        <v>16</v>
      </c>
      <c r="G170" s="281">
        <f>IFERROR(VLOOKUP($A170,'业绩进度排名-中间表'!$A$27:$AJ$973,COLUMN()+1,0),"")</f>
        <v>1.462927835051552</v>
      </c>
      <c r="H170" s="280">
        <f ca="1">IFERROR(VLOOKUP($A170,'业绩进度排名-中间表'!$A$27:$AJ$973,COLUMN()+1,0),"")</f>
        <v>7</v>
      </c>
      <c r="I170" s="279">
        <f ca="1">IFERROR(VLOOKUP($A170,'业绩进度排名-中间表'!$A$27:$AJ$973,COLUMN()+1,0),"")</f>
        <v>9</v>
      </c>
      <c r="J170" s="279"/>
      <c r="K170" s="279"/>
      <c r="L170" s="279"/>
      <c r="M170" s="279"/>
      <c r="N170" s="279"/>
      <c r="O170" s="279"/>
      <c r="P170" s="282">
        <f>IFERROR(VLOOKUP($A170,'业绩进度排名-中间表'!$A$27:$AJ$973,COLUMN()+1,0),"")</f>
        <v>7535.5733453602297</v>
      </c>
      <c r="Q170" s="282">
        <f>IFERROR(VLOOKUP($A170,'业绩进度排名-中间表'!$A$27:$AJ$973,COLUMN()+1,0),"")</f>
        <v>14238.522733999998</v>
      </c>
      <c r="R170" s="281">
        <f>IFERROR(VLOOKUP($A170,'业绩进度排名-中间表'!$A$27:$AJ$973,COLUMN()+1,0),"")</f>
        <v>1.8895075505789987</v>
      </c>
      <c r="S170" s="281">
        <f ca="1">IFERROR(VLOOKUP($A170,'业绩进度排名-中间表'!$A$27:$AJ$973,COLUMN()+1,0),"")</f>
        <v>0</v>
      </c>
      <c r="T170" s="279">
        <f ca="1">IFERROR(VLOOKUP($A170,'业绩进度排名-中间表'!$A$27:$AJ$973,COLUMN()+1,0),"")</f>
        <v>0</v>
      </c>
      <c r="U170" s="279">
        <f ca="1">IFERROR(VLOOKUP($A170,'业绩进度排名-中间表'!$A$27:$AJ$973,COLUMN()+1,0),"")</f>
        <v>0</v>
      </c>
      <c r="V170" s="282">
        <f>IFERROR(VLOOKUP($A170,'业绩进度排名-中间表'!$A$27:$AJ$973,COLUMN()+1,0),"")</f>
        <v>243352.073060511</v>
      </c>
      <c r="W170" s="282">
        <f>IFERROR(VLOOKUP($A170,'业绩进度排名-中间表'!$A$27:$AJ$973,COLUMN()+1,0),"")</f>
        <v>270532</v>
      </c>
      <c r="X170" s="281">
        <f>IFERROR(VLOOKUP($A170,'业绩进度排名-中间表'!$A$27:$AJ$973,COLUMN()+1,0),"")</f>
        <v>1.1116897283744549</v>
      </c>
    </row>
    <row r="171" spans="1:24">
      <c r="A171" s="278" t="s">
        <v>73</v>
      </c>
      <c r="B171" s="187" t="str">
        <f>IFERROR(VLOOKUP($A171,'业绩进度排名-中间表'!$A$27:$AJ$973,COLUMN()+1,0),"")</f>
        <v>徐志强</v>
      </c>
      <c r="C171" s="187" t="str">
        <f>IFERROR(VLOOKUP($A171,'业绩进度排名-中间表'!$A$27:$AJ$973,COLUMN()+1,0),"")</f>
        <v>ES团队</v>
      </c>
      <c r="D171" s="187" t="str">
        <f>IFERROR(VLOOKUP($A171,'业绩进度排名-中间表'!$A$27:$AJ$973,COLUMN()+1,0),"")</f>
        <v>姚海英</v>
      </c>
      <c r="E171" s="275">
        <f>IFERROR(VLOOKUP($A171,'业绩进度排名-中间表'!$A$27:$AJ$973,COLUMN()+1,0),"")</f>
        <v>10.936971473672299</v>
      </c>
      <c r="F171" s="187">
        <f>IFERROR(VLOOKUP($A171,'业绩进度排名-中间表'!$A$27:$AJ$973,COLUMN()+1,0),"")</f>
        <v>15</v>
      </c>
      <c r="G171" s="276">
        <f>IFERROR(VLOOKUP($A171,'业绩进度排名-中间表'!$A$27:$AJ$973,COLUMN()+1,0),"")</f>
        <v>1.37149484536083</v>
      </c>
      <c r="H171" s="275">
        <f ca="1">IFERROR(VLOOKUP($A171,'业绩进度排名-中间表'!$A$27:$AJ$973,COLUMN()+1,0),"")</f>
        <v>8</v>
      </c>
      <c r="I171" s="187">
        <f ca="1">IFERROR(VLOOKUP($A171,'业绩进度排名-中间表'!$A$27:$AJ$973,COLUMN()+1,0),"")</f>
        <v>7</v>
      </c>
      <c r="J171" s="187"/>
      <c r="K171" s="187"/>
      <c r="L171" s="187"/>
      <c r="M171" s="187"/>
      <c r="N171" s="187"/>
      <c r="O171" s="187"/>
      <c r="P171" s="277">
        <f>IFERROR(VLOOKUP($A171,'业绩进度排名-中间表'!$A$27:$AJ$973,COLUMN()+1,0),"")</f>
        <v>7535.5733453602297</v>
      </c>
      <c r="Q171" s="277">
        <f>IFERROR(VLOOKUP($A171,'业绩进度排名-中间表'!$A$27:$AJ$973,COLUMN()+1,0),"")</f>
        <v>12618.258710000002</v>
      </c>
      <c r="R171" s="276">
        <f>IFERROR(VLOOKUP($A171,'业绩进度排名-中间表'!$A$27:$AJ$973,COLUMN()+1,0),"")</f>
        <v>1.6744921894721203</v>
      </c>
      <c r="S171" s="276">
        <f ca="1">IFERROR(VLOOKUP($A171,'业绩进度排名-中间表'!$A$27:$AJ$973,COLUMN()+1,0),"")</f>
        <v>0</v>
      </c>
      <c r="T171" s="187">
        <f ca="1">IFERROR(VLOOKUP($A171,'业绩进度排名-中间表'!$A$27:$AJ$973,COLUMN()+1,0),"")</f>
        <v>0</v>
      </c>
      <c r="U171" s="187">
        <f ca="1">IFERROR(VLOOKUP($A171,'业绩进度排名-中间表'!$A$27:$AJ$973,COLUMN()+1,0),"")</f>
        <v>0</v>
      </c>
      <c r="V171" s="277">
        <f>IFERROR(VLOOKUP($A171,'业绩进度排名-中间表'!$A$27:$AJ$973,COLUMN()+1,0),"")</f>
        <v>169338.467337043</v>
      </c>
      <c r="W171" s="277">
        <f>IFERROR(VLOOKUP($A171,'业绩进度排名-中间表'!$A$27:$AJ$973,COLUMN()+1,0),"")</f>
        <v>111564</v>
      </c>
      <c r="X171" s="276">
        <f>IFERROR(VLOOKUP($A171,'业绩进度排名-中间表'!$A$27:$AJ$973,COLUMN()+1,0),"")</f>
        <v>0.65882254489730607</v>
      </c>
    </row>
    <row r="172" spans="1:24">
      <c r="A172" s="278" t="s">
        <v>74</v>
      </c>
      <c r="B172" s="279" t="str">
        <f>IFERROR(VLOOKUP($A172,'业绩进度排名-中间表'!$A$27:$AJ$973,COLUMN()+1,0),"")</f>
        <v>王园园</v>
      </c>
      <c r="C172" s="279" t="str">
        <f>IFERROR(VLOOKUP($A172,'业绩进度排名-中间表'!$A$27:$AJ$973,COLUMN()+1,0),"")</f>
        <v>王园园组</v>
      </c>
      <c r="D172" s="279" t="str">
        <f>IFERROR(VLOOKUP($A172,'业绩进度排名-中间表'!$A$27:$AJ$973,COLUMN()+1,0),"")</f>
        <v>陈婉晶</v>
      </c>
      <c r="E172" s="280">
        <f>IFERROR(VLOOKUP($A172,'业绩进度排名-中间表'!$A$27:$AJ$973,COLUMN()+1,0),"")</f>
        <v>9.0502499342278195</v>
      </c>
      <c r="F172" s="279">
        <f>IFERROR(VLOOKUP($A172,'业绩进度排名-中间表'!$A$27:$AJ$973,COLUMN()+1,0),"")</f>
        <v>13</v>
      </c>
      <c r="G172" s="281">
        <f>IFERROR(VLOOKUP($A172,'业绩进度排名-中间表'!$A$27:$AJ$973,COLUMN()+1,0),"")</f>
        <v>1.4364244186046535</v>
      </c>
      <c r="H172" s="280">
        <f ca="1">IFERROR(VLOOKUP($A172,'业绩进度排名-中间表'!$A$27:$AJ$973,COLUMN()+1,0),"")</f>
        <v>5</v>
      </c>
      <c r="I172" s="279">
        <f ca="1">IFERROR(VLOOKUP($A172,'业绩进度排名-中间表'!$A$27:$AJ$973,COLUMN()+1,0),"")</f>
        <v>8</v>
      </c>
      <c r="J172" s="279"/>
      <c r="K172" s="279"/>
      <c r="L172" s="279"/>
      <c r="M172" s="279"/>
      <c r="N172" s="279"/>
      <c r="O172" s="279"/>
      <c r="P172" s="282">
        <f>IFERROR(VLOOKUP($A172,'业绩进度排名-中间表'!$A$27:$AJ$973,COLUMN()+1,0),"")</f>
        <v>6235.6222046829698</v>
      </c>
      <c r="Q172" s="282">
        <f>IFERROR(VLOOKUP($A172,'业绩进度排名-中间表'!$A$27:$AJ$973,COLUMN()+1,0),"")</f>
        <v>13060.826080999999</v>
      </c>
      <c r="R172" s="281">
        <f>IFERROR(VLOOKUP($A172,'业绩进度排名-中间表'!$A$27:$AJ$973,COLUMN()+1,0),"")</f>
        <v>2.094550576074234</v>
      </c>
      <c r="S172" s="281">
        <f ca="1">IFERROR(VLOOKUP($A172,'业绩进度排名-中间表'!$A$27:$AJ$973,COLUMN()+1,0),"")</f>
        <v>0</v>
      </c>
      <c r="T172" s="279">
        <f ca="1">IFERROR(VLOOKUP($A172,'业绩进度排名-中间表'!$A$27:$AJ$973,COLUMN()+1,0),"")</f>
        <v>0</v>
      </c>
      <c r="U172" s="279">
        <f ca="1">IFERROR(VLOOKUP($A172,'业绩进度排名-中间表'!$A$27:$AJ$973,COLUMN()+1,0),"")</f>
        <v>0</v>
      </c>
      <c r="V172" s="282">
        <f>IFERROR(VLOOKUP($A172,'业绩进度排名-中间表'!$A$27:$AJ$973,COLUMN()+1,0),"")</f>
        <v>232852.10246801699</v>
      </c>
      <c r="W172" s="282">
        <f>IFERROR(VLOOKUP($A172,'业绩进度排名-中间表'!$A$27:$AJ$973,COLUMN()+1,0),"")</f>
        <v>228015</v>
      </c>
      <c r="X172" s="281">
        <f>IFERROR(VLOOKUP($A172,'业绩进度排名-中间表'!$A$27:$AJ$973,COLUMN()+1,0),"")</f>
        <v>0.97922671766005898</v>
      </c>
    </row>
    <row r="173" spans="1:24">
      <c r="A173" s="278" t="s">
        <v>75</v>
      </c>
      <c r="B173" s="187" t="str">
        <f>IFERROR(VLOOKUP($A173,'业绩进度排名-中间表'!$A$27:$AJ$973,COLUMN()+1,0),"")</f>
        <v>王园园</v>
      </c>
      <c r="C173" s="187" t="str">
        <f>IFERROR(VLOOKUP($A173,'业绩进度排名-中间表'!$A$27:$AJ$973,COLUMN()+1,0),"")</f>
        <v>王园园组</v>
      </c>
      <c r="D173" s="187" t="str">
        <f>IFERROR(VLOOKUP($A173,'业绩进度排名-中间表'!$A$27:$AJ$973,COLUMN()+1,0),"")</f>
        <v>古东蓉</v>
      </c>
      <c r="E173" s="275">
        <f>IFERROR(VLOOKUP($A173,'业绩进度排名-中间表'!$A$27:$AJ$973,COLUMN()+1,0),"")</f>
        <v>10.936971473672299</v>
      </c>
      <c r="F173" s="187">
        <f>IFERROR(VLOOKUP($A173,'业绩进度排名-中间表'!$A$27:$AJ$973,COLUMN()+1,0),"")</f>
        <v>13</v>
      </c>
      <c r="G173" s="276">
        <f>IFERROR(VLOOKUP($A173,'业绩进度排名-中间表'!$A$27:$AJ$973,COLUMN()+1,0),"")</f>
        <v>1.188628865979386</v>
      </c>
      <c r="H173" s="275">
        <f ca="1">IFERROR(VLOOKUP($A173,'业绩进度排名-中间表'!$A$27:$AJ$973,COLUMN()+1,0),"")</f>
        <v>8</v>
      </c>
      <c r="I173" s="187">
        <f ca="1">IFERROR(VLOOKUP($A173,'业绩进度排名-中间表'!$A$27:$AJ$973,COLUMN()+1,0),"")</f>
        <v>5</v>
      </c>
      <c r="J173" s="187"/>
      <c r="K173" s="187"/>
      <c r="L173" s="187"/>
      <c r="M173" s="187"/>
      <c r="N173" s="187"/>
      <c r="O173" s="187"/>
      <c r="P173" s="277">
        <f>IFERROR(VLOOKUP($A173,'业绩进度排名-中间表'!$A$27:$AJ$973,COLUMN()+1,0),"")</f>
        <v>7535.5733453602297</v>
      </c>
      <c r="Q173" s="277">
        <f>IFERROR(VLOOKUP($A173,'业绩进度排名-中间表'!$A$27:$AJ$973,COLUMN()+1,0),"")</f>
        <v>17189.240733999999</v>
      </c>
      <c r="R173" s="276">
        <f>IFERROR(VLOOKUP($A173,'业绩进度排名-中间表'!$A$27:$AJ$973,COLUMN()+1,0),"")</f>
        <v>2.2810793480742486</v>
      </c>
      <c r="S173" s="276">
        <f ca="1">IFERROR(VLOOKUP($A173,'业绩进度排名-中间表'!$A$27:$AJ$973,COLUMN()+1,0),"")</f>
        <v>0</v>
      </c>
      <c r="T173" s="187">
        <f ca="1">IFERROR(VLOOKUP($A173,'业绩进度排名-中间表'!$A$27:$AJ$973,COLUMN()+1,0),"")</f>
        <v>0</v>
      </c>
      <c r="U173" s="187">
        <f ca="1">IFERROR(VLOOKUP($A173,'业绩进度排名-中间表'!$A$27:$AJ$973,COLUMN()+1,0),"")</f>
        <v>0</v>
      </c>
      <c r="V173" s="277">
        <f>IFERROR(VLOOKUP($A173,'业绩进度排名-中间表'!$A$27:$AJ$973,COLUMN()+1,0),"")</f>
        <v>217280.574662812</v>
      </c>
      <c r="W173" s="277">
        <f>IFERROR(VLOOKUP($A173,'业绩进度排名-中间表'!$A$27:$AJ$973,COLUMN()+1,0),"")</f>
        <v>225321</v>
      </c>
      <c r="X173" s="276">
        <f>IFERROR(VLOOKUP($A173,'业绩进度排名-中间表'!$A$27:$AJ$973,COLUMN()+1,0),"")</f>
        <v>1.0370048051910097</v>
      </c>
    </row>
    <row r="174" spans="1:24">
      <c r="A174" s="278" t="s">
        <v>76</v>
      </c>
      <c r="B174" s="279" t="str">
        <f>IFERROR(VLOOKUP($A174,'业绩进度排名-中间表'!$A$27:$AJ$973,COLUMN()+1,0),"")</f>
        <v>王园园</v>
      </c>
      <c r="C174" s="279" t="str">
        <f>IFERROR(VLOOKUP($A174,'业绩进度排名-中间表'!$A$27:$AJ$973,COLUMN()+1,0),"")</f>
        <v>王园园组</v>
      </c>
      <c r="D174" s="279" t="str">
        <f>IFERROR(VLOOKUP($A174,'业绩进度排名-中间表'!$A$27:$AJ$973,COLUMN()+1,0),"")</f>
        <v>夏小娜</v>
      </c>
      <c r="E174" s="280">
        <f>IFERROR(VLOOKUP($A174,'业绩进度排名-中间表'!$A$27:$AJ$973,COLUMN()+1,0),"")</f>
        <v>10.936971473672299</v>
      </c>
      <c r="F174" s="279">
        <f>IFERROR(VLOOKUP($A174,'业绩进度排名-中间表'!$A$27:$AJ$973,COLUMN()+1,0),"")</f>
        <v>13</v>
      </c>
      <c r="G174" s="281">
        <f>IFERROR(VLOOKUP($A174,'业绩进度排名-中间表'!$A$27:$AJ$973,COLUMN()+1,0),"")</f>
        <v>1.188628865979386</v>
      </c>
      <c r="H174" s="280">
        <f ca="1">IFERROR(VLOOKUP($A174,'业绩进度排名-中间表'!$A$27:$AJ$973,COLUMN()+1,0),"")</f>
        <v>9</v>
      </c>
      <c r="I174" s="279">
        <f ca="1">IFERROR(VLOOKUP($A174,'业绩进度排名-中间表'!$A$27:$AJ$973,COLUMN()+1,0),"")</f>
        <v>4</v>
      </c>
      <c r="J174" s="279"/>
      <c r="K174" s="279"/>
      <c r="L174" s="279"/>
      <c r="M174" s="279"/>
      <c r="N174" s="279"/>
      <c r="O174" s="279"/>
      <c r="P174" s="282">
        <f>IFERROR(VLOOKUP($A174,'业绩进度排名-中间表'!$A$27:$AJ$973,COLUMN()+1,0),"")</f>
        <v>7535.5733453602297</v>
      </c>
      <c r="Q174" s="282">
        <f>IFERROR(VLOOKUP($A174,'业绩进度排名-中间表'!$A$27:$AJ$973,COLUMN()+1,0),"")</f>
        <v>16013.446456999998</v>
      </c>
      <c r="R174" s="281">
        <f>IFERROR(VLOOKUP($A174,'业绩进度排名-中间表'!$A$27:$AJ$973,COLUMN()+1,0),"")</f>
        <v>2.1250468574975425</v>
      </c>
      <c r="S174" s="281">
        <f ca="1">IFERROR(VLOOKUP($A174,'业绩进度排名-中间表'!$A$27:$AJ$973,COLUMN()+1,0),"")</f>
        <v>0</v>
      </c>
      <c r="T174" s="279">
        <f ca="1">IFERROR(VLOOKUP($A174,'业绩进度排名-中间表'!$A$27:$AJ$973,COLUMN()+1,0),"")</f>
        <v>0</v>
      </c>
      <c r="U174" s="279">
        <f ca="1">IFERROR(VLOOKUP($A174,'业绩进度排名-中间表'!$A$27:$AJ$973,COLUMN()+1,0),"")</f>
        <v>0</v>
      </c>
      <c r="V174" s="282">
        <f>IFERROR(VLOOKUP($A174,'业绩进度排名-中间表'!$A$27:$AJ$973,COLUMN()+1,0),"")</f>
        <v>166187.705375916</v>
      </c>
      <c r="W174" s="282">
        <f>IFERROR(VLOOKUP($A174,'业绩进度排名-中间表'!$A$27:$AJ$973,COLUMN()+1,0),"")</f>
        <v>166963</v>
      </c>
      <c r="X174" s="281">
        <f>IFERROR(VLOOKUP($A174,'业绩进度排名-中间表'!$A$27:$AJ$973,COLUMN()+1,0),"")</f>
        <v>1.0046651743721371</v>
      </c>
    </row>
    <row r="175" spans="1:24">
      <c r="A175" s="278" t="s">
        <v>77</v>
      </c>
      <c r="B175" s="187" t="str">
        <f>IFERROR(VLOOKUP($A175,'业绩进度排名-中间表'!$A$27:$AJ$973,COLUMN()+1,0),"")</f>
        <v>王园园</v>
      </c>
      <c r="C175" s="187" t="str">
        <f>IFERROR(VLOOKUP($A175,'业绩进度排名-中间表'!$A$27:$AJ$973,COLUMN()+1,0),"")</f>
        <v>王园园组</v>
      </c>
      <c r="D175" s="187" t="str">
        <f>IFERROR(VLOOKUP($A175,'业绩进度排名-中间表'!$A$27:$AJ$973,COLUMN()+1,0),"")</f>
        <v>刘语柠</v>
      </c>
      <c r="E175" s="275">
        <f>IFERROR(VLOOKUP($A175,'业绩进度排名-中间表'!$A$27:$AJ$973,COLUMN()+1,0),"")</f>
        <v>10.936971473672299</v>
      </c>
      <c r="F175" s="187">
        <f>IFERROR(VLOOKUP($A175,'业绩进度排名-中间表'!$A$27:$AJ$973,COLUMN()+1,0),"")</f>
        <v>12</v>
      </c>
      <c r="G175" s="276">
        <f>IFERROR(VLOOKUP($A175,'业绩进度排名-中间表'!$A$27:$AJ$973,COLUMN()+1,0),"")</f>
        <v>1.097195876288664</v>
      </c>
      <c r="H175" s="275">
        <f ca="1">IFERROR(VLOOKUP($A175,'业绩进度排名-中间表'!$A$27:$AJ$973,COLUMN()+1,0),"")</f>
        <v>6</v>
      </c>
      <c r="I175" s="187">
        <f ca="1">IFERROR(VLOOKUP($A175,'业绩进度排名-中间表'!$A$27:$AJ$973,COLUMN()+1,0),"")</f>
        <v>6</v>
      </c>
      <c r="J175" s="187"/>
      <c r="K175" s="187"/>
      <c r="L175" s="187"/>
      <c r="M175" s="187"/>
      <c r="N175" s="187"/>
      <c r="O175" s="187"/>
      <c r="P175" s="277">
        <f>IFERROR(VLOOKUP($A175,'业绩进度排名-中间表'!$A$27:$AJ$973,COLUMN()+1,0),"")</f>
        <v>7535.5733453602297</v>
      </c>
      <c r="Q175" s="277">
        <f>IFERROR(VLOOKUP($A175,'业绩进度排名-中间表'!$A$27:$AJ$973,COLUMN()+1,0),"")</f>
        <v>14262.068361000001</v>
      </c>
      <c r="R175" s="276">
        <f>IFERROR(VLOOKUP($A175,'业绩进度排名-中间表'!$A$27:$AJ$973,COLUMN()+1,0),"")</f>
        <v>1.8926321471983787</v>
      </c>
      <c r="S175" s="276">
        <f ca="1">IFERROR(VLOOKUP($A175,'业绩进度排名-中间表'!$A$27:$AJ$973,COLUMN()+1,0),"")</f>
        <v>0</v>
      </c>
      <c r="T175" s="187">
        <f ca="1">IFERROR(VLOOKUP($A175,'业绩进度排名-中间表'!$A$27:$AJ$973,COLUMN()+1,0),"")</f>
        <v>0</v>
      </c>
      <c r="U175" s="187">
        <f ca="1">IFERROR(VLOOKUP($A175,'业绩进度排名-中间表'!$A$27:$AJ$973,COLUMN()+1,0),"")</f>
        <v>0</v>
      </c>
      <c r="V175" s="277">
        <f>IFERROR(VLOOKUP($A175,'业绩进度排名-中间表'!$A$27:$AJ$973,COLUMN()+1,0),"")</f>
        <v>191333.34467194299</v>
      </c>
      <c r="W175" s="277">
        <f>IFERROR(VLOOKUP($A175,'业绩进度排名-中间表'!$A$27:$AJ$973,COLUMN()+1,0),"")</f>
        <v>233084</v>
      </c>
      <c r="X175" s="276">
        <f>IFERROR(VLOOKUP($A175,'业绩进度排名-中间表'!$A$27:$AJ$973,COLUMN()+1,0),"")</f>
        <v>1.218208987041135</v>
      </c>
    </row>
    <row r="176" spans="1:24">
      <c r="A176" s="278" t="s">
        <v>78</v>
      </c>
      <c r="B176" s="279" t="str">
        <f>IFERROR(VLOOKUP($A176,'业绩进度排名-中间表'!$A$27:$AJ$973,COLUMN()+1,0),"")</f>
        <v>王园园</v>
      </c>
      <c r="C176" s="279" t="str">
        <f>IFERROR(VLOOKUP($A176,'业绩进度排名-中间表'!$A$27:$AJ$973,COLUMN()+1,0),"")</f>
        <v>王园园组</v>
      </c>
      <c r="D176" s="279" t="str">
        <f>IFERROR(VLOOKUP($A176,'业绩进度排名-中间表'!$A$27:$AJ$973,COLUMN()+1,0),"")</f>
        <v>张子涵</v>
      </c>
      <c r="E176" s="280" t="str">
        <f>IFERROR(VLOOKUP($A176,'业绩进度排名-中间表'!$A$27:$AJ$973,COLUMN()+1,0),"")</f>
        <v>-</v>
      </c>
      <c r="F176" s="279">
        <f>IFERROR(VLOOKUP($A176,'业绩进度排名-中间表'!$A$27:$AJ$973,COLUMN()+1,0),"")</f>
        <v>12</v>
      </c>
      <c r="G176" s="281">
        <f>IFERROR(VLOOKUP($A176,'业绩进度排名-中间表'!$A$27:$AJ$973,COLUMN()+1,0),"")</f>
        <v>0</v>
      </c>
      <c r="H176" s="280">
        <f ca="1">IFERROR(VLOOKUP($A176,'业绩进度排名-中间表'!$A$27:$AJ$973,COLUMN()+1,0),"")</f>
        <v>10</v>
      </c>
      <c r="I176" s="279">
        <f ca="1">IFERROR(VLOOKUP($A176,'业绩进度排名-中间表'!$A$27:$AJ$973,COLUMN()+1,0),"")</f>
        <v>2</v>
      </c>
      <c r="J176" s="279"/>
      <c r="K176" s="279"/>
      <c r="L176" s="279"/>
      <c r="M176" s="279"/>
      <c r="N176" s="279"/>
      <c r="O176" s="279"/>
      <c r="P176" s="282" t="str">
        <f>IFERROR(VLOOKUP($A176,'业绩进度排名-中间表'!$A$27:$AJ$973,COLUMN()+1,0),"")</f>
        <v>-</v>
      </c>
      <c r="Q176" s="282">
        <f>IFERROR(VLOOKUP($A176,'业绩进度排名-中间表'!$A$27:$AJ$973,COLUMN()+1,0),"")</f>
        <v>14680.507179</v>
      </c>
      <c r="R176" s="281">
        <f>IFERROR(VLOOKUP($A176,'业绩进度排名-中间表'!$A$27:$AJ$973,COLUMN()+1,0),"")</f>
        <v>0</v>
      </c>
      <c r="S176" s="281">
        <f ca="1">IFERROR(VLOOKUP($A176,'业绩进度排名-中间表'!$A$27:$AJ$973,COLUMN()+1,0),"")</f>
        <v>0</v>
      </c>
      <c r="T176" s="279">
        <f ca="1">IFERROR(VLOOKUP($A176,'业绩进度排名-中间表'!$A$27:$AJ$973,COLUMN()+1,0),"")</f>
        <v>0</v>
      </c>
      <c r="U176" s="279">
        <f ca="1">IFERROR(VLOOKUP($A176,'业绩进度排名-中间表'!$A$27:$AJ$973,COLUMN()+1,0),"")</f>
        <v>0</v>
      </c>
      <c r="V176" s="282" t="str">
        <f>IFERROR(VLOOKUP($A176,'业绩进度排名-中间表'!$A$27:$AJ$973,COLUMN()+1,0),"")</f>
        <v>-</v>
      </c>
      <c r="W176" s="282">
        <f>IFERROR(VLOOKUP($A176,'业绩进度排名-中间表'!$A$27:$AJ$973,COLUMN()+1,0),"")</f>
        <v>0</v>
      </c>
      <c r="X176" s="281">
        <f>IFERROR(VLOOKUP($A176,'业绩进度排名-中间表'!$A$27:$AJ$973,COLUMN()+1,0),"")</f>
        <v>0</v>
      </c>
    </row>
    <row r="177" spans="1:24">
      <c r="A177" s="278" t="s">
        <v>79</v>
      </c>
      <c r="B177" s="187" t="str">
        <f>IFERROR(VLOOKUP($A177,'业绩进度排名-中间表'!$A$27:$AJ$973,COLUMN()+1,0),"")</f>
        <v>徐志强</v>
      </c>
      <c r="C177" s="187" t="str">
        <f>IFERROR(VLOOKUP($A177,'业绩进度排名-中间表'!$A$27:$AJ$973,COLUMN()+1,0),"")</f>
        <v>ES团队</v>
      </c>
      <c r="D177" s="187" t="str">
        <f>IFERROR(VLOOKUP($A177,'业绩进度排名-中间表'!$A$27:$AJ$973,COLUMN()+1,0),"")</f>
        <v>贾晨</v>
      </c>
      <c r="E177" s="275">
        <f>IFERROR(VLOOKUP($A177,'业绩进度排名-中间表'!$A$27:$AJ$973,COLUMN()+1,0),"")</f>
        <v>6.5772165219678902</v>
      </c>
      <c r="F177" s="187">
        <f>IFERROR(VLOOKUP($A177,'业绩进度排名-中间表'!$A$27:$AJ$973,COLUMN()+1,0),"")</f>
        <v>11</v>
      </c>
      <c r="G177" s="276">
        <f>IFERROR(VLOOKUP($A177,'业绩进度排名-中间表'!$A$27:$AJ$973,COLUMN()+1,0),"")</f>
        <v>1.6724400000000033</v>
      </c>
      <c r="H177" s="275">
        <f ca="1">IFERROR(VLOOKUP($A177,'业绩进度排名-中间表'!$A$27:$AJ$973,COLUMN()+1,0),"")</f>
        <v>5</v>
      </c>
      <c r="I177" s="187">
        <f ca="1">IFERROR(VLOOKUP($A177,'业绩进度排名-中间表'!$A$27:$AJ$973,COLUMN()+1,0),"")</f>
        <v>6</v>
      </c>
      <c r="J177" s="187"/>
      <c r="K177" s="187"/>
      <c r="L177" s="187"/>
      <c r="M177" s="187"/>
      <c r="N177" s="187"/>
      <c r="O177" s="187"/>
      <c r="P177" s="277">
        <f>IFERROR(VLOOKUP($A177,'业绩进度排名-中间表'!$A$27:$AJ$973,COLUMN()+1,0),"")</f>
        <v>4531.7021836358799</v>
      </c>
      <c r="Q177" s="277">
        <f>IFERROR(VLOOKUP($A177,'业绩进度排名-中间表'!$A$27:$AJ$973,COLUMN()+1,0),"")</f>
        <v>9489.8650390000003</v>
      </c>
      <c r="R177" s="276">
        <f>IFERROR(VLOOKUP($A177,'业绩进度排名-中间表'!$A$27:$AJ$973,COLUMN()+1,0),"")</f>
        <v>2.09410606753202</v>
      </c>
      <c r="S177" s="276">
        <f ca="1">IFERROR(VLOOKUP($A177,'业绩进度排名-中间表'!$A$27:$AJ$973,COLUMN()+1,0),"")</f>
        <v>0</v>
      </c>
      <c r="T177" s="187">
        <f ca="1">IFERROR(VLOOKUP($A177,'业绩进度排名-中间表'!$A$27:$AJ$973,COLUMN()+1,0),"")</f>
        <v>0</v>
      </c>
      <c r="U177" s="187">
        <f ca="1">IFERROR(VLOOKUP($A177,'业绩进度排名-中间表'!$A$27:$AJ$973,COLUMN()+1,0),"")</f>
        <v>0</v>
      </c>
      <c r="V177" s="277">
        <f>IFERROR(VLOOKUP($A177,'业绩进度排名-中间表'!$A$27:$AJ$973,COLUMN()+1,0),"")</f>
        <v>60144.093538334302</v>
      </c>
      <c r="W177" s="277">
        <f>IFERROR(VLOOKUP($A177,'业绩进度排名-中间表'!$A$27:$AJ$973,COLUMN()+1,0),"")</f>
        <v>73168</v>
      </c>
      <c r="X177" s="276">
        <f>IFERROR(VLOOKUP($A177,'业绩进度排名-中间表'!$A$27:$AJ$973,COLUMN()+1,0),"")</f>
        <v>1.2165450619579892</v>
      </c>
    </row>
    <row r="178" spans="1:24">
      <c r="A178" s="278" t="s">
        <v>80</v>
      </c>
      <c r="B178" s="279" t="str">
        <f>IFERROR(VLOOKUP($A178,'业绩进度排名-中间表'!$A$27:$AJ$973,COLUMN()+1,0),"")</f>
        <v>王园园</v>
      </c>
      <c r="C178" s="279" t="str">
        <f>IFERROR(VLOOKUP($A178,'业绩进度排名-中间表'!$A$27:$AJ$973,COLUMN()+1,0),"")</f>
        <v>王园园组</v>
      </c>
      <c r="D178" s="279" t="str">
        <f>IFERROR(VLOOKUP($A178,'业绩进度排名-中间表'!$A$27:$AJ$973,COLUMN()+1,0),"")</f>
        <v>黎贝雅</v>
      </c>
      <c r="E178" s="280">
        <f>IFERROR(VLOOKUP($A178,'业绩进度排名-中间表'!$A$27:$AJ$973,COLUMN()+1,0),"")</f>
        <v>10.936971473672299</v>
      </c>
      <c r="F178" s="279">
        <f>IFERROR(VLOOKUP($A178,'业绩进度排名-中间表'!$A$27:$AJ$973,COLUMN()+1,0),"")</f>
        <v>10</v>
      </c>
      <c r="G178" s="281">
        <f>IFERROR(VLOOKUP($A178,'业绩进度排名-中间表'!$A$27:$AJ$973,COLUMN()+1,0),"")</f>
        <v>0.91432989690722</v>
      </c>
      <c r="H178" s="280">
        <f ca="1">IFERROR(VLOOKUP($A178,'业绩进度排名-中间表'!$A$27:$AJ$973,COLUMN()+1,0),"")</f>
        <v>5</v>
      </c>
      <c r="I178" s="279">
        <f ca="1">IFERROR(VLOOKUP($A178,'业绩进度排名-中间表'!$A$27:$AJ$973,COLUMN()+1,0),"")</f>
        <v>5</v>
      </c>
      <c r="J178" s="279"/>
      <c r="K178" s="279"/>
      <c r="L178" s="279"/>
      <c r="M178" s="279"/>
      <c r="N178" s="279"/>
      <c r="O178" s="279"/>
      <c r="P178" s="282">
        <f>IFERROR(VLOOKUP($A178,'业绩进度排名-中间表'!$A$27:$AJ$973,COLUMN()+1,0),"")</f>
        <v>7535.5733453602297</v>
      </c>
      <c r="Q178" s="282">
        <f>IFERROR(VLOOKUP($A178,'业绩进度排名-中间表'!$A$27:$AJ$973,COLUMN()+1,0),"")</f>
        <v>11209.410400000001</v>
      </c>
      <c r="R178" s="281">
        <f>IFERROR(VLOOKUP($A178,'业绩进度排名-中间表'!$A$27:$AJ$973,COLUMN()+1,0),"")</f>
        <v>1.4875325189292743</v>
      </c>
      <c r="S178" s="281">
        <f ca="1">IFERROR(VLOOKUP($A178,'业绩进度排名-中间表'!$A$27:$AJ$973,COLUMN()+1,0),"")</f>
        <v>0</v>
      </c>
      <c r="T178" s="279">
        <f ca="1">IFERROR(VLOOKUP($A178,'业绩进度排名-中间表'!$A$27:$AJ$973,COLUMN()+1,0),"")</f>
        <v>0</v>
      </c>
      <c r="U178" s="279">
        <f ca="1">IFERROR(VLOOKUP($A178,'业绩进度排名-中间表'!$A$27:$AJ$973,COLUMN()+1,0),"")</f>
        <v>0</v>
      </c>
      <c r="V178" s="282">
        <f>IFERROR(VLOOKUP($A178,'业绩进度排名-中间表'!$A$27:$AJ$973,COLUMN()+1,0),"")</f>
        <v>175840.85903759699</v>
      </c>
      <c r="W178" s="282">
        <f>IFERROR(VLOOKUP($A178,'业绩进度排名-中间表'!$A$27:$AJ$973,COLUMN()+1,0),"")</f>
        <v>197529</v>
      </c>
      <c r="X178" s="281">
        <f>IFERROR(VLOOKUP($A178,'业绩进度排名-中间表'!$A$27:$AJ$973,COLUMN()+1,0),"")</f>
        <v>1.123339598550106</v>
      </c>
    </row>
    <row r="179" spans="1:24">
      <c r="A179" s="278" t="s">
        <v>81</v>
      </c>
      <c r="B179" s="187" t="str">
        <f>IFERROR(VLOOKUP($A179,'业绩进度排名-中间表'!$A$27:$AJ$973,COLUMN()+1,0),"")</f>
        <v>王园园</v>
      </c>
      <c r="C179" s="187" t="str">
        <f>IFERROR(VLOOKUP($A179,'业绩进度排名-中间表'!$A$27:$AJ$973,COLUMN()+1,0),"")</f>
        <v>王园园组</v>
      </c>
      <c r="D179" s="187" t="str">
        <f>IFERROR(VLOOKUP($A179,'业绩进度排名-中间表'!$A$27:$AJ$973,COLUMN()+1,0),"")</f>
        <v>李娜4</v>
      </c>
      <c r="E179" s="275">
        <f>IFERROR(VLOOKUP($A179,'业绩进度排名-中间表'!$A$27:$AJ$973,COLUMN()+1,0),"")</f>
        <v>10.936971473672299</v>
      </c>
      <c r="F179" s="187">
        <f>IFERROR(VLOOKUP($A179,'业绩进度排名-中间表'!$A$27:$AJ$973,COLUMN()+1,0),"")</f>
        <v>10</v>
      </c>
      <c r="G179" s="276">
        <f>IFERROR(VLOOKUP($A179,'业绩进度排名-中间表'!$A$27:$AJ$973,COLUMN()+1,0),"")</f>
        <v>0.91432989690722</v>
      </c>
      <c r="H179" s="275">
        <f ca="1">IFERROR(VLOOKUP($A179,'业绩进度排名-中间表'!$A$27:$AJ$973,COLUMN()+1,0),"")</f>
        <v>5</v>
      </c>
      <c r="I179" s="187">
        <f ca="1">IFERROR(VLOOKUP($A179,'业绩进度排名-中间表'!$A$27:$AJ$973,COLUMN()+1,0),"")</f>
        <v>5</v>
      </c>
      <c r="J179" s="187"/>
      <c r="K179" s="187"/>
      <c r="L179" s="187"/>
      <c r="M179" s="187"/>
      <c r="N179" s="187"/>
      <c r="O179" s="187"/>
      <c r="P179" s="277">
        <f>IFERROR(VLOOKUP($A179,'业绩进度排名-中间表'!$A$27:$AJ$973,COLUMN()+1,0),"")</f>
        <v>7535.5733453602297</v>
      </c>
      <c r="Q179" s="277">
        <f>IFERROR(VLOOKUP($A179,'业绩进度排名-中间表'!$A$27:$AJ$973,COLUMN()+1,0),"")</f>
        <v>9906.308173999998</v>
      </c>
      <c r="R179" s="276">
        <f>IFERROR(VLOOKUP($A179,'业绩进度排名-中间表'!$A$27:$AJ$973,COLUMN()+1,0),"")</f>
        <v>1.3146057665405735</v>
      </c>
      <c r="S179" s="276">
        <f ca="1">IFERROR(VLOOKUP($A179,'业绩进度排名-中间表'!$A$27:$AJ$973,COLUMN()+1,0),"")</f>
        <v>0</v>
      </c>
      <c r="T179" s="187">
        <f ca="1">IFERROR(VLOOKUP($A179,'业绩进度排名-中间表'!$A$27:$AJ$973,COLUMN()+1,0),"")</f>
        <v>0</v>
      </c>
      <c r="U179" s="187">
        <f ca="1">IFERROR(VLOOKUP($A179,'业绩进度排名-中间表'!$A$27:$AJ$973,COLUMN()+1,0),"")</f>
        <v>0</v>
      </c>
      <c r="V179" s="277">
        <f>IFERROR(VLOOKUP($A179,'业绩进度排名-中间表'!$A$27:$AJ$973,COLUMN()+1,0),"")</f>
        <v>155274.50510231301</v>
      </c>
      <c r="W179" s="277">
        <f>IFERROR(VLOOKUP($A179,'业绩进度排名-中间表'!$A$27:$AJ$973,COLUMN()+1,0),"")</f>
        <v>142954</v>
      </c>
      <c r="X179" s="276">
        <f>IFERROR(VLOOKUP($A179,'业绩进度排名-中间表'!$A$27:$AJ$973,COLUMN()+1,0),"")</f>
        <v>0.92065339320067507</v>
      </c>
    </row>
    <row r="180" spans="1:24">
      <c r="A180" s="278" t="s">
        <v>82</v>
      </c>
      <c r="B180" s="279" t="str">
        <f>IFERROR(VLOOKUP($A180,'业绩进度排名-中间表'!$A$27:$AJ$973,COLUMN()+1,0),"")</f>
        <v>王园园</v>
      </c>
      <c r="C180" s="279" t="str">
        <f>IFERROR(VLOOKUP($A180,'业绩进度排名-中间表'!$A$27:$AJ$973,COLUMN()+1,0),"")</f>
        <v>王园园组</v>
      </c>
      <c r="D180" s="279" t="str">
        <f>IFERROR(VLOOKUP($A180,'业绩进度排名-中间表'!$A$27:$AJ$973,COLUMN()+1,0),"")</f>
        <v>曹鑫1</v>
      </c>
      <c r="E180" s="280">
        <f>IFERROR(VLOOKUP($A180,'业绩进度排名-中间表'!$A$27:$AJ$973,COLUMN()+1,0),"")</f>
        <v>10.936971473672299</v>
      </c>
      <c r="F180" s="279">
        <f>IFERROR(VLOOKUP($A180,'业绩进度排名-中间表'!$A$27:$AJ$973,COLUMN()+1,0),"")</f>
        <v>10</v>
      </c>
      <c r="G180" s="281">
        <f>IFERROR(VLOOKUP($A180,'业绩进度排名-中间表'!$A$27:$AJ$973,COLUMN()+1,0),"")</f>
        <v>0.91432989690722</v>
      </c>
      <c r="H180" s="280">
        <f ca="1">IFERROR(VLOOKUP($A180,'业绩进度排名-中间表'!$A$27:$AJ$973,COLUMN()+1,0),"")</f>
        <v>7</v>
      </c>
      <c r="I180" s="279">
        <f ca="1">IFERROR(VLOOKUP($A180,'业绩进度排名-中间表'!$A$27:$AJ$973,COLUMN()+1,0),"")</f>
        <v>3</v>
      </c>
      <c r="J180" s="279"/>
      <c r="K180" s="279"/>
      <c r="L180" s="279"/>
      <c r="M180" s="279"/>
      <c r="N180" s="279"/>
      <c r="O180" s="279"/>
      <c r="P180" s="282">
        <f>IFERROR(VLOOKUP($A180,'业绩进度排名-中间表'!$A$27:$AJ$973,COLUMN()+1,0),"")</f>
        <v>7535.5733453602297</v>
      </c>
      <c r="Q180" s="282">
        <f>IFERROR(VLOOKUP($A180,'业绩进度排名-中间表'!$A$27:$AJ$973,COLUMN()+1,0),"")</f>
        <v>8959.7950249999994</v>
      </c>
      <c r="R180" s="281">
        <f>IFERROR(VLOOKUP($A180,'业绩进度排名-中间表'!$A$27:$AJ$973,COLUMN()+1,0),"")</f>
        <v>1.1889997767079907</v>
      </c>
      <c r="S180" s="281">
        <f ca="1">IFERROR(VLOOKUP($A180,'业绩进度排名-中间表'!$A$27:$AJ$973,COLUMN()+1,0),"")</f>
        <v>0</v>
      </c>
      <c r="T180" s="279">
        <f ca="1">IFERROR(VLOOKUP($A180,'业绩进度排名-中间表'!$A$27:$AJ$973,COLUMN()+1,0),"")</f>
        <v>0</v>
      </c>
      <c r="U180" s="279">
        <f ca="1">IFERROR(VLOOKUP($A180,'业绩进度排名-中间表'!$A$27:$AJ$973,COLUMN()+1,0),"")</f>
        <v>0</v>
      </c>
      <c r="V180" s="282">
        <f>IFERROR(VLOOKUP($A180,'业绩进度排名-中间表'!$A$27:$AJ$973,COLUMN()+1,0),"")</f>
        <v>193922.24080184201</v>
      </c>
      <c r="W180" s="282">
        <f>IFERROR(VLOOKUP($A180,'业绩进度排名-中间表'!$A$27:$AJ$973,COLUMN()+1,0),"")</f>
        <v>111775</v>
      </c>
      <c r="X180" s="281">
        <f>IFERROR(VLOOKUP($A180,'业绩进度排名-中间表'!$A$27:$AJ$973,COLUMN()+1,0),"")</f>
        <v>0.57639082313521972</v>
      </c>
    </row>
    <row r="181" spans="1:24">
      <c r="A181" s="278" t="s">
        <v>83</v>
      </c>
      <c r="B181" s="187" t="str">
        <f>IFERROR(VLOOKUP($A181,'业绩进度排名-中间表'!$A$27:$AJ$973,COLUMN()+1,0),"")</f>
        <v>徐志强</v>
      </c>
      <c r="C181" s="187" t="str">
        <f>IFERROR(VLOOKUP($A181,'业绩进度排名-中间表'!$A$27:$AJ$973,COLUMN()+1,0),"")</f>
        <v>ES团队</v>
      </c>
      <c r="D181" s="187" t="str">
        <f>IFERROR(VLOOKUP($A181,'业绩进度排名-中间表'!$A$27:$AJ$973,COLUMN()+1,0),"")</f>
        <v>陈莎</v>
      </c>
      <c r="E181" s="275">
        <f>IFERROR(VLOOKUP($A181,'业绩进度排名-中间表'!$A$27:$AJ$973,COLUMN()+1,0),"")</f>
        <v>9.0502499342278195</v>
      </c>
      <c r="F181" s="187">
        <f>IFERROR(VLOOKUP($A181,'业绩进度排名-中间表'!$A$27:$AJ$973,COLUMN()+1,0),"")</f>
        <v>9</v>
      </c>
      <c r="G181" s="276">
        <f>IFERROR(VLOOKUP($A181,'业绩进度排名-中间表'!$A$27:$AJ$973,COLUMN()+1,0),"")</f>
        <v>0.99444767441860638</v>
      </c>
      <c r="H181" s="275">
        <f ca="1">IFERROR(VLOOKUP($A181,'业绩进度排名-中间表'!$A$27:$AJ$973,COLUMN()+1,0),"")</f>
        <v>6</v>
      </c>
      <c r="I181" s="187">
        <f ca="1">IFERROR(VLOOKUP($A181,'业绩进度排名-中间表'!$A$27:$AJ$973,COLUMN()+1,0),"")</f>
        <v>3</v>
      </c>
      <c r="J181" s="187"/>
      <c r="K181" s="187"/>
      <c r="L181" s="187"/>
      <c r="M181" s="187"/>
      <c r="N181" s="187"/>
      <c r="O181" s="187"/>
      <c r="P181" s="277">
        <f>IFERROR(VLOOKUP($A181,'业绩进度排名-中间表'!$A$27:$AJ$973,COLUMN()+1,0),"")</f>
        <v>6235.6222046829698</v>
      </c>
      <c r="Q181" s="277">
        <f>IFERROR(VLOOKUP($A181,'业绩进度排名-中间表'!$A$27:$AJ$973,COLUMN()+1,0),"")</f>
        <v>7883.19</v>
      </c>
      <c r="R181" s="276">
        <f>IFERROR(VLOOKUP($A181,'业绩进度排名-中间表'!$A$27:$AJ$973,COLUMN()+1,0),"")</f>
        <v>1.2642186683599437</v>
      </c>
      <c r="S181" s="276">
        <f ca="1">IFERROR(VLOOKUP($A181,'业绩进度排名-中间表'!$A$27:$AJ$973,COLUMN()+1,0),"")</f>
        <v>0</v>
      </c>
      <c r="T181" s="187">
        <f ca="1">IFERROR(VLOOKUP($A181,'业绩进度排名-中间表'!$A$27:$AJ$973,COLUMN()+1,0),"")</f>
        <v>0</v>
      </c>
      <c r="U181" s="187">
        <f ca="1">IFERROR(VLOOKUP($A181,'业绩进度排名-中间表'!$A$27:$AJ$973,COLUMN()+1,0),"")</f>
        <v>0</v>
      </c>
      <c r="V181" s="277">
        <f>IFERROR(VLOOKUP($A181,'业绩进度排名-中间表'!$A$27:$AJ$973,COLUMN()+1,0),"")</f>
        <v>59239.008991611503</v>
      </c>
      <c r="W181" s="277">
        <f>IFERROR(VLOOKUP($A181,'业绩进度排名-中间表'!$A$27:$AJ$973,COLUMN()+1,0),"")</f>
        <v>62767</v>
      </c>
      <c r="X181" s="276">
        <f>IFERROR(VLOOKUP($A181,'业绩进度排名-中间表'!$A$27:$AJ$973,COLUMN()+1,0),"")</f>
        <v>1.0595551996639254</v>
      </c>
    </row>
    <row r="182" spans="1:24">
      <c r="A182" s="278" t="s">
        <v>84</v>
      </c>
      <c r="B182" s="279" t="str">
        <f>IFERROR(VLOOKUP($A182,'业绩进度排名-中间表'!$A$27:$AJ$973,COLUMN()+1,0),"")</f>
        <v>王园园</v>
      </c>
      <c r="C182" s="279" t="str">
        <f>IFERROR(VLOOKUP($A182,'业绩进度排名-中间表'!$A$27:$AJ$973,COLUMN()+1,0),"")</f>
        <v>王园园组</v>
      </c>
      <c r="D182" s="279" t="str">
        <f>IFERROR(VLOOKUP($A182,'业绩进度排名-中间表'!$A$27:$AJ$973,COLUMN()+1,0),"")</f>
        <v>陶悦</v>
      </c>
      <c r="E182" s="280" t="str">
        <f>IFERROR(VLOOKUP($A182,'业绩进度排名-中间表'!$A$27:$AJ$973,COLUMN()+1,0),"")</f>
        <v>-</v>
      </c>
      <c r="F182" s="279">
        <f>IFERROR(VLOOKUP($A182,'业绩进度排名-中间表'!$A$27:$AJ$973,COLUMN()+1,0),"")</f>
        <v>9</v>
      </c>
      <c r="G182" s="281">
        <f>IFERROR(VLOOKUP($A182,'业绩进度排名-中间表'!$A$27:$AJ$973,COLUMN()+1,0),"")</f>
        <v>0</v>
      </c>
      <c r="H182" s="280">
        <f ca="1">IFERROR(VLOOKUP($A182,'业绩进度排名-中间表'!$A$27:$AJ$973,COLUMN()+1,0),"")</f>
        <v>5</v>
      </c>
      <c r="I182" s="279">
        <f ca="1">IFERROR(VLOOKUP($A182,'业绩进度排名-中间表'!$A$27:$AJ$973,COLUMN()+1,0),"")</f>
        <v>4</v>
      </c>
      <c r="J182" s="279"/>
      <c r="K182" s="279"/>
      <c r="L182" s="279"/>
      <c r="M182" s="279"/>
      <c r="N182" s="279"/>
      <c r="O182" s="279"/>
      <c r="P182" s="282" t="str">
        <f>IFERROR(VLOOKUP($A182,'业绩进度排名-中间表'!$A$27:$AJ$973,COLUMN()+1,0),"")</f>
        <v>-</v>
      </c>
      <c r="Q182" s="282">
        <f>IFERROR(VLOOKUP($A182,'业绩进度排名-中间表'!$A$27:$AJ$973,COLUMN()+1,0),"")</f>
        <v>9261.4568849999996</v>
      </c>
      <c r="R182" s="281">
        <f>IFERROR(VLOOKUP($A182,'业绩进度排名-中间表'!$A$27:$AJ$973,COLUMN()+1,0),"")</f>
        <v>0</v>
      </c>
      <c r="S182" s="281">
        <f ca="1">IFERROR(VLOOKUP($A182,'业绩进度排名-中间表'!$A$27:$AJ$973,COLUMN()+1,0),"")</f>
        <v>0</v>
      </c>
      <c r="T182" s="279">
        <f ca="1">IFERROR(VLOOKUP($A182,'业绩进度排名-中间表'!$A$27:$AJ$973,COLUMN()+1,0),"")</f>
        <v>0</v>
      </c>
      <c r="U182" s="279">
        <f ca="1">IFERROR(VLOOKUP($A182,'业绩进度排名-中间表'!$A$27:$AJ$973,COLUMN()+1,0),"")</f>
        <v>0</v>
      </c>
      <c r="V182" s="282" t="str">
        <f>IFERROR(VLOOKUP($A182,'业绩进度排名-中间表'!$A$27:$AJ$973,COLUMN()+1,0),"")</f>
        <v>-</v>
      </c>
      <c r="W182" s="282">
        <f>IFERROR(VLOOKUP($A182,'业绩进度排名-中间表'!$A$27:$AJ$973,COLUMN()+1,0),"")</f>
        <v>161117</v>
      </c>
      <c r="X182" s="281">
        <f>IFERROR(VLOOKUP($A182,'业绩进度排名-中间表'!$A$27:$AJ$973,COLUMN()+1,0),"")</f>
        <v>0</v>
      </c>
    </row>
    <row r="183" spans="1:24">
      <c r="A183" s="278" t="s">
        <v>85</v>
      </c>
      <c r="B183" s="187" t="str">
        <f>IFERROR(VLOOKUP($A183,'业绩进度排名-中间表'!$A$27:$AJ$973,COLUMN()+1,0),"")</f>
        <v>王园园</v>
      </c>
      <c r="C183" s="187" t="str">
        <f>IFERROR(VLOOKUP($A183,'业绩进度排名-中间表'!$A$27:$AJ$973,COLUMN()+1,0),"")</f>
        <v>王园园组</v>
      </c>
      <c r="D183" s="187" t="str">
        <f>IFERROR(VLOOKUP($A183,'业绩进度排名-中间表'!$A$27:$AJ$973,COLUMN()+1,0),"")</f>
        <v>韩紫寒</v>
      </c>
      <c r="E183" s="275" t="str">
        <f>IFERROR(VLOOKUP($A183,'业绩进度排名-中间表'!$A$27:$AJ$973,COLUMN()+1,0),"")</f>
        <v>-</v>
      </c>
      <c r="F183" s="187">
        <f>IFERROR(VLOOKUP($A183,'业绩进度排名-中间表'!$A$27:$AJ$973,COLUMN()+1,0),"")</f>
        <v>9</v>
      </c>
      <c r="G183" s="276">
        <f>IFERROR(VLOOKUP($A183,'业绩进度排名-中间表'!$A$27:$AJ$973,COLUMN()+1,0),"")</f>
        <v>0</v>
      </c>
      <c r="H183" s="275">
        <f ca="1">IFERROR(VLOOKUP($A183,'业绩进度排名-中间表'!$A$27:$AJ$973,COLUMN()+1,0),"")</f>
        <v>3</v>
      </c>
      <c r="I183" s="187">
        <f ca="1">IFERROR(VLOOKUP($A183,'业绩进度排名-中间表'!$A$27:$AJ$973,COLUMN()+1,0),"")</f>
        <v>6</v>
      </c>
      <c r="J183" s="187"/>
      <c r="K183" s="187"/>
      <c r="L183" s="187"/>
      <c r="M183" s="187"/>
      <c r="N183" s="187"/>
      <c r="O183" s="187"/>
      <c r="P183" s="277" t="str">
        <f>IFERROR(VLOOKUP($A183,'业绩进度排名-中间表'!$A$27:$AJ$973,COLUMN()+1,0),"")</f>
        <v>-</v>
      </c>
      <c r="Q183" s="277">
        <f>IFERROR(VLOOKUP($A183,'业绩进度排名-中间表'!$A$27:$AJ$973,COLUMN()+1,0),"")</f>
        <v>9261.9020839999994</v>
      </c>
      <c r="R183" s="276">
        <f>IFERROR(VLOOKUP($A183,'业绩进度排名-中间表'!$A$27:$AJ$973,COLUMN()+1,0),"")</f>
        <v>0</v>
      </c>
      <c r="S183" s="276">
        <f ca="1">IFERROR(VLOOKUP($A183,'业绩进度排名-中间表'!$A$27:$AJ$973,COLUMN()+1,0),"")</f>
        <v>0</v>
      </c>
      <c r="T183" s="187">
        <f ca="1">IFERROR(VLOOKUP($A183,'业绩进度排名-中间表'!$A$27:$AJ$973,COLUMN()+1,0),"")</f>
        <v>0</v>
      </c>
      <c r="U183" s="187">
        <f ca="1">IFERROR(VLOOKUP($A183,'业绩进度排名-中间表'!$A$27:$AJ$973,COLUMN()+1,0),"")</f>
        <v>0</v>
      </c>
      <c r="V183" s="277" t="str">
        <f>IFERROR(VLOOKUP($A183,'业绩进度排名-中间表'!$A$27:$AJ$973,COLUMN()+1,0),"")</f>
        <v>-</v>
      </c>
      <c r="W183" s="277">
        <f>IFERROR(VLOOKUP($A183,'业绩进度排名-中间表'!$A$27:$AJ$973,COLUMN()+1,0),"")</f>
        <v>19718</v>
      </c>
      <c r="X183" s="276">
        <f>IFERROR(VLOOKUP($A183,'业绩进度排名-中间表'!$A$27:$AJ$973,COLUMN()+1,0),"")</f>
        <v>0</v>
      </c>
    </row>
    <row r="184" spans="1:24">
      <c r="A184" s="278" t="s">
        <v>86</v>
      </c>
      <c r="B184" s="279" t="str">
        <f>IFERROR(VLOOKUP($A184,'业绩进度排名-中间表'!$A$27:$AJ$973,COLUMN()+1,0),"")</f>
        <v>王园园</v>
      </c>
      <c r="C184" s="279" t="str">
        <f>IFERROR(VLOOKUP($A184,'业绩进度排名-中间表'!$A$27:$AJ$973,COLUMN()+1,0),"")</f>
        <v>王园园组</v>
      </c>
      <c r="D184" s="279" t="str">
        <f>IFERROR(VLOOKUP($A184,'业绩进度排名-中间表'!$A$27:$AJ$973,COLUMN()+1,0),"")</f>
        <v>王芯蕊</v>
      </c>
      <c r="E184" s="280" t="str">
        <f>IFERROR(VLOOKUP($A184,'业绩进度排名-中间表'!$A$27:$AJ$973,COLUMN()+1,0),"")</f>
        <v>-</v>
      </c>
      <c r="F184" s="279">
        <f>IFERROR(VLOOKUP($A184,'业绩进度排名-中间表'!$A$27:$AJ$973,COLUMN()+1,0),"")</f>
        <v>9</v>
      </c>
      <c r="G184" s="281">
        <f>IFERROR(VLOOKUP($A184,'业绩进度排名-中间表'!$A$27:$AJ$973,COLUMN()+1,0),"")</f>
        <v>0</v>
      </c>
      <c r="H184" s="280">
        <f ca="1">IFERROR(VLOOKUP($A184,'业绩进度排名-中间表'!$A$27:$AJ$973,COLUMN()+1,0),"")</f>
        <v>5</v>
      </c>
      <c r="I184" s="279">
        <f ca="1">IFERROR(VLOOKUP($A184,'业绩进度排名-中间表'!$A$27:$AJ$973,COLUMN()+1,0),"")</f>
        <v>4</v>
      </c>
      <c r="J184" s="279"/>
      <c r="K184" s="279"/>
      <c r="L184" s="279"/>
      <c r="M184" s="279"/>
      <c r="N184" s="279"/>
      <c r="O184" s="279"/>
      <c r="P184" s="282" t="str">
        <f>IFERROR(VLOOKUP($A184,'业绩进度排名-中间表'!$A$27:$AJ$973,COLUMN()+1,0),"")</f>
        <v>-</v>
      </c>
      <c r="Q184" s="282">
        <f>IFERROR(VLOOKUP($A184,'业绩进度排名-中间表'!$A$27:$AJ$973,COLUMN()+1,0),"")</f>
        <v>11223.693288999999</v>
      </c>
      <c r="R184" s="281">
        <f>IFERROR(VLOOKUP($A184,'业绩进度排名-中间表'!$A$27:$AJ$973,COLUMN()+1,0),"")</f>
        <v>0</v>
      </c>
      <c r="S184" s="281">
        <f ca="1">IFERROR(VLOOKUP($A184,'业绩进度排名-中间表'!$A$27:$AJ$973,COLUMN()+1,0),"")</f>
        <v>0</v>
      </c>
      <c r="T184" s="279">
        <f ca="1">IFERROR(VLOOKUP($A184,'业绩进度排名-中间表'!$A$27:$AJ$973,COLUMN()+1,0),"")</f>
        <v>0</v>
      </c>
      <c r="U184" s="279">
        <f ca="1">IFERROR(VLOOKUP($A184,'业绩进度排名-中间表'!$A$27:$AJ$973,COLUMN()+1,0),"")</f>
        <v>0</v>
      </c>
      <c r="V184" s="282" t="str">
        <f>IFERROR(VLOOKUP($A184,'业绩进度排名-中间表'!$A$27:$AJ$973,COLUMN()+1,0),"")</f>
        <v>-</v>
      </c>
      <c r="W184" s="282">
        <f>IFERROR(VLOOKUP($A184,'业绩进度排名-中间表'!$A$27:$AJ$973,COLUMN()+1,0),"")</f>
        <v>162940</v>
      </c>
      <c r="X184" s="281">
        <f>IFERROR(VLOOKUP($A184,'业绩进度排名-中间表'!$A$27:$AJ$973,COLUMN()+1,0),"")</f>
        <v>0</v>
      </c>
    </row>
    <row r="185" spans="1:24">
      <c r="A185" s="278" t="s">
        <v>87</v>
      </c>
      <c r="B185" s="187" t="str">
        <f>IFERROR(VLOOKUP($A185,'业绩进度排名-中间表'!$A$27:$AJ$973,COLUMN()+1,0),"")</f>
        <v>王园园</v>
      </c>
      <c r="C185" s="187" t="str">
        <f>IFERROR(VLOOKUP($A185,'业绩进度排名-中间表'!$A$27:$AJ$973,COLUMN()+1,0),"")</f>
        <v>王园园组</v>
      </c>
      <c r="D185" s="187" t="str">
        <f>IFERROR(VLOOKUP($A185,'业绩进度排名-中间表'!$A$27:$AJ$973,COLUMN()+1,0),"")</f>
        <v>余曾俊</v>
      </c>
      <c r="E185" s="275" t="str">
        <f>IFERROR(VLOOKUP($A185,'业绩进度排名-中间表'!$A$27:$AJ$973,COLUMN()+1,0),"")</f>
        <v>-</v>
      </c>
      <c r="F185" s="187">
        <f>IFERROR(VLOOKUP($A185,'业绩进度排名-中间表'!$A$27:$AJ$973,COLUMN()+1,0),"")</f>
        <v>9</v>
      </c>
      <c r="G185" s="276">
        <f>IFERROR(VLOOKUP($A185,'业绩进度排名-中间表'!$A$27:$AJ$973,COLUMN()+1,0),"")</f>
        <v>0</v>
      </c>
      <c r="H185" s="275">
        <f ca="1">IFERROR(VLOOKUP($A185,'业绩进度排名-中间表'!$A$27:$AJ$973,COLUMN()+1,0),"")</f>
        <v>6</v>
      </c>
      <c r="I185" s="187">
        <f ca="1">IFERROR(VLOOKUP($A185,'业绩进度排名-中间表'!$A$27:$AJ$973,COLUMN()+1,0),"")</f>
        <v>3</v>
      </c>
      <c r="J185" s="187"/>
      <c r="K185" s="187"/>
      <c r="L185" s="187"/>
      <c r="M185" s="187"/>
      <c r="N185" s="187"/>
      <c r="O185" s="187"/>
      <c r="P185" s="277" t="str">
        <f>IFERROR(VLOOKUP($A185,'业绩进度排名-中间表'!$A$27:$AJ$973,COLUMN()+1,0),"")</f>
        <v>-</v>
      </c>
      <c r="Q185" s="277">
        <f>IFERROR(VLOOKUP($A185,'业绩进度排名-中间表'!$A$27:$AJ$973,COLUMN()+1,0),"")</f>
        <v>10838.714458</v>
      </c>
      <c r="R185" s="276">
        <f>IFERROR(VLOOKUP($A185,'业绩进度排名-中间表'!$A$27:$AJ$973,COLUMN()+1,0),"")</f>
        <v>0</v>
      </c>
      <c r="S185" s="276">
        <f ca="1">IFERROR(VLOOKUP($A185,'业绩进度排名-中间表'!$A$27:$AJ$973,COLUMN()+1,0),"")</f>
        <v>0</v>
      </c>
      <c r="T185" s="187">
        <f ca="1">IFERROR(VLOOKUP($A185,'业绩进度排名-中间表'!$A$27:$AJ$973,COLUMN()+1,0),"")</f>
        <v>0</v>
      </c>
      <c r="U185" s="187">
        <f ca="1">IFERROR(VLOOKUP($A185,'业绩进度排名-中间表'!$A$27:$AJ$973,COLUMN()+1,0),"")</f>
        <v>1</v>
      </c>
      <c r="V185" s="277" t="str">
        <f>IFERROR(VLOOKUP($A185,'业绩进度排名-中间表'!$A$27:$AJ$973,COLUMN()+1,0),"")</f>
        <v>-</v>
      </c>
      <c r="W185" s="277">
        <f>IFERROR(VLOOKUP($A185,'业绩进度排名-中间表'!$A$27:$AJ$973,COLUMN()+1,0),"")</f>
        <v>8737</v>
      </c>
      <c r="X185" s="276">
        <f>IFERROR(VLOOKUP($A185,'业绩进度排名-中间表'!$A$27:$AJ$973,COLUMN()+1,0),"")</f>
        <v>0</v>
      </c>
    </row>
    <row r="186" spans="1:24">
      <c r="A186" s="278" t="s">
        <v>88</v>
      </c>
      <c r="B186" s="279" t="str">
        <f>IFERROR(VLOOKUP($A186,'业绩进度排名-中间表'!$A$27:$AJ$973,COLUMN()+1,0),"")</f>
        <v>王园园</v>
      </c>
      <c r="C186" s="279" t="str">
        <f>IFERROR(VLOOKUP($A186,'业绩进度排名-中间表'!$A$27:$AJ$973,COLUMN()+1,0),"")</f>
        <v>王园园组</v>
      </c>
      <c r="D186" s="279" t="str">
        <f>IFERROR(VLOOKUP($A186,'业绩进度排名-中间表'!$A$27:$AJ$973,COLUMN()+1,0),"")</f>
        <v>袁磊</v>
      </c>
      <c r="E186" s="280">
        <f>IFERROR(VLOOKUP($A186,'业绩进度排名-中间表'!$A$27:$AJ$973,COLUMN()+1,0),"")</f>
        <v>10.936971473672299</v>
      </c>
      <c r="F186" s="279">
        <f>IFERROR(VLOOKUP($A186,'业绩进度排名-中间表'!$A$27:$AJ$973,COLUMN()+1,0),"")</f>
        <v>8</v>
      </c>
      <c r="G186" s="281">
        <f>IFERROR(VLOOKUP($A186,'业绩进度排名-中间表'!$A$27:$AJ$973,COLUMN()+1,0),"")</f>
        <v>0.731463917525776</v>
      </c>
      <c r="H186" s="280">
        <f ca="1">IFERROR(VLOOKUP($A186,'业绩进度排名-中间表'!$A$27:$AJ$973,COLUMN()+1,0),"")</f>
        <v>3</v>
      </c>
      <c r="I186" s="279">
        <f ca="1">IFERROR(VLOOKUP($A186,'业绩进度排名-中间表'!$A$27:$AJ$973,COLUMN()+1,0),"")</f>
        <v>5</v>
      </c>
      <c r="J186" s="279"/>
      <c r="K186" s="279"/>
      <c r="L186" s="279"/>
      <c r="M186" s="279"/>
      <c r="N186" s="279"/>
      <c r="O186" s="279"/>
      <c r="P186" s="282">
        <f>IFERROR(VLOOKUP($A186,'业绩进度排名-中间表'!$A$27:$AJ$973,COLUMN()+1,0),"")</f>
        <v>7535.5733453602297</v>
      </c>
      <c r="Q186" s="282">
        <f>IFERROR(VLOOKUP($A186,'业绩进度排名-中间表'!$A$27:$AJ$973,COLUMN()+1,0),"")</f>
        <v>8060.9242200000008</v>
      </c>
      <c r="R186" s="281">
        <f>IFERROR(VLOOKUP($A186,'业绩进度排名-中间表'!$A$27:$AJ$973,COLUMN()+1,0),"")</f>
        <v>1.0697161119084904</v>
      </c>
      <c r="S186" s="281">
        <f ca="1">IFERROR(VLOOKUP($A186,'业绩进度排名-中间表'!$A$27:$AJ$973,COLUMN()+1,0),"")</f>
        <v>0</v>
      </c>
      <c r="T186" s="279">
        <f ca="1">IFERROR(VLOOKUP($A186,'业绩进度排名-中间表'!$A$27:$AJ$973,COLUMN()+1,0),"")</f>
        <v>0</v>
      </c>
      <c r="U186" s="279">
        <f ca="1">IFERROR(VLOOKUP($A186,'业绩进度排名-中间表'!$A$27:$AJ$973,COLUMN()+1,0),"")</f>
        <v>0</v>
      </c>
      <c r="V186" s="282">
        <f>IFERROR(VLOOKUP($A186,'业绩进度排名-中间表'!$A$27:$AJ$973,COLUMN()+1,0),"")</f>
        <v>160389.17569087999</v>
      </c>
      <c r="W186" s="282">
        <f>IFERROR(VLOOKUP($A186,'业绩进度排名-中间表'!$A$27:$AJ$973,COLUMN()+1,0),"")</f>
        <v>201548</v>
      </c>
      <c r="X186" s="281">
        <f>IFERROR(VLOOKUP($A186,'业绩进度排名-中间表'!$A$27:$AJ$973,COLUMN()+1,0),"")</f>
        <v>1.2566184665007938</v>
      </c>
    </row>
    <row r="187" spans="1:24">
      <c r="A187" s="278" t="s">
        <v>89</v>
      </c>
      <c r="B187" s="187" t="str">
        <f>IFERROR(VLOOKUP($A187,'业绩进度排名-中间表'!$A$27:$AJ$973,COLUMN()+1,0),"")</f>
        <v>王园园</v>
      </c>
      <c r="C187" s="187" t="str">
        <f>IFERROR(VLOOKUP($A187,'业绩进度排名-中间表'!$A$27:$AJ$973,COLUMN()+1,0),"")</f>
        <v>王园园组</v>
      </c>
      <c r="D187" s="187" t="str">
        <f>IFERROR(VLOOKUP($A187,'业绩进度排名-中间表'!$A$27:$AJ$973,COLUMN()+1,0),"")</f>
        <v>邹杏</v>
      </c>
      <c r="E187" s="275" t="str">
        <f>IFERROR(VLOOKUP($A187,'业绩进度排名-中间表'!$A$27:$AJ$973,COLUMN()+1,0),"")</f>
        <v>-</v>
      </c>
      <c r="F187" s="187">
        <f>IFERROR(VLOOKUP($A187,'业绩进度排名-中间表'!$A$27:$AJ$973,COLUMN()+1,0),"")</f>
        <v>8</v>
      </c>
      <c r="G187" s="276">
        <f>IFERROR(VLOOKUP($A187,'业绩进度排名-中间表'!$A$27:$AJ$973,COLUMN()+1,0),"")</f>
        <v>0</v>
      </c>
      <c r="H187" s="275">
        <f ca="1">IFERROR(VLOOKUP($A187,'业绩进度排名-中间表'!$A$27:$AJ$973,COLUMN()+1,0),"")</f>
        <v>7</v>
      </c>
      <c r="I187" s="187">
        <f ca="1">IFERROR(VLOOKUP($A187,'业绩进度排名-中间表'!$A$27:$AJ$973,COLUMN()+1,0),"")</f>
        <v>1</v>
      </c>
      <c r="J187" s="187"/>
      <c r="K187" s="187"/>
      <c r="L187" s="187"/>
      <c r="M187" s="187"/>
      <c r="N187" s="187"/>
      <c r="O187" s="187"/>
      <c r="P187" s="277" t="str">
        <f>IFERROR(VLOOKUP($A187,'业绩进度排名-中间表'!$A$27:$AJ$973,COLUMN()+1,0),"")</f>
        <v>-</v>
      </c>
      <c r="Q187" s="277">
        <f>IFERROR(VLOOKUP($A187,'业绩进度排名-中间表'!$A$27:$AJ$973,COLUMN()+1,0),"")</f>
        <v>9859.684960999999</v>
      </c>
      <c r="R187" s="276">
        <f>IFERROR(VLOOKUP($A187,'业绩进度排名-中间表'!$A$27:$AJ$973,COLUMN()+1,0),"")</f>
        <v>0</v>
      </c>
      <c r="S187" s="276">
        <f ca="1">IFERROR(VLOOKUP($A187,'业绩进度排名-中间表'!$A$27:$AJ$973,COLUMN()+1,0),"")</f>
        <v>0</v>
      </c>
      <c r="T187" s="187">
        <f ca="1">IFERROR(VLOOKUP($A187,'业绩进度排名-中间表'!$A$27:$AJ$973,COLUMN()+1,0),"")</f>
        <v>0</v>
      </c>
      <c r="U187" s="187">
        <f ca="1">IFERROR(VLOOKUP($A187,'业绩进度排名-中间表'!$A$27:$AJ$973,COLUMN()+1,0),"")</f>
        <v>0</v>
      </c>
      <c r="V187" s="277" t="str">
        <f>IFERROR(VLOOKUP($A187,'业绩进度排名-中间表'!$A$27:$AJ$973,COLUMN()+1,0),"")</f>
        <v>-</v>
      </c>
      <c r="W187" s="277">
        <f>IFERROR(VLOOKUP($A187,'业绩进度排名-中间表'!$A$27:$AJ$973,COLUMN()+1,0),"")</f>
        <v>11831</v>
      </c>
      <c r="X187" s="276">
        <f>IFERROR(VLOOKUP($A187,'业绩进度排名-中间表'!$A$27:$AJ$973,COLUMN()+1,0),"")</f>
        <v>0</v>
      </c>
    </row>
    <row r="188" spans="1:24">
      <c r="A188" s="278" t="s">
        <v>90</v>
      </c>
      <c r="B188" s="279" t="str">
        <f>IFERROR(VLOOKUP($A188,'业绩进度排名-中间表'!$A$27:$AJ$973,COLUMN()+1,0),"")</f>
        <v>徐志强</v>
      </c>
      <c r="C188" s="279" t="str">
        <f>IFERROR(VLOOKUP($A188,'业绩进度排名-中间表'!$A$27:$AJ$973,COLUMN()+1,0),"")</f>
        <v>ES团队</v>
      </c>
      <c r="D188" s="279" t="str">
        <f>IFERROR(VLOOKUP($A188,'业绩进度排名-中间表'!$A$27:$AJ$973,COLUMN()+1,0),"")</f>
        <v>蒲东</v>
      </c>
      <c r="E188" s="280">
        <f>IFERROR(VLOOKUP($A188,'业绩进度排名-中间表'!$A$27:$AJ$973,COLUMN()+1,0),"")</f>
        <v>10.936971473672299</v>
      </c>
      <c r="F188" s="279">
        <f>IFERROR(VLOOKUP($A188,'业绩进度排名-中间表'!$A$27:$AJ$973,COLUMN()+1,0),"")</f>
        <v>7</v>
      </c>
      <c r="G188" s="281">
        <f>IFERROR(VLOOKUP($A188,'业绩进度排名-中间表'!$A$27:$AJ$973,COLUMN()+1,0),"")</f>
        <v>0.640030927835054</v>
      </c>
      <c r="H188" s="280">
        <f ca="1">IFERROR(VLOOKUP($A188,'业绩进度排名-中间表'!$A$27:$AJ$973,COLUMN()+1,0),"")</f>
        <v>6</v>
      </c>
      <c r="I188" s="279">
        <f ca="1">IFERROR(VLOOKUP($A188,'业绩进度排名-中间表'!$A$27:$AJ$973,COLUMN()+1,0),"")</f>
        <v>1</v>
      </c>
      <c r="J188" s="279"/>
      <c r="K188" s="279"/>
      <c r="L188" s="279"/>
      <c r="M188" s="279"/>
      <c r="N188" s="279"/>
      <c r="O188" s="279"/>
      <c r="P188" s="282">
        <f>IFERROR(VLOOKUP($A188,'业绩进度排名-中间表'!$A$27:$AJ$973,COLUMN()+1,0),"")</f>
        <v>7535.5733453602297</v>
      </c>
      <c r="Q188" s="282">
        <f>IFERROR(VLOOKUP($A188,'业绩进度排名-中间表'!$A$27:$AJ$973,COLUMN()+1,0),"")</f>
        <v>7705.0357189999995</v>
      </c>
      <c r="R188" s="281">
        <f>IFERROR(VLOOKUP($A188,'业绩进度排名-中间表'!$A$27:$AJ$973,COLUMN()+1,0),"")</f>
        <v>1.0224883185224534</v>
      </c>
      <c r="S188" s="281">
        <f ca="1">IFERROR(VLOOKUP($A188,'业绩进度排名-中间表'!$A$27:$AJ$973,COLUMN()+1,0),"")</f>
        <v>0</v>
      </c>
      <c r="T188" s="279">
        <f ca="1">IFERROR(VLOOKUP($A188,'业绩进度排名-中间表'!$A$27:$AJ$973,COLUMN()+1,0),"")</f>
        <v>0</v>
      </c>
      <c r="U188" s="279">
        <f ca="1">IFERROR(VLOOKUP($A188,'业绩进度排名-中间表'!$A$27:$AJ$973,COLUMN()+1,0),"")</f>
        <v>0</v>
      </c>
      <c r="V188" s="282">
        <f>IFERROR(VLOOKUP($A188,'业绩进度排名-中间表'!$A$27:$AJ$973,COLUMN()+1,0),"")</f>
        <v>189950.99626718499</v>
      </c>
      <c r="W188" s="282">
        <f>IFERROR(VLOOKUP($A188,'业绩进度排名-中间表'!$A$27:$AJ$973,COLUMN()+1,0),"")</f>
        <v>128483</v>
      </c>
      <c r="X188" s="281">
        <f>IFERROR(VLOOKUP($A188,'业绩进度排名-中间表'!$A$27:$AJ$973,COLUMN()+1,0),"")</f>
        <v>0.67640076927670267</v>
      </c>
    </row>
    <row r="189" spans="1:24">
      <c r="A189" s="278" t="s">
        <v>91</v>
      </c>
      <c r="B189" s="187" t="str">
        <f>IFERROR(VLOOKUP($A189,'业绩进度排名-中间表'!$A$27:$AJ$973,COLUMN()+1,0),"")</f>
        <v>徐志强</v>
      </c>
      <c r="C189" s="187" t="str">
        <f>IFERROR(VLOOKUP($A189,'业绩进度排名-中间表'!$A$27:$AJ$973,COLUMN()+1,0),"")</f>
        <v>ES团队</v>
      </c>
      <c r="D189" s="187" t="str">
        <f>IFERROR(VLOOKUP($A189,'业绩进度排名-中间表'!$A$27:$AJ$973,COLUMN()+1,0),"")</f>
        <v>钱晓霞</v>
      </c>
      <c r="E189" s="275">
        <f>IFERROR(VLOOKUP($A189,'业绩进度排名-中间表'!$A$27:$AJ$973,COLUMN()+1,0),"")</f>
        <v>10.936971473672299</v>
      </c>
      <c r="F189" s="187">
        <f>IFERROR(VLOOKUP($A189,'业绩进度排名-中间表'!$A$27:$AJ$973,COLUMN()+1,0),"")</f>
        <v>7</v>
      </c>
      <c r="G189" s="276">
        <f>IFERROR(VLOOKUP($A189,'业绩进度排名-中间表'!$A$27:$AJ$973,COLUMN()+1,0),"")</f>
        <v>0.640030927835054</v>
      </c>
      <c r="H189" s="275">
        <f ca="1">IFERROR(VLOOKUP($A189,'业绩进度排名-中间表'!$A$27:$AJ$973,COLUMN()+1,0),"")</f>
        <v>5</v>
      </c>
      <c r="I189" s="187">
        <f ca="1">IFERROR(VLOOKUP($A189,'业绩进度排名-中间表'!$A$27:$AJ$973,COLUMN()+1,0),"")</f>
        <v>2</v>
      </c>
      <c r="J189" s="187"/>
      <c r="K189" s="187"/>
      <c r="L189" s="187"/>
      <c r="M189" s="187"/>
      <c r="N189" s="187"/>
      <c r="O189" s="187"/>
      <c r="P189" s="277">
        <f>IFERROR(VLOOKUP($A189,'业绩进度排名-中间表'!$A$27:$AJ$973,COLUMN()+1,0),"")</f>
        <v>7535.5733453602297</v>
      </c>
      <c r="Q189" s="277">
        <f>IFERROR(VLOOKUP($A189,'业绩进度排名-中间表'!$A$27:$AJ$973,COLUMN()+1,0),"")</f>
        <v>6723.4800000000005</v>
      </c>
      <c r="R189" s="276">
        <f>IFERROR(VLOOKUP($A189,'业绩进度排名-中间表'!$A$27:$AJ$973,COLUMN()+1,0),"")</f>
        <v>0.89223204285308322</v>
      </c>
      <c r="S189" s="276">
        <f ca="1">IFERROR(VLOOKUP($A189,'业绩进度排名-中间表'!$A$27:$AJ$973,COLUMN()+1,0),"")</f>
        <v>0</v>
      </c>
      <c r="T189" s="187">
        <f ca="1">IFERROR(VLOOKUP($A189,'业绩进度排名-中间表'!$A$27:$AJ$973,COLUMN()+1,0),"")</f>
        <v>0</v>
      </c>
      <c r="U189" s="187">
        <f ca="1">IFERROR(VLOOKUP($A189,'业绩进度排名-中间表'!$A$27:$AJ$973,COLUMN()+1,0),"")</f>
        <v>0</v>
      </c>
      <c r="V189" s="277">
        <f>IFERROR(VLOOKUP($A189,'业绩进度排名-中间表'!$A$27:$AJ$973,COLUMN()+1,0),"")</f>
        <v>92472.423961199398</v>
      </c>
      <c r="W189" s="277">
        <f>IFERROR(VLOOKUP($A189,'业绩进度排名-中间表'!$A$27:$AJ$973,COLUMN()+1,0),"")</f>
        <v>81044</v>
      </c>
      <c r="X189" s="276">
        <f>IFERROR(VLOOKUP($A189,'业绩进度排名-中间表'!$A$27:$AJ$973,COLUMN()+1,0),"")</f>
        <v>0.87641262690383603</v>
      </c>
    </row>
    <row r="190" spans="1:24">
      <c r="A190" s="278" t="s">
        <v>92</v>
      </c>
      <c r="B190" s="279" t="str">
        <f>IFERROR(VLOOKUP($A190,'业绩进度排名-中间表'!$A$27:$AJ$973,COLUMN()+1,0),"")</f>
        <v>徐志强</v>
      </c>
      <c r="C190" s="279" t="str">
        <f>IFERROR(VLOOKUP($A190,'业绩进度排名-中间表'!$A$27:$AJ$973,COLUMN()+1,0),"")</f>
        <v>ES团队</v>
      </c>
      <c r="D190" s="279" t="str">
        <f>IFERROR(VLOOKUP($A190,'业绩进度排名-中间表'!$A$27:$AJ$973,COLUMN()+1,0),"")</f>
        <v>刘嘉琪</v>
      </c>
      <c r="E190" s="280">
        <f>IFERROR(VLOOKUP($A190,'业绩进度排名-中间表'!$A$27:$AJ$973,COLUMN()+1,0),"")</f>
        <v>6.5772165219678902</v>
      </c>
      <c r="F190" s="279">
        <f>IFERROR(VLOOKUP($A190,'业绩进度排名-中间表'!$A$27:$AJ$973,COLUMN()+1,0),"")</f>
        <v>6</v>
      </c>
      <c r="G190" s="281">
        <f>IFERROR(VLOOKUP($A190,'业绩进度排名-中间表'!$A$27:$AJ$973,COLUMN()+1,0),"")</f>
        <v>0.91224000000000183</v>
      </c>
      <c r="H190" s="280">
        <f ca="1">IFERROR(VLOOKUP($A190,'业绩进度排名-中间表'!$A$27:$AJ$973,COLUMN()+1,0),"")</f>
        <v>1</v>
      </c>
      <c r="I190" s="279">
        <f ca="1">IFERROR(VLOOKUP($A190,'业绩进度排名-中间表'!$A$27:$AJ$973,COLUMN()+1,0),"")</f>
        <v>5</v>
      </c>
      <c r="J190" s="279"/>
      <c r="K190" s="279"/>
      <c r="L190" s="279"/>
      <c r="M190" s="279"/>
      <c r="N190" s="279"/>
      <c r="O190" s="279"/>
      <c r="P190" s="282">
        <f>IFERROR(VLOOKUP($A190,'业绩进度排名-中间表'!$A$27:$AJ$973,COLUMN()+1,0),"")</f>
        <v>4531.7021836358799</v>
      </c>
      <c r="Q190" s="282">
        <f>IFERROR(VLOOKUP($A190,'业绩进度排名-中间表'!$A$27:$AJ$973,COLUMN()+1,0),"")</f>
        <v>6609.7902240000003</v>
      </c>
      <c r="R190" s="281">
        <f>IFERROR(VLOOKUP($A190,'业绩进度排名-中间表'!$A$27:$AJ$973,COLUMN()+1,0),"")</f>
        <v>1.4585667716356476</v>
      </c>
      <c r="S190" s="281">
        <f ca="1">IFERROR(VLOOKUP($A190,'业绩进度排名-中间表'!$A$27:$AJ$973,COLUMN()+1,0),"")</f>
        <v>0</v>
      </c>
      <c r="T190" s="279">
        <f ca="1">IFERROR(VLOOKUP($A190,'业绩进度排名-中间表'!$A$27:$AJ$973,COLUMN()+1,0),"")</f>
        <v>0</v>
      </c>
      <c r="U190" s="279">
        <f ca="1">IFERROR(VLOOKUP($A190,'业绩进度排名-中间表'!$A$27:$AJ$973,COLUMN()+1,0),"")</f>
        <v>0</v>
      </c>
      <c r="V190" s="282">
        <f>IFERROR(VLOOKUP($A190,'业绩进度排名-中间表'!$A$27:$AJ$973,COLUMN()+1,0),"")</f>
        <v>74919.347045104107</v>
      </c>
      <c r="W190" s="282">
        <f>IFERROR(VLOOKUP($A190,'业绩进度排名-中间表'!$A$27:$AJ$973,COLUMN()+1,0),"")</f>
        <v>64055</v>
      </c>
      <c r="X190" s="281">
        <f>IFERROR(VLOOKUP($A190,'业绩进度排名-中间表'!$A$27:$AJ$973,COLUMN()+1,0),"")</f>
        <v>0.85498609539985204</v>
      </c>
    </row>
    <row r="191" spans="1:24">
      <c r="A191" s="278" t="s">
        <v>93</v>
      </c>
      <c r="B191" s="187" t="str">
        <f>IFERROR(VLOOKUP($A191,'业绩进度排名-中间表'!$A$27:$AJ$973,COLUMN()+1,0),"")</f>
        <v>徐志强</v>
      </c>
      <c r="C191" s="187" t="str">
        <f>IFERROR(VLOOKUP($A191,'业绩进度排名-中间表'!$A$27:$AJ$973,COLUMN()+1,0),"")</f>
        <v>ES团队</v>
      </c>
      <c r="D191" s="187" t="str">
        <f>IFERROR(VLOOKUP($A191,'业绩进度排名-中间表'!$A$27:$AJ$973,COLUMN()+1,0),"")</f>
        <v>杨斯喻</v>
      </c>
      <c r="E191" s="275">
        <f>IFERROR(VLOOKUP($A191,'业绩进度排名-中间表'!$A$27:$AJ$973,COLUMN()+1,0),"")</f>
        <v>9.0502499342278195</v>
      </c>
      <c r="F191" s="187">
        <f>IFERROR(VLOOKUP($A191,'业绩进度排名-中间表'!$A$27:$AJ$973,COLUMN()+1,0),"")</f>
        <v>6</v>
      </c>
      <c r="G191" s="276">
        <f>IFERROR(VLOOKUP($A191,'业绩进度排名-中间表'!$A$27:$AJ$973,COLUMN()+1,0),"")</f>
        <v>0.66296511627907084</v>
      </c>
      <c r="H191" s="275">
        <f ca="1">IFERROR(VLOOKUP($A191,'业绩进度排名-中间表'!$A$27:$AJ$973,COLUMN()+1,0),"")</f>
        <v>3</v>
      </c>
      <c r="I191" s="187">
        <f ca="1">IFERROR(VLOOKUP($A191,'业绩进度排名-中间表'!$A$27:$AJ$973,COLUMN()+1,0),"")</f>
        <v>3</v>
      </c>
      <c r="J191" s="187"/>
      <c r="K191" s="187"/>
      <c r="L191" s="187"/>
      <c r="M191" s="187"/>
      <c r="N191" s="187"/>
      <c r="O191" s="187"/>
      <c r="P191" s="277">
        <f>IFERROR(VLOOKUP($A191,'业绩进度排名-中间表'!$A$27:$AJ$973,COLUMN()+1,0),"")</f>
        <v>6235.6222046829698</v>
      </c>
      <c r="Q191" s="277">
        <f>IFERROR(VLOOKUP($A191,'业绩进度排名-中间表'!$A$27:$AJ$973,COLUMN()+1,0),"")</f>
        <v>5478.6757189999998</v>
      </c>
      <c r="R191" s="276">
        <f>IFERROR(VLOOKUP($A191,'业绩进度排名-中间表'!$A$27:$AJ$973,COLUMN()+1,0),"")</f>
        <v>0.87860930941029414</v>
      </c>
      <c r="S191" s="276">
        <f ca="1">IFERROR(VLOOKUP($A191,'业绩进度排名-中间表'!$A$27:$AJ$973,COLUMN()+1,0),"")</f>
        <v>0</v>
      </c>
      <c r="T191" s="187">
        <f ca="1">IFERROR(VLOOKUP($A191,'业绩进度排名-中间表'!$A$27:$AJ$973,COLUMN()+1,0),"")</f>
        <v>0</v>
      </c>
      <c r="U191" s="187">
        <f ca="1">IFERROR(VLOOKUP($A191,'业绩进度排名-中间表'!$A$27:$AJ$973,COLUMN()+1,0),"")</f>
        <v>0</v>
      </c>
      <c r="V191" s="277">
        <f>IFERROR(VLOOKUP($A191,'业绩进度排名-中间表'!$A$27:$AJ$973,COLUMN()+1,0),"")</f>
        <v>76416.416940729701</v>
      </c>
      <c r="W191" s="277">
        <f>IFERROR(VLOOKUP($A191,'业绩进度排名-中间表'!$A$27:$AJ$973,COLUMN()+1,0),"")</f>
        <v>60425</v>
      </c>
      <c r="X191" s="276">
        <f>IFERROR(VLOOKUP($A191,'业绩进度排名-中间表'!$A$27:$AJ$973,COLUMN()+1,0),"")</f>
        <v>0.79073322747999286</v>
      </c>
    </row>
    <row r="192" spans="1:24">
      <c r="A192" s="278" t="s">
        <v>94</v>
      </c>
      <c r="B192" s="279" t="str">
        <f>IFERROR(VLOOKUP($A192,'业绩进度排名-中间表'!$A$27:$AJ$973,COLUMN()+1,0),"")</f>
        <v>王园园</v>
      </c>
      <c r="C192" s="279" t="str">
        <f>IFERROR(VLOOKUP($A192,'业绩进度排名-中间表'!$A$27:$AJ$973,COLUMN()+1,0),"")</f>
        <v>王园园组</v>
      </c>
      <c r="D192" s="279" t="str">
        <f>IFERROR(VLOOKUP($A192,'业绩进度排名-中间表'!$A$27:$AJ$973,COLUMN()+1,0),"")</f>
        <v>蔡威</v>
      </c>
      <c r="E192" s="280">
        <f>IFERROR(VLOOKUP($A192,'业绩进度排名-中间表'!$A$27:$AJ$973,COLUMN()+1,0),"")</f>
        <v>10.936971473672299</v>
      </c>
      <c r="F192" s="279">
        <f>IFERROR(VLOOKUP($A192,'业绩进度排名-中间表'!$A$27:$AJ$973,COLUMN()+1,0),"")</f>
        <v>6</v>
      </c>
      <c r="G192" s="281">
        <f>IFERROR(VLOOKUP($A192,'业绩进度排名-中间表'!$A$27:$AJ$973,COLUMN()+1,0),"")</f>
        <v>0.548597938144332</v>
      </c>
      <c r="H192" s="280">
        <f ca="1">IFERROR(VLOOKUP($A192,'业绩进度排名-中间表'!$A$27:$AJ$973,COLUMN()+1,0),"")</f>
        <v>5</v>
      </c>
      <c r="I192" s="279">
        <f ca="1">IFERROR(VLOOKUP($A192,'业绩进度排名-中间表'!$A$27:$AJ$973,COLUMN()+1,0),"")</f>
        <v>1</v>
      </c>
      <c r="J192" s="279"/>
      <c r="K192" s="279"/>
      <c r="L192" s="279"/>
      <c r="M192" s="279"/>
      <c r="N192" s="279"/>
      <c r="O192" s="279"/>
      <c r="P192" s="282">
        <f>IFERROR(VLOOKUP($A192,'业绩进度排名-中间表'!$A$27:$AJ$973,COLUMN()+1,0),"")</f>
        <v>7535.5733453602297</v>
      </c>
      <c r="Q192" s="282">
        <f>IFERROR(VLOOKUP($A192,'业绩进度排名-中间表'!$A$27:$AJ$973,COLUMN()+1,0),"")</f>
        <v>9367.0913789999995</v>
      </c>
      <c r="R192" s="281">
        <f>IFERROR(VLOOKUP($A192,'业绩进度排名-中间表'!$A$27:$AJ$973,COLUMN()+1,0),"")</f>
        <v>1.2430495928710539</v>
      </c>
      <c r="S192" s="281">
        <f ca="1">IFERROR(VLOOKUP($A192,'业绩进度排名-中间表'!$A$27:$AJ$973,COLUMN()+1,0),"")</f>
        <v>0</v>
      </c>
      <c r="T192" s="279">
        <f ca="1">IFERROR(VLOOKUP($A192,'业绩进度排名-中间表'!$A$27:$AJ$973,COLUMN()+1,0),"")</f>
        <v>0</v>
      </c>
      <c r="U192" s="279">
        <f ca="1">IFERROR(VLOOKUP($A192,'业绩进度排名-中间表'!$A$27:$AJ$973,COLUMN()+1,0),"")</f>
        <v>1</v>
      </c>
      <c r="V192" s="282">
        <f>IFERROR(VLOOKUP($A192,'业绩进度排名-中间表'!$A$27:$AJ$973,COLUMN()+1,0),"")</f>
        <v>136389.85375303301</v>
      </c>
      <c r="W192" s="282">
        <f>IFERROR(VLOOKUP($A192,'业绩进度排名-中间表'!$A$27:$AJ$973,COLUMN()+1,0),"")</f>
        <v>85682</v>
      </c>
      <c r="X192" s="281">
        <f>IFERROR(VLOOKUP($A192,'业绩进度排名-中间表'!$A$27:$AJ$973,COLUMN()+1,0),"")</f>
        <v>0.62821388572751236</v>
      </c>
    </row>
    <row r="193" spans="1:24">
      <c r="A193" s="278" t="s">
        <v>95</v>
      </c>
      <c r="B193" s="187" t="str">
        <f>IFERROR(VLOOKUP($A193,'业绩进度排名-中间表'!$A$27:$AJ$973,COLUMN()+1,0),"")</f>
        <v>王园园</v>
      </c>
      <c r="C193" s="187" t="str">
        <f>IFERROR(VLOOKUP($A193,'业绩进度排名-中间表'!$A$27:$AJ$973,COLUMN()+1,0),"")</f>
        <v>王园园组</v>
      </c>
      <c r="D193" s="187" t="str">
        <f>IFERROR(VLOOKUP($A193,'业绩进度排名-中间表'!$A$27:$AJ$973,COLUMN()+1,0),"")</f>
        <v>韩䶮</v>
      </c>
      <c r="E193" s="275">
        <f>IFERROR(VLOOKUP($A193,'业绩进度排名-中间表'!$A$27:$AJ$973,COLUMN()+1,0),"")</f>
        <v>10.936971473672299</v>
      </c>
      <c r="F193" s="187">
        <f>IFERROR(VLOOKUP($A193,'业绩进度排名-中间表'!$A$27:$AJ$973,COLUMN()+1,0),"")</f>
        <v>6</v>
      </c>
      <c r="G193" s="276">
        <f>IFERROR(VLOOKUP($A193,'业绩进度排名-中间表'!$A$27:$AJ$973,COLUMN()+1,0),"")</f>
        <v>0.548597938144332</v>
      </c>
      <c r="H193" s="275">
        <f ca="1">IFERROR(VLOOKUP($A193,'业绩进度排名-中间表'!$A$27:$AJ$973,COLUMN()+1,0),"")</f>
        <v>1</v>
      </c>
      <c r="I193" s="187">
        <f ca="1">IFERROR(VLOOKUP($A193,'业绩进度排名-中间表'!$A$27:$AJ$973,COLUMN()+1,0),"")</f>
        <v>5</v>
      </c>
      <c r="J193" s="187"/>
      <c r="K193" s="187"/>
      <c r="L193" s="187"/>
      <c r="M193" s="187"/>
      <c r="N193" s="187"/>
      <c r="O193" s="187"/>
      <c r="P193" s="277">
        <f>IFERROR(VLOOKUP($A193,'业绩进度排名-中间表'!$A$27:$AJ$973,COLUMN()+1,0),"")</f>
        <v>7535.5733453602297</v>
      </c>
      <c r="Q193" s="277">
        <f>IFERROR(VLOOKUP($A193,'业绩进度排名-中间表'!$A$27:$AJ$973,COLUMN()+1,0),"")</f>
        <v>5891.4651429999994</v>
      </c>
      <c r="R193" s="276">
        <f>IFERROR(VLOOKUP($A193,'业绩进度排名-中间表'!$A$27:$AJ$973,COLUMN()+1,0),"")</f>
        <v>0.78182042334276614</v>
      </c>
      <c r="S193" s="276">
        <f ca="1">IFERROR(VLOOKUP($A193,'业绩进度排名-中间表'!$A$27:$AJ$973,COLUMN()+1,0),"")</f>
        <v>0</v>
      </c>
      <c r="T193" s="187">
        <f ca="1">IFERROR(VLOOKUP($A193,'业绩进度排名-中间表'!$A$27:$AJ$973,COLUMN()+1,0),"")</f>
        <v>0</v>
      </c>
      <c r="U193" s="187">
        <f ca="1">IFERROR(VLOOKUP($A193,'业绩进度排名-中间表'!$A$27:$AJ$973,COLUMN()+1,0),"")</f>
        <v>0</v>
      </c>
      <c r="V193" s="277">
        <f>IFERROR(VLOOKUP($A193,'业绩进度排名-中间表'!$A$27:$AJ$973,COLUMN()+1,0),"")</f>
        <v>142726.819989982</v>
      </c>
      <c r="W193" s="277">
        <f>IFERROR(VLOOKUP($A193,'业绩进度排名-中间表'!$A$27:$AJ$973,COLUMN()+1,0),"")</f>
        <v>108812</v>
      </c>
      <c r="X193" s="276">
        <f>IFERROR(VLOOKUP($A193,'业绩进度排名-中间表'!$A$27:$AJ$973,COLUMN()+1,0),"")</f>
        <v>0.76237948836551894</v>
      </c>
    </row>
    <row r="194" spans="1:24">
      <c r="A194" s="278" t="s">
        <v>96</v>
      </c>
      <c r="B194" s="279" t="str">
        <f>IFERROR(VLOOKUP($A194,'业绩进度排名-中间表'!$A$27:$AJ$973,COLUMN()+1,0),"")</f>
        <v>王园园</v>
      </c>
      <c r="C194" s="279" t="str">
        <f>IFERROR(VLOOKUP($A194,'业绩进度排名-中间表'!$A$27:$AJ$973,COLUMN()+1,0),"")</f>
        <v>王园园组</v>
      </c>
      <c r="D194" s="279" t="str">
        <f>IFERROR(VLOOKUP($A194,'业绩进度排名-中间表'!$A$27:$AJ$973,COLUMN()+1,0),"")</f>
        <v>谢铭敬</v>
      </c>
      <c r="E194" s="280" t="str">
        <f>IFERROR(VLOOKUP($A194,'业绩进度排名-中间表'!$A$27:$AJ$973,COLUMN()+1,0),"")</f>
        <v>-</v>
      </c>
      <c r="F194" s="279">
        <f>IFERROR(VLOOKUP($A194,'业绩进度排名-中间表'!$A$27:$AJ$973,COLUMN()+1,0),"")</f>
        <v>6</v>
      </c>
      <c r="G194" s="281">
        <f>IFERROR(VLOOKUP($A194,'业绩进度排名-中间表'!$A$27:$AJ$973,COLUMN()+1,0),"")</f>
        <v>0</v>
      </c>
      <c r="H194" s="280">
        <f ca="1">IFERROR(VLOOKUP($A194,'业绩进度排名-中间表'!$A$27:$AJ$973,COLUMN()+1,0),"")</f>
        <v>2</v>
      </c>
      <c r="I194" s="279">
        <f ca="1">IFERROR(VLOOKUP($A194,'业绩进度排名-中间表'!$A$27:$AJ$973,COLUMN()+1,0),"")</f>
        <v>4</v>
      </c>
      <c r="J194" s="279"/>
      <c r="K194" s="279"/>
      <c r="L194" s="279"/>
      <c r="M194" s="279"/>
      <c r="N194" s="279"/>
      <c r="O194" s="279"/>
      <c r="P194" s="282" t="str">
        <f>IFERROR(VLOOKUP($A194,'业绩进度排名-中间表'!$A$27:$AJ$973,COLUMN()+1,0),"")</f>
        <v>-</v>
      </c>
      <c r="Q194" s="282">
        <f>IFERROR(VLOOKUP($A194,'业绩进度排名-中间表'!$A$27:$AJ$973,COLUMN()+1,0),"")</f>
        <v>7666.506625</v>
      </c>
      <c r="R194" s="281">
        <f>IFERROR(VLOOKUP($A194,'业绩进度排名-中间表'!$A$27:$AJ$973,COLUMN()+1,0),"")</f>
        <v>0</v>
      </c>
      <c r="S194" s="281">
        <f ca="1">IFERROR(VLOOKUP($A194,'业绩进度排名-中间表'!$A$27:$AJ$973,COLUMN()+1,0),"")</f>
        <v>0</v>
      </c>
      <c r="T194" s="279">
        <f ca="1">IFERROR(VLOOKUP($A194,'业绩进度排名-中间表'!$A$27:$AJ$973,COLUMN()+1,0),"")</f>
        <v>0</v>
      </c>
      <c r="U194" s="279">
        <f ca="1">IFERROR(VLOOKUP($A194,'业绩进度排名-中间表'!$A$27:$AJ$973,COLUMN()+1,0),"")</f>
        <v>0</v>
      </c>
      <c r="V194" s="282" t="str">
        <f>IFERROR(VLOOKUP($A194,'业绩进度排名-中间表'!$A$27:$AJ$973,COLUMN()+1,0),"")</f>
        <v>-</v>
      </c>
      <c r="W194" s="282">
        <f>IFERROR(VLOOKUP($A194,'业绩进度排名-中间表'!$A$27:$AJ$973,COLUMN()+1,0),"")</f>
        <v>163103</v>
      </c>
      <c r="X194" s="281">
        <f>IFERROR(VLOOKUP($A194,'业绩进度排名-中间表'!$A$27:$AJ$973,COLUMN()+1,0),"")</f>
        <v>0</v>
      </c>
    </row>
    <row r="195" spans="1:24">
      <c r="A195" s="278" t="s">
        <v>97</v>
      </c>
      <c r="B195" s="187" t="str">
        <f>IFERROR(VLOOKUP($A195,'业绩进度排名-中间表'!$A$27:$AJ$973,COLUMN()+1,0),"")</f>
        <v>徐志强</v>
      </c>
      <c r="C195" s="187" t="str">
        <f>IFERROR(VLOOKUP($A195,'业绩进度排名-中间表'!$A$27:$AJ$973,COLUMN()+1,0),"")</f>
        <v>ES团队</v>
      </c>
      <c r="D195" s="187" t="str">
        <f>IFERROR(VLOOKUP($A195,'业绩进度排名-中间表'!$A$27:$AJ$973,COLUMN()+1,0),"")</f>
        <v>邱童颖</v>
      </c>
      <c r="E195" s="275">
        <f>IFERROR(VLOOKUP($A195,'业绩进度排名-中间表'!$A$27:$AJ$973,COLUMN()+1,0),"")</f>
        <v>6.5772165219678902</v>
      </c>
      <c r="F195" s="187">
        <f>IFERROR(VLOOKUP($A195,'业绩进度排名-中间表'!$A$27:$AJ$973,COLUMN()+1,0),"")</f>
        <v>5</v>
      </c>
      <c r="G195" s="276">
        <f>IFERROR(VLOOKUP($A195,'业绩进度排名-中间表'!$A$27:$AJ$973,COLUMN()+1,0),"")</f>
        <v>0.76020000000000154</v>
      </c>
      <c r="H195" s="275">
        <f ca="1">IFERROR(VLOOKUP($A195,'业绩进度排名-中间表'!$A$27:$AJ$973,COLUMN()+1,0),"")</f>
        <v>5</v>
      </c>
      <c r="I195" s="187">
        <f ca="1">IFERROR(VLOOKUP($A195,'业绩进度排名-中间表'!$A$27:$AJ$973,COLUMN()+1,0),"")</f>
        <v>0</v>
      </c>
      <c r="J195" s="187"/>
      <c r="K195" s="187"/>
      <c r="L195" s="187"/>
      <c r="M195" s="187"/>
      <c r="N195" s="187"/>
      <c r="O195" s="187"/>
      <c r="P195" s="277">
        <f>IFERROR(VLOOKUP($A195,'业绩进度排名-中间表'!$A$27:$AJ$973,COLUMN()+1,0),"")</f>
        <v>4531.7021836358799</v>
      </c>
      <c r="Q195" s="277">
        <f>IFERROR(VLOOKUP($A195,'业绩进度排名-中间表'!$A$27:$AJ$973,COLUMN()+1,0),"")</f>
        <v>2868.3731210000001</v>
      </c>
      <c r="R195" s="276">
        <f>IFERROR(VLOOKUP($A195,'业绩进度排名-中间表'!$A$27:$AJ$973,COLUMN()+1,0),"")</f>
        <v>0.63295711076464523</v>
      </c>
      <c r="S195" s="276">
        <f ca="1">IFERROR(VLOOKUP($A195,'业绩进度排名-中间表'!$A$27:$AJ$973,COLUMN()+1,0),"")</f>
        <v>0</v>
      </c>
      <c r="T195" s="187">
        <f ca="1">IFERROR(VLOOKUP($A195,'业绩进度排名-中间表'!$A$27:$AJ$973,COLUMN()+1,0),"")</f>
        <v>0</v>
      </c>
      <c r="U195" s="187">
        <f ca="1">IFERROR(VLOOKUP($A195,'业绩进度排名-中间表'!$A$27:$AJ$973,COLUMN()+1,0),"")</f>
        <v>1</v>
      </c>
      <c r="V195" s="277">
        <f>IFERROR(VLOOKUP($A195,'业绩进度排名-中间表'!$A$27:$AJ$973,COLUMN()+1,0),"")</f>
        <v>67207.383788238003</v>
      </c>
      <c r="W195" s="277">
        <f>IFERROR(VLOOKUP($A195,'业绩进度排名-中间表'!$A$27:$AJ$973,COLUMN()+1,0),"")</f>
        <v>60843</v>
      </c>
      <c r="X195" s="276">
        <f>IFERROR(VLOOKUP($A195,'业绩进度排名-中间表'!$A$27:$AJ$973,COLUMN()+1,0),"")</f>
        <v>0.90530231308673803</v>
      </c>
    </row>
    <row r="196" spans="1:24">
      <c r="A196" s="278" t="s">
        <v>98</v>
      </c>
      <c r="B196" s="279" t="str">
        <f>IFERROR(VLOOKUP($A196,'业绩进度排名-中间表'!$A$27:$AJ$973,COLUMN()+1,0),"")</f>
        <v>徐志强</v>
      </c>
      <c r="C196" s="279" t="str">
        <f>IFERROR(VLOOKUP($A196,'业绩进度排名-中间表'!$A$27:$AJ$973,COLUMN()+1,0),"")</f>
        <v>ES团队</v>
      </c>
      <c r="D196" s="279" t="str">
        <f>IFERROR(VLOOKUP($A196,'业绩进度排名-中间表'!$A$27:$AJ$973,COLUMN()+1,0),"")</f>
        <v>邓昌午</v>
      </c>
      <c r="E196" s="280">
        <f>IFERROR(VLOOKUP($A196,'业绩进度排名-中间表'!$A$27:$AJ$973,COLUMN()+1,0),"")</f>
        <v>10.936971473672299</v>
      </c>
      <c r="F196" s="279">
        <f>IFERROR(VLOOKUP($A196,'业绩进度排名-中间表'!$A$27:$AJ$973,COLUMN()+1,0),"")</f>
        <v>4</v>
      </c>
      <c r="G196" s="281">
        <f>IFERROR(VLOOKUP($A196,'业绩进度排名-中间表'!$A$27:$AJ$973,COLUMN()+1,0),"")</f>
        <v>0.365731958762888</v>
      </c>
      <c r="H196" s="280">
        <f ca="1">IFERROR(VLOOKUP($A196,'业绩进度排名-中间表'!$A$27:$AJ$973,COLUMN()+1,0),"")</f>
        <v>3</v>
      </c>
      <c r="I196" s="279">
        <f ca="1">IFERROR(VLOOKUP($A196,'业绩进度排名-中间表'!$A$27:$AJ$973,COLUMN()+1,0),"")</f>
        <v>1</v>
      </c>
      <c r="J196" s="279"/>
      <c r="K196" s="279"/>
      <c r="L196" s="279"/>
      <c r="M196" s="279"/>
      <c r="N196" s="279"/>
      <c r="O196" s="279"/>
      <c r="P196" s="282">
        <f>IFERROR(VLOOKUP($A196,'业绩进度排名-中间表'!$A$27:$AJ$973,COLUMN()+1,0),"")</f>
        <v>7535.5733453602297</v>
      </c>
      <c r="Q196" s="282">
        <f>IFERROR(VLOOKUP($A196,'业绩进度排名-中间表'!$A$27:$AJ$973,COLUMN()+1,0),"")</f>
        <v>2821.17</v>
      </c>
      <c r="R196" s="281">
        <f>IFERROR(VLOOKUP($A196,'业绩进度排名-中间表'!$A$27:$AJ$973,COLUMN()+1,0),"")</f>
        <v>0.37438027217093423</v>
      </c>
      <c r="S196" s="281">
        <f ca="1">IFERROR(VLOOKUP($A196,'业绩进度排名-中间表'!$A$27:$AJ$973,COLUMN()+1,0),"")</f>
        <v>0</v>
      </c>
      <c r="T196" s="279">
        <f ca="1">IFERROR(VLOOKUP($A196,'业绩进度排名-中间表'!$A$27:$AJ$973,COLUMN()+1,0),"")</f>
        <v>0</v>
      </c>
      <c r="U196" s="279">
        <f ca="1">IFERROR(VLOOKUP($A196,'业绩进度排名-中间表'!$A$27:$AJ$973,COLUMN()+1,0),"")</f>
        <v>0</v>
      </c>
      <c r="V196" s="282">
        <f>IFERROR(VLOOKUP($A196,'业绩进度排名-中间表'!$A$27:$AJ$973,COLUMN()+1,0),"")</f>
        <v>225973.494260384</v>
      </c>
      <c r="W196" s="282">
        <f>IFERROR(VLOOKUP($A196,'业绩进度排名-中间表'!$A$27:$AJ$973,COLUMN()+1,0),"")</f>
        <v>85129</v>
      </c>
      <c r="X196" s="281">
        <f>IFERROR(VLOOKUP($A196,'业绩进度排名-中间表'!$A$27:$AJ$973,COLUMN()+1,0),"")</f>
        <v>0.37672117377584041</v>
      </c>
    </row>
    <row r="197" spans="1:24">
      <c r="A197" s="278" t="s">
        <v>99</v>
      </c>
      <c r="B197" s="187" t="str">
        <f>IFERROR(VLOOKUP($A197,'业绩进度排名-中间表'!$A$27:$AJ$973,COLUMN()+1,0),"")</f>
        <v>王园园</v>
      </c>
      <c r="C197" s="187" t="str">
        <f>IFERROR(VLOOKUP($A197,'业绩进度排名-中间表'!$A$27:$AJ$973,COLUMN()+1,0),"")</f>
        <v>王园园组</v>
      </c>
      <c r="D197" s="187" t="str">
        <f>IFERROR(VLOOKUP($A197,'业绩进度排名-中间表'!$A$27:$AJ$973,COLUMN()+1,0),"")</f>
        <v>牛熙林</v>
      </c>
      <c r="E197" s="275" t="str">
        <f>IFERROR(VLOOKUP($A197,'业绩进度排名-中间表'!$A$27:$AJ$973,COLUMN()+1,0),"")</f>
        <v>-</v>
      </c>
      <c r="F197" s="187">
        <f>IFERROR(VLOOKUP($A197,'业绩进度排名-中间表'!$A$27:$AJ$973,COLUMN()+1,0),"")</f>
        <v>1</v>
      </c>
      <c r="G197" s="276">
        <f>IFERROR(VLOOKUP($A197,'业绩进度排名-中间表'!$A$27:$AJ$973,COLUMN()+1,0),"")</f>
        <v>0</v>
      </c>
      <c r="H197" s="275">
        <f ca="1">IFERROR(VLOOKUP($A197,'业绩进度排名-中间表'!$A$27:$AJ$973,COLUMN()+1,0),"")</f>
        <v>1</v>
      </c>
      <c r="I197" s="187">
        <f ca="1">IFERROR(VLOOKUP($A197,'业绩进度排名-中间表'!$A$27:$AJ$973,COLUMN()+1,0),"")</f>
        <v>0</v>
      </c>
      <c r="J197" s="187"/>
      <c r="K197" s="187"/>
      <c r="L197" s="187"/>
      <c r="M197" s="187"/>
      <c r="N197" s="187"/>
      <c r="O197" s="187"/>
      <c r="P197" s="277" t="str">
        <f>IFERROR(VLOOKUP($A197,'业绩进度排名-中间表'!$A$27:$AJ$973,COLUMN()+1,0),"")</f>
        <v>-</v>
      </c>
      <c r="Q197" s="277">
        <f>IFERROR(VLOOKUP($A197,'业绩进度排名-中间表'!$A$27:$AJ$973,COLUMN()+1,0),"")</f>
        <v>1341.247805</v>
      </c>
      <c r="R197" s="276">
        <f>IFERROR(VLOOKUP($A197,'业绩进度排名-中间表'!$A$27:$AJ$973,COLUMN()+1,0),"")</f>
        <v>0</v>
      </c>
      <c r="S197" s="276">
        <f ca="1">IFERROR(VLOOKUP($A197,'业绩进度排名-中间表'!$A$27:$AJ$973,COLUMN()+1,0),"")</f>
        <v>0</v>
      </c>
      <c r="T197" s="187">
        <f ca="1">IFERROR(VLOOKUP($A197,'业绩进度排名-中间表'!$A$27:$AJ$973,COLUMN()+1,0),"")</f>
        <v>0</v>
      </c>
      <c r="U197" s="187">
        <f ca="1">IFERROR(VLOOKUP($A197,'业绩进度排名-中间表'!$A$27:$AJ$973,COLUMN()+1,0),"")</f>
        <v>0</v>
      </c>
      <c r="V197" s="277" t="str">
        <f>IFERROR(VLOOKUP($A197,'业绩进度排名-中间表'!$A$27:$AJ$973,COLUMN()+1,0),"")</f>
        <v>-</v>
      </c>
      <c r="W197" s="277">
        <f>IFERROR(VLOOKUP($A197,'业绩进度排名-中间表'!$A$27:$AJ$973,COLUMN()+1,0),"")</f>
        <v>74138</v>
      </c>
      <c r="X197" s="276">
        <f>IFERROR(VLOOKUP($A197,'业绩进度排名-中间表'!$A$27:$AJ$973,COLUMN()+1,0),"")</f>
        <v>0</v>
      </c>
    </row>
    <row r="198" spans="1:24">
      <c r="A198" s="278" t="s">
        <v>100</v>
      </c>
      <c r="B198" s="187" t="str">
        <f>IFERROR(VLOOKUP($A198,'业绩进度排名-中间表'!$A$27:$AJ$973,COLUMN()+1,0),"")</f>
        <v/>
      </c>
      <c r="C198" s="187" t="str">
        <f>IFERROR(VLOOKUP($A198,'业绩进度排名-中间表'!$A$27:$AJ$973,COLUMN()+1,0),"")</f>
        <v/>
      </c>
      <c r="D198" s="187" t="str">
        <f>IFERROR(VLOOKUP($A198,'业绩进度排名-中间表'!$A$27:$AJ$973,COLUMN()+1,0),"")</f>
        <v/>
      </c>
      <c r="E198" s="275" t="str">
        <f>IFERROR(VLOOKUP($A198,'业绩进度排名-中间表'!$A$27:$AJ$973,COLUMN()+1,0),"")</f>
        <v/>
      </c>
      <c r="F198" s="187" t="str">
        <f>IFERROR(VLOOKUP($A198,'业绩进度排名-中间表'!$A$27:$AJ$973,COLUMN()+1,0),"")</f>
        <v/>
      </c>
      <c r="G198" s="187" t="str">
        <f>IFERROR(VLOOKUP($A198,'业绩进度排名-中间表'!$A$27:$AJ$973,COLUMN()+1,0),"")</f>
        <v/>
      </c>
      <c r="H198" s="313" t="str">
        <f>IFERROR(VLOOKUP($A198,'业绩进度排名-中间表'!$A$27:$AJ$973,COLUMN()+1,0),"")</f>
        <v/>
      </c>
      <c r="I198" s="313" t="str">
        <f>IFERROR(VLOOKUP($A198,'业绩进度排名-中间表'!$A$27:$AJ$973,COLUMN()+1,0),"")</f>
        <v/>
      </c>
      <c r="J198" s="187"/>
      <c r="K198" s="187"/>
      <c r="L198" s="187"/>
      <c r="M198" s="187"/>
      <c r="N198" s="187"/>
      <c r="O198" s="187"/>
      <c r="P198" s="277" t="str">
        <f>IFERROR(VLOOKUP($A198,'业绩进度排名-中间表'!$A$27:$AJ$973,COLUMN()+1,0),"")</f>
        <v/>
      </c>
      <c r="Q198" s="277" t="str">
        <f>IFERROR(VLOOKUP($A198,'业绩进度排名-中间表'!$A$27:$AJ$973,COLUMN()+1,0),"")</f>
        <v/>
      </c>
      <c r="R198" s="187" t="str">
        <f>IFERROR(VLOOKUP($A198,'业绩进度排名-中间表'!$A$27:$AJ$973,COLUMN()+1,0),"")</f>
        <v/>
      </c>
      <c r="S198" s="187" t="str">
        <f>IFERROR(VLOOKUP($A198,'业绩进度排名-中间表'!$A$27:$AJ$973,COLUMN()+1,0),"")</f>
        <v/>
      </c>
      <c r="T198" s="187" t="str">
        <f>IFERROR(VLOOKUP($A198,'业绩进度排名-中间表'!$A$27:$AJ$973,COLUMN()+1,0),"")</f>
        <v/>
      </c>
      <c r="U198" s="187" t="str">
        <f>IFERROR(VLOOKUP($A198,'业绩进度排名-中间表'!$A$27:$AJ$973,COLUMN()+1,0),"")</f>
        <v/>
      </c>
      <c r="V198" s="277" t="str">
        <f>IFERROR(VLOOKUP($A198,'业绩进度排名-中间表'!$A$27:$AJ$973,COLUMN()+1,0),"")</f>
        <v/>
      </c>
      <c r="W198" s="277" t="str">
        <f>IFERROR(VLOOKUP($A198,'业绩进度排名-中间表'!$A$27:$AJ$973,COLUMN()+1,0),"")</f>
        <v/>
      </c>
      <c r="X198" s="187" t="str">
        <f>IFERROR(VLOOKUP($A198,'业绩进度排名-中间表'!$A$27:$AJ$973,COLUMN()+1,0),"")</f>
        <v/>
      </c>
    </row>
    <row r="199" spans="1:24">
      <c r="A199" s="278" t="s">
        <v>101</v>
      </c>
      <c r="B199" s="187" t="str">
        <f>IFERROR(VLOOKUP($A199,'业绩进度排名-中间表'!$A$27:$AJ$973,COLUMN()+1,0),"")</f>
        <v/>
      </c>
      <c r="C199" s="187" t="str">
        <f>IFERROR(VLOOKUP($A199,'业绩进度排名-中间表'!$A$27:$AJ$973,COLUMN()+1,0),"")</f>
        <v/>
      </c>
      <c r="D199" s="187" t="str">
        <f>IFERROR(VLOOKUP($A199,'业绩进度排名-中间表'!$A$27:$AJ$973,COLUMN()+1,0),"")</f>
        <v/>
      </c>
      <c r="E199" s="275" t="str">
        <f>IFERROR(VLOOKUP($A199,'业绩进度排名-中间表'!$A$27:$AJ$973,COLUMN()+1,0),"")</f>
        <v/>
      </c>
      <c r="F199" s="187" t="str">
        <f>IFERROR(VLOOKUP($A199,'业绩进度排名-中间表'!$A$27:$AJ$973,COLUMN()+1,0),"")</f>
        <v/>
      </c>
      <c r="G199" s="187" t="str">
        <f>IFERROR(VLOOKUP($A199,'业绩进度排名-中间表'!$A$27:$AJ$973,COLUMN()+1,0),"")</f>
        <v/>
      </c>
      <c r="H199" s="313" t="str">
        <f>IFERROR(VLOOKUP($A199,'业绩进度排名-中间表'!$A$27:$AJ$973,COLUMN()+1,0),"")</f>
        <v/>
      </c>
      <c r="I199" s="313" t="str">
        <f>IFERROR(VLOOKUP($A199,'业绩进度排名-中间表'!$A$27:$AJ$973,COLUMN()+1,0),"")</f>
        <v/>
      </c>
      <c r="J199" s="187"/>
      <c r="K199" s="187"/>
      <c r="L199" s="187"/>
      <c r="M199" s="187"/>
      <c r="N199" s="187"/>
      <c r="O199" s="187"/>
      <c r="P199" s="277" t="str">
        <f>IFERROR(VLOOKUP($A199,'业绩进度排名-中间表'!$A$27:$AJ$973,COLUMN()+1,0),"")</f>
        <v/>
      </c>
      <c r="Q199" s="277" t="str">
        <f>IFERROR(VLOOKUP($A199,'业绩进度排名-中间表'!$A$27:$AJ$973,COLUMN()+1,0),"")</f>
        <v/>
      </c>
      <c r="R199" s="187" t="str">
        <f>IFERROR(VLOOKUP($A199,'业绩进度排名-中间表'!$A$27:$AJ$973,COLUMN()+1,0),"")</f>
        <v/>
      </c>
      <c r="S199" s="187" t="str">
        <f>IFERROR(VLOOKUP($A199,'业绩进度排名-中间表'!$A$27:$AJ$973,COLUMN()+1,0),"")</f>
        <v/>
      </c>
      <c r="T199" s="187" t="str">
        <f>IFERROR(VLOOKUP($A199,'业绩进度排名-中间表'!$A$27:$AJ$973,COLUMN()+1,0),"")</f>
        <v/>
      </c>
      <c r="U199" s="187" t="str">
        <f>IFERROR(VLOOKUP($A199,'业绩进度排名-中间表'!$A$27:$AJ$973,COLUMN()+1,0),"")</f>
        <v/>
      </c>
      <c r="V199" s="277" t="str">
        <f>IFERROR(VLOOKUP($A199,'业绩进度排名-中间表'!$A$27:$AJ$973,COLUMN()+1,0),"")</f>
        <v/>
      </c>
      <c r="W199" s="277" t="str">
        <f>IFERROR(VLOOKUP($A199,'业绩进度排名-中间表'!$A$27:$AJ$973,COLUMN()+1,0),"")</f>
        <v/>
      </c>
      <c r="X199" s="187" t="str">
        <f>IFERROR(VLOOKUP($A199,'业绩进度排名-中间表'!$A$27:$AJ$973,COLUMN()+1,0),"")</f>
        <v/>
      </c>
    </row>
    <row r="200" spans="1:24">
      <c r="A200" s="278" t="s">
        <v>102</v>
      </c>
      <c r="B200" s="187" t="str">
        <f>IFERROR(VLOOKUP($A200,'业绩进度排名-中间表'!$A$27:$AJ$973,COLUMN()+1,0),"")</f>
        <v/>
      </c>
      <c r="C200" s="187" t="str">
        <f>IFERROR(VLOOKUP($A200,'业绩进度排名-中间表'!$A$27:$AJ$973,COLUMN()+1,0),"")</f>
        <v/>
      </c>
      <c r="D200" s="187" t="str">
        <f>IFERROR(VLOOKUP($A200,'业绩进度排名-中间表'!$A$27:$AJ$973,COLUMN()+1,0),"")</f>
        <v/>
      </c>
      <c r="E200" s="275" t="str">
        <f>IFERROR(VLOOKUP($A200,'业绩进度排名-中间表'!$A$27:$AJ$973,COLUMN()+1,0),"")</f>
        <v/>
      </c>
      <c r="F200" s="187" t="str">
        <f>IFERROR(VLOOKUP($A200,'业绩进度排名-中间表'!$A$27:$AJ$973,COLUMN()+1,0),"")</f>
        <v/>
      </c>
      <c r="G200" s="187" t="str">
        <f>IFERROR(VLOOKUP($A200,'业绩进度排名-中间表'!$A$27:$AJ$973,COLUMN()+1,0),"")</f>
        <v/>
      </c>
      <c r="H200" s="313" t="str">
        <f>IFERROR(VLOOKUP($A200,'业绩进度排名-中间表'!$A$27:$AJ$973,COLUMN()+1,0),"")</f>
        <v/>
      </c>
      <c r="I200" s="313" t="str">
        <f>IFERROR(VLOOKUP($A200,'业绩进度排名-中间表'!$A$27:$AJ$973,COLUMN()+1,0),"")</f>
        <v/>
      </c>
      <c r="J200" s="187"/>
      <c r="K200" s="187"/>
      <c r="L200" s="187"/>
      <c r="M200" s="187"/>
      <c r="N200" s="187"/>
      <c r="O200" s="187"/>
      <c r="P200" s="277" t="str">
        <f>IFERROR(VLOOKUP($A200,'业绩进度排名-中间表'!$A$27:$AJ$973,COLUMN()+1,0),"")</f>
        <v/>
      </c>
      <c r="Q200" s="277" t="str">
        <f>IFERROR(VLOOKUP($A200,'业绩进度排名-中间表'!$A$27:$AJ$973,COLUMN()+1,0),"")</f>
        <v/>
      </c>
      <c r="R200" s="187" t="str">
        <f>IFERROR(VLOOKUP($A200,'业绩进度排名-中间表'!$A$27:$AJ$973,COLUMN()+1,0),"")</f>
        <v/>
      </c>
      <c r="S200" s="187" t="str">
        <f>IFERROR(VLOOKUP($A200,'业绩进度排名-中间表'!$A$27:$AJ$973,COLUMN()+1,0),"")</f>
        <v/>
      </c>
      <c r="T200" s="187" t="str">
        <f>IFERROR(VLOOKUP($A200,'业绩进度排名-中间表'!$A$27:$AJ$973,COLUMN()+1,0),"")</f>
        <v/>
      </c>
      <c r="U200" s="187" t="str">
        <f>IFERROR(VLOOKUP($A200,'业绩进度排名-中间表'!$A$27:$AJ$973,COLUMN()+1,0),"")</f>
        <v/>
      </c>
      <c r="V200" s="277" t="str">
        <f>IFERROR(VLOOKUP($A200,'业绩进度排名-中间表'!$A$27:$AJ$973,COLUMN()+1,0),"")</f>
        <v/>
      </c>
      <c r="W200" s="277" t="str">
        <f>IFERROR(VLOOKUP($A200,'业绩进度排名-中间表'!$A$27:$AJ$973,COLUMN()+1,0),"")</f>
        <v/>
      </c>
      <c r="X200" s="187" t="str">
        <f>IFERROR(VLOOKUP($A200,'业绩进度排名-中间表'!$A$27:$AJ$973,COLUMN()+1,0),"")</f>
        <v/>
      </c>
    </row>
    <row r="201" spans="1:24">
      <c r="A201" s="278" t="s">
        <v>103</v>
      </c>
      <c r="B201" s="187" t="str">
        <f>IFERROR(VLOOKUP($A201,'业绩进度排名-中间表'!$A$27:$AJ$973,COLUMN()+1,0),"")</f>
        <v/>
      </c>
      <c r="C201" s="187" t="str">
        <f>IFERROR(VLOOKUP($A201,'业绩进度排名-中间表'!$A$27:$AJ$973,COLUMN()+1,0),"")</f>
        <v/>
      </c>
      <c r="D201" s="187" t="str">
        <f>IFERROR(VLOOKUP($A201,'业绩进度排名-中间表'!$A$27:$AJ$973,COLUMN()+1,0),"")</f>
        <v/>
      </c>
      <c r="E201" s="275" t="str">
        <f>IFERROR(VLOOKUP($A201,'业绩进度排名-中间表'!$A$27:$AJ$973,COLUMN()+1,0),"")</f>
        <v/>
      </c>
      <c r="F201" s="187" t="str">
        <f>IFERROR(VLOOKUP($A201,'业绩进度排名-中间表'!$A$27:$AJ$973,COLUMN()+1,0),"")</f>
        <v/>
      </c>
      <c r="G201" s="187" t="str">
        <f>IFERROR(VLOOKUP($A201,'业绩进度排名-中间表'!$A$27:$AJ$973,COLUMN()+1,0),"")</f>
        <v/>
      </c>
      <c r="H201" s="313" t="str">
        <f>IFERROR(VLOOKUP($A201,'业绩进度排名-中间表'!$A$27:$AJ$973,COLUMN()+1,0),"")</f>
        <v/>
      </c>
      <c r="I201" s="313" t="str">
        <f>IFERROR(VLOOKUP($A201,'业绩进度排名-中间表'!$A$27:$AJ$973,COLUMN()+1,0),"")</f>
        <v/>
      </c>
      <c r="J201" s="187"/>
      <c r="K201" s="187"/>
      <c r="L201" s="187"/>
      <c r="M201" s="187"/>
      <c r="N201" s="187"/>
      <c r="O201" s="187"/>
      <c r="P201" s="277" t="str">
        <f>IFERROR(VLOOKUP($A201,'业绩进度排名-中间表'!$A$27:$AJ$973,COLUMN()+1,0),"")</f>
        <v/>
      </c>
      <c r="Q201" s="277" t="str">
        <f>IFERROR(VLOOKUP($A201,'业绩进度排名-中间表'!$A$27:$AJ$973,COLUMN()+1,0),"")</f>
        <v/>
      </c>
      <c r="R201" s="187" t="str">
        <f>IFERROR(VLOOKUP($A201,'业绩进度排名-中间表'!$A$27:$AJ$973,COLUMN()+1,0),"")</f>
        <v/>
      </c>
      <c r="S201" s="187" t="str">
        <f>IFERROR(VLOOKUP($A201,'业绩进度排名-中间表'!$A$27:$AJ$973,COLUMN()+1,0),"")</f>
        <v/>
      </c>
      <c r="T201" s="187" t="str">
        <f>IFERROR(VLOOKUP($A201,'业绩进度排名-中间表'!$A$27:$AJ$973,COLUMN()+1,0),"")</f>
        <v/>
      </c>
      <c r="U201" s="187" t="str">
        <f>IFERROR(VLOOKUP($A201,'业绩进度排名-中间表'!$A$27:$AJ$973,COLUMN()+1,0),"")</f>
        <v/>
      </c>
      <c r="V201" s="277" t="str">
        <f>IFERROR(VLOOKUP($A201,'业绩进度排名-中间表'!$A$27:$AJ$973,COLUMN()+1,0),"")</f>
        <v/>
      </c>
      <c r="W201" s="277" t="str">
        <f>IFERROR(VLOOKUP($A201,'业绩进度排名-中间表'!$A$27:$AJ$973,COLUMN()+1,0),"")</f>
        <v/>
      </c>
      <c r="X201" s="187" t="str">
        <f>IFERROR(VLOOKUP($A201,'业绩进度排名-中间表'!$A$27:$AJ$973,COLUMN()+1,0),"")</f>
        <v/>
      </c>
    </row>
    <row r="202" spans="1:24">
      <c r="A202" s="278" t="s">
        <v>104</v>
      </c>
      <c r="B202" s="187" t="str">
        <f>IFERROR(VLOOKUP($A202,'业绩进度排名-中间表'!$A$27:$AJ$973,COLUMN()+1,0),"")</f>
        <v/>
      </c>
      <c r="C202" s="187" t="str">
        <f>IFERROR(VLOOKUP($A202,'业绩进度排名-中间表'!$A$27:$AJ$973,COLUMN()+1,0),"")</f>
        <v/>
      </c>
      <c r="D202" s="187" t="str">
        <f>IFERROR(VLOOKUP($A202,'业绩进度排名-中间表'!$A$27:$AJ$973,COLUMN()+1,0),"")</f>
        <v/>
      </c>
      <c r="E202" s="275" t="str">
        <f>IFERROR(VLOOKUP($A202,'业绩进度排名-中间表'!$A$27:$AJ$973,COLUMN()+1,0),"")</f>
        <v/>
      </c>
      <c r="F202" s="187" t="str">
        <f>IFERROR(VLOOKUP($A202,'业绩进度排名-中间表'!$A$27:$AJ$973,COLUMN()+1,0),"")</f>
        <v/>
      </c>
      <c r="G202" s="187" t="str">
        <f>IFERROR(VLOOKUP($A202,'业绩进度排名-中间表'!$A$27:$AJ$973,COLUMN()+1,0),"")</f>
        <v/>
      </c>
      <c r="H202" s="313" t="str">
        <f>IFERROR(VLOOKUP($A202,'业绩进度排名-中间表'!$A$27:$AJ$973,COLUMN()+1,0),"")</f>
        <v/>
      </c>
      <c r="I202" s="313" t="str">
        <f>IFERROR(VLOOKUP($A202,'业绩进度排名-中间表'!$A$27:$AJ$973,COLUMN()+1,0),"")</f>
        <v/>
      </c>
      <c r="J202" s="187"/>
      <c r="K202" s="187"/>
      <c r="L202" s="187"/>
      <c r="M202" s="187"/>
      <c r="N202" s="187"/>
      <c r="O202" s="187"/>
      <c r="P202" s="277" t="str">
        <f>IFERROR(VLOOKUP($A202,'业绩进度排名-中间表'!$A$27:$AJ$973,COLUMN()+1,0),"")</f>
        <v/>
      </c>
      <c r="Q202" s="277" t="str">
        <f>IFERROR(VLOOKUP($A202,'业绩进度排名-中间表'!$A$27:$AJ$973,COLUMN()+1,0),"")</f>
        <v/>
      </c>
      <c r="R202" s="187" t="str">
        <f>IFERROR(VLOOKUP($A202,'业绩进度排名-中间表'!$A$27:$AJ$973,COLUMN()+1,0),"")</f>
        <v/>
      </c>
      <c r="S202" s="187" t="str">
        <f>IFERROR(VLOOKUP($A202,'业绩进度排名-中间表'!$A$27:$AJ$973,COLUMN()+1,0),"")</f>
        <v/>
      </c>
      <c r="T202" s="187" t="str">
        <f>IFERROR(VLOOKUP($A202,'业绩进度排名-中间表'!$A$27:$AJ$973,COLUMN()+1,0),"")</f>
        <v/>
      </c>
      <c r="U202" s="187" t="str">
        <f>IFERROR(VLOOKUP($A202,'业绩进度排名-中间表'!$A$27:$AJ$973,COLUMN()+1,0),"")</f>
        <v/>
      </c>
      <c r="V202" s="277" t="str">
        <f>IFERROR(VLOOKUP($A202,'业绩进度排名-中间表'!$A$27:$AJ$973,COLUMN()+1,0),"")</f>
        <v/>
      </c>
      <c r="W202" s="277" t="str">
        <f>IFERROR(VLOOKUP($A202,'业绩进度排名-中间表'!$A$27:$AJ$973,COLUMN()+1,0),"")</f>
        <v/>
      </c>
      <c r="X202" s="187" t="str">
        <f>IFERROR(VLOOKUP($A202,'业绩进度排名-中间表'!$A$27:$AJ$973,COLUMN()+1,0),"")</f>
        <v/>
      </c>
    </row>
    <row r="203" spans="1:24">
      <c r="A203" s="278" t="s">
        <v>105</v>
      </c>
      <c r="B203" s="187" t="str">
        <f>IFERROR(VLOOKUP($A203,'业绩进度排名-中间表'!$A$27:$AJ$973,COLUMN()+1,0),"")</f>
        <v/>
      </c>
      <c r="C203" s="187" t="str">
        <f>IFERROR(VLOOKUP($A203,'业绩进度排名-中间表'!$A$27:$AJ$973,COLUMN()+1,0),"")</f>
        <v/>
      </c>
      <c r="D203" s="187" t="str">
        <f>IFERROR(VLOOKUP($A203,'业绩进度排名-中间表'!$A$27:$AJ$973,COLUMN()+1,0),"")</f>
        <v/>
      </c>
      <c r="E203" s="275" t="str">
        <f>IFERROR(VLOOKUP($A203,'业绩进度排名-中间表'!$A$27:$AJ$973,COLUMN()+1,0),"")</f>
        <v/>
      </c>
      <c r="F203" s="187" t="str">
        <f>IFERROR(VLOOKUP($A203,'业绩进度排名-中间表'!$A$27:$AJ$973,COLUMN()+1,0),"")</f>
        <v/>
      </c>
      <c r="G203" s="187" t="str">
        <f>IFERROR(VLOOKUP($A203,'业绩进度排名-中间表'!$A$27:$AJ$973,COLUMN()+1,0),"")</f>
        <v/>
      </c>
      <c r="H203" s="313" t="str">
        <f>IFERROR(VLOOKUP($A203,'业绩进度排名-中间表'!$A$27:$AJ$973,COLUMN()+1,0),"")</f>
        <v/>
      </c>
      <c r="I203" s="313" t="str">
        <f>IFERROR(VLOOKUP($A203,'业绩进度排名-中间表'!$A$27:$AJ$973,COLUMN()+1,0),"")</f>
        <v/>
      </c>
      <c r="J203" s="187"/>
      <c r="K203" s="187"/>
      <c r="L203" s="187"/>
      <c r="M203" s="187"/>
      <c r="N203" s="187"/>
      <c r="O203" s="187"/>
      <c r="P203" s="277" t="str">
        <f>IFERROR(VLOOKUP($A203,'业绩进度排名-中间表'!$A$27:$AJ$973,COLUMN()+1,0),"")</f>
        <v/>
      </c>
      <c r="Q203" s="277" t="str">
        <f>IFERROR(VLOOKUP($A203,'业绩进度排名-中间表'!$A$27:$AJ$973,COLUMN()+1,0),"")</f>
        <v/>
      </c>
      <c r="R203" s="187" t="str">
        <f>IFERROR(VLOOKUP($A203,'业绩进度排名-中间表'!$A$27:$AJ$973,COLUMN()+1,0),"")</f>
        <v/>
      </c>
      <c r="S203" s="187" t="str">
        <f>IFERROR(VLOOKUP($A203,'业绩进度排名-中间表'!$A$27:$AJ$973,COLUMN()+1,0),"")</f>
        <v/>
      </c>
      <c r="T203" s="187" t="str">
        <f>IFERROR(VLOOKUP($A203,'业绩进度排名-中间表'!$A$27:$AJ$973,COLUMN()+1,0),"")</f>
        <v/>
      </c>
      <c r="U203" s="187" t="str">
        <f>IFERROR(VLOOKUP($A203,'业绩进度排名-中间表'!$A$27:$AJ$973,COLUMN()+1,0),"")</f>
        <v/>
      </c>
      <c r="V203" s="277" t="str">
        <f>IFERROR(VLOOKUP($A203,'业绩进度排名-中间表'!$A$27:$AJ$973,COLUMN()+1,0),"")</f>
        <v/>
      </c>
      <c r="W203" s="277" t="str">
        <f>IFERROR(VLOOKUP($A203,'业绩进度排名-中间表'!$A$27:$AJ$973,COLUMN()+1,0),"")</f>
        <v/>
      </c>
      <c r="X203" s="187" t="str">
        <f>IFERROR(VLOOKUP($A203,'业绩进度排名-中间表'!$A$27:$AJ$973,COLUMN()+1,0),"")</f>
        <v/>
      </c>
    </row>
    <row r="204" spans="1:24">
      <c r="A204" s="278" t="s">
        <v>106</v>
      </c>
      <c r="B204" s="187" t="str">
        <f>IFERROR(VLOOKUP($A204,'业绩进度排名-中间表'!$A$27:$AJ$973,COLUMN()+1,0),"")</f>
        <v/>
      </c>
      <c r="C204" s="187" t="str">
        <f>IFERROR(VLOOKUP($A204,'业绩进度排名-中间表'!$A$27:$AJ$973,COLUMN()+1,0),"")</f>
        <v/>
      </c>
      <c r="D204" s="187" t="str">
        <f>IFERROR(VLOOKUP($A204,'业绩进度排名-中间表'!$A$27:$AJ$973,COLUMN()+1,0),"")</f>
        <v/>
      </c>
      <c r="E204" s="275" t="str">
        <f>IFERROR(VLOOKUP($A204,'业绩进度排名-中间表'!$A$27:$AJ$973,COLUMN()+1,0),"")</f>
        <v/>
      </c>
      <c r="F204" s="187" t="str">
        <f>IFERROR(VLOOKUP($A204,'业绩进度排名-中间表'!$A$27:$AJ$973,COLUMN()+1,0),"")</f>
        <v/>
      </c>
      <c r="G204" s="187" t="str">
        <f>IFERROR(VLOOKUP($A204,'业绩进度排名-中间表'!$A$27:$AJ$973,COLUMN()+1,0),"")</f>
        <v/>
      </c>
      <c r="H204" s="313" t="str">
        <f>IFERROR(VLOOKUP($A204,'业绩进度排名-中间表'!$A$27:$AJ$973,COLUMN()+1,0),"")</f>
        <v/>
      </c>
      <c r="I204" s="313" t="str">
        <f>IFERROR(VLOOKUP($A204,'业绩进度排名-中间表'!$A$27:$AJ$973,COLUMN()+1,0),"")</f>
        <v/>
      </c>
      <c r="J204" s="187"/>
      <c r="K204" s="187"/>
      <c r="L204" s="187"/>
      <c r="M204" s="187"/>
      <c r="N204" s="187"/>
      <c r="O204" s="187"/>
      <c r="P204" s="277" t="str">
        <f>IFERROR(VLOOKUP($A204,'业绩进度排名-中间表'!$A$27:$AJ$973,COLUMN()+1,0),"")</f>
        <v/>
      </c>
      <c r="Q204" s="277" t="str">
        <f>IFERROR(VLOOKUP($A204,'业绩进度排名-中间表'!$A$27:$AJ$973,COLUMN()+1,0),"")</f>
        <v/>
      </c>
      <c r="R204" s="187" t="str">
        <f>IFERROR(VLOOKUP($A204,'业绩进度排名-中间表'!$A$27:$AJ$973,COLUMN()+1,0),"")</f>
        <v/>
      </c>
      <c r="S204" s="187" t="str">
        <f>IFERROR(VLOOKUP($A204,'业绩进度排名-中间表'!$A$27:$AJ$973,COLUMN()+1,0),"")</f>
        <v/>
      </c>
      <c r="T204" s="187" t="str">
        <f>IFERROR(VLOOKUP($A204,'业绩进度排名-中间表'!$A$27:$AJ$973,COLUMN()+1,0),"")</f>
        <v/>
      </c>
      <c r="U204" s="187" t="str">
        <f>IFERROR(VLOOKUP($A204,'业绩进度排名-中间表'!$A$27:$AJ$973,COLUMN()+1,0),"")</f>
        <v/>
      </c>
      <c r="V204" s="277" t="str">
        <f>IFERROR(VLOOKUP($A204,'业绩进度排名-中间表'!$A$27:$AJ$973,COLUMN()+1,0),"")</f>
        <v/>
      </c>
      <c r="W204" s="277" t="str">
        <f>IFERROR(VLOOKUP($A204,'业绩进度排名-中间表'!$A$27:$AJ$973,COLUMN()+1,0),"")</f>
        <v/>
      </c>
      <c r="X204" s="187" t="str">
        <f>IFERROR(VLOOKUP($A204,'业绩进度排名-中间表'!$A$27:$AJ$973,COLUMN()+1,0),"")</f>
        <v/>
      </c>
    </row>
    <row r="205" spans="1:24">
      <c r="A205" s="278" t="s">
        <v>107</v>
      </c>
      <c r="B205" s="187" t="str">
        <f>IFERROR(VLOOKUP($A205,'业绩进度排名-中间表'!$A$27:$AJ$973,COLUMN()+1,0),"")</f>
        <v/>
      </c>
      <c r="C205" s="187" t="str">
        <f>IFERROR(VLOOKUP($A205,'业绩进度排名-中间表'!$A$27:$AJ$973,COLUMN()+1,0),"")</f>
        <v/>
      </c>
      <c r="D205" s="187" t="str">
        <f>IFERROR(VLOOKUP($A205,'业绩进度排名-中间表'!$A$27:$AJ$973,COLUMN()+1,0),"")</f>
        <v/>
      </c>
      <c r="E205" s="275" t="str">
        <f>IFERROR(VLOOKUP($A205,'业绩进度排名-中间表'!$A$27:$AJ$973,COLUMN()+1,0),"")</f>
        <v/>
      </c>
      <c r="F205" s="187" t="str">
        <f>IFERROR(VLOOKUP($A205,'业绩进度排名-中间表'!$A$27:$AJ$973,COLUMN()+1,0),"")</f>
        <v/>
      </c>
      <c r="G205" s="187" t="str">
        <f>IFERROR(VLOOKUP($A205,'业绩进度排名-中间表'!$A$27:$AJ$973,COLUMN()+1,0),"")</f>
        <v/>
      </c>
      <c r="H205" s="313" t="str">
        <f>IFERROR(VLOOKUP($A205,'业绩进度排名-中间表'!$A$27:$AJ$973,COLUMN()+1,0),"")</f>
        <v/>
      </c>
      <c r="I205" s="313" t="str">
        <f>IFERROR(VLOOKUP($A205,'业绩进度排名-中间表'!$A$27:$AJ$973,COLUMN()+1,0),"")</f>
        <v/>
      </c>
      <c r="J205" s="187"/>
      <c r="K205" s="187"/>
      <c r="L205" s="187"/>
      <c r="M205" s="187"/>
      <c r="N205" s="187"/>
      <c r="O205" s="187"/>
      <c r="P205" s="277" t="str">
        <f>IFERROR(VLOOKUP($A205,'业绩进度排名-中间表'!$A$27:$AJ$973,COLUMN()+1,0),"")</f>
        <v/>
      </c>
      <c r="Q205" s="277" t="str">
        <f>IFERROR(VLOOKUP($A205,'业绩进度排名-中间表'!$A$27:$AJ$973,COLUMN()+1,0),"")</f>
        <v/>
      </c>
      <c r="R205" s="187" t="str">
        <f>IFERROR(VLOOKUP($A205,'业绩进度排名-中间表'!$A$27:$AJ$973,COLUMN()+1,0),"")</f>
        <v/>
      </c>
      <c r="S205" s="187" t="str">
        <f>IFERROR(VLOOKUP($A205,'业绩进度排名-中间表'!$A$27:$AJ$973,COLUMN()+1,0),"")</f>
        <v/>
      </c>
      <c r="T205" s="187" t="str">
        <f>IFERROR(VLOOKUP($A205,'业绩进度排名-中间表'!$A$27:$AJ$973,COLUMN()+1,0),"")</f>
        <v/>
      </c>
      <c r="U205" s="187" t="str">
        <f>IFERROR(VLOOKUP($A205,'业绩进度排名-中间表'!$A$27:$AJ$973,COLUMN()+1,0),"")</f>
        <v/>
      </c>
      <c r="V205" s="277" t="str">
        <f>IFERROR(VLOOKUP($A205,'业绩进度排名-中间表'!$A$27:$AJ$973,COLUMN()+1,0),"")</f>
        <v/>
      </c>
      <c r="W205" s="277" t="str">
        <f>IFERROR(VLOOKUP($A205,'业绩进度排名-中间表'!$A$27:$AJ$973,COLUMN()+1,0),"")</f>
        <v/>
      </c>
      <c r="X205" s="187" t="str">
        <f>IFERROR(VLOOKUP($A205,'业绩进度排名-中间表'!$A$27:$AJ$973,COLUMN()+1,0),"")</f>
        <v/>
      </c>
    </row>
    <row r="206" spans="1:24">
      <c r="A206" s="278" t="s">
        <v>108</v>
      </c>
      <c r="B206" s="187" t="str">
        <f>IFERROR(VLOOKUP($A206,'业绩进度排名-中间表'!$A$27:$AJ$973,COLUMN()+1,0),"")</f>
        <v/>
      </c>
      <c r="C206" s="187" t="str">
        <f>IFERROR(VLOOKUP($A206,'业绩进度排名-中间表'!$A$27:$AJ$973,COLUMN()+1,0),"")</f>
        <v/>
      </c>
      <c r="D206" s="187" t="str">
        <f>IFERROR(VLOOKUP($A206,'业绩进度排名-中间表'!$A$27:$AJ$973,COLUMN()+1,0),"")</f>
        <v/>
      </c>
      <c r="E206" s="275" t="str">
        <f>IFERROR(VLOOKUP($A206,'业绩进度排名-中间表'!$A$27:$AJ$973,COLUMN()+1,0),"")</f>
        <v/>
      </c>
      <c r="F206" s="187" t="str">
        <f>IFERROR(VLOOKUP($A206,'业绩进度排名-中间表'!$A$27:$AJ$973,COLUMN()+1,0),"")</f>
        <v/>
      </c>
      <c r="G206" s="187" t="str">
        <f>IFERROR(VLOOKUP($A206,'业绩进度排名-中间表'!$A$27:$AJ$973,COLUMN()+1,0),"")</f>
        <v/>
      </c>
      <c r="H206" s="313" t="str">
        <f>IFERROR(VLOOKUP($A206,'业绩进度排名-中间表'!$A$27:$AJ$973,COLUMN()+1,0),"")</f>
        <v/>
      </c>
      <c r="I206" s="313" t="str">
        <f>IFERROR(VLOOKUP($A206,'业绩进度排名-中间表'!$A$27:$AJ$973,COLUMN()+1,0),"")</f>
        <v/>
      </c>
      <c r="J206" s="187"/>
      <c r="K206" s="187"/>
      <c r="L206" s="187"/>
      <c r="M206" s="187"/>
      <c r="N206" s="187"/>
      <c r="O206" s="187"/>
      <c r="P206" s="277" t="str">
        <f>IFERROR(VLOOKUP($A206,'业绩进度排名-中间表'!$A$27:$AJ$973,COLUMN()+1,0),"")</f>
        <v/>
      </c>
      <c r="Q206" s="277" t="str">
        <f>IFERROR(VLOOKUP($A206,'业绩进度排名-中间表'!$A$27:$AJ$973,COLUMN()+1,0),"")</f>
        <v/>
      </c>
      <c r="R206" s="187" t="str">
        <f>IFERROR(VLOOKUP($A206,'业绩进度排名-中间表'!$A$27:$AJ$973,COLUMN()+1,0),"")</f>
        <v/>
      </c>
      <c r="S206" s="187" t="str">
        <f>IFERROR(VLOOKUP($A206,'业绩进度排名-中间表'!$A$27:$AJ$973,COLUMN()+1,0),"")</f>
        <v/>
      </c>
      <c r="T206" s="187" t="str">
        <f>IFERROR(VLOOKUP($A206,'业绩进度排名-中间表'!$A$27:$AJ$973,COLUMN()+1,0),"")</f>
        <v/>
      </c>
      <c r="U206" s="187" t="str">
        <f>IFERROR(VLOOKUP($A206,'业绩进度排名-中间表'!$A$27:$AJ$973,COLUMN()+1,0),"")</f>
        <v/>
      </c>
      <c r="V206" s="277" t="str">
        <f>IFERROR(VLOOKUP($A206,'业绩进度排名-中间表'!$A$27:$AJ$973,COLUMN()+1,0),"")</f>
        <v/>
      </c>
      <c r="W206" s="277" t="str">
        <f>IFERROR(VLOOKUP($A206,'业绩进度排名-中间表'!$A$27:$AJ$973,COLUMN()+1,0),"")</f>
        <v/>
      </c>
      <c r="X206" s="187" t="str">
        <f>IFERROR(VLOOKUP($A206,'业绩进度排名-中间表'!$A$27:$AJ$973,COLUMN()+1,0),"")</f>
        <v/>
      </c>
    </row>
    <row r="207" spans="1:24">
      <c r="A207" s="278" t="s">
        <v>109</v>
      </c>
      <c r="B207" s="187" t="str">
        <f>IFERROR(VLOOKUP($A207,'业绩进度排名-中间表'!$A$27:$AJ$973,COLUMN()+1,0),"")</f>
        <v/>
      </c>
      <c r="C207" s="187" t="str">
        <f>IFERROR(VLOOKUP($A207,'业绩进度排名-中间表'!$A$27:$AJ$973,COLUMN()+1,0),"")</f>
        <v/>
      </c>
      <c r="D207" s="187" t="str">
        <f>IFERROR(VLOOKUP($A207,'业绩进度排名-中间表'!$A$27:$AJ$973,COLUMN()+1,0),"")</f>
        <v/>
      </c>
      <c r="E207" s="275" t="str">
        <f>IFERROR(VLOOKUP($A207,'业绩进度排名-中间表'!$A$27:$AJ$973,COLUMN()+1,0),"")</f>
        <v/>
      </c>
      <c r="F207" s="187" t="str">
        <f>IFERROR(VLOOKUP($A207,'业绩进度排名-中间表'!$A$27:$AJ$973,COLUMN()+1,0),"")</f>
        <v/>
      </c>
      <c r="G207" s="187" t="str">
        <f>IFERROR(VLOOKUP($A207,'业绩进度排名-中间表'!$A$27:$AJ$973,COLUMN()+1,0),"")</f>
        <v/>
      </c>
      <c r="H207" s="313" t="str">
        <f>IFERROR(VLOOKUP($A207,'业绩进度排名-中间表'!$A$27:$AJ$973,COLUMN()+1,0),"")</f>
        <v/>
      </c>
      <c r="I207" s="313" t="str">
        <f>IFERROR(VLOOKUP($A207,'业绩进度排名-中间表'!$A$27:$AJ$973,COLUMN()+1,0),"")</f>
        <v/>
      </c>
      <c r="J207" s="187"/>
      <c r="K207" s="187"/>
      <c r="L207" s="187"/>
      <c r="M207" s="187"/>
      <c r="N207" s="187"/>
      <c r="O207" s="187"/>
      <c r="P207" s="277" t="str">
        <f>IFERROR(VLOOKUP($A207,'业绩进度排名-中间表'!$A$27:$AJ$973,COLUMN()+1,0),"")</f>
        <v/>
      </c>
      <c r="Q207" s="277" t="str">
        <f>IFERROR(VLOOKUP($A207,'业绩进度排名-中间表'!$A$27:$AJ$973,COLUMN()+1,0),"")</f>
        <v/>
      </c>
      <c r="R207" s="187" t="str">
        <f>IFERROR(VLOOKUP($A207,'业绩进度排名-中间表'!$A$27:$AJ$973,COLUMN()+1,0),"")</f>
        <v/>
      </c>
      <c r="S207" s="187" t="str">
        <f>IFERROR(VLOOKUP($A207,'业绩进度排名-中间表'!$A$27:$AJ$973,COLUMN()+1,0),"")</f>
        <v/>
      </c>
      <c r="T207" s="187" t="str">
        <f>IFERROR(VLOOKUP($A207,'业绩进度排名-中间表'!$A$27:$AJ$973,COLUMN()+1,0),"")</f>
        <v/>
      </c>
      <c r="U207" s="187" t="str">
        <f>IFERROR(VLOOKUP($A207,'业绩进度排名-中间表'!$A$27:$AJ$973,COLUMN()+1,0),"")</f>
        <v/>
      </c>
      <c r="V207" s="277" t="str">
        <f>IFERROR(VLOOKUP($A207,'业绩进度排名-中间表'!$A$27:$AJ$973,COLUMN()+1,0),"")</f>
        <v/>
      </c>
      <c r="W207" s="277" t="str">
        <f>IFERROR(VLOOKUP($A207,'业绩进度排名-中间表'!$A$27:$AJ$973,COLUMN()+1,0),"")</f>
        <v/>
      </c>
      <c r="X207" s="187" t="str">
        <f>IFERROR(VLOOKUP($A207,'业绩进度排名-中间表'!$A$27:$AJ$973,COLUMN()+1,0),"")</f>
        <v/>
      </c>
    </row>
    <row r="208" spans="1:24">
      <c r="A208" s="278" t="s">
        <v>110</v>
      </c>
      <c r="B208" s="187" t="str">
        <f>IFERROR(VLOOKUP($A208,'业绩进度排名-中间表'!$A$27:$AJ$973,COLUMN()+1,0),"")</f>
        <v/>
      </c>
      <c r="C208" s="187" t="str">
        <f>IFERROR(VLOOKUP($A208,'业绩进度排名-中间表'!$A$27:$AJ$973,COLUMN()+1,0),"")</f>
        <v/>
      </c>
      <c r="D208" s="187" t="str">
        <f>IFERROR(VLOOKUP($A208,'业绩进度排名-中间表'!$A$27:$AJ$973,COLUMN()+1,0),"")</f>
        <v/>
      </c>
      <c r="E208" s="275" t="str">
        <f>IFERROR(VLOOKUP($A208,'业绩进度排名-中间表'!$A$27:$AJ$973,COLUMN()+1,0),"")</f>
        <v/>
      </c>
      <c r="F208" s="187" t="str">
        <f>IFERROR(VLOOKUP($A208,'业绩进度排名-中间表'!$A$27:$AJ$973,COLUMN()+1,0),"")</f>
        <v/>
      </c>
      <c r="G208" s="187" t="str">
        <f>IFERROR(VLOOKUP($A208,'业绩进度排名-中间表'!$A$27:$AJ$973,COLUMN()+1,0),"")</f>
        <v/>
      </c>
      <c r="H208" s="313" t="str">
        <f>IFERROR(VLOOKUP($A208,'业绩进度排名-中间表'!$A$27:$AJ$973,COLUMN()+1,0),"")</f>
        <v/>
      </c>
      <c r="I208" s="313" t="str">
        <f>IFERROR(VLOOKUP($A208,'业绩进度排名-中间表'!$A$27:$AJ$973,COLUMN()+1,0),"")</f>
        <v/>
      </c>
      <c r="J208" s="187"/>
      <c r="K208" s="187"/>
      <c r="L208" s="187"/>
      <c r="M208" s="187"/>
      <c r="N208" s="187"/>
      <c r="O208" s="187"/>
      <c r="P208" s="277" t="str">
        <f>IFERROR(VLOOKUP($A208,'业绩进度排名-中间表'!$A$27:$AJ$973,COLUMN()+1,0),"")</f>
        <v/>
      </c>
      <c r="Q208" s="277" t="str">
        <f>IFERROR(VLOOKUP($A208,'业绩进度排名-中间表'!$A$27:$AJ$973,COLUMN()+1,0),"")</f>
        <v/>
      </c>
      <c r="R208" s="187" t="str">
        <f>IFERROR(VLOOKUP($A208,'业绩进度排名-中间表'!$A$27:$AJ$973,COLUMN()+1,0),"")</f>
        <v/>
      </c>
      <c r="S208" s="187" t="str">
        <f>IFERROR(VLOOKUP($A208,'业绩进度排名-中间表'!$A$27:$AJ$973,COLUMN()+1,0),"")</f>
        <v/>
      </c>
      <c r="T208" s="187" t="str">
        <f>IFERROR(VLOOKUP($A208,'业绩进度排名-中间表'!$A$27:$AJ$973,COLUMN()+1,0),"")</f>
        <v/>
      </c>
      <c r="U208" s="187" t="str">
        <f>IFERROR(VLOOKUP($A208,'业绩进度排名-中间表'!$A$27:$AJ$973,COLUMN()+1,0),"")</f>
        <v/>
      </c>
      <c r="V208" s="277" t="str">
        <f>IFERROR(VLOOKUP($A208,'业绩进度排名-中间表'!$A$27:$AJ$973,COLUMN()+1,0),"")</f>
        <v/>
      </c>
      <c r="W208" s="277" t="str">
        <f>IFERROR(VLOOKUP($A208,'业绩进度排名-中间表'!$A$27:$AJ$973,COLUMN()+1,0),"")</f>
        <v/>
      </c>
      <c r="X208" s="187" t="str">
        <f>IFERROR(VLOOKUP($A208,'业绩进度排名-中间表'!$A$27:$AJ$973,COLUMN()+1,0),"")</f>
        <v/>
      </c>
    </row>
    <row r="209" spans="1:24">
      <c r="A209" s="278" t="s">
        <v>111</v>
      </c>
      <c r="B209" s="187" t="str">
        <f>IFERROR(VLOOKUP($A209,'业绩进度排名-中间表'!$A$27:$AJ$973,COLUMN()+1,0),"")</f>
        <v/>
      </c>
      <c r="C209" s="187" t="str">
        <f>IFERROR(VLOOKUP($A209,'业绩进度排名-中间表'!$A$27:$AJ$973,COLUMN()+1,0),"")</f>
        <v/>
      </c>
      <c r="D209" s="187" t="str">
        <f>IFERROR(VLOOKUP($A209,'业绩进度排名-中间表'!$A$27:$AJ$973,COLUMN()+1,0),"")</f>
        <v/>
      </c>
      <c r="E209" s="275" t="str">
        <f>IFERROR(VLOOKUP($A209,'业绩进度排名-中间表'!$A$27:$AJ$973,COLUMN()+1,0),"")</f>
        <v/>
      </c>
      <c r="F209" s="187" t="str">
        <f>IFERROR(VLOOKUP($A209,'业绩进度排名-中间表'!$A$27:$AJ$973,COLUMN()+1,0),"")</f>
        <v/>
      </c>
      <c r="G209" s="187" t="str">
        <f>IFERROR(VLOOKUP($A209,'业绩进度排名-中间表'!$A$27:$AJ$973,COLUMN()+1,0),"")</f>
        <v/>
      </c>
      <c r="H209" s="313" t="str">
        <f>IFERROR(VLOOKUP($A209,'业绩进度排名-中间表'!$A$27:$AJ$973,COLUMN()+1,0),"")</f>
        <v/>
      </c>
      <c r="I209" s="313" t="str">
        <f>IFERROR(VLOOKUP($A209,'业绩进度排名-中间表'!$A$27:$AJ$973,COLUMN()+1,0),"")</f>
        <v/>
      </c>
      <c r="J209" s="187"/>
      <c r="K209" s="187"/>
      <c r="L209" s="187"/>
      <c r="M209" s="187"/>
      <c r="N209" s="187"/>
      <c r="O209" s="187"/>
      <c r="P209" s="277" t="str">
        <f>IFERROR(VLOOKUP($A209,'业绩进度排名-中间表'!$A$27:$AJ$973,COLUMN()+1,0),"")</f>
        <v/>
      </c>
      <c r="Q209" s="277" t="str">
        <f>IFERROR(VLOOKUP($A209,'业绩进度排名-中间表'!$A$27:$AJ$973,COLUMN()+1,0),"")</f>
        <v/>
      </c>
      <c r="R209" s="187" t="str">
        <f>IFERROR(VLOOKUP($A209,'业绩进度排名-中间表'!$A$27:$AJ$973,COLUMN()+1,0),"")</f>
        <v/>
      </c>
      <c r="S209" s="187" t="str">
        <f>IFERROR(VLOOKUP($A209,'业绩进度排名-中间表'!$A$27:$AJ$973,COLUMN()+1,0),"")</f>
        <v/>
      </c>
      <c r="T209" s="187" t="str">
        <f>IFERROR(VLOOKUP($A209,'业绩进度排名-中间表'!$A$27:$AJ$973,COLUMN()+1,0),"")</f>
        <v/>
      </c>
      <c r="U209" s="187" t="str">
        <f>IFERROR(VLOOKUP($A209,'业绩进度排名-中间表'!$A$27:$AJ$973,COLUMN()+1,0),"")</f>
        <v/>
      </c>
      <c r="V209" s="277" t="str">
        <f>IFERROR(VLOOKUP($A209,'业绩进度排名-中间表'!$A$27:$AJ$973,COLUMN()+1,0),"")</f>
        <v/>
      </c>
      <c r="W209" s="277" t="str">
        <f>IFERROR(VLOOKUP($A209,'业绩进度排名-中间表'!$A$27:$AJ$973,COLUMN()+1,0),"")</f>
        <v/>
      </c>
      <c r="X209" s="187" t="str">
        <f>IFERROR(VLOOKUP($A209,'业绩进度排名-中间表'!$A$27:$AJ$973,COLUMN()+1,0),"")</f>
        <v/>
      </c>
    </row>
  </sheetData>
  <mergeCells count="23">
    <mergeCell ref="V26:X26"/>
    <mergeCell ref="B23:C23"/>
    <mergeCell ref="B26:D26"/>
    <mergeCell ref="E26:G26"/>
    <mergeCell ref="L26:O26"/>
    <mergeCell ref="P26:R26"/>
    <mergeCell ref="S26:U26"/>
    <mergeCell ref="B20:C20"/>
    <mergeCell ref="A1:H1"/>
    <mergeCell ref="K1:L1"/>
    <mergeCell ref="N1:O1"/>
    <mergeCell ref="S1:U1"/>
    <mergeCell ref="B4:C4"/>
    <mergeCell ref="B5:C5"/>
    <mergeCell ref="B6:C6"/>
    <mergeCell ref="B7:C7"/>
    <mergeCell ref="W1:X1"/>
    <mergeCell ref="A2:D2"/>
    <mergeCell ref="E2:I2"/>
    <mergeCell ref="J2:O2"/>
    <mergeCell ref="P2:R2"/>
    <mergeCell ref="S2:U2"/>
    <mergeCell ref="V2:X2"/>
  </mergeCells>
  <phoneticPr fontId="2" type="noConversion"/>
  <conditionalFormatting sqref="A8:A19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1:A2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4:A2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7">
    <cfRule type="dataBar" priority="5">
      <dataBar>
        <cfvo type="min"/>
        <cfvo type="num" val="0.9"/>
        <color rgb="FF63C384"/>
      </dataBar>
      <extLst>
        <ext xmlns:x14="http://schemas.microsoft.com/office/spreadsheetml/2009/9/main" uri="{B025F937-C7B1-47D3-B67F-A62EFF666E3E}">
          <x14:id>{71CD9B82-AE29-4061-8DAD-EFC168C33847}</x14:id>
        </ext>
      </extLst>
    </cfRule>
  </conditionalFormatting>
  <conditionalFormatting sqref="G8:G19">
    <cfRule type="dataBar" priority="15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{A85082EC-B427-4306-B3E0-864BA8003614}</x14:id>
        </ext>
      </extLst>
    </cfRule>
  </conditionalFormatting>
  <conditionalFormatting sqref="G21">
    <cfRule type="dataBar" priority="12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{47427964-C1D2-42F8-BC3E-8C4AAA979981}</x14:id>
        </ext>
      </extLst>
    </cfRule>
  </conditionalFormatting>
  <conditionalFormatting sqref="G22">
    <cfRule type="dataBar" priority="6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{E740300F-7094-4C4A-AD52-9B55C5FDA4A1}</x14:id>
        </ext>
      </extLst>
    </cfRule>
  </conditionalFormatting>
  <conditionalFormatting sqref="G24:G25">
    <cfRule type="dataBar" priority="9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{D9EFD32D-C953-40E8-9CF1-BA72D05985AF}</x14:id>
        </ext>
      </extLst>
    </cfRule>
  </conditionalFormatting>
  <conditionalFormatting sqref="J4:O25">
    <cfRule type="expression" dxfId="63" priority="1">
      <formula>J4&gt;=Z$4</formula>
    </cfRule>
    <cfRule type="expression" dxfId="62" priority="2">
      <formula>J4&lt;Z$4</formula>
    </cfRule>
  </conditionalFormatting>
  <conditionalFormatting sqref="R8:R19">
    <cfRule type="dataBar" priority="14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{3CFE4F26-DD10-4B21-97DF-97AF5271F4E2}</x14:id>
        </ext>
      </extLst>
    </cfRule>
  </conditionalFormatting>
  <conditionalFormatting sqref="R21:R22">
    <cfRule type="dataBar" priority="11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{1BD3F78E-2081-4012-A5F6-0E992DEB802E}</x14:id>
        </ext>
      </extLst>
    </cfRule>
  </conditionalFormatting>
  <conditionalFormatting sqref="R24:R25">
    <cfRule type="dataBar" priority="8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{1822870D-842A-4D25-9C7B-D14CD4A05AD7}</x14:id>
        </ext>
      </extLst>
    </cfRule>
  </conditionalFormatting>
  <conditionalFormatting sqref="T8:T19">
    <cfRule type="colorScale" priority="17">
      <colorScale>
        <cfvo type="min"/>
        <cfvo type="max"/>
        <color rgb="FFFFEF9C"/>
        <color rgb="FF63BE7B"/>
      </colorScale>
    </cfRule>
  </conditionalFormatting>
  <conditionalFormatting sqref="X8:X19">
    <cfRule type="dataBar" priority="13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{214BBF75-BE41-4A83-B9FB-25298364D189}</x14:id>
        </ext>
      </extLst>
    </cfRule>
  </conditionalFormatting>
  <conditionalFormatting sqref="X21:X22">
    <cfRule type="dataBar" priority="10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{A2F4AA4E-D9C7-43A4-AB91-2358E9F1F951}</x14:id>
        </ext>
      </extLst>
    </cfRule>
  </conditionalFormatting>
  <conditionalFormatting sqref="X24:X25">
    <cfRule type="dataBar" priority="7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{B8342079-4F47-4FFE-88B6-30F5CB9B26D5}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1CD9B82-AE29-4061-8DAD-EFC168C33847}">
            <x14:dataBar minLength="0" maxLength="100" gradient="0">
              <x14:cfvo type="autoMin"/>
              <x14:cfvo type="num">
                <xm:f>0.9</xm:f>
              </x14:cfvo>
              <x14:negativeFillColor rgb="FFFF0000"/>
              <x14:axisColor rgb="FF000000"/>
            </x14:dataBar>
          </x14:cfRule>
          <xm:sqref>G5:G7</xm:sqref>
        </x14:conditionalFormatting>
        <x14:conditionalFormatting xmlns:xm="http://schemas.microsoft.com/office/excel/2006/main">
          <x14:cfRule type="dataBar" id="{A85082EC-B427-4306-B3E0-864BA800361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G8:G19</xm:sqref>
        </x14:conditionalFormatting>
        <x14:conditionalFormatting xmlns:xm="http://schemas.microsoft.com/office/excel/2006/main">
          <x14:cfRule type="dataBar" id="{47427964-C1D2-42F8-BC3E-8C4AAA97998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G21</xm:sqref>
        </x14:conditionalFormatting>
        <x14:conditionalFormatting xmlns:xm="http://schemas.microsoft.com/office/excel/2006/main">
          <x14:cfRule type="dataBar" id="{E740300F-7094-4C4A-AD52-9B55C5FDA4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G22</xm:sqref>
        </x14:conditionalFormatting>
        <x14:conditionalFormatting xmlns:xm="http://schemas.microsoft.com/office/excel/2006/main">
          <x14:cfRule type="dataBar" id="{D9EFD32D-C953-40E8-9CF1-BA72D05985A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G24:G25</xm:sqref>
        </x14:conditionalFormatting>
        <x14:conditionalFormatting xmlns:xm="http://schemas.microsoft.com/office/excel/2006/main">
          <x14:cfRule type="dataBar" id="{3CFE4F26-DD10-4B21-97DF-97AF5271F4E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R8:R19</xm:sqref>
        </x14:conditionalFormatting>
        <x14:conditionalFormatting xmlns:xm="http://schemas.microsoft.com/office/excel/2006/main">
          <x14:cfRule type="dataBar" id="{1BD3F78E-2081-4012-A5F6-0E992DEB802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R21:R22</xm:sqref>
        </x14:conditionalFormatting>
        <x14:conditionalFormatting xmlns:xm="http://schemas.microsoft.com/office/excel/2006/main">
          <x14:cfRule type="dataBar" id="{1822870D-842A-4D25-9C7B-D14CD4A05AD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R24:R25</xm:sqref>
        </x14:conditionalFormatting>
        <x14:conditionalFormatting xmlns:xm="http://schemas.microsoft.com/office/excel/2006/main">
          <x14:cfRule type="dataBar" id="{214BBF75-BE41-4A83-B9FB-25298364D18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X8:X19</xm:sqref>
        </x14:conditionalFormatting>
        <x14:conditionalFormatting xmlns:xm="http://schemas.microsoft.com/office/excel/2006/main">
          <x14:cfRule type="dataBar" id="{A2F4AA4E-D9C7-43A4-AB91-2358E9F1F95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X21:X22</xm:sqref>
        </x14:conditionalFormatting>
        <x14:conditionalFormatting xmlns:xm="http://schemas.microsoft.com/office/excel/2006/main">
          <x14:cfRule type="dataBar" id="{B8342079-4F47-4FFE-88B6-30F5CB9B26D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X24:X25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6A9BF-F91B-45A5-9890-25A19B8A8976}">
  <sheetPr codeName="Sheet2">
    <tabColor theme="7"/>
  </sheetPr>
  <dimension ref="A1:BG229"/>
  <sheetViews>
    <sheetView workbookViewId="0"/>
    <sheetView topLeftCell="D151" workbookViewId="1">
      <selection activeCell="X162" sqref="X162:X182"/>
    </sheetView>
  </sheetViews>
  <sheetFormatPr defaultColWidth="8.875" defaultRowHeight="16.5"/>
  <cols>
    <col min="1" max="1" width="10.125" style="101" customWidth="1"/>
    <col min="2" max="2" width="9.625" style="101" bestFit="1" customWidth="1"/>
    <col min="3" max="3" width="16.625" style="101" bestFit="1" customWidth="1"/>
    <col min="4" max="4" width="9.5" style="101" bestFit="1" customWidth="1"/>
    <col min="5" max="5" width="8.625" style="101" bestFit="1" customWidth="1"/>
    <col min="6" max="6" width="9.5" style="166" bestFit="1" customWidth="1"/>
    <col min="7" max="7" width="7.5" style="101" bestFit="1" customWidth="1"/>
    <col min="8" max="8" width="8.5" style="101" bestFit="1" customWidth="1"/>
    <col min="9" max="10" width="8.5" style="101" customWidth="1"/>
    <col min="11" max="11" width="7.625" style="101" customWidth="1"/>
    <col min="12" max="12" width="10.5" style="101" customWidth="1"/>
    <col min="13" max="13" width="7.75" style="101" customWidth="1"/>
    <col min="14" max="14" width="8.5" style="101" customWidth="1"/>
    <col min="15" max="15" width="6.875" style="101" bestFit="1" customWidth="1"/>
    <col min="16" max="16" width="5.75" style="101" bestFit="1" customWidth="1"/>
    <col min="17" max="17" width="12.75" style="101" customWidth="1"/>
    <col min="18" max="18" width="8.75" style="101" bestFit="1" customWidth="1"/>
    <col min="19" max="19" width="14.5" style="101" customWidth="1"/>
    <col min="20" max="20" width="6.875" style="101" bestFit="1" customWidth="1"/>
    <col min="21" max="22" width="9.5" style="101" bestFit="1" customWidth="1"/>
    <col min="23" max="23" width="12.375" style="101" bestFit="1" customWidth="1"/>
    <col min="24" max="24" width="9.625" style="101" bestFit="1" customWidth="1"/>
    <col min="25" max="25" width="8.625" style="101" bestFit="1" customWidth="1"/>
    <col min="26" max="28" width="6.75" style="101" bestFit="1" customWidth="1"/>
    <col min="29" max="30" width="5.625" style="101" bestFit="1" customWidth="1"/>
    <col min="31" max="31" width="7.5" style="101" bestFit="1" customWidth="1"/>
    <col min="32" max="32" width="9.5" style="101" bestFit="1" customWidth="1"/>
    <col min="33" max="34" width="5.625" style="101" bestFit="1" customWidth="1"/>
    <col min="35" max="35" width="7.5" style="101" bestFit="1" customWidth="1"/>
    <col min="36" max="36" width="9.5" style="101" bestFit="1" customWidth="1"/>
    <col min="37" max="37" width="5.875" style="101" customWidth="1"/>
    <col min="38" max="38" width="25" style="101" bestFit="1" customWidth="1"/>
    <col min="39" max="40" width="16.625" style="101" bestFit="1" customWidth="1"/>
    <col min="41" max="41" width="9.5" style="101" bestFit="1" customWidth="1"/>
    <col min="42" max="43" width="8.875" style="101"/>
    <col min="44" max="44" width="25.75" style="101" bestFit="1" customWidth="1"/>
    <col min="45" max="45" width="10.25" style="101" bestFit="1" customWidth="1"/>
    <col min="46" max="51" width="4.125" style="101" bestFit="1" customWidth="1"/>
    <col min="52" max="53" width="2.875" style="101" bestFit="1" customWidth="1"/>
    <col min="54" max="54" width="4.125" style="101" bestFit="1" customWidth="1"/>
    <col min="55" max="55" width="5.25" style="101" bestFit="1" customWidth="1"/>
    <col min="56" max="57" width="6.125" style="101" bestFit="1" customWidth="1"/>
    <col min="58" max="59" width="11.625" style="101" bestFit="1" customWidth="1"/>
    <col min="60" max="16384" width="8.875" style="101"/>
  </cols>
  <sheetData>
    <row r="1" spans="1:59" ht="17.45" customHeight="1">
      <c r="C1" s="426"/>
      <c r="D1" s="426"/>
      <c r="E1" s="426"/>
      <c r="F1" s="426" t="s">
        <v>112</v>
      </c>
      <c r="G1" s="426"/>
      <c r="H1" s="426"/>
      <c r="I1" s="426"/>
      <c r="J1" s="426"/>
      <c r="K1" s="426" t="s">
        <v>113</v>
      </c>
      <c r="L1" s="426"/>
      <c r="M1" s="426"/>
      <c r="N1" s="426"/>
      <c r="O1" s="426"/>
      <c r="P1" s="426"/>
      <c r="Q1" s="132"/>
      <c r="R1" s="132"/>
      <c r="S1" s="132"/>
      <c r="T1" s="426" t="s">
        <v>114</v>
      </c>
      <c r="U1" s="426"/>
      <c r="V1" s="426"/>
      <c r="W1" s="426" t="s">
        <v>11</v>
      </c>
      <c r="X1" s="426"/>
      <c r="Y1" s="426"/>
      <c r="Z1" s="425" t="s">
        <v>115</v>
      </c>
      <c r="AA1" s="425"/>
      <c r="AB1" s="425"/>
      <c r="AC1" s="425" t="s">
        <v>116</v>
      </c>
      <c r="AD1" s="425"/>
      <c r="AE1" s="425"/>
      <c r="AF1" s="425"/>
      <c r="AG1" s="425" t="s">
        <v>117</v>
      </c>
      <c r="AH1" s="425"/>
      <c r="AI1" s="425"/>
      <c r="AJ1" s="425"/>
      <c r="AK1" s="133"/>
      <c r="AL1" s="134" t="s">
        <v>118</v>
      </c>
      <c r="AM1" s="134" t="s">
        <v>118</v>
      </c>
      <c r="AN1" s="134" t="s">
        <v>118</v>
      </c>
    </row>
    <row r="2" spans="1:59" ht="33">
      <c r="C2" s="98" t="s">
        <v>12</v>
      </c>
      <c r="D2" s="98" t="s">
        <v>13</v>
      </c>
      <c r="E2" s="98" t="s">
        <v>14</v>
      </c>
      <c r="F2" s="135" t="s">
        <v>15</v>
      </c>
      <c r="G2" s="98" t="s">
        <v>16</v>
      </c>
      <c r="H2" s="98" t="s">
        <v>119</v>
      </c>
      <c r="I2" s="98" t="s">
        <v>120</v>
      </c>
      <c r="J2" s="98" t="s">
        <v>121</v>
      </c>
      <c r="K2" s="136" t="s">
        <v>34</v>
      </c>
      <c r="L2" s="136" t="s">
        <v>35</v>
      </c>
      <c r="M2" s="136" t="s">
        <v>36</v>
      </c>
      <c r="N2" s="136" t="s">
        <v>37</v>
      </c>
      <c r="O2" s="136" t="s">
        <v>38</v>
      </c>
      <c r="P2" s="136" t="s">
        <v>39</v>
      </c>
      <c r="Q2" s="98" t="s">
        <v>49</v>
      </c>
      <c r="R2" s="98" t="s">
        <v>27</v>
      </c>
      <c r="S2" s="102" t="s">
        <v>50</v>
      </c>
      <c r="T2" s="98" t="s">
        <v>29</v>
      </c>
      <c r="U2" s="98" t="s">
        <v>30</v>
      </c>
      <c r="V2" s="98" t="s">
        <v>31</v>
      </c>
      <c r="W2" s="98" t="s">
        <v>32</v>
      </c>
      <c r="X2" s="98" t="s">
        <v>33</v>
      </c>
      <c r="Y2" s="98" t="s">
        <v>17</v>
      </c>
      <c r="Z2" s="133" t="s">
        <v>29</v>
      </c>
      <c r="AA2" s="133" t="s">
        <v>30</v>
      </c>
      <c r="AB2" s="133" t="s">
        <v>31</v>
      </c>
      <c r="AC2" s="133" t="s">
        <v>122</v>
      </c>
      <c r="AD2" s="133" t="s">
        <v>123</v>
      </c>
      <c r="AE2" s="133" t="s">
        <v>124</v>
      </c>
      <c r="AF2" s="133" t="s">
        <v>125</v>
      </c>
      <c r="AG2" s="133" t="s">
        <v>126</v>
      </c>
      <c r="AH2" s="133" t="s">
        <v>127</v>
      </c>
      <c r="AI2" s="133" t="s">
        <v>128</v>
      </c>
      <c r="AJ2" s="133" t="s">
        <v>129</v>
      </c>
      <c r="AK2" s="133"/>
      <c r="AL2" s="137"/>
    </row>
    <row r="3" spans="1:59">
      <c r="C3" s="424"/>
      <c r="D3" s="424"/>
      <c r="E3" s="138">
        <f>SUM(E7:E18)</f>
        <v>126</v>
      </c>
      <c r="F3" s="159">
        <f>SUM(F7:F18)</f>
        <v>1434</v>
      </c>
      <c r="G3" s="138">
        <f>SUM(G7:G18)</f>
        <v>1091</v>
      </c>
      <c r="H3" s="139">
        <f>G3/F3</f>
        <v>0.76080892608089257</v>
      </c>
      <c r="I3" s="159">
        <f ca="1">SUM(I7:I18)</f>
        <v>828</v>
      </c>
      <c r="J3" s="138">
        <f ca="1">SUM(J7:J18)</f>
        <v>263</v>
      </c>
      <c r="K3" s="140">
        <f>IFERROR(SUMIFS(组渠道顺次!$I:$I,组渠道顺次!$A:$A,'业绩进度排名-中间表'!K$2)/SUMIFS(组渠道顺次!$G:$G,组渠道顺次!$A:$A,'业绩进度排名-中间表'!K$2),"-")</f>
        <v>0.41933670601461498</v>
      </c>
      <c r="L3" s="140">
        <f>IFERROR((SUMIFS(组渠道顺次!$I:$I,组渠道顺次!$A:$A,'业绩进度排名-中间表'!M$2)+SUMIFS(组渠道顺次!$I:$I,组渠道顺次!$A:$A,'业绩进度排名-中间表'!N$2))/(SUMIFS(组渠道顺次!$G:$G,组渠道顺次!$A:$A,'业绩进度排名-中间表'!M$2)+SUMIFS(组渠道顺次!$G:$G,组渠道顺次!$A:$A,'业绩进度排名-中间表'!N$2)),"-")</f>
        <v>0.46632782719186783</v>
      </c>
      <c r="M3" s="140">
        <f>IFERROR(SUMIFS(组渠道顺次!$I:$I,组渠道顺次!$A:$A,'业绩进度排名-中间表'!M$2)/SUMIFS(组渠道顺次!$G:$G,组渠道顺次!$A:$A,'业绩进度排名-中间表'!M$2),"-")</f>
        <v>0.51298701298701299</v>
      </c>
      <c r="N3" s="140">
        <f>IFERROR(SUMIFS(组渠道顺次!$I:$I,组渠道顺次!$A:$A,'业绩进度排名-中间表'!N$2)/SUMIFS(组渠道顺次!$G:$G,组渠道顺次!$A:$A,'业绩进度排名-中间表'!N$2),"-")</f>
        <v>0.45497630331753552</v>
      </c>
      <c r="O3" s="140">
        <f>IFERROR(SUMIFS(组渠道顺次!$I:$I,组渠道顺次!$A:$A,'业绩进度排名-中间表'!O$2)/SUMIFS(组渠道顺次!$G:$G,组渠道顺次!$A:$A,'业绩进度排名-中间表'!O$2),"-")</f>
        <v>0.40172786177105829</v>
      </c>
      <c r="P3" s="140">
        <f>IFERROR(SUMIFS(组渠道顺次!$I:$I,组渠道顺次!$A:$A,'业绩进度排名-中间表'!P$2)/SUMIFS(组渠道顺次!$G:$G,组渠道顺次!$A:$A,'业绩进度排名-中间表'!P$2),"-")</f>
        <v>0.43283582089552236</v>
      </c>
      <c r="Q3" s="141">
        <f>SUM(Q7:Q18)</f>
        <v>988025.99999999988</v>
      </c>
      <c r="R3" s="141">
        <f>SUM(R7:R18)</f>
        <v>1002816.7288070002</v>
      </c>
      <c r="S3" s="143">
        <f>R3/Q3</f>
        <v>1.0149699793396127</v>
      </c>
      <c r="T3" s="139">
        <f ca="1">U3/F3</f>
        <v>3.4867503486750349E-3</v>
      </c>
      <c r="U3" s="141">
        <f ca="1">SUM(U7:U18)</f>
        <v>5</v>
      </c>
      <c r="V3" s="141">
        <f ca="1">SUM(V7:V18)</f>
        <v>23</v>
      </c>
      <c r="W3" s="141">
        <f>SUM(W7:W18)</f>
        <v>35321858.004694149</v>
      </c>
      <c r="X3" s="141">
        <f>SUM(X7:X18)</f>
        <v>35712878</v>
      </c>
      <c r="Y3" s="139">
        <f>X3/W3</f>
        <v>1.0110701989474586</v>
      </c>
      <c r="Z3" s="138"/>
      <c r="AA3" s="138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BF3" s="144"/>
    </row>
    <row r="4" spans="1:59">
      <c r="C4" s="101" t="s">
        <v>130</v>
      </c>
      <c r="D4" s="145" t="s">
        <v>131</v>
      </c>
      <c r="E4" s="146">
        <f>SUMIFS($E$7:$E$20,$C$7:$C$20,C4)</f>
        <v>51</v>
      </c>
      <c r="F4" s="147">
        <f>SUMIFS(F$7:F$18,$C$7:$C$18,$C4)</f>
        <v>586.48405771941532</v>
      </c>
      <c r="G4" s="147">
        <f>SUMIFS(G$7:G$20,$C$7:$C$20,C4)</f>
        <v>409</v>
      </c>
      <c r="H4" s="148">
        <f>G4/F4</f>
        <v>0.69737615987453327</v>
      </c>
      <c r="I4" s="147">
        <f ca="1">SUMIFS(I$7:I$18,$C$7:$C$18,$C4)</f>
        <v>321</v>
      </c>
      <c r="J4" s="147">
        <f ca="1">SUMIFS(J$7:J$18,$C$7:$C$18,$C4)</f>
        <v>88</v>
      </c>
      <c r="K4" s="149" t="str">
        <f>IFERROR(SUMIFS(组渠道顺次!$I:$I,组渠道顺次!$B:$B,'业绩进度排名-中间表'!$D4,组渠道顺次!$A:$A,'业绩进度排名-中间表'!K$2)/SUMIFS(组渠道顺次!$G:$G,组渠道顺次!$B:$B,'业绩进度排名-中间表'!$D4,组渠道顺次!$A:$A,'业绩进度排名-中间表'!K$2),"-")</f>
        <v>-</v>
      </c>
      <c r="L4" s="149">
        <f>IFERROR((SUMIFS(组渠道顺次!$I:$I,组渠道顺次!$B:$B,'业绩进度排名-中间表'!$D4,组渠道顺次!$A:$A,'业绩进度排名-中间表'!M$2)+SUMIFS(组渠道顺次!$I:$I,组渠道顺次!$B:$B,'业绩进度排名-中间表'!$D4,组渠道顺次!$A:$A,'业绩进度排名-中间表'!N$2))/(SUMIFS(组渠道顺次!$G:$G,组渠道顺次!$B:$B,'业绩进度排名-中间表'!$D4,组渠道顺次!$A:$A,'业绩进度排名-中间表'!M$2)+SUMIFS(组渠道顺次!$G:$G,组渠道顺次!$B:$B,'业绩进度排名-中间表'!$D4,组渠道顺次!$A:$A,'业绩进度排名-中间表'!N$2)),"-")</f>
        <v>0.5625</v>
      </c>
      <c r="M4" s="149">
        <f>IFERROR(SUMIFS(组渠道顺次!$I:$I,组渠道顺次!$B:$B,'业绩进度排名-中间表'!$D4,组渠道顺次!$A:$A,'业绩进度排名-中间表'!M$2)/SUMIFS(组渠道顺次!$G:$G,组渠道顺次!$B:$B,'业绩进度排名-中间表'!$D4,组渠道顺次!$A:$A,'业绩进度排名-中间表'!M$2),"-")</f>
        <v>0.49090909090909091</v>
      </c>
      <c r="N4" s="149">
        <f>IFERROR(SUMIFS(组渠道顺次!$I:$I,组渠道顺次!$B:$B,'业绩进度排名-中间表'!$D4,组渠道顺次!$A:$A,'业绩进度排名-中间表'!N$2)/SUMIFS(组渠道顺次!$G:$G,组渠道顺次!$B:$B,'业绩进度排名-中间表'!$D4,组渠道顺次!$A:$A,'业绩进度排名-中间表'!N$2),"-")</f>
        <v>0.58579881656804733</v>
      </c>
      <c r="O4" s="149">
        <f>IFERROR(SUMIFS(组渠道顺次!$I:$I,组渠道顺次!$B:$B,'业绩进度排名-中间表'!$D4,组渠道顺次!$A:$A,'业绩进度排名-中间表'!O$2)/SUMIFS(组渠道顺次!$G:$G,组渠道顺次!$B:$B,'业绩进度排名-中间表'!$D4,组渠道顺次!$A:$A,'业绩进度排名-中间表'!O$2),"-")</f>
        <v>0.3716216216216216</v>
      </c>
      <c r="P4" s="149">
        <f>IFERROR(SUMIFS(组渠道顺次!$I:$I,组渠道顺次!$B:$B,'业绩进度排名-中间表'!$D4,组渠道顺次!$A:$A,'业绩进度排名-中间表'!P$2)/SUMIFS(组渠道顺次!$G:$G,组渠道顺次!$B:$B,'业绩进度排名-中间表'!$D4,组渠道顺次!$A:$A,'业绩进度排名-中间表'!P$2),"-")</f>
        <v>0.33333333333333331</v>
      </c>
      <c r="Q4" s="147">
        <f>SUMIFS(Q$7:Q$18,$C$7:$C$18,C4)</f>
        <v>404087.51576867735</v>
      </c>
      <c r="R4" s="147">
        <f>SUMIFS(R$7:R$18,$C$7:$C$18,C4)</f>
        <v>412709.87961600005</v>
      </c>
      <c r="S4" s="150">
        <f>IFERROR(R4/Q4,"-")</f>
        <v>1.0213378624947638</v>
      </c>
      <c r="T4" s="150">
        <f ca="1">IFERROR(U4/F4,"")</f>
        <v>5.1152285565369193E-3</v>
      </c>
      <c r="U4" s="147">
        <f ca="1">SUMIFS(U$7:U$18,$C$7:$C$18,C4)</f>
        <v>3</v>
      </c>
      <c r="V4" s="147">
        <f t="shared" ref="V4:X6" ca="1" si="0">SUMIFS(V$7:V$18,$C$7:$C$18,$C4)</f>
        <v>8</v>
      </c>
      <c r="W4" s="147">
        <f t="shared" si="0"/>
        <v>14303363.757138511</v>
      </c>
      <c r="X4" s="147">
        <f t="shared" si="0"/>
        <v>15521066</v>
      </c>
      <c r="Y4" s="150">
        <f>X4/W4</f>
        <v>1.0851339771215536</v>
      </c>
      <c r="Z4" s="133"/>
      <c r="AA4" s="133"/>
      <c r="AB4" s="133"/>
      <c r="AC4" s="133"/>
      <c r="AD4" s="133"/>
      <c r="AE4" s="133"/>
      <c r="AF4" s="133"/>
      <c r="AG4" s="133"/>
      <c r="AH4" s="133"/>
      <c r="AI4" s="133"/>
      <c r="AJ4" s="133"/>
      <c r="AK4" s="133"/>
      <c r="AL4" s="101" t="s">
        <v>130</v>
      </c>
      <c r="AM4" s="101" t="s">
        <v>130</v>
      </c>
      <c r="AN4" s="101" t="s">
        <v>130</v>
      </c>
    </row>
    <row r="5" spans="1:59">
      <c r="C5" s="101" t="s">
        <v>132</v>
      </c>
      <c r="D5" s="145" t="s">
        <v>133</v>
      </c>
      <c r="E5" s="146">
        <f>SUMIFS($E$7:$E$20,$C$7:$C$20,C5)</f>
        <v>57</v>
      </c>
      <c r="F5" s="147">
        <f t="shared" ref="F5:F6" si="1">SUMIFS(F$7:F$18,$C$7:$C$18,$C5)</f>
        <v>624.69354366886557</v>
      </c>
      <c r="G5" s="147">
        <f>SUMIFS(G$7:G$20,$C$7:$C$20,C5)</f>
        <v>563</v>
      </c>
      <c r="H5" s="148">
        <f>G5/F5</f>
        <v>0.90124190606079357</v>
      </c>
      <c r="I5" s="147">
        <f t="shared" ref="I5:J6" ca="1" si="2">SUMIFS(I$7:I$18,$C$7:$C$18,$C5)</f>
        <v>415</v>
      </c>
      <c r="J5" s="147">
        <f t="shared" ca="1" si="2"/>
        <v>148</v>
      </c>
      <c r="K5" s="149" t="str">
        <f>IFERROR(SUMIFS(组渠道顺次!$I:$I,组渠道顺次!$B:$B,'业绩进度排名-中间表'!$D5,组渠道顺次!$A:$A,'业绩进度排名-中间表'!K$2)/SUMIFS(组渠道顺次!$G:$G,组渠道顺次!$B:$B,'业绩进度排名-中间表'!$D5,组渠道顺次!$A:$A,'业绩进度排名-中间表'!K$2),"-")</f>
        <v>-</v>
      </c>
      <c r="L5" s="149">
        <f>IFERROR((SUMIFS(组渠道顺次!$I:$I,组渠道顺次!$B:$B,'业绩进度排名-中间表'!$D5,组渠道顺次!$A:$A,'业绩进度排名-中间表'!M$2)+SUMIFS(组渠道顺次!$I:$I,组渠道顺次!$B:$B,'业绩进度排名-中间表'!$D5,组渠道顺次!$A:$A,'业绩进度排名-中间表'!N$2))/(SUMIFS(组渠道顺次!$G:$G,组渠道顺次!$B:$B,'业绩进度排名-中间表'!$D5,组渠道顺次!$A:$A,'业绩进度排名-中间表'!M$2)+SUMIFS(组渠道顺次!$G:$G,组渠道顺次!$B:$B,'业绩进度排名-中间表'!$D5,组渠道顺次!$A:$A,'业绩进度排名-中间表'!N$2)),"-")</f>
        <v>0.43661971830985913</v>
      </c>
      <c r="M5" s="149">
        <f>IFERROR(SUMIFS(组渠道顺次!$I:$I,组渠道顺次!$B:$B,'业绩进度排名-中间表'!$D5,组渠道顺次!$A:$A,'业绩进度排名-中间表'!M$2)/SUMIFS(组渠道顺次!$G:$G,组渠道顺次!$B:$B,'业绩进度排名-中间表'!$D5,组渠道顺次!$A:$A,'业绩进度排名-中间表'!M$2),"-")</f>
        <v>0.49206349206349204</v>
      </c>
      <c r="N5" s="149">
        <f>IFERROR(SUMIFS(组渠道顺次!$I:$I,组渠道顺次!$B:$B,'业绩进度排名-中间表'!$D5,组渠道顺次!$A:$A,'业绩进度排名-中间表'!N$2)/SUMIFS(组渠道顺次!$G:$G,组渠道顺次!$B:$B,'业绩进度排名-中间表'!$D5,组渠道顺次!$A:$A,'业绩进度排名-中间表'!N$2),"-")</f>
        <v>0.42465753424657532</v>
      </c>
      <c r="O5" s="149">
        <f>IFERROR(SUMIFS(组渠道顺次!$I:$I,组渠道顺次!$B:$B,'业绩进度排名-中间表'!$D5,组渠道顺次!$A:$A,'业绩进度排名-中间表'!O$2)/SUMIFS(组渠道顺次!$G:$G,组渠道顺次!$B:$B,'业绩进度排名-中间表'!$D5,组渠道顺次!$A:$A,'业绩进度排名-中间表'!O$2),"-")</f>
        <v>0.43333333333333335</v>
      </c>
      <c r="P5" s="149">
        <f>IFERROR(SUMIFS(组渠道顺次!$I:$I,组渠道顺次!$B:$B,'业绩进度排名-中间表'!$D5,组渠道顺次!$A:$A,'业绩进度排名-中间表'!P$2)/SUMIFS(组渠道顺次!$G:$G,组渠道顺次!$B:$B,'业绩进度排名-中间表'!$D5,组渠道顺次!$A:$A,'业绩进度排名-中间表'!P$2),"-")</f>
        <v>0.6</v>
      </c>
      <c r="Q5" s="147">
        <f>SUMIFS(Q$7:Q$18,$C$7:$C$18,C5)</f>
        <v>430413.85158784804</v>
      </c>
      <c r="R5" s="147">
        <f>SUMIFS(R$7:R$18,$C$7:$C$18,C5)</f>
        <v>489860.64159399993</v>
      </c>
      <c r="S5" s="150">
        <f>IFERROR(R5/Q5,"-")</f>
        <v>1.1381154202794488</v>
      </c>
      <c r="T5" s="150">
        <f ca="1">IFERROR(U5/F5,"")</f>
        <v>3.2015698261484674E-3</v>
      </c>
      <c r="U5" s="147">
        <f ca="1">SUMIFS(U$7:U$18,$C$7:$C$18,C5)</f>
        <v>2</v>
      </c>
      <c r="V5" s="147">
        <f t="shared" ca="1" si="0"/>
        <v>12</v>
      </c>
      <c r="W5" s="147">
        <f t="shared" si="0"/>
        <v>16382973.261549307</v>
      </c>
      <c r="X5" s="147">
        <f t="shared" si="0"/>
        <v>16284893</v>
      </c>
      <c r="Y5" s="150">
        <f t="shared" ref="Y5:Y6" si="3">X5/W5</f>
        <v>0.9940132807407126</v>
      </c>
      <c r="Z5" s="133"/>
      <c r="AA5" s="133"/>
      <c r="AB5" s="133"/>
      <c r="AC5" s="133"/>
      <c r="AD5" s="133"/>
      <c r="AE5" s="133"/>
      <c r="AF5" s="133"/>
      <c r="AG5" s="133"/>
      <c r="AH5" s="133"/>
      <c r="AI5" s="133"/>
      <c r="AJ5" s="133"/>
      <c r="AK5" s="133"/>
      <c r="AL5" s="101" t="s">
        <v>132</v>
      </c>
      <c r="AM5" s="101" t="s">
        <v>132</v>
      </c>
      <c r="AN5" s="101" t="s">
        <v>132</v>
      </c>
    </row>
    <row r="6" spans="1:59">
      <c r="C6" s="101" t="s">
        <v>134</v>
      </c>
      <c r="D6" s="145" t="s">
        <v>135</v>
      </c>
      <c r="E6" s="146">
        <f>SUMIFS($E$7:$E$20,$C$7:$C$20,C6)</f>
        <v>18</v>
      </c>
      <c r="F6" s="147">
        <f t="shared" si="1"/>
        <v>222.82239861171928</v>
      </c>
      <c r="G6" s="147">
        <f>SUMIFS(G$7:G$20,$C$7:$C$20,C6)</f>
        <v>119</v>
      </c>
      <c r="H6" s="148">
        <f t="shared" ref="H6" si="4">G6/F6</f>
        <v>0.5340576205149119</v>
      </c>
      <c r="I6" s="147">
        <f t="shared" ca="1" si="2"/>
        <v>92</v>
      </c>
      <c r="J6" s="147">
        <f t="shared" ca="1" si="2"/>
        <v>27</v>
      </c>
      <c r="K6" s="149" t="str">
        <f>IFERROR(SUMIFS(组渠道顺次!$I:$I,组渠道顺次!$B:$B,'业绩进度排名-中间表'!$D6,组渠道顺次!$A:$A,'业绩进度排名-中间表'!K$2)/SUMIFS(组渠道顺次!$G:$G,组渠道顺次!$B:$B,'业绩进度排名-中间表'!$D6,组渠道顺次!$A:$A,'业绩进度排名-中间表'!K$2),"-")</f>
        <v>-</v>
      </c>
      <c r="L6" s="149">
        <f>IFERROR((SUMIFS(组渠道顺次!$I:$I,组渠道顺次!$B:$B,'业绩进度排名-中间表'!$D6,组渠道顺次!$A:$A,'业绩进度排名-中间表'!M$2)+SUMIFS(组渠道顺次!$I:$I,组渠道顺次!$B:$B,'业绩进度排名-中间表'!$D6,组渠道顺次!$A:$A,'业绩进度排名-中间表'!N$2))/(SUMIFS(组渠道顺次!$G:$G,组渠道顺次!$B:$B,'业绩进度排名-中间表'!$D6,组渠道顺次!$A:$A,'业绩进度排名-中间表'!M$2)+SUMIFS(组渠道顺次!$G:$G,组渠道顺次!$B:$B,'业绩进度排名-中间表'!$D6,组渠道顺次!$A:$A,'业绩进度排名-中间表'!N$2)),"-")</f>
        <v>0.43859649122807015</v>
      </c>
      <c r="M6" s="149">
        <f>IFERROR(SUMIFS(组渠道顺次!$I:$I,组渠道顺次!$B:$B,'业绩进度排名-中间表'!$D6,组渠道顺次!$A:$A,'业绩进度排名-中间表'!M$2)/SUMIFS(组渠道顺次!$G:$G,组渠道顺次!$B:$B,'业绩进度排名-中间表'!$D6,组渠道顺次!$A:$A,'业绩进度排名-中间表'!M$2),"-")</f>
        <v>0.66666666666666663</v>
      </c>
      <c r="N6" s="149">
        <f>IFERROR(SUMIFS(组渠道顺次!$I:$I,组渠道顺次!$B:$B,'业绩进度排名-中间表'!$D6,组渠道顺次!$A:$A,'业绩进度排名-中间表'!N$2)/SUMIFS(组渠道顺次!$G:$G,组渠道顺次!$B:$B,'业绩进度排名-中间表'!$D6,组渠道顺次!$A:$A,'业绩进度排名-中间表'!N$2),"-")</f>
        <v>0.39583333333333331</v>
      </c>
      <c r="O6" s="149">
        <f>IFERROR(SUMIFS(组渠道顺次!$I:$I,组渠道顺次!$B:$B,'业绩进度排名-中间表'!$D6,组渠道顺次!$A:$A,'业绩进度排名-中间表'!O$2)/SUMIFS(组渠道顺次!$G:$G,组渠道顺次!$B:$B,'业绩进度排名-中间表'!$D6,组渠道顺次!$A:$A,'业绩进度排名-中间表'!O$2),"-")</f>
        <v>0.6428571428571429</v>
      </c>
      <c r="P6" s="149">
        <f>IFERROR(SUMIFS(组渠道顺次!$I:$I,组渠道顺次!$B:$B,'业绩进度排名-中间表'!$D6,组渠道顺次!$A:$A,'业绩进度排名-中间表'!P$2)/SUMIFS(组渠道顺次!$G:$G,组渠道顺次!$B:$B,'业绩进度排名-中间表'!$D6,组渠道顺次!$A:$A,'业绩进度排名-中间表'!P$2),"-")</f>
        <v>0</v>
      </c>
      <c r="Q6" s="147">
        <f>SUMIFS(Q$7:Q$18,$C$7:$C$18,C6)</f>
        <v>153524.63264347456</v>
      </c>
      <c r="R6" s="147">
        <f>SUMIFS(R$7:R$18,$C$7:$C$18,C6)</f>
        <v>100246.207597</v>
      </c>
      <c r="S6" s="150">
        <f t="shared" ref="S6" si="5">IFERROR(R6/Q6,"-")</f>
        <v>0.65296497292260991</v>
      </c>
      <c r="T6" s="150">
        <f t="shared" ref="T6" ca="1" si="6">IFERROR(U6/F6,"")</f>
        <v>0</v>
      </c>
      <c r="U6" s="147">
        <f ca="1">SUMIFS(U$7:U$18,$C$7:$C$18,C6)</f>
        <v>0</v>
      </c>
      <c r="V6" s="147">
        <f t="shared" ca="1" si="0"/>
        <v>3</v>
      </c>
      <c r="W6" s="147">
        <f t="shared" si="0"/>
        <v>4635520.9860063307</v>
      </c>
      <c r="X6" s="147">
        <f t="shared" si="0"/>
        <v>3906919</v>
      </c>
      <c r="Y6" s="150">
        <f t="shared" si="3"/>
        <v>0.84282198522974483</v>
      </c>
      <c r="Z6" s="133"/>
      <c r="AA6" s="133"/>
      <c r="AB6" s="133"/>
      <c r="AC6" s="133"/>
      <c r="AD6" s="133"/>
      <c r="AE6" s="133"/>
      <c r="AF6" s="133"/>
      <c r="AG6" s="133"/>
      <c r="AH6" s="133"/>
      <c r="AI6" s="133"/>
      <c r="AJ6" s="133"/>
      <c r="AK6" s="133"/>
      <c r="AL6" s="101" t="s">
        <v>134</v>
      </c>
      <c r="AM6" s="101" t="s">
        <v>134</v>
      </c>
      <c r="AN6" s="101" t="s">
        <v>134</v>
      </c>
    </row>
    <row r="7" spans="1:59">
      <c r="A7" s="101">
        <f>RANK(B7,$B$7:$B$18)</f>
        <v>4</v>
      </c>
      <c r="B7" s="151">
        <f>IFERROR(H7+S7*0.0000001+ROW()*0.00000001,0)</f>
        <v>1.0106697005603731</v>
      </c>
      <c r="C7" s="101" t="s">
        <v>136</v>
      </c>
      <c r="D7" s="152" t="s">
        <v>137</v>
      </c>
      <c r="E7" s="152">
        <f t="shared" ref="E7:E18" si="7">COUNTIFS($D$27:$D$152,D7)</f>
        <v>5</v>
      </c>
      <c r="F7" s="147">
        <f t="shared" ref="F7:F18" si="8">SUMIFS(F$27:F$1001,$D$27:$D$1001,$D7)</f>
        <v>81.134336783778863</v>
      </c>
      <c r="G7" s="153">
        <f t="shared" ref="G7:G18" si="9">SUMIFS($G$27:$G$1001,$D$27:$D$1001,D7)</f>
        <v>82</v>
      </c>
      <c r="H7" s="150">
        <f t="shared" ref="H7:H18" si="10">IFERROR(G7/F7,"")</f>
        <v>1.0106695050521965</v>
      </c>
      <c r="I7" s="147">
        <f t="shared" ref="I7:J18" ca="1" si="11">SUMIFS(I$27:I$1001,$D$27:$D$1001,$D7)</f>
        <v>61</v>
      </c>
      <c r="J7" s="147">
        <f t="shared" ca="1" si="11"/>
        <v>21</v>
      </c>
      <c r="K7" s="154" t="str" cm="1">
        <f t="array" ref="K7">IFERROR(INDEX(组渠道顺次!$J$2:$J$92,MATCH('业绩进度排名-中间表'!K$2&amp;'业绩进度排名-中间表'!$D7,组渠道顺次!$A$2:$A$92&amp;组渠道顺次!$C$2:$C$92,0)),"-")</f>
        <v>-</v>
      </c>
      <c r="L7" s="154">
        <f>IFERROR((SUMIFS(组渠道顺次!$I:$I,组渠道顺次!$C:$C,'业绩进度排名-中间表'!$D7,组渠道顺次!$A:$A,'业绩进度排名-中间表'!M$2)+SUMIFS(组渠道顺次!$I:$I,组渠道顺次!$C:$C,'业绩进度排名-中间表'!$D7,组渠道顺次!$A:$A,'业绩进度排名-中间表'!N$2))/(SUMIFS(组渠道顺次!$G:$G,组渠道顺次!$C:$C,'业绩进度排名-中间表'!$D7,组渠道顺次!$A:$A,'业绩进度排名-中间表'!M$2)+SUMIFS(组渠道顺次!$G:$G,组渠道顺次!$C:$C,'业绩进度排名-中间表'!$D7,组渠道顺次!$A:$A,'业绩进度排名-中间表'!N$2)),"-")</f>
        <v>0.43137254901960786</v>
      </c>
      <c r="M7" s="154" cm="1">
        <f t="array" ref="M7">IFERROR(INDEX(组渠道顺次!$J$2:$J$92,MATCH('业绩进度排名-中间表'!M$2&amp;'业绩进度排名-中间表'!$D7,组渠道顺次!$A$2:$A$92&amp;组渠道顺次!$C$2:$C$92,0)),"-")</f>
        <v>0.33300000000000002</v>
      </c>
      <c r="N7" s="154" cm="1">
        <f t="array" ref="N7">IFERROR(INDEX(组渠道顺次!$J$2:$J$92,MATCH('业绩进度排名-中间表'!N$2&amp;'业绩进度排名-中间表'!$D7,组渠道顺次!$A$2:$A$92&amp;组渠道顺次!$C$2:$C$92,0)),"-")</f>
        <v>0.45200000000000001</v>
      </c>
      <c r="O7" s="154" cm="1">
        <f t="array" ref="O7">IFERROR(INDEX(组渠道顺次!$J$2:$J$92,MATCH('业绩进度排名-中间表'!O$2&amp;'业绩进度排名-中间表'!$D7,组渠道顺次!$A$2:$A$92&amp;组渠道顺次!$C$2:$C$92,0)),"-")</f>
        <v>0.375</v>
      </c>
      <c r="P7" s="154" cm="1">
        <f t="array" ref="P7">IFERROR(INDEX(组渠道顺次!$J$2:$J$92,MATCH('业绩进度排名-中间表'!P$2&amp;'业绩进度排名-中间表'!$D7,组渠道顺次!$A$2:$A$92&amp;组渠道顺次!$C$2:$C$92,0)),"-")</f>
        <v>0.5</v>
      </c>
      <c r="Q7" s="147">
        <f t="shared" ref="Q7:Q18" si="12">SUMIF($D$27:$D$1001,D7,$Q$27:$Q$1001)</f>
        <v>55901.558044023535</v>
      </c>
      <c r="R7" s="147">
        <f t="shared" ref="R7:R18" si="13">SUMIFS($R$27:$R$1001,$D$27:$D$1001,$D7)</f>
        <v>70161.026194999999</v>
      </c>
      <c r="S7" s="155">
        <f>IFERROR(R7/Q7,0)</f>
        <v>1.2550817660528686</v>
      </c>
      <c r="T7" s="150">
        <f ca="1">IFERROR(U7/F7,0)</f>
        <v>0</v>
      </c>
      <c r="U7" s="147">
        <f t="shared" ref="U7:U18" ca="1" si="14">SUMIFS($U$27:$U$1001,$D$27:$D$1001,D7)</f>
        <v>0</v>
      </c>
      <c r="V7" s="147">
        <f t="shared" ref="V7:V18" ca="1" si="15">SUMIFS($V$27:$V$1001,$D$27:$D$1001,D7)</f>
        <v>0</v>
      </c>
      <c r="W7" s="147">
        <f>VLOOKUP(D7,团队续费标!C:E,3,0)</f>
        <v>1909682.7841171899</v>
      </c>
      <c r="X7" s="101">
        <f>SUMIFS(续费明细实时!J:J,续费明细实时!O:O,'业绩进度排名-中间表'!D7)</f>
        <v>1808971</v>
      </c>
      <c r="Y7" s="155">
        <f>X7/W7</f>
        <v>0.94726255849672591</v>
      </c>
      <c r="Z7" s="147"/>
      <c r="AA7" s="153"/>
      <c r="AB7" s="153"/>
      <c r="AC7" s="153"/>
      <c r="AD7" s="153"/>
      <c r="AE7" s="153"/>
      <c r="AF7" s="153"/>
      <c r="AG7" s="153"/>
      <c r="AH7" s="153"/>
      <c r="AI7" s="153"/>
      <c r="AJ7" s="156"/>
      <c r="AK7" s="156"/>
      <c r="AL7" s="101" t="s">
        <v>138</v>
      </c>
      <c r="AM7" s="101" t="s">
        <v>132</v>
      </c>
      <c r="AN7" s="101" t="s">
        <v>137</v>
      </c>
      <c r="BG7" s="144"/>
    </row>
    <row r="8" spans="1:59">
      <c r="A8" s="101">
        <f t="shared" ref="A8:A18" si="16">RANK(B8,$B$7:$B$18)</f>
        <v>6</v>
      </c>
      <c r="B8" s="151">
        <f t="shared" ref="B8:B18" si="17">IFERROR(H8+S8*0.0000001+ROW()*0.00000001,0)</f>
        <v>0.7216384392816303</v>
      </c>
      <c r="C8" s="101" t="s">
        <v>132</v>
      </c>
      <c r="D8" s="152" t="s">
        <v>139</v>
      </c>
      <c r="E8" s="152">
        <f t="shared" si="7"/>
        <v>12</v>
      </c>
      <c r="F8" s="147">
        <f t="shared" si="8"/>
        <v>188.46007464428237</v>
      </c>
      <c r="G8" s="153">
        <f t="shared" si="9"/>
        <v>136</v>
      </c>
      <c r="H8" s="150">
        <f t="shared" si="10"/>
        <v>0.72163825816528748</v>
      </c>
      <c r="I8" s="147">
        <f t="shared" ca="1" si="11"/>
        <v>99</v>
      </c>
      <c r="J8" s="147">
        <f t="shared" ca="1" si="11"/>
        <v>37</v>
      </c>
      <c r="K8" s="154" t="str" cm="1">
        <f t="array" ref="K8">IFERROR(INDEX(组渠道顺次!$J$2:$J$92,MATCH('业绩进度排名-中间表'!K$2&amp;'业绩进度排名-中间表'!$D8,组渠道顺次!$A$2:$A$92&amp;组渠道顺次!$C$2:$C$92,0)),"-")</f>
        <v>-</v>
      </c>
      <c r="L8" s="154">
        <f>IFERROR((SUMIFS(组渠道顺次!$I:$I,组渠道顺次!$C:$C,'业绩进度排名-中间表'!$D8,组渠道顺次!$A:$A,'业绩进度排名-中间表'!M$2)+SUMIFS(组渠道顺次!$I:$I,组渠道顺次!$C:$C,'业绩进度排名-中间表'!$D8,组渠道顺次!$A:$A,'业绩进度排名-中间表'!N$2))/(SUMIFS(组渠道顺次!$G:$G,组渠道顺次!$C:$C,'业绩进度排名-中间表'!$D8,组渠道顺次!$A:$A,'业绩进度排名-中间表'!M$2)+SUMIFS(组渠道顺次!$G:$G,组渠道顺次!$C:$C,'业绩进度排名-中间表'!$D8,组渠道顺次!$A:$A,'业绩进度排名-中间表'!N$2)),"-")</f>
        <v>0.4375</v>
      </c>
      <c r="M8" s="154" cm="1">
        <f t="array" ref="M8">IFERROR(INDEX(组渠道顺次!$J$2:$J$92,MATCH('业绩进度排名-中间表'!M$2&amp;'业绩进度排名-中间表'!$D8,组渠道顺次!$A$2:$A$92&amp;组渠道顺次!$C$2:$C$92,0)),"-")</f>
        <v>0.63200000000000001</v>
      </c>
      <c r="N8" s="154" cm="1">
        <f t="array" ref="N8">IFERROR(INDEX(组渠道顺次!$J$2:$J$92,MATCH('业绩进度排名-中间表'!N$2&amp;'业绩进度排名-中间表'!$D8,组渠道顺次!$A$2:$A$92&amp;组渠道顺次!$C$2:$C$92,0)),"-")</f>
        <v>0.377</v>
      </c>
      <c r="O8" s="154" cm="1">
        <f t="array" ref="O8">IFERROR(INDEX(组渠道顺次!$J$2:$J$92,MATCH('业绩进度排名-中间表'!O$2&amp;'业绩进度排名-中间表'!$D8,组渠道顺次!$A$2:$A$92&amp;组渠道顺次!$C$2:$C$92,0)),"-")</f>
        <v>0.40300000000000002</v>
      </c>
      <c r="P8" s="154" cm="1">
        <f t="array" ref="P8">IFERROR(INDEX(组渠道顺次!$J$2:$J$92,MATCH('业绩进度排名-中间表'!P$2&amp;'业绩进度排名-中间表'!$D8,组渠道顺次!$A$2:$A$92&amp;组渠道顺次!$C$2:$C$92,0)),"-")</f>
        <v>0.5</v>
      </c>
      <c r="Q8" s="147">
        <f t="shared" si="12"/>
        <v>129848.99142991033</v>
      </c>
      <c r="R8" s="147">
        <f t="shared" si="13"/>
        <v>131298.551401</v>
      </c>
      <c r="S8" s="155">
        <f t="shared" ref="S8:S24" si="18">IFERROR(R8/Q8,0)</f>
        <v>1.0111634288039282</v>
      </c>
      <c r="T8" s="150">
        <f t="shared" ref="T8:T24" ca="1" si="19">IFERROR(U8/F8,0)</f>
        <v>0</v>
      </c>
      <c r="U8" s="147">
        <f t="shared" ca="1" si="14"/>
        <v>0</v>
      </c>
      <c r="V8" s="147">
        <f t="shared" ca="1" si="15"/>
        <v>3</v>
      </c>
      <c r="W8" s="147">
        <f>VLOOKUP(D8,团队续费标!C:E,3,0)</f>
        <v>3954317.8627050198</v>
      </c>
      <c r="X8" s="101">
        <f>SUMIFS(续费明细实时!J:J,续费明细实时!O:O,'业绩进度排名-中间表'!D8)</f>
        <v>3213638</v>
      </c>
      <c r="Y8" s="155">
        <f t="shared" ref="Y8:Y18" si="20">X8/W8</f>
        <v>0.81269086390583056</v>
      </c>
      <c r="Z8" s="147"/>
      <c r="AA8" s="153"/>
      <c r="AB8" s="153"/>
      <c r="AC8" s="157"/>
      <c r="AD8" s="153"/>
      <c r="AE8" s="153"/>
      <c r="AF8" s="153"/>
      <c r="AG8" s="157"/>
      <c r="AH8" s="153"/>
      <c r="AI8" s="156"/>
      <c r="AJ8" s="156"/>
      <c r="AK8" s="156"/>
      <c r="AL8" s="101" t="s">
        <v>138</v>
      </c>
      <c r="AM8" s="101" t="s">
        <v>132</v>
      </c>
      <c r="AN8" s="101" t="s">
        <v>140</v>
      </c>
      <c r="BG8" s="144"/>
    </row>
    <row r="9" spans="1:59">
      <c r="A9" s="101">
        <f t="shared" si="16"/>
        <v>5</v>
      </c>
      <c r="B9" s="151">
        <f t="shared" si="17"/>
        <v>0.75675685515150148</v>
      </c>
      <c r="C9" s="101" t="s">
        <v>130</v>
      </c>
      <c r="D9" s="152" t="s">
        <v>141</v>
      </c>
      <c r="E9" s="152">
        <f t="shared" si="7"/>
        <v>11</v>
      </c>
      <c r="F9" s="147">
        <f t="shared" si="8"/>
        <v>145.35716003650626</v>
      </c>
      <c r="G9" s="153">
        <f t="shared" si="9"/>
        <v>110</v>
      </c>
      <c r="H9" s="150">
        <f t="shared" si="10"/>
        <v>0.75675666731775471</v>
      </c>
      <c r="I9" s="147">
        <f t="shared" ca="1" si="11"/>
        <v>94</v>
      </c>
      <c r="J9" s="147">
        <f t="shared" ca="1" si="11"/>
        <v>16</v>
      </c>
      <c r="K9" s="154" t="str" cm="1">
        <f t="array" ref="K9">IFERROR(INDEX(组渠道顺次!$J$2:$J$92,MATCH('业绩进度排名-中间表'!K$2&amp;'业绩进度排名-中间表'!$D9,组渠道顺次!$A$2:$A$92&amp;组渠道顺次!$C$2:$C$92,0)),"-")</f>
        <v>-</v>
      </c>
      <c r="L9" s="154">
        <f>IFERROR((SUMIFS(组渠道顺次!$I:$I,组渠道顺次!$C:$C,'业绩进度排名-中间表'!$D9,组渠道顺次!$A:$A,'业绩进度排名-中间表'!M$2)+SUMIFS(组渠道顺次!$I:$I,组渠道顺次!$C:$C,'业绩进度排名-中间表'!$D9,组渠道顺次!$A:$A,'业绩进度排名-中间表'!N$2))/(SUMIFS(组渠道顺次!$G:$G,组渠道顺次!$C:$C,'业绩进度排名-中间表'!$D9,组渠道顺次!$A:$A,'业绩进度排名-中间表'!M$2)+SUMIFS(组渠道顺次!$G:$G,组渠道顺次!$C:$C,'业绩进度排名-中间表'!$D9,组渠道顺次!$A:$A,'业绩进度排名-中间表'!N$2)),"-")</f>
        <v>0.6</v>
      </c>
      <c r="M9" s="154" cm="1">
        <f t="array" ref="M9">IFERROR(INDEX(组渠道顺次!$J$2:$J$92,MATCH('业绩进度排名-中间表'!M$2&amp;'业绩进度排名-中间表'!$D9,组渠道顺次!$A$2:$A$92&amp;组渠道顺次!$C$2:$C$92,0)),"-")</f>
        <v>0.61099999999999999</v>
      </c>
      <c r="N9" s="154" cm="1">
        <f t="array" ref="N9">IFERROR(INDEX(组渠道顺次!$J$2:$J$92,MATCH('业绩进度排名-中间表'!N$2&amp;'业绩进度排名-中间表'!$D9,组渠道顺次!$A$2:$A$92&amp;组渠道顺次!$C$2:$C$92,0)),"-")</f>
        <v>0.59499999999999997</v>
      </c>
      <c r="O9" s="154" cm="1">
        <f t="array" ref="O9">IFERROR(INDEX(组渠道顺次!$J$2:$J$92,MATCH('业绩进度排名-中间表'!O$2&amp;'业绩进度排名-中间表'!$D9,组渠道顺次!$A$2:$A$92&amp;组渠道顺次!$C$2:$C$92,0)),"-")</f>
        <v>0.36699999999999999</v>
      </c>
      <c r="P9" s="154" cm="1">
        <f t="array" ref="P9">IFERROR(INDEX(组渠道顺次!$J$2:$J$92,MATCH('业绩进度排名-中间表'!P$2&amp;'业绩进度排名-中间表'!$D9,组渠道顺次!$A$2:$A$92&amp;组渠道顺次!$C$2:$C$92,0)),"-")</f>
        <v>0.5</v>
      </c>
      <c r="Q9" s="147">
        <f t="shared" si="12"/>
        <v>100151.08326515292</v>
      </c>
      <c r="R9" s="147">
        <f t="shared" si="13"/>
        <v>97981.557209000021</v>
      </c>
      <c r="S9" s="155">
        <f t="shared" si="18"/>
        <v>0.97833746789928355</v>
      </c>
      <c r="T9" s="150">
        <f t="shared" ca="1" si="19"/>
        <v>0</v>
      </c>
      <c r="U9" s="147">
        <f t="shared" ca="1" si="14"/>
        <v>0</v>
      </c>
      <c r="V9" s="147">
        <f t="shared" ca="1" si="15"/>
        <v>0</v>
      </c>
      <c r="W9" s="147">
        <f>VLOOKUP(D9,团队续费标!C:E,3,0)</f>
        <v>2900568.6714287498</v>
      </c>
      <c r="X9" s="101">
        <f>SUMIFS(续费明细实时!J:J,续费明细实时!O:O,'业绩进度排名-中间表'!D9)</f>
        <v>3136875</v>
      </c>
      <c r="Y9" s="155">
        <f t="shared" si="20"/>
        <v>1.0814689653442515</v>
      </c>
      <c r="Z9" s="147"/>
      <c r="AA9" s="153"/>
      <c r="AB9" s="153"/>
      <c r="AC9" s="157"/>
      <c r="AD9" s="153"/>
      <c r="AE9" s="153"/>
      <c r="AF9" s="153"/>
      <c r="AG9" s="157"/>
      <c r="AH9" s="153"/>
      <c r="AI9" s="156"/>
      <c r="AJ9" s="156"/>
      <c r="AK9" s="156"/>
      <c r="AL9" s="101" t="s">
        <v>138</v>
      </c>
      <c r="AM9" s="101" t="s">
        <v>130</v>
      </c>
      <c r="AN9" s="101" t="s">
        <v>142</v>
      </c>
      <c r="BG9" s="144"/>
    </row>
    <row r="10" spans="1:59">
      <c r="A10" s="101">
        <f t="shared" si="16"/>
        <v>1</v>
      </c>
      <c r="B10" s="151">
        <f t="shared" si="17"/>
        <v>1.1438671869488801</v>
      </c>
      <c r="C10" s="101" t="s">
        <v>132</v>
      </c>
      <c r="D10" s="152" t="s">
        <v>143</v>
      </c>
      <c r="E10" s="152">
        <f t="shared" si="7"/>
        <v>15</v>
      </c>
      <c r="F10" s="147">
        <f t="shared" si="8"/>
        <v>89.171208292909682</v>
      </c>
      <c r="G10" s="153">
        <f t="shared" si="9"/>
        <v>102</v>
      </c>
      <c r="H10" s="150">
        <f t="shared" si="10"/>
        <v>1.1438669717802892</v>
      </c>
      <c r="I10" s="147">
        <f t="shared" ca="1" si="11"/>
        <v>79</v>
      </c>
      <c r="J10" s="147">
        <f t="shared" ca="1" si="11"/>
        <v>23</v>
      </c>
      <c r="K10" s="154" t="str" cm="1">
        <f t="array" ref="K10">IFERROR(INDEX(组渠道顺次!$J$2:$J$92,MATCH('业绩进度排名-中间表'!K$2&amp;'业绩进度排名-中间表'!$D10,组渠道顺次!$A$2:$A$92&amp;组渠道顺次!$C$2:$C$92,0)),"-")</f>
        <v>-</v>
      </c>
      <c r="L10" s="154">
        <f>IFERROR((SUMIFS(组渠道顺次!$I:$I,组渠道顺次!$C:$C,'业绩进度排名-中间表'!$D10,组渠道顺次!$A:$A,'业绩进度排名-中间表'!M$2)+SUMIFS(组渠道顺次!$I:$I,组渠道顺次!$C:$C,'业绩进度排名-中间表'!$D10,组渠道顺次!$A:$A,'业绩进度排名-中间表'!N$2))/(SUMIFS(组渠道顺次!$G:$G,组渠道顺次!$C:$C,'业绩进度排名-中间表'!$D10,组渠道顺次!$A:$A,'业绩进度排名-中间表'!M$2)+SUMIFS(组渠道顺次!$G:$G,组渠道顺次!$C:$C,'业绩进度排名-中间表'!$D10,组渠道顺次!$A:$A,'业绩进度排名-中间表'!N$2)),"-")</f>
        <v>0.34848484848484851</v>
      </c>
      <c r="M10" s="154" cm="1">
        <f t="array" ref="M10">IFERROR(INDEX(组渠道顺次!$J$2:$J$92,MATCH('业绩进度排名-中间表'!M$2&amp;'业绩进度排名-中间表'!$D10,组渠道顺次!$A$2:$A$92&amp;组渠道顺次!$C$2:$C$92,0)),"-")</f>
        <v>0.5</v>
      </c>
      <c r="N10" s="154" cm="1">
        <f t="array" ref="N10">IFERROR(INDEX(组渠道顺次!$J$2:$J$92,MATCH('业绩进度排名-中间表'!N$2&amp;'业绩进度排名-中间表'!$D10,组渠道顺次!$A$2:$A$92&amp;组渠道顺次!$C$2:$C$92,0)),"-")</f>
        <v>0.32800000000000001</v>
      </c>
      <c r="O10" s="154" cm="1">
        <f t="array" ref="O10">IFERROR(INDEX(组渠道顺次!$J$2:$J$92,MATCH('业绩进度排名-中间表'!O$2&amp;'业绩进度排名-中间表'!$D10,组渠道顺次!$A$2:$A$92&amp;组渠道顺次!$C$2:$C$92,0)),"-")</f>
        <v>0.34499999999999997</v>
      </c>
      <c r="P10" s="154" cm="1">
        <f t="array" ref="P10">IFERROR(INDEX(组渠道顺次!$J$2:$J$92,MATCH('业绩进度排名-中间表'!P$2&amp;'业绩进度排名-中间表'!$D10,组渠道顺次!$A$2:$A$92&amp;组渠道顺次!$C$2:$C$92,0)),"-")</f>
        <v>0</v>
      </c>
      <c r="Q10" s="147">
        <f t="shared" si="12"/>
        <v>61438.96251381476</v>
      </c>
      <c r="R10" s="147">
        <f t="shared" si="13"/>
        <v>70758.387449000002</v>
      </c>
      <c r="S10" s="155">
        <f t="shared" si="18"/>
        <v>1.1516859099482635</v>
      </c>
      <c r="T10" s="150">
        <f t="shared" ca="1" si="19"/>
        <v>0</v>
      </c>
      <c r="U10" s="147">
        <f t="shared" ca="1" si="14"/>
        <v>0</v>
      </c>
      <c r="V10" s="147">
        <f t="shared" ca="1" si="15"/>
        <v>4</v>
      </c>
      <c r="W10" s="147">
        <f>VLOOKUP(D10,团队续费标!C:E,3,0)</f>
        <v>3218292.9653258598</v>
      </c>
      <c r="X10" s="101">
        <f>SUMIFS(续费明细实时!J:J,续费明细实时!O:O,'业绩进度排名-中间表'!D10)</f>
        <v>3210697</v>
      </c>
      <c r="Y10" s="155">
        <f t="shared" si="20"/>
        <v>0.99763975330782517</v>
      </c>
      <c r="Z10" s="147"/>
      <c r="AA10" s="153"/>
      <c r="AB10" s="153"/>
      <c r="AC10" s="157"/>
      <c r="AD10" s="153"/>
      <c r="AE10" s="153"/>
      <c r="AF10" s="153"/>
      <c r="AG10" s="157"/>
      <c r="AH10" s="153"/>
      <c r="AI10" s="156"/>
      <c r="AJ10" s="156"/>
      <c r="AK10" s="156"/>
      <c r="AL10" s="101" t="s">
        <v>138</v>
      </c>
      <c r="AM10" s="101" t="s">
        <v>132</v>
      </c>
      <c r="AN10" s="101" t="s">
        <v>144</v>
      </c>
      <c r="BG10" s="144"/>
    </row>
    <row r="11" spans="1:59">
      <c r="A11" s="101">
        <f t="shared" si="16"/>
        <v>11</v>
      </c>
      <c r="B11" s="151">
        <f t="shared" si="17"/>
        <v>0.64903822192140292</v>
      </c>
      <c r="C11" s="101" t="s">
        <v>130</v>
      </c>
      <c r="D11" s="152" t="s">
        <v>145</v>
      </c>
      <c r="E11" s="152">
        <f t="shared" si="7"/>
        <v>16</v>
      </c>
      <c r="F11" s="147">
        <f t="shared" si="8"/>
        <v>172.56308113411467</v>
      </c>
      <c r="G11" s="153">
        <f t="shared" si="9"/>
        <v>112</v>
      </c>
      <c r="H11" s="150">
        <f t="shared" si="10"/>
        <v>0.64903801707709707</v>
      </c>
      <c r="I11" s="147">
        <f t="shared" ca="1" si="11"/>
        <v>87</v>
      </c>
      <c r="J11" s="147">
        <f t="shared" ca="1" si="11"/>
        <v>25</v>
      </c>
      <c r="K11" s="154" t="str" cm="1">
        <f t="array" ref="K11">IFERROR(INDEX(组渠道顺次!$J$2:$J$92,MATCH('业绩进度排名-中间表'!K$2&amp;'业绩进度排名-中间表'!$D11,组渠道顺次!$A$2:$A$92&amp;组渠道顺次!$C$2:$C$92,0)),"-")</f>
        <v>-</v>
      </c>
      <c r="L11" s="154">
        <f>IFERROR((SUMIFS(组渠道顺次!$I:$I,组渠道顺次!$C:$C,'业绩进度排名-中间表'!$D11,组渠道顺次!$A:$A,'业绩进度排名-中间表'!M$2)+SUMIFS(组渠道顺次!$I:$I,组渠道顺次!$C:$C,'业绩进度排名-中间表'!$D11,组渠道顺次!$A:$A,'业绩进度排名-中间表'!N$2))/(SUMIFS(组渠道顺次!$G:$G,组渠道顺次!$C:$C,'业绩进度排名-中间表'!$D11,组渠道顺次!$A:$A,'业绩进度排名-中间表'!M$2)+SUMIFS(组渠道顺次!$G:$G,组渠道顺次!$C:$C,'业绩进度排名-中间表'!$D11,组渠道顺次!$A:$A,'业绩进度排名-中间表'!N$2)),"-")</f>
        <v>0.61428571428571432</v>
      </c>
      <c r="M11" s="154" cm="1">
        <f t="array" ref="M11">IFERROR(INDEX(组渠道顺次!$J$2:$J$92,MATCH('业绩进度排名-中间表'!M$2&amp;'业绩进度排名-中间表'!$D11,组渠道顺次!$A$2:$A$92&amp;组渠道顺次!$C$2:$C$92,0)),"-")</f>
        <v>0.38500000000000001</v>
      </c>
      <c r="N11" s="154" cm="1">
        <f t="array" ref="N11">IFERROR(INDEX(组渠道顺次!$J$2:$J$92,MATCH('业绩进度排名-中间表'!N$2&amp;'业绩进度排名-中间表'!$D11,组渠道顺次!$A$2:$A$92&amp;组渠道顺次!$C$2:$C$92,0)),"-")</f>
        <v>0.66700000000000004</v>
      </c>
      <c r="O11" s="154" cm="1">
        <f t="array" ref="O11">IFERROR(INDEX(组渠道顺次!$J$2:$J$92,MATCH('业绩进度排名-中间表'!O$2&amp;'业绩进度排名-中间表'!$D11,组渠道顺次!$A$2:$A$92&amp;组渠道顺次!$C$2:$C$92,0)),"-")</f>
        <v>0.41699999999999998</v>
      </c>
      <c r="P11" s="154" cm="1">
        <f t="array" ref="P11">IFERROR(INDEX(组渠道顺次!$J$2:$J$92,MATCH('业绩进度排名-中间表'!P$2&amp;'业绩进度排名-中间表'!$D11,组渠道顺次!$A$2:$A$92&amp;组渠道顺次!$C$2:$C$92,0)),"-")</f>
        <v>0.25</v>
      </c>
      <c r="Q11" s="147">
        <f t="shared" si="12"/>
        <v>118895.96290140504</v>
      </c>
      <c r="R11" s="147">
        <f t="shared" si="13"/>
        <v>112766.050648</v>
      </c>
      <c r="S11" s="155">
        <f t="shared" si="18"/>
        <v>0.94844305808357598</v>
      </c>
      <c r="T11" s="150">
        <f ca="1">IFERROR(U11/F11,0)</f>
        <v>5.7949822953312236E-3</v>
      </c>
      <c r="U11" s="147">
        <f t="shared" ca="1" si="14"/>
        <v>1</v>
      </c>
      <c r="V11" s="147">
        <f t="shared" ca="1" si="15"/>
        <v>3</v>
      </c>
      <c r="W11" s="147">
        <f>VLOOKUP(D11,团队续费标!C:E,3,0)</f>
        <v>4530393.4148080898</v>
      </c>
      <c r="X11" s="101">
        <f>SUMIFS(续费明细实时!J:J,续费明细实时!O:O,'业绩进度排名-中间表'!D11)</f>
        <v>4917932</v>
      </c>
      <c r="Y11" s="155">
        <f t="shared" si="20"/>
        <v>1.0855419275344163</v>
      </c>
      <c r="Z11" s="147"/>
      <c r="AA11" s="153"/>
      <c r="AB11" s="153"/>
      <c r="AC11" s="153"/>
      <c r="AD11" s="157"/>
      <c r="AE11" s="153"/>
      <c r="AF11" s="153"/>
      <c r="AG11" s="153"/>
      <c r="AH11" s="157"/>
      <c r="AI11" s="156"/>
      <c r="AJ11" s="156"/>
      <c r="AK11" s="156"/>
      <c r="AL11" s="101" t="s">
        <v>138</v>
      </c>
      <c r="AM11" s="101" t="s">
        <v>130</v>
      </c>
      <c r="AN11" s="101" t="s">
        <v>146</v>
      </c>
      <c r="BG11" s="144"/>
    </row>
    <row r="12" spans="1:59">
      <c r="A12" s="101">
        <f t="shared" si="16"/>
        <v>3</v>
      </c>
      <c r="B12" s="151">
        <f t="shared" si="17"/>
        <v>1.0355656766672965</v>
      </c>
      <c r="C12" s="101" t="s">
        <v>132</v>
      </c>
      <c r="D12" s="152" t="s">
        <v>147</v>
      </c>
      <c r="E12" s="152">
        <f t="shared" si="7"/>
        <v>11</v>
      </c>
      <c r="F12" s="147">
        <f t="shared" si="8"/>
        <v>134.226187769615</v>
      </c>
      <c r="G12" s="153">
        <f t="shared" si="9"/>
        <v>139</v>
      </c>
      <c r="H12" s="150">
        <f t="shared" si="10"/>
        <v>1.0355654310809954</v>
      </c>
      <c r="I12" s="147">
        <f t="shared" ca="1" si="11"/>
        <v>107</v>
      </c>
      <c r="J12" s="147">
        <f t="shared" ca="1" si="11"/>
        <v>32</v>
      </c>
      <c r="K12" s="154" t="str" cm="1">
        <f t="array" ref="K12">IFERROR(INDEX(组渠道顺次!$J$2:$J$92,MATCH('业绩进度排名-中间表'!K$2&amp;'业绩进度排名-中间表'!$D12,组渠道顺次!$A$2:$A$92&amp;组渠道顺次!$C$2:$C$92,0)),"-")</f>
        <v>-</v>
      </c>
      <c r="L12" s="154">
        <f>IFERROR((SUMIFS(组渠道顺次!$I:$I,组渠道顺次!$C:$C,'业绩进度排名-中间表'!$D12,组渠道顺次!$A:$A,'业绩进度排名-中间表'!M$2)+SUMIFS(组渠道顺次!$I:$I,组渠道顺次!$C:$C,'业绩进度排名-中间表'!$D12,组渠道顺次!$A:$A,'业绩进度排名-中间表'!N$2))/(SUMIFS(组渠道顺次!$G:$G,组渠道顺次!$C:$C,'业绩进度排名-中间表'!$D12,组渠道顺次!$A:$A,'业绩进度排名-中间表'!M$2)+SUMIFS(组渠道顺次!$G:$G,组渠道顺次!$C:$C,'业绩进度排名-中间表'!$D12,组渠道顺次!$A:$A,'业绩进度排名-中间表'!N$2)),"-")</f>
        <v>0.51648351648351654</v>
      </c>
      <c r="M12" s="154" cm="1">
        <f t="array" ref="M12">IFERROR(INDEX(组渠道顺次!$J$2:$J$92,MATCH('业绩进度排名-中间表'!M$2&amp;'业绩进度排名-中间表'!$D12,组渠道顺次!$A$2:$A$92&amp;组渠道顺次!$C$2:$C$92,0)),"-")</f>
        <v>0.5</v>
      </c>
      <c r="N12" s="154" cm="1">
        <f t="array" ref="N12">IFERROR(INDEX(组渠道顺次!$J$2:$J$92,MATCH('业绩进度排名-中间表'!N$2&amp;'业绩进度排名-中间表'!$D12,组渠道顺次!$A$2:$A$92&amp;组渠道顺次!$C$2:$C$92,0)),"-")</f>
        <v>0.51900000000000002</v>
      </c>
      <c r="O12" s="154" cm="1">
        <f t="array" ref="O12">IFERROR(INDEX(组渠道顺次!$J$2:$J$92,MATCH('业绩进度排名-中间表'!O$2&amp;'业绩进度排名-中间表'!$D12,组渠道顺次!$A$2:$A$92&amp;组渠道顺次!$C$2:$C$92,0)),"-")</f>
        <v>0.58299999999999996</v>
      </c>
      <c r="P12" s="154" cm="1">
        <f t="array" ref="P12">IFERROR(INDEX(组渠道顺次!$J$2:$J$92,MATCH('业绩进度排名-中间表'!P$2&amp;'业绩进度排名-中间表'!$D12,组渠道顺次!$A$2:$A$92&amp;组渠道顺次!$C$2:$C$92,0)),"-")</f>
        <v>1</v>
      </c>
      <c r="Q12" s="147">
        <f t="shared" si="12"/>
        <v>92481.843373264652</v>
      </c>
      <c r="R12" s="147">
        <f t="shared" si="13"/>
        <v>116144.52634199998</v>
      </c>
      <c r="S12" s="155">
        <f t="shared" si="18"/>
        <v>1.2558630116533329</v>
      </c>
      <c r="T12" s="150">
        <f t="shared" ca="1" si="19"/>
        <v>1.4900222029942381E-2</v>
      </c>
      <c r="U12" s="147">
        <f t="shared" ca="1" si="14"/>
        <v>2</v>
      </c>
      <c r="V12" s="147">
        <f t="shared" ca="1" si="15"/>
        <v>4</v>
      </c>
      <c r="W12" s="147">
        <f>VLOOKUP(D12,团队续费标!C:E,3,0)</f>
        <v>3877191.2023194898</v>
      </c>
      <c r="X12" s="101">
        <f>SUMIFS(续费明细实时!J:J,续费明细实时!O:O,'业绩进度排名-中间表'!D12)</f>
        <v>4142520</v>
      </c>
      <c r="Y12" s="155">
        <f t="shared" si="20"/>
        <v>1.0684332507310395</v>
      </c>
      <c r="Z12" s="147"/>
      <c r="AA12" s="153"/>
      <c r="AB12" s="153"/>
      <c r="AC12" s="157"/>
      <c r="AD12" s="153"/>
      <c r="AE12" s="153"/>
      <c r="AF12" s="153"/>
      <c r="AG12" s="157"/>
      <c r="AH12" s="153"/>
      <c r="AI12" s="156"/>
      <c r="AJ12" s="156"/>
      <c r="AK12" s="156"/>
      <c r="AL12" s="101" t="s">
        <v>138</v>
      </c>
      <c r="AM12" s="101" t="s">
        <v>132</v>
      </c>
      <c r="AN12" s="101" t="s">
        <v>148</v>
      </c>
      <c r="BG12" s="144"/>
    </row>
    <row r="13" spans="1:59">
      <c r="A13" s="101">
        <f t="shared" si="16"/>
        <v>7</v>
      </c>
      <c r="B13" s="151">
        <f t="shared" si="17"/>
        <v>0.70761818331009108</v>
      </c>
      <c r="C13" s="101" t="s">
        <v>130</v>
      </c>
      <c r="D13" s="152" t="s">
        <v>149</v>
      </c>
      <c r="E13" s="152">
        <f t="shared" si="7"/>
        <v>15</v>
      </c>
      <c r="F13" s="147">
        <f t="shared" si="8"/>
        <v>180.88857390114595</v>
      </c>
      <c r="G13" s="153">
        <f t="shared" si="9"/>
        <v>128</v>
      </c>
      <c r="H13" s="150">
        <f t="shared" si="10"/>
        <v>0.70761793981498744</v>
      </c>
      <c r="I13" s="147">
        <f t="shared" ca="1" si="11"/>
        <v>95</v>
      </c>
      <c r="J13" s="147">
        <f t="shared" ca="1" si="11"/>
        <v>33</v>
      </c>
      <c r="K13" s="154" t="str" cm="1">
        <f t="array" ref="K13">IFERROR(INDEX(组渠道顺次!$J$2:$J$92,MATCH('业绩进度排名-中间表'!K$2&amp;'业绩进度排名-中间表'!$D13,组渠道顺次!$A$2:$A$92&amp;组渠道顺次!$C$2:$C$92,0)),"-")</f>
        <v>-</v>
      </c>
      <c r="L13" s="154">
        <f>IFERROR((SUMIFS(组渠道顺次!$I:$I,组渠道顺次!$C:$C,'业绩进度排名-中间表'!$D13,组渠道顺次!$A:$A,'业绩进度排名-中间表'!M$2)+SUMIFS(组渠道顺次!$I:$I,组渠道顺次!$C:$C,'业绩进度排名-中间表'!$D13,组渠道顺次!$A:$A,'业绩进度排名-中间表'!N$2))/(SUMIFS(组渠道顺次!$G:$G,组渠道顺次!$C:$C,'业绩进度排名-中间表'!$D13,组渠道顺次!$A:$A,'业绩进度排名-中间表'!M$2)+SUMIFS(组渠道顺次!$G:$G,组渠道顺次!$C:$C,'业绩进度排名-中间表'!$D13,组渠道顺次!$A:$A,'业绩进度排名-中间表'!N$2)),"-")</f>
        <v>0.51515151515151514</v>
      </c>
      <c r="M13" s="154" cm="1">
        <f t="array" ref="M13">IFERROR(INDEX(组渠道顺次!$J$2:$J$92,MATCH('业绩进度排名-中间表'!M$2&amp;'业绩进度排名-中间表'!$D13,组渠道顺次!$A$2:$A$92&amp;组渠道顺次!$C$2:$C$92,0)),"-")</f>
        <v>0.5</v>
      </c>
      <c r="N13" s="154" cm="1">
        <f t="array" ref="N13">IFERROR(INDEX(组渠道顺次!$J$2:$J$92,MATCH('业绩进度排名-中间表'!N$2&amp;'业绩进度排名-中间表'!$D13,组渠道顺次!$A$2:$A$92&amp;组渠道顺次!$C$2:$C$92,0)),"-")</f>
        <v>0.51900000000000002</v>
      </c>
      <c r="O13" s="154" cm="1">
        <f t="array" ref="O13">IFERROR(INDEX(组渠道顺次!$J$2:$J$92,MATCH('业绩进度排名-中间表'!O$2&amp;'业绩进度排名-中间表'!$D13,组渠道顺次!$A$2:$A$92&amp;组渠道顺次!$C$2:$C$92,0)),"-")</f>
        <v>0.42199999999999999</v>
      </c>
      <c r="P13" s="154" cm="1">
        <f t="array" ref="P13">IFERROR(INDEX(组渠道顺次!$J$2:$J$92,MATCH('业绩进度排名-中间表'!P$2&amp;'业绩进度排名-中间表'!$D13,组渠道顺次!$A$2:$A$92&amp;组渠道顺次!$C$2:$C$92,0)),"-")</f>
        <v>0.5</v>
      </c>
      <c r="Q13" s="147">
        <f t="shared" si="12"/>
        <v>124632.2274178895</v>
      </c>
      <c r="R13" s="147">
        <f t="shared" si="13"/>
        <v>141451.47571900001</v>
      </c>
      <c r="S13" s="155">
        <f t="shared" si="18"/>
        <v>1.1349510367388034</v>
      </c>
      <c r="T13" s="150">
        <f t="shared" ca="1" si="19"/>
        <v>1.1056530309609179E-2</v>
      </c>
      <c r="U13" s="147">
        <f t="shared" ca="1" si="14"/>
        <v>2</v>
      </c>
      <c r="V13" s="147">
        <f t="shared" ca="1" si="15"/>
        <v>2</v>
      </c>
      <c r="W13" s="147">
        <f>VLOOKUP(D13,团队续费标!C:E,3,0)</f>
        <v>4512859.6332552703</v>
      </c>
      <c r="X13" s="101">
        <f>SUMIFS(续费明细实时!J:J,续费明细实时!O:O,'业绩进度排名-中间表'!D13)</f>
        <v>5165272</v>
      </c>
      <c r="Y13" s="155">
        <f t="shared" si="20"/>
        <v>1.144567396233001</v>
      </c>
      <c r="Z13" s="147"/>
      <c r="AA13" s="153"/>
      <c r="AB13" s="153"/>
      <c r="AC13" s="157"/>
      <c r="AD13" s="153"/>
      <c r="AE13" s="153"/>
      <c r="AF13" s="153"/>
      <c r="AG13" s="157"/>
      <c r="AH13" s="153"/>
      <c r="AI13" s="156"/>
      <c r="AJ13" s="156"/>
      <c r="AK13" s="156"/>
      <c r="AL13" s="101" t="s">
        <v>138</v>
      </c>
      <c r="AM13" s="101" t="s">
        <v>130</v>
      </c>
      <c r="AN13" s="101" t="s">
        <v>150</v>
      </c>
      <c r="BG13" s="144"/>
    </row>
    <row r="14" spans="1:59">
      <c r="A14" s="101">
        <f t="shared" si="16"/>
        <v>10</v>
      </c>
      <c r="B14" s="151">
        <f t="shared" si="17"/>
        <v>0.6713000297848688</v>
      </c>
      <c r="C14" s="101" t="s">
        <v>134</v>
      </c>
      <c r="D14" s="152" t="s">
        <v>151</v>
      </c>
      <c r="E14" s="152">
        <f t="shared" si="7"/>
        <v>8</v>
      </c>
      <c r="F14" s="147">
        <f t="shared" si="8"/>
        <v>98.316727447856408</v>
      </c>
      <c r="G14" s="153">
        <f t="shared" si="9"/>
        <v>66</v>
      </c>
      <c r="H14" s="150">
        <f t="shared" si="10"/>
        <v>0.67129980536632472</v>
      </c>
      <c r="I14" s="147">
        <f t="shared" ca="1" si="11"/>
        <v>54</v>
      </c>
      <c r="J14" s="147">
        <f t="shared" ca="1" si="11"/>
        <v>12</v>
      </c>
      <c r="K14" s="154" t="str" cm="1">
        <f t="array" ref="K14">IFERROR(INDEX(组渠道顺次!$J$2:$J$92,MATCH('业绩进度排名-中间表'!K$2&amp;'业绩进度排名-中间表'!$D14,组渠道顺次!$A$2:$A$92&amp;组渠道顺次!$C$2:$C$92,0)),"-")</f>
        <v>-</v>
      </c>
      <c r="L14" s="154">
        <f>IFERROR((SUMIFS(组渠道顺次!$I:$I,组渠道顺次!$C:$C,'业绩进度排名-中间表'!$D14,组渠道顺次!$A:$A,'业绩进度排名-中间表'!M$2)+SUMIFS(组渠道顺次!$I:$I,组渠道顺次!$C:$C,'业绩进度排名-中间表'!$D14,组渠道顺次!$A:$A,'业绩进度排名-中间表'!N$2))/(SUMIFS(组渠道顺次!$G:$G,组渠道顺次!$C:$C,'业绩进度排名-中间表'!$D14,组渠道顺次!$A:$A,'业绩进度排名-中间表'!M$2)+SUMIFS(组渠道顺次!$G:$G,组渠道顺次!$C:$C,'业绩进度排名-中间表'!$D14,组渠道顺次!$A:$A,'业绩进度排名-中间表'!N$2)),"-")</f>
        <v>0.5</v>
      </c>
      <c r="M14" s="154" cm="1">
        <f t="array" ref="M14">IFERROR(INDEX(组渠道顺次!$J$2:$J$92,MATCH('业绩进度排名-中间表'!M$2&amp;'业绩进度排名-中间表'!$D14,组渠道顺次!$A$2:$A$92&amp;组渠道顺次!$C$2:$C$92,0)),"-")</f>
        <v>0.5</v>
      </c>
      <c r="N14" s="154" cm="1">
        <f t="array" ref="N14">IFERROR(INDEX(组渠道顺次!$J$2:$J$92,MATCH('业绩进度排名-中间表'!N$2&amp;'业绩进度排名-中间表'!$D14,组渠道顺次!$A$2:$A$92&amp;组渠道顺次!$C$2:$C$92,0)),"-")</f>
        <v>0.5</v>
      </c>
      <c r="O14" s="154" cm="1">
        <f t="array" ref="O14">IFERROR(INDEX(组渠道顺次!$J$2:$J$92,MATCH('业绩进度排名-中间表'!O$2&amp;'业绩进度排名-中间表'!$D14,组渠道顺次!$A$2:$A$92&amp;组渠道顺次!$C$2:$C$92,0)),"-")</f>
        <v>0.6</v>
      </c>
      <c r="P14" s="154" cm="1">
        <f t="array" ref="P14">IFERROR(INDEX(组渠道顺次!$J$2:$J$92,MATCH('业绩进度排名-中间表'!P$2&amp;'业绩进度排名-中间表'!$D14,组渠道顺次!$A$2:$A$92&amp;组渠道顺次!$C$2:$C$92,0)),"-")</f>
        <v>0</v>
      </c>
      <c r="Q14" s="147">
        <f t="shared" si="12"/>
        <v>67740.225211573066</v>
      </c>
      <c r="R14" s="147">
        <f t="shared" si="13"/>
        <v>57185.311878</v>
      </c>
      <c r="S14" s="155">
        <f t="shared" si="18"/>
        <v>0.84418544076865842</v>
      </c>
      <c r="T14" s="150">
        <f t="shared" ca="1" si="19"/>
        <v>0</v>
      </c>
      <c r="U14" s="147">
        <f t="shared" ca="1" si="14"/>
        <v>0</v>
      </c>
      <c r="V14" s="147">
        <f t="shared" ca="1" si="15"/>
        <v>3</v>
      </c>
      <c r="W14" s="147">
        <f>VLOOKUP(D14,团队续费标!C:E,3,0)</f>
        <v>2188703.0179428202</v>
      </c>
      <c r="X14" s="101">
        <f>SUMIFS(续费明细实时!J:J,续费明细实时!O:O,'业绩进度排名-中间表'!D14)</f>
        <v>1818865</v>
      </c>
      <c r="Y14" s="155">
        <f t="shared" si="20"/>
        <v>0.83102412026167261</v>
      </c>
      <c r="Z14" s="147"/>
      <c r="AA14" s="153"/>
      <c r="AB14" s="153"/>
      <c r="AC14" s="153"/>
      <c r="AD14" s="157"/>
      <c r="AE14" s="153"/>
      <c r="AF14" s="153"/>
      <c r="AG14" s="153"/>
      <c r="AH14" s="157"/>
      <c r="AI14" s="156"/>
      <c r="AJ14" s="156"/>
      <c r="AK14" s="156"/>
      <c r="AL14" s="101" t="s">
        <v>152</v>
      </c>
      <c r="AM14" s="101" t="s">
        <v>134</v>
      </c>
      <c r="AN14" s="101" t="s">
        <v>151</v>
      </c>
      <c r="BG14" s="144"/>
    </row>
    <row r="15" spans="1:59">
      <c r="A15" s="101">
        <f t="shared" si="16"/>
        <v>12</v>
      </c>
      <c r="B15" s="151">
        <f t="shared" si="17"/>
        <v>0.42568362091606327</v>
      </c>
      <c r="C15" s="101" t="s">
        <v>134</v>
      </c>
      <c r="D15" s="152" t="s">
        <v>153</v>
      </c>
      <c r="E15" s="152">
        <f t="shared" si="7"/>
        <v>10</v>
      </c>
      <c r="F15" s="147">
        <f t="shared" si="8"/>
        <v>124.50567116386286</v>
      </c>
      <c r="G15" s="153">
        <f t="shared" si="9"/>
        <v>53</v>
      </c>
      <c r="H15" s="150">
        <f t="shared" si="10"/>
        <v>0.42568342071941684</v>
      </c>
      <c r="I15" s="147">
        <f t="shared" ca="1" si="11"/>
        <v>38</v>
      </c>
      <c r="J15" s="147">
        <f t="shared" ca="1" si="11"/>
        <v>15</v>
      </c>
      <c r="K15" s="154" t="str" cm="1">
        <f t="array" ref="K15">IFERROR(INDEX(组渠道顺次!$J$2:$J$92,MATCH('业绩进度排名-中间表'!K$2&amp;'业绩进度排名-中间表'!$D15,组渠道顺次!$A$2:$A$92&amp;组渠道顺次!$C$2:$C$92,0)),"-")</f>
        <v>-</v>
      </c>
      <c r="L15" s="154">
        <f>IFERROR((SUMIFS(组渠道顺次!$I:$I,组渠道顺次!$C:$C,'业绩进度排名-中间表'!$D15,组渠道顺次!$A:$A,'业绩进度排名-中间表'!M$2)+SUMIFS(组渠道顺次!$I:$I,组渠道顺次!$C:$C,'业绩进度排名-中间表'!$D15,组渠道顺次!$A:$A,'业绩进度排名-中间表'!N$2))/(SUMIFS(组渠道顺次!$G:$G,组渠道顺次!$C:$C,'业绩进度排名-中间表'!$D15,组渠道顺次!$A:$A,'业绩进度排名-中间表'!M$2)+SUMIFS(组渠道顺次!$G:$G,组渠道顺次!$C:$C,'业绩进度排名-中间表'!$D15,组渠道顺次!$A:$A,'业绩进度排名-中间表'!N$2)),"-")</f>
        <v>0.36</v>
      </c>
      <c r="M15" s="154" cm="1">
        <f t="array" ref="M15">IFERROR(INDEX(组渠道顺次!$J$2:$J$92,MATCH('业绩进度排名-中间表'!M$2&amp;'业绩进度排名-中间表'!$D15,组渠道顺次!$A$2:$A$92&amp;组渠道顺次!$C$2:$C$92,0)),"-")</f>
        <v>0.71399999999999997</v>
      </c>
      <c r="N15" s="154" cm="1">
        <f t="array" ref="N15">IFERROR(INDEX(组渠道顺次!$J$2:$J$92,MATCH('业绩进度排名-中间表'!N$2&amp;'业绩进度排名-中间表'!$D15,组渠道顺次!$A$2:$A$92&amp;组渠道顺次!$C$2:$C$92,0)),"-")</f>
        <v>0.222</v>
      </c>
      <c r="O15" s="154" cm="1">
        <f t="array" ref="O15">IFERROR(INDEX(组渠道顺次!$J$2:$J$92,MATCH('业绩进度排名-中间表'!O$2&amp;'业绩进度排名-中间表'!$D15,组渠道顺次!$A$2:$A$92&amp;组渠道顺次!$C$2:$C$92,0)),"-")</f>
        <v>0.75</v>
      </c>
      <c r="P15" s="154" cm="1">
        <f t="array" ref="P15">IFERROR(INDEX(组渠道顺次!$J$2:$J$92,MATCH('业绩进度排名-中间表'!P$2&amp;'业绩进度排名-中间表'!$D15,组渠道顺次!$A$2:$A$92&amp;组渠道顺次!$C$2:$C$92,0)),"-")</f>
        <v>0</v>
      </c>
      <c r="Q15" s="147">
        <f t="shared" si="12"/>
        <v>85784.407431901505</v>
      </c>
      <c r="R15" s="147">
        <f t="shared" si="13"/>
        <v>43060.895719</v>
      </c>
      <c r="S15" s="155">
        <f t="shared" si="18"/>
        <v>0.50196646463033689</v>
      </c>
      <c r="T15" s="150">
        <f t="shared" ca="1" si="19"/>
        <v>0</v>
      </c>
      <c r="U15" s="147">
        <f t="shared" ca="1" si="14"/>
        <v>0</v>
      </c>
      <c r="V15" s="147">
        <f t="shared" ca="1" si="15"/>
        <v>0</v>
      </c>
      <c r="W15" s="147">
        <f>VLOOKUP(D15,团队续费标!C:E,3,0)</f>
        <v>2446817.96806351</v>
      </c>
      <c r="X15" s="101">
        <f>SUMIFS(续费明细实时!J:J,续费明细实时!O:O,'业绩进度排名-中间表'!D15)</f>
        <v>2088054</v>
      </c>
      <c r="Y15" s="155">
        <f t="shared" si="20"/>
        <v>0.85337529283085689</v>
      </c>
      <c r="Z15" s="147"/>
      <c r="AA15" s="153"/>
      <c r="AB15" s="153"/>
      <c r="AC15" s="153"/>
      <c r="AD15" s="157"/>
      <c r="AE15" s="153"/>
      <c r="AF15" s="153"/>
      <c r="AG15" s="153"/>
      <c r="AH15" s="157"/>
      <c r="AI15" s="156"/>
      <c r="AJ15" s="156"/>
      <c r="AK15" s="156"/>
      <c r="AL15" s="101" t="s">
        <v>152</v>
      </c>
      <c r="AM15" s="101" t="s">
        <v>134</v>
      </c>
      <c r="AN15" s="101" t="s">
        <v>153</v>
      </c>
      <c r="BG15" s="144"/>
    </row>
    <row r="16" spans="1:59">
      <c r="A16" s="101">
        <f t="shared" si="16"/>
        <v>8</v>
      </c>
      <c r="B16" s="151">
        <f t="shared" si="17"/>
        <v>0.68793219903047087</v>
      </c>
      <c r="C16" s="101" t="s">
        <v>132</v>
      </c>
      <c r="D16" s="152" t="s">
        <v>154</v>
      </c>
      <c r="E16" s="152">
        <f t="shared" si="7"/>
        <v>7</v>
      </c>
      <c r="F16" s="147">
        <f t="shared" si="8"/>
        <v>97.393354608195295</v>
      </c>
      <c r="G16" s="153">
        <f t="shared" si="9"/>
        <v>67</v>
      </c>
      <c r="H16" s="150">
        <f t="shared" si="10"/>
        <v>0.68793194637904165</v>
      </c>
      <c r="I16" s="147">
        <f t="shared" ca="1" si="11"/>
        <v>40</v>
      </c>
      <c r="J16" s="147">
        <f t="shared" ca="1" si="11"/>
        <v>27</v>
      </c>
      <c r="K16" s="154" t="str" cm="1">
        <f t="array" ref="K16">IFERROR(INDEX(组渠道顺次!$J$2:$J$92,MATCH('业绩进度排名-中间表'!K$2&amp;'业绩进度排名-中间表'!$D16,组渠道顺次!$A$2:$A$92&amp;组渠道顺次!$C$2:$C$92,0)),"-")</f>
        <v>-</v>
      </c>
      <c r="L16" s="154">
        <f>IFERROR((SUMIFS(组渠道顺次!$I:$I,组渠道顺次!$C:$C,'业绩进度排名-中间表'!$D16,组渠道顺次!$A:$A,'业绩进度排名-中间表'!M$2)+SUMIFS(组渠道顺次!$I:$I,组渠道顺次!$C:$C,'业绩进度排名-中间表'!$D16,组渠道顺次!$A:$A,'业绩进度排名-中间表'!N$2))/(SUMIFS(组渠道顺次!$G:$G,组渠道顺次!$C:$C,'业绩进度排名-中间表'!$D16,组渠道顺次!$A:$A,'业绩进度排名-中间表'!M$2)+SUMIFS(组渠道顺次!$G:$G,组渠道顺次!$C:$C,'业绩进度排名-中间表'!$D16,组渠道顺次!$A:$A,'业绩进度排名-中间表'!N$2)),"-")</f>
        <v>0.3783783783783784</v>
      </c>
      <c r="M16" s="154" cm="1">
        <f t="array" ref="M16">IFERROR(INDEX(组渠道顺次!$J$2:$J$92,MATCH('业绩进度排名-中间表'!M$2&amp;'业绩进度排名-中间表'!$D16,组渠道顺次!$A$2:$A$92&amp;组渠道顺次!$C$2:$C$92,0)),"-")</f>
        <v>0.3</v>
      </c>
      <c r="N16" s="154" cm="1">
        <f t="array" ref="N16">IFERROR(INDEX(组渠道顺次!$J$2:$J$92,MATCH('业绩进度排名-中间表'!N$2&amp;'业绩进度排名-中间表'!$D16,组渠道顺次!$A$2:$A$92&amp;组渠道顺次!$C$2:$C$92,0)),"-")</f>
        <v>0.40699999999999997</v>
      </c>
      <c r="O16" s="154" cm="1">
        <f t="array" ref="O16">IFERROR(INDEX(组渠道顺次!$J$2:$J$92,MATCH('业绩进度排名-中间表'!O$2&amp;'业绩进度排名-中间表'!$D16,组渠道顺次!$A$2:$A$92&amp;组渠道顺次!$C$2:$C$92,0)),"-")</f>
        <v>0.47399999999999998</v>
      </c>
      <c r="P16" s="154" cm="1">
        <f t="array" ref="P16">IFERROR(INDEX(组渠道顺次!$J$2:$J$92,MATCH('业绩进度排名-中间表'!P$2&amp;'业绩进度排名-中间表'!$D16,组渠道顺次!$A$2:$A$92&amp;组渠道顺次!$C$2:$C$92,0)),"-")</f>
        <v>0.25</v>
      </c>
      <c r="Q16" s="147">
        <f t="shared" si="12"/>
        <v>67104.021325046589</v>
      </c>
      <c r="R16" s="147">
        <f t="shared" si="13"/>
        <v>62172.834779999997</v>
      </c>
      <c r="S16" s="155">
        <f t="shared" si="18"/>
        <v>0.92651429157784282</v>
      </c>
      <c r="T16" s="150">
        <f t="shared" ca="1" si="19"/>
        <v>0</v>
      </c>
      <c r="U16" s="147">
        <f t="shared" ca="1" si="14"/>
        <v>0</v>
      </c>
      <c r="V16" s="147">
        <f t="shared" ca="1" si="15"/>
        <v>1</v>
      </c>
      <c r="W16" s="147">
        <f>VLOOKUP(D16,团队续费标!C:E,3,0)</f>
        <v>2464001.5271136202</v>
      </c>
      <c r="X16" s="101">
        <f>SUMIFS(续费明细实时!J:J,续费明细实时!O:O,'业绩进度排名-中间表'!D16)</f>
        <v>2721043</v>
      </c>
      <c r="Y16" s="155">
        <f t="shared" si="20"/>
        <v>1.1043187149268869</v>
      </c>
      <c r="Z16" s="158"/>
      <c r="AA16" s="156"/>
      <c r="AB16" s="156"/>
      <c r="AC16" s="156"/>
      <c r="AD16" s="156"/>
      <c r="AE16" s="156"/>
      <c r="AF16" s="156"/>
      <c r="AG16" s="156"/>
      <c r="AH16" s="156"/>
      <c r="AI16" s="156"/>
      <c r="AJ16" s="156"/>
      <c r="AK16" s="156"/>
      <c r="AL16" s="101" t="s">
        <v>138</v>
      </c>
      <c r="AM16" s="101" t="s">
        <v>132</v>
      </c>
      <c r="AN16" s="101" t="s">
        <v>154</v>
      </c>
      <c r="BG16" s="144"/>
    </row>
    <row r="17" spans="1:59">
      <c r="A17" s="101">
        <f t="shared" si="16"/>
        <v>2</v>
      </c>
      <c r="B17" s="151">
        <f t="shared" si="17"/>
        <v>1.0784540058945951</v>
      </c>
      <c r="C17" s="101" t="s">
        <v>132</v>
      </c>
      <c r="D17" s="152" t="s">
        <v>155</v>
      </c>
      <c r="E17" s="152">
        <f t="shared" si="7"/>
        <v>7</v>
      </c>
      <c r="F17" s="147">
        <f t="shared" si="8"/>
        <v>34.3083815700844</v>
      </c>
      <c r="G17" s="153">
        <f t="shared" si="9"/>
        <v>37</v>
      </c>
      <c r="H17" s="150">
        <f t="shared" si="10"/>
        <v>1.0784536695331204</v>
      </c>
      <c r="I17" s="147">
        <f t="shared" ca="1" si="11"/>
        <v>29</v>
      </c>
      <c r="J17" s="147">
        <f t="shared" ca="1" si="11"/>
        <v>8</v>
      </c>
      <c r="K17" s="154" t="str" cm="1">
        <f t="array" ref="K17">IFERROR(INDEX(组渠道顺次!$J$2:$J$92,MATCH('业绩进度排名-中间表'!K$2&amp;'业绩进度排名-中间表'!$D17,组渠道顺次!$A$2:$A$92&amp;组渠道顺次!$C$2:$C$92,0)),"-")</f>
        <v>-</v>
      </c>
      <c r="L17" s="154">
        <f>IFERROR((SUMIFS(组渠道顺次!$I:$I,组渠道顺次!$C:$C,'业绩进度排名-中间表'!$D17,组渠道顺次!$A:$A,'业绩进度排名-中间表'!M$2)+SUMIFS(组渠道顺次!$I:$I,组渠道顺次!$C:$C,'业绩进度排名-中间表'!$D17,组渠道顺次!$A:$A,'业绩进度排名-中间表'!N$2))/(SUMIFS(组渠道顺次!$G:$G,组渠道顺次!$C:$C,'业绩进度排名-中间表'!$D17,组渠道顺次!$A:$A,'业绩进度排名-中间表'!M$2)+SUMIFS(组渠道顺次!$G:$G,组渠道顺次!$C:$C,'业绩进度排名-中间表'!$D17,组渠道顺次!$A:$A,'业绩进度排名-中间表'!N$2)),"-")</f>
        <v>0.46666666666666667</v>
      </c>
      <c r="M17" s="154" cm="1">
        <f t="array" ref="M17">IFERROR(INDEX(组渠道顺次!$J$2:$J$92,MATCH('业绩进度排名-中间表'!M$2&amp;'业绩进度排名-中间表'!$D17,组渠道顺次!$A$2:$A$92&amp;组渠道顺次!$C$2:$C$92,0)),"-")</f>
        <v>0.6</v>
      </c>
      <c r="N17" s="154" cm="1">
        <f t="array" ref="N17">IFERROR(INDEX(组渠道顺次!$J$2:$J$92,MATCH('业绩进度排名-中间表'!N$2&amp;'业绩进度排名-中间表'!$D17,组渠道顺次!$A$2:$A$92&amp;组渠道顺次!$C$2:$C$92,0)),"-")</f>
        <v>0.44</v>
      </c>
      <c r="O17" s="154" cm="1">
        <f t="array" ref="O17">IFERROR(INDEX(组渠道顺次!$J$2:$J$92,MATCH('业绩进度排名-中间表'!O$2&amp;'业绩进度排名-中间表'!$D17,组渠道顺次!$A$2:$A$92&amp;组渠道顺次!$C$2:$C$92,0)),"-")</f>
        <v>0.33300000000000002</v>
      </c>
      <c r="P17" s="154" cm="1">
        <f t="array" ref="P17">IFERROR(INDEX(组渠道顺次!$J$2:$J$92,MATCH('业绩进度排名-中间表'!P$2&amp;'业绩进度排名-中间表'!$D17,组渠道顺次!$A$2:$A$92&amp;组渠道顺次!$C$2:$C$92,0)),"-")</f>
        <v>0</v>
      </c>
      <c r="Q17" s="147">
        <f t="shared" si="12"/>
        <v>23638.474901788104</v>
      </c>
      <c r="R17" s="147">
        <f t="shared" si="13"/>
        <v>39325.315427000001</v>
      </c>
      <c r="S17" s="155">
        <f t="shared" si="18"/>
        <v>1.6636147463145046</v>
      </c>
      <c r="T17" s="150">
        <f t="shared" ca="1" si="19"/>
        <v>0</v>
      </c>
      <c r="U17" s="147">
        <f t="shared" ca="1" si="14"/>
        <v>0</v>
      </c>
      <c r="V17" s="147">
        <f t="shared" ca="1" si="15"/>
        <v>0</v>
      </c>
      <c r="W17" s="147">
        <f>VLOOKUP(D17,团队续费标!C:E,3,0)</f>
        <v>959486.91996812797</v>
      </c>
      <c r="X17" s="101">
        <f>SUMIFS(续费明细实时!J:J,续费明细实时!O:O,'业绩进度排名-中间表'!D17)</f>
        <v>1188024</v>
      </c>
      <c r="Y17" s="155">
        <f t="shared" si="20"/>
        <v>1.2381867592728242</v>
      </c>
      <c r="Z17" s="158"/>
      <c r="AA17" s="156"/>
      <c r="AB17" s="156"/>
      <c r="AC17" s="156"/>
      <c r="AD17" s="156"/>
      <c r="AE17" s="156"/>
      <c r="AF17" s="156"/>
      <c r="AG17" s="156"/>
      <c r="AH17" s="156"/>
      <c r="AI17" s="156"/>
      <c r="AJ17" s="156"/>
      <c r="AK17" s="156"/>
      <c r="AL17" s="101" t="s">
        <v>138</v>
      </c>
      <c r="AM17" s="101" t="s">
        <v>132</v>
      </c>
      <c r="AN17" s="101" t="s">
        <v>155</v>
      </c>
      <c r="BG17" s="144"/>
    </row>
    <row r="18" spans="1:59">
      <c r="A18" s="101">
        <f t="shared" si="16"/>
        <v>9</v>
      </c>
      <c r="B18" s="151">
        <f t="shared" si="17"/>
        <v>0.67293825237602345</v>
      </c>
      <c r="C18" s="101" t="s">
        <v>130</v>
      </c>
      <c r="D18" s="152" t="s">
        <v>156</v>
      </c>
      <c r="E18" s="152">
        <f t="shared" si="7"/>
        <v>9</v>
      </c>
      <c r="F18" s="147">
        <f t="shared" si="8"/>
        <v>87.675242647648517</v>
      </c>
      <c r="G18" s="153">
        <f t="shared" si="9"/>
        <v>59</v>
      </c>
      <c r="H18" s="150">
        <f t="shared" si="10"/>
        <v>0.6729379722062554</v>
      </c>
      <c r="I18" s="147">
        <f t="shared" ca="1" si="11"/>
        <v>45</v>
      </c>
      <c r="J18" s="147">
        <f t="shared" ca="1" si="11"/>
        <v>14</v>
      </c>
      <c r="K18" s="154" t="str" cm="1">
        <f t="array" ref="K18">IFERROR(INDEX(组渠道顺次!$J$2:$J$92,MATCH('业绩进度排名-中间表'!K$2&amp;'业绩进度排名-中间表'!$D18,组渠道顺次!$A$2:$A$92&amp;组渠道顺次!$C$2:$C$92,0)),"-")</f>
        <v>-</v>
      </c>
      <c r="L18" s="154">
        <f>IFERROR((SUMIFS(组渠道顺次!$I:$I,组渠道顺次!$C:$C,'业绩进度排名-中间表'!$D18,组渠道顺次!$A:$A,'业绩进度排名-中间表'!M$2)+SUMIFS(组渠道顺次!$I:$I,组渠道顺次!$C:$C,'业绩进度排名-中间表'!$D18,组渠道顺次!$A:$A,'业绩进度排名-中间表'!N$2))/(SUMIFS(组渠道顺次!$G:$G,组渠道顺次!$C:$C,'业绩进度排名-中间表'!$D18,组渠道顺次!$A:$A,'业绩进度排名-中间表'!M$2)+SUMIFS(组渠道顺次!$G:$G,组渠道顺次!$C:$C,'业绩进度排名-中间表'!$D18,组渠道顺次!$A:$A,'业绩进度排名-中间表'!N$2)),"-")</f>
        <v>0.48484848484848486</v>
      </c>
      <c r="M18" s="154" cm="1">
        <f t="array" ref="M18">IFERROR(INDEX(组渠道顺次!$J$2:$J$92,MATCH('业绩进度排名-中间表'!M$2&amp;'业绩进度排名-中间表'!$D18,组渠道顺次!$A$2:$A$92&amp;组渠道顺次!$C$2:$C$92,0)),"-")</f>
        <v>0.4</v>
      </c>
      <c r="N18" s="154" cm="1">
        <f t="array" ref="N18">IFERROR(INDEX(组渠道顺次!$J$2:$J$92,MATCH('业绩进度排名-中间表'!N$2&amp;'业绩进度排名-中间表'!$D18,组渠道顺次!$A$2:$A$92&amp;组渠道顺次!$C$2:$C$92,0)),"-")</f>
        <v>0.52200000000000002</v>
      </c>
      <c r="O18" s="154" cm="1">
        <f t="array" ref="O18">IFERROR(INDEX(组渠道顺次!$J$2:$J$92,MATCH('业绩进度排名-中间表'!O$2&amp;'业绩进度排名-中间表'!$D18,组渠道顺次!$A$2:$A$92&amp;组渠道顺次!$C$2:$C$92,0)),"-")</f>
        <v>0.21099999999999999</v>
      </c>
      <c r="P18" s="154" cm="1">
        <f t="array" ref="P18">IFERROR(INDEX(组渠道顺次!$J$2:$J$92,MATCH('业绩进度排名-中间表'!P$2&amp;'业绩进度排名-中间表'!$D18,组渠道顺次!$A$2:$A$92&amp;组渠道顺次!$C$2:$C$92,0)),"-")</f>
        <v>0</v>
      </c>
      <c r="Q18" s="147">
        <f t="shared" si="12"/>
        <v>60408.242184229879</v>
      </c>
      <c r="R18" s="147">
        <f t="shared" si="13"/>
        <v>60510.796040000001</v>
      </c>
      <c r="S18" s="155">
        <f t="shared" si="18"/>
        <v>1.0016976798539736</v>
      </c>
      <c r="T18" s="150">
        <f t="shared" ca="1" si="19"/>
        <v>0</v>
      </c>
      <c r="U18" s="147">
        <f t="shared" ca="1" si="14"/>
        <v>0</v>
      </c>
      <c r="V18" s="147">
        <f t="shared" ca="1" si="15"/>
        <v>3</v>
      </c>
      <c r="W18" s="147">
        <f>VLOOKUP(D18,团队续费标!C:E,3,0)</f>
        <v>2359542.0376463998</v>
      </c>
      <c r="X18" s="101">
        <f>SUMIFS(续费明细实时!J:J,续费明细实时!O:O,'业绩进度排名-中间表'!D18)</f>
        <v>2300987</v>
      </c>
      <c r="Y18" s="155">
        <f t="shared" si="20"/>
        <v>0.97518372772675521</v>
      </c>
      <c r="Z18" s="158"/>
      <c r="AA18" s="156"/>
      <c r="AB18" s="156"/>
      <c r="AC18" s="156"/>
      <c r="AD18" s="156"/>
      <c r="AE18" s="156"/>
      <c r="AF18" s="156"/>
      <c r="AG18" s="156"/>
      <c r="AH18" s="156"/>
      <c r="AI18" s="156"/>
      <c r="AJ18" s="156"/>
      <c r="AK18" s="156"/>
      <c r="AL18" s="101" t="s">
        <v>138</v>
      </c>
      <c r="AM18" s="101" t="s">
        <v>130</v>
      </c>
      <c r="AN18" s="101" t="s">
        <v>156</v>
      </c>
      <c r="BG18" s="144"/>
    </row>
    <row r="19" spans="1:59">
      <c r="B19" s="151"/>
      <c r="C19" s="424"/>
      <c r="D19" s="424"/>
      <c r="E19" s="138">
        <f>SUM(E20:E21)</f>
        <v>30</v>
      </c>
      <c r="F19" s="159">
        <f>SUM(F20:F21)</f>
        <v>199.99999999999932</v>
      </c>
      <c r="G19" s="159">
        <f>SUM(G20:G21)</f>
        <v>250</v>
      </c>
      <c r="H19" s="139">
        <f>G19/F19</f>
        <v>1.2500000000000042</v>
      </c>
      <c r="I19" s="159">
        <f ca="1">SUM(I20:I21)</f>
        <v>142</v>
      </c>
      <c r="J19" s="159">
        <f ca="1">SUM(J20:J21)</f>
        <v>108</v>
      </c>
      <c r="K19" s="139" t="s">
        <v>157</v>
      </c>
      <c r="L19" s="139" t="s">
        <v>157</v>
      </c>
      <c r="M19" s="140" t="s">
        <v>157</v>
      </c>
      <c r="N19" s="140" t="s">
        <v>157</v>
      </c>
      <c r="O19" s="140" t="s">
        <v>157</v>
      </c>
      <c r="P19" s="140" t="s">
        <v>157</v>
      </c>
      <c r="Q19" s="141">
        <f>SUM(Q20:Q21)</f>
        <v>137799.99999999977</v>
      </c>
      <c r="R19" s="141">
        <f>SUM(R21:R21)</f>
        <v>202292.81199400002</v>
      </c>
      <c r="S19" s="143">
        <f>R19/Q19</f>
        <v>1.4680175035849083</v>
      </c>
      <c r="T19" s="139">
        <f ca="1">U19/F19</f>
        <v>0</v>
      </c>
      <c r="U19" s="141">
        <f ca="1">SUM(U20:U21)</f>
        <v>0</v>
      </c>
      <c r="V19" s="141">
        <f ca="1">SUM(V20:V21)</f>
        <v>3</v>
      </c>
      <c r="W19" s="141">
        <f>SUM(W20:W21)</f>
        <v>3031210.8867446305</v>
      </c>
      <c r="X19" s="142">
        <f>SUM(X20:X21)</f>
        <v>3570705</v>
      </c>
      <c r="Y19" s="139">
        <f>X19/W19</f>
        <v>1.1779797359578499</v>
      </c>
      <c r="Z19" s="138"/>
      <c r="AA19" s="138"/>
      <c r="AB19" s="138"/>
      <c r="AC19" s="138"/>
      <c r="AD19" s="138"/>
      <c r="AE19" s="138"/>
      <c r="AF19" s="138"/>
      <c r="AG19" s="138"/>
      <c r="AH19" s="138"/>
      <c r="AI19" s="138"/>
      <c r="AJ19" s="138"/>
      <c r="AK19" s="138"/>
      <c r="BG19" s="144"/>
    </row>
    <row r="20" spans="1:59">
      <c r="A20" s="101" t="str">
        <f>"GDC"&amp;RANK(B20,$B$20:$B$21)</f>
        <v>GDC2</v>
      </c>
      <c r="B20" s="151">
        <f t="shared" ref="B20:B21" si="21">IFERROR(H20+S20*0.0000001+ROW()*0.00000001,ROW()*0.00000001)</f>
        <v>0.85805338353836669</v>
      </c>
      <c r="C20" s="101" t="s">
        <v>158</v>
      </c>
      <c r="D20" s="101" t="s">
        <v>159</v>
      </c>
      <c r="E20" s="156">
        <f>COUNTIFS($D$27:$D$1001,D20)</f>
        <v>9</v>
      </c>
      <c r="F20" s="147">
        <f>SUMIFS(F$27:F$1001,$D$27:$D$1001,$D20)</f>
        <v>81.580035329048499</v>
      </c>
      <c r="G20" s="153">
        <f>SUMIFS($G$27:$G$1001,$D$27:$D$1001,D20)</f>
        <v>70</v>
      </c>
      <c r="H20" s="150">
        <f t="shared" ref="H20" si="22">IFERROR(G20/F20,"")</f>
        <v>0.85805307288307642</v>
      </c>
      <c r="I20" s="147">
        <f ca="1">SUMIFS(I$27:I$1001,$D$27:$D$1001,$D20)</f>
        <v>42</v>
      </c>
      <c r="J20" s="147">
        <f ca="1">SUMIFS(J$27:J$1001,$D$27:$D$1001,$D20)</f>
        <v>28</v>
      </c>
      <c r="K20" s="154" t="str" cm="1">
        <f t="array" ref="K20">IFERROR(INDEX(组渠道顺次!$J$2:$J$92,MATCH('业绩进度排名-中间表'!K$2&amp;'业绩进度排名-中间表'!$D20,组渠道顺次!$A$2:$A$92&amp;组渠道顺次!$C$2:$C$92,0)),"-")</f>
        <v>-</v>
      </c>
      <c r="L20" s="154">
        <f>IFERROR((SUMIFS(组渠道顺次!$I:$I,组渠道顺次!$C:$C,'业绩进度排名-中间表'!$D20,组渠道顺次!$A:$A,'业绩进度排名-中间表'!M$2)+SUMIFS(组渠道顺次!$I:$I,组渠道顺次!$C:$C,'业绩进度排名-中间表'!$D20,组渠道顺次!$A:$A,'业绩进度排名-中间表'!N$2))/(SUMIFS(组渠道顺次!$G:$G,组渠道顺次!$C:$C,'业绩进度排名-中间表'!$D20,组渠道顺次!$A:$A,'业绩进度排名-中间表'!M$2)+SUMIFS(组渠道顺次!$G:$G,组渠道顺次!$C:$C,'业绩进度排名-中间表'!$D20,组渠道顺次!$A:$A,'业绩进度排名-中间表'!N$2)),"-")</f>
        <v>0.25</v>
      </c>
      <c r="M20" s="154" cm="1">
        <f t="array" ref="M20">IFERROR(INDEX(组渠道顺次!$J$2:$J$92,MATCH('业绩进度排名-中间表'!M$2&amp;'业绩进度排名-中间表'!$D20,组渠道顺次!$A$2:$A$92&amp;组渠道顺次!$C$2:$C$92,0)),"-")</f>
        <v>1</v>
      </c>
      <c r="N20" s="154" cm="1">
        <f t="array" ref="N20">IFERROR(INDEX(组渠道顺次!$J$2:$J$92,MATCH('业绩进度排名-中间表'!N$2&amp;'业绩进度排名-中间表'!$D20,组渠道顺次!$A$2:$A$92&amp;组渠道顺次!$C$2:$C$92,0)),"-")</f>
        <v>0.21099999999999999</v>
      </c>
      <c r="O20" s="154" cm="1">
        <f t="array" ref="O20">IFERROR(INDEX(组渠道顺次!$J$2:$J$92,MATCH('业绩进度排名-中间表'!O$2&amp;'业绩进度排名-中间表'!$D20,组渠道顺次!$A$2:$A$92&amp;组渠道顺次!$C$2:$C$92,0)),"-")</f>
        <v>0.378</v>
      </c>
      <c r="P20" s="154" cm="1">
        <f t="array" ref="P20">IFERROR(INDEX(组渠道顺次!$J$2:$J$92,MATCH('业绩进度排名-中间表'!P$2&amp;'业绩进度排名-中间表'!$D20,组渠道顺次!$A$2:$A$92&amp;组渠道顺次!$C$2:$C$92,0)),"-")</f>
        <v>0.33300000000000002</v>
      </c>
      <c r="Q20" s="147">
        <f>SUMIF($D$27:$D$1001,D20,$Q$27:$Q$1001)</f>
        <v>56208.644341714491</v>
      </c>
      <c r="R20" s="147">
        <f>SUMIFS($R$27:$R$1001,$D$27:$D$1001,$D20)</f>
        <v>62197.838531999994</v>
      </c>
      <c r="S20" s="155">
        <f>IFERROR(R20/Q20,0)</f>
        <v>1.1065529023236147</v>
      </c>
      <c r="T20" s="150">
        <f ca="1">IFERROR(U20/F20,0)</f>
        <v>0</v>
      </c>
      <c r="U20" s="147">
        <f ca="1">SUMIFS($U$27:$U$1001,$D$27:$D$1001,D20)</f>
        <v>0</v>
      </c>
      <c r="V20" s="147">
        <f ca="1">SUMIFS($V$27:$V$1001,$D$27:$D$1001,D20)</f>
        <v>1</v>
      </c>
      <c r="W20" s="147">
        <f>VLOOKUP(D20,团队续费标!C:E,3,0)</f>
        <v>679666.57312078099</v>
      </c>
      <c r="X20" s="101">
        <f>SUMIFS(续费明细实时!J:J,续费明细实时!O:O,'业绩进度排名-中间表'!D20)</f>
        <v>727478</v>
      </c>
      <c r="Y20" s="155">
        <f>X20/W20</f>
        <v>1.0703454146048206</v>
      </c>
      <c r="Z20" s="158"/>
      <c r="AA20" s="156"/>
      <c r="AB20" s="156"/>
      <c r="AC20" s="156"/>
      <c r="AD20" s="156"/>
      <c r="AE20" s="156"/>
      <c r="AF20" s="156"/>
      <c r="AG20" s="156"/>
      <c r="AH20" s="156"/>
      <c r="AI20" s="156"/>
      <c r="AJ20" s="156"/>
      <c r="AK20" s="156"/>
      <c r="AL20" s="101" t="s">
        <v>138</v>
      </c>
      <c r="AM20" s="101" t="s">
        <v>158</v>
      </c>
      <c r="AN20" s="101" t="s">
        <v>160</v>
      </c>
      <c r="BG20" s="144"/>
    </row>
    <row r="21" spans="1:59">
      <c r="A21" s="101" t="str">
        <f>"GDC"&amp;RANK(B21,$B$20:$B$21)</f>
        <v>GDC1</v>
      </c>
      <c r="B21" s="151">
        <f t="shared" si="21"/>
        <v>1.5200144226415044</v>
      </c>
      <c r="C21" s="101" t="s">
        <v>161</v>
      </c>
      <c r="D21" s="156" t="s">
        <v>162</v>
      </c>
      <c r="E21" s="156">
        <f>COUNTIFS($D$27:$D$1001,D21)</f>
        <v>21</v>
      </c>
      <c r="F21" s="147">
        <f>SUMIFS(F$27:F$1001,$D$27:$D$1001,$D21)</f>
        <v>118.41996467095082</v>
      </c>
      <c r="G21" s="153">
        <f>SUMIFS($G$27:$G$1001,$D$27:$D$1001,D21)</f>
        <v>180</v>
      </c>
      <c r="H21" s="150">
        <f t="shared" ref="H21" si="23">IFERROR(G21/F21,"")</f>
        <v>1.5200139647073816</v>
      </c>
      <c r="I21" s="147">
        <f ca="1">SUMIFS(I$27:I$1001,$D$27:$D$1001,$D21)</f>
        <v>100</v>
      </c>
      <c r="J21" s="147">
        <f ca="1">SUMIFS(J$27:J$1001,$D$27:$D$1001,$D21)</f>
        <v>80</v>
      </c>
      <c r="K21" s="154" t="str" cm="1">
        <f t="array" ref="K21">IFERROR(INDEX(组渠道顺次!$J$2:$J$92,MATCH('业绩进度排名-中间表'!K$2&amp;'业绩进度排名-中间表'!$D21,组渠道顺次!$A$2:$A$92&amp;组渠道顺次!$C$2:$C$92,0)),"-")</f>
        <v>-</v>
      </c>
      <c r="L21" s="154">
        <f>IFERROR((SUMIFS(组渠道顺次!$I:$I,组渠道顺次!$C:$C,'业绩进度排名-中间表'!$D21,组渠道顺次!$A:$A,'业绩进度排名-中间表'!M$2)+SUMIFS(组渠道顺次!$I:$I,组渠道顺次!$C:$C,'业绩进度排名-中间表'!$D21,组渠道顺次!$A:$A,'业绩进度排名-中间表'!N$2))/(SUMIFS(组渠道顺次!$G:$G,组渠道顺次!$C:$C,'业绩进度排名-中间表'!$D21,组渠道顺次!$A:$A,'业绩进度排名-中间表'!M$2)+SUMIFS(组渠道顺次!$G:$G,组渠道顺次!$C:$C,'业绩进度排名-中间表'!$D21,组渠道顺次!$A:$A,'业绩进度排名-中间表'!N$2)),"-")</f>
        <v>0.33333333333333331</v>
      </c>
      <c r="M21" s="154" cm="1">
        <f t="array" ref="M21">IFERROR(INDEX(组渠道顺次!$J$2:$J$92,MATCH('业绩进度排名-中间表'!M$2&amp;'业绩进度排名-中间表'!$D21,组渠道顺次!$A$2:$A$92&amp;组渠道顺次!$C$2:$C$92,0)),"-")</f>
        <v>1</v>
      </c>
      <c r="N21" s="154" cm="1">
        <f t="array" ref="N21">IFERROR(INDEX(组渠道顺次!$J$2:$J$92,MATCH('业绩进度排名-中间表'!N$2&amp;'业绩进度排名-中间表'!$D21,组渠道顺次!$A$2:$A$92&amp;组渠道顺次!$C$2:$C$92,0)),"-")</f>
        <v>0.23100000000000001</v>
      </c>
      <c r="O21" s="154" cm="1">
        <f t="array" ref="O21">IFERROR(INDEX(组渠道顺次!$J$2:$J$92,MATCH('业绩进度排名-中间表'!O$2&amp;'业绩进度排名-中间表'!$D21,组渠道顺次!$A$2:$A$92&amp;组渠道顺次!$C$2:$C$92,0)),"-")</f>
        <v>0.26300000000000001</v>
      </c>
      <c r="P21" s="154" cm="1">
        <f t="array" ref="P21">IFERROR(INDEX(组渠道顺次!$J$2:$J$92,MATCH('业绩进度排名-中间表'!P$2&amp;'业绩进度排名-中间表'!$D21,组渠道顺次!$A$2:$A$92&amp;组渠道顺次!$C$2:$C$92,0)),"-")</f>
        <v>0.5</v>
      </c>
      <c r="Q21" s="147">
        <f>SUMIF($D$27:$D$1001,D21,$Q$27:$Q$1001)</f>
        <v>81591.355658285262</v>
      </c>
      <c r="R21" s="147">
        <f>SUMIFS($R$27:$R$1001,$D$27:$D$1001,$D21)</f>
        <v>202292.81199400002</v>
      </c>
      <c r="S21" s="155">
        <f>IFERROR(R21/Q21,0)</f>
        <v>2.4793412287599126</v>
      </c>
      <c r="T21" s="150">
        <f ca="1">IFERROR(U21/F21,0)</f>
        <v>0</v>
      </c>
      <c r="U21" s="147">
        <f ca="1">SUMIFS($U$27:$U$1001,$D$27:$D$1001,D21)</f>
        <v>0</v>
      </c>
      <c r="V21" s="147">
        <f ca="1">SUMIFS($V$27:$V$1001,$D$27:$D$1001,D21)</f>
        <v>2</v>
      </c>
      <c r="W21" s="147">
        <f>VLOOKUP(D21,团队续费标!C:E,3,0)</f>
        <v>2351544.3136238498</v>
      </c>
      <c r="X21" s="101">
        <f>SUMIFS(续费明细实时!J:J,续费明细实时!O:O,'业绩进度排名-中间表'!D21)</f>
        <v>2843227</v>
      </c>
      <c r="Y21" s="155">
        <f>X21/W21</f>
        <v>1.2090892710494756</v>
      </c>
      <c r="Z21" s="158"/>
      <c r="AA21" s="156"/>
      <c r="AB21" s="156"/>
      <c r="AC21" s="156"/>
      <c r="AD21" s="156"/>
      <c r="AE21" s="156"/>
      <c r="AF21" s="156"/>
      <c r="AG21" s="156"/>
      <c r="AH21" s="156"/>
      <c r="AI21" s="156"/>
      <c r="AJ21" s="156"/>
      <c r="AK21" s="156"/>
      <c r="AL21" s="101" t="s">
        <v>152</v>
      </c>
      <c r="AM21" s="101" t="s">
        <v>161</v>
      </c>
      <c r="AN21" s="101" t="s">
        <v>162</v>
      </c>
    </row>
    <row r="22" spans="1:59">
      <c r="B22" s="151"/>
      <c r="C22" s="424"/>
      <c r="D22" s="424"/>
      <c r="E22" s="138">
        <f>SUM(E23:E24)</f>
        <v>20</v>
      </c>
      <c r="F22" s="159">
        <f>SUM(F23:F24)</f>
        <v>49.999999999999986</v>
      </c>
      <c r="G22" s="138">
        <f>SUM(G23:G24)</f>
        <v>40</v>
      </c>
      <c r="H22" s="139">
        <f>IFERROR(G22/F22,"-")</f>
        <v>0.80000000000000027</v>
      </c>
      <c r="I22" s="159">
        <f ca="1">SUM(I23:I24)</f>
        <v>30</v>
      </c>
      <c r="J22" s="159">
        <f ca="1">SUM(J23:J24)</f>
        <v>10</v>
      </c>
      <c r="K22" s="139" t="s">
        <v>157</v>
      </c>
      <c r="L22" s="139" t="s">
        <v>157</v>
      </c>
      <c r="M22" s="140" t="s">
        <v>157</v>
      </c>
      <c r="N22" s="140" t="s">
        <v>157</v>
      </c>
      <c r="O22" s="140" t="s">
        <v>157</v>
      </c>
      <c r="P22" s="140" t="s">
        <v>157</v>
      </c>
      <c r="Q22" s="141"/>
      <c r="R22" s="141">
        <f>SUM(R23:R24)</f>
        <v>36624.614589000004</v>
      </c>
      <c r="S22" s="143" t="s">
        <v>157</v>
      </c>
      <c r="T22" s="139">
        <f ca="1">IFERROR(U22/F22,"-")</f>
        <v>0</v>
      </c>
      <c r="U22" s="142">
        <f ca="1">SUM(U23:U24)</f>
        <v>0</v>
      </c>
      <c r="V22" s="142">
        <f ca="1">SUM(V23:V24)</f>
        <v>0</v>
      </c>
      <c r="W22" s="141">
        <f>SUM(W23:W24)</f>
        <v>5339373.9085626304</v>
      </c>
      <c r="X22" s="142">
        <f>SUM(X23:X24)</f>
        <v>3826065</v>
      </c>
      <c r="Y22" s="139">
        <f>IFERROR(X22/W22,"-")</f>
        <v>0.71657558835956925</v>
      </c>
      <c r="Z22" s="138"/>
      <c r="AA22" s="138"/>
      <c r="AB22" s="138"/>
      <c r="AC22" s="138"/>
      <c r="AD22" s="138"/>
      <c r="AE22" s="138"/>
      <c r="AF22" s="138"/>
      <c r="AG22" s="138"/>
      <c r="AH22" s="138"/>
      <c r="AI22" s="138"/>
      <c r="AJ22" s="138"/>
      <c r="AK22" s="138"/>
    </row>
    <row r="23" spans="1:59">
      <c r="A23" s="101" t="str">
        <f>"XB"&amp;RANK(B23,$B$23:$B$24)</f>
        <v>XB2</v>
      </c>
      <c r="B23" s="151">
        <f t="shared" ref="B23:B24" si="24">IFERROR(H23+S23*0.0000001+ROW()*0.00000001,ROW()*0.00000001)</f>
        <v>0.68000023000000021</v>
      </c>
      <c r="C23" s="101" t="s">
        <v>163</v>
      </c>
      <c r="D23" s="101" t="s">
        <v>164</v>
      </c>
      <c r="E23" s="160">
        <f>COUNTIFS($D$27:$D$1001,D23)</f>
        <v>10</v>
      </c>
      <c r="F23" s="147">
        <f>SUMIFS(F$27:F$1001,$D$27:$D$1001,$D23)</f>
        <v>24.999999999999993</v>
      </c>
      <c r="G23" s="153">
        <f>SUMIFS($G$27:$G$1001,$D$27:$D$1001,D23)</f>
        <v>17</v>
      </c>
      <c r="H23" s="155">
        <f>IFERROR(G23/F23,"-")</f>
        <v>0.68000000000000016</v>
      </c>
      <c r="I23" s="147">
        <f ca="1">SUMIFS(I$27:I$1001,$D$27:$D$1001,$D23)</f>
        <v>9</v>
      </c>
      <c r="J23" s="147">
        <f ca="1">SUMIFS(J$27:J$1001,$D$27:$D$1001,$D23)</f>
        <v>8</v>
      </c>
      <c r="K23" s="154" t="str" cm="1">
        <f t="array" ref="K23">IFERROR(INDEX(组渠道顺次!$J$2:$J$92,MATCH('业绩进度排名-中间表'!K$2&amp;'业绩进度排名-中间表'!$D23,组渠道顺次!$A$2:$A$92&amp;组渠道顺次!$C$2:$C$92,0)),"-")</f>
        <v>-</v>
      </c>
      <c r="L23" s="154">
        <f>IFERROR((SUMIFS(组渠道顺次!$I:$I,组渠道顺次!$C:$C,'业绩进度排名-中间表'!$D23,组渠道顺次!$A:$A,'业绩进度排名-中间表'!M$2)+SUMIFS(组渠道顺次!$I:$I,组渠道顺次!$C:$C,'业绩进度排名-中间表'!$D23,组渠道顺次!$A:$A,'业绩进度排名-中间表'!N$2))/(SUMIFS(组渠道顺次!$G:$G,组渠道顺次!$C:$C,'业绩进度排名-中间表'!$D23,组渠道顺次!$A:$A,'业绩进度排名-中间表'!M$2)+SUMIFS(组渠道顺次!$G:$G,组渠道顺次!$C:$C,'业绩进度排名-中间表'!$D23,组渠道顺次!$A:$A,'业绩进度排名-中间表'!N$2)),"-")</f>
        <v>0.31818181818181818</v>
      </c>
      <c r="M23" s="154" cm="1">
        <f t="array" ref="M23">IFERROR(INDEX(组渠道顺次!$J$2:$J$92,MATCH('业绩进度排名-中间表'!M$2&amp;'业绩进度排名-中间表'!$D23,组渠道顺次!$A$2:$A$92&amp;组渠道顺次!$C$2:$C$92,0)),"-")</f>
        <v>0.2</v>
      </c>
      <c r="N23" s="154" cm="1">
        <f t="array" ref="N23">IFERROR(INDEX(组渠道顺次!$J$2:$J$92,MATCH('业绩进度排名-中间表'!N$2&amp;'业绩进度排名-中间表'!$D23,组渠道顺次!$A$2:$A$92&amp;组渠道顺次!$C$2:$C$92,0)),"-")</f>
        <v>0.35299999999999998</v>
      </c>
      <c r="O23" s="154" t="str" cm="1">
        <f t="array" ref="O23">IFERROR(INDEX(组渠道顺次!$J$2:$J$92,MATCH('业绩进度排名-中间表'!O$2&amp;'业绩进度排名-中间表'!$D23,组渠道顺次!$A$2:$A$92&amp;组渠道顺次!$C$2:$C$92,0)),"-")</f>
        <v>-</v>
      </c>
      <c r="P23" s="154" t="str" cm="1">
        <f t="array" ref="P23">IFERROR(INDEX(组渠道顺次!$J$2:$J$92,MATCH('业绩进度排名-中间表'!P$2&amp;'业绩进度排名-中间表'!$D23,组渠道顺次!$A$2:$A$92&amp;组渠道顺次!$C$2:$C$92,0)),"-")</f>
        <v>-</v>
      </c>
      <c r="Q23" s="147">
        <f>SUMIF($D$27:$D$1001,D23,$Q$27:$Q$1001)</f>
        <v>0</v>
      </c>
      <c r="R23" s="147">
        <f>SUMIFS($R$27:$R$1001,$D$27:$D$1001,$D23)</f>
        <v>18070.280131</v>
      </c>
      <c r="S23" s="155">
        <f t="shared" si="18"/>
        <v>0</v>
      </c>
      <c r="T23" s="150">
        <f t="shared" ca="1" si="19"/>
        <v>0</v>
      </c>
      <c r="U23" s="147">
        <f ca="1">SUMIFS($U$27:$U$1001,$D$27:$D$1001,D23)</f>
        <v>0</v>
      </c>
      <c r="V23" s="147">
        <f ca="1">SUMIFS($V$27:$V$1001,$D$27:$D$1001,D23)</f>
        <v>0</v>
      </c>
      <c r="W23" s="147">
        <f>VLOOKUP(D23,团队续费标!C:E,3,0)</f>
        <v>2697305.1813010601</v>
      </c>
      <c r="X23" s="101">
        <f>SUMIFS(续费明细实时!J:J,续费明细实时!O:O,'业绩进度排名-中间表'!D23)</f>
        <v>1818150</v>
      </c>
      <c r="Y23" s="155">
        <f>IFERROR(X23/W23,"-")</f>
        <v>0.6740616570213257</v>
      </c>
      <c r="Z23" s="158"/>
      <c r="AA23" s="156"/>
      <c r="AB23" s="156"/>
      <c r="AC23" s="156"/>
      <c r="AD23" s="156"/>
      <c r="AE23" s="156"/>
      <c r="AF23" s="156"/>
      <c r="AG23" s="156"/>
      <c r="AH23" s="156"/>
      <c r="AI23" s="156"/>
      <c r="AJ23" s="156"/>
      <c r="AK23" s="156"/>
      <c r="AL23" s="101" t="s">
        <v>152</v>
      </c>
      <c r="AM23" s="101" t="s">
        <v>165</v>
      </c>
      <c r="AN23" s="101" t="s">
        <v>166</v>
      </c>
    </row>
    <row r="24" spans="1:59">
      <c r="A24" s="101" t="str">
        <f>"XB"&amp;RANK(B24,$B$23:$B$24)</f>
        <v>XB1</v>
      </c>
      <c r="B24" s="151">
        <f t="shared" si="24"/>
        <v>0.92000024000000025</v>
      </c>
      <c r="C24" s="101" t="s">
        <v>165</v>
      </c>
      <c r="D24" s="101" t="s">
        <v>167</v>
      </c>
      <c r="E24" s="160">
        <f>COUNTIFS($D$27:$D$1001,D24)</f>
        <v>10</v>
      </c>
      <c r="F24" s="147">
        <f>SUMIFS(F$27:F$1001,$D$27:$D$1001,$D24)</f>
        <v>24.999999999999993</v>
      </c>
      <c r="G24" s="153">
        <f>SUMIFS($G$27:$G$1001,$D$27:$D$1001,D24)</f>
        <v>23</v>
      </c>
      <c r="H24" s="155">
        <f>IFERROR(G24/F24,"-")</f>
        <v>0.92000000000000026</v>
      </c>
      <c r="I24" s="147">
        <f ca="1">SUMIFS(I$27:I$1001,$D$27:$D$1001,$D24)</f>
        <v>21</v>
      </c>
      <c r="J24" s="147">
        <f ca="1">SUMIFS(J$27:J$1001,$D$27:$D$1001,$D24)</f>
        <v>2</v>
      </c>
      <c r="K24" s="154" t="str" cm="1">
        <f t="array" ref="K24">IFERROR(INDEX(组渠道顺次!$J$2:$J$92,MATCH('业绩进度排名-中间表'!K$2&amp;'业绩进度排名-中间表'!$D24,组渠道顺次!$A$2:$A$92&amp;组渠道顺次!$C$2:$C$92,0)),"-")</f>
        <v>-</v>
      </c>
      <c r="L24" s="154">
        <f>IFERROR((SUMIFS(组渠道顺次!$I:$I,组渠道顺次!$C:$C,'业绩进度排名-中间表'!$D24,组渠道顺次!$A:$A,'业绩进度排名-中间表'!M$2)+SUMIFS(组渠道顺次!$I:$I,组渠道顺次!$C:$C,'业绩进度排名-中间表'!$D24,组渠道顺次!$A:$A,'业绩进度排名-中间表'!N$2))/(SUMIFS(组渠道顺次!$G:$G,组渠道顺次!$C:$C,'业绩进度排名-中间表'!$D24,组渠道顺次!$A:$A,'业绩进度排名-中间表'!M$2)+SUMIFS(组渠道顺次!$G:$G,组渠道顺次!$C:$C,'业绩进度排名-中间表'!$D24,组渠道顺次!$A:$A,'业绩进度排名-中间表'!N$2)),"-")</f>
        <v>0.48</v>
      </c>
      <c r="M24" s="154" cm="1">
        <f t="array" ref="M24">IFERROR(INDEX(组渠道顺次!$J$2:$J$92,MATCH('业绩进度排名-中间表'!M$2&amp;'业绩进度排名-中间表'!$D24,组渠道顺次!$A$2:$A$92&amp;组渠道顺次!$C$2:$C$92,0)),"-")</f>
        <v>0.5</v>
      </c>
      <c r="N24" s="154" cm="1">
        <f t="array" ref="N24">IFERROR(INDEX(组渠道顺次!$J$2:$J$92,MATCH('业绩进度排名-中间表'!N$2&amp;'业绩进度排名-中间表'!$D24,组渠道顺次!$A$2:$A$92&amp;组渠道顺次!$C$2:$C$92,0)),"-")</f>
        <v>0.47099999999999997</v>
      </c>
      <c r="O24" s="154" t="str" cm="1">
        <f t="array" ref="O24">IFERROR(INDEX(组渠道顺次!$J$2:$J$92,MATCH('业绩进度排名-中间表'!O$2&amp;'业绩进度排名-中间表'!$D24,组渠道顺次!$A$2:$A$92&amp;组渠道顺次!$C$2:$C$92,0)),"-")</f>
        <v>-</v>
      </c>
      <c r="P24" s="154" t="str" cm="1">
        <f t="array" ref="P24">IFERROR(INDEX(组渠道顺次!$J$2:$J$92,MATCH('业绩进度排名-中间表'!P$2&amp;'业绩进度排名-中间表'!$D24,组渠道顺次!$A$2:$A$92&amp;组渠道顺次!$C$2:$C$92,0)),"-")</f>
        <v>-</v>
      </c>
      <c r="Q24" s="147">
        <f>SUMIF($D$27:$D$1001,D24,$Q$27:$Q$1001)</f>
        <v>0</v>
      </c>
      <c r="R24" s="147">
        <f>SUMIFS($R$27:$R$1001,$D$27:$D$1001,$D24)</f>
        <v>18554.334458000001</v>
      </c>
      <c r="S24" s="155">
        <f t="shared" si="18"/>
        <v>0</v>
      </c>
      <c r="T24" s="150">
        <f t="shared" ca="1" si="19"/>
        <v>0</v>
      </c>
      <c r="U24" s="147">
        <f ca="1">SUMIFS($U$27:$U$1001,$D$27:$D$1001,D24)</f>
        <v>0</v>
      </c>
      <c r="V24" s="147">
        <f ca="1">SUMIFS($V$27:$V$1001,$D$27:$D$1001,D24)</f>
        <v>0</v>
      </c>
      <c r="W24" s="147">
        <f>VLOOKUP(D24,团队续费标!C:E,3,0)</f>
        <v>2642068.7272615698</v>
      </c>
      <c r="X24" s="101">
        <f>SUMIFS(续费明细实时!J:J,续费明细实时!O:O,'业绩进度排名-中间表'!D24)</f>
        <v>2007915</v>
      </c>
      <c r="Y24" s="155">
        <f>IFERROR(X24/W24,"-")</f>
        <v>0.75997833791445224</v>
      </c>
      <c r="Z24" s="158"/>
      <c r="AA24" s="156"/>
      <c r="AB24" s="156"/>
      <c r="AC24" s="156"/>
      <c r="AD24" s="156"/>
      <c r="AE24" s="156"/>
      <c r="AF24" s="156"/>
      <c r="AG24" s="156"/>
      <c r="AH24" s="156"/>
      <c r="AI24" s="156"/>
      <c r="AJ24" s="156"/>
      <c r="AK24" s="156"/>
      <c r="AL24" s="101" t="s">
        <v>152</v>
      </c>
      <c r="AM24" s="101" t="s">
        <v>165</v>
      </c>
      <c r="AN24" s="101" t="s">
        <v>168</v>
      </c>
    </row>
    <row r="25" spans="1:59">
      <c r="B25" s="151"/>
      <c r="C25" s="425"/>
      <c r="D25" s="425"/>
      <c r="E25" s="425"/>
      <c r="F25" s="425" t="s">
        <v>112</v>
      </c>
      <c r="G25" s="425"/>
      <c r="H25" s="425"/>
      <c r="I25" s="425"/>
      <c r="J25" s="425"/>
      <c r="K25" s="425"/>
      <c r="L25" s="425"/>
      <c r="M25" s="425"/>
      <c r="N25" s="425"/>
      <c r="O25" s="425"/>
      <c r="P25" s="425"/>
      <c r="Q25" s="425"/>
      <c r="R25" s="425"/>
      <c r="S25" s="425"/>
      <c r="T25" s="425" t="s">
        <v>114</v>
      </c>
      <c r="U25" s="425"/>
      <c r="V25" s="425"/>
      <c r="W25" s="425" t="s">
        <v>11</v>
      </c>
      <c r="X25" s="425"/>
      <c r="Y25" s="425"/>
      <c r="Z25" s="425" t="s">
        <v>115</v>
      </c>
      <c r="AA25" s="425"/>
      <c r="AB25" s="425"/>
      <c r="AC25" s="425" t="s">
        <v>116</v>
      </c>
      <c r="AD25" s="425"/>
      <c r="AE25" s="425"/>
      <c r="AF25" s="425"/>
      <c r="AG25" s="425" t="s">
        <v>117</v>
      </c>
      <c r="AH25" s="425"/>
      <c r="AI25" s="425"/>
      <c r="AJ25" s="425"/>
      <c r="AK25" s="133"/>
      <c r="AL25" s="161"/>
    </row>
    <row r="26" spans="1:59" ht="33">
      <c r="A26" s="192" t="s">
        <v>169</v>
      </c>
      <c r="B26" s="193" t="s">
        <v>170</v>
      </c>
      <c r="C26" s="175" t="s">
        <v>46</v>
      </c>
      <c r="D26" s="175" t="s">
        <v>47</v>
      </c>
      <c r="E26" s="175" t="s">
        <v>48</v>
      </c>
      <c r="F26" s="176" t="s">
        <v>15</v>
      </c>
      <c r="G26" s="177" t="s">
        <v>16</v>
      </c>
      <c r="H26" s="178" t="s">
        <v>17</v>
      </c>
      <c r="I26" s="177" t="s">
        <v>120</v>
      </c>
      <c r="J26" s="177" t="s">
        <v>121</v>
      </c>
      <c r="K26" s="179" t="s">
        <v>34</v>
      </c>
      <c r="L26" s="179" t="s">
        <v>35</v>
      </c>
      <c r="M26" s="179" t="s">
        <v>36</v>
      </c>
      <c r="N26" s="179" t="s">
        <v>37</v>
      </c>
      <c r="O26" s="179" t="s">
        <v>38</v>
      </c>
      <c r="P26" s="179" t="s">
        <v>39</v>
      </c>
      <c r="Q26" s="177" t="s">
        <v>49</v>
      </c>
      <c r="R26" s="177" t="s">
        <v>27</v>
      </c>
      <c r="S26" s="178" t="s">
        <v>50</v>
      </c>
      <c r="T26" s="177" t="s">
        <v>29</v>
      </c>
      <c r="U26" s="177" t="s">
        <v>30</v>
      </c>
      <c r="V26" s="177" t="s">
        <v>31</v>
      </c>
      <c r="W26" s="177" t="s">
        <v>32</v>
      </c>
      <c r="X26" s="177" t="s">
        <v>33</v>
      </c>
      <c r="Y26" s="177" t="s">
        <v>171</v>
      </c>
      <c r="Z26" s="177" t="s">
        <v>172</v>
      </c>
      <c r="AA26" s="177" t="s">
        <v>173</v>
      </c>
      <c r="AB26" s="177" t="s">
        <v>174</v>
      </c>
      <c r="AC26" s="177" t="s">
        <v>122</v>
      </c>
      <c r="AD26" s="177" t="s">
        <v>123</v>
      </c>
      <c r="AE26" s="177" t="s">
        <v>124</v>
      </c>
      <c r="AF26" s="177" t="s">
        <v>125</v>
      </c>
      <c r="AG26" s="177" t="s">
        <v>126</v>
      </c>
      <c r="AH26" s="177" t="s">
        <v>127</v>
      </c>
      <c r="AI26" s="177" t="s">
        <v>128</v>
      </c>
      <c r="AJ26" s="177" t="s">
        <v>129</v>
      </c>
      <c r="AK26" s="177" t="s">
        <v>175</v>
      </c>
      <c r="AL26" s="193" t="s">
        <v>176</v>
      </c>
      <c r="AM26" s="194" t="s">
        <v>177</v>
      </c>
      <c r="AN26" s="174" t="s">
        <v>178</v>
      </c>
      <c r="AO26" s="101" t="s">
        <v>179</v>
      </c>
    </row>
    <row r="27" spans="1:59">
      <c r="A27" s="195">
        <f>RANK(B27,$B$27:$B$152)</f>
        <v>18</v>
      </c>
      <c r="B27" s="190">
        <f>G27+H27*0.0001+S27*0.0000001+ROW()*0.000000001</f>
        <v>16.000091684994402</v>
      </c>
      <c r="C27" s="180" t="s">
        <v>135</v>
      </c>
      <c r="D27" s="180" t="s">
        <v>180</v>
      </c>
      <c r="E27" s="180" t="s">
        <v>181</v>
      </c>
      <c r="F27" s="181">
        <f>IFERROR(VLOOKUP(E27,顾问个人目标!$E:$S,15,0),"-")</f>
        <v>17.477477285631402</v>
      </c>
      <c r="G27" s="182">
        <f>COUNTIFS(新签明细!J:J,"新签",新签明细!D:D,E27,新签明细!L:L,"&lt;&gt;*升舱*")</f>
        <v>16</v>
      </c>
      <c r="H27" s="183">
        <f t="shared" ref="H27:H58" si="25">IFERROR(G27/F27,0)</f>
        <v>0.91546392757460104</v>
      </c>
      <c r="I27" s="284">
        <f ca="1">COUNTIFS(新签明细!J:J,"新签",新签明细!D:D,E27,新签明细!X:X,"TRUE",新签明细!L:L,"&lt;&gt;*升舱*")</f>
        <v>14</v>
      </c>
      <c r="J27" s="284">
        <f ca="1">COUNTIFS(新签明细!J:J,"新签",新签明细!D:D,E27,新签明细!X:X,"False",新签明细!L:L,"&lt;&gt;*升舱*")</f>
        <v>2</v>
      </c>
      <c r="K27" s="183"/>
      <c r="L27" s="183"/>
      <c r="M27" s="184"/>
      <c r="N27" s="184"/>
      <c r="O27" s="184"/>
      <c r="P27" s="184"/>
      <c r="Q27" s="185">
        <f>IFERROR(VLOOKUP(E27,顾问个人目标!E:K,5,0),"-")</f>
        <v>12041.9818498001</v>
      </c>
      <c r="R27" s="186">
        <f>SUMIFS(新签明细!G:G,新签明细!J:J,"新签",新签明细!D:D,E27)</f>
        <v>13439.050000000001</v>
      </c>
      <c r="S27" s="184">
        <f t="shared" ref="S27:S58" si="26">IFERROR(R27/Q27,0)</f>
        <v>1.1160164637038621</v>
      </c>
      <c r="T27" s="184">
        <f t="shared" ref="T27:T58" ca="1" si="27">IFERROR(U27/F27,0)</f>
        <v>0</v>
      </c>
      <c r="U27" s="182">
        <f ca="1">COUNTIFS(新签明细!J:J,"新签",新签明细!D:D,E27,新签明细!V:V,TODAY())</f>
        <v>0</v>
      </c>
      <c r="V27" s="182">
        <f ca="1">COUNTIFS(新签明细!J:J,"新签",新签明细!D:D,E27,新签明细!V:V,TODAY()-1)</f>
        <v>1</v>
      </c>
      <c r="W27" s="186">
        <f>IFERROR(VLOOKUP(E27,顾问个人目标!E:V,18,0),"-")</f>
        <v>340829.48990304302</v>
      </c>
      <c r="X27" s="182">
        <f>SUMIFS(续费明细实时!J:J,续费明细实时!K:K,E27)</f>
        <v>423333</v>
      </c>
      <c r="Y27" s="184">
        <f t="shared" ref="Y27:Y58" si="28">IFERROR(X27/W27,0)</f>
        <v>1.2420668179869854</v>
      </c>
      <c r="Z27" s="182"/>
      <c r="AA27" s="182"/>
      <c r="AB27" s="182"/>
      <c r="AC27" s="182"/>
      <c r="AD27" s="182"/>
      <c r="AE27" s="182"/>
      <c r="AF27" s="182"/>
      <c r="AG27" s="182"/>
      <c r="AH27" s="182"/>
      <c r="AI27" s="182"/>
      <c r="AJ27" s="182"/>
      <c r="AK27" s="182"/>
      <c r="AL27" s="182" t="s">
        <v>152</v>
      </c>
      <c r="AM27" s="196" t="s">
        <v>134</v>
      </c>
      <c r="AN27" s="182" t="s">
        <v>151</v>
      </c>
      <c r="AO27" s="101" t="b">
        <f ca="1">G27=I27+J27</f>
        <v>1</v>
      </c>
    </row>
    <row r="28" spans="1:59">
      <c r="A28" s="197">
        <f t="shared" ref="A28:A91" si="29">RANK(B28,$B$27:$B$152)</f>
        <v>31</v>
      </c>
      <c r="B28" s="190">
        <f t="shared" ref="B28:B91" si="30">G28+H28*0.0001+S28*0.0000001+ROW()*0.000000001</f>
        <v>13.000077439227173</v>
      </c>
      <c r="C28" s="198" t="s">
        <v>135</v>
      </c>
      <c r="D28" s="198" t="s">
        <v>180</v>
      </c>
      <c r="E28" s="198" t="s">
        <v>182</v>
      </c>
      <c r="F28" s="199">
        <f>IFERROR(VLOOKUP(E28,顾问个人目标!$E:$S,15,0),"-")</f>
        <v>16.820173316967601</v>
      </c>
      <c r="G28" s="182">
        <f>COUNTIFS(新签明细!J:J,"新签",新签明细!D:D,E28,新签明细!L:L,"&lt;&gt;*升舱*")</f>
        <v>13</v>
      </c>
      <c r="H28" s="201">
        <f t="shared" si="25"/>
        <v>0.77288145342034353</v>
      </c>
      <c r="I28" s="284">
        <f ca="1">COUNTIFS(新签明细!J:J,"新签",新签明细!D:D,E28,新签明细!X:X,"TRUE",新签明细!L:L,"&lt;&gt;*升舱*")</f>
        <v>10</v>
      </c>
      <c r="J28" s="284">
        <f ca="1">COUNTIFS(新签明细!J:J,"新签",新签明细!D:D,E28,新签明细!X:X,"False",新签明细!L:L,"&lt;&gt;*升舱*")</f>
        <v>3</v>
      </c>
      <c r="K28" s="201"/>
      <c r="L28" s="201"/>
      <c r="M28" s="202"/>
      <c r="N28" s="202"/>
      <c r="O28" s="202"/>
      <c r="P28" s="202"/>
      <c r="Q28" s="203">
        <f>IFERROR(VLOOKUP(E28,顾问个人目标!E:K,5,0),"-")</f>
        <v>11589.0994153907</v>
      </c>
      <c r="R28" s="204">
        <f>SUMIFS(新签明细!G:G,新签明细!J:J,"新签",新签明细!D:D,E28)</f>
        <v>14264.075811999999</v>
      </c>
      <c r="S28" s="202">
        <f t="shared" si="26"/>
        <v>1.230818314756783</v>
      </c>
      <c r="T28" s="202">
        <f t="shared" ca="1" si="27"/>
        <v>0</v>
      </c>
      <c r="U28" s="182">
        <f ca="1">COUNTIFS(新签明细!J:J,"新签",新签明细!D:D,E28,新签明细!V:V,TODAY())</f>
        <v>0</v>
      </c>
      <c r="V28" s="200">
        <f ca="1">COUNTIFS(新签明细!J:J,"新签",新签明细!D:D,E28,新签明细!V:V,TODAY()-1)</f>
        <v>1</v>
      </c>
      <c r="W28" s="204">
        <f>IFERROR(VLOOKUP(E28,顾问个人目标!E:V,18,0),"-")</f>
        <v>379835.69558831002</v>
      </c>
      <c r="X28" s="200">
        <f>SUMIFS(续费明细实时!J:J,续费明细实时!K:K,E28)</f>
        <v>320055</v>
      </c>
      <c r="Y28" s="202">
        <f t="shared" si="28"/>
        <v>0.84261432960975813</v>
      </c>
      <c r="Z28" s="200"/>
      <c r="AA28" s="200"/>
      <c r="AB28" s="200"/>
      <c r="AC28" s="200"/>
      <c r="AD28" s="200"/>
      <c r="AE28" s="200"/>
      <c r="AF28" s="200"/>
      <c r="AG28" s="200"/>
      <c r="AH28" s="200"/>
      <c r="AI28" s="200"/>
      <c r="AJ28" s="200"/>
      <c r="AK28" s="200"/>
      <c r="AL28" s="200" t="s">
        <v>152</v>
      </c>
      <c r="AM28" s="205" t="s">
        <v>134</v>
      </c>
      <c r="AN28" s="101" t="s">
        <v>153</v>
      </c>
      <c r="AO28" s="101" t="b">
        <f t="shared" ref="AO28:AO91" ca="1" si="31">G28=I28+J28</f>
        <v>1</v>
      </c>
    </row>
    <row r="29" spans="1:59">
      <c r="A29" s="195">
        <f t="shared" si="29"/>
        <v>36</v>
      </c>
      <c r="B29" s="190">
        <f t="shared" si="30"/>
        <v>12.000087659983773</v>
      </c>
      <c r="C29" s="206" t="s">
        <v>135</v>
      </c>
      <c r="D29" s="206" t="s">
        <v>180</v>
      </c>
      <c r="E29" s="206" t="s">
        <v>183</v>
      </c>
      <c r="F29" s="207">
        <f>IFERROR(VLOOKUP(E29,顾问个人目标!$E:$S,15,0),"-")</f>
        <v>13.7080236097073</v>
      </c>
      <c r="G29" s="182">
        <f>COUNTIFS(新签明细!J:J,"新签",新签明细!D:D,E29,新签明细!L:L,"&lt;&gt;*升舱*")</f>
        <v>12</v>
      </c>
      <c r="H29" s="209">
        <f t="shared" si="25"/>
        <v>0.87539971783403059</v>
      </c>
      <c r="I29" s="284">
        <f ca="1">COUNTIFS(新签明细!J:J,"新签",新签明细!D:D,E29,新签明细!X:X,"TRUE",新签明细!L:L,"&lt;&gt;*升舱*")</f>
        <v>8</v>
      </c>
      <c r="J29" s="284">
        <f ca="1">COUNTIFS(新签明细!J:J,"新签",新签明细!D:D,E29,新签明细!X:X,"False",新签明细!L:L,"&lt;&gt;*升舱*")</f>
        <v>4</v>
      </c>
      <c r="K29" s="209"/>
      <c r="L29" s="209"/>
      <c r="M29" s="210"/>
      <c r="N29" s="210"/>
      <c r="O29" s="210"/>
      <c r="P29" s="210"/>
      <c r="Q29" s="211">
        <f>IFERROR(VLOOKUP(E29,顾问个人目标!E:K,5,0),"-")</f>
        <v>9444.8282670883</v>
      </c>
      <c r="R29" s="212">
        <f>SUMIFS(新签明细!G:G,新签明细!J:J,"新签",新签明细!D:D,E29)</f>
        <v>8595.9260599999998</v>
      </c>
      <c r="S29" s="210">
        <f t="shared" si="26"/>
        <v>0.91011988962823098</v>
      </c>
      <c r="T29" s="210">
        <f t="shared" ca="1" si="27"/>
        <v>0</v>
      </c>
      <c r="U29" s="182">
        <f ca="1">COUNTIFS(新签明细!J:J,"新签",新签明细!D:D,E29,新签明细!V:V,TODAY())</f>
        <v>0</v>
      </c>
      <c r="V29" s="208">
        <f ca="1">COUNTIFS(新签明细!J:J,"新签",新签明细!D:D,E29,新签明细!V:V,TODAY()-1)</f>
        <v>0</v>
      </c>
      <c r="W29" s="212">
        <f>IFERROR(VLOOKUP(E29,顾问个人目标!E:V,18,0),"-")</f>
        <v>361182.36042747903</v>
      </c>
      <c r="X29" s="208">
        <f>SUMIFS(续费明细实时!J:J,续费明细实时!K:K,E29)</f>
        <v>252448</v>
      </c>
      <c r="Y29" s="210">
        <f t="shared" si="28"/>
        <v>0.69894886256685962</v>
      </c>
      <c r="Z29" s="208"/>
      <c r="AA29" s="208"/>
      <c r="AB29" s="208"/>
      <c r="AC29" s="208"/>
      <c r="AD29" s="208"/>
      <c r="AE29" s="208"/>
      <c r="AF29" s="208"/>
      <c r="AG29" s="208"/>
      <c r="AH29" s="208"/>
      <c r="AI29" s="208"/>
      <c r="AJ29" s="208"/>
      <c r="AK29" s="208"/>
      <c r="AL29" s="208" t="s">
        <v>152</v>
      </c>
      <c r="AM29" s="213" t="s">
        <v>134</v>
      </c>
      <c r="AN29" s="188" t="s">
        <v>151</v>
      </c>
      <c r="AO29" s="101" t="b">
        <f t="shared" ca="1" si="31"/>
        <v>1</v>
      </c>
    </row>
    <row r="30" spans="1:59">
      <c r="A30" s="197">
        <f t="shared" si="29"/>
        <v>53</v>
      </c>
      <c r="B30" s="190">
        <f t="shared" si="30"/>
        <v>9.0000666131771823</v>
      </c>
      <c r="C30" s="198" t="s">
        <v>135</v>
      </c>
      <c r="D30" s="198" t="s">
        <v>180</v>
      </c>
      <c r="E30" s="198" t="s">
        <v>184</v>
      </c>
      <c r="F30" s="199">
        <f>IFERROR(VLOOKUP(E30,顾问个人目标!$E:$S,15,0),"-")</f>
        <v>13.533776286102</v>
      </c>
      <c r="G30" s="182">
        <f>COUNTIFS(新签明细!J:J,"新签",新签明细!D:D,E30,新签明细!L:L,"&lt;&gt;*升舱*")</f>
        <v>9</v>
      </c>
      <c r="H30" s="201">
        <f t="shared" si="25"/>
        <v>0.66500286466551173</v>
      </c>
      <c r="I30" s="284">
        <f ca="1">COUNTIFS(新签明细!J:J,"新签",新签明细!D:D,E30,新签明细!X:X,"TRUE",新签明细!L:L,"&lt;&gt;*升舱*")</f>
        <v>9</v>
      </c>
      <c r="J30" s="284">
        <f ca="1">COUNTIFS(新签明细!J:J,"新签",新签明细!D:D,E30,新签明细!X:X,"False",新签明细!L:L,"&lt;&gt;*升舱*")</f>
        <v>0</v>
      </c>
      <c r="K30" s="201"/>
      <c r="L30" s="201"/>
      <c r="M30" s="202"/>
      <c r="N30" s="202"/>
      <c r="O30" s="202"/>
      <c r="P30" s="202"/>
      <c r="Q30" s="203">
        <f>IFERROR(VLOOKUP(E30,顾问个人目标!E:K,5,0),"-")</f>
        <v>9324.7718611242908</v>
      </c>
      <c r="R30" s="204">
        <f>SUMIFS(新签明细!G:G,新签明细!J:J,"新签",新签明细!D:D,E30)</f>
        <v>7729.37</v>
      </c>
      <c r="S30" s="202">
        <f t="shared" si="26"/>
        <v>0.82890714272853716</v>
      </c>
      <c r="T30" s="202">
        <f t="shared" ca="1" si="27"/>
        <v>0</v>
      </c>
      <c r="U30" s="182">
        <f ca="1">COUNTIFS(新签明细!J:J,"新签",新签明细!D:D,E30,新签明细!V:V,TODAY())</f>
        <v>0</v>
      </c>
      <c r="V30" s="200">
        <f ca="1">COUNTIFS(新签明细!J:J,"新签",新签明细!D:D,E30,新签明细!V:V,TODAY()-1)</f>
        <v>1</v>
      </c>
      <c r="W30" s="204">
        <f>IFERROR(VLOOKUP(E30,顾问个人目标!E:V,18,0),"-")</f>
        <v>296236.31519015197</v>
      </c>
      <c r="X30" s="200">
        <f>SUMIFS(续费明细实时!J:J,续费明细实时!K:K,E30)</f>
        <v>270045</v>
      </c>
      <c r="Y30" s="202">
        <f t="shared" si="28"/>
        <v>0.91158641311974209</v>
      </c>
      <c r="Z30" s="200"/>
      <c r="AA30" s="200"/>
      <c r="AB30" s="200"/>
      <c r="AC30" s="200"/>
      <c r="AD30" s="200"/>
      <c r="AE30" s="200"/>
      <c r="AF30" s="200"/>
      <c r="AG30" s="200"/>
      <c r="AH30" s="200"/>
      <c r="AI30" s="200"/>
      <c r="AJ30" s="200"/>
      <c r="AK30" s="200"/>
      <c r="AL30" s="200" t="s">
        <v>152</v>
      </c>
      <c r="AM30" s="205" t="s">
        <v>134</v>
      </c>
      <c r="AN30" s="101" t="s">
        <v>151</v>
      </c>
      <c r="AO30" s="101" t="b">
        <f t="shared" ca="1" si="31"/>
        <v>1</v>
      </c>
    </row>
    <row r="31" spans="1:59">
      <c r="A31" s="195">
        <f t="shared" si="29"/>
        <v>67</v>
      </c>
      <c r="B31" s="190">
        <f t="shared" si="30"/>
        <v>7.0000524458217672</v>
      </c>
      <c r="C31" s="206" t="s">
        <v>135</v>
      </c>
      <c r="D31" s="206" t="s">
        <v>180</v>
      </c>
      <c r="E31" s="206" t="s">
        <v>185</v>
      </c>
      <c r="F31" s="207">
        <f>IFERROR(VLOOKUP(E31,顾问个人目标!$E:$S,15,0),"-")</f>
        <v>13.3646674396081</v>
      </c>
      <c r="G31" s="182">
        <f>COUNTIFS(新签明细!J:J,"新签",新签明细!D:D,E31,新签明细!L:L,"&lt;&gt;*升舱*")</f>
        <v>7</v>
      </c>
      <c r="H31" s="209">
        <f t="shared" si="25"/>
        <v>0.52376911222306222</v>
      </c>
      <c r="I31" s="284">
        <f ca="1">COUNTIFS(新签明细!J:J,"新签",新签明细!D:D,E31,新签明细!X:X,"TRUE",新签明细!L:L,"&lt;&gt;*升舱*")</f>
        <v>6</v>
      </c>
      <c r="J31" s="284">
        <f ca="1">COUNTIFS(新签明细!J:J,"新签",新签明细!D:D,E31,新签明细!X:X,"False",新签明细!L:L,"&lt;&gt;*升舱*")</f>
        <v>1</v>
      </c>
      <c r="K31" s="209"/>
      <c r="L31" s="209"/>
      <c r="M31" s="210"/>
      <c r="N31" s="210"/>
      <c r="O31" s="210"/>
      <c r="P31" s="210"/>
      <c r="Q31" s="211">
        <f>IFERROR(VLOOKUP(E31,顾问个人目标!E:K,5,0),"-")</f>
        <v>9208.2558658899707</v>
      </c>
      <c r="R31" s="212">
        <f>SUMIFS(新签明细!G:G,新签明细!J:J,"新签",新签明细!D:D,E31)</f>
        <v>3490.9</v>
      </c>
      <c r="S31" s="210">
        <f t="shared" si="26"/>
        <v>0.37910545176435617</v>
      </c>
      <c r="T31" s="210">
        <f t="shared" ca="1" si="27"/>
        <v>0</v>
      </c>
      <c r="U31" s="182">
        <f ca="1">COUNTIFS(新签明细!J:J,"新签",新签明细!D:D,E31,新签明细!V:V,TODAY())</f>
        <v>0</v>
      </c>
      <c r="V31" s="208">
        <f ca="1">COUNTIFS(新签明细!J:J,"新签",新签明细!D:D,E31,新签明细!V:V,TODAY()-1)</f>
        <v>0</v>
      </c>
      <c r="W31" s="212">
        <f>IFERROR(VLOOKUP(E31,顾问个人目标!E:V,18,0),"-")</f>
        <v>302944.769783322</v>
      </c>
      <c r="X31" s="208">
        <f>SUMIFS(续费明细实时!J:J,续费明细实时!K:K,E31)</f>
        <v>181918</v>
      </c>
      <c r="Y31" s="210">
        <f t="shared" si="28"/>
        <v>0.60049889664744793</v>
      </c>
      <c r="Z31" s="208"/>
      <c r="AA31" s="208"/>
      <c r="AB31" s="208"/>
      <c r="AC31" s="208"/>
      <c r="AD31" s="208"/>
      <c r="AE31" s="208"/>
      <c r="AF31" s="208"/>
      <c r="AG31" s="208"/>
      <c r="AH31" s="208"/>
      <c r="AI31" s="208"/>
      <c r="AJ31" s="208"/>
      <c r="AK31" s="208"/>
      <c r="AL31" s="208" t="s">
        <v>152</v>
      </c>
      <c r="AM31" s="213" t="s">
        <v>134</v>
      </c>
      <c r="AN31" s="188" t="s">
        <v>153</v>
      </c>
      <c r="AO31" s="101" t="b">
        <f t="shared" ca="1" si="31"/>
        <v>1</v>
      </c>
    </row>
    <row r="32" spans="1:59">
      <c r="A32" s="197">
        <f t="shared" si="29"/>
        <v>106</v>
      </c>
      <c r="B32" s="190">
        <f t="shared" si="30"/>
        <v>2.0000189425661379</v>
      </c>
      <c r="C32" s="198" t="s">
        <v>135</v>
      </c>
      <c r="D32" s="198" t="s">
        <v>180</v>
      </c>
      <c r="E32" s="198" t="s">
        <v>186</v>
      </c>
      <c r="F32" s="199">
        <f>IFERROR(VLOOKUP(E32,顾问个人目标!$E:$S,15,0),"-")</f>
        <v>10.589378716904299</v>
      </c>
      <c r="G32" s="182">
        <f>COUNTIFS(新签明细!J:J,"新签",新签明细!D:D,E32,新签明细!L:L,"&lt;&gt;*升舱*")</f>
        <v>2</v>
      </c>
      <c r="H32" s="201">
        <f t="shared" si="25"/>
        <v>0.18886849299357955</v>
      </c>
      <c r="I32" s="284">
        <f ca="1">COUNTIFS(新签明细!J:J,"新签",新签明细!D:D,E32,新签明细!X:X,"TRUE",新签明细!L:L,"&lt;&gt;*升舱*")</f>
        <v>1</v>
      </c>
      <c r="J32" s="284">
        <f ca="1">COUNTIFS(新签明细!J:J,"新签",新签明细!D:D,E32,新签明细!X:X,"False",新签明细!L:L,"&lt;&gt;*升舱*")</f>
        <v>1</v>
      </c>
      <c r="K32" s="201"/>
      <c r="L32" s="201"/>
      <c r="M32" s="202"/>
      <c r="N32" s="202"/>
      <c r="O32" s="202"/>
      <c r="P32" s="202"/>
      <c r="Q32" s="203">
        <f>IFERROR(VLOOKUP(E32,顾问个人目标!E:K,5,0),"-")</f>
        <v>7296.0819359470397</v>
      </c>
      <c r="R32" s="204">
        <f>SUMIFS(新签明细!G:G,新签明细!J:J,"新签",新签明细!D:D,E32)</f>
        <v>1730.4</v>
      </c>
      <c r="S32" s="202">
        <f t="shared" si="26"/>
        <v>0.2371683891698774</v>
      </c>
      <c r="T32" s="202">
        <f t="shared" ca="1" si="27"/>
        <v>0</v>
      </c>
      <c r="U32" s="182">
        <f ca="1">COUNTIFS(新签明细!J:J,"新签",新签明细!D:D,E32,新签明细!V:V,TODAY())</f>
        <v>0</v>
      </c>
      <c r="V32" s="200">
        <f ca="1">COUNTIFS(新签明细!J:J,"新签",新签明细!D:D,E32,新签明细!V:V,TODAY()-1)</f>
        <v>0</v>
      </c>
      <c r="W32" s="204">
        <f>IFERROR(VLOOKUP(E32,顾问个人目标!E:V,18,0),"-")</f>
        <v>198185.949346462</v>
      </c>
      <c r="X32" s="200">
        <f>SUMIFS(续费明细实时!J:J,续费明细实时!K:K,E32)</f>
        <v>132203</v>
      </c>
      <c r="Y32" s="202">
        <f t="shared" si="28"/>
        <v>0.6670654526012193</v>
      </c>
      <c r="Z32" s="200"/>
      <c r="AA32" s="200"/>
      <c r="AB32" s="200"/>
      <c r="AC32" s="200"/>
      <c r="AD32" s="200"/>
      <c r="AE32" s="200"/>
      <c r="AF32" s="200"/>
      <c r="AG32" s="200"/>
      <c r="AH32" s="200"/>
      <c r="AI32" s="200"/>
      <c r="AJ32" s="200"/>
      <c r="AK32" s="200"/>
      <c r="AL32" s="200" t="s">
        <v>152</v>
      </c>
      <c r="AM32" s="205" t="s">
        <v>134</v>
      </c>
      <c r="AN32" s="101" t="s">
        <v>151</v>
      </c>
      <c r="AO32" s="101" t="b">
        <f t="shared" ca="1" si="31"/>
        <v>1</v>
      </c>
    </row>
    <row r="33" spans="1:41">
      <c r="A33" s="195">
        <f t="shared" si="29"/>
        <v>113</v>
      </c>
      <c r="B33" s="190">
        <f t="shared" si="30"/>
        <v>1.0000098352437436</v>
      </c>
      <c r="C33" s="206" t="s">
        <v>135</v>
      </c>
      <c r="D33" s="206" t="s">
        <v>180</v>
      </c>
      <c r="E33" s="206" t="s">
        <v>187</v>
      </c>
      <c r="F33" s="207">
        <f>IFERROR(VLOOKUP(E33,顾问个人目标!$E:$S,15,0),"-")</f>
        <v>10.219499018774799</v>
      </c>
      <c r="G33" s="182">
        <f>COUNTIFS(新签明细!J:J,"新签",新签明细!D:D,E33,新签明细!L:L,"&lt;&gt;*升舱*")</f>
        <v>1</v>
      </c>
      <c r="H33" s="209">
        <f t="shared" si="25"/>
        <v>9.7852154803561839E-2</v>
      </c>
      <c r="I33" s="284">
        <f ca="1">COUNTIFS(新签明细!J:J,"新签",新签明细!D:D,E33,新签明细!X:X,"TRUE",新签明细!L:L,"&lt;&gt;*升舱*")</f>
        <v>0</v>
      </c>
      <c r="J33" s="284">
        <f ca="1">COUNTIFS(新签明细!J:J,"新签",新签明细!D:D,E33,新签明细!X:X,"False",新签明细!L:L,"&lt;&gt;*升舱*")</f>
        <v>1</v>
      </c>
      <c r="K33" s="209"/>
      <c r="L33" s="209"/>
      <c r="M33" s="210"/>
      <c r="N33" s="210"/>
      <c r="O33" s="210"/>
      <c r="P33" s="210"/>
      <c r="Q33" s="211">
        <f>IFERROR(VLOOKUP(E33,顾问个人目标!E:K,5,0),"-")</f>
        <v>7041.2348239358098</v>
      </c>
      <c r="R33" s="212">
        <f>SUMIFS(新签明细!G:G,新签明细!J:J,"新签",新签明细!D:D,E33)</f>
        <v>1199</v>
      </c>
      <c r="S33" s="210">
        <f t="shared" si="26"/>
        <v>0.17028263223435572</v>
      </c>
      <c r="T33" s="210">
        <f t="shared" ca="1" si="27"/>
        <v>0</v>
      </c>
      <c r="U33" s="182">
        <f ca="1">COUNTIFS(新签明细!J:J,"新签",新签明细!D:D,E33,新签明细!V:V,TODAY())</f>
        <v>0</v>
      </c>
      <c r="V33" s="208">
        <f ca="1">COUNTIFS(新签明细!J:J,"新签",新签明细!D:D,E33,新签明细!V:V,TODAY()-1)</f>
        <v>0</v>
      </c>
      <c r="W33" s="212">
        <f>IFERROR(VLOOKUP(E33,顾问个人目标!E:V,18,0),"-")</f>
        <v>164316.91575619599</v>
      </c>
      <c r="X33" s="208">
        <f>SUMIFS(续费明细实时!J:J,续费明细实时!K:K,E33)</f>
        <v>173578</v>
      </c>
      <c r="Y33" s="210">
        <f t="shared" si="28"/>
        <v>1.0563611129212349</v>
      </c>
      <c r="Z33" s="208"/>
      <c r="AA33" s="208"/>
      <c r="AB33" s="208"/>
      <c r="AC33" s="208"/>
      <c r="AD33" s="208"/>
      <c r="AE33" s="208"/>
      <c r="AF33" s="208"/>
      <c r="AG33" s="208"/>
      <c r="AH33" s="208"/>
      <c r="AI33" s="208"/>
      <c r="AJ33" s="208"/>
      <c r="AK33" s="208"/>
      <c r="AL33" s="208" t="s">
        <v>152</v>
      </c>
      <c r="AM33" s="213" t="s">
        <v>134</v>
      </c>
      <c r="AN33" s="188" t="s">
        <v>151</v>
      </c>
      <c r="AO33" s="101" t="b">
        <f t="shared" ca="1" si="31"/>
        <v>1</v>
      </c>
    </row>
    <row r="34" spans="1:41">
      <c r="A34" s="197">
        <f t="shared" si="29"/>
        <v>71</v>
      </c>
      <c r="B34" s="190">
        <f t="shared" si="30"/>
        <v>6.0002308479956517</v>
      </c>
      <c r="C34" s="198" t="s">
        <v>135</v>
      </c>
      <c r="D34" s="198" t="s">
        <v>180</v>
      </c>
      <c r="E34" s="198" t="s">
        <v>188</v>
      </c>
      <c r="F34" s="199">
        <f>IFERROR(VLOOKUP(E34,顾问个人目标!$E:$S,15,0),"-")</f>
        <v>2.6037317741609001</v>
      </c>
      <c r="G34" s="182">
        <f>COUNTIFS(新签明细!J:J,"新签",新签明细!D:D,E34,新签明细!L:L,"&lt;&gt;*升舱*")</f>
        <v>6</v>
      </c>
      <c r="H34" s="201">
        <f t="shared" si="25"/>
        <v>2.3043848293219868</v>
      </c>
      <c r="I34" s="284">
        <f ca="1">COUNTIFS(新签明细!J:J,"新签",新签明细!D:D,E34,新签明细!X:X,"TRUE",新签明细!L:L,"&lt;&gt;*升舱*")</f>
        <v>6</v>
      </c>
      <c r="J34" s="284">
        <f ca="1">COUNTIFS(新签明细!J:J,"新签",新签明细!D:D,E34,新签明细!X:X,"False",新签明细!L:L,"&lt;&gt;*升舱*")</f>
        <v>0</v>
      </c>
      <c r="K34" s="201"/>
      <c r="L34" s="201"/>
      <c r="M34" s="202"/>
      <c r="N34" s="202"/>
      <c r="O34" s="202"/>
      <c r="P34" s="202"/>
      <c r="Q34" s="203">
        <f>IFERROR(VLOOKUP(E34,顾问个人目标!E:K,5,0),"-")</f>
        <v>1793.97119239686</v>
      </c>
      <c r="R34" s="204">
        <f>SUMIFS(新签明细!G:G,新签明细!J:J,"新签",新签明细!D:D,E34)</f>
        <v>6736.5900060000004</v>
      </c>
      <c r="S34" s="202">
        <f t="shared" si="26"/>
        <v>3.7551271918695006</v>
      </c>
      <c r="T34" s="202">
        <f t="shared" ca="1" si="27"/>
        <v>0</v>
      </c>
      <c r="U34" s="182">
        <f ca="1">COUNTIFS(新签明细!J:J,"新签",新签明细!D:D,E34,新签明细!V:V,TODAY())</f>
        <v>0</v>
      </c>
      <c r="V34" s="200">
        <f ca="1">COUNTIFS(新签明细!J:J,"新签",新签明细!D:D,E34,新签明细!V:V,TODAY()-1)</f>
        <v>0</v>
      </c>
      <c r="W34" s="204">
        <f>IFERROR(VLOOKUP(E34,顾问个人目标!E:V,18,0),"-")</f>
        <v>55983.974614086299</v>
      </c>
      <c r="X34" s="200">
        <f>SUMIFS(续费明细实时!J:J,续费明细实时!K:K,E34)</f>
        <v>0</v>
      </c>
      <c r="Y34" s="202">
        <f t="shared" si="28"/>
        <v>0</v>
      </c>
      <c r="Z34" s="200"/>
      <c r="AA34" s="200"/>
      <c r="AB34" s="200"/>
      <c r="AC34" s="200"/>
      <c r="AD34" s="200"/>
      <c r="AE34" s="200"/>
      <c r="AF34" s="200"/>
      <c r="AG34" s="200"/>
      <c r="AH34" s="200"/>
      <c r="AI34" s="200"/>
      <c r="AJ34" s="200"/>
      <c r="AK34" s="200"/>
      <c r="AL34" s="200" t="s">
        <v>152</v>
      </c>
      <c r="AM34" s="205" t="s">
        <v>134</v>
      </c>
      <c r="AN34" s="101" t="s">
        <v>153</v>
      </c>
      <c r="AO34" s="101" t="b">
        <f t="shared" ca="1" si="31"/>
        <v>1</v>
      </c>
    </row>
    <row r="35" spans="1:41">
      <c r="A35" s="195">
        <f t="shared" si="29"/>
        <v>54</v>
      </c>
      <c r="B35" s="190">
        <f t="shared" si="30"/>
        <v>9.0000513235758817</v>
      </c>
      <c r="C35" s="206" t="s">
        <v>135</v>
      </c>
      <c r="D35" s="206" t="s">
        <v>189</v>
      </c>
      <c r="E35" s="206" t="s">
        <v>190</v>
      </c>
      <c r="F35" s="207">
        <f>IFERROR(VLOOKUP(E35,顾问个人目标!$E:$S,15,0),"-")</f>
        <v>17.565742162966298</v>
      </c>
      <c r="G35" s="182">
        <f>COUNTIFS(新签明细!J:J,"新签",新签明细!D:D,E35,新签明细!L:L,"&lt;&gt;*升舱*")</f>
        <v>9</v>
      </c>
      <c r="H35" s="209">
        <f t="shared" si="25"/>
        <v>0.51236093052615916</v>
      </c>
      <c r="I35" s="284">
        <f ca="1">COUNTIFS(新签明细!J:J,"新签",新签明细!D:D,E35,新签明细!X:X,"TRUE",新签明细!L:L,"&lt;&gt;*升舱*")</f>
        <v>8</v>
      </c>
      <c r="J35" s="284">
        <f ca="1">COUNTIFS(新签明细!J:J,"新签",新签明细!D:D,E35,新签明细!X:X,"False",新签明细!L:L,"&lt;&gt;*升舱*")</f>
        <v>1</v>
      </c>
      <c r="K35" s="209"/>
      <c r="L35" s="209"/>
      <c r="M35" s="210"/>
      <c r="N35" s="210"/>
      <c r="O35" s="210"/>
      <c r="P35" s="210"/>
      <c r="Q35" s="211">
        <f>IFERROR(VLOOKUP(E35,顾问个人目标!E:K,5,0),"-")</f>
        <v>12102.796350283799</v>
      </c>
      <c r="R35" s="212">
        <f>SUMIFS(新签明细!G:G,新签明细!J:J,"新签",新签明细!D:D,E35)</f>
        <v>6351.89</v>
      </c>
      <c r="S35" s="210">
        <f t="shared" si="26"/>
        <v>0.52482829721009516</v>
      </c>
      <c r="T35" s="210">
        <f t="shared" ca="1" si="27"/>
        <v>0</v>
      </c>
      <c r="U35" s="182">
        <f ca="1">COUNTIFS(新签明细!J:J,"新签",新签明细!D:D,E35,新签明细!V:V,TODAY())</f>
        <v>0</v>
      </c>
      <c r="V35" s="208">
        <f ca="1">COUNTIFS(新签明细!J:J,"新签",新签明细!D:D,E35,新签明细!V:V,TODAY()-1)</f>
        <v>0</v>
      </c>
      <c r="W35" s="212">
        <f>IFERROR(VLOOKUP(E35,顾问个人目标!E:V,18,0),"-")</f>
        <v>322823.67953583499</v>
      </c>
      <c r="X35" s="208">
        <f>SUMIFS(续费明细实时!J:J,续费明细实时!K:K,E35)</f>
        <v>201572</v>
      </c>
      <c r="Y35" s="210">
        <f t="shared" si="28"/>
        <v>0.62440277085567553</v>
      </c>
      <c r="Z35" s="208"/>
      <c r="AA35" s="208"/>
      <c r="AB35" s="208"/>
      <c r="AC35" s="208"/>
      <c r="AD35" s="208"/>
      <c r="AE35" s="208"/>
      <c r="AF35" s="208"/>
      <c r="AG35" s="208"/>
      <c r="AH35" s="208"/>
      <c r="AI35" s="208"/>
      <c r="AJ35" s="208"/>
      <c r="AK35" s="208"/>
      <c r="AL35" s="208" t="s">
        <v>152</v>
      </c>
      <c r="AM35" s="213" t="s">
        <v>134</v>
      </c>
      <c r="AN35" s="188" t="s">
        <v>153</v>
      </c>
      <c r="AO35" s="101" t="b">
        <f t="shared" ca="1" si="31"/>
        <v>1</v>
      </c>
    </row>
    <row r="36" spans="1:41">
      <c r="A36" s="197">
        <f t="shared" si="29"/>
        <v>95</v>
      </c>
      <c r="B36" s="190">
        <f t="shared" si="30"/>
        <v>3.0000177160863757</v>
      </c>
      <c r="C36" s="198" t="s">
        <v>135</v>
      </c>
      <c r="D36" s="198" t="s">
        <v>189</v>
      </c>
      <c r="E36" s="198" t="s">
        <v>191</v>
      </c>
      <c r="F36" s="199">
        <f>IFERROR(VLOOKUP(E36,顾问个人目标!$E:$S,15,0),"-")</f>
        <v>16.975138550828799</v>
      </c>
      <c r="G36" s="182">
        <f>COUNTIFS(新签明细!J:J,"新签",新签明细!D:D,E36,新签明细!L:L,"&lt;&gt;*升舱*")</f>
        <v>3</v>
      </c>
      <c r="H36" s="201">
        <f t="shared" si="25"/>
        <v>0.17672904353723387</v>
      </c>
      <c r="I36" s="284">
        <f ca="1">COUNTIFS(新签明细!J:J,"新签",新签明细!D:D,E36,新签明细!X:X,"TRUE",新签明细!L:L,"&lt;&gt;*升舱*")</f>
        <v>3</v>
      </c>
      <c r="J36" s="284">
        <f ca="1">COUNTIFS(新签明细!J:J,"新签",新签明细!D:D,E36,新签明细!X:X,"False",新签明细!L:L,"&lt;&gt;*升舱*")</f>
        <v>0</v>
      </c>
      <c r="K36" s="201"/>
      <c r="L36" s="201"/>
      <c r="M36" s="202"/>
      <c r="N36" s="202"/>
      <c r="O36" s="202"/>
      <c r="P36" s="202"/>
      <c r="Q36" s="203">
        <f>IFERROR(VLOOKUP(E36,顾问个人目标!E:K,5,0),"-")</f>
        <v>11695.870461521101</v>
      </c>
      <c r="R36" s="204">
        <f>SUMIFS(新签明细!G:G,新签明细!J:J,"新签",新签明细!D:D,E36)</f>
        <v>840</v>
      </c>
      <c r="S36" s="202">
        <f t="shared" si="26"/>
        <v>7.1820220885958255E-2</v>
      </c>
      <c r="T36" s="202">
        <f t="shared" ca="1" si="27"/>
        <v>0</v>
      </c>
      <c r="U36" s="182">
        <f ca="1">COUNTIFS(新签明细!J:J,"新签",新签明细!D:D,E36,新签明细!V:V,TODAY())</f>
        <v>0</v>
      </c>
      <c r="V36" s="200">
        <f ca="1">COUNTIFS(新签明细!J:J,"新签",新签明细!D:D,E36,新签明细!V:V,TODAY()-1)</f>
        <v>0</v>
      </c>
      <c r="W36" s="204">
        <f>IFERROR(VLOOKUP(E36,顾问个人目标!E:V,18,0),"-")</f>
        <v>212638.91361805401</v>
      </c>
      <c r="X36" s="200">
        <f>SUMIFS(续费明细实时!J:J,续费明细实时!K:K,E36)</f>
        <v>207712</v>
      </c>
      <c r="Y36" s="202">
        <f t="shared" si="28"/>
        <v>0.97682967085270278</v>
      </c>
      <c r="Z36" s="200"/>
      <c r="AA36" s="200"/>
      <c r="AB36" s="200"/>
      <c r="AC36" s="200"/>
      <c r="AD36" s="200"/>
      <c r="AE36" s="200"/>
      <c r="AF36" s="200"/>
      <c r="AG36" s="200"/>
      <c r="AH36" s="200"/>
      <c r="AI36" s="200"/>
      <c r="AJ36" s="200"/>
      <c r="AK36" s="200"/>
      <c r="AL36" s="200" t="s">
        <v>152</v>
      </c>
      <c r="AM36" s="205" t="s">
        <v>134</v>
      </c>
      <c r="AN36" s="101" t="s">
        <v>153</v>
      </c>
      <c r="AO36" s="101" t="b">
        <f t="shared" ca="1" si="31"/>
        <v>1</v>
      </c>
    </row>
    <row r="37" spans="1:41">
      <c r="A37" s="195">
        <f t="shared" si="29"/>
        <v>81</v>
      </c>
      <c r="B37" s="190">
        <f t="shared" si="30"/>
        <v>4.0000273280612877</v>
      </c>
      <c r="C37" s="206" t="s">
        <v>135</v>
      </c>
      <c r="D37" s="206" t="s">
        <v>189</v>
      </c>
      <c r="E37" s="206" t="s">
        <v>192</v>
      </c>
      <c r="F37" s="207">
        <f>IFERROR(VLOOKUP(E37,顾问个人目标!$E:$S,15,0),"-")</f>
        <v>14.675714200216101</v>
      </c>
      <c r="G37" s="182">
        <f>COUNTIFS(新签明细!J:J,"新签",新签明细!D:D,E37,新签明细!L:L,"&lt;&gt;*升舱*")</f>
        <v>4</v>
      </c>
      <c r="H37" s="209">
        <f t="shared" si="25"/>
        <v>0.27255913718605257</v>
      </c>
      <c r="I37" s="284">
        <f ca="1">COUNTIFS(新签明细!J:J,"新签",新签明细!D:D,E37,新签明细!X:X,"TRUE",新签明细!L:L,"&lt;&gt;*升舱*")</f>
        <v>3</v>
      </c>
      <c r="J37" s="284">
        <f ca="1">COUNTIFS(新签明细!J:J,"新签",新签明细!D:D,E37,新签明细!X:X,"False",新签明细!L:L,"&lt;&gt;*升舱*")</f>
        <v>1</v>
      </c>
      <c r="K37" s="209"/>
      <c r="L37" s="209"/>
      <c r="M37" s="210"/>
      <c r="N37" s="210"/>
      <c r="O37" s="210"/>
      <c r="P37" s="210"/>
      <c r="Q37" s="211">
        <f>IFERROR(VLOOKUP(E37,顾问个人目标!E:K,5,0),"-")</f>
        <v>10111.567083948899</v>
      </c>
      <c r="R37" s="212">
        <f>SUMIFS(新签明细!G:G,新签明细!J:J,"新签",新签明细!D:D,E37)</f>
        <v>3553.9700000000003</v>
      </c>
      <c r="S37" s="210">
        <f t="shared" si="26"/>
        <v>0.35147568823843062</v>
      </c>
      <c r="T37" s="210">
        <f t="shared" ca="1" si="27"/>
        <v>0</v>
      </c>
      <c r="U37" s="182">
        <f ca="1">COUNTIFS(新签明细!J:J,"新签",新签明细!D:D,E37,新签明细!V:V,TODAY())</f>
        <v>0</v>
      </c>
      <c r="V37" s="208">
        <f ca="1">COUNTIFS(新签明细!J:J,"新签",新签明细!D:D,E37,新签明细!V:V,TODAY()-1)</f>
        <v>0</v>
      </c>
      <c r="W37" s="212">
        <f>IFERROR(VLOOKUP(E37,顾问个人目标!E:V,18,0),"-")</f>
        <v>354209.84744926001</v>
      </c>
      <c r="X37" s="208">
        <f>SUMIFS(续费明细实时!J:J,续费明细实时!K:K,E37)</f>
        <v>415213</v>
      </c>
      <c r="Y37" s="210">
        <f t="shared" si="28"/>
        <v>1.1722231976045743</v>
      </c>
      <c r="Z37" s="208"/>
      <c r="AA37" s="208"/>
      <c r="AB37" s="208"/>
      <c r="AC37" s="208"/>
      <c r="AD37" s="208"/>
      <c r="AE37" s="208"/>
      <c r="AF37" s="208"/>
      <c r="AG37" s="208"/>
      <c r="AH37" s="208"/>
      <c r="AI37" s="208"/>
      <c r="AJ37" s="208"/>
      <c r="AK37" s="208"/>
      <c r="AL37" s="208" t="s">
        <v>152</v>
      </c>
      <c r="AM37" s="213" t="s">
        <v>134</v>
      </c>
      <c r="AN37" s="188" t="s">
        <v>153</v>
      </c>
      <c r="AO37" s="101" t="b">
        <f t="shared" ca="1" si="31"/>
        <v>1</v>
      </c>
    </row>
    <row r="38" spans="1:41">
      <c r="A38" s="197">
        <f t="shared" si="29"/>
        <v>23</v>
      </c>
      <c r="B38" s="190">
        <f t="shared" si="30"/>
        <v>15.000104068798624</v>
      </c>
      <c r="C38" s="198" t="s">
        <v>135</v>
      </c>
      <c r="D38" s="198" t="s">
        <v>189</v>
      </c>
      <c r="E38" s="198" t="s">
        <v>193</v>
      </c>
      <c r="F38" s="199">
        <f>IFERROR(VLOOKUP(E38,顾问个人目标!$E:$S,15,0),"-")</f>
        <v>14.439804081641</v>
      </c>
      <c r="G38" s="182">
        <f>COUNTIFS(新签明细!J:J,"新签",新签明细!D:D,E38,新签明细!L:L,"&lt;&gt;*升舱*")</f>
        <v>15</v>
      </c>
      <c r="H38" s="201">
        <f t="shared" si="25"/>
        <v>1.0387952575527837</v>
      </c>
      <c r="I38" s="284">
        <f ca="1">COUNTIFS(新签明细!J:J,"新签",新签明细!D:D,E38,新签明细!X:X,"TRUE",新签明细!L:L,"&lt;&gt;*升舱*")</f>
        <v>11</v>
      </c>
      <c r="J38" s="284">
        <f ca="1">COUNTIFS(新签明细!J:J,"新签",新签明细!D:D,E38,新签明细!X:X,"False",新签明细!L:L,"&lt;&gt;*升舱*")</f>
        <v>4</v>
      </c>
      <c r="K38" s="201"/>
      <c r="L38" s="201"/>
      <c r="M38" s="202"/>
      <c r="N38" s="202"/>
      <c r="O38" s="202"/>
      <c r="P38" s="202"/>
      <c r="Q38" s="203">
        <f>IFERROR(VLOOKUP(E38,顾问个人目标!E:K,5,0),"-")</f>
        <v>9949.0250122506204</v>
      </c>
      <c r="R38" s="204">
        <f>SUMIFS(新签明细!G:G,新签明细!J:J,"新签",新签明细!D:D,E38)</f>
        <v>15050.175718999999</v>
      </c>
      <c r="S38" s="202">
        <f t="shared" si="26"/>
        <v>1.5127287046186066</v>
      </c>
      <c r="T38" s="202">
        <f t="shared" ca="1" si="27"/>
        <v>0</v>
      </c>
      <c r="U38" s="182">
        <f ca="1">COUNTIFS(新签明细!J:J,"新签",新签明细!D:D,E38,新签明细!V:V,TODAY())</f>
        <v>0</v>
      </c>
      <c r="V38" s="200">
        <f ca="1">COUNTIFS(新签明细!J:J,"新签",新签明细!D:D,E38,新签明细!V:V,TODAY()-1)</f>
        <v>0</v>
      </c>
      <c r="W38" s="204">
        <f>IFERROR(VLOOKUP(E38,顾问个人目标!E:V,18,0),"-")</f>
        <v>247276.896240456</v>
      </c>
      <c r="X38" s="200">
        <f>SUMIFS(续费明细实时!J:J,续费明细实时!K:K,E38)</f>
        <v>209764</v>
      </c>
      <c r="Y38" s="202">
        <f t="shared" si="28"/>
        <v>0.84829599202030637</v>
      </c>
      <c r="Z38" s="200"/>
      <c r="AA38" s="200"/>
      <c r="AB38" s="200"/>
      <c r="AC38" s="200"/>
      <c r="AD38" s="200"/>
      <c r="AE38" s="200"/>
      <c r="AF38" s="200"/>
      <c r="AG38" s="200"/>
      <c r="AH38" s="200"/>
      <c r="AI38" s="200"/>
      <c r="AJ38" s="200"/>
      <c r="AK38" s="200"/>
      <c r="AL38" s="200" t="s">
        <v>152</v>
      </c>
      <c r="AM38" s="205" t="s">
        <v>134</v>
      </c>
      <c r="AN38" s="101" t="s">
        <v>153</v>
      </c>
      <c r="AO38" s="101" t="b">
        <f t="shared" ca="1" si="31"/>
        <v>1</v>
      </c>
    </row>
    <row r="39" spans="1:41">
      <c r="A39" s="195">
        <f t="shared" si="29"/>
        <v>93</v>
      </c>
      <c r="B39" s="190">
        <f t="shared" si="30"/>
        <v>3.0000239240762605</v>
      </c>
      <c r="C39" s="206" t="s">
        <v>135</v>
      </c>
      <c r="D39" s="206" t="s">
        <v>189</v>
      </c>
      <c r="E39" s="206" t="s">
        <v>194</v>
      </c>
      <c r="F39" s="207">
        <f>IFERROR(VLOOKUP(E39,顾问个人目标!$E:$S,15,0),"-")</f>
        <v>12.570602575733901</v>
      </c>
      <c r="G39" s="182">
        <f>COUNTIFS(新签明细!J:J,"新签",新签明细!D:D,E39,新签明细!L:L,"&lt;&gt;*升舱*")</f>
        <v>3</v>
      </c>
      <c r="H39" s="209">
        <f t="shared" si="25"/>
        <v>0.2386520440787106</v>
      </c>
      <c r="I39" s="284">
        <f ca="1">COUNTIFS(新签明细!J:J,"新签",新签明细!D:D,E39,新签明细!X:X,"TRUE",新签明细!L:L,"&lt;&gt;*升舱*")</f>
        <v>2</v>
      </c>
      <c r="J39" s="284">
        <f ca="1">COUNTIFS(新签明细!J:J,"新签",新签明细!D:D,E39,新签明细!X:X,"False",新签明细!L:L,"&lt;&gt;*升舱*")</f>
        <v>1</v>
      </c>
      <c r="K39" s="209"/>
      <c r="L39" s="209"/>
      <c r="M39" s="210"/>
      <c r="N39" s="210"/>
      <c r="O39" s="210"/>
      <c r="P39" s="210"/>
      <c r="Q39" s="211">
        <f>IFERROR(VLOOKUP(E39,顾问个人目标!E:K,5,0),"-")</f>
        <v>8661.1451746806397</v>
      </c>
      <c r="R39" s="212">
        <f>SUMIFS(新签明细!G:G,新签明细!J:J,"新签",新签明细!D:D,E39)</f>
        <v>1721.13</v>
      </c>
      <c r="S39" s="210">
        <f t="shared" si="26"/>
        <v>0.19871852570159268</v>
      </c>
      <c r="T39" s="210">
        <f t="shared" ca="1" si="27"/>
        <v>0</v>
      </c>
      <c r="U39" s="182">
        <f ca="1">COUNTIFS(新签明细!J:J,"新签",新签明细!D:D,E39,新签明细!V:V,TODAY())</f>
        <v>0</v>
      </c>
      <c r="V39" s="208">
        <f ca="1">COUNTIFS(新签明细!J:J,"新签",新签明细!D:D,E39,新签明细!V:V,TODAY()-1)</f>
        <v>0</v>
      </c>
      <c r="W39" s="212">
        <f>IFERROR(VLOOKUP(E39,顾问个人目标!E:V,18,0),"-")</f>
        <v>236921.81382742501</v>
      </c>
      <c r="X39" s="208">
        <f>SUMIFS(续费明细实时!J:J,续费明细实时!K:K,E39)</f>
        <v>171999</v>
      </c>
      <c r="Y39" s="210">
        <f t="shared" si="28"/>
        <v>0.72597367554042491</v>
      </c>
      <c r="Z39" s="208"/>
      <c r="AA39" s="208"/>
      <c r="AB39" s="208"/>
      <c r="AC39" s="208"/>
      <c r="AD39" s="208"/>
      <c r="AE39" s="208"/>
      <c r="AF39" s="208"/>
      <c r="AG39" s="208"/>
      <c r="AH39" s="208"/>
      <c r="AI39" s="208"/>
      <c r="AJ39" s="208"/>
      <c r="AK39" s="208"/>
      <c r="AL39" s="208" t="s">
        <v>152</v>
      </c>
      <c r="AM39" s="213" t="s">
        <v>134</v>
      </c>
      <c r="AN39" s="188" t="s">
        <v>153</v>
      </c>
      <c r="AO39" s="101" t="b">
        <f t="shared" ca="1" si="31"/>
        <v>1</v>
      </c>
    </row>
    <row r="40" spans="1:41">
      <c r="A40" s="197">
        <f t="shared" si="29"/>
        <v>90</v>
      </c>
      <c r="B40" s="190">
        <f t="shared" si="30"/>
        <v>3.000027782756308</v>
      </c>
      <c r="C40" s="198" t="s">
        <v>135</v>
      </c>
      <c r="D40" s="198" t="s">
        <v>189</v>
      </c>
      <c r="E40" s="198" t="s">
        <v>195</v>
      </c>
      <c r="F40" s="199">
        <f>IFERROR(VLOOKUP(E40,顾问个人目标!$E:$S,15,0),"-")</f>
        <v>10.823931338095001</v>
      </c>
      <c r="G40" s="182">
        <f>COUNTIFS(新签明细!J:J,"新签",新签明细!D:D,E40,新签明细!L:L,"&lt;&gt;*升舱*")</f>
        <v>3</v>
      </c>
      <c r="H40" s="201">
        <f t="shared" si="25"/>
        <v>0.27716362071158485</v>
      </c>
      <c r="I40" s="284">
        <f ca="1">COUNTIFS(新签明细!J:J,"新签",新签明细!D:D,E40,新签明细!X:X,"TRUE",新签明细!L:L,"&lt;&gt;*升舱*")</f>
        <v>1</v>
      </c>
      <c r="J40" s="284">
        <f ca="1">COUNTIFS(新签明细!J:J,"新签",新签明细!D:D,E40,新签明细!X:X,"False",新签明细!L:L,"&lt;&gt;*升舱*")</f>
        <v>2</v>
      </c>
      <c r="K40" s="201"/>
      <c r="L40" s="201"/>
      <c r="M40" s="202"/>
      <c r="N40" s="202"/>
      <c r="O40" s="202"/>
      <c r="P40" s="202"/>
      <c r="Q40" s="203">
        <f>IFERROR(VLOOKUP(E40,顾问个人目标!E:K,5,0),"-")</f>
        <v>7457.68869194742</v>
      </c>
      <c r="R40" s="204">
        <f>SUMIFS(新签明细!G:G,新签明细!J:J,"新签",新签明细!D:D,E40)</f>
        <v>1968.4</v>
      </c>
      <c r="S40" s="202">
        <f t="shared" si="26"/>
        <v>0.26394236623545536</v>
      </c>
      <c r="T40" s="202">
        <f t="shared" ca="1" si="27"/>
        <v>0</v>
      </c>
      <c r="U40" s="182">
        <f ca="1">COUNTIFS(新签明细!J:J,"新签",新签明细!D:D,E40,新签明细!V:V,TODAY())</f>
        <v>0</v>
      </c>
      <c r="V40" s="200">
        <f ca="1">COUNTIFS(新签明细!J:J,"新签",新签明细!D:D,E40,新签明细!V:V,TODAY()-1)</f>
        <v>0</v>
      </c>
      <c r="W40" s="204">
        <f>IFERROR(VLOOKUP(E40,顾问个人目标!E:V,18,0),"-")</f>
        <v>208974.660870119</v>
      </c>
      <c r="X40" s="200">
        <f>SUMIFS(续费明细实时!J:J,续费明细实时!K:K,E40)</f>
        <v>206400</v>
      </c>
      <c r="Y40" s="202">
        <f t="shared" si="28"/>
        <v>0.98767955473932223</v>
      </c>
      <c r="Z40" s="200"/>
      <c r="AA40" s="200"/>
      <c r="AB40" s="200"/>
      <c r="AC40" s="200"/>
      <c r="AD40" s="200"/>
      <c r="AE40" s="200"/>
      <c r="AF40" s="200"/>
      <c r="AG40" s="200"/>
      <c r="AH40" s="200"/>
      <c r="AI40" s="200"/>
      <c r="AJ40" s="200"/>
      <c r="AK40" s="200"/>
      <c r="AL40" s="200" t="s">
        <v>152</v>
      </c>
      <c r="AM40" s="205" t="s">
        <v>134</v>
      </c>
      <c r="AN40" s="101" t="s">
        <v>153</v>
      </c>
      <c r="AO40" s="101" t="b">
        <f t="shared" ca="1" si="31"/>
        <v>1</v>
      </c>
    </row>
    <row r="41" spans="1:41">
      <c r="A41" s="195">
        <f t="shared" si="29"/>
        <v>44</v>
      </c>
      <c r="B41" s="190">
        <f t="shared" si="30"/>
        <v>11.000102426103046</v>
      </c>
      <c r="C41" s="206" t="s">
        <v>135</v>
      </c>
      <c r="D41" s="206" t="s">
        <v>189</v>
      </c>
      <c r="E41" s="206" t="s">
        <v>196</v>
      </c>
      <c r="F41" s="207">
        <f>IFERROR(VLOOKUP(E41,顾问个人目标!$E:$S,15,0),"-")</f>
        <v>10.758698270494</v>
      </c>
      <c r="G41" s="182">
        <f>COUNTIFS(新签明细!J:J,"新签",新签明细!D:D,E41,新签明细!L:L,"&lt;&gt;*升舱*")</f>
        <v>11</v>
      </c>
      <c r="H41" s="209">
        <f t="shared" si="25"/>
        <v>1.0224285246634137</v>
      </c>
      <c r="I41" s="284">
        <f ca="1">COUNTIFS(新签明细!J:J,"新签",新签明细!D:D,E41,新签明细!X:X,"TRUE",新签明细!L:L,"&lt;&gt;*升舱*")</f>
        <v>9</v>
      </c>
      <c r="J41" s="284">
        <f ca="1">COUNTIFS(新签明细!J:J,"新签",新签明细!D:D,E41,新签明细!X:X,"False",新签明细!L:L,"&lt;&gt;*升舱*")</f>
        <v>2</v>
      </c>
      <c r="K41" s="209"/>
      <c r="L41" s="209"/>
      <c r="M41" s="210"/>
      <c r="N41" s="210"/>
      <c r="O41" s="210"/>
      <c r="P41" s="210"/>
      <c r="Q41" s="211">
        <f>IFERROR(VLOOKUP(E41,顾问个人目标!E:K,5,0),"-")</f>
        <v>7412.7431083703304</v>
      </c>
      <c r="R41" s="212">
        <f>SUMIFS(新签明细!G:G,新签明细!J:J,"新签",新签明细!D:D,E41)</f>
        <v>10544.669999999998</v>
      </c>
      <c r="S41" s="210">
        <f t="shared" si="26"/>
        <v>1.42250579115485</v>
      </c>
      <c r="T41" s="210">
        <f t="shared" ca="1" si="27"/>
        <v>0</v>
      </c>
      <c r="U41" s="182">
        <f ca="1">COUNTIFS(新签明细!J:J,"新签",新签明细!D:D,E41,新签明细!V:V,TODAY())</f>
        <v>0</v>
      </c>
      <c r="V41" s="208">
        <f ca="1">COUNTIFS(新签明细!J:J,"新签",新签明细!D:D,E41,新签明细!V:V,TODAY()-1)</f>
        <v>0</v>
      </c>
      <c r="W41" s="212">
        <f>IFERROR(VLOOKUP(E41,顾问个人目标!E:V,18,0),"-")</f>
        <v>83556.498415087393</v>
      </c>
      <c r="X41" s="208">
        <f>SUMIFS(续费明细实时!J:J,续费明细实时!K:K,E41)</f>
        <v>0</v>
      </c>
      <c r="Y41" s="210">
        <f t="shared" si="28"/>
        <v>0</v>
      </c>
      <c r="Z41" s="208"/>
      <c r="AA41" s="208"/>
      <c r="AB41" s="208"/>
      <c r="AC41" s="208"/>
      <c r="AD41" s="208"/>
      <c r="AE41" s="208"/>
      <c r="AF41" s="208"/>
      <c r="AG41" s="208"/>
      <c r="AH41" s="208"/>
      <c r="AI41" s="208"/>
      <c r="AJ41" s="208"/>
      <c r="AK41" s="208"/>
      <c r="AL41" s="208" t="s">
        <v>138</v>
      </c>
      <c r="AM41" s="213" t="s">
        <v>132</v>
      </c>
      <c r="AN41" s="188" t="s">
        <v>140</v>
      </c>
      <c r="AO41" s="101" t="b">
        <f t="shared" ca="1" si="31"/>
        <v>1</v>
      </c>
    </row>
    <row r="42" spans="1:41">
      <c r="A42" s="197">
        <f t="shared" si="29"/>
        <v>105</v>
      </c>
      <c r="B42" s="190">
        <f t="shared" si="30"/>
        <v>2.0000195366447411</v>
      </c>
      <c r="C42" s="198" t="s">
        <v>135</v>
      </c>
      <c r="D42" s="198" t="s">
        <v>189</v>
      </c>
      <c r="E42" s="198" t="s">
        <v>197</v>
      </c>
      <c r="F42" s="199">
        <f>IFERROR(VLOOKUP(E42,顾问个人目标!$E:$S,15,0),"-")</f>
        <v>10.267566148648701</v>
      </c>
      <c r="G42" s="182">
        <f>COUNTIFS(新签明细!J:J,"新签",新签明细!D:D,E42,新签明细!L:L,"&lt;&gt;*升舱*")</f>
        <v>2</v>
      </c>
      <c r="H42" s="201">
        <f t="shared" si="25"/>
        <v>0.19478812905074072</v>
      </c>
      <c r="I42" s="284">
        <f ca="1">COUNTIFS(新签明细!J:J,"新签",新签明细!D:D,E42,新签明细!X:X,"TRUE",新签明细!L:L,"&lt;&gt;*升舱*")</f>
        <v>0</v>
      </c>
      <c r="J42" s="284">
        <f ca="1">COUNTIFS(新签明细!J:J,"新签",新签明细!D:D,E42,新签明细!X:X,"False",新签明细!L:L,"&lt;&gt;*升舱*")</f>
        <v>2</v>
      </c>
      <c r="K42" s="201"/>
      <c r="L42" s="201"/>
      <c r="M42" s="202"/>
      <c r="N42" s="202"/>
      <c r="O42" s="202"/>
      <c r="P42" s="202"/>
      <c r="Q42" s="203">
        <f>IFERROR(VLOOKUP(E42,顾问个人目标!E:K,5,0),"-")</f>
        <v>7074.35307641898</v>
      </c>
      <c r="R42" s="204">
        <f>SUMIFS(新签明细!G:G,新签明细!J:J,"新签",新签明细!D:D,E42)</f>
        <v>1120</v>
      </c>
      <c r="S42" s="202">
        <f t="shared" si="26"/>
        <v>0.15831836323427345</v>
      </c>
      <c r="T42" s="202">
        <f t="shared" ca="1" si="27"/>
        <v>0</v>
      </c>
      <c r="U42" s="182">
        <f ca="1">COUNTIFS(新签明细!J:J,"新签",新签明细!D:D,E42,新签明细!V:V,TODAY())</f>
        <v>0</v>
      </c>
      <c r="V42" s="200">
        <f ca="1">COUNTIFS(新签明细!J:J,"新签",新签明细!D:D,E42,新签明细!V:V,TODAY()-1)</f>
        <v>0</v>
      </c>
      <c r="W42" s="204">
        <f>IFERROR(VLOOKUP(E42,顾问个人目标!E:V,18,0),"-")</f>
        <v>186490.16249336899</v>
      </c>
      <c r="X42" s="200">
        <f>SUMIFS(续费明细实时!J:J,续费明细实时!K:K,E42)</f>
        <v>180378</v>
      </c>
      <c r="Y42" s="202">
        <f t="shared" si="28"/>
        <v>0.96722528195777446</v>
      </c>
      <c r="Z42" s="200"/>
      <c r="AA42" s="200"/>
      <c r="AB42" s="200"/>
      <c r="AC42" s="200"/>
      <c r="AD42" s="200"/>
      <c r="AE42" s="200"/>
      <c r="AF42" s="200"/>
      <c r="AG42" s="200"/>
      <c r="AH42" s="200"/>
      <c r="AI42" s="200"/>
      <c r="AJ42" s="200"/>
      <c r="AK42" s="200"/>
      <c r="AL42" s="200" t="s">
        <v>152</v>
      </c>
      <c r="AM42" s="205" t="s">
        <v>134</v>
      </c>
      <c r="AN42" s="101" t="s">
        <v>153</v>
      </c>
      <c r="AO42" s="101" t="b">
        <f t="shared" ca="1" si="31"/>
        <v>1</v>
      </c>
    </row>
    <row r="43" spans="1:41">
      <c r="A43" s="195">
        <f t="shared" si="29"/>
        <v>104</v>
      </c>
      <c r="B43" s="190">
        <f t="shared" si="30"/>
        <v>2.0000199601564939</v>
      </c>
      <c r="C43" s="206" t="s">
        <v>135</v>
      </c>
      <c r="D43" s="206" t="s">
        <v>189</v>
      </c>
      <c r="E43" s="206" t="s">
        <v>198</v>
      </c>
      <c r="F43" s="207">
        <f>IFERROR(VLOOKUP(E43,顾问个人目标!$E:$S,15,0),"-")</f>
        <v>10.0496064043411</v>
      </c>
      <c r="G43" s="182">
        <f>COUNTIFS(新签明细!J:J,"新签",新签明细!D:D,E43,新签明细!L:L,"&lt;&gt;*升舱*")</f>
        <v>2</v>
      </c>
      <c r="H43" s="209">
        <f t="shared" si="25"/>
        <v>0.19901276921015193</v>
      </c>
      <c r="I43" s="284">
        <f ca="1">COUNTIFS(新签明细!J:J,"新签",新签明细!D:D,E43,新签明细!X:X,"TRUE",新签明细!L:L,"&lt;&gt;*升舱*")</f>
        <v>1</v>
      </c>
      <c r="J43" s="284">
        <f ca="1">COUNTIFS(新签明细!J:J,"新签",新签明细!D:D,E43,新签明细!X:X,"False",新签明细!L:L,"&lt;&gt;*升舱*")</f>
        <v>1</v>
      </c>
      <c r="K43" s="209"/>
      <c r="L43" s="209"/>
      <c r="M43" s="210"/>
      <c r="N43" s="210"/>
      <c r="O43" s="210"/>
      <c r="P43" s="210"/>
      <c r="Q43" s="211">
        <f>IFERROR(VLOOKUP(E43,顾问个人目标!E:K,5,0),"-")</f>
        <v>6924.1788125910198</v>
      </c>
      <c r="R43" s="212">
        <f>SUMIFS(新签明细!G:G,新签明细!J:J,"新签",新签明细!D:D,E43)</f>
        <v>1099.53</v>
      </c>
      <c r="S43" s="210">
        <f t="shared" si="26"/>
        <v>0.15879572578348206</v>
      </c>
      <c r="T43" s="210">
        <f t="shared" ca="1" si="27"/>
        <v>0</v>
      </c>
      <c r="U43" s="182">
        <f ca="1">COUNTIFS(新签明细!J:J,"新签",新签明细!D:D,E43,新签明细!V:V,TODAY())</f>
        <v>0</v>
      </c>
      <c r="V43" s="208">
        <f ca="1">COUNTIFS(新签明细!J:J,"新签",新签明细!D:D,E43,新签明细!V:V,TODAY()-1)</f>
        <v>0</v>
      </c>
      <c r="W43" s="212">
        <f>IFERROR(VLOOKUP(E43,顾问个人目标!E:V,18,0),"-")</f>
        <v>141387.378428764</v>
      </c>
      <c r="X43" s="208">
        <f>SUMIFS(续费明细实时!J:J,续费明细实时!K:K,E43)</f>
        <v>192659</v>
      </c>
      <c r="Y43" s="210">
        <f t="shared" si="28"/>
        <v>1.3626322387543841</v>
      </c>
      <c r="Z43" s="208"/>
      <c r="AA43" s="208"/>
      <c r="AB43" s="208"/>
      <c r="AC43" s="208"/>
      <c r="AD43" s="208"/>
      <c r="AE43" s="208"/>
      <c r="AF43" s="208"/>
      <c r="AG43" s="208"/>
      <c r="AH43" s="208"/>
      <c r="AI43" s="208"/>
      <c r="AJ43" s="208"/>
      <c r="AK43" s="208"/>
      <c r="AL43" s="208" t="s">
        <v>152</v>
      </c>
      <c r="AM43" s="213" t="s">
        <v>134</v>
      </c>
      <c r="AN43" s="188" t="s">
        <v>153</v>
      </c>
      <c r="AO43" s="101" t="b">
        <f t="shared" ca="1" si="31"/>
        <v>1</v>
      </c>
    </row>
    <row r="44" spans="1:41">
      <c r="A44" s="197">
        <f t="shared" si="29"/>
        <v>112</v>
      </c>
      <c r="B44" s="190">
        <f t="shared" si="30"/>
        <v>1.0000157392196882</v>
      </c>
      <c r="C44" s="198" t="s">
        <v>135</v>
      </c>
      <c r="D44" s="198" t="s">
        <v>189</v>
      </c>
      <c r="E44" s="198" t="s">
        <v>199</v>
      </c>
      <c r="F44" s="199">
        <f>IFERROR(VLOOKUP(E44,顾问个人目标!$E:$S,15,0),"-")</f>
        <v>6.3788674308979498</v>
      </c>
      <c r="G44" s="182">
        <f>COUNTIFS(新签明细!J:J,"新签",新签明细!D:D,E44,新签明细!L:L,"&lt;&gt;*升舱*")</f>
        <v>1</v>
      </c>
      <c r="H44" s="201">
        <f t="shared" si="25"/>
        <v>0.15676764109506355</v>
      </c>
      <c r="I44" s="284">
        <f ca="1">COUNTIFS(新签明细!J:J,"新签",新签明细!D:D,E44,新签明细!X:X,"TRUE",新签明细!L:L,"&lt;&gt;*升舱*")</f>
        <v>0</v>
      </c>
      <c r="J44" s="284">
        <f ca="1">COUNTIFS(新签明细!J:J,"新签",新签明细!D:D,E44,新签明细!X:X,"False",新签明细!L:L,"&lt;&gt;*升舱*")</f>
        <v>1</v>
      </c>
      <c r="K44" s="201"/>
      <c r="L44" s="201"/>
      <c r="M44" s="202"/>
      <c r="N44" s="202"/>
      <c r="O44" s="202"/>
      <c r="P44" s="202"/>
      <c r="Q44" s="203">
        <f>IFERROR(VLOOKUP(E44,顾问个人目标!E:K,5,0),"-")</f>
        <v>4395.03965988869</v>
      </c>
      <c r="R44" s="204">
        <f>SUMIFS(新签明细!G:G,新签明细!J:J,"新签",新签明细!D:D,E44)</f>
        <v>811.13</v>
      </c>
      <c r="S44" s="202">
        <f t="shared" si="26"/>
        <v>0.18455578624301719</v>
      </c>
      <c r="T44" s="202">
        <f t="shared" ca="1" si="27"/>
        <v>0</v>
      </c>
      <c r="U44" s="182">
        <f ca="1">COUNTIFS(新签明细!J:J,"新签",新签明细!D:D,E44,新签明细!V:V,TODAY())</f>
        <v>0</v>
      </c>
      <c r="V44" s="200">
        <f ca="1">COUNTIFS(新签明细!J:J,"新签",新签明细!D:D,E44,新签明细!V:V,TODAY()-1)</f>
        <v>0</v>
      </c>
      <c r="W44" s="204">
        <f>IFERROR(VLOOKUP(E44,顾问个人目标!E:V,18,0),"-")</f>
        <v>131231.82409406299</v>
      </c>
      <c r="X44" s="200">
        <f>SUMIFS(续费明细实时!J:J,续费明细实时!K:K,E44)</f>
        <v>122725</v>
      </c>
      <c r="Y44" s="202">
        <f t="shared" si="28"/>
        <v>0.935177125268292</v>
      </c>
      <c r="Z44" s="200"/>
      <c r="AA44" s="200"/>
      <c r="AB44" s="200"/>
      <c r="AC44" s="200"/>
      <c r="AD44" s="200"/>
      <c r="AE44" s="200"/>
      <c r="AF44" s="200"/>
      <c r="AG44" s="200"/>
      <c r="AH44" s="200"/>
      <c r="AI44" s="200"/>
      <c r="AJ44" s="200"/>
      <c r="AK44" s="200"/>
      <c r="AL44" s="200" t="s">
        <v>152</v>
      </c>
      <c r="AM44" s="205" t="s">
        <v>134</v>
      </c>
      <c r="AN44" s="101" t="s">
        <v>153</v>
      </c>
      <c r="AO44" s="101" t="b">
        <f t="shared" ca="1" si="31"/>
        <v>1</v>
      </c>
    </row>
    <row r="45" spans="1:41">
      <c r="A45" s="195">
        <f t="shared" si="29"/>
        <v>1</v>
      </c>
      <c r="B45" s="190">
        <f t="shared" si="30"/>
        <v>42.000133983822224</v>
      </c>
      <c r="C45" s="206" t="s">
        <v>131</v>
      </c>
      <c r="D45" s="206" t="s">
        <v>149</v>
      </c>
      <c r="E45" s="206" t="s">
        <v>200</v>
      </c>
      <c r="F45" s="207">
        <f>IFERROR(VLOOKUP(E45,顾问个人目标!$E:$S,15,0),"-")</f>
        <v>31.406541964628499</v>
      </c>
      <c r="G45" s="182">
        <f>COUNTIFS(新签明细!J:J,"新签",新签明细!D:D,E45,新签明细!L:L,"&lt;&gt;*升舱*")</f>
        <v>42</v>
      </c>
      <c r="H45" s="209">
        <f t="shared" si="25"/>
        <v>1.3373010007692774</v>
      </c>
      <c r="I45" s="284">
        <f ca="1">COUNTIFS(新签明细!J:J,"新签",新签明细!D:D,E45,新签明细!X:X,"TRUE",新签明细!L:L,"&lt;&gt;*升舱*")</f>
        <v>33</v>
      </c>
      <c r="J45" s="284">
        <f ca="1">COUNTIFS(新签明细!J:J,"新签",新签明细!D:D,E45,新签明细!X:X,"False",新签明细!L:L,"&lt;&gt;*升舱*")</f>
        <v>9</v>
      </c>
      <c r="K45" s="209"/>
      <c r="L45" s="209"/>
      <c r="M45" s="210"/>
      <c r="N45" s="210"/>
      <c r="O45" s="210"/>
      <c r="P45" s="210"/>
      <c r="Q45" s="211">
        <f>IFERROR(VLOOKUP(E45,顾问个人目标!E:K,5,0),"-")</f>
        <v>21639.107413629001</v>
      </c>
      <c r="R45" s="212">
        <f>SUMIFS(新签明细!G:G,新签明细!J:J,"新签",新签明细!D:D,E45)</f>
        <v>45165.610000000008</v>
      </c>
      <c r="S45" s="210">
        <f t="shared" si="26"/>
        <v>2.0872214891614829</v>
      </c>
      <c r="T45" s="210">
        <f t="shared" ca="1" si="27"/>
        <v>6.3681000036632254E-2</v>
      </c>
      <c r="U45" s="182">
        <f ca="1">COUNTIFS(新签明细!J:J,"新签",新签明细!D:D,E45,新签明细!V:V,TODAY())</f>
        <v>2</v>
      </c>
      <c r="V45" s="208">
        <f ca="1">COUNTIFS(新签明细!J:J,"新签",新签明细!D:D,E45,新签明细!V:V,TODAY()-1)</f>
        <v>0</v>
      </c>
      <c r="W45" s="212">
        <f>IFERROR(VLOOKUP(E45,顾问个人目标!E:V,18,0),"-")</f>
        <v>465181.38239780202</v>
      </c>
      <c r="X45" s="208">
        <f>SUMIFS(续费明细实时!J:J,续费明细实时!K:K,E45)</f>
        <v>331477</v>
      </c>
      <c r="Y45" s="210">
        <f t="shared" si="28"/>
        <v>0.71257580922818597</v>
      </c>
      <c r="Z45" s="208"/>
      <c r="AA45" s="208"/>
      <c r="AB45" s="208"/>
      <c r="AC45" s="208"/>
      <c r="AD45" s="208"/>
      <c r="AE45" s="208"/>
      <c r="AF45" s="208"/>
      <c r="AG45" s="208"/>
      <c r="AH45" s="208"/>
      <c r="AI45" s="208"/>
      <c r="AJ45" s="208"/>
      <c r="AK45" s="208"/>
      <c r="AL45" s="208" t="s">
        <v>138</v>
      </c>
      <c r="AM45" s="213" t="s">
        <v>130</v>
      </c>
      <c r="AN45" s="188" t="s">
        <v>150</v>
      </c>
      <c r="AO45" s="101" t="b">
        <f t="shared" ca="1" si="31"/>
        <v>1</v>
      </c>
    </row>
    <row r="46" spans="1:41">
      <c r="A46" s="197">
        <f t="shared" si="29"/>
        <v>39</v>
      </c>
      <c r="B46" s="190">
        <f t="shared" si="30"/>
        <v>12.000080654134726</v>
      </c>
      <c r="C46" s="198" t="s">
        <v>131</v>
      </c>
      <c r="D46" s="198" t="s">
        <v>149</v>
      </c>
      <c r="E46" s="198" t="s">
        <v>201</v>
      </c>
      <c r="F46" s="199">
        <f>IFERROR(VLOOKUP(E46,顾问个人目标!$E:$S,15,0),"-")</f>
        <v>14.914238139450299</v>
      </c>
      <c r="G46" s="182">
        <f>COUNTIFS(新签明细!J:J,"新签",新签明细!D:D,E46,新签明细!L:L,"&lt;&gt;*升舱*")</f>
        <v>12</v>
      </c>
      <c r="H46" s="201">
        <f t="shared" si="25"/>
        <v>0.80460026773062432</v>
      </c>
      <c r="I46" s="284">
        <f ca="1">COUNTIFS(新签明细!J:J,"新签",新签明细!D:D,E46,新签明细!X:X,"TRUE",新签明细!L:L,"&lt;&gt;*升舱*")</f>
        <v>6</v>
      </c>
      <c r="J46" s="284">
        <f ca="1">COUNTIFS(新签明细!J:J,"新签",新签明细!D:D,E46,新签明细!X:X,"False",新签明细!L:L,"&lt;&gt;*升舱*")</f>
        <v>6</v>
      </c>
      <c r="K46" s="201"/>
      <c r="L46" s="201"/>
      <c r="M46" s="202"/>
      <c r="N46" s="202"/>
      <c r="O46" s="202"/>
      <c r="P46" s="202"/>
      <c r="Q46" s="203">
        <f>IFERROR(VLOOKUP(E46,顾问个人目标!E:K,5,0),"-")</f>
        <v>10275.910078081301</v>
      </c>
      <c r="R46" s="204">
        <f>SUMIFS(新签明细!G:G,新签明细!J:J,"新签",新签明细!D:D,E46)</f>
        <v>15219.439999999999</v>
      </c>
      <c r="S46" s="202">
        <f t="shared" si="26"/>
        <v>1.4810795233079488</v>
      </c>
      <c r="T46" s="202">
        <f t="shared" ca="1" si="27"/>
        <v>0</v>
      </c>
      <c r="U46" s="182">
        <f ca="1">COUNTIFS(新签明细!J:J,"新签",新签明细!D:D,E46,新签明细!V:V,TODAY())</f>
        <v>0</v>
      </c>
      <c r="V46" s="200">
        <f ca="1">COUNTIFS(新签明细!J:J,"新签",新签明细!D:D,E46,新签明细!V:V,TODAY()-1)</f>
        <v>0</v>
      </c>
      <c r="W46" s="204">
        <f>IFERROR(VLOOKUP(E46,顾问个人目标!E:V,18,0),"-")</f>
        <v>441420.46148896898</v>
      </c>
      <c r="X46" s="200">
        <f>SUMIFS(续费明细实时!J:J,续费明细实时!K:K,E46)</f>
        <v>505012</v>
      </c>
      <c r="Y46" s="202">
        <f t="shared" si="28"/>
        <v>1.1440611481772467</v>
      </c>
      <c r="Z46" s="200"/>
      <c r="AA46" s="200"/>
      <c r="AB46" s="200"/>
      <c r="AC46" s="200"/>
      <c r="AD46" s="200"/>
      <c r="AE46" s="200"/>
      <c r="AF46" s="200"/>
      <c r="AG46" s="200"/>
      <c r="AH46" s="200"/>
      <c r="AI46" s="200"/>
      <c r="AJ46" s="200"/>
      <c r="AK46" s="200"/>
      <c r="AL46" s="200" t="s">
        <v>152</v>
      </c>
      <c r="AM46" s="205" t="s">
        <v>134</v>
      </c>
      <c r="AN46" s="101" t="s">
        <v>151</v>
      </c>
      <c r="AO46" s="101" t="b">
        <f t="shared" ca="1" si="31"/>
        <v>1</v>
      </c>
    </row>
    <row r="47" spans="1:41">
      <c r="A47" s="195">
        <f t="shared" si="29"/>
        <v>47</v>
      </c>
      <c r="B47" s="190">
        <f t="shared" si="30"/>
        <v>10.000068759975694</v>
      </c>
      <c r="C47" s="206" t="s">
        <v>131</v>
      </c>
      <c r="D47" s="206" t="s">
        <v>149</v>
      </c>
      <c r="E47" s="206" t="s">
        <v>202</v>
      </c>
      <c r="F47" s="207">
        <f>IFERROR(VLOOKUP(E47,顾问个人目标!$E:$S,15,0),"-")</f>
        <v>14.582736866333599</v>
      </c>
      <c r="G47" s="182">
        <f>COUNTIFS(新签明细!J:J,"新签",新签明细!D:D,E47,新签明细!L:L,"&lt;&gt;*升舱*")</f>
        <v>10</v>
      </c>
      <c r="H47" s="209">
        <f t="shared" si="25"/>
        <v>0.68574233298321907</v>
      </c>
      <c r="I47" s="284">
        <f ca="1">COUNTIFS(新签明细!J:J,"新签",新签明细!D:D,E47,新签明细!X:X,"TRUE",新签明细!L:L,"&lt;&gt;*升舱*")</f>
        <v>9</v>
      </c>
      <c r="J47" s="284">
        <f ca="1">COUNTIFS(新签明细!J:J,"新签",新签明细!D:D,E47,新签明细!X:X,"False",新签明细!L:L,"&lt;&gt;*升舱*")</f>
        <v>1</v>
      </c>
      <c r="K47" s="209"/>
      <c r="L47" s="209"/>
      <c r="M47" s="210"/>
      <c r="N47" s="210"/>
      <c r="O47" s="210"/>
      <c r="P47" s="210"/>
      <c r="Q47" s="211">
        <f>IFERROR(VLOOKUP(E47,顾问个人目标!E:K,5,0),"-")</f>
        <v>10047.505700903799</v>
      </c>
      <c r="R47" s="212">
        <f>SUMIFS(新签明细!G:G,新签明细!J:J,"新签",新签明细!D:D,E47)</f>
        <v>13940.150000000001</v>
      </c>
      <c r="S47" s="210">
        <f t="shared" si="26"/>
        <v>1.3874239453027679</v>
      </c>
      <c r="T47" s="210">
        <f t="shared" ca="1" si="27"/>
        <v>0</v>
      </c>
      <c r="U47" s="182">
        <f ca="1">COUNTIFS(新签明细!J:J,"新签",新签明细!D:D,E47,新签明细!V:V,TODAY())</f>
        <v>0</v>
      </c>
      <c r="V47" s="208">
        <f ca="1">COUNTIFS(新签明细!J:J,"新签",新签明细!D:D,E47,新签明细!V:V,TODAY()-1)</f>
        <v>1</v>
      </c>
      <c r="W47" s="212">
        <f>IFERROR(VLOOKUP(E47,顾问个人目标!E:V,18,0),"-")</f>
        <v>362545.62171627203</v>
      </c>
      <c r="X47" s="208">
        <f>SUMIFS(续费明细实时!J:J,续费明细实时!K:K,E47)</f>
        <v>522431</v>
      </c>
      <c r="Y47" s="210">
        <f t="shared" si="28"/>
        <v>1.4410076103714589</v>
      </c>
      <c r="Z47" s="208"/>
      <c r="AA47" s="208"/>
      <c r="AB47" s="208"/>
      <c r="AC47" s="208"/>
      <c r="AD47" s="208"/>
      <c r="AE47" s="208"/>
      <c r="AF47" s="208"/>
      <c r="AG47" s="208"/>
      <c r="AH47" s="208"/>
      <c r="AI47" s="208"/>
      <c r="AJ47" s="208"/>
      <c r="AK47" s="208"/>
      <c r="AL47" s="208" t="s">
        <v>152</v>
      </c>
      <c r="AM47" s="213" t="s">
        <v>134</v>
      </c>
      <c r="AN47" s="188" t="s">
        <v>151</v>
      </c>
      <c r="AO47" s="101" t="b">
        <f t="shared" ca="1" si="31"/>
        <v>1</v>
      </c>
    </row>
    <row r="48" spans="1:41">
      <c r="A48" s="197">
        <f t="shared" si="29"/>
        <v>22</v>
      </c>
      <c r="B48" s="190">
        <f t="shared" si="30"/>
        <v>15.000106415223751</v>
      </c>
      <c r="C48" s="198" t="s">
        <v>131</v>
      </c>
      <c r="D48" s="198" t="s">
        <v>149</v>
      </c>
      <c r="E48" s="198" t="s">
        <v>203</v>
      </c>
      <c r="F48" s="199">
        <f>IFERROR(VLOOKUP(E48,顾问个人目标!$E:$S,15,0),"-")</f>
        <v>14.1241792073409</v>
      </c>
      <c r="G48" s="182">
        <f>COUNTIFS(新签明细!J:J,"新签",新签明细!D:D,E48,新签明细!L:L,"&lt;&gt;*升舱*")</f>
        <v>15</v>
      </c>
      <c r="H48" s="201">
        <f t="shared" si="25"/>
        <v>1.0620086151416077</v>
      </c>
      <c r="I48" s="284">
        <f ca="1">COUNTIFS(新签明细!J:J,"新签",新签明细!D:D,E48,新签明细!X:X,"TRUE",新签明细!L:L,"&lt;&gt;*升舱*")</f>
        <v>12</v>
      </c>
      <c r="J48" s="284">
        <f ca="1">COUNTIFS(新签明细!J:J,"新签",新签明细!D:D,E48,新签明细!X:X,"False",新签明细!L:L,"&lt;&gt;*升舱*")</f>
        <v>3</v>
      </c>
      <c r="K48" s="201"/>
      <c r="L48" s="201"/>
      <c r="M48" s="202"/>
      <c r="N48" s="202"/>
      <c r="O48" s="202"/>
      <c r="P48" s="202"/>
      <c r="Q48" s="203">
        <f>IFERROR(VLOOKUP(E48,顾问个人目标!E:K,5,0),"-")</f>
        <v>9731.5594738578493</v>
      </c>
      <c r="R48" s="204">
        <f>SUMIFS(新签明细!G:G,新签明细!J:J,"新签",新签明细!D:D,E48)</f>
        <v>16189.640000000001</v>
      </c>
      <c r="S48" s="202">
        <f t="shared" si="26"/>
        <v>1.6636223663320013</v>
      </c>
      <c r="T48" s="202">
        <f t="shared" ca="1" si="27"/>
        <v>0</v>
      </c>
      <c r="U48" s="182">
        <f ca="1">COUNTIFS(新签明细!J:J,"新签",新签明细!D:D,E48,新签明细!V:V,TODAY())</f>
        <v>0</v>
      </c>
      <c r="V48" s="200">
        <f ca="1">COUNTIFS(新签明细!J:J,"新签",新签明细!D:D,E48,新签明细!V:V,TODAY()-1)</f>
        <v>0</v>
      </c>
      <c r="W48" s="204">
        <f>IFERROR(VLOOKUP(E48,顾问个人目标!E:V,18,0),"-")</f>
        <v>423712.70183962502</v>
      </c>
      <c r="X48" s="200">
        <f>SUMIFS(续费明细实时!J:J,续费明细实时!K:K,E48)</f>
        <v>364501</v>
      </c>
      <c r="Y48" s="202">
        <f t="shared" si="28"/>
        <v>0.86025507004499335</v>
      </c>
      <c r="Z48" s="200"/>
      <c r="AA48" s="200"/>
      <c r="AB48" s="200"/>
      <c r="AC48" s="200"/>
      <c r="AD48" s="200"/>
      <c r="AE48" s="200"/>
      <c r="AF48" s="200"/>
      <c r="AG48" s="200"/>
      <c r="AH48" s="200"/>
      <c r="AI48" s="200"/>
      <c r="AJ48" s="200"/>
      <c r="AK48" s="200"/>
      <c r="AL48" s="200" t="s">
        <v>138</v>
      </c>
      <c r="AM48" s="205" t="s">
        <v>130</v>
      </c>
      <c r="AN48" s="101" t="s">
        <v>150</v>
      </c>
      <c r="AO48" s="101" t="b">
        <f t="shared" ca="1" si="31"/>
        <v>1</v>
      </c>
    </row>
    <row r="49" spans="1:41">
      <c r="A49" s="195">
        <f t="shared" si="29"/>
        <v>73</v>
      </c>
      <c r="B49" s="190">
        <f t="shared" si="30"/>
        <v>6.0000448257184411</v>
      </c>
      <c r="C49" s="206" t="s">
        <v>131</v>
      </c>
      <c r="D49" s="206" t="s">
        <v>149</v>
      </c>
      <c r="E49" s="206" t="s">
        <v>204</v>
      </c>
      <c r="F49" s="207">
        <f>IFERROR(VLOOKUP(E49,顾问个人目标!$E:$S,15,0),"-")</f>
        <v>13.4231391408709</v>
      </c>
      <c r="G49" s="182">
        <f>COUNTIFS(新签明细!J:J,"新签",新签明细!D:D,E49,新签明细!L:L,"&lt;&gt;*升舱*")</f>
        <v>6</v>
      </c>
      <c r="H49" s="209">
        <f t="shared" si="25"/>
        <v>0.44698933215488645</v>
      </c>
      <c r="I49" s="284">
        <f ca="1">COUNTIFS(新签明细!J:J,"新签",新签明细!D:D,E49,新签明细!X:X,"TRUE",新签明细!L:L,"&lt;&gt;*升舱*")</f>
        <v>4</v>
      </c>
      <c r="J49" s="284">
        <f ca="1">COUNTIFS(新签明细!J:J,"新签",新签明细!D:D,E49,新签明细!X:X,"False",新签明细!L:L,"&lt;&gt;*升舱*")</f>
        <v>2</v>
      </c>
      <c r="K49" s="209"/>
      <c r="L49" s="209"/>
      <c r="M49" s="210"/>
      <c r="N49" s="210"/>
      <c r="O49" s="210"/>
      <c r="P49" s="210"/>
      <c r="Q49" s="211">
        <f>IFERROR(VLOOKUP(E49,顾问个人目标!E:K,5,0),"-")</f>
        <v>9248.5428680600799</v>
      </c>
      <c r="R49" s="212">
        <f>SUMIFS(新签明细!G:G,新签明细!J:J,"新签",新签明细!D:D,E49)</f>
        <v>7194</v>
      </c>
      <c r="S49" s="210">
        <f t="shared" si="26"/>
        <v>0.77785226306778976</v>
      </c>
      <c r="T49" s="210">
        <f t="shared" ca="1" si="27"/>
        <v>0</v>
      </c>
      <c r="U49" s="182">
        <f ca="1">COUNTIFS(新签明细!J:J,"新签",新签明细!D:D,E49,新签明细!V:V,TODAY())</f>
        <v>0</v>
      </c>
      <c r="V49" s="208">
        <f ca="1">COUNTIFS(新签明细!J:J,"新签",新签明细!D:D,E49,新签明细!V:V,TODAY()-1)</f>
        <v>0</v>
      </c>
      <c r="W49" s="212">
        <f>IFERROR(VLOOKUP(E49,顾问个人目标!E:V,18,0),"-")</f>
        <v>363384.49675899599</v>
      </c>
      <c r="X49" s="208">
        <f>SUMIFS(续费明细实时!J:J,续费明细实时!K:K,E49)</f>
        <v>333653</v>
      </c>
      <c r="Y49" s="210">
        <f t="shared" si="28"/>
        <v>0.91818171379305014</v>
      </c>
      <c r="Z49" s="208"/>
      <c r="AA49" s="208"/>
      <c r="AB49" s="208"/>
      <c r="AC49" s="208"/>
      <c r="AD49" s="208"/>
      <c r="AE49" s="208"/>
      <c r="AF49" s="208"/>
      <c r="AG49" s="208"/>
      <c r="AH49" s="208"/>
      <c r="AI49" s="208"/>
      <c r="AJ49" s="208"/>
      <c r="AK49" s="208"/>
      <c r="AL49" s="208" t="s">
        <v>138</v>
      </c>
      <c r="AM49" s="213" t="s">
        <v>130</v>
      </c>
      <c r="AN49" s="188" t="s">
        <v>150</v>
      </c>
      <c r="AO49" s="101" t="b">
        <f t="shared" ca="1" si="31"/>
        <v>1</v>
      </c>
    </row>
    <row r="50" spans="1:41">
      <c r="A50" s="197">
        <f t="shared" si="29"/>
        <v>56</v>
      </c>
      <c r="B50" s="190">
        <f t="shared" si="30"/>
        <v>8.0000608465122269</v>
      </c>
      <c r="C50" s="198" t="s">
        <v>131</v>
      </c>
      <c r="D50" s="198" t="s">
        <v>149</v>
      </c>
      <c r="E50" s="198" t="s">
        <v>205</v>
      </c>
      <c r="F50" s="199">
        <f>IFERROR(VLOOKUP(E50,顾问个人目标!$E:$S,15,0),"-")</f>
        <v>13.178397770956799</v>
      </c>
      <c r="G50" s="182">
        <f>COUNTIFS(新签明细!J:J,"新签",新签明细!D:D,E50,新签明细!L:L,"&lt;&gt;*升舱*")</f>
        <v>8</v>
      </c>
      <c r="H50" s="201">
        <f t="shared" si="25"/>
        <v>0.60705406977704024</v>
      </c>
      <c r="I50" s="284">
        <f ca="1">COUNTIFS(新签明细!J:J,"新签",新签明细!D:D,E50,新签明细!X:X,"TRUE",新签明细!L:L,"&lt;&gt;*升舱*")</f>
        <v>5</v>
      </c>
      <c r="J50" s="284">
        <f ca="1">COUNTIFS(新签明细!J:J,"新签",新签明细!D:D,E50,新签明细!X:X,"False",新签明细!L:L,"&lt;&gt;*升舱*")</f>
        <v>3</v>
      </c>
      <c r="K50" s="201"/>
      <c r="L50" s="201"/>
      <c r="M50" s="202"/>
      <c r="N50" s="202"/>
      <c r="O50" s="202"/>
      <c r="P50" s="202"/>
      <c r="Q50" s="203">
        <f>IFERROR(VLOOKUP(E50,顾问个人目标!E:K,5,0),"-")</f>
        <v>9079.9160641892195</v>
      </c>
      <c r="R50" s="204">
        <f>SUMIFS(新签明细!G:G,新签明细!J:J,"新签",新签明细!D:D,E50)</f>
        <v>8272.2799999999988</v>
      </c>
      <c r="S50" s="202">
        <f t="shared" si="26"/>
        <v>0.91105247466168759</v>
      </c>
      <c r="T50" s="202">
        <f t="shared" ca="1" si="27"/>
        <v>0</v>
      </c>
      <c r="U50" s="182">
        <f ca="1">COUNTIFS(新签明细!J:J,"新签",新签明细!D:D,E50,新签明细!V:V,TODAY())</f>
        <v>0</v>
      </c>
      <c r="V50" s="200">
        <f ca="1">COUNTIFS(新签明细!J:J,"新签",新签明细!D:D,E50,新签明细!V:V,TODAY()-1)</f>
        <v>1</v>
      </c>
      <c r="W50" s="204">
        <f>IFERROR(VLOOKUP(E50,顾问个人目标!E:V,18,0),"-")</f>
        <v>258829.37803300199</v>
      </c>
      <c r="X50" s="200">
        <f>SUMIFS(续费明细实时!J:J,续费明细实时!K:K,E50)</f>
        <v>307816</v>
      </c>
      <c r="Y50" s="202">
        <f t="shared" si="28"/>
        <v>1.189262217215358</v>
      </c>
      <c r="Z50" s="200"/>
      <c r="AA50" s="200"/>
      <c r="AB50" s="200"/>
      <c r="AC50" s="200"/>
      <c r="AD50" s="200"/>
      <c r="AE50" s="200"/>
      <c r="AF50" s="200"/>
      <c r="AG50" s="200"/>
      <c r="AH50" s="200"/>
      <c r="AI50" s="200"/>
      <c r="AJ50" s="200"/>
      <c r="AK50" s="200"/>
      <c r="AL50" s="200" t="s">
        <v>152</v>
      </c>
      <c r="AM50" s="205" t="s">
        <v>134</v>
      </c>
      <c r="AN50" s="101" t="s">
        <v>151</v>
      </c>
      <c r="AO50" s="101" t="b">
        <f t="shared" ca="1" si="31"/>
        <v>1</v>
      </c>
    </row>
    <row r="51" spans="1:41">
      <c r="A51" s="195">
        <f t="shared" si="29"/>
        <v>65</v>
      </c>
      <c r="B51" s="190">
        <f t="shared" si="30"/>
        <v>7.0000557003842827</v>
      </c>
      <c r="C51" s="206" t="s">
        <v>131</v>
      </c>
      <c r="D51" s="206" t="s">
        <v>149</v>
      </c>
      <c r="E51" s="206" t="s">
        <v>206</v>
      </c>
      <c r="F51" s="207">
        <f>IFERROR(VLOOKUP(E51,顾问个人目标!$E:$S,15,0),"-")</f>
        <v>12.601138328734001</v>
      </c>
      <c r="G51" s="182">
        <f>COUNTIFS(新签明细!J:J,"新签",新签明细!D:D,E51,新签明细!L:L,"&lt;&gt;*升舱*")</f>
        <v>7</v>
      </c>
      <c r="H51" s="209">
        <f t="shared" si="25"/>
        <v>0.55550536922827898</v>
      </c>
      <c r="I51" s="284">
        <f ca="1">COUNTIFS(新签明细!J:J,"新签",新签明细!D:D,E51,新签明细!X:X,"TRUE",新签明细!L:L,"&lt;&gt;*升舱*")</f>
        <v>5</v>
      </c>
      <c r="J51" s="284">
        <f ca="1">COUNTIFS(新签明细!J:J,"新签",新签明细!D:D,E51,新签明细!X:X,"False",新签明细!L:L,"&lt;&gt;*升舱*")</f>
        <v>2</v>
      </c>
      <c r="K51" s="209"/>
      <c r="L51" s="209"/>
      <c r="M51" s="210"/>
      <c r="N51" s="210"/>
      <c r="O51" s="210"/>
      <c r="P51" s="210"/>
      <c r="Q51" s="211">
        <f>IFERROR(VLOOKUP(E51,顾问个人目标!E:K,5,0),"-")</f>
        <v>8682.1843084977299</v>
      </c>
      <c r="R51" s="212">
        <f>SUMIFS(新签明细!G:G,新签明细!J:J,"新签",新签明细!D:D,E51)</f>
        <v>8582.11</v>
      </c>
      <c r="S51" s="210">
        <f t="shared" si="26"/>
        <v>0.98847360238600546</v>
      </c>
      <c r="T51" s="210">
        <f t="shared" ca="1" si="27"/>
        <v>0</v>
      </c>
      <c r="U51" s="182">
        <f ca="1">COUNTIFS(新签明细!J:J,"新签",新签明细!D:D,E51,新签明细!V:V,TODAY())</f>
        <v>0</v>
      </c>
      <c r="V51" s="208">
        <f ca="1">COUNTIFS(新签明细!J:J,"新签",新签明细!D:D,E51,新签明细!V:V,TODAY()-1)</f>
        <v>0</v>
      </c>
      <c r="W51" s="212">
        <f>IFERROR(VLOOKUP(E51,顾问个人目标!E:V,18,0),"-")</f>
        <v>349973.75794400601</v>
      </c>
      <c r="X51" s="208">
        <f>SUMIFS(续费明细实时!J:J,续费明细实时!K:K,E51)</f>
        <v>368783</v>
      </c>
      <c r="Y51" s="210">
        <f t="shared" si="28"/>
        <v>1.0537447212227935</v>
      </c>
      <c r="Z51" s="208"/>
      <c r="AA51" s="208"/>
      <c r="AB51" s="208"/>
      <c r="AC51" s="208"/>
      <c r="AD51" s="208"/>
      <c r="AE51" s="208"/>
      <c r="AF51" s="208"/>
      <c r="AG51" s="208"/>
      <c r="AH51" s="208"/>
      <c r="AI51" s="208"/>
      <c r="AJ51" s="208"/>
      <c r="AK51" s="208"/>
      <c r="AL51" s="208" t="s">
        <v>138</v>
      </c>
      <c r="AM51" s="213" t="s">
        <v>130</v>
      </c>
      <c r="AN51" s="188" t="s">
        <v>150</v>
      </c>
      <c r="AO51" s="101" t="b">
        <f t="shared" ca="1" si="31"/>
        <v>1</v>
      </c>
    </row>
    <row r="52" spans="1:41">
      <c r="A52" s="197">
        <f t="shared" si="29"/>
        <v>79</v>
      </c>
      <c r="B52" s="190">
        <f t="shared" si="30"/>
        <v>4.0000323986021034</v>
      </c>
      <c r="C52" s="198" t="s">
        <v>131</v>
      </c>
      <c r="D52" s="198" t="s">
        <v>149</v>
      </c>
      <c r="E52" s="198" t="s">
        <v>207</v>
      </c>
      <c r="F52" s="199">
        <f>IFERROR(VLOOKUP(E52,顾问个人目标!$E:$S,15,0),"-")</f>
        <v>12.381888850521699</v>
      </c>
      <c r="G52" s="182">
        <f>COUNTIFS(新签明细!J:J,"新签",新签明细!D:D,E52,新签明细!L:L,"&lt;&gt;*升舱*")</f>
        <v>4</v>
      </c>
      <c r="H52" s="201">
        <f t="shared" si="25"/>
        <v>0.32305248805649422</v>
      </c>
      <c r="I52" s="284">
        <f ca="1">COUNTIFS(新签明细!J:J,"新签",新签明细!D:D,E52,新签明细!X:X,"TRUE",新签明细!L:L,"&lt;&gt;*升舱*")</f>
        <v>3</v>
      </c>
      <c r="J52" s="284">
        <f ca="1">COUNTIFS(新签明细!J:J,"新签",新签明细!D:D,E52,新签明细!X:X,"False",新签明细!L:L,"&lt;&gt;*升舱*")</f>
        <v>1</v>
      </c>
      <c r="K52" s="201"/>
      <c r="L52" s="201"/>
      <c r="M52" s="202"/>
      <c r="N52" s="202"/>
      <c r="O52" s="202"/>
      <c r="P52" s="202"/>
      <c r="Q52" s="203">
        <f>IFERROR(VLOOKUP(E52,顾问个人目标!E:K,5,0),"-")</f>
        <v>8531.1214180094703</v>
      </c>
      <c r="R52" s="204">
        <f>SUMIFS(新签明细!G:G,新签明细!J:J,"新签",新签明细!D:D,E52)</f>
        <v>3527.9</v>
      </c>
      <c r="S52" s="202">
        <f t="shared" si="26"/>
        <v>0.41353297264677191</v>
      </c>
      <c r="T52" s="202">
        <f t="shared" ca="1" si="27"/>
        <v>0</v>
      </c>
      <c r="U52" s="182">
        <f ca="1">COUNTIFS(新签明细!J:J,"新签",新签明细!D:D,E52,新签明细!V:V,TODAY())</f>
        <v>0</v>
      </c>
      <c r="V52" s="200">
        <f ca="1">COUNTIFS(新签明细!J:J,"新签",新签明细!D:D,E52,新签明细!V:V,TODAY()-1)</f>
        <v>0</v>
      </c>
      <c r="W52" s="204">
        <f>IFERROR(VLOOKUP(E52,顾问个人目标!E:V,18,0),"-")</f>
        <v>257830.25616551301</v>
      </c>
      <c r="X52" s="200">
        <f>SUMIFS(续费明细实时!J:J,续费明细实时!K:K,E52)</f>
        <v>475359</v>
      </c>
      <c r="Y52" s="202">
        <f t="shared" si="28"/>
        <v>1.8436897479357324</v>
      </c>
      <c r="Z52" s="200"/>
      <c r="AA52" s="200"/>
      <c r="AB52" s="200"/>
      <c r="AC52" s="200"/>
      <c r="AD52" s="200"/>
      <c r="AE52" s="200"/>
      <c r="AF52" s="200"/>
      <c r="AG52" s="200"/>
      <c r="AH52" s="200"/>
      <c r="AI52" s="200"/>
      <c r="AJ52" s="200"/>
      <c r="AK52" s="200"/>
      <c r="AL52" s="200" t="s">
        <v>138</v>
      </c>
      <c r="AM52" s="205" t="s">
        <v>130</v>
      </c>
      <c r="AN52" s="101" t="s">
        <v>150</v>
      </c>
      <c r="AO52" s="101" t="b">
        <f t="shared" ca="1" si="31"/>
        <v>1</v>
      </c>
    </row>
    <row r="53" spans="1:41">
      <c r="A53" s="195">
        <f t="shared" si="29"/>
        <v>92</v>
      </c>
      <c r="B53" s="190">
        <f t="shared" si="30"/>
        <v>3.0000244474927484</v>
      </c>
      <c r="C53" s="206" t="s">
        <v>131</v>
      </c>
      <c r="D53" s="206" t="s">
        <v>149</v>
      </c>
      <c r="E53" s="206" t="s">
        <v>208</v>
      </c>
      <c r="F53" s="207">
        <f>IFERROR(VLOOKUP(E53,顾问个人目标!$E:$S,15,0),"-")</f>
        <v>12.317486476888201</v>
      </c>
      <c r="G53" s="182">
        <f>COUNTIFS(新签明细!J:J,"新签",新签明细!D:D,E53,新签明细!L:L,"&lt;&gt;*升舱*")</f>
        <v>3</v>
      </c>
      <c r="H53" s="209">
        <f t="shared" si="25"/>
        <v>0.2435561837741021</v>
      </c>
      <c r="I53" s="284">
        <f ca="1">COUNTIFS(新签明细!J:J,"新签",新签明细!D:D,E53,新签明细!X:X,"TRUE",新签明细!L:L,"&lt;&gt;*升舱*")</f>
        <v>1</v>
      </c>
      <c r="J53" s="284">
        <f ca="1">COUNTIFS(新签明细!J:J,"新签",新签明细!D:D,E53,新签明细!X:X,"False",新签明细!L:L,"&lt;&gt;*升舱*")</f>
        <v>2</v>
      </c>
      <c r="K53" s="209"/>
      <c r="L53" s="209"/>
      <c r="M53" s="210"/>
      <c r="N53" s="210"/>
      <c r="O53" s="210"/>
      <c r="P53" s="210"/>
      <c r="Q53" s="211">
        <f>IFERROR(VLOOKUP(E53,顾问个人目标!E:K,5,0),"-")</f>
        <v>8486.7481825759405</v>
      </c>
      <c r="R53" s="212">
        <f>SUMIFS(新签明细!G:G,新签明细!J:J,"新签",新签明细!D:D,E53)</f>
        <v>3299.17</v>
      </c>
      <c r="S53" s="210">
        <f t="shared" si="26"/>
        <v>0.38874371302467697</v>
      </c>
      <c r="T53" s="210">
        <f t="shared" ca="1" si="27"/>
        <v>0</v>
      </c>
      <c r="U53" s="182">
        <f ca="1">COUNTIFS(新签明细!J:J,"新签",新签明细!D:D,E53,新签明细!V:V,TODAY())</f>
        <v>0</v>
      </c>
      <c r="V53" s="208">
        <f ca="1">COUNTIFS(新签明细!J:J,"新签",新签明细!D:D,E53,新签明细!V:V,TODAY()-1)</f>
        <v>0</v>
      </c>
      <c r="W53" s="212">
        <f>IFERROR(VLOOKUP(E53,顾问个人目标!E:V,18,0),"-")</f>
        <v>352145.92914055398</v>
      </c>
      <c r="X53" s="208">
        <f>SUMIFS(续费明细实时!J:J,续费明细实时!K:K,E53)</f>
        <v>419164</v>
      </c>
      <c r="Y53" s="210">
        <f t="shared" si="28"/>
        <v>1.1903133482843606</v>
      </c>
      <c r="Z53" s="208"/>
      <c r="AA53" s="208"/>
      <c r="AB53" s="208"/>
      <c r="AC53" s="208"/>
      <c r="AD53" s="208"/>
      <c r="AE53" s="208"/>
      <c r="AF53" s="208"/>
      <c r="AG53" s="208"/>
      <c r="AH53" s="208"/>
      <c r="AI53" s="208"/>
      <c r="AJ53" s="208"/>
      <c r="AK53" s="208"/>
      <c r="AL53" s="208" t="s">
        <v>138</v>
      </c>
      <c r="AM53" s="213" t="s">
        <v>130</v>
      </c>
      <c r="AN53" s="188" t="s">
        <v>150</v>
      </c>
      <c r="AO53" s="101" t="b">
        <f t="shared" ca="1" si="31"/>
        <v>1</v>
      </c>
    </row>
    <row r="54" spans="1:41">
      <c r="A54" s="197">
        <f t="shared" si="29"/>
        <v>51</v>
      </c>
      <c r="B54" s="190">
        <f t="shared" si="30"/>
        <v>9.0000785863159312</v>
      </c>
      <c r="C54" s="198" t="s">
        <v>131</v>
      </c>
      <c r="D54" s="198" t="s">
        <v>149</v>
      </c>
      <c r="E54" s="198" t="s">
        <v>209</v>
      </c>
      <c r="F54" s="199">
        <f>IFERROR(VLOOKUP(E54,顾问个人目标!$E:$S,15,0),"-")</f>
        <v>11.474919252498101</v>
      </c>
      <c r="G54" s="182">
        <f>COUNTIFS(新签明细!J:J,"新签",新签明细!D:D,E54,新签明细!L:L,"&lt;&gt;*升舱*")</f>
        <v>9</v>
      </c>
      <c r="H54" s="201">
        <f t="shared" si="25"/>
        <v>0.78431924460302338</v>
      </c>
      <c r="I54" s="284">
        <f ca="1">COUNTIFS(新签明细!J:J,"新签",新签明细!D:D,E54,新签明细!X:X,"TRUE",新签明细!L:L,"&lt;&gt;*升舱*")</f>
        <v>8</v>
      </c>
      <c r="J54" s="284">
        <f ca="1">COUNTIFS(新签明细!J:J,"新签",新签明细!D:D,E54,新签明细!X:X,"False",新签明细!L:L,"&lt;&gt;*升舱*")</f>
        <v>1</v>
      </c>
      <c r="K54" s="201"/>
      <c r="L54" s="201"/>
      <c r="M54" s="202"/>
      <c r="N54" s="202"/>
      <c r="O54" s="202"/>
      <c r="P54" s="202"/>
      <c r="Q54" s="203">
        <f>IFERROR(VLOOKUP(E54,顾问个人目标!E:K,5,0),"-")</f>
        <v>7906.2193649711699</v>
      </c>
      <c r="R54" s="204">
        <f>SUMIFS(新签明细!G:G,新签明细!J:J,"新签",新签明细!D:D,E54)</f>
        <v>7937.17</v>
      </c>
      <c r="S54" s="202">
        <f t="shared" si="26"/>
        <v>1.0039147199944842</v>
      </c>
      <c r="T54" s="202">
        <f t="shared" ca="1" si="27"/>
        <v>0</v>
      </c>
      <c r="U54" s="182">
        <f ca="1">COUNTIFS(新签明细!J:J,"新签",新签明细!D:D,E54,新签明细!V:V,TODAY())</f>
        <v>0</v>
      </c>
      <c r="V54" s="200">
        <f ca="1">COUNTIFS(新签明细!J:J,"新签",新签明细!D:D,E54,新签明细!V:V,TODAY()-1)</f>
        <v>0</v>
      </c>
      <c r="W54" s="204">
        <f>IFERROR(VLOOKUP(E54,顾问个人目标!E:V,18,0),"-")</f>
        <v>322061.57804772799</v>
      </c>
      <c r="X54" s="200">
        <f>SUMIFS(续费明细实时!J:J,续费明细实时!K:K,E54)</f>
        <v>342009</v>
      </c>
      <c r="Y54" s="202">
        <f t="shared" si="28"/>
        <v>1.0619366708478213</v>
      </c>
      <c r="Z54" s="200"/>
      <c r="AA54" s="200"/>
      <c r="AB54" s="200"/>
      <c r="AC54" s="200"/>
      <c r="AD54" s="200"/>
      <c r="AE54" s="200"/>
      <c r="AF54" s="200"/>
      <c r="AG54" s="200"/>
      <c r="AH54" s="200"/>
      <c r="AI54" s="200"/>
      <c r="AJ54" s="200"/>
      <c r="AK54" s="200"/>
      <c r="AL54" s="200" t="s">
        <v>138</v>
      </c>
      <c r="AM54" s="205" t="s">
        <v>130</v>
      </c>
      <c r="AN54" s="101" t="s">
        <v>150</v>
      </c>
      <c r="AO54" s="101" t="b">
        <f t="shared" ca="1" si="31"/>
        <v>1</v>
      </c>
    </row>
    <row r="55" spans="1:41">
      <c r="A55" s="195">
        <f t="shared" si="29"/>
        <v>72</v>
      </c>
      <c r="B55" s="190">
        <f t="shared" si="30"/>
        <v>6.0000536468069612</v>
      </c>
      <c r="C55" s="206" t="s">
        <v>131</v>
      </c>
      <c r="D55" s="206" t="s">
        <v>149</v>
      </c>
      <c r="E55" s="206" t="s">
        <v>210</v>
      </c>
      <c r="F55" s="207">
        <f>IFERROR(VLOOKUP(E55,顾问个人目标!$E:$S,15,0),"-")</f>
        <v>11.214312729708499</v>
      </c>
      <c r="G55" s="182">
        <f>COUNTIFS(新签明细!J:J,"新签",新签明细!D:D,E55,新签明细!L:L,"&lt;&gt;*升舱*")</f>
        <v>6</v>
      </c>
      <c r="H55" s="209">
        <f t="shared" si="25"/>
        <v>0.53503055823519574</v>
      </c>
      <c r="I55" s="284">
        <f ca="1">COUNTIFS(新签明细!J:J,"新签",新签明细!D:D,E55,新签明细!X:X,"TRUE",新签明细!L:L,"&lt;&gt;*升舱*")</f>
        <v>5</v>
      </c>
      <c r="J55" s="284">
        <f ca="1">COUNTIFS(新签明细!J:J,"新签",新签明细!D:D,E55,新签明细!X:X,"False",新签明细!L:L,"&lt;&gt;*升舱*")</f>
        <v>1</v>
      </c>
      <c r="K55" s="209"/>
      <c r="L55" s="209"/>
      <c r="M55" s="210"/>
      <c r="N55" s="210"/>
      <c r="O55" s="210"/>
      <c r="P55" s="210"/>
      <c r="Q55" s="211">
        <f>IFERROR(VLOOKUP(E55,顾问个人目标!E:K,5,0),"-")</f>
        <v>7726.6614707691597</v>
      </c>
      <c r="R55" s="212">
        <f>SUMIFS(新签明细!G:G,新签明细!J:J,"新签",新签明细!D:D,E55)</f>
        <v>6857.5</v>
      </c>
      <c r="S55" s="210">
        <f t="shared" si="26"/>
        <v>0.88751138197819379</v>
      </c>
      <c r="T55" s="210">
        <f t="shared" ca="1" si="27"/>
        <v>0</v>
      </c>
      <c r="U55" s="182">
        <f ca="1">COUNTIFS(新签明细!J:J,"新签",新签明细!D:D,E55,新签明细!V:V,TODAY())</f>
        <v>0</v>
      </c>
      <c r="V55" s="208">
        <f ca="1">COUNTIFS(新签明细!J:J,"新签",新签明细!D:D,E55,新签明细!V:V,TODAY()-1)</f>
        <v>0</v>
      </c>
      <c r="W55" s="212">
        <f>IFERROR(VLOOKUP(E55,顾问个人目标!E:V,18,0),"-")</f>
        <v>267874.10568754701</v>
      </c>
      <c r="X55" s="208">
        <f>SUMIFS(续费明细实时!J:J,续费明细实时!K:K,E55)</f>
        <v>364472</v>
      </c>
      <c r="Y55" s="210">
        <f t="shared" si="28"/>
        <v>1.360609302136603</v>
      </c>
      <c r="Z55" s="208"/>
      <c r="AA55" s="208"/>
      <c r="AB55" s="208"/>
      <c r="AC55" s="208"/>
      <c r="AD55" s="208"/>
      <c r="AE55" s="208"/>
      <c r="AF55" s="208"/>
      <c r="AG55" s="208"/>
      <c r="AH55" s="208"/>
      <c r="AI55" s="208"/>
      <c r="AJ55" s="208"/>
      <c r="AK55" s="208"/>
      <c r="AL55" s="208" t="s">
        <v>138</v>
      </c>
      <c r="AM55" s="213" t="s">
        <v>130</v>
      </c>
      <c r="AN55" s="188" t="s">
        <v>150</v>
      </c>
      <c r="AO55" s="101" t="b">
        <f t="shared" ca="1" si="31"/>
        <v>1</v>
      </c>
    </row>
    <row r="56" spans="1:41">
      <c r="A56" s="197">
        <f t="shared" si="29"/>
        <v>126</v>
      </c>
      <c r="B56" s="190">
        <f t="shared" si="30"/>
        <v>5.6000000000000005E-8</v>
      </c>
      <c r="C56" s="198" t="s">
        <v>131</v>
      </c>
      <c r="D56" s="198" t="s">
        <v>149</v>
      </c>
      <c r="E56" s="198" t="s">
        <v>211</v>
      </c>
      <c r="F56" s="199">
        <f>IFERROR(VLOOKUP(E56,顾问个人目标!$E:$S,15,0),"-")</f>
        <v>9.9486639111987092</v>
      </c>
      <c r="G56" s="182">
        <f>COUNTIFS(新签明细!J:J,"新签",新签明细!D:D,E56,新签明细!L:L,"&lt;&gt;*升舱*")</f>
        <v>0</v>
      </c>
      <c r="H56" s="201">
        <f t="shared" si="25"/>
        <v>0</v>
      </c>
      <c r="I56" s="284">
        <f>COUNTIFS(新签明细!J:J,"新签",新签明细!D:D,E56,新签明细!X:X,"TRUE",新签明细!L:L,"&lt;&gt;*升舱*")</f>
        <v>0</v>
      </c>
      <c r="J56" s="284">
        <f>COUNTIFS(新签明细!J:J,"新签",新签明细!D:D,E56,新签明细!X:X,"False",新签明细!L:L,"&lt;&gt;*升舱*")</f>
        <v>0</v>
      </c>
      <c r="K56" s="201"/>
      <c r="L56" s="201"/>
      <c r="M56" s="202"/>
      <c r="N56" s="202"/>
      <c r="O56" s="202"/>
      <c r="P56" s="202"/>
      <c r="Q56" s="203">
        <f>IFERROR(VLOOKUP(E56,顾问个人目标!E:K,5,0),"-")</f>
        <v>6854.6294348159099</v>
      </c>
      <c r="R56" s="204">
        <f>SUMIFS(新签明细!G:G,新签明细!J:J,"新签",新签明细!D:D,E56)</f>
        <v>0</v>
      </c>
      <c r="S56" s="202">
        <f t="shared" si="26"/>
        <v>0</v>
      </c>
      <c r="T56" s="202">
        <f t="shared" ca="1" si="27"/>
        <v>0</v>
      </c>
      <c r="U56" s="182">
        <f ca="1">COUNTIFS(新签明细!J:J,"新签",新签明细!D:D,E56,新签明细!V:V,TODAY())</f>
        <v>0</v>
      </c>
      <c r="V56" s="200">
        <f ca="1">COUNTIFS(新签明细!J:J,"新签",新签明细!D:D,E56,新签明细!V:V,TODAY()-1)</f>
        <v>0</v>
      </c>
      <c r="W56" s="204">
        <f>IFERROR(VLOOKUP(E56,顾问个人目标!E:V,18,0),"-")</f>
        <v>214444.63390859999</v>
      </c>
      <c r="X56" s="200">
        <f>SUMIFS(续费明细实时!J:J,续费明细实时!K:K,E56)</f>
        <v>204871</v>
      </c>
      <c r="Y56" s="202">
        <f t="shared" si="28"/>
        <v>0.95535615075040559</v>
      </c>
      <c r="Z56" s="200"/>
      <c r="AA56" s="200"/>
      <c r="AB56" s="200"/>
      <c r="AC56" s="200"/>
      <c r="AD56" s="200"/>
      <c r="AE56" s="200"/>
      <c r="AF56" s="200"/>
      <c r="AG56" s="200"/>
      <c r="AH56" s="200"/>
      <c r="AI56" s="200"/>
      <c r="AJ56" s="200"/>
      <c r="AK56" s="200"/>
      <c r="AL56" s="200" t="s">
        <v>138</v>
      </c>
      <c r="AM56" s="205" t="s">
        <v>130</v>
      </c>
      <c r="AN56" s="101" t="s">
        <v>150</v>
      </c>
      <c r="AO56" s="101" t="b">
        <f t="shared" si="31"/>
        <v>1</v>
      </c>
    </row>
    <row r="57" spans="1:41">
      <c r="A57" s="195">
        <f t="shared" si="29"/>
        <v>87</v>
      </c>
      <c r="B57" s="190">
        <f t="shared" si="30"/>
        <v>3.0000943898599695</v>
      </c>
      <c r="C57" s="206" t="s">
        <v>131</v>
      </c>
      <c r="D57" s="206" t="s">
        <v>149</v>
      </c>
      <c r="E57" s="206" t="s">
        <v>212</v>
      </c>
      <c r="F57" s="207">
        <f>IFERROR(VLOOKUP(E57,顾问个人目标!$E:$S,15,0),"-")</f>
        <v>3.1838072070930399</v>
      </c>
      <c r="G57" s="182">
        <f>COUNTIFS(新签明细!J:J,"新签",新签明细!D:D,E57,新签明细!L:L,"&lt;&gt;*升舱*")</f>
        <v>3</v>
      </c>
      <c r="H57" s="209">
        <f t="shared" si="25"/>
        <v>0.94226811011560463</v>
      </c>
      <c r="I57" s="284">
        <f ca="1">COUNTIFS(新签明细!J:J,"新签",新签明细!D:D,E57,新签明细!X:X,"TRUE",新签明细!L:L,"&lt;&gt;*升舱*")</f>
        <v>2</v>
      </c>
      <c r="J57" s="284">
        <f ca="1">COUNTIFS(新签明细!J:J,"新签",新签明细!D:D,E57,新签明细!X:X,"False",新签明细!L:L,"&lt;&gt;*升舱*")</f>
        <v>1</v>
      </c>
      <c r="K57" s="209"/>
      <c r="L57" s="209"/>
      <c r="M57" s="210"/>
      <c r="N57" s="210"/>
      <c r="O57" s="210"/>
      <c r="P57" s="210"/>
      <c r="Q57" s="211">
        <f>IFERROR(VLOOKUP(E57,顾问个人目标!E:K,5,0),"-")</f>
        <v>2193.64316568711</v>
      </c>
      <c r="R57" s="212">
        <f>SUMIFS(新签明细!G:G,新签明细!J:J,"新签",新签明细!D:D,E57)</f>
        <v>2326.3357190000002</v>
      </c>
      <c r="S57" s="210">
        <f t="shared" si="26"/>
        <v>1.0604895797951384</v>
      </c>
      <c r="T57" s="210">
        <f t="shared" ca="1" si="27"/>
        <v>0</v>
      </c>
      <c r="U57" s="182">
        <f ca="1">COUNTIFS(新签明细!J:J,"新签",新签明细!D:D,E57,新签明细!V:V,TODAY())</f>
        <v>0</v>
      </c>
      <c r="V57" s="208">
        <f ca="1">COUNTIFS(新签明细!J:J,"新签",新签明细!D:D,E57,新签明细!V:V,TODAY()-1)</f>
        <v>0</v>
      </c>
      <c r="W57" s="212">
        <f>IFERROR(VLOOKUP(E57,顾问个人目标!E:V,18,0),"-")</f>
        <v>182002.25699371501</v>
      </c>
      <c r="X57" s="208">
        <f>SUMIFS(续费明细实时!J:J,续费明细实时!K:K,E57)</f>
        <v>290701</v>
      </c>
      <c r="Y57" s="210">
        <f t="shared" si="28"/>
        <v>1.5972384343016066</v>
      </c>
      <c r="Z57" s="208"/>
      <c r="AA57" s="208"/>
      <c r="AB57" s="208"/>
      <c r="AC57" s="208"/>
      <c r="AD57" s="208"/>
      <c r="AE57" s="208"/>
      <c r="AF57" s="208"/>
      <c r="AG57" s="208"/>
      <c r="AH57" s="208"/>
      <c r="AI57" s="208"/>
      <c r="AJ57" s="208"/>
      <c r="AK57" s="208"/>
      <c r="AL57" s="208" t="s">
        <v>138</v>
      </c>
      <c r="AM57" s="213" t="s">
        <v>130</v>
      </c>
      <c r="AN57" s="188" t="s">
        <v>150</v>
      </c>
      <c r="AO57" s="101" t="b">
        <f t="shared" ca="1" si="31"/>
        <v>1</v>
      </c>
    </row>
    <row r="58" spans="1:41">
      <c r="A58" s="197">
        <f t="shared" si="29"/>
        <v>99</v>
      </c>
      <c r="B58" s="190">
        <f t="shared" si="30"/>
        <v>2.0000636545518127</v>
      </c>
      <c r="C58" s="198" t="s">
        <v>131</v>
      </c>
      <c r="D58" s="198" t="s">
        <v>149</v>
      </c>
      <c r="E58" s="198" t="s">
        <v>213</v>
      </c>
      <c r="F58" s="199">
        <f>IFERROR(VLOOKUP(E58,顾问个人目标!$E:$S,15,0),"-")</f>
        <v>3.1496175266419502</v>
      </c>
      <c r="G58" s="182">
        <f>COUNTIFS(新签明细!J:J,"新签",新签明细!D:D,E58,新签明细!L:L,"&lt;&gt;*升舱*")</f>
        <v>2</v>
      </c>
      <c r="H58" s="201">
        <f t="shared" si="25"/>
        <v>0.63499773641796886</v>
      </c>
      <c r="I58" s="284">
        <f ca="1">COUNTIFS(新签明细!J:J,"新签",新签明细!D:D,E58,新签明细!X:X,"TRUE",新签明细!L:L,"&lt;&gt;*升舱*")</f>
        <v>1</v>
      </c>
      <c r="J58" s="284">
        <f ca="1">COUNTIFS(新签明细!J:J,"新签",新签明细!D:D,E58,新签明细!X:X,"False",新签明细!L:L,"&lt;&gt;*升舱*")</f>
        <v>1</v>
      </c>
      <c r="K58" s="201"/>
      <c r="L58" s="201"/>
      <c r="M58" s="202"/>
      <c r="N58" s="202"/>
      <c r="O58" s="202"/>
      <c r="P58" s="202"/>
      <c r="Q58" s="203">
        <f>IFERROR(VLOOKUP(E58,顾问个人目标!E:K,5,0),"-")</f>
        <v>2170.0864758562998</v>
      </c>
      <c r="R58" s="204">
        <f>SUMIFS(新签明细!G:G,新签明细!J:J,"新签",新签明细!D:D,E58)</f>
        <v>2100.17</v>
      </c>
      <c r="S58" s="202">
        <f t="shared" si="26"/>
        <v>0.96778170979167488</v>
      </c>
      <c r="T58" s="202">
        <f t="shared" ca="1" si="27"/>
        <v>0</v>
      </c>
      <c r="U58" s="182">
        <f ca="1">COUNTIFS(新签明细!J:J,"新签",新签明细!D:D,E58,新签明细!V:V,TODAY())</f>
        <v>0</v>
      </c>
      <c r="V58" s="200">
        <f ca="1">COUNTIFS(新签明细!J:J,"新签",新签明细!D:D,E58,新签明细!V:V,TODAY()-1)</f>
        <v>0</v>
      </c>
      <c r="W58" s="204">
        <f>IFERROR(VLOOKUP(E58,顾问个人目标!E:V,18,0),"-")</f>
        <v>38648.277366097398</v>
      </c>
      <c r="X58" s="200">
        <f>SUMIFS(续费明细实时!J:J,续费明细实时!K:K,E58)</f>
        <v>29096</v>
      </c>
      <c r="Y58" s="202">
        <f t="shared" si="28"/>
        <v>0.75284079868261511</v>
      </c>
      <c r="Z58" s="200"/>
      <c r="AA58" s="200"/>
      <c r="AB58" s="200"/>
      <c r="AC58" s="200"/>
      <c r="AD58" s="200"/>
      <c r="AE58" s="200"/>
      <c r="AF58" s="200"/>
      <c r="AG58" s="200"/>
      <c r="AH58" s="200"/>
      <c r="AI58" s="200"/>
      <c r="AJ58" s="200"/>
      <c r="AK58" s="200"/>
      <c r="AL58" s="200" t="s">
        <v>152</v>
      </c>
      <c r="AM58" s="205" t="s">
        <v>134</v>
      </c>
      <c r="AN58" s="101" t="s">
        <v>151</v>
      </c>
      <c r="AO58" s="101" t="b">
        <f t="shared" ca="1" si="31"/>
        <v>1</v>
      </c>
    </row>
    <row r="59" spans="1:41">
      <c r="A59" s="195">
        <f t="shared" si="29"/>
        <v>109</v>
      </c>
      <c r="B59" s="190">
        <f t="shared" si="30"/>
        <v>1.0000335725387561</v>
      </c>
      <c r="C59" s="206" t="s">
        <v>131</v>
      </c>
      <c r="D59" s="206" t="s">
        <v>149</v>
      </c>
      <c r="E59" s="206" t="s">
        <v>214</v>
      </c>
      <c r="F59" s="207">
        <f>IFERROR(VLOOKUP(E59,顾问个人目标!$E:$S,15,0),"-")</f>
        <v>2.98750652828077</v>
      </c>
      <c r="G59" s="182">
        <f>COUNTIFS(新签明细!J:J,"新签",新签明细!D:D,E59,新签明细!L:L,"&lt;&gt;*升舱*")</f>
        <v>1</v>
      </c>
      <c r="H59" s="209">
        <f t="shared" ref="H59:H90" si="32">IFERROR(G59/F59,0)</f>
        <v>0.33472730202717688</v>
      </c>
      <c r="I59" s="284">
        <f ca="1">COUNTIFS(新签明细!J:J,"新签",新签明细!D:D,E59,新签明细!X:X,"TRUE",新签明细!L:L,"&lt;&gt;*升舱*")</f>
        <v>1</v>
      </c>
      <c r="J59" s="284">
        <f ca="1">COUNTIFS(新签明细!J:J,"新签",新签明细!D:D,E59,新签明细!X:X,"False",新签明细!L:L,"&lt;&gt;*升舱*")</f>
        <v>0</v>
      </c>
      <c r="K59" s="209"/>
      <c r="L59" s="209"/>
      <c r="M59" s="210"/>
      <c r="N59" s="210"/>
      <c r="O59" s="210"/>
      <c r="P59" s="210"/>
      <c r="Q59" s="211">
        <f>IFERROR(VLOOKUP(E59,顾问个人目标!E:K,5,0),"-")</f>
        <v>2058.39199798545</v>
      </c>
      <c r="R59" s="212">
        <f>SUMIFS(新签明细!G:G,新签明细!J:J,"新签",新签明细!D:D,E59)</f>
        <v>840</v>
      </c>
      <c r="S59" s="210">
        <f t="shared" ref="S59:S90" si="33">IFERROR(R59/Q59,0)</f>
        <v>0.4080855351274727</v>
      </c>
      <c r="T59" s="210">
        <f t="shared" ref="T59:T90" ca="1" si="34">IFERROR(U59/F59,0)</f>
        <v>0</v>
      </c>
      <c r="U59" s="182">
        <f ca="1">COUNTIFS(新签明细!J:J,"新签",新签明细!D:D,E59,新签明细!V:V,TODAY())</f>
        <v>0</v>
      </c>
      <c r="V59" s="208">
        <f ca="1">COUNTIFS(新签明细!J:J,"新签",新签明细!D:D,E59,新签明细!V:V,TODAY()-1)</f>
        <v>0</v>
      </c>
      <c r="W59" s="212">
        <f>IFERROR(VLOOKUP(E59,顾问个人目标!E:V,18,0),"-")</f>
        <v>212797.541315507</v>
      </c>
      <c r="X59" s="208">
        <f>SUMIFS(续费明细实时!J:J,续费明细实时!K:K,E59)</f>
        <v>251221</v>
      </c>
      <c r="Y59" s="210">
        <f t="shared" ref="Y59:Y90" si="35">IFERROR(X59/W59,0)</f>
        <v>1.1805634522229933</v>
      </c>
      <c r="Z59" s="208"/>
      <c r="AA59" s="208"/>
      <c r="AB59" s="208"/>
      <c r="AC59" s="208"/>
      <c r="AD59" s="208"/>
      <c r="AE59" s="208"/>
      <c r="AF59" s="208"/>
      <c r="AG59" s="208"/>
      <c r="AH59" s="208"/>
      <c r="AI59" s="208"/>
      <c r="AJ59" s="208"/>
      <c r="AK59" s="208"/>
      <c r="AL59" s="208" t="s">
        <v>138</v>
      </c>
      <c r="AM59" s="213" t="s">
        <v>130</v>
      </c>
      <c r="AN59" s="188" t="s">
        <v>150</v>
      </c>
      <c r="AO59" s="101" t="b">
        <f t="shared" ca="1" si="31"/>
        <v>1</v>
      </c>
    </row>
    <row r="60" spans="1:41">
      <c r="A60" s="197">
        <f t="shared" si="29"/>
        <v>5</v>
      </c>
      <c r="B60" s="190">
        <f t="shared" si="30"/>
        <v>23.000118608053505</v>
      </c>
      <c r="C60" s="198" t="s">
        <v>131</v>
      </c>
      <c r="D60" s="198" t="s">
        <v>145</v>
      </c>
      <c r="E60" s="198" t="s">
        <v>215</v>
      </c>
      <c r="F60" s="199">
        <f>IFERROR(VLOOKUP(E60,顾问个人目标!$E:$S,15,0),"-")</f>
        <v>19.427452470441999</v>
      </c>
      <c r="G60" s="182">
        <f>COUNTIFS(新签明细!J:J,"新签",新签明细!D:D,E60,新签明细!L:L,"&lt;&gt;*升舱*")</f>
        <v>23</v>
      </c>
      <c r="H60" s="201">
        <f t="shared" si="32"/>
        <v>1.1838917138000196</v>
      </c>
      <c r="I60" s="284">
        <f ca="1">COUNTIFS(新签明细!J:J,"新签",新签明细!D:D,E60,新签明细!X:X,"TRUE",新签明细!L:L,"&lt;&gt;*升舱*")</f>
        <v>23</v>
      </c>
      <c r="J60" s="284">
        <f ca="1">COUNTIFS(新签明细!J:J,"新签",新签明细!D:D,E60,新签明细!X:X,"False",新签明细!L:L,"&lt;&gt;*升舱*")</f>
        <v>0</v>
      </c>
      <c r="K60" s="201"/>
      <c r="L60" s="201"/>
      <c r="M60" s="202"/>
      <c r="N60" s="202"/>
      <c r="O60" s="202"/>
      <c r="P60" s="202"/>
      <c r="Q60" s="203">
        <f>IFERROR(VLOOKUP(E60,顾问个人目标!E:K,5,0),"-")</f>
        <v>13385.514752134501</v>
      </c>
      <c r="R60" s="204">
        <f>SUMIFS(新签明细!G:G,新签明细!J:J,"新签",新签明细!D:D,E60)</f>
        <v>21267.19</v>
      </c>
      <c r="S60" s="202">
        <f t="shared" si="33"/>
        <v>1.5888212290534929</v>
      </c>
      <c r="T60" s="202">
        <f t="shared" ca="1" si="34"/>
        <v>0</v>
      </c>
      <c r="U60" s="182">
        <f ca="1">COUNTIFS(新签明细!J:J,"新签",新签明细!D:D,E60,新签明细!V:V,TODAY())</f>
        <v>0</v>
      </c>
      <c r="V60" s="200">
        <f ca="1">COUNTIFS(新签明细!J:J,"新签",新签明细!D:D,E60,新签明细!V:V,TODAY()-1)</f>
        <v>2</v>
      </c>
      <c r="W60" s="204">
        <f>IFERROR(VLOOKUP(E60,顾问个人目标!E:V,18,0),"-")</f>
        <v>521398.95619232103</v>
      </c>
      <c r="X60" s="200">
        <f>SUMIFS(续费明细实时!J:J,续费明细实时!K:K,E60)</f>
        <v>643947</v>
      </c>
      <c r="Y60" s="202">
        <f t="shared" si="35"/>
        <v>1.2350369949004585</v>
      </c>
      <c r="Z60" s="200"/>
      <c r="AA60" s="200"/>
      <c r="AB60" s="200"/>
      <c r="AC60" s="200"/>
      <c r="AD60" s="200"/>
      <c r="AE60" s="200"/>
      <c r="AF60" s="200"/>
      <c r="AG60" s="200"/>
      <c r="AH60" s="200"/>
      <c r="AI60" s="200"/>
      <c r="AJ60" s="200"/>
      <c r="AK60" s="200"/>
      <c r="AL60" s="200" t="s">
        <v>138</v>
      </c>
      <c r="AM60" s="205" t="s">
        <v>130</v>
      </c>
      <c r="AN60" s="101" t="s">
        <v>146</v>
      </c>
      <c r="AO60" s="101" t="b">
        <f t="shared" ca="1" si="31"/>
        <v>1</v>
      </c>
    </row>
    <row r="61" spans="1:41">
      <c r="A61" s="195">
        <f t="shared" si="29"/>
        <v>25</v>
      </c>
      <c r="B61" s="190">
        <f t="shared" si="30"/>
        <v>15.000084269593097</v>
      </c>
      <c r="C61" s="206" t="s">
        <v>131</v>
      </c>
      <c r="D61" s="206" t="s">
        <v>145</v>
      </c>
      <c r="E61" s="206" t="s">
        <v>216</v>
      </c>
      <c r="F61" s="207">
        <f>IFERROR(VLOOKUP(E61,顾问个人目标!$E:$S,15,0),"-")</f>
        <v>17.8388979042704</v>
      </c>
      <c r="G61" s="182">
        <f>COUNTIFS(新签明细!J:J,"新签",新签明细!D:D,E61,新签明细!L:L,"&lt;&gt;*升舱*")</f>
        <v>15</v>
      </c>
      <c r="H61" s="209">
        <f t="shared" si="32"/>
        <v>0.84085912036130861</v>
      </c>
      <c r="I61" s="284">
        <f ca="1">COUNTIFS(新签明细!J:J,"新签",新签明细!D:D,E61,新签明细!X:X,"TRUE",新签明细!L:L,"&lt;&gt;*升舱*")</f>
        <v>10</v>
      </c>
      <c r="J61" s="284">
        <f ca="1">COUNTIFS(新签明细!J:J,"新签",新签明细!D:D,E61,新签明细!X:X,"False",新签明细!L:L,"&lt;&gt;*升舱*")</f>
        <v>5</v>
      </c>
      <c r="K61" s="209"/>
      <c r="L61" s="209"/>
      <c r="M61" s="210"/>
      <c r="N61" s="210"/>
      <c r="O61" s="210"/>
      <c r="P61" s="210"/>
      <c r="Q61" s="211">
        <f>IFERROR(VLOOKUP(E61,顾问个人目标!E:K,5,0),"-")</f>
        <v>12291.000656042301</v>
      </c>
      <c r="R61" s="212">
        <f>SUMIFS(新签明细!G:G,新签明细!J:J,"新签",新签明细!D:D,E61)</f>
        <v>15078.73</v>
      </c>
      <c r="S61" s="210">
        <f t="shared" si="33"/>
        <v>1.2268106089952278</v>
      </c>
      <c r="T61" s="210">
        <f t="shared" ca="1" si="34"/>
        <v>0</v>
      </c>
      <c r="U61" s="182">
        <f ca="1">COUNTIFS(新签明细!J:J,"新签",新签明细!D:D,E61,新签明细!V:V,TODAY())</f>
        <v>0</v>
      </c>
      <c r="V61" s="208">
        <f ca="1">COUNTIFS(新签明细!J:J,"新签",新签明细!D:D,E61,新签明细!V:V,TODAY()-1)</f>
        <v>0</v>
      </c>
      <c r="W61" s="212">
        <f>IFERROR(VLOOKUP(E61,顾问个人目标!E:V,18,0),"-")</f>
        <v>333838.73389229301</v>
      </c>
      <c r="X61" s="208">
        <f>SUMIFS(续费明细实时!J:J,续费明细实时!K:K,E61)</f>
        <v>412118</v>
      </c>
      <c r="Y61" s="210">
        <f t="shared" si="35"/>
        <v>1.2344822759031981</v>
      </c>
      <c r="Z61" s="208"/>
      <c r="AA61" s="208"/>
      <c r="AB61" s="208"/>
      <c r="AC61" s="208"/>
      <c r="AD61" s="208"/>
      <c r="AE61" s="208"/>
      <c r="AF61" s="208"/>
      <c r="AG61" s="208"/>
      <c r="AH61" s="208"/>
      <c r="AI61" s="208"/>
      <c r="AJ61" s="208"/>
      <c r="AK61" s="208"/>
      <c r="AL61" s="208" t="s">
        <v>138</v>
      </c>
      <c r="AM61" s="213" t="s">
        <v>132</v>
      </c>
      <c r="AN61" s="188" t="s">
        <v>148</v>
      </c>
      <c r="AO61" s="101" t="b">
        <f t="shared" ca="1" si="31"/>
        <v>1</v>
      </c>
    </row>
    <row r="62" spans="1:41">
      <c r="A62" s="197">
        <f t="shared" si="29"/>
        <v>32</v>
      </c>
      <c r="B62" s="190">
        <f t="shared" si="30"/>
        <v>13.000077014116014</v>
      </c>
      <c r="C62" s="198" t="s">
        <v>131</v>
      </c>
      <c r="D62" s="198" t="s">
        <v>145</v>
      </c>
      <c r="E62" s="198" t="s">
        <v>217</v>
      </c>
      <c r="F62" s="199">
        <f>IFERROR(VLOOKUP(E62,顾问个人目标!$E:$S,15,0),"-")</f>
        <v>16.9199606330249</v>
      </c>
      <c r="G62" s="182">
        <f>COUNTIFS(新签明细!J:J,"新签",新签明细!D:D,E62,新签明细!L:L,"&lt;&gt;*升舱*")</f>
        <v>13</v>
      </c>
      <c r="H62" s="201">
        <f t="shared" si="32"/>
        <v>0.76832330062436438</v>
      </c>
      <c r="I62" s="284">
        <f ca="1">COUNTIFS(新签明细!J:J,"新签",新签明细!D:D,E62,新签明细!X:X,"TRUE",新签明细!L:L,"&lt;&gt;*升舱*")</f>
        <v>10</v>
      </c>
      <c r="J62" s="284">
        <f ca="1">COUNTIFS(新签明细!J:J,"新签",新签明细!D:D,E62,新签明细!X:X,"False",新签明细!L:L,"&lt;&gt;*升舱*")</f>
        <v>3</v>
      </c>
      <c r="K62" s="201"/>
      <c r="L62" s="201"/>
      <c r="M62" s="202"/>
      <c r="N62" s="202"/>
      <c r="O62" s="202"/>
      <c r="P62" s="202"/>
      <c r="Q62" s="203">
        <f>IFERROR(VLOOKUP(E62,顾问个人目标!E:K,5,0),"-")</f>
        <v>11657.8528761542</v>
      </c>
      <c r="R62" s="204">
        <f>SUMIFS(新签明细!G:G,新签明细!J:J,"新签",新签明细!D:D,E62)</f>
        <v>13964.47</v>
      </c>
      <c r="S62" s="202">
        <f t="shared" si="33"/>
        <v>1.1978595156715279</v>
      </c>
      <c r="T62" s="202">
        <f t="shared" ca="1" si="34"/>
        <v>0</v>
      </c>
      <c r="U62" s="182">
        <f ca="1">COUNTIFS(新签明细!J:J,"新签",新签明细!D:D,E62,新签明细!V:V,TODAY())</f>
        <v>0</v>
      </c>
      <c r="V62" s="200">
        <f ca="1">COUNTIFS(新签明细!J:J,"新签",新签明细!D:D,E62,新签明细!V:V,TODAY()-1)</f>
        <v>0</v>
      </c>
      <c r="W62" s="204">
        <f>IFERROR(VLOOKUP(E62,顾问个人目标!E:V,18,0),"-")</f>
        <v>460367.73937259801</v>
      </c>
      <c r="X62" s="200">
        <f>SUMIFS(续费明细实时!J:J,续费明细实时!K:K,E62)</f>
        <v>399612</v>
      </c>
      <c r="Y62" s="202">
        <f t="shared" si="35"/>
        <v>0.86802780869181317</v>
      </c>
      <c r="Z62" s="200"/>
      <c r="AA62" s="200"/>
      <c r="AB62" s="200"/>
      <c r="AC62" s="200"/>
      <c r="AD62" s="200"/>
      <c r="AE62" s="200"/>
      <c r="AF62" s="200"/>
      <c r="AG62" s="200"/>
      <c r="AH62" s="200"/>
      <c r="AI62" s="200"/>
      <c r="AJ62" s="200"/>
      <c r="AK62" s="200"/>
      <c r="AL62" s="200" t="s">
        <v>138</v>
      </c>
      <c r="AM62" s="205" t="s">
        <v>130</v>
      </c>
      <c r="AN62" s="101" t="s">
        <v>146</v>
      </c>
      <c r="AO62" s="101" t="b">
        <f t="shared" ca="1" si="31"/>
        <v>1</v>
      </c>
    </row>
    <row r="63" spans="1:41">
      <c r="A63" s="195">
        <f t="shared" si="29"/>
        <v>48</v>
      </c>
      <c r="B63" s="190">
        <f t="shared" si="30"/>
        <v>10.000059622024024</v>
      </c>
      <c r="C63" s="206" t="s">
        <v>131</v>
      </c>
      <c r="D63" s="206" t="s">
        <v>145</v>
      </c>
      <c r="E63" s="206" t="s">
        <v>218</v>
      </c>
      <c r="F63" s="207">
        <f>IFERROR(VLOOKUP(E63,顾问个人目标!$E:$S,15,0),"-")</f>
        <v>16.812957512506198</v>
      </c>
      <c r="G63" s="182">
        <f>COUNTIFS(新签明细!J:J,"新签",新签明细!D:D,E63,新签明细!L:L,"&lt;&gt;*升舱*")</f>
        <v>10</v>
      </c>
      <c r="H63" s="209">
        <f t="shared" si="32"/>
        <v>0.59477935351716504</v>
      </c>
      <c r="I63" s="284">
        <f ca="1">COUNTIFS(新签明细!J:J,"新签",新签明细!D:D,E63,新签明细!X:X,"TRUE",新签明细!L:L,"&lt;&gt;*升舱*")</f>
        <v>4</v>
      </c>
      <c r="J63" s="284">
        <f ca="1">COUNTIFS(新签明细!J:J,"新签",新签明细!D:D,E63,新签明细!X:X,"False",新签明细!L:L,"&lt;&gt;*升舱*")</f>
        <v>6</v>
      </c>
      <c r="K63" s="209"/>
      <c r="L63" s="209"/>
      <c r="M63" s="210"/>
      <c r="N63" s="210"/>
      <c r="O63" s="210"/>
      <c r="P63" s="210"/>
      <c r="Q63" s="211">
        <f>IFERROR(VLOOKUP(E63,顾问个人目标!E:K,5,0),"-")</f>
        <v>11584.1277261168</v>
      </c>
      <c r="R63" s="212">
        <f>SUMIFS(新签明细!G:G,新签明细!J:J,"新签",新签明细!D:D,E63)</f>
        <v>9393.4153239999996</v>
      </c>
      <c r="S63" s="210">
        <f t="shared" si="33"/>
        <v>0.81088671897343068</v>
      </c>
      <c r="T63" s="210">
        <f t="shared" ca="1" si="34"/>
        <v>0</v>
      </c>
      <c r="U63" s="182">
        <f ca="1">COUNTIFS(新签明细!J:J,"新签",新签明细!D:D,E63,新签明细!V:V,TODAY())</f>
        <v>0</v>
      </c>
      <c r="V63" s="208">
        <f ca="1">COUNTIFS(新签明细!J:J,"新签",新签明细!D:D,E63,新签明细!V:V,TODAY()-1)</f>
        <v>0</v>
      </c>
      <c r="W63" s="212">
        <f>IFERROR(VLOOKUP(E63,顾问个人目标!E:V,18,0),"-")</f>
        <v>443164.87319145998</v>
      </c>
      <c r="X63" s="208">
        <f>SUMIFS(续费明细实时!J:J,续费明细实时!K:K,E63)</f>
        <v>506607</v>
      </c>
      <c r="Y63" s="210">
        <f t="shared" si="35"/>
        <v>1.1431569392033722</v>
      </c>
      <c r="Z63" s="208"/>
      <c r="AA63" s="208"/>
      <c r="AB63" s="208"/>
      <c r="AC63" s="208"/>
      <c r="AD63" s="208"/>
      <c r="AE63" s="208"/>
      <c r="AF63" s="208"/>
      <c r="AG63" s="208"/>
      <c r="AH63" s="208"/>
      <c r="AI63" s="208"/>
      <c r="AJ63" s="208"/>
      <c r="AK63" s="208"/>
      <c r="AL63" s="208" t="s">
        <v>138</v>
      </c>
      <c r="AM63" s="213" t="s">
        <v>130</v>
      </c>
      <c r="AN63" s="188" t="s">
        <v>146</v>
      </c>
      <c r="AO63" s="101" t="b">
        <f t="shared" ca="1" si="31"/>
        <v>1</v>
      </c>
    </row>
    <row r="64" spans="1:41">
      <c r="A64" s="197">
        <f t="shared" si="29"/>
        <v>58</v>
      </c>
      <c r="B64" s="190">
        <f t="shared" si="30"/>
        <v>8.0000528696717659</v>
      </c>
      <c r="C64" s="198" t="s">
        <v>131</v>
      </c>
      <c r="D64" s="198" t="s">
        <v>145</v>
      </c>
      <c r="E64" s="198" t="s">
        <v>219</v>
      </c>
      <c r="F64" s="199">
        <f>IFERROR(VLOOKUP(E64,顾问个人目标!$E:$S,15,0),"-")</f>
        <v>15.175082494819501</v>
      </c>
      <c r="G64" s="182">
        <f>COUNTIFS(新签明细!J:J,"新签",新签明细!D:D,E64,新签明细!L:L,"&lt;&gt;*升舱*")</f>
        <v>8</v>
      </c>
      <c r="H64" s="201">
        <f t="shared" si="32"/>
        <v>0.52718000068408566</v>
      </c>
      <c r="I64" s="284">
        <f ca="1">COUNTIFS(新签明细!J:J,"新签",新签明细!D:D,E64,新签明细!X:X,"TRUE",新签明细!L:L,"&lt;&gt;*升舱*")</f>
        <v>7</v>
      </c>
      <c r="J64" s="284">
        <f ca="1">COUNTIFS(新签明细!J:J,"新签",新签明细!D:D,E64,新签明细!X:X,"False",新签明细!L:L,"&lt;&gt;*升舱*")</f>
        <v>1</v>
      </c>
      <c r="K64" s="201"/>
      <c r="L64" s="201"/>
      <c r="M64" s="202"/>
      <c r="N64" s="202"/>
      <c r="O64" s="202"/>
      <c r="P64" s="202"/>
      <c r="Q64" s="203">
        <f>IFERROR(VLOOKUP(E64,顾问个人目标!E:K,5,0),"-")</f>
        <v>10455.6318389307</v>
      </c>
      <c r="R64" s="204">
        <f>SUMIFS(新签明细!G:G,新签明细!J:J,"新签",新签明细!D:D,E64)</f>
        <v>9166.630000000001</v>
      </c>
      <c r="S64" s="202">
        <f t="shared" si="33"/>
        <v>0.87671698288656219</v>
      </c>
      <c r="T64" s="202">
        <f t="shared" ca="1" si="34"/>
        <v>0</v>
      </c>
      <c r="U64" s="182">
        <f ca="1">COUNTIFS(新签明细!J:J,"新签",新签明细!D:D,E64,新签明细!V:V,TODAY())</f>
        <v>0</v>
      </c>
      <c r="V64" s="200">
        <f ca="1">COUNTIFS(新签明细!J:J,"新签",新签明细!D:D,E64,新签明细!V:V,TODAY()-1)</f>
        <v>0</v>
      </c>
      <c r="W64" s="204">
        <f>IFERROR(VLOOKUP(E64,顾问个人目标!E:V,18,0),"-")</f>
        <v>451944.076187614</v>
      </c>
      <c r="X64" s="200">
        <f>SUMIFS(续费明细实时!J:J,续费明细实时!K:K,E64)</f>
        <v>344888</v>
      </c>
      <c r="Y64" s="202">
        <f t="shared" si="35"/>
        <v>0.76312096600382884</v>
      </c>
      <c r="Z64" s="200"/>
      <c r="AA64" s="200"/>
      <c r="AB64" s="200"/>
      <c r="AC64" s="200"/>
      <c r="AD64" s="200"/>
      <c r="AE64" s="200"/>
      <c r="AF64" s="200"/>
      <c r="AG64" s="200"/>
      <c r="AH64" s="200"/>
      <c r="AI64" s="200"/>
      <c r="AJ64" s="200"/>
      <c r="AK64" s="200"/>
      <c r="AL64" s="200" t="s">
        <v>138</v>
      </c>
      <c r="AM64" s="205" t="s">
        <v>132</v>
      </c>
      <c r="AN64" s="101" t="s">
        <v>148</v>
      </c>
      <c r="AO64" s="101" t="b">
        <f t="shared" ca="1" si="31"/>
        <v>1</v>
      </c>
    </row>
    <row r="65" spans="1:41">
      <c r="A65" s="195">
        <f t="shared" si="29"/>
        <v>94</v>
      </c>
      <c r="B65" s="190">
        <f t="shared" si="30"/>
        <v>3.0000232528374497</v>
      </c>
      <c r="C65" s="206" t="s">
        <v>131</v>
      </c>
      <c r="D65" s="206" t="s">
        <v>145</v>
      </c>
      <c r="E65" s="206" t="s">
        <v>220</v>
      </c>
      <c r="F65" s="207">
        <f>IFERROR(VLOOKUP(E65,顾问个人目标!$E:$S,15,0),"-")</f>
        <v>12.958084474850599</v>
      </c>
      <c r="G65" s="182">
        <f>COUNTIFS(新签明细!J:J,"新签",新签明细!D:D,E65,新签明细!L:L,"&lt;&gt;*升舱*")</f>
        <v>3</v>
      </c>
      <c r="H65" s="209">
        <f t="shared" si="32"/>
        <v>0.23151570016559786</v>
      </c>
      <c r="I65" s="284">
        <f ca="1">COUNTIFS(新签明细!J:J,"新签",新签明细!D:D,E65,新签明细!X:X,"TRUE",新签明细!L:L,"&lt;&gt;*升舱*")</f>
        <v>2</v>
      </c>
      <c r="J65" s="284">
        <f ca="1">COUNTIFS(新签明细!J:J,"新签",新签明细!D:D,E65,新签明细!X:X,"False",新签明细!L:L,"&lt;&gt;*升舱*")</f>
        <v>1</v>
      </c>
      <c r="K65" s="209"/>
      <c r="L65" s="209"/>
      <c r="M65" s="210"/>
      <c r="N65" s="210"/>
      <c r="O65" s="210"/>
      <c r="P65" s="210"/>
      <c r="Q65" s="211">
        <f>IFERROR(VLOOKUP(E65,顾问个人目标!E:K,5,0),"-")</f>
        <v>8928.1202031720695</v>
      </c>
      <c r="R65" s="212">
        <f>SUMIFS(新签明细!G:G,新签明细!J:J,"新签",新签明细!D:D,E65)</f>
        <v>3238</v>
      </c>
      <c r="S65" s="210">
        <f t="shared" si="33"/>
        <v>0.36267432856129916</v>
      </c>
      <c r="T65" s="210">
        <f t="shared" ca="1" si="34"/>
        <v>0</v>
      </c>
      <c r="U65" s="182">
        <f ca="1">COUNTIFS(新签明细!J:J,"新签",新签明细!D:D,E65,新签明细!V:V,TODAY())</f>
        <v>0</v>
      </c>
      <c r="V65" s="208">
        <f ca="1">COUNTIFS(新签明细!J:J,"新签",新签明细!D:D,E65,新签明细!V:V,TODAY()-1)</f>
        <v>0</v>
      </c>
      <c r="W65" s="212">
        <f>IFERROR(VLOOKUP(E65,顾问个人目标!E:V,18,0),"-")</f>
        <v>400057.59572613297</v>
      </c>
      <c r="X65" s="208">
        <f>SUMIFS(续费明细实时!J:J,续费明细实时!K:K,E65)</f>
        <v>454124</v>
      </c>
      <c r="Y65" s="210">
        <f t="shared" si="35"/>
        <v>1.1351465510253158</v>
      </c>
      <c r="Z65" s="208"/>
      <c r="AA65" s="208"/>
      <c r="AB65" s="208"/>
      <c r="AC65" s="208"/>
      <c r="AD65" s="208"/>
      <c r="AE65" s="208"/>
      <c r="AF65" s="208"/>
      <c r="AG65" s="208"/>
      <c r="AH65" s="208"/>
      <c r="AI65" s="208"/>
      <c r="AJ65" s="208"/>
      <c r="AK65" s="208"/>
      <c r="AL65" s="208" t="s">
        <v>138</v>
      </c>
      <c r="AM65" s="213" t="s">
        <v>130</v>
      </c>
      <c r="AN65" s="188" t="s">
        <v>146</v>
      </c>
      <c r="AO65" s="101" t="b">
        <f t="shared" ca="1" si="31"/>
        <v>1</v>
      </c>
    </row>
    <row r="66" spans="1:41">
      <c r="A66" s="197">
        <f t="shared" si="29"/>
        <v>46</v>
      </c>
      <c r="B66" s="190">
        <f t="shared" si="30"/>
        <v>10.000078165889754</v>
      </c>
      <c r="C66" s="198" t="s">
        <v>131</v>
      </c>
      <c r="D66" s="198" t="s">
        <v>145</v>
      </c>
      <c r="E66" s="198" t="s">
        <v>221</v>
      </c>
      <c r="F66" s="199">
        <f>IFERROR(VLOOKUP(E66,顾问个人目标!$E:$S,15,0),"-")</f>
        <v>12.821895024163901</v>
      </c>
      <c r="G66" s="182">
        <f>COUNTIFS(新签明细!J:J,"新签",新签明细!D:D,E66,新签明细!L:L,"&lt;&gt;*升舱*")</f>
        <v>10</v>
      </c>
      <c r="H66" s="201">
        <f t="shared" si="32"/>
        <v>0.77991591579514485</v>
      </c>
      <c r="I66" s="284">
        <f ca="1">COUNTIFS(新签明细!J:J,"新签",新签明细!D:D,E66,新签明细!X:X,"TRUE",新签明细!L:L,"&lt;&gt;*升舱*")</f>
        <v>7</v>
      </c>
      <c r="J66" s="284">
        <f ca="1">COUNTIFS(新签明细!J:J,"新签",新签明细!D:D,E66,新签明细!X:X,"False",新签明细!L:L,"&lt;&gt;*升舱*")</f>
        <v>3</v>
      </c>
      <c r="K66" s="201"/>
      <c r="L66" s="201"/>
      <c r="M66" s="202"/>
      <c r="N66" s="202"/>
      <c r="O66" s="202"/>
      <c r="P66" s="202"/>
      <c r="Q66" s="203">
        <f>IFERROR(VLOOKUP(E66,顾问个人目标!E:K,5,0),"-")</f>
        <v>8834.2856716489096</v>
      </c>
      <c r="R66" s="204">
        <f>SUMIFS(新签明细!G:G,新签明细!J:J,"新签",新签明细!D:D,E66)</f>
        <v>9567.3700000000008</v>
      </c>
      <c r="S66" s="202">
        <f t="shared" si="33"/>
        <v>1.0829817322642976</v>
      </c>
      <c r="T66" s="202">
        <f t="shared" ca="1" si="34"/>
        <v>0</v>
      </c>
      <c r="U66" s="182">
        <f ca="1">COUNTIFS(新签明细!J:J,"新签",新签明细!D:D,E66,新签明细!V:V,TODAY())</f>
        <v>0</v>
      </c>
      <c r="V66" s="200">
        <f ca="1">COUNTIFS(新签明细!J:J,"新签",新签明细!D:D,E66,新签明细!V:V,TODAY()-1)</f>
        <v>1</v>
      </c>
      <c r="W66" s="204">
        <f>IFERROR(VLOOKUP(E66,顾问个人目标!E:V,18,0),"-")</f>
        <v>220829.73531051</v>
      </c>
      <c r="X66" s="200">
        <f>SUMIFS(续费明细实时!J:J,续费明细实时!K:K,E66)</f>
        <v>303825</v>
      </c>
      <c r="Y66" s="202">
        <f t="shared" si="35"/>
        <v>1.3758337371223575</v>
      </c>
      <c r="Z66" s="200"/>
      <c r="AA66" s="200"/>
      <c r="AB66" s="200"/>
      <c r="AC66" s="200"/>
      <c r="AD66" s="200"/>
      <c r="AE66" s="200"/>
      <c r="AF66" s="200"/>
      <c r="AG66" s="200"/>
      <c r="AH66" s="200"/>
      <c r="AI66" s="200"/>
      <c r="AJ66" s="200"/>
      <c r="AK66" s="200"/>
      <c r="AL66" s="200" t="s">
        <v>138</v>
      </c>
      <c r="AM66" s="205" t="s">
        <v>130</v>
      </c>
      <c r="AN66" s="101" t="s">
        <v>146</v>
      </c>
      <c r="AO66" s="101" t="b">
        <f t="shared" ca="1" si="31"/>
        <v>1</v>
      </c>
    </row>
    <row r="67" spans="1:41">
      <c r="A67" s="195">
        <f t="shared" si="29"/>
        <v>55</v>
      </c>
      <c r="B67" s="190">
        <f t="shared" si="30"/>
        <v>8.000064811387146</v>
      </c>
      <c r="C67" s="206" t="s">
        <v>131</v>
      </c>
      <c r="D67" s="206" t="s">
        <v>145</v>
      </c>
      <c r="E67" s="206" t="s">
        <v>222</v>
      </c>
      <c r="F67" s="207">
        <f>IFERROR(VLOOKUP(E67,顾问个人目标!$E:$S,15,0),"-")</f>
        <v>12.376454128534199</v>
      </c>
      <c r="G67" s="182">
        <f>COUNTIFS(新签明细!J:J,"新签",新签明细!D:D,E67,新签明细!L:L,"&lt;&gt;*升舱*")</f>
        <v>8</v>
      </c>
      <c r="H67" s="209">
        <f t="shared" si="32"/>
        <v>0.64638869234410334</v>
      </c>
      <c r="I67" s="284">
        <f ca="1">COUNTIFS(新签明细!J:J,"新签",新签明细!D:D,E67,新签明细!X:X,"TRUE",新签明细!L:L,"&lt;&gt;*升舱*")</f>
        <v>7</v>
      </c>
      <c r="J67" s="284">
        <f ca="1">COUNTIFS(新签明细!J:J,"新签",新签明细!D:D,E67,新签明细!X:X,"False",新签明细!L:L,"&lt;&gt;*升舱*")</f>
        <v>1</v>
      </c>
      <c r="K67" s="209"/>
      <c r="L67" s="209"/>
      <c r="M67" s="210"/>
      <c r="N67" s="210"/>
      <c r="O67" s="210"/>
      <c r="P67" s="210"/>
      <c r="Q67" s="211">
        <f>IFERROR(VLOOKUP(E67,顾问个人目标!E:K,5,0),"-")</f>
        <v>8527.3768945600405</v>
      </c>
      <c r="R67" s="212">
        <f>SUMIFS(新签明细!G:G,新签明细!J:J,"新签",新签明细!D:D,E67)</f>
        <v>8997.91</v>
      </c>
      <c r="S67" s="210">
        <f t="shared" si="33"/>
        <v>1.0551791144285099</v>
      </c>
      <c r="T67" s="210">
        <f t="shared" ca="1" si="34"/>
        <v>0</v>
      </c>
      <c r="U67" s="182">
        <f ca="1">COUNTIFS(新签明细!J:J,"新签",新签明细!D:D,E67,新签明细!V:V,TODAY())</f>
        <v>0</v>
      </c>
      <c r="V67" s="208">
        <f ca="1">COUNTIFS(新签明细!J:J,"新签",新签明细!D:D,E67,新签明细!V:V,TODAY()-1)</f>
        <v>0</v>
      </c>
      <c r="W67" s="212">
        <f>IFERROR(VLOOKUP(E67,顾问个人目标!E:V,18,0),"-")</f>
        <v>360226.35397333198</v>
      </c>
      <c r="X67" s="208">
        <f>SUMIFS(续费明细实时!J:J,续费明细实时!K:K,E67)</f>
        <v>388287</v>
      </c>
      <c r="Y67" s="210">
        <f t="shared" si="35"/>
        <v>1.0778972602008607</v>
      </c>
      <c r="Z67" s="208"/>
      <c r="AA67" s="208"/>
      <c r="AB67" s="208"/>
      <c r="AC67" s="208"/>
      <c r="AD67" s="208"/>
      <c r="AE67" s="208"/>
      <c r="AF67" s="208"/>
      <c r="AG67" s="208"/>
      <c r="AH67" s="208"/>
      <c r="AI67" s="208"/>
      <c r="AJ67" s="208"/>
      <c r="AK67" s="208"/>
      <c r="AL67" s="208" t="s">
        <v>138</v>
      </c>
      <c r="AM67" s="213" t="s">
        <v>158</v>
      </c>
      <c r="AN67" s="188" t="s">
        <v>160</v>
      </c>
      <c r="AO67" s="101" t="b">
        <f t="shared" ca="1" si="31"/>
        <v>1</v>
      </c>
    </row>
    <row r="68" spans="1:41">
      <c r="A68" s="197">
        <f t="shared" si="29"/>
        <v>64</v>
      </c>
      <c r="B68" s="190">
        <f t="shared" si="30"/>
        <v>7.0000581415927536</v>
      </c>
      <c r="C68" s="198" t="s">
        <v>131</v>
      </c>
      <c r="D68" s="198" t="s">
        <v>145</v>
      </c>
      <c r="E68" s="198" t="s">
        <v>223</v>
      </c>
      <c r="F68" s="199">
        <f>IFERROR(VLOOKUP(E68,顾问个人目标!$E:$S,15,0),"-")</f>
        <v>12.0702277595105</v>
      </c>
      <c r="G68" s="182">
        <f>COUNTIFS(新签明细!J:J,"新签",新签明细!D:D,E68,新签明细!L:L,"&lt;&gt;*升舱*")</f>
        <v>7</v>
      </c>
      <c r="H68" s="201">
        <f t="shared" si="32"/>
        <v>0.57993934658643764</v>
      </c>
      <c r="I68" s="284">
        <f ca="1">COUNTIFS(新签明细!J:J,"新签",新签明细!D:D,E68,新签明细!X:X,"TRUE",新签明细!L:L,"&lt;&gt;*升舱*")</f>
        <v>5</v>
      </c>
      <c r="J68" s="284">
        <f ca="1">COUNTIFS(新签明细!J:J,"新签",新签明细!D:D,E68,新签明细!X:X,"False",新签明细!L:L,"&lt;&gt;*升舱*")</f>
        <v>2</v>
      </c>
      <c r="K68" s="201"/>
      <c r="L68" s="201"/>
      <c r="M68" s="202"/>
      <c r="N68" s="202"/>
      <c r="O68" s="202"/>
      <c r="P68" s="202"/>
      <c r="Q68" s="203">
        <f>IFERROR(VLOOKUP(E68,顾问个人目标!E:K,5,0),"-")</f>
        <v>8316.38692630273</v>
      </c>
      <c r="R68" s="204">
        <f>SUMIFS(新签明细!G:G,新签明细!J:J,"新签",新签明细!D:D,E68)</f>
        <v>6624.6753239999998</v>
      </c>
      <c r="S68" s="202">
        <f t="shared" si="33"/>
        <v>0.79658094106320931</v>
      </c>
      <c r="T68" s="202">
        <f t="shared" ca="1" si="34"/>
        <v>0</v>
      </c>
      <c r="U68" s="182">
        <f ca="1">COUNTIFS(新签明细!J:J,"新签",新签明细!D:D,E68,新签明细!V:V,TODAY())</f>
        <v>0</v>
      </c>
      <c r="V68" s="200">
        <f ca="1">COUNTIFS(新签明细!J:J,"新签",新签明细!D:D,E68,新签明细!V:V,TODAY()-1)</f>
        <v>0</v>
      </c>
      <c r="W68" s="204">
        <f>IFERROR(VLOOKUP(E68,顾问个人目标!E:V,18,0),"-")</f>
        <v>182099.78519077899</v>
      </c>
      <c r="X68" s="200">
        <f>SUMIFS(续费明细实时!J:J,续费明细实时!K:K,E68)</f>
        <v>204128</v>
      </c>
      <c r="Y68" s="202">
        <f t="shared" si="35"/>
        <v>1.1209678242406651</v>
      </c>
      <c r="Z68" s="200"/>
      <c r="AA68" s="200"/>
      <c r="AB68" s="200"/>
      <c r="AC68" s="200"/>
      <c r="AD68" s="200"/>
      <c r="AE68" s="200"/>
      <c r="AF68" s="200"/>
      <c r="AG68" s="200"/>
      <c r="AH68" s="200"/>
      <c r="AI68" s="200"/>
      <c r="AJ68" s="200"/>
      <c r="AK68" s="200"/>
      <c r="AL68" s="200" t="s">
        <v>138</v>
      </c>
      <c r="AM68" s="205" t="s">
        <v>132</v>
      </c>
      <c r="AN68" s="101" t="s">
        <v>148</v>
      </c>
      <c r="AO68" s="101" t="b">
        <f t="shared" ca="1" si="31"/>
        <v>1</v>
      </c>
    </row>
    <row r="69" spans="1:41">
      <c r="A69" s="195">
        <f t="shared" si="29"/>
        <v>91</v>
      </c>
      <c r="B69" s="190">
        <f t="shared" si="30"/>
        <v>3.0000262633707688</v>
      </c>
      <c r="C69" s="206" t="s">
        <v>131</v>
      </c>
      <c r="D69" s="206" t="s">
        <v>145</v>
      </c>
      <c r="E69" s="206" t="s">
        <v>224</v>
      </c>
      <c r="F69" s="207">
        <f>IFERROR(VLOOKUP(E69,顾问个人目标!$E:$S,15,0),"-")</f>
        <v>11.474546222076199</v>
      </c>
      <c r="G69" s="182">
        <f>COUNTIFS(新签明细!J:J,"新签",新签明细!D:D,E69,新签明细!L:L,"&lt;&gt;*升舱*")</f>
        <v>3</v>
      </c>
      <c r="H69" s="209">
        <f t="shared" si="32"/>
        <v>0.26144824744600498</v>
      </c>
      <c r="I69" s="284">
        <f ca="1">COUNTIFS(新签明细!J:J,"新签",新签明细!D:D,E69,新签明细!X:X,"TRUE",新签明细!L:L,"&lt;&gt;*升舱*")</f>
        <v>2</v>
      </c>
      <c r="J69" s="284">
        <f ca="1">COUNTIFS(新签明细!J:J,"新签",新签明细!D:D,E69,新签明细!X:X,"False",新签明细!L:L,"&lt;&gt;*升舱*")</f>
        <v>1</v>
      </c>
      <c r="K69" s="209"/>
      <c r="L69" s="209"/>
      <c r="M69" s="210"/>
      <c r="N69" s="210"/>
      <c r="O69" s="210"/>
      <c r="P69" s="210"/>
      <c r="Q69" s="211">
        <f>IFERROR(VLOOKUP(E69,顾问个人目标!E:K,5,0),"-")</f>
        <v>7905.9623470105098</v>
      </c>
      <c r="R69" s="212">
        <f>SUMIFS(新签明细!G:G,新签明细!J:J,"新签",新签明细!D:D,E69)</f>
        <v>3917.09</v>
      </c>
      <c r="S69" s="210">
        <f t="shared" si="33"/>
        <v>0.49546023976210485</v>
      </c>
      <c r="T69" s="210">
        <f t="shared" ca="1" si="34"/>
        <v>0</v>
      </c>
      <c r="U69" s="182">
        <f ca="1">COUNTIFS(新签明细!J:J,"新签",新签明细!D:D,E69,新签明细!V:V,TODAY())</f>
        <v>0</v>
      </c>
      <c r="V69" s="208">
        <f ca="1">COUNTIFS(新签明细!J:J,"新签",新签明细!D:D,E69,新签明细!V:V,TODAY()-1)</f>
        <v>0</v>
      </c>
      <c r="W69" s="212">
        <f>IFERROR(VLOOKUP(E69,顾问个人目标!E:V,18,0),"-")</f>
        <v>145622.05253747199</v>
      </c>
      <c r="X69" s="208">
        <f>SUMIFS(续费明细实时!J:J,续费明细实时!K:K,E69)</f>
        <v>290356</v>
      </c>
      <c r="Y69" s="210">
        <f t="shared" si="35"/>
        <v>1.9939013009398734</v>
      </c>
      <c r="Z69" s="208"/>
      <c r="AA69" s="208"/>
      <c r="AB69" s="208"/>
      <c r="AC69" s="208"/>
      <c r="AD69" s="208"/>
      <c r="AE69" s="208"/>
      <c r="AF69" s="208"/>
      <c r="AG69" s="208"/>
      <c r="AH69" s="208"/>
      <c r="AI69" s="208"/>
      <c r="AJ69" s="208"/>
      <c r="AK69" s="208"/>
      <c r="AL69" s="208" t="s">
        <v>138</v>
      </c>
      <c r="AM69" s="213" t="s">
        <v>130</v>
      </c>
      <c r="AN69" s="188" t="s">
        <v>146</v>
      </c>
      <c r="AO69" s="101" t="b">
        <f t="shared" ca="1" si="31"/>
        <v>1</v>
      </c>
    </row>
    <row r="70" spans="1:41">
      <c r="A70" s="197">
        <f t="shared" si="29"/>
        <v>102</v>
      </c>
      <c r="B70" s="190">
        <f t="shared" si="30"/>
        <v>2.0000294223105004</v>
      </c>
      <c r="C70" s="198" t="s">
        <v>131</v>
      </c>
      <c r="D70" s="198" t="s">
        <v>145</v>
      </c>
      <c r="E70" s="198" t="s">
        <v>225</v>
      </c>
      <c r="F70" s="199">
        <f>IFERROR(VLOOKUP(E70,顾问个人目标!$E:$S,15,0),"-")</f>
        <v>6.8238558643424296</v>
      </c>
      <c r="G70" s="182">
        <f>COUNTIFS(新签明细!J:J,"新签",新签明细!D:D,E70,新签明细!L:L,"&lt;&gt;*升舱*")</f>
        <v>2</v>
      </c>
      <c r="H70" s="201">
        <f t="shared" si="32"/>
        <v>0.29308942623639767</v>
      </c>
      <c r="I70" s="284">
        <f ca="1">COUNTIFS(新签明细!J:J,"新签",新签明细!D:D,E70,新签明细!X:X,"TRUE",新签明细!L:L,"&lt;&gt;*升舱*")</f>
        <v>1</v>
      </c>
      <c r="J70" s="284">
        <f ca="1">COUNTIFS(新签明细!J:J,"新签",新签明细!D:D,E70,新签明细!X:X,"False",新签明细!L:L,"&lt;&gt;*升舱*")</f>
        <v>1</v>
      </c>
      <c r="K70" s="201"/>
      <c r="L70" s="201"/>
      <c r="M70" s="202"/>
      <c r="N70" s="202"/>
      <c r="O70" s="202"/>
      <c r="P70" s="202"/>
      <c r="Q70" s="203">
        <f>IFERROR(VLOOKUP(E70,顾问个人目标!E:K,5,0),"-")</f>
        <v>4701.6366905319301</v>
      </c>
      <c r="R70" s="204">
        <f>SUMIFS(新签明细!G:G,新签明细!J:J,"新签",新签明细!D:D,E70)</f>
        <v>2039</v>
      </c>
      <c r="S70" s="202">
        <f t="shared" si="33"/>
        <v>0.43367876639768888</v>
      </c>
      <c r="T70" s="202">
        <f t="shared" ca="1" si="34"/>
        <v>0</v>
      </c>
      <c r="U70" s="182">
        <f ca="1">COUNTIFS(新签明细!J:J,"新签",新签明细!D:D,E70,新签明细!V:V,TODAY())</f>
        <v>0</v>
      </c>
      <c r="V70" s="200">
        <f ca="1">COUNTIFS(新签明细!J:J,"新签",新签明细!D:D,E70,新签明细!V:V,TODAY()-1)</f>
        <v>0</v>
      </c>
      <c r="W70" s="204">
        <f>IFERROR(VLOOKUP(E70,顾问个人目标!E:V,18,0),"-")</f>
        <v>219516.85039738199</v>
      </c>
      <c r="X70" s="200">
        <f>SUMIFS(续费明细实时!J:J,续费明细实时!K:K,E70)</f>
        <v>199212</v>
      </c>
      <c r="Y70" s="202">
        <f t="shared" si="35"/>
        <v>0.90750208760455064</v>
      </c>
      <c r="Z70" s="200"/>
      <c r="AA70" s="200"/>
      <c r="AB70" s="200"/>
      <c r="AC70" s="200"/>
      <c r="AD70" s="200"/>
      <c r="AE70" s="200"/>
      <c r="AF70" s="200"/>
      <c r="AG70" s="200"/>
      <c r="AH70" s="200"/>
      <c r="AI70" s="200"/>
      <c r="AJ70" s="200"/>
      <c r="AK70" s="200"/>
      <c r="AL70" s="200" t="s">
        <v>138</v>
      </c>
      <c r="AM70" s="205" t="s">
        <v>130</v>
      </c>
      <c r="AN70" s="101" t="s">
        <v>146</v>
      </c>
      <c r="AO70" s="101" t="b">
        <f t="shared" ca="1" si="31"/>
        <v>1</v>
      </c>
    </row>
    <row r="71" spans="1:41">
      <c r="A71" s="195">
        <f t="shared" si="29"/>
        <v>63</v>
      </c>
      <c r="B71" s="190">
        <f t="shared" si="30"/>
        <v>7.0001110088525715</v>
      </c>
      <c r="C71" s="206" t="s">
        <v>131</v>
      </c>
      <c r="D71" s="206" t="s">
        <v>145</v>
      </c>
      <c r="E71" s="206" t="s">
        <v>226</v>
      </c>
      <c r="F71" s="207">
        <f>IFERROR(VLOOKUP(E71,顾问个人目标!$E:$S,15,0),"-")</f>
        <v>6.3182743739272</v>
      </c>
      <c r="G71" s="182">
        <f>COUNTIFS(新签明细!J:J,"新签",新签明细!D:D,E71,新签明细!L:L,"&lt;&gt;*升舱*")</f>
        <v>7</v>
      </c>
      <c r="H71" s="209">
        <f t="shared" si="32"/>
        <v>1.1078974393524263</v>
      </c>
      <c r="I71" s="284">
        <f ca="1">COUNTIFS(新签明细!J:J,"新签",新签明细!D:D,E71,新签明细!X:X,"TRUE",新签明细!L:L,"&lt;&gt;*升舱*")</f>
        <v>6</v>
      </c>
      <c r="J71" s="284">
        <f ca="1">COUNTIFS(新签明细!J:J,"新签",新签明细!D:D,E71,新签明细!X:X,"False",新签明细!L:L,"&lt;&gt;*升舱*")</f>
        <v>1</v>
      </c>
      <c r="K71" s="209"/>
      <c r="L71" s="209"/>
      <c r="M71" s="210"/>
      <c r="N71" s="210"/>
      <c r="O71" s="210"/>
      <c r="P71" s="210"/>
      <c r="Q71" s="211">
        <f>IFERROR(VLOOKUP(E71,顾问个人目标!E:K,5,0),"-")</f>
        <v>4353.2910436358397</v>
      </c>
      <c r="R71" s="212">
        <f>SUMIFS(新签明细!G:G,新签明细!J:J,"新签",新签明细!D:D,E71)</f>
        <v>6447.6</v>
      </c>
      <c r="S71" s="210">
        <f t="shared" si="33"/>
        <v>1.4810863632528937</v>
      </c>
      <c r="T71" s="210">
        <f t="shared" ca="1" si="34"/>
        <v>0.15827106276463235</v>
      </c>
      <c r="U71" s="182">
        <f ca="1">COUNTIFS(新签明细!J:J,"新签",新签明细!D:D,E71,新签明细!V:V,TODAY())</f>
        <v>1</v>
      </c>
      <c r="V71" s="208">
        <f ca="1">COUNTIFS(新签明细!J:J,"新签",新签明细!D:D,E71,新签明细!V:V,TODAY()-1)</f>
        <v>0</v>
      </c>
      <c r="W71" s="212">
        <f>IFERROR(VLOOKUP(E71,顾问个人目标!E:V,18,0),"-")</f>
        <v>234368.59949778399</v>
      </c>
      <c r="X71" s="208">
        <f>SUMIFS(续费明细实时!J:J,续费明细实时!K:K,E71)</f>
        <v>179915</v>
      </c>
      <c r="Y71" s="210">
        <f t="shared" si="35"/>
        <v>0.76765829716749723</v>
      </c>
      <c r="Z71" s="208"/>
      <c r="AA71" s="208"/>
      <c r="AB71" s="208"/>
      <c r="AC71" s="208"/>
      <c r="AD71" s="208"/>
      <c r="AE71" s="208"/>
      <c r="AF71" s="208"/>
      <c r="AG71" s="208"/>
      <c r="AH71" s="208"/>
      <c r="AI71" s="208"/>
      <c r="AJ71" s="208"/>
      <c r="AK71" s="208"/>
      <c r="AL71" s="208" t="s">
        <v>138</v>
      </c>
      <c r="AM71" s="213" t="s">
        <v>130</v>
      </c>
      <c r="AN71" s="188" t="s">
        <v>146</v>
      </c>
      <c r="AO71" s="101" t="b">
        <f t="shared" ca="1" si="31"/>
        <v>1</v>
      </c>
    </row>
    <row r="72" spans="1:41">
      <c r="A72" s="197">
        <f t="shared" si="29"/>
        <v>100</v>
      </c>
      <c r="B72" s="190">
        <f t="shared" si="30"/>
        <v>2.0000417435156668</v>
      </c>
      <c r="C72" s="198" t="s">
        <v>131</v>
      </c>
      <c r="D72" s="198" t="s">
        <v>145</v>
      </c>
      <c r="E72" s="198" t="s">
        <v>227</v>
      </c>
      <c r="F72" s="199">
        <f>IFERROR(VLOOKUP(E72,顾问个人目标!$E:$S,15,0),"-")</f>
        <v>4.8059369713279496</v>
      </c>
      <c r="G72" s="182">
        <f>COUNTIFS(新签明细!J:J,"新签",新签明细!D:D,E72,新签明细!L:L,"&lt;&gt;*升舱*")</f>
        <v>2</v>
      </c>
      <c r="H72" s="201">
        <f t="shared" si="32"/>
        <v>0.41615194122018856</v>
      </c>
      <c r="I72" s="284">
        <f ca="1">COUNTIFS(新签明细!J:J,"新签",新签明细!D:D,E72,新签明细!X:X,"TRUE",新签明细!L:L,"&lt;&gt;*升舱*")</f>
        <v>2</v>
      </c>
      <c r="J72" s="284">
        <f ca="1">COUNTIFS(新签明细!J:J,"新签",新签明细!D:D,E72,新签明细!X:X,"False",新签明细!L:L,"&lt;&gt;*升舱*")</f>
        <v>0</v>
      </c>
      <c r="K72" s="201"/>
      <c r="L72" s="201"/>
      <c r="M72" s="202"/>
      <c r="N72" s="202"/>
      <c r="O72" s="202"/>
      <c r="P72" s="202"/>
      <c r="Q72" s="203">
        <f>IFERROR(VLOOKUP(E72,顾问个人目标!E:K,5,0),"-")</f>
        <v>3311.2905732449499</v>
      </c>
      <c r="R72" s="204">
        <f>SUMIFS(新签明细!G:G,新签明细!J:J,"新签",新签明细!D:D,E72)</f>
        <v>1864.97</v>
      </c>
      <c r="S72" s="202">
        <f t="shared" si="33"/>
        <v>0.56321544689217473</v>
      </c>
      <c r="T72" s="202">
        <f t="shared" ca="1" si="34"/>
        <v>0</v>
      </c>
      <c r="U72" s="182">
        <f ca="1">COUNTIFS(新签明细!J:J,"新签",新签明细!D:D,E72,新签明细!V:V,TODAY())</f>
        <v>0</v>
      </c>
      <c r="V72" s="200">
        <f ca="1">COUNTIFS(新签明细!J:J,"新签",新签明细!D:D,E72,新签明细!V:V,TODAY()-1)</f>
        <v>0</v>
      </c>
      <c r="W72" s="204">
        <f>IFERROR(VLOOKUP(E72,顾问个人目标!E:V,18,0),"-")</f>
        <v>78831.466699683806</v>
      </c>
      <c r="X72" s="200">
        <f>SUMIFS(续费明细实时!J:J,续费明细实时!K:K,E72)</f>
        <v>105543</v>
      </c>
      <c r="Y72" s="202">
        <f t="shared" si="35"/>
        <v>1.3388435407662322</v>
      </c>
      <c r="Z72" s="200"/>
      <c r="AA72" s="200"/>
      <c r="AB72" s="200"/>
      <c r="AC72" s="200"/>
      <c r="AD72" s="200"/>
      <c r="AE72" s="200"/>
      <c r="AF72" s="200"/>
      <c r="AG72" s="200"/>
      <c r="AH72" s="200"/>
      <c r="AI72" s="200"/>
      <c r="AJ72" s="200"/>
      <c r="AK72" s="200"/>
      <c r="AL72" s="200" t="s">
        <v>138</v>
      </c>
      <c r="AM72" s="205" t="s">
        <v>130</v>
      </c>
      <c r="AN72" s="101" t="s">
        <v>146</v>
      </c>
      <c r="AO72" s="101" t="b">
        <f t="shared" ca="1" si="31"/>
        <v>1</v>
      </c>
    </row>
    <row r="73" spans="1:41">
      <c r="A73" s="195">
        <f t="shared" si="29"/>
        <v>110</v>
      </c>
      <c r="B73" s="190">
        <f t="shared" si="30"/>
        <v>1.0000326968961015</v>
      </c>
      <c r="C73" s="206" t="s">
        <v>131</v>
      </c>
      <c r="D73" s="206" t="s">
        <v>145</v>
      </c>
      <c r="E73" s="206" t="s">
        <v>228</v>
      </c>
      <c r="F73" s="207">
        <f>IFERROR(VLOOKUP(E73,顾问个人目标!$E:$S,15,0),"-")</f>
        <v>3.0705719515457899</v>
      </c>
      <c r="G73" s="182">
        <f>COUNTIFS(新签明细!J:J,"新签",新签明细!D:D,E73,新签明细!L:L,"&lt;&gt;*升舱*")</f>
        <v>1</v>
      </c>
      <c r="H73" s="209">
        <f t="shared" si="32"/>
        <v>0.32567222516853228</v>
      </c>
      <c r="I73" s="284">
        <f ca="1">COUNTIFS(新签明细!J:J,"新签",新签明细!D:D,E73,新签明细!X:X,"TRUE",新签明细!L:L,"&lt;&gt;*升舱*")</f>
        <v>1</v>
      </c>
      <c r="J73" s="284">
        <f ca="1">COUNTIFS(新签明细!J:J,"新签",新签明细!D:D,E73,新签明细!X:X,"False",新签明细!L:L,"&lt;&gt;*升舱*")</f>
        <v>0</v>
      </c>
      <c r="K73" s="209"/>
      <c r="L73" s="209"/>
      <c r="M73" s="210"/>
      <c r="N73" s="210"/>
      <c r="O73" s="210"/>
      <c r="P73" s="210"/>
      <c r="Q73" s="211">
        <f>IFERROR(VLOOKUP(E73,顾问个人目标!E:K,5,0),"-")</f>
        <v>2115.6240746150502</v>
      </c>
      <c r="R73" s="212">
        <f>SUMIFS(新签明细!G:G,新签明细!J:J,"新签",新签明细!D:D,E73)</f>
        <v>1199</v>
      </c>
      <c r="S73" s="210">
        <f t="shared" si="33"/>
        <v>0.56673584612056604</v>
      </c>
      <c r="T73" s="210">
        <f t="shared" ca="1" si="34"/>
        <v>0</v>
      </c>
      <c r="U73" s="182">
        <f ca="1">COUNTIFS(新签明细!J:J,"新签",新签明细!D:D,E73,新签明细!V:V,TODAY())</f>
        <v>0</v>
      </c>
      <c r="V73" s="208">
        <f ca="1">COUNTIFS(新签明细!J:J,"新签",新签明细!D:D,E73,新签明细!V:V,TODAY()-1)</f>
        <v>0</v>
      </c>
      <c r="W73" s="212">
        <f>IFERROR(VLOOKUP(E73,顾问个人目标!E:V,18,0),"-")</f>
        <v>214394.51436892699</v>
      </c>
      <c r="X73" s="208">
        <f>SUMIFS(续费明细实时!J:J,续费明细实时!K:K,E73)</f>
        <v>187547</v>
      </c>
      <c r="Y73" s="210">
        <f t="shared" si="35"/>
        <v>0.87477518047533542</v>
      </c>
      <c r="Z73" s="208"/>
      <c r="AA73" s="208"/>
      <c r="AB73" s="208"/>
      <c r="AC73" s="208"/>
      <c r="AD73" s="208"/>
      <c r="AE73" s="208"/>
      <c r="AF73" s="208"/>
      <c r="AG73" s="208"/>
      <c r="AH73" s="208"/>
      <c r="AI73" s="208"/>
      <c r="AJ73" s="208"/>
      <c r="AK73" s="208"/>
      <c r="AL73" s="208" t="s">
        <v>138</v>
      </c>
      <c r="AM73" s="213" t="s">
        <v>130</v>
      </c>
      <c r="AN73" s="188" t="s">
        <v>146</v>
      </c>
      <c r="AO73" s="101" t="b">
        <f t="shared" ca="1" si="31"/>
        <v>1</v>
      </c>
    </row>
    <row r="74" spans="1:41">
      <c r="A74" s="197">
        <f t="shared" si="29"/>
        <v>125</v>
      </c>
      <c r="B74" s="190">
        <f t="shared" si="30"/>
        <v>7.4000000000000001E-8</v>
      </c>
      <c r="C74" s="198" t="s">
        <v>131</v>
      </c>
      <c r="D74" s="198" t="s">
        <v>145</v>
      </c>
      <c r="E74" s="198" t="s">
        <v>229</v>
      </c>
      <c r="F74" s="199">
        <f>IFERROR(VLOOKUP(E74,顾问个人目标!$E:$S,15,0),"-")</f>
        <v>2.68773691329522</v>
      </c>
      <c r="G74" s="182">
        <f>COUNTIFS(新签明细!J:J,"新签",新签明细!D:D,E74,新签明细!L:L,"&lt;&gt;*升舱*")</f>
        <v>0</v>
      </c>
      <c r="H74" s="201">
        <f t="shared" si="32"/>
        <v>0</v>
      </c>
      <c r="I74" s="284">
        <f>COUNTIFS(新签明细!J:J,"新签",新签明细!D:D,E74,新签明细!X:X,"TRUE",新签明细!L:L,"&lt;&gt;*升舱*")</f>
        <v>0</v>
      </c>
      <c r="J74" s="284">
        <f>COUNTIFS(新签明细!J:J,"新签",新签明细!D:D,E74,新签明细!X:X,"False",新签明细!L:L,"&lt;&gt;*升舱*")</f>
        <v>0</v>
      </c>
      <c r="K74" s="201"/>
      <c r="L74" s="201"/>
      <c r="M74" s="202"/>
      <c r="N74" s="202"/>
      <c r="O74" s="202"/>
      <c r="P74" s="202"/>
      <c r="Q74" s="203">
        <f>IFERROR(VLOOKUP(E74,顾问个人目标!E:K,5,0),"-")</f>
        <v>1851.8507332604099</v>
      </c>
      <c r="R74" s="204">
        <f>SUMIFS(新签明细!G:G,新签明细!J:J,"新签",新签明细!D:D,E74)</f>
        <v>0</v>
      </c>
      <c r="S74" s="202">
        <f t="shared" si="33"/>
        <v>0</v>
      </c>
      <c r="T74" s="202">
        <f t="shared" ca="1" si="34"/>
        <v>0</v>
      </c>
      <c r="U74" s="182">
        <f ca="1">COUNTIFS(新签明细!J:J,"新签",新签明细!D:D,E74,新签明细!V:V,TODAY())</f>
        <v>0</v>
      </c>
      <c r="V74" s="200">
        <f ca="1">COUNTIFS(新签明细!J:J,"新签",新签明细!D:D,E74,新签明细!V:V,TODAY()-1)</f>
        <v>0</v>
      </c>
      <c r="W74" s="204">
        <f>IFERROR(VLOOKUP(E74,顾问个人目标!E:V,18,0),"-")</f>
        <v>189175.326646231</v>
      </c>
      <c r="X74" s="200">
        <f>SUMIFS(续费明细实时!J:J,续费明细实时!K:K,E74)</f>
        <v>238886</v>
      </c>
      <c r="Y74" s="202">
        <f t="shared" si="35"/>
        <v>1.2627756707761941</v>
      </c>
      <c r="Z74" s="200"/>
      <c r="AA74" s="200"/>
      <c r="AB74" s="200"/>
      <c r="AC74" s="200"/>
      <c r="AD74" s="200"/>
      <c r="AE74" s="200"/>
      <c r="AF74" s="200"/>
      <c r="AG74" s="200"/>
      <c r="AH74" s="200"/>
      <c r="AI74" s="200"/>
      <c r="AJ74" s="200"/>
      <c r="AK74" s="200"/>
      <c r="AL74" s="200" t="s">
        <v>138</v>
      </c>
      <c r="AM74" s="205" t="s">
        <v>130</v>
      </c>
      <c r="AN74" s="101" t="s">
        <v>146</v>
      </c>
      <c r="AO74" s="101" t="b">
        <f t="shared" si="31"/>
        <v>1</v>
      </c>
    </row>
    <row r="75" spans="1:41">
      <c r="A75" s="195">
        <f t="shared" si="29"/>
        <v>124</v>
      </c>
      <c r="B75" s="190">
        <f t="shared" si="30"/>
        <v>7.500000000000001E-8</v>
      </c>
      <c r="C75" s="206" t="s">
        <v>131</v>
      </c>
      <c r="D75" s="206" t="s">
        <v>145</v>
      </c>
      <c r="E75" s="206" t="s">
        <v>230</v>
      </c>
      <c r="F75" s="207">
        <f>IFERROR(VLOOKUP(E75,顾问个人目标!$E:$S,15,0),"-")</f>
        <v>0.98114643547767499</v>
      </c>
      <c r="G75" s="182">
        <f>COUNTIFS(新签明细!J:J,"新签",新签明细!D:D,E75,新签明细!L:L,"&lt;&gt;*升舱*")</f>
        <v>0</v>
      </c>
      <c r="H75" s="209">
        <f t="shared" si="32"/>
        <v>0</v>
      </c>
      <c r="I75" s="284">
        <f>COUNTIFS(新签明细!J:J,"新签",新签明细!D:D,E75,新签明细!X:X,"TRUE",新签明细!L:L,"&lt;&gt;*升舱*")</f>
        <v>0</v>
      </c>
      <c r="J75" s="284">
        <f>COUNTIFS(新签明细!J:J,"新签",新签明细!D:D,E75,新签明细!X:X,"False",新签明细!L:L,"&lt;&gt;*升舱*")</f>
        <v>0</v>
      </c>
      <c r="K75" s="209"/>
      <c r="L75" s="209"/>
      <c r="M75" s="210"/>
      <c r="N75" s="210"/>
      <c r="O75" s="210"/>
      <c r="P75" s="210"/>
      <c r="Q75" s="211">
        <f>IFERROR(VLOOKUP(E75,顾问个人目标!E:K,5,0),"-")</f>
        <v>676.00989404411803</v>
      </c>
      <c r="R75" s="212">
        <f>SUMIFS(新签明细!G:G,新签明细!J:J,"新签",新签明细!D:D,E75)</f>
        <v>0</v>
      </c>
      <c r="S75" s="210">
        <f t="shared" si="33"/>
        <v>0</v>
      </c>
      <c r="T75" s="210">
        <f t="shared" ca="1" si="34"/>
        <v>0</v>
      </c>
      <c r="U75" s="182">
        <f ca="1">COUNTIFS(新签明细!J:J,"新签",新签明细!D:D,E75,新签明细!V:V,TODAY())</f>
        <v>0</v>
      </c>
      <c r="V75" s="208">
        <f ca="1">COUNTIFS(新签明细!J:J,"新签",新签明细!D:D,E75,新签明细!V:V,TODAY()-1)</f>
        <v>0</v>
      </c>
      <c r="W75" s="212">
        <f>IFERROR(VLOOKUP(E75,顾问个人目标!E:V,18,0),"-")</f>
        <v>74536.564875177006</v>
      </c>
      <c r="X75" s="208">
        <f>SUMIFS(续费明细实时!J:J,续费明细实时!K:K,E75)</f>
        <v>58937</v>
      </c>
      <c r="Y75" s="210">
        <f t="shared" si="35"/>
        <v>0.79071258648287734</v>
      </c>
      <c r="Z75" s="208"/>
      <c r="AA75" s="208"/>
      <c r="AB75" s="208"/>
      <c r="AC75" s="208"/>
      <c r="AD75" s="208"/>
      <c r="AE75" s="208"/>
      <c r="AF75" s="208"/>
      <c r="AG75" s="208"/>
      <c r="AH75" s="208"/>
      <c r="AI75" s="208"/>
      <c r="AJ75" s="208"/>
      <c r="AK75" s="208"/>
      <c r="AL75" s="208" t="s">
        <v>138</v>
      </c>
      <c r="AM75" s="213" t="s">
        <v>130</v>
      </c>
      <c r="AN75" s="188" t="s">
        <v>146</v>
      </c>
      <c r="AO75" s="101" t="b">
        <f t="shared" si="31"/>
        <v>1</v>
      </c>
    </row>
    <row r="76" spans="1:41">
      <c r="A76" s="197">
        <f t="shared" si="29"/>
        <v>4</v>
      </c>
      <c r="B76" s="190">
        <f t="shared" si="30"/>
        <v>25.00009695190883</v>
      </c>
      <c r="C76" s="198" t="s">
        <v>131</v>
      </c>
      <c r="D76" s="198" t="s">
        <v>141</v>
      </c>
      <c r="E76" s="198" t="s">
        <v>231</v>
      </c>
      <c r="F76" s="199">
        <f>IFERROR(VLOOKUP(E76,顾问个人目标!$E:$S,15,0),"-")</f>
        <v>25.837361240720799</v>
      </c>
      <c r="G76" s="182">
        <f>COUNTIFS(新签明细!J:J,"新签",新签明细!D:D,E76,新签明细!L:L,"&lt;&gt;*升舱*")</f>
        <v>25</v>
      </c>
      <c r="H76" s="201">
        <f t="shared" si="32"/>
        <v>0.9675910696560962</v>
      </c>
      <c r="I76" s="284">
        <f ca="1">COUNTIFS(新签明细!J:J,"新签",新签明细!D:D,E76,新签明细!X:X,"TRUE",新签明细!L:L,"&lt;&gt;*升舱*")</f>
        <v>21</v>
      </c>
      <c r="J76" s="284">
        <f ca="1">COUNTIFS(新签明细!J:J,"新签",新签明细!D:D,E76,新签明细!X:X,"False",新签明细!L:L,"&lt;&gt;*升舱*")</f>
        <v>4</v>
      </c>
      <c r="K76" s="201"/>
      <c r="L76" s="201"/>
      <c r="M76" s="202"/>
      <c r="N76" s="202"/>
      <c r="O76" s="202"/>
      <c r="P76" s="202"/>
      <c r="Q76" s="203">
        <f>IFERROR(VLOOKUP(E76,顾问个人目标!E:K,5,0),"-")</f>
        <v>17801.9418948567</v>
      </c>
      <c r="R76" s="204">
        <f>SUMIFS(新签明细!G:G,新签明细!J:J,"新签",新签明细!D:D,E76)</f>
        <v>20792.999871000004</v>
      </c>
      <c r="S76" s="202">
        <f t="shared" si="33"/>
        <v>1.1680186349224897</v>
      </c>
      <c r="T76" s="202">
        <f t="shared" ca="1" si="34"/>
        <v>0</v>
      </c>
      <c r="U76" s="182">
        <f ca="1">COUNTIFS(新签明细!J:J,"新签",新签明细!D:D,E76,新签明细!V:V,TODAY())</f>
        <v>0</v>
      </c>
      <c r="V76" s="200">
        <f ca="1">COUNTIFS(新签明细!J:J,"新签",新签明细!D:D,E76,新签明细!V:V,TODAY()-1)</f>
        <v>0</v>
      </c>
      <c r="W76" s="204">
        <f>IFERROR(VLOOKUP(E76,顾问个人目标!E:V,18,0),"-")</f>
        <v>357974.03713135899</v>
      </c>
      <c r="X76" s="200">
        <f>SUMIFS(续费明细实时!J:J,续费明细实时!K:K,E76)</f>
        <v>315579</v>
      </c>
      <c r="Y76" s="202">
        <f t="shared" si="35"/>
        <v>0.88156951975876929</v>
      </c>
      <c r="Z76" s="200"/>
      <c r="AA76" s="200"/>
      <c r="AB76" s="200"/>
      <c r="AC76" s="200"/>
      <c r="AD76" s="200"/>
      <c r="AE76" s="200"/>
      <c r="AF76" s="200"/>
      <c r="AG76" s="200"/>
      <c r="AH76" s="200"/>
      <c r="AI76" s="200"/>
      <c r="AJ76" s="200"/>
      <c r="AK76" s="200"/>
      <c r="AL76" s="200" t="s">
        <v>138</v>
      </c>
      <c r="AM76" s="205" t="s">
        <v>130</v>
      </c>
      <c r="AN76" s="101" t="s">
        <v>142</v>
      </c>
      <c r="AO76" s="101" t="b">
        <f t="shared" ca="1" si="31"/>
        <v>1</v>
      </c>
    </row>
    <row r="77" spans="1:41">
      <c r="A77" s="195">
        <f t="shared" si="29"/>
        <v>9</v>
      </c>
      <c r="B77" s="190">
        <f t="shared" si="30"/>
        <v>21.000115106494189</v>
      </c>
      <c r="C77" s="206" t="s">
        <v>131</v>
      </c>
      <c r="D77" s="206" t="s">
        <v>141</v>
      </c>
      <c r="E77" s="206" t="s">
        <v>232</v>
      </c>
      <c r="F77" s="207">
        <f>IFERROR(VLOOKUP(E77,顾问个人目标!$E:$S,15,0),"-")</f>
        <v>18.276952622945</v>
      </c>
      <c r="G77" s="182">
        <f>COUNTIFS(新签明细!J:J,"新签",新签明细!D:D,E77,新签明细!L:L,"&lt;&gt;*升舱*")</f>
        <v>21</v>
      </c>
      <c r="H77" s="209">
        <f t="shared" si="32"/>
        <v>1.1489880415642413</v>
      </c>
      <c r="I77" s="284">
        <f ca="1">COUNTIFS(新签明细!J:J,"新签",新签明细!D:D,E77,新签明细!X:X,"TRUE",新签明细!L:L,"&lt;&gt;*升舱*")</f>
        <v>18</v>
      </c>
      <c r="J77" s="284">
        <f ca="1">COUNTIFS(新签明细!J:J,"新签",新签明细!D:D,E77,新签明细!X:X,"False",新签明细!L:L,"&lt;&gt;*升舱*")</f>
        <v>3</v>
      </c>
      <c r="K77" s="209"/>
      <c r="L77" s="209"/>
      <c r="M77" s="210"/>
      <c r="N77" s="210"/>
      <c r="O77" s="210"/>
      <c r="P77" s="210"/>
      <c r="Q77" s="211">
        <f>IFERROR(VLOOKUP(E77,顾问个人目标!E:K,5,0),"-")</f>
        <v>12592.820357209101</v>
      </c>
      <c r="R77" s="212">
        <f>SUMIFS(新签明细!G:G,新签明细!J:J,"新签",新签明细!D:D,E77)</f>
        <v>16457.560971999999</v>
      </c>
      <c r="S77" s="210">
        <f t="shared" si="33"/>
        <v>1.3069003213865766</v>
      </c>
      <c r="T77" s="210">
        <f t="shared" ca="1" si="34"/>
        <v>0</v>
      </c>
      <c r="U77" s="182">
        <f ca="1">COUNTIFS(新签明细!J:J,"新签",新签明细!D:D,E77,新签明细!V:V,TODAY())</f>
        <v>0</v>
      </c>
      <c r="V77" s="208">
        <f ca="1">COUNTIFS(新签明细!J:J,"新签",新签明细!D:D,E77,新签明细!V:V,TODAY()-1)</f>
        <v>0</v>
      </c>
      <c r="W77" s="212">
        <f>IFERROR(VLOOKUP(E77,顾问个人目标!E:V,18,0),"-")</f>
        <v>459388.97281920101</v>
      </c>
      <c r="X77" s="208">
        <f>SUMIFS(续费明细实时!J:J,续费明细实时!K:K,E77)</f>
        <v>417362</v>
      </c>
      <c r="Y77" s="210">
        <f t="shared" si="35"/>
        <v>0.90851549491645867</v>
      </c>
      <c r="Z77" s="208"/>
      <c r="AA77" s="208"/>
      <c r="AB77" s="208"/>
      <c r="AC77" s="208"/>
      <c r="AD77" s="208"/>
      <c r="AE77" s="208"/>
      <c r="AF77" s="208"/>
      <c r="AG77" s="208"/>
      <c r="AH77" s="208"/>
      <c r="AI77" s="208"/>
      <c r="AJ77" s="208"/>
      <c r="AK77" s="208"/>
      <c r="AL77" s="208" t="s">
        <v>138</v>
      </c>
      <c r="AM77" s="213" t="s">
        <v>130</v>
      </c>
      <c r="AN77" s="188" t="s">
        <v>142</v>
      </c>
      <c r="AO77" s="101" t="b">
        <f t="shared" ca="1" si="31"/>
        <v>1</v>
      </c>
    </row>
    <row r="78" spans="1:41">
      <c r="A78" s="197">
        <f t="shared" si="29"/>
        <v>62</v>
      </c>
      <c r="B78" s="190">
        <f t="shared" si="30"/>
        <v>8.0000463055256734</v>
      </c>
      <c r="C78" s="198" t="s">
        <v>131</v>
      </c>
      <c r="D78" s="198" t="s">
        <v>141</v>
      </c>
      <c r="E78" s="198" t="s">
        <v>233</v>
      </c>
      <c r="F78" s="199">
        <f>IFERROR(VLOOKUP(E78,顾问个人目标!$E:$S,15,0),"-")</f>
        <v>17.3286032196024</v>
      </c>
      <c r="G78" s="182">
        <f>COUNTIFS(新签明细!J:J,"新签",新签明细!D:D,E78,新签明细!L:L,"&lt;&gt;*升舱*")</f>
        <v>8</v>
      </c>
      <c r="H78" s="201">
        <f t="shared" si="32"/>
        <v>0.46166444569232612</v>
      </c>
      <c r="I78" s="284">
        <f ca="1">COUNTIFS(新签明细!J:J,"新签",新签明细!D:D,E78,新签明细!X:X,"TRUE",新签明细!L:L,"&lt;&gt;*升舱*")</f>
        <v>5</v>
      </c>
      <c r="J78" s="284">
        <f ca="1">COUNTIFS(新签明细!J:J,"新签",新签明细!D:D,E78,新签明细!X:X,"False",新签明细!L:L,"&lt;&gt;*升舱*")</f>
        <v>3</v>
      </c>
      <c r="K78" s="201"/>
      <c r="L78" s="201"/>
      <c r="M78" s="202"/>
      <c r="N78" s="202"/>
      <c r="O78" s="202"/>
      <c r="P78" s="202"/>
      <c r="Q78" s="203">
        <f>IFERROR(VLOOKUP(E78,顾问个人目标!E:K,5,0),"-")</f>
        <v>11939.407618306101</v>
      </c>
      <c r="R78" s="204">
        <f>SUMIFS(新签明细!G:G,新签明细!J:J,"新签",新签明细!D:D,E78)</f>
        <v>7292.721982</v>
      </c>
      <c r="S78" s="202">
        <f t="shared" si="33"/>
        <v>0.61081103980556217</v>
      </c>
      <c r="T78" s="202">
        <f t="shared" ca="1" si="34"/>
        <v>0</v>
      </c>
      <c r="U78" s="182">
        <f ca="1">COUNTIFS(新签明细!J:J,"新签",新签明细!D:D,E78,新签明细!V:V,TODAY())</f>
        <v>0</v>
      </c>
      <c r="V78" s="200">
        <f ca="1">COUNTIFS(新签明细!J:J,"新签",新签明细!D:D,E78,新签明细!V:V,TODAY()-1)</f>
        <v>0</v>
      </c>
      <c r="W78" s="204">
        <f>IFERROR(VLOOKUP(E78,顾问个人目标!E:V,18,0),"-")</f>
        <v>229932.41797792399</v>
      </c>
      <c r="X78" s="200">
        <f>SUMIFS(续费明细实时!J:J,续费明细实时!K:K,E78)</f>
        <v>254458</v>
      </c>
      <c r="Y78" s="202">
        <f t="shared" si="35"/>
        <v>1.1066643070070734</v>
      </c>
      <c r="Z78" s="200"/>
      <c r="AA78" s="200"/>
      <c r="AB78" s="200"/>
      <c r="AC78" s="200"/>
      <c r="AD78" s="200"/>
      <c r="AE78" s="200"/>
      <c r="AF78" s="200"/>
      <c r="AG78" s="200"/>
      <c r="AH78" s="200"/>
      <c r="AI78" s="200"/>
      <c r="AJ78" s="200"/>
      <c r="AK78" s="200"/>
      <c r="AL78" s="200" t="s">
        <v>138</v>
      </c>
      <c r="AM78" s="205" t="s">
        <v>130</v>
      </c>
      <c r="AN78" s="101" t="s">
        <v>142</v>
      </c>
      <c r="AO78" s="101" t="b">
        <f t="shared" ca="1" si="31"/>
        <v>1</v>
      </c>
    </row>
    <row r="79" spans="1:41">
      <c r="A79" s="195">
        <f t="shared" si="29"/>
        <v>84</v>
      </c>
      <c r="B79" s="190">
        <f t="shared" si="30"/>
        <v>4.0000236960502233</v>
      </c>
      <c r="C79" s="206" t="s">
        <v>131</v>
      </c>
      <c r="D79" s="206" t="s">
        <v>141</v>
      </c>
      <c r="E79" s="206" t="s">
        <v>234</v>
      </c>
      <c r="F79" s="207">
        <f>IFERROR(VLOOKUP(E79,顾问个人目标!$E:$S,15,0),"-")</f>
        <v>16.9526101569238</v>
      </c>
      <c r="G79" s="182">
        <f>COUNTIFS(新签明细!J:J,"新签",新签明细!D:D,E79,新签明细!L:L,"&lt;&gt;*升舱*")</f>
        <v>4</v>
      </c>
      <c r="H79" s="209">
        <f t="shared" si="32"/>
        <v>0.23595186599429449</v>
      </c>
      <c r="I79" s="284">
        <f ca="1">COUNTIFS(新签明细!J:J,"新签",新签明细!D:D,E79,新签明细!X:X,"TRUE",新签明细!L:L,"&lt;&gt;*升舱*")</f>
        <v>2</v>
      </c>
      <c r="J79" s="284">
        <f ca="1">COUNTIFS(新签明细!J:J,"新签",新签明细!D:D,E79,新签明细!X:X,"False",新签明细!L:L,"&lt;&gt;*升舱*")</f>
        <v>2</v>
      </c>
      <c r="K79" s="209"/>
      <c r="L79" s="209"/>
      <c r="M79" s="210"/>
      <c r="N79" s="210"/>
      <c r="O79" s="210"/>
      <c r="P79" s="210"/>
      <c r="Q79" s="211">
        <f>IFERROR(VLOOKUP(E79,顾问个人目标!E:K,5,0),"-")</f>
        <v>11680.348398120501</v>
      </c>
      <c r="R79" s="212">
        <f>SUMIFS(新签明细!G:G,新签明细!J:J,"新签",新签明细!D:D,E79)</f>
        <v>2553.747402</v>
      </c>
      <c r="S79" s="210">
        <f t="shared" si="33"/>
        <v>0.21863623540637936</v>
      </c>
      <c r="T79" s="210">
        <f t="shared" ca="1" si="34"/>
        <v>0</v>
      </c>
      <c r="U79" s="182">
        <f ca="1">COUNTIFS(新签明细!J:J,"新签",新签明细!D:D,E79,新签明细!V:V,TODAY())</f>
        <v>0</v>
      </c>
      <c r="V79" s="208">
        <f ca="1">COUNTIFS(新签明细!J:J,"新签",新签明细!D:D,E79,新签明细!V:V,TODAY()-1)</f>
        <v>0</v>
      </c>
      <c r="W79" s="212">
        <f>IFERROR(VLOOKUP(E79,顾问个人目标!E:V,18,0),"-")</f>
        <v>261506.04636184801</v>
      </c>
      <c r="X79" s="208">
        <f>SUMIFS(续费明细实时!J:J,续费明细实时!K:K,E79)</f>
        <v>479523</v>
      </c>
      <c r="Y79" s="210">
        <f t="shared" si="35"/>
        <v>1.8336975632925909</v>
      </c>
      <c r="Z79" s="208"/>
      <c r="AA79" s="208"/>
      <c r="AB79" s="208"/>
      <c r="AC79" s="208"/>
      <c r="AD79" s="208"/>
      <c r="AE79" s="208"/>
      <c r="AF79" s="208"/>
      <c r="AG79" s="208"/>
      <c r="AH79" s="208"/>
      <c r="AI79" s="208"/>
      <c r="AJ79" s="208"/>
      <c r="AK79" s="208"/>
      <c r="AL79" s="208" t="s">
        <v>138</v>
      </c>
      <c r="AM79" s="213" t="s">
        <v>130</v>
      </c>
      <c r="AN79" s="188" t="s">
        <v>142</v>
      </c>
      <c r="AO79" s="101" t="b">
        <f t="shared" ca="1" si="31"/>
        <v>1</v>
      </c>
    </row>
    <row r="80" spans="1:41">
      <c r="A80" s="197">
        <f t="shared" si="29"/>
        <v>83</v>
      </c>
      <c r="B80" s="190">
        <f t="shared" si="30"/>
        <v>4.0000239433148082</v>
      </c>
      <c r="C80" s="198" t="s">
        <v>131</v>
      </c>
      <c r="D80" s="198" t="s">
        <v>141</v>
      </c>
      <c r="E80" s="198" t="s">
        <v>235</v>
      </c>
      <c r="F80" s="199">
        <f>IFERROR(VLOOKUP(E80,顾问个人目标!$E:$S,15,0),"-")</f>
        <v>16.787012216290702</v>
      </c>
      <c r="G80" s="182">
        <f>COUNTIFS(新签明细!J:J,"新签",新签明细!D:D,E80,新签明细!L:L,"&lt;&gt;*升舱*")</f>
        <v>4</v>
      </c>
      <c r="H80" s="201">
        <f t="shared" si="32"/>
        <v>0.23827944773390114</v>
      </c>
      <c r="I80" s="284">
        <f ca="1">COUNTIFS(新签明细!J:J,"新签",新签明细!D:D,E80,新签明细!X:X,"TRUE",新签明细!L:L,"&lt;&gt;*升舱*")</f>
        <v>4</v>
      </c>
      <c r="J80" s="284">
        <f ca="1">COUNTIFS(新签明细!J:J,"新签",新签明细!D:D,E80,新签明细!X:X,"False",新签明细!L:L,"&lt;&gt;*升舱*")</f>
        <v>0</v>
      </c>
      <c r="K80" s="201"/>
      <c r="L80" s="201"/>
      <c r="M80" s="202"/>
      <c r="N80" s="202"/>
      <c r="O80" s="202"/>
      <c r="P80" s="202"/>
      <c r="Q80" s="203">
        <f>IFERROR(VLOOKUP(E80,顾问个人目标!E:K,5,0),"-")</f>
        <v>11566.251417024299</v>
      </c>
      <c r="R80" s="204">
        <f>SUMIFS(新签明细!G:G,新签明细!J:J,"新签",新签明细!D:D,E80)</f>
        <v>4090.9870570000003</v>
      </c>
      <c r="S80" s="202">
        <f t="shared" si="33"/>
        <v>0.35370033985068833</v>
      </c>
      <c r="T80" s="202">
        <f t="shared" ca="1" si="34"/>
        <v>0</v>
      </c>
      <c r="U80" s="182">
        <f ca="1">COUNTIFS(新签明细!J:J,"新签",新签明细!D:D,E80,新签明细!V:V,TODAY())</f>
        <v>0</v>
      </c>
      <c r="V80" s="200">
        <f ca="1">COUNTIFS(新签明细!J:J,"新签",新签明细!D:D,E80,新签明细!V:V,TODAY()-1)</f>
        <v>0</v>
      </c>
      <c r="W80" s="204">
        <f>IFERROR(VLOOKUP(E80,顾问个人目标!E:V,18,0),"-")</f>
        <v>269373.03964664199</v>
      </c>
      <c r="X80" s="200">
        <f>SUMIFS(续费明细实时!J:J,续费明细实时!K:K,E80)</f>
        <v>281360</v>
      </c>
      <c r="Y80" s="202">
        <f t="shared" si="35"/>
        <v>1.0444994806053429</v>
      </c>
      <c r="Z80" s="200"/>
      <c r="AA80" s="200"/>
      <c r="AB80" s="200"/>
      <c r="AC80" s="200"/>
      <c r="AD80" s="200"/>
      <c r="AE80" s="200"/>
      <c r="AF80" s="200"/>
      <c r="AG80" s="200"/>
      <c r="AH80" s="200"/>
      <c r="AI80" s="200"/>
      <c r="AJ80" s="200"/>
      <c r="AK80" s="200"/>
      <c r="AL80" s="200" t="s">
        <v>138</v>
      </c>
      <c r="AM80" s="205" t="s">
        <v>130</v>
      </c>
      <c r="AN80" s="101" t="s">
        <v>142</v>
      </c>
      <c r="AO80" s="101" t="b">
        <f t="shared" ca="1" si="31"/>
        <v>1</v>
      </c>
    </row>
    <row r="81" spans="1:41">
      <c r="A81" s="195">
        <f t="shared" si="29"/>
        <v>27</v>
      </c>
      <c r="B81" s="190">
        <f t="shared" si="30"/>
        <v>14.000083778350913</v>
      </c>
      <c r="C81" s="206" t="s">
        <v>131</v>
      </c>
      <c r="D81" s="206" t="s">
        <v>141</v>
      </c>
      <c r="E81" s="206" t="s">
        <v>236</v>
      </c>
      <c r="F81" s="207">
        <f>IFERROR(VLOOKUP(E81,顾问个人目标!$E:$S,15,0),"-")</f>
        <v>16.749350299777898</v>
      </c>
      <c r="G81" s="182">
        <f>COUNTIFS(新签明细!J:J,"新签",新签明细!D:D,E81,新签明细!L:L,"&lt;&gt;*升舱*")</f>
        <v>14</v>
      </c>
      <c r="H81" s="209">
        <f t="shared" si="32"/>
        <v>0.83585331666181972</v>
      </c>
      <c r="I81" s="284">
        <f ca="1">COUNTIFS(新签明细!J:J,"新签",新签明细!D:D,E81,新签明细!X:X,"TRUE",新签明细!L:L,"&lt;&gt;*升舱*")</f>
        <v>12</v>
      </c>
      <c r="J81" s="284">
        <f ca="1">COUNTIFS(新签明细!J:J,"新签",新签明细!D:D,E81,新签明细!X:X,"False",新签明细!L:L,"&lt;&gt;*升舱*")</f>
        <v>2</v>
      </c>
      <c r="K81" s="209"/>
      <c r="L81" s="209"/>
      <c r="M81" s="210"/>
      <c r="N81" s="210"/>
      <c r="O81" s="210"/>
      <c r="P81" s="210"/>
      <c r="Q81" s="211">
        <f>IFERROR(VLOOKUP(E81,顾问个人目标!E:K,5,0),"-")</f>
        <v>11540.302356546999</v>
      </c>
      <c r="R81" s="212">
        <f>SUMIFS(新签明细!G:G,新签明细!J:J,"新签",新签明细!D:D,E81)</f>
        <v>12927.35979</v>
      </c>
      <c r="S81" s="210">
        <f t="shared" si="33"/>
        <v>1.1201924690184657</v>
      </c>
      <c r="T81" s="210">
        <f t="shared" ca="1" si="34"/>
        <v>0</v>
      </c>
      <c r="U81" s="182">
        <f ca="1">COUNTIFS(新签明细!J:J,"新签",新签明细!D:D,E81,新签明细!V:V,TODAY())</f>
        <v>0</v>
      </c>
      <c r="V81" s="208">
        <f ca="1">COUNTIFS(新签明细!J:J,"新签",新签明细!D:D,E81,新签明细!V:V,TODAY()-1)</f>
        <v>0</v>
      </c>
      <c r="W81" s="212">
        <f>IFERROR(VLOOKUP(E81,顾问个人目标!E:V,18,0),"-")</f>
        <v>333328.23667008698</v>
      </c>
      <c r="X81" s="208">
        <f>SUMIFS(续费明细实时!J:J,续费明细实时!K:K,E81)</f>
        <v>352415</v>
      </c>
      <c r="Y81" s="210">
        <f t="shared" si="35"/>
        <v>1.0572611655123723</v>
      </c>
      <c r="Z81" s="208"/>
      <c r="AA81" s="208"/>
      <c r="AB81" s="208"/>
      <c r="AC81" s="208"/>
      <c r="AD81" s="208"/>
      <c r="AE81" s="208"/>
      <c r="AF81" s="208"/>
      <c r="AG81" s="208"/>
      <c r="AH81" s="208"/>
      <c r="AI81" s="208"/>
      <c r="AJ81" s="208"/>
      <c r="AK81" s="208"/>
      <c r="AL81" s="208" t="s">
        <v>138</v>
      </c>
      <c r="AM81" s="213" t="s">
        <v>130</v>
      </c>
      <c r="AN81" s="188" t="s">
        <v>142</v>
      </c>
      <c r="AO81" s="101" t="b">
        <f t="shared" ca="1" si="31"/>
        <v>1</v>
      </c>
    </row>
    <row r="82" spans="1:41">
      <c r="A82" s="197">
        <f t="shared" si="29"/>
        <v>74</v>
      </c>
      <c r="B82" s="190">
        <f t="shared" si="30"/>
        <v>6.0000402187498905</v>
      </c>
      <c r="C82" s="198" t="s">
        <v>131</v>
      </c>
      <c r="D82" s="198" t="s">
        <v>141</v>
      </c>
      <c r="E82" s="198" t="s">
        <v>237</v>
      </c>
      <c r="F82" s="199">
        <f>IFERROR(VLOOKUP(E82,顾问个人目标!$E:$S,15,0),"-")</f>
        <v>14.969485539804699</v>
      </c>
      <c r="G82" s="182">
        <f>COUNTIFS(新签明细!J:J,"新签",新签明细!D:D,E82,新签明细!L:L,"&lt;&gt;*升舱*")</f>
        <v>6</v>
      </c>
      <c r="H82" s="201">
        <f t="shared" si="32"/>
        <v>0.40081537765914965</v>
      </c>
      <c r="I82" s="284">
        <f ca="1">COUNTIFS(新签明细!J:J,"新签",新签明细!D:D,E82,新签明细!X:X,"TRUE",新签明细!L:L,"&lt;&gt;*升舱*")</f>
        <v>6</v>
      </c>
      <c r="J82" s="284">
        <f ca="1">COUNTIFS(新签明细!J:J,"新签",新签明细!D:D,E82,新签明细!X:X,"False",新签明细!L:L,"&lt;&gt;*升舱*")</f>
        <v>0</v>
      </c>
      <c r="K82" s="201"/>
      <c r="L82" s="201"/>
      <c r="M82" s="202"/>
      <c r="N82" s="202"/>
      <c r="O82" s="202"/>
      <c r="P82" s="202"/>
      <c r="Q82" s="203">
        <f>IFERROR(VLOOKUP(E82,顾问个人目标!E:K,5,0),"-")</f>
        <v>10313.9755369254</v>
      </c>
      <c r="R82" s="204">
        <f>SUMIFS(新签明细!G:G,新签明细!J:J,"新签",新签明细!D:D,E82)</f>
        <v>5694.564985</v>
      </c>
      <c r="S82" s="202">
        <f t="shared" si="33"/>
        <v>0.5521212421546573</v>
      </c>
      <c r="T82" s="202">
        <f t="shared" ca="1" si="34"/>
        <v>0</v>
      </c>
      <c r="U82" s="182">
        <f ca="1">COUNTIFS(新签明细!J:J,"新签",新签明细!D:D,E82,新签明细!V:V,TODAY())</f>
        <v>0</v>
      </c>
      <c r="V82" s="200">
        <f ca="1">COUNTIFS(新签明细!J:J,"新签",新签明细!D:D,E82,新签明细!V:V,TODAY()-1)</f>
        <v>0</v>
      </c>
      <c r="W82" s="204">
        <f>IFERROR(VLOOKUP(E82,顾问个人目标!E:V,18,0),"-")</f>
        <v>286515.02810065</v>
      </c>
      <c r="X82" s="200">
        <f>SUMIFS(续费明细实时!J:J,续费明细实时!K:K,E82)</f>
        <v>296057</v>
      </c>
      <c r="Y82" s="202">
        <f t="shared" si="35"/>
        <v>1.0333035651309641</v>
      </c>
      <c r="Z82" s="200"/>
      <c r="AA82" s="200"/>
      <c r="AB82" s="200"/>
      <c r="AC82" s="200"/>
      <c r="AD82" s="200"/>
      <c r="AE82" s="200"/>
      <c r="AF82" s="200"/>
      <c r="AG82" s="200"/>
      <c r="AH82" s="200"/>
      <c r="AI82" s="200"/>
      <c r="AJ82" s="200"/>
      <c r="AK82" s="200"/>
      <c r="AL82" s="200" t="s">
        <v>138</v>
      </c>
      <c r="AM82" s="205" t="s">
        <v>130</v>
      </c>
      <c r="AN82" s="101" t="s">
        <v>142</v>
      </c>
      <c r="AO82" s="101" t="b">
        <f t="shared" ca="1" si="31"/>
        <v>1</v>
      </c>
    </row>
    <row r="83" spans="1:41">
      <c r="A83" s="195">
        <f t="shared" si="29"/>
        <v>30</v>
      </c>
      <c r="B83" s="190">
        <f t="shared" si="30"/>
        <v>13.000198830219091</v>
      </c>
      <c r="C83" s="206" t="s">
        <v>131</v>
      </c>
      <c r="D83" s="206" t="s">
        <v>141</v>
      </c>
      <c r="E83" s="206" t="s">
        <v>238</v>
      </c>
      <c r="F83" s="207">
        <f>IFERROR(VLOOKUP(E83,顾问个人目标!$E:$S,15,0),"-")</f>
        <v>6.5496306753404196</v>
      </c>
      <c r="G83" s="182">
        <f>COUNTIFS(新签明细!J:J,"新签",新签明细!D:D,E83,新签明细!L:L,"&lt;&gt;*升舱*")</f>
        <v>13</v>
      </c>
      <c r="H83" s="209">
        <f t="shared" si="32"/>
        <v>1.984844740779879</v>
      </c>
      <c r="I83" s="284">
        <f ca="1">COUNTIFS(新签明细!J:J,"新签",新签明细!D:D,E83,新签明细!X:X,"TRUE",新签明细!L:L,"&lt;&gt;*升舱*")</f>
        <v>13</v>
      </c>
      <c r="J83" s="284">
        <f ca="1">COUNTIFS(新签明细!J:J,"新签",新签明细!D:D,E83,新签明细!X:X,"False",新签明细!L:L,"&lt;&gt;*升舱*")</f>
        <v>0</v>
      </c>
      <c r="K83" s="209"/>
      <c r="L83" s="209"/>
      <c r="M83" s="210"/>
      <c r="N83" s="210"/>
      <c r="O83" s="210"/>
      <c r="P83" s="210"/>
      <c r="Q83" s="211">
        <f>IFERROR(VLOOKUP(E83,顾问个人目标!E:K,5,0),"-")</f>
        <v>4512.69553530955</v>
      </c>
      <c r="R83" s="212">
        <f>SUMIFS(新签明细!G:G,新签明细!J:J,"新签",新签明细!D:D,E83)</f>
        <v>11856.882496</v>
      </c>
      <c r="S83" s="210">
        <f t="shared" si="33"/>
        <v>2.6274501355621975</v>
      </c>
      <c r="T83" s="210">
        <f t="shared" ca="1" si="34"/>
        <v>0</v>
      </c>
      <c r="U83" s="182">
        <f ca="1">COUNTIFS(新签明细!J:J,"新签",新签明细!D:D,E83,新签明细!V:V,TODAY())</f>
        <v>0</v>
      </c>
      <c r="V83" s="208">
        <f ca="1">COUNTIFS(新签明细!J:J,"新签",新签明细!D:D,E83,新签明细!V:V,TODAY()-1)</f>
        <v>0</v>
      </c>
      <c r="W83" s="212">
        <f>IFERROR(VLOOKUP(E83,顾问个人目标!E:V,18,0),"-")</f>
        <v>188761.01806774299</v>
      </c>
      <c r="X83" s="208">
        <f>SUMIFS(续费明细实时!J:J,续费明细实时!K:K,E83)</f>
        <v>175612</v>
      </c>
      <c r="Y83" s="210">
        <f t="shared" si="35"/>
        <v>0.93034039441859739</v>
      </c>
      <c r="Z83" s="208"/>
      <c r="AA83" s="208"/>
      <c r="AB83" s="208"/>
      <c r="AC83" s="208"/>
      <c r="AD83" s="208"/>
      <c r="AE83" s="208"/>
      <c r="AF83" s="208"/>
      <c r="AG83" s="208"/>
      <c r="AH83" s="208"/>
      <c r="AI83" s="208"/>
      <c r="AJ83" s="208"/>
      <c r="AK83" s="208"/>
      <c r="AL83" s="208" t="s">
        <v>138</v>
      </c>
      <c r="AM83" s="213" t="s">
        <v>130</v>
      </c>
      <c r="AN83" s="188" t="s">
        <v>142</v>
      </c>
      <c r="AO83" s="101" t="b">
        <f t="shared" ca="1" si="31"/>
        <v>1</v>
      </c>
    </row>
    <row r="84" spans="1:41">
      <c r="A84" s="197">
        <f t="shared" si="29"/>
        <v>123</v>
      </c>
      <c r="B84" s="190">
        <f t="shared" si="30"/>
        <v>8.4000000000000011E-8</v>
      </c>
      <c r="C84" s="198" t="s">
        <v>131</v>
      </c>
      <c r="D84" s="198" t="s">
        <v>141</v>
      </c>
      <c r="E84" s="198" t="s">
        <v>239</v>
      </c>
      <c r="F84" s="199">
        <f>IFERROR(VLOOKUP(E84,顾问个人目标!$E:$S,15,0),"-")</f>
        <v>5.5684560524708404</v>
      </c>
      <c r="G84" s="182">
        <f>COUNTIFS(新签明细!J:J,"新签",新签明细!D:D,E84,新签明细!L:L,"&lt;&gt;*升舱*")</f>
        <v>0</v>
      </c>
      <c r="H84" s="201">
        <f t="shared" si="32"/>
        <v>0</v>
      </c>
      <c r="I84" s="284">
        <f>COUNTIFS(新签明细!J:J,"新签",新签明细!D:D,E84,新签明细!X:X,"TRUE",新签明细!L:L,"&lt;&gt;*升舱*")</f>
        <v>0</v>
      </c>
      <c r="J84" s="284">
        <f>COUNTIFS(新签明细!J:J,"新签",新签明细!D:D,E84,新签明细!X:X,"False",新签明细!L:L,"&lt;&gt;*升舱*")</f>
        <v>0</v>
      </c>
      <c r="K84" s="201"/>
      <c r="L84" s="201"/>
      <c r="M84" s="202"/>
      <c r="N84" s="202"/>
      <c r="O84" s="202"/>
      <c r="P84" s="202"/>
      <c r="Q84" s="203">
        <f>IFERROR(VLOOKUP(E84,顾问个人目标!E:K,5,0),"-")</f>
        <v>3836.66622015241</v>
      </c>
      <c r="R84" s="204">
        <f>SUMIFS(新签明细!G:G,新签明细!J:J,"新签",新签明细!D:D,E84)</f>
        <v>0</v>
      </c>
      <c r="S84" s="202">
        <f t="shared" si="33"/>
        <v>0</v>
      </c>
      <c r="T84" s="202">
        <f t="shared" ca="1" si="34"/>
        <v>0</v>
      </c>
      <c r="U84" s="182">
        <f ca="1">COUNTIFS(新签明细!J:J,"新签",新签明细!D:D,E84,新签明细!V:V,TODAY())</f>
        <v>0</v>
      </c>
      <c r="V84" s="200">
        <f ca="1">COUNTIFS(新签明细!J:J,"新签",新签明细!D:D,E84,新签明细!V:V,TODAY()-1)</f>
        <v>0</v>
      </c>
      <c r="W84" s="204">
        <f>IFERROR(VLOOKUP(E84,顾问个人目标!E:V,18,0),"-")</f>
        <v>236248.891787509</v>
      </c>
      <c r="X84" s="200">
        <f>SUMIFS(续费明细实时!J:J,续费明细实时!K:K,E84)</f>
        <v>303851</v>
      </c>
      <c r="Y84" s="202">
        <f t="shared" si="35"/>
        <v>1.2861478320638848</v>
      </c>
      <c r="Z84" s="200"/>
      <c r="AA84" s="200"/>
      <c r="AB84" s="200"/>
      <c r="AC84" s="200"/>
      <c r="AD84" s="200"/>
      <c r="AE84" s="200"/>
      <c r="AF84" s="200"/>
      <c r="AG84" s="200"/>
      <c r="AH84" s="200"/>
      <c r="AI84" s="200"/>
      <c r="AJ84" s="200"/>
      <c r="AK84" s="200"/>
      <c r="AL84" s="200" t="s">
        <v>138</v>
      </c>
      <c r="AM84" s="205" t="s">
        <v>130</v>
      </c>
      <c r="AN84" s="101" t="s">
        <v>142</v>
      </c>
      <c r="AO84" s="101" t="b">
        <f t="shared" si="31"/>
        <v>1</v>
      </c>
    </row>
    <row r="85" spans="1:41">
      <c r="A85" s="195">
        <f t="shared" si="29"/>
        <v>122</v>
      </c>
      <c r="B85" s="190">
        <f t="shared" si="30"/>
        <v>8.5000000000000007E-8</v>
      </c>
      <c r="C85" s="206" t="s">
        <v>131</v>
      </c>
      <c r="D85" s="206" t="s">
        <v>141</v>
      </c>
      <c r="E85" s="206" t="s">
        <v>240</v>
      </c>
      <c r="F85" s="207">
        <f>IFERROR(VLOOKUP(E85,顾问个人目标!$E:$S,15,0),"-")</f>
        <v>3.4450753891428501</v>
      </c>
      <c r="G85" s="182">
        <f>COUNTIFS(新签明细!J:J,"新签",新签明细!D:D,E85,新签明细!L:L,"&lt;&gt;*升舱*")</f>
        <v>0</v>
      </c>
      <c r="H85" s="209">
        <f t="shared" si="32"/>
        <v>0</v>
      </c>
      <c r="I85" s="284">
        <f>COUNTIFS(新签明细!J:J,"新签",新签明细!D:D,E85,新签明细!X:X,"TRUE",新签明细!L:L,"&lt;&gt;*升舱*")</f>
        <v>0</v>
      </c>
      <c r="J85" s="284">
        <f>COUNTIFS(新签明细!J:J,"新签",新签明细!D:D,E85,新签明细!X:X,"False",新签明细!L:L,"&lt;&gt;*升舱*")</f>
        <v>0</v>
      </c>
      <c r="K85" s="209"/>
      <c r="L85" s="209"/>
      <c r="M85" s="210"/>
      <c r="N85" s="210"/>
      <c r="O85" s="210"/>
      <c r="P85" s="210"/>
      <c r="Q85" s="211">
        <f>IFERROR(VLOOKUP(E85,顾问个人目标!E:K,5,0),"-")</f>
        <v>2373.6569431194298</v>
      </c>
      <c r="R85" s="212">
        <f>SUMIFS(新签明细!G:G,新签明细!J:J,"新签",新签明细!D:D,E85)</f>
        <v>0</v>
      </c>
      <c r="S85" s="210">
        <f t="shared" si="33"/>
        <v>0</v>
      </c>
      <c r="T85" s="210">
        <f t="shared" ca="1" si="34"/>
        <v>0</v>
      </c>
      <c r="U85" s="182">
        <f ca="1">COUNTIFS(新签明细!J:J,"新签",新签明细!D:D,E85,新签明细!V:V,TODAY())</f>
        <v>0</v>
      </c>
      <c r="V85" s="208">
        <f ca="1">COUNTIFS(新签明细!J:J,"新签",新签明细!D:D,E85,新签明细!V:V,TODAY()-1)</f>
        <v>0</v>
      </c>
      <c r="W85" s="212">
        <f>IFERROR(VLOOKUP(E85,顾问个人目标!E:V,18,0),"-")</f>
        <v>200238.010206935</v>
      </c>
      <c r="X85" s="208">
        <f>SUMIFS(续费明细实时!J:J,续费明细实时!K:K,E85)</f>
        <v>215882</v>
      </c>
      <c r="Y85" s="210">
        <f t="shared" si="35"/>
        <v>1.0781269738792241</v>
      </c>
      <c r="Z85" s="208"/>
      <c r="AA85" s="208"/>
      <c r="AB85" s="208"/>
      <c r="AC85" s="208"/>
      <c r="AD85" s="208"/>
      <c r="AE85" s="208"/>
      <c r="AF85" s="208"/>
      <c r="AG85" s="208"/>
      <c r="AH85" s="208"/>
      <c r="AI85" s="208"/>
      <c r="AJ85" s="208"/>
      <c r="AK85" s="208"/>
      <c r="AL85" s="208" t="s">
        <v>138</v>
      </c>
      <c r="AM85" s="213" t="s">
        <v>130</v>
      </c>
      <c r="AN85" s="188" t="s">
        <v>142</v>
      </c>
      <c r="AO85" s="101" t="b">
        <f t="shared" si="31"/>
        <v>1</v>
      </c>
    </row>
    <row r="86" spans="1:41">
      <c r="A86" s="197">
        <f t="shared" si="29"/>
        <v>19</v>
      </c>
      <c r="B86" s="190">
        <f t="shared" si="30"/>
        <v>15.000519465152168</v>
      </c>
      <c r="C86" s="198" t="s">
        <v>131</v>
      </c>
      <c r="D86" s="198" t="s">
        <v>141</v>
      </c>
      <c r="E86" s="198" t="s">
        <v>241</v>
      </c>
      <c r="F86" s="199">
        <f>IFERROR(VLOOKUP(E86,顾问个人目标!$E:$S,15,0),"-")</f>
        <v>2.8926226234868202</v>
      </c>
      <c r="G86" s="182">
        <f>COUNTIFS(新签明细!J:J,"新签",新签明细!D:D,E86,新签明细!L:L,"&lt;&gt;*升舱*")</f>
        <v>15</v>
      </c>
      <c r="H86" s="201">
        <f t="shared" si="32"/>
        <v>5.1856055740581626</v>
      </c>
      <c r="I86" s="284">
        <f ca="1">COUNTIFS(新签明细!J:J,"新签",新签明细!D:D,E86,新签明细!X:X,"TRUE",新签明细!L:L,"&lt;&gt;*升舱*")</f>
        <v>13</v>
      </c>
      <c r="J86" s="284">
        <f ca="1">COUNTIFS(新签明细!J:J,"新签",新签明细!D:D,E86,新签明细!X:X,"False",新签明细!L:L,"&lt;&gt;*升舱*")</f>
        <v>2</v>
      </c>
      <c r="K86" s="201"/>
      <c r="L86" s="201"/>
      <c r="M86" s="202"/>
      <c r="N86" s="202"/>
      <c r="O86" s="202"/>
      <c r="P86" s="202"/>
      <c r="Q86" s="203">
        <f>IFERROR(VLOOKUP(E86,顾问个人目标!E:K,5,0),"-")</f>
        <v>1993.0169875824199</v>
      </c>
      <c r="R86" s="204">
        <f>SUMIFS(新签明细!G:G,新签明细!J:J,"新签",新签明细!D:D,E86)</f>
        <v>16314.732653999999</v>
      </c>
      <c r="S86" s="202">
        <f t="shared" si="33"/>
        <v>8.1859476139188274</v>
      </c>
      <c r="T86" s="202">
        <f t="shared" ca="1" si="34"/>
        <v>0</v>
      </c>
      <c r="U86" s="182">
        <f ca="1">COUNTIFS(新签明细!J:J,"新签",新签明细!D:D,E86,新签明细!V:V,TODAY())</f>
        <v>0</v>
      </c>
      <c r="V86" s="200">
        <f ca="1">COUNTIFS(新签明细!J:J,"新签",新签明细!D:D,E86,新签明细!V:V,TODAY()-1)</f>
        <v>0</v>
      </c>
      <c r="W86" s="204">
        <f>IFERROR(VLOOKUP(E86,顾问个人目标!E:V,18,0),"-")</f>
        <v>66748.369319053105</v>
      </c>
      <c r="X86" s="200">
        <f>SUMIFS(续费明细实时!J:J,续费明细实时!K:K,E86)</f>
        <v>44776</v>
      </c>
      <c r="Y86" s="202">
        <f t="shared" si="35"/>
        <v>0.67081788599169323</v>
      </c>
      <c r="Z86" s="200"/>
      <c r="AA86" s="200"/>
      <c r="AB86" s="200"/>
      <c r="AC86" s="200"/>
      <c r="AD86" s="200"/>
      <c r="AE86" s="200"/>
      <c r="AF86" s="200"/>
      <c r="AG86" s="200"/>
      <c r="AH86" s="200"/>
      <c r="AI86" s="200"/>
      <c r="AJ86" s="200"/>
      <c r="AK86" s="200"/>
      <c r="AL86" s="200" t="s">
        <v>138</v>
      </c>
      <c r="AM86" s="205" t="s">
        <v>130</v>
      </c>
      <c r="AN86" s="101" t="s">
        <v>142</v>
      </c>
      <c r="AO86" s="101" t="b">
        <f t="shared" ca="1" si="31"/>
        <v>1</v>
      </c>
    </row>
    <row r="87" spans="1:41">
      <c r="A87" s="195">
        <f t="shared" si="29"/>
        <v>45</v>
      </c>
      <c r="B87" s="190">
        <f t="shared" si="30"/>
        <v>11.000074678143633</v>
      </c>
      <c r="C87" s="206" t="s">
        <v>131</v>
      </c>
      <c r="D87" s="206" t="s">
        <v>242</v>
      </c>
      <c r="E87" s="206" t="s">
        <v>243</v>
      </c>
      <c r="F87" s="207">
        <f>IFERROR(VLOOKUP(E87,顾问个人目标!$E:$S,15,0),"-")</f>
        <v>14.7679771501562</v>
      </c>
      <c r="G87" s="182">
        <f>COUNTIFS(新签明细!J:J,"新签",新签明细!D:D,E87,新签明细!L:L,"&lt;&gt;*升舱*")</f>
        <v>11</v>
      </c>
      <c r="H87" s="209">
        <f t="shared" si="32"/>
        <v>0.74485489029102769</v>
      </c>
      <c r="I87" s="284">
        <f ca="1">COUNTIFS(新签明细!J:J,"新签",新签明细!D:D,E87,新签明细!X:X,"TRUE",新签明细!L:L,"&lt;&gt;*升舱*")</f>
        <v>9</v>
      </c>
      <c r="J87" s="284">
        <f ca="1">COUNTIFS(新签明细!J:J,"新签",新签明细!D:D,E87,新签明细!X:X,"False",新签明细!L:L,"&lt;&gt;*升舱*")</f>
        <v>2</v>
      </c>
      <c r="K87" s="209"/>
      <c r="L87" s="209"/>
      <c r="M87" s="210"/>
      <c r="N87" s="210"/>
      <c r="O87" s="210"/>
      <c r="P87" s="210"/>
      <c r="Q87" s="211">
        <f>IFERROR(VLOOKUP(E87,顾问个人目标!E:K,5,0),"-")</f>
        <v>10175.136256457599</v>
      </c>
      <c r="R87" s="212">
        <f>SUMIFS(新签明细!G:G,新签明细!J:J,"新签",新签明细!D:D,E87)</f>
        <v>10750.5</v>
      </c>
      <c r="S87" s="210">
        <f t="shared" si="33"/>
        <v>1.05654604803717</v>
      </c>
      <c r="T87" s="210">
        <f t="shared" ca="1" si="34"/>
        <v>0</v>
      </c>
      <c r="U87" s="182">
        <f ca="1">COUNTIFS(新签明细!J:J,"新签",新签明细!D:D,E87,新签明细!V:V,TODAY())</f>
        <v>0</v>
      </c>
      <c r="V87" s="208">
        <f ca="1">COUNTIFS(新签明细!J:J,"新签",新签明细!D:D,E87,新签明细!V:V,TODAY()-1)</f>
        <v>0</v>
      </c>
      <c r="W87" s="212">
        <f>IFERROR(VLOOKUP(E87,顾问个人目标!E:V,18,0),"-")</f>
        <v>249114.646902732</v>
      </c>
      <c r="X87" s="208">
        <f>SUMIFS(续费明细实时!J:J,续费明细实时!K:K,E87)</f>
        <v>313359</v>
      </c>
      <c r="Y87" s="210">
        <f t="shared" si="35"/>
        <v>1.2578907097435845</v>
      </c>
      <c r="Z87" s="208"/>
      <c r="AA87" s="208"/>
      <c r="AB87" s="208"/>
      <c r="AC87" s="208"/>
      <c r="AD87" s="208"/>
      <c r="AE87" s="208"/>
      <c r="AF87" s="208"/>
      <c r="AG87" s="208"/>
      <c r="AH87" s="208"/>
      <c r="AI87" s="208"/>
      <c r="AJ87" s="208"/>
      <c r="AK87" s="208"/>
      <c r="AL87" s="208" t="s">
        <v>138</v>
      </c>
      <c r="AM87" s="213" t="s">
        <v>130</v>
      </c>
      <c r="AN87" s="188" t="s">
        <v>156</v>
      </c>
      <c r="AO87" s="101" t="b">
        <f t="shared" ca="1" si="31"/>
        <v>1</v>
      </c>
    </row>
    <row r="88" spans="1:41">
      <c r="A88" s="197">
        <f t="shared" si="29"/>
        <v>38</v>
      </c>
      <c r="B88" s="190">
        <f t="shared" si="30"/>
        <v>12.000082057137167</v>
      </c>
      <c r="C88" s="198" t="s">
        <v>131</v>
      </c>
      <c r="D88" s="198" t="s">
        <v>242</v>
      </c>
      <c r="E88" s="198" t="s">
        <v>244</v>
      </c>
      <c r="F88" s="199">
        <f>IFERROR(VLOOKUP(E88,顾问个人目标!$E:$S,15,0),"-")</f>
        <v>14.657984310799399</v>
      </c>
      <c r="G88" s="182">
        <f>COUNTIFS(新签明细!J:J,"新签",新签明细!D:D,E88,新签明细!L:L,"&lt;&gt;*升舱*")</f>
        <v>12</v>
      </c>
      <c r="H88" s="201">
        <f t="shared" si="32"/>
        <v>0.81866645137277805</v>
      </c>
      <c r="I88" s="284">
        <f ca="1">COUNTIFS(新签明细!J:J,"新签",新签明细!D:D,E88,新签明细!X:X,"TRUE",新签明细!L:L,"&lt;&gt;*升舱*")</f>
        <v>10</v>
      </c>
      <c r="J88" s="284">
        <f ca="1">COUNTIFS(新签明细!J:J,"新签",新签明细!D:D,E88,新签明细!X:X,"False",新签明细!L:L,"&lt;&gt;*升舱*")</f>
        <v>2</v>
      </c>
      <c r="K88" s="201"/>
      <c r="L88" s="201"/>
      <c r="M88" s="202"/>
      <c r="N88" s="202"/>
      <c r="O88" s="202"/>
      <c r="P88" s="202"/>
      <c r="Q88" s="203">
        <f>IFERROR(VLOOKUP(E88,顾问个人目标!E:K,5,0),"-")</f>
        <v>10099.3511901408</v>
      </c>
      <c r="R88" s="204">
        <f>SUMIFS(新签明细!G:G,新签明细!J:J,"新签",新签明细!D:D,E88)</f>
        <v>10351.030000000001</v>
      </c>
      <c r="S88" s="202">
        <f t="shared" si="33"/>
        <v>1.0249202948903187</v>
      </c>
      <c r="T88" s="202">
        <f t="shared" ca="1" si="34"/>
        <v>0</v>
      </c>
      <c r="U88" s="182">
        <f ca="1">COUNTIFS(新签明细!J:J,"新签",新签明细!D:D,E88,新签明细!V:V,TODAY())</f>
        <v>0</v>
      </c>
      <c r="V88" s="200">
        <f ca="1">COUNTIFS(新签明细!J:J,"新签",新签明细!D:D,E88,新签明细!V:V,TODAY()-1)</f>
        <v>0</v>
      </c>
      <c r="W88" s="204">
        <f>IFERROR(VLOOKUP(E88,顾问个人目标!E:V,18,0),"-")</f>
        <v>416005.64395969402</v>
      </c>
      <c r="X88" s="200">
        <f>SUMIFS(续费明细实时!J:J,续费明细实时!K:K,E88)</f>
        <v>370374</v>
      </c>
      <c r="Y88" s="202">
        <f t="shared" si="35"/>
        <v>0.89031003636067207</v>
      </c>
      <c r="Z88" s="200"/>
      <c r="AA88" s="200"/>
      <c r="AB88" s="200"/>
      <c r="AC88" s="200"/>
      <c r="AD88" s="200"/>
      <c r="AE88" s="200"/>
      <c r="AF88" s="200"/>
      <c r="AG88" s="200"/>
      <c r="AH88" s="200"/>
      <c r="AI88" s="200"/>
      <c r="AJ88" s="200"/>
      <c r="AK88" s="200"/>
      <c r="AL88" s="200" t="s">
        <v>138</v>
      </c>
      <c r="AM88" s="205" t="s">
        <v>130</v>
      </c>
      <c r="AN88" s="101" t="s">
        <v>156</v>
      </c>
      <c r="AO88" s="101" t="b">
        <f t="shared" ca="1" si="31"/>
        <v>1</v>
      </c>
    </row>
    <row r="89" spans="1:41">
      <c r="A89" s="195">
        <f t="shared" si="29"/>
        <v>37</v>
      </c>
      <c r="B89" s="190">
        <f t="shared" si="30"/>
        <v>12.000086775386517</v>
      </c>
      <c r="C89" s="206" t="s">
        <v>131</v>
      </c>
      <c r="D89" s="206" t="s">
        <v>242</v>
      </c>
      <c r="E89" s="206" t="s">
        <v>245</v>
      </c>
      <c r="F89" s="207">
        <f>IFERROR(VLOOKUP(E89,顾问个人目标!$E:$S,15,0),"-")</f>
        <v>13.8654683965717</v>
      </c>
      <c r="G89" s="182">
        <f>COUNTIFS(新签明细!J:J,"新签",新签明细!D:D,E89,新签明细!L:L,"&lt;&gt;*升舱*")</f>
        <v>12</v>
      </c>
      <c r="H89" s="209">
        <f t="shared" si="32"/>
        <v>0.86545940294141488</v>
      </c>
      <c r="I89" s="284">
        <f ca="1">COUNTIFS(新签明细!J:J,"新签",新签明细!D:D,E89,新签明细!X:X,"TRUE",新签明细!L:L,"&lt;&gt;*升舱*")</f>
        <v>7</v>
      </c>
      <c r="J89" s="284">
        <f ca="1">COUNTIFS(新签明细!J:J,"新签",新签明细!D:D,E89,新签明细!X:X,"False",新签明细!L:L,"&lt;&gt;*升舱*")</f>
        <v>5</v>
      </c>
      <c r="K89" s="209"/>
      <c r="L89" s="209"/>
      <c r="M89" s="210"/>
      <c r="N89" s="210"/>
      <c r="O89" s="210"/>
      <c r="P89" s="210"/>
      <c r="Q89" s="211">
        <f>IFERROR(VLOOKUP(E89,顾问个人目标!E:K,5,0),"-")</f>
        <v>9553.3077252379207</v>
      </c>
      <c r="R89" s="212">
        <f>SUMIFS(新签明细!G:G,新签明细!J:J,"新签",新签明细!D:D,E89)</f>
        <v>13417.26</v>
      </c>
      <c r="S89" s="210">
        <f t="shared" si="33"/>
        <v>1.4044622434336846</v>
      </c>
      <c r="T89" s="210">
        <f t="shared" ca="1" si="34"/>
        <v>0</v>
      </c>
      <c r="U89" s="182">
        <f ca="1">COUNTIFS(新签明细!J:J,"新签",新签明细!D:D,E89,新签明细!V:V,TODAY())</f>
        <v>0</v>
      </c>
      <c r="V89" s="208">
        <f ca="1">COUNTIFS(新签明细!J:J,"新签",新签明细!D:D,E89,新签明细!V:V,TODAY()-1)</f>
        <v>0</v>
      </c>
      <c r="W89" s="212">
        <f>IFERROR(VLOOKUP(E89,顾问个人目标!E:V,18,0),"-")</f>
        <v>361983.69142119802</v>
      </c>
      <c r="X89" s="208">
        <f>SUMIFS(续费明细实时!J:J,续费明细实时!K:K,E89)</f>
        <v>247046</v>
      </c>
      <c r="Y89" s="210">
        <f t="shared" si="35"/>
        <v>0.68247826036046888</v>
      </c>
      <c r="Z89" s="208"/>
      <c r="AA89" s="208"/>
      <c r="AB89" s="208"/>
      <c r="AC89" s="208"/>
      <c r="AD89" s="208"/>
      <c r="AE89" s="208"/>
      <c r="AF89" s="208"/>
      <c r="AG89" s="208"/>
      <c r="AH89" s="208"/>
      <c r="AI89" s="208"/>
      <c r="AJ89" s="208"/>
      <c r="AK89" s="208"/>
      <c r="AL89" s="208" t="s">
        <v>138</v>
      </c>
      <c r="AM89" s="213" t="s">
        <v>130</v>
      </c>
      <c r="AN89" s="188" t="s">
        <v>156</v>
      </c>
      <c r="AO89" s="101" t="b">
        <f t="shared" ca="1" si="31"/>
        <v>1</v>
      </c>
    </row>
    <row r="90" spans="1:41">
      <c r="A90" s="197">
        <f t="shared" si="29"/>
        <v>77</v>
      </c>
      <c r="B90" s="190">
        <f t="shared" si="30"/>
        <v>5.0000371118820883</v>
      </c>
      <c r="C90" s="198" t="s">
        <v>131</v>
      </c>
      <c r="D90" s="198" t="s">
        <v>242</v>
      </c>
      <c r="E90" s="198" t="s">
        <v>246</v>
      </c>
      <c r="F90" s="199">
        <f>IFERROR(VLOOKUP(E90,顾问个人目标!$E:$S,15,0),"-")</f>
        <v>13.5261314781874</v>
      </c>
      <c r="G90" s="182">
        <f>COUNTIFS(新签明细!J:J,"新签",新签明细!D:D,E90,新签明细!L:L,"&lt;&gt;*升舱*")</f>
        <v>5</v>
      </c>
      <c r="H90" s="201">
        <f t="shared" si="32"/>
        <v>0.3696548424110126</v>
      </c>
      <c r="I90" s="284">
        <f ca="1">COUNTIFS(新签明细!J:J,"新签",新签明细!D:D,E90,新签明细!X:X,"TRUE",新签明细!L:L,"&lt;&gt;*升舱*")</f>
        <v>5</v>
      </c>
      <c r="J90" s="284">
        <f ca="1">COUNTIFS(新签明细!J:J,"新签",新签明细!D:D,E90,新签明细!X:X,"False",新签明细!L:L,"&lt;&gt;*升舱*")</f>
        <v>0</v>
      </c>
      <c r="K90" s="201"/>
      <c r="L90" s="201"/>
      <c r="M90" s="202"/>
      <c r="N90" s="202"/>
      <c r="O90" s="202"/>
      <c r="P90" s="202"/>
      <c r="Q90" s="203">
        <f>IFERROR(VLOOKUP(E90,顾问个人目标!E:K,5,0),"-")</f>
        <v>9319.5045884711308</v>
      </c>
      <c r="R90" s="204">
        <f>SUMIFS(新签明细!G:G,新签明细!J:J,"新签",新签明细!D:D,E90)</f>
        <v>5256</v>
      </c>
      <c r="S90" s="202">
        <f t="shared" si="33"/>
        <v>0.5639784765492829</v>
      </c>
      <c r="T90" s="202">
        <f t="shared" ca="1" si="34"/>
        <v>0</v>
      </c>
      <c r="U90" s="182">
        <f ca="1">COUNTIFS(新签明细!J:J,"新签",新签明细!D:D,E90,新签明细!V:V,TODAY())</f>
        <v>0</v>
      </c>
      <c r="V90" s="200">
        <f ca="1">COUNTIFS(新签明细!J:J,"新签",新签明细!D:D,E90,新签明细!V:V,TODAY()-1)</f>
        <v>0</v>
      </c>
      <c r="W90" s="204">
        <f>IFERROR(VLOOKUP(E90,顾问个人目标!E:V,18,0),"-")</f>
        <v>417639.77210654598</v>
      </c>
      <c r="X90" s="200">
        <f>SUMIFS(续费明细实时!J:J,续费明细实时!K:K,E90)</f>
        <v>303847</v>
      </c>
      <c r="Y90" s="202">
        <f t="shared" si="35"/>
        <v>0.72753367924567347</v>
      </c>
      <c r="Z90" s="200"/>
      <c r="AA90" s="200"/>
      <c r="AB90" s="200"/>
      <c r="AC90" s="200"/>
      <c r="AD90" s="200"/>
      <c r="AE90" s="200"/>
      <c r="AF90" s="200"/>
      <c r="AG90" s="200"/>
      <c r="AH90" s="200"/>
      <c r="AI90" s="200"/>
      <c r="AJ90" s="200"/>
      <c r="AK90" s="200"/>
      <c r="AL90" s="200" t="s">
        <v>138</v>
      </c>
      <c r="AM90" s="205" t="s">
        <v>130</v>
      </c>
      <c r="AN90" s="101" t="s">
        <v>146</v>
      </c>
      <c r="AO90" s="101" t="b">
        <f t="shared" ca="1" si="31"/>
        <v>1</v>
      </c>
    </row>
    <row r="91" spans="1:41">
      <c r="A91" s="195">
        <f t="shared" si="29"/>
        <v>52</v>
      </c>
      <c r="B91" s="190">
        <f t="shared" si="30"/>
        <v>9.0000680087190776</v>
      </c>
      <c r="C91" s="206" t="s">
        <v>131</v>
      </c>
      <c r="D91" s="206" t="s">
        <v>242</v>
      </c>
      <c r="E91" s="206" t="s">
        <v>247</v>
      </c>
      <c r="F91" s="207">
        <f>IFERROR(VLOOKUP(E91,顾问个人目标!$E:$S,15,0),"-")</f>
        <v>13.272168101109299</v>
      </c>
      <c r="G91" s="182">
        <f>COUNTIFS(新签明细!J:J,"新签",新签明细!D:D,E91,新签明细!L:L,"&lt;&gt;*升舱*")</f>
        <v>9</v>
      </c>
      <c r="H91" s="209">
        <f t="shared" ref="H91:H122" si="36">IFERROR(G91/F91,0)</f>
        <v>0.67811076015890515</v>
      </c>
      <c r="I91" s="284">
        <f ca="1">COUNTIFS(新签明细!J:J,"新签",新签明细!D:D,E91,新签明细!X:X,"TRUE",新签明细!L:L,"&lt;&gt;*升舱*")</f>
        <v>7</v>
      </c>
      <c r="J91" s="284">
        <f ca="1">COUNTIFS(新签明细!J:J,"新签",新签明细!D:D,E91,新签明细!X:X,"False",新签明细!L:L,"&lt;&gt;*升舱*")</f>
        <v>2</v>
      </c>
      <c r="K91" s="209"/>
      <c r="L91" s="209"/>
      <c r="M91" s="210"/>
      <c r="N91" s="210"/>
      <c r="O91" s="210"/>
      <c r="P91" s="210"/>
      <c r="Q91" s="211">
        <f>IFERROR(VLOOKUP(E91,顾问个人目标!E:K,5,0),"-")</f>
        <v>9144.5238216643193</v>
      </c>
      <c r="R91" s="212">
        <f>SUMIFS(新签明细!G:G,新签明细!J:J,"新签",新签明细!D:D,E91)</f>
        <v>9752</v>
      </c>
      <c r="S91" s="210">
        <f t="shared" ref="S91:S122" si="37">IFERROR(R91/Q91,0)</f>
        <v>1.0664305971729777</v>
      </c>
      <c r="T91" s="210">
        <f t="shared" ref="T91:T122" ca="1" si="38">IFERROR(U91/F91,0)</f>
        <v>0</v>
      </c>
      <c r="U91" s="182">
        <f ca="1">COUNTIFS(新签明细!J:J,"新签",新签明细!D:D,E91,新签明细!V:V,TODAY())</f>
        <v>0</v>
      </c>
      <c r="V91" s="208">
        <f ca="1">COUNTIFS(新签明细!J:J,"新签",新签明细!D:D,E91,新签明细!V:V,TODAY()-1)</f>
        <v>1</v>
      </c>
      <c r="W91" s="212">
        <f>IFERROR(VLOOKUP(E91,顾问个人目标!E:V,18,0),"-")</f>
        <v>319126.71051601099</v>
      </c>
      <c r="X91" s="208">
        <f>SUMIFS(续费明细实时!J:J,续费明细实时!K:K,E91)</f>
        <v>455341</v>
      </c>
      <c r="Y91" s="210">
        <f t="shared" ref="Y91:Y122" si="39">IFERROR(X91/W91,0)</f>
        <v>1.426834498634532</v>
      </c>
      <c r="Z91" s="208"/>
      <c r="AA91" s="208"/>
      <c r="AB91" s="208"/>
      <c r="AC91" s="208"/>
      <c r="AD91" s="208"/>
      <c r="AE91" s="208"/>
      <c r="AF91" s="208"/>
      <c r="AG91" s="208"/>
      <c r="AH91" s="208"/>
      <c r="AI91" s="208"/>
      <c r="AJ91" s="208"/>
      <c r="AK91" s="208"/>
      <c r="AL91" s="208" t="s">
        <v>138</v>
      </c>
      <c r="AM91" s="213" t="s">
        <v>130</v>
      </c>
      <c r="AN91" s="188" t="s">
        <v>156</v>
      </c>
      <c r="AO91" s="101" t="b">
        <f t="shared" ca="1" si="31"/>
        <v>1</v>
      </c>
    </row>
    <row r="92" spans="1:41">
      <c r="A92" s="197">
        <f t="shared" ref="A92:A152" si="40">RANK(B92,$B$27:$B$152)</f>
        <v>66</v>
      </c>
      <c r="B92" s="190">
        <f t="shared" ref="B92:B155" si="41">G92+H92*0.0001+S92*0.0000001+ROW()*0.000000001</f>
        <v>7.0000542273991044</v>
      </c>
      <c r="C92" s="198" t="s">
        <v>131</v>
      </c>
      <c r="D92" s="198" t="s">
        <v>242</v>
      </c>
      <c r="E92" s="198" t="s">
        <v>248</v>
      </c>
      <c r="F92" s="199">
        <f>IFERROR(VLOOKUP(E92,顾问个人目标!$E:$S,15,0),"-")</f>
        <v>12.952333671435101</v>
      </c>
      <c r="G92" s="182">
        <f>COUNTIFS(新签明细!J:J,"新签",新签明细!D:D,E92,新签明细!L:L,"&lt;&gt;*升舱*")</f>
        <v>7</v>
      </c>
      <c r="H92" s="201">
        <f t="shared" si="36"/>
        <v>0.54044314928650306</v>
      </c>
      <c r="I92" s="284">
        <f ca="1">COUNTIFS(新签明细!J:J,"新签",新签明细!D:D,E92,新签明细!X:X,"TRUE",新签明细!L:L,"&lt;&gt;*升舱*")</f>
        <v>5</v>
      </c>
      <c r="J92" s="284">
        <f ca="1">COUNTIFS(新签明细!J:J,"新签",新签明细!D:D,E92,新签明细!X:X,"False",新签明细!L:L,"&lt;&gt;*升舱*")</f>
        <v>2</v>
      </c>
      <c r="K92" s="201"/>
      <c r="L92" s="201"/>
      <c r="M92" s="202"/>
      <c r="N92" s="202"/>
      <c r="O92" s="202"/>
      <c r="P92" s="202"/>
      <c r="Q92" s="203">
        <f>IFERROR(VLOOKUP(E92,顾问个人目标!E:K,5,0),"-")</f>
        <v>8924.1578996187909</v>
      </c>
      <c r="R92" s="204">
        <f>SUMIFS(新签明细!G:G,新签明细!J:J,"新签",新签明细!D:D,E92)</f>
        <v>8128.4956339999999</v>
      </c>
      <c r="S92" s="202">
        <f t="shared" si="37"/>
        <v>0.91084175397067113</v>
      </c>
      <c r="T92" s="202">
        <f t="shared" ca="1" si="38"/>
        <v>0</v>
      </c>
      <c r="U92" s="182">
        <f ca="1">COUNTIFS(新签明细!J:J,"新签",新签明细!D:D,E92,新签明细!V:V,TODAY())</f>
        <v>0</v>
      </c>
      <c r="V92" s="200">
        <f ca="1">COUNTIFS(新签明细!J:J,"新签",新签明细!D:D,E92,新签明细!V:V,TODAY()-1)</f>
        <v>0</v>
      </c>
      <c r="W92" s="204">
        <f>IFERROR(VLOOKUP(E92,顾问个人目标!E:V,18,0),"-")</f>
        <v>398961.553059784</v>
      </c>
      <c r="X92" s="200">
        <f>SUMIFS(续费明细实时!J:J,续费明细实时!K:K,E92)</f>
        <v>356308</v>
      </c>
      <c r="Y92" s="202">
        <f t="shared" si="39"/>
        <v>0.89308856271322867</v>
      </c>
      <c r="Z92" s="200"/>
      <c r="AA92" s="200"/>
      <c r="AB92" s="200"/>
      <c r="AC92" s="200"/>
      <c r="AD92" s="200"/>
      <c r="AE92" s="200"/>
      <c r="AF92" s="200"/>
      <c r="AG92" s="200"/>
      <c r="AH92" s="200"/>
      <c r="AI92" s="200"/>
      <c r="AJ92" s="200"/>
      <c r="AK92" s="200"/>
      <c r="AL92" s="200" t="s">
        <v>138</v>
      </c>
      <c r="AM92" s="205" t="s">
        <v>130</v>
      </c>
      <c r="AN92" s="101" t="s">
        <v>156</v>
      </c>
      <c r="AO92" s="101" t="b">
        <f t="shared" ref="AO92:AO155" ca="1" si="42">G92=I92+J92</f>
        <v>1</v>
      </c>
    </row>
    <row r="93" spans="1:41">
      <c r="A93" s="195">
        <f t="shared" si="40"/>
        <v>86</v>
      </c>
      <c r="B93" s="190">
        <f t="shared" si="41"/>
        <v>3.0001439450249996</v>
      </c>
      <c r="C93" s="206" t="s">
        <v>131</v>
      </c>
      <c r="D93" s="206" t="s">
        <v>242</v>
      </c>
      <c r="E93" s="206" t="s">
        <v>249</v>
      </c>
      <c r="F93" s="207">
        <f>IFERROR(VLOOKUP(E93,顾问个人目标!$E:$S,15,0),"-")</f>
        <v>2.0883574126314399</v>
      </c>
      <c r="G93" s="182">
        <f>COUNTIFS(新签明细!J:J,"新签",新签明细!D:D,E93,新签明细!L:L,"&lt;&gt;*升舱*")</f>
        <v>3</v>
      </c>
      <c r="H93" s="209">
        <f t="shared" si="36"/>
        <v>1.4365357107238854</v>
      </c>
      <c r="I93" s="284">
        <f ca="1">COUNTIFS(新签明细!J:J,"新签",新签明细!D:D,E93,新签明细!X:X,"TRUE",新签明细!L:L,"&lt;&gt;*升舱*")</f>
        <v>2</v>
      </c>
      <c r="J93" s="284">
        <f ca="1">COUNTIFS(新签明细!J:J,"新签",新签明细!D:D,E93,新签明细!X:X,"False",新签明细!L:L,"&lt;&gt;*升舱*")</f>
        <v>1</v>
      </c>
      <c r="K93" s="209"/>
      <c r="L93" s="209"/>
      <c r="M93" s="210"/>
      <c r="N93" s="210"/>
      <c r="O93" s="210"/>
      <c r="P93" s="210"/>
      <c r="Q93" s="211">
        <f>IFERROR(VLOOKUP(E93,顾问个人目标!E:K,5,0),"-")</f>
        <v>1438.8782573030701</v>
      </c>
      <c r="R93" s="212">
        <f>SUMIFS(新签明细!G:G,新签明细!J:J,"新签",新签明细!D:D,E93)</f>
        <v>2855.5104059999999</v>
      </c>
      <c r="S93" s="210">
        <f t="shared" si="37"/>
        <v>1.9845392697448658</v>
      </c>
      <c r="T93" s="210">
        <f t="shared" ca="1" si="38"/>
        <v>0</v>
      </c>
      <c r="U93" s="182">
        <f ca="1">COUNTIFS(新签明细!J:J,"新签",新签明细!D:D,E93,新签明细!V:V,TODAY())</f>
        <v>0</v>
      </c>
      <c r="V93" s="208">
        <f ca="1">COUNTIFS(新签明细!J:J,"新签",新签明细!D:D,E93,新签明细!V:V,TODAY()-1)</f>
        <v>2</v>
      </c>
      <c r="W93" s="212">
        <f>IFERROR(VLOOKUP(E93,顾问个人目标!E:V,18,0),"-")</f>
        <v>86188.693728225902</v>
      </c>
      <c r="X93" s="208">
        <f>SUMIFS(续费明细实时!J:J,续费明细实时!K:K,E93)</f>
        <v>244062</v>
      </c>
      <c r="Y93" s="210">
        <f t="shared" si="39"/>
        <v>2.8317171248654418</v>
      </c>
      <c r="Z93" s="208"/>
      <c r="AA93" s="208"/>
      <c r="AB93" s="208"/>
      <c r="AC93" s="208"/>
      <c r="AD93" s="208"/>
      <c r="AE93" s="208"/>
      <c r="AF93" s="208"/>
      <c r="AG93" s="208"/>
      <c r="AH93" s="208"/>
      <c r="AI93" s="208"/>
      <c r="AJ93" s="208"/>
      <c r="AK93" s="208"/>
      <c r="AL93" s="208" t="s">
        <v>138</v>
      </c>
      <c r="AM93" s="213" t="s">
        <v>130</v>
      </c>
      <c r="AN93" s="188" t="s">
        <v>156</v>
      </c>
      <c r="AO93" s="101" t="b">
        <f t="shared" ca="1" si="42"/>
        <v>1</v>
      </c>
    </row>
    <row r="94" spans="1:41">
      <c r="A94" s="197">
        <f t="shared" si="40"/>
        <v>121</v>
      </c>
      <c r="B94" s="190">
        <f t="shared" si="41"/>
        <v>9.4000000000000008E-8</v>
      </c>
      <c r="C94" s="198" t="s">
        <v>131</v>
      </c>
      <c r="D94" s="198" t="s">
        <v>242</v>
      </c>
      <c r="E94" s="198" t="s">
        <v>250</v>
      </c>
      <c r="F94" s="199">
        <f>IFERROR(VLOOKUP(E94,顾问个人目标!$E:$S,15,0),"-")</f>
        <v>2.0030887000931301</v>
      </c>
      <c r="G94" s="182">
        <f>COUNTIFS(新签明细!J:J,"新签",新签明细!D:D,E94,新签明细!L:L,"&lt;&gt;*升舱*")</f>
        <v>0</v>
      </c>
      <c r="H94" s="201">
        <f t="shared" si="36"/>
        <v>0</v>
      </c>
      <c r="I94" s="284">
        <f>COUNTIFS(新签明细!J:J,"新签",新签明细!D:D,E94,新签明细!X:X,"TRUE",新签明细!L:L,"&lt;&gt;*升舱*")</f>
        <v>0</v>
      </c>
      <c r="J94" s="284">
        <f>COUNTIFS(新签明细!J:J,"新签",新签明细!D:D,E94,新签明细!X:X,"False",新签明细!L:L,"&lt;&gt;*升舱*")</f>
        <v>0</v>
      </c>
      <c r="K94" s="201"/>
      <c r="L94" s="201"/>
      <c r="M94" s="202"/>
      <c r="N94" s="202"/>
      <c r="O94" s="202"/>
      <c r="P94" s="202"/>
      <c r="Q94" s="203">
        <f>IFERROR(VLOOKUP(E94,顾问个人目标!E:K,5,0),"-")</f>
        <v>1380.12811436417</v>
      </c>
      <c r="R94" s="204">
        <f>SUMIFS(新签明细!G:G,新签明细!J:J,"新签",新签明细!D:D,E94)</f>
        <v>0</v>
      </c>
      <c r="S94" s="202">
        <f t="shared" si="37"/>
        <v>0</v>
      </c>
      <c r="T94" s="202">
        <f t="shared" ca="1" si="38"/>
        <v>0</v>
      </c>
      <c r="U94" s="182">
        <f ca="1">COUNTIFS(新签明细!J:J,"新签",新签明细!D:D,E94,新签明细!V:V,TODAY())</f>
        <v>0</v>
      </c>
      <c r="V94" s="200">
        <f ca="1">COUNTIFS(新签明细!J:J,"新签",新签明细!D:D,E94,新签明细!V:V,TODAY()-1)</f>
        <v>0</v>
      </c>
      <c r="W94" s="204">
        <f>IFERROR(VLOOKUP(E94,顾问个人目标!E:V,18,0),"-")</f>
        <v>94467.594338352093</v>
      </c>
      <c r="X94" s="200">
        <f>SUMIFS(续费明细实时!J:J,续费明细实时!K:K,E94)</f>
        <v>10650</v>
      </c>
      <c r="Y94" s="202">
        <f t="shared" si="39"/>
        <v>0.11273707216312903</v>
      </c>
      <c r="Z94" s="200"/>
      <c r="AA94" s="200"/>
      <c r="AB94" s="200"/>
      <c r="AC94" s="200"/>
      <c r="AD94" s="200"/>
      <c r="AE94" s="200"/>
      <c r="AF94" s="200"/>
      <c r="AG94" s="200"/>
      <c r="AH94" s="200"/>
      <c r="AI94" s="200"/>
      <c r="AJ94" s="200"/>
      <c r="AK94" s="200"/>
      <c r="AL94" s="200" t="s">
        <v>138</v>
      </c>
      <c r="AM94" s="205" t="s">
        <v>130</v>
      </c>
      <c r="AN94" s="101" t="s">
        <v>156</v>
      </c>
      <c r="AO94" s="101" t="b">
        <f t="shared" si="42"/>
        <v>1</v>
      </c>
    </row>
    <row r="95" spans="1:41">
      <c r="A95" s="195">
        <f t="shared" si="40"/>
        <v>120</v>
      </c>
      <c r="B95" s="190">
        <f t="shared" si="41"/>
        <v>9.5000000000000004E-8</v>
      </c>
      <c r="C95" s="206" t="s">
        <v>131</v>
      </c>
      <c r="D95" s="206" t="s">
        <v>242</v>
      </c>
      <c r="E95" s="206" t="s">
        <v>251</v>
      </c>
      <c r="F95" s="207">
        <f>IFERROR(VLOOKUP(E95,顾问个人目标!$E:$S,15,0),"-")</f>
        <v>0.54173342666485202</v>
      </c>
      <c r="G95" s="182">
        <f>COUNTIFS(新签明细!J:J,"新签",新签明细!D:D,E95,新签明细!L:L,"&lt;&gt;*升舱*")</f>
        <v>0</v>
      </c>
      <c r="H95" s="209">
        <f t="shared" si="36"/>
        <v>0</v>
      </c>
      <c r="I95" s="284">
        <f>COUNTIFS(新签明细!J:J,"新签",新签明细!D:D,E95,新签明细!X:X,"TRUE",新签明细!L:L,"&lt;&gt;*升舱*")</f>
        <v>0</v>
      </c>
      <c r="J95" s="284">
        <f>COUNTIFS(新签明细!J:J,"新签",新签明细!D:D,E95,新签明细!X:X,"False",新签明细!L:L,"&lt;&gt;*升舱*")</f>
        <v>0</v>
      </c>
      <c r="K95" s="209"/>
      <c r="L95" s="209"/>
      <c r="M95" s="210"/>
      <c r="N95" s="210"/>
      <c r="O95" s="210"/>
      <c r="P95" s="210"/>
      <c r="Q95" s="211">
        <f>IFERROR(VLOOKUP(E95,顾问个人目标!E:K,5,0),"-")</f>
        <v>373.25433097208298</v>
      </c>
      <c r="R95" s="212">
        <f>SUMIFS(新签明细!G:G,新签明细!J:J,"新签",新签明细!D:D,E95)</f>
        <v>0</v>
      </c>
      <c r="S95" s="210">
        <f t="shared" si="37"/>
        <v>0</v>
      </c>
      <c r="T95" s="210">
        <f t="shared" ca="1" si="38"/>
        <v>0</v>
      </c>
      <c r="U95" s="182">
        <f ca="1">COUNTIFS(新签明细!J:J,"新签",新签明细!D:D,E95,新签明细!V:V,TODAY())</f>
        <v>0</v>
      </c>
      <c r="V95" s="208">
        <f ca="1">COUNTIFS(新签明细!J:J,"新签",新签明细!D:D,E95,新签明细!V:V,TODAY()-1)</f>
        <v>0</v>
      </c>
      <c r="W95" s="212">
        <f>IFERROR(VLOOKUP(E95,顾问个人目标!E:V,18,0),"-")</f>
        <v>16053.7316138561</v>
      </c>
      <c r="X95" s="208">
        <f>SUMIFS(续费明细实时!J:J,续费明细实时!K:K,E95)</f>
        <v>0</v>
      </c>
      <c r="Y95" s="210">
        <f t="shared" si="39"/>
        <v>0</v>
      </c>
      <c r="Z95" s="208"/>
      <c r="AA95" s="208"/>
      <c r="AB95" s="208"/>
      <c r="AC95" s="208"/>
      <c r="AD95" s="208"/>
      <c r="AE95" s="208"/>
      <c r="AF95" s="208"/>
      <c r="AG95" s="208"/>
      <c r="AH95" s="208"/>
      <c r="AI95" s="208"/>
      <c r="AJ95" s="208"/>
      <c r="AK95" s="208"/>
      <c r="AL95" s="208" t="s">
        <v>138</v>
      </c>
      <c r="AM95" s="213" t="s">
        <v>130</v>
      </c>
      <c r="AN95" s="188" t="s">
        <v>156</v>
      </c>
      <c r="AO95" s="101" t="b">
        <f t="shared" si="42"/>
        <v>1</v>
      </c>
    </row>
    <row r="96" spans="1:41">
      <c r="A96" s="197">
        <f t="shared" si="40"/>
        <v>2</v>
      </c>
      <c r="B96" s="190">
        <f t="shared" si="41"/>
        <v>35.000110157011321</v>
      </c>
      <c r="C96" s="198" t="s">
        <v>252</v>
      </c>
      <c r="D96" s="198" t="s">
        <v>147</v>
      </c>
      <c r="E96" s="198" t="s">
        <v>253</v>
      </c>
      <c r="F96" s="199">
        <f>IFERROR(VLOOKUP(E96,顾问个人目标!$E:$S,15,0),"-")</f>
        <v>31.842927592844699</v>
      </c>
      <c r="G96" s="182">
        <f>COUNTIFS(新签明细!J:J,"新签",新签明细!D:D,E96,新签明细!L:L,"&lt;&gt;*升舱*")</f>
        <v>35</v>
      </c>
      <c r="H96" s="201">
        <f t="shared" si="36"/>
        <v>1.0991451680424231</v>
      </c>
      <c r="I96" s="284">
        <f ca="1">COUNTIFS(新签明细!J:J,"新签",新签明细!D:D,E96,新签明细!X:X,"TRUE",新签明细!L:L,"&lt;&gt;*升舱*")</f>
        <v>26</v>
      </c>
      <c r="J96" s="284">
        <f ca="1">COUNTIFS(新签明细!J:J,"新签",新签明细!D:D,E96,新签明细!X:X,"False",新签明细!L:L,"&lt;&gt;*升舱*")</f>
        <v>9</v>
      </c>
      <c r="K96" s="201"/>
      <c r="L96" s="201"/>
      <c r="M96" s="202"/>
      <c r="N96" s="202"/>
      <c r="O96" s="202"/>
      <c r="P96" s="202"/>
      <c r="Q96" s="203">
        <f>IFERROR(VLOOKUP(E96,顾问个人目标!E:K,5,0),"-")</f>
        <v>21939.777111470001</v>
      </c>
      <c r="R96" s="204">
        <f>SUMIFS(新签明细!G:G,新签明细!J:J,"新签",新签明细!D:D,E96)</f>
        <v>32140.57</v>
      </c>
      <c r="S96" s="202">
        <f t="shared" si="37"/>
        <v>1.4649451467397578</v>
      </c>
      <c r="T96" s="202">
        <f t="shared" ca="1" si="38"/>
        <v>3.1404147658354947E-2</v>
      </c>
      <c r="U96" s="182">
        <f ca="1">COUNTIFS(新签明细!J:J,"新签",新签明细!D:D,E96,新签明细!V:V,TODAY())</f>
        <v>1</v>
      </c>
      <c r="V96" s="200">
        <f ca="1">COUNTIFS(新签明细!J:J,"新签",新签明细!D:D,E96,新签明细!V:V,TODAY()-1)</f>
        <v>1</v>
      </c>
      <c r="W96" s="204">
        <f>IFERROR(VLOOKUP(E96,顾问个人目标!E:V,18,0),"-")</f>
        <v>540855.24964153406</v>
      </c>
      <c r="X96" s="200">
        <f>SUMIFS(续费明细实时!J:J,续费明细实时!K:K,E96)</f>
        <v>318161</v>
      </c>
      <c r="Y96" s="202">
        <f t="shared" si="39"/>
        <v>0.5882553607658787</v>
      </c>
      <c r="Z96" s="200"/>
      <c r="AA96" s="200"/>
      <c r="AB96" s="200"/>
      <c r="AC96" s="200"/>
      <c r="AD96" s="200"/>
      <c r="AE96" s="200"/>
      <c r="AF96" s="200"/>
      <c r="AG96" s="200"/>
      <c r="AH96" s="200"/>
      <c r="AI96" s="200"/>
      <c r="AJ96" s="200"/>
      <c r="AK96" s="200"/>
      <c r="AL96" s="200" t="s">
        <v>138</v>
      </c>
      <c r="AM96" s="205" t="s">
        <v>130</v>
      </c>
      <c r="AN96" s="101" t="s">
        <v>150</v>
      </c>
      <c r="AO96" s="101" t="b">
        <f t="shared" ca="1" si="42"/>
        <v>1</v>
      </c>
    </row>
    <row r="97" spans="1:41">
      <c r="A97" s="195">
        <f t="shared" si="40"/>
        <v>42</v>
      </c>
      <c r="B97" s="190">
        <f t="shared" si="41"/>
        <v>12.000051398599686</v>
      </c>
      <c r="C97" s="206" t="s">
        <v>252</v>
      </c>
      <c r="D97" s="206" t="s">
        <v>147</v>
      </c>
      <c r="E97" s="206" t="s">
        <v>254</v>
      </c>
      <c r="F97" s="207">
        <f>IFERROR(VLOOKUP(E97,顾问个人目标!$E:$S,15,0),"-")</f>
        <v>23.423386242273299</v>
      </c>
      <c r="G97" s="182">
        <f>COUNTIFS(新签明细!J:J,"新签",新签明细!D:D,E97,新签明细!L:L,"&lt;&gt;*升舱*")</f>
        <v>12</v>
      </c>
      <c r="H97" s="209">
        <f t="shared" si="36"/>
        <v>0.51230850552013818</v>
      </c>
      <c r="I97" s="284">
        <f ca="1">COUNTIFS(新签明细!J:J,"新签",新签明细!D:D,E97,新签明细!X:X,"TRUE",新签明细!L:L,"&lt;&gt;*升舱*")</f>
        <v>11</v>
      </c>
      <c r="J97" s="284">
        <f ca="1">COUNTIFS(新签明细!J:J,"新签",新签明细!D:D,E97,新签明细!X:X,"False",新签明细!L:L,"&lt;&gt;*升舱*")</f>
        <v>1</v>
      </c>
      <c r="K97" s="209"/>
      <c r="L97" s="209"/>
      <c r="M97" s="210"/>
      <c r="N97" s="210"/>
      <c r="O97" s="210"/>
      <c r="P97" s="210"/>
      <c r="Q97" s="211">
        <f>IFERROR(VLOOKUP(E97,顾问个人目标!E:K,5,0),"-")</f>
        <v>16138.713120926301</v>
      </c>
      <c r="R97" s="212">
        <f>SUMIFS(新签明细!G:G,新签明细!J:J,"新签",新签明细!D:D,E97)</f>
        <v>11418</v>
      </c>
      <c r="S97" s="210">
        <f t="shared" si="37"/>
        <v>0.7074913541399297</v>
      </c>
      <c r="T97" s="210">
        <f t="shared" ca="1" si="38"/>
        <v>0</v>
      </c>
      <c r="U97" s="182">
        <f ca="1">COUNTIFS(新签明细!J:J,"新签",新签明细!D:D,E97,新签明细!V:V,TODAY())</f>
        <v>0</v>
      </c>
      <c r="V97" s="208">
        <f ca="1">COUNTIFS(新签明细!J:J,"新签",新签明细!D:D,E97,新签明细!V:V,TODAY()-1)</f>
        <v>0</v>
      </c>
      <c r="W97" s="212">
        <f>IFERROR(VLOOKUP(E97,顾问个人目标!E:V,18,0),"-")</f>
        <v>516112.501753802</v>
      </c>
      <c r="X97" s="208">
        <f>SUMIFS(续费明细实时!J:J,续费明细实时!K:K,E97)</f>
        <v>571908</v>
      </c>
      <c r="Y97" s="210">
        <f t="shared" si="39"/>
        <v>1.1081072402947019</v>
      </c>
      <c r="Z97" s="208"/>
      <c r="AA97" s="208"/>
      <c r="AB97" s="208"/>
      <c r="AC97" s="208"/>
      <c r="AD97" s="208"/>
      <c r="AE97" s="208"/>
      <c r="AF97" s="208"/>
      <c r="AG97" s="208"/>
      <c r="AH97" s="208"/>
      <c r="AI97" s="208"/>
      <c r="AJ97" s="208"/>
      <c r="AK97" s="208"/>
      <c r="AL97" s="208" t="s">
        <v>138</v>
      </c>
      <c r="AM97" s="213" t="s">
        <v>132</v>
      </c>
      <c r="AN97" s="188" t="s">
        <v>148</v>
      </c>
      <c r="AO97" s="101" t="b">
        <f t="shared" ca="1" si="42"/>
        <v>1</v>
      </c>
    </row>
    <row r="98" spans="1:41">
      <c r="A98" s="197">
        <f t="shared" si="40"/>
        <v>20</v>
      </c>
      <c r="B98" s="190">
        <f t="shared" si="41"/>
        <v>15.000106774948616</v>
      </c>
      <c r="C98" s="198" t="s">
        <v>252</v>
      </c>
      <c r="D98" s="198" t="s">
        <v>147</v>
      </c>
      <c r="E98" s="198" t="s">
        <v>255</v>
      </c>
      <c r="F98" s="199">
        <f>IFERROR(VLOOKUP(E98,顾问个人目标!$E:$S,15,0),"-")</f>
        <v>14.0752769959836</v>
      </c>
      <c r="G98" s="182">
        <f>COUNTIFS(新签明细!J:J,"新签",新签明细!D:D,E98,新签明细!L:L,"&lt;&gt;*升舱*")</f>
        <v>15</v>
      </c>
      <c r="H98" s="201">
        <f t="shared" si="36"/>
        <v>1.065698387625357</v>
      </c>
      <c r="I98" s="284">
        <f ca="1">COUNTIFS(新签明细!J:J,"新签",新签明细!D:D,E98,新签明细!X:X,"TRUE",新签明细!L:L,"&lt;&gt;*升舱*")</f>
        <v>11</v>
      </c>
      <c r="J98" s="284">
        <f ca="1">COUNTIFS(新签明细!J:J,"新签",新签明细!D:D,E98,新签明细!X:X,"False",新签明细!L:L,"&lt;&gt;*升舱*")</f>
        <v>4</v>
      </c>
      <c r="K98" s="201"/>
      <c r="L98" s="201"/>
      <c r="M98" s="202"/>
      <c r="N98" s="202"/>
      <c r="O98" s="202"/>
      <c r="P98" s="202"/>
      <c r="Q98" s="203">
        <f>IFERROR(VLOOKUP(E98,顾问个人目标!E:K,5,0),"-")</f>
        <v>9697.8658502326798</v>
      </c>
      <c r="R98" s="204">
        <f>SUMIFS(新签明细!G:G,新签明细!J:J,"新签",新签明细!D:D,E98)</f>
        <v>10387.369999999999</v>
      </c>
      <c r="S98" s="202">
        <f t="shared" si="37"/>
        <v>1.0710985448154839</v>
      </c>
      <c r="T98" s="202">
        <f t="shared" ca="1" si="38"/>
        <v>0</v>
      </c>
      <c r="U98" s="182">
        <f ca="1">COUNTIFS(新签明细!J:J,"新签",新签明细!D:D,E98,新签明细!V:V,TODAY())</f>
        <v>0</v>
      </c>
      <c r="V98" s="200">
        <f ca="1">COUNTIFS(新签明细!J:J,"新签",新签明细!D:D,E98,新签明细!V:V,TODAY()-1)</f>
        <v>0</v>
      </c>
      <c r="W98" s="204">
        <f>IFERROR(VLOOKUP(E98,顾问个人目标!E:V,18,0),"-")</f>
        <v>429987.92739586998</v>
      </c>
      <c r="X98" s="200">
        <f>SUMIFS(续费明细实时!J:J,续费明细实时!K:K,E98)</f>
        <v>437295</v>
      </c>
      <c r="Y98" s="202">
        <f t="shared" si="39"/>
        <v>1.0169936692138863</v>
      </c>
      <c r="Z98" s="200"/>
      <c r="AA98" s="200"/>
      <c r="AB98" s="200"/>
      <c r="AC98" s="200"/>
      <c r="AD98" s="200"/>
      <c r="AE98" s="200"/>
      <c r="AF98" s="200"/>
      <c r="AG98" s="200"/>
      <c r="AH98" s="200"/>
      <c r="AI98" s="200"/>
      <c r="AJ98" s="200"/>
      <c r="AK98" s="200"/>
      <c r="AL98" s="200" t="s">
        <v>138</v>
      </c>
      <c r="AM98" s="205" t="s">
        <v>132</v>
      </c>
      <c r="AN98" s="101" t="s">
        <v>148</v>
      </c>
      <c r="AO98" s="101" t="b">
        <f t="shared" ca="1" si="42"/>
        <v>1</v>
      </c>
    </row>
    <row r="99" spans="1:41">
      <c r="A99" s="195">
        <f t="shared" si="40"/>
        <v>57</v>
      </c>
      <c r="B99" s="190">
        <f t="shared" si="41"/>
        <v>8.0000593331783048</v>
      </c>
      <c r="C99" s="206" t="s">
        <v>252</v>
      </c>
      <c r="D99" s="206" t="s">
        <v>147</v>
      </c>
      <c r="E99" s="206" t="s">
        <v>256</v>
      </c>
      <c r="F99" s="207">
        <f>IFERROR(VLOOKUP(E99,顾问个人目标!$E:$S,15,0),"-")</f>
        <v>13.5186945988416</v>
      </c>
      <c r="G99" s="182">
        <f>COUNTIFS(新签明细!J:J,"新签",新签明细!D:D,E99,新签明细!L:L,"&lt;&gt;*升舱*")</f>
        <v>8</v>
      </c>
      <c r="H99" s="209">
        <f t="shared" si="36"/>
        <v>0.59177311400211008</v>
      </c>
      <c r="I99" s="284">
        <f ca="1">COUNTIFS(新签明细!J:J,"新签",新签明细!D:D,E99,新签明细!X:X,"TRUE",新签明细!L:L,"&lt;&gt;*升舱*")</f>
        <v>7</v>
      </c>
      <c r="J99" s="284">
        <f ca="1">COUNTIFS(新签明细!J:J,"新签",新签明细!D:D,E99,新签明细!X:X,"False",新签明细!L:L,"&lt;&gt;*升舱*")</f>
        <v>1</v>
      </c>
      <c r="K99" s="209"/>
      <c r="L99" s="209"/>
      <c r="M99" s="210"/>
      <c r="N99" s="210"/>
      <c r="O99" s="210"/>
      <c r="P99" s="210"/>
      <c r="Q99" s="211">
        <f>IFERROR(VLOOKUP(E99,顾问个人目标!E:K,5,0),"-")</f>
        <v>9314.3805786018402</v>
      </c>
      <c r="R99" s="212">
        <f>SUMIFS(新签明细!G:G,新签明细!J:J,"新签",新签明细!D:D,E99)</f>
        <v>5296.8</v>
      </c>
      <c r="S99" s="210">
        <f t="shared" si="37"/>
        <v>0.56866905483424968</v>
      </c>
      <c r="T99" s="210">
        <f t="shared" ca="1" si="38"/>
        <v>0</v>
      </c>
      <c r="U99" s="182">
        <f ca="1">COUNTIFS(新签明细!J:J,"新签",新签明细!D:D,E99,新签明细!V:V,TODAY())</f>
        <v>0</v>
      </c>
      <c r="V99" s="208">
        <f ca="1">COUNTIFS(新签明细!J:J,"新签",新签明细!D:D,E99,新签明细!V:V,TODAY()-1)</f>
        <v>0</v>
      </c>
      <c r="W99" s="212">
        <f>IFERROR(VLOOKUP(E99,顾问个人目标!E:V,18,0),"-")</f>
        <v>356783.35531363398</v>
      </c>
      <c r="X99" s="208">
        <f>SUMIFS(续费明细实时!J:J,续费明细实时!K:K,E99)</f>
        <v>454444</v>
      </c>
      <c r="Y99" s="210">
        <f t="shared" si="39"/>
        <v>1.2737253384494813</v>
      </c>
      <c r="Z99" s="208"/>
      <c r="AA99" s="208"/>
      <c r="AB99" s="208"/>
      <c r="AC99" s="208"/>
      <c r="AD99" s="208"/>
      <c r="AE99" s="208"/>
      <c r="AF99" s="208"/>
      <c r="AG99" s="208"/>
      <c r="AH99" s="208"/>
      <c r="AI99" s="208"/>
      <c r="AJ99" s="208"/>
      <c r="AK99" s="208"/>
      <c r="AL99" s="208" t="s">
        <v>138</v>
      </c>
      <c r="AM99" s="213" t="s">
        <v>132</v>
      </c>
      <c r="AN99" s="188" t="s">
        <v>148</v>
      </c>
      <c r="AO99" s="101" t="b">
        <f t="shared" ca="1" si="42"/>
        <v>1</v>
      </c>
    </row>
    <row r="100" spans="1:41">
      <c r="A100" s="197">
        <f t="shared" si="40"/>
        <v>13</v>
      </c>
      <c r="B100" s="190">
        <f t="shared" si="41"/>
        <v>17.000126229962031</v>
      </c>
      <c r="C100" s="198" t="s">
        <v>252</v>
      </c>
      <c r="D100" s="198" t="s">
        <v>147</v>
      </c>
      <c r="E100" s="198" t="s">
        <v>257</v>
      </c>
      <c r="F100" s="199">
        <f>IFERROR(VLOOKUP(E100,顾问个人目标!$E:$S,15,0),"-")</f>
        <v>13.492492322041601</v>
      </c>
      <c r="G100" s="182">
        <f>COUNTIFS(新签明细!J:J,"新签",新签明细!D:D,E100,新签明细!L:L,"&lt;&gt;*升舱*")</f>
        <v>17</v>
      </c>
      <c r="H100" s="201">
        <f t="shared" si="36"/>
        <v>1.2599599535979329</v>
      </c>
      <c r="I100" s="284">
        <f ca="1">COUNTIFS(新签明细!J:J,"新签",新签明细!D:D,E100,新签明细!X:X,"TRUE",新签明细!L:L,"&lt;&gt;*升舱*")</f>
        <v>13</v>
      </c>
      <c r="J100" s="284">
        <f ca="1">COUNTIFS(新签明细!J:J,"新签",新签明细!D:D,E100,新签明细!X:X,"False",新签明细!L:L,"&lt;&gt;*升舱*")</f>
        <v>4</v>
      </c>
      <c r="K100" s="201"/>
      <c r="L100" s="201"/>
      <c r="M100" s="202"/>
      <c r="N100" s="202"/>
      <c r="O100" s="202"/>
      <c r="P100" s="202"/>
      <c r="Q100" s="203">
        <f>IFERROR(VLOOKUP(E100,顾问个人目标!E:K,5,0),"-")</f>
        <v>9296.3272098866892</v>
      </c>
      <c r="R100" s="204">
        <f>SUMIFS(新签明细!G:G,新签明细!J:J,"新签",新签明细!D:D,E100)</f>
        <v>12453.98</v>
      </c>
      <c r="S100" s="202">
        <f t="shared" si="37"/>
        <v>1.3396667004959906</v>
      </c>
      <c r="T100" s="202">
        <f t="shared" ca="1" si="38"/>
        <v>0</v>
      </c>
      <c r="U100" s="182">
        <f ca="1">COUNTIFS(新签明细!J:J,"新签",新签明细!D:D,E100,新签明细!V:V,TODAY())</f>
        <v>0</v>
      </c>
      <c r="V100" s="200">
        <f ca="1">COUNTIFS(新签明细!J:J,"新签",新签明细!D:D,E100,新签明细!V:V,TODAY()-1)</f>
        <v>1</v>
      </c>
      <c r="W100" s="204">
        <f>IFERROR(VLOOKUP(E100,顾问个人目标!E:V,18,0),"-")</f>
        <v>390387.07119328098</v>
      </c>
      <c r="X100" s="200">
        <f>SUMIFS(续费明细实时!J:J,续费明细实时!K:K,E100)</f>
        <v>623186</v>
      </c>
      <c r="Y100" s="202">
        <f t="shared" si="39"/>
        <v>1.596328480077815</v>
      </c>
      <c r="Z100" s="200"/>
      <c r="AA100" s="200"/>
      <c r="AB100" s="200"/>
      <c r="AC100" s="200"/>
      <c r="AD100" s="200"/>
      <c r="AE100" s="200"/>
      <c r="AF100" s="200"/>
      <c r="AG100" s="200"/>
      <c r="AH100" s="200"/>
      <c r="AI100" s="200"/>
      <c r="AJ100" s="200"/>
      <c r="AK100" s="200"/>
      <c r="AL100" s="200" t="s">
        <v>138</v>
      </c>
      <c r="AM100" s="205" t="s">
        <v>130</v>
      </c>
      <c r="AN100" s="101" t="s">
        <v>150</v>
      </c>
      <c r="AO100" s="101" t="b">
        <f t="shared" ca="1" si="42"/>
        <v>1</v>
      </c>
    </row>
    <row r="101" spans="1:41">
      <c r="A101" s="195">
        <f t="shared" si="40"/>
        <v>12</v>
      </c>
      <c r="B101" s="190">
        <f t="shared" si="41"/>
        <v>17.0001598037802</v>
      </c>
      <c r="C101" s="206" t="s">
        <v>252</v>
      </c>
      <c r="D101" s="206" t="s">
        <v>147</v>
      </c>
      <c r="E101" s="206" t="s">
        <v>258</v>
      </c>
      <c r="F101" s="207">
        <f>IFERROR(VLOOKUP(E101,顾问个人目标!$E:$S,15,0),"-")</f>
        <v>10.661183249881701</v>
      </c>
      <c r="G101" s="182">
        <f>COUNTIFS(新签明细!J:J,"新签",新签明细!D:D,E101,新签明细!L:L,"&lt;&gt;*升舱*")</f>
        <v>17</v>
      </c>
      <c r="H101" s="209">
        <f t="shared" si="36"/>
        <v>1.5945697209724481</v>
      </c>
      <c r="I101" s="284">
        <f ca="1">COUNTIFS(新签明细!J:J,"新签",新签明细!D:D,E101,新签明细!X:X,"TRUE",新签明细!L:L,"&lt;&gt;*升舱*")</f>
        <v>11</v>
      </c>
      <c r="J101" s="284">
        <f ca="1">COUNTIFS(新签明细!J:J,"新签",新签明细!D:D,E101,新签明细!X:X,"False",新签明细!L:L,"&lt;&gt;*升舱*")</f>
        <v>6</v>
      </c>
      <c r="K101" s="209"/>
      <c r="L101" s="209"/>
      <c r="M101" s="210"/>
      <c r="N101" s="210"/>
      <c r="O101" s="210"/>
      <c r="P101" s="210"/>
      <c r="Q101" s="211">
        <f>IFERROR(VLOOKUP(E101,顾问个人目标!E:K,5,0),"-")</f>
        <v>7345.55525916846</v>
      </c>
      <c r="R101" s="212">
        <f>SUMIFS(新签明细!G:G,新签明细!J:J,"新签",新签明细!D:D,E101)</f>
        <v>18055.97</v>
      </c>
      <c r="S101" s="210">
        <f t="shared" si="37"/>
        <v>2.4580810249113823</v>
      </c>
      <c r="T101" s="210">
        <f t="shared" ca="1" si="38"/>
        <v>9.379821888073224E-2</v>
      </c>
      <c r="U101" s="182">
        <f ca="1">COUNTIFS(新签明细!J:J,"新签",新签明细!D:D,E101,新签明细!V:V,TODAY())</f>
        <v>1</v>
      </c>
      <c r="V101" s="208">
        <f ca="1">COUNTIFS(新签明细!J:J,"新签",新签明细!D:D,E101,新签明细!V:V,TODAY()-1)</f>
        <v>0</v>
      </c>
      <c r="W101" s="212">
        <f>IFERROR(VLOOKUP(E101,顾问个人目标!E:V,18,0),"-")</f>
        <v>348648.56258333701</v>
      </c>
      <c r="X101" s="208">
        <f>SUMIFS(续费明细实时!J:J,续费明细实时!K:K,E101)</f>
        <v>552777</v>
      </c>
      <c r="Y101" s="210">
        <f t="shared" si="39"/>
        <v>1.58548480998791</v>
      </c>
      <c r="Z101" s="208"/>
      <c r="AA101" s="208"/>
      <c r="AB101" s="208"/>
      <c r="AC101" s="208"/>
      <c r="AD101" s="208"/>
      <c r="AE101" s="208"/>
      <c r="AF101" s="208"/>
      <c r="AG101" s="208"/>
      <c r="AH101" s="208"/>
      <c r="AI101" s="208"/>
      <c r="AJ101" s="208"/>
      <c r="AK101" s="208"/>
      <c r="AL101" s="208" t="s">
        <v>138</v>
      </c>
      <c r="AM101" s="213" t="s">
        <v>132</v>
      </c>
      <c r="AN101" s="188" t="s">
        <v>148</v>
      </c>
      <c r="AO101" s="101" t="b">
        <f t="shared" ca="1" si="42"/>
        <v>1</v>
      </c>
    </row>
    <row r="102" spans="1:41">
      <c r="A102" s="197">
        <f t="shared" si="40"/>
        <v>26</v>
      </c>
      <c r="B102" s="190">
        <f t="shared" si="41"/>
        <v>14.000131849099073</v>
      </c>
      <c r="C102" s="198" t="s">
        <v>252</v>
      </c>
      <c r="D102" s="198" t="s">
        <v>147</v>
      </c>
      <c r="E102" s="198" t="s">
        <v>259</v>
      </c>
      <c r="F102" s="199">
        <f>IFERROR(VLOOKUP(E102,顾问个人目标!$E:$S,15,0),"-")</f>
        <v>10.6407725424435</v>
      </c>
      <c r="G102" s="182">
        <f>COUNTIFS(新签明细!J:J,"新签",新签明细!D:D,E102,新签明细!L:L,"&lt;&gt;*升舱*")</f>
        <v>14</v>
      </c>
      <c r="H102" s="201">
        <f t="shared" si="36"/>
        <v>1.3156939446038662</v>
      </c>
      <c r="I102" s="284">
        <f ca="1">COUNTIFS(新签明细!J:J,"新签",新签明细!D:D,E102,新签明细!X:X,"TRUE",新签明细!L:L,"&lt;&gt;*升舱*")</f>
        <v>11</v>
      </c>
      <c r="J102" s="284">
        <f ca="1">COUNTIFS(新签明细!J:J,"新签",新签明细!D:D,E102,新签明细!X:X,"False",新签明细!L:L,"&lt;&gt;*升舱*")</f>
        <v>3</v>
      </c>
      <c r="K102" s="201"/>
      <c r="L102" s="201"/>
      <c r="M102" s="202"/>
      <c r="N102" s="202"/>
      <c r="O102" s="202"/>
      <c r="P102" s="202"/>
      <c r="Q102" s="203">
        <f>IFERROR(VLOOKUP(E102,顾问个人目标!E:K,5,0),"-")</f>
        <v>7331.4922817435399</v>
      </c>
      <c r="R102" s="204">
        <f>SUMIFS(新签明细!G:G,新签明细!J:J,"新签",新签明细!D:D,E102)</f>
        <v>13028.4</v>
      </c>
      <c r="S102" s="202">
        <f t="shared" si="37"/>
        <v>1.7770461318553894</v>
      </c>
      <c r="T102" s="202">
        <f t="shared" ca="1" si="38"/>
        <v>0</v>
      </c>
      <c r="U102" s="182">
        <f ca="1">COUNTIFS(新签明细!J:J,"新签",新签明细!D:D,E102,新签明细!V:V,TODAY())</f>
        <v>0</v>
      </c>
      <c r="V102" s="200">
        <f ca="1">COUNTIFS(新签明细!J:J,"新签",新签明细!D:D,E102,新签明细!V:V,TODAY()-1)</f>
        <v>0</v>
      </c>
      <c r="W102" s="204">
        <f>IFERROR(VLOOKUP(E102,顾问个人目标!E:V,18,0),"-")</f>
        <v>392857.49054602702</v>
      </c>
      <c r="X102" s="200">
        <f>SUMIFS(续费明细实时!J:J,续费明细实时!K:K,E102)</f>
        <v>347879</v>
      </c>
      <c r="Y102" s="202">
        <f t="shared" si="39"/>
        <v>0.88550939811911933</v>
      </c>
      <c r="Z102" s="200"/>
      <c r="AA102" s="200"/>
      <c r="AB102" s="200"/>
      <c r="AC102" s="200"/>
      <c r="AD102" s="200"/>
      <c r="AE102" s="200"/>
      <c r="AF102" s="200"/>
      <c r="AG102" s="200"/>
      <c r="AH102" s="200"/>
      <c r="AI102" s="200"/>
      <c r="AJ102" s="200"/>
      <c r="AK102" s="200"/>
      <c r="AL102" s="200" t="s">
        <v>138</v>
      </c>
      <c r="AM102" s="205" t="s">
        <v>132</v>
      </c>
      <c r="AN102" s="101" t="s">
        <v>148</v>
      </c>
      <c r="AO102" s="101" t="b">
        <f t="shared" ca="1" si="42"/>
        <v>1</v>
      </c>
    </row>
    <row r="103" spans="1:41">
      <c r="A103" s="195">
        <f t="shared" si="40"/>
        <v>103</v>
      </c>
      <c r="B103" s="190">
        <f t="shared" si="41"/>
        <v>2.0000258389712369</v>
      </c>
      <c r="C103" s="206" t="s">
        <v>252</v>
      </c>
      <c r="D103" s="206" t="s">
        <v>147</v>
      </c>
      <c r="E103" s="206" t="s">
        <v>260</v>
      </c>
      <c r="F103" s="207">
        <f>IFERROR(VLOOKUP(E103,顾问个人目标!$E:$S,15,0),"-")</f>
        <v>7.7765100020164297</v>
      </c>
      <c r="G103" s="182">
        <f>COUNTIFS(新签明细!J:J,"新签",新签明细!D:D,E103,新签明细!L:L,"&lt;&gt;*升舱*")</f>
        <v>2</v>
      </c>
      <c r="H103" s="209">
        <f t="shared" si="36"/>
        <v>0.25718477819502644</v>
      </c>
      <c r="I103" s="284">
        <f ca="1">COUNTIFS(新签明细!J:J,"新签",新签明细!D:D,E103,新签明细!X:X,"TRUE",新签明细!L:L,"&lt;&gt;*升舱*")</f>
        <v>1</v>
      </c>
      <c r="J103" s="284">
        <f ca="1">COUNTIFS(新签明细!J:J,"新签",新签明细!D:D,E103,新签明细!X:X,"False",新签明细!L:L,"&lt;&gt;*升舱*")</f>
        <v>1</v>
      </c>
      <c r="K103" s="209"/>
      <c r="L103" s="209"/>
      <c r="M103" s="210"/>
      <c r="N103" s="210"/>
      <c r="O103" s="210"/>
      <c r="P103" s="210"/>
      <c r="Q103" s="211">
        <f>IFERROR(VLOOKUP(E103,顾问个人目标!E:K,5,0),"-")</f>
        <v>5358.01539138932</v>
      </c>
      <c r="R103" s="212">
        <f>SUMIFS(新签明细!G:G,新签明细!J:J,"新签",新签明细!D:D,E103)</f>
        <v>937.3</v>
      </c>
      <c r="S103" s="210">
        <f t="shared" si="37"/>
        <v>0.17493417460246607</v>
      </c>
      <c r="T103" s="210">
        <f t="shared" ca="1" si="38"/>
        <v>0</v>
      </c>
      <c r="U103" s="182">
        <f ca="1">COUNTIFS(新签明细!J:J,"新签",新签明细!D:D,E103,新签明细!V:V,TODAY())</f>
        <v>0</v>
      </c>
      <c r="V103" s="208">
        <f ca="1">COUNTIFS(新签明细!J:J,"新签",新签明细!D:D,E103,新签明细!V:V,TODAY()-1)</f>
        <v>0</v>
      </c>
      <c r="W103" s="212">
        <f>IFERROR(VLOOKUP(E103,顾问个人目标!E:V,18,0),"-")</f>
        <v>279441.438628231</v>
      </c>
      <c r="X103" s="208">
        <f>SUMIFS(续费明细实时!J:J,续费明细实时!K:K,E103)</f>
        <v>231070</v>
      </c>
      <c r="Y103" s="210">
        <f t="shared" si="39"/>
        <v>0.82689955052591757</v>
      </c>
      <c r="Z103" s="208"/>
      <c r="AA103" s="208"/>
      <c r="AB103" s="208"/>
      <c r="AC103" s="208"/>
      <c r="AD103" s="208"/>
      <c r="AE103" s="208"/>
      <c r="AF103" s="208"/>
      <c r="AG103" s="208"/>
      <c r="AH103" s="208"/>
      <c r="AI103" s="208"/>
      <c r="AJ103" s="208"/>
      <c r="AK103" s="208"/>
      <c r="AL103" s="208" t="s">
        <v>138</v>
      </c>
      <c r="AM103" s="213" t="s">
        <v>132</v>
      </c>
      <c r="AN103" s="188" t="s">
        <v>148</v>
      </c>
      <c r="AO103" s="101" t="b">
        <f t="shared" ca="1" si="42"/>
        <v>1</v>
      </c>
    </row>
    <row r="104" spans="1:41">
      <c r="A104" s="197">
        <f t="shared" si="40"/>
        <v>29</v>
      </c>
      <c r="B104" s="190">
        <f t="shared" si="41"/>
        <v>13.000368456704928</v>
      </c>
      <c r="C104" s="198" t="s">
        <v>252</v>
      </c>
      <c r="D104" s="198" t="s">
        <v>147</v>
      </c>
      <c r="E104" s="198" t="s">
        <v>261</v>
      </c>
      <c r="F104" s="199">
        <f>IFERROR(VLOOKUP(E104,顾问个人目标!$E:$S,15,0),"-")</f>
        <v>3.53207268960736</v>
      </c>
      <c r="G104" s="182">
        <f>COUNTIFS(新签明细!J:J,"新签",新签明细!D:D,E104,新签明细!L:L,"&lt;&gt;*升舱*")</f>
        <v>13</v>
      </c>
      <c r="H104" s="201">
        <f t="shared" si="36"/>
        <v>3.6805584546010954</v>
      </c>
      <c r="I104" s="284">
        <f ca="1">COUNTIFS(新签明细!J:J,"新签",新签明细!D:D,E104,新签明细!X:X,"TRUE",新签明细!L:L,"&lt;&gt;*升舱*")</f>
        <v>10</v>
      </c>
      <c r="J104" s="284">
        <f ca="1">COUNTIFS(新签明细!J:J,"新签",新签明细!D:D,E104,新签明细!X:X,"False",新签明细!L:L,"&lt;&gt;*升舱*")</f>
        <v>3</v>
      </c>
      <c r="K104" s="201"/>
      <c r="L104" s="201"/>
      <c r="M104" s="202"/>
      <c r="N104" s="202"/>
      <c r="O104" s="202"/>
      <c r="P104" s="202"/>
      <c r="Q104" s="203">
        <f>IFERROR(VLOOKUP(E104,顾问个人目标!E:K,5,0),"-")</f>
        <v>2433.59808313947</v>
      </c>
      <c r="R104" s="204">
        <f>SUMIFS(新签明细!G:G,新签明细!J:J,"新签",新签明细!D:D,E104)</f>
        <v>7224.3663419999993</v>
      </c>
      <c r="S104" s="202">
        <f t="shared" si="37"/>
        <v>2.9685946878624203</v>
      </c>
      <c r="T104" s="202">
        <f t="shared" ca="1" si="38"/>
        <v>0</v>
      </c>
      <c r="U104" s="182">
        <f ca="1">COUNTIFS(新签明细!J:J,"新签",新签明细!D:D,E104,新签明细!V:V,TODAY())</f>
        <v>0</v>
      </c>
      <c r="V104" s="200">
        <f ca="1">COUNTIFS(新签明细!J:J,"新签",新签明细!D:D,E104,新签明细!V:V,TODAY()-1)</f>
        <v>2</v>
      </c>
      <c r="W104" s="204">
        <f>IFERROR(VLOOKUP(E104,顾问个人目标!E:V,18,0),"-")</f>
        <v>46976.318537868603</v>
      </c>
      <c r="X104" s="200">
        <f>SUMIFS(续费明细实时!J:J,续费明细实时!K:K,E104)</f>
        <v>32873</v>
      </c>
      <c r="Y104" s="202">
        <f t="shared" si="39"/>
        <v>0.69977812274711093</v>
      </c>
      <c r="Z104" s="200"/>
      <c r="AA104" s="200"/>
      <c r="AB104" s="200"/>
      <c r="AC104" s="200"/>
      <c r="AD104" s="200"/>
      <c r="AE104" s="200"/>
      <c r="AF104" s="200"/>
      <c r="AG104" s="200"/>
      <c r="AH104" s="200"/>
      <c r="AI104" s="200"/>
      <c r="AJ104" s="200"/>
      <c r="AK104" s="200"/>
      <c r="AL104" s="200" t="s">
        <v>138</v>
      </c>
      <c r="AM104" s="205" t="s">
        <v>132</v>
      </c>
      <c r="AN104" s="101" t="s">
        <v>148</v>
      </c>
      <c r="AO104" s="101" t="b">
        <f t="shared" ca="1" si="42"/>
        <v>1</v>
      </c>
    </row>
    <row r="105" spans="1:41">
      <c r="A105" s="195">
        <f t="shared" si="40"/>
        <v>78</v>
      </c>
      <c r="B105" s="190">
        <f t="shared" si="41"/>
        <v>4.0001348789173994</v>
      </c>
      <c r="C105" s="206" t="s">
        <v>252</v>
      </c>
      <c r="D105" s="206" t="s">
        <v>147</v>
      </c>
      <c r="E105" s="206" t="s">
        <v>262</v>
      </c>
      <c r="F105" s="207">
        <f>IFERROR(VLOOKUP(E105,顾问个人目标!$E:$S,15,0),"-")</f>
        <v>2.9721578534437998</v>
      </c>
      <c r="G105" s="182">
        <f>COUNTIFS(新签明细!J:J,"新签",新签明细!D:D,E105,新签明细!L:L,"&lt;&gt;*升舱*")</f>
        <v>4</v>
      </c>
      <c r="H105" s="209">
        <f t="shared" si="36"/>
        <v>1.3458235387347457</v>
      </c>
      <c r="I105" s="284">
        <f ca="1">COUNTIFS(新签明细!J:J,"新签",新签明细!D:D,E105,新签明细!X:X,"TRUE",新签明细!L:L,"&lt;&gt;*升舱*")</f>
        <v>4</v>
      </c>
      <c r="J105" s="284">
        <f ca="1">COUNTIFS(新签明细!J:J,"新签",新签明细!D:D,E105,新签明细!X:X,"False",新签明细!L:L,"&lt;&gt;*升舱*")</f>
        <v>0</v>
      </c>
      <c r="K105" s="209"/>
      <c r="L105" s="209"/>
      <c r="M105" s="210"/>
      <c r="N105" s="210"/>
      <c r="O105" s="210"/>
      <c r="P105" s="210"/>
      <c r="Q105" s="211">
        <f>IFERROR(VLOOKUP(E105,顾问个人目标!E:K,5,0),"-")</f>
        <v>2047.8167610227799</v>
      </c>
      <c r="R105" s="212">
        <f>SUMIFS(新签明细!G:G,新签明细!J:J,"新签",新签明细!D:D,E105)</f>
        <v>3922.87</v>
      </c>
      <c r="S105" s="210">
        <f t="shared" si="37"/>
        <v>1.9156352632062288</v>
      </c>
      <c r="T105" s="210">
        <f t="shared" ca="1" si="38"/>
        <v>0</v>
      </c>
      <c r="U105" s="182">
        <f ca="1">COUNTIFS(新签明细!J:J,"新签",新签明细!D:D,E105,新签明细!V:V,TODAY())</f>
        <v>0</v>
      </c>
      <c r="V105" s="208">
        <f ca="1">COUNTIFS(新签明细!J:J,"新签",新签明细!D:D,E105,新签明细!V:V,TODAY()-1)</f>
        <v>0</v>
      </c>
      <c r="W105" s="212">
        <f>IFERROR(VLOOKUP(E105,顾问个人目标!E:V,18,0),"-")</f>
        <v>185503.87656106299</v>
      </c>
      <c r="X105" s="208">
        <f>SUMIFS(续费明细实时!J:J,续费明细实时!K:K,E105)</f>
        <v>276002</v>
      </c>
      <c r="Y105" s="210">
        <f t="shared" si="39"/>
        <v>1.4878503086653685</v>
      </c>
      <c r="Z105" s="208"/>
      <c r="AA105" s="208"/>
      <c r="AB105" s="208"/>
      <c r="AC105" s="208"/>
      <c r="AD105" s="208"/>
      <c r="AE105" s="208"/>
      <c r="AF105" s="208"/>
      <c r="AG105" s="208"/>
      <c r="AH105" s="208"/>
      <c r="AI105" s="208"/>
      <c r="AJ105" s="208"/>
      <c r="AK105" s="208"/>
      <c r="AL105" s="208" t="s">
        <v>138</v>
      </c>
      <c r="AM105" s="213" t="s">
        <v>132</v>
      </c>
      <c r="AN105" s="188" t="s">
        <v>148</v>
      </c>
      <c r="AO105" s="101" t="b">
        <f t="shared" ca="1" si="42"/>
        <v>1</v>
      </c>
    </row>
    <row r="106" spans="1:41">
      <c r="A106" s="197">
        <f t="shared" si="40"/>
        <v>98</v>
      </c>
      <c r="B106" s="190">
        <f t="shared" si="41"/>
        <v>2.0000874960647481</v>
      </c>
      <c r="C106" s="198" t="s">
        <v>252</v>
      </c>
      <c r="D106" s="198" t="s">
        <v>147</v>
      </c>
      <c r="E106" s="198" t="s">
        <v>263</v>
      </c>
      <c r="F106" s="199">
        <f>IFERROR(VLOOKUP(E106,顾问个人目标!$E:$S,15,0),"-")</f>
        <v>2.2907136802374</v>
      </c>
      <c r="G106" s="182">
        <f>COUNTIFS(新签明细!J:J,"新签",新签明细!D:D,E106,新签明细!L:L,"&lt;&gt;*升舱*")</f>
        <v>2</v>
      </c>
      <c r="H106" s="201">
        <f t="shared" si="36"/>
        <v>0.87309034614606584</v>
      </c>
      <c r="I106" s="284">
        <f ca="1">COUNTIFS(新签明细!J:J,"新签",新签明细!D:D,E106,新签明细!X:X,"TRUE",新签明细!L:L,"&lt;&gt;*升舱*")</f>
        <v>2</v>
      </c>
      <c r="J106" s="284">
        <f ca="1">COUNTIFS(新签明细!J:J,"新签",新签明细!D:D,E106,新签明细!X:X,"False",新签明细!L:L,"&lt;&gt;*升舱*")</f>
        <v>0</v>
      </c>
      <c r="K106" s="201"/>
      <c r="L106" s="201"/>
      <c r="M106" s="202"/>
      <c r="N106" s="202"/>
      <c r="O106" s="202"/>
      <c r="P106" s="202"/>
      <c r="Q106" s="203">
        <f>IFERROR(VLOOKUP(E106,顾问个人目标!E:K,5,0),"-")</f>
        <v>1578.3017256835701</v>
      </c>
      <c r="R106" s="204">
        <f>SUMIFS(新签明细!G:G,新签明细!J:J,"新签",新签明细!D:D,E106)</f>
        <v>1278.9000000000001</v>
      </c>
      <c r="S106" s="202">
        <f t="shared" si="37"/>
        <v>0.81030133794354331</v>
      </c>
      <c r="T106" s="202">
        <f t="shared" ca="1" si="38"/>
        <v>0</v>
      </c>
      <c r="U106" s="182">
        <f ca="1">COUNTIFS(新签明细!J:J,"新签",新签明细!D:D,E106,新签明细!V:V,TODAY())</f>
        <v>0</v>
      </c>
      <c r="V106" s="200">
        <f ca="1">COUNTIFS(新签明细!J:J,"新签",新签明细!D:D,E106,新签明细!V:V,TODAY()-1)</f>
        <v>0</v>
      </c>
      <c r="W106" s="204">
        <f>IFERROR(VLOOKUP(E106,顾问个人目标!E:V,18,0),"-")</f>
        <v>181263.03286799401</v>
      </c>
      <c r="X106" s="200">
        <f>SUMIFS(续费明细实时!J:J,续费明细实时!K:K,E106)</f>
        <v>296925</v>
      </c>
      <c r="Y106" s="202">
        <f t="shared" si="39"/>
        <v>1.6380891089703744</v>
      </c>
      <c r="Z106" s="200"/>
      <c r="AA106" s="200"/>
      <c r="AB106" s="200"/>
      <c r="AC106" s="200"/>
      <c r="AD106" s="200"/>
      <c r="AE106" s="200"/>
      <c r="AF106" s="200"/>
      <c r="AG106" s="200"/>
      <c r="AH106" s="200"/>
      <c r="AI106" s="200"/>
      <c r="AJ106" s="200"/>
      <c r="AK106" s="200"/>
      <c r="AL106" s="200" t="s">
        <v>138</v>
      </c>
      <c r="AM106" s="205" t="s">
        <v>132</v>
      </c>
      <c r="AN106" s="101" t="s">
        <v>148</v>
      </c>
      <c r="AO106" s="101" t="b">
        <f t="shared" ca="1" si="42"/>
        <v>1</v>
      </c>
    </row>
    <row r="107" spans="1:41">
      <c r="A107" s="195">
        <f t="shared" si="40"/>
        <v>24</v>
      </c>
      <c r="B107" s="190">
        <f t="shared" si="41"/>
        <v>15.0000876005035</v>
      </c>
      <c r="C107" s="206" t="s">
        <v>252</v>
      </c>
      <c r="D107" s="206" t="s">
        <v>264</v>
      </c>
      <c r="E107" s="206" t="s">
        <v>265</v>
      </c>
      <c r="F107" s="207">
        <f>IFERROR(VLOOKUP(E107,顾问个人目标!$E:$S,15,0),"-")</f>
        <v>17.1690368191876</v>
      </c>
      <c r="G107" s="182">
        <f>COUNTIFS(新签明细!J:J,"新签",新签明细!D:D,E107,新签明细!L:L,"&lt;&gt;*升舱*")</f>
        <v>15</v>
      </c>
      <c r="H107" s="209">
        <f t="shared" si="36"/>
        <v>0.87366578323348054</v>
      </c>
      <c r="I107" s="284">
        <f ca="1">COUNTIFS(新签明细!J:J,"新签",新签明细!D:D,E107,新签明细!X:X,"TRUE",新签明细!L:L,"&lt;&gt;*升舱*")</f>
        <v>13</v>
      </c>
      <c r="J107" s="284">
        <f ca="1">COUNTIFS(新签明细!J:J,"新签",新签明细!D:D,E107,新签明细!X:X,"False",新签明细!L:L,"&lt;&gt;*升舱*")</f>
        <v>2</v>
      </c>
      <c r="K107" s="209"/>
      <c r="L107" s="209"/>
      <c r="M107" s="210"/>
      <c r="N107" s="210"/>
      <c r="O107" s="210"/>
      <c r="P107" s="210"/>
      <c r="Q107" s="211">
        <f>IFERROR(VLOOKUP(E107,顾问个人目标!E:K,5,0),"-")</f>
        <v>11829.466368420201</v>
      </c>
      <c r="R107" s="212">
        <f>SUMIFS(新签明细!G:G,新签明细!J:J,"新签",新签明细!D:D,E107)</f>
        <v>15014.571121000001</v>
      </c>
      <c r="S107" s="210">
        <f t="shared" si="37"/>
        <v>1.2692517695542647</v>
      </c>
      <c r="T107" s="210">
        <f t="shared" ca="1" si="38"/>
        <v>0</v>
      </c>
      <c r="U107" s="182">
        <f ca="1">COUNTIFS(新签明细!J:J,"新签",新签明细!D:D,E107,新签明细!V:V,TODAY())</f>
        <v>0</v>
      </c>
      <c r="V107" s="208">
        <f ca="1">COUNTIFS(新签明细!J:J,"新签",新签明细!D:D,E107,新签明细!V:V,TODAY()-1)</f>
        <v>0</v>
      </c>
      <c r="W107" s="212">
        <f>IFERROR(VLOOKUP(E107,顾问个人目标!E:V,18,0),"-")</f>
        <v>279976.01681717997</v>
      </c>
      <c r="X107" s="208">
        <f>SUMIFS(续费明细实时!J:J,续费明细实时!K:K,E107)</f>
        <v>466825</v>
      </c>
      <c r="Y107" s="210">
        <f t="shared" si="39"/>
        <v>1.6673749605661028</v>
      </c>
      <c r="Z107" s="208"/>
      <c r="AA107" s="208"/>
      <c r="AB107" s="208"/>
      <c r="AC107" s="208"/>
      <c r="AD107" s="208"/>
      <c r="AE107" s="208"/>
      <c r="AF107" s="208"/>
      <c r="AG107" s="208"/>
      <c r="AH107" s="208"/>
      <c r="AI107" s="208"/>
      <c r="AJ107" s="208"/>
      <c r="AK107" s="208"/>
      <c r="AL107" s="208" t="s">
        <v>138</v>
      </c>
      <c r="AM107" s="213" t="s">
        <v>132</v>
      </c>
      <c r="AN107" s="188" t="s">
        <v>155</v>
      </c>
      <c r="AO107" s="101" t="b">
        <f t="shared" ca="1" si="42"/>
        <v>1</v>
      </c>
    </row>
    <row r="108" spans="1:41">
      <c r="A108" s="197">
        <f t="shared" si="40"/>
        <v>35</v>
      </c>
      <c r="B108" s="190">
        <f t="shared" si="41"/>
        <v>12.00016024373747</v>
      </c>
      <c r="C108" s="198" t="s">
        <v>252</v>
      </c>
      <c r="D108" s="198" t="s">
        <v>264</v>
      </c>
      <c r="E108" s="198" t="s">
        <v>266</v>
      </c>
      <c r="F108" s="199">
        <f>IFERROR(VLOOKUP(E108,顾问个人目标!$E:$S,15,0),"-")</f>
        <v>7.5058827615539396</v>
      </c>
      <c r="G108" s="182">
        <f>COUNTIFS(新签明细!J:J,"新签",新签明细!D:D,E108,新签明细!L:L,"&lt;&gt;*升舱*")</f>
        <v>12</v>
      </c>
      <c r="H108" s="201">
        <f t="shared" si="36"/>
        <v>1.5987459944705618</v>
      </c>
      <c r="I108" s="284">
        <f ca="1">COUNTIFS(新签明细!J:J,"新签",新签明细!D:D,E108,新签明细!X:X,"TRUE",新签明细!L:L,"&lt;&gt;*升舱*")</f>
        <v>10</v>
      </c>
      <c r="J108" s="284">
        <f ca="1">COUNTIFS(新签明细!J:J,"新签",新签明细!D:D,E108,新签明细!X:X,"False",新签明细!L:L,"&lt;&gt;*升舱*")</f>
        <v>2</v>
      </c>
      <c r="K108" s="201"/>
      <c r="L108" s="201"/>
      <c r="M108" s="202"/>
      <c r="N108" s="202"/>
      <c r="O108" s="202"/>
      <c r="P108" s="202"/>
      <c r="Q108" s="203">
        <f>IFERROR(VLOOKUP(E108,顾问个人目标!E:K,5,0),"-")</f>
        <v>5171.5532227106696</v>
      </c>
      <c r="R108" s="204">
        <f>SUMIFS(新签明细!G:G,新签明细!J:J,"新签",新签明细!D:D,E108)</f>
        <v>13504.891864000001</v>
      </c>
      <c r="S108" s="202">
        <f t="shared" si="37"/>
        <v>2.6113802338326146</v>
      </c>
      <c r="T108" s="202">
        <f t="shared" ca="1" si="38"/>
        <v>0</v>
      </c>
      <c r="U108" s="182">
        <f ca="1">COUNTIFS(新签明细!J:J,"新签",新签明细!D:D,E108,新签明细!V:V,TODAY())</f>
        <v>0</v>
      </c>
      <c r="V108" s="200">
        <f ca="1">COUNTIFS(新签明细!J:J,"新签",新签明细!D:D,E108,新签明细!V:V,TODAY()-1)</f>
        <v>0</v>
      </c>
      <c r="W108" s="204">
        <f>IFERROR(VLOOKUP(E108,顾问个人目标!E:V,18,0),"-")</f>
        <v>237611.40052972001</v>
      </c>
      <c r="X108" s="200">
        <f>SUMIFS(续费明细实时!J:J,续费明细实时!K:K,E108)</f>
        <v>195530</v>
      </c>
      <c r="Y108" s="202">
        <f t="shared" si="39"/>
        <v>0.8228982261124439</v>
      </c>
      <c r="Z108" s="200"/>
      <c r="AA108" s="200"/>
      <c r="AB108" s="200"/>
      <c r="AC108" s="200"/>
      <c r="AD108" s="200"/>
      <c r="AE108" s="200"/>
      <c r="AF108" s="200"/>
      <c r="AG108" s="200"/>
      <c r="AH108" s="200"/>
      <c r="AI108" s="200"/>
      <c r="AJ108" s="200"/>
      <c r="AK108" s="200"/>
      <c r="AL108" s="200" t="s">
        <v>138</v>
      </c>
      <c r="AM108" s="205" t="s">
        <v>132</v>
      </c>
      <c r="AN108" s="101" t="s">
        <v>144</v>
      </c>
      <c r="AO108" s="101" t="b">
        <f t="shared" ca="1" si="42"/>
        <v>1</v>
      </c>
    </row>
    <row r="109" spans="1:41">
      <c r="A109" s="195">
        <f t="shared" si="40"/>
        <v>75</v>
      </c>
      <c r="B109" s="190">
        <f t="shared" si="41"/>
        <v>5.0000902484285765</v>
      </c>
      <c r="C109" s="206" t="s">
        <v>252</v>
      </c>
      <c r="D109" s="206" t="s">
        <v>264</v>
      </c>
      <c r="E109" s="206" t="s">
        <v>267</v>
      </c>
      <c r="F109" s="207">
        <f>IFERROR(VLOOKUP(E109,顾问个人目标!$E:$S,15,0),"-")</f>
        <v>5.55679631772772</v>
      </c>
      <c r="G109" s="182">
        <f>COUNTIFS(新签明细!J:J,"新签",新签明细!D:D,E109,新签明细!L:L,"&lt;&gt;*升舱*")</f>
        <v>5</v>
      </c>
      <c r="H109" s="209">
        <f t="shared" si="36"/>
        <v>0.8997990414096364</v>
      </c>
      <c r="I109" s="284">
        <f ca="1">COUNTIFS(新签明细!J:J,"新签",新签明细!D:D,E109,新签明细!X:X,"TRUE",新签明细!L:L,"&lt;&gt;*升舱*")</f>
        <v>3</v>
      </c>
      <c r="J109" s="284">
        <f ca="1">COUNTIFS(新签明细!J:J,"新签",新签明细!D:D,E109,新签明细!X:X,"False",新签明细!L:L,"&lt;&gt;*升舱*")</f>
        <v>2</v>
      </c>
      <c r="K109" s="209"/>
      <c r="L109" s="209"/>
      <c r="M109" s="210"/>
      <c r="N109" s="210"/>
      <c r="O109" s="210"/>
      <c r="P109" s="210"/>
      <c r="Q109" s="211">
        <f>IFERROR(VLOOKUP(E109,顾问个人目标!E:K,5,0),"-")</f>
        <v>3828.6326629144</v>
      </c>
      <c r="R109" s="212">
        <f>SUMIFS(新签明细!G:G,新签明细!J:J,"新签",新签明细!D:D,E109)</f>
        <v>6107.6046370000004</v>
      </c>
      <c r="S109" s="210">
        <f t="shared" si="37"/>
        <v>1.5952443534634686</v>
      </c>
      <c r="T109" s="210">
        <f t="shared" ca="1" si="38"/>
        <v>0</v>
      </c>
      <c r="U109" s="182">
        <f ca="1">COUNTIFS(新签明细!J:J,"新签",新签明细!D:D,E109,新签明细!V:V,TODAY())</f>
        <v>0</v>
      </c>
      <c r="V109" s="208">
        <f ca="1">COUNTIFS(新签明细!J:J,"新签",新签明细!D:D,E109,新签明细!V:V,TODAY()-1)</f>
        <v>0</v>
      </c>
      <c r="W109" s="212">
        <f>IFERROR(VLOOKUP(E109,顾问个人目标!E:V,18,0),"-")</f>
        <v>209061.125701107</v>
      </c>
      <c r="X109" s="208">
        <f>SUMIFS(续费明细实时!J:J,续费明细实时!K:K,E109)</f>
        <v>72066</v>
      </c>
      <c r="Y109" s="210">
        <f t="shared" si="39"/>
        <v>0.34471257991326509</v>
      </c>
      <c r="Z109" s="208"/>
      <c r="AA109" s="208"/>
      <c r="AB109" s="208"/>
      <c r="AC109" s="208"/>
      <c r="AD109" s="208"/>
      <c r="AE109" s="208"/>
      <c r="AF109" s="208"/>
      <c r="AG109" s="208"/>
      <c r="AH109" s="208"/>
      <c r="AI109" s="208"/>
      <c r="AJ109" s="208"/>
      <c r="AK109" s="208"/>
      <c r="AL109" s="208" t="s">
        <v>138</v>
      </c>
      <c r="AM109" s="213" t="s">
        <v>132</v>
      </c>
      <c r="AN109" s="188" t="s">
        <v>137</v>
      </c>
      <c r="AO109" s="101" t="b">
        <f t="shared" ca="1" si="42"/>
        <v>1</v>
      </c>
    </row>
    <row r="110" spans="1:41">
      <c r="A110" s="197">
        <f t="shared" si="40"/>
        <v>88</v>
      </c>
      <c r="B110" s="190">
        <f t="shared" si="41"/>
        <v>3.0000802382698861</v>
      </c>
      <c r="C110" s="198" t="s">
        <v>252</v>
      </c>
      <c r="D110" s="198" t="s">
        <v>264</v>
      </c>
      <c r="E110" s="198" t="s">
        <v>268</v>
      </c>
      <c r="F110" s="199">
        <f>IFERROR(VLOOKUP(E110,顾问个人目标!$E:$S,15,0),"-")</f>
        <v>3.7498280598431299</v>
      </c>
      <c r="G110" s="182">
        <f>COUNTIFS(新签明细!J:J,"新签",新签明细!D:D,E110,新签明细!L:L,"&lt;&gt;*升舱*")</f>
        <v>3</v>
      </c>
      <c r="H110" s="201">
        <f t="shared" si="36"/>
        <v>0.80003668224870605</v>
      </c>
      <c r="I110" s="284">
        <f ca="1">COUNTIFS(新签明细!J:J,"新签",新签明细!D:D,E110,新签明细!X:X,"TRUE",新签明细!L:L,"&lt;&gt;*升舱*")</f>
        <v>3</v>
      </c>
      <c r="J110" s="284">
        <f ca="1">COUNTIFS(新签明细!J:J,"新签",新签明细!D:D,E110,新签明细!X:X,"False",新签明细!L:L,"&lt;&gt;*升舱*")</f>
        <v>0</v>
      </c>
      <c r="K110" s="201"/>
      <c r="L110" s="201"/>
      <c r="M110" s="202"/>
      <c r="N110" s="202"/>
      <c r="O110" s="202"/>
      <c r="P110" s="202"/>
      <c r="Q110" s="203">
        <f>IFERROR(VLOOKUP(E110,顾问个人目标!E:K,5,0),"-")</f>
        <v>2583.63153323192</v>
      </c>
      <c r="R110" s="204">
        <f>SUMIFS(新签明细!G:G,新签明细!J:J,"新签",新签明细!D:D,E110)</f>
        <v>3219.247805</v>
      </c>
      <c r="S110" s="202">
        <f t="shared" si="37"/>
        <v>1.2460166101831764</v>
      </c>
      <c r="T110" s="202">
        <f t="shared" ca="1" si="38"/>
        <v>0</v>
      </c>
      <c r="U110" s="182">
        <f ca="1">COUNTIFS(新签明细!J:J,"新签",新签明细!D:D,E110,新签明细!V:V,TODAY())</f>
        <v>0</v>
      </c>
      <c r="V110" s="200">
        <f ca="1">COUNTIFS(新签明细!J:J,"新签",新签明细!D:D,E110,新签明细!V:V,TODAY()-1)</f>
        <v>0</v>
      </c>
      <c r="W110" s="204">
        <f>IFERROR(VLOOKUP(E110,顾问个人目标!E:V,18,0),"-")</f>
        <v>226991.694520107</v>
      </c>
      <c r="X110" s="200">
        <f>SUMIFS(续费明细实时!J:J,续费明细实时!K:K,E110)</f>
        <v>206486</v>
      </c>
      <c r="Y110" s="202">
        <f t="shared" si="39"/>
        <v>0.90966323872131538</v>
      </c>
      <c r="Z110" s="200"/>
      <c r="AA110" s="200"/>
      <c r="AB110" s="200"/>
      <c r="AC110" s="200"/>
      <c r="AD110" s="200"/>
      <c r="AE110" s="200"/>
      <c r="AF110" s="200"/>
      <c r="AG110" s="200"/>
      <c r="AH110" s="200"/>
      <c r="AI110" s="200"/>
      <c r="AJ110" s="200"/>
      <c r="AK110" s="200"/>
      <c r="AL110" s="200" t="s">
        <v>138</v>
      </c>
      <c r="AM110" s="205" t="s">
        <v>132</v>
      </c>
      <c r="AN110" s="101" t="s">
        <v>154</v>
      </c>
      <c r="AO110" s="101" t="b">
        <f t="shared" ca="1" si="42"/>
        <v>1</v>
      </c>
    </row>
    <row r="111" spans="1:41">
      <c r="A111" s="195">
        <f t="shared" si="40"/>
        <v>119</v>
      </c>
      <c r="B111" s="190">
        <f t="shared" si="41"/>
        <v>1.11E-7</v>
      </c>
      <c r="C111" s="206" t="s">
        <v>252</v>
      </c>
      <c r="D111" s="206" t="s">
        <v>264</v>
      </c>
      <c r="E111" s="206" t="s">
        <v>269</v>
      </c>
      <c r="F111" s="207">
        <f>IFERROR(VLOOKUP(E111,顾问个人目标!$E:$S,15,0),"-")</f>
        <v>0.32683761177201198</v>
      </c>
      <c r="G111" s="182">
        <f>COUNTIFS(新签明细!J:J,"新签",新签明细!D:D,E111,新签明细!L:L,"&lt;&gt;*升舱*")</f>
        <v>0</v>
      </c>
      <c r="H111" s="209">
        <f t="shared" si="36"/>
        <v>0</v>
      </c>
      <c r="I111" s="284">
        <f>COUNTIFS(新签明细!J:J,"新签",新签明细!D:D,E111,新签明细!X:X,"TRUE",新签明细!L:L,"&lt;&gt;*升舱*")</f>
        <v>0</v>
      </c>
      <c r="J111" s="284">
        <f>COUNTIFS(新签明细!J:J,"新签",新签明细!D:D,E111,新签明细!X:X,"False",新签明细!L:L,"&lt;&gt;*升舱*")</f>
        <v>0</v>
      </c>
      <c r="K111" s="209"/>
      <c r="L111" s="209"/>
      <c r="M111" s="210"/>
      <c r="N111" s="210"/>
      <c r="O111" s="210"/>
      <c r="P111" s="210"/>
      <c r="Q111" s="211">
        <f>IFERROR(VLOOKUP(E111,顾问个人目标!E:K,5,0),"-")</f>
        <v>225.19111451091601</v>
      </c>
      <c r="R111" s="212">
        <f>SUMIFS(新签明细!G:G,新签明细!J:J,"新签",新签明细!D:D,E111)</f>
        <v>0</v>
      </c>
      <c r="S111" s="210">
        <f t="shared" si="37"/>
        <v>0</v>
      </c>
      <c r="T111" s="210">
        <f t="shared" ca="1" si="38"/>
        <v>0</v>
      </c>
      <c r="U111" s="182">
        <f ca="1">COUNTIFS(新签明细!J:J,"新签",新签明细!D:D,E111,新签明细!V:V,TODAY())</f>
        <v>0</v>
      </c>
      <c r="V111" s="208">
        <f ca="1">COUNTIFS(新签明细!J:J,"新签",新签明细!D:D,E111,新签明细!V:V,TODAY()-1)</f>
        <v>0</v>
      </c>
      <c r="W111" s="212">
        <f>IFERROR(VLOOKUP(E111,顾问个人目标!E:V,18,0),"-")</f>
        <v>0</v>
      </c>
      <c r="X111" s="208">
        <f>SUMIFS(续费明细实时!J:J,续费明细实时!K:K,E111)</f>
        <v>0</v>
      </c>
      <c r="Y111" s="210">
        <f t="shared" si="39"/>
        <v>0</v>
      </c>
      <c r="Z111" s="208"/>
      <c r="AA111" s="208"/>
      <c r="AB111" s="208"/>
      <c r="AC111" s="208"/>
      <c r="AD111" s="208"/>
      <c r="AE111" s="208"/>
      <c r="AF111" s="208"/>
      <c r="AG111" s="208"/>
      <c r="AH111" s="208"/>
      <c r="AI111" s="208"/>
      <c r="AJ111" s="208"/>
      <c r="AK111" s="208"/>
      <c r="AL111" s="208" t="s">
        <v>138</v>
      </c>
      <c r="AM111" s="213" t="s">
        <v>132</v>
      </c>
      <c r="AN111" s="188" t="s">
        <v>137</v>
      </c>
      <c r="AO111" s="101" t="b">
        <f t="shared" si="42"/>
        <v>1</v>
      </c>
    </row>
    <row r="112" spans="1:41">
      <c r="A112" s="197">
        <f t="shared" si="40"/>
        <v>118</v>
      </c>
      <c r="B112" s="190">
        <f t="shared" si="41"/>
        <v>1.1200000000000001E-7</v>
      </c>
      <c r="C112" s="198" t="s">
        <v>252</v>
      </c>
      <c r="D112" s="198" t="s">
        <v>264</v>
      </c>
      <c r="E112" s="214" t="s">
        <v>270</v>
      </c>
      <c r="F112" s="199">
        <f>IFERROR(VLOOKUP(E112,顾问个人目标!$E:$S,15,0),"-")</f>
        <v>0</v>
      </c>
      <c r="G112" s="182">
        <f>COUNTIFS(新签明细!J:J,"新签",新签明细!D:D,E112,新签明细!L:L,"&lt;&gt;*升舱*")</f>
        <v>0</v>
      </c>
      <c r="H112" s="201">
        <f t="shared" si="36"/>
        <v>0</v>
      </c>
      <c r="I112" s="284">
        <f>COUNTIFS(新签明细!J:J,"新签",新签明细!D:D,E112,新签明细!X:X,"TRUE",新签明细!L:L,"&lt;&gt;*升舱*")</f>
        <v>0</v>
      </c>
      <c r="J112" s="284">
        <f>COUNTIFS(新签明细!J:J,"新签",新签明细!D:D,E112,新签明细!X:X,"False",新签明细!L:L,"&lt;&gt;*升舱*")</f>
        <v>0</v>
      </c>
      <c r="K112" s="201"/>
      <c r="L112" s="201"/>
      <c r="M112" s="202"/>
      <c r="N112" s="202"/>
      <c r="O112" s="202"/>
      <c r="P112" s="202"/>
      <c r="Q112" s="203">
        <f>IFERROR(VLOOKUP(E112,顾问个人目标!E:K,5,0),"-")</f>
        <v>0</v>
      </c>
      <c r="R112" s="204">
        <f>SUMIFS(新签明细!G:G,新签明细!J:J,"新签",新签明细!D:D,E112)</f>
        <v>0</v>
      </c>
      <c r="S112" s="202">
        <f t="shared" si="37"/>
        <v>0</v>
      </c>
      <c r="T112" s="202">
        <f t="shared" ca="1" si="38"/>
        <v>0</v>
      </c>
      <c r="U112" s="182">
        <f ca="1">COUNTIFS(新签明细!J:J,"新签",新签明细!D:D,E112,新签明细!V:V,TODAY())</f>
        <v>0</v>
      </c>
      <c r="V112" s="200">
        <f ca="1">COUNTIFS(新签明细!J:J,"新签",新签明细!D:D,E112,新签明细!V:V,TODAY()-1)</f>
        <v>0</v>
      </c>
      <c r="W112" s="204">
        <f>IFERROR(VLOOKUP(E112,顾问个人目标!E:V,18,0),"-")</f>
        <v>0</v>
      </c>
      <c r="X112" s="200">
        <f>SUMIFS(续费明细实时!J:J,续费明细实时!K:K,E112)</f>
        <v>0</v>
      </c>
      <c r="Y112" s="202">
        <f t="shared" si="39"/>
        <v>0</v>
      </c>
      <c r="Z112" s="200"/>
      <c r="AA112" s="200"/>
      <c r="AB112" s="200"/>
      <c r="AC112" s="200"/>
      <c r="AD112" s="200"/>
      <c r="AE112" s="200"/>
      <c r="AF112" s="200"/>
      <c r="AG112" s="200"/>
      <c r="AH112" s="200"/>
      <c r="AI112" s="200"/>
      <c r="AJ112" s="200"/>
      <c r="AK112" s="200"/>
      <c r="AL112" s="200" t="s">
        <v>138</v>
      </c>
      <c r="AM112" s="205" t="s">
        <v>132</v>
      </c>
      <c r="AN112" s="101" t="s">
        <v>155</v>
      </c>
      <c r="AO112" s="101" t="b">
        <f t="shared" si="42"/>
        <v>1</v>
      </c>
    </row>
    <row r="113" spans="1:41">
      <c r="A113" s="195">
        <f t="shared" si="40"/>
        <v>3</v>
      </c>
      <c r="B113" s="190">
        <f t="shared" si="41"/>
        <v>34.000146519102358</v>
      </c>
      <c r="C113" s="206" t="s">
        <v>252</v>
      </c>
      <c r="D113" s="206" t="s">
        <v>139</v>
      </c>
      <c r="E113" s="206" t="s">
        <v>271</v>
      </c>
      <c r="F113" s="207">
        <f>IFERROR(VLOOKUP(E113,顾问个人目标!$E:$S,15,0),"-")</f>
        <v>23.2555826362936</v>
      </c>
      <c r="G113" s="182">
        <f>COUNTIFS(新签明细!J:J,"新签",新签明细!D:D,E113,新签明细!L:L,"&lt;&gt;*升舱*")</f>
        <v>34</v>
      </c>
      <c r="H113" s="209">
        <f t="shared" si="36"/>
        <v>1.4620145421314119</v>
      </c>
      <c r="I113" s="284">
        <f ca="1">COUNTIFS(新签明细!J:J,"新签",新签明细!D:D,E113,新签明细!X:X,"TRUE",新签明细!L:L,"&lt;&gt;*升舱*")</f>
        <v>25</v>
      </c>
      <c r="J113" s="284">
        <f ca="1">COUNTIFS(新签明细!J:J,"新签",新签明细!D:D,E113,新签明细!X:X,"False",新签明细!L:L,"&lt;&gt;*升舱*")</f>
        <v>9</v>
      </c>
      <c r="K113" s="209"/>
      <c r="L113" s="209"/>
      <c r="M113" s="210"/>
      <c r="N113" s="210"/>
      <c r="O113" s="210"/>
      <c r="P113" s="210"/>
      <c r="Q113" s="211">
        <f>IFERROR(VLOOKUP(E113,顾问个人目标!E:K,5,0),"-")</f>
        <v>16023.0964364063</v>
      </c>
      <c r="R113" s="212">
        <f>SUMIFS(新签明细!G:G,新签明细!J:J,"新签",新签明细!D:D,E113)</f>
        <v>32790.969936000001</v>
      </c>
      <c r="S113" s="210">
        <f t="shared" si="37"/>
        <v>2.0464814691806499</v>
      </c>
      <c r="T113" s="210">
        <f t="shared" ca="1" si="38"/>
        <v>0</v>
      </c>
      <c r="U113" s="182">
        <f ca="1">COUNTIFS(新签明细!J:J,"新签",新签明细!D:D,E113,新签明细!V:V,TODAY())</f>
        <v>0</v>
      </c>
      <c r="V113" s="208">
        <f ca="1">COUNTIFS(新签明细!J:J,"新签",新签明细!D:D,E113,新签明细!V:V,TODAY()-1)</f>
        <v>2</v>
      </c>
      <c r="W113" s="212">
        <f>IFERROR(VLOOKUP(E113,顾问个人目标!E:V,18,0),"-")</f>
        <v>366750.23765949201</v>
      </c>
      <c r="X113" s="208">
        <f>SUMIFS(续费明细实时!J:J,续费明细实时!K:K,E113)</f>
        <v>232204</v>
      </c>
      <c r="Y113" s="210">
        <f t="shared" si="39"/>
        <v>0.63313933068419437</v>
      </c>
      <c r="Z113" s="208"/>
      <c r="AA113" s="208"/>
      <c r="AB113" s="208"/>
      <c r="AC113" s="208"/>
      <c r="AD113" s="208"/>
      <c r="AE113" s="208"/>
      <c r="AF113" s="208"/>
      <c r="AG113" s="208"/>
      <c r="AH113" s="208"/>
      <c r="AI113" s="208"/>
      <c r="AJ113" s="208"/>
      <c r="AK113" s="208"/>
      <c r="AL113" s="208" t="s">
        <v>138</v>
      </c>
      <c r="AM113" s="213" t="s">
        <v>132</v>
      </c>
      <c r="AN113" s="188" t="s">
        <v>140</v>
      </c>
      <c r="AO113" s="101" t="b">
        <f t="shared" ca="1" si="42"/>
        <v>1</v>
      </c>
    </row>
    <row r="114" spans="1:41">
      <c r="A114" s="197">
        <f t="shared" si="40"/>
        <v>10</v>
      </c>
      <c r="B114" s="190">
        <f t="shared" si="41"/>
        <v>19.000091830293321</v>
      </c>
      <c r="C114" s="198" t="s">
        <v>252</v>
      </c>
      <c r="D114" s="198" t="s">
        <v>139</v>
      </c>
      <c r="E114" s="198" t="s">
        <v>272</v>
      </c>
      <c r="F114" s="199">
        <f>IFERROR(VLOOKUP(E114,顾问个人目标!$E:$S,15,0),"-")</f>
        <v>20.7526492878143</v>
      </c>
      <c r="G114" s="182">
        <f>COUNTIFS(新签明细!J:J,"新签",新签明细!D:D,E114,新签明细!L:L,"&lt;&gt;*升舱*")</f>
        <v>19</v>
      </c>
      <c r="H114" s="201">
        <f t="shared" si="36"/>
        <v>0.91554575690519502</v>
      </c>
      <c r="I114" s="284">
        <f ca="1">COUNTIFS(新签明细!J:J,"新签",新签明细!D:D,E114,新签明细!X:X,"TRUE",新签明细!L:L,"&lt;&gt;*升舱*")</f>
        <v>17</v>
      </c>
      <c r="J114" s="284">
        <f ca="1">COUNTIFS(新签明细!J:J,"新签",新签明细!D:D,E114,新签明细!X:X,"False",新签明细!L:L,"&lt;&gt;*升舱*")</f>
        <v>2</v>
      </c>
      <c r="K114" s="201"/>
      <c r="L114" s="201"/>
      <c r="M114" s="202"/>
      <c r="N114" s="202"/>
      <c r="O114" s="202"/>
      <c r="P114" s="202"/>
      <c r="Q114" s="203">
        <f>IFERROR(VLOOKUP(E114,顾问个人目标!E:K,5,0),"-")</f>
        <v>14298.575359304001</v>
      </c>
      <c r="R114" s="204">
        <f>SUMIFS(新签明细!G:G,新签明细!J:J,"新签",新签明细!D:D,E114)</f>
        <v>23123.317516999999</v>
      </c>
      <c r="S114" s="202">
        <f t="shared" si="37"/>
        <v>1.6171763225315863</v>
      </c>
      <c r="T114" s="202">
        <f t="shared" ca="1" si="38"/>
        <v>0</v>
      </c>
      <c r="U114" s="182">
        <f ca="1">COUNTIFS(新签明细!J:J,"新签",新签明细!D:D,E114,新签明细!V:V,TODAY())</f>
        <v>0</v>
      </c>
      <c r="V114" s="200">
        <f ca="1">COUNTIFS(新签明细!J:J,"新签",新签明细!D:D,E114,新签明细!V:V,TODAY()-1)</f>
        <v>0</v>
      </c>
      <c r="W114" s="204">
        <f>IFERROR(VLOOKUP(E114,顾问个人目标!E:V,18,0),"-")</f>
        <v>415577.83580232901</v>
      </c>
      <c r="X114" s="200">
        <f>SUMIFS(续费明细实时!J:J,续费明细实时!K:K,E114)</f>
        <v>235266</v>
      </c>
      <c r="Y114" s="202">
        <f t="shared" si="39"/>
        <v>0.56611777561665988</v>
      </c>
      <c r="Z114" s="200"/>
      <c r="AA114" s="200"/>
      <c r="AB114" s="200"/>
      <c r="AC114" s="200"/>
      <c r="AD114" s="200"/>
      <c r="AE114" s="200"/>
      <c r="AF114" s="200"/>
      <c r="AG114" s="200"/>
      <c r="AH114" s="200"/>
      <c r="AI114" s="200"/>
      <c r="AJ114" s="200"/>
      <c r="AK114" s="200"/>
      <c r="AL114" s="200" t="s">
        <v>138</v>
      </c>
      <c r="AM114" s="205" t="s">
        <v>132</v>
      </c>
      <c r="AN114" s="101" t="s">
        <v>140</v>
      </c>
      <c r="AO114" s="101" t="b">
        <f t="shared" ca="1" si="42"/>
        <v>1</v>
      </c>
    </row>
    <row r="115" spans="1:41">
      <c r="A115" s="195">
        <f t="shared" si="40"/>
        <v>34</v>
      </c>
      <c r="B115" s="190">
        <f t="shared" si="41"/>
        <v>13.000063983530124</v>
      </c>
      <c r="C115" s="206" t="s">
        <v>252</v>
      </c>
      <c r="D115" s="206" t="s">
        <v>139</v>
      </c>
      <c r="E115" s="206" t="s">
        <v>273</v>
      </c>
      <c r="F115" s="207">
        <f>IFERROR(VLOOKUP(E115,顾问个人目标!$E:$S,15,0),"-")</f>
        <v>20.3874151123815</v>
      </c>
      <c r="G115" s="182">
        <f>COUNTIFS(新签明细!J:J,"新签",新签明细!D:D,E115,新签明细!L:L,"&lt;&gt;*升舱*")</f>
        <v>13</v>
      </c>
      <c r="H115" s="209">
        <f t="shared" si="36"/>
        <v>0.63764827116827372</v>
      </c>
      <c r="I115" s="284">
        <f ca="1">COUNTIFS(新签明细!J:J,"新签",新签明细!D:D,E115,新签明细!X:X,"TRUE",新签明细!L:L,"&lt;&gt;*升舱*")</f>
        <v>7</v>
      </c>
      <c r="J115" s="284">
        <f ca="1">COUNTIFS(新签明细!J:J,"新签",新签明细!D:D,E115,新签明细!X:X,"False",新签明细!L:L,"&lt;&gt;*升舱*")</f>
        <v>6</v>
      </c>
      <c r="K115" s="209"/>
      <c r="L115" s="209"/>
      <c r="M115" s="210"/>
      <c r="N115" s="210"/>
      <c r="O115" s="210"/>
      <c r="P115" s="210"/>
      <c r="Q115" s="211">
        <f>IFERROR(VLOOKUP(E115,顾问个人目标!E:K,5,0),"-")</f>
        <v>14046.929012430801</v>
      </c>
      <c r="R115" s="212">
        <f>SUMIFS(新签明细!G:G,新签明细!J:J,"新签",新签明细!D:D,E115)</f>
        <v>14567.087675999999</v>
      </c>
      <c r="S115" s="210">
        <f t="shared" si="37"/>
        <v>1.0370300628065312</v>
      </c>
      <c r="T115" s="210">
        <f t="shared" ca="1" si="38"/>
        <v>0</v>
      </c>
      <c r="U115" s="182">
        <f ca="1">COUNTIFS(新签明细!J:J,"新签",新签明细!D:D,E115,新签明细!V:V,TODAY())</f>
        <v>0</v>
      </c>
      <c r="V115" s="208">
        <f ca="1">COUNTIFS(新签明细!J:J,"新签",新签明细!D:D,E115,新签明细!V:V,TODAY()-1)</f>
        <v>0</v>
      </c>
      <c r="W115" s="212">
        <f>IFERROR(VLOOKUP(E115,顾问个人目标!E:V,18,0),"-")</f>
        <v>476328.94853101397</v>
      </c>
      <c r="X115" s="208">
        <f>SUMIFS(续费明细实时!J:J,续费明细实时!K:K,E115)</f>
        <v>509448</v>
      </c>
      <c r="Y115" s="210">
        <f t="shared" si="39"/>
        <v>1.069529789384257</v>
      </c>
      <c r="Z115" s="208"/>
      <c r="AA115" s="208"/>
      <c r="AB115" s="208"/>
      <c r="AC115" s="208"/>
      <c r="AD115" s="208"/>
      <c r="AE115" s="208"/>
      <c r="AF115" s="208"/>
      <c r="AG115" s="208"/>
      <c r="AH115" s="208"/>
      <c r="AI115" s="208"/>
      <c r="AJ115" s="208"/>
      <c r="AK115" s="208"/>
      <c r="AL115" s="208" t="s">
        <v>138</v>
      </c>
      <c r="AM115" s="213" t="s">
        <v>132</v>
      </c>
      <c r="AN115" s="188" t="s">
        <v>140</v>
      </c>
      <c r="AO115" s="101" t="b">
        <f t="shared" ca="1" si="42"/>
        <v>1</v>
      </c>
    </row>
    <row r="116" spans="1:41">
      <c r="A116" s="197">
        <f t="shared" si="40"/>
        <v>49</v>
      </c>
      <c r="B116" s="190">
        <f t="shared" si="41"/>
        <v>10.000056808539451</v>
      </c>
      <c r="C116" s="198" t="s">
        <v>252</v>
      </c>
      <c r="D116" s="198" t="s">
        <v>139</v>
      </c>
      <c r="E116" s="198" t="s">
        <v>274</v>
      </c>
      <c r="F116" s="199">
        <f>IFERROR(VLOOKUP(E116,顾问个人目标!$E:$S,15,0),"-")</f>
        <v>17.664789376315198</v>
      </c>
      <c r="G116" s="182">
        <f>COUNTIFS(新签明细!J:J,"新签",新签明细!D:D,E116,新签明细!L:L,"&lt;&gt;*升舱*")</f>
        <v>10</v>
      </c>
      <c r="H116" s="201">
        <f t="shared" si="36"/>
        <v>0.56609789038344926</v>
      </c>
      <c r="I116" s="284">
        <f ca="1">COUNTIFS(新签明细!J:J,"新签",新签明细!D:D,E116,新签明细!X:X,"TRUE",新签明细!L:L,"&lt;&gt;*升舱*")</f>
        <v>6</v>
      </c>
      <c r="J116" s="284">
        <f ca="1">COUNTIFS(新签明细!J:J,"新签",新签明细!D:D,E116,新签明细!X:X,"False",新签明细!L:L,"&lt;&gt;*升舱*")</f>
        <v>4</v>
      </c>
      <c r="K116" s="201"/>
      <c r="L116" s="201"/>
      <c r="M116" s="202"/>
      <c r="N116" s="202"/>
      <c r="O116" s="202"/>
      <c r="P116" s="202"/>
      <c r="Q116" s="203">
        <f>IFERROR(VLOOKUP(E116,顾问个人目标!E:K,5,0),"-")</f>
        <v>12171.0398802812</v>
      </c>
      <c r="R116" s="204">
        <f>SUMIFS(新签明细!G:G,新签明细!J:J,"新签",新签明细!D:D,E116)</f>
        <v>10071.585834</v>
      </c>
      <c r="S116" s="202">
        <f t="shared" si="37"/>
        <v>0.82750413547797086</v>
      </c>
      <c r="T116" s="202">
        <f t="shared" ca="1" si="38"/>
        <v>0</v>
      </c>
      <c r="U116" s="182">
        <f ca="1">COUNTIFS(新签明细!J:J,"新签",新签明细!D:D,E116,新签明细!V:V,TODAY())</f>
        <v>0</v>
      </c>
      <c r="V116" s="200">
        <f ca="1">COUNTIFS(新签明细!J:J,"新签",新签明细!D:D,E116,新签明细!V:V,TODAY()-1)</f>
        <v>0</v>
      </c>
      <c r="W116" s="204">
        <f>IFERROR(VLOOKUP(E116,顾问个人目标!E:V,18,0),"-")</f>
        <v>415133.23587071401</v>
      </c>
      <c r="X116" s="200">
        <f>SUMIFS(续费明细实时!J:J,续费明细实时!K:K,E116)</f>
        <v>340184</v>
      </c>
      <c r="Y116" s="202">
        <f t="shared" si="39"/>
        <v>0.81945739489271907</v>
      </c>
      <c r="Z116" s="200"/>
      <c r="AA116" s="200"/>
      <c r="AB116" s="200"/>
      <c r="AC116" s="200"/>
      <c r="AD116" s="200"/>
      <c r="AE116" s="200"/>
      <c r="AF116" s="200"/>
      <c r="AG116" s="200"/>
      <c r="AH116" s="200"/>
      <c r="AI116" s="200"/>
      <c r="AJ116" s="200"/>
      <c r="AK116" s="200"/>
      <c r="AL116" s="200" t="s">
        <v>138</v>
      </c>
      <c r="AM116" s="205" t="s">
        <v>132</v>
      </c>
      <c r="AN116" s="101" t="s">
        <v>140</v>
      </c>
      <c r="AO116" s="101" t="b">
        <f t="shared" ca="1" si="42"/>
        <v>1</v>
      </c>
    </row>
    <row r="117" spans="1:41">
      <c r="A117" s="195">
        <f t="shared" si="40"/>
        <v>28</v>
      </c>
      <c r="B117" s="190">
        <f t="shared" si="41"/>
        <v>14.000080419414589</v>
      </c>
      <c r="C117" s="206" t="s">
        <v>252</v>
      </c>
      <c r="D117" s="206" t="s">
        <v>139</v>
      </c>
      <c r="E117" s="206" t="s">
        <v>275</v>
      </c>
      <c r="F117" s="207">
        <f>IFERROR(VLOOKUP(E117,顾问个人目标!$E:$S,15,0),"-")</f>
        <v>17.460041478029201</v>
      </c>
      <c r="G117" s="182">
        <f>COUNTIFS(新签明细!J:J,"新签",新签明细!D:D,E117,新签明细!L:L,"&lt;&gt;*升舱*")</f>
        <v>14</v>
      </c>
      <c r="H117" s="209">
        <f t="shared" si="36"/>
        <v>0.80183085576382307</v>
      </c>
      <c r="I117" s="284">
        <f ca="1">COUNTIFS(新签明细!J:J,"新签",新签明细!D:D,E117,新签明细!X:X,"TRUE",新签明细!L:L,"&lt;&gt;*升舱*")</f>
        <v>13</v>
      </c>
      <c r="J117" s="284">
        <f ca="1">COUNTIFS(新签明细!J:J,"新签",新签明细!D:D,E117,新签明细!X:X,"False",新签明细!L:L,"&lt;&gt;*升舱*")</f>
        <v>1</v>
      </c>
      <c r="K117" s="209"/>
      <c r="L117" s="209"/>
      <c r="M117" s="210"/>
      <c r="N117" s="210"/>
      <c r="O117" s="210"/>
      <c r="P117" s="210"/>
      <c r="Q117" s="211">
        <f>IFERROR(VLOOKUP(E117,顾问个人目标!E:K,5,0),"-")</f>
        <v>12029.968578362101</v>
      </c>
      <c r="R117" s="212">
        <f>SUMIFS(新签明细!G:G,新签明细!J:J,"新签",新签明细!D:D,E117)</f>
        <v>14355.242704</v>
      </c>
      <c r="S117" s="210">
        <f t="shared" si="37"/>
        <v>1.1932901246159771</v>
      </c>
      <c r="T117" s="210">
        <f t="shared" ca="1" si="38"/>
        <v>0</v>
      </c>
      <c r="U117" s="182">
        <f ca="1">COUNTIFS(新签明细!J:J,"新签",新签明细!D:D,E117,新签明细!V:V,TODAY())</f>
        <v>0</v>
      </c>
      <c r="V117" s="208">
        <f ca="1">COUNTIFS(新签明细!J:J,"新签",新签明细!D:D,E117,新签明细!V:V,TODAY()-1)</f>
        <v>0</v>
      </c>
      <c r="W117" s="212">
        <f>IFERROR(VLOOKUP(E117,顾问个人目标!E:V,18,0),"-")</f>
        <v>518327.37053287402</v>
      </c>
      <c r="X117" s="208">
        <f>SUMIFS(续费明细实时!J:J,续费明细实时!K:K,E117)</f>
        <v>375388</v>
      </c>
      <c r="Y117" s="210">
        <f t="shared" si="39"/>
        <v>0.7242295532533366</v>
      </c>
      <c r="Z117" s="208"/>
      <c r="AA117" s="208"/>
      <c r="AB117" s="208"/>
      <c r="AC117" s="208"/>
      <c r="AD117" s="208"/>
      <c r="AE117" s="208"/>
      <c r="AF117" s="208"/>
      <c r="AG117" s="208"/>
      <c r="AH117" s="208"/>
      <c r="AI117" s="208"/>
      <c r="AJ117" s="208"/>
      <c r="AK117" s="208"/>
      <c r="AL117" s="208" t="s">
        <v>138</v>
      </c>
      <c r="AM117" s="213" t="s">
        <v>132</v>
      </c>
      <c r="AN117" s="188" t="s">
        <v>140</v>
      </c>
      <c r="AO117" s="101" t="b">
        <f t="shared" ca="1" si="42"/>
        <v>1</v>
      </c>
    </row>
    <row r="118" spans="1:41">
      <c r="A118" s="197">
        <f t="shared" si="40"/>
        <v>70</v>
      </c>
      <c r="B118" s="190">
        <f t="shared" si="41"/>
        <v>7.0000408432109209</v>
      </c>
      <c r="C118" s="198" t="s">
        <v>252</v>
      </c>
      <c r="D118" s="198" t="s">
        <v>139</v>
      </c>
      <c r="E118" s="198" t="s">
        <v>276</v>
      </c>
      <c r="F118" s="199">
        <f>IFERROR(VLOOKUP(E118,顾问个人目标!$E:$S,15,0),"-")</f>
        <v>17.205405503401298</v>
      </c>
      <c r="G118" s="182">
        <f>COUNTIFS(新签明细!J:J,"新签",新签明细!D:D,E118,新签明细!L:L,"&lt;&gt;*升舱*")</f>
        <v>7</v>
      </c>
      <c r="H118" s="201">
        <f t="shared" si="36"/>
        <v>0.4068488823827015</v>
      </c>
      <c r="I118" s="284">
        <f ca="1">COUNTIFS(新签明细!J:J,"新签",新签明细!D:D,E118,新签明细!X:X,"TRUE",新签明细!L:L,"&lt;&gt;*升舱*")</f>
        <v>4</v>
      </c>
      <c r="J118" s="284">
        <f ca="1">COUNTIFS(新签明细!J:J,"新签",新签明细!D:D,E118,新签明细!X:X,"False",新签明细!L:L,"&lt;&gt;*升舱*")</f>
        <v>3</v>
      </c>
      <c r="K118" s="201"/>
      <c r="L118" s="201"/>
      <c r="M118" s="202"/>
      <c r="N118" s="202"/>
      <c r="O118" s="202"/>
      <c r="P118" s="202"/>
      <c r="Q118" s="203">
        <f>IFERROR(VLOOKUP(E118,顾问个人目标!E:K,5,0),"-")</f>
        <v>11854.524391843501</v>
      </c>
      <c r="R118" s="204">
        <f>SUMIFS(新签明细!G:G,新签明细!J:J,"新签",新签明细!D:D,E118)</f>
        <v>4780.0623350000005</v>
      </c>
      <c r="S118" s="202">
        <f t="shared" si="37"/>
        <v>0.40322683365423923</v>
      </c>
      <c r="T118" s="202">
        <f t="shared" ca="1" si="38"/>
        <v>0</v>
      </c>
      <c r="U118" s="182">
        <f ca="1">COUNTIFS(新签明细!J:J,"新签",新签明细!D:D,E118,新签明细!V:V,TODAY())</f>
        <v>0</v>
      </c>
      <c r="V118" s="200">
        <f ca="1">COUNTIFS(新签明细!J:J,"新签",新签明细!D:D,E118,新签明细!V:V,TODAY()-1)</f>
        <v>0</v>
      </c>
      <c r="W118" s="204">
        <f>IFERROR(VLOOKUP(E118,顾问个人目标!E:V,18,0),"-")</f>
        <v>282006.29339022102</v>
      </c>
      <c r="X118" s="200">
        <f>SUMIFS(续费明细实时!J:J,续费明细实时!K:K,E118)</f>
        <v>325925</v>
      </c>
      <c r="Y118" s="202">
        <f t="shared" si="39"/>
        <v>1.1557366187888838</v>
      </c>
      <c r="Z118" s="200"/>
      <c r="AA118" s="200"/>
      <c r="AB118" s="200"/>
      <c r="AC118" s="200"/>
      <c r="AD118" s="200"/>
      <c r="AE118" s="200"/>
      <c r="AF118" s="200"/>
      <c r="AG118" s="200"/>
      <c r="AH118" s="200"/>
      <c r="AI118" s="200"/>
      <c r="AJ118" s="200"/>
      <c r="AK118" s="200"/>
      <c r="AL118" s="200" t="s">
        <v>138</v>
      </c>
      <c r="AM118" s="205" t="s">
        <v>132</v>
      </c>
      <c r="AN118" s="101" t="s">
        <v>140</v>
      </c>
      <c r="AO118" s="101" t="b">
        <f t="shared" ca="1" si="42"/>
        <v>1</v>
      </c>
    </row>
    <row r="119" spans="1:41">
      <c r="A119" s="195">
        <f t="shared" si="40"/>
        <v>60</v>
      </c>
      <c r="B119" s="190">
        <f t="shared" si="41"/>
        <v>8.0000477953024554</v>
      </c>
      <c r="C119" s="206" t="s">
        <v>252</v>
      </c>
      <c r="D119" s="206" t="s">
        <v>139</v>
      </c>
      <c r="E119" s="206" t="s">
        <v>277</v>
      </c>
      <c r="F119" s="207">
        <f>IFERROR(VLOOKUP(E119,顾问个人目标!$E:$S,15,0),"-")</f>
        <v>16.802543573813601</v>
      </c>
      <c r="G119" s="182">
        <f>COUNTIFS(新签明细!J:J,"新签",新签明细!D:D,E119,新签明细!L:L,"&lt;&gt;*升舱*")</f>
        <v>8</v>
      </c>
      <c r="H119" s="209">
        <f t="shared" si="36"/>
        <v>0.47611839034108061</v>
      </c>
      <c r="I119" s="284">
        <f ca="1">COUNTIFS(新签明细!J:J,"新签",新签明细!D:D,E119,新签明细!X:X,"TRUE",新签明细!L:L,"&lt;&gt;*升舱*")</f>
        <v>6</v>
      </c>
      <c r="J119" s="284">
        <f ca="1">COUNTIFS(新签明细!J:J,"新签",新签明细!D:D,E119,新签明细!X:X,"False",新签明细!L:L,"&lt;&gt;*升舱*")</f>
        <v>2</v>
      </c>
      <c r="K119" s="209"/>
      <c r="L119" s="209"/>
      <c r="M119" s="210"/>
      <c r="N119" s="210"/>
      <c r="O119" s="210"/>
      <c r="P119" s="210"/>
      <c r="Q119" s="211">
        <f>IFERROR(VLOOKUP(E119,顾问个人目标!E:K,5,0),"-")</f>
        <v>11576.9525223575</v>
      </c>
      <c r="R119" s="212">
        <f>SUMIFS(新签明细!G:G,新签明细!J:J,"新签",新签明细!D:D,E119)</f>
        <v>7462.8997529999997</v>
      </c>
      <c r="S119" s="210">
        <f t="shared" si="37"/>
        <v>0.6446342194621244</v>
      </c>
      <c r="T119" s="210">
        <f t="shared" ca="1" si="38"/>
        <v>0</v>
      </c>
      <c r="U119" s="182">
        <f ca="1">COUNTIFS(新签明细!J:J,"新签",新签明细!D:D,E119,新签明细!V:V,TODAY())</f>
        <v>0</v>
      </c>
      <c r="V119" s="208">
        <f ca="1">COUNTIFS(新签明细!J:J,"新签",新签明细!D:D,E119,新签明细!V:V,TODAY()-1)</f>
        <v>0</v>
      </c>
      <c r="W119" s="212">
        <f>IFERROR(VLOOKUP(E119,顾问个人目标!E:V,18,0),"-")</f>
        <v>352249.66421831102</v>
      </c>
      <c r="X119" s="208">
        <f>SUMIFS(续费明细实时!J:J,续费明细实时!K:K,E119)</f>
        <v>306734</v>
      </c>
      <c r="Y119" s="210">
        <f t="shared" si="39"/>
        <v>0.87078578394299866</v>
      </c>
      <c r="Z119" s="208"/>
      <c r="AA119" s="208"/>
      <c r="AB119" s="208"/>
      <c r="AC119" s="208"/>
      <c r="AD119" s="208"/>
      <c r="AE119" s="208"/>
      <c r="AF119" s="208"/>
      <c r="AG119" s="208"/>
      <c r="AH119" s="208"/>
      <c r="AI119" s="208"/>
      <c r="AJ119" s="208"/>
      <c r="AK119" s="208"/>
      <c r="AL119" s="208" t="s">
        <v>138</v>
      </c>
      <c r="AM119" s="213" t="s">
        <v>132</v>
      </c>
      <c r="AN119" s="188" t="s">
        <v>140</v>
      </c>
      <c r="AO119" s="101" t="b">
        <f t="shared" ca="1" si="42"/>
        <v>1</v>
      </c>
    </row>
    <row r="120" spans="1:41">
      <c r="A120" s="197">
        <f t="shared" si="40"/>
        <v>17</v>
      </c>
      <c r="B120" s="190">
        <f t="shared" si="41"/>
        <v>16.00009584493597</v>
      </c>
      <c r="C120" s="198" t="s">
        <v>252</v>
      </c>
      <c r="D120" s="198" t="s">
        <v>139</v>
      </c>
      <c r="E120" s="198" t="s">
        <v>278</v>
      </c>
      <c r="F120" s="199">
        <f>IFERROR(VLOOKUP(E120,顾问个人目标!$E:$S,15,0),"-")</f>
        <v>16.729034172878698</v>
      </c>
      <c r="G120" s="182">
        <f>COUNTIFS(新签明细!J:J,"新签",新签明细!D:D,E120,新签明细!L:L,"&lt;&gt;*升舱*")</f>
        <v>16</v>
      </c>
      <c r="H120" s="201">
        <f t="shared" si="36"/>
        <v>0.95642102434935439</v>
      </c>
      <c r="I120" s="284">
        <f ca="1">COUNTIFS(新签明细!J:J,"新签",新签明细!D:D,E120,新签明细!X:X,"TRUE",新签明细!L:L,"&lt;&gt;*升舱*")</f>
        <v>10</v>
      </c>
      <c r="J120" s="284">
        <f ca="1">COUNTIFS(新签明细!J:J,"新签",新签明细!D:D,E120,新签明细!X:X,"False",新签明细!L:L,"&lt;&gt;*升舱*")</f>
        <v>6</v>
      </c>
      <c r="K120" s="201"/>
      <c r="L120" s="201"/>
      <c r="M120" s="202"/>
      <c r="N120" s="202"/>
      <c r="O120" s="202"/>
      <c r="P120" s="202"/>
      <c r="Q120" s="203">
        <f>IFERROR(VLOOKUP(E120,顾问个人目标!E:K,5,0),"-")</f>
        <v>11526.3045451134</v>
      </c>
      <c r="R120" s="204">
        <f>SUMIFS(新签明细!G:G,新签明细!J:J,"新签",新签明细!D:D,E120)</f>
        <v>9547.6458999999995</v>
      </c>
      <c r="S120" s="202">
        <f t="shared" si="37"/>
        <v>0.82833538387181893</v>
      </c>
      <c r="T120" s="202">
        <f t="shared" ca="1" si="38"/>
        <v>0</v>
      </c>
      <c r="U120" s="182">
        <f ca="1">COUNTIFS(新签明细!J:J,"新签",新签明细!D:D,E120,新签明细!V:V,TODAY())</f>
        <v>0</v>
      </c>
      <c r="V120" s="200">
        <f ca="1">COUNTIFS(新签明细!J:J,"新签",新签明细!D:D,E120,新签明细!V:V,TODAY()-1)</f>
        <v>0</v>
      </c>
      <c r="W120" s="204">
        <f>IFERROR(VLOOKUP(E120,顾问个人目标!E:V,18,0),"-")</f>
        <v>261282.78745449099</v>
      </c>
      <c r="X120" s="200">
        <f>SUMIFS(续费明细实时!J:J,续费明细实时!K:K,E120)</f>
        <v>54862</v>
      </c>
      <c r="Y120" s="202">
        <f t="shared" si="39"/>
        <v>0.20997173420601081</v>
      </c>
      <c r="Z120" s="200"/>
      <c r="AA120" s="200"/>
      <c r="AB120" s="200"/>
      <c r="AC120" s="200"/>
      <c r="AD120" s="200"/>
      <c r="AE120" s="200"/>
      <c r="AF120" s="200"/>
      <c r="AG120" s="200"/>
      <c r="AH120" s="200"/>
      <c r="AI120" s="200"/>
      <c r="AJ120" s="200"/>
      <c r="AK120" s="200"/>
      <c r="AL120" s="200" t="s">
        <v>138</v>
      </c>
      <c r="AM120" s="205" t="s">
        <v>132</v>
      </c>
      <c r="AN120" s="101" t="s">
        <v>140</v>
      </c>
      <c r="AO120" s="101" t="b">
        <f t="shared" ca="1" si="42"/>
        <v>1</v>
      </c>
    </row>
    <row r="121" spans="1:41">
      <c r="A121" s="195">
        <f t="shared" si="40"/>
        <v>82</v>
      </c>
      <c r="B121" s="190">
        <f t="shared" si="41"/>
        <v>4.0000262803476181</v>
      </c>
      <c r="C121" s="206" t="s">
        <v>252</v>
      </c>
      <c r="D121" s="206" t="s">
        <v>139</v>
      </c>
      <c r="E121" s="206" t="s">
        <v>279</v>
      </c>
      <c r="F121" s="207">
        <f>IFERROR(VLOOKUP(E121,顾问个人目标!$E:$S,15,0),"-")</f>
        <v>15.3096838534057</v>
      </c>
      <c r="G121" s="182">
        <f>COUNTIFS(新签明细!J:J,"新签",新签明细!D:D,E121,新签明细!L:L,"&lt;&gt;*升舱*")</f>
        <v>4</v>
      </c>
      <c r="H121" s="209">
        <f t="shared" si="36"/>
        <v>0.26127254085068413</v>
      </c>
      <c r="I121" s="284">
        <f ca="1">COUNTIFS(新签明细!J:J,"新签",新签明细!D:D,E121,新签明细!X:X,"TRUE",新签明细!L:L,"&lt;&gt;*升舱*")</f>
        <v>3</v>
      </c>
      <c r="J121" s="284">
        <f ca="1">COUNTIFS(新签明细!J:J,"新签",新签明细!D:D,E121,新签明细!X:X,"False",新签明细!L:L,"&lt;&gt;*升舱*")</f>
        <v>1</v>
      </c>
      <c r="K121" s="209"/>
      <c r="L121" s="209"/>
      <c r="M121" s="210"/>
      <c r="N121" s="210"/>
      <c r="O121" s="210"/>
      <c r="P121" s="210"/>
      <c r="Q121" s="211">
        <f>IFERROR(VLOOKUP(E121,顾问个人目标!E:K,5,0),"-")</f>
        <v>10548.372174996501</v>
      </c>
      <c r="R121" s="212">
        <f>SUMIFS(新签明细!G:G,新签明细!J:J,"新签",新签明细!D:D,E121)</f>
        <v>3385.3453239999999</v>
      </c>
      <c r="S121" s="210">
        <f t="shared" si="37"/>
        <v>0.32093533180640954</v>
      </c>
      <c r="T121" s="210">
        <f t="shared" ca="1" si="38"/>
        <v>0</v>
      </c>
      <c r="U121" s="182">
        <f ca="1">COUNTIFS(新签明细!J:J,"新签",新签明细!D:D,E121,新签明细!V:V,TODAY())</f>
        <v>0</v>
      </c>
      <c r="V121" s="208">
        <f ca="1">COUNTIFS(新签明细!J:J,"新签",新签明细!D:D,E121,新签明细!V:V,TODAY()-1)</f>
        <v>1</v>
      </c>
      <c r="W121" s="212">
        <f>IFERROR(VLOOKUP(E121,顾问个人目标!E:V,18,0),"-")</f>
        <v>306865.20577826601</v>
      </c>
      <c r="X121" s="208">
        <f>SUMIFS(续费明细实时!J:J,续费明细实时!K:K,E121)</f>
        <v>307611</v>
      </c>
      <c r="Y121" s="210">
        <f t="shared" si="39"/>
        <v>1.0024303642371004</v>
      </c>
      <c r="Z121" s="208"/>
      <c r="AA121" s="208"/>
      <c r="AB121" s="208"/>
      <c r="AC121" s="208"/>
      <c r="AD121" s="208"/>
      <c r="AE121" s="208"/>
      <c r="AF121" s="208"/>
      <c r="AG121" s="208"/>
      <c r="AH121" s="208"/>
      <c r="AI121" s="208"/>
      <c r="AJ121" s="208"/>
      <c r="AK121" s="208"/>
      <c r="AL121" s="208" t="s">
        <v>138</v>
      </c>
      <c r="AM121" s="213" t="s">
        <v>132</v>
      </c>
      <c r="AN121" s="188" t="s">
        <v>140</v>
      </c>
      <c r="AO121" s="101" t="b">
        <f t="shared" ca="1" si="42"/>
        <v>1</v>
      </c>
    </row>
    <row r="122" spans="1:41">
      <c r="A122" s="197">
        <f t="shared" si="40"/>
        <v>69</v>
      </c>
      <c r="B122" s="190">
        <f t="shared" si="41"/>
        <v>7.0000479627485142</v>
      </c>
      <c r="C122" s="198" t="s">
        <v>252</v>
      </c>
      <c r="D122" s="198" t="s">
        <v>139</v>
      </c>
      <c r="E122" s="198" t="s">
        <v>280</v>
      </c>
      <c r="F122" s="199">
        <f>IFERROR(VLOOKUP(E122,顾问个人目标!$E:$S,15,0),"-")</f>
        <v>14.656804750124699</v>
      </c>
      <c r="G122" s="182">
        <f>COUNTIFS(新签明细!J:J,"新签",新签明细!D:D,E122,新签明细!L:L,"&lt;&gt;*升舱*")</f>
        <v>7</v>
      </c>
      <c r="H122" s="201">
        <f t="shared" si="36"/>
        <v>0.4775938630103157</v>
      </c>
      <c r="I122" s="284">
        <f ca="1">COUNTIFS(新签明细!J:J,"新签",新签明细!D:D,E122,新签明细!X:X,"TRUE",新签明细!L:L,"&lt;&gt;*升舱*")</f>
        <v>5</v>
      </c>
      <c r="J122" s="284">
        <f ca="1">COUNTIFS(新签明细!J:J,"新签",新签明细!D:D,E122,新签明细!X:X,"False",新签明细!L:L,"&lt;&gt;*升舱*")</f>
        <v>2</v>
      </c>
      <c r="K122" s="201"/>
      <c r="L122" s="201"/>
      <c r="M122" s="202"/>
      <c r="N122" s="202"/>
      <c r="O122" s="202"/>
      <c r="P122" s="202"/>
      <c r="Q122" s="203">
        <f>IFERROR(VLOOKUP(E122,顾问个人目标!E:K,5,0),"-")</f>
        <v>10098.5384728359</v>
      </c>
      <c r="R122" s="204">
        <f>SUMIFS(新签明细!G:G,新签明细!J:J,"新签",新签明细!D:D,E122)</f>
        <v>8216.3944220000012</v>
      </c>
      <c r="S122" s="202">
        <f t="shared" si="37"/>
        <v>0.81362213394555205</v>
      </c>
      <c r="T122" s="202">
        <f t="shared" ca="1" si="38"/>
        <v>0</v>
      </c>
      <c r="U122" s="182">
        <f ca="1">COUNTIFS(新签明细!J:J,"新签",新签明细!D:D,E122,新签明细!V:V,TODAY())</f>
        <v>0</v>
      </c>
      <c r="V122" s="200">
        <f ca="1">COUNTIFS(新签明细!J:J,"新签",新签明细!D:D,E122,新签明细!V:V,TODAY()-1)</f>
        <v>0</v>
      </c>
      <c r="W122" s="204">
        <f>IFERROR(VLOOKUP(E122,顾问个人目标!E:V,18,0),"-")</f>
        <v>254778.75436078699</v>
      </c>
      <c r="X122" s="200">
        <f>SUMIFS(续费明细实时!J:J,续费明细实时!K:K,E122)</f>
        <v>284314</v>
      </c>
      <c r="Y122" s="202">
        <f t="shared" si="39"/>
        <v>1.1159250727687786</v>
      </c>
      <c r="Z122" s="200"/>
      <c r="AA122" s="200"/>
      <c r="AB122" s="200"/>
      <c r="AC122" s="200"/>
      <c r="AD122" s="200"/>
      <c r="AE122" s="200"/>
      <c r="AF122" s="200"/>
      <c r="AG122" s="200"/>
      <c r="AH122" s="200"/>
      <c r="AI122" s="200"/>
      <c r="AJ122" s="200"/>
      <c r="AK122" s="200"/>
      <c r="AL122" s="200" t="s">
        <v>138</v>
      </c>
      <c r="AM122" s="205" t="s">
        <v>132</v>
      </c>
      <c r="AN122" s="101" t="s">
        <v>140</v>
      </c>
      <c r="AO122" s="101" t="b">
        <f t="shared" ca="1" si="42"/>
        <v>1</v>
      </c>
    </row>
    <row r="123" spans="1:41">
      <c r="A123" s="195">
        <f t="shared" si="40"/>
        <v>101</v>
      </c>
      <c r="B123" s="190">
        <f t="shared" si="41"/>
        <v>2.0000322943254516</v>
      </c>
      <c r="C123" s="206" t="s">
        <v>252</v>
      </c>
      <c r="D123" s="206" t="s">
        <v>139</v>
      </c>
      <c r="E123" s="206" t="s">
        <v>281</v>
      </c>
      <c r="F123" s="207">
        <f>IFERROR(VLOOKUP(E123,顾问个人目标!$E:$S,15,0),"-")</f>
        <v>6.2251886153089702</v>
      </c>
      <c r="G123" s="182">
        <f>COUNTIFS(新签明细!J:J,"新签",新签明细!D:D,E123,新签明细!L:L,"&lt;&gt;*升舱*")</f>
        <v>2</v>
      </c>
      <c r="H123" s="209">
        <f t="shared" ref="H123:H154" si="43">IFERROR(G123/F123,0)</f>
        <v>0.32127540603052646</v>
      </c>
      <c r="I123" s="284">
        <f ca="1">COUNTIFS(新签明细!J:J,"新签",新签明细!D:D,E123,新签明细!X:X,"TRUE",新签明细!L:L,"&lt;&gt;*升舱*")</f>
        <v>1</v>
      </c>
      <c r="J123" s="284">
        <f ca="1">COUNTIFS(新签明细!J:J,"新签",新签明细!D:D,E123,新签明细!X:X,"False",新签明细!L:L,"&lt;&gt;*升舱*")</f>
        <v>1</v>
      </c>
      <c r="K123" s="209"/>
      <c r="L123" s="209"/>
      <c r="M123" s="210"/>
      <c r="N123" s="210"/>
      <c r="O123" s="210"/>
      <c r="P123" s="210"/>
      <c r="Q123" s="211">
        <f>IFERROR(VLOOKUP(E123,顾问个人目标!E:K,5,0),"-")</f>
        <v>4289.1549559478799</v>
      </c>
      <c r="R123" s="212">
        <f>SUMIFS(新签明细!G:G,新签明细!J:J,"新签",新签明细!D:D,E123)</f>
        <v>1878</v>
      </c>
      <c r="S123" s="210">
        <f t="shared" ref="S123:S154" si="44">IFERROR(R123/Q123,0)</f>
        <v>0.43784848514174796</v>
      </c>
      <c r="T123" s="210">
        <f t="shared" ref="T123:T154" ca="1" si="45">IFERROR(U123/F123,0)</f>
        <v>0</v>
      </c>
      <c r="U123" s="182">
        <f ca="1">COUNTIFS(新签明细!J:J,"新签",新签明细!D:D,E123,新签明细!V:V,TODAY())</f>
        <v>0</v>
      </c>
      <c r="V123" s="208">
        <f ca="1">COUNTIFS(新签明细!J:J,"新签",新签明细!D:D,E123,新签明细!V:V,TODAY()-1)</f>
        <v>0</v>
      </c>
      <c r="W123" s="212">
        <f>IFERROR(VLOOKUP(E123,顾问个人目标!E:V,18,0),"-")</f>
        <v>149384.963139003</v>
      </c>
      <c r="X123" s="208">
        <f>SUMIFS(续费明细实时!J:J,续费明细实时!K:K,E123)</f>
        <v>129040</v>
      </c>
      <c r="Y123" s="210">
        <f t="shared" ref="Y123:Y154" si="46">IFERROR(X123/W123,0)</f>
        <v>0.86380849376337854</v>
      </c>
      <c r="Z123" s="208"/>
      <c r="AA123" s="208"/>
      <c r="AB123" s="208"/>
      <c r="AC123" s="208"/>
      <c r="AD123" s="208"/>
      <c r="AE123" s="208"/>
      <c r="AF123" s="208"/>
      <c r="AG123" s="208"/>
      <c r="AH123" s="208"/>
      <c r="AI123" s="208"/>
      <c r="AJ123" s="208"/>
      <c r="AK123" s="208"/>
      <c r="AL123" s="208" t="s">
        <v>138</v>
      </c>
      <c r="AM123" s="213" t="s">
        <v>132</v>
      </c>
      <c r="AN123" s="188" t="s">
        <v>140</v>
      </c>
      <c r="AO123" s="101" t="b">
        <f t="shared" ca="1" si="42"/>
        <v>1</v>
      </c>
    </row>
    <row r="124" spans="1:41">
      <c r="A124" s="197">
        <f t="shared" si="40"/>
        <v>97</v>
      </c>
      <c r="B124" s="190">
        <f t="shared" si="41"/>
        <v>2.0000996609947661</v>
      </c>
      <c r="C124" s="198" t="s">
        <v>252</v>
      </c>
      <c r="D124" s="198" t="s">
        <v>139</v>
      </c>
      <c r="E124" s="198" t="s">
        <v>282</v>
      </c>
      <c r="F124" s="199">
        <f>IFERROR(VLOOKUP(E124,顾问个人目标!$E:$S,15,0),"-")</f>
        <v>2.0109362845155898</v>
      </c>
      <c r="G124" s="182">
        <f>COUNTIFS(新签明细!J:J,"新签",新签明细!D:D,E124,新签明细!L:L,"&lt;&gt;*升舱*")</f>
        <v>2</v>
      </c>
      <c r="H124" s="201">
        <f t="shared" si="43"/>
        <v>0.99456159571051539</v>
      </c>
      <c r="I124" s="284">
        <f ca="1">COUNTIFS(新签明细!J:J,"新签",新签明细!D:D,E124,新签明细!X:X,"TRUE",新签明细!L:L,"&lt;&gt;*升舱*")</f>
        <v>2</v>
      </c>
      <c r="J124" s="284">
        <f ca="1">COUNTIFS(新签明细!J:J,"新签",新签明细!D:D,E124,新签明细!X:X,"False",新签明细!L:L,"&lt;&gt;*升舱*")</f>
        <v>0</v>
      </c>
      <c r="K124" s="201"/>
      <c r="L124" s="201"/>
      <c r="M124" s="202"/>
      <c r="N124" s="202"/>
      <c r="O124" s="202"/>
      <c r="P124" s="202"/>
      <c r="Q124" s="203">
        <f>IFERROR(VLOOKUP(E124,顾问个人目标!E:K,5,0),"-")</f>
        <v>1385.5351000312401</v>
      </c>
      <c r="R124" s="204">
        <f>SUMIFS(新签明细!G:G,新签明细!J:J,"新签",新签明细!D:D,E124)</f>
        <v>1120</v>
      </c>
      <c r="S124" s="202">
        <f t="shared" si="44"/>
        <v>0.80835195006950533</v>
      </c>
      <c r="T124" s="202">
        <f t="shared" ca="1" si="45"/>
        <v>0</v>
      </c>
      <c r="U124" s="182">
        <f ca="1">COUNTIFS(新签明细!J:J,"新签",新签明细!D:D,E124,新签明细!V:V,TODAY())</f>
        <v>0</v>
      </c>
      <c r="V124" s="200">
        <f ca="1">COUNTIFS(新签明细!J:J,"新签",新签明细!D:D,E124,新签明细!V:V,TODAY()-1)</f>
        <v>0</v>
      </c>
      <c r="W124" s="204">
        <f>IFERROR(VLOOKUP(E124,顾问个人目标!E:V,18,0),"-")</f>
        <v>155632.56596754101</v>
      </c>
      <c r="X124" s="200">
        <f>SUMIFS(续费明细实时!J:J,续费明细实时!K:K,E124)</f>
        <v>112662</v>
      </c>
      <c r="Y124" s="202">
        <f t="shared" si="46"/>
        <v>0.72389733665058875</v>
      </c>
      <c r="Z124" s="200"/>
      <c r="AA124" s="200"/>
      <c r="AB124" s="200"/>
      <c r="AC124" s="200"/>
      <c r="AD124" s="200"/>
      <c r="AE124" s="200"/>
      <c r="AF124" s="200"/>
      <c r="AG124" s="200"/>
      <c r="AH124" s="200"/>
      <c r="AI124" s="200"/>
      <c r="AJ124" s="200"/>
      <c r="AK124" s="200"/>
      <c r="AL124" s="200" t="s">
        <v>138</v>
      </c>
      <c r="AM124" s="205" t="s">
        <v>132</v>
      </c>
      <c r="AN124" s="101" t="s">
        <v>144</v>
      </c>
      <c r="AO124" s="101" t="b">
        <f t="shared" ca="1" si="42"/>
        <v>1</v>
      </c>
    </row>
    <row r="125" spans="1:41">
      <c r="A125" s="195">
        <f t="shared" si="40"/>
        <v>15</v>
      </c>
      <c r="B125" s="190">
        <f t="shared" si="41"/>
        <v>17.000099171023454</v>
      </c>
      <c r="C125" s="206" t="s">
        <v>252</v>
      </c>
      <c r="D125" s="206" t="s">
        <v>283</v>
      </c>
      <c r="E125" s="206" t="s">
        <v>284</v>
      </c>
      <c r="F125" s="207">
        <f>IFERROR(VLOOKUP(E125,顾问个人目标!$E:$S,15,0),"-")</f>
        <v>17.190608451616999</v>
      </c>
      <c r="G125" s="182">
        <f>COUNTIFS(新签明细!J:J,"新签",新签明细!D:D,E125,新签明细!L:L,"&lt;&gt;*升舱*")</f>
        <v>17</v>
      </c>
      <c r="H125" s="209">
        <f t="shared" si="43"/>
        <v>0.98891205903773172</v>
      </c>
      <c r="I125" s="284">
        <f ca="1">COUNTIFS(新签明细!J:J,"新签",新签明细!D:D,E125,新签明细!X:X,"TRUE",新签明细!L:L,"&lt;&gt;*升舱*")</f>
        <v>13</v>
      </c>
      <c r="J125" s="284">
        <f ca="1">COUNTIFS(新签明细!J:J,"新签",新签明细!D:D,E125,新签明细!X:X,"False",新签明细!L:L,"&lt;&gt;*升舱*")</f>
        <v>4</v>
      </c>
      <c r="K125" s="209"/>
      <c r="L125" s="209"/>
      <c r="M125" s="210"/>
      <c r="N125" s="210"/>
      <c r="O125" s="210"/>
      <c r="P125" s="210"/>
      <c r="Q125" s="211">
        <f>IFERROR(VLOOKUP(E125,顾问个人目标!E:K,5,0),"-")</f>
        <v>11844.329223164101</v>
      </c>
      <c r="R125" s="212">
        <f>SUMIFS(新签明细!G:G,新签明细!J:J,"新签",新签明细!D:D,E125)</f>
        <v>18337.100000000002</v>
      </c>
      <c r="S125" s="210">
        <f t="shared" si="44"/>
        <v>1.5481754732161539</v>
      </c>
      <c r="T125" s="210">
        <f t="shared" ca="1" si="45"/>
        <v>0</v>
      </c>
      <c r="U125" s="182">
        <f ca="1">COUNTIFS(新签明细!J:J,"新签",新签明细!D:D,E125,新签明细!V:V,TODAY())</f>
        <v>0</v>
      </c>
      <c r="V125" s="208">
        <f ca="1">COUNTIFS(新签明细!J:J,"新签",新签明细!D:D,E125,新签明细!V:V,TODAY()-1)</f>
        <v>1</v>
      </c>
      <c r="W125" s="212">
        <f>IFERROR(VLOOKUP(E125,顾问个人目标!E:V,18,0),"-")</f>
        <v>392467.278593725</v>
      </c>
      <c r="X125" s="208">
        <f>SUMIFS(续费明细实时!J:J,续费明细实时!K:K,E125)</f>
        <v>526151</v>
      </c>
      <c r="Y125" s="210">
        <f t="shared" si="46"/>
        <v>1.3406238652182312</v>
      </c>
      <c r="Z125" s="208"/>
      <c r="AA125" s="208"/>
      <c r="AB125" s="208"/>
      <c r="AC125" s="208"/>
      <c r="AD125" s="208"/>
      <c r="AE125" s="208"/>
      <c r="AF125" s="208"/>
      <c r="AG125" s="208"/>
      <c r="AH125" s="208"/>
      <c r="AI125" s="208"/>
      <c r="AJ125" s="208"/>
      <c r="AK125" s="208"/>
      <c r="AL125" s="208" t="s">
        <v>138</v>
      </c>
      <c r="AM125" s="213" t="s">
        <v>132</v>
      </c>
      <c r="AN125" s="188" t="s">
        <v>154</v>
      </c>
      <c r="AO125" s="101" t="b">
        <f t="shared" ca="1" si="42"/>
        <v>1</v>
      </c>
    </row>
    <row r="126" spans="1:41">
      <c r="A126" s="197">
        <f t="shared" si="40"/>
        <v>14</v>
      </c>
      <c r="B126" s="190">
        <f t="shared" si="41"/>
        <v>17.000101209440775</v>
      </c>
      <c r="C126" s="198" t="s">
        <v>252</v>
      </c>
      <c r="D126" s="198" t="s">
        <v>283</v>
      </c>
      <c r="E126" s="198" t="s">
        <v>285</v>
      </c>
      <c r="F126" s="199">
        <f>IFERROR(VLOOKUP(E126,顾问个人目标!$E:$S,15,0),"-")</f>
        <v>16.835160024790699</v>
      </c>
      <c r="G126" s="182">
        <f>COUNTIFS(新签明细!J:J,"新签",新签明细!D:D,E126,新签明细!L:L,"&lt;&gt;*升舱*")</f>
        <v>17</v>
      </c>
      <c r="H126" s="201">
        <f t="shared" si="43"/>
        <v>1.0097914112468527</v>
      </c>
      <c r="I126" s="284">
        <f ca="1">COUNTIFS(新签明细!J:J,"新签",新签明细!D:D,E126,新签明细!X:X,"TRUE",新签明细!L:L,"&lt;&gt;*升舱*")</f>
        <v>8</v>
      </c>
      <c r="J126" s="284">
        <f ca="1">COUNTIFS(新签明细!J:J,"新签",新签明细!D:D,E126,新签明细!X:X,"False",新签明细!L:L,"&lt;&gt;*升舱*")</f>
        <v>9</v>
      </c>
      <c r="K126" s="201"/>
      <c r="L126" s="201"/>
      <c r="M126" s="202"/>
      <c r="N126" s="202"/>
      <c r="O126" s="202"/>
      <c r="P126" s="202"/>
      <c r="Q126" s="203">
        <f>IFERROR(VLOOKUP(E126,顾问个人目标!E:K,5,0),"-")</f>
        <v>11599.4252570808</v>
      </c>
      <c r="R126" s="204">
        <f>SUMIFS(新签明细!G:G,新签明细!J:J,"新签",新签明细!D:D,E126)</f>
        <v>12098.159999999998</v>
      </c>
      <c r="S126" s="202">
        <f t="shared" si="44"/>
        <v>1.0429965047289518</v>
      </c>
      <c r="T126" s="202">
        <f t="shared" ca="1" si="45"/>
        <v>0</v>
      </c>
      <c r="U126" s="182">
        <f ca="1">COUNTIFS(新签明细!J:J,"新签",新签明细!D:D,E126,新签明细!V:V,TODAY())</f>
        <v>0</v>
      </c>
      <c r="V126" s="200">
        <f ca="1">COUNTIFS(新签明细!J:J,"新签",新签明细!D:D,E126,新签明细!V:V,TODAY()-1)</f>
        <v>0</v>
      </c>
      <c r="W126" s="204">
        <f>IFERROR(VLOOKUP(E126,顾问个人目标!E:V,18,0),"-")</f>
        <v>406642.95274005801</v>
      </c>
      <c r="X126" s="200">
        <f>SUMIFS(续费明细实时!J:J,续费明细实时!K:K,E126)</f>
        <v>226109</v>
      </c>
      <c r="Y126" s="202">
        <f t="shared" si="46"/>
        <v>0.55603816192171329</v>
      </c>
      <c r="Z126" s="200"/>
      <c r="AA126" s="200"/>
      <c r="AB126" s="200"/>
      <c r="AC126" s="200"/>
      <c r="AD126" s="200"/>
      <c r="AE126" s="200"/>
      <c r="AF126" s="200"/>
      <c r="AG126" s="200"/>
      <c r="AH126" s="200"/>
      <c r="AI126" s="200"/>
      <c r="AJ126" s="200"/>
      <c r="AK126" s="200"/>
      <c r="AL126" s="200" t="s">
        <v>138</v>
      </c>
      <c r="AM126" s="205" t="s">
        <v>132</v>
      </c>
      <c r="AN126" s="101" t="s">
        <v>154</v>
      </c>
      <c r="AO126" s="101" t="b">
        <f t="shared" ca="1" si="42"/>
        <v>1</v>
      </c>
    </row>
    <row r="127" spans="1:41">
      <c r="A127" s="195">
        <f t="shared" si="40"/>
        <v>21</v>
      </c>
      <c r="B127" s="190">
        <f t="shared" si="41"/>
        <v>15.000106485538872</v>
      </c>
      <c r="C127" s="206" t="s">
        <v>252</v>
      </c>
      <c r="D127" s="206" t="s">
        <v>283</v>
      </c>
      <c r="E127" s="206" t="s">
        <v>286</v>
      </c>
      <c r="F127" s="207">
        <f>IFERROR(VLOOKUP(E127,顾问个人目标!$E:$S,15,0),"-")</f>
        <v>14.120263513239699</v>
      </c>
      <c r="G127" s="182">
        <f>COUNTIFS(新签明细!J:J,"新签",新签明细!D:D,E127,新签明细!L:L,"&lt;&gt;*升舱*")</f>
        <v>15</v>
      </c>
      <c r="H127" s="209">
        <f t="shared" si="43"/>
        <v>1.0623031210384584</v>
      </c>
      <c r="I127" s="284">
        <f ca="1">COUNTIFS(新签明细!J:J,"新签",新签明细!D:D,E127,新签明细!X:X,"TRUE",新签明细!L:L,"&lt;&gt;*升舱*")</f>
        <v>8</v>
      </c>
      <c r="J127" s="284">
        <f ca="1">COUNTIFS(新签明细!J:J,"新签",新签明细!D:D,E127,新签明细!X:X,"False",新签明细!L:L,"&lt;&gt;*升舱*")</f>
        <v>7</v>
      </c>
      <c r="K127" s="209"/>
      <c r="L127" s="209"/>
      <c r="M127" s="210"/>
      <c r="N127" s="210"/>
      <c r="O127" s="210"/>
      <c r="P127" s="210"/>
      <c r="Q127" s="211">
        <f>IFERROR(VLOOKUP(E127,顾问个人目标!E:K,5,0),"-")</f>
        <v>9728.8615606221792</v>
      </c>
      <c r="R127" s="212">
        <f>SUMIFS(新签明细!G:G,新签明细!J:J,"新签",新签明细!D:D,E127)</f>
        <v>12475.004779999999</v>
      </c>
      <c r="S127" s="210">
        <f t="shared" si="44"/>
        <v>1.2822676838668263</v>
      </c>
      <c r="T127" s="210">
        <f t="shared" ca="1" si="45"/>
        <v>0</v>
      </c>
      <c r="U127" s="182">
        <f ca="1">COUNTIFS(新签明细!J:J,"新签",新签明细!D:D,E127,新签明细!V:V,TODAY())</f>
        <v>0</v>
      </c>
      <c r="V127" s="208">
        <f ca="1">COUNTIFS(新签明细!J:J,"新签",新签明细!D:D,E127,新签明细!V:V,TODAY()-1)</f>
        <v>0</v>
      </c>
      <c r="W127" s="212">
        <f>IFERROR(VLOOKUP(E127,顾问个人目标!E:V,18,0),"-")</f>
        <v>408729.97387054801</v>
      </c>
      <c r="X127" s="208">
        <f>SUMIFS(续费明细实时!J:J,续费明细实时!K:K,E127)</f>
        <v>247263</v>
      </c>
      <c r="Y127" s="210">
        <f t="shared" si="46"/>
        <v>0.60495440952982948</v>
      </c>
      <c r="Z127" s="208"/>
      <c r="AA127" s="208"/>
      <c r="AB127" s="208"/>
      <c r="AC127" s="208"/>
      <c r="AD127" s="208"/>
      <c r="AE127" s="208"/>
      <c r="AF127" s="208"/>
      <c r="AG127" s="208"/>
      <c r="AH127" s="208"/>
      <c r="AI127" s="208"/>
      <c r="AJ127" s="208"/>
      <c r="AK127" s="208"/>
      <c r="AL127" s="208" t="s">
        <v>138</v>
      </c>
      <c r="AM127" s="213" t="s">
        <v>132</v>
      </c>
      <c r="AN127" s="188" t="s">
        <v>154</v>
      </c>
      <c r="AO127" s="101" t="b">
        <f t="shared" ca="1" si="42"/>
        <v>1</v>
      </c>
    </row>
    <row r="128" spans="1:41">
      <c r="A128" s="197">
        <f t="shared" si="40"/>
        <v>68</v>
      </c>
      <c r="B128" s="190">
        <f t="shared" si="41"/>
        <v>7.0000504982077354</v>
      </c>
      <c r="C128" s="198" t="s">
        <v>252</v>
      </c>
      <c r="D128" s="198" t="s">
        <v>283</v>
      </c>
      <c r="E128" s="198" t="s">
        <v>287</v>
      </c>
      <c r="F128" s="199">
        <f>IFERROR(VLOOKUP(E128,顾问个人目标!$E:$S,15,0),"-")</f>
        <v>13.9197515932856</v>
      </c>
      <c r="G128" s="182">
        <f>COUNTIFS(新签明细!J:J,"新签",新签明细!D:D,E128,新签明细!L:L,"&lt;&gt;*升舱*")</f>
        <v>7</v>
      </c>
      <c r="H128" s="201">
        <f t="shared" si="43"/>
        <v>0.50288253731313382</v>
      </c>
      <c r="I128" s="284">
        <f ca="1">COUNTIFS(新签明细!J:J,"新签",新签明细!D:D,E128,新签明细!X:X,"TRUE",新签明细!L:L,"&lt;&gt;*升舱*")</f>
        <v>5</v>
      </c>
      <c r="J128" s="284">
        <f ca="1">COUNTIFS(新签明细!J:J,"新签",新签明细!D:D,E128,新签明细!X:X,"False",新签明细!L:L,"&lt;&gt;*升舱*")</f>
        <v>2</v>
      </c>
      <c r="K128" s="201"/>
      <c r="L128" s="201"/>
      <c r="M128" s="202"/>
      <c r="N128" s="202"/>
      <c r="O128" s="202"/>
      <c r="P128" s="202"/>
      <c r="Q128" s="203">
        <f>IFERROR(VLOOKUP(E128,顾问个人目标!E:K,5,0),"-")</f>
        <v>9590.7088477738107</v>
      </c>
      <c r="R128" s="204">
        <f>SUMIFS(新签明细!G:G,新签明细!J:J,"新签",新签明细!D:D,E128)</f>
        <v>7859.97</v>
      </c>
      <c r="S128" s="202">
        <f t="shared" si="44"/>
        <v>0.81954004909912903</v>
      </c>
      <c r="T128" s="202">
        <f t="shared" ca="1" si="45"/>
        <v>0</v>
      </c>
      <c r="U128" s="182">
        <f ca="1">COUNTIFS(新签明细!J:J,"新签",新签明细!D:D,E128,新签明细!V:V,TODAY())</f>
        <v>0</v>
      </c>
      <c r="V128" s="200">
        <f ca="1">COUNTIFS(新签明细!J:J,"新签",新签明细!D:D,E128,新签明细!V:V,TODAY()-1)</f>
        <v>0</v>
      </c>
      <c r="W128" s="204">
        <f>IFERROR(VLOOKUP(E128,顾问个人目标!E:V,18,0),"-")</f>
        <v>322571.09623853699</v>
      </c>
      <c r="X128" s="200">
        <f>SUMIFS(续费明细实时!J:J,续费明细实时!K:K,E128)</f>
        <v>485931</v>
      </c>
      <c r="Y128" s="202">
        <f t="shared" si="46"/>
        <v>1.5064306928499898</v>
      </c>
      <c r="Z128" s="200"/>
      <c r="AA128" s="200"/>
      <c r="AB128" s="200"/>
      <c r="AC128" s="200"/>
      <c r="AD128" s="200"/>
      <c r="AE128" s="200"/>
      <c r="AF128" s="200"/>
      <c r="AG128" s="200"/>
      <c r="AH128" s="200"/>
      <c r="AI128" s="200"/>
      <c r="AJ128" s="200"/>
      <c r="AK128" s="200"/>
      <c r="AL128" s="200" t="s">
        <v>138</v>
      </c>
      <c r="AM128" s="205" t="s">
        <v>132</v>
      </c>
      <c r="AN128" s="101" t="s">
        <v>154</v>
      </c>
      <c r="AO128" s="101" t="b">
        <f t="shared" ca="1" si="42"/>
        <v>1</v>
      </c>
    </row>
    <row r="129" spans="1:41">
      <c r="A129" s="195">
        <f t="shared" si="40"/>
        <v>80</v>
      </c>
      <c r="B129" s="190">
        <f t="shared" si="41"/>
        <v>4.0000313132198073</v>
      </c>
      <c r="C129" s="206" t="s">
        <v>252</v>
      </c>
      <c r="D129" s="206" t="s">
        <v>283</v>
      </c>
      <c r="E129" s="206" t="s">
        <v>288</v>
      </c>
      <c r="F129" s="207">
        <f>IFERROR(VLOOKUP(E129,顾问个人目标!$E:$S,15,0),"-")</f>
        <v>12.8532034597433</v>
      </c>
      <c r="G129" s="182">
        <f>COUNTIFS(新签明细!J:J,"新签",新签明细!D:D,E129,新签明细!L:L,"&lt;&gt;*升舱*")</f>
        <v>4</v>
      </c>
      <c r="H129" s="209">
        <f t="shared" si="43"/>
        <v>0.31120646401717245</v>
      </c>
      <c r="I129" s="284">
        <f ca="1">COUNTIFS(新签明细!J:J,"新签",新签明细!D:D,E129,新签明细!X:X,"TRUE",新签明细!L:L,"&lt;&gt;*升舱*")</f>
        <v>3</v>
      </c>
      <c r="J129" s="284">
        <f ca="1">COUNTIFS(新签明细!J:J,"新签",新签明细!D:D,E129,新签明细!X:X,"False",新签明细!L:L,"&lt;&gt;*升舱*")</f>
        <v>1</v>
      </c>
      <c r="K129" s="209"/>
      <c r="L129" s="209"/>
      <c r="M129" s="210"/>
      <c r="N129" s="210"/>
      <c r="O129" s="210"/>
      <c r="P129" s="210"/>
      <c r="Q129" s="211">
        <f>IFERROR(VLOOKUP(E129,顾问个人目标!E:K,5,0),"-")</f>
        <v>8855.8571837631407</v>
      </c>
      <c r="R129" s="212">
        <f>SUMIFS(新签明细!G:G,新签明细!J:J,"新签",新签明细!D:D,E129)</f>
        <v>5629.97</v>
      </c>
      <c r="S129" s="210">
        <f t="shared" si="44"/>
        <v>0.6357340552332218</v>
      </c>
      <c r="T129" s="210">
        <f t="shared" ca="1" si="45"/>
        <v>0</v>
      </c>
      <c r="U129" s="182">
        <f ca="1">COUNTIFS(新签明细!J:J,"新签",新签明细!D:D,E129,新签明细!V:V,TODAY())</f>
        <v>0</v>
      </c>
      <c r="V129" s="208">
        <f ca="1">COUNTIFS(新签明细!J:J,"新签",新签明细!D:D,E129,新签明细!V:V,TODAY()-1)</f>
        <v>0</v>
      </c>
      <c r="W129" s="212">
        <f>IFERROR(VLOOKUP(E129,顾问个人目标!E:V,18,0),"-")</f>
        <v>393347.480360266</v>
      </c>
      <c r="X129" s="208">
        <f>SUMIFS(续费明细实时!J:J,续费明细实时!K:K,E129)</f>
        <v>423836</v>
      </c>
      <c r="Y129" s="210">
        <f t="shared" si="46"/>
        <v>1.0775103977069069</v>
      </c>
      <c r="Z129" s="208"/>
      <c r="AA129" s="208"/>
      <c r="AB129" s="208"/>
      <c r="AC129" s="208"/>
      <c r="AD129" s="208"/>
      <c r="AE129" s="208"/>
      <c r="AF129" s="208"/>
      <c r="AG129" s="208"/>
      <c r="AH129" s="208"/>
      <c r="AI129" s="208"/>
      <c r="AJ129" s="208"/>
      <c r="AK129" s="208"/>
      <c r="AL129" s="208" t="s">
        <v>138</v>
      </c>
      <c r="AM129" s="213" t="s">
        <v>132</v>
      </c>
      <c r="AN129" s="188" t="s">
        <v>154</v>
      </c>
      <c r="AO129" s="101" t="b">
        <f t="shared" ca="1" si="42"/>
        <v>1</v>
      </c>
    </row>
    <row r="130" spans="1:41">
      <c r="A130" s="197">
        <f t="shared" si="40"/>
        <v>107</v>
      </c>
      <c r="B130" s="190">
        <f t="shared" si="41"/>
        <v>2.0000170404808948</v>
      </c>
      <c r="C130" s="198" t="s">
        <v>252</v>
      </c>
      <c r="D130" s="198" t="s">
        <v>283</v>
      </c>
      <c r="E130" s="198" t="s">
        <v>289</v>
      </c>
      <c r="F130" s="199">
        <f>IFERROR(VLOOKUP(E130,顾问个人目标!$E:$S,15,0),"-")</f>
        <v>11.8317910921233</v>
      </c>
      <c r="G130" s="182">
        <f>COUNTIFS(新签明细!J:J,"新签",新签明细!D:D,E130,新签明细!L:L,"&lt;&gt;*升舱*")</f>
        <v>2</v>
      </c>
      <c r="H130" s="201">
        <f t="shared" si="43"/>
        <v>0.16903611502500637</v>
      </c>
      <c r="I130" s="284">
        <f ca="1">COUNTIFS(新签明细!J:J,"新签",新签明细!D:D,E130,新签明细!X:X,"TRUE",新签明细!L:L,"&lt;&gt;*升舱*")</f>
        <v>0</v>
      </c>
      <c r="J130" s="284">
        <f ca="1">COUNTIFS(新签明细!J:J,"新签",新签明细!D:D,E130,新签明细!X:X,"False",新签明细!L:L,"&lt;&gt;*升舱*")</f>
        <v>2</v>
      </c>
      <c r="K130" s="201"/>
      <c r="L130" s="201"/>
      <c r="M130" s="202"/>
      <c r="N130" s="202"/>
      <c r="O130" s="202"/>
      <c r="P130" s="202"/>
      <c r="Q130" s="203">
        <f>IFERROR(VLOOKUP(E130,顾问个人目标!E:K,5,0),"-")</f>
        <v>8152.1040624729303</v>
      </c>
      <c r="R130" s="204">
        <f>SUMIFS(新签明细!G:G,新签明细!J:J,"新签",新签明细!D:D,E130)</f>
        <v>560</v>
      </c>
      <c r="S130" s="202">
        <f t="shared" si="44"/>
        <v>6.8693921925982476E-2</v>
      </c>
      <c r="T130" s="202">
        <f t="shared" ca="1" si="45"/>
        <v>0</v>
      </c>
      <c r="U130" s="182">
        <f ca="1">COUNTIFS(新签明细!J:J,"新签",新签明细!D:D,E130,新签明细!V:V,TODAY())</f>
        <v>0</v>
      </c>
      <c r="V130" s="200">
        <f ca="1">COUNTIFS(新签明细!J:J,"新签",新签明细!D:D,E130,新签明细!V:V,TODAY()-1)</f>
        <v>0</v>
      </c>
      <c r="W130" s="204">
        <f>IFERROR(VLOOKUP(E130,顾问个人目标!E:V,18,0),"-")</f>
        <v>339844.43509799498</v>
      </c>
      <c r="X130" s="200">
        <f>SUMIFS(续费明细实时!J:J,续费明细实时!K:K,E130)</f>
        <v>557372</v>
      </c>
      <c r="Y130" s="202">
        <f t="shared" si="46"/>
        <v>1.6400798201661899</v>
      </c>
      <c r="Z130" s="200"/>
      <c r="AA130" s="200"/>
      <c r="AB130" s="200"/>
      <c r="AC130" s="200"/>
      <c r="AD130" s="200"/>
      <c r="AE130" s="200"/>
      <c r="AF130" s="200"/>
      <c r="AG130" s="200"/>
      <c r="AH130" s="200"/>
      <c r="AI130" s="200"/>
      <c r="AJ130" s="200"/>
      <c r="AK130" s="200"/>
      <c r="AL130" s="200" t="s">
        <v>138</v>
      </c>
      <c r="AM130" s="205" t="s">
        <v>132</v>
      </c>
      <c r="AN130" s="101" t="s">
        <v>154</v>
      </c>
      <c r="AO130" s="101" t="b">
        <f t="shared" ca="1" si="42"/>
        <v>1</v>
      </c>
    </row>
    <row r="131" spans="1:41">
      <c r="A131" s="195">
        <f t="shared" si="40"/>
        <v>76</v>
      </c>
      <c r="B131" s="190">
        <f t="shared" si="41"/>
        <v>5.0000471831918567</v>
      </c>
      <c r="C131" s="206" t="s">
        <v>252</v>
      </c>
      <c r="D131" s="206" t="s">
        <v>283</v>
      </c>
      <c r="E131" s="206" t="s">
        <v>290</v>
      </c>
      <c r="F131" s="207">
        <f>IFERROR(VLOOKUP(E131,顾问个人目标!$E:$S,15,0),"-")</f>
        <v>10.6425764733957</v>
      </c>
      <c r="G131" s="182">
        <f>COUNTIFS(新签明细!J:J,"新签",新签明细!D:D,E131,新签明细!L:L,"&lt;&gt;*升舱*")</f>
        <v>5</v>
      </c>
      <c r="H131" s="209">
        <f t="shared" si="43"/>
        <v>0.46981104739994062</v>
      </c>
      <c r="I131" s="284">
        <f ca="1">COUNTIFS(新签明细!J:J,"新签",新签明细!D:D,E131,新签明细!X:X,"TRUE",新签明细!L:L,"&lt;&gt;*升舱*")</f>
        <v>3</v>
      </c>
      <c r="J131" s="284">
        <f ca="1">COUNTIFS(新签明细!J:J,"新签",新签明细!D:D,E131,新签明细!X:X,"False",新签明细!L:L,"&lt;&gt;*升舱*")</f>
        <v>2</v>
      </c>
      <c r="K131" s="209"/>
      <c r="L131" s="209"/>
      <c r="M131" s="210"/>
      <c r="N131" s="210"/>
      <c r="O131" s="210"/>
      <c r="P131" s="210"/>
      <c r="Q131" s="211">
        <f>IFERROR(VLOOKUP(E131,顾问个人目标!E:K,5,0),"-")</f>
        <v>7332.7351901696302</v>
      </c>
      <c r="R131" s="212">
        <f>SUMIFS(新签明细!G:G,新签明细!J:J,"新签",新签明细!D:D,E131)</f>
        <v>5212.63</v>
      </c>
      <c r="S131" s="210">
        <f t="shared" si="44"/>
        <v>0.71087116400823069</v>
      </c>
      <c r="T131" s="210">
        <f t="shared" ca="1" si="45"/>
        <v>0</v>
      </c>
      <c r="U131" s="182">
        <f ca="1">COUNTIFS(新签明细!J:J,"新签",新签明细!D:D,E131,新签明细!V:V,TODAY())</f>
        <v>0</v>
      </c>
      <c r="V131" s="208">
        <f ca="1">COUNTIFS(新签明细!J:J,"新签",新签明细!D:D,E131,新签明细!V:V,TODAY()-1)</f>
        <v>0</v>
      </c>
      <c r="W131" s="212">
        <f>IFERROR(VLOOKUP(E131,顾问个人目标!E:V,18,0),"-")</f>
        <v>200084.23168093199</v>
      </c>
      <c r="X131" s="208">
        <f>SUMIFS(续费明细实时!J:J,续费明细实时!K:K,E131)</f>
        <v>243035</v>
      </c>
      <c r="Y131" s="210">
        <f t="shared" si="46"/>
        <v>1.2146634342858174</v>
      </c>
      <c r="Z131" s="208"/>
      <c r="AA131" s="208"/>
      <c r="AB131" s="208"/>
      <c r="AC131" s="208"/>
      <c r="AD131" s="208"/>
      <c r="AE131" s="208"/>
      <c r="AF131" s="208"/>
      <c r="AG131" s="208"/>
      <c r="AH131" s="208"/>
      <c r="AI131" s="208"/>
      <c r="AJ131" s="208"/>
      <c r="AK131" s="208"/>
      <c r="AL131" s="208" t="s">
        <v>138</v>
      </c>
      <c r="AM131" s="213" t="s">
        <v>132</v>
      </c>
      <c r="AN131" s="188" t="s">
        <v>154</v>
      </c>
      <c r="AO131" s="101" t="b">
        <f t="shared" ca="1" si="42"/>
        <v>1</v>
      </c>
    </row>
    <row r="132" spans="1:41">
      <c r="A132" s="197">
        <f t="shared" si="40"/>
        <v>6</v>
      </c>
      <c r="B132" s="190">
        <f t="shared" si="41"/>
        <v>23.000106283526556</v>
      </c>
      <c r="C132" s="198" t="s">
        <v>252</v>
      </c>
      <c r="D132" s="198" t="s">
        <v>137</v>
      </c>
      <c r="E132" s="198" t="s">
        <v>291</v>
      </c>
      <c r="F132" s="199">
        <f>IFERROR(VLOOKUP(E132,顾问个人目标!$E:$S,15,0),"-")</f>
        <v>21.698116221676798</v>
      </c>
      <c r="G132" s="182">
        <f>COUNTIFS(新签明细!J:J,"新签",新签明细!D:D,E132,新签明细!L:L,"&lt;&gt;*升舱*")</f>
        <v>23</v>
      </c>
      <c r="H132" s="201">
        <f t="shared" si="43"/>
        <v>1.0599998527532357</v>
      </c>
      <c r="I132" s="284">
        <f ca="1">COUNTIFS(新签明细!J:J,"新签",新签明细!D:D,E132,新签明细!X:X,"TRUE",新签明细!L:L,"&lt;&gt;*升舱*")</f>
        <v>16</v>
      </c>
      <c r="J132" s="284">
        <f ca="1">COUNTIFS(新签明细!J:J,"新签",新签明细!D:D,E132,新签明细!X:X,"False",新签明细!L:L,"&lt;&gt;*升舱*")</f>
        <v>7</v>
      </c>
      <c r="K132" s="201"/>
      <c r="L132" s="201"/>
      <c r="M132" s="202"/>
      <c r="N132" s="202"/>
      <c r="O132" s="202"/>
      <c r="P132" s="202"/>
      <c r="Q132" s="203">
        <f>IFERROR(VLOOKUP(E132,顾问个人目标!E:K,5,0),"-")</f>
        <v>14950.0020767353</v>
      </c>
      <c r="R132" s="204">
        <f>SUMIFS(新签明细!G:G,新签明细!J:J,"新签",新签明细!D:D,E132)</f>
        <v>22655.424599000002</v>
      </c>
      <c r="S132" s="202">
        <f t="shared" si="44"/>
        <v>1.5154128061464036</v>
      </c>
      <c r="T132" s="202">
        <f t="shared" ca="1" si="45"/>
        <v>0</v>
      </c>
      <c r="U132" s="182">
        <f ca="1">COUNTIFS(新签明细!J:J,"新签",新签明细!D:D,E132,新签明细!V:V,TODAY())</f>
        <v>0</v>
      </c>
      <c r="V132" s="200">
        <f ca="1">COUNTIFS(新签明细!J:J,"新签",新签明细!D:D,E132,新签明细!V:V,TODAY()-1)</f>
        <v>0</v>
      </c>
      <c r="W132" s="204">
        <f>IFERROR(VLOOKUP(E132,顾问个人目标!E:V,18,0),"-")</f>
        <v>484344.13201444998</v>
      </c>
      <c r="X132" s="200">
        <f>SUMIFS(续费明细实时!J:J,续费明细实时!K:K,E132)</f>
        <v>491043</v>
      </c>
      <c r="Y132" s="202">
        <f t="shared" si="46"/>
        <v>1.0138308024042504</v>
      </c>
      <c r="Z132" s="200"/>
      <c r="AA132" s="200"/>
      <c r="AB132" s="200"/>
      <c r="AC132" s="200"/>
      <c r="AD132" s="200"/>
      <c r="AE132" s="200"/>
      <c r="AF132" s="200"/>
      <c r="AG132" s="200"/>
      <c r="AH132" s="200"/>
      <c r="AI132" s="200"/>
      <c r="AJ132" s="200"/>
      <c r="AK132" s="200"/>
      <c r="AL132" s="200" t="s">
        <v>138</v>
      </c>
      <c r="AM132" s="205" t="s">
        <v>132</v>
      </c>
      <c r="AN132" s="101" t="s">
        <v>137</v>
      </c>
      <c r="AO132" s="101" t="b">
        <f t="shared" ca="1" si="42"/>
        <v>1</v>
      </c>
    </row>
    <row r="133" spans="1:41">
      <c r="A133" s="195">
        <f t="shared" si="40"/>
        <v>33</v>
      </c>
      <c r="B133" s="190">
        <f t="shared" si="41"/>
        <v>13.00006721929479</v>
      </c>
      <c r="C133" s="206" t="s">
        <v>252</v>
      </c>
      <c r="D133" s="206" t="s">
        <v>292</v>
      </c>
      <c r="E133" s="206" t="s">
        <v>293</v>
      </c>
      <c r="F133" s="207">
        <f>IFERROR(VLOOKUP(E133,顾问个人目标!$E:$S,15,0),"-")</f>
        <v>19.3985558842055</v>
      </c>
      <c r="G133" s="182">
        <f>COUNTIFS(新签明细!J:J,"新签",新签明细!D:D,E133,新签明细!L:L,"&lt;&gt;*升舱*")</f>
        <v>13</v>
      </c>
      <c r="H133" s="209">
        <f t="shared" si="43"/>
        <v>0.67015297827322973</v>
      </c>
      <c r="I133" s="284">
        <f ca="1">COUNTIFS(新签明细!J:J,"新签",新签明细!D:D,E133,新签明细!X:X,"TRUE",新签明细!L:L,"&lt;&gt;*升舱*")</f>
        <v>10</v>
      </c>
      <c r="J133" s="284">
        <f ca="1">COUNTIFS(新签明细!J:J,"新签",新签明细!D:D,E133,新签明细!X:X,"False",新签明细!L:L,"&lt;&gt;*升舱*")</f>
        <v>3</v>
      </c>
      <c r="K133" s="209"/>
      <c r="L133" s="209"/>
      <c r="M133" s="210"/>
      <c r="N133" s="210"/>
      <c r="O133" s="210"/>
      <c r="P133" s="210"/>
      <c r="Q133" s="211">
        <f>IFERROR(VLOOKUP(E133,顾问个人目标!E:K,5,0),"-")</f>
        <v>13365.605004217599</v>
      </c>
      <c r="R133" s="212">
        <f>SUMIFS(新签明细!G:G,新签明细!J:J,"新签",新签明细!D:D,E133)</f>
        <v>9489.1737479999993</v>
      </c>
      <c r="S133" s="210">
        <f t="shared" si="44"/>
        <v>0.70996963811257563</v>
      </c>
      <c r="T133" s="210">
        <f t="shared" ca="1" si="45"/>
        <v>0</v>
      </c>
      <c r="U133" s="182">
        <f ca="1">COUNTIFS(新签明细!J:J,"新签",新签明细!D:D,E133,新签明细!V:V,TODAY())</f>
        <v>0</v>
      </c>
      <c r="V133" s="208">
        <f ca="1">COUNTIFS(新签明细!J:J,"新签",新签明细!D:D,E133,新签明细!V:V,TODAY()-1)</f>
        <v>0</v>
      </c>
      <c r="W133" s="212">
        <f>IFERROR(VLOOKUP(E133,顾问个人目标!E:V,18,0),"-")</f>
        <v>321581.96173479798</v>
      </c>
      <c r="X133" s="208">
        <f>SUMIFS(续费明细实时!J:J,续费明细实时!K:K,E133)</f>
        <v>277446</v>
      </c>
      <c r="Y133" s="210">
        <f t="shared" si="46"/>
        <v>0.86275361498293246</v>
      </c>
      <c r="Z133" s="208"/>
      <c r="AA133" s="208"/>
      <c r="AB133" s="208"/>
      <c r="AC133" s="208"/>
      <c r="AD133" s="208"/>
      <c r="AE133" s="208"/>
      <c r="AF133" s="208"/>
      <c r="AG133" s="208"/>
      <c r="AH133" s="208"/>
      <c r="AI133" s="208"/>
      <c r="AJ133" s="208"/>
      <c r="AK133" s="208"/>
      <c r="AL133" s="208" t="s">
        <v>138</v>
      </c>
      <c r="AM133" s="213" t="s">
        <v>132</v>
      </c>
      <c r="AN133" s="188" t="s">
        <v>137</v>
      </c>
      <c r="AO133" s="101" t="b">
        <f t="shared" ca="1" si="42"/>
        <v>1</v>
      </c>
    </row>
    <row r="134" spans="1:41">
      <c r="A134" s="197">
        <f t="shared" si="40"/>
        <v>40</v>
      </c>
      <c r="B134" s="190">
        <f t="shared" si="41"/>
        <v>12.00006666575794</v>
      </c>
      <c r="C134" s="198" t="s">
        <v>252</v>
      </c>
      <c r="D134" s="198" t="s">
        <v>292</v>
      </c>
      <c r="E134" s="198" t="s">
        <v>294</v>
      </c>
      <c r="F134" s="199">
        <f>IFERROR(VLOOKUP(E134,顾问个人目标!$E:$S,15,0),"-")</f>
        <v>18.056991102027201</v>
      </c>
      <c r="G134" s="182">
        <f>COUNTIFS(新签明细!J:J,"新签",新签明细!D:D,E134,新签明细!L:L,"&lt;&gt;*升舱*")</f>
        <v>12</v>
      </c>
      <c r="H134" s="201">
        <f t="shared" si="43"/>
        <v>0.66456254711521667</v>
      </c>
      <c r="I134" s="284">
        <f ca="1">COUNTIFS(新签明细!J:J,"新签",新签明细!D:D,E134,新签明细!X:X,"TRUE",新签明细!L:L,"&lt;&gt;*升舱*")</f>
        <v>8</v>
      </c>
      <c r="J134" s="284">
        <f ca="1">COUNTIFS(新签明细!J:J,"新签",新签明细!D:D,E134,新签明细!X:X,"False",新签明细!L:L,"&lt;&gt;*升舱*")</f>
        <v>4</v>
      </c>
      <c r="K134" s="201"/>
      <c r="L134" s="201"/>
      <c r="M134" s="202"/>
      <c r="N134" s="202"/>
      <c r="O134" s="202"/>
      <c r="P134" s="202"/>
      <c r="Q134" s="203">
        <f>IFERROR(VLOOKUP(E134,顾问个人目标!E:K,5,0),"-")</f>
        <v>12441.2668692967</v>
      </c>
      <c r="R134" s="204">
        <f>SUMIFS(新签明细!G:G,新签明细!J:J,"新签",新签明细!D:D,E134)</f>
        <v>9393.5580739999987</v>
      </c>
      <c r="S134" s="202">
        <f t="shared" si="44"/>
        <v>0.75503227868071709</v>
      </c>
      <c r="T134" s="202">
        <f t="shared" ca="1" si="45"/>
        <v>0</v>
      </c>
      <c r="U134" s="182">
        <f ca="1">COUNTIFS(新签明细!J:J,"新签",新签明细!D:D,E134,新签明细!V:V,TODAY())</f>
        <v>0</v>
      </c>
      <c r="V134" s="200">
        <f ca="1">COUNTIFS(新签明细!J:J,"新签",新签明细!D:D,E134,新签明细!V:V,TODAY()-1)</f>
        <v>0</v>
      </c>
      <c r="W134" s="204">
        <f>IFERROR(VLOOKUP(E134,顾问个人目标!E:V,18,0),"-")</f>
        <v>359966.558991194</v>
      </c>
      <c r="X134" s="200">
        <f>SUMIFS(续费明细实时!J:J,续费明细实时!K:K,E134)</f>
        <v>446687</v>
      </c>
      <c r="Y134" s="202">
        <f t="shared" si="46"/>
        <v>1.240912492682209</v>
      </c>
      <c r="Z134" s="200"/>
      <c r="AA134" s="200"/>
      <c r="AB134" s="200"/>
      <c r="AC134" s="200"/>
      <c r="AD134" s="200"/>
      <c r="AE134" s="200"/>
      <c r="AF134" s="200"/>
      <c r="AG134" s="200"/>
      <c r="AH134" s="200"/>
      <c r="AI134" s="200"/>
      <c r="AJ134" s="200"/>
      <c r="AK134" s="200"/>
      <c r="AL134" s="200" t="s">
        <v>138</v>
      </c>
      <c r="AM134" s="205" t="s">
        <v>132</v>
      </c>
      <c r="AN134" s="101" t="s">
        <v>137</v>
      </c>
      <c r="AO134" s="101" t="b">
        <f t="shared" ca="1" si="42"/>
        <v>1</v>
      </c>
    </row>
    <row r="135" spans="1:41">
      <c r="A135" s="195">
        <f t="shared" si="40"/>
        <v>11</v>
      </c>
      <c r="B135" s="190">
        <f t="shared" si="41"/>
        <v>18.000112892574446</v>
      </c>
      <c r="C135" s="206" t="s">
        <v>252</v>
      </c>
      <c r="D135" s="206" t="s">
        <v>292</v>
      </c>
      <c r="E135" s="206" t="s">
        <v>295</v>
      </c>
      <c r="F135" s="207">
        <f>IFERROR(VLOOKUP(E135,顾问个人目标!$E:$S,15,0),"-")</f>
        <v>15.9780467958957</v>
      </c>
      <c r="G135" s="182">
        <f>COUNTIFS(新签明细!J:J,"新签",新签明细!D:D,E135,新签明细!L:L,"&lt;&gt;*升舱*")</f>
        <v>18</v>
      </c>
      <c r="H135" s="209">
        <f t="shared" si="43"/>
        <v>1.1265457054878374</v>
      </c>
      <c r="I135" s="284">
        <f ca="1">COUNTIFS(新签明细!J:J,"新签",新签明细!D:D,E135,新签明细!X:X,"TRUE",新签明细!L:L,"&lt;&gt;*升舱*")</f>
        <v>14</v>
      </c>
      <c r="J135" s="284">
        <f ca="1">COUNTIFS(新签明细!J:J,"新签",新签明细!D:D,E135,新签明细!X:X,"False",新签明细!L:L,"&lt;&gt;*升舱*")</f>
        <v>4</v>
      </c>
      <c r="K135" s="209"/>
      <c r="L135" s="209"/>
      <c r="M135" s="210"/>
      <c r="N135" s="210"/>
      <c r="O135" s="210"/>
      <c r="P135" s="210"/>
      <c r="Q135" s="211">
        <f>IFERROR(VLOOKUP(E135,顾问个人目标!E:K,5,0),"-")</f>
        <v>11008.8742423721</v>
      </c>
      <c r="R135" s="212">
        <f>SUMIFS(新签明细!G:G,新签明细!J:J,"新签",新签明细!D:D,E135)</f>
        <v>11339.569324</v>
      </c>
      <c r="S135" s="210">
        <f t="shared" si="44"/>
        <v>1.030038955332516</v>
      </c>
      <c r="T135" s="210">
        <f t="shared" ca="1" si="45"/>
        <v>0</v>
      </c>
      <c r="U135" s="182">
        <f ca="1">COUNTIFS(新签明细!J:J,"新签",新签明细!D:D,E135,新签明细!V:V,TODAY())</f>
        <v>0</v>
      </c>
      <c r="V135" s="208">
        <f ca="1">COUNTIFS(新签明细!J:J,"新签",新签明细!D:D,E135,新签明细!V:V,TODAY()-1)</f>
        <v>0</v>
      </c>
      <c r="W135" s="212">
        <f>IFERROR(VLOOKUP(E135,顾问个人目标!E:V,18,0),"-")</f>
        <v>283181.86312361498</v>
      </c>
      <c r="X135" s="208">
        <f>SUMIFS(续费明细实时!J:J,续费明细实时!K:K,E135)</f>
        <v>206472</v>
      </c>
      <c r="Y135" s="210">
        <f t="shared" si="46"/>
        <v>0.72911449102893477</v>
      </c>
      <c r="Z135" s="208"/>
      <c r="AA135" s="208"/>
      <c r="AB135" s="208"/>
      <c r="AC135" s="208"/>
      <c r="AD135" s="208"/>
      <c r="AE135" s="208"/>
      <c r="AF135" s="208"/>
      <c r="AG135" s="208"/>
      <c r="AH135" s="208"/>
      <c r="AI135" s="208"/>
      <c r="AJ135" s="208"/>
      <c r="AK135" s="208"/>
      <c r="AL135" s="208" t="s">
        <v>138</v>
      </c>
      <c r="AM135" s="213" t="s">
        <v>132</v>
      </c>
      <c r="AN135" s="188" t="s">
        <v>137</v>
      </c>
      <c r="AO135" s="101" t="b">
        <f t="shared" ca="1" si="42"/>
        <v>1</v>
      </c>
    </row>
    <row r="136" spans="1:41">
      <c r="A136" s="197">
        <f t="shared" si="40"/>
        <v>16</v>
      </c>
      <c r="B136" s="190">
        <f t="shared" si="41"/>
        <v>16.000267103865962</v>
      </c>
      <c r="C136" s="198" t="s">
        <v>252</v>
      </c>
      <c r="D136" s="198" t="s">
        <v>292</v>
      </c>
      <c r="E136" s="198" t="s">
        <v>296</v>
      </c>
      <c r="F136" s="199">
        <f>IFERROR(VLOOKUP(E136,顾问个人目标!$E:$S,15,0),"-")</f>
        <v>6.0026267799736504</v>
      </c>
      <c r="G136" s="182">
        <f>COUNTIFS(新签明细!J:J,"新签",新签明细!D:D,E136,新签明细!L:L,"&lt;&gt;*升舱*")</f>
        <v>16</v>
      </c>
      <c r="H136" s="201">
        <f t="shared" si="43"/>
        <v>2.665499719786049</v>
      </c>
      <c r="I136" s="284">
        <f ca="1">COUNTIFS(新签明细!J:J,"新签",新签明细!D:D,E136,新签明细!X:X,"TRUE",新签明细!L:L,"&lt;&gt;*升舱*")</f>
        <v>13</v>
      </c>
      <c r="J136" s="284">
        <f ca="1">COUNTIFS(新签明细!J:J,"新签",新签明细!D:D,E136,新签明细!X:X,"False",新签明细!L:L,"&lt;&gt;*升舱*")</f>
        <v>3</v>
      </c>
      <c r="K136" s="201"/>
      <c r="L136" s="201"/>
      <c r="M136" s="202"/>
      <c r="N136" s="202"/>
      <c r="O136" s="202"/>
      <c r="P136" s="202"/>
      <c r="Q136" s="203">
        <f>IFERROR(VLOOKUP(E136,顾问个人目标!E:K,5,0),"-")</f>
        <v>4135.8098514018402</v>
      </c>
      <c r="R136" s="204">
        <f>SUMIFS(新签明细!G:G,新签明细!J:J,"新签",新签明细!D:D,E136)</f>
        <v>17283.300449999999</v>
      </c>
      <c r="S136" s="202">
        <f t="shared" si="44"/>
        <v>4.1789398137203513</v>
      </c>
      <c r="T136" s="202">
        <f t="shared" ca="1" si="45"/>
        <v>0</v>
      </c>
      <c r="U136" s="182">
        <f ca="1">COUNTIFS(新签明细!J:J,"新签",新签明细!D:D,E136,新签明细!V:V,TODAY())</f>
        <v>0</v>
      </c>
      <c r="V136" s="200">
        <f ca="1">COUNTIFS(新签明细!J:J,"新签",新签明细!D:D,E136,新签明细!V:V,TODAY()-1)</f>
        <v>0</v>
      </c>
      <c r="W136" s="204">
        <f>IFERROR(VLOOKUP(E136,顾问个人目标!E:V,18,0),"-")</f>
        <v>232817.85717505999</v>
      </c>
      <c r="X136" s="200">
        <f>SUMIFS(续费明细实时!J:J,续费明细实时!K:K,E136)</f>
        <v>163596</v>
      </c>
      <c r="Y136" s="202">
        <f t="shared" si="46"/>
        <v>0.70267805908457093</v>
      </c>
      <c r="Z136" s="200"/>
      <c r="AA136" s="200"/>
      <c r="AB136" s="200"/>
      <c r="AC136" s="200"/>
      <c r="AD136" s="200"/>
      <c r="AE136" s="200"/>
      <c r="AF136" s="200"/>
      <c r="AG136" s="200"/>
      <c r="AH136" s="200"/>
      <c r="AI136" s="200"/>
      <c r="AJ136" s="200"/>
      <c r="AK136" s="200"/>
      <c r="AL136" s="200" t="s">
        <v>138</v>
      </c>
      <c r="AM136" s="205" t="s">
        <v>132</v>
      </c>
      <c r="AN136" s="101" t="s">
        <v>144</v>
      </c>
      <c r="AO136" s="101" t="b">
        <f t="shared" ca="1" si="42"/>
        <v>1</v>
      </c>
    </row>
    <row r="137" spans="1:41">
      <c r="A137" s="195">
        <f t="shared" si="40"/>
        <v>41</v>
      </c>
      <c r="B137" s="190">
        <f t="shared" si="41"/>
        <v>12.000057532645883</v>
      </c>
      <c r="C137" s="206" t="s">
        <v>252</v>
      </c>
      <c r="D137" s="206" t="s">
        <v>143</v>
      </c>
      <c r="E137" s="206" t="s">
        <v>297</v>
      </c>
      <c r="F137" s="207">
        <f>IFERROR(VLOOKUP(E137,顾问个人目标!$E:$S,15,0),"-")</f>
        <v>20.924377631350499</v>
      </c>
      <c r="G137" s="182">
        <f>COUNTIFS(新签明细!J:J,"新签",新签明细!D:D,E137,新签明细!L:L,"&lt;&gt;*升舱*")</f>
        <v>12</v>
      </c>
      <c r="H137" s="209">
        <f t="shared" si="43"/>
        <v>0.57349375983449491</v>
      </c>
      <c r="I137" s="284">
        <f ca="1">COUNTIFS(新签明细!J:J,"新签",新签明细!D:D,E137,新签明细!X:X,"TRUE",新签明细!L:L,"&lt;&gt;*升舱*")</f>
        <v>12</v>
      </c>
      <c r="J137" s="284">
        <f ca="1">COUNTIFS(新签明细!J:J,"新签",新签明细!D:D,E137,新签明细!X:X,"False",新签明细!L:L,"&lt;&gt;*升舱*")</f>
        <v>0</v>
      </c>
      <c r="K137" s="209"/>
      <c r="L137" s="209"/>
      <c r="M137" s="210"/>
      <c r="N137" s="210"/>
      <c r="O137" s="210"/>
      <c r="P137" s="210"/>
      <c r="Q137" s="211">
        <f>IFERROR(VLOOKUP(E137,顾问个人目标!E:K,5,0),"-")</f>
        <v>14416.896188000501</v>
      </c>
      <c r="R137" s="212">
        <f>SUMIFS(新签明细!G:G,新签明细!J:J,"新签",新签明细!D:D,E137)</f>
        <v>6670.6832290000002</v>
      </c>
      <c r="S137" s="210">
        <f t="shared" si="44"/>
        <v>0.46269898471989807</v>
      </c>
      <c r="T137" s="210">
        <f t="shared" ca="1" si="45"/>
        <v>0</v>
      </c>
      <c r="U137" s="182">
        <f ca="1">COUNTIFS(新签明细!J:J,"新签",新签明细!D:D,E137,新签明细!V:V,TODAY())</f>
        <v>0</v>
      </c>
      <c r="V137" s="208">
        <f ca="1">COUNTIFS(新签明细!J:J,"新签",新签明细!D:D,E137,新签明细!V:V,TODAY()-1)</f>
        <v>0</v>
      </c>
      <c r="W137" s="212">
        <f>IFERROR(VLOOKUP(E137,顾问个人目标!E:V,18,0),"-")</f>
        <v>433300.93899394199</v>
      </c>
      <c r="X137" s="208">
        <f>SUMIFS(续费明细实时!J:J,续费明细实时!K:K,E137)</f>
        <v>516026</v>
      </c>
      <c r="Y137" s="210">
        <f t="shared" si="46"/>
        <v>1.1909182592544869</v>
      </c>
      <c r="Z137" s="208"/>
      <c r="AA137" s="208"/>
      <c r="AB137" s="208"/>
      <c r="AC137" s="208"/>
      <c r="AD137" s="208"/>
      <c r="AE137" s="208"/>
      <c r="AF137" s="208"/>
      <c r="AG137" s="208"/>
      <c r="AH137" s="208"/>
      <c r="AI137" s="208"/>
      <c r="AJ137" s="208"/>
      <c r="AK137" s="208"/>
      <c r="AL137" s="208" t="s">
        <v>138</v>
      </c>
      <c r="AM137" s="213" t="s">
        <v>132</v>
      </c>
      <c r="AN137" s="188" t="s">
        <v>144</v>
      </c>
      <c r="AO137" s="101" t="b">
        <f t="shared" ca="1" si="42"/>
        <v>1</v>
      </c>
    </row>
    <row r="138" spans="1:41">
      <c r="A138" s="197">
        <f t="shared" si="40"/>
        <v>61</v>
      </c>
      <c r="B138" s="190">
        <f t="shared" si="41"/>
        <v>8.0000476910875911</v>
      </c>
      <c r="C138" s="198" t="s">
        <v>252</v>
      </c>
      <c r="D138" s="198" t="s">
        <v>143</v>
      </c>
      <c r="E138" s="198" t="s">
        <v>298</v>
      </c>
      <c r="F138" s="199">
        <f>IFERROR(VLOOKUP(E138,顾问个人目标!$E:$S,15,0),"-")</f>
        <v>16.841311206319801</v>
      </c>
      <c r="G138" s="182">
        <f>COUNTIFS(新签明细!J:J,"新签",新签明细!D:D,E138,新签明细!L:L,"&lt;&gt;*升舱*")</f>
        <v>8</v>
      </c>
      <c r="H138" s="201">
        <f t="shared" si="43"/>
        <v>0.47502239594016604</v>
      </c>
      <c r="I138" s="284">
        <f ca="1">COUNTIFS(新签明细!J:J,"新签",新签明细!D:D,E138,新签明细!X:X,"TRUE",新签明细!L:L,"&lt;&gt;*升舱*")</f>
        <v>5</v>
      </c>
      <c r="J138" s="284">
        <f ca="1">COUNTIFS(新签明细!J:J,"新签",新签明细!D:D,E138,新签明细!X:X,"False",新签明细!L:L,"&lt;&gt;*升舱*")</f>
        <v>3</v>
      </c>
      <c r="K138" s="201"/>
      <c r="L138" s="201"/>
      <c r="M138" s="202"/>
      <c r="N138" s="202"/>
      <c r="O138" s="202"/>
      <c r="P138" s="202"/>
      <c r="Q138" s="203">
        <f>IFERROR(VLOOKUP(E138,顾问个人目标!E:K,5,0),"-")</f>
        <v>11603.663421154301</v>
      </c>
      <c r="R138" s="204">
        <f>SUMIFS(新签明细!G:G,新签明细!J:J,"新签",新签明细!D:D,E138)</f>
        <v>5900.2302719999998</v>
      </c>
      <c r="S138" s="202">
        <f t="shared" si="44"/>
        <v>0.5084799565319571</v>
      </c>
      <c r="T138" s="202">
        <f t="shared" ca="1" si="45"/>
        <v>0</v>
      </c>
      <c r="U138" s="182">
        <f ca="1">COUNTIFS(新签明细!J:J,"新签",新签明细!D:D,E138,新签明细!V:V,TODAY())</f>
        <v>0</v>
      </c>
      <c r="V138" s="200">
        <f ca="1">COUNTIFS(新签明细!J:J,"新签",新签明细!D:D,E138,新签明细!V:V,TODAY()-1)</f>
        <v>1</v>
      </c>
      <c r="W138" s="204">
        <f>IFERROR(VLOOKUP(E138,顾问个人目标!E:V,18,0),"-")</f>
        <v>351889.12175742502</v>
      </c>
      <c r="X138" s="200">
        <f>SUMIFS(续费明细实时!J:J,续费明细实时!K:K,E138)</f>
        <v>395096</v>
      </c>
      <c r="Y138" s="202">
        <f t="shared" si="46"/>
        <v>1.1227854900054559</v>
      </c>
      <c r="Z138" s="200"/>
      <c r="AA138" s="200"/>
      <c r="AB138" s="200"/>
      <c r="AC138" s="200"/>
      <c r="AD138" s="200"/>
      <c r="AE138" s="200"/>
      <c r="AF138" s="200"/>
      <c r="AG138" s="200"/>
      <c r="AH138" s="200"/>
      <c r="AI138" s="200"/>
      <c r="AJ138" s="200"/>
      <c r="AK138" s="200"/>
      <c r="AL138" s="200" t="s">
        <v>138</v>
      </c>
      <c r="AM138" s="205" t="s">
        <v>132</v>
      </c>
      <c r="AN138" s="101" t="s">
        <v>144</v>
      </c>
      <c r="AO138" s="101" t="b">
        <f t="shared" ca="1" si="42"/>
        <v>1</v>
      </c>
    </row>
    <row r="139" spans="1:41">
      <c r="A139" s="195">
        <f t="shared" si="40"/>
        <v>59</v>
      </c>
      <c r="B139" s="190">
        <f t="shared" si="41"/>
        <v>8.0000520008578793</v>
      </c>
      <c r="C139" s="206" t="s">
        <v>252</v>
      </c>
      <c r="D139" s="206" t="s">
        <v>143</v>
      </c>
      <c r="E139" s="206" t="s">
        <v>299</v>
      </c>
      <c r="F139" s="207">
        <f>IFERROR(VLOOKUP(E139,顾问个人目标!$E:$S,15,0),"-")</f>
        <v>15.439579810112599</v>
      </c>
      <c r="G139" s="182">
        <f>COUNTIFS(新签明细!J:J,"新签",新签明细!D:D,E139,新签明细!L:L,"&lt;&gt;*升舱*")</f>
        <v>8</v>
      </c>
      <c r="H139" s="209">
        <f t="shared" si="43"/>
        <v>0.51814881611999364</v>
      </c>
      <c r="I139" s="284">
        <f ca="1">COUNTIFS(新签明细!J:J,"新签",新签明细!D:D,E139,新签明细!X:X,"TRUE",新签明细!L:L,"&lt;&gt;*升舱*")</f>
        <v>3</v>
      </c>
      <c r="J139" s="284">
        <f ca="1">COUNTIFS(新签明细!J:J,"新签",新签明细!D:D,E139,新签明细!X:X,"False",新签明细!L:L,"&lt;&gt;*升舱*")</f>
        <v>5</v>
      </c>
      <c r="K139" s="209"/>
      <c r="L139" s="209"/>
      <c r="M139" s="210"/>
      <c r="N139" s="210"/>
      <c r="O139" s="210"/>
      <c r="P139" s="210"/>
      <c r="Q139" s="211">
        <f>IFERROR(VLOOKUP(E139,顾问个人目标!E:K,5,0),"-")</f>
        <v>10637.870489167601</v>
      </c>
      <c r="R139" s="212">
        <f>SUMIFS(新签明细!G:G,新签明细!J:J,"新签",新签明细!D:D,E139)</f>
        <v>4997.2743160000009</v>
      </c>
      <c r="S139" s="210">
        <f t="shared" si="44"/>
        <v>0.46976265795759192</v>
      </c>
      <c r="T139" s="210">
        <f t="shared" ca="1" si="45"/>
        <v>0</v>
      </c>
      <c r="U139" s="182">
        <f ca="1">COUNTIFS(新签明细!J:J,"新签",新签明细!D:D,E139,新签明细!V:V,TODAY())</f>
        <v>0</v>
      </c>
      <c r="V139" s="208">
        <f ca="1">COUNTIFS(新签明细!J:J,"新签",新签明细!D:D,E139,新签明细!V:V,TODAY()-1)</f>
        <v>0</v>
      </c>
      <c r="W139" s="212">
        <f>IFERROR(VLOOKUP(E139,顾问个人目标!E:V,18,0),"-")</f>
        <v>224519.47397963901</v>
      </c>
      <c r="X139" s="208">
        <f>SUMIFS(续费明细实时!J:J,续费明细实时!K:K,E139)</f>
        <v>334797</v>
      </c>
      <c r="Y139" s="210">
        <f t="shared" si="46"/>
        <v>1.4911713183078352</v>
      </c>
      <c r="Z139" s="208"/>
      <c r="AA139" s="208"/>
      <c r="AB139" s="208"/>
      <c r="AC139" s="208"/>
      <c r="AD139" s="208"/>
      <c r="AE139" s="208"/>
      <c r="AF139" s="208"/>
      <c r="AG139" s="208"/>
      <c r="AH139" s="208"/>
      <c r="AI139" s="208"/>
      <c r="AJ139" s="208"/>
      <c r="AK139" s="208"/>
      <c r="AL139" s="208" t="s">
        <v>138</v>
      </c>
      <c r="AM139" s="213" t="s">
        <v>132</v>
      </c>
      <c r="AN139" s="188" t="s">
        <v>144</v>
      </c>
      <c r="AO139" s="101" t="b">
        <f t="shared" ca="1" si="42"/>
        <v>1</v>
      </c>
    </row>
    <row r="140" spans="1:41">
      <c r="A140" s="197">
        <f t="shared" si="40"/>
        <v>8</v>
      </c>
      <c r="B140" s="190">
        <f t="shared" si="41"/>
        <v>21.000246051005803</v>
      </c>
      <c r="C140" s="198" t="s">
        <v>252</v>
      </c>
      <c r="D140" s="198" t="s">
        <v>143</v>
      </c>
      <c r="E140" s="198" t="s">
        <v>300</v>
      </c>
      <c r="F140" s="199">
        <f>IFERROR(VLOOKUP(E140,顾问个人目标!$E:$S,15,0),"-")</f>
        <v>8.5491779837974597</v>
      </c>
      <c r="G140" s="182">
        <f>COUNTIFS(新签明细!J:J,"新签",新签明细!D:D,E140,新签明细!L:L,"&lt;&gt;*升舱*")</f>
        <v>21</v>
      </c>
      <c r="H140" s="201">
        <f t="shared" si="43"/>
        <v>2.4563765124319015</v>
      </c>
      <c r="I140" s="284">
        <f ca="1">COUNTIFS(新签明细!J:J,"新签",新签明细!D:D,E140,新签明细!X:X,"TRUE",新签明细!L:L,"&lt;&gt;*升舱*")</f>
        <v>15</v>
      </c>
      <c r="J140" s="284">
        <f ca="1">COUNTIFS(新签明细!J:J,"新签",新签明细!D:D,E140,新签明细!X:X,"False",新签明细!L:L,"&lt;&gt;*升舱*")</f>
        <v>6</v>
      </c>
      <c r="K140" s="201"/>
      <c r="L140" s="201"/>
      <c r="M140" s="202"/>
      <c r="N140" s="202"/>
      <c r="O140" s="202"/>
      <c r="P140" s="202"/>
      <c r="Q140" s="203">
        <f>IFERROR(VLOOKUP(E140,顾问个人目标!E:K,5,0),"-")</f>
        <v>5890.3836308364498</v>
      </c>
      <c r="R140" s="204">
        <f>SUMIFS(新签明细!G:G,新签明细!J:J,"新签",新签明细!D:D,E140)</f>
        <v>16101.632160000001</v>
      </c>
      <c r="S140" s="202">
        <f t="shared" si="44"/>
        <v>2.7335455836368889</v>
      </c>
      <c r="T140" s="202">
        <f t="shared" ca="1" si="45"/>
        <v>0</v>
      </c>
      <c r="U140" s="182">
        <f ca="1">COUNTIFS(新签明细!J:J,"新签",新签明细!D:D,E140,新签明细!V:V,TODAY())</f>
        <v>0</v>
      </c>
      <c r="V140" s="200">
        <f ca="1">COUNTIFS(新签明细!J:J,"新签",新签明细!D:D,E140,新签明细!V:V,TODAY()-1)</f>
        <v>1</v>
      </c>
      <c r="W140" s="204">
        <f>IFERROR(VLOOKUP(E140,顾问个人目标!E:V,18,0),"-")</f>
        <v>238246.57403412601</v>
      </c>
      <c r="X140" s="200">
        <f>SUMIFS(续费明细实时!J:J,续费明细实时!K:K,E140)</f>
        <v>246432</v>
      </c>
      <c r="Y140" s="202">
        <f t="shared" si="46"/>
        <v>1.03435695140238</v>
      </c>
      <c r="Z140" s="200"/>
      <c r="AA140" s="200"/>
      <c r="AB140" s="200"/>
      <c r="AC140" s="200"/>
      <c r="AD140" s="200"/>
      <c r="AE140" s="200"/>
      <c r="AF140" s="200"/>
      <c r="AG140" s="200"/>
      <c r="AH140" s="200"/>
      <c r="AI140" s="200"/>
      <c r="AJ140" s="200"/>
      <c r="AK140" s="200"/>
      <c r="AL140" s="200" t="s">
        <v>138</v>
      </c>
      <c r="AM140" s="205" t="s">
        <v>132</v>
      </c>
      <c r="AN140" s="101" t="s">
        <v>144</v>
      </c>
      <c r="AO140" s="101" t="b">
        <f t="shared" ca="1" si="42"/>
        <v>1</v>
      </c>
    </row>
    <row r="141" spans="1:41">
      <c r="A141" s="195">
        <f t="shared" si="40"/>
        <v>7</v>
      </c>
      <c r="B141" s="190">
        <f t="shared" si="41"/>
        <v>21.000288409936456</v>
      </c>
      <c r="C141" s="206" t="s">
        <v>252</v>
      </c>
      <c r="D141" s="206" t="s">
        <v>143</v>
      </c>
      <c r="E141" s="206" t="s">
        <v>301</v>
      </c>
      <c r="F141" s="207">
        <f>IFERROR(VLOOKUP(E141,顾问个人目标!$E:$S,15,0),"-")</f>
        <v>7.2920610431416302</v>
      </c>
      <c r="G141" s="182">
        <f>COUNTIFS(新签明细!J:J,"新签",新签明细!D:D,E141,新签明细!L:L,"&lt;&gt;*升舱*")</f>
        <v>21</v>
      </c>
      <c r="H141" s="209">
        <f t="shared" si="43"/>
        <v>2.8798442409846579</v>
      </c>
      <c r="I141" s="284">
        <f ca="1">COUNTIFS(新签明细!J:J,"新签",新签明细!D:D,E141,新签明细!X:X,"TRUE",新签明细!L:L,"&lt;&gt;*升舱*")</f>
        <v>19</v>
      </c>
      <c r="J141" s="284">
        <f ca="1">COUNTIFS(新签明细!J:J,"新签",新签明细!D:D,E141,新签明细!X:X,"False",新签明细!L:L,"&lt;&gt;*升舱*")</f>
        <v>2</v>
      </c>
      <c r="K141" s="209"/>
      <c r="L141" s="209"/>
      <c r="M141" s="210"/>
      <c r="N141" s="210"/>
      <c r="O141" s="210"/>
      <c r="P141" s="210"/>
      <c r="Q141" s="211">
        <f>IFERROR(VLOOKUP(E141,顾问个人目标!E:K,5,0),"-")</f>
        <v>5024.23005872459</v>
      </c>
      <c r="R141" s="212">
        <f>SUMIFS(新签明细!G:G,新签明细!J:J,"新签",新签明细!D:D,E141)</f>
        <v>14294.555304000001</v>
      </c>
      <c r="S141" s="210">
        <f t="shared" si="44"/>
        <v>2.8451235586191888</v>
      </c>
      <c r="T141" s="210">
        <f t="shared" ca="1" si="45"/>
        <v>0</v>
      </c>
      <c r="U141" s="182">
        <f ca="1">COUNTIFS(新签明细!J:J,"新签",新签明细!D:D,E141,新签明细!V:V,TODAY())</f>
        <v>0</v>
      </c>
      <c r="V141" s="208">
        <f ca="1">COUNTIFS(新签明细!J:J,"新签",新签明细!D:D,E141,新签明细!V:V,TODAY()-1)</f>
        <v>0</v>
      </c>
      <c r="W141" s="212">
        <f>IFERROR(VLOOKUP(E141,顾问个人目标!E:V,18,0),"-")</f>
        <v>313273.24912141898</v>
      </c>
      <c r="X141" s="208">
        <f>SUMIFS(续费明细实时!J:J,续费明细实时!K:K,E141)</f>
        <v>250177</v>
      </c>
      <c r="Y141" s="210">
        <f t="shared" si="46"/>
        <v>0.79859037023309953</v>
      </c>
      <c r="Z141" s="208"/>
      <c r="AA141" s="208"/>
      <c r="AB141" s="208"/>
      <c r="AC141" s="208"/>
      <c r="AD141" s="208"/>
      <c r="AE141" s="208"/>
      <c r="AF141" s="208"/>
      <c r="AG141" s="208"/>
      <c r="AH141" s="208"/>
      <c r="AI141" s="208"/>
      <c r="AJ141" s="208"/>
      <c r="AK141" s="208"/>
      <c r="AL141" s="208" t="s">
        <v>138</v>
      </c>
      <c r="AM141" s="213" t="s">
        <v>132</v>
      </c>
      <c r="AN141" s="188" t="s">
        <v>144</v>
      </c>
      <c r="AO141" s="101" t="b">
        <f t="shared" ca="1" si="42"/>
        <v>1</v>
      </c>
    </row>
    <row r="142" spans="1:41">
      <c r="A142" s="197">
        <f t="shared" si="40"/>
        <v>89</v>
      </c>
      <c r="B142" s="190">
        <f t="shared" si="41"/>
        <v>3.0000498771589696</v>
      </c>
      <c r="C142" s="198" t="s">
        <v>252</v>
      </c>
      <c r="D142" s="198" t="s">
        <v>143</v>
      </c>
      <c r="E142" s="198" t="s">
        <v>302</v>
      </c>
      <c r="F142" s="199">
        <f>IFERROR(VLOOKUP(E142,顾问个人目标!$E:$S,15,0),"-")</f>
        <v>6.0396581431187597</v>
      </c>
      <c r="G142" s="182">
        <f>COUNTIFS(新签明细!J:J,"新签",新签明细!D:D,E142,新签明细!L:L,"&lt;&gt;*升舱*")</f>
        <v>3</v>
      </c>
      <c r="H142" s="201">
        <f t="shared" si="43"/>
        <v>0.49671685531043308</v>
      </c>
      <c r="I142" s="284">
        <f ca="1">COUNTIFS(新签明细!J:J,"新签",新签明细!D:D,E142,新签明细!X:X,"TRUE",新签明细!L:L,"&lt;&gt;*升舱*")</f>
        <v>0</v>
      </c>
      <c r="J142" s="284">
        <f ca="1">COUNTIFS(新签明细!J:J,"新签",新签明细!D:D,E142,新签明细!X:X,"False",新签明细!L:L,"&lt;&gt;*升舱*")</f>
        <v>3</v>
      </c>
      <c r="K142" s="201"/>
      <c r="L142" s="201"/>
      <c r="M142" s="202"/>
      <c r="N142" s="202"/>
      <c r="O142" s="202"/>
      <c r="P142" s="202"/>
      <c r="Q142" s="203">
        <f>IFERROR(VLOOKUP(E142,顾问个人目标!E:K,5,0),"-")</f>
        <v>4161.3244606088201</v>
      </c>
      <c r="R142" s="204">
        <f>SUMIFS(新签明细!G:G,新签明细!J:J,"新签",新签明细!D:D,E142)</f>
        <v>2641.3357190000002</v>
      </c>
      <c r="S142" s="202">
        <f t="shared" si="44"/>
        <v>0.63473438420938733</v>
      </c>
      <c r="T142" s="202">
        <f t="shared" ca="1" si="45"/>
        <v>0</v>
      </c>
      <c r="U142" s="182">
        <f ca="1">COUNTIFS(新签明细!J:J,"新签",新签明细!D:D,E142,新签明细!V:V,TODAY())</f>
        <v>0</v>
      </c>
      <c r="V142" s="200">
        <f ca="1">COUNTIFS(新签明细!J:J,"新签",新签明细!D:D,E142,新签明细!V:V,TODAY()-1)</f>
        <v>0</v>
      </c>
      <c r="W142" s="204">
        <f>IFERROR(VLOOKUP(E142,顾问个人目标!E:V,18,0),"-")</f>
        <v>239370.63989186499</v>
      </c>
      <c r="X142" s="200">
        <f>SUMIFS(续费明细实时!J:J,续费明细实时!K:K,E142)</f>
        <v>263949</v>
      </c>
      <c r="Y142" s="202">
        <f t="shared" si="46"/>
        <v>1.1026790926374188</v>
      </c>
      <c r="Z142" s="200"/>
      <c r="AA142" s="200"/>
      <c r="AB142" s="200"/>
      <c r="AC142" s="200"/>
      <c r="AD142" s="200"/>
      <c r="AE142" s="200"/>
      <c r="AF142" s="200"/>
      <c r="AG142" s="200"/>
      <c r="AH142" s="200"/>
      <c r="AI142" s="200"/>
      <c r="AJ142" s="200"/>
      <c r="AK142" s="200"/>
      <c r="AL142" s="200" t="s">
        <v>138</v>
      </c>
      <c r="AM142" s="205" t="s">
        <v>132</v>
      </c>
      <c r="AN142" s="101" t="s">
        <v>144</v>
      </c>
      <c r="AO142" s="101" t="b">
        <f t="shared" ca="1" si="42"/>
        <v>1</v>
      </c>
    </row>
    <row r="143" spans="1:41">
      <c r="A143" s="195">
        <f t="shared" si="40"/>
        <v>111</v>
      </c>
      <c r="B143" s="190">
        <f t="shared" si="41"/>
        <v>1.0000169562750529</v>
      </c>
      <c r="C143" s="206" t="s">
        <v>252</v>
      </c>
      <c r="D143" s="206" t="s">
        <v>143</v>
      </c>
      <c r="E143" s="206" t="s">
        <v>303</v>
      </c>
      <c r="F143" s="207">
        <f>IFERROR(VLOOKUP(E143,顾问个人目标!$E:$S,15,0),"-")</f>
        <v>5.9500982581979303</v>
      </c>
      <c r="G143" s="182">
        <f>COUNTIFS(新签明细!J:J,"新签",新签明细!D:D,E143,新签明细!L:L,"&lt;&gt;*升舱*")</f>
        <v>1</v>
      </c>
      <c r="H143" s="209">
        <f t="shared" si="43"/>
        <v>0.16806445147728769</v>
      </c>
      <c r="I143" s="284">
        <f ca="1">COUNTIFS(新签明细!J:J,"新签",新签明细!D:D,E143,新签明细!X:X,"TRUE",新签明细!L:L,"&lt;&gt;*升舱*")</f>
        <v>1</v>
      </c>
      <c r="J143" s="284">
        <f ca="1">COUNTIFS(新签明细!J:J,"新签",新签明细!D:D,E143,新签明细!X:X,"False",新签明细!L:L,"&lt;&gt;*升舱*")</f>
        <v>0</v>
      </c>
      <c r="K143" s="209"/>
      <c r="L143" s="209"/>
      <c r="M143" s="210"/>
      <c r="N143" s="210"/>
      <c r="O143" s="210"/>
      <c r="P143" s="210"/>
      <c r="Q143" s="211">
        <f>IFERROR(VLOOKUP(E143,顾问个人目标!E:K,5,0),"-")</f>
        <v>4099.6176998983801</v>
      </c>
      <c r="R143" s="212">
        <f>SUMIFS(新签明细!G:G,新签明细!J:J,"新签",新签明细!D:D,E143)</f>
        <v>280</v>
      </c>
      <c r="S143" s="210">
        <f t="shared" si="44"/>
        <v>6.8299051398607369E-2</v>
      </c>
      <c r="T143" s="210">
        <f t="shared" ca="1" si="45"/>
        <v>0</v>
      </c>
      <c r="U143" s="182">
        <f ca="1">COUNTIFS(新签明细!J:J,"新签",新签明细!D:D,E143,新签明细!V:V,TODAY())</f>
        <v>0</v>
      </c>
      <c r="V143" s="208">
        <f ca="1">COUNTIFS(新签明细!J:J,"新签",新签明细!D:D,E143,新签明细!V:V,TODAY()-1)</f>
        <v>0</v>
      </c>
      <c r="W143" s="212">
        <f>IFERROR(VLOOKUP(E143,顾问个人目标!E:V,18,0),"-")</f>
        <v>205323.56103681299</v>
      </c>
      <c r="X143" s="208">
        <f>SUMIFS(续费明细实时!J:J,续费明细实时!K:K,E143)</f>
        <v>218965</v>
      </c>
      <c r="Y143" s="210">
        <f t="shared" si="46"/>
        <v>1.0664387413422136</v>
      </c>
      <c r="Z143" s="208"/>
      <c r="AA143" s="208"/>
      <c r="AB143" s="208"/>
      <c r="AC143" s="208"/>
      <c r="AD143" s="208"/>
      <c r="AE143" s="208"/>
      <c r="AF143" s="208"/>
      <c r="AG143" s="208"/>
      <c r="AH143" s="208"/>
      <c r="AI143" s="208"/>
      <c r="AJ143" s="208"/>
      <c r="AK143" s="208"/>
      <c r="AL143" s="208" t="s">
        <v>138</v>
      </c>
      <c r="AM143" s="213" t="s">
        <v>132</v>
      </c>
      <c r="AN143" s="188" t="s">
        <v>154</v>
      </c>
      <c r="AO143" s="101" t="b">
        <f t="shared" ca="1" si="42"/>
        <v>1</v>
      </c>
    </row>
    <row r="144" spans="1:41">
      <c r="A144" s="197">
        <f t="shared" si="40"/>
        <v>117</v>
      </c>
      <c r="B144" s="190">
        <f t="shared" si="41"/>
        <v>1.4400000000000002E-7</v>
      </c>
      <c r="C144" s="198" t="s">
        <v>252</v>
      </c>
      <c r="D144" s="198" t="s">
        <v>143</v>
      </c>
      <c r="E144" s="198" t="s">
        <v>304</v>
      </c>
      <c r="F144" s="199">
        <f>IFERROR(VLOOKUP(E144,顾问个人目标!$E:$S,15,0),"-")</f>
        <v>2.69695047396239</v>
      </c>
      <c r="G144" s="182">
        <f>COUNTIFS(新签明细!J:J,"新签",新签明细!D:D,E144,新签明细!L:L,"&lt;&gt;*升舱*")</f>
        <v>0</v>
      </c>
      <c r="H144" s="201">
        <f t="shared" si="43"/>
        <v>0</v>
      </c>
      <c r="I144" s="284">
        <f>COUNTIFS(新签明细!J:J,"新签",新签明细!D:D,E144,新签明细!X:X,"TRUE",新签明细!L:L,"&lt;&gt;*升舱*")</f>
        <v>0</v>
      </c>
      <c r="J144" s="284">
        <f>COUNTIFS(新签明细!J:J,"新签",新签明细!D:D,E144,新签明细!X:X,"False",新签明细!L:L,"&lt;&gt;*升舱*")</f>
        <v>0</v>
      </c>
      <c r="K144" s="201"/>
      <c r="L144" s="201"/>
      <c r="M144" s="202"/>
      <c r="N144" s="202"/>
      <c r="O144" s="202"/>
      <c r="P144" s="202"/>
      <c r="Q144" s="203">
        <f>IFERROR(VLOOKUP(E144,顾问个人目标!E:K,5,0),"-")</f>
        <v>1858.19887656008</v>
      </c>
      <c r="R144" s="204">
        <f>SUMIFS(新签明细!G:G,新签明细!J:J,"新签",新签明细!D:D,E144)</f>
        <v>0</v>
      </c>
      <c r="S144" s="202">
        <f t="shared" si="44"/>
        <v>0</v>
      </c>
      <c r="T144" s="202">
        <f t="shared" ca="1" si="45"/>
        <v>0</v>
      </c>
      <c r="U144" s="182">
        <f ca="1">COUNTIFS(新签明细!J:J,"新签",新签明细!D:D,E144,新签明细!V:V,TODAY())</f>
        <v>0</v>
      </c>
      <c r="V144" s="200">
        <f ca="1">COUNTIFS(新签明细!J:J,"新签",新签明细!D:D,E144,新签明细!V:V,TODAY()-1)</f>
        <v>0</v>
      </c>
      <c r="W144" s="204">
        <f>IFERROR(VLOOKUP(E144,顾问个人目标!E:V,18,0),"-")</f>
        <v>6243.2247186610803</v>
      </c>
      <c r="X144" s="200">
        <f>SUMIFS(续费明细实时!J:J,续费明细实时!K:K,E144)</f>
        <v>0</v>
      </c>
      <c r="Y144" s="202">
        <f t="shared" si="46"/>
        <v>0</v>
      </c>
      <c r="Z144" s="200"/>
      <c r="AA144" s="200"/>
      <c r="AB144" s="200"/>
      <c r="AC144" s="200"/>
      <c r="AD144" s="200"/>
      <c r="AE144" s="200"/>
      <c r="AF144" s="200"/>
      <c r="AG144" s="200"/>
      <c r="AH144" s="200"/>
      <c r="AI144" s="200"/>
      <c r="AJ144" s="200"/>
      <c r="AK144" s="200"/>
      <c r="AL144" s="200" t="s">
        <v>138</v>
      </c>
      <c r="AM144" s="205" t="s">
        <v>132</v>
      </c>
      <c r="AN144" s="101" t="s">
        <v>144</v>
      </c>
      <c r="AO144" s="101" t="b">
        <f t="shared" si="42"/>
        <v>1</v>
      </c>
    </row>
    <row r="145" spans="1:41">
      <c r="A145" s="195">
        <f t="shared" si="40"/>
        <v>116</v>
      </c>
      <c r="B145" s="190">
        <f t="shared" si="41"/>
        <v>1.4500000000000001E-7</v>
      </c>
      <c r="C145" s="206" t="s">
        <v>252</v>
      </c>
      <c r="D145" s="206" t="s">
        <v>143</v>
      </c>
      <c r="E145" s="206" t="s">
        <v>305</v>
      </c>
      <c r="F145" s="207">
        <f>IFERROR(VLOOKUP(E145,顾问个人目标!$E:$S,15,0),"-")</f>
        <v>2.6743730601215798</v>
      </c>
      <c r="G145" s="182">
        <f>COUNTIFS(新签明细!J:J,"新签",新签明细!D:D,E145,新签明细!L:L,"&lt;&gt;*升舱*")</f>
        <v>0</v>
      </c>
      <c r="H145" s="209">
        <f t="shared" si="43"/>
        <v>0</v>
      </c>
      <c r="I145" s="284">
        <f>COUNTIFS(新签明细!J:J,"新签",新签明细!D:D,E145,新签明细!X:X,"TRUE",新签明细!L:L,"&lt;&gt;*升舱*")</f>
        <v>0</v>
      </c>
      <c r="J145" s="284">
        <f>COUNTIFS(新签明细!J:J,"新签",新签明细!D:D,E145,新签明细!X:X,"False",新签明细!L:L,"&lt;&gt;*升舱*")</f>
        <v>0</v>
      </c>
      <c r="K145" s="209"/>
      <c r="L145" s="209"/>
      <c r="M145" s="210"/>
      <c r="N145" s="210"/>
      <c r="O145" s="210"/>
      <c r="P145" s="210"/>
      <c r="Q145" s="211">
        <f>IFERROR(VLOOKUP(E145,顾问个人目标!E:K,5,0),"-")</f>
        <v>1842.6430384237699</v>
      </c>
      <c r="R145" s="212">
        <f>SUMIFS(新签明细!G:G,新签明细!J:J,"新签",新签明细!D:D,E145)</f>
        <v>0</v>
      </c>
      <c r="S145" s="210">
        <f t="shared" si="44"/>
        <v>0</v>
      </c>
      <c r="T145" s="210">
        <f t="shared" ca="1" si="45"/>
        <v>0</v>
      </c>
      <c r="U145" s="182">
        <f ca="1">COUNTIFS(新签明细!J:J,"新签",新签明细!D:D,E145,新签明细!V:V,TODAY())</f>
        <v>0</v>
      </c>
      <c r="V145" s="208">
        <f ca="1">COUNTIFS(新签明细!J:J,"新签",新签明细!D:D,E145,新签明细!V:V,TODAY()-1)</f>
        <v>0</v>
      </c>
      <c r="W145" s="212">
        <f>IFERROR(VLOOKUP(E145,顾问个人目标!E:V,18,0),"-")</f>
        <v>0</v>
      </c>
      <c r="X145" s="208">
        <f>SUMIFS(续费明细实时!J:J,续费明细实时!K:K,E145)</f>
        <v>0</v>
      </c>
      <c r="Y145" s="210">
        <f t="shared" si="46"/>
        <v>0</v>
      </c>
      <c r="Z145" s="208"/>
      <c r="AA145" s="208"/>
      <c r="AB145" s="208"/>
      <c r="AC145" s="208"/>
      <c r="AD145" s="208"/>
      <c r="AE145" s="208"/>
      <c r="AF145" s="208"/>
      <c r="AG145" s="208"/>
      <c r="AH145" s="208"/>
      <c r="AI145" s="208"/>
      <c r="AJ145" s="208"/>
      <c r="AK145" s="208"/>
      <c r="AL145" s="208" t="s">
        <v>138</v>
      </c>
      <c r="AM145" s="213" t="s">
        <v>132</v>
      </c>
      <c r="AN145" s="188" t="s">
        <v>155</v>
      </c>
      <c r="AO145" s="101" t="b">
        <f t="shared" si="42"/>
        <v>1</v>
      </c>
    </row>
    <row r="146" spans="1:41">
      <c r="A146" s="197">
        <f t="shared" si="40"/>
        <v>50</v>
      </c>
      <c r="B146" s="190">
        <f t="shared" si="41"/>
        <v>9.0004581593352544</v>
      </c>
      <c r="C146" s="198" t="s">
        <v>252</v>
      </c>
      <c r="D146" s="198" t="s">
        <v>143</v>
      </c>
      <c r="E146" s="198" t="s">
        <v>306</v>
      </c>
      <c r="F146" s="199">
        <f>IFERROR(VLOOKUP(E146,顾问个人目标!$E:$S,15,0),"-")</f>
        <v>1.96662093003407</v>
      </c>
      <c r="G146" s="182">
        <f>COUNTIFS(新签明细!J:J,"新签",新签明细!D:D,E146,新签明细!L:L,"&lt;&gt;*升舱*")</f>
        <v>9</v>
      </c>
      <c r="H146" s="201">
        <f t="shared" si="43"/>
        <v>4.5763776142889334</v>
      </c>
      <c r="I146" s="284">
        <f ca="1">COUNTIFS(新签明细!J:J,"新签",新签明细!D:D,E146,新签明细!X:X,"TRUE",新签明细!L:L,"&lt;&gt;*升舱*")</f>
        <v>7</v>
      </c>
      <c r="J146" s="284">
        <f ca="1">COUNTIFS(新签明细!J:J,"新签",新签明细!D:D,E146,新签明细!X:X,"False",新签明细!L:L,"&lt;&gt;*升舱*")</f>
        <v>2</v>
      </c>
      <c r="K146" s="201"/>
      <c r="L146" s="201"/>
      <c r="M146" s="202"/>
      <c r="N146" s="202"/>
      <c r="O146" s="202"/>
      <c r="P146" s="202"/>
      <c r="Q146" s="203">
        <f>IFERROR(VLOOKUP(E146,顾问个人目标!E:K,5,0),"-")</f>
        <v>1355.00182079347</v>
      </c>
      <c r="R146" s="204">
        <f>SUMIFS(新签明细!G:G,新签明细!J:J,"新签",新签明细!D:D,E146)</f>
        <v>5089.0321919999997</v>
      </c>
      <c r="S146" s="202">
        <f t="shared" si="44"/>
        <v>3.755738268321982</v>
      </c>
      <c r="T146" s="202">
        <f t="shared" ca="1" si="45"/>
        <v>0</v>
      </c>
      <c r="U146" s="182">
        <f ca="1">COUNTIFS(新签明细!J:J,"新签",新签明细!D:D,E146,新签明细!V:V,TODAY())</f>
        <v>0</v>
      </c>
      <c r="V146" s="200">
        <f ca="1">COUNTIFS(新签明细!J:J,"新签",新签明细!D:D,E146,新签明细!V:V,TODAY()-1)</f>
        <v>2</v>
      </c>
      <c r="W146" s="204">
        <f>IFERROR(VLOOKUP(E146,顾问个人目标!E:V,18,0),"-")</f>
        <v>74279.3642572096</v>
      </c>
      <c r="X146" s="200">
        <f>SUMIFS(续费明细实时!J:J,续费明细实时!K:K,E146)</f>
        <v>90096</v>
      </c>
      <c r="Y146" s="202">
        <f t="shared" si="46"/>
        <v>1.2129344522661989</v>
      </c>
      <c r="Z146" s="200"/>
      <c r="AA146" s="200"/>
      <c r="AB146" s="200"/>
      <c r="AC146" s="200"/>
      <c r="AD146" s="200"/>
      <c r="AE146" s="200"/>
      <c r="AF146" s="200"/>
      <c r="AG146" s="200"/>
      <c r="AH146" s="200"/>
      <c r="AI146" s="200"/>
      <c r="AJ146" s="200"/>
      <c r="AK146" s="200"/>
      <c r="AL146" s="200" t="s">
        <v>138</v>
      </c>
      <c r="AM146" s="205" t="s">
        <v>132</v>
      </c>
      <c r="AN146" s="101" t="s">
        <v>144</v>
      </c>
      <c r="AO146" s="101" t="b">
        <f t="shared" ca="1" si="42"/>
        <v>1</v>
      </c>
    </row>
    <row r="147" spans="1:41">
      <c r="A147" s="195">
        <f t="shared" si="40"/>
        <v>115</v>
      </c>
      <c r="B147" s="190">
        <f t="shared" si="41"/>
        <v>1.4700000000000001E-7</v>
      </c>
      <c r="C147" s="206" t="s">
        <v>252</v>
      </c>
      <c r="D147" s="206" t="s">
        <v>143</v>
      </c>
      <c r="E147" s="206" t="s">
        <v>307</v>
      </c>
      <c r="F147" s="207">
        <f>IFERROR(VLOOKUP(E147,顾问个人目标!$E:$S,15,0),"-")</f>
        <v>0.47016214098097098</v>
      </c>
      <c r="G147" s="182">
        <f>COUNTIFS(新签明细!J:J,"新签",新签明细!D:D,E147,新签明细!L:L,"&lt;&gt;*升舱*")</f>
        <v>0</v>
      </c>
      <c r="H147" s="209">
        <f t="shared" si="43"/>
        <v>0</v>
      </c>
      <c r="I147" s="284">
        <f>COUNTIFS(新签明细!J:J,"新签",新签明细!D:D,E147,新签明细!X:X,"TRUE",新签明细!L:L,"&lt;&gt;*升舱*")</f>
        <v>0</v>
      </c>
      <c r="J147" s="284">
        <f>COUNTIFS(新签明细!J:J,"新签",新签明细!D:D,E147,新签明细!X:X,"False",新签明细!L:L,"&lt;&gt;*升舱*")</f>
        <v>0</v>
      </c>
      <c r="K147" s="209"/>
      <c r="L147" s="209"/>
      <c r="M147" s="210"/>
      <c r="N147" s="210"/>
      <c r="O147" s="210"/>
      <c r="P147" s="210"/>
      <c r="Q147" s="211">
        <f>IFERROR(VLOOKUP(E147,顾问个人目标!E:K,5,0),"-")</f>
        <v>323.94171513588901</v>
      </c>
      <c r="R147" s="212">
        <f>SUMIFS(新签明细!G:G,新签明细!J:J,"新签",新签明细!D:D,E147)</f>
        <v>0</v>
      </c>
      <c r="S147" s="210">
        <f t="shared" si="44"/>
        <v>0</v>
      </c>
      <c r="T147" s="210">
        <f t="shared" ca="1" si="45"/>
        <v>0</v>
      </c>
      <c r="U147" s="182">
        <f ca="1">COUNTIFS(新签明细!J:J,"新签",新签明细!D:D,E147,新签明细!V:V,TODAY())</f>
        <v>0</v>
      </c>
      <c r="V147" s="208">
        <f ca="1">COUNTIFS(新签明细!J:J,"新签",新签明细!D:D,E147,新签明细!V:V,TODAY()-1)</f>
        <v>0</v>
      </c>
      <c r="W147" s="212">
        <f>IFERROR(VLOOKUP(E147,顾问个人目标!E:V,18,0),"-")</f>
        <v>10243.648442772699</v>
      </c>
      <c r="X147" s="208">
        <f>SUMIFS(续费明细实时!J:J,续费明细实时!K:K,E147)</f>
        <v>2048</v>
      </c>
      <c r="Y147" s="210">
        <f t="shared" si="46"/>
        <v>0.19992876673202753</v>
      </c>
      <c r="Z147" s="208"/>
      <c r="AA147" s="208"/>
      <c r="AB147" s="208"/>
      <c r="AC147" s="208"/>
      <c r="AD147" s="208"/>
      <c r="AE147" s="208"/>
      <c r="AF147" s="208"/>
      <c r="AG147" s="208"/>
      <c r="AH147" s="208"/>
      <c r="AI147" s="208"/>
      <c r="AJ147" s="208"/>
      <c r="AK147" s="208"/>
      <c r="AL147" s="208" t="s">
        <v>138</v>
      </c>
      <c r="AM147" s="213" t="s">
        <v>132</v>
      </c>
      <c r="AN147" s="188" t="s">
        <v>155</v>
      </c>
      <c r="AO147" s="101" t="b">
        <f t="shared" si="42"/>
        <v>1</v>
      </c>
    </row>
    <row r="148" spans="1:41">
      <c r="A148" s="197">
        <f t="shared" si="40"/>
        <v>114</v>
      </c>
      <c r="B148" s="190">
        <f t="shared" si="41"/>
        <v>1.48E-7</v>
      </c>
      <c r="C148" s="198" t="s">
        <v>252</v>
      </c>
      <c r="D148" s="198" t="s">
        <v>143</v>
      </c>
      <c r="E148" s="198" t="s">
        <v>308</v>
      </c>
      <c r="F148" s="199">
        <f>IFERROR(VLOOKUP(E148,顾问个人目标!$E:$S,15,0),"-")</f>
        <v>0.32683761177201198</v>
      </c>
      <c r="G148" s="182">
        <f>COUNTIFS(新签明细!J:J,"新签",新签明细!D:D,E148,新签明细!L:L,"&lt;&gt;*升舱*")</f>
        <v>0</v>
      </c>
      <c r="H148" s="201">
        <f t="shared" si="43"/>
        <v>0</v>
      </c>
      <c r="I148" s="284">
        <f>COUNTIFS(新签明细!J:J,"新签",新签明细!D:D,E148,新签明细!X:X,"TRUE",新签明细!L:L,"&lt;&gt;*升舱*")</f>
        <v>0</v>
      </c>
      <c r="J148" s="284">
        <f>COUNTIFS(新签明细!J:J,"新签",新签明细!D:D,E148,新签明细!X:X,"False",新签明细!L:L,"&lt;&gt;*升舱*")</f>
        <v>0</v>
      </c>
      <c r="K148" s="201"/>
      <c r="L148" s="201"/>
      <c r="M148" s="202"/>
      <c r="N148" s="202"/>
      <c r="O148" s="202"/>
      <c r="P148" s="202"/>
      <c r="Q148" s="203">
        <f>IFERROR(VLOOKUP(E148,顾问个人目标!E:K,5,0),"-")</f>
        <v>225.19111451091601</v>
      </c>
      <c r="R148" s="204">
        <f>SUMIFS(新签明细!G:G,新签明细!J:J,"新签",新签明细!D:D,E148)</f>
        <v>0</v>
      </c>
      <c r="S148" s="202">
        <f t="shared" si="44"/>
        <v>0</v>
      </c>
      <c r="T148" s="202">
        <f t="shared" ca="1" si="45"/>
        <v>0</v>
      </c>
      <c r="U148" s="182">
        <f ca="1">COUNTIFS(新签明细!J:J,"新签",新签明细!D:D,E148,新签明细!V:V,TODAY())</f>
        <v>0</v>
      </c>
      <c r="V148" s="200">
        <f ca="1">COUNTIFS(新签明细!J:J,"新签",新签明细!D:D,E148,新签明细!V:V,TODAY()-1)</f>
        <v>0</v>
      </c>
      <c r="W148" s="204">
        <f>IFERROR(VLOOKUP(E148,顾问个人目标!E:V,18,0),"-")</f>
        <v>0</v>
      </c>
      <c r="X148" s="200">
        <f>SUMIFS(续费明细实时!J:J,续费明细实时!K:K,E148)</f>
        <v>0</v>
      </c>
      <c r="Y148" s="202">
        <f t="shared" si="46"/>
        <v>0</v>
      </c>
      <c r="Z148" s="200"/>
      <c r="AA148" s="200"/>
      <c r="AB148" s="200"/>
      <c r="AC148" s="200"/>
      <c r="AD148" s="200"/>
      <c r="AE148" s="200"/>
      <c r="AF148" s="200"/>
      <c r="AG148" s="200"/>
      <c r="AH148" s="200"/>
      <c r="AI148" s="200"/>
      <c r="AJ148" s="200"/>
      <c r="AK148" s="200"/>
      <c r="AL148" s="200" t="s">
        <v>138</v>
      </c>
      <c r="AM148" s="205" t="s">
        <v>132</v>
      </c>
      <c r="AN148" s="101" t="s">
        <v>144</v>
      </c>
      <c r="AO148" s="101" t="b">
        <f t="shared" si="42"/>
        <v>1</v>
      </c>
    </row>
    <row r="149" spans="1:41">
      <c r="A149" s="195">
        <f t="shared" si="40"/>
        <v>108</v>
      </c>
      <c r="B149" s="190">
        <f t="shared" si="41"/>
        <v>2.0000001489999999</v>
      </c>
      <c r="C149" s="206" t="s">
        <v>252</v>
      </c>
      <c r="D149" s="215" t="s">
        <v>264</v>
      </c>
      <c r="E149" s="215" t="s">
        <v>309</v>
      </c>
      <c r="F149" s="207" t="str">
        <f>IFERROR(VLOOKUP(E149,顾问个人目标!$E:$S,15,0),"-")</f>
        <v>-</v>
      </c>
      <c r="G149" s="182">
        <f>COUNTIFS(新签明细!J:J,"新签",新签明细!D:D,E149,新签明细!L:L,"&lt;&gt;*升舱*")</f>
        <v>2</v>
      </c>
      <c r="H149" s="209">
        <f t="shared" si="43"/>
        <v>0</v>
      </c>
      <c r="I149" s="284">
        <f ca="1">COUNTIFS(新签明细!J:J,"新签",新签明细!D:D,E149,新签明细!X:X,"TRUE",新签明细!L:L,"&lt;&gt;*升舱*")</f>
        <v>0</v>
      </c>
      <c r="J149" s="284">
        <f ca="1">COUNTIFS(新签明细!J:J,"新签",新签明细!D:D,E149,新签明细!X:X,"False",新签明细!L:L,"&lt;&gt;*升舱*")</f>
        <v>2</v>
      </c>
      <c r="K149" s="209"/>
      <c r="L149" s="209"/>
      <c r="M149" s="210"/>
      <c r="N149" s="210"/>
      <c r="O149" s="210"/>
      <c r="P149" s="210"/>
      <c r="Q149" s="211" t="str">
        <f>IFERROR(VLOOKUP(E149,顾问个人目标!E:K,5,0),"-")</f>
        <v>-</v>
      </c>
      <c r="R149" s="212">
        <f>SUMIFS(新签明细!G:G,新签明细!J:J,"新签",新签明细!D:D,E149)</f>
        <v>1479</v>
      </c>
      <c r="S149" s="210">
        <f t="shared" si="44"/>
        <v>0</v>
      </c>
      <c r="T149" s="210">
        <f t="shared" ca="1" si="45"/>
        <v>0</v>
      </c>
      <c r="U149" s="182">
        <f ca="1">COUNTIFS(新签明细!J:J,"新签",新签明细!D:D,E149,新签明细!V:V,TODAY())</f>
        <v>0</v>
      </c>
      <c r="V149" s="208">
        <f ca="1">COUNTIFS(新签明细!J:J,"新签",新签明细!D:D,E149,新签明细!V:V,TODAY()-1)</f>
        <v>0</v>
      </c>
      <c r="W149" s="212" t="str">
        <f>IFERROR(VLOOKUP(E149,顾问个人目标!E:V,18,0),"-")</f>
        <v>-</v>
      </c>
      <c r="X149" s="208">
        <f>SUMIFS(续费明细实时!J:J,续费明细实时!K:K,E149)</f>
        <v>36364</v>
      </c>
      <c r="Y149" s="210">
        <f t="shared" si="46"/>
        <v>0</v>
      </c>
      <c r="Z149" s="208"/>
      <c r="AA149" s="208"/>
      <c r="AB149" s="208"/>
      <c r="AC149" s="208"/>
      <c r="AD149" s="208"/>
      <c r="AE149" s="208"/>
      <c r="AF149" s="208"/>
      <c r="AG149" s="208"/>
      <c r="AH149" s="208"/>
      <c r="AI149" s="208"/>
      <c r="AJ149" s="208"/>
      <c r="AK149" s="208"/>
      <c r="AL149" s="208"/>
      <c r="AM149" s="213"/>
      <c r="AN149" s="188"/>
      <c r="AO149" s="101" t="b">
        <f t="shared" ca="1" si="42"/>
        <v>1</v>
      </c>
    </row>
    <row r="150" spans="1:41">
      <c r="A150" s="197">
        <f t="shared" si="40"/>
        <v>43</v>
      </c>
      <c r="B150" s="190">
        <f t="shared" si="41"/>
        <v>12.00000015</v>
      </c>
      <c r="C150" s="198" t="s">
        <v>252</v>
      </c>
      <c r="D150" s="216" t="s">
        <v>143</v>
      </c>
      <c r="E150" s="216" t="s">
        <v>310</v>
      </c>
      <c r="F150" s="199" t="str">
        <f>IFERROR(VLOOKUP(E150,顾问个人目标!$E:$S,15,0),"-")</f>
        <v>-</v>
      </c>
      <c r="G150" s="182">
        <f>COUNTIFS(新签明细!J:J,"新签",新签明细!D:D,E150,新签明细!L:L,"&lt;&gt;*升舱*")</f>
        <v>12</v>
      </c>
      <c r="H150" s="201">
        <f t="shared" si="43"/>
        <v>0</v>
      </c>
      <c r="I150" s="284">
        <f ca="1">COUNTIFS(新签明细!J:J,"新签",新签明细!D:D,E150,新签明细!X:X,"TRUE",新签明细!L:L,"&lt;&gt;*升舱*")</f>
        <v>11</v>
      </c>
      <c r="J150" s="284">
        <f ca="1">COUNTIFS(新签明细!J:J,"新签",新签明细!D:D,E150,新签明细!X:X,"False",新签明细!L:L,"&lt;&gt;*升舱*")</f>
        <v>1</v>
      </c>
      <c r="K150" s="201"/>
      <c r="L150" s="201"/>
      <c r="M150" s="202"/>
      <c r="N150" s="202"/>
      <c r="O150" s="202"/>
      <c r="P150" s="202"/>
      <c r="Q150" s="203" t="str">
        <f>IFERROR(VLOOKUP(E150,顾问个人目标!E:K,5,0),"-")</f>
        <v>-</v>
      </c>
      <c r="R150" s="204">
        <f>SUMIFS(新签明细!G:G,新签明细!J:J,"新签",新签明细!D:D,E150)</f>
        <v>8499.6731209999998</v>
      </c>
      <c r="S150" s="202">
        <f t="shared" si="44"/>
        <v>0</v>
      </c>
      <c r="T150" s="202">
        <f t="shared" ca="1" si="45"/>
        <v>0</v>
      </c>
      <c r="U150" s="182">
        <f ca="1">COUNTIFS(新签明细!J:J,"新签",新签明细!D:D,E150,新签明细!V:V,TODAY())</f>
        <v>0</v>
      </c>
      <c r="V150" s="200">
        <f ca="1">COUNTIFS(新签明细!J:J,"新签",新签明细!D:D,E150,新签明细!V:V,TODAY()-1)</f>
        <v>0</v>
      </c>
      <c r="W150" s="204" t="str">
        <f>IFERROR(VLOOKUP(E150,顾问个人目标!E:V,18,0),"-")</f>
        <v>-</v>
      </c>
      <c r="X150" s="200">
        <f>SUMIFS(续费明细实时!J:J,续费明细实时!K:K,E150)</f>
        <v>277015</v>
      </c>
      <c r="Y150" s="202">
        <f t="shared" si="46"/>
        <v>0</v>
      </c>
      <c r="Z150" s="200"/>
      <c r="AA150" s="200"/>
      <c r="AB150" s="200"/>
      <c r="AC150" s="200"/>
      <c r="AD150" s="200"/>
      <c r="AE150" s="200"/>
      <c r="AF150" s="200"/>
      <c r="AG150" s="200"/>
      <c r="AH150" s="200"/>
      <c r="AI150" s="200"/>
      <c r="AJ150" s="200"/>
      <c r="AK150" s="200"/>
      <c r="AL150" s="200"/>
      <c r="AM150" s="205"/>
      <c r="AO150" s="101" t="b">
        <f t="shared" ca="1" si="42"/>
        <v>1</v>
      </c>
    </row>
    <row r="151" spans="1:41">
      <c r="A151" s="195">
        <f t="shared" si="40"/>
        <v>96</v>
      </c>
      <c r="B151" s="190">
        <f t="shared" si="41"/>
        <v>3.0000001510000001</v>
      </c>
      <c r="C151" s="206" t="s">
        <v>252</v>
      </c>
      <c r="D151" s="215" t="s">
        <v>143</v>
      </c>
      <c r="E151" s="215" t="s">
        <v>311</v>
      </c>
      <c r="F151" s="207" t="str">
        <f>IFERROR(VLOOKUP(E151,顾问个人目标!$E:$S,15,0),"-")</f>
        <v>-</v>
      </c>
      <c r="G151" s="182">
        <f>COUNTIFS(新签明细!J:J,"新签",新签明细!D:D,E151,新签明细!L:L,"&lt;&gt;*升舱*")</f>
        <v>3</v>
      </c>
      <c r="H151" s="209">
        <f t="shared" si="43"/>
        <v>0</v>
      </c>
      <c r="I151" s="284">
        <f ca="1">COUNTIFS(新签明细!J:J,"新签",新签明细!D:D,E151,新签明细!X:X,"TRUE",新签明细!L:L,"&lt;&gt;*升舱*")</f>
        <v>3</v>
      </c>
      <c r="J151" s="284">
        <f ca="1">COUNTIFS(新签明细!J:J,"新签",新签明细!D:D,E151,新签明细!X:X,"False",新签明细!L:L,"&lt;&gt;*升舱*")</f>
        <v>0</v>
      </c>
      <c r="K151" s="209"/>
      <c r="L151" s="209"/>
      <c r="M151" s="210"/>
      <c r="N151" s="210"/>
      <c r="O151" s="210"/>
      <c r="P151" s="210"/>
      <c r="Q151" s="211" t="str">
        <f>IFERROR(VLOOKUP(E151,顾问个人目标!E:K,5,0),"-")</f>
        <v>-</v>
      </c>
      <c r="R151" s="212">
        <f>SUMIFS(新签明细!G:G,新签明细!J:J,"新签",新签明细!D:D,E151)</f>
        <v>2385.5258119999999</v>
      </c>
      <c r="S151" s="210">
        <f t="shared" si="44"/>
        <v>0</v>
      </c>
      <c r="T151" s="210">
        <f t="shared" ca="1" si="45"/>
        <v>0</v>
      </c>
      <c r="U151" s="182">
        <f ca="1">COUNTIFS(新签明细!J:J,"新签",新签明细!D:D,E151,新签明细!V:V,TODAY())</f>
        <v>0</v>
      </c>
      <c r="V151" s="208">
        <f ca="1">COUNTIFS(新签明细!J:J,"新签",新签明细!D:D,E151,新签明细!V:V,TODAY()-1)</f>
        <v>0</v>
      </c>
      <c r="W151" s="212" t="str">
        <f>IFERROR(VLOOKUP(E151,顾问个人目标!E:V,18,0),"-")</f>
        <v>-</v>
      </c>
      <c r="X151" s="208">
        <f>SUMIFS(续费明细实时!J:J,续费明细实时!K:K,E151)</f>
        <v>202067</v>
      </c>
      <c r="Y151" s="210">
        <f t="shared" si="46"/>
        <v>0</v>
      </c>
      <c r="Z151" s="208"/>
      <c r="AA151" s="208"/>
      <c r="AB151" s="208"/>
      <c r="AC151" s="208"/>
      <c r="AD151" s="208"/>
      <c r="AE151" s="208"/>
      <c r="AF151" s="208"/>
      <c r="AG151" s="208"/>
      <c r="AH151" s="208"/>
      <c r="AI151" s="208"/>
      <c r="AJ151" s="208"/>
      <c r="AK151" s="208"/>
      <c r="AL151" s="208"/>
      <c r="AM151" s="213"/>
      <c r="AN151" s="188"/>
      <c r="AO151" s="101" t="b">
        <f t="shared" ca="1" si="42"/>
        <v>1</v>
      </c>
    </row>
    <row r="152" spans="1:41">
      <c r="A152" s="197">
        <f t="shared" si="40"/>
        <v>85</v>
      </c>
      <c r="B152" s="190">
        <f t="shared" si="41"/>
        <v>4.0000001520000001</v>
      </c>
      <c r="C152" s="198" t="s">
        <v>252</v>
      </c>
      <c r="D152" s="216" t="s">
        <v>143</v>
      </c>
      <c r="E152" s="216" t="s">
        <v>312</v>
      </c>
      <c r="F152" s="199" t="str">
        <f>IFERROR(VLOOKUP(E152,顾问个人目标!$E:$S,15,0),"-")</f>
        <v>-</v>
      </c>
      <c r="G152" s="182">
        <f>COUNTIFS(新签明细!J:J,"新签",新签明细!D:D,E152,新签明细!L:L,"&lt;&gt;*升舱*")</f>
        <v>4</v>
      </c>
      <c r="H152" s="201">
        <f t="shared" si="43"/>
        <v>0</v>
      </c>
      <c r="I152" s="284">
        <f ca="1">COUNTIFS(新签明细!J:J,"新签",新签明细!D:D,E152,新签明细!X:X,"TRUE",新签明细!L:L,"&lt;&gt;*升舱*")</f>
        <v>3</v>
      </c>
      <c r="J152" s="284">
        <f ca="1">COUNTIFS(新签明细!J:J,"新签",新签明细!D:D,E152,新签明细!X:X,"False",新签明细!L:L,"&lt;&gt;*升舱*")</f>
        <v>1</v>
      </c>
      <c r="K152" s="201"/>
      <c r="L152" s="201"/>
      <c r="M152" s="202"/>
      <c r="N152" s="202"/>
      <c r="O152" s="202"/>
      <c r="P152" s="202"/>
      <c r="Q152" s="203" t="str">
        <f>IFERROR(VLOOKUP(E152,顾问个人目标!E:K,5,0),"-")</f>
        <v>-</v>
      </c>
      <c r="R152" s="204">
        <f>SUMIFS(新签明细!G:G,新签明细!J:J,"新签",新签明细!D:D,E152)</f>
        <v>3898.4453239999998</v>
      </c>
      <c r="S152" s="202">
        <f t="shared" si="44"/>
        <v>0</v>
      </c>
      <c r="T152" s="202">
        <f t="shared" ca="1" si="45"/>
        <v>0</v>
      </c>
      <c r="U152" s="182">
        <f ca="1">COUNTIFS(新签明细!J:J,"新签",新签明细!D:D,E152,新签明细!V:V,TODAY())</f>
        <v>0</v>
      </c>
      <c r="V152" s="200">
        <f ca="1">COUNTIFS(新签明细!J:J,"新签",新签明细!D:D,E152,新签明细!V:V,TODAY()-1)</f>
        <v>0</v>
      </c>
      <c r="W152" s="204" t="str">
        <f>IFERROR(VLOOKUP(E152,顾问个人目标!E:V,18,0),"-")</f>
        <v>-</v>
      </c>
      <c r="X152" s="200">
        <f>SUMIFS(续费明细实时!J:J,续费明细实时!K:K,E152)</f>
        <v>215992</v>
      </c>
      <c r="Y152" s="202">
        <f t="shared" si="46"/>
        <v>0</v>
      </c>
      <c r="Z152" s="200"/>
      <c r="AA152" s="200"/>
      <c r="AB152" s="200"/>
      <c r="AC152" s="200"/>
      <c r="AD152" s="200"/>
      <c r="AE152" s="200"/>
      <c r="AF152" s="200"/>
      <c r="AG152" s="200"/>
      <c r="AH152" s="200"/>
      <c r="AI152" s="200"/>
      <c r="AJ152" s="200"/>
      <c r="AK152" s="200"/>
      <c r="AL152" s="200"/>
      <c r="AM152" s="205"/>
      <c r="AO152" s="101" t="b">
        <f t="shared" ca="1" si="42"/>
        <v>1</v>
      </c>
    </row>
    <row r="153" spans="1:41">
      <c r="A153" s="217" t="str">
        <f t="shared" ref="A153:A180" si="47">"GDC"&amp;RANK($B153,$B$153:$B$180)</f>
        <v>GDC2</v>
      </c>
      <c r="B153" s="190">
        <f t="shared" si="41"/>
        <v>15.000137469933755</v>
      </c>
      <c r="C153" s="206" t="s">
        <v>313</v>
      </c>
      <c r="D153" s="206" t="s">
        <v>314</v>
      </c>
      <c r="E153" s="206" t="s">
        <v>315</v>
      </c>
      <c r="F153" s="207">
        <f>IFERROR(VLOOKUP(E153,顾问个人目标!$E:$S,15,0),"-")</f>
        <v>10.936971473672299</v>
      </c>
      <c r="G153" s="182">
        <f>COUNTIFS(新签明细!J:J,"新签",新签明细!D:D,E153,新签明细!L:L,"&lt;&gt;*升舱*")</f>
        <v>15</v>
      </c>
      <c r="H153" s="209">
        <f t="shared" si="43"/>
        <v>1.37149484536083</v>
      </c>
      <c r="I153" s="284">
        <f ca="1">COUNTIFS(新签明细!J:J,"新签",新签明细!D:D,E153,新签明细!X:X,"TRUE",新签明细!L:L,"&lt;&gt;*升舱*")</f>
        <v>8</v>
      </c>
      <c r="J153" s="284">
        <f ca="1">COUNTIFS(新签明细!J:J,"新签",新签明细!D:D,E153,新签明细!X:X,"False",新签明细!L:L,"&lt;&gt;*升舱*")</f>
        <v>7</v>
      </c>
      <c r="K153" s="209"/>
      <c r="L153" s="209"/>
      <c r="M153" s="210"/>
      <c r="N153" s="210"/>
      <c r="O153" s="210"/>
      <c r="P153" s="210"/>
      <c r="Q153" s="211">
        <f>IFERROR(VLOOKUP(E153,顾问个人目标!E:K,5,0),"-")</f>
        <v>7535.5733453602297</v>
      </c>
      <c r="R153" s="212">
        <f>SUMIFS(新签明细!G:G,新签明细!J:J,"新签",新签明细!D:D,E153)</f>
        <v>12618.258710000002</v>
      </c>
      <c r="S153" s="210">
        <f t="shared" si="44"/>
        <v>1.6744921894721203</v>
      </c>
      <c r="T153" s="210">
        <f t="shared" ca="1" si="45"/>
        <v>0</v>
      </c>
      <c r="U153" s="182">
        <f ca="1">COUNTIFS(新签明细!J:J,"新签",新签明细!D:D,E153,新签明细!V:V,TODAY())</f>
        <v>0</v>
      </c>
      <c r="V153" s="208">
        <f ca="1">COUNTIFS(新签明细!J:J,"新签",新签明细!D:D,E153,新签明细!V:V,TODAY()-1)</f>
        <v>0</v>
      </c>
      <c r="W153" s="212">
        <f>IFERROR(VLOOKUP(E153,顾问个人目标!E:V,18,0),"-")</f>
        <v>169338.467337043</v>
      </c>
      <c r="X153" s="208">
        <f>SUMIFS(续费明细实时!J:J,续费明细实时!K:K,E153)</f>
        <v>111564</v>
      </c>
      <c r="Y153" s="210">
        <f t="shared" si="46"/>
        <v>0.65882254489730607</v>
      </c>
      <c r="Z153" s="208"/>
      <c r="AA153" s="208"/>
      <c r="AB153" s="208"/>
      <c r="AC153" s="208"/>
      <c r="AD153" s="208"/>
      <c r="AE153" s="208"/>
      <c r="AF153" s="208"/>
      <c r="AG153" s="208"/>
      <c r="AH153" s="208"/>
      <c r="AI153" s="208"/>
      <c r="AJ153" s="208"/>
      <c r="AK153" s="208"/>
      <c r="AL153" s="208" t="s">
        <v>152</v>
      </c>
      <c r="AM153" s="213" t="s">
        <v>161</v>
      </c>
      <c r="AN153" s="188" t="s">
        <v>162</v>
      </c>
      <c r="AO153" s="101" t="b">
        <f t="shared" ca="1" si="42"/>
        <v>1</v>
      </c>
    </row>
    <row r="154" spans="1:41">
      <c r="A154" s="217" t="str">
        <f t="shared" si="47"/>
        <v>GDC27</v>
      </c>
      <c r="B154" s="190">
        <f t="shared" si="41"/>
        <v>4.0000367646339035</v>
      </c>
      <c r="C154" s="198" t="s">
        <v>313</v>
      </c>
      <c r="D154" s="198" t="s">
        <v>314</v>
      </c>
      <c r="E154" s="198" t="s">
        <v>316</v>
      </c>
      <c r="F154" s="199">
        <f>IFERROR(VLOOKUP(E154,顾问个人目标!$E:$S,15,0),"-")</f>
        <v>10.936971473672299</v>
      </c>
      <c r="G154" s="182">
        <f>COUNTIFS(新签明细!J:J,"新签",新签明细!D:D,E154,新签明细!L:L,"&lt;&gt;*升舱*")</f>
        <v>4</v>
      </c>
      <c r="H154" s="201">
        <f t="shared" si="43"/>
        <v>0.365731958762888</v>
      </c>
      <c r="I154" s="284">
        <f ca="1">COUNTIFS(新签明细!J:J,"新签",新签明细!D:D,E154,新签明细!X:X,"TRUE",新签明细!L:L,"&lt;&gt;*升舱*")</f>
        <v>3</v>
      </c>
      <c r="J154" s="284">
        <f ca="1">COUNTIFS(新签明细!J:J,"新签",新签明细!D:D,E154,新签明细!X:X,"False",新签明细!L:L,"&lt;&gt;*升舱*")</f>
        <v>1</v>
      </c>
      <c r="K154" s="201"/>
      <c r="L154" s="201"/>
      <c r="M154" s="202"/>
      <c r="N154" s="202"/>
      <c r="O154" s="202"/>
      <c r="P154" s="202"/>
      <c r="Q154" s="203">
        <f>IFERROR(VLOOKUP(E154,顾问个人目标!E:K,5,0),"-")</f>
        <v>7535.5733453602297</v>
      </c>
      <c r="R154" s="204">
        <f>SUMIFS(新签明细!G:G,新签明细!J:J,"新签",新签明细!D:D,E154)</f>
        <v>2821.17</v>
      </c>
      <c r="S154" s="202">
        <f t="shared" si="44"/>
        <v>0.37438027217093423</v>
      </c>
      <c r="T154" s="202">
        <f t="shared" ca="1" si="45"/>
        <v>0</v>
      </c>
      <c r="U154" s="182">
        <f ca="1">COUNTIFS(新签明细!J:J,"新签",新签明细!D:D,E154,新签明细!V:V,TODAY())</f>
        <v>0</v>
      </c>
      <c r="V154" s="200">
        <f ca="1">COUNTIFS(新签明细!J:J,"新签",新签明细!D:D,E154,新签明细!V:V,TODAY()-1)</f>
        <v>0</v>
      </c>
      <c r="W154" s="204">
        <f>IFERROR(VLOOKUP(E154,顾问个人目标!E:V,18,0),"-")</f>
        <v>225973.494260384</v>
      </c>
      <c r="X154" s="200">
        <f>SUMIFS(续费明细实时!J:J,续费明细实时!K:K,E154)</f>
        <v>85129</v>
      </c>
      <c r="Y154" s="202">
        <f t="shared" si="46"/>
        <v>0.37672117377584041</v>
      </c>
      <c r="Z154" s="200"/>
      <c r="AA154" s="200"/>
      <c r="AB154" s="200"/>
      <c r="AC154" s="200"/>
      <c r="AD154" s="200"/>
      <c r="AE154" s="200"/>
      <c r="AF154" s="200"/>
      <c r="AG154" s="200"/>
      <c r="AH154" s="200"/>
      <c r="AI154" s="200"/>
      <c r="AJ154" s="200"/>
      <c r="AK154" s="200"/>
      <c r="AL154" s="200" t="s">
        <v>152</v>
      </c>
      <c r="AM154" s="205" t="s">
        <v>161</v>
      </c>
      <c r="AN154" s="101" t="s">
        <v>162</v>
      </c>
      <c r="AO154" s="101" t="b">
        <f t="shared" ca="1" si="42"/>
        <v>1</v>
      </c>
    </row>
    <row r="155" spans="1:41">
      <c r="A155" s="217" t="str">
        <f t="shared" si="47"/>
        <v>GDC19</v>
      </c>
      <c r="B155" s="190">
        <f t="shared" si="41"/>
        <v>7.0000642603416159</v>
      </c>
      <c r="C155" s="206" t="s">
        <v>313</v>
      </c>
      <c r="D155" s="206" t="s">
        <v>314</v>
      </c>
      <c r="E155" s="206" t="s">
        <v>317</v>
      </c>
      <c r="F155" s="207">
        <f>IFERROR(VLOOKUP(E155,顾问个人目标!$E:$S,15,0),"-")</f>
        <v>10.936971473672299</v>
      </c>
      <c r="G155" s="182">
        <f>COUNTIFS(新签明细!J:J,"新签",新签明细!D:D,E155,新签明细!L:L,"&lt;&gt;*升舱*")</f>
        <v>7</v>
      </c>
      <c r="H155" s="209">
        <f t="shared" ref="H155:H188" si="48">IFERROR(G155/F155,0)</f>
        <v>0.640030927835054</v>
      </c>
      <c r="I155" s="284">
        <f ca="1">COUNTIFS(新签明细!J:J,"新签",新签明细!D:D,E155,新签明细!X:X,"TRUE",新签明细!L:L,"&lt;&gt;*升舱*")</f>
        <v>6</v>
      </c>
      <c r="J155" s="284">
        <f ca="1">COUNTIFS(新签明细!J:J,"新签",新签明细!D:D,E155,新签明细!X:X,"False",新签明细!L:L,"&lt;&gt;*升舱*")</f>
        <v>1</v>
      </c>
      <c r="K155" s="209"/>
      <c r="L155" s="209"/>
      <c r="M155" s="210"/>
      <c r="N155" s="210"/>
      <c r="O155" s="210"/>
      <c r="P155" s="210"/>
      <c r="Q155" s="211">
        <f>IFERROR(VLOOKUP(E155,顾问个人目标!E:K,5,0),"-")</f>
        <v>7535.5733453602297</v>
      </c>
      <c r="R155" s="212">
        <f>SUMIFS(新签明细!G:G,新签明细!J:J,"新签",新签明细!D:D,E155)</f>
        <v>7705.0357189999995</v>
      </c>
      <c r="S155" s="210">
        <f t="shared" ref="S155:S188" si="49">IFERROR(R155/Q155,0)</f>
        <v>1.0224883185224534</v>
      </c>
      <c r="T155" s="210">
        <f t="shared" ref="T155:T188" ca="1" si="50">IFERROR(U155/F155,0)</f>
        <v>0</v>
      </c>
      <c r="U155" s="182">
        <f ca="1">COUNTIFS(新签明细!J:J,"新签",新签明细!D:D,E155,新签明细!V:V,TODAY())</f>
        <v>0</v>
      </c>
      <c r="V155" s="208">
        <f ca="1">COUNTIFS(新签明细!J:J,"新签",新签明细!D:D,E155,新签明细!V:V,TODAY()-1)</f>
        <v>0</v>
      </c>
      <c r="W155" s="212">
        <f>IFERROR(VLOOKUP(E155,顾问个人目标!E:V,18,0),"-")</f>
        <v>189950.99626718499</v>
      </c>
      <c r="X155" s="208">
        <f>SUMIFS(续费明细实时!J:J,续费明细实时!K:K,E155)</f>
        <v>128483</v>
      </c>
      <c r="Y155" s="210">
        <f t="shared" ref="Y155:Y188" si="51">IFERROR(X155/W155,0)</f>
        <v>0.67640076927670267</v>
      </c>
      <c r="Z155" s="208"/>
      <c r="AA155" s="208"/>
      <c r="AB155" s="208"/>
      <c r="AC155" s="208"/>
      <c r="AD155" s="208"/>
      <c r="AE155" s="208"/>
      <c r="AF155" s="208"/>
      <c r="AG155" s="208"/>
      <c r="AH155" s="208"/>
      <c r="AI155" s="208"/>
      <c r="AJ155" s="208"/>
      <c r="AK155" s="208"/>
      <c r="AL155" s="208" t="s">
        <v>152</v>
      </c>
      <c r="AM155" s="213" t="s">
        <v>161</v>
      </c>
      <c r="AN155" s="188" t="s">
        <v>162</v>
      </c>
      <c r="AO155" s="101" t="b">
        <f t="shared" ca="1" si="42"/>
        <v>1</v>
      </c>
    </row>
    <row r="156" spans="1:41">
      <c r="A156" s="217" t="str">
        <f t="shared" si="47"/>
        <v>GDC20</v>
      </c>
      <c r="B156" s="190">
        <f t="shared" ref="B156:B202" si="52">G156+H156*0.0001+S156*0.0000001+ROW()*0.000000001</f>
        <v>7.0000642483159874</v>
      </c>
      <c r="C156" s="198" t="s">
        <v>313</v>
      </c>
      <c r="D156" s="198" t="s">
        <v>314</v>
      </c>
      <c r="E156" s="198" t="s">
        <v>318</v>
      </c>
      <c r="F156" s="199">
        <f>IFERROR(VLOOKUP(E156,顾问个人目标!$E:$S,15,0),"-")</f>
        <v>10.936971473672299</v>
      </c>
      <c r="G156" s="182">
        <f>COUNTIFS(新签明细!J:J,"新签",新签明细!D:D,E156,新签明细!L:L,"&lt;&gt;*升舱*")</f>
        <v>7</v>
      </c>
      <c r="H156" s="201">
        <f t="shared" si="48"/>
        <v>0.640030927835054</v>
      </c>
      <c r="I156" s="284">
        <f ca="1">COUNTIFS(新签明细!J:J,"新签",新签明细!D:D,E156,新签明细!X:X,"TRUE",新签明细!L:L,"&lt;&gt;*升舱*")</f>
        <v>5</v>
      </c>
      <c r="J156" s="284">
        <f ca="1">COUNTIFS(新签明细!J:J,"新签",新签明细!D:D,E156,新签明细!X:X,"False",新签明细!L:L,"&lt;&gt;*升舱*")</f>
        <v>2</v>
      </c>
      <c r="K156" s="201"/>
      <c r="L156" s="201"/>
      <c r="M156" s="202"/>
      <c r="N156" s="202"/>
      <c r="O156" s="202"/>
      <c r="P156" s="202"/>
      <c r="Q156" s="203">
        <f>IFERROR(VLOOKUP(E156,顾问个人目标!E:K,5,0),"-")</f>
        <v>7535.5733453602297</v>
      </c>
      <c r="R156" s="204">
        <f>SUMIFS(新签明细!G:G,新签明细!J:J,"新签",新签明细!D:D,E156)</f>
        <v>6723.4800000000005</v>
      </c>
      <c r="S156" s="202">
        <f t="shared" si="49"/>
        <v>0.89223204285308322</v>
      </c>
      <c r="T156" s="202">
        <f t="shared" ca="1" si="50"/>
        <v>0</v>
      </c>
      <c r="U156" s="182">
        <f ca="1">COUNTIFS(新签明细!J:J,"新签",新签明细!D:D,E156,新签明细!V:V,TODAY())</f>
        <v>0</v>
      </c>
      <c r="V156" s="200">
        <f ca="1">COUNTIFS(新签明细!J:J,"新签",新签明细!D:D,E156,新签明细!V:V,TODAY()-1)</f>
        <v>0</v>
      </c>
      <c r="W156" s="204">
        <f>IFERROR(VLOOKUP(E156,顾问个人目标!E:V,18,0),"-")</f>
        <v>92472.423961199398</v>
      </c>
      <c r="X156" s="200">
        <f>SUMIFS(续费明细实时!J:J,续费明细实时!K:K,E156)</f>
        <v>81044</v>
      </c>
      <c r="Y156" s="202">
        <f t="shared" si="51"/>
        <v>0.87641262690383603</v>
      </c>
      <c r="Z156" s="200"/>
      <c r="AA156" s="200"/>
      <c r="AB156" s="200"/>
      <c r="AC156" s="200"/>
      <c r="AD156" s="200"/>
      <c r="AE156" s="200"/>
      <c r="AF156" s="200"/>
      <c r="AG156" s="200"/>
      <c r="AH156" s="200"/>
      <c r="AI156" s="200"/>
      <c r="AJ156" s="200"/>
      <c r="AK156" s="200"/>
      <c r="AL156" s="200" t="s">
        <v>152</v>
      </c>
      <c r="AM156" s="205" t="s">
        <v>161</v>
      </c>
      <c r="AN156" s="101" t="s">
        <v>162</v>
      </c>
      <c r="AO156" s="101" t="b">
        <f t="shared" ref="AO156:AO202" ca="1" si="53">G156=I156+J156</f>
        <v>1</v>
      </c>
    </row>
    <row r="157" spans="1:41">
      <c r="A157" s="217" t="str">
        <f t="shared" si="47"/>
        <v>GDC12</v>
      </c>
      <c r="B157" s="190">
        <f t="shared" si="52"/>
        <v>9.0000997281893085</v>
      </c>
      <c r="C157" s="206" t="s">
        <v>313</v>
      </c>
      <c r="D157" s="206" t="s">
        <v>314</v>
      </c>
      <c r="E157" s="206" t="s">
        <v>319</v>
      </c>
      <c r="F157" s="207">
        <f>IFERROR(VLOOKUP(E157,顾问个人目标!$E:$S,15,0),"-")</f>
        <v>9.0502499342278195</v>
      </c>
      <c r="G157" s="182">
        <f>COUNTIFS(新签明细!J:J,"新签",新签明细!D:D,E157,新签明细!L:L,"&lt;&gt;*升舱*")</f>
        <v>9</v>
      </c>
      <c r="H157" s="209">
        <f t="shared" si="48"/>
        <v>0.99444767441860638</v>
      </c>
      <c r="I157" s="284">
        <f ca="1">COUNTIFS(新签明细!J:J,"新签",新签明细!D:D,E157,新签明细!X:X,"TRUE",新签明细!L:L,"&lt;&gt;*升舱*")</f>
        <v>6</v>
      </c>
      <c r="J157" s="284">
        <f ca="1">COUNTIFS(新签明细!J:J,"新签",新签明细!D:D,E157,新签明细!X:X,"False",新签明细!L:L,"&lt;&gt;*升舱*")</f>
        <v>3</v>
      </c>
      <c r="K157" s="209"/>
      <c r="L157" s="209"/>
      <c r="M157" s="210"/>
      <c r="N157" s="210"/>
      <c r="O157" s="210"/>
      <c r="P157" s="210"/>
      <c r="Q157" s="211">
        <f>IFERROR(VLOOKUP(E157,顾问个人目标!E:K,5,0),"-")</f>
        <v>6235.6222046829698</v>
      </c>
      <c r="R157" s="212">
        <f>SUMIFS(新签明细!G:G,新签明细!J:J,"新签",新签明细!D:D,E157)</f>
        <v>7883.19</v>
      </c>
      <c r="S157" s="210">
        <f t="shared" si="49"/>
        <v>1.2642186683599437</v>
      </c>
      <c r="T157" s="210">
        <f t="shared" ca="1" si="50"/>
        <v>0</v>
      </c>
      <c r="U157" s="182">
        <f ca="1">COUNTIFS(新签明细!J:J,"新签",新签明细!D:D,E157,新签明细!V:V,TODAY())</f>
        <v>0</v>
      </c>
      <c r="V157" s="208">
        <f ca="1">COUNTIFS(新签明细!J:J,"新签",新签明细!D:D,E157,新签明细!V:V,TODAY()-1)</f>
        <v>0</v>
      </c>
      <c r="W157" s="212">
        <f>IFERROR(VLOOKUP(E157,顾问个人目标!E:V,18,0),"-")</f>
        <v>59239.008991611503</v>
      </c>
      <c r="X157" s="208">
        <f>SUMIFS(续费明细实时!J:J,续费明细实时!K:K,E157)</f>
        <v>62767</v>
      </c>
      <c r="Y157" s="210">
        <f t="shared" si="51"/>
        <v>1.0595551996639254</v>
      </c>
      <c r="Z157" s="208"/>
      <c r="AA157" s="208"/>
      <c r="AB157" s="208"/>
      <c r="AC157" s="208"/>
      <c r="AD157" s="208"/>
      <c r="AE157" s="208"/>
      <c r="AF157" s="208"/>
      <c r="AG157" s="208"/>
      <c r="AH157" s="208"/>
      <c r="AI157" s="208"/>
      <c r="AJ157" s="208"/>
      <c r="AK157" s="208"/>
      <c r="AL157" s="208" t="s">
        <v>152</v>
      </c>
      <c r="AM157" s="213" t="s">
        <v>161</v>
      </c>
      <c r="AN157" s="188" t="s">
        <v>162</v>
      </c>
      <c r="AO157" s="101" t="b">
        <f t="shared" ca="1" si="53"/>
        <v>1</v>
      </c>
    </row>
    <row r="158" spans="1:41">
      <c r="A158" s="217" t="str">
        <f t="shared" si="47"/>
        <v>GDC22</v>
      </c>
      <c r="B158" s="190">
        <f t="shared" si="52"/>
        <v>6.0000665423725588</v>
      </c>
      <c r="C158" s="198" t="s">
        <v>313</v>
      </c>
      <c r="D158" s="198" t="s">
        <v>314</v>
      </c>
      <c r="E158" s="198" t="s">
        <v>320</v>
      </c>
      <c r="F158" s="199">
        <f>IFERROR(VLOOKUP(E158,顾问个人目标!$E:$S,15,0),"-")</f>
        <v>9.0502499342278195</v>
      </c>
      <c r="G158" s="182">
        <f>COUNTIFS(新签明细!J:J,"新签",新签明细!D:D,E158,新签明细!L:L,"&lt;&gt;*升舱*")</f>
        <v>6</v>
      </c>
      <c r="H158" s="201">
        <f t="shared" si="48"/>
        <v>0.66296511627907084</v>
      </c>
      <c r="I158" s="284">
        <f ca="1">COUNTIFS(新签明细!J:J,"新签",新签明细!D:D,E158,新签明细!X:X,"TRUE",新签明细!L:L,"&lt;&gt;*升舱*")</f>
        <v>3</v>
      </c>
      <c r="J158" s="284">
        <f ca="1">COUNTIFS(新签明细!J:J,"新签",新签明细!D:D,E158,新签明细!X:X,"False",新签明细!L:L,"&lt;&gt;*升舱*")</f>
        <v>3</v>
      </c>
      <c r="K158" s="201"/>
      <c r="L158" s="201"/>
      <c r="M158" s="202"/>
      <c r="N158" s="202"/>
      <c r="O158" s="202"/>
      <c r="P158" s="202"/>
      <c r="Q158" s="203">
        <f>IFERROR(VLOOKUP(E158,顾问个人目标!E:K,5,0),"-")</f>
        <v>6235.6222046829698</v>
      </c>
      <c r="R158" s="204">
        <f>SUMIFS(新签明细!G:G,新签明细!J:J,"新签",新签明细!D:D,E158)</f>
        <v>5478.6757189999998</v>
      </c>
      <c r="S158" s="202">
        <f t="shared" si="49"/>
        <v>0.87860930941029414</v>
      </c>
      <c r="T158" s="202">
        <f t="shared" ca="1" si="50"/>
        <v>0</v>
      </c>
      <c r="U158" s="182">
        <f ca="1">COUNTIFS(新签明细!J:J,"新签",新签明细!D:D,E158,新签明细!V:V,TODAY())</f>
        <v>0</v>
      </c>
      <c r="V158" s="200">
        <f ca="1">COUNTIFS(新签明细!J:J,"新签",新签明细!D:D,E158,新签明细!V:V,TODAY()-1)</f>
        <v>0</v>
      </c>
      <c r="W158" s="204">
        <f>IFERROR(VLOOKUP(E158,顾问个人目标!E:V,18,0),"-")</f>
        <v>76416.416940729701</v>
      </c>
      <c r="X158" s="200">
        <f>SUMIFS(续费明细实时!J:J,续费明细实时!K:K,E158)</f>
        <v>60425</v>
      </c>
      <c r="Y158" s="202">
        <f t="shared" si="51"/>
        <v>0.79073322747999286</v>
      </c>
      <c r="Z158" s="200"/>
      <c r="AA158" s="200"/>
      <c r="AB158" s="200"/>
      <c r="AC158" s="200"/>
      <c r="AD158" s="200"/>
      <c r="AE158" s="200"/>
      <c r="AF158" s="200"/>
      <c r="AG158" s="200"/>
      <c r="AH158" s="200"/>
      <c r="AI158" s="200"/>
      <c r="AJ158" s="200"/>
      <c r="AK158" s="200"/>
      <c r="AL158" s="200" t="s">
        <v>152</v>
      </c>
      <c r="AM158" s="205" t="s">
        <v>161</v>
      </c>
      <c r="AN158" s="101" t="s">
        <v>162</v>
      </c>
      <c r="AO158" s="101" t="b">
        <f t="shared" ca="1" si="53"/>
        <v>1</v>
      </c>
    </row>
    <row r="159" spans="1:41">
      <c r="A159" s="217" t="str">
        <f t="shared" si="47"/>
        <v>GDC8</v>
      </c>
      <c r="B159" s="190">
        <f t="shared" si="52"/>
        <v>11.000167612410607</v>
      </c>
      <c r="C159" s="206" t="s">
        <v>313</v>
      </c>
      <c r="D159" s="206" t="s">
        <v>314</v>
      </c>
      <c r="E159" s="206" t="s">
        <v>321</v>
      </c>
      <c r="F159" s="207">
        <f>IFERROR(VLOOKUP(E159,顾问个人目标!$E:$S,15,0),"-")</f>
        <v>6.5772165219678902</v>
      </c>
      <c r="G159" s="182">
        <f>COUNTIFS(新签明细!J:J,"新签",新签明细!D:D,E159,新签明细!L:L,"&lt;&gt;*升舱*")</f>
        <v>11</v>
      </c>
      <c r="H159" s="209">
        <f t="shared" si="48"/>
        <v>1.6724400000000033</v>
      </c>
      <c r="I159" s="284">
        <f ca="1">COUNTIFS(新签明细!J:J,"新签",新签明细!D:D,E159,新签明细!X:X,"TRUE",新签明细!L:L,"&lt;&gt;*升舱*")</f>
        <v>5</v>
      </c>
      <c r="J159" s="284">
        <f ca="1">COUNTIFS(新签明细!J:J,"新签",新签明细!D:D,E159,新签明细!X:X,"False",新签明细!L:L,"&lt;&gt;*升舱*")</f>
        <v>6</v>
      </c>
      <c r="K159" s="209"/>
      <c r="L159" s="209"/>
      <c r="M159" s="210"/>
      <c r="N159" s="210"/>
      <c r="O159" s="210"/>
      <c r="P159" s="210"/>
      <c r="Q159" s="211">
        <f>IFERROR(VLOOKUP(E159,顾问个人目标!E:K,5,0),"-")</f>
        <v>4531.7021836358799</v>
      </c>
      <c r="R159" s="212">
        <f>SUMIFS(新签明细!G:G,新签明细!J:J,"新签",新签明细!D:D,E159)</f>
        <v>9489.8650390000003</v>
      </c>
      <c r="S159" s="210">
        <f t="shared" si="49"/>
        <v>2.09410606753202</v>
      </c>
      <c r="T159" s="210">
        <f t="shared" ca="1" si="50"/>
        <v>0</v>
      </c>
      <c r="U159" s="182">
        <f ca="1">COUNTIFS(新签明细!J:J,"新签",新签明细!D:D,E159,新签明细!V:V,TODAY())</f>
        <v>0</v>
      </c>
      <c r="V159" s="208">
        <f ca="1">COUNTIFS(新签明细!J:J,"新签",新签明细!D:D,E159,新签明细!V:V,TODAY()-1)</f>
        <v>0</v>
      </c>
      <c r="W159" s="212">
        <f>IFERROR(VLOOKUP(E159,顾问个人目标!E:V,18,0),"-")</f>
        <v>60144.093538334302</v>
      </c>
      <c r="X159" s="208">
        <f>SUMIFS(续费明细实时!J:J,续费明细实时!K:K,E159)</f>
        <v>73168</v>
      </c>
      <c r="Y159" s="210">
        <f t="shared" si="51"/>
        <v>1.2165450619579892</v>
      </c>
      <c r="Z159" s="208"/>
      <c r="AA159" s="208"/>
      <c r="AB159" s="208"/>
      <c r="AC159" s="208"/>
      <c r="AD159" s="208"/>
      <c r="AE159" s="208"/>
      <c r="AF159" s="208"/>
      <c r="AG159" s="208"/>
      <c r="AH159" s="208"/>
      <c r="AI159" s="208"/>
      <c r="AJ159" s="208"/>
      <c r="AK159" s="208"/>
      <c r="AL159" s="208" t="s">
        <v>152</v>
      </c>
      <c r="AM159" s="213" t="s">
        <v>161</v>
      </c>
      <c r="AN159" s="188" t="s">
        <v>162</v>
      </c>
      <c r="AO159" s="101" t="b">
        <f t="shared" ca="1" si="53"/>
        <v>1</v>
      </c>
    </row>
    <row r="160" spans="1:41">
      <c r="A160" s="217" t="str">
        <f t="shared" si="47"/>
        <v>GDC26</v>
      </c>
      <c r="B160" s="190">
        <f t="shared" si="52"/>
        <v>5.0000762432957107</v>
      </c>
      <c r="C160" s="198" t="s">
        <v>313</v>
      </c>
      <c r="D160" s="198" t="s">
        <v>314</v>
      </c>
      <c r="E160" s="198" t="s">
        <v>322</v>
      </c>
      <c r="F160" s="199">
        <f>IFERROR(VLOOKUP(E160,顾问个人目标!$E:$S,15,0),"-")</f>
        <v>6.5772165219678902</v>
      </c>
      <c r="G160" s="182">
        <f>COUNTIFS(新签明细!J:J,"新签",新签明细!D:D,E160,新签明细!L:L,"&lt;&gt;*升舱*")</f>
        <v>5</v>
      </c>
      <c r="H160" s="201">
        <f t="shared" si="48"/>
        <v>0.76020000000000154</v>
      </c>
      <c r="I160" s="284">
        <f ca="1">COUNTIFS(新签明细!J:J,"新签",新签明细!D:D,E160,新签明细!X:X,"TRUE",新签明细!L:L,"&lt;&gt;*升舱*")</f>
        <v>5</v>
      </c>
      <c r="J160" s="284">
        <f ca="1">COUNTIFS(新签明细!J:J,"新签",新签明细!D:D,E160,新签明细!X:X,"False",新签明细!L:L,"&lt;&gt;*升舱*")</f>
        <v>0</v>
      </c>
      <c r="K160" s="201"/>
      <c r="L160" s="201"/>
      <c r="M160" s="202"/>
      <c r="N160" s="202"/>
      <c r="O160" s="202"/>
      <c r="P160" s="202"/>
      <c r="Q160" s="203">
        <f>IFERROR(VLOOKUP(E160,顾问个人目标!E:K,5,0),"-")</f>
        <v>4531.7021836358799</v>
      </c>
      <c r="R160" s="204">
        <f>SUMIFS(新签明细!G:G,新签明细!J:J,"新签",新签明细!D:D,E160)</f>
        <v>2868.3731210000001</v>
      </c>
      <c r="S160" s="202">
        <f t="shared" si="49"/>
        <v>0.63295711076464523</v>
      </c>
      <c r="T160" s="202">
        <f t="shared" ca="1" si="50"/>
        <v>0</v>
      </c>
      <c r="U160" s="182">
        <f ca="1">COUNTIFS(新签明细!J:J,"新签",新签明细!D:D,E160,新签明细!V:V,TODAY())</f>
        <v>0</v>
      </c>
      <c r="V160" s="200">
        <f ca="1">COUNTIFS(新签明细!J:J,"新签",新签明细!D:D,E160,新签明细!V:V,TODAY()-1)</f>
        <v>1</v>
      </c>
      <c r="W160" s="204">
        <f>IFERROR(VLOOKUP(E160,顾问个人目标!E:V,18,0),"-")</f>
        <v>67207.383788238003</v>
      </c>
      <c r="X160" s="200">
        <f>SUMIFS(续费明细实时!J:J,续费明细实时!K:K,E160)</f>
        <v>60843</v>
      </c>
      <c r="Y160" s="202">
        <f t="shared" si="51"/>
        <v>0.90530231308673803</v>
      </c>
      <c r="Z160" s="200"/>
      <c r="AA160" s="200"/>
      <c r="AB160" s="200"/>
      <c r="AC160" s="200"/>
      <c r="AD160" s="200"/>
      <c r="AE160" s="200"/>
      <c r="AF160" s="200"/>
      <c r="AG160" s="200"/>
      <c r="AH160" s="200"/>
      <c r="AI160" s="200"/>
      <c r="AJ160" s="200"/>
      <c r="AK160" s="200"/>
      <c r="AL160" s="200" t="s">
        <v>152</v>
      </c>
      <c r="AM160" s="205" t="s">
        <v>161</v>
      </c>
      <c r="AN160" s="101" t="s">
        <v>162</v>
      </c>
      <c r="AO160" s="101" t="b">
        <f t="shared" ca="1" si="53"/>
        <v>1</v>
      </c>
    </row>
    <row r="161" spans="1:41">
      <c r="A161" s="217" t="str">
        <f t="shared" si="47"/>
        <v>GDC21</v>
      </c>
      <c r="B161" s="190">
        <f t="shared" si="52"/>
        <v>6.0000915308566771</v>
      </c>
      <c r="C161" s="206" t="s">
        <v>313</v>
      </c>
      <c r="D161" s="206" t="s">
        <v>314</v>
      </c>
      <c r="E161" s="206" t="s">
        <v>323</v>
      </c>
      <c r="F161" s="207">
        <f>IFERROR(VLOOKUP(E161,顾问个人目标!$E:$S,15,0),"-")</f>
        <v>6.5772165219678902</v>
      </c>
      <c r="G161" s="182">
        <f>COUNTIFS(新签明细!J:J,"新签",新签明细!D:D,E161,新签明细!L:L,"&lt;&gt;*升舱*")</f>
        <v>6</v>
      </c>
      <c r="H161" s="209">
        <f t="shared" si="48"/>
        <v>0.91224000000000183</v>
      </c>
      <c r="I161" s="284">
        <f ca="1">COUNTIFS(新签明细!J:J,"新签",新签明细!D:D,E161,新签明细!X:X,"TRUE",新签明细!L:L,"&lt;&gt;*升舱*")</f>
        <v>1</v>
      </c>
      <c r="J161" s="284">
        <f ca="1">COUNTIFS(新签明细!J:J,"新签",新签明细!D:D,E161,新签明细!X:X,"False",新签明细!L:L,"&lt;&gt;*升舱*")</f>
        <v>5</v>
      </c>
      <c r="K161" s="209"/>
      <c r="L161" s="209"/>
      <c r="M161" s="210"/>
      <c r="N161" s="210"/>
      <c r="O161" s="210"/>
      <c r="P161" s="210"/>
      <c r="Q161" s="211">
        <f>IFERROR(VLOOKUP(E161,顾问个人目标!E:K,5,0),"-")</f>
        <v>4531.7021836358799</v>
      </c>
      <c r="R161" s="212">
        <f>SUMIFS(新签明细!G:G,新签明细!J:J,"新签",新签明细!D:D,E161)</f>
        <v>6609.7902240000003</v>
      </c>
      <c r="S161" s="210">
        <f t="shared" si="49"/>
        <v>1.4585667716356476</v>
      </c>
      <c r="T161" s="210">
        <f t="shared" ca="1" si="50"/>
        <v>0</v>
      </c>
      <c r="U161" s="182">
        <f ca="1">COUNTIFS(新签明细!J:J,"新签",新签明细!D:D,E161,新签明细!V:V,TODAY())</f>
        <v>0</v>
      </c>
      <c r="V161" s="208">
        <f ca="1">COUNTIFS(新签明细!J:J,"新签",新签明细!D:D,E161,新签明细!V:V,TODAY()-1)</f>
        <v>0</v>
      </c>
      <c r="W161" s="212">
        <f>IFERROR(VLOOKUP(E161,顾问个人目标!E:V,18,0),"-")</f>
        <v>74919.347045104107</v>
      </c>
      <c r="X161" s="208">
        <f>SUMIFS(续费明细实时!J:J,续费明细实时!K:K,E161)</f>
        <v>64055</v>
      </c>
      <c r="Y161" s="210">
        <f t="shared" si="51"/>
        <v>0.85498609539985204</v>
      </c>
      <c r="Z161" s="208"/>
      <c r="AA161" s="208"/>
      <c r="AB161" s="208"/>
      <c r="AC161" s="208"/>
      <c r="AD161" s="208"/>
      <c r="AE161" s="208"/>
      <c r="AF161" s="208"/>
      <c r="AG161" s="208"/>
      <c r="AH161" s="208"/>
      <c r="AI161" s="208"/>
      <c r="AJ161" s="208"/>
      <c r="AK161" s="208"/>
      <c r="AL161" s="208" t="s">
        <v>152</v>
      </c>
      <c r="AM161" s="213" t="s">
        <v>161</v>
      </c>
      <c r="AN161" s="188" t="s">
        <v>162</v>
      </c>
      <c r="AO161" s="101" t="b">
        <f t="shared" ca="1" si="53"/>
        <v>1</v>
      </c>
    </row>
    <row r="162" spans="1:41">
      <c r="A162" s="217" t="str">
        <f t="shared" si="47"/>
        <v>GDC18</v>
      </c>
      <c r="B162" s="190">
        <f t="shared" si="52"/>
        <v>8.0000001619999992</v>
      </c>
      <c r="C162" s="198" t="s">
        <v>324</v>
      </c>
      <c r="D162" s="198" t="s">
        <v>325</v>
      </c>
      <c r="E162" s="218" t="s">
        <v>326</v>
      </c>
      <c r="F162" s="199" t="str">
        <f>IFERROR(VLOOKUP(E162,顾问个人目标!$E:$S,15,0),"-")</f>
        <v>-</v>
      </c>
      <c r="G162" s="182">
        <f>COUNTIFS(新签明细!J:J,"新签",新签明细!D:D,E162,新签明细!L:L,"&lt;&gt;*升舱*")</f>
        <v>8</v>
      </c>
      <c r="H162" s="201">
        <f t="shared" si="48"/>
        <v>0</v>
      </c>
      <c r="I162" s="284">
        <f ca="1">COUNTIFS(新签明细!J:J,"新签",新签明细!D:D,E162,新签明细!X:X,"TRUE",新签明细!L:L,"&lt;&gt;*升舱*")</f>
        <v>7</v>
      </c>
      <c r="J162" s="284">
        <f ca="1">COUNTIFS(新签明细!J:J,"新签",新签明细!D:D,E162,新签明细!X:X,"False",新签明细!L:L,"&lt;&gt;*升舱*")</f>
        <v>1</v>
      </c>
      <c r="K162" s="201"/>
      <c r="L162" s="201"/>
      <c r="M162" s="202"/>
      <c r="N162" s="202"/>
      <c r="O162" s="202"/>
      <c r="P162" s="202"/>
      <c r="Q162" s="203" t="str">
        <f>IFERROR(VLOOKUP(E162,顾问个人目标!E:K,5,0),"-")</f>
        <v>-</v>
      </c>
      <c r="R162" s="204">
        <f>SUMIFS(新签明细!G:G,新签明细!J:J,"新签",新签明细!D:D,E162)</f>
        <v>9859.684960999999</v>
      </c>
      <c r="S162" s="202">
        <f t="shared" si="49"/>
        <v>0</v>
      </c>
      <c r="T162" s="202">
        <f t="shared" ca="1" si="50"/>
        <v>0</v>
      </c>
      <c r="U162" s="182">
        <f ca="1">COUNTIFS(新签明细!J:J,"新签",新签明细!D:D,E162,新签明细!V:V,TODAY())</f>
        <v>0</v>
      </c>
      <c r="V162" s="200">
        <f ca="1">COUNTIFS(新签明细!J:J,"新签",新签明细!D:D,E162,新签明细!V:V,TODAY()-1)</f>
        <v>0</v>
      </c>
      <c r="W162" s="204" t="str">
        <f>IFERROR(VLOOKUP(E162,顾问个人目标!E:V,18,0),"-")</f>
        <v>-</v>
      </c>
      <c r="X162" s="200">
        <f>SUMIFS(续费明细实时!J:J,续费明细实时!K:K,E162)</f>
        <v>11831</v>
      </c>
      <c r="Y162" s="202">
        <f t="shared" si="51"/>
        <v>0</v>
      </c>
      <c r="Z162" s="200"/>
      <c r="AA162" s="200"/>
      <c r="AB162" s="200"/>
      <c r="AC162" s="200"/>
      <c r="AD162" s="200"/>
      <c r="AE162" s="200"/>
      <c r="AF162" s="200"/>
      <c r="AG162" s="200"/>
      <c r="AH162" s="200"/>
      <c r="AI162" s="200"/>
      <c r="AJ162" s="200"/>
      <c r="AK162" s="200"/>
      <c r="AL162" s="200"/>
      <c r="AM162" s="205"/>
      <c r="AO162" s="101" t="b">
        <f t="shared" ca="1" si="53"/>
        <v>1</v>
      </c>
    </row>
    <row r="163" spans="1:41">
      <c r="A163" s="217" t="str">
        <f t="shared" si="47"/>
        <v>GDC16</v>
      </c>
      <c r="B163" s="190">
        <f t="shared" si="52"/>
        <v>9.0000001629999993</v>
      </c>
      <c r="C163" s="206" t="s">
        <v>324</v>
      </c>
      <c r="D163" s="206" t="s">
        <v>325</v>
      </c>
      <c r="E163" s="219" t="s">
        <v>11636</v>
      </c>
      <c r="F163" s="207" t="str">
        <f>IFERROR(VLOOKUP(E163,顾问个人目标!$E:$S,15,0),"-")</f>
        <v>-</v>
      </c>
      <c r="G163" s="182">
        <f>COUNTIFS(新签明细!J:J,"新签",新签明细!D:D,E163,新签明细!L:L,"&lt;&gt;*升舱*")</f>
        <v>9</v>
      </c>
      <c r="H163" s="209">
        <f t="shared" si="48"/>
        <v>0</v>
      </c>
      <c r="I163" s="284">
        <f ca="1">COUNTIFS(新签明细!J:J,"新签",新签明细!D:D,E163,新签明细!X:X,"TRUE",新签明细!L:L,"&lt;&gt;*升舱*")</f>
        <v>6</v>
      </c>
      <c r="J163" s="284">
        <f ca="1">COUNTIFS(新签明细!J:J,"新签",新签明细!D:D,E163,新签明细!X:X,"False",新签明细!L:L,"&lt;&gt;*升舱*")</f>
        <v>3</v>
      </c>
      <c r="K163" s="209"/>
      <c r="L163" s="209"/>
      <c r="M163" s="210"/>
      <c r="N163" s="210"/>
      <c r="O163" s="210"/>
      <c r="P163" s="210"/>
      <c r="Q163" s="211" t="str">
        <f>IFERROR(VLOOKUP(E163,顾问个人目标!E:K,5,0),"-")</f>
        <v>-</v>
      </c>
      <c r="R163" s="212">
        <f>SUMIFS(新签明细!G:G,新签明细!J:J,"新签",新签明细!D:D,E163)</f>
        <v>10838.714458</v>
      </c>
      <c r="S163" s="210">
        <f t="shared" si="49"/>
        <v>0</v>
      </c>
      <c r="T163" s="210">
        <f t="shared" ca="1" si="50"/>
        <v>0</v>
      </c>
      <c r="U163" s="182">
        <f ca="1">COUNTIFS(新签明细!J:J,"新签",新签明细!D:D,E163,新签明细!V:V,TODAY())</f>
        <v>0</v>
      </c>
      <c r="V163" s="208">
        <f ca="1">COUNTIFS(新签明细!J:J,"新签",新签明细!D:D,E163,新签明细!V:V,TODAY()-1)</f>
        <v>1</v>
      </c>
      <c r="W163" s="212" t="str">
        <f>IFERROR(VLOOKUP(E163,顾问个人目标!E:V,18,0),"-")</f>
        <v>-</v>
      </c>
      <c r="X163" s="208">
        <f>SUMIFS(续费明细实时!J:J,续费明细实时!K:K,E163)</f>
        <v>8737</v>
      </c>
      <c r="Y163" s="210">
        <f t="shared" si="51"/>
        <v>0</v>
      </c>
      <c r="Z163" s="208"/>
      <c r="AA163" s="208"/>
      <c r="AB163" s="208"/>
      <c r="AC163" s="208"/>
      <c r="AD163" s="208"/>
      <c r="AE163" s="208"/>
      <c r="AF163" s="208"/>
      <c r="AG163" s="208"/>
      <c r="AH163" s="208"/>
      <c r="AI163" s="208"/>
      <c r="AJ163" s="208"/>
      <c r="AK163" s="208"/>
      <c r="AL163" s="208"/>
      <c r="AM163" s="213"/>
      <c r="AN163" s="188"/>
      <c r="AO163" s="101" t="b">
        <f t="shared" ca="1" si="53"/>
        <v>1</v>
      </c>
    </row>
    <row r="164" spans="1:41">
      <c r="A164" s="217" t="str">
        <f t="shared" si="47"/>
        <v>GDC25</v>
      </c>
      <c r="B164" s="190">
        <f t="shared" si="52"/>
        <v>6.0000001640000002</v>
      </c>
      <c r="C164" s="198" t="s">
        <v>324</v>
      </c>
      <c r="D164" s="198" t="s">
        <v>325</v>
      </c>
      <c r="E164" s="218" t="s">
        <v>328</v>
      </c>
      <c r="F164" s="199" t="str">
        <f>IFERROR(VLOOKUP(E164,顾问个人目标!$E:$S,15,0),"-")</f>
        <v>-</v>
      </c>
      <c r="G164" s="182">
        <f>COUNTIFS(新签明细!J:J,"新签",新签明细!D:D,E164,新签明细!L:L,"&lt;&gt;*升舱*")</f>
        <v>6</v>
      </c>
      <c r="H164" s="201">
        <f t="shared" si="48"/>
        <v>0</v>
      </c>
      <c r="I164" s="284">
        <f ca="1">COUNTIFS(新签明细!J:J,"新签",新签明细!D:D,E164,新签明细!X:X,"TRUE",新签明细!L:L,"&lt;&gt;*升舱*")</f>
        <v>2</v>
      </c>
      <c r="J164" s="284">
        <f ca="1">COUNTIFS(新签明细!J:J,"新签",新签明细!D:D,E164,新签明细!X:X,"False",新签明细!L:L,"&lt;&gt;*升舱*")</f>
        <v>4</v>
      </c>
      <c r="K164" s="201"/>
      <c r="L164" s="201"/>
      <c r="M164" s="202"/>
      <c r="N164" s="202"/>
      <c r="O164" s="202"/>
      <c r="P164" s="202"/>
      <c r="Q164" s="203" t="str">
        <f>IFERROR(VLOOKUP(E164,顾问个人目标!E:K,5,0),"-")</f>
        <v>-</v>
      </c>
      <c r="R164" s="204">
        <f>SUMIFS(新签明细!G:G,新签明细!J:J,"新签",新签明细!D:D,E164)</f>
        <v>7666.506625</v>
      </c>
      <c r="S164" s="202">
        <f t="shared" si="49"/>
        <v>0</v>
      </c>
      <c r="T164" s="202">
        <f t="shared" ca="1" si="50"/>
        <v>0</v>
      </c>
      <c r="U164" s="182">
        <f ca="1">COUNTIFS(新签明细!J:J,"新签",新签明细!D:D,E164,新签明细!V:V,TODAY())</f>
        <v>0</v>
      </c>
      <c r="V164" s="200">
        <f ca="1">COUNTIFS(新签明细!J:J,"新签",新签明细!D:D,E164,新签明细!V:V,TODAY()-1)</f>
        <v>0</v>
      </c>
      <c r="W164" s="204" t="str">
        <f>IFERROR(VLOOKUP(E164,顾问个人目标!E:V,18,0),"-")</f>
        <v>-</v>
      </c>
      <c r="X164" s="200">
        <f>SUMIFS(续费明细实时!J:J,续费明细实时!K:K,E164)</f>
        <v>163103</v>
      </c>
      <c r="Y164" s="202">
        <f t="shared" si="51"/>
        <v>0</v>
      </c>
      <c r="Z164" s="200"/>
      <c r="AA164" s="200"/>
      <c r="AB164" s="200"/>
      <c r="AC164" s="200"/>
      <c r="AD164" s="200"/>
      <c r="AE164" s="200"/>
      <c r="AF164" s="200"/>
      <c r="AG164" s="200"/>
      <c r="AH164" s="200"/>
      <c r="AI164" s="200"/>
      <c r="AJ164" s="200"/>
      <c r="AK164" s="200"/>
      <c r="AL164" s="200"/>
      <c r="AM164" s="205"/>
      <c r="AO164" s="101" t="b">
        <f t="shared" ca="1" si="53"/>
        <v>1</v>
      </c>
    </row>
    <row r="165" spans="1:41">
      <c r="A165" s="217" t="str">
        <f t="shared" si="47"/>
        <v>GDC15</v>
      </c>
      <c r="B165" s="190">
        <f t="shared" si="52"/>
        <v>9.0000001649999994</v>
      </c>
      <c r="C165" s="206" t="s">
        <v>324</v>
      </c>
      <c r="D165" s="206" t="s">
        <v>325</v>
      </c>
      <c r="E165" s="219" t="s">
        <v>329</v>
      </c>
      <c r="F165" s="207" t="str">
        <f>IFERROR(VLOOKUP(E165,顾问个人目标!$E:$S,15,0),"-")</f>
        <v>-</v>
      </c>
      <c r="G165" s="182">
        <f>COUNTIFS(新签明细!J:J,"新签",新签明细!D:D,E165,新签明细!L:L,"&lt;&gt;*升舱*")</f>
        <v>9</v>
      </c>
      <c r="H165" s="209">
        <f t="shared" si="48"/>
        <v>0</v>
      </c>
      <c r="I165" s="284">
        <f ca="1">COUNTIFS(新签明细!J:J,"新签",新签明细!D:D,E165,新签明细!X:X,"TRUE",新签明细!L:L,"&lt;&gt;*升舱*")</f>
        <v>5</v>
      </c>
      <c r="J165" s="284">
        <f ca="1">COUNTIFS(新签明细!J:J,"新签",新签明细!D:D,E165,新签明细!X:X,"False",新签明细!L:L,"&lt;&gt;*升舱*")</f>
        <v>4</v>
      </c>
      <c r="K165" s="209"/>
      <c r="L165" s="209"/>
      <c r="M165" s="210"/>
      <c r="N165" s="210"/>
      <c r="O165" s="210"/>
      <c r="P165" s="210"/>
      <c r="Q165" s="211" t="str">
        <f>IFERROR(VLOOKUP(E165,顾问个人目标!E:K,5,0),"-")</f>
        <v>-</v>
      </c>
      <c r="R165" s="212">
        <f>SUMIFS(新签明细!G:G,新签明细!J:J,"新签",新签明细!D:D,E165)</f>
        <v>11223.693288999999</v>
      </c>
      <c r="S165" s="210">
        <f t="shared" si="49"/>
        <v>0</v>
      </c>
      <c r="T165" s="210">
        <f t="shared" ca="1" si="50"/>
        <v>0</v>
      </c>
      <c r="U165" s="182">
        <f ca="1">COUNTIFS(新签明细!J:J,"新签",新签明细!D:D,E165,新签明细!V:V,TODAY())</f>
        <v>0</v>
      </c>
      <c r="V165" s="208">
        <f ca="1">COUNTIFS(新签明细!J:J,"新签",新签明细!D:D,E165,新签明细!V:V,TODAY()-1)</f>
        <v>0</v>
      </c>
      <c r="W165" s="212" t="str">
        <f>IFERROR(VLOOKUP(E165,顾问个人目标!E:V,18,0),"-")</f>
        <v>-</v>
      </c>
      <c r="X165" s="208">
        <f>SUMIFS(续费明细实时!J:J,续费明细实时!K:K,E165)</f>
        <v>162940</v>
      </c>
      <c r="Y165" s="210">
        <f t="shared" si="51"/>
        <v>0</v>
      </c>
      <c r="Z165" s="208"/>
      <c r="AA165" s="208"/>
      <c r="AB165" s="208"/>
      <c r="AC165" s="208"/>
      <c r="AD165" s="208"/>
      <c r="AE165" s="208"/>
      <c r="AF165" s="208"/>
      <c r="AG165" s="208"/>
      <c r="AH165" s="208"/>
      <c r="AI165" s="208"/>
      <c r="AJ165" s="208"/>
      <c r="AK165" s="208"/>
      <c r="AL165" s="208"/>
      <c r="AM165" s="213"/>
      <c r="AN165" s="188"/>
      <c r="AO165" s="101" t="b">
        <f t="shared" ca="1" si="53"/>
        <v>1</v>
      </c>
    </row>
    <row r="166" spans="1:41">
      <c r="A166" s="217" t="str">
        <f t="shared" si="47"/>
        <v>GDC7</v>
      </c>
      <c r="B166" s="190">
        <f t="shared" si="52"/>
        <v>12.000000166</v>
      </c>
      <c r="C166" s="198" t="s">
        <v>324</v>
      </c>
      <c r="D166" s="198" t="s">
        <v>325</v>
      </c>
      <c r="E166" s="218" t="s">
        <v>11640</v>
      </c>
      <c r="F166" s="199" t="str">
        <f>IFERROR(VLOOKUP(E166,顾问个人目标!$E:$S,15,0),"-")</f>
        <v>-</v>
      </c>
      <c r="G166" s="182">
        <f>COUNTIFS(新签明细!J:J,"新签",新签明细!D:D,E166,新签明细!L:L,"&lt;&gt;*升舱*")</f>
        <v>12</v>
      </c>
      <c r="H166" s="201">
        <f t="shared" si="48"/>
        <v>0</v>
      </c>
      <c r="I166" s="284">
        <f ca="1">COUNTIFS(新签明细!J:J,"新签",新签明细!D:D,E166,新签明细!X:X,"TRUE",新签明细!L:L,"&lt;&gt;*升舱*")</f>
        <v>10</v>
      </c>
      <c r="J166" s="284">
        <f ca="1">COUNTIFS(新签明细!J:J,"新签",新签明细!D:D,E166,新签明细!X:X,"False",新签明细!L:L,"&lt;&gt;*升舱*")</f>
        <v>2</v>
      </c>
      <c r="K166" s="201"/>
      <c r="L166" s="201"/>
      <c r="M166" s="202"/>
      <c r="N166" s="202"/>
      <c r="O166" s="202"/>
      <c r="P166" s="202"/>
      <c r="Q166" s="203" t="str">
        <f>IFERROR(VLOOKUP(E166,顾问个人目标!E:K,5,0),"-")</f>
        <v>-</v>
      </c>
      <c r="R166" s="204">
        <f>SUMIFS(新签明细!G:G,新签明细!J:J,"新签",新签明细!D:D,E166)</f>
        <v>14680.507179</v>
      </c>
      <c r="S166" s="202">
        <f t="shared" si="49"/>
        <v>0</v>
      </c>
      <c r="T166" s="202">
        <f t="shared" ca="1" si="50"/>
        <v>0</v>
      </c>
      <c r="U166" s="182">
        <f ca="1">COUNTIFS(新签明细!J:J,"新签",新签明细!D:D,E166,新签明细!V:V,TODAY())</f>
        <v>0</v>
      </c>
      <c r="V166" s="200">
        <f ca="1">COUNTIFS(新签明细!J:J,"新签",新签明细!D:D,E166,新签明细!V:V,TODAY()-1)</f>
        <v>0</v>
      </c>
      <c r="W166" s="204" t="str">
        <f>IFERROR(VLOOKUP(E166,顾问个人目标!E:V,18,0),"-")</f>
        <v>-</v>
      </c>
      <c r="X166" s="200">
        <f>SUMIFS(续费明细实时!J:J,续费明细实时!K:K,E166)</f>
        <v>0</v>
      </c>
      <c r="Y166" s="202">
        <f t="shared" si="51"/>
        <v>0</v>
      </c>
      <c r="Z166" s="200"/>
      <c r="AA166" s="200"/>
      <c r="AB166" s="200"/>
      <c r="AC166" s="200"/>
      <c r="AD166" s="200"/>
      <c r="AE166" s="200"/>
      <c r="AF166" s="200"/>
      <c r="AG166" s="200"/>
      <c r="AH166" s="200"/>
      <c r="AI166" s="200"/>
      <c r="AJ166" s="200"/>
      <c r="AK166" s="200"/>
      <c r="AL166" s="200"/>
      <c r="AM166" s="205"/>
      <c r="AO166" s="101" t="b">
        <f t="shared" ca="1" si="53"/>
        <v>1</v>
      </c>
    </row>
    <row r="167" spans="1:41">
      <c r="A167" s="217" t="str">
        <f t="shared" si="47"/>
        <v>GDC14</v>
      </c>
      <c r="B167" s="190">
        <f t="shared" si="52"/>
        <v>9.0000001669999996</v>
      </c>
      <c r="C167" s="206" t="s">
        <v>324</v>
      </c>
      <c r="D167" s="206" t="s">
        <v>325</v>
      </c>
      <c r="E167" s="219" t="s">
        <v>11641</v>
      </c>
      <c r="F167" s="207" t="str">
        <f>IFERROR(VLOOKUP(E167,顾问个人目标!$E:$S,15,0),"-")</f>
        <v>-</v>
      </c>
      <c r="G167" s="182">
        <f>COUNTIFS(新签明细!J:J,"新签",新签明细!D:D,E167,新签明细!L:L,"&lt;&gt;*升舱*")</f>
        <v>9</v>
      </c>
      <c r="H167" s="209">
        <f t="shared" si="48"/>
        <v>0</v>
      </c>
      <c r="I167" s="284">
        <f ca="1">COUNTIFS(新签明细!J:J,"新签",新签明细!D:D,E167,新签明细!X:X,"TRUE",新签明细!L:L,"&lt;&gt;*升舱*")</f>
        <v>3</v>
      </c>
      <c r="J167" s="284">
        <f ca="1">COUNTIFS(新签明细!J:J,"新签",新签明细!D:D,E167,新签明细!X:X,"False",新签明细!L:L,"&lt;&gt;*升舱*")</f>
        <v>6</v>
      </c>
      <c r="K167" s="209"/>
      <c r="L167" s="209"/>
      <c r="M167" s="210"/>
      <c r="N167" s="210"/>
      <c r="O167" s="210"/>
      <c r="P167" s="210"/>
      <c r="Q167" s="211" t="str">
        <f>IFERROR(VLOOKUP(E167,顾问个人目标!E:K,5,0),"-")</f>
        <v>-</v>
      </c>
      <c r="R167" s="212">
        <f>SUMIFS(新签明细!G:G,新签明细!J:J,"新签",新签明细!D:D,E167)</f>
        <v>9261.9020839999994</v>
      </c>
      <c r="S167" s="210">
        <f t="shared" si="49"/>
        <v>0</v>
      </c>
      <c r="T167" s="210">
        <f t="shared" ca="1" si="50"/>
        <v>0</v>
      </c>
      <c r="U167" s="182">
        <f ca="1">COUNTIFS(新签明细!J:J,"新签",新签明细!D:D,E167,新签明细!V:V,TODAY())</f>
        <v>0</v>
      </c>
      <c r="V167" s="208">
        <f ca="1">COUNTIFS(新签明细!J:J,"新签",新签明细!D:D,E167,新签明细!V:V,TODAY()-1)</f>
        <v>0</v>
      </c>
      <c r="W167" s="212" t="str">
        <f>IFERROR(VLOOKUP(E167,顾问个人目标!E:V,18,0),"-")</f>
        <v>-</v>
      </c>
      <c r="X167" s="208">
        <f>SUMIFS(续费明细实时!J:J,续费明细实时!K:K,E167)</f>
        <v>19718</v>
      </c>
      <c r="Y167" s="210">
        <f t="shared" si="51"/>
        <v>0</v>
      </c>
      <c r="Z167" s="208"/>
      <c r="AA167" s="208"/>
      <c r="AB167" s="208"/>
      <c r="AC167" s="208"/>
      <c r="AD167" s="208"/>
      <c r="AE167" s="208"/>
      <c r="AF167" s="208"/>
      <c r="AG167" s="208"/>
      <c r="AH167" s="208"/>
      <c r="AI167" s="208"/>
      <c r="AJ167" s="208"/>
      <c r="AK167" s="208"/>
      <c r="AL167" s="208"/>
      <c r="AM167" s="213"/>
      <c r="AN167" s="188"/>
      <c r="AO167" s="101" t="b">
        <f t="shared" ca="1" si="53"/>
        <v>1</v>
      </c>
    </row>
    <row r="168" spans="1:41">
      <c r="A168" s="217" t="str">
        <f t="shared" si="47"/>
        <v>GDC13</v>
      </c>
      <c r="B168" s="190">
        <f t="shared" si="52"/>
        <v>9.0000001679999997</v>
      </c>
      <c r="C168" s="198" t="s">
        <v>324</v>
      </c>
      <c r="D168" s="198" t="s">
        <v>325</v>
      </c>
      <c r="E168" s="218" t="s">
        <v>332</v>
      </c>
      <c r="F168" s="199" t="str">
        <f>IFERROR(VLOOKUP(E168,顾问个人目标!$E:$S,15,0),"-")</f>
        <v>-</v>
      </c>
      <c r="G168" s="182">
        <f>COUNTIFS(新签明细!J:J,"新签",新签明细!D:D,E168,新签明细!L:L,"&lt;&gt;*升舱*")</f>
        <v>9</v>
      </c>
      <c r="H168" s="201">
        <f t="shared" si="48"/>
        <v>0</v>
      </c>
      <c r="I168" s="284">
        <f ca="1">COUNTIFS(新签明细!J:J,"新签",新签明细!D:D,E168,新签明细!X:X,"TRUE",新签明细!L:L,"&lt;&gt;*升舱*")</f>
        <v>5</v>
      </c>
      <c r="J168" s="284">
        <f ca="1">COUNTIFS(新签明细!J:J,"新签",新签明细!D:D,E168,新签明细!X:X,"False",新签明细!L:L,"&lt;&gt;*升舱*")</f>
        <v>4</v>
      </c>
      <c r="K168" s="201"/>
      <c r="L168" s="201"/>
      <c r="M168" s="202"/>
      <c r="N168" s="202"/>
      <c r="O168" s="202"/>
      <c r="P168" s="202"/>
      <c r="Q168" s="203" t="str">
        <f>IFERROR(VLOOKUP(E168,顾问个人目标!E:K,5,0),"-")</f>
        <v>-</v>
      </c>
      <c r="R168" s="204">
        <f>SUMIFS(新签明细!G:G,新签明细!J:J,"新签",新签明细!D:D,E168)</f>
        <v>9261.4568849999996</v>
      </c>
      <c r="S168" s="202">
        <f t="shared" si="49"/>
        <v>0</v>
      </c>
      <c r="T168" s="202">
        <f t="shared" ca="1" si="50"/>
        <v>0</v>
      </c>
      <c r="U168" s="182">
        <f ca="1">COUNTIFS(新签明细!J:J,"新签",新签明细!D:D,E168,新签明细!V:V,TODAY())</f>
        <v>0</v>
      </c>
      <c r="V168" s="200">
        <f ca="1">COUNTIFS(新签明细!J:J,"新签",新签明细!D:D,E168,新签明细!V:V,TODAY()-1)</f>
        <v>0</v>
      </c>
      <c r="W168" s="204" t="str">
        <f>IFERROR(VLOOKUP(E168,顾问个人目标!E:V,18,0),"-")</f>
        <v>-</v>
      </c>
      <c r="X168" s="200">
        <f>SUMIFS(续费明细实时!J:J,续费明细实时!K:K,E168)</f>
        <v>161117</v>
      </c>
      <c r="Y168" s="202">
        <f t="shared" si="51"/>
        <v>0</v>
      </c>
      <c r="Z168" s="200"/>
      <c r="AA168" s="200"/>
      <c r="AB168" s="200"/>
      <c r="AC168" s="200"/>
      <c r="AD168" s="200"/>
      <c r="AE168" s="200"/>
      <c r="AF168" s="200"/>
      <c r="AG168" s="200"/>
      <c r="AH168" s="200"/>
      <c r="AI168" s="200"/>
      <c r="AJ168" s="200"/>
      <c r="AK168" s="200"/>
      <c r="AL168" s="200"/>
      <c r="AM168" s="205"/>
      <c r="AO168" s="101" t="b">
        <f t="shared" ca="1" si="53"/>
        <v>1</v>
      </c>
    </row>
    <row r="169" spans="1:41">
      <c r="A169" s="217" t="str">
        <f t="shared" si="47"/>
        <v>GDC28</v>
      </c>
      <c r="B169" s="190">
        <f t="shared" si="52"/>
        <v>1.000000169</v>
      </c>
      <c r="C169" s="206" t="s">
        <v>324</v>
      </c>
      <c r="D169" s="206" t="s">
        <v>325</v>
      </c>
      <c r="E169" s="219" t="s">
        <v>11642</v>
      </c>
      <c r="F169" s="207" t="str">
        <f>IFERROR(VLOOKUP(E169,顾问个人目标!$E:$S,15,0),"-")</f>
        <v>-</v>
      </c>
      <c r="G169" s="182">
        <f>COUNTIFS(新签明细!J:J,"新签",新签明细!D:D,E169,新签明细!L:L,"&lt;&gt;*升舱*")</f>
        <v>1</v>
      </c>
      <c r="H169" s="209">
        <f t="shared" si="48"/>
        <v>0</v>
      </c>
      <c r="I169" s="284">
        <f ca="1">COUNTIFS(新签明细!J:J,"新签",新签明细!D:D,E169,新签明细!X:X,"TRUE",新签明细!L:L,"&lt;&gt;*升舱*")</f>
        <v>1</v>
      </c>
      <c r="J169" s="284">
        <f ca="1">COUNTIFS(新签明细!J:J,"新签",新签明细!D:D,E169,新签明细!X:X,"False",新签明细!L:L,"&lt;&gt;*升舱*")</f>
        <v>0</v>
      </c>
      <c r="K169" s="209"/>
      <c r="L169" s="209"/>
      <c r="M169" s="210"/>
      <c r="N169" s="210"/>
      <c r="O169" s="210"/>
      <c r="P169" s="210"/>
      <c r="Q169" s="211" t="str">
        <f>IFERROR(VLOOKUP(E169,顾问个人目标!E:K,5,0),"-")</f>
        <v>-</v>
      </c>
      <c r="R169" s="212">
        <f>SUMIFS(新签明细!G:G,新签明细!J:J,"新签",新签明细!D:D,E169)</f>
        <v>1341.247805</v>
      </c>
      <c r="S169" s="210">
        <f t="shared" si="49"/>
        <v>0</v>
      </c>
      <c r="T169" s="210">
        <f t="shared" ca="1" si="50"/>
        <v>0</v>
      </c>
      <c r="U169" s="182">
        <f ca="1">COUNTIFS(新签明细!J:J,"新签",新签明细!D:D,E169,新签明细!V:V,TODAY())</f>
        <v>0</v>
      </c>
      <c r="V169" s="208">
        <f ca="1">COUNTIFS(新签明细!J:J,"新签",新签明细!D:D,E169,新签明细!V:V,TODAY()-1)</f>
        <v>0</v>
      </c>
      <c r="W169" s="212" t="str">
        <f>IFERROR(VLOOKUP(E169,顾问个人目标!E:V,18,0),"-")</f>
        <v>-</v>
      </c>
      <c r="X169" s="208">
        <f>SUMIFS(续费明细实时!J:J,续费明细实时!K:K,E169)</f>
        <v>74138</v>
      </c>
      <c r="Y169" s="210">
        <f t="shared" si="51"/>
        <v>0</v>
      </c>
      <c r="Z169" s="208"/>
      <c r="AA169" s="208"/>
      <c r="AB169" s="208"/>
      <c r="AC169" s="208"/>
      <c r="AD169" s="208"/>
      <c r="AE169" s="208"/>
      <c r="AF169" s="208"/>
      <c r="AG169" s="208"/>
      <c r="AH169" s="208"/>
      <c r="AI169" s="208"/>
      <c r="AJ169" s="208"/>
      <c r="AK169" s="208"/>
      <c r="AL169" s="208"/>
      <c r="AM169" s="213"/>
      <c r="AN169" s="188"/>
      <c r="AO169" s="101" t="b">
        <f t="shared" ca="1" si="53"/>
        <v>1</v>
      </c>
    </row>
    <row r="170" spans="1:41">
      <c r="A170" s="217" t="str">
        <f t="shared" si="47"/>
        <v>GDC24</v>
      </c>
      <c r="B170" s="190">
        <f t="shared" si="52"/>
        <v>6.0000551079758564</v>
      </c>
      <c r="C170" s="198" t="s">
        <v>324</v>
      </c>
      <c r="D170" s="198" t="s">
        <v>325</v>
      </c>
      <c r="E170" s="218" t="s">
        <v>334</v>
      </c>
      <c r="F170" s="199">
        <f>IFERROR(VLOOKUP(E170,顾问个人目标!$E:$S,15,0),"-")</f>
        <v>10.936971473672299</v>
      </c>
      <c r="G170" s="182">
        <f>COUNTIFS(新签明细!J:J,"新签",新签明细!D:D,E170,新签明细!L:L,"&lt;&gt;*升舱*")</f>
        <v>6</v>
      </c>
      <c r="H170" s="201">
        <f t="shared" si="48"/>
        <v>0.548597938144332</v>
      </c>
      <c r="I170" s="284">
        <f ca="1">COUNTIFS(新签明细!J:J,"新签",新签明细!D:D,E170,新签明细!X:X,"TRUE",新签明细!L:L,"&lt;&gt;*升舱*")</f>
        <v>1</v>
      </c>
      <c r="J170" s="284">
        <f ca="1">COUNTIFS(新签明细!J:J,"新签",新签明细!D:D,E170,新签明细!X:X,"False",新签明细!L:L,"&lt;&gt;*升舱*")</f>
        <v>5</v>
      </c>
      <c r="K170" s="201"/>
      <c r="L170" s="201"/>
      <c r="M170" s="202"/>
      <c r="N170" s="202"/>
      <c r="O170" s="202"/>
      <c r="P170" s="202"/>
      <c r="Q170" s="203">
        <f>IFERROR(VLOOKUP(E170,顾问个人目标!E:K,5,0),"-")</f>
        <v>7535.5733453602297</v>
      </c>
      <c r="R170" s="204">
        <f>SUMIFS(新签明细!G:G,新签明细!J:J,"新签",新签明细!D:D,E170)</f>
        <v>5891.4651429999994</v>
      </c>
      <c r="S170" s="202">
        <f t="shared" si="49"/>
        <v>0.78182042334276614</v>
      </c>
      <c r="T170" s="202">
        <f t="shared" ca="1" si="50"/>
        <v>0</v>
      </c>
      <c r="U170" s="182">
        <f ca="1">COUNTIFS(新签明细!J:J,"新签",新签明细!D:D,E170,新签明细!V:V,TODAY())</f>
        <v>0</v>
      </c>
      <c r="V170" s="200">
        <f ca="1">COUNTIFS(新签明细!J:J,"新签",新签明细!D:D,E170,新签明细!V:V,TODAY()-1)</f>
        <v>0</v>
      </c>
      <c r="W170" s="204">
        <f>IFERROR(VLOOKUP(E170,顾问个人目标!E:V,18,0),"-")</f>
        <v>142726.819989982</v>
      </c>
      <c r="X170" s="200">
        <f>SUMIFS(续费明细实时!J:J,续费明细实时!K:K,E170)</f>
        <v>108812</v>
      </c>
      <c r="Y170" s="202">
        <f t="shared" si="51"/>
        <v>0.76237948836551894</v>
      </c>
      <c r="Z170" s="200"/>
      <c r="AA170" s="200"/>
      <c r="AB170" s="200"/>
      <c r="AC170" s="200"/>
      <c r="AD170" s="200"/>
      <c r="AE170" s="200"/>
      <c r="AF170" s="200"/>
      <c r="AG170" s="200"/>
      <c r="AH170" s="200"/>
      <c r="AI170" s="200"/>
      <c r="AJ170" s="200"/>
      <c r="AK170" s="200"/>
      <c r="AL170" s="200" t="s">
        <v>152</v>
      </c>
      <c r="AM170" s="205" t="s">
        <v>161</v>
      </c>
      <c r="AN170" s="101" t="s">
        <v>162</v>
      </c>
      <c r="AO170" s="101" t="b">
        <f t="shared" ca="1" si="53"/>
        <v>1</v>
      </c>
    </row>
    <row r="171" spans="1:41">
      <c r="A171" s="217" t="str">
        <f t="shared" si="47"/>
        <v>GDC4</v>
      </c>
      <c r="B171" s="190">
        <f t="shared" si="52"/>
        <v>13.000119261994532</v>
      </c>
      <c r="C171" s="206" t="s">
        <v>324</v>
      </c>
      <c r="D171" s="206" t="s">
        <v>325</v>
      </c>
      <c r="E171" s="219" t="s">
        <v>335</v>
      </c>
      <c r="F171" s="207">
        <f>IFERROR(VLOOKUP(E171,顾问个人目标!$E:$S,15,0),"-")</f>
        <v>10.936971473672299</v>
      </c>
      <c r="G171" s="182">
        <f>COUNTIFS(新签明细!J:J,"新签",新签明细!D:D,E171,新签明细!L:L,"&lt;&gt;*升舱*")</f>
        <v>13</v>
      </c>
      <c r="H171" s="209">
        <f t="shared" si="48"/>
        <v>1.188628865979386</v>
      </c>
      <c r="I171" s="284">
        <f ca="1">COUNTIFS(新签明细!J:J,"新签",新签明细!D:D,E171,新签明细!X:X,"TRUE",新签明细!L:L,"&lt;&gt;*升舱*")</f>
        <v>8</v>
      </c>
      <c r="J171" s="284">
        <f ca="1">COUNTIFS(新签明细!J:J,"新签",新签明细!D:D,E171,新签明细!X:X,"False",新签明细!L:L,"&lt;&gt;*升舱*")</f>
        <v>5</v>
      </c>
      <c r="K171" s="209"/>
      <c r="L171" s="209"/>
      <c r="M171" s="210"/>
      <c r="N171" s="210"/>
      <c r="O171" s="210"/>
      <c r="P171" s="210"/>
      <c r="Q171" s="211">
        <f>IFERROR(VLOOKUP(E171,顾问个人目标!E:K,5,0),"-")</f>
        <v>7535.5733453602297</v>
      </c>
      <c r="R171" s="212">
        <f>SUMIFS(新签明细!G:G,新签明细!J:J,"新签",新签明细!D:D,E171)</f>
        <v>17189.240733999999</v>
      </c>
      <c r="S171" s="210">
        <f t="shared" si="49"/>
        <v>2.2810793480742486</v>
      </c>
      <c r="T171" s="210">
        <f t="shared" ca="1" si="50"/>
        <v>0</v>
      </c>
      <c r="U171" s="182">
        <f ca="1">COUNTIFS(新签明细!J:J,"新签",新签明细!D:D,E171,新签明细!V:V,TODAY())</f>
        <v>0</v>
      </c>
      <c r="V171" s="208">
        <f ca="1">COUNTIFS(新签明细!J:J,"新签",新签明细!D:D,E171,新签明细!V:V,TODAY()-1)</f>
        <v>0</v>
      </c>
      <c r="W171" s="212">
        <f>IFERROR(VLOOKUP(E171,顾问个人目标!E:V,18,0),"-")</f>
        <v>217280.574662812</v>
      </c>
      <c r="X171" s="208">
        <f>SUMIFS(续费明细实时!J:J,续费明细实时!K:K,E171)</f>
        <v>225321</v>
      </c>
      <c r="Y171" s="210">
        <f t="shared" si="51"/>
        <v>1.0370048051910097</v>
      </c>
      <c r="Z171" s="208"/>
      <c r="AA171" s="208"/>
      <c r="AB171" s="208"/>
      <c r="AC171" s="208"/>
      <c r="AD171" s="208"/>
      <c r="AE171" s="208"/>
      <c r="AF171" s="208"/>
      <c r="AG171" s="208"/>
      <c r="AH171" s="208"/>
      <c r="AI171" s="208"/>
      <c r="AJ171" s="208"/>
      <c r="AK171" s="208"/>
      <c r="AL171" s="208" t="s">
        <v>152</v>
      </c>
      <c r="AM171" s="213" t="s">
        <v>161</v>
      </c>
      <c r="AN171" s="188" t="s">
        <v>162</v>
      </c>
      <c r="AO171" s="101" t="b">
        <f t="shared" ca="1" si="53"/>
        <v>1</v>
      </c>
    </row>
    <row r="172" spans="1:41">
      <c r="A172" s="217" t="str">
        <f t="shared" si="47"/>
        <v>GDC9</v>
      </c>
      <c r="B172" s="190">
        <f t="shared" si="52"/>
        <v>10.000091753742943</v>
      </c>
      <c r="C172" s="198" t="s">
        <v>324</v>
      </c>
      <c r="D172" s="198" t="s">
        <v>325</v>
      </c>
      <c r="E172" s="218" t="s">
        <v>336</v>
      </c>
      <c r="F172" s="199">
        <f>IFERROR(VLOOKUP(E172,顾问个人目标!$E:$S,15,0),"-")</f>
        <v>10.936971473672299</v>
      </c>
      <c r="G172" s="182">
        <f>COUNTIFS(新签明细!J:J,"新签",新签明细!D:D,E172,新签明细!L:L,"&lt;&gt;*升舱*")</f>
        <v>10</v>
      </c>
      <c r="H172" s="201">
        <f t="shared" si="48"/>
        <v>0.91432989690722</v>
      </c>
      <c r="I172" s="284">
        <f ca="1">COUNTIFS(新签明细!J:J,"新签",新签明细!D:D,E172,新签明细!X:X,"TRUE",新签明细!L:L,"&lt;&gt;*升舱*")</f>
        <v>5</v>
      </c>
      <c r="J172" s="284">
        <f ca="1">COUNTIFS(新签明细!J:J,"新签",新签明细!D:D,E172,新签明细!X:X,"False",新签明细!L:L,"&lt;&gt;*升舱*")</f>
        <v>5</v>
      </c>
      <c r="K172" s="201"/>
      <c r="L172" s="201"/>
      <c r="M172" s="202"/>
      <c r="N172" s="202"/>
      <c r="O172" s="202"/>
      <c r="P172" s="202"/>
      <c r="Q172" s="203">
        <f>IFERROR(VLOOKUP(E172,顾问个人目标!E:K,5,0),"-")</f>
        <v>7535.5733453602297</v>
      </c>
      <c r="R172" s="204">
        <f>SUMIFS(新签明细!G:G,新签明细!J:J,"新签",新签明细!D:D,E172)</f>
        <v>11209.410400000001</v>
      </c>
      <c r="S172" s="202">
        <f t="shared" si="49"/>
        <v>1.4875325189292743</v>
      </c>
      <c r="T172" s="202">
        <f t="shared" ca="1" si="50"/>
        <v>0</v>
      </c>
      <c r="U172" s="182">
        <f ca="1">COUNTIFS(新签明细!J:J,"新签",新签明细!D:D,E172,新签明细!V:V,TODAY())</f>
        <v>0</v>
      </c>
      <c r="V172" s="200">
        <f ca="1">COUNTIFS(新签明细!J:J,"新签",新签明细!D:D,E172,新签明细!V:V,TODAY()-1)</f>
        <v>0</v>
      </c>
      <c r="W172" s="204">
        <f>IFERROR(VLOOKUP(E172,顾问个人目标!E:V,18,0),"-")</f>
        <v>175840.85903759699</v>
      </c>
      <c r="X172" s="200">
        <f>SUMIFS(续费明细实时!J:J,续费明细实时!K:K,E172)</f>
        <v>197529</v>
      </c>
      <c r="Y172" s="202">
        <f t="shared" si="51"/>
        <v>1.123339598550106</v>
      </c>
      <c r="Z172" s="200"/>
      <c r="AA172" s="200"/>
      <c r="AB172" s="200"/>
      <c r="AC172" s="200"/>
      <c r="AD172" s="200"/>
      <c r="AE172" s="200"/>
      <c r="AF172" s="200"/>
      <c r="AG172" s="200"/>
      <c r="AH172" s="200"/>
      <c r="AI172" s="200"/>
      <c r="AJ172" s="200"/>
      <c r="AK172" s="200"/>
      <c r="AL172" s="200" t="s">
        <v>152</v>
      </c>
      <c r="AM172" s="205" t="s">
        <v>161</v>
      </c>
      <c r="AN172" s="101" t="s">
        <v>162</v>
      </c>
      <c r="AO172" s="101" t="b">
        <f t="shared" ca="1" si="53"/>
        <v>1</v>
      </c>
    </row>
    <row r="173" spans="1:41">
      <c r="A173" s="217" t="str">
        <f t="shared" si="47"/>
        <v>GDC1</v>
      </c>
      <c r="B173" s="190">
        <f t="shared" si="52"/>
        <v>16.000146654734259</v>
      </c>
      <c r="C173" s="206" t="s">
        <v>324</v>
      </c>
      <c r="D173" s="206" t="s">
        <v>325</v>
      </c>
      <c r="E173" s="219" t="s">
        <v>337</v>
      </c>
      <c r="F173" s="207">
        <f>IFERROR(VLOOKUP(E173,顾问个人目标!$E:$S,15,0),"-")</f>
        <v>10.936971473672299</v>
      </c>
      <c r="G173" s="182">
        <f>COUNTIFS(新签明细!J:J,"新签",新签明细!D:D,E173,新签明细!L:L,"&lt;&gt;*升舱*")</f>
        <v>16</v>
      </c>
      <c r="H173" s="209">
        <f t="shared" si="48"/>
        <v>1.462927835051552</v>
      </c>
      <c r="I173" s="284">
        <f ca="1">COUNTIFS(新签明细!J:J,"新签",新签明细!D:D,E173,新签明细!X:X,"TRUE",新签明细!L:L,"&lt;&gt;*升舱*")</f>
        <v>7</v>
      </c>
      <c r="J173" s="284">
        <f ca="1">COUNTIFS(新签明细!J:J,"新签",新签明细!D:D,E173,新签明细!X:X,"False",新签明细!L:L,"&lt;&gt;*升舱*")</f>
        <v>9</v>
      </c>
      <c r="K173" s="209"/>
      <c r="L173" s="209"/>
      <c r="M173" s="210"/>
      <c r="N173" s="210"/>
      <c r="O173" s="210"/>
      <c r="P173" s="210"/>
      <c r="Q173" s="211">
        <f>IFERROR(VLOOKUP(E173,顾问个人目标!E:K,5,0),"-")</f>
        <v>7535.5733453602297</v>
      </c>
      <c r="R173" s="212">
        <f>SUMIFS(新签明细!G:G,新签明细!J:J,"新签",新签明细!D:D,E173)</f>
        <v>14238.522733999998</v>
      </c>
      <c r="S173" s="210">
        <f t="shared" si="49"/>
        <v>1.8895075505789987</v>
      </c>
      <c r="T173" s="210">
        <f t="shared" ca="1" si="50"/>
        <v>0</v>
      </c>
      <c r="U173" s="182">
        <f ca="1">COUNTIFS(新签明细!J:J,"新签",新签明细!D:D,E173,新签明细!V:V,TODAY())</f>
        <v>0</v>
      </c>
      <c r="V173" s="208">
        <f ca="1">COUNTIFS(新签明细!J:J,"新签",新签明细!D:D,E173,新签明细!V:V,TODAY()-1)</f>
        <v>0</v>
      </c>
      <c r="W173" s="212">
        <f>IFERROR(VLOOKUP(E173,顾问个人目标!E:V,18,0),"-")</f>
        <v>243352.073060511</v>
      </c>
      <c r="X173" s="208">
        <f>SUMIFS(续费明细实时!J:J,续费明细实时!K:K,E173)</f>
        <v>270532</v>
      </c>
      <c r="Y173" s="210">
        <f t="shared" si="51"/>
        <v>1.1116897283744549</v>
      </c>
      <c r="Z173" s="208"/>
      <c r="AA173" s="208"/>
      <c r="AB173" s="208"/>
      <c r="AC173" s="208"/>
      <c r="AD173" s="208"/>
      <c r="AE173" s="208"/>
      <c r="AF173" s="208"/>
      <c r="AG173" s="208"/>
      <c r="AH173" s="208"/>
      <c r="AI173" s="208"/>
      <c r="AJ173" s="208"/>
      <c r="AK173" s="208"/>
      <c r="AL173" s="208" t="s">
        <v>152</v>
      </c>
      <c r="AM173" s="213" t="s">
        <v>161</v>
      </c>
      <c r="AN173" s="188" t="s">
        <v>162</v>
      </c>
      <c r="AO173" s="101" t="b">
        <f t="shared" ca="1" si="53"/>
        <v>1</v>
      </c>
    </row>
    <row r="174" spans="1:41">
      <c r="A174" s="217" t="str">
        <f t="shared" si="47"/>
        <v>GDC6</v>
      </c>
      <c r="B174" s="190">
        <f t="shared" si="52"/>
        <v>12.000110082850844</v>
      </c>
      <c r="C174" s="198" t="s">
        <v>324</v>
      </c>
      <c r="D174" s="198" t="s">
        <v>325</v>
      </c>
      <c r="E174" s="218" t="s">
        <v>338</v>
      </c>
      <c r="F174" s="199">
        <f>IFERROR(VLOOKUP(E174,顾问个人目标!$E:$S,15,0),"-")</f>
        <v>10.936971473672299</v>
      </c>
      <c r="G174" s="182">
        <f>COUNTIFS(新签明细!J:J,"新签",新签明细!D:D,E174,新签明细!L:L,"&lt;&gt;*升舱*")</f>
        <v>12</v>
      </c>
      <c r="H174" s="201">
        <f t="shared" si="48"/>
        <v>1.097195876288664</v>
      </c>
      <c r="I174" s="284">
        <f ca="1">COUNTIFS(新签明细!J:J,"新签",新签明细!D:D,E174,新签明细!X:X,"TRUE",新签明细!L:L,"&lt;&gt;*升舱*")</f>
        <v>6</v>
      </c>
      <c r="J174" s="284">
        <f ca="1">COUNTIFS(新签明细!J:J,"新签",新签明细!D:D,E174,新签明细!X:X,"False",新签明细!L:L,"&lt;&gt;*升舱*")</f>
        <v>6</v>
      </c>
      <c r="K174" s="201"/>
      <c r="L174" s="201"/>
      <c r="M174" s="202"/>
      <c r="N174" s="202"/>
      <c r="O174" s="202"/>
      <c r="P174" s="202"/>
      <c r="Q174" s="203">
        <f>IFERROR(VLOOKUP(E174,顾问个人目标!E:K,5,0),"-")</f>
        <v>7535.5733453602297</v>
      </c>
      <c r="R174" s="204">
        <f>SUMIFS(新签明细!G:G,新签明细!J:J,"新签",新签明细!D:D,E174)</f>
        <v>14262.068361000001</v>
      </c>
      <c r="S174" s="202">
        <f t="shared" si="49"/>
        <v>1.8926321471983787</v>
      </c>
      <c r="T174" s="202">
        <f t="shared" ca="1" si="50"/>
        <v>0</v>
      </c>
      <c r="U174" s="182">
        <f ca="1">COUNTIFS(新签明细!J:J,"新签",新签明细!D:D,E174,新签明细!V:V,TODAY())</f>
        <v>0</v>
      </c>
      <c r="V174" s="200">
        <f ca="1">COUNTIFS(新签明细!J:J,"新签",新签明细!D:D,E174,新签明细!V:V,TODAY()-1)</f>
        <v>0</v>
      </c>
      <c r="W174" s="204">
        <f>IFERROR(VLOOKUP(E174,顾问个人目标!E:V,18,0),"-")</f>
        <v>191333.34467194299</v>
      </c>
      <c r="X174" s="200">
        <f>SUMIFS(续费明细实时!J:J,续费明细实时!K:K,E174)</f>
        <v>233084</v>
      </c>
      <c r="Y174" s="202">
        <f t="shared" si="51"/>
        <v>1.218208987041135</v>
      </c>
      <c r="Z174" s="200"/>
      <c r="AA174" s="200"/>
      <c r="AB174" s="200"/>
      <c r="AC174" s="200"/>
      <c r="AD174" s="200"/>
      <c r="AE174" s="200"/>
      <c r="AF174" s="200"/>
      <c r="AG174" s="200"/>
      <c r="AH174" s="200"/>
      <c r="AI174" s="200"/>
      <c r="AJ174" s="200"/>
      <c r="AK174" s="200"/>
      <c r="AL174" s="200" t="s">
        <v>152</v>
      </c>
      <c r="AM174" s="205" t="s">
        <v>161</v>
      </c>
      <c r="AN174" s="101" t="s">
        <v>162</v>
      </c>
      <c r="AO174" s="101" t="b">
        <f t="shared" ca="1" si="53"/>
        <v>1</v>
      </c>
    </row>
    <row r="175" spans="1:41">
      <c r="A175" s="217" t="str">
        <f t="shared" si="47"/>
        <v>GDC5</v>
      </c>
      <c r="B175" s="190">
        <f t="shared" si="52"/>
        <v>13.000119250391284</v>
      </c>
      <c r="C175" s="206" t="s">
        <v>324</v>
      </c>
      <c r="D175" s="206" t="s">
        <v>325</v>
      </c>
      <c r="E175" s="219" t="s">
        <v>443</v>
      </c>
      <c r="F175" s="207">
        <f>IFERROR(VLOOKUP(E175,顾问个人目标!$E:$S,15,0),"-")</f>
        <v>10.936971473672299</v>
      </c>
      <c r="G175" s="182">
        <f>COUNTIFS(新签明细!J:J,"新签",新签明细!D:D,E175,新签明细!L:L,"&lt;&gt;*升舱*")</f>
        <v>13</v>
      </c>
      <c r="H175" s="209">
        <f t="shared" si="48"/>
        <v>1.188628865979386</v>
      </c>
      <c r="I175" s="284">
        <f ca="1">COUNTIFS(新签明细!J:J,"新签",新签明细!D:D,E175,新签明细!X:X,"TRUE",新签明细!L:L,"&lt;&gt;*升舱*")</f>
        <v>9</v>
      </c>
      <c r="J175" s="284">
        <f ca="1">COUNTIFS(新签明细!J:J,"新签",新签明细!D:D,E175,新签明细!X:X,"False",新签明细!L:L,"&lt;&gt;*升舱*")</f>
        <v>4</v>
      </c>
      <c r="K175" s="209"/>
      <c r="L175" s="209"/>
      <c r="M175" s="210"/>
      <c r="N175" s="210"/>
      <c r="O175" s="210"/>
      <c r="P175" s="210"/>
      <c r="Q175" s="211">
        <f>IFERROR(VLOOKUP(E175,顾问个人目标!E:K,5,0),"-")</f>
        <v>7535.5733453602297</v>
      </c>
      <c r="R175" s="212">
        <f>SUMIFS(新签明细!G:G,新签明细!J:J,"新签",新签明细!D:D,E175)</f>
        <v>16013.446456999998</v>
      </c>
      <c r="S175" s="210">
        <f t="shared" si="49"/>
        <v>2.1250468574975425</v>
      </c>
      <c r="T175" s="210">
        <f t="shared" ca="1" si="50"/>
        <v>0</v>
      </c>
      <c r="U175" s="182">
        <f ca="1">COUNTIFS(新签明细!J:J,"新签",新签明细!D:D,E175,新签明细!V:V,TODAY())</f>
        <v>0</v>
      </c>
      <c r="V175" s="208">
        <f ca="1">COUNTIFS(新签明细!J:J,"新签",新签明细!D:D,E175,新签明细!V:V,TODAY()-1)</f>
        <v>0</v>
      </c>
      <c r="W175" s="212">
        <f>IFERROR(VLOOKUP(E175,顾问个人目标!E:V,18,0),"-")</f>
        <v>166187.705375916</v>
      </c>
      <c r="X175" s="208">
        <f>SUMIFS(续费明细实时!J:J,续费明细实时!K:K,E175)</f>
        <v>166963</v>
      </c>
      <c r="Y175" s="210">
        <f t="shared" si="51"/>
        <v>1.0046651743721371</v>
      </c>
      <c r="Z175" s="208"/>
      <c r="AA175" s="208"/>
      <c r="AB175" s="208"/>
      <c r="AC175" s="208"/>
      <c r="AD175" s="208"/>
      <c r="AE175" s="208"/>
      <c r="AF175" s="208"/>
      <c r="AG175" s="208"/>
      <c r="AH175" s="208"/>
      <c r="AI175" s="208"/>
      <c r="AJ175" s="208"/>
      <c r="AK175" s="208"/>
      <c r="AL175" s="208" t="s">
        <v>152</v>
      </c>
      <c r="AM175" s="213" t="s">
        <v>161</v>
      </c>
      <c r="AN175" s="188" t="s">
        <v>162</v>
      </c>
      <c r="AO175" s="101" t="b">
        <f t="shared" ca="1" si="53"/>
        <v>1</v>
      </c>
    </row>
    <row r="176" spans="1:41">
      <c r="A176" s="217" t="str">
        <f t="shared" si="47"/>
        <v>GDC11</v>
      </c>
      <c r="B176" s="190">
        <f t="shared" si="52"/>
        <v>10.00009172788967</v>
      </c>
      <c r="C176" s="198" t="s">
        <v>324</v>
      </c>
      <c r="D176" s="198" t="s">
        <v>325</v>
      </c>
      <c r="E176" s="218" t="s">
        <v>340</v>
      </c>
      <c r="F176" s="199">
        <f>IFERROR(VLOOKUP(E176,顾问个人目标!$E:$S,15,0),"-")</f>
        <v>10.936971473672299</v>
      </c>
      <c r="G176" s="182">
        <f>COUNTIFS(新签明细!J:J,"新签",新签明细!D:D,E176,新签明细!L:L,"&lt;&gt;*升舱*")</f>
        <v>10</v>
      </c>
      <c r="H176" s="201">
        <f t="shared" si="48"/>
        <v>0.91432989690722</v>
      </c>
      <c r="I176" s="284">
        <f ca="1">COUNTIFS(新签明细!J:J,"新签",新签明细!D:D,E176,新签明细!X:X,"TRUE",新签明细!L:L,"&lt;&gt;*升舱*")</f>
        <v>7</v>
      </c>
      <c r="J176" s="284">
        <f ca="1">COUNTIFS(新签明细!J:J,"新签",新签明细!D:D,E176,新签明细!X:X,"False",新签明细!L:L,"&lt;&gt;*升舱*")</f>
        <v>3</v>
      </c>
      <c r="K176" s="201"/>
      <c r="L176" s="201"/>
      <c r="M176" s="202"/>
      <c r="N176" s="202"/>
      <c r="O176" s="202"/>
      <c r="P176" s="202"/>
      <c r="Q176" s="203">
        <f>IFERROR(VLOOKUP(E176,顾问个人目标!E:K,5,0),"-")</f>
        <v>7535.5733453602297</v>
      </c>
      <c r="R176" s="204">
        <f>SUMIFS(新签明细!G:G,新签明细!J:J,"新签",新签明细!D:D,E176)</f>
        <v>8959.7950249999994</v>
      </c>
      <c r="S176" s="202">
        <f t="shared" si="49"/>
        <v>1.1889997767079907</v>
      </c>
      <c r="T176" s="202">
        <f t="shared" ca="1" si="50"/>
        <v>0</v>
      </c>
      <c r="U176" s="182">
        <f ca="1">COUNTIFS(新签明细!J:J,"新签",新签明细!D:D,E176,新签明细!V:V,TODAY())</f>
        <v>0</v>
      </c>
      <c r="V176" s="200">
        <f ca="1">COUNTIFS(新签明细!J:J,"新签",新签明细!D:D,E176,新签明细!V:V,TODAY()-1)</f>
        <v>0</v>
      </c>
      <c r="W176" s="204">
        <f>IFERROR(VLOOKUP(E176,顾问个人目标!E:V,18,0),"-")</f>
        <v>193922.24080184201</v>
      </c>
      <c r="X176" s="200">
        <f>SUMIFS(续费明细实时!J:J,续费明细实时!K:K,E176)</f>
        <v>111775</v>
      </c>
      <c r="Y176" s="202">
        <f t="shared" si="51"/>
        <v>0.57639082313521972</v>
      </c>
      <c r="Z176" s="200"/>
      <c r="AA176" s="200"/>
      <c r="AB176" s="200"/>
      <c r="AC176" s="200"/>
      <c r="AD176" s="200"/>
      <c r="AE176" s="200"/>
      <c r="AF176" s="200"/>
      <c r="AG176" s="200"/>
      <c r="AH176" s="200"/>
      <c r="AI176" s="200"/>
      <c r="AJ176" s="200"/>
      <c r="AK176" s="200"/>
      <c r="AL176" s="200" t="s">
        <v>152</v>
      </c>
      <c r="AM176" s="205" t="s">
        <v>161</v>
      </c>
      <c r="AN176" s="101" t="s">
        <v>162</v>
      </c>
      <c r="AO176" s="101" t="b">
        <f t="shared" ca="1" si="53"/>
        <v>1</v>
      </c>
    </row>
    <row r="177" spans="1:41">
      <c r="A177" s="217" t="str">
        <f t="shared" si="47"/>
        <v>GDC17</v>
      </c>
      <c r="B177" s="190">
        <f t="shared" si="52"/>
        <v>8.0000734303633649</v>
      </c>
      <c r="C177" s="206" t="s">
        <v>324</v>
      </c>
      <c r="D177" s="206" t="s">
        <v>325</v>
      </c>
      <c r="E177" s="219" t="s">
        <v>341</v>
      </c>
      <c r="F177" s="207">
        <f>IFERROR(VLOOKUP(E177,顾问个人目标!$E:$S,15,0),"-")</f>
        <v>10.936971473672299</v>
      </c>
      <c r="G177" s="182">
        <f>COUNTIFS(新签明细!J:J,"新签",新签明细!D:D,E177,新签明细!L:L,"&lt;&gt;*升舱*")</f>
        <v>8</v>
      </c>
      <c r="H177" s="209">
        <f t="shared" si="48"/>
        <v>0.731463917525776</v>
      </c>
      <c r="I177" s="284">
        <f ca="1">COUNTIFS(新签明细!J:J,"新签",新签明细!D:D,E177,新签明细!X:X,"TRUE",新签明细!L:L,"&lt;&gt;*升舱*")</f>
        <v>3</v>
      </c>
      <c r="J177" s="284">
        <f ca="1">COUNTIFS(新签明细!J:J,"新签",新签明细!D:D,E177,新签明细!X:X,"False",新签明细!L:L,"&lt;&gt;*升舱*")</f>
        <v>5</v>
      </c>
      <c r="K177" s="209"/>
      <c r="L177" s="209"/>
      <c r="M177" s="210"/>
      <c r="N177" s="210"/>
      <c r="O177" s="210"/>
      <c r="P177" s="210"/>
      <c r="Q177" s="211">
        <f>IFERROR(VLOOKUP(E177,顾问个人目标!E:K,5,0),"-")</f>
        <v>7535.5733453602297</v>
      </c>
      <c r="R177" s="212">
        <f>SUMIFS(新签明细!G:G,新签明细!J:J,"新签",新签明细!D:D,E177)</f>
        <v>8060.9242200000008</v>
      </c>
      <c r="S177" s="210">
        <f t="shared" si="49"/>
        <v>1.0697161119084904</v>
      </c>
      <c r="T177" s="210">
        <f t="shared" ca="1" si="50"/>
        <v>0</v>
      </c>
      <c r="U177" s="182">
        <f ca="1">COUNTIFS(新签明细!J:J,"新签",新签明细!D:D,E177,新签明细!V:V,TODAY())</f>
        <v>0</v>
      </c>
      <c r="V177" s="208">
        <f ca="1">COUNTIFS(新签明细!J:J,"新签",新签明细!D:D,E177,新签明细!V:V,TODAY()-1)</f>
        <v>0</v>
      </c>
      <c r="W177" s="212">
        <f>IFERROR(VLOOKUP(E177,顾问个人目标!E:V,18,0),"-")</f>
        <v>160389.17569087999</v>
      </c>
      <c r="X177" s="208">
        <f>SUMIFS(续费明细实时!J:J,续费明细实时!K:K,E177)</f>
        <v>201548</v>
      </c>
      <c r="Y177" s="210">
        <f t="shared" si="51"/>
        <v>1.2566184665007938</v>
      </c>
      <c r="Z177" s="208"/>
      <c r="AA177" s="208"/>
      <c r="AB177" s="208"/>
      <c r="AC177" s="208"/>
      <c r="AD177" s="208"/>
      <c r="AE177" s="208"/>
      <c r="AF177" s="208"/>
      <c r="AG177" s="208"/>
      <c r="AH177" s="208"/>
      <c r="AI177" s="208"/>
      <c r="AJ177" s="208"/>
      <c r="AK177" s="208"/>
      <c r="AL177" s="208" t="s">
        <v>152</v>
      </c>
      <c r="AM177" s="213" t="s">
        <v>161</v>
      </c>
      <c r="AN177" s="188" t="s">
        <v>162</v>
      </c>
      <c r="AO177" s="101" t="b">
        <f t="shared" ca="1" si="53"/>
        <v>1</v>
      </c>
    </row>
    <row r="178" spans="1:41">
      <c r="A178" s="217" t="str">
        <f t="shared" si="47"/>
        <v>GDC23</v>
      </c>
      <c r="B178" s="190">
        <f t="shared" si="52"/>
        <v>6.0000551620987732</v>
      </c>
      <c r="C178" s="198" t="s">
        <v>324</v>
      </c>
      <c r="D178" s="198" t="s">
        <v>325</v>
      </c>
      <c r="E178" s="218" t="s">
        <v>342</v>
      </c>
      <c r="F178" s="199">
        <f>IFERROR(VLOOKUP(E178,顾问个人目标!$E:$S,15,0),"-")</f>
        <v>10.936971473672299</v>
      </c>
      <c r="G178" s="182">
        <f>COUNTIFS(新签明细!J:J,"新签",新签明细!D:D,E178,新签明细!L:L,"&lt;&gt;*升舱*")</f>
        <v>6</v>
      </c>
      <c r="H178" s="201">
        <f t="shared" si="48"/>
        <v>0.548597938144332</v>
      </c>
      <c r="I178" s="284">
        <f ca="1">COUNTIFS(新签明细!J:J,"新签",新签明细!D:D,E178,新签明细!X:X,"TRUE",新签明细!L:L,"&lt;&gt;*升舱*")</f>
        <v>5</v>
      </c>
      <c r="J178" s="284">
        <f ca="1">COUNTIFS(新签明细!J:J,"新签",新签明细!D:D,E178,新签明细!X:X,"False",新签明细!L:L,"&lt;&gt;*升舱*")</f>
        <v>1</v>
      </c>
      <c r="K178" s="201"/>
      <c r="L178" s="201"/>
      <c r="M178" s="202"/>
      <c r="N178" s="202"/>
      <c r="O178" s="202"/>
      <c r="P178" s="202"/>
      <c r="Q178" s="203">
        <f>IFERROR(VLOOKUP(E178,顾问个人目标!E:K,5,0),"-")</f>
        <v>7535.5733453602297</v>
      </c>
      <c r="R178" s="204">
        <f>SUMIFS(新签明细!G:G,新签明细!J:J,"新签",新签明细!D:D,E178)</f>
        <v>9367.0913789999995</v>
      </c>
      <c r="S178" s="202">
        <f t="shared" si="49"/>
        <v>1.2430495928710539</v>
      </c>
      <c r="T178" s="202">
        <f t="shared" ca="1" si="50"/>
        <v>0</v>
      </c>
      <c r="U178" s="182">
        <f ca="1">COUNTIFS(新签明细!J:J,"新签",新签明细!D:D,E178,新签明细!V:V,TODAY())</f>
        <v>0</v>
      </c>
      <c r="V178" s="200">
        <f ca="1">COUNTIFS(新签明细!J:J,"新签",新签明细!D:D,E178,新签明细!V:V,TODAY()-1)</f>
        <v>1</v>
      </c>
      <c r="W178" s="204">
        <f>IFERROR(VLOOKUP(E178,顾问个人目标!E:V,18,0),"-")</f>
        <v>136389.85375303301</v>
      </c>
      <c r="X178" s="200">
        <f>SUMIFS(续费明细实时!J:J,续费明细实时!K:K,E178)</f>
        <v>85682</v>
      </c>
      <c r="Y178" s="202">
        <f t="shared" si="51"/>
        <v>0.62821388572751236</v>
      </c>
      <c r="Z178" s="200"/>
      <c r="AA178" s="200"/>
      <c r="AB178" s="200"/>
      <c r="AC178" s="200"/>
      <c r="AD178" s="200"/>
      <c r="AE178" s="200"/>
      <c r="AF178" s="200"/>
      <c r="AG178" s="200"/>
      <c r="AH178" s="200"/>
      <c r="AI178" s="200"/>
      <c r="AJ178" s="200"/>
      <c r="AK178" s="200"/>
      <c r="AL178" s="200" t="s">
        <v>152</v>
      </c>
      <c r="AM178" s="205" t="s">
        <v>161</v>
      </c>
      <c r="AN178" s="101" t="s">
        <v>162</v>
      </c>
      <c r="AO178" s="101" t="b">
        <f t="shared" ca="1" si="53"/>
        <v>1</v>
      </c>
    </row>
    <row r="179" spans="1:41">
      <c r="A179" s="217" t="str">
        <f t="shared" si="47"/>
        <v>GDC10</v>
      </c>
      <c r="B179" s="190">
        <f t="shared" si="52"/>
        <v>10.00009174345027</v>
      </c>
      <c r="C179" s="206" t="s">
        <v>324</v>
      </c>
      <c r="D179" s="206" t="s">
        <v>325</v>
      </c>
      <c r="E179" s="219" t="s">
        <v>343</v>
      </c>
      <c r="F179" s="207">
        <f>IFERROR(VLOOKUP(E179,顾问个人目标!$E:$S,15,0),"-")</f>
        <v>10.936971473672299</v>
      </c>
      <c r="G179" s="182">
        <f>COUNTIFS(新签明细!J:J,"新签",新签明细!D:D,E179,新签明细!L:L,"&lt;&gt;*升舱*")</f>
        <v>10</v>
      </c>
      <c r="H179" s="209">
        <f t="shared" si="48"/>
        <v>0.91432989690722</v>
      </c>
      <c r="I179" s="284">
        <f ca="1">COUNTIFS(新签明细!J:J,"新签",新签明细!D:D,E179,新签明细!X:X,"TRUE",新签明细!L:L,"&lt;&gt;*升舱*")</f>
        <v>5</v>
      </c>
      <c r="J179" s="284">
        <f ca="1">COUNTIFS(新签明细!J:J,"新签",新签明细!D:D,E179,新签明细!X:X,"False",新签明细!L:L,"&lt;&gt;*升舱*")</f>
        <v>5</v>
      </c>
      <c r="K179" s="209"/>
      <c r="L179" s="209"/>
      <c r="M179" s="210"/>
      <c r="N179" s="210"/>
      <c r="O179" s="210"/>
      <c r="P179" s="210"/>
      <c r="Q179" s="211">
        <f>IFERROR(VLOOKUP(E179,顾问个人目标!E:K,5,0),"-")</f>
        <v>7535.5733453602297</v>
      </c>
      <c r="R179" s="212">
        <f>SUMIFS(新签明细!G:G,新签明细!J:J,"新签",新签明细!D:D,E179)</f>
        <v>9906.308173999998</v>
      </c>
      <c r="S179" s="210">
        <f t="shared" si="49"/>
        <v>1.3146057665405735</v>
      </c>
      <c r="T179" s="210">
        <f t="shared" ca="1" si="50"/>
        <v>0</v>
      </c>
      <c r="U179" s="182">
        <f ca="1">COUNTIFS(新签明细!J:J,"新签",新签明细!D:D,E179,新签明细!V:V,TODAY())</f>
        <v>0</v>
      </c>
      <c r="V179" s="208">
        <f ca="1">COUNTIFS(新签明细!J:J,"新签",新签明细!D:D,E179,新签明细!V:V,TODAY()-1)</f>
        <v>0</v>
      </c>
      <c r="W179" s="212">
        <f>IFERROR(VLOOKUP(E179,顾问个人目标!E:V,18,0),"-")</f>
        <v>155274.50510231301</v>
      </c>
      <c r="X179" s="208">
        <f>SUMIFS(续费明细实时!J:J,续费明细实时!K:K,E179)</f>
        <v>142954</v>
      </c>
      <c r="Y179" s="210">
        <f t="shared" si="51"/>
        <v>0.92065339320067507</v>
      </c>
      <c r="Z179" s="208"/>
      <c r="AA179" s="208"/>
      <c r="AB179" s="208"/>
      <c r="AC179" s="208"/>
      <c r="AD179" s="208"/>
      <c r="AE179" s="208"/>
      <c r="AF179" s="208"/>
      <c r="AG179" s="208"/>
      <c r="AH179" s="208"/>
      <c r="AI179" s="208"/>
      <c r="AJ179" s="208"/>
      <c r="AK179" s="208"/>
      <c r="AL179" s="208" t="s">
        <v>152</v>
      </c>
      <c r="AM179" s="213" t="s">
        <v>161</v>
      </c>
      <c r="AN179" s="188" t="s">
        <v>162</v>
      </c>
      <c r="AO179" s="101" t="b">
        <f t="shared" ca="1" si="53"/>
        <v>1</v>
      </c>
    </row>
    <row r="180" spans="1:41">
      <c r="A180" s="217" t="str">
        <f t="shared" si="47"/>
        <v>GDC3</v>
      </c>
      <c r="B180" s="190">
        <f t="shared" si="52"/>
        <v>13.000144031896919</v>
      </c>
      <c r="C180" s="198" t="s">
        <v>324</v>
      </c>
      <c r="D180" s="198" t="s">
        <v>325</v>
      </c>
      <c r="E180" s="218" t="s">
        <v>344</v>
      </c>
      <c r="F180" s="199">
        <f>IFERROR(VLOOKUP(E180,顾问个人目标!$E:$S,15,0),"-")</f>
        <v>9.0502499342278195</v>
      </c>
      <c r="G180" s="182">
        <f>COUNTIFS(新签明细!J:J,"新签",新签明细!D:D,E180,新签明细!L:L,"&lt;&gt;*升舱*")</f>
        <v>13</v>
      </c>
      <c r="H180" s="201">
        <f t="shared" si="48"/>
        <v>1.4364244186046535</v>
      </c>
      <c r="I180" s="284">
        <f ca="1">COUNTIFS(新签明细!J:J,"新签",新签明细!D:D,E180,新签明细!X:X,"TRUE",新签明细!L:L,"&lt;&gt;*升舱*")</f>
        <v>5</v>
      </c>
      <c r="J180" s="284">
        <f ca="1">COUNTIFS(新签明细!J:J,"新签",新签明细!D:D,E180,新签明细!X:X,"False",新签明细!L:L,"&lt;&gt;*升舱*")</f>
        <v>8</v>
      </c>
      <c r="K180" s="201"/>
      <c r="L180" s="201"/>
      <c r="M180" s="202"/>
      <c r="N180" s="202"/>
      <c r="O180" s="202"/>
      <c r="P180" s="202"/>
      <c r="Q180" s="203">
        <f>IFERROR(VLOOKUP(E180,顾问个人目标!E:K,5,0),"-")</f>
        <v>6235.6222046829698</v>
      </c>
      <c r="R180" s="204">
        <f>SUMIFS(新签明细!G:G,新签明细!J:J,"新签",新签明细!D:D,E180)</f>
        <v>13060.826080999999</v>
      </c>
      <c r="S180" s="202">
        <f t="shared" si="49"/>
        <v>2.094550576074234</v>
      </c>
      <c r="T180" s="202">
        <f t="shared" ca="1" si="50"/>
        <v>0</v>
      </c>
      <c r="U180" s="182">
        <f ca="1">COUNTIFS(新签明细!J:J,"新签",新签明细!D:D,E180,新签明细!V:V,TODAY())</f>
        <v>0</v>
      </c>
      <c r="V180" s="200">
        <f ca="1">COUNTIFS(新签明细!J:J,"新签",新签明细!D:D,E180,新签明细!V:V,TODAY()-1)</f>
        <v>0</v>
      </c>
      <c r="W180" s="204">
        <f>IFERROR(VLOOKUP(E180,顾问个人目标!E:V,18,0),"-")</f>
        <v>232852.10246801699</v>
      </c>
      <c r="X180" s="200">
        <f>SUMIFS(续费明细实时!J:J,续费明细实时!K:K,E180)</f>
        <v>228015</v>
      </c>
      <c r="Y180" s="202">
        <f t="shared" si="51"/>
        <v>0.97922671766005898</v>
      </c>
      <c r="Z180" s="200"/>
      <c r="AA180" s="200"/>
      <c r="AB180" s="200"/>
      <c r="AC180" s="200"/>
      <c r="AD180" s="200"/>
      <c r="AE180" s="200"/>
      <c r="AF180" s="200"/>
      <c r="AG180" s="200"/>
      <c r="AH180" s="200"/>
      <c r="AI180" s="200"/>
      <c r="AJ180" s="200"/>
      <c r="AK180" s="200"/>
      <c r="AL180" s="200" t="s">
        <v>152</v>
      </c>
      <c r="AM180" s="205" t="s">
        <v>161</v>
      </c>
      <c r="AN180" s="101" t="s">
        <v>162</v>
      </c>
      <c r="AO180" s="101" t="b">
        <f t="shared" ca="1" si="53"/>
        <v>1</v>
      </c>
    </row>
    <row r="181" spans="1:41">
      <c r="A181" s="217"/>
      <c r="B181" s="190"/>
      <c r="C181" s="198"/>
      <c r="D181" s="198" t="s">
        <v>325</v>
      </c>
      <c r="E181" s="218" t="s">
        <v>10900</v>
      </c>
      <c r="F181" s="199" t="str">
        <f>IFERROR(VLOOKUP(E181,顾问个人目标!$E:$S,15,0),"-")</f>
        <v>-</v>
      </c>
      <c r="G181" s="182">
        <f>COUNTIFS(新签明细!J:J,"新签",新签明细!D:D,E181,新签明细!L:L,"&lt;&gt;*升舱*")</f>
        <v>0</v>
      </c>
      <c r="H181" s="201">
        <f t="shared" ref="H181" si="54">IFERROR(G181/F181,0)</f>
        <v>0</v>
      </c>
      <c r="I181" s="284">
        <f>COUNTIFS(新签明细!J:J,"新签",新签明细!D:D,E181,新签明细!X:X,"TRUE",新签明细!L:L,"&lt;&gt;*升舱*")</f>
        <v>0</v>
      </c>
      <c r="J181" s="284">
        <f>COUNTIFS(新签明细!J:J,"新签",新签明细!D:D,E181,新签明细!X:X,"False",新签明细!L:L,"&lt;&gt;*升舱*")</f>
        <v>0</v>
      </c>
      <c r="K181" s="201"/>
      <c r="L181" s="201"/>
      <c r="M181" s="202"/>
      <c r="N181" s="202"/>
      <c r="O181" s="202"/>
      <c r="P181" s="202"/>
      <c r="Q181" s="203" t="str">
        <f>IFERROR(VLOOKUP(E181,顾问个人目标!E:K,5,0),"-")</f>
        <v>-</v>
      </c>
      <c r="R181" s="204">
        <f>SUMIFS(新签明细!G:G,新签明细!J:J,"新签",新签明细!D:D,E181)</f>
        <v>0</v>
      </c>
      <c r="S181" s="202">
        <f t="shared" ref="S181" si="55">IFERROR(R181/Q181,0)</f>
        <v>0</v>
      </c>
      <c r="T181" s="202">
        <f t="shared" ref="T181" ca="1" si="56">IFERROR(U181/F181,0)</f>
        <v>0</v>
      </c>
      <c r="U181" s="182">
        <f ca="1">COUNTIFS(新签明细!J:J,"新签",新签明细!D:D,E181,新签明细!V:V,TODAY())</f>
        <v>0</v>
      </c>
      <c r="V181" s="200">
        <f ca="1">COUNTIFS(新签明细!J:J,"新签",新签明细!D:D,E181,新签明细!V:V,TODAY()-1)</f>
        <v>0</v>
      </c>
      <c r="W181" s="204" t="str">
        <f>IFERROR(VLOOKUP(E181,顾问个人目标!E:V,18,0),"-")</f>
        <v>-</v>
      </c>
      <c r="X181" s="200">
        <f>SUMIFS(续费明细实时!J:J,续费明细实时!K:K,E181)</f>
        <v>62270</v>
      </c>
      <c r="Y181" s="202">
        <f t="shared" ref="Y181" si="57">IFERROR(X181/W181,0)</f>
        <v>0</v>
      </c>
      <c r="Z181" s="200"/>
      <c r="AA181" s="200"/>
      <c r="AB181" s="200"/>
      <c r="AC181" s="200"/>
      <c r="AD181" s="200"/>
      <c r="AE181" s="200"/>
      <c r="AF181" s="200"/>
      <c r="AG181" s="200"/>
      <c r="AH181" s="200"/>
      <c r="AI181" s="200"/>
      <c r="AJ181" s="200"/>
      <c r="AK181" s="200"/>
      <c r="AL181" s="200"/>
      <c r="AM181" s="205"/>
    </row>
    <row r="182" spans="1:41">
      <c r="A182" s="217"/>
      <c r="B182" s="190"/>
      <c r="C182" s="198"/>
      <c r="D182" s="198" t="s">
        <v>325</v>
      </c>
      <c r="E182" s="218" t="s">
        <v>10901</v>
      </c>
      <c r="F182" s="199" t="str">
        <f>IFERROR(VLOOKUP(E182,顾问个人目标!$E:$S,15,0),"-")</f>
        <v>-</v>
      </c>
      <c r="G182" s="182">
        <f>COUNTIFS(新签明细!J:J,"新签",新签明细!D:D,E182,新签明细!L:L,"&lt;&gt;*升舱*")</f>
        <v>0</v>
      </c>
      <c r="H182" s="201">
        <f t="shared" ref="H182" si="58">IFERROR(G182/F182,0)</f>
        <v>0</v>
      </c>
      <c r="I182" s="284">
        <f>COUNTIFS(新签明细!J:J,"新签",新签明细!D:D,E182,新签明细!X:X,"TRUE",新签明细!L:L,"&lt;&gt;*升舱*")</f>
        <v>0</v>
      </c>
      <c r="J182" s="284">
        <f>COUNTIFS(新签明细!J:J,"新签",新签明细!D:D,E182,新签明细!X:X,"False",新签明细!L:L,"&lt;&gt;*升舱*")</f>
        <v>0</v>
      </c>
      <c r="K182" s="201"/>
      <c r="L182" s="201"/>
      <c r="M182" s="202"/>
      <c r="N182" s="202"/>
      <c r="O182" s="202"/>
      <c r="P182" s="202"/>
      <c r="Q182" s="203" t="str">
        <f>IFERROR(VLOOKUP(E182,顾问个人目标!E:K,5,0),"-")</f>
        <v>-</v>
      </c>
      <c r="R182" s="204">
        <f>SUMIFS(新签明细!G:G,新签明细!J:J,"新签",新签明细!D:D,E182)</f>
        <v>0</v>
      </c>
      <c r="S182" s="202">
        <f t="shared" ref="S182" si="59">IFERROR(R182/Q182,0)</f>
        <v>0</v>
      </c>
      <c r="T182" s="202">
        <f t="shared" ref="T182" ca="1" si="60">IFERROR(U182/F182,0)</f>
        <v>0</v>
      </c>
      <c r="U182" s="182">
        <f ca="1">COUNTIFS(新签明细!J:J,"新签",新签明细!D:D,E182,新签明细!V:V,TODAY())</f>
        <v>0</v>
      </c>
      <c r="V182" s="200">
        <f ca="1">COUNTIFS(新签明细!J:J,"新签",新签明细!D:D,E182,新签明细!V:V,TODAY()-1)</f>
        <v>0</v>
      </c>
      <c r="W182" s="204" t="str">
        <f>IFERROR(VLOOKUP(E182,顾问个人目标!E:V,18,0),"-")</f>
        <v>-</v>
      </c>
      <c r="X182" s="200">
        <f>SUMIFS(续费明细实时!J:J,续费明细实时!K:K,E182)</f>
        <v>207158</v>
      </c>
      <c r="Y182" s="202">
        <f t="shared" ref="Y182" si="61">IFERROR(X182/W182,0)</f>
        <v>0</v>
      </c>
      <c r="Z182" s="200"/>
      <c r="AA182" s="200"/>
      <c r="AB182" s="200"/>
      <c r="AC182" s="200"/>
      <c r="AD182" s="200"/>
      <c r="AE182" s="200"/>
      <c r="AF182" s="200"/>
      <c r="AG182" s="200"/>
      <c r="AH182" s="200"/>
      <c r="AI182" s="200"/>
      <c r="AJ182" s="200"/>
      <c r="AK182" s="200"/>
      <c r="AL182" s="200"/>
      <c r="AM182" s="205"/>
    </row>
    <row r="183" spans="1:41">
      <c r="A183" s="217" t="str">
        <f>"SG"&amp;RANK(B183,$B$183:$B$202)</f>
        <v>SG3</v>
      </c>
      <c r="B183" s="190">
        <f t="shared" si="52"/>
        <v>5.0001501829999997</v>
      </c>
      <c r="C183" s="220" t="s">
        <v>345</v>
      </c>
      <c r="D183" s="208" t="s">
        <v>164</v>
      </c>
      <c r="E183" s="206" t="s">
        <v>346</v>
      </c>
      <c r="F183" s="207">
        <f>IFERROR(VLOOKUP(E183,顾问个人目标!$E:$S,15,0),"-")</f>
        <v>3.3333333333333299</v>
      </c>
      <c r="G183" s="182">
        <f>COUNTIFS(新签明细!J:J,"新签",新签明细!D:D,E183,新签明细!L:L,"&lt;&gt;*升舱*")</f>
        <v>5</v>
      </c>
      <c r="H183" s="209">
        <f t="shared" si="48"/>
        <v>1.5000000000000016</v>
      </c>
      <c r="I183" s="284">
        <f ca="1">COUNTIFS(新签明细!J:J,"新签",新签明细!D:D,E183,新签明细!X:X,"TRUE",新签明细!L:L,"&lt;&gt;*升舱*")</f>
        <v>3</v>
      </c>
      <c r="J183" s="284">
        <f ca="1">COUNTIFS(新签明细!J:J,"新签",新签明细!D:D,E183,新签明细!X:X,"False",新签明细!L:L,"&lt;&gt;*升舱*")</f>
        <v>2</v>
      </c>
      <c r="K183" s="209"/>
      <c r="L183" s="209"/>
      <c r="M183" s="210"/>
      <c r="N183" s="210"/>
      <c r="O183" s="210"/>
      <c r="P183" s="210"/>
      <c r="Q183" s="211">
        <f>IFERROR(VLOOKUP(E183,顾问个人目标!E:K,5,0),"-")</f>
        <v>0</v>
      </c>
      <c r="R183" s="212">
        <f>SUMIFS(新签明细!G:G,新签明细!J:J,"新签",新签明细!D:D,E183)</f>
        <v>5525.2401310000005</v>
      </c>
      <c r="S183" s="210">
        <f t="shared" si="49"/>
        <v>0</v>
      </c>
      <c r="T183" s="210">
        <f t="shared" ca="1" si="50"/>
        <v>0</v>
      </c>
      <c r="U183" s="182">
        <f ca="1">COUNTIFS(新签明细!J:J,"新签",新签明细!D:D,E183,新签明细!V:V,TODAY())</f>
        <v>0</v>
      </c>
      <c r="V183" s="208">
        <f ca="1">COUNTIFS(新签明细!J:J,"新签",新签明细!D:D,E183,新签明细!V:V,TODAY()-1)</f>
        <v>0</v>
      </c>
      <c r="W183" s="212">
        <f>IFERROR(VLOOKUP(E183,顾问个人目标!E:V,18,0),"-")</f>
        <v>280886.58998690301</v>
      </c>
      <c r="X183" s="208">
        <f>SUMIFS(续费明细实时!J:J,续费明细实时!K:K,E183)</f>
        <v>170213</v>
      </c>
      <c r="Y183" s="210">
        <f t="shared" si="51"/>
        <v>0.60598478556038071</v>
      </c>
      <c r="Z183" s="208"/>
      <c r="AA183" s="208"/>
      <c r="AB183" s="208"/>
      <c r="AC183" s="208"/>
      <c r="AD183" s="208"/>
      <c r="AE183" s="208"/>
      <c r="AF183" s="208"/>
      <c r="AG183" s="208"/>
      <c r="AH183" s="208"/>
      <c r="AI183" s="208"/>
      <c r="AJ183" s="208"/>
      <c r="AK183" s="208"/>
      <c r="AL183" s="208" t="s">
        <v>152</v>
      </c>
      <c r="AM183" s="213" t="s">
        <v>165</v>
      </c>
      <c r="AN183" s="188" t="s">
        <v>166</v>
      </c>
      <c r="AO183" s="101" t="b">
        <f t="shared" ca="1" si="53"/>
        <v>1</v>
      </c>
    </row>
    <row r="184" spans="1:41">
      <c r="A184" s="217" t="str">
        <f t="shared" ref="A184:A202" si="62">"SG"&amp;RANK(B184,$B$183:$B$202)</f>
        <v>SG17</v>
      </c>
      <c r="B184" s="190">
        <f t="shared" si="52"/>
        <v>1.0000301839999999</v>
      </c>
      <c r="C184" s="221" t="s">
        <v>345</v>
      </c>
      <c r="D184" s="200" t="s">
        <v>164</v>
      </c>
      <c r="E184" s="198" t="s">
        <v>347</v>
      </c>
      <c r="F184" s="199">
        <f>IFERROR(VLOOKUP(E184,顾问个人目标!$E:$S,15,0),"-")</f>
        <v>3.3333333333333299</v>
      </c>
      <c r="G184" s="182">
        <f>COUNTIFS(新签明细!J:J,"新签",新签明细!D:D,E184,新签明细!L:L,"&lt;&gt;*升舱*")</f>
        <v>1</v>
      </c>
      <c r="H184" s="201">
        <f t="shared" si="48"/>
        <v>0.30000000000000032</v>
      </c>
      <c r="I184" s="284">
        <f ca="1">COUNTIFS(新签明细!J:J,"新签",新签明细!D:D,E184,新签明细!X:X,"TRUE",新签明细!L:L,"&lt;&gt;*升舱*")</f>
        <v>0</v>
      </c>
      <c r="J184" s="284">
        <f ca="1">COUNTIFS(新签明细!J:J,"新签",新签明细!D:D,E184,新签明细!X:X,"False",新签明细!L:L,"&lt;&gt;*升舱*")</f>
        <v>1</v>
      </c>
      <c r="K184" s="201"/>
      <c r="L184" s="201"/>
      <c r="M184" s="202"/>
      <c r="N184" s="202"/>
      <c r="O184" s="202"/>
      <c r="P184" s="202"/>
      <c r="Q184" s="203">
        <f>IFERROR(VLOOKUP(E184,顾问个人目标!E:K,5,0),"-")</f>
        <v>0</v>
      </c>
      <c r="R184" s="204">
        <f>SUMIFS(新签明细!G:G,新签明细!J:J,"新签",新签明细!D:D,E184)</f>
        <v>1598</v>
      </c>
      <c r="S184" s="202">
        <f t="shared" si="49"/>
        <v>0</v>
      </c>
      <c r="T184" s="202">
        <f t="shared" ca="1" si="50"/>
        <v>0</v>
      </c>
      <c r="U184" s="182">
        <f ca="1">COUNTIFS(新签明细!J:J,"新签",新签明细!D:D,E184,新签明细!V:V,TODAY())</f>
        <v>0</v>
      </c>
      <c r="V184" s="200">
        <f ca="1">COUNTIFS(新签明细!J:J,"新签",新签明细!D:D,E184,新签明细!V:V,TODAY()-1)</f>
        <v>0</v>
      </c>
      <c r="W184" s="204">
        <f>IFERROR(VLOOKUP(E184,顾问个人目标!E:V,18,0),"-")</f>
        <v>358779.14936418302</v>
      </c>
      <c r="X184" s="200">
        <f>SUMIFS(续费明细实时!J:J,续费明细实时!K:K,E184)</f>
        <v>276431</v>
      </c>
      <c r="Y184" s="202">
        <f t="shared" si="51"/>
        <v>0.77047676959456035</v>
      </c>
      <c r="Z184" s="200"/>
      <c r="AA184" s="200"/>
      <c r="AB184" s="200"/>
      <c r="AC184" s="200"/>
      <c r="AD184" s="200"/>
      <c r="AE184" s="200"/>
      <c r="AF184" s="200"/>
      <c r="AG184" s="200"/>
      <c r="AH184" s="200"/>
      <c r="AI184" s="200"/>
      <c r="AJ184" s="200"/>
      <c r="AK184" s="200"/>
      <c r="AL184" s="200" t="s">
        <v>152</v>
      </c>
      <c r="AM184" s="205" t="s">
        <v>165</v>
      </c>
      <c r="AN184" s="101" t="s">
        <v>166</v>
      </c>
      <c r="AO184" s="101" t="b">
        <f t="shared" ca="1" si="53"/>
        <v>1</v>
      </c>
    </row>
    <row r="185" spans="1:41">
      <c r="A185" s="217" t="str">
        <f t="shared" si="62"/>
        <v>SG2</v>
      </c>
      <c r="B185" s="190">
        <f t="shared" si="52"/>
        <v>5.0002001850000006</v>
      </c>
      <c r="C185" s="220" t="s">
        <v>345</v>
      </c>
      <c r="D185" s="208" t="s">
        <v>164</v>
      </c>
      <c r="E185" s="206" t="s">
        <v>348</v>
      </c>
      <c r="F185" s="207">
        <f>IFERROR(VLOOKUP(E185,顾问个人目标!$E:$S,15,0),"-")</f>
        <v>2.5</v>
      </c>
      <c r="G185" s="182">
        <f>COUNTIFS(新签明细!J:J,"新签",新签明细!D:D,E185,新签明细!L:L,"&lt;&gt;*升舱*")</f>
        <v>5</v>
      </c>
      <c r="H185" s="209">
        <f t="shared" si="48"/>
        <v>2</v>
      </c>
      <c r="I185" s="284">
        <f ca="1">COUNTIFS(新签明细!J:J,"新签",新签明细!D:D,E185,新签明细!X:X,"TRUE",新签明细!L:L,"&lt;&gt;*升舱*")</f>
        <v>2</v>
      </c>
      <c r="J185" s="284">
        <f ca="1">COUNTIFS(新签明细!J:J,"新签",新签明细!D:D,E185,新签明细!X:X,"False",新签明细!L:L,"&lt;&gt;*升舱*")</f>
        <v>3</v>
      </c>
      <c r="K185" s="209"/>
      <c r="L185" s="209"/>
      <c r="M185" s="210"/>
      <c r="N185" s="210"/>
      <c r="O185" s="210"/>
      <c r="P185" s="210"/>
      <c r="Q185" s="211">
        <f>IFERROR(VLOOKUP(E185,顾问个人目标!E:K,5,0),"-")</f>
        <v>0</v>
      </c>
      <c r="R185" s="212">
        <f>SUMIFS(新签明细!G:G,新签明细!J:J,"新签",新签明细!D:D,E185)</f>
        <v>5033.5</v>
      </c>
      <c r="S185" s="210">
        <f t="shared" si="49"/>
        <v>0</v>
      </c>
      <c r="T185" s="210">
        <f t="shared" ca="1" si="50"/>
        <v>0</v>
      </c>
      <c r="U185" s="182">
        <f ca="1">COUNTIFS(新签明细!J:J,"新签",新签明细!D:D,E185,新签明细!V:V,TODAY())</f>
        <v>0</v>
      </c>
      <c r="V185" s="208">
        <f ca="1">COUNTIFS(新签明细!J:J,"新签",新签明细!D:D,E185,新签明细!V:V,TODAY()-1)</f>
        <v>0</v>
      </c>
      <c r="W185" s="212">
        <f>IFERROR(VLOOKUP(E185,顾问个人目标!E:V,18,0),"-")</f>
        <v>177111.734403565</v>
      </c>
      <c r="X185" s="208">
        <f>SUMIFS(续费明细实时!J:J,续费明细实时!K:K,E185)</f>
        <v>134121</v>
      </c>
      <c r="Y185" s="210">
        <f t="shared" si="51"/>
        <v>0.75726772396905817</v>
      </c>
      <c r="Z185" s="208"/>
      <c r="AA185" s="208"/>
      <c r="AB185" s="208"/>
      <c r="AC185" s="208"/>
      <c r="AD185" s="208"/>
      <c r="AE185" s="208"/>
      <c r="AF185" s="208"/>
      <c r="AG185" s="208"/>
      <c r="AH185" s="208"/>
      <c r="AI185" s="208"/>
      <c r="AJ185" s="208"/>
      <c r="AK185" s="208"/>
      <c r="AL185" s="208" t="s">
        <v>152</v>
      </c>
      <c r="AM185" s="213" t="s">
        <v>165</v>
      </c>
      <c r="AN185" s="188" t="s">
        <v>166</v>
      </c>
      <c r="AO185" s="101" t="b">
        <f t="shared" ca="1" si="53"/>
        <v>1</v>
      </c>
    </row>
    <row r="186" spans="1:41">
      <c r="A186" s="217" t="str">
        <f t="shared" si="62"/>
        <v>SG20</v>
      </c>
      <c r="B186" s="190">
        <f t="shared" si="52"/>
        <v>1.8600000000000002E-7</v>
      </c>
      <c r="C186" s="221" t="s">
        <v>345</v>
      </c>
      <c r="D186" s="200" t="s">
        <v>164</v>
      </c>
      <c r="E186" s="198" t="s">
        <v>349</v>
      </c>
      <c r="F186" s="199">
        <f>IFERROR(VLOOKUP(E186,顾问个人目标!$E:$S,15,0),"-")</f>
        <v>2.5</v>
      </c>
      <c r="G186" s="182">
        <f>COUNTIFS(新签明细!J:J,"新签",新签明细!D:D,E186,新签明细!L:L,"&lt;&gt;*升舱*")</f>
        <v>0</v>
      </c>
      <c r="H186" s="201">
        <f t="shared" si="48"/>
        <v>0</v>
      </c>
      <c r="I186" s="284">
        <f>COUNTIFS(新签明细!J:J,"新签",新签明细!D:D,E186,新签明细!X:X,"TRUE",新签明细!L:L,"&lt;&gt;*升舱*")</f>
        <v>0</v>
      </c>
      <c r="J186" s="284">
        <f>COUNTIFS(新签明细!J:J,"新签",新签明细!D:D,E186,新签明细!X:X,"False",新签明细!L:L,"&lt;&gt;*升舱*")</f>
        <v>0</v>
      </c>
      <c r="K186" s="201"/>
      <c r="L186" s="201"/>
      <c r="M186" s="202"/>
      <c r="N186" s="202"/>
      <c r="O186" s="202"/>
      <c r="P186" s="202"/>
      <c r="Q186" s="203">
        <f>IFERROR(VLOOKUP(E186,顾问个人目标!E:K,5,0),"-")</f>
        <v>0</v>
      </c>
      <c r="R186" s="204">
        <f>SUMIFS(新签明细!G:G,新签明细!J:J,"新签",新签明细!D:D,E186)</f>
        <v>0</v>
      </c>
      <c r="S186" s="202">
        <f t="shared" si="49"/>
        <v>0</v>
      </c>
      <c r="T186" s="202">
        <f t="shared" ca="1" si="50"/>
        <v>0</v>
      </c>
      <c r="U186" s="182">
        <f ca="1">COUNTIFS(新签明细!J:J,"新签",新签明细!D:D,E186,新签明细!V:V,TODAY())</f>
        <v>0</v>
      </c>
      <c r="V186" s="200">
        <f ca="1">COUNTIFS(新签明细!J:J,"新签",新签明细!D:D,E186,新签明细!V:V,TODAY()-1)</f>
        <v>0</v>
      </c>
      <c r="W186" s="204">
        <f>IFERROR(VLOOKUP(E186,顾问个人目标!E:V,18,0),"-")</f>
        <v>308281.799959292</v>
      </c>
      <c r="X186" s="200">
        <f>SUMIFS(续费明细实时!J:J,续费明细实时!K:K,E186)</f>
        <v>250496</v>
      </c>
      <c r="Y186" s="202">
        <f t="shared" si="51"/>
        <v>0.81255526610094242</v>
      </c>
      <c r="Z186" s="200"/>
      <c r="AA186" s="200"/>
      <c r="AB186" s="200"/>
      <c r="AC186" s="200"/>
      <c r="AD186" s="200"/>
      <c r="AE186" s="200"/>
      <c r="AF186" s="200"/>
      <c r="AG186" s="200"/>
      <c r="AH186" s="200"/>
      <c r="AI186" s="200"/>
      <c r="AJ186" s="200"/>
      <c r="AK186" s="200"/>
      <c r="AL186" s="200" t="s">
        <v>152</v>
      </c>
      <c r="AM186" s="205" t="s">
        <v>165</v>
      </c>
      <c r="AN186" s="101" t="s">
        <v>166</v>
      </c>
      <c r="AO186" s="101" t="b">
        <f t="shared" si="53"/>
        <v>1</v>
      </c>
    </row>
    <row r="187" spans="1:41">
      <c r="A187" s="217" t="str">
        <f t="shared" si="62"/>
        <v>SG14</v>
      </c>
      <c r="B187" s="190">
        <f t="shared" si="52"/>
        <v>1.000040187</v>
      </c>
      <c r="C187" s="220" t="s">
        <v>345</v>
      </c>
      <c r="D187" s="208" t="s">
        <v>164</v>
      </c>
      <c r="E187" s="206" t="s">
        <v>350</v>
      </c>
      <c r="F187" s="207">
        <f>IFERROR(VLOOKUP(E187,顾问个人目标!$E:$S,15,0),"-")</f>
        <v>2.5</v>
      </c>
      <c r="G187" s="182">
        <f>COUNTIFS(新签明细!J:J,"新签",新签明细!D:D,E187,新签明细!L:L,"&lt;&gt;*升舱*")</f>
        <v>1</v>
      </c>
      <c r="H187" s="209">
        <f t="shared" si="48"/>
        <v>0.4</v>
      </c>
      <c r="I187" s="284">
        <f ca="1">COUNTIFS(新签明细!J:J,"新签",新签明细!D:D,E187,新签明细!X:X,"TRUE",新签明细!L:L,"&lt;&gt;*升舱*")</f>
        <v>1</v>
      </c>
      <c r="J187" s="284">
        <f ca="1">COUNTIFS(新签明细!J:J,"新签",新签明细!D:D,E187,新签明细!X:X,"False",新签明细!L:L,"&lt;&gt;*升舱*")</f>
        <v>0</v>
      </c>
      <c r="K187" s="209"/>
      <c r="L187" s="209"/>
      <c r="M187" s="210"/>
      <c r="N187" s="210"/>
      <c r="O187" s="210"/>
      <c r="P187" s="210"/>
      <c r="Q187" s="211">
        <f>IFERROR(VLOOKUP(E187,顾问个人目标!E:K,5,0),"-")</f>
        <v>0</v>
      </c>
      <c r="R187" s="212">
        <f>SUMIFS(新签明细!G:G,新签明细!J:J,"新签",新签明细!D:D,E187)</f>
        <v>1166</v>
      </c>
      <c r="S187" s="210">
        <f t="shared" si="49"/>
        <v>0</v>
      </c>
      <c r="T187" s="210">
        <f t="shared" ca="1" si="50"/>
        <v>0</v>
      </c>
      <c r="U187" s="182">
        <f ca="1">COUNTIFS(新签明细!J:J,"新签",新签明细!D:D,E187,新签明细!V:V,TODAY())</f>
        <v>0</v>
      </c>
      <c r="V187" s="208">
        <f ca="1">COUNTIFS(新签明细!J:J,"新签",新签明细!D:D,E187,新签明细!V:V,TODAY()-1)</f>
        <v>0</v>
      </c>
      <c r="W187" s="212">
        <f>IFERROR(VLOOKUP(E187,顾问个人目标!E:V,18,0),"-")</f>
        <v>371442.39250933198</v>
      </c>
      <c r="X187" s="208">
        <f>SUMIFS(续费明细实时!J:J,续费明细实时!K:K,E187)</f>
        <v>183824</v>
      </c>
      <c r="Y187" s="210">
        <f t="shared" si="51"/>
        <v>0.49489235398832854</v>
      </c>
      <c r="Z187" s="208"/>
      <c r="AA187" s="208"/>
      <c r="AB187" s="208"/>
      <c r="AC187" s="208"/>
      <c r="AD187" s="208"/>
      <c r="AE187" s="208"/>
      <c r="AF187" s="208"/>
      <c r="AG187" s="208"/>
      <c r="AH187" s="208"/>
      <c r="AI187" s="208"/>
      <c r="AJ187" s="208"/>
      <c r="AK187" s="208"/>
      <c r="AL187" s="208" t="s">
        <v>152</v>
      </c>
      <c r="AM187" s="213" t="s">
        <v>165</v>
      </c>
      <c r="AN187" s="188" t="s">
        <v>166</v>
      </c>
      <c r="AO187" s="101" t="b">
        <f t="shared" ca="1" si="53"/>
        <v>1</v>
      </c>
    </row>
    <row r="188" spans="1:41">
      <c r="A188" s="217" t="str">
        <f t="shared" si="62"/>
        <v>SG13</v>
      </c>
      <c r="B188" s="190">
        <f t="shared" si="52"/>
        <v>1.0000401880000001</v>
      </c>
      <c r="C188" s="221" t="s">
        <v>345</v>
      </c>
      <c r="D188" s="200" t="s">
        <v>164</v>
      </c>
      <c r="E188" s="198" t="s">
        <v>351</v>
      </c>
      <c r="F188" s="199">
        <f>IFERROR(VLOOKUP(E188,顾问个人目标!$E:$S,15,0),"-")</f>
        <v>2.5</v>
      </c>
      <c r="G188" s="182">
        <f>COUNTIFS(新签明细!J:J,"新签",新签明细!D:D,E188,新签明细!L:L,"&lt;&gt;*升舱*")</f>
        <v>1</v>
      </c>
      <c r="H188" s="201">
        <f t="shared" si="48"/>
        <v>0.4</v>
      </c>
      <c r="I188" s="284">
        <f ca="1">COUNTIFS(新签明细!J:J,"新签",新签明细!D:D,E188,新签明细!X:X,"TRUE",新签明细!L:L,"&lt;&gt;*升舱*")</f>
        <v>1</v>
      </c>
      <c r="J188" s="284">
        <f ca="1">COUNTIFS(新签明细!J:J,"新签",新签明细!D:D,E188,新签明细!X:X,"False",新签明细!L:L,"&lt;&gt;*升舱*")</f>
        <v>0</v>
      </c>
      <c r="K188" s="201"/>
      <c r="L188" s="201"/>
      <c r="M188" s="202"/>
      <c r="N188" s="202"/>
      <c r="O188" s="202"/>
      <c r="P188" s="202"/>
      <c r="Q188" s="203">
        <f>IFERROR(VLOOKUP(E188,顾问个人目标!E:K,5,0),"-")</f>
        <v>0</v>
      </c>
      <c r="R188" s="204">
        <f>SUMIFS(新签明细!G:G,新签明细!J:J,"新签",新签明细!D:D,E188)</f>
        <v>840</v>
      </c>
      <c r="S188" s="202">
        <f t="shared" si="49"/>
        <v>0</v>
      </c>
      <c r="T188" s="202">
        <f t="shared" ca="1" si="50"/>
        <v>0</v>
      </c>
      <c r="U188" s="182">
        <f ca="1">COUNTIFS(新签明细!J:J,"新签",新签明细!D:D,E188,新签明细!V:V,TODAY())</f>
        <v>0</v>
      </c>
      <c r="V188" s="200">
        <f ca="1">COUNTIFS(新签明细!J:J,"新签",新签明细!D:D,E188,新签明细!V:V,TODAY()-1)</f>
        <v>0</v>
      </c>
      <c r="W188" s="204">
        <f>IFERROR(VLOOKUP(E188,顾问个人目标!E:V,18,0),"-")</f>
        <v>200571.329889624</v>
      </c>
      <c r="X188" s="200">
        <f>SUMIFS(续费明细实时!J:J,续费明细实时!K:K,E188)</f>
        <v>183025</v>
      </c>
      <c r="Y188" s="202">
        <f t="shared" si="51"/>
        <v>0.91251825522979835</v>
      </c>
      <c r="Z188" s="200"/>
      <c r="AA188" s="200"/>
      <c r="AB188" s="200"/>
      <c r="AC188" s="200"/>
      <c r="AD188" s="200"/>
      <c r="AE188" s="200"/>
      <c r="AF188" s="200"/>
      <c r="AG188" s="200"/>
      <c r="AH188" s="200"/>
      <c r="AI188" s="200"/>
      <c r="AJ188" s="200"/>
      <c r="AK188" s="200"/>
      <c r="AL188" s="200" t="s">
        <v>152</v>
      </c>
      <c r="AM188" s="205" t="s">
        <v>165</v>
      </c>
      <c r="AN188" s="101" t="s">
        <v>166</v>
      </c>
      <c r="AO188" s="101" t="b">
        <f t="shared" ca="1" si="53"/>
        <v>1</v>
      </c>
    </row>
    <row r="189" spans="1:41">
      <c r="A189" s="217" t="str">
        <f t="shared" si="62"/>
        <v>SG12</v>
      </c>
      <c r="B189" s="190">
        <f t="shared" si="52"/>
        <v>1.0000401890000001</v>
      </c>
      <c r="C189" s="220" t="s">
        <v>345</v>
      </c>
      <c r="D189" s="208" t="s">
        <v>164</v>
      </c>
      <c r="E189" s="206" t="s">
        <v>352</v>
      </c>
      <c r="F189" s="207">
        <f>IFERROR(VLOOKUP(E189,顾问个人目标!$E:$S,15,0),"-")</f>
        <v>2.5</v>
      </c>
      <c r="G189" s="182">
        <f>COUNTIFS(新签明细!J:J,"新签",新签明细!D:D,E189,新签明细!L:L,"&lt;&gt;*升舱*")</f>
        <v>1</v>
      </c>
      <c r="H189" s="209">
        <f t="shared" ref="H189:H202" si="63">IFERROR(G189/F189,0)</f>
        <v>0.4</v>
      </c>
      <c r="I189" s="284">
        <f ca="1">COUNTIFS(新签明细!J:J,"新签",新签明细!D:D,E189,新签明细!X:X,"TRUE",新签明细!L:L,"&lt;&gt;*升舱*")</f>
        <v>0</v>
      </c>
      <c r="J189" s="284">
        <f ca="1">COUNTIFS(新签明细!J:J,"新签",新签明细!D:D,E189,新签明细!X:X,"False",新签明细!L:L,"&lt;&gt;*升舱*")</f>
        <v>1</v>
      </c>
      <c r="K189" s="209"/>
      <c r="L189" s="209"/>
      <c r="M189" s="210"/>
      <c r="N189" s="210"/>
      <c r="O189" s="210"/>
      <c r="P189" s="210"/>
      <c r="Q189" s="211">
        <f>IFERROR(VLOOKUP(E189,顾问个人目标!E:K,5,0),"-")</f>
        <v>0</v>
      </c>
      <c r="R189" s="212">
        <f>SUMIFS(新签明细!G:G,新签明细!J:J,"新签",新签明细!D:D,E189)</f>
        <v>1645.94</v>
      </c>
      <c r="S189" s="210">
        <f t="shared" ref="S189:S202" si="64">IFERROR(R189/Q189,0)</f>
        <v>0</v>
      </c>
      <c r="T189" s="210">
        <f t="shared" ref="T189:T202" ca="1" si="65">IFERROR(U189/F189,0)</f>
        <v>0</v>
      </c>
      <c r="U189" s="182">
        <f ca="1">COUNTIFS(新签明细!J:J,"新签",新签明细!D:D,E189,新签明细!V:V,TODAY())</f>
        <v>0</v>
      </c>
      <c r="V189" s="208">
        <f ca="1">COUNTIFS(新签明细!J:J,"新签",新签明细!D:D,E189,新签明细!V:V,TODAY()-1)</f>
        <v>0</v>
      </c>
      <c r="W189" s="212">
        <f>IFERROR(VLOOKUP(E189,顾问个人目标!E:V,18,0),"-")</f>
        <v>279249.77539665002</v>
      </c>
      <c r="X189" s="208">
        <f>SUMIFS(续费明细实时!J:J,续费明细实时!K:K,E189)</f>
        <v>215110</v>
      </c>
      <c r="Y189" s="210">
        <f t="shared" ref="Y189:Y202" si="66">IFERROR(X189/W189,0)</f>
        <v>0.77031395887232124</v>
      </c>
      <c r="Z189" s="208"/>
      <c r="AA189" s="208"/>
      <c r="AB189" s="208"/>
      <c r="AC189" s="208"/>
      <c r="AD189" s="208"/>
      <c r="AE189" s="208"/>
      <c r="AF189" s="208"/>
      <c r="AG189" s="208"/>
      <c r="AH189" s="208"/>
      <c r="AI189" s="208"/>
      <c r="AJ189" s="208"/>
      <c r="AK189" s="208"/>
      <c r="AL189" s="208" t="s">
        <v>152</v>
      </c>
      <c r="AM189" s="213" t="s">
        <v>165</v>
      </c>
      <c r="AN189" s="188" t="s">
        <v>166</v>
      </c>
      <c r="AO189" s="101" t="b">
        <f t="shared" ca="1" si="53"/>
        <v>1</v>
      </c>
    </row>
    <row r="190" spans="1:41">
      <c r="A190" s="217" t="str">
        <f t="shared" si="62"/>
        <v>SG19</v>
      </c>
      <c r="B190" s="190">
        <f t="shared" si="52"/>
        <v>1.9000000000000001E-7</v>
      </c>
      <c r="C190" s="221" t="s">
        <v>345</v>
      </c>
      <c r="D190" s="200" t="s">
        <v>164</v>
      </c>
      <c r="E190" s="198" t="s">
        <v>353</v>
      </c>
      <c r="F190" s="199">
        <f>IFERROR(VLOOKUP(E190,顾问个人目标!$E:$S,15,0),"-")</f>
        <v>2.5</v>
      </c>
      <c r="G190" s="182">
        <f>COUNTIFS(新签明细!J:J,"新签",新签明细!D:D,E190,新签明细!L:L,"&lt;&gt;*升舱*")</f>
        <v>0</v>
      </c>
      <c r="H190" s="201">
        <f t="shared" si="63"/>
        <v>0</v>
      </c>
      <c r="I190" s="284">
        <f>COUNTIFS(新签明细!J:J,"新签",新签明细!D:D,E190,新签明细!X:X,"TRUE",新签明细!L:L,"&lt;&gt;*升舱*")</f>
        <v>0</v>
      </c>
      <c r="J190" s="284">
        <f>COUNTIFS(新签明细!J:J,"新签",新签明细!D:D,E190,新签明细!X:X,"False",新签明细!L:L,"&lt;&gt;*升舱*")</f>
        <v>0</v>
      </c>
      <c r="K190" s="201"/>
      <c r="L190" s="201"/>
      <c r="M190" s="202"/>
      <c r="N190" s="202"/>
      <c r="O190" s="202"/>
      <c r="P190" s="202"/>
      <c r="Q190" s="203">
        <f>IFERROR(VLOOKUP(E190,顾问个人目标!E:K,5,0),"-")</f>
        <v>0</v>
      </c>
      <c r="R190" s="204">
        <f>SUMIFS(新签明细!G:G,新签明细!J:J,"新签",新签明细!D:D,E190)</f>
        <v>0</v>
      </c>
      <c r="S190" s="202">
        <f t="shared" si="64"/>
        <v>0</v>
      </c>
      <c r="T190" s="202">
        <f t="shared" ca="1" si="65"/>
        <v>0</v>
      </c>
      <c r="U190" s="182">
        <f ca="1">COUNTIFS(新签明细!J:J,"新签",新签明细!D:D,E190,新签明细!V:V,TODAY())</f>
        <v>0</v>
      </c>
      <c r="V190" s="200">
        <f ca="1">COUNTIFS(新签明细!J:J,"新签",新签明细!D:D,E190,新签明细!V:V,TODAY()-1)</f>
        <v>0</v>
      </c>
      <c r="W190" s="204">
        <f>IFERROR(VLOOKUP(E190,顾问个人目标!E:V,18,0),"-")</f>
        <v>256506.843569324</v>
      </c>
      <c r="X190" s="200">
        <f>SUMIFS(续费明细实时!J:J,续费明细实时!K:K,E190)</f>
        <v>72124</v>
      </c>
      <c r="Y190" s="202">
        <f t="shared" si="66"/>
        <v>0.28117768320090702</v>
      </c>
      <c r="Z190" s="200"/>
      <c r="AA190" s="200"/>
      <c r="AB190" s="200"/>
      <c r="AC190" s="200"/>
      <c r="AD190" s="200"/>
      <c r="AE190" s="200"/>
      <c r="AF190" s="200"/>
      <c r="AG190" s="200"/>
      <c r="AH190" s="200"/>
      <c r="AI190" s="200"/>
      <c r="AJ190" s="200"/>
      <c r="AK190" s="200"/>
      <c r="AL190" s="200" t="s">
        <v>152</v>
      </c>
      <c r="AM190" s="205" t="s">
        <v>165</v>
      </c>
      <c r="AN190" s="101" t="s">
        <v>166</v>
      </c>
      <c r="AO190" s="101" t="b">
        <f t="shared" si="53"/>
        <v>1</v>
      </c>
    </row>
    <row r="191" spans="1:41">
      <c r="A191" s="217" t="str">
        <f t="shared" si="62"/>
        <v>SG9</v>
      </c>
      <c r="B191" s="190">
        <f t="shared" si="52"/>
        <v>2.0000801909999999</v>
      </c>
      <c r="C191" s="220" t="s">
        <v>345</v>
      </c>
      <c r="D191" s="208" t="s">
        <v>164</v>
      </c>
      <c r="E191" s="206" t="s">
        <v>354</v>
      </c>
      <c r="F191" s="207">
        <f>IFERROR(VLOOKUP(E191,顾问个人目标!$E:$S,15,0),"-")</f>
        <v>2.5</v>
      </c>
      <c r="G191" s="182">
        <f>COUNTIFS(新签明细!J:J,"新签",新签明细!D:D,E191,新签明细!L:L,"&lt;&gt;*升舱*")</f>
        <v>2</v>
      </c>
      <c r="H191" s="209">
        <f t="shared" si="63"/>
        <v>0.8</v>
      </c>
      <c r="I191" s="284">
        <f ca="1">COUNTIFS(新签明细!J:J,"新签",新签明细!D:D,E191,新签明细!X:X,"TRUE",新签明细!L:L,"&lt;&gt;*升舱*")</f>
        <v>2</v>
      </c>
      <c r="J191" s="284">
        <f ca="1">COUNTIFS(新签明细!J:J,"新签",新签明细!D:D,E191,新签明细!X:X,"False",新签明细!L:L,"&lt;&gt;*升舱*")</f>
        <v>0</v>
      </c>
      <c r="K191" s="209"/>
      <c r="L191" s="209"/>
      <c r="M191" s="210"/>
      <c r="N191" s="210"/>
      <c r="O191" s="210"/>
      <c r="P191" s="210"/>
      <c r="Q191" s="211">
        <f>IFERROR(VLOOKUP(E191,顾问个人目标!E:K,5,0),"-")</f>
        <v>0</v>
      </c>
      <c r="R191" s="212">
        <f>SUMIFS(新签明细!G:G,新签明细!J:J,"新签",新签明细!D:D,E191)</f>
        <v>1829</v>
      </c>
      <c r="S191" s="210">
        <f t="shared" si="64"/>
        <v>0</v>
      </c>
      <c r="T191" s="210">
        <f t="shared" ca="1" si="65"/>
        <v>0</v>
      </c>
      <c r="U191" s="182">
        <f ca="1">COUNTIFS(新签明细!J:J,"新签",新签明细!D:D,E191,新签明细!V:V,TODAY())</f>
        <v>0</v>
      </c>
      <c r="V191" s="208">
        <f ca="1">COUNTIFS(新签明细!J:J,"新签",新签明细!D:D,E191,新签明细!V:V,TODAY()-1)</f>
        <v>0</v>
      </c>
      <c r="W191" s="212">
        <f>IFERROR(VLOOKUP(E191,顾问个人目标!E:V,18,0),"-")</f>
        <v>319220.16706711601</v>
      </c>
      <c r="X191" s="208">
        <f>SUMIFS(续费明细实时!J:J,续费明细实时!K:K,E191)</f>
        <v>251576</v>
      </c>
      <c r="Y191" s="210">
        <f t="shared" si="66"/>
        <v>0.78809557150286869</v>
      </c>
      <c r="Z191" s="208"/>
      <c r="AA191" s="208"/>
      <c r="AB191" s="208"/>
      <c r="AC191" s="208"/>
      <c r="AD191" s="208"/>
      <c r="AE191" s="208"/>
      <c r="AF191" s="208"/>
      <c r="AG191" s="208"/>
      <c r="AH191" s="208"/>
      <c r="AI191" s="208"/>
      <c r="AJ191" s="208"/>
      <c r="AK191" s="208"/>
      <c r="AL191" s="208" t="s">
        <v>152</v>
      </c>
      <c r="AM191" s="213" t="s">
        <v>165</v>
      </c>
      <c r="AN191" s="188" t="s">
        <v>166</v>
      </c>
      <c r="AO191" s="101" t="b">
        <f t="shared" ca="1" si="53"/>
        <v>1</v>
      </c>
    </row>
    <row r="192" spans="1:41">
      <c r="A192" s="217" t="str">
        <f t="shared" si="62"/>
        <v>SG10</v>
      </c>
      <c r="B192" s="190">
        <f t="shared" si="52"/>
        <v>1.0001201919999998</v>
      </c>
      <c r="C192" s="221" t="s">
        <v>345</v>
      </c>
      <c r="D192" s="200" t="s">
        <v>164</v>
      </c>
      <c r="E192" s="198" t="s">
        <v>355</v>
      </c>
      <c r="F192" s="199">
        <f>IFERROR(VLOOKUP(E192,顾问个人目标!$E:$S,15,0),"-")</f>
        <v>0.83333333333333304</v>
      </c>
      <c r="G192" s="182">
        <f>COUNTIFS(新签明细!J:J,"新签",新签明细!D:D,E192,新签明细!L:L,"&lt;&gt;*升舱*")</f>
        <v>1</v>
      </c>
      <c r="H192" s="201">
        <f t="shared" si="63"/>
        <v>1.2000000000000004</v>
      </c>
      <c r="I192" s="284">
        <f ca="1">COUNTIFS(新签明细!J:J,"新签",新签明细!D:D,E192,新签明细!X:X,"TRUE",新签明细!L:L,"&lt;&gt;*升舱*")</f>
        <v>0</v>
      </c>
      <c r="J192" s="284">
        <f ca="1">COUNTIFS(新签明细!J:J,"新签",新签明细!D:D,E192,新签明细!X:X,"False",新签明细!L:L,"&lt;&gt;*升舱*")</f>
        <v>1</v>
      </c>
      <c r="K192" s="201"/>
      <c r="L192" s="201"/>
      <c r="M192" s="202"/>
      <c r="N192" s="202"/>
      <c r="O192" s="202"/>
      <c r="P192" s="202"/>
      <c r="Q192" s="203">
        <f>IFERROR(VLOOKUP(E192,顾问个人目标!E:K,5,0),"-")</f>
        <v>0</v>
      </c>
      <c r="R192" s="204">
        <f>SUMIFS(新签明细!G:G,新签明细!J:J,"新签",新签明细!D:D,E192)</f>
        <v>432.6</v>
      </c>
      <c r="S192" s="202">
        <f t="shared" si="64"/>
        <v>0</v>
      </c>
      <c r="T192" s="202">
        <f t="shared" ca="1" si="65"/>
        <v>0</v>
      </c>
      <c r="U192" s="182">
        <f ca="1">COUNTIFS(新签明细!J:J,"新签",新签明细!D:D,E192,新签明细!V:V,TODAY())</f>
        <v>0</v>
      </c>
      <c r="V192" s="200">
        <f ca="1">COUNTIFS(新签明细!J:J,"新签",新签明细!D:D,E192,新签明细!V:V,TODAY()-1)</f>
        <v>0</v>
      </c>
      <c r="W192" s="204">
        <f>IFERROR(VLOOKUP(E192,顾问个人目标!E:V,18,0),"-")</f>
        <v>141875.16888062999</v>
      </c>
      <c r="X192" s="200">
        <f>SUMIFS(续费明细实时!J:J,续费明细实时!K:K,E192)</f>
        <v>81230</v>
      </c>
      <c r="Y192" s="202">
        <f t="shared" si="66"/>
        <v>0.5725455739780988</v>
      </c>
      <c r="Z192" s="200"/>
      <c r="AA192" s="200"/>
      <c r="AB192" s="200"/>
      <c r="AC192" s="200"/>
      <c r="AD192" s="200"/>
      <c r="AE192" s="200"/>
      <c r="AF192" s="200"/>
      <c r="AG192" s="200"/>
      <c r="AH192" s="200"/>
      <c r="AI192" s="200"/>
      <c r="AJ192" s="200"/>
      <c r="AK192" s="200"/>
      <c r="AL192" s="200" t="s">
        <v>152</v>
      </c>
      <c r="AM192" s="205" t="s">
        <v>165</v>
      </c>
      <c r="AN192" s="101" t="s">
        <v>166</v>
      </c>
      <c r="AO192" s="101" t="b">
        <f t="shared" ca="1" si="53"/>
        <v>1</v>
      </c>
    </row>
    <row r="193" spans="1:41">
      <c r="A193" s="217" t="str">
        <f t="shared" si="62"/>
        <v>SG16</v>
      </c>
      <c r="B193" s="190">
        <f t="shared" si="52"/>
        <v>1.000030193</v>
      </c>
      <c r="C193" s="220" t="s">
        <v>345</v>
      </c>
      <c r="D193" s="208" t="s">
        <v>167</v>
      </c>
      <c r="E193" s="206" t="s">
        <v>356</v>
      </c>
      <c r="F193" s="207">
        <f>IFERROR(VLOOKUP(E193,顾问个人目标!$E:$S,15,0),"-")</f>
        <v>3.3333333333333299</v>
      </c>
      <c r="G193" s="182">
        <f>COUNTIFS(新签明细!J:J,"新签",新签明细!D:D,E193,新签明细!L:L,"&lt;&gt;*升舱*")</f>
        <v>1</v>
      </c>
      <c r="H193" s="209">
        <f t="shared" si="63"/>
        <v>0.30000000000000032</v>
      </c>
      <c r="I193" s="284">
        <f ca="1">COUNTIFS(新签明细!J:J,"新签",新签明细!D:D,E193,新签明细!X:X,"TRUE",新签明细!L:L,"&lt;&gt;*升舱*")</f>
        <v>1</v>
      </c>
      <c r="J193" s="284">
        <f ca="1">COUNTIFS(新签明细!J:J,"新签",新签明细!D:D,E193,新签明细!X:X,"False",新签明细!L:L,"&lt;&gt;*升舱*")</f>
        <v>0</v>
      </c>
      <c r="K193" s="209"/>
      <c r="L193" s="209"/>
      <c r="M193" s="210"/>
      <c r="N193" s="210"/>
      <c r="O193" s="210"/>
      <c r="P193" s="210"/>
      <c r="Q193" s="211">
        <f>IFERROR(VLOOKUP(E193,顾问个人目标!E:K,5,0),"-")</f>
        <v>0</v>
      </c>
      <c r="R193" s="212">
        <f>SUMIFS(新签明细!G:G,新签明细!J:J,"新签",新签明细!D:D,E193)</f>
        <v>854.495634</v>
      </c>
      <c r="S193" s="210">
        <f t="shared" si="64"/>
        <v>0</v>
      </c>
      <c r="T193" s="210">
        <f t="shared" ca="1" si="65"/>
        <v>0</v>
      </c>
      <c r="U193" s="182">
        <f ca="1">COUNTIFS(新签明细!J:J,"新签",新签明细!D:D,E193,新签明细!V:V,TODAY())</f>
        <v>0</v>
      </c>
      <c r="V193" s="208">
        <f ca="1">COUNTIFS(新签明细!J:J,"新签",新签明细!D:D,E193,新签明细!V:V,TODAY()-1)</f>
        <v>0</v>
      </c>
      <c r="W193" s="212">
        <f>IFERROR(VLOOKUP(E193,顾问个人目标!E:V,18,0),"-")</f>
        <v>207767.35029912199</v>
      </c>
      <c r="X193" s="208">
        <f>SUMIFS(续费明细实时!J:J,续费明细实时!K:K,E193)</f>
        <v>209920</v>
      </c>
      <c r="Y193" s="210">
        <f t="shared" si="66"/>
        <v>1.0103608661215482</v>
      </c>
      <c r="Z193" s="208"/>
      <c r="AA193" s="208"/>
      <c r="AB193" s="208"/>
      <c r="AC193" s="208"/>
      <c r="AD193" s="208"/>
      <c r="AE193" s="208"/>
      <c r="AF193" s="208"/>
      <c r="AG193" s="208"/>
      <c r="AH193" s="208"/>
      <c r="AI193" s="208"/>
      <c r="AJ193" s="208"/>
      <c r="AK193" s="208"/>
      <c r="AL193" s="208" t="s">
        <v>152</v>
      </c>
      <c r="AM193" s="213" t="s">
        <v>165</v>
      </c>
      <c r="AN193" s="188" t="s">
        <v>168</v>
      </c>
      <c r="AO193" s="101" t="b">
        <f t="shared" ca="1" si="53"/>
        <v>1</v>
      </c>
    </row>
    <row r="194" spans="1:41">
      <c r="A194" s="217" t="str">
        <f t="shared" si="62"/>
        <v>SG15</v>
      </c>
      <c r="B194" s="190">
        <f t="shared" si="52"/>
        <v>1.000030194</v>
      </c>
      <c r="C194" s="221" t="s">
        <v>345</v>
      </c>
      <c r="D194" s="200" t="s">
        <v>167</v>
      </c>
      <c r="E194" s="198" t="s">
        <v>357</v>
      </c>
      <c r="F194" s="199">
        <f>IFERROR(VLOOKUP(E194,顾问个人目标!$E:$S,15,0),"-")</f>
        <v>3.3333333333333299</v>
      </c>
      <c r="G194" s="182">
        <f>COUNTIFS(新签明细!J:J,"新签",新签明细!D:D,E194,新签明细!L:L,"&lt;&gt;*升舱*")</f>
        <v>1</v>
      </c>
      <c r="H194" s="201">
        <f t="shared" si="63"/>
        <v>0.30000000000000032</v>
      </c>
      <c r="I194" s="284">
        <f ca="1">COUNTIFS(新签明细!J:J,"新签",新签明细!D:D,E194,新签明细!X:X,"TRUE",新签明细!L:L,"&lt;&gt;*升舱*")</f>
        <v>1</v>
      </c>
      <c r="J194" s="284">
        <f ca="1">COUNTIFS(新签明细!J:J,"新签",新签明细!D:D,E194,新签明细!X:X,"False",新签明细!L:L,"&lt;&gt;*升舱*")</f>
        <v>0</v>
      </c>
      <c r="K194" s="201"/>
      <c r="L194" s="201"/>
      <c r="M194" s="202"/>
      <c r="N194" s="202"/>
      <c r="O194" s="202"/>
      <c r="P194" s="202"/>
      <c r="Q194" s="203">
        <f>IFERROR(VLOOKUP(E194,顾问个人目标!E:K,5,0),"-")</f>
        <v>0</v>
      </c>
      <c r="R194" s="204">
        <f>SUMIFS(新签明细!G:G,新签明细!J:J,"新签",新签明细!D:D,E194)</f>
        <v>865.2</v>
      </c>
      <c r="S194" s="202">
        <f t="shared" si="64"/>
        <v>0</v>
      </c>
      <c r="T194" s="202">
        <f t="shared" ca="1" si="65"/>
        <v>0</v>
      </c>
      <c r="U194" s="182">
        <f ca="1">COUNTIFS(新签明细!J:J,"新签",新签明细!D:D,E194,新签明细!V:V,TODAY())</f>
        <v>0</v>
      </c>
      <c r="V194" s="200">
        <f ca="1">COUNTIFS(新签明细!J:J,"新签",新签明细!D:D,E194,新签明细!V:V,TODAY()-1)</f>
        <v>0</v>
      </c>
      <c r="W194" s="204">
        <f>IFERROR(VLOOKUP(E194,顾问个人目标!E:V,18,0),"-")</f>
        <v>272756.91442026</v>
      </c>
      <c r="X194" s="200">
        <f>SUMIFS(续费明细实时!J:J,续费明细实时!K:K,E194)</f>
        <v>257103</v>
      </c>
      <c r="Y194" s="202">
        <f t="shared" si="66"/>
        <v>0.94260855145127254</v>
      </c>
      <c r="Z194" s="200"/>
      <c r="AA194" s="200"/>
      <c r="AB194" s="200"/>
      <c r="AC194" s="200"/>
      <c r="AD194" s="200"/>
      <c r="AE194" s="200"/>
      <c r="AF194" s="200"/>
      <c r="AG194" s="200"/>
      <c r="AH194" s="200"/>
      <c r="AI194" s="200"/>
      <c r="AJ194" s="200"/>
      <c r="AK194" s="200"/>
      <c r="AL194" s="200" t="s">
        <v>152</v>
      </c>
      <c r="AM194" s="205" t="s">
        <v>165</v>
      </c>
      <c r="AN194" s="101" t="s">
        <v>168</v>
      </c>
      <c r="AO194" s="101" t="b">
        <f t="shared" ca="1" si="53"/>
        <v>1</v>
      </c>
    </row>
    <row r="195" spans="1:41">
      <c r="A195" s="217" t="str">
        <f t="shared" si="62"/>
        <v>SG1</v>
      </c>
      <c r="B195" s="190">
        <f t="shared" si="52"/>
        <v>5.0002001950000006</v>
      </c>
      <c r="C195" s="220" t="s">
        <v>345</v>
      </c>
      <c r="D195" s="208" t="s">
        <v>167</v>
      </c>
      <c r="E195" s="206" t="s">
        <v>358</v>
      </c>
      <c r="F195" s="207">
        <f>IFERROR(VLOOKUP(E195,顾问个人目标!$E:$S,15,0),"-")</f>
        <v>2.5</v>
      </c>
      <c r="G195" s="182">
        <f>COUNTIFS(新签明细!J:J,"新签",新签明细!D:D,E195,新签明细!L:L,"&lt;&gt;*升舱*")</f>
        <v>5</v>
      </c>
      <c r="H195" s="209">
        <f t="shared" si="63"/>
        <v>2</v>
      </c>
      <c r="I195" s="284">
        <f ca="1">COUNTIFS(新签明细!J:J,"新签",新签明细!D:D,E195,新签明细!X:X,"TRUE",新签明细!L:L,"&lt;&gt;*升舱*")</f>
        <v>5</v>
      </c>
      <c r="J195" s="284">
        <f ca="1">COUNTIFS(新签明细!J:J,"新签",新签明细!D:D,E195,新签明细!X:X,"False",新签明细!L:L,"&lt;&gt;*升舱*")</f>
        <v>0</v>
      </c>
      <c r="K195" s="209"/>
      <c r="L195" s="209"/>
      <c r="M195" s="210"/>
      <c r="N195" s="210"/>
      <c r="O195" s="210"/>
      <c r="P195" s="210"/>
      <c r="Q195" s="211">
        <f>IFERROR(VLOOKUP(E195,顾问个人目标!E:K,5,0),"-")</f>
        <v>0</v>
      </c>
      <c r="R195" s="212">
        <f>SUMIFS(新签明细!G:G,新签明细!J:J,"新签",新签明细!D:D,E195)</f>
        <v>3782.2327809999997</v>
      </c>
      <c r="S195" s="210">
        <f t="shared" si="64"/>
        <v>0</v>
      </c>
      <c r="T195" s="210">
        <f t="shared" ca="1" si="65"/>
        <v>0</v>
      </c>
      <c r="U195" s="182">
        <f ca="1">COUNTIFS(新签明细!J:J,"新签",新签明细!D:D,E195,新签明细!V:V,TODAY())</f>
        <v>0</v>
      </c>
      <c r="V195" s="208">
        <f ca="1">COUNTIFS(新签明细!J:J,"新签",新签明细!D:D,E195,新签明细!V:V,TODAY()-1)</f>
        <v>0</v>
      </c>
      <c r="W195" s="212">
        <f>IFERROR(VLOOKUP(E195,顾问个人目标!E:V,18,0),"-")</f>
        <v>328023.390394733</v>
      </c>
      <c r="X195" s="208">
        <f>SUMIFS(续费明细实时!J:J,续费明细实时!K:K,E195)</f>
        <v>205094</v>
      </c>
      <c r="Y195" s="210">
        <f t="shared" si="66"/>
        <v>0.62524199799653424</v>
      </c>
      <c r="Z195" s="208"/>
      <c r="AA195" s="208"/>
      <c r="AB195" s="208"/>
      <c r="AC195" s="208"/>
      <c r="AD195" s="208"/>
      <c r="AE195" s="208"/>
      <c r="AF195" s="208"/>
      <c r="AG195" s="208"/>
      <c r="AH195" s="208"/>
      <c r="AI195" s="208"/>
      <c r="AJ195" s="208"/>
      <c r="AK195" s="208"/>
      <c r="AL195" s="208" t="s">
        <v>152</v>
      </c>
      <c r="AM195" s="213" t="s">
        <v>165</v>
      </c>
      <c r="AN195" s="188" t="s">
        <v>168</v>
      </c>
      <c r="AO195" s="101" t="b">
        <f t="shared" ca="1" si="53"/>
        <v>1</v>
      </c>
    </row>
    <row r="196" spans="1:41">
      <c r="A196" s="217" t="str">
        <f t="shared" si="62"/>
        <v>SG5</v>
      </c>
      <c r="B196" s="190">
        <f t="shared" si="52"/>
        <v>4.0001601960000004</v>
      </c>
      <c r="C196" s="221" t="s">
        <v>345</v>
      </c>
      <c r="D196" s="200" t="s">
        <v>167</v>
      </c>
      <c r="E196" s="198" t="s">
        <v>359</v>
      </c>
      <c r="F196" s="199">
        <f>IFERROR(VLOOKUP(E196,顾问个人目标!$E:$S,15,0),"-")</f>
        <v>2.5</v>
      </c>
      <c r="G196" s="182">
        <f>COUNTIFS(新签明细!J:J,"新签",新签明细!D:D,E196,新签明细!L:L,"&lt;&gt;*升舱*")</f>
        <v>4</v>
      </c>
      <c r="H196" s="201">
        <f t="shared" si="63"/>
        <v>1.6</v>
      </c>
      <c r="I196" s="284">
        <f ca="1">COUNTIFS(新签明细!J:J,"新签",新签明细!D:D,E196,新签明细!X:X,"TRUE",新签明细!L:L,"&lt;&gt;*升舱*")</f>
        <v>4</v>
      </c>
      <c r="J196" s="284">
        <f ca="1">COUNTIFS(新签明细!J:J,"新签",新签明细!D:D,E196,新签明细!X:X,"False",新签明细!L:L,"&lt;&gt;*升舱*")</f>
        <v>0</v>
      </c>
      <c r="K196" s="201"/>
      <c r="L196" s="201"/>
      <c r="M196" s="202"/>
      <c r="N196" s="202"/>
      <c r="O196" s="202"/>
      <c r="P196" s="202"/>
      <c r="Q196" s="203">
        <f>IFERROR(VLOOKUP(E196,顾问个人目标!E:K,5,0),"-")</f>
        <v>0</v>
      </c>
      <c r="R196" s="204">
        <f>SUMIFS(新签明细!G:G,新签明细!J:J,"新签",新签明细!D:D,E196)</f>
        <v>3525.8223440000002</v>
      </c>
      <c r="S196" s="202">
        <f t="shared" si="64"/>
        <v>0</v>
      </c>
      <c r="T196" s="202">
        <f t="shared" ca="1" si="65"/>
        <v>0</v>
      </c>
      <c r="U196" s="182">
        <f ca="1">COUNTIFS(新签明细!J:J,"新签",新签明细!D:D,E196,新签明细!V:V,TODAY())</f>
        <v>0</v>
      </c>
      <c r="V196" s="200">
        <f ca="1">COUNTIFS(新签明细!J:J,"新签",新签明细!D:D,E196,新签明细!V:V,TODAY()-1)</f>
        <v>0</v>
      </c>
      <c r="W196" s="204">
        <f>IFERROR(VLOOKUP(E196,顾问个人目标!E:V,18,0),"-")</f>
        <v>293864.152696362</v>
      </c>
      <c r="X196" s="200">
        <f>SUMIFS(续费明细实时!J:J,续费明细实时!K:K,E196)</f>
        <v>261577</v>
      </c>
      <c r="Y196" s="202">
        <f t="shared" si="66"/>
        <v>0.89012898511060312</v>
      </c>
      <c r="Z196" s="200"/>
      <c r="AA196" s="200"/>
      <c r="AB196" s="200"/>
      <c r="AC196" s="200"/>
      <c r="AD196" s="200"/>
      <c r="AE196" s="200"/>
      <c r="AF196" s="200"/>
      <c r="AG196" s="200"/>
      <c r="AH196" s="200"/>
      <c r="AI196" s="200"/>
      <c r="AJ196" s="200"/>
      <c r="AK196" s="200"/>
      <c r="AL196" s="200" t="s">
        <v>152</v>
      </c>
      <c r="AM196" s="205" t="s">
        <v>165</v>
      </c>
      <c r="AN196" s="101" t="s">
        <v>168</v>
      </c>
      <c r="AO196" s="101" t="b">
        <f t="shared" ca="1" si="53"/>
        <v>1</v>
      </c>
    </row>
    <row r="197" spans="1:41">
      <c r="A197" s="217" t="str">
        <f t="shared" si="62"/>
        <v>SG4</v>
      </c>
      <c r="B197" s="190">
        <f t="shared" si="52"/>
        <v>4.0001601970000005</v>
      </c>
      <c r="C197" s="220" t="s">
        <v>345</v>
      </c>
      <c r="D197" s="208" t="s">
        <v>167</v>
      </c>
      <c r="E197" s="206" t="s">
        <v>360</v>
      </c>
      <c r="F197" s="207">
        <f>IFERROR(VLOOKUP(E197,顾问个人目标!$E:$S,15,0),"-")</f>
        <v>2.5</v>
      </c>
      <c r="G197" s="182">
        <f>COUNTIFS(新签明细!J:J,"新签",新签明细!D:D,E197,新签明细!L:L,"&lt;&gt;*升舱*")</f>
        <v>4</v>
      </c>
      <c r="H197" s="209">
        <f t="shared" si="63"/>
        <v>1.6</v>
      </c>
      <c r="I197" s="284">
        <f ca="1">COUNTIFS(新签明细!J:J,"新签",新签明细!D:D,E197,新签明细!X:X,"TRUE",新签明细!L:L,"&lt;&gt;*升舱*")</f>
        <v>4</v>
      </c>
      <c r="J197" s="284">
        <f ca="1">COUNTIFS(新签明细!J:J,"新签",新签明细!D:D,E197,新签明细!X:X,"False",新签明细!L:L,"&lt;&gt;*升舱*")</f>
        <v>0</v>
      </c>
      <c r="K197" s="209"/>
      <c r="L197" s="209"/>
      <c r="M197" s="210"/>
      <c r="N197" s="210"/>
      <c r="O197" s="210"/>
      <c r="P197" s="210"/>
      <c r="Q197" s="211">
        <f>IFERROR(VLOOKUP(E197,顾问个人目标!E:K,5,0),"-")</f>
        <v>0</v>
      </c>
      <c r="R197" s="212">
        <f>SUMIFS(新签明细!G:G,新签明细!J:J,"新签",新签明细!D:D,E197)</f>
        <v>3323.383699</v>
      </c>
      <c r="S197" s="210">
        <f t="shared" si="64"/>
        <v>0</v>
      </c>
      <c r="T197" s="210">
        <f t="shared" ca="1" si="65"/>
        <v>0</v>
      </c>
      <c r="U197" s="182">
        <f ca="1">COUNTIFS(新签明细!J:J,"新签",新签明细!D:D,E197,新签明细!V:V,TODAY())</f>
        <v>0</v>
      </c>
      <c r="V197" s="208">
        <f ca="1">COUNTIFS(新签明细!J:J,"新签",新签明细!D:D,E197,新签明细!V:V,TODAY()-1)</f>
        <v>0</v>
      </c>
      <c r="W197" s="212">
        <f>IFERROR(VLOOKUP(E197,顾问个人目标!E:V,18,0),"-")</f>
        <v>269887.38794523099</v>
      </c>
      <c r="X197" s="208">
        <f>SUMIFS(续费明细实时!J:J,续费明细实时!K:K,E197)</f>
        <v>179651</v>
      </c>
      <c r="Y197" s="210">
        <f t="shared" si="66"/>
        <v>0.66565170520845929</v>
      </c>
      <c r="Z197" s="208"/>
      <c r="AA197" s="208"/>
      <c r="AB197" s="208"/>
      <c r="AC197" s="208"/>
      <c r="AD197" s="208"/>
      <c r="AE197" s="208"/>
      <c r="AF197" s="208"/>
      <c r="AG197" s="208"/>
      <c r="AH197" s="208"/>
      <c r="AI197" s="208"/>
      <c r="AJ197" s="208"/>
      <c r="AK197" s="208"/>
      <c r="AL197" s="208" t="s">
        <v>152</v>
      </c>
      <c r="AM197" s="213" t="s">
        <v>165</v>
      </c>
      <c r="AN197" s="188" t="s">
        <v>168</v>
      </c>
      <c r="AO197" s="101" t="b">
        <f t="shared" ca="1" si="53"/>
        <v>1</v>
      </c>
    </row>
    <row r="198" spans="1:41">
      <c r="A198" s="217" t="str">
        <f t="shared" si="62"/>
        <v>SG8</v>
      </c>
      <c r="B198" s="190">
        <f t="shared" si="52"/>
        <v>2.000080198</v>
      </c>
      <c r="C198" s="221" t="s">
        <v>345</v>
      </c>
      <c r="D198" s="200" t="s">
        <v>167</v>
      </c>
      <c r="E198" s="198" t="s">
        <v>361</v>
      </c>
      <c r="F198" s="199">
        <f>IFERROR(VLOOKUP(E198,顾问个人目标!$E:$S,15,0),"-")</f>
        <v>2.5</v>
      </c>
      <c r="G198" s="182">
        <f>COUNTIFS(新签明细!J:J,"新签",新签明细!D:D,E198,新签明细!L:L,"&lt;&gt;*升舱*")</f>
        <v>2</v>
      </c>
      <c r="H198" s="201">
        <f t="shared" si="63"/>
        <v>0.8</v>
      </c>
      <c r="I198" s="284">
        <f ca="1">COUNTIFS(新签明细!J:J,"新签",新签明细!D:D,E198,新签明细!X:X,"TRUE",新签明细!L:L,"&lt;&gt;*升舱*")</f>
        <v>1</v>
      </c>
      <c r="J198" s="284">
        <f ca="1">COUNTIFS(新签明细!J:J,"新签",新签明细!D:D,E198,新签明细!X:X,"False",新签明细!L:L,"&lt;&gt;*升舱*")</f>
        <v>1</v>
      </c>
      <c r="K198" s="201"/>
      <c r="L198" s="201"/>
      <c r="M198" s="202"/>
      <c r="N198" s="202"/>
      <c r="O198" s="202"/>
      <c r="P198" s="202"/>
      <c r="Q198" s="203">
        <f>IFERROR(VLOOKUP(E198,顾问个人目标!E:K,5,0),"-")</f>
        <v>0</v>
      </c>
      <c r="R198" s="204">
        <f>SUMIFS(新签明细!G:G,新签明细!J:J,"新签",新签明细!D:D,E198)</f>
        <v>1619</v>
      </c>
      <c r="S198" s="202">
        <f t="shared" si="64"/>
        <v>0</v>
      </c>
      <c r="T198" s="202">
        <f t="shared" ca="1" si="65"/>
        <v>0</v>
      </c>
      <c r="U198" s="182">
        <f ca="1">COUNTIFS(新签明细!J:J,"新签",新签明细!D:D,E198,新签明细!V:V,TODAY())</f>
        <v>0</v>
      </c>
      <c r="V198" s="200">
        <f ca="1">COUNTIFS(新签明细!J:J,"新签",新签明细!D:D,E198,新签明细!V:V,TODAY()-1)</f>
        <v>0</v>
      </c>
      <c r="W198" s="204">
        <f>IFERROR(VLOOKUP(E198,顾问个人目标!E:V,18,0),"-")</f>
        <v>269573.74336289102</v>
      </c>
      <c r="X198" s="200">
        <f>SUMIFS(续费明细实时!J:J,续费明细实时!K:K,E198)</f>
        <v>150147</v>
      </c>
      <c r="Y198" s="202">
        <f t="shared" si="66"/>
        <v>0.55697931900540187</v>
      </c>
      <c r="Z198" s="200"/>
      <c r="AA198" s="200"/>
      <c r="AB198" s="200"/>
      <c r="AC198" s="200"/>
      <c r="AD198" s="200"/>
      <c r="AE198" s="200"/>
      <c r="AF198" s="200"/>
      <c r="AG198" s="200"/>
      <c r="AH198" s="200"/>
      <c r="AI198" s="200"/>
      <c r="AJ198" s="200"/>
      <c r="AK198" s="200"/>
      <c r="AL198" s="200" t="s">
        <v>152</v>
      </c>
      <c r="AM198" s="205" t="s">
        <v>165</v>
      </c>
      <c r="AN198" s="101" t="s">
        <v>168</v>
      </c>
      <c r="AO198" s="101" t="b">
        <f t="shared" ca="1" si="53"/>
        <v>1</v>
      </c>
    </row>
    <row r="199" spans="1:41">
      <c r="A199" s="217" t="str">
        <f t="shared" si="62"/>
        <v>SG7</v>
      </c>
      <c r="B199" s="190">
        <f t="shared" si="52"/>
        <v>2.0000801990000001</v>
      </c>
      <c r="C199" s="220" t="s">
        <v>345</v>
      </c>
      <c r="D199" s="208" t="s">
        <v>167</v>
      </c>
      <c r="E199" s="206" t="s">
        <v>362</v>
      </c>
      <c r="F199" s="207">
        <f>IFERROR(VLOOKUP(E199,顾问个人目标!$E:$S,15,0),"-")</f>
        <v>2.5</v>
      </c>
      <c r="G199" s="182">
        <f>COUNTIFS(新签明细!J:J,"新签",新签明细!D:D,E199,新签明细!L:L,"&lt;&gt;*升舱*")</f>
        <v>2</v>
      </c>
      <c r="H199" s="209">
        <f t="shared" si="63"/>
        <v>0.8</v>
      </c>
      <c r="I199" s="284">
        <f ca="1">COUNTIFS(新签明细!J:J,"新签",新签明细!D:D,E199,新签明细!X:X,"TRUE",新签明细!L:L,"&lt;&gt;*升舱*")</f>
        <v>2</v>
      </c>
      <c r="J199" s="284">
        <f ca="1">COUNTIFS(新签明细!J:J,"新签",新签明细!D:D,E199,新签明细!X:X,"False",新签明细!L:L,"&lt;&gt;*升舱*")</f>
        <v>0</v>
      </c>
      <c r="K199" s="209"/>
      <c r="L199" s="209"/>
      <c r="M199" s="210"/>
      <c r="N199" s="210"/>
      <c r="O199" s="210"/>
      <c r="P199" s="210"/>
      <c r="Q199" s="211">
        <f>IFERROR(VLOOKUP(E199,顾问个人目标!E:K,5,0),"-")</f>
        <v>0</v>
      </c>
      <c r="R199" s="212">
        <f>SUMIFS(新签明细!G:G,新签明细!J:J,"新签",新签明细!D:D,E199)</f>
        <v>1260</v>
      </c>
      <c r="S199" s="210">
        <f t="shared" si="64"/>
        <v>0</v>
      </c>
      <c r="T199" s="210">
        <f t="shared" ca="1" si="65"/>
        <v>0</v>
      </c>
      <c r="U199" s="182">
        <f ca="1">COUNTIFS(新签明细!J:J,"新签",新签明细!D:D,E199,新签明细!V:V,TODAY())</f>
        <v>0</v>
      </c>
      <c r="V199" s="208">
        <f ca="1">COUNTIFS(新签明细!J:J,"新签",新签明细!D:D,E199,新签明细!V:V,TODAY()-1)</f>
        <v>0</v>
      </c>
      <c r="W199" s="212">
        <f>IFERROR(VLOOKUP(E199,顾问个人目标!E:V,18,0),"-")</f>
        <v>262633.32737276203</v>
      </c>
      <c r="X199" s="208">
        <f>SUMIFS(续费明细实时!J:J,续费明细实时!K:K,E199)</f>
        <v>223452</v>
      </c>
      <c r="Y199" s="210">
        <f t="shared" si="66"/>
        <v>0.85081357432923588</v>
      </c>
      <c r="Z199" s="208"/>
      <c r="AA199" s="208"/>
      <c r="AB199" s="208"/>
      <c r="AC199" s="208"/>
      <c r="AD199" s="208"/>
      <c r="AE199" s="208"/>
      <c r="AF199" s="208"/>
      <c r="AG199" s="208"/>
      <c r="AH199" s="208"/>
      <c r="AI199" s="208"/>
      <c r="AJ199" s="208"/>
      <c r="AK199" s="208"/>
      <c r="AL199" s="208" t="s">
        <v>152</v>
      </c>
      <c r="AM199" s="213" t="s">
        <v>165</v>
      </c>
      <c r="AN199" s="188" t="s">
        <v>168</v>
      </c>
      <c r="AO199" s="101" t="b">
        <f t="shared" ca="1" si="53"/>
        <v>1</v>
      </c>
    </row>
    <row r="200" spans="1:41">
      <c r="A200" s="217" t="str">
        <f t="shared" si="62"/>
        <v>SG11</v>
      </c>
      <c r="B200" s="190">
        <f t="shared" si="52"/>
        <v>1.0000401999999999</v>
      </c>
      <c r="C200" s="221" t="s">
        <v>345</v>
      </c>
      <c r="D200" s="200" t="s">
        <v>167</v>
      </c>
      <c r="E200" s="198" t="s">
        <v>363</v>
      </c>
      <c r="F200" s="199">
        <f>IFERROR(VLOOKUP(E200,顾问个人目标!$E:$S,15,0),"-")</f>
        <v>2.5</v>
      </c>
      <c r="G200" s="182">
        <f>COUNTIFS(新签明细!J:J,"新签",新签明细!D:D,E200,新签明细!L:L,"&lt;&gt;*升舱*")</f>
        <v>1</v>
      </c>
      <c r="H200" s="201">
        <f t="shared" si="63"/>
        <v>0.4</v>
      </c>
      <c r="I200" s="284">
        <f ca="1">COUNTIFS(新签明细!J:J,"新签",新签明细!D:D,E200,新签明细!X:X,"TRUE",新签明细!L:L,"&lt;&gt;*升舱*")</f>
        <v>0</v>
      </c>
      <c r="J200" s="284">
        <f ca="1">COUNTIFS(新签明细!J:J,"新签",新签明细!D:D,E200,新签明细!X:X,"False",新签明细!L:L,"&lt;&gt;*升舱*")</f>
        <v>1</v>
      </c>
      <c r="K200" s="201"/>
      <c r="L200" s="201"/>
      <c r="M200" s="202"/>
      <c r="N200" s="202"/>
      <c r="O200" s="202"/>
      <c r="P200" s="202"/>
      <c r="Q200" s="203">
        <f>IFERROR(VLOOKUP(E200,顾问个人目标!E:K,5,0),"-")</f>
        <v>0</v>
      </c>
      <c r="R200" s="204">
        <f>SUMIFS(新签明细!G:G,新签明细!J:J,"新签",新签明细!D:D,E200)</f>
        <v>1199</v>
      </c>
      <c r="S200" s="202">
        <f t="shared" si="64"/>
        <v>0</v>
      </c>
      <c r="T200" s="202">
        <f t="shared" ca="1" si="65"/>
        <v>0</v>
      </c>
      <c r="U200" s="182">
        <f ca="1">COUNTIFS(新签明细!J:J,"新签",新签明细!D:D,E200,新签明细!V:V,TODAY())</f>
        <v>0</v>
      </c>
      <c r="V200" s="200">
        <f ca="1">COUNTIFS(新签明细!J:J,"新签",新签明细!D:D,E200,新签明细!V:V,TODAY()-1)</f>
        <v>0</v>
      </c>
      <c r="W200" s="204">
        <f>IFERROR(VLOOKUP(E200,顾问个人目标!E:V,18,0),"-")</f>
        <v>280934.812216655</v>
      </c>
      <c r="X200" s="200">
        <f>SUMIFS(续费明细实时!J:J,续费明细实时!K:K,E200)</f>
        <v>188413</v>
      </c>
      <c r="Y200" s="202">
        <f t="shared" si="66"/>
        <v>0.67066448089280295</v>
      </c>
      <c r="Z200" s="200"/>
      <c r="AA200" s="200"/>
      <c r="AB200" s="200"/>
      <c r="AC200" s="200"/>
      <c r="AD200" s="200"/>
      <c r="AE200" s="200"/>
      <c r="AF200" s="200"/>
      <c r="AG200" s="200"/>
      <c r="AH200" s="200"/>
      <c r="AI200" s="200"/>
      <c r="AJ200" s="200"/>
      <c r="AK200" s="200"/>
      <c r="AL200" s="200" t="s">
        <v>152</v>
      </c>
      <c r="AM200" s="205" t="s">
        <v>165</v>
      </c>
      <c r="AN200" s="101" t="s">
        <v>168</v>
      </c>
      <c r="AO200" s="101" t="b">
        <f t="shared" ca="1" si="53"/>
        <v>1</v>
      </c>
    </row>
    <row r="201" spans="1:41">
      <c r="A201" s="217" t="str">
        <f t="shared" si="62"/>
        <v>SG6</v>
      </c>
      <c r="B201" s="190">
        <f t="shared" si="52"/>
        <v>3.0001202010000001</v>
      </c>
      <c r="C201" s="220" t="s">
        <v>345</v>
      </c>
      <c r="D201" s="208" t="s">
        <v>167</v>
      </c>
      <c r="E201" s="206" t="s">
        <v>364</v>
      </c>
      <c r="F201" s="207">
        <f>IFERROR(VLOOKUP(E201,顾问个人目标!$E:$S,15,0),"-")</f>
        <v>2.5</v>
      </c>
      <c r="G201" s="182">
        <f>COUNTIFS(新签明细!J:J,"新签",新签明细!D:D,E201,新签明细!L:L,"&lt;&gt;*升舱*")</f>
        <v>3</v>
      </c>
      <c r="H201" s="209">
        <f t="shared" si="63"/>
        <v>1.2</v>
      </c>
      <c r="I201" s="284">
        <f ca="1">COUNTIFS(新签明细!J:J,"新签",新签明细!D:D,E201,新签明细!X:X,"TRUE",新签明细!L:L,"&lt;&gt;*升舱*")</f>
        <v>3</v>
      </c>
      <c r="J201" s="284">
        <f ca="1">COUNTIFS(新签明细!J:J,"新签",新签明细!D:D,E201,新签明细!X:X,"False",新签明细!L:L,"&lt;&gt;*升舱*")</f>
        <v>0</v>
      </c>
      <c r="K201" s="209"/>
      <c r="L201" s="209"/>
      <c r="M201" s="210"/>
      <c r="N201" s="210"/>
      <c r="O201" s="210"/>
      <c r="P201" s="210"/>
      <c r="Q201" s="211">
        <f>IFERROR(VLOOKUP(E201,顾问个人目标!E:K,5,0),"-")</f>
        <v>0</v>
      </c>
      <c r="R201" s="212">
        <f>SUMIFS(新签明细!G:G,新签明细!J:J,"新签",新签明细!D:D,E201)</f>
        <v>2125.1999999999998</v>
      </c>
      <c r="S201" s="210">
        <f t="shared" si="64"/>
        <v>0</v>
      </c>
      <c r="T201" s="210">
        <f t="shared" ca="1" si="65"/>
        <v>0</v>
      </c>
      <c r="U201" s="182">
        <f ca="1">COUNTIFS(新签明细!J:J,"新签",新签明细!D:D,E201,新签明细!V:V,TODAY())</f>
        <v>0</v>
      </c>
      <c r="V201" s="208">
        <f ca="1">COUNTIFS(新签明细!J:J,"新签",新签明细!D:D,E201,新签明细!V:V,TODAY()-1)</f>
        <v>0</v>
      </c>
      <c r="W201" s="212">
        <f>IFERROR(VLOOKUP(E201,顾问个人目标!E:V,18,0),"-")</f>
        <v>335849.64718743798</v>
      </c>
      <c r="X201" s="208">
        <f>SUMIFS(续费明细实时!J:J,续费明细实时!K:K,E201)</f>
        <v>188763</v>
      </c>
      <c r="Y201" s="210">
        <f t="shared" si="66"/>
        <v>0.56204614648486206</v>
      </c>
      <c r="Z201" s="208"/>
      <c r="AA201" s="208"/>
      <c r="AB201" s="208"/>
      <c r="AC201" s="208"/>
      <c r="AD201" s="208"/>
      <c r="AE201" s="208"/>
      <c r="AF201" s="208"/>
      <c r="AG201" s="208"/>
      <c r="AH201" s="208"/>
      <c r="AI201" s="208"/>
      <c r="AJ201" s="208"/>
      <c r="AK201" s="208"/>
      <c r="AL201" s="208" t="s">
        <v>152</v>
      </c>
      <c r="AM201" s="213" t="s">
        <v>165</v>
      </c>
      <c r="AN201" s="188" t="s">
        <v>168</v>
      </c>
      <c r="AO201" s="101" t="b">
        <f t="shared" ca="1" si="53"/>
        <v>1</v>
      </c>
    </row>
    <row r="202" spans="1:41">
      <c r="A202" s="222" t="str">
        <f t="shared" si="62"/>
        <v>SG18</v>
      </c>
      <c r="B202" s="223">
        <f t="shared" si="52"/>
        <v>2.0200000000000001E-7</v>
      </c>
      <c r="C202" s="224" t="s">
        <v>345</v>
      </c>
      <c r="D202" s="225" t="s">
        <v>167</v>
      </c>
      <c r="E202" s="226" t="s">
        <v>365</v>
      </c>
      <c r="F202" s="227">
        <f>IFERROR(VLOOKUP(E202,顾问个人目标!$E:$S,15,0),"-")</f>
        <v>0.83333333333333304</v>
      </c>
      <c r="G202" s="182">
        <f>COUNTIFS(新签明细!J:J,"新签",新签明细!D:D,E202,新签明细!L:L,"&lt;&gt;*升舱*")</f>
        <v>0</v>
      </c>
      <c r="H202" s="228">
        <f t="shared" si="63"/>
        <v>0</v>
      </c>
      <c r="I202" s="284">
        <f>COUNTIFS(新签明细!J:J,"新签",新签明细!D:D,E202,新签明细!X:X,"TRUE",新签明细!L:L,"&lt;&gt;*升舱*")</f>
        <v>0</v>
      </c>
      <c r="J202" s="284">
        <f>COUNTIFS(新签明细!J:J,"新签",新签明细!D:D,E202,新签明细!X:X,"False",新签明细!L:L,"&lt;&gt;*升舱*")</f>
        <v>0</v>
      </c>
      <c r="K202" s="228"/>
      <c r="L202" s="228"/>
      <c r="M202" s="229"/>
      <c r="N202" s="229"/>
      <c r="O202" s="229"/>
      <c r="P202" s="229"/>
      <c r="Q202" s="230">
        <f>IFERROR(VLOOKUP(E202,顾问个人目标!E:K,5,0),"-")</f>
        <v>0</v>
      </c>
      <c r="R202" s="231">
        <f>SUMIFS(新签明细!G:G,新签明细!J:J,"新签",新签明细!D:D,E202)</f>
        <v>0</v>
      </c>
      <c r="S202" s="229">
        <f t="shared" si="64"/>
        <v>0</v>
      </c>
      <c r="T202" s="229">
        <f t="shared" ca="1" si="65"/>
        <v>0</v>
      </c>
      <c r="U202" s="285">
        <f ca="1">COUNTIFS(新签明细!J:J,"新签",新签明细!D:D,E202,新签明细!V:V,TODAY())</f>
        <v>0</v>
      </c>
      <c r="V202" s="225">
        <f ca="1">COUNTIFS(新签明细!J:J,"新签",新签明细!D:D,E202,新签明细!V:V,TODAY()-1)</f>
        <v>0</v>
      </c>
      <c r="W202" s="231">
        <f>IFERROR(VLOOKUP(E202,顾问个人目标!E:V,18,0),"-")</f>
        <v>120778.001366089</v>
      </c>
      <c r="X202" s="225">
        <f>SUMIFS(续费明细实时!J:J,续费明细实时!K:K,E202)</f>
        <v>143795</v>
      </c>
      <c r="Y202" s="229">
        <f t="shared" si="66"/>
        <v>1.1905727729683522</v>
      </c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225"/>
      <c r="AL202" s="225" t="s">
        <v>152</v>
      </c>
      <c r="AM202" s="232" t="s">
        <v>165</v>
      </c>
      <c r="AN202" s="189" t="s">
        <v>168</v>
      </c>
      <c r="AO202" s="101" t="b">
        <f t="shared" si="53"/>
        <v>1</v>
      </c>
    </row>
    <row r="203" spans="1:41">
      <c r="B203" s="151"/>
      <c r="C203" s="168"/>
      <c r="D203" s="169"/>
      <c r="E203" s="168"/>
      <c r="F203" s="162"/>
      <c r="H203" s="163"/>
      <c r="I203" s="163"/>
      <c r="J203" s="163"/>
      <c r="K203" s="163"/>
      <c r="L203" s="163"/>
      <c r="M203" s="164"/>
      <c r="N203" s="164"/>
      <c r="O203" s="164"/>
      <c r="P203" s="164"/>
      <c r="Q203" s="165"/>
      <c r="R203" s="166"/>
      <c r="S203" s="164"/>
      <c r="T203" s="167"/>
      <c r="W203" s="166"/>
      <c r="Y203" s="167"/>
    </row>
    <row r="204" spans="1:41">
      <c r="B204" s="151"/>
      <c r="C204" s="168"/>
      <c r="D204" s="168"/>
      <c r="E204" s="168"/>
      <c r="F204" s="162"/>
      <c r="H204" s="163"/>
      <c r="I204" s="163"/>
      <c r="J204" s="163"/>
      <c r="K204" s="163"/>
      <c r="L204" s="163"/>
      <c r="M204" s="164"/>
      <c r="N204" s="164"/>
      <c r="O204" s="164"/>
      <c r="P204" s="164"/>
      <c r="Q204" s="165"/>
      <c r="R204" s="166"/>
      <c r="S204" s="164"/>
      <c r="T204" s="167"/>
      <c r="W204" s="166"/>
      <c r="Y204" s="167"/>
    </row>
    <row r="205" spans="1:41">
      <c r="B205" s="151"/>
      <c r="C205" s="168"/>
      <c r="D205" s="168"/>
      <c r="E205" s="168"/>
      <c r="F205" s="162"/>
      <c r="H205" s="163"/>
      <c r="I205" s="163"/>
      <c r="J205" s="163"/>
      <c r="K205" s="163"/>
      <c r="L205" s="163"/>
      <c r="M205" s="164"/>
      <c r="N205" s="164"/>
      <c r="O205" s="164"/>
      <c r="P205" s="164"/>
      <c r="Q205" s="165"/>
      <c r="R205" s="166"/>
      <c r="S205" s="164"/>
      <c r="T205" s="167"/>
      <c r="W205" s="166"/>
      <c r="Y205" s="167"/>
    </row>
    <row r="206" spans="1:41">
      <c r="B206" s="151"/>
      <c r="C206" s="168"/>
      <c r="D206" s="168"/>
      <c r="E206" s="168"/>
      <c r="F206" s="162"/>
      <c r="H206" s="163"/>
      <c r="I206" s="163"/>
      <c r="J206" s="163"/>
      <c r="K206" s="163"/>
      <c r="L206" s="163"/>
      <c r="M206" s="164"/>
      <c r="N206" s="164"/>
      <c r="O206" s="164"/>
      <c r="P206" s="164"/>
      <c r="Q206" s="165"/>
      <c r="R206" s="166"/>
      <c r="S206" s="164"/>
      <c r="T206" s="167"/>
      <c r="W206" s="166"/>
      <c r="Y206" s="167"/>
    </row>
    <row r="207" spans="1:41">
      <c r="B207" s="151"/>
      <c r="C207" s="168"/>
      <c r="D207" s="168"/>
      <c r="E207" s="168"/>
      <c r="F207" s="162"/>
      <c r="H207" s="163"/>
      <c r="I207" s="163"/>
      <c r="J207" s="163"/>
      <c r="K207" s="163"/>
      <c r="L207" s="163"/>
      <c r="M207" s="164"/>
      <c r="N207" s="164"/>
      <c r="O207" s="164"/>
      <c r="P207" s="164"/>
      <c r="Q207" s="165"/>
      <c r="R207" s="166"/>
      <c r="S207" s="164"/>
      <c r="T207" s="167"/>
      <c r="W207" s="166"/>
      <c r="Y207" s="167"/>
    </row>
    <row r="208" spans="1:41">
      <c r="B208" s="151"/>
      <c r="C208" s="168"/>
      <c r="D208" s="168"/>
      <c r="E208" s="168"/>
      <c r="F208" s="162"/>
      <c r="H208" s="163"/>
      <c r="I208" s="163"/>
      <c r="J208" s="163"/>
      <c r="K208" s="163"/>
      <c r="L208" s="163"/>
      <c r="M208" s="164"/>
      <c r="N208" s="164"/>
      <c r="O208" s="164"/>
      <c r="P208" s="164"/>
      <c r="Q208" s="165"/>
      <c r="R208" s="166"/>
      <c r="S208" s="164"/>
      <c r="T208" s="167"/>
      <c r="W208" s="166"/>
      <c r="Y208" s="167"/>
    </row>
    <row r="209" spans="2:44">
      <c r="B209" s="151"/>
      <c r="C209" s="168"/>
      <c r="D209" s="168"/>
      <c r="E209" s="168"/>
      <c r="F209" s="162"/>
    </row>
    <row r="210" spans="2:44">
      <c r="AO210" s="130"/>
      <c r="AP210" s="170"/>
      <c r="AR210" s="130"/>
    </row>
    <row r="211" spans="2:44">
      <c r="AO211" s="131"/>
      <c r="AP211" s="170"/>
      <c r="AR211" s="131"/>
    </row>
    <row r="212" spans="2:44">
      <c r="AO212" s="130"/>
      <c r="AP212" s="170"/>
      <c r="AR212" s="130"/>
    </row>
    <row r="213" spans="2:44">
      <c r="AO213" s="130"/>
      <c r="AP213" s="170"/>
      <c r="AR213" s="130"/>
    </row>
    <row r="214" spans="2:44">
      <c r="AO214" s="130"/>
      <c r="AP214" s="170"/>
      <c r="AR214" s="130"/>
    </row>
    <row r="215" spans="2:44">
      <c r="AO215" s="130"/>
      <c r="AP215" s="170"/>
      <c r="AR215" s="130"/>
    </row>
    <row r="216" spans="2:44">
      <c r="AO216" s="131"/>
      <c r="AP216" s="170"/>
      <c r="AR216" s="131"/>
    </row>
    <row r="217" spans="2:44">
      <c r="AO217" s="130"/>
      <c r="AP217" s="170"/>
      <c r="AR217" s="130"/>
    </row>
    <row r="218" spans="2:44">
      <c r="AO218" s="130"/>
      <c r="AP218" s="170"/>
      <c r="AR218" s="130"/>
    </row>
    <row r="219" spans="2:44">
      <c r="AO219" s="131"/>
      <c r="AP219" s="170"/>
      <c r="AR219" s="131"/>
    </row>
    <row r="220" spans="2:44">
      <c r="AO220" s="131"/>
      <c r="AP220" s="170"/>
      <c r="AR220" s="131"/>
    </row>
    <row r="221" spans="2:44">
      <c r="AO221" s="131"/>
      <c r="AP221" s="170"/>
      <c r="AR221" s="131"/>
    </row>
    <row r="222" spans="2:44">
      <c r="AO222" s="131"/>
      <c r="AP222" s="170"/>
      <c r="AR222" s="131"/>
    </row>
    <row r="223" spans="2:44">
      <c r="AO223" s="131"/>
      <c r="AP223" s="170"/>
      <c r="AR223" s="131"/>
    </row>
    <row r="224" spans="2:44">
      <c r="AO224" s="130"/>
      <c r="AP224" s="170"/>
      <c r="AR224" s="130"/>
    </row>
    <row r="225" spans="41:44">
      <c r="AO225" s="131"/>
      <c r="AP225" s="170"/>
      <c r="AR225" s="131"/>
    </row>
    <row r="226" spans="41:44">
      <c r="AO226" s="131"/>
      <c r="AP226" s="170"/>
      <c r="AR226" s="131"/>
    </row>
    <row r="227" spans="41:44">
      <c r="AO227" s="131"/>
      <c r="AP227" s="170"/>
      <c r="AR227" s="131"/>
    </row>
    <row r="228" spans="41:44">
      <c r="AO228" s="171"/>
      <c r="AP228" s="170"/>
      <c r="AR228" s="171"/>
    </row>
    <row r="229" spans="41:44">
      <c r="AR229" s="111"/>
    </row>
  </sheetData>
  <sortState xmlns:xlrd2="http://schemas.microsoft.com/office/spreadsheetml/2017/richdata2" ref="A27:AN100">
    <sortCondition ref="D27:D100"/>
  </sortState>
  <mergeCells count="18">
    <mergeCell ref="AC25:AF25"/>
    <mergeCell ref="AG25:AJ25"/>
    <mergeCell ref="C25:E25"/>
    <mergeCell ref="F25:S25"/>
    <mergeCell ref="T25:V25"/>
    <mergeCell ref="W25:Y25"/>
    <mergeCell ref="Z25:AB25"/>
    <mergeCell ref="C19:D19"/>
    <mergeCell ref="C22:D22"/>
    <mergeCell ref="AG1:AJ1"/>
    <mergeCell ref="C3:D3"/>
    <mergeCell ref="C1:E1"/>
    <mergeCell ref="T1:V1"/>
    <mergeCell ref="W1:Y1"/>
    <mergeCell ref="Z1:AB1"/>
    <mergeCell ref="AC1:AF1"/>
    <mergeCell ref="K1:P1"/>
    <mergeCell ref="F1:J1"/>
  </mergeCells>
  <phoneticPr fontId="2" type="noConversion"/>
  <conditionalFormatting sqref="A27:A152">
    <cfRule type="duplicateValues" dxfId="61" priority="1"/>
  </conditionalFormatting>
  <conditionalFormatting sqref="E27:E202">
    <cfRule type="duplicateValues" dxfId="60" priority="2"/>
    <cfRule type="duplicateValues" dxfId="59" priority="63"/>
  </conditionalFormatting>
  <conditionalFormatting sqref="E134:E151">
    <cfRule type="duplicateValues" dxfId="58" priority="7"/>
  </conditionalFormatting>
  <conditionalFormatting sqref="E203">
    <cfRule type="duplicateValues" dxfId="57" priority="50"/>
  </conditionalFormatting>
  <conditionalFormatting sqref="AR229">
    <cfRule type="duplicateValues" dxfId="56" priority="6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9DA87-C675-4E22-B57E-DB3C8860F08E}">
  <sheetPr codeName="Sheet1">
    <tabColor rgb="FF7030A0"/>
  </sheetPr>
  <dimension ref="A1:P197"/>
  <sheetViews>
    <sheetView tabSelected="1" zoomScale="80" zoomScaleNormal="80" workbookViewId="0">
      <selection sqref="A1:P1"/>
    </sheetView>
    <sheetView tabSelected="1" topLeftCell="A2" zoomScale="70" zoomScaleNormal="70" workbookViewId="1">
      <pane xSplit="3" ySplit="2" topLeftCell="D4" activePane="bottomRight" state="frozen"/>
      <selection pane="topRight" activeCell="D2" sqref="D2"/>
      <selection pane="bottomLeft" activeCell="A4" sqref="A4"/>
      <selection pane="bottomRight" activeCell="H10" sqref="H10"/>
    </sheetView>
  </sheetViews>
  <sheetFormatPr defaultColWidth="8.875" defaultRowHeight="16.5"/>
  <cols>
    <col min="1" max="1" width="8.25" style="101" bestFit="1" customWidth="1"/>
    <col min="2" max="2" width="26.125" style="101" bestFit="1" customWidth="1"/>
    <col min="3" max="3" width="14.5" style="101" bestFit="1" customWidth="1"/>
    <col min="4" max="4" width="10.125" style="101" bestFit="1" customWidth="1"/>
    <col min="5" max="5" width="13.375" style="314" bestFit="1" customWidth="1"/>
    <col min="6" max="6" width="11.25" style="314" bestFit="1" customWidth="1"/>
    <col min="7" max="7" width="18.25" style="314" bestFit="1" customWidth="1"/>
    <col min="8" max="8" width="22.5" style="314" bestFit="1" customWidth="1"/>
    <col min="9" max="9" width="11.875" style="314" bestFit="1" customWidth="1"/>
    <col min="10" max="10" width="12" style="302" bestFit="1" customWidth="1"/>
    <col min="11" max="16" width="14.25" style="302" bestFit="1" customWidth="1"/>
    <col min="17" max="16384" width="8.875" style="302"/>
  </cols>
  <sheetData>
    <row r="1" spans="1:16" ht="37.15" customHeight="1">
      <c r="A1" s="418" t="s">
        <v>366</v>
      </c>
      <c r="B1" s="418"/>
      <c r="C1" s="418"/>
      <c r="D1" s="418"/>
      <c r="E1" s="418"/>
      <c r="F1" s="418"/>
      <c r="G1" s="418"/>
      <c r="H1" s="418"/>
      <c r="I1" s="418"/>
      <c r="J1" s="418"/>
      <c r="K1" s="418"/>
      <c r="L1" s="418"/>
      <c r="M1" s="418"/>
      <c r="N1" s="418"/>
      <c r="O1" s="418"/>
      <c r="P1" s="418"/>
    </row>
    <row r="2" spans="1:16" ht="21" customHeight="1">
      <c r="A2" s="427" t="s">
        <v>6</v>
      </c>
      <c r="B2" s="427"/>
      <c r="C2" s="427"/>
      <c r="D2" s="427"/>
      <c r="E2" s="427" t="s">
        <v>367</v>
      </c>
      <c r="F2" s="427"/>
      <c r="G2" s="427"/>
      <c r="H2" s="427"/>
      <c r="I2" s="427"/>
      <c r="J2" s="427" t="s">
        <v>368</v>
      </c>
      <c r="K2" s="427"/>
      <c r="L2" s="427"/>
      <c r="M2" s="427"/>
      <c r="N2" s="427"/>
      <c r="O2" s="427"/>
      <c r="P2" s="427"/>
    </row>
    <row r="3" spans="1:16" ht="57" customHeight="1">
      <c r="A3" s="69" t="s">
        <v>41</v>
      </c>
      <c r="B3" s="69" t="s">
        <v>12</v>
      </c>
      <c r="C3" s="69" t="s">
        <v>13</v>
      </c>
      <c r="D3" s="69" t="s">
        <v>14</v>
      </c>
      <c r="E3" s="377" t="s">
        <v>369</v>
      </c>
      <c r="F3" s="69" t="s">
        <v>370</v>
      </c>
      <c r="G3" s="69" t="s">
        <v>128</v>
      </c>
      <c r="H3" s="374" t="s">
        <v>371</v>
      </c>
      <c r="I3" s="69" t="s">
        <v>372</v>
      </c>
      <c r="J3" s="384">
        <v>45786</v>
      </c>
      <c r="K3" s="384">
        <v>45787</v>
      </c>
      <c r="L3" s="384">
        <v>45788</v>
      </c>
      <c r="M3" s="384">
        <v>45789</v>
      </c>
      <c r="N3" s="384">
        <v>45790</v>
      </c>
      <c r="O3" s="384">
        <v>45791</v>
      </c>
      <c r="P3" s="384">
        <v>45792</v>
      </c>
    </row>
    <row r="4" spans="1:16" ht="31.5">
      <c r="A4" s="381"/>
      <c r="B4" s="430" t="s">
        <v>40</v>
      </c>
      <c r="C4" s="430"/>
      <c r="D4" s="382">
        <f>'往期追踪-中间表'!E3</f>
        <v>126</v>
      </c>
      <c r="E4" s="382">
        <f>'往期追踪-中间表'!F3</f>
        <v>442.14414606696215</v>
      </c>
      <c r="F4" s="382">
        <f ca="1">'往期追踪-中间表'!G3</f>
        <v>263</v>
      </c>
      <c r="G4" s="383">
        <f ca="1">'往期追踪-中间表'!H3</f>
        <v>0.59482863753706461</v>
      </c>
      <c r="H4" s="382">
        <f>'往期追踪-中间表'!I3</f>
        <v>309.50090224687347</v>
      </c>
      <c r="I4" s="382">
        <f ca="1">'往期追踪-中间表'!J3</f>
        <v>-46.500902246873466</v>
      </c>
      <c r="J4" s="382">
        <f ca="1">'往期追踪-中间表'!K3</f>
        <v>6</v>
      </c>
      <c r="K4" s="382">
        <f ca="1">'往期追踪-中间表'!L3</f>
        <v>18</v>
      </c>
      <c r="L4" s="382">
        <f ca="1">'往期追踪-中间表'!M3</f>
        <v>8</v>
      </c>
      <c r="M4" s="382">
        <f ca="1">'往期追踪-中间表'!N3</f>
        <v>13</v>
      </c>
      <c r="N4" s="382">
        <f ca="1">'往期追踪-中间表'!O3</f>
        <v>8</v>
      </c>
      <c r="O4" s="382">
        <f ca="1">'往期追踪-中间表'!P3</f>
        <v>4</v>
      </c>
      <c r="P4" s="382">
        <f ca="1">'往期追踪-中间表'!Q3</f>
        <v>4</v>
      </c>
    </row>
    <row r="5" spans="1:16" ht="29.25">
      <c r="A5" s="428"/>
      <c r="B5" s="429" t="str">
        <f>'业绩进度排名-中间表'!C4</f>
        <v>成都一区-詹群</v>
      </c>
      <c r="C5" s="429"/>
      <c r="D5" s="393">
        <f>'往期追踪-中间表'!E4</f>
        <v>51</v>
      </c>
      <c r="E5" s="393">
        <f>'往期追踪-中间表'!F4</f>
        <v>187.02623768286182</v>
      </c>
      <c r="F5" s="393">
        <f ca="1">'往期追踪-中间表'!G4</f>
        <v>88</v>
      </c>
      <c r="G5" s="394">
        <f ca="1">'往期追踪-中间表'!H4</f>
        <v>0.47052221704433023</v>
      </c>
      <c r="H5" s="393">
        <f>'往期追踪-中间表'!I4</f>
        <v>140.26967826214636</v>
      </c>
      <c r="I5" s="385">
        <f ca="1">'往期追踪-中间表'!J4</f>
        <v>-52.269678262146357</v>
      </c>
      <c r="J5" s="401">
        <f ca="1">'往期追踪-中间表'!K4</f>
        <v>1</v>
      </c>
      <c r="K5" s="401">
        <f ca="1">'往期追踪-中间表'!L4</f>
        <v>6</v>
      </c>
      <c r="L5" s="401">
        <f ca="1">'往期追踪-中间表'!M4</f>
        <v>3</v>
      </c>
      <c r="M5" s="401">
        <f ca="1">'往期追踪-中间表'!N4</f>
        <v>6</v>
      </c>
      <c r="N5" s="401">
        <f ca="1">'往期追踪-中间表'!O4</f>
        <v>0</v>
      </c>
      <c r="O5" s="401">
        <f ca="1">'往期追踪-中间表'!P4</f>
        <v>0</v>
      </c>
      <c r="P5" s="401">
        <f ca="1">'往期追踪-中间表'!Q4</f>
        <v>1</v>
      </c>
    </row>
    <row r="6" spans="1:16" ht="29.25">
      <c r="A6" s="428"/>
      <c r="B6" s="429" t="str">
        <f>'业绩进度排名-中间表'!C5</f>
        <v>成都二区-芶伟杰</v>
      </c>
      <c r="C6" s="429"/>
      <c r="D6" s="393">
        <f>'往期追踪-中间表'!E5</f>
        <v>57</v>
      </c>
      <c r="E6" s="393">
        <f>'往期追踪-中间表'!F5</f>
        <v>181.67263281750436</v>
      </c>
      <c r="F6" s="393">
        <f ca="1">'往期追踪-中间表'!G5</f>
        <v>148</v>
      </c>
      <c r="G6" s="394">
        <f ca="1">'往期追踪-中间表'!H5</f>
        <v>0.81465214493076932</v>
      </c>
      <c r="H6" s="393">
        <f>'往期追踪-中间表'!I5</f>
        <v>136.25447461312828</v>
      </c>
      <c r="I6" s="385">
        <f ca="1">'往期追踪-中间表'!J5</f>
        <v>11.745525386871719</v>
      </c>
      <c r="J6" s="401">
        <f ca="1">'往期追踪-中间表'!K5</f>
        <v>5</v>
      </c>
      <c r="K6" s="401">
        <f ca="1">'往期追踪-中间表'!L5</f>
        <v>8</v>
      </c>
      <c r="L6" s="401">
        <f ca="1">'往期追踪-中间表'!M5</f>
        <v>5</v>
      </c>
      <c r="M6" s="401">
        <f ca="1">'往期追踪-中间表'!N5</f>
        <v>7</v>
      </c>
      <c r="N6" s="401">
        <f ca="1">'往期追踪-中间表'!O5</f>
        <v>6</v>
      </c>
      <c r="O6" s="401">
        <f ca="1">'往期追踪-中间表'!P5</f>
        <v>4</v>
      </c>
      <c r="P6" s="401">
        <f ca="1">'往期追踪-中间表'!Q5</f>
        <v>0</v>
      </c>
    </row>
    <row r="7" spans="1:16" ht="29.25">
      <c r="A7" s="428"/>
      <c r="B7" s="429" t="str">
        <f>'业绩进度排名-中间表'!C6</f>
        <v>武汉一区-赵帅朋</v>
      </c>
      <c r="C7" s="429"/>
      <c r="D7" s="393">
        <f>'往期追踪-中间表'!E6</f>
        <v>18</v>
      </c>
      <c r="E7" s="393">
        <f>'往期追踪-中间表'!F6</f>
        <v>73.445275566596024</v>
      </c>
      <c r="F7" s="393">
        <f ca="1">'往期追踪-中间表'!G6</f>
        <v>27</v>
      </c>
      <c r="G7" s="394">
        <f ca="1">'往期追踪-中间表'!H6</f>
        <v>0.36762065077307698</v>
      </c>
      <c r="H7" s="393">
        <f>'往期追踪-中间表'!I6</f>
        <v>55.083956674947018</v>
      </c>
      <c r="I7" s="385">
        <f ca="1">'往期追踪-中间表'!J6</f>
        <v>-28.083956674947018</v>
      </c>
      <c r="J7" s="401">
        <f ca="1">'往期追踪-中间表'!K6</f>
        <v>0</v>
      </c>
      <c r="K7" s="401">
        <f ca="1">'往期追踪-中间表'!L6</f>
        <v>4</v>
      </c>
      <c r="L7" s="401">
        <f ca="1">'往期追踪-中间表'!M6</f>
        <v>0</v>
      </c>
      <c r="M7" s="401">
        <f ca="1">'往期追踪-中间表'!N6</f>
        <v>0</v>
      </c>
      <c r="N7" s="401">
        <f ca="1">'往期追踪-中间表'!O6</f>
        <v>2</v>
      </c>
      <c r="O7" s="401">
        <f ca="1">'往期追踪-中间表'!P6</f>
        <v>0</v>
      </c>
      <c r="P7" s="401">
        <f ca="1">'往期追踪-中间表'!Q6</f>
        <v>3</v>
      </c>
    </row>
    <row r="8" spans="1:16" ht="24.75">
      <c r="A8" s="309">
        <v>1</v>
      </c>
      <c r="B8" s="375" t="str">
        <f ca="1">IFERROR(VLOOKUP($A8,'往期追踪-中间表'!$A$7:$Q$24,COLUMN()+1,0),"")</f>
        <v>成都二区-芶伟杰</v>
      </c>
      <c r="C8" s="375" t="str">
        <f ca="1">IFERROR(VLOOKUP($A8,'往期追踪-中间表'!$A$7:$Q$24,COLUMN()+1,0),"")</f>
        <v>陈鹏组</v>
      </c>
      <c r="D8" s="376">
        <f ca="1">IFERROR(VLOOKUP($A8,'往期追踪-中间表'!$A$7:$Q$24,COLUMN()+1,0),"")</f>
        <v>5</v>
      </c>
      <c r="E8" s="371">
        <f ca="1">IFERROR(VLOOKUP($A8,'往期追踪-中间表'!$A$7:$Q$24,COLUMN()+1,0),"")</f>
        <v>22.407319948317465</v>
      </c>
      <c r="F8" s="371">
        <f ca="1">IFERROR(VLOOKUP($A8,'往期追踪-中间表'!$A$7:$Q$24,COLUMN()+1,0),"")</f>
        <v>21</v>
      </c>
      <c r="G8" s="380">
        <f ca="1">IFERROR(VLOOKUP($A8,'往期追踪-中间表'!$A$7:$Q$24,COLUMN()+1,0),"")</f>
        <v>0.93719374063638794</v>
      </c>
      <c r="H8" s="372">
        <f ca="1">IFERROR(VLOOKUP($A8,'往期追踪-中间表'!$A$7:$Q$24,COLUMN()+1,0),"")</f>
        <v>16.805489961238099</v>
      </c>
      <c r="I8" s="372">
        <f ca="1">IFERROR(VLOOKUP($A8,'往期追踪-中间表'!$A$7:$Q$24,COLUMN()+1,0),"")</f>
        <v>4.1945100387619014</v>
      </c>
      <c r="J8" s="372">
        <f ca="1">IFERROR(VLOOKUP($A8,'往期追踪-中间表'!$A$7:$Q$24,COLUMN()+1,0),"")</f>
        <v>1</v>
      </c>
      <c r="K8" s="372">
        <f ca="1">IFERROR(VLOOKUP($A8,'往期追踪-中间表'!$A$7:$Q$24,COLUMN()+1,0),"")</f>
        <v>2</v>
      </c>
      <c r="L8" s="372">
        <f ca="1">IFERROR(VLOOKUP($A8,'往期追踪-中间表'!$A$7:$Q$24,COLUMN()+1,0),"")</f>
        <v>1</v>
      </c>
      <c r="M8" s="372">
        <f ca="1">IFERROR(VLOOKUP($A8,'往期追踪-中间表'!$A$7:$Q$24,COLUMN()+1,0),"")</f>
        <v>1</v>
      </c>
      <c r="N8" s="372">
        <f ca="1">IFERROR(VLOOKUP($A8,'往期追踪-中间表'!$A$7:$Q$24,COLUMN()+1,0),"")</f>
        <v>0</v>
      </c>
      <c r="O8" s="372">
        <f ca="1">IFERROR(VLOOKUP($A8,'往期追踪-中间表'!$A$7:$Q$24,COLUMN()+1,0),"")</f>
        <v>2</v>
      </c>
      <c r="P8" s="372">
        <f ca="1">IFERROR(VLOOKUP($A8,'往期追踪-中间表'!$A$7:$Q$24,COLUMN()+1,0),"")</f>
        <v>0</v>
      </c>
    </row>
    <row r="9" spans="1:16" ht="24.75">
      <c r="A9" s="309">
        <v>2</v>
      </c>
      <c r="B9" s="375" t="str">
        <f ca="1">IFERROR(VLOOKUP($A9,'往期追踪-中间表'!$A$7:$Q$24,COLUMN()+1,0),"")</f>
        <v>成都二区-芶伟杰</v>
      </c>
      <c r="C9" s="375" t="str">
        <f ca="1">IFERROR(VLOOKUP($A9,'往期追踪-中间表'!$A$7:$Q$24,COLUMN()+1,0),"")</f>
        <v>王娜组</v>
      </c>
      <c r="D9" s="376">
        <f ca="1">IFERROR(VLOOKUP($A9,'往期追踪-中间表'!$A$7:$Q$24,COLUMN()+1,0),"")</f>
        <v>11</v>
      </c>
      <c r="E9" s="371">
        <f ca="1">IFERROR(VLOOKUP($A9,'往期追踪-中间表'!$A$7:$Q$24,COLUMN()+1,0),"")</f>
        <v>34.908502434135734</v>
      </c>
      <c r="F9" s="371">
        <f ca="1">IFERROR(VLOOKUP($A9,'往期追踪-中间表'!$A$7:$Q$24,COLUMN()+1,0),"")</f>
        <v>32</v>
      </c>
      <c r="G9" s="380">
        <f ca="1">IFERROR(VLOOKUP($A9,'往期追踪-中间表'!$A$7:$Q$24,COLUMN()+1,0),"")</f>
        <v>0.91668211950302347</v>
      </c>
      <c r="H9" s="372">
        <f ca="1">IFERROR(VLOOKUP($A9,'往期追踪-中间表'!$A$7:$Q$24,COLUMN()+1,0),"")</f>
        <v>26.181376825601802</v>
      </c>
      <c r="I9" s="372">
        <f ca="1">IFERROR(VLOOKUP($A9,'往期追踪-中间表'!$A$7:$Q$24,COLUMN()+1,0),"")</f>
        <v>5.8186231743981978</v>
      </c>
      <c r="J9" s="372">
        <f ca="1">IFERROR(VLOOKUP($A9,'往期追踪-中间表'!$A$7:$Q$24,COLUMN()+1,0),"")</f>
        <v>2</v>
      </c>
      <c r="K9" s="372">
        <f ca="1">IFERROR(VLOOKUP($A9,'往期追踪-中间表'!$A$7:$Q$24,COLUMN()+1,0),"")</f>
        <v>1</v>
      </c>
      <c r="L9" s="372">
        <f ca="1">IFERROR(VLOOKUP($A9,'往期追踪-中间表'!$A$7:$Q$24,COLUMN()+1,0),"")</f>
        <v>0</v>
      </c>
      <c r="M9" s="372">
        <f ca="1">IFERROR(VLOOKUP($A9,'往期追踪-中间表'!$A$7:$Q$24,COLUMN()+1,0),"")</f>
        <v>1</v>
      </c>
      <c r="N9" s="372">
        <f ca="1">IFERROR(VLOOKUP($A9,'往期追踪-中间表'!$A$7:$Q$24,COLUMN()+1,0),"")</f>
        <v>4</v>
      </c>
      <c r="O9" s="372">
        <f ca="1">IFERROR(VLOOKUP($A9,'往期追踪-中间表'!$A$7:$Q$24,COLUMN()+1,0),"")</f>
        <v>1</v>
      </c>
      <c r="P9" s="372">
        <f ca="1">IFERROR(VLOOKUP($A9,'往期追踪-中间表'!$A$7:$Q$24,COLUMN()+1,0),"")</f>
        <v>0</v>
      </c>
    </row>
    <row r="10" spans="1:16" ht="24.75">
      <c r="A10" s="309">
        <v>3</v>
      </c>
      <c r="B10" s="375" t="str">
        <f ca="1">IFERROR(VLOOKUP($A10,'往期追踪-中间表'!$A$7:$Q$24,COLUMN()+1,0),"")</f>
        <v>成都二区-芶伟杰</v>
      </c>
      <c r="C10" s="375" t="str">
        <f ca="1">IFERROR(VLOOKUP($A10,'往期追踪-中间表'!$A$7:$Q$24,COLUMN()+1,0),"")</f>
        <v>陈慧组</v>
      </c>
      <c r="D10" s="376">
        <f ca="1">IFERROR(VLOOKUP($A10,'往期追踪-中间表'!$A$7:$Q$24,COLUMN()+1,0),"")</f>
        <v>15</v>
      </c>
      <c r="E10" s="371">
        <f ca="1">IFERROR(VLOOKUP($A10,'往期追踪-中间表'!$A$7:$Q$24,COLUMN()+1,0),"")</f>
        <v>27.017964509818523</v>
      </c>
      <c r="F10" s="371">
        <f ca="1">IFERROR(VLOOKUP($A10,'往期追踪-中间表'!$A$7:$Q$24,COLUMN()+1,0),"")</f>
        <v>23</v>
      </c>
      <c r="G10" s="380">
        <f ca="1">IFERROR(VLOOKUP($A10,'往期追踪-中间表'!$A$7:$Q$24,COLUMN()+1,0),"")</f>
        <v>0.85128544719353805</v>
      </c>
      <c r="H10" s="372">
        <f ca="1">IFERROR(VLOOKUP($A10,'往期追踪-中间表'!$A$7:$Q$24,COLUMN()+1,0),"")</f>
        <v>20.263473382363891</v>
      </c>
      <c r="I10" s="372">
        <f ca="1">IFERROR(VLOOKUP($A10,'往期追踪-中间表'!$A$7:$Q$24,COLUMN()+1,0),"")</f>
        <v>2.7365266176361089</v>
      </c>
      <c r="J10" s="372">
        <f ca="1">IFERROR(VLOOKUP($A10,'往期追踪-中间表'!$A$7:$Q$24,COLUMN()+1,0),"")</f>
        <v>2</v>
      </c>
      <c r="K10" s="372">
        <f ca="1">IFERROR(VLOOKUP($A10,'往期追踪-中间表'!$A$7:$Q$24,COLUMN()+1,0),"")</f>
        <v>1</v>
      </c>
      <c r="L10" s="372">
        <f ca="1">IFERROR(VLOOKUP($A10,'往期追踪-中间表'!$A$7:$Q$24,COLUMN()+1,0),"")</f>
        <v>1</v>
      </c>
      <c r="M10" s="372">
        <f ca="1">IFERROR(VLOOKUP($A10,'往期追踪-中间表'!$A$7:$Q$24,COLUMN()+1,0),"")</f>
        <v>0</v>
      </c>
      <c r="N10" s="372">
        <f ca="1">IFERROR(VLOOKUP($A10,'往期追踪-中间表'!$A$7:$Q$24,COLUMN()+1,0),"")</f>
        <v>1</v>
      </c>
      <c r="O10" s="372">
        <f ca="1">IFERROR(VLOOKUP($A10,'往期追踪-中间表'!$A$7:$Q$24,COLUMN()+1,0),"")</f>
        <v>1</v>
      </c>
      <c r="P10" s="372">
        <f ca="1">IFERROR(VLOOKUP($A10,'往期追踪-中间表'!$A$7:$Q$24,COLUMN()+1,0),"")</f>
        <v>0</v>
      </c>
    </row>
    <row r="11" spans="1:16" ht="24.75">
      <c r="A11" s="309">
        <v>4</v>
      </c>
      <c r="B11" s="375" t="str">
        <f ca="1">IFERROR(VLOOKUP($A11,'往期追踪-中间表'!$A$7:$Q$24,COLUMN()+1,0),"")</f>
        <v>成都二区-芶伟杰</v>
      </c>
      <c r="C11" s="375" t="str">
        <f ca="1">IFERROR(VLOOKUP($A11,'往期追踪-中间表'!$A$7:$Q$24,COLUMN()+1,0),"")</f>
        <v>李新阳组</v>
      </c>
      <c r="D11" s="376">
        <f ca="1">IFERROR(VLOOKUP($A11,'往期追踪-中间表'!$A$7:$Q$24,COLUMN()+1,0),"")</f>
        <v>7</v>
      </c>
      <c r="E11" s="371">
        <f ca="1">IFERROR(VLOOKUP($A11,'往期追踪-中间表'!$A$7:$Q$24,COLUMN()+1,0),"")</f>
        <v>9.7451544827042866</v>
      </c>
      <c r="F11" s="371">
        <f ca="1">IFERROR(VLOOKUP($A11,'往期追踪-中间表'!$A$7:$Q$24,COLUMN()+1,0),"")</f>
        <v>8</v>
      </c>
      <c r="G11" s="380">
        <f ca="1">IFERROR(VLOOKUP($A11,'往期追踪-中间表'!$A$7:$Q$24,COLUMN()+1,0),"")</f>
        <v>0.82092079855669919</v>
      </c>
      <c r="H11" s="372">
        <f ca="1">IFERROR(VLOOKUP($A11,'往期追踪-中间表'!$A$7:$Q$24,COLUMN()+1,0),"")</f>
        <v>7.308865862028215</v>
      </c>
      <c r="I11" s="372">
        <f ca="1">IFERROR(VLOOKUP($A11,'往期追踪-中间表'!$A$7:$Q$24,COLUMN()+1,0),"")</f>
        <v>0.69113413797178502</v>
      </c>
      <c r="J11" s="372">
        <f ca="1">IFERROR(VLOOKUP($A11,'往期追踪-中间表'!$A$7:$Q$24,COLUMN()+1,0),"")</f>
        <v>0</v>
      </c>
      <c r="K11" s="372">
        <f ca="1">IFERROR(VLOOKUP($A11,'往期追踪-中间表'!$A$7:$Q$24,COLUMN()+1,0),"")</f>
        <v>0</v>
      </c>
      <c r="L11" s="372">
        <f ca="1">IFERROR(VLOOKUP($A11,'往期追踪-中间表'!$A$7:$Q$24,COLUMN()+1,0),"")</f>
        <v>0</v>
      </c>
      <c r="M11" s="372">
        <f ca="1">IFERROR(VLOOKUP($A11,'往期追踪-中间表'!$A$7:$Q$24,COLUMN()+1,0),"")</f>
        <v>1</v>
      </c>
      <c r="N11" s="372">
        <f ca="1">IFERROR(VLOOKUP($A11,'往期追踪-中间表'!$A$7:$Q$24,COLUMN()+1,0),"")</f>
        <v>0</v>
      </c>
      <c r="O11" s="372">
        <f ca="1">IFERROR(VLOOKUP($A11,'往期追踪-中间表'!$A$7:$Q$24,COLUMN()+1,0),"")</f>
        <v>0</v>
      </c>
      <c r="P11" s="372">
        <f ca="1">IFERROR(VLOOKUP($A11,'往期追踪-中间表'!$A$7:$Q$24,COLUMN()+1,0),"")</f>
        <v>0</v>
      </c>
    </row>
    <row r="12" spans="1:16" ht="24.75">
      <c r="A12" s="309">
        <v>5</v>
      </c>
      <c r="B12" s="375" t="str">
        <f ca="1">IFERROR(VLOOKUP($A12,'往期追踪-中间表'!$A$7:$Q$24,COLUMN()+1,0),"")</f>
        <v>成都二区-芶伟杰</v>
      </c>
      <c r="C12" s="375" t="str">
        <f ca="1">IFERROR(VLOOKUP($A12,'往期追踪-中间表'!$A$7:$Q$24,COLUMN()+1,0),"")</f>
        <v>陈玉豪组</v>
      </c>
      <c r="D12" s="376">
        <f ca="1">IFERROR(VLOOKUP($A12,'往期追踪-中间表'!$A$7:$Q$24,COLUMN()+1,0),"")</f>
        <v>7</v>
      </c>
      <c r="E12" s="371">
        <f ca="1">IFERROR(VLOOKUP($A12,'往期追踪-中间表'!$A$7:$Q$24,COLUMN()+1,0),"")</f>
        <v>35.094769508929545</v>
      </c>
      <c r="F12" s="371">
        <f ca="1">IFERROR(VLOOKUP($A12,'往期追踪-中间表'!$A$7:$Q$24,COLUMN()+1,0),"")</f>
        <v>27</v>
      </c>
      <c r="G12" s="380">
        <f ca="1">IFERROR(VLOOKUP($A12,'往期追踪-中间表'!$A$7:$Q$24,COLUMN()+1,0),"")</f>
        <v>0.76934541465303241</v>
      </c>
      <c r="H12" s="372">
        <f ca="1">IFERROR(VLOOKUP($A12,'往期追踪-中间表'!$A$7:$Q$24,COLUMN()+1,0),"")</f>
        <v>26.321077131697159</v>
      </c>
      <c r="I12" s="372">
        <f ca="1">IFERROR(VLOOKUP($A12,'往期追踪-中间表'!$A$7:$Q$24,COLUMN()+1,0),"")</f>
        <v>0.67892286830284121</v>
      </c>
      <c r="J12" s="372">
        <f ca="1">IFERROR(VLOOKUP($A12,'往期追踪-中间表'!$A$7:$Q$24,COLUMN()+1,0),"")</f>
        <v>0</v>
      </c>
      <c r="K12" s="372">
        <f ca="1">IFERROR(VLOOKUP($A12,'往期追踪-中间表'!$A$7:$Q$24,COLUMN()+1,0),"")</f>
        <v>2</v>
      </c>
      <c r="L12" s="372">
        <f ca="1">IFERROR(VLOOKUP($A12,'往期追踪-中间表'!$A$7:$Q$24,COLUMN()+1,0),"")</f>
        <v>1</v>
      </c>
      <c r="M12" s="372">
        <f ca="1">IFERROR(VLOOKUP($A12,'往期追踪-中间表'!$A$7:$Q$24,COLUMN()+1,0),"")</f>
        <v>0</v>
      </c>
      <c r="N12" s="372">
        <f ca="1">IFERROR(VLOOKUP($A12,'往期追踪-中间表'!$A$7:$Q$24,COLUMN()+1,0),"")</f>
        <v>1</v>
      </c>
      <c r="O12" s="372">
        <f ca="1">IFERROR(VLOOKUP($A12,'往期追踪-中间表'!$A$7:$Q$24,COLUMN()+1,0),"")</f>
        <v>0</v>
      </c>
      <c r="P12" s="372">
        <f ca="1">IFERROR(VLOOKUP($A12,'往期追踪-中间表'!$A$7:$Q$24,COLUMN()+1,0),"")</f>
        <v>0</v>
      </c>
    </row>
    <row r="13" spans="1:16" ht="24.75">
      <c r="A13" s="309">
        <v>6</v>
      </c>
      <c r="B13" s="375" t="str">
        <f ca="1">IFERROR(VLOOKUP($A13,'往期追踪-中间表'!$A$7:$Q$24,COLUMN()+1,0),"")</f>
        <v>成都二区-芶伟杰</v>
      </c>
      <c r="C13" s="375" t="str">
        <f ca="1">IFERROR(VLOOKUP($A13,'往期追踪-中间表'!$A$7:$Q$24,COLUMN()+1,0),"")</f>
        <v>李珊珊组</v>
      </c>
      <c r="D13" s="376">
        <f ca="1">IFERROR(VLOOKUP($A13,'往期追踪-中间表'!$A$7:$Q$24,COLUMN()+1,0),"")</f>
        <v>12</v>
      </c>
      <c r="E13" s="371">
        <f ca="1">IFERROR(VLOOKUP($A13,'往期追踪-中间表'!$A$7:$Q$24,COLUMN()+1,0),"")</f>
        <v>52.498921933598801</v>
      </c>
      <c r="F13" s="371">
        <f ca="1">IFERROR(VLOOKUP($A13,'往期追踪-中间表'!$A$7:$Q$24,COLUMN()+1,0),"")</f>
        <v>37</v>
      </c>
      <c r="G13" s="380">
        <f ca="1">IFERROR(VLOOKUP($A13,'往期追踪-中间表'!$A$7:$Q$24,COLUMN()+1,0),"")</f>
        <v>0.70477637706157081</v>
      </c>
      <c r="H13" s="372">
        <f ca="1">IFERROR(VLOOKUP($A13,'往期追踪-中间表'!$A$7:$Q$24,COLUMN()+1,0),"")</f>
        <v>39.374191450199099</v>
      </c>
      <c r="I13" s="372">
        <f ca="1">IFERROR(VLOOKUP($A13,'往期追踪-中间表'!$A$7:$Q$24,COLUMN()+1,0),"")</f>
        <v>-2.3741914501990991</v>
      </c>
      <c r="J13" s="372">
        <f ca="1">IFERROR(VLOOKUP($A13,'往期追踪-中间表'!$A$7:$Q$24,COLUMN()+1,0),"")</f>
        <v>0</v>
      </c>
      <c r="K13" s="372">
        <f ca="1">IFERROR(VLOOKUP($A13,'往期追踪-中间表'!$A$7:$Q$24,COLUMN()+1,0),"")</f>
        <v>2</v>
      </c>
      <c r="L13" s="372">
        <f ca="1">IFERROR(VLOOKUP($A13,'往期追踪-中间表'!$A$7:$Q$24,COLUMN()+1,0),"")</f>
        <v>2</v>
      </c>
      <c r="M13" s="372">
        <f ca="1">IFERROR(VLOOKUP($A13,'往期追踪-中间表'!$A$7:$Q$24,COLUMN()+1,0),"")</f>
        <v>4</v>
      </c>
      <c r="N13" s="372">
        <f ca="1">IFERROR(VLOOKUP($A13,'往期追踪-中间表'!$A$7:$Q$24,COLUMN()+1,0),"")</f>
        <v>0</v>
      </c>
      <c r="O13" s="372">
        <f ca="1">IFERROR(VLOOKUP($A13,'往期追踪-中间表'!$A$7:$Q$24,COLUMN()+1,0),"")</f>
        <v>0</v>
      </c>
      <c r="P13" s="372">
        <f ca="1">IFERROR(VLOOKUP($A13,'往期追踪-中间表'!$A$7:$Q$24,COLUMN()+1,0),"")</f>
        <v>0</v>
      </c>
    </row>
    <row r="14" spans="1:16" ht="24.75">
      <c r="A14" s="309">
        <v>7</v>
      </c>
      <c r="B14" s="375" t="str">
        <f ca="1">IFERROR(VLOOKUP($A14,'往期追踪-中间表'!$A$7:$Q$24,COLUMN()+1,0),"")</f>
        <v>成都一区-詹群</v>
      </c>
      <c r="C14" s="375" t="str">
        <f ca="1">IFERROR(VLOOKUP($A14,'往期追踪-中间表'!$A$7:$Q$24,COLUMN()+1,0),"")</f>
        <v>王余组</v>
      </c>
      <c r="D14" s="376">
        <f ca="1">IFERROR(VLOOKUP($A14,'往期追踪-中间表'!$A$7:$Q$24,COLUMN()+1,0),"")</f>
        <v>15</v>
      </c>
      <c r="E14" s="371">
        <f ca="1">IFERROR(VLOOKUP($A14,'往期追踪-中间表'!$A$7:$Q$24,COLUMN()+1,0),"")</f>
        <v>61.544787876323383</v>
      </c>
      <c r="F14" s="371">
        <f ca="1">IFERROR(VLOOKUP($A14,'往期追踪-中间表'!$A$7:$Q$24,COLUMN()+1,0),"")</f>
        <v>33</v>
      </c>
      <c r="G14" s="380">
        <f ca="1">IFERROR(VLOOKUP($A14,'往期追踪-中间表'!$A$7:$Q$24,COLUMN()+1,0),"")</f>
        <v>0.53619487756322715</v>
      </c>
      <c r="H14" s="372">
        <f ca="1">IFERROR(VLOOKUP($A14,'往期追踪-中间表'!$A$7:$Q$24,COLUMN()+1,0),"")</f>
        <v>46.158590907242541</v>
      </c>
      <c r="I14" s="372">
        <f ca="1">IFERROR(VLOOKUP($A14,'往期追踪-中间表'!$A$7:$Q$24,COLUMN()+1,0),"")</f>
        <v>-13.158590907242541</v>
      </c>
      <c r="J14" s="372">
        <f ca="1">IFERROR(VLOOKUP($A14,'往期追踪-中间表'!$A$7:$Q$24,COLUMN()+1,0),"")</f>
        <v>1</v>
      </c>
      <c r="K14" s="372">
        <f ca="1">IFERROR(VLOOKUP($A14,'往期追踪-中间表'!$A$7:$Q$24,COLUMN()+1,0),"")</f>
        <v>1</v>
      </c>
      <c r="L14" s="372">
        <f ca="1">IFERROR(VLOOKUP($A14,'往期追踪-中间表'!$A$7:$Q$24,COLUMN()+1,0),"")</f>
        <v>2</v>
      </c>
      <c r="M14" s="372">
        <f ca="1">IFERROR(VLOOKUP($A14,'往期追踪-中间表'!$A$7:$Q$24,COLUMN()+1,0),"")</f>
        <v>3</v>
      </c>
      <c r="N14" s="372">
        <f ca="1">IFERROR(VLOOKUP($A14,'往期追踪-中间表'!$A$7:$Q$24,COLUMN()+1,0),"")</f>
        <v>0</v>
      </c>
      <c r="O14" s="372">
        <f ca="1">IFERROR(VLOOKUP($A14,'往期追踪-中间表'!$A$7:$Q$24,COLUMN()+1,0),"")</f>
        <v>0</v>
      </c>
      <c r="P14" s="372">
        <f ca="1">IFERROR(VLOOKUP($A14,'往期追踪-中间表'!$A$7:$Q$24,COLUMN()+1,0),"")</f>
        <v>0</v>
      </c>
    </row>
    <row r="15" spans="1:16" ht="24.75">
      <c r="A15" s="309">
        <v>8</v>
      </c>
      <c r="B15" s="375" t="str">
        <f ca="1">IFERROR(VLOOKUP($A15,'往期追踪-中间表'!$A$7:$Q$24,COLUMN()+1,0),"")</f>
        <v>成都一区-詹群</v>
      </c>
      <c r="C15" s="375" t="str">
        <f ca="1">IFERROR(VLOOKUP($A15,'往期追踪-中间表'!$A$7:$Q$24,COLUMN()+1,0),"")</f>
        <v>石洁组</v>
      </c>
      <c r="D15" s="376">
        <f ca="1">IFERROR(VLOOKUP($A15,'往期追踪-中间表'!$A$7:$Q$24,COLUMN()+1,0),"")</f>
        <v>16</v>
      </c>
      <c r="E15" s="371">
        <f ca="1">IFERROR(VLOOKUP($A15,'往期追踪-中间表'!$A$7:$Q$24,COLUMN()+1,0),"")</f>
        <v>55.603184007688711</v>
      </c>
      <c r="F15" s="371">
        <f ca="1">IFERROR(VLOOKUP($A15,'往期追踪-中间表'!$A$7:$Q$24,COLUMN()+1,0),"")</f>
        <v>25</v>
      </c>
      <c r="G15" s="380">
        <f ca="1">IFERROR(VLOOKUP($A15,'往期追踪-中间表'!$A$7:$Q$24,COLUMN()+1,0),"")</f>
        <v>0.44961453999726064</v>
      </c>
      <c r="H15" s="372">
        <f ca="1">IFERROR(VLOOKUP($A15,'往期追踪-中间表'!$A$7:$Q$24,COLUMN()+1,0),"")</f>
        <v>41.702388005766537</v>
      </c>
      <c r="I15" s="372">
        <f ca="1">IFERROR(VLOOKUP($A15,'往期追踪-中间表'!$A$7:$Q$24,COLUMN()+1,0),"")</f>
        <v>-16.702388005766537</v>
      </c>
      <c r="J15" s="372">
        <f ca="1">IFERROR(VLOOKUP($A15,'往期追踪-中间表'!$A$7:$Q$24,COLUMN()+1,0),"")</f>
        <v>0</v>
      </c>
      <c r="K15" s="372">
        <f ca="1">IFERROR(VLOOKUP($A15,'往期追踪-中间表'!$A$7:$Q$24,COLUMN()+1,0),"")</f>
        <v>2</v>
      </c>
      <c r="L15" s="372">
        <f ca="1">IFERROR(VLOOKUP($A15,'往期追踪-中间表'!$A$7:$Q$24,COLUMN()+1,0),"")</f>
        <v>0</v>
      </c>
      <c r="M15" s="372">
        <f ca="1">IFERROR(VLOOKUP($A15,'往期追踪-中间表'!$A$7:$Q$24,COLUMN()+1,0),"")</f>
        <v>2</v>
      </c>
      <c r="N15" s="372">
        <f ca="1">IFERROR(VLOOKUP($A15,'往期追踪-中间表'!$A$7:$Q$24,COLUMN()+1,0),"")</f>
        <v>0</v>
      </c>
      <c r="O15" s="372">
        <f ca="1">IFERROR(VLOOKUP($A15,'往期追踪-中间表'!$A$7:$Q$24,COLUMN()+1,0),"")</f>
        <v>0</v>
      </c>
      <c r="P15" s="372">
        <f ca="1">IFERROR(VLOOKUP($A15,'往期追踪-中间表'!$A$7:$Q$24,COLUMN()+1,0),"")</f>
        <v>1</v>
      </c>
    </row>
    <row r="16" spans="1:16" ht="24.75">
      <c r="A16" s="309">
        <v>9</v>
      </c>
      <c r="B16" s="375" t="str">
        <f ca="1">IFERROR(VLOOKUP($A16,'往期追踪-中间表'!$A$7:$Q$24,COLUMN()+1,0),"")</f>
        <v>成都一区-詹群</v>
      </c>
      <c r="C16" s="375" t="str">
        <f ca="1">IFERROR(VLOOKUP($A16,'往期追踪-中间表'!$A$7:$Q$24,COLUMN()+1,0),"")</f>
        <v>陈明月组</v>
      </c>
      <c r="D16" s="376">
        <f ca="1">IFERROR(VLOOKUP($A16,'往期追踪-中间表'!$A$7:$Q$24,COLUMN()+1,0),"")</f>
        <v>9</v>
      </c>
      <c r="E16" s="371">
        <f ca="1">IFERROR(VLOOKUP($A16,'往期追踪-中间表'!$A$7:$Q$24,COLUMN()+1,0),"")</f>
        <v>30.702686152583478</v>
      </c>
      <c r="F16" s="371">
        <f ca="1">IFERROR(VLOOKUP($A16,'往期追踪-中间表'!$A$7:$Q$24,COLUMN()+1,0),"")</f>
        <v>14</v>
      </c>
      <c r="G16" s="380">
        <f ca="1">IFERROR(VLOOKUP($A16,'往期追踪-中间表'!$A$7:$Q$24,COLUMN()+1,0),"")</f>
        <v>0.45598616128973357</v>
      </c>
      <c r="H16" s="372">
        <f ca="1">IFERROR(VLOOKUP($A16,'往期追踪-中间表'!$A$7:$Q$24,COLUMN()+1,0),"")</f>
        <v>23.027014614437608</v>
      </c>
      <c r="I16" s="372">
        <f ca="1">IFERROR(VLOOKUP($A16,'往期追踪-中间表'!$A$7:$Q$24,COLUMN()+1,0),"")</f>
        <v>-9.0270146144376078</v>
      </c>
      <c r="J16" s="372">
        <f ca="1">IFERROR(VLOOKUP($A16,'往期追踪-中间表'!$A$7:$Q$24,COLUMN()+1,0),"")</f>
        <v>0</v>
      </c>
      <c r="K16" s="372">
        <f ca="1">IFERROR(VLOOKUP($A16,'往期追踪-中间表'!$A$7:$Q$24,COLUMN()+1,0),"")</f>
        <v>3</v>
      </c>
      <c r="L16" s="372">
        <f ca="1">IFERROR(VLOOKUP($A16,'往期追踪-中间表'!$A$7:$Q$24,COLUMN()+1,0),"")</f>
        <v>0</v>
      </c>
      <c r="M16" s="372">
        <f ca="1">IFERROR(VLOOKUP($A16,'往期追踪-中间表'!$A$7:$Q$24,COLUMN()+1,0),"")</f>
        <v>0</v>
      </c>
      <c r="N16" s="372">
        <f ca="1">IFERROR(VLOOKUP($A16,'往期追踪-中间表'!$A$7:$Q$24,COLUMN()+1,0),"")</f>
        <v>0</v>
      </c>
      <c r="O16" s="372">
        <f ca="1">IFERROR(VLOOKUP($A16,'往期追踪-中间表'!$A$7:$Q$24,COLUMN()+1,0),"")</f>
        <v>0</v>
      </c>
      <c r="P16" s="372">
        <f ca="1">IFERROR(VLOOKUP($A16,'往期追踪-中间表'!$A$7:$Q$24,COLUMN()+1,0),"")</f>
        <v>0</v>
      </c>
    </row>
    <row r="17" spans="1:16" ht="24.75">
      <c r="A17" s="309">
        <v>10</v>
      </c>
      <c r="B17" s="375" t="str">
        <f ca="1">IFERROR(VLOOKUP($A17,'往期追踪-中间表'!$A$7:$Q$24,COLUMN()+1,0),"")</f>
        <v>成都一区-詹群</v>
      </c>
      <c r="C17" s="375" t="str">
        <f ca="1">IFERROR(VLOOKUP($A17,'往期追踪-中间表'!$A$7:$Q$24,COLUMN()+1,0),"")</f>
        <v>黄瑶组</v>
      </c>
      <c r="D17" s="376">
        <f ca="1">IFERROR(VLOOKUP($A17,'往期追踪-中间表'!$A$7:$Q$24,COLUMN()+1,0),"")</f>
        <v>11</v>
      </c>
      <c r="E17" s="371">
        <f ca="1">IFERROR(VLOOKUP($A17,'往期追踪-中间表'!$A$7:$Q$24,COLUMN()+1,0),"")</f>
        <v>39.175579646266229</v>
      </c>
      <c r="F17" s="371">
        <f ca="1">IFERROR(VLOOKUP($A17,'往期追踪-中间表'!$A$7:$Q$24,COLUMN()+1,0),"")</f>
        <v>16</v>
      </c>
      <c r="G17" s="380">
        <f ca="1">IFERROR(VLOOKUP($A17,'往期追踪-中间表'!$A$7:$Q$24,COLUMN()+1,0),"")</f>
        <v>0.40841769654644888</v>
      </c>
      <c r="H17" s="372">
        <f ca="1">IFERROR(VLOOKUP($A17,'往期追踪-中间表'!$A$7:$Q$24,COLUMN()+1,0),"")</f>
        <v>29.381684734699672</v>
      </c>
      <c r="I17" s="372">
        <f ca="1">IFERROR(VLOOKUP($A17,'往期追踪-中间表'!$A$7:$Q$24,COLUMN()+1,0),"")</f>
        <v>-13.381684734699672</v>
      </c>
      <c r="J17" s="372">
        <f ca="1">IFERROR(VLOOKUP($A17,'往期追踪-中间表'!$A$7:$Q$24,COLUMN()+1,0),"")</f>
        <v>0</v>
      </c>
      <c r="K17" s="372">
        <f ca="1">IFERROR(VLOOKUP($A17,'往期追踪-中间表'!$A$7:$Q$24,COLUMN()+1,0),"")</f>
        <v>0</v>
      </c>
      <c r="L17" s="372">
        <f ca="1">IFERROR(VLOOKUP($A17,'往期追踪-中间表'!$A$7:$Q$24,COLUMN()+1,0),"")</f>
        <v>1</v>
      </c>
      <c r="M17" s="372">
        <f ca="1">IFERROR(VLOOKUP($A17,'往期追踪-中间表'!$A$7:$Q$24,COLUMN()+1,0),"")</f>
        <v>1</v>
      </c>
      <c r="N17" s="372">
        <f ca="1">IFERROR(VLOOKUP($A17,'往期追踪-中间表'!$A$7:$Q$24,COLUMN()+1,0),"")</f>
        <v>0</v>
      </c>
      <c r="O17" s="372">
        <f ca="1">IFERROR(VLOOKUP($A17,'往期追踪-中间表'!$A$7:$Q$24,COLUMN()+1,0),"")</f>
        <v>0</v>
      </c>
      <c r="P17" s="372">
        <f ca="1">IFERROR(VLOOKUP($A17,'往期追踪-中间表'!$A$7:$Q$24,COLUMN()+1,0),"")</f>
        <v>0</v>
      </c>
    </row>
    <row r="18" spans="1:16" ht="24.75">
      <c r="A18" s="309">
        <v>11</v>
      </c>
      <c r="B18" s="375" t="str">
        <f ca="1">IFERROR(VLOOKUP($A18,'往期追踪-中间表'!$A$7:$Q$24,COLUMN()+1,0),"")</f>
        <v>武汉一区-赵帅朋</v>
      </c>
      <c r="C18" s="375" t="str">
        <f ca="1">IFERROR(VLOOKUP($A18,'往期追踪-中间表'!$A$7:$Q$24,COLUMN()+1,0),"")</f>
        <v>刘宇超组</v>
      </c>
      <c r="D18" s="376">
        <f ca="1">IFERROR(VLOOKUP($A18,'往期追踪-中间表'!$A$7:$Q$24,COLUMN()+1,0),"")</f>
        <v>10</v>
      </c>
      <c r="E18" s="371">
        <f ca="1">IFERROR(VLOOKUP($A18,'往期追踪-中间表'!$A$7:$Q$24,COLUMN()+1,0),"")</f>
        <v>39.031571249758571</v>
      </c>
      <c r="F18" s="371">
        <f ca="1">IFERROR(VLOOKUP($A18,'往期追踪-中间表'!$A$7:$Q$24,COLUMN()+1,0),"")</f>
        <v>15</v>
      </c>
      <c r="G18" s="380">
        <f ca="1">IFERROR(VLOOKUP($A18,'往期追踪-中间表'!$A$7:$Q$24,COLUMN()+1,0),"")</f>
        <v>0.38430428291028079</v>
      </c>
      <c r="H18" s="372">
        <f ca="1">IFERROR(VLOOKUP($A18,'往期追踪-中间表'!$A$7:$Q$24,COLUMN()+1,0),"")</f>
        <v>29.273678437318928</v>
      </c>
      <c r="I18" s="372">
        <f ca="1">IFERROR(VLOOKUP($A18,'往期追踪-中间表'!$A$7:$Q$24,COLUMN()+1,0),"")</f>
        <v>-14.273678437318928</v>
      </c>
      <c r="J18" s="372">
        <f ca="1">IFERROR(VLOOKUP($A18,'往期追踪-中间表'!$A$7:$Q$24,COLUMN()+1,0),"")</f>
        <v>0</v>
      </c>
      <c r="K18" s="372">
        <f ca="1">IFERROR(VLOOKUP($A18,'往期追踪-中间表'!$A$7:$Q$24,COLUMN()+1,0),"")</f>
        <v>2</v>
      </c>
      <c r="L18" s="372">
        <f ca="1">IFERROR(VLOOKUP($A18,'往期追踪-中间表'!$A$7:$Q$24,COLUMN()+1,0),"")</f>
        <v>0</v>
      </c>
      <c r="M18" s="372">
        <f ca="1">IFERROR(VLOOKUP($A18,'往期追踪-中间表'!$A$7:$Q$24,COLUMN()+1,0),"")</f>
        <v>0</v>
      </c>
      <c r="N18" s="372">
        <f ca="1">IFERROR(VLOOKUP($A18,'往期追踪-中间表'!$A$7:$Q$24,COLUMN()+1,0),"")</f>
        <v>1</v>
      </c>
      <c r="O18" s="372">
        <f ca="1">IFERROR(VLOOKUP($A18,'往期追踪-中间表'!$A$7:$Q$24,COLUMN()+1,0),"")</f>
        <v>0</v>
      </c>
      <c r="P18" s="372">
        <f ca="1">IFERROR(VLOOKUP($A18,'往期追踪-中间表'!$A$7:$Q$24,COLUMN()+1,0),"")</f>
        <v>2</v>
      </c>
    </row>
    <row r="19" spans="1:16" ht="24.75">
      <c r="A19" s="309">
        <v>12</v>
      </c>
      <c r="B19" s="375" t="str">
        <f ca="1">IFERROR(VLOOKUP($A19,'往期追踪-中间表'!$A$7:$Q$24,COLUMN()+1,0),"")</f>
        <v>武汉一区-赵帅朋</v>
      </c>
      <c r="C19" s="375" t="str">
        <f ca="1">IFERROR(VLOOKUP($A19,'往期追踪-中间表'!$A$7:$Q$24,COLUMN()+1,0),"")</f>
        <v>张倩倩组</v>
      </c>
      <c r="D19" s="376">
        <f ca="1">IFERROR(VLOOKUP($A19,'往期追踪-中间表'!$A$7:$Q$24,COLUMN()+1,0),"")</f>
        <v>8</v>
      </c>
      <c r="E19" s="371">
        <f ca="1">IFERROR(VLOOKUP($A19,'往期追踪-中间表'!$A$7:$Q$24,COLUMN()+1,0),"")</f>
        <v>34.413704316837453</v>
      </c>
      <c r="F19" s="371">
        <f ca="1">IFERROR(VLOOKUP($A19,'往期追踪-中间表'!$A$7:$Q$24,COLUMN()+1,0),"")</f>
        <v>12</v>
      </c>
      <c r="G19" s="380">
        <f ca="1">IFERROR(VLOOKUP($A19,'往期追踪-中间表'!$A$7:$Q$24,COLUMN()+1,0),"")</f>
        <v>0.34869829442129568</v>
      </c>
      <c r="H19" s="372">
        <f ca="1">IFERROR(VLOOKUP($A19,'往期追踪-中间表'!$A$7:$Q$24,COLUMN()+1,0),"")</f>
        <v>25.81027823762809</v>
      </c>
      <c r="I19" s="372">
        <f ca="1">IFERROR(VLOOKUP($A19,'往期追踪-中间表'!$A$7:$Q$24,COLUMN()+1,0),"")</f>
        <v>-13.81027823762809</v>
      </c>
      <c r="J19" s="372">
        <f ca="1">IFERROR(VLOOKUP($A19,'往期追踪-中间表'!$A$7:$Q$24,COLUMN()+1,0),"")</f>
        <v>0</v>
      </c>
      <c r="K19" s="372">
        <f ca="1">IFERROR(VLOOKUP($A19,'往期追踪-中间表'!$A$7:$Q$24,COLUMN()+1,0),"")</f>
        <v>2</v>
      </c>
      <c r="L19" s="372">
        <f ca="1">IFERROR(VLOOKUP($A19,'往期追踪-中间表'!$A$7:$Q$24,COLUMN()+1,0),"")</f>
        <v>0</v>
      </c>
      <c r="M19" s="372">
        <f ca="1">IFERROR(VLOOKUP($A19,'往期追踪-中间表'!$A$7:$Q$24,COLUMN()+1,0),"")</f>
        <v>0</v>
      </c>
      <c r="N19" s="372">
        <f ca="1">IFERROR(VLOOKUP($A19,'往期追踪-中间表'!$A$7:$Q$24,COLUMN()+1,0),"")</f>
        <v>1</v>
      </c>
      <c r="O19" s="372">
        <f ca="1">IFERROR(VLOOKUP($A19,'往期追踪-中间表'!$A$7:$Q$24,COLUMN()+1,0),"")</f>
        <v>0</v>
      </c>
      <c r="P19" s="372">
        <f ca="1">IFERROR(VLOOKUP($A19,'往期追踪-中间表'!$A$7:$Q$24,COLUMN()+1,0),"")</f>
        <v>1</v>
      </c>
    </row>
    <row r="20" spans="1:16" ht="31.5">
      <c r="A20" s="69" t="s">
        <v>41</v>
      </c>
      <c r="B20" s="430" t="s">
        <v>42</v>
      </c>
      <c r="C20" s="430"/>
      <c r="D20" s="382">
        <f>'往期追踪-中间表'!E19</f>
        <v>28</v>
      </c>
      <c r="E20" s="382">
        <f>'往期追踪-中间表'!F19</f>
        <v>41.645787381473625</v>
      </c>
      <c r="F20" s="382">
        <f ca="1">'往期追踪-中间表'!G19</f>
        <v>108</v>
      </c>
      <c r="G20" s="383">
        <f ca="1">'往期追踪-中间表'!H19</f>
        <v>2.5932995097613269</v>
      </c>
      <c r="H20" s="382">
        <f>'往期追踪-中间表'!I19</f>
        <v>29.152051167031534</v>
      </c>
      <c r="I20" s="382">
        <f ca="1">'往期追踪-中间表'!J19</f>
        <v>78.84794883296847</v>
      </c>
      <c r="J20" s="382">
        <f ca="1">'往期追踪-中间表'!K19</f>
        <v>3</v>
      </c>
      <c r="K20" s="382">
        <f ca="1">'往期追踪-中间表'!L19</f>
        <v>8</v>
      </c>
      <c r="L20" s="382">
        <f ca="1">'往期追踪-中间表'!M19</f>
        <v>10</v>
      </c>
      <c r="M20" s="382">
        <f ca="1">'往期追踪-中间表'!N19</f>
        <v>14</v>
      </c>
      <c r="N20" s="382">
        <f ca="1">'往期追踪-中间表'!O19</f>
        <v>3</v>
      </c>
      <c r="O20" s="382">
        <f ca="1">'往期追踪-中间表'!P19</f>
        <v>1</v>
      </c>
      <c r="P20" s="382">
        <f ca="1">'往期追踪-中间表'!Q19</f>
        <v>2</v>
      </c>
    </row>
    <row r="21" spans="1:16" ht="24.75">
      <c r="A21" s="309">
        <v>1</v>
      </c>
      <c r="B21" s="375" t="str">
        <f ca="1">IFERROR(VLOOKUP("GDC1",'往期追踪-中间表'!$A$7:$Q$24,COLUMN()+1,0),"")</f>
        <v>SG-王园园</v>
      </c>
      <c r="C21" s="375" t="str">
        <f ca="1">IFERROR(VLOOKUP("GDC1",'往期追踪-中间表'!$A$7:$Q$24,COLUMN()+1,0),"")</f>
        <v>王园园组</v>
      </c>
      <c r="D21" s="376">
        <f ca="1">IFERROR(VLOOKUP("GDC1",'往期追踪-中间表'!$A$7:$Q$24,COLUMN()+1,0),"")</f>
        <v>19</v>
      </c>
      <c r="E21" s="371">
        <f ca="1">IFERROR(VLOOKUP("GDC1",'往期追踪-中间表'!$A$7:$Q$24,COLUMN()+1,0),"")</f>
        <v>24.609361482663768</v>
      </c>
      <c r="F21" s="371">
        <f ca="1">IFERROR(VLOOKUP("GDC1",'往期追踪-中间表'!$A$7:$Q$24,COLUMN()+1,0),"")</f>
        <v>80</v>
      </c>
      <c r="G21" s="380">
        <f ca="1">IFERROR(VLOOKUP("GDC1",'往期追踪-中间表'!$A$7:$Q$24,COLUMN()+1,0),"")</f>
        <v>3.2507954363771909</v>
      </c>
      <c r="H21" s="372">
        <f ca="1">IFERROR(VLOOKUP("GDC1",'往期追踪-中间表'!$A$7:$Q$24,COLUMN()+1,0),"")</f>
        <v>18.457021111997825</v>
      </c>
      <c r="I21" s="372">
        <f ca="1">IFERROR(VLOOKUP("GDC1",'往期追踪-中间表'!$A$7:$Q$24,COLUMN()+1,0),"")</f>
        <v>61.542978888002175</v>
      </c>
      <c r="J21" s="372">
        <f ca="1">IFERROR(VLOOKUP("GDC1",'往期追踪-中间表'!$A$7:$Q$24,COLUMN()+1,0),"")</f>
        <v>1</v>
      </c>
      <c r="K21" s="372">
        <f ca="1">IFERROR(VLOOKUP("GDC1",'往期追踪-中间表'!$A$7:$Q$24,COLUMN()+1,0),"")</f>
        <v>6</v>
      </c>
      <c r="L21" s="372">
        <f ca="1">IFERROR(VLOOKUP("GDC1",'往期追踪-中间表'!$A$7:$Q$24,COLUMN()+1,0),"")</f>
        <v>9</v>
      </c>
      <c r="M21" s="372">
        <f ca="1">IFERROR(VLOOKUP("GDC1",'往期追踪-中间表'!$A$7:$Q$24,COLUMN()+1,0),"")</f>
        <v>11</v>
      </c>
      <c r="N21" s="372">
        <f ca="1">IFERROR(VLOOKUP("GDC1",'往期追踪-中间表'!$A$7:$Q$24,COLUMN()+1,0),"")</f>
        <v>3</v>
      </c>
      <c r="O21" s="372">
        <f ca="1">IFERROR(VLOOKUP("GDC1",'往期追踪-中间表'!$A$7:$Q$24,COLUMN()+1,0),"")</f>
        <v>1</v>
      </c>
      <c r="P21" s="372">
        <f ca="1">IFERROR(VLOOKUP("GDC1",'往期追踪-中间表'!$A$7:$Q$24,COLUMN()+1,0),"")</f>
        <v>1</v>
      </c>
    </row>
    <row r="22" spans="1:16" ht="24.75">
      <c r="A22" s="309">
        <v>2</v>
      </c>
      <c r="B22" s="375" t="str">
        <f ca="1">IFERROR(VLOOKUP("GDC2",'往期追踪-中间表'!$A$7:$Q$24,COLUMN()+1,0),"")</f>
        <v>ES-徐志强</v>
      </c>
      <c r="C22" s="375" t="str">
        <f ca="1">IFERROR(VLOOKUP("GDC2",'往期追踪-中间表'!$A$7:$Q$24,COLUMN()+1,0),"")</f>
        <v>ES团队</v>
      </c>
      <c r="D22" s="376">
        <f ca="1">IFERROR(VLOOKUP("GDC2",'往期追踪-中间表'!$A$7:$Q$24,COLUMN()+1,0),"")</f>
        <v>9</v>
      </c>
      <c r="E22" s="371">
        <f ca="1">IFERROR(VLOOKUP("GDC2",'往期追踪-中间表'!$A$7:$Q$24,COLUMN()+1,0),"")</f>
        <v>17.036425898809853</v>
      </c>
      <c r="F22" s="371">
        <f ca="1">IFERROR(VLOOKUP("GDC2",'往期追踪-中间表'!$A$7:$Q$24,COLUMN()+1,0),"")</f>
        <v>28</v>
      </c>
      <c r="G22" s="380">
        <f ca="1">IFERROR(VLOOKUP("GDC2",'往期追踪-中间表'!$A$7:$Q$24,COLUMN()+1,0),"")</f>
        <v>1.6435372164507844</v>
      </c>
      <c r="H22" s="372">
        <f ca="1">IFERROR(VLOOKUP("GDC2",'往期追踪-中间表'!$A$7:$Q$24,COLUMN()+1,0),"")</f>
        <v>12.77731942410739</v>
      </c>
      <c r="I22" s="372">
        <f ca="1">IFERROR(VLOOKUP("GDC2",'往期追踪-中间表'!$A$7:$Q$24,COLUMN()+1,0),"")</f>
        <v>15.22268057589261</v>
      </c>
      <c r="J22" s="372">
        <f ca="1">IFERROR(VLOOKUP("GDC2",'往期追踪-中间表'!$A$7:$Q$24,COLUMN()+1,0),"")</f>
        <v>2</v>
      </c>
      <c r="K22" s="372">
        <f ca="1">IFERROR(VLOOKUP("GDC2",'往期追踪-中间表'!$A$7:$Q$24,COLUMN()+1,0),"")</f>
        <v>2</v>
      </c>
      <c r="L22" s="372">
        <f ca="1">IFERROR(VLOOKUP("GDC2",'往期追踪-中间表'!$A$7:$Q$24,COLUMN()+1,0),"")</f>
        <v>1</v>
      </c>
      <c r="M22" s="372">
        <f ca="1">IFERROR(VLOOKUP("GDC2",'往期追踪-中间表'!$A$7:$Q$24,COLUMN()+1,0),"")</f>
        <v>3</v>
      </c>
      <c r="N22" s="372">
        <f ca="1">IFERROR(VLOOKUP("GDC2",'往期追踪-中间表'!$A$7:$Q$24,COLUMN()+1,0),"")</f>
        <v>0</v>
      </c>
      <c r="O22" s="372">
        <f ca="1">IFERROR(VLOOKUP("GDC2",'往期追踪-中间表'!$A$7:$Q$24,COLUMN()+1,0),"")</f>
        <v>0</v>
      </c>
      <c r="P22" s="372">
        <f ca="1">IFERROR(VLOOKUP("GDC2",'往期追踪-中间表'!$A$7:$Q$24,COLUMN()+1,0),"")</f>
        <v>1</v>
      </c>
    </row>
    <row r="23" spans="1:16" ht="31.5">
      <c r="A23" s="69" t="s">
        <v>41</v>
      </c>
      <c r="B23" s="430" t="s">
        <v>44</v>
      </c>
      <c r="C23" s="430"/>
      <c r="D23" s="382">
        <f>'往期追踪-中间表'!E22</f>
        <v>20</v>
      </c>
      <c r="E23" s="382">
        <f>'往期追踪-中间表'!F22</f>
        <v>16.787271150499993</v>
      </c>
      <c r="F23" s="382">
        <f ca="1">'往期追踪-中间表'!G22</f>
        <v>10</v>
      </c>
      <c r="G23" s="383">
        <f ca="1">'往期追踪-中间表'!H22</f>
        <v>0.59568943101882044</v>
      </c>
      <c r="H23" s="382">
        <f>'往期追踪-中间表'!I22</f>
        <v>11.751089805349995</v>
      </c>
      <c r="I23" s="382">
        <f ca="1">'往期追踪-中间表'!J22</f>
        <v>-1.751089805349995</v>
      </c>
      <c r="J23" s="382">
        <f ca="1">'往期追踪-中间表'!K22</f>
        <v>0</v>
      </c>
      <c r="K23" s="382">
        <f ca="1">'往期追踪-中间表'!L22</f>
        <v>0</v>
      </c>
      <c r="L23" s="382">
        <f ca="1">'往期追踪-中间表'!M22</f>
        <v>2</v>
      </c>
      <c r="M23" s="382">
        <f ca="1">'往期追踪-中间表'!N22</f>
        <v>0</v>
      </c>
      <c r="N23" s="382">
        <f ca="1">'往期追踪-中间表'!O22</f>
        <v>0</v>
      </c>
      <c r="O23" s="382">
        <f ca="1">'往期追踪-中间表'!P22</f>
        <v>0</v>
      </c>
      <c r="P23" s="382">
        <f ca="1">'往期追踪-中间表'!Q22</f>
        <v>1</v>
      </c>
    </row>
    <row r="24" spans="1:16" ht="24.75">
      <c r="A24" s="309">
        <v>1</v>
      </c>
      <c r="B24" s="375" t="str">
        <f ca="1">IFERROR(VLOOKUP("XB1",'往期追踪-中间表'!$A$7:$Q$24,COLUMN()+1,0),"")</f>
        <v>班课专项-申小娟</v>
      </c>
      <c r="C24" s="375" t="str">
        <f ca="1">IFERROR(VLOOKUP("XB1",'往期追踪-中间表'!$A$7:$Q$24,COLUMN()+1,0),"")</f>
        <v>黎芮组</v>
      </c>
      <c r="D24" s="376">
        <f ca="1">IFERROR(VLOOKUP("XB1",'往期追踪-中间表'!$A$7:$Q$24,COLUMN()+1,0),"")</f>
        <v>10</v>
      </c>
      <c r="E24" s="371">
        <f ca="1">IFERROR(VLOOKUP("XB1",'往期追踪-中间表'!$A$7:$Q$24,COLUMN()+1,0),"")</f>
        <v>8.3936355752499967</v>
      </c>
      <c r="F24" s="371">
        <f ca="1">IFERROR(VLOOKUP("XB1",'往期追踪-中间表'!$A$7:$Q$24,COLUMN()+1,0),"")</f>
        <v>8</v>
      </c>
      <c r="G24" s="380">
        <f ca="1">IFERROR(VLOOKUP("XB1",'往期追踪-中间表'!$A$7:$Q$24,COLUMN()+1,0),"")</f>
        <v>0.9531030896301127</v>
      </c>
      <c r="H24" s="372">
        <f ca="1">IFERROR(VLOOKUP("XB1",'往期追踪-中间表'!$A$7:$Q$24,COLUMN()+1,0),"")</f>
        <v>6.295226681437498</v>
      </c>
      <c r="I24" s="372">
        <f ca="1">IFERROR(VLOOKUP("XB1",'往期追踪-中间表'!$A$7:$Q$24,COLUMN()+1,0),"")</f>
        <v>1.704773318562502</v>
      </c>
      <c r="J24" s="372">
        <f ca="1">IFERROR(VLOOKUP("XB1",'往期追踪-中间表'!$A$7:$Q$24,COLUMN()+1,0),"")</f>
        <v>0</v>
      </c>
      <c r="K24" s="372">
        <f ca="1">IFERROR(VLOOKUP("XB1",'往期追踪-中间表'!$A$7:$Q$24,COLUMN()+1,0),"")</f>
        <v>0</v>
      </c>
      <c r="L24" s="372">
        <f ca="1">IFERROR(VLOOKUP("XB1",'往期追踪-中间表'!$A$7:$Q$24,COLUMN()+1,0),"")</f>
        <v>1</v>
      </c>
      <c r="M24" s="372">
        <f ca="1">IFERROR(VLOOKUP("XB1",'往期追踪-中间表'!$A$7:$Q$24,COLUMN()+1,0),"")</f>
        <v>0</v>
      </c>
      <c r="N24" s="372">
        <f ca="1">IFERROR(VLOOKUP("XB1",'往期追踪-中间表'!$A$7:$Q$24,COLUMN()+1,0),"")</f>
        <v>0</v>
      </c>
      <c r="O24" s="372">
        <f ca="1">IFERROR(VLOOKUP("XB1",'往期追踪-中间表'!$A$7:$Q$24,COLUMN()+1,0),"")</f>
        <v>0</v>
      </c>
      <c r="P24" s="372">
        <f ca="1">IFERROR(VLOOKUP("XB1",'往期追踪-中间表'!$A$7:$Q$24,COLUMN()+1,0),"")</f>
        <v>0</v>
      </c>
    </row>
    <row r="25" spans="1:16" ht="24.75">
      <c r="A25" s="309">
        <v>2</v>
      </c>
      <c r="B25" s="375" t="str">
        <f ca="1">IFERROR(VLOOKUP("XB2",'往期追踪-中间表'!$A$7:$Q$24,COLUMN()+1,0),"")</f>
        <v>班课专项-申小娟</v>
      </c>
      <c r="C25" s="375" t="str">
        <f ca="1">IFERROR(VLOOKUP("XB2",'往期追踪-中间表'!$A$7:$Q$24,COLUMN()+1,0),"")</f>
        <v>甘露组</v>
      </c>
      <c r="D25" s="376">
        <f ca="1">IFERROR(VLOOKUP("XB2",'往期追踪-中间表'!$A$7:$Q$24,COLUMN()+1,0),"")</f>
        <v>10</v>
      </c>
      <c r="E25" s="371">
        <f ca="1">IFERROR(VLOOKUP("XB2",'往期追踪-中间表'!$A$7:$Q$24,COLUMN()+1,0),"")</f>
        <v>8.3936355752499967</v>
      </c>
      <c r="F25" s="371">
        <f ca="1">IFERROR(VLOOKUP("XB2",'往期追踪-中间表'!$A$7:$Q$24,COLUMN()+1,0),"")</f>
        <v>2</v>
      </c>
      <c r="G25" s="380">
        <f ca="1">IFERROR(VLOOKUP("XB2",'往期追踪-中间表'!$A$7:$Q$24,COLUMN()+1,0),"")</f>
        <v>0.23827577240752817</v>
      </c>
      <c r="H25" s="372">
        <f ca="1">IFERROR(VLOOKUP("XB2",'往期追踪-中间表'!$A$7:$Q$24,COLUMN()+1,0),"")</f>
        <v>6.295226681437498</v>
      </c>
      <c r="I25" s="372">
        <f ca="1">IFERROR(VLOOKUP("XB2",'往期追踪-中间表'!$A$7:$Q$24,COLUMN()+1,0),"")</f>
        <v>-4.295226681437498</v>
      </c>
      <c r="J25" s="372">
        <f ca="1">IFERROR(VLOOKUP("XB2",'往期追踪-中间表'!$A$7:$Q$24,COLUMN()+1,0),"")</f>
        <v>0</v>
      </c>
      <c r="K25" s="372">
        <f ca="1">IFERROR(VLOOKUP("XB2",'往期追踪-中间表'!$A$7:$Q$24,COLUMN()+1,0),"")</f>
        <v>0</v>
      </c>
      <c r="L25" s="372">
        <f ca="1">IFERROR(VLOOKUP("XB2",'往期追踪-中间表'!$A$7:$Q$24,COLUMN()+1,0),"")</f>
        <v>1</v>
      </c>
      <c r="M25" s="372">
        <f ca="1">IFERROR(VLOOKUP("XB2",'往期追踪-中间表'!$A$7:$Q$24,COLUMN()+1,0),"")</f>
        <v>0</v>
      </c>
      <c r="N25" s="372">
        <f ca="1">IFERROR(VLOOKUP("XB2",'往期追踪-中间表'!$A$7:$Q$24,COLUMN()+1,0),"")</f>
        <v>0</v>
      </c>
      <c r="O25" s="372">
        <f ca="1">IFERROR(VLOOKUP("XB2",'往期追踪-中间表'!$A$7:$Q$24,COLUMN()+1,0),"")</f>
        <v>0</v>
      </c>
      <c r="P25" s="372">
        <f ca="1">IFERROR(VLOOKUP("XB2",'往期追踪-中间表'!$A$7:$Q$24,COLUMN()+1,0),"")</f>
        <v>1</v>
      </c>
    </row>
    <row r="26" spans="1:16" ht="21" customHeight="1">
      <c r="A26" s="427" t="s">
        <v>6</v>
      </c>
      <c r="B26" s="427"/>
      <c r="C26" s="427"/>
      <c r="D26" s="427"/>
      <c r="E26" s="427" t="s">
        <v>367</v>
      </c>
      <c r="F26" s="427"/>
      <c r="G26" s="427"/>
      <c r="H26" s="427"/>
      <c r="I26" s="427"/>
      <c r="J26" s="427" t="s">
        <v>373</v>
      </c>
      <c r="K26" s="427"/>
      <c r="L26" s="427"/>
      <c r="M26" s="427"/>
      <c r="N26" s="427"/>
      <c r="O26" s="427"/>
      <c r="P26" s="427"/>
    </row>
    <row r="27" spans="1:16" ht="58.5">
      <c r="A27" s="69" t="s">
        <v>41</v>
      </c>
      <c r="B27" s="69" t="s">
        <v>12</v>
      </c>
      <c r="C27" s="69" t="s">
        <v>13</v>
      </c>
      <c r="D27" s="69" t="s">
        <v>374</v>
      </c>
      <c r="E27" s="377" t="s">
        <v>369</v>
      </c>
      <c r="F27" s="69" t="s">
        <v>375</v>
      </c>
      <c r="G27" s="69" t="s">
        <v>128</v>
      </c>
      <c r="H27" s="374" t="s">
        <v>371</v>
      </c>
      <c r="I27" s="374" t="s">
        <v>372</v>
      </c>
      <c r="J27" s="384">
        <v>45786</v>
      </c>
      <c r="K27" s="384">
        <v>45787</v>
      </c>
      <c r="L27" s="384">
        <v>45788</v>
      </c>
      <c r="M27" s="384">
        <v>45789</v>
      </c>
      <c r="N27" s="384">
        <v>45790</v>
      </c>
      <c r="O27" s="384">
        <v>45791</v>
      </c>
      <c r="P27" s="384">
        <v>45792</v>
      </c>
    </row>
    <row r="28" spans="1:16" ht="20.25">
      <c r="A28" s="278">
        <v>1</v>
      </c>
      <c r="B28" s="389" t="str">
        <f ca="1">IFERROR(VLOOKUP($A28,'往期追踪-中间表'!$A$27:$AJ$999,COLUMN()+1,0),"")</f>
        <v>芶伟杰</v>
      </c>
      <c r="C28" s="389" t="str">
        <f ca="1">IFERROR(VLOOKUP($A28,'往期追踪-中间表'!$A$27:$AJ$999,COLUMN()+1,0),"")</f>
        <v>陈玉豪组</v>
      </c>
      <c r="D28" s="29" t="str">
        <f ca="1">IFERROR(VLOOKUP($A28,'往期追踪-中间表'!$A$27:$AJ$999,COLUMN()+1,0),"")</f>
        <v>徐曼2</v>
      </c>
      <c r="E28" s="390">
        <f ca="1">IFERROR(VLOOKUP($A28,'往期追踪-中间表'!$A$27:$AJ$999,COLUMN()+1,0),"")</f>
        <v>5.1661051396045909</v>
      </c>
      <c r="F28" s="391">
        <f ca="1">IFERROR(VLOOKUP($A28,'往期追踪-中间表'!$A$27:$AJ$999,COLUMN()+1,0),"")</f>
        <v>9</v>
      </c>
      <c r="G28" s="392">
        <f ca="1">IFERROR(VLOOKUP($A28,'往期追踪-中间表'!$A$27:$AJ$999,COLUMN()+1,0),"")</f>
        <v>0</v>
      </c>
      <c r="H28" s="390">
        <f ca="1">IFERROR(VLOOKUP($A28,'往期追踪-中间表'!$A$27:$AJ$999,COLUMN()+1,0),"")</f>
        <v>3.8745788547034432</v>
      </c>
      <c r="I28" s="390">
        <f ca="1">IFERROR(VLOOKUP($A28,'往期追踪-中间表'!$A$27:$AJ$999,COLUMN()+1,0),"")</f>
        <v>5.1254211452965563</v>
      </c>
      <c r="J28" s="402">
        <f ca="1">IFERROR(VLOOKUP($A28,'往期追踪-中间表'!$A$27:$AJ$999,COLUMN()+1,0),"")</f>
        <v>0</v>
      </c>
      <c r="K28" s="402">
        <f ca="1">IFERROR(VLOOKUP($A28,'往期追踪-中间表'!$A$27:$AJ$999,COLUMN()+1,0),"")</f>
        <v>2</v>
      </c>
      <c r="L28" s="402">
        <f ca="1">IFERROR(VLOOKUP($A28,'往期追踪-中间表'!$A$27:$AJ$999,COLUMN()+1,0),"")</f>
        <v>0</v>
      </c>
      <c r="M28" s="402">
        <f ca="1">IFERROR(VLOOKUP($A28,'往期追踪-中间表'!$A$27:$AJ$999,COLUMN()+1,0),"")</f>
        <v>0</v>
      </c>
      <c r="N28" s="402">
        <f ca="1">IFERROR(VLOOKUP($A28,'往期追踪-中间表'!$A$27:$AJ$999,COLUMN()+1,0),"")</f>
        <v>0</v>
      </c>
      <c r="O28" s="402">
        <f ca="1">IFERROR(VLOOKUP($A28,'往期追踪-中间表'!$A$27:$AJ$999,COLUMN()+1,0),"")</f>
        <v>0</v>
      </c>
      <c r="P28" s="402">
        <f ca="1">IFERROR(VLOOKUP($A28,'往期追踪-中间表'!$A$27:$AJ$999,COLUMN()+1,0),"")</f>
        <v>0</v>
      </c>
    </row>
    <row r="29" spans="1:16" ht="20.25">
      <c r="A29" s="274">
        <v>2</v>
      </c>
      <c r="B29" s="389" t="str">
        <f ca="1">IFERROR(VLOOKUP($A29,'往期追踪-中间表'!$A$27:$AJ$999,COLUMN()+1,0),"")</f>
        <v>芶伟杰</v>
      </c>
      <c r="C29" s="389" t="str">
        <f ca="1">IFERROR(VLOOKUP($A29,'往期追踪-中间表'!$A$27:$AJ$999,COLUMN()+1,0),"")</f>
        <v>李珊珊组</v>
      </c>
      <c r="D29" s="29" t="str">
        <f ca="1">IFERROR(VLOOKUP($A29,'往期追踪-中间表'!$A$27:$AJ$999,COLUMN()+1,0),"")</f>
        <v>杨洋</v>
      </c>
      <c r="E29" s="390">
        <f ca="1">IFERROR(VLOOKUP($A29,'往期追踪-中间表'!$A$27:$AJ$999,COLUMN()+1,0),"")</f>
        <v>5.2673686435048497</v>
      </c>
      <c r="F29" s="391">
        <f ca="1">IFERROR(VLOOKUP($A29,'往期追踪-中间表'!$A$27:$AJ$999,COLUMN()+1,0),"")</f>
        <v>9</v>
      </c>
      <c r="G29" s="392">
        <f ca="1">IFERROR(VLOOKUP($A29,'往期追踪-中间表'!$A$27:$AJ$999,COLUMN()+1,0),"")</f>
        <v>0</v>
      </c>
      <c r="H29" s="390">
        <f ca="1">IFERROR(VLOOKUP($A29,'往期追踪-中间表'!$A$27:$AJ$999,COLUMN()+1,0),"")</f>
        <v>3.9505264826286375</v>
      </c>
      <c r="I29" s="390">
        <f ca="1">IFERROR(VLOOKUP($A29,'往期追踪-中间表'!$A$27:$AJ$999,COLUMN()+1,0),"")</f>
        <v>5.0494735173713625</v>
      </c>
      <c r="J29" s="402">
        <f ca="1">IFERROR(VLOOKUP($A29,'往期追踪-中间表'!$A$27:$AJ$999,COLUMN()+1,0),"")</f>
        <v>0</v>
      </c>
      <c r="K29" s="402">
        <f ca="1">IFERROR(VLOOKUP($A29,'往期追踪-中间表'!$A$27:$AJ$999,COLUMN()+1,0),"")</f>
        <v>0</v>
      </c>
      <c r="L29" s="402">
        <f ca="1">IFERROR(VLOOKUP($A29,'往期追踪-中间表'!$A$27:$AJ$999,COLUMN()+1,0),"")</f>
        <v>1</v>
      </c>
      <c r="M29" s="402">
        <f ca="1">IFERROR(VLOOKUP($A29,'往期追踪-中间表'!$A$27:$AJ$999,COLUMN()+1,0),"")</f>
        <v>0</v>
      </c>
      <c r="N29" s="402">
        <f ca="1">IFERROR(VLOOKUP($A29,'往期追踪-中间表'!$A$27:$AJ$999,COLUMN()+1,0),"")</f>
        <v>0</v>
      </c>
      <c r="O29" s="402">
        <f ca="1">IFERROR(VLOOKUP($A29,'往期追踪-中间表'!$A$27:$AJ$999,COLUMN()+1,0),"")</f>
        <v>0</v>
      </c>
      <c r="P29" s="402">
        <f ca="1">IFERROR(VLOOKUP($A29,'往期追踪-中间表'!$A$27:$AJ$999,COLUMN()+1,0),"")</f>
        <v>0</v>
      </c>
    </row>
    <row r="30" spans="1:16" ht="20.25">
      <c r="A30" s="278">
        <v>3</v>
      </c>
      <c r="B30" s="389" t="str">
        <f ca="1">IFERROR(VLOOKUP($A30,'往期追踪-中间表'!$A$27:$AJ$999,COLUMN()+1,0),"")</f>
        <v>芶伟杰</v>
      </c>
      <c r="C30" s="389" t="str">
        <f ca="1">IFERROR(VLOOKUP($A30,'往期追踪-中间表'!$A$27:$AJ$999,COLUMN()+1,0),"")</f>
        <v>王娜组</v>
      </c>
      <c r="D30" s="29" t="str">
        <f ca="1">IFERROR(VLOOKUP($A30,'往期追踪-中间表'!$A$27:$AJ$999,COLUMN()+1,0),"")</f>
        <v>李丹</v>
      </c>
      <c r="E30" s="390">
        <f ca="1">IFERROR(VLOOKUP($A30,'往期追踪-中间表'!$A$27:$AJ$999,COLUMN()+1,0),"")</f>
        <v>5.8657719994114723</v>
      </c>
      <c r="F30" s="391">
        <f ca="1">IFERROR(VLOOKUP($A30,'往期追踪-中间表'!$A$27:$AJ$999,COLUMN()+1,0),"")</f>
        <v>9</v>
      </c>
      <c r="G30" s="392">
        <f ca="1">IFERROR(VLOOKUP($A30,'往期追踪-中间表'!$A$27:$AJ$999,COLUMN()+1,0),"")</f>
        <v>0</v>
      </c>
      <c r="H30" s="390">
        <f ca="1">IFERROR(VLOOKUP($A30,'往期追踪-中间表'!$A$27:$AJ$999,COLUMN()+1,0),"")</f>
        <v>4.3993289995586045</v>
      </c>
      <c r="I30" s="390">
        <f ca="1">IFERROR(VLOOKUP($A30,'往期追踪-中间表'!$A$27:$AJ$999,COLUMN()+1,0),"")</f>
        <v>4.6006710004413955</v>
      </c>
      <c r="J30" s="402">
        <f ca="1">IFERROR(VLOOKUP($A30,'往期追踪-中间表'!$A$27:$AJ$999,COLUMN()+1,0),"")</f>
        <v>0</v>
      </c>
      <c r="K30" s="402">
        <f ca="1">IFERROR(VLOOKUP($A30,'往期追踪-中间表'!$A$27:$AJ$999,COLUMN()+1,0),"")</f>
        <v>0</v>
      </c>
      <c r="L30" s="402">
        <f ca="1">IFERROR(VLOOKUP($A30,'往期追踪-中间表'!$A$27:$AJ$999,COLUMN()+1,0),"")</f>
        <v>0</v>
      </c>
      <c r="M30" s="402">
        <f ca="1">IFERROR(VLOOKUP($A30,'往期追踪-中间表'!$A$27:$AJ$999,COLUMN()+1,0),"")</f>
        <v>1</v>
      </c>
      <c r="N30" s="402">
        <f ca="1">IFERROR(VLOOKUP($A30,'往期追踪-中间表'!$A$27:$AJ$999,COLUMN()+1,0),"")</f>
        <v>0</v>
      </c>
      <c r="O30" s="402">
        <f ca="1">IFERROR(VLOOKUP($A30,'往期追踪-中间表'!$A$27:$AJ$999,COLUMN()+1,0),"")</f>
        <v>0</v>
      </c>
      <c r="P30" s="402">
        <f ca="1">IFERROR(VLOOKUP($A30,'往期追踪-中间表'!$A$27:$AJ$999,COLUMN()+1,0),"")</f>
        <v>0</v>
      </c>
    </row>
    <row r="31" spans="1:16" ht="20.25">
      <c r="A31" s="274">
        <v>4</v>
      </c>
      <c r="B31" s="389" t="str">
        <f ca="1">IFERROR(VLOOKUP($A31,'往期追踪-中间表'!$A$27:$AJ$999,COLUMN()+1,0),"")</f>
        <v>詹群</v>
      </c>
      <c r="C31" s="389" t="str">
        <f ca="1">IFERROR(VLOOKUP($A31,'往期追踪-中间表'!$A$27:$AJ$999,COLUMN()+1,0),"")</f>
        <v>王余组</v>
      </c>
      <c r="D31" s="29" t="str">
        <f ca="1">IFERROR(VLOOKUP($A31,'往期追踪-中间表'!$A$27:$AJ$999,COLUMN()+1,0),"")</f>
        <v>何芬</v>
      </c>
      <c r="E31" s="390">
        <f ca="1">IFERROR(VLOOKUP($A31,'往期追踪-中间表'!$A$27:$AJ$999,COLUMN()+1,0),"")</f>
        <v>5.7850505884230472</v>
      </c>
      <c r="F31" s="391">
        <f ca="1">IFERROR(VLOOKUP($A31,'往期追踪-中间表'!$A$27:$AJ$999,COLUMN()+1,0),"")</f>
        <v>9</v>
      </c>
      <c r="G31" s="392">
        <f ca="1">IFERROR(VLOOKUP($A31,'往期追踪-中间表'!$A$27:$AJ$999,COLUMN()+1,0),"")</f>
        <v>0</v>
      </c>
      <c r="H31" s="390">
        <f ca="1">IFERROR(VLOOKUP($A31,'往期追踪-中间表'!$A$27:$AJ$999,COLUMN()+1,0),"")</f>
        <v>4.3387879413172854</v>
      </c>
      <c r="I31" s="390">
        <f ca="1">IFERROR(VLOOKUP($A31,'往期追踪-中间表'!$A$27:$AJ$999,COLUMN()+1,0),"")</f>
        <v>4.6612120586827146</v>
      </c>
      <c r="J31" s="402">
        <f ca="1">IFERROR(VLOOKUP($A31,'往期追踪-中间表'!$A$27:$AJ$999,COLUMN()+1,0),"")</f>
        <v>0</v>
      </c>
      <c r="K31" s="402">
        <f ca="1">IFERROR(VLOOKUP($A31,'往期追踪-中间表'!$A$27:$AJ$999,COLUMN()+1,0),"")</f>
        <v>0</v>
      </c>
      <c r="L31" s="402">
        <f ca="1">IFERROR(VLOOKUP($A31,'往期追踪-中间表'!$A$27:$AJ$999,COLUMN()+1,0),"")</f>
        <v>0</v>
      </c>
      <c r="M31" s="402">
        <f ca="1">IFERROR(VLOOKUP($A31,'往期追踪-中间表'!$A$27:$AJ$999,COLUMN()+1,0),"")</f>
        <v>1</v>
      </c>
      <c r="N31" s="402">
        <f ca="1">IFERROR(VLOOKUP($A31,'往期追踪-中间表'!$A$27:$AJ$999,COLUMN()+1,0),"")</f>
        <v>0</v>
      </c>
      <c r="O31" s="402">
        <f ca="1">IFERROR(VLOOKUP($A31,'往期追踪-中间表'!$A$27:$AJ$999,COLUMN()+1,0),"")</f>
        <v>0</v>
      </c>
      <c r="P31" s="402">
        <f ca="1">IFERROR(VLOOKUP($A31,'往期追踪-中间表'!$A$27:$AJ$999,COLUMN()+1,0),"")</f>
        <v>0</v>
      </c>
    </row>
    <row r="32" spans="1:16" ht="20.25">
      <c r="A32" s="278">
        <v>5</v>
      </c>
      <c r="B32" s="389" t="str">
        <f ca="1">IFERROR(VLOOKUP($A32,'往期追踪-中间表'!$A$27:$AJ$999,COLUMN()+1,0),"")</f>
        <v>芶伟杰</v>
      </c>
      <c r="C32" s="389" t="str">
        <f ca="1">IFERROR(VLOOKUP($A32,'往期追踪-中间表'!$A$27:$AJ$999,COLUMN()+1,0),"")</f>
        <v>陈鹏组</v>
      </c>
      <c r="D32" s="29" t="str">
        <f ca="1">IFERROR(VLOOKUP($A32,'往期追踪-中间表'!$A$27:$AJ$999,COLUMN()+1,0),"")</f>
        <v>陈鹏</v>
      </c>
      <c r="E32" s="390">
        <f ca="1">IFERROR(VLOOKUP($A32,'往期追踪-中间表'!$A$27:$AJ$999,COLUMN()+1,0),"")</f>
        <v>5.5389057730724094</v>
      </c>
      <c r="F32" s="391">
        <f ca="1">IFERROR(VLOOKUP($A32,'往期追踪-中间表'!$A$27:$AJ$999,COLUMN()+1,0),"")</f>
        <v>7</v>
      </c>
      <c r="G32" s="392">
        <f ca="1">IFERROR(VLOOKUP($A32,'往期追踪-中间表'!$A$27:$AJ$999,COLUMN()+1,0),"")</f>
        <v>0</v>
      </c>
      <c r="H32" s="390">
        <f ca="1">IFERROR(VLOOKUP($A32,'往期追踪-中间表'!$A$27:$AJ$999,COLUMN()+1,0),"")</f>
        <v>4.1541793298043075</v>
      </c>
      <c r="I32" s="390">
        <f ca="1">IFERROR(VLOOKUP($A32,'往期追踪-中间表'!$A$27:$AJ$999,COLUMN()+1,0),"")</f>
        <v>2.8458206701956925</v>
      </c>
      <c r="J32" s="402">
        <f ca="1">IFERROR(VLOOKUP($A32,'往期追踪-中间表'!$A$27:$AJ$999,COLUMN()+1,0),"")</f>
        <v>0</v>
      </c>
      <c r="K32" s="402">
        <f ca="1">IFERROR(VLOOKUP($A32,'往期追踪-中间表'!$A$27:$AJ$999,COLUMN()+1,0),"")</f>
        <v>1</v>
      </c>
      <c r="L32" s="402">
        <f ca="1">IFERROR(VLOOKUP($A32,'往期追踪-中间表'!$A$27:$AJ$999,COLUMN()+1,0),"")</f>
        <v>1</v>
      </c>
      <c r="M32" s="402">
        <f ca="1">IFERROR(VLOOKUP($A32,'往期追踪-中间表'!$A$27:$AJ$999,COLUMN()+1,0),"")</f>
        <v>0</v>
      </c>
      <c r="N32" s="402">
        <f ca="1">IFERROR(VLOOKUP($A32,'往期追踪-中间表'!$A$27:$AJ$999,COLUMN()+1,0),"")</f>
        <v>0</v>
      </c>
      <c r="O32" s="402">
        <f ca="1">IFERROR(VLOOKUP($A32,'往期追踪-中间表'!$A$27:$AJ$999,COLUMN()+1,0),"")</f>
        <v>1</v>
      </c>
      <c r="P32" s="402">
        <f ca="1">IFERROR(VLOOKUP($A32,'往期追踪-中间表'!$A$27:$AJ$999,COLUMN()+1,0),"")</f>
        <v>0</v>
      </c>
    </row>
    <row r="33" spans="1:16" ht="20.25">
      <c r="A33" s="274">
        <v>6</v>
      </c>
      <c r="B33" s="389" t="str">
        <f ca="1">IFERROR(VLOOKUP($A33,'往期追踪-中间表'!$A$27:$AJ$999,COLUMN()+1,0),"")</f>
        <v>芶伟杰</v>
      </c>
      <c r="C33" s="389" t="str">
        <f ca="1">IFERROR(VLOOKUP($A33,'往期追踪-中间表'!$A$27:$AJ$999,COLUMN()+1,0),"")</f>
        <v>陈玉豪组</v>
      </c>
      <c r="D33" s="29" t="str">
        <f ca="1">IFERROR(VLOOKUP($A33,'往期追踪-中间表'!$A$27:$AJ$999,COLUMN()+1,0),"")</f>
        <v>陈玉豪</v>
      </c>
      <c r="E33" s="390">
        <f ca="1">IFERROR(VLOOKUP($A33,'往期追踪-中间表'!$A$27:$AJ$999,COLUMN()+1,0),"")</f>
        <v>5.1430869016246392</v>
      </c>
      <c r="F33" s="391">
        <f ca="1">IFERROR(VLOOKUP($A33,'往期追踪-中间表'!$A$27:$AJ$999,COLUMN()+1,0),"")</f>
        <v>7</v>
      </c>
      <c r="G33" s="392">
        <f ca="1">IFERROR(VLOOKUP($A33,'往期追踪-中间表'!$A$27:$AJ$999,COLUMN()+1,0),"")</f>
        <v>0</v>
      </c>
      <c r="H33" s="390">
        <f ca="1">IFERROR(VLOOKUP($A33,'往期追踪-中间表'!$A$27:$AJ$999,COLUMN()+1,0),"")</f>
        <v>3.8573151762184796</v>
      </c>
      <c r="I33" s="390">
        <f ca="1">IFERROR(VLOOKUP($A33,'往期追踪-中间表'!$A$27:$AJ$999,COLUMN()+1,0),"")</f>
        <v>3.1426848237815204</v>
      </c>
      <c r="J33" s="402">
        <f ca="1">IFERROR(VLOOKUP($A33,'往期追踪-中间表'!$A$27:$AJ$999,COLUMN()+1,0),"")</f>
        <v>0</v>
      </c>
      <c r="K33" s="402">
        <f ca="1">IFERROR(VLOOKUP($A33,'往期追踪-中间表'!$A$27:$AJ$999,COLUMN()+1,0),"")</f>
        <v>0</v>
      </c>
      <c r="L33" s="402">
        <f ca="1">IFERROR(VLOOKUP($A33,'往期追踪-中间表'!$A$27:$AJ$999,COLUMN()+1,0),"")</f>
        <v>1</v>
      </c>
      <c r="M33" s="402">
        <f ca="1">IFERROR(VLOOKUP($A33,'往期追踪-中间表'!$A$27:$AJ$999,COLUMN()+1,0),"")</f>
        <v>0</v>
      </c>
      <c r="N33" s="402">
        <f ca="1">IFERROR(VLOOKUP($A33,'往期追踪-中间表'!$A$27:$AJ$999,COLUMN()+1,0),"")</f>
        <v>1</v>
      </c>
      <c r="O33" s="402">
        <f ca="1">IFERROR(VLOOKUP($A33,'往期追踪-中间表'!$A$27:$AJ$999,COLUMN()+1,0),"")</f>
        <v>0</v>
      </c>
      <c r="P33" s="402">
        <f ca="1">IFERROR(VLOOKUP($A33,'往期追踪-中间表'!$A$27:$AJ$999,COLUMN()+1,0),"")</f>
        <v>0</v>
      </c>
    </row>
    <row r="34" spans="1:16" ht="20.25">
      <c r="A34" s="278">
        <v>7</v>
      </c>
      <c r="B34" s="389" t="str">
        <f ca="1">IFERROR(VLOOKUP($A34,'往期追踪-中间表'!$A$27:$AJ$999,COLUMN()+1,0),"")</f>
        <v>芶伟杰</v>
      </c>
      <c r="C34" s="389" t="str">
        <f ca="1">IFERROR(VLOOKUP($A34,'往期追踪-中间表'!$A$27:$AJ$999,COLUMN()+1,0),"")</f>
        <v>李珊珊组</v>
      </c>
      <c r="D34" s="29" t="str">
        <f ca="1">IFERROR(VLOOKUP($A34,'往期追踪-中间表'!$A$27:$AJ$999,COLUMN()+1,0),"")</f>
        <v>李晶</v>
      </c>
      <c r="E34" s="390">
        <f ca="1">IFERROR(VLOOKUP($A34,'往期追踪-中间表'!$A$27:$AJ$999,COLUMN()+1,0),"")</f>
        <v>5.3757240351724604</v>
      </c>
      <c r="F34" s="391">
        <f ca="1">IFERROR(VLOOKUP($A34,'往期追踪-中间表'!$A$27:$AJ$999,COLUMN()+1,0),"")</f>
        <v>6</v>
      </c>
      <c r="G34" s="392">
        <f ca="1">IFERROR(VLOOKUP($A34,'往期追踪-中间表'!$A$27:$AJ$999,COLUMN()+1,0),"")</f>
        <v>0</v>
      </c>
      <c r="H34" s="390">
        <f ca="1">IFERROR(VLOOKUP($A34,'往期追踪-中间表'!$A$27:$AJ$999,COLUMN()+1,0),"")</f>
        <v>4.0317930263793453</v>
      </c>
      <c r="I34" s="390">
        <f ca="1">IFERROR(VLOOKUP($A34,'往期追踪-中间表'!$A$27:$AJ$999,COLUMN()+1,0),"")</f>
        <v>1.9682069736206547</v>
      </c>
      <c r="J34" s="402">
        <f ca="1">IFERROR(VLOOKUP($A34,'往期追踪-中间表'!$A$27:$AJ$999,COLUMN()+1,0),"")</f>
        <v>0</v>
      </c>
      <c r="K34" s="402">
        <f ca="1">IFERROR(VLOOKUP($A34,'往期追踪-中间表'!$A$27:$AJ$999,COLUMN()+1,0),"")</f>
        <v>0</v>
      </c>
      <c r="L34" s="402">
        <f ca="1">IFERROR(VLOOKUP($A34,'往期追踪-中间表'!$A$27:$AJ$999,COLUMN()+1,0),"")</f>
        <v>0</v>
      </c>
      <c r="M34" s="402">
        <f ca="1">IFERROR(VLOOKUP($A34,'往期追踪-中间表'!$A$27:$AJ$999,COLUMN()+1,0),"")</f>
        <v>2</v>
      </c>
      <c r="N34" s="402">
        <f ca="1">IFERROR(VLOOKUP($A34,'往期追踪-中间表'!$A$27:$AJ$999,COLUMN()+1,0),"")</f>
        <v>0</v>
      </c>
      <c r="O34" s="402">
        <f ca="1">IFERROR(VLOOKUP($A34,'往期追踪-中间表'!$A$27:$AJ$999,COLUMN()+1,0),"")</f>
        <v>0</v>
      </c>
      <c r="P34" s="402">
        <f ca="1">IFERROR(VLOOKUP($A34,'往期追踪-中间表'!$A$27:$AJ$999,COLUMN()+1,0),"")</f>
        <v>0</v>
      </c>
    </row>
    <row r="35" spans="1:16" ht="20.25">
      <c r="A35" s="274">
        <v>8</v>
      </c>
      <c r="B35" s="389" t="str">
        <f ca="1">IFERROR(VLOOKUP($A35,'往期追踪-中间表'!$A$27:$AJ$999,COLUMN()+1,0),"")</f>
        <v>芶伟杰</v>
      </c>
      <c r="C35" s="389" t="str">
        <f ca="1">IFERROR(VLOOKUP($A35,'往期追踪-中间表'!$A$27:$AJ$999,COLUMN()+1,0),"")</f>
        <v>李珊珊组</v>
      </c>
      <c r="D35" s="29" t="str">
        <f ca="1">IFERROR(VLOOKUP($A35,'往期追踪-中间表'!$A$27:$AJ$999,COLUMN()+1,0),"")</f>
        <v>张帅</v>
      </c>
      <c r="E35" s="390">
        <f ca="1">IFERROR(VLOOKUP($A35,'往期追踪-中间表'!$A$27:$AJ$999,COLUMN()+1,0),"")</f>
        <v>4.8587320892969466</v>
      </c>
      <c r="F35" s="391">
        <f ca="1">IFERROR(VLOOKUP($A35,'往期追踪-中间表'!$A$27:$AJ$999,COLUMN()+1,0),"")</f>
        <v>6</v>
      </c>
      <c r="G35" s="392">
        <f ca="1">IFERROR(VLOOKUP($A35,'往期追踪-中间表'!$A$27:$AJ$999,COLUMN()+1,0),"")</f>
        <v>0</v>
      </c>
      <c r="H35" s="390">
        <f ca="1">IFERROR(VLOOKUP($A35,'往期追踪-中间表'!$A$27:$AJ$999,COLUMN()+1,0),"")</f>
        <v>3.6440490669727099</v>
      </c>
      <c r="I35" s="390">
        <f ca="1">IFERROR(VLOOKUP($A35,'往期追踪-中间表'!$A$27:$AJ$999,COLUMN()+1,0),"")</f>
        <v>2.3559509330272901</v>
      </c>
      <c r="J35" s="402">
        <f ca="1">IFERROR(VLOOKUP($A35,'往期追踪-中间表'!$A$27:$AJ$999,COLUMN()+1,0),"")</f>
        <v>0</v>
      </c>
      <c r="K35" s="402">
        <f ca="1">IFERROR(VLOOKUP($A35,'往期追踪-中间表'!$A$27:$AJ$999,COLUMN()+1,0),"")</f>
        <v>1</v>
      </c>
      <c r="L35" s="402">
        <f ca="1">IFERROR(VLOOKUP($A35,'往期追踪-中间表'!$A$27:$AJ$999,COLUMN()+1,0),"")</f>
        <v>0</v>
      </c>
      <c r="M35" s="402">
        <f ca="1">IFERROR(VLOOKUP($A35,'往期追踪-中间表'!$A$27:$AJ$999,COLUMN()+1,0),"")</f>
        <v>0</v>
      </c>
      <c r="N35" s="402">
        <f ca="1">IFERROR(VLOOKUP($A35,'往期追踪-中间表'!$A$27:$AJ$999,COLUMN()+1,0),"")</f>
        <v>0</v>
      </c>
      <c r="O35" s="402">
        <f ca="1">IFERROR(VLOOKUP($A35,'往期追踪-中间表'!$A$27:$AJ$999,COLUMN()+1,0),"")</f>
        <v>0</v>
      </c>
      <c r="P35" s="402">
        <f ca="1">IFERROR(VLOOKUP($A35,'往期追踪-中间表'!$A$27:$AJ$999,COLUMN()+1,0),"")</f>
        <v>0</v>
      </c>
    </row>
    <row r="36" spans="1:16" ht="20.25">
      <c r="A36" s="278">
        <v>9</v>
      </c>
      <c r="B36" s="389" t="str">
        <f ca="1">IFERROR(VLOOKUP($A36,'往期追踪-中间表'!$A$27:$AJ$999,COLUMN()+1,0),"")</f>
        <v>芶伟杰</v>
      </c>
      <c r="C36" s="389" t="str">
        <f ca="1">IFERROR(VLOOKUP($A36,'往期追踪-中间表'!$A$27:$AJ$999,COLUMN()+1,0),"")</f>
        <v>陈慧组</v>
      </c>
      <c r="D36" s="29" t="str">
        <f ca="1">IFERROR(VLOOKUP($A36,'往期追踪-中间表'!$A$27:$AJ$999,COLUMN()+1,0),"")</f>
        <v>罗月梅</v>
      </c>
      <c r="E36" s="390">
        <f ca="1">IFERROR(VLOOKUP($A36,'往期追踪-中间表'!$A$27:$AJ$999,COLUMN()+1,0),"")</f>
        <v>2.2159866836137283</v>
      </c>
      <c r="F36" s="391">
        <f ca="1">IFERROR(VLOOKUP($A36,'往期追踪-中间表'!$A$27:$AJ$999,COLUMN()+1,0),"")</f>
        <v>6</v>
      </c>
      <c r="G36" s="392">
        <f ca="1">IFERROR(VLOOKUP($A36,'往期追踪-中间表'!$A$27:$AJ$999,COLUMN()+1,0),"")</f>
        <v>0</v>
      </c>
      <c r="H36" s="390">
        <f ca="1">IFERROR(VLOOKUP($A36,'往期追踪-中间表'!$A$27:$AJ$999,COLUMN()+1,0),"")</f>
        <v>1.6619900127102962</v>
      </c>
      <c r="I36" s="390">
        <f ca="1">IFERROR(VLOOKUP($A36,'往期追踪-中间表'!$A$27:$AJ$999,COLUMN()+1,0),"")</f>
        <v>4.3380099872897038</v>
      </c>
      <c r="J36" s="402">
        <f ca="1">IFERROR(VLOOKUP($A36,'往期追踪-中间表'!$A$27:$AJ$999,COLUMN()+1,0),"")</f>
        <v>1</v>
      </c>
      <c r="K36" s="402">
        <f ca="1">IFERROR(VLOOKUP($A36,'往期追踪-中间表'!$A$27:$AJ$999,COLUMN()+1,0),"")</f>
        <v>0</v>
      </c>
      <c r="L36" s="402">
        <f ca="1">IFERROR(VLOOKUP($A36,'往期追踪-中间表'!$A$27:$AJ$999,COLUMN()+1,0),"")</f>
        <v>0</v>
      </c>
      <c r="M36" s="402">
        <f ca="1">IFERROR(VLOOKUP($A36,'往期追踪-中间表'!$A$27:$AJ$999,COLUMN()+1,0),"")</f>
        <v>0</v>
      </c>
      <c r="N36" s="402">
        <f ca="1">IFERROR(VLOOKUP($A36,'往期追踪-中间表'!$A$27:$AJ$999,COLUMN()+1,0),"")</f>
        <v>1</v>
      </c>
      <c r="O36" s="402">
        <f ca="1">IFERROR(VLOOKUP($A36,'往期追踪-中间表'!$A$27:$AJ$999,COLUMN()+1,0),"")</f>
        <v>0</v>
      </c>
      <c r="P36" s="402">
        <f ca="1">IFERROR(VLOOKUP($A36,'往期追踪-中间表'!$A$27:$AJ$999,COLUMN()+1,0),"")</f>
        <v>0</v>
      </c>
    </row>
    <row r="37" spans="1:16" ht="20.25">
      <c r="A37" s="274">
        <v>10</v>
      </c>
      <c r="B37" s="389" t="str">
        <f ca="1">IFERROR(VLOOKUP($A37,'往期追踪-中间表'!$A$27:$AJ$999,COLUMN()+1,0),"")</f>
        <v>芶伟杰</v>
      </c>
      <c r="C37" s="389" t="str">
        <f ca="1">IFERROR(VLOOKUP($A37,'往期追踪-中间表'!$A$27:$AJ$999,COLUMN()+1,0),"")</f>
        <v>王娜组</v>
      </c>
      <c r="D37" s="29" t="str">
        <f ca="1">IFERROR(VLOOKUP($A37,'往期追踪-中间表'!$A$27:$AJ$999,COLUMN()+1,0),"")</f>
        <v>董红梅</v>
      </c>
      <c r="E37" s="390">
        <f ca="1">IFERROR(VLOOKUP($A37,'往期追踪-中间表'!$A$27:$AJ$999,COLUMN()+1,0),"")</f>
        <v>2.4089307066047581</v>
      </c>
      <c r="F37" s="391">
        <f ca="1">IFERROR(VLOOKUP($A37,'往期追踪-中间表'!$A$27:$AJ$999,COLUMN()+1,0),"")</f>
        <v>6</v>
      </c>
      <c r="G37" s="392">
        <f ca="1">IFERROR(VLOOKUP($A37,'往期追踪-中间表'!$A$27:$AJ$999,COLUMN()+1,0),"")</f>
        <v>0</v>
      </c>
      <c r="H37" s="390">
        <f ca="1">IFERROR(VLOOKUP($A37,'往期追踪-中间表'!$A$27:$AJ$999,COLUMN()+1,0),"")</f>
        <v>1.8066980299535684</v>
      </c>
      <c r="I37" s="390">
        <f ca="1">IFERROR(VLOOKUP($A37,'往期追踪-中间表'!$A$27:$AJ$999,COLUMN()+1,0),"")</f>
        <v>4.1933019700464316</v>
      </c>
      <c r="J37" s="402">
        <f ca="1">IFERROR(VLOOKUP($A37,'往期追踪-中间表'!$A$27:$AJ$999,COLUMN()+1,0),"")</f>
        <v>2</v>
      </c>
      <c r="K37" s="402">
        <f ca="1">IFERROR(VLOOKUP($A37,'往期追踪-中间表'!$A$27:$AJ$999,COLUMN()+1,0),"")</f>
        <v>0</v>
      </c>
      <c r="L37" s="402">
        <f ca="1">IFERROR(VLOOKUP($A37,'往期追踪-中间表'!$A$27:$AJ$999,COLUMN()+1,0),"")</f>
        <v>0</v>
      </c>
      <c r="M37" s="402">
        <f ca="1">IFERROR(VLOOKUP($A37,'往期追踪-中间表'!$A$27:$AJ$999,COLUMN()+1,0),"")</f>
        <v>0</v>
      </c>
      <c r="N37" s="402">
        <f ca="1">IFERROR(VLOOKUP($A37,'往期追踪-中间表'!$A$27:$AJ$999,COLUMN()+1,0),"")</f>
        <v>0</v>
      </c>
      <c r="O37" s="402">
        <f ca="1">IFERROR(VLOOKUP($A37,'往期追踪-中间表'!$A$27:$AJ$999,COLUMN()+1,0),"")</f>
        <v>0</v>
      </c>
      <c r="P37" s="402">
        <f ca="1">IFERROR(VLOOKUP($A37,'往期追踪-中间表'!$A$27:$AJ$999,COLUMN()+1,0),"")</f>
        <v>0</v>
      </c>
    </row>
    <row r="38" spans="1:16" ht="20.25">
      <c r="A38" s="278">
        <v>11</v>
      </c>
      <c r="B38" s="389" t="str">
        <f ca="1">IFERROR(VLOOKUP($A38,'往期追踪-中间表'!$A$27:$AJ$999,COLUMN()+1,0),"")</f>
        <v>詹群</v>
      </c>
      <c r="C38" s="389" t="str">
        <f ca="1">IFERROR(VLOOKUP($A38,'往期追踪-中间表'!$A$27:$AJ$999,COLUMN()+1,0),"")</f>
        <v>石洁组</v>
      </c>
      <c r="D38" s="29" t="str">
        <f ca="1">IFERROR(VLOOKUP($A38,'往期追踪-中间表'!$A$27:$AJ$999,COLUMN()+1,0),"")</f>
        <v>郭家利</v>
      </c>
      <c r="E38" s="390">
        <f ca="1">IFERROR(VLOOKUP($A38,'往期追踪-中间表'!$A$27:$AJ$999,COLUMN()+1,0),"")</f>
        <v>5.4282069786564247</v>
      </c>
      <c r="F38" s="391">
        <f ca="1">IFERROR(VLOOKUP($A38,'往期追踪-中间表'!$A$27:$AJ$999,COLUMN()+1,0),"")</f>
        <v>6</v>
      </c>
      <c r="G38" s="392">
        <f ca="1">IFERROR(VLOOKUP($A38,'往期追踪-中间表'!$A$27:$AJ$999,COLUMN()+1,0),"")</f>
        <v>0</v>
      </c>
      <c r="H38" s="390">
        <f ca="1">IFERROR(VLOOKUP($A38,'往期追踪-中间表'!$A$27:$AJ$999,COLUMN()+1,0),"")</f>
        <v>4.071155233992318</v>
      </c>
      <c r="I38" s="390">
        <f ca="1">IFERROR(VLOOKUP($A38,'往期追踪-中间表'!$A$27:$AJ$999,COLUMN()+1,0),"")</f>
        <v>1.928844766007682</v>
      </c>
      <c r="J38" s="402">
        <f ca="1">IFERROR(VLOOKUP($A38,'往期追踪-中间表'!$A$27:$AJ$999,COLUMN()+1,0),"")</f>
        <v>0</v>
      </c>
      <c r="K38" s="402">
        <f ca="1">IFERROR(VLOOKUP($A38,'往期追踪-中间表'!$A$27:$AJ$999,COLUMN()+1,0),"")</f>
        <v>1</v>
      </c>
      <c r="L38" s="402">
        <f ca="1">IFERROR(VLOOKUP($A38,'往期追踪-中间表'!$A$27:$AJ$999,COLUMN()+1,0),"")</f>
        <v>0</v>
      </c>
      <c r="M38" s="402">
        <f ca="1">IFERROR(VLOOKUP($A38,'往期追踪-中间表'!$A$27:$AJ$999,COLUMN()+1,0),"")</f>
        <v>0</v>
      </c>
      <c r="N38" s="402">
        <f ca="1">IFERROR(VLOOKUP($A38,'往期追踪-中间表'!$A$27:$AJ$999,COLUMN()+1,0),"")</f>
        <v>0</v>
      </c>
      <c r="O38" s="402">
        <f ca="1">IFERROR(VLOOKUP($A38,'往期追踪-中间表'!$A$27:$AJ$999,COLUMN()+1,0),"")</f>
        <v>0</v>
      </c>
      <c r="P38" s="402">
        <f ca="1">IFERROR(VLOOKUP($A38,'往期追踪-中间表'!$A$27:$AJ$999,COLUMN()+1,0),"")</f>
        <v>0</v>
      </c>
    </row>
    <row r="39" spans="1:16" ht="20.25">
      <c r="A39" s="274">
        <v>12</v>
      </c>
      <c r="B39" s="389" t="str">
        <f ca="1">IFERROR(VLOOKUP($A39,'往期追踪-中间表'!$A$27:$AJ$999,COLUMN()+1,0),"")</f>
        <v>詹群</v>
      </c>
      <c r="C39" s="389" t="str">
        <f ca="1">IFERROR(VLOOKUP($A39,'往期追踪-中间表'!$A$27:$AJ$999,COLUMN()+1,0),"")</f>
        <v>王余组</v>
      </c>
      <c r="D39" s="29" t="str">
        <f ca="1">IFERROR(VLOOKUP($A39,'往期追踪-中间表'!$A$27:$AJ$999,COLUMN()+1,0),"")</f>
        <v>张小利</v>
      </c>
      <c r="E39" s="390">
        <f ca="1">IFERROR(VLOOKUP($A39,'往期追踪-中间表'!$A$27:$AJ$999,COLUMN()+1,0),"")</f>
        <v>5.289954140077711</v>
      </c>
      <c r="F39" s="391">
        <f ca="1">IFERROR(VLOOKUP($A39,'往期追踪-中间表'!$A$27:$AJ$999,COLUMN()+1,0),"")</f>
        <v>6</v>
      </c>
      <c r="G39" s="392">
        <f ca="1">IFERROR(VLOOKUP($A39,'往期追踪-中间表'!$A$27:$AJ$999,COLUMN()+1,0),"")</f>
        <v>0</v>
      </c>
      <c r="H39" s="390">
        <f ca="1">IFERROR(VLOOKUP($A39,'往期追踪-中间表'!$A$27:$AJ$999,COLUMN()+1,0),"")</f>
        <v>3.9674656050582833</v>
      </c>
      <c r="I39" s="390">
        <f ca="1">IFERROR(VLOOKUP($A39,'往期追踪-中间表'!$A$27:$AJ$999,COLUMN()+1,0),"")</f>
        <v>2.0325343949417167</v>
      </c>
      <c r="J39" s="402">
        <f ca="1">IFERROR(VLOOKUP($A39,'往期追踪-中间表'!$A$27:$AJ$999,COLUMN()+1,0),"")</f>
        <v>1</v>
      </c>
      <c r="K39" s="402">
        <f ca="1">IFERROR(VLOOKUP($A39,'往期追踪-中间表'!$A$27:$AJ$999,COLUMN()+1,0),"")</f>
        <v>0</v>
      </c>
      <c r="L39" s="402">
        <f ca="1">IFERROR(VLOOKUP($A39,'往期追踪-中间表'!$A$27:$AJ$999,COLUMN()+1,0),"")</f>
        <v>0</v>
      </c>
      <c r="M39" s="402">
        <f ca="1">IFERROR(VLOOKUP($A39,'往期追踪-中间表'!$A$27:$AJ$999,COLUMN()+1,0),"")</f>
        <v>1</v>
      </c>
      <c r="N39" s="402">
        <f ca="1">IFERROR(VLOOKUP($A39,'往期追踪-中间表'!$A$27:$AJ$999,COLUMN()+1,0),"")</f>
        <v>0</v>
      </c>
      <c r="O39" s="402">
        <f ca="1">IFERROR(VLOOKUP($A39,'往期追踪-中间表'!$A$27:$AJ$999,COLUMN()+1,0),"")</f>
        <v>0</v>
      </c>
      <c r="P39" s="402">
        <f ca="1">IFERROR(VLOOKUP($A39,'往期追踪-中间表'!$A$27:$AJ$999,COLUMN()+1,0),"")</f>
        <v>0</v>
      </c>
    </row>
    <row r="40" spans="1:16" ht="20.25">
      <c r="A40" s="278">
        <v>13</v>
      </c>
      <c r="B40" s="389" t="str">
        <f ca="1">IFERROR(VLOOKUP($A40,'往期追踪-中间表'!$A$27:$AJ$999,COLUMN()+1,0),"")</f>
        <v>芶伟杰</v>
      </c>
      <c r="C40" s="389" t="str">
        <f ca="1">IFERROR(VLOOKUP($A40,'往期追踪-中间表'!$A$27:$AJ$999,COLUMN()+1,0),"")</f>
        <v>陈慧组</v>
      </c>
      <c r="D40" s="29" t="str">
        <f ca="1">IFERROR(VLOOKUP($A40,'往期追踪-中间表'!$A$27:$AJ$999,COLUMN()+1,0),"")</f>
        <v>曹秋菊</v>
      </c>
      <c r="E40" s="390">
        <f ca="1">IFERROR(VLOOKUP($A40,'往期追踪-中间表'!$A$27:$AJ$999,COLUMN()+1,0),"")</f>
        <v>4.7799376536919018</v>
      </c>
      <c r="F40" s="391">
        <f ca="1">IFERROR(VLOOKUP($A40,'往期追踪-中间表'!$A$27:$AJ$999,COLUMN()+1,0),"")</f>
        <v>5</v>
      </c>
      <c r="G40" s="392">
        <f ca="1">IFERROR(VLOOKUP($A40,'往期追踪-中间表'!$A$27:$AJ$999,COLUMN()+1,0),"")</f>
        <v>0</v>
      </c>
      <c r="H40" s="390">
        <f ca="1">IFERROR(VLOOKUP($A40,'往期追踪-中间表'!$A$27:$AJ$999,COLUMN()+1,0),"")</f>
        <v>3.5849532402689261</v>
      </c>
      <c r="I40" s="390">
        <f ca="1">IFERROR(VLOOKUP($A40,'往期追踪-中间表'!$A$27:$AJ$999,COLUMN()+1,0),"")</f>
        <v>1.4150467597310739</v>
      </c>
      <c r="J40" s="402">
        <f ca="1">IFERROR(VLOOKUP($A40,'往期追踪-中间表'!$A$27:$AJ$999,COLUMN()+1,0),"")</f>
        <v>1</v>
      </c>
      <c r="K40" s="402">
        <f ca="1">IFERROR(VLOOKUP($A40,'往期追踪-中间表'!$A$27:$AJ$999,COLUMN()+1,0),"")</f>
        <v>0</v>
      </c>
      <c r="L40" s="402">
        <f ca="1">IFERROR(VLOOKUP($A40,'往期追踪-中间表'!$A$27:$AJ$999,COLUMN()+1,0),"")</f>
        <v>0</v>
      </c>
      <c r="M40" s="402">
        <f ca="1">IFERROR(VLOOKUP($A40,'往期追踪-中间表'!$A$27:$AJ$999,COLUMN()+1,0),"")</f>
        <v>0</v>
      </c>
      <c r="N40" s="402">
        <f ca="1">IFERROR(VLOOKUP($A40,'往期追踪-中间表'!$A$27:$AJ$999,COLUMN()+1,0),"")</f>
        <v>0</v>
      </c>
      <c r="O40" s="402">
        <f ca="1">IFERROR(VLOOKUP($A40,'往期追踪-中间表'!$A$27:$AJ$999,COLUMN()+1,0),"")</f>
        <v>0</v>
      </c>
      <c r="P40" s="402">
        <f ca="1">IFERROR(VLOOKUP($A40,'往期追踪-中间表'!$A$27:$AJ$999,COLUMN()+1,0),"")</f>
        <v>0</v>
      </c>
    </row>
    <row r="41" spans="1:16" ht="20.25">
      <c r="A41" s="274">
        <v>14</v>
      </c>
      <c r="B41" s="389" t="str">
        <f ca="1">IFERROR(VLOOKUP($A41,'往期追踪-中间表'!$A$27:$AJ$999,COLUMN()+1,0),"")</f>
        <v>詹群</v>
      </c>
      <c r="C41" s="389" t="str">
        <f ca="1">IFERROR(VLOOKUP($A41,'往期追踪-中间表'!$A$27:$AJ$999,COLUMN()+1,0),"")</f>
        <v>陈明月组</v>
      </c>
      <c r="D41" s="29" t="str">
        <f ca="1">IFERROR(VLOOKUP($A41,'往期追踪-中间表'!$A$27:$AJ$999,COLUMN()+1,0),"")</f>
        <v>王志宏</v>
      </c>
      <c r="E41" s="390">
        <f ca="1">IFERROR(VLOOKUP($A41,'往期追踪-中间表'!$A$27:$AJ$999,COLUMN()+1,0),"")</f>
        <v>5.0427138433469931</v>
      </c>
      <c r="F41" s="391">
        <f ca="1">IFERROR(VLOOKUP($A41,'往期追踪-中间表'!$A$27:$AJ$999,COLUMN()+1,0),"")</f>
        <v>5</v>
      </c>
      <c r="G41" s="392">
        <f ca="1">IFERROR(VLOOKUP($A41,'往期追踪-中间表'!$A$27:$AJ$999,COLUMN()+1,0),"")</f>
        <v>0</v>
      </c>
      <c r="H41" s="390">
        <f ca="1">IFERROR(VLOOKUP($A41,'往期追踪-中间表'!$A$27:$AJ$999,COLUMN()+1,0),"")</f>
        <v>3.7820353825102448</v>
      </c>
      <c r="I41" s="390">
        <f ca="1">IFERROR(VLOOKUP($A41,'往期追踪-中间表'!$A$27:$AJ$999,COLUMN()+1,0),"")</f>
        <v>1.2179646174897552</v>
      </c>
      <c r="J41" s="402">
        <f ca="1">IFERROR(VLOOKUP($A41,'往期追踪-中间表'!$A$27:$AJ$999,COLUMN()+1,0),"")</f>
        <v>0</v>
      </c>
      <c r="K41" s="402">
        <f ca="1">IFERROR(VLOOKUP($A41,'往期追踪-中间表'!$A$27:$AJ$999,COLUMN()+1,0),"")</f>
        <v>0</v>
      </c>
      <c r="L41" s="402">
        <f ca="1">IFERROR(VLOOKUP($A41,'往期追踪-中间表'!$A$27:$AJ$999,COLUMN()+1,0),"")</f>
        <v>0</v>
      </c>
      <c r="M41" s="402">
        <f ca="1">IFERROR(VLOOKUP($A41,'往期追踪-中间表'!$A$27:$AJ$999,COLUMN()+1,0),"")</f>
        <v>0</v>
      </c>
      <c r="N41" s="402">
        <f ca="1">IFERROR(VLOOKUP($A41,'往期追踪-中间表'!$A$27:$AJ$999,COLUMN()+1,0),"")</f>
        <v>0</v>
      </c>
      <c r="O41" s="402">
        <f ca="1">IFERROR(VLOOKUP($A41,'往期追踪-中间表'!$A$27:$AJ$999,COLUMN()+1,0),"")</f>
        <v>0</v>
      </c>
      <c r="P41" s="402">
        <f ca="1">IFERROR(VLOOKUP($A41,'往期追踪-中间表'!$A$27:$AJ$999,COLUMN()+1,0),"")</f>
        <v>0</v>
      </c>
    </row>
    <row r="42" spans="1:16" ht="20.25">
      <c r="A42" s="278">
        <v>15</v>
      </c>
      <c r="B42" s="389" t="str">
        <f ca="1">IFERROR(VLOOKUP($A42,'往期追踪-中间表'!$A$27:$AJ$999,COLUMN()+1,0),"")</f>
        <v>詹群</v>
      </c>
      <c r="C42" s="389" t="str">
        <f ca="1">IFERROR(VLOOKUP($A42,'往期追踪-中间表'!$A$27:$AJ$999,COLUMN()+1,0),"")</f>
        <v>石洁组</v>
      </c>
      <c r="D42" s="29" t="str">
        <f ca="1">IFERROR(VLOOKUP($A42,'往期追踪-中间表'!$A$27:$AJ$999,COLUMN()+1,0),"")</f>
        <v>周雪</v>
      </c>
      <c r="E42" s="390">
        <f ca="1">IFERROR(VLOOKUP($A42,'往期追踪-中间表'!$A$27:$AJ$999,COLUMN()+1,0),"")</f>
        <v>5.1920485274613233</v>
      </c>
      <c r="F42" s="391">
        <f ca="1">IFERROR(VLOOKUP($A42,'往期追踪-中间表'!$A$27:$AJ$999,COLUMN()+1,0),"")</f>
        <v>5</v>
      </c>
      <c r="G42" s="392">
        <f ca="1">IFERROR(VLOOKUP($A42,'往期追踪-中间表'!$A$27:$AJ$999,COLUMN()+1,0),"")</f>
        <v>0</v>
      </c>
      <c r="H42" s="390">
        <f ca="1">IFERROR(VLOOKUP($A42,'往期追踪-中间表'!$A$27:$AJ$999,COLUMN()+1,0),"")</f>
        <v>3.8940363955959922</v>
      </c>
      <c r="I42" s="390">
        <f ca="1">IFERROR(VLOOKUP($A42,'往期追踪-中间表'!$A$27:$AJ$999,COLUMN()+1,0),"")</f>
        <v>1.1059636044040078</v>
      </c>
      <c r="J42" s="402">
        <f ca="1">IFERROR(VLOOKUP($A42,'往期追踪-中间表'!$A$27:$AJ$999,COLUMN()+1,0),"")</f>
        <v>0</v>
      </c>
      <c r="K42" s="402">
        <f ca="1">IFERROR(VLOOKUP($A42,'往期追踪-中间表'!$A$27:$AJ$999,COLUMN()+1,0),"")</f>
        <v>1</v>
      </c>
      <c r="L42" s="402">
        <f ca="1">IFERROR(VLOOKUP($A42,'往期追踪-中间表'!$A$27:$AJ$999,COLUMN()+1,0),"")</f>
        <v>0</v>
      </c>
      <c r="M42" s="402">
        <f ca="1">IFERROR(VLOOKUP($A42,'往期追踪-中间表'!$A$27:$AJ$999,COLUMN()+1,0),"")</f>
        <v>2</v>
      </c>
      <c r="N42" s="402">
        <f ca="1">IFERROR(VLOOKUP($A42,'往期追踪-中间表'!$A$27:$AJ$999,COLUMN()+1,0),"")</f>
        <v>0</v>
      </c>
      <c r="O42" s="402">
        <f ca="1">IFERROR(VLOOKUP($A42,'往期追踪-中间表'!$A$27:$AJ$999,COLUMN()+1,0),"")</f>
        <v>0</v>
      </c>
      <c r="P42" s="402">
        <f ca="1">IFERROR(VLOOKUP($A42,'往期追踪-中间表'!$A$27:$AJ$999,COLUMN()+1,0),"")</f>
        <v>0</v>
      </c>
    </row>
    <row r="43" spans="1:16" ht="20.25">
      <c r="A43" s="274">
        <v>16</v>
      </c>
      <c r="B43" s="389" t="str">
        <f ca="1">IFERROR(VLOOKUP($A43,'往期追踪-中间表'!$A$27:$AJ$999,COLUMN()+1,0),"")</f>
        <v>芶伟杰</v>
      </c>
      <c r="C43" s="389" t="str">
        <f ca="1">IFERROR(VLOOKUP($A43,'往期追踪-中间表'!$A$27:$AJ$999,COLUMN()+1,0),"")</f>
        <v>陈鹏组</v>
      </c>
      <c r="D43" s="29" t="str">
        <f ca="1">IFERROR(VLOOKUP($A43,'往期追踪-中间表'!$A$27:$AJ$999,COLUMN()+1,0),"")</f>
        <v>杨明辉</v>
      </c>
      <c r="E43" s="390">
        <f ca="1">IFERROR(VLOOKUP($A43,'往期追踪-中间表'!$A$27:$AJ$999,COLUMN()+1,0),"")</f>
        <v>4.9978903832508683</v>
      </c>
      <c r="F43" s="391">
        <f ca="1">IFERROR(VLOOKUP($A43,'往期追踪-中间表'!$A$27:$AJ$999,COLUMN()+1,0),"")</f>
        <v>4</v>
      </c>
      <c r="G43" s="392">
        <f ca="1">IFERROR(VLOOKUP($A43,'往期追踪-中间表'!$A$27:$AJ$999,COLUMN()+1,0),"")</f>
        <v>0</v>
      </c>
      <c r="H43" s="390">
        <f ca="1">IFERROR(VLOOKUP($A43,'往期追踪-中间表'!$A$27:$AJ$999,COLUMN()+1,0),"")</f>
        <v>3.748417787438151</v>
      </c>
      <c r="I43" s="390">
        <f ca="1">IFERROR(VLOOKUP($A43,'往期追踪-中间表'!$A$27:$AJ$999,COLUMN()+1,0),"")</f>
        <v>0.25158221256184898</v>
      </c>
      <c r="J43" s="402">
        <f ca="1">IFERROR(VLOOKUP($A43,'往期追踪-中间表'!$A$27:$AJ$999,COLUMN()+1,0),"")</f>
        <v>0</v>
      </c>
      <c r="K43" s="402">
        <f ca="1">IFERROR(VLOOKUP($A43,'往期追踪-中间表'!$A$27:$AJ$999,COLUMN()+1,0),"")</f>
        <v>0</v>
      </c>
      <c r="L43" s="402">
        <f ca="1">IFERROR(VLOOKUP($A43,'往期追踪-中间表'!$A$27:$AJ$999,COLUMN()+1,0),"")</f>
        <v>0</v>
      </c>
      <c r="M43" s="402">
        <f ca="1">IFERROR(VLOOKUP($A43,'往期追踪-中间表'!$A$27:$AJ$999,COLUMN()+1,0),"")</f>
        <v>0</v>
      </c>
      <c r="N43" s="402">
        <f ca="1">IFERROR(VLOOKUP($A43,'往期追踪-中间表'!$A$27:$AJ$999,COLUMN()+1,0),"")</f>
        <v>0</v>
      </c>
      <c r="O43" s="402">
        <f ca="1">IFERROR(VLOOKUP($A43,'往期追踪-中间表'!$A$27:$AJ$999,COLUMN()+1,0),"")</f>
        <v>0</v>
      </c>
      <c r="P43" s="402">
        <f ca="1">IFERROR(VLOOKUP($A43,'往期追踪-中间表'!$A$27:$AJ$999,COLUMN()+1,0),"")</f>
        <v>0</v>
      </c>
    </row>
    <row r="44" spans="1:16" ht="20.25">
      <c r="A44" s="278">
        <v>17</v>
      </c>
      <c r="B44" s="389" t="str">
        <f ca="1">IFERROR(VLOOKUP($A44,'往期追踪-中间表'!$A$27:$AJ$999,COLUMN()+1,0),"")</f>
        <v>芶伟杰</v>
      </c>
      <c r="C44" s="389" t="str">
        <f ca="1">IFERROR(VLOOKUP($A44,'往期追踪-中间表'!$A$27:$AJ$999,COLUMN()+1,0),"")</f>
        <v>陈鹏组</v>
      </c>
      <c r="D44" s="29" t="str">
        <f ca="1">IFERROR(VLOOKUP($A44,'往期追踪-中间表'!$A$27:$AJ$999,COLUMN()+1,0),"")</f>
        <v>张梦岱1</v>
      </c>
      <c r="E44" s="390">
        <f ca="1">IFERROR(VLOOKUP($A44,'往期追踪-中间表'!$A$27:$AJ$999,COLUMN()+1,0),"")</f>
        <v>4.8263000331857464</v>
      </c>
      <c r="F44" s="391">
        <f ca="1">IFERROR(VLOOKUP($A44,'往期追踪-中间表'!$A$27:$AJ$999,COLUMN()+1,0),"")</f>
        <v>4</v>
      </c>
      <c r="G44" s="392">
        <f ca="1">IFERROR(VLOOKUP($A44,'往期追踪-中间表'!$A$27:$AJ$999,COLUMN()+1,0),"")</f>
        <v>0</v>
      </c>
      <c r="H44" s="390">
        <f ca="1">IFERROR(VLOOKUP($A44,'往期追踪-中间表'!$A$27:$AJ$999,COLUMN()+1,0),"")</f>
        <v>3.61972502488931</v>
      </c>
      <c r="I44" s="390">
        <f ca="1">IFERROR(VLOOKUP($A44,'往期追踪-中间表'!$A$27:$AJ$999,COLUMN()+1,0),"")</f>
        <v>0.38027497511068997</v>
      </c>
      <c r="J44" s="402">
        <f ca="1">IFERROR(VLOOKUP($A44,'往期追踪-中间表'!$A$27:$AJ$999,COLUMN()+1,0),"")</f>
        <v>0</v>
      </c>
      <c r="K44" s="402">
        <f ca="1">IFERROR(VLOOKUP($A44,'往期追踪-中间表'!$A$27:$AJ$999,COLUMN()+1,0),"")</f>
        <v>1</v>
      </c>
      <c r="L44" s="402">
        <f ca="1">IFERROR(VLOOKUP($A44,'往期追踪-中间表'!$A$27:$AJ$999,COLUMN()+1,0),"")</f>
        <v>0</v>
      </c>
      <c r="M44" s="402">
        <f ca="1">IFERROR(VLOOKUP($A44,'往期追踪-中间表'!$A$27:$AJ$999,COLUMN()+1,0),"")</f>
        <v>0</v>
      </c>
      <c r="N44" s="402">
        <f ca="1">IFERROR(VLOOKUP($A44,'往期追踪-中间表'!$A$27:$AJ$999,COLUMN()+1,0),"")</f>
        <v>0</v>
      </c>
      <c r="O44" s="402">
        <f ca="1">IFERROR(VLOOKUP($A44,'往期追踪-中间表'!$A$27:$AJ$999,COLUMN()+1,0),"")</f>
        <v>1</v>
      </c>
      <c r="P44" s="402">
        <f ca="1">IFERROR(VLOOKUP($A44,'往期追踪-中间表'!$A$27:$AJ$999,COLUMN()+1,0),"")</f>
        <v>0</v>
      </c>
    </row>
    <row r="45" spans="1:16" ht="20.25">
      <c r="A45" s="274">
        <v>18</v>
      </c>
      <c r="B45" s="389" t="str">
        <f ca="1">IFERROR(VLOOKUP($A45,'往期追踪-中间表'!$A$27:$AJ$999,COLUMN()+1,0),"")</f>
        <v>芶伟杰</v>
      </c>
      <c r="C45" s="389" t="str">
        <f ca="1">IFERROR(VLOOKUP($A45,'往期追踪-中间表'!$A$27:$AJ$999,COLUMN()+1,0),"")</f>
        <v>陈玉豪组</v>
      </c>
      <c r="D45" s="29" t="str">
        <f ca="1">IFERROR(VLOOKUP($A45,'往期追踪-中间表'!$A$27:$AJ$999,COLUMN()+1,0),"")</f>
        <v>李海燕</v>
      </c>
      <c r="E45" s="390">
        <f ca="1">IFERROR(VLOOKUP($A45,'往期追踪-中间表'!$A$27:$AJ$999,COLUMN()+1,0),"")</f>
        <v>5.2318550101132058</v>
      </c>
      <c r="F45" s="391">
        <f ca="1">IFERROR(VLOOKUP($A45,'往期追踪-中间表'!$A$27:$AJ$999,COLUMN()+1,0),"")</f>
        <v>4</v>
      </c>
      <c r="G45" s="392">
        <f ca="1">IFERROR(VLOOKUP($A45,'往期追踪-中间表'!$A$27:$AJ$999,COLUMN()+1,0),"")</f>
        <v>0</v>
      </c>
      <c r="H45" s="390">
        <f ca="1">IFERROR(VLOOKUP($A45,'往期追踪-中间表'!$A$27:$AJ$999,COLUMN()+1,0),"")</f>
        <v>3.9238912575849043</v>
      </c>
      <c r="I45" s="390">
        <f ca="1">IFERROR(VLOOKUP($A45,'往期追踪-中间表'!$A$27:$AJ$999,COLUMN()+1,0),"")</f>
        <v>7.6108742415095687E-2</v>
      </c>
      <c r="J45" s="402">
        <f ca="1">IFERROR(VLOOKUP($A45,'往期追踪-中间表'!$A$27:$AJ$999,COLUMN()+1,0),"")</f>
        <v>0</v>
      </c>
      <c r="K45" s="402">
        <f ca="1">IFERROR(VLOOKUP($A45,'往期追踪-中间表'!$A$27:$AJ$999,COLUMN()+1,0),"")</f>
        <v>0</v>
      </c>
      <c r="L45" s="402">
        <f ca="1">IFERROR(VLOOKUP($A45,'往期追踪-中间表'!$A$27:$AJ$999,COLUMN()+1,0),"")</f>
        <v>0</v>
      </c>
      <c r="M45" s="402">
        <f ca="1">IFERROR(VLOOKUP($A45,'往期追踪-中间表'!$A$27:$AJ$999,COLUMN()+1,0),"")</f>
        <v>0</v>
      </c>
      <c r="N45" s="402">
        <f ca="1">IFERROR(VLOOKUP($A45,'往期追踪-中间表'!$A$27:$AJ$999,COLUMN()+1,0),"")</f>
        <v>0</v>
      </c>
      <c r="O45" s="402">
        <f ca="1">IFERROR(VLOOKUP($A45,'往期追踪-中间表'!$A$27:$AJ$999,COLUMN()+1,0),"")</f>
        <v>0</v>
      </c>
      <c r="P45" s="402">
        <f ca="1">IFERROR(VLOOKUP($A45,'往期追踪-中间表'!$A$27:$AJ$999,COLUMN()+1,0),"")</f>
        <v>0</v>
      </c>
    </row>
    <row r="46" spans="1:16" ht="20.25">
      <c r="A46" s="278">
        <v>19</v>
      </c>
      <c r="B46" s="389" t="str">
        <f ca="1">IFERROR(VLOOKUP($A46,'往期追踪-中间表'!$A$27:$AJ$999,COLUMN()+1,0),"")</f>
        <v>芶伟杰</v>
      </c>
      <c r="C46" s="389" t="str">
        <f ca="1">IFERROR(VLOOKUP($A46,'往期追踪-中间表'!$A$27:$AJ$999,COLUMN()+1,0),"")</f>
        <v>李珊珊组</v>
      </c>
      <c r="D46" s="29" t="str">
        <f ca="1">IFERROR(VLOOKUP($A46,'往期追踪-中间表'!$A$27:$AJ$999,COLUMN()+1,0),"")</f>
        <v>路小芝</v>
      </c>
      <c r="E46" s="390">
        <f ca="1">IFERROR(VLOOKUP($A46,'往期追踪-中间表'!$A$27:$AJ$999,COLUMN()+1,0),"")</f>
        <v>5.1915507873852373</v>
      </c>
      <c r="F46" s="391">
        <f ca="1">IFERROR(VLOOKUP($A46,'往期追踪-中间表'!$A$27:$AJ$999,COLUMN()+1,0),"")</f>
        <v>4</v>
      </c>
      <c r="G46" s="392">
        <f ca="1">IFERROR(VLOOKUP($A46,'往期追踪-中间表'!$A$27:$AJ$999,COLUMN()+1,0),"")</f>
        <v>0</v>
      </c>
      <c r="H46" s="390">
        <f ca="1">IFERROR(VLOOKUP($A46,'往期追踪-中间表'!$A$27:$AJ$999,COLUMN()+1,0),"")</f>
        <v>3.893663090538928</v>
      </c>
      <c r="I46" s="390">
        <f ca="1">IFERROR(VLOOKUP($A46,'往期追踪-中间表'!$A$27:$AJ$999,COLUMN()+1,0),"")</f>
        <v>0.10633690946107199</v>
      </c>
      <c r="J46" s="402">
        <f ca="1">IFERROR(VLOOKUP($A46,'往期追踪-中间表'!$A$27:$AJ$999,COLUMN()+1,0),"")</f>
        <v>0</v>
      </c>
      <c r="K46" s="402">
        <f ca="1">IFERROR(VLOOKUP($A46,'往期追踪-中间表'!$A$27:$AJ$999,COLUMN()+1,0),"")</f>
        <v>0</v>
      </c>
      <c r="L46" s="402">
        <f ca="1">IFERROR(VLOOKUP($A46,'往期追踪-中间表'!$A$27:$AJ$999,COLUMN()+1,0),"")</f>
        <v>0</v>
      </c>
      <c r="M46" s="402">
        <f ca="1">IFERROR(VLOOKUP($A46,'往期追踪-中间表'!$A$27:$AJ$999,COLUMN()+1,0),"")</f>
        <v>1</v>
      </c>
      <c r="N46" s="402">
        <f ca="1">IFERROR(VLOOKUP($A46,'往期追踪-中间表'!$A$27:$AJ$999,COLUMN()+1,0),"")</f>
        <v>0</v>
      </c>
      <c r="O46" s="402">
        <f ca="1">IFERROR(VLOOKUP($A46,'往期追踪-中间表'!$A$27:$AJ$999,COLUMN()+1,0),"")</f>
        <v>0</v>
      </c>
      <c r="P46" s="402">
        <f ca="1">IFERROR(VLOOKUP($A46,'往期追踪-中间表'!$A$27:$AJ$999,COLUMN()+1,0),"")</f>
        <v>0</v>
      </c>
    </row>
    <row r="47" spans="1:16" ht="20.25">
      <c r="A47" s="274">
        <v>20</v>
      </c>
      <c r="B47" s="389" t="str">
        <f ca="1">IFERROR(VLOOKUP($A47,'往期追踪-中间表'!$A$27:$AJ$999,COLUMN()+1,0),"")</f>
        <v>芶伟杰</v>
      </c>
      <c r="C47" s="389" t="str">
        <f ca="1">IFERROR(VLOOKUP($A47,'往期追踪-中间表'!$A$27:$AJ$999,COLUMN()+1,0),"")</f>
        <v>王娜组</v>
      </c>
      <c r="D47" s="29" t="str">
        <f ca="1">IFERROR(VLOOKUP($A47,'往期追踪-中间表'!$A$27:$AJ$999,COLUMN()+1,0),"")</f>
        <v>龚梦瑶</v>
      </c>
      <c r="E47" s="390">
        <f ca="1">IFERROR(VLOOKUP($A47,'往期追踪-中间表'!$A$27:$AJ$999,COLUMN()+1,0),"")</f>
        <v>5.1334470360212521</v>
      </c>
      <c r="F47" s="391">
        <f ca="1">IFERROR(VLOOKUP($A47,'往期追踪-中间表'!$A$27:$AJ$999,COLUMN()+1,0),"")</f>
        <v>4</v>
      </c>
      <c r="G47" s="392">
        <f ca="1">IFERROR(VLOOKUP($A47,'往期追踪-中间表'!$A$27:$AJ$999,COLUMN()+1,0),"")</f>
        <v>0</v>
      </c>
      <c r="H47" s="390">
        <f ca="1">IFERROR(VLOOKUP($A47,'往期追踪-中间表'!$A$27:$AJ$999,COLUMN()+1,0),"")</f>
        <v>3.8500852770159391</v>
      </c>
      <c r="I47" s="390">
        <f ca="1">IFERROR(VLOOKUP($A47,'往期追踪-中间表'!$A$27:$AJ$999,COLUMN()+1,0),"")</f>
        <v>0.14991472298406094</v>
      </c>
      <c r="J47" s="402">
        <f ca="1">IFERROR(VLOOKUP($A47,'往期追踪-中间表'!$A$27:$AJ$999,COLUMN()+1,0),"")</f>
        <v>0</v>
      </c>
      <c r="K47" s="402">
        <f ca="1">IFERROR(VLOOKUP($A47,'往期追踪-中间表'!$A$27:$AJ$999,COLUMN()+1,0),"")</f>
        <v>1</v>
      </c>
      <c r="L47" s="402">
        <f ca="1">IFERROR(VLOOKUP($A47,'往期追踪-中间表'!$A$27:$AJ$999,COLUMN()+1,0),"")</f>
        <v>0</v>
      </c>
      <c r="M47" s="402">
        <f ca="1">IFERROR(VLOOKUP($A47,'往期追踪-中间表'!$A$27:$AJ$999,COLUMN()+1,0),"")</f>
        <v>0</v>
      </c>
      <c r="N47" s="402">
        <f ca="1">IFERROR(VLOOKUP($A47,'往期追踪-中间表'!$A$27:$AJ$999,COLUMN()+1,0),"")</f>
        <v>0</v>
      </c>
      <c r="O47" s="402">
        <f ca="1">IFERROR(VLOOKUP($A47,'往期追踪-中间表'!$A$27:$AJ$999,COLUMN()+1,0),"")</f>
        <v>0</v>
      </c>
      <c r="P47" s="402">
        <f ca="1">IFERROR(VLOOKUP($A47,'往期追踪-中间表'!$A$27:$AJ$999,COLUMN()+1,0),"")</f>
        <v>0</v>
      </c>
    </row>
    <row r="48" spans="1:16" ht="20.25">
      <c r="A48" s="278">
        <v>21</v>
      </c>
      <c r="B48" s="389" t="str">
        <f ca="1">IFERROR(VLOOKUP($A48,'往期追踪-中间表'!$A$27:$AJ$999,COLUMN()+1,0),"")</f>
        <v>芶伟杰</v>
      </c>
      <c r="C48" s="389" t="str">
        <f ca="1">IFERROR(VLOOKUP($A48,'往期追踪-中间表'!$A$27:$AJ$999,COLUMN()+1,0),"")</f>
        <v>王娜组</v>
      </c>
      <c r="D48" s="29" t="str">
        <f ca="1">IFERROR(VLOOKUP($A48,'往期追踪-中间表'!$A$27:$AJ$999,COLUMN()+1,0),"")</f>
        <v>郑典英</v>
      </c>
      <c r="E48" s="390">
        <f ca="1">IFERROR(VLOOKUP($A48,'往期追踪-中间表'!$A$27:$AJ$999,COLUMN()+1,0),"")</f>
        <v>5.1880071793474078</v>
      </c>
      <c r="F48" s="391">
        <f ca="1">IFERROR(VLOOKUP($A48,'往期追踪-中间表'!$A$27:$AJ$999,COLUMN()+1,0),"")</f>
        <v>4</v>
      </c>
      <c r="G48" s="392">
        <f ca="1">IFERROR(VLOOKUP($A48,'往期追踪-中间表'!$A$27:$AJ$999,COLUMN()+1,0),"")</f>
        <v>0</v>
      </c>
      <c r="H48" s="390">
        <f ca="1">IFERROR(VLOOKUP($A48,'往期追踪-中间表'!$A$27:$AJ$999,COLUMN()+1,0),"")</f>
        <v>3.8910053845105557</v>
      </c>
      <c r="I48" s="390">
        <f ca="1">IFERROR(VLOOKUP($A48,'往期追踪-中间表'!$A$27:$AJ$999,COLUMN()+1,0),"")</f>
        <v>0.10899461548944434</v>
      </c>
      <c r="J48" s="402">
        <f ca="1">IFERROR(VLOOKUP($A48,'往期追踪-中间表'!$A$27:$AJ$999,COLUMN()+1,0),"")</f>
        <v>0</v>
      </c>
      <c r="K48" s="402">
        <f ca="1">IFERROR(VLOOKUP($A48,'往期追踪-中间表'!$A$27:$AJ$999,COLUMN()+1,0),"")</f>
        <v>0</v>
      </c>
      <c r="L48" s="402">
        <f ca="1">IFERROR(VLOOKUP($A48,'往期追踪-中间表'!$A$27:$AJ$999,COLUMN()+1,0),"")</f>
        <v>0</v>
      </c>
      <c r="M48" s="402">
        <f ca="1">IFERROR(VLOOKUP($A48,'往期追踪-中间表'!$A$27:$AJ$999,COLUMN()+1,0),"")</f>
        <v>0</v>
      </c>
      <c r="N48" s="402">
        <f ca="1">IFERROR(VLOOKUP($A48,'往期追踪-中间表'!$A$27:$AJ$999,COLUMN()+1,0),"")</f>
        <v>2</v>
      </c>
      <c r="O48" s="402">
        <f ca="1">IFERROR(VLOOKUP($A48,'往期追踪-中间表'!$A$27:$AJ$999,COLUMN()+1,0),"")</f>
        <v>0</v>
      </c>
      <c r="P48" s="402">
        <f ca="1">IFERROR(VLOOKUP($A48,'往期追踪-中间表'!$A$27:$AJ$999,COLUMN()+1,0),"")</f>
        <v>0</v>
      </c>
    </row>
    <row r="49" spans="1:16" ht="20.25">
      <c r="A49" s="274">
        <v>22</v>
      </c>
      <c r="B49" s="389" t="str">
        <f ca="1">IFERROR(VLOOKUP($A49,'往期追踪-中间表'!$A$27:$AJ$999,COLUMN()+1,0),"")</f>
        <v>詹群</v>
      </c>
      <c r="C49" s="389" t="str">
        <f ca="1">IFERROR(VLOOKUP($A49,'往期追踪-中间表'!$A$27:$AJ$999,COLUMN()+1,0),"")</f>
        <v>黄瑶组</v>
      </c>
      <c r="D49" s="29" t="str">
        <f ca="1">IFERROR(VLOOKUP($A49,'往期追踪-中间表'!$A$27:$AJ$999,COLUMN()+1,0),"")</f>
        <v>蔡俊豪</v>
      </c>
      <c r="E49" s="390">
        <f ca="1">IFERROR(VLOOKUP($A49,'往期追踪-中间表'!$A$27:$AJ$999,COLUMN()+1,0),"")</f>
        <v>5.1060378186939364</v>
      </c>
      <c r="F49" s="391">
        <f ca="1">IFERROR(VLOOKUP($A49,'往期追踪-中间表'!$A$27:$AJ$999,COLUMN()+1,0),"")</f>
        <v>4</v>
      </c>
      <c r="G49" s="392">
        <f ca="1">IFERROR(VLOOKUP($A49,'往期追踪-中间表'!$A$27:$AJ$999,COLUMN()+1,0),"")</f>
        <v>0</v>
      </c>
      <c r="H49" s="390">
        <f ca="1">IFERROR(VLOOKUP($A49,'往期追踪-中间表'!$A$27:$AJ$999,COLUMN()+1,0),"")</f>
        <v>3.8295283640204523</v>
      </c>
      <c r="I49" s="390">
        <f ca="1">IFERROR(VLOOKUP($A49,'往期追踪-中间表'!$A$27:$AJ$999,COLUMN()+1,0),"")</f>
        <v>0.17047163597954773</v>
      </c>
      <c r="J49" s="402">
        <f ca="1">IFERROR(VLOOKUP($A49,'往期追踪-中间表'!$A$27:$AJ$999,COLUMN()+1,0),"")</f>
        <v>0</v>
      </c>
      <c r="K49" s="402">
        <f ca="1">IFERROR(VLOOKUP($A49,'往期追踪-中间表'!$A$27:$AJ$999,COLUMN()+1,0),"")</f>
        <v>0</v>
      </c>
      <c r="L49" s="402">
        <f ca="1">IFERROR(VLOOKUP($A49,'往期追踪-中间表'!$A$27:$AJ$999,COLUMN()+1,0),"")</f>
        <v>0</v>
      </c>
      <c r="M49" s="402">
        <f ca="1">IFERROR(VLOOKUP($A49,'往期追踪-中间表'!$A$27:$AJ$999,COLUMN()+1,0),"")</f>
        <v>0</v>
      </c>
      <c r="N49" s="402">
        <f ca="1">IFERROR(VLOOKUP($A49,'往期追踪-中间表'!$A$27:$AJ$999,COLUMN()+1,0),"")</f>
        <v>0</v>
      </c>
      <c r="O49" s="402">
        <f ca="1">IFERROR(VLOOKUP($A49,'往期追踪-中间表'!$A$27:$AJ$999,COLUMN()+1,0),"")</f>
        <v>0</v>
      </c>
      <c r="P49" s="402">
        <f ca="1">IFERROR(VLOOKUP($A49,'往期追踪-中间表'!$A$27:$AJ$999,COLUMN()+1,0),"")</f>
        <v>0</v>
      </c>
    </row>
    <row r="50" spans="1:16" ht="20.25">
      <c r="A50" s="278">
        <v>23</v>
      </c>
      <c r="B50" s="389" t="str">
        <f ca="1">IFERROR(VLOOKUP($A50,'往期追踪-中间表'!$A$27:$AJ$999,COLUMN()+1,0),"")</f>
        <v>芶伟杰</v>
      </c>
      <c r="C50" s="389" t="str">
        <f ca="1">IFERROR(VLOOKUP($A50,'往期追踪-中间表'!$A$27:$AJ$999,COLUMN()+1,0),"")</f>
        <v>陈慧组</v>
      </c>
      <c r="D50" s="29" t="str">
        <f ca="1">IFERROR(VLOOKUP($A50,'往期追踪-中间表'!$A$27:$AJ$999,COLUMN()+1,0),"")</f>
        <v>梁勤雨</v>
      </c>
      <c r="E50" s="390">
        <f ca="1">IFERROR(VLOOKUP($A50,'往期追踪-中间表'!$A$27:$AJ$999,COLUMN()+1,0),"")</f>
        <v>4.9859843049853634</v>
      </c>
      <c r="F50" s="391">
        <f ca="1">IFERROR(VLOOKUP($A50,'往期追踪-中间表'!$A$27:$AJ$999,COLUMN()+1,0),"")</f>
        <v>3</v>
      </c>
      <c r="G50" s="392">
        <f ca="1">IFERROR(VLOOKUP($A50,'往期追踪-中间表'!$A$27:$AJ$999,COLUMN()+1,0),"")</f>
        <v>0</v>
      </c>
      <c r="H50" s="390">
        <f ca="1">IFERROR(VLOOKUP($A50,'往期追踪-中间表'!$A$27:$AJ$999,COLUMN()+1,0),"")</f>
        <v>3.7394882287390225</v>
      </c>
      <c r="I50" s="390">
        <f ca="1">IFERROR(VLOOKUP($A50,'往期追踪-中间表'!$A$27:$AJ$999,COLUMN()+1,0),"")</f>
        <v>-0.73948822873902254</v>
      </c>
      <c r="J50" s="402">
        <f ca="1">IFERROR(VLOOKUP($A50,'往期追踪-中间表'!$A$27:$AJ$999,COLUMN()+1,0),"")</f>
        <v>0</v>
      </c>
      <c r="K50" s="402">
        <f ca="1">IFERROR(VLOOKUP($A50,'往期追踪-中间表'!$A$27:$AJ$999,COLUMN()+1,0),"")</f>
        <v>1</v>
      </c>
      <c r="L50" s="402">
        <f ca="1">IFERROR(VLOOKUP($A50,'往期追踪-中间表'!$A$27:$AJ$999,COLUMN()+1,0),"")</f>
        <v>0</v>
      </c>
      <c r="M50" s="402">
        <f ca="1">IFERROR(VLOOKUP($A50,'往期追踪-中间表'!$A$27:$AJ$999,COLUMN()+1,0),"")</f>
        <v>0</v>
      </c>
      <c r="N50" s="402">
        <f ca="1">IFERROR(VLOOKUP($A50,'往期追踪-中间表'!$A$27:$AJ$999,COLUMN()+1,0),"")</f>
        <v>0</v>
      </c>
      <c r="O50" s="402">
        <f ca="1">IFERROR(VLOOKUP($A50,'往期追踪-中间表'!$A$27:$AJ$999,COLUMN()+1,0),"")</f>
        <v>0</v>
      </c>
      <c r="P50" s="402">
        <f ca="1">IFERROR(VLOOKUP($A50,'往期追踪-中间表'!$A$27:$AJ$999,COLUMN()+1,0),"")</f>
        <v>0</v>
      </c>
    </row>
    <row r="51" spans="1:16" ht="20.25">
      <c r="A51" s="274">
        <v>24</v>
      </c>
      <c r="B51" s="389" t="str">
        <f ca="1">IFERROR(VLOOKUP($A51,'往期追踪-中间表'!$A$27:$AJ$999,COLUMN()+1,0),"")</f>
        <v>赵帅朋</v>
      </c>
      <c r="C51" s="389" t="str">
        <f ca="1">IFERROR(VLOOKUP($A51,'往期追踪-中间表'!$A$27:$AJ$999,COLUMN()+1,0),"")</f>
        <v>刘宇超组</v>
      </c>
      <c r="D51" s="29" t="str">
        <f ca="1">IFERROR(VLOOKUP($A51,'往期追踪-中间表'!$A$27:$AJ$999,COLUMN()+1,0),"")</f>
        <v>陈凯亮</v>
      </c>
      <c r="E51" s="390">
        <f ca="1">IFERROR(VLOOKUP($A51,'往期追踪-中间表'!$A$27:$AJ$999,COLUMN()+1,0),"")</f>
        <v>4.7762605576831278</v>
      </c>
      <c r="F51" s="391">
        <f ca="1">IFERROR(VLOOKUP($A51,'往期追踪-中间表'!$A$27:$AJ$999,COLUMN()+1,0),"")</f>
        <v>4</v>
      </c>
      <c r="G51" s="392">
        <f ca="1">IFERROR(VLOOKUP($A51,'往期追踪-中间表'!$A$27:$AJ$999,COLUMN()+1,0),"")</f>
        <v>0</v>
      </c>
      <c r="H51" s="390">
        <f ca="1">IFERROR(VLOOKUP($A51,'往期追踪-中间表'!$A$27:$AJ$999,COLUMN()+1,0),"")</f>
        <v>3.5821954182623461</v>
      </c>
      <c r="I51" s="390">
        <f ca="1">IFERROR(VLOOKUP($A51,'往期追踪-中间表'!$A$27:$AJ$999,COLUMN()+1,0),"")</f>
        <v>0.41780458173765389</v>
      </c>
      <c r="J51" s="402">
        <f ca="1">IFERROR(VLOOKUP($A51,'往期追踪-中间表'!$A$27:$AJ$999,COLUMN()+1,0),"")</f>
        <v>0</v>
      </c>
      <c r="K51" s="402">
        <f ca="1">IFERROR(VLOOKUP($A51,'往期追踪-中间表'!$A$27:$AJ$999,COLUMN()+1,0),"")</f>
        <v>0</v>
      </c>
      <c r="L51" s="402">
        <f ca="1">IFERROR(VLOOKUP($A51,'往期追踪-中间表'!$A$27:$AJ$999,COLUMN()+1,0),"")</f>
        <v>0</v>
      </c>
      <c r="M51" s="402">
        <f ca="1">IFERROR(VLOOKUP($A51,'往期追踪-中间表'!$A$27:$AJ$999,COLUMN()+1,0),"")</f>
        <v>0</v>
      </c>
      <c r="N51" s="402">
        <f ca="1">IFERROR(VLOOKUP($A51,'往期追踪-中间表'!$A$27:$AJ$999,COLUMN()+1,0),"")</f>
        <v>0</v>
      </c>
      <c r="O51" s="402">
        <f ca="1">IFERROR(VLOOKUP($A51,'往期追踪-中间表'!$A$27:$AJ$999,COLUMN()+1,0),"")</f>
        <v>0</v>
      </c>
      <c r="P51" s="402">
        <f ca="1">IFERROR(VLOOKUP($A51,'往期追踪-中间表'!$A$27:$AJ$999,COLUMN()+1,0),"")</f>
        <v>0</v>
      </c>
    </row>
    <row r="52" spans="1:16" ht="20.25">
      <c r="A52" s="278">
        <v>25</v>
      </c>
      <c r="B52" s="389" t="str">
        <f ca="1">IFERROR(VLOOKUP($A52,'往期追踪-中间表'!$A$27:$AJ$999,COLUMN()+1,0),"")</f>
        <v>芶伟杰</v>
      </c>
      <c r="C52" s="389" t="str">
        <f ca="1">IFERROR(VLOOKUP($A52,'往期追踪-中间表'!$A$27:$AJ$999,COLUMN()+1,0),"")</f>
        <v>陈鹏组</v>
      </c>
      <c r="D52" s="29" t="str">
        <f ca="1">IFERROR(VLOOKUP($A52,'往期追踪-中间表'!$A$27:$AJ$999,COLUMN()+1,0),"")</f>
        <v>唐诗雨1</v>
      </c>
      <c r="E52" s="390">
        <f ca="1">IFERROR(VLOOKUP($A52,'往期追踪-中间表'!$A$27:$AJ$999,COLUMN()+1,0),"")</f>
        <v>4.97984054120466</v>
      </c>
      <c r="F52" s="391">
        <f ca="1">IFERROR(VLOOKUP($A52,'往期追踪-中间表'!$A$27:$AJ$999,COLUMN()+1,0),"")</f>
        <v>3</v>
      </c>
      <c r="G52" s="392">
        <f ca="1">IFERROR(VLOOKUP($A52,'往期追踪-中间表'!$A$27:$AJ$999,COLUMN()+1,0),"")</f>
        <v>0</v>
      </c>
      <c r="H52" s="390">
        <f ca="1">IFERROR(VLOOKUP($A52,'往期追踪-中间表'!$A$27:$AJ$999,COLUMN()+1,0),"")</f>
        <v>3.7348804059034952</v>
      </c>
      <c r="I52" s="390">
        <f ca="1">IFERROR(VLOOKUP($A52,'往期追踪-中间表'!$A$27:$AJ$999,COLUMN()+1,0),"")</f>
        <v>-0.73488040590349524</v>
      </c>
      <c r="J52" s="402">
        <f ca="1">IFERROR(VLOOKUP($A52,'往期追踪-中间表'!$A$27:$AJ$999,COLUMN()+1,0),"")</f>
        <v>0</v>
      </c>
      <c r="K52" s="402">
        <f ca="1">IFERROR(VLOOKUP($A52,'往期追踪-中间表'!$A$27:$AJ$999,COLUMN()+1,0),"")</f>
        <v>0</v>
      </c>
      <c r="L52" s="402">
        <f ca="1">IFERROR(VLOOKUP($A52,'往期追踪-中间表'!$A$27:$AJ$999,COLUMN()+1,0),"")</f>
        <v>0</v>
      </c>
      <c r="M52" s="402">
        <f ca="1">IFERROR(VLOOKUP($A52,'往期追踪-中间表'!$A$27:$AJ$999,COLUMN()+1,0),"")</f>
        <v>0</v>
      </c>
      <c r="N52" s="402">
        <f ca="1">IFERROR(VLOOKUP($A52,'往期追踪-中间表'!$A$27:$AJ$999,COLUMN()+1,0),"")</f>
        <v>0</v>
      </c>
      <c r="O52" s="402">
        <f ca="1">IFERROR(VLOOKUP($A52,'往期追踪-中间表'!$A$27:$AJ$999,COLUMN()+1,0),"")</f>
        <v>0</v>
      </c>
      <c r="P52" s="402">
        <f ca="1">IFERROR(VLOOKUP($A52,'往期追踪-中间表'!$A$27:$AJ$999,COLUMN()+1,0),"")</f>
        <v>0</v>
      </c>
    </row>
    <row r="53" spans="1:16" ht="20.25">
      <c r="A53" s="274">
        <v>26</v>
      </c>
      <c r="B53" s="389" t="str">
        <f ca="1">IFERROR(VLOOKUP($A53,'往期追踪-中间表'!$A$27:$AJ$999,COLUMN()+1,0),"")</f>
        <v>赵帅朋</v>
      </c>
      <c r="C53" s="389" t="str">
        <f ca="1">IFERROR(VLOOKUP($A53,'往期追踪-中间表'!$A$27:$AJ$999,COLUMN()+1,0),"")</f>
        <v>张倩倩组</v>
      </c>
      <c r="D53" s="29" t="str">
        <f ca="1">IFERROR(VLOOKUP($A53,'往期追踪-中间表'!$A$27:$AJ$999,COLUMN()+1,0),"")</f>
        <v>江典儿</v>
      </c>
      <c r="E53" s="390">
        <f ca="1">IFERROR(VLOOKUP($A53,'往期追踪-中间表'!$A$27:$AJ$999,COLUMN()+1,0),"")</f>
        <v>4.8538648613776534</v>
      </c>
      <c r="F53" s="391">
        <f ca="1">IFERROR(VLOOKUP($A53,'往期追踪-中间表'!$A$27:$AJ$999,COLUMN()+1,0),"")</f>
        <v>4</v>
      </c>
      <c r="G53" s="392">
        <f ca="1">IFERROR(VLOOKUP($A53,'往期追踪-中间表'!$A$27:$AJ$999,COLUMN()+1,0),"")</f>
        <v>0</v>
      </c>
      <c r="H53" s="390">
        <f ca="1">IFERROR(VLOOKUP($A53,'往期追踪-中间表'!$A$27:$AJ$999,COLUMN()+1,0),"")</f>
        <v>3.64039864603324</v>
      </c>
      <c r="I53" s="390">
        <f ca="1">IFERROR(VLOOKUP($A53,'往期追踪-中间表'!$A$27:$AJ$999,COLUMN()+1,0),"")</f>
        <v>0.35960135396675996</v>
      </c>
      <c r="J53" s="402">
        <f ca="1">IFERROR(VLOOKUP($A53,'往期追踪-中间表'!$A$27:$AJ$999,COLUMN()+1,0),"")</f>
        <v>0</v>
      </c>
      <c r="K53" s="402">
        <f ca="1">IFERROR(VLOOKUP($A53,'往期追踪-中间表'!$A$27:$AJ$999,COLUMN()+1,0),"")</f>
        <v>0</v>
      </c>
      <c r="L53" s="402">
        <f ca="1">IFERROR(VLOOKUP($A53,'往期追踪-中间表'!$A$27:$AJ$999,COLUMN()+1,0),"")</f>
        <v>0</v>
      </c>
      <c r="M53" s="402">
        <f ca="1">IFERROR(VLOOKUP($A53,'往期追踪-中间表'!$A$27:$AJ$999,COLUMN()+1,0),"")</f>
        <v>0</v>
      </c>
      <c r="N53" s="402">
        <f ca="1">IFERROR(VLOOKUP($A53,'往期追踪-中间表'!$A$27:$AJ$999,COLUMN()+1,0),"")</f>
        <v>1</v>
      </c>
      <c r="O53" s="402">
        <f ca="1">IFERROR(VLOOKUP($A53,'往期追踪-中间表'!$A$27:$AJ$999,COLUMN()+1,0),"")</f>
        <v>0</v>
      </c>
      <c r="P53" s="402">
        <f ca="1">IFERROR(VLOOKUP($A53,'往期追踪-中间表'!$A$27:$AJ$999,COLUMN()+1,0),"")</f>
        <v>0</v>
      </c>
    </row>
    <row r="54" spans="1:16" ht="20.25">
      <c r="A54" s="278">
        <v>27</v>
      </c>
      <c r="B54" s="389" t="str">
        <f ca="1">IFERROR(VLOOKUP($A54,'往期追踪-中间表'!$A$27:$AJ$999,COLUMN()+1,0),"")</f>
        <v>芶伟杰</v>
      </c>
      <c r="C54" s="389" t="str">
        <f ca="1">IFERROR(VLOOKUP($A54,'往期追踪-中间表'!$A$27:$AJ$999,COLUMN()+1,0),"")</f>
        <v>李珊珊组</v>
      </c>
      <c r="D54" s="29" t="str">
        <f ca="1">IFERROR(VLOOKUP($A54,'往期追踪-中间表'!$A$27:$AJ$999,COLUMN()+1,0),"")</f>
        <v>宋国发</v>
      </c>
      <c r="E54" s="390">
        <f ca="1">IFERROR(VLOOKUP($A54,'往期追踪-中间表'!$A$27:$AJ$999,COLUMN()+1,0),"")</f>
        <v>4.8936081855935907</v>
      </c>
      <c r="F54" s="391">
        <f ca="1">IFERROR(VLOOKUP($A54,'往期追踪-中间表'!$A$27:$AJ$999,COLUMN()+1,0),"")</f>
        <v>3</v>
      </c>
      <c r="G54" s="392">
        <f ca="1">IFERROR(VLOOKUP($A54,'往期追踪-中间表'!$A$27:$AJ$999,COLUMN()+1,0),"")</f>
        <v>0</v>
      </c>
      <c r="H54" s="390">
        <f ca="1">IFERROR(VLOOKUP($A54,'往期追踪-中间表'!$A$27:$AJ$999,COLUMN()+1,0),"")</f>
        <v>3.670206139195193</v>
      </c>
      <c r="I54" s="390">
        <f ca="1">IFERROR(VLOOKUP($A54,'往期追踪-中间表'!$A$27:$AJ$999,COLUMN()+1,0),"")</f>
        <v>-0.67020613919519301</v>
      </c>
      <c r="J54" s="402">
        <f ca="1">IFERROR(VLOOKUP($A54,'往期追踪-中间表'!$A$27:$AJ$999,COLUMN()+1,0),"")</f>
        <v>0</v>
      </c>
      <c r="K54" s="402">
        <f ca="1">IFERROR(VLOOKUP($A54,'往期追踪-中间表'!$A$27:$AJ$999,COLUMN()+1,0),"")</f>
        <v>0</v>
      </c>
      <c r="L54" s="402">
        <f ca="1">IFERROR(VLOOKUP($A54,'往期追踪-中间表'!$A$27:$AJ$999,COLUMN()+1,0),"")</f>
        <v>1</v>
      </c>
      <c r="M54" s="402">
        <f ca="1">IFERROR(VLOOKUP($A54,'往期追踪-中间表'!$A$27:$AJ$999,COLUMN()+1,0),"")</f>
        <v>0</v>
      </c>
      <c r="N54" s="402">
        <f ca="1">IFERROR(VLOOKUP($A54,'往期追踪-中间表'!$A$27:$AJ$999,COLUMN()+1,0),"")</f>
        <v>0</v>
      </c>
      <c r="O54" s="402">
        <f ca="1">IFERROR(VLOOKUP($A54,'往期追踪-中间表'!$A$27:$AJ$999,COLUMN()+1,0),"")</f>
        <v>0</v>
      </c>
      <c r="P54" s="402">
        <f ca="1">IFERROR(VLOOKUP($A54,'往期追踪-中间表'!$A$27:$AJ$999,COLUMN()+1,0),"")</f>
        <v>0</v>
      </c>
    </row>
    <row r="55" spans="1:16" ht="20.25">
      <c r="A55" s="274">
        <v>28</v>
      </c>
      <c r="B55" s="389" t="str">
        <f ca="1">IFERROR(VLOOKUP($A55,'往期追踪-中间表'!$A$27:$AJ$999,COLUMN()+1,0),"")</f>
        <v>芶伟杰</v>
      </c>
      <c r="C55" s="389" t="str">
        <f ca="1">IFERROR(VLOOKUP($A55,'往期追踪-中间表'!$A$27:$AJ$999,COLUMN()+1,0),"")</f>
        <v>陈慧组</v>
      </c>
      <c r="D55" s="29" t="str">
        <f ca="1">IFERROR(VLOOKUP($A55,'往期追踪-中间表'!$A$27:$AJ$999,COLUMN()+1,0),"")</f>
        <v>黄涢秀</v>
      </c>
      <c r="E55" s="390">
        <f ca="1">IFERROR(VLOOKUP($A55,'往期追踪-中间表'!$A$27:$AJ$999,COLUMN()+1,0),"")</f>
        <v>2.017991417395038</v>
      </c>
      <c r="F55" s="391">
        <f ca="1">IFERROR(VLOOKUP($A55,'往期追踪-中间表'!$A$27:$AJ$999,COLUMN()+1,0),"")</f>
        <v>3</v>
      </c>
      <c r="G55" s="392">
        <f ca="1">IFERROR(VLOOKUP($A55,'往期追踪-中间表'!$A$27:$AJ$999,COLUMN()+1,0),"")</f>
        <v>0</v>
      </c>
      <c r="H55" s="390">
        <f ca="1">IFERROR(VLOOKUP($A55,'往期追踪-中间表'!$A$27:$AJ$999,COLUMN()+1,0),"")</f>
        <v>1.5134935630462785</v>
      </c>
      <c r="I55" s="390">
        <f ca="1">IFERROR(VLOOKUP($A55,'往期追踪-中间表'!$A$27:$AJ$999,COLUMN()+1,0),"")</f>
        <v>1.4865064369537215</v>
      </c>
      <c r="J55" s="402">
        <f ca="1">IFERROR(VLOOKUP($A55,'往期追踪-中间表'!$A$27:$AJ$999,COLUMN()+1,0),"")</f>
        <v>0</v>
      </c>
      <c r="K55" s="402">
        <f ca="1">IFERROR(VLOOKUP($A55,'往期追踪-中间表'!$A$27:$AJ$999,COLUMN()+1,0),"")</f>
        <v>0</v>
      </c>
      <c r="L55" s="402">
        <f ca="1">IFERROR(VLOOKUP($A55,'往期追踪-中间表'!$A$27:$AJ$999,COLUMN()+1,0),"")</f>
        <v>0</v>
      </c>
      <c r="M55" s="402">
        <f ca="1">IFERROR(VLOOKUP($A55,'往期追踪-中间表'!$A$27:$AJ$999,COLUMN()+1,0),"")</f>
        <v>0</v>
      </c>
      <c r="N55" s="402">
        <f ca="1">IFERROR(VLOOKUP($A55,'往期追踪-中间表'!$A$27:$AJ$999,COLUMN()+1,0),"")</f>
        <v>0</v>
      </c>
      <c r="O55" s="402">
        <f ca="1">IFERROR(VLOOKUP($A55,'往期追踪-中间表'!$A$27:$AJ$999,COLUMN()+1,0),"")</f>
        <v>1</v>
      </c>
      <c r="P55" s="402">
        <f ca="1">IFERROR(VLOOKUP($A55,'往期追踪-中间表'!$A$27:$AJ$999,COLUMN()+1,0),"")</f>
        <v>0</v>
      </c>
    </row>
    <row r="56" spans="1:16" ht="20.25">
      <c r="A56" s="278">
        <v>29</v>
      </c>
      <c r="B56" s="389" t="str">
        <f ca="1">IFERROR(VLOOKUP($A56,'往期追踪-中间表'!$A$27:$AJ$999,COLUMN()+1,0),"")</f>
        <v>芶伟杰</v>
      </c>
      <c r="C56" s="389" t="str">
        <f ca="1">IFERROR(VLOOKUP($A56,'往期追踪-中间表'!$A$27:$AJ$999,COLUMN()+1,0),"")</f>
        <v>陈鹏组</v>
      </c>
      <c r="D56" s="29" t="str">
        <f ca="1">IFERROR(VLOOKUP($A56,'往期追踪-中间表'!$A$27:$AJ$999,COLUMN()+1,0),"")</f>
        <v>陈维维</v>
      </c>
      <c r="E56" s="390">
        <f ca="1">IFERROR(VLOOKUP($A56,'往期追踪-中间表'!$A$27:$AJ$999,COLUMN()+1,0),"")</f>
        <v>2.0643832176037789</v>
      </c>
      <c r="F56" s="391">
        <f ca="1">IFERROR(VLOOKUP($A56,'往期追踪-中间表'!$A$27:$AJ$999,COLUMN()+1,0),"")</f>
        <v>3</v>
      </c>
      <c r="G56" s="392">
        <f ca="1">IFERROR(VLOOKUP($A56,'往期追踪-中间表'!$A$27:$AJ$999,COLUMN()+1,0),"")</f>
        <v>0</v>
      </c>
      <c r="H56" s="390">
        <f ca="1">IFERROR(VLOOKUP($A56,'往期追踪-中间表'!$A$27:$AJ$999,COLUMN()+1,0),"")</f>
        <v>1.5482874132028341</v>
      </c>
      <c r="I56" s="390">
        <f ca="1">IFERROR(VLOOKUP($A56,'往期追踪-中间表'!$A$27:$AJ$999,COLUMN()+1,0),"")</f>
        <v>1.4517125867971659</v>
      </c>
      <c r="J56" s="402">
        <f ca="1">IFERROR(VLOOKUP($A56,'往期追踪-中间表'!$A$27:$AJ$999,COLUMN()+1,0),"")</f>
        <v>1</v>
      </c>
      <c r="K56" s="402">
        <f ca="1">IFERROR(VLOOKUP($A56,'往期追踪-中间表'!$A$27:$AJ$999,COLUMN()+1,0),"")</f>
        <v>0</v>
      </c>
      <c r="L56" s="402">
        <f ca="1">IFERROR(VLOOKUP($A56,'往期追踪-中间表'!$A$27:$AJ$999,COLUMN()+1,0),"")</f>
        <v>0</v>
      </c>
      <c r="M56" s="402">
        <f ca="1">IFERROR(VLOOKUP($A56,'往期追踪-中间表'!$A$27:$AJ$999,COLUMN()+1,0),"")</f>
        <v>1</v>
      </c>
      <c r="N56" s="402">
        <f ca="1">IFERROR(VLOOKUP($A56,'往期追踪-中间表'!$A$27:$AJ$999,COLUMN()+1,0),"")</f>
        <v>0</v>
      </c>
      <c r="O56" s="402">
        <f ca="1">IFERROR(VLOOKUP($A56,'往期追踪-中间表'!$A$27:$AJ$999,COLUMN()+1,0),"")</f>
        <v>0</v>
      </c>
      <c r="P56" s="402">
        <f ca="1">IFERROR(VLOOKUP($A56,'往期追踪-中间表'!$A$27:$AJ$999,COLUMN()+1,0),"")</f>
        <v>0</v>
      </c>
    </row>
    <row r="57" spans="1:16" ht="20.25">
      <c r="A57" s="274">
        <v>30</v>
      </c>
      <c r="B57" s="389" t="str">
        <f ca="1">IFERROR(VLOOKUP($A57,'往期追踪-中间表'!$A$27:$AJ$999,COLUMN()+1,0),"")</f>
        <v>詹群</v>
      </c>
      <c r="C57" s="389" t="str">
        <f ca="1">IFERROR(VLOOKUP($A57,'往期追踪-中间表'!$A$27:$AJ$999,COLUMN()+1,0),"")</f>
        <v>黄瑶组</v>
      </c>
      <c r="D57" s="29" t="str">
        <f ca="1">IFERROR(VLOOKUP($A57,'往期追踪-中间表'!$A$27:$AJ$999,COLUMN()+1,0),"")</f>
        <v>周珏璇</v>
      </c>
      <c r="E57" s="390">
        <f ca="1">IFERROR(VLOOKUP($A57,'往期追踪-中间表'!$A$27:$AJ$999,COLUMN()+1,0),"")</f>
        <v>5.1983035384121692</v>
      </c>
      <c r="F57" s="391">
        <f ca="1">IFERROR(VLOOKUP($A57,'往期追踪-中间表'!$A$27:$AJ$999,COLUMN()+1,0),"")</f>
        <v>3</v>
      </c>
      <c r="G57" s="392">
        <f ca="1">IFERROR(VLOOKUP($A57,'往期追踪-中间表'!$A$27:$AJ$999,COLUMN()+1,0),"")</f>
        <v>0</v>
      </c>
      <c r="H57" s="390">
        <f ca="1">IFERROR(VLOOKUP($A57,'往期追踪-中间表'!$A$27:$AJ$999,COLUMN()+1,0),"")</f>
        <v>3.8987276538091269</v>
      </c>
      <c r="I57" s="390">
        <f ca="1">IFERROR(VLOOKUP($A57,'往期追踪-中间表'!$A$27:$AJ$999,COLUMN()+1,0),"")</f>
        <v>-0.89872765380912689</v>
      </c>
      <c r="J57" s="402">
        <f ca="1">IFERROR(VLOOKUP($A57,'往期追踪-中间表'!$A$27:$AJ$999,COLUMN()+1,0),"")</f>
        <v>0</v>
      </c>
      <c r="K57" s="402">
        <f ca="1">IFERROR(VLOOKUP($A57,'往期追踪-中间表'!$A$27:$AJ$999,COLUMN()+1,0),"")</f>
        <v>0</v>
      </c>
      <c r="L57" s="402">
        <f ca="1">IFERROR(VLOOKUP($A57,'往期追踪-中间表'!$A$27:$AJ$999,COLUMN()+1,0),"")</f>
        <v>0</v>
      </c>
      <c r="M57" s="402">
        <f ca="1">IFERROR(VLOOKUP($A57,'往期追踪-中间表'!$A$27:$AJ$999,COLUMN()+1,0),"")</f>
        <v>1</v>
      </c>
      <c r="N57" s="402">
        <f ca="1">IFERROR(VLOOKUP($A57,'往期追踪-中间表'!$A$27:$AJ$999,COLUMN()+1,0),"")</f>
        <v>0</v>
      </c>
      <c r="O57" s="402">
        <f ca="1">IFERROR(VLOOKUP($A57,'往期追踪-中间表'!$A$27:$AJ$999,COLUMN()+1,0),"")</f>
        <v>0</v>
      </c>
      <c r="P57" s="402">
        <f ca="1">IFERROR(VLOOKUP($A57,'往期追踪-中间表'!$A$27:$AJ$999,COLUMN()+1,0),"")</f>
        <v>0</v>
      </c>
    </row>
    <row r="58" spans="1:16" ht="20.25">
      <c r="A58" s="278">
        <v>31</v>
      </c>
      <c r="B58" s="389" t="str">
        <f ca="1">IFERROR(VLOOKUP($A58,'往期追踪-中间表'!$A$27:$AJ$999,COLUMN()+1,0),"")</f>
        <v>芶伟杰</v>
      </c>
      <c r="C58" s="389" t="str">
        <f ca="1">IFERROR(VLOOKUP($A58,'往期追踪-中间表'!$A$27:$AJ$999,COLUMN()+1,0),"")</f>
        <v>王娜组</v>
      </c>
      <c r="D58" s="29" t="str">
        <f ca="1">IFERROR(VLOOKUP($A58,'往期追踪-中间表'!$A$27:$AJ$999,COLUMN()+1,0),"")</f>
        <v>胡丝雨</v>
      </c>
      <c r="E58" s="390">
        <f ca="1">IFERROR(VLOOKUP($A58,'往期追踪-中间表'!$A$27:$AJ$999,COLUMN()+1,0),"")</f>
        <v>2.6181222290610551</v>
      </c>
      <c r="F58" s="391">
        <f ca="1">IFERROR(VLOOKUP($A58,'往期追踪-中间表'!$A$27:$AJ$999,COLUMN()+1,0),"")</f>
        <v>3</v>
      </c>
      <c r="G58" s="392">
        <f ca="1">IFERROR(VLOOKUP($A58,'往期追踪-中间表'!$A$27:$AJ$999,COLUMN()+1,0),"")</f>
        <v>0</v>
      </c>
      <c r="H58" s="390">
        <f ca="1">IFERROR(VLOOKUP($A58,'往期追踪-中间表'!$A$27:$AJ$999,COLUMN()+1,0),"")</f>
        <v>1.9635916717957913</v>
      </c>
      <c r="I58" s="390">
        <f ca="1">IFERROR(VLOOKUP($A58,'往期追踪-中间表'!$A$27:$AJ$999,COLUMN()+1,0),"")</f>
        <v>1.0364083282042087</v>
      </c>
      <c r="J58" s="402">
        <f ca="1">IFERROR(VLOOKUP($A58,'往期追踪-中间表'!$A$27:$AJ$999,COLUMN()+1,0),"")</f>
        <v>0</v>
      </c>
      <c r="K58" s="402">
        <f ca="1">IFERROR(VLOOKUP($A58,'往期追踪-中间表'!$A$27:$AJ$999,COLUMN()+1,0),"")</f>
        <v>0</v>
      </c>
      <c r="L58" s="402">
        <f ca="1">IFERROR(VLOOKUP($A58,'往期追踪-中间表'!$A$27:$AJ$999,COLUMN()+1,0),"")</f>
        <v>0</v>
      </c>
      <c r="M58" s="402">
        <f ca="1">IFERROR(VLOOKUP($A58,'往期追踪-中间表'!$A$27:$AJ$999,COLUMN()+1,0),"")</f>
        <v>0</v>
      </c>
      <c r="N58" s="402">
        <f ca="1">IFERROR(VLOOKUP($A58,'往期追踪-中间表'!$A$27:$AJ$999,COLUMN()+1,0),"")</f>
        <v>1</v>
      </c>
      <c r="O58" s="402">
        <f ca="1">IFERROR(VLOOKUP($A58,'往期追踪-中间表'!$A$27:$AJ$999,COLUMN()+1,0),"")</f>
        <v>0</v>
      </c>
      <c r="P58" s="402">
        <f ca="1">IFERROR(VLOOKUP($A58,'往期追踪-中间表'!$A$27:$AJ$999,COLUMN()+1,0),"")</f>
        <v>0</v>
      </c>
    </row>
    <row r="59" spans="1:16" ht="20.25">
      <c r="A59" s="274">
        <v>32</v>
      </c>
      <c r="B59" s="389" t="str">
        <f ca="1">IFERROR(VLOOKUP($A59,'往期追踪-中间表'!$A$27:$AJ$999,COLUMN()+1,0),"")</f>
        <v>詹群</v>
      </c>
      <c r="C59" s="389" t="str">
        <f ca="1">IFERROR(VLOOKUP($A59,'往期追踪-中间表'!$A$27:$AJ$999,COLUMN()+1,0),"")</f>
        <v>黄瑶组</v>
      </c>
      <c r="D59" s="29" t="str">
        <f ca="1">IFERROR(VLOOKUP($A59,'往期追踪-中间表'!$A$27:$AJ$999,COLUMN()+1,0),"")</f>
        <v>唐伟尧</v>
      </c>
      <c r="E59" s="390">
        <f ca="1">IFERROR(VLOOKUP($A59,'往期追踪-中间表'!$A$27:$AJ$999,COLUMN()+1,0),"")</f>
        <v>4.8099134402117967</v>
      </c>
      <c r="F59" s="391">
        <f ca="1">IFERROR(VLOOKUP($A59,'往期追踪-中间表'!$A$27:$AJ$999,COLUMN()+1,0),"")</f>
        <v>3</v>
      </c>
      <c r="G59" s="392">
        <f ca="1">IFERROR(VLOOKUP($A59,'往期追踪-中间表'!$A$27:$AJ$999,COLUMN()+1,0),"")</f>
        <v>0</v>
      </c>
      <c r="H59" s="390">
        <f ca="1">IFERROR(VLOOKUP($A59,'往期追踪-中间表'!$A$27:$AJ$999,COLUMN()+1,0),"")</f>
        <v>3.6074350801588473</v>
      </c>
      <c r="I59" s="390">
        <f ca="1">IFERROR(VLOOKUP($A59,'往期追踪-中间表'!$A$27:$AJ$999,COLUMN()+1,0),"")</f>
        <v>-0.60743508015884728</v>
      </c>
      <c r="J59" s="402">
        <f ca="1">IFERROR(VLOOKUP($A59,'往期追踪-中间表'!$A$27:$AJ$999,COLUMN()+1,0),"")</f>
        <v>0</v>
      </c>
      <c r="K59" s="402">
        <f ca="1">IFERROR(VLOOKUP($A59,'往期追踪-中间表'!$A$27:$AJ$999,COLUMN()+1,0),"")</f>
        <v>0</v>
      </c>
      <c r="L59" s="402">
        <f ca="1">IFERROR(VLOOKUP($A59,'往期追踪-中间表'!$A$27:$AJ$999,COLUMN()+1,0),"")</f>
        <v>0</v>
      </c>
      <c r="M59" s="402">
        <f ca="1">IFERROR(VLOOKUP($A59,'往期追踪-中间表'!$A$27:$AJ$999,COLUMN()+1,0),"")</f>
        <v>0</v>
      </c>
      <c r="N59" s="402">
        <f ca="1">IFERROR(VLOOKUP($A59,'往期追踪-中间表'!$A$27:$AJ$999,COLUMN()+1,0),"")</f>
        <v>0</v>
      </c>
      <c r="O59" s="402">
        <f ca="1">IFERROR(VLOOKUP($A59,'往期追踪-中间表'!$A$27:$AJ$999,COLUMN()+1,0),"")</f>
        <v>0</v>
      </c>
      <c r="P59" s="402">
        <f ca="1">IFERROR(VLOOKUP($A59,'往期追踪-中间表'!$A$27:$AJ$999,COLUMN()+1,0),"")</f>
        <v>0</v>
      </c>
    </row>
    <row r="60" spans="1:16" ht="20.25">
      <c r="A60" s="278">
        <v>33</v>
      </c>
      <c r="B60" s="389" t="str">
        <f ca="1">IFERROR(VLOOKUP($A60,'往期追踪-中间表'!$A$27:$AJ$999,COLUMN()+1,0),"")</f>
        <v>詹群</v>
      </c>
      <c r="C60" s="389" t="str">
        <f ca="1">IFERROR(VLOOKUP($A60,'往期追踪-中间表'!$A$27:$AJ$999,COLUMN()+1,0),"")</f>
        <v>石洁组</v>
      </c>
      <c r="D60" s="29" t="str">
        <f ca="1">IFERROR(VLOOKUP($A60,'往期追踪-中间表'!$A$27:$AJ$999,COLUMN()+1,0),"")</f>
        <v>曾麟</v>
      </c>
      <c r="E60" s="390">
        <f ca="1">IFERROR(VLOOKUP($A60,'往期追踪-中间表'!$A$27:$AJ$999,COLUMN()+1,0),"")</f>
        <v>4.7964347569066579</v>
      </c>
      <c r="F60" s="391">
        <f ca="1">IFERROR(VLOOKUP($A60,'往期追踪-中间表'!$A$27:$AJ$999,COLUMN()+1,0),"")</f>
        <v>3</v>
      </c>
      <c r="G60" s="392">
        <f ca="1">IFERROR(VLOOKUP($A60,'往期追踪-中间表'!$A$27:$AJ$999,COLUMN()+1,0),"")</f>
        <v>0</v>
      </c>
      <c r="H60" s="390">
        <f ca="1">IFERROR(VLOOKUP($A60,'往期追踪-中间表'!$A$27:$AJ$999,COLUMN()+1,0),"")</f>
        <v>3.5973260676799934</v>
      </c>
      <c r="I60" s="390">
        <f ca="1">IFERROR(VLOOKUP($A60,'往期追踪-中间表'!$A$27:$AJ$999,COLUMN()+1,0),"")</f>
        <v>-0.59732606767999341</v>
      </c>
      <c r="J60" s="402">
        <f ca="1">IFERROR(VLOOKUP($A60,'往期追踪-中间表'!$A$27:$AJ$999,COLUMN()+1,0),"")</f>
        <v>0</v>
      </c>
      <c r="K60" s="402">
        <f ca="1">IFERROR(VLOOKUP($A60,'往期追踪-中间表'!$A$27:$AJ$999,COLUMN()+1,0),"")</f>
        <v>0</v>
      </c>
      <c r="L60" s="402">
        <f ca="1">IFERROR(VLOOKUP($A60,'往期追踪-中间表'!$A$27:$AJ$999,COLUMN()+1,0),"")</f>
        <v>0</v>
      </c>
      <c r="M60" s="402">
        <f ca="1">IFERROR(VLOOKUP($A60,'往期追踪-中间表'!$A$27:$AJ$999,COLUMN()+1,0),"")</f>
        <v>0</v>
      </c>
      <c r="N60" s="402">
        <f ca="1">IFERROR(VLOOKUP($A60,'往期追踪-中间表'!$A$27:$AJ$999,COLUMN()+1,0),"")</f>
        <v>0</v>
      </c>
      <c r="O60" s="402">
        <f ca="1">IFERROR(VLOOKUP($A60,'往期追踪-中间表'!$A$27:$AJ$999,COLUMN()+1,0),"")</f>
        <v>0</v>
      </c>
      <c r="P60" s="402">
        <f ca="1">IFERROR(VLOOKUP($A60,'往期追踪-中间表'!$A$27:$AJ$999,COLUMN()+1,0),"")</f>
        <v>1</v>
      </c>
    </row>
    <row r="61" spans="1:16" ht="20.25">
      <c r="A61" s="274">
        <v>34</v>
      </c>
      <c r="B61" s="389" t="str">
        <f ca="1">IFERROR(VLOOKUP($A61,'往期追踪-中间表'!$A$27:$AJ$999,COLUMN()+1,0),"")</f>
        <v>詹群</v>
      </c>
      <c r="C61" s="389" t="str">
        <f ca="1">IFERROR(VLOOKUP($A61,'往期追踪-中间表'!$A$27:$AJ$999,COLUMN()+1,0),"")</f>
        <v>石洁组</v>
      </c>
      <c r="D61" s="29" t="str">
        <f ca="1">IFERROR(VLOOKUP($A61,'往期追踪-中间表'!$A$27:$AJ$999,COLUMN()+1,0),"")</f>
        <v>王荧琪</v>
      </c>
      <c r="E61" s="390">
        <f ca="1">IFERROR(VLOOKUP($A61,'往期追踪-中间表'!$A$27:$AJ$999,COLUMN()+1,0),"")</f>
        <v>5.1285495627178879</v>
      </c>
      <c r="F61" s="391">
        <f ca="1">IFERROR(VLOOKUP($A61,'往期追踪-中间表'!$A$27:$AJ$999,COLUMN()+1,0),"")</f>
        <v>3</v>
      </c>
      <c r="G61" s="392">
        <f ca="1">IFERROR(VLOOKUP($A61,'往期追踪-中间表'!$A$27:$AJ$999,COLUMN()+1,0),"")</f>
        <v>0</v>
      </c>
      <c r="H61" s="390">
        <f ca="1">IFERROR(VLOOKUP($A61,'往期追踪-中间表'!$A$27:$AJ$999,COLUMN()+1,0),"")</f>
        <v>3.8464121720384159</v>
      </c>
      <c r="I61" s="390">
        <f ca="1">IFERROR(VLOOKUP($A61,'往期追踪-中间表'!$A$27:$AJ$999,COLUMN()+1,0),"")</f>
        <v>-0.8464121720384159</v>
      </c>
      <c r="J61" s="402">
        <f ca="1">IFERROR(VLOOKUP($A61,'往期追踪-中间表'!$A$27:$AJ$999,COLUMN()+1,0),"")</f>
        <v>0</v>
      </c>
      <c r="K61" s="402">
        <f ca="1">IFERROR(VLOOKUP($A61,'往期追踪-中间表'!$A$27:$AJ$999,COLUMN()+1,0),"")</f>
        <v>0</v>
      </c>
      <c r="L61" s="402">
        <f ca="1">IFERROR(VLOOKUP($A61,'往期追踪-中间表'!$A$27:$AJ$999,COLUMN()+1,0),"")</f>
        <v>0</v>
      </c>
      <c r="M61" s="402">
        <f ca="1">IFERROR(VLOOKUP($A61,'往期追踪-中间表'!$A$27:$AJ$999,COLUMN()+1,0),"")</f>
        <v>0</v>
      </c>
      <c r="N61" s="402">
        <f ca="1">IFERROR(VLOOKUP($A61,'往期追踪-中间表'!$A$27:$AJ$999,COLUMN()+1,0),"")</f>
        <v>0</v>
      </c>
      <c r="O61" s="402">
        <f ca="1">IFERROR(VLOOKUP($A61,'往期追踪-中间表'!$A$27:$AJ$999,COLUMN()+1,0),"")</f>
        <v>0</v>
      </c>
      <c r="P61" s="402">
        <f ca="1">IFERROR(VLOOKUP($A61,'往期追踪-中间表'!$A$27:$AJ$999,COLUMN()+1,0),"")</f>
        <v>0</v>
      </c>
    </row>
    <row r="62" spans="1:16" ht="20.25">
      <c r="A62" s="278">
        <v>35</v>
      </c>
      <c r="B62" s="389" t="str">
        <f ca="1">IFERROR(VLOOKUP($A62,'往期追踪-中间表'!$A$27:$AJ$999,COLUMN()+1,0),"")</f>
        <v>芶伟杰</v>
      </c>
      <c r="C62" s="389" t="str">
        <f ca="1">IFERROR(VLOOKUP($A62,'往期追踪-中间表'!$A$27:$AJ$999,COLUMN()+1,0),"")</f>
        <v>王娜组</v>
      </c>
      <c r="D62" s="29" t="str">
        <f ca="1">IFERROR(VLOOKUP($A62,'往期追踪-中间表'!$A$27:$AJ$999,COLUMN()+1,0),"")</f>
        <v>王娜</v>
      </c>
      <c r="E62" s="390">
        <f ca="1">IFERROR(VLOOKUP($A62,'往期追踪-中间表'!$A$27:$AJ$999,COLUMN()+1,0),"")</f>
        <v>0.17417723555848441</v>
      </c>
      <c r="F62" s="391">
        <f ca="1">IFERROR(VLOOKUP($A62,'往期追踪-中间表'!$A$27:$AJ$999,COLUMN()+1,0),"")</f>
        <v>3</v>
      </c>
      <c r="G62" s="392">
        <f ca="1">IFERROR(VLOOKUP($A62,'往期追踪-中间表'!$A$27:$AJ$999,COLUMN()+1,0),"")</f>
        <v>0</v>
      </c>
      <c r="H62" s="390">
        <f ca="1">IFERROR(VLOOKUP($A62,'往期追踪-中间表'!$A$27:$AJ$999,COLUMN()+1,0),"")</f>
        <v>0.13063292666886331</v>
      </c>
      <c r="I62" s="390">
        <f ca="1">IFERROR(VLOOKUP($A62,'往期追踪-中间表'!$A$27:$AJ$999,COLUMN()+1,0),"")</f>
        <v>2.8693670733311367</v>
      </c>
      <c r="J62" s="402">
        <f ca="1">IFERROR(VLOOKUP($A62,'往期追踪-中间表'!$A$27:$AJ$999,COLUMN()+1,0),"")</f>
        <v>0</v>
      </c>
      <c r="K62" s="402">
        <f ca="1">IFERROR(VLOOKUP($A62,'往期追踪-中间表'!$A$27:$AJ$999,COLUMN()+1,0),"")</f>
        <v>0</v>
      </c>
      <c r="L62" s="402">
        <f ca="1">IFERROR(VLOOKUP($A62,'往期追踪-中间表'!$A$27:$AJ$999,COLUMN()+1,0),"")</f>
        <v>0</v>
      </c>
      <c r="M62" s="402">
        <f ca="1">IFERROR(VLOOKUP($A62,'往期追踪-中间表'!$A$27:$AJ$999,COLUMN()+1,0),"")</f>
        <v>0</v>
      </c>
      <c r="N62" s="402">
        <f ca="1">IFERROR(VLOOKUP($A62,'往期追踪-中间表'!$A$27:$AJ$999,COLUMN()+1,0),"")</f>
        <v>0</v>
      </c>
      <c r="O62" s="402">
        <f ca="1">IFERROR(VLOOKUP($A62,'往期追踪-中间表'!$A$27:$AJ$999,COLUMN()+1,0),"")</f>
        <v>0</v>
      </c>
      <c r="P62" s="402">
        <f ca="1">IFERROR(VLOOKUP($A62,'往期追踪-中间表'!$A$27:$AJ$999,COLUMN()+1,0),"")</f>
        <v>0</v>
      </c>
    </row>
    <row r="63" spans="1:16" ht="20.25">
      <c r="A63" s="274">
        <v>36</v>
      </c>
      <c r="B63" s="389" t="str">
        <f ca="1">IFERROR(VLOOKUP($A63,'往期追踪-中间表'!$A$27:$AJ$999,COLUMN()+1,0),"")</f>
        <v>詹群</v>
      </c>
      <c r="C63" s="389" t="str">
        <f ca="1">IFERROR(VLOOKUP($A63,'往期追踪-中间表'!$A$27:$AJ$999,COLUMN()+1,0),"")</f>
        <v>王余组</v>
      </c>
      <c r="D63" s="29" t="str">
        <f ca="1">IFERROR(VLOOKUP($A63,'往期追踪-中间表'!$A$27:$AJ$999,COLUMN()+1,0),"")</f>
        <v>张华蕾</v>
      </c>
      <c r="E63" s="390">
        <f ca="1">IFERROR(VLOOKUP($A63,'往期追踪-中间表'!$A$27:$AJ$999,COLUMN()+1,0),"")</f>
        <v>5.0221049317727084</v>
      </c>
      <c r="F63" s="391">
        <f ca="1">IFERROR(VLOOKUP($A63,'往期追踪-中间表'!$A$27:$AJ$999,COLUMN()+1,0),"")</f>
        <v>3</v>
      </c>
      <c r="G63" s="392">
        <f ca="1">IFERROR(VLOOKUP($A63,'往期追踪-中间表'!$A$27:$AJ$999,COLUMN()+1,0),"")</f>
        <v>0</v>
      </c>
      <c r="H63" s="390">
        <f ca="1">IFERROR(VLOOKUP($A63,'往期追踪-中间表'!$A$27:$AJ$999,COLUMN()+1,0),"")</f>
        <v>3.7665786988295311</v>
      </c>
      <c r="I63" s="390">
        <f ca="1">IFERROR(VLOOKUP($A63,'往期追踪-中间表'!$A$27:$AJ$999,COLUMN()+1,0),"")</f>
        <v>-0.76657869882953111</v>
      </c>
      <c r="J63" s="402">
        <f ca="1">IFERROR(VLOOKUP($A63,'往期追踪-中间表'!$A$27:$AJ$999,COLUMN()+1,0),"")</f>
        <v>0</v>
      </c>
      <c r="K63" s="402">
        <f ca="1">IFERROR(VLOOKUP($A63,'往期追踪-中间表'!$A$27:$AJ$999,COLUMN()+1,0),"")</f>
        <v>0</v>
      </c>
      <c r="L63" s="402">
        <f ca="1">IFERROR(VLOOKUP($A63,'往期追踪-中间表'!$A$27:$AJ$999,COLUMN()+1,0),"")</f>
        <v>1</v>
      </c>
      <c r="M63" s="402">
        <f ca="1">IFERROR(VLOOKUP($A63,'往期追踪-中间表'!$A$27:$AJ$999,COLUMN()+1,0),"")</f>
        <v>0</v>
      </c>
      <c r="N63" s="402">
        <f ca="1">IFERROR(VLOOKUP($A63,'往期追踪-中间表'!$A$27:$AJ$999,COLUMN()+1,0),"")</f>
        <v>0</v>
      </c>
      <c r="O63" s="402">
        <f ca="1">IFERROR(VLOOKUP($A63,'往期追踪-中间表'!$A$27:$AJ$999,COLUMN()+1,0),"")</f>
        <v>0</v>
      </c>
      <c r="P63" s="402">
        <f ca="1">IFERROR(VLOOKUP($A63,'往期追踪-中间表'!$A$27:$AJ$999,COLUMN()+1,0),"")</f>
        <v>0</v>
      </c>
    </row>
    <row r="64" spans="1:16" ht="20.25">
      <c r="A64" s="278">
        <v>37</v>
      </c>
      <c r="B64" s="389" t="str">
        <f ca="1">IFERROR(VLOOKUP($A64,'往期追踪-中间表'!$A$27:$AJ$999,COLUMN()+1,0),"")</f>
        <v>詹群</v>
      </c>
      <c r="C64" s="389" t="str">
        <f ca="1">IFERROR(VLOOKUP($A64,'往期追踪-中间表'!$A$27:$AJ$999,COLUMN()+1,0),"")</f>
        <v>王余组</v>
      </c>
      <c r="D64" s="29" t="str">
        <f ca="1">IFERROR(VLOOKUP($A64,'往期追踪-中间表'!$A$27:$AJ$999,COLUMN()+1,0),"")</f>
        <v>熊怡婉</v>
      </c>
      <c r="E64" s="390">
        <f ca="1">IFERROR(VLOOKUP($A64,'往期追踪-中间表'!$A$27:$AJ$999,COLUMN()+1,0),"")</f>
        <v>5.1438112159292455</v>
      </c>
      <c r="F64" s="391">
        <f ca="1">IFERROR(VLOOKUP($A64,'往期追踪-中间表'!$A$27:$AJ$999,COLUMN()+1,0),"")</f>
        <v>3</v>
      </c>
      <c r="G64" s="392">
        <f ca="1">IFERROR(VLOOKUP($A64,'往期追踪-中间表'!$A$27:$AJ$999,COLUMN()+1,0),"")</f>
        <v>0</v>
      </c>
      <c r="H64" s="390">
        <f ca="1">IFERROR(VLOOKUP($A64,'往期追踪-中间表'!$A$27:$AJ$999,COLUMN()+1,0),"")</f>
        <v>3.8578584119469341</v>
      </c>
      <c r="I64" s="390">
        <f ca="1">IFERROR(VLOOKUP($A64,'往期追踪-中间表'!$A$27:$AJ$999,COLUMN()+1,0),"")</f>
        <v>-0.85785841194693413</v>
      </c>
      <c r="J64" s="402">
        <f ca="1">IFERROR(VLOOKUP($A64,'往期追踪-中间表'!$A$27:$AJ$999,COLUMN()+1,0),"")</f>
        <v>0</v>
      </c>
      <c r="K64" s="402">
        <f ca="1">IFERROR(VLOOKUP($A64,'往期追踪-中间表'!$A$27:$AJ$999,COLUMN()+1,0),"")</f>
        <v>0</v>
      </c>
      <c r="L64" s="402">
        <f ca="1">IFERROR(VLOOKUP($A64,'往期追踪-中间表'!$A$27:$AJ$999,COLUMN()+1,0),"")</f>
        <v>0</v>
      </c>
      <c r="M64" s="402">
        <f ca="1">IFERROR(VLOOKUP($A64,'往期追踪-中间表'!$A$27:$AJ$999,COLUMN()+1,0),"")</f>
        <v>0</v>
      </c>
      <c r="N64" s="402">
        <f ca="1">IFERROR(VLOOKUP($A64,'往期追踪-中间表'!$A$27:$AJ$999,COLUMN()+1,0),"")</f>
        <v>0</v>
      </c>
      <c r="O64" s="402">
        <f ca="1">IFERROR(VLOOKUP($A64,'往期追踪-中间表'!$A$27:$AJ$999,COLUMN()+1,0),"")</f>
        <v>0</v>
      </c>
      <c r="P64" s="402">
        <f ca="1">IFERROR(VLOOKUP($A64,'往期追踪-中间表'!$A$27:$AJ$999,COLUMN()+1,0),"")</f>
        <v>0</v>
      </c>
    </row>
    <row r="65" spans="1:16" ht="20.25">
      <c r="A65" s="274">
        <v>38</v>
      </c>
      <c r="B65" s="389" t="str">
        <f ca="1">IFERROR(VLOOKUP($A65,'往期追踪-中间表'!$A$27:$AJ$999,COLUMN()+1,0),"")</f>
        <v>赵帅朋</v>
      </c>
      <c r="C65" s="389" t="str">
        <f ca="1">IFERROR(VLOOKUP($A65,'往期追踪-中间表'!$A$27:$AJ$999,COLUMN()+1,0),"")</f>
        <v>张倩倩组</v>
      </c>
      <c r="D65" s="29" t="str">
        <f ca="1">IFERROR(VLOOKUP($A65,'往期追踪-中间表'!$A$27:$AJ$999,COLUMN()+1,0),"")</f>
        <v>彭可云</v>
      </c>
      <c r="E65" s="390">
        <f ca="1">IFERROR(VLOOKUP($A65,'往期追踪-中间表'!$A$27:$AJ$999,COLUMN()+1,0),"")</f>
        <v>5.1633329396893615</v>
      </c>
      <c r="F65" s="391">
        <f ca="1">IFERROR(VLOOKUP($A65,'往期追踪-中间表'!$A$27:$AJ$999,COLUMN()+1,0),"")</f>
        <v>3</v>
      </c>
      <c r="G65" s="392">
        <f ca="1">IFERROR(VLOOKUP($A65,'往期追踪-中间表'!$A$27:$AJ$999,COLUMN()+1,0),"")</f>
        <v>0</v>
      </c>
      <c r="H65" s="390">
        <f ca="1">IFERROR(VLOOKUP($A65,'往期追踪-中间表'!$A$27:$AJ$999,COLUMN()+1,0),"")</f>
        <v>3.8724997047670211</v>
      </c>
      <c r="I65" s="390">
        <f ca="1">IFERROR(VLOOKUP($A65,'往期追踪-中间表'!$A$27:$AJ$999,COLUMN()+1,0),"")</f>
        <v>-0.8724997047670211</v>
      </c>
      <c r="J65" s="402">
        <f ca="1">IFERROR(VLOOKUP($A65,'往期追踪-中间表'!$A$27:$AJ$999,COLUMN()+1,0),"")</f>
        <v>0</v>
      </c>
      <c r="K65" s="402">
        <f ca="1">IFERROR(VLOOKUP($A65,'往期追踪-中间表'!$A$27:$AJ$999,COLUMN()+1,0),"")</f>
        <v>1</v>
      </c>
      <c r="L65" s="402">
        <f ca="1">IFERROR(VLOOKUP($A65,'往期追踪-中间表'!$A$27:$AJ$999,COLUMN()+1,0),"")</f>
        <v>0</v>
      </c>
      <c r="M65" s="402">
        <f ca="1">IFERROR(VLOOKUP($A65,'往期追踪-中间表'!$A$27:$AJ$999,COLUMN()+1,0),"")</f>
        <v>0</v>
      </c>
      <c r="N65" s="402">
        <f ca="1">IFERROR(VLOOKUP($A65,'往期追踪-中间表'!$A$27:$AJ$999,COLUMN()+1,0),"")</f>
        <v>0</v>
      </c>
      <c r="O65" s="402">
        <f ca="1">IFERROR(VLOOKUP($A65,'往期追踪-中间表'!$A$27:$AJ$999,COLUMN()+1,0),"")</f>
        <v>0</v>
      </c>
      <c r="P65" s="402">
        <f ca="1">IFERROR(VLOOKUP($A65,'往期追踪-中间表'!$A$27:$AJ$999,COLUMN()+1,0),"")</f>
        <v>1</v>
      </c>
    </row>
    <row r="66" spans="1:16" ht="20.25">
      <c r="A66" s="278">
        <v>39</v>
      </c>
      <c r="B66" s="389" t="str">
        <f ca="1">IFERROR(VLOOKUP($A66,'往期追踪-中间表'!$A$27:$AJ$999,COLUMN()+1,0),"")</f>
        <v>芶伟杰</v>
      </c>
      <c r="C66" s="389" t="str">
        <f ca="1">IFERROR(VLOOKUP($A66,'往期追踪-中间表'!$A$27:$AJ$999,COLUMN()+1,0),"")</f>
        <v>陈玉豪组</v>
      </c>
      <c r="D66" s="29" t="str">
        <f ca="1">IFERROR(VLOOKUP($A66,'往期追踪-中间表'!$A$27:$AJ$999,COLUMN()+1,0),"")</f>
        <v>闫庆霞</v>
      </c>
      <c r="E66" s="390">
        <f ca="1">IFERROR(VLOOKUP($A66,'往期追踪-中间表'!$A$27:$AJ$999,COLUMN()+1,0),"")</f>
        <v>4.879496858513928</v>
      </c>
      <c r="F66" s="391">
        <f ca="1">IFERROR(VLOOKUP($A66,'往期追踪-中间表'!$A$27:$AJ$999,COLUMN()+1,0),"")</f>
        <v>2</v>
      </c>
      <c r="G66" s="392">
        <f ca="1">IFERROR(VLOOKUP($A66,'往期追踪-中间表'!$A$27:$AJ$999,COLUMN()+1,0),"")</f>
        <v>0</v>
      </c>
      <c r="H66" s="390">
        <f ca="1">IFERROR(VLOOKUP($A66,'往期追踪-中间表'!$A$27:$AJ$999,COLUMN()+1,0),"")</f>
        <v>3.659622643885446</v>
      </c>
      <c r="I66" s="390">
        <f ca="1">IFERROR(VLOOKUP($A66,'往期追踪-中间表'!$A$27:$AJ$999,COLUMN()+1,0),"")</f>
        <v>-1.659622643885446</v>
      </c>
      <c r="J66" s="402">
        <f ca="1">IFERROR(VLOOKUP($A66,'往期追踪-中间表'!$A$27:$AJ$999,COLUMN()+1,0),"")</f>
        <v>0</v>
      </c>
      <c r="K66" s="402">
        <f ca="1">IFERROR(VLOOKUP($A66,'往期追踪-中间表'!$A$27:$AJ$999,COLUMN()+1,0),"")</f>
        <v>0</v>
      </c>
      <c r="L66" s="402">
        <f ca="1">IFERROR(VLOOKUP($A66,'往期追踪-中间表'!$A$27:$AJ$999,COLUMN()+1,0),"")</f>
        <v>0</v>
      </c>
      <c r="M66" s="402">
        <f ca="1">IFERROR(VLOOKUP($A66,'往期追踪-中间表'!$A$27:$AJ$999,COLUMN()+1,0),"")</f>
        <v>0</v>
      </c>
      <c r="N66" s="402">
        <f ca="1">IFERROR(VLOOKUP($A66,'往期追踪-中间表'!$A$27:$AJ$999,COLUMN()+1,0),"")</f>
        <v>0</v>
      </c>
      <c r="O66" s="402">
        <f ca="1">IFERROR(VLOOKUP($A66,'往期追踪-中间表'!$A$27:$AJ$999,COLUMN()+1,0),"")</f>
        <v>0</v>
      </c>
      <c r="P66" s="402">
        <f ca="1">IFERROR(VLOOKUP($A66,'往期追踪-中间表'!$A$27:$AJ$999,COLUMN()+1,0),"")</f>
        <v>0</v>
      </c>
    </row>
    <row r="67" spans="1:16" ht="20.25">
      <c r="A67" s="274">
        <v>40</v>
      </c>
      <c r="B67" s="389" t="str">
        <f ca="1">IFERROR(VLOOKUP($A67,'往期追踪-中间表'!$A$27:$AJ$999,COLUMN()+1,0),"")</f>
        <v>芶伟杰</v>
      </c>
      <c r="C67" s="389" t="str">
        <f ca="1">IFERROR(VLOOKUP($A67,'往期追踪-中间表'!$A$27:$AJ$999,COLUMN()+1,0),"")</f>
        <v>陈玉豪组</v>
      </c>
      <c r="D67" s="29" t="str">
        <f ca="1">IFERROR(VLOOKUP($A67,'往期追踪-中间表'!$A$27:$AJ$999,COLUMN()+1,0),"")</f>
        <v>兰国安</v>
      </c>
      <c r="E67" s="390">
        <f ca="1">IFERROR(VLOOKUP($A67,'往期追踪-中间表'!$A$27:$AJ$999,COLUMN()+1,0),"")</f>
        <v>4.9995132397720745</v>
      </c>
      <c r="F67" s="391">
        <f ca="1">IFERROR(VLOOKUP($A67,'往期追踪-中间表'!$A$27:$AJ$999,COLUMN()+1,0),"")</f>
        <v>2</v>
      </c>
      <c r="G67" s="392">
        <f ca="1">IFERROR(VLOOKUP($A67,'往期追踪-中间表'!$A$27:$AJ$999,COLUMN()+1,0),"")</f>
        <v>0</v>
      </c>
      <c r="H67" s="390">
        <f ca="1">IFERROR(VLOOKUP($A67,'往期追踪-中间表'!$A$27:$AJ$999,COLUMN()+1,0),"")</f>
        <v>3.7496349298290559</v>
      </c>
      <c r="I67" s="390">
        <f ca="1">IFERROR(VLOOKUP($A67,'往期追踪-中间表'!$A$27:$AJ$999,COLUMN()+1,0),"")</f>
        <v>-1.7496349298290559</v>
      </c>
      <c r="J67" s="402">
        <f ca="1">IFERROR(VLOOKUP($A67,'往期追踪-中间表'!$A$27:$AJ$999,COLUMN()+1,0),"")</f>
        <v>0</v>
      </c>
      <c r="K67" s="402">
        <f ca="1">IFERROR(VLOOKUP($A67,'往期追踪-中间表'!$A$27:$AJ$999,COLUMN()+1,0),"")</f>
        <v>0</v>
      </c>
      <c r="L67" s="402">
        <f ca="1">IFERROR(VLOOKUP($A67,'往期追踪-中间表'!$A$27:$AJ$999,COLUMN()+1,0),"")</f>
        <v>0</v>
      </c>
      <c r="M67" s="402">
        <f ca="1">IFERROR(VLOOKUP($A67,'往期追踪-中间表'!$A$27:$AJ$999,COLUMN()+1,0),"")</f>
        <v>0</v>
      </c>
      <c r="N67" s="402">
        <f ca="1">IFERROR(VLOOKUP($A67,'往期追踪-中间表'!$A$27:$AJ$999,COLUMN()+1,0),"")</f>
        <v>0</v>
      </c>
      <c r="O67" s="402">
        <f ca="1">IFERROR(VLOOKUP($A67,'往期追踪-中间表'!$A$27:$AJ$999,COLUMN()+1,0),"")</f>
        <v>0</v>
      </c>
      <c r="P67" s="402">
        <f ca="1">IFERROR(VLOOKUP($A67,'往期追踪-中间表'!$A$27:$AJ$999,COLUMN()+1,0),"")</f>
        <v>0</v>
      </c>
    </row>
    <row r="68" spans="1:16" ht="20.25">
      <c r="A68" s="278">
        <v>41</v>
      </c>
      <c r="B68" s="389" t="str">
        <f ca="1">IFERROR(VLOOKUP($A68,'往期追踪-中间表'!$A$27:$AJ$999,COLUMN()+1,0),"")</f>
        <v>芶伟杰</v>
      </c>
      <c r="C68" s="389" t="str">
        <f ca="1">IFERROR(VLOOKUP($A68,'往期追踪-中间表'!$A$27:$AJ$999,COLUMN()+1,0),"")</f>
        <v>陈玉豪组</v>
      </c>
      <c r="D68" s="29" t="str">
        <f ca="1">IFERROR(VLOOKUP($A68,'往期追踪-中间表'!$A$27:$AJ$999,COLUMN()+1,0),"")</f>
        <v>赵红丽</v>
      </c>
      <c r="E68" s="390">
        <f ca="1">IFERROR(VLOOKUP($A68,'往期追踪-中间表'!$A$27:$AJ$999,COLUMN()+1,0),"")</f>
        <v>4.606277455663319</v>
      </c>
      <c r="F68" s="391">
        <f ca="1">IFERROR(VLOOKUP($A68,'往期追踪-中间表'!$A$27:$AJ$999,COLUMN()+1,0),"")</f>
        <v>2</v>
      </c>
      <c r="G68" s="392">
        <f ca="1">IFERROR(VLOOKUP($A68,'往期追踪-中间表'!$A$27:$AJ$999,COLUMN()+1,0),"")</f>
        <v>0</v>
      </c>
      <c r="H68" s="390">
        <f ca="1">IFERROR(VLOOKUP($A68,'往期追踪-中间表'!$A$27:$AJ$999,COLUMN()+1,0),"")</f>
        <v>3.4547080917474893</v>
      </c>
      <c r="I68" s="390">
        <f ca="1">IFERROR(VLOOKUP($A68,'往期追踪-中间表'!$A$27:$AJ$999,COLUMN()+1,0),"")</f>
        <v>-1.4547080917474893</v>
      </c>
      <c r="J68" s="402">
        <f ca="1">IFERROR(VLOOKUP($A68,'往期追踪-中间表'!$A$27:$AJ$999,COLUMN()+1,0),"")</f>
        <v>0</v>
      </c>
      <c r="K68" s="402">
        <f ca="1">IFERROR(VLOOKUP($A68,'往期追踪-中间表'!$A$27:$AJ$999,COLUMN()+1,0),"")</f>
        <v>0</v>
      </c>
      <c r="L68" s="402">
        <f ca="1">IFERROR(VLOOKUP($A68,'往期追踪-中间表'!$A$27:$AJ$999,COLUMN()+1,0),"")</f>
        <v>0</v>
      </c>
      <c r="M68" s="402">
        <f ca="1">IFERROR(VLOOKUP($A68,'往期追踪-中间表'!$A$27:$AJ$999,COLUMN()+1,0),"")</f>
        <v>0</v>
      </c>
      <c r="N68" s="402">
        <f ca="1">IFERROR(VLOOKUP($A68,'往期追踪-中间表'!$A$27:$AJ$999,COLUMN()+1,0),"")</f>
        <v>0</v>
      </c>
      <c r="O68" s="402">
        <f ca="1">IFERROR(VLOOKUP($A68,'往期追踪-中间表'!$A$27:$AJ$999,COLUMN()+1,0),"")</f>
        <v>0</v>
      </c>
      <c r="P68" s="402">
        <f ca="1">IFERROR(VLOOKUP($A68,'往期追踪-中间表'!$A$27:$AJ$999,COLUMN()+1,0),"")</f>
        <v>0</v>
      </c>
    </row>
    <row r="69" spans="1:16" ht="20.25">
      <c r="A69" s="274">
        <v>42</v>
      </c>
      <c r="B69" s="389" t="str">
        <f ca="1">IFERROR(VLOOKUP($A69,'往期追踪-中间表'!$A$27:$AJ$999,COLUMN()+1,0),"")</f>
        <v>芶伟杰</v>
      </c>
      <c r="C69" s="389" t="str">
        <f ca="1">IFERROR(VLOOKUP($A69,'往期追踪-中间表'!$A$27:$AJ$999,COLUMN()+1,0),"")</f>
        <v>李珊珊组</v>
      </c>
      <c r="D69" s="29" t="str">
        <f ca="1">IFERROR(VLOOKUP($A69,'往期追踪-中间表'!$A$27:$AJ$999,COLUMN()+1,0),"")</f>
        <v>张立志</v>
      </c>
      <c r="E69" s="390">
        <f ca="1">IFERROR(VLOOKUP($A69,'往期追踪-中间表'!$A$27:$AJ$999,COLUMN()+1,0),"")</f>
        <v>4.9788131751537676</v>
      </c>
      <c r="F69" s="391">
        <f ca="1">IFERROR(VLOOKUP($A69,'往期追踪-中间表'!$A$27:$AJ$999,COLUMN()+1,0),"")</f>
        <v>2</v>
      </c>
      <c r="G69" s="392">
        <f ca="1">IFERROR(VLOOKUP($A69,'往期追踪-中间表'!$A$27:$AJ$999,COLUMN()+1,0),"")</f>
        <v>0</v>
      </c>
      <c r="H69" s="390">
        <f ca="1">IFERROR(VLOOKUP($A69,'往期追踪-中间表'!$A$27:$AJ$999,COLUMN()+1,0),"")</f>
        <v>3.7341098813653257</v>
      </c>
      <c r="I69" s="390">
        <f ca="1">IFERROR(VLOOKUP($A69,'往期追踪-中间表'!$A$27:$AJ$999,COLUMN()+1,0),"")</f>
        <v>-1.7341098813653257</v>
      </c>
      <c r="J69" s="402">
        <f ca="1">IFERROR(VLOOKUP($A69,'往期追踪-中间表'!$A$27:$AJ$999,COLUMN()+1,0),"")</f>
        <v>0</v>
      </c>
      <c r="K69" s="402">
        <f ca="1">IFERROR(VLOOKUP($A69,'往期追踪-中间表'!$A$27:$AJ$999,COLUMN()+1,0),"")</f>
        <v>0</v>
      </c>
      <c r="L69" s="402">
        <f ca="1">IFERROR(VLOOKUP($A69,'往期追踪-中间表'!$A$27:$AJ$999,COLUMN()+1,0),"")</f>
        <v>0</v>
      </c>
      <c r="M69" s="402">
        <f ca="1">IFERROR(VLOOKUP($A69,'往期追踪-中间表'!$A$27:$AJ$999,COLUMN()+1,0),"")</f>
        <v>0</v>
      </c>
      <c r="N69" s="402">
        <f ca="1">IFERROR(VLOOKUP($A69,'往期追踪-中间表'!$A$27:$AJ$999,COLUMN()+1,0),"")</f>
        <v>0</v>
      </c>
      <c r="O69" s="402">
        <f ca="1">IFERROR(VLOOKUP($A69,'往期追踪-中间表'!$A$27:$AJ$999,COLUMN()+1,0),"")</f>
        <v>0</v>
      </c>
      <c r="P69" s="402">
        <f ca="1">IFERROR(VLOOKUP($A69,'往期追踪-中间表'!$A$27:$AJ$999,COLUMN()+1,0),"")</f>
        <v>0</v>
      </c>
    </row>
    <row r="70" spans="1:16" ht="20.25">
      <c r="A70" s="278">
        <v>43</v>
      </c>
      <c r="B70" s="389" t="str">
        <f ca="1">IFERROR(VLOOKUP($A70,'往期追踪-中间表'!$A$27:$AJ$999,COLUMN()+1,0),"")</f>
        <v>芶伟杰</v>
      </c>
      <c r="C70" s="389" t="str">
        <f ca="1">IFERROR(VLOOKUP($A70,'往期追踪-中间表'!$A$27:$AJ$999,COLUMN()+1,0),"")</f>
        <v>李珊珊组</v>
      </c>
      <c r="D70" s="29" t="str">
        <f ca="1">IFERROR(VLOOKUP($A70,'往期追踪-中间表'!$A$27:$AJ$999,COLUMN()+1,0),"")</f>
        <v>张贤宝</v>
      </c>
      <c r="E70" s="390">
        <f ca="1">IFERROR(VLOOKUP($A70,'往期追踪-中间表'!$A$27:$AJ$999,COLUMN()+1,0),"")</f>
        <v>4.6351420801367968</v>
      </c>
      <c r="F70" s="391">
        <f ca="1">IFERROR(VLOOKUP($A70,'往期追踪-中间表'!$A$27:$AJ$999,COLUMN()+1,0),"")</f>
        <v>2</v>
      </c>
      <c r="G70" s="392">
        <f ca="1">IFERROR(VLOOKUP($A70,'往期追踪-中间表'!$A$27:$AJ$999,COLUMN()+1,0),"")</f>
        <v>0</v>
      </c>
      <c r="H70" s="390">
        <f ca="1">IFERROR(VLOOKUP($A70,'往期追踪-中间表'!$A$27:$AJ$999,COLUMN()+1,0),"")</f>
        <v>3.4763565601025976</v>
      </c>
      <c r="I70" s="390">
        <f ca="1">IFERROR(VLOOKUP($A70,'往期追踪-中间表'!$A$27:$AJ$999,COLUMN()+1,0),"")</f>
        <v>-1.4763565601025976</v>
      </c>
      <c r="J70" s="402">
        <f ca="1">IFERROR(VLOOKUP($A70,'往期追踪-中间表'!$A$27:$AJ$999,COLUMN()+1,0),"")</f>
        <v>0</v>
      </c>
      <c r="K70" s="402">
        <f ca="1">IFERROR(VLOOKUP($A70,'往期追踪-中间表'!$A$27:$AJ$999,COLUMN()+1,0),"")</f>
        <v>0</v>
      </c>
      <c r="L70" s="402">
        <f ca="1">IFERROR(VLOOKUP($A70,'往期追踪-中间表'!$A$27:$AJ$999,COLUMN()+1,0),"")</f>
        <v>0</v>
      </c>
      <c r="M70" s="402">
        <f ca="1">IFERROR(VLOOKUP($A70,'往期追踪-中间表'!$A$27:$AJ$999,COLUMN()+1,0),"")</f>
        <v>0</v>
      </c>
      <c r="N70" s="402">
        <f ca="1">IFERROR(VLOOKUP($A70,'往期追踪-中间表'!$A$27:$AJ$999,COLUMN()+1,0),"")</f>
        <v>0</v>
      </c>
      <c r="O70" s="402">
        <f ca="1">IFERROR(VLOOKUP($A70,'往期追踪-中间表'!$A$27:$AJ$999,COLUMN()+1,0),"")</f>
        <v>0</v>
      </c>
      <c r="P70" s="402">
        <f ca="1">IFERROR(VLOOKUP($A70,'往期追踪-中间表'!$A$27:$AJ$999,COLUMN()+1,0),"")</f>
        <v>0</v>
      </c>
    </row>
    <row r="71" spans="1:16" ht="20.25">
      <c r="A71" s="274">
        <v>44</v>
      </c>
      <c r="B71" s="389" t="str">
        <f ca="1">IFERROR(VLOOKUP($A71,'往期追踪-中间表'!$A$27:$AJ$999,COLUMN()+1,0),"")</f>
        <v>芶伟杰</v>
      </c>
      <c r="C71" s="389" t="str">
        <f ca="1">IFERROR(VLOOKUP($A71,'往期追踪-中间表'!$A$27:$AJ$999,COLUMN()+1,0),"")</f>
        <v>李珊珊组</v>
      </c>
      <c r="D71" s="29" t="str">
        <f ca="1">IFERROR(VLOOKUP($A71,'往期追踪-中间表'!$A$27:$AJ$999,COLUMN()+1,0),"")</f>
        <v>李建龙</v>
      </c>
      <c r="E71" s="390">
        <f ca="1">IFERROR(VLOOKUP($A71,'往期追踪-中间表'!$A$27:$AJ$999,COLUMN()+1,0),"")</f>
        <v>5.2303170076185737</v>
      </c>
      <c r="F71" s="391">
        <f ca="1">IFERROR(VLOOKUP($A71,'往期追踪-中间表'!$A$27:$AJ$999,COLUMN()+1,0),"")</f>
        <v>2</v>
      </c>
      <c r="G71" s="392">
        <f ca="1">IFERROR(VLOOKUP($A71,'往期追踪-中间表'!$A$27:$AJ$999,COLUMN()+1,0),"")</f>
        <v>0</v>
      </c>
      <c r="H71" s="390">
        <f ca="1">IFERROR(VLOOKUP($A71,'往期追踪-中间表'!$A$27:$AJ$999,COLUMN()+1,0),"")</f>
        <v>3.9227377557139302</v>
      </c>
      <c r="I71" s="390">
        <f ca="1">IFERROR(VLOOKUP($A71,'往期追踪-中间表'!$A$27:$AJ$999,COLUMN()+1,0),"")</f>
        <v>-1.9227377557139302</v>
      </c>
      <c r="J71" s="402">
        <f ca="1">IFERROR(VLOOKUP($A71,'往期追踪-中间表'!$A$27:$AJ$999,COLUMN()+1,0),"")</f>
        <v>0</v>
      </c>
      <c r="K71" s="402">
        <f ca="1">IFERROR(VLOOKUP($A71,'往期追踪-中间表'!$A$27:$AJ$999,COLUMN()+1,0),"")</f>
        <v>0</v>
      </c>
      <c r="L71" s="402">
        <f ca="1">IFERROR(VLOOKUP($A71,'往期追踪-中间表'!$A$27:$AJ$999,COLUMN()+1,0),"")</f>
        <v>0</v>
      </c>
      <c r="M71" s="402">
        <f ca="1">IFERROR(VLOOKUP($A71,'往期追踪-中间表'!$A$27:$AJ$999,COLUMN()+1,0),"")</f>
        <v>0</v>
      </c>
      <c r="N71" s="402">
        <f ca="1">IFERROR(VLOOKUP($A71,'往期追踪-中间表'!$A$27:$AJ$999,COLUMN()+1,0),"")</f>
        <v>0</v>
      </c>
      <c r="O71" s="402">
        <f ca="1">IFERROR(VLOOKUP($A71,'往期追踪-中间表'!$A$27:$AJ$999,COLUMN()+1,0),"")</f>
        <v>0</v>
      </c>
      <c r="P71" s="402">
        <f ca="1">IFERROR(VLOOKUP($A71,'往期追踪-中间表'!$A$27:$AJ$999,COLUMN()+1,0),"")</f>
        <v>0</v>
      </c>
    </row>
    <row r="72" spans="1:16" ht="20.25">
      <c r="A72" s="278">
        <v>45</v>
      </c>
      <c r="B72" s="389" t="str">
        <f ca="1">IFERROR(VLOOKUP($A72,'往期追踪-中间表'!$A$27:$AJ$999,COLUMN()+1,0),"")</f>
        <v>芶伟杰</v>
      </c>
      <c r="C72" s="389" t="str">
        <f ca="1">IFERROR(VLOOKUP($A72,'往期追踪-中间表'!$A$27:$AJ$999,COLUMN()+1,0),"")</f>
        <v>陈慧组</v>
      </c>
      <c r="D72" s="29" t="str">
        <f ca="1">IFERROR(VLOOKUP($A72,'往期追踪-中间表'!$A$27:$AJ$999,COLUMN()+1,0),"")</f>
        <v>范莉娟</v>
      </c>
      <c r="E72" s="390">
        <f ca="1">IFERROR(VLOOKUP($A72,'往期追踪-中间表'!$A$27:$AJ$999,COLUMN()+1,0),"")</f>
        <v>2.1964156949589935</v>
      </c>
      <c r="F72" s="391">
        <f ca="1">IFERROR(VLOOKUP($A72,'往期追踪-中间表'!$A$27:$AJ$999,COLUMN()+1,0),"")</f>
        <v>2</v>
      </c>
      <c r="G72" s="392">
        <f ca="1">IFERROR(VLOOKUP($A72,'往期追踪-中间表'!$A$27:$AJ$999,COLUMN()+1,0),"")</f>
        <v>0</v>
      </c>
      <c r="H72" s="390">
        <f ca="1">IFERROR(VLOOKUP($A72,'往期追踪-中间表'!$A$27:$AJ$999,COLUMN()+1,0),"")</f>
        <v>1.6473117712192451</v>
      </c>
      <c r="I72" s="390">
        <f ca="1">IFERROR(VLOOKUP($A72,'往期追踪-中间表'!$A$27:$AJ$999,COLUMN()+1,0),"")</f>
        <v>0.3526882287807549</v>
      </c>
      <c r="J72" s="402">
        <f ca="1">IFERROR(VLOOKUP($A72,'往期追踪-中间表'!$A$27:$AJ$999,COLUMN()+1,0),"")</f>
        <v>0</v>
      </c>
      <c r="K72" s="402">
        <f ca="1">IFERROR(VLOOKUP($A72,'往期追踪-中间表'!$A$27:$AJ$999,COLUMN()+1,0),"")</f>
        <v>0</v>
      </c>
      <c r="L72" s="402">
        <f ca="1">IFERROR(VLOOKUP($A72,'往期追踪-中间表'!$A$27:$AJ$999,COLUMN()+1,0),"")</f>
        <v>1</v>
      </c>
      <c r="M72" s="402">
        <f ca="1">IFERROR(VLOOKUP($A72,'往期追踪-中间表'!$A$27:$AJ$999,COLUMN()+1,0),"")</f>
        <v>0</v>
      </c>
      <c r="N72" s="402">
        <f ca="1">IFERROR(VLOOKUP($A72,'往期追踪-中间表'!$A$27:$AJ$999,COLUMN()+1,0),"")</f>
        <v>0</v>
      </c>
      <c r="O72" s="402">
        <f ca="1">IFERROR(VLOOKUP($A72,'往期追踪-中间表'!$A$27:$AJ$999,COLUMN()+1,0),"")</f>
        <v>0</v>
      </c>
      <c r="P72" s="402">
        <f ca="1">IFERROR(VLOOKUP($A72,'往期追踪-中间表'!$A$27:$AJ$999,COLUMN()+1,0),"")</f>
        <v>0</v>
      </c>
    </row>
    <row r="73" spans="1:16" ht="20.25">
      <c r="A73" s="274">
        <v>46</v>
      </c>
      <c r="B73" s="389" t="str">
        <f ca="1">IFERROR(VLOOKUP($A73,'往期追踪-中间表'!$A$27:$AJ$999,COLUMN()+1,0),"")</f>
        <v>芶伟杰</v>
      </c>
      <c r="C73" s="389" t="str">
        <f ca="1">IFERROR(VLOOKUP($A73,'往期追踪-中间表'!$A$27:$AJ$999,COLUMN()+1,0),"")</f>
        <v>李新阳组</v>
      </c>
      <c r="D73" s="29" t="str">
        <f ca="1">IFERROR(VLOOKUP($A73,'往期追踪-中间表'!$A$27:$AJ$999,COLUMN()+1,0),"")</f>
        <v>李倩</v>
      </c>
      <c r="E73" s="390">
        <f ca="1">IFERROR(VLOOKUP($A73,'往期追踪-中间表'!$A$27:$AJ$999,COLUMN()+1,0),"")</f>
        <v>4.940122566324967</v>
      </c>
      <c r="F73" s="391">
        <f ca="1">IFERROR(VLOOKUP($A73,'往期追踪-中间表'!$A$27:$AJ$999,COLUMN()+1,0),"")</f>
        <v>2</v>
      </c>
      <c r="G73" s="392">
        <f ca="1">IFERROR(VLOOKUP($A73,'往期追踪-中间表'!$A$27:$AJ$999,COLUMN()+1,0),"")</f>
        <v>0</v>
      </c>
      <c r="H73" s="390">
        <f ca="1">IFERROR(VLOOKUP($A73,'往期追踪-中间表'!$A$27:$AJ$999,COLUMN()+1,0),"")</f>
        <v>3.7050919247437255</v>
      </c>
      <c r="I73" s="390">
        <f ca="1">IFERROR(VLOOKUP($A73,'往期追踪-中间表'!$A$27:$AJ$999,COLUMN()+1,0),"")</f>
        <v>-1.7050919247437255</v>
      </c>
      <c r="J73" s="402">
        <f ca="1">IFERROR(VLOOKUP($A73,'往期追踪-中间表'!$A$27:$AJ$999,COLUMN()+1,0),"")</f>
        <v>0</v>
      </c>
      <c r="K73" s="402">
        <f ca="1">IFERROR(VLOOKUP($A73,'往期追踪-中间表'!$A$27:$AJ$999,COLUMN()+1,0),"")</f>
        <v>0</v>
      </c>
      <c r="L73" s="402">
        <f ca="1">IFERROR(VLOOKUP($A73,'往期追踪-中间表'!$A$27:$AJ$999,COLUMN()+1,0),"")</f>
        <v>0</v>
      </c>
      <c r="M73" s="402">
        <f ca="1">IFERROR(VLOOKUP($A73,'往期追踪-中间表'!$A$27:$AJ$999,COLUMN()+1,0),"")</f>
        <v>0</v>
      </c>
      <c r="N73" s="402">
        <f ca="1">IFERROR(VLOOKUP($A73,'往期追踪-中间表'!$A$27:$AJ$999,COLUMN()+1,0),"")</f>
        <v>0</v>
      </c>
      <c r="O73" s="402">
        <f ca="1">IFERROR(VLOOKUP($A73,'往期追踪-中间表'!$A$27:$AJ$999,COLUMN()+1,0),"")</f>
        <v>0</v>
      </c>
      <c r="P73" s="402">
        <f ca="1">IFERROR(VLOOKUP($A73,'往期追踪-中间表'!$A$27:$AJ$999,COLUMN()+1,0),"")</f>
        <v>0</v>
      </c>
    </row>
    <row r="74" spans="1:16" ht="20.25">
      <c r="A74" s="278">
        <v>47</v>
      </c>
      <c r="B74" s="389" t="str">
        <f ca="1">IFERROR(VLOOKUP($A74,'往期追踪-中间表'!$A$27:$AJ$999,COLUMN()+1,0),"")</f>
        <v>芶伟杰</v>
      </c>
      <c r="C74" s="389" t="str">
        <f ca="1">IFERROR(VLOOKUP($A74,'往期追踪-中间表'!$A$27:$AJ$999,COLUMN()+1,0),"")</f>
        <v>李新阳组</v>
      </c>
      <c r="D74" s="29" t="str">
        <f ca="1">IFERROR(VLOOKUP($A74,'往期追踪-中间表'!$A$27:$AJ$999,COLUMN()+1,0),"")</f>
        <v>蒲玄</v>
      </c>
      <c r="E74" s="390" t="str">
        <f ca="1">IFERROR(VLOOKUP($A74,'往期追踪-中间表'!$A$27:$AJ$999,COLUMN()+1,0),"")</f>
        <v>-</v>
      </c>
      <c r="F74" s="391">
        <f ca="1">IFERROR(VLOOKUP($A74,'往期追踪-中间表'!$A$27:$AJ$999,COLUMN()+1,0),"")</f>
        <v>2</v>
      </c>
      <c r="G74" s="392">
        <f ca="1">IFERROR(VLOOKUP($A74,'往期追踪-中间表'!$A$27:$AJ$999,COLUMN()+1,0),"")</f>
        <v>0</v>
      </c>
      <c r="H74" s="390">
        <f ca="1">IFERROR(VLOOKUP($A74,'往期追踪-中间表'!$A$27:$AJ$999,COLUMN()+1,0),"")</f>
        <v>0</v>
      </c>
      <c r="I74" s="390">
        <f ca="1">IFERROR(VLOOKUP($A74,'往期追踪-中间表'!$A$27:$AJ$999,COLUMN()+1,0),"")</f>
        <v>2</v>
      </c>
      <c r="J74" s="402">
        <f ca="1">IFERROR(VLOOKUP($A74,'往期追踪-中间表'!$A$27:$AJ$999,COLUMN()+1,0),"")</f>
        <v>0</v>
      </c>
      <c r="K74" s="402">
        <f ca="1">IFERROR(VLOOKUP($A74,'往期追踪-中间表'!$A$27:$AJ$999,COLUMN()+1,0),"")</f>
        <v>0</v>
      </c>
      <c r="L74" s="402">
        <f ca="1">IFERROR(VLOOKUP($A74,'往期追踪-中间表'!$A$27:$AJ$999,COLUMN()+1,0),"")</f>
        <v>0</v>
      </c>
      <c r="M74" s="402">
        <f ca="1">IFERROR(VLOOKUP($A74,'往期追踪-中间表'!$A$27:$AJ$999,COLUMN()+1,0),"")</f>
        <v>0</v>
      </c>
      <c r="N74" s="402">
        <f ca="1">IFERROR(VLOOKUP($A74,'往期追踪-中间表'!$A$27:$AJ$999,COLUMN()+1,0),"")</f>
        <v>0</v>
      </c>
      <c r="O74" s="402">
        <f ca="1">IFERROR(VLOOKUP($A74,'往期追踪-中间表'!$A$27:$AJ$999,COLUMN()+1,0),"")</f>
        <v>0</v>
      </c>
      <c r="P74" s="402">
        <f ca="1">IFERROR(VLOOKUP($A74,'往期追踪-中间表'!$A$27:$AJ$999,COLUMN()+1,0),"")</f>
        <v>0</v>
      </c>
    </row>
    <row r="75" spans="1:16" ht="20.25">
      <c r="A75" s="274">
        <v>48</v>
      </c>
      <c r="B75" s="389" t="str">
        <f ca="1">IFERROR(VLOOKUP($A75,'往期追踪-中间表'!$A$27:$AJ$999,COLUMN()+1,0),"")</f>
        <v>芶伟杰</v>
      </c>
      <c r="C75" s="389" t="str">
        <f ca="1">IFERROR(VLOOKUP($A75,'往期追踪-中间表'!$A$27:$AJ$999,COLUMN()+1,0),"")</f>
        <v>陈慧组</v>
      </c>
      <c r="D75" s="29" t="str">
        <f ca="1">IFERROR(VLOOKUP($A75,'往期追踪-中间表'!$A$27:$AJ$999,COLUMN()+1,0),"")</f>
        <v>陈慧</v>
      </c>
      <c r="E75" s="390">
        <f ca="1">IFERROR(VLOOKUP($A75,'往期追踪-中间表'!$A$27:$AJ$999,COLUMN()+1,0),"")</f>
        <v>0.25729660091359791</v>
      </c>
      <c r="F75" s="391">
        <f ca="1">IFERROR(VLOOKUP($A75,'往期追踪-中间表'!$A$27:$AJ$999,COLUMN()+1,0),"")</f>
        <v>2</v>
      </c>
      <c r="G75" s="392">
        <f ca="1">IFERROR(VLOOKUP($A75,'往期追踪-中间表'!$A$27:$AJ$999,COLUMN()+1,0),"")</f>
        <v>0</v>
      </c>
      <c r="H75" s="390">
        <f ca="1">IFERROR(VLOOKUP($A75,'往期追踪-中间表'!$A$27:$AJ$999,COLUMN()+1,0),"")</f>
        <v>0.19297245068519842</v>
      </c>
      <c r="I75" s="390">
        <f ca="1">IFERROR(VLOOKUP($A75,'往期追踪-中间表'!$A$27:$AJ$999,COLUMN()+1,0),"")</f>
        <v>1.8070275493148016</v>
      </c>
      <c r="J75" s="402">
        <f ca="1">IFERROR(VLOOKUP($A75,'往期追踪-中间表'!$A$27:$AJ$999,COLUMN()+1,0),"")</f>
        <v>0</v>
      </c>
      <c r="K75" s="402">
        <f ca="1">IFERROR(VLOOKUP($A75,'往期追踪-中间表'!$A$27:$AJ$999,COLUMN()+1,0),"")</f>
        <v>0</v>
      </c>
      <c r="L75" s="402">
        <f ca="1">IFERROR(VLOOKUP($A75,'往期追踪-中间表'!$A$27:$AJ$999,COLUMN()+1,0),"")</f>
        <v>0</v>
      </c>
      <c r="M75" s="402">
        <f ca="1">IFERROR(VLOOKUP($A75,'往期追踪-中间表'!$A$27:$AJ$999,COLUMN()+1,0),"")</f>
        <v>0</v>
      </c>
      <c r="N75" s="402">
        <f ca="1">IFERROR(VLOOKUP($A75,'往期追踪-中间表'!$A$27:$AJ$999,COLUMN()+1,0),"")</f>
        <v>0</v>
      </c>
      <c r="O75" s="402">
        <f ca="1">IFERROR(VLOOKUP($A75,'往期追踪-中间表'!$A$27:$AJ$999,COLUMN()+1,0),"")</f>
        <v>0</v>
      </c>
      <c r="P75" s="402">
        <f ca="1">IFERROR(VLOOKUP($A75,'往期追踪-中间表'!$A$27:$AJ$999,COLUMN()+1,0),"")</f>
        <v>0</v>
      </c>
    </row>
    <row r="76" spans="1:16" ht="20.25">
      <c r="A76" s="278">
        <v>49</v>
      </c>
      <c r="B76" s="389" t="str">
        <f ca="1">IFERROR(VLOOKUP($A76,'往期追踪-中间表'!$A$27:$AJ$999,COLUMN()+1,0),"")</f>
        <v>詹群</v>
      </c>
      <c r="C76" s="389" t="str">
        <f ca="1">IFERROR(VLOOKUP($A76,'往期追踪-中间表'!$A$27:$AJ$999,COLUMN()+1,0),"")</f>
        <v>陈明月组</v>
      </c>
      <c r="D76" s="29" t="str">
        <f ca="1">IFERROR(VLOOKUP($A76,'往期追踪-中间表'!$A$27:$AJ$999,COLUMN()+1,0),"")</f>
        <v>赵燕燕</v>
      </c>
      <c r="E76" s="390">
        <f ca="1">IFERROR(VLOOKUP($A76,'往期追踪-中间表'!$A$27:$AJ$999,COLUMN()+1,0),"")</f>
        <v>5.0335299773115194</v>
      </c>
      <c r="F76" s="391">
        <f ca="1">IFERROR(VLOOKUP($A76,'往期追踪-中间表'!$A$27:$AJ$999,COLUMN()+1,0),"")</f>
        <v>2</v>
      </c>
      <c r="G76" s="392">
        <f ca="1">IFERROR(VLOOKUP($A76,'往期追踪-中间表'!$A$27:$AJ$999,COLUMN()+1,0),"")</f>
        <v>0</v>
      </c>
      <c r="H76" s="390">
        <f ca="1">IFERROR(VLOOKUP($A76,'往期追踪-中间表'!$A$27:$AJ$999,COLUMN()+1,0),"")</f>
        <v>3.7751474829836393</v>
      </c>
      <c r="I76" s="390">
        <f ca="1">IFERROR(VLOOKUP($A76,'往期追踪-中间表'!$A$27:$AJ$999,COLUMN()+1,0),"")</f>
        <v>-1.7751474829836393</v>
      </c>
      <c r="J76" s="402">
        <f ca="1">IFERROR(VLOOKUP($A76,'往期追踪-中间表'!$A$27:$AJ$999,COLUMN()+1,0),"")</f>
        <v>0</v>
      </c>
      <c r="K76" s="402">
        <f ca="1">IFERROR(VLOOKUP($A76,'往期追踪-中间表'!$A$27:$AJ$999,COLUMN()+1,0),"")</f>
        <v>0</v>
      </c>
      <c r="L76" s="402">
        <f ca="1">IFERROR(VLOOKUP($A76,'往期追踪-中间表'!$A$27:$AJ$999,COLUMN()+1,0),"")</f>
        <v>0</v>
      </c>
      <c r="M76" s="402">
        <f ca="1">IFERROR(VLOOKUP($A76,'往期追踪-中间表'!$A$27:$AJ$999,COLUMN()+1,0),"")</f>
        <v>0</v>
      </c>
      <c r="N76" s="402">
        <f ca="1">IFERROR(VLOOKUP($A76,'往期追踪-中间表'!$A$27:$AJ$999,COLUMN()+1,0),"")</f>
        <v>0</v>
      </c>
      <c r="O76" s="402">
        <f ca="1">IFERROR(VLOOKUP($A76,'往期追踪-中间表'!$A$27:$AJ$999,COLUMN()+1,0),"")</f>
        <v>0</v>
      </c>
      <c r="P76" s="402">
        <f ca="1">IFERROR(VLOOKUP($A76,'往期追踪-中间表'!$A$27:$AJ$999,COLUMN()+1,0),"")</f>
        <v>0</v>
      </c>
    </row>
    <row r="77" spans="1:16" ht="20.25">
      <c r="A77" s="274">
        <v>50</v>
      </c>
      <c r="B77" s="389" t="str">
        <f ca="1">IFERROR(VLOOKUP($A77,'往期追踪-中间表'!$A$27:$AJ$999,COLUMN()+1,0),"")</f>
        <v>詹群</v>
      </c>
      <c r="C77" s="389" t="str">
        <f ca="1">IFERROR(VLOOKUP($A77,'往期追踪-中间表'!$A$27:$AJ$999,COLUMN()+1,0),"")</f>
        <v>陈明月组</v>
      </c>
      <c r="D77" s="29" t="str">
        <f ca="1">IFERROR(VLOOKUP($A77,'往期追踪-中间表'!$A$27:$AJ$999,COLUMN()+1,0),"")</f>
        <v>何小江</v>
      </c>
      <c r="E77" s="390">
        <f ca="1">IFERROR(VLOOKUP($A77,'往期追踪-中间表'!$A$27:$AJ$999,COLUMN()+1,0),"")</f>
        <v>4.9862085493291826</v>
      </c>
      <c r="F77" s="391">
        <f ca="1">IFERROR(VLOOKUP($A77,'往期追踪-中间表'!$A$27:$AJ$999,COLUMN()+1,0),"")</f>
        <v>2</v>
      </c>
      <c r="G77" s="392">
        <f ca="1">IFERROR(VLOOKUP($A77,'往期追踪-中间表'!$A$27:$AJ$999,COLUMN()+1,0),"")</f>
        <v>0</v>
      </c>
      <c r="H77" s="390">
        <f ca="1">IFERROR(VLOOKUP($A77,'往期追踪-中间表'!$A$27:$AJ$999,COLUMN()+1,0),"")</f>
        <v>3.7396564119968869</v>
      </c>
      <c r="I77" s="390">
        <f ca="1">IFERROR(VLOOKUP($A77,'往期追踪-中间表'!$A$27:$AJ$999,COLUMN()+1,0),"")</f>
        <v>-1.7396564119968869</v>
      </c>
      <c r="J77" s="402">
        <f ca="1">IFERROR(VLOOKUP($A77,'往期追踪-中间表'!$A$27:$AJ$999,COLUMN()+1,0),"")</f>
        <v>0</v>
      </c>
      <c r="K77" s="402">
        <f ca="1">IFERROR(VLOOKUP($A77,'往期追踪-中间表'!$A$27:$AJ$999,COLUMN()+1,0),"")</f>
        <v>1</v>
      </c>
      <c r="L77" s="402">
        <f ca="1">IFERROR(VLOOKUP($A77,'往期追踪-中间表'!$A$27:$AJ$999,COLUMN()+1,0),"")</f>
        <v>0</v>
      </c>
      <c r="M77" s="402">
        <f ca="1">IFERROR(VLOOKUP($A77,'往期追踪-中间表'!$A$27:$AJ$999,COLUMN()+1,0),"")</f>
        <v>0</v>
      </c>
      <c r="N77" s="402">
        <f ca="1">IFERROR(VLOOKUP($A77,'往期追踪-中间表'!$A$27:$AJ$999,COLUMN()+1,0),"")</f>
        <v>0</v>
      </c>
      <c r="O77" s="402">
        <f ca="1">IFERROR(VLOOKUP($A77,'往期追踪-中间表'!$A$27:$AJ$999,COLUMN()+1,0),"")</f>
        <v>0</v>
      </c>
      <c r="P77" s="402">
        <f ca="1">IFERROR(VLOOKUP($A77,'往期追踪-中间表'!$A$27:$AJ$999,COLUMN()+1,0),"")</f>
        <v>0</v>
      </c>
    </row>
    <row r="78" spans="1:16" ht="20.25">
      <c r="A78" s="278">
        <v>51</v>
      </c>
      <c r="B78" s="389" t="str">
        <f ca="1">IFERROR(VLOOKUP($A78,'往期追踪-中间表'!$A$27:$AJ$999,COLUMN()+1,0),"")</f>
        <v>詹群</v>
      </c>
      <c r="C78" s="389" t="str">
        <f ca="1">IFERROR(VLOOKUP($A78,'往期追踪-中间表'!$A$27:$AJ$999,COLUMN()+1,0),"")</f>
        <v>陈明月组</v>
      </c>
      <c r="D78" s="29" t="str">
        <f ca="1">IFERROR(VLOOKUP($A78,'往期追踪-中间表'!$A$27:$AJ$999,COLUMN()+1,0),"")</f>
        <v>李卫东</v>
      </c>
      <c r="E78" s="390">
        <f ca="1">IFERROR(VLOOKUP($A78,'往期追踪-中间表'!$A$27:$AJ$999,COLUMN()+1,0),"")</f>
        <v>5.0295859741218072</v>
      </c>
      <c r="F78" s="391">
        <f ca="1">IFERROR(VLOOKUP($A78,'往期追踪-中间表'!$A$27:$AJ$999,COLUMN()+1,0),"")</f>
        <v>2</v>
      </c>
      <c r="G78" s="392">
        <f ca="1">IFERROR(VLOOKUP($A78,'往期追踪-中间表'!$A$27:$AJ$999,COLUMN()+1,0),"")</f>
        <v>0</v>
      </c>
      <c r="H78" s="390">
        <f ca="1">IFERROR(VLOOKUP($A78,'往期追踪-中间表'!$A$27:$AJ$999,COLUMN()+1,0),"")</f>
        <v>3.7721894805913552</v>
      </c>
      <c r="I78" s="390">
        <f ca="1">IFERROR(VLOOKUP($A78,'往期追踪-中间表'!$A$27:$AJ$999,COLUMN()+1,0),"")</f>
        <v>-1.7721894805913552</v>
      </c>
      <c r="J78" s="402">
        <f ca="1">IFERROR(VLOOKUP($A78,'往期追踪-中间表'!$A$27:$AJ$999,COLUMN()+1,0),"")</f>
        <v>0</v>
      </c>
      <c r="K78" s="402">
        <f ca="1">IFERROR(VLOOKUP($A78,'往期追踪-中间表'!$A$27:$AJ$999,COLUMN()+1,0),"")</f>
        <v>1</v>
      </c>
      <c r="L78" s="402">
        <f ca="1">IFERROR(VLOOKUP($A78,'往期追踪-中间表'!$A$27:$AJ$999,COLUMN()+1,0),"")</f>
        <v>0</v>
      </c>
      <c r="M78" s="402">
        <f ca="1">IFERROR(VLOOKUP($A78,'往期追踪-中间表'!$A$27:$AJ$999,COLUMN()+1,0),"")</f>
        <v>0</v>
      </c>
      <c r="N78" s="402">
        <f ca="1">IFERROR(VLOOKUP($A78,'往期追踪-中间表'!$A$27:$AJ$999,COLUMN()+1,0),"")</f>
        <v>0</v>
      </c>
      <c r="O78" s="402">
        <f ca="1">IFERROR(VLOOKUP($A78,'往期追踪-中间表'!$A$27:$AJ$999,COLUMN()+1,0),"")</f>
        <v>0</v>
      </c>
      <c r="P78" s="402">
        <f ca="1">IFERROR(VLOOKUP($A78,'往期追踪-中间表'!$A$27:$AJ$999,COLUMN()+1,0),"")</f>
        <v>0</v>
      </c>
    </row>
    <row r="79" spans="1:16" ht="20.25">
      <c r="A79" s="274">
        <v>52</v>
      </c>
      <c r="B79" s="389" t="str">
        <f ca="1">IFERROR(VLOOKUP($A79,'往期追踪-中间表'!$A$27:$AJ$999,COLUMN()+1,0),"")</f>
        <v>詹群</v>
      </c>
      <c r="C79" s="389" t="str">
        <f ca="1">IFERROR(VLOOKUP($A79,'往期追踪-中间表'!$A$27:$AJ$999,COLUMN()+1,0),"")</f>
        <v>陈明月组</v>
      </c>
      <c r="D79" s="29" t="str">
        <f ca="1">IFERROR(VLOOKUP($A79,'往期追踪-中间表'!$A$27:$AJ$999,COLUMN()+1,0),"")</f>
        <v>申恒霄</v>
      </c>
      <c r="E79" s="390">
        <f ca="1">IFERROR(VLOOKUP($A79,'往期追踪-中间表'!$A$27:$AJ$999,COLUMN()+1,0),"")</f>
        <v>4.8902068672907042</v>
      </c>
      <c r="F79" s="391">
        <f ca="1">IFERROR(VLOOKUP($A79,'往期追踪-中间表'!$A$27:$AJ$999,COLUMN()+1,0),"")</f>
        <v>2</v>
      </c>
      <c r="G79" s="392">
        <f ca="1">IFERROR(VLOOKUP($A79,'往期追踪-中间表'!$A$27:$AJ$999,COLUMN()+1,0),"")</f>
        <v>0</v>
      </c>
      <c r="H79" s="390">
        <f ca="1">IFERROR(VLOOKUP($A79,'往期追踪-中间表'!$A$27:$AJ$999,COLUMN()+1,0),"")</f>
        <v>3.6676551504680281</v>
      </c>
      <c r="I79" s="390">
        <f ca="1">IFERROR(VLOOKUP($A79,'往期追踪-中间表'!$A$27:$AJ$999,COLUMN()+1,0),"")</f>
        <v>-1.6676551504680281</v>
      </c>
      <c r="J79" s="402">
        <f ca="1">IFERROR(VLOOKUP($A79,'往期追踪-中间表'!$A$27:$AJ$999,COLUMN()+1,0),"")</f>
        <v>0</v>
      </c>
      <c r="K79" s="402">
        <f ca="1">IFERROR(VLOOKUP($A79,'往期追踪-中间表'!$A$27:$AJ$999,COLUMN()+1,0),"")</f>
        <v>1</v>
      </c>
      <c r="L79" s="402">
        <f ca="1">IFERROR(VLOOKUP($A79,'往期追踪-中间表'!$A$27:$AJ$999,COLUMN()+1,0),"")</f>
        <v>0</v>
      </c>
      <c r="M79" s="402">
        <f ca="1">IFERROR(VLOOKUP($A79,'往期追踪-中间表'!$A$27:$AJ$999,COLUMN()+1,0),"")</f>
        <v>0</v>
      </c>
      <c r="N79" s="402">
        <f ca="1">IFERROR(VLOOKUP($A79,'往期追踪-中间表'!$A$27:$AJ$999,COLUMN()+1,0),"")</f>
        <v>0</v>
      </c>
      <c r="O79" s="402">
        <f ca="1">IFERROR(VLOOKUP($A79,'往期追踪-中间表'!$A$27:$AJ$999,COLUMN()+1,0),"")</f>
        <v>0</v>
      </c>
      <c r="P79" s="402">
        <f ca="1">IFERROR(VLOOKUP($A79,'往期追踪-中间表'!$A$27:$AJ$999,COLUMN()+1,0),"")</f>
        <v>0</v>
      </c>
    </row>
    <row r="80" spans="1:16" ht="20.25">
      <c r="A80" s="278">
        <v>53</v>
      </c>
      <c r="B80" s="389" t="str">
        <f ca="1">IFERROR(VLOOKUP($A80,'往期追踪-中间表'!$A$27:$AJ$999,COLUMN()+1,0),"")</f>
        <v>芶伟杰</v>
      </c>
      <c r="C80" s="389" t="str">
        <f ca="1">IFERROR(VLOOKUP($A80,'往期追踪-中间表'!$A$27:$AJ$999,COLUMN()+1,0),"")</f>
        <v>李新阳组</v>
      </c>
      <c r="D80" s="29" t="str">
        <f ca="1">IFERROR(VLOOKUP($A80,'往期追踪-中间表'!$A$27:$AJ$999,COLUMN()+1,0),"")</f>
        <v>刘青青1</v>
      </c>
      <c r="E80" s="390">
        <f ca="1">IFERROR(VLOOKUP($A80,'往期追踪-中间表'!$A$27:$AJ$999,COLUMN()+1,0),"")</f>
        <v>2.1294843277796462</v>
      </c>
      <c r="F80" s="391">
        <f ca="1">IFERROR(VLOOKUP($A80,'往期追踪-中间表'!$A$27:$AJ$999,COLUMN()+1,0),"")</f>
        <v>2</v>
      </c>
      <c r="G80" s="392">
        <f ca="1">IFERROR(VLOOKUP($A80,'往期追踪-中间表'!$A$27:$AJ$999,COLUMN()+1,0),"")</f>
        <v>0</v>
      </c>
      <c r="H80" s="390">
        <f ca="1">IFERROR(VLOOKUP($A80,'往期追踪-中间表'!$A$27:$AJ$999,COLUMN()+1,0),"")</f>
        <v>1.5971132458347346</v>
      </c>
      <c r="I80" s="390">
        <f ca="1">IFERROR(VLOOKUP($A80,'往期追踪-中间表'!$A$27:$AJ$999,COLUMN()+1,0),"")</f>
        <v>0.40288675416526543</v>
      </c>
      <c r="J80" s="402">
        <f ca="1">IFERROR(VLOOKUP($A80,'往期追踪-中间表'!$A$27:$AJ$999,COLUMN()+1,0),"")</f>
        <v>0</v>
      </c>
      <c r="K80" s="402">
        <f ca="1">IFERROR(VLOOKUP($A80,'往期追踪-中间表'!$A$27:$AJ$999,COLUMN()+1,0),"")</f>
        <v>0</v>
      </c>
      <c r="L80" s="402">
        <f ca="1">IFERROR(VLOOKUP($A80,'往期追踪-中间表'!$A$27:$AJ$999,COLUMN()+1,0),"")</f>
        <v>0</v>
      </c>
      <c r="M80" s="402">
        <f ca="1">IFERROR(VLOOKUP($A80,'往期追踪-中间表'!$A$27:$AJ$999,COLUMN()+1,0),"")</f>
        <v>1</v>
      </c>
      <c r="N80" s="402">
        <f ca="1">IFERROR(VLOOKUP($A80,'往期追踪-中间表'!$A$27:$AJ$999,COLUMN()+1,0),"")</f>
        <v>0</v>
      </c>
      <c r="O80" s="402">
        <f ca="1">IFERROR(VLOOKUP($A80,'往期追踪-中间表'!$A$27:$AJ$999,COLUMN()+1,0),"")</f>
        <v>0</v>
      </c>
      <c r="P80" s="402">
        <f ca="1">IFERROR(VLOOKUP($A80,'往期追踪-中间表'!$A$27:$AJ$999,COLUMN()+1,0),"")</f>
        <v>0</v>
      </c>
    </row>
    <row r="81" spans="1:16" ht="20.25">
      <c r="A81" s="274">
        <v>54</v>
      </c>
      <c r="B81" s="389" t="str">
        <f ca="1">IFERROR(VLOOKUP($A81,'往期追踪-中间表'!$A$27:$AJ$999,COLUMN()+1,0),"")</f>
        <v>詹群</v>
      </c>
      <c r="C81" s="389" t="str">
        <f ca="1">IFERROR(VLOOKUP($A81,'往期追踪-中间表'!$A$27:$AJ$999,COLUMN()+1,0),"")</f>
        <v>黄瑶组</v>
      </c>
      <c r="D81" s="29" t="str">
        <f ca="1">IFERROR(VLOOKUP($A81,'往期追踪-中间表'!$A$27:$AJ$999,COLUMN()+1,0),"")</f>
        <v>廖杨</v>
      </c>
      <c r="E81" s="390">
        <f ca="1">IFERROR(VLOOKUP($A81,'往期追踪-中间表'!$A$27:$AJ$999,COLUMN()+1,0),"")</f>
        <v>4.809248350748498</v>
      </c>
      <c r="F81" s="391">
        <f ca="1">IFERROR(VLOOKUP($A81,'往期追踪-中间表'!$A$27:$AJ$999,COLUMN()+1,0),"")</f>
        <v>2</v>
      </c>
      <c r="G81" s="392">
        <f ca="1">IFERROR(VLOOKUP($A81,'往期追踪-中间表'!$A$27:$AJ$999,COLUMN()+1,0),"")</f>
        <v>0</v>
      </c>
      <c r="H81" s="390">
        <f ca="1">IFERROR(VLOOKUP($A81,'往期追踪-中间表'!$A$27:$AJ$999,COLUMN()+1,0),"")</f>
        <v>3.6069362630613737</v>
      </c>
      <c r="I81" s="390">
        <f ca="1">IFERROR(VLOOKUP($A81,'往期追踪-中间表'!$A$27:$AJ$999,COLUMN()+1,0),"")</f>
        <v>-1.6069362630613737</v>
      </c>
      <c r="J81" s="402">
        <f ca="1">IFERROR(VLOOKUP($A81,'往期追踪-中间表'!$A$27:$AJ$999,COLUMN()+1,0),"")</f>
        <v>0</v>
      </c>
      <c r="K81" s="402">
        <f ca="1">IFERROR(VLOOKUP($A81,'往期追踪-中间表'!$A$27:$AJ$999,COLUMN()+1,0),"")</f>
        <v>0</v>
      </c>
      <c r="L81" s="402">
        <f ca="1">IFERROR(VLOOKUP($A81,'往期追踪-中间表'!$A$27:$AJ$999,COLUMN()+1,0),"")</f>
        <v>1</v>
      </c>
      <c r="M81" s="402">
        <f ca="1">IFERROR(VLOOKUP($A81,'往期追踪-中间表'!$A$27:$AJ$999,COLUMN()+1,0),"")</f>
        <v>0</v>
      </c>
      <c r="N81" s="402">
        <f ca="1">IFERROR(VLOOKUP($A81,'往期追踪-中间表'!$A$27:$AJ$999,COLUMN()+1,0),"")</f>
        <v>0</v>
      </c>
      <c r="O81" s="402">
        <f ca="1">IFERROR(VLOOKUP($A81,'往期追踪-中间表'!$A$27:$AJ$999,COLUMN()+1,0),"")</f>
        <v>0</v>
      </c>
      <c r="P81" s="402">
        <f ca="1">IFERROR(VLOOKUP($A81,'往期追踪-中间表'!$A$27:$AJ$999,COLUMN()+1,0),"")</f>
        <v>0</v>
      </c>
    </row>
    <row r="82" spans="1:16" ht="20.25">
      <c r="A82" s="278">
        <v>55</v>
      </c>
      <c r="B82" s="389" t="str">
        <f ca="1">IFERROR(VLOOKUP($A82,'往期追踪-中间表'!$A$27:$AJ$999,COLUMN()+1,0),"")</f>
        <v>芶伟杰</v>
      </c>
      <c r="C82" s="389" t="str">
        <f ca="1">IFERROR(VLOOKUP($A82,'往期追踪-中间表'!$A$27:$AJ$999,COLUMN()+1,0),"")</f>
        <v>李新阳组</v>
      </c>
      <c r="D82" s="29" t="str">
        <f ca="1">IFERROR(VLOOKUP($A82,'往期追踪-中间表'!$A$27:$AJ$999,COLUMN()+1,0),"")</f>
        <v>秦岭</v>
      </c>
      <c r="E82" s="390">
        <f ca="1">IFERROR(VLOOKUP($A82,'往期追踪-中间表'!$A$27:$AJ$999,COLUMN()+1,0),"")</f>
        <v>1.981914727243042</v>
      </c>
      <c r="F82" s="391">
        <f ca="1">IFERROR(VLOOKUP($A82,'往期追踪-中间表'!$A$27:$AJ$999,COLUMN()+1,0),"")</f>
        <v>2</v>
      </c>
      <c r="G82" s="392">
        <f ca="1">IFERROR(VLOOKUP($A82,'往期追踪-中间表'!$A$27:$AJ$999,COLUMN()+1,0),"")</f>
        <v>0</v>
      </c>
      <c r="H82" s="390">
        <f ca="1">IFERROR(VLOOKUP($A82,'往期追踪-中间表'!$A$27:$AJ$999,COLUMN()+1,0),"")</f>
        <v>1.4864360454322814</v>
      </c>
      <c r="I82" s="390">
        <f ca="1">IFERROR(VLOOKUP($A82,'往期追踪-中间表'!$A$27:$AJ$999,COLUMN()+1,0),"")</f>
        <v>0.51356395456771864</v>
      </c>
      <c r="J82" s="402">
        <f ca="1">IFERROR(VLOOKUP($A82,'往期追踪-中间表'!$A$27:$AJ$999,COLUMN()+1,0),"")</f>
        <v>0</v>
      </c>
      <c r="K82" s="402">
        <f ca="1">IFERROR(VLOOKUP($A82,'往期追踪-中间表'!$A$27:$AJ$999,COLUMN()+1,0),"")</f>
        <v>0</v>
      </c>
      <c r="L82" s="402">
        <f ca="1">IFERROR(VLOOKUP($A82,'往期追踪-中间表'!$A$27:$AJ$999,COLUMN()+1,0),"")</f>
        <v>0</v>
      </c>
      <c r="M82" s="402">
        <f ca="1">IFERROR(VLOOKUP($A82,'往期追踪-中间表'!$A$27:$AJ$999,COLUMN()+1,0),"")</f>
        <v>0</v>
      </c>
      <c r="N82" s="402">
        <f ca="1">IFERROR(VLOOKUP($A82,'往期追踪-中间表'!$A$27:$AJ$999,COLUMN()+1,0),"")</f>
        <v>0</v>
      </c>
      <c r="O82" s="402">
        <f ca="1">IFERROR(VLOOKUP($A82,'往期追踪-中间表'!$A$27:$AJ$999,COLUMN()+1,0),"")</f>
        <v>0</v>
      </c>
      <c r="P82" s="402">
        <f ca="1">IFERROR(VLOOKUP($A82,'往期追踪-中间表'!$A$27:$AJ$999,COLUMN()+1,0),"")</f>
        <v>0</v>
      </c>
    </row>
    <row r="83" spans="1:16" ht="20.25">
      <c r="A83" s="274">
        <v>56</v>
      </c>
      <c r="B83" s="389" t="str">
        <f ca="1">IFERROR(VLOOKUP($A83,'往期追踪-中间表'!$A$27:$AJ$999,COLUMN()+1,0),"")</f>
        <v>詹群</v>
      </c>
      <c r="C83" s="389" t="str">
        <f ca="1">IFERROR(VLOOKUP($A83,'往期追踪-中间表'!$A$27:$AJ$999,COLUMN()+1,0),"")</f>
        <v>黄瑶组</v>
      </c>
      <c r="D83" s="29" t="str">
        <f ca="1">IFERROR(VLOOKUP($A83,'往期追踪-中间表'!$A$27:$AJ$999,COLUMN()+1,0),"")</f>
        <v>梁禹</v>
      </c>
      <c r="E83" s="390">
        <f ca="1">IFERROR(VLOOKUP($A83,'往期追踪-中间表'!$A$27:$AJ$999,COLUMN()+1,0),"")</f>
        <v>4.8468467990136057</v>
      </c>
      <c r="F83" s="391">
        <f ca="1">IFERROR(VLOOKUP($A83,'往期追踪-中间表'!$A$27:$AJ$999,COLUMN()+1,0),"")</f>
        <v>2</v>
      </c>
      <c r="G83" s="392">
        <f ca="1">IFERROR(VLOOKUP($A83,'往期追踪-中间表'!$A$27:$AJ$999,COLUMN()+1,0),"")</f>
        <v>0</v>
      </c>
      <c r="H83" s="390">
        <f ca="1">IFERROR(VLOOKUP($A83,'往期追踪-中间表'!$A$27:$AJ$999,COLUMN()+1,0),"")</f>
        <v>3.6351350992602045</v>
      </c>
      <c r="I83" s="390">
        <f ca="1">IFERROR(VLOOKUP($A83,'往期追踪-中间表'!$A$27:$AJ$999,COLUMN()+1,0),"")</f>
        <v>-1.6351350992602045</v>
      </c>
      <c r="J83" s="402">
        <f ca="1">IFERROR(VLOOKUP($A83,'往期追踪-中间表'!$A$27:$AJ$999,COLUMN()+1,0),"")</f>
        <v>0</v>
      </c>
      <c r="K83" s="402">
        <f ca="1">IFERROR(VLOOKUP($A83,'往期追踪-中间表'!$A$27:$AJ$999,COLUMN()+1,0),"")</f>
        <v>0</v>
      </c>
      <c r="L83" s="402">
        <f ca="1">IFERROR(VLOOKUP($A83,'往期追踪-中间表'!$A$27:$AJ$999,COLUMN()+1,0),"")</f>
        <v>0</v>
      </c>
      <c r="M83" s="402">
        <f ca="1">IFERROR(VLOOKUP($A83,'往期追踪-中间表'!$A$27:$AJ$999,COLUMN()+1,0),"")</f>
        <v>0</v>
      </c>
      <c r="N83" s="402">
        <f ca="1">IFERROR(VLOOKUP($A83,'往期追踪-中间表'!$A$27:$AJ$999,COLUMN()+1,0),"")</f>
        <v>0</v>
      </c>
      <c r="O83" s="402">
        <f ca="1">IFERROR(VLOOKUP($A83,'往期追踪-中间表'!$A$27:$AJ$999,COLUMN()+1,0),"")</f>
        <v>0</v>
      </c>
      <c r="P83" s="402">
        <f ca="1">IFERROR(VLOOKUP($A83,'往期追踪-中间表'!$A$27:$AJ$999,COLUMN()+1,0),"")</f>
        <v>0</v>
      </c>
    </row>
    <row r="84" spans="1:16" ht="20.25">
      <c r="A84" s="278">
        <v>57</v>
      </c>
      <c r="B84" s="389" t="str">
        <f ca="1">IFERROR(VLOOKUP($A84,'往期追踪-中间表'!$A$27:$AJ$999,COLUMN()+1,0),"")</f>
        <v>詹群</v>
      </c>
      <c r="C84" s="389" t="str">
        <f ca="1">IFERROR(VLOOKUP($A84,'往期追踪-中间表'!$A$27:$AJ$999,COLUMN()+1,0),"")</f>
        <v>石洁组</v>
      </c>
      <c r="D84" s="29" t="str">
        <f ca="1">IFERROR(VLOOKUP($A84,'往期追踪-中间表'!$A$27:$AJ$999,COLUMN()+1,0),"")</f>
        <v>黄婷婷1</v>
      </c>
      <c r="E84" s="390">
        <f ca="1">IFERROR(VLOOKUP($A84,'往期追踪-中间表'!$A$27:$AJ$999,COLUMN()+1,0),"")</f>
        <v>4.6041516578923947</v>
      </c>
      <c r="F84" s="391">
        <f ca="1">IFERROR(VLOOKUP($A84,'往期追踪-中间表'!$A$27:$AJ$999,COLUMN()+1,0),"")</f>
        <v>2</v>
      </c>
      <c r="G84" s="392">
        <f ca="1">IFERROR(VLOOKUP($A84,'往期追踪-中间表'!$A$27:$AJ$999,COLUMN()+1,0),"")</f>
        <v>0</v>
      </c>
      <c r="H84" s="390">
        <f ca="1">IFERROR(VLOOKUP($A84,'往期追踪-中间表'!$A$27:$AJ$999,COLUMN()+1,0),"")</f>
        <v>3.453113743419296</v>
      </c>
      <c r="I84" s="390">
        <f ca="1">IFERROR(VLOOKUP($A84,'往期追踪-中间表'!$A$27:$AJ$999,COLUMN()+1,0),"")</f>
        <v>-1.453113743419296</v>
      </c>
      <c r="J84" s="402">
        <f ca="1">IFERROR(VLOOKUP($A84,'往期追踪-中间表'!$A$27:$AJ$999,COLUMN()+1,0),"")</f>
        <v>0</v>
      </c>
      <c r="K84" s="402">
        <f ca="1">IFERROR(VLOOKUP($A84,'往期追踪-中间表'!$A$27:$AJ$999,COLUMN()+1,0),"")</f>
        <v>0</v>
      </c>
      <c r="L84" s="402">
        <f ca="1">IFERROR(VLOOKUP($A84,'往期追踪-中间表'!$A$27:$AJ$999,COLUMN()+1,0),"")</f>
        <v>0</v>
      </c>
      <c r="M84" s="402">
        <f ca="1">IFERROR(VLOOKUP($A84,'往期追踪-中间表'!$A$27:$AJ$999,COLUMN()+1,0),"")</f>
        <v>0</v>
      </c>
      <c r="N84" s="402">
        <f ca="1">IFERROR(VLOOKUP($A84,'往期追踪-中间表'!$A$27:$AJ$999,COLUMN()+1,0),"")</f>
        <v>0</v>
      </c>
      <c r="O84" s="402">
        <f ca="1">IFERROR(VLOOKUP($A84,'往期追踪-中间表'!$A$27:$AJ$999,COLUMN()+1,0),"")</f>
        <v>0</v>
      </c>
      <c r="P84" s="402">
        <f ca="1">IFERROR(VLOOKUP($A84,'往期追踪-中间表'!$A$27:$AJ$999,COLUMN()+1,0),"")</f>
        <v>0</v>
      </c>
    </row>
    <row r="85" spans="1:16" ht="20.25">
      <c r="A85" s="274">
        <v>58</v>
      </c>
      <c r="B85" s="389" t="str">
        <f ca="1">IFERROR(VLOOKUP($A85,'往期追踪-中间表'!$A$27:$AJ$999,COLUMN()+1,0),"")</f>
        <v>詹群</v>
      </c>
      <c r="C85" s="389" t="str">
        <f ca="1">IFERROR(VLOOKUP($A85,'往期追踪-中间表'!$A$27:$AJ$999,COLUMN()+1,0),"")</f>
        <v>王余组</v>
      </c>
      <c r="D85" s="29" t="str">
        <f ca="1">IFERROR(VLOOKUP($A85,'往期追踪-中间表'!$A$27:$AJ$999,COLUMN()+1,0),"")</f>
        <v>黄彪</v>
      </c>
      <c r="E85" s="390">
        <f ca="1">IFERROR(VLOOKUP($A85,'往期追踪-中间表'!$A$27:$AJ$999,COLUMN()+1,0),"")</f>
        <v>4.8628559329522014</v>
      </c>
      <c r="F85" s="391">
        <f ca="1">IFERROR(VLOOKUP($A85,'往期追踪-中间表'!$A$27:$AJ$999,COLUMN()+1,0),"")</f>
        <v>2</v>
      </c>
      <c r="G85" s="392">
        <f ca="1">IFERROR(VLOOKUP($A85,'往期追踪-中间表'!$A$27:$AJ$999,COLUMN()+1,0),"")</f>
        <v>0</v>
      </c>
      <c r="H85" s="390">
        <f ca="1">IFERROR(VLOOKUP($A85,'往期追踪-中间表'!$A$27:$AJ$999,COLUMN()+1,0),"")</f>
        <v>3.6471419497141513</v>
      </c>
      <c r="I85" s="390">
        <f ca="1">IFERROR(VLOOKUP($A85,'往期追踪-中间表'!$A$27:$AJ$999,COLUMN()+1,0),"")</f>
        <v>-1.6471419497141513</v>
      </c>
      <c r="J85" s="402">
        <f ca="1">IFERROR(VLOOKUP($A85,'往期追踪-中间表'!$A$27:$AJ$999,COLUMN()+1,0),"")</f>
        <v>0</v>
      </c>
      <c r="K85" s="402">
        <f ca="1">IFERROR(VLOOKUP($A85,'往期追踪-中间表'!$A$27:$AJ$999,COLUMN()+1,0),"")</f>
        <v>0</v>
      </c>
      <c r="L85" s="402">
        <f ca="1">IFERROR(VLOOKUP($A85,'往期追踪-中间表'!$A$27:$AJ$999,COLUMN()+1,0),"")</f>
        <v>0</v>
      </c>
      <c r="M85" s="402">
        <f ca="1">IFERROR(VLOOKUP($A85,'往期追踪-中间表'!$A$27:$AJ$999,COLUMN()+1,0),"")</f>
        <v>1</v>
      </c>
      <c r="N85" s="402">
        <f ca="1">IFERROR(VLOOKUP($A85,'往期追踪-中间表'!$A$27:$AJ$999,COLUMN()+1,0),"")</f>
        <v>0</v>
      </c>
      <c r="O85" s="402">
        <f ca="1">IFERROR(VLOOKUP($A85,'往期追踪-中间表'!$A$27:$AJ$999,COLUMN()+1,0),"")</f>
        <v>0</v>
      </c>
      <c r="P85" s="402">
        <f ca="1">IFERROR(VLOOKUP($A85,'往期追踪-中间表'!$A$27:$AJ$999,COLUMN()+1,0),"")</f>
        <v>0</v>
      </c>
    </row>
    <row r="86" spans="1:16" ht="20.25">
      <c r="A86" s="278">
        <v>59</v>
      </c>
      <c r="B86" s="389" t="str">
        <f ca="1">IFERROR(VLOOKUP($A86,'往期追踪-中间表'!$A$27:$AJ$999,COLUMN()+1,0),"")</f>
        <v>詹群</v>
      </c>
      <c r="C86" s="389" t="str">
        <f ca="1">IFERROR(VLOOKUP($A86,'往期追踪-中间表'!$A$27:$AJ$999,COLUMN()+1,0),"")</f>
        <v>王余组</v>
      </c>
      <c r="D86" s="29" t="str">
        <f ca="1">IFERROR(VLOOKUP($A86,'往期追踪-中间表'!$A$27:$AJ$999,COLUMN()+1,0),"")</f>
        <v>张金梅</v>
      </c>
      <c r="E86" s="390">
        <f ca="1">IFERROR(VLOOKUP($A86,'往期追踪-中间表'!$A$27:$AJ$999,COLUMN()+1,0),"")</f>
        <v>4.9685668305844457</v>
      </c>
      <c r="F86" s="391">
        <f ca="1">IFERROR(VLOOKUP($A86,'往期追踪-中间表'!$A$27:$AJ$999,COLUMN()+1,0),"")</f>
        <v>2</v>
      </c>
      <c r="G86" s="392">
        <f ca="1">IFERROR(VLOOKUP($A86,'往期追踪-中间表'!$A$27:$AJ$999,COLUMN()+1,0),"")</f>
        <v>0</v>
      </c>
      <c r="H86" s="390">
        <f ca="1">IFERROR(VLOOKUP($A86,'往期追踪-中间表'!$A$27:$AJ$999,COLUMN()+1,0),"")</f>
        <v>3.7264251229383341</v>
      </c>
      <c r="I86" s="390">
        <f ca="1">IFERROR(VLOOKUP($A86,'往期追踪-中间表'!$A$27:$AJ$999,COLUMN()+1,0),"")</f>
        <v>-1.7264251229383341</v>
      </c>
      <c r="J86" s="402">
        <f ca="1">IFERROR(VLOOKUP($A86,'往期追踪-中间表'!$A$27:$AJ$999,COLUMN()+1,0),"")</f>
        <v>0</v>
      </c>
      <c r="K86" s="402">
        <f ca="1">IFERROR(VLOOKUP($A86,'往期追踪-中间表'!$A$27:$AJ$999,COLUMN()+1,0),"")</f>
        <v>0</v>
      </c>
      <c r="L86" s="402">
        <f ca="1">IFERROR(VLOOKUP($A86,'往期追踪-中间表'!$A$27:$AJ$999,COLUMN()+1,0),"")</f>
        <v>0</v>
      </c>
      <c r="M86" s="402">
        <f ca="1">IFERROR(VLOOKUP($A86,'往期追踪-中间表'!$A$27:$AJ$999,COLUMN()+1,0),"")</f>
        <v>0</v>
      </c>
      <c r="N86" s="402">
        <f ca="1">IFERROR(VLOOKUP($A86,'往期追踪-中间表'!$A$27:$AJ$999,COLUMN()+1,0),"")</f>
        <v>0</v>
      </c>
      <c r="O86" s="402">
        <f ca="1">IFERROR(VLOOKUP($A86,'往期追踪-中间表'!$A$27:$AJ$999,COLUMN()+1,0),"")</f>
        <v>0</v>
      </c>
      <c r="P86" s="402">
        <f ca="1">IFERROR(VLOOKUP($A86,'往期追踪-中间表'!$A$27:$AJ$999,COLUMN()+1,0),"")</f>
        <v>0</v>
      </c>
    </row>
    <row r="87" spans="1:16" ht="20.25">
      <c r="A87" s="274">
        <v>60</v>
      </c>
      <c r="B87" s="389" t="str">
        <f ca="1">IFERROR(VLOOKUP($A87,'往期追踪-中间表'!$A$27:$AJ$999,COLUMN()+1,0),"")</f>
        <v>詹群</v>
      </c>
      <c r="C87" s="389" t="str">
        <f ca="1">IFERROR(VLOOKUP($A87,'往期追踪-中间表'!$A$27:$AJ$999,COLUMN()+1,0),"")</f>
        <v>王余组</v>
      </c>
      <c r="D87" s="29" t="str">
        <f ca="1">IFERROR(VLOOKUP($A87,'往期追踪-中间表'!$A$27:$AJ$999,COLUMN()+1,0),"")</f>
        <v>何金徽</v>
      </c>
      <c r="E87" s="390">
        <f ca="1">IFERROR(VLOOKUP($A87,'往期追踪-中间表'!$A$27:$AJ$999,COLUMN()+1,0),"")</f>
        <v>5.0141347562433802</v>
      </c>
      <c r="F87" s="391">
        <f ca="1">IFERROR(VLOOKUP($A87,'往期追踪-中间表'!$A$27:$AJ$999,COLUMN()+1,0),"")</f>
        <v>2</v>
      </c>
      <c r="G87" s="392">
        <f ca="1">IFERROR(VLOOKUP($A87,'往期追踪-中间表'!$A$27:$AJ$999,COLUMN()+1,0),"")</f>
        <v>0</v>
      </c>
      <c r="H87" s="390">
        <f ca="1">IFERROR(VLOOKUP($A87,'往期追踪-中间表'!$A$27:$AJ$999,COLUMN()+1,0),"")</f>
        <v>3.7606010671825354</v>
      </c>
      <c r="I87" s="390">
        <f ca="1">IFERROR(VLOOKUP($A87,'往期追踪-中间表'!$A$27:$AJ$999,COLUMN()+1,0),"")</f>
        <v>-1.7606010671825354</v>
      </c>
      <c r="J87" s="402">
        <f ca="1">IFERROR(VLOOKUP($A87,'往期追踪-中间表'!$A$27:$AJ$999,COLUMN()+1,0),"")</f>
        <v>0</v>
      </c>
      <c r="K87" s="402">
        <f ca="1">IFERROR(VLOOKUP($A87,'往期追踪-中间表'!$A$27:$AJ$999,COLUMN()+1,0),"")</f>
        <v>0</v>
      </c>
      <c r="L87" s="402">
        <f ca="1">IFERROR(VLOOKUP($A87,'往期追踪-中间表'!$A$27:$AJ$999,COLUMN()+1,0),"")</f>
        <v>0</v>
      </c>
      <c r="M87" s="402">
        <f ca="1">IFERROR(VLOOKUP($A87,'往期追踪-中间表'!$A$27:$AJ$999,COLUMN()+1,0),"")</f>
        <v>0</v>
      </c>
      <c r="N87" s="402">
        <f ca="1">IFERROR(VLOOKUP($A87,'往期追踪-中间表'!$A$27:$AJ$999,COLUMN()+1,0),"")</f>
        <v>0</v>
      </c>
      <c r="O87" s="402">
        <f ca="1">IFERROR(VLOOKUP($A87,'往期追踪-中间表'!$A$27:$AJ$999,COLUMN()+1,0),"")</f>
        <v>0</v>
      </c>
      <c r="P87" s="402">
        <f ca="1">IFERROR(VLOOKUP($A87,'往期追踪-中间表'!$A$27:$AJ$999,COLUMN()+1,0),"")</f>
        <v>0</v>
      </c>
    </row>
    <row r="88" spans="1:16" ht="20.25">
      <c r="A88" s="278">
        <v>61</v>
      </c>
      <c r="B88" s="389" t="str">
        <f ca="1">IFERROR(VLOOKUP($A88,'往期追踪-中间表'!$A$27:$AJ$999,COLUMN()+1,0),"")</f>
        <v>詹群</v>
      </c>
      <c r="C88" s="389" t="str">
        <f ca="1">IFERROR(VLOOKUP($A88,'往期追踪-中间表'!$A$27:$AJ$999,COLUMN()+1,0),"")</f>
        <v>黄瑶组</v>
      </c>
      <c r="D88" s="29" t="str">
        <f ca="1">IFERROR(VLOOKUP($A88,'往期追踪-中间表'!$A$27:$AJ$999,COLUMN()+1,0),"")</f>
        <v>黄瑶</v>
      </c>
      <c r="E88" s="390">
        <f ca="1">IFERROR(VLOOKUP($A88,'往期追踪-中间表'!$A$27:$AJ$999,COLUMN()+1,0),"")</f>
        <v>0.21561880357309263</v>
      </c>
      <c r="F88" s="391">
        <f ca="1">IFERROR(VLOOKUP($A88,'往期追踪-中间表'!$A$27:$AJ$999,COLUMN()+1,0),"")</f>
        <v>2</v>
      </c>
      <c r="G88" s="392">
        <f ca="1">IFERROR(VLOOKUP($A88,'往期追踪-中间表'!$A$27:$AJ$999,COLUMN()+1,0),"")</f>
        <v>0</v>
      </c>
      <c r="H88" s="390">
        <f ca="1">IFERROR(VLOOKUP($A88,'往期追踪-中间表'!$A$27:$AJ$999,COLUMN()+1,0),"")</f>
        <v>0.16171410267981948</v>
      </c>
      <c r="I88" s="390">
        <f ca="1">IFERROR(VLOOKUP($A88,'往期追踪-中间表'!$A$27:$AJ$999,COLUMN()+1,0),"")</f>
        <v>1.8382858973201806</v>
      </c>
      <c r="J88" s="402">
        <f ca="1">IFERROR(VLOOKUP($A88,'往期追踪-中间表'!$A$27:$AJ$999,COLUMN()+1,0),"")</f>
        <v>0</v>
      </c>
      <c r="K88" s="402">
        <f ca="1">IFERROR(VLOOKUP($A88,'往期追踪-中间表'!$A$27:$AJ$999,COLUMN()+1,0),"")</f>
        <v>0</v>
      </c>
      <c r="L88" s="402">
        <f ca="1">IFERROR(VLOOKUP($A88,'往期追踪-中间表'!$A$27:$AJ$999,COLUMN()+1,0),"")</f>
        <v>0</v>
      </c>
      <c r="M88" s="402">
        <f ca="1">IFERROR(VLOOKUP($A88,'往期追踪-中间表'!$A$27:$AJ$999,COLUMN()+1,0),"")</f>
        <v>0</v>
      </c>
      <c r="N88" s="402">
        <f ca="1">IFERROR(VLOOKUP($A88,'往期追踪-中间表'!$A$27:$AJ$999,COLUMN()+1,0),"")</f>
        <v>0</v>
      </c>
      <c r="O88" s="402">
        <f ca="1">IFERROR(VLOOKUP($A88,'往期追踪-中间表'!$A$27:$AJ$999,COLUMN()+1,0),"")</f>
        <v>0</v>
      </c>
      <c r="P88" s="402">
        <f ca="1">IFERROR(VLOOKUP($A88,'往期追踪-中间表'!$A$27:$AJ$999,COLUMN()+1,0),"")</f>
        <v>0</v>
      </c>
    </row>
    <row r="89" spans="1:16" ht="20.25">
      <c r="A89" s="274">
        <v>62</v>
      </c>
      <c r="B89" s="389" t="str">
        <f ca="1">IFERROR(VLOOKUP($A89,'往期追踪-中间表'!$A$27:$AJ$999,COLUMN()+1,0),"")</f>
        <v>赵帅朋</v>
      </c>
      <c r="C89" s="389" t="str">
        <f ca="1">IFERROR(VLOOKUP($A89,'往期追踪-中间表'!$A$27:$AJ$999,COLUMN()+1,0),"")</f>
        <v>刘宇超组</v>
      </c>
      <c r="D89" s="29" t="str">
        <f ca="1">IFERROR(VLOOKUP($A89,'往期追踪-中间表'!$A$27:$AJ$999,COLUMN()+1,0),"")</f>
        <v>蔡锦梦</v>
      </c>
      <c r="E89" s="390">
        <f ca="1">IFERROR(VLOOKUP($A89,'往期追踪-中间表'!$A$27:$AJ$999,COLUMN()+1,0),"")</f>
        <v>4.4836673194643293</v>
      </c>
      <c r="F89" s="391">
        <f ca="1">IFERROR(VLOOKUP($A89,'往期追踪-中间表'!$A$27:$AJ$999,COLUMN()+1,0),"")</f>
        <v>2</v>
      </c>
      <c r="G89" s="392">
        <f ca="1">IFERROR(VLOOKUP($A89,'往期追踪-中间表'!$A$27:$AJ$999,COLUMN()+1,0),"")</f>
        <v>0</v>
      </c>
      <c r="H89" s="390">
        <f ca="1">IFERROR(VLOOKUP($A89,'往期追踪-中间表'!$A$27:$AJ$999,COLUMN()+1,0),"")</f>
        <v>3.362750489598247</v>
      </c>
      <c r="I89" s="390">
        <f ca="1">IFERROR(VLOOKUP($A89,'往期追踪-中间表'!$A$27:$AJ$999,COLUMN()+1,0),"")</f>
        <v>-1.362750489598247</v>
      </c>
      <c r="J89" s="402">
        <f ca="1">IFERROR(VLOOKUP($A89,'往期追踪-中间表'!$A$27:$AJ$999,COLUMN()+1,0),"")</f>
        <v>0</v>
      </c>
      <c r="K89" s="402">
        <f ca="1">IFERROR(VLOOKUP($A89,'往期追踪-中间表'!$A$27:$AJ$999,COLUMN()+1,0),"")</f>
        <v>1</v>
      </c>
      <c r="L89" s="402">
        <f ca="1">IFERROR(VLOOKUP($A89,'往期追踪-中间表'!$A$27:$AJ$999,COLUMN()+1,0),"")</f>
        <v>0</v>
      </c>
      <c r="M89" s="402">
        <f ca="1">IFERROR(VLOOKUP($A89,'往期追踪-中间表'!$A$27:$AJ$999,COLUMN()+1,0),"")</f>
        <v>0</v>
      </c>
      <c r="N89" s="402">
        <f ca="1">IFERROR(VLOOKUP($A89,'往期追踪-中间表'!$A$27:$AJ$999,COLUMN()+1,0),"")</f>
        <v>1</v>
      </c>
      <c r="O89" s="402">
        <f ca="1">IFERROR(VLOOKUP($A89,'往期追踪-中间表'!$A$27:$AJ$999,COLUMN()+1,0),"")</f>
        <v>0</v>
      </c>
      <c r="P89" s="402">
        <f ca="1">IFERROR(VLOOKUP($A89,'往期追踪-中间表'!$A$27:$AJ$999,COLUMN()+1,0),"")</f>
        <v>0</v>
      </c>
    </row>
    <row r="90" spans="1:16" ht="20.25">
      <c r="A90" s="278">
        <v>63</v>
      </c>
      <c r="B90" s="389" t="str">
        <f ca="1">IFERROR(VLOOKUP($A90,'往期追踪-中间表'!$A$27:$AJ$999,COLUMN()+1,0),"")</f>
        <v>赵帅朋</v>
      </c>
      <c r="C90" s="389" t="str">
        <f ca="1">IFERROR(VLOOKUP($A90,'往期追踪-中间表'!$A$27:$AJ$999,COLUMN()+1,0),"")</f>
        <v>刘宇超组</v>
      </c>
      <c r="D90" s="29" t="str">
        <f ca="1">IFERROR(VLOOKUP($A90,'往期追踪-中间表'!$A$27:$AJ$999,COLUMN()+1,0),"")</f>
        <v>谭青青</v>
      </c>
      <c r="E90" s="390">
        <f ca="1">IFERROR(VLOOKUP($A90,'往期追踪-中间表'!$A$27:$AJ$999,COLUMN()+1,0),"")</f>
        <v>4.4268569399140034</v>
      </c>
      <c r="F90" s="391">
        <f ca="1">IFERROR(VLOOKUP($A90,'往期追踪-中间表'!$A$27:$AJ$999,COLUMN()+1,0),"")</f>
        <v>2</v>
      </c>
      <c r="G90" s="392">
        <f ca="1">IFERROR(VLOOKUP($A90,'往期追踪-中间表'!$A$27:$AJ$999,COLUMN()+1,0),"")</f>
        <v>0</v>
      </c>
      <c r="H90" s="390">
        <f ca="1">IFERROR(VLOOKUP($A90,'往期追踪-中间表'!$A$27:$AJ$999,COLUMN()+1,0),"")</f>
        <v>3.3201427049355026</v>
      </c>
      <c r="I90" s="390">
        <f ca="1">IFERROR(VLOOKUP($A90,'往期追踪-中间表'!$A$27:$AJ$999,COLUMN()+1,0),"")</f>
        <v>-1.3201427049355026</v>
      </c>
      <c r="J90" s="402">
        <f ca="1">IFERROR(VLOOKUP($A90,'往期追踪-中间表'!$A$27:$AJ$999,COLUMN()+1,0),"")</f>
        <v>0</v>
      </c>
      <c r="K90" s="402">
        <f ca="1">IFERROR(VLOOKUP($A90,'往期追踪-中间表'!$A$27:$AJ$999,COLUMN()+1,0),"")</f>
        <v>1</v>
      </c>
      <c r="L90" s="402">
        <f ca="1">IFERROR(VLOOKUP($A90,'往期追踪-中间表'!$A$27:$AJ$999,COLUMN()+1,0),"")</f>
        <v>0</v>
      </c>
      <c r="M90" s="402">
        <f ca="1">IFERROR(VLOOKUP($A90,'往期追踪-中间表'!$A$27:$AJ$999,COLUMN()+1,0),"")</f>
        <v>0</v>
      </c>
      <c r="N90" s="402">
        <f ca="1">IFERROR(VLOOKUP($A90,'往期追踪-中间表'!$A$27:$AJ$999,COLUMN()+1,0),"")</f>
        <v>0</v>
      </c>
      <c r="O90" s="402">
        <f ca="1">IFERROR(VLOOKUP($A90,'往期追踪-中间表'!$A$27:$AJ$999,COLUMN()+1,0),"")</f>
        <v>0</v>
      </c>
      <c r="P90" s="402">
        <f ca="1">IFERROR(VLOOKUP($A90,'往期追踪-中间表'!$A$27:$AJ$999,COLUMN()+1,0),"")</f>
        <v>0</v>
      </c>
    </row>
    <row r="91" spans="1:16" ht="20.25">
      <c r="A91" s="274">
        <v>64</v>
      </c>
      <c r="B91" s="389" t="str">
        <f ca="1">IFERROR(VLOOKUP($A91,'往期追踪-中间表'!$A$27:$AJ$999,COLUMN()+1,0),"")</f>
        <v>芶伟杰</v>
      </c>
      <c r="C91" s="389" t="str">
        <f ca="1">IFERROR(VLOOKUP($A91,'往期追踪-中间表'!$A$27:$AJ$999,COLUMN()+1,0),"")</f>
        <v>陈玉豪组</v>
      </c>
      <c r="D91" s="29" t="str">
        <f ca="1">IFERROR(VLOOKUP($A91,'往期追踪-中间表'!$A$27:$AJ$999,COLUMN()+1,0),"")</f>
        <v>冀梦梦</v>
      </c>
      <c r="E91" s="390">
        <f ca="1">IFERROR(VLOOKUP($A91,'往期追踪-中间表'!$A$27:$AJ$999,COLUMN()+1,0),"")</f>
        <v>5.0684349036377849</v>
      </c>
      <c r="F91" s="391">
        <f ca="1">IFERROR(VLOOKUP($A91,'往期追踪-中间表'!$A$27:$AJ$999,COLUMN()+1,0),"")</f>
        <v>1</v>
      </c>
      <c r="G91" s="392">
        <f ca="1">IFERROR(VLOOKUP($A91,'往期追踪-中间表'!$A$27:$AJ$999,COLUMN()+1,0),"")</f>
        <v>0</v>
      </c>
      <c r="H91" s="390">
        <f ca="1">IFERROR(VLOOKUP($A91,'往期追踪-中间表'!$A$27:$AJ$999,COLUMN()+1,0),"")</f>
        <v>3.8013261777283387</v>
      </c>
      <c r="I91" s="390">
        <f ca="1">IFERROR(VLOOKUP($A91,'往期追踪-中间表'!$A$27:$AJ$999,COLUMN()+1,0),"")</f>
        <v>-2.8013261777283387</v>
      </c>
      <c r="J91" s="402">
        <f ca="1">IFERROR(VLOOKUP($A91,'往期追踪-中间表'!$A$27:$AJ$999,COLUMN()+1,0),"")</f>
        <v>0</v>
      </c>
      <c r="K91" s="402">
        <f ca="1">IFERROR(VLOOKUP($A91,'往期追踪-中间表'!$A$27:$AJ$999,COLUMN()+1,0),"")</f>
        <v>0</v>
      </c>
      <c r="L91" s="402">
        <f ca="1">IFERROR(VLOOKUP($A91,'往期追踪-中间表'!$A$27:$AJ$999,COLUMN()+1,0),"")</f>
        <v>0</v>
      </c>
      <c r="M91" s="402">
        <f ca="1">IFERROR(VLOOKUP($A91,'往期追踪-中间表'!$A$27:$AJ$999,COLUMN()+1,0),"")</f>
        <v>0</v>
      </c>
      <c r="N91" s="402">
        <f ca="1">IFERROR(VLOOKUP($A91,'往期追踪-中间表'!$A$27:$AJ$999,COLUMN()+1,0),"")</f>
        <v>0</v>
      </c>
      <c r="O91" s="402">
        <f ca="1">IFERROR(VLOOKUP($A91,'往期追踪-中间表'!$A$27:$AJ$999,COLUMN()+1,0),"")</f>
        <v>0</v>
      </c>
      <c r="P91" s="402">
        <f ca="1">IFERROR(VLOOKUP($A91,'往期追踪-中间表'!$A$27:$AJ$999,COLUMN()+1,0),"")</f>
        <v>0</v>
      </c>
    </row>
    <row r="92" spans="1:16" ht="20.25">
      <c r="A92" s="278">
        <v>65</v>
      </c>
      <c r="B92" s="389" t="str">
        <f ca="1">IFERROR(VLOOKUP($A92,'往期追踪-中间表'!$A$27:$AJ$999,COLUMN()+1,0),"")</f>
        <v>赵帅朋</v>
      </c>
      <c r="C92" s="389" t="str">
        <f ca="1">IFERROR(VLOOKUP($A92,'往期追踪-中间表'!$A$27:$AJ$999,COLUMN()+1,0),"")</f>
        <v>张倩倩组</v>
      </c>
      <c r="D92" s="29" t="str">
        <f ca="1">IFERROR(VLOOKUP($A92,'往期追踪-中间表'!$A$27:$AJ$999,COLUMN()+1,0),"")</f>
        <v>刘佳艺</v>
      </c>
      <c r="E92" s="390">
        <f ca="1">IFERROR(VLOOKUP($A92,'往期追踪-中间表'!$A$27:$AJ$999,COLUMN()+1,0),"")</f>
        <v>5.178435697086833</v>
      </c>
      <c r="F92" s="391">
        <f ca="1">IFERROR(VLOOKUP($A92,'往期追踪-中间表'!$A$27:$AJ$999,COLUMN()+1,0),"")</f>
        <v>2</v>
      </c>
      <c r="G92" s="392">
        <f ca="1">IFERROR(VLOOKUP($A92,'往期追踪-中间表'!$A$27:$AJ$999,COLUMN()+1,0),"")</f>
        <v>0</v>
      </c>
      <c r="H92" s="390">
        <f ca="1">IFERROR(VLOOKUP($A92,'往期追踪-中间表'!$A$27:$AJ$999,COLUMN()+1,0),"")</f>
        <v>3.8838267728151248</v>
      </c>
      <c r="I92" s="390">
        <f ca="1">IFERROR(VLOOKUP($A92,'往期追踪-中间表'!$A$27:$AJ$999,COLUMN()+1,0),"")</f>
        <v>-1.8838267728151248</v>
      </c>
      <c r="J92" s="402">
        <f ca="1">IFERROR(VLOOKUP($A92,'往期追踪-中间表'!$A$27:$AJ$999,COLUMN()+1,0),"")</f>
        <v>0</v>
      </c>
      <c r="K92" s="402">
        <f ca="1">IFERROR(VLOOKUP($A92,'往期追踪-中间表'!$A$27:$AJ$999,COLUMN()+1,0),"")</f>
        <v>1</v>
      </c>
      <c r="L92" s="402">
        <f ca="1">IFERROR(VLOOKUP($A92,'往期追踪-中间表'!$A$27:$AJ$999,COLUMN()+1,0),"")</f>
        <v>0</v>
      </c>
      <c r="M92" s="402">
        <f ca="1">IFERROR(VLOOKUP($A92,'往期追踪-中间表'!$A$27:$AJ$999,COLUMN()+1,0),"")</f>
        <v>0</v>
      </c>
      <c r="N92" s="402">
        <f ca="1">IFERROR(VLOOKUP($A92,'往期追踪-中间表'!$A$27:$AJ$999,COLUMN()+1,0),"")</f>
        <v>0</v>
      </c>
      <c r="O92" s="402">
        <f ca="1">IFERROR(VLOOKUP($A92,'往期追踪-中间表'!$A$27:$AJ$999,COLUMN()+1,0),"")</f>
        <v>0</v>
      </c>
      <c r="P92" s="402">
        <f ca="1">IFERROR(VLOOKUP($A92,'往期追踪-中间表'!$A$27:$AJ$999,COLUMN()+1,0),"")</f>
        <v>0</v>
      </c>
    </row>
    <row r="93" spans="1:16" ht="20.25">
      <c r="A93" s="274">
        <v>66</v>
      </c>
      <c r="B93" s="389" t="str">
        <f ca="1">IFERROR(VLOOKUP($A93,'往期追踪-中间表'!$A$27:$AJ$999,COLUMN()+1,0),"")</f>
        <v>芶伟杰</v>
      </c>
      <c r="C93" s="389" t="str">
        <f ca="1">IFERROR(VLOOKUP($A93,'往期追踪-中间表'!$A$27:$AJ$999,COLUMN()+1,0),"")</f>
        <v>李珊珊组</v>
      </c>
      <c r="D93" s="29" t="str">
        <f ca="1">IFERROR(VLOOKUP($A93,'往期追踪-中间表'!$A$27:$AJ$999,COLUMN()+1,0),"")</f>
        <v>刘洁如</v>
      </c>
      <c r="E93" s="390">
        <f ca="1">IFERROR(VLOOKUP($A93,'往期追踪-中间表'!$A$27:$AJ$999,COLUMN()+1,0),"")</f>
        <v>4.7559098575659489</v>
      </c>
      <c r="F93" s="391">
        <f ca="1">IFERROR(VLOOKUP($A93,'往期追踪-中间表'!$A$27:$AJ$999,COLUMN()+1,0),"")</f>
        <v>1</v>
      </c>
      <c r="G93" s="392">
        <f ca="1">IFERROR(VLOOKUP($A93,'往期追踪-中间表'!$A$27:$AJ$999,COLUMN()+1,0),"")</f>
        <v>0</v>
      </c>
      <c r="H93" s="390">
        <f ca="1">IFERROR(VLOOKUP($A93,'往期追踪-中间表'!$A$27:$AJ$999,COLUMN()+1,0),"")</f>
        <v>3.5669323931744614</v>
      </c>
      <c r="I93" s="390">
        <f ca="1">IFERROR(VLOOKUP($A93,'往期追踪-中间表'!$A$27:$AJ$999,COLUMN()+1,0),"")</f>
        <v>-2.5669323931744614</v>
      </c>
      <c r="J93" s="402">
        <f ca="1">IFERROR(VLOOKUP($A93,'往期追踪-中间表'!$A$27:$AJ$999,COLUMN()+1,0),"")</f>
        <v>0</v>
      </c>
      <c r="K93" s="402">
        <f ca="1">IFERROR(VLOOKUP($A93,'往期追踪-中间表'!$A$27:$AJ$999,COLUMN()+1,0),"")</f>
        <v>0</v>
      </c>
      <c r="L93" s="402">
        <f ca="1">IFERROR(VLOOKUP($A93,'往期追踪-中间表'!$A$27:$AJ$999,COLUMN()+1,0),"")</f>
        <v>0</v>
      </c>
      <c r="M93" s="402">
        <f ca="1">IFERROR(VLOOKUP($A93,'往期追踪-中间表'!$A$27:$AJ$999,COLUMN()+1,0),"")</f>
        <v>0</v>
      </c>
      <c r="N93" s="402">
        <f ca="1">IFERROR(VLOOKUP($A93,'往期追踪-中间表'!$A$27:$AJ$999,COLUMN()+1,0),"")</f>
        <v>0</v>
      </c>
      <c r="O93" s="402">
        <f ca="1">IFERROR(VLOOKUP($A93,'往期追踪-中间表'!$A$27:$AJ$999,COLUMN()+1,0),"")</f>
        <v>0</v>
      </c>
      <c r="P93" s="402">
        <f ca="1">IFERROR(VLOOKUP($A93,'往期追踪-中间表'!$A$27:$AJ$999,COLUMN()+1,0),"")</f>
        <v>0</v>
      </c>
    </row>
    <row r="94" spans="1:16" ht="20.25">
      <c r="A94" s="278">
        <v>67</v>
      </c>
      <c r="B94" s="389" t="str">
        <f ca="1">IFERROR(VLOOKUP($A94,'往期追踪-中间表'!$A$27:$AJ$999,COLUMN()+1,0),"")</f>
        <v>芶伟杰</v>
      </c>
      <c r="C94" s="389" t="str">
        <f ca="1">IFERROR(VLOOKUP($A94,'往期追踪-中间表'!$A$27:$AJ$999,COLUMN()+1,0),"")</f>
        <v>李珊珊组</v>
      </c>
      <c r="D94" s="29" t="str">
        <f ca="1">IFERROR(VLOOKUP($A94,'往期追踪-中间表'!$A$27:$AJ$999,COLUMN()+1,0),"")</f>
        <v>胡振华</v>
      </c>
      <c r="E94" s="390">
        <f ca="1">IFERROR(VLOOKUP($A94,'往期追踪-中间表'!$A$27:$AJ$999,COLUMN()+1,0),"")</f>
        <v>5.1004353256520938</v>
      </c>
      <c r="F94" s="391">
        <f ca="1">IFERROR(VLOOKUP($A94,'往期追踪-中间表'!$A$27:$AJ$999,COLUMN()+1,0),"")</f>
        <v>1</v>
      </c>
      <c r="G94" s="392">
        <f ca="1">IFERROR(VLOOKUP($A94,'往期追踪-中间表'!$A$27:$AJ$999,COLUMN()+1,0),"")</f>
        <v>0</v>
      </c>
      <c r="H94" s="390">
        <f ca="1">IFERROR(VLOOKUP($A94,'往期追踪-中间表'!$A$27:$AJ$999,COLUMN()+1,0),"")</f>
        <v>3.8253264942390706</v>
      </c>
      <c r="I94" s="390">
        <f ca="1">IFERROR(VLOOKUP($A94,'往期追踪-中间表'!$A$27:$AJ$999,COLUMN()+1,0),"")</f>
        <v>-2.8253264942390706</v>
      </c>
      <c r="J94" s="402">
        <f ca="1">IFERROR(VLOOKUP($A94,'往期追踪-中间表'!$A$27:$AJ$999,COLUMN()+1,0),"")</f>
        <v>0</v>
      </c>
      <c r="K94" s="402">
        <f ca="1">IFERROR(VLOOKUP($A94,'往期追踪-中间表'!$A$27:$AJ$999,COLUMN()+1,0),"")</f>
        <v>1</v>
      </c>
      <c r="L94" s="402">
        <f ca="1">IFERROR(VLOOKUP($A94,'往期追踪-中间表'!$A$27:$AJ$999,COLUMN()+1,0),"")</f>
        <v>0</v>
      </c>
      <c r="M94" s="402">
        <f ca="1">IFERROR(VLOOKUP($A94,'往期追踪-中间表'!$A$27:$AJ$999,COLUMN()+1,0),"")</f>
        <v>0</v>
      </c>
      <c r="N94" s="402">
        <f ca="1">IFERROR(VLOOKUP($A94,'往期追踪-中间表'!$A$27:$AJ$999,COLUMN()+1,0),"")</f>
        <v>0</v>
      </c>
      <c r="O94" s="402">
        <f ca="1">IFERROR(VLOOKUP($A94,'往期追踪-中间表'!$A$27:$AJ$999,COLUMN()+1,0),"")</f>
        <v>0</v>
      </c>
      <c r="P94" s="402">
        <f ca="1">IFERROR(VLOOKUP($A94,'往期追踪-中间表'!$A$27:$AJ$999,COLUMN()+1,0),"")</f>
        <v>0</v>
      </c>
    </row>
    <row r="95" spans="1:16" ht="20.25">
      <c r="A95" s="274">
        <v>68</v>
      </c>
      <c r="B95" s="389" t="str">
        <f ca="1">IFERROR(VLOOKUP($A95,'往期追踪-中间表'!$A$27:$AJ$999,COLUMN()+1,0),"")</f>
        <v>芶伟杰</v>
      </c>
      <c r="C95" s="389" t="str">
        <f ca="1">IFERROR(VLOOKUP($A95,'往期追踪-中间表'!$A$27:$AJ$999,COLUMN()+1,0),"")</f>
        <v>陈慧组</v>
      </c>
      <c r="D95" s="29" t="str">
        <f ca="1">IFERROR(VLOOKUP($A95,'往期追踪-中间表'!$A$27:$AJ$999,COLUMN()+1,0),"")</f>
        <v>余甜甜</v>
      </c>
      <c r="E95" s="390" t="str">
        <f ca="1">IFERROR(VLOOKUP($A95,'往期追踪-中间表'!$A$27:$AJ$999,COLUMN()+1,0),"")</f>
        <v>-</v>
      </c>
      <c r="F95" s="391">
        <f ca="1">IFERROR(VLOOKUP($A95,'往期追踪-中间表'!$A$27:$AJ$999,COLUMN()+1,0),"")</f>
        <v>1</v>
      </c>
      <c r="G95" s="392">
        <f ca="1">IFERROR(VLOOKUP($A95,'往期追踪-中间表'!$A$27:$AJ$999,COLUMN()+1,0),"")</f>
        <v>0</v>
      </c>
      <c r="H95" s="390">
        <f ca="1">IFERROR(VLOOKUP($A95,'往期追踪-中间表'!$A$27:$AJ$999,COLUMN()+1,0),"")</f>
        <v>0</v>
      </c>
      <c r="I95" s="390">
        <f ca="1">IFERROR(VLOOKUP($A95,'往期追踪-中间表'!$A$27:$AJ$999,COLUMN()+1,0),"")</f>
        <v>1</v>
      </c>
      <c r="J95" s="402">
        <f ca="1">IFERROR(VLOOKUP($A95,'往期追踪-中间表'!$A$27:$AJ$999,COLUMN()+1,0),"")</f>
        <v>0</v>
      </c>
      <c r="K95" s="402">
        <f ca="1">IFERROR(VLOOKUP($A95,'往期追踪-中间表'!$A$27:$AJ$999,COLUMN()+1,0),"")</f>
        <v>0</v>
      </c>
      <c r="L95" s="402">
        <f ca="1">IFERROR(VLOOKUP($A95,'往期追踪-中间表'!$A$27:$AJ$999,COLUMN()+1,0),"")</f>
        <v>0</v>
      </c>
      <c r="M95" s="402">
        <f ca="1">IFERROR(VLOOKUP($A95,'往期追踪-中间表'!$A$27:$AJ$999,COLUMN()+1,0),"")</f>
        <v>0</v>
      </c>
      <c r="N95" s="402">
        <f ca="1">IFERROR(VLOOKUP($A95,'往期追踪-中间表'!$A$27:$AJ$999,COLUMN()+1,0),"")</f>
        <v>0</v>
      </c>
      <c r="O95" s="402">
        <f ca="1">IFERROR(VLOOKUP($A95,'往期追踪-中间表'!$A$27:$AJ$999,COLUMN()+1,0),"")</f>
        <v>0</v>
      </c>
      <c r="P95" s="402">
        <f ca="1">IFERROR(VLOOKUP($A95,'往期追踪-中间表'!$A$27:$AJ$999,COLUMN()+1,0),"")</f>
        <v>0</v>
      </c>
    </row>
    <row r="96" spans="1:16" ht="20.25">
      <c r="A96" s="278">
        <v>69</v>
      </c>
      <c r="B96" s="389" t="str">
        <f ca="1">IFERROR(VLOOKUP($A96,'往期追踪-中间表'!$A$27:$AJ$999,COLUMN()+1,0),"")</f>
        <v>芶伟杰</v>
      </c>
      <c r="C96" s="389" t="str">
        <f ca="1">IFERROR(VLOOKUP($A96,'往期追踪-中间表'!$A$27:$AJ$999,COLUMN()+1,0),"")</f>
        <v>王娜组</v>
      </c>
      <c r="D96" s="29" t="str">
        <f ca="1">IFERROR(VLOOKUP($A96,'往期追踪-中间表'!$A$27:$AJ$999,COLUMN()+1,0),"")</f>
        <v>廖红琴</v>
      </c>
      <c r="E96" s="390">
        <f ca="1">IFERROR(VLOOKUP($A96,'往期追踪-中间表'!$A$27:$AJ$999,COLUMN()+1,0),"")</f>
        <v>5.3731836359248639</v>
      </c>
      <c r="F96" s="391">
        <f ca="1">IFERROR(VLOOKUP($A96,'往期追踪-中间表'!$A$27:$AJ$999,COLUMN()+1,0),"")</f>
        <v>1</v>
      </c>
      <c r="G96" s="392">
        <f ca="1">IFERROR(VLOOKUP($A96,'往期追踪-中间表'!$A$27:$AJ$999,COLUMN()+1,0),"")</f>
        <v>0</v>
      </c>
      <c r="H96" s="390">
        <f ca="1">IFERROR(VLOOKUP($A96,'往期追踪-中间表'!$A$27:$AJ$999,COLUMN()+1,0),"")</f>
        <v>4.0298877269436479</v>
      </c>
      <c r="I96" s="390">
        <f ca="1">IFERROR(VLOOKUP($A96,'往期追踪-中间表'!$A$27:$AJ$999,COLUMN()+1,0),"")</f>
        <v>-3.0298877269436479</v>
      </c>
      <c r="J96" s="402">
        <f ca="1">IFERROR(VLOOKUP($A96,'往期追踪-中间表'!$A$27:$AJ$999,COLUMN()+1,0),"")</f>
        <v>0</v>
      </c>
      <c r="K96" s="402">
        <f ca="1">IFERROR(VLOOKUP($A96,'往期追踪-中间表'!$A$27:$AJ$999,COLUMN()+1,0),"")</f>
        <v>0</v>
      </c>
      <c r="L96" s="402">
        <f ca="1">IFERROR(VLOOKUP($A96,'往期追踪-中间表'!$A$27:$AJ$999,COLUMN()+1,0),"")</f>
        <v>0</v>
      </c>
      <c r="M96" s="402">
        <f ca="1">IFERROR(VLOOKUP($A96,'往期追踪-中间表'!$A$27:$AJ$999,COLUMN()+1,0),"")</f>
        <v>0</v>
      </c>
      <c r="N96" s="402">
        <f ca="1">IFERROR(VLOOKUP($A96,'往期追踪-中间表'!$A$27:$AJ$999,COLUMN()+1,0),"")</f>
        <v>0</v>
      </c>
      <c r="O96" s="402">
        <f ca="1">IFERROR(VLOOKUP($A96,'往期追踪-中间表'!$A$27:$AJ$999,COLUMN()+1,0),"")</f>
        <v>0</v>
      </c>
      <c r="P96" s="402">
        <f ca="1">IFERROR(VLOOKUP($A96,'往期追踪-中间表'!$A$27:$AJ$999,COLUMN()+1,0),"")</f>
        <v>0</v>
      </c>
    </row>
    <row r="97" spans="1:16" ht="20.25">
      <c r="A97" s="274">
        <v>70</v>
      </c>
      <c r="B97" s="389" t="str">
        <f ca="1">IFERROR(VLOOKUP($A97,'往期追踪-中间表'!$A$27:$AJ$999,COLUMN()+1,0),"")</f>
        <v>芶伟杰</v>
      </c>
      <c r="C97" s="389" t="str">
        <f ca="1">IFERROR(VLOOKUP($A97,'往期追踪-中间表'!$A$27:$AJ$999,COLUMN()+1,0),"")</f>
        <v>陈慧组</v>
      </c>
      <c r="D97" s="29" t="str">
        <f ca="1">IFERROR(VLOOKUP($A97,'往期追踪-中间表'!$A$27:$AJ$999,COLUMN()+1,0),"")</f>
        <v>龚姝颖</v>
      </c>
      <c r="E97" s="390" t="str">
        <f ca="1">IFERROR(VLOOKUP($A97,'往期追踪-中间表'!$A$27:$AJ$999,COLUMN()+1,0),"")</f>
        <v>-</v>
      </c>
      <c r="F97" s="391">
        <f ca="1">IFERROR(VLOOKUP($A97,'往期追踪-中间表'!$A$27:$AJ$999,COLUMN()+1,0),"")</f>
        <v>1</v>
      </c>
      <c r="G97" s="392">
        <f ca="1">IFERROR(VLOOKUP($A97,'往期追踪-中间表'!$A$27:$AJ$999,COLUMN()+1,0),"")</f>
        <v>0</v>
      </c>
      <c r="H97" s="390">
        <f ca="1">IFERROR(VLOOKUP($A97,'往期追踪-中间表'!$A$27:$AJ$999,COLUMN()+1,0),"")</f>
        <v>0</v>
      </c>
      <c r="I97" s="390">
        <f ca="1">IFERROR(VLOOKUP($A97,'往期追踪-中间表'!$A$27:$AJ$999,COLUMN()+1,0),"")</f>
        <v>1</v>
      </c>
      <c r="J97" s="402">
        <f ca="1">IFERROR(VLOOKUP($A97,'往期追踪-中间表'!$A$27:$AJ$999,COLUMN()+1,0),"")</f>
        <v>0</v>
      </c>
      <c r="K97" s="402">
        <f ca="1">IFERROR(VLOOKUP($A97,'往期追踪-中间表'!$A$27:$AJ$999,COLUMN()+1,0),"")</f>
        <v>0</v>
      </c>
      <c r="L97" s="402">
        <f ca="1">IFERROR(VLOOKUP($A97,'往期追踪-中间表'!$A$27:$AJ$999,COLUMN()+1,0),"")</f>
        <v>0</v>
      </c>
      <c r="M97" s="402">
        <f ca="1">IFERROR(VLOOKUP($A97,'往期追踪-中间表'!$A$27:$AJ$999,COLUMN()+1,0),"")</f>
        <v>0</v>
      </c>
      <c r="N97" s="402">
        <f ca="1">IFERROR(VLOOKUP($A97,'往期追踪-中间表'!$A$27:$AJ$999,COLUMN()+1,0),"")</f>
        <v>0</v>
      </c>
      <c r="O97" s="402">
        <f ca="1">IFERROR(VLOOKUP($A97,'往期追踪-中间表'!$A$27:$AJ$999,COLUMN()+1,0),"")</f>
        <v>0</v>
      </c>
      <c r="P97" s="402">
        <f ca="1">IFERROR(VLOOKUP($A97,'往期追踪-中间表'!$A$27:$AJ$999,COLUMN()+1,0),"")</f>
        <v>0</v>
      </c>
    </row>
    <row r="98" spans="1:16" ht="20.25">
      <c r="A98" s="278">
        <v>71</v>
      </c>
      <c r="B98" s="389" t="str">
        <f ca="1">IFERROR(VLOOKUP($A98,'往期追踪-中间表'!$A$27:$AJ$999,COLUMN()+1,0),"")</f>
        <v>芶伟杰</v>
      </c>
      <c r="C98" s="389" t="str">
        <f ca="1">IFERROR(VLOOKUP($A98,'往期追踪-中间表'!$A$27:$AJ$999,COLUMN()+1,0),"")</f>
        <v>王娜组</v>
      </c>
      <c r="D98" s="29" t="str">
        <f ca="1">IFERROR(VLOOKUP($A98,'往期追踪-中间表'!$A$27:$AJ$999,COLUMN()+1,0),"")</f>
        <v>肖仕川</v>
      </c>
      <c r="E98" s="390">
        <f ca="1">IFERROR(VLOOKUP($A98,'往期追踪-中间表'!$A$27:$AJ$999,COLUMN()+1,0),"")</f>
        <v>5.0318103415429318</v>
      </c>
      <c r="F98" s="391">
        <f ca="1">IFERROR(VLOOKUP($A98,'往期追踪-中间表'!$A$27:$AJ$999,COLUMN()+1,0),"")</f>
        <v>1</v>
      </c>
      <c r="G98" s="392">
        <f ca="1">IFERROR(VLOOKUP($A98,'往期追踪-中间表'!$A$27:$AJ$999,COLUMN()+1,0),"")</f>
        <v>0</v>
      </c>
      <c r="H98" s="390">
        <f ca="1">IFERROR(VLOOKUP($A98,'往期追踪-中间表'!$A$27:$AJ$999,COLUMN()+1,0),"")</f>
        <v>3.7738577561571987</v>
      </c>
      <c r="I98" s="390">
        <f ca="1">IFERROR(VLOOKUP($A98,'往期追踪-中间表'!$A$27:$AJ$999,COLUMN()+1,0),"")</f>
        <v>-2.7738577561571987</v>
      </c>
      <c r="J98" s="402">
        <f ca="1">IFERROR(VLOOKUP($A98,'往期追踪-中间表'!$A$27:$AJ$999,COLUMN()+1,0),"")</f>
        <v>0</v>
      </c>
      <c r="K98" s="402">
        <f ca="1">IFERROR(VLOOKUP($A98,'往期追踪-中间表'!$A$27:$AJ$999,COLUMN()+1,0),"")</f>
        <v>0</v>
      </c>
      <c r="L98" s="402">
        <f ca="1">IFERROR(VLOOKUP($A98,'往期追踪-中间表'!$A$27:$AJ$999,COLUMN()+1,0),"")</f>
        <v>0</v>
      </c>
      <c r="M98" s="402">
        <f ca="1">IFERROR(VLOOKUP($A98,'往期追踪-中间表'!$A$27:$AJ$999,COLUMN()+1,0),"")</f>
        <v>0</v>
      </c>
      <c r="N98" s="402">
        <f ca="1">IFERROR(VLOOKUP($A98,'往期追踪-中间表'!$A$27:$AJ$999,COLUMN()+1,0),"")</f>
        <v>0</v>
      </c>
      <c r="O98" s="402">
        <f ca="1">IFERROR(VLOOKUP($A98,'往期追踪-中间表'!$A$27:$AJ$999,COLUMN()+1,0),"")</f>
        <v>1</v>
      </c>
      <c r="P98" s="402">
        <f ca="1">IFERROR(VLOOKUP($A98,'往期追踪-中间表'!$A$27:$AJ$999,COLUMN()+1,0),"")</f>
        <v>0</v>
      </c>
    </row>
    <row r="99" spans="1:16" ht="20.25">
      <c r="A99" s="274">
        <v>72</v>
      </c>
      <c r="B99" s="389" t="str">
        <f ca="1">IFERROR(VLOOKUP($A99,'往期追踪-中间表'!$A$27:$AJ$999,COLUMN()+1,0),"")</f>
        <v>赵帅朋</v>
      </c>
      <c r="C99" s="389" t="str">
        <f ca="1">IFERROR(VLOOKUP($A99,'往期追踪-中间表'!$A$27:$AJ$999,COLUMN()+1,0),"")</f>
        <v>刘宇超组</v>
      </c>
      <c r="D99" s="29" t="str">
        <f ca="1">IFERROR(VLOOKUP($A99,'往期追踪-中间表'!$A$27:$AJ$999,COLUMN()+1,0),"")</f>
        <v>刘宇超</v>
      </c>
      <c r="E99" s="390">
        <f ca="1">IFERROR(VLOOKUP($A99,'往期追踪-中间表'!$A$27:$AJ$999,COLUMN()+1,0),"")</f>
        <v>0.28637804805254524</v>
      </c>
      <c r="F99" s="391">
        <f ca="1">IFERROR(VLOOKUP($A99,'往期追踪-中间表'!$A$27:$AJ$999,COLUMN()+1,0),"")</f>
        <v>2</v>
      </c>
      <c r="G99" s="392">
        <f ca="1">IFERROR(VLOOKUP($A99,'往期追踪-中间表'!$A$27:$AJ$999,COLUMN()+1,0),"")</f>
        <v>0</v>
      </c>
      <c r="H99" s="390">
        <f ca="1">IFERROR(VLOOKUP($A99,'往期追踪-中间表'!$A$27:$AJ$999,COLUMN()+1,0),"")</f>
        <v>0.21478353603940892</v>
      </c>
      <c r="I99" s="390">
        <f ca="1">IFERROR(VLOOKUP($A99,'往期追踪-中间表'!$A$27:$AJ$999,COLUMN()+1,0),"")</f>
        <v>1.785216463960591</v>
      </c>
      <c r="J99" s="402">
        <f ca="1">IFERROR(VLOOKUP($A99,'往期追踪-中间表'!$A$27:$AJ$999,COLUMN()+1,0),"")</f>
        <v>0</v>
      </c>
      <c r="K99" s="402">
        <f ca="1">IFERROR(VLOOKUP($A99,'往期追踪-中间表'!$A$27:$AJ$999,COLUMN()+1,0),"")</f>
        <v>0</v>
      </c>
      <c r="L99" s="402">
        <f ca="1">IFERROR(VLOOKUP($A99,'往期追踪-中间表'!$A$27:$AJ$999,COLUMN()+1,0),"")</f>
        <v>0</v>
      </c>
      <c r="M99" s="402">
        <f ca="1">IFERROR(VLOOKUP($A99,'往期追踪-中间表'!$A$27:$AJ$999,COLUMN()+1,0),"")</f>
        <v>0</v>
      </c>
      <c r="N99" s="402">
        <f ca="1">IFERROR(VLOOKUP($A99,'往期追踪-中间表'!$A$27:$AJ$999,COLUMN()+1,0),"")</f>
        <v>0</v>
      </c>
      <c r="O99" s="402">
        <f ca="1">IFERROR(VLOOKUP($A99,'往期追踪-中间表'!$A$27:$AJ$999,COLUMN()+1,0),"")</f>
        <v>0</v>
      </c>
      <c r="P99" s="402">
        <f ca="1">IFERROR(VLOOKUP($A99,'往期追踪-中间表'!$A$27:$AJ$999,COLUMN()+1,0),"")</f>
        <v>0</v>
      </c>
    </row>
    <row r="100" spans="1:16" ht="20.25">
      <c r="A100" s="278">
        <v>73</v>
      </c>
      <c r="B100" s="389" t="str">
        <f ca="1">IFERROR(VLOOKUP($A100,'往期追踪-中间表'!$A$27:$AJ$999,COLUMN()+1,0),"")</f>
        <v>芶伟杰</v>
      </c>
      <c r="C100" s="389" t="str">
        <f ca="1">IFERROR(VLOOKUP($A100,'往期追踪-中间表'!$A$27:$AJ$999,COLUMN()+1,0),"")</f>
        <v>李珊珊组</v>
      </c>
      <c r="D100" s="29" t="str">
        <f ca="1">IFERROR(VLOOKUP($A100,'往期追踪-中间表'!$A$27:$AJ$999,COLUMN()+1,0),"")</f>
        <v>奉悦</v>
      </c>
      <c r="E100" s="390">
        <f ca="1">IFERROR(VLOOKUP($A100,'往期追踪-中间表'!$A$27:$AJ$999,COLUMN()+1,0),"")</f>
        <v>1.8393432940129537</v>
      </c>
      <c r="F100" s="391">
        <f ca="1">IFERROR(VLOOKUP($A100,'往期追踪-中间表'!$A$27:$AJ$999,COLUMN()+1,0),"")</f>
        <v>1</v>
      </c>
      <c r="G100" s="392">
        <f ca="1">IFERROR(VLOOKUP($A100,'往期追踪-中间表'!$A$27:$AJ$999,COLUMN()+1,0),"")</f>
        <v>0</v>
      </c>
      <c r="H100" s="390">
        <f ca="1">IFERROR(VLOOKUP($A100,'往期追踪-中间表'!$A$27:$AJ$999,COLUMN()+1,0),"")</f>
        <v>1.3795074705097152</v>
      </c>
      <c r="I100" s="390">
        <f ca="1">IFERROR(VLOOKUP($A100,'往期追踪-中间表'!$A$27:$AJ$999,COLUMN()+1,0),"")</f>
        <v>-0.37950747050971523</v>
      </c>
      <c r="J100" s="402">
        <f ca="1">IFERROR(VLOOKUP($A100,'往期追踪-中间表'!$A$27:$AJ$999,COLUMN()+1,0),"")</f>
        <v>0</v>
      </c>
      <c r="K100" s="402">
        <f ca="1">IFERROR(VLOOKUP($A100,'往期追踪-中间表'!$A$27:$AJ$999,COLUMN()+1,0),"")</f>
        <v>0</v>
      </c>
      <c r="L100" s="402">
        <f ca="1">IFERROR(VLOOKUP($A100,'往期追踪-中间表'!$A$27:$AJ$999,COLUMN()+1,0),"")</f>
        <v>0</v>
      </c>
      <c r="M100" s="402">
        <f ca="1">IFERROR(VLOOKUP($A100,'往期追踪-中间表'!$A$27:$AJ$999,COLUMN()+1,0),"")</f>
        <v>1</v>
      </c>
      <c r="N100" s="402">
        <f ca="1">IFERROR(VLOOKUP($A100,'往期追踪-中间表'!$A$27:$AJ$999,COLUMN()+1,0),"")</f>
        <v>0</v>
      </c>
      <c r="O100" s="402">
        <f ca="1">IFERROR(VLOOKUP($A100,'往期追踪-中间表'!$A$27:$AJ$999,COLUMN()+1,0),"")</f>
        <v>0</v>
      </c>
      <c r="P100" s="402">
        <f ca="1">IFERROR(VLOOKUP($A100,'往期追踪-中间表'!$A$27:$AJ$999,COLUMN()+1,0),"")</f>
        <v>0</v>
      </c>
    </row>
    <row r="101" spans="1:16" ht="20.25">
      <c r="A101" s="274">
        <v>74</v>
      </c>
      <c r="B101" s="389" t="str">
        <f ca="1">IFERROR(VLOOKUP($A101,'往期追踪-中间表'!$A$27:$AJ$999,COLUMN()+1,0),"")</f>
        <v>芶伟杰</v>
      </c>
      <c r="C101" s="389" t="str">
        <f ca="1">IFERROR(VLOOKUP($A101,'往期追踪-中间表'!$A$27:$AJ$999,COLUMN()+1,0),"")</f>
        <v>王娜组</v>
      </c>
      <c r="D101" s="29" t="str">
        <f ca="1">IFERROR(VLOOKUP($A101,'往期追踪-中间表'!$A$27:$AJ$999,COLUMN()+1,0),"")</f>
        <v>胡飞</v>
      </c>
      <c r="E101" s="390">
        <f ca="1">IFERROR(VLOOKUP($A101,'往期追踪-中间表'!$A$27:$AJ$999,COLUMN()+1,0),"")</f>
        <v>2.1415405969101347</v>
      </c>
      <c r="F101" s="391">
        <f ca="1">IFERROR(VLOOKUP($A101,'往期追踪-中间表'!$A$27:$AJ$999,COLUMN()+1,0),"")</f>
        <v>1</v>
      </c>
      <c r="G101" s="392">
        <f ca="1">IFERROR(VLOOKUP($A101,'往期追踪-中间表'!$A$27:$AJ$999,COLUMN()+1,0),"")</f>
        <v>0</v>
      </c>
      <c r="H101" s="390">
        <f ca="1">IFERROR(VLOOKUP($A101,'往期追踪-中间表'!$A$27:$AJ$999,COLUMN()+1,0),"")</f>
        <v>1.606155447682601</v>
      </c>
      <c r="I101" s="390">
        <f ca="1">IFERROR(VLOOKUP($A101,'往期追踪-中间表'!$A$27:$AJ$999,COLUMN()+1,0),"")</f>
        <v>-0.60615544768260099</v>
      </c>
      <c r="J101" s="402">
        <f ca="1">IFERROR(VLOOKUP($A101,'往期追踪-中间表'!$A$27:$AJ$999,COLUMN()+1,0),"")</f>
        <v>0</v>
      </c>
      <c r="K101" s="402">
        <f ca="1">IFERROR(VLOOKUP($A101,'往期追踪-中间表'!$A$27:$AJ$999,COLUMN()+1,0),"")</f>
        <v>0</v>
      </c>
      <c r="L101" s="402">
        <f ca="1">IFERROR(VLOOKUP($A101,'往期追踪-中间表'!$A$27:$AJ$999,COLUMN()+1,0),"")</f>
        <v>0</v>
      </c>
      <c r="M101" s="402">
        <f ca="1">IFERROR(VLOOKUP($A101,'往期追踪-中间表'!$A$27:$AJ$999,COLUMN()+1,0),"")</f>
        <v>0</v>
      </c>
      <c r="N101" s="402">
        <f ca="1">IFERROR(VLOOKUP($A101,'往期追踪-中间表'!$A$27:$AJ$999,COLUMN()+1,0),"")</f>
        <v>1</v>
      </c>
      <c r="O101" s="402">
        <f ca="1">IFERROR(VLOOKUP($A101,'往期追踪-中间表'!$A$27:$AJ$999,COLUMN()+1,0),"")</f>
        <v>0</v>
      </c>
      <c r="P101" s="402">
        <f ca="1">IFERROR(VLOOKUP($A101,'往期追踪-中间表'!$A$27:$AJ$999,COLUMN()+1,0),"")</f>
        <v>0</v>
      </c>
    </row>
    <row r="102" spans="1:16" ht="20.25">
      <c r="A102" s="278">
        <v>75</v>
      </c>
      <c r="B102" s="389" t="str">
        <f ca="1">IFERROR(VLOOKUP($A102,'往期追踪-中间表'!$A$27:$AJ$999,COLUMN()+1,0),"")</f>
        <v>詹群</v>
      </c>
      <c r="C102" s="389" t="str">
        <f ca="1">IFERROR(VLOOKUP($A102,'往期追踪-中间表'!$A$27:$AJ$999,COLUMN()+1,0),"")</f>
        <v>石洁组</v>
      </c>
      <c r="D102" s="29" t="str">
        <f ca="1">IFERROR(VLOOKUP($A102,'往期追踪-中间表'!$A$27:$AJ$999,COLUMN()+1,0),"")</f>
        <v>刘国佳</v>
      </c>
      <c r="E102" s="390">
        <f ca="1">IFERROR(VLOOKUP($A102,'往期追踪-中间表'!$A$27:$AJ$999,COLUMN()+1,0),"")</f>
        <v>4.8737636066604244</v>
      </c>
      <c r="F102" s="391">
        <f ca="1">IFERROR(VLOOKUP($A102,'往期追踪-中间表'!$A$27:$AJ$999,COLUMN()+1,0),"")</f>
        <v>1</v>
      </c>
      <c r="G102" s="392">
        <f ca="1">IFERROR(VLOOKUP($A102,'往期追踪-中间表'!$A$27:$AJ$999,COLUMN()+1,0),"")</f>
        <v>0</v>
      </c>
      <c r="H102" s="390">
        <f ca="1">IFERROR(VLOOKUP($A102,'往期追踪-中间表'!$A$27:$AJ$999,COLUMN()+1,0),"")</f>
        <v>3.6553227049953181</v>
      </c>
      <c r="I102" s="390">
        <f ca="1">IFERROR(VLOOKUP($A102,'往期追踪-中间表'!$A$27:$AJ$999,COLUMN()+1,0),"")</f>
        <v>-2.6553227049953181</v>
      </c>
      <c r="J102" s="402">
        <f ca="1">IFERROR(VLOOKUP($A102,'往期追踪-中间表'!$A$27:$AJ$999,COLUMN()+1,0),"")</f>
        <v>0</v>
      </c>
      <c r="K102" s="402">
        <f ca="1">IFERROR(VLOOKUP($A102,'往期追踪-中间表'!$A$27:$AJ$999,COLUMN()+1,0),"")</f>
        <v>0</v>
      </c>
      <c r="L102" s="402">
        <f ca="1">IFERROR(VLOOKUP($A102,'往期追踪-中间表'!$A$27:$AJ$999,COLUMN()+1,0),"")</f>
        <v>0</v>
      </c>
      <c r="M102" s="402">
        <f ca="1">IFERROR(VLOOKUP($A102,'往期追踪-中间表'!$A$27:$AJ$999,COLUMN()+1,0),"")</f>
        <v>0</v>
      </c>
      <c r="N102" s="402">
        <f ca="1">IFERROR(VLOOKUP($A102,'往期追踪-中间表'!$A$27:$AJ$999,COLUMN()+1,0),"")</f>
        <v>0</v>
      </c>
      <c r="O102" s="402">
        <f ca="1">IFERROR(VLOOKUP($A102,'往期追踪-中间表'!$A$27:$AJ$999,COLUMN()+1,0),"")</f>
        <v>0</v>
      </c>
      <c r="P102" s="402">
        <f ca="1">IFERROR(VLOOKUP($A102,'往期追踪-中间表'!$A$27:$AJ$999,COLUMN()+1,0),"")</f>
        <v>0</v>
      </c>
    </row>
    <row r="103" spans="1:16" ht="20.25">
      <c r="A103" s="274">
        <v>76</v>
      </c>
      <c r="B103" s="389" t="str">
        <f ca="1">IFERROR(VLOOKUP($A103,'往期追踪-中间表'!$A$27:$AJ$999,COLUMN()+1,0),"")</f>
        <v>詹群</v>
      </c>
      <c r="C103" s="389" t="str">
        <f ca="1">IFERROR(VLOOKUP($A103,'往期追踪-中间表'!$A$27:$AJ$999,COLUMN()+1,0),"")</f>
        <v>石洁组</v>
      </c>
      <c r="D103" s="29" t="str">
        <f ca="1">IFERROR(VLOOKUP($A103,'往期追踪-中间表'!$A$27:$AJ$999,COLUMN()+1,0),"")</f>
        <v>李洁莹</v>
      </c>
      <c r="E103" s="390">
        <f ca="1">IFERROR(VLOOKUP($A103,'往期追踪-中间表'!$A$27:$AJ$999,COLUMN()+1,0),"")</f>
        <v>5.125237371268593</v>
      </c>
      <c r="F103" s="391">
        <f ca="1">IFERROR(VLOOKUP($A103,'往期追踪-中间表'!$A$27:$AJ$999,COLUMN()+1,0),"")</f>
        <v>1</v>
      </c>
      <c r="G103" s="392">
        <f ca="1">IFERROR(VLOOKUP($A103,'往期追踪-中间表'!$A$27:$AJ$999,COLUMN()+1,0),"")</f>
        <v>0</v>
      </c>
      <c r="H103" s="390">
        <f ca="1">IFERROR(VLOOKUP($A103,'往期追踪-中间表'!$A$27:$AJ$999,COLUMN()+1,0),"")</f>
        <v>3.8439280284514448</v>
      </c>
      <c r="I103" s="390">
        <f ca="1">IFERROR(VLOOKUP($A103,'往期追踪-中间表'!$A$27:$AJ$999,COLUMN()+1,0),"")</f>
        <v>-2.8439280284514448</v>
      </c>
      <c r="J103" s="402">
        <f ca="1">IFERROR(VLOOKUP($A103,'往期追踪-中间表'!$A$27:$AJ$999,COLUMN()+1,0),"")</f>
        <v>0</v>
      </c>
      <c r="K103" s="402">
        <f ca="1">IFERROR(VLOOKUP($A103,'往期追踪-中间表'!$A$27:$AJ$999,COLUMN()+1,0),"")</f>
        <v>0</v>
      </c>
      <c r="L103" s="402">
        <f ca="1">IFERROR(VLOOKUP($A103,'往期追踪-中间表'!$A$27:$AJ$999,COLUMN()+1,0),"")</f>
        <v>0</v>
      </c>
      <c r="M103" s="402">
        <f ca="1">IFERROR(VLOOKUP($A103,'往期追踪-中间表'!$A$27:$AJ$999,COLUMN()+1,0),"")</f>
        <v>0</v>
      </c>
      <c r="N103" s="402">
        <f ca="1">IFERROR(VLOOKUP($A103,'往期追踪-中间表'!$A$27:$AJ$999,COLUMN()+1,0),"")</f>
        <v>0</v>
      </c>
      <c r="O103" s="402">
        <f ca="1">IFERROR(VLOOKUP($A103,'往期追踪-中间表'!$A$27:$AJ$999,COLUMN()+1,0),"")</f>
        <v>0</v>
      </c>
      <c r="P103" s="402">
        <f ca="1">IFERROR(VLOOKUP($A103,'往期追踪-中间表'!$A$27:$AJ$999,COLUMN()+1,0),"")</f>
        <v>0</v>
      </c>
    </row>
    <row r="104" spans="1:16" ht="20.25">
      <c r="A104" s="278">
        <v>77</v>
      </c>
      <c r="B104" s="389" t="str">
        <f ca="1">IFERROR(VLOOKUP($A104,'往期追踪-中间表'!$A$27:$AJ$999,COLUMN()+1,0),"")</f>
        <v>詹群</v>
      </c>
      <c r="C104" s="389" t="str">
        <f ca="1">IFERROR(VLOOKUP($A104,'往期追踪-中间表'!$A$27:$AJ$999,COLUMN()+1,0),"")</f>
        <v>石洁组</v>
      </c>
      <c r="D104" s="29" t="str">
        <f ca="1">IFERROR(VLOOKUP($A104,'往期追踪-中间表'!$A$27:$AJ$999,COLUMN()+1,0),"")</f>
        <v>刘玉玲</v>
      </c>
      <c r="E104" s="390">
        <f ca="1">IFERROR(VLOOKUP($A104,'往期追踪-中间表'!$A$27:$AJ$999,COLUMN()+1,0),"")</f>
        <v>4.6004476480149021</v>
      </c>
      <c r="F104" s="391">
        <f ca="1">IFERROR(VLOOKUP($A104,'往期追踪-中间表'!$A$27:$AJ$999,COLUMN()+1,0),"")</f>
        <v>1</v>
      </c>
      <c r="G104" s="392">
        <f ca="1">IFERROR(VLOOKUP($A104,'往期追踪-中间表'!$A$27:$AJ$999,COLUMN()+1,0),"")</f>
        <v>0</v>
      </c>
      <c r="H104" s="390">
        <f ca="1">IFERROR(VLOOKUP($A104,'往期追踪-中间表'!$A$27:$AJ$999,COLUMN()+1,0),"")</f>
        <v>3.4503357360111764</v>
      </c>
      <c r="I104" s="390">
        <f ca="1">IFERROR(VLOOKUP($A104,'往期追踪-中间表'!$A$27:$AJ$999,COLUMN()+1,0),"")</f>
        <v>-2.4503357360111764</v>
      </c>
      <c r="J104" s="402">
        <f ca="1">IFERROR(VLOOKUP($A104,'往期追踪-中间表'!$A$27:$AJ$999,COLUMN()+1,0),"")</f>
        <v>0</v>
      </c>
      <c r="K104" s="402">
        <f ca="1">IFERROR(VLOOKUP($A104,'往期追踪-中间表'!$A$27:$AJ$999,COLUMN()+1,0),"")</f>
        <v>0</v>
      </c>
      <c r="L104" s="402">
        <f ca="1">IFERROR(VLOOKUP($A104,'往期追踪-中间表'!$A$27:$AJ$999,COLUMN()+1,0),"")</f>
        <v>0</v>
      </c>
      <c r="M104" s="402">
        <f ca="1">IFERROR(VLOOKUP($A104,'往期追踪-中间表'!$A$27:$AJ$999,COLUMN()+1,0),"")</f>
        <v>0</v>
      </c>
      <c r="N104" s="402">
        <f ca="1">IFERROR(VLOOKUP($A104,'往期追踪-中间表'!$A$27:$AJ$999,COLUMN()+1,0),"")</f>
        <v>0</v>
      </c>
      <c r="O104" s="402">
        <f ca="1">IFERROR(VLOOKUP($A104,'往期追踪-中间表'!$A$27:$AJ$999,COLUMN()+1,0),"")</f>
        <v>0</v>
      </c>
      <c r="P104" s="402">
        <f ca="1">IFERROR(VLOOKUP($A104,'往期追踪-中间表'!$A$27:$AJ$999,COLUMN()+1,0),"")</f>
        <v>0</v>
      </c>
    </row>
    <row r="105" spans="1:16" ht="20.25">
      <c r="A105" s="274">
        <v>78</v>
      </c>
      <c r="B105" s="389" t="str">
        <f ca="1">IFERROR(VLOOKUP($A105,'往期追踪-中间表'!$A$27:$AJ$999,COLUMN()+1,0),"")</f>
        <v>詹群</v>
      </c>
      <c r="C105" s="389" t="str">
        <f ca="1">IFERROR(VLOOKUP($A105,'往期追踪-中间表'!$A$27:$AJ$999,COLUMN()+1,0),"")</f>
        <v>石洁组</v>
      </c>
      <c r="D105" s="29" t="str">
        <f ca="1">IFERROR(VLOOKUP($A105,'往期追踪-中间表'!$A$27:$AJ$999,COLUMN()+1,0),"")</f>
        <v>周鹏鹏</v>
      </c>
      <c r="E105" s="390">
        <f ca="1">IFERROR(VLOOKUP($A105,'往期追踪-中间表'!$A$27:$AJ$999,COLUMN()+1,0),"")</f>
        <v>4.9281102256433211</v>
      </c>
      <c r="F105" s="391">
        <f ca="1">IFERROR(VLOOKUP($A105,'往期追踪-中间表'!$A$27:$AJ$999,COLUMN()+1,0),"")</f>
        <v>1</v>
      </c>
      <c r="G105" s="392">
        <f ca="1">IFERROR(VLOOKUP($A105,'往期追踪-中间表'!$A$27:$AJ$999,COLUMN()+1,0),"")</f>
        <v>0</v>
      </c>
      <c r="H105" s="390">
        <f ca="1">IFERROR(VLOOKUP($A105,'往期追踪-中间表'!$A$27:$AJ$999,COLUMN()+1,0),"")</f>
        <v>3.6960826692324908</v>
      </c>
      <c r="I105" s="390">
        <f ca="1">IFERROR(VLOOKUP($A105,'往期追踪-中间表'!$A$27:$AJ$999,COLUMN()+1,0),"")</f>
        <v>-2.6960826692324908</v>
      </c>
      <c r="J105" s="402">
        <f ca="1">IFERROR(VLOOKUP($A105,'往期追踪-中间表'!$A$27:$AJ$999,COLUMN()+1,0),"")</f>
        <v>0</v>
      </c>
      <c r="K105" s="402">
        <f ca="1">IFERROR(VLOOKUP($A105,'往期追踪-中间表'!$A$27:$AJ$999,COLUMN()+1,0),"")</f>
        <v>0</v>
      </c>
      <c r="L105" s="402">
        <f ca="1">IFERROR(VLOOKUP($A105,'往期追踪-中间表'!$A$27:$AJ$999,COLUMN()+1,0),"")</f>
        <v>0</v>
      </c>
      <c r="M105" s="402">
        <f ca="1">IFERROR(VLOOKUP($A105,'往期追踪-中间表'!$A$27:$AJ$999,COLUMN()+1,0),"")</f>
        <v>0</v>
      </c>
      <c r="N105" s="402">
        <f ca="1">IFERROR(VLOOKUP($A105,'往期追踪-中间表'!$A$27:$AJ$999,COLUMN()+1,0),"")</f>
        <v>0</v>
      </c>
      <c r="O105" s="402">
        <f ca="1">IFERROR(VLOOKUP($A105,'往期追踪-中间表'!$A$27:$AJ$999,COLUMN()+1,0),"")</f>
        <v>0</v>
      </c>
      <c r="P105" s="402">
        <f ca="1">IFERROR(VLOOKUP($A105,'往期追踪-中间表'!$A$27:$AJ$999,COLUMN()+1,0),"")</f>
        <v>0</v>
      </c>
    </row>
    <row r="106" spans="1:16" ht="20.25">
      <c r="A106" s="278">
        <v>79</v>
      </c>
      <c r="B106" s="389" t="str">
        <f ca="1">IFERROR(VLOOKUP($A106,'往期追踪-中间表'!$A$27:$AJ$999,COLUMN()+1,0),"")</f>
        <v>詹群</v>
      </c>
      <c r="C106" s="389" t="str">
        <f ca="1">IFERROR(VLOOKUP($A106,'往期追踪-中间表'!$A$27:$AJ$999,COLUMN()+1,0),"")</f>
        <v>王余组</v>
      </c>
      <c r="D106" s="29" t="str">
        <f ca="1">IFERROR(VLOOKUP($A106,'往期追踪-中间表'!$A$27:$AJ$999,COLUMN()+1,0),"")</f>
        <v>陈媛媛</v>
      </c>
      <c r="E106" s="390">
        <f ca="1">IFERROR(VLOOKUP($A106,'往期追踪-中间表'!$A$27:$AJ$999,COLUMN()+1,0),"")</f>
        <v>4.8134836890281818</v>
      </c>
      <c r="F106" s="391">
        <f ca="1">IFERROR(VLOOKUP($A106,'往期追踪-中间表'!$A$27:$AJ$999,COLUMN()+1,0),"")</f>
        <v>1</v>
      </c>
      <c r="G106" s="392">
        <f ca="1">IFERROR(VLOOKUP($A106,'往期追踪-中间表'!$A$27:$AJ$999,COLUMN()+1,0),"")</f>
        <v>0</v>
      </c>
      <c r="H106" s="390">
        <f ca="1">IFERROR(VLOOKUP($A106,'往期追踪-中间表'!$A$27:$AJ$999,COLUMN()+1,0),"")</f>
        <v>3.6101127667711364</v>
      </c>
      <c r="I106" s="390">
        <f ca="1">IFERROR(VLOOKUP($A106,'往期追踪-中间表'!$A$27:$AJ$999,COLUMN()+1,0),"")</f>
        <v>-2.6101127667711364</v>
      </c>
      <c r="J106" s="402">
        <f ca="1">IFERROR(VLOOKUP($A106,'往期追踪-中间表'!$A$27:$AJ$999,COLUMN()+1,0),"")</f>
        <v>0</v>
      </c>
      <c r="K106" s="402">
        <f ca="1">IFERROR(VLOOKUP($A106,'往期追踪-中间表'!$A$27:$AJ$999,COLUMN()+1,0),"")</f>
        <v>1</v>
      </c>
      <c r="L106" s="402">
        <f ca="1">IFERROR(VLOOKUP($A106,'往期追踪-中间表'!$A$27:$AJ$999,COLUMN()+1,0),"")</f>
        <v>0</v>
      </c>
      <c r="M106" s="402">
        <f ca="1">IFERROR(VLOOKUP($A106,'往期追踪-中间表'!$A$27:$AJ$999,COLUMN()+1,0),"")</f>
        <v>0</v>
      </c>
      <c r="N106" s="402">
        <f ca="1">IFERROR(VLOOKUP($A106,'往期追踪-中间表'!$A$27:$AJ$999,COLUMN()+1,0),"")</f>
        <v>0</v>
      </c>
      <c r="O106" s="402">
        <f ca="1">IFERROR(VLOOKUP($A106,'往期追踪-中间表'!$A$27:$AJ$999,COLUMN()+1,0),"")</f>
        <v>0</v>
      </c>
      <c r="P106" s="402">
        <f ca="1">IFERROR(VLOOKUP($A106,'往期追踪-中间表'!$A$27:$AJ$999,COLUMN()+1,0),"")</f>
        <v>0</v>
      </c>
    </row>
    <row r="107" spans="1:16" ht="20.25">
      <c r="A107" s="274">
        <v>80</v>
      </c>
      <c r="B107" s="389" t="str">
        <f ca="1">IFERROR(VLOOKUP($A107,'往期追踪-中间表'!$A$27:$AJ$999,COLUMN()+1,0),"")</f>
        <v>詹群</v>
      </c>
      <c r="C107" s="389" t="str">
        <f ca="1">IFERROR(VLOOKUP($A107,'往期追踪-中间表'!$A$27:$AJ$999,COLUMN()+1,0),"")</f>
        <v>王余组</v>
      </c>
      <c r="D107" s="29" t="str">
        <f ca="1">IFERROR(VLOOKUP($A107,'往期追踪-中间表'!$A$27:$AJ$999,COLUMN()+1,0),"")</f>
        <v>何婷</v>
      </c>
      <c r="E107" s="390">
        <f ca="1">IFERROR(VLOOKUP($A107,'往期追踪-中间表'!$A$27:$AJ$999,COLUMN()+1,0),"")</f>
        <v>4.7120356528602789</v>
      </c>
      <c r="F107" s="391">
        <f ca="1">IFERROR(VLOOKUP($A107,'往期追踪-中间表'!$A$27:$AJ$999,COLUMN()+1,0),"")</f>
        <v>1</v>
      </c>
      <c r="G107" s="392">
        <f ca="1">IFERROR(VLOOKUP($A107,'往期追踪-中间表'!$A$27:$AJ$999,COLUMN()+1,0),"")</f>
        <v>0</v>
      </c>
      <c r="H107" s="390">
        <f ca="1">IFERROR(VLOOKUP($A107,'往期追踪-中间表'!$A$27:$AJ$999,COLUMN()+1,0),"")</f>
        <v>3.534026739645209</v>
      </c>
      <c r="I107" s="390">
        <f ca="1">IFERROR(VLOOKUP($A107,'往期追踪-中间表'!$A$27:$AJ$999,COLUMN()+1,0),"")</f>
        <v>-2.534026739645209</v>
      </c>
      <c r="J107" s="402">
        <f ca="1">IFERROR(VLOOKUP($A107,'往期追踪-中间表'!$A$27:$AJ$999,COLUMN()+1,0),"")</f>
        <v>0</v>
      </c>
      <c r="K107" s="402">
        <f ca="1">IFERROR(VLOOKUP($A107,'往期追踪-中间表'!$A$27:$AJ$999,COLUMN()+1,0),"")</f>
        <v>0</v>
      </c>
      <c r="L107" s="402">
        <f ca="1">IFERROR(VLOOKUP($A107,'往期追踪-中间表'!$A$27:$AJ$999,COLUMN()+1,0),"")</f>
        <v>1</v>
      </c>
      <c r="M107" s="402">
        <f ca="1">IFERROR(VLOOKUP($A107,'往期追踪-中间表'!$A$27:$AJ$999,COLUMN()+1,0),"")</f>
        <v>0</v>
      </c>
      <c r="N107" s="402">
        <f ca="1">IFERROR(VLOOKUP($A107,'往期追踪-中间表'!$A$27:$AJ$999,COLUMN()+1,0),"")</f>
        <v>0</v>
      </c>
      <c r="O107" s="402">
        <f ca="1">IFERROR(VLOOKUP($A107,'往期追踪-中间表'!$A$27:$AJ$999,COLUMN()+1,0),"")</f>
        <v>0</v>
      </c>
      <c r="P107" s="402">
        <f ca="1">IFERROR(VLOOKUP($A107,'往期追踪-中间表'!$A$27:$AJ$999,COLUMN()+1,0),"")</f>
        <v>0</v>
      </c>
    </row>
    <row r="108" spans="1:16" ht="20.25">
      <c r="A108" s="278">
        <v>81</v>
      </c>
      <c r="B108" s="389" t="str">
        <f ca="1">IFERROR(VLOOKUP($A108,'往期追踪-中间表'!$A$27:$AJ$999,COLUMN()+1,0),"")</f>
        <v>詹群</v>
      </c>
      <c r="C108" s="389" t="str">
        <f ca="1">IFERROR(VLOOKUP($A108,'往期追踪-中间表'!$A$27:$AJ$999,COLUMN()+1,0),"")</f>
        <v>王余组</v>
      </c>
      <c r="D108" s="29" t="str">
        <f ca="1">IFERROR(VLOOKUP($A108,'往期追踪-中间表'!$A$27:$AJ$999,COLUMN()+1,0),"")</f>
        <v>余强</v>
      </c>
      <c r="E108" s="390">
        <f ca="1">IFERROR(VLOOKUP($A108,'往期追踪-中间表'!$A$27:$AJ$999,COLUMN()+1,0),"")</f>
        <v>4.9280106662760224</v>
      </c>
      <c r="F108" s="391">
        <f ca="1">IFERROR(VLOOKUP($A108,'往期追踪-中间表'!$A$27:$AJ$999,COLUMN()+1,0),"")</f>
        <v>1</v>
      </c>
      <c r="G108" s="392">
        <f ca="1">IFERROR(VLOOKUP($A108,'往期追踪-中间表'!$A$27:$AJ$999,COLUMN()+1,0),"")</f>
        <v>0</v>
      </c>
      <c r="H108" s="390">
        <f ca="1">IFERROR(VLOOKUP($A108,'往期追踪-中间表'!$A$27:$AJ$999,COLUMN()+1,0),"")</f>
        <v>3.6960079997070165</v>
      </c>
      <c r="I108" s="390">
        <f ca="1">IFERROR(VLOOKUP($A108,'往期追踪-中间表'!$A$27:$AJ$999,COLUMN()+1,0),"")</f>
        <v>-2.6960079997070165</v>
      </c>
      <c r="J108" s="402">
        <f ca="1">IFERROR(VLOOKUP($A108,'往期追踪-中间表'!$A$27:$AJ$999,COLUMN()+1,0),"")</f>
        <v>0</v>
      </c>
      <c r="K108" s="402">
        <f ca="1">IFERROR(VLOOKUP($A108,'往期追踪-中间表'!$A$27:$AJ$999,COLUMN()+1,0),"")</f>
        <v>0</v>
      </c>
      <c r="L108" s="402">
        <f ca="1">IFERROR(VLOOKUP($A108,'往期追踪-中间表'!$A$27:$AJ$999,COLUMN()+1,0),"")</f>
        <v>0</v>
      </c>
      <c r="M108" s="402">
        <f ca="1">IFERROR(VLOOKUP($A108,'往期追踪-中间表'!$A$27:$AJ$999,COLUMN()+1,0),"")</f>
        <v>0</v>
      </c>
      <c r="N108" s="402">
        <f ca="1">IFERROR(VLOOKUP($A108,'往期追踪-中间表'!$A$27:$AJ$999,COLUMN()+1,0),"")</f>
        <v>0</v>
      </c>
      <c r="O108" s="402">
        <f ca="1">IFERROR(VLOOKUP($A108,'往期追踪-中间表'!$A$27:$AJ$999,COLUMN()+1,0),"")</f>
        <v>0</v>
      </c>
      <c r="P108" s="402">
        <f ca="1">IFERROR(VLOOKUP($A108,'往期追踪-中间表'!$A$27:$AJ$999,COLUMN()+1,0),"")</f>
        <v>0</v>
      </c>
    </row>
    <row r="109" spans="1:16" ht="20.25">
      <c r="A109" s="274">
        <v>82</v>
      </c>
      <c r="B109" s="389" t="str">
        <f ca="1">IFERROR(VLOOKUP($A109,'往期追踪-中间表'!$A$27:$AJ$999,COLUMN()+1,0),"")</f>
        <v>詹群</v>
      </c>
      <c r="C109" s="389" t="str">
        <f ca="1">IFERROR(VLOOKUP($A109,'往期追踪-中间表'!$A$27:$AJ$999,COLUMN()+1,0),"")</f>
        <v>王余组</v>
      </c>
      <c r="D109" s="29" t="str">
        <f ca="1">IFERROR(VLOOKUP($A109,'往期追踪-中间表'!$A$27:$AJ$999,COLUMN()+1,0),"")</f>
        <v>杨浩</v>
      </c>
      <c r="E109" s="390">
        <f ca="1">IFERROR(VLOOKUP($A109,'往期追踪-中间表'!$A$27:$AJ$999,COLUMN()+1,0),"")</f>
        <v>5.1221504286358197</v>
      </c>
      <c r="F109" s="391">
        <f ca="1">IFERROR(VLOOKUP($A109,'往期追踪-中间表'!$A$27:$AJ$999,COLUMN()+1,0),"")</f>
        <v>1</v>
      </c>
      <c r="G109" s="392">
        <f ca="1">IFERROR(VLOOKUP($A109,'往期追踪-中间表'!$A$27:$AJ$999,COLUMN()+1,0),"")</f>
        <v>0</v>
      </c>
      <c r="H109" s="390">
        <f ca="1">IFERROR(VLOOKUP($A109,'往期追踪-中间表'!$A$27:$AJ$999,COLUMN()+1,0),"")</f>
        <v>3.8416128214768648</v>
      </c>
      <c r="I109" s="390">
        <f ca="1">IFERROR(VLOOKUP($A109,'往期追踪-中间表'!$A$27:$AJ$999,COLUMN()+1,0),"")</f>
        <v>-2.8416128214768648</v>
      </c>
      <c r="J109" s="402">
        <f ca="1">IFERROR(VLOOKUP($A109,'往期追踪-中间表'!$A$27:$AJ$999,COLUMN()+1,0),"")</f>
        <v>0</v>
      </c>
      <c r="K109" s="402">
        <f ca="1">IFERROR(VLOOKUP($A109,'往期追踪-中间表'!$A$27:$AJ$999,COLUMN()+1,0),"")</f>
        <v>0</v>
      </c>
      <c r="L109" s="402">
        <f ca="1">IFERROR(VLOOKUP($A109,'往期追踪-中间表'!$A$27:$AJ$999,COLUMN()+1,0),"")</f>
        <v>0</v>
      </c>
      <c r="M109" s="402">
        <f ca="1">IFERROR(VLOOKUP($A109,'往期追踪-中间表'!$A$27:$AJ$999,COLUMN()+1,0),"")</f>
        <v>0</v>
      </c>
      <c r="N109" s="402">
        <f ca="1">IFERROR(VLOOKUP($A109,'往期追踪-中间表'!$A$27:$AJ$999,COLUMN()+1,0),"")</f>
        <v>0</v>
      </c>
      <c r="O109" s="402">
        <f ca="1">IFERROR(VLOOKUP($A109,'往期追踪-中间表'!$A$27:$AJ$999,COLUMN()+1,0),"")</f>
        <v>0</v>
      </c>
      <c r="P109" s="402">
        <f ca="1">IFERROR(VLOOKUP($A109,'往期追踪-中间表'!$A$27:$AJ$999,COLUMN()+1,0),"")</f>
        <v>0</v>
      </c>
    </row>
    <row r="110" spans="1:16" ht="20.25">
      <c r="A110" s="278">
        <v>83</v>
      </c>
      <c r="B110" s="389" t="str">
        <f ca="1">IFERROR(VLOOKUP($A110,'往期追踪-中间表'!$A$27:$AJ$999,COLUMN()+1,0),"")</f>
        <v>詹群</v>
      </c>
      <c r="C110" s="389" t="str">
        <f ca="1">IFERROR(VLOOKUP($A110,'往期追踪-中间表'!$A$27:$AJ$999,COLUMN()+1,0),"")</f>
        <v>陈明月组</v>
      </c>
      <c r="D110" s="29" t="str">
        <f ca="1">IFERROR(VLOOKUP($A110,'往期追踪-中间表'!$A$27:$AJ$999,COLUMN()+1,0),"")</f>
        <v>马慕希</v>
      </c>
      <c r="E110" s="390">
        <f ca="1">IFERROR(VLOOKUP($A110,'往期追踪-中间表'!$A$27:$AJ$999,COLUMN()+1,0),"")</f>
        <v>0.21652076178257473</v>
      </c>
      <c r="F110" s="391">
        <f ca="1">IFERROR(VLOOKUP($A110,'往期追踪-中间表'!$A$27:$AJ$999,COLUMN()+1,0),"")</f>
        <v>1</v>
      </c>
      <c r="G110" s="392">
        <f ca="1">IFERROR(VLOOKUP($A110,'往期追踪-中间表'!$A$27:$AJ$999,COLUMN()+1,0),"")</f>
        <v>0</v>
      </c>
      <c r="H110" s="390">
        <f ca="1">IFERROR(VLOOKUP($A110,'往期追踪-中间表'!$A$27:$AJ$999,COLUMN()+1,0),"")</f>
        <v>0.16239057133693105</v>
      </c>
      <c r="I110" s="390">
        <f ca="1">IFERROR(VLOOKUP($A110,'往期追踪-中间表'!$A$27:$AJ$999,COLUMN()+1,0),"")</f>
        <v>0.83760942866306898</v>
      </c>
      <c r="J110" s="402">
        <f ca="1">IFERROR(VLOOKUP($A110,'往期追踪-中间表'!$A$27:$AJ$999,COLUMN()+1,0),"")</f>
        <v>0</v>
      </c>
      <c r="K110" s="402">
        <f ca="1">IFERROR(VLOOKUP($A110,'往期追踪-中间表'!$A$27:$AJ$999,COLUMN()+1,0),"")</f>
        <v>0</v>
      </c>
      <c r="L110" s="402">
        <f ca="1">IFERROR(VLOOKUP($A110,'往期追踪-中间表'!$A$27:$AJ$999,COLUMN()+1,0),"")</f>
        <v>0</v>
      </c>
      <c r="M110" s="402">
        <f ca="1">IFERROR(VLOOKUP($A110,'往期追踪-中间表'!$A$27:$AJ$999,COLUMN()+1,0),"")</f>
        <v>0</v>
      </c>
      <c r="N110" s="402">
        <f ca="1">IFERROR(VLOOKUP($A110,'往期追踪-中间表'!$A$27:$AJ$999,COLUMN()+1,0),"")</f>
        <v>0</v>
      </c>
      <c r="O110" s="402">
        <f ca="1">IFERROR(VLOOKUP($A110,'往期追踪-中间表'!$A$27:$AJ$999,COLUMN()+1,0),"")</f>
        <v>0</v>
      </c>
      <c r="P110" s="402">
        <f ca="1">IFERROR(VLOOKUP($A110,'往期追踪-中间表'!$A$27:$AJ$999,COLUMN()+1,0),"")</f>
        <v>0</v>
      </c>
    </row>
    <row r="111" spans="1:16" ht="20.25">
      <c r="A111" s="274">
        <v>84</v>
      </c>
      <c r="B111" s="389" t="str">
        <f ca="1">IFERROR(VLOOKUP($A111,'往期追踪-中间表'!$A$27:$AJ$999,COLUMN()+1,0),"")</f>
        <v>芶伟杰</v>
      </c>
      <c r="C111" s="389" t="str">
        <f ca="1">IFERROR(VLOOKUP($A111,'往期追踪-中间表'!$A$27:$AJ$999,COLUMN()+1,0),"")</f>
        <v>陈慧组</v>
      </c>
      <c r="D111" s="29" t="str">
        <f ca="1">IFERROR(VLOOKUP($A111,'往期追踪-中间表'!$A$27:$AJ$999,COLUMN()+1,0),"")</f>
        <v>饶方梅</v>
      </c>
      <c r="E111" s="390">
        <f ca="1">IFERROR(VLOOKUP($A111,'往期追踪-中间表'!$A$27:$AJ$999,COLUMN()+1,0),"")</f>
        <v>5.5815334016961442</v>
      </c>
      <c r="F111" s="391">
        <f ca="1">IFERROR(VLOOKUP($A111,'往期追踪-中间表'!$A$27:$AJ$999,COLUMN()+1,0),"")</f>
        <v>0</v>
      </c>
      <c r="G111" s="392">
        <f ca="1">IFERROR(VLOOKUP($A111,'往期追踪-中间表'!$A$27:$AJ$999,COLUMN()+1,0),"")</f>
        <v>0</v>
      </c>
      <c r="H111" s="390">
        <f ca="1">IFERROR(VLOOKUP($A111,'往期追踪-中间表'!$A$27:$AJ$999,COLUMN()+1,0),"")</f>
        <v>4.1861500512721079</v>
      </c>
      <c r="I111" s="390">
        <f ca="1">IFERROR(VLOOKUP($A111,'往期追踪-中间表'!$A$27:$AJ$999,COLUMN()+1,0),"")</f>
        <v>-4.1861500512721079</v>
      </c>
      <c r="J111" s="402">
        <f ca="1">IFERROR(VLOOKUP($A111,'往期追踪-中间表'!$A$27:$AJ$999,COLUMN()+1,0),"")</f>
        <v>0</v>
      </c>
      <c r="K111" s="402">
        <f ca="1">IFERROR(VLOOKUP($A111,'往期追踪-中间表'!$A$27:$AJ$999,COLUMN()+1,0),"")</f>
        <v>0</v>
      </c>
      <c r="L111" s="402">
        <f ca="1">IFERROR(VLOOKUP($A111,'往期追踪-中间表'!$A$27:$AJ$999,COLUMN()+1,0),"")</f>
        <v>0</v>
      </c>
      <c r="M111" s="402">
        <f ca="1">IFERROR(VLOOKUP($A111,'往期追踪-中间表'!$A$27:$AJ$999,COLUMN()+1,0),"")</f>
        <v>0</v>
      </c>
      <c r="N111" s="402">
        <f ca="1">IFERROR(VLOOKUP($A111,'往期追踪-中间表'!$A$27:$AJ$999,COLUMN()+1,0),"")</f>
        <v>0</v>
      </c>
      <c r="O111" s="402">
        <f ca="1">IFERROR(VLOOKUP($A111,'往期追踪-中间表'!$A$27:$AJ$999,COLUMN()+1,0),"")</f>
        <v>0</v>
      </c>
      <c r="P111" s="402">
        <f ca="1">IFERROR(VLOOKUP($A111,'往期追踪-中间表'!$A$27:$AJ$999,COLUMN()+1,0),"")</f>
        <v>0</v>
      </c>
    </row>
    <row r="112" spans="1:16" ht="20.25">
      <c r="A112" s="278">
        <v>85</v>
      </c>
      <c r="B112" s="389" t="str">
        <f ca="1">IFERROR(VLOOKUP($A112,'往期追踪-中间表'!$A$27:$AJ$999,COLUMN()+1,0),"")</f>
        <v>詹群</v>
      </c>
      <c r="C112" s="389" t="str">
        <f ca="1">IFERROR(VLOOKUP($A112,'往期追踪-中间表'!$A$27:$AJ$999,COLUMN()+1,0),"")</f>
        <v>石洁组</v>
      </c>
      <c r="D112" s="29" t="str">
        <f ca="1">IFERROR(VLOOKUP($A112,'往期追踪-中间表'!$A$27:$AJ$999,COLUMN()+1,0),"")</f>
        <v>宋艳</v>
      </c>
      <c r="E112" s="390">
        <f ca="1">IFERROR(VLOOKUP($A112,'往期追踪-中间表'!$A$27:$AJ$999,COLUMN()+1,0),"")</f>
        <v>2.0185630194076358</v>
      </c>
      <c r="F112" s="391">
        <f ca="1">IFERROR(VLOOKUP($A112,'往期追踪-中间表'!$A$27:$AJ$999,COLUMN()+1,0),"")</f>
        <v>1</v>
      </c>
      <c r="G112" s="392">
        <f ca="1">IFERROR(VLOOKUP($A112,'往期追踪-中间表'!$A$27:$AJ$999,COLUMN()+1,0),"")</f>
        <v>0</v>
      </c>
      <c r="H112" s="390">
        <f ca="1">IFERROR(VLOOKUP($A112,'往期追踪-中间表'!$A$27:$AJ$999,COLUMN()+1,0),"")</f>
        <v>1.5139222645557269</v>
      </c>
      <c r="I112" s="390">
        <f ca="1">IFERROR(VLOOKUP($A112,'往期追踪-中间表'!$A$27:$AJ$999,COLUMN()+1,0),"")</f>
        <v>-0.51392226455572687</v>
      </c>
      <c r="J112" s="402">
        <f ca="1">IFERROR(VLOOKUP($A112,'往期追踪-中间表'!$A$27:$AJ$999,COLUMN()+1,0),"")</f>
        <v>0</v>
      </c>
      <c r="K112" s="402">
        <f ca="1">IFERROR(VLOOKUP($A112,'往期追踪-中间表'!$A$27:$AJ$999,COLUMN()+1,0),"")</f>
        <v>0</v>
      </c>
      <c r="L112" s="402">
        <f ca="1">IFERROR(VLOOKUP($A112,'往期追踪-中间表'!$A$27:$AJ$999,COLUMN()+1,0),"")</f>
        <v>0</v>
      </c>
      <c r="M112" s="402">
        <f ca="1">IFERROR(VLOOKUP($A112,'往期追踪-中间表'!$A$27:$AJ$999,COLUMN()+1,0),"")</f>
        <v>0</v>
      </c>
      <c r="N112" s="402">
        <f ca="1">IFERROR(VLOOKUP($A112,'往期追踪-中间表'!$A$27:$AJ$999,COLUMN()+1,0),"")</f>
        <v>0</v>
      </c>
      <c r="O112" s="402">
        <f ca="1">IFERROR(VLOOKUP($A112,'往期追踪-中间表'!$A$27:$AJ$999,COLUMN()+1,0),"")</f>
        <v>0</v>
      </c>
      <c r="P112" s="402">
        <f ca="1">IFERROR(VLOOKUP($A112,'往期追踪-中间表'!$A$27:$AJ$999,COLUMN()+1,0),"")</f>
        <v>0</v>
      </c>
    </row>
    <row r="113" spans="1:16" ht="20.25">
      <c r="A113" s="274">
        <v>86</v>
      </c>
      <c r="B113" s="389" t="str">
        <f ca="1">IFERROR(VLOOKUP($A113,'往期追踪-中间表'!$A$27:$AJ$999,COLUMN()+1,0),"")</f>
        <v>赵帅朋</v>
      </c>
      <c r="C113" s="389" t="str">
        <f ca="1">IFERROR(VLOOKUP($A113,'往期追踪-中间表'!$A$27:$AJ$999,COLUMN()+1,0),"")</f>
        <v>刘宇超组</v>
      </c>
      <c r="D113" s="29" t="str">
        <f ca="1">IFERROR(VLOOKUP($A113,'往期追踪-中间表'!$A$27:$AJ$999,COLUMN()+1,0),"")</f>
        <v>李慧4</v>
      </c>
      <c r="E113" s="390">
        <f ca="1">IFERROR(VLOOKUP($A113,'往期追踪-中间表'!$A$27:$AJ$999,COLUMN()+1,0),"")</f>
        <v>4.4433497265795525</v>
      </c>
      <c r="F113" s="391">
        <f ca="1">IFERROR(VLOOKUP($A113,'往期追踪-中间表'!$A$27:$AJ$999,COLUMN()+1,0),"")</f>
        <v>1</v>
      </c>
      <c r="G113" s="392">
        <f ca="1">IFERROR(VLOOKUP($A113,'往期追踪-中间表'!$A$27:$AJ$999,COLUMN()+1,0),"")</f>
        <v>0</v>
      </c>
      <c r="H113" s="390">
        <f ca="1">IFERROR(VLOOKUP($A113,'往期追踪-中间表'!$A$27:$AJ$999,COLUMN()+1,0),"")</f>
        <v>3.3325122949346646</v>
      </c>
      <c r="I113" s="390">
        <f ca="1">IFERROR(VLOOKUP($A113,'往期追踪-中间表'!$A$27:$AJ$999,COLUMN()+1,0),"")</f>
        <v>-2.3325122949346646</v>
      </c>
      <c r="J113" s="402">
        <f ca="1">IFERROR(VLOOKUP($A113,'往期追踪-中间表'!$A$27:$AJ$999,COLUMN()+1,0),"")</f>
        <v>0</v>
      </c>
      <c r="K113" s="402">
        <f ca="1">IFERROR(VLOOKUP($A113,'往期追踪-中间表'!$A$27:$AJ$999,COLUMN()+1,0),"")</f>
        <v>0</v>
      </c>
      <c r="L113" s="402">
        <f ca="1">IFERROR(VLOOKUP($A113,'往期追踪-中间表'!$A$27:$AJ$999,COLUMN()+1,0),"")</f>
        <v>0</v>
      </c>
      <c r="M113" s="402">
        <f ca="1">IFERROR(VLOOKUP($A113,'往期追踪-中间表'!$A$27:$AJ$999,COLUMN()+1,0),"")</f>
        <v>0</v>
      </c>
      <c r="N113" s="402">
        <f ca="1">IFERROR(VLOOKUP($A113,'往期追踪-中间表'!$A$27:$AJ$999,COLUMN()+1,0),"")</f>
        <v>0</v>
      </c>
      <c r="O113" s="402">
        <f ca="1">IFERROR(VLOOKUP($A113,'往期追踪-中间表'!$A$27:$AJ$999,COLUMN()+1,0),"")</f>
        <v>0</v>
      </c>
      <c r="P113" s="402">
        <f ca="1">IFERROR(VLOOKUP($A113,'往期追踪-中间表'!$A$27:$AJ$999,COLUMN()+1,0),"")</f>
        <v>0</v>
      </c>
    </row>
    <row r="114" spans="1:16" ht="20.25">
      <c r="A114" s="278">
        <v>87</v>
      </c>
      <c r="B114" s="389" t="str">
        <f ca="1">IFERROR(VLOOKUP($A114,'往期追踪-中间表'!$A$27:$AJ$999,COLUMN()+1,0),"")</f>
        <v>赵帅朋</v>
      </c>
      <c r="C114" s="389" t="str">
        <f ca="1">IFERROR(VLOOKUP($A114,'往期追踪-中间表'!$A$27:$AJ$999,COLUMN()+1,0),"")</f>
        <v>刘宇超组</v>
      </c>
      <c r="D114" s="29" t="str">
        <f ca="1">IFERROR(VLOOKUP($A114,'往期追踪-中间表'!$A$27:$AJ$999,COLUMN()+1,0),"")</f>
        <v>吴昊飞</v>
      </c>
      <c r="E114" s="390">
        <f ca="1">IFERROR(VLOOKUP($A114,'往期追踪-中间表'!$A$27:$AJ$999,COLUMN()+1,0),"")</f>
        <v>4.6434678528291675</v>
      </c>
      <c r="F114" s="391">
        <f ca="1">IFERROR(VLOOKUP($A114,'往期追踪-中间表'!$A$27:$AJ$999,COLUMN()+1,0),"")</f>
        <v>1</v>
      </c>
      <c r="G114" s="392">
        <f ca="1">IFERROR(VLOOKUP($A114,'往期追踪-中间表'!$A$27:$AJ$999,COLUMN()+1,0),"")</f>
        <v>0</v>
      </c>
      <c r="H114" s="390">
        <f ca="1">IFERROR(VLOOKUP($A114,'往期追踪-中间表'!$A$27:$AJ$999,COLUMN()+1,0),"")</f>
        <v>3.4826008896218754</v>
      </c>
      <c r="I114" s="390">
        <f ca="1">IFERROR(VLOOKUP($A114,'往期追踪-中间表'!$A$27:$AJ$999,COLUMN()+1,0),"")</f>
        <v>-2.4826008896218754</v>
      </c>
      <c r="J114" s="402">
        <f ca="1">IFERROR(VLOOKUP($A114,'往期追踪-中间表'!$A$27:$AJ$999,COLUMN()+1,0),"")</f>
        <v>0</v>
      </c>
      <c r="K114" s="402">
        <f ca="1">IFERROR(VLOOKUP($A114,'往期追踪-中间表'!$A$27:$AJ$999,COLUMN()+1,0),"")</f>
        <v>0</v>
      </c>
      <c r="L114" s="402">
        <f ca="1">IFERROR(VLOOKUP($A114,'往期追踪-中间表'!$A$27:$AJ$999,COLUMN()+1,0),"")</f>
        <v>0</v>
      </c>
      <c r="M114" s="402">
        <f ca="1">IFERROR(VLOOKUP($A114,'往期追踪-中间表'!$A$27:$AJ$999,COLUMN()+1,0),"")</f>
        <v>0</v>
      </c>
      <c r="N114" s="402">
        <f ca="1">IFERROR(VLOOKUP($A114,'往期追踪-中间表'!$A$27:$AJ$999,COLUMN()+1,0),"")</f>
        <v>0</v>
      </c>
      <c r="O114" s="402">
        <f ca="1">IFERROR(VLOOKUP($A114,'往期追踪-中间表'!$A$27:$AJ$999,COLUMN()+1,0),"")</f>
        <v>0</v>
      </c>
      <c r="P114" s="402">
        <f ca="1">IFERROR(VLOOKUP($A114,'往期追踪-中间表'!$A$27:$AJ$999,COLUMN()+1,0),"")</f>
        <v>1</v>
      </c>
    </row>
    <row r="115" spans="1:16" ht="20.25">
      <c r="A115" s="274">
        <v>88</v>
      </c>
      <c r="B115" s="389" t="str">
        <f ca="1">IFERROR(VLOOKUP($A115,'往期追踪-中间表'!$A$27:$AJ$999,COLUMN()+1,0),"")</f>
        <v>赵帅朋</v>
      </c>
      <c r="C115" s="389" t="str">
        <f ca="1">IFERROR(VLOOKUP($A115,'往期追踪-中间表'!$A$27:$AJ$999,COLUMN()+1,0),"")</f>
        <v>刘宇超组</v>
      </c>
      <c r="D115" s="29" t="str">
        <f ca="1">IFERROR(VLOOKUP($A115,'往期追踪-中间表'!$A$27:$AJ$999,COLUMN()+1,0),"")</f>
        <v>张运千</v>
      </c>
      <c r="E115" s="390">
        <f ca="1">IFERROR(VLOOKUP($A115,'往期追踪-中间表'!$A$27:$AJ$999,COLUMN()+1,0),"")</f>
        <v>4.8198985613352514</v>
      </c>
      <c r="F115" s="391">
        <f ca="1">IFERROR(VLOOKUP($A115,'往期追踪-中间表'!$A$27:$AJ$999,COLUMN()+1,0),"")</f>
        <v>1</v>
      </c>
      <c r="G115" s="392">
        <f ca="1">IFERROR(VLOOKUP($A115,'往期追踪-中间表'!$A$27:$AJ$999,COLUMN()+1,0),"")</f>
        <v>0</v>
      </c>
      <c r="H115" s="390">
        <f ca="1">IFERROR(VLOOKUP($A115,'往期追踪-中间表'!$A$27:$AJ$999,COLUMN()+1,0),"")</f>
        <v>3.6149239210014388</v>
      </c>
      <c r="I115" s="390">
        <f ca="1">IFERROR(VLOOKUP($A115,'往期追踪-中间表'!$A$27:$AJ$999,COLUMN()+1,0),"")</f>
        <v>-2.6149239210014388</v>
      </c>
      <c r="J115" s="402">
        <f ca="1">IFERROR(VLOOKUP($A115,'往期追踪-中间表'!$A$27:$AJ$999,COLUMN()+1,0),"")</f>
        <v>0</v>
      </c>
      <c r="K115" s="402">
        <f ca="1">IFERROR(VLOOKUP($A115,'往期追踪-中间表'!$A$27:$AJ$999,COLUMN()+1,0),"")</f>
        <v>0</v>
      </c>
      <c r="L115" s="402">
        <f ca="1">IFERROR(VLOOKUP($A115,'往期追踪-中间表'!$A$27:$AJ$999,COLUMN()+1,0),"")</f>
        <v>0</v>
      </c>
      <c r="M115" s="402">
        <f ca="1">IFERROR(VLOOKUP($A115,'往期追踪-中间表'!$A$27:$AJ$999,COLUMN()+1,0),"")</f>
        <v>0</v>
      </c>
      <c r="N115" s="402">
        <f ca="1">IFERROR(VLOOKUP($A115,'往期追踪-中间表'!$A$27:$AJ$999,COLUMN()+1,0),"")</f>
        <v>0</v>
      </c>
      <c r="O115" s="402">
        <f ca="1">IFERROR(VLOOKUP($A115,'往期追踪-中间表'!$A$27:$AJ$999,COLUMN()+1,0),"")</f>
        <v>0</v>
      </c>
      <c r="P115" s="402">
        <f ca="1">IFERROR(VLOOKUP($A115,'往期追踪-中间表'!$A$27:$AJ$999,COLUMN()+1,0),"")</f>
        <v>0</v>
      </c>
    </row>
    <row r="116" spans="1:16" ht="20.25">
      <c r="A116" s="278">
        <v>89</v>
      </c>
      <c r="B116" s="389" t="str">
        <f ca="1">IFERROR(VLOOKUP($A116,'往期追踪-中间表'!$A$27:$AJ$999,COLUMN()+1,0),"")</f>
        <v>赵帅朋</v>
      </c>
      <c r="C116" s="389" t="str">
        <f ca="1">IFERROR(VLOOKUP($A116,'往期追踪-中间表'!$A$27:$AJ$999,COLUMN()+1,0),"")</f>
        <v>刘宇超组</v>
      </c>
      <c r="D116" s="29" t="str">
        <f ca="1">IFERROR(VLOOKUP($A116,'往期追踪-中间表'!$A$27:$AJ$999,COLUMN()+1,0),"")</f>
        <v>胡成材</v>
      </c>
      <c r="E116" s="390">
        <f ca="1">IFERROR(VLOOKUP($A116,'往期追踪-中间表'!$A$27:$AJ$999,COLUMN()+1,0),"")</f>
        <v>4.7688286131229951</v>
      </c>
      <c r="F116" s="391">
        <f ca="1">IFERROR(VLOOKUP($A116,'往期追踪-中间表'!$A$27:$AJ$999,COLUMN()+1,0),"")</f>
        <v>1</v>
      </c>
      <c r="G116" s="392">
        <f ca="1">IFERROR(VLOOKUP($A116,'往期追踪-中间表'!$A$27:$AJ$999,COLUMN()+1,0),"")</f>
        <v>0</v>
      </c>
      <c r="H116" s="390">
        <f ca="1">IFERROR(VLOOKUP($A116,'往期追踪-中间表'!$A$27:$AJ$999,COLUMN()+1,0),"")</f>
        <v>3.5766214598422463</v>
      </c>
      <c r="I116" s="390">
        <f ca="1">IFERROR(VLOOKUP($A116,'往期追踪-中间表'!$A$27:$AJ$999,COLUMN()+1,0),"")</f>
        <v>-2.5766214598422463</v>
      </c>
      <c r="J116" s="402">
        <f ca="1">IFERROR(VLOOKUP($A116,'往期追踪-中间表'!$A$27:$AJ$999,COLUMN()+1,0),"")</f>
        <v>0</v>
      </c>
      <c r="K116" s="402">
        <f ca="1">IFERROR(VLOOKUP($A116,'往期追踪-中间表'!$A$27:$AJ$999,COLUMN()+1,0),"")</f>
        <v>0</v>
      </c>
      <c r="L116" s="402">
        <f ca="1">IFERROR(VLOOKUP($A116,'往期追踪-中间表'!$A$27:$AJ$999,COLUMN()+1,0),"")</f>
        <v>0</v>
      </c>
      <c r="M116" s="402">
        <f ca="1">IFERROR(VLOOKUP($A116,'往期追踪-中间表'!$A$27:$AJ$999,COLUMN()+1,0),"")</f>
        <v>0</v>
      </c>
      <c r="N116" s="402">
        <f ca="1">IFERROR(VLOOKUP($A116,'往期追踪-中间表'!$A$27:$AJ$999,COLUMN()+1,0),"")</f>
        <v>0</v>
      </c>
      <c r="O116" s="402">
        <f ca="1">IFERROR(VLOOKUP($A116,'往期追踪-中间表'!$A$27:$AJ$999,COLUMN()+1,0),"")</f>
        <v>0</v>
      </c>
      <c r="P116" s="402">
        <f ca="1">IFERROR(VLOOKUP($A116,'往期追踪-中间表'!$A$27:$AJ$999,COLUMN()+1,0),"")</f>
        <v>0</v>
      </c>
    </row>
    <row r="117" spans="1:16" ht="20.25">
      <c r="A117" s="274">
        <v>90</v>
      </c>
      <c r="B117" s="389" t="str">
        <f ca="1">IFERROR(VLOOKUP($A117,'往期追踪-中间表'!$A$27:$AJ$999,COLUMN()+1,0),"")</f>
        <v>赵帅朋</v>
      </c>
      <c r="C117" s="389" t="str">
        <f ca="1">IFERROR(VLOOKUP($A117,'往期追踪-中间表'!$A$27:$AJ$999,COLUMN()+1,0),"")</f>
        <v>张倩倩组</v>
      </c>
      <c r="D117" s="29" t="str">
        <f ca="1">IFERROR(VLOOKUP($A117,'往期追踪-中间表'!$A$27:$AJ$999,COLUMN()+1,0),"")</f>
        <v>邵天鹏</v>
      </c>
      <c r="E117" s="390">
        <f ca="1">IFERROR(VLOOKUP($A117,'往期追踪-中间表'!$A$27:$AJ$999,COLUMN()+1,0),"")</f>
        <v>4.7903517831965967</v>
      </c>
      <c r="F117" s="391">
        <f ca="1">IFERROR(VLOOKUP($A117,'往期追踪-中间表'!$A$27:$AJ$999,COLUMN()+1,0),"")</f>
        <v>1</v>
      </c>
      <c r="G117" s="392">
        <f ca="1">IFERROR(VLOOKUP($A117,'往期追踪-中间表'!$A$27:$AJ$999,COLUMN()+1,0),"")</f>
        <v>0</v>
      </c>
      <c r="H117" s="390">
        <f ca="1">IFERROR(VLOOKUP($A117,'往期追踪-中间表'!$A$27:$AJ$999,COLUMN()+1,0),"")</f>
        <v>3.5927638373974475</v>
      </c>
      <c r="I117" s="390">
        <f ca="1">IFERROR(VLOOKUP($A117,'往期追踪-中间表'!$A$27:$AJ$999,COLUMN()+1,0),"")</f>
        <v>-2.5927638373974475</v>
      </c>
      <c r="J117" s="402">
        <f ca="1">IFERROR(VLOOKUP($A117,'往期追踪-中间表'!$A$27:$AJ$999,COLUMN()+1,0),"")</f>
        <v>0</v>
      </c>
      <c r="K117" s="402">
        <f ca="1">IFERROR(VLOOKUP($A117,'往期追踪-中间表'!$A$27:$AJ$999,COLUMN()+1,0),"")</f>
        <v>0</v>
      </c>
      <c r="L117" s="402">
        <f ca="1">IFERROR(VLOOKUP($A117,'往期追踪-中间表'!$A$27:$AJ$999,COLUMN()+1,0),"")</f>
        <v>0</v>
      </c>
      <c r="M117" s="402">
        <f ca="1">IFERROR(VLOOKUP($A117,'往期追踪-中间表'!$A$27:$AJ$999,COLUMN()+1,0),"")</f>
        <v>0</v>
      </c>
      <c r="N117" s="402">
        <f ca="1">IFERROR(VLOOKUP($A117,'往期追踪-中间表'!$A$27:$AJ$999,COLUMN()+1,0),"")</f>
        <v>0</v>
      </c>
      <c r="O117" s="402">
        <f ca="1">IFERROR(VLOOKUP($A117,'往期追踪-中间表'!$A$27:$AJ$999,COLUMN()+1,0),"")</f>
        <v>0</v>
      </c>
      <c r="P117" s="402">
        <f ca="1">IFERROR(VLOOKUP($A117,'往期追踪-中间表'!$A$27:$AJ$999,COLUMN()+1,0),"")</f>
        <v>0</v>
      </c>
    </row>
    <row r="118" spans="1:16" ht="20.25">
      <c r="A118" s="278">
        <v>91</v>
      </c>
      <c r="B118" s="389" t="str">
        <f ca="1">IFERROR(VLOOKUP($A118,'往期追踪-中间表'!$A$27:$AJ$999,COLUMN()+1,0),"")</f>
        <v>赵帅朋</v>
      </c>
      <c r="C118" s="389" t="str">
        <f ca="1">IFERROR(VLOOKUP($A118,'往期追踪-中间表'!$A$27:$AJ$999,COLUMN()+1,0),"")</f>
        <v>张倩倩组</v>
      </c>
      <c r="D118" s="29" t="str">
        <f ca="1">IFERROR(VLOOKUP($A118,'往期追踪-中间表'!$A$27:$AJ$999,COLUMN()+1,0),"")</f>
        <v>李子怡</v>
      </c>
      <c r="E118" s="390">
        <f ca="1">IFERROR(VLOOKUP($A118,'往期追踪-中间表'!$A$27:$AJ$999,COLUMN()+1,0),"")</f>
        <v>4.581259513672542</v>
      </c>
      <c r="F118" s="391">
        <f ca="1">IFERROR(VLOOKUP($A118,'往期追踪-中间表'!$A$27:$AJ$999,COLUMN()+1,0),"")</f>
        <v>1</v>
      </c>
      <c r="G118" s="392">
        <f ca="1">IFERROR(VLOOKUP($A118,'往期追踪-中间表'!$A$27:$AJ$999,COLUMN()+1,0),"")</f>
        <v>0</v>
      </c>
      <c r="H118" s="390">
        <f ca="1">IFERROR(VLOOKUP($A118,'往期追踪-中间表'!$A$27:$AJ$999,COLUMN()+1,0),"")</f>
        <v>3.4359446352544065</v>
      </c>
      <c r="I118" s="390">
        <f ca="1">IFERROR(VLOOKUP($A118,'往期追踪-中间表'!$A$27:$AJ$999,COLUMN()+1,0),"")</f>
        <v>-2.4359446352544065</v>
      </c>
      <c r="J118" s="402">
        <f ca="1">IFERROR(VLOOKUP($A118,'往期追踪-中间表'!$A$27:$AJ$999,COLUMN()+1,0),"")</f>
        <v>0</v>
      </c>
      <c r="K118" s="402">
        <f ca="1">IFERROR(VLOOKUP($A118,'往期追踪-中间表'!$A$27:$AJ$999,COLUMN()+1,0),"")</f>
        <v>0</v>
      </c>
      <c r="L118" s="402">
        <f ca="1">IFERROR(VLOOKUP($A118,'往期追踪-中间表'!$A$27:$AJ$999,COLUMN()+1,0),"")</f>
        <v>0</v>
      </c>
      <c r="M118" s="402">
        <f ca="1">IFERROR(VLOOKUP($A118,'往期追踪-中间表'!$A$27:$AJ$999,COLUMN()+1,0),"")</f>
        <v>0</v>
      </c>
      <c r="N118" s="402">
        <f ca="1">IFERROR(VLOOKUP($A118,'往期追踪-中间表'!$A$27:$AJ$999,COLUMN()+1,0),"")</f>
        <v>0</v>
      </c>
      <c r="O118" s="402">
        <f ca="1">IFERROR(VLOOKUP($A118,'往期追踪-中间表'!$A$27:$AJ$999,COLUMN()+1,0),"")</f>
        <v>0</v>
      </c>
      <c r="P118" s="402">
        <f ca="1">IFERROR(VLOOKUP($A118,'往期追踪-中间表'!$A$27:$AJ$999,COLUMN()+1,0),"")</f>
        <v>0</v>
      </c>
    </row>
    <row r="119" spans="1:16" ht="20.25">
      <c r="A119" s="274">
        <v>92</v>
      </c>
      <c r="B119" s="389" t="str">
        <f ca="1">IFERROR(VLOOKUP($A119,'往期追踪-中间表'!$A$27:$AJ$999,COLUMN()+1,0),"")</f>
        <v>赵帅朋</v>
      </c>
      <c r="C119" s="389" t="str">
        <f ca="1">IFERROR(VLOOKUP($A119,'往期追踪-中间表'!$A$27:$AJ$999,COLUMN()+1,0),"")</f>
        <v>张倩倩组</v>
      </c>
      <c r="D119" s="29" t="str">
        <f ca="1">IFERROR(VLOOKUP($A119,'往期追踪-中间表'!$A$27:$AJ$999,COLUMN()+1,0),"")</f>
        <v>朱潜</v>
      </c>
      <c r="E119" s="390">
        <f ca="1">IFERROR(VLOOKUP($A119,'往期追踪-中间表'!$A$27:$AJ$999,COLUMN()+1,0),"")</f>
        <v>4.6496788409795187</v>
      </c>
      <c r="F119" s="391">
        <f ca="1">IFERROR(VLOOKUP($A119,'往期追踪-中间表'!$A$27:$AJ$999,COLUMN()+1,0),"")</f>
        <v>1</v>
      </c>
      <c r="G119" s="392">
        <f ca="1">IFERROR(VLOOKUP($A119,'往期追踪-中间表'!$A$27:$AJ$999,COLUMN()+1,0),"")</f>
        <v>0</v>
      </c>
      <c r="H119" s="390">
        <f ca="1">IFERROR(VLOOKUP($A119,'往期追踪-中间表'!$A$27:$AJ$999,COLUMN()+1,0),"")</f>
        <v>3.487259130734639</v>
      </c>
      <c r="I119" s="390">
        <f ca="1">IFERROR(VLOOKUP($A119,'往期追踪-中间表'!$A$27:$AJ$999,COLUMN()+1,0),"")</f>
        <v>-2.487259130734639</v>
      </c>
      <c r="J119" s="402">
        <f ca="1">IFERROR(VLOOKUP($A119,'往期追踪-中间表'!$A$27:$AJ$999,COLUMN()+1,0),"")</f>
        <v>0</v>
      </c>
      <c r="K119" s="402">
        <f ca="1">IFERROR(VLOOKUP($A119,'往期追踪-中间表'!$A$27:$AJ$999,COLUMN()+1,0),"")</f>
        <v>0</v>
      </c>
      <c r="L119" s="402">
        <f ca="1">IFERROR(VLOOKUP($A119,'往期追踪-中间表'!$A$27:$AJ$999,COLUMN()+1,0),"")</f>
        <v>0</v>
      </c>
      <c r="M119" s="402">
        <f ca="1">IFERROR(VLOOKUP($A119,'往期追踪-中间表'!$A$27:$AJ$999,COLUMN()+1,0),"")</f>
        <v>0</v>
      </c>
      <c r="N119" s="402">
        <f ca="1">IFERROR(VLOOKUP($A119,'往期追踪-中间表'!$A$27:$AJ$999,COLUMN()+1,0),"")</f>
        <v>0</v>
      </c>
      <c r="O119" s="402">
        <f ca="1">IFERROR(VLOOKUP($A119,'往期追踪-中间表'!$A$27:$AJ$999,COLUMN()+1,0),"")</f>
        <v>0</v>
      </c>
      <c r="P119" s="402">
        <f ca="1">IFERROR(VLOOKUP($A119,'往期追踪-中间表'!$A$27:$AJ$999,COLUMN()+1,0),"")</f>
        <v>0</v>
      </c>
    </row>
    <row r="120" spans="1:16" ht="20.25">
      <c r="A120" s="278">
        <v>93</v>
      </c>
      <c r="B120" s="389" t="str">
        <f ca="1">IFERROR(VLOOKUP($A120,'往期追踪-中间表'!$A$27:$AJ$999,COLUMN()+1,0),"")</f>
        <v>詹群</v>
      </c>
      <c r="C120" s="389" t="str">
        <f ca="1">IFERROR(VLOOKUP($A120,'往期追踪-中间表'!$A$27:$AJ$999,COLUMN()+1,0),"")</f>
        <v>石洁组</v>
      </c>
      <c r="D120" s="29" t="str">
        <f ca="1">IFERROR(VLOOKUP($A120,'往期追踪-中间表'!$A$27:$AJ$999,COLUMN()+1,0),"")</f>
        <v>石洁</v>
      </c>
      <c r="E120" s="390">
        <f ca="1">IFERROR(VLOOKUP($A120,'往期追踪-中间表'!$A$27:$AJ$999,COLUMN()+1,0),"")</f>
        <v>0.58307762593539159</v>
      </c>
      <c r="F120" s="391">
        <f ca="1">IFERROR(VLOOKUP($A120,'往期追踪-中间表'!$A$27:$AJ$999,COLUMN()+1,0),"")</f>
        <v>1</v>
      </c>
      <c r="G120" s="392">
        <f ca="1">IFERROR(VLOOKUP($A120,'往期追踪-中间表'!$A$27:$AJ$999,COLUMN()+1,0),"")</f>
        <v>0</v>
      </c>
      <c r="H120" s="390">
        <f ca="1">IFERROR(VLOOKUP($A120,'往期追踪-中间表'!$A$27:$AJ$999,COLUMN()+1,0),"")</f>
        <v>0.43730821945154369</v>
      </c>
      <c r="I120" s="390">
        <f ca="1">IFERROR(VLOOKUP($A120,'往期追踪-中间表'!$A$27:$AJ$999,COLUMN()+1,0),"")</f>
        <v>0.56269178054845637</v>
      </c>
      <c r="J120" s="402">
        <f ca="1">IFERROR(VLOOKUP($A120,'往期追踪-中间表'!$A$27:$AJ$999,COLUMN()+1,0),"")</f>
        <v>0</v>
      </c>
      <c r="K120" s="402">
        <f ca="1">IFERROR(VLOOKUP($A120,'往期追踪-中间表'!$A$27:$AJ$999,COLUMN()+1,0),"")</f>
        <v>0</v>
      </c>
      <c r="L120" s="402">
        <f ca="1">IFERROR(VLOOKUP($A120,'往期追踪-中间表'!$A$27:$AJ$999,COLUMN()+1,0),"")</f>
        <v>0</v>
      </c>
      <c r="M120" s="402">
        <f ca="1">IFERROR(VLOOKUP($A120,'往期追踪-中间表'!$A$27:$AJ$999,COLUMN()+1,0),"")</f>
        <v>0</v>
      </c>
      <c r="N120" s="402">
        <f ca="1">IFERROR(VLOOKUP($A120,'往期追踪-中间表'!$A$27:$AJ$999,COLUMN()+1,0),"")</f>
        <v>0</v>
      </c>
      <c r="O120" s="402">
        <f ca="1">IFERROR(VLOOKUP($A120,'往期追踪-中间表'!$A$27:$AJ$999,COLUMN()+1,0),"")</f>
        <v>0</v>
      </c>
      <c r="P120" s="402">
        <f ca="1">IFERROR(VLOOKUP($A120,'往期追踪-中间表'!$A$27:$AJ$999,COLUMN()+1,0),"")</f>
        <v>0</v>
      </c>
    </row>
    <row r="121" spans="1:16" ht="20.25">
      <c r="A121" s="274">
        <v>94</v>
      </c>
      <c r="B121" s="389" t="str">
        <f ca="1">IFERROR(VLOOKUP($A121,'往期追踪-中间表'!$A$27:$AJ$999,COLUMN()+1,0),"")</f>
        <v>芶伟杰</v>
      </c>
      <c r="C121" s="389" t="str">
        <f ca="1">IFERROR(VLOOKUP($A121,'往期追踪-中间表'!$A$27:$AJ$999,COLUMN()+1,0),"")</f>
        <v>陈慧组</v>
      </c>
      <c r="D121" s="29" t="str">
        <f ca="1">IFERROR(VLOOKUP($A121,'往期追踪-中间表'!$A$27:$AJ$999,COLUMN()+1,0),"")</f>
        <v>郑婷</v>
      </c>
      <c r="E121" s="390">
        <f ca="1">IFERROR(VLOOKUP($A121,'往期追踪-中间表'!$A$27:$AJ$999,COLUMN()+1,0),"")</f>
        <v>2.0546666363950798</v>
      </c>
      <c r="F121" s="391">
        <f ca="1">IFERROR(VLOOKUP($A121,'往期追踪-中间表'!$A$27:$AJ$999,COLUMN()+1,0),"")</f>
        <v>0</v>
      </c>
      <c r="G121" s="392">
        <f ca="1">IFERROR(VLOOKUP($A121,'往期追踪-中间表'!$A$27:$AJ$999,COLUMN()+1,0),"")</f>
        <v>0</v>
      </c>
      <c r="H121" s="390">
        <f ca="1">IFERROR(VLOOKUP($A121,'往期追踪-中间表'!$A$27:$AJ$999,COLUMN()+1,0),"")</f>
        <v>1.5409999772963099</v>
      </c>
      <c r="I121" s="390">
        <f ca="1">IFERROR(VLOOKUP($A121,'往期追踪-中间表'!$A$27:$AJ$999,COLUMN()+1,0),"")</f>
        <v>-1.5409999772963099</v>
      </c>
      <c r="J121" s="402">
        <f ca="1">IFERROR(VLOOKUP($A121,'往期追踪-中间表'!$A$27:$AJ$999,COLUMN()+1,0),"")</f>
        <v>0</v>
      </c>
      <c r="K121" s="402">
        <f ca="1">IFERROR(VLOOKUP($A121,'往期追踪-中间表'!$A$27:$AJ$999,COLUMN()+1,0),"")</f>
        <v>0</v>
      </c>
      <c r="L121" s="402">
        <f ca="1">IFERROR(VLOOKUP($A121,'往期追踪-中间表'!$A$27:$AJ$999,COLUMN()+1,0),"")</f>
        <v>0</v>
      </c>
      <c r="M121" s="402">
        <f ca="1">IFERROR(VLOOKUP($A121,'往期追踪-中间表'!$A$27:$AJ$999,COLUMN()+1,0),"")</f>
        <v>0</v>
      </c>
      <c r="N121" s="402">
        <f ca="1">IFERROR(VLOOKUP($A121,'往期追踪-中间表'!$A$27:$AJ$999,COLUMN()+1,0),"")</f>
        <v>0</v>
      </c>
      <c r="O121" s="402">
        <f ca="1">IFERROR(VLOOKUP($A121,'往期追踪-中间表'!$A$27:$AJ$999,COLUMN()+1,0),"")</f>
        <v>0</v>
      </c>
      <c r="P121" s="402">
        <f ca="1">IFERROR(VLOOKUP($A121,'往期追踪-中间表'!$A$27:$AJ$999,COLUMN()+1,0),"")</f>
        <v>0</v>
      </c>
    </row>
    <row r="122" spans="1:16" ht="20.25">
      <c r="A122" s="278">
        <v>95</v>
      </c>
      <c r="B122" s="389" t="str">
        <f ca="1">IFERROR(VLOOKUP($A122,'往期追踪-中间表'!$A$27:$AJ$999,COLUMN()+1,0),"")</f>
        <v>詹群</v>
      </c>
      <c r="C122" s="389" t="str">
        <f ca="1">IFERROR(VLOOKUP($A122,'往期追踪-中间表'!$A$27:$AJ$999,COLUMN()+1,0),"")</f>
        <v>王余组</v>
      </c>
      <c r="D122" s="29" t="str">
        <f ca="1">IFERROR(VLOOKUP($A122,'往期追踪-中间表'!$A$27:$AJ$999,COLUMN()+1,0),"")</f>
        <v>陈莉1</v>
      </c>
      <c r="E122" s="390">
        <f ca="1">IFERROR(VLOOKUP($A122,'往期追踪-中间表'!$A$27:$AJ$999,COLUMN()+1,0),"")</f>
        <v>0.58893188376114525</v>
      </c>
      <c r="F122" s="391">
        <f ca="1">IFERROR(VLOOKUP($A122,'往期追踪-中间表'!$A$27:$AJ$999,COLUMN()+1,0),"")</f>
        <v>1</v>
      </c>
      <c r="G122" s="392">
        <f ca="1">IFERROR(VLOOKUP($A122,'往期追踪-中间表'!$A$27:$AJ$999,COLUMN()+1,0),"")</f>
        <v>0</v>
      </c>
      <c r="H122" s="390">
        <f ca="1">IFERROR(VLOOKUP($A122,'往期追踪-中间表'!$A$27:$AJ$999,COLUMN()+1,0),"")</f>
        <v>0.44169891282085894</v>
      </c>
      <c r="I122" s="390">
        <f ca="1">IFERROR(VLOOKUP($A122,'往期追踪-中间表'!$A$27:$AJ$999,COLUMN()+1,0),"")</f>
        <v>0.55830108717914106</v>
      </c>
      <c r="J122" s="402">
        <f ca="1">IFERROR(VLOOKUP($A122,'往期追踪-中间表'!$A$27:$AJ$999,COLUMN()+1,0),"")</f>
        <v>0</v>
      </c>
      <c r="K122" s="402">
        <f ca="1">IFERROR(VLOOKUP($A122,'往期追踪-中间表'!$A$27:$AJ$999,COLUMN()+1,0),"")</f>
        <v>0</v>
      </c>
      <c r="L122" s="402">
        <f ca="1">IFERROR(VLOOKUP($A122,'往期追踪-中间表'!$A$27:$AJ$999,COLUMN()+1,0),"")</f>
        <v>0</v>
      </c>
      <c r="M122" s="402">
        <f ca="1">IFERROR(VLOOKUP($A122,'往期追踪-中间表'!$A$27:$AJ$999,COLUMN()+1,0),"")</f>
        <v>0</v>
      </c>
      <c r="N122" s="402">
        <f ca="1">IFERROR(VLOOKUP($A122,'往期追踪-中间表'!$A$27:$AJ$999,COLUMN()+1,0),"")</f>
        <v>0</v>
      </c>
      <c r="O122" s="402">
        <f ca="1">IFERROR(VLOOKUP($A122,'往期追踪-中间表'!$A$27:$AJ$999,COLUMN()+1,0),"")</f>
        <v>0</v>
      </c>
      <c r="P122" s="402">
        <f ca="1">IFERROR(VLOOKUP($A122,'往期追踪-中间表'!$A$27:$AJ$999,COLUMN()+1,0),"")</f>
        <v>0</v>
      </c>
    </row>
    <row r="123" spans="1:16" ht="20.25">
      <c r="A123" s="274">
        <v>96</v>
      </c>
      <c r="B123" s="389" t="str">
        <f ca="1">IFERROR(VLOOKUP($A123,'往期追踪-中间表'!$A$27:$AJ$999,COLUMN()+1,0),"")</f>
        <v>赵帅朋</v>
      </c>
      <c r="C123" s="389" t="str">
        <f ca="1">IFERROR(VLOOKUP($A123,'往期追踪-中间表'!$A$27:$AJ$999,COLUMN()+1,0),"")</f>
        <v>刘宇超组</v>
      </c>
      <c r="D123" s="29" t="str">
        <f ca="1">IFERROR(VLOOKUP($A123,'往期追踪-中间表'!$A$27:$AJ$999,COLUMN()+1,0),"")</f>
        <v>肖亮亮</v>
      </c>
      <c r="E123" s="390">
        <f ca="1">IFERROR(VLOOKUP($A123,'往期追踪-中间表'!$A$27:$AJ$999,COLUMN()+1,0),"")</f>
        <v>1.7765250060589326</v>
      </c>
      <c r="F123" s="391">
        <f ca="1">IFERROR(VLOOKUP($A123,'往期追踪-中间表'!$A$27:$AJ$999,COLUMN()+1,0),"")</f>
        <v>1</v>
      </c>
      <c r="G123" s="392">
        <f ca="1">IFERROR(VLOOKUP($A123,'往期追踪-中间表'!$A$27:$AJ$999,COLUMN()+1,0),"")</f>
        <v>0</v>
      </c>
      <c r="H123" s="390">
        <f ca="1">IFERROR(VLOOKUP($A123,'往期追踪-中间表'!$A$27:$AJ$999,COLUMN()+1,0),"")</f>
        <v>1.3323937545441995</v>
      </c>
      <c r="I123" s="390">
        <f ca="1">IFERROR(VLOOKUP($A123,'往期追踪-中间表'!$A$27:$AJ$999,COLUMN()+1,0),"")</f>
        <v>-0.3323937545441995</v>
      </c>
      <c r="J123" s="402">
        <f ca="1">IFERROR(VLOOKUP($A123,'往期追踪-中间表'!$A$27:$AJ$999,COLUMN()+1,0),"")</f>
        <v>0</v>
      </c>
      <c r="K123" s="402">
        <f ca="1">IFERROR(VLOOKUP($A123,'往期追踪-中间表'!$A$27:$AJ$999,COLUMN()+1,0),"")</f>
        <v>0</v>
      </c>
      <c r="L123" s="402">
        <f ca="1">IFERROR(VLOOKUP($A123,'往期追踪-中间表'!$A$27:$AJ$999,COLUMN()+1,0),"")</f>
        <v>0</v>
      </c>
      <c r="M123" s="402">
        <f ca="1">IFERROR(VLOOKUP($A123,'往期追踪-中间表'!$A$27:$AJ$999,COLUMN()+1,0),"")</f>
        <v>0</v>
      </c>
      <c r="N123" s="402">
        <f ca="1">IFERROR(VLOOKUP($A123,'往期追踪-中间表'!$A$27:$AJ$999,COLUMN()+1,0),"")</f>
        <v>0</v>
      </c>
      <c r="O123" s="402">
        <f ca="1">IFERROR(VLOOKUP($A123,'往期追踪-中间表'!$A$27:$AJ$999,COLUMN()+1,0),"")</f>
        <v>0</v>
      </c>
      <c r="P123" s="402">
        <f ca="1">IFERROR(VLOOKUP($A123,'往期追踪-中间表'!$A$27:$AJ$999,COLUMN()+1,0),"")</f>
        <v>1</v>
      </c>
    </row>
    <row r="124" spans="1:16" ht="20.25">
      <c r="A124" s="278">
        <v>97</v>
      </c>
      <c r="B124" s="389" t="str">
        <f ca="1">IFERROR(VLOOKUP($A124,'往期追踪-中间表'!$A$27:$AJ$999,COLUMN()+1,0),"")</f>
        <v>詹群</v>
      </c>
      <c r="C124" s="389" t="str">
        <f ca="1">IFERROR(VLOOKUP($A124,'往期追踪-中间表'!$A$27:$AJ$999,COLUMN()+1,0),"")</f>
        <v>王余组</v>
      </c>
      <c r="D124" s="29" t="str">
        <f ca="1">IFERROR(VLOOKUP($A124,'往期追踪-中间表'!$A$27:$AJ$999,COLUMN()+1,0),"")</f>
        <v>王思菊</v>
      </c>
      <c r="E124" s="390">
        <f ca="1">IFERROR(VLOOKUP($A124,'往期追踪-中间表'!$A$27:$AJ$999,COLUMN()+1,0),"")</f>
        <v>0.20991525285642779</v>
      </c>
      <c r="F124" s="391">
        <f ca="1">IFERROR(VLOOKUP($A124,'往期追踪-中间表'!$A$27:$AJ$999,COLUMN()+1,0),"")</f>
        <v>1</v>
      </c>
      <c r="G124" s="392">
        <f ca="1">IFERROR(VLOOKUP($A124,'往期追踪-中间表'!$A$27:$AJ$999,COLUMN()+1,0),"")</f>
        <v>0</v>
      </c>
      <c r="H124" s="390">
        <f ca="1">IFERROR(VLOOKUP($A124,'往期追踪-中间表'!$A$27:$AJ$999,COLUMN()+1,0),"")</f>
        <v>0.15743643964232085</v>
      </c>
      <c r="I124" s="390">
        <f ca="1">IFERROR(VLOOKUP($A124,'往期追踪-中间表'!$A$27:$AJ$999,COLUMN()+1,0),"")</f>
        <v>0.8425635603576791</v>
      </c>
      <c r="J124" s="402">
        <f ca="1">IFERROR(VLOOKUP($A124,'往期追踪-中间表'!$A$27:$AJ$999,COLUMN()+1,0),"")</f>
        <v>0</v>
      </c>
      <c r="K124" s="402">
        <f ca="1">IFERROR(VLOOKUP($A124,'往期追踪-中间表'!$A$27:$AJ$999,COLUMN()+1,0),"")</f>
        <v>0</v>
      </c>
      <c r="L124" s="402">
        <f ca="1">IFERROR(VLOOKUP($A124,'往期追踪-中间表'!$A$27:$AJ$999,COLUMN()+1,0),"")</f>
        <v>0</v>
      </c>
      <c r="M124" s="402">
        <f ca="1">IFERROR(VLOOKUP($A124,'往期追踪-中间表'!$A$27:$AJ$999,COLUMN()+1,0),"")</f>
        <v>0</v>
      </c>
      <c r="N124" s="402">
        <f ca="1">IFERROR(VLOOKUP($A124,'往期追踪-中间表'!$A$27:$AJ$999,COLUMN()+1,0),"")</f>
        <v>0</v>
      </c>
      <c r="O124" s="402">
        <f ca="1">IFERROR(VLOOKUP($A124,'往期追踪-中间表'!$A$27:$AJ$999,COLUMN()+1,0),"")</f>
        <v>0</v>
      </c>
      <c r="P124" s="402">
        <f ca="1">IFERROR(VLOOKUP($A124,'往期追踪-中间表'!$A$27:$AJ$999,COLUMN()+1,0),"")</f>
        <v>0</v>
      </c>
    </row>
    <row r="125" spans="1:16" ht="20.25">
      <c r="A125" s="274">
        <v>98</v>
      </c>
      <c r="B125" s="389" t="str">
        <f ca="1">IFERROR(VLOOKUP($A125,'往期追踪-中间表'!$A$27:$AJ$999,COLUMN()+1,0),"")</f>
        <v>芶伟杰</v>
      </c>
      <c r="C125" s="389" t="str">
        <f ca="1">IFERROR(VLOOKUP($A125,'往期追踪-中间表'!$A$27:$AJ$999,COLUMN()+1,0),"")</f>
        <v>陈慧组</v>
      </c>
      <c r="D125" s="29" t="str">
        <f ca="1">IFERROR(VLOOKUP($A125,'往期追踪-中间表'!$A$27:$AJ$999,COLUMN()+1,0),"")</f>
        <v>汪芸芸</v>
      </c>
      <c r="E125" s="390">
        <f ca="1">IFERROR(VLOOKUP($A125,'往期追踪-中间表'!$A$27:$AJ$999,COLUMN()+1,0),"")</f>
        <v>1.4487320159541706</v>
      </c>
      <c r="F125" s="391">
        <f ca="1">IFERROR(VLOOKUP($A125,'往期追踪-中间表'!$A$27:$AJ$999,COLUMN()+1,0),"")</f>
        <v>0</v>
      </c>
      <c r="G125" s="392">
        <f ca="1">IFERROR(VLOOKUP($A125,'往期追踪-中间表'!$A$27:$AJ$999,COLUMN()+1,0),"")</f>
        <v>0</v>
      </c>
      <c r="H125" s="390">
        <f ca="1">IFERROR(VLOOKUP($A125,'往期追踪-中间表'!$A$27:$AJ$999,COLUMN()+1,0),"")</f>
        <v>1.0865490119656278</v>
      </c>
      <c r="I125" s="390">
        <f ca="1">IFERROR(VLOOKUP($A125,'往期追踪-中间表'!$A$27:$AJ$999,COLUMN()+1,0),"")</f>
        <v>-1.0865490119656278</v>
      </c>
      <c r="J125" s="402">
        <f ca="1">IFERROR(VLOOKUP($A125,'往期追踪-中间表'!$A$27:$AJ$999,COLUMN()+1,0),"")</f>
        <v>0</v>
      </c>
      <c r="K125" s="402">
        <f ca="1">IFERROR(VLOOKUP($A125,'往期追踪-中间表'!$A$27:$AJ$999,COLUMN()+1,0),"")</f>
        <v>0</v>
      </c>
      <c r="L125" s="402">
        <f ca="1">IFERROR(VLOOKUP($A125,'往期追踪-中间表'!$A$27:$AJ$999,COLUMN()+1,0),"")</f>
        <v>0</v>
      </c>
      <c r="M125" s="402">
        <f ca="1">IFERROR(VLOOKUP($A125,'往期追踪-中间表'!$A$27:$AJ$999,COLUMN()+1,0),"")</f>
        <v>0</v>
      </c>
      <c r="N125" s="402">
        <f ca="1">IFERROR(VLOOKUP($A125,'往期追踪-中间表'!$A$27:$AJ$999,COLUMN()+1,0),"")</f>
        <v>0</v>
      </c>
      <c r="O125" s="402">
        <f ca="1">IFERROR(VLOOKUP($A125,'往期追踪-中间表'!$A$27:$AJ$999,COLUMN()+1,0),"")</f>
        <v>0</v>
      </c>
      <c r="P125" s="402">
        <f ca="1">IFERROR(VLOOKUP($A125,'往期追踪-中间表'!$A$27:$AJ$999,COLUMN()+1,0),"")</f>
        <v>0</v>
      </c>
    </row>
    <row r="126" spans="1:16" ht="20.25">
      <c r="A126" s="278">
        <v>99</v>
      </c>
      <c r="B126" s="389" t="str">
        <f ca="1">IFERROR(VLOOKUP($A126,'往期追踪-中间表'!$A$27:$AJ$999,COLUMN()+1,0),"")</f>
        <v>芶伟杰</v>
      </c>
      <c r="C126" s="389" t="str">
        <f ca="1">IFERROR(VLOOKUP($A126,'往期追踪-中间表'!$A$27:$AJ$999,COLUMN()+1,0),"")</f>
        <v>陈慧组</v>
      </c>
      <c r="D126" s="29" t="str">
        <f ca="1">IFERROR(VLOOKUP($A126,'往期追踪-中间表'!$A$27:$AJ$999,COLUMN()+1,0),"")</f>
        <v>陈巧</v>
      </c>
      <c r="E126" s="390">
        <f ca="1">IFERROR(VLOOKUP($A126,'往期追踪-中间表'!$A$27:$AJ$999,COLUMN()+1,0),"")</f>
        <v>1.4529083237513563</v>
      </c>
      <c r="F126" s="391">
        <f ca="1">IFERROR(VLOOKUP($A126,'往期追踪-中间表'!$A$27:$AJ$999,COLUMN()+1,0),"")</f>
        <v>0</v>
      </c>
      <c r="G126" s="392">
        <f ca="1">IFERROR(VLOOKUP($A126,'往期追踪-中间表'!$A$27:$AJ$999,COLUMN()+1,0),"")</f>
        <v>0</v>
      </c>
      <c r="H126" s="390">
        <f ca="1">IFERROR(VLOOKUP($A126,'往期追踪-中间表'!$A$27:$AJ$999,COLUMN()+1,0),"")</f>
        <v>1.0896812428135172</v>
      </c>
      <c r="I126" s="390">
        <f ca="1">IFERROR(VLOOKUP($A126,'往期追踪-中间表'!$A$27:$AJ$999,COLUMN()+1,0),"")</f>
        <v>-1.0896812428135172</v>
      </c>
      <c r="J126" s="402">
        <f ca="1">IFERROR(VLOOKUP($A126,'往期追踪-中间表'!$A$27:$AJ$999,COLUMN()+1,0),"")</f>
        <v>0</v>
      </c>
      <c r="K126" s="402">
        <f ca="1">IFERROR(VLOOKUP($A126,'往期追踪-中间表'!$A$27:$AJ$999,COLUMN()+1,0),"")</f>
        <v>0</v>
      </c>
      <c r="L126" s="402">
        <f ca="1">IFERROR(VLOOKUP($A126,'往期追踪-中间表'!$A$27:$AJ$999,COLUMN()+1,0),"")</f>
        <v>0</v>
      </c>
      <c r="M126" s="402">
        <f ca="1">IFERROR(VLOOKUP($A126,'往期追踪-中间表'!$A$27:$AJ$999,COLUMN()+1,0),"")</f>
        <v>0</v>
      </c>
      <c r="N126" s="402">
        <f ca="1">IFERROR(VLOOKUP($A126,'往期追踪-中间表'!$A$27:$AJ$999,COLUMN()+1,0),"")</f>
        <v>0</v>
      </c>
      <c r="O126" s="402">
        <f ca="1">IFERROR(VLOOKUP($A126,'往期追踪-中间表'!$A$27:$AJ$999,COLUMN()+1,0),"")</f>
        <v>0</v>
      </c>
      <c r="P126" s="402">
        <f ca="1">IFERROR(VLOOKUP($A126,'往期追踪-中间表'!$A$27:$AJ$999,COLUMN()+1,0),"")</f>
        <v>0</v>
      </c>
    </row>
    <row r="127" spans="1:16" ht="20.25">
      <c r="A127" s="274">
        <v>100</v>
      </c>
      <c r="B127" s="389" t="str">
        <f ca="1">IFERROR(VLOOKUP($A127,'往期追踪-中间表'!$A$27:$AJ$999,COLUMN()+1,0),"")</f>
        <v>芶伟杰</v>
      </c>
      <c r="C127" s="389" t="str">
        <f ca="1">IFERROR(VLOOKUP($A127,'往期追踪-中间表'!$A$27:$AJ$999,COLUMN()+1,0),"")</f>
        <v>陈慧组</v>
      </c>
      <c r="D127" s="29" t="str">
        <f ca="1">IFERROR(VLOOKUP($A127,'往期追踪-中间表'!$A$27:$AJ$999,COLUMN()+1,0),"")</f>
        <v>董杰贤</v>
      </c>
      <c r="E127" s="390" t="str">
        <f ca="1">IFERROR(VLOOKUP($A127,'往期追踪-中间表'!$A$27:$AJ$999,COLUMN()+1,0),"")</f>
        <v>-</v>
      </c>
      <c r="F127" s="391">
        <f ca="1">IFERROR(VLOOKUP($A127,'往期追踪-中间表'!$A$27:$AJ$999,COLUMN()+1,0),"")</f>
        <v>0</v>
      </c>
      <c r="G127" s="392">
        <f ca="1">IFERROR(VLOOKUP($A127,'往期追踪-中间表'!$A$27:$AJ$999,COLUMN()+1,0),"")</f>
        <v>0</v>
      </c>
      <c r="H127" s="390">
        <f ca="1">IFERROR(VLOOKUP($A127,'往期追踪-中间表'!$A$27:$AJ$999,COLUMN()+1,0),"")</f>
        <v>0</v>
      </c>
      <c r="I127" s="390">
        <f ca="1">IFERROR(VLOOKUP($A127,'往期追踪-中间表'!$A$27:$AJ$999,COLUMN()+1,0),"")</f>
        <v>0</v>
      </c>
      <c r="J127" s="402">
        <f ca="1">IFERROR(VLOOKUP($A127,'往期追踪-中间表'!$A$27:$AJ$999,COLUMN()+1,0),"")</f>
        <v>0</v>
      </c>
      <c r="K127" s="402">
        <f ca="1">IFERROR(VLOOKUP($A127,'往期追踪-中间表'!$A$27:$AJ$999,COLUMN()+1,0),"")</f>
        <v>0</v>
      </c>
      <c r="L127" s="402">
        <f ca="1">IFERROR(VLOOKUP($A127,'往期追踪-中间表'!$A$27:$AJ$999,COLUMN()+1,0),"")</f>
        <v>0</v>
      </c>
      <c r="M127" s="402">
        <f ca="1">IFERROR(VLOOKUP($A127,'往期追踪-中间表'!$A$27:$AJ$999,COLUMN()+1,0),"")</f>
        <v>0</v>
      </c>
      <c r="N127" s="402">
        <f ca="1">IFERROR(VLOOKUP($A127,'往期追踪-中间表'!$A$27:$AJ$999,COLUMN()+1,0),"")</f>
        <v>0</v>
      </c>
      <c r="O127" s="402">
        <f ca="1">IFERROR(VLOOKUP($A127,'往期追踪-中间表'!$A$27:$AJ$999,COLUMN()+1,0),"")</f>
        <v>0</v>
      </c>
      <c r="P127" s="402">
        <f ca="1">IFERROR(VLOOKUP($A127,'往期追踪-中间表'!$A$27:$AJ$999,COLUMN()+1,0),"")</f>
        <v>0</v>
      </c>
    </row>
    <row r="128" spans="1:16" ht="20.25">
      <c r="A128" s="278">
        <v>101</v>
      </c>
      <c r="B128" s="389" t="str">
        <f ca="1">IFERROR(VLOOKUP($A128,'往期追踪-中间表'!$A$27:$AJ$999,COLUMN()+1,0),"")</f>
        <v>芶伟杰</v>
      </c>
      <c r="C128" s="389" t="str">
        <f ca="1">IFERROR(VLOOKUP($A128,'往期追踪-中间表'!$A$27:$AJ$999,COLUMN()+1,0),"")</f>
        <v>陈慧组</v>
      </c>
      <c r="D128" s="29" t="str">
        <f ca="1">IFERROR(VLOOKUP($A128,'往期追踪-中间表'!$A$27:$AJ$999,COLUMN()+1,0),"")</f>
        <v>林日涛</v>
      </c>
      <c r="E128" s="390">
        <f ca="1">IFERROR(VLOOKUP($A128,'往期追踪-中间表'!$A$27:$AJ$999,COLUMN()+1,0),"")</f>
        <v>0</v>
      </c>
      <c r="F128" s="391">
        <f ca="1">IFERROR(VLOOKUP($A128,'往期追踪-中间表'!$A$27:$AJ$999,COLUMN()+1,0),"")</f>
        <v>0</v>
      </c>
      <c r="G128" s="392">
        <f ca="1">IFERROR(VLOOKUP($A128,'往期追踪-中间表'!$A$27:$AJ$999,COLUMN()+1,0),"")</f>
        <v>0</v>
      </c>
      <c r="H128" s="390">
        <f ca="1">IFERROR(VLOOKUP($A128,'往期追踪-中间表'!$A$27:$AJ$999,COLUMN()+1,0),"")</f>
        <v>0</v>
      </c>
      <c r="I128" s="390">
        <f ca="1">IFERROR(VLOOKUP($A128,'往期追踪-中间表'!$A$27:$AJ$999,COLUMN()+1,0),"")</f>
        <v>0</v>
      </c>
      <c r="J128" s="402">
        <f ca="1">IFERROR(VLOOKUP($A128,'往期追踪-中间表'!$A$27:$AJ$999,COLUMN()+1,0),"")</f>
        <v>0</v>
      </c>
      <c r="K128" s="402">
        <f ca="1">IFERROR(VLOOKUP($A128,'往期追踪-中间表'!$A$27:$AJ$999,COLUMN()+1,0),"")</f>
        <v>0</v>
      </c>
      <c r="L128" s="402">
        <f ca="1">IFERROR(VLOOKUP($A128,'往期追踪-中间表'!$A$27:$AJ$999,COLUMN()+1,0),"")</f>
        <v>0</v>
      </c>
      <c r="M128" s="402">
        <f ca="1">IFERROR(VLOOKUP($A128,'往期追踪-中间表'!$A$27:$AJ$999,COLUMN()+1,0),"")</f>
        <v>0</v>
      </c>
      <c r="N128" s="402">
        <f ca="1">IFERROR(VLOOKUP($A128,'往期追踪-中间表'!$A$27:$AJ$999,COLUMN()+1,0),"")</f>
        <v>0</v>
      </c>
      <c r="O128" s="402">
        <f ca="1">IFERROR(VLOOKUP($A128,'往期追踪-中间表'!$A$27:$AJ$999,COLUMN()+1,0),"")</f>
        <v>0</v>
      </c>
      <c r="P128" s="402">
        <f ca="1">IFERROR(VLOOKUP($A128,'往期追踪-中间表'!$A$27:$AJ$999,COLUMN()+1,0),"")</f>
        <v>0</v>
      </c>
    </row>
    <row r="129" spans="1:16" ht="20.25">
      <c r="A129" s="274">
        <v>102</v>
      </c>
      <c r="B129" s="389" t="str">
        <f ca="1">IFERROR(VLOOKUP($A129,'往期追踪-中间表'!$A$27:$AJ$999,COLUMN()+1,0),"")</f>
        <v>芶伟杰</v>
      </c>
      <c r="C129" s="389" t="str">
        <f ca="1">IFERROR(VLOOKUP($A129,'往期追踪-中间表'!$A$27:$AJ$999,COLUMN()+1,0),"")</f>
        <v>陈慧组</v>
      </c>
      <c r="D129" s="29" t="str">
        <f ca="1">IFERROR(VLOOKUP($A129,'往期追踪-中间表'!$A$27:$AJ$999,COLUMN()+1,0),"")</f>
        <v>穆富勇</v>
      </c>
      <c r="E129" s="390">
        <f ca="1">IFERROR(VLOOKUP($A129,'往期追踪-中间表'!$A$27:$AJ$999,COLUMN()+1,0),"")</f>
        <v>2.6511776463148416E-2</v>
      </c>
      <c r="F129" s="391">
        <f ca="1">IFERROR(VLOOKUP($A129,'往期追踪-中间表'!$A$27:$AJ$999,COLUMN()+1,0),"")</f>
        <v>0</v>
      </c>
      <c r="G129" s="392">
        <f ca="1">IFERROR(VLOOKUP($A129,'往期追踪-中间表'!$A$27:$AJ$999,COLUMN()+1,0),"")</f>
        <v>0</v>
      </c>
      <c r="H129" s="390">
        <f ca="1">IFERROR(VLOOKUP($A129,'往期追踪-中间表'!$A$27:$AJ$999,COLUMN()+1,0),"")</f>
        <v>1.988383234736131E-2</v>
      </c>
      <c r="I129" s="390">
        <f ca="1">IFERROR(VLOOKUP($A129,'往期追踪-中间表'!$A$27:$AJ$999,COLUMN()+1,0),"")</f>
        <v>-1.988383234736131E-2</v>
      </c>
      <c r="J129" s="402">
        <f ca="1">IFERROR(VLOOKUP($A129,'往期追踪-中间表'!$A$27:$AJ$999,COLUMN()+1,0),"")</f>
        <v>0</v>
      </c>
      <c r="K129" s="402">
        <f ca="1">IFERROR(VLOOKUP($A129,'往期追踪-中间表'!$A$27:$AJ$999,COLUMN()+1,0),"")</f>
        <v>0</v>
      </c>
      <c r="L129" s="402">
        <f ca="1">IFERROR(VLOOKUP($A129,'往期追踪-中间表'!$A$27:$AJ$999,COLUMN()+1,0),"")</f>
        <v>0</v>
      </c>
      <c r="M129" s="402">
        <f ca="1">IFERROR(VLOOKUP($A129,'往期追踪-中间表'!$A$27:$AJ$999,COLUMN()+1,0),"")</f>
        <v>0</v>
      </c>
      <c r="N129" s="402">
        <f ca="1">IFERROR(VLOOKUP($A129,'往期追踪-中间表'!$A$27:$AJ$999,COLUMN()+1,0),"")</f>
        <v>0</v>
      </c>
      <c r="O129" s="402">
        <f ca="1">IFERROR(VLOOKUP($A129,'往期追踪-中间表'!$A$27:$AJ$999,COLUMN()+1,0),"")</f>
        <v>0</v>
      </c>
      <c r="P129" s="402">
        <f ca="1">IFERROR(VLOOKUP($A129,'往期追踪-中间表'!$A$27:$AJ$999,COLUMN()+1,0),"")</f>
        <v>0</v>
      </c>
    </row>
    <row r="130" spans="1:16" ht="20.25">
      <c r="A130" s="278">
        <v>103</v>
      </c>
      <c r="B130" s="389" t="str">
        <f ca="1">IFERROR(VLOOKUP($A130,'往期追踪-中间表'!$A$27:$AJ$999,COLUMN()+1,0),"")</f>
        <v>詹群</v>
      </c>
      <c r="C130" s="389" t="str">
        <f ca="1">IFERROR(VLOOKUP($A130,'往期追踪-中间表'!$A$27:$AJ$999,COLUMN()+1,0),"")</f>
        <v>陈明月组</v>
      </c>
      <c r="D130" s="29" t="str">
        <f ca="1">IFERROR(VLOOKUP($A130,'往期追踪-中间表'!$A$27:$AJ$999,COLUMN()+1,0),"")</f>
        <v>白艳芳</v>
      </c>
      <c r="E130" s="390">
        <f ca="1">IFERROR(VLOOKUP($A130,'往期追踪-中间表'!$A$27:$AJ$999,COLUMN()+1,0),"")</f>
        <v>5.0864277547094536</v>
      </c>
      <c r="F130" s="391">
        <f ca="1">IFERROR(VLOOKUP($A130,'往期追踪-中间表'!$A$27:$AJ$999,COLUMN()+1,0),"")</f>
        <v>0</v>
      </c>
      <c r="G130" s="392">
        <f ca="1">IFERROR(VLOOKUP($A130,'往期追踪-中间表'!$A$27:$AJ$999,COLUMN()+1,0),"")</f>
        <v>0</v>
      </c>
      <c r="H130" s="390">
        <f ca="1">IFERROR(VLOOKUP($A130,'往期追踪-中间表'!$A$27:$AJ$999,COLUMN()+1,0),"")</f>
        <v>3.81482081603209</v>
      </c>
      <c r="I130" s="390">
        <f ca="1">IFERROR(VLOOKUP($A130,'往期追踪-中间表'!$A$27:$AJ$999,COLUMN()+1,0),"")</f>
        <v>-3.81482081603209</v>
      </c>
      <c r="J130" s="402">
        <f ca="1">IFERROR(VLOOKUP($A130,'往期追踪-中间表'!$A$27:$AJ$999,COLUMN()+1,0),"")</f>
        <v>0</v>
      </c>
      <c r="K130" s="402">
        <f ca="1">IFERROR(VLOOKUP($A130,'往期追踪-中间表'!$A$27:$AJ$999,COLUMN()+1,0),"")</f>
        <v>0</v>
      </c>
      <c r="L130" s="402">
        <f ca="1">IFERROR(VLOOKUP($A130,'往期追踪-中间表'!$A$27:$AJ$999,COLUMN()+1,0),"")</f>
        <v>0</v>
      </c>
      <c r="M130" s="402">
        <f ca="1">IFERROR(VLOOKUP($A130,'往期追踪-中间表'!$A$27:$AJ$999,COLUMN()+1,0),"")</f>
        <v>0</v>
      </c>
      <c r="N130" s="402">
        <f ca="1">IFERROR(VLOOKUP($A130,'往期追踪-中间表'!$A$27:$AJ$999,COLUMN()+1,0),"")</f>
        <v>0</v>
      </c>
      <c r="O130" s="402">
        <f ca="1">IFERROR(VLOOKUP($A130,'往期追踪-中间表'!$A$27:$AJ$999,COLUMN()+1,0),"")</f>
        <v>0</v>
      </c>
      <c r="P130" s="402">
        <f ca="1">IFERROR(VLOOKUP($A130,'往期追踪-中间表'!$A$27:$AJ$999,COLUMN()+1,0),"")</f>
        <v>0</v>
      </c>
    </row>
    <row r="131" spans="1:16" ht="20.25">
      <c r="A131" s="274">
        <v>104</v>
      </c>
      <c r="B131" s="389" t="str">
        <f ca="1">IFERROR(VLOOKUP($A131,'往期追踪-中间表'!$A$27:$AJ$999,COLUMN()+1,0),"")</f>
        <v>詹群</v>
      </c>
      <c r="C131" s="389" t="str">
        <f ca="1">IFERROR(VLOOKUP($A131,'往期追踪-中间表'!$A$27:$AJ$999,COLUMN()+1,0),"")</f>
        <v>黄瑶组</v>
      </c>
      <c r="D131" s="29" t="str">
        <f ca="1">IFERROR(VLOOKUP($A131,'往期追踪-中间表'!$A$27:$AJ$999,COLUMN()+1,0),"")</f>
        <v>刘倩</v>
      </c>
      <c r="E131" s="390">
        <f ca="1">IFERROR(VLOOKUP($A131,'往期追踪-中间表'!$A$27:$AJ$999,COLUMN()+1,0),"")</f>
        <v>4.6397391512595778</v>
      </c>
      <c r="F131" s="391">
        <f ca="1">IFERROR(VLOOKUP($A131,'往期追踪-中间表'!$A$27:$AJ$999,COLUMN()+1,0),"")</f>
        <v>0</v>
      </c>
      <c r="G131" s="392">
        <f ca="1">IFERROR(VLOOKUP($A131,'往期追踪-中间表'!$A$27:$AJ$999,COLUMN()+1,0),"")</f>
        <v>0</v>
      </c>
      <c r="H131" s="390">
        <f ca="1">IFERROR(VLOOKUP($A131,'往期追踪-中间表'!$A$27:$AJ$999,COLUMN()+1,0),"")</f>
        <v>3.4798043634446834</v>
      </c>
      <c r="I131" s="390">
        <f ca="1">IFERROR(VLOOKUP($A131,'往期追踪-中间表'!$A$27:$AJ$999,COLUMN()+1,0),"")</f>
        <v>-3.4798043634446834</v>
      </c>
      <c r="J131" s="402">
        <f ca="1">IFERROR(VLOOKUP($A131,'往期追踪-中间表'!$A$27:$AJ$999,COLUMN()+1,0),"")</f>
        <v>0</v>
      </c>
      <c r="K131" s="402">
        <f ca="1">IFERROR(VLOOKUP($A131,'往期追踪-中间表'!$A$27:$AJ$999,COLUMN()+1,0),"")</f>
        <v>0</v>
      </c>
      <c r="L131" s="402">
        <f ca="1">IFERROR(VLOOKUP($A131,'往期追踪-中间表'!$A$27:$AJ$999,COLUMN()+1,0),"")</f>
        <v>0</v>
      </c>
      <c r="M131" s="402">
        <f ca="1">IFERROR(VLOOKUP($A131,'往期追踪-中间表'!$A$27:$AJ$999,COLUMN()+1,0),"")</f>
        <v>0</v>
      </c>
      <c r="N131" s="402">
        <f ca="1">IFERROR(VLOOKUP($A131,'往期追踪-中间表'!$A$27:$AJ$999,COLUMN()+1,0),"")</f>
        <v>0</v>
      </c>
      <c r="O131" s="402">
        <f ca="1">IFERROR(VLOOKUP($A131,'往期追踪-中间表'!$A$27:$AJ$999,COLUMN()+1,0),"")</f>
        <v>0</v>
      </c>
      <c r="P131" s="402">
        <f ca="1">IFERROR(VLOOKUP($A131,'往期追踪-中间表'!$A$27:$AJ$999,COLUMN()+1,0),"")</f>
        <v>0</v>
      </c>
    </row>
    <row r="132" spans="1:16" ht="20.25">
      <c r="A132" s="278">
        <v>105</v>
      </c>
      <c r="B132" s="389" t="str">
        <f ca="1">IFERROR(VLOOKUP($A132,'往期追踪-中间表'!$A$27:$AJ$999,COLUMN()+1,0),"")</f>
        <v>詹群</v>
      </c>
      <c r="C132" s="389" t="str">
        <f ca="1">IFERROR(VLOOKUP($A132,'往期追踪-中间表'!$A$27:$AJ$999,COLUMN()+1,0),"")</f>
        <v>黄瑶组</v>
      </c>
      <c r="D132" s="29" t="str">
        <f ca="1">IFERROR(VLOOKUP($A132,'往期追踪-中间表'!$A$27:$AJ$999,COLUMN()+1,0),"")</f>
        <v>苟彬银</v>
      </c>
      <c r="E132" s="390">
        <f ca="1">IFERROR(VLOOKUP($A132,'往期追踪-中间表'!$A$27:$AJ$999,COLUMN()+1,0),"")</f>
        <v>4.8162149482825951</v>
      </c>
      <c r="F132" s="391">
        <f ca="1">IFERROR(VLOOKUP($A132,'往期追踪-中间表'!$A$27:$AJ$999,COLUMN()+1,0),"")</f>
        <v>0</v>
      </c>
      <c r="G132" s="392">
        <f ca="1">IFERROR(VLOOKUP($A132,'往期追踪-中间表'!$A$27:$AJ$999,COLUMN()+1,0),"")</f>
        <v>0</v>
      </c>
      <c r="H132" s="390">
        <f ca="1">IFERROR(VLOOKUP($A132,'往期追踪-中间表'!$A$27:$AJ$999,COLUMN()+1,0),"")</f>
        <v>3.6121612112119461</v>
      </c>
      <c r="I132" s="390">
        <f ca="1">IFERROR(VLOOKUP($A132,'往期追踪-中间表'!$A$27:$AJ$999,COLUMN()+1,0),"")</f>
        <v>-3.6121612112119461</v>
      </c>
      <c r="J132" s="402">
        <f ca="1">IFERROR(VLOOKUP($A132,'往期追踪-中间表'!$A$27:$AJ$999,COLUMN()+1,0),"")</f>
        <v>0</v>
      </c>
      <c r="K132" s="402">
        <f ca="1">IFERROR(VLOOKUP($A132,'往期追踪-中间表'!$A$27:$AJ$999,COLUMN()+1,0),"")</f>
        <v>0</v>
      </c>
      <c r="L132" s="402">
        <f ca="1">IFERROR(VLOOKUP($A132,'往期追踪-中间表'!$A$27:$AJ$999,COLUMN()+1,0),"")</f>
        <v>0</v>
      </c>
      <c r="M132" s="402">
        <f ca="1">IFERROR(VLOOKUP($A132,'往期追踪-中间表'!$A$27:$AJ$999,COLUMN()+1,0),"")</f>
        <v>0</v>
      </c>
      <c r="N132" s="402">
        <f ca="1">IFERROR(VLOOKUP($A132,'往期追踪-中间表'!$A$27:$AJ$999,COLUMN()+1,0),"")</f>
        <v>0</v>
      </c>
      <c r="O132" s="402">
        <f ca="1">IFERROR(VLOOKUP($A132,'往期追踪-中间表'!$A$27:$AJ$999,COLUMN()+1,0),"")</f>
        <v>0</v>
      </c>
      <c r="P132" s="402">
        <f ca="1">IFERROR(VLOOKUP($A132,'往期追踪-中间表'!$A$27:$AJ$999,COLUMN()+1,0),"")</f>
        <v>0</v>
      </c>
    </row>
    <row r="133" spans="1:16" ht="20.25">
      <c r="A133" s="274">
        <v>106</v>
      </c>
      <c r="B133" s="389" t="str">
        <f ca="1">IFERROR(VLOOKUP($A133,'往期追踪-中间表'!$A$27:$AJ$999,COLUMN()+1,0),"")</f>
        <v>芶伟杰</v>
      </c>
      <c r="C133" s="389" t="str">
        <f ca="1">IFERROR(VLOOKUP($A133,'往期追踪-中间表'!$A$27:$AJ$999,COLUMN()+1,0),"")</f>
        <v>李珊珊组</v>
      </c>
      <c r="D133" s="29" t="str">
        <f ca="1">IFERROR(VLOOKUP($A133,'往期追踪-中间表'!$A$27:$AJ$999,COLUMN()+1,0),"")</f>
        <v>李珊珊</v>
      </c>
      <c r="E133" s="390">
        <f ca="1">IFERROR(VLOOKUP($A133,'往期追踪-中间表'!$A$27:$AJ$999,COLUMN()+1,0),"")</f>
        <v>0.37197745250558945</v>
      </c>
      <c r="F133" s="391">
        <f ca="1">IFERROR(VLOOKUP($A133,'往期追踪-中间表'!$A$27:$AJ$999,COLUMN()+1,0),"")</f>
        <v>0</v>
      </c>
      <c r="G133" s="392">
        <f ca="1">IFERROR(VLOOKUP($A133,'往期追踪-中间表'!$A$27:$AJ$999,COLUMN()+1,0),"")</f>
        <v>0</v>
      </c>
      <c r="H133" s="390">
        <f ca="1">IFERROR(VLOOKUP($A133,'往期追踪-中间表'!$A$27:$AJ$999,COLUMN()+1,0),"")</f>
        <v>0.27898308937919208</v>
      </c>
      <c r="I133" s="390">
        <f ca="1">IFERROR(VLOOKUP($A133,'往期追踪-中间表'!$A$27:$AJ$999,COLUMN()+1,0),"")</f>
        <v>-0.27898308937919208</v>
      </c>
      <c r="J133" s="402">
        <f ca="1">IFERROR(VLOOKUP($A133,'往期追踪-中间表'!$A$27:$AJ$999,COLUMN()+1,0),"")</f>
        <v>0</v>
      </c>
      <c r="K133" s="402">
        <f ca="1">IFERROR(VLOOKUP($A133,'往期追踪-中间表'!$A$27:$AJ$999,COLUMN()+1,0),"")</f>
        <v>0</v>
      </c>
      <c r="L133" s="402">
        <f ca="1">IFERROR(VLOOKUP($A133,'往期追踪-中间表'!$A$27:$AJ$999,COLUMN()+1,0),"")</f>
        <v>0</v>
      </c>
      <c r="M133" s="402">
        <f ca="1">IFERROR(VLOOKUP($A133,'往期追踪-中间表'!$A$27:$AJ$999,COLUMN()+1,0),"")</f>
        <v>0</v>
      </c>
      <c r="N133" s="402">
        <f ca="1">IFERROR(VLOOKUP($A133,'往期追踪-中间表'!$A$27:$AJ$999,COLUMN()+1,0),"")</f>
        <v>0</v>
      </c>
      <c r="O133" s="402">
        <f ca="1">IFERROR(VLOOKUP($A133,'往期追踪-中间表'!$A$27:$AJ$999,COLUMN()+1,0),"")</f>
        <v>0</v>
      </c>
      <c r="P133" s="402">
        <f ca="1">IFERROR(VLOOKUP($A133,'往期追踪-中间表'!$A$27:$AJ$999,COLUMN()+1,0),"")</f>
        <v>0</v>
      </c>
    </row>
    <row r="134" spans="1:16" ht="20.25">
      <c r="A134" s="278">
        <v>107</v>
      </c>
      <c r="B134" s="389" t="str">
        <f ca="1">IFERROR(VLOOKUP($A134,'往期追踪-中间表'!$A$27:$AJ$999,COLUMN()+1,0),"")</f>
        <v>芶伟杰</v>
      </c>
      <c r="C134" s="389" t="str">
        <f ca="1">IFERROR(VLOOKUP($A134,'往期追踪-中间表'!$A$27:$AJ$999,COLUMN()+1,0),"")</f>
        <v>李新阳组</v>
      </c>
      <c r="D134" s="29" t="str">
        <f ca="1">IFERROR(VLOOKUP($A134,'往期追踪-中间表'!$A$27:$AJ$999,COLUMN()+1,0),"")</f>
        <v>王博</v>
      </c>
      <c r="E134" s="390">
        <f ca="1">IFERROR(VLOOKUP($A134,'往期追踪-中间表'!$A$27:$AJ$999,COLUMN()+1,0),"")</f>
        <v>0.69363286135663149</v>
      </c>
      <c r="F134" s="391">
        <f ca="1">IFERROR(VLOOKUP($A134,'往期追踪-中间表'!$A$27:$AJ$999,COLUMN()+1,0),"")</f>
        <v>0</v>
      </c>
      <c r="G134" s="392">
        <f ca="1">IFERROR(VLOOKUP($A134,'往期追踪-中间表'!$A$27:$AJ$999,COLUMN()+1,0),"")</f>
        <v>0</v>
      </c>
      <c r="H134" s="390">
        <f ca="1">IFERROR(VLOOKUP($A134,'往期追踪-中间表'!$A$27:$AJ$999,COLUMN()+1,0),"")</f>
        <v>0.52022464601747365</v>
      </c>
      <c r="I134" s="390">
        <f ca="1">IFERROR(VLOOKUP($A134,'往期追踪-中间表'!$A$27:$AJ$999,COLUMN()+1,0),"")</f>
        <v>-0.52022464601747365</v>
      </c>
      <c r="J134" s="402">
        <f ca="1">IFERROR(VLOOKUP($A134,'往期追踪-中间表'!$A$27:$AJ$999,COLUMN()+1,0),"")</f>
        <v>0</v>
      </c>
      <c r="K134" s="402">
        <f ca="1">IFERROR(VLOOKUP($A134,'往期追踪-中间表'!$A$27:$AJ$999,COLUMN()+1,0),"")</f>
        <v>0</v>
      </c>
      <c r="L134" s="402">
        <f ca="1">IFERROR(VLOOKUP($A134,'往期追踪-中间表'!$A$27:$AJ$999,COLUMN()+1,0),"")</f>
        <v>0</v>
      </c>
      <c r="M134" s="402">
        <f ca="1">IFERROR(VLOOKUP($A134,'往期追踪-中间表'!$A$27:$AJ$999,COLUMN()+1,0),"")</f>
        <v>0</v>
      </c>
      <c r="N134" s="402">
        <f ca="1">IFERROR(VLOOKUP($A134,'往期追踪-中间表'!$A$27:$AJ$999,COLUMN()+1,0),"")</f>
        <v>0</v>
      </c>
      <c r="O134" s="402">
        <f ca="1">IFERROR(VLOOKUP($A134,'往期追踪-中间表'!$A$27:$AJ$999,COLUMN()+1,0),"")</f>
        <v>0</v>
      </c>
      <c r="P134" s="402">
        <f ca="1">IFERROR(VLOOKUP($A134,'往期追踪-中间表'!$A$27:$AJ$999,COLUMN()+1,0),"")</f>
        <v>0</v>
      </c>
    </row>
    <row r="135" spans="1:16" ht="20.25">
      <c r="A135" s="274">
        <v>108</v>
      </c>
      <c r="B135" s="389" t="str">
        <f ca="1">IFERROR(VLOOKUP($A135,'往期追踪-中间表'!$A$27:$AJ$999,COLUMN()+1,0),"")</f>
        <v>詹群</v>
      </c>
      <c r="C135" s="389" t="str">
        <f ca="1">IFERROR(VLOOKUP($A135,'往期追踪-中间表'!$A$27:$AJ$999,COLUMN()+1,0),"")</f>
        <v>石洁组</v>
      </c>
      <c r="D135" s="29" t="str">
        <f ca="1">IFERROR(VLOOKUP($A135,'往期追踪-中间表'!$A$27:$AJ$999,COLUMN()+1,0),"")</f>
        <v>孙璐1</v>
      </c>
      <c r="E135" s="390">
        <f ca="1">IFERROR(VLOOKUP($A135,'往期追踪-中间表'!$A$27:$AJ$999,COLUMN()+1,0),"")</f>
        <v>5.432653213918563</v>
      </c>
      <c r="F135" s="391">
        <f ca="1">IFERROR(VLOOKUP($A135,'往期追踪-中间表'!$A$27:$AJ$999,COLUMN()+1,0),"")</f>
        <v>0</v>
      </c>
      <c r="G135" s="392">
        <f ca="1">IFERROR(VLOOKUP($A135,'往期追踪-中间表'!$A$27:$AJ$999,COLUMN()+1,0),"")</f>
        <v>0</v>
      </c>
      <c r="H135" s="390">
        <f ca="1">IFERROR(VLOOKUP($A135,'往期追踪-中间表'!$A$27:$AJ$999,COLUMN()+1,0),"")</f>
        <v>4.0744899104389223</v>
      </c>
      <c r="I135" s="390">
        <f ca="1">IFERROR(VLOOKUP($A135,'往期追踪-中间表'!$A$27:$AJ$999,COLUMN()+1,0),"")</f>
        <v>-4.0744899104389223</v>
      </c>
      <c r="J135" s="402">
        <f ca="1">IFERROR(VLOOKUP($A135,'往期追踪-中间表'!$A$27:$AJ$999,COLUMN()+1,0),"")</f>
        <v>0</v>
      </c>
      <c r="K135" s="402">
        <f ca="1">IFERROR(VLOOKUP($A135,'往期追踪-中间表'!$A$27:$AJ$999,COLUMN()+1,0),"")</f>
        <v>0</v>
      </c>
      <c r="L135" s="402">
        <f ca="1">IFERROR(VLOOKUP($A135,'往期追踪-中间表'!$A$27:$AJ$999,COLUMN()+1,0),"")</f>
        <v>0</v>
      </c>
      <c r="M135" s="402">
        <f ca="1">IFERROR(VLOOKUP($A135,'往期追踪-中间表'!$A$27:$AJ$999,COLUMN()+1,0),"")</f>
        <v>0</v>
      </c>
      <c r="N135" s="402">
        <f ca="1">IFERROR(VLOOKUP($A135,'往期追踪-中间表'!$A$27:$AJ$999,COLUMN()+1,0),"")</f>
        <v>0</v>
      </c>
      <c r="O135" s="402">
        <f ca="1">IFERROR(VLOOKUP($A135,'往期追踪-中间表'!$A$27:$AJ$999,COLUMN()+1,0),"")</f>
        <v>0</v>
      </c>
      <c r="P135" s="402">
        <f ca="1">IFERROR(VLOOKUP($A135,'往期追踪-中间表'!$A$27:$AJ$999,COLUMN()+1,0),"")</f>
        <v>0</v>
      </c>
    </row>
    <row r="136" spans="1:16" ht="20.25">
      <c r="A136" s="278">
        <v>109</v>
      </c>
      <c r="B136" s="389" t="str">
        <f ca="1">IFERROR(VLOOKUP($A136,'往期追踪-中间表'!$A$27:$AJ$999,COLUMN()+1,0),"")</f>
        <v>芶伟杰</v>
      </c>
      <c r="C136" s="389" t="str">
        <f ca="1">IFERROR(VLOOKUP($A136,'往期追踪-中间表'!$A$27:$AJ$999,COLUMN()+1,0),"")</f>
        <v>李新阳组</v>
      </c>
      <c r="D136" s="29" t="str">
        <f ca="1">IFERROR(VLOOKUP($A136,'往期追踪-中间表'!$A$27:$AJ$999,COLUMN()+1,0),"")</f>
        <v>李新阳</v>
      </c>
      <c r="E136" s="390">
        <f ca="1">IFERROR(VLOOKUP($A136,'往期追踪-中间表'!$A$27:$AJ$999,COLUMN()+1,0),"")</f>
        <v>0</v>
      </c>
      <c r="F136" s="391">
        <f ca="1">IFERROR(VLOOKUP($A136,'往期追踪-中间表'!$A$27:$AJ$999,COLUMN()+1,0),"")</f>
        <v>0</v>
      </c>
      <c r="G136" s="392">
        <f ca="1">IFERROR(VLOOKUP($A136,'往期追踪-中间表'!$A$27:$AJ$999,COLUMN()+1,0),"")</f>
        <v>0</v>
      </c>
      <c r="H136" s="390">
        <f ca="1">IFERROR(VLOOKUP($A136,'往期追踪-中间表'!$A$27:$AJ$999,COLUMN()+1,0),"")</f>
        <v>0</v>
      </c>
      <c r="I136" s="390">
        <f ca="1">IFERROR(VLOOKUP($A136,'往期追踪-中间表'!$A$27:$AJ$999,COLUMN()+1,0),"")</f>
        <v>0</v>
      </c>
      <c r="J136" s="402">
        <f ca="1">IFERROR(VLOOKUP($A136,'往期追踪-中间表'!$A$27:$AJ$999,COLUMN()+1,0),"")</f>
        <v>0</v>
      </c>
      <c r="K136" s="402">
        <f ca="1">IFERROR(VLOOKUP($A136,'往期追踪-中间表'!$A$27:$AJ$999,COLUMN()+1,0),"")</f>
        <v>0</v>
      </c>
      <c r="L136" s="402">
        <f ca="1">IFERROR(VLOOKUP($A136,'往期追踪-中间表'!$A$27:$AJ$999,COLUMN()+1,0),"")</f>
        <v>0</v>
      </c>
      <c r="M136" s="402">
        <f ca="1">IFERROR(VLOOKUP($A136,'往期追踪-中间表'!$A$27:$AJ$999,COLUMN()+1,0),"")</f>
        <v>0</v>
      </c>
      <c r="N136" s="402">
        <f ca="1">IFERROR(VLOOKUP($A136,'往期追踪-中间表'!$A$27:$AJ$999,COLUMN()+1,0),"")</f>
        <v>0</v>
      </c>
      <c r="O136" s="402">
        <f ca="1">IFERROR(VLOOKUP($A136,'往期追踪-中间表'!$A$27:$AJ$999,COLUMN()+1,0),"")</f>
        <v>0</v>
      </c>
      <c r="P136" s="402">
        <f ca="1">IFERROR(VLOOKUP($A136,'往期追踪-中间表'!$A$27:$AJ$999,COLUMN()+1,0),"")</f>
        <v>0</v>
      </c>
    </row>
    <row r="137" spans="1:16" ht="20.25">
      <c r="A137" s="274">
        <v>110</v>
      </c>
      <c r="B137" s="389" t="str">
        <f ca="1">IFERROR(VLOOKUP($A137,'往期追踪-中间表'!$A$27:$AJ$999,COLUMN()+1,0),"")</f>
        <v>芶伟杰</v>
      </c>
      <c r="C137" s="389" t="str">
        <f ca="1">IFERROR(VLOOKUP($A137,'往期追踪-中间表'!$A$27:$AJ$999,COLUMN()+1,0),"")</f>
        <v>李新阳组</v>
      </c>
      <c r="D137" s="29" t="str">
        <f ca="1">IFERROR(VLOOKUP($A137,'往期追踪-中间表'!$A$27:$AJ$999,COLUMN()+1,0),"")</f>
        <v>王怡骄</v>
      </c>
      <c r="E137" s="390">
        <f ca="1">IFERROR(VLOOKUP($A137,'往期追踪-中间表'!$A$27:$AJ$999,COLUMN()+1,0),"")</f>
        <v>0</v>
      </c>
      <c r="F137" s="391">
        <f ca="1">IFERROR(VLOOKUP($A137,'往期追踪-中间表'!$A$27:$AJ$999,COLUMN()+1,0),"")</f>
        <v>0</v>
      </c>
      <c r="G137" s="392">
        <f ca="1">IFERROR(VLOOKUP($A137,'往期追踪-中间表'!$A$27:$AJ$999,COLUMN()+1,0),"")</f>
        <v>0</v>
      </c>
      <c r="H137" s="390">
        <f ca="1">IFERROR(VLOOKUP($A137,'往期追踪-中间表'!$A$27:$AJ$999,COLUMN()+1,0),"")</f>
        <v>0</v>
      </c>
      <c r="I137" s="390">
        <f ca="1">IFERROR(VLOOKUP($A137,'往期追踪-中间表'!$A$27:$AJ$999,COLUMN()+1,0),"")</f>
        <v>0</v>
      </c>
      <c r="J137" s="402">
        <f ca="1">IFERROR(VLOOKUP($A137,'往期追踪-中间表'!$A$27:$AJ$999,COLUMN()+1,0),"")</f>
        <v>0</v>
      </c>
      <c r="K137" s="402">
        <f ca="1">IFERROR(VLOOKUP($A137,'往期追踪-中间表'!$A$27:$AJ$999,COLUMN()+1,0),"")</f>
        <v>0</v>
      </c>
      <c r="L137" s="402">
        <f ca="1">IFERROR(VLOOKUP($A137,'往期追踪-中间表'!$A$27:$AJ$999,COLUMN()+1,0),"")</f>
        <v>0</v>
      </c>
      <c r="M137" s="402">
        <f ca="1">IFERROR(VLOOKUP($A137,'往期追踪-中间表'!$A$27:$AJ$999,COLUMN()+1,0),"")</f>
        <v>0</v>
      </c>
      <c r="N137" s="402">
        <f ca="1">IFERROR(VLOOKUP($A137,'往期追踪-中间表'!$A$27:$AJ$999,COLUMN()+1,0),"")</f>
        <v>0</v>
      </c>
      <c r="O137" s="402">
        <f ca="1">IFERROR(VLOOKUP($A137,'往期追踪-中间表'!$A$27:$AJ$999,COLUMN()+1,0),"")</f>
        <v>0</v>
      </c>
      <c r="P137" s="402">
        <f ca="1">IFERROR(VLOOKUP($A137,'往期追踪-中间表'!$A$27:$AJ$999,COLUMN()+1,0),"")</f>
        <v>0</v>
      </c>
    </row>
    <row r="138" spans="1:16" ht="20.25">
      <c r="A138" s="278">
        <v>111</v>
      </c>
      <c r="B138" s="389" t="str">
        <f ca="1">IFERROR(VLOOKUP($A138,'往期追踪-中间表'!$A$27:$AJ$999,COLUMN()+1,0),"")</f>
        <v>芶伟杰</v>
      </c>
      <c r="C138" s="389" t="str">
        <f ca="1">IFERROR(VLOOKUP($A138,'往期追踪-中间表'!$A$27:$AJ$999,COLUMN()+1,0),"")</f>
        <v>王娜组</v>
      </c>
      <c r="D138" s="29" t="str">
        <f ca="1">IFERROR(VLOOKUP($A138,'往期追踪-中间表'!$A$27:$AJ$999,COLUMN()+1,0),"")</f>
        <v>周慧</v>
      </c>
      <c r="E138" s="390">
        <f ca="1">IFERROR(VLOOKUP($A138,'往期追踪-中间表'!$A$27:$AJ$999,COLUMN()+1,0),"")</f>
        <v>0.54978156955123159</v>
      </c>
      <c r="F138" s="391">
        <f ca="1">IFERROR(VLOOKUP($A138,'往期追踪-中间表'!$A$27:$AJ$999,COLUMN()+1,0),"")</f>
        <v>0</v>
      </c>
      <c r="G138" s="392">
        <f ca="1">IFERROR(VLOOKUP($A138,'往期追踪-中间表'!$A$27:$AJ$999,COLUMN()+1,0),"")</f>
        <v>0</v>
      </c>
      <c r="H138" s="390">
        <f ca="1">IFERROR(VLOOKUP($A138,'往期追踪-中间表'!$A$27:$AJ$999,COLUMN()+1,0),"")</f>
        <v>0.41233617716342369</v>
      </c>
      <c r="I138" s="390">
        <f ca="1">IFERROR(VLOOKUP($A138,'往期追踪-中间表'!$A$27:$AJ$999,COLUMN()+1,0),"")</f>
        <v>-0.41233617716342369</v>
      </c>
      <c r="J138" s="402">
        <f ca="1">IFERROR(VLOOKUP($A138,'往期追踪-中间表'!$A$27:$AJ$999,COLUMN()+1,0),"")</f>
        <v>0</v>
      </c>
      <c r="K138" s="402">
        <f ca="1">IFERROR(VLOOKUP($A138,'往期追踪-中间表'!$A$27:$AJ$999,COLUMN()+1,0),"")</f>
        <v>0</v>
      </c>
      <c r="L138" s="402">
        <f ca="1">IFERROR(VLOOKUP($A138,'往期追踪-中间表'!$A$27:$AJ$999,COLUMN()+1,0),"")</f>
        <v>0</v>
      </c>
      <c r="M138" s="402">
        <f ca="1">IFERROR(VLOOKUP($A138,'往期追踪-中间表'!$A$27:$AJ$999,COLUMN()+1,0),"")</f>
        <v>0</v>
      </c>
      <c r="N138" s="402">
        <f ca="1">IFERROR(VLOOKUP($A138,'往期追踪-中间表'!$A$27:$AJ$999,COLUMN()+1,0),"")</f>
        <v>0</v>
      </c>
      <c r="O138" s="402">
        <f ca="1">IFERROR(VLOOKUP($A138,'往期追踪-中间表'!$A$27:$AJ$999,COLUMN()+1,0),"")</f>
        <v>0</v>
      </c>
      <c r="P138" s="402">
        <f ca="1">IFERROR(VLOOKUP($A138,'往期追踪-中间表'!$A$27:$AJ$999,COLUMN()+1,0),"")</f>
        <v>0</v>
      </c>
    </row>
    <row r="139" spans="1:16" ht="20.25">
      <c r="A139" s="274">
        <v>112</v>
      </c>
      <c r="B139" s="389" t="str">
        <f ca="1">IFERROR(VLOOKUP($A139,'往期追踪-中间表'!$A$27:$AJ$999,COLUMN()+1,0),"")</f>
        <v>芶伟杰</v>
      </c>
      <c r="C139" s="389" t="str">
        <f ca="1">IFERROR(VLOOKUP($A139,'往期追踪-中间表'!$A$27:$AJ$999,COLUMN()+1,0),"")</f>
        <v>王娜组</v>
      </c>
      <c r="D139" s="29" t="str">
        <f ca="1">IFERROR(VLOOKUP($A139,'往期追踪-中间表'!$A$27:$AJ$999,COLUMN()+1,0),"")</f>
        <v>袁梓桐1</v>
      </c>
      <c r="E139" s="390">
        <f ca="1">IFERROR(VLOOKUP($A139,'往期追踪-中间表'!$A$27:$AJ$999,COLUMN()+1,0),"")</f>
        <v>0.42372990420214524</v>
      </c>
      <c r="F139" s="391">
        <f ca="1">IFERROR(VLOOKUP($A139,'往期追踪-中间表'!$A$27:$AJ$999,COLUMN()+1,0),"")</f>
        <v>0</v>
      </c>
      <c r="G139" s="392">
        <f ca="1">IFERROR(VLOOKUP($A139,'往期追踪-中间表'!$A$27:$AJ$999,COLUMN()+1,0),"")</f>
        <v>0</v>
      </c>
      <c r="H139" s="390">
        <f ca="1">IFERROR(VLOOKUP($A139,'往期追踪-中间表'!$A$27:$AJ$999,COLUMN()+1,0),"")</f>
        <v>0.31779742815160894</v>
      </c>
      <c r="I139" s="390">
        <f ca="1">IFERROR(VLOOKUP($A139,'往期追踪-中间表'!$A$27:$AJ$999,COLUMN()+1,0),"")</f>
        <v>-0.31779742815160894</v>
      </c>
      <c r="J139" s="402">
        <f ca="1">IFERROR(VLOOKUP($A139,'往期追踪-中间表'!$A$27:$AJ$999,COLUMN()+1,0),"")</f>
        <v>0</v>
      </c>
      <c r="K139" s="402">
        <f ca="1">IFERROR(VLOOKUP($A139,'往期追踪-中间表'!$A$27:$AJ$999,COLUMN()+1,0),"")</f>
        <v>0</v>
      </c>
      <c r="L139" s="402">
        <f ca="1">IFERROR(VLOOKUP($A139,'往期追踪-中间表'!$A$27:$AJ$999,COLUMN()+1,0),"")</f>
        <v>0</v>
      </c>
      <c r="M139" s="402">
        <f ca="1">IFERROR(VLOOKUP($A139,'往期追踪-中间表'!$A$27:$AJ$999,COLUMN()+1,0),"")</f>
        <v>0</v>
      </c>
      <c r="N139" s="402">
        <f ca="1">IFERROR(VLOOKUP($A139,'往期追踪-中间表'!$A$27:$AJ$999,COLUMN()+1,0),"")</f>
        <v>0</v>
      </c>
      <c r="O139" s="402">
        <f ca="1">IFERROR(VLOOKUP($A139,'往期追踪-中间表'!$A$27:$AJ$999,COLUMN()+1,0),"")</f>
        <v>0</v>
      </c>
      <c r="P139" s="402">
        <f ca="1">IFERROR(VLOOKUP($A139,'往期追踪-中间表'!$A$27:$AJ$999,COLUMN()+1,0),"")</f>
        <v>0</v>
      </c>
    </row>
    <row r="140" spans="1:16" ht="20.25">
      <c r="A140" s="278">
        <v>113</v>
      </c>
      <c r="B140" s="389" t="str">
        <f ca="1">IFERROR(VLOOKUP($A140,'往期追踪-中间表'!$A$27:$AJ$999,COLUMN()+1,0),"")</f>
        <v>詹群</v>
      </c>
      <c r="C140" s="389" t="str">
        <f ca="1">IFERROR(VLOOKUP($A140,'往期追踪-中间表'!$A$27:$AJ$999,COLUMN()+1,0),"")</f>
        <v>黄瑶组</v>
      </c>
      <c r="D140" s="29" t="str">
        <f ca="1">IFERROR(VLOOKUP($A140,'往期追踪-中间表'!$A$27:$AJ$999,COLUMN()+1,0),"")</f>
        <v>刘乐1</v>
      </c>
      <c r="E140" s="390">
        <f ca="1">IFERROR(VLOOKUP($A140,'往期追踪-中间表'!$A$27:$AJ$999,COLUMN()+1,0),"")</f>
        <v>2.1123247311078273</v>
      </c>
      <c r="F140" s="391">
        <f ca="1">IFERROR(VLOOKUP($A140,'往期追踪-中间表'!$A$27:$AJ$999,COLUMN()+1,0),"")</f>
        <v>0</v>
      </c>
      <c r="G140" s="392">
        <f ca="1">IFERROR(VLOOKUP($A140,'往期追踪-中间表'!$A$27:$AJ$999,COLUMN()+1,0),"")</f>
        <v>0</v>
      </c>
      <c r="H140" s="390">
        <f ca="1">IFERROR(VLOOKUP($A140,'往期追踪-中间表'!$A$27:$AJ$999,COLUMN()+1,0),"")</f>
        <v>1.5842435483308703</v>
      </c>
      <c r="I140" s="390">
        <f ca="1">IFERROR(VLOOKUP($A140,'往期追踪-中间表'!$A$27:$AJ$999,COLUMN()+1,0),"")</f>
        <v>-1.5842435483308703</v>
      </c>
      <c r="J140" s="402">
        <f ca="1">IFERROR(VLOOKUP($A140,'往期追踪-中间表'!$A$27:$AJ$999,COLUMN()+1,0),"")</f>
        <v>0</v>
      </c>
      <c r="K140" s="402">
        <f ca="1">IFERROR(VLOOKUP($A140,'往期追踪-中间表'!$A$27:$AJ$999,COLUMN()+1,0),"")</f>
        <v>0</v>
      </c>
      <c r="L140" s="402">
        <f ca="1">IFERROR(VLOOKUP($A140,'往期追踪-中间表'!$A$27:$AJ$999,COLUMN()+1,0),"")</f>
        <v>0</v>
      </c>
      <c r="M140" s="402">
        <f ca="1">IFERROR(VLOOKUP($A140,'往期追踪-中间表'!$A$27:$AJ$999,COLUMN()+1,0),"")</f>
        <v>0</v>
      </c>
      <c r="N140" s="402">
        <f ca="1">IFERROR(VLOOKUP($A140,'往期追踪-中间表'!$A$27:$AJ$999,COLUMN()+1,0),"")</f>
        <v>0</v>
      </c>
      <c r="O140" s="402">
        <f ca="1">IFERROR(VLOOKUP($A140,'往期追踪-中间表'!$A$27:$AJ$999,COLUMN()+1,0),"")</f>
        <v>0</v>
      </c>
      <c r="P140" s="402">
        <f ca="1">IFERROR(VLOOKUP($A140,'往期追踪-中间表'!$A$27:$AJ$999,COLUMN()+1,0),"")</f>
        <v>0</v>
      </c>
    </row>
    <row r="141" spans="1:16" ht="20.25">
      <c r="A141" s="274">
        <v>114</v>
      </c>
      <c r="B141" s="389" t="str">
        <f ca="1">IFERROR(VLOOKUP($A141,'往期追踪-中间表'!$A$27:$AJ$999,COLUMN()+1,0),"")</f>
        <v>詹群</v>
      </c>
      <c r="C141" s="389" t="str">
        <f ca="1">IFERROR(VLOOKUP($A141,'往期追踪-中间表'!$A$27:$AJ$999,COLUMN()+1,0),"")</f>
        <v>黄瑶组</v>
      </c>
      <c r="D141" s="29" t="str">
        <f ca="1">IFERROR(VLOOKUP($A141,'往期追踪-中间表'!$A$27:$AJ$999,COLUMN()+1,0),"")</f>
        <v>程雪</v>
      </c>
      <c r="E141" s="390">
        <f ca="1">IFERROR(VLOOKUP($A141,'往期追踪-中间表'!$A$27:$AJ$999,COLUMN()+1,0),"")</f>
        <v>1.9840715128458652</v>
      </c>
      <c r="F141" s="391">
        <f ca="1">IFERROR(VLOOKUP($A141,'往期追踪-中间表'!$A$27:$AJ$999,COLUMN()+1,0),"")</f>
        <v>0</v>
      </c>
      <c r="G141" s="392">
        <f ca="1">IFERROR(VLOOKUP($A141,'往期追踪-中间表'!$A$27:$AJ$999,COLUMN()+1,0),"")</f>
        <v>0</v>
      </c>
      <c r="H141" s="390">
        <f ca="1">IFERROR(VLOOKUP($A141,'往期追踪-中间表'!$A$27:$AJ$999,COLUMN()+1,0),"")</f>
        <v>1.4880536346343989</v>
      </c>
      <c r="I141" s="390">
        <f ca="1">IFERROR(VLOOKUP($A141,'往期追踪-中间表'!$A$27:$AJ$999,COLUMN()+1,0),"")</f>
        <v>-1.4880536346343989</v>
      </c>
      <c r="J141" s="402">
        <f ca="1">IFERROR(VLOOKUP($A141,'往期追踪-中间表'!$A$27:$AJ$999,COLUMN()+1,0),"")</f>
        <v>0</v>
      </c>
      <c r="K141" s="402">
        <f ca="1">IFERROR(VLOOKUP($A141,'往期追踪-中间表'!$A$27:$AJ$999,COLUMN()+1,0),"")</f>
        <v>0</v>
      </c>
      <c r="L141" s="402">
        <f ca="1">IFERROR(VLOOKUP($A141,'往期追踪-中间表'!$A$27:$AJ$999,COLUMN()+1,0),"")</f>
        <v>0</v>
      </c>
      <c r="M141" s="402">
        <f ca="1">IFERROR(VLOOKUP($A141,'往期追踪-中间表'!$A$27:$AJ$999,COLUMN()+1,0),"")</f>
        <v>0</v>
      </c>
      <c r="N141" s="402">
        <f ca="1">IFERROR(VLOOKUP($A141,'往期追踪-中间表'!$A$27:$AJ$999,COLUMN()+1,0),"")</f>
        <v>0</v>
      </c>
      <c r="O141" s="402">
        <f ca="1">IFERROR(VLOOKUP($A141,'往期追踪-中间表'!$A$27:$AJ$999,COLUMN()+1,0),"")</f>
        <v>0</v>
      </c>
      <c r="P141" s="402">
        <f ca="1">IFERROR(VLOOKUP($A141,'往期追踪-中间表'!$A$27:$AJ$999,COLUMN()+1,0),"")</f>
        <v>0</v>
      </c>
    </row>
    <row r="142" spans="1:16" ht="20.25">
      <c r="A142" s="278">
        <v>115</v>
      </c>
      <c r="B142" s="389" t="str">
        <f ca="1">IFERROR(VLOOKUP($A142,'往期追踪-中间表'!$A$27:$AJ$999,COLUMN()+1,0),"")</f>
        <v>詹群</v>
      </c>
      <c r="C142" s="389" t="str">
        <f ca="1">IFERROR(VLOOKUP($A142,'往期追踪-中间表'!$A$27:$AJ$999,COLUMN()+1,0),"")</f>
        <v>王余组</v>
      </c>
      <c r="D142" s="29" t="str">
        <f ca="1">IFERROR(VLOOKUP($A142,'往期追踪-中间表'!$A$27:$AJ$999,COLUMN()+1,0),"")</f>
        <v>李昌研</v>
      </c>
      <c r="E142" s="390">
        <f ca="1">IFERROR(VLOOKUP($A142,'往期追踪-中间表'!$A$27:$AJ$999,COLUMN()+1,0),"")</f>
        <v>4.5311611817955146</v>
      </c>
      <c r="F142" s="391">
        <f ca="1">IFERROR(VLOOKUP($A142,'往期追踪-中间表'!$A$27:$AJ$999,COLUMN()+1,0),"")</f>
        <v>0</v>
      </c>
      <c r="G142" s="392">
        <f ca="1">IFERROR(VLOOKUP($A142,'往期追踪-中间表'!$A$27:$AJ$999,COLUMN()+1,0),"")</f>
        <v>0</v>
      </c>
      <c r="H142" s="390">
        <f ca="1">IFERROR(VLOOKUP($A142,'往期追踪-中间表'!$A$27:$AJ$999,COLUMN()+1,0),"")</f>
        <v>3.398370886346636</v>
      </c>
      <c r="I142" s="390">
        <f ca="1">IFERROR(VLOOKUP($A142,'往期追踪-中间表'!$A$27:$AJ$999,COLUMN()+1,0),"")</f>
        <v>-3.398370886346636</v>
      </c>
      <c r="J142" s="402">
        <f ca="1">IFERROR(VLOOKUP($A142,'往期追踪-中间表'!$A$27:$AJ$999,COLUMN()+1,0),"")</f>
        <v>0</v>
      </c>
      <c r="K142" s="402">
        <f ca="1">IFERROR(VLOOKUP($A142,'往期追踪-中间表'!$A$27:$AJ$999,COLUMN()+1,0),"")</f>
        <v>0</v>
      </c>
      <c r="L142" s="402">
        <f ca="1">IFERROR(VLOOKUP($A142,'往期追踪-中间表'!$A$27:$AJ$999,COLUMN()+1,0),"")</f>
        <v>0</v>
      </c>
      <c r="M142" s="402">
        <f ca="1">IFERROR(VLOOKUP($A142,'往期追踪-中间表'!$A$27:$AJ$999,COLUMN()+1,0),"")</f>
        <v>0</v>
      </c>
      <c r="N142" s="402">
        <f ca="1">IFERROR(VLOOKUP($A142,'往期追踪-中间表'!$A$27:$AJ$999,COLUMN()+1,0),"")</f>
        <v>0</v>
      </c>
      <c r="O142" s="402">
        <f ca="1">IFERROR(VLOOKUP($A142,'往期追踪-中间表'!$A$27:$AJ$999,COLUMN()+1,0),"")</f>
        <v>0</v>
      </c>
      <c r="P142" s="402">
        <f ca="1">IFERROR(VLOOKUP($A142,'往期追踪-中间表'!$A$27:$AJ$999,COLUMN()+1,0),"")</f>
        <v>0</v>
      </c>
    </row>
    <row r="143" spans="1:16" ht="20.25">
      <c r="A143" s="274">
        <v>116</v>
      </c>
      <c r="B143" s="389" t="str">
        <f ca="1">IFERROR(VLOOKUP($A143,'往期追踪-中间表'!$A$27:$AJ$999,COLUMN()+1,0),"")</f>
        <v>詹群</v>
      </c>
      <c r="C143" s="389" t="str">
        <f ca="1">IFERROR(VLOOKUP($A143,'往期追踪-中间表'!$A$27:$AJ$999,COLUMN()+1,0),"")</f>
        <v>陈明月组</v>
      </c>
      <c r="D143" s="29" t="str">
        <f ca="1">IFERROR(VLOOKUP($A143,'往期追踪-中间表'!$A$27:$AJ$999,COLUMN()+1,0),"")</f>
        <v>高雪</v>
      </c>
      <c r="E143" s="390">
        <f ca="1">IFERROR(VLOOKUP($A143,'往期追踪-中间表'!$A$27:$AJ$999,COLUMN()+1,0),"")</f>
        <v>0.37052582796419153</v>
      </c>
      <c r="F143" s="391">
        <f ca="1">IFERROR(VLOOKUP($A143,'往期追踪-中间表'!$A$27:$AJ$999,COLUMN()+1,0),"")</f>
        <v>0</v>
      </c>
      <c r="G143" s="392">
        <f ca="1">IFERROR(VLOOKUP($A143,'往期追踪-中间表'!$A$27:$AJ$999,COLUMN()+1,0),"")</f>
        <v>0</v>
      </c>
      <c r="H143" s="390">
        <f ca="1">IFERROR(VLOOKUP($A143,'往期追踪-中间表'!$A$27:$AJ$999,COLUMN()+1,0),"")</f>
        <v>0.27789437097314362</v>
      </c>
      <c r="I143" s="390">
        <f ca="1">IFERROR(VLOOKUP($A143,'往期追踪-中间表'!$A$27:$AJ$999,COLUMN()+1,0),"")</f>
        <v>-0.27789437097314362</v>
      </c>
      <c r="J143" s="402">
        <f ca="1">IFERROR(VLOOKUP($A143,'往期追踪-中间表'!$A$27:$AJ$999,COLUMN()+1,0),"")</f>
        <v>0</v>
      </c>
      <c r="K143" s="402">
        <f ca="1">IFERROR(VLOOKUP($A143,'往期追踪-中间表'!$A$27:$AJ$999,COLUMN()+1,0),"")</f>
        <v>0</v>
      </c>
      <c r="L143" s="402">
        <f ca="1">IFERROR(VLOOKUP($A143,'往期追踪-中间表'!$A$27:$AJ$999,COLUMN()+1,0),"")</f>
        <v>0</v>
      </c>
      <c r="M143" s="402">
        <f ca="1">IFERROR(VLOOKUP($A143,'往期追踪-中间表'!$A$27:$AJ$999,COLUMN()+1,0),"")</f>
        <v>0</v>
      </c>
      <c r="N143" s="402">
        <f ca="1">IFERROR(VLOOKUP($A143,'往期追踪-中间表'!$A$27:$AJ$999,COLUMN()+1,0),"")</f>
        <v>0</v>
      </c>
      <c r="O143" s="402">
        <f ca="1">IFERROR(VLOOKUP($A143,'往期追踪-中间表'!$A$27:$AJ$999,COLUMN()+1,0),"")</f>
        <v>0</v>
      </c>
      <c r="P143" s="402">
        <f ca="1">IFERROR(VLOOKUP($A143,'往期追踪-中间表'!$A$27:$AJ$999,COLUMN()+1,0),"")</f>
        <v>0</v>
      </c>
    </row>
    <row r="144" spans="1:16" ht="20.25">
      <c r="A144" s="278">
        <v>117</v>
      </c>
      <c r="B144" s="389" t="str">
        <f ca="1">IFERROR(VLOOKUP($A144,'往期追踪-中间表'!$A$27:$AJ$999,COLUMN()+1,0),"")</f>
        <v>詹群</v>
      </c>
      <c r="C144" s="389" t="str">
        <f ca="1">IFERROR(VLOOKUP($A144,'往期追踪-中间表'!$A$27:$AJ$999,COLUMN()+1,0),"")</f>
        <v>陈明月组</v>
      </c>
      <c r="D144" s="29" t="str">
        <f ca="1">IFERROR(VLOOKUP($A144,'往期追踪-中间表'!$A$27:$AJ$999,COLUMN()+1,0),"")</f>
        <v>陈明月</v>
      </c>
      <c r="E144" s="390">
        <f ca="1">IFERROR(VLOOKUP($A144,'往期追踪-中间表'!$A$27:$AJ$999,COLUMN()+1,0),"")</f>
        <v>4.6966596727048629E-2</v>
      </c>
      <c r="F144" s="391">
        <f ca="1">IFERROR(VLOOKUP($A144,'往期追踪-中间表'!$A$27:$AJ$999,COLUMN()+1,0),"")</f>
        <v>0</v>
      </c>
      <c r="G144" s="392">
        <f ca="1">IFERROR(VLOOKUP($A144,'往期追踪-中间表'!$A$27:$AJ$999,COLUMN()+1,0),"")</f>
        <v>0</v>
      </c>
      <c r="H144" s="390">
        <f ca="1">IFERROR(VLOOKUP($A144,'往期追踪-中间表'!$A$27:$AJ$999,COLUMN()+1,0),"")</f>
        <v>3.5224947545286475E-2</v>
      </c>
      <c r="I144" s="390">
        <f ca="1">IFERROR(VLOOKUP($A144,'往期追踪-中间表'!$A$27:$AJ$999,COLUMN()+1,0),"")</f>
        <v>-3.5224947545286475E-2</v>
      </c>
      <c r="J144" s="402">
        <f ca="1">IFERROR(VLOOKUP($A144,'往期追踪-中间表'!$A$27:$AJ$999,COLUMN()+1,0),"")</f>
        <v>0</v>
      </c>
      <c r="K144" s="402">
        <f ca="1">IFERROR(VLOOKUP($A144,'往期追踪-中间表'!$A$27:$AJ$999,COLUMN()+1,0),"")</f>
        <v>0</v>
      </c>
      <c r="L144" s="402">
        <f ca="1">IFERROR(VLOOKUP($A144,'往期追踪-中间表'!$A$27:$AJ$999,COLUMN()+1,0),"")</f>
        <v>0</v>
      </c>
      <c r="M144" s="402">
        <f ca="1">IFERROR(VLOOKUP($A144,'往期追踪-中间表'!$A$27:$AJ$999,COLUMN()+1,0),"")</f>
        <v>0</v>
      </c>
      <c r="N144" s="402">
        <f ca="1">IFERROR(VLOOKUP($A144,'往期追踪-中间表'!$A$27:$AJ$999,COLUMN()+1,0),"")</f>
        <v>0</v>
      </c>
      <c r="O144" s="402">
        <f ca="1">IFERROR(VLOOKUP($A144,'往期追踪-中间表'!$A$27:$AJ$999,COLUMN()+1,0),"")</f>
        <v>0</v>
      </c>
      <c r="P144" s="402">
        <f ca="1">IFERROR(VLOOKUP($A144,'往期追踪-中间表'!$A$27:$AJ$999,COLUMN()+1,0),"")</f>
        <v>0</v>
      </c>
    </row>
    <row r="145" spans="1:16" ht="20.25">
      <c r="A145" s="274">
        <v>118</v>
      </c>
      <c r="B145" s="389" t="str">
        <f ca="1">IFERROR(VLOOKUP($A145,'往期追踪-中间表'!$A$27:$AJ$999,COLUMN()+1,0),"")</f>
        <v>詹群</v>
      </c>
      <c r="C145" s="389" t="str">
        <f ca="1">IFERROR(VLOOKUP($A145,'往期追踪-中间表'!$A$27:$AJ$999,COLUMN()+1,0),"")</f>
        <v>黄瑶组</v>
      </c>
      <c r="D145" s="29" t="str">
        <f ca="1">IFERROR(VLOOKUP($A145,'往期追踪-中间表'!$A$27:$AJ$999,COLUMN()+1,0),"")</f>
        <v>姜夫萍</v>
      </c>
      <c r="E145" s="390">
        <f ca="1">IFERROR(VLOOKUP($A145,'往期追踪-中间表'!$A$27:$AJ$999,COLUMN()+1,0),"")</f>
        <v>0.63726055211727151</v>
      </c>
      <c r="F145" s="391">
        <f ca="1">IFERROR(VLOOKUP($A145,'往期追踪-中间表'!$A$27:$AJ$999,COLUMN()+1,0),"")</f>
        <v>0</v>
      </c>
      <c r="G145" s="392">
        <f ca="1">IFERROR(VLOOKUP($A145,'往期追踪-中间表'!$A$27:$AJ$999,COLUMN()+1,0),"")</f>
        <v>0</v>
      </c>
      <c r="H145" s="390">
        <f ca="1">IFERROR(VLOOKUP($A145,'往期追踪-中间表'!$A$27:$AJ$999,COLUMN()+1,0),"")</f>
        <v>0.47794541408795366</v>
      </c>
      <c r="I145" s="390">
        <f ca="1">IFERROR(VLOOKUP($A145,'往期追踪-中间表'!$A$27:$AJ$999,COLUMN()+1,0),"")</f>
        <v>-0.47794541408795366</v>
      </c>
      <c r="J145" s="402">
        <f ca="1">IFERROR(VLOOKUP($A145,'往期追踪-中间表'!$A$27:$AJ$999,COLUMN()+1,0),"")</f>
        <v>0</v>
      </c>
      <c r="K145" s="402">
        <f ca="1">IFERROR(VLOOKUP($A145,'往期追踪-中间表'!$A$27:$AJ$999,COLUMN()+1,0),"")</f>
        <v>0</v>
      </c>
      <c r="L145" s="402">
        <f ca="1">IFERROR(VLOOKUP($A145,'往期追踪-中间表'!$A$27:$AJ$999,COLUMN()+1,0),"")</f>
        <v>0</v>
      </c>
      <c r="M145" s="402">
        <f ca="1">IFERROR(VLOOKUP($A145,'往期追踪-中间表'!$A$27:$AJ$999,COLUMN()+1,0),"")</f>
        <v>0</v>
      </c>
      <c r="N145" s="402">
        <f ca="1">IFERROR(VLOOKUP($A145,'往期追踪-中间表'!$A$27:$AJ$999,COLUMN()+1,0),"")</f>
        <v>0</v>
      </c>
      <c r="O145" s="402">
        <f ca="1">IFERROR(VLOOKUP($A145,'往期追踪-中间表'!$A$27:$AJ$999,COLUMN()+1,0),"")</f>
        <v>0</v>
      </c>
      <c r="P145" s="402">
        <f ca="1">IFERROR(VLOOKUP($A145,'往期追踪-中间表'!$A$27:$AJ$999,COLUMN()+1,0),"")</f>
        <v>0</v>
      </c>
    </row>
    <row r="146" spans="1:16" ht="20.25">
      <c r="A146" s="278">
        <v>119</v>
      </c>
      <c r="B146" s="389" t="str">
        <f ca="1">IFERROR(VLOOKUP($A146,'往期追踪-中间表'!$A$27:$AJ$999,COLUMN()+1,0),"")</f>
        <v>詹群</v>
      </c>
      <c r="C146" s="389" t="str">
        <f ca="1">IFERROR(VLOOKUP($A146,'往期追踪-中间表'!$A$27:$AJ$999,COLUMN()+1,0),"")</f>
        <v>石洁组</v>
      </c>
      <c r="D146" s="29" t="str">
        <f ca="1">IFERROR(VLOOKUP($A146,'往期追踪-中间表'!$A$27:$AJ$999,COLUMN()+1,0),"")</f>
        <v>吴悦</v>
      </c>
      <c r="E146" s="390">
        <f ca="1">IFERROR(VLOOKUP($A146,'往期追踪-中间表'!$A$27:$AJ$999,COLUMN()+1,0),"")</f>
        <v>1.6452939432234339</v>
      </c>
      <c r="F146" s="391">
        <f ca="1">IFERROR(VLOOKUP($A146,'往期追踪-中间表'!$A$27:$AJ$999,COLUMN()+1,0),"")</f>
        <v>0</v>
      </c>
      <c r="G146" s="392">
        <f ca="1">IFERROR(VLOOKUP($A146,'往期追踪-中间表'!$A$27:$AJ$999,COLUMN()+1,0),"")</f>
        <v>0</v>
      </c>
      <c r="H146" s="390">
        <f ca="1">IFERROR(VLOOKUP($A146,'往期追踪-中间表'!$A$27:$AJ$999,COLUMN()+1,0),"")</f>
        <v>1.2339704574175754</v>
      </c>
      <c r="I146" s="390">
        <f ca="1">IFERROR(VLOOKUP($A146,'往期追踪-中间表'!$A$27:$AJ$999,COLUMN()+1,0),"")</f>
        <v>-1.2339704574175754</v>
      </c>
      <c r="J146" s="402">
        <f ca="1">IFERROR(VLOOKUP($A146,'往期追踪-中间表'!$A$27:$AJ$999,COLUMN()+1,0),"")</f>
        <v>0</v>
      </c>
      <c r="K146" s="402">
        <f ca="1">IFERROR(VLOOKUP($A146,'往期追踪-中间表'!$A$27:$AJ$999,COLUMN()+1,0),"")</f>
        <v>0</v>
      </c>
      <c r="L146" s="402">
        <f ca="1">IFERROR(VLOOKUP($A146,'往期追踪-中间表'!$A$27:$AJ$999,COLUMN()+1,0),"")</f>
        <v>0</v>
      </c>
      <c r="M146" s="402">
        <f ca="1">IFERROR(VLOOKUP($A146,'往期追踪-中间表'!$A$27:$AJ$999,COLUMN()+1,0),"")</f>
        <v>0</v>
      </c>
      <c r="N146" s="402">
        <f ca="1">IFERROR(VLOOKUP($A146,'往期追踪-中间表'!$A$27:$AJ$999,COLUMN()+1,0),"")</f>
        <v>0</v>
      </c>
      <c r="O146" s="402">
        <f ca="1">IFERROR(VLOOKUP($A146,'往期追踪-中间表'!$A$27:$AJ$999,COLUMN()+1,0),"")</f>
        <v>0</v>
      </c>
      <c r="P146" s="402">
        <f ca="1">IFERROR(VLOOKUP($A146,'往期追踪-中间表'!$A$27:$AJ$999,COLUMN()+1,0),"")</f>
        <v>0</v>
      </c>
    </row>
    <row r="147" spans="1:16" ht="20.25">
      <c r="A147" s="274">
        <v>120</v>
      </c>
      <c r="B147" s="389" t="str">
        <f ca="1">IFERROR(VLOOKUP($A147,'往期追踪-中间表'!$A$27:$AJ$999,COLUMN()+1,0),"")</f>
        <v>赵帅朋</v>
      </c>
      <c r="C147" s="389" t="str">
        <f ca="1">IFERROR(VLOOKUP($A147,'往期追踪-中间表'!$A$27:$AJ$999,COLUMN()+1,0),"")</f>
        <v>刘宇超组</v>
      </c>
      <c r="D147" s="29" t="str">
        <f ca="1">IFERROR(VLOOKUP($A147,'往期追踪-中间表'!$A$27:$AJ$999,COLUMN()+1,0),"")</f>
        <v>刘馨艳</v>
      </c>
      <c r="E147" s="390">
        <f ca="1">IFERROR(VLOOKUP($A147,'往期追踪-中间表'!$A$27:$AJ$999,COLUMN()+1,0),"")</f>
        <v>4.6063386247186644</v>
      </c>
      <c r="F147" s="391">
        <f ca="1">IFERROR(VLOOKUP($A147,'往期追踪-中间表'!$A$27:$AJ$999,COLUMN()+1,0),"")</f>
        <v>0</v>
      </c>
      <c r="G147" s="392">
        <f ca="1">IFERROR(VLOOKUP($A147,'往期追踪-中间表'!$A$27:$AJ$999,COLUMN()+1,0),"")</f>
        <v>0</v>
      </c>
      <c r="H147" s="390">
        <f ca="1">IFERROR(VLOOKUP($A147,'往期追踪-中间表'!$A$27:$AJ$999,COLUMN()+1,0),"")</f>
        <v>3.4547539685389985</v>
      </c>
      <c r="I147" s="390">
        <f ca="1">IFERROR(VLOOKUP($A147,'往期追踪-中间表'!$A$27:$AJ$999,COLUMN()+1,0),"")</f>
        <v>-3.4547539685389985</v>
      </c>
      <c r="J147" s="402">
        <f ca="1">IFERROR(VLOOKUP($A147,'往期追踪-中间表'!$A$27:$AJ$999,COLUMN()+1,0),"")</f>
        <v>0</v>
      </c>
      <c r="K147" s="402">
        <f ca="1">IFERROR(VLOOKUP($A147,'往期追踪-中间表'!$A$27:$AJ$999,COLUMN()+1,0),"")</f>
        <v>0</v>
      </c>
      <c r="L147" s="402">
        <f ca="1">IFERROR(VLOOKUP($A147,'往期追踪-中间表'!$A$27:$AJ$999,COLUMN()+1,0),"")</f>
        <v>0</v>
      </c>
      <c r="M147" s="402">
        <f ca="1">IFERROR(VLOOKUP($A147,'往期追踪-中间表'!$A$27:$AJ$999,COLUMN()+1,0),"")</f>
        <v>0</v>
      </c>
      <c r="N147" s="402">
        <f ca="1">IFERROR(VLOOKUP($A147,'往期追踪-中间表'!$A$27:$AJ$999,COLUMN()+1,0),"")</f>
        <v>0</v>
      </c>
      <c r="O147" s="402">
        <f ca="1">IFERROR(VLOOKUP($A147,'往期追踪-中间表'!$A$27:$AJ$999,COLUMN()+1,0),"")</f>
        <v>0</v>
      </c>
      <c r="P147" s="402">
        <f ca="1">IFERROR(VLOOKUP($A147,'往期追踪-中间表'!$A$27:$AJ$999,COLUMN()+1,0),"")</f>
        <v>0</v>
      </c>
    </row>
    <row r="148" spans="1:16" ht="20.25">
      <c r="A148" s="278">
        <v>121</v>
      </c>
      <c r="B148" s="389" t="str">
        <f ca="1">IFERROR(VLOOKUP($A148,'往期追踪-中间表'!$A$27:$AJ$999,COLUMN()+1,0),"")</f>
        <v>赵帅朋</v>
      </c>
      <c r="C148" s="389" t="str">
        <f ca="1">IFERROR(VLOOKUP($A148,'往期追踪-中间表'!$A$27:$AJ$999,COLUMN()+1,0),"")</f>
        <v>张倩倩组</v>
      </c>
      <c r="D148" s="29" t="str">
        <f ca="1">IFERROR(VLOOKUP($A148,'往期追踪-中间表'!$A$27:$AJ$999,COLUMN()+1,0),"")</f>
        <v>陈郑天</v>
      </c>
      <c r="E148" s="390">
        <f ca="1">IFERROR(VLOOKUP($A148,'往期追踪-中间表'!$A$27:$AJ$999,COLUMN()+1,0),"")</f>
        <v>4.9281165910558702</v>
      </c>
      <c r="F148" s="391">
        <f ca="1">IFERROR(VLOOKUP($A148,'往期追踪-中间表'!$A$27:$AJ$999,COLUMN()+1,0),"")</f>
        <v>0</v>
      </c>
      <c r="G148" s="392">
        <f ca="1">IFERROR(VLOOKUP($A148,'往期追踪-中间表'!$A$27:$AJ$999,COLUMN()+1,0),"")</f>
        <v>0</v>
      </c>
      <c r="H148" s="390">
        <f ca="1">IFERROR(VLOOKUP($A148,'往期追踪-中间表'!$A$27:$AJ$999,COLUMN()+1,0),"")</f>
        <v>3.6960874432919026</v>
      </c>
      <c r="I148" s="390">
        <f ca="1">IFERROR(VLOOKUP($A148,'往期追踪-中间表'!$A$27:$AJ$999,COLUMN()+1,0),"")</f>
        <v>-3.6960874432919026</v>
      </c>
      <c r="J148" s="402">
        <f ca="1">IFERROR(VLOOKUP($A148,'往期追踪-中间表'!$A$27:$AJ$999,COLUMN()+1,0),"")</f>
        <v>0</v>
      </c>
      <c r="K148" s="402">
        <f ca="1">IFERROR(VLOOKUP($A148,'往期追踪-中间表'!$A$27:$AJ$999,COLUMN()+1,0),"")</f>
        <v>0</v>
      </c>
      <c r="L148" s="402">
        <f ca="1">IFERROR(VLOOKUP($A148,'往期追踪-中间表'!$A$27:$AJ$999,COLUMN()+1,0),"")</f>
        <v>0</v>
      </c>
      <c r="M148" s="402">
        <f ca="1">IFERROR(VLOOKUP($A148,'往期追踪-中间表'!$A$27:$AJ$999,COLUMN()+1,0),"")</f>
        <v>0</v>
      </c>
      <c r="N148" s="402">
        <f ca="1">IFERROR(VLOOKUP($A148,'往期追踪-中间表'!$A$27:$AJ$999,COLUMN()+1,0),"")</f>
        <v>0</v>
      </c>
      <c r="O148" s="402">
        <f ca="1">IFERROR(VLOOKUP($A148,'往期追踪-中间表'!$A$27:$AJ$999,COLUMN()+1,0),"")</f>
        <v>0</v>
      </c>
      <c r="P148" s="402">
        <f ca="1">IFERROR(VLOOKUP($A148,'往期追踪-中间表'!$A$27:$AJ$999,COLUMN()+1,0),"")</f>
        <v>0</v>
      </c>
    </row>
    <row r="149" spans="1:16" ht="20.25">
      <c r="A149" s="274">
        <v>122</v>
      </c>
      <c r="B149" s="389" t="str">
        <f ca="1">IFERROR(VLOOKUP($A149,'往期追踪-中间表'!$A$27:$AJ$999,COLUMN()+1,0),"")</f>
        <v>詹群</v>
      </c>
      <c r="C149" s="389" t="str">
        <f ca="1">IFERROR(VLOOKUP($A149,'往期追踪-中间表'!$A$27:$AJ$999,COLUMN()+1,0),"")</f>
        <v>石洁组</v>
      </c>
      <c r="D149" s="29" t="str">
        <f ca="1">IFERROR(VLOOKUP($A149,'往期追踪-中间表'!$A$27:$AJ$999,COLUMN()+1,0),"")</f>
        <v>范忠荣1</v>
      </c>
      <c r="E149" s="390">
        <f ca="1">IFERROR(VLOOKUP($A149,'往期追踪-中间表'!$A$27:$AJ$999,COLUMN()+1,0),"")</f>
        <v>0.49717016780251999</v>
      </c>
      <c r="F149" s="391">
        <f ca="1">IFERROR(VLOOKUP($A149,'往期追踪-中间表'!$A$27:$AJ$999,COLUMN()+1,0),"")</f>
        <v>0</v>
      </c>
      <c r="G149" s="392">
        <f ca="1">IFERROR(VLOOKUP($A149,'往期追踪-中间表'!$A$27:$AJ$999,COLUMN()+1,0),"")</f>
        <v>0</v>
      </c>
      <c r="H149" s="390">
        <f ca="1">IFERROR(VLOOKUP($A149,'往期追踪-中间表'!$A$27:$AJ$999,COLUMN()+1,0),"")</f>
        <v>0.37287762585188999</v>
      </c>
      <c r="I149" s="390">
        <f ca="1">IFERROR(VLOOKUP($A149,'往期追踪-中间表'!$A$27:$AJ$999,COLUMN()+1,0),"")</f>
        <v>-0.37287762585188999</v>
      </c>
      <c r="J149" s="402">
        <f ca="1">IFERROR(VLOOKUP($A149,'往期追踪-中间表'!$A$27:$AJ$999,COLUMN()+1,0),"")</f>
        <v>0</v>
      </c>
      <c r="K149" s="402">
        <f ca="1">IFERROR(VLOOKUP($A149,'往期追踪-中间表'!$A$27:$AJ$999,COLUMN()+1,0),"")</f>
        <v>0</v>
      </c>
      <c r="L149" s="402">
        <f ca="1">IFERROR(VLOOKUP($A149,'往期追踪-中间表'!$A$27:$AJ$999,COLUMN()+1,0),"")</f>
        <v>0</v>
      </c>
      <c r="M149" s="402">
        <f ca="1">IFERROR(VLOOKUP($A149,'往期追踪-中间表'!$A$27:$AJ$999,COLUMN()+1,0),"")</f>
        <v>0</v>
      </c>
      <c r="N149" s="402">
        <f ca="1">IFERROR(VLOOKUP($A149,'往期追踪-中间表'!$A$27:$AJ$999,COLUMN()+1,0),"")</f>
        <v>0</v>
      </c>
      <c r="O149" s="402">
        <f ca="1">IFERROR(VLOOKUP($A149,'往期追踪-中间表'!$A$27:$AJ$999,COLUMN()+1,0),"")</f>
        <v>0</v>
      </c>
      <c r="P149" s="402">
        <f ca="1">IFERROR(VLOOKUP($A149,'往期追踪-中间表'!$A$27:$AJ$999,COLUMN()+1,0),"")</f>
        <v>0</v>
      </c>
    </row>
    <row r="150" spans="1:16" ht="20.25">
      <c r="A150" s="278" t="s">
        <v>52</v>
      </c>
      <c r="B150" s="389" t="str">
        <f ca="1">IFERROR(VLOOKUP($A150,'往期追踪-中间表'!$A$27:$AJ$999,COLUMN()+1,0),"")</f>
        <v>申小娟</v>
      </c>
      <c r="C150" s="389" t="str">
        <f ca="1">IFERROR(VLOOKUP($A150,'往期追踪-中间表'!$A$27:$AJ$999,COLUMN()+1,0),"")</f>
        <v>黎芮组</v>
      </c>
      <c r="D150" s="29" t="str">
        <f ca="1">IFERROR(VLOOKUP($A150,'往期追踪-中间表'!$A$27:$AJ$999,COLUMN()+1,0),"")</f>
        <v>杨雯雯</v>
      </c>
      <c r="E150" s="390">
        <f ca="1">IFERROR(VLOOKUP($A150,'往期追踪-中间表'!$A$27:$AJ$999,COLUMN()+1,0),"")</f>
        <v>0.83936355752499991</v>
      </c>
      <c r="F150" s="391">
        <f ca="1">IFERROR(VLOOKUP($A150,'往期追踪-中间表'!$A$27:$AJ$999,COLUMN()+1,0),"")</f>
        <v>3</v>
      </c>
      <c r="G150" s="392">
        <f ca="1">IFERROR(VLOOKUP($A150,'往期追踪-中间表'!$A$27:$AJ$999,COLUMN()+1,0),"")</f>
        <v>0</v>
      </c>
      <c r="H150" s="390">
        <f ca="1">IFERROR(VLOOKUP($A150,'往期追踪-中间表'!$A$27:$AJ$999,COLUMN()+1,0),"")</f>
        <v>0.62952266814374991</v>
      </c>
      <c r="I150" s="390">
        <f ca="1">IFERROR(VLOOKUP($A150,'往期追踪-中间表'!$A$27:$AJ$999,COLUMN()+1,0),"")</f>
        <v>2.3704773318562502</v>
      </c>
      <c r="J150" s="402">
        <f ca="1">IFERROR(VLOOKUP($A150,'往期追踪-中间表'!$A$27:$AJ$999,COLUMN()+1,0),"")</f>
        <v>0</v>
      </c>
      <c r="K150" s="402">
        <f ca="1">IFERROR(VLOOKUP($A150,'往期追踪-中间表'!$A$27:$AJ$999,COLUMN()+1,0),"")</f>
        <v>0</v>
      </c>
      <c r="L150" s="402">
        <f ca="1">IFERROR(VLOOKUP($A150,'往期追踪-中间表'!$A$27:$AJ$999,COLUMN()+1,0),"")</f>
        <v>1</v>
      </c>
      <c r="M150" s="402">
        <f ca="1">IFERROR(VLOOKUP($A150,'往期追踪-中间表'!$A$27:$AJ$999,COLUMN()+1,0),"")</f>
        <v>0</v>
      </c>
      <c r="N150" s="402">
        <f ca="1">IFERROR(VLOOKUP($A150,'往期追踪-中间表'!$A$27:$AJ$999,COLUMN()+1,0),"")</f>
        <v>0</v>
      </c>
      <c r="O150" s="402">
        <f ca="1">IFERROR(VLOOKUP($A150,'往期追踪-中间表'!$A$27:$AJ$999,COLUMN()+1,0),"")</f>
        <v>0</v>
      </c>
      <c r="P150" s="402">
        <f ca="1">IFERROR(VLOOKUP($A150,'往期追踪-中间表'!$A$27:$AJ$999,COLUMN()+1,0),"")</f>
        <v>0</v>
      </c>
    </row>
    <row r="151" spans="1:16" ht="20.25">
      <c r="A151" s="278" t="s">
        <v>53</v>
      </c>
      <c r="B151" s="389" t="str">
        <f ca="1">IFERROR(VLOOKUP($A151,'往期追踪-中间表'!$A$27:$AJ$999,COLUMN()+1,0),"")</f>
        <v>申小娟</v>
      </c>
      <c r="C151" s="389" t="str">
        <f ca="1">IFERROR(VLOOKUP($A151,'往期追踪-中间表'!$A$27:$AJ$999,COLUMN()+1,0),"")</f>
        <v>黎芮组</v>
      </c>
      <c r="D151" s="29" t="str">
        <f ca="1">IFERROR(VLOOKUP($A151,'往期追踪-中间表'!$A$27:$AJ$999,COLUMN()+1,0),"")</f>
        <v>何伟</v>
      </c>
      <c r="E151" s="390">
        <f ca="1">IFERROR(VLOOKUP($A151,'往期追踪-中间表'!$A$27:$AJ$999,COLUMN()+1,0),"")</f>
        <v>1.1191514100333322</v>
      </c>
      <c r="F151" s="391">
        <f ca="1">IFERROR(VLOOKUP($A151,'往期追踪-中间表'!$A$27:$AJ$999,COLUMN()+1,0),"")</f>
        <v>2</v>
      </c>
      <c r="G151" s="392">
        <f ca="1">IFERROR(VLOOKUP($A151,'往期追踪-中间表'!$A$27:$AJ$999,COLUMN()+1,0),"")</f>
        <v>0</v>
      </c>
      <c r="H151" s="390">
        <f ca="1">IFERROR(VLOOKUP($A151,'往期追踪-中间表'!$A$27:$AJ$999,COLUMN()+1,0),"")</f>
        <v>0.83936355752499914</v>
      </c>
      <c r="I151" s="390">
        <f ca="1">IFERROR(VLOOKUP($A151,'往期追踪-中间表'!$A$27:$AJ$999,COLUMN()+1,0),"")</f>
        <v>1.1606364424750009</v>
      </c>
      <c r="J151" s="402">
        <f ca="1">IFERROR(VLOOKUP($A151,'往期追踪-中间表'!$A$27:$AJ$999,COLUMN()+1,0),"")</f>
        <v>0</v>
      </c>
      <c r="K151" s="402">
        <f ca="1">IFERROR(VLOOKUP($A151,'往期追踪-中间表'!$A$27:$AJ$999,COLUMN()+1,0),"")</f>
        <v>0</v>
      </c>
      <c r="L151" s="402">
        <f ca="1">IFERROR(VLOOKUP($A151,'往期追踪-中间表'!$A$27:$AJ$999,COLUMN()+1,0),"")</f>
        <v>0</v>
      </c>
      <c r="M151" s="402">
        <f ca="1">IFERROR(VLOOKUP($A151,'往期追踪-中间表'!$A$27:$AJ$999,COLUMN()+1,0),"")</f>
        <v>0</v>
      </c>
      <c r="N151" s="402">
        <f ca="1">IFERROR(VLOOKUP($A151,'往期追踪-中间表'!$A$27:$AJ$999,COLUMN()+1,0),"")</f>
        <v>0</v>
      </c>
      <c r="O151" s="402">
        <f ca="1">IFERROR(VLOOKUP($A151,'往期追踪-中间表'!$A$27:$AJ$999,COLUMN()+1,0),"")</f>
        <v>0</v>
      </c>
      <c r="P151" s="402">
        <f ca="1">IFERROR(VLOOKUP($A151,'往期追踪-中间表'!$A$27:$AJ$999,COLUMN()+1,0),"")</f>
        <v>0</v>
      </c>
    </row>
    <row r="152" spans="1:16" ht="20.25">
      <c r="A152" s="278" t="s">
        <v>54</v>
      </c>
      <c r="B152" s="389" t="str">
        <f ca="1">IFERROR(VLOOKUP($A152,'往期追踪-中间表'!$A$27:$AJ$999,COLUMN()+1,0),"")</f>
        <v>申小娟</v>
      </c>
      <c r="C152" s="389" t="str">
        <f ca="1">IFERROR(VLOOKUP($A152,'往期追踪-中间表'!$A$27:$AJ$999,COLUMN()+1,0),"")</f>
        <v>甘露组</v>
      </c>
      <c r="D152" s="29" t="str">
        <f ca="1">IFERROR(VLOOKUP($A152,'往期追踪-中间表'!$A$27:$AJ$999,COLUMN()+1,0),"")</f>
        <v>杨惠云</v>
      </c>
      <c r="E152" s="390">
        <f ca="1">IFERROR(VLOOKUP($A152,'往期追踪-中间表'!$A$27:$AJ$999,COLUMN()+1,0),"")</f>
        <v>0.83936355752499991</v>
      </c>
      <c r="F152" s="391">
        <f ca="1">IFERROR(VLOOKUP($A152,'往期追踪-中间表'!$A$27:$AJ$999,COLUMN()+1,0),"")</f>
        <v>1</v>
      </c>
      <c r="G152" s="392">
        <f ca="1">IFERROR(VLOOKUP($A152,'往期追踪-中间表'!$A$27:$AJ$999,COLUMN()+1,0),"")</f>
        <v>0</v>
      </c>
      <c r="H152" s="390">
        <f ca="1">IFERROR(VLOOKUP($A152,'往期追踪-中间表'!$A$27:$AJ$999,COLUMN()+1,0),"")</f>
        <v>0.62952266814374991</v>
      </c>
      <c r="I152" s="390">
        <f ca="1">IFERROR(VLOOKUP($A152,'往期追踪-中间表'!$A$27:$AJ$999,COLUMN()+1,0),"")</f>
        <v>0.37047733185625009</v>
      </c>
      <c r="J152" s="402">
        <f ca="1">IFERROR(VLOOKUP($A152,'往期追踪-中间表'!$A$27:$AJ$999,COLUMN()+1,0),"")</f>
        <v>0</v>
      </c>
      <c r="K152" s="402">
        <f ca="1">IFERROR(VLOOKUP($A152,'往期追踪-中间表'!$A$27:$AJ$999,COLUMN()+1,0),"")</f>
        <v>0</v>
      </c>
      <c r="L152" s="402">
        <f ca="1">IFERROR(VLOOKUP($A152,'往期追踪-中间表'!$A$27:$AJ$999,COLUMN()+1,0),"")</f>
        <v>1</v>
      </c>
      <c r="M152" s="402">
        <f ca="1">IFERROR(VLOOKUP($A152,'往期追踪-中间表'!$A$27:$AJ$999,COLUMN()+1,0),"")</f>
        <v>0</v>
      </c>
      <c r="N152" s="402">
        <f ca="1">IFERROR(VLOOKUP($A152,'往期追踪-中间表'!$A$27:$AJ$999,COLUMN()+1,0),"")</f>
        <v>0</v>
      </c>
      <c r="O152" s="402">
        <f ca="1">IFERROR(VLOOKUP($A152,'往期追踪-中间表'!$A$27:$AJ$999,COLUMN()+1,0),"")</f>
        <v>0</v>
      </c>
      <c r="P152" s="402">
        <f ca="1">IFERROR(VLOOKUP($A152,'往期追踪-中间表'!$A$27:$AJ$999,COLUMN()+1,0),"")</f>
        <v>0</v>
      </c>
    </row>
    <row r="153" spans="1:16" ht="20.25">
      <c r="A153" s="278" t="s">
        <v>55</v>
      </c>
      <c r="B153" s="389" t="str">
        <f ca="1">IFERROR(VLOOKUP($A153,'往期追踪-中间表'!$A$27:$AJ$999,COLUMN()+1,0),"")</f>
        <v>申小娟</v>
      </c>
      <c r="C153" s="389" t="str">
        <f ca="1">IFERROR(VLOOKUP($A153,'往期追踪-中间表'!$A$27:$AJ$999,COLUMN()+1,0),"")</f>
        <v>甘露组</v>
      </c>
      <c r="D153" s="29" t="str">
        <f ca="1">IFERROR(VLOOKUP($A153,'往期追踪-中间表'!$A$27:$AJ$999,COLUMN()+1,0),"")</f>
        <v>张盼</v>
      </c>
      <c r="E153" s="390">
        <f ca="1">IFERROR(VLOOKUP($A153,'往期追踪-中间表'!$A$27:$AJ$999,COLUMN()+1,0),"")</f>
        <v>0.83936355752499991</v>
      </c>
      <c r="F153" s="391">
        <f ca="1">IFERROR(VLOOKUP($A153,'往期追踪-中间表'!$A$27:$AJ$999,COLUMN()+1,0),"")</f>
        <v>1</v>
      </c>
      <c r="G153" s="392">
        <f ca="1">IFERROR(VLOOKUP($A153,'往期追踪-中间表'!$A$27:$AJ$999,COLUMN()+1,0),"")</f>
        <v>0</v>
      </c>
      <c r="H153" s="390">
        <f ca="1">IFERROR(VLOOKUP($A153,'往期追踪-中间表'!$A$27:$AJ$999,COLUMN()+1,0),"")</f>
        <v>0.62952266814374991</v>
      </c>
      <c r="I153" s="390">
        <f ca="1">IFERROR(VLOOKUP($A153,'往期追踪-中间表'!$A$27:$AJ$999,COLUMN()+1,0),"")</f>
        <v>0.37047733185625009</v>
      </c>
      <c r="J153" s="402">
        <f ca="1">IFERROR(VLOOKUP($A153,'往期追踪-中间表'!$A$27:$AJ$999,COLUMN()+1,0),"")</f>
        <v>0</v>
      </c>
      <c r="K153" s="402">
        <f ca="1">IFERROR(VLOOKUP($A153,'往期追踪-中间表'!$A$27:$AJ$999,COLUMN()+1,0),"")</f>
        <v>0</v>
      </c>
      <c r="L153" s="402">
        <f ca="1">IFERROR(VLOOKUP($A153,'往期追踪-中间表'!$A$27:$AJ$999,COLUMN()+1,0),"")</f>
        <v>0</v>
      </c>
      <c r="M153" s="402">
        <f ca="1">IFERROR(VLOOKUP($A153,'往期追踪-中间表'!$A$27:$AJ$999,COLUMN()+1,0),"")</f>
        <v>0</v>
      </c>
      <c r="N153" s="402">
        <f ca="1">IFERROR(VLOOKUP($A153,'往期追踪-中间表'!$A$27:$AJ$999,COLUMN()+1,0),"")</f>
        <v>0</v>
      </c>
      <c r="O153" s="402">
        <f ca="1">IFERROR(VLOOKUP($A153,'往期追踪-中间表'!$A$27:$AJ$999,COLUMN()+1,0),"")</f>
        <v>0</v>
      </c>
      <c r="P153" s="402">
        <f ca="1">IFERROR(VLOOKUP($A153,'往期追踪-中间表'!$A$27:$AJ$999,COLUMN()+1,0),"")</f>
        <v>1</v>
      </c>
    </row>
    <row r="154" spans="1:16" ht="20.25">
      <c r="A154" s="278" t="s">
        <v>56</v>
      </c>
      <c r="B154" s="389" t="str">
        <f ca="1">IFERROR(VLOOKUP($A154,'往期追踪-中间表'!$A$27:$AJ$999,COLUMN()+1,0),"")</f>
        <v>申小娟</v>
      </c>
      <c r="C154" s="389" t="str">
        <f ca="1">IFERROR(VLOOKUP($A154,'往期追踪-中间表'!$A$27:$AJ$999,COLUMN()+1,0),"")</f>
        <v>黎芮组</v>
      </c>
      <c r="D154" s="29" t="str">
        <f ca="1">IFERROR(VLOOKUP($A154,'往期追踪-中间表'!$A$27:$AJ$999,COLUMN()+1,0),"")</f>
        <v>陆丽文</v>
      </c>
      <c r="E154" s="390">
        <f ca="1">IFERROR(VLOOKUP($A154,'往期追踪-中间表'!$A$27:$AJ$999,COLUMN()+1,0),"")</f>
        <v>0.83936355752499991</v>
      </c>
      <c r="F154" s="391">
        <f ca="1">IFERROR(VLOOKUP($A154,'往期追踪-中间表'!$A$27:$AJ$999,COLUMN()+1,0),"")</f>
        <v>1</v>
      </c>
      <c r="G154" s="392">
        <f ca="1">IFERROR(VLOOKUP($A154,'往期追踪-中间表'!$A$27:$AJ$999,COLUMN()+1,0),"")</f>
        <v>0</v>
      </c>
      <c r="H154" s="390">
        <f ca="1">IFERROR(VLOOKUP($A154,'往期追踪-中间表'!$A$27:$AJ$999,COLUMN()+1,0),"")</f>
        <v>0.62952266814374991</v>
      </c>
      <c r="I154" s="390">
        <f ca="1">IFERROR(VLOOKUP($A154,'往期追踪-中间表'!$A$27:$AJ$999,COLUMN()+1,0),"")</f>
        <v>0.37047733185625009</v>
      </c>
      <c r="J154" s="402">
        <f ca="1">IFERROR(VLOOKUP($A154,'往期追踪-中间表'!$A$27:$AJ$999,COLUMN()+1,0),"")</f>
        <v>0</v>
      </c>
      <c r="K154" s="402">
        <f ca="1">IFERROR(VLOOKUP($A154,'往期追踪-中间表'!$A$27:$AJ$999,COLUMN()+1,0),"")</f>
        <v>0</v>
      </c>
      <c r="L154" s="402">
        <f ca="1">IFERROR(VLOOKUP($A154,'往期追踪-中间表'!$A$27:$AJ$999,COLUMN()+1,0),"")</f>
        <v>0</v>
      </c>
      <c r="M154" s="402">
        <f ca="1">IFERROR(VLOOKUP($A154,'往期追踪-中间表'!$A$27:$AJ$999,COLUMN()+1,0),"")</f>
        <v>0</v>
      </c>
      <c r="N154" s="402">
        <f ca="1">IFERROR(VLOOKUP($A154,'往期追踪-中间表'!$A$27:$AJ$999,COLUMN()+1,0),"")</f>
        <v>0</v>
      </c>
      <c r="O154" s="402">
        <f ca="1">IFERROR(VLOOKUP($A154,'往期追踪-中间表'!$A$27:$AJ$999,COLUMN()+1,0),"")</f>
        <v>0</v>
      </c>
      <c r="P154" s="402">
        <f ca="1">IFERROR(VLOOKUP($A154,'往期追踪-中间表'!$A$27:$AJ$999,COLUMN()+1,0),"")</f>
        <v>0</v>
      </c>
    </row>
    <row r="155" spans="1:16" ht="20.25">
      <c r="A155" s="278" t="s">
        <v>57</v>
      </c>
      <c r="B155" s="389" t="str">
        <f ca="1">IFERROR(VLOOKUP($A155,'往期追踪-中间表'!$A$27:$AJ$999,COLUMN()+1,0),"")</f>
        <v>申小娟</v>
      </c>
      <c r="C155" s="389" t="str">
        <f ca="1">IFERROR(VLOOKUP($A155,'往期追踪-中间表'!$A$27:$AJ$999,COLUMN()+1,0),"")</f>
        <v>黎芮组</v>
      </c>
      <c r="D155" s="29" t="str">
        <f ca="1">IFERROR(VLOOKUP($A155,'往期追踪-中间表'!$A$27:$AJ$999,COLUMN()+1,0),"")</f>
        <v>刘杰</v>
      </c>
      <c r="E155" s="390">
        <f ca="1">IFERROR(VLOOKUP($A155,'往期追踪-中间表'!$A$27:$AJ$999,COLUMN()+1,0),"")</f>
        <v>1.1191514100333322</v>
      </c>
      <c r="F155" s="391">
        <f ca="1">IFERROR(VLOOKUP($A155,'往期追踪-中间表'!$A$27:$AJ$999,COLUMN()+1,0),"")</f>
        <v>1</v>
      </c>
      <c r="G155" s="392">
        <f ca="1">IFERROR(VLOOKUP($A155,'往期追踪-中间表'!$A$27:$AJ$999,COLUMN()+1,0),"")</f>
        <v>0</v>
      </c>
      <c r="H155" s="390">
        <f ca="1">IFERROR(VLOOKUP($A155,'往期追踪-中间表'!$A$27:$AJ$999,COLUMN()+1,0),"")</f>
        <v>0.83936355752499914</v>
      </c>
      <c r="I155" s="390">
        <f ca="1">IFERROR(VLOOKUP($A155,'往期追踪-中间表'!$A$27:$AJ$999,COLUMN()+1,0),"")</f>
        <v>0.16063644247500086</v>
      </c>
      <c r="J155" s="402">
        <f ca="1">IFERROR(VLOOKUP($A155,'往期追踪-中间表'!$A$27:$AJ$999,COLUMN()+1,0),"")</f>
        <v>0</v>
      </c>
      <c r="K155" s="402">
        <f ca="1">IFERROR(VLOOKUP($A155,'往期追踪-中间表'!$A$27:$AJ$999,COLUMN()+1,0),"")</f>
        <v>0</v>
      </c>
      <c r="L155" s="402">
        <f ca="1">IFERROR(VLOOKUP($A155,'往期追踪-中间表'!$A$27:$AJ$999,COLUMN()+1,0),"")</f>
        <v>0</v>
      </c>
      <c r="M155" s="402">
        <f ca="1">IFERROR(VLOOKUP($A155,'往期追踪-中间表'!$A$27:$AJ$999,COLUMN()+1,0),"")</f>
        <v>0</v>
      </c>
      <c r="N155" s="402">
        <f ca="1">IFERROR(VLOOKUP($A155,'往期追踪-中间表'!$A$27:$AJ$999,COLUMN()+1,0),"")</f>
        <v>0</v>
      </c>
      <c r="O155" s="402">
        <f ca="1">IFERROR(VLOOKUP($A155,'往期追踪-中间表'!$A$27:$AJ$999,COLUMN()+1,0),"")</f>
        <v>0</v>
      </c>
      <c r="P155" s="402">
        <f ca="1">IFERROR(VLOOKUP($A155,'往期追踪-中间表'!$A$27:$AJ$999,COLUMN()+1,0),"")</f>
        <v>0</v>
      </c>
    </row>
    <row r="156" spans="1:16" ht="20.25">
      <c r="A156" s="278" t="s">
        <v>58</v>
      </c>
      <c r="B156" s="389" t="str">
        <f ca="1">IFERROR(VLOOKUP($A156,'往期追踪-中间表'!$A$27:$AJ$999,COLUMN()+1,0),"")</f>
        <v>申小娟</v>
      </c>
      <c r="C156" s="389" t="str">
        <f ca="1">IFERROR(VLOOKUP($A156,'往期追踪-中间表'!$A$27:$AJ$999,COLUMN()+1,0),"")</f>
        <v>黎芮组</v>
      </c>
      <c r="D156" s="29" t="str">
        <f ca="1">IFERROR(VLOOKUP($A156,'往期追踪-中间表'!$A$27:$AJ$999,COLUMN()+1,0),"")</f>
        <v>曹文</v>
      </c>
      <c r="E156" s="390">
        <f ca="1">IFERROR(VLOOKUP($A156,'往期追踪-中间表'!$A$27:$AJ$999,COLUMN()+1,0),"")</f>
        <v>0.27978785250833321</v>
      </c>
      <c r="F156" s="391">
        <f ca="1">IFERROR(VLOOKUP($A156,'往期追踪-中间表'!$A$27:$AJ$999,COLUMN()+1,0),"")</f>
        <v>1</v>
      </c>
      <c r="G156" s="392">
        <f ca="1">IFERROR(VLOOKUP($A156,'往期追踪-中间表'!$A$27:$AJ$999,COLUMN()+1,0),"")</f>
        <v>0</v>
      </c>
      <c r="H156" s="390">
        <f ca="1">IFERROR(VLOOKUP($A156,'往期追踪-中间表'!$A$27:$AJ$999,COLUMN()+1,0),"")</f>
        <v>0.2098408893812499</v>
      </c>
      <c r="I156" s="390">
        <f ca="1">IFERROR(VLOOKUP($A156,'往期追踪-中间表'!$A$27:$AJ$999,COLUMN()+1,0),"")</f>
        <v>0.7901591106187501</v>
      </c>
      <c r="J156" s="402">
        <f ca="1">IFERROR(VLOOKUP($A156,'往期追踪-中间表'!$A$27:$AJ$999,COLUMN()+1,0),"")</f>
        <v>0</v>
      </c>
      <c r="K156" s="402">
        <f ca="1">IFERROR(VLOOKUP($A156,'往期追踪-中间表'!$A$27:$AJ$999,COLUMN()+1,0),"")</f>
        <v>0</v>
      </c>
      <c r="L156" s="402">
        <f ca="1">IFERROR(VLOOKUP($A156,'往期追踪-中间表'!$A$27:$AJ$999,COLUMN()+1,0),"")</f>
        <v>0</v>
      </c>
      <c r="M156" s="402">
        <f ca="1">IFERROR(VLOOKUP($A156,'往期追踪-中间表'!$A$27:$AJ$999,COLUMN()+1,0),"")</f>
        <v>0</v>
      </c>
      <c r="N156" s="402">
        <f ca="1">IFERROR(VLOOKUP($A156,'往期追踪-中间表'!$A$27:$AJ$999,COLUMN()+1,0),"")</f>
        <v>0</v>
      </c>
      <c r="O156" s="402">
        <f ca="1">IFERROR(VLOOKUP($A156,'往期追踪-中间表'!$A$27:$AJ$999,COLUMN()+1,0),"")</f>
        <v>0</v>
      </c>
      <c r="P156" s="402">
        <f ca="1">IFERROR(VLOOKUP($A156,'往期追踪-中间表'!$A$27:$AJ$999,COLUMN()+1,0),"")</f>
        <v>0</v>
      </c>
    </row>
    <row r="157" spans="1:16" ht="20.25">
      <c r="A157" s="278" t="s">
        <v>59</v>
      </c>
      <c r="B157" s="389" t="str">
        <f ca="1">IFERROR(VLOOKUP($A157,'往期追踪-中间表'!$A$27:$AJ$999,COLUMN()+1,0),"")</f>
        <v>申小娟</v>
      </c>
      <c r="C157" s="389" t="str">
        <f ca="1">IFERROR(VLOOKUP($A157,'往期追踪-中间表'!$A$27:$AJ$999,COLUMN()+1,0),"")</f>
        <v>甘露组</v>
      </c>
      <c r="D157" s="29" t="str">
        <f ca="1">IFERROR(VLOOKUP($A157,'往期追踪-中间表'!$A$27:$AJ$999,COLUMN()+1,0),"")</f>
        <v>杨明儒</v>
      </c>
      <c r="E157" s="390">
        <f ca="1">IFERROR(VLOOKUP($A157,'往期追踪-中间表'!$A$27:$AJ$999,COLUMN()+1,0),"")</f>
        <v>0.83936355752499991</v>
      </c>
      <c r="F157" s="391">
        <f ca="1">IFERROR(VLOOKUP($A157,'往期追踪-中间表'!$A$27:$AJ$999,COLUMN()+1,0),"")</f>
        <v>0</v>
      </c>
      <c r="G157" s="392">
        <f ca="1">IFERROR(VLOOKUP($A157,'往期追踪-中间表'!$A$27:$AJ$999,COLUMN()+1,0),"")</f>
        <v>0</v>
      </c>
      <c r="H157" s="390">
        <f ca="1">IFERROR(VLOOKUP($A157,'往期追踪-中间表'!$A$27:$AJ$999,COLUMN()+1,0),"")</f>
        <v>0.62952266814374991</v>
      </c>
      <c r="I157" s="390">
        <f ca="1">IFERROR(VLOOKUP($A157,'往期追踪-中间表'!$A$27:$AJ$999,COLUMN()+1,0),"")</f>
        <v>-0.62952266814374991</v>
      </c>
      <c r="J157" s="402">
        <f ca="1">IFERROR(VLOOKUP($A157,'往期追踪-中间表'!$A$27:$AJ$999,COLUMN()+1,0),"")</f>
        <v>0</v>
      </c>
      <c r="K157" s="402">
        <f ca="1">IFERROR(VLOOKUP($A157,'往期追踪-中间表'!$A$27:$AJ$999,COLUMN()+1,0),"")</f>
        <v>0</v>
      </c>
      <c r="L157" s="402">
        <f ca="1">IFERROR(VLOOKUP($A157,'往期追踪-中间表'!$A$27:$AJ$999,COLUMN()+1,0),"")</f>
        <v>0</v>
      </c>
      <c r="M157" s="402">
        <f ca="1">IFERROR(VLOOKUP($A157,'往期追踪-中间表'!$A$27:$AJ$999,COLUMN()+1,0),"")</f>
        <v>0</v>
      </c>
      <c r="N157" s="402">
        <f ca="1">IFERROR(VLOOKUP($A157,'往期追踪-中间表'!$A$27:$AJ$999,COLUMN()+1,0),"")</f>
        <v>0</v>
      </c>
      <c r="O157" s="402">
        <f ca="1">IFERROR(VLOOKUP($A157,'往期追踪-中间表'!$A$27:$AJ$999,COLUMN()+1,0),"")</f>
        <v>0</v>
      </c>
      <c r="P157" s="402">
        <f ca="1">IFERROR(VLOOKUP($A157,'往期追踪-中间表'!$A$27:$AJ$999,COLUMN()+1,0),"")</f>
        <v>0</v>
      </c>
    </row>
    <row r="158" spans="1:16" ht="20.25">
      <c r="A158" s="278" t="s">
        <v>60</v>
      </c>
      <c r="B158" s="389" t="str">
        <f ca="1">IFERROR(VLOOKUP($A158,'往期追踪-中间表'!$A$27:$AJ$999,COLUMN()+1,0),"")</f>
        <v>申小娟</v>
      </c>
      <c r="C158" s="389" t="str">
        <f ca="1">IFERROR(VLOOKUP($A158,'往期追踪-中间表'!$A$27:$AJ$999,COLUMN()+1,0),"")</f>
        <v>甘露组</v>
      </c>
      <c r="D158" s="29" t="str">
        <f ca="1">IFERROR(VLOOKUP($A158,'往期追踪-中间表'!$A$27:$AJ$999,COLUMN()+1,0),"")</f>
        <v>甘露</v>
      </c>
      <c r="E158" s="390">
        <f ca="1">IFERROR(VLOOKUP($A158,'往期追踪-中间表'!$A$27:$AJ$999,COLUMN()+1,0),"")</f>
        <v>0.83936355752499991</v>
      </c>
      <c r="F158" s="391">
        <f ca="1">IFERROR(VLOOKUP($A158,'往期追踪-中间表'!$A$27:$AJ$999,COLUMN()+1,0),"")</f>
        <v>0</v>
      </c>
      <c r="G158" s="392">
        <f ca="1">IFERROR(VLOOKUP($A158,'往期追踪-中间表'!$A$27:$AJ$999,COLUMN()+1,0),"")</f>
        <v>0</v>
      </c>
      <c r="H158" s="390">
        <f ca="1">IFERROR(VLOOKUP($A158,'往期追踪-中间表'!$A$27:$AJ$999,COLUMN()+1,0),"")</f>
        <v>0.62952266814374991</v>
      </c>
      <c r="I158" s="390">
        <f ca="1">IFERROR(VLOOKUP($A158,'往期追踪-中间表'!$A$27:$AJ$999,COLUMN()+1,0),"")</f>
        <v>-0.62952266814374991</v>
      </c>
      <c r="J158" s="402">
        <f ca="1">IFERROR(VLOOKUP($A158,'往期追踪-中间表'!$A$27:$AJ$999,COLUMN()+1,0),"")</f>
        <v>0</v>
      </c>
      <c r="K158" s="402">
        <f ca="1">IFERROR(VLOOKUP($A158,'往期追踪-中间表'!$A$27:$AJ$999,COLUMN()+1,0),"")</f>
        <v>0</v>
      </c>
      <c r="L158" s="402">
        <f ca="1">IFERROR(VLOOKUP($A158,'往期追踪-中间表'!$A$27:$AJ$999,COLUMN()+1,0),"")</f>
        <v>0</v>
      </c>
      <c r="M158" s="402">
        <f ca="1">IFERROR(VLOOKUP($A158,'往期追踪-中间表'!$A$27:$AJ$999,COLUMN()+1,0),"")</f>
        <v>0</v>
      </c>
      <c r="N158" s="402">
        <f ca="1">IFERROR(VLOOKUP($A158,'往期追踪-中间表'!$A$27:$AJ$999,COLUMN()+1,0),"")</f>
        <v>0</v>
      </c>
      <c r="O158" s="402">
        <f ca="1">IFERROR(VLOOKUP($A158,'往期追踪-中间表'!$A$27:$AJ$999,COLUMN()+1,0),"")</f>
        <v>0</v>
      </c>
      <c r="P158" s="402">
        <f ca="1">IFERROR(VLOOKUP($A158,'往期追踪-中间表'!$A$27:$AJ$999,COLUMN()+1,0),"")</f>
        <v>0</v>
      </c>
    </row>
    <row r="159" spans="1:16" ht="20.25">
      <c r="A159" s="278" t="s">
        <v>61</v>
      </c>
      <c r="B159" s="389" t="str">
        <f ca="1">IFERROR(VLOOKUP($A159,'往期追踪-中间表'!$A$27:$AJ$999,COLUMN()+1,0),"")</f>
        <v>申小娟</v>
      </c>
      <c r="C159" s="389" t="str">
        <f ca="1">IFERROR(VLOOKUP($A159,'往期追踪-中间表'!$A$27:$AJ$999,COLUMN()+1,0),"")</f>
        <v>甘露组</v>
      </c>
      <c r="D159" s="29" t="str">
        <f ca="1">IFERROR(VLOOKUP($A159,'往期追踪-中间表'!$A$27:$AJ$999,COLUMN()+1,0),"")</f>
        <v>吕思</v>
      </c>
      <c r="E159" s="390">
        <f ca="1">IFERROR(VLOOKUP($A159,'往期追踪-中间表'!$A$27:$AJ$999,COLUMN()+1,0),"")</f>
        <v>0.83936355752499991</v>
      </c>
      <c r="F159" s="391">
        <f ca="1">IFERROR(VLOOKUP($A159,'往期追踪-中间表'!$A$27:$AJ$999,COLUMN()+1,0),"")</f>
        <v>0</v>
      </c>
      <c r="G159" s="392">
        <f ca="1">IFERROR(VLOOKUP($A159,'往期追踪-中间表'!$A$27:$AJ$999,COLUMN()+1,0),"")</f>
        <v>0</v>
      </c>
      <c r="H159" s="390">
        <f ca="1">IFERROR(VLOOKUP($A159,'往期追踪-中间表'!$A$27:$AJ$999,COLUMN()+1,0),"")</f>
        <v>0.62952266814374991</v>
      </c>
      <c r="I159" s="390">
        <f ca="1">IFERROR(VLOOKUP($A159,'往期追踪-中间表'!$A$27:$AJ$999,COLUMN()+1,0),"")</f>
        <v>-0.62952266814374991</v>
      </c>
      <c r="J159" s="402">
        <f ca="1">IFERROR(VLOOKUP($A159,'往期追踪-中间表'!$A$27:$AJ$999,COLUMN()+1,0),"")</f>
        <v>0</v>
      </c>
      <c r="K159" s="402">
        <f ca="1">IFERROR(VLOOKUP($A159,'往期追踪-中间表'!$A$27:$AJ$999,COLUMN()+1,0),"")</f>
        <v>0</v>
      </c>
      <c r="L159" s="402">
        <f ca="1">IFERROR(VLOOKUP($A159,'往期追踪-中间表'!$A$27:$AJ$999,COLUMN()+1,0),"")</f>
        <v>0</v>
      </c>
      <c r="M159" s="402">
        <f ca="1">IFERROR(VLOOKUP($A159,'往期追踪-中间表'!$A$27:$AJ$999,COLUMN()+1,0),"")</f>
        <v>0</v>
      </c>
      <c r="N159" s="402">
        <f ca="1">IFERROR(VLOOKUP($A159,'往期追踪-中间表'!$A$27:$AJ$999,COLUMN()+1,0),"")</f>
        <v>0</v>
      </c>
      <c r="O159" s="402">
        <f ca="1">IFERROR(VLOOKUP($A159,'往期追踪-中间表'!$A$27:$AJ$999,COLUMN()+1,0),"")</f>
        <v>0</v>
      </c>
      <c r="P159" s="402">
        <f ca="1">IFERROR(VLOOKUP($A159,'往期追踪-中间表'!$A$27:$AJ$999,COLUMN()+1,0),"")</f>
        <v>0</v>
      </c>
    </row>
    <row r="160" spans="1:16" ht="20.25">
      <c r="A160" s="278" t="s">
        <v>62</v>
      </c>
      <c r="B160" s="389" t="str">
        <f ca="1">IFERROR(VLOOKUP($A160,'往期追踪-中间表'!$A$27:$AJ$999,COLUMN()+1,0),"")</f>
        <v>申小娟</v>
      </c>
      <c r="C160" s="389" t="str">
        <f ca="1">IFERROR(VLOOKUP($A160,'往期追踪-中间表'!$A$27:$AJ$999,COLUMN()+1,0),"")</f>
        <v>甘露组</v>
      </c>
      <c r="D160" s="29" t="str">
        <f ca="1">IFERROR(VLOOKUP($A160,'往期追踪-中间表'!$A$27:$AJ$999,COLUMN()+1,0),"")</f>
        <v>周捷</v>
      </c>
      <c r="E160" s="390">
        <f ca="1">IFERROR(VLOOKUP($A160,'往期追踪-中间表'!$A$27:$AJ$999,COLUMN()+1,0),"")</f>
        <v>1.1191514100333322</v>
      </c>
      <c r="F160" s="391">
        <f ca="1">IFERROR(VLOOKUP($A160,'往期追踪-中间表'!$A$27:$AJ$999,COLUMN()+1,0),"")</f>
        <v>0</v>
      </c>
      <c r="G160" s="392">
        <f ca="1">IFERROR(VLOOKUP($A160,'往期追踪-中间表'!$A$27:$AJ$999,COLUMN()+1,0),"")</f>
        <v>0</v>
      </c>
      <c r="H160" s="390">
        <f ca="1">IFERROR(VLOOKUP($A160,'往期追踪-中间表'!$A$27:$AJ$999,COLUMN()+1,0),"")</f>
        <v>0.83936355752499914</v>
      </c>
      <c r="I160" s="390">
        <f ca="1">IFERROR(VLOOKUP($A160,'往期追踪-中间表'!$A$27:$AJ$999,COLUMN()+1,0),"")</f>
        <v>-0.83936355752499914</v>
      </c>
      <c r="J160" s="402">
        <f ca="1">IFERROR(VLOOKUP($A160,'往期追踪-中间表'!$A$27:$AJ$999,COLUMN()+1,0),"")</f>
        <v>0</v>
      </c>
      <c r="K160" s="402">
        <f ca="1">IFERROR(VLOOKUP($A160,'往期追踪-中间表'!$A$27:$AJ$999,COLUMN()+1,0),"")</f>
        <v>0</v>
      </c>
      <c r="L160" s="402">
        <f ca="1">IFERROR(VLOOKUP($A160,'往期追踪-中间表'!$A$27:$AJ$999,COLUMN()+1,0),"")</f>
        <v>0</v>
      </c>
      <c r="M160" s="402">
        <f ca="1">IFERROR(VLOOKUP($A160,'往期追踪-中间表'!$A$27:$AJ$999,COLUMN()+1,0),"")</f>
        <v>0</v>
      </c>
      <c r="N160" s="402">
        <f ca="1">IFERROR(VLOOKUP($A160,'往期追踪-中间表'!$A$27:$AJ$999,COLUMN()+1,0),"")</f>
        <v>0</v>
      </c>
      <c r="O160" s="402">
        <f ca="1">IFERROR(VLOOKUP($A160,'往期追踪-中间表'!$A$27:$AJ$999,COLUMN()+1,0),"")</f>
        <v>0</v>
      </c>
      <c r="P160" s="402">
        <f ca="1">IFERROR(VLOOKUP($A160,'往期追踪-中间表'!$A$27:$AJ$999,COLUMN()+1,0),"")</f>
        <v>0</v>
      </c>
    </row>
    <row r="161" spans="1:16" ht="20.25">
      <c r="A161" s="278" t="s">
        <v>63</v>
      </c>
      <c r="B161" s="389" t="str">
        <f ca="1">IFERROR(VLOOKUP($A161,'往期追踪-中间表'!$A$27:$AJ$999,COLUMN()+1,0),"")</f>
        <v>申小娟</v>
      </c>
      <c r="C161" s="389" t="str">
        <f ca="1">IFERROR(VLOOKUP($A161,'往期追踪-中间表'!$A$27:$AJ$999,COLUMN()+1,0),"")</f>
        <v>甘露组</v>
      </c>
      <c r="D161" s="29" t="str">
        <f ca="1">IFERROR(VLOOKUP($A161,'往期追踪-中间表'!$A$27:$AJ$999,COLUMN()+1,0),"")</f>
        <v>吴孟霖</v>
      </c>
      <c r="E161" s="390">
        <f ca="1">IFERROR(VLOOKUP($A161,'往期追踪-中间表'!$A$27:$AJ$999,COLUMN()+1,0),"")</f>
        <v>0.27978785250833321</v>
      </c>
      <c r="F161" s="391">
        <f ca="1">IFERROR(VLOOKUP($A161,'往期追踪-中间表'!$A$27:$AJ$999,COLUMN()+1,0),"")</f>
        <v>0</v>
      </c>
      <c r="G161" s="392">
        <f ca="1">IFERROR(VLOOKUP($A161,'往期追踪-中间表'!$A$27:$AJ$999,COLUMN()+1,0),"")</f>
        <v>0</v>
      </c>
      <c r="H161" s="390">
        <f ca="1">IFERROR(VLOOKUP($A161,'往期追踪-中间表'!$A$27:$AJ$999,COLUMN()+1,0),"")</f>
        <v>0.2098408893812499</v>
      </c>
      <c r="I161" s="390">
        <f ca="1">IFERROR(VLOOKUP($A161,'往期追踪-中间表'!$A$27:$AJ$999,COLUMN()+1,0),"")</f>
        <v>-0.2098408893812499</v>
      </c>
      <c r="J161" s="402">
        <f ca="1">IFERROR(VLOOKUP($A161,'往期追踪-中间表'!$A$27:$AJ$999,COLUMN()+1,0),"")</f>
        <v>0</v>
      </c>
      <c r="K161" s="402">
        <f ca="1">IFERROR(VLOOKUP($A161,'往期追踪-中间表'!$A$27:$AJ$999,COLUMN()+1,0),"")</f>
        <v>0</v>
      </c>
      <c r="L161" s="402">
        <f ca="1">IFERROR(VLOOKUP($A161,'往期追踪-中间表'!$A$27:$AJ$999,COLUMN()+1,0),"")</f>
        <v>0</v>
      </c>
      <c r="M161" s="402">
        <f ca="1">IFERROR(VLOOKUP($A161,'往期追踪-中间表'!$A$27:$AJ$999,COLUMN()+1,0),"")</f>
        <v>0</v>
      </c>
      <c r="N161" s="402">
        <f ca="1">IFERROR(VLOOKUP($A161,'往期追踪-中间表'!$A$27:$AJ$999,COLUMN()+1,0),"")</f>
        <v>0</v>
      </c>
      <c r="O161" s="402">
        <f ca="1">IFERROR(VLOOKUP($A161,'往期追踪-中间表'!$A$27:$AJ$999,COLUMN()+1,0),"")</f>
        <v>0</v>
      </c>
      <c r="P161" s="402">
        <f ca="1">IFERROR(VLOOKUP($A161,'往期追踪-中间表'!$A$27:$AJ$999,COLUMN()+1,0),"")</f>
        <v>0</v>
      </c>
    </row>
    <row r="162" spans="1:16" ht="20.25">
      <c r="A162" s="278" t="s">
        <v>64</v>
      </c>
      <c r="B162" s="389" t="str">
        <f ca="1">IFERROR(VLOOKUP($A162,'往期追踪-中间表'!$A$27:$AJ$999,COLUMN()+1,0),"")</f>
        <v>申小娟</v>
      </c>
      <c r="C162" s="389" t="str">
        <f ca="1">IFERROR(VLOOKUP($A162,'往期追踪-中间表'!$A$27:$AJ$999,COLUMN()+1,0),"")</f>
        <v>甘露组</v>
      </c>
      <c r="D162" s="29" t="str">
        <f ca="1">IFERROR(VLOOKUP($A162,'往期追踪-中间表'!$A$27:$AJ$999,COLUMN()+1,0),"")</f>
        <v>孔思</v>
      </c>
      <c r="E162" s="390">
        <f ca="1">IFERROR(VLOOKUP($A162,'往期追踪-中间表'!$A$27:$AJ$999,COLUMN()+1,0),"")</f>
        <v>0.83936355752499991</v>
      </c>
      <c r="F162" s="391">
        <f ca="1">IFERROR(VLOOKUP($A162,'往期追踪-中间表'!$A$27:$AJ$999,COLUMN()+1,0),"")</f>
        <v>0</v>
      </c>
      <c r="G162" s="392">
        <f ca="1">IFERROR(VLOOKUP($A162,'往期追踪-中间表'!$A$27:$AJ$999,COLUMN()+1,0),"")</f>
        <v>0</v>
      </c>
      <c r="H162" s="390">
        <f ca="1">IFERROR(VLOOKUP($A162,'往期追踪-中间表'!$A$27:$AJ$999,COLUMN()+1,0),"")</f>
        <v>0.62952266814374991</v>
      </c>
      <c r="I162" s="390">
        <f ca="1">IFERROR(VLOOKUP($A162,'往期追踪-中间表'!$A$27:$AJ$999,COLUMN()+1,0),"")</f>
        <v>-0.62952266814374991</v>
      </c>
      <c r="J162" s="402">
        <f ca="1">IFERROR(VLOOKUP($A162,'往期追踪-中间表'!$A$27:$AJ$999,COLUMN()+1,0),"")</f>
        <v>0</v>
      </c>
      <c r="K162" s="402">
        <f ca="1">IFERROR(VLOOKUP($A162,'往期追踪-中间表'!$A$27:$AJ$999,COLUMN()+1,0),"")</f>
        <v>0</v>
      </c>
      <c r="L162" s="402">
        <f ca="1">IFERROR(VLOOKUP($A162,'往期追踪-中间表'!$A$27:$AJ$999,COLUMN()+1,0),"")</f>
        <v>0</v>
      </c>
      <c r="M162" s="402">
        <f ca="1">IFERROR(VLOOKUP($A162,'往期追踪-中间表'!$A$27:$AJ$999,COLUMN()+1,0),"")</f>
        <v>0</v>
      </c>
      <c r="N162" s="402">
        <f ca="1">IFERROR(VLOOKUP($A162,'往期追踪-中间表'!$A$27:$AJ$999,COLUMN()+1,0),"")</f>
        <v>0</v>
      </c>
      <c r="O162" s="402">
        <f ca="1">IFERROR(VLOOKUP($A162,'往期追踪-中间表'!$A$27:$AJ$999,COLUMN()+1,0),"")</f>
        <v>0</v>
      </c>
      <c r="P162" s="402">
        <f ca="1">IFERROR(VLOOKUP($A162,'往期追踪-中间表'!$A$27:$AJ$999,COLUMN()+1,0),"")</f>
        <v>0</v>
      </c>
    </row>
    <row r="163" spans="1:16" ht="20.25">
      <c r="A163" s="278" t="s">
        <v>65</v>
      </c>
      <c r="B163" s="389" t="str">
        <f ca="1">IFERROR(VLOOKUP($A163,'往期追踪-中间表'!$A$27:$AJ$999,COLUMN()+1,0),"")</f>
        <v>申小娟</v>
      </c>
      <c r="C163" s="389" t="str">
        <f ca="1">IFERROR(VLOOKUP($A163,'往期追踪-中间表'!$A$27:$AJ$999,COLUMN()+1,0),"")</f>
        <v>甘露组</v>
      </c>
      <c r="D163" s="29" t="str">
        <f ca="1">IFERROR(VLOOKUP($A163,'往期追踪-中间表'!$A$27:$AJ$999,COLUMN()+1,0),"")</f>
        <v>张祥谱</v>
      </c>
      <c r="E163" s="390">
        <f ca="1">IFERROR(VLOOKUP($A163,'往期追踪-中间表'!$A$27:$AJ$999,COLUMN()+1,0),"")</f>
        <v>1.1191514100333322</v>
      </c>
      <c r="F163" s="391">
        <f ca="1">IFERROR(VLOOKUP($A163,'往期追踪-中间表'!$A$27:$AJ$999,COLUMN()+1,0),"")</f>
        <v>0</v>
      </c>
      <c r="G163" s="392">
        <f ca="1">IFERROR(VLOOKUP($A163,'往期追踪-中间表'!$A$27:$AJ$999,COLUMN()+1,0),"")</f>
        <v>0</v>
      </c>
      <c r="H163" s="390">
        <f ca="1">IFERROR(VLOOKUP($A163,'往期追踪-中间表'!$A$27:$AJ$999,COLUMN()+1,0),"")</f>
        <v>0.83936355752499914</v>
      </c>
      <c r="I163" s="390">
        <f ca="1">IFERROR(VLOOKUP($A163,'往期追踪-中间表'!$A$27:$AJ$999,COLUMN()+1,0),"")</f>
        <v>-0.83936355752499914</v>
      </c>
      <c r="J163" s="402">
        <f ca="1">IFERROR(VLOOKUP($A163,'往期追踪-中间表'!$A$27:$AJ$999,COLUMN()+1,0),"")</f>
        <v>0</v>
      </c>
      <c r="K163" s="402">
        <f ca="1">IFERROR(VLOOKUP($A163,'往期追踪-中间表'!$A$27:$AJ$999,COLUMN()+1,0),"")</f>
        <v>0</v>
      </c>
      <c r="L163" s="402">
        <f ca="1">IFERROR(VLOOKUP($A163,'往期追踪-中间表'!$A$27:$AJ$999,COLUMN()+1,0),"")</f>
        <v>0</v>
      </c>
      <c r="M163" s="402">
        <f ca="1">IFERROR(VLOOKUP($A163,'往期追踪-中间表'!$A$27:$AJ$999,COLUMN()+1,0),"")</f>
        <v>0</v>
      </c>
      <c r="N163" s="402">
        <f ca="1">IFERROR(VLOOKUP($A163,'往期追踪-中间表'!$A$27:$AJ$999,COLUMN()+1,0),"")</f>
        <v>0</v>
      </c>
      <c r="O163" s="402">
        <f ca="1">IFERROR(VLOOKUP($A163,'往期追踪-中间表'!$A$27:$AJ$999,COLUMN()+1,0),"")</f>
        <v>0</v>
      </c>
      <c r="P163" s="402">
        <f ca="1">IFERROR(VLOOKUP($A163,'往期追踪-中间表'!$A$27:$AJ$999,COLUMN()+1,0),"")</f>
        <v>0</v>
      </c>
    </row>
    <row r="164" spans="1:16" ht="20.25">
      <c r="A164" s="278" t="s">
        <v>66</v>
      </c>
      <c r="B164" s="389" t="str">
        <f ca="1">IFERROR(VLOOKUP($A164,'往期追踪-中间表'!$A$27:$AJ$999,COLUMN()+1,0),"")</f>
        <v>申小娟</v>
      </c>
      <c r="C164" s="389" t="str">
        <f ca="1">IFERROR(VLOOKUP($A164,'往期追踪-中间表'!$A$27:$AJ$999,COLUMN()+1,0),"")</f>
        <v>甘露组</v>
      </c>
      <c r="D164" s="29" t="str">
        <f ca="1">IFERROR(VLOOKUP($A164,'往期追踪-中间表'!$A$27:$AJ$999,COLUMN()+1,0),"")</f>
        <v>胡佳豪2</v>
      </c>
      <c r="E164" s="390">
        <f ca="1">IFERROR(VLOOKUP($A164,'往期追踪-中间表'!$A$27:$AJ$999,COLUMN()+1,0),"")</f>
        <v>0.83936355752499991</v>
      </c>
      <c r="F164" s="391">
        <f ca="1">IFERROR(VLOOKUP($A164,'往期追踪-中间表'!$A$27:$AJ$999,COLUMN()+1,0),"")</f>
        <v>0</v>
      </c>
      <c r="G164" s="392">
        <f ca="1">IFERROR(VLOOKUP($A164,'往期追踪-中间表'!$A$27:$AJ$999,COLUMN()+1,0),"")</f>
        <v>0</v>
      </c>
      <c r="H164" s="390">
        <f ca="1">IFERROR(VLOOKUP($A164,'往期追踪-中间表'!$A$27:$AJ$999,COLUMN()+1,0),"")</f>
        <v>0.62952266814374991</v>
      </c>
      <c r="I164" s="390">
        <f ca="1">IFERROR(VLOOKUP($A164,'往期追踪-中间表'!$A$27:$AJ$999,COLUMN()+1,0),"")</f>
        <v>-0.62952266814374991</v>
      </c>
      <c r="J164" s="402">
        <f ca="1">IFERROR(VLOOKUP($A164,'往期追踪-中间表'!$A$27:$AJ$999,COLUMN()+1,0),"")</f>
        <v>0</v>
      </c>
      <c r="K164" s="402">
        <f ca="1">IFERROR(VLOOKUP($A164,'往期追踪-中间表'!$A$27:$AJ$999,COLUMN()+1,0),"")</f>
        <v>0</v>
      </c>
      <c r="L164" s="402">
        <f ca="1">IFERROR(VLOOKUP($A164,'往期追踪-中间表'!$A$27:$AJ$999,COLUMN()+1,0),"")</f>
        <v>0</v>
      </c>
      <c r="M164" s="402">
        <f ca="1">IFERROR(VLOOKUP($A164,'往期追踪-中间表'!$A$27:$AJ$999,COLUMN()+1,0),"")</f>
        <v>0</v>
      </c>
      <c r="N164" s="402">
        <f ca="1">IFERROR(VLOOKUP($A164,'往期追踪-中间表'!$A$27:$AJ$999,COLUMN()+1,0),"")</f>
        <v>0</v>
      </c>
      <c r="O164" s="402">
        <f ca="1">IFERROR(VLOOKUP($A164,'往期追踪-中间表'!$A$27:$AJ$999,COLUMN()+1,0),"")</f>
        <v>0</v>
      </c>
      <c r="P164" s="402">
        <f ca="1">IFERROR(VLOOKUP($A164,'往期追踪-中间表'!$A$27:$AJ$999,COLUMN()+1,0),"")</f>
        <v>0</v>
      </c>
    </row>
    <row r="165" spans="1:16" ht="20.25">
      <c r="A165" s="278" t="s">
        <v>67</v>
      </c>
      <c r="B165" s="389" t="str">
        <f ca="1">IFERROR(VLOOKUP($A165,'往期追踪-中间表'!$A$27:$AJ$999,COLUMN()+1,0),"")</f>
        <v>申小娟</v>
      </c>
      <c r="C165" s="389" t="str">
        <f ca="1">IFERROR(VLOOKUP($A165,'往期追踪-中间表'!$A$27:$AJ$999,COLUMN()+1,0),"")</f>
        <v>黎芮组</v>
      </c>
      <c r="D165" s="29" t="str">
        <f ca="1">IFERROR(VLOOKUP($A165,'往期追踪-中间表'!$A$27:$AJ$999,COLUMN()+1,0),"")</f>
        <v>詹军</v>
      </c>
      <c r="E165" s="390">
        <f ca="1">IFERROR(VLOOKUP($A165,'往期追踪-中间表'!$A$27:$AJ$999,COLUMN()+1,0),"")</f>
        <v>0.83936355752499991</v>
      </c>
      <c r="F165" s="391">
        <f ca="1">IFERROR(VLOOKUP($A165,'往期追踪-中间表'!$A$27:$AJ$999,COLUMN()+1,0),"")</f>
        <v>0</v>
      </c>
      <c r="G165" s="392">
        <f ca="1">IFERROR(VLOOKUP($A165,'往期追踪-中间表'!$A$27:$AJ$999,COLUMN()+1,0),"")</f>
        <v>0</v>
      </c>
      <c r="H165" s="390">
        <f ca="1">IFERROR(VLOOKUP($A165,'往期追踪-中间表'!$A$27:$AJ$999,COLUMN()+1,0),"")</f>
        <v>0.62952266814374991</v>
      </c>
      <c r="I165" s="390">
        <f ca="1">IFERROR(VLOOKUP($A165,'往期追踪-中间表'!$A$27:$AJ$999,COLUMN()+1,0),"")</f>
        <v>-0.62952266814374991</v>
      </c>
      <c r="J165" s="402">
        <f ca="1">IFERROR(VLOOKUP($A165,'往期追踪-中间表'!$A$27:$AJ$999,COLUMN()+1,0),"")</f>
        <v>0</v>
      </c>
      <c r="K165" s="402">
        <f ca="1">IFERROR(VLOOKUP($A165,'往期追踪-中间表'!$A$27:$AJ$999,COLUMN()+1,0),"")</f>
        <v>0</v>
      </c>
      <c r="L165" s="402">
        <f ca="1">IFERROR(VLOOKUP($A165,'往期追踪-中间表'!$A$27:$AJ$999,COLUMN()+1,0),"")</f>
        <v>0</v>
      </c>
      <c r="M165" s="402">
        <f ca="1">IFERROR(VLOOKUP($A165,'往期追踪-中间表'!$A$27:$AJ$999,COLUMN()+1,0),"")</f>
        <v>0</v>
      </c>
      <c r="N165" s="402">
        <f ca="1">IFERROR(VLOOKUP($A165,'往期追踪-中间表'!$A$27:$AJ$999,COLUMN()+1,0),"")</f>
        <v>0</v>
      </c>
      <c r="O165" s="402">
        <f ca="1">IFERROR(VLOOKUP($A165,'往期追踪-中间表'!$A$27:$AJ$999,COLUMN()+1,0),"")</f>
        <v>0</v>
      </c>
      <c r="P165" s="402">
        <f ca="1">IFERROR(VLOOKUP($A165,'往期追踪-中间表'!$A$27:$AJ$999,COLUMN()+1,0),"")</f>
        <v>0</v>
      </c>
    </row>
    <row r="166" spans="1:16" ht="20.25">
      <c r="A166" s="278" t="s">
        <v>68</v>
      </c>
      <c r="B166" s="389" t="str">
        <f ca="1">IFERROR(VLOOKUP($A166,'往期追踪-中间表'!$A$27:$AJ$999,COLUMN()+1,0),"")</f>
        <v>申小娟</v>
      </c>
      <c r="C166" s="389" t="str">
        <f ca="1">IFERROR(VLOOKUP($A166,'往期追踪-中间表'!$A$27:$AJ$999,COLUMN()+1,0),"")</f>
        <v>黎芮组</v>
      </c>
      <c r="D166" s="29" t="str">
        <f ca="1">IFERROR(VLOOKUP($A166,'往期追踪-中间表'!$A$27:$AJ$999,COLUMN()+1,0),"")</f>
        <v>吕行</v>
      </c>
      <c r="E166" s="390">
        <f ca="1">IFERROR(VLOOKUP($A166,'往期追踪-中间表'!$A$27:$AJ$999,COLUMN()+1,0),"")</f>
        <v>0.83936355752499991</v>
      </c>
      <c r="F166" s="391">
        <f ca="1">IFERROR(VLOOKUP($A166,'往期追踪-中间表'!$A$27:$AJ$999,COLUMN()+1,0),"")</f>
        <v>0</v>
      </c>
      <c r="G166" s="392">
        <f ca="1">IFERROR(VLOOKUP($A166,'往期追踪-中间表'!$A$27:$AJ$999,COLUMN()+1,0),"")</f>
        <v>0</v>
      </c>
      <c r="H166" s="390">
        <f ca="1">IFERROR(VLOOKUP($A166,'往期追踪-中间表'!$A$27:$AJ$999,COLUMN()+1,0),"")</f>
        <v>0.62952266814374991</v>
      </c>
      <c r="I166" s="390">
        <f ca="1">IFERROR(VLOOKUP($A166,'往期追踪-中间表'!$A$27:$AJ$999,COLUMN()+1,0),"")</f>
        <v>-0.62952266814374991</v>
      </c>
      <c r="J166" s="402">
        <f ca="1">IFERROR(VLOOKUP($A166,'往期追踪-中间表'!$A$27:$AJ$999,COLUMN()+1,0),"")</f>
        <v>0</v>
      </c>
      <c r="K166" s="402">
        <f ca="1">IFERROR(VLOOKUP($A166,'往期追踪-中间表'!$A$27:$AJ$999,COLUMN()+1,0),"")</f>
        <v>0</v>
      </c>
      <c r="L166" s="402">
        <f ca="1">IFERROR(VLOOKUP($A166,'往期追踪-中间表'!$A$27:$AJ$999,COLUMN()+1,0),"")</f>
        <v>0</v>
      </c>
      <c r="M166" s="402">
        <f ca="1">IFERROR(VLOOKUP($A166,'往期追踪-中间表'!$A$27:$AJ$999,COLUMN()+1,0),"")</f>
        <v>0</v>
      </c>
      <c r="N166" s="402">
        <f ca="1">IFERROR(VLOOKUP($A166,'往期追踪-中间表'!$A$27:$AJ$999,COLUMN()+1,0),"")</f>
        <v>0</v>
      </c>
      <c r="O166" s="402">
        <f ca="1">IFERROR(VLOOKUP($A166,'往期追踪-中间表'!$A$27:$AJ$999,COLUMN()+1,0),"")</f>
        <v>0</v>
      </c>
      <c r="P166" s="402">
        <f ca="1">IFERROR(VLOOKUP($A166,'往期追踪-中间表'!$A$27:$AJ$999,COLUMN()+1,0),"")</f>
        <v>0</v>
      </c>
    </row>
    <row r="167" spans="1:16" ht="20.25">
      <c r="A167" s="278" t="s">
        <v>69</v>
      </c>
      <c r="B167" s="389" t="str">
        <f ca="1">IFERROR(VLOOKUP($A167,'往期追踪-中间表'!$A$27:$AJ$999,COLUMN()+1,0),"")</f>
        <v>申小娟</v>
      </c>
      <c r="C167" s="389" t="str">
        <f ca="1">IFERROR(VLOOKUP($A167,'往期追踪-中间表'!$A$27:$AJ$999,COLUMN()+1,0),"")</f>
        <v>黎芮组</v>
      </c>
      <c r="D167" s="29" t="str">
        <f ca="1">IFERROR(VLOOKUP($A167,'往期追踪-中间表'!$A$27:$AJ$999,COLUMN()+1,0),"")</f>
        <v>黎芮</v>
      </c>
      <c r="E167" s="390">
        <f ca="1">IFERROR(VLOOKUP($A167,'往期追踪-中间表'!$A$27:$AJ$999,COLUMN()+1,0),"")</f>
        <v>0.83936355752499991</v>
      </c>
      <c r="F167" s="391">
        <f ca="1">IFERROR(VLOOKUP($A167,'往期追踪-中间表'!$A$27:$AJ$999,COLUMN()+1,0),"")</f>
        <v>0</v>
      </c>
      <c r="G167" s="392">
        <f ca="1">IFERROR(VLOOKUP($A167,'往期追踪-中间表'!$A$27:$AJ$999,COLUMN()+1,0),"")</f>
        <v>0</v>
      </c>
      <c r="H167" s="390">
        <f ca="1">IFERROR(VLOOKUP($A167,'往期追踪-中间表'!$A$27:$AJ$999,COLUMN()+1,0),"")</f>
        <v>0.62952266814374991</v>
      </c>
      <c r="I167" s="390">
        <f ca="1">IFERROR(VLOOKUP($A167,'往期追踪-中间表'!$A$27:$AJ$999,COLUMN()+1,0),"")</f>
        <v>-0.62952266814374991</v>
      </c>
      <c r="J167" s="402">
        <f ca="1">IFERROR(VLOOKUP($A167,'往期追踪-中间表'!$A$27:$AJ$999,COLUMN()+1,0),"")</f>
        <v>0</v>
      </c>
      <c r="K167" s="402">
        <f ca="1">IFERROR(VLOOKUP($A167,'往期追踪-中间表'!$A$27:$AJ$999,COLUMN()+1,0),"")</f>
        <v>0</v>
      </c>
      <c r="L167" s="402">
        <f ca="1">IFERROR(VLOOKUP($A167,'往期追踪-中间表'!$A$27:$AJ$999,COLUMN()+1,0),"")</f>
        <v>0</v>
      </c>
      <c r="M167" s="402">
        <f ca="1">IFERROR(VLOOKUP($A167,'往期追踪-中间表'!$A$27:$AJ$999,COLUMN()+1,0),"")</f>
        <v>0</v>
      </c>
      <c r="N167" s="402">
        <f ca="1">IFERROR(VLOOKUP($A167,'往期追踪-中间表'!$A$27:$AJ$999,COLUMN()+1,0),"")</f>
        <v>0</v>
      </c>
      <c r="O167" s="402">
        <f ca="1">IFERROR(VLOOKUP($A167,'往期追踪-中间表'!$A$27:$AJ$999,COLUMN()+1,0),"")</f>
        <v>0</v>
      </c>
      <c r="P167" s="402">
        <f ca="1">IFERROR(VLOOKUP($A167,'往期追踪-中间表'!$A$27:$AJ$999,COLUMN()+1,0),"")</f>
        <v>0</v>
      </c>
    </row>
    <row r="168" spans="1:16" ht="20.25">
      <c r="A168" s="278" t="s">
        <v>70</v>
      </c>
      <c r="B168" s="389" t="str">
        <f ca="1">IFERROR(VLOOKUP($A168,'往期追踪-中间表'!$A$27:$AJ$999,COLUMN()+1,0),"")</f>
        <v>申小娟</v>
      </c>
      <c r="C168" s="389" t="str">
        <f ca="1">IFERROR(VLOOKUP($A168,'往期追踪-中间表'!$A$27:$AJ$999,COLUMN()+1,0),"")</f>
        <v>黎芮组</v>
      </c>
      <c r="D168" s="29" t="str">
        <f ca="1">IFERROR(VLOOKUP($A168,'往期追踪-中间表'!$A$27:$AJ$999,COLUMN()+1,0),"")</f>
        <v>黄钦</v>
      </c>
      <c r="E168" s="390">
        <f ca="1">IFERROR(VLOOKUP($A168,'往期追踪-中间表'!$A$27:$AJ$999,COLUMN()+1,0),"")</f>
        <v>0.83936355752499991</v>
      </c>
      <c r="F168" s="391">
        <f ca="1">IFERROR(VLOOKUP($A168,'往期追踪-中间表'!$A$27:$AJ$999,COLUMN()+1,0),"")</f>
        <v>0</v>
      </c>
      <c r="G168" s="392">
        <f ca="1">IFERROR(VLOOKUP($A168,'往期追踪-中间表'!$A$27:$AJ$999,COLUMN()+1,0),"")</f>
        <v>0</v>
      </c>
      <c r="H168" s="390">
        <f ca="1">IFERROR(VLOOKUP($A168,'往期追踪-中间表'!$A$27:$AJ$999,COLUMN()+1,0),"")</f>
        <v>0.62952266814374991</v>
      </c>
      <c r="I168" s="390">
        <f ca="1">IFERROR(VLOOKUP($A168,'往期追踪-中间表'!$A$27:$AJ$999,COLUMN()+1,0),"")</f>
        <v>-0.62952266814374991</v>
      </c>
      <c r="J168" s="402">
        <f ca="1">IFERROR(VLOOKUP($A168,'往期追踪-中间表'!$A$27:$AJ$999,COLUMN()+1,0),"")</f>
        <v>0</v>
      </c>
      <c r="K168" s="402">
        <f ca="1">IFERROR(VLOOKUP($A168,'往期追踪-中间表'!$A$27:$AJ$999,COLUMN()+1,0),"")</f>
        <v>0</v>
      </c>
      <c r="L168" s="402">
        <f ca="1">IFERROR(VLOOKUP($A168,'往期追踪-中间表'!$A$27:$AJ$999,COLUMN()+1,0),"")</f>
        <v>0</v>
      </c>
      <c r="M168" s="402">
        <f ca="1">IFERROR(VLOOKUP($A168,'往期追踪-中间表'!$A$27:$AJ$999,COLUMN()+1,0),"")</f>
        <v>0</v>
      </c>
      <c r="N168" s="402">
        <f ca="1">IFERROR(VLOOKUP($A168,'往期追踪-中间表'!$A$27:$AJ$999,COLUMN()+1,0),"")</f>
        <v>0</v>
      </c>
      <c r="O168" s="402">
        <f ca="1">IFERROR(VLOOKUP($A168,'往期追踪-中间表'!$A$27:$AJ$999,COLUMN()+1,0),"")</f>
        <v>0</v>
      </c>
      <c r="P168" s="402">
        <f ca="1">IFERROR(VLOOKUP($A168,'往期追踪-中间表'!$A$27:$AJ$999,COLUMN()+1,0),"")</f>
        <v>0</v>
      </c>
    </row>
    <row r="169" spans="1:16" ht="20.25">
      <c r="A169" s="278" t="s">
        <v>71</v>
      </c>
      <c r="B169" s="389" t="str">
        <f ca="1">IFERROR(VLOOKUP($A169,'往期追踪-中间表'!$A$27:$AJ$999,COLUMN()+1,0),"")</f>
        <v>申小娟</v>
      </c>
      <c r="C169" s="389" t="str">
        <f ca="1">IFERROR(VLOOKUP($A169,'往期追踪-中间表'!$A$27:$AJ$999,COLUMN()+1,0),"")</f>
        <v>黎芮组</v>
      </c>
      <c r="D169" s="29" t="str">
        <f ca="1">IFERROR(VLOOKUP($A169,'往期追踪-中间表'!$A$27:$AJ$999,COLUMN()+1,0),"")</f>
        <v>高文琪</v>
      </c>
      <c r="E169" s="390">
        <f ca="1">IFERROR(VLOOKUP($A169,'往期追踪-中间表'!$A$27:$AJ$999,COLUMN()+1,0),"")</f>
        <v>0.83936355752499991</v>
      </c>
      <c r="F169" s="391">
        <f ca="1">IFERROR(VLOOKUP($A169,'往期追踪-中间表'!$A$27:$AJ$999,COLUMN()+1,0),"")</f>
        <v>0</v>
      </c>
      <c r="G169" s="392">
        <f ca="1">IFERROR(VLOOKUP($A169,'往期追踪-中间表'!$A$27:$AJ$999,COLUMN()+1,0),"")</f>
        <v>0</v>
      </c>
      <c r="H169" s="390">
        <f ca="1">IFERROR(VLOOKUP($A169,'往期追踪-中间表'!$A$27:$AJ$999,COLUMN()+1,0),"")</f>
        <v>0.62952266814374991</v>
      </c>
      <c r="I169" s="390">
        <f ca="1">IFERROR(VLOOKUP($A169,'往期追踪-中间表'!$A$27:$AJ$999,COLUMN()+1,0),"")</f>
        <v>-0.62952266814374991</v>
      </c>
      <c r="J169" s="402">
        <f ca="1">IFERROR(VLOOKUP($A169,'往期追踪-中间表'!$A$27:$AJ$999,COLUMN()+1,0),"")</f>
        <v>0</v>
      </c>
      <c r="K169" s="402">
        <f ca="1">IFERROR(VLOOKUP($A169,'往期追踪-中间表'!$A$27:$AJ$999,COLUMN()+1,0),"")</f>
        <v>0</v>
      </c>
      <c r="L169" s="402">
        <f ca="1">IFERROR(VLOOKUP($A169,'往期追踪-中间表'!$A$27:$AJ$999,COLUMN()+1,0),"")</f>
        <v>0</v>
      </c>
      <c r="M169" s="402">
        <f ca="1">IFERROR(VLOOKUP($A169,'往期追踪-中间表'!$A$27:$AJ$999,COLUMN()+1,0),"")</f>
        <v>0</v>
      </c>
      <c r="N169" s="402">
        <f ca="1">IFERROR(VLOOKUP($A169,'往期追踪-中间表'!$A$27:$AJ$999,COLUMN()+1,0),"")</f>
        <v>0</v>
      </c>
      <c r="O169" s="402">
        <f ca="1">IFERROR(VLOOKUP($A169,'往期追踪-中间表'!$A$27:$AJ$999,COLUMN()+1,0),"")</f>
        <v>0</v>
      </c>
      <c r="P169" s="402">
        <f ca="1">IFERROR(VLOOKUP($A169,'往期追踪-中间表'!$A$27:$AJ$999,COLUMN()+1,0),"")</f>
        <v>0</v>
      </c>
    </row>
    <row r="170" spans="1:16" ht="20.25">
      <c r="A170" s="278" t="s">
        <v>72</v>
      </c>
      <c r="B170" s="389" t="str">
        <f ca="1">IFERROR(VLOOKUP($A170,'往期追踪-中间表'!$A$27:$AJ$999,COLUMN()+1,0),"")</f>
        <v>王园园</v>
      </c>
      <c r="C170" s="389" t="str">
        <f ca="1">IFERROR(VLOOKUP($A170,'往期追踪-中间表'!$A$27:$AJ$999,COLUMN()+1,0),"")</f>
        <v>王园园组</v>
      </c>
      <c r="D170" s="29" t="str">
        <f ca="1">IFERROR(VLOOKUP($A170,'往期追踪-中间表'!$A$27:$AJ$999,COLUMN()+1,0),"")</f>
        <v>祝勋</v>
      </c>
      <c r="E170" s="390">
        <f ca="1">IFERROR(VLOOKUP($A170,'往期追踪-中间表'!$A$27:$AJ$999,COLUMN()+1,0),"")</f>
        <v>2.2716454314122414</v>
      </c>
      <c r="F170" s="391">
        <f ca="1">IFERROR(VLOOKUP($A170,'往期追踪-中间表'!$A$27:$AJ$999,COLUMN()+1,0),"")</f>
        <v>9</v>
      </c>
      <c r="G170" s="392">
        <f ca="1">IFERROR(VLOOKUP($A170,'往期追踪-中间表'!$A$27:$AJ$999,COLUMN()+1,0),"")</f>
        <v>0</v>
      </c>
      <c r="H170" s="390">
        <f ca="1">IFERROR(VLOOKUP($A170,'往期追踪-中间表'!$A$27:$AJ$999,COLUMN()+1,0),"")</f>
        <v>1.7037340735591811</v>
      </c>
      <c r="I170" s="390">
        <f ca="1">IFERROR(VLOOKUP($A170,'往期追踪-中间表'!$A$27:$AJ$999,COLUMN()+1,0),"")</f>
        <v>7.2962659264408192</v>
      </c>
      <c r="J170" s="402">
        <f ca="1">IFERROR(VLOOKUP($A170,'往期追踪-中间表'!$A$27:$AJ$999,COLUMN()+1,0),"")</f>
        <v>0</v>
      </c>
      <c r="K170" s="402">
        <f ca="1">IFERROR(VLOOKUP($A170,'往期追踪-中间表'!$A$27:$AJ$999,COLUMN()+1,0),"")</f>
        <v>0</v>
      </c>
      <c r="L170" s="402">
        <f ca="1">IFERROR(VLOOKUP($A170,'往期追踪-中间表'!$A$27:$AJ$999,COLUMN()+1,0),"")</f>
        <v>0</v>
      </c>
      <c r="M170" s="402">
        <f ca="1">IFERROR(VLOOKUP($A170,'往期追踪-中间表'!$A$27:$AJ$999,COLUMN()+1,0),"")</f>
        <v>1</v>
      </c>
      <c r="N170" s="402">
        <f ca="1">IFERROR(VLOOKUP($A170,'往期追踪-中间表'!$A$27:$AJ$999,COLUMN()+1,0),"")</f>
        <v>0</v>
      </c>
      <c r="O170" s="402">
        <f ca="1">IFERROR(VLOOKUP($A170,'往期追踪-中间表'!$A$27:$AJ$999,COLUMN()+1,0),"")</f>
        <v>1</v>
      </c>
      <c r="P170" s="402">
        <f ca="1">IFERROR(VLOOKUP($A170,'往期追踪-中间表'!$A$27:$AJ$999,COLUMN()+1,0),"")</f>
        <v>0</v>
      </c>
    </row>
    <row r="171" spans="1:16" ht="20.25">
      <c r="A171" s="278" t="s">
        <v>73</v>
      </c>
      <c r="B171" s="389" t="str">
        <f ca="1">IFERROR(VLOOKUP($A171,'往期追踪-中间表'!$A$27:$AJ$999,COLUMN()+1,0),"")</f>
        <v>王园园</v>
      </c>
      <c r="C171" s="389" t="str">
        <f ca="1">IFERROR(VLOOKUP($A171,'往期追踪-中间表'!$A$27:$AJ$999,COLUMN()+1,0),"")</f>
        <v>王园园组</v>
      </c>
      <c r="D171" s="29" t="str">
        <f ca="1">IFERROR(VLOOKUP($A171,'往期追踪-中间表'!$A$27:$AJ$999,COLUMN()+1,0),"")</f>
        <v>陈婉晶</v>
      </c>
      <c r="E171" s="390">
        <f ca="1">IFERROR(VLOOKUP($A171,'往期追踪-中间表'!$A$27:$AJ$999,COLUMN()+1,0),"")</f>
        <v>1.8929071685413503</v>
      </c>
      <c r="F171" s="391">
        <f ca="1">IFERROR(VLOOKUP($A171,'往期追踪-中间表'!$A$27:$AJ$999,COLUMN()+1,0),"")</f>
        <v>8</v>
      </c>
      <c r="G171" s="392">
        <f ca="1">IFERROR(VLOOKUP($A171,'往期追踪-中间表'!$A$27:$AJ$999,COLUMN()+1,0),"")</f>
        <v>0</v>
      </c>
      <c r="H171" s="390">
        <f ca="1">IFERROR(VLOOKUP($A171,'往期追踪-中间表'!$A$27:$AJ$999,COLUMN()+1,0),"")</f>
        <v>1.4196803764060126</v>
      </c>
      <c r="I171" s="390">
        <f ca="1">IFERROR(VLOOKUP($A171,'往期追踪-中间表'!$A$27:$AJ$999,COLUMN()+1,0),"")</f>
        <v>6.5803196235939874</v>
      </c>
      <c r="J171" s="402">
        <f ca="1">IFERROR(VLOOKUP($A171,'往期追踪-中间表'!$A$27:$AJ$999,COLUMN()+1,0),"")</f>
        <v>0</v>
      </c>
      <c r="K171" s="402">
        <f ca="1">IFERROR(VLOOKUP($A171,'往期追踪-中间表'!$A$27:$AJ$999,COLUMN()+1,0),"")</f>
        <v>1</v>
      </c>
      <c r="L171" s="402">
        <f ca="1">IFERROR(VLOOKUP($A171,'往期追踪-中间表'!$A$27:$AJ$999,COLUMN()+1,0),"")</f>
        <v>0</v>
      </c>
      <c r="M171" s="402">
        <f ca="1">IFERROR(VLOOKUP($A171,'往期追踪-中间表'!$A$27:$AJ$999,COLUMN()+1,0),"")</f>
        <v>2</v>
      </c>
      <c r="N171" s="402">
        <f ca="1">IFERROR(VLOOKUP($A171,'往期追踪-中间表'!$A$27:$AJ$999,COLUMN()+1,0),"")</f>
        <v>0</v>
      </c>
      <c r="O171" s="402">
        <f ca="1">IFERROR(VLOOKUP($A171,'往期追踪-中间表'!$A$27:$AJ$999,COLUMN()+1,0),"")</f>
        <v>0</v>
      </c>
      <c r="P171" s="402">
        <f ca="1">IFERROR(VLOOKUP($A171,'往期追踪-中间表'!$A$27:$AJ$999,COLUMN()+1,0),"")</f>
        <v>0</v>
      </c>
    </row>
    <row r="172" spans="1:16" ht="20.25">
      <c r="A172" s="278" t="s">
        <v>74</v>
      </c>
      <c r="B172" s="389" t="str">
        <f ca="1">IFERROR(VLOOKUP($A172,'往期追踪-中间表'!$A$27:$AJ$999,COLUMN()+1,0),"")</f>
        <v>徐志强</v>
      </c>
      <c r="C172" s="389" t="str">
        <f ca="1">IFERROR(VLOOKUP($A172,'往期追踪-中间表'!$A$27:$AJ$999,COLUMN()+1,0),"")</f>
        <v>ES团队</v>
      </c>
      <c r="D172" s="29" t="str">
        <f ca="1">IFERROR(VLOOKUP($A172,'往期追踪-中间表'!$A$27:$AJ$999,COLUMN()+1,0),"")</f>
        <v>姚海英</v>
      </c>
      <c r="E172" s="390">
        <f ca="1">IFERROR(VLOOKUP($A172,'往期追踪-中间表'!$A$27:$AJ$999,COLUMN()+1,0),"")</f>
        <v>2.2716454314122414</v>
      </c>
      <c r="F172" s="391">
        <f ca="1">IFERROR(VLOOKUP($A172,'往期追踪-中间表'!$A$27:$AJ$999,COLUMN()+1,0),"")</f>
        <v>7</v>
      </c>
      <c r="G172" s="392">
        <f ca="1">IFERROR(VLOOKUP($A172,'往期追踪-中间表'!$A$27:$AJ$999,COLUMN()+1,0),"")</f>
        <v>0</v>
      </c>
      <c r="H172" s="390">
        <f ca="1">IFERROR(VLOOKUP($A172,'往期追踪-中间表'!$A$27:$AJ$999,COLUMN()+1,0),"")</f>
        <v>1.7037340735591811</v>
      </c>
      <c r="I172" s="390">
        <f ca="1">IFERROR(VLOOKUP($A172,'往期追踪-中间表'!$A$27:$AJ$999,COLUMN()+1,0),"")</f>
        <v>5.2962659264408192</v>
      </c>
      <c r="J172" s="402">
        <f ca="1">IFERROR(VLOOKUP($A172,'往期追踪-中间表'!$A$27:$AJ$999,COLUMN()+1,0),"")</f>
        <v>0</v>
      </c>
      <c r="K172" s="402">
        <f ca="1">IFERROR(VLOOKUP($A172,'往期追踪-中间表'!$A$27:$AJ$999,COLUMN()+1,0),"")</f>
        <v>0</v>
      </c>
      <c r="L172" s="402">
        <f ca="1">IFERROR(VLOOKUP($A172,'往期追踪-中间表'!$A$27:$AJ$999,COLUMN()+1,0),"")</f>
        <v>1</v>
      </c>
      <c r="M172" s="402">
        <f ca="1">IFERROR(VLOOKUP($A172,'往期追踪-中间表'!$A$27:$AJ$999,COLUMN()+1,0),"")</f>
        <v>0</v>
      </c>
      <c r="N172" s="402">
        <f ca="1">IFERROR(VLOOKUP($A172,'往期追踪-中间表'!$A$27:$AJ$999,COLUMN()+1,0),"")</f>
        <v>0</v>
      </c>
      <c r="O172" s="402">
        <f ca="1">IFERROR(VLOOKUP($A172,'往期追踪-中间表'!$A$27:$AJ$999,COLUMN()+1,0),"")</f>
        <v>0</v>
      </c>
      <c r="P172" s="402">
        <f ca="1">IFERROR(VLOOKUP($A172,'往期追踪-中间表'!$A$27:$AJ$999,COLUMN()+1,0),"")</f>
        <v>0</v>
      </c>
    </row>
    <row r="173" spans="1:16" ht="20.25">
      <c r="A173" s="278" t="s">
        <v>75</v>
      </c>
      <c r="B173" s="389" t="str">
        <f ca="1">IFERROR(VLOOKUP($A173,'往期追踪-中间表'!$A$27:$AJ$999,COLUMN()+1,0),"")</f>
        <v>王园园</v>
      </c>
      <c r="C173" s="389" t="str">
        <f ca="1">IFERROR(VLOOKUP($A173,'往期追踪-中间表'!$A$27:$AJ$999,COLUMN()+1,0),"")</f>
        <v>王园园组</v>
      </c>
      <c r="D173" s="29" t="str">
        <f ca="1">IFERROR(VLOOKUP($A173,'往期追踪-中间表'!$A$27:$AJ$999,COLUMN()+1,0),"")</f>
        <v>刘语柠</v>
      </c>
      <c r="E173" s="390">
        <f ca="1">IFERROR(VLOOKUP($A173,'往期追踪-中间表'!$A$27:$AJ$999,COLUMN()+1,0),"")</f>
        <v>2.2716454314122414</v>
      </c>
      <c r="F173" s="391">
        <f ca="1">IFERROR(VLOOKUP($A173,'往期追踪-中间表'!$A$27:$AJ$999,COLUMN()+1,0),"")</f>
        <v>6</v>
      </c>
      <c r="G173" s="392">
        <f ca="1">IFERROR(VLOOKUP($A173,'往期追踪-中间表'!$A$27:$AJ$999,COLUMN()+1,0),"")</f>
        <v>0</v>
      </c>
      <c r="H173" s="390">
        <f ca="1">IFERROR(VLOOKUP($A173,'往期追踪-中间表'!$A$27:$AJ$999,COLUMN()+1,0),"")</f>
        <v>1.7037340735591811</v>
      </c>
      <c r="I173" s="390">
        <f ca="1">IFERROR(VLOOKUP($A173,'往期追踪-中间表'!$A$27:$AJ$999,COLUMN()+1,0),"")</f>
        <v>4.2962659264408192</v>
      </c>
      <c r="J173" s="402">
        <f ca="1">IFERROR(VLOOKUP($A173,'往期追踪-中间表'!$A$27:$AJ$999,COLUMN()+1,0),"")</f>
        <v>0</v>
      </c>
      <c r="K173" s="402">
        <f ca="1">IFERROR(VLOOKUP($A173,'往期追踪-中间表'!$A$27:$AJ$999,COLUMN()+1,0),"")</f>
        <v>1</v>
      </c>
      <c r="L173" s="402">
        <f ca="1">IFERROR(VLOOKUP($A173,'往期追踪-中间表'!$A$27:$AJ$999,COLUMN()+1,0),"")</f>
        <v>0</v>
      </c>
      <c r="M173" s="402">
        <f ca="1">IFERROR(VLOOKUP($A173,'往期追踪-中间表'!$A$27:$AJ$999,COLUMN()+1,0),"")</f>
        <v>0</v>
      </c>
      <c r="N173" s="402">
        <f ca="1">IFERROR(VLOOKUP($A173,'往期追踪-中间表'!$A$27:$AJ$999,COLUMN()+1,0),"")</f>
        <v>0</v>
      </c>
      <c r="O173" s="402">
        <f ca="1">IFERROR(VLOOKUP($A173,'往期追踪-中间表'!$A$27:$AJ$999,COLUMN()+1,0),"")</f>
        <v>0</v>
      </c>
      <c r="P173" s="402">
        <f ca="1">IFERROR(VLOOKUP($A173,'往期追踪-中间表'!$A$27:$AJ$999,COLUMN()+1,0),"")</f>
        <v>0</v>
      </c>
    </row>
    <row r="174" spans="1:16" ht="20.25">
      <c r="A174" s="278" t="s">
        <v>76</v>
      </c>
      <c r="B174" s="389" t="str">
        <f ca="1">IFERROR(VLOOKUP($A174,'往期追踪-中间表'!$A$27:$AJ$999,COLUMN()+1,0),"")</f>
        <v>徐志强</v>
      </c>
      <c r="C174" s="389" t="str">
        <f ca="1">IFERROR(VLOOKUP($A174,'往期追踪-中间表'!$A$27:$AJ$999,COLUMN()+1,0),"")</f>
        <v>ES团队</v>
      </c>
      <c r="D174" s="29" t="str">
        <f ca="1">IFERROR(VLOOKUP($A174,'往期追踪-中间表'!$A$27:$AJ$999,COLUMN()+1,0),"")</f>
        <v>贾晨</v>
      </c>
      <c r="E174" s="390">
        <f ca="1">IFERROR(VLOOKUP($A174,'往期追踪-中间表'!$A$27:$AJ$999,COLUMN()+1,0),"")</f>
        <v>1.388009945359395</v>
      </c>
      <c r="F174" s="391">
        <f ca="1">IFERROR(VLOOKUP($A174,'往期追踪-中间表'!$A$27:$AJ$999,COLUMN()+1,0),"")</f>
        <v>6</v>
      </c>
      <c r="G174" s="392">
        <f ca="1">IFERROR(VLOOKUP($A174,'往期追踪-中间表'!$A$27:$AJ$999,COLUMN()+1,0),"")</f>
        <v>0</v>
      </c>
      <c r="H174" s="390">
        <f ca="1">IFERROR(VLOOKUP($A174,'往期追踪-中间表'!$A$27:$AJ$999,COLUMN()+1,0),"")</f>
        <v>1.0410074590195464</v>
      </c>
      <c r="I174" s="390">
        <f ca="1">IFERROR(VLOOKUP($A174,'往期追踪-中间表'!$A$27:$AJ$999,COLUMN()+1,0),"")</f>
        <v>4.9589925409804536</v>
      </c>
      <c r="J174" s="402">
        <f ca="1">IFERROR(VLOOKUP($A174,'往期追踪-中间表'!$A$27:$AJ$999,COLUMN()+1,0),"")</f>
        <v>0</v>
      </c>
      <c r="K174" s="402">
        <f ca="1">IFERROR(VLOOKUP($A174,'往期追踪-中间表'!$A$27:$AJ$999,COLUMN()+1,0),"")</f>
        <v>0</v>
      </c>
      <c r="L174" s="402">
        <f ca="1">IFERROR(VLOOKUP($A174,'往期追踪-中间表'!$A$27:$AJ$999,COLUMN()+1,0),"")</f>
        <v>0</v>
      </c>
      <c r="M174" s="402">
        <f ca="1">IFERROR(VLOOKUP($A174,'往期追踪-中间表'!$A$27:$AJ$999,COLUMN()+1,0),"")</f>
        <v>1</v>
      </c>
      <c r="N174" s="402">
        <f ca="1">IFERROR(VLOOKUP($A174,'往期追踪-中间表'!$A$27:$AJ$999,COLUMN()+1,0),"")</f>
        <v>0</v>
      </c>
      <c r="O174" s="402">
        <f ca="1">IFERROR(VLOOKUP($A174,'往期追踪-中间表'!$A$27:$AJ$999,COLUMN()+1,0),"")</f>
        <v>0</v>
      </c>
      <c r="P174" s="402">
        <f ca="1">IFERROR(VLOOKUP($A174,'往期追踪-中间表'!$A$27:$AJ$999,COLUMN()+1,0),"")</f>
        <v>1</v>
      </c>
    </row>
    <row r="175" spans="1:16" ht="20.25">
      <c r="A175" s="278" t="s">
        <v>77</v>
      </c>
      <c r="B175" s="389" t="str">
        <f ca="1">IFERROR(VLOOKUP($A175,'往期追踪-中间表'!$A$27:$AJ$999,COLUMN()+1,0),"")</f>
        <v>王园园</v>
      </c>
      <c r="C175" s="389" t="str">
        <f ca="1">IFERROR(VLOOKUP($A175,'往期追踪-中间表'!$A$27:$AJ$999,COLUMN()+1,0),"")</f>
        <v>王园园组</v>
      </c>
      <c r="D175" s="29" t="str">
        <f ca="1">IFERROR(VLOOKUP($A175,'往期追踪-中间表'!$A$27:$AJ$999,COLUMN()+1,0),"")</f>
        <v>韩紫寒</v>
      </c>
      <c r="E175" s="390" t="str">
        <f ca="1">IFERROR(VLOOKUP($A175,'往期追踪-中间表'!$A$27:$AJ$999,COLUMN()+1,0),"")</f>
        <v>-</v>
      </c>
      <c r="F175" s="391">
        <f ca="1">IFERROR(VLOOKUP($A175,'往期追踪-中间表'!$A$27:$AJ$999,COLUMN()+1,0),"")</f>
        <v>6</v>
      </c>
      <c r="G175" s="392">
        <f ca="1">IFERROR(VLOOKUP($A175,'往期追踪-中间表'!$A$27:$AJ$999,COLUMN()+1,0),"")</f>
        <v>0</v>
      </c>
      <c r="H175" s="390">
        <f ca="1">IFERROR(VLOOKUP($A175,'往期追踪-中间表'!$A$27:$AJ$999,COLUMN()+1,0),"")</f>
        <v>0</v>
      </c>
      <c r="I175" s="390">
        <f ca="1">IFERROR(VLOOKUP($A175,'往期追踪-中间表'!$A$27:$AJ$999,COLUMN()+1,0),"")</f>
        <v>6</v>
      </c>
      <c r="J175" s="402">
        <f ca="1">IFERROR(VLOOKUP($A175,'往期追踪-中间表'!$A$27:$AJ$999,COLUMN()+1,0),"")</f>
        <v>0</v>
      </c>
      <c r="K175" s="402">
        <f ca="1">IFERROR(VLOOKUP($A175,'往期追踪-中间表'!$A$27:$AJ$999,COLUMN()+1,0),"")</f>
        <v>1</v>
      </c>
      <c r="L175" s="402">
        <f ca="1">IFERROR(VLOOKUP($A175,'往期追踪-中间表'!$A$27:$AJ$999,COLUMN()+1,0),"")</f>
        <v>1</v>
      </c>
      <c r="M175" s="402">
        <f ca="1">IFERROR(VLOOKUP($A175,'往期追踪-中间表'!$A$27:$AJ$999,COLUMN()+1,0),"")</f>
        <v>2</v>
      </c>
      <c r="N175" s="402">
        <f ca="1">IFERROR(VLOOKUP($A175,'往期追踪-中间表'!$A$27:$AJ$999,COLUMN()+1,0),"")</f>
        <v>0</v>
      </c>
      <c r="O175" s="402">
        <f ca="1">IFERROR(VLOOKUP($A175,'往期追踪-中间表'!$A$27:$AJ$999,COLUMN()+1,0),"")</f>
        <v>0</v>
      </c>
      <c r="P175" s="402">
        <f ca="1">IFERROR(VLOOKUP($A175,'往期追踪-中间表'!$A$27:$AJ$999,COLUMN()+1,0),"")</f>
        <v>0</v>
      </c>
    </row>
    <row r="176" spans="1:16" ht="20.25">
      <c r="A176" s="278" t="s">
        <v>78</v>
      </c>
      <c r="B176" s="389" t="str">
        <f ca="1">IFERROR(VLOOKUP($A176,'往期追踪-中间表'!$A$27:$AJ$999,COLUMN()+1,0),"")</f>
        <v>王园园</v>
      </c>
      <c r="C176" s="389" t="str">
        <f ca="1">IFERROR(VLOOKUP($A176,'往期追踪-中间表'!$A$27:$AJ$999,COLUMN()+1,0),"")</f>
        <v>王园园组</v>
      </c>
      <c r="D176" s="29" t="str">
        <f ca="1">IFERROR(VLOOKUP($A176,'往期追踪-中间表'!$A$27:$AJ$999,COLUMN()+1,0),"")</f>
        <v>李娜4</v>
      </c>
      <c r="E176" s="390">
        <f ca="1">IFERROR(VLOOKUP($A176,'往期追踪-中间表'!$A$27:$AJ$999,COLUMN()+1,0),"")</f>
        <v>2.2716454314122414</v>
      </c>
      <c r="F176" s="391">
        <f ca="1">IFERROR(VLOOKUP($A176,'往期追踪-中间表'!$A$27:$AJ$999,COLUMN()+1,0),"")</f>
        <v>5</v>
      </c>
      <c r="G176" s="392">
        <f ca="1">IFERROR(VLOOKUP($A176,'往期追踪-中间表'!$A$27:$AJ$999,COLUMN()+1,0),"")</f>
        <v>0</v>
      </c>
      <c r="H176" s="390">
        <f ca="1">IFERROR(VLOOKUP($A176,'往期追踪-中间表'!$A$27:$AJ$999,COLUMN()+1,0),"")</f>
        <v>1.7037340735591811</v>
      </c>
      <c r="I176" s="390">
        <f ca="1">IFERROR(VLOOKUP($A176,'往期追踪-中间表'!$A$27:$AJ$999,COLUMN()+1,0),"")</f>
        <v>3.2962659264408192</v>
      </c>
      <c r="J176" s="402">
        <f ca="1">IFERROR(VLOOKUP($A176,'往期追踪-中间表'!$A$27:$AJ$999,COLUMN()+1,0),"")</f>
        <v>0</v>
      </c>
      <c r="K176" s="402">
        <f ca="1">IFERROR(VLOOKUP($A176,'往期追踪-中间表'!$A$27:$AJ$999,COLUMN()+1,0),"")</f>
        <v>0</v>
      </c>
      <c r="L176" s="402">
        <f ca="1">IFERROR(VLOOKUP($A176,'往期追踪-中间表'!$A$27:$AJ$999,COLUMN()+1,0),"")</f>
        <v>1</v>
      </c>
      <c r="M176" s="402">
        <f ca="1">IFERROR(VLOOKUP($A176,'往期追踪-中间表'!$A$27:$AJ$999,COLUMN()+1,0),"")</f>
        <v>1</v>
      </c>
      <c r="N176" s="402">
        <f ca="1">IFERROR(VLOOKUP($A176,'往期追踪-中间表'!$A$27:$AJ$999,COLUMN()+1,0),"")</f>
        <v>1</v>
      </c>
      <c r="O176" s="402">
        <f ca="1">IFERROR(VLOOKUP($A176,'往期追踪-中间表'!$A$27:$AJ$999,COLUMN()+1,0),"")</f>
        <v>0</v>
      </c>
      <c r="P176" s="402">
        <f ca="1">IFERROR(VLOOKUP($A176,'往期追踪-中间表'!$A$27:$AJ$999,COLUMN()+1,0),"")</f>
        <v>0</v>
      </c>
    </row>
    <row r="177" spans="1:16" ht="20.25">
      <c r="A177" s="278" t="s">
        <v>79</v>
      </c>
      <c r="B177" s="389" t="str">
        <f ca="1">IFERROR(VLOOKUP($A177,'往期追踪-中间表'!$A$27:$AJ$999,COLUMN()+1,0),"")</f>
        <v>王园园</v>
      </c>
      <c r="C177" s="389" t="str">
        <f ca="1">IFERROR(VLOOKUP($A177,'往期追踪-中间表'!$A$27:$AJ$999,COLUMN()+1,0),"")</f>
        <v>王园园组</v>
      </c>
      <c r="D177" s="29" t="str">
        <f ca="1">IFERROR(VLOOKUP($A177,'往期追踪-中间表'!$A$27:$AJ$999,COLUMN()+1,0),"")</f>
        <v>袁磊</v>
      </c>
      <c r="E177" s="390">
        <f ca="1">IFERROR(VLOOKUP($A177,'往期追踪-中间表'!$A$27:$AJ$999,COLUMN()+1,0),"")</f>
        <v>2.2716454314122414</v>
      </c>
      <c r="F177" s="391">
        <f ca="1">IFERROR(VLOOKUP($A177,'往期追踪-中间表'!$A$27:$AJ$999,COLUMN()+1,0),"")</f>
        <v>5</v>
      </c>
      <c r="G177" s="392">
        <f ca="1">IFERROR(VLOOKUP($A177,'往期追踪-中间表'!$A$27:$AJ$999,COLUMN()+1,0),"")</f>
        <v>0</v>
      </c>
      <c r="H177" s="390">
        <f ca="1">IFERROR(VLOOKUP($A177,'往期追踪-中间表'!$A$27:$AJ$999,COLUMN()+1,0),"")</f>
        <v>1.7037340735591811</v>
      </c>
      <c r="I177" s="390">
        <f ca="1">IFERROR(VLOOKUP($A177,'往期追踪-中间表'!$A$27:$AJ$999,COLUMN()+1,0),"")</f>
        <v>3.2962659264408192</v>
      </c>
      <c r="J177" s="402">
        <f ca="1">IFERROR(VLOOKUP($A177,'往期追踪-中间表'!$A$27:$AJ$999,COLUMN()+1,0),"")</f>
        <v>0</v>
      </c>
      <c r="K177" s="402">
        <f ca="1">IFERROR(VLOOKUP($A177,'往期追踪-中间表'!$A$27:$AJ$999,COLUMN()+1,0),"")</f>
        <v>0</v>
      </c>
      <c r="L177" s="402">
        <f ca="1">IFERROR(VLOOKUP($A177,'往期追踪-中间表'!$A$27:$AJ$999,COLUMN()+1,0),"")</f>
        <v>1</v>
      </c>
      <c r="M177" s="402">
        <f ca="1">IFERROR(VLOOKUP($A177,'往期追踪-中间表'!$A$27:$AJ$999,COLUMN()+1,0),"")</f>
        <v>0</v>
      </c>
      <c r="N177" s="402">
        <f ca="1">IFERROR(VLOOKUP($A177,'往期追踪-中间表'!$A$27:$AJ$999,COLUMN()+1,0),"")</f>
        <v>0</v>
      </c>
      <c r="O177" s="402">
        <f ca="1">IFERROR(VLOOKUP($A177,'往期追踪-中间表'!$A$27:$AJ$999,COLUMN()+1,0),"")</f>
        <v>0</v>
      </c>
      <c r="P177" s="402">
        <f ca="1">IFERROR(VLOOKUP($A177,'往期追踪-中间表'!$A$27:$AJ$999,COLUMN()+1,0),"")</f>
        <v>0</v>
      </c>
    </row>
    <row r="178" spans="1:16" ht="20.25">
      <c r="A178" s="278" t="s">
        <v>80</v>
      </c>
      <c r="B178" s="389" t="str">
        <f ca="1">IFERROR(VLOOKUP($A178,'往期追踪-中间表'!$A$27:$AJ$999,COLUMN()+1,0),"")</f>
        <v>王园园</v>
      </c>
      <c r="C178" s="389" t="str">
        <f ca="1">IFERROR(VLOOKUP($A178,'往期追踪-中间表'!$A$27:$AJ$999,COLUMN()+1,0),"")</f>
        <v>王园园组</v>
      </c>
      <c r="D178" s="29" t="str">
        <f ca="1">IFERROR(VLOOKUP($A178,'往期追踪-中间表'!$A$27:$AJ$999,COLUMN()+1,0),"")</f>
        <v>黎贝雅</v>
      </c>
      <c r="E178" s="390">
        <f ca="1">IFERROR(VLOOKUP($A178,'往期追踪-中间表'!$A$27:$AJ$999,COLUMN()+1,0),"")</f>
        <v>2.2716454314122414</v>
      </c>
      <c r="F178" s="391">
        <f ca="1">IFERROR(VLOOKUP($A178,'往期追踪-中间表'!$A$27:$AJ$999,COLUMN()+1,0),"")</f>
        <v>5</v>
      </c>
      <c r="G178" s="392">
        <f ca="1">IFERROR(VLOOKUP($A178,'往期追踪-中间表'!$A$27:$AJ$999,COLUMN()+1,0),"")</f>
        <v>0</v>
      </c>
      <c r="H178" s="390">
        <f ca="1">IFERROR(VLOOKUP($A178,'往期追踪-中间表'!$A$27:$AJ$999,COLUMN()+1,0),"")</f>
        <v>1.7037340735591811</v>
      </c>
      <c r="I178" s="390">
        <f ca="1">IFERROR(VLOOKUP($A178,'往期追踪-中间表'!$A$27:$AJ$999,COLUMN()+1,0),"")</f>
        <v>3.2962659264408192</v>
      </c>
      <c r="J178" s="402">
        <f ca="1">IFERROR(VLOOKUP($A178,'往期追踪-中间表'!$A$27:$AJ$999,COLUMN()+1,0),"")</f>
        <v>0</v>
      </c>
      <c r="K178" s="402">
        <f ca="1">IFERROR(VLOOKUP($A178,'往期追踪-中间表'!$A$27:$AJ$999,COLUMN()+1,0),"")</f>
        <v>0</v>
      </c>
      <c r="L178" s="402">
        <f ca="1">IFERROR(VLOOKUP($A178,'往期追踪-中间表'!$A$27:$AJ$999,COLUMN()+1,0),"")</f>
        <v>0</v>
      </c>
      <c r="M178" s="402">
        <f ca="1">IFERROR(VLOOKUP($A178,'往期追踪-中间表'!$A$27:$AJ$999,COLUMN()+1,0),"")</f>
        <v>1</v>
      </c>
      <c r="N178" s="402">
        <f ca="1">IFERROR(VLOOKUP($A178,'往期追踪-中间表'!$A$27:$AJ$999,COLUMN()+1,0),"")</f>
        <v>1</v>
      </c>
      <c r="O178" s="402">
        <f ca="1">IFERROR(VLOOKUP($A178,'往期追踪-中间表'!$A$27:$AJ$999,COLUMN()+1,0),"")</f>
        <v>0</v>
      </c>
      <c r="P178" s="402">
        <f ca="1">IFERROR(VLOOKUP($A178,'往期追踪-中间表'!$A$27:$AJ$999,COLUMN()+1,0),"")</f>
        <v>0</v>
      </c>
    </row>
    <row r="179" spans="1:16" ht="20.25">
      <c r="A179" s="278" t="s">
        <v>81</v>
      </c>
      <c r="B179" s="389" t="str">
        <f ca="1">IFERROR(VLOOKUP($A179,'往期追踪-中间表'!$A$27:$AJ$999,COLUMN()+1,0),"")</f>
        <v>王园园</v>
      </c>
      <c r="C179" s="389" t="str">
        <f ca="1">IFERROR(VLOOKUP($A179,'往期追踪-中间表'!$A$27:$AJ$999,COLUMN()+1,0),"")</f>
        <v>王园园组</v>
      </c>
      <c r="D179" s="29" t="str">
        <f ca="1">IFERROR(VLOOKUP($A179,'往期追踪-中间表'!$A$27:$AJ$999,COLUMN()+1,0),"")</f>
        <v>古东蓉</v>
      </c>
      <c r="E179" s="390">
        <f ca="1">IFERROR(VLOOKUP($A179,'往期追踪-中间表'!$A$27:$AJ$999,COLUMN()+1,0),"")</f>
        <v>2.2716454314122414</v>
      </c>
      <c r="F179" s="391">
        <f ca="1">IFERROR(VLOOKUP($A179,'往期追踪-中间表'!$A$27:$AJ$999,COLUMN()+1,0),"")</f>
        <v>5</v>
      </c>
      <c r="G179" s="392">
        <f ca="1">IFERROR(VLOOKUP($A179,'往期追踪-中间表'!$A$27:$AJ$999,COLUMN()+1,0),"")</f>
        <v>0</v>
      </c>
      <c r="H179" s="390">
        <f ca="1">IFERROR(VLOOKUP($A179,'往期追踪-中间表'!$A$27:$AJ$999,COLUMN()+1,0),"")</f>
        <v>1.7037340735591811</v>
      </c>
      <c r="I179" s="390">
        <f ca="1">IFERROR(VLOOKUP($A179,'往期追踪-中间表'!$A$27:$AJ$999,COLUMN()+1,0),"")</f>
        <v>3.2962659264408192</v>
      </c>
      <c r="J179" s="402">
        <f ca="1">IFERROR(VLOOKUP($A179,'往期追踪-中间表'!$A$27:$AJ$999,COLUMN()+1,0),"")</f>
        <v>0</v>
      </c>
      <c r="K179" s="402">
        <f ca="1">IFERROR(VLOOKUP($A179,'往期追踪-中间表'!$A$27:$AJ$999,COLUMN()+1,0),"")</f>
        <v>0</v>
      </c>
      <c r="L179" s="402">
        <f ca="1">IFERROR(VLOOKUP($A179,'往期追踪-中间表'!$A$27:$AJ$999,COLUMN()+1,0),"")</f>
        <v>0</v>
      </c>
      <c r="M179" s="402">
        <f ca="1">IFERROR(VLOOKUP($A179,'往期追踪-中间表'!$A$27:$AJ$999,COLUMN()+1,0),"")</f>
        <v>1</v>
      </c>
      <c r="N179" s="402">
        <f ca="1">IFERROR(VLOOKUP($A179,'往期追踪-中间表'!$A$27:$AJ$999,COLUMN()+1,0),"")</f>
        <v>0</v>
      </c>
      <c r="O179" s="402">
        <f ca="1">IFERROR(VLOOKUP($A179,'往期追踪-中间表'!$A$27:$AJ$999,COLUMN()+1,0),"")</f>
        <v>0</v>
      </c>
      <c r="P179" s="402">
        <f ca="1">IFERROR(VLOOKUP($A179,'往期追踪-中间表'!$A$27:$AJ$999,COLUMN()+1,0),"")</f>
        <v>0</v>
      </c>
    </row>
    <row r="180" spans="1:16" ht="20.25">
      <c r="A180" s="278" t="s">
        <v>82</v>
      </c>
      <c r="B180" s="389" t="str">
        <f ca="1">IFERROR(VLOOKUP($A180,'往期追踪-中间表'!$A$27:$AJ$999,COLUMN()+1,0),"")</f>
        <v>王园园</v>
      </c>
      <c r="C180" s="389" t="str">
        <f ca="1">IFERROR(VLOOKUP($A180,'往期追踪-中间表'!$A$27:$AJ$999,COLUMN()+1,0),"")</f>
        <v>王园园组</v>
      </c>
      <c r="D180" s="29" t="str">
        <f ca="1">IFERROR(VLOOKUP($A180,'往期追踪-中间表'!$A$27:$AJ$999,COLUMN()+1,0),"")</f>
        <v>韩䶮</v>
      </c>
      <c r="E180" s="390">
        <f ca="1">IFERROR(VLOOKUP($A180,'往期追踪-中间表'!$A$27:$AJ$999,COLUMN()+1,0),"")</f>
        <v>2.2716454314122414</v>
      </c>
      <c r="F180" s="391">
        <f ca="1">IFERROR(VLOOKUP($A180,'往期追踪-中间表'!$A$27:$AJ$999,COLUMN()+1,0),"")</f>
        <v>5</v>
      </c>
      <c r="G180" s="392">
        <f ca="1">IFERROR(VLOOKUP($A180,'往期追踪-中间表'!$A$27:$AJ$999,COLUMN()+1,0),"")</f>
        <v>0</v>
      </c>
      <c r="H180" s="390">
        <f ca="1">IFERROR(VLOOKUP($A180,'往期追踪-中间表'!$A$27:$AJ$999,COLUMN()+1,0),"")</f>
        <v>1.7037340735591811</v>
      </c>
      <c r="I180" s="390">
        <f ca="1">IFERROR(VLOOKUP($A180,'往期追踪-中间表'!$A$27:$AJ$999,COLUMN()+1,0),"")</f>
        <v>3.2962659264408192</v>
      </c>
      <c r="J180" s="402">
        <f ca="1">IFERROR(VLOOKUP($A180,'往期追踪-中间表'!$A$27:$AJ$999,COLUMN()+1,0),"")</f>
        <v>0</v>
      </c>
      <c r="K180" s="402">
        <f ca="1">IFERROR(VLOOKUP($A180,'往期追踪-中间表'!$A$27:$AJ$999,COLUMN()+1,0),"")</f>
        <v>0</v>
      </c>
      <c r="L180" s="402">
        <f ca="1">IFERROR(VLOOKUP($A180,'往期追踪-中间表'!$A$27:$AJ$999,COLUMN()+1,0),"")</f>
        <v>1</v>
      </c>
      <c r="M180" s="402">
        <f ca="1">IFERROR(VLOOKUP($A180,'往期追踪-中间表'!$A$27:$AJ$999,COLUMN()+1,0),"")</f>
        <v>1</v>
      </c>
      <c r="N180" s="402">
        <f ca="1">IFERROR(VLOOKUP($A180,'往期追踪-中间表'!$A$27:$AJ$999,COLUMN()+1,0),"")</f>
        <v>0</v>
      </c>
      <c r="O180" s="402">
        <f ca="1">IFERROR(VLOOKUP($A180,'往期追踪-中间表'!$A$27:$AJ$999,COLUMN()+1,0),"")</f>
        <v>0</v>
      </c>
      <c r="P180" s="402">
        <f ca="1">IFERROR(VLOOKUP($A180,'往期追踪-中间表'!$A$27:$AJ$999,COLUMN()+1,0),"")</f>
        <v>0</v>
      </c>
    </row>
    <row r="181" spans="1:16" ht="20.25">
      <c r="A181" s="278" t="s">
        <v>83</v>
      </c>
      <c r="B181" s="389" t="str">
        <f ca="1">IFERROR(VLOOKUP($A181,'往期追踪-中间表'!$A$27:$AJ$999,COLUMN()+1,0),"")</f>
        <v>徐志强</v>
      </c>
      <c r="C181" s="389" t="str">
        <f ca="1">IFERROR(VLOOKUP($A181,'往期追踪-中间表'!$A$27:$AJ$999,COLUMN()+1,0),"")</f>
        <v>ES团队</v>
      </c>
      <c r="D181" s="29" t="str">
        <f ca="1">IFERROR(VLOOKUP($A181,'往期追踪-中间表'!$A$27:$AJ$999,COLUMN()+1,0),"")</f>
        <v>刘嘉琪</v>
      </c>
      <c r="E181" s="390">
        <f ca="1">IFERROR(VLOOKUP($A181,'往期追踪-中间表'!$A$27:$AJ$999,COLUMN()+1,0),"")</f>
        <v>1.388009945359395</v>
      </c>
      <c r="F181" s="391">
        <f ca="1">IFERROR(VLOOKUP($A181,'往期追踪-中间表'!$A$27:$AJ$999,COLUMN()+1,0),"")</f>
        <v>5</v>
      </c>
      <c r="G181" s="392">
        <f ca="1">IFERROR(VLOOKUP($A181,'往期追踪-中间表'!$A$27:$AJ$999,COLUMN()+1,0),"")</f>
        <v>0</v>
      </c>
      <c r="H181" s="390">
        <f ca="1">IFERROR(VLOOKUP($A181,'往期追踪-中间表'!$A$27:$AJ$999,COLUMN()+1,0),"")</f>
        <v>1.0410074590195464</v>
      </c>
      <c r="I181" s="390">
        <f ca="1">IFERROR(VLOOKUP($A181,'往期追踪-中间表'!$A$27:$AJ$999,COLUMN()+1,0),"")</f>
        <v>3.9589925409804536</v>
      </c>
      <c r="J181" s="402">
        <f ca="1">IFERROR(VLOOKUP($A181,'往期追踪-中间表'!$A$27:$AJ$999,COLUMN()+1,0),"")</f>
        <v>0</v>
      </c>
      <c r="K181" s="402">
        <f ca="1">IFERROR(VLOOKUP($A181,'往期追踪-中间表'!$A$27:$AJ$999,COLUMN()+1,0),"")</f>
        <v>2</v>
      </c>
      <c r="L181" s="402">
        <f ca="1">IFERROR(VLOOKUP($A181,'往期追踪-中间表'!$A$27:$AJ$999,COLUMN()+1,0),"")</f>
        <v>0</v>
      </c>
      <c r="M181" s="402">
        <f ca="1">IFERROR(VLOOKUP($A181,'往期追踪-中间表'!$A$27:$AJ$999,COLUMN()+1,0),"")</f>
        <v>0</v>
      </c>
      <c r="N181" s="402">
        <f ca="1">IFERROR(VLOOKUP($A181,'往期追踪-中间表'!$A$27:$AJ$999,COLUMN()+1,0),"")</f>
        <v>0</v>
      </c>
      <c r="O181" s="402">
        <f ca="1">IFERROR(VLOOKUP($A181,'往期追踪-中间表'!$A$27:$AJ$999,COLUMN()+1,0),"")</f>
        <v>0</v>
      </c>
      <c r="P181" s="402">
        <f ca="1">IFERROR(VLOOKUP($A181,'往期追踪-中间表'!$A$27:$AJ$999,COLUMN()+1,0),"")</f>
        <v>0</v>
      </c>
    </row>
    <row r="182" spans="1:16" ht="20.25">
      <c r="A182" s="278" t="s">
        <v>84</v>
      </c>
      <c r="B182" s="389" t="str">
        <f ca="1">IFERROR(VLOOKUP($A182,'往期追踪-中间表'!$A$27:$AJ$999,COLUMN()+1,0),"")</f>
        <v>王园园</v>
      </c>
      <c r="C182" s="389" t="str">
        <f ca="1">IFERROR(VLOOKUP($A182,'往期追踪-中间表'!$A$27:$AJ$999,COLUMN()+1,0),"")</f>
        <v>王园园组</v>
      </c>
      <c r="D182" s="29" t="str">
        <f ca="1">IFERROR(VLOOKUP($A182,'往期追踪-中间表'!$A$27:$AJ$999,COLUMN()+1,0),"")</f>
        <v>夏小娜</v>
      </c>
      <c r="E182" s="390">
        <f ca="1">IFERROR(VLOOKUP($A182,'往期追踪-中间表'!$A$27:$AJ$999,COLUMN()+1,0),"")</f>
        <v>2.2716454314122414</v>
      </c>
      <c r="F182" s="391">
        <f ca="1">IFERROR(VLOOKUP($A182,'往期追踪-中间表'!$A$27:$AJ$999,COLUMN()+1,0),"")</f>
        <v>4</v>
      </c>
      <c r="G182" s="392">
        <f ca="1">IFERROR(VLOOKUP($A182,'往期追踪-中间表'!$A$27:$AJ$999,COLUMN()+1,0),"")</f>
        <v>0</v>
      </c>
      <c r="H182" s="390">
        <f ca="1">IFERROR(VLOOKUP($A182,'往期追踪-中间表'!$A$27:$AJ$999,COLUMN()+1,0),"")</f>
        <v>1.7037340735591811</v>
      </c>
      <c r="I182" s="390">
        <f ca="1">IFERROR(VLOOKUP($A182,'往期追踪-中间表'!$A$27:$AJ$999,COLUMN()+1,0),"")</f>
        <v>2.2962659264408192</v>
      </c>
      <c r="J182" s="402">
        <f ca="1">IFERROR(VLOOKUP($A182,'往期追踪-中间表'!$A$27:$AJ$999,COLUMN()+1,0),"")</f>
        <v>1</v>
      </c>
      <c r="K182" s="402">
        <f ca="1">IFERROR(VLOOKUP($A182,'往期追踪-中间表'!$A$27:$AJ$999,COLUMN()+1,0),"")</f>
        <v>0</v>
      </c>
      <c r="L182" s="402">
        <f ca="1">IFERROR(VLOOKUP($A182,'往期追踪-中间表'!$A$27:$AJ$999,COLUMN()+1,0),"")</f>
        <v>0</v>
      </c>
      <c r="M182" s="402">
        <f ca="1">IFERROR(VLOOKUP($A182,'往期追踪-中间表'!$A$27:$AJ$999,COLUMN()+1,0),"")</f>
        <v>1</v>
      </c>
      <c r="N182" s="402">
        <f ca="1">IFERROR(VLOOKUP($A182,'往期追踪-中间表'!$A$27:$AJ$999,COLUMN()+1,0),"")</f>
        <v>0</v>
      </c>
      <c r="O182" s="402">
        <f ca="1">IFERROR(VLOOKUP($A182,'往期追踪-中间表'!$A$27:$AJ$999,COLUMN()+1,0),"")</f>
        <v>0</v>
      </c>
      <c r="P182" s="402">
        <f ca="1">IFERROR(VLOOKUP($A182,'往期追踪-中间表'!$A$27:$AJ$999,COLUMN()+1,0),"")</f>
        <v>0</v>
      </c>
    </row>
    <row r="183" spans="1:16" ht="20.25">
      <c r="A183" s="278" t="s">
        <v>85</v>
      </c>
      <c r="B183" s="389" t="str">
        <f ca="1">IFERROR(VLOOKUP($A183,'往期追踪-中间表'!$A$27:$AJ$999,COLUMN()+1,0),"")</f>
        <v>王园园</v>
      </c>
      <c r="C183" s="389" t="str">
        <f ca="1">IFERROR(VLOOKUP($A183,'往期追踪-中间表'!$A$27:$AJ$999,COLUMN()+1,0),"")</f>
        <v>王园园组</v>
      </c>
      <c r="D183" s="29" t="str">
        <f ca="1">IFERROR(VLOOKUP($A183,'往期追踪-中间表'!$A$27:$AJ$999,COLUMN()+1,0),"")</f>
        <v>陶悦</v>
      </c>
      <c r="E183" s="390" t="str">
        <f ca="1">IFERROR(VLOOKUP($A183,'往期追踪-中间表'!$A$27:$AJ$999,COLUMN()+1,0),"")</f>
        <v>-</v>
      </c>
      <c r="F183" s="391">
        <f ca="1">IFERROR(VLOOKUP($A183,'往期追踪-中间表'!$A$27:$AJ$999,COLUMN()+1,0),"")</f>
        <v>4</v>
      </c>
      <c r="G183" s="392">
        <f ca="1">IFERROR(VLOOKUP($A183,'往期追踪-中间表'!$A$27:$AJ$999,COLUMN()+1,0),"")</f>
        <v>0</v>
      </c>
      <c r="H183" s="390">
        <f ca="1">IFERROR(VLOOKUP($A183,'往期追踪-中间表'!$A$27:$AJ$999,COLUMN()+1,0),"")</f>
        <v>0</v>
      </c>
      <c r="I183" s="390">
        <f ca="1">IFERROR(VLOOKUP($A183,'往期追踪-中间表'!$A$27:$AJ$999,COLUMN()+1,0),"")</f>
        <v>4</v>
      </c>
      <c r="J183" s="402">
        <f ca="1">IFERROR(VLOOKUP($A183,'往期追踪-中间表'!$A$27:$AJ$999,COLUMN()+1,0),"")</f>
        <v>0</v>
      </c>
      <c r="K183" s="402">
        <f ca="1">IFERROR(VLOOKUP($A183,'往期追踪-中间表'!$A$27:$AJ$999,COLUMN()+1,0),"")</f>
        <v>1</v>
      </c>
      <c r="L183" s="402">
        <f ca="1">IFERROR(VLOOKUP($A183,'往期追踪-中间表'!$A$27:$AJ$999,COLUMN()+1,0),"")</f>
        <v>1</v>
      </c>
      <c r="M183" s="402">
        <f ca="1">IFERROR(VLOOKUP($A183,'往期追踪-中间表'!$A$27:$AJ$999,COLUMN()+1,0),"")</f>
        <v>0</v>
      </c>
      <c r="N183" s="402">
        <f ca="1">IFERROR(VLOOKUP($A183,'往期追踪-中间表'!$A$27:$AJ$999,COLUMN()+1,0),"")</f>
        <v>0</v>
      </c>
      <c r="O183" s="402">
        <f ca="1">IFERROR(VLOOKUP($A183,'往期追踪-中间表'!$A$27:$AJ$999,COLUMN()+1,0),"")</f>
        <v>0</v>
      </c>
      <c r="P183" s="402">
        <f ca="1">IFERROR(VLOOKUP($A183,'往期追踪-中间表'!$A$27:$AJ$999,COLUMN()+1,0),"")</f>
        <v>0</v>
      </c>
    </row>
    <row r="184" spans="1:16" ht="20.25">
      <c r="A184" s="278" t="s">
        <v>86</v>
      </c>
      <c r="B184" s="389" t="str">
        <f ca="1">IFERROR(VLOOKUP($A184,'往期追踪-中间表'!$A$27:$AJ$999,COLUMN()+1,0),"")</f>
        <v>王园园</v>
      </c>
      <c r="C184" s="389" t="str">
        <f ca="1">IFERROR(VLOOKUP($A184,'往期追踪-中间表'!$A$27:$AJ$999,COLUMN()+1,0),"")</f>
        <v>王园园组</v>
      </c>
      <c r="D184" s="29" t="str">
        <f ca="1">IFERROR(VLOOKUP($A184,'往期追踪-中间表'!$A$27:$AJ$999,COLUMN()+1,0),"")</f>
        <v>王芯蕊</v>
      </c>
      <c r="E184" s="390" t="str">
        <f ca="1">IFERROR(VLOOKUP($A184,'往期追踪-中间表'!$A$27:$AJ$999,COLUMN()+1,0),"")</f>
        <v>-</v>
      </c>
      <c r="F184" s="391">
        <f ca="1">IFERROR(VLOOKUP($A184,'往期追踪-中间表'!$A$27:$AJ$999,COLUMN()+1,0),"")</f>
        <v>4</v>
      </c>
      <c r="G184" s="392">
        <f ca="1">IFERROR(VLOOKUP($A184,'往期追踪-中间表'!$A$27:$AJ$999,COLUMN()+1,0),"")</f>
        <v>0</v>
      </c>
      <c r="H184" s="390">
        <f ca="1">IFERROR(VLOOKUP($A184,'往期追踪-中间表'!$A$27:$AJ$999,COLUMN()+1,0),"")</f>
        <v>0</v>
      </c>
      <c r="I184" s="390">
        <f ca="1">IFERROR(VLOOKUP($A184,'往期追踪-中间表'!$A$27:$AJ$999,COLUMN()+1,0),"")</f>
        <v>4</v>
      </c>
      <c r="J184" s="402">
        <f ca="1">IFERROR(VLOOKUP($A184,'往期追踪-中间表'!$A$27:$AJ$999,COLUMN()+1,0),"")</f>
        <v>0</v>
      </c>
      <c r="K184" s="402">
        <f ca="1">IFERROR(VLOOKUP($A184,'往期追踪-中间表'!$A$27:$AJ$999,COLUMN()+1,0),"")</f>
        <v>0</v>
      </c>
      <c r="L184" s="402">
        <f ca="1">IFERROR(VLOOKUP($A184,'往期追踪-中间表'!$A$27:$AJ$999,COLUMN()+1,0),"")</f>
        <v>1</v>
      </c>
      <c r="M184" s="402">
        <f ca="1">IFERROR(VLOOKUP($A184,'往期追踪-中间表'!$A$27:$AJ$999,COLUMN()+1,0),"")</f>
        <v>0</v>
      </c>
      <c r="N184" s="402">
        <f ca="1">IFERROR(VLOOKUP($A184,'往期追踪-中间表'!$A$27:$AJ$999,COLUMN()+1,0),"")</f>
        <v>1</v>
      </c>
      <c r="O184" s="402">
        <f ca="1">IFERROR(VLOOKUP($A184,'往期追踪-中间表'!$A$27:$AJ$999,COLUMN()+1,0),"")</f>
        <v>0</v>
      </c>
      <c r="P184" s="402">
        <f ca="1">IFERROR(VLOOKUP($A184,'往期追踪-中间表'!$A$27:$AJ$999,COLUMN()+1,0),"")</f>
        <v>0</v>
      </c>
    </row>
    <row r="185" spans="1:16" ht="20.25">
      <c r="A185" s="278" t="s">
        <v>87</v>
      </c>
      <c r="B185" s="389" t="str">
        <f ca="1">IFERROR(VLOOKUP($A185,'往期追踪-中间表'!$A$27:$AJ$999,COLUMN()+1,0),"")</f>
        <v>王园园</v>
      </c>
      <c r="C185" s="389" t="str">
        <f ca="1">IFERROR(VLOOKUP($A185,'往期追踪-中间表'!$A$27:$AJ$999,COLUMN()+1,0),"")</f>
        <v>王园园组</v>
      </c>
      <c r="D185" s="29" t="str">
        <f ca="1">IFERROR(VLOOKUP($A185,'往期追踪-中间表'!$A$27:$AJ$999,COLUMN()+1,0),"")</f>
        <v>谢铭敬</v>
      </c>
      <c r="E185" s="390" t="str">
        <f ca="1">IFERROR(VLOOKUP($A185,'往期追踪-中间表'!$A$27:$AJ$999,COLUMN()+1,0),"")</f>
        <v>-</v>
      </c>
      <c r="F185" s="391">
        <f ca="1">IFERROR(VLOOKUP($A185,'往期追踪-中间表'!$A$27:$AJ$999,COLUMN()+1,0),"")</f>
        <v>4</v>
      </c>
      <c r="G185" s="392">
        <f ca="1">IFERROR(VLOOKUP($A185,'往期追踪-中间表'!$A$27:$AJ$999,COLUMN()+1,0),"")</f>
        <v>0</v>
      </c>
      <c r="H185" s="390">
        <f ca="1">IFERROR(VLOOKUP($A185,'往期追踪-中间表'!$A$27:$AJ$999,COLUMN()+1,0),"")</f>
        <v>0</v>
      </c>
      <c r="I185" s="390">
        <f ca="1">IFERROR(VLOOKUP($A185,'往期追踪-中间表'!$A$27:$AJ$999,COLUMN()+1,0),"")</f>
        <v>4</v>
      </c>
      <c r="J185" s="402">
        <f ca="1">IFERROR(VLOOKUP($A185,'往期追踪-中间表'!$A$27:$AJ$999,COLUMN()+1,0),"")</f>
        <v>0</v>
      </c>
      <c r="K185" s="402">
        <f ca="1">IFERROR(VLOOKUP($A185,'往期追踪-中间表'!$A$27:$AJ$999,COLUMN()+1,0),"")</f>
        <v>1</v>
      </c>
      <c r="L185" s="402">
        <f ca="1">IFERROR(VLOOKUP($A185,'往期追踪-中间表'!$A$27:$AJ$999,COLUMN()+1,0),"")</f>
        <v>2</v>
      </c>
      <c r="M185" s="402">
        <f ca="1">IFERROR(VLOOKUP($A185,'往期追踪-中间表'!$A$27:$AJ$999,COLUMN()+1,0),"")</f>
        <v>0</v>
      </c>
      <c r="N185" s="402">
        <f ca="1">IFERROR(VLOOKUP($A185,'往期追踪-中间表'!$A$27:$AJ$999,COLUMN()+1,0),"")</f>
        <v>0</v>
      </c>
      <c r="O185" s="402">
        <f ca="1">IFERROR(VLOOKUP($A185,'往期追踪-中间表'!$A$27:$AJ$999,COLUMN()+1,0),"")</f>
        <v>0</v>
      </c>
      <c r="P185" s="402">
        <f ca="1">IFERROR(VLOOKUP($A185,'往期追踪-中间表'!$A$27:$AJ$999,COLUMN()+1,0),"")</f>
        <v>0</v>
      </c>
    </row>
    <row r="186" spans="1:16" ht="20.25">
      <c r="A186" s="278" t="s">
        <v>88</v>
      </c>
      <c r="B186" s="389" t="str">
        <f ca="1">IFERROR(VLOOKUP($A186,'往期追踪-中间表'!$A$27:$AJ$999,COLUMN()+1,0),"")</f>
        <v>王园园</v>
      </c>
      <c r="C186" s="389" t="str">
        <f ca="1">IFERROR(VLOOKUP($A186,'往期追踪-中间表'!$A$27:$AJ$999,COLUMN()+1,0),"")</f>
        <v>王园园组</v>
      </c>
      <c r="D186" s="29" t="str">
        <f ca="1">IFERROR(VLOOKUP($A186,'往期追踪-中间表'!$A$27:$AJ$999,COLUMN()+1,0),"")</f>
        <v>曹鑫1</v>
      </c>
      <c r="E186" s="390">
        <f ca="1">IFERROR(VLOOKUP($A186,'往期追踪-中间表'!$A$27:$AJ$999,COLUMN()+1,0),"")</f>
        <v>2.2716454314122414</v>
      </c>
      <c r="F186" s="391">
        <f ca="1">IFERROR(VLOOKUP($A186,'往期追踪-中间表'!$A$27:$AJ$999,COLUMN()+1,0),"")</f>
        <v>3</v>
      </c>
      <c r="G186" s="392">
        <f ca="1">IFERROR(VLOOKUP($A186,'往期追踪-中间表'!$A$27:$AJ$999,COLUMN()+1,0),"")</f>
        <v>0</v>
      </c>
      <c r="H186" s="390">
        <f ca="1">IFERROR(VLOOKUP($A186,'往期追踪-中间表'!$A$27:$AJ$999,COLUMN()+1,0),"")</f>
        <v>1.7037340735591811</v>
      </c>
      <c r="I186" s="390">
        <f ca="1">IFERROR(VLOOKUP($A186,'往期追踪-中间表'!$A$27:$AJ$999,COLUMN()+1,0),"")</f>
        <v>1.2962659264408189</v>
      </c>
      <c r="J186" s="402">
        <f ca="1">IFERROR(VLOOKUP($A186,'往期追踪-中间表'!$A$27:$AJ$999,COLUMN()+1,0),"")</f>
        <v>0</v>
      </c>
      <c r="K186" s="402">
        <f ca="1">IFERROR(VLOOKUP($A186,'往期追踪-中间表'!$A$27:$AJ$999,COLUMN()+1,0),"")</f>
        <v>1</v>
      </c>
      <c r="L186" s="402">
        <f ca="1">IFERROR(VLOOKUP($A186,'往期追踪-中间表'!$A$27:$AJ$999,COLUMN()+1,0),"")</f>
        <v>0</v>
      </c>
      <c r="M186" s="402">
        <f ca="1">IFERROR(VLOOKUP($A186,'往期追踪-中间表'!$A$27:$AJ$999,COLUMN()+1,0),"")</f>
        <v>0</v>
      </c>
      <c r="N186" s="402">
        <f ca="1">IFERROR(VLOOKUP($A186,'往期追踪-中间表'!$A$27:$AJ$999,COLUMN()+1,0),"")</f>
        <v>0</v>
      </c>
      <c r="O186" s="402">
        <f ca="1">IFERROR(VLOOKUP($A186,'往期追踪-中间表'!$A$27:$AJ$999,COLUMN()+1,0),"")</f>
        <v>0</v>
      </c>
      <c r="P186" s="402">
        <f ca="1">IFERROR(VLOOKUP($A186,'往期追踪-中间表'!$A$27:$AJ$999,COLUMN()+1,0),"")</f>
        <v>0</v>
      </c>
    </row>
    <row r="187" spans="1:16" ht="20.25">
      <c r="A187" s="278" t="s">
        <v>89</v>
      </c>
      <c r="B187" s="389" t="str">
        <f ca="1">IFERROR(VLOOKUP($A187,'往期追踪-中间表'!$A$27:$AJ$999,COLUMN()+1,0),"")</f>
        <v>徐志强</v>
      </c>
      <c r="C187" s="389" t="str">
        <f ca="1">IFERROR(VLOOKUP($A187,'往期追踪-中间表'!$A$27:$AJ$999,COLUMN()+1,0),"")</f>
        <v>ES团队</v>
      </c>
      <c r="D187" s="29" t="str">
        <f ca="1">IFERROR(VLOOKUP($A187,'往期追踪-中间表'!$A$27:$AJ$999,COLUMN()+1,0),"")</f>
        <v>杨斯喻</v>
      </c>
      <c r="E187" s="390">
        <f ca="1">IFERROR(VLOOKUP($A187,'往期追踪-中间表'!$A$27:$AJ$999,COLUMN()+1,0),"")</f>
        <v>1.8929071685413503</v>
      </c>
      <c r="F187" s="391">
        <f ca="1">IFERROR(VLOOKUP($A187,'往期追踪-中间表'!$A$27:$AJ$999,COLUMN()+1,0),"")</f>
        <v>3</v>
      </c>
      <c r="G187" s="392">
        <f ca="1">IFERROR(VLOOKUP($A187,'往期追踪-中间表'!$A$27:$AJ$999,COLUMN()+1,0),"")</f>
        <v>0</v>
      </c>
      <c r="H187" s="390">
        <f ca="1">IFERROR(VLOOKUP($A187,'往期追踪-中间表'!$A$27:$AJ$999,COLUMN()+1,0),"")</f>
        <v>1.4196803764060126</v>
      </c>
      <c r="I187" s="390">
        <f ca="1">IFERROR(VLOOKUP($A187,'往期追踪-中间表'!$A$27:$AJ$999,COLUMN()+1,0),"")</f>
        <v>1.5803196235939874</v>
      </c>
      <c r="J187" s="402">
        <f ca="1">IFERROR(VLOOKUP($A187,'往期追踪-中间表'!$A$27:$AJ$999,COLUMN()+1,0),"")</f>
        <v>1</v>
      </c>
      <c r="K187" s="402">
        <f ca="1">IFERROR(VLOOKUP($A187,'往期追踪-中间表'!$A$27:$AJ$999,COLUMN()+1,0),"")</f>
        <v>0</v>
      </c>
      <c r="L187" s="402">
        <f ca="1">IFERROR(VLOOKUP($A187,'往期追踪-中间表'!$A$27:$AJ$999,COLUMN()+1,0),"")</f>
        <v>0</v>
      </c>
      <c r="M187" s="402">
        <f ca="1">IFERROR(VLOOKUP($A187,'往期追踪-中间表'!$A$27:$AJ$999,COLUMN()+1,0),"")</f>
        <v>1</v>
      </c>
      <c r="N187" s="402">
        <f ca="1">IFERROR(VLOOKUP($A187,'往期追踪-中间表'!$A$27:$AJ$999,COLUMN()+1,0),"")</f>
        <v>0</v>
      </c>
      <c r="O187" s="402">
        <f ca="1">IFERROR(VLOOKUP($A187,'往期追踪-中间表'!$A$27:$AJ$999,COLUMN()+1,0),"")</f>
        <v>0</v>
      </c>
      <c r="P187" s="402">
        <f ca="1">IFERROR(VLOOKUP($A187,'往期追踪-中间表'!$A$27:$AJ$999,COLUMN()+1,0),"")</f>
        <v>0</v>
      </c>
    </row>
    <row r="188" spans="1:16" ht="20.25">
      <c r="A188" s="278" t="s">
        <v>90</v>
      </c>
      <c r="B188" s="389" t="str">
        <f ca="1">IFERROR(VLOOKUP($A188,'往期追踪-中间表'!$A$27:$AJ$999,COLUMN()+1,0),"")</f>
        <v>徐志强</v>
      </c>
      <c r="C188" s="389" t="str">
        <f ca="1">IFERROR(VLOOKUP($A188,'往期追踪-中间表'!$A$27:$AJ$999,COLUMN()+1,0),"")</f>
        <v>ES团队</v>
      </c>
      <c r="D188" s="29" t="str">
        <f ca="1">IFERROR(VLOOKUP($A188,'往期追踪-中间表'!$A$27:$AJ$999,COLUMN()+1,0),"")</f>
        <v>陈莎</v>
      </c>
      <c r="E188" s="390">
        <f ca="1">IFERROR(VLOOKUP($A188,'往期追踪-中间表'!$A$27:$AJ$999,COLUMN()+1,0),"")</f>
        <v>1.8929071685413503</v>
      </c>
      <c r="F188" s="391">
        <f ca="1">IFERROR(VLOOKUP($A188,'往期追踪-中间表'!$A$27:$AJ$999,COLUMN()+1,0),"")</f>
        <v>3</v>
      </c>
      <c r="G188" s="392">
        <f ca="1">IFERROR(VLOOKUP($A188,'往期追踪-中间表'!$A$27:$AJ$999,COLUMN()+1,0),"")</f>
        <v>0</v>
      </c>
      <c r="H188" s="390">
        <f ca="1">IFERROR(VLOOKUP($A188,'往期追踪-中间表'!$A$27:$AJ$999,COLUMN()+1,0),"")</f>
        <v>1.4196803764060126</v>
      </c>
      <c r="I188" s="390">
        <f ca="1">IFERROR(VLOOKUP($A188,'往期追踪-中间表'!$A$27:$AJ$999,COLUMN()+1,0),"")</f>
        <v>1.5803196235939874</v>
      </c>
      <c r="J188" s="402">
        <f ca="1">IFERROR(VLOOKUP($A188,'往期追踪-中间表'!$A$27:$AJ$999,COLUMN()+1,0),"")</f>
        <v>0</v>
      </c>
      <c r="K188" s="402">
        <f ca="1">IFERROR(VLOOKUP($A188,'往期追踪-中间表'!$A$27:$AJ$999,COLUMN()+1,0),"")</f>
        <v>0</v>
      </c>
      <c r="L188" s="402">
        <f ca="1">IFERROR(VLOOKUP($A188,'往期追踪-中间表'!$A$27:$AJ$999,COLUMN()+1,0),"")</f>
        <v>0</v>
      </c>
      <c r="M188" s="402">
        <f ca="1">IFERROR(VLOOKUP($A188,'往期追踪-中间表'!$A$27:$AJ$999,COLUMN()+1,0),"")</f>
        <v>1</v>
      </c>
      <c r="N188" s="402">
        <f ca="1">IFERROR(VLOOKUP($A188,'往期追踪-中间表'!$A$27:$AJ$999,COLUMN()+1,0),"")</f>
        <v>0</v>
      </c>
      <c r="O188" s="402">
        <f ca="1">IFERROR(VLOOKUP($A188,'往期追踪-中间表'!$A$27:$AJ$999,COLUMN()+1,0),"")</f>
        <v>0</v>
      </c>
      <c r="P188" s="402">
        <f ca="1">IFERROR(VLOOKUP($A188,'往期追踪-中间表'!$A$27:$AJ$999,COLUMN()+1,0),"")</f>
        <v>0</v>
      </c>
    </row>
    <row r="189" spans="1:16" ht="20.25">
      <c r="A189" s="278" t="s">
        <v>91</v>
      </c>
      <c r="B189" s="389" t="str">
        <f ca="1">IFERROR(VLOOKUP($A189,'往期追踪-中间表'!$A$27:$AJ$999,COLUMN()+1,0),"")</f>
        <v>王园园</v>
      </c>
      <c r="C189" s="389" t="str">
        <f ca="1">IFERROR(VLOOKUP($A189,'往期追踪-中间表'!$A$27:$AJ$999,COLUMN()+1,0),"")</f>
        <v>王园园组</v>
      </c>
      <c r="D189" s="29" t="str">
        <f ca="1">IFERROR(VLOOKUP($A189,'往期追踪-中间表'!$A$27:$AJ$999,COLUMN()+1,0),"")</f>
        <v>余曾俊</v>
      </c>
      <c r="E189" s="390" t="str">
        <f ca="1">IFERROR(VLOOKUP($A189,'往期追踪-中间表'!$A$27:$AJ$999,COLUMN()+1,0),"")</f>
        <v>-</v>
      </c>
      <c r="F189" s="391">
        <f ca="1">IFERROR(VLOOKUP($A189,'往期追踪-中间表'!$A$27:$AJ$999,COLUMN()+1,0),"")</f>
        <v>3</v>
      </c>
      <c r="G189" s="392">
        <f ca="1">IFERROR(VLOOKUP($A189,'往期追踪-中间表'!$A$27:$AJ$999,COLUMN()+1,0),"")</f>
        <v>0</v>
      </c>
      <c r="H189" s="390">
        <f ca="1">IFERROR(VLOOKUP($A189,'往期追踪-中间表'!$A$27:$AJ$999,COLUMN()+1,0),"")</f>
        <v>0</v>
      </c>
      <c r="I189" s="390">
        <f ca="1">IFERROR(VLOOKUP($A189,'往期追踪-中间表'!$A$27:$AJ$999,COLUMN()+1,0),"")</f>
        <v>3</v>
      </c>
      <c r="J189" s="402">
        <f ca="1">IFERROR(VLOOKUP($A189,'往期追踪-中间表'!$A$27:$AJ$999,COLUMN()+1,0),"")</f>
        <v>0</v>
      </c>
      <c r="K189" s="402">
        <f ca="1">IFERROR(VLOOKUP($A189,'往期追踪-中间表'!$A$27:$AJ$999,COLUMN()+1,0),"")</f>
        <v>0</v>
      </c>
      <c r="L189" s="402">
        <f ca="1">IFERROR(VLOOKUP($A189,'往期追踪-中间表'!$A$27:$AJ$999,COLUMN()+1,0),"")</f>
        <v>1</v>
      </c>
      <c r="M189" s="402">
        <f ca="1">IFERROR(VLOOKUP($A189,'往期追踪-中间表'!$A$27:$AJ$999,COLUMN()+1,0),"")</f>
        <v>0</v>
      </c>
      <c r="N189" s="402">
        <f ca="1">IFERROR(VLOOKUP($A189,'往期追踪-中间表'!$A$27:$AJ$999,COLUMN()+1,0),"")</f>
        <v>0</v>
      </c>
      <c r="O189" s="402">
        <f ca="1">IFERROR(VLOOKUP($A189,'往期追踪-中间表'!$A$27:$AJ$999,COLUMN()+1,0),"")</f>
        <v>0</v>
      </c>
      <c r="P189" s="402">
        <f ca="1">IFERROR(VLOOKUP($A189,'往期追踪-中间表'!$A$27:$AJ$999,COLUMN()+1,0),"")</f>
        <v>1</v>
      </c>
    </row>
    <row r="190" spans="1:16" ht="20.25">
      <c r="A190" s="278" t="s">
        <v>92</v>
      </c>
      <c r="B190" s="389" t="str">
        <f ca="1">IFERROR(VLOOKUP($A190,'往期追踪-中间表'!$A$27:$AJ$999,COLUMN()+1,0),"")</f>
        <v>徐志强</v>
      </c>
      <c r="C190" s="389" t="str">
        <f ca="1">IFERROR(VLOOKUP($A190,'往期追踪-中间表'!$A$27:$AJ$999,COLUMN()+1,0),"")</f>
        <v>ES团队</v>
      </c>
      <c r="D190" s="29" t="str">
        <f ca="1">IFERROR(VLOOKUP($A190,'往期追踪-中间表'!$A$27:$AJ$999,COLUMN()+1,0),"")</f>
        <v>钱晓霞</v>
      </c>
      <c r="E190" s="390">
        <f ca="1">IFERROR(VLOOKUP($A190,'往期追踪-中间表'!$A$27:$AJ$999,COLUMN()+1,0),"")</f>
        <v>2.2716454314122414</v>
      </c>
      <c r="F190" s="391">
        <f ca="1">IFERROR(VLOOKUP($A190,'往期追踪-中间表'!$A$27:$AJ$999,COLUMN()+1,0),"")</f>
        <v>2</v>
      </c>
      <c r="G190" s="392">
        <f ca="1">IFERROR(VLOOKUP($A190,'往期追踪-中间表'!$A$27:$AJ$999,COLUMN()+1,0),"")</f>
        <v>0</v>
      </c>
      <c r="H190" s="390">
        <f ca="1">IFERROR(VLOOKUP($A190,'往期追踪-中间表'!$A$27:$AJ$999,COLUMN()+1,0),"")</f>
        <v>1.7037340735591811</v>
      </c>
      <c r="I190" s="390">
        <f ca="1">IFERROR(VLOOKUP($A190,'往期追踪-中间表'!$A$27:$AJ$999,COLUMN()+1,0),"")</f>
        <v>0.29626592644081895</v>
      </c>
      <c r="J190" s="402">
        <f ca="1">IFERROR(VLOOKUP($A190,'往期追踪-中间表'!$A$27:$AJ$999,COLUMN()+1,0),"")</f>
        <v>0</v>
      </c>
      <c r="K190" s="402">
        <f ca="1">IFERROR(VLOOKUP($A190,'往期追踪-中间表'!$A$27:$AJ$999,COLUMN()+1,0),"")</f>
        <v>0</v>
      </c>
      <c r="L190" s="402">
        <f ca="1">IFERROR(VLOOKUP($A190,'往期追踪-中间表'!$A$27:$AJ$999,COLUMN()+1,0),"")</f>
        <v>0</v>
      </c>
      <c r="M190" s="402">
        <f ca="1">IFERROR(VLOOKUP($A190,'往期追踪-中间表'!$A$27:$AJ$999,COLUMN()+1,0),"")</f>
        <v>0</v>
      </c>
      <c r="N190" s="402">
        <f ca="1">IFERROR(VLOOKUP($A190,'往期追踪-中间表'!$A$27:$AJ$999,COLUMN()+1,0),"")</f>
        <v>0</v>
      </c>
      <c r="O190" s="402">
        <f ca="1">IFERROR(VLOOKUP($A190,'往期追踪-中间表'!$A$27:$AJ$999,COLUMN()+1,0),"")</f>
        <v>0</v>
      </c>
      <c r="P190" s="402">
        <f ca="1">IFERROR(VLOOKUP($A190,'往期追踪-中间表'!$A$27:$AJ$999,COLUMN()+1,0),"")</f>
        <v>0</v>
      </c>
    </row>
    <row r="191" spans="1:16" ht="20.25">
      <c r="A191" s="278" t="s">
        <v>93</v>
      </c>
      <c r="B191" s="389" t="str">
        <f ca="1">IFERROR(VLOOKUP($A191,'往期追踪-中间表'!$A$27:$AJ$999,COLUMN()+1,0),"")</f>
        <v>王园园</v>
      </c>
      <c r="C191" s="389" t="str">
        <f ca="1">IFERROR(VLOOKUP($A191,'往期追踪-中间表'!$A$27:$AJ$999,COLUMN()+1,0),"")</f>
        <v>王园园组</v>
      </c>
      <c r="D191" s="29" t="str">
        <f ca="1">IFERROR(VLOOKUP($A191,'往期追踪-中间表'!$A$27:$AJ$999,COLUMN()+1,0),"")</f>
        <v>张子涵</v>
      </c>
      <c r="E191" s="390" t="str">
        <f ca="1">IFERROR(VLOOKUP($A191,'往期追踪-中间表'!$A$27:$AJ$999,COLUMN()+1,0),"")</f>
        <v>-</v>
      </c>
      <c r="F191" s="391">
        <f ca="1">IFERROR(VLOOKUP($A191,'往期追踪-中间表'!$A$27:$AJ$999,COLUMN()+1,0),"")</f>
        <v>2</v>
      </c>
      <c r="G191" s="392">
        <f ca="1">IFERROR(VLOOKUP($A191,'往期追踪-中间表'!$A$27:$AJ$999,COLUMN()+1,0),"")</f>
        <v>0</v>
      </c>
      <c r="H191" s="390">
        <f ca="1">IFERROR(VLOOKUP($A191,'往期追踪-中间表'!$A$27:$AJ$999,COLUMN()+1,0),"")</f>
        <v>0</v>
      </c>
      <c r="I191" s="390">
        <f ca="1">IFERROR(VLOOKUP($A191,'往期追踪-中间表'!$A$27:$AJ$999,COLUMN()+1,0),"")</f>
        <v>2</v>
      </c>
      <c r="J191" s="402">
        <f ca="1">IFERROR(VLOOKUP($A191,'往期追踪-中间表'!$A$27:$AJ$999,COLUMN()+1,0),"")</f>
        <v>0</v>
      </c>
      <c r="K191" s="402">
        <f ca="1">IFERROR(VLOOKUP($A191,'往期追踪-中间表'!$A$27:$AJ$999,COLUMN()+1,0),"")</f>
        <v>0</v>
      </c>
      <c r="L191" s="402">
        <f ca="1">IFERROR(VLOOKUP($A191,'往期追踪-中间表'!$A$27:$AJ$999,COLUMN()+1,0),"")</f>
        <v>0</v>
      </c>
      <c r="M191" s="402">
        <f ca="1">IFERROR(VLOOKUP($A191,'往期追踪-中间表'!$A$27:$AJ$999,COLUMN()+1,0),"")</f>
        <v>1</v>
      </c>
      <c r="N191" s="402">
        <f ca="1">IFERROR(VLOOKUP($A191,'往期追踪-中间表'!$A$27:$AJ$999,COLUMN()+1,0),"")</f>
        <v>0</v>
      </c>
      <c r="O191" s="402">
        <f ca="1">IFERROR(VLOOKUP($A191,'往期追踪-中间表'!$A$27:$AJ$999,COLUMN()+1,0),"")</f>
        <v>0</v>
      </c>
      <c r="P191" s="402">
        <f ca="1">IFERROR(VLOOKUP($A191,'往期追踪-中间表'!$A$27:$AJ$999,COLUMN()+1,0),"")</f>
        <v>0</v>
      </c>
    </row>
    <row r="192" spans="1:16" ht="20.25">
      <c r="A192" s="278" t="s">
        <v>94</v>
      </c>
      <c r="B192" s="389" t="str">
        <f ca="1">IFERROR(VLOOKUP($A192,'往期追踪-中间表'!$A$27:$AJ$999,COLUMN()+1,0),"")</f>
        <v>王园园</v>
      </c>
      <c r="C192" s="389" t="str">
        <f ca="1">IFERROR(VLOOKUP($A192,'往期追踪-中间表'!$A$27:$AJ$999,COLUMN()+1,0),"")</f>
        <v>王园园组</v>
      </c>
      <c r="D192" s="29" t="str">
        <f ca="1">IFERROR(VLOOKUP($A192,'往期追踪-中间表'!$A$27:$AJ$999,COLUMN()+1,0),"")</f>
        <v>蔡威</v>
      </c>
      <c r="E192" s="390">
        <f ca="1">IFERROR(VLOOKUP($A192,'往期追踪-中间表'!$A$27:$AJ$999,COLUMN()+1,0),"")</f>
        <v>2.2716454314122414</v>
      </c>
      <c r="F192" s="391">
        <f ca="1">IFERROR(VLOOKUP($A192,'往期追踪-中间表'!$A$27:$AJ$999,COLUMN()+1,0),"")</f>
        <v>1</v>
      </c>
      <c r="G192" s="392">
        <f ca="1">IFERROR(VLOOKUP($A192,'往期追踪-中间表'!$A$27:$AJ$999,COLUMN()+1,0),"")</f>
        <v>0</v>
      </c>
      <c r="H192" s="390">
        <f ca="1">IFERROR(VLOOKUP($A192,'往期追踪-中间表'!$A$27:$AJ$999,COLUMN()+1,0),"")</f>
        <v>1.7037340735591811</v>
      </c>
      <c r="I192" s="390">
        <f ca="1">IFERROR(VLOOKUP($A192,'往期追踪-中间表'!$A$27:$AJ$999,COLUMN()+1,0),"")</f>
        <v>-0.70373407355918105</v>
      </c>
      <c r="J192" s="402">
        <f ca="1">IFERROR(VLOOKUP($A192,'往期追踪-中间表'!$A$27:$AJ$999,COLUMN()+1,0),"")</f>
        <v>0</v>
      </c>
      <c r="K192" s="402">
        <f ca="1">IFERROR(VLOOKUP($A192,'往期追踪-中间表'!$A$27:$AJ$999,COLUMN()+1,0),"")</f>
        <v>0</v>
      </c>
      <c r="L192" s="402">
        <f ca="1">IFERROR(VLOOKUP($A192,'往期追踪-中间表'!$A$27:$AJ$999,COLUMN()+1,0),"")</f>
        <v>0</v>
      </c>
      <c r="M192" s="402">
        <f ca="1">IFERROR(VLOOKUP($A192,'往期追踪-中间表'!$A$27:$AJ$999,COLUMN()+1,0),"")</f>
        <v>0</v>
      </c>
      <c r="N192" s="402">
        <f ca="1">IFERROR(VLOOKUP($A192,'往期追踪-中间表'!$A$27:$AJ$999,COLUMN()+1,0),"")</f>
        <v>0</v>
      </c>
      <c r="O192" s="402">
        <f ca="1">IFERROR(VLOOKUP($A192,'往期追踪-中间表'!$A$27:$AJ$999,COLUMN()+1,0),"")</f>
        <v>0</v>
      </c>
      <c r="P192" s="402">
        <f ca="1">IFERROR(VLOOKUP($A192,'往期追踪-中间表'!$A$27:$AJ$999,COLUMN()+1,0),"")</f>
        <v>0</v>
      </c>
    </row>
    <row r="193" spans="1:16" ht="20.25">
      <c r="A193" s="278" t="s">
        <v>95</v>
      </c>
      <c r="B193" s="389" t="str">
        <f ca="1">IFERROR(VLOOKUP($A193,'往期追踪-中间表'!$A$27:$AJ$999,COLUMN()+1,0),"")</f>
        <v>徐志强</v>
      </c>
      <c r="C193" s="389" t="str">
        <f ca="1">IFERROR(VLOOKUP($A193,'往期追踪-中间表'!$A$27:$AJ$999,COLUMN()+1,0),"")</f>
        <v>ES团队</v>
      </c>
      <c r="D193" s="29" t="str">
        <f ca="1">IFERROR(VLOOKUP($A193,'往期追踪-中间表'!$A$27:$AJ$999,COLUMN()+1,0),"")</f>
        <v>蒲东</v>
      </c>
      <c r="E193" s="390">
        <f ca="1">IFERROR(VLOOKUP($A193,'往期追踪-中间表'!$A$27:$AJ$999,COLUMN()+1,0),"")</f>
        <v>2.2716454314122414</v>
      </c>
      <c r="F193" s="391">
        <f ca="1">IFERROR(VLOOKUP($A193,'往期追踪-中间表'!$A$27:$AJ$999,COLUMN()+1,0),"")</f>
        <v>1</v>
      </c>
      <c r="G193" s="392">
        <f ca="1">IFERROR(VLOOKUP($A193,'往期追踪-中间表'!$A$27:$AJ$999,COLUMN()+1,0),"")</f>
        <v>0</v>
      </c>
      <c r="H193" s="390">
        <f ca="1">IFERROR(VLOOKUP($A193,'往期追踪-中间表'!$A$27:$AJ$999,COLUMN()+1,0),"")</f>
        <v>1.7037340735591811</v>
      </c>
      <c r="I193" s="390">
        <f ca="1">IFERROR(VLOOKUP($A193,'往期追踪-中间表'!$A$27:$AJ$999,COLUMN()+1,0),"")</f>
        <v>-0.70373407355918105</v>
      </c>
      <c r="J193" s="402">
        <f ca="1">IFERROR(VLOOKUP($A193,'往期追踪-中间表'!$A$27:$AJ$999,COLUMN()+1,0),"")</f>
        <v>0</v>
      </c>
      <c r="K193" s="402">
        <f ca="1">IFERROR(VLOOKUP($A193,'往期追踪-中间表'!$A$27:$AJ$999,COLUMN()+1,0),"")</f>
        <v>0</v>
      </c>
      <c r="L193" s="402">
        <f ca="1">IFERROR(VLOOKUP($A193,'往期追踪-中间表'!$A$27:$AJ$999,COLUMN()+1,0),"")</f>
        <v>0</v>
      </c>
      <c r="M193" s="402">
        <f ca="1">IFERROR(VLOOKUP($A193,'往期追踪-中间表'!$A$27:$AJ$999,COLUMN()+1,0),"")</f>
        <v>0</v>
      </c>
      <c r="N193" s="402">
        <f ca="1">IFERROR(VLOOKUP($A193,'往期追踪-中间表'!$A$27:$AJ$999,COLUMN()+1,0),"")</f>
        <v>0</v>
      </c>
      <c r="O193" s="402">
        <f ca="1">IFERROR(VLOOKUP($A193,'往期追踪-中间表'!$A$27:$AJ$999,COLUMN()+1,0),"")</f>
        <v>0</v>
      </c>
      <c r="P193" s="402">
        <f ca="1">IFERROR(VLOOKUP($A193,'往期追踪-中间表'!$A$27:$AJ$999,COLUMN()+1,0),"")</f>
        <v>0</v>
      </c>
    </row>
    <row r="194" spans="1:16" ht="20.25">
      <c r="A194" s="278" t="s">
        <v>96</v>
      </c>
      <c r="B194" s="389" t="str">
        <f ca="1">IFERROR(VLOOKUP($A194,'往期追踪-中间表'!$A$27:$AJ$999,COLUMN()+1,0),"")</f>
        <v>徐志强</v>
      </c>
      <c r="C194" s="389" t="str">
        <f ca="1">IFERROR(VLOOKUP($A194,'往期追踪-中间表'!$A$27:$AJ$999,COLUMN()+1,0),"")</f>
        <v>ES团队</v>
      </c>
      <c r="D194" s="29" t="str">
        <f ca="1">IFERROR(VLOOKUP($A194,'往期追踪-中间表'!$A$27:$AJ$999,COLUMN()+1,0),"")</f>
        <v>邓昌午</v>
      </c>
      <c r="E194" s="390">
        <f ca="1">IFERROR(VLOOKUP($A194,'往期追踪-中间表'!$A$27:$AJ$999,COLUMN()+1,0),"")</f>
        <v>2.2716454314122414</v>
      </c>
      <c r="F194" s="391">
        <f ca="1">IFERROR(VLOOKUP($A194,'往期追踪-中间表'!$A$27:$AJ$999,COLUMN()+1,0),"")</f>
        <v>1</v>
      </c>
      <c r="G194" s="392">
        <f ca="1">IFERROR(VLOOKUP($A194,'往期追踪-中间表'!$A$27:$AJ$999,COLUMN()+1,0),"")</f>
        <v>0</v>
      </c>
      <c r="H194" s="390">
        <f ca="1">IFERROR(VLOOKUP($A194,'往期追踪-中间表'!$A$27:$AJ$999,COLUMN()+1,0),"")</f>
        <v>1.7037340735591811</v>
      </c>
      <c r="I194" s="390">
        <f ca="1">IFERROR(VLOOKUP($A194,'往期追踪-中间表'!$A$27:$AJ$999,COLUMN()+1,0),"")</f>
        <v>-0.70373407355918105</v>
      </c>
      <c r="J194" s="402">
        <f ca="1">IFERROR(VLOOKUP($A194,'往期追踪-中间表'!$A$27:$AJ$999,COLUMN()+1,0),"")</f>
        <v>1</v>
      </c>
      <c r="K194" s="402">
        <f ca="1">IFERROR(VLOOKUP($A194,'往期追踪-中间表'!$A$27:$AJ$999,COLUMN()+1,0),"")</f>
        <v>0</v>
      </c>
      <c r="L194" s="402">
        <f ca="1">IFERROR(VLOOKUP($A194,'往期追踪-中间表'!$A$27:$AJ$999,COLUMN()+1,0),"")</f>
        <v>0</v>
      </c>
      <c r="M194" s="402">
        <f ca="1">IFERROR(VLOOKUP($A194,'往期追踪-中间表'!$A$27:$AJ$999,COLUMN()+1,0),"")</f>
        <v>0</v>
      </c>
      <c r="N194" s="402">
        <f ca="1">IFERROR(VLOOKUP($A194,'往期追踪-中间表'!$A$27:$AJ$999,COLUMN()+1,0),"")</f>
        <v>0</v>
      </c>
      <c r="O194" s="402">
        <f ca="1">IFERROR(VLOOKUP($A194,'往期追踪-中间表'!$A$27:$AJ$999,COLUMN()+1,0),"")</f>
        <v>0</v>
      </c>
      <c r="P194" s="402">
        <f ca="1">IFERROR(VLOOKUP($A194,'往期追踪-中间表'!$A$27:$AJ$999,COLUMN()+1,0),"")</f>
        <v>0</v>
      </c>
    </row>
    <row r="195" spans="1:16" ht="20.25">
      <c r="A195" s="278" t="s">
        <v>97</v>
      </c>
      <c r="B195" s="389" t="str">
        <f ca="1">IFERROR(VLOOKUP($A195,'往期追踪-中间表'!$A$27:$AJ$999,COLUMN()+1,0),"")</f>
        <v>王园园</v>
      </c>
      <c r="C195" s="389" t="str">
        <f ca="1">IFERROR(VLOOKUP($A195,'往期追踪-中间表'!$A$27:$AJ$999,COLUMN()+1,0),"")</f>
        <v>王园园组</v>
      </c>
      <c r="D195" s="29" t="str">
        <f ca="1">IFERROR(VLOOKUP($A195,'往期追踪-中间表'!$A$27:$AJ$999,COLUMN()+1,0),"")</f>
        <v>邹杏</v>
      </c>
      <c r="E195" s="390" t="str">
        <f ca="1">IFERROR(VLOOKUP($A195,'往期追踪-中间表'!$A$27:$AJ$999,COLUMN()+1,0),"")</f>
        <v>-</v>
      </c>
      <c r="F195" s="391">
        <f ca="1">IFERROR(VLOOKUP($A195,'往期追踪-中间表'!$A$27:$AJ$999,COLUMN()+1,0),"")</f>
        <v>1</v>
      </c>
      <c r="G195" s="392">
        <f ca="1">IFERROR(VLOOKUP($A195,'往期追踪-中间表'!$A$27:$AJ$999,COLUMN()+1,0),"")</f>
        <v>0</v>
      </c>
      <c r="H195" s="390">
        <f ca="1">IFERROR(VLOOKUP($A195,'往期追踪-中间表'!$A$27:$AJ$999,COLUMN()+1,0),"")</f>
        <v>0</v>
      </c>
      <c r="I195" s="390">
        <f ca="1">IFERROR(VLOOKUP($A195,'往期追踪-中间表'!$A$27:$AJ$999,COLUMN()+1,0),"")</f>
        <v>1</v>
      </c>
      <c r="J195" s="402">
        <f ca="1">IFERROR(VLOOKUP($A195,'往期追踪-中间表'!$A$27:$AJ$999,COLUMN()+1,0),"")</f>
        <v>0</v>
      </c>
      <c r="K195" s="402">
        <f ca="1">IFERROR(VLOOKUP($A195,'往期追踪-中间表'!$A$27:$AJ$999,COLUMN()+1,0),"")</f>
        <v>0</v>
      </c>
      <c r="L195" s="402">
        <f ca="1">IFERROR(VLOOKUP($A195,'往期追踪-中间表'!$A$27:$AJ$999,COLUMN()+1,0),"")</f>
        <v>0</v>
      </c>
      <c r="M195" s="402">
        <f ca="1">IFERROR(VLOOKUP($A195,'往期追踪-中间表'!$A$27:$AJ$999,COLUMN()+1,0),"")</f>
        <v>0</v>
      </c>
      <c r="N195" s="402">
        <f ca="1">IFERROR(VLOOKUP($A195,'往期追踪-中间表'!$A$27:$AJ$999,COLUMN()+1,0),"")</f>
        <v>0</v>
      </c>
      <c r="O195" s="402">
        <f ca="1">IFERROR(VLOOKUP($A195,'往期追踪-中间表'!$A$27:$AJ$999,COLUMN()+1,0),"")</f>
        <v>0</v>
      </c>
      <c r="P195" s="402">
        <f ca="1">IFERROR(VLOOKUP($A195,'往期追踪-中间表'!$A$27:$AJ$999,COLUMN()+1,0),"")</f>
        <v>0</v>
      </c>
    </row>
    <row r="196" spans="1:16" ht="20.25">
      <c r="A196" s="278" t="s">
        <v>98</v>
      </c>
      <c r="B196" s="389" t="str">
        <f ca="1">IFERROR(VLOOKUP($A196,'往期追踪-中间表'!$A$27:$AJ$999,COLUMN()+1,0),"")</f>
        <v>徐志强</v>
      </c>
      <c r="C196" s="389" t="str">
        <f ca="1">IFERROR(VLOOKUP($A196,'往期追踪-中间表'!$A$27:$AJ$999,COLUMN()+1,0),"")</f>
        <v>ES团队</v>
      </c>
      <c r="D196" s="29" t="str">
        <f ca="1">IFERROR(VLOOKUP($A196,'往期追踪-中间表'!$A$27:$AJ$999,COLUMN()+1,0),"")</f>
        <v>邱童颖</v>
      </c>
      <c r="E196" s="390">
        <f ca="1">IFERROR(VLOOKUP($A196,'往期追踪-中间表'!$A$27:$AJ$999,COLUMN()+1,0),"")</f>
        <v>1.388009945359395</v>
      </c>
      <c r="F196" s="391">
        <f ca="1">IFERROR(VLOOKUP($A196,'往期追踪-中间表'!$A$27:$AJ$999,COLUMN()+1,0),"")</f>
        <v>0</v>
      </c>
      <c r="G196" s="392">
        <f ca="1">IFERROR(VLOOKUP($A196,'往期追踪-中间表'!$A$27:$AJ$999,COLUMN()+1,0),"")</f>
        <v>0</v>
      </c>
      <c r="H196" s="390">
        <f ca="1">IFERROR(VLOOKUP($A196,'往期追踪-中间表'!$A$27:$AJ$999,COLUMN()+1,0),"")</f>
        <v>1.0410074590195464</v>
      </c>
      <c r="I196" s="390">
        <f ca="1">IFERROR(VLOOKUP($A196,'往期追踪-中间表'!$A$27:$AJ$999,COLUMN()+1,0),"")</f>
        <v>-1.0410074590195464</v>
      </c>
      <c r="J196" s="402">
        <f ca="1">IFERROR(VLOOKUP($A196,'往期追踪-中间表'!$A$27:$AJ$999,COLUMN()+1,0),"")</f>
        <v>0</v>
      </c>
      <c r="K196" s="402">
        <f ca="1">IFERROR(VLOOKUP($A196,'往期追踪-中间表'!$A$27:$AJ$999,COLUMN()+1,0),"")</f>
        <v>0</v>
      </c>
      <c r="L196" s="402">
        <f ca="1">IFERROR(VLOOKUP($A196,'往期追踪-中间表'!$A$27:$AJ$999,COLUMN()+1,0),"")</f>
        <v>0</v>
      </c>
      <c r="M196" s="402">
        <f ca="1">IFERROR(VLOOKUP($A196,'往期追踪-中间表'!$A$27:$AJ$999,COLUMN()+1,0),"")</f>
        <v>0</v>
      </c>
      <c r="N196" s="402">
        <f ca="1">IFERROR(VLOOKUP($A196,'往期追踪-中间表'!$A$27:$AJ$999,COLUMN()+1,0),"")</f>
        <v>0</v>
      </c>
      <c r="O196" s="402">
        <f ca="1">IFERROR(VLOOKUP($A196,'往期追踪-中间表'!$A$27:$AJ$999,COLUMN()+1,0),"")</f>
        <v>0</v>
      </c>
      <c r="P196" s="402">
        <f ca="1">IFERROR(VLOOKUP($A196,'往期追踪-中间表'!$A$27:$AJ$999,COLUMN()+1,0),"")</f>
        <v>0</v>
      </c>
    </row>
    <row r="197" spans="1:16" ht="20.25">
      <c r="A197" s="278" t="s">
        <v>99</v>
      </c>
      <c r="B197" s="389" t="str">
        <f ca="1">IFERROR(VLOOKUP($A197,'往期追踪-中间表'!$A$27:$AJ$999,COLUMN()+1,0),"")</f>
        <v>王园园</v>
      </c>
      <c r="C197" s="389" t="str">
        <f ca="1">IFERROR(VLOOKUP($A197,'往期追踪-中间表'!$A$27:$AJ$999,COLUMN()+1,0),"")</f>
        <v>王园园组</v>
      </c>
      <c r="D197" s="29" t="str">
        <f ca="1">IFERROR(VLOOKUP($A197,'往期追踪-中间表'!$A$27:$AJ$999,COLUMN()+1,0),"")</f>
        <v>牛熙林</v>
      </c>
      <c r="E197" s="390" t="str">
        <f ca="1">IFERROR(VLOOKUP($A197,'往期追踪-中间表'!$A$27:$AJ$999,COLUMN()+1,0),"")</f>
        <v>-</v>
      </c>
      <c r="F197" s="391">
        <f ca="1">IFERROR(VLOOKUP($A197,'往期追踪-中间表'!$A$27:$AJ$999,COLUMN()+1,0),"")</f>
        <v>0</v>
      </c>
      <c r="G197" s="392">
        <f ca="1">IFERROR(VLOOKUP($A197,'往期追踪-中间表'!$A$27:$AJ$999,COLUMN()+1,0),"")</f>
        <v>0</v>
      </c>
      <c r="H197" s="390">
        <f ca="1">IFERROR(VLOOKUP($A197,'往期追踪-中间表'!$A$27:$AJ$999,COLUMN()+1,0),"")</f>
        <v>0</v>
      </c>
      <c r="I197" s="390">
        <f ca="1">IFERROR(VLOOKUP($A197,'往期追踪-中间表'!$A$27:$AJ$999,COLUMN()+1,0),"")</f>
        <v>0</v>
      </c>
      <c r="J197" s="402">
        <f ca="1">IFERROR(VLOOKUP($A197,'往期追踪-中间表'!$A$27:$AJ$999,COLUMN()+1,0),"")</f>
        <v>0</v>
      </c>
      <c r="K197" s="402">
        <f ca="1">IFERROR(VLOOKUP($A197,'往期追踪-中间表'!$A$27:$AJ$999,COLUMN()+1,0),"")</f>
        <v>0</v>
      </c>
      <c r="L197" s="402">
        <f ca="1">IFERROR(VLOOKUP($A197,'往期追踪-中间表'!$A$27:$AJ$999,COLUMN()+1,0),"")</f>
        <v>0</v>
      </c>
      <c r="M197" s="402">
        <f ca="1">IFERROR(VLOOKUP($A197,'往期追踪-中间表'!$A$27:$AJ$999,COLUMN()+1,0),"")</f>
        <v>0</v>
      </c>
      <c r="N197" s="402">
        <f ca="1">IFERROR(VLOOKUP($A197,'往期追踪-中间表'!$A$27:$AJ$999,COLUMN()+1,0),"")</f>
        <v>0</v>
      </c>
      <c r="O197" s="402">
        <f ca="1">IFERROR(VLOOKUP($A197,'往期追踪-中间表'!$A$27:$AJ$999,COLUMN()+1,0),"")</f>
        <v>0</v>
      </c>
      <c r="P197" s="402">
        <f ca="1">IFERROR(VLOOKUP($A197,'往期追踪-中间表'!$A$27:$AJ$999,COLUMN()+1,0),"")</f>
        <v>0</v>
      </c>
    </row>
  </sheetData>
  <mergeCells count="14">
    <mergeCell ref="J26:P26"/>
    <mergeCell ref="A1:P1"/>
    <mergeCell ref="A2:D2"/>
    <mergeCell ref="E2:I2"/>
    <mergeCell ref="E26:I26"/>
    <mergeCell ref="A26:D26"/>
    <mergeCell ref="J2:P2"/>
    <mergeCell ref="A5:A7"/>
    <mergeCell ref="B5:C5"/>
    <mergeCell ref="B6:C6"/>
    <mergeCell ref="B7:C7"/>
    <mergeCell ref="B4:C4"/>
    <mergeCell ref="B20:C20"/>
    <mergeCell ref="B23:C23"/>
  </mergeCells>
  <phoneticPr fontId="7" type="noConversion"/>
  <conditionalFormatting sqref="A8:A19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1:A22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4:A25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8:G19">
    <cfRule type="dataBar" priority="50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{589E4881-12B6-4E89-B719-3730870C7026}</x14:id>
        </ext>
      </extLst>
    </cfRule>
  </conditionalFormatting>
  <conditionalFormatting sqref="G21:G22">
    <cfRule type="dataBar" priority="45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{3EFA28F1-2894-4BA7-B759-00F8BD7E16C2}</x14:id>
        </ext>
      </extLst>
    </cfRule>
  </conditionalFormatting>
  <conditionalFormatting sqref="G24:G25">
    <cfRule type="dataBar" priority="44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{92AA98F1-866D-4FDD-8216-A152D35FC0B3}</x14:id>
        </ext>
      </extLst>
    </cfRule>
  </conditionalFormatting>
  <conditionalFormatting sqref="G28:G197">
    <cfRule type="dataBar" priority="29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{5BED45E2-0EC8-4414-9F6E-47D9029AFB76}</x14:id>
        </ext>
      </extLst>
    </cfRule>
  </conditionalFormatting>
  <conditionalFormatting sqref="I8:I19 I21:I22 I24:I25">
    <cfRule type="cellIs" dxfId="55" priority="40" operator="greaterThan">
      <formula>0</formula>
    </cfRule>
    <cfRule type="cellIs" dxfId="54" priority="41" operator="lessThan">
      <formula>0</formula>
    </cfRule>
  </conditionalFormatting>
  <conditionalFormatting sqref="I20">
    <cfRule type="cellIs" dxfId="53" priority="21" operator="lessThan">
      <formula>0</formula>
    </cfRule>
    <cfRule type="cellIs" dxfId="52" priority="22" operator="greaterThanOrEqual">
      <formula>0</formula>
    </cfRule>
  </conditionalFormatting>
  <conditionalFormatting sqref="I23">
    <cfRule type="cellIs" dxfId="51" priority="19" operator="lessThan">
      <formula>0</formula>
    </cfRule>
    <cfRule type="cellIs" dxfId="50" priority="20" operator="greaterThanOrEqual">
      <formula>0</formula>
    </cfRule>
  </conditionalFormatting>
  <conditionalFormatting sqref="I28:I197">
    <cfRule type="cellIs" dxfId="49" priority="27" operator="greaterThan">
      <formula>0</formula>
    </cfRule>
    <cfRule type="cellIs" dxfId="48" priority="28" operator="lessThan">
      <formula>0</formula>
    </cfRule>
  </conditionalFormatting>
  <conditionalFormatting sqref="J4:P25">
    <cfRule type="cellIs" dxfId="47" priority="3" operator="greaterThan">
      <formula>0</formula>
    </cfRule>
    <cfRule type="cellIs" dxfId="46" priority="4" operator="lessThanOrEqual">
      <formula>0</formula>
    </cfRule>
  </conditionalFormatting>
  <conditionalFormatting sqref="J28:P197">
    <cfRule type="cellIs" dxfId="45" priority="1" operator="greaterThan">
      <formula>0</formula>
    </cfRule>
    <cfRule type="cellIs" dxfId="44" priority="2" operator="lessThanOrEqual">
      <formula>0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89E4881-12B6-4E89-B719-3730870C702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G8:G19</xm:sqref>
        </x14:conditionalFormatting>
        <x14:conditionalFormatting xmlns:xm="http://schemas.microsoft.com/office/excel/2006/main">
          <x14:cfRule type="dataBar" id="{3EFA28F1-2894-4BA7-B759-00F8BD7E16C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G21:G22</xm:sqref>
        </x14:conditionalFormatting>
        <x14:conditionalFormatting xmlns:xm="http://schemas.microsoft.com/office/excel/2006/main">
          <x14:cfRule type="dataBar" id="{92AA98F1-866D-4FDD-8216-A152D35FC0B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G24:G25</xm:sqref>
        </x14:conditionalFormatting>
        <x14:conditionalFormatting xmlns:xm="http://schemas.microsoft.com/office/excel/2006/main">
          <x14:cfRule type="dataBar" id="{5BED45E2-0EC8-4414-9F6E-47D9029AFB7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G28:G197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F180B-EC29-45E7-8FCE-9AC0D4CB10B6}">
  <sheetPr>
    <tabColor theme="7"/>
  </sheetPr>
  <dimension ref="A1:AF200"/>
  <sheetViews>
    <sheetView workbookViewId="0"/>
    <sheetView workbookViewId="1">
      <selection activeCell="K4" sqref="K4:K6"/>
    </sheetView>
  </sheetViews>
  <sheetFormatPr defaultColWidth="8.875" defaultRowHeight="16.5"/>
  <cols>
    <col min="1" max="1" width="9.125" style="101" bestFit="1" customWidth="1"/>
    <col min="2" max="2" width="11.5" style="359" bestFit="1" customWidth="1"/>
    <col min="3" max="3" width="16.125" style="101" bestFit="1" customWidth="1"/>
    <col min="4" max="4" width="9.125" style="101" bestFit="1" customWidth="1"/>
    <col min="5" max="5" width="8.375" style="101" bestFit="1" customWidth="1"/>
    <col min="6" max="6" width="8.375" style="166" bestFit="1" customWidth="1"/>
    <col min="7" max="7" width="7.25" style="101" bestFit="1" customWidth="1"/>
    <col min="8" max="8" width="8.125" style="101" bestFit="1" customWidth="1"/>
    <col min="9" max="9" width="11.375" style="101" bestFit="1" customWidth="1"/>
    <col min="10" max="10" width="9.75" style="101" bestFit="1" customWidth="1"/>
    <col min="11" max="11" width="7.5" style="283" bestFit="1" customWidth="1"/>
    <col min="12" max="13" width="8.625" style="283" bestFit="1" customWidth="1"/>
    <col min="14" max="16" width="8.625" style="101" bestFit="1" customWidth="1"/>
    <col min="17" max="17" width="8.625" style="283" bestFit="1" customWidth="1"/>
    <col min="18" max="18" width="23.875" style="101" bestFit="1" customWidth="1"/>
    <col min="19" max="20" width="16.125" style="101" bestFit="1" customWidth="1"/>
    <col min="21" max="24" width="4.125" style="101" bestFit="1" customWidth="1"/>
    <col min="25" max="26" width="2.875" style="101" bestFit="1" customWidth="1"/>
    <col min="27" max="27" width="4.125" style="101" bestFit="1" customWidth="1"/>
    <col min="28" max="28" width="5.25" style="101" bestFit="1" customWidth="1"/>
    <col min="29" max="30" width="6.125" style="101" bestFit="1" customWidth="1"/>
    <col min="31" max="32" width="11.625" style="101" bestFit="1" customWidth="1"/>
    <col min="33" max="16384" width="8.875" style="101"/>
  </cols>
  <sheetData>
    <row r="1" spans="1:32" ht="17.45" customHeight="1">
      <c r="C1" s="431" t="s">
        <v>376</v>
      </c>
      <c r="D1" s="431"/>
      <c r="E1" s="431"/>
      <c r="F1" s="431" t="s">
        <v>112</v>
      </c>
      <c r="G1" s="431"/>
      <c r="H1" s="431"/>
      <c r="I1" s="431"/>
      <c r="J1" s="431"/>
      <c r="K1" s="431" t="s">
        <v>377</v>
      </c>
      <c r="L1" s="431"/>
      <c r="M1" s="431"/>
      <c r="N1" s="431"/>
      <c r="O1" s="431"/>
      <c r="P1" s="431"/>
      <c r="Q1" s="431"/>
      <c r="R1" s="134" t="s">
        <v>118</v>
      </c>
      <c r="S1" s="134" t="s">
        <v>118</v>
      </c>
      <c r="T1" s="134" t="s">
        <v>118</v>
      </c>
    </row>
    <row r="2" spans="1:32" ht="33">
      <c r="C2" s="98" t="s">
        <v>12</v>
      </c>
      <c r="D2" s="98" t="s">
        <v>13</v>
      </c>
      <c r="E2" s="98" t="s">
        <v>14</v>
      </c>
      <c r="F2" s="135" t="s">
        <v>369</v>
      </c>
      <c r="G2" s="98" t="s">
        <v>378</v>
      </c>
      <c r="H2" s="98" t="s">
        <v>379</v>
      </c>
      <c r="I2" s="98" t="s">
        <v>380</v>
      </c>
      <c r="J2" s="98" t="s">
        <v>381</v>
      </c>
      <c r="K2" s="378">
        <v>45786</v>
      </c>
      <c r="L2" s="378">
        <v>45787</v>
      </c>
      <c r="M2" s="378">
        <v>45788</v>
      </c>
      <c r="N2" s="378">
        <v>45789</v>
      </c>
      <c r="O2" s="378">
        <v>45790</v>
      </c>
      <c r="P2" s="378">
        <v>45791</v>
      </c>
      <c r="Q2" s="378">
        <v>45792</v>
      </c>
      <c r="R2" s="137"/>
    </row>
    <row r="3" spans="1:32">
      <c r="C3" s="424"/>
      <c r="D3" s="424"/>
      <c r="E3" s="138">
        <f>SUM(E7:E18)</f>
        <v>126</v>
      </c>
      <c r="F3" s="159">
        <f>SUM(F7:F18)</f>
        <v>442.14414606696215</v>
      </c>
      <c r="G3" s="138">
        <f ca="1">SUM(G7:G18)</f>
        <v>263</v>
      </c>
      <c r="H3" s="139">
        <f ca="1">G3/F3</f>
        <v>0.59482863753706461</v>
      </c>
      <c r="I3" s="367">
        <f>F3*0.7</f>
        <v>309.50090224687347</v>
      </c>
      <c r="J3" s="367">
        <f ca="1">G3-I3</f>
        <v>-46.500902246873466</v>
      </c>
      <c r="K3" s="159">
        <f t="shared" ref="K3:Q3" ca="1" si="0">SUM(K7:K18)</f>
        <v>6</v>
      </c>
      <c r="L3" s="159">
        <f t="shared" ca="1" si="0"/>
        <v>18</v>
      </c>
      <c r="M3" s="159">
        <f t="shared" ca="1" si="0"/>
        <v>8</v>
      </c>
      <c r="N3" s="159">
        <f t="shared" ca="1" si="0"/>
        <v>13</v>
      </c>
      <c r="O3" s="159">
        <f t="shared" ca="1" si="0"/>
        <v>8</v>
      </c>
      <c r="P3" s="159">
        <f t="shared" ca="1" si="0"/>
        <v>4</v>
      </c>
      <c r="Q3" s="159">
        <f t="shared" ca="1" si="0"/>
        <v>4</v>
      </c>
      <c r="AE3" s="144"/>
    </row>
    <row r="4" spans="1:32">
      <c r="C4" s="101" t="s">
        <v>130</v>
      </c>
      <c r="D4" s="145" t="s">
        <v>131</v>
      </c>
      <c r="E4" s="146">
        <f>SUMIFS($E$7:$E$20,$C$7:$C$20,C4)</f>
        <v>51</v>
      </c>
      <c r="F4" s="147">
        <f>SUMIFS(F$7:F$18,$C$7:$C$18,$C4)</f>
        <v>187.02623768286182</v>
      </c>
      <c r="G4" s="147">
        <f ca="1">SUMIFS(G$7:G$18,$C$7:$C$18,$C4)</f>
        <v>88</v>
      </c>
      <c r="H4" s="148">
        <f ca="1">G4/F4</f>
        <v>0.47052221704433023</v>
      </c>
      <c r="I4" s="379">
        <f>F4*0.75</f>
        <v>140.26967826214636</v>
      </c>
      <c r="J4" s="379">
        <f t="shared" ref="J4:J24" ca="1" si="1">G4-I4</f>
        <v>-52.269678262146357</v>
      </c>
      <c r="K4" s="147">
        <f t="shared" ref="K4:Q6" ca="1" si="2">SUMIFS(K$7:K$18,$C$7:$C$18,$C4)</f>
        <v>1</v>
      </c>
      <c r="L4" s="147">
        <f t="shared" ca="1" si="2"/>
        <v>6</v>
      </c>
      <c r="M4" s="147">
        <f t="shared" ca="1" si="2"/>
        <v>3</v>
      </c>
      <c r="N4" s="147">
        <f t="shared" ca="1" si="2"/>
        <v>6</v>
      </c>
      <c r="O4" s="147">
        <f t="shared" ca="1" si="2"/>
        <v>0</v>
      </c>
      <c r="P4" s="147">
        <f t="shared" ca="1" si="2"/>
        <v>0</v>
      </c>
      <c r="Q4" s="147">
        <f t="shared" ca="1" si="2"/>
        <v>1</v>
      </c>
      <c r="R4" s="101" t="s">
        <v>130</v>
      </c>
      <c r="S4" s="101" t="s">
        <v>130</v>
      </c>
      <c r="T4" s="101" t="s">
        <v>130</v>
      </c>
    </row>
    <row r="5" spans="1:32">
      <c r="C5" s="101" t="s">
        <v>132</v>
      </c>
      <c r="D5" s="145" t="s">
        <v>133</v>
      </c>
      <c r="E5" s="146">
        <f>SUMIFS($E$7:$E$20,$C$7:$C$20,C5)</f>
        <v>57</v>
      </c>
      <c r="F5" s="147">
        <f t="shared" ref="F5:F6" si="3">SUMIFS(F$7:F$18,$C$7:$C$18,$C5)</f>
        <v>181.67263281750436</v>
      </c>
      <c r="G5" s="147">
        <f ca="1">SUMIFS(G$7:G$18,$C$7:$C$18,$C5)</f>
        <v>148</v>
      </c>
      <c r="H5" s="148">
        <f t="shared" ref="H5:H24" ca="1" si="4">G5/F5</f>
        <v>0.81465214493076932</v>
      </c>
      <c r="I5" s="379">
        <f t="shared" ref="I5:I18" si="5">F5*0.75</f>
        <v>136.25447461312828</v>
      </c>
      <c r="J5" s="379">
        <f t="shared" ca="1" si="1"/>
        <v>11.745525386871719</v>
      </c>
      <c r="K5" s="147">
        <f t="shared" ca="1" si="2"/>
        <v>5</v>
      </c>
      <c r="L5" s="147">
        <f t="shared" ca="1" si="2"/>
        <v>8</v>
      </c>
      <c r="M5" s="147">
        <f t="shared" ca="1" si="2"/>
        <v>5</v>
      </c>
      <c r="N5" s="147">
        <f t="shared" ca="1" si="2"/>
        <v>7</v>
      </c>
      <c r="O5" s="147">
        <f t="shared" ca="1" si="2"/>
        <v>6</v>
      </c>
      <c r="P5" s="147">
        <f t="shared" ca="1" si="2"/>
        <v>4</v>
      </c>
      <c r="Q5" s="147">
        <f t="shared" ca="1" si="2"/>
        <v>0</v>
      </c>
      <c r="R5" s="101" t="s">
        <v>132</v>
      </c>
      <c r="S5" s="101" t="s">
        <v>132</v>
      </c>
      <c r="T5" s="101" t="s">
        <v>132</v>
      </c>
    </row>
    <row r="6" spans="1:32">
      <c r="C6" s="101" t="s">
        <v>134</v>
      </c>
      <c r="D6" s="145" t="s">
        <v>135</v>
      </c>
      <c r="E6" s="146">
        <f>SUMIFS($E$7:$E$20,$C$7:$C$20,C6)</f>
        <v>18</v>
      </c>
      <c r="F6" s="147">
        <f t="shared" si="3"/>
        <v>73.445275566596024</v>
      </c>
      <c r="G6" s="147">
        <f ca="1">SUMIFS(G$7:G$18,$C$7:$C$18,$C6)</f>
        <v>27</v>
      </c>
      <c r="H6" s="148">
        <f t="shared" ca="1" si="4"/>
        <v>0.36762065077307698</v>
      </c>
      <c r="I6" s="379">
        <f t="shared" si="5"/>
        <v>55.083956674947018</v>
      </c>
      <c r="J6" s="379">
        <f t="shared" ca="1" si="1"/>
        <v>-28.083956674947018</v>
      </c>
      <c r="K6" s="147">
        <f t="shared" ca="1" si="2"/>
        <v>0</v>
      </c>
      <c r="L6" s="147">
        <f t="shared" ca="1" si="2"/>
        <v>4</v>
      </c>
      <c r="M6" s="147">
        <f t="shared" ca="1" si="2"/>
        <v>0</v>
      </c>
      <c r="N6" s="147">
        <f t="shared" ca="1" si="2"/>
        <v>0</v>
      </c>
      <c r="O6" s="147">
        <f t="shared" ca="1" si="2"/>
        <v>2</v>
      </c>
      <c r="P6" s="147">
        <f t="shared" ca="1" si="2"/>
        <v>0</v>
      </c>
      <c r="Q6" s="147">
        <f t="shared" ca="1" si="2"/>
        <v>3</v>
      </c>
      <c r="R6" s="101" t="s">
        <v>134</v>
      </c>
      <c r="S6" s="101" t="s">
        <v>134</v>
      </c>
      <c r="T6" s="101" t="s">
        <v>134</v>
      </c>
    </row>
    <row r="7" spans="1:32">
      <c r="A7" s="101">
        <f t="shared" ref="A7:A18" ca="1" si="6">RANK(B7,$B$7:$B$18)</f>
        <v>1</v>
      </c>
      <c r="B7" s="373">
        <f ca="1">H7+G7/1000+F7/10000</f>
        <v>0.96043447263121973</v>
      </c>
      <c r="C7" s="101" t="s">
        <v>136</v>
      </c>
      <c r="D7" s="152" t="s">
        <v>137</v>
      </c>
      <c r="E7" s="152">
        <f t="shared" ref="E7:E18" si="7">COUNTIFS($D$27:$D$152,D7)</f>
        <v>5</v>
      </c>
      <c r="F7" s="147">
        <f t="shared" ref="F7:G18" si="8">SUMIFS(F$27:F$200,$D$27:$D$200,$D7)</f>
        <v>22.407319948317465</v>
      </c>
      <c r="G7" s="147">
        <f t="shared" ca="1" si="8"/>
        <v>21</v>
      </c>
      <c r="H7" s="148">
        <f t="shared" ca="1" si="4"/>
        <v>0.93719374063638794</v>
      </c>
      <c r="I7" s="379">
        <f t="shared" si="5"/>
        <v>16.805489961238099</v>
      </c>
      <c r="J7" s="379">
        <f t="shared" ca="1" si="1"/>
        <v>4.1945100387619014</v>
      </c>
      <c r="K7" s="147">
        <f t="shared" ref="K7:Q23" ca="1" si="9">SUMIFS(K$27:K$200,$D$27:$D$200,$D7)</f>
        <v>1</v>
      </c>
      <c r="L7" s="147">
        <f t="shared" ca="1" si="9"/>
        <v>2</v>
      </c>
      <c r="M7" s="147">
        <f t="shared" ca="1" si="9"/>
        <v>1</v>
      </c>
      <c r="N7" s="147">
        <f t="shared" ca="1" si="9"/>
        <v>1</v>
      </c>
      <c r="O7" s="147">
        <f t="shared" ca="1" si="9"/>
        <v>0</v>
      </c>
      <c r="P7" s="147">
        <f t="shared" ca="1" si="9"/>
        <v>2</v>
      </c>
      <c r="Q7" s="147">
        <f t="shared" ca="1" si="9"/>
        <v>0</v>
      </c>
      <c r="R7" s="101" t="s">
        <v>138</v>
      </c>
      <c r="S7" s="101" t="s">
        <v>132</v>
      </c>
      <c r="T7" s="101" t="s">
        <v>137</v>
      </c>
      <c r="AF7" s="144"/>
    </row>
    <row r="8" spans="1:32">
      <c r="A8" s="101">
        <f t="shared" ca="1" si="6"/>
        <v>6</v>
      </c>
      <c r="B8" s="373">
        <f t="shared" ref="B8:B18" ca="1" si="10">H8+G8/1000+F8/10000</f>
        <v>0.74702626925493076</v>
      </c>
      <c r="C8" s="101" t="s">
        <v>132</v>
      </c>
      <c r="D8" s="152" t="s">
        <v>139</v>
      </c>
      <c r="E8" s="152">
        <f t="shared" si="7"/>
        <v>12</v>
      </c>
      <c r="F8" s="147">
        <f t="shared" si="8"/>
        <v>52.498921933598801</v>
      </c>
      <c r="G8" s="147">
        <f t="shared" ca="1" si="8"/>
        <v>37</v>
      </c>
      <c r="H8" s="148">
        <f t="shared" ca="1" si="4"/>
        <v>0.70477637706157081</v>
      </c>
      <c r="I8" s="379">
        <f t="shared" si="5"/>
        <v>39.374191450199099</v>
      </c>
      <c r="J8" s="379">
        <f t="shared" ca="1" si="1"/>
        <v>-2.3741914501990991</v>
      </c>
      <c r="K8" s="147">
        <f t="shared" ca="1" si="9"/>
        <v>0</v>
      </c>
      <c r="L8" s="147">
        <f t="shared" ca="1" si="9"/>
        <v>2</v>
      </c>
      <c r="M8" s="147">
        <f t="shared" ca="1" si="9"/>
        <v>2</v>
      </c>
      <c r="N8" s="147">
        <f t="shared" ca="1" si="9"/>
        <v>4</v>
      </c>
      <c r="O8" s="147">
        <f t="shared" ca="1" si="9"/>
        <v>0</v>
      </c>
      <c r="P8" s="147">
        <f t="shared" ca="1" si="9"/>
        <v>0</v>
      </c>
      <c r="Q8" s="147">
        <f t="shared" ca="1" si="9"/>
        <v>0</v>
      </c>
      <c r="R8" s="101" t="s">
        <v>138</v>
      </c>
      <c r="S8" s="101" t="s">
        <v>132</v>
      </c>
      <c r="T8" s="101" t="s">
        <v>140</v>
      </c>
      <c r="AF8" s="144"/>
    </row>
    <row r="9" spans="1:32">
      <c r="A9" s="101">
        <f t="shared" ca="1" si="6"/>
        <v>10</v>
      </c>
      <c r="B9" s="373">
        <f t="shared" ca="1" si="10"/>
        <v>0.42833525451107551</v>
      </c>
      <c r="C9" s="101" t="s">
        <v>130</v>
      </c>
      <c r="D9" s="152" t="s">
        <v>141</v>
      </c>
      <c r="E9" s="152">
        <f t="shared" si="7"/>
        <v>11</v>
      </c>
      <c r="F9" s="147">
        <f t="shared" si="8"/>
        <v>39.175579646266229</v>
      </c>
      <c r="G9" s="147">
        <f t="shared" ca="1" si="8"/>
        <v>16</v>
      </c>
      <c r="H9" s="148">
        <f t="shared" ca="1" si="4"/>
        <v>0.40841769654644888</v>
      </c>
      <c r="I9" s="379">
        <f t="shared" si="5"/>
        <v>29.381684734699672</v>
      </c>
      <c r="J9" s="379">
        <f t="shared" ca="1" si="1"/>
        <v>-13.381684734699672</v>
      </c>
      <c r="K9" s="147">
        <f t="shared" ca="1" si="9"/>
        <v>0</v>
      </c>
      <c r="L9" s="147">
        <f t="shared" ca="1" si="9"/>
        <v>0</v>
      </c>
      <c r="M9" s="147">
        <f t="shared" ca="1" si="9"/>
        <v>1</v>
      </c>
      <c r="N9" s="147">
        <f t="shared" ca="1" si="9"/>
        <v>1</v>
      </c>
      <c r="O9" s="147">
        <f t="shared" ca="1" si="9"/>
        <v>0</v>
      </c>
      <c r="P9" s="147">
        <f t="shared" ca="1" si="9"/>
        <v>0</v>
      </c>
      <c r="Q9" s="147">
        <f t="shared" ca="1" si="9"/>
        <v>0</v>
      </c>
      <c r="R9" s="101" t="s">
        <v>138</v>
      </c>
      <c r="S9" s="101" t="s">
        <v>130</v>
      </c>
      <c r="T9" s="101" t="s">
        <v>142</v>
      </c>
      <c r="AF9" s="144"/>
    </row>
    <row r="10" spans="1:32">
      <c r="A10" s="101">
        <f t="shared" ca="1" si="6"/>
        <v>3</v>
      </c>
      <c r="B10" s="373">
        <f t="shared" ca="1" si="10"/>
        <v>0.87698724364451996</v>
      </c>
      <c r="C10" s="101" t="s">
        <v>132</v>
      </c>
      <c r="D10" s="152" t="s">
        <v>143</v>
      </c>
      <c r="E10" s="152">
        <f t="shared" si="7"/>
        <v>15</v>
      </c>
      <c r="F10" s="147">
        <f t="shared" si="8"/>
        <v>27.017964509818523</v>
      </c>
      <c r="G10" s="147">
        <f t="shared" ca="1" si="8"/>
        <v>23</v>
      </c>
      <c r="H10" s="148">
        <f t="shared" ca="1" si="4"/>
        <v>0.85128544719353805</v>
      </c>
      <c r="I10" s="379">
        <f t="shared" si="5"/>
        <v>20.263473382363891</v>
      </c>
      <c r="J10" s="379">
        <f t="shared" ca="1" si="1"/>
        <v>2.7365266176361089</v>
      </c>
      <c r="K10" s="147">
        <f t="shared" ca="1" si="9"/>
        <v>2</v>
      </c>
      <c r="L10" s="147">
        <f t="shared" ca="1" si="9"/>
        <v>1</v>
      </c>
      <c r="M10" s="147">
        <f t="shared" ca="1" si="9"/>
        <v>1</v>
      </c>
      <c r="N10" s="147">
        <f t="shared" ca="1" si="9"/>
        <v>0</v>
      </c>
      <c r="O10" s="147">
        <f t="shared" ca="1" si="9"/>
        <v>1</v>
      </c>
      <c r="P10" s="147">
        <f t="shared" ca="1" si="9"/>
        <v>1</v>
      </c>
      <c r="Q10" s="147">
        <f t="shared" ca="1" si="9"/>
        <v>0</v>
      </c>
      <c r="R10" s="101" t="s">
        <v>138</v>
      </c>
      <c r="S10" s="101" t="s">
        <v>132</v>
      </c>
      <c r="T10" s="101" t="s">
        <v>144</v>
      </c>
      <c r="AF10" s="144"/>
    </row>
    <row r="11" spans="1:32">
      <c r="A11" s="101">
        <f t="shared" ca="1" si="6"/>
        <v>8</v>
      </c>
      <c r="B11" s="373">
        <f t="shared" ca="1" si="10"/>
        <v>0.48017485839802954</v>
      </c>
      <c r="C11" s="101" t="s">
        <v>130</v>
      </c>
      <c r="D11" s="152" t="s">
        <v>145</v>
      </c>
      <c r="E11" s="152">
        <f t="shared" si="7"/>
        <v>16</v>
      </c>
      <c r="F11" s="147">
        <f t="shared" si="8"/>
        <v>55.603184007688711</v>
      </c>
      <c r="G11" s="147">
        <f t="shared" ca="1" si="8"/>
        <v>25</v>
      </c>
      <c r="H11" s="148">
        <f t="shared" ca="1" si="4"/>
        <v>0.44961453999726064</v>
      </c>
      <c r="I11" s="379">
        <f t="shared" si="5"/>
        <v>41.702388005766537</v>
      </c>
      <c r="J11" s="379">
        <f t="shared" ca="1" si="1"/>
        <v>-16.702388005766537</v>
      </c>
      <c r="K11" s="147">
        <f t="shared" ca="1" si="9"/>
        <v>0</v>
      </c>
      <c r="L11" s="147">
        <f t="shared" ca="1" si="9"/>
        <v>2</v>
      </c>
      <c r="M11" s="147">
        <f t="shared" ca="1" si="9"/>
        <v>0</v>
      </c>
      <c r="N11" s="147">
        <f t="shared" ca="1" si="9"/>
        <v>2</v>
      </c>
      <c r="O11" s="147">
        <f t="shared" ca="1" si="9"/>
        <v>0</v>
      </c>
      <c r="P11" s="147">
        <f t="shared" ca="1" si="9"/>
        <v>0</v>
      </c>
      <c r="Q11" s="147">
        <f t="shared" ca="1" si="9"/>
        <v>1</v>
      </c>
      <c r="R11" s="101" t="s">
        <v>138</v>
      </c>
      <c r="S11" s="101" t="s">
        <v>130</v>
      </c>
      <c r="T11" s="101" t="s">
        <v>146</v>
      </c>
      <c r="AF11" s="144"/>
    </row>
    <row r="12" spans="1:32">
      <c r="A12" s="101">
        <f t="shared" ca="1" si="6"/>
        <v>2</v>
      </c>
      <c r="B12" s="373">
        <f t="shared" ca="1" si="10"/>
        <v>0.95217296974643706</v>
      </c>
      <c r="C12" s="101" t="s">
        <v>132</v>
      </c>
      <c r="D12" s="152" t="s">
        <v>147</v>
      </c>
      <c r="E12" s="152">
        <f t="shared" si="7"/>
        <v>11</v>
      </c>
      <c r="F12" s="147">
        <f t="shared" si="8"/>
        <v>34.908502434135734</v>
      </c>
      <c r="G12" s="147">
        <f t="shared" ca="1" si="8"/>
        <v>32</v>
      </c>
      <c r="H12" s="148">
        <f t="shared" ca="1" si="4"/>
        <v>0.91668211950302347</v>
      </c>
      <c r="I12" s="379">
        <f t="shared" si="5"/>
        <v>26.181376825601802</v>
      </c>
      <c r="J12" s="379">
        <f t="shared" ca="1" si="1"/>
        <v>5.8186231743981978</v>
      </c>
      <c r="K12" s="147">
        <f t="shared" ca="1" si="9"/>
        <v>2</v>
      </c>
      <c r="L12" s="147">
        <f t="shared" ca="1" si="9"/>
        <v>1</v>
      </c>
      <c r="M12" s="147">
        <f t="shared" ca="1" si="9"/>
        <v>0</v>
      </c>
      <c r="N12" s="147">
        <f t="shared" ca="1" si="9"/>
        <v>1</v>
      </c>
      <c r="O12" s="147">
        <f t="shared" ca="1" si="9"/>
        <v>4</v>
      </c>
      <c r="P12" s="147">
        <f t="shared" ca="1" si="9"/>
        <v>1</v>
      </c>
      <c r="Q12" s="147">
        <f t="shared" ca="1" si="9"/>
        <v>0</v>
      </c>
      <c r="R12" s="101" t="s">
        <v>138</v>
      </c>
      <c r="S12" s="101" t="s">
        <v>132</v>
      </c>
      <c r="T12" s="101" t="s">
        <v>148</v>
      </c>
      <c r="AF12" s="144"/>
    </row>
    <row r="13" spans="1:32">
      <c r="A13" s="101">
        <f t="shared" ca="1" si="6"/>
        <v>7</v>
      </c>
      <c r="B13" s="373">
        <f t="shared" ca="1" si="10"/>
        <v>0.57534935635085949</v>
      </c>
      <c r="C13" s="101" t="s">
        <v>130</v>
      </c>
      <c r="D13" s="152" t="s">
        <v>149</v>
      </c>
      <c r="E13" s="152">
        <f t="shared" si="7"/>
        <v>15</v>
      </c>
      <c r="F13" s="147">
        <f t="shared" si="8"/>
        <v>61.544787876323383</v>
      </c>
      <c r="G13" s="147">
        <f t="shared" ca="1" si="8"/>
        <v>33</v>
      </c>
      <c r="H13" s="148">
        <f t="shared" ca="1" si="4"/>
        <v>0.53619487756322715</v>
      </c>
      <c r="I13" s="379">
        <f t="shared" si="5"/>
        <v>46.158590907242541</v>
      </c>
      <c r="J13" s="379">
        <f t="shared" ca="1" si="1"/>
        <v>-13.158590907242541</v>
      </c>
      <c r="K13" s="147">
        <f t="shared" ca="1" si="9"/>
        <v>1</v>
      </c>
      <c r="L13" s="147">
        <f t="shared" ca="1" si="9"/>
        <v>1</v>
      </c>
      <c r="M13" s="147">
        <f t="shared" ca="1" si="9"/>
        <v>2</v>
      </c>
      <c r="N13" s="147">
        <f t="shared" ca="1" si="9"/>
        <v>3</v>
      </c>
      <c r="O13" s="147">
        <f t="shared" ca="1" si="9"/>
        <v>0</v>
      </c>
      <c r="P13" s="147">
        <f t="shared" ca="1" si="9"/>
        <v>0</v>
      </c>
      <c r="Q13" s="147">
        <f t="shared" ca="1" si="9"/>
        <v>0</v>
      </c>
      <c r="R13" s="101" t="s">
        <v>138</v>
      </c>
      <c r="S13" s="101" t="s">
        <v>130</v>
      </c>
      <c r="T13" s="101" t="s">
        <v>150</v>
      </c>
      <c r="AF13" s="144"/>
    </row>
    <row r="14" spans="1:32">
      <c r="A14" s="101">
        <f t="shared" ca="1" si="6"/>
        <v>12</v>
      </c>
      <c r="B14" s="373">
        <f t="shared" ca="1" si="10"/>
        <v>0.36413966485297944</v>
      </c>
      <c r="C14" s="101" t="s">
        <v>134</v>
      </c>
      <c r="D14" s="152" t="s">
        <v>151</v>
      </c>
      <c r="E14" s="152">
        <f t="shared" si="7"/>
        <v>8</v>
      </c>
      <c r="F14" s="147">
        <f t="shared" si="8"/>
        <v>34.413704316837453</v>
      </c>
      <c r="G14" s="147">
        <f t="shared" ca="1" si="8"/>
        <v>12</v>
      </c>
      <c r="H14" s="148">
        <f t="shared" ca="1" si="4"/>
        <v>0.34869829442129568</v>
      </c>
      <c r="I14" s="379">
        <f t="shared" si="5"/>
        <v>25.81027823762809</v>
      </c>
      <c r="J14" s="379">
        <f t="shared" ca="1" si="1"/>
        <v>-13.81027823762809</v>
      </c>
      <c r="K14" s="147">
        <f t="shared" ca="1" si="9"/>
        <v>0</v>
      </c>
      <c r="L14" s="147">
        <f t="shared" ca="1" si="9"/>
        <v>2</v>
      </c>
      <c r="M14" s="147">
        <f t="shared" ca="1" si="9"/>
        <v>0</v>
      </c>
      <c r="N14" s="147">
        <f t="shared" ca="1" si="9"/>
        <v>0</v>
      </c>
      <c r="O14" s="147">
        <f t="shared" ca="1" si="9"/>
        <v>1</v>
      </c>
      <c r="P14" s="147">
        <f t="shared" ca="1" si="9"/>
        <v>0</v>
      </c>
      <c r="Q14" s="147">
        <f t="shared" ca="1" si="9"/>
        <v>1</v>
      </c>
      <c r="R14" s="101" t="s">
        <v>152</v>
      </c>
      <c r="S14" s="101" t="s">
        <v>134</v>
      </c>
      <c r="T14" s="101" t="s">
        <v>151</v>
      </c>
      <c r="AF14" s="144"/>
    </row>
    <row r="15" spans="1:32">
      <c r="A15" s="101">
        <f t="shared" ca="1" si="6"/>
        <v>11</v>
      </c>
      <c r="B15" s="373">
        <f t="shared" ca="1" si="10"/>
        <v>0.40320744003525666</v>
      </c>
      <c r="C15" s="101" t="s">
        <v>134</v>
      </c>
      <c r="D15" s="152" t="s">
        <v>153</v>
      </c>
      <c r="E15" s="152">
        <f t="shared" si="7"/>
        <v>10</v>
      </c>
      <c r="F15" s="147">
        <f t="shared" si="8"/>
        <v>39.031571249758571</v>
      </c>
      <c r="G15" s="147">
        <f t="shared" ca="1" si="8"/>
        <v>15</v>
      </c>
      <c r="H15" s="148">
        <f t="shared" ca="1" si="4"/>
        <v>0.38430428291028079</v>
      </c>
      <c r="I15" s="379">
        <f t="shared" si="5"/>
        <v>29.273678437318928</v>
      </c>
      <c r="J15" s="379">
        <f t="shared" ca="1" si="1"/>
        <v>-14.273678437318928</v>
      </c>
      <c r="K15" s="147">
        <f t="shared" ca="1" si="9"/>
        <v>0</v>
      </c>
      <c r="L15" s="147">
        <f t="shared" ca="1" si="9"/>
        <v>2</v>
      </c>
      <c r="M15" s="147">
        <f t="shared" ca="1" si="9"/>
        <v>0</v>
      </c>
      <c r="N15" s="147">
        <f t="shared" ca="1" si="9"/>
        <v>0</v>
      </c>
      <c r="O15" s="147">
        <f t="shared" ca="1" si="9"/>
        <v>1</v>
      </c>
      <c r="P15" s="147">
        <f t="shared" ca="1" si="9"/>
        <v>0</v>
      </c>
      <c r="Q15" s="147">
        <f t="shared" ca="1" si="9"/>
        <v>2</v>
      </c>
      <c r="R15" s="101" t="s">
        <v>152</v>
      </c>
      <c r="S15" s="101" t="s">
        <v>134</v>
      </c>
      <c r="T15" s="101" t="s">
        <v>153</v>
      </c>
      <c r="AF15" s="144"/>
    </row>
    <row r="16" spans="1:32">
      <c r="A16" s="101">
        <f t="shared" ca="1" si="6"/>
        <v>5</v>
      </c>
      <c r="B16" s="373">
        <f t="shared" ca="1" si="10"/>
        <v>0.79985489160392542</v>
      </c>
      <c r="C16" s="101" t="s">
        <v>132</v>
      </c>
      <c r="D16" s="152" t="s">
        <v>154</v>
      </c>
      <c r="E16" s="152">
        <f t="shared" si="7"/>
        <v>7</v>
      </c>
      <c r="F16" s="147">
        <f t="shared" si="8"/>
        <v>35.094769508929545</v>
      </c>
      <c r="G16" s="147">
        <f t="shared" ca="1" si="8"/>
        <v>27</v>
      </c>
      <c r="H16" s="148">
        <f t="shared" ca="1" si="4"/>
        <v>0.76934541465303241</v>
      </c>
      <c r="I16" s="379">
        <f t="shared" si="5"/>
        <v>26.321077131697159</v>
      </c>
      <c r="J16" s="379">
        <f t="shared" ca="1" si="1"/>
        <v>0.67892286830284121</v>
      </c>
      <c r="K16" s="147">
        <f t="shared" ca="1" si="9"/>
        <v>0</v>
      </c>
      <c r="L16" s="147">
        <f t="shared" ca="1" si="9"/>
        <v>2</v>
      </c>
      <c r="M16" s="147">
        <f t="shared" ca="1" si="9"/>
        <v>1</v>
      </c>
      <c r="N16" s="147">
        <f t="shared" ca="1" si="9"/>
        <v>0</v>
      </c>
      <c r="O16" s="147">
        <f t="shared" ca="1" si="9"/>
        <v>1</v>
      </c>
      <c r="P16" s="147">
        <f t="shared" ca="1" si="9"/>
        <v>0</v>
      </c>
      <c r="Q16" s="147">
        <f t="shared" ca="1" si="9"/>
        <v>0</v>
      </c>
      <c r="R16" s="101" t="s">
        <v>138</v>
      </c>
      <c r="S16" s="101" t="s">
        <v>132</v>
      </c>
      <c r="T16" s="101" t="s">
        <v>154</v>
      </c>
      <c r="AF16" s="144"/>
    </row>
    <row r="17" spans="1:32">
      <c r="A17" s="101">
        <f t="shared" ca="1" si="6"/>
        <v>4</v>
      </c>
      <c r="B17" s="373">
        <f t="shared" ca="1" si="10"/>
        <v>0.82989531400496963</v>
      </c>
      <c r="C17" s="101" t="s">
        <v>132</v>
      </c>
      <c r="D17" s="152" t="s">
        <v>155</v>
      </c>
      <c r="E17" s="152">
        <f t="shared" si="7"/>
        <v>7</v>
      </c>
      <c r="F17" s="147">
        <f t="shared" si="8"/>
        <v>9.7451544827042866</v>
      </c>
      <c r="G17" s="147">
        <f t="shared" ca="1" si="8"/>
        <v>8</v>
      </c>
      <c r="H17" s="148">
        <f t="shared" ca="1" si="4"/>
        <v>0.82092079855669919</v>
      </c>
      <c r="I17" s="379">
        <f t="shared" si="5"/>
        <v>7.308865862028215</v>
      </c>
      <c r="J17" s="379">
        <f t="shared" ca="1" si="1"/>
        <v>0.69113413797178502</v>
      </c>
      <c r="K17" s="147">
        <f t="shared" ca="1" si="9"/>
        <v>0</v>
      </c>
      <c r="L17" s="147">
        <f t="shared" ca="1" si="9"/>
        <v>0</v>
      </c>
      <c r="M17" s="147">
        <f t="shared" ca="1" si="9"/>
        <v>0</v>
      </c>
      <c r="N17" s="147">
        <f t="shared" ca="1" si="9"/>
        <v>1</v>
      </c>
      <c r="O17" s="147">
        <f t="shared" ca="1" si="9"/>
        <v>0</v>
      </c>
      <c r="P17" s="147">
        <f t="shared" ca="1" si="9"/>
        <v>0</v>
      </c>
      <c r="Q17" s="147">
        <f t="shared" ca="1" si="9"/>
        <v>0</v>
      </c>
      <c r="R17" s="101" t="s">
        <v>138</v>
      </c>
      <c r="S17" s="101" t="s">
        <v>132</v>
      </c>
      <c r="T17" s="101" t="s">
        <v>155</v>
      </c>
      <c r="AF17" s="144"/>
    </row>
    <row r="18" spans="1:32">
      <c r="A18" s="101">
        <f t="shared" ca="1" si="6"/>
        <v>9</v>
      </c>
      <c r="B18" s="373">
        <f t="shared" ca="1" si="10"/>
        <v>0.47305642990499192</v>
      </c>
      <c r="C18" s="101" t="s">
        <v>130</v>
      </c>
      <c r="D18" s="152" t="s">
        <v>156</v>
      </c>
      <c r="E18" s="152">
        <f t="shared" si="7"/>
        <v>9</v>
      </c>
      <c r="F18" s="147">
        <f t="shared" si="8"/>
        <v>30.702686152583478</v>
      </c>
      <c r="G18" s="147">
        <f t="shared" ca="1" si="8"/>
        <v>14</v>
      </c>
      <c r="H18" s="148">
        <f t="shared" ca="1" si="4"/>
        <v>0.45598616128973357</v>
      </c>
      <c r="I18" s="379">
        <f t="shared" si="5"/>
        <v>23.027014614437608</v>
      </c>
      <c r="J18" s="379">
        <f t="shared" ca="1" si="1"/>
        <v>-9.0270146144376078</v>
      </c>
      <c r="K18" s="147">
        <f t="shared" ca="1" si="9"/>
        <v>0</v>
      </c>
      <c r="L18" s="147">
        <f t="shared" ca="1" si="9"/>
        <v>3</v>
      </c>
      <c r="M18" s="147">
        <f t="shared" ca="1" si="9"/>
        <v>0</v>
      </c>
      <c r="N18" s="147">
        <f t="shared" ca="1" si="9"/>
        <v>0</v>
      </c>
      <c r="O18" s="147">
        <f t="shared" ca="1" si="9"/>
        <v>0</v>
      </c>
      <c r="P18" s="147">
        <f t="shared" ca="1" si="9"/>
        <v>0</v>
      </c>
      <c r="Q18" s="147">
        <f t="shared" ca="1" si="9"/>
        <v>0</v>
      </c>
      <c r="R18" s="101" t="s">
        <v>138</v>
      </c>
      <c r="S18" s="101" t="s">
        <v>130</v>
      </c>
      <c r="T18" s="101" t="s">
        <v>156</v>
      </c>
      <c r="AF18" s="144"/>
    </row>
    <row r="19" spans="1:32">
      <c r="C19" s="424"/>
      <c r="D19" s="424"/>
      <c r="E19" s="138">
        <f>SUM(E20:E21)</f>
        <v>28</v>
      </c>
      <c r="F19" s="159">
        <f>SUM(F20:F21)</f>
        <v>41.645787381473625</v>
      </c>
      <c r="G19" s="159">
        <f ca="1">SUM(G20:G21)</f>
        <v>108</v>
      </c>
      <c r="H19" s="368">
        <f t="shared" ca="1" si="4"/>
        <v>2.5932995097613269</v>
      </c>
      <c r="I19" s="367">
        <f>F19*0.7</f>
        <v>29.152051167031534</v>
      </c>
      <c r="J19" s="367">
        <f t="shared" ca="1" si="1"/>
        <v>78.84794883296847</v>
      </c>
      <c r="K19" s="159">
        <f t="shared" ref="K19:Q19" ca="1" si="11">SUM(K20:K21)</f>
        <v>3</v>
      </c>
      <c r="L19" s="159">
        <f t="shared" ca="1" si="11"/>
        <v>8</v>
      </c>
      <c r="M19" s="159">
        <f t="shared" ca="1" si="11"/>
        <v>10</v>
      </c>
      <c r="N19" s="159">
        <f t="shared" ca="1" si="11"/>
        <v>14</v>
      </c>
      <c r="O19" s="159">
        <f t="shared" ca="1" si="11"/>
        <v>3</v>
      </c>
      <c r="P19" s="159">
        <f t="shared" ca="1" si="11"/>
        <v>1</v>
      </c>
      <c r="Q19" s="159">
        <f t="shared" ca="1" si="11"/>
        <v>2</v>
      </c>
      <c r="AF19" s="144"/>
    </row>
    <row r="20" spans="1:32">
      <c r="A20" s="101" t="str">
        <f ca="1">"GDC"&amp;RANK(B20,$B$20:$B$21)</f>
        <v>GDC2</v>
      </c>
      <c r="B20" s="373">
        <f t="shared" ref="B20:B21" ca="1" si="12">H20+G20/1000+F20/10000</f>
        <v>1.6732408590406656</v>
      </c>
      <c r="C20" s="101" t="s">
        <v>158</v>
      </c>
      <c r="D20" s="101" t="s">
        <v>159</v>
      </c>
      <c r="E20" s="156">
        <f>COUNTIFS($D$27:$D$200,D20)</f>
        <v>9</v>
      </c>
      <c r="F20" s="147">
        <f>SUMIFS(F$27:F$200,$D$27:$D$200,$D20)</f>
        <v>17.036425898809853</v>
      </c>
      <c r="G20" s="147">
        <f ca="1">SUMIFS(G$27:G$200,$D$27:$D$200,$D20)</f>
        <v>28</v>
      </c>
      <c r="H20" s="148">
        <f t="shared" ca="1" si="4"/>
        <v>1.6435372164507844</v>
      </c>
      <c r="I20" s="379">
        <f>F20*0.75</f>
        <v>12.77731942410739</v>
      </c>
      <c r="J20" s="379">
        <f t="shared" ca="1" si="1"/>
        <v>15.22268057589261</v>
      </c>
      <c r="K20" s="147">
        <f t="shared" ca="1" si="9"/>
        <v>2</v>
      </c>
      <c r="L20" s="147">
        <f t="shared" ca="1" si="9"/>
        <v>2</v>
      </c>
      <c r="M20" s="147">
        <f t="shared" ca="1" si="9"/>
        <v>1</v>
      </c>
      <c r="N20" s="147">
        <f t="shared" ca="1" si="9"/>
        <v>3</v>
      </c>
      <c r="O20" s="147">
        <f t="shared" ca="1" si="9"/>
        <v>0</v>
      </c>
      <c r="P20" s="147">
        <f t="shared" ca="1" si="9"/>
        <v>0</v>
      </c>
      <c r="Q20" s="147">
        <f t="shared" ca="1" si="9"/>
        <v>1</v>
      </c>
      <c r="R20" s="101" t="s">
        <v>138</v>
      </c>
      <c r="S20" s="101" t="s">
        <v>158</v>
      </c>
      <c r="T20" s="101" t="s">
        <v>160</v>
      </c>
      <c r="AF20" s="144"/>
    </row>
    <row r="21" spans="1:32">
      <c r="A21" s="101" t="str">
        <f ca="1">"GDC"&amp;RANK(B21,$B$20:$B$21)</f>
        <v>GDC1</v>
      </c>
      <c r="B21" s="373">
        <f t="shared" ca="1" si="12"/>
        <v>3.3332563725254576</v>
      </c>
      <c r="C21" s="101" t="s">
        <v>161</v>
      </c>
      <c r="D21" s="156" t="s">
        <v>162</v>
      </c>
      <c r="E21" s="156">
        <f>COUNTIFS($D$27:$D$200,D21)</f>
        <v>19</v>
      </c>
      <c r="F21" s="147">
        <f>SUMIFS(F$27:F$200,$D$27:$D$200,$D21)</f>
        <v>24.609361482663768</v>
      </c>
      <c r="G21" s="147">
        <f ca="1">SUMIFS(G$27:G$200,$D$27:$D$200,$D21)</f>
        <v>80</v>
      </c>
      <c r="H21" s="148">
        <f t="shared" ca="1" si="4"/>
        <v>3.2507954363771909</v>
      </c>
      <c r="I21" s="379">
        <f>F21*0.75</f>
        <v>18.457021111997825</v>
      </c>
      <c r="J21" s="379">
        <f t="shared" ca="1" si="1"/>
        <v>61.542978888002175</v>
      </c>
      <c r="K21" s="147">
        <f t="shared" ca="1" si="9"/>
        <v>1</v>
      </c>
      <c r="L21" s="147">
        <f t="shared" ca="1" si="9"/>
        <v>6</v>
      </c>
      <c r="M21" s="147">
        <f t="shared" ca="1" si="9"/>
        <v>9</v>
      </c>
      <c r="N21" s="147">
        <f t="shared" ca="1" si="9"/>
        <v>11</v>
      </c>
      <c r="O21" s="147">
        <f t="shared" ca="1" si="9"/>
        <v>3</v>
      </c>
      <c r="P21" s="147">
        <f t="shared" ca="1" si="9"/>
        <v>1</v>
      </c>
      <c r="Q21" s="147">
        <f t="shared" ca="1" si="9"/>
        <v>1</v>
      </c>
      <c r="R21" s="101" t="s">
        <v>152</v>
      </c>
      <c r="S21" s="101" t="s">
        <v>161</v>
      </c>
      <c r="T21" s="101" t="s">
        <v>162</v>
      </c>
    </row>
    <row r="22" spans="1:32">
      <c r="C22" s="424"/>
      <c r="D22" s="424"/>
      <c r="E22" s="138">
        <f>SUM(E23:E24)</f>
        <v>20</v>
      </c>
      <c r="F22" s="159">
        <f>SUM(F23:F24)</f>
        <v>16.787271150499993</v>
      </c>
      <c r="G22" s="159">
        <f ca="1">SUM(G23:G24)</f>
        <v>10</v>
      </c>
      <c r="H22" s="368">
        <f t="shared" ca="1" si="4"/>
        <v>0.59568943101882044</v>
      </c>
      <c r="I22" s="367">
        <f>F22*0.7</f>
        <v>11.751089805349995</v>
      </c>
      <c r="J22" s="367">
        <f t="shared" ca="1" si="1"/>
        <v>-1.751089805349995</v>
      </c>
      <c r="K22" s="159">
        <f t="shared" ref="K22:Q22" ca="1" si="13">SUM(K23:K24)</f>
        <v>0</v>
      </c>
      <c r="L22" s="159">
        <f t="shared" ca="1" si="13"/>
        <v>0</v>
      </c>
      <c r="M22" s="159">
        <f t="shared" ca="1" si="13"/>
        <v>2</v>
      </c>
      <c r="N22" s="159">
        <f t="shared" ca="1" si="13"/>
        <v>0</v>
      </c>
      <c r="O22" s="159">
        <f t="shared" ca="1" si="13"/>
        <v>0</v>
      </c>
      <c r="P22" s="159">
        <f t="shared" ca="1" si="13"/>
        <v>0</v>
      </c>
      <c r="Q22" s="159">
        <f t="shared" ca="1" si="13"/>
        <v>1</v>
      </c>
    </row>
    <row r="23" spans="1:32">
      <c r="A23" s="101" t="str">
        <f ca="1">"XB"&amp;RANK(B23,$B$23:$B$24)</f>
        <v>XB1</v>
      </c>
      <c r="B23" s="373">
        <f t="shared" ref="B23:B24" ca="1" si="14">H23+G23/1000+F23/10000</f>
        <v>0.96194245318763771</v>
      </c>
      <c r="C23" s="101" t="s">
        <v>163</v>
      </c>
      <c r="D23" s="101" t="s">
        <v>164</v>
      </c>
      <c r="E23" s="160">
        <f>COUNTIFS($D$27:$D$200,D23)</f>
        <v>10</v>
      </c>
      <c r="F23" s="147">
        <f>SUMIFS(F$27:F$200,$D$27:$D$200,$D23)</f>
        <v>8.3936355752499967</v>
      </c>
      <c r="G23" s="147">
        <f ca="1">SUMIFS(G$27:G$200,$D$27:$D$200,$D23)</f>
        <v>8</v>
      </c>
      <c r="H23" s="148">
        <f t="shared" ca="1" si="4"/>
        <v>0.9531030896301127</v>
      </c>
      <c r="I23" s="379">
        <f>F23*0.75</f>
        <v>6.295226681437498</v>
      </c>
      <c r="J23" s="379">
        <f t="shared" ca="1" si="1"/>
        <v>1.704773318562502</v>
      </c>
      <c r="K23" s="147">
        <f t="shared" ca="1" si="9"/>
        <v>0</v>
      </c>
      <c r="L23" s="147">
        <f t="shared" ca="1" si="9"/>
        <v>0</v>
      </c>
      <c r="M23" s="147">
        <f t="shared" ca="1" si="9"/>
        <v>1</v>
      </c>
      <c r="N23" s="147">
        <f t="shared" ca="1" si="9"/>
        <v>0</v>
      </c>
      <c r="O23" s="147">
        <f t="shared" ca="1" si="9"/>
        <v>0</v>
      </c>
      <c r="P23" s="147">
        <f t="shared" ca="1" si="9"/>
        <v>0</v>
      </c>
      <c r="Q23" s="147">
        <f t="shared" ca="1" si="9"/>
        <v>0</v>
      </c>
      <c r="R23" s="101" t="s">
        <v>152</v>
      </c>
      <c r="S23" s="101" t="s">
        <v>165</v>
      </c>
      <c r="T23" s="101" t="s">
        <v>166</v>
      </c>
    </row>
    <row r="24" spans="1:32">
      <c r="A24" s="101" t="str">
        <f ca="1">"XB"&amp;RANK(B24,$B$23:$B$24)</f>
        <v>XB2</v>
      </c>
      <c r="B24" s="373">
        <f t="shared" ca="1" si="14"/>
        <v>0.24111513596505318</v>
      </c>
      <c r="C24" s="101" t="s">
        <v>165</v>
      </c>
      <c r="D24" s="101" t="s">
        <v>167</v>
      </c>
      <c r="E24" s="160">
        <f>COUNTIFS($D$27:$D$200,D24)</f>
        <v>10</v>
      </c>
      <c r="F24" s="147">
        <f>SUMIFS(F$27:F$200,$D$27:$D$200,$D24)</f>
        <v>8.3936355752499967</v>
      </c>
      <c r="G24" s="147">
        <f ca="1">SUMIFS(G$27:G$200,$D$27:$D$200,$D24)</f>
        <v>2</v>
      </c>
      <c r="H24" s="148">
        <f t="shared" ca="1" si="4"/>
        <v>0.23827577240752817</v>
      </c>
      <c r="I24" s="379">
        <f>F24*0.75</f>
        <v>6.295226681437498</v>
      </c>
      <c r="J24" s="379">
        <f t="shared" ca="1" si="1"/>
        <v>-4.295226681437498</v>
      </c>
      <c r="K24" s="147">
        <f t="shared" ref="K24:Q24" ca="1" si="15">SUMIFS(K$27:K$200,$D$27:$D$200,$D24)</f>
        <v>0</v>
      </c>
      <c r="L24" s="147">
        <f t="shared" ca="1" si="15"/>
        <v>0</v>
      </c>
      <c r="M24" s="147">
        <f t="shared" ca="1" si="15"/>
        <v>1</v>
      </c>
      <c r="N24" s="147">
        <f t="shared" ca="1" si="15"/>
        <v>0</v>
      </c>
      <c r="O24" s="147">
        <f t="shared" ca="1" si="15"/>
        <v>0</v>
      </c>
      <c r="P24" s="147">
        <f t="shared" ca="1" si="15"/>
        <v>0</v>
      </c>
      <c r="Q24" s="147">
        <f t="shared" ca="1" si="15"/>
        <v>1</v>
      </c>
      <c r="R24" s="101" t="s">
        <v>152</v>
      </c>
      <c r="S24" s="101" t="s">
        <v>165</v>
      </c>
      <c r="T24" s="101" t="s">
        <v>168</v>
      </c>
    </row>
    <row r="25" spans="1:32">
      <c r="C25" s="426" t="s">
        <v>376</v>
      </c>
      <c r="D25" s="426"/>
      <c r="E25" s="426"/>
      <c r="F25" s="426" t="s">
        <v>112</v>
      </c>
      <c r="G25" s="426"/>
      <c r="H25" s="426"/>
      <c r="I25" s="426"/>
      <c r="J25" s="426"/>
      <c r="K25" s="426" t="s">
        <v>382</v>
      </c>
      <c r="L25" s="426"/>
      <c r="M25" s="426"/>
      <c r="N25" s="426"/>
      <c r="O25" s="426"/>
      <c r="P25" s="426"/>
      <c r="Q25" s="426"/>
      <c r="R25" s="161"/>
    </row>
    <row r="26" spans="1:32" ht="28.5">
      <c r="A26" s="192" t="s">
        <v>169</v>
      </c>
      <c r="B26" s="360" t="s">
        <v>170</v>
      </c>
      <c r="C26" s="387" t="s">
        <v>12</v>
      </c>
      <c r="D26" s="387" t="s">
        <v>13</v>
      </c>
      <c r="E26" s="387" t="s">
        <v>374</v>
      </c>
      <c r="F26" s="388" t="s">
        <v>369</v>
      </c>
      <c r="G26" s="387" t="s">
        <v>375</v>
      </c>
      <c r="H26" s="387" t="s">
        <v>128</v>
      </c>
      <c r="I26" s="388" t="s">
        <v>371</v>
      </c>
      <c r="J26" s="388" t="s">
        <v>372</v>
      </c>
      <c r="K26" s="378">
        <v>45786</v>
      </c>
      <c r="L26" s="378">
        <v>45787</v>
      </c>
      <c r="M26" s="378">
        <v>45788</v>
      </c>
      <c r="N26" s="378">
        <v>45789</v>
      </c>
      <c r="O26" s="378">
        <v>45790</v>
      </c>
      <c r="P26" s="378">
        <v>45791</v>
      </c>
      <c r="Q26" s="378">
        <v>45792</v>
      </c>
      <c r="R26" s="193" t="s">
        <v>176</v>
      </c>
      <c r="S26" s="194" t="s">
        <v>177</v>
      </c>
      <c r="T26" s="174" t="s">
        <v>178</v>
      </c>
    </row>
    <row r="27" spans="1:32">
      <c r="A27" s="195">
        <f t="shared" ref="A27:A58" ca="1" si="16">RANK(B27,$B$27:$B$152)</f>
        <v>65</v>
      </c>
      <c r="B27" s="386">
        <f ca="1">H27+G27/10+IFERROR((F27/100),0)+ROW()/1000</f>
        <v>0.27878435697086834</v>
      </c>
      <c r="C27" s="180" t="s">
        <v>135</v>
      </c>
      <c r="D27" s="180" t="s">
        <v>180</v>
      </c>
      <c r="E27" s="180" t="s">
        <v>181</v>
      </c>
      <c r="F27" s="181">
        <f>IFERROR(VLOOKUP(E27,顾问个人目标!$E:$AB,23,0)+VLOOKUP(E27,顾问个人目标!$E:$AB,24,0),"-")</f>
        <v>5.178435697086833</v>
      </c>
      <c r="G27" s="284">
        <f ca="1">COUNTIFS(新签明细!J:J,"新签",新签明细!D:D,E27,新签明细!X:X,"False",新签明细!L:L,"&lt;&gt;*升舱*")</f>
        <v>2</v>
      </c>
      <c r="H27" s="183">
        <f>IFERROR(#REF!/F27,0)</f>
        <v>0</v>
      </c>
      <c r="I27" s="367">
        <f>IFERROR(F27*0.75,0)</f>
        <v>3.8838267728151248</v>
      </c>
      <c r="J27" s="367">
        <f ca="1">G27-I27</f>
        <v>-1.8838267728151248</v>
      </c>
      <c r="K27" s="283">
        <f ca="1">COUNTIFS(新签明细!$J:$J,"新签",新签明细!$D:$D,$E27,新签明细!$X:$X,"False",新签明细!$L:$L,"&lt;&gt;*升舱*",新签明细!$V:$V,'往期追踪-中间表'!K$26)</f>
        <v>0</v>
      </c>
      <c r="L27" s="283">
        <f ca="1">COUNTIFS(新签明细!$J:$J,"新签",新签明细!$D:$D,$E27,新签明细!$X:$X,"False",新签明细!$L:$L,"&lt;&gt;*升舱*",新签明细!$V:$V,'往期追踪-中间表'!L$26)</f>
        <v>1</v>
      </c>
      <c r="M27" s="283">
        <f ca="1">COUNTIFS(新签明细!$J:$J,"新签",新签明细!$D:$D,$E27,新签明细!$X:$X,"False",新签明细!$L:$L,"&lt;&gt;*升舱*",新签明细!$V:$V,'往期追踪-中间表'!M$26)</f>
        <v>0</v>
      </c>
      <c r="N27" s="283">
        <f ca="1">COUNTIFS(新签明细!$J:$J,"新签",新签明细!$D:$D,$E27,新签明细!$X:$X,"False",新签明细!$L:$L,"&lt;&gt;*升舱*",新签明细!$V:$V,'往期追踪-中间表'!N$26)</f>
        <v>0</v>
      </c>
      <c r="O27" s="283">
        <f ca="1">COUNTIFS(新签明细!$J:$J,"新签",新签明细!$D:$D,$E27,新签明细!$X:$X,"False",新签明细!$L:$L,"&lt;&gt;*升舱*",新签明细!$V:$V,'往期追踪-中间表'!O$26)</f>
        <v>0</v>
      </c>
      <c r="P27" s="283">
        <f ca="1">COUNTIFS(新签明细!$J:$J,"新签",新签明细!$D:$D,$E27,新签明细!$X:$X,"False",新签明细!$L:$L,"&lt;&gt;*升舱*",新签明细!$V:$V,'往期追踪-中间表'!P$26)</f>
        <v>0</v>
      </c>
      <c r="Q27" s="283">
        <f ca="1">COUNTIFS(新签明细!$J:$J,"新签",新签明细!$D:$D,$E27,新签明细!$X:$X,"False",新签明细!$L:$L,"&lt;&gt;*升舱*",新签明细!$V:$V,'往期追踪-中间表'!Q$26)</f>
        <v>0</v>
      </c>
      <c r="R27" s="182" t="s">
        <v>152</v>
      </c>
      <c r="S27" s="196" t="s">
        <v>134</v>
      </c>
      <c r="T27" s="182" t="s">
        <v>151</v>
      </c>
    </row>
    <row r="28" spans="1:32">
      <c r="A28" s="197">
        <f t="shared" ca="1" si="16"/>
        <v>38</v>
      </c>
      <c r="B28" s="386">
        <f t="shared" ref="B28:B91" ca="1" si="17">H28+G28/10+IFERROR((F28/100),0)+ROW()/1000</f>
        <v>0.37963332939689365</v>
      </c>
      <c r="C28" s="198" t="s">
        <v>135</v>
      </c>
      <c r="D28" s="198" t="s">
        <v>180</v>
      </c>
      <c r="E28" s="198" t="s">
        <v>182</v>
      </c>
      <c r="F28" s="181">
        <f>IFERROR(VLOOKUP(E28,顾问个人目标!$E:$AB,23,0)+VLOOKUP(E28,顾问个人目标!$E:$AB,24,0),"-")</f>
        <v>5.1633329396893615</v>
      </c>
      <c r="G28" s="284">
        <f ca="1">COUNTIFS(新签明细!J:J,"新签",新签明细!D:D,E28,新签明细!X:X,"False",新签明细!L:L,"&lt;&gt;*升舱*")</f>
        <v>3</v>
      </c>
      <c r="H28" s="201">
        <f>IFERROR(#REF!/F28,0)</f>
        <v>0</v>
      </c>
      <c r="I28" s="367">
        <f t="shared" ref="I28:I91" si="18">IFERROR(F28*0.75,0)</f>
        <v>3.8724997047670211</v>
      </c>
      <c r="J28" s="367">
        <f t="shared" ref="J28:J91" ca="1" si="19">G28-I28</f>
        <v>-0.8724997047670211</v>
      </c>
      <c r="K28" s="283">
        <f ca="1">COUNTIFS(新签明细!$J:$J,"新签",新签明细!$D:$D,$E28,新签明细!$X:$X,"False",新签明细!$L:$L,"&lt;&gt;*升舱*",新签明细!$V:$V,'往期追踪-中间表'!K$26)</f>
        <v>0</v>
      </c>
      <c r="L28" s="283">
        <f ca="1">COUNTIFS(新签明细!$J:$J,"新签",新签明细!$D:$D,$E28,新签明细!$X:$X,"False",新签明细!$L:$L,"&lt;&gt;*升舱*",新签明细!$V:$V,'往期追踪-中间表'!L$26)</f>
        <v>1</v>
      </c>
      <c r="M28" s="283">
        <f ca="1">COUNTIFS(新签明细!$J:$J,"新签",新签明细!$D:$D,$E28,新签明细!$X:$X,"False",新签明细!$L:$L,"&lt;&gt;*升舱*",新签明细!$V:$V,'往期追踪-中间表'!M$26)</f>
        <v>0</v>
      </c>
      <c r="N28" s="283">
        <f ca="1">COUNTIFS(新签明细!$J:$J,"新签",新签明细!$D:$D,$E28,新签明细!$X:$X,"False",新签明细!$L:$L,"&lt;&gt;*升舱*",新签明细!$V:$V,'往期追踪-中间表'!N$26)</f>
        <v>0</v>
      </c>
      <c r="O28" s="283">
        <f ca="1">COUNTIFS(新签明细!$J:$J,"新签",新签明细!$D:$D,$E28,新签明细!$X:$X,"False",新签明细!$L:$L,"&lt;&gt;*升舱*",新签明细!$V:$V,'往期追踪-中间表'!O$26)</f>
        <v>0</v>
      </c>
      <c r="P28" s="283">
        <f ca="1">COUNTIFS(新签明细!$J:$J,"新签",新签明细!$D:$D,$E28,新签明细!$X:$X,"False",新签明细!$L:$L,"&lt;&gt;*升舱*",新签明细!$V:$V,'往期追踪-中间表'!P$26)</f>
        <v>0</v>
      </c>
      <c r="Q28" s="283">
        <f ca="1">COUNTIFS(新签明细!$J:$J,"新签",新签明细!$D:$D,$E28,新签明细!$X:$X,"False",新签明细!$L:$L,"&lt;&gt;*升舱*",新签明细!$V:$V,'往期追踪-中间表'!Q$26)</f>
        <v>1</v>
      </c>
      <c r="R28" s="200" t="s">
        <v>152</v>
      </c>
      <c r="S28" s="205" t="s">
        <v>134</v>
      </c>
      <c r="T28" s="101" t="s">
        <v>153</v>
      </c>
    </row>
    <row r="29" spans="1:32">
      <c r="A29" s="195">
        <f t="shared" ca="1" si="16"/>
        <v>26</v>
      </c>
      <c r="B29" s="386">
        <f t="shared" ca="1" si="17"/>
        <v>0.4775386486137766</v>
      </c>
      <c r="C29" s="206" t="s">
        <v>135</v>
      </c>
      <c r="D29" s="206" t="s">
        <v>180</v>
      </c>
      <c r="E29" s="206" t="s">
        <v>183</v>
      </c>
      <c r="F29" s="181">
        <f>IFERROR(VLOOKUP(E29,顾问个人目标!$E:$AB,23,0)+VLOOKUP(E29,顾问个人目标!$E:$AB,24,0),"-")</f>
        <v>4.8538648613776534</v>
      </c>
      <c r="G29" s="284">
        <f ca="1">COUNTIFS(新签明细!J:J,"新签",新签明细!D:D,E29,新签明细!X:X,"False",新签明细!L:L,"&lt;&gt;*升舱*")</f>
        <v>4</v>
      </c>
      <c r="H29" s="209">
        <f>IFERROR(#REF!/F29,0)</f>
        <v>0</v>
      </c>
      <c r="I29" s="367">
        <f t="shared" si="18"/>
        <v>3.64039864603324</v>
      </c>
      <c r="J29" s="367">
        <f t="shared" ca="1" si="19"/>
        <v>0.35960135396675996</v>
      </c>
      <c r="K29" s="283">
        <f ca="1">COUNTIFS(新签明细!$J:$J,"新签",新签明细!$D:$D,$E29,新签明细!$X:$X,"False",新签明细!$L:$L,"&lt;&gt;*升舱*",新签明细!$V:$V,'往期追踪-中间表'!K$26)</f>
        <v>0</v>
      </c>
      <c r="L29" s="283">
        <f ca="1">COUNTIFS(新签明细!$J:$J,"新签",新签明细!$D:$D,$E29,新签明细!$X:$X,"False",新签明细!$L:$L,"&lt;&gt;*升舱*",新签明细!$V:$V,'往期追踪-中间表'!L$26)</f>
        <v>0</v>
      </c>
      <c r="M29" s="283">
        <f ca="1">COUNTIFS(新签明细!$J:$J,"新签",新签明细!$D:$D,$E29,新签明细!$X:$X,"False",新签明细!$L:$L,"&lt;&gt;*升舱*",新签明细!$V:$V,'往期追踪-中间表'!M$26)</f>
        <v>0</v>
      </c>
      <c r="N29" s="283">
        <f ca="1">COUNTIFS(新签明细!$J:$J,"新签",新签明细!$D:$D,$E29,新签明细!$X:$X,"False",新签明细!$L:$L,"&lt;&gt;*升舱*",新签明细!$V:$V,'往期追踪-中间表'!N$26)</f>
        <v>0</v>
      </c>
      <c r="O29" s="283">
        <f ca="1">COUNTIFS(新签明细!$J:$J,"新签",新签明细!$D:$D,$E29,新签明细!$X:$X,"False",新签明细!$L:$L,"&lt;&gt;*升舱*",新签明细!$V:$V,'往期追踪-中间表'!O$26)</f>
        <v>1</v>
      </c>
      <c r="P29" s="283">
        <f ca="1">COUNTIFS(新签明细!$J:$J,"新签",新签明细!$D:$D,$E29,新签明细!$X:$X,"False",新签明细!$L:$L,"&lt;&gt;*升舱*",新签明细!$V:$V,'往期追踪-中间表'!P$26)</f>
        <v>0</v>
      </c>
      <c r="Q29" s="283">
        <f ca="1">COUNTIFS(新签明细!$J:$J,"新签",新签明细!$D:$D,$E29,新签明细!$X:$X,"False",新签明细!$L:$L,"&lt;&gt;*升舱*",新签明细!$V:$V,'往期追踪-中间表'!Q$26)</f>
        <v>0</v>
      </c>
      <c r="R29" s="208" t="s">
        <v>152</v>
      </c>
      <c r="S29" s="213" t="s">
        <v>134</v>
      </c>
      <c r="T29" s="188" t="s">
        <v>151</v>
      </c>
    </row>
    <row r="30" spans="1:32">
      <c r="A30" s="197">
        <f t="shared" ca="1" si="16"/>
        <v>121</v>
      </c>
      <c r="B30" s="386">
        <f t="shared" ca="1" si="17"/>
        <v>7.9281165910558699E-2</v>
      </c>
      <c r="C30" s="198" t="s">
        <v>135</v>
      </c>
      <c r="D30" s="198" t="s">
        <v>180</v>
      </c>
      <c r="E30" s="198" t="s">
        <v>184</v>
      </c>
      <c r="F30" s="181">
        <f>IFERROR(VLOOKUP(E30,顾问个人目标!$E:$AB,23,0)+VLOOKUP(E30,顾问个人目标!$E:$AB,24,0),"-")</f>
        <v>4.9281165910558702</v>
      </c>
      <c r="G30" s="284">
        <f ca="1">COUNTIFS(新签明细!J:J,"新签",新签明细!D:D,E30,新签明细!X:X,"False",新签明细!L:L,"&lt;&gt;*升舱*")</f>
        <v>0</v>
      </c>
      <c r="H30" s="201">
        <f>IFERROR(#REF!/F30,0)</f>
        <v>0</v>
      </c>
      <c r="I30" s="367">
        <f t="shared" si="18"/>
        <v>3.6960874432919026</v>
      </c>
      <c r="J30" s="367">
        <f t="shared" ca="1" si="19"/>
        <v>-3.6960874432919026</v>
      </c>
      <c r="K30" s="283">
        <f ca="1">COUNTIFS(新签明细!$J:$J,"新签",新签明细!$D:$D,$E30,新签明细!$X:$X,"False",新签明细!$L:$L,"&lt;&gt;*升舱*",新签明细!$V:$V,'往期追踪-中间表'!K$26)</f>
        <v>0</v>
      </c>
      <c r="L30" s="283">
        <f ca="1">COUNTIFS(新签明细!$J:$J,"新签",新签明细!$D:$D,$E30,新签明细!$X:$X,"False",新签明细!$L:$L,"&lt;&gt;*升舱*",新签明细!$V:$V,'往期追踪-中间表'!L$26)</f>
        <v>0</v>
      </c>
      <c r="M30" s="283">
        <f ca="1">COUNTIFS(新签明细!$J:$J,"新签",新签明细!$D:$D,$E30,新签明细!$X:$X,"False",新签明细!$L:$L,"&lt;&gt;*升舱*",新签明细!$V:$V,'往期追踪-中间表'!M$26)</f>
        <v>0</v>
      </c>
      <c r="N30" s="283">
        <f ca="1">COUNTIFS(新签明细!$J:$J,"新签",新签明细!$D:$D,$E30,新签明细!$X:$X,"False",新签明细!$L:$L,"&lt;&gt;*升舱*",新签明细!$V:$V,'往期追踪-中间表'!N$26)</f>
        <v>0</v>
      </c>
      <c r="O30" s="283">
        <f ca="1">COUNTIFS(新签明细!$J:$J,"新签",新签明细!$D:$D,$E30,新签明细!$X:$X,"False",新签明细!$L:$L,"&lt;&gt;*升舱*",新签明细!$V:$V,'往期追踪-中间表'!O$26)</f>
        <v>0</v>
      </c>
      <c r="P30" s="283">
        <f ca="1">COUNTIFS(新签明细!$J:$J,"新签",新签明细!$D:$D,$E30,新签明细!$X:$X,"False",新签明细!$L:$L,"&lt;&gt;*升舱*",新签明细!$V:$V,'往期追踪-中间表'!P$26)</f>
        <v>0</v>
      </c>
      <c r="Q30" s="283">
        <f ca="1">COUNTIFS(新签明细!$J:$J,"新签",新签明细!$D:$D,$E30,新签明细!$X:$X,"False",新签明细!$L:$L,"&lt;&gt;*升舱*",新签明细!$V:$V,'往期追踪-中间表'!Q$26)</f>
        <v>0</v>
      </c>
      <c r="R30" s="200" t="s">
        <v>152</v>
      </c>
      <c r="S30" s="205" t="s">
        <v>134</v>
      </c>
      <c r="T30" s="101" t="s">
        <v>151</v>
      </c>
    </row>
    <row r="31" spans="1:32">
      <c r="A31" s="195">
        <f t="shared" ca="1" si="16"/>
        <v>90</v>
      </c>
      <c r="B31" s="386">
        <f t="shared" ca="1" si="17"/>
        <v>0.17890351783196598</v>
      </c>
      <c r="C31" s="206" t="s">
        <v>135</v>
      </c>
      <c r="D31" s="206" t="s">
        <v>180</v>
      </c>
      <c r="E31" s="206" t="s">
        <v>185</v>
      </c>
      <c r="F31" s="181">
        <f>IFERROR(VLOOKUP(E31,顾问个人目标!$E:$AB,23,0)+VLOOKUP(E31,顾问个人目标!$E:$AB,24,0),"-")</f>
        <v>4.7903517831965967</v>
      </c>
      <c r="G31" s="284">
        <f ca="1">COUNTIFS(新签明细!J:J,"新签",新签明细!D:D,E31,新签明细!X:X,"False",新签明细!L:L,"&lt;&gt;*升舱*")</f>
        <v>1</v>
      </c>
      <c r="H31" s="209">
        <f>IFERROR(#REF!/F31,0)</f>
        <v>0</v>
      </c>
      <c r="I31" s="367">
        <f t="shared" si="18"/>
        <v>3.5927638373974475</v>
      </c>
      <c r="J31" s="367">
        <f t="shared" ca="1" si="19"/>
        <v>-2.5927638373974475</v>
      </c>
      <c r="K31" s="283">
        <f ca="1">COUNTIFS(新签明细!$J:$J,"新签",新签明细!$D:$D,$E31,新签明细!$X:$X,"False",新签明细!$L:$L,"&lt;&gt;*升舱*",新签明细!$V:$V,'往期追踪-中间表'!K$26)</f>
        <v>0</v>
      </c>
      <c r="L31" s="283">
        <f ca="1">COUNTIFS(新签明细!$J:$J,"新签",新签明细!$D:$D,$E31,新签明细!$X:$X,"False",新签明细!$L:$L,"&lt;&gt;*升舱*",新签明细!$V:$V,'往期追踪-中间表'!L$26)</f>
        <v>0</v>
      </c>
      <c r="M31" s="283">
        <f ca="1">COUNTIFS(新签明细!$J:$J,"新签",新签明细!$D:$D,$E31,新签明细!$X:$X,"False",新签明细!$L:$L,"&lt;&gt;*升舱*",新签明细!$V:$V,'往期追踪-中间表'!M$26)</f>
        <v>0</v>
      </c>
      <c r="N31" s="283">
        <f ca="1">COUNTIFS(新签明细!$J:$J,"新签",新签明细!$D:$D,$E31,新签明细!$X:$X,"False",新签明细!$L:$L,"&lt;&gt;*升舱*",新签明细!$V:$V,'往期追踪-中间表'!N$26)</f>
        <v>0</v>
      </c>
      <c r="O31" s="283">
        <f ca="1">COUNTIFS(新签明细!$J:$J,"新签",新签明细!$D:$D,$E31,新签明细!$X:$X,"False",新签明细!$L:$L,"&lt;&gt;*升舱*",新签明细!$V:$V,'往期追踪-中间表'!O$26)</f>
        <v>0</v>
      </c>
      <c r="P31" s="283">
        <f ca="1">COUNTIFS(新签明细!$J:$J,"新签",新签明细!$D:$D,$E31,新签明细!$X:$X,"False",新签明细!$L:$L,"&lt;&gt;*升舱*",新签明细!$V:$V,'往期追踪-中间表'!P$26)</f>
        <v>0</v>
      </c>
      <c r="Q31" s="283">
        <f ca="1">COUNTIFS(新签明细!$J:$J,"新签",新签明细!$D:$D,$E31,新签明细!$X:$X,"False",新签明细!$L:$L,"&lt;&gt;*升舱*",新签明细!$V:$V,'往期追踪-中间表'!Q$26)</f>
        <v>0</v>
      </c>
      <c r="R31" s="208" t="s">
        <v>152</v>
      </c>
      <c r="S31" s="213" t="s">
        <v>134</v>
      </c>
      <c r="T31" s="188" t="s">
        <v>153</v>
      </c>
    </row>
    <row r="32" spans="1:32">
      <c r="A32" s="197">
        <f t="shared" ca="1" si="16"/>
        <v>92</v>
      </c>
      <c r="B32" s="386">
        <f t="shared" ca="1" si="17"/>
        <v>0.17849678840979519</v>
      </c>
      <c r="C32" s="198" t="s">
        <v>135</v>
      </c>
      <c r="D32" s="198" t="s">
        <v>180</v>
      </c>
      <c r="E32" s="198" t="s">
        <v>186</v>
      </c>
      <c r="F32" s="181">
        <f>IFERROR(VLOOKUP(E32,顾问个人目标!$E:$AB,23,0)+VLOOKUP(E32,顾问个人目标!$E:$AB,24,0),"-")</f>
        <v>4.6496788409795187</v>
      </c>
      <c r="G32" s="284">
        <f ca="1">COUNTIFS(新签明细!J:J,"新签",新签明细!D:D,E32,新签明细!X:X,"False",新签明细!L:L,"&lt;&gt;*升舱*")</f>
        <v>1</v>
      </c>
      <c r="H32" s="201">
        <f>IFERROR(#REF!/F32,0)</f>
        <v>0</v>
      </c>
      <c r="I32" s="367">
        <f t="shared" si="18"/>
        <v>3.487259130734639</v>
      </c>
      <c r="J32" s="367">
        <f t="shared" ca="1" si="19"/>
        <v>-2.487259130734639</v>
      </c>
      <c r="K32" s="283">
        <f ca="1">COUNTIFS(新签明细!$J:$J,"新签",新签明细!$D:$D,$E32,新签明细!$X:$X,"False",新签明细!$L:$L,"&lt;&gt;*升舱*",新签明细!$V:$V,'往期追踪-中间表'!K$26)</f>
        <v>0</v>
      </c>
      <c r="L32" s="283">
        <f ca="1">COUNTIFS(新签明细!$J:$J,"新签",新签明细!$D:$D,$E32,新签明细!$X:$X,"False",新签明细!$L:$L,"&lt;&gt;*升舱*",新签明细!$V:$V,'往期追踪-中间表'!L$26)</f>
        <v>0</v>
      </c>
      <c r="M32" s="283">
        <f ca="1">COUNTIFS(新签明细!$J:$J,"新签",新签明细!$D:$D,$E32,新签明细!$X:$X,"False",新签明细!$L:$L,"&lt;&gt;*升舱*",新签明细!$V:$V,'往期追踪-中间表'!M$26)</f>
        <v>0</v>
      </c>
      <c r="N32" s="283">
        <f ca="1">COUNTIFS(新签明细!$J:$J,"新签",新签明细!$D:$D,$E32,新签明细!$X:$X,"False",新签明细!$L:$L,"&lt;&gt;*升舱*",新签明细!$V:$V,'往期追踪-中间表'!N$26)</f>
        <v>0</v>
      </c>
      <c r="O32" s="283">
        <f ca="1">COUNTIFS(新签明细!$J:$J,"新签",新签明细!$D:$D,$E32,新签明细!$X:$X,"False",新签明细!$L:$L,"&lt;&gt;*升舱*",新签明细!$V:$V,'往期追踪-中间表'!O$26)</f>
        <v>0</v>
      </c>
      <c r="P32" s="283">
        <f ca="1">COUNTIFS(新签明细!$J:$J,"新签",新签明细!$D:$D,$E32,新签明细!$X:$X,"False",新签明细!$L:$L,"&lt;&gt;*升舱*",新签明细!$V:$V,'往期追踪-中间表'!P$26)</f>
        <v>0</v>
      </c>
      <c r="Q32" s="283">
        <f ca="1">COUNTIFS(新签明细!$J:$J,"新签",新签明细!$D:$D,$E32,新签明细!$X:$X,"False",新签明细!$L:$L,"&lt;&gt;*升舱*",新签明细!$V:$V,'往期追踪-中间表'!Q$26)</f>
        <v>0</v>
      </c>
      <c r="R32" s="200" t="s">
        <v>152</v>
      </c>
      <c r="S32" s="205" t="s">
        <v>134</v>
      </c>
      <c r="T32" s="101" t="s">
        <v>151</v>
      </c>
    </row>
    <row r="33" spans="1:20">
      <c r="A33" s="195">
        <f t="shared" ca="1" si="16"/>
        <v>91</v>
      </c>
      <c r="B33" s="386">
        <f t="shared" ca="1" si="17"/>
        <v>0.17881259513672543</v>
      </c>
      <c r="C33" s="206" t="s">
        <v>135</v>
      </c>
      <c r="D33" s="206" t="s">
        <v>180</v>
      </c>
      <c r="E33" s="206" t="s">
        <v>187</v>
      </c>
      <c r="F33" s="181">
        <f>IFERROR(VLOOKUP(E33,顾问个人目标!$E:$AB,23,0)+VLOOKUP(E33,顾问个人目标!$E:$AB,24,0),"-")</f>
        <v>4.581259513672542</v>
      </c>
      <c r="G33" s="284">
        <f ca="1">COUNTIFS(新签明细!J:J,"新签",新签明细!D:D,E33,新签明细!X:X,"False",新签明细!L:L,"&lt;&gt;*升舱*")</f>
        <v>1</v>
      </c>
      <c r="H33" s="209">
        <f>IFERROR(#REF!/F33,0)</f>
        <v>0</v>
      </c>
      <c r="I33" s="367">
        <f t="shared" si="18"/>
        <v>3.4359446352544065</v>
      </c>
      <c r="J33" s="367">
        <f t="shared" ca="1" si="19"/>
        <v>-2.4359446352544065</v>
      </c>
      <c r="K33" s="283">
        <f ca="1">COUNTIFS(新签明细!$J:$J,"新签",新签明细!$D:$D,$E33,新签明细!$X:$X,"False",新签明细!$L:$L,"&lt;&gt;*升舱*",新签明细!$V:$V,'往期追踪-中间表'!K$26)</f>
        <v>0</v>
      </c>
      <c r="L33" s="283">
        <f ca="1">COUNTIFS(新签明细!$J:$J,"新签",新签明细!$D:$D,$E33,新签明细!$X:$X,"False",新签明细!$L:$L,"&lt;&gt;*升舱*",新签明细!$V:$V,'往期追踪-中间表'!L$26)</f>
        <v>0</v>
      </c>
      <c r="M33" s="283">
        <f ca="1">COUNTIFS(新签明细!$J:$J,"新签",新签明细!$D:$D,$E33,新签明细!$X:$X,"False",新签明细!$L:$L,"&lt;&gt;*升舱*",新签明细!$V:$V,'往期追踪-中间表'!M$26)</f>
        <v>0</v>
      </c>
      <c r="N33" s="283">
        <f ca="1">COUNTIFS(新签明细!$J:$J,"新签",新签明细!$D:$D,$E33,新签明细!$X:$X,"False",新签明细!$L:$L,"&lt;&gt;*升舱*",新签明细!$V:$V,'往期追踪-中间表'!N$26)</f>
        <v>0</v>
      </c>
      <c r="O33" s="283">
        <f ca="1">COUNTIFS(新签明细!$J:$J,"新签",新签明细!$D:$D,$E33,新签明细!$X:$X,"False",新签明细!$L:$L,"&lt;&gt;*升舱*",新签明细!$V:$V,'往期追踪-中间表'!O$26)</f>
        <v>0</v>
      </c>
      <c r="P33" s="283">
        <f ca="1">COUNTIFS(新签明细!$J:$J,"新签",新签明细!$D:$D,$E33,新签明细!$X:$X,"False",新签明细!$L:$L,"&lt;&gt;*升舱*",新签明细!$V:$V,'往期追踪-中间表'!P$26)</f>
        <v>0</v>
      </c>
      <c r="Q33" s="283">
        <f ca="1">COUNTIFS(新签明细!$J:$J,"新签",新签明细!$D:$D,$E33,新签明细!$X:$X,"False",新签明细!$L:$L,"&lt;&gt;*升舱*",新签明细!$V:$V,'往期追踪-中间表'!Q$26)</f>
        <v>0</v>
      </c>
      <c r="R33" s="208" t="s">
        <v>152</v>
      </c>
      <c r="S33" s="213" t="s">
        <v>134</v>
      </c>
      <c r="T33" s="188" t="s">
        <v>151</v>
      </c>
    </row>
    <row r="34" spans="1:20">
      <c r="A34" s="197">
        <f t="shared" ca="1" si="16"/>
        <v>126</v>
      </c>
      <c r="B34" s="386">
        <f t="shared" ca="1" si="17"/>
        <v>3.6686640897790779E-2</v>
      </c>
      <c r="C34" s="198" t="s">
        <v>135</v>
      </c>
      <c r="D34" s="198" t="s">
        <v>180</v>
      </c>
      <c r="E34" s="198" t="s">
        <v>188</v>
      </c>
      <c r="F34" s="181">
        <f>IFERROR(VLOOKUP(E34,顾问个人目标!$E:$AB,23,0)+VLOOKUP(E34,顾问个人目标!$E:$AB,24,0),"-")</f>
        <v>0.26866408977907785</v>
      </c>
      <c r="G34" s="284">
        <f ca="1">COUNTIFS(新签明细!J:J,"新签",新签明细!D:D,E34,新签明细!X:X,"False",新签明细!L:L,"&lt;&gt;*升舱*")</f>
        <v>0</v>
      </c>
      <c r="H34" s="201">
        <f>IFERROR(#REF!/F34,0)</f>
        <v>0</v>
      </c>
      <c r="I34" s="367">
        <f t="shared" si="18"/>
        <v>0.20149806733430839</v>
      </c>
      <c r="J34" s="367">
        <f t="shared" ca="1" si="19"/>
        <v>-0.20149806733430839</v>
      </c>
      <c r="K34" s="283">
        <f ca="1">COUNTIFS(新签明细!$J:$J,"新签",新签明细!$D:$D,$E34,新签明细!$X:$X,"False",新签明细!$L:$L,"&lt;&gt;*升舱*",新签明细!$V:$V,'往期追踪-中间表'!K$26)</f>
        <v>0</v>
      </c>
      <c r="L34" s="283">
        <f ca="1">COUNTIFS(新签明细!$J:$J,"新签",新签明细!$D:$D,$E34,新签明细!$X:$X,"False",新签明细!$L:$L,"&lt;&gt;*升舱*",新签明细!$V:$V,'往期追踪-中间表'!L$26)</f>
        <v>0</v>
      </c>
      <c r="M34" s="283">
        <f ca="1">COUNTIFS(新签明细!$J:$J,"新签",新签明细!$D:$D,$E34,新签明细!$X:$X,"False",新签明细!$L:$L,"&lt;&gt;*升舱*",新签明细!$V:$V,'往期追踪-中间表'!M$26)</f>
        <v>0</v>
      </c>
      <c r="N34" s="283">
        <f ca="1">COUNTIFS(新签明细!$J:$J,"新签",新签明细!$D:$D,$E34,新签明细!$X:$X,"False",新签明细!$L:$L,"&lt;&gt;*升舱*",新签明细!$V:$V,'往期追踪-中间表'!N$26)</f>
        <v>0</v>
      </c>
      <c r="O34" s="283">
        <f ca="1">COUNTIFS(新签明细!$J:$J,"新签",新签明细!$D:$D,$E34,新签明细!$X:$X,"False",新签明细!$L:$L,"&lt;&gt;*升舱*",新签明细!$V:$V,'往期追踪-中间表'!O$26)</f>
        <v>0</v>
      </c>
      <c r="P34" s="283">
        <f ca="1">COUNTIFS(新签明细!$J:$J,"新签",新签明细!$D:$D,$E34,新签明细!$X:$X,"False",新签明细!$L:$L,"&lt;&gt;*升舱*",新签明细!$V:$V,'往期追踪-中间表'!P$26)</f>
        <v>0</v>
      </c>
      <c r="Q34" s="283">
        <f ca="1">COUNTIFS(新签明细!$J:$J,"新签",新签明细!$D:$D,$E34,新签明细!$X:$X,"False",新签明细!$L:$L,"&lt;&gt;*升舱*",新签明细!$V:$V,'往期追踪-中间表'!Q$26)</f>
        <v>0</v>
      </c>
      <c r="R34" s="200" t="s">
        <v>152</v>
      </c>
      <c r="S34" s="205" t="s">
        <v>134</v>
      </c>
      <c r="T34" s="101" t="s">
        <v>153</v>
      </c>
    </row>
    <row r="35" spans="1:20">
      <c r="A35" s="195">
        <f t="shared" ca="1" si="16"/>
        <v>89</v>
      </c>
      <c r="B35" s="386">
        <f t="shared" ca="1" si="17"/>
        <v>0.18268828613122998</v>
      </c>
      <c r="C35" s="206" t="s">
        <v>135</v>
      </c>
      <c r="D35" s="206" t="s">
        <v>189</v>
      </c>
      <c r="E35" s="206" t="s">
        <v>190</v>
      </c>
      <c r="F35" s="181">
        <f>IFERROR(VLOOKUP(E35,顾问个人目标!$E:$AB,23,0)+VLOOKUP(E35,顾问个人目标!$E:$AB,24,0),"-")</f>
        <v>4.7688286131229951</v>
      </c>
      <c r="G35" s="284">
        <f ca="1">COUNTIFS(新签明细!J:J,"新签",新签明细!D:D,E35,新签明细!X:X,"False",新签明细!L:L,"&lt;&gt;*升舱*")</f>
        <v>1</v>
      </c>
      <c r="H35" s="209">
        <f>IFERROR(#REF!/F35,0)</f>
        <v>0</v>
      </c>
      <c r="I35" s="367">
        <f t="shared" si="18"/>
        <v>3.5766214598422463</v>
      </c>
      <c r="J35" s="367">
        <f t="shared" ca="1" si="19"/>
        <v>-2.5766214598422463</v>
      </c>
      <c r="K35" s="283">
        <f ca="1">COUNTIFS(新签明细!$J:$J,"新签",新签明细!$D:$D,$E35,新签明细!$X:$X,"False",新签明细!$L:$L,"&lt;&gt;*升舱*",新签明细!$V:$V,'往期追踪-中间表'!K$26)</f>
        <v>0</v>
      </c>
      <c r="L35" s="283">
        <f ca="1">COUNTIFS(新签明细!$J:$J,"新签",新签明细!$D:$D,$E35,新签明细!$X:$X,"False",新签明细!$L:$L,"&lt;&gt;*升舱*",新签明细!$V:$V,'往期追踪-中间表'!L$26)</f>
        <v>0</v>
      </c>
      <c r="M35" s="283">
        <f ca="1">COUNTIFS(新签明细!$J:$J,"新签",新签明细!$D:$D,$E35,新签明细!$X:$X,"False",新签明细!$L:$L,"&lt;&gt;*升舱*",新签明细!$V:$V,'往期追踪-中间表'!M$26)</f>
        <v>0</v>
      </c>
      <c r="N35" s="283">
        <f ca="1">COUNTIFS(新签明细!$J:$J,"新签",新签明细!$D:$D,$E35,新签明细!$X:$X,"False",新签明细!$L:$L,"&lt;&gt;*升舱*",新签明细!$V:$V,'往期追踪-中间表'!N$26)</f>
        <v>0</v>
      </c>
      <c r="O35" s="283">
        <f ca="1">COUNTIFS(新签明细!$J:$J,"新签",新签明细!$D:$D,$E35,新签明细!$X:$X,"False",新签明细!$L:$L,"&lt;&gt;*升舱*",新签明细!$V:$V,'往期追踪-中间表'!O$26)</f>
        <v>0</v>
      </c>
      <c r="P35" s="283">
        <f ca="1">COUNTIFS(新签明细!$J:$J,"新签",新签明细!$D:$D,$E35,新签明细!$X:$X,"False",新签明细!$L:$L,"&lt;&gt;*升舱*",新签明细!$V:$V,'往期追踪-中间表'!P$26)</f>
        <v>0</v>
      </c>
      <c r="Q35" s="283">
        <f ca="1">COUNTIFS(新签明细!$J:$J,"新签",新签明细!$D:$D,$E35,新签明细!$X:$X,"False",新签明细!$L:$L,"&lt;&gt;*升舱*",新签明细!$V:$V,'往期追踪-中间表'!Q$26)</f>
        <v>0</v>
      </c>
      <c r="R35" s="208" t="s">
        <v>152</v>
      </c>
      <c r="S35" s="213" t="s">
        <v>134</v>
      </c>
      <c r="T35" s="188" t="s">
        <v>153</v>
      </c>
    </row>
    <row r="36" spans="1:20">
      <c r="A36" s="197">
        <f t="shared" ca="1" si="16"/>
        <v>120</v>
      </c>
      <c r="B36" s="386">
        <f t="shared" ca="1" si="17"/>
        <v>8.2063386247186648E-2</v>
      </c>
      <c r="C36" s="198" t="s">
        <v>135</v>
      </c>
      <c r="D36" s="198" t="s">
        <v>189</v>
      </c>
      <c r="E36" s="198" t="s">
        <v>191</v>
      </c>
      <c r="F36" s="181">
        <f>IFERROR(VLOOKUP(E36,顾问个人目标!$E:$AB,23,0)+VLOOKUP(E36,顾问个人目标!$E:$AB,24,0),"-")</f>
        <v>4.6063386247186644</v>
      </c>
      <c r="G36" s="284">
        <f ca="1">COUNTIFS(新签明细!J:J,"新签",新签明细!D:D,E36,新签明细!X:X,"False",新签明细!L:L,"&lt;&gt;*升舱*")</f>
        <v>0</v>
      </c>
      <c r="H36" s="201">
        <f>IFERROR(#REF!/F36,0)</f>
        <v>0</v>
      </c>
      <c r="I36" s="367">
        <f t="shared" si="18"/>
        <v>3.4547539685389985</v>
      </c>
      <c r="J36" s="367">
        <f t="shared" ca="1" si="19"/>
        <v>-3.4547539685389985</v>
      </c>
      <c r="K36" s="283">
        <f ca="1">COUNTIFS(新签明细!$J:$J,"新签",新签明细!$D:$D,$E36,新签明细!$X:$X,"False",新签明细!$L:$L,"&lt;&gt;*升舱*",新签明细!$V:$V,'往期追踪-中间表'!K$26)</f>
        <v>0</v>
      </c>
      <c r="L36" s="283">
        <f ca="1">COUNTIFS(新签明细!$J:$J,"新签",新签明细!$D:$D,$E36,新签明细!$X:$X,"False",新签明细!$L:$L,"&lt;&gt;*升舱*",新签明细!$V:$V,'往期追踪-中间表'!L$26)</f>
        <v>0</v>
      </c>
      <c r="M36" s="283">
        <f ca="1">COUNTIFS(新签明细!$J:$J,"新签",新签明细!$D:$D,$E36,新签明细!$X:$X,"False",新签明细!$L:$L,"&lt;&gt;*升舱*",新签明细!$V:$V,'往期追踪-中间表'!M$26)</f>
        <v>0</v>
      </c>
      <c r="N36" s="283">
        <f ca="1">COUNTIFS(新签明细!$J:$J,"新签",新签明细!$D:$D,$E36,新签明细!$X:$X,"False",新签明细!$L:$L,"&lt;&gt;*升舱*",新签明细!$V:$V,'往期追踪-中间表'!N$26)</f>
        <v>0</v>
      </c>
      <c r="O36" s="283">
        <f ca="1">COUNTIFS(新签明细!$J:$J,"新签",新签明细!$D:$D,$E36,新签明细!$X:$X,"False",新签明细!$L:$L,"&lt;&gt;*升舱*",新签明细!$V:$V,'往期追踪-中间表'!O$26)</f>
        <v>0</v>
      </c>
      <c r="P36" s="283">
        <f ca="1">COUNTIFS(新签明细!$J:$J,"新签",新签明细!$D:$D,$E36,新签明细!$X:$X,"False",新签明细!$L:$L,"&lt;&gt;*升舱*",新签明细!$V:$V,'往期追踪-中间表'!P$26)</f>
        <v>0</v>
      </c>
      <c r="Q36" s="283">
        <f ca="1">COUNTIFS(新签明细!$J:$J,"新签",新签明细!$D:$D,$E36,新签明细!$X:$X,"False",新签明细!$L:$L,"&lt;&gt;*升舱*",新签明细!$V:$V,'往期追踪-中间表'!Q$26)</f>
        <v>0</v>
      </c>
      <c r="R36" s="200" t="s">
        <v>152</v>
      </c>
      <c r="S36" s="205" t="s">
        <v>134</v>
      </c>
      <c r="T36" s="101" t="s">
        <v>153</v>
      </c>
    </row>
    <row r="37" spans="1:20">
      <c r="A37" s="195">
        <f t="shared" ca="1" si="16"/>
        <v>88</v>
      </c>
      <c r="B37" s="386">
        <f t="shared" ca="1" si="17"/>
        <v>0.18519898561335252</v>
      </c>
      <c r="C37" s="206" t="s">
        <v>135</v>
      </c>
      <c r="D37" s="206" t="s">
        <v>189</v>
      </c>
      <c r="E37" s="206" t="s">
        <v>192</v>
      </c>
      <c r="F37" s="181">
        <f>IFERROR(VLOOKUP(E37,顾问个人目标!$E:$AB,23,0)+VLOOKUP(E37,顾问个人目标!$E:$AB,24,0),"-")</f>
        <v>4.8198985613352514</v>
      </c>
      <c r="G37" s="284">
        <f ca="1">COUNTIFS(新签明细!J:J,"新签",新签明细!D:D,E37,新签明细!X:X,"False",新签明细!L:L,"&lt;&gt;*升舱*")</f>
        <v>1</v>
      </c>
      <c r="H37" s="209">
        <f>IFERROR(#REF!/F37,0)</f>
        <v>0</v>
      </c>
      <c r="I37" s="367">
        <f t="shared" si="18"/>
        <v>3.6149239210014388</v>
      </c>
      <c r="J37" s="367">
        <f t="shared" ca="1" si="19"/>
        <v>-2.6149239210014388</v>
      </c>
      <c r="K37" s="283">
        <f ca="1">COUNTIFS(新签明细!$J:$J,"新签",新签明细!$D:$D,$E37,新签明细!$X:$X,"False",新签明细!$L:$L,"&lt;&gt;*升舱*",新签明细!$V:$V,'往期追踪-中间表'!K$26)</f>
        <v>0</v>
      </c>
      <c r="L37" s="283">
        <f ca="1">COUNTIFS(新签明细!$J:$J,"新签",新签明细!$D:$D,$E37,新签明细!$X:$X,"False",新签明细!$L:$L,"&lt;&gt;*升舱*",新签明细!$V:$V,'往期追踪-中间表'!L$26)</f>
        <v>0</v>
      </c>
      <c r="M37" s="283">
        <f ca="1">COUNTIFS(新签明细!$J:$J,"新签",新签明细!$D:$D,$E37,新签明细!$X:$X,"False",新签明细!$L:$L,"&lt;&gt;*升舱*",新签明细!$V:$V,'往期追踪-中间表'!M$26)</f>
        <v>0</v>
      </c>
      <c r="N37" s="283">
        <f ca="1">COUNTIFS(新签明细!$J:$J,"新签",新签明细!$D:$D,$E37,新签明细!$X:$X,"False",新签明细!$L:$L,"&lt;&gt;*升舱*",新签明细!$V:$V,'往期追踪-中间表'!N$26)</f>
        <v>0</v>
      </c>
      <c r="O37" s="283">
        <f ca="1">COUNTIFS(新签明细!$J:$J,"新签",新签明细!$D:$D,$E37,新签明细!$X:$X,"False",新签明细!$L:$L,"&lt;&gt;*升舱*",新签明细!$V:$V,'往期追踪-中间表'!O$26)</f>
        <v>0</v>
      </c>
      <c r="P37" s="283">
        <f ca="1">COUNTIFS(新签明细!$J:$J,"新签",新签明细!$D:$D,$E37,新签明细!$X:$X,"False",新签明细!$L:$L,"&lt;&gt;*升舱*",新签明细!$V:$V,'往期追踪-中间表'!P$26)</f>
        <v>0</v>
      </c>
      <c r="Q37" s="283">
        <f ca="1">COUNTIFS(新签明细!$J:$J,"新签",新签明细!$D:$D,$E37,新签明细!$X:$X,"False",新签明细!$L:$L,"&lt;&gt;*升舱*",新签明细!$V:$V,'往期追踪-中间表'!Q$26)</f>
        <v>0</v>
      </c>
      <c r="R37" s="208" t="s">
        <v>152</v>
      </c>
      <c r="S37" s="213" t="s">
        <v>134</v>
      </c>
      <c r="T37" s="188" t="s">
        <v>153</v>
      </c>
    </row>
    <row r="38" spans="1:20">
      <c r="A38" s="197">
        <f t="shared" ca="1" si="16"/>
        <v>24</v>
      </c>
      <c r="B38" s="386">
        <f t="shared" ca="1" si="17"/>
        <v>0.48576260557683126</v>
      </c>
      <c r="C38" s="198" t="s">
        <v>135</v>
      </c>
      <c r="D38" s="198" t="s">
        <v>189</v>
      </c>
      <c r="E38" s="198" t="s">
        <v>193</v>
      </c>
      <c r="F38" s="181">
        <f>IFERROR(VLOOKUP(E38,顾问个人目标!$E:$AB,23,0)+VLOOKUP(E38,顾问个人目标!$E:$AB,24,0),"-")</f>
        <v>4.7762605576831278</v>
      </c>
      <c r="G38" s="284">
        <f ca="1">COUNTIFS(新签明细!J:J,"新签",新签明细!D:D,E38,新签明细!X:X,"False",新签明细!L:L,"&lt;&gt;*升舱*")</f>
        <v>4</v>
      </c>
      <c r="H38" s="201">
        <f>IFERROR(#REF!/F38,0)</f>
        <v>0</v>
      </c>
      <c r="I38" s="367">
        <f t="shared" si="18"/>
        <v>3.5821954182623461</v>
      </c>
      <c r="J38" s="367">
        <f t="shared" ca="1" si="19"/>
        <v>0.41780458173765389</v>
      </c>
      <c r="K38" s="283">
        <f ca="1">COUNTIFS(新签明细!$J:$J,"新签",新签明细!$D:$D,$E38,新签明细!$X:$X,"False",新签明细!$L:$L,"&lt;&gt;*升舱*",新签明细!$V:$V,'往期追踪-中间表'!K$26)</f>
        <v>0</v>
      </c>
      <c r="L38" s="283">
        <f ca="1">COUNTIFS(新签明细!$J:$J,"新签",新签明细!$D:$D,$E38,新签明细!$X:$X,"False",新签明细!$L:$L,"&lt;&gt;*升舱*",新签明细!$V:$V,'往期追踪-中间表'!L$26)</f>
        <v>0</v>
      </c>
      <c r="M38" s="283">
        <f ca="1">COUNTIFS(新签明细!$J:$J,"新签",新签明细!$D:$D,$E38,新签明细!$X:$X,"False",新签明细!$L:$L,"&lt;&gt;*升舱*",新签明细!$V:$V,'往期追踪-中间表'!M$26)</f>
        <v>0</v>
      </c>
      <c r="N38" s="283">
        <f ca="1">COUNTIFS(新签明细!$J:$J,"新签",新签明细!$D:$D,$E38,新签明细!$X:$X,"False",新签明细!$L:$L,"&lt;&gt;*升舱*",新签明细!$V:$V,'往期追踪-中间表'!N$26)</f>
        <v>0</v>
      </c>
      <c r="O38" s="283">
        <f ca="1">COUNTIFS(新签明细!$J:$J,"新签",新签明细!$D:$D,$E38,新签明细!$X:$X,"False",新签明细!$L:$L,"&lt;&gt;*升舱*",新签明细!$V:$V,'往期追踪-中间表'!O$26)</f>
        <v>0</v>
      </c>
      <c r="P38" s="283">
        <f ca="1">COUNTIFS(新签明细!$J:$J,"新签",新签明细!$D:$D,$E38,新签明细!$X:$X,"False",新签明细!$L:$L,"&lt;&gt;*升舱*",新签明细!$V:$V,'往期追踪-中间表'!P$26)</f>
        <v>0</v>
      </c>
      <c r="Q38" s="283">
        <f ca="1">COUNTIFS(新签明细!$J:$J,"新签",新签明细!$D:$D,$E38,新签明细!$X:$X,"False",新签明细!$L:$L,"&lt;&gt;*升舱*",新签明细!$V:$V,'往期追踪-中间表'!Q$26)</f>
        <v>0</v>
      </c>
      <c r="R38" s="200" t="s">
        <v>152</v>
      </c>
      <c r="S38" s="205" t="s">
        <v>134</v>
      </c>
      <c r="T38" s="101" t="s">
        <v>153</v>
      </c>
    </row>
    <row r="39" spans="1:20">
      <c r="A39" s="195">
        <f t="shared" ca="1" si="16"/>
        <v>87</v>
      </c>
      <c r="B39" s="386">
        <f t="shared" ca="1" si="17"/>
        <v>0.18543467852829168</v>
      </c>
      <c r="C39" s="206" t="s">
        <v>135</v>
      </c>
      <c r="D39" s="206" t="s">
        <v>189</v>
      </c>
      <c r="E39" s="206" t="s">
        <v>194</v>
      </c>
      <c r="F39" s="181">
        <f>IFERROR(VLOOKUP(E39,顾问个人目标!$E:$AB,23,0)+VLOOKUP(E39,顾问个人目标!$E:$AB,24,0),"-")</f>
        <v>4.6434678528291675</v>
      </c>
      <c r="G39" s="284">
        <f ca="1">COUNTIFS(新签明细!J:J,"新签",新签明细!D:D,E39,新签明细!X:X,"False",新签明细!L:L,"&lt;&gt;*升舱*")</f>
        <v>1</v>
      </c>
      <c r="H39" s="209">
        <f>IFERROR(#REF!/F39,0)</f>
        <v>0</v>
      </c>
      <c r="I39" s="367">
        <f t="shared" si="18"/>
        <v>3.4826008896218754</v>
      </c>
      <c r="J39" s="367">
        <f t="shared" ca="1" si="19"/>
        <v>-2.4826008896218754</v>
      </c>
      <c r="K39" s="283">
        <f ca="1">COUNTIFS(新签明细!$J:$J,"新签",新签明细!$D:$D,$E39,新签明细!$X:$X,"False",新签明细!$L:$L,"&lt;&gt;*升舱*",新签明细!$V:$V,'往期追踪-中间表'!K$26)</f>
        <v>0</v>
      </c>
      <c r="L39" s="283">
        <f ca="1">COUNTIFS(新签明细!$J:$J,"新签",新签明细!$D:$D,$E39,新签明细!$X:$X,"False",新签明细!$L:$L,"&lt;&gt;*升舱*",新签明细!$V:$V,'往期追踪-中间表'!L$26)</f>
        <v>0</v>
      </c>
      <c r="M39" s="283">
        <f ca="1">COUNTIFS(新签明细!$J:$J,"新签",新签明细!$D:$D,$E39,新签明细!$X:$X,"False",新签明细!$L:$L,"&lt;&gt;*升舱*",新签明细!$V:$V,'往期追踪-中间表'!M$26)</f>
        <v>0</v>
      </c>
      <c r="N39" s="283">
        <f ca="1">COUNTIFS(新签明细!$J:$J,"新签",新签明细!$D:$D,$E39,新签明细!$X:$X,"False",新签明细!$L:$L,"&lt;&gt;*升舱*",新签明细!$V:$V,'往期追踪-中间表'!N$26)</f>
        <v>0</v>
      </c>
      <c r="O39" s="283">
        <f ca="1">COUNTIFS(新签明细!$J:$J,"新签",新签明细!$D:$D,$E39,新签明细!$X:$X,"False",新签明细!$L:$L,"&lt;&gt;*升舱*",新签明细!$V:$V,'往期追踪-中间表'!O$26)</f>
        <v>0</v>
      </c>
      <c r="P39" s="283">
        <f ca="1">COUNTIFS(新签明细!$J:$J,"新签",新签明细!$D:$D,$E39,新签明细!$X:$X,"False",新签明细!$L:$L,"&lt;&gt;*升舱*",新签明细!$V:$V,'往期追踪-中间表'!P$26)</f>
        <v>0</v>
      </c>
      <c r="Q39" s="283">
        <f ca="1">COUNTIFS(新签明细!$J:$J,"新签",新签明细!$D:$D,$E39,新签明细!$X:$X,"False",新签明细!$L:$L,"&lt;&gt;*升舱*",新签明细!$V:$V,'往期追踪-中间表'!Q$26)</f>
        <v>1</v>
      </c>
      <c r="R39" s="208" t="s">
        <v>152</v>
      </c>
      <c r="S39" s="213" t="s">
        <v>134</v>
      </c>
      <c r="T39" s="188" t="s">
        <v>153</v>
      </c>
    </row>
    <row r="40" spans="1:20">
      <c r="A40" s="197">
        <f t="shared" ca="1" si="16"/>
        <v>63</v>
      </c>
      <c r="B40" s="386">
        <f t="shared" ca="1" si="17"/>
        <v>0.28426856939914003</v>
      </c>
      <c r="C40" s="198" t="s">
        <v>135</v>
      </c>
      <c r="D40" s="198" t="s">
        <v>189</v>
      </c>
      <c r="E40" s="198" t="s">
        <v>195</v>
      </c>
      <c r="F40" s="181">
        <f>IFERROR(VLOOKUP(E40,顾问个人目标!$E:$AB,23,0)+VLOOKUP(E40,顾问个人目标!$E:$AB,24,0),"-")</f>
        <v>4.4268569399140034</v>
      </c>
      <c r="G40" s="284">
        <f ca="1">COUNTIFS(新签明细!J:J,"新签",新签明细!D:D,E40,新签明细!X:X,"False",新签明细!L:L,"&lt;&gt;*升舱*")</f>
        <v>2</v>
      </c>
      <c r="H40" s="201">
        <f>IFERROR(#REF!/F40,0)</f>
        <v>0</v>
      </c>
      <c r="I40" s="367">
        <f t="shared" si="18"/>
        <v>3.3201427049355026</v>
      </c>
      <c r="J40" s="367">
        <f t="shared" ca="1" si="19"/>
        <v>-1.3201427049355026</v>
      </c>
      <c r="K40" s="283">
        <f ca="1">COUNTIFS(新签明细!$J:$J,"新签",新签明细!$D:$D,$E40,新签明细!$X:$X,"False",新签明细!$L:$L,"&lt;&gt;*升舱*",新签明细!$V:$V,'往期追踪-中间表'!K$26)</f>
        <v>0</v>
      </c>
      <c r="L40" s="283">
        <f ca="1">COUNTIFS(新签明细!$J:$J,"新签",新签明细!$D:$D,$E40,新签明细!$X:$X,"False",新签明细!$L:$L,"&lt;&gt;*升舱*",新签明细!$V:$V,'往期追踪-中间表'!L$26)</f>
        <v>1</v>
      </c>
      <c r="M40" s="283">
        <f ca="1">COUNTIFS(新签明细!$J:$J,"新签",新签明细!$D:$D,$E40,新签明细!$X:$X,"False",新签明细!$L:$L,"&lt;&gt;*升舱*",新签明细!$V:$V,'往期追踪-中间表'!M$26)</f>
        <v>0</v>
      </c>
      <c r="N40" s="283">
        <f ca="1">COUNTIFS(新签明细!$J:$J,"新签",新签明细!$D:$D,$E40,新签明细!$X:$X,"False",新签明细!$L:$L,"&lt;&gt;*升舱*",新签明细!$V:$V,'往期追踪-中间表'!N$26)</f>
        <v>0</v>
      </c>
      <c r="O40" s="283">
        <f ca="1">COUNTIFS(新签明细!$J:$J,"新签",新签明细!$D:$D,$E40,新签明细!$X:$X,"False",新签明细!$L:$L,"&lt;&gt;*升舱*",新签明细!$V:$V,'往期追踪-中间表'!O$26)</f>
        <v>0</v>
      </c>
      <c r="P40" s="283">
        <f ca="1">COUNTIFS(新签明细!$J:$J,"新签",新签明细!$D:$D,$E40,新签明细!$X:$X,"False",新签明细!$L:$L,"&lt;&gt;*升舱*",新签明细!$V:$V,'往期追踪-中间表'!P$26)</f>
        <v>0</v>
      </c>
      <c r="Q40" s="283">
        <f ca="1">COUNTIFS(新签明细!$J:$J,"新签",新签明细!$D:$D,$E40,新签明细!$X:$X,"False",新签明细!$L:$L,"&lt;&gt;*升舱*",新签明细!$V:$V,'往期追踪-中间表'!Q$26)</f>
        <v>0</v>
      </c>
      <c r="R40" s="200" t="s">
        <v>152</v>
      </c>
      <c r="S40" s="205" t="s">
        <v>134</v>
      </c>
      <c r="T40" s="101" t="s">
        <v>153</v>
      </c>
    </row>
    <row r="41" spans="1:20">
      <c r="A41" s="195">
        <f t="shared" ca="1" si="16"/>
        <v>72</v>
      </c>
      <c r="B41" s="386">
        <f t="shared" ca="1" si="17"/>
        <v>0.24386378048052548</v>
      </c>
      <c r="C41" s="206" t="s">
        <v>135</v>
      </c>
      <c r="D41" s="206" t="s">
        <v>189</v>
      </c>
      <c r="E41" s="206" t="s">
        <v>196</v>
      </c>
      <c r="F41" s="181">
        <f>IFERROR(VLOOKUP(E41,顾问个人目标!$E:$AB,23,0)+VLOOKUP(E41,顾问个人目标!$E:$AB,24,0),"-")</f>
        <v>0.28637804805254524</v>
      </c>
      <c r="G41" s="284">
        <f ca="1">COUNTIFS(新签明细!J:J,"新签",新签明细!D:D,E41,新签明细!X:X,"False",新签明细!L:L,"&lt;&gt;*升舱*")</f>
        <v>2</v>
      </c>
      <c r="H41" s="209">
        <f>IFERROR(#REF!/F41,0)</f>
        <v>0</v>
      </c>
      <c r="I41" s="367">
        <f t="shared" si="18"/>
        <v>0.21478353603940892</v>
      </c>
      <c r="J41" s="367">
        <f t="shared" ca="1" si="19"/>
        <v>1.785216463960591</v>
      </c>
      <c r="K41" s="283">
        <f ca="1">COUNTIFS(新签明细!$J:$J,"新签",新签明细!$D:$D,$E41,新签明细!$X:$X,"False",新签明细!$L:$L,"&lt;&gt;*升舱*",新签明细!$V:$V,'往期追踪-中间表'!K$26)</f>
        <v>0</v>
      </c>
      <c r="L41" s="283">
        <f ca="1">COUNTIFS(新签明细!$J:$J,"新签",新签明细!$D:$D,$E41,新签明细!$X:$X,"False",新签明细!$L:$L,"&lt;&gt;*升舱*",新签明细!$V:$V,'往期追踪-中间表'!L$26)</f>
        <v>0</v>
      </c>
      <c r="M41" s="283">
        <f ca="1">COUNTIFS(新签明细!$J:$J,"新签",新签明细!$D:$D,$E41,新签明细!$X:$X,"False",新签明细!$L:$L,"&lt;&gt;*升舱*",新签明细!$V:$V,'往期追踪-中间表'!M$26)</f>
        <v>0</v>
      </c>
      <c r="N41" s="283">
        <f ca="1">COUNTIFS(新签明细!$J:$J,"新签",新签明细!$D:$D,$E41,新签明细!$X:$X,"False",新签明细!$L:$L,"&lt;&gt;*升舱*",新签明细!$V:$V,'往期追踪-中间表'!N$26)</f>
        <v>0</v>
      </c>
      <c r="O41" s="283">
        <f ca="1">COUNTIFS(新签明细!$J:$J,"新签",新签明细!$D:$D,$E41,新签明细!$X:$X,"False",新签明细!$L:$L,"&lt;&gt;*升舱*",新签明细!$V:$V,'往期追踪-中间表'!O$26)</f>
        <v>0</v>
      </c>
      <c r="P41" s="283">
        <f ca="1">COUNTIFS(新签明细!$J:$J,"新签",新签明细!$D:$D,$E41,新签明细!$X:$X,"False",新签明细!$L:$L,"&lt;&gt;*升舱*",新签明细!$V:$V,'往期追踪-中间表'!P$26)</f>
        <v>0</v>
      </c>
      <c r="Q41" s="283">
        <f ca="1">COUNTIFS(新签明细!$J:$J,"新签",新签明细!$D:$D,$E41,新签明细!$X:$X,"False",新签明细!$L:$L,"&lt;&gt;*升舱*",新签明细!$V:$V,'往期追踪-中间表'!Q$26)</f>
        <v>0</v>
      </c>
      <c r="R41" s="208" t="s">
        <v>138</v>
      </c>
      <c r="S41" s="213" t="s">
        <v>132</v>
      </c>
      <c r="T41" s="188" t="s">
        <v>140</v>
      </c>
    </row>
    <row r="42" spans="1:20">
      <c r="A42" s="197">
        <f t="shared" ca="1" si="16"/>
        <v>62</v>
      </c>
      <c r="B42" s="386">
        <f t="shared" ca="1" si="17"/>
        <v>0.28683667319464329</v>
      </c>
      <c r="C42" s="198" t="s">
        <v>135</v>
      </c>
      <c r="D42" s="198" t="s">
        <v>189</v>
      </c>
      <c r="E42" s="198" t="s">
        <v>197</v>
      </c>
      <c r="F42" s="181">
        <f>IFERROR(VLOOKUP(E42,顾问个人目标!$E:$AB,23,0)+VLOOKUP(E42,顾问个人目标!$E:$AB,24,0),"-")</f>
        <v>4.4836673194643293</v>
      </c>
      <c r="G42" s="284">
        <f ca="1">COUNTIFS(新签明细!J:J,"新签",新签明细!D:D,E42,新签明细!X:X,"False",新签明细!L:L,"&lt;&gt;*升舱*")</f>
        <v>2</v>
      </c>
      <c r="H42" s="201">
        <f>IFERROR(#REF!/F42,0)</f>
        <v>0</v>
      </c>
      <c r="I42" s="367">
        <f t="shared" si="18"/>
        <v>3.362750489598247</v>
      </c>
      <c r="J42" s="367">
        <f t="shared" ca="1" si="19"/>
        <v>-1.362750489598247</v>
      </c>
      <c r="K42" s="283">
        <f ca="1">COUNTIFS(新签明细!$J:$J,"新签",新签明细!$D:$D,$E42,新签明细!$X:$X,"False",新签明细!$L:$L,"&lt;&gt;*升舱*",新签明细!$V:$V,'往期追踪-中间表'!K$26)</f>
        <v>0</v>
      </c>
      <c r="L42" s="283">
        <f ca="1">COUNTIFS(新签明细!$J:$J,"新签",新签明细!$D:$D,$E42,新签明细!$X:$X,"False",新签明细!$L:$L,"&lt;&gt;*升舱*",新签明细!$V:$V,'往期追踪-中间表'!L$26)</f>
        <v>1</v>
      </c>
      <c r="M42" s="283">
        <f ca="1">COUNTIFS(新签明细!$J:$J,"新签",新签明细!$D:$D,$E42,新签明细!$X:$X,"False",新签明细!$L:$L,"&lt;&gt;*升舱*",新签明细!$V:$V,'往期追踪-中间表'!M$26)</f>
        <v>0</v>
      </c>
      <c r="N42" s="283">
        <f ca="1">COUNTIFS(新签明细!$J:$J,"新签",新签明细!$D:$D,$E42,新签明细!$X:$X,"False",新签明细!$L:$L,"&lt;&gt;*升舱*",新签明细!$V:$V,'往期追踪-中间表'!N$26)</f>
        <v>0</v>
      </c>
      <c r="O42" s="283">
        <f ca="1">COUNTIFS(新签明细!$J:$J,"新签",新签明细!$D:$D,$E42,新签明细!$X:$X,"False",新签明细!$L:$L,"&lt;&gt;*升舱*",新签明细!$V:$V,'往期追踪-中间表'!O$26)</f>
        <v>1</v>
      </c>
      <c r="P42" s="283">
        <f ca="1">COUNTIFS(新签明细!$J:$J,"新签",新签明细!$D:$D,$E42,新签明细!$X:$X,"False",新签明细!$L:$L,"&lt;&gt;*升舱*",新签明细!$V:$V,'往期追踪-中间表'!P$26)</f>
        <v>0</v>
      </c>
      <c r="Q42" s="283">
        <f ca="1">COUNTIFS(新签明细!$J:$J,"新签",新签明细!$D:$D,$E42,新签明细!$X:$X,"False",新签明细!$L:$L,"&lt;&gt;*升舱*",新签明细!$V:$V,'往期追踪-中间表'!Q$26)</f>
        <v>0</v>
      </c>
      <c r="R42" s="200" t="s">
        <v>152</v>
      </c>
      <c r="S42" s="205" t="s">
        <v>134</v>
      </c>
      <c r="T42" s="101" t="s">
        <v>153</v>
      </c>
    </row>
    <row r="43" spans="1:20">
      <c r="A43" s="195">
        <f t="shared" ca="1" si="16"/>
        <v>86</v>
      </c>
      <c r="B43" s="386">
        <f t="shared" ca="1" si="17"/>
        <v>0.1874334972657955</v>
      </c>
      <c r="C43" s="206" t="s">
        <v>135</v>
      </c>
      <c r="D43" s="206" t="s">
        <v>189</v>
      </c>
      <c r="E43" s="206" t="s">
        <v>198</v>
      </c>
      <c r="F43" s="181">
        <f>IFERROR(VLOOKUP(E43,顾问个人目标!$E:$AB,23,0)+VLOOKUP(E43,顾问个人目标!$E:$AB,24,0),"-")</f>
        <v>4.4433497265795525</v>
      </c>
      <c r="G43" s="284">
        <f ca="1">COUNTIFS(新签明细!J:J,"新签",新签明细!D:D,E43,新签明细!X:X,"False",新签明细!L:L,"&lt;&gt;*升舱*")</f>
        <v>1</v>
      </c>
      <c r="H43" s="209">
        <f>IFERROR(#REF!/F43,0)</f>
        <v>0</v>
      </c>
      <c r="I43" s="367">
        <f t="shared" si="18"/>
        <v>3.3325122949346646</v>
      </c>
      <c r="J43" s="367">
        <f t="shared" ca="1" si="19"/>
        <v>-2.3325122949346646</v>
      </c>
      <c r="K43" s="283">
        <f ca="1">COUNTIFS(新签明细!$J:$J,"新签",新签明细!$D:$D,$E43,新签明细!$X:$X,"False",新签明细!$L:$L,"&lt;&gt;*升舱*",新签明细!$V:$V,'往期追踪-中间表'!K$26)</f>
        <v>0</v>
      </c>
      <c r="L43" s="283">
        <f ca="1">COUNTIFS(新签明细!$J:$J,"新签",新签明细!$D:$D,$E43,新签明细!$X:$X,"False",新签明细!$L:$L,"&lt;&gt;*升舱*",新签明细!$V:$V,'往期追踪-中间表'!L$26)</f>
        <v>0</v>
      </c>
      <c r="M43" s="283">
        <f ca="1">COUNTIFS(新签明细!$J:$J,"新签",新签明细!$D:$D,$E43,新签明细!$X:$X,"False",新签明细!$L:$L,"&lt;&gt;*升舱*",新签明细!$V:$V,'往期追踪-中间表'!M$26)</f>
        <v>0</v>
      </c>
      <c r="N43" s="283">
        <f ca="1">COUNTIFS(新签明细!$J:$J,"新签",新签明细!$D:$D,$E43,新签明细!$X:$X,"False",新签明细!$L:$L,"&lt;&gt;*升舱*",新签明细!$V:$V,'往期追踪-中间表'!N$26)</f>
        <v>0</v>
      </c>
      <c r="O43" s="283">
        <f ca="1">COUNTIFS(新签明细!$J:$J,"新签",新签明细!$D:$D,$E43,新签明细!$X:$X,"False",新签明细!$L:$L,"&lt;&gt;*升舱*",新签明细!$V:$V,'往期追踪-中间表'!O$26)</f>
        <v>0</v>
      </c>
      <c r="P43" s="283">
        <f ca="1">COUNTIFS(新签明细!$J:$J,"新签",新签明细!$D:$D,$E43,新签明细!$X:$X,"False",新签明细!$L:$L,"&lt;&gt;*升舱*",新签明细!$V:$V,'往期追踪-中间表'!P$26)</f>
        <v>0</v>
      </c>
      <c r="Q43" s="283">
        <f ca="1">COUNTIFS(新签明细!$J:$J,"新签",新签明细!$D:$D,$E43,新签明细!$X:$X,"False",新签明细!$L:$L,"&lt;&gt;*升舱*",新签明细!$V:$V,'往期追踪-中间表'!Q$26)</f>
        <v>0</v>
      </c>
      <c r="R43" s="208" t="s">
        <v>152</v>
      </c>
      <c r="S43" s="213" t="s">
        <v>134</v>
      </c>
      <c r="T43" s="188" t="s">
        <v>153</v>
      </c>
    </row>
    <row r="44" spans="1:20">
      <c r="A44" s="197">
        <f t="shared" ca="1" si="16"/>
        <v>96</v>
      </c>
      <c r="B44" s="386">
        <f t="shared" ca="1" si="17"/>
        <v>0.16176525006058934</v>
      </c>
      <c r="C44" s="198" t="s">
        <v>135</v>
      </c>
      <c r="D44" s="198" t="s">
        <v>189</v>
      </c>
      <c r="E44" s="198" t="s">
        <v>199</v>
      </c>
      <c r="F44" s="181">
        <f>IFERROR(VLOOKUP(E44,顾问个人目标!$E:$AB,23,0)+VLOOKUP(E44,顾问个人目标!$E:$AB,24,0),"-")</f>
        <v>1.7765250060589326</v>
      </c>
      <c r="G44" s="284">
        <f ca="1">COUNTIFS(新签明细!J:J,"新签",新签明细!D:D,E44,新签明细!X:X,"False",新签明细!L:L,"&lt;&gt;*升舱*")</f>
        <v>1</v>
      </c>
      <c r="H44" s="201">
        <f>IFERROR(#REF!/F44,0)</f>
        <v>0</v>
      </c>
      <c r="I44" s="367">
        <f t="shared" si="18"/>
        <v>1.3323937545441995</v>
      </c>
      <c r="J44" s="367">
        <f t="shared" ca="1" si="19"/>
        <v>-0.3323937545441995</v>
      </c>
      <c r="K44" s="283">
        <f ca="1">COUNTIFS(新签明细!$J:$J,"新签",新签明细!$D:$D,$E44,新签明细!$X:$X,"False",新签明细!$L:$L,"&lt;&gt;*升舱*",新签明细!$V:$V,'往期追踪-中间表'!K$26)</f>
        <v>0</v>
      </c>
      <c r="L44" s="283">
        <f ca="1">COUNTIFS(新签明细!$J:$J,"新签",新签明细!$D:$D,$E44,新签明细!$X:$X,"False",新签明细!$L:$L,"&lt;&gt;*升舱*",新签明细!$V:$V,'往期追踪-中间表'!L$26)</f>
        <v>0</v>
      </c>
      <c r="M44" s="283">
        <f ca="1">COUNTIFS(新签明细!$J:$J,"新签",新签明细!$D:$D,$E44,新签明细!$X:$X,"False",新签明细!$L:$L,"&lt;&gt;*升舱*",新签明细!$V:$V,'往期追踪-中间表'!M$26)</f>
        <v>0</v>
      </c>
      <c r="N44" s="283">
        <f ca="1">COUNTIFS(新签明细!$J:$J,"新签",新签明细!$D:$D,$E44,新签明细!$X:$X,"False",新签明细!$L:$L,"&lt;&gt;*升舱*",新签明细!$V:$V,'往期追踪-中间表'!N$26)</f>
        <v>0</v>
      </c>
      <c r="O44" s="283">
        <f ca="1">COUNTIFS(新签明细!$J:$J,"新签",新签明细!$D:$D,$E44,新签明细!$X:$X,"False",新签明细!$L:$L,"&lt;&gt;*升舱*",新签明细!$V:$V,'往期追踪-中间表'!O$26)</f>
        <v>0</v>
      </c>
      <c r="P44" s="283">
        <f ca="1">COUNTIFS(新签明细!$J:$J,"新签",新签明细!$D:$D,$E44,新签明细!$X:$X,"False",新签明细!$L:$L,"&lt;&gt;*升舱*",新签明细!$V:$V,'往期追踪-中间表'!P$26)</f>
        <v>0</v>
      </c>
      <c r="Q44" s="283">
        <f ca="1">COUNTIFS(新签明细!$J:$J,"新签",新签明细!$D:$D,$E44,新签明细!$X:$X,"False",新签明细!$L:$L,"&lt;&gt;*升舱*",新签明细!$V:$V,'往期追踪-中间表'!Q$26)</f>
        <v>1</v>
      </c>
      <c r="R44" s="200" t="s">
        <v>152</v>
      </c>
      <c r="S44" s="205" t="s">
        <v>134</v>
      </c>
      <c r="T44" s="101" t="s">
        <v>153</v>
      </c>
    </row>
    <row r="45" spans="1:20">
      <c r="A45" s="195">
        <f t="shared" ca="1" si="16"/>
        <v>4</v>
      </c>
      <c r="B45" s="386">
        <f t="shared" ca="1" si="17"/>
        <v>1.0028505058842305</v>
      </c>
      <c r="C45" s="206" t="s">
        <v>131</v>
      </c>
      <c r="D45" s="206" t="s">
        <v>149</v>
      </c>
      <c r="E45" s="206" t="s">
        <v>200</v>
      </c>
      <c r="F45" s="181">
        <f>IFERROR(VLOOKUP(E45,顾问个人目标!$E:$AB,23,0)+VLOOKUP(E45,顾问个人目标!$E:$AB,24,0),"-")</f>
        <v>5.7850505884230472</v>
      </c>
      <c r="G45" s="284">
        <f ca="1">COUNTIFS(新签明细!J:J,"新签",新签明细!D:D,E45,新签明细!X:X,"False",新签明细!L:L,"&lt;&gt;*升舱*")</f>
        <v>9</v>
      </c>
      <c r="H45" s="209">
        <f>IFERROR(#REF!/F45,0)</f>
        <v>0</v>
      </c>
      <c r="I45" s="367">
        <f t="shared" si="18"/>
        <v>4.3387879413172854</v>
      </c>
      <c r="J45" s="367">
        <f t="shared" ca="1" si="19"/>
        <v>4.6612120586827146</v>
      </c>
      <c r="K45" s="283">
        <f ca="1">COUNTIFS(新签明细!$J:$J,"新签",新签明细!$D:$D,$E45,新签明细!$X:$X,"False",新签明细!$L:$L,"&lt;&gt;*升舱*",新签明细!$V:$V,'往期追踪-中间表'!K$26)</f>
        <v>0</v>
      </c>
      <c r="L45" s="283">
        <f ca="1">COUNTIFS(新签明细!$J:$J,"新签",新签明细!$D:$D,$E45,新签明细!$X:$X,"False",新签明细!$L:$L,"&lt;&gt;*升舱*",新签明细!$V:$V,'往期追踪-中间表'!L$26)</f>
        <v>0</v>
      </c>
      <c r="M45" s="283">
        <f ca="1">COUNTIFS(新签明细!$J:$J,"新签",新签明细!$D:$D,$E45,新签明细!$X:$X,"False",新签明细!$L:$L,"&lt;&gt;*升舱*",新签明细!$V:$V,'往期追踪-中间表'!M$26)</f>
        <v>0</v>
      </c>
      <c r="N45" s="283">
        <f ca="1">COUNTIFS(新签明细!$J:$J,"新签",新签明细!$D:$D,$E45,新签明细!$X:$X,"False",新签明细!$L:$L,"&lt;&gt;*升舱*",新签明细!$V:$V,'往期追踪-中间表'!N$26)</f>
        <v>1</v>
      </c>
      <c r="O45" s="283">
        <f ca="1">COUNTIFS(新签明细!$J:$J,"新签",新签明细!$D:$D,$E45,新签明细!$X:$X,"False",新签明细!$L:$L,"&lt;&gt;*升舱*",新签明细!$V:$V,'往期追踪-中间表'!O$26)</f>
        <v>0</v>
      </c>
      <c r="P45" s="283">
        <f ca="1">COUNTIFS(新签明细!$J:$J,"新签",新签明细!$D:$D,$E45,新签明细!$X:$X,"False",新签明细!$L:$L,"&lt;&gt;*升舱*",新签明细!$V:$V,'往期追踪-中间表'!P$26)</f>
        <v>0</v>
      </c>
      <c r="Q45" s="283">
        <f ca="1">COUNTIFS(新签明细!$J:$J,"新签",新签明细!$D:$D,$E45,新签明细!$X:$X,"False",新签明细!$L:$L,"&lt;&gt;*升舱*",新签明细!$V:$V,'往期追踪-中间表'!Q$26)</f>
        <v>0</v>
      </c>
      <c r="R45" s="208" t="s">
        <v>138</v>
      </c>
      <c r="S45" s="213" t="s">
        <v>130</v>
      </c>
      <c r="T45" s="188" t="s">
        <v>150</v>
      </c>
    </row>
    <row r="46" spans="1:20">
      <c r="A46" s="197">
        <f t="shared" ca="1" si="16"/>
        <v>12</v>
      </c>
      <c r="B46" s="386">
        <f t="shared" ca="1" si="17"/>
        <v>0.69889954140077715</v>
      </c>
      <c r="C46" s="198" t="s">
        <v>131</v>
      </c>
      <c r="D46" s="198" t="s">
        <v>149</v>
      </c>
      <c r="E46" s="198" t="s">
        <v>201</v>
      </c>
      <c r="F46" s="181">
        <f>IFERROR(VLOOKUP(E46,顾问个人目标!$E:$AB,23,0)+VLOOKUP(E46,顾问个人目标!$E:$AB,24,0),"-")</f>
        <v>5.289954140077711</v>
      </c>
      <c r="G46" s="284">
        <f ca="1">COUNTIFS(新签明细!J:J,"新签",新签明细!D:D,E46,新签明细!X:X,"False",新签明细!L:L,"&lt;&gt;*升舱*")</f>
        <v>6</v>
      </c>
      <c r="H46" s="201">
        <f>IFERROR(#REF!/F46,0)</f>
        <v>0</v>
      </c>
      <c r="I46" s="367">
        <f t="shared" si="18"/>
        <v>3.9674656050582833</v>
      </c>
      <c r="J46" s="367">
        <f t="shared" ca="1" si="19"/>
        <v>2.0325343949417167</v>
      </c>
      <c r="K46" s="283">
        <f ca="1">COUNTIFS(新签明细!$J:$J,"新签",新签明细!$D:$D,$E46,新签明细!$X:$X,"False",新签明细!$L:$L,"&lt;&gt;*升舱*",新签明细!$V:$V,'往期追踪-中间表'!K$26)</f>
        <v>1</v>
      </c>
      <c r="L46" s="283">
        <f ca="1">COUNTIFS(新签明细!$J:$J,"新签",新签明细!$D:$D,$E46,新签明细!$X:$X,"False",新签明细!$L:$L,"&lt;&gt;*升舱*",新签明细!$V:$V,'往期追踪-中间表'!L$26)</f>
        <v>0</v>
      </c>
      <c r="M46" s="283">
        <f ca="1">COUNTIFS(新签明细!$J:$J,"新签",新签明细!$D:$D,$E46,新签明细!$X:$X,"False",新签明细!$L:$L,"&lt;&gt;*升舱*",新签明细!$V:$V,'往期追踪-中间表'!M$26)</f>
        <v>0</v>
      </c>
      <c r="N46" s="283">
        <f ca="1">COUNTIFS(新签明细!$J:$J,"新签",新签明细!$D:$D,$E46,新签明细!$X:$X,"False",新签明细!$L:$L,"&lt;&gt;*升舱*",新签明细!$V:$V,'往期追踪-中间表'!N$26)</f>
        <v>1</v>
      </c>
      <c r="O46" s="283">
        <f ca="1">COUNTIFS(新签明细!$J:$J,"新签",新签明细!$D:$D,$E46,新签明细!$X:$X,"False",新签明细!$L:$L,"&lt;&gt;*升舱*",新签明细!$V:$V,'往期追踪-中间表'!O$26)</f>
        <v>0</v>
      </c>
      <c r="P46" s="283">
        <f ca="1">COUNTIFS(新签明细!$J:$J,"新签",新签明细!$D:$D,$E46,新签明细!$X:$X,"False",新签明细!$L:$L,"&lt;&gt;*升舱*",新签明细!$V:$V,'往期追踪-中间表'!P$26)</f>
        <v>0</v>
      </c>
      <c r="Q46" s="283">
        <f ca="1">COUNTIFS(新签明细!$J:$J,"新签",新签明细!$D:$D,$E46,新签明细!$X:$X,"False",新签明细!$L:$L,"&lt;&gt;*升舱*",新签明细!$V:$V,'往期追踪-中间表'!Q$26)</f>
        <v>0</v>
      </c>
      <c r="R46" s="200" t="s">
        <v>152</v>
      </c>
      <c r="S46" s="205" t="s">
        <v>134</v>
      </c>
      <c r="T46" s="101" t="s">
        <v>151</v>
      </c>
    </row>
    <row r="47" spans="1:20">
      <c r="A47" s="195">
        <f t="shared" ca="1" si="16"/>
        <v>82</v>
      </c>
      <c r="B47" s="386">
        <f t="shared" ca="1" si="17"/>
        <v>0.19822150428635821</v>
      </c>
      <c r="C47" s="206" t="s">
        <v>131</v>
      </c>
      <c r="D47" s="206" t="s">
        <v>149</v>
      </c>
      <c r="E47" s="206" t="s">
        <v>202</v>
      </c>
      <c r="F47" s="181">
        <f>IFERROR(VLOOKUP(E47,顾问个人目标!$E:$AB,23,0)+VLOOKUP(E47,顾问个人目标!$E:$AB,24,0),"-")</f>
        <v>5.1221504286358197</v>
      </c>
      <c r="G47" s="284">
        <f ca="1">COUNTIFS(新签明细!J:J,"新签",新签明细!D:D,E47,新签明细!X:X,"False",新签明细!L:L,"&lt;&gt;*升舱*")</f>
        <v>1</v>
      </c>
      <c r="H47" s="209">
        <f>IFERROR(#REF!/F47,0)</f>
        <v>0</v>
      </c>
      <c r="I47" s="367">
        <f t="shared" si="18"/>
        <v>3.8416128214768648</v>
      </c>
      <c r="J47" s="367">
        <f t="shared" ca="1" si="19"/>
        <v>-2.8416128214768648</v>
      </c>
      <c r="K47" s="283">
        <f ca="1">COUNTIFS(新签明细!$J:$J,"新签",新签明细!$D:$D,$E47,新签明细!$X:$X,"False",新签明细!$L:$L,"&lt;&gt;*升舱*",新签明细!$V:$V,'往期追踪-中间表'!K$26)</f>
        <v>0</v>
      </c>
      <c r="L47" s="283">
        <f ca="1">COUNTIFS(新签明细!$J:$J,"新签",新签明细!$D:$D,$E47,新签明细!$X:$X,"False",新签明细!$L:$L,"&lt;&gt;*升舱*",新签明细!$V:$V,'往期追踪-中间表'!L$26)</f>
        <v>0</v>
      </c>
      <c r="M47" s="283">
        <f ca="1">COUNTIFS(新签明细!$J:$J,"新签",新签明细!$D:$D,$E47,新签明细!$X:$X,"False",新签明细!$L:$L,"&lt;&gt;*升舱*",新签明细!$V:$V,'往期追踪-中间表'!M$26)</f>
        <v>0</v>
      </c>
      <c r="N47" s="283">
        <f ca="1">COUNTIFS(新签明细!$J:$J,"新签",新签明细!$D:$D,$E47,新签明细!$X:$X,"False",新签明细!$L:$L,"&lt;&gt;*升舱*",新签明细!$V:$V,'往期追踪-中间表'!N$26)</f>
        <v>0</v>
      </c>
      <c r="O47" s="283">
        <f ca="1">COUNTIFS(新签明细!$J:$J,"新签",新签明细!$D:$D,$E47,新签明细!$X:$X,"False",新签明细!$L:$L,"&lt;&gt;*升舱*",新签明细!$V:$V,'往期追踪-中间表'!O$26)</f>
        <v>0</v>
      </c>
      <c r="P47" s="283">
        <f ca="1">COUNTIFS(新签明细!$J:$J,"新签",新签明细!$D:$D,$E47,新签明细!$X:$X,"False",新签明细!$L:$L,"&lt;&gt;*升舱*",新签明细!$V:$V,'往期追踪-中间表'!P$26)</f>
        <v>0</v>
      </c>
      <c r="Q47" s="283">
        <f ca="1">COUNTIFS(新签明细!$J:$J,"新签",新签明细!$D:$D,$E47,新签明细!$X:$X,"False",新签明细!$L:$L,"&lt;&gt;*升舱*",新签明细!$V:$V,'往期追踪-中间表'!Q$26)</f>
        <v>0</v>
      </c>
      <c r="R47" s="208" t="s">
        <v>152</v>
      </c>
      <c r="S47" s="213" t="s">
        <v>134</v>
      </c>
      <c r="T47" s="188" t="s">
        <v>151</v>
      </c>
    </row>
    <row r="48" spans="1:20">
      <c r="A48" s="197">
        <f t="shared" ca="1" si="16"/>
        <v>37</v>
      </c>
      <c r="B48" s="386">
        <f t="shared" ca="1" si="17"/>
        <v>0.39943811215929242</v>
      </c>
      <c r="C48" s="198" t="s">
        <v>131</v>
      </c>
      <c r="D48" s="198" t="s">
        <v>149</v>
      </c>
      <c r="E48" s="198" t="s">
        <v>203</v>
      </c>
      <c r="F48" s="181">
        <f>IFERROR(VLOOKUP(E48,顾问个人目标!$E:$AB,23,0)+VLOOKUP(E48,顾问个人目标!$E:$AB,24,0),"-")</f>
        <v>5.1438112159292455</v>
      </c>
      <c r="G48" s="284">
        <f ca="1">COUNTIFS(新签明细!J:J,"新签",新签明细!D:D,E48,新签明细!X:X,"False",新签明细!L:L,"&lt;&gt;*升舱*")</f>
        <v>3</v>
      </c>
      <c r="H48" s="201">
        <f>IFERROR(#REF!/F48,0)</f>
        <v>0</v>
      </c>
      <c r="I48" s="367">
        <f t="shared" si="18"/>
        <v>3.8578584119469341</v>
      </c>
      <c r="J48" s="367">
        <f t="shared" ca="1" si="19"/>
        <v>-0.85785841194693413</v>
      </c>
      <c r="K48" s="283">
        <f ca="1">COUNTIFS(新签明细!$J:$J,"新签",新签明细!$D:$D,$E48,新签明细!$X:$X,"False",新签明细!$L:$L,"&lt;&gt;*升舱*",新签明细!$V:$V,'往期追踪-中间表'!K$26)</f>
        <v>0</v>
      </c>
      <c r="L48" s="283">
        <f ca="1">COUNTIFS(新签明细!$J:$J,"新签",新签明细!$D:$D,$E48,新签明细!$X:$X,"False",新签明细!$L:$L,"&lt;&gt;*升舱*",新签明细!$V:$V,'往期追踪-中间表'!L$26)</f>
        <v>0</v>
      </c>
      <c r="M48" s="283">
        <f ca="1">COUNTIFS(新签明细!$J:$J,"新签",新签明细!$D:$D,$E48,新签明细!$X:$X,"False",新签明细!$L:$L,"&lt;&gt;*升舱*",新签明细!$V:$V,'往期追踪-中间表'!M$26)</f>
        <v>0</v>
      </c>
      <c r="N48" s="283">
        <f ca="1">COUNTIFS(新签明细!$J:$J,"新签",新签明细!$D:$D,$E48,新签明细!$X:$X,"False",新签明细!$L:$L,"&lt;&gt;*升舱*",新签明细!$V:$V,'往期追踪-中间表'!N$26)</f>
        <v>0</v>
      </c>
      <c r="O48" s="283">
        <f ca="1">COUNTIFS(新签明细!$J:$J,"新签",新签明细!$D:$D,$E48,新签明细!$X:$X,"False",新签明细!$L:$L,"&lt;&gt;*升舱*",新签明细!$V:$V,'往期追踪-中间表'!O$26)</f>
        <v>0</v>
      </c>
      <c r="P48" s="283">
        <f ca="1">COUNTIFS(新签明细!$J:$J,"新签",新签明细!$D:$D,$E48,新签明细!$X:$X,"False",新签明细!$L:$L,"&lt;&gt;*升舱*",新签明细!$V:$V,'往期追踪-中间表'!P$26)</f>
        <v>0</v>
      </c>
      <c r="Q48" s="283">
        <f ca="1">COUNTIFS(新签明细!$J:$J,"新签",新签明细!$D:$D,$E48,新签明细!$X:$X,"False",新签明细!$L:$L,"&lt;&gt;*升舱*",新签明细!$V:$V,'往期追踪-中间表'!Q$26)</f>
        <v>0</v>
      </c>
      <c r="R48" s="200" t="s">
        <v>138</v>
      </c>
      <c r="S48" s="205" t="s">
        <v>130</v>
      </c>
      <c r="T48" s="101" t="s">
        <v>150</v>
      </c>
    </row>
    <row r="49" spans="1:20">
      <c r="A49" s="195">
        <f t="shared" ca="1" si="16"/>
        <v>60</v>
      </c>
      <c r="B49" s="386">
        <f t="shared" ca="1" si="17"/>
        <v>0.29914134756243382</v>
      </c>
      <c r="C49" s="206" t="s">
        <v>131</v>
      </c>
      <c r="D49" s="206" t="s">
        <v>149</v>
      </c>
      <c r="E49" s="206" t="s">
        <v>204</v>
      </c>
      <c r="F49" s="181">
        <f>IFERROR(VLOOKUP(E49,顾问个人目标!$E:$AB,23,0)+VLOOKUP(E49,顾问个人目标!$E:$AB,24,0),"-")</f>
        <v>5.0141347562433802</v>
      </c>
      <c r="G49" s="284">
        <f ca="1">COUNTIFS(新签明细!J:J,"新签",新签明细!D:D,E49,新签明细!X:X,"False",新签明细!L:L,"&lt;&gt;*升舱*")</f>
        <v>2</v>
      </c>
      <c r="H49" s="209">
        <f>IFERROR(#REF!/F49,0)</f>
        <v>0</v>
      </c>
      <c r="I49" s="367">
        <f t="shared" si="18"/>
        <v>3.7606010671825354</v>
      </c>
      <c r="J49" s="367">
        <f t="shared" ca="1" si="19"/>
        <v>-1.7606010671825354</v>
      </c>
      <c r="K49" s="283">
        <f ca="1">COUNTIFS(新签明细!$J:$J,"新签",新签明细!$D:$D,$E49,新签明细!$X:$X,"False",新签明细!$L:$L,"&lt;&gt;*升舱*",新签明细!$V:$V,'往期追踪-中间表'!K$26)</f>
        <v>0</v>
      </c>
      <c r="L49" s="283">
        <f ca="1">COUNTIFS(新签明细!$J:$J,"新签",新签明细!$D:$D,$E49,新签明细!$X:$X,"False",新签明细!$L:$L,"&lt;&gt;*升舱*",新签明细!$V:$V,'往期追踪-中间表'!L$26)</f>
        <v>0</v>
      </c>
      <c r="M49" s="283">
        <f ca="1">COUNTIFS(新签明细!$J:$J,"新签",新签明细!$D:$D,$E49,新签明细!$X:$X,"False",新签明细!$L:$L,"&lt;&gt;*升舱*",新签明细!$V:$V,'往期追踪-中间表'!M$26)</f>
        <v>0</v>
      </c>
      <c r="N49" s="283">
        <f ca="1">COUNTIFS(新签明细!$J:$J,"新签",新签明细!$D:$D,$E49,新签明细!$X:$X,"False",新签明细!$L:$L,"&lt;&gt;*升舱*",新签明细!$V:$V,'往期追踪-中间表'!N$26)</f>
        <v>0</v>
      </c>
      <c r="O49" s="283">
        <f ca="1">COUNTIFS(新签明细!$J:$J,"新签",新签明细!$D:$D,$E49,新签明细!$X:$X,"False",新签明细!$L:$L,"&lt;&gt;*升舱*",新签明细!$V:$V,'往期追踪-中间表'!O$26)</f>
        <v>0</v>
      </c>
      <c r="P49" s="283">
        <f ca="1">COUNTIFS(新签明细!$J:$J,"新签",新签明细!$D:$D,$E49,新签明细!$X:$X,"False",新签明细!$L:$L,"&lt;&gt;*升舱*",新签明细!$V:$V,'往期追踪-中间表'!P$26)</f>
        <v>0</v>
      </c>
      <c r="Q49" s="283">
        <f ca="1">COUNTIFS(新签明细!$J:$J,"新签",新签明细!$D:$D,$E49,新签明细!$X:$X,"False",新签明细!$L:$L,"&lt;&gt;*升舱*",新签明细!$V:$V,'往期追踪-中间表'!Q$26)</f>
        <v>0</v>
      </c>
      <c r="R49" s="208" t="s">
        <v>138</v>
      </c>
      <c r="S49" s="213" t="s">
        <v>130</v>
      </c>
      <c r="T49" s="188" t="s">
        <v>150</v>
      </c>
    </row>
    <row r="50" spans="1:20">
      <c r="A50" s="197">
        <f t="shared" ca="1" si="16"/>
        <v>36</v>
      </c>
      <c r="B50" s="386">
        <f t="shared" ca="1" si="17"/>
        <v>0.40022104931772706</v>
      </c>
      <c r="C50" s="198" t="s">
        <v>131</v>
      </c>
      <c r="D50" s="198" t="s">
        <v>149</v>
      </c>
      <c r="E50" s="198" t="s">
        <v>205</v>
      </c>
      <c r="F50" s="181">
        <f>IFERROR(VLOOKUP(E50,顾问个人目标!$E:$AB,23,0)+VLOOKUP(E50,顾问个人目标!$E:$AB,24,0),"-")</f>
        <v>5.0221049317727084</v>
      </c>
      <c r="G50" s="284">
        <f ca="1">COUNTIFS(新签明细!J:J,"新签",新签明细!D:D,E50,新签明细!X:X,"False",新签明细!L:L,"&lt;&gt;*升舱*")</f>
        <v>3</v>
      </c>
      <c r="H50" s="201">
        <f>IFERROR(#REF!/F50,0)</f>
        <v>0</v>
      </c>
      <c r="I50" s="367">
        <f t="shared" si="18"/>
        <v>3.7665786988295311</v>
      </c>
      <c r="J50" s="367">
        <f t="shared" ca="1" si="19"/>
        <v>-0.76657869882953111</v>
      </c>
      <c r="K50" s="283">
        <f ca="1">COUNTIFS(新签明细!$J:$J,"新签",新签明细!$D:$D,$E50,新签明细!$X:$X,"False",新签明细!$L:$L,"&lt;&gt;*升舱*",新签明细!$V:$V,'往期追踪-中间表'!K$26)</f>
        <v>0</v>
      </c>
      <c r="L50" s="283">
        <f ca="1">COUNTIFS(新签明细!$J:$J,"新签",新签明细!$D:$D,$E50,新签明细!$X:$X,"False",新签明细!$L:$L,"&lt;&gt;*升舱*",新签明细!$V:$V,'往期追踪-中间表'!L$26)</f>
        <v>0</v>
      </c>
      <c r="M50" s="283">
        <f ca="1">COUNTIFS(新签明细!$J:$J,"新签",新签明细!$D:$D,$E50,新签明细!$X:$X,"False",新签明细!$L:$L,"&lt;&gt;*升舱*",新签明细!$V:$V,'往期追踪-中间表'!M$26)</f>
        <v>1</v>
      </c>
      <c r="N50" s="283">
        <f ca="1">COUNTIFS(新签明细!$J:$J,"新签",新签明细!$D:$D,$E50,新签明细!$X:$X,"False",新签明细!$L:$L,"&lt;&gt;*升舱*",新签明细!$V:$V,'往期追踪-中间表'!N$26)</f>
        <v>0</v>
      </c>
      <c r="O50" s="283">
        <f ca="1">COUNTIFS(新签明细!$J:$J,"新签",新签明细!$D:$D,$E50,新签明细!$X:$X,"False",新签明细!$L:$L,"&lt;&gt;*升舱*",新签明细!$V:$V,'往期追踪-中间表'!O$26)</f>
        <v>0</v>
      </c>
      <c r="P50" s="283">
        <f ca="1">COUNTIFS(新签明细!$J:$J,"新签",新签明细!$D:$D,$E50,新签明细!$X:$X,"False",新签明细!$L:$L,"&lt;&gt;*升舱*",新签明细!$V:$V,'往期追踪-中间表'!P$26)</f>
        <v>0</v>
      </c>
      <c r="Q50" s="283">
        <f ca="1">COUNTIFS(新签明细!$J:$J,"新签",新签明细!$D:$D,$E50,新签明细!$X:$X,"False",新签明细!$L:$L,"&lt;&gt;*升舱*",新签明细!$V:$V,'往期追踪-中间表'!Q$26)</f>
        <v>0</v>
      </c>
      <c r="R50" s="200" t="s">
        <v>152</v>
      </c>
      <c r="S50" s="205" t="s">
        <v>134</v>
      </c>
      <c r="T50" s="101" t="s">
        <v>151</v>
      </c>
    </row>
    <row r="51" spans="1:20">
      <c r="A51" s="195">
        <f t="shared" ca="1" si="16"/>
        <v>59</v>
      </c>
      <c r="B51" s="386">
        <f t="shared" ca="1" si="17"/>
        <v>0.30068566830584448</v>
      </c>
      <c r="C51" s="206" t="s">
        <v>131</v>
      </c>
      <c r="D51" s="206" t="s">
        <v>149</v>
      </c>
      <c r="E51" s="206" t="s">
        <v>206</v>
      </c>
      <c r="F51" s="181">
        <f>IFERROR(VLOOKUP(E51,顾问个人目标!$E:$AB,23,0)+VLOOKUP(E51,顾问个人目标!$E:$AB,24,0),"-")</f>
        <v>4.9685668305844457</v>
      </c>
      <c r="G51" s="284">
        <f ca="1">COUNTIFS(新签明细!J:J,"新签",新签明细!D:D,E51,新签明细!X:X,"False",新签明细!L:L,"&lt;&gt;*升舱*")</f>
        <v>2</v>
      </c>
      <c r="H51" s="209">
        <f>IFERROR(#REF!/F51,0)</f>
        <v>0</v>
      </c>
      <c r="I51" s="367">
        <f t="shared" si="18"/>
        <v>3.7264251229383341</v>
      </c>
      <c r="J51" s="367">
        <f t="shared" ca="1" si="19"/>
        <v>-1.7264251229383341</v>
      </c>
      <c r="K51" s="283">
        <f ca="1">COUNTIFS(新签明细!$J:$J,"新签",新签明细!$D:$D,$E51,新签明细!$X:$X,"False",新签明细!$L:$L,"&lt;&gt;*升舱*",新签明细!$V:$V,'往期追踪-中间表'!K$26)</f>
        <v>0</v>
      </c>
      <c r="L51" s="283">
        <f ca="1">COUNTIFS(新签明细!$J:$J,"新签",新签明细!$D:$D,$E51,新签明细!$X:$X,"False",新签明细!$L:$L,"&lt;&gt;*升舱*",新签明细!$V:$V,'往期追踪-中间表'!L$26)</f>
        <v>0</v>
      </c>
      <c r="M51" s="283">
        <f ca="1">COUNTIFS(新签明细!$J:$J,"新签",新签明细!$D:$D,$E51,新签明细!$X:$X,"False",新签明细!$L:$L,"&lt;&gt;*升舱*",新签明细!$V:$V,'往期追踪-中间表'!M$26)</f>
        <v>0</v>
      </c>
      <c r="N51" s="283">
        <f ca="1">COUNTIFS(新签明细!$J:$J,"新签",新签明细!$D:$D,$E51,新签明细!$X:$X,"False",新签明细!$L:$L,"&lt;&gt;*升舱*",新签明细!$V:$V,'往期追踪-中间表'!N$26)</f>
        <v>0</v>
      </c>
      <c r="O51" s="283">
        <f ca="1">COUNTIFS(新签明细!$J:$J,"新签",新签明细!$D:$D,$E51,新签明细!$X:$X,"False",新签明细!$L:$L,"&lt;&gt;*升舱*",新签明细!$V:$V,'往期追踪-中间表'!O$26)</f>
        <v>0</v>
      </c>
      <c r="P51" s="283">
        <f ca="1">COUNTIFS(新签明细!$J:$J,"新签",新签明细!$D:$D,$E51,新签明细!$X:$X,"False",新签明细!$L:$L,"&lt;&gt;*升舱*",新签明细!$V:$V,'往期追踪-中间表'!P$26)</f>
        <v>0</v>
      </c>
      <c r="Q51" s="283">
        <f ca="1">COUNTIFS(新签明细!$J:$J,"新签",新签明细!$D:$D,$E51,新签明细!$X:$X,"False",新签明细!$L:$L,"&lt;&gt;*升舱*",新签明细!$V:$V,'往期追踪-中间表'!Q$26)</f>
        <v>0</v>
      </c>
      <c r="R51" s="208" t="s">
        <v>138</v>
      </c>
      <c r="S51" s="213" t="s">
        <v>130</v>
      </c>
      <c r="T51" s="188" t="s">
        <v>150</v>
      </c>
    </row>
    <row r="52" spans="1:20">
      <c r="A52" s="197">
        <f t="shared" ca="1" si="16"/>
        <v>81</v>
      </c>
      <c r="B52" s="386">
        <f t="shared" ca="1" si="17"/>
        <v>0.20128010666276022</v>
      </c>
      <c r="C52" s="198" t="s">
        <v>131</v>
      </c>
      <c r="D52" s="198" t="s">
        <v>149</v>
      </c>
      <c r="E52" s="198" t="s">
        <v>207</v>
      </c>
      <c r="F52" s="181">
        <f>IFERROR(VLOOKUP(E52,顾问个人目标!$E:$AB,23,0)+VLOOKUP(E52,顾问个人目标!$E:$AB,24,0),"-")</f>
        <v>4.9280106662760224</v>
      </c>
      <c r="G52" s="284">
        <f ca="1">COUNTIFS(新签明细!J:J,"新签",新签明细!D:D,E52,新签明细!X:X,"False",新签明细!L:L,"&lt;&gt;*升舱*")</f>
        <v>1</v>
      </c>
      <c r="H52" s="201">
        <f>IFERROR(#REF!/F52,0)</f>
        <v>0</v>
      </c>
      <c r="I52" s="367">
        <f t="shared" si="18"/>
        <v>3.6960079997070165</v>
      </c>
      <c r="J52" s="367">
        <f t="shared" ca="1" si="19"/>
        <v>-2.6960079997070165</v>
      </c>
      <c r="K52" s="283">
        <f ca="1">COUNTIFS(新签明细!$J:$J,"新签",新签明细!$D:$D,$E52,新签明细!$X:$X,"False",新签明细!$L:$L,"&lt;&gt;*升舱*",新签明细!$V:$V,'往期追踪-中间表'!K$26)</f>
        <v>0</v>
      </c>
      <c r="L52" s="283">
        <f ca="1">COUNTIFS(新签明细!$J:$J,"新签",新签明细!$D:$D,$E52,新签明细!$X:$X,"False",新签明细!$L:$L,"&lt;&gt;*升舱*",新签明细!$V:$V,'往期追踪-中间表'!L$26)</f>
        <v>0</v>
      </c>
      <c r="M52" s="283">
        <f ca="1">COUNTIFS(新签明细!$J:$J,"新签",新签明细!$D:$D,$E52,新签明细!$X:$X,"False",新签明细!$L:$L,"&lt;&gt;*升舱*",新签明细!$V:$V,'往期追踪-中间表'!M$26)</f>
        <v>0</v>
      </c>
      <c r="N52" s="283">
        <f ca="1">COUNTIFS(新签明细!$J:$J,"新签",新签明细!$D:$D,$E52,新签明细!$X:$X,"False",新签明细!$L:$L,"&lt;&gt;*升舱*",新签明细!$V:$V,'往期追踪-中间表'!N$26)</f>
        <v>0</v>
      </c>
      <c r="O52" s="283">
        <f ca="1">COUNTIFS(新签明细!$J:$J,"新签",新签明细!$D:$D,$E52,新签明细!$X:$X,"False",新签明细!$L:$L,"&lt;&gt;*升舱*",新签明细!$V:$V,'往期追踪-中间表'!O$26)</f>
        <v>0</v>
      </c>
      <c r="P52" s="283">
        <f ca="1">COUNTIFS(新签明细!$J:$J,"新签",新签明细!$D:$D,$E52,新签明细!$X:$X,"False",新签明细!$L:$L,"&lt;&gt;*升舱*",新签明细!$V:$V,'往期追踪-中间表'!P$26)</f>
        <v>0</v>
      </c>
      <c r="Q52" s="283">
        <f ca="1">COUNTIFS(新签明细!$J:$J,"新签",新签明细!$D:$D,$E52,新签明细!$X:$X,"False",新签明细!$L:$L,"&lt;&gt;*升舱*",新签明细!$V:$V,'往期追踪-中间表'!Q$26)</f>
        <v>0</v>
      </c>
      <c r="R52" s="200" t="s">
        <v>138</v>
      </c>
      <c r="S52" s="205" t="s">
        <v>130</v>
      </c>
      <c r="T52" s="101" t="s">
        <v>150</v>
      </c>
    </row>
    <row r="53" spans="1:20">
      <c r="A53" s="195">
        <f t="shared" ca="1" si="16"/>
        <v>58</v>
      </c>
      <c r="B53" s="386">
        <f t="shared" ca="1" si="17"/>
        <v>0.30162855932952204</v>
      </c>
      <c r="C53" s="206" t="s">
        <v>131</v>
      </c>
      <c r="D53" s="206" t="s">
        <v>149</v>
      </c>
      <c r="E53" s="206" t="s">
        <v>208</v>
      </c>
      <c r="F53" s="181">
        <f>IFERROR(VLOOKUP(E53,顾问个人目标!$E:$AB,23,0)+VLOOKUP(E53,顾问个人目标!$E:$AB,24,0),"-")</f>
        <v>4.8628559329522014</v>
      </c>
      <c r="G53" s="284">
        <f ca="1">COUNTIFS(新签明细!J:J,"新签",新签明细!D:D,E53,新签明细!X:X,"False",新签明细!L:L,"&lt;&gt;*升舱*")</f>
        <v>2</v>
      </c>
      <c r="H53" s="209">
        <f>IFERROR(#REF!/F53,0)</f>
        <v>0</v>
      </c>
      <c r="I53" s="367">
        <f t="shared" si="18"/>
        <v>3.6471419497141513</v>
      </c>
      <c r="J53" s="367">
        <f t="shared" ca="1" si="19"/>
        <v>-1.6471419497141513</v>
      </c>
      <c r="K53" s="283">
        <f ca="1">COUNTIFS(新签明细!$J:$J,"新签",新签明细!$D:$D,$E53,新签明细!$X:$X,"False",新签明细!$L:$L,"&lt;&gt;*升舱*",新签明细!$V:$V,'往期追踪-中间表'!K$26)</f>
        <v>0</v>
      </c>
      <c r="L53" s="283">
        <f ca="1">COUNTIFS(新签明细!$J:$J,"新签",新签明细!$D:$D,$E53,新签明细!$X:$X,"False",新签明细!$L:$L,"&lt;&gt;*升舱*",新签明细!$V:$V,'往期追踪-中间表'!L$26)</f>
        <v>0</v>
      </c>
      <c r="M53" s="283">
        <f ca="1">COUNTIFS(新签明细!$J:$J,"新签",新签明细!$D:$D,$E53,新签明细!$X:$X,"False",新签明细!$L:$L,"&lt;&gt;*升舱*",新签明细!$V:$V,'往期追踪-中间表'!M$26)</f>
        <v>0</v>
      </c>
      <c r="N53" s="283">
        <f ca="1">COUNTIFS(新签明细!$J:$J,"新签",新签明细!$D:$D,$E53,新签明细!$X:$X,"False",新签明细!$L:$L,"&lt;&gt;*升舱*",新签明细!$V:$V,'往期追踪-中间表'!N$26)</f>
        <v>1</v>
      </c>
      <c r="O53" s="283">
        <f ca="1">COUNTIFS(新签明细!$J:$J,"新签",新签明细!$D:$D,$E53,新签明细!$X:$X,"False",新签明细!$L:$L,"&lt;&gt;*升舱*",新签明细!$V:$V,'往期追踪-中间表'!O$26)</f>
        <v>0</v>
      </c>
      <c r="P53" s="283">
        <f ca="1">COUNTIFS(新签明细!$J:$J,"新签",新签明细!$D:$D,$E53,新签明细!$X:$X,"False",新签明细!$L:$L,"&lt;&gt;*升舱*",新签明细!$V:$V,'往期追踪-中间表'!P$26)</f>
        <v>0</v>
      </c>
      <c r="Q53" s="283">
        <f ca="1">COUNTIFS(新签明细!$J:$J,"新签",新签明细!$D:$D,$E53,新签明细!$X:$X,"False",新签明细!$L:$L,"&lt;&gt;*升舱*",新签明细!$V:$V,'往期追踪-中间表'!Q$26)</f>
        <v>0</v>
      </c>
      <c r="R53" s="208" t="s">
        <v>138</v>
      </c>
      <c r="S53" s="213" t="s">
        <v>130</v>
      </c>
      <c r="T53" s="188" t="s">
        <v>150</v>
      </c>
    </row>
    <row r="54" spans="1:20">
      <c r="A54" s="197">
        <f t="shared" ca="1" si="16"/>
        <v>79</v>
      </c>
      <c r="B54" s="386">
        <f t="shared" ca="1" si="17"/>
        <v>0.20213483689028183</v>
      </c>
      <c r="C54" s="198" t="s">
        <v>131</v>
      </c>
      <c r="D54" s="198" t="s">
        <v>149</v>
      </c>
      <c r="E54" s="198" t="s">
        <v>209</v>
      </c>
      <c r="F54" s="181">
        <f>IFERROR(VLOOKUP(E54,顾问个人目标!$E:$AB,23,0)+VLOOKUP(E54,顾问个人目标!$E:$AB,24,0),"-")</f>
        <v>4.8134836890281818</v>
      </c>
      <c r="G54" s="284">
        <f ca="1">COUNTIFS(新签明细!J:J,"新签",新签明细!D:D,E54,新签明细!X:X,"False",新签明细!L:L,"&lt;&gt;*升舱*")</f>
        <v>1</v>
      </c>
      <c r="H54" s="201">
        <f>IFERROR(#REF!/F54,0)</f>
        <v>0</v>
      </c>
      <c r="I54" s="367">
        <f t="shared" si="18"/>
        <v>3.6101127667711364</v>
      </c>
      <c r="J54" s="367">
        <f t="shared" ca="1" si="19"/>
        <v>-2.6101127667711364</v>
      </c>
      <c r="K54" s="283">
        <f ca="1">COUNTIFS(新签明细!$J:$J,"新签",新签明细!$D:$D,$E54,新签明细!$X:$X,"False",新签明细!$L:$L,"&lt;&gt;*升舱*",新签明细!$V:$V,'往期追踪-中间表'!K$26)</f>
        <v>0</v>
      </c>
      <c r="L54" s="283">
        <f ca="1">COUNTIFS(新签明细!$J:$J,"新签",新签明细!$D:$D,$E54,新签明细!$X:$X,"False",新签明细!$L:$L,"&lt;&gt;*升舱*",新签明细!$V:$V,'往期追踪-中间表'!L$26)</f>
        <v>1</v>
      </c>
      <c r="M54" s="283">
        <f ca="1">COUNTIFS(新签明细!$J:$J,"新签",新签明细!$D:$D,$E54,新签明细!$X:$X,"False",新签明细!$L:$L,"&lt;&gt;*升舱*",新签明细!$V:$V,'往期追踪-中间表'!M$26)</f>
        <v>0</v>
      </c>
      <c r="N54" s="283">
        <f ca="1">COUNTIFS(新签明细!$J:$J,"新签",新签明细!$D:$D,$E54,新签明细!$X:$X,"False",新签明细!$L:$L,"&lt;&gt;*升舱*",新签明细!$V:$V,'往期追踪-中间表'!N$26)</f>
        <v>0</v>
      </c>
      <c r="O54" s="283">
        <f ca="1">COUNTIFS(新签明细!$J:$J,"新签",新签明细!$D:$D,$E54,新签明细!$X:$X,"False",新签明细!$L:$L,"&lt;&gt;*升舱*",新签明细!$V:$V,'往期追踪-中间表'!O$26)</f>
        <v>0</v>
      </c>
      <c r="P54" s="283">
        <f ca="1">COUNTIFS(新签明细!$J:$J,"新签",新签明细!$D:$D,$E54,新签明细!$X:$X,"False",新签明细!$L:$L,"&lt;&gt;*升舱*",新签明细!$V:$V,'往期追踪-中间表'!P$26)</f>
        <v>0</v>
      </c>
      <c r="Q54" s="283">
        <f ca="1">COUNTIFS(新签明细!$J:$J,"新签",新签明细!$D:$D,$E54,新签明细!$X:$X,"False",新签明细!$L:$L,"&lt;&gt;*升舱*",新签明细!$V:$V,'往期追踪-中间表'!Q$26)</f>
        <v>0</v>
      </c>
      <c r="R54" s="200" t="s">
        <v>138</v>
      </c>
      <c r="S54" s="205" t="s">
        <v>130</v>
      </c>
      <c r="T54" s="101" t="s">
        <v>150</v>
      </c>
    </row>
    <row r="55" spans="1:20">
      <c r="A55" s="195">
        <f t="shared" ca="1" si="16"/>
        <v>80</v>
      </c>
      <c r="B55" s="386">
        <f t="shared" ca="1" si="17"/>
        <v>0.20212035652860277</v>
      </c>
      <c r="C55" s="206" t="s">
        <v>131</v>
      </c>
      <c r="D55" s="206" t="s">
        <v>149</v>
      </c>
      <c r="E55" s="206" t="s">
        <v>210</v>
      </c>
      <c r="F55" s="181">
        <f>IFERROR(VLOOKUP(E55,顾问个人目标!$E:$AB,23,0)+VLOOKUP(E55,顾问个人目标!$E:$AB,24,0),"-")</f>
        <v>4.7120356528602789</v>
      </c>
      <c r="G55" s="284">
        <f ca="1">COUNTIFS(新签明细!J:J,"新签",新签明细!D:D,E55,新签明细!X:X,"False",新签明细!L:L,"&lt;&gt;*升舱*")</f>
        <v>1</v>
      </c>
      <c r="H55" s="209">
        <f>IFERROR(#REF!/F55,0)</f>
        <v>0</v>
      </c>
      <c r="I55" s="367">
        <f t="shared" si="18"/>
        <v>3.534026739645209</v>
      </c>
      <c r="J55" s="367">
        <f t="shared" ca="1" si="19"/>
        <v>-2.534026739645209</v>
      </c>
      <c r="K55" s="283">
        <f ca="1">COUNTIFS(新签明细!$J:$J,"新签",新签明细!$D:$D,$E55,新签明细!$X:$X,"False",新签明细!$L:$L,"&lt;&gt;*升舱*",新签明细!$V:$V,'往期追踪-中间表'!K$26)</f>
        <v>0</v>
      </c>
      <c r="L55" s="283">
        <f ca="1">COUNTIFS(新签明细!$J:$J,"新签",新签明细!$D:$D,$E55,新签明细!$X:$X,"False",新签明细!$L:$L,"&lt;&gt;*升舱*",新签明细!$V:$V,'往期追踪-中间表'!L$26)</f>
        <v>0</v>
      </c>
      <c r="M55" s="283">
        <f ca="1">COUNTIFS(新签明细!$J:$J,"新签",新签明细!$D:$D,$E55,新签明细!$X:$X,"False",新签明细!$L:$L,"&lt;&gt;*升舱*",新签明细!$V:$V,'往期追踪-中间表'!M$26)</f>
        <v>1</v>
      </c>
      <c r="N55" s="283">
        <f ca="1">COUNTIFS(新签明细!$J:$J,"新签",新签明细!$D:$D,$E55,新签明细!$X:$X,"False",新签明细!$L:$L,"&lt;&gt;*升舱*",新签明细!$V:$V,'往期追踪-中间表'!N$26)</f>
        <v>0</v>
      </c>
      <c r="O55" s="283">
        <f ca="1">COUNTIFS(新签明细!$J:$J,"新签",新签明细!$D:$D,$E55,新签明细!$X:$X,"False",新签明细!$L:$L,"&lt;&gt;*升舱*",新签明细!$V:$V,'往期追踪-中间表'!O$26)</f>
        <v>0</v>
      </c>
      <c r="P55" s="283">
        <f ca="1">COUNTIFS(新签明细!$J:$J,"新签",新签明细!$D:$D,$E55,新签明细!$X:$X,"False",新签明细!$L:$L,"&lt;&gt;*升舱*",新签明细!$V:$V,'往期追踪-中间表'!P$26)</f>
        <v>0</v>
      </c>
      <c r="Q55" s="283">
        <f ca="1">COUNTIFS(新签明细!$J:$J,"新签",新签明细!$D:$D,$E55,新签明细!$X:$X,"False",新签明细!$L:$L,"&lt;&gt;*升舱*",新签明细!$V:$V,'往期追踪-中间表'!Q$26)</f>
        <v>0</v>
      </c>
      <c r="R55" s="208" t="s">
        <v>138</v>
      </c>
      <c r="S55" s="213" t="s">
        <v>130</v>
      </c>
      <c r="T55" s="188" t="s">
        <v>150</v>
      </c>
    </row>
    <row r="56" spans="1:20">
      <c r="A56" s="197">
        <f t="shared" ca="1" si="16"/>
        <v>115</v>
      </c>
      <c r="B56" s="386">
        <f t="shared" si="17"/>
        <v>0.10131161181795514</v>
      </c>
      <c r="C56" s="198" t="s">
        <v>131</v>
      </c>
      <c r="D56" s="198" t="s">
        <v>149</v>
      </c>
      <c r="E56" s="198" t="s">
        <v>211</v>
      </c>
      <c r="F56" s="181">
        <f>IFERROR(VLOOKUP(E56,顾问个人目标!$E:$AB,23,0)+VLOOKUP(E56,顾问个人目标!$E:$AB,24,0),"-")</f>
        <v>4.5311611817955146</v>
      </c>
      <c r="G56" s="284">
        <f>COUNTIFS(新签明细!J:J,"新签",新签明细!D:D,E56,新签明细!X:X,"False",新签明细!L:L,"&lt;&gt;*升舱*")</f>
        <v>0</v>
      </c>
      <c r="H56" s="201">
        <f>IFERROR(#REF!/F56,0)</f>
        <v>0</v>
      </c>
      <c r="I56" s="367">
        <f t="shared" si="18"/>
        <v>3.398370886346636</v>
      </c>
      <c r="J56" s="367">
        <f t="shared" si="19"/>
        <v>-3.398370886346636</v>
      </c>
      <c r="K56" s="283">
        <f>COUNTIFS(新签明细!$J:$J,"新签",新签明细!$D:$D,$E56,新签明细!$X:$X,"False",新签明细!$L:$L,"&lt;&gt;*升舱*",新签明细!$V:$V,'往期追踪-中间表'!K$26)</f>
        <v>0</v>
      </c>
      <c r="L56" s="283">
        <f>COUNTIFS(新签明细!$J:$J,"新签",新签明细!$D:$D,$E56,新签明细!$X:$X,"False",新签明细!$L:$L,"&lt;&gt;*升舱*",新签明细!$V:$V,'往期追踪-中间表'!L$26)</f>
        <v>0</v>
      </c>
      <c r="M56" s="283">
        <f>COUNTIFS(新签明细!$J:$J,"新签",新签明细!$D:$D,$E56,新签明细!$X:$X,"False",新签明细!$L:$L,"&lt;&gt;*升舱*",新签明细!$V:$V,'往期追踪-中间表'!M$26)</f>
        <v>0</v>
      </c>
      <c r="N56" s="283">
        <f>COUNTIFS(新签明细!$J:$J,"新签",新签明细!$D:$D,$E56,新签明细!$X:$X,"False",新签明细!$L:$L,"&lt;&gt;*升舱*",新签明细!$V:$V,'往期追踪-中间表'!N$26)</f>
        <v>0</v>
      </c>
      <c r="O56" s="283">
        <f>COUNTIFS(新签明细!$J:$J,"新签",新签明细!$D:$D,$E56,新签明细!$X:$X,"False",新签明细!$L:$L,"&lt;&gt;*升舱*",新签明细!$V:$V,'往期追踪-中间表'!O$26)</f>
        <v>0</v>
      </c>
      <c r="P56" s="283">
        <f>COUNTIFS(新签明细!$J:$J,"新签",新签明细!$D:$D,$E56,新签明细!$X:$X,"False",新签明细!$L:$L,"&lt;&gt;*升舱*",新签明细!$V:$V,'往期追踪-中间表'!P$26)</f>
        <v>0</v>
      </c>
      <c r="Q56" s="283">
        <f>COUNTIFS(新签明细!$J:$J,"新签",新签明细!$D:$D,$E56,新签明细!$X:$X,"False",新签明细!$L:$L,"&lt;&gt;*升舱*",新签明细!$V:$V,'往期追踪-中间表'!Q$26)</f>
        <v>0</v>
      </c>
      <c r="R56" s="200" t="s">
        <v>138</v>
      </c>
      <c r="S56" s="205" t="s">
        <v>130</v>
      </c>
      <c r="T56" s="101" t="s">
        <v>150</v>
      </c>
    </row>
    <row r="57" spans="1:20">
      <c r="A57" s="195">
        <f t="shared" ca="1" si="16"/>
        <v>95</v>
      </c>
      <c r="B57" s="386">
        <f t="shared" ca="1" si="17"/>
        <v>0.16288931883761146</v>
      </c>
      <c r="C57" s="206" t="s">
        <v>131</v>
      </c>
      <c r="D57" s="206" t="s">
        <v>149</v>
      </c>
      <c r="E57" s="206" t="s">
        <v>212</v>
      </c>
      <c r="F57" s="181">
        <f>IFERROR(VLOOKUP(E57,顾问个人目标!$E:$AB,23,0)+VLOOKUP(E57,顾问个人目标!$E:$AB,24,0),"-")</f>
        <v>0.58893188376114525</v>
      </c>
      <c r="G57" s="284">
        <f ca="1">COUNTIFS(新签明细!J:J,"新签",新签明细!D:D,E57,新签明细!X:X,"False",新签明细!L:L,"&lt;&gt;*升舱*")</f>
        <v>1</v>
      </c>
      <c r="H57" s="209">
        <f>IFERROR(#REF!/F57,0)</f>
        <v>0</v>
      </c>
      <c r="I57" s="367">
        <f t="shared" si="18"/>
        <v>0.44169891282085894</v>
      </c>
      <c r="J57" s="367">
        <f t="shared" ca="1" si="19"/>
        <v>0.55830108717914106</v>
      </c>
      <c r="K57" s="283">
        <f ca="1">COUNTIFS(新签明细!$J:$J,"新签",新签明细!$D:$D,$E57,新签明细!$X:$X,"False",新签明细!$L:$L,"&lt;&gt;*升舱*",新签明细!$V:$V,'往期追踪-中间表'!K$26)</f>
        <v>0</v>
      </c>
      <c r="L57" s="283">
        <f ca="1">COUNTIFS(新签明细!$J:$J,"新签",新签明细!$D:$D,$E57,新签明细!$X:$X,"False",新签明细!$L:$L,"&lt;&gt;*升舱*",新签明细!$V:$V,'往期追踪-中间表'!L$26)</f>
        <v>0</v>
      </c>
      <c r="M57" s="283">
        <f ca="1">COUNTIFS(新签明细!$J:$J,"新签",新签明细!$D:$D,$E57,新签明细!$X:$X,"False",新签明细!$L:$L,"&lt;&gt;*升舱*",新签明细!$V:$V,'往期追踪-中间表'!M$26)</f>
        <v>0</v>
      </c>
      <c r="N57" s="283">
        <f ca="1">COUNTIFS(新签明细!$J:$J,"新签",新签明细!$D:$D,$E57,新签明细!$X:$X,"False",新签明细!$L:$L,"&lt;&gt;*升舱*",新签明细!$V:$V,'往期追踪-中间表'!N$26)</f>
        <v>0</v>
      </c>
      <c r="O57" s="283">
        <f ca="1">COUNTIFS(新签明细!$J:$J,"新签",新签明细!$D:$D,$E57,新签明细!$X:$X,"False",新签明细!$L:$L,"&lt;&gt;*升舱*",新签明细!$V:$V,'往期追踪-中间表'!O$26)</f>
        <v>0</v>
      </c>
      <c r="P57" s="283">
        <f ca="1">COUNTIFS(新签明细!$J:$J,"新签",新签明细!$D:$D,$E57,新签明细!$X:$X,"False",新签明细!$L:$L,"&lt;&gt;*升舱*",新签明细!$V:$V,'往期追踪-中间表'!P$26)</f>
        <v>0</v>
      </c>
      <c r="Q57" s="283">
        <f ca="1">COUNTIFS(新签明细!$J:$J,"新签",新签明细!$D:$D,$E57,新签明细!$X:$X,"False",新签明细!$L:$L,"&lt;&gt;*升舱*",新签明细!$V:$V,'往期追踪-中间表'!Q$26)</f>
        <v>0</v>
      </c>
      <c r="R57" s="208" t="s">
        <v>138</v>
      </c>
      <c r="S57" s="213" t="s">
        <v>130</v>
      </c>
      <c r="T57" s="188" t="s">
        <v>150</v>
      </c>
    </row>
    <row r="58" spans="1:20">
      <c r="A58" s="197">
        <f t="shared" ca="1" si="16"/>
        <v>97</v>
      </c>
      <c r="B58" s="386">
        <f t="shared" ca="1" si="17"/>
        <v>0.1600991525285643</v>
      </c>
      <c r="C58" s="198" t="s">
        <v>131</v>
      </c>
      <c r="D58" s="198" t="s">
        <v>149</v>
      </c>
      <c r="E58" s="198" t="s">
        <v>213</v>
      </c>
      <c r="F58" s="181">
        <f>IFERROR(VLOOKUP(E58,顾问个人目标!$E:$AB,23,0)+VLOOKUP(E58,顾问个人目标!$E:$AB,24,0),"-")</f>
        <v>0.20991525285642779</v>
      </c>
      <c r="G58" s="284">
        <f ca="1">COUNTIFS(新签明细!J:J,"新签",新签明细!D:D,E58,新签明细!X:X,"False",新签明细!L:L,"&lt;&gt;*升舱*")</f>
        <v>1</v>
      </c>
      <c r="H58" s="201">
        <f>IFERROR(#REF!/F58,0)</f>
        <v>0</v>
      </c>
      <c r="I58" s="367">
        <f t="shared" si="18"/>
        <v>0.15743643964232085</v>
      </c>
      <c r="J58" s="367">
        <f t="shared" ca="1" si="19"/>
        <v>0.8425635603576791</v>
      </c>
      <c r="K58" s="283">
        <f ca="1">COUNTIFS(新签明细!$J:$J,"新签",新签明细!$D:$D,$E58,新签明细!$X:$X,"False",新签明细!$L:$L,"&lt;&gt;*升舱*",新签明细!$V:$V,'往期追踪-中间表'!K$26)</f>
        <v>0</v>
      </c>
      <c r="L58" s="283">
        <f ca="1">COUNTIFS(新签明细!$J:$J,"新签",新签明细!$D:$D,$E58,新签明细!$X:$X,"False",新签明细!$L:$L,"&lt;&gt;*升舱*",新签明细!$V:$V,'往期追踪-中间表'!L$26)</f>
        <v>0</v>
      </c>
      <c r="M58" s="283">
        <f ca="1">COUNTIFS(新签明细!$J:$J,"新签",新签明细!$D:$D,$E58,新签明细!$X:$X,"False",新签明细!$L:$L,"&lt;&gt;*升舱*",新签明细!$V:$V,'往期追踪-中间表'!M$26)</f>
        <v>0</v>
      </c>
      <c r="N58" s="283">
        <f ca="1">COUNTIFS(新签明细!$J:$J,"新签",新签明细!$D:$D,$E58,新签明细!$X:$X,"False",新签明细!$L:$L,"&lt;&gt;*升舱*",新签明细!$V:$V,'往期追踪-中间表'!N$26)</f>
        <v>0</v>
      </c>
      <c r="O58" s="283">
        <f ca="1">COUNTIFS(新签明细!$J:$J,"新签",新签明细!$D:$D,$E58,新签明细!$X:$X,"False",新签明细!$L:$L,"&lt;&gt;*升舱*",新签明细!$V:$V,'往期追踪-中间表'!O$26)</f>
        <v>0</v>
      </c>
      <c r="P58" s="283">
        <f ca="1">COUNTIFS(新签明细!$J:$J,"新签",新签明细!$D:$D,$E58,新签明细!$X:$X,"False",新签明细!$L:$L,"&lt;&gt;*升舱*",新签明细!$V:$V,'往期追踪-中间表'!P$26)</f>
        <v>0</v>
      </c>
      <c r="Q58" s="283">
        <f ca="1">COUNTIFS(新签明细!$J:$J,"新签",新签明细!$D:$D,$E58,新签明细!$X:$X,"False",新签明细!$L:$L,"&lt;&gt;*升舱*",新签明细!$V:$V,'往期追踪-中间表'!Q$26)</f>
        <v>0</v>
      </c>
      <c r="R58" s="200" t="s">
        <v>152</v>
      </c>
      <c r="S58" s="205" t="s">
        <v>134</v>
      </c>
      <c r="T58" s="101" t="s">
        <v>151</v>
      </c>
    </row>
    <row r="59" spans="1:20">
      <c r="A59" s="195">
        <f t="shared" ref="A59:A90" ca="1" si="20">RANK(B59,$B$27:$B$152)</f>
        <v>125</v>
      </c>
      <c r="B59" s="386">
        <f t="shared" ca="1" si="17"/>
        <v>6.4526207251272463E-2</v>
      </c>
      <c r="C59" s="206" t="s">
        <v>131</v>
      </c>
      <c r="D59" s="206" t="s">
        <v>149</v>
      </c>
      <c r="E59" s="206" t="s">
        <v>214</v>
      </c>
      <c r="F59" s="181">
        <f>IFERROR(VLOOKUP(E59,顾问个人目标!$E:$AB,23,0)+VLOOKUP(E59,顾问个人目标!$E:$AB,24,0),"-")</f>
        <v>0.55262072512724636</v>
      </c>
      <c r="G59" s="284">
        <f ca="1">COUNTIFS(新签明细!J:J,"新签",新签明细!D:D,E59,新签明细!X:X,"False",新签明细!L:L,"&lt;&gt;*升舱*")</f>
        <v>0</v>
      </c>
      <c r="H59" s="209">
        <f>IFERROR(#REF!/F59,0)</f>
        <v>0</v>
      </c>
      <c r="I59" s="367">
        <f t="shared" si="18"/>
        <v>0.41446554384543477</v>
      </c>
      <c r="J59" s="367">
        <f t="shared" ca="1" si="19"/>
        <v>-0.41446554384543477</v>
      </c>
      <c r="K59" s="283">
        <f ca="1">COUNTIFS(新签明细!$J:$J,"新签",新签明细!$D:$D,$E59,新签明细!$X:$X,"False",新签明细!$L:$L,"&lt;&gt;*升舱*",新签明细!$V:$V,'往期追踪-中间表'!K$26)</f>
        <v>0</v>
      </c>
      <c r="L59" s="283">
        <f ca="1">COUNTIFS(新签明细!$J:$J,"新签",新签明细!$D:$D,$E59,新签明细!$X:$X,"False",新签明细!$L:$L,"&lt;&gt;*升舱*",新签明细!$V:$V,'往期追踪-中间表'!L$26)</f>
        <v>0</v>
      </c>
      <c r="M59" s="283">
        <f ca="1">COUNTIFS(新签明细!$J:$J,"新签",新签明细!$D:$D,$E59,新签明细!$X:$X,"False",新签明细!$L:$L,"&lt;&gt;*升舱*",新签明细!$V:$V,'往期追踪-中间表'!M$26)</f>
        <v>0</v>
      </c>
      <c r="N59" s="283">
        <f ca="1">COUNTIFS(新签明细!$J:$J,"新签",新签明细!$D:$D,$E59,新签明细!$X:$X,"False",新签明细!$L:$L,"&lt;&gt;*升舱*",新签明细!$V:$V,'往期追踪-中间表'!N$26)</f>
        <v>0</v>
      </c>
      <c r="O59" s="283">
        <f ca="1">COUNTIFS(新签明细!$J:$J,"新签",新签明细!$D:$D,$E59,新签明细!$X:$X,"False",新签明细!$L:$L,"&lt;&gt;*升舱*",新签明细!$V:$V,'往期追踪-中间表'!O$26)</f>
        <v>0</v>
      </c>
      <c r="P59" s="283">
        <f ca="1">COUNTIFS(新签明细!$J:$J,"新签",新签明细!$D:$D,$E59,新签明细!$X:$X,"False",新签明细!$L:$L,"&lt;&gt;*升舱*",新签明细!$V:$V,'往期追踪-中间表'!P$26)</f>
        <v>0</v>
      </c>
      <c r="Q59" s="283">
        <f ca="1">COUNTIFS(新签明细!$J:$J,"新签",新签明细!$D:$D,$E59,新签明细!$X:$X,"False",新签明细!$L:$L,"&lt;&gt;*升舱*",新签明细!$V:$V,'往期追踪-中间表'!Q$26)</f>
        <v>0</v>
      </c>
      <c r="R59" s="208" t="s">
        <v>138</v>
      </c>
      <c r="S59" s="213" t="s">
        <v>130</v>
      </c>
      <c r="T59" s="188" t="s">
        <v>150</v>
      </c>
    </row>
    <row r="60" spans="1:20">
      <c r="A60" s="197">
        <f t="shared" ca="1" si="20"/>
        <v>108</v>
      </c>
      <c r="B60" s="386">
        <f t="shared" ca="1" si="17"/>
        <v>0.11432653213918563</v>
      </c>
      <c r="C60" s="198" t="s">
        <v>131</v>
      </c>
      <c r="D60" s="198" t="s">
        <v>145</v>
      </c>
      <c r="E60" s="198" t="s">
        <v>215</v>
      </c>
      <c r="F60" s="181">
        <f>IFERROR(VLOOKUP(E60,顾问个人目标!$E:$AB,23,0)+VLOOKUP(E60,顾问个人目标!$E:$AB,24,0),"-")</f>
        <v>5.432653213918563</v>
      </c>
      <c r="G60" s="284">
        <f ca="1">COUNTIFS(新签明细!J:J,"新签",新签明细!D:D,E60,新签明细!X:X,"False",新签明细!L:L,"&lt;&gt;*升舱*")</f>
        <v>0</v>
      </c>
      <c r="H60" s="201">
        <f>IFERROR(#REF!/F60,0)</f>
        <v>0</v>
      </c>
      <c r="I60" s="367">
        <f t="shared" si="18"/>
        <v>4.0744899104389223</v>
      </c>
      <c r="J60" s="367">
        <f t="shared" ca="1" si="19"/>
        <v>-4.0744899104389223</v>
      </c>
      <c r="K60" s="283">
        <f ca="1">COUNTIFS(新签明细!$J:$J,"新签",新签明细!$D:$D,$E60,新签明细!$X:$X,"False",新签明细!$L:$L,"&lt;&gt;*升舱*",新签明细!$V:$V,'往期追踪-中间表'!K$26)</f>
        <v>0</v>
      </c>
      <c r="L60" s="283">
        <f ca="1">COUNTIFS(新签明细!$J:$J,"新签",新签明细!$D:$D,$E60,新签明细!$X:$X,"False",新签明细!$L:$L,"&lt;&gt;*升舱*",新签明细!$V:$V,'往期追踪-中间表'!L$26)</f>
        <v>0</v>
      </c>
      <c r="M60" s="283">
        <f ca="1">COUNTIFS(新签明细!$J:$J,"新签",新签明细!$D:$D,$E60,新签明细!$X:$X,"False",新签明细!$L:$L,"&lt;&gt;*升舱*",新签明细!$V:$V,'往期追踪-中间表'!M$26)</f>
        <v>0</v>
      </c>
      <c r="N60" s="283">
        <f ca="1">COUNTIFS(新签明细!$J:$J,"新签",新签明细!$D:$D,$E60,新签明细!$X:$X,"False",新签明细!$L:$L,"&lt;&gt;*升舱*",新签明细!$V:$V,'往期追踪-中间表'!N$26)</f>
        <v>0</v>
      </c>
      <c r="O60" s="283">
        <f ca="1">COUNTIFS(新签明细!$J:$J,"新签",新签明细!$D:$D,$E60,新签明细!$X:$X,"False",新签明细!$L:$L,"&lt;&gt;*升舱*",新签明细!$V:$V,'往期追踪-中间表'!O$26)</f>
        <v>0</v>
      </c>
      <c r="P60" s="283">
        <f ca="1">COUNTIFS(新签明细!$J:$J,"新签",新签明细!$D:$D,$E60,新签明细!$X:$X,"False",新签明细!$L:$L,"&lt;&gt;*升舱*",新签明细!$V:$V,'往期追踪-中间表'!P$26)</f>
        <v>0</v>
      </c>
      <c r="Q60" s="283">
        <f ca="1">COUNTIFS(新签明细!$J:$J,"新签",新签明细!$D:$D,$E60,新签明细!$X:$X,"False",新签明细!$L:$L,"&lt;&gt;*升舱*",新签明细!$V:$V,'往期追踪-中间表'!Q$26)</f>
        <v>0</v>
      </c>
      <c r="R60" s="200" t="s">
        <v>138</v>
      </c>
      <c r="S60" s="205" t="s">
        <v>130</v>
      </c>
      <c r="T60" s="101" t="s">
        <v>146</v>
      </c>
    </row>
    <row r="61" spans="1:20">
      <c r="A61" s="195">
        <f t="shared" ca="1" si="20"/>
        <v>15</v>
      </c>
      <c r="B61" s="386">
        <f t="shared" ca="1" si="17"/>
        <v>0.61292048527461329</v>
      </c>
      <c r="C61" s="206" t="s">
        <v>131</v>
      </c>
      <c r="D61" s="206" t="s">
        <v>145</v>
      </c>
      <c r="E61" s="206" t="s">
        <v>216</v>
      </c>
      <c r="F61" s="181">
        <f>IFERROR(VLOOKUP(E61,顾问个人目标!$E:$AB,23,0)+VLOOKUP(E61,顾问个人目标!$E:$AB,24,0),"-")</f>
        <v>5.1920485274613233</v>
      </c>
      <c r="G61" s="284">
        <f ca="1">COUNTIFS(新签明细!J:J,"新签",新签明细!D:D,E61,新签明细!X:X,"False",新签明细!L:L,"&lt;&gt;*升舱*")</f>
        <v>5</v>
      </c>
      <c r="H61" s="209">
        <f>IFERROR(#REF!/F61,0)</f>
        <v>0</v>
      </c>
      <c r="I61" s="367">
        <f t="shared" si="18"/>
        <v>3.8940363955959922</v>
      </c>
      <c r="J61" s="367">
        <f t="shared" ca="1" si="19"/>
        <v>1.1059636044040078</v>
      </c>
      <c r="K61" s="283">
        <f ca="1">COUNTIFS(新签明细!$J:$J,"新签",新签明细!$D:$D,$E61,新签明细!$X:$X,"False",新签明细!$L:$L,"&lt;&gt;*升舱*",新签明细!$V:$V,'往期追踪-中间表'!K$26)</f>
        <v>0</v>
      </c>
      <c r="L61" s="283">
        <f ca="1">COUNTIFS(新签明细!$J:$J,"新签",新签明细!$D:$D,$E61,新签明细!$X:$X,"False",新签明细!$L:$L,"&lt;&gt;*升舱*",新签明细!$V:$V,'往期追踪-中间表'!L$26)</f>
        <v>1</v>
      </c>
      <c r="M61" s="283">
        <f ca="1">COUNTIFS(新签明细!$J:$J,"新签",新签明细!$D:$D,$E61,新签明细!$X:$X,"False",新签明细!$L:$L,"&lt;&gt;*升舱*",新签明细!$V:$V,'往期追踪-中间表'!M$26)</f>
        <v>0</v>
      </c>
      <c r="N61" s="283">
        <f ca="1">COUNTIFS(新签明细!$J:$J,"新签",新签明细!$D:$D,$E61,新签明细!$X:$X,"False",新签明细!$L:$L,"&lt;&gt;*升舱*",新签明细!$V:$V,'往期追踪-中间表'!N$26)</f>
        <v>2</v>
      </c>
      <c r="O61" s="283">
        <f ca="1">COUNTIFS(新签明细!$J:$J,"新签",新签明细!$D:$D,$E61,新签明细!$X:$X,"False",新签明细!$L:$L,"&lt;&gt;*升舱*",新签明细!$V:$V,'往期追踪-中间表'!O$26)</f>
        <v>0</v>
      </c>
      <c r="P61" s="283">
        <f ca="1">COUNTIFS(新签明细!$J:$J,"新签",新签明细!$D:$D,$E61,新签明细!$X:$X,"False",新签明细!$L:$L,"&lt;&gt;*升舱*",新签明细!$V:$V,'往期追踪-中间表'!P$26)</f>
        <v>0</v>
      </c>
      <c r="Q61" s="283">
        <f ca="1">COUNTIFS(新签明细!$J:$J,"新签",新签明细!$D:$D,$E61,新签明细!$X:$X,"False",新签明细!$L:$L,"&lt;&gt;*升舱*",新签明细!$V:$V,'往期追踪-中间表'!Q$26)</f>
        <v>0</v>
      </c>
      <c r="R61" s="208" t="s">
        <v>138</v>
      </c>
      <c r="S61" s="213" t="s">
        <v>132</v>
      </c>
      <c r="T61" s="188" t="s">
        <v>148</v>
      </c>
    </row>
    <row r="62" spans="1:20">
      <c r="A62" s="197">
        <f t="shared" ca="1" si="20"/>
        <v>34</v>
      </c>
      <c r="B62" s="386">
        <f t="shared" ca="1" si="17"/>
        <v>0.41328549562717887</v>
      </c>
      <c r="C62" s="198" t="s">
        <v>131</v>
      </c>
      <c r="D62" s="198" t="s">
        <v>145</v>
      </c>
      <c r="E62" s="198" t="s">
        <v>217</v>
      </c>
      <c r="F62" s="181">
        <f>IFERROR(VLOOKUP(E62,顾问个人目标!$E:$AB,23,0)+VLOOKUP(E62,顾问个人目标!$E:$AB,24,0),"-")</f>
        <v>5.1285495627178879</v>
      </c>
      <c r="G62" s="284">
        <f ca="1">COUNTIFS(新签明细!J:J,"新签",新签明细!D:D,E62,新签明细!X:X,"False",新签明细!L:L,"&lt;&gt;*升舱*")</f>
        <v>3</v>
      </c>
      <c r="H62" s="201">
        <f>IFERROR(#REF!/F62,0)</f>
        <v>0</v>
      </c>
      <c r="I62" s="367">
        <f t="shared" si="18"/>
        <v>3.8464121720384159</v>
      </c>
      <c r="J62" s="367">
        <f t="shared" ca="1" si="19"/>
        <v>-0.8464121720384159</v>
      </c>
      <c r="K62" s="283">
        <f ca="1">COUNTIFS(新签明细!$J:$J,"新签",新签明细!$D:$D,$E62,新签明细!$X:$X,"False",新签明细!$L:$L,"&lt;&gt;*升舱*",新签明细!$V:$V,'往期追踪-中间表'!K$26)</f>
        <v>0</v>
      </c>
      <c r="L62" s="283">
        <f ca="1">COUNTIFS(新签明细!$J:$J,"新签",新签明细!$D:$D,$E62,新签明细!$X:$X,"False",新签明细!$L:$L,"&lt;&gt;*升舱*",新签明细!$V:$V,'往期追踪-中间表'!L$26)</f>
        <v>0</v>
      </c>
      <c r="M62" s="283">
        <f ca="1">COUNTIFS(新签明细!$J:$J,"新签",新签明细!$D:$D,$E62,新签明细!$X:$X,"False",新签明细!$L:$L,"&lt;&gt;*升舱*",新签明细!$V:$V,'往期追踪-中间表'!M$26)</f>
        <v>0</v>
      </c>
      <c r="N62" s="283">
        <f ca="1">COUNTIFS(新签明细!$J:$J,"新签",新签明细!$D:$D,$E62,新签明细!$X:$X,"False",新签明细!$L:$L,"&lt;&gt;*升舱*",新签明细!$V:$V,'往期追踪-中间表'!N$26)</f>
        <v>0</v>
      </c>
      <c r="O62" s="283">
        <f ca="1">COUNTIFS(新签明细!$J:$J,"新签",新签明细!$D:$D,$E62,新签明细!$X:$X,"False",新签明细!$L:$L,"&lt;&gt;*升舱*",新签明细!$V:$V,'往期追踪-中间表'!O$26)</f>
        <v>0</v>
      </c>
      <c r="P62" s="283">
        <f ca="1">COUNTIFS(新签明细!$J:$J,"新签",新签明细!$D:$D,$E62,新签明细!$X:$X,"False",新签明细!$L:$L,"&lt;&gt;*升舱*",新签明细!$V:$V,'往期追踪-中间表'!P$26)</f>
        <v>0</v>
      </c>
      <c r="Q62" s="283">
        <f ca="1">COUNTIFS(新签明细!$J:$J,"新签",新签明细!$D:$D,$E62,新签明细!$X:$X,"False",新签明细!$L:$L,"&lt;&gt;*升舱*",新签明细!$V:$V,'往期追踪-中间表'!Q$26)</f>
        <v>0</v>
      </c>
      <c r="R62" s="200" t="s">
        <v>138</v>
      </c>
      <c r="S62" s="205" t="s">
        <v>130</v>
      </c>
      <c r="T62" s="101" t="s">
        <v>146</v>
      </c>
    </row>
    <row r="63" spans="1:20">
      <c r="A63" s="195">
        <f t="shared" ca="1" si="20"/>
        <v>11</v>
      </c>
      <c r="B63" s="386">
        <f t="shared" ca="1" si="17"/>
        <v>0.71728206978656428</v>
      </c>
      <c r="C63" s="206" t="s">
        <v>131</v>
      </c>
      <c r="D63" s="206" t="s">
        <v>145</v>
      </c>
      <c r="E63" s="206" t="s">
        <v>218</v>
      </c>
      <c r="F63" s="181">
        <f>IFERROR(VLOOKUP(E63,顾问个人目标!$E:$AB,23,0)+VLOOKUP(E63,顾问个人目标!$E:$AB,24,0),"-")</f>
        <v>5.4282069786564247</v>
      </c>
      <c r="G63" s="284">
        <f ca="1">COUNTIFS(新签明细!J:J,"新签",新签明细!D:D,E63,新签明细!X:X,"False",新签明细!L:L,"&lt;&gt;*升舱*")</f>
        <v>6</v>
      </c>
      <c r="H63" s="209">
        <f>IFERROR(#REF!/F63,0)</f>
        <v>0</v>
      </c>
      <c r="I63" s="367">
        <f t="shared" si="18"/>
        <v>4.071155233992318</v>
      </c>
      <c r="J63" s="367">
        <f t="shared" ca="1" si="19"/>
        <v>1.928844766007682</v>
      </c>
      <c r="K63" s="283">
        <f ca="1">COUNTIFS(新签明细!$J:$J,"新签",新签明细!$D:$D,$E63,新签明细!$X:$X,"False",新签明细!$L:$L,"&lt;&gt;*升舱*",新签明细!$V:$V,'往期追踪-中间表'!K$26)</f>
        <v>0</v>
      </c>
      <c r="L63" s="283">
        <f ca="1">COUNTIFS(新签明细!$J:$J,"新签",新签明细!$D:$D,$E63,新签明细!$X:$X,"False",新签明细!$L:$L,"&lt;&gt;*升舱*",新签明细!$V:$V,'往期追踪-中间表'!L$26)</f>
        <v>1</v>
      </c>
      <c r="M63" s="283">
        <f ca="1">COUNTIFS(新签明细!$J:$J,"新签",新签明细!$D:$D,$E63,新签明细!$X:$X,"False",新签明细!$L:$L,"&lt;&gt;*升舱*",新签明细!$V:$V,'往期追踪-中间表'!M$26)</f>
        <v>0</v>
      </c>
      <c r="N63" s="283">
        <f ca="1">COUNTIFS(新签明细!$J:$J,"新签",新签明细!$D:$D,$E63,新签明细!$X:$X,"False",新签明细!$L:$L,"&lt;&gt;*升舱*",新签明细!$V:$V,'往期追踪-中间表'!N$26)</f>
        <v>0</v>
      </c>
      <c r="O63" s="283">
        <f ca="1">COUNTIFS(新签明细!$J:$J,"新签",新签明细!$D:$D,$E63,新签明细!$X:$X,"False",新签明细!$L:$L,"&lt;&gt;*升舱*",新签明细!$V:$V,'往期追踪-中间表'!O$26)</f>
        <v>0</v>
      </c>
      <c r="P63" s="283">
        <f ca="1">COUNTIFS(新签明细!$J:$J,"新签",新签明细!$D:$D,$E63,新签明细!$X:$X,"False",新签明细!$L:$L,"&lt;&gt;*升舱*",新签明细!$V:$V,'往期追踪-中间表'!P$26)</f>
        <v>0</v>
      </c>
      <c r="Q63" s="283">
        <f ca="1">COUNTIFS(新签明细!$J:$J,"新签",新签明细!$D:$D,$E63,新签明细!$X:$X,"False",新签明细!$L:$L,"&lt;&gt;*升舱*",新签明细!$V:$V,'往期追踪-中间表'!Q$26)</f>
        <v>0</v>
      </c>
      <c r="R63" s="208" t="s">
        <v>138</v>
      </c>
      <c r="S63" s="213" t="s">
        <v>130</v>
      </c>
      <c r="T63" s="188" t="s">
        <v>146</v>
      </c>
    </row>
    <row r="64" spans="1:20">
      <c r="A64" s="197">
        <f t="shared" ca="1" si="20"/>
        <v>76</v>
      </c>
      <c r="B64" s="386">
        <f t="shared" ca="1" si="17"/>
        <v>0.21525237371268593</v>
      </c>
      <c r="C64" s="198" t="s">
        <v>131</v>
      </c>
      <c r="D64" s="198" t="s">
        <v>145</v>
      </c>
      <c r="E64" s="198" t="s">
        <v>219</v>
      </c>
      <c r="F64" s="181">
        <f>IFERROR(VLOOKUP(E64,顾问个人目标!$E:$AB,23,0)+VLOOKUP(E64,顾问个人目标!$E:$AB,24,0),"-")</f>
        <v>5.125237371268593</v>
      </c>
      <c r="G64" s="284">
        <f ca="1">COUNTIFS(新签明细!J:J,"新签",新签明细!D:D,E64,新签明细!X:X,"False",新签明细!L:L,"&lt;&gt;*升舱*")</f>
        <v>1</v>
      </c>
      <c r="H64" s="201">
        <f>IFERROR(#REF!/F64,0)</f>
        <v>0</v>
      </c>
      <c r="I64" s="367">
        <f t="shared" si="18"/>
        <v>3.8439280284514448</v>
      </c>
      <c r="J64" s="367">
        <f t="shared" ca="1" si="19"/>
        <v>-2.8439280284514448</v>
      </c>
      <c r="K64" s="283">
        <f ca="1">COUNTIFS(新签明细!$J:$J,"新签",新签明细!$D:$D,$E64,新签明细!$X:$X,"False",新签明细!$L:$L,"&lt;&gt;*升舱*",新签明细!$V:$V,'往期追踪-中间表'!K$26)</f>
        <v>0</v>
      </c>
      <c r="L64" s="283">
        <f ca="1">COUNTIFS(新签明细!$J:$J,"新签",新签明细!$D:$D,$E64,新签明细!$X:$X,"False",新签明细!$L:$L,"&lt;&gt;*升舱*",新签明细!$V:$V,'往期追踪-中间表'!L$26)</f>
        <v>0</v>
      </c>
      <c r="M64" s="283">
        <f ca="1">COUNTIFS(新签明细!$J:$J,"新签",新签明细!$D:$D,$E64,新签明细!$X:$X,"False",新签明细!$L:$L,"&lt;&gt;*升舱*",新签明细!$V:$V,'往期追踪-中间表'!M$26)</f>
        <v>0</v>
      </c>
      <c r="N64" s="283">
        <f ca="1">COUNTIFS(新签明细!$J:$J,"新签",新签明细!$D:$D,$E64,新签明细!$X:$X,"False",新签明细!$L:$L,"&lt;&gt;*升舱*",新签明细!$V:$V,'往期追踪-中间表'!N$26)</f>
        <v>0</v>
      </c>
      <c r="O64" s="283">
        <f ca="1">COUNTIFS(新签明细!$J:$J,"新签",新签明细!$D:$D,$E64,新签明细!$X:$X,"False",新签明细!$L:$L,"&lt;&gt;*升舱*",新签明细!$V:$V,'往期追踪-中间表'!O$26)</f>
        <v>0</v>
      </c>
      <c r="P64" s="283">
        <f ca="1">COUNTIFS(新签明细!$J:$J,"新签",新签明细!$D:$D,$E64,新签明细!$X:$X,"False",新签明细!$L:$L,"&lt;&gt;*升舱*",新签明细!$V:$V,'往期追踪-中间表'!P$26)</f>
        <v>0</v>
      </c>
      <c r="Q64" s="283">
        <f ca="1">COUNTIFS(新签明细!$J:$J,"新签",新签明细!$D:$D,$E64,新签明细!$X:$X,"False",新签明细!$L:$L,"&lt;&gt;*升舱*",新签明细!$V:$V,'往期追踪-中间表'!Q$26)</f>
        <v>0</v>
      </c>
      <c r="R64" s="200" t="s">
        <v>138</v>
      </c>
      <c r="S64" s="205" t="s">
        <v>132</v>
      </c>
      <c r="T64" s="101" t="s">
        <v>148</v>
      </c>
    </row>
    <row r="65" spans="1:20">
      <c r="A65" s="195">
        <f t="shared" ca="1" si="20"/>
        <v>78</v>
      </c>
      <c r="B65" s="386">
        <f t="shared" ca="1" si="17"/>
        <v>0.21428110225643321</v>
      </c>
      <c r="C65" s="206" t="s">
        <v>131</v>
      </c>
      <c r="D65" s="206" t="s">
        <v>145</v>
      </c>
      <c r="E65" s="206" t="s">
        <v>220</v>
      </c>
      <c r="F65" s="181">
        <f>IFERROR(VLOOKUP(E65,顾问个人目标!$E:$AB,23,0)+VLOOKUP(E65,顾问个人目标!$E:$AB,24,0),"-")</f>
        <v>4.9281102256433211</v>
      </c>
      <c r="G65" s="284">
        <f ca="1">COUNTIFS(新签明细!J:J,"新签",新签明细!D:D,E65,新签明细!X:X,"False",新签明细!L:L,"&lt;&gt;*升舱*")</f>
        <v>1</v>
      </c>
      <c r="H65" s="209">
        <f>IFERROR(#REF!/F65,0)</f>
        <v>0</v>
      </c>
      <c r="I65" s="367">
        <f t="shared" si="18"/>
        <v>3.6960826692324908</v>
      </c>
      <c r="J65" s="367">
        <f t="shared" ca="1" si="19"/>
        <v>-2.6960826692324908</v>
      </c>
      <c r="K65" s="283">
        <f ca="1">COUNTIFS(新签明细!$J:$J,"新签",新签明细!$D:$D,$E65,新签明细!$X:$X,"False",新签明细!$L:$L,"&lt;&gt;*升舱*",新签明细!$V:$V,'往期追踪-中间表'!K$26)</f>
        <v>0</v>
      </c>
      <c r="L65" s="283">
        <f ca="1">COUNTIFS(新签明细!$J:$J,"新签",新签明细!$D:$D,$E65,新签明细!$X:$X,"False",新签明细!$L:$L,"&lt;&gt;*升舱*",新签明细!$V:$V,'往期追踪-中间表'!L$26)</f>
        <v>0</v>
      </c>
      <c r="M65" s="283">
        <f ca="1">COUNTIFS(新签明细!$J:$J,"新签",新签明细!$D:$D,$E65,新签明细!$X:$X,"False",新签明细!$L:$L,"&lt;&gt;*升舱*",新签明细!$V:$V,'往期追踪-中间表'!M$26)</f>
        <v>0</v>
      </c>
      <c r="N65" s="283">
        <f ca="1">COUNTIFS(新签明细!$J:$J,"新签",新签明细!$D:$D,$E65,新签明细!$X:$X,"False",新签明细!$L:$L,"&lt;&gt;*升舱*",新签明细!$V:$V,'往期追踪-中间表'!N$26)</f>
        <v>0</v>
      </c>
      <c r="O65" s="283">
        <f ca="1">COUNTIFS(新签明细!$J:$J,"新签",新签明细!$D:$D,$E65,新签明细!$X:$X,"False",新签明细!$L:$L,"&lt;&gt;*升舱*",新签明细!$V:$V,'往期追踪-中间表'!O$26)</f>
        <v>0</v>
      </c>
      <c r="P65" s="283">
        <f ca="1">COUNTIFS(新签明细!$J:$J,"新签",新签明细!$D:$D,$E65,新签明细!$X:$X,"False",新签明细!$L:$L,"&lt;&gt;*升舱*",新签明细!$V:$V,'往期追踪-中间表'!P$26)</f>
        <v>0</v>
      </c>
      <c r="Q65" s="283">
        <f ca="1">COUNTIFS(新签明细!$J:$J,"新签",新签明细!$D:$D,$E65,新签明细!$X:$X,"False",新签明细!$L:$L,"&lt;&gt;*升舱*",新签明细!$V:$V,'往期追踪-中间表'!Q$26)</f>
        <v>0</v>
      </c>
      <c r="R65" s="208" t="s">
        <v>138</v>
      </c>
      <c r="S65" s="213" t="s">
        <v>130</v>
      </c>
      <c r="T65" s="188" t="s">
        <v>146</v>
      </c>
    </row>
    <row r="66" spans="1:20">
      <c r="A66" s="197">
        <f t="shared" ca="1" si="20"/>
        <v>33</v>
      </c>
      <c r="B66" s="386">
        <f t="shared" ca="1" si="17"/>
        <v>0.41396434756906658</v>
      </c>
      <c r="C66" s="198" t="s">
        <v>131</v>
      </c>
      <c r="D66" s="198" t="s">
        <v>145</v>
      </c>
      <c r="E66" s="198" t="s">
        <v>221</v>
      </c>
      <c r="F66" s="181">
        <f>IFERROR(VLOOKUP(E66,顾问个人目标!$E:$AB,23,0)+VLOOKUP(E66,顾问个人目标!$E:$AB,24,0),"-")</f>
        <v>4.7964347569066579</v>
      </c>
      <c r="G66" s="284">
        <f ca="1">COUNTIFS(新签明细!J:J,"新签",新签明细!D:D,E66,新签明细!X:X,"False",新签明细!L:L,"&lt;&gt;*升舱*")</f>
        <v>3</v>
      </c>
      <c r="H66" s="201">
        <f>IFERROR(#REF!/F66,0)</f>
        <v>0</v>
      </c>
      <c r="I66" s="367">
        <f t="shared" si="18"/>
        <v>3.5973260676799934</v>
      </c>
      <c r="J66" s="367">
        <f t="shared" ca="1" si="19"/>
        <v>-0.59732606767999341</v>
      </c>
      <c r="K66" s="283">
        <f ca="1">COUNTIFS(新签明细!$J:$J,"新签",新签明细!$D:$D,$E66,新签明细!$X:$X,"False",新签明细!$L:$L,"&lt;&gt;*升舱*",新签明细!$V:$V,'往期追踪-中间表'!K$26)</f>
        <v>0</v>
      </c>
      <c r="L66" s="283">
        <f ca="1">COUNTIFS(新签明细!$J:$J,"新签",新签明细!$D:$D,$E66,新签明细!$X:$X,"False",新签明细!$L:$L,"&lt;&gt;*升舱*",新签明细!$V:$V,'往期追踪-中间表'!L$26)</f>
        <v>0</v>
      </c>
      <c r="M66" s="283">
        <f ca="1">COUNTIFS(新签明细!$J:$J,"新签",新签明细!$D:$D,$E66,新签明细!$X:$X,"False",新签明细!$L:$L,"&lt;&gt;*升舱*",新签明细!$V:$V,'往期追踪-中间表'!M$26)</f>
        <v>0</v>
      </c>
      <c r="N66" s="283">
        <f ca="1">COUNTIFS(新签明细!$J:$J,"新签",新签明细!$D:$D,$E66,新签明细!$X:$X,"False",新签明细!$L:$L,"&lt;&gt;*升舱*",新签明细!$V:$V,'往期追踪-中间表'!N$26)</f>
        <v>0</v>
      </c>
      <c r="O66" s="283">
        <f ca="1">COUNTIFS(新签明细!$J:$J,"新签",新签明细!$D:$D,$E66,新签明细!$X:$X,"False",新签明细!$L:$L,"&lt;&gt;*升舱*",新签明细!$V:$V,'往期追踪-中间表'!O$26)</f>
        <v>0</v>
      </c>
      <c r="P66" s="283">
        <f ca="1">COUNTIFS(新签明细!$J:$J,"新签",新签明细!$D:$D,$E66,新签明细!$X:$X,"False",新签明细!$L:$L,"&lt;&gt;*升舱*",新签明细!$V:$V,'往期追踪-中间表'!P$26)</f>
        <v>0</v>
      </c>
      <c r="Q66" s="283">
        <f ca="1">COUNTIFS(新签明细!$J:$J,"新签",新签明细!$D:$D,$E66,新签明细!$X:$X,"False",新签明细!$L:$L,"&lt;&gt;*升舱*",新签明细!$V:$V,'往期追踪-中间表'!Q$26)</f>
        <v>1</v>
      </c>
      <c r="R66" s="200" t="s">
        <v>138</v>
      </c>
      <c r="S66" s="205" t="s">
        <v>130</v>
      </c>
      <c r="T66" s="101" t="s">
        <v>146</v>
      </c>
    </row>
    <row r="67" spans="1:20">
      <c r="A67" s="195">
        <f t="shared" ca="1" si="20"/>
        <v>75</v>
      </c>
      <c r="B67" s="386">
        <f t="shared" ca="1" si="17"/>
        <v>0.21573763606660426</v>
      </c>
      <c r="C67" s="206" t="s">
        <v>131</v>
      </c>
      <c r="D67" s="206" t="s">
        <v>145</v>
      </c>
      <c r="E67" s="206" t="s">
        <v>222</v>
      </c>
      <c r="F67" s="181">
        <f>IFERROR(VLOOKUP(E67,顾问个人目标!$E:$AB,23,0)+VLOOKUP(E67,顾问个人目标!$E:$AB,24,0),"-")</f>
        <v>4.8737636066604244</v>
      </c>
      <c r="G67" s="284">
        <f ca="1">COUNTIFS(新签明细!J:J,"新签",新签明细!D:D,E67,新签明细!X:X,"False",新签明细!L:L,"&lt;&gt;*升舱*")</f>
        <v>1</v>
      </c>
      <c r="H67" s="209">
        <f>IFERROR(#REF!/F67,0)</f>
        <v>0</v>
      </c>
      <c r="I67" s="367">
        <f t="shared" si="18"/>
        <v>3.6553227049953181</v>
      </c>
      <c r="J67" s="367">
        <f t="shared" ca="1" si="19"/>
        <v>-2.6553227049953181</v>
      </c>
      <c r="K67" s="283">
        <f ca="1">COUNTIFS(新签明细!$J:$J,"新签",新签明细!$D:$D,$E67,新签明细!$X:$X,"False",新签明细!$L:$L,"&lt;&gt;*升舱*",新签明细!$V:$V,'往期追踪-中间表'!K$26)</f>
        <v>0</v>
      </c>
      <c r="L67" s="283">
        <f ca="1">COUNTIFS(新签明细!$J:$J,"新签",新签明细!$D:$D,$E67,新签明细!$X:$X,"False",新签明细!$L:$L,"&lt;&gt;*升舱*",新签明细!$V:$V,'往期追踪-中间表'!L$26)</f>
        <v>0</v>
      </c>
      <c r="M67" s="283">
        <f ca="1">COUNTIFS(新签明细!$J:$J,"新签",新签明细!$D:$D,$E67,新签明细!$X:$X,"False",新签明细!$L:$L,"&lt;&gt;*升舱*",新签明细!$V:$V,'往期追踪-中间表'!M$26)</f>
        <v>0</v>
      </c>
      <c r="N67" s="283">
        <f ca="1">COUNTIFS(新签明细!$J:$J,"新签",新签明细!$D:$D,$E67,新签明细!$X:$X,"False",新签明细!$L:$L,"&lt;&gt;*升舱*",新签明细!$V:$V,'往期追踪-中间表'!N$26)</f>
        <v>0</v>
      </c>
      <c r="O67" s="283">
        <f ca="1">COUNTIFS(新签明细!$J:$J,"新签",新签明细!$D:$D,$E67,新签明细!$X:$X,"False",新签明细!$L:$L,"&lt;&gt;*升舱*",新签明细!$V:$V,'往期追踪-中间表'!O$26)</f>
        <v>0</v>
      </c>
      <c r="P67" s="283">
        <f ca="1">COUNTIFS(新签明细!$J:$J,"新签",新签明细!$D:$D,$E67,新签明细!$X:$X,"False",新签明细!$L:$L,"&lt;&gt;*升舱*",新签明细!$V:$V,'往期追踪-中间表'!P$26)</f>
        <v>0</v>
      </c>
      <c r="Q67" s="283">
        <f ca="1">COUNTIFS(新签明细!$J:$J,"新签",新签明细!$D:$D,$E67,新签明细!$X:$X,"False",新签明细!$L:$L,"&lt;&gt;*升舱*",新签明细!$V:$V,'往期追踪-中间表'!Q$26)</f>
        <v>0</v>
      </c>
      <c r="R67" s="208" t="s">
        <v>138</v>
      </c>
      <c r="S67" s="213" t="s">
        <v>158</v>
      </c>
      <c r="T67" s="188" t="s">
        <v>160</v>
      </c>
    </row>
    <row r="68" spans="1:20">
      <c r="A68" s="197">
        <f t="shared" ca="1" si="20"/>
        <v>57</v>
      </c>
      <c r="B68" s="386">
        <f t="shared" ca="1" si="17"/>
        <v>0.31404151657892398</v>
      </c>
      <c r="C68" s="198" t="s">
        <v>131</v>
      </c>
      <c r="D68" s="198" t="s">
        <v>145</v>
      </c>
      <c r="E68" s="198" t="s">
        <v>223</v>
      </c>
      <c r="F68" s="181">
        <f>IFERROR(VLOOKUP(E68,顾问个人目标!$E:$AB,23,0)+VLOOKUP(E68,顾问个人目标!$E:$AB,24,0),"-")</f>
        <v>4.6041516578923947</v>
      </c>
      <c r="G68" s="284">
        <f ca="1">COUNTIFS(新签明细!J:J,"新签",新签明细!D:D,E68,新签明细!X:X,"False",新签明细!L:L,"&lt;&gt;*升舱*")</f>
        <v>2</v>
      </c>
      <c r="H68" s="201">
        <f>IFERROR(#REF!/F68,0)</f>
        <v>0</v>
      </c>
      <c r="I68" s="367">
        <f t="shared" si="18"/>
        <v>3.453113743419296</v>
      </c>
      <c r="J68" s="367">
        <f t="shared" ca="1" si="19"/>
        <v>-1.453113743419296</v>
      </c>
      <c r="K68" s="283">
        <f ca="1">COUNTIFS(新签明细!$J:$J,"新签",新签明细!$D:$D,$E68,新签明细!$X:$X,"False",新签明细!$L:$L,"&lt;&gt;*升舱*",新签明细!$V:$V,'往期追踪-中间表'!K$26)</f>
        <v>0</v>
      </c>
      <c r="L68" s="283">
        <f ca="1">COUNTIFS(新签明细!$J:$J,"新签",新签明细!$D:$D,$E68,新签明细!$X:$X,"False",新签明细!$L:$L,"&lt;&gt;*升舱*",新签明细!$V:$V,'往期追踪-中间表'!L$26)</f>
        <v>0</v>
      </c>
      <c r="M68" s="283">
        <f ca="1">COUNTIFS(新签明细!$J:$J,"新签",新签明细!$D:$D,$E68,新签明细!$X:$X,"False",新签明细!$L:$L,"&lt;&gt;*升舱*",新签明细!$V:$V,'往期追踪-中间表'!M$26)</f>
        <v>0</v>
      </c>
      <c r="N68" s="283">
        <f ca="1">COUNTIFS(新签明细!$J:$J,"新签",新签明细!$D:$D,$E68,新签明细!$X:$X,"False",新签明细!$L:$L,"&lt;&gt;*升舱*",新签明细!$V:$V,'往期追踪-中间表'!N$26)</f>
        <v>0</v>
      </c>
      <c r="O68" s="283">
        <f ca="1">COUNTIFS(新签明细!$J:$J,"新签",新签明细!$D:$D,$E68,新签明细!$X:$X,"False",新签明细!$L:$L,"&lt;&gt;*升舱*",新签明细!$V:$V,'往期追踪-中间表'!O$26)</f>
        <v>0</v>
      </c>
      <c r="P68" s="283">
        <f ca="1">COUNTIFS(新签明细!$J:$J,"新签",新签明细!$D:$D,$E68,新签明细!$X:$X,"False",新签明细!$L:$L,"&lt;&gt;*升舱*",新签明细!$V:$V,'往期追踪-中间表'!P$26)</f>
        <v>0</v>
      </c>
      <c r="Q68" s="283">
        <f ca="1">COUNTIFS(新签明细!$J:$J,"新签",新签明细!$D:$D,$E68,新签明细!$X:$X,"False",新签明细!$L:$L,"&lt;&gt;*升舱*",新签明细!$V:$V,'往期追踪-中间表'!Q$26)</f>
        <v>0</v>
      </c>
      <c r="R68" s="200" t="s">
        <v>138</v>
      </c>
      <c r="S68" s="205" t="s">
        <v>132</v>
      </c>
      <c r="T68" s="101" t="s">
        <v>148</v>
      </c>
    </row>
    <row r="69" spans="1:20">
      <c r="A69" s="195">
        <f t="shared" ca="1" si="20"/>
        <v>77</v>
      </c>
      <c r="B69" s="386">
        <f t="shared" ca="1" si="17"/>
        <v>0.21500447648014903</v>
      </c>
      <c r="C69" s="206" t="s">
        <v>131</v>
      </c>
      <c r="D69" s="206" t="s">
        <v>145</v>
      </c>
      <c r="E69" s="206" t="s">
        <v>224</v>
      </c>
      <c r="F69" s="181">
        <f>IFERROR(VLOOKUP(E69,顾问个人目标!$E:$AB,23,0)+VLOOKUP(E69,顾问个人目标!$E:$AB,24,0),"-")</f>
        <v>4.6004476480149021</v>
      </c>
      <c r="G69" s="284">
        <f ca="1">COUNTIFS(新签明细!J:J,"新签",新签明细!D:D,E69,新签明细!X:X,"False",新签明细!L:L,"&lt;&gt;*升舱*")</f>
        <v>1</v>
      </c>
      <c r="H69" s="209">
        <f>IFERROR(#REF!/F69,0)</f>
        <v>0</v>
      </c>
      <c r="I69" s="367">
        <f t="shared" si="18"/>
        <v>3.4503357360111764</v>
      </c>
      <c r="J69" s="367">
        <f t="shared" ca="1" si="19"/>
        <v>-2.4503357360111764</v>
      </c>
      <c r="K69" s="283">
        <f ca="1">COUNTIFS(新签明细!$J:$J,"新签",新签明细!$D:$D,$E69,新签明细!$X:$X,"False",新签明细!$L:$L,"&lt;&gt;*升舱*",新签明细!$V:$V,'往期追踪-中间表'!K$26)</f>
        <v>0</v>
      </c>
      <c r="L69" s="283">
        <f ca="1">COUNTIFS(新签明细!$J:$J,"新签",新签明细!$D:$D,$E69,新签明细!$X:$X,"False",新签明细!$L:$L,"&lt;&gt;*升舱*",新签明细!$V:$V,'往期追踪-中间表'!L$26)</f>
        <v>0</v>
      </c>
      <c r="M69" s="283">
        <f ca="1">COUNTIFS(新签明细!$J:$J,"新签",新签明细!$D:$D,$E69,新签明细!$X:$X,"False",新签明细!$L:$L,"&lt;&gt;*升舱*",新签明细!$V:$V,'往期追踪-中间表'!M$26)</f>
        <v>0</v>
      </c>
      <c r="N69" s="283">
        <f ca="1">COUNTIFS(新签明细!$J:$J,"新签",新签明细!$D:$D,$E69,新签明细!$X:$X,"False",新签明细!$L:$L,"&lt;&gt;*升舱*",新签明细!$V:$V,'往期追踪-中间表'!N$26)</f>
        <v>0</v>
      </c>
      <c r="O69" s="283">
        <f ca="1">COUNTIFS(新签明细!$J:$J,"新签",新签明细!$D:$D,$E69,新签明细!$X:$X,"False",新签明细!$L:$L,"&lt;&gt;*升舱*",新签明细!$V:$V,'往期追踪-中间表'!O$26)</f>
        <v>0</v>
      </c>
      <c r="P69" s="283">
        <f ca="1">COUNTIFS(新签明细!$J:$J,"新签",新签明细!$D:$D,$E69,新签明细!$X:$X,"False",新签明细!$L:$L,"&lt;&gt;*升舱*",新签明细!$V:$V,'往期追踪-中间表'!P$26)</f>
        <v>0</v>
      </c>
      <c r="Q69" s="283">
        <f ca="1">COUNTIFS(新签明细!$J:$J,"新签",新签明细!$D:$D,$E69,新签明细!$X:$X,"False",新签明细!$L:$L,"&lt;&gt;*升舱*",新签明细!$V:$V,'往期追踪-中间表'!Q$26)</f>
        <v>0</v>
      </c>
      <c r="R69" s="208" t="s">
        <v>138</v>
      </c>
      <c r="S69" s="213" t="s">
        <v>130</v>
      </c>
      <c r="T69" s="188" t="s">
        <v>146</v>
      </c>
    </row>
    <row r="70" spans="1:20">
      <c r="A70" s="197">
        <f t="shared" ca="1" si="20"/>
        <v>85</v>
      </c>
      <c r="B70" s="386">
        <f t="shared" ca="1" si="17"/>
        <v>0.19018563019407636</v>
      </c>
      <c r="C70" s="198" t="s">
        <v>131</v>
      </c>
      <c r="D70" s="198" t="s">
        <v>145</v>
      </c>
      <c r="E70" s="198" t="s">
        <v>225</v>
      </c>
      <c r="F70" s="181">
        <f>IFERROR(VLOOKUP(E70,顾问个人目标!$E:$AB,23,0)+VLOOKUP(E70,顾问个人目标!$E:$AB,24,0),"-")</f>
        <v>2.0185630194076358</v>
      </c>
      <c r="G70" s="284">
        <f ca="1">COUNTIFS(新签明细!J:J,"新签",新签明细!D:D,E70,新签明细!X:X,"False",新签明细!L:L,"&lt;&gt;*升舱*")</f>
        <v>1</v>
      </c>
      <c r="H70" s="201">
        <f>IFERROR(#REF!/F70,0)</f>
        <v>0</v>
      </c>
      <c r="I70" s="367">
        <f t="shared" si="18"/>
        <v>1.5139222645557269</v>
      </c>
      <c r="J70" s="367">
        <f t="shared" ca="1" si="19"/>
        <v>-0.51392226455572687</v>
      </c>
      <c r="K70" s="283">
        <f ca="1">COUNTIFS(新签明细!$J:$J,"新签",新签明细!$D:$D,$E70,新签明细!$X:$X,"False",新签明细!$L:$L,"&lt;&gt;*升舱*",新签明细!$V:$V,'往期追踪-中间表'!K$26)</f>
        <v>0</v>
      </c>
      <c r="L70" s="283">
        <f ca="1">COUNTIFS(新签明细!$J:$J,"新签",新签明细!$D:$D,$E70,新签明细!$X:$X,"False",新签明细!$L:$L,"&lt;&gt;*升舱*",新签明细!$V:$V,'往期追踪-中间表'!L$26)</f>
        <v>0</v>
      </c>
      <c r="M70" s="283">
        <f ca="1">COUNTIFS(新签明细!$J:$J,"新签",新签明细!$D:$D,$E70,新签明细!$X:$X,"False",新签明细!$L:$L,"&lt;&gt;*升舱*",新签明细!$V:$V,'往期追踪-中间表'!M$26)</f>
        <v>0</v>
      </c>
      <c r="N70" s="283">
        <f ca="1">COUNTIFS(新签明细!$J:$J,"新签",新签明细!$D:$D,$E70,新签明细!$X:$X,"False",新签明细!$L:$L,"&lt;&gt;*升舱*",新签明细!$V:$V,'往期追踪-中间表'!N$26)</f>
        <v>0</v>
      </c>
      <c r="O70" s="283">
        <f ca="1">COUNTIFS(新签明细!$J:$J,"新签",新签明细!$D:$D,$E70,新签明细!$X:$X,"False",新签明细!$L:$L,"&lt;&gt;*升舱*",新签明细!$V:$V,'往期追踪-中间表'!O$26)</f>
        <v>0</v>
      </c>
      <c r="P70" s="283">
        <f ca="1">COUNTIFS(新签明细!$J:$J,"新签",新签明细!$D:$D,$E70,新签明细!$X:$X,"False",新签明细!$L:$L,"&lt;&gt;*升舱*",新签明细!$V:$V,'往期追踪-中间表'!P$26)</f>
        <v>0</v>
      </c>
      <c r="Q70" s="283">
        <f ca="1">COUNTIFS(新签明细!$J:$J,"新签",新签明细!$D:$D,$E70,新签明细!$X:$X,"False",新签明细!$L:$L,"&lt;&gt;*升舱*",新签明细!$V:$V,'往期追踪-中间表'!Q$26)</f>
        <v>0</v>
      </c>
      <c r="R70" s="200" t="s">
        <v>138</v>
      </c>
      <c r="S70" s="205" t="s">
        <v>130</v>
      </c>
      <c r="T70" s="101" t="s">
        <v>146</v>
      </c>
    </row>
    <row r="71" spans="1:20">
      <c r="A71" s="195">
        <f t="shared" ca="1" si="20"/>
        <v>93</v>
      </c>
      <c r="B71" s="386">
        <f t="shared" ca="1" si="17"/>
        <v>0.17683077625935389</v>
      </c>
      <c r="C71" s="206" t="s">
        <v>131</v>
      </c>
      <c r="D71" s="206" t="s">
        <v>145</v>
      </c>
      <c r="E71" s="206" t="s">
        <v>226</v>
      </c>
      <c r="F71" s="181">
        <f>IFERROR(VLOOKUP(E71,顾问个人目标!$E:$AB,23,0)+VLOOKUP(E71,顾问个人目标!$E:$AB,24,0),"-")</f>
        <v>0.58307762593539159</v>
      </c>
      <c r="G71" s="284">
        <f ca="1">COUNTIFS(新签明细!J:J,"新签",新签明细!D:D,E71,新签明细!X:X,"False",新签明细!L:L,"&lt;&gt;*升舱*")</f>
        <v>1</v>
      </c>
      <c r="H71" s="209">
        <f>IFERROR(#REF!/F71,0)</f>
        <v>0</v>
      </c>
      <c r="I71" s="367">
        <f t="shared" si="18"/>
        <v>0.43730821945154369</v>
      </c>
      <c r="J71" s="367">
        <f t="shared" ca="1" si="19"/>
        <v>0.56269178054845637</v>
      </c>
      <c r="K71" s="283">
        <f ca="1">COUNTIFS(新签明细!$J:$J,"新签",新签明细!$D:$D,$E71,新签明细!$X:$X,"False",新签明细!$L:$L,"&lt;&gt;*升舱*",新签明细!$V:$V,'往期追踪-中间表'!K$26)</f>
        <v>0</v>
      </c>
      <c r="L71" s="283">
        <f ca="1">COUNTIFS(新签明细!$J:$J,"新签",新签明细!$D:$D,$E71,新签明细!$X:$X,"False",新签明细!$L:$L,"&lt;&gt;*升舱*",新签明细!$V:$V,'往期追踪-中间表'!L$26)</f>
        <v>0</v>
      </c>
      <c r="M71" s="283">
        <f ca="1">COUNTIFS(新签明细!$J:$J,"新签",新签明细!$D:$D,$E71,新签明细!$X:$X,"False",新签明细!$L:$L,"&lt;&gt;*升舱*",新签明细!$V:$V,'往期追踪-中间表'!M$26)</f>
        <v>0</v>
      </c>
      <c r="N71" s="283">
        <f ca="1">COUNTIFS(新签明细!$J:$J,"新签",新签明细!$D:$D,$E71,新签明细!$X:$X,"False",新签明细!$L:$L,"&lt;&gt;*升舱*",新签明细!$V:$V,'往期追踪-中间表'!N$26)</f>
        <v>0</v>
      </c>
      <c r="O71" s="283">
        <f ca="1">COUNTIFS(新签明细!$J:$J,"新签",新签明细!$D:$D,$E71,新签明细!$X:$X,"False",新签明细!$L:$L,"&lt;&gt;*升舱*",新签明细!$V:$V,'往期追踪-中间表'!O$26)</f>
        <v>0</v>
      </c>
      <c r="P71" s="283">
        <f ca="1">COUNTIFS(新签明细!$J:$J,"新签",新签明细!$D:$D,$E71,新签明细!$X:$X,"False",新签明细!$L:$L,"&lt;&gt;*升舱*",新签明细!$V:$V,'往期追踪-中间表'!P$26)</f>
        <v>0</v>
      </c>
      <c r="Q71" s="283">
        <f ca="1">COUNTIFS(新签明细!$J:$J,"新签",新签明细!$D:$D,$E71,新签明细!$X:$X,"False",新签明细!$L:$L,"&lt;&gt;*升舱*",新签明细!$V:$V,'往期追踪-中间表'!Q$26)</f>
        <v>0</v>
      </c>
      <c r="R71" s="208" t="s">
        <v>138</v>
      </c>
      <c r="S71" s="213" t="s">
        <v>130</v>
      </c>
      <c r="T71" s="188" t="s">
        <v>146</v>
      </c>
    </row>
    <row r="72" spans="1:20">
      <c r="A72" s="197">
        <f t="shared" ca="1" si="20"/>
        <v>119</v>
      </c>
      <c r="B72" s="386">
        <f t="shared" ca="1" si="17"/>
        <v>8.845293943223434E-2</v>
      </c>
      <c r="C72" s="198" t="s">
        <v>131</v>
      </c>
      <c r="D72" s="198" t="s">
        <v>145</v>
      </c>
      <c r="E72" s="198" t="s">
        <v>227</v>
      </c>
      <c r="F72" s="181">
        <f>IFERROR(VLOOKUP(E72,顾问个人目标!$E:$AB,23,0)+VLOOKUP(E72,顾问个人目标!$E:$AB,24,0),"-")</f>
        <v>1.6452939432234339</v>
      </c>
      <c r="G72" s="284">
        <f ca="1">COUNTIFS(新签明细!J:J,"新签",新签明细!D:D,E72,新签明细!X:X,"False",新签明细!L:L,"&lt;&gt;*升舱*")</f>
        <v>0</v>
      </c>
      <c r="H72" s="201">
        <f>IFERROR(#REF!/F72,0)</f>
        <v>0</v>
      </c>
      <c r="I72" s="367">
        <f t="shared" si="18"/>
        <v>1.2339704574175754</v>
      </c>
      <c r="J72" s="367">
        <f t="shared" ca="1" si="19"/>
        <v>-1.2339704574175754</v>
      </c>
      <c r="K72" s="283">
        <f ca="1">COUNTIFS(新签明细!$J:$J,"新签",新签明细!$D:$D,$E72,新签明细!$X:$X,"False",新签明细!$L:$L,"&lt;&gt;*升舱*",新签明细!$V:$V,'往期追踪-中间表'!K$26)</f>
        <v>0</v>
      </c>
      <c r="L72" s="283">
        <f ca="1">COUNTIFS(新签明细!$J:$J,"新签",新签明细!$D:$D,$E72,新签明细!$X:$X,"False",新签明细!$L:$L,"&lt;&gt;*升舱*",新签明细!$V:$V,'往期追踪-中间表'!L$26)</f>
        <v>0</v>
      </c>
      <c r="M72" s="283">
        <f ca="1">COUNTIFS(新签明细!$J:$J,"新签",新签明细!$D:$D,$E72,新签明细!$X:$X,"False",新签明细!$L:$L,"&lt;&gt;*升舱*",新签明细!$V:$V,'往期追踪-中间表'!M$26)</f>
        <v>0</v>
      </c>
      <c r="N72" s="283">
        <f ca="1">COUNTIFS(新签明细!$J:$J,"新签",新签明细!$D:$D,$E72,新签明细!$X:$X,"False",新签明细!$L:$L,"&lt;&gt;*升舱*",新签明细!$V:$V,'往期追踪-中间表'!N$26)</f>
        <v>0</v>
      </c>
      <c r="O72" s="283">
        <f ca="1">COUNTIFS(新签明细!$J:$J,"新签",新签明细!$D:$D,$E72,新签明细!$X:$X,"False",新签明细!$L:$L,"&lt;&gt;*升舱*",新签明细!$V:$V,'往期追踪-中间表'!O$26)</f>
        <v>0</v>
      </c>
      <c r="P72" s="283">
        <f ca="1">COUNTIFS(新签明细!$J:$J,"新签",新签明细!$D:$D,$E72,新签明细!$X:$X,"False",新签明细!$L:$L,"&lt;&gt;*升舱*",新签明细!$V:$V,'往期追踪-中间表'!P$26)</f>
        <v>0</v>
      </c>
      <c r="Q72" s="283">
        <f ca="1">COUNTIFS(新签明细!$J:$J,"新签",新签明细!$D:$D,$E72,新签明细!$X:$X,"False",新签明细!$L:$L,"&lt;&gt;*升舱*",新签明细!$V:$V,'往期追踪-中间表'!Q$26)</f>
        <v>0</v>
      </c>
      <c r="R72" s="200" t="s">
        <v>138</v>
      </c>
      <c r="S72" s="205" t="s">
        <v>130</v>
      </c>
      <c r="T72" s="101" t="s">
        <v>146</v>
      </c>
    </row>
    <row r="73" spans="1:20">
      <c r="A73" s="195">
        <f t="shared" ca="1" si="20"/>
        <v>123</v>
      </c>
      <c r="B73" s="386">
        <f t="shared" ca="1" si="17"/>
        <v>7.8679859382249168E-2</v>
      </c>
      <c r="C73" s="206" t="s">
        <v>131</v>
      </c>
      <c r="D73" s="206" t="s">
        <v>145</v>
      </c>
      <c r="E73" s="206" t="s">
        <v>228</v>
      </c>
      <c r="F73" s="181">
        <f>IFERROR(VLOOKUP(E73,顾问个人目标!$E:$AB,23,0)+VLOOKUP(E73,顾问个人目标!$E:$AB,24,0),"-")</f>
        <v>0.56798593822491794</v>
      </c>
      <c r="G73" s="284">
        <f ca="1">COUNTIFS(新签明细!J:J,"新签",新签明细!D:D,E73,新签明细!X:X,"False",新签明细!L:L,"&lt;&gt;*升舱*")</f>
        <v>0</v>
      </c>
      <c r="H73" s="209">
        <f>IFERROR(#REF!/F73,0)</f>
        <v>0</v>
      </c>
      <c r="I73" s="367">
        <f t="shared" si="18"/>
        <v>0.42598945366868846</v>
      </c>
      <c r="J73" s="367">
        <f t="shared" ca="1" si="19"/>
        <v>-0.42598945366868846</v>
      </c>
      <c r="K73" s="283">
        <f ca="1">COUNTIFS(新签明细!$J:$J,"新签",新签明细!$D:$D,$E73,新签明细!$X:$X,"False",新签明细!$L:$L,"&lt;&gt;*升舱*",新签明细!$V:$V,'往期追踪-中间表'!K$26)</f>
        <v>0</v>
      </c>
      <c r="L73" s="283">
        <f ca="1">COUNTIFS(新签明细!$J:$J,"新签",新签明细!$D:$D,$E73,新签明细!$X:$X,"False",新签明细!$L:$L,"&lt;&gt;*升舱*",新签明细!$V:$V,'往期追踪-中间表'!L$26)</f>
        <v>0</v>
      </c>
      <c r="M73" s="283">
        <f ca="1">COUNTIFS(新签明细!$J:$J,"新签",新签明细!$D:$D,$E73,新签明细!$X:$X,"False",新签明细!$L:$L,"&lt;&gt;*升舱*",新签明细!$V:$V,'往期追踪-中间表'!M$26)</f>
        <v>0</v>
      </c>
      <c r="N73" s="283">
        <f ca="1">COUNTIFS(新签明细!$J:$J,"新签",新签明细!$D:$D,$E73,新签明细!$X:$X,"False",新签明细!$L:$L,"&lt;&gt;*升舱*",新签明细!$V:$V,'往期追踪-中间表'!N$26)</f>
        <v>0</v>
      </c>
      <c r="O73" s="283">
        <f ca="1">COUNTIFS(新签明细!$J:$J,"新签",新签明细!$D:$D,$E73,新签明细!$X:$X,"False",新签明细!$L:$L,"&lt;&gt;*升舱*",新签明细!$V:$V,'往期追踪-中间表'!O$26)</f>
        <v>0</v>
      </c>
      <c r="P73" s="283">
        <f ca="1">COUNTIFS(新签明细!$J:$J,"新签",新签明细!$D:$D,$E73,新签明细!$X:$X,"False",新签明细!$L:$L,"&lt;&gt;*升舱*",新签明细!$V:$V,'往期追踪-中间表'!P$26)</f>
        <v>0</v>
      </c>
      <c r="Q73" s="283">
        <f ca="1">COUNTIFS(新签明细!$J:$J,"新签",新签明细!$D:$D,$E73,新签明细!$X:$X,"False",新签明细!$L:$L,"&lt;&gt;*升舱*",新签明细!$V:$V,'往期追踪-中间表'!Q$26)</f>
        <v>0</v>
      </c>
      <c r="R73" s="208" t="s">
        <v>138</v>
      </c>
      <c r="S73" s="213" t="s">
        <v>130</v>
      </c>
      <c r="T73" s="188" t="s">
        <v>146</v>
      </c>
    </row>
    <row r="74" spans="1:20">
      <c r="A74" s="197">
        <f t="shared" ca="1" si="20"/>
        <v>122</v>
      </c>
      <c r="B74" s="386">
        <f t="shared" si="17"/>
        <v>7.8971701678025197E-2</v>
      </c>
      <c r="C74" s="198" t="s">
        <v>131</v>
      </c>
      <c r="D74" s="198" t="s">
        <v>145</v>
      </c>
      <c r="E74" s="198" t="s">
        <v>229</v>
      </c>
      <c r="F74" s="181">
        <f>IFERROR(VLOOKUP(E74,顾问个人目标!$E:$AB,23,0)+VLOOKUP(E74,顾问个人目标!$E:$AB,24,0),"-")</f>
        <v>0.49717016780251999</v>
      </c>
      <c r="G74" s="284">
        <f>COUNTIFS(新签明细!J:J,"新签",新签明细!D:D,E74,新签明细!X:X,"False",新签明细!L:L,"&lt;&gt;*升舱*")</f>
        <v>0</v>
      </c>
      <c r="H74" s="201">
        <f>IFERROR(#REF!/F74,0)</f>
        <v>0</v>
      </c>
      <c r="I74" s="367">
        <f t="shared" si="18"/>
        <v>0.37287762585188999</v>
      </c>
      <c r="J74" s="367">
        <f t="shared" si="19"/>
        <v>-0.37287762585188999</v>
      </c>
      <c r="K74" s="283">
        <f>COUNTIFS(新签明细!$J:$J,"新签",新签明细!$D:$D,$E74,新签明细!$X:$X,"False",新签明细!$L:$L,"&lt;&gt;*升舱*",新签明细!$V:$V,'往期追踪-中间表'!K$26)</f>
        <v>0</v>
      </c>
      <c r="L74" s="283">
        <f>COUNTIFS(新签明细!$J:$J,"新签",新签明细!$D:$D,$E74,新签明细!$X:$X,"False",新签明细!$L:$L,"&lt;&gt;*升舱*",新签明细!$V:$V,'往期追踪-中间表'!L$26)</f>
        <v>0</v>
      </c>
      <c r="M74" s="283">
        <f>COUNTIFS(新签明细!$J:$J,"新签",新签明细!$D:$D,$E74,新签明细!$X:$X,"False",新签明细!$L:$L,"&lt;&gt;*升舱*",新签明细!$V:$V,'往期追踪-中间表'!M$26)</f>
        <v>0</v>
      </c>
      <c r="N74" s="283">
        <f>COUNTIFS(新签明细!$J:$J,"新签",新签明细!$D:$D,$E74,新签明细!$X:$X,"False",新签明细!$L:$L,"&lt;&gt;*升舱*",新签明细!$V:$V,'往期追踪-中间表'!N$26)</f>
        <v>0</v>
      </c>
      <c r="O74" s="283">
        <f>COUNTIFS(新签明细!$J:$J,"新签",新签明细!$D:$D,$E74,新签明细!$X:$X,"False",新签明细!$L:$L,"&lt;&gt;*升舱*",新签明细!$V:$V,'往期追踪-中间表'!O$26)</f>
        <v>0</v>
      </c>
      <c r="P74" s="283">
        <f>COUNTIFS(新签明细!$J:$J,"新签",新签明细!$D:$D,$E74,新签明细!$X:$X,"False",新签明细!$L:$L,"&lt;&gt;*升舱*",新签明细!$V:$V,'往期追踪-中间表'!P$26)</f>
        <v>0</v>
      </c>
      <c r="Q74" s="283">
        <f>COUNTIFS(新签明细!$J:$J,"新签",新签明细!$D:$D,$E74,新签明细!$X:$X,"False",新签明细!$L:$L,"&lt;&gt;*升舱*",新签明细!$V:$V,'往期追踪-中间表'!Q$26)</f>
        <v>0</v>
      </c>
      <c r="R74" s="200" t="s">
        <v>138</v>
      </c>
      <c r="S74" s="205" t="s">
        <v>130</v>
      </c>
      <c r="T74" s="101" t="s">
        <v>146</v>
      </c>
    </row>
    <row r="75" spans="1:20">
      <c r="A75" s="195">
        <f t="shared" ca="1" si="20"/>
        <v>124</v>
      </c>
      <c r="B75" s="386">
        <f t="shared" si="17"/>
        <v>7.6814897639543259E-2</v>
      </c>
      <c r="C75" s="206" t="s">
        <v>131</v>
      </c>
      <c r="D75" s="206" t="s">
        <v>145</v>
      </c>
      <c r="E75" s="206" t="s">
        <v>230</v>
      </c>
      <c r="F75" s="181">
        <f>IFERROR(VLOOKUP(E75,顾问个人目标!$E:$AB,23,0)+VLOOKUP(E75,顾问个人目标!$E:$AB,24,0),"-")</f>
        <v>0.18148976395432651</v>
      </c>
      <c r="G75" s="284">
        <f>COUNTIFS(新签明细!J:J,"新签",新签明细!D:D,E75,新签明细!X:X,"False",新签明细!L:L,"&lt;&gt;*升舱*")</f>
        <v>0</v>
      </c>
      <c r="H75" s="209">
        <f>IFERROR(#REF!/F75,0)</f>
        <v>0</v>
      </c>
      <c r="I75" s="367">
        <f t="shared" si="18"/>
        <v>0.13611732296574489</v>
      </c>
      <c r="J75" s="367">
        <f t="shared" si="19"/>
        <v>-0.13611732296574489</v>
      </c>
      <c r="K75" s="283">
        <f>COUNTIFS(新签明细!$J:$J,"新签",新签明细!$D:$D,$E75,新签明细!$X:$X,"False",新签明细!$L:$L,"&lt;&gt;*升舱*",新签明细!$V:$V,'往期追踪-中间表'!K$26)</f>
        <v>0</v>
      </c>
      <c r="L75" s="283">
        <f>COUNTIFS(新签明细!$J:$J,"新签",新签明细!$D:$D,$E75,新签明细!$X:$X,"False",新签明细!$L:$L,"&lt;&gt;*升舱*",新签明细!$V:$V,'往期追踪-中间表'!L$26)</f>
        <v>0</v>
      </c>
      <c r="M75" s="283">
        <f>COUNTIFS(新签明细!$J:$J,"新签",新签明细!$D:$D,$E75,新签明细!$X:$X,"False",新签明细!$L:$L,"&lt;&gt;*升舱*",新签明细!$V:$V,'往期追踪-中间表'!M$26)</f>
        <v>0</v>
      </c>
      <c r="N75" s="283">
        <f>COUNTIFS(新签明细!$J:$J,"新签",新签明细!$D:$D,$E75,新签明细!$X:$X,"False",新签明细!$L:$L,"&lt;&gt;*升舱*",新签明细!$V:$V,'往期追踪-中间表'!N$26)</f>
        <v>0</v>
      </c>
      <c r="O75" s="283">
        <f>COUNTIFS(新签明细!$J:$J,"新签",新签明细!$D:$D,$E75,新签明细!$X:$X,"False",新签明细!$L:$L,"&lt;&gt;*升舱*",新签明细!$V:$V,'往期追踪-中间表'!O$26)</f>
        <v>0</v>
      </c>
      <c r="P75" s="283">
        <f>COUNTIFS(新签明细!$J:$J,"新签",新签明细!$D:$D,$E75,新签明细!$X:$X,"False",新签明细!$L:$L,"&lt;&gt;*升舱*",新签明细!$V:$V,'往期追踪-中间表'!P$26)</f>
        <v>0</v>
      </c>
      <c r="Q75" s="283">
        <f>COUNTIFS(新签明细!$J:$J,"新签",新签明细!$D:$D,$E75,新签明细!$X:$X,"False",新签明细!$L:$L,"&lt;&gt;*升舱*",新签明细!$V:$V,'往期追踪-中间表'!Q$26)</f>
        <v>0</v>
      </c>
      <c r="R75" s="208" t="s">
        <v>138</v>
      </c>
      <c r="S75" s="213" t="s">
        <v>130</v>
      </c>
      <c r="T75" s="188" t="s">
        <v>146</v>
      </c>
    </row>
    <row r="76" spans="1:20">
      <c r="A76" s="197">
        <f t="shared" ca="1" si="20"/>
        <v>22</v>
      </c>
      <c r="B76" s="386">
        <f t="shared" ca="1" si="17"/>
        <v>0.5270603781869394</v>
      </c>
      <c r="C76" s="198" t="s">
        <v>131</v>
      </c>
      <c r="D76" s="198" t="s">
        <v>141</v>
      </c>
      <c r="E76" s="198" t="s">
        <v>231</v>
      </c>
      <c r="F76" s="181">
        <f>IFERROR(VLOOKUP(E76,顾问个人目标!$E:$AB,23,0)+VLOOKUP(E76,顾问个人目标!$E:$AB,24,0),"-")</f>
        <v>5.1060378186939364</v>
      </c>
      <c r="G76" s="284">
        <f ca="1">COUNTIFS(新签明细!J:J,"新签",新签明细!D:D,E76,新签明细!X:X,"False",新签明细!L:L,"&lt;&gt;*升舱*")</f>
        <v>4</v>
      </c>
      <c r="H76" s="201">
        <f>IFERROR(#REF!/F76,0)</f>
        <v>0</v>
      </c>
      <c r="I76" s="367">
        <f t="shared" si="18"/>
        <v>3.8295283640204523</v>
      </c>
      <c r="J76" s="367">
        <f t="shared" ca="1" si="19"/>
        <v>0.17047163597954773</v>
      </c>
      <c r="K76" s="283">
        <f ca="1">COUNTIFS(新签明细!$J:$J,"新签",新签明细!$D:$D,$E76,新签明细!$X:$X,"False",新签明细!$L:$L,"&lt;&gt;*升舱*",新签明细!$V:$V,'往期追踪-中间表'!K$26)</f>
        <v>0</v>
      </c>
      <c r="L76" s="283">
        <f ca="1">COUNTIFS(新签明细!$J:$J,"新签",新签明细!$D:$D,$E76,新签明细!$X:$X,"False",新签明细!$L:$L,"&lt;&gt;*升舱*",新签明细!$V:$V,'往期追踪-中间表'!L$26)</f>
        <v>0</v>
      </c>
      <c r="M76" s="283">
        <f ca="1">COUNTIFS(新签明细!$J:$J,"新签",新签明细!$D:$D,$E76,新签明细!$X:$X,"False",新签明细!$L:$L,"&lt;&gt;*升舱*",新签明细!$V:$V,'往期追踪-中间表'!M$26)</f>
        <v>0</v>
      </c>
      <c r="N76" s="283">
        <f ca="1">COUNTIFS(新签明细!$J:$J,"新签",新签明细!$D:$D,$E76,新签明细!$X:$X,"False",新签明细!$L:$L,"&lt;&gt;*升舱*",新签明细!$V:$V,'往期追踪-中间表'!N$26)</f>
        <v>0</v>
      </c>
      <c r="O76" s="283">
        <f ca="1">COUNTIFS(新签明细!$J:$J,"新签",新签明细!$D:$D,$E76,新签明细!$X:$X,"False",新签明细!$L:$L,"&lt;&gt;*升舱*",新签明细!$V:$V,'往期追踪-中间表'!O$26)</f>
        <v>0</v>
      </c>
      <c r="P76" s="283">
        <f ca="1">COUNTIFS(新签明细!$J:$J,"新签",新签明细!$D:$D,$E76,新签明细!$X:$X,"False",新签明细!$L:$L,"&lt;&gt;*升舱*",新签明细!$V:$V,'往期追踪-中间表'!P$26)</f>
        <v>0</v>
      </c>
      <c r="Q76" s="283">
        <f ca="1">COUNTIFS(新签明细!$J:$J,"新签",新签明细!$D:$D,$E76,新签明细!$X:$X,"False",新签明细!$L:$L,"&lt;&gt;*升舱*",新签明细!$V:$V,'往期追踪-中间表'!Q$26)</f>
        <v>0</v>
      </c>
      <c r="R76" s="200" t="s">
        <v>138</v>
      </c>
      <c r="S76" s="205" t="s">
        <v>130</v>
      </c>
      <c r="T76" s="101" t="s">
        <v>142</v>
      </c>
    </row>
    <row r="77" spans="1:20">
      <c r="A77" s="195">
        <f t="shared" ca="1" si="20"/>
        <v>30</v>
      </c>
      <c r="B77" s="386">
        <f t="shared" ca="1" si="17"/>
        <v>0.42898303538412169</v>
      </c>
      <c r="C77" s="206" t="s">
        <v>131</v>
      </c>
      <c r="D77" s="206" t="s">
        <v>141</v>
      </c>
      <c r="E77" s="206" t="s">
        <v>232</v>
      </c>
      <c r="F77" s="181">
        <f>IFERROR(VLOOKUP(E77,顾问个人目标!$E:$AB,23,0)+VLOOKUP(E77,顾问个人目标!$E:$AB,24,0),"-")</f>
        <v>5.1983035384121692</v>
      </c>
      <c r="G77" s="284">
        <f ca="1">COUNTIFS(新签明细!J:J,"新签",新签明细!D:D,E77,新签明细!X:X,"False",新签明细!L:L,"&lt;&gt;*升舱*")</f>
        <v>3</v>
      </c>
      <c r="H77" s="209">
        <f>IFERROR(#REF!/F77,0)</f>
        <v>0</v>
      </c>
      <c r="I77" s="367">
        <f t="shared" si="18"/>
        <v>3.8987276538091269</v>
      </c>
      <c r="J77" s="367">
        <f t="shared" ca="1" si="19"/>
        <v>-0.89872765380912689</v>
      </c>
      <c r="K77" s="283">
        <f ca="1">COUNTIFS(新签明细!$J:$J,"新签",新签明细!$D:$D,$E77,新签明细!$X:$X,"False",新签明细!$L:$L,"&lt;&gt;*升舱*",新签明细!$V:$V,'往期追踪-中间表'!K$26)</f>
        <v>0</v>
      </c>
      <c r="L77" s="283">
        <f ca="1">COUNTIFS(新签明细!$J:$J,"新签",新签明细!$D:$D,$E77,新签明细!$X:$X,"False",新签明细!$L:$L,"&lt;&gt;*升舱*",新签明细!$V:$V,'往期追踪-中间表'!L$26)</f>
        <v>0</v>
      </c>
      <c r="M77" s="283">
        <f ca="1">COUNTIFS(新签明细!$J:$J,"新签",新签明细!$D:$D,$E77,新签明细!$X:$X,"False",新签明细!$L:$L,"&lt;&gt;*升舱*",新签明细!$V:$V,'往期追踪-中间表'!M$26)</f>
        <v>0</v>
      </c>
      <c r="N77" s="283">
        <f ca="1">COUNTIFS(新签明细!$J:$J,"新签",新签明细!$D:$D,$E77,新签明细!$X:$X,"False",新签明细!$L:$L,"&lt;&gt;*升舱*",新签明细!$V:$V,'往期追踪-中间表'!N$26)</f>
        <v>1</v>
      </c>
      <c r="O77" s="283">
        <f ca="1">COUNTIFS(新签明细!$J:$J,"新签",新签明细!$D:$D,$E77,新签明细!$X:$X,"False",新签明细!$L:$L,"&lt;&gt;*升舱*",新签明细!$V:$V,'往期追踪-中间表'!O$26)</f>
        <v>0</v>
      </c>
      <c r="P77" s="283">
        <f ca="1">COUNTIFS(新签明细!$J:$J,"新签",新签明细!$D:$D,$E77,新签明细!$X:$X,"False",新签明细!$L:$L,"&lt;&gt;*升舱*",新签明细!$V:$V,'往期追踪-中间表'!P$26)</f>
        <v>0</v>
      </c>
      <c r="Q77" s="283">
        <f ca="1">COUNTIFS(新签明细!$J:$J,"新签",新签明细!$D:$D,$E77,新签明细!$X:$X,"False",新签明细!$L:$L,"&lt;&gt;*升舱*",新签明细!$V:$V,'往期追踪-中间表'!Q$26)</f>
        <v>0</v>
      </c>
      <c r="R77" s="208" t="s">
        <v>138</v>
      </c>
      <c r="S77" s="213" t="s">
        <v>130</v>
      </c>
      <c r="T77" s="188" t="s">
        <v>142</v>
      </c>
    </row>
    <row r="78" spans="1:20">
      <c r="A78" s="197">
        <f t="shared" ca="1" si="20"/>
        <v>32</v>
      </c>
      <c r="B78" s="386">
        <f t="shared" ca="1" si="17"/>
        <v>0.42609913440211794</v>
      </c>
      <c r="C78" s="198" t="s">
        <v>131</v>
      </c>
      <c r="D78" s="198" t="s">
        <v>141</v>
      </c>
      <c r="E78" s="198" t="s">
        <v>233</v>
      </c>
      <c r="F78" s="181">
        <f>IFERROR(VLOOKUP(E78,顾问个人目标!$E:$AB,23,0)+VLOOKUP(E78,顾问个人目标!$E:$AB,24,0),"-")</f>
        <v>4.8099134402117967</v>
      </c>
      <c r="G78" s="284">
        <f ca="1">COUNTIFS(新签明细!J:J,"新签",新签明细!D:D,E78,新签明细!X:X,"False",新签明细!L:L,"&lt;&gt;*升舱*")</f>
        <v>3</v>
      </c>
      <c r="H78" s="201">
        <f>IFERROR(#REF!/F78,0)</f>
        <v>0</v>
      </c>
      <c r="I78" s="367">
        <f t="shared" si="18"/>
        <v>3.6074350801588473</v>
      </c>
      <c r="J78" s="367">
        <f t="shared" ca="1" si="19"/>
        <v>-0.60743508015884728</v>
      </c>
      <c r="K78" s="283">
        <f ca="1">COUNTIFS(新签明细!$J:$J,"新签",新签明细!$D:$D,$E78,新签明细!$X:$X,"False",新签明细!$L:$L,"&lt;&gt;*升舱*",新签明细!$V:$V,'往期追踪-中间表'!K$26)</f>
        <v>0</v>
      </c>
      <c r="L78" s="283">
        <f ca="1">COUNTIFS(新签明细!$J:$J,"新签",新签明细!$D:$D,$E78,新签明细!$X:$X,"False",新签明细!$L:$L,"&lt;&gt;*升舱*",新签明细!$V:$V,'往期追踪-中间表'!L$26)</f>
        <v>0</v>
      </c>
      <c r="M78" s="283">
        <f ca="1">COUNTIFS(新签明细!$J:$J,"新签",新签明细!$D:$D,$E78,新签明细!$X:$X,"False",新签明细!$L:$L,"&lt;&gt;*升舱*",新签明细!$V:$V,'往期追踪-中间表'!M$26)</f>
        <v>0</v>
      </c>
      <c r="N78" s="283">
        <f ca="1">COUNTIFS(新签明细!$J:$J,"新签",新签明细!$D:$D,$E78,新签明细!$X:$X,"False",新签明细!$L:$L,"&lt;&gt;*升舱*",新签明细!$V:$V,'往期追踪-中间表'!N$26)</f>
        <v>0</v>
      </c>
      <c r="O78" s="283">
        <f ca="1">COUNTIFS(新签明细!$J:$J,"新签",新签明细!$D:$D,$E78,新签明细!$X:$X,"False",新签明细!$L:$L,"&lt;&gt;*升舱*",新签明细!$V:$V,'往期追踪-中间表'!O$26)</f>
        <v>0</v>
      </c>
      <c r="P78" s="283">
        <f ca="1">COUNTIFS(新签明细!$J:$J,"新签",新签明细!$D:$D,$E78,新签明细!$X:$X,"False",新签明细!$L:$L,"&lt;&gt;*升舱*",新签明细!$V:$V,'往期追踪-中间表'!P$26)</f>
        <v>0</v>
      </c>
      <c r="Q78" s="283">
        <f ca="1">COUNTIFS(新签明细!$J:$J,"新签",新签明细!$D:$D,$E78,新签明细!$X:$X,"False",新签明细!$L:$L,"&lt;&gt;*升舱*",新签明细!$V:$V,'往期追踪-中间表'!Q$26)</f>
        <v>0</v>
      </c>
      <c r="R78" s="200" t="s">
        <v>138</v>
      </c>
      <c r="S78" s="205" t="s">
        <v>130</v>
      </c>
      <c r="T78" s="101" t="s">
        <v>142</v>
      </c>
    </row>
    <row r="79" spans="1:20">
      <c r="A79" s="195">
        <f t="shared" ca="1" si="20"/>
        <v>56</v>
      </c>
      <c r="B79" s="386">
        <f t="shared" ca="1" si="17"/>
        <v>0.32746846799013607</v>
      </c>
      <c r="C79" s="206" t="s">
        <v>131</v>
      </c>
      <c r="D79" s="206" t="s">
        <v>141</v>
      </c>
      <c r="E79" s="206" t="s">
        <v>234</v>
      </c>
      <c r="F79" s="181">
        <f>IFERROR(VLOOKUP(E79,顾问个人目标!$E:$AB,23,0)+VLOOKUP(E79,顾问个人目标!$E:$AB,24,0),"-")</f>
        <v>4.8468467990136057</v>
      </c>
      <c r="G79" s="284">
        <f ca="1">COUNTIFS(新签明细!J:J,"新签",新签明细!D:D,E79,新签明细!X:X,"False",新签明细!L:L,"&lt;&gt;*升舱*")</f>
        <v>2</v>
      </c>
      <c r="H79" s="209">
        <f>IFERROR(#REF!/F79,0)</f>
        <v>0</v>
      </c>
      <c r="I79" s="367">
        <f t="shared" si="18"/>
        <v>3.6351350992602045</v>
      </c>
      <c r="J79" s="367">
        <f t="shared" ca="1" si="19"/>
        <v>-1.6351350992602045</v>
      </c>
      <c r="K79" s="283">
        <f ca="1">COUNTIFS(新签明细!$J:$J,"新签",新签明细!$D:$D,$E79,新签明细!$X:$X,"False",新签明细!$L:$L,"&lt;&gt;*升舱*",新签明细!$V:$V,'往期追踪-中间表'!K$26)</f>
        <v>0</v>
      </c>
      <c r="L79" s="283">
        <f ca="1">COUNTIFS(新签明细!$J:$J,"新签",新签明细!$D:$D,$E79,新签明细!$X:$X,"False",新签明细!$L:$L,"&lt;&gt;*升舱*",新签明细!$V:$V,'往期追踪-中间表'!L$26)</f>
        <v>0</v>
      </c>
      <c r="M79" s="283">
        <f ca="1">COUNTIFS(新签明细!$J:$J,"新签",新签明细!$D:$D,$E79,新签明细!$X:$X,"False",新签明细!$L:$L,"&lt;&gt;*升舱*",新签明细!$V:$V,'往期追踪-中间表'!M$26)</f>
        <v>0</v>
      </c>
      <c r="N79" s="283">
        <f ca="1">COUNTIFS(新签明细!$J:$J,"新签",新签明细!$D:$D,$E79,新签明细!$X:$X,"False",新签明细!$L:$L,"&lt;&gt;*升舱*",新签明细!$V:$V,'往期追踪-中间表'!N$26)</f>
        <v>0</v>
      </c>
      <c r="O79" s="283">
        <f ca="1">COUNTIFS(新签明细!$J:$J,"新签",新签明细!$D:$D,$E79,新签明细!$X:$X,"False",新签明细!$L:$L,"&lt;&gt;*升舱*",新签明细!$V:$V,'往期追踪-中间表'!O$26)</f>
        <v>0</v>
      </c>
      <c r="P79" s="283">
        <f ca="1">COUNTIFS(新签明细!$J:$J,"新签",新签明细!$D:$D,$E79,新签明细!$X:$X,"False",新签明细!$L:$L,"&lt;&gt;*升舱*",新签明细!$V:$V,'往期追踪-中间表'!P$26)</f>
        <v>0</v>
      </c>
      <c r="Q79" s="283">
        <f ca="1">COUNTIFS(新签明细!$J:$J,"新签",新签明细!$D:$D,$E79,新签明细!$X:$X,"False",新签明细!$L:$L,"&lt;&gt;*升舱*",新签明细!$V:$V,'往期追踪-中间表'!Q$26)</f>
        <v>0</v>
      </c>
      <c r="R79" s="208" t="s">
        <v>138</v>
      </c>
      <c r="S79" s="213" t="s">
        <v>130</v>
      </c>
      <c r="T79" s="188" t="s">
        <v>142</v>
      </c>
    </row>
    <row r="80" spans="1:20">
      <c r="A80" s="197">
        <f t="shared" ca="1" si="20"/>
        <v>105</v>
      </c>
      <c r="B80" s="386">
        <f t="shared" ca="1" si="17"/>
        <v>0.12816214948282595</v>
      </c>
      <c r="C80" s="198" t="s">
        <v>131</v>
      </c>
      <c r="D80" s="198" t="s">
        <v>141</v>
      </c>
      <c r="E80" s="198" t="s">
        <v>235</v>
      </c>
      <c r="F80" s="181">
        <f>IFERROR(VLOOKUP(E80,顾问个人目标!$E:$AB,23,0)+VLOOKUP(E80,顾问个人目标!$E:$AB,24,0),"-")</f>
        <v>4.8162149482825951</v>
      </c>
      <c r="G80" s="284">
        <f ca="1">COUNTIFS(新签明细!J:J,"新签",新签明细!D:D,E80,新签明细!X:X,"False",新签明细!L:L,"&lt;&gt;*升舱*")</f>
        <v>0</v>
      </c>
      <c r="H80" s="201">
        <f>IFERROR(#REF!/F80,0)</f>
        <v>0</v>
      </c>
      <c r="I80" s="367">
        <f t="shared" si="18"/>
        <v>3.6121612112119461</v>
      </c>
      <c r="J80" s="367">
        <f t="shared" ca="1" si="19"/>
        <v>-3.6121612112119461</v>
      </c>
      <c r="K80" s="283">
        <f ca="1">COUNTIFS(新签明细!$J:$J,"新签",新签明细!$D:$D,$E80,新签明细!$X:$X,"False",新签明细!$L:$L,"&lt;&gt;*升舱*",新签明细!$V:$V,'往期追踪-中间表'!K$26)</f>
        <v>0</v>
      </c>
      <c r="L80" s="283">
        <f ca="1">COUNTIFS(新签明细!$J:$J,"新签",新签明细!$D:$D,$E80,新签明细!$X:$X,"False",新签明细!$L:$L,"&lt;&gt;*升舱*",新签明细!$V:$V,'往期追踪-中间表'!L$26)</f>
        <v>0</v>
      </c>
      <c r="M80" s="283">
        <f ca="1">COUNTIFS(新签明细!$J:$J,"新签",新签明细!$D:$D,$E80,新签明细!$X:$X,"False",新签明细!$L:$L,"&lt;&gt;*升舱*",新签明细!$V:$V,'往期追踪-中间表'!M$26)</f>
        <v>0</v>
      </c>
      <c r="N80" s="283">
        <f ca="1">COUNTIFS(新签明细!$J:$J,"新签",新签明细!$D:$D,$E80,新签明细!$X:$X,"False",新签明细!$L:$L,"&lt;&gt;*升舱*",新签明细!$V:$V,'往期追踪-中间表'!N$26)</f>
        <v>0</v>
      </c>
      <c r="O80" s="283">
        <f ca="1">COUNTIFS(新签明细!$J:$J,"新签",新签明细!$D:$D,$E80,新签明细!$X:$X,"False",新签明细!$L:$L,"&lt;&gt;*升舱*",新签明细!$V:$V,'往期追踪-中间表'!O$26)</f>
        <v>0</v>
      </c>
      <c r="P80" s="283">
        <f ca="1">COUNTIFS(新签明细!$J:$J,"新签",新签明细!$D:$D,$E80,新签明细!$X:$X,"False",新签明细!$L:$L,"&lt;&gt;*升舱*",新签明细!$V:$V,'往期追踪-中间表'!P$26)</f>
        <v>0</v>
      </c>
      <c r="Q80" s="283">
        <f ca="1">COUNTIFS(新签明细!$J:$J,"新签",新签明细!$D:$D,$E80,新签明细!$X:$X,"False",新签明细!$L:$L,"&lt;&gt;*升舱*",新签明细!$V:$V,'往期追踪-中间表'!Q$26)</f>
        <v>0</v>
      </c>
      <c r="R80" s="200" t="s">
        <v>138</v>
      </c>
      <c r="S80" s="205" t="s">
        <v>130</v>
      </c>
      <c r="T80" s="101" t="s">
        <v>142</v>
      </c>
    </row>
    <row r="81" spans="1:20">
      <c r="A81" s="195">
        <f t="shared" ca="1" si="20"/>
        <v>54</v>
      </c>
      <c r="B81" s="386">
        <f t="shared" ca="1" si="17"/>
        <v>0.32909248350748499</v>
      </c>
      <c r="C81" s="206" t="s">
        <v>131</v>
      </c>
      <c r="D81" s="206" t="s">
        <v>141</v>
      </c>
      <c r="E81" s="206" t="s">
        <v>236</v>
      </c>
      <c r="F81" s="181">
        <f>IFERROR(VLOOKUP(E81,顾问个人目标!$E:$AB,23,0)+VLOOKUP(E81,顾问个人目标!$E:$AB,24,0),"-")</f>
        <v>4.809248350748498</v>
      </c>
      <c r="G81" s="284">
        <f ca="1">COUNTIFS(新签明细!J:J,"新签",新签明细!D:D,E81,新签明细!X:X,"False",新签明细!L:L,"&lt;&gt;*升舱*")</f>
        <v>2</v>
      </c>
      <c r="H81" s="209">
        <f>IFERROR(#REF!/F81,0)</f>
        <v>0</v>
      </c>
      <c r="I81" s="367">
        <f t="shared" si="18"/>
        <v>3.6069362630613737</v>
      </c>
      <c r="J81" s="367">
        <f t="shared" ca="1" si="19"/>
        <v>-1.6069362630613737</v>
      </c>
      <c r="K81" s="283">
        <f ca="1">COUNTIFS(新签明细!$J:$J,"新签",新签明细!$D:$D,$E81,新签明细!$X:$X,"False",新签明细!$L:$L,"&lt;&gt;*升舱*",新签明细!$V:$V,'往期追踪-中间表'!K$26)</f>
        <v>0</v>
      </c>
      <c r="L81" s="283">
        <f ca="1">COUNTIFS(新签明细!$J:$J,"新签",新签明细!$D:$D,$E81,新签明细!$X:$X,"False",新签明细!$L:$L,"&lt;&gt;*升舱*",新签明细!$V:$V,'往期追踪-中间表'!L$26)</f>
        <v>0</v>
      </c>
      <c r="M81" s="283">
        <f ca="1">COUNTIFS(新签明细!$J:$J,"新签",新签明细!$D:$D,$E81,新签明细!$X:$X,"False",新签明细!$L:$L,"&lt;&gt;*升舱*",新签明细!$V:$V,'往期追踪-中间表'!M$26)</f>
        <v>1</v>
      </c>
      <c r="N81" s="283">
        <f ca="1">COUNTIFS(新签明细!$J:$J,"新签",新签明细!$D:$D,$E81,新签明细!$X:$X,"False",新签明细!$L:$L,"&lt;&gt;*升舱*",新签明细!$V:$V,'往期追踪-中间表'!N$26)</f>
        <v>0</v>
      </c>
      <c r="O81" s="283">
        <f ca="1">COUNTIFS(新签明细!$J:$J,"新签",新签明细!$D:$D,$E81,新签明细!$X:$X,"False",新签明细!$L:$L,"&lt;&gt;*升舱*",新签明细!$V:$V,'往期追踪-中间表'!O$26)</f>
        <v>0</v>
      </c>
      <c r="P81" s="283">
        <f ca="1">COUNTIFS(新签明细!$J:$J,"新签",新签明细!$D:$D,$E81,新签明细!$X:$X,"False",新签明细!$L:$L,"&lt;&gt;*升舱*",新签明细!$V:$V,'往期追踪-中间表'!P$26)</f>
        <v>0</v>
      </c>
      <c r="Q81" s="283">
        <f ca="1">COUNTIFS(新签明细!$J:$J,"新签",新签明细!$D:$D,$E81,新签明细!$X:$X,"False",新签明细!$L:$L,"&lt;&gt;*升舱*",新签明细!$V:$V,'往期追踪-中间表'!Q$26)</f>
        <v>0</v>
      </c>
      <c r="R81" s="208" t="s">
        <v>138</v>
      </c>
      <c r="S81" s="213" t="s">
        <v>130</v>
      </c>
      <c r="T81" s="188" t="s">
        <v>142</v>
      </c>
    </row>
    <row r="82" spans="1:20">
      <c r="A82" s="197">
        <f t="shared" ca="1" si="20"/>
        <v>104</v>
      </c>
      <c r="B82" s="386">
        <f t="shared" ca="1" si="17"/>
        <v>0.12839739151259577</v>
      </c>
      <c r="C82" s="198" t="s">
        <v>131</v>
      </c>
      <c r="D82" s="198" t="s">
        <v>141</v>
      </c>
      <c r="E82" s="198" t="s">
        <v>237</v>
      </c>
      <c r="F82" s="181">
        <f>IFERROR(VLOOKUP(E82,顾问个人目标!$E:$AB,23,0)+VLOOKUP(E82,顾问个人目标!$E:$AB,24,0),"-")</f>
        <v>4.6397391512595778</v>
      </c>
      <c r="G82" s="284">
        <f ca="1">COUNTIFS(新签明细!J:J,"新签",新签明细!D:D,E82,新签明细!X:X,"False",新签明细!L:L,"&lt;&gt;*升舱*")</f>
        <v>0</v>
      </c>
      <c r="H82" s="201">
        <f>IFERROR(#REF!/F82,0)</f>
        <v>0</v>
      </c>
      <c r="I82" s="367">
        <f t="shared" si="18"/>
        <v>3.4798043634446834</v>
      </c>
      <c r="J82" s="367">
        <f t="shared" ca="1" si="19"/>
        <v>-3.4798043634446834</v>
      </c>
      <c r="K82" s="283">
        <f ca="1">COUNTIFS(新签明细!$J:$J,"新签",新签明细!$D:$D,$E82,新签明细!$X:$X,"False",新签明细!$L:$L,"&lt;&gt;*升舱*",新签明细!$V:$V,'往期追踪-中间表'!K$26)</f>
        <v>0</v>
      </c>
      <c r="L82" s="283">
        <f ca="1">COUNTIFS(新签明细!$J:$J,"新签",新签明细!$D:$D,$E82,新签明细!$X:$X,"False",新签明细!$L:$L,"&lt;&gt;*升舱*",新签明细!$V:$V,'往期追踪-中间表'!L$26)</f>
        <v>0</v>
      </c>
      <c r="M82" s="283">
        <f ca="1">COUNTIFS(新签明细!$J:$J,"新签",新签明细!$D:$D,$E82,新签明细!$X:$X,"False",新签明细!$L:$L,"&lt;&gt;*升舱*",新签明细!$V:$V,'往期追踪-中间表'!M$26)</f>
        <v>0</v>
      </c>
      <c r="N82" s="283">
        <f ca="1">COUNTIFS(新签明细!$J:$J,"新签",新签明细!$D:$D,$E82,新签明细!$X:$X,"False",新签明细!$L:$L,"&lt;&gt;*升舱*",新签明细!$V:$V,'往期追踪-中间表'!N$26)</f>
        <v>0</v>
      </c>
      <c r="O82" s="283">
        <f ca="1">COUNTIFS(新签明细!$J:$J,"新签",新签明细!$D:$D,$E82,新签明细!$X:$X,"False",新签明细!$L:$L,"&lt;&gt;*升舱*",新签明细!$V:$V,'往期追踪-中间表'!O$26)</f>
        <v>0</v>
      </c>
      <c r="P82" s="283">
        <f ca="1">COUNTIFS(新签明细!$J:$J,"新签",新签明细!$D:$D,$E82,新签明细!$X:$X,"False",新签明细!$L:$L,"&lt;&gt;*升舱*",新签明细!$V:$V,'往期追踪-中间表'!P$26)</f>
        <v>0</v>
      </c>
      <c r="Q82" s="283">
        <f ca="1">COUNTIFS(新签明细!$J:$J,"新签",新签明细!$D:$D,$E82,新签明细!$X:$X,"False",新签明细!$L:$L,"&lt;&gt;*升舱*",新签明细!$V:$V,'往期追踪-中间表'!Q$26)</f>
        <v>0</v>
      </c>
      <c r="R82" s="200" t="s">
        <v>138</v>
      </c>
      <c r="S82" s="205" t="s">
        <v>130</v>
      </c>
      <c r="T82" s="101" t="s">
        <v>142</v>
      </c>
    </row>
    <row r="83" spans="1:20">
      <c r="A83" s="195">
        <f t="shared" ca="1" si="20"/>
        <v>113</v>
      </c>
      <c r="B83" s="386">
        <f t="shared" ca="1" si="17"/>
        <v>0.10412324731107828</v>
      </c>
      <c r="C83" s="206" t="s">
        <v>131</v>
      </c>
      <c r="D83" s="206" t="s">
        <v>141</v>
      </c>
      <c r="E83" s="206" t="s">
        <v>238</v>
      </c>
      <c r="F83" s="181">
        <f>IFERROR(VLOOKUP(E83,顾问个人目标!$E:$AB,23,0)+VLOOKUP(E83,顾问个人目标!$E:$AB,24,0),"-")</f>
        <v>2.1123247311078273</v>
      </c>
      <c r="G83" s="284">
        <f ca="1">COUNTIFS(新签明细!J:J,"新签",新签明细!D:D,E83,新签明细!X:X,"False",新签明细!L:L,"&lt;&gt;*升舱*")</f>
        <v>0</v>
      </c>
      <c r="H83" s="209">
        <f>IFERROR(#REF!/F83,0)</f>
        <v>0</v>
      </c>
      <c r="I83" s="367">
        <f t="shared" si="18"/>
        <v>1.5842435483308703</v>
      </c>
      <c r="J83" s="367">
        <f t="shared" ca="1" si="19"/>
        <v>-1.5842435483308703</v>
      </c>
      <c r="K83" s="283">
        <f ca="1">COUNTIFS(新签明细!$J:$J,"新签",新签明细!$D:$D,$E83,新签明细!$X:$X,"False",新签明细!$L:$L,"&lt;&gt;*升舱*",新签明细!$V:$V,'往期追踪-中间表'!K$26)</f>
        <v>0</v>
      </c>
      <c r="L83" s="283">
        <f ca="1">COUNTIFS(新签明细!$J:$J,"新签",新签明细!$D:$D,$E83,新签明细!$X:$X,"False",新签明细!$L:$L,"&lt;&gt;*升舱*",新签明细!$V:$V,'往期追踪-中间表'!L$26)</f>
        <v>0</v>
      </c>
      <c r="M83" s="283">
        <f ca="1">COUNTIFS(新签明细!$J:$J,"新签",新签明细!$D:$D,$E83,新签明细!$X:$X,"False",新签明细!$L:$L,"&lt;&gt;*升舱*",新签明细!$V:$V,'往期追踪-中间表'!M$26)</f>
        <v>0</v>
      </c>
      <c r="N83" s="283">
        <f ca="1">COUNTIFS(新签明细!$J:$J,"新签",新签明细!$D:$D,$E83,新签明细!$X:$X,"False",新签明细!$L:$L,"&lt;&gt;*升舱*",新签明细!$V:$V,'往期追踪-中间表'!N$26)</f>
        <v>0</v>
      </c>
      <c r="O83" s="283">
        <f ca="1">COUNTIFS(新签明细!$J:$J,"新签",新签明细!$D:$D,$E83,新签明细!$X:$X,"False",新签明细!$L:$L,"&lt;&gt;*升舱*",新签明细!$V:$V,'往期追踪-中间表'!O$26)</f>
        <v>0</v>
      </c>
      <c r="P83" s="283">
        <f ca="1">COUNTIFS(新签明细!$J:$J,"新签",新签明细!$D:$D,$E83,新签明细!$X:$X,"False",新签明细!$L:$L,"&lt;&gt;*升舱*",新签明细!$V:$V,'往期追踪-中间表'!P$26)</f>
        <v>0</v>
      </c>
      <c r="Q83" s="283">
        <f ca="1">COUNTIFS(新签明细!$J:$J,"新签",新签明细!$D:$D,$E83,新签明细!$X:$X,"False",新签明细!$L:$L,"&lt;&gt;*升舱*",新签明细!$V:$V,'往期追踪-中间表'!Q$26)</f>
        <v>0</v>
      </c>
      <c r="R83" s="208" t="s">
        <v>138</v>
      </c>
      <c r="S83" s="213" t="s">
        <v>130</v>
      </c>
      <c r="T83" s="188" t="s">
        <v>142</v>
      </c>
    </row>
    <row r="84" spans="1:20">
      <c r="A84" s="197">
        <f t="shared" ca="1" si="20"/>
        <v>114</v>
      </c>
      <c r="B84" s="386">
        <f t="shared" si="17"/>
        <v>0.10384071512845866</v>
      </c>
      <c r="C84" s="198" t="s">
        <v>131</v>
      </c>
      <c r="D84" s="198" t="s">
        <v>141</v>
      </c>
      <c r="E84" s="198" t="s">
        <v>239</v>
      </c>
      <c r="F84" s="181">
        <f>IFERROR(VLOOKUP(E84,顾问个人目标!$E:$AB,23,0)+VLOOKUP(E84,顾问个人目标!$E:$AB,24,0),"-")</f>
        <v>1.9840715128458652</v>
      </c>
      <c r="G84" s="284">
        <f>COUNTIFS(新签明细!J:J,"新签",新签明细!D:D,E84,新签明细!X:X,"False",新签明细!L:L,"&lt;&gt;*升舱*")</f>
        <v>0</v>
      </c>
      <c r="H84" s="201">
        <f>IFERROR(#REF!/F84,0)</f>
        <v>0</v>
      </c>
      <c r="I84" s="367">
        <f t="shared" si="18"/>
        <v>1.4880536346343989</v>
      </c>
      <c r="J84" s="367">
        <f t="shared" si="19"/>
        <v>-1.4880536346343989</v>
      </c>
      <c r="K84" s="283">
        <f>COUNTIFS(新签明细!$J:$J,"新签",新签明细!$D:$D,$E84,新签明细!$X:$X,"False",新签明细!$L:$L,"&lt;&gt;*升舱*",新签明细!$V:$V,'往期追踪-中间表'!K$26)</f>
        <v>0</v>
      </c>
      <c r="L84" s="283">
        <f>COUNTIFS(新签明细!$J:$J,"新签",新签明细!$D:$D,$E84,新签明细!$X:$X,"False",新签明细!$L:$L,"&lt;&gt;*升舱*",新签明细!$V:$V,'往期追踪-中间表'!L$26)</f>
        <v>0</v>
      </c>
      <c r="M84" s="283">
        <f>COUNTIFS(新签明细!$J:$J,"新签",新签明细!$D:$D,$E84,新签明细!$X:$X,"False",新签明细!$L:$L,"&lt;&gt;*升舱*",新签明细!$V:$V,'往期追踪-中间表'!M$26)</f>
        <v>0</v>
      </c>
      <c r="N84" s="283">
        <f>COUNTIFS(新签明细!$J:$J,"新签",新签明细!$D:$D,$E84,新签明细!$X:$X,"False",新签明细!$L:$L,"&lt;&gt;*升舱*",新签明细!$V:$V,'往期追踪-中间表'!N$26)</f>
        <v>0</v>
      </c>
      <c r="O84" s="283">
        <f>COUNTIFS(新签明细!$J:$J,"新签",新签明细!$D:$D,$E84,新签明细!$X:$X,"False",新签明细!$L:$L,"&lt;&gt;*升舱*",新签明细!$V:$V,'往期追踪-中间表'!O$26)</f>
        <v>0</v>
      </c>
      <c r="P84" s="283">
        <f>COUNTIFS(新签明细!$J:$J,"新签",新签明细!$D:$D,$E84,新签明细!$X:$X,"False",新签明细!$L:$L,"&lt;&gt;*升舱*",新签明细!$V:$V,'往期追踪-中间表'!P$26)</f>
        <v>0</v>
      </c>
      <c r="Q84" s="283">
        <f>COUNTIFS(新签明细!$J:$J,"新签",新签明细!$D:$D,$E84,新签明细!$X:$X,"False",新签明细!$L:$L,"&lt;&gt;*升舱*",新签明细!$V:$V,'往期追踪-中间表'!Q$26)</f>
        <v>0</v>
      </c>
      <c r="R84" s="200" t="s">
        <v>138</v>
      </c>
      <c r="S84" s="205" t="s">
        <v>130</v>
      </c>
      <c r="T84" s="101" t="s">
        <v>142</v>
      </c>
    </row>
    <row r="85" spans="1:20">
      <c r="A85" s="195">
        <f t="shared" ca="1" si="20"/>
        <v>118</v>
      </c>
      <c r="B85" s="386">
        <f t="shared" si="17"/>
        <v>9.1372605521172726E-2</v>
      </c>
      <c r="C85" s="206" t="s">
        <v>131</v>
      </c>
      <c r="D85" s="206" t="s">
        <v>141</v>
      </c>
      <c r="E85" s="206" t="s">
        <v>240</v>
      </c>
      <c r="F85" s="181">
        <f>IFERROR(VLOOKUP(E85,顾问个人目标!$E:$AB,23,0)+VLOOKUP(E85,顾问个人目标!$E:$AB,24,0),"-")</f>
        <v>0.63726055211727151</v>
      </c>
      <c r="G85" s="284">
        <f>COUNTIFS(新签明细!J:J,"新签",新签明细!D:D,E85,新签明细!X:X,"False",新签明细!L:L,"&lt;&gt;*升舱*")</f>
        <v>0</v>
      </c>
      <c r="H85" s="209">
        <f>IFERROR(#REF!/F85,0)</f>
        <v>0</v>
      </c>
      <c r="I85" s="367">
        <f t="shared" si="18"/>
        <v>0.47794541408795366</v>
      </c>
      <c r="J85" s="367">
        <f t="shared" si="19"/>
        <v>-0.47794541408795366</v>
      </c>
      <c r="K85" s="283">
        <f>COUNTIFS(新签明细!$J:$J,"新签",新签明细!$D:$D,$E85,新签明细!$X:$X,"False",新签明细!$L:$L,"&lt;&gt;*升舱*",新签明细!$V:$V,'往期追踪-中间表'!K$26)</f>
        <v>0</v>
      </c>
      <c r="L85" s="283">
        <f>COUNTIFS(新签明细!$J:$J,"新签",新签明细!$D:$D,$E85,新签明细!$X:$X,"False",新签明细!$L:$L,"&lt;&gt;*升舱*",新签明细!$V:$V,'往期追踪-中间表'!L$26)</f>
        <v>0</v>
      </c>
      <c r="M85" s="283">
        <f>COUNTIFS(新签明细!$J:$J,"新签",新签明细!$D:$D,$E85,新签明细!$X:$X,"False",新签明细!$L:$L,"&lt;&gt;*升舱*",新签明细!$V:$V,'往期追踪-中间表'!M$26)</f>
        <v>0</v>
      </c>
      <c r="N85" s="283">
        <f>COUNTIFS(新签明细!$J:$J,"新签",新签明细!$D:$D,$E85,新签明细!$X:$X,"False",新签明细!$L:$L,"&lt;&gt;*升舱*",新签明细!$V:$V,'往期追踪-中间表'!N$26)</f>
        <v>0</v>
      </c>
      <c r="O85" s="283">
        <f>COUNTIFS(新签明细!$J:$J,"新签",新签明细!$D:$D,$E85,新签明细!$X:$X,"False",新签明细!$L:$L,"&lt;&gt;*升舱*",新签明细!$V:$V,'往期追踪-中间表'!O$26)</f>
        <v>0</v>
      </c>
      <c r="P85" s="283">
        <f>COUNTIFS(新签明细!$J:$J,"新签",新签明细!$D:$D,$E85,新签明细!$X:$X,"False",新签明细!$L:$L,"&lt;&gt;*升舱*",新签明细!$V:$V,'往期追踪-中间表'!P$26)</f>
        <v>0</v>
      </c>
      <c r="Q85" s="283">
        <f>COUNTIFS(新签明细!$J:$J,"新签",新签明细!$D:$D,$E85,新签明细!$X:$X,"False",新签明细!$L:$L,"&lt;&gt;*升舱*",新签明细!$V:$V,'往期追踪-中间表'!Q$26)</f>
        <v>0</v>
      </c>
      <c r="R85" s="208" t="s">
        <v>138</v>
      </c>
      <c r="S85" s="213" t="s">
        <v>130</v>
      </c>
      <c r="T85" s="188" t="s">
        <v>142</v>
      </c>
    </row>
    <row r="86" spans="1:20">
      <c r="A86" s="197">
        <f t="shared" ca="1" si="20"/>
        <v>61</v>
      </c>
      <c r="B86" s="386">
        <f t="shared" ca="1" si="17"/>
        <v>0.28815618803573095</v>
      </c>
      <c r="C86" s="198" t="s">
        <v>131</v>
      </c>
      <c r="D86" s="198" t="s">
        <v>141</v>
      </c>
      <c r="E86" s="198" t="s">
        <v>241</v>
      </c>
      <c r="F86" s="181">
        <f>IFERROR(VLOOKUP(E86,顾问个人目标!$E:$AB,23,0)+VLOOKUP(E86,顾问个人目标!$E:$AB,24,0),"-")</f>
        <v>0.21561880357309263</v>
      </c>
      <c r="G86" s="284">
        <f ca="1">COUNTIFS(新签明细!J:J,"新签",新签明细!D:D,E86,新签明细!X:X,"False",新签明细!L:L,"&lt;&gt;*升舱*")</f>
        <v>2</v>
      </c>
      <c r="H86" s="201">
        <f>IFERROR(#REF!/F86,0)</f>
        <v>0</v>
      </c>
      <c r="I86" s="367">
        <f t="shared" si="18"/>
        <v>0.16171410267981948</v>
      </c>
      <c r="J86" s="367">
        <f t="shared" ca="1" si="19"/>
        <v>1.8382858973201806</v>
      </c>
      <c r="K86" s="283">
        <f ca="1">COUNTIFS(新签明细!$J:$J,"新签",新签明细!$D:$D,$E86,新签明细!$X:$X,"False",新签明细!$L:$L,"&lt;&gt;*升舱*",新签明细!$V:$V,'往期追踪-中间表'!K$26)</f>
        <v>0</v>
      </c>
      <c r="L86" s="283">
        <f ca="1">COUNTIFS(新签明细!$J:$J,"新签",新签明细!$D:$D,$E86,新签明细!$X:$X,"False",新签明细!$L:$L,"&lt;&gt;*升舱*",新签明细!$V:$V,'往期追踪-中间表'!L$26)</f>
        <v>0</v>
      </c>
      <c r="M86" s="283">
        <f ca="1">COUNTIFS(新签明细!$J:$J,"新签",新签明细!$D:$D,$E86,新签明细!$X:$X,"False",新签明细!$L:$L,"&lt;&gt;*升舱*",新签明细!$V:$V,'往期追踪-中间表'!M$26)</f>
        <v>0</v>
      </c>
      <c r="N86" s="283">
        <f ca="1">COUNTIFS(新签明细!$J:$J,"新签",新签明细!$D:$D,$E86,新签明细!$X:$X,"False",新签明细!$L:$L,"&lt;&gt;*升舱*",新签明细!$V:$V,'往期追踪-中间表'!N$26)</f>
        <v>0</v>
      </c>
      <c r="O86" s="283">
        <f ca="1">COUNTIFS(新签明细!$J:$J,"新签",新签明细!$D:$D,$E86,新签明细!$X:$X,"False",新签明细!$L:$L,"&lt;&gt;*升舱*",新签明细!$V:$V,'往期追踪-中间表'!O$26)</f>
        <v>0</v>
      </c>
      <c r="P86" s="283">
        <f ca="1">COUNTIFS(新签明细!$J:$J,"新签",新签明细!$D:$D,$E86,新签明细!$X:$X,"False",新签明细!$L:$L,"&lt;&gt;*升舱*",新签明细!$V:$V,'往期追踪-中间表'!P$26)</f>
        <v>0</v>
      </c>
      <c r="Q86" s="283">
        <f ca="1">COUNTIFS(新签明细!$J:$J,"新签",新签明细!$D:$D,$E86,新签明细!$X:$X,"False",新签明细!$L:$L,"&lt;&gt;*升舱*",新签明细!$V:$V,'往期追踪-中间表'!Q$26)</f>
        <v>0</v>
      </c>
      <c r="R86" s="200" t="s">
        <v>138</v>
      </c>
      <c r="S86" s="205" t="s">
        <v>130</v>
      </c>
      <c r="T86" s="101" t="s">
        <v>142</v>
      </c>
    </row>
    <row r="87" spans="1:20">
      <c r="A87" s="195">
        <f t="shared" ca="1" si="20"/>
        <v>52</v>
      </c>
      <c r="B87" s="386">
        <f t="shared" ca="1" si="17"/>
        <v>0.33590206867290706</v>
      </c>
      <c r="C87" s="206" t="s">
        <v>131</v>
      </c>
      <c r="D87" s="206" t="s">
        <v>242</v>
      </c>
      <c r="E87" s="206" t="s">
        <v>243</v>
      </c>
      <c r="F87" s="181">
        <f>IFERROR(VLOOKUP(E87,顾问个人目标!$E:$AB,23,0)+VLOOKUP(E87,顾问个人目标!$E:$AB,24,0),"-")</f>
        <v>4.8902068672907042</v>
      </c>
      <c r="G87" s="284">
        <f ca="1">COUNTIFS(新签明细!J:J,"新签",新签明细!D:D,E87,新签明细!X:X,"False",新签明细!L:L,"&lt;&gt;*升舱*")</f>
        <v>2</v>
      </c>
      <c r="H87" s="209">
        <f>IFERROR(#REF!/F87,0)</f>
        <v>0</v>
      </c>
      <c r="I87" s="367">
        <f t="shared" si="18"/>
        <v>3.6676551504680281</v>
      </c>
      <c r="J87" s="367">
        <f t="shared" ca="1" si="19"/>
        <v>-1.6676551504680281</v>
      </c>
      <c r="K87" s="283">
        <f ca="1">COUNTIFS(新签明细!$J:$J,"新签",新签明细!$D:$D,$E87,新签明细!$X:$X,"False",新签明细!$L:$L,"&lt;&gt;*升舱*",新签明细!$V:$V,'往期追踪-中间表'!K$26)</f>
        <v>0</v>
      </c>
      <c r="L87" s="283">
        <f ca="1">COUNTIFS(新签明细!$J:$J,"新签",新签明细!$D:$D,$E87,新签明细!$X:$X,"False",新签明细!$L:$L,"&lt;&gt;*升舱*",新签明细!$V:$V,'往期追踪-中间表'!L$26)</f>
        <v>1</v>
      </c>
      <c r="M87" s="283">
        <f ca="1">COUNTIFS(新签明细!$J:$J,"新签",新签明细!$D:$D,$E87,新签明细!$X:$X,"False",新签明细!$L:$L,"&lt;&gt;*升舱*",新签明细!$V:$V,'往期追踪-中间表'!M$26)</f>
        <v>0</v>
      </c>
      <c r="N87" s="283">
        <f ca="1">COUNTIFS(新签明细!$J:$J,"新签",新签明细!$D:$D,$E87,新签明细!$X:$X,"False",新签明细!$L:$L,"&lt;&gt;*升舱*",新签明细!$V:$V,'往期追踪-中间表'!N$26)</f>
        <v>0</v>
      </c>
      <c r="O87" s="283">
        <f ca="1">COUNTIFS(新签明细!$J:$J,"新签",新签明细!$D:$D,$E87,新签明细!$X:$X,"False",新签明细!$L:$L,"&lt;&gt;*升舱*",新签明细!$V:$V,'往期追踪-中间表'!O$26)</f>
        <v>0</v>
      </c>
      <c r="P87" s="283">
        <f ca="1">COUNTIFS(新签明细!$J:$J,"新签",新签明细!$D:$D,$E87,新签明细!$X:$X,"False",新签明细!$L:$L,"&lt;&gt;*升舱*",新签明细!$V:$V,'往期追踪-中间表'!P$26)</f>
        <v>0</v>
      </c>
      <c r="Q87" s="283">
        <f ca="1">COUNTIFS(新签明细!$J:$J,"新签",新签明细!$D:$D,$E87,新签明细!$X:$X,"False",新签明细!$L:$L,"&lt;&gt;*升舱*",新签明细!$V:$V,'往期追踪-中间表'!Q$26)</f>
        <v>0</v>
      </c>
      <c r="R87" s="208" t="s">
        <v>138</v>
      </c>
      <c r="S87" s="213" t="s">
        <v>130</v>
      </c>
      <c r="T87" s="188" t="s">
        <v>156</v>
      </c>
    </row>
    <row r="88" spans="1:20">
      <c r="A88" s="197">
        <f t="shared" ca="1" si="20"/>
        <v>51</v>
      </c>
      <c r="B88" s="386">
        <f t="shared" ca="1" si="17"/>
        <v>0.33829585974121812</v>
      </c>
      <c r="C88" s="198" t="s">
        <v>131</v>
      </c>
      <c r="D88" s="198" t="s">
        <v>242</v>
      </c>
      <c r="E88" s="198" t="s">
        <v>244</v>
      </c>
      <c r="F88" s="181">
        <f>IFERROR(VLOOKUP(E88,顾问个人目标!$E:$AB,23,0)+VLOOKUP(E88,顾问个人目标!$E:$AB,24,0),"-")</f>
        <v>5.0295859741218072</v>
      </c>
      <c r="G88" s="284">
        <f ca="1">COUNTIFS(新签明细!J:J,"新签",新签明细!D:D,E88,新签明细!X:X,"False",新签明细!L:L,"&lt;&gt;*升舱*")</f>
        <v>2</v>
      </c>
      <c r="H88" s="201">
        <f>IFERROR(#REF!/F88,0)</f>
        <v>0</v>
      </c>
      <c r="I88" s="367">
        <f t="shared" si="18"/>
        <v>3.7721894805913552</v>
      </c>
      <c r="J88" s="367">
        <f t="shared" ca="1" si="19"/>
        <v>-1.7721894805913552</v>
      </c>
      <c r="K88" s="283">
        <f ca="1">COUNTIFS(新签明细!$J:$J,"新签",新签明细!$D:$D,$E88,新签明细!$X:$X,"False",新签明细!$L:$L,"&lt;&gt;*升舱*",新签明细!$V:$V,'往期追踪-中间表'!K$26)</f>
        <v>0</v>
      </c>
      <c r="L88" s="283">
        <f ca="1">COUNTIFS(新签明细!$J:$J,"新签",新签明细!$D:$D,$E88,新签明细!$X:$X,"False",新签明细!$L:$L,"&lt;&gt;*升舱*",新签明细!$V:$V,'往期追踪-中间表'!L$26)</f>
        <v>1</v>
      </c>
      <c r="M88" s="283">
        <f ca="1">COUNTIFS(新签明细!$J:$J,"新签",新签明细!$D:$D,$E88,新签明细!$X:$X,"False",新签明细!$L:$L,"&lt;&gt;*升舱*",新签明细!$V:$V,'往期追踪-中间表'!M$26)</f>
        <v>0</v>
      </c>
      <c r="N88" s="283">
        <f ca="1">COUNTIFS(新签明细!$J:$J,"新签",新签明细!$D:$D,$E88,新签明细!$X:$X,"False",新签明细!$L:$L,"&lt;&gt;*升舱*",新签明细!$V:$V,'往期追踪-中间表'!N$26)</f>
        <v>0</v>
      </c>
      <c r="O88" s="283">
        <f ca="1">COUNTIFS(新签明细!$J:$J,"新签",新签明细!$D:$D,$E88,新签明细!$X:$X,"False",新签明细!$L:$L,"&lt;&gt;*升舱*",新签明细!$V:$V,'往期追踪-中间表'!O$26)</f>
        <v>0</v>
      </c>
      <c r="P88" s="283">
        <f ca="1">COUNTIFS(新签明细!$J:$J,"新签",新签明细!$D:$D,$E88,新签明细!$X:$X,"False",新签明细!$L:$L,"&lt;&gt;*升舱*",新签明细!$V:$V,'往期追踪-中间表'!P$26)</f>
        <v>0</v>
      </c>
      <c r="Q88" s="283">
        <f ca="1">COUNTIFS(新签明细!$J:$J,"新签",新签明细!$D:$D,$E88,新签明细!$X:$X,"False",新签明细!$L:$L,"&lt;&gt;*升舱*",新签明细!$V:$V,'往期追踪-中间表'!Q$26)</f>
        <v>0</v>
      </c>
      <c r="R88" s="200" t="s">
        <v>138</v>
      </c>
      <c r="S88" s="205" t="s">
        <v>130</v>
      </c>
      <c r="T88" s="101" t="s">
        <v>156</v>
      </c>
    </row>
    <row r="89" spans="1:20">
      <c r="A89" s="195">
        <f t="shared" ca="1" si="20"/>
        <v>14</v>
      </c>
      <c r="B89" s="386">
        <f t="shared" ca="1" si="17"/>
        <v>0.63942713843346988</v>
      </c>
      <c r="C89" s="206" t="s">
        <v>131</v>
      </c>
      <c r="D89" s="206" t="s">
        <v>242</v>
      </c>
      <c r="E89" s="206" t="s">
        <v>245</v>
      </c>
      <c r="F89" s="181">
        <f>IFERROR(VLOOKUP(E89,顾问个人目标!$E:$AB,23,0)+VLOOKUP(E89,顾问个人目标!$E:$AB,24,0),"-")</f>
        <v>5.0427138433469931</v>
      </c>
      <c r="G89" s="284">
        <f ca="1">COUNTIFS(新签明细!J:J,"新签",新签明细!D:D,E89,新签明细!X:X,"False",新签明细!L:L,"&lt;&gt;*升舱*")</f>
        <v>5</v>
      </c>
      <c r="H89" s="209">
        <f>IFERROR(#REF!/F89,0)</f>
        <v>0</v>
      </c>
      <c r="I89" s="367">
        <f t="shared" si="18"/>
        <v>3.7820353825102448</v>
      </c>
      <c r="J89" s="367">
        <f t="shared" ca="1" si="19"/>
        <v>1.2179646174897552</v>
      </c>
      <c r="K89" s="283">
        <f ca="1">COUNTIFS(新签明细!$J:$J,"新签",新签明细!$D:$D,$E89,新签明细!$X:$X,"False",新签明细!$L:$L,"&lt;&gt;*升舱*",新签明细!$V:$V,'往期追踪-中间表'!K$26)</f>
        <v>0</v>
      </c>
      <c r="L89" s="283">
        <f ca="1">COUNTIFS(新签明细!$J:$J,"新签",新签明细!$D:$D,$E89,新签明细!$X:$X,"False",新签明细!$L:$L,"&lt;&gt;*升舱*",新签明细!$V:$V,'往期追踪-中间表'!L$26)</f>
        <v>0</v>
      </c>
      <c r="M89" s="283">
        <f ca="1">COUNTIFS(新签明细!$J:$J,"新签",新签明细!$D:$D,$E89,新签明细!$X:$X,"False",新签明细!$L:$L,"&lt;&gt;*升舱*",新签明细!$V:$V,'往期追踪-中间表'!M$26)</f>
        <v>0</v>
      </c>
      <c r="N89" s="283">
        <f ca="1">COUNTIFS(新签明细!$J:$J,"新签",新签明细!$D:$D,$E89,新签明细!$X:$X,"False",新签明细!$L:$L,"&lt;&gt;*升舱*",新签明细!$V:$V,'往期追踪-中间表'!N$26)</f>
        <v>0</v>
      </c>
      <c r="O89" s="283">
        <f ca="1">COUNTIFS(新签明细!$J:$J,"新签",新签明细!$D:$D,$E89,新签明细!$X:$X,"False",新签明细!$L:$L,"&lt;&gt;*升舱*",新签明细!$V:$V,'往期追踪-中间表'!O$26)</f>
        <v>0</v>
      </c>
      <c r="P89" s="283">
        <f ca="1">COUNTIFS(新签明细!$J:$J,"新签",新签明细!$D:$D,$E89,新签明细!$X:$X,"False",新签明细!$L:$L,"&lt;&gt;*升舱*",新签明细!$V:$V,'往期追踪-中间表'!P$26)</f>
        <v>0</v>
      </c>
      <c r="Q89" s="283">
        <f ca="1">COUNTIFS(新签明细!$J:$J,"新签",新签明细!$D:$D,$E89,新签明细!$X:$X,"False",新签明细!$L:$L,"&lt;&gt;*升舱*",新签明细!$V:$V,'往期追踪-中间表'!Q$26)</f>
        <v>0</v>
      </c>
      <c r="R89" s="208" t="s">
        <v>138</v>
      </c>
      <c r="S89" s="213" t="s">
        <v>130</v>
      </c>
      <c r="T89" s="188" t="s">
        <v>156</v>
      </c>
    </row>
    <row r="90" spans="1:20">
      <c r="A90" s="197">
        <f t="shared" ca="1" si="20"/>
        <v>103</v>
      </c>
      <c r="B90" s="386">
        <f t="shared" ca="1" si="17"/>
        <v>0.14086427754709452</v>
      </c>
      <c r="C90" s="198" t="s">
        <v>131</v>
      </c>
      <c r="D90" s="198" t="s">
        <v>242</v>
      </c>
      <c r="E90" s="198" t="s">
        <v>246</v>
      </c>
      <c r="F90" s="181">
        <f>IFERROR(VLOOKUP(E90,顾问个人目标!$E:$AB,23,0)+VLOOKUP(E90,顾问个人目标!$E:$AB,24,0),"-")</f>
        <v>5.0864277547094536</v>
      </c>
      <c r="G90" s="284">
        <f ca="1">COUNTIFS(新签明细!J:J,"新签",新签明细!D:D,E90,新签明细!X:X,"False",新签明细!L:L,"&lt;&gt;*升舱*")</f>
        <v>0</v>
      </c>
      <c r="H90" s="201">
        <f>IFERROR(#REF!/F90,0)</f>
        <v>0</v>
      </c>
      <c r="I90" s="367">
        <f t="shared" si="18"/>
        <v>3.81482081603209</v>
      </c>
      <c r="J90" s="367">
        <f t="shared" ca="1" si="19"/>
        <v>-3.81482081603209</v>
      </c>
      <c r="K90" s="283">
        <f ca="1">COUNTIFS(新签明细!$J:$J,"新签",新签明细!$D:$D,$E90,新签明细!$X:$X,"False",新签明细!$L:$L,"&lt;&gt;*升舱*",新签明细!$V:$V,'往期追踪-中间表'!K$26)</f>
        <v>0</v>
      </c>
      <c r="L90" s="283">
        <f ca="1">COUNTIFS(新签明细!$J:$J,"新签",新签明细!$D:$D,$E90,新签明细!$X:$X,"False",新签明细!$L:$L,"&lt;&gt;*升舱*",新签明细!$V:$V,'往期追踪-中间表'!L$26)</f>
        <v>0</v>
      </c>
      <c r="M90" s="283">
        <f ca="1">COUNTIFS(新签明细!$J:$J,"新签",新签明细!$D:$D,$E90,新签明细!$X:$X,"False",新签明细!$L:$L,"&lt;&gt;*升舱*",新签明细!$V:$V,'往期追踪-中间表'!M$26)</f>
        <v>0</v>
      </c>
      <c r="N90" s="283">
        <f ca="1">COUNTIFS(新签明细!$J:$J,"新签",新签明细!$D:$D,$E90,新签明细!$X:$X,"False",新签明细!$L:$L,"&lt;&gt;*升舱*",新签明细!$V:$V,'往期追踪-中间表'!N$26)</f>
        <v>0</v>
      </c>
      <c r="O90" s="283">
        <f ca="1">COUNTIFS(新签明细!$J:$J,"新签",新签明细!$D:$D,$E90,新签明细!$X:$X,"False",新签明细!$L:$L,"&lt;&gt;*升舱*",新签明细!$V:$V,'往期追踪-中间表'!O$26)</f>
        <v>0</v>
      </c>
      <c r="P90" s="283">
        <f ca="1">COUNTIFS(新签明细!$J:$J,"新签",新签明细!$D:$D,$E90,新签明细!$X:$X,"False",新签明细!$L:$L,"&lt;&gt;*升舱*",新签明细!$V:$V,'往期追踪-中间表'!P$26)</f>
        <v>0</v>
      </c>
      <c r="Q90" s="283">
        <f ca="1">COUNTIFS(新签明细!$J:$J,"新签",新签明细!$D:$D,$E90,新签明细!$X:$X,"False",新签明细!$L:$L,"&lt;&gt;*升舱*",新签明细!$V:$V,'往期追踪-中间表'!Q$26)</f>
        <v>0</v>
      </c>
      <c r="R90" s="200" t="s">
        <v>138</v>
      </c>
      <c r="S90" s="205" t="s">
        <v>130</v>
      </c>
      <c r="T90" s="101" t="s">
        <v>146</v>
      </c>
    </row>
    <row r="91" spans="1:20">
      <c r="A91" s="195">
        <f t="shared" ref="A91:A122" ca="1" si="21">RANK(B91,$B$27:$B$152)</f>
        <v>50</v>
      </c>
      <c r="B91" s="386">
        <f t="shared" ca="1" si="17"/>
        <v>0.34086208549329183</v>
      </c>
      <c r="C91" s="206" t="s">
        <v>131</v>
      </c>
      <c r="D91" s="206" t="s">
        <v>242</v>
      </c>
      <c r="E91" s="206" t="s">
        <v>247</v>
      </c>
      <c r="F91" s="181">
        <f>IFERROR(VLOOKUP(E91,顾问个人目标!$E:$AB,23,0)+VLOOKUP(E91,顾问个人目标!$E:$AB,24,0),"-")</f>
        <v>4.9862085493291826</v>
      </c>
      <c r="G91" s="284">
        <f ca="1">COUNTIFS(新签明细!J:J,"新签",新签明细!D:D,E91,新签明细!X:X,"False",新签明细!L:L,"&lt;&gt;*升舱*")</f>
        <v>2</v>
      </c>
      <c r="H91" s="209">
        <f>IFERROR(#REF!/F91,0)</f>
        <v>0</v>
      </c>
      <c r="I91" s="367">
        <f t="shared" si="18"/>
        <v>3.7396564119968869</v>
      </c>
      <c r="J91" s="367">
        <f t="shared" ca="1" si="19"/>
        <v>-1.7396564119968869</v>
      </c>
      <c r="K91" s="283">
        <f ca="1">COUNTIFS(新签明细!$J:$J,"新签",新签明细!$D:$D,$E91,新签明细!$X:$X,"False",新签明细!$L:$L,"&lt;&gt;*升舱*",新签明细!$V:$V,'往期追踪-中间表'!K$26)</f>
        <v>0</v>
      </c>
      <c r="L91" s="283">
        <f ca="1">COUNTIFS(新签明细!$J:$J,"新签",新签明细!$D:$D,$E91,新签明细!$X:$X,"False",新签明细!$L:$L,"&lt;&gt;*升舱*",新签明细!$V:$V,'往期追踪-中间表'!L$26)</f>
        <v>1</v>
      </c>
      <c r="M91" s="283">
        <f ca="1">COUNTIFS(新签明细!$J:$J,"新签",新签明细!$D:$D,$E91,新签明细!$X:$X,"False",新签明细!$L:$L,"&lt;&gt;*升舱*",新签明细!$V:$V,'往期追踪-中间表'!M$26)</f>
        <v>0</v>
      </c>
      <c r="N91" s="283">
        <f ca="1">COUNTIFS(新签明细!$J:$J,"新签",新签明细!$D:$D,$E91,新签明细!$X:$X,"False",新签明细!$L:$L,"&lt;&gt;*升舱*",新签明细!$V:$V,'往期追踪-中间表'!N$26)</f>
        <v>0</v>
      </c>
      <c r="O91" s="283">
        <f ca="1">COUNTIFS(新签明细!$J:$J,"新签",新签明细!$D:$D,$E91,新签明细!$X:$X,"False",新签明细!$L:$L,"&lt;&gt;*升舱*",新签明细!$V:$V,'往期追踪-中间表'!O$26)</f>
        <v>0</v>
      </c>
      <c r="P91" s="283">
        <f ca="1">COUNTIFS(新签明细!$J:$J,"新签",新签明细!$D:$D,$E91,新签明细!$X:$X,"False",新签明细!$L:$L,"&lt;&gt;*升舱*",新签明细!$V:$V,'往期追踪-中间表'!P$26)</f>
        <v>0</v>
      </c>
      <c r="Q91" s="283">
        <f ca="1">COUNTIFS(新签明细!$J:$J,"新签",新签明细!$D:$D,$E91,新签明细!$X:$X,"False",新签明细!$L:$L,"&lt;&gt;*升舱*",新签明细!$V:$V,'往期追踪-中间表'!Q$26)</f>
        <v>0</v>
      </c>
      <c r="R91" s="208" t="s">
        <v>138</v>
      </c>
      <c r="S91" s="213" t="s">
        <v>130</v>
      </c>
      <c r="T91" s="188" t="s">
        <v>156</v>
      </c>
    </row>
    <row r="92" spans="1:20">
      <c r="A92" s="197">
        <f t="shared" ca="1" si="21"/>
        <v>49</v>
      </c>
      <c r="B92" s="386">
        <f t="shared" ref="B92:B155" ca="1" si="22">H92+G92/10+IFERROR((F92/100),0)+ROW()/1000</f>
        <v>0.34233529977311516</v>
      </c>
      <c r="C92" s="198" t="s">
        <v>131</v>
      </c>
      <c r="D92" s="198" t="s">
        <v>242</v>
      </c>
      <c r="E92" s="198" t="s">
        <v>248</v>
      </c>
      <c r="F92" s="181">
        <f>IFERROR(VLOOKUP(E92,顾问个人目标!$E:$AB,23,0)+VLOOKUP(E92,顾问个人目标!$E:$AB,24,0),"-")</f>
        <v>5.0335299773115194</v>
      </c>
      <c r="G92" s="284">
        <f ca="1">COUNTIFS(新签明细!J:J,"新签",新签明细!D:D,E92,新签明细!X:X,"False",新签明细!L:L,"&lt;&gt;*升舱*")</f>
        <v>2</v>
      </c>
      <c r="H92" s="201">
        <f>IFERROR(#REF!/F92,0)</f>
        <v>0</v>
      </c>
      <c r="I92" s="367">
        <f t="shared" ref="I92:I155" si="23">IFERROR(F92*0.75,0)</f>
        <v>3.7751474829836393</v>
      </c>
      <c r="J92" s="367">
        <f t="shared" ref="J92:J155" ca="1" si="24">G92-I92</f>
        <v>-1.7751474829836393</v>
      </c>
      <c r="K92" s="283">
        <f ca="1">COUNTIFS(新签明细!$J:$J,"新签",新签明细!$D:$D,$E92,新签明细!$X:$X,"False",新签明细!$L:$L,"&lt;&gt;*升舱*",新签明细!$V:$V,'往期追踪-中间表'!K$26)</f>
        <v>0</v>
      </c>
      <c r="L92" s="283">
        <f ca="1">COUNTIFS(新签明细!$J:$J,"新签",新签明细!$D:$D,$E92,新签明细!$X:$X,"False",新签明细!$L:$L,"&lt;&gt;*升舱*",新签明细!$V:$V,'往期追踪-中间表'!L$26)</f>
        <v>0</v>
      </c>
      <c r="M92" s="283">
        <f ca="1">COUNTIFS(新签明细!$J:$J,"新签",新签明细!$D:$D,$E92,新签明细!$X:$X,"False",新签明细!$L:$L,"&lt;&gt;*升舱*",新签明细!$V:$V,'往期追踪-中间表'!M$26)</f>
        <v>0</v>
      </c>
      <c r="N92" s="283">
        <f ca="1">COUNTIFS(新签明细!$J:$J,"新签",新签明细!$D:$D,$E92,新签明细!$X:$X,"False",新签明细!$L:$L,"&lt;&gt;*升舱*",新签明细!$V:$V,'往期追踪-中间表'!N$26)</f>
        <v>0</v>
      </c>
      <c r="O92" s="283">
        <f ca="1">COUNTIFS(新签明细!$J:$J,"新签",新签明细!$D:$D,$E92,新签明细!$X:$X,"False",新签明细!$L:$L,"&lt;&gt;*升舱*",新签明细!$V:$V,'往期追踪-中间表'!O$26)</f>
        <v>0</v>
      </c>
      <c r="P92" s="283">
        <f ca="1">COUNTIFS(新签明细!$J:$J,"新签",新签明细!$D:$D,$E92,新签明细!$X:$X,"False",新签明细!$L:$L,"&lt;&gt;*升舱*",新签明细!$V:$V,'往期追踪-中间表'!P$26)</f>
        <v>0</v>
      </c>
      <c r="Q92" s="283">
        <f ca="1">COUNTIFS(新签明细!$J:$J,"新签",新签明细!$D:$D,$E92,新签明细!$X:$X,"False",新签明细!$L:$L,"&lt;&gt;*升舱*",新签明细!$V:$V,'往期追踪-中间表'!Q$26)</f>
        <v>0</v>
      </c>
      <c r="R92" s="200" t="s">
        <v>138</v>
      </c>
      <c r="S92" s="205" t="s">
        <v>130</v>
      </c>
      <c r="T92" s="101" t="s">
        <v>156</v>
      </c>
    </row>
    <row r="93" spans="1:20">
      <c r="A93" s="195">
        <f t="shared" ca="1" si="21"/>
        <v>83</v>
      </c>
      <c r="B93" s="386">
        <f t="shared" ca="1" si="22"/>
        <v>0.19516520761782574</v>
      </c>
      <c r="C93" s="206" t="s">
        <v>131</v>
      </c>
      <c r="D93" s="206" t="s">
        <v>242</v>
      </c>
      <c r="E93" s="206" t="s">
        <v>249</v>
      </c>
      <c r="F93" s="181">
        <f>IFERROR(VLOOKUP(E93,顾问个人目标!$E:$AB,23,0)+VLOOKUP(E93,顾问个人目标!$E:$AB,24,0),"-")</f>
        <v>0.21652076178257473</v>
      </c>
      <c r="G93" s="284">
        <f ca="1">COUNTIFS(新签明细!J:J,"新签",新签明细!D:D,E93,新签明细!X:X,"False",新签明细!L:L,"&lt;&gt;*升舱*")</f>
        <v>1</v>
      </c>
      <c r="H93" s="209">
        <f>IFERROR(#REF!/F93,0)</f>
        <v>0</v>
      </c>
      <c r="I93" s="367">
        <f t="shared" si="23"/>
        <v>0.16239057133693105</v>
      </c>
      <c r="J93" s="367">
        <f t="shared" ca="1" si="24"/>
        <v>0.83760942866306898</v>
      </c>
      <c r="K93" s="283">
        <f ca="1">COUNTIFS(新签明细!$J:$J,"新签",新签明细!$D:$D,$E93,新签明细!$X:$X,"False",新签明细!$L:$L,"&lt;&gt;*升舱*",新签明细!$V:$V,'往期追踪-中间表'!K$26)</f>
        <v>0</v>
      </c>
      <c r="L93" s="283">
        <f ca="1">COUNTIFS(新签明细!$J:$J,"新签",新签明细!$D:$D,$E93,新签明细!$X:$X,"False",新签明细!$L:$L,"&lt;&gt;*升舱*",新签明细!$V:$V,'往期追踪-中间表'!L$26)</f>
        <v>0</v>
      </c>
      <c r="M93" s="283">
        <f ca="1">COUNTIFS(新签明细!$J:$J,"新签",新签明细!$D:$D,$E93,新签明细!$X:$X,"False",新签明细!$L:$L,"&lt;&gt;*升舱*",新签明细!$V:$V,'往期追踪-中间表'!M$26)</f>
        <v>0</v>
      </c>
      <c r="N93" s="283">
        <f ca="1">COUNTIFS(新签明细!$J:$J,"新签",新签明细!$D:$D,$E93,新签明细!$X:$X,"False",新签明细!$L:$L,"&lt;&gt;*升舱*",新签明细!$V:$V,'往期追踪-中间表'!N$26)</f>
        <v>0</v>
      </c>
      <c r="O93" s="283">
        <f ca="1">COUNTIFS(新签明细!$J:$J,"新签",新签明细!$D:$D,$E93,新签明细!$X:$X,"False",新签明细!$L:$L,"&lt;&gt;*升舱*",新签明细!$V:$V,'往期追踪-中间表'!O$26)</f>
        <v>0</v>
      </c>
      <c r="P93" s="283">
        <f ca="1">COUNTIFS(新签明细!$J:$J,"新签",新签明细!$D:$D,$E93,新签明细!$X:$X,"False",新签明细!$L:$L,"&lt;&gt;*升舱*",新签明细!$V:$V,'往期追踪-中间表'!P$26)</f>
        <v>0</v>
      </c>
      <c r="Q93" s="283">
        <f ca="1">COUNTIFS(新签明细!$J:$J,"新签",新签明细!$D:$D,$E93,新签明细!$X:$X,"False",新签明细!$L:$L,"&lt;&gt;*升舱*",新签明细!$V:$V,'往期追踪-中间表'!Q$26)</f>
        <v>0</v>
      </c>
      <c r="R93" s="208" t="s">
        <v>138</v>
      </c>
      <c r="S93" s="213" t="s">
        <v>130</v>
      </c>
      <c r="T93" s="188" t="s">
        <v>156</v>
      </c>
    </row>
    <row r="94" spans="1:20">
      <c r="A94" s="197">
        <f t="shared" ca="1" si="21"/>
        <v>116</v>
      </c>
      <c r="B94" s="386">
        <f t="shared" si="22"/>
        <v>9.770525827964191E-2</v>
      </c>
      <c r="C94" s="198" t="s">
        <v>131</v>
      </c>
      <c r="D94" s="198" t="s">
        <v>242</v>
      </c>
      <c r="E94" s="198" t="s">
        <v>250</v>
      </c>
      <c r="F94" s="181">
        <f>IFERROR(VLOOKUP(E94,顾问个人目标!$E:$AB,23,0)+VLOOKUP(E94,顾问个人目标!$E:$AB,24,0),"-")</f>
        <v>0.37052582796419153</v>
      </c>
      <c r="G94" s="284">
        <f>COUNTIFS(新签明细!J:J,"新签",新签明细!D:D,E94,新签明细!X:X,"False",新签明细!L:L,"&lt;&gt;*升舱*")</f>
        <v>0</v>
      </c>
      <c r="H94" s="201">
        <f>IFERROR(#REF!/F94,0)</f>
        <v>0</v>
      </c>
      <c r="I94" s="367">
        <f t="shared" si="23"/>
        <v>0.27789437097314362</v>
      </c>
      <c r="J94" s="367">
        <f t="shared" si="24"/>
        <v>-0.27789437097314362</v>
      </c>
      <c r="K94" s="283">
        <f>COUNTIFS(新签明细!$J:$J,"新签",新签明细!$D:$D,$E94,新签明细!$X:$X,"False",新签明细!$L:$L,"&lt;&gt;*升舱*",新签明细!$V:$V,'往期追踪-中间表'!K$26)</f>
        <v>0</v>
      </c>
      <c r="L94" s="283">
        <f>COUNTIFS(新签明细!$J:$J,"新签",新签明细!$D:$D,$E94,新签明细!$X:$X,"False",新签明细!$L:$L,"&lt;&gt;*升舱*",新签明细!$V:$V,'往期追踪-中间表'!L$26)</f>
        <v>0</v>
      </c>
      <c r="M94" s="283">
        <f>COUNTIFS(新签明细!$J:$J,"新签",新签明细!$D:$D,$E94,新签明细!$X:$X,"False",新签明细!$L:$L,"&lt;&gt;*升舱*",新签明细!$V:$V,'往期追踪-中间表'!M$26)</f>
        <v>0</v>
      </c>
      <c r="N94" s="283">
        <f>COUNTIFS(新签明细!$J:$J,"新签",新签明细!$D:$D,$E94,新签明细!$X:$X,"False",新签明细!$L:$L,"&lt;&gt;*升舱*",新签明细!$V:$V,'往期追踪-中间表'!N$26)</f>
        <v>0</v>
      </c>
      <c r="O94" s="283">
        <f>COUNTIFS(新签明细!$J:$J,"新签",新签明细!$D:$D,$E94,新签明细!$X:$X,"False",新签明细!$L:$L,"&lt;&gt;*升舱*",新签明细!$V:$V,'往期追踪-中间表'!O$26)</f>
        <v>0</v>
      </c>
      <c r="P94" s="283">
        <f>COUNTIFS(新签明细!$J:$J,"新签",新签明细!$D:$D,$E94,新签明细!$X:$X,"False",新签明细!$L:$L,"&lt;&gt;*升舱*",新签明细!$V:$V,'往期追踪-中间表'!P$26)</f>
        <v>0</v>
      </c>
      <c r="Q94" s="283">
        <f>COUNTIFS(新签明细!$J:$J,"新签",新签明细!$D:$D,$E94,新签明细!$X:$X,"False",新签明细!$L:$L,"&lt;&gt;*升舱*",新签明细!$V:$V,'往期追踪-中间表'!Q$26)</f>
        <v>0</v>
      </c>
      <c r="R94" s="200" t="s">
        <v>138</v>
      </c>
      <c r="S94" s="205" t="s">
        <v>130</v>
      </c>
      <c r="T94" s="101" t="s">
        <v>156</v>
      </c>
    </row>
    <row r="95" spans="1:20">
      <c r="A95" s="195">
        <f t="shared" ca="1" si="21"/>
        <v>117</v>
      </c>
      <c r="B95" s="386">
        <f t="shared" si="22"/>
        <v>9.5469665967270481E-2</v>
      </c>
      <c r="C95" s="206" t="s">
        <v>131</v>
      </c>
      <c r="D95" s="206" t="s">
        <v>242</v>
      </c>
      <c r="E95" s="206" t="s">
        <v>251</v>
      </c>
      <c r="F95" s="181">
        <f>IFERROR(VLOOKUP(E95,顾问个人目标!$E:$AB,23,0)+VLOOKUP(E95,顾问个人目标!$E:$AB,24,0),"-")</f>
        <v>4.6966596727048629E-2</v>
      </c>
      <c r="G95" s="284">
        <f>COUNTIFS(新签明细!J:J,"新签",新签明细!D:D,E95,新签明细!X:X,"False",新签明细!L:L,"&lt;&gt;*升舱*")</f>
        <v>0</v>
      </c>
      <c r="H95" s="209">
        <f>IFERROR(#REF!/F95,0)</f>
        <v>0</v>
      </c>
      <c r="I95" s="367">
        <f t="shared" si="23"/>
        <v>3.5224947545286475E-2</v>
      </c>
      <c r="J95" s="367">
        <f t="shared" si="24"/>
        <v>-3.5224947545286475E-2</v>
      </c>
      <c r="K95" s="283">
        <f>COUNTIFS(新签明细!$J:$J,"新签",新签明细!$D:$D,$E95,新签明细!$X:$X,"False",新签明细!$L:$L,"&lt;&gt;*升舱*",新签明细!$V:$V,'往期追踪-中间表'!K$26)</f>
        <v>0</v>
      </c>
      <c r="L95" s="283">
        <f>COUNTIFS(新签明细!$J:$J,"新签",新签明细!$D:$D,$E95,新签明细!$X:$X,"False",新签明细!$L:$L,"&lt;&gt;*升舱*",新签明细!$V:$V,'往期追踪-中间表'!L$26)</f>
        <v>0</v>
      </c>
      <c r="M95" s="283">
        <f>COUNTIFS(新签明细!$J:$J,"新签",新签明细!$D:$D,$E95,新签明细!$X:$X,"False",新签明细!$L:$L,"&lt;&gt;*升舱*",新签明细!$V:$V,'往期追踪-中间表'!M$26)</f>
        <v>0</v>
      </c>
      <c r="N95" s="283">
        <f>COUNTIFS(新签明细!$J:$J,"新签",新签明细!$D:$D,$E95,新签明细!$X:$X,"False",新签明细!$L:$L,"&lt;&gt;*升舱*",新签明细!$V:$V,'往期追踪-中间表'!N$26)</f>
        <v>0</v>
      </c>
      <c r="O95" s="283">
        <f>COUNTIFS(新签明细!$J:$J,"新签",新签明细!$D:$D,$E95,新签明细!$X:$X,"False",新签明细!$L:$L,"&lt;&gt;*升舱*",新签明细!$V:$V,'往期追踪-中间表'!O$26)</f>
        <v>0</v>
      </c>
      <c r="P95" s="283">
        <f>COUNTIFS(新签明细!$J:$J,"新签",新签明细!$D:$D,$E95,新签明细!$X:$X,"False",新签明细!$L:$L,"&lt;&gt;*升舱*",新签明细!$V:$V,'往期追踪-中间表'!P$26)</f>
        <v>0</v>
      </c>
      <c r="Q95" s="283">
        <f>COUNTIFS(新签明细!$J:$J,"新签",新签明细!$D:$D,$E95,新签明细!$X:$X,"False",新签明细!$L:$L,"&lt;&gt;*升舱*",新签明细!$V:$V,'往期追踪-中间表'!Q$26)</f>
        <v>0</v>
      </c>
      <c r="R95" s="208" t="s">
        <v>138</v>
      </c>
      <c r="S95" s="213" t="s">
        <v>130</v>
      </c>
      <c r="T95" s="188" t="s">
        <v>156</v>
      </c>
    </row>
    <row r="96" spans="1:20">
      <c r="A96" s="197">
        <f t="shared" ca="1" si="21"/>
        <v>3</v>
      </c>
      <c r="B96" s="386">
        <f t="shared" ca="1" si="22"/>
        <v>1.0546577199941147</v>
      </c>
      <c r="C96" s="198" t="s">
        <v>252</v>
      </c>
      <c r="D96" s="198" t="s">
        <v>147</v>
      </c>
      <c r="E96" s="198" t="s">
        <v>253</v>
      </c>
      <c r="F96" s="181">
        <f>IFERROR(VLOOKUP(E96,顾问个人目标!$E:$AB,23,0)+VLOOKUP(E96,顾问个人目标!$E:$AB,24,0),"-")</f>
        <v>5.8657719994114723</v>
      </c>
      <c r="G96" s="284">
        <f ca="1">COUNTIFS(新签明细!J:J,"新签",新签明细!D:D,E96,新签明细!X:X,"False",新签明细!L:L,"&lt;&gt;*升舱*")</f>
        <v>9</v>
      </c>
      <c r="H96" s="201">
        <f>IFERROR(#REF!/F96,0)</f>
        <v>0</v>
      </c>
      <c r="I96" s="367">
        <f t="shared" si="23"/>
        <v>4.3993289995586045</v>
      </c>
      <c r="J96" s="367">
        <f t="shared" ca="1" si="24"/>
        <v>4.6006710004413955</v>
      </c>
      <c r="K96" s="283">
        <f ca="1">COUNTIFS(新签明细!$J:$J,"新签",新签明细!$D:$D,$E96,新签明细!$X:$X,"False",新签明细!$L:$L,"&lt;&gt;*升舱*",新签明细!$V:$V,'往期追踪-中间表'!K$26)</f>
        <v>0</v>
      </c>
      <c r="L96" s="283">
        <f ca="1">COUNTIFS(新签明细!$J:$J,"新签",新签明细!$D:$D,$E96,新签明细!$X:$X,"False",新签明细!$L:$L,"&lt;&gt;*升舱*",新签明细!$V:$V,'往期追踪-中间表'!L$26)</f>
        <v>0</v>
      </c>
      <c r="M96" s="283">
        <f ca="1">COUNTIFS(新签明细!$J:$J,"新签",新签明细!$D:$D,$E96,新签明细!$X:$X,"False",新签明细!$L:$L,"&lt;&gt;*升舱*",新签明细!$V:$V,'往期追踪-中间表'!M$26)</f>
        <v>0</v>
      </c>
      <c r="N96" s="283">
        <f ca="1">COUNTIFS(新签明细!$J:$J,"新签",新签明细!$D:$D,$E96,新签明细!$X:$X,"False",新签明细!$L:$L,"&lt;&gt;*升舱*",新签明细!$V:$V,'往期追踪-中间表'!N$26)</f>
        <v>1</v>
      </c>
      <c r="O96" s="283">
        <f ca="1">COUNTIFS(新签明细!$J:$J,"新签",新签明细!$D:$D,$E96,新签明细!$X:$X,"False",新签明细!$L:$L,"&lt;&gt;*升舱*",新签明细!$V:$V,'往期追踪-中间表'!O$26)</f>
        <v>0</v>
      </c>
      <c r="P96" s="283">
        <f ca="1">COUNTIFS(新签明细!$J:$J,"新签",新签明细!$D:$D,$E96,新签明细!$X:$X,"False",新签明细!$L:$L,"&lt;&gt;*升舱*",新签明细!$V:$V,'往期追踪-中间表'!P$26)</f>
        <v>0</v>
      </c>
      <c r="Q96" s="283">
        <f ca="1">COUNTIFS(新签明细!$J:$J,"新签",新签明细!$D:$D,$E96,新签明细!$X:$X,"False",新签明细!$L:$L,"&lt;&gt;*升舱*",新签明细!$V:$V,'往期追踪-中间表'!Q$26)</f>
        <v>0</v>
      </c>
      <c r="R96" s="200" t="s">
        <v>138</v>
      </c>
      <c r="S96" s="205" t="s">
        <v>130</v>
      </c>
      <c r="T96" s="101" t="s">
        <v>150</v>
      </c>
    </row>
    <row r="97" spans="1:20">
      <c r="A97" s="195">
        <f t="shared" ca="1" si="21"/>
        <v>69</v>
      </c>
      <c r="B97" s="386">
        <f t="shared" ca="1" si="22"/>
        <v>0.25073183635924867</v>
      </c>
      <c r="C97" s="206" t="s">
        <v>252</v>
      </c>
      <c r="D97" s="206" t="s">
        <v>147</v>
      </c>
      <c r="E97" s="206" t="s">
        <v>254</v>
      </c>
      <c r="F97" s="181">
        <f>IFERROR(VLOOKUP(E97,顾问个人目标!$E:$AB,23,0)+VLOOKUP(E97,顾问个人目标!$E:$AB,24,0),"-")</f>
        <v>5.3731836359248639</v>
      </c>
      <c r="G97" s="284">
        <f ca="1">COUNTIFS(新签明细!J:J,"新签",新签明细!D:D,E97,新签明细!X:X,"False",新签明细!L:L,"&lt;&gt;*升舱*")</f>
        <v>1</v>
      </c>
      <c r="H97" s="209">
        <f>IFERROR(#REF!/F97,0)</f>
        <v>0</v>
      </c>
      <c r="I97" s="367">
        <f t="shared" si="23"/>
        <v>4.0298877269436479</v>
      </c>
      <c r="J97" s="367">
        <f t="shared" ca="1" si="24"/>
        <v>-3.0298877269436479</v>
      </c>
      <c r="K97" s="283">
        <f ca="1">COUNTIFS(新签明细!$J:$J,"新签",新签明细!$D:$D,$E97,新签明细!$X:$X,"False",新签明细!$L:$L,"&lt;&gt;*升舱*",新签明细!$V:$V,'往期追踪-中间表'!K$26)</f>
        <v>0</v>
      </c>
      <c r="L97" s="283">
        <f ca="1">COUNTIFS(新签明细!$J:$J,"新签",新签明细!$D:$D,$E97,新签明细!$X:$X,"False",新签明细!$L:$L,"&lt;&gt;*升舱*",新签明细!$V:$V,'往期追踪-中间表'!L$26)</f>
        <v>0</v>
      </c>
      <c r="M97" s="283">
        <f ca="1">COUNTIFS(新签明细!$J:$J,"新签",新签明细!$D:$D,$E97,新签明细!$X:$X,"False",新签明细!$L:$L,"&lt;&gt;*升舱*",新签明细!$V:$V,'往期追踪-中间表'!M$26)</f>
        <v>0</v>
      </c>
      <c r="N97" s="283">
        <f ca="1">COUNTIFS(新签明细!$J:$J,"新签",新签明细!$D:$D,$E97,新签明细!$X:$X,"False",新签明细!$L:$L,"&lt;&gt;*升舱*",新签明细!$V:$V,'往期追踪-中间表'!N$26)</f>
        <v>0</v>
      </c>
      <c r="O97" s="283">
        <f ca="1">COUNTIFS(新签明细!$J:$J,"新签",新签明细!$D:$D,$E97,新签明细!$X:$X,"False",新签明细!$L:$L,"&lt;&gt;*升舱*",新签明细!$V:$V,'往期追踪-中间表'!O$26)</f>
        <v>0</v>
      </c>
      <c r="P97" s="283">
        <f ca="1">COUNTIFS(新签明细!$J:$J,"新签",新签明细!$D:$D,$E97,新签明细!$X:$X,"False",新签明细!$L:$L,"&lt;&gt;*升舱*",新签明细!$V:$V,'往期追踪-中间表'!P$26)</f>
        <v>0</v>
      </c>
      <c r="Q97" s="283">
        <f ca="1">COUNTIFS(新签明细!$J:$J,"新签",新签明细!$D:$D,$E97,新签明细!$X:$X,"False",新签明细!$L:$L,"&lt;&gt;*升舱*",新签明细!$V:$V,'往期追踪-中间表'!Q$26)</f>
        <v>0</v>
      </c>
      <c r="R97" s="208" t="s">
        <v>138</v>
      </c>
      <c r="S97" s="213" t="s">
        <v>132</v>
      </c>
      <c r="T97" s="188" t="s">
        <v>148</v>
      </c>
    </row>
    <row r="98" spans="1:20">
      <c r="A98" s="197">
        <f t="shared" ca="1" si="21"/>
        <v>21</v>
      </c>
      <c r="B98" s="386">
        <f t="shared" ca="1" si="22"/>
        <v>0.54988007179347409</v>
      </c>
      <c r="C98" s="198" t="s">
        <v>252</v>
      </c>
      <c r="D98" s="198" t="s">
        <v>147</v>
      </c>
      <c r="E98" s="198" t="s">
        <v>255</v>
      </c>
      <c r="F98" s="181">
        <f>IFERROR(VLOOKUP(E98,顾问个人目标!$E:$AB,23,0)+VLOOKUP(E98,顾问个人目标!$E:$AB,24,0),"-")</f>
        <v>5.1880071793474078</v>
      </c>
      <c r="G98" s="284">
        <f ca="1">COUNTIFS(新签明细!J:J,"新签",新签明细!D:D,E98,新签明细!X:X,"False",新签明细!L:L,"&lt;&gt;*升舱*")</f>
        <v>4</v>
      </c>
      <c r="H98" s="201">
        <f>IFERROR(#REF!/F98,0)</f>
        <v>0</v>
      </c>
      <c r="I98" s="367">
        <f t="shared" si="23"/>
        <v>3.8910053845105557</v>
      </c>
      <c r="J98" s="367">
        <f t="shared" ca="1" si="24"/>
        <v>0.10899461548944434</v>
      </c>
      <c r="K98" s="283">
        <f ca="1">COUNTIFS(新签明细!$J:$J,"新签",新签明细!$D:$D,$E98,新签明细!$X:$X,"False",新签明细!$L:$L,"&lt;&gt;*升舱*",新签明细!$V:$V,'往期追踪-中间表'!K$26)</f>
        <v>0</v>
      </c>
      <c r="L98" s="283">
        <f ca="1">COUNTIFS(新签明细!$J:$J,"新签",新签明细!$D:$D,$E98,新签明细!$X:$X,"False",新签明细!$L:$L,"&lt;&gt;*升舱*",新签明细!$V:$V,'往期追踪-中间表'!L$26)</f>
        <v>0</v>
      </c>
      <c r="M98" s="283">
        <f ca="1">COUNTIFS(新签明细!$J:$J,"新签",新签明细!$D:$D,$E98,新签明细!$X:$X,"False",新签明细!$L:$L,"&lt;&gt;*升舱*",新签明细!$V:$V,'往期追踪-中间表'!M$26)</f>
        <v>0</v>
      </c>
      <c r="N98" s="283">
        <f ca="1">COUNTIFS(新签明细!$J:$J,"新签",新签明细!$D:$D,$E98,新签明细!$X:$X,"False",新签明细!$L:$L,"&lt;&gt;*升舱*",新签明细!$V:$V,'往期追踪-中间表'!N$26)</f>
        <v>0</v>
      </c>
      <c r="O98" s="283">
        <f ca="1">COUNTIFS(新签明细!$J:$J,"新签",新签明细!$D:$D,$E98,新签明细!$X:$X,"False",新签明细!$L:$L,"&lt;&gt;*升舱*",新签明细!$V:$V,'往期追踪-中间表'!O$26)</f>
        <v>2</v>
      </c>
      <c r="P98" s="283">
        <f ca="1">COUNTIFS(新签明细!$J:$J,"新签",新签明细!$D:$D,$E98,新签明细!$X:$X,"False",新签明细!$L:$L,"&lt;&gt;*升舱*",新签明细!$V:$V,'往期追踪-中间表'!P$26)</f>
        <v>0</v>
      </c>
      <c r="Q98" s="283">
        <f ca="1">COUNTIFS(新签明细!$J:$J,"新签",新签明细!$D:$D,$E98,新签明细!$X:$X,"False",新签明细!$L:$L,"&lt;&gt;*升舱*",新签明细!$V:$V,'往期追踪-中间表'!Q$26)</f>
        <v>0</v>
      </c>
      <c r="R98" s="200" t="s">
        <v>138</v>
      </c>
      <c r="S98" s="205" t="s">
        <v>132</v>
      </c>
      <c r="T98" s="101" t="s">
        <v>148</v>
      </c>
    </row>
    <row r="99" spans="1:20">
      <c r="A99" s="195">
        <f t="shared" ca="1" si="21"/>
        <v>71</v>
      </c>
      <c r="B99" s="386">
        <f t="shared" ca="1" si="22"/>
        <v>0.24931810341542934</v>
      </c>
      <c r="C99" s="206" t="s">
        <v>252</v>
      </c>
      <c r="D99" s="206" t="s">
        <v>147</v>
      </c>
      <c r="E99" s="206" t="s">
        <v>256</v>
      </c>
      <c r="F99" s="181">
        <f>IFERROR(VLOOKUP(E99,顾问个人目标!$E:$AB,23,0)+VLOOKUP(E99,顾问个人目标!$E:$AB,24,0),"-")</f>
        <v>5.0318103415429318</v>
      </c>
      <c r="G99" s="284">
        <f ca="1">COUNTIFS(新签明细!J:J,"新签",新签明细!D:D,E99,新签明细!X:X,"False",新签明细!L:L,"&lt;&gt;*升舱*")</f>
        <v>1</v>
      </c>
      <c r="H99" s="209">
        <f>IFERROR(#REF!/F99,0)</f>
        <v>0</v>
      </c>
      <c r="I99" s="367">
        <f t="shared" si="23"/>
        <v>3.7738577561571987</v>
      </c>
      <c r="J99" s="367">
        <f t="shared" ca="1" si="24"/>
        <v>-2.7738577561571987</v>
      </c>
      <c r="K99" s="283">
        <f ca="1">COUNTIFS(新签明细!$J:$J,"新签",新签明细!$D:$D,$E99,新签明细!$X:$X,"False",新签明细!$L:$L,"&lt;&gt;*升舱*",新签明细!$V:$V,'往期追踪-中间表'!K$26)</f>
        <v>0</v>
      </c>
      <c r="L99" s="283">
        <f ca="1">COUNTIFS(新签明细!$J:$J,"新签",新签明细!$D:$D,$E99,新签明细!$X:$X,"False",新签明细!$L:$L,"&lt;&gt;*升舱*",新签明细!$V:$V,'往期追踪-中间表'!L$26)</f>
        <v>0</v>
      </c>
      <c r="M99" s="283">
        <f ca="1">COUNTIFS(新签明细!$J:$J,"新签",新签明细!$D:$D,$E99,新签明细!$X:$X,"False",新签明细!$L:$L,"&lt;&gt;*升舱*",新签明细!$V:$V,'往期追踪-中间表'!M$26)</f>
        <v>0</v>
      </c>
      <c r="N99" s="283">
        <f ca="1">COUNTIFS(新签明细!$J:$J,"新签",新签明细!$D:$D,$E99,新签明细!$X:$X,"False",新签明细!$L:$L,"&lt;&gt;*升舱*",新签明细!$V:$V,'往期追踪-中间表'!N$26)</f>
        <v>0</v>
      </c>
      <c r="O99" s="283">
        <f ca="1">COUNTIFS(新签明细!$J:$J,"新签",新签明细!$D:$D,$E99,新签明细!$X:$X,"False",新签明细!$L:$L,"&lt;&gt;*升舱*",新签明细!$V:$V,'往期追踪-中间表'!O$26)</f>
        <v>0</v>
      </c>
      <c r="P99" s="283">
        <f ca="1">COUNTIFS(新签明细!$J:$J,"新签",新签明细!$D:$D,$E99,新签明细!$X:$X,"False",新签明细!$L:$L,"&lt;&gt;*升舱*",新签明细!$V:$V,'往期追踪-中间表'!P$26)</f>
        <v>1</v>
      </c>
      <c r="Q99" s="283">
        <f ca="1">COUNTIFS(新签明细!$J:$J,"新签",新签明细!$D:$D,$E99,新签明细!$X:$X,"False",新签明细!$L:$L,"&lt;&gt;*升舱*",新签明细!$V:$V,'往期追踪-中间表'!Q$26)</f>
        <v>0</v>
      </c>
      <c r="R99" s="208" t="s">
        <v>138</v>
      </c>
      <c r="S99" s="213" t="s">
        <v>132</v>
      </c>
      <c r="T99" s="188" t="s">
        <v>148</v>
      </c>
    </row>
    <row r="100" spans="1:20">
      <c r="A100" s="197">
        <f t="shared" ca="1" si="21"/>
        <v>20</v>
      </c>
      <c r="B100" s="386">
        <f t="shared" ca="1" si="22"/>
        <v>0.55133447036021255</v>
      </c>
      <c r="C100" s="198" t="s">
        <v>252</v>
      </c>
      <c r="D100" s="198" t="s">
        <v>147</v>
      </c>
      <c r="E100" s="198" t="s">
        <v>257</v>
      </c>
      <c r="F100" s="181">
        <f>IFERROR(VLOOKUP(E100,顾问个人目标!$E:$AB,23,0)+VLOOKUP(E100,顾问个人目标!$E:$AB,24,0),"-")</f>
        <v>5.1334470360212521</v>
      </c>
      <c r="G100" s="284">
        <f ca="1">COUNTIFS(新签明细!J:J,"新签",新签明细!D:D,E100,新签明细!X:X,"False",新签明细!L:L,"&lt;&gt;*升舱*")</f>
        <v>4</v>
      </c>
      <c r="H100" s="201">
        <f>IFERROR(#REF!/F100,0)</f>
        <v>0</v>
      </c>
      <c r="I100" s="367">
        <f t="shared" si="23"/>
        <v>3.8500852770159391</v>
      </c>
      <c r="J100" s="367">
        <f t="shared" ca="1" si="24"/>
        <v>0.14991472298406094</v>
      </c>
      <c r="K100" s="283">
        <f ca="1">COUNTIFS(新签明细!$J:$J,"新签",新签明细!$D:$D,$E100,新签明细!$X:$X,"False",新签明细!$L:$L,"&lt;&gt;*升舱*",新签明细!$V:$V,'往期追踪-中间表'!K$26)</f>
        <v>0</v>
      </c>
      <c r="L100" s="283">
        <f ca="1">COUNTIFS(新签明细!$J:$J,"新签",新签明细!$D:$D,$E100,新签明细!$X:$X,"False",新签明细!$L:$L,"&lt;&gt;*升舱*",新签明细!$V:$V,'往期追踪-中间表'!L$26)</f>
        <v>1</v>
      </c>
      <c r="M100" s="283">
        <f ca="1">COUNTIFS(新签明细!$J:$J,"新签",新签明细!$D:$D,$E100,新签明细!$X:$X,"False",新签明细!$L:$L,"&lt;&gt;*升舱*",新签明细!$V:$V,'往期追踪-中间表'!M$26)</f>
        <v>0</v>
      </c>
      <c r="N100" s="283">
        <f ca="1">COUNTIFS(新签明细!$J:$J,"新签",新签明细!$D:$D,$E100,新签明细!$X:$X,"False",新签明细!$L:$L,"&lt;&gt;*升舱*",新签明细!$V:$V,'往期追踪-中间表'!N$26)</f>
        <v>0</v>
      </c>
      <c r="O100" s="283">
        <f ca="1">COUNTIFS(新签明细!$J:$J,"新签",新签明细!$D:$D,$E100,新签明细!$X:$X,"False",新签明细!$L:$L,"&lt;&gt;*升舱*",新签明细!$V:$V,'往期追踪-中间表'!O$26)</f>
        <v>0</v>
      </c>
      <c r="P100" s="283">
        <f ca="1">COUNTIFS(新签明细!$J:$J,"新签",新签明细!$D:$D,$E100,新签明细!$X:$X,"False",新签明细!$L:$L,"&lt;&gt;*升舱*",新签明细!$V:$V,'往期追踪-中间表'!P$26)</f>
        <v>0</v>
      </c>
      <c r="Q100" s="283">
        <f ca="1">COUNTIFS(新签明细!$J:$J,"新签",新签明细!$D:$D,$E100,新签明细!$X:$X,"False",新签明细!$L:$L,"&lt;&gt;*升舱*",新签明细!$V:$V,'往期追踪-中间表'!Q$26)</f>
        <v>0</v>
      </c>
      <c r="R100" s="200" t="s">
        <v>138</v>
      </c>
      <c r="S100" s="205" t="s">
        <v>130</v>
      </c>
      <c r="T100" s="101" t="s">
        <v>150</v>
      </c>
    </row>
    <row r="101" spans="1:20">
      <c r="A101" s="195">
        <f t="shared" ca="1" si="21"/>
        <v>10</v>
      </c>
      <c r="B101" s="386">
        <f t="shared" ca="1" si="22"/>
        <v>0.72508930706604757</v>
      </c>
      <c r="C101" s="206" t="s">
        <v>252</v>
      </c>
      <c r="D101" s="206" t="s">
        <v>147</v>
      </c>
      <c r="E101" s="206" t="s">
        <v>258</v>
      </c>
      <c r="F101" s="181">
        <f>IFERROR(VLOOKUP(E101,顾问个人目标!$E:$AB,23,0)+VLOOKUP(E101,顾问个人目标!$E:$AB,24,0),"-")</f>
        <v>2.4089307066047581</v>
      </c>
      <c r="G101" s="284">
        <f ca="1">COUNTIFS(新签明细!J:J,"新签",新签明细!D:D,E101,新签明细!X:X,"False",新签明细!L:L,"&lt;&gt;*升舱*")</f>
        <v>6</v>
      </c>
      <c r="H101" s="209">
        <f>IFERROR(#REF!/F101,0)</f>
        <v>0</v>
      </c>
      <c r="I101" s="367">
        <f t="shared" si="23"/>
        <v>1.8066980299535684</v>
      </c>
      <c r="J101" s="367">
        <f t="shared" ca="1" si="24"/>
        <v>4.1933019700464316</v>
      </c>
      <c r="K101" s="283">
        <f ca="1">COUNTIFS(新签明细!$J:$J,"新签",新签明细!$D:$D,$E101,新签明细!$X:$X,"False",新签明细!$L:$L,"&lt;&gt;*升舱*",新签明细!$V:$V,'往期追踪-中间表'!K$26)</f>
        <v>2</v>
      </c>
      <c r="L101" s="283">
        <f ca="1">COUNTIFS(新签明细!$J:$J,"新签",新签明细!$D:$D,$E101,新签明细!$X:$X,"False",新签明细!$L:$L,"&lt;&gt;*升舱*",新签明细!$V:$V,'往期追踪-中间表'!L$26)</f>
        <v>0</v>
      </c>
      <c r="M101" s="283">
        <f ca="1">COUNTIFS(新签明细!$J:$J,"新签",新签明细!$D:$D,$E101,新签明细!$X:$X,"False",新签明细!$L:$L,"&lt;&gt;*升舱*",新签明细!$V:$V,'往期追踪-中间表'!M$26)</f>
        <v>0</v>
      </c>
      <c r="N101" s="283">
        <f ca="1">COUNTIFS(新签明细!$J:$J,"新签",新签明细!$D:$D,$E101,新签明细!$X:$X,"False",新签明细!$L:$L,"&lt;&gt;*升舱*",新签明细!$V:$V,'往期追踪-中间表'!N$26)</f>
        <v>0</v>
      </c>
      <c r="O101" s="283">
        <f ca="1">COUNTIFS(新签明细!$J:$J,"新签",新签明细!$D:$D,$E101,新签明细!$X:$X,"False",新签明细!$L:$L,"&lt;&gt;*升舱*",新签明细!$V:$V,'往期追踪-中间表'!O$26)</f>
        <v>0</v>
      </c>
      <c r="P101" s="283">
        <f ca="1">COUNTIFS(新签明细!$J:$J,"新签",新签明细!$D:$D,$E101,新签明细!$X:$X,"False",新签明细!$L:$L,"&lt;&gt;*升舱*",新签明细!$V:$V,'往期追踪-中间表'!P$26)</f>
        <v>0</v>
      </c>
      <c r="Q101" s="283">
        <f ca="1">COUNTIFS(新签明细!$J:$J,"新签",新签明细!$D:$D,$E101,新签明细!$X:$X,"False",新签明细!$L:$L,"&lt;&gt;*升舱*",新签明细!$V:$V,'往期追踪-中间表'!Q$26)</f>
        <v>0</v>
      </c>
      <c r="R101" s="208" t="s">
        <v>138</v>
      </c>
      <c r="S101" s="213" t="s">
        <v>132</v>
      </c>
      <c r="T101" s="188" t="s">
        <v>148</v>
      </c>
    </row>
    <row r="102" spans="1:20">
      <c r="A102" s="197">
        <f t="shared" ca="1" si="21"/>
        <v>31</v>
      </c>
      <c r="B102" s="386">
        <f t="shared" ca="1" si="22"/>
        <v>0.42818122229061051</v>
      </c>
      <c r="C102" s="198" t="s">
        <v>252</v>
      </c>
      <c r="D102" s="198" t="s">
        <v>147</v>
      </c>
      <c r="E102" s="198" t="s">
        <v>259</v>
      </c>
      <c r="F102" s="181">
        <f>IFERROR(VLOOKUP(E102,顾问个人目标!$E:$AB,23,0)+VLOOKUP(E102,顾问个人目标!$E:$AB,24,0),"-")</f>
        <v>2.6181222290610551</v>
      </c>
      <c r="G102" s="284">
        <f ca="1">COUNTIFS(新签明细!J:J,"新签",新签明细!D:D,E102,新签明细!X:X,"False",新签明细!L:L,"&lt;&gt;*升舱*")</f>
        <v>3</v>
      </c>
      <c r="H102" s="201">
        <f>IFERROR(#REF!/F102,0)</f>
        <v>0</v>
      </c>
      <c r="I102" s="367">
        <f t="shared" si="23"/>
        <v>1.9635916717957913</v>
      </c>
      <c r="J102" s="367">
        <f t="shared" ca="1" si="24"/>
        <v>1.0364083282042087</v>
      </c>
      <c r="K102" s="283">
        <f ca="1">COUNTIFS(新签明细!$J:$J,"新签",新签明细!$D:$D,$E102,新签明细!$X:$X,"False",新签明细!$L:$L,"&lt;&gt;*升舱*",新签明细!$V:$V,'往期追踪-中间表'!K$26)</f>
        <v>0</v>
      </c>
      <c r="L102" s="283">
        <f ca="1">COUNTIFS(新签明细!$J:$J,"新签",新签明细!$D:$D,$E102,新签明细!$X:$X,"False",新签明细!$L:$L,"&lt;&gt;*升舱*",新签明细!$V:$V,'往期追踪-中间表'!L$26)</f>
        <v>0</v>
      </c>
      <c r="M102" s="283">
        <f ca="1">COUNTIFS(新签明细!$J:$J,"新签",新签明细!$D:$D,$E102,新签明细!$X:$X,"False",新签明细!$L:$L,"&lt;&gt;*升舱*",新签明细!$V:$V,'往期追踪-中间表'!M$26)</f>
        <v>0</v>
      </c>
      <c r="N102" s="283">
        <f ca="1">COUNTIFS(新签明细!$J:$J,"新签",新签明细!$D:$D,$E102,新签明细!$X:$X,"False",新签明细!$L:$L,"&lt;&gt;*升舱*",新签明细!$V:$V,'往期追踪-中间表'!N$26)</f>
        <v>0</v>
      </c>
      <c r="O102" s="283">
        <f ca="1">COUNTIFS(新签明细!$J:$J,"新签",新签明细!$D:$D,$E102,新签明细!$X:$X,"False",新签明细!$L:$L,"&lt;&gt;*升舱*",新签明细!$V:$V,'往期追踪-中间表'!O$26)</f>
        <v>1</v>
      </c>
      <c r="P102" s="283">
        <f ca="1">COUNTIFS(新签明细!$J:$J,"新签",新签明细!$D:$D,$E102,新签明细!$X:$X,"False",新签明细!$L:$L,"&lt;&gt;*升舱*",新签明细!$V:$V,'往期追踪-中间表'!P$26)</f>
        <v>0</v>
      </c>
      <c r="Q102" s="283">
        <f ca="1">COUNTIFS(新签明细!$J:$J,"新签",新签明细!$D:$D,$E102,新签明细!$X:$X,"False",新签明细!$L:$L,"&lt;&gt;*升舱*",新签明细!$V:$V,'往期追踪-中间表'!Q$26)</f>
        <v>0</v>
      </c>
      <c r="R102" s="200" t="s">
        <v>138</v>
      </c>
      <c r="S102" s="205" t="s">
        <v>132</v>
      </c>
      <c r="T102" s="101" t="s">
        <v>148</v>
      </c>
    </row>
    <row r="103" spans="1:20">
      <c r="A103" s="195">
        <f t="shared" ca="1" si="21"/>
        <v>74</v>
      </c>
      <c r="B103" s="386">
        <f t="shared" ca="1" si="22"/>
        <v>0.22441540596910137</v>
      </c>
      <c r="C103" s="206" t="s">
        <v>252</v>
      </c>
      <c r="D103" s="206" t="s">
        <v>147</v>
      </c>
      <c r="E103" s="206" t="s">
        <v>260</v>
      </c>
      <c r="F103" s="181">
        <f>IFERROR(VLOOKUP(E103,顾问个人目标!$E:$AB,23,0)+VLOOKUP(E103,顾问个人目标!$E:$AB,24,0),"-")</f>
        <v>2.1415405969101347</v>
      </c>
      <c r="G103" s="284">
        <f ca="1">COUNTIFS(新签明细!J:J,"新签",新签明细!D:D,E103,新签明细!X:X,"False",新签明细!L:L,"&lt;&gt;*升舱*")</f>
        <v>1</v>
      </c>
      <c r="H103" s="209">
        <f>IFERROR(#REF!/F103,0)</f>
        <v>0</v>
      </c>
      <c r="I103" s="367">
        <f t="shared" si="23"/>
        <v>1.606155447682601</v>
      </c>
      <c r="J103" s="367">
        <f t="shared" ca="1" si="24"/>
        <v>-0.60615544768260099</v>
      </c>
      <c r="K103" s="283">
        <f ca="1">COUNTIFS(新签明细!$J:$J,"新签",新签明细!$D:$D,$E103,新签明细!$X:$X,"False",新签明细!$L:$L,"&lt;&gt;*升舱*",新签明细!$V:$V,'往期追踪-中间表'!K$26)</f>
        <v>0</v>
      </c>
      <c r="L103" s="283">
        <f ca="1">COUNTIFS(新签明细!$J:$J,"新签",新签明细!$D:$D,$E103,新签明细!$X:$X,"False",新签明细!$L:$L,"&lt;&gt;*升舱*",新签明细!$V:$V,'往期追踪-中间表'!L$26)</f>
        <v>0</v>
      </c>
      <c r="M103" s="283">
        <f ca="1">COUNTIFS(新签明细!$J:$J,"新签",新签明细!$D:$D,$E103,新签明细!$X:$X,"False",新签明细!$L:$L,"&lt;&gt;*升舱*",新签明细!$V:$V,'往期追踪-中间表'!M$26)</f>
        <v>0</v>
      </c>
      <c r="N103" s="283">
        <f ca="1">COUNTIFS(新签明细!$J:$J,"新签",新签明细!$D:$D,$E103,新签明细!$X:$X,"False",新签明细!$L:$L,"&lt;&gt;*升舱*",新签明细!$V:$V,'往期追踪-中间表'!N$26)</f>
        <v>0</v>
      </c>
      <c r="O103" s="283">
        <f ca="1">COUNTIFS(新签明细!$J:$J,"新签",新签明细!$D:$D,$E103,新签明细!$X:$X,"False",新签明细!$L:$L,"&lt;&gt;*升舱*",新签明细!$V:$V,'往期追踪-中间表'!O$26)</f>
        <v>1</v>
      </c>
      <c r="P103" s="283">
        <f ca="1">COUNTIFS(新签明细!$J:$J,"新签",新签明细!$D:$D,$E103,新签明细!$X:$X,"False",新签明细!$L:$L,"&lt;&gt;*升舱*",新签明细!$V:$V,'往期追踪-中间表'!P$26)</f>
        <v>0</v>
      </c>
      <c r="Q103" s="283">
        <f ca="1">COUNTIFS(新签明细!$J:$J,"新签",新签明细!$D:$D,$E103,新签明细!$X:$X,"False",新签明细!$L:$L,"&lt;&gt;*升舱*",新签明细!$V:$V,'往期追踪-中间表'!Q$26)</f>
        <v>0</v>
      </c>
      <c r="R103" s="208" t="s">
        <v>138</v>
      </c>
      <c r="S103" s="213" t="s">
        <v>132</v>
      </c>
      <c r="T103" s="188" t="s">
        <v>148</v>
      </c>
    </row>
    <row r="104" spans="1:20">
      <c r="A104" s="197">
        <f t="shared" ca="1" si="21"/>
        <v>35</v>
      </c>
      <c r="B104" s="386">
        <f t="shared" ca="1" si="22"/>
        <v>0.40574177235558484</v>
      </c>
      <c r="C104" s="198" t="s">
        <v>252</v>
      </c>
      <c r="D104" s="198" t="s">
        <v>147</v>
      </c>
      <c r="E104" s="198" t="s">
        <v>261</v>
      </c>
      <c r="F104" s="181">
        <f>IFERROR(VLOOKUP(E104,顾问个人目标!$E:$AB,23,0)+VLOOKUP(E104,顾问个人目标!$E:$AB,24,0),"-")</f>
        <v>0.17417723555848441</v>
      </c>
      <c r="G104" s="284">
        <f ca="1">COUNTIFS(新签明细!J:J,"新签",新签明细!D:D,E104,新签明细!X:X,"False",新签明细!L:L,"&lt;&gt;*升舱*")</f>
        <v>3</v>
      </c>
      <c r="H104" s="201">
        <f>IFERROR(#REF!/F104,0)</f>
        <v>0</v>
      </c>
      <c r="I104" s="367">
        <f t="shared" si="23"/>
        <v>0.13063292666886331</v>
      </c>
      <c r="J104" s="367">
        <f t="shared" ca="1" si="24"/>
        <v>2.8693670733311367</v>
      </c>
      <c r="K104" s="283">
        <f ca="1">COUNTIFS(新签明细!$J:$J,"新签",新签明细!$D:$D,$E104,新签明细!$X:$X,"False",新签明细!$L:$L,"&lt;&gt;*升舱*",新签明细!$V:$V,'往期追踪-中间表'!K$26)</f>
        <v>0</v>
      </c>
      <c r="L104" s="283">
        <f ca="1">COUNTIFS(新签明细!$J:$J,"新签",新签明细!$D:$D,$E104,新签明细!$X:$X,"False",新签明细!$L:$L,"&lt;&gt;*升舱*",新签明细!$V:$V,'往期追踪-中间表'!L$26)</f>
        <v>0</v>
      </c>
      <c r="M104" s="283">
        <f ca="1">COUNTIFS(新签明细!$J:$J,"新签",新签明细!$D:$D,$E104,新签明细!$X:$X,"False",新签明细!$L:$L,"&lt;&gt;*升舱*",新签明细!$V:$V,'往期追踪-中间表'!M$26)</f>
        <v>0</v>
      </c>
      <c r="N104" s="283">
        <f ca="1">COUNTIFS(新签明细!$J:$J,"新签",新签明细!$D:$D,$E104,新签明细!$X:$X,"False",新签明细!$L:$L,"&lt;&gt;*升舱*",新签明细!$V:$V,'往期追踪-中间表'!N$26)</f>
        <v>0</v>
      </c>
      <c r="O104" s="283">
        <f ca="1">COUNTIFS(新签明细!$J:$J,"新签",新签明细!$D:$D,$E104,新签明细!$X:$X,"False",新签明细!$L:$L,"&lt;&gt;*升舱*",新签明细!$V:$V,'往期追踪-中间表'!O$26)</f>
        <v>0</v>
      </c>
      <c r="P104" s="283">
        <f ca="1">COUNTIFS(新签明细!$J:$J,"新签",新签明细!$D:$D,$E104,新签明细!$X:$X,"False",新签明细!$L:$L,"&lt;&gt;*升舱*",新签明细!$V:$V,'往期追踪-中间表'!P$26)</f>
        <v>0</v>
      </c>
      <c r="Q104" s="283">
        <f ca="1">COUNTIFS(新签明细!$J:$J,"新签",新签明细!$D:$D,$E104,新签明细!$X:$X,"False",新签明细!$L:$L,"&lt;&gt;*升舱*",新签明细!$V:$V,'往期追踪-中间表'!Q$26)</f>
        <v>0</v>
      </c>
      <c r="R104" s="200" t="s">
        <v>138</v>
      </c>
      <c r="S104" s="205" t="s">
        <v>132</v>
      </c>
      <c r="T104" s="101" t="s">
        <v>148</v>
      </c>
    </row>
    <row r="105" spans="1:20">
      <c r="A105" s="195">
        <f t="shared" ca="1" si="21"/>
        <v>111</v>
      </c>
      <c r="B105" s="386">
        <f t="shared" ca="1" si="22"/>
        <v>0.11049781569551231</v>
      </c>
      <c r="C105" s="206" t="s">
        <v>252</v>
      </c>
      <c r="D105" s="206" t="s">
        <v>147</v>
      </c>
      <c r="E105" s="206" t="s">
        <v>262</v>
      </c>
      <c r="F105" s="181">
        <f>IFERROR(VLOOKUP(E105,顾问个人目标!$E:$AB,23,0)+VLOOKUP(E105,顾问个人目标!$E:$AB,24,0),"-")</f>
        <v>0.54978156955123159</v>
      </c>
      <c r="G105" s="284">
        <f ca="1">COUNTIFS(新签明细!J:J,"新签",新签明细!D:D,E105,新签明细!X:X,"False",新签明细!L:L,"&lt;&gt;*升舱*")</f>
        <v>0</v>
      </c>
      <c r="H105" s="209">
        <f>IFERROR(#REF!/F105,0)</f>
        <v>0</v>
      </c>
      <c r="I105" s="367">
        <f t="shared" si="23"/>
        <v>0.41233617716342369</v>
      </c>
      <c r="J105" s="367">
        <f t="shared" ca="1" si="24"/>
        <v>-0.41233617716342369</v>
      </c>
      <c r="K105" s="283">
        <f ca="1">COUNTIFS(新签明细!$J:$J,"新签",新签明细!$D:$D,$E105,新签明细!$X:$X,"False",新签明细!$L:$L,"&lt;&gt;*升舱*",新签明细!$V:$V,'往期追踪-中间表'!K$26)</f>
        <v>0</v>
      </c>
      <c r="L105" s="283">
        <f ca="1">COUNTIFS(新签明细!$J:$J,"新签",新签明细!$D:$D,$E105,新签明细!$X:$X,"False",新签明细!$L:$L,"&lt;&gt;*升舱*",新签明细!$V:$V,'往期追踪-中间表'!L$26)</f>
        <v>0</v>
      </c>
      <c r="M105" s="283">
        <f ca="1">COUNTIFS(新签明细!$J:$J,"新签",新签明细!$D:$D,$E105,新签明细!$X:$X,"False",新签明细!$L:$L,"&lt;&gt;*升舱*",新签明细!$V:$V,'往期追踪-中间表'!M$26)</f>
        <v>0</v>
      </c>
      <c r="N105" s="283">
        <f ca="1">COUNTIFS(新签明细!$J:$J,"新签",新签明细!$D:$D,$E105,新签明细!$X:$X,"False",新签明细!$L:$L,"&lt;&gt;*升舱*",新签明细!$V:$V,'往期追踪-中间表'!N$26)</f>
        <v>0</v>
      </c>
      <c r="O105" s="283">
        <f ca="1">COUNTIFS(新签明细!$J:$J,"新签",新签明细!$D:$D,$E105,新签明细!$X:$X,"False",新签明细!$L:$L,"&lt;&gt;*升舱*",新签明细!$V:$V,'往期追踪-中间表'!O$26)</f>
        <v>0</v>
      </c>
      <c r="P105" s="283">
        <f ca="1">COUNTIFS(新签明细!$J:$J,"新签",新签明细!$D:$D,$E105,新签明细!$X:$X,"False",新签明细!$L:$L,"&lt;&gt;*升舱*",新签明细!$V:$V,'往期追踪-中间表'!P$26)</f>
        <v>0</v>
      </c>
      <c r="Q105" s="283">
        <f ca="1">COUNTIFS(新签明细!$J:$J,"新签",新签明细!$D:$D,$E105,新签明细!$X:$X,"False",新签明细!$L:$L,"&lt;&gt;*升舱*",新签明细!$V:$V,'往期追踪-中间表'!Q$26)</f>
        <v>0</v>
      </c>
      <c r="R105" s="208" t="s">
        <v>138</v>
      </c>
      <c r="S105" s="213" t="s">
        <v>132</v>
      </c>
      <c r="T105" s="188" t="s">
        <v>148</v>
      </c>
    </row>
    <row r="106" spans="1:20">
      <c r="A106" s="197">
        <f t="shared" ca="1" si="21"/>
        <v>112</v>
      </c>
      <c r="B106" s="386">
        <f t="shared" ca="1" si="22"/>
        <v>0.11023729904202145</v>
      </c>
      <c r="C106" s="198" t="s">
        <v>252</v>
      </c>
      <c r="D106" s="198" t="s">
        <v>147</v>
      </c>
      <c r="E106" s="198" t="s">
        <v>263</v>
      </c>
      <c r="F106" s="181">
        <f>IFERROR(VLOOKUP(E106,顾问个人目标!$E:$AB,23,0)+VLOOKUP(E106,顾问个人目标!$E:$AB,24,0),"-")</f>
        <v>0.42372990420214524</v>
      </c>
      <c r="G106" s="284">
        <f ca="1">COUNTIFS(新签明细!J:J,"新签",新签明细!D:D,E106,新签明细!X:X,"False",新签明细!L:L,"&lt;&gt;*升舱*")</f>
        <v>0</v>
      </c>
      <c r="H106" s="201">
        <f>IFERROR(#REF!/F106,0)</f>
        <v>0</v>
      </c>
      <c r="I106" s="367">
        <f t="shared" si="23"/>
        <v>0.31779742815160894</v>
      </c>
      <c r="J106" s="367">
        <f t="shared" ca="1" si="24"/>
        <v>-0.31779742815160894</v>
      </c>
      <c r="K106" s="283">
        <f ca="1">COUNTIFS(新签明细!$J:$J,"新签",新签明细!$D:$D,$E106,新签明细!$X:$X,"False",新签明细!$L:$L,"&lt;&gt;*升舱*",新签明细!$V:$V,'往期追踪-中间表'!K$26)</f>
        <v>0</v>
      </c>
      <c r="L106" s="283">
        <f ca="1">COUNTIFS(新签明细!$J:$J,"新签",新签明细!$D:$D,$E106,新签明细!$X:$X,"False",新签明细!$L:$L,"&lt;&gt;*升舱*",新签明细!$V:$V,'往期追踪-中间表'!L$26)</f>
        <v>0</v>
      </c>
      <c r="M106" s="283">
        <f ca="1">COUNTIFS(新签明细!$J:$J,"新签",新签明细!$D:$D,$E106,新签明细!$X:$X,"False",新签明细!$L:$L,"&lt;&gt;*升舱*",新签明细!$V:$V,'往期追踪-中间表'!M$26)</f>
        <v>0</v>
      </c>
      <c r="N106" s="283">
        <f ca="1">COUNTIFS(新签明细!$J:$J,"新签",新签明细!$D:$D,$E106,新签明细!$X:$X,"False",新签明细!$L:$L,"&lt;&gt;*升舱*",新签明细!$V:$V,'往期追踪-中间表'!N$26)</f>
        <v>0</v>
      </c>
      <c r="O106" s="283">
        <f ca="1">COUNTIFS(新签明细!$J:$J,"新签",新签明细!$D:$D,$E106,新签明细!$X:$X,"False",新签明细!$L:$L,"&lt;&gt;*升舱*",新签明细!$V:$V,'往期追踪-中间表'!O$26)</f>
        <v>0</v>
      </c>
      <c r="P106" s="283">
        <f ca="1">COUNTIFS(新签明细!$J:$J,"新签",新签明细!$D:$D,$E106,新签明细!$X:$X,"False",新签明细!$L:$L,"&lt;&gt;*升舱*",新签明细!$V:$V,'往期追踪-中间表'!P$26)</f>
        <v>0</v>
      </c>
      <c r="Q106" s="283">
        <f ca="1">COUNTIFS(新签明细!$J:$J,"新签",新签明细!$D:$D,$E106,新签明细!$X:$X,"False",新签明细!$L:$L,"&lt;&gt;*升舱*",新签明细!$V:$V,'往期追踪-中间表'!Q$26)</f>
        <v>0</v>
      </c>
      <c r="R106" s="200" t="s">
        <v>138</v>
      </c>
      <c r="S106" s="205" t="s">
        <v>132</v>
      </c>
      <c r="T106" s="101" t="s">
        <v>148</v>
      </c>
    </row>
    <row r="107" spans="1:20">
      <c r="A107" s="195">
        <f t="shared" ca="1" si="21"/>
        <v>46</v>
      </c>
      <c r="B107" s="386">
        <f t="shared" ca="1" si="22"/>
        <v>0.35640122566324967</v>
      </c>
      <c r="C107" s="206" t="s">
        <v>252</v>
      </c>
      <c r="D107" s="206" t="s">
        <v>264</v>
      </c>
      <c r="E107" s="206" t="s">
        <v>265</v>
      </c>
      <c r="F107" s="181">
        <f>IFERROR(VLOOKUP(E107,顾问个人目标!$E:$AB,23,0)+VLOOKUP(E107,顾问个人目标!$E:$AB,24,0),"-")</f>
        <v>4.940122566324967</v>
      </c>
      <c r="G107" s="284">
        <f ca="1">COUNTIFS(新签明细!J:J,"新签",新签明细!D:D,E107,新签明细!X:X,"False",新签明细!L:L,"&lt;&gt;*升舱*")</f>
        <v>2</v>
      </c>
      <c r="H107" s="209">
        <f>IFERROR(#REF!/F107,0)</f>
        <v>0</v>
      </c>
      <c r="I107" s="367">
        <f t="shared" si="23"/>
        <v>3.7050919247437255</v>
      </c>
      <c r="J107" s="367">
        <f t="shared" ca="1" si="24"/>
        <v>-1.7050919247437255</v>
      </c>
      <c r="K107" s="283">
        <f ca="1">COUNTIFS(新签明细!$J:$J,"新签",新签明细!$D:$D,$E107,新签明细!$X:$X,"False",新签明细!$L:$L,"&lt;&gt;*升舱*",新签明细!$V:$V,'往期追踪-中间表'!K$26)</f>
        <v>0</v>
      </c>
      <c r="L107" s="283">
        <f ca="1">COUNTIFS(新签明细!$J:$J,"新签",新签明细!$D:$D,$E107,新签明细!$X:$X,"False",新签明细!$L:$L,"&lt;&gt;*升舱*",新签明细!$V:$V,'往期追踪-中间表'!L$26)</f>
        <v>0</v>
      </c>
      <c r="M107" s="283">
        <f ca="1">COUNTIFS(新签明细!$J:$J,"新签",新签明细!$D:$D,$E107,新签明细!$X:$X,"False",新签明细!$L:$L,"&lt;&gt;*升舱*",新签明细!$V:$V,'往期追踪-中间表'!M$26)</f>
        <v>0</v>
      </c>
      <c r="N107" s="283">
        <f ca="1">COUNTIFS(新签明细!$J:$J,"新签",新签明细!$D:$D,$E107,新签明细!$X:$X,"False",新签明细!$L:$L,"&lt;&gt;*升舱*",新签明细!$V:$V,'往期追踪-中间表'!N$26)</f>
        <v>0</v>
      </c>
      <c r="O107" s="283">
        <f ca="1">COUNTIFS(新签明细!$J:$J,"新签",新签明细!$D:$D,$E107,新签明细!$X:$X,"False",新签明细!$L:$L,"&lt;&gt;*升舱*",新签明细!$V:$V,'往期追踪-中间表'!O$26)</f>
        <v>0</v>
      </c>
      <c r="P107" s="283">
        <f ca="1">COUNTIFS(新签明细!$J:$J,"新签",新签明细!$D:$D,$E107,新签明细!$X:$X,"False",新签明细!$L:$L,"&lt;&gt;*升舱*",新签明细!$V:$V,'往期追踪-中间表'!P$26)</f>
        <v>0</v>
      </c>
      <c r="Q107" s="283">
        <f ca="1">COUNTIFS(新签明细!$J:$J,"新签",新签明细!$D:$D,$E107,新签明细!$X:$X,"False",新签明细!$L:$L,"&lt;&gt;*升舱*",新签明细!$V:$V,'往期追踪-中间表'!Q$26)</f>
        <v>0</v>
      </c>
      <c r="R107" s="208" t="s">
        <v>138</v>
      </c>
      <c r="S107" s="213" t="s">
        <v>132</v>
      </c>
      <c r="T107" s="188" t="s">
        <v>155</v>
      </c>
    </row>
    <row r="108" spans="1:20">
      <c r="A108" s="197">
        <f t="shared" ca="1" si="21"/>
        <v>53</v>
      </c>
      <c r="B108" s="386">
        <f t="shared" ca="1" si="22"/>
        <v>0.32929484327779646</v>
      </c>
      <c r="C108" s="198" t="s">
        <v>252</v>
      </c>
      <c r="D108" s="198" t="s">
        <v>264</v>
      </c>
      <c r="E108" s="198" t="s">
        <v>266</v>
      </c>
      <c r="F108" s="181">
        <f>IFERROR(VLOOKUP(E108,顾问个人目标!$E:$AB,23,0)+VLOOKUP(E108,顾问个人目标!$E:$AB,24,0),"-")</f>
        <v>2.1294843277796462</v>
      </c>
      <c r="G108" s="284">
        <f ca="1">COUNTIFS(新签明细!J:J,"新签",新签明细!D:D,E108,新签明细!X:X,"False",新签明细!L:L,"&lt;&gt;*升舱*")</f>
        <v>2</v>
      </c>
      <c r="H108" s="201">
        <f>IFERROR(#REF!/F108,0)</f>
        <v>0</v>
      </c>
      <c r="I108" s="367">
        <f t="shared" si="23"/>
        <v>1.5971132458347346</v>
      </c>
      <c r="J108" s="367">
        <f t="shared" ca="1" si="24"/>
        <v>0.40288675416526543</v>
      </c>
      <c r="K108" s="283">
        <f>COUNTIFS(新签明细!$J:$J,"新签",新签明细!$D:$D,$E108,新签明细!$X:$X,"False",新签明细!$L:$L,"&lt;&gt;*升舱*",新签明细!$V:$V,'往期追踪-中间表'!K$26)</f>
        <v>0</v>
      </c>
      <c r="L108" s="283">
        <f ca="1">COUNTIFS(新签明细!$J:$J,"新签",新签明细!$D:$D,$E108,新签明细!$X:$X,"False",新签明细!$L:$L,"&lt;&gt;*升舱*",新签明细!$V:$V,'往期追踪-中间表'!L$26)</f>
        <v>0</v>
      </c>
      <c r="M108" s="283">
        <f ca="1">COUNTIFS(新签明细!$J:$J,"新签",新签明细!$D:$D,$E108,新签明细!$X:$X,"False",新签明细!$L:$L,"&lt;&gt;*升舱*",新签明细!$V:$V,'往期追踪-中间表'!M$26)</f>
        <v>0</v>
      </c>
      <c r="N108" s="283">
        <f ca="1">COUNTIFS(新签明细!$J:$J,"新签",新签明细!$D:$D,$E108,新签明细!$X:$X,"False",新签明细!$L:$L,"&lt;&gt;*升舱*",新签明细!$V:$V,'往期追踪-中间表'!N$26)</f>
        <v>1</v>
      </c>
      <c r="O108" s="283">
        <f ca="1">COUNTIFS(新签明细!$J:$J,"新签",新签明细!$D:$D,$E108,新签明细!$X:$X,"False",新签明细!$L:$L,"&lt;&gt;*升舱*",新签明细!$V:$V,'往期追踪-中间表'!O$26)</f>
        <v>0</v>
      </c>
      <c r="P108" s="283">
        <f ca="1">COUNTIFS(新签明细!$J:$J,"新签",新签明细!$D:$D,$E108,新签明细!$X:$X,"False",新签明细!$L:$L,"&lt;&gt;*升舱*",新签明细!$V:$V,'往期追踪-中间表'!P$26)</f>
        <v>0</v>
      </c>
      <c r="Q108" s="283">
        <f ca="1">COUNTIFS(新签明细!$J:$J,"新签",新签明细!$D:$D,$E108,新签明细!$X:$X,"False",新签明细!$L:$L,"&lt;&gt;*升舱*",新签明细!$V:$V,'往期追踪-中间表'!Q$26)</f>
        <v>0</v>
      </c>
      <c r="R108" s="200" t="s">
        <v>138</v>
      </c>
      <c r="S108" s="205" t="s">
        <v>132</v>
      </c>
      <c r="T108" s="101" t="s">
        <v>144</v>
      </c>
    </row>
    <row r="109" spans="1:20">
      <c r="A109" s="195">
        <f t="shared" ca="1" si="21"/>
        <v>55</v>
      </c>
      <c r="B109" s="386">
        <f t="shared" ca="1" si="22"/>
        <v>0.32881914727243045</v>
      </c>
      <c r="C109" s="206" t="s">
        <v>252</v>
      </c>
      <c r="D109" s="206" t="s">
        <v>264</v>
      </c>
      <c r="E109" s="206" t="s">
        <v>267</v>
      </c>
      <c r="F109" s="181">
        <f>IFERROR(VLOOKUP(E109,顾问个人目标!$E:$AB,23,0)+VLOOKUP(E109,顾问个人目标!$E:$AB,24,0),"-")</f>
        <v>1.981914727243042</v>
      </c>
      <c r="G109" s="284">
        <f ca="1">COUNTIFS(新签明细!J:J,"新签",新签明细!D:D,E109,新签明细!X:X,"False",新签明细!L:L,"&lt;&gt;*升舱*")</f>
        <v>2</v>
      </c>
      <c r="H109" s="209">
        <f>IFERROR(#REF!/F109,0)</f>
        <v>0</v>
      </c>
      <c r="I109" s="367">
        <f t="shared" si="23"/>
        <v>1.4864360454322814</v>
      </c>
      <c r="J109" s="367">
        <f t="shared" ca="1" si="24"/>
        <v>0.51356395456771864</v>
      </c>
      <c r="K109" s="283">
        <f ca="1">COUNTIFS(新签明细!$J:$J,"新签",新签明细!$D:$D,$E109,新签明细!$X:$X,"False",新签明细!$L:$L,"&lt;&gt;*升舱*",新签明细!$V:$V,'往期追踪-中间表'!K$26)</f>
        <v>0</v>
      </c>
      <c r="L109" s="283">
        <f ca="1">COUNTIFS(新签明细!$J:$J,"新签",新签明细!$D:$D,$E109,新签明细!$X:$X,"False",新签明细!$L:$L,"&lt;&gt;*升舱*",新签明细!$V:$V,'往期追踪-中间表'!L$26)</f>
        <v>0</v>
      </c>
      <c r="M109" s="283">
        <f ca="1">COUNTIFS(新签明细!$J:$J,"新签",新签明细!$D:$D,$E109,新签明细!$X:$X,"False",新签明细!$L:$L,"&lt;&gt;*升舱*",新签明细!$V:$V,'往期追踪-中间表'!M$26)</f>
        <v>0</v>
      </c>
      <c r="N109" s="283">
        <f ca="1">COUNTIFS(新签明细!$J:$J,"新签",新签明细!$D:$D,$E109,新签明细!$X:$X,"False",新签明细!$L:$L,"&lt;&gt;*升舱*",新签明细!$V:$V,'往期追踪-中间表'!N$26)</f>
        <v>0</v>
      </c>
      <c r="O109" s="283">
        <f ca="1">COUNTIFS(新签明细!$J:$J,"新签",新签明细!$D:$D,$E109,新签明细!$X:$X,"False",新签明细!$L:$L,"&lt;&gt;*升舱*",新签明细!$V:$V,'往期追踪-中间表'!O$26)</f>
        <v>0</v>
      </c>
      <c r="P109" s="283">
        <f ca="1">COUNTIFS(新签明细!$J:$J,"新签",新签明细!$D:$D,$E109,新签明细!$X:$X,"False",新签明细!$L:$L,"&lt;&gt;*升舱*",新签明细!$V:$V,'往期追踪-中间表'!P$26)</f>
        <v>0</v>
      </c>
      <c r="Q109" s="283">
        <f ca="1">COUNTIFS(新签明细!$J:$J,"新签",新签明细!$D:$D,$E109,新签明细!$X:$X,"False",新签明细!$L:$L,"&lt;&gt;*升舱*",新签明细!$V:$V,'往期追踪-中间表'!Q$26)</f>
        <v>0</v>
      </c>
      <c r="R109" s="208" t="s">
        <v>138</v>
      </c>
      <c r="S109" s="213" t="s">
        <v>132</v>
      </c>
      <c r="T109" s="188" t="s">
        <v>137</v>
      </c>
    </row>
    <row r="110" spans="1:20">
      <c r="A110" s="197">
        <f t="shared" ca="1" si="21"/>
        <v>107</v>
      </c>
      <c r="B110" s="386">
        <f t="shared" ca="1" si="22"/>
        <v>0.11693632861356631</v>
      </c>
      <c r="C110" s="198" t="s">
        <v>252</v>
      </c>
      <c r="D110" s="198" t="s">
        <v>264</v>
      </c>
      <c r="E110" s="198" t="s">
        <v>268</v>
      </c>
      <c r="F110" s="181">
        <f>IFERROR(VLOOKUP(E110,顾问个人目标!$E:$AB,23,0)+VLOOKUP(E110,顾问个人目标!$E:$AB,24,0),"-")</f>
        <v>0.69363286135663149</v>
      </c>
      <c r="G110" s="284">
        <f ca="1">COUNTIFS(新签明细!J:J,"新签",新签明细!D:D,E110,新签明细!X:X,"False",新签明细!L:L,"&lt;&gt;*升舱*")</f>
        <v>0</v>
      </c>
      <c r="H110" s="201">
        <f>IFERROR(#REF!/F110,0)</f>
        <v>0</v>
      </c>
      <c r="I110" s="367">
        <f t="shared" si="23"/>
        <v>0.52022464601747365</v>
      </c>
      <c r="J110" s="367">
        <f t="shared" ca="1" si="24"/>
        <v>-0.52022464601747365</v>
      </c>
      <c r="K110" s="283">
        <f ca="1">COUNTIFS(新签明细!$J:$J,"新签",新签明细!$D:$D,$E110,新签明细!$X:$X,"False",新签明细!$L:$L,"&lt;&gt;*升舱*",新签明细!$V:$V,'往期追踪-中间表'!K$26)</f>
        <v>0</v>
      </c>
      <c r="L110" s="283">
        <f ca="1">COUNTIFS(新签明细!$J:$J,"新签",新签明细!$D:$D,$E110,新签明细!$X:$X,"False",新签明细!$L:$L,"&lt;&gt;*升舱*",新签明细!$V:$V,'往期追踪-中间表'!L$26)</f>
        <v>0</v>
      </c>
      <c r="M110" s="283">
        <f ca="1">COUNTIFS(新签明细!$J:$J,"新签",新签明细!$D:$D,$E110,新签明细!$X:$X,"False",新签明细!$L:$L,"&lt;&gt;*升舱*",新签明细!$V:$V,'往期追踪-中间表'!M$26)</f>
        <v>0</v>
      </c>
      <c r="N110" s="283">
        <f ca="1">COUNTIFS(新签明细!$J:$J,"新签",新签明细!$D:$D,$E110,新签明细!$X:$X,"False",新签明细!$L:$L,"&lt;&gt;*升舱*",新签明细!$V:$V,'往期追踪-中间表'!N$26)</f>
        <v>0</v>
      </c>
      <c r="O110" s="283">
        <f ca="1">COUNTIFS(新签明细!$J:$J,"新签",新签明细!$D:$D,$E110,新签明细!$X:$X,"False",新签明细!$L:$L,"&lt;&gt;*升舱*",新签明细!$V:$V,'往期追踪-中间表'!O$26)</f>
        <v>0</v>
      </c>
      <c r="P110" s="283">
        <f ca="1">COUNTIFS(新签明细!$J:$J,"新签",新签明细!$D:$D,$E110,新签明细!$X:$X,"False",新签明细!$L:$L,"&lt;&gt;*升舱*",新签明细!$V:$V,'往期追踪-中间表'!P$26)</f>
        <v>0</v>
      </c>
      <c r="Q110" s="283">
        <f ca="1">COUNTIFS(新签明细!$J:$J,"新签",新签明细!$D:$D,$E110,新签明细!$X:$X,"False",新签明细!$L:$L,"&lt;&gt;*升舱*",新签明细!$V:$V,'往期追踪-中间表'!Q$26)</f>
        <v>0</v>
      </c>
      <c r="R110" s="200" t="s">
        <v>138</v>
      </c>
      <c r="S110" s="205" t="s">
        <v>132</v>
      </c>
      <c r="T110" s="101" t="s">
        <v>154</v>
      </c>
    </row>
    <row r="111" spans="1:20">
      <c r="A111" s="195">
        <f t="shared" ca="1" si="21"/>
        <v>110</v>
      </c>
      <c r="B111" s="386">
        <f t="shared" si="22"/>
        <v>0.111</v>
      </c>
      <c r="C111" s="206" t="s">
        <v>252</v>
      </c>
      <c r="D111" s="206" t="s">
        <v>264</v>
      </c>
      <c r="E111" s="206" t="s">
        <v>269</v>
      </c>
      <c r="F111" s="181">
        <f>IFERROR(VLOOKUP(E111,顾问个人目标!$E:$AB,23,0)+VLOOKUP(E111,顾问个人目标!$E:$AB,24,0),"-")</f>
        <v>0</v>
      </c>
      <c r="G111" s="284">
        <f>COUNTIFS(新签明细!J:J,"新签",新签明细!D:D,E111,新签明细!X:X,"False",新签明细!L:L,"&lt;&gt;*升舱*")</f>
        <v>0</v>
      </c>
      <c r="H111" s="209">
        <f>IFERROR(#REF!/F111,0)</f>
        <v>0</v>
      </c>
      <c r="I111" s="367">
        <f t="shared" si="23"/>
        <v>0</v>
      </c>
      <c r="J111" s="367">
        <f t="shared" si="24"/>
        <v>0</v>
      </c>
      <c r="K111" s="283">
        <f>COUNTIFS(新签明细!$J:$J,"新签",新签明细!$D:$D,$E111,新签明细!$X:$X,"False",新签明细!$L:$L,"&lt;&gt;*升舱*",新签明细!$V:$V,'往期追踪-中间表'!K$26)</f>
        <v>0</v>
      </c>
      <c r="L111" s="283">
        <f>COUNTIFS(新签明细!$J:$J,"新签",新签明细!$D:$D,$E111,新签明细!$X:$X,"False",新签明细!$L:$L,"&lt;&gt;*升舱*",新签明细!$V:$V,'往期追踪-中间表'!L$26)</f>
        <v>0</v>
      </c>
      <c r="M111" s="283">
        <f>COUNTIFS(新签明细!$J:$J,"新签",新签明细!$D:$D,$E111,新签明细!$X:$X,"False",新签明细!$L:$L,"&lt;&gt;*升舱*",新签明细!$V:$V,'往期追踪-中间表'!M$26)</f>
        <v>0</v>
      </c>
      <c r="N111" s="283">
        <f>COUNTIFS(新签明细!$J:$J,"新签",新签明细!$D:$D,$E111,新签明细!$X:$X,"False",新签明细!$L:$L,"&lt;&gt;*升舱*",新签明细!$V:$V,'往期追踪-中间表'!N$26)</f>
        <v>0</v>
      </c>
      <c r="O111" s="283">
        <f>COUNTIFS(新签明细!$J:$J,"新签",新签明细!$D:$D,$E111,新签明细!$X:$X,"False",新签明细!$L:$L,"&lt;&gt;*升舱*",新签明细!$V:$V,'往期追踪-中间表'!O$26)</f>
        <v>0</v>
      </c>
      <c r="P111" s="283">
        <f>COUNTIFS(新签明细!$J:$J,"新签",新签明细!$D:$D,$E111,新签明细!$X:$X,"False",新签明细!$L:$L,"&lt;&gt;*升舱*",新签明细!$V:$V,'往期追踪-中间表'!P$26)</f>
        <v>0</v>
      </c>
      <c r="Q111" s="283">
        <f>COUNTIFS(新签明细!$J:$J,"新签",新签明细!$D:$D,$E111,新签明细!$X:$X,"False",新签明细!$L:$L,"&lt;&gt;*升舱*",新签明细!$V:$V,'往期追踪-中间表'!Q$26)</f>
        <v>0</v>
      </c>
      <c r="R111" s="208" t="s">
        <v>138</v>
      </c>
      <c r="S111" s="213" t="s">
        <v>132</v>
      </c>
      <c r="T111" s="188" t="s">
        <v>137</v>
      </c>
    </row>
    <row r="112" spans="1:20">
      <c r="A112" s="197">
        <f t="shared" ca="1" si="21"/>
        <v>109</v>
      </c>
      <c r="B112" s="386">
        <f t="shared" si="22"/>
        <v>0.112</v>
      </c>
      <c r="C112" s="198" t="s">
        <v>252</v>
      </c>
      <c r="D112" s="198" t="s">
        <v>264</v>
      </c>
      <c r="E112" s="214" t="s">
        <v>270</v>
      </c>
      <c r="F112" s="181">
        <f>IFERROR(VLOOKUP(E112,顾问个人目标!$E:$AB,23,0)+VLOOKUP(E112,顾问个人目标!$E:$AB,24,0),"-")</f>
        <v>0</v>
      </c>
      <c r="G112" s="284">
        <f>COUNTIFS(新签明细!J:J,"新签",新签明细!D:D,E112,新签明细!X:X,"False",新签明细!L:L,"&lt;&gt;*升舱*")</f>
        <v>0</v>
      </c>
      <c r="H112" s="201">
        <f>IFERROR(#REF!/F112,0)</f>
        <v>0</v>
      </c>
      <c r="I112" s="367">
        <f t="shared" si="23"/>
        <v>0</v>
      </c>
      <c r="J112" s="367">
        <f t="shared" si="24"/>
        <v>0</v>
      </c>
      <c r="K112" s="283">
        <f>COUNTIFS(新签明细!$J:$J,"新签",新签明细!$D:$D,$E112,新签明细!$X:$X,"False",新签明细!$L:$L,"&lt;&gt;*升舱*",新签明细!$V:$V,'往期追踪-中间表'!K$26)</f>
        <v>0</v>
      </c>
      <c r="L112" s="283">
        <f>COUNTIFS(新签明细!$J:$J,"新签",新签明细!$D:$D,$E112,新签明细!$X:$X,"False",新签明细!$L:$L,"&lt;&gt;*升舱*",新签明细!$V:$V,'往期追踪-中间表'!L$26)</f>
        <v>0</v>
      </c>
      <c r="M112" s="283">
        <f>COUNTIFS(新签明细!$J:$J,"新签",新签明细!$D:$D,$E112,新签明细!$X:$X,"False",新签明细!$L:$L,"&lt;&gt;*升舱*",新签明细!$V:$V,'往期追踪-中间表'!M$26)</f>
        <v>0</v>
      </c>
      <c r="N112" s="283">
        <f>COUNTIFS(新签明细!$J:$J,"新签",新签明细!$D:$D,$E112,新签明细!$X:$X,"False",新签明细!$L:$L,"&lt;&gt;*升舱*",新签明细!$V:$V,'往期追踪-中间表'!N$26)</f>
        <v>0</v>
      </c>
      <c r="O112" s="283">
        <f>COUNTIFS(新签明细!$J:$J,"新签",新签明细!$D:$D,$E112,新签明细!$X:$X,"False",新签明细!$L:$L,"&lt;&gt;*升舱*",新签明细!$V:$V,'往期追踪-中间表'!O$26)</f>
        <v>0</v>
      </c>
      <c r="P112" s="283">
        <f>COUNTIFS(新签明细!$J:$J,"新签",新签明细!$D:$D,$E112,新签明细!$X:$X,"False",新签明细!$L:$L,"&lt;&gt;*升舱*",新签明细!$V:$V,'往期追踪-中间表'!P$26)</f>
        <v>0</v>
      </c>
      <c r="Q112" s="283">
        <f>COUNTIFS(新签明细!$J:$J,"新签",新签明细!$D:$D,$E112,新签明细!$X:$X,"False",新签明细!$L:$L,"&lt;&gt;*升舱*",新签明细!$V:$V,'往期追踪-中间表'!Q$26)</f>
        <v>0</v>
      </c>
      <c r="R112" s="200" t="s">
        <v>138</v>
      </c>
      <c r="S112" s="205" t="s">
        <v>132</v>
      </c>
      <c r="T112" s="101" t="s">
        <v>155</v>
      </c>
    </row>
    <row r="113" spans="1:20">
      <c r="A113" s="195">
        <f t="shared" ca="1" si="21"/>
        <v>2</v>
      </c>
      <c r="B113" s="386">
        <f t="shared" ca="1" si="22"/>
        <v>1.0656736864350485</v>
      </c>
      <c r="C113" s="206" t="s">
        <v>252</v>
      </c>
      <c r="D113" s="206" t="s">
        <v>139</v>
      </c>
      <c r="E113" s="206" t="s">
        <v>271</v>
      </c>
      <c r="F113" s="181">
        <f>IFERROR(VLOOKUP(E113,顾问个人目标!$E:$AB,23,0)+VLOOKUP(E113,顾问个人目标!$E:$AB,24,0),"-")</f>
        <v>5.2673686435048497</v>
      </c>
      <c r="G113" s="284">
        <f ca="1">COUNTIFS(新签明细!J:J,"新签",新签明细!D:D,E113,新签明细!X:X,"False",新签明细!L:L,"&lt;&gt;*升舱*")</f>
        <v>9</v>
      </c>
      <c r="H113" s="209">
        <f>IFERROR(#REF!/F113,0)</f>
        <v>0</v>
      </c>
      <c r="I113" s="367">
        <f t="shared" si="23"/>
        <v>3.9505264826286375</v>
      </c>
      <c r="J113" s="367">
        <f t="shared" ca="1" si="24"/>
        <v>5.0494735173713625</v>
      </c>
      <c r="K113" s="283">
        <f ca="1">COUNTIFS(新签明细!$J:$J,"新签",新签明细!$D:$D,$E113,新签明细!$X:$X,"False",新签明细!$L:$L,"&lt;&gt;*升舱*",新签明细!$V:$V,'往期追踪-中间表'!K$26)</f>
        <v>0</v>
      </c>
      <c r="L113" s="283">
        <f ca="1">COUNTIFS(新签明细!$J:$J,"新签",新签明细!$D:$D,$E113,新签明细!$X:$X,"False",新签明细!$L:$L,"&lt;&gt;*升舱*",新签明细!$V:$V,'往期追踪-中间表'!L$26)</f>
        <v>0</v>
      </c>
      <c r="M113" s="283">
        <f ca="1">COUNTIFS(新签明细!$J:$J,"新签",新签明细!$D:$D,$E113,新签明细!$X:$X,"False",新签明细!$L:$L,"&lt;&gt;*升舱*",新签明细!$V:$V,'往期追踪-中间表'!M$26)</f>
        <v>1</v>
      </c>
      <c r="N113" s="283">
        <f ca="1">COUNTIFS(新签明细!$J:$J,"新签",新签明细!$D:$D,$E113,新签明细!$X:$X,"False",新签明细!$L:$L,"&lt;&gt;*升舱*",新签明细!$V:$V,'往期追踪-中间表'!N$26)</f>
        <v>0</v>
      </c>
      <c r="O113" s="283">
        <f ca="1">COUNTIFS(新签明细!$J:$J,"新签",新签明细!$D:$D,$E113,新签明细!$X:$X,"False",新签明细!$L:$L,"&lt;&gt;*升舱*",新签明细!$V:$V,'往期追踪-中间表'!O$26)</f>
        <v>0</v>
      </c>
      <c r="P113" s="283">
        <f ca="1">COUNTIFS(新签明细!$J:$J,"新签",新签明细!$D:$D,$E113,新签明细!$X:$X,"False",新签明细!$L:$L,"&lt;&gt;*升舱*",新签明细!$V:$V,'往期追踪-中间表'!P$26)</f>
        <v>0</v>
      </c>
      <c r="Q113" s="283">
        <f ca="1">COUNTIFS(新签明细!$J:$J,"新签",新签明细!$D:$D,$E113,新签明细!$X:$X,"False",新签明细!$L:$L,"&lt;&gt;*升舱*",新签明细!$V:$V,'往期追踪-中间表'!Q$26)</f>
        <v>0</v>
      </c>
      <c r="R113" s="208" t="s">
        <v>138</v>
      </c>
      <c r="S113" s="213" t="s">
        <v>132</v>
      </c>
      <c r="T113" s="188" t="s">
        <v>140</v>
      </c>
    </row>
    <row r="114" spans="1:20">
      <c r="A114" s="197">
        <f t="shared" ca="1" si="21"/>
        <v>44</v>
      </c>
      <c r="B114" s="386">
        <f t="shared" ca="1" si="22"/>
        <v>0.36630317007618574</v>
      </c>
      <c r="C114" s="198" t="s">
        <v>252</v>
      </c>
      <c r="D114" s="198" t="s">
        <v>139</v>
      </c>
      <c r="E114" s="198" t="s">
        <v>272</v>
      </c>
      <c r="F114" s="181">
        <f>IFERROR(VLOOKUP(E114,顾问个人目标!$E:$AB,23,0)+VLOOKUP(E114,顾问个人目标!$E:$AB,24,0),"-")</f>
        <v>5.2303170076185737</v>
      </c>
      <c r="G114" s="284">
        <f ca="1">COUNTIFS(新签明细!J:J,"新签",新签明细!D:D,E114,新签明细!X:X,"False",新签明细!L:L,"&lt;&gt;*升舱*")</f>
        <v>2</v>
      </c>
      <c r="H114" s="201">
        <f>IFERROR(#REF!/F114,0)</f>
        <v>0</v>
      </c>
      <c r="I114" s="367">
        <f t="shared" si="23"/>
        <v>3.9227377557139302</v>
      </c>
      <c r="J114" s="367">
        <f t="shared" ca="1" si="24"/>
        <v>-1.9227377557139302</v>
      </c>
      <c r="K114" s="283">
        <f ca="1">COUNTIFS(新签明细!$J:$J,"新签",新签明细!$D:$D,$E114,新签明细!$X:$X,"False",新签明细!$L:$L,"&lt;&gt;*升舱*",新签明细!$V:$V,'往期追踪-中间表'!K$26)</f>
        <v>0</v>
      </c>
      <c r="L114" s="283">
        <f>COUNTIFS(新签明细!$J:$J,"新签",新签明细!$D:$D,$E114,新签明细!$X:$X,"False",新签明细!$L:$L,"&lt;&gt;*升舱*",新签明细!$V:$V,'往期追踪-中间表'!L$26)</f>
        <v>0</v>
      </c>
      <c r="M114" s="283">
        <f ca="1">COUNTIFS(新签明细!$J:$J,"新签",新签明细!$D:$D,$E114,新签明细!$X:$X,"False",新签明细!$L:$L,"&lt;&gt;*升舱*",新签明细!$V:$V,'往期追踪-中间表'!M$26)</f>
        <v>0</v>
      </c>
      <c r="N114" s="283">
        <f ca="1">COUNTIFS(新签明细!$J:$J,"新签",新签明细!$D:$D,$E114,新签明细!$X:$X,"False",新签明细!$L:$L,"&lt;&gt;*升舱*",新签明细!$V:$V,'往期追踪-中间表'!N$26)</f>
        <v>0</v>
      </c>
      <c r="O114" s="283">
        <f ca="1">COUNTIFS(新签明细!$J:$J,"新签",新签明细!$D:$D,$E114,新签明细!$X:$X,"False",新签明细!$L:$L,"&lt;&gt;*升舱*",新签明细!$V:$V,'往期追踪-中间表'!O$26)</f>
        <v>0</v>
      </c>
      <c r="P114" s="283">
        <f ca="1">COUNTIFS(新签明细!$J:$J,"新签",新签明细!$D:$D,$E114,新签明细!$X:$X,"False",新签明细!$L:$L,"&lt;&gt;*升舱*",新签明细!$V:$V,'往期追踪-中间表'!P$26)</f>
        <v>0</v>
      </c>
      <c r="Q114" s="283">
        <f ca="1">COUNTIFS(新签明细!$J:$J,"新签",新签明细!$D:$D,$E114,新签明细!$X:$X,"False",新签明细!$L:$L,"&lt;&gt;*升舱*",新签明细!$V:$V,'往期追踪-中间表'!Q$26)</f>
        <v>0</v>
      </c>
      <c r="R114" s="200" t="s">
        <v>138</v>
      </c>
      <c r="S114" s="205" t="s">
        <v>132</v>
      </c>
      <c r="T114" s="101" t="s">
        <v>140</v>
      </c>
    </row>
    <row r="115" spans="1:20">
      <c r="A115" s="195">
        <f t="shared" ca="1" si="21"/>
        <v>7</v>
      </c>
      <c r="B115" s="386">
        <f t="shared" ca="1" si="22"/>
        <v>0.76875724035172455</v>
      </c>
      <c r="C115" s="206" t="s">
        <v>252</v>
      </c>
      <c r="D115" s="206" t="s">
        <v>139</v>
      </c>
      <c r="E115" s="206" t="s">
        <v>273</v>
      </c>
      <c r="F115" s="181">
        <f>IFERROR(VLOOKUP(E115,顾问个人目标!$E:$AB,23,0)+VLOOKUP(E115,顾问个人目标!$E:$AB,24,0),"-")</f>
        <v>5.3757240351724604</v>
      </c>
      <c r="G115" s="284">
        <f ca="1">COUNTIFS(新签明细!J:J,"新签",新签明细!D:D,E115,新签明细!X:X,"False",新签明细!L:L,"&lt;&gt;*升舱*")</f>
        <v>6</v>
      </c>
      <c r="H115" s="209">
        <f>IFERROR(#REF!/F115,0)</f>
        <v>0</v>
      </c>
      <c r="I115" s="367">
        <f t="shared" si="23"/>
        <v>4.0317930263793453</v>
      </c>
      <c r="J115" s="367">
        <f t="shared" ca="1" si="24"/>
        <v>1.9682069736206547</v>
      </c>
      <c r="K115" s="283">
        <f ca="1">COUNTIFS(新签明细!$J:$J,"新签",新签明细!$D:$D,$E115,新签明细!$X:$X,"False",新签明细!$L:$L,"&lt;&gt;*升舱*",新签明细!$V:$V,'往期追踪-中间表'!K$26)</f>
        <v>0</v>
      </c>
      <c r="L115" s="283">
        <f ca="1">COUNTIFS(新签明细!$J:$J,"新签",新签明细!$D:$D,$E115,新签明细!$X:$X,"False",新签明细!$L:$L,"&lt;&gt;*升舱*",新签明细!$V:$V,'往期追踪-中间表'!L$26)</f>
        <v>0</v>
      </c>
      <c r="M115" s="283">
        <f ca="1">COUNTIFS(新签明细!$J:$J,"新签",新签明细!$D:$D,$E115,新签明细!$X:$X,"False",新签明细!$L:$L,"&lt;&gt;*升舱*",新签明细!$V:$V,'往期追踪-中间表'!M$26)</f>
        <v>0</v>
      </c>
      <c r="N115" s="283">
        <f ca="1">COUNTIFS(新签明细!$J:$J,"新签",新签明细!$D:$D,$E115,新签明细!$X:$X,"False",新签明细!$L:$L,"&lt;&gt;*升舱*",新签明细!$V:$V,'往期追踪-中间表'!N$26)</f>
        <v>2</v>
      </c>
      <c r="O115" s="283">
        <f ca="1">COUNTIFS(新签明细!$J:$J,"新签",新签明细!$D:$D,$E115,新签明细!$X:$X,"False",新签明细!$L:$L,"&lt;&gt;*升舱*",新签明细!$V:$V,'往期追踪-中间表'!O$26)</f>
        <v>0</v>
      </c>
      <c r="P115" s="283">
        <f ca="1">COUNTIFS(新签明细!$J:$J,"新签",新签明细!$D:$D,$E115,新签明细!$X:$X,"False",新签明细!$L:$L,"&lt;&gt;*升舱*",新签明细!$V:$V,'往期追踪-中间表'!P$26)</f>
        <v>0</v>
      </c>
      <c r="Q115" s="283">
        <f ca="1">COUNTIFS(新签明细!$J:$J,"新签",新签明细!$D:$D,$E115,新签明细!$X:$X,"False",新签明细!$L:$L,"&lt;&gt;*升舱*",新签明细!$V:$V,'往期追踪-中间表'!Q$26)</f>
        <v>0</v>
      </c>
      <c r="R115" s="208" t="s">
        <v>138</v>
      </c>
      <c r="S115" s="213" t="s">
        <v>132</v>
      </c>
      <c r="T115" s="188" t="s">
        <v>140</v>
      </c>
    </row>
    <row r="116" spans="1:20">
      <c r="A116" s="197">
        <f t="shared" ca="1" si="21"/>
        <v>19</v>
      </c>
      <c r="B116" s="386">
        <f t="shared" ca="1" si="22"/>
        <v>0.56791550787385237</v>
      </c>
      <c r="C116" s="198" t="s">
        <v>252</v>
      </c>
      <c r="D116" s="198" t="s">
        <v>139</v>
      </c>
      <c r="E116" s="198" t="s">
        <v>274</v>
      </c>
      <c r="F116" s="181">
        <f>IFERROR(VLOOKUP(E116,顾问个人目标!$E:$AB,23,0)+VLOOKUP(E116,顾问个人目标!$E:$AB,24,0),"-")</f>
        <v>5.1915507873852373</v>
      </c>
      <c r="G116" s="284">
        <f ca="1">COUNTIFS(新签明细!J:J,"新签",新签明细!D:D,E116,新签明细!X:X,"False",新签明细!L:L,"&lt;&gt;*升舱*")</f>
        <v>4</v>
      </c>
      <c r="H116" s="201">
        <f>IFERROR(#REF!/F116,0)</f>
        <v>0</v>
      </c>
      <c r="I116" s="367">
        <f t="shared" si="23"/>
        <v>3.893663090538928</v>
      </c>
      <c r="J116" s="367">
        <f t="shared" ca="1" si="24"/>
        <v>0.10633690946107199</v>
      </c>
      <c r="K116" s="283">
        <f ca="1">COUNTIFS(新签明细!$J:$J,"新签",新签明细!$D:$D,$E116,新签明细!$X:$X,"False",新签明细!$L:$L,"&lt;&gt;*升舱*",新签明细!$V:$V,'往期追踪-中间表'!K$26)</f>
        <v>0</v>
      </c>
      <c r="L116" s="283">
        <f ca="1">COUNTIFS(新签明细!$J:$J,"新签",新签明细!$D:$D,$E116,新签明细!$X:$X,"False",新签明细!$L:$L,"&lt;&gt;*升舱*",新签明细!$V:$V,'往期追踪-中间表'!L$26)</f>
        <v>0</v>
      </c>
      <c r="M116" s="283">
        <f ca="1">COUNTIFS(新签明细!$J:$J,"新签",新签明细!$D:$D,$E116,新签明细!$X:$X,"False",新签明细!$L:$L,"&lt;&gt;*升舱*",新签明细!$V:$V,'往期追踪-中间表'!M$26)</f>
        <v>0</v>
      </c>
      <c r="N116" s="283">
        <f ca="1">COUNTIFS(新签明细!$J:$J,"新签",新签明细!$D:$D,$E116,新签明细!$X:$X,"False",新签明细!$L:$L,"&lt;&gt;*升舱*",新签明细!$V:$V,'往期追踪-中间表'!N$26)</f>
        <v>1</v>
      </c>
      <c r="O116" s="283">
        <f ca="1">COUNTIFS(新签明细!$J:$J,"新签",新签明细!$D:$D,$E116,新签明细!$X:$X,"False",新签明细!$L:$L,"&lt;&gt;*升舱*",新签明细!$V:$V,'往期追踪-中间表'!O$26)</f>
        <v>0</v>
      </c>
      <c r="P116" s="283">
        <f ca="1">COUNTIFS(新签明细!$J:$J,"新签",新签明细!$D:$D,$E116,新签明细!$X:$X,"False",新签明细!$L:$L,"&lt;&gt;*升舱*",新签明细!$V:$V,'往期追踪-中间表'!P$26)</f>
        <v>0</v>
      </c>
      <c r="Q116" s="283">
        <f ca="1">COUNTIFS(新签明细!$J:$J,"新签",新签明细!$D:$D,$E116,新签明细!$X:$X,"False",新签明细!$L:$L,"&lt;&gt;*升舱*",新签明细!$V:$V,'往期追踪-中间表'!Q$26)</f>
        <v>0</v>
      </c>
      <c r="R116" s="200" t="s">
        <v>138</v>
      </c>
      <c r="S116" s="205" t="s">
        <v>132</v>
      </c>
      <c r="T116" s="101" t="s">
        <v>140</v>
      </c>
    </row>
    <row r="117" spans="1:20">
      <c r="A117" s="195">
        <f t="shared" ca="1" si="21"/>
        <v>67</v>
      </c>
      <c r="B117" s="386">
        <f t="shared" ca="1" si="22"/>
        <v>0.26800435325652094</v>
      </c>
      <c r="C117" s="206" t="s">
        <v>252</v>
      </c>
      <c r="D117" s="206" t="s">
        <v>139</v>
      </c>
      <c r="E117" s="206" t="s">
        <v>275</v>
      </c>
      <c r="F117" s="181">
        <f>IFERROR(VLOOKUP(E117,顾问个人目标!$E:$AB,23,0)+VLOOKUP(E117,顾问个人目标!$E:$AB,24,0),"-")</f>
        <v>5.1004353256520938</v>
      </c>
      <c r="G117" s="284">
        <f ca="1">COUNTIFS(新签明细!J:J,"新签",新签明细!D:D,E117,新签明细!X:X,"False",新签明细!L:L,"&lt;&gt;*升舱*")</f>
        <v>1</v>
      </c>
      <c r="H117" s="209">
        <f>IFERROR(#REF!/F117,0)</f>
        <v>0</v>
      </c>
      <c r="I117" s="367">
        <f t="shared" si="23"/>
        <v>3.8253264942390706</v>
      </c>
      <c r="J117" s="367">
        <f t="shared" ca="1" si="24"/>
        <v>-2.8253264942390706</v>
      </c>
      <c r="K117" s="283">
        <f ca="1">COUNTIFS(新签明细!$J:$J,"新签",新签明细!$D:$D,$E117,新签明细!$X:$X,"False",新签明细!$L:$L,"&lt;&gt;*升舱*",新签明细!$V:$V,'往期追踪-中间表'!K$26)</f>
        <v>0</v>
      </c>
      <c r="L117" s="283">
        <f ca="1">COUNTIFS(新签明细!$J:$J,"新签",新签明细!$D:$D,$E117,新签明细!$X:$X,"False",新签明细!$L:$L,"&lt;&gt;*升舱*",新签明细!$V:$V,'往期追踪-中间表'!L$26)</f>
        <v>1</v>
      </c>
      <c r="M117" s="283">
        <f ca="1">COUNTIFS(新签明细!$J:$J,"新签",新签明细!$D:$D,$E117,新签明细!$X:$X,"False",新签明细!$L:$L,"&lt;&gt;*升舱*",新签明细!$V:$V,'往期追踪-中间表'!M$26)</f>
        <v>0</v>
      </c>
      <c r="N117" s="283">
        <f ca="1">COUNTIFS(新签明细!$J:$J,"新签",新签明细!$D:$D,$E117,新签明细!$X:$X,"False",新签明细!$L:$L,"&lt;&gt;*升舱*",新签明细!$V:$V,'往期追踪-中间表'!N$26)</f>
        <v>0</v>
      </c>
      <c r="O117" s="283">
        <f ca="1">COUNTIFS(新签明细!$J:$J,"新签",新签明细!$D:$D,$E117,新签明细!$X:$X,"False",新签明细!$L:$L,"&lt;&gt;*升舱*",新签明细!$V:$V,'往期追踪-中间表'!O$26)</f>
        <v>0</v>
      </c>
      <c r="P117" s="283">
        <f>COUNTIFS(新签明细!$J:$J,"新签",新签明细!$D:$D,$E117,新签明细!$X:$X,"False",新签明细!$L:$L,"&lt;&gt;*升舱*",新签明细!$V:$V,'往期追踪-中间表'!P$26)</f>
        <v>0</v>
      </c>
      <c r="Q117" s="283">
        <f>COUNTIFS(新签明细!$J:$J,"新签",新签明细!$D:$D,$E117,新签明细!$X:$X,"False",新签明细!$L:$L,"&lt;&gt;*升舱*",新签明细!$V:$V,'往期追踪-中间表'!Q$26)</f>
        <v>0</v>
      </c>
      <c r="R117" s="208" t="s">
        <v>138</v>
      </c>
      <c r="S117" s="213" t="s">
        <v>132</v>
      </c>
      <c r="T117" s="188" t="s">
        <v>140</v>
      </c>
    </row>
    <row r="118" spans="1:20">
      <c r="A118" s="197">
        <f t="shared" ca="1" si="21"/>
        <v>27</v>
      </c>
      <c r="B118" s="386">
        <f t="shared" ca="1" si="22"/>
        <v>0.46693608185593588</v>
      </c>
      <c r="C118" s="198" t="s">
        <v>252</v>
      </c>
      <c r="D118" s="198" t="s">
        <v>139</v>
      </c>
      <c r="E118" s="198" t="s">
        <v>276</v>
      </c>
      <c r="F118" s="181">
        <f>IFERROR(VLOOKUP(E118,顾问个人目标!$E:$AB,23,0)+VLOOKUP(E118,顾问个人目标!$E:$AB,24,0),"-")</f>
        <v>4.8936081855935907</v>
      </c>
      <c r="G118" s="284">
        <f ca="1">COUNTIFS(新签明细!J:J,"新签",新签明细!D:D,E118,新签明细!X:X,"False",新签明细!L:L,"&lt;&gt;*升舱*")</f>
        <v>3</v>
      </c>
      <c r="H118" s="201">
        <f>IFERROR(#REF!/F118,0)</f>
        <v>0</v>
      </c>
      <c r="I118" s="367">
        <f t="shared" si="23"/>
        <v>3.670206139195193</v>
      </c>
      <c r="J118" s="367">
        <f t="shared" ca="1" si="24"/>
        <v>-0.67020613919519301</v>
      </c>
      <c r="K118" s="283">
        <f ca="1">COUNTIFS(新签明细!$J:$J,"新签",新签明细!$D:$D,$E118,新签明细!$X:$X,"False",新签明细!$L:$L,"&lt;&gt;*升舱*",新签明细!$V:$V,'往期追踪-中间表'!K$26)</f>
        <v>0</v>
      </c>
      <c r="L118" s="283">
        <f ca="1">COUNTIFS(新签明细!$J:$J,"新签",新签明细!$D:$D,$E118,新签明细!$X:$X,"False",新签明细!$L:$L,"&lt;&gt;*升舱*",新签明细!$V:$V,'往期追踪-中间表'!L$26)</f>
        <v>0</v>
      </c>
      <c r="M118" s="283">
        <f ca="1">COUNTIFS(新签明细!$J:$J,"新签",新签明细!$D:$D,$E118,新签明细!$X:$X,"False",新签明细!$L:$L,"&lt;&gt;*升舱*",新签明细!$V:$V,'往期追踪-中间表'!M$26)</f>
        <v>1</v>
      </c>
      <c r="N118" s="283">
        <f ca="1">COUNTIFS(新签明细!$J:$J,"新签",新签明细!$D:$D,$E118,新签明细!$X:$X,"False",新签明细!$L:$L,"&lt;&gt;*升舱*",新签明细!$V:$V,'往期追踪-中间表'!N$26)</f>
        <v>0</v>
      </c>
      <c r="O118" s="283">
        <f ca="1">COUNTIFS(新签明细!$J:$J,"新签",新签明细!$D:$D,$E118,新签明细!$X:$X,"False",新签明细!$L:$L,"&lt;&gt;*升舱*",新签明细!$V:$V,'往期追踪-中间表'!O$26)</f>
        <v>0</v>
      </c>
      <c r="P118" s="283">
        <f ca="1">COUNTIFS(新签明细!$J:$J,"新签",新签明细!$D:$D,$E118,新签明细!$X:$X,"False",新签明细!$L:$L,"&lt;&gt;*升舱*",新签明细!$V:$V,'往期追踪-中间表'!P$26)</f>
        <v>0</v>
      </c>
      <c r="Q118" s="283">
        <f ca="1">COUNTIFS(新签明细!$J:$J,"新签",新签明细!$D:$D,$E118,新签明细!$X:$X,"False",新签明细!$L:$L,"&lt;&gt;*升舱*",新签明细!$V:$V,'往期追踪-中间表'!Q$26)</f>
        <v>0</v>
      </c>
      <c r="R118" s="200" t="s">
        <v>138</v>
      </c>
      <c r="S118" s="205" t="s">
        <v>132</v>
      </c>
      <c r="T118" s="101" t="s">
        <v>140</v>
      </c>
    </row>
    <row r="119" spans="1:20">
      <c r="A119" s="195">
        <f t="shared" ca="1" si="21"/>
        <v>42</v>
      </c>
      <c r="B119" s="386">
        <f t="shared" ca="1" si="22"/>
        <v>0.36878813175153768</v>
      </c>
      <c r="C119" s="206" t="s">
        <v>252</v>
      </c>
      <c r="D119" s="206" t="s">
        <v>139</v>
      </c>
      <c r="E119" s="206" t="s">
        <v>277</v>
      </c>
      <c r="F119" s="181">
        <f>IFERROR(VLOOKUP(E119,顾问个人目标!$E:$AB,23,0)+VLOOKUP(E119,顾问个人目标!$E:$AB,24,0),"-")</f>
        <v>4.9788131751537676</v>
      </c>
      <c r="G119" s="284">
        <f ca="1">COUNTIFS(新签明细!J:J,"新签",新签明细!D:D,E119,新签明细!X:X,"False",新签明细!L:L,"&lt;&gt;*升舱*")</f>
        <v>2</v>
      </c>
      <c r="H119" s="209">
        <f>IFERROR(#REF!/F119,0)</f>
        <v>0</v>
      </c>
      <c r="I119" s="367">
        <f t="shared" si="23"/>
        <v>3.7341098813653257</v>
      </c>
      <c r="J119" s="367">
        <f t="shared" ca="1" si="24"/>
        <v>-1.7341098813653257</v>
      </c>
      <c r="K119" s="283">
        <f ca="1">COUNTIFS(新签明细!$J:$J,"新签",新签明细!$D:$D,$E119,新签明细!$X:$X,"False",新签明细!$L:$L,"&lt;&gt;*升舱*",新签明细!$V:$V,'往期追踪-中间表'!K$26)</f>
        <v>0</v>
      </c>
      <c r="L119" s="283">
        <f ca="1">COUNTIFS(新签明细!$J:$J,"新签",新签明细!$D:$D,$E119,新签明细!$X:$X,"False",新签明细!$L:$L,"&lt;&gt;*升舱*",新签明细!$V:$V,'往期追踪-中间表'!L$26)</f>
        <v>0</v>
      </c>
      <c r="M119" s="283">
        <f ca="1">COUNTIFS(新签明细!$J:$J,"新签",新签明细!$D:$D,$E119,新签明细!$X:$X,"False",新签明细!$L:$L,"&lt;&gt;*升舱*",新签明细!$V:$V,'往期追踪-中间表'!M$26)</f>
        <v>0</v>
      </c>
      <c r="N119" s="283">
        <f ca="1">COUNTIFS(新签明细!$J:$J,"新签",新签明细!$D:$D,$E119,新签明细!$X:$X,"False",新签明细!$L:$L,"&lt;&gt;*升舱*",新签明细!$V:$V,'往期追踪-中间表'!N$26)</f>
        <v>0</v>
      </c>
      <c r="O119" s="283">
        <f ca="1">COUNTIFS(新签明细!$J:$J,"新签",新签明细!$D:$D,$E119,新签明细!$X:$X,"False",新签明细!$L:$L,"&lt;&gt;*升舱*",新签明细!$V:$V,'往期追踪-中间表'!O$26)</f>
        <v>0</v>
      </c>
      <c r="P119" s="283">
        <f ca="1">COUNTIFS(新签明细!$J:$J,"新签",新签明细!$D:$D,$E119,新签明细!$X:$X,"False",新签明细!$L:$L,"&lt;&gt;*升舱*",新签明细!$V:$V,'往期追踪-中间表'!P$26)</f>
        <v>0</v>
      </c>
      <c r="Q119" s="283">
        <f ca="1">COUNTIFS(新签明细!$J:$J,"新签",新签明细!$D:$D,$E119,新签明细!$X:$X,"False",新签明细!$L:$L,"&lt;&gt;*升舱*",新签明细!$V:$V,'往期追踪-中间表'!Q$26)</f>
        <v>0</v>
      </c>
      <c r="R119" s="208" t="s">
        <v>138</v>
      </c>
      <c r="S119" s="213" t="s">
        <v>132</v>
      </c>
      <c r="T119" s="188" t="s">
        <v>140</v>
      </c>
    </row>
    <row r="120" spans="1:20">
      <c r="A120" s="197">
        <f t="shared" ca="1" si="21"/>
        <v>8</v>
      </c>
      <c r="B120" s="386">
        <f t="shared" ca="1" si="22"/>
        <v>0.76858732089296944</v>
      </c>
      <c r="C120" s="198" t="s">
        <v>252</v>
      </c>
      <c r="D120" s="198" t="s">
        <v>139</v>
      </c>
      <c r="E120" s="198" t="s">
        <v>278</v>
      </c>
      <c r="F120" s="181">
        <f>IFERROR(VLOOKUP(E120,顾问个人目标!$E:$AB,23,0)+VLOOKUP(E120,顾问个人目标!$E:$AB,24,0),"-")</f>
        <v>4.8587320892969466</v>
      </c>
      <c r="G120" s="284">
        <f ca="1">COUNTIFS(新签明细!J:J,"新签",新签明细!D:D,E120,新签明细!X:X,"False",新签明细!L:L,"&lt;&gt;*升舱*")</f>
        <v>6</v>
      </c>
      <c r="H120" s="201">
        <f>IFERROR(#REF!/F120,0)</f>
        <v>0</v>
      </c>
      <c r="I120" s="367">
        <f t="shared" si="23"/>
        <v>3.6440490669727099</v>
      </c>
      <c r="J120" s="367">
        <f t="shared" ca="1" si="24"/>
        <v>2.3559509330272901</v>
      </c>
      <c r="K120" s="283">
        <f ca="1">COUNTIFS(新签明细!$J:$J,"新签",新签明细!$D:$D,$E120,新签明细!$X:$X,"False",新签明细!$L:$L,"&lt;&gt;*升舱*",新签明细!$V:$V,'往期追踪-中间表'!K$26)</f>
        <v>0</v>
      </c>
      <c r="L120" s="283">
        <f ca="1">COUNTIFS(新签明细!$J:$J,"新签",新签明细!$D:$D,$E120,新签明细!$X:$X,"False",新签明细!$L:$L,"&lt;&gt;*升舱*",新签明细!$V:$V,'往期追踪-中间表'!L$26)</f>
        <v>1</v>
      </c>
      <c r="M120" s="283">
        <f ca="1">COUNTIFS(新签明细!$J:$J,"新签",新签明细!$D:$D,$E120,新签明细!$X:$X,"False",新签明细!$L:$L,"&lt;&gt;*升舱*",新签明细!$V:$V,'往期追踪-中间表'!M$26)</f>
        <v>0</v>
      </c>
      <c r="N120" s="283">
        <f ca="1">COUNTIFS(新签明细!$J:$J,"新签",新签明细!$D:$D,$E120,新签明细!$X:$X,"False",新签明细!$L:$L,"&lt;&gt;*升舱*",新签明细!$V:$V,'往期追踪-中间表'!N$26)</f>
        <v>0</v>
      </c>
      <c r="O120" s="283">
        <f ca="1">COUNTIFS(新签明细!$J:$J,"新签",新签明细!$D:$D,$E120,新签明细!$X:$X,"False",新签明细!$L:$L,"&lt;&gt;*升舱*",新签明细!$V:$V,'往期追踪-中间表'!O$26)</f>
        <v>0</v>
      </c>
      <c r="P120" s="283">
        <f ca="1">COUNTIFS(新签明细!$J:$J,"新签",新签明细!$D:$D,$E120,新签明细!$X:$X,"False",新签明细!$L:$L,"&lt;&gt;*升舱*",新签明细!$V:$V,'往期追踪-中间表'!P$26)</f>
        <v>0</v>
      </c>
      <c r="Q120" s="283">
        <f ca="1">COUNTIFS(新签明细!$J:$J,"新签",新签明细!$D:$D,$E120,新签明细!$X:$X,"False",新签明细!$L:$L,"&lt;&gt;*升舱*",新签明细!$V:$V,'往期追踪-中间表'!Q$26)</f>
        <v>0</v>
      </c>
      <c r="R120" s="200" t="s">
        <v>138</v>
      </c>
      <c r="S120" s="205" t="s">
        <v>132</v>
      </c>
      <c r="T120" s="101" t="s">
        <v>140</v>
      </c>
    </row>
    <row r="121" spans="1:20">
      <c r="A121" s="195">
        <f t="shared" ca="1" si="21"/>
        <v>66</v>
      </c>
      <c r="B121" s="386">
        <f t="shared" ca="1" si="22"/>
        <v>0.26855909857565952</v>
      </c>
      <c r="C121" s="206" t="s">
        <v>252</v>
      </c>
      <c r="D121" s="206" t="s">
        <v>139</v>
      </c>
      <c r="E121" s="206" t="s">
        <v>279</v>
      </c>
      <c r="F121" s="181">
        <f>IFERROR(VLOOKUP(E121,顾问个人目标!$E:$AB,23,0)+VLOOKUP(E121,顾问个人目标!$E:$AB,24,0),"-")</f>
        <v>4.7559098575659489</v>
      </c>
      <c r="G121" s="284">
        <f ca="1">COUNTIFS(新签明细!J:J,"新签",新签明细!D:D,E121,新签明细!X:X,"False",新签明细!L:L,"&lt;&gt;*升舱*")</f>
        <v>1</v>
      </c>
      <c r="H121" s="209">
        <f>IFERROR(#REF!/F121,0)</f>
        <v>0</v>
      </c>
      <c r="I121" s="367">
        <f t="shared" si="23"/>
        <v>3.5669323931744614</v>
      </c>
      <c r="J121" s="367">
        <f t="shared" ca="1" si="24"/>
        <v>-2.5669323931744614</v>
      </c>
      <c r="K121" s="283">
        <f ca="1">COUNTIFS(新签明细!$J:$J,"新签",新签明细!$D:$D,$E121,新签明细!$X:$X,"False",新签明细!$L:$L,"&lt;&gt;*升舱*",新签明细!$V:$V,'往期追踪-中间表'!K$26)</f>
        <v>0</v>
      </c>
      <c r="L121" s="283">
        <f ca="1">COUNTIFS(新签明细!$J:$J,"新签",新签明细!$D:$D,$E121,新签明细!$X:$X,"False",新签明细!$L:$L,"&lt;&gt;*升舱*",新签明细!$V:$V,'往期追踪-中间表'!L$26)</f>
        <v>0</v>
      </c>
      <c r="M121" s="283">
        <f ca="1">COUNTIFS(新签明细!$J:$J,"新签",新签明细!$D:$D,$E121,新签明细!$X:$X,"False",新签明细!$L:$L,"&lt;&gt;*升舱*",新签明细!$V:$V,'往期追踪-中间表'!M$26)</f>
        <v>0</v>
      </c>
      <c r="N121" s="283">
        <f ca="1">COUNTIFS(新签明细!$J:$J,"新签",新签明细!$D:$D,$E121,新签明细!$X:$X,"False",新签明细!$L:$L,"&lt;&gt;*升舱*",新签明细!$V:$V,'往期追踪-中间表'!N$26)</f>
        <v>0</v>
      </c>
      <c r="O121" s="283">
        <f ca="1">COUNTIFS(新签明细!$J:$J,"新签",新签明细!$D:$D,$E121,新签明细!$X:$X,"False",新签明细!$L:$L,"&lt;&gt;*升舱*",新签明细!$V:$V,'往期追踪-中间表'!O$26)</f>
        <v>0</v>
      </c>
      <c r="P121" s="283">
        <f ca="1">COUNTIFS(新签明细!$J:$J,"新签",新签明细!$D:$D,$E121,新签明细!$X:$X,"False",新签明细!$L:$L,"&lt;&gt;*升舱*",新签明细!$V:$V,'往期追踪-中间表'!P$26)</f>
        <v>0</v>
      </c>
      <c r="Q121" s="283">
        <f ca="1">COUNTIFS(新签明细!$J:$J,"新签",新签明细!$D:$D,$E121,新签明细!$X:$X,"False",新签明细!$L:$L,"&lt;&gt;*升舱*",新签明细!$V:$V,'往期追踪-中间表'!Q$26)</f>
        <v>0</v>
      </c>
      <c r="R121" s="208" t="s">
        <v>138</v>
      </c>
      <c r="S121" s="213" t="s">
        <v>132</v>
      </c>
      <c r="T121" s="188" t="s">
        <v>140</v>
      </c>
    </row>
    <row r="122" spans="1:20">
      <c r="A122" s="197">
        <f t="shared" ca="1" si="21"/>
        <v>43</v>
      </c>
      <c r="B122" s="386">
        <f t="shared" ca="1" si="22"/>
        <v>0.36835142080136796</v>
      </c>
      <c r="C122" s="198" t="s">
        <v>252</v>
      </c>
      <c r="D122" s="198" t="s">
        <v>139</v>
      </c>
      <c r="E122" s="198" t="s">
        <v>280</v>
      </c>
      <c r="F122" s="181">
        <f>IFERROR(VLOOKUP(E122,顾问个人目标!$E:$AB,23,0)+VLOOKUP(E122,顾问个人目标!$E:$AB,24,0),"-")</f>
        <v>4.6351420801367968</v>
      </c>
      <c r="G122" s="284">
        <f ca="1">COUNTIFS(新签明细!J:J,"新签",新签明细!D:D,E122,新签明细!X:X,"False",新签明细!L:L,"&lt;&gt;*升舱*")</f>
        <v>2</v>
      </c>
      <c r="H122" s="201">
        <f>IFERROR(#REF!/F122,0)</f>
        <v>0</v>
      </c>
      <c r="I122" s="367">
        <f t="shared" si="23"/>
        <v>3.4763565601025976</v>
      </c>
      <c r="J122" s="367">
        <f t="shared" ca="1" si="24"/>
        <v>-1.4763565601025976</v>
      </c>
      <c r="K122" s="283">
        <f ca="1">COUNTIFS(新签明细!$J:$J,"新签",新签明细!$D:$D,$E122,新签明细!$X:$X,"False",新签明细!$L:$L,"&lt;&gt;*升舱*",新签明细!$V:$V,'往期追踪-中间表'!K$26)</f>
        <v>0</v>
      </c>
      <c r="L122" s="283">
        <f ca="1">COUNTIFS(新签明细!$J:$J,"新签",新签明细!$D:$D,$E122,新签明细!$X:$X,"False",新签明细!$L:$L,"&lt;&gt;*升舱*",新签明细!$V:$V,'往期追踪-中间表'!L$26)</f>
        <v>0</v>
      </c>
      <c r="M122" s="283">
        <f ca="1">COUNTIFS(新签明细!$J:$J,"新签",新签明细!$D:$D,$E122,新签明细!$X:$X,"False",新签明细!$L:$L,"&lt;&gt;*升舱*",新签明细!$V:$V,'往期追踪-中间表'!M$26)</f>
        <v>0</v>
      </c>
      <c r="N122" s="283">
        <f ca="1">COUNTIFS(新签明细!$J:$J,"新签",新签明细!$D:$D,$E122,新签明细!$X:$X,"False",新签明细!$L:$L,"&lt;&gt;*升舱*",新签明细!$V:$V,'往期追踪-中间表'!N$26)</f>
        <v>0</v>
      </c>
      <c r="O122" s="283">
        <f ca="1">COUNTIFS(新签明细!$J:$J,"新签",新签明细!$D:$D,$E122,新签明细!$X:$X,"False",新签明细!$L:$L,"&lt;&gt;*升舱*",新签明细!$V:$V,'往期追踪-中间表'!O$26)</f>
        <v>0</v>
      </c>
      <c r="P122" s="283">
        <f ca="1">COUNTIFS(新签明细!$J:$J,"新签",新签明细!$D:$D,$E122,新签明细!$X:$X,"False",新签明细!$L:$L,"&lt;&gt;*升舱*",新签明细!$V:$V,'往期追踪-中间表'!P$26)</f>
        <v>0</v>
      </c>
      <c r="Q122" s="283">
        <f ca="1">COUNTIFS(新签明细!$J:$J,"新签",新签明细!$D:$D,$E122,新签明细!$X:$X,"False",新签明细!$L:$L,"&lt;&gt;*升舱*",新签明细!$V:$V,'往期追踪-中间表'!Q$26)</f>
        <v>0</v>
      </c>
      <c r="R122" s="200" t="s">
        <v>138</v>
      </c>
      <c r="S122" s="205" t="s">
        <v>132</v>
      </c>
      <c r="T122" s="101" t="s">
        <v>140</v>
      </c>
    </row>
    <row r="123" spans="1:20">
      <c r="A123" s="195">
        <f t="shared" ref="A123:A152" ca="1" si="25">RANK(B123,$B$27:$B$152)</f>
        <v>73</v>
      </c>
      <c r="B123" s="386">
        <f t="shared" ca="1" si="22"/>
        <v>0.24139343294012955</v>
      </c>
      <c r="C123" s="206" t="s">
        <v>252</v>
      </c>
      <c r="D123" s="206" t="s">
        <v>139</v>
      </c>
      <c r="E123" s="206" t="s">
        <v>281</v>
      </c>
      <c r="F123" s="181">
        <f>IFERROR(VLOOKUP(E123,顾问个人目标!$E:$AB,23,0)+VLOOKUP(E123,顾问个人目标!$E:$AB,24,0),"-")</f>
        <v>1.8393432940129537</v>
      </c>
      <c r="G123" s="284">
        <f ca="1">COUNTIFS(新签明细!J:J,"新签",新签明细!D:D,E123,新签明细!X:X,"False",新签明细!L:L,"&lt;&gt;*升舱*")</f>
        <v>1</v>
      </c>
      <c r="H123" s="209">
        <f>IFERROR(#REF!/F123,0)</f>
        <v>0</v>
      </c>
      <c r="I123" s="367">
        <f t="shared" si="23"/>
        <v>1.3795074705097152</v>
      </c>
      <c r="J123" s="367">
        <f t="shared" ca="1" si="24"/>
        <v>-0.37950747050971523</v>
      </c>
      <c r="K123" s="283">
        <f ca="1">COUNTIFS(新签明细!$J:$J,"新签",新签明细!$D:$D,$E123,新签明细!$X:$X,"False",新签明细!$L:$L,"&lt;&gt;*升舱*",新签明细!$V:$V,'往期追踪-中间表'!K$26)</f>
        <v>0</v>
      </c>
      <c r="L123" s="283">
        <f ca="1">COUNTIFS(新签明细!$J:$J,"新签",新签明细!$D:$D,$E123,新签明细!$X:$X,"False",新签明细!$L:$L,"&lt;&gt;*升舱*",新签明细!$V:$V,'往期追踪-中间表'!L$26)</f>
        <v>0</v>
      </c>
      <c r="M123" s="283">
        <f ca="1">COUNTIFS(新签明细!$J:$J,"新签",新签明细!$D:$D,$E123,新签明细!$X:$X,"False",新签明细!$L:$L,"&lt;&gt;*升舱*",新签明细!$V:$V,'往期追踪-中间表'!M$26)</f>
        <v>0</v>
      </c>
      <c r="N123" s="283">
        <f ca="1">COUNTIFS(新签明细!$J:$J,"新签",新签明细!$D:$D,$E123,新签明细!$X:$X,"False",新签明细!$L:$L,"&lt;&gt;*升舱*",新签明细!$V:$V,'往期追踪-中间表'!N$26)</f>
        <v>1</v>
      </c>
      <c r="O123" s="283">
        <f ca="1">COUNTIFS(新签明细!$J:$J,"新签",新签明细!$D:$D,$E123,新签明细!$X:$X,"False",新签明细!$L:$L,"&lt;&gt;*升舱*",新签明细!$V:$V,'往期追踪-中间表'!O$26)</f>
        <v>0</v>
      </c>
      <c r="P123" s="283">
        <f ca="1">COUNTIFS(新签明细!$J:$J,"新签",新签明细!$D:$D,$E123,新签明细!$X:$X,"False",新签明细!$L:$L,"&lt;&gt;*升舱*",新签明细!$V:$V,'往期追踪-中间表'!P$26)</f>
        <v>0</v>
      </c>
      <c r="Q123" s="283">
        <f ca="1">COUNTIFS(新签明细!$J:$J,"新签",新签明细!$D:$D,$E123,新签明细!$X:$X,"False",新签明细!$L:$L,"&lt;&gt;*升舱*",新签明细!$V:$V,'往期追踪-中间表'!Q$26)</f>
        <v>0</v>
      </c>
      <c r="R123" s="208" t="s">
        <v>138</v>
      </c>
      <c r="S123" s="213" t="s">
        <v>132</v>
      </c>
      <c r="T123" s="188" t="s">
        <v>140</v>
      </c>
    </row>
    <row r="124" spans="1:20">
      <c r="A124" s="197">
        <f t="shared" ca="1" si="25"/>
        <v>106</v>
      </c>
      <c r="B124" s="386">
        <f t="shared" ca="1" si="22"/>
        <v>0.1277197745250559</v>
      </c>
      <c r="C124" s="198" t="s">
        <v>252</v>
      </c>
      <c r="D124" s="198" t="s">
        <v>139</v>
      </c>
      <c r="E124" s="198" t="s">
        <v>282</v>
      </c>
      <c r="F124" s="181">
        <f>IFERROR(VLOOKUP(E124,顾问个人目标!$E:$AB,23,0)+VLOOKUP(E124,顾问个人目标!$E:$AB,24,0),"-")</f>
        <v>0.37197745250558945</v>
      </c>
      <c r="G124" s="284">
        <f ca="1">COUNTIFS(新签明细!J:J,"新签",新签明细!D:D,E124,新签明细!X:X,"False",新签明细!L:L,"&lt;&gt;*升舱*")</f>
        <v>0</v>
      </c>
      <c r="H124" s="201">
        <f>IFERROR(#REF!/F124,0)</f>
        <v>0</v>
      </c>
      <c r="I124" s="367">
        <f t="shared" si="23"/>
        <v>0.27898308937919208</v>
      </c>
      <c r="J124" s="367">
        <f t="shared" ca="1" si="24"/>
        <v>-0.27898308937919208</v>
      </c>
      <c r="K124" s="283">
        <f ca="1">COUNTIFS(新签明细!$J:$J,"新签",新签明细!$D:$D,$E124,新签明细!$X:$X,"False",新签明细!$L:$L,"&lt;&gt;*升舱*",新签明细!$V:$V,'往期追踪-中间表'!K$26)</f>
        <v>0</v>
      </c>
      <c r="L124" s="283">
        <f ca="1">COUNTIFS(新签明细!$J:$J,"新签",新签明细!$D:$D,$E124,新签明细!$X:$X,"False",新签明细!$L:$L,"&lt;&gt;*升舱*",新签明细!$V:$V,'往期追踪-中间表'!L$26)</f>
        <v>0</v>
      </c>
      <c r="M124" s="283">
        <f ca="1">COUNTIFS(新签明细!$J:$J,"新签",新签明细!$D:$D,$E124,新签明细!$X:$X,"False",新签明细!$L:$L,"&lt;&gt;*升舱*",新签明细!$V:$V,'往期追踪-中间表'!M$26)</f>
        <v>0</v>
      </c>
      <c r="N124" s="283">
        <f ca="1">COUNTIFS(新签明细!$J:$J,"新签",新签明细!$D:$D,$E124,新签明细!$X:$X,"False",新签明细!$L:$L,"&lt;&gt;*升舱*",新签明细!$V:$V,'往期追踪-中间表'!N$26)</f>
        <v>0</v>
      </c>
      <c r="O124" s="283">
        <f ca="1">COUNTIFS(新签明细!$J:$J,"新签",新签明细!$D:$D,$E124,新签明细!$X:$X,"False",新签明细!$L:$L,"&lt;&gt;*升舱*",新签明细!$V:$V,'往期追踪-中间表'!O$26)</f>
        <v>0</v>
      </c>
      <c r="P124" s="283">
        <f ca="1">COUNTIFS(新签明细!$J:$J,"新签",新签明细!$D:$D,$E124,新签明细!$X:$X,"False",新签明细!$L:$L,"&lt;&gt;*升舱*",新签明细!$V:$V,'往期追踪-中间表'!P$26)</f>
        <v>0</v>
      </c>
      <c r="Q124" s="283">
        <f ca="1">COUNTIFS(新签明细!$J:$J,"新签",新签明细!$D:$D,$E124,新签明细!$X:$X,"False",新签明细!$L:$L,"&lt;&gt;*升舱*",新签明细!$V:$V,'往期追踪-中间表'!Q$26)</f>
        <v>0</v>
      </c>
      <c r="R124" s="200" t="s">
        <v>138</v>
      </c>
      <c r="S124" s="205" t="s">
        <v>132</v>
      </c>
      <c r="T124" s="101" t="s">
        <v>144</v>
      </c>
    </row>
    <row r="125" spans="1:20">
      <c r="A125" s="195">
        <f t="shared" ca="1" si="25"/>
        <v>18</v>
      </c>
      <c r="B125" s="386">
        <f t="shared" ca="1" si="22"/>
        <v>0.57731855010113209</v>
      </c>
      <c r="C125" s="206" t="s">
        <v>252</v>
      </c>
      <c r="D125" s="206" t="s">
        <v>283</v>
      </c>
      <c r="E125" s="206" t="s">
        <v>284</v>
      </c>
      <c r="F125" s="181">
        <f>IFERROR(VLOOKUP(E125,顾问个人目标!$E:$AB,23,0)+VLOOKUP(E125,顾问个人目标!$E:$AB,24,0),"-")</f>
        <v>5.2318550101132058</v>
      </c>
      <c r="G125" s="284">
        <f ca="1">COUNTIFS(新签明细!J:J,"新签",新签明细!D:D,E125,新签明细!X:X,"False",新签明细!L:L,"&lt;&gt;*升舱*")</f>
        <v>4</v>
      </c>
      <c r="H125" s="209">
        <f>IFERROR(#REF!/F125,0)</f>
        <v>0</v>
      </c>
      <c r="I125" s="367">
        <f t="shared" si="23"/>
        <v>3.9238912575849043</v>
      </c>
      <c r="J125" s="367">
        <f t="shared" ca="1" si="24"/>
        <v>7.6108742415095687E-2</v>
      </c>
      <c r="K125" s="283">
        <f ca="1">COUNTIFS(新签明细!$J:$J,"新签",新签明细!$D:$D,$E125,新签明细!$X:$X,"False",新签明细!$L:$L,"&lt;&gt;*升舱*",新签明细!$V:$V,'往期追踪-中间表'!K$26)</f>
        <v>0</v>
      </c>
      <c r="L125" s="283">
        <f ca="1">COUNTIFS(新签明细!$J:$J,"新签",新签明细!$D:$D,$E125,新签明细!$X:$X,"False",新签明细!$L:$L,"&lt;&gt;*升舱*",新签明细!$V:$V,'往期追踪-中间表'!L$26)</f>
        <v>0</v>
      </c>
      <c r="M125" s="283">
        <f ca="1">COUNTIFS(新签明细!$J:$J,"新签",新签明细!$D:$D,$E125,新签明细!$X:$X,"False",新签明细!$L:$L,"&lt;&gt;*升舱*",新签明细!$V:$V,'往期追踪-中间表'!M$26)</f>
        <v>0</v>
      </c>
      <c r="N125" s="283">
        <f ca="1">COUNTIFS(新签明细!$J:$J,"新签",新签明细!$D:$D,$E125,新签明细!$X:$X,"False",新签明细!$L:$L,"&lt;&gt;*升舱*",新签明细!$V:$V,'往期追踪-中间表'!N$26)</f>
        <v>0</v>
      </c>
      <c r="O125" s="283">
        <f ca="1">COUNTIFS(新签明细!$J:$J,"新签",新签明细!$D:$D,$E125,新签明细!$X:$X,"False",新签明细!$L:$L,"&lt;&gt;*升舱*",新签明细!$V:$V,'往期追踪-中间表'!O$26)</f>
        <v>0</v>
      </c>
      <c r="P125" s="283">
        <f ca="1">COUNTIFS(新签明细!$J:$J,"新签",新签明细!$D:$D,$E125,新签明细!$X:$X,"False",新签明细!$L:$L,"&lt;&gt;*升舱*",新签明细!$V:$V,'往期追踪-中间表'!P$26)</f>
        <v>0</v>
      </c>
      <c r="Q125" s="283">
        <f ca="1">COUNTIFS(新签明细!$J:$J,"新签",新签明细!$D:$D,$E125,新签明细!$X:$X,"False",新签明细!$L:$L,"&lt;&gt;*升舱*",新签明细!$V:$V,'往期追踪-中间表'!Q$26)</f>
        <v>0</v>
      </c>
      <c r="R125" s="208" t="s">
        <v>138</v>
      </c>
      <c r="S125" s="213" t="s">
        <v>132</v>
      </c>
      <c r="T125" s="188" t="s">
        <v>154</v>
      </c>
    </row>
    <row r="126" spans="1:20">
      <c r="A126" s="197">
        <f t="shared" ca="1" si="25"/>
        <v>1</v>
      </c>
      <c r="B126" s="386">
        <f t="shared" ca="1" si="22"/>
        <v>1.0776610513960461</v>
      </c>
      <c r="C126" s="198" t="s">
        <v>252</v>
      </c>
      <c r="D126" s="198" t="s">
        <v>283</v>
      </c>
      <c r="E126" s="198" t="s">
        <v>285</v>
      </c>
      <c r="F126" s="181">
        <f>IFERROR(VLOOKUP(E126,顾问个人目标!$E:$AB,23,0)+VLOOKUP(E126,顾问个人目标!$E:$AB,24,0),"-")</f>
        <v>5.1661051396045909</v>
      </c>
      <c r="G126" s="284">
        <f ca="1">COUNTIFS(新签明细!J:J,"新签",新签明细!D:D,E126,新签明细!X:X,"False",新签明细!L:L,"&lt;&gt;*升舱*")</f>
        <v>9</v>
      </c>
      <c r="H126" s="201">
        <f>IFERROR(#REF!/F126,0)</f>
        <v>0</v>
      </c>
      <c r="I126" s="367">
        <f t="shared" si="23"/>
        <v>3.8745788547034432</v>
      </c>
      <c r="J126" s="367">
        <f t="shared" ca="1" si="24"/>
        <v>5.1254211452965563</v>
      </c>
      <c r="K126" s="283">
        <f ca="1">COUNTIFS(新签明细!$J:$J,"新签",新签明细!$D:$D,$E126,新签明细!$X:$X,"False",新签明细!$L:$L,"&lt;&gt;*升舱*",新签明细!$V:$V,'往期追踪-中间表'!K$26)</f>
        <v>0</v>
      </c>
      <c r="L126" s="283">
        <f ca="1">COUNTIFS(新签明细!$J:$J,"新签",新签明细!$D:$D,$E126,新签明细!$X:$X,"False",新签明细!$L:$L,"&lt;&gt;*升舱*",新签明细!$V:$V,'往期追踪-中间表'!L$26)</f>
        <v>2</v>
      </c>
      <c r="M126" s="283">
        <f ca="1">COUNTIFS(新签明细!$J:$J,"新签",新签明细!$D:$D,$E126,新签明细!$X:$X,"False",新签明细!$L:$L,"&lt;&gt;*升舱*",新签明细!$V:$V,'往期追踪-中间表'!M$26)</f>
        <v>0</v>
      </c>
      <c r="N126" s="283">
        <f ca="1">COUNTIFS(新签明细!$J:$J,"新签",新签明细!$D:$D,$E126,新签明细!$X:$X,"False",新签明细!$L:$L,"&lt;&gt;*升舱*",新签明细!$V:$V,'往期追踪-中间表'!N$26)</f>
        <v>0</v>
      </c>
      <c r="O126" s="283">
        <f ca="1">COUNTIFS(新签明细!$J:$J,"新签",新签明细!$D:$D,$E126,新签明细!$X:$X,"False",新签明细!$L:$L,"&lt;&gt;*升舱*",新签明细!$V:$V,'往期追踪-中间表'!O$26)</f>
        <v>0</v>
      </c>
      <c r="P126" s="283">
        <f ca="1">COUNTIFS(新签明细!$J:$J,"新签",新签明细!$D:$D,$E126,新签明细!$X:$X,"False",新签明细!$L:$L,"&lt;&gt;*升舱*",新签明细!$V:$V,'往期追踪-中间表'!P$26)</f>
        <v>0</v>
      </c>
      <c r="Q126" s="283">
        <f ca="1">COUNTIFS(新签明细!$J:$J,"新签",新签明细!$D:$D,$E126,新签明细!$X:$X,"False",新签明细!$L:$L,"&lt;&gt;*升舱*",新签明细!$V:$V,'往期追踪-中间表'!Q$26)</f>
        <v>0</v>
      </c>
      <c r="R126" s="200" t="s">
        <v>138</v>
      </c>
      <c r="S126" s="205" t="s">
        <v>132</v>
      </c>
      <c r="T126" s="101" t="s">
        <v>154</v>
      </c>
    </row>
    <row r="127" spans="1:20">
      <c r="A127" s="195">
        <f t="shared" ca="1" si="25"/>
        <v>6</v>
      </c>
      <c r="B127" s="386">
        <f t="shared" ca="1" si="22"/>
        <v>0.87843086901624634</v>
      </c>
      <c r="C127" s="206" t="s">
        <v>252</v>
      </c>
      <c r="D127" s="206" t="s">
        <v>283</v>
      </c>
      <c r="E127" s="206" t="s">
        <v>286</v>
      </c>
      <c r="F127" s="181">
        <f>IFERROR(VLOOKUP(E127,顾问个人目标!$E:$AB,23,0)+VLOOKUP(E127,顾问个人目标!$E:$AB,24,0),"-")</f>
        <v>5.1430869016246392</v>
      </c>
      <c r="G127" s="284">
        <f ca="1">COUNTIFS(新签明细!J:J,"新签",新签明细!D:D,E127,新签明细!X:X,"False",新签明细!L:L,"&lt;&gt;*升舱*")</f>
        <v>7</v>
      </c>
      <c r="H127" s="209">
        <f>IFERROR(#REF!/F127,0)</f>
        <v>0</v>
      </c>
      <c r="I127" s="367">
        <f t="shared" si="23"/>
        <v>3.8573151762184796</v>
      </c>
      <c r="J127" s="367">
        <f t="shared" ca="1" si="24"/>
        <v>3.1426848237815204</v>
      </c>
      <c r="K127" s="283">
        <f ca="1">COUNTIFS(新签明细!$J:$J,"新签",新签明细!$D:$D,$E127,新签明细!$X:$X,"False",新签明细!$L:$L,"&lt;&gt;*升舱*",新签明细!$V:$V,'往期追踪-中间表'!K$26)</f>
        <v>0</v>
      </c>
      <c r="L127" s="283">
        <f ca="1">COUNTIFS(新签明细!$J:$J,"新签",新签明细!$D:$D,$E127,新签明细!$X:$X,"False",新签明细!$L:$L,"&lt;&gt;*升舱*",新签明细!$V:$V,'往期追踪-中间表'!L$26)</f>
        <v>0</v>
      </c>
      <c r="M127" s="283">
        <f ca="1">COUNTIFS(新签明细!$J:$J,"新签",新签明细!$D:$D,$E127,新签明细!$X:$X,"False",新签明细!$L:$L,"&lt;&gt;*升舱*",新签明细!$V:$V,'往期追踪-中间表'!M$26)</f>
        <v>1</v>
      </c>
      <c r="N127" s="283">
        <f ca="1">COUNTIFS(新签明细!$J:$J,"新签",新签明细!$D:$D,$E127,新签明细!$X:$X,"False",新签明细!$L:$L,"&lt;&gt;*升舱*",新签明细!$V:$V,'往期追踪-中间表'!N$26)</f>
        <v>0</v>
      </c>
      <c r="O127" s="283">
        <f ca="1">COUNTIFS(新签明细!$J:$J,"新签",新签明细!$D:$D,$E127,新签明细!$X:$X,"False",新签明细!$L:$L,"&lt;&gt;*升舱*",新签明细!$V:$V,'往期追踪-中间表'!O$26)</f>
        <v>1</v>
      </c>
      <c r="P127" s="283">
        <f ca="1">COUNTIFS(新签明细!$J:$J,"新签",新签明细!$D:$D,$E127,新签明细!$X:$X,"False",新签明细!$L:$L,"&lt;&gt;*升舱*",新签明细!$V:$V,'往期追踪-中间表'!P$26)</f>
        <v>0</v>
      </c>
      <c r="Q127" s="283">
        <f ca="1">COUNTIFS(新签明细!$J:$J,"新签",新签明细!$D:$D,$E127,新签明细!$X:$X,"False",新签明细!$L:$L,"&lt;&gt;*升舱*",新签明细!$V:$V,'往期追踪-中间表'!Q$26)</f>
        <v>0</v>
      </c>
      <c r="R127" s="208" t="s">
        <v>138</v>
      </c>
      <c r="S127" s="213" t="s">
        <v>132</v>
      </c>
      <c r="T127" s="188" t="s">
        <v>154</v>
      </c>
    </row>
    <row r="128" spans="1:20">
      <c r="A128" s="197">
        <f t="shared" ca="1" si="25"/>
        <v>40</v>
      </c>
      <c r="B128" s="386">
        <f t="shared" ca="1" si="22"/>
        <v>0.37799513239772076</v>
      </c>
      <c r="C128" s="198" t="s">
        <v>252</v>
      </c>
      <c r="D128" s="198" t="s">
        <v>283</v>
      </c>
      <c r="E128" s="198" t="s">
        <v>287</v>
      </c>
      <c r="F128" s="181">
        <f>IFERROR(VLOOKUP(E128,顾问个人目标!$E:$AB,23,0)+VLOOKUP(E128,顾问个人目标!$E:$AB,24,0),"-")</f>
        <v>4.9995132397720745</v>
      </c>
      <c r="G128" s="284">
        <f ca="1">COUNTIFS(新签明细!J:J,"新签",新签明细!D:D,E128,新签明细!X:X,"False",新签明细!L:L,"&lt;&gt;*升舱*")</f>
        <v>2</v>
      </c>
      <c r="H128" s="201">
        <f>IFERROR(#REF!/F128,0)</f>
        <v>0</v>
      </c>
      <c r="I128" s="367">
        <f t="shared" si="23"/>
        <v>3.7496349298290559</v>
      </c>
      <c r="J128" s="367">
        <f t="shared" ca="1" si="24"/>
        <v>-1.7496349298290559</v>
      </c>
      <c r="K128" s="283">
        <f ca="1">COUNTIFS(新签明细!$J:$J,"新签",新签明细!$D:$D,$E128,新签明细!$X:$X,"False",新签明细!$L:$L,"&lt;&gt;*升舱*",新签明细!$V:$V,'往期追踪-中间表'!K$26)</f>
        <v>0</v>
      </c>
      <c r="L128" s="283">
        <f ca="1">COUNTIFS(新签明细!$J:$J,"新签",新签明细!$D:$D,$E128,新签明细!$X:$X,"False",新签明细!$L:$L,"&lt;&gt;*升舱*",新签明细!$V:$V,'往期追踪-中间表'!L$26)</f>
        <v>0</v>
      </c>
      <c r="M128" s="283">
        <f ca="1">COUNTIFS(新签明细!$J:$J,"新签",新签明细!$D:$D,$E128,新签明细!$X:$X,"False",新签明细!$L:$L,"&lt;&gt;*升舱*",新签明细!$V:$V,'往期追踪-中间表'!M$26)</f>
        <v>0</v>
      </c>
      <c r="N128" s="283">
        <f ca="1">COUNTIFS(新签明细!$J:$J,"新签",新签明细!$D:$D,$E128,新签明细!$X:$X,"False",新签明细!$L:$L,"&lt;&gt;*升舱*",新签明细!$V:$V,'往期追踪-中间表'!N$26)</f>
        <v>0</v>
      </c>
      <c r="O128" s="283">
        <f ca="1">COUNTIFS(新签明细!$J:$J,"新签",新签明细!$D:$D,$E128,新签明细!$X:$X,"False",新签明细!$L:$L,"&lt;&gt;*升舱*",新签明细!$V:$V,'往期追踪-中间表'!O$26)</f>
        <v>0</v>
      </c>
      <c r="P128" s="283">
        <f ca="1">COUNTIFS(新签明细!$J:$J,"新签",新签明细!$D:$D,$E128,新签明细!$X:$X,"False",新签明细!$L:$L,"&lt;&gt;*升舱*",新签明细!$V:$V,'往期追踪-中间表'!P$26)</f>
        <v>0</v>
      </c>
      <c r="Q128" s="283">
        <f ca="1">COUNTIFS(新签明细!$J:$J,"新签",新签明细!$D:$D,$E128,新签明细!$X:$X,"False",新签明细!$L:$L,"&lt;&gt;*升舱*",新签明细!$V:$V,'往期追踪-中间表'!Q$26)</f>
        <v>0</v>
      </c>
      <c r="R128" s="200" t="s">
        <v>138</v>
      </c>
      <c r="S128" s="205" t="s">
        <v>132</v>
      </c>
      <c r="T128" s="101" t="s">
        <v>154</v>
      </c>
    </row>
    <row r="129" spans="1:20">
      <c r="A129" s="195">
        <f t="shared" ca="1" si="25"/>
        <v>64</v>
      </c>
      <c r="B129" s="386">
        <f t="shared" ca="1" si="22"/>
        <v>0.27968434903637784</v>
      </c>
      <c r="C129" s="206" t="s">
        <v>252</v>
      </c>
      <c r="D129" s="206" t="s">
        <v>283</v>
      </c>
      <c r="E129" s="206" t="s">
        <v>288</v>
      </c>
      <c r="F129" s="181">
        <f>IFERROR(VLOOKUP(E129,顾问个人目标!$E:$AB,23,0)+VLOOKUP(E129,顾问个人目标!$E:$AB,24,0),"-")</f>
        <v>5.0684349036377849</v>
      </c>
      <c r="G129" s="284">
        <f ca="1">COUNTIFS(新签明细!J:J,"新签",新签明细!D:D,E129,新签明细!X:X,"False",新签明细!L:L,"&lt;&gt;*升舱*")</f>
        <v>1</v>
      </c>
      <c r="H129" s="209">
        <f>IFERROR(#REF!/F129,0)</f>
        <v>0</v>
      </c>
      <c r="I129" s="367">
        <f t="shared" si="23"/>
        <v>3.8013261777283387</v>
      </c>
      <c r="J129" s="367">
        <f t="shared" ca="1" si="24"/>
        <v>-2.8013261777283387</v>
      </c>
      <c r="K129" s="283">
        <f ca="1">COUNTIFS(新签明细!$J:$J,"新签",新签明细!$D:$D,$E129,新签明细!$X:$X,"False",新签明细!$L:$L,"&lt;&gt;*升舱*",新签明细!$V:$V,'往期追踪-中间表'!K$26)</f>
        <v>0</v>
      </c>
      <c r="L129" s="283">
        <f ca="1">COUNTIFS(新签明细!$J:$J,"新签",新签明细!$D:$D,$E129,新签明细!$X:$X,"False",新签明细!$L:$L,"&lt;&gt;*升舱*",新签明细!$V:$V,'往期追踪-中间表'!L$26)</f>
        <v>0</v>
      </c>
      <c r="M129" s="283">
        <f ca="1">COUNTIFS(新签明细!$J:$J,"新签",新签明细!$D:$D,$E129,新签明细!$X:$X,"False",新签明细!$L:$L,"&lt;&gt;*升舱*",新签明细!$V:$V,'往期追踪-中间表'!M$26)</f>
        <v>0</v>
      </c>
      <c r="N129" s="283">
        <f ca="1">COUNTIFS(新签明细!$J:$J,"新签",新签明细!$D:$D,$E129,新签明细!$X:$X,"False",新签明细!$L:$L,"&lt;&gt;*升舱*",新签明细!$V:$V,'往期追踪-中间表'!N$26)</f>
        <v>0</v>
      </c>
      <c r="O129" s="283">
        <f ca="1">COUNTIFS(新签明细!$J:$J,"新签",新签明细!$D:$D,$E129,新签明细!$X:$X,"False",新签明细!$L:$L,"&lt;&gt;*升舱*",新签明细!$V:$V,'往期追踪-中间表'!O$26)</f>
        <v>0</v>
      </c>
      <c r="P129" s="283">
        <f ca="1">COUNTIFS(新签明细!$J:$J,"新签",新签明细!$D:$D,$E129,新签明细!$X:$X,"False",新签明细!$L:$L,"&lt;&gt;*升舱*",新签明细!$V:$V,'往期追踪-中间表'!P$26)</f>
        <v>0</v>
      </c>
      <c r="Q129" s="283">
        <f ca="1">COUNTIFS(新签明细!$J:$J,"新签",新签明细!$D:$D,$E129,新签明细!$X:$X,"False",新签明细!$L:$L,"&lt;&gt;*升舱*",新签明细!$V:$V,'往期追踪-中间表'!Q$26)</f>
        <v>0</v>
      </c>
      <c r="R129" s="208" t="s">
        <v>138</v>
      </c>
      <c r="S129" s="213" t="s">
        <v>132</v>
      </c>
      <c r="T129" s="188" t="s">
        <v>154</v>
      </c>
    </row>
    <row r="130" spans="1:20">
      <c r="A130" s="197">
        <f t="shared" ca="1" si="25"/>
        <v>39</v>
      </c>
      <c r="B130" s="386">
        <f t="shared" ca="1" si="22"/>
        <v>0.37879496858513928</v>
      </c>
      <c r="C130" s="198" t="s">
        <v>252</v>
      </c>
      <c r="D130" s="198" t="s">
        <v>283</v>
      </c>
      <c r="E130" s="198" t="s">
        <v>289</v>
      </c>
      <c r="F130" s="181">
        <f>IFERROR(VLOOKUP(E130,顾问个人目标!$E:$AB,23,0)+VLOOKUP(E130,顾问个人目标!$E:$AB,24,0),"-")</f>
        <v>4.879496858513928</v>
      </c>
      <c r="G130" s="284">
        <f ca="1">COUNTIFS(新签明细!J:J,"新签",新签明细!D:D,E130,新签明细!X:X,"False",新签明细!L:L,"&lt;&gt;*升舱*")</f>
        <v>2</v>
      </c>
      <c r="H130" s="201">
        <f>IFERROR(#REF!/F130,0)</f>
        <v>0</v>
      </c>
      <c r="I130" s="367">
        <f t="shared" si="23"/>
        <v>3.659622643885446</v>
      </c>
      <c r="J130" s="367">
        <f t="shared" ca="1" si="24"/>
        <v>-1.659622643885446</v>
      </c>
      <c r="K130" s="283">
        <f ca="1">COUNTIFS(新签明细!$J:$J,"新签",新签明细!$D:$D,$E130,新签明细!$X:$X,"False",新签明细!$L:$L,"&lt;&gt;*升舱*",新签明细!$V:$V,'往期追踪-中间表'!K$26)</f>
        <v>0</v>
      </c>
      <c r="L130" s="283">
        <f ca="1">COUNTIFS(新签明细!$J:$J,"新签",新签明细!$D:$D,$E130,新签明细!$X:$X,"False",新签明细!$L:$L,"&lt;&gt;*升舱*",新签明细!$V:$V,'往期追踪-中间表'!L$26)</f>
        <v>0</v>
      </c>
      <c r="M130" s="283">
        <f ca="1">COUNTIFS(新签明细!$J:$J,"新签",新签明细!$D:$D,$E130,新签明细!$X:$X,"False",新签明细!$L:$L,"&lt;&gt;*升舱*",新签明细!$V:$V,'往期追踪-中间表'!M$26)</f>
        <v>0</v>
      </c>
      <c r="N130" s="283">
        <f ca="1">COUNTIFS(新签明细!$J:$J,"新签",新签明细!$D:$D,$E130,新签明细!$X:$X,"False",新签明细!$L:$L,"&lt;&gt;*升舱*",新签明细!$V:$V,'往期追踪-中间表'!N$26)</f>
        <v>0</v>
      </c>
      <c r="O130" s="283">
        <f ca="1">COUNTIFS(新签明细!$J:$J,"新签",新签明细!$D:$D,$E130,新签明细!$X:$X,"False",新签明细!$L:$L,"&lt;&gt;*升舱*",新签明细!$V:$V,'往期追踪-中间表'!O$26)</f>
        <v>0</v>
      </c>
      <c r="P130" s="283">
        <f ca="1">COUNTIFS(新签明细!$J:$J,"新签",新签明细!$D:$D,$E130,新签明细!$X:$X,"False",新签明细!$L:$L,"&lt;&gt;*升舱*",新签明细!$V:$V,'往期追踪-中间表'!P$26)</f>
        <v>0</v>
      </c>
      <c r="Q130" s="283">
        <f ca="1">COUNTIFS(新签明细!$J:$J,"新签",新签明细!$D:$D,$E130,新签明细!$X:$X,"False",新签明细!$L:$L,"&lt;&gt;*升舱*",新签明细!$V:$V,'往期追踪-中间表'!Q$26)</f>
        <v>0</v>
      </c>
      <c r="R130" s="200" t="s">
        <v>138</v>
      </c>
      <c r="S130" s="205" t="s">
        <v>132</v>
      </c>
      <c r="T130" s="101" t="s">
        <v>154</v>
      </c>
    </row>
    <row r="131" spans="1:20">
      <c r="A131" s="195">
        <f t="shared" ca="1" si="25"/>
        <v>41</v>
      </c>
      <c r="B131" s="386">
        <f t="shared" ca="1" si="22"/>
        <v>0.37706277455663317</v>
      </c>
      <c r="C131" s="206" t="s">
        <v>252</v>
      </c>
      <c r="D131" s="206" t="s">
        <v>283</v>
      </c>
      <c r="E131" s="206" t="s">
        <v>290</v>
      </c>
      <c r="F131" s="181">
        <f>IFERROR(VLOOKUP(E131,顾问个人目标!$E:$AB,23,0)+VLOOKUP(E131,顾问个人目标!$E:$AB,24,0),"-")</f>
        <v>4.606277455663319</v>
      </c>
      <c r="G131" s="284">
        <f ca="1">COUNTIFS(新签明细!J:J,"新签",新签明细!D:D,E131,新签明细!X:X,"False",新签明细!L:L,"&lt;&gt;*升舱*")</f>
        <v>2</v>
      </c>
      <c r="H131" s="209">
        <f>IFERROR(#REF!/F131,0)</f>
        <v>0</v>
      </c>
      <c r="I131" s="367">
        <f t="shared" si="23"/>
        <v>3.4547080917474893</v>
      </c>
      <c r="J131" s="367">
        <f t="shared" ca="1" si="24"/>
        <v>-1.4547080917474893</v>
      </c>
      <c r="K131" s="283">
        <f ca="1">COUNTIFS(新签明细!$J:$J,"新签",新签明细!$D:$D,$E131,新签明细!$X:$X,"False",新签明细!$L:$L,"&lt;&gt;*升舱*",新签明细!$V:$V,'往期追踪-中间表'!K$26)</f>
        <v>0</v>
      </c>
      <c r="L131" s="283">
        <f ca="1">COUNTIFS(新签明细!$J:$J,"新签",新签明细!$D:$D,$E131,新签明细!$X:$X,"False",新签明细!$L:$L,"&lt;&gt;*升舱*",新签明细!$V:$V,'往期追踪-中间表'!L$26)</f>
        <v>0</v>
      </c>
      <c r="M131" s="283">
        <f ca="1">COUNTIFS(新签明细!$J:$J,"新签",新签明细!$D:$D,$E131,新签明细!$X:$X,"False",新签明细!$L:$L,"&lt;&gt;*升舱*",新签明细!$V:$V,'往期追踪-中间表'!M$26)</f>
        <v>0</v>
      </c>
      <c r="N131" s="283">
        <f ca="1">COUNTIFS(新签明细!$J:$J,"新签",新签明细!$D:$D,$E131,新签明细!$X:$X,"False",新签明细!$L:$L,"&lt;&gt;*升舱*",新签明细!$V:$V,'往期追踪-中间表'!N$26)</f>
        <v>0</v>
      </c>
      <c r="O131" s="283">
        <f ca="1">COUNTIFS(新签明细!$J:$J,"新签",新签明细!$D:$D,$E131,新签明细!$X:$X,"False",新签明细!$L:$L,"&lt;&gt;*升舱*",新签明细!$V:$V,'往期追踪-中间表'!O$26)</f>
        <v>0</v>
      </c>
      <c r="P131" s="283">
        <f ca="1">COUNTIFS(新签明细!$J:$J,"新签",新签明细!$D:$D,$E131,新签明细!$X:$X,"False",新签明细!$L:$L,"&lt;&gt;*升舱*",新签明细!$V:$V,'往期追踪-中间表'!P$26)</f>
        <v>0</v>
      </c>
      <c r="Q131" s="283">
        <f ca="1">COUNTIFS(新签明细!$J:$J,"新签",新签明细!$D:$D,$E131,新签明细!$X:$X,"False",新签明细!$L:$L,"&lt;&gt;*升舱*",新签明细!$V:$V,'往期追踪-中间表'!Q$26)</f>
        <v>0</v>
      </c>
      <c r="R131" s="208" t="s">
        <v>138</v>
      </c>
      <c r="S131" s="213" t="s">
        <v>132</v>
      </c>
      <c r="T131" s="188" t="s">
        <v>154</v>
      </c>
    </row>
    <row r="132" spans="1:20">
      <c r="A132" s="197">
        <f t="shared" ca="1" si="25"/>
        <v>5</v>
      </c>
      <c r="B132" s="386">
        <f t="shared" ca="1" si="22"/>
        <v>0.88738905773072407</v>
      </c>
      <c r="C132" s="198" t="s">
        <v>252</v>
      </c>
      <c r="D132" s="198" t="s">
        <v>137</v>
      </c>
      <c r="E132" s="198" t="s">
        <v>291</v>
      </c>
      <c r="F132" s="181">
        <f>IFERROR(VLOOKUP(E132,顾问个人目标!$E:$AB,23,0)+VLOOKUP(E132,顾问个人目标!$E:$AB,24,0),"-")</f>
        <v>5.5389057730724094</v>
      </c>
      <c r="G132" s="284">
        <f ca="1">COUNTIFS(新签明细!J:J,"新签",新签明细!D:D,E132,新签明细!X:X,"False",新签明细!L:L,"&lt;&gt;*升舱*")</f>
        <v>7</v>
      </c>
      <c r="H132" s="201">
        <f>IFERROR(#REF!/F132,0)</f>
        <v>0</v>
      </c>
      <c r="I132" s="367">
        <f t="shared" si="23"/>
        <v>4.1541793298043075</v>
      </c>
      <c r="J132" s="367">
        <f t="shared" ca="1" si="24"/>
        <v>2.8458206701956925</v>
      </c>
      <c r="K132" s="283">
        <f ca="1">COUNTIFS(新签明细!$J:$J,"新签",新签明细!$D:$D,$E132,新签明细!$X:$X,"False",新签明细!$L:$L,"&lt;&gt;*升舱*",新签明细!$V:$V,'往期追踪-中间表'!K$26)</f>
        <v>0</v>
      </c>
      <c r="L132" s="283">
        <f ca="1">COUNTIFS(新签明细!$J:$J,"新签",新签明细!$D:$D,$E132,新签明细!$X:$X,"False",新签明细!$L:$L,"&lt;&gt;*升舱*",新签明细!$V:$V,'往期追踪-中间表'!L$26)</f>
        <v>1</v>
      </c>
      <c r="M132" s="283">
        <f ca="1">COUNTIFS(新签明细!$J:$J,"新签",新签明细!$D:$D,$E132,新签明细!$X:$X,"False",新签明细!$L:$L,"&lt;&gt;*升舱*",新签明细!$V:$V,'往期追踪-中间表'!M$26)</f>
        <v>1</v>
      </c>
      <c r="N132" s="283">
        <f ca="1">COUNTIFS(新签明细!$J:$J,"新签",新签明细!$D:$D,$E132,新签明细!$X:$X,"False",新签明细!$L:$L,"&lt;&gt;*升舱*",新签明细!$V:$V,'往期追踪-中间表'!N$26)</f>
        <v>0</v>
      </c>
      <c r="O132" s="283">
        <f ca="1">COUNTIFS(新签明细!$J:$J,"新签",新签明细!$D:$D,$E132,新签明细!$X:$X,"False",新签明细!$L:$L,"&lt;&gt;*升舱*",新签明细!$V:$V,'往期追踪-中间表'!O$26)</f>
        <v>0</v>
      </c>
      <c r="P132" s="283">
        <f ca="1">COUNTIFS(新签明细!$J:$J,"新签",新签明细!$D:$D,$E132,新签明细!$X:$X,"False",新签明细!$L:$L,"&lt;&gt;*升舱*",新签明细!$V:$V,'往期追踪-中间表'!P$26)</f>
        <v>1</v>
      </c>
      <c r="Q132" s="283">
        <f ca="1">COUNTIFS(新签明细!$J:$J,"新签",新签明细!$D:$D,$E132,新签明细!$X:$X,"False",新签明细!$L:$L,"&lt;&gt;*升舱*",新签明细!$V:$V,'往期追踪-中间表'!Q$26)</f>
        <v>0</v>
      </c>
      <c r="R132" s="200" t="s">
        <v>138</v>
      </c>
      <c r="S132" s="205" t="s">
        <v>132</v>
      </c>
      <c r="T132" s="101" t="s">
        <v>137</v>
      </c>
    </row>
    <row r="133" spans="1:20">
      <c r="A133" s="195">
        <f t="shared" ca="1" si="25"/>
        <v>25</v>
      </c>
      <c r="B133" s="386">
        <f t="shared" ca="1" si="22"/>
        <v>0.48279840541204661</v>
      </c>
      <c r="C133" s="206" t="s">
        <v>252</v>
      </c>
      <c r="D133" s="206" t="s">
        <v>292</v>
      </c>
      <c r="E133" s="206" t="s">
        <v>293</v>
      </c>
      <c r="F133" s="181">
        <f>IFERROR(VLOOKUP(E133,顾问个人目标!$E:$AB,23,0)+VLOOKUP(E133,顾问个人目标!$E:$AB,24,0),"-")</f>
        <v>4.97984054120466</v>
      </c>
      <c r="G133" s="284">
        <f ca="1">COUNTIFS(新签明细!J:J,"新签",新签明细!D:D,E133,新签明细!X:X,"False",新签明细!L:L,"&lt;&gt;*升舱*")</f>
        <v>3</v>
      </c>
      <c r="H133" s="209">
        <f>IFERROR(#REF!/F133,0)</f>
        <v>0</v>
      </c>
      <c r="I133" s="367">
        <f t="shared" si="23"/>
        <v>3.7348804059034952</v>
      </c>
      <c r="J133" s="367">
        <f t="shared" ca="1" si="24"/>
        <v>-0.73488040590349524</v>
      </c>
      <c r="K133" s="283">
        <f ca="1">COUNTIFS(新签明细!$J:$J,"新签",新签明细!$D:$D,$E133,新签明细!$X:$X,"False",新签明细!$L:$L,"&lt;&gt;*升舱*",新签明细!$V:$V,'往期追踪-中间表'!K$26)</f>
        <v>0</v>
      </c>
      <c r="L133" s="283">
        <f ca="1">COUNTIFS(新签明细!$J:$J,"新签",新签明细!$D:$D,$E133,新签明细!$X:$X,"False",新签明细!$L:$L,"&lt;&gt;*升舱*",新签明细!$V:$V,'往期追踪-中间表'!L$26)</f>
        <v>0</v>
      </c>
      <c r="M133" s="283">
        <f ca="1">COUNTIFS(新签明细!$J:$J,"新签",新签明细!$D:$D,$E133,新签明细!$X:$X,"False",新签明细!$L:$L,"&lt;&gt;*升舱*",新签明细!$V:$V,'往期追踪-中间表'!M$26)</f>
        <v>0</v>
      </c>
      <c r="N133" s="283">
        <f ca="1">COUNTIFS(新签明细!$J:$J,"新签",新签明细!$D:$D,$E133,新签明细!$X:$X,"False",新签明细!$L:$L,"&lt;&gt;*升舱*",新签明细!$V:$V,'往期追踪-中间表'!N$26)</f>
        <v>0</v>
      </c>
      <c r="O133" s="283">
        <f ca="1">COUNTIFS(新签明细!$J:$J,"新签",新签明细!$D:$D,$E133,新签明细!$X:$X,"False",新签明细!$L:$L,"&lt;&gt;*升舱*",新签明细!$V:$V,'往期追踪-中间表'!O$26)</f>
        <v>0</v>
      </c>
      <c r="P133" s="283">
        <f ca="1">COUNTIFS(新签明细!$J:$J,"新签",新签明细!$D:$D,$E133,新签明细!$X:$X,"False",新签明细!$L:$L,"&lt;&gt;*升舱*",新签明细!$V:$V,'往期追踪-中间表'!P$26)</f>
        <v>0</v>
      </c>
      <c r="Q133" s="283">
        <f ca="1">COUNTIFS(新签明细!$J:$J,"新签",新签明细!$D:$D,$E133,新签明细!$X:$X,"False",新签明细!$L:$L,"&lt;&gt;*升舱*",新签明细!$V:$V,'往期追踪-中间表'!Q$26)</f>
        <v>0</v>
      </c>
      <c r="R133" s="208" t="s">
        <v>138</v>
      </c>
      <c r="S133" s="213" t="s">
        <v>132</v>
      </c>
      <c r="T133" s="188" t="s">
        <v>137</v>
      </c>
    </row>
    <row r="134" spans="1:20">
      <c r="A134" s="197">
        <f t="shared" ca="1" si="25"/>
        <v>16</v>
      </c>
      <c r="B134" s="386">
        <f t="shared" ca="1" si="22"/>
        <v>0.58397890383250872</v>
      </c>
      <c r="C134" s="198" t="s">
        <v>252</v>
      </c>
      <c r="D134" s="198" t="s">
        <v>292</v>
      </c>
      <c r="E134" s="198" t="s">
        <v>294</v>
      </c>
      <c r="F134" s="181">
        <f>IFERROR(VLOOKUP(E134,顾问个人目标!$E:$AB,23,0)+VLOOKUP(E134,顾问个人目标!$E:$AB,24,0),"-")</f>
        <v>4.9978903832508683</v>
      </c>
      <c r="G134" s="284">
        <f ca="1">COUNTIFS(新签明细!J:J,"新签",新签明细!D:D,E134,新签明细!X:X,"False",新签明细!L:L,"&lt;&gt;*升舱*")</f>
        <v>4</v>
      </c>
      <c r="H134" s="201">
        <f>IFERROR(#REF!/F134,0)</f>
        <v>0</v>
      </c>
      <c r="I134" s="367">
        <f t="shared" si="23"/>
        <v>3.748417787438151</v>
      </c>
      <c r="J134" s="367">
        <f t="shared" ca="1" si="24"/>
        <v>0.25158221256184898</v>
      </c>
      <c r="K134" s="283">
        <f ca="1">COUNTIFS(新签明细!$J:$J,"新签",新签明细!$D:$D,$E134,新签明细!$X:$X,"False",新签明细!$L:$L,"&lt;&gt;*升舱*",新签明细!$V:$V,'往期追踪-中间表'!K$26)</f>
        <v>0</v>
      </c>
      <c r="L134" s="283">
        <f ca="1">COUNTIFS(新签明细!$J:$J,"新签",新签明细!$D:$D,$E134,新签明细!$X:$X,"False",新签明细!$L:$L,"&lt;&gt;*升舱*",新签明细!$V:$V,'往期追踪-中间表'!L$26)</f>
        <v>0</v>
      </c>
      <c r="M134" s="283">
        <f ca="1">COUNTIFS(新签明细!$J:$J,"新签",新签明细!$D:$D,$E134,新签明细!$X:$X,"False",新签明细!$L:$L,"&lt;&gt;*升舱*",新签明细!$V:$V,'往期追踪-中间表'!M$26)</f>
        <v>0</v>
      </c>
      <c r="N134" s="283">
        <f ca="1">COUNTIFS(新签明细!$J:$J,"新签",新签明细!$D:$D,$E134,新签明细!$X:$X,"False",新签明细!$L:$L,"&lt;&gt;*升舱*",新签明细!$V:$V,'往期追踪-中间表'!N$26)</f>
        <v>0</v>
      </c>
      <c r="O134" s="283">
        <f ca="1">COUNTIFS(新签明细!$J:$J,"新签",新签明细!$D:$D,$E134,新签明细!$X:$X,"False",新签明细!$L:$L,"&lt;&gt;*升舱*",新签明细!$V:$V,'往期追踪-中间表'!O$26)</f>
        <v>0</v>
      </c>
      <c r="P134" s="283">
        <f ca="1">COUNTIFS(新签明细!$J:$J,"新签",新签明细!$D:$D,$E134,新签明细!$X:$X,"False",新签明细!$L:$L,"&lt;&gt;*升舱*",新签明细!$V:$V,'往期追踪-中间表'!P$26)</f>
        <v>0</v>
      </c>
      <c r="Q134" s="283">
        <f ca="1">COUNTIFS(新签明细!$J:$J,"新签",新签明细!$D:$D,$E134,新签明细!$X:$X,"False",新签明细!$L:$L,"&lt;&gt;*升舱*",新签明细!$V:$V,'往期追踪-中间表'!Q$26)</f>
        <v>0</v>
      </c>
      <c r="R134" s="200" t="s">
        <v>138</v>
      </c>
      <c r="S134" s="205" t="s">
        <v>132</v>
      </c>
      <c r="T134" s="101" t="s">
        <v>137</v>
      </c>
    </row>
    <row r="135" spans="1:20">
      <c r="A135" s="195">
        <f t="shared" ca="1" si="25"/>
        <v>17</v>
      </c>
      <c r="B135" s="386">
        <f t="shared" ca="1" si="22"/>
        <v>0.58326300033185752</v>
      </c>
      <c r="C135" s="206" t="s">
        <v>252</v>
      </c>
      <c r="D135" s="206" t="s">
        <v>292</v>
      </c>
      <c r="E135" s="206" t="s">
        <v>295</v>
      </c>
      <c r="F135" s="181">
        <f>IFERROR(VLOOKUP(E135,顾问个人目标!$E:$AB,23,0)+VLOOKUP(E135,顾问个人目标!$E:$AB,24,0),"-")</f>
        <v>4.8263000331857464</v>
      </c>
      <c r="G135" s="284">
        <f ca="1">COUNTIFS(新签明细!J:J,"新签",新签明细!D:D,E135,新签明细!X:X,"False",新签明细!L:L,"&lt;&gt;*升舱*")</f>
        <v>4</v>
      </c>
      <c r="H135" s="209">
        <f>IFERROR(#REF!/F135,0)</f>
        <v>0</v>
      </c>
      <c r="I135" s="367">
        <f t="shared" si="23"/>
        <v>3.61972502488931</v>
      </c>
      <c r="J135" s="367">
        <f t="shared" ca="1" si="24"/>
        <v>0.38027497511068997</v>
      </c>
      <c r="K135" s="283">
        <f ca="1">COUNTIFS(新签明细!$J:$J,"新签",新签明细!$D:$D,$E135,新签明细!$X:$X,"False",新签明细!$L:$L,"&lt;&gt;*升舱*",新签明细!$V:$V,'往期追踪-中间表'!K$26)</f>
        <v>0</v>
      </c>
      <c r="L135" s="283">
        <f ca="1">COUNTIFS(新签明细!$J:$J,"新签",新签明细!$D:$D,$E135,新签明细!$X:$X,"False",新签明细!$L:$L,"&lt;&gt;*升舱*",新签明细!$V:$V,'往期追踪-中间表'!L$26)</f>
        <v>1</v>
      </c>
      <c r="M135" s="283">
        <f ca="1">COUNTIFS(新签明细!$J:$J,"新签",新签明细!$D:$D,$E135,新签明细!$X:$X,"False",新签明细!$L:$L,"&lt;&gt;*升舱*",新签明细!$V:$V,'往期追踪-中间表'!M$26)</f>
        <v>0</v>
      </c>
      <c r="N135" s="283">
        <f ca="1">COUNTIFS(新签明细!$J:$J,"新签",新签明细!$D:$D,$E135,新签明细!$X:$X,"False",新签明细!$L:$L,"&lt;&gt;*升舱*",新签明细!$V:$V,'往期追踪-中间表'!N$26)</f>
        <v>0</v>
      </c>
      <c r="O135" s="283">
        <f ca="1">COUNTIFS(新签明细!$J:$J,"新签",新签明细!$D:$D,$E135,新签明细!$X:$X,"False",新签明细!$L:$L,"&lt;&gt;*升舱*",新签明细!$V:$V,'往期追踪-中间表'!O$26)</f>
        <v>0</v>
      </c>
      <c r="P135" s="283">
        <f ca="1">COUNTIFS(新签明细!$J:$J,"新签",新签明细!$D:$D,$E135,新签明细!$X:$X,"False",新签明细!$L:$L,"&lt;&gt;*升舱*",新签明细!$V:$V,'往期追踪-中间表'!P$26)</f>
        <v>1</v>
      </c>
      <c r="Q135" s="283">
        <f ca="1">COUNTIFS(新签明细!$J:$J,"新签",新签明细!$D:$D,$E135,新签明细!$X:$X,"False",新签明细!$L:$L,"&lt;&gt;*升舱*",新签明细!$V:$V,'往期追踪-中间表'!Q$26)</f>
        <v>0</v>
      </c>
      <c r="R135" s="208" t="s">
        <v>138</v>
      </c>
      <c r="S135" s="213" t="s">
        <v>132</v>
      </c>
      <c r="T135" s="188" t="s">
        <v>137</v>
      </c>
    </row>
    <row r="136" spans="1:20">
      <c r="A136" s="197">
        <f t="shared" ca="1" si="25"/>
        <v>29</v>
      </c>
      <c r="B136" s="386">
        <f t="shared" ca="1" si="22"/>
        <v>0.45664383217603777</v>
      </c>
      <c r="C136" s="198" t="s">
        <v>252</v>
      </c>
      <c r="D136" s="198" t="s">
        <v>292</v>
      </c>
      <c r="E136" s="198" t="s">
        <v>296</v>
      </c>
      <c r="F136" s="181">
        <f>IFERROR(VLOOKUP(E136,顾问个人目标!$E:$AB,23,0)+VLOOKUP(E136,顾问个人目标!$E:$AB,24,0),"-")</f>
        <v>2.0643832176037789</v>
      </c>
      <c r="G136" s="284">
        <f ca="1">COUNTIFS(新签明细!J:J,"新签",新签明细!D:D,E136,新签明细!X:X,"False",新签明细!L:L,"&lt;&gt;*升舱*")</f>
        <v>3</v>
      </c>
      <c r="H136" s="201">
        <f>IFERROR(#REF!/F136,0)</f>
        <v>0</v>
      </c>
      <c r="I136" s="367">
        <f t="shared" si="23"/>
        <v>1.5482874132028341</v>
      </c>
      <c r="J136" s="367">
        <f t="shared" ca="1" si="24"/>
        <v>1.4517125867971659</v>
      </c>
      <c r="K136" s="283">
        <f ca="1">COUNTIFS(新签明细!$J:$J,"新签",新签明细!$D:$D,$E136,新签明细!$X:$X,"False",新签明细!$L:$L,"&lt;&gt;*升舱*",新签明细!$V:$V,'往期追踪-中间表'!K$26)</f>
        <v>1</v>
      </c>
      <c r="L136" s="283">
        <f ca="1">COUNTIFS(新签明细!$J:$J,"新签",新签明细!$D:$D,$E136,新签明细!$X:$X,"False",新签明细!$L:$L,"&lt;&gt;*升舱*",新签明细!$V:$V,'往期追踪-中间表'!L$26)</f>
        <v>0</v>
      </c>
      <c r="M136" s="283">
        <f ca="1">COUNTIFS(新签明细!$J:$J,"新签",新签明细!$D:$D,$E136,新签明细!$X:$X,"False",新签明细!$L:$L,"&lt;&gt;*升舱*",新签明细!$V:$V,'往期追踪-中间表'!M$26)</f>
        <v>0</v>
      </c>
      <c r="N136" s="283">
        <f ca="1">COUNTIFS(新签明细!$J:$J,"新签",新签明细!$D:$D,$E136,新签明细!$X:$X,"False",新签明细!$L:$L,"&lt;&gt;*升舱*",新签明细!$V:$V,'往期追踪-中间表'!N$26)</f>
        <v>1</v>
      </c>
      <c r="O136" s="283">
        <f ca="1">COUNTIFS(新签明细!$J:$J,"新签",新签明细!$D:$D,$E136,新签明细!$X:$X,"False",新签明细!$L:$L,"&lt;&gt;*升舱*",新签明细!$V:$V,'往期追踪-中间表'!O$26)</f>
        <v>0</v>
      </c>
      <c r="P136" s="283">
        <f ca="1">COUNTIFS(新签明细!$J:$J,"新签",新签明细!$D:$D,$E136,新签明细!$X:$X,"False",新签明细!$L:$L,"&lt;&gt;*升舱*",新签明细!$V:$V,'往期追踪-中间表'!P$26)</f>
        <v>0</v>
      </c>
      <c r="Q136" s="283">
        <f ca="1">COUNTIFS(新签明细!$J:$J,"新签",新签明细!$D:$D,$E136,新签明细!$X:$X,"False",新签明细!$L:$L,"&lt;&gt;*升舱*",新签明细!$V:$V,'往期追踪-中间表'!Q$26)</f>
        <v>0</v>
      </c>
      <c r="R136" s="200" t="s">
        <v>138</v>
      </c>
      <c r="S136" s="205" t="s">
        <v>132</v>
      </c>
      <c r="T136" s="101" t="s">
        <v>144</v>
      </c>
    </row>
    <row r="137" spans="1:20">
      <c r="A137" s="195">
        <f t="shared" ca="1" si="25"/>
        <v>84</v>
      </c>
      <c r="B137" s="386">
        <f t="shared" ca="1" si="22"/>
        <v>0.19281533401696144</v>
      </c>
      <c r="C137" s="206" t="s">
        <v>252</v>
      </c>
      <c r="D137" s="206" t="s">
        <v>143</v>
      </c>
      <c r="E137" s="206" t="s">
        <v>297</v>
      </c>
      <c r="F137" s="181">
        <f>IFERROR(VLOOKUP(E137,顾问个人目标!$E:$AB,23,0)+VLOOKUP(E137,顾问个人目标!$E:$AB,24,0),"-")</f>
        <v>5.5815334016961442</v>
      </c>
      <c r="G137" s="284">
        <f ca="1">COUNTIFS(新签明细!J:J,"新签",新签明细!D:D,E137,新签明细!X:X,"False",新签明细!L:L,"&lt;&gt;*升舱*")</f>
        <v>0</v>
      </c>
      <c r="H137" s="209">
        <f>IFERROR(#REF!/F137,0)</f>
        <v>0</v>
      </c>
      <c r="I137" s="367">
        <f t="shared" si="23"/>
        <v>4.1861500512721079</v>
      </c>
      <c r="J137" s="367">
        <f t="shared" ca="1" si="24"/>
        <v>-4.1861500512721079</v>
      </c>
      <c r="K137" s="283">
        <f>COUNTIFS(新签明细!$J:$J,"新签",新签明细!$D:$D,$E137,新签明细!$X:$X,"False",新签明细!$L:$L,"&lt;&gt;*升舱*",新签明细!$V:$V,'往期追踪-中间表'!K$26)</f>
        <v>0</v>
      </c>
      <c r="L137" s="283">
        <f ca="1">COUNTIFS(新签明细!$J:$J,"新签",新签明细!$D:$D,$E137,新签明细!$X:$X,"False",新签明细!$L:$L,"&lt;&gt;*升舱*",新签明细!$V:$V,'往期追踪-中间表'!L$26)</f>
        <v>0</v>
      </c>
      <c r="M137" s="283">
        <f ca="1">COUNTIFS(新签明细!$J:$J,"新签",新签明细!$D:$D,$E137,新签明细!$X:$X,"False",新签明细!$L:$L,"&lt;&gt;*升舱*",新签明细!$V:$V,'往期追踪-中间表'!M$26)</f>
        <v>0</v>
      </c>
      <c r="N137" s="283">
        <f ca="1">COUNTIFS(新签明细!$J:$J,"新签",新签明细!$D:$D,$E137,新签明细!$X:$X,"False",新签明细!$L:$L,"&lt;&gt;*升舱*",新签明细!$V:$V,'往期追踪-中间表'!N$26)</f>
        <v>0</v>
      </c>
      <c r="O137" s="283">
        <f ca="1">COUNTIFS(新签明细!$J:$J,"新签",新签明细!$D:$D,$E137,新签明细!$X:$X,"False",新签明细!$L:$L,"&lt;&gt;*升舱*",新签明细!$V:$V,'往期追踪-中间表'!O$26)</f>
        <v>0</v>
      </c>
      <c r="P137" s="283">
        <f ca="1">COUNTIFS(新签明细!$J:$J,"新签",新签明细!$D:$D,$E137,新签明细!$X:$X,"False",新签明细!$L:$L,"&lt;&gt;*升舱*",新签明细!$V:$V,'往期追踪-中间表'!P$26)</f>
        <v>0</v>
      </c>
      <c r="Q137" s="283">
        <f ca="1">COUNTIFS(新签明细!$J:$J,"新签",新签明细!$D:$D,$E137,新签明细!$X:$X,"False",新签明细!$L:$L,"&lt;&gt;*升舱*",新签明细!$V:$V,'往期追踪-中间表'!Q$26)</f>
        <v>0</v>
      </c>
      <c r="R137" s="208" t="s">
        <v>138</v>
      </c>
      <c r="S137" s="213" t="s">
        <v>132</v>
      </c>
      <c r="T137" s="188" t="s">
        <v>144</v>
      </c>
    </row>
    <row r="138" spans="1:20">
      <c r="A138" s="197">
        <f t="shared" ca="1" si="25"/>
        <v>23</v>
      </c>
      <c r="B138" s="386">
        <f t="shared" ca="1" si="22"/>
        <v>0.48785984304985364</v>
      </c>
      <c r="C138" s="198" t="s">
        <v>252</v>
      </c>
      <c r="D138" s="198" t="s">
        <v>143</v>
      </c>
      <c r="E138" s="198" t="s">
        <v>298</v>
      </c>
      <c r="F138" s="181">
        <f>IFERROR(VLOOKUP(E138,顾问个人目标!$E:$AB,23,0)+VLOOKUP(E138,顾问个人目标!$E:$AB,24,0),"-")</f>
        <v>4.9859843049853634</v>
      </c>
      <c r="G138" s="284">
        <f ca="1">COUNTIFS(新签明细!J:J,"新签",新签明细!D:D,E138,新签明细!X:X,"False",新签明细!L:L,"&lt;&gt;*升舱*")</f>
        <v>3</v>
      </c>
      <c r="H138" s="201">
        <f>IFERROR(#REF!/F138,0)</f>
        <v>0</v>
      </c>
      <c r="I138" s="367">
        <f t="shared" si="23"/>
        <v>3.7394882287390225</v>
      </c>
      <c r="J138" s="367">
        <f t="shared" ca="1" si="24"/>
        <v>-0.73948822873902254</v>
      </c>
      <c r="K138" s="283">
        <f ca="1">COUNTIFS(新签明细!$J:$J,"新签",新签明细!$D:$D,$E138,新签明细!$X:$X,"False",新签明细!$L:$L,"&lt;&gt;*升舱*",新签明细!$V:$V,'往期追踪-中间表'!K$26)</f>
        <v>0</v>
      </c>
      <c r="L138" s="283">
        <f ca="1">COUNTIFS(新签明细!$J:$J,"新签",新签明细!$D:$D,$E138,新签明细!$X:$X,"False",新签明细!$L:$L,"&lt;&gt;*升舱*",新签明细!$V:$V,'往期追踪-中间表'!L$26)</f>
        <v>1</v>
      </c>
      <c r="M138" s="283">
        <f ca="1">COUNTIFS(新签明细!$J:$J,"新签",新签明细!$D:$D,$E138,新签明细!$X:$X,"False",新签明细!$L:$L,"&lt;&gt;*升舱*",新签明细!$V:$V,'往期追踪-中间表'!M$26)</f>
        <v>0</v>
      </c>
      <c r="N138" s="283">
        <f ca="1">COUNTIFS(新签明细!$J:$J,"新签",新签明细!$D:$D,$E138,新签明细!$X:$X,"False",新签明细!$L:$L,"&lt;&gt;*升舱*",新签明细!$V:$V,'往期追踪-中间表'!N$26)</f>
        <v>0</v>
      </c>
      <c r="O138" s="283">
        <f ca="1">COUNTIFS(新签明细!$J:$J,"新签",新签明细!$D:$D,$E138,新签明细!$X:$X,"False",新签明细!$L:$L,"&lt;&gt;*升舱*",新签明细!$V:$V,'往期追踪-中间表'!O$26)</f>
        <v>0</v>
      </c>
      <c r="P138" s="283">
        <f ca="1">COUNTIFS(新签明细!$J:$J,"新签",新签明细!$D:$D,$E138,新签明细!$X:$X,"False",新签明细!$L:$L,"&lt;&gt;*升舱*",新签明细!$V:$V,'往期追踪-中间表'!P$26)</f>
        <v>0</v>
      </c>
      <c r="Q138" s="283">
        <f ca="1">COUNTIFS(新签明细!$J:$J,"新签",新签明细!$D:$D,$E138,新签明细!$X:$X,"False",新签明细!$L:$L,"&lt;&gt;*升舱*",新签明细!$V:$V,'往期追踪-中间表'!Q$26)</f>
        <v>0</v>
      </c>
      <c r="R138" s="200" t="s">
        <v>138</v>
      </c>
      <c r="S138" s="205" t="s">
        <v>132</v>
      </c>
      <c r="T138" s="101" t="s">
        <v>144</v>
      </c>
    </row>
    <row r="139" spans="1:20">
      <c r="A139" s="195">
        <f t="shared" ca="1" si="25"/>
        <v>13</v>
      </c>
      <c r="B139" s="386">
        <f t="shared" ca="1" si="22"/>
        <v>0.68679937653691903</v>
      </c>
      <c r="C139" s="206" t="s">
        <v>252</v>
      </c>
      <c r="D139" s="206" t="s">
        <v>143</v>
      </c>
      <c r="E139" s="206" t="s">
        <v>299</v>
      </c>
      <c r="F139" s="181">
        <f>IFERROR(VLOOKUP(E139,顾问个人目标!$E:$AB,23,0)+VLOOKUP(E139,顾问个人目标!$E:$AB,24,0),"-")</f>
        <v>4.7799376536919018</v>
      </c>
      <c r="G139" s="284">
        <f ca="1">COUNTIFS(新签明细!J:J,"新签",新签明细!D:D,E139,新签明细!X:X,"False",新签明细!L:L,"&lt;&gt;*升舱*")</f>
        <v>5</v>
      </c>
      <c r="H139" s="209">
        <f>IFERROR(#REF!/F139,0)</f>
        <v>0</v>
      </c>
      <c r="I139" s="367">
        <f t="shared" si="23"/>
        <v>3.5849532402689261</v>
      </c>
      <c r="J139" s="367">
        <f t="shared" ca="1" si="24"/>
        <v>1.4150467597310739</v>
      </c>
      <c r="K139" s="283">
        <f ca="1">COUNTIFS(新签明细!$J:$J,"新签",新签明细!$D:$D,$E139,新签明细!$X:$X,"False",新签明细!$L:$L,"&lt;&gt;*升舱*",新签明细!$V:$V,'往期追踪-中间表'!K$26)</f>
        <v>1</v>
      </c>
      <c r="L139" s="283">
        <f ca="1">COUNTIFS(新签明细!$J:$J,"新签",新签明细!$D:$D,$E139,新签明细!$X:$X,"False",新签明细!$L:$L,"&lt;&gt;*升舱*",新签明细!$V:$V,'往期追踪-中间表'!L$26)</f>
        <v>0</v>
      </c>
      <c r="M139" s="283">
        <f ca="1">COUNTIFS(新签明细!$J:$J,"新签",新签明细!$D:$D,$E139,新签明细!$X:$X,"False",新签明细!$L:$L,"&lt;&gt;*升舱*",新签明细!$V:$V,'往期追踪-中间表'!M$26)</f>
        <v>0</v>
      </c>
      <c r="N139" s="283">
        <f ca="1">COUNTIFS(新签明细!$J:$J,"新签",新签明细!$D:$D,$E139,新签明细!$X:$X,"False",新签明细!$L:$L,"&lt;&gt;*升舱*",新签明细!$V:$V,'往期追踪-中间表'!N$26)</f>
        <v>0</v>
      </c>
      <c r="O139" s="283">
        <f ca="1">COUNTIFS(新签明细!$J:$J,"新签",新签明细!$D:$D,$E139,新签明细!$X:$X,"False",新签明细!$L:$L,"&lt;&gt;*升舱*",新签明细!$V:$V,'往期追踪-中间表'!O$26)</f>
        <v>0</v>
      </c>
      <c r="P139" s="283">
        <f ca="1">COUNTIFS(新签明细!$J:$J,"新签",新签明细!$D:$D,$E139,新签明细!$X:$X,"False",新签明细!$L:$L,"&lt;&gt;*升舱*",新签明细!$V:$V,'往期追踪-中间表'!P$26)</f>
        <v>0</v>
      </c>
      <c r="Q139" s="283">
        <f ca="1">COUNTIFS(新签明细!$J:$J,"新签",新签明细!$D:$D,$E139,新签明细!$X:$X,"False",新签明细!$L:$L,"&lt;&gt;*升舱*",新签明细!$V:$V,'往期追踪-中间表'!Q$26)</f>
        <v>0</v>
      </c>
      <c r="R139" s="208" t="s">
        <v>138</v>
      </c>
      <c r="S139" s="213" t="s">
        <v>132</v>
      </c>
      <c r="T139" s="188" t="s">
        <v>144</v>
      </c>
    </row>
    <row r="140" spans="1:20">
      <c r="A140" s="197">
        <f t="shared" ca="1" si="25"/>
        <v>9</v>
      </c>
      <c r="B140" s="386">
        <f t="shared" ca="1" si="22"/>
        <v>0.76215986683613723</v>
      </c>
      <c r="C140" s="198" t="s">
        <v>252</v>
      </c>
      <c r="D140" s="198" t="s">
        <v>143</v>
      </c>
      <c r="E140" s="198" t="s">
        <v>300</v>
      </c>
      <c r="F140" s="181">
        <f>IFERROR(VLOOKUP(E140,顾问个人目标!$E:$AB,23,0)+VLOOKUP(E140,顾问个人目标!$E:$AB,24,0),"-")</f>
        <v>2.2159866836137283</v>
      </c>
      <c r="G140" s="284">
        <f ca="1">COUNTIFS(新签明细!J:J,"新签",新签明细!D:D,E140,新签明细!X:X,"False",新签明细!L:L,"&lt;&gt;*升舱*")</f>
        <v>6</v>
      </c>
      <c r="H140" s="201">
        <f>IFERROR(#REF!/F140,0)</f>
        <v>0</v>
      </c>
      <c r="I140" s="367">
        <f t="shared" si="23"/>
        <v>1.6619900127102962</v>
      </c>
      <c r="J140" s="367">
        <f t="shared" ca="1" si="24"/>
        <v>4.3380099872897038</v>
      </c>
      <c r="K140" s="283">
        <f ca="1">COUNTIFS(新签明细!$J:$J,"新签",新签明细!$D:$D,$E140,新签明细!$X:$X,"False",新签明细!$L:$L,"&lt;&gt;*升舱*",新签明细!$V:$V,'往期追踪-中间表'!K$26)</f>
        <v>1</v>
      </c>
      <c r="L140" s="283">
        <f ca="1">COUNTIFS(新签明细!$J:$J,"新签",新签明细!$D:$D,$E140,新签明细!$X:$X,"False",新签明细!$L:$L,"&lt;&gt;*升舱*",新签明细!$V:$V,'往期追踪-中间表'!L$26)</f>
        <v>0</v>
      </c>
      <c r="M140" s="283">
        <f ca="1">COUNTIFS(新签明细!$J:$J,"新签",新签明细!$D:$D,$E140,新签明细!$X:$X,"False",新签明细!$L:$L,"&lt;&gt;*升舱*",新签明细!$V:$V,'往期追踪-中间表'!M$26)</f>
        <v>0</v>
      </c>
      <c r="N140" s="283">
        <f ca="1">COUNTIFS(新签明细!$J:$J,"新签",新签明细!$D:$D,$E140,新签明细!$X:$X,"False",新签明细!$L:$L,"&lt;&gt;*升舱*",新签明细!$V:$V,'往期追踪-中间表'!N$26)</f>
        <v>0</v>
      </c>
      <c r="O140" s="283">
        <f ca="1">COUNTIFS(新签明细!$J:$J,"新签",新签明细!$D:$D,$E140,新签明细!$X:$X,"False",新签明细!$L:$L,"&lt;&gt;*升舱*",新签明细!$V:$V,'往期追踪-中间表'!O$26)</f>
        <v>1</v>
      </c>
      <c r="P140" s="283">
        <f ca="1">COUNTIFS(新签明细!$J:$J,"新签",新签明细!$D:$D,$E140,新签明细!$X:$X,"False",新签明细!$L:$L,"&lt;&gt;*升舱*",新签明细!$V:$V,'往期追踪-中间表'!P$26)</f>
        <v>0</v>
      </c>
      <c r="Q140" s="283">
        <f ca="1">COUNTIFS(新签明细!$J:$J,"新签",新签明细!$D:$D,$E140,新签明细!$X:$X,"False",新签明细!$L:$L,"&lt;&gt;*升舱*",新签明细!$V:$V,'往期追踪-中间表'!Q$26)</f>
        <v>0</v>
      </c>
      <c r="R140" s="200" t="s">
        <v>138</v>
      </c>
      <c r="S140" s="205" t="s">
        <v>132</v>
      </c>
      <c r="T140" s="101" t="s">
        <v>144</v>
      </c>
    </row>
    <row r="141" spans="1:20">
      <c r="A141" s="195">
        <f t="shared" ca="1" si="25"/>
        <v>45</v>
      </c>
      <c r="B141" s="386">
        <f t="shared" ca="1" si="22"/>
        <v>0.36296415694958994</v>
      </c>
      <c r="C141" s="206" t="s">
        <v>252</v>
      </c>
      <c r="D141" s="206" t="s">
        <v>143</v>
      </c>
      <c r="E141" s="206" t="s">
        <v>301</v>
      </c>
      <c r="F141" s="181">
        <f>IFERROR(VLOOKUP(E141,顾问个人目标!$E:$AB,23,0)+VLOOKUP(E141,顾问个人目标!$E:$AB,24,0),"-")</f>
        <v>2.1964156949589935</v>
      </c>
      <c r="G141" s="284">
        <f ca="1">COUNTIFS(新签明细!J:J,"新签",新签明细!D:D,E141,新签明细!X:X,"False",新签明细!L:L,"&lt;&gt;*升舱*")</f>
        <v>2</v>
      </c>
      <c r="H141" s="209">
        <f>IFERROR(#REF!/F141,0)</f>
        <v>0</v>
      </c>
      <c r="I141" s="367">
        <f t="shared" si="23"/>
        <v>1.6473117712192451</v>
      </c>
      <c r="J141" s="367">
        <f t="shared" ca="1" si="24"/>
        <v>0.3526882287807549</v>
      </c>
      <c r="K141" s="283">
        <f ca="1">COUNTIFS(新签明细!$J:$J,"新签",新签明细!$D:$D,$E141,新签明细!$X:$X,"False",新签明细!$L:$L,"&lt;&gt;*升舱*",新签明细!$V:$V,'往期追踪-中间表'!K$26)</f>
        <v>0</v>
      </c>
      <c r="L141" s="283">
        <f ca="1">COUNTIFS(新签明细!$J:$J,"新签",新签明细!$D:$D,$E141,新签明细!$X:$X,"False",新签明细!$L:$L,"&lt;&gt;*升舱*",新签明细!$V:$V,'往期追踪-中间表'!L$26)</f>
        <v>0</v>
      </c>
      <c r="M141" s="283">
        <f ca="1">COUNTIFS(新签明细!$J:$J,"新签",新签明细!$D:$D,$E141,新签明细!$X:$X,"False",新签明细!$L:$L,"&lt;&gt;*升舱*",新签明细!$V:$V,'往期追踪-中间表'!M$26)</f>
        <v>1</v>
      </c>
      <c r="N141" s="283">
        <f ca="1">COUNTIFS(新签明细!$J:$J,"新签",新签明细!$D:$D,$E141,新签明细!$X:$X,"False",新签明细!$L:$L,"&lt;&gt;*升舱*",新签明细!$V:$V,'往期追踪-中间表'!N$26)</f>
        <v>0</v>
      </c>
      <c r="O141" s="283">
        <f ca="1">COUNTIFS(新签明细!$J:$J,"新签",新签明细!$D:$D,$E141,新签明细!$X:$X,"False",新签明细!$L:$L,"&lt;&gt;*升舱*",新签明细!$V:$V,'往期追踪-中间表'!O$26)</f>
        <v>0</v>
      </c>
      <c r="P141" s="283">
        <f ca="1">COUNTIFS(新签明细!$J:$J,"新签",新签明细!$D:$D,$E141,新签明细!$X:$X,"False",新签明细!$L:$L,"&lt;&gt;*升舱*",新签明细!$V:$V,'往期追踪-中间表'!P$26)</f>
        <v>0</v>
      </c>
      <c r="Q141" s="283">
        <f ca="1">COUNTIFS(新签明细!$J:$J,"新签",新签明细!$D:$D,$E141,新签明细!$X:$X,"False",新签明细!$L:$L,"&lt;&gt;*升舱*",新签明细!$V:$V,'往期追踪-中间表'!Q$26)</f>
        <v>0</v>
      </c>
      <c r="R141" s="208" t="s">
        <v>138</v>
      </c>
      <c r="S141" s="213" t="s">
        <v>132</v>
      </c>
      <c r="T141" s="188" t="s">
        <v>144</v>
      </c>
    </row>
    <row r="142" spans="1:20">
      <c r="A142" s="197">
        <f t="shared" ca="1" si="25"/>
        <v>28</v>
      </c>
      <c r="B142" s="386">
        <f t="shared" ca="1" si="22"/>
        <v>0.46217991417395032</v>
      </c>
      <c r="C142" s="198" t="s">
        <v>252</v>
      </c>
      <c r="D142" s="198" t="s">
        <v>143</v>
      </c>
      <c r="E142" s="198" t="s">
        <v>302</v>
      </c>
      <c r="F142" s="181">
        <f>IFERROR(VLOOKUP(E142,顾问个人目标!$E:$AB,23,0)+VLOOKUP(E142,顾问个人目标!$E:$AB,24,0),"-")</f>
        <v>2.017991417395038</v>
      </c>
      <c r="G142" s="284">
        <f ca="1">COUNTIFS(新签明细!J:J,"新签",新签明细!D:D,E142,新签明细!X:X,"False",新签明细!L:L,"&lt;&gt;*升舱*")</f>
        <v>3</v>
      </c>
      <c r="H142" s="201">
        <f>IFERROR(#REF!/F142,0)</f>
        <v>0</v>
      </c>
      <c r="I142" s="367">
        <f t="shared" si="23"/>
        <v>1.5134935630462785</v>
      </c>
      <c r="J142" s="367">
        <f t="shared" ca="1" si="24"/>
        <v>1.4865064369537215</v>
      </c>
      <c r="K142" s="283">
        <f ca="1">COUNTIFS(新签明细!$J:$J,"新签",新签明细!$D:$D,$E142,新签明细!$X:$X,"False",新签明细!$L:$L,"&lt;&gt;*升舱*",新签明细!$V:$V,'往期追踪-中间表'!K$26)</f>
        <v>0</v>
      </c>
      <c r="L142" s="283">
        <f ca="1">COUNTIFS(新签明细!$J:$J,"新签",新签明细!$D:$D,$E142,新签明细!$X:$X,"False",新签明细!$L:$L,"&lt;&gt;*升舱*",新签明细!$V:$V,'往期追踪-中间表'!L$26)</f>
        <v>0</v>
      </c>
      <c r="M142" s="283">
        <f ca="1">COUNTIFS(新签明细!$J:$J,"新签",新签明细!$D:$D,$E142,新签明细!$X:$X,"False",新签明细!$L:$L,"&lt;&gt;*升舱*",新签明细!$V:$V,'往期追踪-中间表'!M$26)</f>
        <v>0</v>
      </c>
      <c r="N142" s="283">
        <f ca="1">COUNTIFS(新签明细!$J:$J,"新签",新签明细!$D:$D,$E142,新签明细!$X:$X,"False",新签明细!$L:$L,"&lt;&gt;*升舱*",新签明细!$V:$V,'往期追踪-中间表'!N$26)</f>
        <v>0</v>
      </c>
      <c r="O142" s="283">
        <f ca="1">COUNTIFS(新签明细!$J:$J,"新签",新签明细!$D:$D,$E142,新签明细!$X:$X,"False",新签明细!$L:$L,"&lt;&gt;*升舱*",新签明细!$V:$V,'往期追踪-中间表'!O$26)</f>
        <v>0</v>
      </c>
      <c r="P142" s="283">
        <f ca="1">COUNTIFS(新签明细!$J:$J,"新签",新签明细!$D:$D,$E142,新签明细!$X:$X,"False",新签明细!$L:$L,"&lt;&gt;*升舱*",新签明细!$V:$V,'往期追踪-中间表'!P$26)</f>
        <v>1</v>
      </c>
      <c r="Q142" s="283">
        <f ca="1">COUNTIFS(新签明细!$J:$J,"新签",新签明细!$D:$D,$E142,新签明细!$X:$X,"False",新签明细!$L:$L,"&lt;&gt;*升舱*",新签明细!$V:$V,'往期追踪-中间表'!Q$26)</f>
        <v>0</v>
      </c>
      <c r="R142" s="200" t="s">
        <v>138</v>
      </c>
      <c r="S142" s="205" t="s">
        <v>132</v>
      </c>
      <c r="T142" s="101" t="s">
        <v>144</v>
      </c>
    </row>
    <row r="143" spans="1:20">
      <c r="A143" s="195">
        <f t="shared" ca="1" si="25"/>
        <v>94</v>
      </c>
      <c r="B143" s="386">
        <f t="shared" ca="1" si="22"/>
        <v>0.16354666636395079</v>
      </c>
      <c r="C143" s="206" t="s">
        <v>252</v>
      </c>
      <c r="D143" s="206" t="s">
        <v>143</v>
      </c>
      <c r="E143" s="206" t="s">
        <v>303</v>
      </c>
      <c r="F143" s="181">
        <f>IFERROR(VLOOKUP(E143,顾问个人目标!$E:$AB,23,0)+VLOOKUP(E143,顾问个人目标!$E:$AB,24,0),"-")</f>
        <v>2.0546666363950798</v>
      </c>
      <c r="G143" s="284">
        <f ca="1">COUNTIFS(新签明细!J:J,"新签",新签明细!D:D,E143,新签明细!X:X,"False",新签明细!L:L,"&lt;&gt;*升舱*")</f>
        <v>0</v>
      </c>
      <c r="H143" s="209">
        <f>IFERROR(#REF!/F143,0)</f>
        <v>0</v>
      </c>
      <c r="I143" s="367">
        <f t="shared" si="23"/>
        <v>1.5409999772963099</v>
      </c>
      <c r="J143" s="367">
        <f t="shared" ca="1" si="24"/>
        <v>-1.5409999772963099</v>
      </c>
      <c r="K143" s="283">
        <f ca="1">COUNTIFS(新签明细!$J:$J,"新签",新签明细!$D:$D,$E143,新签明细!$X:$X,"False",新签明细!$L:$L,"&lt;&gt;*升舱*",新签明细!$V:$V,'往期追踪-中间表'!K$26)</f>
        <v>0</v>
      </c>
      <c r="L143" s="283">
        <f ca="1">COUNTIFS(新签明细!$J:$J,"新签",新签明细!$D:$D,$E143,新签明细!$X:$X,"False",新签明细!$L:$L,"&lt;&gt;*升舱*",新签明细!$V:$V,'往期追踪-中间表'!L$26)</f>
        <v>0</v>
      </c>
      <c r="M143" s="283">
        <f ca="1">COUNTIFS(新签明细!$J:$J,"新签",新签明细!$D:$D,$E143,新签明细!$X:$X,"False",新签明细!$L:$L,"&lt;&gt;*升舱*",新签明细!$V:$V,'往期追踪-中间表'!M$26)</f>
        <v>0</v>
      </c>
      <c r="N143" s="283">
        <f ca="1">COUNTIFS(新签明细!$J:$J,"新签",新签明细!$D:$D,$E143,新签明细!$X:$X,"False",新签明细!$L:$L,"&lt;&gt;*升舱*",新签明细!$V:$V,'往期追踪-中间表'!N$26)</f>
        <v>0</v>
      </c>
      <c r="O143" s="283">
        <f ca="1">COUNTIFS(新签明细!$J:$J,"新签",新签明细!$D:$D,$E143,新签明细!$X:$X,"False",新签明细!$L:$L,"&lt;&gt;*升舱*",新签明细!$V:$V,'往期追踪-中间表'!O$26)</f>
        <v>0</v>
      </c>
      <c r="P143" s="283">
        <f ca="1">COUNTIFS(新签明细!$J:$J,"新签",新签明细!$D:$D,$E143,新签明细!$X:$X,"False",新签明细!$L:$L,"&lt;&gt;*升舱*",新签明细!$V:$V,'往期追踪-中间表'!P$26)</f>
        <v>0</v>
      </c>
      <c r="Q143" s="283">
        <f ca="1">COUNTIFS(新签明细!$J:$J,"新签",新签明细!$D:$D,$E143,新签明细!$X:$X,"False",新签明细!$L:$L,"&lt;&gt;*升舱*",新签明细!$V:$V,'往期追踪-中间表'!Q$26)</f>
        <v>0</v>
      </c>
      <c r="R143" s="208" t="s">
        <v>138</v>
      </c>
      <c r="S143" s="213" t="s">
        <v>132</v>
      </c>
      <c r="T143" s="188" t="s">
        <v>154</v>
      </c>
    </row>
    <row r="144" spans="1:20">
      <c r="A144" s="197">
        <f t="shared" ca="1" si="25"/>
        <v>99</v>
      </c>
      <c r="B144" s="386">
        <f t="shared" si="22"/>
        <v>0.15852908323751355</v>
      </c>
      <c r="C144" s="198" t="s">
        <v>252</v>
      </c>
      <c r="D144" s="198" t="s">
        <v>143</v>
      </c>
      <c r="E144" s="198" t="s">
        <v>304</v>
      </c>
      <c r="F144" s="181">
        <f>IFERROR(VLOOKUP(E144,顾问个人目标!$E:$AB,23,0)+VLOOKUP(E144,顾问个人目标!$E:$AB,24,0),"-")</f>
        <v>1.4529083237513563</v>
      </c>
      <c r="G144" s="284">
        <f>COUNTIFS(新签明细!J:J,"新签",新签明细!D:D,E144,新签明细!X:X,"False",新签明细!L:L,"&lt;&gt;*升舱*")</f>
        <v>0</v>
      </c>
      <c r="H144" s="201">
        <f>IFERROR(#REF!/F144,0)</f>
        <v>0</v>
      </c>
      <c r="I144" s="367">
        <f t="shared" si="23"/>
        <v>1.0896812428135172</v>
      </c>
      <c r="J144" s="367">
        <f t="shared" si="24"/>
        <v>-1.0896812428135172</v>
      </c>
      <c r="K144" s="283">
        <f>COUNTIFS(新签明细!$J:$J,"新签",新签明细!$D:$D,$E144,新签明细!$X:$X,"False",新签明细!$L:$L,"&lt;&gt;*升舱*",新签明细!$V:$V,'往期追踪-中间表'!K$26)</f>
        <v>0</v>
      </c>
      <c r="L144" s="283">
        <f>COUNTIFS(新签明细!$J:$J,"新签",新签明细!$D:$D,$E144,新签明细!$X:$X,"False",新签明细!$L:$L,"&lt;&gt;*升舱*",新签明细!$V:$V,'往期追踪-中间表'!L$26)</f>
        <v>0</v>
      </c>
      <c r="M144" s="283">
        <f>COUNTIFS(新签明细!$J:$J,"新签",新签明细!$D:$D,$E144,新签明细!$X:$X,"False",新签明细!$L:$L,"&lt;&gt;*升舱*",新签明细!$V:$V,'往期追踪-中间表'!M$26)</f>
        <v>0</v>
      </c>
      <c r="N144" s="283">
        <f>COUNTIFS(新签明细!$J:$J,"新签",新签明细!$D:$D,$E144,新签明细!$X:$X,"False",新签明细!$L:$L,"&lt;&gt;*升舱*",新签明细!$V:$V,'往期追踪-中间表'!N$26)</f>
        <v>0</v>
      </c>
      <c r="O144" s="283">
        <f>COUNTIFS(新签明细!$J:$J,"新签",新签明细!$D:$D,$E144,新签明细!$X:$X,"False",新签明细!$L:$L,"&lt;&gt;*升舱*",新签明细!$V:$V,'往期追踪-中间表'!O$26)</f>
        <v>0</v>
      </c>
      <c r="P144" s="283">
        <f>COUNTIFS(新签明细!$J:$J,"新签",新签明细!$D:$D,$E144,新签明细!$X:$X,"False",新签明细!$L:$L,"&lt;&gt;*升舱*",新签明细!$V:$V,'往期追踪-中间表'!P$26)</f>
        <v>0</v>
      </c>
      <c r="Q144" s="283">
        <f>COUNTIFS(新签明细!$J:$J,"新签",新签明细!$D:$D,$E144,新签明细!$X:$X,"False",新签明细!$L:$L,"&lt;&gt;*升舱*",新签明细!$V:$V,'往期追踪-中间表'!Q$26)</f>
        <v>0</v>
      </c>
      <c r="R144" s="200" t="s">
        <v>138</v>
      </c>
      <c r="S144" s="205" t="s">
        <v>132</v>
      </c>
      <c r="T144" s="101" t="s">
        <v>144</v>
      </c>
    </row>
    <row r="145" spans="1:20">
      <c r="A145" s="195">
        <f t="shared" ca="1" si="25"/>
        <v>98</v>
      </c>
      <c r="B145" s="386">
        <f t="shared" si="22"/>
        <v>0.1594873201595417</v>
      </c>
      <c r="C145" s="206" t="s">
        <v>252</v>
      </c>
      <c r="D145" s="206" t="s">
        <v>143</v>
      </c>
      <c r="E145" s="206" t="s">
        <v>305</v>
      </c>
      <c r="F145" s="181">
        <f>IFERROR(VLOOKUP(E145,顾问个人目标!$E:$AB,23,0)+VLOOKUP(E145,顾问个人目标!$E:$AB,24,0),"-")</f>
        <v>1.4487320159541706</v>
      </c>
      <c r="G145" s="284">
        <f>COUNTIFS(新签明细!J:J,"新签",新签明细!D:D,E145,新签明细!X:X,"False",新签明细!L:L,"&lt;&gt;*升舱*")</f>
        <v>0</v>
      </c>
      <c r="H145" s="209">
        <f>IFERROR(#REF!/F145,0)</f>
        <v>0</v>
      </c>
      <c r="I145" s="367">
        <f t="shared" si="23"/>
        <v>1.0865490119656278</v>
      </c>
      <c r="J145" s="367">
        <f t="shared" si="24"/>
        <v>-1.0865490119656278</v>
      </c>
      <c r="K145" s="283">
        <f>COUNTIFS(新签明细!$J:$J,"新签",新签明细!$D:$D,$E145,新签明细!$X:$X,"False",新签明细!$L:$L,"&lt;&gt;*升舱*",新签明细!$V:$V,'往期追踪-中间表'!K$26)</f>
        <v>0</v>
      </c>
      <c r="L145" s="283">
        <f>COUNTIFS(新签明细!$J:$J,"新签",新签明细!$D:$D,$E145,新签明细!$X:$X,"False",新签明细!$L:$L,"&lt;&gt;*升舱*",新签明细!$V:$V,'往期追踪-中间表'!L$26)</f>
        <v>0</v>
      </c>
      <c r="M145" s="283">
        <f>COUNTIFS(新签明细!$J:$J,"新签",新签明细!$D:$D,$E145,新签明细!$X:$X,"False",新签明细!$L:$L,"&lt;&gt;*升舱*",新签明细!$V:$V,'往期追踪-中间表'!M$26)</f>
        <v>0</v>
      </c>
      <c r="N145" s="283">
        <f>COUNTIFS(新签明细!$J:$J,"新签",新签明细!$D:$D,$E145,新签明细!$X:$X,"False",新签明细!$L:$L,"&lt;&gt;*升舱*",新签明细!$V:$V,'往期追踪-中间表'!N$26)</f>
        <v>0</v>
      </c>
      <c r="O145" s="283">
        <f>COUNTIFS(新签明细!$J:$J,"新签",新签明细!$D:$D,$E145,新签明细!$X:$X,"False",新签明细!$L:$L,"&lt;&gt;*升舱*",新签明细!$V:$V,'往期追踪-中间表'!O$26)</f>
        <v>0</v>
      </c>
      <c r="P145" s="283">
        <f>COUNTIFS(新签明细!$J:$J,"新签",新签明细!$D:$D,$E145,新签明细!$X:$X,"False",新签明细!$L:$L,"&lt;&gt;*升舱*",新签明细!$V:$V,'往期追踪-中间表'!P$26)</f>
        <v>0</v>
      </c>
      <c r="Q145" s="283">
        <f>COUNTIFS(新签明细!$J:$J,"新签",新签明细!$D:$D,$E145,新签明细!$X:$X,"False",新签明细!$L:$L,"&lt;&gt;*升舱*",新签明细!$V:$V,'往期追踪-中间表'!Q$26)</f>
        <v>0</v>
      </c>
      <c r="R145" s="208" t="s">
        <v>138</v>
      </c>
      <c r="S145" s="213" t="s">
        <v>132</v>
      </c>
      <c r="T145" s="188" t="s">
        <v>155</v>
      </c>
    </row>
    <row r="146" spans="1:20">
      <c r="A146" s="197">
        <f t="shared" ca="1" si="25"/>
        <v>48</v>
      </c>
      <c r="B146" s="386">
        <f t="shared" ca="1" si="22"/>
        <v>0.34857296600913601</v>
      </c>
      <c r="C146" s="198" t="s">
        <v>252</v>
      </c>
      <c r="D146" s="198" t="s">
        <v>143</v>
      </c>
      <c r="E146" s="198" t="s">
        <v>306</v>
      </c>
      <c r="F146" s="181">
        <f>IFERROR(VLOOKUP(E146,顾问个人目标!$E:$AB,23,0)+VLOOKUP(E146,顾问个人目标!$E:$AB,24,0),"-")</f>
        <v>0.25729660091359791</v>
      </c>
      <c r="G146" s="284">
        <f ca="1">COUNTIFS(新签明细!J:J,"新签",新签明细!D:D,E146,新签明细!X:X,"False",新签明细!L:L,"&lt;&gt;*升舱*")</f>
        <v>2</v>
      </c>
      <c r="H146" s="201">
        <f>IFERROR(#REF!/F146,0)</f>
        <v>0</v>
      </c>
      <c r="I146" s="367">
        <f t="shared" si="23"/>
        <v>0.19297245068519842</v>
      </c>
      <c r="J146" s="367">
        <f t="shared" ca="1" si="24"/>
        <v>1.8070275493148016</v>
      </c>
      <c r="K146" s="283">
        <f ca="1">COUNTIFS(新签明细!$J:$J,"新签",新签明细!$D:$D,$E146,新签明细!$X:$X,"False",新签明细!$L:$L,"&lt;&gt;*升舱*",新签明细!$V:$V,'往期追踪-中间表'!K$26)</f>
        <v>0</v>
      </c>
      <c r="L146" s="283">
        <f ca="1">COUNTIFS(新签明细!$J:$J,"新签",新签明细!$D:$D,$E146,新签明细!$X:$X,"False",新签明细!$L:$L,"&lt;&gt;*升舱*",新签明细!$V:$V,'往期追踪-中间表'!L$26)</f>
        <v>0</v>
      </c>
      <c r="M146" s="283">
        <f ca="1">COUNTIFS(新签明细!$J:$J,"新签",新签明细!$D:$D,$E146,新签明细!$X:$X,"False",新签明细!$L:$L,"&lt;&gt;*升舱*",新签明细!$V:$V,'往期追踪-中间表'!M$26)</f>
        <v>0</v>
      </c>
      <c r="N146" s="283">
        <f ca="1">COUNTIFS(新签明细!$J:$J,"新签",新签明细!$D:$D,$E146,新签明细!$X:$X,"False",新签明细!$L:$L,"&lt;&gt;*升舱*",新签明细!$V:$V,'往期追踪-中间表'!N$26)</f>
        <v>0</v>
      </c>
      <c r="O146" s="283">
        <f ca="1">COUNTIFS(新签明细!$J:$J,"新签",新签明细!$D:$D,$E146,新签明细!$X:$X,"False",新签明细!$L:$L,"&lt;&gt;*升舱*",新签明细!$V:$V,'往期追踪-中间表'!O$26)</f>
        <v>0</v>
      </c>
      <c r="P146" s="283">
        <f ca="1">COUNTIFS(新签明细!$J:$J,"新签",新签明细!$D:$D,$E146,新签明细!$X:$X,"False",新签明细!$L:$L,"&lt;&gt;*升舱*",新签明细!$V:$V,'往期追踪-中间表'!P$26)</f>
        <v>0</v>
      </c>
      <c r="Q146" s="283">
        <f ca="1">COUNTIFS(新签明细!$J:$J,"新签",新签明细!$D:$D,$E146,新签明细!$X:$X,"False",新签明细!$L:$L,"&lt;&gt;*升舱*",新签明细!$V:$V,'往期追踪-中间表'!Q$26)</f>
        <v>0</v>
      </c>
      <c r="R146" s="200" t="s">
        <v>138</v>
      </c>
      <c r="S146" s="205" t="s">
        <v>132</v>
      </c>
      <c r="T146" s="101" t="s">
        <v>144</v>
      </c>
    </row>
    <row r="147" spans="1:20">
      <c r="A147" s="195">
        <f t="shared" ca="1" si="25"/>
        <v>102</v>
      </c>
      <c r="B147" s="386">
        <f t="shared" si="22"/>
        <v>0.14726511776463147</v>
      </c>
      <c r="C147" s="206" t="s">
        <v>252</v>
      </c>
      <c r="D147" s="206" t="s">
        <v>143</v>
      </c>
      <c r="E147" s="206" t="s">
        <v>307</v>
      </c>
      <c r="F147" s="181">
        <f>IFERROR(VLOOKUP(E147,顾问个人目标!$E:$AB,23,0)+VLOOKUP(E147,顾问个人目标!$E:$AB,24,0),"-")</f>
        <v>2.6511776463148416E-2</v>
      </c>
      <c r="G147" s="284">
        <f>COUNTIFS(新签明细!J:J,"新签",新签明细!D:D,E147,新签明细!X:X,"False",新签明细!L:L,"&lt;&gt;*升舱*")</f>
        <v>0</v>
      </c>
      <c r="H147" s="209">
        <f>IFERROR(#REF!/F147,0)</f>
        <v>0</v>
      </c>
      <c r="I147" s="367">
        <f t="shared" si="23"/>
        <v>1.988383234736131E-2</v>
      </c>
      <c r="J147" s="367">
        <f t="shared" si="24"/>
        <v>-1.988383234736131E-2</v>
      </c>
      <c r="K147" s="283">
        <f>COUNTIFS(新签明细!$J:$J,"新签",新签明细!$D:$D,$E147,新签明细!$X:$X,"False",新签明细!$L:$L,"&lt;&gt;*升舱*",新签明细!$V:$V,'往期追踪-中间表'!K$26)</f>
        <v>0</v>
      </c>
      <c r="L147" s="283">
        <f>COUNTIFS(新签明细!$J:$J,"新签",新签明细!$D:$D,$E147,新签明细!$X:$X,"False",新签明细!$L:$L,"&lt;&gt;*升舱*",新签明细!$V:$V,'往期追踪-中间表'!L$26)</f>
        <v>0</v>
      </c>
      <c r="M147" s="283">
        <f>COUNTIFS(新签明细!$J:$J,"新签",新签明细!$D:$D,$E147,新签明细!$X:$X,"False",新签明细!$L:$L,"&lt;&gt;*升舱*",新签明细!$V:$V,'往期追踪-中间表'!M$26)</f>
        <v>0</v>
      </c>
      <c r="N147" s="283">
        <f>COUNTIFS(新签明细!$J:$J,"新签",新签明细!$D:$D,$E147,新签明细!$X:$X,"False",新签明细!$L:$L,"&lt;&gt;*升舱*",新签明细!$V:$V,'往期追踪-中间表'!N$26)</f>
        <v>0</v>
      </c>
      <c r="O147" s="283">
        <f>COUNTIFS(新签明细!$J:$J,"新签",新签明细!$D:$D,$E147,新签明细!$X:$X,"False",新签明细!$L:$L,"&lt;&gt;*升舱*",新签明细!$V:$V,'往期追踪-中间表'!O$26)</f>
        <v>0</v>
      </c>
      <c r="P147" s="283">
        <f>COUNTIFS(新签明细!$J:$J,"新签",新签明细!$D:$D,$E147,新签明细!$X:$X,"False",新签明细!$L:$L,"&lt;&gt;*升舱*",新签明细!$V:$V,'往期追踪-中间表'!P$26)</f>
        <v>0</v>
      </c>
      <c r="Q147" s="283">
        <f>COUNTIFS(新签明细!$J:$J,"新签",新签明细!$D:$D,$E147,新签明细!$X:$X,"False",新签明细!$L:$L,"&lt;&gt;*升舱*",新签明细!$V:$V,'往期追踪-中间表'!Q$26)</f>
        <v>0</v>
      </c>
      <c r="R147" s="208" t="s">
        <v>138</v>
      </c>
      <c r="S147" s="213" t="s">
        <v>132</v>
      </c>
      <c r="T147" s="188" t="s">
        <v>155</v>
      </c>
    </row>
    <row r="148" spans="1:20">
      <c r="A148" s="197">
        <f t="shared" ca="1" si="25"/>
        <v>101</v>
      </c>
      <c r="B148" s="386">
        <f t="shared" si="22"/>
        <v>0.14799999999999999</v>
      </c>
      <c r="C148" s="198" t="s">
        <v>252</v>
      </c>
      <c r="D148" s="198" t="s">
        <v>143</v>
      </c>
      <c r="E148" s="198" t="s">
        <v>308</v>
      </c>
      <c r="F148" s="181">
        <f>IFERROR(VLOOKUP(E148,顾问个人目标!$E:$AB,23,0)+VLOOKUP(E148,顾问个人目标!$E:$AB,24,0),"-")</f>
        <v>0</v>
      </c>
      <c r="G148" s="284">
        <f>COUNTIFS(新签明细!J:J,"新签",新签明细!D:D,E148,新签明细!X:X,"False",新签明细!L:L,"&lt;&gt;*升舱*")</f>
        <v>0</v>
      </c>
      <c r="H148" s="201">
        <f>IFERROR(#REF!/F148,0)</f>
        <v>0</v>
      </c>
      <c r="I148" s="367">
        <f t="shared" si="23"/>
        <v>0</v>
      </c>
      <c r="J148" s="367">
        <f t="shared" si="24"/>
        <v>0</v>
      </c>
      <c r="K148" s="283">
        <f>COUNTIFS(新签明细!$J:$J,"新签",新签明细!$D:$D,$E148,新签明细!$X:$X,"False",新签明细!$L:$L,"&lt;&gt;*升舱*",新签明细!$V:$V,'往期追踪-中间表'!K$26)</f>
        <v>0</v>
      </c>
      <c r="L148" s="283">
        <f>COUNTIFS(新签明细!$J:$J,"新签",新签明细!$D:$D,$E148,新签明细!$X:$X,"False",新签明细!$L:$L,"&lt;&gt;*升舱*",新签明细!$V:$V,'往期追踪-中间表'!L$26)</f>
        <v>0</v>
      </c>
      <c r="M148" s="283">
        <f>COUNTIFS(新签明细!$J:$J,"新签",新签明细!$D:$D,$E148,新签明细!$X:$X,"False",新签明细!$L:$L,"&lt;&gt;*升舱*",新签明细!$V:$V,'往期追踪-中间表'!M$26)</f>
        <v>0</v>
      </c>
      <c r="N148" s="283">
        <f>COUNTIFS(新签明细!$J:$J,"新签",新签明细!$D:$D,$E148,新签明细!$X:$X,"False",新签明细!$L:$L,"&lt;&gt;*升舱*",新签明细!$V:$V,'往期追踪-中间表'!N$26)</f>
        <v>0</v>
      </c>
      <c r="O148" s="283">
        <f>COUNTIFS(新签明细!$J:$J,"新签",新签明细!$D:$D,$E148,新签明细!$X:$X,"False",新签明细!$L:$L,"&lt;&gt;*升舱*",新签明细!$V:$V,'往期追踪-中间表'!O$26)</f>
        <v>0</v>
      </c>
      <c r="P148" s="283">
        <f>COUNTIFS(新签明细!$J:$J,"新签",新签明细!$D:$D,$E148,新签明细!$X:$X,"False",新签明细!$L:$L,"&lt;&gt;*升舱*",新签明细!$V:$V,'往期追踪-中间表'!P$26)</f>
        <v>0</v>
      </c>
      <c r="Q148" s="283">
        <f>COUNTIFS(新签明细!$J:$J,"新签",新签明细!$D:$D,$E148,新签明细!$X:$X,"False",新签明细!$L:$L,"&lt;&gt;*升舱*",新签明细!$V:$V,'往期追踪-中间表'!Q$26)</f>
        <v>0</v>
      </c>
      <c r="R148" s="200" t="s">
        <v>138</v>
      </c>
      <c r="S148" s="205" t="s">
        <v>132</v>
      </c>
      <c r="T148" s="101" t="s">
        <v>144</v>
      </c>
    </row>
    <row r="149" spans="1:20">
      <c r="A149" s="195">
        <f t="shared" ca="1" si="25"/>
        <v>47</v>
      </c>
      <c r="B149" s="386">
        <f t="shared" ca="1" si="22"/>
        <v>0.34899999999999998</v>
      </c>
      <c r="C149" s="206" t="s">
        <v>252</v>
      </c>
      <c r="D149" s="215" t="s">
        <v>264</v>
      </c>
      <c r="E149" s="215" t="s">
        <v>309</v>
      </c>
      <c r="F149" s="181" t="str">
        <f>IFERROR(VLOOKUP(E149,顾问个人目标!$E:$AB,23,0)+VLOOKUP(E149,顾问个人目标!$E:$AB,24,0),"-")</f>
        <v>-</v>
      </c>
      <c r="G149" s="284">
        <f ca="1">COUNTIFS(新签明细!J:J,"新签",新签明细!D:D,E149,新签明细!X:X,"False",新签明细!L:L,"&lt;&gt;*升舱*")</f>
        <v>2</v>
      </c>
      <c r="H149" s="209">
        <f>IFERROR(#REF!/F149,0)</f>
        <v>0</v>
      </c>
      <c r="I149" s="367">
        <f t="shared" si="23"/>
        <v>0</v>
      </c>
      <c r="J149" s="367">
        <f t="shared" ca="1" si="24"/>
        <v>2</v>
      </c>
      <c r="K149" s="283">
        <f ca="1">COUNTIFS(新签明细!$J:$J,"新签",新签明细!$D:$D,$E149,新签明细!$X:$X,"False",新签明细!$L:$L,"&lt;&gt;*升舱*",新签明细!$V:$V,'往期追踪-中间表'!K$26)</f>
        <v>0</v>
      </c>
      <c r="L149" s="283">
        <f ca="1">COUNTIFS(新签明细!$J:$J,"新签",新签明细!$D:$D,$E149,新签明细!$X:$X,"False",新签明细!$L:$L,"&lt;&gt;*升舱*",新签明细!$V:$V,'往期追踪-中间表'!L$26)</f>
        <v>0</v>
      </c>
      <c r="M149" s="283">
        <f ca="1">COUNTIFS(新签明细!$J:$J,"新签",新签明细!$D:$D,$E149,新签明细!$X:$X,"False",新签明细!$L:$L,"&lt;&gt;*升舱*",新签明细!$V:$V,'往期追踪-中间表'!M$26)</f>
        <v>0</v>
      </c>
      <c r="N149" s="283">
        <f ca="1">COUNTIFS(新签明细!$J:$J,"新签",新签明细!$D:$D,$E149,新签明细!$X:$X,"False",新签明细!$L:$L,"&lt;&gt;*升舱*",新签明细!$V:$V,'往期追踪-中间表'!N$26)</f>
        <v>0</v>
      </c>
      <c r="O149" s="283">
        <f ca="1">COUNTIFS(新签明细!$J:$J,"新签",新签明细!$D:$D,$E149,新签明细!$X:$X,"False",新签明细!$L:$L,"&lt;&gt;*升舱*",新签明细!$V:$V,'往期追踪-中间表'!O$26)</f>
        <v>0</v>
      </c>
      <c r="P149" s="283">
        <f ca="1">COUNTIFS(新签明细!$J:$J,"新签",新签明细!$D:$D,$E149,新签明细!$X:$X,"False",新签明细!$L:$L,"&lt;&gt;*升舱*",新签明细!$V:$V,'往期追踪-中间表'!P$26)</f>
        <v>0</v>
      </c>
      <c r="Q149" s="283">
        <f ca="1">COUNTIFS(新签明细!$J:$J,"新签",新签明细!$D:$D,$E149,新签明细!$X:$X,"False",新签明细!$L:$L,"&lt;&gt;*升舱*",新签明细!$V:$V,'往期追踪-中间表'!Q$26)</f>
        <v>0</v>
      </c>
      <c r="R149" s="208"/>
      <c r="S149" s="213"/>
      <c r="T149" s="188"/>
    </row>
    <row r="150" spans="1:20">
      <c r="A150" s="197">
        <f t="shared" ca="1" si="25"/>
        <v>70</v>
      </c>
      <c r="B150" s="386">
        <f t="shared" ca="1" si="22"/>
        <v>0.25</v>
      </c>
      <c r="C150" s="198" t="s">
        <v>252</v>
      </c>
      <c r="D150" s="216" t="s">
        <v>143</v>
      </c>
      <c r="E150" s="216" t="s">
        <v>310</v>
      </c>
      <c r="F150" s="181" t="str">
        <f>IFERROR(VLOOKUP(E150,顾问个人目标!$E:$AB,23,0)+VLOOKUP(E150,顾问个人目标!$E:$AB,24,0),"-")</f>
        <v>-</v>
      </c>
      <c r="G150" s="284">
        <f ca="1">COUNTIFS(新签明细!J:J,"新签",新签明细!D:D,E150,新签明细!X:X,"False",新签明细!L:L,"&lt;&gt;*升舱*")</f>
        <v>1</v>
      </c>
      <c r="H150" s="201">
        <f>IFERROR(#REF!/F150,0)</f>
        <v>0</v>
      </c>
      <c r="I150" s="367">
        <f t="shared" si="23"/>
        <v>0</v>
      </c>
      <c r="J150" s="367">
        <f t="shared" ca="1" si="24"/>
        <v>1</v>
      </c>
      <c r="K150" s="283">
        <f ca="1">COUNTIFS(新签明细!$J:$J,"新签",新签明细!$D:$D,$E150,新签明细!$X:$X,"False",新签明细!$L:$L,"&lt;&gt;*升舱*",新签明细!$V:$V,'往期追踪-中间表'!K$26)</f>
        <v>0</v>
      </c>
      <c r="L150" s="283">
        <f ca="1">COUNTIFS(新签明细!$J:$J,"新签",新签明细!$D:$D,$E150,新签明细!$X:$X,"False",新签明细!$L:$L,"&lt;&gt;*升舱*",新签明细!$V:$V,'往期追踪-中间表'!L$26)</f>
        <v>0</v>
      </c>
      <c r="M150" s="283">
        <f ca="1">COUNTIFS(新签明细!$J:$J,"新签",新签明细!$D:$D,$E150,新签明细!$X:$X,"False",新签明细!$L:$L,"&lt;&gt;*升舱*",新签明细!$V:$V,'往期追踪-中间表'!M$26)</f>
        <v>0</v>
      </c>
      <c r="N150" s="283">
        <f ca="1">COUNTIFS(新签明细!$J:$J,"新签",新签明细!$D:$D,$E150,新签明细!$X:$X,"False",新签明细!$L:$L,"&lt;&gt;*升舱*",新签明细!$V:$V,'往期追踪-中间表'!N$26)</f>
        <v>0</v>
      </c>
      <c r="O150" s="283">
        <f ca="1">COUNTIFS(新签明细!$J:$J,"新签",新签明细!$D:$D,$E150,新签明细!$X:$X,"False",新签明细!$L:$L,"&lt;&gt;*升舱*",新签明细!$V:$V,'往期追踪-中间表'!O$26)</f>
        <v>0</v>
      </c>
      <c r="P150" s="283">
        <f ca="1">COUNTIFS(新签明细!$J:$J,"新签",新签明细!$D:$D,$E150,新签明细!$X:$X,"False",新签明细!$L:$L,"&lt;&gt;*升舱*",新签明细!$V:$V,'往期追踪-中间表'!P$26)</f>
        <v>0</v>
      </c>
      <c r="Q150" s="283">
        <f ca="1">COUNTIFS(新签明细!$J:$J,"新签",新签明细!$D:$D,$E150,新签明细!$X:$X,"False",新签明细!$L:$L,"&lt;&gt;*升舱*",新签明细!$V:$V,'往期追踪-中间表'!Q$26)</f>
        <v>0</v>
      </c>
      <c r="R150" s="200"/>
      <c r="S150" s="205"/>
    </row>
    <row r="151" spans="1:20">
      <c r="A151" s="195">
        <f t="shared" ca="1" si="25"/>
        <v>100</v>
      </c>
      <c r="B151" s="386">
        <f t="shared" ca="1" si="22"/>
        <v>0.151</v>
      </c>
      <c r="C151" s="206" t="s">
        <v>252</v>
      </c>
      <c r="D151" s="215" t="s">
        <v>143</v>
      </c>
      <c r="E151" s="215" t="s">
        <v>311</v>
      </c>
      <c r="F151" s="181" t="str">
        <f>IFERROR(VLOOKUP(E151,顾问个人目标!$E:$AB,23,0)+VLOOKUP(E151,顾问个人目标!$E:$AB,24,0),"-")</f>
        <v>-</v>
      </c>
      <c r="G151" s="284">
        <f ca="1">COUNTIFS(新签明细!J:J,"新签",新签明细!D:D,E151,新签明细!X:X,"False",新签明细!L:L,"&lt;&gt;*升舱*")</f>
        <v>0</v>
      </c>
      <c r="H151" s="209">
        <f>IFERROR(#REF!/F151,0)</f>
        <v>0</v>
      </c>
      <c r="I151" s="367">
        <f t="shared" si="23"/>
        <v>0</v>
      </c>
      <c r="J151" s="367">
        <f t="shared" ca="1" si="24"/>
        <v>0</v>
      </c>
      <c r="K151" s="283">
        <f ca="1">COUNTIFS(新签明细!$J:$J,"新签",新签明细!$D:$D,$E151,新签明细!$X:$X,"False",新签明细!$L:$L,"&lt;&gt;*升舱*",新签明细!$V:$V,'往期追踪-中间表'!K$26)</f>
        <v>0</v>
      </c>
      <c r="L151" s="283">
        <f ca="1">COUNTIFS(新签明细!$J:$J,"新签",新签明细!$D:$D,$E151,新签明细!$X:$X,"False",新签明细!$L:$L,"&lt;&gt;*升舱*",新签明细!$V:$V,'往期追踪-中间表'!L$26)</f>
        <v>0</v>
      </c>
      <c r="M151" s="283">
        <f ca="1">COUNTIFS(新签明细!$J:$J,"新签",新签明细!$D:$D,$E151,新签明细!$X:$X,"False",新签明细!$L:$L,"&lt;&gt;*升舱*",新签明细!$V:$V,'往期追踪-中间表'!M$26)</f>
        <v>0</v>
      </c>
      <c r="N151" s="283">
        <f ca="1">COUNTIFS(新签明细!$J:$J,"新签",新签明细!$D:$D,$E151,新签明细!$X:$X,"False",新签明细!$L:$L,"&lt;&gt;*升舱*",新签明细!$V:$V,'往期追踪-中间表'!N$26)</f>
        <v>0</v>
      </c>
      <c r="O151" s="283">
        <f ca="1">COUNTIFS(新签明细!$J:$J,"新签",新签明细!$D:$D,$E151,新签明细!$X:$X,"False",新签明细!$L:$L,"&lt;&gt;*升舱*",新签明细!$V:$V,'往期追踪-中间表'!O$26)</f>
        <v>0</v>
      </c>
      <c r="P151" s="283">
        <f ca="1">COUNTIFS(新签明细!$J:$J,"新签",新签明细!$D:$D,$E151,新签明细!$X:$X,"False",新签明细!$L:$L,"&lt;&gt;*升舱*",新签明细!$V:$V,'往期追踪-中间表'!P$26)</f>
        <v>0</v>
      </c>
      <c r="Q151" s="283">
        <f ca="1">COUNTIFS(新签明细!$J:$J,"新签",新签明细!$D:$D,$E151,新签明细!$X:$X,"False",新签明细!$L:$L,"&lt;&gt;*升舱*",新签明细!$V:$V,'往期追踪-中间表'!Q$26)</f>
        <v>0</v>
      </c>
      <c r="R151" s="208"/>
      <c r="S151" s="213"/>
      <c r="T151" s="188"/>
    </row>
    <row r="152" spans="1:20">
      <c r="A152" s="197">
        <f t="shared" ca="1" si="25"/>
        <v>68</v>
      </c>
      <c r="B152" s="386">
        <f t="shared" ca="1" si="22"/>
        <v>0.252</v>
      </c>
      <c r="C152" s="198" t="s">
        <v>252</v>
      </c>
      <c r="D152" s="216" t="s">
        <v>143</v>
      </c>
      <c r="E152" s="216" t="s">
        <v>312</v>
      </c>
      <c r="F152" s="181" t="str">
        <f>IFERROR(VLOOKUP(E152,顾问个人目标!$E:$AB,23,0)+VLOOKUP(E152,顾问个人目标!$E:$AB,24,0),"-")</f>
        <v>-</v>
      </c>
      <c r="G152" s="284">
        <f ca="1">COUNTIFS(新签明细!J:J,"新签",新签明细!D:D,E152,新签明细!X:X,"False",新签明细!L:L,"&lt;&gt;*升舱*")</f>
        <v>1</v>
      </c>
      <c r="H152" s="201">
        <f>IFERROR(#REF!/F152,0)</f>
        <v>0</v>
      </c>
      <c r="I152" s="367">
        <f t="shared" si="23"/>
        <v>0</v>
      </c>
      <c r="J152" s="367">
        <f t="shared" ca="1" si="24"/>
        <v>1</v>
      </c>
      <c r="K152" s="283">
        <f ca="1">COUNTIFS(新签明细!$J:$J,"新签",新签明细!$D:$D,$E152,新签明细!$X:$X,"False",新签明细!$L:$L,"&lt;&gt;*升舱*",新签明细!$V:$V,'往期追踪-中间表'!K$26)</f>
        <v>0</v>
      </c>
      <c r="L152" s="283">
        <f ca="1">COUNTIFS(新签明细!$J:$J,"新签",新签明细!$D:$D,$E152,新签明细!$X:$X,"False",新签明细!$L:$L,"&lt;&gt;*升舱*",新签明细!$V:$V,'往期追踪-中间表'!L$26)</f>
        <v>0</v>
      </c>
      <c r="M152" s="283">
        <f ca="1">COUNTIFS(新签明细!$J:$J,"新签",新签明细!$D:$D,$E152,新签明细!$X:$X,"False",新签明细!$L:$L,"&lt;&gt;*升舱*",新签明细!$V:$V,'往期追踪-中间表'!M$26)</f>
        <v>0</v>
      </c>
      <c r="N152" s="283">
        <f ca="1">COUNTIFS(新签明细!$J:$J,"新签",新签明细!$D:$D,$E152,新签明细!$X:$X,"False",新签明细!$L:$L,"&lt;&gt;*升舱*",新签明细!$V:$V,'往期追踪-中间表'!N$26)</f>
        <v>0</v>
      </c>
      <c r="O152" s="283">
        <f ca="1">COUNTIFS(新签明细!$J:$J,"新签",新签明细!$D:$D,$E152,新签明细!$X:$X,"False",新签明细!$L:$L,"&lt;&gt;*升舱*",新签明细!$V:$V,'往期追踪-中间表'!O$26)</f>
        <v>0</v>
      </c>
      <c r="P152" s="283">
        <f ca="1">COUNTIFS(新签明细!$J:$J,"新签",新签明细!$D:$D,$E152,新签明细!$X:$X,"False",新签明细!$L:$L,"&lt;&gt;*升舱*",新签明细!$V:$V,'往期追踪-中间表'!P$26)</f>
        <v>0</v>
      </c>
      <c r="Q152" s="283">
        <f ca="1">COUNTIFS(新签明细!$J:$J,"新签",新签明细!$D:$D,$E152,新签明细!$X:$X,"False",新签明细!$L:$L,"&lt;&gt;*升舱*",新签明细!$V:$V,'往期追踪-中间表'!Q$26)</f>
        <v>0</v>
      </c>
      <c r="R152" s="200"/>
      <c r="S152" s="205"/>
    </row>
    <row r="153" spans="1:20">
      <c r="A153" s="217" t="str">
        <f ca="1">"GDC"&amp;RANK($B153,$B$153:$B$180)</f>
        <v>GDC3</v>
      </c>
      <c r="B153" s="386">
        <f t="shared" ca="1" si="22"/>
        <v>0.87571645431412237</v>
      </c>
      <c r="C153" s="206" t="s">
        <v>313</v>
      </c>
      <c r="D153" s="206" t="s">
        <v>314</v>
      </c>
      <c r="E153" s="206" t="s">
        <v>315</v>
      </c>
      <c r="F153" s="181">
        <f>IFERROR(VLOOKUP(E153,顾问个人目标!$E:$AB,23,0)+VLOOKUP(E153,顾问个人目标!$E:$AB,24,0),"-")</f>
        <v>2.2716454314122414</v>
      </c>
      <c r="G153" s="284">
        <f ca="1">COUNTIFS(新签明细!J:J,"新签",新签明细!D:D,E153,新签明细!X:X,"False",新签明细!L:L,"&lt;&gt;*升舱*")</f>
        <v>7</v>
      </c>
      <c r="H153" s="209">
        <f>IFERROR(#REF!/F153,0)</f>
        <v>0</v>
      </c>
      <c r="I153" s="367">
        <f t="shared" si="23"/>
        <v>1.7037340735591811</v>
      </c>
      <c r="J153" s="367">
        <f t="shared" ca="1" si="24"/>
        <v>5.2962659264408192</v>
      </c>
      <c r="K153" s="283">
        <f ca="1">COUNTIFS(新签明细!$J:$J,"新签",新签明细!$D:$D,$E153,新签明细!$X:$X,"False",新签明细!$L:$L,"&lt;&gt;*升舱*",新签明细!$V:$V,'往期追踪-中间表'!K$26)</f>
        <v>0</v>
      </c>
      <c r="L153" s="283">
        <f ca="1">COUNTIFS(新签明细!$J:$J,"新签",新签明细!$D:$D,$E153,新签明细!$X:$X,"False",新签明细!$L:$L,"&lt;&gt;*升舱*",新签明细!$V:$V,'往期追踪-中间表'!L$26)</f>
        <v>0</v>
      </c>
      <c r="M153" s="283">
        <f ca="1">COUNTIFS(新签明细!$J:$J,"新签",新签明细!$D:$D,$E153,新签明细!$X:$X,"False",新签明细!$L:$L,"&lt;&gt;*升舱*",新签明细!$V:$V,'往期追踪-中间表'!M$26)</f>
        <v>1</v>
      </c>
      <c r="N153" s="283">
        <f ca="1">COUNTIFS(新签明细!$J:$J,"新签",新签明细!$D:$D,$E153,新签明细!$X:$X,"False",新签明细!$L:$L,"&lt;&gt;*升舱*",新签明细!$V:$V,'往期追踪-中间表'!N$26)</f>
        <v>0</v>
      </c>
      <c r="O153" s="283">
        <f ca="1">COUNTIFS(新签明细!$J:$J,"新签",新签明细!$D:$D,$E153,新签明细!$X:$X,"False",新签明细!$L:$L,"&lt;&gt;*升舱*",新签明细!$V:$V,'往期追踪-中间表'!O$26)</f>
        <v>0</v>
      </c>
      <c r="P153" s="283">
        <f ca="1">COUNTIFS(新签明细!$J:$J,"新签",新签明细!$D:$D,$E153,新签明细!$X:$X,"False",新签明细!$L:$L,"&lt;&gt;*升舱*",新签明细!$V:$V,'往期追踪-中间表'!P$26)</f>
        <v>0</v>
      </c>
      <c r="Q153" s="283">
        <f ca="1">COUNTIFS(新签明细!$J:$J,"新签",新签明细!$D:$D,$E153,新签明细!$X:$X,"False",新签明细!$L:$L,"&lt;&gt;*升舱*",新签明细!$V:$V,'往期追踪-中间表'!Q$26)</f>
        <v>0</v>
      </c>
      <c r="R153" s="208" t="s">
        <v>152</v>
      </c>
      <c r="S153" s="213" t="s">
        <v>161</v>
      </c>
      <c r="T153" s="188" t="s">
        <v>162</v>
      </c>
    </row>
    <row r="154" spans="1:20">
      <c r="A154" s="217" t="str">
        <f t="shared" ref="A154:A180" ca="1" si="26">"GDC"&amp;RANK($B154,$B$153:$B$180)</f>
        <v>GDC25</v>
      </c>
      <c r="B154" s="386">
        <f t="shared" ca="1" si="22"/>
        <v>0.2767164543141224</v>
      </c>
      <c r="C154" s="198" t="s">
        <v>313</v>
      </c>
      <c r="D154" s="198" t="s">
        <v>314</v>
      </c>
      <c r="E154" s="198" t="s">
        <v>316</v>
      </c>
      <c r="F154" s="181">
        <f>IFERROR(VLOOKUP(E154,顾问个人目标!$E:$AB,23,0)+VLOOKUP(E154,顾问个人目标!$E:$AB,24,0),"-")</f>
        <v>2.2716454314122414</v>
      </c>
      <c r="G154" s="284">
        <f ca="1">COUNTIFS(新签明细!J:J,"新签",新签明细!D:D,E154,新签明细!X:X,"False",新签明细!L:L,"&lt;&gt;*升舱*")</f>
        <v>1</v>
      </c>
      <c r="H154" s="201">
        <f>IFERROR(#REF!/F154,0)</f>
        <v>0</v>
      </c>
      <c r="I154" s="367">
        <f t="shared" si="23"/>
        <v>1.7037340735591811</v>
      </c>
      <c r="J154" s="367">
        <f t="shared" ca="1" si="24"/>
        <v>-0.70373407355918105</v>
      </c>
      <c r="K154" s="283">
        <f ca="1">COUNTIFS(新签明细!$J:$J,"新签",新签明细!$D:$D,$E154,新签明细!$X:$X,"False",新签明细!$L:$L,"&lt;&gt;*升舱*",新签明细!$V:$V,'往期追踪-中间表'!K$26)</f>
        <v>1</v>
      </c>
      <c r="L154" s="283">
        <f ca="1">COUNTIFS(新签明细!$J:$J,"新签",新签明细!$D:$D,$E154,新签明细!$X:$X,"False",新签明细!$L:$L,"&lt;&gt;*升舱*",新签明细!$V:$V,'往期追踪-中间表'!L$26)</f>
        <v>0</v>
      </c>
      <c r="M154" s="283">
        <f ca="1">COUNTIFS(新签明细!$J:$J,"新签",新签明细!$D:$D,$E154,新签明细!$X:$X,"False",新签明细!$L:$L,"&lt;&gt;*升舱*",新签明细!$V:$V,'往期追踪-中间表'!M$26)</f>
        <v>0</v>
      </c>
      <c r="N154" s="283">
        <f ca="1">COUNTIFS(新签明细!$J:$J,"新签",新签明细!$D:$D,$E154,新签明细!$X:$X,"False",新签明细!$L:$L,"&lt;&gt;*升舱*",新签明细!$V:$V,'往期追踪-中间表'!N$26)</f>
        <v>0</v>
      </c>
      <c r="O154" s="283">
        <f ca="1">COUNTIFS(新签明细!$J:$J,"新签",新签明细!$D:$D,$E154,新签明细!$X:$X,"False",新签明细!$L:$L,"&lt;&gt;*升舱*",新签明细!$V:$V,'往期追踪-中间表'!O$26)</f>
        <v>0</v>
      </c>
      <c r="P154" s="283">
        <f ca="1">COUNTIFS(新签明细!$J:$J,"新签",新签明细!$D:$D,$E154,新签明细!$X:$X,"False",新签明细!$L:$L,"&lt;&gt;*升舱*",新签明细!$V:$V,'往期追踪-中间表'!P$26)</f>
        <v>0</v>
      </c>
      <c r="Q154" s="283">
        <f ca="1">COUNTIFS(新签明细!$J:$J,"新签",新签明细!$D:$D,$E154,新签明细!$X:$X,"False",新签明细!$L:$L,"&lt;&gt;*升舱*",新签明细!$V:$V,'往期追踪-中间表'!Q$26)</f>
        <v>0</v>
      </c>
      <c r="R154" s="200" t="s">
        <v>152</v>
      </c>
      <c r="S154" s="205" t="s">
        <v>161</v>
      </c>
      <c r="T154" s="101" t="s">
        <v>162</v>
      </c>
    </row>
    <row r="155" spans="1:20">
      <c r="A155" s="217" t="str">
        <f t="shared" ca="1" si="26"/>
        <v>GDC24</v>
      </c>
      <c r="B155" s="386">
        <f t="shared" ca="1" si="22"/>
        <v>0.2777164543141224</v>
      </c>
      <c r="C155" s="206" t="s">
        <v>313</v>
      </c>
      <c r="D155" s="206" t="s">
        <v>314</v>
      </c>
      <c r="E155" s="206" t="s">
        <v>317</v>
      </c>
      <c r="F155" s="181">
        <f>IFERROR(VLOOKUP(E155,顾问个人目标!$E:$AB,23,0)+VLOOKUP(E155,顾问个人目标!$E:$AB,24,0),"-")</f>
        <v>2.2716454314122414</v>
      </c>
      <c r="G155" s="284">
        <f ca="1">COUNTIFS(新签明细!J:J,"新签",新签明细!D:D,E155,新签明细!X:X,"False",新签明细!L:L,"&lt;&gt;*升舱*")</f>
        <v>1</v>
      </c>
      <c r="H155" s="209">
        <f>IFERROR(#REF!/F155,0)</f>
        <v>0</v>
      </c>
      <c r="I155" s="367">
        <f t="shared" si="23"/>
        <v>1.7037340735591811</v>
      </c>
      <c r="J155" s="367">
        <f t="shared" ca="1" si="24"/>
        <v>-0.70373407355918105</v>
      </c>
      <c r="K155" s="283">
        <f ca="1">COUNTIFS(新签明细!$J:$J,"新签",新签明细!$D:$D,$E155,新签明细!$X:$X,"False",新签明细!$L:$L,"&lt;&gt;*升舱*",新签明细!$V:$V,'往期追踪-中间表'!K$26)</f>
        <v>0</v>
      </c>
      <c r="L155" s="283">
        <f ca="1">COUNTIFS(新签明细!$J:$J,"新签",新签明细!$D:$D,$E155,新签明细!$X:$X,"False",新签明细!$L:$L,"&lt;&gt;*升舱*",新签明细!$V:$V,'往期追踪-中间表'!L$26)</f>
        <v>0</v>
      </c>
      <c r="M155" s="283">
        <f ca="1">COUNTIFS(新签明细!$J:$J,"新签",新签明细!$D:$D,$E155,新签明细!$X:$X,"False",新签明细!$L:$L,"&lt;&gt;*升舱*",新签明细!$V:$V,'往期追踪-中间表'!M$26)</f>
        <v>0</v>
      </c>
      <c r="N155" s="283">
        <f ca="1">COUNTIFS(新签明细!$J:$J,"新签",新签明细!$D:$D,$E155,新签明细!$X:$X,"False",新签明细!$L:$L,"&lt;&gt;*升舱*",新签明细!$V:$V,'往期追踪-中间表'!N$26)</f>
        <v>0</v>
      </c>
      <c r="O155" s="283">
        <f ca="1">COUNTIFS(新签明细!$J:$J,"新签",新签明细!$D:$D,$E155,新签明细!$X:$X,"False",新签明细!$L:$L,"&lt;&gt;*升舱*",新签明细!$V:$V,'往期追踪-中间表'!O$26)</f>
        <v>0</v>
      </c>
      <c r="P155" s="283">
        <f ca="1">COUNTIFS(新签明细!$J:$J,"新签",新签明细!$D:$D,$E155,新签明细!$X:$X,"False",新签明细!$L:$L,"&lt;&gt;*升舱*",新签明细!$V:$V,'往期追踪-中间表'!P$26)</f>
        <v>0</v>
      </c>
      <c r="Q155" s="283">
        <f ca="1">COUNTIFS(新签明细!$J:$J,"新签",新签明细!$D:$D,$E155,新签明细!$X:$X,"False",新签明细!$L:$L,"&lt;&gt;*升舱*",新签明细!$V:$V,'往期追踪-中间表'!Q$26)</f>
        <v>0</v>
      </c>
      <c r="R155" s="208" t="s">
        <v>152</v>
      </c>
      <c r="S155" s="213" t="s">
        <v>161</v>
      </c>
      <c r="T155" s="188" t="s">
        <v>162</v>
      </c>
    </row>
    <row r="156" spans="1:20">
      <c r="A156" s="217" t="str">
        <f t="shared" ca="1" si="26"/>
        <v>GDC21</v>
      </c>
      <c r="B156" s="386">
        <f t="shared" ref="B156:B200" ca="1" si="27">H156+G156/10+IFERROR((F156/100),0)+ROW()/1000</f>
        <v>0.37871645431412243</v>
      </c>
      <c r="C156" s="198" t="s">
        <v>313</v>
      </c>
      <c r="D156" s="198" t="s">
        <v>314</v>
      </c>
      <c r="E156" s="198" t="s">
        <v>318</v>
      </c>
      <c r="F156" s="181">
        <f>IFERROR(VLOOKUP(E156,顾问个人目标!$E:$AB,23,0)+VLOOKUP(E156,顾问个人目标!$E:$AB,24,0),"-")</f>
        <v>2.2716454314122414</v>
      </c>
      <c r="G156" s="284">
        <f ca="1">COUNTIFS(新签明细!J:J,"新签",新签明细!D:D,E156,新签明细!X:X,"False",新签明细!L:L,"&lt;&gt;*升舱*")</f>
        <v>2</v>
      </c>
      <c r="H156" s="201">
        <f>IFERROR(#REF!/F156,0)</f>
        <v>0</v>
      </c>
      <c r="I156" s="367">
        <f t="shared" ref="I156:I200" si="28">IFERROR(F156*0.75,0)</f>
        <v>1.7037340735591811</v>
      </c>
      <c r="J156" s="367">
        <f t="shared" ref="J156:J200" ca="1" si="29">G156-I156</f>
        <v>0.29626592644081895</v>
      </c>
      <c r="K156" s="283">
        <f ca="1">COUNTIFS(新签明细!$J:$J,"新签",新签明细!$D:$D,$E156,新签明细!$X:$X,"False",新签明细!$L:$L,"&lt;&gt;*升舱*",新签明细!$V:$V,'往期追踪-中间表'!K$26)</f>
        <v>0</v>
      </c>
      <c r="L156" s="283">
        <f ca="1">COUNTIFS(新签明细!$J:$J,"新签",新签明细!$D:$D,$E156,新签明细!$X:$X,"False",新签明细!$L:$L,"&lt;&gt;*升舱*",新签明细!$V:$V,'往期追踪-中间表'!L$26)</f>
        <v>0</v>
      </c>
      <c r="M156" s="283">
        <f ca="1">COUNTIFS(新签明细!$J:$J,"新签",新签明细!$D:$D,$E156,新签明细!$X:$X,"False",新签明细!$L:$L,"&lt;&gt;*升舱*",新签明细!$V:$V,'往期追踪-中间表'!M$26)</f>
        <v>0</v>
      </c>
      <c r="N156" s="283">
        <f ca="1">COUNTIFS(新签明细!$J:$J,"新签",新签明细!$D:$D,$E156,新签明细!$X:$X,"False",新签明细!$L:$L,"&lt;&gt;*升舱*",新签明细!$V:$V,'往期追踪-中间表'!N$26)</f>
        <v>0</v>
      </c>
      <c r="O156" s="283">
        <f ca="1">COUNTIFS(新签明细!$J:$J,"新签",新签明细!$D:$D,$E156,新签明细!$X:$X,"False",新签明细!$L:$L,"&lt;&gt;*升舱*",新签明细!$V:$V,'往期追踪-中间表'!O$26)</f>
        <v>0</v>
      </c>
      <c r="P156" s="283">
        <f ca="1">COUNTIFS(新签明细!$J:$J,"新签",新签明细!$D:$D,$E156,新签明细!$X:$X,"False",新签明细!$L:$L,"&lt;&gt;*升舱*",新签明细!$V:$V,'往期追踪-中间表'!P$26)</f>
        <v>0</v>
      </c>
      <c r="Q156" s="283">
        <f ca="1">COUNTIFS(新签明细!$J:$J,"新签",新签明细!$D:$D,$E156,新签明细!$X:$X,"False",新签明细!$L:$L,"&lt;&gt;*升舱*",新签明细!$V:$V,'往期追踪-中间表'!Q$26)</f>
        <v>0</v>
      </c>
      <c r="R156" s="200" t="s">
        <v>152</v>
      </c>
      <c r="S156" s="205" t="s">
        <v>161</v>
      </c>
      <c r="T156" s="101" t="s">
        <v>162</v>
      </c>
    </row>
    <row r="157" spans="1:20">
      <c r="A157" s="217" t="str">
        <f t="shared" ca="1" si="26"/>
        <v>GDC19</v>
      </c>
      <c r="B157" s="386">
        <f t="shared" ca="1" si="27"/>
        <v>0.47592907168541354</v>
      </c>
      <c r="C157" s="206" t="s">
        <v>313</v>
      </c>
      <c r="D157" s="206" t="s">
        <v>314</v>
      </c>
      <c r="E157" s="206" t="s">
        <v>319</v>
      </c>
      <c r="F157" s="181">
        <f>IFERROR(VLOOKUP(E157,顾问个人目标!$E:$AB,23,0)+VLOOKUP(E157,顾问个人目标!$E:$AB,24,0),"-")</f>
        <v>1.8929071685413503</v>
      </c>
      <c r="G157" s="284">
        <f ca="1">COUNTIFS(新签明细!J:J,"新签",新签明细!D:D,E157,新签明细!X:X,"False",新签明细!L:L,"&lt;&gt;*升舱*")</f>
        <v>3</v>
      </c>
      <c r="H157" s="209">
        <f>IFERROR(#REF!/F157,0)</f>
        <v>0</v>
      </c>
      <c r="I157" s="367">
        <f t="shared" si="28"/>
        <v>1.4196803764060126</v>
      </c>
      <c r="J157" s="367">
        <f t="shared" ca="1" si="29"/>
        <v>1.5803196235939874</v>
      </c>
      <c r="K157" s="283">
        <f ca="1">COUNTIFS(新签明细!$J:$J,"新签",新签明细!$D:$D,$E157,新签明细!$X:$X,"False",新签明细!$L:$L,"&lt;&gt;*升舱*",新签明细!$V:$V,'往期追踪-中间表'!K$26)</f>
        <v>0</v>
      </c>
      <c r="L157" s="283">
        <f ca="1">COUNTIFS(新签明细!$J:$J,"新签",新签明细!$D:$D,$E157,新签明细!$X:$X,"False",新签明细!$L:$L,"&lt;&gt;*升舱*",新签明细!$V:$V,'往期追踪-中间表'!L$26)</f>
        <v>0</v>
      </c>
      <c r="M157" s="283">
        <f ca="1">COUNTIFS(新签明细!$J:$J,"新签",新签明细!$D:$D,$E157,新签明细!$X:$X,"False",新签明细!$L:$L,"&lt;&gt;*升舱*",新签明细!$V:$V,'往期追踪-中间表'!M$26)</f>
        <v>0</v>
      </c>
      <c r="N157" s="283">
        <f ca="1">COUNTIFS(新签明细!$J:$J,"新签",新签明细!$D:$D,$E157,新签明细!$X:$X,"False",新签明细!$L:$L,"&lt;&gt;*升舱*",新签明细!$V:$V,'往期追踪-中间表'!N$26)</f>
        <v>1</v>
      </c>
      <c r="O157" s="283">
        <f ca="1">COUNTIFS(新签明细!$J:$J,"新签",新签明细!$D:$D,$E157,新签明细!$X:$X,"False",新签明细!$L:$L,"&lt;&gt;*升舱*",新签明细!$V:$V,'往期追踪-中间表'!O$26)</f>
        <v>0</v>
      </c>
      <c r="P157" s="283">
        <f ca="1">COUNTIFS(新签明细!$J:$J,"新签",新签明细!$D:$D,$E157,新签明细!$X:$X,"False",新签明细!$L:$L,"&lt;&gt;*升舱*",新签明细!$V:$V,'往期追踪-中间表'!P$26)</f>
        <v>0</v>
      </c>
      <c r="Q157" s="283">
        <f ca="1">COUNTIFS(新签明细!$J:$J,"新签",新签明细!$D:$D,$E157,新签明细!$X:$X,"False",新签明细!$L:$L,"&lt;&gt;*升舱*",新签明细!$V:$V,'往期追踪-中间表'!Q$26)</f>
        <v>0</v>
      </c>
      <c r="R157" s="208" t="s">
        <v>152</v>
      </c>
      <c r="S157" s="213" t="s">
        <v>161</v>
      </c>
      <c r="T157" s="188" t="s">
        <v>162</v>
      </c>
    </row>
    <row r="158" spans="1:20">
      <c r="A158" s="217" t="str">
        <f t="shared" ca="1" si="26"/>
        <v>GDC18</v>
      </c>
      <c r="B158" s="386">
        <f t="shared" ca="1" si="27"/>
        <v>0.47692907168541354</v>
      </c>
      <c r="C158" s="198" t="s">
        <v>313</v>
      </c>
      <c r="D158" s="198" t="s">
        <v>314</v>
      </c>
      <c r="E158" s="198" t="s">
        <v>320</v>
      </c>
      <c r="F158" s="181">
        <f>IFERROR(VLOOKUP(E158,顾问个人目标!$E:$AB,23,0)+VLOOKUP(E158,顾问个人目标!$E:$AB,24,0),"-")</f>
        <v>1.8929071685413503</v>
      </c>
      <c r="G158" s="284">
        <f ca="1">COUNTIFS(新签明细!J:J,"新签",新签明细!D:D,E158,新签明细!X:X,"False",新签明细!L:L,"&lt;&gt;*升舱*")</f>
        <v>3</v>
      </c>
      <c r="H158" s="201">
        <f>IFERROR(#REF!/F158,0)</f>
        <v>0</v>
      </c>
      <c r="I158" s="367">
        <f t="shared" si="28"/>
        <v>1.4196803764060126</v>
      </c>
      <c r="J158" s="367">
        <f t="shared" ca="1" si="29"/>
        <v>1.5803196235939874</v>
      </c>
      <c r="K158" s="283">
        <f ca="1">COUNTIFS(新签明细!$J:$J,"新签",新签明细!$D:$D,$E158,新签明细!$X:$X,"False",新签明细!$L:$L,"&lt;&gt;*升舱*",新签明细!$V:$V,'往期追踪-中间表'!K$26)</f>
        <v>1</v>
      </c>
      <c r="L158" s="283">
        <f ca="1">COUNTIFS(新签明细!$J:$J,"新签",新签明细!$D:$D,$E158,新签明细!$X:$X,"False",新签明细!$L:$L,"&lt;&gt;*升舱*",新签明细!$V:$V,'往期追踪-中间表'!L$26)</f>
        <v>0</v>
      </c>
      <c r="M158" s="283">
        <f ca="1">COUNTIFS(新签明细!$J:$J,"新签",新签明细!$D:$D,$E158,新签明细!$X:$X,"False",新签明细!$L:$L,"&lt;&gt;*升舱*",新签明细!$V:$V,'往期追踪-中间表'!M$26)</f>
        <v>0</v>
      </c>
      <c r="N158" s="283">
        <f ca="1">COUNTIFS(新签明细!$J:$J,"新签",新签明细!$D:$D,$E158,新签明细!$X:$X,"False",新签明细!$L:$L,"&lt;&gt;*升舱*",新签明细!$V:$V,'往期追踪-中间表'!N$26)</f>
        <v>1</v>
      </c>
      <c r="O158" s="283">
        <f ca="1">COUNTIFS(新签明细!$J:$J,"新签",新签明细!$D:$D,$E158,新签明细!$X:$X,"False",新签明细!$L:$L,"&lt;&gt;*升舱*",新签明细!$V:$V,'往期追踪-中间表'!O$26)</f>
        <v>0</v>
      </c>
      <c r="P158" s="283">
        <f ca="1">COUNTIFS(新签明细!$J:$J,"新签",新签明细!$D:$D,$E158,新签明细!$X:$X,"False",新签明细!$L:$L,"&lt;&gt;*升舱*",新签明细!$V:$V,'往期追踪-中间表'!P$26)</f>
        <v>0</v>
      </c>
      <c r="Q158" s="283">
        <f ca="1">COUNTIFS(新签明细!$J:$J,"新签",新签明细!$D:$D,$E158,新签明细!$X:$X,"False",新签明细!$L:$L,"&lt;&gt;*升舱*",新签明细!$V:$V,'往期追踪-中间表'!Q$26)</f>
        <v>0</v>
      </c>
      <c r="R158" s="200" t="s">
        <v>152</v>
      </c>
      <c r="S158" s="205" t="s">
        <v>161</v>
      </c>
      <c r="T158" s="101" t="s">
        <v>162</v>
      </c>
    </row>
    <row r="159" spans="1:20">
      <c r="A159" s="217" t="str">
        <f t="shared" ca="1" si="26"/>
        <v>GDC5</v>
      </c>
      <c r="B159" s="386">
        <f t="shared" ca="1" si="27"/>
        <v>0.77288009945359393</v>
      </c>
      <c r="C159" s="206" t="s">
        <v>313</v>
      </c>
      <c r="D159" s="206" t="s">
        <v>314</v>
      </c>
      <c r="E159" s="206" t="s">
        <v>321</v>
      </c>
      <c r="F159" s="181">
        <f>IFERROR(VLOOKUP(E159,顾问个人目标!$E:$AB,23,0)+VLOOKUP(E159,顾问个人目标!$E:$AB,24,0),"-")</f>
        <v>1.388009945359395</v>
      </c>
      <c r="G159" s="284">
        <f ca="1">COUNTIFS(新签明细!J:J,"新签",新签明细!D:D,E159,新签明细!X:X,"False",新签明细!L:L,"&lt;&gt;*升舱*")</f>
        <v>6</v>
      </c>
      <c r="H159" s="209">
        <f>IFERROR(#REF!/F159,0)</f>
        <v>0</v>
      </c>
      <c r="I159" s="367">
        <f t="shared" si="28"/>
        <v>1.0410074590195464</v>
      </c>
      <c r="J159" s="367">
        <f t="shared" ca="1" si="29"/>
        <v>4.9589925409804536</v>
      </c>
      <c r="K159" s="283">
        <f ca="1">COUNTIFS(新签明细!$J:$J,"新签",新签明细!$D:$D,$E159,新签明细!$X:$X,"False",新签明细!$L:$L,"&lt;&gt;*升舱*",新签明细!$V:$V,'往期追踪-中间表'!K$26)</f>
        <v>0</v>
      </c>
      <c r="L159" s="283">
        <f ca="1">COUNTIFS(新签明细!$J:$J,"新签",新签明细!$D:$D,$E159,新签明细!$X:$X,"False",新签明细!$L:$L,"&lt;&gt;*升舱*",新签明细!$V:$V,'往期追踪-中间表'!L$26)</f>
        <v>0</v>
      </c>
      <c r="M159" s="283">
        <f ca="1">COUNTIFS(新签明细!$J:$J,"新签",新签明细!$D:$D,$E159,新签明细!$X:$X,"False",新签明细!$L:$L,"&lt;&gt;*升舱*",新签明细!$V:$V,'往期追踪-中间表'!M$26)</f>
        <v>0</v>
      </c>
      <c r="N159" s="283">
        <f ca="1">COUNTIFS(新签明细!$J:$J,"新签",新签明细!$D:$D,$E159,新签明细!$X:$X,"False",新签明细!$L:$L,"&lt;&gt;*升舱*",新签明细!$V:$V,'往期追踪-中间表'!N$26)</f>
        <v>1</v>
      </c>
      <c r="O159" s="283">
        <f ca="1">COUNTIFS(新签明细!$J:$J,"新签",新签明细!$D:$D,$E159,新签明细!$X:$X,"False",新签明细!$L:$L,"&lt;&gt;*升舱*",新签明细!$V:$V,'往期追踪-中间表'!O$26)</f>
        <v>0</v>
      </c>
      <c r="P159" s="283">
        <f ca="1">COUNTIFS(新签明细!$J:$J,"新签",新签明细!$D:$D,$E159,新签明细!$X:$X,"False",新签明细!$L:$L,"&lt;&gt;*升舱*",新签明细!$V:$V,'往期追踪-中间表'!P$26)</f>
        <v>0</v>
      </c>
      <c r="Q159" s="283">
        <f ca="1">COUNTIFS(新签明细!$J:$J,"新签",新签明细!$D:$D,$E159,新签明细!$X:$X,"False",新签明细!$L:$L,"&lt;&gt;*升舱*",新签明细!$V:$V,'往期追踪-中间表'!Q$26)</f>
        <v>1</v>
      </c>
      <c r="R159" s="208" t="s">
        <v>152</v>
      </c>
      <c r="S159" s="213" t="s">
        <v>161</v>
      </c>
      <c r="T159" s="188" t="s">
        <v>162</v>
      </c>
    </row>
    <row r="160" spans="1:20">
      <c r="A160" s="217" t="str">
        <f t="shared" ca="1" si="26"/>
        <v>GDC27</v>
      </c>
      <c r="B160" s="386">
        <f t="shared" ca="1" si="27"/>
        <v>0.17388009945359395</v>
      </c>
      <c r="C160" s="198" t="s">
        <v>313</v>
      </c>
      <c r="D160" s="198" t="s">
        <v>314</v>
      </c>
      <c r="E160" s="198" t="s">
        <v>322</v>
      </c>
      <c r="F160" s="181">
        <f>IFERROR(VLOOKUP(E160,顾问个人目标!$E:$AB,23,0)+VLOOKUP(E160,顾问个人目标!$E:$AB,24,0),"-")</f>
        <v>1.388009945359395</v>
      </c>
      <c r="G160" s="284">
        <f ca="1">COUNTIFS(新签明细!J:J,"新签",新签明细!D:D,E160,新签明细!X:X,"False",新签明细!L:L,"&lt;&gt;*升舱*")</f>
        <v>0</v>
      </c>
      <c r="H160" s="201">
        <f>IFERROR(#REF!/F160,0)</f>
        <v>0</v>
      </c>
      <c r="I160" s="367">
        <f t="shared" si="28"/>
        <v>1.0410074590195464</v>
      </c>
      <c r="J160" s="367">
        <f t="shared" ca="1" si="29"/>
        <v>-1.0410074590195464</v>
      </c>
      <c r="K160" s="283">
        <f ca="1">COUNTIFS(新签明细!$J:$J,"新签",新签明细!$D:$D,$E160,新签明细!$X:$X,"False",新签明细!$L:$L,"&lt;&gt;*升舱*",新签明细!$V:$V,'往期追踪-中间表'!K$26)</f>
        <v>0</v>
      </c>
      <c r="L160" s="283">
        <f ca="1">COUNTIFS(新签明细!$J:$J,"新签",新签明细!$D:$D,$E160,新签明细!$X:$X,"False",新签明细!$L:$L,"&lt;&gt;*升舱*",新签明细!$V:$V,'往期追踪-中间表'!L$26)</f>
        <v>0</v>
      </c>
      <c r="M160" s="283">
        <f ca="1">COUNTIFS(新签明细!$J:$J,"新签",新签明细!$D:$D,$E160,新签明细!$X:$X,"False",新签明细!$L:$L,"&lt;&gt;*升舱*",新签明细!$V:$V,'往期追踪-中间表'!M$26)</f>
        <v>0</v>
      </c>
      <c r="N160" s="283">
        <f ca="1">COUNTIFS(新签明细!$J:$J,"新签",新签明细!$D:$D,$E160,新签明细!$X:$X,"False",新签明细!$L:$L,"&lt;&gt;*升舱*",新签明细!$V:$V,'往期追踪-中间表'!N$26)</f>
        <v>0</v>
      </c>
      <c r="O160" s="283">
        <f ca="1">COUNTIFS(新签明细!$J:$J,"新签",新签明细!$D:$D,$E160,新签明细!$X:$X,"False",新签明细!$L:$L,"&lt;&gt;*升舱*",新签明细!$V:$V,'往期追踪-中间表'!O$26)</f>
        <v>0</v>
      </c>
      <c r="P160" s="283">
        <f ca="1">COUNTIFS(新签明细!$J:$J,"新签",新签明细!$D:$D,$E160,新签明细!$X:$X,"False",新签明细!$L:$L,"&lt;&gt;*升舱*",新签明细!$V:$V,'往期追踪-中间表'!P$26)</f>
        <v>0</v>
      </c>
      <c r="Q160" s="283">
        <f ca="1">COUNTIFS(新签明细!$J:$J,"新签",新签明细!$D:$D,$E160,新签明细!$X:$X,"False",新签明细!$L:$L,"&lt;&gt;*升舱*",新签明细!$V:$V,'往期追踪-中间表'!Q$26)</f>
        <v>0</v>
      </c>
      <c r="R160" s="200" t="s">
        <v>152</v>
      </c>
      <c r="S160" s="205" t="s">
        <v>161</v>
      </c>
      <c r="T160" s="101" t="s">
        <v>162</v>
      </c>
    </row>
    <row r="161" spans="1:20">
      <c r="A161" s="217" t="str">
        <f t="shared" ca="1" si="26"/>
        <v>GDC12</v>
      </c>
      <c r="B161" s="386">
        <f t="shared" ca="1" si="27"/>
        <v>0.67488009945359395</v>
      </c>
      <c r="C161" s="206" t="s">
        <v>313</v>
      </c>
      <c r="D161" s="206" t="s">
        <v>314</v>
      </c>
      <c r="E161" s="206" t="s">
        <v>323</v>
      </c>
      <c r="F161" s="181">
        <f>IFERROR(VLOOKUP(E161,顾问个人目标!$E:$AB,23,0)+VLOOKUP(E161,顾问个人目标!$E:$AB,24,0),"-")</f>
        <v>1.388009945359395</v>
      </c>
      <c r="G161" s="284">
        <f ca="1">COUNTIFS(新签明细!J:J,"新签",新签明细!D:D,E161,新签明细!X:X,"False",新签明细!L:L,"&lt;&gt;*升舱*")</f>
        <v>5</v>
      </c>
      <c r="H161" s="209">
        <f>IFERROR(#REF!/F161,0)</f>
        <v>0</v>
      </c>
      <c r="I161" s="367">
        <f t="shared" si="28"/>
        <v>1.0410074590195464</v>
      </c>
      <c r="J161" s="367">
        <f t="shared" ca="1" si="29"/>
        <v>3.9589925409804536</v>
      </c>
      <c r="K161" s="283">
        <f ca="1">COUNTIFS(新签明细!$J:$J,"新签",新签明细!$D:$D,$E161,新签明细!$X:$X,"False",新签明细!$L:$L,"&lt;&gt;*升舱*",新签明细!$V:$V,'往期追踪-中间表'!K$26)</f>
        <v>0</v>
      </c>
      <c r="L161" s="283">
        <f ca="1">COUNTIFS(新签明细!$J:$J,"新签",新签明细!$D:$D,$E161,新签明细!$X:$X,"False",新签明细!$L:$L,"&lt;&gt;*升舱*",新签明细!$V:$V,'往期追踪-中间表'!L$26)</f>
        <v>2</v>
      </c>
      <c r="M161" s="283">
        <f ca="1">COUNTIFS(新签明细!$J:$J,"新签",新签明细!$D:$D,$E161,新签明细!$X:$X,"False",新签明细!$L:$L,"&lt;&gt;*升舱*",新签明细!$V:$V,'往期追踪-中间表'!M$26)</f>
        <v>0</v>
      </c>
      <c r="N161" s="283">
        <f ca="1">COUNTIFS(新签明细!$J:$J,"新签",新签明细!$D:$D,$E161,新签明细!$X:$X,"False",新签明细!$L:$L,"&lt;&gt;*升舱*",新签明细!$V:$V,'往期追踪-中间表'!N$26)</f>
        <v>0</v>
      </c>
      <c r="O161" s="283">
        <f ca="1">COUNTIFS(新签明细!$J:$J,"新签",新签明细!$D:$D,$E161,新签明细!$X:$X,"False",新签明细!$L:$L,"&lt;&gt;*升舱*",新签明细!$V:$V,'往期追踪-中间表'!O$26)</f>
        <v>0</v>
      </c>
      <c r="P161" s="283">
        <f ca="1">COUNTIFS(新签明细!$J:$J,"新签",新签明细!$D:$D,$E161,新签明细!$X:$X,"False",新签明细!$L:$L,"&lt;&gt;*升舱*",新签明细!$V:$V,'往期追踪-中间表'!P$26)</f>
        <v>0</v>
      </c>
      <c r="Q161" s="283">
        <f ca="1">COUNTIFS(新签明细!$J:$J,"新签",新签明细!$D:$D,$E161,新签明细!$X:$X,"False",新签明细!$L:$L,"&lt;&gt;*升舱*",新签明细!$V:$V,'往期追踪-中间表'!Q$26)</f>
        <v>0</v>
      </c>
      <c r="R161" s="208" t="s">
        <v>152</v>
      </c>
      <c r="S161" s="213" t="s">
        <v>161</v>
      </c>
      <c r="T161" s="188" t="s">
        <v>162</v>
      </c>
    </row>
    <row r="162" spans="1:20">
      <c r="A162" s="217" t="str">
        <f t="shared" ca="1" si="26"/>
        <v>GDC26</v>
      </c>
      <c r="B162" s="386">
        <f t="shared" ca="1" si="27"/>
        <v>0.26200000000000001</v>
      </c>
      <c r="C162" s="198" t="s">
        <v>324</v>
      </c>
      <c r="D162" s="198" t="s">
        <v>325</v>
      </c>
      <c r="E162" s="218" t="s">
        <v>326</v>
      </c>
      <c r="F162" s="181" t="str">
        <f>IFERROR(VLOOKUP(E162,顾问个人目标!$E:$AB,23,0)+VLOOKUP(E162,顾问个人目标!$E:$AB,24,0),"-")</f>
        <v>-</v>
      </c>
      <c r="G162" s="284">
        <f ca="1">COUNTIFS(新签明细!J:J,"新签",新签明细!D:D,E162,新签明细!X:X,"False",新签明细!L:L,"&lt;&gt;*升舱*")</f>
        <v>1</v>
      </c>
      <c r="H162" s="201">
        <f>IFERROR(#REF!/F162,0)</f>
        <v>0</v>
      </c>
      <c r="I162" s="367">
        <f t="shared" si="28"/>
        <v>0</v>
      </c>
      <c r="J162" s="367">
        <f t="shared" ca="1" si="29"/>
        <v>1</v>
      </c>
      <c r="K162" s="283">
        <f ca="1">COUNTIFS(新签明细!$J:$J,"新签",新签明细!$D:$D,$E162,新签明细!$X:$X,"False",新签明细!$L:$L,"&lt;&gt;*升舱*",新签明细!$V:$V,'往期追踪-中间表'!K$26)</f>
        <v>0</v>
      </c>
      <c r="L162" s="283">
        <f ca="1">COUNTIFS(新签明细!$J:$J,"新签",新签明细!$D:$D,$E162,新签明细!$X:$X,"False",新签明细!$L:$L,"&lt;&gt;*升舱*",新签明细!$V:$V,'往期追踪-中间表'!L$26)</f>
        <v>0</v>
      </c>
      <c r="M162" s="283">
        <f ca="1">COUNTIFS(新签明细!$J:$J,"新签",新签明细!$D:$D,$E162,新签明细!$X:$X,"False",新签明细!$L:$L,"&lt;&gt;*升舱*",新签明细!$V:$V,'往期追踪-中间表'!M$26)</f>
        <v>0</v>
      </c>
      <c r="N162" s="283">
        <f ca="1">COUNTIFS(新签明细!$J:$J,"新签",新签明细!$D:$D,$E162,新签明细!$X:$X,"False",新签明细!$L:$L,"&lt;&gt;*升舱*",新签明细!$V:$V,'往期追踪-中间表'!N$26)</f>
        <v>0</v>
      </c>
      <c r="O162" s="283">
        <f ca="1">COUNTIFS(新签明细!$J:$J,"新签",新签明细!$D:$D,$E162,新签明细!$X:$X,"False",新签明细!$L:$L,"&lt;&gt;*升舱*",新签明细!$V:$V,'往期追踪-中间表'!O$26)</f>
        <v>0</v>
      </c>
      <c r="P162" s="283">
        <f ca="1">COUNTIFS(新签明细!$J:$J,"新签",新签明细!$D:$D,$E162,新签明细!$X:$X,"False",新签明细!$L:$L,"&lt;&gt;*升舱*",新签明细!$V:$V,'往期追踪-中间表'!P$26)</f>
        <v>0</v>
      </c>
      <c r="Q162" s="283">
        <f ca="1">COUNTIFS(新签明细!$J:$J,"新签",新签明细!$D:$D,$E162,新签明细!$X:$X,"False",新签明细!$L:$L,"&lt;&gt;*升舱*",新签明细!$V:$V,'往期追踪-中间表'!Q$26)</f>
        <v>0</v>
      </c>
      <c r="R162" s="200"/>
      <c r="S162" s="205"/>
    </row>
    <row r="163" spans="1:20">
      <c r="A163" s="217" t="str">
        <f t="shared" ca="1" si="26"/>
        <v>GDC20</v>
      </c>
      <c r="B163" s="386">
        <f t="shared" ca="1" si="27"/>
        <v>0.46299999999999997</v>
      </c>
      <c r="C163" s="206" t="s">
        <v>324</v>
      </c>
      <c r="D163" s="206" t="s">
        <v>325</v>
      </c>
      <c r="E163" s="219" t="s">
        <v>327</v>
      </c>
      <c r="F163" s="181" t="str">
        <f>IFERROR(VLOOKUP(E163,顾问个人目标!$E:$AB,23,0)+VLOOKUP(E163,顾问个人目标!$E:$AB,24,0),"-")</f>
        <v>-</v>
      </c>
      <c r="G163" s="284">
        <f ca="1">COUNTIFS(新签明细!J:J,"新签",新签明细!D:D,E163,新签明细!X:X,"False",新签明细!L:L,"&lt;&gt;*升舱*")</f>
        <v>3</v>
      </c>
      <c r="H163" s="209">
        <f>IFERROR(#REF!/F163,0)</f>
        <v>0</v>
      </c>
      <c r="I163" s="367">
        <f t="shared" si="28"/>
        <v>0</v>
      </c>
      <c r="J163" s="367">
        <f t="shared" ca="1" si="29"/>
        <v>3</v>
      </c>
      <c r="K163" s="283">
        <f ca="1">COUNTIFS(新签明细!$J:$J,"新签",新签明细!$D:$D,$E163,新签明细!$X:$X,"False",新签明细!$L:$L,"&lt;&gt;*升舱*",新签明细!$V:$V,'往期追踪-中间表'!K$26)</f>
        <v>0</v>
      </c>
      <c r="L163" s="283">
        <f ca="1">COUNTIFS(新签明细!$J:$J,"新签",新签明细!$D:$D,$E163,新签明细!$X:$X,"False",新签明细!$L:$L,"&lt;&gt;*升舱*",新签明细!$V:$V,'往期追踪-中间表'!L$26)</f>
        <v>0</v>
      </c>
      <c r="M163" s="283">
        <f ca="1">COUNTIFS(新签明细!$J:$J,"新签",新签明细!$D:$D,$E163,新签明细!$X:$X,"False",新签明细!$L:$L,"&lt;&gt;*升舱*",新签明细!$V:$V,'往期追踪-中间表'!M$26)</f>
        <v>1</v>
      </c>
      <c r="N163" s="283">
        <f ca="1">COUNTIFS(新签明细!$J:$J,"新签",新签明细!$D:$D,$E163,新签明细!$X:$X,"False",新签明细!$L:$L,"&lt;&gt;*升舱*",新签明细!$V:$V,'往期追踪-中间表'!N$26)</f>
        <v>0</v>
      </c>
      <c r="O163" s="283">
        <f ca="1">COUNTIFS(新签明细!$J:$J,"新签",新签明细!$D:$D,$E163,新签明细!$X:$X,"False",新签明细!$L:$L,"&lt;&gt;*升舱*",新签明细!$V:$V,'往期追踪-中间表'!O$26)</f>
        <v>0</v>
      </c>
      <c r="P163" s="283">
        <f ca="1">COUNTIFS(新签明细!$J:$J,"新签",新签明细!$D:$D,$E163,新签明细!$X:$X,"False",新签明细!$L:$L,"&lt;&gt;*升舱*",新签明细!$V:$V,'往期追踪-中间表'!P$26)</f>
        <v>0</v>
      </c>
      <c r="Q163" s="283">
        <f ca="1">COUNTIFS(新签明细!$J:$J,"新签",新签明细!$D:$D,$E163,新签明细!$X:$X,"False",新签明细!$L:$L,"&lt;&gt;*升舱*",新签明细!$V:$V,'往期追踪-中间表'!Q$26)</f>
        <v>1</v>
      </c>
      <c r="R163" s="208"/>
      <c r="S163" s="213"/>
      <c r="T163" s="188"/>
    </row>
    <row r="164" spans="1:20">
      <c r="A164" s="217" t="str">
        <f t="shared" ca="1" si="26"/>
        <v>GDC16</v>
      </c>
      <c r="B164" s="386">
        <f t="shared" ca="1" si="27"/>
        <v>0.56400000000000006</v>
      </c>
      <c r="C164" s="198" t="s">
        <v>324</v>
      </c>
      <c r="D164" s="198" t="s">
        <v>325</v>
      </c>
      <c r="E164" s="218" t="s">
        <v>328</v>
      </c>
      <c r="F164" s="181" t="str">
        <f>IFERROR(VLOOKUP(E164,顾问个人目标!$E:$AB,23,0)+VLOOKUP(E164,顾问个人目标!$E:$AB,24,0),"-")</f>
        <v>-</v>
      </c>
      <c r="G164" s="284">
        <f ca="1">COUNTIFS(新签明细!J:J,"新签",新签明细!D:D,E164,新签明细!X:X,"False",新签明细!L:L,"&lt;&gt;*升舱*")</f>
        <v>4</v>
      </c>
      <c r="H164" s="201">
        <f>IFERROR(#REF!/F164,0)</f>
        <v>0</v>
      </c>
      <c r="I164" s="367">
        <f t="shared" si="28"/>
        <v>0</v>
      </c>
      <c r="J164" s="367">
        <f t="shared" ca="1" si="29"/>
        <v>4</v>
      </c>
      <c r="K164" s="283">
        <f ca="1">COUNTIFS(新签明细!$J:$J,"新签",新签明细!$D:$D,$E164,新签明细!$X:$X,"False",新签明细!$L:$L,"&lt;&gt;*升舱*",新签明细!$V:$V,'往期追踪-中间表'!K$26)</f>
        <v>0</v>
      </c>
      <c r="L164" s="283">
        <f ca="1">COUNTIFS(新签明细!$J:$J,"新签",新签明细!$D:$D,$E164,新签明细!$X:$X,"False",新签明细!$L:$L,"&lt;&gt;*升舱*",新签明细!$V:$V,'往期追踪-中间表'!L$26)</f>
        <v>1</v>
      </c>
      <c r="M164" s="283">
        <f ca="1">COUNTIFS(新签明细!$J:$J,"新签",新签明细!$D:$D,$E164,新签明细!$X:$X,"False",新签明细!$L:$L,"&lt;&gt;*升舱*",新签明细!$V:$V,'往期追踪-中间表'!M$26)</f>
        <v>2</v>
      </c>
      <c r="N164" s="283">
        <f ca="1">COUNTIFS(新签明细!$J:$J,"新签",新签明细!$D:$D,$E164,新签明细!$X:$X,"False",新签明细!$L:$L,"&lt;&gt;*升舱*",新签明细!$V:$V,'往期追踪-中间表'!N$26)</f>
        <v>0</v>
      </c>
      <c r="O164" s="283">
        <f ca="1">COUNTIFS(新签明细!$J:$J,"新签",新签明细!$D:$D,$E164,新签明细!$X:$X,"False",新签明细!$L:$L,"&lt;&gt;*升舱*",新签明细!$V:$V,'往期追踪-中间表'!O$26)</f>
        <v>0</v>
      </c>
      <c r="P164" s="283">
        <f ca="1">COUNTIFS(新签明细!$J:$J,"新签",新签明细!$D:$D,$E164,新签明细!$X:$X,"False",新签明细!$L:$L,"&lt;&gt;*升舱*",新签明细!$V:$V,'往期追踪-中间表'!P$26)</f>
        <v>0</v>
      </c>
      <c r="Q164" s="283">
        <f ca="1">COUNTIFS(新签明细!$J:$J,"新签",新签明细!$D:$D,$E164,新签明细!$X:$X,"False",新签明细!$L:$L,"&lt;&gt;*升舱*",新签明细!$V:$V,'往期追踪-中间表'!Q$26)</f>
        <v>0</v>
      </c>
      <c r="R164" s="200"/>
      <c r="S164" s="205"/>
    </row>
    <row r="165" spans="1:20">
      <c r="A165" s="217" t="str">
        <f t="shared" ca="1" si="26"/>
        <v>GDC15</v>
      </c>
      <c r="B165" s="386">
        <f t="shared" ca="1" si="27"/>
        <v>0.56500000000000006</v>
      </c>
      <c r="C165" s="206" t="s">
        <v>324</v>
      </c>
      <c r="D165" s="206" t="s">
        <v>325</v>
      </c>
      <c r="E165" s="219" t="s">
        <v>329</v>
      </c>
      <c r="F165" s="181" t="str">
        <f>IFERROR(VLOOKUP(E165,顾问个人目标!$E:$AB,23,0)+VLOOKUP(E165,顾问个人目标!$E:$AB,24,0),"-")</f>
        <v>-</v>
      </c>
      <c r="G165" s="284">
        <f ca="1">COUNTIFS(新签明细!J:J,"新签",新签明细!D:D,E165,新签明细!X:X,"False",新签明细!L:L,"&lt;&gt;*升舱*")</f>
        <v>4</v>
      </c>
      <c r="H165" s="209">
        <f>IFERROR(#REF!/F165,0)</f>
        <v>0</v>
      </c>
      <c r="I165" s="367">
        <f t="shared" si="28"/>
        <v>0</v>
      </c>
      <c r="J165" s="367">
        <f t="shared" ca="1" si="29"/>
        <v>4</v>
      </c>
      <c r="K165" s="283">
        <f ca="1">COUNTIFS(新签明细!$J:$J,"新签",新签明细!$D:$D,$E165,新签明细!$X:$X,"False",新签明细!$L:$L,"&lt;&gt;*升舱*",新签明细!$V:$V,'往期追踪-中间表'!K$26)</f>
        <v>0</v>
      </c>
      <c r="L165" s="283">
        <f ca="1">COUNTIFS(新签明细!$J:$J,"新签",新签明细!$D:$D,$E165,新签明细!$X:$X,"False",新签明细!$L:$L,"&lt;&gt;*升舱*",新签明细!$V:$V,'往期追踪-中间表'!L$26)</f>
        <v>0</v>
      </c>
      <c r="M165" s="283">
        <f ca="1">COUNTIFS(新签明细!$J:$J,"新签",新签明细!$D:$D,$E165,新签明细!$X:$X,"False",新签明细!$L:$L,"&lt;&gt;*升舱*",新签明细!$V:$V,'往期追踪-中间表'!M$26)</f>
        <v>1</v>
      </c>
      <c r="N165" s="283">
        <f ca="1">COUNTIFS(新签明细!$J:$J,"新签",新签明细!$D:$D,$E165,新签明细!$X:$X,"False",新签明细!$L:$L,"&lt;&gt;*升舱*",新签明细!$V:$V,'往期追踪-中间表'!N$26)</f>
        <v>0</v>
      </c>
      <c r="O165" s="283">
        <f ca="1">COUNTIFS(新签明细!$J:$J,"新签",新签明细!$D:$D,$E165,新签明细!$X:$X,"False",新签明细!$L:$L,"&lt;&gt;*升舱*",新签明细!$V:$V,'往期追踪-中间表'!O$26)</f>
        <v>1</v>
      </c>
      <c r="P165" s="283">
        <f ca="1">COUNTIFS(新签明细!$J:$J,"新签",新签明细!$D:$D,$E165,新签明细!$X:$X,"False",新签明细!$L:$L,"&lt;&gt;*升舱*",新签明细!$V:$V,'往期追踪-中间表'!P$26)</f>
        <v>0</v>
      </c>
      <c r="Q165" s="283">
        <f ca="1">COUNTIFS(新签明细!$J:$J,"新签",新签明细!$D:$D,$E165,新签明细!$X:$X,"False",新签明细!$L:$L,"&lt;&gt;*升舱*",新签明细!$V:$V,'往期追踪-中间表'!Q$26)</f>
        <v>0</v>
      </c>
      <c r="R165" s="208"/>
      <c r="S165" s="213"/>
      <c r="T165" s="188"/>
    </row>
    <row r="166" spans="1:20">
      <c r="A166" s="217" t="str">
        <f t="shared" ca="1" si="26"/>
        <v>GDC22</v>
      </c>
      <c r="B166" s="386">
        <f t="shared" ca="1" si="27"/>
        <v>0.36599999999999999</v>
      </c>
      <c r="C166" s="198" t="s">
        <v>324</v>
      </c>
      <c r="D166" s="198" t="s">
        <v>325</v>
      </c>
      <c r="E166" s="218" t="s">
        <v>330</v>
      </c>
      <c r="F166" s="181" t="str">
        <f>IFERROR(VLOOKUP(E166,顾问个人目标!$E:$AB,23,0)+VLOOKUP(E166,顾问个人目标!$E:$AB,24,0),"-")</f>
        <v>-</v>
      </c>
      <c r="G166" s="284">
        <f ca="1">COUNTIFS(新签明细!J:J,"新签",新签明细!D:D,E166,新签明细!X:X,"False",新签明细!L:L,"&lt;&gt;*升舱*")</f>
        <v>2</v>
      </c>
      <c r="H166" s="201">
        <f>IFERROR(#REF!/F166,0)</f>
        <v>0</v>
      </c>
      <c r="I166" s="367">
        <f t="shared" si="28"/>
        <v>0</v>
      </c>
      <c r="J166" s="367">
        <f t="shared" ca="1" si="29"/>
        <v>2</v>
      </c>
      <c r="K166" s="283">
        <f ca="1">COUNTIFS(新签明细!$J:$J,"新签",新签明细!$D:$D,$E166,新签明细!$X:$X,"False",新签明细!$L:$L,"&lt;&gt;*升舱*",新签明细!$V:$V,'往期追踪-中间表'!K$26)</f>
        <v>0</v>
      </c>
      <c r="L166" s="283">
        <f ca="1">COUNTIFS(新签明细!$J:$J,"新签",新签明细!$D:$D,$E166,新签明细!$X:$X,"False",新签明细!$L:$L,"&lt;&gt;*升舱*",新签明细!$V:$V,'往期追踪-中间表'!L$26)</f>
        <v>0</v>
      </c>
      <c r="M166" s="283">
        <f ca="1">COUNTIFS(新签明细!$J:$J,"新签",新签明细!$D:$D,$E166,新签明细!$X:$X,"False",新签明细!$L:$L,"&lt;&gt;*升舱*",新签明细!$V:$V,'往期追踪-中间表'!M$26)</f>
        <v>0</v>
      </c>
      <c r="N166" s="283">
        <f ca="1">COUNTIFS(新签明细!$J:$J,"新签",新签明细!$D:$D,$E166,新签明细!$X:$X,"False",新签明细!$L:$L,"&lt;&gt;*升舱*",新签明细!$V:$V,'往期追踪-中间表'!N$26)</f>
        <v>1</v>
      </c>
      <c r="O166" s="283">
        <f ca="1">COUNTIFS(新签明细!$J:$J,"新签",新签明细!$D:$D,$E166,新签明细!$X:$X,"False",新签明细!$L:$L,"&lt;&gt;*升舱*",新签明细!$V:$V,'往期追踪-中间表'!O$26)</f>
        <v>0</v>
      </c>
      <c r="P166" s="283">
        <f ca="1">COUNTIFS(新签明细!$J:$J,"新签",新签明细!$D:$D,$E166,新签明细!$X:$X,"False",新签明细!$L:$L,"&lt;&gt;*升舱*",新签明细!$V:$V,'往期追踪-中间表'!P$26)</f>
        <v>0</v>
      </c>
      <c r="Q166" s="283">
        <f ca="1">COUNTIFS(新签明细!$J:$J,"新签",新签明细!$D:$D,$E166,新签明细!$X:$X,"False",新签明细!$L:$L,"&lt;&gt;*升舱*",新签明细!$V:$V,'往期追踪-中间表'!Q$26)</f>
        <v>0</v>
      </c>
      <c r="R166" s="200"/>
      <c r="S166" s="205"/>
    </row>
    <row r="167" spans="1:20">
      <c r="A167" s="217" t="str">
        <f t="shared" ca="1" si="26"/>
        <v>GDC6</v>
      </c>
      <c r="B167" s="386">
        <f t="shared" ca="1" si="27"/>
        <v>0.76700000000000002</v>
      </c>
      <c r="C167" s="206" t="s">
        <v>324</v>
      </c>
      <c r="D167" s="206" t="s">
        <v>325</v>
      </c>
      <c r="E167" s="219" t="s">
        <v>331</v>
      </c>
      <c r="F167" s="181" t="str">
        <f>IFERROR(VLOOKUP(E167,顾问个人目标!$E:$AB,23,0)+VLOOKUP(E167,顾问个人目标!$E:$AB,24,0),"-")</f>
        <v>-</v>
      </c>
      <c r="G167" s="284">
        <f ca="1">COUNTIFS(新签明细!J:J,"新签",新签明细!D:D,E167,新签明细!X:X,"False",新签明细!L:L,"&lt;&gt;*升舱*")</f>
        <v>6</v>
      </c>
      <c r="H167" s="209">
        <f>IFERROR(#REF!/F167,0)</f>
        <v>0</v>
      </c>
      <c r="I167" s="367">
        <f t="shared" si="28"/>
        <v>0</v>
      </c>
      <c r="J167" s="367">
        <f t="shared" ca="1" si="29"/>
        <v>6</v>
      </c>
      <c r="K167" s="283">
        <f ca="1">COUNTIFS(新签明细!$J:$J,"新签",新签明细!$D:$D,$E167,新签明细!$X:$X,"False",新签明细!$L:$L,"&lt;&gt;*升舱*",新签明细!$V:$V,'往期追踪-中间表'!K$26)</f>
        <v>0</v>
      </c>
      <c r="L167" s="283">
        <f ca="1">COUNTIFS(新签明细!$J:$J,"新签",新签明细!$D:$D,$E167,新签明细!$X:$X,"False",新签明细!$L:$L,"&lt;&gt;*升舱*",新签明细!$V:$V,'往期追踪-中间表'!L$26)</f>
        <v>1</v>
      </c>
      <c r="M167" s="283">
        <f ca="1">COUNTIFS(新签明细!$J:$J,"新签",新签明细!$D:$D,$E167,新签明细!$X:$X,"False",新签明细!$L:$L,"&lt;&gt;*升舱*",新签明细!$V:$V,'往期追踪-中间表'!M$26)</f>
        <v>1</v>
      </c>
      <c r="N167" s="283">
        <f ca="1">COUNTIFS(新签明细!$J:$J,"新签",新签明细!$D:$D,$E167,新签明细!$X:$X,"False",新签明细!$L:$L,"&lt;&gt;*升舱*",新签明细!$V:$V,'往期追踪-中间表'!N$26)</f>
        <v>2</v>
      </c>
      <c r="O167" s="283">
        <f ca="1">COUNTIFS(新签明细!$J:$J,"新签",新签明细!$D:$D,$E167,新签明细!$X:$X,"False",新签明细!$L:$L,"&lt;&gt;*升舱*",新签明细!$V:$V,'往期追踪-中间表'!O$26)</f>
        <v>0</v>
      </c>
      <c r="P167" s="283">
        <f ca="1">COUNTIFS(新签明细!$J:$J,"新签",新签明细!$D:$D,$E167,新签明细!$X:$X,"False",新签明细!$L:$L,"&lt;&gt;*升舱*",新签明细!$V:$V,'往期追踪-中间表'!P$26)</f>
        <v>0</v>
      </c>
      <c r="Q167" s="283">
        <f ca="1">COUNTIFS(新签明细!$J:$J,"新签",新签明细!$D:$D,$E167,新签明细!$X:$X,"False",新签明细!$L:$L,"&lt;&gt;*升舱*",新签明细!$V:$V,'往期追踪-中间表'!Q$26)</f>
        <v>0</v>
      </c>
      <c r="R167" s="208"/>
      <c r="S167" s="213"/>
      <c r="T167" s="188"/>
    </row>
    <row r="168" spans="1:20">
      <c r="A168" s="217" t="str">
        <f t="shared" ca="1" si="26"/>
        <v>GDC14</v>
      </c>
      <c r="B168" s="386">
        <f t="shared" ca="1" si="27"/>
        <v>0.56800000000000006</v>
      </c>
      <c r="C168" s="198" t="s">
        <v>324</v>
      </c>
      <c r="D168" s="198" t="s">
        <v>325</v>
      </c>
      <c r="E168" s="218" t="s">
        <v>332</v>
      </c>
      <c r="F168" s="181" t="str">
        <f>IFERROR(VLOOKUP(E168,顾问个人目标!$E:$AB,23,0)+VLOOKUP(E168,顾问个人目标!$E:$AB,24,0),"-")</f>
        <v>-</v>
      </c>
      <c r="G168" s="284">
        <f ca="1">COUNTIFS(新签明细!J:J,"新签",新签明细!D:D,E168,新签明细!X:X,"False",新签明细!L:L,"&lt;&gt;*升舱*")</f>
        <v>4</v>
      </c>
      <c r="H168" s="201">
        <f>IFERROR(#REF!/F168,0)</f>
        <v>0</v>
      </c>
      <c r="I168" s="367">
        <f t="shared" si="28"/>
        <v>0</v>
      </c>
      <c r="J168" s="367">
        <f t="shared" ca="1" si="29"/>
        <v>4</v>
      </c>
      <c r="K168" s="283">
        <f ca="1">COUNTIFS(新签明细!$J:$J,"新签",新签明细!$D:$D,$E168,新签明细!$X:$X,"False",新签明细!$L:$L,"&lt;&gt;*升舱*",新签明细!$V:$V,'往期追踪-中间表'!K$26)</f>
        <v>0</v>
      </c>
      <c r="L168" s="283">
        <f ca="1">COUNTIFS(新签明细!$J:$J,"新签",新签明细!$D:$D,$E168,新签明细!$X:$X,"False",新签明细!$L:$L,"&lt;&gt;*升舱*",新签明细!$V:$V,'往期追踪-中间表'!L$26)</f>
        <v>1</v>
      </c>
      <c r="M168" s="283">
        <f ca="1">COUNTIFS(新签明细!$J:$J,"新签",新签明细!$D:$D,$E168,新签明细!$X:$X,"False",新签明细!$L:$L,"&lt;&gt;*升舱*",新签明细!$V:$V,'往期追踪-中间表'!M$26)</f>
        <v>1</v>
      </c>
      <c r="N168" s="283">
        <f ca="1">COUNTIFS(新签明细!$J:$J,"新签",新签明细!$D:$D,$E168,新签明细!$X:$X,"False",新签明细!$L:$L,"&lt;&gt;*升舱*",新签明细!$V:$V,'往期追踪-中间表'!N$26)</f>
        <v>0</v>
      </c>
      <c r="O168" s="283">
        <f ca="1">COUNTIFS(新签明细!$J:$J,"新签",新签明细!$D:$D,$E168,新签明细!$X:$X,"False",新签明细!$L:$L,"&lt;&gt;*升舱*",新签明细!$V:$V,'往期追踪-中间表'!O$26)</f>
        <v>0</v>
      </c>
      <c r="P168" s="283">
        <f ca="1">COUNTIFS(新签明细!$J:$J,"新签",新签明细!$D:$D,$E168,新签明细!$X:$X,"False",新签明细!$L:$L,"&lt;&gt;*升舱*",新签明细!$V:$V,'往期追踪-中间表'!P$26)</f>
        <v>0</v>
      </c>
      <c r="Q168" s="283">
        <f ca="1">COUNTIFS(新签明细!$J:$J,"新签",新签明细!$D:$D,$E168,新签明细!$X:$X,"False",新签明细!$L:$L,"&lt;&gt;*升舱*",新签明细!$V:$V,'往期追踪-中间表'!Q$26)</f>
        <v>0</v>
      </c>
      <c r="R168" s="200"/>
      <c r="S168" s="205"/>
    </row>
    <row r="169" spans="1:20">
      <c r="A169" s="217" t="str">
        <f t="shared" ca="1" si="26"/>
        <v>GDC28</v>
      </c>
      <c r="B169" s="386">
        <f t="shared" ca="1" si="27"/>
        <v>0.16900000000000001</v>
      </c>
      <c r="C169" s="206" t="s">
        <v>324</v>
      </c>
      <c r="D169" s="206" t="s">
        <v>325</v>
      </c>
      <c r="E169" s="219" t="s">
        <v>333</v>
      </c>
      <c r="F169" s="181" t="str">
        <f>IFERROR(VLOOKUP(E169,顾问个人目标!$E:$AB,23,0)+VLOOKUP(E169,顾问个人目标!$E:$AB,24,0),"-")</f>
        <v>-</v>
      </c>
      <c r="G169" s="284">
        <f ca="1">COUNTIFS(新签明细!J:J,"新签",新签明细!D:D,E169,新签明细!X:X,"False",新签明细!L:L,"&lt;&gt;*升舱*")</f>
        <v>0</v>
      </c>
      <c r="H169" s="209">
        <f>IFERROR(#REF!/F169,0)</f>
        <v>0</v>
      </c>
      <c r="I169" s="367">
        <f t="shared" si="28"/>
        <v>0</v>
      </c>
      <c r="J169" s="367">
        <f t="shared" ca="1" si="29"/>
        <v>0</v>
      </c>
      <c r="K169" s="283">
        <f>COUNTIFS(新签明细!$J:$J,"新签",新签明细!$D:$D,$E169,新签明细!$X:$X,"False",新签明细!$L:$L,"&lt;&gt;*升舱*",新签明细!$V:$V,'往期追踪-中间表'!K$26)</f>
        <v>0</v>
      </c>
      <c r="L169" s="283">
        <f ca="1">COUNTIFS(新签明细!$J:$J,"新签",新签明细!$D:$D,$E169,新签明细!$X:$X,"False",新签明细!$L:$L,"&lt;&gt;*升舱*",新签明细!$V:$V,'往期追踪-中间表'!L$26)</f>
        <v>0</v>
      </c>
      <c r="M169" s="283">
        <f>COUNTIFS(新签明细!$J:$J,"新签",新签明细!$D:$D,$E169,新签明细!$X:$X,"False",新签明细!$L:$L,"&lt;&gt;*升舱*",新签明细!$V:$V,'往期追踪-中间表'!M$26)</f>
        <v>0</v>
      </c>
      <c r="N169" s="283">
        <f ca="1">COUNTIFS(新签明细!$J:$J,"新签",新签明细!$D:$D,$E169,新签明细!$X:$X,"False",新签明细!$L:$L,"&lt;&gt;*升舱*",新签明细!$V:$V,'往期追踪-中间表'!N$26)</f>
        <v>0</v>
      </c>
      <c r="O169" s="283">
        <f ca="1">COUNTIFS(新签明细!$J:$J,"新签",新签明细!$D:$D,$E169,新签明细!$X:$X,"False",新签明细!$L:$L,"&lt;&gt;*升舱*",新签明细!$V:$V,'往期追踪-中间表'!O$26)</f>
        <v>0</v>
      </c>
      <c r="P169" s="283">
        <f>COUNTIFS(新签明细!$J:$J,"新签",新签明细!$D:$D,$E169,新签明细!$X:$X,"False",新签明细!$L:$L,"&lt;&gt;*升舱*",新签明细!$V:$V,'往期追踪-中间表'!P$26)</f>
        <v>0</v>
      </c>
      <c r="Q169" s="283">
        <f ca="1">COUNTIFS(新签明细!$J:$J,"新签",新签明细!$D:$D,$E169,新签明细!$X:$X,"False",新签明细!$L:$L,"&lt;&gt;*升舱*",新签明细!$V:$V,'往期追踪-中间表'!Q$26)</f>
        <v>0</v>
      </c>
      <c r="R169" s="208"/>
      <c r="S169" s="213"/>
      <c r="T169" s="188"/>
    </row>
    <row r="170" spans="1:20">
      <c r="A170" s="217" t="str">
        <f t="shared" ca="1" si="26"/>
        <v>GDC11</v>
      </c>
      <c r="B170" s="386">
        <f t="shared" ca="1" si="27"/>
        <v>0.69271645431412243</v>
      </c>
      <c r="C170" s="198" t="s">
        <v>324</v>
      </c>
      <c r="D170" s="198" t="s">
        <v>325</v>
      </c>
      <c r="E170" s="218" t="s">
        <v>334</v>
      </c>
      <c r="F170" s="181">
        <f>IFERROR(VLOOKUP(E170,顾问个人目标!$E:$AB,23,0)+VLOOKUP(E170,顾问个人目标!$E:$AB,24,0),"-")</f>
        <v>2.2716454314122414</v>
      </c>
      <c r="G170" s="284">
        <f ca="1">COUNTIFS(新签明细!J:J,"新签",新签明细!D:D,E170,新签明细!X:X,"False",新签明细!L:L,"&lt;&gt;*升舱*")</f>
        <v>5</v>
      </c>
      <c r="H170" s="201">
        <f>IFERROR(#REF!/F170,0)</f>
        <v>0</v>
      </c>
      <c r="I170" s="367">
        <f t="shared" si="28"/>
        <v>1.7037340735591811</v>
      </c>
      <c r="J170" s="367">
        <f t="shared" ca="1" si="29"/>
        <v>3.2962659264408192</v>
      </c>
      <c r="K170" s="283">
        <f ca="1">COUNTIFS(新签明细!$J:$J,"新签",新签明细!$D:$D,$E170,新签明细!$X:$X,"False",新签明细!$L:$L,"&lt;&gt;*升舱*",新签明细!$V:$V,'往期追踪-中间表'!K$26)</f>
        <v>0</v>
      </c>
      <c r="L170" s="283">
        <f ca="1">COUNTIFS(新签明细!$J:$J,"新签",新签明细!$D:$D,$E170,新签明细!$X:$X,"False",新签明细!$L:$L,"&lt;&gt;*升舱*",新签明细!$V:$V,'往期追踪-中间表'!L$26)</f>
        <v>0</v>
      </c>
      <c r="M170" s="283">
        <f ca="1">COUNTIFS(新签明细!$J:$J,"新签",新签明细!$D:$D,$E170,新签明细!$X:$X,"False",新签明细!$L:$L,"&lt;&gt;*升舱*",新签明细!$V:$V,'往期追踪-中间表'!M$26)</f>
        <v>1</v>
      </c>
      <c r="N170" s="283">
        <f ca="1">COUNTIFS(新签明细!$J:$J,"新签",新签明细!$D:$D,$E170,新签明细!$X:$X,"False",新签明细!$L:$L,"&lt;&gt;*升舱*",新签明细!$V:$V,'往期追踪-中间表'!N$26)</f>
        <v>1</v>
      </c>
      <c r="O170" s="283">
        <f ca="1">COUNTIFS(新签明细!$J:$J,"新签",新签明细!$D:$D,$E170,新签明细!$X:$X,"False",新签明细!$L:$L,"&lt;&gt;*升舱*",新签明细!$V:$V,'往期追踪-中间表'!O$26)</f>
        <v>0</v>
      </c>
      <c r="P170" s="283">
        <f ca="1">COUNTIFS(新签明细!$J:$J,"新签",新签明细!$D:$D,$E170,新签明细!$X:$X,"False",新签明细!$L:$L,"&lt;&gt;*升舱*",新签明细!$V:$V,'往期追踪-中间表'!P$26)</f>
        <v>0</v>
      </c>
      <c r="Q170" s="283">
        <f ca="1">COUNTIFS(新签明细!$J:$J,"新签",新签明细!$D:$D,$E170,新签明细!$X:$X,"False",新签明细!$L:$L,"&lt;&gt;*升舱*",新签明细!$V:$V,'往期追踪-中间表'!Q$26)</f>
        <v>0</v>
      </c>
      <c r="R170" s="200" t="s">
        <v>152</v>
      </c>
      <c r="S170" s="205" t="s">
        <v>161</v>
      </c>
      <c r="T170" s="101" t="s">
        <v>162</v>
      </c>
    </row>
    <row r="171" spans="1:20">
      <c r="A171" s="217" t="str">
        <f t="shared" ca="1" si="26"/>
        <v>GDC10</v>
      </c>
      <c r="B171" s="386">
        <f t="shared" ca="1" si="27"/>
        <v>0.69371645431412243</v>
      </c>
      <c r="C171" s="206" t="s">
        <v>324</v>
      </c>
      <c r="D171" s="206" t="s">
        <v>325</v>
      </c>
      <c r="E171" s="219" t="s">
        <v>335</v>
      </c>
      <c r="F171" s="181">
        <f>IFERROR(VLOOKUP(E171,顾问个人目标!$E:$AB,23,0)+VLOOKUP(E171,顾问个人目标!$E:$AB,24,0),"-")</f>
        <v>2.2716454314122414</v>
      </c>
      <c r="G171" s="284">
        <f ca="1">COUNTIFS(新签明细!J:J,"新签",新签明细!D:D,E171,新签明细!X:X,"False",新签明细!L:L,"&lt;&gt;*升舱*")</f>
        <v>5</v>
      </c>
      <c r="H171" s="209">
        <f>IFERROR(#REF!/F171,0)</f>
        <v>0</v>
      </c>
      <c r="I171" s="367">
        <f t="shared" si="28"/>
        <v>1.7037340735591811</v>
      </c>
      <c r="J171" s="367">
        <f t="shared" ca="1" si="29"/>
        <v>3.2962659264408192</v>
      </c>
      <c r="K171" s="283">
        <f ca="1">COUNTIFS(新签明细!$J:$J,"新签",新签明细!$D:$D,$E171,新签明细!$X:$X,"False",新签明细!$L:$L,"&lt;&gt;*升舱*",新签明细!$V:$V,'往期追踪-中间表'!K$26)</f>
        <v>0</v>
      </c>
      <c r="L171" s="283">
        <f ca="1">COUNTIFS(新签明细!$J:$J,"新签",新签明细!$D:$D,$E171,新签明细!$X:$X,"False",新签明细!$L:$L,"&lt;&gt;*升舱*",新签明细!$V:$V,'往期追踪-中间表'!L$26)</f>
        <v>0</v>
      </c>
      <c r="M171" s="283">
        <f ca="1">COUNTIFS(新签明细!$J:$J,"新签",新签明细!$D:$D,$E171,新签明细!$X:$X,"False",新签明细!$L:$L,"&lt;&gt;*升舱*",新签明细!$V:$V,'往期追踪-中间表'!M$26)</f>
        <v>0</v>
      </c>
      <c r="N171" s="283">
        <f ca="1">COUNTIFS(新签明细!$J:$J,"新签",新签明细!$D:$D,$E171,新签明细!$X:$X,"False",新签明细!$L:$L,"&lt;&gt;*升舱*",新签明细!$V:$V,'往期追踪-中间表'!N$26)</f>
        <v>1</v>
      </c>
      <c r="O171" s="283">
        <f ca="1">COUNTIFS(新签明细!$J:$J,"新签",新签明细!$D:$D,$E171,新签明细!$X:$X,"False",新签明细!$L:$L,"&lt;&gt;*升舱*",新签明细!$V:$V,'往期追踪-中间表'!O$26)</f>
        <v>0</v>
      </c>
      <c r="P171" s="283">
        <f ca="1">COUNTIFS(新签明细!$J:$J,"新签",新签明细!$D:$D,$E171,新签明细!$X:$X,"False",新签明细!$L:$L,"&lt;&gt;*升舱*",新签明细!$V:$V,'往期追踪-中间表'!P$26)</f>
        <v>0</v>
      </c>
      <c r="Q171" s="283">
        <f ca="1">COUNTIFS(新签明细!$J:$J,"新签",新签明细!$D:$D,$E171,新签明细!$X:$X,"False",新签明细!$L:$L,"&lt;&gt;*升舱*",新签明细!$V:$V,'往期追踪-中间表'!Q$26)</f>
        <v>0</v>
      </c>
      <c r="R171" s="208" t="s">
        <v>152</v>
      </c>
      <c r="S171" s="213" t="s">
        <v>161</v>
      </c>
      <c r="T171" s="188" t="s">
        <v>162</v>
      </c>
    </row>
    <row r="172" spans="1:20">
      <c r="A172" s="217" t="str">
        <f t="shared" ca="1" si="26"/>
        <v>GDC9</v>
      </c>
      <c r="B172" s="386">
        <f t="shared" ca="1" si="27"/>
        <v>0.69471645431412243</v>
      </c>
      <c r="C172" s="198" t="s">
        <v>324</v>
      </c>
      <c r="D172" s="198" t="s">
        <v>325</v>
      </c>
      <c r="E172" s="218" t="s">
        <v>336</v>
      </c>
      <c r="F172" s="181">
        <f>IFERROR(VLOOKUP(E172,顾问个人目标!$E:$AB,23,0)+VLOOKUP(E172,顾问个人目标!$E:$AB,24,0),"-")</f>
        <v>2.2716454314122414</v>
      </c>
      <c r="G172" s="284">
        <f ca="1">COUNTIFS(新签明细!J:J,"新签",新签明细!D:D,E172,新签明细!X:X,"False",新签明细!L:L,"&lt;&gt;*升舱*")</f>
        <v>5</v>
      </c>
      <c r="H172" s="201">
        <f>IFERROR(#REF!/F172,0)</f>
        <v>0</v>
      </c>
      <c r="I172" s="367">
        <f t="shared" si="28"/>
        <v>1.7037340735591811</v>
      </c>
      <c r="J172" s="367">
        <f t="shared" ca="1" si="29"/>
        <v>3.2962659264408192</v>
      </c>
      <c r="K172" s="283">
        <f ca="1">COUNTIFS(新签明细!$J:$J,"新签",新签明细!$D:$D,$E172,新签明细!$X:$X,"False",新签明细!$L:$L,"&lt;&gt;*升舱*",新签明细!$V:$V,'往期追踪-中间表'!K$26)</f>
        <v>0</v>
      </c>
      <c r="L172" s="283">
        <f ca="1">COUNTIFS(新签明细!$J:$J,"新签",新签明细!$D:$D,$E172,新签明细!$X:$X,"False",新签明细!$L:$L,"&lt;&gt;*升舱*",新签明细!$V:$V,'往期追踪-中间表'!L$26)</f>
        <v>0</v>
      </c>
      <c r="M172" s="283">
        <f ca="1">COUNTIFS(新签明细!$J:$J,"新签",新签明细!$D:$D,$E172,新签明细!$X:$X,"False",新签明细!$L:$L,"&lt;&gt;*升舱*",新签明细!$V:$V,'往期追踪-中间表'!M$26)</f>
        <v>0</v>
      </c>
      <c r="N172" s="283">
        <f ca="1">COUNTIFS(新签明细!$J:$J,"新签",新签明细!$D:$D,$E172,新签明细!$X:$X,"False",新签明细!$L:$L,"&lt;&gt;*升舱*",新签明细!$V:$V,'往期追踪-中间表'!N$26)</f>
        <v>1</v>
      </c>
      <c r="O172" s="283">
        <f ca="1">COUNTIFS(新签明细!$J:$J,"新签",新签明细!$D:$D,$E172,新签明细!$X:$X,"False",新签明细!$L:$L,"&lt;&gt;*升舱*",新签明细!$V:$V,'往期追踪-中间表'!O$26)</f>
        <v>1</v>
      </c>
      <c r="P172" s="283">
        <f ca="1">COUNTIFS(新签明细!$J:$J,"新签",新签明细!$D:$D,$E172,新签明细!$X:$X,"False",新签明细!$L:$L,"&lt;&gt;*升舱*",新签明细!$V:$V,'往期追踪-中间表'!P$26)</f>
        <v>0</v>
      </c>
      <c r="Q172" s="283">
        <f ca="1">COUNTIFS(新签明细!$J:$J,"新签",新签明细!$D:$D,$E172,新签明细!$X:$X,"False",新签明细!$L:$L,"&lt;&gt;*升舱*",新签明细!$V:$V,'往期追踪-中间表'!Q$26)</f>
        <v>0</v>
      </c>
      <c r="R172" s="200" t="s">
        <v>152</v>
      </c>
      <c r="S172" s="205" t="s">
        <v>161</v>
      </c>
      <c r="T172" s="101" t="s">
        <v>162</v>
      </c>
    </row>
    <row r="173" spans="1:20">
      <c r="A173" s="217" t="str">
        <f t="shared" ca="1" si="26"/>
        <v>GDC1</v>
      </c>
      <c r="B173" s="386">
        <f t="shared" ca="1" si="27"/>
        <v>1.0957164543141225</v>
      </c>
      <c r="C173" s="206" t="s">
        <v>324</v>
      </c>
      <c r="D173" s="206" t="s">
        <v>325</v>
      </c>
      <c r="E173" s="219" t="s">
        <v>337</v>
      </c>
      <c r="F173" s="181">
        <f>IFERROR(VLOOKUP(E173,顾问个人目标!$E:$AB,23,0)+VLOOKUP(E173,顾问个人目标!$E:$AB,24,0),"-")</f>
        <v>2.2716454314122414</v>
      </c>
      <c r="G173" s="284">
        <f ca="1">COUNTIFS(新签明细!J:J,"新签",新签明细!D:D,E173,新签明细!X:X,"False",新签明细!L:L,"&lt;&gt;*升舱*")</f>
        <v>9</v>
      </c>
      <c r="H173" s="209">
        <f>IFERROR(#REF!/F173,0)</f>
        <v>0</v>
      </c>
      <c r="I173" s="367">
        <f t="shared" si="28"/>
        <v>1.7037340735591811</v>
      </c>
      <c r="J173" s="367">
        <f t="shared" ca="1" si="29"/>
        <v>7.2962659264408192</v>
      </c>
      <c r="K173" s="283">
        <f ca="1">COUNTIFS(新签明细!$J:$J,"新签",新签明细!$D:$D,$E173,新签明细!$X:$X,"False",新签明细!$L:$L,"&lt;&gt;*升舱*",新签明细!$V:$V,'往期追踪-中间表'!K$26)</f>
        <v>0</v>
      </c>
      <c r="L173" s="283">
        <f ca="1">COUNTIFS(新签明细!$J:$J,"新签",新签明细!$D:$D,$E173,新签明细!$X:$X,"False",新签明细!$L:$L,"&lt;&gt;*升舱*",新签明细!$V:$V,'往期追踪-中间表'!L$26)</f>
        <v>0</v>
      </c>
      <c r="M173" s="283">
        <f ca="1">COUNTIFS(新签明细!$J:$J,"新签",新签明细!$D:$D,$E173,新签明细!$X:$X,"False",新签明细!$L:$L,"&lt;&gt;*升舱*",新签明细!$V:$V,'往期追踪-中间表'!M$26)</f>
        <v>0</v>
      </c>
      <c r="N173" s="283">
        <f ca="1">COUNTIFS(新签明细!$J:$J,"新签",新签明细!$D:$D,$E173,新签明细!$X:$X,"False",新签明细!$L:$L,"&lt;&gt;*升舱*",新签明细!$V:$V,'往期追踪-中间表'!N$26)</f>
        <v>1</v>
      </c>
      <c r="O173" s="283">
        <f ca="1">COUNTIFS(新签明细!$J:$J,"新签",新签明细!$D:$D,$E173,新签明细!$X:$X,"False",新签明细!$L:$L,"&lt;&gt;*升舱*",新签明细!$V:$V,'往期追踪-中间表'!O$26)</f>
        <v>0</v>
      </c>
      <c r="P173" s="283">
        <f ca="1">COUNTIFS(新签明细!$J:$J,"新签",新签明细!$D:$D,$E173,新签明细!$X:$X,"False",新签明细!$L:$L,"&lt;&gt;*升舱*",新签明细!$V:$V,'往期追踪-中间表'!P$26)</f>
        <v>1</v>
      </c>
      <c r="Q173" s="283">
        <f ca="1">COUNTIFS(新签明细!$J:$J,"新签",新签明细!$D:$D,$E173,新签明细!$X:$X,"False",新签明细!$L:$L,"&lt;&gt;*升舱*",新签明细!$V:$V,'往期追踪-中间表'!Q$26)</f>
        <v>0</v>
      </c>
      <c r="R173" s="208" t="s">
        <v>152</v>
      </c>
      <c r="S173" s="213" t="s">
        <v>161</v>
      </c>
      <c r="T173" s="188" t="s">
        <v>162</v>
      </c>
    </row>
    <row r="174" spans="1:20">
      <c r="A174" s="217" t="str">
        <f t="shared" ca="1" si="26"/>
        <v>GDC4</v>
      </c>
      <c r="B174" s="386">
        <f t="shared" ca="1" si="27"/>
        <v>0.7967164543141223</v>
      </c>
      <c r="C174" s="198" t="s">
        <v>324</v>
      </c>
      <c r="D174" s="198" t="s">
        <v>325</v>
      </c>
      <c r="E174" s="218" t="s">
        <v>338</v>
      </c>
      <c r="F174" s="181">
        <f>IFERROR(VLOOKUP(E174,顾问个人目标!$E:$AB,23,0)+VLOOKUP(E174,顾问个人目标!$E:$AB,24,0),"-")</f>
        <v>2.2716454314122414</v>
      </c>
      <c r="G174" s="284">
        <f ca="1">COUNTIFS(新签明细!J:J,"新签",新签明细!D:D,E174,新签明细!X:X,"False",新签明细!L:L,"&lt;&gt;*升舱*")</f>
        <v>6</v>
      </c>
      <c r="H174" s="201">
        <f>IFERROR(#REF!/F174,0)</f>
        <v>0</v>
      </c>
      <c r="I174" s="367">
        <f t="shared" si="28"/>
        <v>1.7037340735591811</v>
      </c>
      <c r="J174" s="367">
        <f t="shared" ca="1" si="29"/>
        <v>4.2962659264408192</v>
      </c>
      <c r="K174" s="283">
        <f ca="1">COUNTIFS(新签明细!$J:$J,"新签",新签明细!$D:$D,$E174,新签明细!$X:$X,"False",新签明细!$L:$L,"&lt;&gt;*升舱*",新签明细!$V:$V,'往期追踪-中间表'!K$26)</f>
        <v>0</v>
      </c>
      <c r="L174" s="283">
        <f ca="1">COUNTIFS(新签明细!$J:$J,"新签",新签明细!$D:$D,$E174,新签明细!$X:$X,"False",新签明细!$L:$L,"&lt;&gt;*升舱*",新签明细!$V:$V,'往期追踪-中间表'!L$26)</f>
        <v>1</v>
      </c>
      <c r="M174" s="283">
        <f ca="1">COUNTIFS(新签明细!$J:$J,"新签",新签明细!$D:$D,$E174,新签明细!$X:$X,"False",新签明细!$L:$L,"&lt;&gt;*升舱*",新签明细!$V:$V,'往期追踪-中间表'!M$26)</f>
        <v>0</v>
      </c>
      <c r="N174" s="283">
        <f ca="1">COUNTIFS(新签明细!$J:$J,"新签",新签明细!$D:$D,$E174,新签明细!$X:$X,"False",新签明细!$L:$L,"&lt;&gt;*升舱*",新签明细!$V:$V,'往期追踪-中间表'!N$26)</f>
        <v>0</v>
      </c>
      <c r="O174" s="283">
        <f ca="1">COUNTIFS(新签明细!$J:$J,"新签",新签明细!$D:$D,$E174,新签明细!$X:$X,"False",新签明细!$L:$L,"&lt;&gt;*升舱*",新签明细!$V:$V,'往期追踪-中间表'!O$26)</f>
        <v>0</v>
      </c>
      <c r="P174" s="283">
        <f ca="1">COUNTIFS(新签明细!$J:$J,"新签",新签明细!$D:$D,$E174,新签明细!$X:$X,"False",新签明细!$L:$L,"&lt;&gt;*升舱*",新签明细!$V:$V,'往期追踪-中间表'!P$26)</f>
        <v>0</v>
      </c>
      <c r="Q174" s="283">
        <f ca="1">COUNTIFS(新签明细!$J:$J,"新签",新签明细!$D:$D,$E174,新签明细!$X:$X,"False",新签明细!$L:$L,"&lt;&gt;*升舱*",新签明细!$V:$V,'往期追踪-中间表'!Q$26)</f>
        <v>0</v>
      </c>
      <c r="R174" s="200" t="s">
        <v>152</v>
      </c>
      <c r="S174" s="205" t="s">
        <v>161</v>
      </c>
      <c r="T174" s="101" t="s">
        <v>162</v>
      </c>
    </row>
    <row r="175" spans="1:20">
      <c r="A175" s="217" t="str">
        <f t="shared" ca="1" si="26"/>
        <v>GDC13</v>
      </c>
      <c r="B175" s="386">
        <f t="shared" ca="1" si="27"/>
        <v>0.59771645431412246</v>
      </c>
      <c r="C175" s="206" t="s">
        <v>324</v>
      </c>
      <c r="D175" s="206" t="s">
        <v>325</v>
      </c>
      <c r="E175" s="219" t="s">
        <v>339</v>
      </c>
      <c r="F175" s="181">
        <f>IFERROR(VLOOKUP(E175,顾问个人目标!$E:$AB,23,0)+VLOOKUP(E175,顾问个人目标!$E:$AB,24,0),"-")</f>
        <v>2.2716454314122414</v>
      </c>
      <c r="G175" s="284">
        <f ca="1">COUNTIFS(新签明细!J:J,"新签",新签明细!D:D,E175,新签明细!X:X,"False",新签明细!L:L,"&lt;&gt;*升舱*")</f>
        <v>4</v>
      </c>
      <c r="H175" s="209">
        <f>IFERROR(#REF!/F175,0)</f>
        <v>0</v>
      </c>
      <c r="I175" s="367">
        <f t="shared" si="28"/>
        <v>1.7037340735591811</v>
      </c>
      <c r="J175" s="367">
        <f t="shared" ca="1" si="29"/>
        <v>2.2962659264408192</v>
      </c>
      <c r="K175" s="283">
        <f ca="1">COUNTIFS(新签明细!$J:$J,"新签",新签明细!$D:$D,$E175,新签明细!$X:$X,"False",新签明细!$L:$L,"&lt;&gt;*升舱*",新签明细!$V:$V,'往期追踪-中间表'!K$26)</f>
        <v>1</v>
      </c>
      <c r="L175" s="283">
        <f ca="1">COUNTIFS(新签明细!$J:$J,"新签",新签明细!$D:$D,$E175,新签明细!$X:$X,"False",新签明细!$L:$L,"&lt;&gt;*升舱*",新签明细!$V:$V,'往期追踪-中间表'!L$26)</f>
        <v>0</v>
      </c>
      <c r="M175" s="283">
        <f ca="1">COUNTIFS(新签明细!$J:$J,"新签",新签明细!$D:$D,$E175,新签明细!$X:$X,"False",新签明细!$L:$L,"&lt;&gt;*升舱*",新签明细!$V:$V,'往期追踪-中间表'!M$26)</f>
        <v>0</v>
      </c>
      <c r="N175" s="283">
        <f ca="1">COUNTIFS(新签明细!$J:$J,"新签",新签明细!$D:$D,$E175,新签明细!$X:$X,"False",新签明细!$L:$L,"&lt;&gt;*升舱*",新签明细!$V:$V,'往期追踪-中间表'!N$26)</f>
        <v>1</v>
      </c>
      <c r="O175" s="283">
        <f ca="1">COUNTIFS(新签明细!$J:$J,"新签",新签明细!$D:$D,$E175,新签明细!$X:$X,"False",新签明细!$L:$L,"&lt;&gt;*升舱*",新签明细!$V:$V,'往期追踪-中间表'!O$26)</f>
        <v>0</v>
      </c>
      <c r="P175" s="283">
        <f ca="1">COUNTIFS(新签明细!$J:$J,"新签",新签明细!$D:$D,$E175,新签明细!$X:$X,"False",新签明细!$L:$L,"&lt;&gt;*升舱*",新签明细!$V:$V,'往期追踪-中间表'!P$26)</f>
        <v>0</v>
      </c>
      <c r="Q175" s="283">
        <f ca="1">COUNTIFS(新签明细!$J:$J,"新签",新签明细!$D:$D,$E175,新签明细!$X:$X,"False",新签明细!$L:$L,"&lt;&gt;*升舱*",新签明细!$V:$V,'往期追踪-中间表'!Q$26)</f>
        <v>0</v>
      </c>
      <c r="R175" s="208" t="s">
        <v>152</v>
      </c>
      <c r="S175" s="213" t="s">
        <v>161</v>
      </c>
      <c r="T175" s="188" t="s">
        <v>162</v>
      </c>
    </row>
    <row r="176" spans="1:20">
      <c r="A176" s="217" t="str">
        <f t="shared" ca="1" si="26"/>
        <v>GDC17</v>
      </c>
      <c r="B176" s="386">
        <f t="shared" ca="1" si="27"/>
        <v>0.49871645431412237</v>
      </c>
      <c r="C176" s="198" t="s">
        <v>324</v>
      </c>
      <c r="D176" s="198" t="s">
        <v>325</v>
      </c>
      <c r="E176" s="218" t="s">
        <v>340</v>
      </c>
      <c r="F176" s="181">
        <f>IFERROR(VLOOKUP(E176,顾问个人目标!$E:$AB,23,0)+VLOOKUP(E176,顾问个人目标!$E:$AB,24,0),"-")</f>
        <v>2.2716454314122414</v>
      </c>
      <c r="G176" s="284">
        <f ca="1">COUNTIFS(新签明细!J:J,"新签",新签明细!D:D,E176,新签明细!X:X,"False",新签明细!L:L,"&lt;&gt;*升舱*")</f>
        <v>3</v>
      </c>
      <c r="H176" s="201">
        <f>IFERROR(#REF!/F176,0)</f>
        <v>0</v>
      </c>
      <c r="I176" s="367">
        <f t="shared" si="28"/>
        <v>1.7037340735591811</v>
      </c>
      <c r="J176" s="367">
        <f t="shared" ca="1" si="29"/>
        <v>1.2962659264408189</v>
      </c>
      <c r="K176" s="283">
        <f ca="1">COUNTIFS(新签明细!$J:$J,"新签",新签明细!$D:$D,$E176,新签明细!$X:$X,"False",新签明细!$L:$L,"&lt;&gt;*升舱*",新签明细!$V:$V,'往期追踪-中间表'!K$26)</f>
        <v>0</v>
      </c>
      <c r="L176" s="283">
        <f ca="1">COUNTIFS(新签明细!$J:$J,"新签",新签明细!$D:$D,$E176,新签明细!$X:$X,"False",新签明细!$L:$L,"&lt;&gt;*升舱*",新签明细!$V:$V,'往期追踪-中间表'!L$26)</f>
        <v>1</v>
      </c>
      <c r="M176" s="283">
        <f ca="1">COUNTIFS(新签明细!$J:$J,"新签",新签明细!$D:$D,$E176,新签明细!$X:$X,"False",新签明细!$L:$L,"&lt;&gt;*升舱*",新签明细!$V:$V,'往期追踪-中间表'!M$26)</f>
        <v>0</v>
      </c>
      <c r="N176" s="283">
        <f ca="1">COUNTIFS(新签明细!$J:$J,"新签",新签明细!$D:$D,$E176,新签明细!$X:$X,"False",新签明细!$L:$L,"&lt;&gt;*升舱*",新签明细!$V:$V,'往期追踪-中间表'!N$26)</f>
        <v>0</v>
      </c>
      <c r="O176" s="283">
        <f ca="1">COUNTIFS(新签明细!$J:$J,"新签",新签明细!$D:$D,$E176,新签明细!$X:$X,"False",新签明细!$L:$L,"&lt;&gt;*升舱*",新签明细!$V:$V,'往期追踪-中间表'!O$26)</f>
        <v>0</v>
      </c>
      <c r="P176" s="283">
        <f ca="1">COUNTIFS(新签明细!$J:$J,"新签",新签明细!$D:$D,$E176,新签明细!$X:$X,"False",新签明细!$L:$L,"&lt;&gt;*升舱*",新签明细!$V:$V,'往期追踪-中间表'!P$26)</f>
        <v>0</v>
      </c>
      <c r="Q176" s="283">
        <f ca="1">COUNTIFS(新签明细!$J:$J,"新签",新签明细!$D:$D,$E176,新签明细!$X:$X,"False",新签明细!$L:$L,"&lt;&gt;*升舱*",新签明细!$V:$V,'往期追踪-中间表'!Q$26)</f>
        <v>0</v>
      </c>
      <c r="R176" s="200" t="s">
        <v>152</v>
      </c>
      <c r="S176" s="205" t="s">
        <v>161</v>
      </c>
      <c r="T176" s="101" t="s">
        <v>162</v>
      </c>
    </row>
    <row r="177" spans="1:20">
      <c r="A177" s="217" t="str">
        <f t="shared" ca="1" si="26"/>
        <v>GDC8</v>
      </c>
      <c r="B177" s="386">
        <f t="shared" ca="1" si="27"/>
        <v>0.69971645431412233</v>
      </c>
      <c r="C177" s="206" t="s">
        <v>324</v>
      </c>
      <c r="D177" s="206" t="s">
        <v>325</v>
      </c>
      <c r="E177" s="219" t="s">
        <v>341</v>
      </c>
      <c r="F177" s="181">
        <f>IFERROR(VLOOKUP(E177,顾问个人目标!$E:$AB,23,0)+VLOOKUP(E177,顾问个人目标!$E:$AB,24,0),"-")</f>
        <v>2.2716454314122414</v>
      </c>
      <c r="G177" s="284">
        <f ca="1">COUNTIFS(新签明细!J:J,"新签",新签明细!D:D,E177,新签明细!X:X,"False",新签明细!L:L,"&lt;&gt;*升舱*")</f>
        <v>5</v>
      </c>
      <c r="H177" s="209">
        <f>IFERROR(#REF!/F177,0)</f>
        <v>0</v>
      </c>
      <c r="I177" s="367">
        <f t="shared" si="28"/>
        <v>1.7037340735591811</v>
      </c>
      <c r="J177" s="367">
        <f t="shared" ca="1" si="29"/>
        <v>3.2962659264408192</v>
      </c>
      <c r="K177" s="283">
        <f ca="1">COUNTIFS(新签明细!$J:$J,"新签",新签明细!$D:$D,$E177,新签明细!$X:$X,"False",新签明细!$L:$L,"&lt;&gt;*升舱*",新签明细!$V:$V,'往期追踪-中间表'!K$26)</f>
        <v>0</v>
      </c>
      <c r="L177" s="283">
        <f ca="1">COUNTIFS(新签明细!$J:$J,"新签",新签明细!$D:$D,$E177,新签明细!$X:$X,"False",新签明细!$L:$L,"&lt;&gt;*升舱*",新签明细!$V:$V,'往期追踪-中间表'!L$26)</f>
        <v>0</v>
      </c>
      <c r="M177" s="283">
        <f ca="1">COUNTIFS(新签明细!$J:$J,"新签",新签明细!$D:$D,$E177,新签明细!$X:$X,"False",新签明细!$L:$L,"&lt;&gt;*升舱*",新签明细!$V:$V,'往期追踪-中间表'!M$26)</f>
        <v>1</v>
      </c>
      <c r="N177" s="283">
        <f ca="1">COUNTIFS(新签明细!$J:$J,"新签",新签明细!$D:$D,$E177,新签明细!$X:$X,"False",新签明细!$L:$L,"&lt;&gt;*升舱*",新签明细!$V:$V,'往期追踪-中间表'!N$26)</f>
        <v>0</v>
      </c>
      <c r="O177" s="283">
        <f ca="1">COUNTIFS(新签明细!$J:$J,"新签",新签明细!$D:$D,$E177,新签明细!$X:$X,"False",新签明细!$L:$L,"&lt;&gt;*升舱*",新签明细!$V:$V,'往期追踪-中间表'!O$26)</f>
        <v>0</v>
      </c>
      <c r="P177" s="283">
        <f ca="1">COUNTIFS(新签明细!$J:$J,"新签",新签明细!$D:$D,$E177,新签明细!$X:$X,"False",新签明细!$L:$L,"&lt;&gt;*升舱*",新签明细!$V:$V,'往期追踪-中间表'!P$26)</f>
        <v>0</v>
      </c>
      <c r="Q177" s="283">
        <f ca="1">COUNTIFS(新签明细!$J:$J,"新签",新签明细!$D:$D,$E177,新签明细!$X:$X,"False",新签明细!$L:$L,"&lt;&gt;*升舱*",新签明细!$V:$V,'往期追踪-中间表'!Q$26)</f>
        <v>0</v>
      </c>
      <c r="R177" s="208" t="s">
        <v>152</v>
      </c>
      <c r="S177" s="213" t="s">
        <v>161</v>
      </c>
      <c r="T177" s="188" t="s">
        <v>162</v>
      </c>
    </row>
    <row r="178" spans="1:20">
      <c r="A178" s="217" t="str">
        <f t="shared" ca="1" si="26"/>
        <v>GDC23</v>
      </c>
      <c r="B178" s="386">
        <f t="shared" ca="1" si="27"/>
        <v>0.30071645431412242</v>
      </c>
      <c r="C178" s="198" t="s">
        <v>324</v>
      </c>
      <c r="D178" s="198" t="s">
        <v>325</v>
      </c>
      <c r="E178" s="218" t="s">
        <v>342</v>
      </c>
      <c r="F178" s="181">
        <f>IFERROR(VLOOKUP(E178,顾问个人目标!$E:$AB,23,0)+VLOOKUP(E178,顾问个人目标!$E:$AB,24,0),"-")</f>
        <v>2.2716454314122414</v>
      </c>
      <c r="G178" s="284">
        <f ca="1">COUNTIFS(新签明细!J:J,"新签",新签明细!D:D,E178,新签明细!X:X,"False",新签明细!L:L,"&lt;&gt;*升舱*")</f>
        <v>1</v>
      </c>
      <c r="H178" s="201">
        <f>IFERROR(#REF!/F178,0)</f>
        <v>0</v>
      </c>
      <c r="I178" s="367">
        <f t="shared" si="28"/>
        <v>1.7037340735591811</v>
      </c>
      <c r="J178" s="367">
        <f t="shared" ca="1" si="29"/>
        <v>-0.70373407355918105</v>
      </c>
      <c r="K178" s="283">
        <f ca="1">COUNTIFS(新签明细!$J:$J,"新签",新签明细!$D:$D,$E178,新签明细!$X:$X,"False",新签明细!$L:$L,"&lt;&gt;*升舱*",新签明细!$V:$V,'往期追踪-中间表'!K$26)</f>
        <v>0</v>
      </c>
      <c r="L178" s="283">
        <f ca="1">COUNTIFS(新签明细!$J:$J,"新签",新签明细!$D:$D,$E178,新签明细!$X:$X,"False",新签明细!$L:$L,"&lt;&gt;*升舱*",新签明细!$V:$V,'往期追踪-中间表'!L$26)</f>
        <v>0</v>
      </c>
      <c r="M178" s="283">
        <f ca="1">COUNTIFS(新签明细!$J:$J,"新签",新签明细!$D:$D,$E178,新签明细!$X:$X,"False",新签明细!$L:$L,"&lt;&gt;*升舱*",新签明细!$V:$V,'往期追踪-中间表'!M$26)</f>
        <v>0</v>
      </c>
      <c r="N178" s="283">
        <f ca="1">COUNTIFS(新签明细!$J:$J,"新签",新签明细!$D:$D,$E178,新签明细!$X:$X,"False",新签明细!$L:$L,"&lt;&gt;*升舱*",新签明细!$V:$V,'往期追踪-中间表'!N$26)</f>
        <v>0</v>
      </c>
      <c r="O178" s="283">
        <f ca="1">COUNTIFS(新签明细!$J:$J,"新签",新签明细!$D:$D,$E178,新签明细!$X:$X,"False",新签明细!$L:$L,"&lt;&gt;*升舱*",新签明细!$V:$V,'往期追踪-中间表'!O$26)</f>
        <v>0</v>
      </c>
      <c r="P178" s="283">
        <f ca="1">COUNTIFS(新签明细!$J:$J,"新签",新签明细!$D:$D,$E178,新签明细!$X:$X,"False",新签明细!$L:$L,"&lt;&gt;*升舱*",新签明细!$V:$V,'往期追踪-中间表'!P$26)</f>
        <v>0</v>
      </c>
      <c r="Q178" s="283">
        <f ca="1">COUNTIFS(新签明细!$J:$J,"新签",新签明细!$D:$D,$E178,新签明细!$X:$X,"False",新签明细!$L:$L,"&lt;&gt;*升舱*",新签明细!$V:$V,'往期追踪-中间表'!Q$26)</f>
        <v>0</v>
      </c>
      <c r="R178" s="200" t="s">
        <v>152</v>
      </c>
      <c r="S178" s="205" t="s">
        <v>161</v>
      </c>
      <c r="T178" s="101" t="s">
        <v>162</v>
      </c>
    </row>
    <row r="179" spans="1:20">
      <c r="A179" s="217" t="str">
        <f t="shared" ca="1" si="26"/>
        <v>GDC7</v>
      </c>
      <c r="B179" s="386">
        <f t="shared" ca="1" si="27"/>
        <v>0.70171645431412233</v>
      </c>
      <c r="C179" s="206" t="s">
        <v>324</v>
      </c>
      <c r="D179" s="206" t="s">
        <v>325</v>
      </c>
      <c r="E179" s="219" t="s">
        <v>343</v>
      </c>
      <c r="F179" s="181">
        <f>IFERROR(VLOOKUP(E179,顾问个人目标!$E:$AB,23,0)+VLOOKUP(E179,顾问个人目标!$E:$AB,24,0),"-")</f>
        <v>2.2716454314122414</v>
      </c>
      <c r="G179" s="284">
        <f ca="1">COUNTIFS(新签明细!J:J,"新签",新签明细!D:D,E179,新签明细!X:X,"False",新签明细!L:L,"&lt;&gt;*升舱*")</f>
        <v>5</v>
      </c>
      <c r="H179" s="209">
        <f>IFERROR(#REF!/F179,0)</f>
        <v>0</v>
      </c>
      <c r="I179" s="367">
        <f t="shared" si="28"/>
        <v>1.7037340735591811</v>
      </c>
      <c r="J179" s="367">
        <f t="shared" ca="1" si="29"/>
        <v>3.2962659264408192</v>
      </c>
      <c r="K179" s="283">
        <f ca="1">COUNTIFS(新签明细!$J:$J,"新签",新签明细!$D:$D,$E179,新签明细!$X:$X,"False",新签明细!$L:$L,"&lt;&gt;*升舱*",新签明细!$V:$V,'往期追踪-中间表'!K$26)</f>
        <v>0</v>
      </c>
      <c r="L179" s="283">
        <f ca="1">COUNTIFS(新签明细!$J:$J,"新签",新签明细!$D:$D,$E179,新签明细!$X:$X,"False",新签明细!$L:$L,"&lt;&gt;*升舱*",新签明细!$V:$V,'往期追踪-中间表'!L$26)</f>
        <v>0</v>
      </c>
      <c r="M179" s="283">
        <f ca="1">COUNTIFS(新签明细!$J:$J,"新签",新签明细!$D:$D,$E179,新签明细!$X:$X,"False",新签明细!$L:$L,"&lt;&gt;*升舱*",新签明细!$V:$V,'往期追踪-中间表'!M$26)</f>
        <v>1</v>
      </c>
      <c r="N179" s="283">
        <f ca="1">COUNTIFS(新签明细!$J:$J,"新签",新签明细!$D:$D,$E179,新签明细!$X:$X,"False",新签明细!$L:$L,"&lt;&gt;*升舱*",新签明细!$V:$V,'往期追踪-中间表'!N$26)</f>
        <v>1</v>
      </c>
      <c r="O179" s="283">
        <f ca="1">COUNTIFS(新签明细!$J:$J,"新签",新签明细!$D:$D,$E179,新签明细!$X:$X,"False",新签明细!$L:$L,"&lt;&gt;*升舱*",新签明细!$V:$V,'往期追踪-中间表'!O$26)</f>
        <v>1</v>
      </c>
      <c r="P179" s="283">
        <f ca="1">COUNTIFS(新签明细!$J:$J,"新签",新签明细!$D:$D,$E179,新签明细!$X:$X,"False",新签明细!$L:$L,"&lt;&gt;*升舱*",新签明细!$V:$V,'往期追踪-中间表'!P$26)</f>
        <v>0</v>
      </c>
      <c r="Q179" s="283">
        <f ca="1">COUNTIFS(新签明细!$J:$J,"新签",新签明细!$D:$D,$E179,新签明细!$X:$X,"False",新签明细!$L:$L,"&lt;&gt;*升舱*",新签明细!$V:$V,'往期追踪-中间表'!Q$26)</f>
        <v>0</v>
      </c>
      <c r="R179" s="208" t="s">
        <v>152</v>
      </c>
      <c r="S179" s="213" t="s">
        <v>161</v>
      </c>
      <c r="T179" s="188" t="s">
        <v>162</v>
      </c>
    </row>
    <row r="180" spans="1:20">
      <c r="A180" s="217" t="str">
        <f t="shared" ca="1" si="26"/>
        <v>GDC2</v>
      </c>
      <c r="B180" s="386">
        <f t="shared" ca="1" si="27"/>
        <v>0.99892907168541356</v>
      </c>
      <c r="C180" s="198" t="s">
        <v>324</v>
      </c>
      <c r="D180" s="198" t="s">
        <v>325</v>
      </c>
      <c r="E180" s="218" t="s">
        <v>344</v>
      </c>
      <c r="F180" s="181">
        <f>IFERROR(VLOOKUP(E180,顾问个人目标!$E:$AB,23,0)+VLOOKUP(E180,顾问个人目标!$E:$AB,24,0),"-")</f>
        <v>1.8929071685413503</v>
      </c>
      <c r="G180" s="284">
        <f ca="1">COUNTIFS(新签明细!J:J,"新签",新签明细!D:D,E180,新签明细!X:X,"False",新签明细!L:L,"&lt;&gt;*升舱*")</f>
        <v>8</v>
      </c>
      <c r="H180" s="201">
        <f>IFERROR(#REF!/F180,0)</f>
        <v>0</v>
      </c>
      <c r="I180" s="367">
        <f t="shared" si="28"/>
        <v>1.4196803764060126</v>
      </c>
      <c r="J180" s="367">
        <f t="shared" ca="1" si="29"/>
        <v>6.5803196235939874</v>
      </c>
      <c r="K180" s="283">
        <f ca="1">COUNTIFS(新签明细!$J:$J,"新签",新签明细!$D:$D,$E180,新签明细!$X:$X,"False",新签明细!$L:$L,"&lt;&gt;*升舱*",新签明细!$V:$V,'往期追踪-中间表'!K$26)</f>
        <v>0</v>
      </c>
      <c r="L180" s="283">
        <f ca="1">COUNTIFS(新签明细!$J:$J,"新签",新签明细!$D:$D,$E180,新签明细!$X:$X,"False",新签明细!$L:$L,"&lt;&gt;*升舱*",新签明细!$V:$V,'往期追踪-中间表'!L$26)</f>
        <v>1</v>
      </c>
      <c r="M180" s="283">
        <f ca="1">COUNTIFS(新签明细!$J:$J,"新签",新签明细!$D:$D,$E180,新签明细!$X:$X,"False",新签明细!$L:$L,"&lt;&gt;*升舱*",新签明细!$V:$V,'往期追踪-中间表'!M$26)</f>
        <v>0</v>
      </c>
      <c r="N180" s="283">
        <f ca="1">COUNTIFS(新签明细!$J:$J,"新签",新签明细!$D:$D,$E180,新签明细!$X:$X,"False",新签明细!$L:$L,"&lt;&gt;*升舱*",新签明细!$V:$V,'往期追踪-中间表'!N$26)</f>
        <v>2</v>
      </c>
      <c r="O180" s="283">
        <f ca="1">COUNTIFS(新签明细!$J:$J,"新签",新签明细!$D:$D,$E180,新签明细!$X:$X,"False",新签明细!$L:$L,"&lt;&gt;*升舱*",新签明细!$V:$V,'往期追踪-中间表'!O$26)</f>
        <v>0</v>
      </c>
      <c r="P180" s="283">
        <f ca="1">COUNTIFS(新签明细!$J:$J,"新签",新签明细!$D:$D,$E180,新签明细!$X:$X,"False",新签明细!$L:$L,"&lt;&gt;*升舱*",新签明细!$V:$V,'往期追踪-中间表'!P$26)</f>
        <v>0</v>
      </c>
      <c r="Q180" s="283">
        <f ca="1">COUNTIFS(新签明细!$J:$J,"新签",新签明细!$D:$D,$E180,新签明细!$X:$X,"False",新签明细!$L:$L,"&lt;&gt;*升舱*",新签明细!$V:$V,'往期追踪-中间表'!Q$26)</f>
        <v>0</v>
      </c>
      <c r="R180" s="200" t="s">
        <v>152</v>
      </c>
      <c r="S180" s="205" t="s">
        <v>161</v>
      </c>
      <c r="T180" s="101" t="s">
        <v>162</v>
      </c>
    </row>
    <row r="181" spans="1:20">
      <c r="A181" s="217" t="str">
        <f t="shared" ref="A181:A200" ca="1" si="30">"SG"&amp;RANK(B181,$B$181:$B$200)</f>
        <v>SG2</v>
      </c>
      <c r="B181" s="386">
        <f t="shared" ca="1" si="27"/>
        <v>0.39219151410033332</v>
      </c>
      <c r="C181" s="220" t="s">
        <v>345</v>
      </c>
      <c r="D181" s="208" t="s">
        <v>164</v>
      </c>
      <c r="E181" s="206" t="s">
        <v>346</v>
      </c>
      <c r="F181" s="181">
        <f>IFERROR(VLOOKUP(E181,顾问个人目标!$E:$AB,23,0)+VLOOKUP(E181,顾问个人目标!$E:$AB,24,0),"-")</f>
        <v>1.1191514100333322</v>
      </c>
      <c r="G181" s="284">
        <f ca="1">COUNTIFS(新签明细!J:J,"新签",新签明细!D:D,E181,新签明细!X:X,"False",新签明细!L:L,"&lt;&gt;*升舱*")</f>
        <v>2</v>
      </c>
      <c r="H181" s="209">
        <f>IFERROR(#REF!/F181,0)</f>
        <v>0</v>
      </c>
      <c r="I181" s="367">
        <f t="shared" si="28"/>
        <v>0.83936355752499914</v>
      </c>
      <c r="J181" s="367">
        <f t="shared" ca="1" si="29"/>
        <v>1.1606364424750009</v>
      </c>
      <c r="K181" s="283">
        <f ca="1">COUNTIFS(新签明细!$J:$J,"新签",新签明细!$D:$D,$E181,新签明细!$X:$X,"False",新签明细!$L:$L,"&lt;&gt;*升舱*",新签明细!$V:$V,'往期追踪-中间表'!K$26)</f>
        <v>0</v>
      </c>
      <c r="L181" s="283">
        <f ca="1">COUNTIFS(新签明细!$J:$J,"新签",新签明细!$D:$D,$E181,新签明细!$X:$X,"False",新签明细!$L:$L,"&lt;&gt;*升舱*",新签明细!$V:$V,'往期追踪-中间表'!L$26)</f>
        <v>0</v>
      </c>
      <c r="M181" s="283">
        <f ca="1">COUNTIFS(新签明细!$J:$J,"新签",新签明细!$D:$D,$E181,新签明细!$X:$X,"False",新签明细!$L:$L,"&lt;&gt;*升舱*",新签明细!$V:$V,'往期追踪-中间表'!M$26)</f>
        <v>0</v>
      </c>
      <c r="N181" s="283">
        <f ca="1">COUNTIFS(新签明细!$J:$J,"新签",新签明细!$D:$D,$E181,新签明细!$X:$X,"False",新签明细!$L:$L,"&lt;&gt;*升舱*",新签明细!$V:$V,'往期追踪-中间表'!N$26)</f>
        <v>0</v>
      </c>
      <c r="O181" s="283">
        <f ca="1">COUNTIFS(新签明细!$J:$J,"新签",新签明细!$D:$D,$E181,新签明细!$X:$X,"False",新签明细!$L:$L,"&lt;&gt;*升舱*",新签明细!$V:$V,'往期追踪-中间表'!O$26)</f>
        <v>0</v>
      </c>
      <c r="P181" s="283">
        <f ca="1">COUNTIFS(新签明细!$J:$J,"新签",新签明细!$D:$D,$E181,新签明细!$X:$X,"False",新签明细!$L:$L,"&lt;&gt;*升舱*",新签明细!$V:$V,'往期追踪-中间表'!P$26)</f>
        <v>0</v>
      </c>
      <c r="Q181" s="283">
        <f ca="1">COUNTIFS(新签明细!$J:$J,"新签",新签明细!$D:$D,$E181,新签明细!$X:$X,"False",新签明细!$L:$L,"&lt;&gt;*升舱*",新签明细!$V:$V,'往期追踪-中间表'!Q$26)</f>
        <v>0</v>
      </c>
      <c r="R181" s="208" t="s">
        <v>152</v>
      </c>
      <c r="S181" s="213" t="s">
        <v>165</v>
      </c>
      <c r="T181" s="188" t="s">
        <v>166</v>
      </c>
    </row>
    <row r="182" spans="1:20">
      <c r="A182" s="217" t="str">
        <f t="shared" ca="1" si="30"/>
        <v>SG6</v>
      </c>
      <c r="B182" s="386">
        <f t="shared" ca="1" si="27"/>
        <v>0.29319151410033334</v>
      </c>
      <c r="C182" s="221" t="s">
        <v>345</v>
      </c>
      <c r="D182" s="200" t="s">
        <v>164</v>
      </c>
      <c r="E182" s="198" t="s">
        <v>347</v>
      </c>
      <c r="F182" s="181">
        <f>IFERROR(VLOOKUP(E182,顾问个人目标!$E:$AB,23,0)+VLOOKUP(E182,顾问个人目标!$E:$AB,24,0),"-")</f>
        <v>1.1191514100333322</v>
      </c>
      <c r="G182" s="284">
        <f ca="1">COUNTIFS(新签明细!J:J,"新签",新签明细!D:D,E182,新签明细!X:X,"False",新签明细!L:L,"&lt;&gt;*升舱*")</f>
        <v>1</v>
      </c>
      <c r="H182" s="201">
        <f>IFERROR(#REF!/F182,0)</f>
        <v>0</v>
      </c>
      <c r="I182" s="367">
        <f t="shared" si="28"/>
        <v>0.83936355752499914</v>
      </c>
      <c r="J182" s="367">
        <f t="shared" ca="1" si="29"/>
        <v>0.16063644247500086</v>
      </c>
      <c r="K182" s="283">
        <f ca="1">COUNTIFS(新签明细!$J:$J,"新签",新签明细!$D:$D,$E182,新签明细!$X:$X,"False",新签明细!$L:$L,"&lt;&gt;*升舱*",新签明细!$V:$V,'往期追踪-中间表'!K$26)</f>
        <v>0</v>
      </c>
      <c r="L182" s="283">
        <f ca="1">COUNTIFS(新签明细!$J:$J,"新签",新签明细!$D:$D,$E182,新签明细!$X:$X,"False",新签明细!$L:$L,"&lt;&gt;*升舱*",新签明细!$V:$V,'往期追踪-中间表'!L$26)</f>
        <v>0</v>
      </c>
      <c r="M182" s="283">
        <f ca="1">COUNTIFS(新签明细!$J:$J,"新签",新签明细!$D:$D,$E182,新签明细!$X:$X,"False",新签明细!$L:$L,"&lt;&gt;*升舱*",新签明细!$V:$V,'往期追踪-中间表'!M$26)</f>
        <v>0</v>
      </c>
      <c r="N182" s="283">
        <f ca="1">COUNTIFS(新签明细!$J:$J,"新签",新签明细!$D:$D,$E182,新签明细!$X:$X,"False",新签明细!$L:$L,"&lt;&gt;*升舱*",新签明细!$V:$V,'往期追踪-中间表'!N$26)</f>
        <v>0</v>
      </c>
      <c r="O182" s="283">
        <f ca="1">COUNTIFS(新签明细!$J:$J,"新签",新签明细!$D:$D,$E182,新签明细!$X:$X,"False",新签明细!$L:$L,"&lt;&gt;*升舱*",新签明细!$V:$V,'往期追踪-中间表'!O$26)</f>
        <v>0</v>
      </c>
      <c r="P182" s="283">
        <f ca="1">COUNTIFS(新签明细!$J:$J,"新签",新签明细!$D:$D,$E182,新签明细!$X:$X,"False",新签明细!$L:$L,"&lt;&gt;*升舱*",新签明细!$V:$V,'往期追踪-中间表'!P$26)</f>
        <v>0</v>
      </c>
      <c r="Q182" s="283">
        <f ca="1">COUNTIFS(新签明细!$J:$J,"新签",新签明细!$D:$D,$E182,新签明细!$X:$X,"False",新签明细!$L:$L,"&lt;&gt;*升舱*",新签明细!$V:$V,'往期追踪-中间表'!Q$26)</f>
        <v>0</v>
      </c>
      <c r="R182" s="200" t="s">
        <v>152</v>
      </c>
      <c r="S182" s="205" t="s">
        <v>165</v>
      </c>
      <c r="T182" s="101" t="s">
        <v>166</v>
      </c>
    </row>
    <row r="183" spans="1:20">
      <c r="A183" s="217" t="str">
        <f t="shared" ca="1" si="30"/>
        <v>SG1</v>
      </c>
      <c r="B183" s="386">
        <f t="shared" ca="1" si="27"/>
        <v>0.49139363557525001</v>
      </c>
      <c r="C183" s="220" t="s">
        <v>345</v>
      </c>
      <c r="D183" s="208" t="s">
        <v>164</v>
      </c>
      <c r="E183" s="206" t="s">
        <v>348</v>
      </c>
      <c r="F183" s="181">
        <f>IFERROR(VLOOKUP(E183,顾问个人目标!$E:$AB,23,0)+VLOOKUP(E183,顾问个人目标!$E:$AB,24,0),"-")</f>
        <v>0.83936355752499991</v>
      </c>
      <c r="G183" s="284">
        <f ca="1">COUNTIFS(新签明细!J:J,"新签",新签明细!D:D,E183,新签明细!X:X,"False",新签明细!L:L,"&lt;&gt;*升舱*")</f>
        <v>3</v>
      </c>
      <c r="H183" s="209">
        <f>IFERROR(#REF!/F183,0)</f>
        <v>0</v>
      </c>
      <c r="I183" s="367">
        <f t="shared" si="28"/>
        <v>0.62952266814374991</v>
      </c>
      <c r="J183" s="367">
        <f t="shared" ca="1" si="29"/>
        <v>2.3704773318562502</v>
      </c>
      <c r="K183" s="283">
        <f ca="1">COUNTIFS(新签明细!$J:$J,"新签",新签明细!$D:$D,$E183,新签明细!$X:$X,"False",新签明细!$L:$L,"&lt;&gt;*升舱*",新签明细!$V:$V,'往期追踪-中间表'!K$26)</f>
        <v>0</v>
      </c>
      <c r="L183" s="283">
        <f ca="1">COUNTIFS(新签明细!$J:$J,"新签",新签明细!$D:$D,$E183,新签明细!$X:$X,"False",新签明细!$L:$L,"&lt;&gt;*升舱*",新签明细!$V:$V,'往期追踪-中间表'!L$26)</f>
        <v>0</v>
      </c>
      <c r="M183" s="283">
        <f ca="1">COUNTIFS(新签明细!$J:$J,"新签",新签明细!$D:$D,$E183,新签明细!$X:$X,"False",新签明细!$L:$L,"&lt;&gt;*升舱*",新签明细!$V:$V,'往期追踪-中间表'!M$26)</f>
        <v>1</v>
      </c>
      <c r="N183" s="283">
        <f ca="1">COUNTIFS(新签明细!$J:$J,"新签",新签明细!$D:$D,$E183,新签明细!$X:$X,"False",新签明细!$L:$L,"&lt;&gt;*升舱*",新签明细!$V:$V,'往期追踪-中间表'!N$26)</f>
        <v>0</v>
      </c>
      <c r="O183" s="283">
        <f ca="1">COUNTIFS(新签明细!$J:$J,"新签",新签明细!$D:$D,$E183,新签明细!$X:$X,"False",新签明细!$L:$L,"&lt;&gt;*升舱*",新签明细!$V:$V,'往期追踪-中间表'!O$26)</f>
        <v>0</v>
      </c>
      <c r="P183" s="283">
        <f ca="1">COUNTIFS(新签明细!$J:$J,"新签",新签明细!$D:$D,$E183,新签明细!$X:$X,"False",新签明细!$L:$L,"&lt;&gt;*升舱*",新签明细!$V:$V,'往期追踪-中间表'!P$26)</f>
        <v>0</v>
      </c>
      <c r="Q183" s="283">
        <f ca="1">COUNTIFS(新签明细!$J:$J,"新签",新签明细!$D:$D,$E183,新签明细!$X:$X,"False",新签明细!$L:$L,"&lt;&gt;*升舱*",新签明细!$V:$V,'往期追踪-中间表'!Q$26)</f>
        <v>0</v>
      </c>
      <c r="R183" s="208" t="s">
        <v>152</v>
      </c>
      <c r="S183" s="213" t="s">
        <v>165</v>
      </c>
      <c r="T183" s="188" t="s">
        <v>166</v>
      </c>
    </row>
    <row r="184" spans="1:20">
      <c r="A184" s="217" t="str">
        <f t="shared" ca="1" si="30"/>
        <v>SG20</v>
      </c>
      <c r="B184" s="386">
        <f t="shared" si="27"/>
        <v>0.19239363557524999</v>
      </c>
      <c r="C184" s="221" t="s">
        <v>345</v>
      </c>
      <c r="D184" s="200" t="s">
        <v>164</v>
      </c>
      <c r="E184" s="198" t="s">
        <v>349</v>
      </c>
      <c r="F184" s="181">
        <f>IFERROR(VLOOKUP(E184,顾问个人目标!$E:$AB,23,0)+VLOOKUP(E184,顾问个人目标!$E:$AB,24,0),"-")</f>
        <v>0.83936355752499991</v>
      </c>
      <c r="G184" s="284">
        <f>COUNTIFS(新签明细!J:J,"新签",新签明细!D:D,E184,新签明细!X:X,"False",新签明细!L:L,"&lt;&gt;*升舱*")</f>
        <v>0</v>
      </c>
      <c r="H184" s="201">
        <f>IFERROR(#REF!/F184,0)</f>
        <v>0</v>
      </c>
      <c r="I184" s="367">
        <f t="shared" si="28"/>
        <v>0.62952266814374991</v>
      </c>
      <c r="J184" s="367">
        <f t="shared" si="29"/>
        <v>-0.62952266814374991</v>
      </c>
      <c r="K184" s="283">
        <f>COUNTIFS(新签明细!$J:$J,"新签",新签明细!$D:$D,$E184,新签明细!$X:$X,"False",新签明细!$L:$L,"&lt;&gt;*升舱*",新签明细!$V:$V,'往期追踪-中间表'!K$26)</f>
        <v>0</v>
      </c>
      <c r="L184" s="283">
        <f>COUNTIFS(新签明细!$J:$J,"新签",新签明细!$D:$D,$E184,新签明细!$X:$X,"False",新签明细!$L:$L,"&lt;&gt;*升舱*",新签明细!$V:$V,'往期追踪-中间表'!L$26)</f>
        <v>0</v>
      </c>
      <c r="M184" s="283">
        <f>COUNTIFS(新签明细!$J:$J,"新签",新签明细!$D:$D,$E184,新签明细!$X:$X,"False",新签明细!$L:$L,"&lt;&gt;*升舱*",新签明细!$V:$V,'往期追踪-中间表'!M$26)</f>
        <v>0</v>
      </c>
      <c r="N184" s="283">
        <f>COUNTIFS(新签明细!$J:$J,"新签",新签明细!$D:$D,$E184,新签明细!$X:$X,"False",新签明细!$L:$L,"&lt;&gt;*升舱*",新签明细!$V:$V,'往期追踪-中间表'!N$26)</f>
        <v>0</v>
      </c>
      <c r="O184" s="283">
        <f>COUNTIFS(新签明细!$J:$J,"新签",新签明细!$D:$D,$E184,新签明细!$X:$X,"False",新签明细!$L:$L,"&lt;&gt;*升舱*",新签明细!$V:$V,'往期追踪-中间表'!O$26)</f>
        <v>0</v>
      </c>
      <c r="P184" s="283">
        <f>COUNTIFS(新签明细!$J:$J,"新签",新签明细!$D:$D,$E184,新签明细!$X:$X,"False",新签明细!$L:$L,"&lt;&gt;*升舱*",新签明细!$V:$V,'往期追踪-中间表'!P$26)</f>
        <v>0</v>
      </c>
      <c r="Q184" s="283">
        <f>COUNTIFS(新签明细!$J:$J,"新签",新签明细!$D:$D,$E184,新签明细!$X:$X,"False",新签明细!$L:$L,"&lt;&gt;*升舱*",新签明细!$V:$V,'往期追踪-中间表'!Q$26)</f>
        <v>0</v>
      </c>
      <c r="R184" s="200" t="s">
        <v>152</v>
      </c>
      <c r="S184" s="205" t="s">
        <v>165</v>
      </c>
      <c r="T184" s="101" t="s">
        <v>166</v>
      </c>
    </row>
    <row r="185" spans="1:20">
      <c r="A185" s="217" t="str">
        <f t="shared" ca="1" si="30"/>
        <v>SG19</v>
      </c>
      <c r="B185" s="386">
        <f t="shared" ca="1" si="27"/>
        <v>0.19339363557524999</v>
      </c>
      <c r="C185" s="220" t="s">
        <v>345</v>
      </c>
      <c r="D185" s="208" t="s">
        <v>164</v>
      </c>
      <c r="E185" s="206" t="s">
        <v>350</v>
      </c>
      <c r="F185" s="181">
        <f>IFERROR(VLOOKUP(E185,顾问个人目标!$E:$AB,23,0)+VLOOKUP(E185,顾问个人目标!$E:$AB,24,0),"-")</f>
        <v>0.83936355752499991</v>
      </c>
      <c r="G185" s="284">
        <f ca="1">COUNTIFS(新签明细!J:J,"新签",新签明细!D:D,E185,新签明细!X:X,"False",新签明细!L:L,"&lt;&gt;*升舱*")</f>
        <v>0</v>
      </c>
      <c r="H185" s="209">
        <f>IFERROR(#REF!/F185,0)</f>
        <v>0</v>
      </c>
      <c r="I185" s="367">
        <f t="shared" si="28"/>
        <v>0.62952266814374991</v>
      </c>
      <c r="J185" s="367">
        <f t="shared" ca="1" si="29"/>
        <v>-0.62952266814374991</v>
      </c>
      <c r="K185" s="283">
        <f ca="1">COUNTIFS(新签明细!$J:$J,"新签",新签明细!$D:$D,$E185,新签明细!$X:$X,"False",新签明细!$L:$L,"&lt;&gt;*升舱*",新签明细!$V:$V,'往期追踪-中间表'!K$26)</f>
        <v>0</v>
      </c>
      <c r="L185" s="283">
        <f ca="1">COUNTIFS(新签明细!$J:$J,"新签",新签明细!$D:$D,$E185,新签明细!$X:$X,"False",新签明细!$L:$L,"&lt;&gt;*升舱*",新签明细!$V:$V,'往期追踪-中间表'!L$26)</f>
        <v>0</v>
      </c>
      <c r="M185" s="283">
        <f ca="1">COUNTIFS(新签明细!$J:$J,"新签",新签明细!$D:$D,$E185,新签明细!$X:$X,"False",新签明细!$L:$L,"&lt;&gt;*升舱*",新签明细!$V:$V,'往期追踪-中间表'!M$26)</f>
        <v>0</v>
      </c>
      <c r="N185" s="283">
        <f ca="1">COUNTIFS(新签明细!$J:$J,"新签",新签明细!$D:$D,$E185,新签明细!$X:$X,"False",新签明细!$L:$L,"&lt;&gt;*升舱*",新签明细!$V:$V,'往期追踪-中间表'!N$26)</f>
        <v>0</v>
      </c>
      <c r="O185" s="283">
        <f ca="1">COUNTIFS(新签明细!$J:$J,"新签",新签明细!$D:$D,$E185,新签明细!$X:$X,"False",新签明细!$L:$L,"&lt;&gt;*升舱*",新签明细!$V:$V,'往期追踪-中间表'!O$26)</f>
        <v>0</v>
      </c>
      <c r="P185" s="283">
        <f ca="1">COUNTIFS(新签明细!$J:$J,"新签",新签明细!$D:$D,$E185,新签明细!$X:$X,"False",新签明细!$L:$L,"&lt;&gt;*升舱*",新签明细!$V:$V,'往期追踪-中间表'!P$26)</f>
        <v>0</v>
      </c>
      <c r="Q185" s="283">
        <f ca="1">COUNTIFS(新签明细!$J:$J,"新签",新签明细!$D:$D,$E185,新签明细!$X:$X,"False",新签明细!$L:$L,"&lt;&gt;*升舱*",新签明细!$V:$V,'往期追踪-中间表'!Q$26)</f>
        <v>0</v>
      </c>
      <c r="R185" s="208" t="s">
        <v>152</v>
      </c>
      <c r="S185" s="213" t="s">
        <v>165</v>
      </c>
      <c r="T185" s="188" t="s">
        <v>166</v>
      </c>
    </row>
    <row r="186" spans="1:20">
      <c r="A186" s="217" t="str">
        <f t="shared" ca="1" si="30"/>
        <v>SG18</v>
      </c>
      <c r="B186" s="386">
        <f t="shared" ca="1" si="27"/>
        <v>0.19439363557525</v>
      </c>
      <c r="C186" s="221" t="s">
        <v>345</v>
      </c>
      <c r="D186" s="200" t="s">
        <v>164</v>
      </c>
      <c r="E186" s="198" t="s">
        <v>351</v>
      </c>
      <c r="F186" s="181">
        <f>IFERROR(VLOOKUP(E186,顾问个人目标!$E:$AB,23,0)+VLOOKUP(E186,顾问个人目标!$E:$AB,24,0),"-")</f>
        <v>0.83936355752499991</v>
      </c>
      <c r="G186" s="284">
        <f ca="1">COUNTIFS(新签明细!J:J,"新签",新签明细!D:D,E186,新签明细!X:X,"False",新签明细!L:L,"&lt;&gt;*升舱*")</f>
        <v>0</v>
      </c>
      <c r="H186" s="201">
        <f>IFERROR(#REF!/F186,0)</f>
        <v>0</v>
      </c>
      <c r="I186" s="367">
        <f t="shared" si="28"/>
        <v>0.62952266814374991</v>
      </c>
      <c r="J186" s="367">
        <f t="shared" ca="1" si="29"/>
        <v>-0.62952266814374991</v>
      </c>
      <c r="K186" s="283">
        <f>COUNTIFS(新签明细!$J:$J,"新签",新签明细!$D:$D,$E186,新签明细!$X:$X,"False",新签明细!$L:$L,"&lt;&gt;*升舱*",新签明细!$V:$V,'往期追踪-中间表'!K$26)</f>
        <v>0</v>
      </c>
      <c r="L186" s="283">
        <f ca="1">COUNTIFS(新签明细!$J:$J,"新签",新签明细!$D:$D,$E186,新签明细!$X:$X,"False",新签明细!$L:$L,"&lt;&gt;*升舱*",新签明细!$V:$V,'往期追踪-中间表'!L$26)</f>
        <v>0</v>
      </c>
      <c r="M186" s="283">
        <f ca="1">COUNTIFS(新签明细!$J:$J,"新签",新签明细!$D:$D,$E186,新签明细!$X:$X,"False",新签明细!$L:$L,"&lt;&gt;*升舱*",新签明细!$V:$V,'往期追踪-中间表'!M$26)</f>
        <v>0</v>
      </c>
      <c r="N186" s="283">
        <f ca="1">COUNTIFS(新签明细!$J:$J,"新签",新签明细!$D:$D,$E186,新签明细!$X:$X,"False",新签明细!$L:$L,"&lt;&gt;*升舱*",新签明细!$V:$V,'往期追踪-中间表'!N$26)</f>
        <v>0</v>
      </c>
      <c r="O186" s="283">
        <f ca="1">COUNTIFS(新签明细!$J:$J,"新签",新签明细!$D:$D,$E186,新签明细!$X:$X,"False",新签明细!$L:$L,"&lt;&gt;*升舱*",新签明细!$V:$V,'往期追踪-中间表'!O$26)</f>
        <v>0</v>
      </c>
      <c r="P186" s="283">
        <f ca="1">COUNTIFS(新签明细!$J:$J,"新签",新签明细!$D:$D,$E186,新签明细!$X:$X,"False",新签明细!$L:$L,"&lt;&gt;*升舱*",新签明细!$V:$V,'往期追踪-中间表'!P$26)</f>
        <v>0</v>
      </c>
      <c r="Q186" s="283">
        <f ca="1">COUNTIFS(新签明细!$J:$J,"新签",新签明细!$D:$D,$E186,新签明细!$X:$X,"False",新签明细!$L:$L,"&lt;&gt;*升舱*",新签明细!$V:$V,'往期追踪-中间表'!Q$26)</f>
        <v>0</v>
      </c>
      <c r="R186" s="200" t="s">
        <v>152</v>
      </c>
      <c r="S186" s="205" t="s">
        <v>165</v>
      </c>
      <c r="T186" s="101" t="s">
        <v>166</v>
      </c>
    </row>
    <row r="187" spans="1:20">
      <c r="A187" s="217" t="str">
        <f t="shared" ca="1" si="30"/>
        <v>SG5</v>
      </c>
      <c r="B187" s="386">
        <f t="shared" ca="1" si="27"/>
        <v>0.29539363557525</v>
      </c>
      <c r="C187" s="220" t="s">
        <v>345</v>
      </c>
      <c r="D187" s="208" t="s">
        <v>164</v>
      </c>
      <c r="E187" s="206" t="s">
        <v>352</v>
      </c>
      <c r="F187" s="181">
        <f>IFERROR(VLOOKUP(E187,顾问个人目标!$E:$AB,23,0)+VLOOKUP(E187,顾问个人目标!$E:$AB,24,0),"-")</f>
        <v>0.83936355752499991</v>
      </c>
      <c r="G187" s="284">
        <f ca="1">COUNTIFS(新签明细!J:J,"新签",新签明细!D:D,E187,新签明细!X:X,"False",新签明细!L:L,"&lt;&gt;*升舱*")</f>
        <v>1</v>
      </c>
      <c r="H187" s="209">
        <f>IFERROR(#REF!/F187,0)</f>
        <v>0</v>
      </c>
      <c r="I187" s="367">
        <f t="shared" si="28"/>
        <v>0.62952266814374991</v>
      </c>
      <c r="J187" s="367">
        <f t="shared" ca="1" si="29"/>
        <v>0.37047733185625009</v>
      </c>
      <c r="K187" s="283">
        <f ca="1">COUNTIFS(新签明细!$J:$J,"新签",新签明细!$D:$D,$E187,新签明细!$X:$X,"False",新签明细!$L:$L,"&lt;&gt;*升舱*",新签明细!$V:$V,'往期追踪-中间表'!K$26)</f>
        <v>0</v>
      </c>
      <c r="L187" s="283">
        <f ca="1">COUNTIFS(新签明细!$J:$J,"新签",新签明细!$D:$D,$E187,新签明细!$X:$X,"False",新签明细!$L:$L,"&lt;&gt;*升舱*",新签明细!$V:$V,'往期追踪-中间表'!L$26)</f>
        <v>0</v>
      </c>
      <c r="M187" s="283">
        <f ca="1">COUNTIFS(新签明细!$J:$J,"新签",新签明细!$D:$D,$E187,新签明细!$X:$X,"False",新签明细!$L:$L,"&lt;&gt;*升舱*",新签明细!$V:$V,'往期追踪-中间表'!M$26)</f>
        <v>0</v>
      </c>
      <c r="N187" s="283">
        <f ca="1">COUNTIFS(新签明细!$J:$J,"新签",新签明细!$D:$D,$E187,新签明细!$X:$X,"False",新签明细!$L:$L,"&lt;&gt;*升舱*",新签明细!$V:$V,'往期追踪-中间表'!N$26)</f>
        <v>0</v>
      </c>
      <c r="O187" s="283">
        <f ca="1">COUNTIFS(新签明细!$J:$J,"新签",新签明细!$D:$D,$E187,新签明细!$X:$X,"False",新签明细!$L:$L,"&lt;&gt;*升舱*",新签明细!$V:$V,'往期追踪-中间表'!O$26)</f>
        <v>0</v>
      </c>
      <c r="P187" s="283">
        <f ca="1">COUNTIFS(新签明细!$J:$J,"新签",新签明细!$D:$D,$E187,新签明细!$X:$X,"False",新签明细!$L:$L,"&lt;&gt;*升舱*",新签明细!$V:$V,'往期追踪-中间表'!P$26)</f>
        <v>0</v>
      </c>
      <c r="Q187" s="283">
        <f ca="1">COUNTIFS(新签明细!$J:$J,"新签",新签明细!$D:$D,$E187,新签明细!$X:$X,"False",新签明细!$L:$L,"&lt;&gt;*升舱*",新签明细!$V:$V,'往期追踪-中间表'!Q$26)</f>
        <v>0</v>
      </c>
      <c r="R187" s="208" t="s">
        <v>152</v>
      </c>
      <c r="S187" s="213" t="s">
        <v>165</v>
      </c>
      <c r="T187" s="188" t="s">
        <v>166</v>
      </c>
    </row>
    <row r="188" spans="1:20">
      <c r="A188" s="217" t="str">
        <f t="shared" ca="1" si="30"/>
        <v>SG17</v>
      </c>
      <c r="B188" s="386">
        <f t="shared" si="27"/>
        <v>0.19639363557525</v>
      </c>
      <c r="C188" s="221" t="s">
        <v>345</v>
      </c>
      <c r="D188" s="200" t="s">
        <v>164</v>
      </c>
      <c r="E188" s="198" t="s">
        <v>353</v>
      </c>
      <c r="F188" s="181">
        <f>IFERROR(VLOOKUP(E188,顾问个人目标!$E:$AB,23,0)+VLOOKUP(E188,顾问个人目标!$E:$AB,24,0),"-")</f>
        <v>0.83936355752499991</v>
      </c>
      <c r="G188" s="284">
        <f>COUNTIFS(新签明细!J:J,"新签",新签明细!D:D,E188,新签明细!X:X,"False",新签明细!L:L,"&lt;&gt;*升舱*")</f>
        <v>0</v>
      </c>
      <c r="H188" s="201">
        <f>IFERROR(#REF!/F188,0)</f>
        <v>0</v>
      </c>
      <c r="I188" s="367">
        <f t="shared" si="28"/>
        <v>0.62952266814374991</v>
      </c>
      <c r="J188" s="367">
        <f t="shared" si="29"/>
        <v>-0.62952266814374991</v>
      </c>
      <c r="K188" s="283">
        <f>COUNTIFS(新签明细!$J:$J,"新签",新签明细!$D:$D,$E188,新签明细!$X:$X,"False",新签明细!$L:$L,"&lt;&gt;*升舱*",新签明细!$V:$V,'往期追踪-中间表'!K$26)</f>
        <v>0</v>
      </c>
      <c r="L188" s="283">
        <f>COUNTIFS(新签明细!$J:$J,"新签",新签明细!$D:$D,$E188,新签明细!$X:$X,"False",新签明细!$L:$L,"&lt;&gt;*升舱*",新签明细!$V:$V,'往期追踪-中间表'!L$26)</f>
        <v>0</v>
      </c>
      <c r="M188" s="283">
        <f>COUNTIFS(新签明细!$J:$J,"新签",新签明细!$D:$D,$E188,新签明细!$X:$X,"False",新签明细!$L:$L,"&lt;&gt;*升舱*",新签明细!$V:$V,'往期追踪-中间表'!M$26)</f>
        <v>0</v>
      </c>
      <c r="N188" s="283">
        <f>COUNTIFS(新签明细!$J:$J,"新签",新签明细!$D:$D,$E188,新签明细!$X:$X,"False",新签明细!$L:$L,"&lt;&gt;*升舱*",新签明细!$V:$V,'往期追踪-中间表'!N$26)</f>
        <v>0</v>
      </c>
      <c r="O188" s="283">
        <f>COUNTIFS(新签明细!$J:$J,"新签",新签明细!$D:$D,$E188,新签明细!$X:$X,"False",新签明细!$L:$L,"&lt;&gt;*升舱*",新签明细!$V:$V,'往期追踪-中间表'!O$26)</f>
        <v>0</v>
      </c>
      <c r="P188" s="283">
        <f>COUNTIFS(新签明细!$J:$J,"新签",新签明细!$D:$D,$E188,新签明细!$X:$X,"False",新签明细!$L:$L,"&lt;&gt;*升舱*",新签明细!$V:$V,'往期追踪-中间表'!P$26)</f>
        <v>0</v>
      </c>
      <c r="Q188" s="283">
        <f>COUNTIFS(新签明细!$J:$J,"新签",新签明细!$D:$D,$E188,新签明细!$X:$X,"False",新签明细!$L:$L,"&lt;&gt;*升舱*",新签明细!$V:$V,'往期追踪-中间表'!Q$26)</f>
        <v>0</v>
      </c>
      <c r="R188" s="200" t="s">
        <v>152</v>
      </c>
      <c r="S188" s="205" t="s">
        <v>165</v>
      </c>
      <c r="T188" s="101" t="s">
        <v>166</v>
      </c>
    </row>
    <row r="189" spans="1:20">
      <c r="A189" s="217" t="str">
        <f t="shared" ca="1" si="30"/>
        <v>SG16</v>
      </c>
      <c r="B189" s="386">
        <f t="shared" ca="1" si="27"/>
        <v>0.19739363557525</v>
      </c>
      <c r="C189" s="220" t="s">
        <v>345</v>
      </c>
      <c r="D189" s="208" t="s">
        <v>164</v>
      </c>
      <c r="E189" s="206" t="s">
        <v>354</v>
      </c>
      <c r="F189" s="181">
        <f>IFERROR(VLOOKUP(E189,顾问个人目标!$E:$AB,23,0)+VLOOKUP(E189,顾问个人目标!$E:$AB,24,0),"-")</f>
        <v>0.83936355752499991</v>
      </c>
      <c r="G189" s="284">
        <f ca="1">COUNTIFS(新签明细!J:J,"新签",新签明细!D:D,E189,新签明细!X:X,"False",新签明细!L:L,"&lt;&gt;*升舱*")</f>
        <v>0</v>
      </c>
      <c r="H189" s="209">
        <f>IFERROR(#REF!/F189,0)</f>
        <v>0</v>
      </c>
      <c r="I189" s="367">
        <f t="shared" si="28"/>
        <v>0.62952266814374991</v>
      </c>
      <c r="J189" s="367">
        <f t="shared" ca="1" si="29"/>
        <v>-0.62952266814374991</v>
      </c>
      <c r="K189" s="283">
        <f ca="1">COUNTIFS(新签明细!$J:$J,"新签",新签明细!$D:$D,$E189,新签明细!$X:$X,"False",新签明细!$L:$L,"&lt;&gt;*升舱*",新签明细!$V:$V,'往期追踪-中间表'!K$26)</f>
        <v>0</v>
      </c>
      <c r="L189" s="283">
        <f ca="1">COUNTIFS(新签明细!$J:$J,"新签",新签明细!$D:$D,$E189,新签明细!$X:$X,"False",新签明细!$L:$L,"&lt;&gt;*升舱*",新签明细!$V:$V,'往期追踪-中间表'!L$26)</f>
        <v>0</v>
      </c>
      <c r="M189" s="283">
        <f ca="1">COUNTIFS(新签明细!$J:$J,"新签",新签明细!$D:$D,$E189,新签明细!$X:$X,"False",新签明细!$L:$L,"&lt;&gt;*升舱*",新签明细!$V:$V,'往期追踪-中间表'!M$26)</f>
        <v>0</v>
      </c>
      <c r="N189" s="283">
        <f ca="1">COUNTIFS(新签明细!$J:$J,"新签",新签明细!$D:$D,$E189,新签明细!$X:$X,"False",新签明细!$L:$L,"&lt;&gt;*升舱*",新签明细!$V:$V,'往期追踪-中间表'!N$26)</f>
        <v>0</v>
      </c>
      <c r="O189" s="283">
        <f ca="1">COUNTIFS(新签明细!$J:$J,"新签",新签明细!$D:$D,$E189,新签明细!$X:$X,"False",新签明细!$L:$L,"&lt;&gt;*升舱*",新签明细!$V:$V,'往期追踪-中间表'!O$26)</f>
        <v>0</v>
      </c>
      <c r="P189" s="283">
        <f ca="1">COUNTIFS(新签明细!$J:$J,"新签",新签明细!$D:$D,$E189,新签明细!$X:$X,"False",新签明细!$L:$L,"&lt;&gt;*升舱*",新签明细!$V:$V,'往期追踪-中间表'!P$26)</f>
        <v>0</v>
      </c>
      <c r="Q189" s="283">
        <f ca="1">COUNTIFS(新签明细!$J:$J,"新签",新签明细!$D:$D,$E189,新签明细!$X:$X,"False",新签明细!$L:$L,"&lt;&gt;*升舱*",新签明细!$V:$V,'往期追踪-中间表'!Q$26)</f>
        <v>0</v>
      </c>
      <c r="R189" s="208" t="s">
        <v>152</v>
      </c>
      <c r="S189" s="213" t="s">
        <v>165</v>
      </c>
      <c r="T189" s="188" t="s">
        <v>166</v>
      </c>
    </row>
    <row r="190" spans="1:20">
      <c r="A190" s="217" t="str">
        <f t="shared" ca="1" si="30"/>
        <v>SG7</v>
      </c>
      <c r="B190" s="386">
        <f t="shared" ca="1" si="27"/>
        <v>0.29279787852508332</v>
      </c>
      <c r="C190" s="221" t="s">
        <v>345</v>
      </c>
      <c r="D190" s="200" t="s">
        <v>164</v>
      </c>
      <c r="E190" s="198" t="s">
        <v>355</v>
      </c>
      <c r="F190" s="181">
        <f>IFERROR(VLOOKUP(E190,顾问个人目标!$E:$AB,23,0)+VLOOKUP(E190,顾问个人目标!$E:$AB,24,0),"-")</f>
        <v>0.27978785250833321</v>
      </c>
      <c r="G190" s="284">
        <f ca="1">COUNTIFS(新签明细!J:J,"新签",新签明细!D:D,E190,新签明细!X:X,"False",新签明细!L:L,"&lt;&gt;*升舱*")</f>
        <v>1</v>
      </c>
      <c r="H190" s="201">
        <f>IFERROR(#REF!/F190,0)</f>
        <v>0</v>
      </c>
      <c r="I190" s="367">
        <f t="shared" si="28"/>
        <v>0.2098408893812499</v>
      </c>
      <c r="J190" s="367">
        <f t="shared" ca="1" si="29"/>
        <v>0.7901591106187501</v>
      </c>
      <c r="K190" s="283">
        <f ca="1">COUNTIFS(新签明细!$J:$J,"新签",新签明细!$D:$D,$E190,新签明细!$X:$X,"False",新签明细!$L:$L,"&lt;&gt;*升舱*",新签明细!$V:$V,'往期追踪-中间表'!K$26)</f>
        <v>0</v>
      </c>
      <c r="L190" s="283">
        <f ca="1">COUNTIFS(新签明细!$J:$J,"新签",新签明细!$D:$D,$E190,新签明细!$X:$X,"False",新签明细!$L:$L,"&lt;&gt;*升舱*",新签明细!$V:$V,'往期追踪-中间表'!L$26)</f>
        <v>0</v>
      </c>
      <c r="M190" s="283">
        <f ca="1">COUNTIFS(新签明细!$J:$J,"新签",新签明细!$D:$D,$E190,新签明细!$X:$X,"False",新签明细!$L:$L,"&lt;&gt;*升舱*",新签明细!$V:$V,'往期追踪-中间表'!M$26)</f>
        <v>0</v>
      </c>
      <c r="N190" s="283">
        <f ca="1">COUNTIFS(新签明细!$J:$J,"新签",新签明细!$D:$D,$E190,新签明细!$X:$X,"False",新签明细!$L:$L,"&lt;&gt;*升舱*",新签明细!$V:$V,'往期追踪-中间表'!N$26)</f>
        <v>0</v>
      </c>
      <c r="O190" s="283">
        <f ca="1">COUNTIFS(新签明细!$J:$J,"新签",新签明细!$D:$D,$E190,新签明细!$X:$X,"False",新签明细!$L:$L,"&lt;&gt;*升舱*",新签明细!$V:$V,'往期追踪-中间表'!O$26)</f>
        <v>0</v>
      </c>
      <c r="P190" s="283">
        <f ca="1">COUNTIFS(新签明细!$J:$J,"新签",新签明细!$D:$D,$E190,新签明细!$X:$X,"False",新签明细!$L:$L,"&lt;&gt;*升舱*",新签明细!$V:$V,'往期追踪-中间表'!P$26)</f>
        <v>0</v>
      </c>
      <c r="Q190" s="283">
        <f ca="1">COUNTIFS(新签明细!$J:$J,"新签",新签明细!$D:$D,$E190,新签明细!$X:$X,"False",新签明细!$L:$L,"&lt;&gt;*升舱*",新签明细!$V:$V,'往期追踪-中间表'!Q$26)</f>
        <v>0</v>
      </c>
      <c r="R190" s="200" t="s">
        <v>152</v>
      </c>
      <c r="S190" s="205" t="s">
        <v>165</v>
      </c>
      <c r="T190" s="101" t="s">
        <v>166</v>
      </c>
    </row>
    <row r="191" spans="1:20">
      <c r="A191" s="217" t="str">
        <f t="shared" ca="1" si="30"/>
        <v>SG14</v>
      </c>
      <c r="B191" s="386">
        <f t="shared" ca="1" si="27"/>
        <v>0.20219151410033331</v>
      </c>
      <c r="C191" s="220" t="s">
        <v>345</v>
      </c>
      <c r="D191" s="208" t="s">
        <v>167</v>
      </c>
      <c r="E191" s="206" t="s">
        <v>356</v>
      </c>
      <c r="F191" s="181">
        <f>IFERROR(VLOOKUP(E191,顾问个人目标!$E:$AB,23,0)+VLOOKUP(E191,顾问个人目标!$E:$AB,24,0),"-")</f>
        <v>1.1191514100333322</v>
      </c>
      <c r="G191" s="284">
        <f ca="1">COUNTIFS(新签明细!J:J,"新签",新签明细!D:D,E191,新签明细!X:X,"False",新签明细!L:L,"&lt;&gt;*升舱*")</f>
        <v>0</v>
      </c>
      <c r="H191" s="209">
        <f>IFERROR(#REF!/F191,0)</f>
        <v>0</v>
      </c>
      <c r="I191" s="367">
        <f t="shared" si="28"/>
        <v>0.83936355752499914</v>
      </c>
      <c r="J191" s="367">
        <f t="shared" ca="1" si="29"/>
        <v>-0.83936355752499914</v>
      </c>
      <c r="K191" s="283">
        <f ca="1">COUNTIFS(新签明细!$J:$J,"新签",新签明细!$D:$D,$E191,新签明细!$X:$X,"False",新签明细!$L:$L,"&lt;&gt;*升舱*",新签明细!$V:$V,'往期追踪-中间表'!K$26)</f>
        <v>0</v>
      </c>
      <c r="L191" s="283">
        <f ca="1">COUNTIFS(新签明细!$J:$J,"新签",新签明细!$D:$D,$E191,新签明细!$X:$X,"False",新签明细!$L:$L,"&lt;&gt;*升舱*",新签明细!$V:$V,'往期追踪-中间表'!L$26)</f>
        <v>0</v>
      </c>
      <c r="M191" s="283">
        <f ca="1">COUNTIFS(新签明细!$J:$J,"新签",新签明细!$D:$D,$E191,新签明细!$X:$X,"False",新签明细!$L:$L,"&lt;&gt;*升舱*",新签明细!$V:$V,'往期追踪-中间表'!M$26)</f>
        <v>0</v>
      </c>
      <c r="N191" s="283">
        <f ca="1">COUNTIFS(新签明细!$J:$J,"新签",新签明细!$D:$D,$E191,新签明细!$X:$X,"False",新签明细!$L:$L,"&lt;&gt;*升舱*",新签明细!$V:$V,'往期追踪-中间表'!N$26)</f>
        <v>0</v>
      </c>
      <c r="O191" s="283">
        <f ca="1">COUNTIFS(新签明细!$J:$J,"新签",新签明细!$D:$D,$E191,新签明细!$X:$X,"False",新签明细!$L:$L,"&lt;&gt;*升舱*",新签明细!$V:$V,'往期追踪-中间表'!O$26)</f>
        <v>0</v>
      </c>
      <c r="P191" s="283">
        <f ca="1">COUNTIFS(新签明细!$J:$J,"新签",新签明细!$D:$D,$E191,新签明细!$X:$X,"False",新签明细!$L:$L,"&lt;&gt;*升舱*",新签明细!$V:$V,'往期追踪-中间表'!P$26)</f>
        <v>0</v>
      </c>
      <c r="Q191" s="283">
        <f ca="1">COUNTIFS(新签明细!$J:$J,"新签",新签明细!$D:$D,$E191,新签明细!$X:$X,"False",新签明细!$L:$L,"&lt;&gt;*升舱*",新签明细!$V:$V,'往期追踪-中间表'!Q$26)</f>
        <v>0</v>
      </c>
      <c r="R191" s="208" t="s">
        <v>152</v>
      </c>
      <c r="S191" s="213" t="s">
        <v>165</v>
      </c>
      <c r="T191" s="188" t="s">
        <v>168</v>
      </c>
    </row>
    <row r="192" spans="1:20">
      <c r="A192" s="217" t="str">
        <f t="shared" ca="1" si="30"/>
        <v>SG11</v>
      </c>
      <c r="B192" s="386">
        <f t="shared" ca="1" si="27"/>
        <v>0.20319151410033331</v>
      </c>
      <c r="C192" s="221" t="s">
        <v>345</v>
      </c>
      <c r="D192" s="200" t="s">
        <v>167</v>
      </c>
      <c r="E192" s="198" t="s">
        <v>357</v>
      </c>
      <c r="F192" s="181">
        <f>IFERROR(VLOOKUP(E192,顾问个人目标!$E:$AB,23,0)+VLOOKUP(E192,顾问个人目标!$E:$AB,24,0),"-")</f>
        <v>1.1191514100333322</v>
      </c>
      <c r="G192" s="284">
        <f ca="1">COUNTIFS(新签明细!J:J,"新签",新签明细!D:D,E192,新签明细!X:X,"False",新签明细!L:L,"&lt;&gt;*升舱*")</f>
        <v>0</v>
      </c>
      <c r="H192" s="201">
        <f>IFERROR(#REF!/F192,0)</f>
        <v>0</v>
      </c>
      <c r="I192" s="367">
        <f t="shared" si="28"/>
        <v>0.83936355752499914</v>
      </c>
      <c r="J192" s="367">
        <f t="shared" ca="1" si="29"/>
        <v>-0.83936355752499914</v>
      </c>
      <c r="K192" s="283">
        <f ca="1">COUNTIFS(新签明细!$J:$J,"新签",新签明细!$D:$D,$E192,新签明细!$X:$X,"False",新签明细!$L:$L,"&lt;&gt;*升舱*",新签明细!$V:$V,'往期追踪-中间表'!K$26)</f>
        <v>0</v>
      </c>
      <c r="L192" s="283">
        <f ca="1">COUNTIFS(新签明细!$J:$J,"新签",新签明细!$D:$D,$E192,新签明细!$X:$X,"False",新签明细!$L:$L,"&lt;&gt;*升舱*",新签明细!$V:$V,'往期追踪-中间表'!L$26)</f>
        <v>0</v>
      </c>
      <c r="M192" s="283">
        <f ca="1">COUNTIFS(新签明细!$J:$J,"新签",新签明细!$D:$D,$E192,新签明细!$X:$X,"False",新签明细!$L:$L,"&lt;&gt;*升舱*",新签明细!$V:$V,'往期追踪-中间表'!M$26)</f>
        <v>0</v>
      </c>
      <c r="N192" s="283">
        <f ca="1">COUNTIFS(新签明细!$J:$J,"新签",新签明细!$D:$D,$E192,新签明细!$X:$X,"False",新签明细!$L:$L,"&lt;&gt;*升舱*",新签明细!$V:$V,'往期追踪-中间表'!N$26)</f>
        <v>0</v>
      </c>
      <c r="O192" s="283">
        <f ca="1">COUNTIFS(新签明细!$J:$J,"新签",新签明细!$D:$D,$E192,新签明细!$X:$X,"False",新签明细!$L:$L,"&lt;&gt;*升舱*",新签明细!$V:$V,'往期追踪-中间表'!O$26)</f>
        <v>0</v>
      </c>
      <c r="P192" s="283">
        <f ca="1">COUNTIFS(新签明细!$J:$J,"新签",新签明细!$D:$D,$E192,新签明细!$X:$X,"False",新签明细!$L:$L,"&lt;&gt;*升舱*",新签明细!$V:$V,'往期追踪-中间表'!P$26)</f>
        <v>0</v>
      </c>
      <c r="Q192" s="283">
        <f ca="1">COUNTIFS(新签明细!$J:$J,"新签",新签明细!$D:$D,$E192,新签明细!$X:$X,"False",新签明细!$L:$L,"&lt;&gt;*升舱*",新签明细!$V:$V,'往期追踪-中间表'!Q$26)</f>
        <v>0</v>
      </c>
      <c r="R192" s="200" t="s">
        <v>152</v>
      </c>
      <c r="S192" s="205" t="s">
        <v>165</v>
      </c>
      <c r="T192" s="101" t="s">
        <v>168</v>
      </c>
    </row>
    <row r="193" spans="1:20">
      <c r="A193" s="217" t="str">
        <f t="shared" ca="1" si="30"/>
        <v>SG15</v>
      </c>
      <c r="B193" s="386">
        <f t="shared" ca="1" si="27"/>
        <v>0.20139363557525</v>
      </c>
      <c r="C193" s="220" t="s">
        <v>345</v>
      </c>
      <c r="D193" s="208" t="s">
        <v>167</v>
      </c>
      <c r="E193" s="206" t="s">
        <v>358</v>
      </c>
      <c r="F193" s="181">
        <f>IFERROR(VLOOKUP(E193,顾问个人目标!$E:$AB,23,0)+VLOOKUP(E193,顾问个人目标!$E:$AB,24,0),"-")</f>
        <v>0.83936355752499991</v>
      </c>
      <c r="G193" s="284">
        <f ca="1">COUNTIFS(新签明细!J:J,"新签",新签明细!D:D,E193,新签明细!X:X,"False",新签明细!L:L,"&lt;&gt;*升舱*")</f>
        <v>0</v>
      </c>
      <c r="H193" s="209">
        <f>IFERROR(#REF!/F193,0)</f>
        <v>0</v>
      </c>
      <c r="I193" s="367">
        <f t="shared" si="28"/>
        <v>0.62952266814374991</v>
      </c>
      <c r="J193" s="367">
        <f t="shared" ca="1" si="29"/>
        <v>-0.62952266814374991</v>
      </c>
      <c r="K193" s="283">
        <f ca="1">COUNTIFS(新签明细!$J:$J,"新签",新签明细!$D:$D,$E193,新签明细!$X:$X,"False",新签明细!$L:$L,"&lt;&gt;*升舱*",新签明细!$V:$V,'往期追踪-中间表'!K$26)</f>
        <v>0</v>
      </c>
      <c r="L193" s="283">
        <f ca="1">COUNTIFS(新签明细!$J:$J,"新签",新签明细!$D:$D,$E193,新签明细!$X:$X,"False",新签明细!$L:$L,"&lt;&gt;*升舱*",新签明细!$V:$V,'往期追踪-中间表'!L$26)</f>
        <v>0</v>
      </c>
      <c r="M193" s="283">
        <f ca="1">COUNTIFS(新签明细!$J:$J,"新签",新签明细!$D:$D,$E193,新签明细!$X:$X,"False",新签明细!$L:$L,"&lt;&gt;*升舱*",新签明细!$V:$V,'往期追踪-中间表'!M$26)</f>
        <v>0</v>
      </c>
      <c r="N193" s="283">
        <f ca="1">COUNTIFS(新签明细!$J:$J,"新签",新签明细!$D:$D,$E193,新签明细!$X:$X,"False",新签明细!$L:$L,"&lt;&gt;*升舱*",新签明细!$V:$V,'往期追踪-中间表'!N$26)</f>
        <v>0</v>
      </c>
      <c r="O193" s="283">
        <f ca="1">COUNTIFS(新签明细!$J:$J,"新签",新签明细!$D:$D,$E193,新签明细!$X:$X,"False",新签明细!$L:$L,"&lt;&gt;*升舱*",新签明细!$V:$V,'往期追踪-中间表'!O$26)</f>
        <v>0</v>
      </c>
      <c r="P193" s="283">
        <f ca="1">COUNTIFS(新签明细!$J:$J,"新签",新签明细!$D:$D,$E193,新签明细!$X:$X,"False",新签明细!$L:$L,"&lt;&gt;*升舱*",新签明细!$V:$V,'往期追踪-中间表'!P$26)</f>
        <v>0</v>
      </c>
      <c r="Q193" s="283">
        <f ca="1">COUNTIFS(新签明细!$J:$J,"新签",新签明细!$D:$D,$E193,新签明细!$X:$X,"False",新签明细!$L:$L,"&lt;&gt;*升舱*",新签明细!$V:$V,'往期追踪-中间表'!Q$26)</f>
        <v>0</v>
      </c>
      <c r="R193" s="208" t="s">
        <v>152</v>
      </c>
      <c r="S193" s="213" t="s">
        <v>165</v>
      </c>
      <c r="T193" s="188" t="s">
        <v>168</v>
      </c>
    </row>
    <row r="194" spans="1:20">
      <c r="A194" s="217" t="str">
        <f t="shared" ca="1" si="30"/>
        <v>SG13</v>
      </c>
      <c r="B194" s="386">
        <f t="shared" ca="1" si="27"/>
        <v>0.20239363557525</v>
      </c>
      <c r="C194" s="221" t="s">
        <v>345</v>
      </c>
      <c r="D194" s="200" t="s">
        <v>167</v>
      </c>
      <c r="E194" s="198" t="s">
        <v>359</v>
      </c>
      <c r="F194" s="181">
        <f>IFERROR(VLOOKUP(E194,顾问个人目标!$E:$AB,23,0)+VLOOKUP(E194,顾问个人目标!$E:$AB,24,0),"-")</f>
        <v>0.83936355752499991</v>
      </c>
      <c r="G194" s="284">
        <f ca="1">COUNTIFS(新签明细!J:J,"新签",新签明细!D:D,E194,新签明细!X:X,"False",新签明细!L:L,"&lt;&gt;*升舱*")</f>
        <v>0</v>
      </c>
      <c r="H194" s="201">
        <f>IFERROR(#REF!/F194,0)</f>
        <v>0</v>
      </c>
      <c r="I194" s="367">
        <f t="shared" si="28"/>
        <v>0.62952266814374991</v>
      </c>
      <c r="J194" s="367">
        <f t="shared" ca="1" si="29"/>
        <v>-0.62952266814374991</v>
      </c>
      <c r="K194" s="283">
        <f ca="1">COUNTIFS(新签明细!$J:$J,"新签",新签明细!$D:$D,$E194,新签明细!$X:$X,"False",新签明细!$L:$L,"&lt;&gt;*升舱*",新签明细!$V:$V,'往期追踪-中间表'!K$26)</f>
        <v>0</v>
      </c>
      <c r="L194" s="283">
        <f ca="1">COUNTIFS(新签明细!$J:$J,"新签",新签明细!$D:$D,$E194,新签明细!$X:$X,"False",新签明细!$L:$L,"&lt;&gt;*升舱*",新签明细!$V:$V,'往期追踪-中间表'!L$26)</f>
        <v>0</v>
      </c>
      <c r="M194" s="283">
        <f ca="1">COUNTIFS(新签明细!$J:$J,"新签",新签明细!$D:$D,$E194,新签明细!$X:$X,"False",新签明细!$L:$L,"&lt;&gt;*升舱*",新签明细!$V:$V,'往期追踪-中间表'!M$26)</f>
        <v>0</v>
      </c>
      <c r="N194" s="283">
        <f ca="1">COUNTIFS(新签明细!$J:$J,"新签",新签明细!$D:$D,$E194,新签明细!$X:$X,"False",新签明细!$L:$L,"&lt;&gt;*升舱*",新签明细!$V:$V,'往期追踪-中间表'!N$26)</f>
        <v>0</v>
      </c>
      <c r="O194" s="283">
        <f ca="1">COUNTIFS(新签明细!$J:$J,"新签",新签明细!$D:$D,$E194,新签明细!$X:$X,"False",新签明细!$L:$L,"&lt;&gt;*升舱*",新签明细!$V:$V,'往期追踪-中间表'!O$26)</f>
        <v>0</v>
      </c>
      <c r="P194" s="283">
        <f ca="1">COUNTIFS(新签明细!$J:$J,"新签",新签明细!$D:$D,$E194,新签明细!$X:$X,"False",新签明细!$L:$L,"&lt;&gt;*升舱*",新签明细!$V:$V,'往期追踪-中间表'!P$26)</f>
        <v>0</v>
      </c>
      <c r="Q194" s="283">
        <f ca="1">COUNTIFS(新签明细!$J:$J,"新签",新签明细!$D:$D,$E194,新签明细!$X:$X,"False",新签明细!$L:$L,"&lt;&gt;*升舱*",新签明细!$V:$V,'往期追踪-中间表'!Q$26)</f>
        <v>0</v>
      </c>
      <c r="R194" s="200" t="s">
        <v>152</v>
      </c>
      <c r="S194" s="205" t="s">
        <v>165</v>
      </c>
      <c r="T194" s="101" t="s">
        <v>168</v>
      </c>
    </row>
    <row r="195" spans="1:20">
      <c r="A195" s="217" t="str">
        <f t="shared" ca="1" si="30"/>
        <v>SG10</v>
      </c>
      <c r="B195" s="386">
        <f t="shared" ca="1" si="27"/>
        <v>0.20339363557525</v>
      </c>
      <c r="C195" s="220" t="s">
        <v>345</v>
      </c>
      <c r="D195" s="208" t="s">
        <v>167</v>
      </c>
      <c r="E195" s="206" t="s">
        <v>360</v>
      </c>
      <c r="F195" s="181">
        <f>IFERROR(VLOOKUP(E195,顾问个人目标!$E:$AB,23,0)+VLOOKUP(E195,顾问个人目标!$E:$AB,24,0),"-")</f>
        <v>0.83936355752499991</v>
      </c>
      <c r="G195" s="284">
        <f ca="1">COUNTIFS(新签明细!J:J,"新签",新签明细!D:D,E195,新签明细!X:X,"False",新签明细!L:L,"&lt;&gt;*升舱*")</f>
        <v>0</v>
      </c>
      <c r="H195" s="209">
        <f>IFERROR(#REF!/F195,0)</f>
        <v>0</v>
      </c>
      <c r="I195" s="367">
        <f t="shared" si="28"/>
        <v>0.62952266814374991</v>
      </c>
      <c r="J195" s="367">
        <f t="shared" ca="1" si="29"/>
        <v>-0.62952266814374991</v>
      </c>
      <c r="K195" s="283">
        <f ca="1">COUNTIFS(新签明细!$J:$J,"新签",新签明细!$D:$D,$E195,新签明细!$X:$X,"False",新签明细!$L:$L,"&lt;&gt;*升舱*",新签明细!$V:$V,'往期追踪-中间表'!K$26)</f>
        <v>0</v>
      </c>
      <c r="L195" s="283">
        <f ca="1">COUNTIFS(新签明细!$J:$J,"新签",新签明细!$D:$D,$E195,新签明细!$X:$X,"False",新签明细!$L:$L,"&lt;&gt;*升舱*",新签明细!$V:$V,'往期追踪-中间表'!L$26)</f>
        <v>0</v>
      </c>
      <c r="M195" s="283">
        <f ca="1">COUNTIFS(新签明细!$J:$J,"新签",新签明细!$D:$D,$E195,新签明细!$X:$X,"False",新签明细!$L:$L,"&lt;&gt;*升舱*",新签明细!$V:$V,'往期追踪-中间表'!M$26)</f>
        <v>0</v>
      </c>
      <c r="N195" s="283">
        <f ca="1">COUNTIFS(新签明细!$J:$J,"新签",新签明细!$D:$D,$E195,新签明细!$X:$X,"False",新签明细!$L:$L,"&lt;&gt;*升舱*",新签明细!$V:$V,'往期追踪-中间表'!N$26)</f>
        <v>0</v>
      </c>
      <c r="O195" s="283">
        <f ca="1">COUNTIFS(新签明细!$J:$J,"新签",新签明细!$D:$D,$E195,新签明细!$X:$X,"False",新签明细!$L:$L,"&lt;&gt;*升舱*",新签明细!$V:$V,'往期追踪-中间表'!O$26)</f>
        <v>0</v>
      </c>
      <c r="P195" s="283">
        <f ca="1">COUNTIFS(新签明细!$J:$J,"新签",新签明细!$D:$D,$E195,新签明细!$X:$X,"False",新签明细!$L:$L,"&lt;&gt;*升舱*",新签明细!$V:$V,'往期追踪-中间表'!P$26)</f>
        <v>0</v>
      </c>
      <c r="Q195" s="283">
        <f ca="1">COUNTIFS(新签明细!$J:$J,"新签",新签明细!$D:$D,$E195,新签明细!$X:$X,"False",新签明细!$L:$L,"&lt;&gt;*升舱*",新签明细!$V:$V,'往期追踪-中间表'!Q$26)</f>
        <v>0</v>
      </c>
      <c r="R195" s="208" t="s">
        <v>152</v>
      </c>
      <c r="S195" s="213" t="s">
        <v>165</v>
      </c>
      <c r="T195" s="188" t="s">
        <v>168</v>
      </c>
    </row>
    <row r="196" spans="1:20">
      <c r="A196" s="217" t="str">
        <f t="shared" ca="1" si="30"/>
        <v>SG4</v>
      </c>
      <c r="B196" s="386">
        <f t="shared" ca="1" si="27"/>
        <v>0.30439363557525001</v>
      </c>
      <c r="C196" s="221" t="s">
        <v>345</v>
      </c>
      <c r="D196" s="200" t="s">
        <v>167</v>
      </c>
      <c r="E196" s="198" t="s">
        <v>361</v>
      </c>
      <c r="F196" s="181">
        <f>IFERROR(VLOOKUP(E196,顾问个人目标!$E:$AB,23,0)+VLOOKUP(E196,顾问个人目标!$E:$AB,24,0),"-")</f>
        <v>0.83936355752499991</v>
      </c>
      <c r="G196" s="284">
        <f ca="1">COUNTIFS(新签明细!J:J,"新签",新签明细!D:D,E196,新签明细!X:X,"False",新签明细!L:L,"&lt;&gt;*升舱*")</f>
        <v>1</v>
      </c>
      <c r="H196" s="201">
        <f>IFERROR(#REF!/F196,0)</f>
        <v>0</v>
      </c>
      <c r="I196" s="367">
        <f t="shared" si="28"/>
        <v>0.62952266814374991</v>
      </c>
      <c r="J196" s="367">
        <f t="shared" ca="1" si="29"/>
        <v>0.37047733185625009</v>
      </c>
      <c r="K196" s="283">
        <f ca="1">COUNTIFS(新签明细!$J:$J,"新签",新签明细!$D:$D,$E196,新签明细!$X:$X,"False",新签明细!$L:$L,"&lt;&gt;*升舱*",新签明细!$V:$V,'往期追踪-中间表'!K$26)</f>
        <v>0</v>
      </c>
      <c r="L196" s="283">
        <f ca="1">COUNTIFS(新签明细!$J:$J,"新签",新签明细!$D:$D,$E196,新签明细!$X:$X,"False",新签明细!$L:$L,"&lt;&gt;*升舱*",新签明细!$V:$V,'往期追踪-中间表'!L$26)</f>
        <v>0</v>
      </c>
      <c r="M196" s="283">
        <f ca="1">COUNTIFS(新签明细!$J:$J,"新签",新签明细!$D:$D,$E196,新签明细!$X:$X,"False",新签明细!$L:$L,"&lt;&gt;*升舱*",新签明细!$V:$V,'往期追踪-中间表'!M$26)</f>
        <v>0</v>
      </c>
      <c r="N196" s="283">
        <f ca="1">COUNTIFS(新签明细!$J:$J,"新签",新签明细!$D:$D,$E196,新签明细!$X:$X,"False",新签明细!$L:$L,"&lt;&gt;*升舱*",新签明细!$V:$V,'往期追踪-中间表'!N$26)</f>
        <v>0</v>
      </c>
      <c r="O196" s="283">
        <f ca="1">COUNTIFS(新签明细!$J:$J,"新签",新签明细!$D:$D,$E196,新签明细!$X:$X,"False",新签明细!$L:$L,"&lt;&gt;*升舱*",新签明细!$V:$V,'往期追踪-中间表'!O$26)</f>
        <v>0</v>
      </c>
      <c r="P196" s="283">
        <f ca="1">COUNTIFS(新签明细!$J:$J,"新签",新签明细!$D:$D,$E196,新签明细!$X:$X,"False",新签明细!$L:$L,"&lt;&gt;*升舱*",新签明细!$V:$V,'往期追踪-中间表'!P$26)</f>
        <v>0</v>
      </c>
      <c r="Q196" s="283">
        <f ca="1">COUNTIFS(新签明细!$J:$J,"新签",新签明细!$D:$D,$E196,新签明细!$X:$X,"False",新签明细!$L:$L,"&lt;&gt;*升舱*",新签明细!$V:$V,'往期追踪-中间表'!Q$26)</f>
        <v>1</v>
      </c>
      <c r="R196" s="200" t="s">
        <v>152</v>
      </c>
      <c r="S196" s="205" t="s">
        <v>165</v>
      </c>
      <c r="T196" s="101" t="s">
        <v>168</v>
      </c>
    </row>
    <row r="197" spans="1:20">
      <c r="A197" s="217" t="str">
        <f t="shared" ca="1" si="30"/>
        <v>SG9</v>
      </c>
      <c r="B197" s="386">
        <f t="shared" ca="1" si="27"/>
        <v>0.20539363557525001</v>
      </c>
      <c r="C197" s="220" t="s">
        <v>345</v>
      </c>
      <c r="D197" s="208" t="s">
        <v>167</v>
      </c>
      <c r="E197" s="206" t="s">
        <v>362</v>
      </c>
      <c r="F197" s="181">
        <f>IFERROR(VLOOKUP(E197,顾问个人目标!$E:$AB,23,0)+VLOOKUP(E197,顾问个人目标!$E:$AB,24,0),"-")</f>
        <v>0.83936355752499991</v>
      </c>
      <c r="G197" s="284">
        <f ca="1">COUNTIFS(新签明细!J:J,"新签",新签明细!D:D,E197,新签明细!X:X,"False",新签明细!L:L,"&lt;&gt;*升舱*")</f>
        <v>0</v>
      </c>
      <c r="H197" s="209">
        <f>IFERROR(#REF!/F197,0)</f>
        <v>0</v>
      </c>
      <c r="I197" s="367">
        <f t="shared" si="28"/>
        <v>0.62952266814374991</v>
      </c>
      <c r="J197" s="367">
        <f t="shared" ca="1" si="29"/>
        <v>-0.62952266814374991</v>
      </c>
      <c r="K197" s="283">
        <f ca="1">COUNTIFS(新签明细!$J:$J,"新签",新签明细!$D:$D,$E197,新签明细!$X:$X,"False",新签明细!$L:$L,"&lt;&gt;*升舱*",新签明细!$V:$V,'往期追踪-中间表'!K$26)</f>
        <v>0</v>
      </c>
      <c r="L197" s="283">
        <f ca="1">COUNTIFS(新签明细!$J:$J,"新签",新签明细!$D:$D,$E197,新签明细!$X:$X,"False",新签明细!$L:$L,"&lt;&gt;*升舱*",新签明细!$V:$V,'往期追踪-中间表'!L$26)</f>
        <v>0</v>
      </c>
      <c r="M197" s="283">
        <f ca="1">COUNTIFS(新签明细!$J:$J,"新签",新签明细!$D:$D,$E197,新签明细!$X:$X,"False",新签明细!$L:$L,"&lt;&gt;*升舱*",新签明细!$V:$V,'往期追踪-中间表'!M$26)</f>
        <v>0</v>
      </c>
      <c r="N197" s="283">
        <f ca="1">COUNTIFS(新签明细!$J:$J,"新签",新签明细!$D:$D,$E197,新签明细!$X:$X,"False",新签明细!$L:$L,"&lt;&gt;*升舱*",新签明细!$V:$V,'往期追踪-中间表'!N$26)</f>
        <v>0</v>
      </c>
      <c r="O197" s="283">
        <f ca="1">COUNTIFS(新签明细!$J:$J,"新签",新签明细!$D:$D,$E197,新签明细!$X:$X,"False",新签明细!$L:$L,"&lt;&gt;*升舱*",新签明细!$V:$V,'往期追踪-中间表'!O$26)</f>
        <v>0</v>
      </c>
      <c r="P197" s="283">
        <f ca="1">COUNTIFS(新签明细!$J:$J,"新签",新签明细!$D:$D,$E197,新签明细!$X:$X,"False",新签明细!$L:$L,"&lt;&gt;*升舱*",新签明细!$V:$V,'往期追踪-中间表'!P$26)</f>
        <v>0</v>
      </c>
      <c r="Q197" s="283">
        <f ca="1">COUNTIFS(新签明细!$J:$J,"新签",新签明细!$D:$D,$E197,新签明细!$X:$X,"False",新签明细!$L:$L,"&lt;&gt;*升舱*",新签明细!$V:$V,'往期追踪-中间表'!Q$26)</f>
        <v>0</v>
      </c>
      <c r="R197" s="208" t="s">
        <v>152</v>
      </c>
      <c r="S197" s="213" t="s">
        <v>165</v>
      </c>
      <c r="T197" s="188" t="s">
        <v>168</v>
      </c>
    </row>
    <row r="198" spans="1:20">
      <c r="A198" s="217" t="str">
        <f t="shared" ca="1" si="30"/>
        <v>SG3</v>
      </c>
      <c r="B198" s="386">
        <f t="shared" ca="1" si="27"/>
        <v>0.30639363557525001</v>
      </c>
      <c r="C198" s="221" t="s">
        <v>345</v>
      </c>
      <c r="D198" s="200" t="s">
        <v>167</v>
      </c>
      <c r="E198" s="198" t="s">
        <v>363</v>
      </c>
      <c r="F198" s="181">
        <f>IFERROR(VLOOKUP(E198,顾问个人目标!$E:$AB,23,0)+VLOOKUP(E198,顾问个人目标!$E:$AB,24,0),"-")</f>
        <v>0.83936355752499991</v>
      </c>
      <c r="G198" s="284">
        <f ca="1">COUNTIFS(新签明细!J:J,"新签",新签明细!D:D,E198,新签明细!X:X,"False",新签明细!L:L,"&lt;&gt;*升舱*")</f>
        <v>1</v>
      </c>
      <c r="H198" s="201">
        <f>IFERROR(#REF!/F198,0)</f>
        <v>0</v>
      </c>
      <c r="I198" s="367">
        <f t="shared" si="28"/>
        <v>0.62952266814374991</v>
      </c>
      <c r="J198" s="367">
        <f t="shared" ca="1" si="29"/>
        <v>0.37047733185625009</v>
      </c>
      <c r="K198" s="283">
        <f ca="1">COUNTIFS(新签明细!$J:$J,"新签",新签明细!$D:$D,$E198,新签明细!$X:$X,"False",新签明细!$L:$L,"&lt;&gt;*升舱*",新签明细!$V:$V,'往期追踪-中间表'!K$26)</f>
        <v>0</v>
      </c>
      <c r="L198" s="283">
        <f ca="1">COUNTIFS(新签明细!$J:$J,"新签",新签明细!$D:$D,$E198,新签明细!$X:$X,"False",新签明细!$L:$L,"&lt;&gt;*升舱*",新签明细!$V:$V,'往期追踪-中间表'!L$26)</f>
        <v>0</v>
      </c>
      <c r="M198" s="283">
        <f ca="1">COUNTIFS(新签明细!$J:$J,"新签",新签明细!$D:$D,$E198,新签明细!$X:$X,"False",新签明细!$L:$L,"&lt;&gt;*升舱*",新签明细!$V:$V,'往期追踪-中间表'!M$26)</f>
        <v>1</v>
      </c>
      <c r="N198" s="283">
        <f ca="1">COUNTIFS(新签明细!$J:$J,"新签",新签明细!$D:$D,$E198,新签明细!$X:$X,"False",新签明细!$L:$L,"&lt;&gt;*升舱*",新签明细!$V:$V,'往期追踪-中间表'!N$26)</f>
        <v>0</v>
      </c>
      <c r="O198" s="283">
        <f ca="1">COUNTIFS(新签明细!$J:$J,"新签",新签明细!$D:$D,$E198,新签明细!$X:$X,"False",新签明细!$L:$L,"&lt;&gt;*升舱*",新签明细!$V:$V,'往期追踪-中间表'!O$26)</f>
        <v>0</v>
      </c>
      <c r="P198" s="283">
        <f ca="1">COUNTIFS(新签明细!$J:$J,"新签",新签明细!$D:$D,$E198,新签明细!$X:$X,"False",新签明细!$L:$L,"&lt;&gt;*升舱*",新签明细!$V:$V,'往期追踪-中间表'!P$26)</f>
        <v>0</v>
      </c>
      <c r="Q198" s="283">
        <f ca="1">COUNTIFS(新签明细!$J:$J,"新签",新签明细!$D:$D,$E198,新签明细!$X:$X,"False",新签明细!$L:$L,"&lt;&gt;*升舱*",新签明细!$V:$V,'往期追踪-中间表'!Q$26)</f>
        <v>0</v>
      </c>
      <c r="R198" s="200" t="s">
        <v>152</v>
      </c>
      <c r="S198" s="205" t="s">
        <v>165</v>
      </c>
      <c r="T198" s="101" t="s">
        <v>168</v>
      </c>
    </row>
    <row r="199" spans="1:20">
      <c r="A199" s="217" t="str">
        <f t="shared" ca="1" si="30"/>
        <v>SG8</v>
      </c>
      <c r="B199" s="386">
        <f t="shared" ca="1" si="27"/>
        <v>0.20739363557525001</v>
      </c>
      <c r="C199" s="220" t="s">
        <v>345</v>
      </c>
      <c r="D199" s="208" t="s">
        <v>167</v>
      </c>
      <c r="E199" s="206" t="s">
        <v>364</v>
      </c>
      <c r="F199" s="181">
        <f>IFERROR(VLOOKUP(E199,顾问个人目标!$E:$AB,23,0)+VLOOKUP(E199,顾问个人目标!$E:$AB,24,0),"-")</f>
        <v>0.83936355752499991</v>
      </c>
      <c r="G199" s="284">
        <f ca="1">COUNTIFS(新签明细!J:J,"新签",新签明细!D:D,E199,新签明细!X:X,"False",新签明细!L:L,"&lt;&gt;*升舱*")</f>
        <v>0</v>
      </c>
      <c r="H199" s="209">
        <f>IFERROR(#REF!/F199,0)</f>
        <v>0</v>
      </c>
      <c r="I199" s="367">
        <f t="shared" si="28"/>
        <v>0.62952266814374991</v>
      </c>
      <c r="J199" s="367">
        <f t="shared" ca="1" si="29"/>
        <v>-0.62952266814374991</v>
      </c>
      <c r="K199" s="283">
        <f ca="1">COUNTIFS(新签明细!$J:$J,"新签",新签明细!$D:$D,$E199,新签明细!$X:$X,"False",新签明细!$L:$L,"&lt;&gt;*升舱*",新签明细!$V:$V,'往期追踪-中间表'!K$26)</f>
        <v>0</v>
      </c>
      <c r="L199" s="283">
        <f ca="1">COUNTIFS(新签明细!$J:$J,"新签",新签明细!$D:$D,$E199,新签明细!$X:$X,"False",新签明细!$L:$L,"&lt;&gt;*升舱*",新签明细!$V:$V,'往期追踪-中间表'!L$26)</f>
        <v>0</v>
      </c>
      <c r="M199" s="283">
        <f ca="1">COUNTIFS(新签明细!$J:$J,"新签",新签明细!$D:$D,$E199,新签明细!$X:$X,"False",新签明细!$L:$L,"&lt;&gt;*升舱*",新签明细!$V:$V,'往期追踪-中间表'!M$26)</f>
        <v>0</v>
      </c>
      <c r="N199" s="283">
        <f ca="1">COUNTIFS(新签明细!$J:$J,"新签",新签明细!$D:$D,$E199,新签明细!$X:$X,"False",新签明细!$L:$L,"&lt;&gt;*升舱*",新签明细!$V:$V,'往期追踪-中间表'!N$26)</f>
        <v>0</v>
      </c>
      <c r="O199" s="283">
        <f ca="1">COUNTIFS(新签明细!$J:$J,"新签",新签明细!$D:$D,$E199,新签明细!$X:$X,"False",新签明细!$L:$L,"&lt;&gt;*升舱*",新签明细!$V:$V,'往期追踪-中间表'!O$26)</f>
        <v>0</v>
      </c>
      <c r="P199" s="283">
        <f ca="1">COUNTIFS(新签明细!$J:$J,"新签",新签明细!$D:$D,$E199,新签明细!$X:$X,"False",新签明细!$L:$L,"&lt;&gt;*升舱*",新签明细!$V:$V,'往期追踪-中间表'!P$26)</f>
        <v>0</v>
      </c>
      <c r="Q199" s="283">
        <f ca="1">COUNTIFS(新签明细!$J:$J,"新签",新签明细!$D:$D,$E199,新签明细!$X:$X,"False",新签明细!$L:$L,"&lt;&gt;*升舱*",新签明细!$V:$V,'往期追踪-中间表'!Q$26)</f>
        <v>0</v>
      </c>
      <c r="R199" s="208" t="s">
        <v>152</v>
      </c>
      <c r="S199" s="213" t="s">
        <v>165</v>
      </c>
      <c r="T199" s="188" t="s">
        <v>168</v>
      </c>
    </row>
    <row r="200" spans="1:20">
      <c r="A200" s="222" t="str">
        <f t="shared" ca="1" si="30"/>
        <v>SG12</v>
      </c>
      <c r="B200" s="386">
        <f t="shared" si="27"/>
        <v>0.20279787852508335</v>
      </c>
      <c r="C200" s="224" t="s">
        <v>345</v>
      </c>
      <c r="D200" s="225" t="s">
        <v>167</v>
      </c>
      <c r="E200" s="226" t="s">
        <v>365</v>
      </c>
      <c r="F200" s="181">
        <f>IFERROR(VLOOKUP(E200,顾问个人目标!$E:$AB,23,0)+VLOOKUP(E200,顾问个人目标!$E:$AB,24,0),"-")</f>
        <v>0.27978785250833321</v>
      </c>
      <c r="G200" s="284">
        <f>COUNTIFS(新签明细!J:J,"新签",新签明细!D:D,E200,新签明细!X:X,"False",新签明细!L:L,"&lt;&gt;*升舱*")</f>
        <v>0</v>
      </c>
      <c r="H200" s="228">
        <f>IFERROR(#REF!/F200,0)</f>
        <v>0</v>
      </c>
      <c r="I200" s="367">
        <f t="shared" si="28"/>
        <v>0.2098408893812499</v>
      </c>
      <c r="J200" s="367">
        <f t="shared" si="29"/>
        <v>-0.2098408893812499</v>
      </c>
      <c r="K200" s="283">
        <f>COUNTIFS(新签明细!$J:$J,"新签",新签明细!$D:$D,$E200,新签明细!$X:$X,"False",新签明细!$L:$L,"&lt;&gt;*升舱*",新签明细!$V:$V,'往期追踪-中间表'!K$26)</f>
        <v>0</v>
      </c>
      <c r="L200" s="283">
        <f>COUNTIFS(新签明细!$J:$J,"新签",新签明细!$D:$D,$E200,新签明细!$X:$X,"False",新签明细!$L:$L,"&lt;&gt;*升舱*",新签明细!$V:$V,'往期追踪-中间表'!L$26)</f>
        <v>0</v>
      </c>
      <c r="M200" s="283">
        <f>COUNTIFS(新签明细!$J:$J,"新签",新签明细!$D:$D,$E200,新签明细!$X:$X,"False",新签明细!$L:$L,"&lt;&gt;*升舱*",新签明细!$V:$V,'往期追踪-中间表'!M$26)</f>
        <v>0</v>
      </c>
      <c r="N200" s="283">
        <f>COUNTIFS(新签明细!$J:$J,"新签",新签明细!$D:$D,$E200,新签明细!$X:$X,"False",新签明细!$L:$L,"&lt;&gt;*升舱*",新签明细!$V:$V,'往期追踪-中间表'!N$26)</f>
        <v>0</v>
      </c>
      <c r="O200" s="283">
        <f>COUNTIFS(新签明细!$J:$J,"新签",新签明细!$D:$D,$E200,新签明细!$X:$X,"False",新签明细!$L:$L,"&lt;&gt;*升舱*",新签明细!$V:$V,'往期追踪-中间表'!O$26)</f>
        <v>0</v>
      </c>
      <c r="P200" s="283">
        <f>COUNTIFS(新签明细!$J:$J,"新签",新签明细!$D:$D,$E200,新签明细!$X:$X,"False",新签明细!$L:$L,"&lt;&gt;*升舱*",新签明细!$V:$V,'往期追踪-中间表'!P$26)</f>
        <v>0</v>
      </c>
      <c r="Q200" s="283">
        <f>COUNTIFS(新签明细!$J:$J,"新签",新签明细!$D:$D,$E200,新签明细!$X:$X,"False",新签明细!$L:$L,"&lt;&gt;*升舱*",新签明细!$V:$V,'往期追踪-中间表'!Q$26)</f>
        <v>0</v>
      </c>
      <c r="R200" s="225" t="s">
        <v>152</v>
      </c>
      <c r="S200" s="232" t="s">
        <v>165</v>
      </c>
      <c r="T200" s="189" t="s">
        <v>168</v>
      </c>
    </row>
  </sheetData>
  <mergeCells count="9">
    <mergeCell ref="K1:Q1"/>
    <mergeCell ref="K25:Q25"/>
    <mergeCell ref="F1:J1"/>
    <mergeCell ref="F25:J25"/>
    <mergeCell ref="C3:D3"/>
    <mergeCell ref="C19:D19"/>
    <mergeCell ref="C22:D22"/>
    <mergeCell ref="C25:E25"/>
    <mergeCell ref="C1:E1"/>
  </mergeCells>
  <phoneticPr fontId="2" type="noConversion"/>
  <conditionalFormatting sqref="A27:A152">
    <cfRule type="duplicateValues" dxfId="43" priority="3"/>
  </conditionalFormatting>
  <conditionalFormatting sqref="A27:A200">
    <cfRule type="duplicateValues" dxfId="42" priority="1"/>
    <cfRule type="duplicateValues" dxfId="41" priority="2"/>
  </conditionalFormatting>
  <conditionalFormatting sqref="E27:E200">
    <cfRule type="duplicateValues" dxfId="40" priority="4"/>
    <cfRule type="duplicateValues" dxfId="39" priority="8"/>
  </conditionalFormatting>
  <conditionalFormatting sqref="E134:E151">
    <cfRule type="duplicateValues" dxfId="38" priority="6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8EC69-6CB2-4880-8F37-5058C231D727}">
  <sheetPr>
    <tabColor rgb="FF7030A0"/>
  </sheetPr>
  <dimension ref="A1:X24"/>
  <sheetViews>
    <sheetView zoomScale="70" zoomScaleNormal="70" workbookViewId="0">
      <selection sqref="A1:T1"/>
    </sheetView>
    <sheetView workbookViewId="1">
      <selection sqref="A1:T1"/>
    </sheetView>
  </sheetViews>
  <sheetFormatPr defaultRowHeight="13.5"/>
  <cols>
    <col min="1" max="1" width="16.375" customWidth="1"/>
    <col min="2" max="2" width="19.5" customWidth="1"/>
    <col min="3" max="3" width="30.5" customWidth="1"/>
    <col min="4" max="4" width="14.5" customWidth="1"/>
    <col min="5" max="5" width="13" customWidth="1"/>
    <col min="6" max="6" width="17.625" customWidth="1"/>
    <col min="7" max="20" width="14.25" bestFit="1" customWidth="1"/>
    <col min="22" max="22" width="14.625" bestFit="1" customWidth="1"/>
  </cols>
  <sheetData>
    <row r="1" spans="1:24" ht="55.9" customHeight="1">
      <c r="A1" s="436" t="s">
        <v>383</v>
      </c>
      <c r="B1" s="436"/>
      <c r="C1" s="436"/>
      <c r="D1" s="436"/>
      <c r="E1" s="436"/>
      <c r="F1" s="436"/>
      <c r="G1" s="436"/>
      <c r="H1" s="436"/>
      <c r="I1" s="436"/>
      <c r="J1" s="436"/>
      <c r="K1" s="436"/>
      <c r="L1" s="436"/>
      <c r="M1" s="436"/>
      <c r="N1" s="436"/>
      <c r="O1" s="436"/>
      <c r="P1" s="436"/>
      <c r="Q1" s="436"/>
      <c r="R1" s="436"/>
      <c r="S1" s="436"/>
      <c r="T1" s="436"/>
      <c r="V1" s="88">
        <v>45764</v>
      </c>
      <c r="W1" s="84">
        <v>0.05</v>
      </c>
      <c r="X1">
        <f>SUM(W$1:W1)*100</f>
        <v>5</v>
      </c>
    </row>
    <row r="2" spans="1:24" ht="51.6" customHeight="1">
      <c r="A2" s="438"/>
      <c r="B2" s="438"/>
      <c r="C2" s="438"/>
      <c r="D2" s="86" t="s">
        <v>384</v>
      </c>
      <c r="E2" s="86" t="s">
        <v>385</v>
      </c>
      <c r="F2" s="87" t="s">
        <v>386</v>
      </c>
      <c r="G2" s="88">
        <v>45764</v>
      </c>
      <c r="H2" s="88">
        <v>45765</v>
      </c>
      <c r="I2" s="88">
        <v>45766</v>
      </c>
      <c r="J2" s="88">
        <v>45767</v>
      </c>
      <c r="K2" s="88">
        <v>45768</v>
      </c>
      <c r="L2" s="88">
        <v>45769</v>
      </c>
      <c r="M2" s="88">
        <v>45770</v>
      </c>
      <c r="N2" s="88">
        <v>45771</v>
      </c>
      <c r="O2" s="88">
        <v>45772</v>
      </c>
      <c r="P2" s="88">
        <v>45773</v>
      </c>
      <c r="Q2" s="88">
        <v>45774</v>
      </c>
      <c r="R2" s="88">
        <v>45775</v>
      </c>
      <c r="S2" s="88">
        <v>45776</v>
      </c>
      <c r="T2" s="88">
        <v>45777</v>
      </c>
      <c r="V2" s="88">
        <v>45765</v>
      </c>
      <c r="W2" s="85">
        <v>0.06</v>
      </c>
      <c r="X2">
        <f>SUM(W$1:W2)*100</f>
        <v>11</v>
      </c>
    </row>
    <row r="3" spans="1:24" ht="22.5">
      <c r="A3" s="433" t="s">
        <v>387</v>
      </c>
      <c r="B3" s="433"/>
      <c r="C3" s="433"/>
      <c r="D3" s="81"/>
      <c r="E3" s="82"/>
      <c r="F3" s="83"/>
      <c r="G3" s="84">
        <v>0.05</v>
      </c>
      <c r="H3" s="85">
        <v>0.06</v>
      </c>
      <c r="I3" s="84">
        <v>0.09</v>
      </c>
      <c r="J3" s="85">
        <v>0.1</v>
      </c>
      <c r="K3" s="84">
        <v>0.09</v>
      </c>
      <c r="L3" s="85">
        <v>0.06</v>
      </c>
      <c r="M3" s="84">
        <v>0.04</v>
      </c>
      <c r="N3" s="85">
        <v>0.05</v>
      </c>
      <c r="O3" s="84">
        <v>7.0000000000000007E-2</v>
      </c>
      <c r="P3" s="85">
        <v>0.08</v>
      </c>
      <c r="Q3" s="84">
        <v>0.09</v>
      </c>
      <c r="R3" s="85">
        <v>0.09</v>
      </c>
      <c r="S3" s="84">
        <v>0.06</v>
      </c>
      <c r="T3" s="85">
        <v>7.0000000000000007E-2</v>
      </c>
      <c r="V3" s="88">
        <v>45766</v>
      </c>
      <c r="W3" s="84">
        <v>0.09</v>
      </c>
      <c r="X3">
        <f>SUM(W$1:W3)*100</f>
        <v>20</v>
      </c>
    </row>
    <row r="4" spans="1:24" ht="33.75">
      <c r="A4" s="433" t="s">
        <v>388</v>
      </c>
      <c r="B4" s="433"/>
      <c r="C4" s="433"/>
      <c r="D4" s="93" t="e">
        <f>SUM(D8:D23)</f>
        <v>#N/A</v>
      </c>
      <c r="E4" s="82" t="e">
        <f>SUM(E8:E23)</f>
        <v>#N/A</v>
      </c>
      <c r="F4" s="83" t="e">
        <f>E4/D4</f>
        <v>#N/A</v>
      </c>
      <c r="G4" s="82" t="e">
        <f>SUM('冲刺进度表-中间表'!J$30:J$210)</f>
        <v>#REF!</v>
      </c>
      <c r="H4" s="81" t="e">
        <f>SUM('冲刺进度表-中间表'!K$30:K$210)</f>
        <v>#REF!</v>
      </c>
      <c r="I4" s="82" t="e">
        <f>SUM('冲刺进度表-中间表'!L$30:L$210)</f>
        <v>#REF!</v>
      </c>
      <c r="J4" s="81" t="e">
        <f>SUM('冲刺进度表-中间表'!M$30:M$210)</f>
        <v>#REF!</v>
      </c>
      <c r="K4" s="82" t="e">
        <f>SUM('冲刺进度表-中间表'!N$30:N$210)</f>
        <v>#REF!</v>
      </c>
      <c r="L4" s="81" t="e">
        <f>SUM('冲刺进度表-中间表'!O$30:O$210)</f>
        <v>#REF!</v>
      </c>
      <c r="M4" s="82" t="e">
        <f>SUM('冲刺进度表-中间表'!P$30:P$210)</f>
        <v>#REF!</v>
      </c>
      <c r="N4" s="81" t="e">
        <f>SUM('冲刺进度表-中间表'!Q$30:Q$210)</f>
        <v>#REF!</v>
      </c>
      <c r="O4" s="82" t="e">
        <f>SUM('冲刺进度表-中间表'!R$30:R$210)</f>
        <v>#REF!</v>
      </c>
      <c r="P4" s="81" t="e">
        <f>SUM('冲刺进度表-中间表'!S$30:S$210)</f>
        <v>#REF!</v>
      </c>
      <c r="Q4" s="82" t="e">
        <f>SUM('冲刺进度表-中间表'!T$30:T$210)</f>
        <v>#REF!</v>
      </c>
      <c r="R4" s="81" t="e">
        <f>SUM('冲刺进度表-中间表'!U$30:U$210)</f>
        <v>#REF!</v>
      </c>
      <c r="S4" s="82" t="e">
        <f>SUM('冲刺进度表-中间表'!V$30:V$210)</f>
        <v>#REF!</v>
      </c>
      <c r="T4" s="81" t="e">
        <f>SUM('冲刺进度表-中间表'!W$30:W$210)</f>
        <v>#REF!</v>
      </c>
      <c r="V4" s="88">
        <v>45767</v>
      </c>
      <c r="W4" s="85">
        <v>0.1</v>
      </c>
      <c r="X4">
        <f>SUM(W$1:W4)*100</f>
        <v>30.000000000000004</v>
      </c>
    </row>
    <row r="5" spans="1:24" ht="22.5">
      <c r="A5" s="433" t="s">
        <v>389</v>
      </c>
      <c r="B5" s="433"/>
      <c r="C5" s="433"/>
      <c r="D5" s="81"/>
      <c r="E5" s="82"/>
      <c r="F5" s="83"/>
      <c r="G5" s="82">
        <f t="shared" ref="G5:S5" si="0">ROUND((1500-607)*G3,0)</f>
        <v>45</v>
      </c>
      <c r="H5" s="81">
        <f t="shared" si="0"/>
        <v>54</v>
      </c>
      <c r="I5" s="82">
        <f t="shared" si="0"/>
        <v>80</v>
      </c>
      <c r="J5" s="81">
        <f t="shared" si="0"/>
        <v>89</v>
      </c>
      <c r="K5" s="82">
        <f t="shared" si="0"/>
        <v>80</v>
      </c>
      <c r="L5" s="81">
        <f t="shared" si="0"/>
        <v>54</v>
      </c>
      <c r="M5" s="82">
        <f t="shared" si="0"/>
        <v>36</v>
      </c>
      <c r="N5" s="81">
        <f t="shared" si="0"/>
        <v>45</v>
      </c>
      <c r="O5" s="82">
        <f t="shared" si="0"/>
        <v>63</v>
      </c>
      <c r="P5" s="81">
        <f t="shared" si="0"/>
        <v>71</v>
      </c>
      <c r="Q5" s="82">
        <f t="shared" si="0"/>
        <v>80</v>
      </c>
      <c r="R5" s="81">
        <f t="shared" si="0"/>
        <v>80</v>
      </c>
      <c r="S5" s="82">
        <f t="shared" si="0"/>
        <v>54</v>
      </c>
      <c r="T5" s="81">
        <v>62</v>
      </c>
      <c r="V5" s="88">
        <v>45768</v>
      </c>
      <c r="W5" s="84">
        <v>0.09</v>
      </c>
      <c r="X5">
        <f>SUM(W$1:W5)*100</f>
        <v>39</v>
      </c>
    </row>
    <row r="6" spans="1:24" ht="31.5">
      <c r="A6" s="437" t="s">
        <v>390</v>
      </c>
      <c r="B6" s="437"/>
      <c r="C6" s="437"/>
      <c r="D6" s="439" t="s">
        <v>391</v>
      </c>
      <c r="E6" s="439"/>
      <c r="F6" s="439"/>
      <c r="G6" s="435" t="s">
        <v>392</v>
      </c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>
        <f ca="1">NOW()</f>
        <v>45806.423959375003</v>
      </c>
      <c r="S6" s="435"/>
      <c r="T6" s="435"/>
      <c r="V6" s="88">
        <v>45769</v>
      </c>
      <c r="W6" s="85">
        <v>0.06</v>
      </c>
      <c r="X6">
        <f>SUM(W$1:W6)*100</f>
        <v>45</v>
      </c>
    </row>
    <row r="7" spans="1:24" ht="50.65" customHeight="1">
      <c r="A7" s="69" t="s">
        <v>393</v>
      </c>
      <c r="B7" s="69" t="s">
        <v>12</v>
      </c>
      <c r="C7" s="69" t="s">
        <v>13</v>
      </c>
      <c r="D7" s="89" t="s">
        <v>384</v>
      </c>
      <c r="E7" s="89" t="s">
        <v>385</v>
      </c>
      <c r="F7" s="89" t="e">
        <f ca="1">"今日BM"&amp;VLOOKUP(TODAY(),V1:X14,3,0)&amp;"%"</f>
        <v>#N/A</v>
      </c>
      <c r="G7" s="70">
        <v>45764</v>
      </c>
      <c r="H7" s="70">
        <v>45765</v>
      </c>
      <c r="I7" s="71">
        <v>45766</v>
      </c>
      <c r="J7" s="71">
        <v>45767</v>
      </c>
      <c r="K7" s="71">
        <v>45768</v>
      </c>
      <c r="L7" s="70">
        <v>45769</v>
      </c>
      <c r="M7" s="70">
        <v>45770</v>
      </c>
      <c r="N7" s="70">
        <v>45771</v>
      </c>
      <c r="O7" s="70">
        <v>45772</v>
      </c>
      <c r="P7" s="71">
        <v>45773</v>
      </c>
      <c r="Q7" s="71">
        <v>45774</v>
      </c>
      <c r="R7" s="71">
        <v>45775</v>
      </c>
      <c r="S7" s="70">
        <v>45776</v>
      </c>
      <c r="T7" s="70">
        <v>45777</v>
      </c>
      <c r="V7" s="88">
        <v>45770</v>
      </c>
      <c r="W7" s="84">
        <v>0.04</v>
      </c>
      <c r="X7">
        <f>SUM(W$1:W7)*100</f>
        <v>49</v>
      </c>
    </row>
    <row r="8" spans="1:24" ht="27.75">
      <c r="A8" s="72">
        <v>1</v>
      </c>
      <c r="B8" s="73" t="e">
        <f>VLOOKUP($A8,'冲刺进度表-中间表'!$A$8:$W$27,COLUMN()+2,0)</f>
        <v>#N/A</v>
      </c>
      <c r="C8" s="74" t="e">
        <f>VLOOKUP($A8,'冲刺进度表-中间表'!$A$8:$AA$27,COLUMN()+23,0)</f>
        <v>#N/A</v>
      </c>
      <c r="D8" s="80" t="e">
        <f>VLOOKUP($A8,'冲刺进度表-中间表'!$A$8:$W$27,COLUMN()+3,0)</f>
        <v>#N/A</v>
      </c>
      <c r="E8" s="80" t="e">
        <f>VLOOKUP($A8,'冲刺进度表-中间表'!$A$8:$W$27,8,0)</f>
        <v>#N/A</v>
      </c>
      <c r="F8" s="75" t="e">
        <f>VLOOKUP($A8,'冲刺进度表-中间表'!$A$8:$W$27,COLUMN()+3,0)</f>
        <v>#N/A</v>
      </c>
      <c r="G8" s="76" t="e">
        <f>VLOOKUP($A8,'冲刺进度表-中间表'!$A$8:$W$27,COLUMN()+3,0)</f>
        <v>#N/A</v>
      </c>
      <c r="H8" s="76" t="e">
        <f>VLOOKUP($A8,'冲刺进度表-中间表'!$A$8:$W$27,COLUMN()+3,0)</f>
        <v>#N/A</v>
      </c>
      <c r="I8" s="76" t="e">
        <f>VLOOKUP($A8,'冲刺进度表-中间表'!$A$8:$W$27,COLUMN()+3,0)</f>
        <v>#N/A</v>
      </c>
      <c r="J8" s="76" t="e">
        <f>VLOOKUP($A8,'冲刺进度表-中间表'!$A$8:$W$27,COLUMN()+3,0)</f>
        <v>#N/A</v>
      </c>
      <c r="K8" s="76" t="e">
        <f>VLOOKUP($A8,'冲刺进度表-中间表'!$A$8:$W$27,COLUMN()+3,0)</f>
        <v>#N/A</v>
      </c>
      <c r="L8" s="76" t="e">
        <f>VLOOKUP($A8,'冲刺进度表-中间表'!$A$8:$W$27,COLUMN()+3,0)</f>
        <v>#N/A</v>
      </c>
      <c r="M8" s="76" t="e">
        <f>VLOOKUP($A8,'冲刺进度表-中间表'!$A$8:$W$27,COLUMN()+3,0)</f>
        <v>#N/A</v>
      </c>
      <c r="N8" s="76" t="e">
        <f>VLOOKUP($A8,'冲刺进度表-中间表'!$A$8:$W$27,COLUMN()+3,0)</f>
        <v>#N/A</v>
      </c>
      <c r="O8" s="76" t="e">
        <f>VLOOKUP($A8,'冲刺进度表-中间表'!$A$8:$W$27,COLUMN()+3,0)</f>
        <v>#N/A</v>
      </c>
      <c r="P8" s="76" t="e">
        <f>VLOOKUP($A8,'冲刺进度表-中间表'!$A$8:$W$27,COLUMN()+3,0)</f>
        <v>#N/A</v>
      </c>
      <c r="Q8" s="76" t="e">
        <f>VLOOKUP($A8,'冲刺进度表-中间表'!$A$8:$W$27,COLUMN()+3,0)</f>
        <v>#N/A</v>
      </c>
      <c r="R8" s="76" t="e">
        <f>VLOOKUP($A8,'冲刺进度表-中间表'!$A$8:$W$27,COLUMN()+3,0)</f>
        <v>#N/A</v>
      </c>
      <c r="S8" s="76" t="e">
        <f>VLOOKUP($A8,'冲刺进度表-中间表'!$A$8:$W$27,COLUMN()+3,0)</f>
        <v>#N/A</v>
      </c>
      <c r="T8" s="76" t="e">
        <f>VLOOKUP($A8,'冲刺进度表-中间表'!$A$8:$W$27,COLUMN()+3,0)</f>
        <v>#N/A</v>
      </c>
      <c r="V8" s="88">
        <v>45771</v>
      </c>
      <c r="W8" s="85">
        <v>0.05</v>
      </c>
      <c r="X8">
        <f>SUM(W$1:W8)*100</f>
        <v>54</v>
      </c>
    </row>
    <row r="9" spans="1:24" ht="27.75">
      <c r="A9" s="72">
        <v>2</v>
      </c>
      <c r="B9" s="73" t="e">
        <f>VLOOKUP($A9,'冲刺进度表-中间表'!$A$8:$W$27,COLUMN()+2,0)</f>
        <v>#N/A</v>
      </c>
      <c r="C9" s="74" t="e">
        <f>VLOOKUP($A9,'冲刺进度表-中间表'!$A$8:$AA$27,COLUMN()+23,0)</f>
        <v>#N/A</v>
      </c>
      <c r="D9" s="80" t="e">
        <f>VLOOKUP($A9,'冲刺进度表-中间表'!$A$8:$W$27,COLUMN()+3,0)</f>
        <v>#N/A</v>
      </c>
      <c r="E9" s="80" t="e">
        <f>VLOOKUP($A9,'冲刺进度表-中间表'!$A$8:$W$27,8,0)</f>
        <v>#N/A</v>
      </c>
      <c r="F9" s="75" t="e">
        <f>VLOOKUP($A9,'冲刺进度表-中间表'!$A$8:$W$27,COLUMN()+3,0)</f>
        <v>#N/A</v>
      </c>
      <c r="G9" s="76" t="e">
        <f>VLOOKUP($A9,'冲刺进度表-中间表'!$A$8:$W$27,COLUMN()+3,0)</f>
        <v>#N/A</v>
      </c>
      <c r="H9" s="76" t="e">
        <f>VLOOKUP($A9,'冲刺进度表-中间表'!$A$8:$W$27,COLUMN()+3,0)</f>
        <v>#N/A</v>
      </c>
      <c r="I9" s="76" t="e">
        <f>VLOOKUP($A9,'冲刺进度表-中间表'!$A$8:$W$27,COLUMN()+3,0)</f>
        <v>#N/A</v>
      </c>
      <c r="J9" s="76" t="e">
        <f>VLOOKUP($A9,'冲刺进度表-中间表'!$A$8:$W$27,COLUMN()+3,0)</f>
        <v>#N/A</v>
      </c>
      <c r="K9" s="76" t="e">
        <f>VLOOKUP($A9,'冲刺进度表-中间表'!$A$8:$W$27,COLUMN()+3,0)</f>
        <v>#N/A</v>
      </c>
      <c r="L9" s="76" t="e">
        <f>VLOOKUP($A9,'冲刺进度表-中间表'!$A$8:$W$27,COLUMN()+3,0)</f>
        <v>#N/A</v>
      </c>
      <c r="M9" s="76" t="e">
        <f>VLOOKUP($A9,'冲刺进度表-中间表'!$A$8:$W$27,COLUMN()+3,0)</f>
        <v>#N/A</v>
      </c>
      <c r="N9" s="76" t="e">
        <f>VLOOKUP($A9,'冲刺进度表-中间表'!$A$8:$W$27,COLUMN()+3,0)</f>
        <v>#N/A</v>
      </c>
      <c r="O9" s="76" t="e">
        <f>VLOOKUP($A9,'冲刺进度表-中间表'!$A$8:$W$27,COLUMN()+3,0)</f>
        <v>#N/A</v>
      </c>
      <c r="P9" s="76" t="e">
        <f>VLOOKUP($A9,'冲刺进度表-中间表'!$A$8:$W$27,COLUMN()+3,0)</f>
        <v>#N/A</v>
      </c>
      <c r="Q9" s="76" t="e">
        <f>VLOOKUP($A9,'冲刺进度表-中间表'!$A$8:$W$27,COLUMN()+3,0)</f>
        <v>#N/A</v>
      </c>
      <c r="R9" s="76" t="e">
        <f>VLOOKUP($A9,'冲刺进度表-中间表'!$A$8:$W$27,COLUMN()+3,0)</f>
        <v>#N/A</v>
      </c>
      <c r="S9" s="76" t="e">
        <f>VLOOKUP($A9,'冲刺进度表-中间表'!$A$8:$W$27,COLUMN()+3,0)</f>
        <v>#N/A</v>
      </c>
      <c r="T9" s="76" t="e">
        <f>VLOOKUP($A9,'冲刺进度表-中间表'!$A$8:$W$27,COLUMN()+3,0)</f>
        <v>#N/A</v>
      </c>
      <c r="V9" s="88">
        <v>45772</v>
      </c>
      <c r="W9" s="84">
        <v>7.0000000000000007E-2</v>
      </c>
      <c r="X9">
        <f>SUM(W$1:W9)*100</f>
        <v>61.000000000000007</v>
      </c>
    </row>
    <row r="10" spans="1:24" ht="27.75">
      <c r="A10" s="72">
        <v>3</v>
      </c>
      <c r="B10" s="73" t="e">
        <f>VLOOKUP($A10,'冲刺进度表-中间表'!$A$8:$W$27,COLUMN()+2,0)</f>
        <v>#N/A</v>
      </c>
      <c r="C10" s="74" t="e">
        <f>VLOOKUP($A10,'冲刺进度表-中间表'!$A$8:$AA$27,COLUMN()+23,0)</f>
        <v>#N/A</v>
      </c>
      <c r="D10" s="80" t="e">
        <f>VLOOKUP($A10,'冲刺进度表-中间表'!$A$8:$W$27,COLUMN()+3,0)</f>
        <v>#N/A</v>
      </c>
      <c r="E10" s="80" t="e">
        <f>VLOOKUP($A10,'冲刺进度表-中间表'!$A$8:$W$27,8,0)</f>
        <v>#N/A</v>
      </c>
      <c r="F10" s="75" t="e">
        <f>VLOOKUP($A10,'冲刺进度表-中间表'!$A$8:$W$27,COLUMN()+3,0)</f>
        <v>#N/A</v>
      </c>
      <c r="G10" s="76" t="e">
        <f>VLOOKUP($A10,'冲刺进度表-中间表'!$A$8:$W$27,COLUMN()+3,0)</f>
        <v>#N/A</v>
      </c>
      <c r="H10" s="76" t="e">
        <f>VLOOKUP($A10,'冲刺进度表-中间表'!$A$8:$W$27,COLUMN()+3,0)</f>
        <v>#N/A</v>
      </c>
      <c r="I10" s="76" t="e">
        <f>VLOOKUP($A10,'冲刺进度表-中间表'!$A$8:$W$27,COLUMN()+3,0)</f>
        <v>#N/A</v>
      </c>
      <c r="J10" s="76" t="e">
        <f>VLOOKUP($A10,'冲刺进度表-中间表'!$A$8:$W$27,COLUMN()+3,0)</f>
        <v>#N/A</v>
      </c>
      <c r="K10" s="76" t="e">
        <f>VLOOKUP($A10,'冲刺进度表-中间表'!$A$8:$W$27,COLUMN()+3,0)</f>
        <v>#N/A</v>
      </c>
      <c r="L10" s="76" t="e">
        <f>VLOOKUP($A10,'冲刺进度表-中间表'!$A$8:$W$27,COLUMN()+3,0)</f>
        <v>#N/A</v>
      </c>
      <c r="M10" s="76" t="e">
        <f>VLOOKUP($A10,'冲刺进度表-中间表'!$A$8:$W$27,COLUMN()+3,0)</f>
        <v>#N/A</v>
      </c>
      <c r="N10" s="76" t="e">
        <f>VLOOKUP($A10,'冲刺进度表-中间表'!$A$8:$W$27,COLUMN()+3,0)</f>
        <v>#N/A</v>
      </c>
      <c r="O10" s="76" t="e">
        <f>VLOOKUP($A10,'冲刺进度表-中间表'!$A$8:$W$27,COLUMN()+3,0)</f>
        <v>#N/A</v>
      </c>
      <c r="P10" s="76" t="e">
        <f>VLOOKUP($A10,'冲刺进度表-中间表'!$A$8:$W$27,COLUMN()+3,0)</f>
        <v>#N/A</v>
      </c>
      <c r="Q10" s="76" t="e">
        <f>VLOOKUP($A10,'冲刺进度表-中间表'!$A$8:$W$27,COLUMN()+3,0)</f>
        <v>#N/A</v>
      </c>
      <c r="R10" s="76" t="e">
        <f>VLOOKUP($A10,'冲刺进度表-中间表'!$A$8:$W$27,COLUMN()+3,0)</f>
        <v>#N/A</v>
      </c>
      <c r="S10" s="76" t="e">
        <f>VLOOKUP($A10,'冲刺进度表-中间表'!$A$8:$W$27,COLUMN()+3,0)</f>
        <v>#N/A</v>
      </c>
      <c r="T10" s="76" t="e">
        <f>VLOOKUP($A10,'冲刺进度表-中间表'!$A$8:$W$27,COLUMN()+3,0)</f>
        <v>#N/A</v>
      </c>
      <c r="V10" s="88">
        <v>45773</v>
      </c>
      <c r="W10" s="85">
        <v>0.08</v>
      </c>
      <c r="X10">
        <f>SUM(W$1:W10)*100</f>
        <v>69</v>
      </c>
    </row>
    <row r="11" spans="1:24" ht="27.75">
      <c r="A11" s="72">
        <v>4</v>
      </c>
      <c r="B11" s="73" t="e">
        <f>VLOOKUP($A11,'冲刺进度表-中间表'!$A$8:$W$27,COLUMN()+2,0)</f>
        <v>#N/A</v>
      </c>
      <c r="C11" s="74" t="e">
        <f>VLOOKUP($A11,'冲刺进度表-中间表'!$A$8:$AA$27,COLUMN()+23,0)</f>
        <v>#N/A</v>
      </c>
      <c r="D11" s="80" t="e">
        <f>VLOOKUP($A11,'冲刺进度表-中间表'!$A$8:$W$27,COLUMN()+3,0)</f>
        <v>#N/A</v>
      </c>
      <c r="E11" s="80" t="e">
        <f>VLOOKUP($A11,'冲刺进度表-中间表'!$A$8:$W$27,8,0)</f>
        <v>#N/A</v>
      </c>
      <c r="F11" s="75" t="e">
        <f>VLOOKUP($A11,'冲刺进度表-中间表'!$A$8:$W$27,COLUMN()+3,0)</f>
        <v>#N/A</v>
      </c>
      <c r="G11" s="76" t="e">
        <f>VLOOKUP($A11,'冲刺进度表-中间表'!$A$8:$W$27,COLUMN()+3,0)</f>
        <v>#N/A</v>
      </c>
      <c r="H11" s="76" t="e">
        <f>VLOOKUP($A11,'冲刺进度表-中间表'!$A$8:$W$27,COLUMN()+3,0)</f>
        <v>#N/A</v>
      </c>
      <c r="I11" s="76" t="e">
        <f>VLOOKUP($A11,'冲刺进度表-中间表'!$A$8:$W$27,COLUMN()+3,0)</f>
        <v>#N/A</v>
      </c>
      <c r="J11" s="76" t="e">
        <f>VLOOKUP($A11,'冲刺进度表-中间表'!$A$8:$W$27,COLUMN()+3,0)</f>
        <v>#N/A</v>
      </c>
      <c r="K11" s="76" t="e">
        <f>VLOOKUP($A11,'冲刺进度表-中间表'!$A$8:$W$27,COLUMN()+3,0)</f>
        <v>#N/A</v>
      </c>
      <c r="L11" s="76" t="e">
        <f>VLOOKUP($A11,'冲刺进度表-中间表'!$A$8:$W$27,COLUMN()+3,0)</f>
        <v>#N/A</v>
      </c>
      <c r="M11" s="76" t="e">
        <f>VLOOKUP($A11,'冲刺进度表-中间表'!$A$8:$W$27,COLUMN()+3,0)</f>
        <v>#N/A</v>
      </c>
      <c r="N11" s="76" t="e">
        <f>VLOOKUP($A11,'冲刺进度表-中间表'!$A$8:$W$27,COLUMN()+3,0)</f>
        <v>#N/A</v>
      </c>
      <c r="O11" s="76" t="e">
        <f>VLOOKUP($A11,'冲刺进度表-中间表'!$A$8:$W$27,COLUMN()+3,0)</f>
        <v>#N/A</v>
      </c>
      <c r="P11" s="76" t="e">
        <f>VLOOKUP($A11,'冲刺进度表-中间表'!$A$8:$W$27,COLUMN()+3,0)</f>
        <v>#N/A</v>
      </c>
      <c r="Q11" s="76" t="e">
        <f>VLOOKUP($A11,'冲刺进度表-中间表'!$A$8:$W$27,COLUMN()+3,0)</f>
        <v>#N/A</v>
      </c>
      <c r="R11" s="76" t="e">
        <f>VLOOKUP($A11,'冲刺进度表-中间表'!$A$8:$W$27,COLUMN()+3,0)</f>
        <v>#N/A</v>
      </c>
      <c r="S11" s="76" t="e">
        <f>VLOOKUP($A11,'冲刺进度表-中间表'!$A$8:$W$27,COLUMN()+3,0)</f>
        <v>#N/A</v>
      </c>
      <c r="T11" s="76" t="e">
        <f>VLOOKUP($A11,'冲刺进度表-中间表'!$A$8:$W$27,COLUMN()+3,0)</f>
        <v>#N/A</v>
      </c>
      <c r="V11" s="88">
        <v>45774</v>
      </c>
      <c r="W11" s="84">
        <v>0.09</v>
      </c>
      <c r="X11">
        <f>SUM(W$1:W11)*100</f>
        <v>78</v>
      </c>
    </row>
    <row r="12" spans="1:24" ht="27.75">
      <c r="A12" s="72">
        <v>5</v>
      </c>
      <c r="B12" s="73" t="e">
        <f>VLOOKUP($A12,'冲刺进度表-中间表'!$A$8:$W$27,COLUMN()+2,0)</f>
        <v>#N/A</v>
      </c>
      <c r="C12" s="74" t="e">
        <f>VLOOKUP($A12,'冲刺进度表-中间表'!$A$8:$AA$27,COLUMN()+23,0)</f>
        <v>#N/A</v>
      </c>
      <c r="D12" s="80" t="e">
        <f>VLOOKUP($A12,'冲刺进度表-中间表'!$A$8:$W$27,COLUMN()+3,0)</f>
        <v>#N/A</v>
      </c>
      <c r="E12" s="80" t="e">
        <f>VLOOKUP($A12,'冲刺进度表-中间表'!$A$8:$W$27,8,0)</f>
        <v>#N/A</v>
      </c>
      <c r="F12" s="75" t="e">
        <f>VLOOKUP($A12,'冲刺进度表-中间表'!$A$8:$W$27,COLUMN()+3,0)</f>
        <v>#N/A</v>
      </c>
      <c r="G12" s="76" t="e">
        <f>VLOOKUP($A12,'冲刺进度表-中间表'!$A$8:$W$27,COLUMN()+3,0)</f>
        <v>#N/A</v>
      </c>
      <c r="H12" s="76" t="e">
        <f>VLOOKUP($A12,'冲刺进度表-中间表'!$A$8:$W$27,COLUMN()+3,0)</f>
        <v>#N/A</v>
      </c>
      <c r="I12" s="76" t="e">
        <f>VLOOKUP($A12,'冲刺进度表-中间表'!$A$8:$W$27,COLUMN()+3,0)</f>
        <v>#N/A</v>
      </c>
      <c r="J12" s="76" t="e">
        <f>VLOOKUP($A12,'冲刺进度表-中间表'!$A$8:$W$27,COLUMN()+3,0)</f>
        <v>#N/A</v>
      </c>
      <c r="K12" s="76" t="e">
        <f>VLOOKUP($A12,'冲刺进度表-中间表'!$A$8:$W$27,COLUMN()+3,0)</f>
        <v>#N/A</v>
      </c>
      <c r="L12" s="76" t="e">
        <f>VLOOKUP($A12,'冲刺进度表-中间表'!$A$8:$W$27,COLUMN()+3,0)</f>
        <v>#N/A</v>
      </c>
      <c r="M12" s="76" t="e">
        <f>VLOOKUP($A12,'冲刺进度表-中间表'!$A$8:$W$27,COLUMN()+3,0)</f>
        <v>#N/A</v>
      </c>
      <c r="N12" s="76" t="e">
        <f>VLOOKUP($A12,'冲刺进度表-中间表'!$A$8:$W$27,COLUMN()+3,0)</f>
        <v>#N/A</v>
      </c>
      <c r="O12" s="76" t="e">
        <f>VLOOKUP($A12,'冲刺进度表-中间表'!$A$8:$W$27,COLUMN()+3,0)</f>
        <v>#N/A</v>
      </c>
      <c r="P12" s="76" t="e">
        <f>VLOOKUP($A12,'冲刺进度表-中间表'!$A$8:$W$27,COLUMN()+3,0)</f>
        <v>#N/A</v>
      </c>
      <c r="Q12" s="76" t="e">
        <f>VLOOKUP($A12,'冲刺进度表-中间表'!$A$8:$W$27,COLUMN()+3,0)</f>
        <v>#N/A</v>
      </c>
      <c r="R12" s="76" t="e">
        <f>VLOOKUP($A12,'冲刺进度表-中间表'!$A$8:$W$27,COLUMN()+3,0)</f>
        <v>#N/A</v>
      </c>
      <c r="S12" s="76" t="e">
        <f>VLOOKUP($A12,'冲刺进度表-中间表'!$A$8:$W$27,COLUMN()+3,0)</f>
        <v>#N/A</v>
      </c>
      <c r="T12" s="76" t="e">
        <f>VLOOKUP($A12,'冲刺进度表-中间表'!$A$8:$W$27,COLUMN()+3,0)</f>
        <v>#N/A</v>
      </c>
      <c r="V12" s="88">
        <v>45775</v>
      </c>
      <c r="W12" s="85">
        <v>0.09</v>
      </c>
      <c r="X12">
        <f>SUM(W$1:W12)*100</f>
        <v>87</v>
      </c>
    </row>
    <row r="13" spans="1:24" ht="27.75">
      <c r="A13" s="72">
        <v>6</v>
      </c>
      <c r="B13" s="73" t="e">
        <f>VLOOKUP($A13,'冲刺进度表-中间表'!$A$8:$W$27,COLUMN()+2,0)</f>
        <v>#N/A</v>
      </c>
      <c r="C13" s="74" t="e">
        <f>VLOOKUP($A13,'冲刺进度表-中间表'!$A$8:$AA$27,COLUMN()+23,0)</f>
        <v>#N/A</v>
      </c>
      <c r="D13" s="80" t="e">
        <f>VLOOKUP($A13,'冲刺进度表-中间表'!$A$8:$W$27,COLUMN()+3,0)</f>
        <v>#N/A</v>
      </c>
      <c r="E13" s="80" t="e">
        <f>VLOOKUP($A13,'冲刺进度表-中间表'!$A$8:$W$27,8,0)</f>
        <v>#N/A</v>
      </c>
      <c r="F13" s="75" t="e">
        <f>VLOOKUP($A13,'冲刺进度表-中间表'!$A$8:$W$27,COLUMN()+3,0)</f>
        <v>#N/A</v>
      </c>
      <c r="G13" s="76" t="e">
        <f>VLOOKUP($A13,'冲刺进度表-中间表'!$A$8:$W$27,COLUMN()+3,0)</f>
        <v>#N/A</v>
      </c>
      <c r="H13" s="76" t="e">
        <f>VLOOKUP($A13,'冲刺进度表-中间表'!$A$8:$W$27,COLUMN()+3,0)</f>
        <v>#N/A</v>
      </c>
      <c r="I13" s="76" t="e">
        <f>VLOOKUP($A13,'冲刺进度表-中间表'!$A$8:$W$27,COLUMN()+3,0)</f>
        <v>#N/A</v>
      </c>
      <c r="J13" s="76" t="e">
        <f>VLOOKUP($A13,'冲刺进度表-中间表'!$A$8:$W$27,COLUMN()+3,0)</f>
        <v>#N/A</v>
      </c>
      <c r="K13" s="76" t="e">
        <f>VLOOKUP($A13,'冲刺进度表-中间表'!$A$8:$W$27,COLUMN()+3,0)</f>
        <v>#N/A</v>
      </c>
      <c r="L13" s="76" t="e">
        <f>VLOOKUP($A13,'冲刺进度表-中间表'!$A$8:$W$27,COLUMN()+3,0)</f>
        <v>#N/A</v>
      </c>
      <c r="M13" s="76" t="e">
        <f>VLOOKUP($A13,'冲刺进度表-中间表'!$A$8:$W$27,COLUMN()+3,0)</f>
        <v>#N/A</v>
      </c>
      <c r="N13" s="76" t="e">
        <f>VLOOKUP($A13,'冲刺进度表-中间表'!$A$8:$W$27,COLUMN()+3,0)</f>
        <v>#N/A</v>
      </c>
      <c r="O13" s="76" t="e">
        <f>VLOOKUP($A13,'冲刺进度表-中间表'!$A$8:$W$27,COLUMN()+3,0)</f>
        <v>#N/A</v>
      </c>
      <c r="P13" s="76" t="e">
        <f>VLOOKUP($A13,'冲刺进度表-中间表'!$A$8:$W$27,COLUMN()+3,0)</f>
        <v>#N/A</v>
      </c>
      <c r="Q13" s="76" t="e">
        <f>VLOOKUP($A13,'冲刺进度表-中间表'!$A$8:$W$27,COLUMN()+3,0)</f>
        <v>#N/A</v>
      </c>
      <c r="R13" s="76" t="e">
        <f>VLOOKUP($A13,'冲刺进度表-中间表'!$A$8:$W$27,COLUMN()+3,0)</f>
        <v>#N/A</v>
      </c>
      <c r="S13" s="76" t="e">
        <f>VLOOKUP($A13,'冲刺进度表-中间表'!$A$8:$W$27,COLUMN()+3,0)</f>
        <v>#N/A</v>
      </c>
      <c r="T13" s="76" t="e">
        <f>VLOOKUP($A13,'冲刺进度表-中间表'!$A$8:$W$27,COLUMN()+3,0)</f>
        <v>#N/A</v>
      </c>
      <c r="V13" s="88">
        <v>45776</v>
      </c>
      <c r="W13" s="84">
        <v>0.06</v>
      </c>
      <c r="X13">
        <f>SUM(W$1:W13)*100</f>
        <v>93</v>
      </c>
    </row>
    <row r="14" spans="1:24" ht="27.75">
      <c r="A14" s="72">
        <v>7</v>
      </c>
      <c r="B14" s="73" t="e">
        <f>VLOOKUP($A14,'冲刺进度表-中间表'!$A$8:$W$27,COLUMN()+2,0)</f>
        <v>#N/A</v>
      </c>
      <c r="C14" s="74" t="e">
        <f>VLOOKUP($A14,'冲刺进度表-中间表'!$A$8:$AA$27,COLUMN()+23,0)</f>
        <v>#N/A</v>
      </c>
      <c r="D14" s="80" t="e">
        <f>VLOOKUP($A14,'冲刺进度表-中间表'!$A$8:$W$27,COLUMN()+3,0)</f>
        <v>#N/A</v>
      </c>
      <c r="E14" s="80" t="e">
        <f>VLOOKUP($A14,'冲刺进度表-中间表'!$A$8:$W$27,8,0)</f>
        <v>#N/A</v>
      </c>
      <c r="F14" s="75" t="e">
        <f>VLOOKUP($A14,'冲刺进度表-中间表'!$A$8:$W$27,COLUMN()+3,0)</f>
        <v>#N/A</v>
      </c>
      <c r="G14" s="76" t="e">
        <f>VLOOKUP($A14,'冲刺进度表-中间表'!$A$8:$W$27,COLUMN()+3,0)</f>
        <v>#N/A</v>
      </c>
      <c r="H14" s="76" t="e">
        <f>VLOOKUP($A14,'冲刺进度表-中间表'!$A$8:$W$27,COLUMN()+3,0)</f>
        <v>#N/A</v>
      </c>
      <c r="I14" s="76" t="e">
        <f>VLOOKUP($A14,'冲刺进度表-中间表'!$A$8:$W$27,COLUMN()+3,0)</f>
        <v>#N/A</v>
      </c>
      <c r="J14" s="76" t="e">
        <f>VLOOKUP($A14,'冲刺进度表-中间表'!$A$8:$W$27,COLUMN()+3,0)</f>
        <v>#N/A</v>
      </c>
      <c r="K14" s="76" t="e">
        <f>VLOOKUP($A14,'冲刺进度表-中间表'!$A$8:$W$27,COLUMN()+3,0)</f>
        <v>#N/A</v>
      </c>
      <c r="L14" s="76" t="e">
        <f>VLOOKUP($A14,'冲刺进度表-中间表'!$A$8:$W$27,COLUMN()+3,0)</f>
        <v>#N/A</v>
      </c>
      <c r="M14" s="76" t="e">
        <f>VLOOKUP($A14,'冲刺进度表-中间表'!$A$8:$W$27,COLUMN()+3,0)</f>
        <v>#N/A</v>
      </c>
      <c r="N14" s="76" t="e">
        <f>VLOOKUP($A14,'冲刺进度表-中间表'!$A$8:$W$27,COLUMN()+3,0)</f>
        <v>#N/A</v>
      </c>
      <c r="O14" s="76" t="e">
        <f>VLOOKUP($A14,'冲刺进度表-中间表'!$A$8:$W$27,COLUMN()+3,0)</f>
        <v>#N/A</v>
      </c>
      <c r="P14" s="76" t="e">
        <f>VLOOKUP($A14,'冲刺进度表-中间表'!$A$8:$W$27,COLUMN()+3,0)</f>
        <v>#N/A</v>
      </c>
      <c r="Q14" s="76" t="e">
        <f>VLOOKUP($A14,'冲刺进度表-中间表'!$A$8:$W$27,COLUMN()+3,0)</f>
        <v>#N/A</v>
      </c>
      <c r="R14" s="76" t="e">
        <f>VLOOKUP($A14,'冲刺进度表-中间表'!$A$8:$W$27,COLUMN()+3,0)</f>
        <v>#N/A</v>
      </c>
      <c r="S14" s="76" t="e">
        <f>VLOOKUP($A14,'冲刺进度表-中间表'!$A$8:$W$27,COLUMN()+3,0)</f>
        <v>#N/A</v>
      </c>
      <c r="T14" s="76" t="e">
        <f>VLOOKUP($A14,'冲刺进度表-中间表'!$A$8:$W$27,COLUMN()+3,0)</f>
        <v>#N/A</v>
      </c>
      <c r="V14" s="88">
        <v>45777</v>
      </c>
      <c r="W14" s="85">
        <v>7.0000000000000007E-2</v>
      </c>
      <c r="X14">
        <f>SUM(W$1:W14)*100</f>
        <v>100</v>
      </c>
    </row>
    <row r="15" spans="1:24" ht="27.75">
      <c r="A15" s="72">
        <v>8</v>
      </c>
      <c r="B15" s="73" t="e">
        <f>VLOOKUP($A15,'冲刺进度表-中间表'!$A$8:$W$27,COLUMN()+2,0)</f>
        <v>#N/A</v>
      </c>
      <c r="C15" s="74" t="e">
        <f>VLOOKUP($A15,'冲刺进度表-中间表'!$A$8:$AA$27,COLUMN()+23,0)</f>
        <v>#N/A</v>
      </c>
      <c r="D15" s="80" t="e">
        <f>VLOOKUP($A15,'冲刺进度表-中间表'!$A$8:$W$27,COLUMN()+3,0)</f>
        <v>#N/A</v>
      </c>
      <c r="E15" s="80" t="e">
        <f>VLOOKUP($A15,'冲刺进度表-中间表'!$A$8:$W$27,8,0)</f>
        <v>#N/A</v>
      </c>
      <c r="F15" s="75" t="e">
        <f>VLOOKUP($A15,'冲刺进度表-中间表'!$A$8:$W$27,COLUMN()+3,0)</f>
        <v>#N/A</v>
      </c>
      <c r="G15" s="76" t="e">
        <f>VLOOKUP($A15,'冲刺进度表-中间表'!$A$8:$W$27,COLUMN()+3,0)</f>
        <v>#N/A</v>
      </c>
      <c r="H15" s="76" t="e">
        <f>VLOOKUP($A15,'冲刺进度表-中间表'!$A$8:$W$27,COLUMN()+3,0)</f>
        <v>#N/A</v>
      </c>
      <c r="I15" s="76" t="e">
        <f>VLOOKUP($A15,'冲刺进度表-中间表'!$A$8:$W$27,COLUMN()+3,0)</f>
        <v>#N/A</v>
      </c>
      <c r="J15" s="76" t="e">
        <f>VLOOKUP($A15,'冲刺进度表-中间表'!$A$8:$W$27,COLUMN()+3,0)</f>
        <v>#N/A</v>
      </c>
      <c r="K15" s="76" t="e">
        <f>VLOOKUP($A15,'冲刺进度表-中间表'!$A$8:$W$27,COLUMN()+3,0)</f>
        <v>#N/A</v>
      </c>
      <c r="L15" s="76" t="e">
        <f>VLOOKUP($A15,'冲刺进度表-中间表'!$A$8:$W$27,COLUMN()+3,0)</f>
        <v>#N/A</v>
      </c>
      <c r="M15" s="76" t="e">
        <f>VLOOKUP($A15,'冲刺进度表-中间表'!$A$8:$W$27,COLUMN()+3,0)</f>
        <v>#N/A</v>
      </c>
      <c r="N15" s="76" t="e">
        <f>VLOOKUP($A15,'冲刺进度表-中间表'!$A$8:$W$27,COLUMN()+3,0)</f>
        <v>#N/A</v>
      </c>
      <c r="O15" s="76" t="e">
        <f>VLOOKUP($A15,'冲刺进度表-中间表'!$A$8:$W$27,COLUMN()+3,0)</f>
        <v>#N/A</v>
      </c>
      <c r="P15" s="76" t="e">
        <f>VLOOKUP($A15,'冲刺进度表-中间表'!$A$8:$W$27,COLUMN()+3,0)</f>
        <v>#N/A</v>
      </c>
      <c r="Q15" s="76" t="e">
        <f>VLOOKUP($A15,'冲刺进度表-中间表'!$A$8:$W$27,COLUMN()+3,0)</f>
        <v>#N/A</v>
      </c>
      <c r="R15" s="76" t="e">
        <f>VLOOKUP($A15,'冲刺进度表-中间表'!$A$8:$W$27,COLUMN()+3,0)</f>
        <v>#N/A</v>
      </c>
      <c r="S15" s="76" t="e">
        <f>VLOOKUP($A15,'冲刺进度表-中间表'!$A$8:$W$27,COLUMN()+3,0)</f>
        <v>#N/A</v>
      </c>
      <c r="T15" s="76" t="e">
        <f>VLOOKUP($A15,'冲刺进度表-中间表'!$A$8:$W$27,COLUMN()+3,0)</f>
        <v>#N/A</v>
      </c>
    </row>
    <row r="16" spans="1:24" ht="27.75">
      <c r="A16" s="72">
        <v>9</v>
      </c>
      <c r="B16" s="73" t="e">
        <f>VLOOKUP($A16,'冲刺进度表-中间表'!$A$8:$W$27,COLUMN()+2,0)</f>
        <v>#N/A</v>
      </c>
      <c r="C16" s="74" t="e">
        <f>VLOOKUP($A16,'冲刺进度表-中间表'!$A$8:$AA$27,COLUMN()+23,0)</f>
        <v>#N/A</v>
      </c>
      <c r="D16" s="80" t="e">
        <f>VLOOKUP($A16,'冲刺进度表-中间表'!$A$8:$W$27,COLUMN()+3,0)</f>
        <v>#N/A</v>
      </c>
      <c r="E16" s="80" t="e">
        <f>VLOOKUP($A16,'冲刺进度表-中间表'!$A$8:$W$27,8,0)</f>
        <v>#N/A</v>
      </c>
      <c r="F16" s="75" t="e">
        <f>VLOOKUP($A16,'冲刺进度表-中间表'!$A$8:$W$27,COLUMN()+3,0)</f>
        <v>#N/A</v>
      </c>
      <c r="G16" s="76" t="e">
        <f>VLOOKUP($A16,'冲刺进度表-中间表'!$A$8:$W$27,COLUMN()+3,0)</f>
        <v>#N/A</v>
      </c>
      <c r="H16" s="76" t="e">
        <f>VLOOKUP($A16,'冲刺进度表-中间表'!$A$8:$W$27,COLUMN()+3,0)</f>
        <v>#N/A</v>
      </c>
      <c r="I16" s="76" t="e">
        <f>VLOOKUP($A16,'冲刺进度表-中间表'!$A$8:$W$27,COLUMN()+3,0)</f>
        <v>#N/A</v>
      </c>
      <c r="J16" s="76" t="e">
        <f>VLOOKUP($A16,'冲刺进度表-中间表'!$A$8:$W$27,COLUMN()+3,0)</f>
        <v>#N/A</v>
      </c>
      <c r="K16" s="76" t="e">
        <f>VLOOKUP($A16,'冲刺进度表-中间表'!$A$8:$W$27,COLUMN()+3,0)</f>
        <v>#N/A</v>
      </c>
      <c r="L16" s="76" t="e">
        <f>VLOOKUP($A16,'冲刺进度表-中间表'!$A$8:$W$27,COLUMN()+3,0)</f>
        <v>#N/A</v>
      </c>
      <c r="M16" s="76" t="e">
        <f>VLOOKUP($A16,'冲刺进度表-中间表'!$A$8:$W$27,COLUMN()+3,0)</f>
        <v>#N/A</v>
      </c>
      <c r="N16" s="76" t="e">
        <f>VLOOKUP($A16,'冲刺进度表-中间表'!$A$8:$W$27,COLUMN()+3,0)</f>
        <v>#N/A</v>
      </c>
      <c r="O16" s="76" t="e">
        <f>VLOOKUP($A16,'冲刺进度表-中间表'!$A$8:$W$27,COLUMN()+3,0)</f>
        <v>#N/A</v>
      </c>
      <c r="P16" s="76" t="e">
        <f>VLOOKUP($A16,'冲刺进度表-中间表'!$A$8:$W$27,COLUMN()+3,0)</f>
        <v>#N/A</v>
      </c>
      <c r="Q16" s="76" t="e">
        <f>VLOOKUP($A16,'冲刺进度表-中间表'!$A$8:$W$27,COLUMN()+3,0)</f>
        <v>#N/A</v>
      </c>
      <c r="R16" s="76" t="e">
        <f>VLOOKUP($A16,'冲刺进度表-中间表'!$A$8:$W$27,COLUMN()+3,0)</f>
        <v>#N/A</v>
      </c>
      <c r="S16" s="76" t="e">
        <f>VLOOKUP($A16,'冲刺进度表-中间表'!$A$8:$W$27,COLUMN()+3,0)</f>
        <v>#N/A</v>
      </c>
      <c r="T16" s="76" t="e">
        <f>VLOOKUP($A16,'冲刺进度表-中间表'!$A$8:$W$27,COLUMN()+3,0)</f>
        <v>#N/A</v>
      </c>
    </row>
    <row r="17" spans="1:21" ht="27.75">
      <c r="A17" s="72">
        <v>10</v>
      </c>
      <c r="B17" s="73" t="e">
        <f>VLOOKUP($A17,'冲刺进度表-中间表'!$A$8:$W$27,COLUMN()+2,0)</f>
        <v>#N/A</v>
      </c>
      <c r="C17" s="74" t="e">
        <f>VLOOKUP($A17,'冲刺进度表-中间表'!$A$8:$AA$27,COLUMN()+23,0)</f>
        <v>#N/A</v>
      </c>
      <c r="D17" s="80" t="e">
        <f>VLOOKUP($A17,'冲刺进度表-中间表'!$A$8:$W$27,COLUMN()+3,0)</f>
        <v>#N/A</v>
      </c>
      <c r="E17" s="80" t="e">
        <f>VLOOKUP($A17,'冲刺进度表-中间表'!$A$8:$W$27,8,0)</f>
        <v>#N/A</v>
      </c>
      <c r="F17" s="75" t="e">
        <f>VLOOKUP($A17,'冲刺进度表-中间表'!$A$8:$W$27,COLUMN()+3,0)</f>
        <v>#N/A</v>
      </c>
      <c r="G17" s="76" t="e">
        <f>VLOOKUP($A17,'冲刺进度表-中间表'!$A$8:$W$27,COLUMN()+3,0)</f>
        <v>#N/A</v>
      </c>
      <c r="H17" s="76" t="e">
        <f>VLOOKUP($A17,'冲刺进度表-中间表'!$A$8:$W$27,COLUMN()+3,0)</f>
        <v>#N/A</v>
      </c>
      <c r="I17" s="76" t="e">
        <f>VLOOKUP($A17,'冲刺进度表-中间表'!$A$8:$W$27,COLUMN()+3,0)</f>
        <v>#N/A</v>
      </c>
      <c r="J17" s="76" t="e">
        <f>VLOOKUP($A17,'冲刺进度表-中间表'!$A$8:$W$27,COLUMN()+3,0)</f>
        <v>#N/A</v>
      </c>
      <c r="K17" s="76" t="e">
        <f>VLOOKUP($A17,'冲刺进度表-中间表'!$A$8:$W$27,COLUMN()+3,0)</f>
        <v>#N/A</v>
      </c>
      <c r="L17" s="76" t="e">
        <f>VLOOKUP($A17,'冲刺进度表-中间表'!$A$8:$W$27,COLUMN()+3,0)</f>
        <v>#N/A</v>
      </c>
      <c r="M17" s="76" t="e">
        <f>VLOOKUP($A17,'冲刺进度表-中间表'!$A$8:$W$27,COLUMN()+3,0)</f>
        <v>#N/A</v>
      </c>
      <c r="N17" s="76" t="e">
        <f>VLOOKUP($A17,'冲刺进度表-中间表'!$A$8:$W$27,COLUMN()+3,0)</f>
        <v>#N/A</v>
      </c>
      <c r="O17" s="76" t="e">
        <f>VLOOKUP($A17,'冲刺进度表-中间表'!$A$8:$W$27,COLUMN()+3,0)</f>
        <v>#N/A</v>
      </c>
      <c r="P17" s="76" t="e">
        <f>VLOOKUP($A17,'冲刺进度表-中间表'!$A$8:$W$27,COLUMN()+3,0)</f>
        <v>#N/A</v>
      </c>
      <c r="Q17" s="76" t="e">
        <f>VLOOKUP($A17,'冲刺进度表-中间表'!$A$8:$W$27,COLUMN()+3,0)</f>
        <v>#N/A</v>
      </c>
      <c r="R17" s="76" t="e">
        <f>VLOOKUP($A17,'冲刺进度表-中间表'!$A$8:$W$27,COLUMN()+3,0)</f>
        <v>#N/A</v>
      </c>
      <c r="S17" s="76" t="e">
        <f>VLOOKUP($A17,'冲刺进度表-中间表'!$A$8:$W$27,COLUMN()+3,0)</f>
        <v>#N/A</v>
      </c>
      <c r="T17" s="76" t="e">
        <f>VLOOKUP($A17,'冲刺进度表-中间表'!$A$8:$W$27,COLUMN()+3,0)</f>
        <v>#N/A</v>
      </c>
    </row>
    <row r="18" spans="1:21" ht="27.75">
      <c r="A18" s="72">
        <v>11</v>
      </c>
      <c r="B18" s="73" t="e">
        <f>VLOOKUP($A18,'冲刺进度表-中间表'!$A$8:$W$27,COLUMN()+2,0)</f>
        <v>#N/A</v>
      </c>
      <c r="C18" s="74" t="e">
        <f>VLOOKUP($A18,'冲刺进度表-中间表'!$A$8:$AA$27,COLUMN()+23,0)</f>
        <v>#N/A</v>
      </c>
      <c r="D18" s="80" t="e">
        <f>VLOOKUP($A18,'冲刺进度表-中间表'!$A$8:$W$27,COLUMN()+3,0)</f>
        <v>#N/A</v>
      </c>
      <c r="E18" s="80" t="e">
        <f>VLOOKUP($A18,'冲刺进度表-中间表'!$A$8:$W$27,8,0)</f>
        <v>#N/A</v>
      </c>
      <c r="F18" s="75" t="e">
        <f>VLOOKUP($A18,'冲刺进度表-中间表'!$A$8:$W$27,COLUMN()+3,0)</f>
        <v>#N/A</v>
      </c>
      <c r="G18" s="76" t="e">
        <f>VLOOKUP($A18,'冲刺进度表-中间表'!$A$8:$W$27,COLUMN()+3,0)</f>
        <v>#N/A</v>
      </c>
      <c r="H18" s="76" t="e">
        <f>VLOOKUP($A18,'冲刺进度表-中间表'!$A$8:$W$27,COLUMN()+3,0)</f>
        <v>#N/A</v>
      </c>
      <c r="I18" s="76" t="e">
        <f>VLOOKUP($A18,'冲刺进度表-中间表'!$A$8:$W$27,COLUMN()+3,0)</f>
        <v>#N/A</v>
      </c>
      <c r="J18" s="76" t="e">
        <f>VLOOKUP($A18,'冲刺进度表-中间表'!$A$8:$W$27,COLUMN()+3,0)</f>
        <v>#N/A</v>
      </c>
      <c r="K18" s="76" t="e">
        <f>VLOOKUP($A18,'冲刺进度表-中间表'!$A$8:$W$27,COLUMN()+3,0)</f>
        <v>#N/A</v>
      </c>
      <c r="L18" s="76" t="e">
        <f>VLOOKUP($A18,'冲刺进度表-中间表'!$A$8:$W$27,COLUMN()+3,0)</f>
        <v>#N/A</v>
      </c>
      <c r="M18" s="76" t="e">
        <f>VLOOKUP($A18,'冲刺进度表-中间表'!$A$8:$W$27,COLUMN()+3,0)</f>
        <v>#N/A</v>
      </c>
      <c r="N18" s="76" t="e">
        <f>VLOOKUP($A18,'冲刺进度表-中间表'!$A$8:$W$27,COLUMN()+3,0)</f>
        <v>#N/A</v>
      </c>
      <c r="O18" s="76" t="e">
        <f>VLOOKUP($A18,'冲刺进度表-中间表'!$A$8:$W$27,COLUMN()+3,0)</f>
        <v>#N/A</v>
      </c>
      <c r="P18" s="76" t="e">
        <f>VLOOKUP($A18,'冲刺进度表-中间表'!$A$8:$W$27,COLUMN()+3,0)</f>
        <v>#N/A</v>
      </c>
      <c r="Q18" s="76" t="e">
        <f>VLOOKUP($A18,'冲刺进度表-中间表'!$A$8:$W$27,COLUMN()+3,0)</f>
        <v>#N/A</v>
      </c>
      <c r="R18" s="76" t="e">
        <f>VLOOKUP($A18,'冲刺进度表-中间表'!$A$8:$W$27,COLUMN()+3,0)</f>
        <v>#N/A</v>
      </c>
      <c r="S18" s="76" t="e">
        <f>VLOOKUP($A18,'冲刺进度表-中间表'!$A$8:$W$27,COLUMN()+3,0)</f>
        <v>#N/A</v>
      </c>
      <c r="T18" s="76" t="e">
        <f>VLOOKUP($A18,'冲刺进度表-中间表'!$A$8:$W$27,COLUMN()+3,0)</f>
        <v>#N/A</v>
      </c>
    </row>
    <row r="19" spans="1:21" ht="27.75">
      <c r="A19" s="72">
        <v>12</v>
      </c>
      <c r="B19" s="73" t="e">
        <f>VLOOKUP($A19,'冲刺进度表-中间表'!$A$8:$W$27,COLUMN()+2,0)</f>
        <v>#N/A</v>
      </c>
      <c r="C19" s="74" t="e">
        <f>VLOOKUP($A19,'冲刺进度表-中间表'!$A$8:$AA$27,COLUMN()+23,0)</f>
        <v>#N/A</v>
      </c>
      <c r="D19" s="80" t="e">
        <f>VLOOKUP($A19,'冲刺进度表-中间表'!$A$8:$W$27,COLUMN()+3,0)</f>
        <v>#N/A</v>
      </c>
      <c r="E19" s="80" t="e">
        <f>VLOOKUP($A19,'冲刺进度表-中间表'!$A$8:$W$27,8,0)</f>
        <v>#N/A</v>
      </c>
      <c r="F19" s="75" t="e">
        <f>VLOOKUP($A19,'冲刺进度表-中间表'!$A$8:$W$27,COLUMN()+3,0)</f>
        <v>#N/A</v>
      </c>
      <c r="G19" s="76" t="e">
        <f>VLOOKUP($A19,'冲刺进度表-中间表'!$A$8:$W$27,COLUMN()+3,0)</f>
        <v>#N/A</v>
      </c>
      <c r="H19" s="76" t="e">
        <f>VLOOKUP($A19,'冲刺进度表-中间表'!$A$8:$W$27,COLUMN()+3,0)</f>
        <v>#N/A</v>
      </c>
      <c r="I19" s="76" t="e">
        <f>VLOOKUP($A19,'冲刺进度表-中间表'!$A$8:$W$27,COLUMN()+3,0)</f>
        <v>#N/A</v>
      </c>
      <c r="J19" s="76" t="e">
        <f>VLOOKUP($A19,'冲刺进度表-中间表'!$A$8:$W$27,COLUMN()+3,0)</f>
        <v>#N/A</v>
      </c>
      <c r="K19" s="76" t="e">
        <f>VLOOKUP($A19,'冲刺进度表-中间表'!$A$8:$W$27,COLUMN()+3,0)</f>
        <v>#N/A</v>
      </c>
      <c r="L19" s="76" t="e">
        <f>VLOOKUP($A19,'冲刺进度表-中间表'!$A$8:$W$27,COLUMN()+3,0)</f>
        <v>#N/A</v>
      </c>
      <c r="M19" s="76" t="e">
        <f>VLOOKUP($A19,'冲刺进度表-中间表'!$A$8:$W$27,COLUMN()+3,0)</f>
        <v>#N/A</v>
      </c>
      <c r="N19" s="76" t="e">
        <f>VLOOKUP($A19,'冲刺进度表-中间表'!$A$8:$W$27,COLUMN()+3,0)</f>
        <v>#N/A</v>
      </c>
      <c r="O19" s="76" t="e">
        <f>VLOOKUP($A19,'冲刺进度表-中间表'!$A$8:$W$27,COLUMN()+3,0)</f>
        <v>#N/A</v>
      </c>
      <c r="P19" s="76" t="e">
        <f>VLOOKUP($A19,'冲刺进度表-中间表'!$A$8:$W$27,COLUMN()+3,0)</f>
        <v>#N/A</v>
      </c>
      <c r="Q19" s="76" t="e">
        <f>VLOOKUP($A19,'冲刺进度表-中间表'!$A$8:$W$27,COLUMN()+3,0)</f>
        <v>#N/A</v>
      </c>
      <c r="R19" s="76" t="e">
        <f>VLOOKUP($A19,'冲刺进度表-中间表'!$A$8:$W$27,COLUMN()+3,0)</f>
        <v>#N/A</v>
      </c>
      <c r="S19" s="76" t="e">
        <f>VLOOKUP($A19,'冲刺进度表-中间表'!$A$8:$W$27,COLUMN()+3,0)</f>
        <v>#N/A</v>
      </c>
      <c r="T19" s="76" t="e">
        <f>VLOOKUP($A19,'冲刺进度表-中间表'!$A$8:$W$27,COLUMN()+3,0)</f>
        <v>#N/A</v>
      </c>
    </row>
    <row r="20" spans="1:21" ht="33.75">
      <c r="A20" s="72">
        <v>13</v>
      </c>
      <c r="B20" s="90" t="e">
        <f>VLOOKUP($A20,'冲刺进度表-中间表'!$A$8:$W$27,COLUMN()+2,0)</f>
        <v>#N/A</v>
      </c>
      <c r="C20" s="91" t="e">
        <f>VLOOKUP($A20,'冲刺进度表-中间表'!$A$8:$AA$27,COLUMN()+23,0)</f>
        <v>#N/A</v>
      </c>
      <c r="D20" s="92" t="e">
        <f>VLOOKUP($A20,'冲刺进度表-中间表'!$A$8:$W$27,COLUMN()+3,0)</f>
        <v>#N/A</v>
      </c>
      <c r="E20" s="92" t="e">
        <f>VLOOKUP($A20,'冲刺进度表-中间表'!$A$8:$W$27,8,0)</f>
        <v>#N/A</v>
      </c>
      <c r="F20" s="75" t="e">
        <f>VLOOKUP($A20,'冲刺进度表-中间表'!$A$8:$W$27,COLUMN()+3,0)</f>
        <v>#N/A</v>
      </c>
      <c r="G20" s="76" t="e">
        <f>VLOOKUP($A20,'冲刺进度表-中间表'!$A$8:$W$27,COLUMN()+3,0)</f>
        <v>#N/A</v>
      </c>
      <c r="H20" s="76" t="e">
        <f>VLOOKUP($A20,'冲刺进度表-中间表'!$A$8:$W$27,COLUMN()+3,0)</f>
        <v>#N/A</v>
      </c>
      <c r="I20" s="76" t="e">
        <f>VLOOKUP($A20,'冲刺进度表-中间表'!$A$8:$W$27,COLUMN()+3,0)</f>
        <v>#N/A</v>
      </c>
      <c r="J20" s="76" t="e">
        <f>VLOOKUP($A20,'冲刺进度表-中间表'!$A$8:$W$27,COLUMN()+3,0)</f>
        <v>#N/A</v>
      </c>
      <c r="K20" s="76" t="e">
        <f>VLOOKUP($A20,'冲刺进度表-中间表'!$A$8:$W$27,COLUMN()+3,0)</f>
        <v>#N/A</v>
      </c>
      <c r="L20" s="76" t="e">
        <f>VLOOKUP($A20,'冲刺进度表-中间表'!$A$8:$W$27,COLUMN()+3,0)</f>
        <v>#N/A</v>
      </c>
      <c r="M20" s="76" t="e">
        <f>VLOOKUP($A20,'冲刺进度表-中间表'!$A$8:$W$27,COLUMN()+3,0)</f>
        <v>#N/A</v>
      </c>
      <c r="N20" s="76" t="e">
        <f>VLOOKUP($A20,'冲刺进度表-中间表'!$A$8:$W$27,COLUMN()+3,0)</f>
        <v>#N/A</v>
      </c>
      <c r="O20" s="76" t="e">
        <f>VLOOKUP($A20,'冲刺进度表-中间表'!$A$8:$W$27,COLUMN()+3,0)</f>
        <v>#N/A</v>
      </c>
      <c r="P20" s="76" t="e">
        <f>VLOOKUP($A20,'冲刺进度表-中间表'!$A$8:$W$27,COLUMN()+3,0)</f>
        <v>#N/A</v>
      </c>
      <c r="Q20" s="76" t="e">
        <f>VLOOKUP($A20,'冲刺进度表-中间表'!$A$8:$W$27,COLUMN()+3,0)</f>
        <v>#N/A</v>
      </c>
      <c r="R20" s="76" t="e">
        <f>VLOOKUP($A20,'冲刺进度表-中间表'!$A$8:$W$27,COLUMN()+3,0)</f>
        <v>#N/A</v>
      </c>
      <c r="S20" s="76" t="e">
        <f>VLOOKUP($A20,'冲刺进度表-中间表'!$A$8:$W$27,COLUMN()+3,0)</f>
        <v>#N/A</v>
      </c>
      <c r="T20" s="76" t="e">
        <f>VLOOKUP($A20,'冲刺进度表-中间表'!$A$8:$W$27,COLUMN()+3,0)</f>
        <v>#N/A</v>
      </c>
    </row>
    <row r="21" spans="1:21" ht="33.75">
      <c r="A21" s="72">
        <v>14</v>
      </c>
      <c r="B21" s="90" t="e">
        <f>VLOOKUP($A21,'冲刺进度表-中间表'!$A$8:$W$27,COLUMN()+2,0)</f>
        <v>#N/A</v>
      </c>
      <c r="C21" s="91" t="e">
        <f>VLOOKUP($A21,'冲刺进度表-中间表'!$A$8:$AA$27,COLUMN()+23,0)</f>
        <v>#N/A</v>
      </c>
      <c r="D21" s="92" t="e">
        <f>VLOOKUP($A21,'冲刺进度表-中间表'!$A$8:$W$27,COLUMN()+3,0)</f>
        <v>#N/A</v>
      </c>
      <c r="E21" s="92" t="e">
        <f>VLOOKUP($A21,'冲刺进度表-中间表'!$A$8:$W$27,8,0)</f>
        <v>#N/A</v>
      </c>
      <c r="F21" s="75" t="e">
        <f>VLOOKUP($A21,'冲刺进度表-中间表'!$A$8:$W$27,COLUMN()+3,0)</f>
        <v>#N/A</v>
      </c>
      <c r="G21" s="76" t="e">
        <f>VLOOKUP($A21,'冲刺进度表-中间表'!$A$8:$W$27,COLUMN()+3,0)</f>
        <v>#N/A</v>
      </c>
      <c r="H21" s="76" t="e">
        <f>VLOOKUP($A21,'冲刺进度表-中间表'!$A$8:$W$27,COLUMN()+3,0)</f>
        <v>#N/A</v>
      </c>
      <c r="I21" s="76" t="e">
        <f>VLOOKUP($A21,'冲刺进度表-中间表'!$A$8:$W$27,COLUMN()+3,0)</f>
        <v>#N/A</v>
      </c>
      <c r="J21" s="76" t="e">
        <f>VLOOKUP($A21,'冲刺进度表-中间表'!$A$8:$W$27,COLUMN()+3,0)</f>
        <v>#N/A</v>
      </c>
      <c r="K21" s="76" t="e">
        <f>VLOOKUP($A21,'冲刺进度表-中间表'!$A$8:$W$27,COLUMN()+3,0)</f>
        <v>#N/A</v>
      </c>
      <c r="L21" s="76" t="e">
        <f>VLOOKUP($A21,'冲刺进度表-中间表'!$A$8:$W$27,COLUMN()+3,0)</f>
        <v>#N/A</v>
      </c>
      <c r="M21" s="76" t="e">
        <f>VLOOKUP($A21,'冲刺进度表-中间表'!$A$8:$W$27,COLUMN()+3,0)</f>
        <v>#N/A</v>
      </c>
      <c r="N21" s="76" t="e">
        <f>VLOOKUP($A21,'冲刺进度表-中间表'!$A$8:$W$27,COLUMN()+3,0)</f>
        <v>#N/A</v>
      </c>
      <c r="O21" s="76" t="e">
        <f>VLOOKUP($A21,'冲刺进度表-中间表'!$A$8:$W$27,COLUMN()+3,0)</f>
        <v>#N/A</v>
      </c>
      <c r="P21" s="76" t="e">
        <f>VLOOKUP($A21,'冲刺进度表-中间表'!$A$8:$W$27,COLUMN()+3,0)</f>
        <v>#N/A</v>
      </c>
      <c r="Q21" s="76" t="e">
        <f>VLOOKUP($A21,'冲刺进度表-中间表'!$A$8:$W$27,COLUMN()+3,0)</f>
        <v>#N/A</v>
      </c>
      <c r="R21" s="76" t="e">
        <f>VLOOKUP($A21,'冲刺进度表-中间表'!$A$8:$W$27,COLUMN()+3,0)</f>
        <v>#N/A</v>
      </c>
      <c r="S21" s="76" t="e">
        <f>VLOOKUP($A21,'冲刺进度表-中间表'!$A$8:$W$27,COLUMN()+3,0)</f>
        <v>#N/A</v>
      </c>
      <c r="T21" s="76" t="e">
        <f>VLOOKUP($A21,'冲刺进度表-中间表'!$A$8:$W$27,COLUMN()+3,0)</f>
        <v>#N/A</v>
      </c>
    </row>
    <row r="22" spans="1:21" ht="33.75">
      <c r="A22" s="72">
        <v>15</v>
      </c>
      <c r="B22" s="90" t="e">
        <f>VLOOKUP($A22,'冲刺进度表-中间表'!$A$8:$W$27,COLUMN()+2,0)</f>
        <v>#N/A</v>
      </c>
      <c r="C22" s="91" t="e">
        <f>VLOOKUP($A22,'冲刺进度表-中间表'!$A$8:$AA$27,COLUMN()+23,0)</f>
        <v>#N/A</v>
      </c>
      <c r="D22" s="92" t="e">
        <f>VLOOKUP($A22,'冲刺进度表-中间表'!$A$8:$W$27,COLUMN()+3,0)</f>
        <v>#N/A</v>
      </c>
      <c r="E22" s="92" t="e">
        <f>VLOOKUP($A22,'冲刺进度表-中间表'!$A$8:$W$27,8,0)</f>
        <v>#N/A</v>
      </c>
      <c r="F22" s="75" t="e">
        <f>VLOOKUP($A22,'冲刺进度表-中间表'!$A$8:$W$27,COLUMN()+3,0)</f>
        <v>#N/A</v>
      </c>
      <c r="G22" s="76" t="e">
        <f>VLOOKUP($A22,'冲刺进度表-中间表'!$A$8:$W$27,COLUMN()+3,0)</f>
        <v>#N/A</v>
      </c>
      <c r="H22" s="76" t="e">
        <f>VLOOKUP($A22,'冲刺进度表-中间表'!$A$8:$W$27,COLUMN()+3,0)</f>
        <v>#N/A</v>
      </c>
      <c r="I22" s="76" t="e">
        <f>VLOOKUP($A22,'冲刺进度表-中间表'!$A$8:$W$27,COLUMN()+3,0)</f>
        <v>#N/A</v>
      </c>
      <c r="J22" s="76" t="e">
        <f>VLOOKUP($A22,'冲刺进度表-中间表'!$A$8:$W$27,COLUMN()+3,0)</f>
        <v>#N/A</v>
      </c>
      <c r="K22" s="76" t="e">
        <f>VLOOKUP($A22,'冲刺进度表-中间表'!$A$8:$W$27,COLUMN()+3,0)</f>
        <v>#N/A</v>
      </c>
      <c r="L22" s="76" t="e">
        <f>VLOOKUP($A22,'冲刺进度表-中间表'!$A$8:$W$27,COLUMN()+3,0)</f>
        <v>#N/A</v>
      </c>
      <c r="M22" s="76" t="e">
        <f>VLOOKUP($A22,'冲刺进度表-中间表'!$A$8:$W$27,COLUMN()+3,0)</f>
        <v>#N/A</v>
      </c>
      <c r="N22" s="76" t="e">
        <f>VLOOKUP($A22,'冲刺进度表-中间表'!$A$8:$W$27,COLUMN()+3,0)</f>
        <v>#N/A</v>
      </c>
      <c r="O22" s="76" t="e">
        <f>VLOOKUP($A22,'冲刺进度表-中间表'!$A$8:$W$27,COLUMN()+3,0)</f>
        <v>#N/A</v>
      </c>
      <c r="P22" s="76" t="e">
        <f>VLOOKUP($A22,'冲刺进度表-中间表'!$A$8:$W$27,COLUMN()+3,0)</f>
        <v>#N/A</v>
      </c>
      <c r="Q22" s="76" t="e">
        <f>VLOOKUP($A22,'冲刺进度表-中间表'!$A$8:$W$27,COLUMN()+3,0)</f>
        <v>#N/A</v>
      </c>
      <c r="R22" s="76" t="e">
        <f>VLOOKUP($A22,'冲刺进度表-中间表'!$A$8:$W$27,COLUMN()+3,0)</f>
        <v>#N/A</v>
      </c>
      <c r="S22" s="76" t="e">
        <f>VLOOKUP($A22,'冲刺进度表-中间表'!$A$8:$W$27,COLUMN()+3,0)</f>
        <v>#N/A</v>
      </c>
      <c r="T22" s="76" t="e">
        <f>VLOOKUP($A22,'冲刺进度表-中间表'!$A$8:$W$27,COLUMN()+3,0)</f>
        <v>#N/A</v>
      </c>
    </row>
    <row r="23" spans="1:21" ht="33.75">
      <c r="A23" s="72">
        <v>16</v>
      </c>
      <c r="B23" s="90" t="e">
        <f>VLOOKUP($A23,'冲刺进度表-中间表'!$A$8:$W$27,COLUMN()+2,0)</f>
        <v>#N/A</v>
      </c>
      <c r="C23" s="91" t="e">
        <f>VLOOKUP($A23,'冲刺进度表-中间表'!$A$8:$AA$27,COLUMN()+23,0)</f>
        <v>#N/A</v>
      </c>
      <c r="D23" s="92" t="e">
        <f>VLOOKUP($A23,'冲刺进度表-中间表'!$A$8:$W$27,COLUMN()+3,0)</f>
        <v>#N/A</v>
      </c>
      <c r="E23" s="92" t="e">
        <f>VLOOKUP($A23,'冲刺进度表-中间表'!$A$8:$W$27,8,0)</f>
        <v>#N/A</v>
      </c>
      <c r="F23" s="75" t="e">
        <f>VLOOKUP($A23,'冲刺进度表-中间表'!$A$8:$W$27,COLUMN()+3,0)</f>
        <v>#N/A</v>
      </c>
      <c r="G23" s="76" t="e">
        <f>VLOOKUP($A23,'冲刺进度表-中间表'!$A$8:$W$27,COLUMN()+3,0)</f>
        <v>#N/A</v>
      </c>
      <c r="H23" s="76" t="e">
        <f>VLOOKUP($A23,'冲刺进度表-中间表'!$A$8:$W$27,COLUMN()+3,0)</f>
        <v>#N/A</v>
      </c>
      <c r="I23" s="76" t="e">
        <f>VLOOKUP($A23,'冲刺进度表-中间表'!$A$8:$W$27,COLUMN()+3,0)</f>
        <v>#N/A</v>
      </c>
      <c r="J23" s="76" t="e">
        <f>VLOOKUP($A23,'冲刺进度表-中间表'!$A$8:$W$27,COLUMN()+3,0)</f>
        <v>#N/A</v>
      </c>
      <c r="K23" s="76" t="e">
        <f>VLOOKUP($A23,'冲刺进度表-中间表'!$A$8:$W$27,COLUMN()+3,0)</f>
        <v>#N/A</v>
      </c>
      <c r="L23" s="76" t="e">
        <f>VLOOKUP($A23,'冲刺进度表-中间表'!$A$8:$W$27,COLUMN()+3,0)</f>
        <v>#N/A</v>
      </c>
      <c r="M23" s="76" t="e">
        <f>VLOOKUP($A23,'冲刺进度表-中间表'!$A$8:$W$27,COLUMN()+3,0)</f>
        <v>#N/A</v>
      </c>
      <c r="N23" s="76" t="e">
        <f>VLOOKUP($A23,'冲刺进度表-中间表'!$A$8:$W$27,COLUMN()+3,0)</f>
        <v>#N/A</v>
      </c>
      <c r="O23" s="76" t="e">
        <f>VLOOKUP($A23,'冲刺进度表-中间表'!$A$8:$W$27,COLUMN()+3,0)</f>
        <v>#N/A</v>
      </c>
      <c r="P23" s="76" t="e">
        <f>VLOOKUP($A23,'冲刺进度表-中间表'!$A$8:$W$27,COLUMN()+3,0)</f>
        <v>#N/A</v>
      </c>
      <c r="Q23" s="76" t="e">
        <f>VLOOKUP($A23,'冲刺进度表-中间表'!$A$8:$W$27,COLUMN()+3,0)</f>
        <v>#N/A</v>
      </c>
      <c r="R23" s="76" t="e">
        <f>VLOOKUP($A23,'冲刺进度表-中间表'!$A$8:$W$27,COLUMN()+3,0)</f>
        <v>#N/A</v>
      </c>
      <c r="S23" s="76" t="e">
        <f>VLOOKUP($A23,'冲刺进度表-中间表'!$A$8:$W$27,COLUMN()+3,0)</f>
        <v>#N/A</v>
      </c>
      <c r="T23" s="76" t="e">
        <f>VLOOKUP($A23,'冲刺进度表-中间表'!$A$8:$W$27,COLUMN()+3,0)</f>
        <v>#N/A</v>
      </c>
      <c r="U23" s="68"/>
    </row>
    <row r="24" spans="1:21" s="79" customFormat="1" ht="33.75">
      <c r="A24" s="432" t="s">
        <v>394</v>
      </c>
      <c r="B24" s="432"/>
      <c r="C24" s="432"/>
      <c r="D24" s="434" t="e">
        <f>SUM(G24:T24)</f>
        <v>#N/A</v>
      </c>
      <c r="E24" s="434"/>
      <c r="F24" s="434"/>
      <c r="G24" s="77" t="e">
        <f t="shared" ref="G24:T24" si="1">SUM(G8:G23)</f>
        <v>#N/A</v>
      </c>
      <c r="H24" s="77" t="e">
        <f t="shared" si="1"/>
        <v>#N/A</v>
      </c>
      <c r="I24" s="77" t="e">
        <f t="shared" si="1"/>
        <v>#N/A</v>
      </c>
      <c r="J24" s="77" t="e">
        <f t="shared" si="1"/>
        <v>#N/A</v>
      </c>
      <c r="K24" s="77" t="e">
        <f t="shared" si="1"/>
        <v>#N/A</v>
      </c>
      <c r="L24" s="77" t="e">
        <f t="shared" si="1"/>
        <v>#N/A</v>
      </c>
      <c r="M24" s="77" t="e">
        <f t="shared" si="1"/>
        <v>#N/A</v>
      </c>
      <c r="N24" s="77" t="e">
        <f t="shared" si="1"/>
        <v>#N/A</v>
      </c>
      <c r="O24" s="77" t="e">
        <f t="shared" si="1"/>
        <v>#N/A</v>
      </c>
      <c r="P24" s="77" t="e">
        <f t="shared" si="1"/>
        <v>#N/A</v>
      </c>
      <c r="Q24" s="77" t="e">
        <f t="shared" si="1"/>
        <v>#N/A</v>
      </c>
      <c r="R24" s="77" t="e">
        <f t="shared" si="1"/>
        <v>#N/A</v>
      </c>
      <c r="S24" s="77" t="e">
        <f t="shared" si="1"/>
        <v>#N/A</v>
      </c>
      <c r="T24" s="77" t="e">
        <f t="shared" si="1"/>
        <v>#N/A</v>
      </c>
      <c r="U24" s="78"/>
    </row>
  </sheetData>
  <mergeCells count="11">
    <mergeCell ref="A1:T1"/>
    <mergeCell ref="A6:C6"/>
    <mergeCell ref="A2:C2"/>
    <mergeCell ref="D6:F6"/>
    <mergeCell ref="A4:C4"/>
    <mergeCell ref="A24:C24"/>
    <mergeCell ref="A3:C3"/>
    <mergeCell ref="A5:C5"/>
    <mergeCell ref="D24:F24"/>
    <mergeCell ref="R6:T6"/>
    <mergeCell ref="G6:Q6"/>
  </mergeCells>
  <phoneticPr fontId="7" type="noConversion"/>
  <conditionalFormatting sqref="A8:A23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:F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8:T23">
    <cfRule type="colorScale" priority="1">
      <colorScale>
        <cfvo type="num" val="-3"/>
        <cfvo type="num" val="-0.5"/>
        <cfvo type="max"/>
        <color theme="9" tint="0.39997558519241921"/>
        <color theme="9" tint="0.79998168889431442"/>
        <color theme="7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566E1-55D7-41D2-A3DC-5A4484DDCF7A}">
  <sheetPr filterMode="1">
    <tabColor theme="7"/>
  </sheetPr>
  <dimension ref="A1:AS249"/>
  <sheetViews>
    <sheetView zoomScale="180" zoomScaleNormal="180" workbookViewId="0">
      <selection activeCell="J18" sqref="J18"/>
    </sheetView>
    <sheetView workbookViewId="1"/>
  </sheetViews>
  <sheetFormatPr defaultColWidth="8.875" defaultRowHeight="17.25"/>
  <cols>
    <col min="1" max="1" width="11.125" style="10" bestFit="1" customWidth="1"/>
    <col min="2" max="2" width="14.625" style="10" bestFit="1" customWidth="1"/>
    <col min="3" max="4" width="14.5" style="10" bestFit="1" customWidth="1"/>
    <col min="5" max="5" width="18.25" style="10" bestFit="1" customWidth="1"/>
    <col min="6" max="6" width="9.375" style="10" bestFit="1" customWidth="1"/>
    <col min="7" max="7" width="10.5" style="10" customWidth="1"/>
    <col min="8" max="8" width="16.125" style="10" customWidth="1"/>
    <col min="9" max="9" width="10.5" style="10" customWidth="1"/>
    <col min="10" max="10" width="21" style="10" customWidth="1"/>
    <col min="11" max="11" width="21.75" style="10" customWidth="1"/>
    <col min="12" max="12" width="19.875" style="10" customWidth="1"/>
    <col min="13" max="23" width="9.75" style="10" bestFit="1" customWidth="1"/>
    <col min="24" max="24" width="28.875" style="10" bestFit="1" customWidth="1"/>
    <col min="25" max="26" width="19.375" style="10" bestFit="1" customWidth="1"/>
    <col min="27" max="27" width="9" style="10" bestFit="1" customWidth="1"/>
    <col min="28" max="29" width="8.875" style="10"/>
    <col min="30" max="30" width="25.75" style="10" bestFit="1" customWidth="1"/>
    <col min="31" max="31" width="10.25" style="10" bestFit="1" customWidth="1"/>
    <col min="32" max="37" width="4.125" style="10" bestFit="1" customWidth="1"/>
    <col min="38" max="39" width="2.875" style="10" bestFit="1" customWidth="1"/>
    <col min="40" max="40" width="4.125" style="10" bestFit="1" customWidth="1"/>
    <col min="41" max="41" width="5.25" style="10" bestFit="1" customWidth="1"/>
    <col min="42" max="43" width="6.125" style="10" bestFit="1" customWidth="1"/>
    <col min="44" max="45" width="11.625" style="10" bestFit="1" customWidth="1"/>
    <col min="46" max="16384" width="8.875" style="10"/>
  </cols>
  <sheetData>
    <row r="1" spans="1:45" ht="29.25">
      <c r="C1" s="441" t="s">
        <v>390</v>
      </c>
      <c r="D1" s="441"/>
      <c r="E1" s="441"/>
      <c r="F1" s="441"/>
      <c r="G1" s="441" t="s">
        <v>395</v>
      </c>
      <c r="H1" s="441"/>
      <c r="I1" s="441"/>
      <c r="J1" s="441" t="s">
        <v>396</v>
      </c>
      <c r="K1" s="441"/>
      <c r="L1" s="441"/>
      <c r="M1" s="441"/>
      <c r="N1" s="441"/>
      <c r="O1" s="441"/>
      <c r="P1" s="441"/>
      <c r="Q1" s="441"/>
      <c r="R1" s="441"/>
      <c r="S1" s="441"/>
      <c r="T1" s="441"/>
      <c r="U1" s="441"/>
      <c r="V1" s="441"/>
      <c r="W1" s="441"/>
      <c r="X1" s="32" t="s">
        <v>118</v>
      </c>
      <c r="Y1" s="32" t="s">
        <v>118</v>
      </c>
      <c r="Z1" s="32" t="s">
        <v>118</v>
      </c>
    </row>
    <row r="2" spans="1:45" ht="34.5">
      <c r="C2" s="26" t="s">
        <v>397</v>
      </c>
      <c r="D2" s="26" t="s">
        <v>12</v>
      </c>
      <c r="E2" s="26" t="s">
        <v>13</v>
      </c>
      <c r="F2" s="26" t="s">
        <v>14</v>
      </c>
      <c r="G2" s="26" t="s">
        <v>384</v>
      </c>
      <c r="H2" s="26" t="s">
        <v>385</v>
      </c>
      <c r="I2" s="35" t="s">
        <v>386</v>
      </c>
      <c r="J2" s="36">
        <v>45764</v>
      </c>
      <c r="K2" s="36">
        <v>45765</v>
      </c>
      <c r="L2" s="36">
        <v>45766</v>
      </c>
      <c r="M2" s="36">
        <v>45767</v>
      </c>
      <c r="N2" s="36">
        <v>45768</v>
      </c>
      <c r="O2" s="36">
        <v>45769</v>
      </c>
      <c r="P2" s="36">
        <v>45770</v>
      </c>
      <c r="Q2" s="36">
        <v>45771</v>
      </c>
      <c r="R2" s="36">
        <v>45772</v>
      </c>
      <c r="S2" s="36">
        <v>45773</v>
      </c>
      <c r="T2" s="36">
        <v>45774</v>
      </c>
      <c r="U2" s="36">
        <v>45775</v>
      </c>
      <c r="V2" s="36">
        <v>45776</v>
      </c>
      <c r="W2" s="36">
        <v>45777</v>
      </c>
      <c r="X2" s="33"/>
    </row>
    <row r="3" spans="1:45" ht="18">
      <c r="C3" s="442" t="s">
        <v>40</v>
      </c>
      <c r="D3" s="442"/>
      <c r="E3" s="442"/>
      <c r="F3" s="30">
        <f>SUM(F8:F20)</f>
        <v>139</v>
      </c>
      <c r="G3" s="31">
        <f t="shared" ref="G3:H3" si="0">SUM(G8:G20)</f>
        <v>807.40000000000009</v>
      </c>
      <c r="H3" s="30" t="e">
        <f t="shared" si="0"/>
        <v>#REF!</v>
      </c>
      <c r="I3" s="37" t="e">
        <f>H3/G3</f>
        <v>#REF!</v>
      </c>
      <c r="J3" s="38" t="e">
        <f>SUM(J8:J20)</f>
        <v>#REF!</v>
      </c>
      <c r="K3" s="38" t="e">
        <f>SUM(K8:K20)+(J3/13)</f>
        <v>#REF!</v>
      </c>
      <c r="L3" s="38" t="e">
        <f t="shared" ref="L3:W3" si="1">SUM(L8:L20)</f>
        <v>#REF!</v>
      </c>
      <c r="M3" s="38" t="e">
        <f t="shared" si="1"/>
        <v>#REF!</v>
      </c>
      <c r="N3" s="38" t="e">
        <f t="shared" si="1"/>
        <v>#REF!</v>
      </c>
      <c r="O3" s="38" t="e">
        <f t="shared" si="1"/>
        <v>#REF!</v>
      </c>
      <c r="P3" s="38" t="e">
        <f t="shared" si="1"/>
        <v>#REF!</v>
      </c>
      <c r="Q3" s="38" t="e">
        <f t="shared" si="1"/>
        <v>#REF!</v>
      </c>
      <c r="R3" s="38" t="e">
        <f t="shared" si="1"/>
        <v>#REF!</v>
      </c>
      <c r="S3" s="38" t="e">
        <f t="shared" si="1"/>
        <v>#REF!</v>
      </c>
      <c r="T3" s="38" t="e">
        <f t="shared" si="1"/>
        <v>#REF!</v>
      </c>
      <c r="U3" s="38" t="e">
        <f t="shared" si="1"/>
        <v>#REF!</v>
      </c>
      <c r="V3" s="38" t="e">
        <f t="shared" si="1"/>
        <v>#REF!</v>
      </c>
      <c r="W3" s="38" t="e">
        <f t="shared" si="1"/>
        <v>#REF!</v>
      </c>
      <c r="AR3" s="11"/>
    </row>
    <row r="4" spans="1:45">
      <c r="C4" s="29" t="s">
        <v>133</v>
      </c>
      <c r="D4" s="29" t="s">
        <v>133</v>
      </c>
      <c r="E4" s="29" t="s">
        <v>133</v>
      </c>
      <c r="F4" s="27">
        <f>SUMIFS($F$8:$F$20,$D$8:$D$20,C4)</f>
        <v>59</v>
      </c>
      <c r="G4" s="9">
        <f>SUMIFS(G$8:G$20,$D$8:$D$20,$C4)</f>
        <v>329.52</v>
      </c>
      <c r="H4" s="9" t="e">
        <f>SUMIFS(H$8:H$20,$D$8:$D$20,$C4)</f>
        <v>#REF!</v>
      </c>
      <c r="I4" s="15" t="str">
        <f t="shared" ref="I4:I7" si="2">IFERROR(H4/G4,"")</f>
        <v/>
      </c>
      <c r="J4" s="39" t="e">
        <f>SUMIFS(J$8:J$20,$D$8:$D$20,$C4)</f>
        <v>#REF!</v>
      </c>
      <c r="K4" s="39" t="e">
        <f t="shared" ref="K4:W4" si="3">SUMIFS(K$8:K$20,$D$8:$D$20,$C4)</f>
        <v>#REF!</v>
      </c>
      <c r="L4" s="39" t="e">
        <f t="shared" si="3"/>
        <v>#REF!</v>
      </c>
      <c r="M4" s="39" t="e">
        <f t="shared" si="3"/>
        <v>#REF!</v>
      </c>
      <c r="N4" s="39" t="e">
        <f t="shared" si="3"/>
        <v>#REF!</v>
      </c>
      <c r="O4" s="39" t="e">
        <f t="shared" si="3"/>
        <v>#REF!</v>
      </c>
      <c r="P4" s="39" t="e">
        <f t="shared" si="3"/>
        <v>#REF!</v>
      </c>
      <c r="Q4" s="39" t="e">
        <f t="shared" si="3"/>
        <v>#REF!</v>
      </c>
      <c r="R4" s="39" t="e">
        <f t="shared" si="3"/>
        <v>#REF!</v>
      </c>
      <c r="S4" s="39" t="e">
        <f t="shared" si="3"/>
        <v>#REF!</v>
      </c>
      <c r="T4" s="39" t="e">
        <f t="shared" si="3"/>
        <v>#REF!</v>
      </c>
      <c r="U4" s="39" t="e">
        <f t="shared" si="3"/>
        <v>#REF!</v>
      </c>
      <c r="V4" s="39" t="e">
        <f t="shared" si="3"/>
        <v>#REF!</v>
      </c>
      <c r="W4" s="39" t="e">
        <f t="shared" si="3"/>
        <v>#REF!</v>
      </c>
      <c r="X4" s="10" t="s">
        <v>132</v>
      </c>
      <c r="Y4" s="10" t="s">
        <v>132</v>
      </c>
      <c r="Z4" s="10" t="s">
        <v>132</v>
      </c>
    </row>
    <row r="5" spans="1:45">
      <c r="C5" s="29" t="s">
        <v>135</v>
      </c>
      <c r="D5" s="29" t="s">
        <v>135</v>
      </c>
      <c r="E5" s="29" t="s">
        <v>135</v>
      </c>
      <c r="F5" s="27">
        <f>SUMIFS($F$8:$F$20,$D$8:$D$20,C5)</f>
        <v>21</v>
      </c>
      <c r="G5" s="9">
        <f>SUMIFS(G$8:G$20,$D$8:$D$20,$C5)</f>
        <v>124.82000000000001</v>
      </c>
      <c r="H5" s="9" t="e">
        <f t="shared" ref="H5:W7" si="4">SUMIFS(H$8:H$20,$D$8:$D$20,$C5)</f>
        <v>#REF!</v>
      </c>
      <c r="I5" s="15" t="str">
        <f t="shared" si="2"/>
        <v/>
      </c>
      <c r="J5" s="39" t="e">
        <f t="shared" si="4"/>
        <v>#REF!</v>
      </c>
      <c r="K5" s="39" t="e">
        <f t="shared" si="4"/>
        <v>#REF!</v>
      </c>
      <c r="L5" s="39" t="e">
        <f t="shared" si="4"/>
        <v>#REF!</v>
      </c>
      <c r="M5" s="39" t="e">
        <f t="shared" si="4"/>
        <v>#REF!</v>
      </c>
      <c r="N5" s="39" t="e">
        <f t="shared" si="4"/>
        <v>#REF!</v>
      </c>
      <c r="O5" s="39" t="e">
        <f t="shared" si="4"/>
        <v>#REF!</v>
      </c>
      <c r="P5" s="39" t="e">
        <f t="shared" si="4"/>
        <v>#REF!</v>
      </c>
      <c r="Q5" s="39" t="e">
        <f t="shared" si="4"/>
        <v>#REF!</v>
      </c>
      <c r="R5" s="39" t="e">
        <f t="shared" si="4"/>
        <v>#REF!</v>
      </c>
      <c r="S5" s="39" t="e">
        <f t="shared" si="4"/>
        <v>#REF!</v>
      </c>
      <c r="T5" s="39" t="e">
        <f t="shared" si="4"/>
        <v>#REF!</v>
      </c>
      <c r="U5" s="39" t="e">
        <f t="shared" si="4"/>
        <v>#REF!</v>
      </c>
      <c r="V5" s="39" t="e">
        <f t="shared" si="4"/>
        <v>#REF!</v>
      </c>
      <c r="W5" s="39" t="e">
        <f t="shared" si="4"/>
        <v>#REF!</v>
      </c>
      <c r="X5" s="10" t="s">
        <v>134</v>
      </c>
      <c r="Y5" s="10" t="s">
        <v>134</v>
      </c>
      <c r="Z5" s="10" t="s">
        <v>134</v>
      </c>
    </row>
    <row r="6" spans="1:45">
      <c r="C6" s="29" t="s">
        <v>131</v>
      </c>
      <c r="D6" s="29" t="s">
        <v>131</v>
      </c>
      <c r="E6" s="29" t="s">
        <v>131</v>
      </c>
      <c r="F6" s="27">
        <f>SUMIFS($F$8:$F$20,$D$8:$D$20,C6)</f>
        <v>51</v>
      </c>
      <c r="G6" s="9">
        <f>SUMIFS(G$8:G$20,$D$8:$D$20,$C6)</f>
        <v>288.87</v>
      </c>
      <c r="H6" s="9" t="e">
        <f t="shared" si="4"/>
        <v>#REF!</v>
      </c>
      <c r="I6" s="15" t="str">
        <f t="shared" si="2"/>
        <v/>
      </c>
      <c r="J6" s="39" t="e">
        <f t="shared" si="4"/>
        <v>#REF!</v>
      </c>
      <c r="K6" s="39" t="e">
        <f t="shared" si="4"/>
        <v>#REF!</v>
      </c>
      <c r="L6" s="39" t="e">
        <f t="shared" si="4"/>
        <v>#REF!</v>
      </c>
      <c r="M6" s="39" t="e">
        <f t="shared" si="4"/>
        <v>#REF!</v>
      </c>
      <c r="N6" s="39" t="e">
        <f t="shared" si="4"/>
        <v>#REF!</v>
      </c>
      <c r="O6" s="39" t="e">
        <f t="shared" si="4"/>
        <v>#REF!</v>
      </c>
      <c r="P6" s="39" t="e">
        <f t="shared" si="4"/>
        <v>#REF!</v>
      </c>
      <c r="Q6" s="39" t="e">
        <f t="shared" si="4"/>
        <v>#REF!</v>
      </c>
      <c r="R6" s="39" t="e">
        <f t="shared" si="4"/>
        <v>#REF!</v>
      </c>
      <c r="S6" s="39" t="e">
        <f t="shared" si="4"/>
        <v>#REF!</v>
      </c>
      <c r="T6" s="39" t="e">
        <f t="shared" si="4"/>
        <v>#REF!</v>
      </c>
      <c r="U6" s="39" t="e">
        <f t="shared" si="4"/>
        <v>#REF!</v>
      </c>
      <c r="V6" s="39" t="e">
        <f t="shared" si="4"/>
        <v>#REF!</v>
      </c>
      <c r="W6" s="39" t="e">
        <f t="shared" si="4"/>
        <v>#REF!</v>
      </c>
      <c r="X6" s="10" t="s">
        <v>130</v>
      </c>
      <c r="Y6" s="10" t="s">
        <v>130</v>
      </c>
      <c r="Z6" s="10" t="s">
        <v>130</v>
      </c>
    </row>
    <row r="7" spans="1:45">
      <c r="A7" s="10" t="s">
        <v>398</v>
      </c>
      <c r="B7" s="10" t="s">
        <v>399</v>
      </c>
      <c r="C7" s="29" t="s">
        <v>313</v>
      </c>
      <c r="D7" s="29" t="s">
        <v>313</v>
      </c>
      <c r="E7" s="29" t="s">
        <v>313</v>
      </c>
      <c r="F7" s="27">
        <f>SUMIFS($F$8:$F$20,$D$8:$D$20,C7)</f>
        <v>8</v>
      </c>
      <c r="G7" s="9">
        <f>SUMIFS(G$8:G$20,$D$8:$D$20,$C7)</f>
        <v>64.19</v>
      </c>
      <c r="H7" s="9" t="e">
        <f t="shared" si="4"/>
        <v>#REF!</v>
      </c>
      <c r="I7" s="15" t="str">
        <f t="shared" si="2"/>
        <v/>
      </c>
      <c r="J7" s="39" t="e">
        <f t="shared" si="4"/>
        <v>#REF!</v>
      </c>
      <c r="K7" s="39" t="e">
        <f t="shared" si="4"/>
        <v>#REF!</v>
      </c>
      <c r="L7" s="39" t="e">
        <f t="shared" si="4"/>
        <v>#REF!</v>
      </c>
      <c r="M7" s="39" t="e">
        <f t="shared" si="4"/>
        <v>#REF!</v>
      </c>
      <c r="N7" s="39" t="e">
        <f t="shared" si="4"/>
        <v>#REF!</v>
      </c>
      <c r="O7" s="39" t="e">
        <f t="shared" si="4"/>
        <v>#REF!</v>
      </c>
      <c r="P7" s="39" t="e">
        <f t="shared" si="4"/>
        <v>#REF!</v>
      </c>
      <c r="Q7" s="39" t="e">
        <f t="shared" si="4"/>
        <v>#REF!</v>
      </c>
      <c r="R7" s="39" t="e">
        <f t="shared" si="4"/>
        <v>#REF!</v>
      </c>
      <c r="S7" s="39" t="e">
        <f t="shared" si="4"/>
        <v>#REF!</v>
      </c>
      <c r="T7" s="39" t="e">
        <f t="shared" si="4"/>
        <v>#REF!</v>
      </c>
      <c r="U7" s="39" t="e">
        <f t="shared" si="4"/>
        <v>#REF!</v>
      </c>
      <c r="V7" s="39" t="e">
        <f t="shared" si="4"/>
        <v>#REF!</v>
      </c>
      <c r="W7" s="39" t="e">
        <f t="shared" si="4"/>
        <v>#REF!</v>
      </c>
      <c r="X7" s="10" t="s">
        <v>158</v>
      </c>
      <c r="Y7" s="10" t="s">
        <v>158</v>
      </c>
      <c r="Z7" s="10" t="s">
        <v>158</v>
      </c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</row>
    <row r="8" spans="1:45">
      <c r="A8" s="10" t="e">
        <f>RANK(B8,$B$8:$B$27)</f>
        <v>#VALUE!</v>
      </c>
      <c r="B8" s="12" t="str">
        <f>IFERROR(I8+J8*0.000001,"")</f>
        <v/>
      </c>
      <c r="C8" s="13" t="s">
        <v>400</v>
      </c>
      <c r="D8" s="13" t="s">
        <v>252</v>
      </c>
      <c r="E8" s="13" t="s">
        <v>401</v>
      </c>
      <c r="F8" s="13">
        <f t="shared" ref="F8:F20" si="5">COUNTIFS($E$30:$E$188,E8)</f>
        <v>6</v>
      </c>
      <c r="G8" s="9">
        <v>27.82</v>
      </c>
      <c r="H8" s="14" t="e">
        <f t="shared" ref="H8:H20" si="6">SUMIFS($H$30:$H$210,$E$30:$E$210,E8)</f>
        <v>#REF!</v>
      </c>
      <c r="I8" s="15" t="str">
        <f t="shared" ref="I8:I27" si="7">IFERROR(H8/G8,"")</f>
        <v/>
      </c>
      <c r="J8" s="40" t="e">
        <f>SUMIFS(J$30:J$210,$E$30:$E$210,$E8)-VLOOKUP($E8,#REF!,COLUMN()-7,0)</f>
        <v>#REF!</v>
      </c>
      <c r="K8" s="40" t="e">
        <f>SUMIFS(K$30:K$210,$E$30:$E$210,$E8)-VLOOKUP($E8,#REF!,COLUMN()-7,0)</f>
        <v>#REF!</v>
      </c>
      <c r="L8" s="40" t="e">
        <f>SUMIFS(L$30:L$210,$E$30:$E$210,$E8)-VLOOKUP($E8,#REF!,COLUMN()-7,0)</f>
        <v>#REF!</v>
      </c>
      <c r="M8" s="40" t="e">
        <f>SUMIFS(M$30:M$210,$E$30:$E$210,$E8)-VLOOKUP($E8,#REF!,COLUMN()-7,0)</f>
        <v>#REF!</v>
      </c>
      <c r="N8" s="40" t="e">
        <f>SUMIFS(N$30:N$210,$E$30:$E$210,$E8)-VLOOKUP($E8,#REF!,COLUMN()-7,0)</f>
        <v>#REF!</v>
      </c>
      <c r="O8" s="40" t="e">
        <f>SUMIFS(O$30:O$210,$E$30:$E$210,$E8)-VLOOKUP($E8,#REF!,COLUMN()-7,0)</f>
        <v>#REF!</v>
      </c>
      <c r="P8" s="40" t="e">
        <f>SUMIFS(P$30:P$210,$E$30:$E$210,$E8)-VLOOKUP($E8,#REF!,COLUMN()-7,0)</f>
        <v>#REF!</v>
      </c>
      <c r="Q8" s="40" t="e">
        <f>SUMIFS(Q$30:Q$210,$E$30:$E$210,$E8)-VLOOKUP($E8,#REF!,COLUMN()-7,0)</f>
        <v>#REF!</v>
      </c>
      <c r="R8" s="40" t="e">
        <f>SUMIFS(R$30:R$210,$E$30:$E$210,$E8)-VLOOKUP($E8,#REF!,COLUMN()-7,0)</f>
        <v>#REF!</v>
      </c>
      <c r="S8" s="40" t="e">
        <f>SUMIFS(S$30:S$210,$E$30:$E$210,$E8)-VLOOKUP($E8,#REF!,COLUMN()-7,0)</f>
        <v>#REF!</v>
      </c>
      <c r="T8" s="40" t="e">
        <f>SUMIFS(T$30:T$210,$E$30:$E$210,$E8)-VLOOKUP($E8,#REF!,COLUMN()-7,0)</f>
        <v>#REF!</v>
      </c>
      <c r="U8" s="40" t="e">
        <f>SUMIFS(U$30:U$210,$E$30:$E$210,$E8)-VLOOKUP($E8,#REF!,COLUMN()-7,0)</f>
        <v>#REF!</v>
      </c>
      <c r="V8" s="40" t="e">
        <f>SUMIFS(V$30:V$210,$E$30:$E$210,$E8)-VLOOKUP($E8,#REF!,COLUMN()-7,0)</f>
        <v>#REF!</v>
      </c>
      <c r="W8" s="40" t="e">
        <f>SUMIFS(W$30:W$210,$E$30:$E$210,$E8)-VLOOKUP($E8,#REF!,COLUMN()-7,0)</f>
        <v>#REF!</v>
      </c>
      <c r="X8" s="10" t="s">
        <v>138</v>
      </c>
      <c r="Y8" s="10" t="s">
        <v>132</v>
      </c>
      <c r="Z8" s="10" t="s">
        <v>137</v>
      </c>
      <c r="AS8" s="11"/>
    </row>
    <row r="9" spans="1:45">
      <c r="A9" s="10" t="e">
        <f t="shared" ref="A9:A27" si="8">RANK(B9,$B$8:$B$27)</f>
        <v>#VALUE!</v>
      </c>
      <c r="B9" s="12" t="str">
        <f t="shared" ref="B9:B27" si="9">IFERROR(I9+J9*0.000001,"")</f>
        <v/>
      </c>
      <c r="C9" s="13" t="s">
        <v>400</v>
      </c>
      <c r="D9" s="13" t="s">
        <v>252</v>
      </c>
      <c r="E9" s="13" t="s">
        <v>139</v>
      </c>
      <c r="F9" s="13">
        <f t="shared" si="5"/>
        <v>12</v>
      </c>
      <c r="G9" s="9">
        <v>84.16</v>
      </c>
      <c r="H9" s="14" t="e">
        <f t="shared" si="6"/>
        <v>#REF!</v>
      </c>
      <c r="I9" s="15" t="str">
        <f t="shared" si="7"/>
        <v/>
      </c>
      <c r="J9" s="40" t="e">
        <f>SUMIFS(J$30:J$210,$E$30:$E$210,$E9)-VLOOKUP($E9,#REF!,COLUMN()-7,0)</f>
        <v>#REF!</v>
      </c>
      <c r="K9" s="40" t="e">
        <f>SUMIFS(K$30:K$210,$E$30:$E$210,$E9)-VLOOKUP($E9,#REF!,COLUMN()-7,0)</f>
        <v>#REF!</v>
      </c>
      <c r="L9" s="40" t="e">
        <f>SUMIFS(L$30:L$210,$E$30:$E$210,$E9)-VLOOKUP($E9,#REF!,COLUMN()-7,0)</f>
        <v>#REF!</v>
      </c>
      <c r="M9" s="40" t="e">
        <f>SUMIFS(M$30:M$210,$E$30:$E$210,$E9)-VLOOKUP($E9,#REF!,COLUMN()-7,0)</f>
        <v>#REF!</v>
      </c>
      <c r="N9" s="40" t="e">
        <f>SUMIFS(N$30:N$210,$E$30:$E$210,$E9)-VLOOKUP($E9,#REF!,COLUMN()-7,0)</f>
        <v>#REF!</v>
      </c>
      <c r="O9" s="40" t="e">
        <f>SUMIFS(O$30:O$210,$E$30:$E$210,$E9)-VLOOKUP($E9,#REF!,COLUMN()-7,0)</f>
        <v>#REF!</v>
      </c>
      <c r="P9" s="40" t="e">
        <f>SUMIFS(P$30:P$210,$E$30:$E$210,$E9)-VLOOKUP($E9,#REF!,COLUMN()-7,0)</f>
        <v>#REF!</v>
      </c>
      <c r="Q9" s="40" t="e">
        <f>SUMIFS(Q$30:Q$210,$E$30:$E$210,$E9)-VLOOKUP($E9,#REF!,COLUMN()-7,0)</f>
        <v>#REF!</v>
      </c>
      <c r="R9" s="40" t="e">
        <f>SUMIFS(R$30:R$210,$E$30:$E$210,$E9)-VLOOKUP($E9,#REF!,COLUMN()-7,0)</f>
        <v>#REF!</v>
      </c>
      <c r="S9" s="40" t="e">
        <f>SUMIFS(S$30:S$210,$E$30:$E$210,$E9)-VLOOKUP($E9,#REF!,COLUMN()-7,0)</f>
        <v>#REF!</v>
      </c>
      <c r="T9" s="40" t="e">
        <f>SUMIFS(T$30:T$210,$E$30:$E$210,$E9)-VLOOKUP($E9,#REF!,COLUMN()-7,0)</f>
        <v>#REF!</v>
      </c>
      <c r="U9" s="40" t="e">
        <f>SUMIFS(U$30:U$210,$E$30:$E$210,$E9)-VLOOKUP($E9,#REF!,COLUMN()-7,0)</f>
        <v>#REF!</v>
      </c>
      <c r="V9" s="40" t="e">
        <f>SUMIFS(V$30:V$210,$E$30:$E$210,$E9)-VLOOKUP($E9,#REF!,COLUMN()-7,0)</f>
        <v>#REF!</v>
      </c>
      <c r="W9" s="40" t="e">
        <f>SUMIFS(W$30:W$210,$E$30:$E$210,$E9)-VLOOKUP($E9,#REF!,COLUMN()-7,0)</f>
        <v>#REF!</v>
      </c>
      <c r="X9" s="10" t="s">
        <v>138</v>
      </c>
      <c r="Y9" s="10" t="s">
        <v>132</v>
      </c>
      <c r="Z9" s="10" t="s">
        <v>140</v>
      </c>
      <c r="AS9" s="11"/>
    </row>
    <row r="10" spans="1:45">
      <c r="A10" s="10" t="e">
        <f t="shared" si="8"/>
        <v>#VALUE!</v>
      </c>
      <c r="B10" s="12" t="str">
        <f t="shared" si="9"/>
        <v/>
      </c>
      <c r="C10" s="13" t="s">
        <v>400</v>
      </c>
      <c r="D10" s="13" t="s">
        <v>131</v>
      </c>
      <c r="E10" s="13" t="s">
        <v>141</v>
      </c>
      <c r="F10" s="13">
        <f t="shared" si="5"/>
        <v>11</v>
      </c>
      <c r="G10" s="9">
        <v>57.77</v>
      </c>
      <c r="H10" s="14" t="e">
        <f t="shared" si="6"/>
        <v>#REF!</v>
      </c>
      <c r="I10" s="15" t="str">
        <f t="shared" si="7"/>
        <v/>
      </c>
      <c r="J10" s="40" t="e">
        <f>SUMIFS(J$30:J$210,$E$30:$E$210,$E10)-VLOOKUP($E10,#REF!,COLUMN()-7,0)</f>
        <v>#REF!</v>
      </c>
      <c r="K10" s="40" t="e">
        <f>SUMIFS(K$30:K$210,$E$30:$E$210,$E10)-VLOOKUP($E10,#REF!,COLUMN()-7,0)</f>
        <v>#REF!</v>
      </c>
      <c r="L10" s="40" t="e">
        <f>SUMIFS(L$30:L$210,$E$30:$E$210,$E10)-VLOOKUP($E10,#REF!,COLUMN()-7,0)</f>
        <v>#REF!</v>
      </c>
      <c r="M10" s="40" t="e">
        <f>SUMIFS(M$30:M$210,$E$30:$E$210,$E10)-VLOOKUP($E10,#REF!,COLUMN()-7,0)</f>
        <v>#REF!</v>
      </c>
      <c r="N10" s="40" t="e">
        <f>SUMIFS(N$30:N$210,$E$30:$E$210,$E10)-VLOOKUP($E10,#REF!,COLUMN()-7,0)</f>
        <v>#REF!</v>
      </c>
      <c r="O10" s="40" t="e">
        <f>SUMIFS(O$30:O$210,$E$30:$E$210,$E10)-VLOOKUP($E10,#REF!,COLUMN()-7,0)</f>
        <v>#REF!</v>
      </c>
      <c r="P10" s="40" t="e">
        <f>SUMIFS(P$30:P$210,$E$30:$E$210,$E10)-VLOOKUP($E10,#REF!,COLUMN()-7,0)</f>
        <v>#REF!</v>
      </c>
      <c r="Q10" s="40" t="e">
        <f>SUMIFS(Q$30:Q$210,$E$30:$E$210,$E10)-VLOOKUP($E10,#REF!,COLUMN()-7,0)</f>
        <v>#REF!</v>
      </c>
      <c r="R10" s="40" t="e">
        <f>SUMIFS(R$30:R$210,$E$30:$E$210,$E10)-VLOOKUP($E10,#REF!,COLUMN()-7,0)</f>
        <v>#REF!</v>
      </c>
      <c r="S10" s="40" t="e">
        <f>SUMIFS(S$30:S$210,$E$30:$E$210,$E10)-VLOOKUP($E10,#REF!,COLUMN()-7,0)</f>
        <v>#REF!</v>
      </c>
      <c r="T10" s="40" t="e">
        <f>SUMIFS(T$30:T$210,$E$30:$E$210,$E10)-VLOOKUP($E10,#REF!,COLUMN()-7,0)</f>
        <v>#REF!</v>
      </c>
      <c r="U10" s="40" t="e">
        <f>SUMIFS(U$30:U$210,$E$30:$E$210,$E10)-VLOOKUP($E10,#REF!,COLUMN()-7,0)</f>
        <v>#REF!</v>
      </c>
      <c r="V10" s="40" t="e">
        <f>SUMIFS(V$30:V$210,$E$30:$E$210,$E10)-VLOOKUP($E10,#REF!,COLUMN()-7,0)</f>
        <v>#REF!</v>
      </c>
      <c r="W10" s="40" t="e">
        <f>SUMIFS(W$30:W$210,$E$30:$E$210,$E10)-VLOOKUP($E10,#REF!,COLUMN()-7,0)</f>
        <v>#REF!</v>
      </c>
      <c r="X10" s="10" t="s">
        <v>138</v>
      </c>
      <c r="Y10" s="10" t="s">
        <v>130</v>
      </c>
      <c r="Z10" s="10" t="s">
        <v>142</v>
      </c>
      <c r="AS10" s="11"/>
    </row>
    <row r="11" spans="1:45">
      <c r="A11" s="10" t="e">
        <f t="shared" si="8"/>
        <v>#VALUE!</v>
      </c>
      <c r="B11" s="12" t="str">
        <f t="shared" si="9"/>
        <v/>
      </c>
      <c r="C11" s="13" t="s">
        <v>400</v>
      </c>
      <c r="D11" s="13" t="s">
        <v>252</v>
      </c>
      <c r="E11" s="13" t="s">
        <v>143</v>
      </c>
      <c r="F11" s="13">
        <f t="shared" si="5"/>
        <v>12</v>
      </c>
      <c r="G11" s="9">
        <v>62.77</v>
      </c>
      <c r="H11" s="14" t="e">
        <f t="shared" si="6"/>
        <v>#REF!</v>
      </c>
      <c r="I11" s="15" t="str">
        <f t="shared" si="7"/>
        <v/>
      </c>
      <c r="J11" s="40" t="e">
        <f>SUMIFS(J$30:J$210,$E$30:$E$210,$E11)-VLOOKUP($E11,#REF!,COLUMN()-7,0)</f>
        <v>#REF!</v>
      </c>
      <c r="K11" s="40" t="e">
        <f>SUMIFS(K$30:K$210,$E$30:$E$210,$E11)-VLOOKUP($E11,#REF!,COLUMN()-7,0)</f>
        <v>#REF!</v>
      </c>
      <c r="L11" s="40" t="e">
        <f>SUMIFS(L$30:L$210,$E$30:$E$210,$E11)-VLOOKUP($E11,#REF!,COLUMN()-7,0)</f>
        <v>#REF!</v>
      </c>
      <c r="M11" s="40" t="e">
        <f>SUMIFS(M$30:M$210,$E$30:$E$210,$E11)-VLOOKUP($E11,#REF!,COLUMN()-7,0)</f>
        <v>#REF!</v>
      </c>
      <c r="N11" s="40" t="e">
        <f>SUMIFS(N$30:N$210,$E$30:$E$210,$E11)-VLOOKUP($E11,#REF!,COLUMN()-7,0)</f>
        <v>#REF!</v>
      </c>
      <c r="O11" s="40" t="e">
        <f>SUMIFS(O$30:O$210,$E$30:$E$210,$E11)-VLOOKUP($E11,#REF!,COLUMN()-7,0)</f>
        <v>#REF!</v>
      </c>
      <c r="P11" s="40" t="e">
        <f>SUMIFS(P$30:P$210,$E$30:$E$210,$E11)-VLOOKUP($E11,#REF!,COLUMN()-7,0)</f>
        <v>#REF!</v>
      </c>
      <c r="Q11" s="40" t="e">
        <f>SUMIFS(Q$30:Q$210,$E$30:$E$210,$E11)-VLOOKUP($E11,#REF!,COLUMN()-7,0)</f>
        <v>#REF!</v>
      </c>
      <c r="R11" s="40" t="e">
        <f>SUMIFS(R$30:R$210,$E$30:$E$210,$E11)-VLOOKUP($E11,#REF!,COLUMN()-7,0)</f>
        <v>#REF!</v>
      </c>
      <c r="S11" s="40" t="e">
        <f>SUMIFS(S$30:S$210,$E$30:$E$210,$E11)-VLOOKUP($E11,#REF!,COLUMN()-7,0)</f>
        <v>#REF!</v>
      </c>
      <c r="T11" s="40" t="e">
        <f>SUMIFS(T$30:T$210,$E$30:$E$210,$E11)-VLOOKUP($E11,#REF!,COLUMN()-7,0)</f>
        <v>#REF!</v>
      </c>
      <c r="U11" s="40" t="e">
        <f>SUMIFS(U$30:U$210,$E$30:$E$210,$E11)-VLOOKUP($E11,#REF!,COLUMN()-7,0)</f>
        <v>#REF!</v>
      </c>
      <c r="V11" s="40" t="e">
        <f>SUMIFS(V$30:V$210,$E$30:$E$210,$E11)-VLOOKUP($E11,#REF!,COLUMN()-7,0)</f>
        <v>#REF!</v>
      </c>
      <c r="W11" s="40" t="e">
        <f>SUMIFS(W$30:W$210,$E$30:$E$210,$E11)-VLOOKUP($E11,#REF!,COLUMN()-7,0)</f>
        <v>#REF!</v>
      </c>
      <c r="X11" s="10" t="s">
        <v>138</v>
      </c>
      <c r="Y11" s="10" t="s">
        <v>132</v>
      </c>
      <c r="Z11" s="10" t="s">
        <v>144</v>
      </c>
      <c r="AS11" s="11"/>
    </row>
    <row r="12" spans="1:45">
      <c r="A12" s="10" t="e">
        <f t="shared" si="8"/>
        <v>#VALUE!</v>
      </c>
      <c r="B12" s="12" t="str">
        <f t="shared" si="9"/>
        <v/>
      </c>
      <c r="C12" s="13" t="s">
        <v>402</v>
      </c>
      <c r="D12" s="13" t="s">
        <v>131</v>
      </c>
      <c r="E12" s="13" t="s">
        <v>145</v>
      </c>
      <c r="F12" s="13">
        <f t="shared" si="5"/>
        <v>16</v>
      </c>
      <c r="G12" s="9">
        <v>92.01</v>
      </c>
      <c r="H12" s="14" t="e">
        <f t="shared" si="6"/>
        <v>#REF!</v>
      </c>
      <c r="I12" s="15" t="str">
        <f t="shared" si="7"/>
        <v/>
      </c>
      <c r="J12" s="40" t="e">
        <f>SUMIFS(J$30:J$210,$E$30:$E$210,$E12)-VLOOKUP($E12,#REF!,COLUMN()-7,0)</f>
        <v>#REF!</v>
      </c>
      <c r="K12" s="40" t="e">
        <f>SUMIFS(K$30:K$210,$E$30:$E$210,$E12)-VLOOKUP($E12,#REF!,COLUMN()-7,0)</f>
        <v>#REF!</v>
      </c>
      <c r="L12" s="40" t="e">
        <f>SUMIFS(L$30:L$210,$E$30:$E$210,$E12)-VLOOKUP($E12,#REF!,COLUMN()-7,0)</f>
        <v>#REF!</v>
      </c>
      <c r="M12" s="40" t="e">
        <f>SUMIFS(M$30:M$210,$E$30:$E$210,$E12)-VLOOKUP($E12,#REF!,COLUMN()-7,0)</f>
        <v>#REF!</v>
      </c>
      <c r="N12" s="40" t="e">
        <f>SUMIFS(N$30:N$210,$E$30:$E$210,$E12)-VLOOKUP($E12,#REF!,COLUMN()-7,0)</f>
        <v>#REF!</v>
      </c>
      <c r="O12" s="40" t="e">
        <f>SUMIFS(O$30:O$210,$E$30:$E$210,$E12)-VLOOKUP($E12,#REF!,COLUMN()-7,0)</f>
        <v>#REF!</v>
      </c>
      <c r="P12" s="40" t="e">
        <f>SUMIFS(P$30:P$210,$E$30:$E$210,$E12)-VLOOKUP($E12,#REF!,COLUMN()-7,0)</f>
        <v>#REF!</v>
      </c>
      <c r="Q12" s="40" t="e">
        <f>SUMIFS(Q$30:Q$210,$E$30:$E$210,$E12)-VLOOKUP($E12,#REF!,COLUMN()-7,0)</f>
        <v>#REF!</v>
      </c>
      <c r="R12" s="40" t="e">
        <f>SUMIFS(R$30:R$210,$E$30:$E$210,$E12)-VLOOKUP($E12,#REF!,COLUMN()-7,0)</f>
        <v>#REF!</v>
      </c>
      <c r="S12" s="40" t="e">
        <f>SUMIFS(S$30:S$210,$E$30:$E$210,$E12)-VLOOKUP($E12,#REF!,COLUMN()-7,0)</f>
        <v>#REF!</v>
      </c>
      <c r="T12" s="40" t="e">
        <f>SUMIFS(T$30:T$210,$E$30:$E$210,$E12)-VLOOKUP($E12,#REF!,COLUMN()-7,0)</f>
        <v>#REF!</v>
      </c>
      <c r="U12" s="40" t="e">
        <f>SUMIFS(U$30:U$210,$E$30:$E$210,$E12)-VLOOKUP($E12,#REF!,COLUMN()-7,0)</f>
        <v>#REF!</v>
      </c>
      <c r="V12" s="40" t="e">
        <f>SUMIFS(V$30:V$210,$E$30:$E$210,$E12)-VLOOKUP($E12,#REF!,COLUMN()-7,0)</f>
        <v>#REF!</v>
      </c>
      <c r="W12" s="40" t="e">
        <f>SUMIFS(W$30:W$210,$E$30:$E$210,$E12)-VLOOKUP($E12,#REF!,COLUMN()-7,0)</f>
        <v>#REF!</v>
      </c>
      <c r="X12" s="10" t="s">
        <v>138</v>
      </c>
      <c r="Y12" s="10" t="s">
        <v>130</v>
      </c>
      <c r="Z12" s="10" t="s">
        <v>146</v>
      </c>
      <c r="AS12" s="11"/>
    </row>
    <row r="13" spans="1:45">
      <c r="A13" s="10" t="e">
        <f t="shared" si="8"/>
        <v>#VALUE!</v>
      </c>
      <c r="B13" s="12" t="str">
        <f t="shared" si="9"/>
        <v/>
      </c>
      <c r="C13" s="13" t="s">
        <v>402</v>
      </c>
      <c r="D13" s="13" t="s">
        <v>252</v>
      </c>
      <c r="E13" s="13" t="s">
        <v>148</v>
      </c>
      <c r="F13" s="13">
        <f t="shared" si="5"/>
        <v>15</v>
      </c>
      <c r="G13" s="9">
        <v>70.61</v>
      </c>
      <c r="H13" s="14" t="e">
        <f t="shared" si="6"/>
        <v>#REF!</v>
      </c>
      <c r="I13" s="15" t="str">
        <f t="shared" si="7"/>
        <v/>
      </c>
      <c r="J13" s="40" t="e">
        <f>SUMIFS(J$30:J$210,$E$30:$E$210,$E13)-VLOOKUP($E13,#REF!,COLUMN()-7,0)</f>
        <v>#REF!</v>
      </c>
      <c r="K13" s="40" t="e">
        <f>SUMIFS(K$30:K$210,$E$30:$E$210,$E13)-VLOOKUP($E13,#REF!,COLUMN()-7,0)</f>
        <v>#REF!</v>
      </c>
      <c r="L13" s="40" t="e">
        <f>SUMIFS(L$30:L$210,$E$30:$E$210,$E13)-VLOOKUP($E13,#REF!,COLUMN()-7,0)</f>
        <v>#REF!</v>
      </c>
      <c r="M13" s="40" t="e">
        <f>SUMIFS(M$30:M$210,$E$30:$E$210,$E13)-VLOOKUP($E13,#REF!,COLUMN()-7,0)</f>
        <v>#REF!</v>
      </c>
      <c r="N13" s="40" t="e">
        <f>SUMIFS(N$30:N$210,$E$30:$E$210,$E13)-VLOOKUP($E13,#REF!,COLUMN()-7,0)</f>
        <v>#REF!</v>
      </c>
      <c r="O13" s="40" t="e">
        <f>SUMIFS(O$30:O$210,$E$30:$E$210,$E13)-VLOOKUP($E13,#REF!,COLUMN()-7,0)</f>
        <v>#REF!</v>
      </c>
      <c r="P13" s="40" t="e">
        <f>SUMIFS(P$30:P$210,$E$30:$E$210,$E13)-VLOOKUP($E13,#REF!,COLUMN()-7,0)</f>
        <v>#REF!</v>
      </c>
      <c r="Q13" s="40" t="e">
        <f>SUMIFS(Q$30:Q$210,$E$30:$E$210,$E13)-VLOOKUP($E13,#REF!,COLUMN()-7,0)</f>
        <v>#REF!</v>
      </c>
      <c r="R13" s="40" t="e">
        <f>SUMIFS(R$30:R$210,$E$30:$E$210,$E13)-VLOOKUP($E13,#REF!,COLUMN()-7,0)</f>
        <v>#REF!</v>
      </c>
      <c r="S13" s="40" t="e">
        <f>SUMIFS(S$30:S$210,$E$30:$E$210,$E13)-VLOOKUP($E13,#REF!,COLUMN()-7,0)</f>
        <v>#REF!</v>
      </c>
      <c r="T13" s="40" t="e">
        <f>SUMIFS(T$30:T$210,$E$30:$E$210,$E13)-VLOOKUP($E13,#REF!,COLUMN()-7,0)</f>
        <v>#REF!</v>
      </c>
      <c r="U13" s="40" t="e">
        <f>SUMIFS(U$30:U$210,$E$30:$E$210,$E13)-VLOOKUP($E13,#REF!,COLUMN()-7,0)</f>
        <v>#REF!</v>
      </c>
      <c r="V13" s="40" t="e">
        <f>SUMIFS(V$30:V$210,$E$30:$E$210,$E13)-VLOOKUP($E13,#REF!,COLUMN()-7,0)</f>
        <v>#REF!</v>
      </c>
      <c r="W13" s="40" t="e">
        <f>SUMIFS(W$30:W$210,$E$30:$E$210,$E13)-VLOOKUP($E13,#REF!,COLUMN()-7,0)</f>
        <v>#REF!</v>
      </c>
      <c r="X13" s="10" t="s">
        <v>138</v>
      </c>
      <c r="Y13" s="10" t="s">
        <v>132</v>
      </c>
      <c r="Z13" s="10" t="s">
        <v>148</v>
      </c>
      <c r="AS13" s="11"/>
    </row>
    <row r="14" spans="1:45">
      <c r="A14" s="10" t="e">
        <f t="shared" si="8"/>
        <v>#VALUE!</v>
      </c>
      <c r="B14" s="12" t="str">
        <f t="shared" si="9"/>
        <v/>
      </c>
      <c r="C14" s="13" t="s">
        <v>402</v>
      </c>
      <c r="D14" s="13" t="s">
        <v>131</v>
      </c>
      <c r="E14" s="13" t="s">
        <v>149</v>
      </c>
      <c r="F14" s="13">
        <f t="shared" si="5"/>
        <v>16</v>
      </c>
      <c r="G14" s="9">
        <v>93.44</v>
      </c>
      <c r="H14" s="14" t="e">
        <f t="shared" si="6"/>
        <v>#REF!</v>
      </c>
      <c r="I14" s="15" t="str">
        <f t="shared" si="7"/>
        <v/>
      </c>
      <c r="J14" s="40" t="e">
        <f>SUMIFS(J$30:J$210,$E$30:$E$210,$E14)-VLOOKUP($E14,#REF!,COLUMN()-7,0)</f>
        <v>#REF!</v>
      </c>
      <c r="K14" s="40" t="e">
        <f>SUMIFS(K$30:K$210,$E$30:$E$210,$E14)-VLOOKUP($E14,#REF!,COLUMN()-7,0)</f>
        <v>#REF!</v>
      </c>
      <c r="L14" s="40" t="e">
        <f>SUMIFS(L$30:L$210,$E$30:$E$210,$E14)-VLOOKUP($E14,#REF!,COLUMN()-7,0)</f>
        <v>#REF!</v>
      </c>
      <c r="M14" s="40" t="e">
        <f>SUMIFS(M$30:M$210,$E$30:$E$210,$E14)-VLOOKUP($E14,#REF!,COLUMN()-7,0)</f>
        <v>#REF!</v>
      </c>
      <c r="N14" s="40" t="e">
        <f>SUMIFS(N$30:N$210,$E$30:$E$210,$E14)-VLOOKUP($E14,#REF!,COLUMN()-7,0)</f>
        <v>#REF!</v>
      </c>
      <c r="O14" s="40" t="e">
        <f>SUMIFS(O$30:O$210,$E$30:$E$210,$E14)-VLOOKUP($E14,#REF!,COLUMN()-7,0)</f>
        <v>#REF!</v>
      </c>
      <c r="P14" s="40" t="e">
        <f>SUMIFS(P$30:P$210,$E$30:$E$210,$E14)-VLOOKUP($E14,#REF!,COLUMN()-7,0)</f>
        <v>#REF!</v>
      </c>
      <c r="Q14" s="40" t="e">
        <f>SUMIFS(Q$30:Q$210,$E$30:$E$210,$E14)-VLOOKUP($E14,#REF!,COLUMN()-7,0)</f>
        <v>#REF!</v>
      </c>
      <c r="R14" s="40" t="e">
        <f>SUMIFS(R$30:R$210,$E$30:$E$210,$E14)-VLOOKUP($E14,#REF!,COLUMN()-7,0)</f>
        <v>#REF!</v>
      </c>
      <c r="S14" s="40" t="e">
        <f>SUMIFS(S$30:S$210,$E$30:$E$210,$E14)-VLOOKUP($E14,#REF!,COLUMN()-7,0)</f>
        <v>#REF!</v>
      </c>
      <c r="T14" s="40" t="e">
        <f>SUMIFS(T$30:T$210,$E$30:$E$210,$E14)-VLOOKUP($E14,#REF!,COLUMN()-7,0)</f>
        <v>#REF!</v>
      </c>
      <c r="U14" s="40" t="e">
        <f>SUMIFS(U$30:U$210,$E$30:$E$210,$E14)-VLOOKUP($E14,#REF!,COLUMN()-7,0)</f>
        <v>#REF!</v>
      </c>
      <c r="V14" s="40" t="e">
        <f>SUMIFS(V$30:V$210,$E$30:$E$210,$E14)-VLOOKUP($E14,#REF!,COLUMN()-7,0)</f>
        <v>#REF!</v>
      </c>
      <c r="W14" s="40" t="e">
        <f>SUMIFS(W$30:W$210,$E$30:$E$210,$E14)-VLOOKUP($E14,#REF!,COLUMN()-7,0)</f>
        <v>#REF!</v>
      </c>
      <c r="X14" s="10" t="s">
        <v>138</v>
      </c>
      <c r="Y14" s="10" t="s">
        <v>130</v>
      </c>
      <c r="Z14" s="10" t="s">
        <v>150</v>
      </c>
      <c r="AS14" s="11"/>
    </row>
    <row r="15" spans="1:45">
      <c r="A15" s="10" t="e">
        <f t="shared" si="8"/>
        <v>#VALUE!</v>
      </c>
      <c r="B15" s="12" t="str">
        <f t="shared" si="9"/>
        <v/>
      </c>
      <c r="C15" s="13" t="s">
        <v>402</v>
      </c>
      <c r="D15" s="13" t="s">
        <v>135</v>
      </c>
      <c r="E15" s="13" t="s">
        <v>403</v>
      </c>
      <c r="F15" s="13">
        <f t="shared" si="5"/>
        <v>9</v>
      </c>
      <c r="G15" s="9">
        <v>59.2</v>
      </c>
      <c r="H15" s="14" t="e">
        <f t="shared" si="6"/>
        <v>#REF!</v>
      </c>
      <c r="I15" s="15" t="str">
        <f t="shared" si="7"/>
        <v/>
      </c>
      <c r="J15" s="40" t="e">
        <f>SUMIFS(J$30:J$210,$E$30:$E$210,$E15)-VLOOKUP($E15,#REF!,COLUMN()-7,0)</f>
        <v>#REF!</v>
      </c>
      <c r="K15" s="40" t="e">
        <f>SUMIFS(K$30:K$210,$E$30:$E$210,$E15)-VLOOKUP($E15,#REF!,COLUMN()-7,0)</f>
        <v>#REF!</v>
      </c>
      <c r="L15" s="40" t="e">
        <f>SUMIFS(L$30:L$210,$E$30:$E$210,$E15)-VLOOKUP($E15,#REF!,COLUMN()-7,0)</f>
        <v>#REF!</v>
      </c>
      <c r="M15" s="40" t="e">
        <f>SUMIFS(M$30:M$210,$E$30:$E$210,$E15)-VLOOKUP($E15,#REF!,COLUMN()-7,0)</f>
        <v>#REF!</v>
      </c>
      <c r="N15" s="40" t="e">
        <f>SUMIFS(N$30:N$210,$E$30:$E$210,$E15)-VLOOKUP($E15,#REF!,COLUMN()-7,0)</f>
        <v>#REF!</v>
      </c>
      <c r="O15" s="40" t="e">
        <f>SUMIFS(O$30:O$210,$E$30:$E$210,$E15)-VLOOKUP($E15,#REF!,COLUMN()-7,0)</f>
        <v>#REF!</v>
      </c>
      <c r="P15" s="40" t="e">
        <f>SUMIFS(P$30:P$210,$E$30:$E$210,$E15)-VLOOKUP($E15,#REF!,COLUMN()-7,0)</f>
        <v>#REF!</v>
      </c>
      <c r="Q15" s="40" t="e">
        <f>SUMIFS(Q$30:Q$210,$E$30:$E$210,$E15)-VLOOKUP($E15,#REF!,COLUMN()-7,0)</f>
        <v>#REF!</v>
      </c>
      <c r="R15" s="40" t="e">
        <f>SUMIFS(R$30:R$210,$E$30:$E$210,$E15)-VLOOKUP($E15,#REF!,COLUMN()-7,0)</f>
        <v>#REF!</v>
      </c>
      <c r="S15" s="40" t="e">
        <f>SUMIFS(S$30:S$210,$E$30:$E$210,$E15)-VLOOKUP($E15,#REF!,COLUMN()-7,0)</f>
        <v>#REF!</v>
      </c>
      <c r="T15" s="40" t="e">
        <f>SUMIFS(T$30:T$210,$E$30:$E$210,$E15)-VLOOKUP($E15,#REF!,COLUMN()-7,0)</f>
        <v>#REF!</v>
      </c>
      <c r="U15" s="40" t="e">
        <f>SUMIFS(U$30:U$210,$E$30:$E$210,$E15)-VLOOKUP($E15,#REF!,COLUMN()-7,0)</f>
        <v>#REF!</v>
      </c>
      <c r="V15" s="40" t="e">
        <f>SUMIFS(V$30:V$210,$E$30:$E$210,$E15)-VLOOKUP($E15,#REF!,COLUMN()-7,0)</f>
        <v>#REF!</v>
      </c>
      <c r="W15" s="40" t="e">
        <f>SUMIFS(W$30:W$210,$E$30:$E$210,$E15)-VLOOKUP($E15,#REF!,COLUMN()-7,0)</f>
        <v>#REF!</v>
      </c>
      <c r="X15" s="10" t="s">
        <v>152</v>
      </c>
      <c r="Y15" s="10" t="s">
        <v>134</v>
      </c>
      <c r="Z15" s="10" t="s">
        <v>151</v>
      </c>
      <c r="AS15" s="11"/>
    </row>
    <row r="16" spans="1:45">
      <c r="A16" s="10" t="e">
        <f t="shared" si="8"/>
        <v>#VALUE!</v>
      </c>
      <c r="B16" s="12" t="str">
        <f t="shared" si="9"/>
        <v/>
      </c>
      <c r="C16" s="13" t="s">
        <v>402</v>
      </c>
      <c r="D16" s="13" t="s">
        <v>135</v>
      </c>
      <c r="E16" s="13" t="s">
        <v>404</v>
      </c>
      <c r="F16" s="13">
        <f t="shared" si="5"/>
        <v>12</v>
      </c>
      <c r="G16" s="9">
        <v>65.62</v>
      </c>
      <c r="H16" s="14" t="e">
        <f t="shared" si="6"/>
        <v>#REF!</v>
      </c>
      <c r="I16" s="15" t="str">
        <f t="shared" si="7"/>
        <v/>
      </c>
      <c r="J16" s="40" t="e">
        <f>SUMIFS(J$30:J$210,$E$30:$E$210,$E16)-VLOOKUP($E16,#REF!,COLUMN()-7,0)</f>
        <v>#REF!</v>
      </c>
      <c r="K16" s="40" t="e">
        <f>SUMIFS(K$30:K$210,$E$30:$E$210,$E16)-VLOOKUP($E16,#REF!,COLUMN()-7,0)</f>
        <v>#REF!</v>
      </c>
      <c r="L16" s="40" t="e">
        <f>SUMIFS(L$30:L$210,$E$30:$E$210,$E16)-VLOOKUP($E16,#REF!,COLUMN()-7,0)</f>
        <v>#REF!</v>
      </c>
      <c r="M16" s="40" t="e">
        <f>SUMIFS(M$30:M$210,$E$30:$E$210,$E16)-VLOOKUP($E16,#REF!,COLUMN()-7,0)</f>
        <v>#REF!</v>
      </c>
      <c r="N16" s="40" t="e">
        <f>SUMIFS(N$30:N$210,$E$30:$E$210,$E16)-VLOOKUP($E16,#REF!,COLUMN()-7,0)</f>
        <v>#REF!</v>
      </c>
      <c r="O16" s="40" t="e">
        <f>SUMIFS(O$30:O$210,$E$30:$E$210,$E16)-VLOOKUP($E16,#REF!,COLUMN()-7,0)</f>
        <v>#REF!</v>
      </c>
      <c r="P16" s="40" t="e">
        <f>SUMIFS(P$30:P$210,$E$30:$E$210,$E16)-VLOOKUP($E16,#REF!,COLUMN()-7,0)</f>
        <v>#REF!</v>
      </c>
      <c r="Q16" s="40" t="e">
        <f>SUMIFS(Q$30:Q$210,$E$30:$E$210,$E16)-VLOOKUP($E16,#REF!,COLUMN()-7,0)</f>
        <v>#REF!</v>
      </c>
      <c r="R16" s="40" t="e">
        <f>SUMIFS(R$30:R$210,$E$30:$E$210,$E16)-VLOOKUP($E16,#REF!,COLUMN()-7,0)</f>
        <v>#REF!</v>
      </c>
      <c r="S16" s="40" t="e">
        <f>SUMIFS(S$30:S$210,$E$30:$E$210,$E16)-VLOOKUP($E16,#REF!,COLUMN()-7,0)</f>
        <v>#REF!</v>
      </c>
      <c r="T16" s="40" t="e">
        <f>SUMIFS(T$30:T$210,$E$30:$E$210,$E16)-VLOOKUP($E16,#REF!,COLUMN()-7,0)</f>
        <v>#REF!</v>
      </c>
      <c r="U16" s="40" t="e">
        <f>SUMIFS(U$30:U$210,$E$30:$E$210,$E16)-VLOOKUP($E16,#REF!,COLUMN()-7,0)</f>
        <v>#REF!</v>
      </c>
      <c r="V16" s="40" t="e">
        <f>SUMIFS(V$30:V$210,$E$30:$E$210,$E16)-VLOOKUP($E16,#REF!,COLUMN()-7,0)</f>
        <v>#REF!</v>
      </c>
      <c r="W16" s="40" t="e">
        <f>SUMIFS(W$30:W$210,$E$30:$E$210,$E16)-VLOOKUP($E16,#REF!,COLUMN()-7,0)</f>
        <v>#REF!</v>
      </c>
      <c r="X16" s="10" t="s">
        <v>152</v>
      </c>
      <c r="Y16" s="10" t="s">
        <v>134</v>
      </c>
      <c r="Z16" s="10" t="s">
        <v>153</v>
      </c>
      <c r="AS16" s="11"/>
    </row>
    <row r="17" spans="1:45">
      <c r="A17" s="10" t="e">
        <f t="shared" si="8"/>
        <v>#VALUE!</v>
      </c>
      <c r="B17" s="12" t="str">
        <f t="shared" si="9"/>
        <v/>
      </c>
      <c r="C17" s="13" t="s">
        <v>402</v>
      </c>
      <c r="D17" s="13" t="s">
        <v>252</v>
      </c>
      <c r="E17" s="13" t="s">
        <v>405</v>
      </c>
      <c r="F17" s="13">
        <f t="shared" si="5"/>
        <v>9</v>
      </c>
      <c r="G17" s="9">
        <v>55.63</v>
      </c>
      <c r="H17" s="14" t="e">
        <f t="shared" si="6"/>
        <v>#REF!</v>
      </c>
      <c r="I17" s="15" t="str">
        <f t="shared" si="7"/>
        <v/>
      </c>
      <c r="J17" s="40" t="e">
        <f>SUMIFS(J$30:J$210,$E$30:$E$210,$E17)-VLOOKUP($E17,#REF!,COLUMN()-7,0)</f>
        <v>#REF!</v>
      </c>
      <c r="K17" s="40" t="e">
        <f>SUMIFS(K$30:K$210,$E$30:$E$210,$E17)-VLOOKUP($E17,#REF!,COLUMN()-7,0)</f>
        <v>#REF!</v>
      </c>
      <c r="L17" s="40" t="e">
        <f>SUMIFS(L$30:L$210,$E$30:$E$210,$E17)-VLOOKUP($E17,#REF!,COLUMN()-7,0)</f>
        <v>#REF!</v>
      </c>
      <c r="M17" s="40" t="e">
        <f>SUMIFS(M$30:M$210,$E$30:$E$210,$E17)-VLOOKUP($E17,#REF!,COLUMN()-7,0)</f>
        <v>#REF!</v>
      </c>
      <c r="N17" s="40" t="e">
        <f>SUMIFS(N$30:N$210,$E$30:$E$210,$E17)-VLOOKUP($E17,#REF!,COLUMN()-7,0)</f>
        <v>#REF!</v>
      </c>
      <c r="O17" s="40" t="e">
        <f>SUMIFS(O$30:O$210,$E$30:$E$210,$E17)-VLOOKUP($E17,#REF!,COLUMN()-7,0)</f>
        <v>#REF!</v>
      </c>
      <c r="P17" s="40" t="e">
        <f>SUMIFS(P$30:P$210,$E$30:$E$210,$E17)-VLOOKUP($E17,#REF!,COLUMN()-7,0)</f>
        <v>#REF!</v>
      </c>
      <c r="Q17" s="40" t="e">
        <f>SUMIFS(Q$30:Q$210,$E$30:$E$210,$E17)-VLOOKUP($E17,#REF!,COLUMN()-7,0)</f>
        <v>#REF!</v>
      </c>
      <c r="R17" s="40" t="e">
        <f>SUMIFS(R$30:R$210,$E$30:$E$210,$E17)-VLOOKUP($E17,#REF!,COLUMN()-7,0)</f>
        <v>#REF!</v>
      </c>
      <c r="S17" s="40" t="e">
        <f>SUMIFS(S$30:S$210,$E$30:$E$210,$E17)-VLOOKUP($E17,#REF!,COLUMN()-7,0)</f>
        <v>#REF!</v>
      </c>
      <c r="T17" s="40" t="e">
        <f>SUMIFS(T$30:T$210,$E$30:$E$210,$E17)-VLOOKUP($E17,#REF!,COLUMN()-7,0)</f>
        <v>#REF!</v>
      </c>
      <c r="U17" s="40" t="e">
        <f>SUMIFS(U$30:U$210,$E$30:$E$210,$E17)-VLOOKUP($E17,#REF!,COLUMN()-7,0)</f>
        <v>#REF!</v>
      </c>
      <c r="V17" s="40" t="e">
        <f>SUMIFS(V$30:V$210,$E$30:$E$210,$E17)-VLOOKUP($E17,#REF!,COLUMN()-7,0)</f>
        <v>#REF!</v>
      </c>
      <c r="W17" s="40" t="e">
        <f>SUMIFS(W$30:W$210,$E$30:$E$210,$E17)-VLOOKUP($E17,#REF!,COLUMN()-7,0)</f>
        <v>#REF!</v>
      </c>
      <c r="X17" s="10" t="s">
        <v>138</v>
      </c>
      <c r="Y17" s="10" t="s">
        <v>132</v>
      </c>
      <c r="Z17" s="10" t="s">
        <v>154</v>
      </c>
      <c r="AS17" s="11"/>
    </row>
    <row r="18" spans="1:45">
      <c r="A18" s="10" t="e">
        <f t="shared" si="8"/>
        <v>#VALUE!</v>
      </c>
      <c r="B18" s="12" t="str">
        <f t="shared" si="9"/>
        <v/>
      </c>
      <c r="C18" s="13" t="s">
        <v>400</v>
      </c>
      <c r="D18" s="13" t="s">
        <v>252</v>
      </c>
      <c r="E18" s="13" t="s">
        <v>155</v>
      </c>
      <c r="F18" s="13">
        <f t="shared" si="5"/>
        <v>5</v>
      </c>
      <c r="G18" s="9">
        <v>28.53</v>
      </c>
      <c r="H18" s="14" t="e">
        <f t="shared" si="6"/>
        <v>#REF!</v>
      </c>
      <c r="I18" s="15" t="str">
        <f t="shared" si="7"/>
        <v/>
      </c>
      <c r="J18" s="40" t="e">
        <f>SUMIFS(J$30:J$210,$E$30:$E$210,$E18)-VLOOKUP($E18,#REF!,COLUMN()-7,0)</f>
        <v>#REF!</v>
      </c>
      <c r="K18" s="40" t="e">
        <f>SUMIFS(K$30:K$210,$E$30:$E$210,$E18)-VLOOKUP($E18,#REF!,COLUMN()-7,0)</f>
        <v>#REF!</v>
      </c>
      <c r="L18" s="40" t="e">
        <f>SUMIFS(L$30:L$210,$E$30:$E$210,$E18)-VLOOKUP($E18,#REF!,COLUMN()-7,0)</f>
        <v>#REF!</v>
      </c>
      <c r="M18" s="40" t="e">
        <f>SUMIFS(M$30:M$210,$E$30:$E$210,$E18)-VLOOKUP($E18,#REF!,COLUMN()-7,0)</f>
        <v>#REF!</v>
      </c>
      <c r="N18" s="40" t="e">
        <f>SUMIFS(N$30:N$210,$E$30:$E$210,$E18)-VLOOKUP($E18,#REF!,COLUMN()-7,0)</f>
        <v>#REF!</v>
      </c>
      <c r="O18" s="40" t="e">
        <f>SUMIFS(O$30:O$210,$E$30:$E$210,$E18)-VLOOKUP($E18,#REF!,COLUMN()-7,0)</f>
        <v>#REF!</v>
      </c>
      <c r="P18" s="40" t="e">
        <f>SUMIFS(P$30:P$210,$E$30:$E$210,$E18)-VLOOKUP($E18,#REF!,COLUMN()-7,0)</f>
        <v>#REF!</v>
      </c>
      <c r="Q18" s="40" t="e">
        <f>SUMIFS(Q$30:Q$210,$E$30:$E$210,$E18)-VLOOKUP($E18,#REF!,COLUMN()-7,0)</f>
        <v>#REF!</v>
      </c>
      <c r="R18" s="40" t="e">
        <f>SUMIFS(R$30:R$210,$E$30:$E$210,$E18)-VLOOKUP($E18,#REF!,COLUMN()-7,0)</f>
        <v>#REF!</v>
      </c>
      <c r="S18" s="40" t="e">
        <f>SUMIFS(S$30:S$210,$E$30:$E$210,$E18)-VLOOKUP($E18,#REF!,COLUMN()-7,0)</f>
        <v>#REF!</v>
      </c>
      <c r="T18" s="40" t="e">
        <f>SUMIFS(T$30:T$210,$E$30:$E$210,$E18)-VLOOKUP($E18,#REF!,COLUMN()-7,0)</f>
        <v>#REF!</v>
      </c>
      <c r="U18" s="40" t="e">
        <f>SUMIFS(U$30:U$210,$E$30:$E$210,$E18)-VLOOKUP($E18,#REF!,COLUMN()-7,0)</f>
        <v>#REF!</v>
      </c>
      <c r="V18" s="40" t="e">
        <f>SUMIFS(V$30:V$210,$E$30:$E$210,$E18)-VLOOKUP($E18,#REF!,COLUMN()-7,0)</f>
        <v>#REF!</v>
      </c>
      <c r="W18" s="40" t="e">
        <f>SUMIFS(W$30:W$210,$E$30:$E$210,$E18)-VLOOKUP($E18,#REF!,COLUMN()-7,0)</f>
        <v>#REF!</v>
      </c>
      <c r="X18" s="10" t="s">
        <v>138</v>
      </c>
      <c r="Y18" s="10" t="s">
        <v>132</v>
      </c>
      <c r="Z18" s="10" t="s">
        <v>155</v>
      </c>
      <c r="AS18" s="11"/>
    </row>
    <row r="19" spans="1:45">
      <c r="A19" s="10" t="e">
        <f t="shared" si="8"/>
        <v>#VALUE!</v>
      </c>
      <c r="B19" s="12" t="str">
        <f t="shared" si="9"/>
        <v/>
      </c>
      <c r="C19" s="13" t="s">
        <v>402</v>
      </c>
      <c r="D19" s="13" t="s">
        <v>131</v>
      </c>
      <c r="E19" s="13" t="s">
        <v>406</v>
      </c>
      <c r="F19" s="13">
        <f t="shared" si="5"/>
        <v>8</v>
      </c>
      <c r="G19" s="9">
        <v>45.65</v>
      </c>
      <c r="H19" s="14" t="e">
        <f t="shared" si="6"/>
        <v>#REF!</v>
      </c>
      <c r="I19" s="15" t="str">
        <f t="shared" si="7"/>
        <v/>
      </c>
      <c r="J19" s="40" t="e">
        <f>SUMIFS(J$30:J$210,$E$30:$E$210,$E19)-VLOOKUP($E19,#REF!,COLUMN()-7,0)</f>
        <v>#REF!</v>
      </c>
      <c r="K19" s="40" t="e">
        <f>SUMIFS(K$30:K$210,$E$30:$E$210,$E19)-VLOOKUP($E19,#REF!,COLUMN()-7,0)</f>
        <v>#REF!</v>
      </c>
      <c r="L19" s="40" t="e">
        <f>SUMIFS(L$30:L$210,$E$30:$E$210,$E19)-VLOOKUP($E19,#REF!,COLUMN()-7,0)</f>
        <v>#REF!</v>
      </c>
      <c r="M19" s="40" t="e">
        <f>SUMIFS(M$30:M$210,$E$30:$E$210,$E19)-VLOOKUP($E19,#REF!,COLUMN()-7,0)</f>
        <v>#REF!</v>
      </c>
      <c r="N19" s="40" t="e">
        <f>SUMIFS(N$30:N$210,$E$30:$E$210,$E19)-VLOOKUP($E19,#REF!,COLUMN()-7,0)</f>
        <v>#REF!</v>
      </c>
      <c r="O19" s="40" t="e">
        <f>SUMIFS(O$30:O$210,$E$30:$E$210,$E19)-VLOOKUP($E19,#REF!,COLUMN()-7,0)</f>
        <v>#REF!</v>
      </c>
      <c r="P19" s="40" t="e">
        <f>SUMIFS(P$30:P$210,$E$30:$E$210,$E19)-VLOOKUP($E19,#REF!,COLUMN()-7,0)</f>
        <v>#REF!</v>
      </c>
      <c r="Q19" s="40" t="e">
        <f>SUMIFS(Q$30:Q$210,$E$30:$E$210,$E19)-VLOOKUP($E19,#REF!,COLUMN()-7,0)</f>
        <v>#REF!</v>
      </c>
      <c r="R19" s="40" t="e">
        <f>SUMIFS(R$30:R$210,$E$30:$E$210,$E19)-VLOOKUP($E19,#REF!,COLUMN()-7,0)</f>
        <v>#REF!</v>
      </c>
      <c r="S19" s="40" t="e">
        <f>SUMIFS(S$30:S$210,$E$30:$E$210,$E19)-VLOOKUP($E19,#REF!,COLUMN()-7,0)</f>
        <v>#REF!</v>
      </c>
      <c r="T19" s="40" t="e">
        <f>SUMIFS(T$30:T$210,$E$30:$E$210,$E19)-VLOOKUP($E19,#REF!,COLUMN()-7,0)</f>
        <v>#REF!</v>
      </c>
      <c r="U19" s="40" t="e">
        <f>SUMIFS(U$30:U$210,$E$30:$E$210,$E19)-VLOOKUP($E19,#REF!,COLUMN()-7,0)</f>
        <v>#REF!</v>
      </c>
      <c r="V19" s="40" t="e">
        <f>SUMIFS(V$30:V$210,$E$30:$E$210,$E19)-VLOOKUP($E19,#REF!,COLUMN()-7,0)</f>
        <v>#REF!</v>
      </c>
      <c r="W19" s="40" t="e">
        <f>SUMIFS(W$30:W$210,$E$30:$E$210,$E19)-VLOOKUP($E19,#REF!,COLUMN()-7,0)</f>
        <v>#REF!</v>
      </c>
      <c r="X19" s="10" t="s">
        <v>138</v>
      </c>
      <c r="Y19" s="10" t="s">
        <v>130</v>
      </c>
      <c r="Z19" s="10" t="s">
        <v>156</v>
      </c>
      <c r="AS19" s="11"/>
    </row>
    <row r="20" spans="1:45">
      <c r="A20" s="10" t="e">
        <f t="shared" si="8"/>
        <v>#VALUE!</v>
      </c>
      <c r="B20" s="12" t="str">
        <f t="shared" si="9"/>
        <v/>
      </c>
      <c r="C20" s="13" t="s">
        <v>407</v>
      </c>
      <c r="D20" s="28" t="s">
        <v>313</v>
      </c>
      <c r="E20" s="13" t="s">
        <v>159</v>
      </c>
      <c r="F20" s="13">
        <f t="shared" si="5"/>
        <v>8</v>
      </c>
      <c r="G20" s="9">
        <v>64.19</v>
      </c>
      <c r="H20" s="14" t="e">
        <f t="shared" si="6"/>
        <v>#REF!</v>
      </c>
      <c r="I20" s="15" t="str">
        <f t="shared" si="7"/>
        <v/>
      </c>
      <c r="J20" s="40" t="e">
        <f>SUMIFS(J$30:J$210,$E$30:$E$210,$E20)-VLOOKUP($E20,#REF!,COLUMN()-7,0)</f>
        <v>#REF!</v>
      </c>
      <c r="K20" s="40" t="e">
        <f>SUMIFS(K$30:K$210,$E$30:$E$210,$E20)-VLOOKUP($E20,#REF!,COLUMN()-7,0)</f>
        <v>#REF!</v>
      </c>
      <c r="L20" s="40" t="e">
        <f>SUMIFS(L$30:L$210,$E$30:$E$210,$E20)-VLOOKUP($E20,#REF!,COLUMN()-7,0)</f>
        <v>#REF!</v>
      </c>
      <c r="M20" s="40" t="e">
        <f>SUMIFS(M$30:M$210,$E$30:$E$210,$E20)-VLOOKUP($E20,#REF!,COLUMN()-7,0)</f>
        <v>#REF!</v>
      </c>
      <c r="N20" s="40" t="e">
        <f>SUMIFS(N$30:N$210,$E$30:$E$210,$E20)-VLOOKUP($E20,#REF!,COLUMN()-7,0)</f>
        <v>#REF!</v>
      </c>
      <c r="O20" s="40" t="e">
        <f>SUMIFS(O$30:O$210,$E$30:$E$210,$E20)-VLOOKUP($E20,#REF!,COLUMN()-7,0)</f>
        <v>#REF!</v>
      </c>
      <c r="P20" s="40" t="e">
        <f>SUMIFS(P$30:P$210,$E$30:$E$210,$E20)-VLOOKUP($E20,#REF!,COLUMN()-7,0)</f>
        <v>#REF!</v>
      </c>
      <c r="Q20" s="40" t="e">
        <f>SUMIFS(Q$30:Q$210,$E$30:$E$210,$E20)-VLOOKUP($E20,#REF!,COLUMN()-7,0)</f>
        <v>#REF!</v>
      </c>
      <c r="R20" s="40" t="e">
        <f>SUMIFS(R$30:R$210,$E$30:$E$210,$E20)-VLOOKUP($E20,#REF!,COLUMN()-7,0)</f>
        <v>#REF!</v>
      </c>
      <c r="S20" s="40" t="e">
        <f>SUMIFS(S$30:S$210,$E$30:$E$210,$E20)-VLOOKUP($E20,#REF!,COLUMN()-7,0)</f>
        <v>#REF!</v>
      </c>
      <c r="T20" s="40" t="e">
        <f>SUMIFS(T$30:T$210,$E$30:$E$210,$E20)-VLOOKUP($E20,#REF!,COLUMN()-7,0)</f>
        <v>#REF!</v>
      </c>
      <c r="U20" s="40" t="e">
        <f>SUMIFS(U$30:U$210,$E$30:$E$210,$E20)-VLOOKUP($E20,#REF!,COLUMN()-7,0)</f>
        <v>#REF!</v>
      </c>
      <c r="V20" s="40" t="e">
        <f>SUMIFS(V$30:V$210,$E$30:$E$210,$E20)-VLOOKUP($E20,#REF!,COLUMN()-7,0)</f>
        <v>#REF!</v>
      </c>
      <c r="W20" s="40" t="e">
        <f>SUMIFS(W$30:W$210,$E$30:$E$210,$E20)-VLOOKUP($E20,#REF!,COLUMN()-7,0)</f>
        <v>#REF!</v>
      </c>
      <c r="X20" s="10" t="s">
        <v>138</v>
      </c>
      <c r="Y20" s="10" t="s">
        <v>158</v>
      </c>
      <c r="Z20" s="10" t="s">
        <v>160</v>
      </c>
      <c r="AS20" s="11"/>
    </row>
    <row r="21" spans="1:45" ht="18">
      <c r="A21" s="10" t="e">
        <f t="shared" si="8"/>
        <v>#N/A</v>
      </c>
      <c r="B21" s="12"/>
      <c r="C21" s="442" t="s">
        <v>408</v>
      </c>
      <c r="D21" s="442"/>
      <c r="E21" s="442"/>
      <c r="F21" s="30">
        <f>SUM(F22:F24)</f>
        <v>22</v>
      </c>
      <c r="G21" s="31">
        <f>SUM(G22:G24)</f>
        <v>64.91</v>
      </c>
      <c r="H21" s="30" t="e">
        <f>SUM(H22:H24)</f>
        <v>#REF!</v>
      </c>
      <c r="I21" s="37" t="e">
        <f>H21/G21</f>
        <v>#REF!</v>
      </c>
      <c r="J21" s="38" t="e">
        <f t="shared" ref="J21:W21" si="10">SUM(J22:J24)</f>
        <v>#REF!</v>
      </c>
      <c r="K21" s="38" t="e">
        <f t="shared" si="10"/>
        <v>#REF!</v>
      </c>
      <c r="L21" s="38" t="e">
        <f t="shared" si="10"/>
        <v>#REF!</v>
      </c>
      <c r="M21" s="38" t="e">
        <f t="shared" si="10"/>
        <v>#REF!</v>
      </c>
      <c r="N21" s="38" t="e">
        <f t="shared" si="10"/>
        <v>#REF!</v>
      </c>
      <c r="O21" s="38" t="e">
        <f t="shared" si="10"/>
        <v>#REF!</v>
      </c>
      <c r="P21" s="38" t="e">
        <f t="shared" si="10"/>
        <v>#REF!</v>
      </c>
      <c r="Q21" s="38" t="e">
        <f t="shared" si="10"/>
        <v>#REF!</v>
      </c>
      <c r="R21" s="38" t="e">
        <f t="shared" si="10"/>
        <v>#REF!</v>
      </c>
      <c r="S21" s="38" t="e">
        <f t="shared" si="10"/>
        <v>#REF!</v>
      </c>
      <c r="T21" s="38" t="e">
        <f t="shared" si="10"/>
        <v>#REF!</v>
      </c>
      <c r="U21" s="38" t="e">
        <f t="shared" si="10"/>
        <v>#REF!</v>
      </c>
      <c r="V21" s="38" t="e">
        <f t="shared" si="10"/>
        <v>#REF!</v>
      </c>
      <c r="W21" s="38" t="e">
        <f t="shared" si="10"/>
        <v>#REF!</v>
      </c>
      <c r="AS21" s="11"/>
    </row>
    <row r="22" spans="1:45">
      <c r="A22" s="10" t="e">
        <f t="shared" si="8"/>
        <v>#VALUE!</v>
      </c>
      <c r="B22" s="12" t="str">
        <f t="shared" si="9"/>
        <v/>
      </c>
      <c r="C22" s="17" t="s">
        <v>409</v>
      </c>
      <c r="D22" s="17" t="s">
        <v>410</v>
      </c>
      <c r="E22" s="17" t="s">
        <v>411</v>
      </c>
      <c r="F22" s="17">
        <f>COUNTIFS($E$189:$E$198,E22)</f>
        <v>0</v>
      </c>
      <c r="G22" s="16" t="s">
        <v>43</v>
      </c>
      <c r="H22" s="14">
        <f>SUMIFS($H$30:$H$210,$E$30:$E$210,E22)</f>
        <v>0</v>
      </c>
      <c r="I22" s="15" t="str">
        <f>IFERROR(H22/G22,"-")</f>
        <v>-</v>
      </c>
      <c r="J22" s="40" t="e">
        <f>SUMIFS(J$30:J$210,$E$30:$E$210,$E22)-VLOOKUP($E22,#REF!,COLUMN()-7,0)</f>
        <v>#REF!</v>
      </c>
      <c r="K22" s="40" t="e">
        <f>SUMIFS(K$30:K$210,$E$30:$E$210,$E22)-VLOOKUP($E22,#REF!,COLUMN()-7,0)</f>
        <v>#REF!</v>
      </c>
      <c r="L22" s="40" t="e">
        <f>SUMIFS(L$30:L$210,$E$30:$E$210,$E22)-VLOOKUP($E22,#REF!,COLUMN()-7,0)</f>
        <v>#REF!</v>
      </c>
      <c r="M22" s="40" t="e">
        <f>SUMIFS(M$30:M$210,$E$30:$E$210,$E22)-VLOOKUP($E22,#REF!,COLUMN()-7,0)</f>
        <v>#REF!</v>
      </c>
      <c r="N22" s="40" t="e">
        <f>SUMIFS(N$30:N$210,$E$30:$E$210,$E22)-VLOOKUP($E22,#REF!,COLUMN()-7,0)</f>
        <v>#REF!</v>
      </c>
      <c r="O22" s="40" t="e">
        <f>SUMIFS(O$30:O$210,$E$30:$E$210,$E22)-VLOOKUP($E22,#REF!,COLUMN()-7,0)</f>
        <v>#REF!</v>
      </c>
      <c r="P22" s="40" t="e">
        <f>SUMIFS(P$30:P$210,$E$30:$E$210,$E22)-VLOOKUP($E22,#REF!,COLUMN()-7,0)</f>
        <v>#REF!</v>
      </c>
      <c r="Q22" s="40" t="e">
        <f>SUMIFS(Q$30:Q$210,$E$30:$E$210,$E22)-VLOOKUP($E22,#REF!,COLUMN()-7,0)</f>
        <v>#REF!</v>
      </c>
      <c r="R22" s="40" t="e">
        <f>SUMIFS(R$30:R$210,$E$30:$E$210,$E22)-VLOOKUP($E22,#REF!,COLUMN()-7,0)</f>
        <v>#REF!</v>
      </c>
      <c r="S22" s="40" t="e">
        <f>SUMIFS(S$30:S$210,$E$30:$E$210,$E22)-VLOOKUP($E22,#REF!,COLUMN()-7,0)</f>
        <v>#REF!</v>
      </c>
      <c r="T22" s="40" t="e">
        <f>SUMIFS(T$30:T$210,$E$30:$E$210,$E22)-VLOOKUP($E22,#REF!,COLUMN()-7,0)</f>
        <v>#REF!</v>
      </c>
      <c r="U22" s="40" t="e">
        <f>SUMIFS(U$30:U$210,$E$30:$E$210,$E22)-VLOOKUP($E22,#REF!,COLUMN()-7,0)</f>
        <v>#REF!</v>
      </c>
      <c r="V22" s="40" t="e">
        <f>SUMIFS(V$30:V$210,$E$30:$E$210,$E22)-VLOOKUP($E22,#REF!,COLUMN()-7,0)</f>
        <v>#REF!</v>
      </c>
      <c r="W22" s="40" t="e">
        <f>SUMIFS(W$30:W$210,$E$30:$E$210,$E22)-VLOOKUP($E22,#REF!,COLUMN()-7,0)</f>
        <v>#REF!</v>
      </c>
      <c r="AS22" s="11"/>
    </row>
    <row r="23" spans="1:45">
      <c r="A23" s="10" t="e">
        <f t="shared" si="8"/>
        <v>#VALUE!</v>
      </c>
      <c r="B23" s="12" t="str">
        <f t="shared" si="9"/>
        <v/>
      </c>
      <c r="C23" s="17" t="s">
        <v>409</v>
      </c>
      <c r="D23" s="17" t="s">
        <v>410</v>
      </c>
      <c r="E23" s="17" t="s">
        <v>412</v>
      </c>
      <c r="F23" s="17">
        <f>COUNTIFS($E$189:$E$198,E23)</f>
        <v>0</v>
      </c>
      <c r="G23" s="16" t="s">
        <v>43</v>
      </c>
      <c r="H23" s="14">
        <f>SUMIFS($H$30:$H$210,$E$30:$E$210,E23)</f>
        <v>0</v>
      </c>
      <c r="I23" s="15" t="str">
        <f t="shared" ref="I23:I24" si="11">IFERROR(H23/G23,"-")</f>
        <v>-</v>
      </c>
      <c r="J23" s="40" t="e">
        <f>SUMIFS(J$30:J$210,$E$30:$E$210,$E23)-VLOOKUP($E23,#REF!,COLUMN()-7,0)</f>
        <v>#REF!</v>
      </c>
      <c r="K23" s="40" t="e">
        <f>SUMIFS(K$30:K$210,$E$30:$E$210,$E23)-VLOOKUP($E23,#REF!,COLUMN()-7,0)</f>
        <v>#REF!</v>
      </c>
      <c r="L23" s="40" t="e">
        <f>SUMIFS(L$30:L$210,$E$30:$E$210,$E23)-VLOOKUP($E23,#REF!,COLUMN()-7,0)</f>
        <v>#REF!</v>
      </c>
      <c r="M23" s="40" t="e">
        <f>SUMIFS(M$30:M$210,$E$30:$E$210,$E23)-VLOOKUP($E23,#REF!,COLUMN()-7,0)</f>
        <v>#REF!</v>
      </c>
      <c r="N23" s="40" t="e">
        <f>SUMIFS(N$30:N$210,$E$30:$E$210,$E23)-VLOOKUP($E23,#REF!,COLUMN()-7,0)</f>
        <v>#REF!</v>
      </c>
      <c r="O23" s="40" t="e">
        <f>SUMIFS(O$30:O$210,$E$30:$E$210,$E23)-VLOOKUP($E23,#REF!,COLUMN()-7,0)</f>
        <v>#REF!</v>
      </c>
      <c r="P23" s="40" t="e">
        <f>SUMIFS(P$30:P$210,$E$30:$E$210,$E23)-VLOOKUP($E23,#REF!,COLUMN()-7,0)</f>
        <v>#REF!</v>
      </c>
      <c r="Q23" s="40" t="e">
        <f>SUMIFS(Q$30:Q$210,$E$30:$E$210,$E23)-VLOOKUP($E23,#REF!,COLUMN()-7,0)</f>
        <v>#REF!</v>
      </c>
      <c r="R23" s="40" t="e">
        <f>SUMIFS(R$30:R$210,$E$30:$E$210,$E23)-VLOOKUP($E23,#REF!,COLUMN()-7,0)</f>
        <v>#REF!</v>
      </c>
      <c r="S23" s="40" t="e">
        <f>SUMIFS(S$30:S$210,$E$30:$E$210,$E23)-VLOOKUP($E23,#REF!,COLUMN()-7,0)</f>
        <v>#REF!</v>
      </c>
      <c r="T23" s="40" t="e">
        <f>SUMIFS(T$30:T$210,$E$30:$E$210,$E23)-VLOOKUP($E23,#REF!,COLUMN()-7,0)</f>
        <v>#REF!</v>
      </c>
      <c r="U23" s="40" t="e">
        <f>SUMIFS(U$30:U$210,$E$30:$E$210,$E23)-VLOOKUP($E23,#REF!,COLUMN()-7,0)</f>
        <v>#REF!</v>
      </c>
      <c r="V23" s="40" t="e">
        <f>SUMIFS(V$30:V$210,$E$30:$E$210,$E23)-VLOOKUP($E23,#REF!,COLUMN()-7,0)</f>
        <v>#REF!</v>
      </c>
      <c r="W23" s="40" t="e">
        <f>SUMIFS(W$30:W$210,$E$30:$E$210,$E23)-VLOOKUP($E23,#REF!,COLUMN()-7,0)</f>
        <v>#REF!</v>
      </c>
      <c r="AS23" s="11"/>
    </row>
    <row r="24" spans="1:45">
      <c r="A24" s="10" t="e">
        <f t="shared" si="8"/>
        <v>#VALUE!</v>
      </c>
      <c r="B24" s="12" t="str">
        <f t="shared" si="9"/>
        <v/>
      </c>
      <c r="C24" s="17" t="s">
        <v>413</v>
      </c>
      <c r="D24" s="17" t="s">
        <v>324</v>
      </c>
      <c r="E24" s="17" t="s">
        <v>325</v>
      </c>
      <c r="F24" s="17">
        <f>COUNTIFS($E$189:$E$210,E24)</f>
        <v>22</v>
      </c>
      <c r="G24" s="9">
        <v>64.91</v>
      </c>
      <c r="H24" s="14" t="e">
        <f>SUMIFS($H$30:$H$210,$E$30:$E$210,E24)</f>
        <v>#REF!</v>
      </c>
      <c r="I24" s="15" t="str">
        <f t="shared" si="11"/>
        <v>-</v>
      </c>
      <c r="J24" s="40" t="e">
        <f>SUMIFS(J$30:J$210,$E$30:$E$210,$E24)-VLOOKUP($E24,#REF!,COLUMN()-7,0)</f>
        <v>#REF!</v>
      </c>
      <c r="K24" s="40" t="e">
        <f>SUMIFS(K$30:K$210,$E$30:$E$210,$E24)-VLOOKUP($E24,#REF!,COLUMN()-7,0)</f>
        <v>#REF!</v>
      </c>
      <c r="L24" s="40" t="e">
        <f>SUMIFS(L$30:L$210,$E$30:$E$210,$E24)-VLOOKUP($E24,#REF!,COLUMN()-7,0)</f>
        <v>#REF!</v>
      </c>
      <c r="M24" s="40" t="e">
        <f>SUMIFS(M$30:M$210,$E$30:$E$210,$E24)-VLOOKUP($E24,#REF!,COLUMN()-7,0)</f>
        <v>#REF!</v>
      </c>
      <c r="N24" s="40" t="e">
        <f>SUMIFS(N$30:N$210,$E$30:$E$210,$E24)-VLOOKUP($E24,#REF!,COLUMN()-7,0)</f>
        <v>#REF!</v>
      </c>
      <c r="O24" s="40" t="e">
        <f>SUMIFS(O$30:O$210,$E$30:$E$210,$E24)-VLOOKUP($E24,#REF!,COLUMN()-7,0)</f>
        <v>#REF!</v>
      </c>
      <c r="P24" s="40" t="e">
        <f>SUMIFS(P$30:P$210,$E$30:$E$210,$E24)-VLOOKUP($E24,#REF!,COLUMN()-7,0)</f>
        <v>#REF!</v>
      </c>
      <c r="Q24" s="40" t="e">
        <f>SUMIFS(Q$30:Q$210,$E$30:$E$210,$E24)-VLOOKUP($E24,#REF!,COLUMN()-7,0)</f>
        <v>#REF!</v>
      </c>
      <c r="R24" s="40" t="e">
        <f>SUMIFS(R$30:R$210,$E$30:$E$210,$E24)-VLOOKUP($E24,#REF!,COLUMN()-7,0)</f>
        <v>#REF!</v>
      </c>
      <c r="S24" s="40" t="e">
        <f>SUMIFS(S$30:S$210,$E$30:$E$210,$E24)-VLOOKUP($E24,#REF!,COLUMN()-7,0)</f>
        <v>#REF!</v>
      </c>
      <c r="T24" s="40" t="e">
        <f>SUMIFS(T$30:T$210,$E$30:$E$210,$E24)-VLOOKUP($E24,#REF!,COLUMN()-7,0)</f>
        <v>#REF!</v>
      </c>
      <c r="U24" s="40" t="e">
        <f>SUMIFS(U$30:U$210,$E$30:$E$210,$E24)-VLOOKUP($E24,#REF!,COLUMN()-7,0)</f>
        <v>#REF!</v>
      </c>
      <c r="V24" s="40" t="e">
        <f>SUMIFS(V$30:V$210,$E$30:$E$210,$E24)-VLOOKUP($E24,#REF!,COLUMN()-7,0)</f>
        <v>#REF!</v>
      </c>
      <c r="W24" s="40" t="e">
        <f>SUMIFS(W$30:W$210,$E$30:$E$210,$E24)-VLOOKUP($E24,#REF!,COLUMN()-7,0)</f>
        <v>#REF!</v>
      </c>
      <c r="X24" s="10" t="s">
        <v>152</v>
      </c>
      <c r="Y24" s="10" t="s">
        <v>161</v>
      </c>
      <c r="Z24" s="10" t="s">
        <v>162</v>
      </c>
    </row>
    <row r="25" spans="1:45" ht="18">
      <c r="A25" s="10" t="e">
        <f t="shared" si="8"/>
        <v>#N/A</v>
      </c>
      <c r="B25" s="12"/>
      <c r="C25" s="442" t="s">
        <v>44</v>
      </c>
      <c r="D25" s="442"/>
      <c r="E25" s="442"/>
      <c r="F25" s="30">
        <f>SUM(F26:F27)</f>
        <v>20</v>
      </c>
      <c r="G25" s="31">
        <f>SUM(G26:G27)</f>
        <v>20.689999999999998</v>
      </c>
      <c r="H25" s="30" t="e">
        <f>SUM(H26:H27)</f>
        <v>#REF!</v>
      </c>
      <c r="I25" s="37" t="e">
        <f>H25/G25</f>
        <v>#REF!</v>
      </c>
      <c r="J25" s="38" t="e">
        <f t="shared" ref="J25:W25" si="12">SUM(J26:J27)</f>
        <v>#REF!</v>
      </c>
      <c r="K25" s="38" t="e">
        <f t="shared" si="12"/>
        <v>#REF!</v>
      </c>
      <c r="L25" s="38" t="e">
        <f t="shared" si="12"/>
        <v>#REF!</v>
      </c>
      <c r="M25" s="38" t="e">
        <f t="shared" si="12"/>
        <v>#REF!</v>
      </c>
      <c r="N25" s="38" t="e">
        <f t="shared" si="12"/>
        <v>#REF!</v>
      </c>
      <c r="O25" s="38" t="e">
        <f t="shared" si="12"/>
        <v>#REF!</v>
      </c>
      <c r="P25" s="38" t="e">
        <f t="shared" si="12"/>
        <v>#REF!</v>
      </c>
      <c r="Q25" s="38" t="e">
        <f t="shared" si="12"/>
        <v>#REF!</v>
      </c>
      <c r="R25" s="38" t="e">
        <f t="shared" si="12"/>
        <v>#REF!</v>
      </c>
      <c r="S25" s="38" t="e">
        <f t="shared" si="12"/>
        <v>#REF!</v>
      </c>
      <c r="T25" s="38" t="e">
        <f t="shared" si="12"/>
        <v>#REF!</v>
      </c>
      <c r="U25" s="38" t="e">
        <f t="shared" si="12"/>
        <v>#REF!</v>
      </c>
      <c r="V25" s="38" t="e">
        <f t="shared" si="12"/>
        <v>#REF!</v>
      </c>
      <c r="W25" s="38" t="e">
        <f t="shared" si="12"/>
        <v>#REF!</v>
      </c>
    </row>
    <row r="26" spans="1:45">
      <c r="A26" s="10" t="e">
        <f t="shared" si="8"/>
        <v>#VALUE!</v>
      </c>
      <c r="B26" s="12" t="str">
        <f t="shared" si="9"/>
        <v/>
      </c>
      <c r="C26" s="18" t="s">
        <v>414</v>
      </c>
      <c r="D26" s="18" t="s">
        <v>414</v>
      </c>
      <c r="E26" s="18" t="s">
        <v>415</v>
      </c>
      <c r="F26" s="18">
        <f>COUNTIFS($E$30:$E$188,E26)</f>
        <v>10</v>
      </c>
      <c r="G26" s="9">
        <v>9.99</v>
      </c>
      <c r="H26" s="14" t="e">
        <f>SUMIFS($H$30:$H$210,$E$30:$E$210,E26)</f>
        <v>#REF!</v>
      </c>
      <c r="I26" s="15" t="str">
        <f t="shared" si="7"/>
        <v/>
      </c>
      <c r="J26" s="40" t="e">
        <f>SUMIFS(J$30:J$210,$E$30:$E$210,$E26)-VLOOKUP($E26,#REF!,COLUMN()-7,0)</f>
        <v>#REF!</v>
      </c>
      <c r="K26" s="40" t="e">
        <f>SUMIFS(K$30:K$210,$E$30:$E$210,$E26)-VLOOKUP($E26,#REF!,COLUMN()-7,0)</f>
        <v>#REF!</v>
      </c>
      <c r="L26" s="40" t="e">
        <f>SUMIFS(L$30:L$210,$E$30:$E$210,$E26)-VLOOKUP($E26,#REF!,COLUMN()-7,0)</f>
        <v>#REF!</v>
      </c>
      <c r="M26" s="40" t="e">
        <f>SUMIFS(M$30:M$210,$E$30:$E$210,$E26)-VLOOKUP($E26,#REF!,COLUMN()-7,0)</f>
        <v>#REF!</v>
      </c>
      <c r="N26" s="40" t="e">
        <f>SUMIFS(N$30:N$210,$E$30:$E$210,$E26)-VLOOKUP($E26,#REF!,COLUMN()-7,0)</f>
        <v>#REF!</v>
      </c>
      <c r="O26" s="40" t="e">
        <f>SUMIFS(O$30:O$210,$E$30:$E$210,$E26)-VLOOKUP($E26,#REF!,COLUMN()-7,0)</f>
        <v>#REF!</v>
      </c>
      <c r="P26" s="40" t="e">
        <f>SUMIFS(P$30:P$210,$E$30:$E$210,$E26)-VLOOKUP($E26,#REF!,COLUMN()-7,0)</f>
        <v>#REF!</v>
      </c>
      <c r="Q26" s="40" t="e">
        <f>SUMIFS(Q$30:Q$210,$E$30:$E$210,$E26)-VLOOKUP($E26,#REF!,COLUMN()-7,0)</f>
        <v>#REF!</v>
      </c>
      <c r="R26" s="40" t="e">
        <f>SUMIFS(R$30:R$210,$E$30:$E$210,$E26)-VLOOKUP($E26,#REF!,COLUMN()-7,0)</f>
        <v>#REF!</v>
      </c>
      <c r="S26" s="40" t="e">
        <f>SUMIFS(S$30:S$210,$E$30:$E$210,$E26)-VLOOKUP($E26,#REF!,COLUMN()-7,0)</f>
        <v>#REF!</v>
      </c>
      <c r="T26" s="40" t="e">
        <f>SUMIFS(T$30:T$210,$E$30:$E$210,$E26)-VLOOKUP($E26,#REF!,COLUMN()-7,0)</f>
        <v>#REF!</v>
      </c>
      <c r="U26" s="40" t="e">
        <f>SUMIFS(U$30:U$210,$E$30:$E$210,$E26)-VLOOKUP($E26,#REF!,COLUMN()-7,0)</f>
        <v>#REF!</v>
      </c>
      <c r="V26" s="40" t="e">
        <f>SUMIFS(V$30:V$210,$E$30:$E$210,$E26)-VLOOKUP($E26,#REF!,COLUMN()-7,0)</f>
        <v>#REF!</v>
      </c>
      <c r="W26" s="40" t="e">
        <f>SUMIFS(W$30:W$210,$E$30:$E$210,$E26)-VLOOKUP($E26,#REF!,COLUMN()-7,0)</f>
        <v>#REF!</v>
      </c>
      <c r="X26" s="10" t="s">
        <v>152</v>
      </c>
      <c r="Y26" s="10" t="s">
        <v>165</v>
      </c>
      <c r="Z26" s="10" t="s">
        <v>166</v>
      </c>
    </row>
    <row r="27" spans="1:45">
      <c r="A27" s="10" t="e">
        <f t="shared" si="8"/>
        <v>#VALUE!</v>
      </c>
      <c r="B27" s="12" t="str">
        <f t="shared" si="9"/>
        <v/>
      </c>
      <c r="C27" s="18" t="s">
        <v>414</v>
      </c>
      <c r="D27" s="18" t="s">
        <v>414</v>
      </c>
      <c r="E27" s="18" t="s">
        <v>416</v>
      </c>
      <c r="F27" s="18">
        <f>COUNTIFS($E$30:$E$188,E27)</f>
        <v>10</v>
      </c>
      <c r="G27" s="9">
        <v>10.7</v>
      </c>
      <c r="H27" s="14" t="e">
        <f>SUMIFS($H$30:$H$210,$E$30:$E$210,E27)</f>
        <v>#REF!</v>
      </c>
      <c r="I27" s="15" t="str">
        <f t="shared" si="7"/>
        <v/>
      </c>
      <c r="J27" s="40" t="e">
        <f>SUMIFS(J$30:J$210,$E$30:$E$210,$E27)-VLOOKUP($E27,#REF!,COLUMN()-7,0)</f>
        <v>#REF!</v>
      </c>
      <c r="K27" s="40" t="e">
        <f>SUMIFS(K$30:K$210,$E$30:$E$210,$E27)-VLOOKUP($E27,#REF!,COLUMN()-7,0)</f>
        <v>#REF!</v>
      </c>
      <c r="L27" s="40" t="e">
        <f>SUMIFS(L$30:L$210,$E$30:$E$210,$E27)-VLOOKUP($E27,#REF!,COLUMN()-7,0)</f>
        <v>#REF!</v>
      </c>
      <c r="M27" s="40" t="e">
        <f>SUMIFS(M$30:M$210,$E$30:$E$210,$E27)-VLOOKUP($E27,#REF!,COLUMN()-7,0)</f>
        <v>#REF!</v>
      </c>
      <c r="N27" s="40" t="e">
        <f>SUMIFS(N$30:N$210,$E$30:$E$210,$E27)-VLOOKUP($E27,#REF!,COLUMN()-7,0)</f>
        <v>#REF!</v>
      </c>
      <c r="O27" s="40" t="e">
        <f>SUMIFS(O$30:O$210,$E$30:$E$210,$E27)-VLOOKUP($E27,#REF!,COLUMN()-7,0)</f>
        <v>#REF!</v>
      </c>
      <c r="P27" s="40" t="e">
        <f>SUMIFS(P$30:P$210,$E$30:$E$210,$E27)-VLOOKUP($E27,#REF!,COLUMN()-7,0)</f>
        <v>#REF!</v>
      </c>
      <c r="Q27" s="40" t="e">
        <f>SUMIFS(Q$30:Q$210,$E$30:$E$210,$E27)-VLOOKUP($E27,#REF!,COLUMN()-7,0)</f>
        <v>#REF!</v>
      </c>
      <c r="R27" s="40" t="e">
        <f>SUMIFS(R$30:R$210,$E$30:$E$210,$E27)-VLOOKUP($E27,#REF!,COLUMN()-7,0)</f>
        <v>#REF!</v>
      </c>
      <c r="S27" s="40" t="e">
        <f>SUMIFS(S$30:S$210,$E$30:$E$210,$E27)-VLOOKUP($E27,#REF!,COLUMN()-7,0)</f>
        <v>#REF!</v>
      </c>
      <c r="T27" s="40" t="e">
        <f>SUMIFS(T$30:T$210,$E$30:$E$210,$E27)-VLOOKUP($E27,#REF!,COLUMN()-7,0)</f>
        <v>#REF!</v>
      </c>
      <c r="U27" s="40" t="e">
        <f>SUMIFS(U$30:U$210,$E$30:$E$210,$E27)-VLOOKUP($E27,#REF!,COLUMN()-7,0)</f>
        <v>#REF!</v>
      </c>
      <c r="V27" s="40" t="e">
        <f>SUMIFS(V$30:V$210,$E$30:$E$210,$E27)-VLOOKUP($E27,#REF!,COLUMN()-7,0)</f>
        <v>#REF!</v>
      </c>
      <c r="W27" s="40" t="e">
        <f>SUMIFS(W$30:W$210,$E$30:$E$210,$E27)-VLOOKUP($E27,#REF!,COLUMN()-7,0)</f>
        <v>#REF!</v>
      </c>
      <c r="X27" s="10" t="s">
        <v>152</v>
      </c>
      <c r="Y27" s="10" t="s">
        <v>165</v>
      </c>
      <c r="Z27" s="10" t="s">
        <v>168</v>
      </c>
    </row>
    <row r="28" spans="1:45">
      <c r="B28" s="12"/>
      <c r="C28" s="440"/>
      <c r="D28" s="440"/>
      <c r="E28" s="440"/>
      <c r="F28" s="440"/>
      <c r="G28" s="440"/>
      <c r="H28" s="440"/>
      <c r="I28" s="440"/>
      <c r="J28" s="440"/>
      <c r="K28" s="440"/>
      <c r="L28" s="440"/>
      <c r="M28" s="440"/>
      <c r="N28" s="440"/>
      <c r="O28" s="440"/>
      <c r="P28" s="440"/>
      <c r="Q28" s="26"/>
      <c r="R28" s="26"/>
      <c r="S28" s="26"/>
      <c r="T28" s="440"/>
      <c r="U28" s="440"/>
      <c r="V28" s="440"/>
      <c r="W28" s="26"/>
      <c r="X28" s="20" t="e">
        <f>#REF!/#REF!</f>
        <v>#REF!</v>
      </c>
    </row>
    <row r="29" spans="1:45" ht="36">
      <c r="A29" s="41" t="s">
        <v>169</v>
      </c>
      <c r="B29" s="42">
        <v>45764</v>
      </c>
      <c r="C29" s="43" t="s">
        <v>417</v>
      </c>
      <c r="D29" s="43" t="s">
        <v>46</v>
      </c>
      <c r="E29" s="43" t="s">
        <v>47</v>
      </c>
      <c r="F29" s="43" t="s">
        <v>48</v>
      </c>
      <c r="G29" s="44" t="s">
        <v>384</v>
      </c>
      <c r="H29" s="44" t="s">
        <v>385</v>
      </c>
      <c r="I29" s="44" t="s">
        <v>17</v>
      </c>
      <c r="J29" s="34">
        <v>45764</v>
      </c>
      <c r="K29" s="34">
        <v>45765</v>
      </c>
      <c r="L29" s="34">
        <v>45766</v>
      </c>
      <c r="M29" s="34">
        <v>45767</v>
      </c>
      <c r="N29" s="34">
        <v>45768</v>
      </c>
      <c r="O29" s="34">
        <v>45769</v>
      </c>
      <c r="P29" s="34">
        <v>45770</v>
      </c>
      <c r="Q29" s="34">
        <v>45771</v>
      </c>
      <c r="R29" s="34">
        <v>45772</v>
      </c>
      <c r="S29" s="34">
        <v>45773</v>
      </c>
      <c r="T29" s="34">
        <v>45774</v>
      </c>
      <c r="U29" s="34">
        <v>45775</v>
      </c>
      <c r="V29" s="34">
        <v>45776</v>
      </c>
      <c r="W29" s="34">
        <v>45777</v>
      </c>
      <c r="X29" s="41"/>
      <c r="Y29" s="41"/>
      <c r="Z29" s="41"/>
    </row>
    <row r="30" spans="1:45">
      <c r="A30" s="45" t="e">
        <f t="shared" ref="A30:A61" si="13">RANK(B30,$B$30:$B$168)</f>
        <v>#REF!</v>
      </c>
      <c r="B30" s="46" t="e">
        <f t="shared" ref="B30:B61" si="14">I30+M30*0.0000001+ROW()*0.000000001</f>
        <v>#REF!</v>
      </c>
      <c r="C30" s="47" t="s">
        <v>413</v>
      </c>
      <c r="D30" s="47" t="s">
        <v>252</v>
      </c>
      <c r="E30" s="47" t="s">
        <v>401</v>
      </c>
      <c r="F30" s="47" t="s">
        <v>418</v>
      </c>
      <c r="G30" s="48"/>
      <c r="H30" s="45" t="e">
        <f>COUNTIFS(新签明细!$J:$J,"新签",新签明细!$D:$D,$F30,新签明细!#REF!,"&gt;="&amp;INT(J$29))</f>
        <v>#REF!</v>
      </c>
      <c r="I30" s="49"/>
      <c r="J30" s="50" t="e">
        <f>COUNTIFS(新签明细!$J:$J,"新签",新签明细!$D:$D,$F30,新签明细!#REF!,J$29)</f>
        <v>#REF!</v>
      </c>
      <c r="K30" s="50" t="e">
        <f>COUNTIFS(新签明细!$J:$J,"新签",新签明细!$D:$D,$F30,新签明细!#REF!,K$29)</f>
        <v>#REF!</v>
      </c>
      <c r="L30" s="50" t="e">
        <f>COUNTIFS(新签明细!$J:$J,"新签",新签明细!$D:$D,$F30,新签明细!#REF!,L$29)</f>
        <v>#REF!</v>
      </c>
      <c r="M30" s="50" t="e">
        <f>COUNTIFS(新签明细!$J:$J,"新签",新签明细!$D:$D,$F30,新签明细!#REF!,M$29)</f>
        <v>#REF!</v>
      </c>
      <c r="N30" s="50" t="e">
        <f>COUNTIFS(新签明细!$J:$J,"新签",新签明细!$D:$D,$F30,新签明细!#REF!,N$29)</f>
        <v>#REF!</v>
      </c>
      <c r="O30" s="50" t="e">
        <f>COUNTIFS(新签明细!$J:$J,"新签",新签明细!$D:$D,$F30,新签明细!#REF!,O$29)</f>
        <v>#REF!</v>
      </c>
      <c r="P30" s="50" t="e">
        <f>COUNTIFS(新签明细!$J:$J,"新签",新签明细!$D:$D,$F30,新签明细!#REF!,P$29)</f>
        <v>#REF!</v>
      </c>
      <c r="Q30" s="50" t="e">
        <f>COUNTIFS(新签明细!$J:$J,"新签",新签明细!$D:$D,$F30,新签明细!#REF!,Q$29)</f>
        <v>#REF!</v>
      </c>
      <c r="R30" s="50" t="e">
        <f>COUNTIFS(新签明细!$J:$J,"新签",新签明细!$D:$D,$F30,新签明细!#REF!,R$29)</f>
        <v>#REF!</v>
      </c>
      <c r="S30" s="50" t="e">
        <f>COUNTIFS(新签明细!$J:$J,"新签",新签明细!$D:$D,$F30,新签明细!#REF!,S$29)</f>
        <v>#REF!</v>
      </c>
      <c r="T30" s="50" t="e">
        <f>COUNTIFS(新签明细!$J:$J,"新签",新签明细!$D:$D,$F30,新签明细!#REF!,T$29)</f>
        <v>#REF!</v>
      </c>
      <c r="U30" s="50" t="e">
        <f>COUNTIFS(新签明细!$J:$J,"新签",新签明细!$D:$D,$F30,新签明细!#REF!,U$29)</f>
        <v>#REF!</v>
      </c>
      <c r="V30" s="50" t="e">
        <f>COUNTIFS(新签明细!$J:$J,"新签",新签明细!$D:$D,$F30,新签明细!#REF!,V$29)</f>
        <v>#REF!</v>
      </c>
      <c r="W30" s="50" t="e">
        <f>COUNTIFS(新签明细!$J:$J,"新签",新签明细!$D:$D,$F30,新签明细!#REF!,W$29)</f>
        <v>#REF!</v>
      </c>
      <c r="X30" s="45" t="s">
        <v>138</v>
      </c>
      <c r="Y30" s="45" t="s">
        <v>132</v>
      </c>
      <c r="Z30" s="45" t="s">
        <v>137</v>
      </c>
      <c r="AD30" s="10" t="s">
        <v>419</v>
      </c>
    </row>
    <row r="31" spans="1:45">
      <c r="A31" s="51" t="e">
        <f t="shared" si="13"/>
        <v>#REF!</v>
      </c>
      <c r="B31" s="52" t="e">
        <f t="shared" si="14"/>
        <v>#REF!</v>
      </c>
      <c r="C31" s="53" t="s">
        <v>413</v>
      </c>
      <c r="D31" s="53" t="s">
        <v>252</v>
      </c>
      <c r="E31" s="53" t="s">
        <v>264</v>
      </c>
      <c r="F31" s="53" t="s">
        <v>265</v>
      </c>
      <c r="G31" s="54"/>
      <c r="H31" s="45" t="e">
        <f>COUNTIFS(新签明细!$J:$J,"新签",新签明细!$D:$D,$F31,新签明细!#REF!,"&gt;="&amp;INT(J$29))</f>
        <v>#REF!</v>
      </c>
      <c r="I31" s="55"/>
      <c r="J31" s="50" t="e">
        <f>COUNTIFS(新签明细!$J:$J,"新签",新签明细!$D:$D,$F31,新签明细!#REF!,J$29)</f>
        <v>#REF!</v>
      </c>
      <c r="K31" s="50" t="e">
        <f>COUNTIFS(新签明细!$J:$J,"新签",新签明细!$D:$D,$F31,新签明细!#REF!,K$29)</f>
        <v>#REF!</v>
      </c>
      <c r="L31" s="50" t="e">
        <f>COUNTIFS(新签明细!$J:$J,"新签",新签明细!$D:$D,$F31,新签明细!#REF!,L$29)</f>
        <v>#REF!</v>
      </c>
      <c r="M31" s="50" t="e">
        <f>COUNTIFS(新签明细!$J:$J,"新签",新签明细!$D:$D,$F31,新签明细!#REF!,M$29)</f>
        <v>#REF!</v>
      </c>
      <c r="N31" s="50" t="e">
        <f>COUNTIFS(新签明细!$J:$J,"新签",新签明细!$D:$D,$F31,新签明细!#REF!,N$29)</f>
        <v>#REF!</v>
      </c>
      <c r="O31" s="50" t="e">
        <f>COUNTIFS(新签明细!$J:$J,"新签",新签明细!$D:$D,$F31,新签明细!#REF!,O$29)</f>
        <v>#REF!</v>
      </c>
      <c r="P31" s="50" t="e">
        <f>COUNTIFS(新签明细!$J:$J,"新签",新签明细!$D:$D,$F31,新签明细!#REF!,P$29)</f>
        <v>#REF!</v>
      </c>
      <c r="Q31" s="50" t="e">
        <f>COUNTIFS(新签明细!$J:$J,"新签",新签明细!$D:$D,$F31,新签明细!#REF!,Q$29)</f>
        <v>#REF!</v>
      </c>
      <c r="R31" s="50" t="e">
        <f>COUNTIFS(新签明细!$J:$J,"新签",新签明细!$D:$D,$F31,新签明细!#REF!,R$29)</f>
        <v>#REF!</v>
      </c>
      <c r="S31" s="50" t="e">
        <f>COUNTIFS(新签明细!$J:$J,"新签",新签明细!$D:$D,$F31,新签明细!#REF!,S$29)</f>
        <v>#REF!</v>
      </c>
      <c r="T31" s="50" t="e">
        <f>COUNTIFS(新签明细!$J:$J,"新签",新签明细!$D:$D,$F31,新签明细!#REF!,T$29)</f>
        <v>#REF!</v>
      </c>
      <c r="U31" s="50" t="e">
        <f>COUNTIFS(新签明细!$J:$J,"新签",新签明细!$D:$D,$F31,新签明细!#REF!,U$29)</f>
        <v>#REF!</v>
      </c>
      <c r="V31" s="50" t="e">
        <f>COUNTIFS(新签明细!$J:$J,"新签",新签明细!$D:$D,$F31,新签明细!#REF!,V$29)</f>
        <v>#REF!</v>
      </c>
      <c r="W31" s="50" t="e">
        <f>COUNTIFS(新签明细!$J:$J,"新签",新签明细!$D:$D,$F31,新签明细!#REF!,W$29)</f>
        <v>#REF!</v>
      </c>
      <c r="X31" s="51" t="s">
        <v>138</v>
      </c>
      <c r="Y31" s="51" t="s">
        <v>132</v>
      </c>
      <c r="Z31" s="51" t="s">
        <v>155</v>
      </c>
    </row>
    <row r="32" spans="1:45">
      <c r="A32" s="45" t="e">
        <f t="shared" si="13"/>
        <v>#REF!</v>
      </c>
      <c r="B32" s="46" t="e">
        <f t="shared" si="14"/>
        <v>#REF!</v>
      </c>
      <c r="C32" s="47" t="s">
        <v>413</v>
      </c>
      <c r="D32" s="47" t="s">
        <v>252</v>
      </c>
      <c r="E32" s="47" t="s">
        <v>401</v>
      </c>
      <c r="F32" s="47" t="s">
        <v>294</v>
      </c>
      <c r="G32" s="48"/>
      <c r="H32" s="45" t="e">
        <f>COUNTIFS(新签明细!$J:$J,"新签",新签明细!$D:$D,$F32,新签明细!#REF!,"&gt;="&amp;INT(J$29))</f>
        <v>#REF!</v>
      </c>
      <c r="I32" s="49"/>
      <c r="J32" s="50" t="e">
        <f>COUNTIFS(新签明细!$J:$J,"新签",新签明细!$D:$D,$F32,新签明细!#REF!,J$29)</f>
        <v>#REF!</v>
      </c>
      <c r="K32" s="50" t="e">
        <f>COUNTIFS(新签明细!$J:$J,"新签",新签明细!$D:$D,$F32,新签明细!#REF!,K$29)</f>
        <v>#REF!</v>
      </c>
      <c r="L32" s="50" t="e">
        <f>COUNTIFS(新签明细!$J:$J,"新签",新签明细!$D:$D,$F32,新签明细!#REF!,L$29)</f>
        <v>#REF!</v>
      </c>
      <c r="M32" s="50" t="e">
        <f>COUNTIFS(新签明细!$J:$J,"新签",新签明细!$D:$D,$F32,新签明细!#REF!,M$29)</f>
        <v>#REF!</v>
      </c>
      <c r="N32" s="50" t="e">
        <f>COUNTIFS(新签明细!$J:$J,"新签",新签明细!$D:$D,$F32,新签明细!#REF!,N$29)</f>
        <v>#REF!</v>
      </c>
      <c r="O32" s="50" t="e">
        <f>COUNTIFS(新签明细!$J:$J,"新签",新签明细!$D:$D,$F32,新签明细!#REF!,O$29)</f>
        <v>#REF!</v>
      </c>
      <c r="P32" s="50" t="e">
        <f>COUNTIFS(新签明细!$J:$J,"新签",新签明细!$D:$D,$F32,新签明细!#REF!,P$29)</f>
        <v>#REF!</v>
      </c>
      <c r="Q32" s="50" t="e">
        <f>COUNTIFS(新签明细!$J:$J,"新签",新签明细!$D:$D,$F32,新签明细!#REF!,Q$29)</f>
        <v>#REF!</v>
      </c>
      <c r="R32" s="50" t="e">
        <f>COUNTIFS(新签明细!$J:$J,"新签",新签明细!$D:$D,$F32,新签明细!#REF!,R$29)</f>
        <v>#REF!</v>
      </c>
      <c r="S32" s="50" t="e">
        <f>COUNTIFS(新签明细!$J:$J,"新签",新签明细!$D:$D,$F32,新签明细!#REF!,S$29)</f>
        <v>#REF!</v>
      </c>
      <c r="T32" s="50" t="e">
        <f>COUNTIFS(新签明细!$J:$J,"新签",新签明细!$D:$D,$F32,新签明细!#REF!,T$29)</f>
        <v>#REF!</v>
      </c>
      <c r="U32" s="50" t="e">
        <f>COUNTIFS(新签明细!$J:$J,"新签",新签明细!$D:$D,$F32,新签明细!#REF!,U$29)</f>
        <v>#REF!</v>
      </c>
      <c r="V32" s="50" t="e">
        <f>COUNTIFS(新签明细!$J:$J,"新签",新签明细!$D:$D,$F32,新签明细!#REF!,V$29)</f>
        <v>#REF!</v>
      </c>
      <c r="W32" s="50" t="e">
        <f>COUNTIFS(新签明细!$J:$J,"新签",新签明细!$D:$D,$F32,新签明细!#REF!,W$29)</f>
        <v>#REF!</v>
      </c>
      <c r="X32" s="45" t="s">
        <v>138</v>
      </c>
      <c r="Y32" s="45" t="s">
        <v>132</v>
      </c>
      <c r="Z32" s="45" t="s">
        <v>137</v>
      </c>
    </row>
    <row r="33" spans="1:26">
      <c r="A33" s="51" t="e">
        <f t="shared" si="13"/>
        <v>#REF!</v>
      </c>
      <c r="B33" s="52" t="e">
        <f t="shared" si="14"/>
        <v>#REF!</v>
      </c>
      <c r="C33" s="53" t="s">
        <v>413</v>
      </c>
      <c r="D33" s="53" t="s">
        <v>252</v>
      </c>
      <c r="E33" s="53" t="s">
        <v>401</v>
      </c>
      <c r="F33" s="53" t="s">
        <v>293</v>
      </c>
      <c r="G33" s="54"/>
      <c r="H33" s="45" t="e">
        <f>COUNTIFS(新签明细!$J:$J,"新签",新签明细!$D:$D,$F33,新签明细!#REF!,"&gt;="&amp;INT(J$29))</f>
        <v>#REF!</v>
      </c>
      <c r="I33" s="55"/>
      <c r="J33" s="50" t="e">
        <f>COUNTIFS(新签明细!$J:$J,"新签",新签明细!$D:$D,$F33,新签明细!#REF!,J$29)</f>
        <v>#REF!</v>
      </c>
      <c r="K33" s="50" t="e">
        <f>COUNTIFS(新签明细!$J:$J,"新签",新签明细!$D:$D,$F33,新签明细!#REF!,K$29)</f>
        <v>#REF!</v>
      </c>
      <c r="L33" s="50" t="e">
        <f>COUNTIFS(新签明细!$J:$J,"新签",新签明细!$D:$D,$F33,新签明细!#REF!,L$29)</f>
        <v>#REF!</v>
      </c>
      <c r="M33" s="50" t="e">
        <f>COUNTIFS(新签明细!$J:$J,"新签",新签明细!$D:$D,$F33,新签明细!#REF!,M$29)</f>
        <v>#REF!</v>
      </c>
      <c r="N33" s="50" t="e">
        <f>COUNTIFS(新签明细!$J:$J,"新签",新签明细!$D:$D,$F33,新签明细!#REF!,N$29)</f>
        <v>#REF!</v>
      </c>
      <c r="O33" s="50" t="e">
        <f>COUNTIFS(新签明细!$J:$J,"新签",新签明细!$D:$D,$F33,新签明细!#REF!,O$29)</f>
        <v>#REF!</v>
      </c>
      <c r="P33" s="50" t="e">
        <f>COUNTIFS(新签明细!$J:$J,"新签",新签明细!$D:$D,$F33,新签明细!#REF!,P$29)</f>
        <v>#REF!</v>
      </c>
      <c r="Q33" s="50" t="e">
        <f>COUNTIFS(新签明细!$J:$J,"新签",新签明细!$D:$D,$F33,新签明细!#REF!,Q$29)</f>
        <v>#REF!</v>
      </c>
      <c r="R33" s="50" t="e">
        <f>COUNTIFS(新签明细!$J:$J,"新签",新签明细!$D:$D,$F33,新签明细!#REF!,R$29)</f>
        <v>#REF!</v>
      </c>
      <c r="S33" s="50" t="e">
        <f>COUNTIFS(新签明细!$J:$J,"新签",新签明细!$D:$D,$F33,新签明细!#REF!,S$29)</f>
        <v>#REF!</v>
      </c>
      <c r="T33" s="50" t="e">
        <f>COUNTIFS(新签明细!$J:$J,"新签",新签明细!$D:$D,$F33,新签明细!#REF!,T$29)</f>
        <v>#REF!</v>
      </c>
      <c r="U33" s="50" t="e">
        <f>COUNTIFS(新签明细!$J:$J,"新签",新签明细!$D:$D,$F33,新签明细!#REF!,U$29)</f>
        <v>#REF!</v>
      </c>
      <c r="V33" s="50" t="e">
        <f>COUNTIFS(新签明细!$J:$J,"新签",新签明细!$D:$D,$F33,新签明细!#REF!,V$29)</f>
        <v>#REF!</v>
      </c>
      <c r="W33" s="50" t="e">
        <f>COUNTIFS(新签明细!$J:$J,"新签",新签明细!$D:$D,$F33,新签明细!#REF!,W$29)</f>
        <v>#REF!</v>
      </c>
      <c r="X33" s="51" t="s">
        <v>138</v>
      </c>
      <c r="Y33" s="51" t="s">
        <v>132</v>
      </c>
      <c r="Z33" s="51" t="s">
        <v>137</v>
      </c>
    </row>
    <row r="34" spans="1:26">
      <c r="A34" s="45" t="e">
        <f t="shared" si="13"/>
        <v>#REF!</v>
      </c>
      <c r="B34" s="46" t="e">
        <f t="shared" si="14"/>
        <v>#REF!</v>
      </c>
      <c r="C34" s="47" t="s">
        <v>413</v>
      </c>
      <c r="D34" s="47" t="s">
        <v>252</v>
      </c>
      <c r="E34" s="47" t="s">
        <v>401</v>
      </c>
      <c r="F34" s="47" t="s">
        <v>295</v>
      </c>
      <c r="G34" s="48"/>
      <c r="H34" s="45" t="e">
        <f>COUNTIFS(新签明细!$J:$J,"新签",新签明细!$D:$D,$F34,新签明细!#REF!,"&gt;="&amp;INT(J$29))</f>
        <v>#REF!</v>
      </c>
      <c r="I34" s="49"/>
      <c r="J34" s="50" t="e">
        <f>COUNTIFS(新签明细!$J:$J,"新签",新签明细!$D:$D,$F34,新签明细!#REF!,J$29)</f>
        <v>#REF!</v>
      </c>
      <c r="K34" s="50" t="e">
        <f>COUNTIFS(新签明细!$J:$J,"新签",新签明细!$D:$D,$F34,新签明细!#REF!,K$29)</f>
        <v>#REF!</v>
      </c>
      <c r="L34" s="50" t="e">
        <f>COUNTIFS(新签明细!$J:$J,"新签",新签明细!$D:$D,$F34,新签明细!#REF!,L$29)</f>
        <v>#REF!</v>
      </c>
      <c r="M34" s="50" t="e">
        <f>COUNTIFS(新签明细!$J:$J,"新签",新签明细!$D:$D,$F34,新签明细!#REF!,M$29)</f>
        <v>#REF!</v>
      </c>
      <c r="N34" s="50" t="e">
        <f>COUNTIFS(新签明细!$J:$J,"新签",新签明细!$D:$D,$F34,新签明细!#REF!,N$29)</f>
        <v>#REF!</v>
      </c>
      <c r="O34" s="50" t="e">
        <f>COUNTIFS(新签明细!$J:$J,"新签",新签明细!$D:$D,$F34,新签明细!#REF!,O$29)</f>
        <v>#REF!</v>
      </c>
      <c r="P34" s="50" t="e">
        <f>COUNTIFS(新签明细!$J:$J,"新签",新签明细!$D:$D,$F34,新签明细!#REF!,P$29)</f>
        <v>#REF!</v>
      </c>
      <c r="Q34" s="50" t="e">
        <f>COUNTIFS(新签明细!$J:$J,"新签",新签明细!$D:$D,$F34,新签明细!#REF!,Q$29)</f>
        <v>#REF!</v>
      </c>
      <c r="R34" s="50" t="e">
        <f>COUNTIFS(新签明细!$J:$J,"新签",新签明细!$D:$D,$F34,新签明细!#REF!,R$29)</f>
        <v>#REF!</v>
      </c>
      <c r="S34" s="50" t="e">
        <f>COUNTIFS(新签明细!$J:$J,"新签",新签明细!$D:$D,$F34,新签明细!#REF!,S$29)</f>
        <v>#REF!</v>
      </c>
      <c r="T34" s="50" t="e">
        <f>COUNTIFS(新签明细!$J:$J,"新签",新签明细!$D:$D,$F34,新签明细!#REF!,T$29)</f>
        <v>#REF!</v>
      </c>
      <c r="U34" s="50" t="e">
        <f>COUNTIFS(新签明细!$J:$J,"新签",新签明细!$D:$D,$F34,新签明细!#REF!,U$29)</f>
        <v>#REF!</v>
      </c>
      <c r="V34" s="50" t="e">
        <f>COUNTIFS(新签明细!$J:$J,"新签",新签明细!$D:$D,$F34,新签明细!#REF!,V$29)</f>
        <v>#REF!</v>
      </c>
      <c r="W34" s="50" t="e">
        <f>COUNTIFS(新签明细!$J:$J,"新签",新签明细!$D:$D,$F34,新签明细!#REF!,W$29)</f>
        <v>#REF!</v>
      </c>
      <c r="X34" s="45" t="s">
        <v>138</v>
      </c>
      <c r="Y34" s="45" t="s">
        <v>132</v>
      </c>
      <c r="Z34" s="45" t="s">
        <v>137</v>
      </c>
    </row>
    <row r="35" spans="1:26">
      <c r="A35" s="51" t="e">
        <f t="shared" si="13"/>
        <v>#REF!</v>
      </c>
      <c r="B35" s="52" t="e">
        <f t="shared" si="14"/>
        <v>#REF!</v>
      </c>
      <c r="C35" s="53" t="s">
        <v>413</v>
      </c>
      <c r="D35" s="53" t="s">
        <v>131</v>
      </c>
      <c r="E35" s="53" t="s">
        <v>141</v>
      </c>
      <c r="F35" s="53" t="s">
        <v>232</v>
      </c>
      <c r="G35" s="54"/>
      <c r="H35" s="45" t="e">
        <f>COUNTIFS(新签明细!$J:$J,"新签",新签明细!$D:$D,$F35,新签明细!#REF!,"&gt;="&amp;INT(J$29))</f>
        <v>#REF!</v>
      </c>
      <c r="I35" s="55"/>
      <c r="J35" s="50" t="e">
        <f>COUNTIFS(新签明细!$J:$J,"新签",新签明细!$D:$D,$F35,新签明细!#REF!,J$29)</f>
        <v>#REF!</v>
      </c>
      <c r="K35" s="50" t="e">
        <f>COUNTIFS(新签明细!$J:$J,"新签",新签明细!$D:$D,$F35,新签明细!#REF!,K$29)</f>
        <v>#REF!</v>
      </c>
      <c r="L35" s="50" t="e">
        <f>COUNTIFS(新签明细!$J:$J,"新签",新签明细!$D:$D,$F35,新签明细!#REF!,L$29)</f>
        <v>#REF!</v>
      </c>
      <c r="M35" s="50" t="e">
        <f>COUNTIFS(新签明细!$J:$J,"新签",新签明细!$D:$D,$F35,新签明细!#REF!,M$29)</f>
        <v>#REF!</v>
      </c>
      <c r="N35" s="50" t="e">
        <f>COUNTIFS(新签明细!$J:$J,"新签",新签明细!$D:$D,$F35,新签明细!#REF!,N$29)</f>
        <v>#REF!</v>
      </c>
      <c r="O35" s="50" t="e">
        <f>COUNTIFS(新签明细!$J:$J,"新签",新签明细!$D:$D,$F35,新签明细!#REF!,O$29)</f>
        <v>#REF!</v>
      </c>
      <c r="P35" s="50" t="e">
        <f>COUNTIFS(新签明细!$J:$J,"新签",新签明细!$D:$D,$F35,新签明细!#REF!,P$29)</f>
        <v>#REF!</v>
      </c>
      <c r="Q35" s="50" t="e">
        <f>COUNTIFS(新签明细!$J:$J,"新签",新签明细!$D:$D,$F35,新签明细!#REF!,Q$29)</f>
        <v>#REF!</v>
      </c>
      <c r="R35" s="50" t="e">
        <f>COUNTIFS(新签明细!$J:$J,"新签",新签明细!$D:$D,$F35,新签明细!#REF!,R$29)</f>
        <v>#REF!</v>
      </c>
      <c r="S35" s="50" t="e">
        <f>COUNTIFS(新签明细!$J:$J,"新签",新签明细!$D:$D,$F35,新签明细!#REF!,S$29)</f>
        <v>#REF!</v>
      </c>
      <c r="T35" s="50" t="e">
        <f>COUNTIFS(新签明细!$J:$J,"新签",新签明细!$D:$D,$F35,新签明细!#REF!,T$29)</f>
        <v>#REF!</v>
      </c>
      <c r="U35" s="50" t="e">
        <f>COUNTIFS(新签明细!$J:$J,"新签",新签明细!$D:$D,$F35,新签明细!#REF!,U$29)</f>
        <v>#REF!</v>
      </c>
      <c r="V35" s="50" t="e">
        <f>COUNTIFS(新签明细!$J:$J,"新签",新签明细!$D:$D,$F35,新签明细!#REF!,V$29)</f>
        <v>#REF!</v>
      </c>
      <c r="W35" s="50" t="e">
        <f>COUNTIFS(新签明细!$J:$J,"新签",新签明细!$D:$D,$F35,新签明细!#REF!,W$29)</f>
        <v>#REF!</v>
      </c>
      <c r="X35" s="51" t="s">
        <v>138</v>
      </c>
      <c r="Y35" s="51" t="s">
        <v>130</v>
      </c>
      <c r="Z35" s="51" t="s">
        <v>142</v>
      </c>
    </row>
    <row r="36" spans="1:26">
      <c r="A36" s="45" t="e">
        <f t="shared" si="13"/>
        <v>#REF!</v>
      </c>
      <c r="B36" s="46" t="e">
        <f t="shared" si="14"/>
        <v>#REF!</v>
      </c>
      <c r="C36" s="47" t="s">
        <v>413</v>
      </c>
      <c r="D36" s="47" t="s">
        <v>131</v>
      </c>
      <c r="E36" s="47" t="s">
        <v>141</v>
      </c>
      <c r="F36" s="47" t="s">
        <v>420</v>
      </c>
      <c r="G36" s="48"/>
      <c r="H36" s="45" t="e">
        <f>COUNTIFS(新签明细!$J:$J,"新签",新签明细!$D:$D,$F36,新签明细!#REF!,"&gt;="&amp;INT(J$29))</f>
        <v>#REF!</v>
      </c>
      <c r="I36" s="49"/>
      <c r="J36" s="50" t="e">
        <f>COUNTIFS(新签明细!$J:$J,"新签",新签明细!$D:$D,$F36,新签明细!#REF!,J$29)</f>
        <v>#REF!</v>
      </c>
      <c r="K36" s="50" t="e">
        <f>COUNTIFS(新签明细!$J:$J,"新签",新签明细!$D:$D,$F36,新签明细!#REF!,K$29)</f>
        <v>#REF!</v>
      </c>
      <c r="L36" s="50" t="e">
        <f>COUNTIFS(新签明细!$J:$J,"新签",新签明细!$D:$D,$F36,新签明细!#REF!,L$29)</f>
        <v>#REF!</v>
      </c>
      <c r="M36" s="50" t="e">
        <f>COUNTIFS(新签明细!$J:$J,"新签",新签明细!$D:$D,$F36,新签明细!#REF!,M$29)</f>
        <v>#REF!</v>
      </c>
      <c r="N36" s="50" t="e">
        <f>COUNTIFS(新签明细!$J:$J,"新签",新签明细!$D:$D,$F36,新签明细!#REF!,N$29)</f>
        <v>#REF!</v>
      </c>
      <c r="O36" s="50" t="e">
        <f>COUNTIFS(新签明细!$J:$J,"新签",新签明细!$D:$D,$F36,新签明细!#REF!,O$29)</f>
        <v>#REF!</v>
      </c>
      <c r="P36" s="50" t="e">
        <f>COUNTIFS(新签明细!$J:$J,"新签",新签明细!$D:$D,$F36,新签明细!#REF!,P$29)</f>
        <v>#REF!</v>
      </c>
      <c r="Q36" s="50" t="e">
        <f>COUNTIFS(新签明细!$J:$J,"新签",新签明细!$D:$D,$F36,新签明细!#REF!,Q$29)</f>
        <v>#REF!</v>
      </c>
      <c r="R36" s="50" t="e">
        <f>COUNTIFS(新签明细!$J:$J,"新签",新签明细!$D:$D,$F36,新签明细!#REF!,R$29)</f>
        <v>#REF!</v>
      </c>
      <c r="S36" s="50" t="e">
        <f>COUNTIFS(新签明细!$J:$J,"新签",新签明细!$D:$D,$F36,新签明细!#REF!,S$29)</f>
        <v>#REF!</v>
      </c>
      <c r="T36" s="50" t="e">
        <f>COUNTIFS(新签明细!$J:$J,"新签",新签明细!$D:$D,$F36,新签明细!#REF!,T$29)</f>
        <v>#REF!</v>
      </c>
      <c r="U36" s="50" t="e">
        <f>COUNTIFS(新签明细!$J:$J,"新签",新签明细!$D:$D,$F36,新签明细!#REF!,U$29)</f>
        <v>#REF!</v>
      </c>
      <c r="V36" s="50" t="e">
        <f>COUNTIFS(新签明细!$J:$J,"新签",新签明细!$D:$D,$F36,新签明细!#REF!,V$29)</f>
        <v>#REF!</v>
      </c>
      <c r="W36" s="50" t="e">
        <f>COUNTIFS(新签明细!$J:$J,"新签",新签明细!$D:$D,$F36,新签明细!#REF!,W$29)</f>
        <v>#REF!</v>
      </c>
      <c r="X36" s="45" t="s">
        <v>138</v>
      </c>
      <c r="Y36" s="45" t="s">
        <v>130</v>
      </c>
      <c r="Z36" s="45" t="s">
        <v>142</v>
      </c>
    </row>
    <row r="37" spans="1:26">
      <c r="A37" s="51" t="e">
        <f t="shared" si="13"/>
        <v>#REF!</v>
      </c>
      <c r="B37" s="52" t="e">
        <f t="shared" si="14"/>
        <v>#REF!</v>
      </c>
      <c r="C37" s="53" t="s">
        <v>413</v>
      </c>
      <c r="D37" s="53" t="s">
        <v>131</v>
      </c>
      <c r="E37" s="53" t="s">
        <v>141</v>
      </c>
      <c r="F37" s="53" t="s">
        <v>231</v>
      </c>
      <c r="G37" s="54"/>
      <c r="H37" s="45" t="e">
        <f>COUNTIFS(新签明细!$J:$J,"新签",新签明细!$D:$D,$F37,新签明细!#REF!,"&gt;="&amp;INT(J$29))</f>
        <v>#REF!</v>
      </c>
      <c r="I37" s="55"/>
      <c r="J37" s="50" t="e">
        <f>COUNTIFS(新签明细!$J:$J,"新签",新签明细!$D:$D,$F37,新签明细!#REF!,J$29)</f>
        <v>#REF!</v>
      </c>
      <c r="K37" s="50" t="e">
        <f>COUNTIFS(新签明细!$J:$J,"新签",新签明细!$D:$D,$F37,新签明细!#REF!,K$29)</f>
        <v>#REF!</v>
      </c>
      <c r="L37" s="50" t="e">
        <f>COUNTIFS(新签明细!$J:$J,"新签",新签明细!$D:$D,$F37,新签明细!#REF!,L$29)</f>
        <v>#REF!</v>
      </c>
      <c r="M37" s="50" t="e">
        <f>COUNTIFS(新签明细!$J:$J,"新签",新签明细!$D:$D,$F37,新签明细!#REF!,M$29)</f>
        <v>#REF!</v>
      </c>
      <c r="N37" s="50" t="e">
        <f>COUNTIFS(新签明细!$J:$J,"新签",新签明细!$D:$D,$F37,新签明细!#REF!,N$29)</f>
        <v>#REF!</v>
      </c>
      <c r="O37" s="50" t="e">
        <f>COUNTIFS(新签明细!$J:$J,"新签",新签明细!$D:$D,$F37,新签明细!#REF!,O$29)</f>
        <v>#REF!</v>
      </c>
      <c r="P37" s="50" t="e">
        <f>COUNTIFS(新签明细!$J:$J,"新签",新签明细!$D:$D,$F37,新签明细!#REF!,P$29)</f>
        <v>#REF!</v>
      </c>
      <c r="Q37" s="50" t="e">
        <f>COUNTIFS(新签明细!$J:$J,"新签",新签明细!$D:$D,$F37,新签明细!#REF!,Q$29)</f>
        <v>#REF!</v>
      </c>
      <c r="R37" s="50" t="e">
        <f>COUNTIFS(新签明细!$J:$J,"新签",新签明细!$D:$D,$F37,新签明细!#REF!,R$29)</f>
        <v>#REF!</v>
      </c>
      <c r="S37" s="50" t="e">
        <f>COUNTIFS(新签明细!$J:$J,"新签",新签明细!$D:$D,$F37,新签明细!#REF!,S$29)</f>
        <v>#REF!</v>
      </c>
      <c r="T37" s="50" t="e">
        <f>COUNTIFS(新签明细!$J:$J,"新签",新签明细!$D:$D,$F37,新签明细!#REF!,T$29)</f>
        <v>#REF!</v>
      </c>
      <c r="U37" s="50" t="e">
        <f>COUNTIFS(新签明细!$J:$J,"新签",新签明细!$D:$D,$F37,新签明细!#REF!,U$29)</f>
        <v>#REF!</v>
      </c>
      <c r="V37" s="50" t="e">
        <f>COUNTIFS(新签明细!$J:$J,"新签",新签明细!$D:$D,$F37,新签明细!#REF!,V$29)</f>
        <v>#REF!</v>
      </c>
      <c r="W37" s="50" t="e">
        <f>COUNTIFS(新签明细!$J:$J,"新签",新签明细!$D:$D,$F37,新签明细!#REF!,W$29)</f>
        <v>#REF!</v>
      </c>
      <c r="X37" s="51" t="s">
        <v>138</v>
      </c>
      <c r="Y37" s="51" t="s">
        <v>130</v>
      </c>
      <c r="Z37" s="51" t="s">
        <v>142</v>
      </c>
    </row>
    <row r="38" spans="1:26">
      <c r="A38" s="45" t="e">
        <f t="shared" si="13"/>
        <v>#REF!</v>
      </c>
      <c r="B38" s="46" t="e">
        <f t="shared" si="14"/>
        <v>#REF!</v>
      </c>
      <c r="C38" s="47" t="s">
        <v>413</v>
      </c>
      <c r="D38" s="47" t="s">
        <v>131</v>
      </c>
      <c r="E38" s="47" t="s">
        <v>141</v>
      </c>
      <c r="F38" s="47" t="s">
        <v>236</v>
      </c>
      <c r="G38" s="48"/>
      <c r="H38" s="45" t="e">
        <f>COUNTIFS(新签明细!$J:$J,"新签",新签明细!$D:$D,$F38,新签明细!#REF!,"&gt;="&amp;INT(J$29))</f>
        <v>#REF!</v>
      </c>
      <c r="I38" s="49"/>
      <c r="J38" s="50" t="e">
        <f>COUNTIFS(新签明细!$J:$J,"新签",新签明细!$D:$D,$F38,新签明细!#REF!,J$29)</f>
        <v>#REF!</v>
      </c>
      <c r="K38" s="50" t="e">
        <f>COUNTIFS(新签明细!$J:$J,"新签",新签明细!$D:$D,$F38,新签明细!#REF!,K$29)</f>
        <v>#REF!</v>
      </c>
      <c r="L38" s="50" t="e">
        <f>COUNTIFS(新签明细!$J:$J,"新签",新签明细!$D:$D,$F38,新签明细!#REF!,L$29)</f>
        <v>#REF!</v>
      </c>
      <c r="M38" s="50" t="e">
        <f>COUNTIFS(新签明细!$J:$J,"新签",新签明细!$D:$D,$F38,新签明细!#REF!,M$29)</f>
        <v>#REF!</v>
      </c>
      <c r="N38" s="50" t="e">
        <f>COUNTIFS(新签明细!$J:$J,"新签",新签明细!$D:$D,$F38,新签明细!#REF!,N$29)</f>
        <v>#REF!</v>
      </c>
      <c r="O38" s="50" t="e">
        <f>COUNTIFS(新签明细!$J:$J,"新签",新签明细!$D:$D,$F38,新签明细!#REF!,O$29)</f>
        <v>#REF!</v>
      </c>
      <c r="P38" s="50" t="e">
        <f>COUNTIFS(新签明细!$J:$J,"新签",新签明细!$D:$D,$F38,新签明细!#REF!,P$29)</f>
        <v>#REF!</v>
      </c>
      <c r="Q38" s="50" t="e">
        <f>COUNTIFS(新签明细!$J:$J,"新签",新签明细!$D:$D,$F38,新签明细!#REF!,Q$29)</f>
        <v>#REF!</v>
      </c>
      <c r="R38" s="50" t="e">
        <f>COUNTIFS(新签明细!$J:$J,"新签",新签明细!$D:$D,$F38,新签明细!#REF!,R$29)</f>
        <v>#REF!</v>
      </c>
      <c r="S38" s="50" t="e">
        <f>COUNTIFS(新签明细!$J:$J,"新签",新签明细!$D:$D,$F38,新签明细!#REF!,S$29)</f>
        <v>#REF!</v>
      </c>
      <c r="T38" s="50" t="e">
        <f>COUNTIFS(新签明细!$J:$J,"新签",新签明细!$D:$D,$F38,新签明细!#REF!,T$29)</f>
        <v>#REF!</v>
      </c>
      <c r="U38" s="50" t="e">
        <f>COUNTIFS(新签明细!$J:$J,"新签",新签明细!$D:$D,$F38,新签明细!#REF!,U$29)</f>
        <v>#REF!</v>
      </c>
      <c r="V38" s="50" t="e">
        <f>COUNTIFS(新签明细!$J:$J,"新签",新签明细!$D:$D,$F38,新签明细!#REF!,V$29)</f>
        <v>#REF!</v>
      </c>
      <c r="W38" s="50" t="e">
        <f>COUNTIFS(新签明细!$J:$J,"新签",新签明细!$D:$D,$F38,新签明细!#REF!,W$29)</f>
        <v>#REF!</v>
      </c>
      <c r="X38" s="45" t="s">
        <v>138</v>
      </c>
      <c r="Y38" s="45" t="s">
        <v>130</v>
      </c>
      <c r="Z38" s="45" t="s">
        <v>142</v>
      </c>
    </row>
    <row r="39" spans="1:26">
      <c r="A39" s="51" t="e">
        <f t="shared" si="13"/>
        <v>#REF!</v>
      </c>
      <c r="B39" s="52" t="e">
        <f t="shared" si="14"/>
        <v>#REF!</v>
      </c>
      <c r="C39" s="53" t="s">
        <v>413</v>
      </c>
      <c r="D39" s="53" t="s">
        <v>131</v>
      </c>
      <c r="E39" s="53" t="s">
        <v>141</v>
      </c>
      <c r="F39" s="53" t="s">
        <v>233</v>
      </c>
      <c r="G39" s="54"/>
      <c r="H39" s="45" t="e">
        <f>COUNTIFS(新签明细!$J:$J,"新签",新签明细!$D:$D,$F39,新签明细!#REF!,"&gt;="&amp;INT(J$29))</f>
        <v>#REF!</v>
      </c>
      <c r="I39" s="55"/>
      <c r="J39" s="50" t="e">
        <f>COUNTIFS(新签明细!$J:$J,"新签",新签明细!$D:$D,$F39,新签明细!#REF!,J$29)</f>
        <v>#REF!</v>
      </c>
      <c r="K39" s="50" t="e">
        <f>COUNTIFS(新签明细!$J:$J,"新签",新签明细!$D:$D,$F39,新签明细!#REF!,K$29)</f>
        <v>#REF!</v>
      </c>
      <c r="L39" s="50" t="e">
        <f>COUNTIFS(新签明细!$J:$J,"新签",新签明细!$D:$D,$F39,新签明细!#REF!,L$29)</f>
        <v>#REF!</v>
      </c>
      <c r="M39" s="50" t="e">
        <f>COUNTIFS(新签明细!$J:$J,"新签",新签明细!$D:$D,$F39,新签明细!#REF!,M$29)</f>
        <v>#REF!</v>
      </c>
      <c r="N39" s="50" t="e">
        <f>COUNTIFS(新签明细!$J:$J,"新签",新签明细!$D:$D,$F39,新签明细!#REF!,N$29)</f>
        <v>#REF!</v>
      </c>
      <c r="O39" s="50" t="e">
        <f>COUNTIFS(新签明细!$J:$J,"新签",新签明细!$D:$D,$F39,新签明细!#REF!,O$29)</f>
        <v>#REF!</v>
      </c>
      <c r="P39" s="50" t="e">
        <f>COUNTIFS(新签明细!$J:$J,"新签",新签明细!$D:$D,$F39,新签明细!#REF!,P$29)</f>
        <v>#REF!</v>
      </c>
      <c r="Q39" s="50" t="e">
        <f>COUNTIFS(新签明细!$J:$J,"新签",新签明细!$D:$D,$F39,新签明细!#REF!,Q$29)</f>
        <v>#REF!</v>
      </c>
      <c r="R39" s="50" t="e">
        <f>COUNTIFS(新签明细!$J:$J,"新签",新签明细!$D:$D,$F39,新签明细!#REF!,R$29)</f>
        <v>#REF!</v>
      </c>
      <c r="S39" s="50" t="e">
        <f>COUNTIFS(新签明细!$J:$J,"新签",新签明细!$D:$D,$F39,新签明细!#REF!,S$29)</f>
        <v>#REF!</v>
      </c>
      <c r="T39" s="50" t="e">
        <f>COUNTIFS(新签明细!$J:$J,"新签",新签明细!$D:$D,$F39,新签明细!#REF!,T$29)</f>
        <v>#REF!</v>
      </c>
      <c r="U39" s="50" t="e">
        <f>COUNTIFS(新签明细!$J:$J,"新签",新签明细!$D:$D,$F39,新签明细!#REF!,U$29)</f>
        <v>#REF!</v>
      </c>
      <c r="V39" s="50" t="e">
        <f>COUNTIFS(新签明细!$J:$J,"新签",新签明细!$D:$D,$F39,新签明细!#REF!,V$29)</f>
        <v>#REF!</v>
      </c>
      <c r="W39" s="50" t="e">
        <f>COUNTIFS(新签明细!$J:$J,"新签",新签明细!$D:$D,$F39,新签明细!#REF!,W$29)</f>
        <v>#REF!</v>
      </c>
      <c r="X39" s="51" t="s">
        <v>138</v>
      </c>
      <c r="Y39" s="51" t="s">
        <v>130</v>
      </c>
      <c r="Z39" s="51" t="s">
        <v>142</v>
      </c>
    </row>
    <row r="40" spans="1:26">
      <c r="A40" s="45" t="e">
        <f t="shared" si="13"/>
        <v>#REF!</v>
      </c>
      <c r="B40" s="46" t="e">
        <f t="shared" si="14"/>
        <v>#REF!</v>
      </c>
      <c r="C40" s="47" t="s">
        <v>413</v>
      </c>
      <c r="D40" s="47" t="s">
        <v>131</v>
      </c>
      <c r="E40" s="47" t="s">
        <v>141</v>
      </c>
      <c r="F40" s="47" t="s">
        <v>237</v>
      </c>
      <c r="G40" s="48"/>
      <c r="H40" s="45" t="e">
        <f>COUNTIFS(新签明细!$J:$J,"新签",新签明细!$D:$D,$F40,新签明细!#REF!,"&gt;="&amp;INT(J$29))</f>
        <v>#REF!</v>
      </c>
      <c r="I40" s="49"/>
      <c r="J40" s="50" t="e">
        <f>COUNTIFS(新签明细!$J:$J,"新签",新签明细!$D:$D,$F40,新签明细!#REF!,J$29)</f>
        <v>#REF!</v>
      </c>
      <c r="K40" s="50" t="e">
        <f>COUNTIFS(新签明细!$J:$J,"新签",新签明细!$D:$D,$F40,新签明细!#REF!,K$29)</f>
        <v>#REF!</v>
      </c>
      <c r="L40" s="50" t="e">
        <f>COUNTIFS(新签明细!$J:$J,"新签",新签明细!$D:$D,$F40,新签明细!#REF!,L$29)</f>
        <v>#REF!</v>
      </c>
      <c r="M40" s="50" t="e">
        <f>COUNTIFS(新签明细!$J:$J,"新签",新签明细!$D:$D,$F40,新签明细!#REF!,M$29)</f>
        <v>#REF!</v>
      </c>
      <c r="N40" s="50" t="e">
        <f>COUNTIFS(新签明细!$J:$J,"新签",新签明细!$D:$D,$F40,新签明细!#REF!,N$29)</f>
        <v>#REF!</v>
      </c>
      <c r="O40" s="50" t="e">
        <f>COUNTIFS(新签明细!$J:$J,"新签",新签明细!$D:$D,$F40,新签明细!#REF!,O$29)</f>
        <v>#REF!</v>
      </c>
      <c r="P40" s="50" t="e">
        <f>COUNTIFS(新签明细!$J:$J,"新签",新签明细!$D:$D,$F40,新签明细!#REF!,P$29)</f>
        <v>#REF!</v>
      </c>
      <c r="Q40" s="50" t="e">
        <f>COUNTIFS(新签明细!$J:$J,"新签",新签明细!$D:$D,$F40,新签明细!#REF!,Q$29)</f>
        <v>#REF!</v>
      </c>
      <c r="R40" s="50" t="e">
        <f>COUNTIFS(新签明细!$J:$J,"新签",新签明细!$D:$D,$F40,新签明细!#REF!,R$29)</f>
        <v>#REF!</v>
      </c>
      <c r="S40" s="50" t="e">
        <f>COUNTIFS(新签明细!$J:$J,"新签",新签明细!$D:$D,$F40,新签明细!#REF!,S$29)</f>
        <v>#REF!</v>
      </c>
      <c r="T40" s="50" t="e">
        <f>COUNTIFS(新签明细!$J:$J,"新签",新签明细!$D:$D,$F40,新签明细!#REF!,T$29)</f>
        <v>#REF!</v>
      </c>
      <c r="U40" s="50" t="e">
        <f>COUNTIFS(新签明细!$J:$J,"新签",新签明细!$D:$D,$F40,新签明细!#REF!,U$29)</f>
        <v>#REF!</v>
      </c>
      <c r="V40" s="50" t="e">
        <f>COUNTIFS(新签明细!$J:$J,"新签",新签明细!$D:$D,$F40,新签明细!#REF!,V$29)</f>
        <v>#REF!</v>
      </c>
      <c r="W40" s="50" t="e">
        <f>COUNTIFS(新签明细!$J:$J,"新签",新签明细!$D:$D,$F40,新签明细!#REF!,W$29)</f>
        <v>#REF!</v>
      </c>
      <c r="X40" s="45" t="s">
        <v>138</v>
      </c>
      <c r="Y40" s="45" t="s">
        <v>130</v>
      </c>
      <c r="Z40" s="45" t="s">
        <v>142</v>
      </c>
    </row>
    <row r="41" spans="1:26">
      <c r="A41" s="51" t="e">
        <f t="shared" si="13"/>
        <v>#REF!</v>
      </c>
      <c r="B41" s="52" t="e">
        <f t="shared" si="14"/>
        <v>#REF!</v>
      </c>
      <c r="C41" s="53" t="s">
        <v>413</v>
      </c>
      <c r="D41" s="53" t="s">
        <v>131</v>
      </c>
      <c r="E41" s="53" t="s">
        <v>141</v>
      </c>
      <c r="F41" s="53" t="s">
        <v>234</v>
      </c>
      <c r="G41" s="54"/>
      <c r="H41" s="45" t="e">
        <f>COUNTIFS(新签明细!$J:$J,"新签",新签明细!$D:$D,$F41,新签明细!#REF!,"&gt;="&amp;INT(J$29))</f>
        <v>#REF!</v>
      </c>
      <c r="I41" s="55"/>
      <c r="J41" s="50" t="e">
        <f>COUNTIFS(新签明细!$J:$J,"新签",新签明细!$D:$D,$F41,新签明细!#REF!,J$29)</f>
        <v>#REF!</v>
      </c>
      <c r="K41" s="50" t="e">
        <f>COUNTIFS(新签明细!$J:$J,"新签",新签明细!$D:$D,$F41,新签明细!#REF!,K$29)</f>
        <v>#REF!</v>
      </c>
      <c r="L41" s="50" t="e">
        <f>COUNTIFS(新签明细!$J:$J,"新签",新签明细!$D:$D,$F41,新签明细!#REF!,L$29)</f>
        <v>#REF!</v>
      </c>
      <c r="M41" s="50" t="e">
        <f>COUNTIFS(新签明细!$J:$J,"新签",新签明细!$D:$D,$F41,新签明细!#REF!,M$29)</f>
        <v>#REF!</v>
      </c>
      <c r="N41" s="50" t="e">
        <f>COUNTIFS(新签明细!$J:$J,"新签",新签明细!$D:$D,$F41,新签明细!#REF!,N$29)</f>
        <v>#REF!</v>
      </c>
      <c r="O41" s="50" t="e">
        <f>COUNTIFS(新签明细!$J:$J,"新签",新签明细!$D:$D,$F41,新签明细!#REF!,O$29)</f>
        <v>#REF!</v>
      </c>
      <c r="P41" s="50" t="e">
        <f>COUNTIFS(新签明细!$J:$J,"新签",新签明细!$D:$D,$F41,新签明细!#REF!,P$29)</f>
        <v>#REF!</v>
      </c>
      <c r="Q41" s="50" t="e">
        <f>COUNTIFS(新签明细!$J:$J,"新签",新签明细!$D:$D,$F41,新签明细!#REF!,Q$29)</f>
        <v>#REF!</v>
      </c>
      <c r="R41" s="50" t="e">
        <f>COUNTIFS(新签明细!$J:$J,"新签",新签明细!$D:$D,$F41,新签明细!#REF!,R$29)</f>
        <v>#REF!</v>
      </c>
      <c r="S41" s="50" t="e">
        <f>COUNTIFS(新签明细!$J:$J,"新签",新签明细!$D:$D,$F41,新签明细!#REF!,S$29)</f>
        <v>#REF!</v>
      </c>
      <c r="T41" s="50" t="e">
        <f>COUNTIFS(新签明细!$J:$J,"新签",新签明细!$D:$D,$F41,新签明细!#REF!,T$29)</f>
        <v>#REF!</v>
      </c>
      <c r="U41" s="50" t="e">
        <f>COUNTIFS(新签明细!$J:$J,"新签",新签明细!$D:$D,$F41,新签明细!#REF!,U$29)</f>
        <v>#REF!</v>
      </c>
      <c r="V41" s="50" t="e">
        <f>COUNTIFS(新签明细!$J:$J,"新签",新签明细!$D:$D,$F41,新签明细!#REF!,V$29)</f>
        <v>#REF!</v>
      </c>
      <c r="W41" s="50" t="e">
        <f>COUNTIFS(新签明细!$J:$J,"新签",新签明细!$D:$D,$F41,新签明细!#REF!,W$29)</f>
        <v>#REF!</v>
      </c>
      <c r="X41" s="51" t="s">
        <v>138</v>
      </c>
      <c r="Y41" s="51" t="s">
        <v>130</v>
      </c>
      <c r="Z41" s="51" t="s">
        <v>142</v>
      </c>
    </row>
    <row r="42" spans="1:26">
      <c r="A42" s="45" t="e">
        <f t="shared" si="13"/>
        <v>#REF!</v>
      </c>
      <c r="B42" s="46" t="e">
        <f t="shared" si="14"/>
        <v>#REF!</v>
      </c>
      <c r="C42" s="47" t="s">
        <v>413</v>
      </c>
      <c r="D42" s="47" t="s">
        <v>131</v>
      </c>
      <c r="E42" s="47" t="s">
        <v>141</v>
      </c>
      <c r="F42" s="47" t="s">
        <v>235</v>
      </c>
      <c r="G42" s="48"/>
      <c r="H42" s="45" t="e">
        <f>COUNTIFS(新签明细!$J:$J,"新签",新签明细!$D:$D,$F42,新签明细!#REF!,"&gt;="&amp;INT(J$29))</f>
        <v>#REF!</v>
      </c>
      <c r="I42" s="49"/>
      <c r="J42" s="50" t="e">
        <f>COUNTIFS(新签明细!$J:$J,"新签",新签明细!$D:$D,$F42,新签明细!#REF!,J$29)</f>
        <v>#REF!</v>
      </c>
      <c r="K42" s="50" t="e">
        <f>COUNTIFS(新签明细!$J:$J,"新签",新签明细!$D:$D,$F42,新签明细!#REF!,K$29)</f>
        <v>#REF!</v>
      </c>
      <c r="L42" s="50" t="e">
        <f>COUNTIFS(新签明细!$J:$J,"新签",新签明细!$D:$D,$F42,新签明细!#REF!,L$29)</f>
        <v>#REF!</v>
      </c>
      <c r="M42" s="50" t="e">
        <f>COUNTIFS(新签明细!$J:$J,"新签",新签明细!$D:$D,$F42,新签明细!#REF!,M$29)</f>
        <v>#REF!</v>
      </c>
      <c r="N42" s="50" t="e">
        <f>COUNTIFS(新签明细!$J:$J,"新签",新签明细!$D:$D,$F42,新签明细!#REF!,N$29)</f>
        <v>#REF!</v>
      </c>
      <c r="O42" s="50" t="e">
        <f>COUNTIFS(新签明细!$J:$J,"新签",新签明细!$D:$D,$F42,新签明细!#REF!,O$29)</f>
        <v>#REF!</v>
      </c>
      <c r="P42" s="50" t="e">
        <f>COUNTIFS(新签明细!$J:$J,"新签",新签明细!$D:$D,$F42,新签明细!#REF!,P$29)</f>
        <v>#REF!</v>
      </c>
      <c r="Q42" s="50" t="e">
        <f>COUNTIFS(新签明细!$J:$J,"新签",新签明细!$D:$D,$F42,新签明细!#REF!,Q$29)</f>
        <v>#REF!</v>
      </c>
      <c r="R42" s="50" t="e">
        <f>COUNTIFS(新签明细!$J:$J,"新签",新签明细!$D:$D,$F42,新签明细!#REF!,R$29)</f>
        <v>#REF!</v>
      </c>
      <c r="S42" s="50" t="e">
        <f>COUNTIFS(新签明细!$J:$J,"新签",新签明细!$D:$D,$F42,新签明细!#REF!,S$29)</f>
        <v>#REF!</v>
      </c>
      <c r="T42" s="50" t="e">
        <f>COUNTIFS(新签明细!$J:$J,"新签",新签明细!$D:$D,$F42,新签明细!#REF!,T$29)</f>
        <v>#REF!</v>
      </c>
      <c r="U42" s="50" t="e">
        <f>COUNTIFS(新签明细!$J:$J,"新签",新签明细!$D:$D,$F42,新签明细!#REF!,U$29)</f>
        <v>#REF!</v>
      </c>
      <c r="V42" s="50" t="e">
        <f>COUNTIFS(新签明细!$J:$J,"新签",新签明细!$D:$D,$F42,新签明细!#REF!,V$29)</f>
        <v>#REF!</v>
      </c>
      <c r="W42" s="50" t="e">
        <f>COUNTIFS(新签明细!$J:$J,"新签",新签明细!$D:$D,$F42,新签明细!#REF!,W$29)</f>
        <v>#REF!</v>
      </c>
      <c r="X42" s="45" t="s">
        <v>138</v>
      </c>
      <c r="Y42" s="45" t="s">
        <v>130</v>
      </c>
      <c r="Z42" s="45" t="s">
        <v>142</v>
      </c>
    </row>
    <row r="43" spans="1:26">
      <c r="A43" s="51" t="e">
        <f t="shared" si="13"/>
        <v>#REF!</v>
      </c>
      <c r="B43" s="52" t="e">
        <f t="shared" si="14"/>
        <v>#REF!</v>
      </c>
      <c r="C43" s="53" t="s">
        <v>413</v>
      </c>
      <c r="D43" s="53" t="s">
        <v>131</v>
      </c>
      <c r="E43" s="53" t="s">
        <v>141</v>
      </c>
      <c r="F43" s="53" t="s">
        <v>238</v>
      </c>
      <c r="G43" s="54"/>
      <c r="H43" s="45" t="e">
        <f>COUNTIFS(新签明细!$J:$J,"新签",新签明细!$D:$D,$F43,新签明细!#REF!,"&gt;="&amp;INT(J$29))</f>
        <v>#REF!</v>
      </c>
      <c r="I43" s="55"/>
      <c r="J43" s="50" t="e">
        <f>COUNTIFS(新签明细!$J:$J,"新签",新签明细!$D:$D,$F43,新签明细!#REF!,J$29)</f>
        <v>#REF!</v>
      </c>
      <c r="K43" s="50" t="e">
        <f>COUNTIFS(新签明细!$J:$J,"新签",新签明细!$D:$D,$F43,新签明细!#REF!,K$29)</f>
        <v>#REF!</v>
      </c>
      <c r="L43" s="50" t="e">
        <f>COUNTIFS(新签明细!$J:$J,"新签",新签明细!$D:$D,$F43,新签明细!#REF!,L$29)</f>
        <v>#REF!</v>
      </c>
      <c r="M43" s="50" t="e">
        <f>COUNTIFS(新签明细!$J:$J,"新签",新签明细!$D:$D,$F43,新签明细!#REF!,M$29)</f>
        <v>#REF!</v>
      </c>
      <c r="N43" s="50" t="e">
        <f>COUNTIFS(新签明细!$J:$J,"新签",新签明细!$D:$D,$F43,新签明细!#REF!,N$29)</f>
        <v>#REF!</v>
      </c>
      <c r="O43" s="50" t="e">
        <f>COUNTIFS(新签明细!$J:$J,"新签",新签明细!$D:$D,$F43,新签明细!#REF!,O$29)</f>
        <v>#REF!</v>
      </c>
      <c r="P43" s="50" t="e">
        <f>COUNTIFS(新签明细!$J:$J,"新签",新签明细!$D:$D,$F43,新签明细!#REF!,P$29)</f>
        <v>#REF!</v>
      </c>
      <c r="Q43" s="50" t="e">
        <f>COUNTIFS(新签明细!$J:$J,"新签",新签明细!$D:$D,$F43,新签明细!#REF!,Q$29)</f>
        <v>#REF!</v>
      </c>
      <c r="R43" s="50" t="e">
        <f>COUNTIFS(新签明细!$J:$J,"新签",新签明细!$D:$D,$F43,新签明细!#REF!,R$29)</f>
        <v>#REF!</v>
      </c>
      <c r="S43" s="50" t="e">
        <f>COUNTIFS(新签明细!$J:$J,"新签",新签明细!$D:$D,$F43,新签明细!#REF!,S$29)</f>
        <v>#REF!</v>
      </c>
      <c r="T43" s="50" t="e">
        <f>COUNTIFS(新签明细!$J:$J,"新签",新签明细!$D:$D,$F43,新签明细!#REF!,T$29)</f>
        <v>#REF!</v>
      </c>
      <c r="U43" s="50" t="e">
        <f>COUNTIFS(新签明细!$J:$J,"新签",新签明细!$D:$D,$F43,新签明细!#REF!,U$29)</f>
        <v>#REF!</v>
      </c>
      <c r="V43" s="50" t="e">
        <f>COUNTIFS(新签明细!$J:$J,"新签",新签明细!$D:$D,$F43,新签明细!#REF!,V$29)</f>
        <v>#REF!</v>
      </c>
      <c r="W43" s="50" t="e">
        <f>COUNTIFS(新签明细!$J:$J,"新签",新签明细!$D:$D,$F43,新签明细!#REF!,W$29)</f>
        <v>#REF!</v>
      </c>
      <c r="X43" s="51" t="s">
        <v>138</v>
      </c>
      <c r="Y43" s="51" t="s">
        <v>130</v>
      </c>
      <c r="Z43" s="51" t="s">
        <v>142</v>
      </c>
    </row>
    <row r="44" spans="1:26">
      <c r="A44" s="45" t="e">
        <f t="shared" si="13"/>
        <v>#REF!</v>
      </c>
      <c r="B44" s="46" t="e">
        <f t="shared" si="14"/>
        <v>#REF!</v>
      </c>
      <c r="C44" s="47" t="s">
        <v>413</v>
      </c>
      <c r="D44" s="47" t="s">
        <v>131</v>
      </c>
      <c r="E44" s="47" t="s">
        <v>141</v>
      </c>
      <c r="F44" s="47" t="s">
        <v>421</v>
      </c>
      <c r="G44" s="48"/>
      <c r="H44" s="45" t="e">
        <f>COUNTIFS(新签明细!$J:$J,"新签",新签明细!$D:$D,$F44,新签明细!#REF!,"&gt;="&amp;INT(J$29))</f>
        <v>#REF!</v>
      </c>
      <c r="I44" s="49"/>
      <c r="J44" s="50" t="e">
        <f>COUNTIFS(新签明细!$J:$J,"新签",新签明细!$D:$D,$F44,新签明细!#REF!,J$29)</f>
        <v>#REF!</v>
      </c>
      <c r="K44" s="50" t="e">
        <f>COUNTIFS(新签明细!$J:$J,"新签",新签明细!$D:$D,$F44,新签明细!#REF!,K$29)</f>
        <v>#REF!</v>
      </c>
      <c r="L44" s="50" t="e">
        <f>COUNTIFS(新签明细!$J:$J,"新签",新签明细!$D:$D,$F44,新签明细!#REF!,L$29)</f>
        <v>#REF!</v>
      </c>
      <c r="M44" s="50" t="e">
        <f>COUNTIFS(新签明细!$J:$J,"新签",新签明细!$D:$D,$F44,新签明细!#REF!,M$29)</f>
        <v>#REF!</v>
      </c>
      <c r="N44" s="50" t="e">
        <f>COUNTIFS(新签明细!$J:$J,"新签",新签明细!$D:$D,$F44,新签明细!#REF!,N$29)</f>
        <v>#REF!</v>
      </c>
      <c r="O44" s="50" t="e">
        <f>COUNTIFS(新签明细!$J:$J,"新签",新签明细!$D:$D,$F44,新签明细!#REF!,O$29)</f>
        <v>#REF!</v>
      </c>
      <c r="P44" s="50" t="e">
        <f>COUNTIFS(新签明细!$J:$J,"新签",新签明细!$D:$D,$F44,新签明细!#REF!,P$29)</f>
        <v>#REF!</v>
      </c>
      <c r="Q44" s="50" t="e">
        <f>COUNTIFS(新签明细!$J:$J,"新签",新签明细!$D:$D,$F44,新签明细!#REF!,Q$29)</f>
        <v>#REF!</v>
      </c>
      <c r="R44" s="50" t="e">
        <f>COUNTIFS(新签明细!$J:$J,"新签",新签明细!$D:$D,$F44,新签明细!#REF!,R$29)</f>
        <v>#REF!</v>
      </c>
      <c r="S44" s="50" t="e">
        <f>COUNTIFS(新签明细!$J:$J,"新签",新签明细!$D:$D,$F44,新签明细!#REF!,S$29)</f>
        <v>#REF!</v>
      </c>
      <c r="T44" s="50" t="e">
        <f>COUNTIFS(新签明细!$J:$J,"新签",新签明细!$D:$D,$F44,新签明细!#REF!,T$29)</f>
        <v>#REF!</v>
      </c>
      <c r="U44" s="50" t="e">
        <f>COUNTIFS(新签明细!$J:$J,"新签",新签明细!$D:$D,$F44,新签明细!#REF!,U$29)</f>
        <v>#REF!</v>
      </c>
      <c r="V44" s="50" t="e">
        <f>COUNTIFS(新签明细!$J:$J,"新签",新签明细!$D:$D,$F44,新签明细!#REF!,V$29)</f>
        <v>#REF!</v>
      </c>
      <c r="W44" s="50" t="e">
        <f>COUNTIFS(新签明细!$J:$J,"新签",新签明细!$D:$D,$F44,新签明细!#REF!,W$29)</f>
        <v>#REF!</v>
      </c>
      <c r="X44" s="45" t="s">
        <v>138</v>
      </c>
      <c r="Y44" s="45" t="s">
        <v>130</v>
      </c>
      <c r="Z44" s="45" t="s">
        <v>142</v>
      </c>
    </row>
    <row r="45" spans="1:26">
      <c r="A45" s="51" t="e">
        <f t="shared" si="13"/>
        <v>#REF!</v>
      </c>
      <c r="B45" s="52" t="e">
        <f t="shared" si="14"/>
        <v>#REF!</v>
      </c>
      <c r="C45" s="53" t="s">
        <v>413</v>
      </c>
      <c r="D45" s="53" t="s">
        <v>131</v>
      </c>
      <c r="E45" s="53" t="s">
        <v>141</v>
      </c>
      <c r="F45" s="53" t="s">
        <v>422</v>
      </c>
      <c r="G45" s="54"/>
      <c r="H45" s="45" t="e">
        <f>COUNTIFS(新签明细!$J:$J,"新签",新签明细!$D:$D,$F45,新签明细!#REF!,"&gt;="&amp;INT(J$29))</f>
        <v>#REF!</v>
      </c>
      <c r="I45" s="55"/>
      <c r="J45" s="50" t="e">
        <f>COUNTIFS(新签明细!$J:$J,"新签",新签明细!$D:$D,$F45,新签明细!#REF!,J$29)</f>
        <v>#REF!</v>
      </c>
      <c r="K45" s="50" t="e">
        <f>COUNTIFS(新签明细!$J:$J,"新签",新签明细!$D:$D,$F45,新签明细!#REF!,K$29)</f>
        <v>#REF!</v>
      </c>
      <c r="L45" s="50" t="e">
        <f>COUNTIFS(新签明细!$J:$J,"新签",新签明细!$D:$D,$F45,新签明细!#REF!,L$29)</f>
        <v>#REF!</v>
      </c>
      <c r="M45" s="50" t="e">
        <f>COUNTIFS(新签明细!$J:$J,"新签",新签明细!$D:$D,$F45,新签明细!#REF!,M$29)</f>
        <v>#REF!</v>
      </c>
      <c r="N45" s="50" t="e">
        <f>COUNTIFS(新签明细!$J:$J,"新签",新签明细!$D:$D,$F45,新签明细!#REF!,N$29)</f>
        <v>#REF!</v>
      </c>
      <c r="O45" s="50" t="e">
        <f>COUNTIFS(新签明细!$J:$J,"新签",新签明细!$D:$D,$F45,新签明细!#REF!,O$29)</f>
        <v>#REF!</v>
      </c>
      <c r="P45" s="50" t="e">
        <f>COUNTIFS(新签明细!$J:$J,"新签",新签明细!$D:$D,$F45,新签明细!#REF!,P$29)</f>
        <v>#REF!</v>
      </c>
      <c r="Q45" s="50" t="e">
        <f>COUNTIFS(新签明细!$J:$J,"新签",新签明细!$D:$D,$F45,新签明细!#REF!,Q$29)</f>
        <v>#REF!</v>
      </c>
      <c r="R45" s="50" t="e">
        <f>COUNTIFS(新签明细!$J:$J,"新签",新签明细!$D:$D,$F45,新签明细!#REF!,R$29)</f>
        <v>#REF!</v>
      </c>
      <c r="S45" s="50" t="e">
        <f>COUNTIFS(新签明细!$J:$J,"新签",新签明细!$D:$D,$F45,新签明细!#REF!,S$29)</f>
        <v>#REF!</v>
      </c>
      <c r="T45" s="50" t="e">
        <f>COUNTIFS(新签明细!$J:$J,"新签",新签明细!$D:$D,$F45,新签明细!#REF!,T$29)</f>
        <v>#REF!</v>
      </c>
      <c r="U45" s="50" t="e">
        <f>COUNTIFS(新签明细!$J:$J,"新签",新签明细!$D:$D,$F45,新签明细!#REF!,U$29)</f>
        <v>#REF!</v>
      </c>
      <c r="V45" s="50" t="e">
        <f>COUNTIFS(新签明细!$J:$J,"新签",新签明细!$D:$D,$F45,新签明细!#REF!,V$29)</f>
        <v>#REF!</v>
      </c>
      <c r="W45" s="50" t="e">
        <f>COUNTIFS(新签明细!$J:$J,"新签",新签明细!$D:$D,$F45,新签明细!#REF!,W$29)</f>
        <v>#REF!</v>
      </c>
      <c r="X45" s="51" t="s">
        <v>138</v>
      </c>
      <c r="Y45" s="51" t="s">
        <v>130</v>
      </c>
      <c r="Z45" s="51" t="s">
        <v>142</v>
      </c>
    </row>
    <row r="46" spans="1:26">
      <c r="A46" s="45" t="e">
        <f t="shared" si="13"/>
        <v>#REF!</v>
      </c>
      <c r="B46" s="46" t="e">
        <f t="shared" si="14"/>
        <v>#REF!</v>
      </c>
      <c r="C46" s="47" t="s">
        <v>413</v>
      </c>
      <c r="D46" s="47" t="s">
        <v>252</v>
      </c>
      <c r="E46" s="47" t="s">
        <v>143</v>
      </c>
      <c r="F46" s="47" t="s">
        <v>306</v>
      </c>
      <c r="G46" s="48"/>
      <c r="H46" s="45" t="e">
        <f>COUNTIFS(新签明细!$J:$J,"新签",新签明细!$D:$D,$F46,新签明细!#REF!,"&gt;="&amp;INT(J$29))</f>
        <v>#REF!</v>
      </c>
      <c r="I46" s="49"/>
      <c r="J46" s="50" t="e">
        <f>COUNTIFS(新签明细!$J:$J,"新签",新签明细!$D:$D,$F46,新签明细!#REF!,J$29)</f>
        <v>#REF!</v>
      </c>
      <c r="K46" s="50" t="e">
        <f>COUNTIFS(新签明细!$J:$J,"新签",新签明细!$D:$D,$F46,新签明细!#REF!,K$29)</f>
        <v>#REF!</v>
      </c>
      <c r="L46" s="50" t="e">
        <f>COUNTIFS(新签明细!$J:$J,"新签",新签明细!$D:$D,$F46,新签明细!#REF!,L$29)</f>
        <v>#REF!</v>
      </c>
      <c r="M46" s="50" t="e">
        <f>COUNTIFS(新签明细!$J:$J,"新签",新签明细!$D:$D,$F46,新签明细!#REF!,M$29)</f>
        <v>#REF!</v>
      </c>
      <c r="N46" s="50" t="e">
        <f>COUNTIFS(新签明细!$J:$J,"新签",新签明细!$D:$D,$F46,新签明细!#REF!,N$29)</f>
        <v>#REF!</v>
      </c>
      <c r="O46" s="50" t="e">
        <f>COUNTIFS(新签明细!$J:$J,"新签",新签明细!$D:$D,$F46,新签明细!#REF!,O$29)</f>
        <v>#REF!</v>
      </c>
      <c r="P46" s="50" t="e">
        <f>COUNTIFS(新签明细!$J:$J,"新签",新签明细!$D:$D,$F46,新签明细!#REF!,P$29)</f>
        <v>#REF!</v>
      </c>
      <c r="Q46" s="50" t="e">
        <f>COUNTIFS(新签明细!$J:$J,"新签",新签明细!$D:$D,$F46,新签明细!#REF!,Q$29)</f>
        <v>#REF!</v>
      </c>
      <c r="R46" s="50" t="e">
        <f>COUNTIFS(新签明细!$J:$J,"新签",新签明细!$D:$D,$F46,新签明细!#REF!,R$29)</f>
        <v>#REF!</v>
      </c>
      <c r="S46" s="50" t="e">
        <f>COUNTIFS(新签明细!$J:$J,"新签",新签明细!$D:$D,$F46,新签明细!#REF!,S$29)</f>
        <v>#REF!</v>
      </c>
      <c r="T46" s="50" t="e">
        <f>COUNTIFS(新签明细!$J:$J,"新签",新签明细!$D:$D,$F46,新签明细!#REF!,T$29)</f>
        <v>#REF!</v>
      </c>
      <c r="U46" s="50" t="e">
        <f>COUNTIFS(新签明细!$J:$J,"新签",新签明细!$D:$D,$F46,新签明细!#REF!,U$29)</f>
        <v>#REF!</v>
      </c>
      <c r="V46" s="50" t="e">
        <f>COUNTIFS(新签明细!$J:$J,"新签",新签明细!$D:$D,$F46,新签明细!#REF!,V$29)</f>
        <v>#REF!</v>
      </c>
      <c r="W46" s="50" t="e">
        <f>COUNTIFS(新签明细!$J:$J,"新签",新签明细!$D:$D,$F46,新签明细!#REF!,W$29)</f>
        <v>#REF!</v>
      </c>
      <c r="X46" s="45" t="s">
        <v>138</v>
      </c>
      <c r="Y46" s="45" t="s">
        <v>132</v>
      </c>
      <c r="Z46" s="45" t="s">
        <v>144</v>
      </c>
    </row>
    <row r="47" spans="1:26">
      <c r="A47" s="51" t="e">
        <f t="shared" si="13"/>
        <v>#REF!</v>
      </c>
      <c r="B47" s="52" t="e">
        <f t="shared" si="14"/>
        <v>#REF!</v>
      </c>
      <c r="C47" s="53" t="s">
        <v>413</v>
      </c>
      <c r="D47" s="53" t="s">
        <v>252</v>
      </c>
      <c r="E47" s="53" t="s">
        <v>143</v>
      </c>
      <c r="F47" s="53" t="s">
        <v>297</v>
      </c>
      <c r="G47" s="54"/>
      <c r="H47" s="45" t="e">
        <f>COUNTIFS(新签明细!$J:$J,"新签",新签明细!$D:$D,$F47,新签明细!#REF!,"&gt;="&amp;INT(J$29))</f>
        <v>#REF!</v>
      </c>
      <c r="I47" s="55"/>
      <c r="J47" s="50" t="e">
        <f>COUNTIFS(新签明细!$J:$J,"新签",新签明细!$D:$D,$F47,新签明细!#REF!,J$29)</f>
        <v>#REF!</v>
      </c>
      <c r="K47" s="50" t="e">
        <f>COUNTIFS(新签明细!$J:$J,"新签",新签明细!$D:$D,$F47,新签明细!#REF!,K$29)</f>
        <v>#REF!</v>
      </c>
      <c r="L47" s="50" t="e">
        <f>COUNTIFS(新签明细!$J:$J,"新签",新签明细!$D:$D,$F47,新签明细!#REF!,L$29)</f>
        <v>#REF!</v>
      </c>
      <c r="M47" s="50" t="e">
        <f>COUNTIFS(新签明细!$J:$J,"新签",新签明细!$D:$D,$F47,新签明细!#REF!,M$29)</f>
        <v>#REF!</v>
      </c>
      <c r="N47" s="50" t="e">
        <f>COUNTIFS(新签明细!$J:$J,"新签",新签明细!$D:$D,$F47,新签明细!#REF!,N$29)</f>
        <v>#REF!</v>
      </c>
      <c r="O47" s="50" t="e">
        <f>COUNTIFS(新签明细!$J:$J,"新签",新签明细!$D:$D,$F47,新签明细!#REF!,O$29)</f>
        <v>#REF!</v>
      </c>
      <c r="P47" s="50" t="e">
        <f>COUNTIFS(新签明细!$J:$J,"新签",新签明细!$D:$D,$F47,新签明细!#REF!,P$29)</f>
        <v>#REF!</v>
      </c>
      <c r="Q47" s="50" t="e">
        <f>COUNTIFS(新签明细!$J:$J,"新签",新签明细!$D:$D,$F47,新签明细!#REF!,Q$29)</f>
        <v>#REF!</v>
      </c>
      <c r="R47" s="50" t="e">
        <f>COUNTIFS(新签明细!$J:$J,"新签",新签明细!$D:$D,$F47,新签明细!#REF!,R$29)</f>
        <v>#REF!</v>
      </c>
      <c r="S47" s="50" t="e">
        <f>COUNTIFS(新签明细!$J:$J,"新签",新签明细!$D:$D,$F47,新签明细!#REF!,S$29)</f>
        <v>#REF!</v>
      </c>
      <c r="T47" s="50" t="e">
        <f>COUNTIFS(新签明细!$J:$J,"新签",新签明细!$D:$D,$F47,新签明细!#REF!,T$29)</f>
        <v>#REF!</v>
      </c>
      <c r="U47" s="50" t="e">
        <f>COUNTIFS(新签明细!$J:$J,"新签",新签明细!$D:$D,$F47,新签明细!#REF!,U$29)</f>
        <v>#REF!</v>
      </c>
      <c r="V47" s="50" t="e">
        <f>COUNTIFS(新签明细!$J:$J,"新签",新签明细!$D:$D,$F47,新签明细!#REF!,V$29)</f>
        <v>#REF!</v>
      </c>
      <c r="W47" s="50" t="e">
        <f>COUNTIFS(新签明细!$J:$J,"新签",新签明细!$D:$D,$F47,新签明细!#REF!,W$29)</f>
        <v>#REF!</v>
      </c>
      <c r="X47" s="51" t="s">
        <v>138</v>
      </c>
      <c r="Y47" s="51" t="s">
        <v>132</v>
      </c>
      <c r="Z47" s="51" t="s">
        <v>144</v>
      </c>
    </row>
    <row r="48" spans="1:26">
      <c r="A48" s="45" t="e">
        <f t="shared" si="13"/>
        <v>#REF!</v>
      </c>
      <c r="B48" s="46" t="e">
        <f t="shared" si="14"/>
        <v>#REF!</v>
      </c>
      <c r="C48" s="47" t="s">
        <v>413</v>
      </c>
      <c r="D48" s="47" t="s">
        <v>252</v>
      </c>
      <c r="E48" s="47" t="s">
        <v>143</v>
      </c>
      <c r="F48" s="47" t="s">
        <v>298</v>
      </c>
      <c r="G48" s="48"/>
      <c r="H48" s="45" t="e">
        <f>COUNTIFS(新签明细!$J:$J,"新签",新签明细!$D:$D,$F48,新签明细!#REF!,"&gt;="&amp;INT(J$29))</f>
        <v>#REF!</v>
      </c>
      <c r="I48" s="49"/>
      <c r="J48" s="50" t="e">
        <f>COUNTIFS(新签明细!$J:$J,"新签",新签明细!$D:$D,$F48,新签明细!#REF!,J$29)</f>
        <v>#REF!</v>
      </c>
      <c r="K48" s="50" t="e">
        <f>COUNTIFS(新签明细!$J:$J,"新签",新签明细!$D:$D,$F48,新签明细!#REF!,K$29)</f>
        <v>#REF!</v>
      </c>
      <c r="L48" s="50" t="e">
        <f>COUNTIFS(新签明细!$J:$J,"新签",新签明细!$D:$D,$F48,新签明细!#REF!,L$29)</f>
        <v>#REF!</v>
      </c>
      <c r="M48" s="50" t="e">
        <f>COUNTIFS(新签明细!$J:$J,"新签",新签明细!$D:$D,$F48,新签明细!#REF!,M$29)</f>
        <v>#REF!</v>
      </c>
      <c r="N48" s="50" t="e">
        <f>COUNTIFS(新签明细!$J:$J,"新签",新签明细!$D:$D,$F48,新签明细!#REF!,N$29)</f>
        <v>#REF!</v>
      </c>
      <c r="O48" s="50" t="e">
        <f>COUNTIFS(新签明细!$J:$J,"新签",新签明细!$D:$D,$F48,新签明细!#REF!,O$29)</f>
        <v>#REF!</v>
      </c>
      <c r="P48" s="50" t="e">
        <f>COUNTIFS(新签明细!$J:$J,"新签",新签明细!$D:$D,$F48,新签明细!#REF!,P$29)</f>
        <v>#REF!</v>
      </c>
      <c r="Q48" s="50" t="e">
        <f>COUNTIFS(新签明细!$J:$J,"新签",新签明细!$D:$D,$F48,新签明细!#REF!,Q$29)</f>
        <v>#REF!</v>
      </c>
      <c r="R48" s="50" t="e">
        <f>COUNTIFS(新签明细!$J:$J,"新签",新签明细!$D:$D,$F48,新签明细!#REF!,R$29)</f>
        <v>#REF!</v>
      </c>
      <c r="S48" s="50" t="e">
        <f>COUNTIFS(新签明细!$J:$J,"新签",新签明细!$D:$D,$F48,新签明细!#REF!,S$29)</f>
        <v>#REF!</v>
      </c>
      <c r="T48" s="50" t="e">
        <f>COUNTIFS(新签明细!$J:$J,"新签",新签明细!$D:$D,$F48,新签明细!#REF!,T$29)</f>
        <v>#REF!</v>
      </c>
      <c r="U48" s="50" t="e">
        <f>COUNTIFS(新签明细!$J:$J,"新签",新签明细!$D:$D,$F48,新签明细!#REF!,U$29)</f>
        <v>#REF!</v>
      </c>
      <c r="V48" s="50" t="e">
        <f>COUNTIFS(新签明细!$J:$J,"新签",新签明细!$D:$D,$F48,新签明细!#REF!,V$29)</f>
        <v>#REF!</v>
      </c>
      <c r="W48" s="50" t="e">
        <f>COUNTIFS(新签明细!$J:$J,"新签",新签明细!$D:$D,$F48,新签明细!#REF!,W$29)</f>
        <v>#REF!</v>
      </c>
      <c r="X48" s="45" t="s">
        <v>138</v>
      </c>
      <c r="Y48" s="45" t="s">
        <v>132</v>
      </c>
      <c r="Z48" s="45" t="s">
        <v>144</v>
      </c>
    </row>
    <row r="49" spans="1:26">
      <c r="A49" s="51" t="e">
        <f t="shared" si="13"/>
        <v>#REF!</v>
      </c>
      <c r="B49" s="52" t="e">
        <f t="shared" si="14"/>
        <v>#REF!</v>
      </c>
      <c r="C49" s="53" t="s">
        <v>413</v>
      </c>
      <c r="D49" s="53" t="s">
        <v>252</v>
      </c>
      <c r="E49" s="53" t="s">
        <v>143</v>
      </c>
      <c r="F49" s="53" t="s">
        <v>310</v>
      </c>
      <c r="G49" s="54"/>
      <c r="H49" s="45" t="e">
        <f>COUNTIFS(新签明细!$J:$J,"新签",新签明细!$D:$D,$F49,新签明细!#REF!,"&gt;="&amp;INT(J$29))</f>
        <v>#REF!</v>
      </c>
      <c r="I49" s="55"/>
      <c r="J49" s="50" t="e">
        <f>COUNTIFS(新签明细!$J:$J,"新签",新签明细!$D:$D,$F49,新签明细!#REF!,J$29)</f>
        <v>#REF!</v>
      </c>
      <c r="K49" s="50" t="e">
        <f>COUNTIFS(新签明细!$J:$J,"新签",新签明细!$D:$D,$F49,新签明细!#REF!,K$29)</f>
        <v>#REF!</v>
      </c>
      <c r="L49" s="50" t="e">
        <f>COUNTIFS(新签明细!$J:$J,"新签",新签明细!$D:$D,$F49,新签明细!#REF!,L$29)</f>
        <v>#REF!</v>
      </c>
      <c r="M49" s="50" t="e">
        <f>COUNTIFS(新签明细!$J:$J,"新签",新签明细!$D:$D,$F49,新签明细!#REF!,M$29)</f>
        <v>#REF!</v>
      </c>
      <c r="N49" s="50" t="e">
        <f>COUNTIFS(新签明细!$J:$J,"新签",新签明细!$D:$D,$F49,新签明细!#REF!,N$29)</f>
        <v>#REF!</v>
      </c>
      <c r="O49" s="50" t="e">
        <f>COUNTIFS(新签明细!$J:$J,"新签",新签明细!$D:$D,$F49,新签明细!#REF!,O$29)</f>
        <v>#REF!</v>
      </c>
      <c r="P49" s="50" t="e">
        <f>COUNTIFS(新签明细!$J:$J,"新签",新签明细!$D:$D,$F49,新签明细!#REF!,P$29)</f>
        <v>#REF!</v>
      </c>
      <c r="Q49" s="50" t="e">
        <f>COUNTIFS(新签明细!$J:$J,"新签",新签明细!$D:$D,$F49,新签明细!#REF!,Q$29)</f>
        <v>#REF!</v>
      </c>
      <c r="R49" s="50" t="e">
        <f>COUNTIFS(新签明细!$J:$J,"新签",新签明细!$D:$D,$F49,新签明细!#REF!,R$29)</f>
        <v>#REF!</v>
      </c>
      <c r="S49" s="50" t="e">
        <f>COUNTIFS(新签明细!$J:$J,"新签",新签明细!$D:$D,$F49,新签明细!#REF!,S$29)</f>
        <v>#REF!</v>
      </c>
      <c r="T49" s="50" t="e">
        <f>COUNTIFS(新签明细!$J:$J,"新签",新签明细!$D:$D,$F49,新签明细!#REF!,T$29)</f>
        <v>#REF!</v>
      </c>
      <c r="U49" s="50" t="e">
        <f>COUNTIFS(新签明细!$J:$J,"新签",新签明细!$D:$D,$F49,新签明细!#REF!,U$29)</f>
        <v>#REF!</v>
      </c>
      <c r="V49" s="50" t="e">
        <f>COUNTIFS(新签明细!$J:$J,"新签",新签明细!$D:$D,$F49,新签明细!#REF!,V$29)</f>
        <v>#REF!</v>
      </c>
      <c r="W49" s="50" t="e">
        <f>COUNTIFS(新签明细!$J:$J,"新签",新签明细!$D:$D,$F49,新签明细!#REF!,W$29)</f>
        <v>#REF!</v>
      </c>
      <c r="X49" s="51" t="s">
        <v>138</v>
      </c>
      <c r="Y49" s="51" t="s">
        <v>132</v>
      </c>
      <c r="Z49" s="51" t="s">
        <v>144</v>
      </c>
    </row>
    <row r="50" spans="1:26">
      <c r="A50" s="45" t="e">
        <f t="shared" si="13"/>
        <v>#REF!</v>
      </c>
      <c r="B50" s="46" t="e">
        <f t="shared" si="14"/>
        <v>#REF!</v>
      </c>
      <c r="C50" s="47" t="s">
        <v>413</v>
      </c>
      <c r="D50" s="47" t="s">
        <v>252</v>
      </c>
      <c r="E50" s="47" t="s">
        <v>143</v>
      </c>
      <c r="F50" s="47" t="s">
        <v>299</v>
      </c>
      <c r="G50" s="48"/>
      <c r="H50" s="45" t="e">
        <f>COUNTIFS(新签明细!$J:$J,"新签",新签明细!$D:$D,$F50,新签明细!#REF!,"&gt;="&amp;INT(J$29))</f>
        <v>#REF!</v>
      </c>
      <c r="I50" s="49"/>
      <c r="J50" s="50" t="e">
        <f>COUNTIFS(新签明细!$J:$J,"新签",新签明细!$D:$D,$F50,新签明细!#REF!,J$29)</f>
        <v>#REF!</v>
      </c>
      <c r="K50" s="50" t="e">
        <f>COUNTIFS(新签明细!$J:$J,"新签",新签明细!$D:$D,$F50,新签明细!#REF!,K$29)</f>
        <v>#REF!</v>
      </c>
      <c r="L50" s="50" t="e">
        <f>COUNTIFS(新签明细!$J:$J,"新签",新签明细!$D:$D,$F50,新签明细!#REF!,L$29)</f>
        <v>#REF!</v>
      </c>
      <c r="M50" s="50" t="e">
        <f>COUNTIFS(新签明细!$J:$J,"新签",新签明细!$D:$D,$F50,新签明细!#REF!,M$29)</f>
        <v>#REF!</v>
      </c>
      <c r="N50" s="50" t="e">
        <f>COUNTIFS(新签明细!$J:$J,"新签",新签明细!$D:$D,$F50,新签明细!#REF!,N$29)</f>
        <v>#REF!</v>
      </c>
      <c r="O50" s="50" t="e">
        <f>COUNTIFS(新签明细!$J:$J,"新签",新签明细!$D:$D,$F50,新签明细!#REF!,O$29)</f>
        <v>#REF!</v>
      </c>
      <c r="P50" s="50" t="e">
        <f>COUNTIFS(新签明细!$J:$J,"新签",新签明细!$D:$D,$F50,新签明细!#REF!,P$29)</f>
        <v>#REF!</v>
      </c>
      <c r="Q50" s="50" t="e">
        <f>COUNTIFS(新签明细!$J:$J,"新签",新签明细!$D:$D,$F50,新签明细!#REF!,Q$29)</f>
        <v>#REF!</v>
      </c>
      <c r="R50" s="50" t="e">
        <f>COUNTIFS(新签明细!$J:$J,"新签",新签明细!$D:$D,$F50,新签明细!#REF!,R$29)</f>
        <v>#REF!</v>
      </c>
      <c r="S50" s="50" t="e">
        <f>COUNTIFS(新签明细!$J:$J,"新签",新签明细!$D:$D,$F50,新签明细!#REF!,S$29)</f>
        <v>#REF!</v>
      </c>
      <c r="T50" s="50" t="e">
        <f>COUNTIFS(新签明细!$J:$J,"新签",新签明细!$D:$D,$F50,新签明细!#REF!,T$29)</f>
        <v>#REF!</v>
      </c>
      <c r="U50" s="50" t="e">
        <f>COUNTIFS(新签明细!$J:$J,"新签",新签明细!$D:$D,$F50,新签明细!#REF!,U$29)</f>
        <v>#REF!</v>
      </c>
      <c r="V50" s="50" t="e">
        <f>COUNTIFS(新签明细!$J:$J,"新签",新签明细!$D:$D,$F50,新签明细!#REF!,V$29)</f>
        <v>#REF!</v>
      </c>
      <c r="W50" s="50" t="e">
        <f>COUNTIFS(新签明细!$J:$J,"新签",新签明细!$D:$D,$F50,新签明细!#REF!,W$29)</f>
        <v>#REF!</v>
      </c>
      <c r="X50" s="45" t="s">
        <v>138</v>
      </c>
      <c r="Y50" s="45" t="s">
        <v>132</v>
      </c>
      <c r="Z50" s="45" t="s">
        <v>144</v>
      </c>
    </row>
    <row r="51" spans="1:26">
      <c r="A51" s="51" t="e">
        <f t="shared" si="13"/>
        <v>#REF!</v>
      </c>
      <c r="B51" s="52" t="e">
        <f t="shared" si="14"/>
        <v>#REF!</v>
      </c>
      <c r="C51" s="53" t="s">
        <v>413</v>
      </c>
      <c r="D51" s="53" t="s">
        <v>252</v>
      </c>
      <c r="E51" s="53" t="s">
        <v>143</v>
      </c>
      <c r="F51" s="53" t="s">
        <v>300</v>
      </c>
      <c r="G51" s="54"/>
      <c r="H51" s="45" t="e">
        <f>COUNTIFS(新签明细!$J:$J,"新签",新签明细!$D:$D,$F51,新签明细!#REF!,"&gt;="&amp;INT(J$29))</f>
        <v>#REF!</v>
      </c>
      <c r="I51" s="55"/>
      <c r="J51" s="50" t="e">
        <f>COUNTIFS(新签明细!$J:$J,"新签",新签明细!$D:$D,$F51,新签明细!#REF!,J$29)</f>
        <v>#REF!</v>
      </c>
      <c r="K51" s="50" t="e">
        <f>COUNTIFS(新签明细!$J:$J,"新签",新签明细!$D:$D,$F51,新签明细!#REF!,K$29)</f>
        <v>#REF!</v>
      </c>
      <c r="L51" s="50" t="e">
        <f>COUNTIFS(新签明细!$J:$J,"新签",新签明细!$D:$D,$F51,新签明细!#REF!,L$29)</f>
        <v>#REF!</v>
      </c>
      <c r="M51" s="50" t="e">
        <f>COUNTIFS(新签明细!$J:$J,"新签",新签明细!$D:$D,$F51,新签明细!#REF!,M$29)</f>
        <v>#REF!</v>
      </c>
      <c r="N51" s="50" t="e">
        <f>COUNTIFS(新签明细!$J:$J,"新签",新签明细!$D:$D,$F51,新签明细!#REF!,N$29)</f>
        <v>#REF!</v>
      </c>
      <c r="O51" s="50" t="e">
        <f>COUNTIFS(新签明细!$J:$J,"新签",新签明细!$D:$D,$F51,新签明细!#REF!,O$29)</f>
        <v>#REF!</v>
      </c>
      <c r="P51" s="50" t="e">
        <f>COUNTIFS(新签明细!$J:$J,"新签",新签明细!$D:$D,$F51,新签明细!#REF!,P$29)</f>
        <v>#REF!</v>
      </c>
      <c r="Q51" s="50" t="e">
        <f>COUNTIFS(新签明细!$J:$J,"新签",新签明细!$D:$D,$F51,新签明细!#REF!,Q$29)</f>
        <v>#REF!</v>
      </c>
      <c r="R51" s="50" t="e">
        <f>COUNTIFS(新签明细!$J:$J,"新签",新签明细!$D:$D,$F51,新签明细!#REF!,R$29)</f>
        <v>#REF!</v>
      </c>
      <c r="S51" s="50" t="e">
        <f>COUNTIFS(新签明细!$J:$J,"新签",新签明细!$D:$D,$F51,新签明细!#REF!,S$29)</f>
        <v>#REF!</v>
      </c>
      <c r="T51" s="50" t="e">
        <f>COUNTIFS(新签明细!$J:$J,"新签",新签明细!$D:$D,$F51,新签明细!#REF!,T$29)</f>
        <v>#REF!</v>
      </c>
      <c r="U51" s="50" t="e">
        <f>COUNTIFS(新签明细!$J:$J,"新签",新签明细!$D:$D,$F51,新签明细!#REF!,U$29)</f>
        <v>#REF!</v>
      </c>
      <c r="V51" s="50" t="e">
        <f>COUNTIFS(新签明细!$J:$J,"新签",新签明细!$D:$D,$F51,新签明细!#REF!,V$29)</f>
        <v>#REF!</v>
      </c>
      <c r="W51" s="50" t="e">
        <f>COUNTIFS(新签明细!$J:$J,"新签",新签明细!$D:$D,$F51,新签明细!#REF!,W$29)</f>
        <v>#REF!</v>
      </c>
      <c r="X51" s="51" t="s">
        <v>138</v>
      </c>
      <c r="Y51" s="51" t="s">
        <v>132</v>
      </c>
      <c r="Z51" s="51" t="s">
        <v>144</v>
      </c>
    </row>
    <row r="52" spans="1:26">
      <c r="A52" s="45" t="e">
        <f t="shared" si="13"/>
        <v>#REF!</v>
      </c>
      <c r="B52" s="46" t="e">
        <f t="shared" si="14"/>
        <v>#REF!</v>
      </c>
      <c r="C52" s="47" t="s">
        <v>413</v>
      </c>
      <c r="D52" s="47" t="s">
        <v>252</v>
      </c>
      <c r="E52" s="47" t="s">
        <v>143</v>
      </c>
      <c r="F52" s="47" t="s">
        <v>302</v>
      </c>
      <c r="G52" s="48"/>
      <c r="H52" s="45" t="e">
        <f>COUNTIFS(新签明细!$J:$J,"新签",新签明细!$D:$D,$F52,新签明细!#REF!,"&gt;="&amp;INT(J$29))</f>
        <v>#REF!</v>
      </c>
      <c r="I52" s="49"/>
      <c r="J52" s="50" t="e">
        <f>COUNTIFS(新签明细!$J:$J,"新签",新签明细!$D:$D,$F52,新签明细!#REF!,J$29)</f>
        <v>#REF!</v>
      </c>
      <c r="K52" s="50" t="e">
        <f>COUNTIFS(新签明细!$J:$J,"新签",新签明细!$D:$D,$F52,新签明细!#REF!,K$29)</f>
        <v>#REF!</v>
      </c>
      <c r="L52" s="50" t="e">
        <f>COUNTIFS(新签明细!$J:$J,"新签",新签明细!$D:$D,$F52,新签明细!#REF!,L$29)</f>
        <v>#REF!</v>
      </c>
      <c r="M52" s="50" t="e">
        <f>COUNTIFS(新签明细!$J:$J,"新签",新签明细!$D:$D,$F52,新签明细!#REF!,M$29)</f>
        <v>#REF!</v>
      </c>
      <c r="N52" s="50" t="e">
        <f>COUNTIFS(新签明细!$J:$J,"新签",新签明细!$D:$D,$F52,新签明细!#REF!,N$29)</f>
        <v>#REF!</v>
      </c>
      <c r="O52" s="50" t="e">
        <f>COUNTIFS(新签明细!$J:$J,"新签",新签明细!$D:$D,$F52,新签明细!#REF!,O$29)</f>
        <v>#REF!</v>
      </c>
      <c r="P52" s="50" t="e">
        <f>COUNTIFS(新签明细!$J:$J,"新签",新签明细!$D:$D,$F52,新签明细!#REF!,P$29)</f>
        <v>#REF!</v>
      </c>
      <c r="Q52" s="50" t="e">
        <f>COUNTIFS(新签明细!$J:$J,"新签",新签明细!$D:$D,$F52,新签明细!#REF!,Q$29)</f>
        <v>#REF!</v>
      </c>
      <c r="R52" s="50" t="e">
        <f>COUNTIFS(新签明细!$J:$J,"新签",新签明细!$D:$D,$F52,新签明细!#REF!,R$29)</f>
        <v>#REF!</v>
      </c>
      <c r="S52" s="50" t="e">
        <f>COUNTIFS(新签明细!$J:$J,"新签",新签明细!$D:$D,$F52,新签明细!#REF!,S$29)</f>
        <v>#REF!</v>
      </c>
      <c r="T52" s="50" t="e">
        <f>COUNTIFS(新签明细!$J:$J,"新签",新签明细!$D:$D,$F52,新签明细!#REF!,T$29)</f>
        <v>#REF!</v>
      </c>
      <c r="U52" s="50" t="e">
        <f>COUNTIFS(新签明细!$J:$J,"新签",新签明细!$D:$D,$F52,新签明细!#REF!,U$29)</f>
        <v>#REF!</v>
      </c>
      <c r="V52" s="50" t="e">
        <f>COUNTIFS(新签明细!$J:$J,"新签",新签明细!$D:$D,$F52,新签明细!#REF!,V$29)</f>
        <v>#REF!</v>
      </c>
      <c r="W52" s="50" t="e">
        <f>COUNTIFS(新签明细!$J:$J,"新签",新签明细!$D:$D,$F52,新签明细!#REF!,W$29)</f>
        <v>#REF!</v>
      </c>
      <c r="X52" s="45" t="s">
        <v>138</v>
      </c>
      <c r="Y52" s="45" t="s">
        <v>132</v>
      </c>
      <c r="Z52" s="45" t="s">
        <v>144</v>
      </c>
    </row>
    <row r="53" spans="1:26">
      <c r="A53" s="51" t="e">
        <f t="shared" si="13"/>
        <v>#REF!</v>
      </c>
      <c r="B53" s="52" t="e">
        <f t="shared" si="14"/>
        <v>#REF!</v>
      </c>
      <c r="C53" s="53" t="s">
        <v>413</v>
      </c>
      <c r="D53" s="53" t="s">
        <v>252</v>
      </c>
      <c r="E53" s="53" t="s">
        <v>143</v>
      </c>
      <c r="F53" s="53" t="s">
        <v>301</v>
      </c>
      <c r="G53" s="54"/>
      <c r="H53" s="45" t="e">
        <f>COUNTIFS(新签明细!$J:$J,"新签",新签明细!$D:$D,$F53,新签明细!#REF!,"&gt;="&amp;INT(J$29))</f>
        <v>#REF!</v>
      </c>
      <c r="I53" s="55"/>
      <c r="J53" s="50" t="e">
        <f>COUNTIFS(新签明细!$J:$J,"新签",新签明细!$D:$D,$F53,新签明细!#REF!,J$29)</f>
        <v>#REF!</v>
      </c>
      <c r="K53" s="50" t="e">
        <f>COUNTIFS(新签明细!$J:$J,"新签",新签明细!$D:$D,$F53,新签明细!#REF!,K$29)</f>
        <v>#REF!</v>
      </c>
      <c r="L53" s="50" t="e">
        <f>COUNTIFS(新签明细!$J:$J,"新签",新签明细!$D:$D,$F53,新签明细!#REF!,L$29)</f>
        <v>#REF!</v>
      </c>
      <c r="M53" s="50" t="e">
        <f>COUNTIFS(新签明细!$J:$J,"新签",新签明细!$D:$D,$F53,新签明细!#REF!,M$29)</f>
        <v>#REF!</v>
      </c>
      <c r="N53" s="50" t="e">
        <f>COUNTIFS(新签明细!$J:$J,"新签",新签明细!$D:$D,$F53,新签明细!#REF!,N$29)</f>
        <v>#REF!</v>
      </c>
      <c r="O53" s="50" t="e">
        <f>COUNTIFS(新签明细!$J:$J,"新签",新签明细!$D:$D,$F53,新签明细!#REF!,O$29)</f>
        <v>#REF!</v>
      </c>
      <c r="P53" s="50" t="e">
        <f>COUNTIFS(新签明细!$J:$J,"新签",新签明细!$D:$D,$F53,新签明细!#REF!,P$29)</f>
        <v>#REF!</v>
      </c>
      <c r="Q53" s="50" t="e">
        <f>COUNTIFS(新签明细!$J:$J,"新签",新签明细!$D:$D,$F53,新签明细!#REF!,Q$29)</f>
        <v>#REF!</v>
      </c>
      <c r="R53" s="50" t="e">
        <f>COUNTIFS(新签明细!$J:$J,"新签",新签明细!$D:$D,$F53,新签明细!#REF!,R$29)</f>
        <v>#REF!</v>
      </c>
      <c r="S53" s="50" t="e">
        <f>COUNTIFS(新签明细!$J:$J,"新签",新签明细!$D:$D,$F53,新签明细!#REF!,S$29)</f>
        <v>#REF!</v>
      </c>
      <c r="T53" s="50" t="e">
        <f>COUNTIFS(新签明细!$J:$J,"新签",新签明细!$D:$D,$F53,新签明细!#REF!,T$29)</f>
        <v>#REF!</v>
      </c>
      <c r="U53" s="50" t="e">
        <f>COUNTIFS(新签明细!$J:$J,"新签",新签明细!$D:$D,$F53,新签明细!#REF!,U$29)</f>
        <v>#REF!</v>
      </c>
      <c r="V53" s="50" t="e">
        <f>COUNTIFS(新签明细!$J:$J,"新签",新签明细!$D:$D,$F53,新签明细!#REF!,V$29)</f>
        <v>#REF!</v>
      </c>
      <c r="W53" s="50" t="e">
        <f>COUNTIFS(新签明细!$J:$J,"新签",新签明细!$D:$D,$F53,新签明细!#REF!,W$29)</f>
        <v>#REF!</v>
      </c>
      <c r="X53" s="51" t="s">
        <v>138</v>
      </c>
      <c r="Y53" s="51" t="s">
        <v>132</v>
      </c>
      <c r="Z53" s="51" t="s">
        <v>144</v>
      </c>
    </row>
    <row r="54" spans="1:26">
      <c r="A54" s="45" t="e">
        <f t="shared" si="13"/>
        <v>#REF!</v>
      </c>
      <c r="B54" s="46" t="e">
        <f t="shared" si="14"/>
        <v>#REF!</v>
      </c>
      <c r="C54" s="47" t="s">
        <v>423</v>
      </c>
      <c r="D54" s="47" t="s">
        <v>252</v>
      </c>
      <c r="E54" s="47" t="s">
        <v>139</v>
      </c>
      <c r="F54" s="47" t="s">
        <v>282</v>
      </c>
      <c r="G54" s="48"/>
      <c r="H54" s="45" t="e">
        <f>COUNTIFS(新签明细!$J:$J,"新签",新签明细!$D:$D,$F54,新签明细!#REF!,"&gt;="&amp;INT(J$29))</f>
        <v>#REF!</v>
      </c>
      <c r="I54" s="49"/>
      <c r="J54" s="50" t="e">
        <f>COUNTIFS(新签明细!$J:$J,"新签",新签明细!$D:$D,$F54,新签明细!#REF!,J$29)</f>
        <v>#REF!</v>
      </c>
      <c r="K54" s="50" t="e">
        <f>COUNTIFS(新签明细!$J:$J,"新签",新签明细!$D:$D,$F54,新签明细!#REF!,K$29)</f>
        <v>#REF!</v>
      </c>
      <c r="L54" s="50" t="e">
        <f>COUNTIFS(新签明细!$J:$J,"新签",新签明细!$D:$D,$F54,新签明细!#REF!,L$29)</f>
        <v>#REF!</v>
      </c>
      <c r="M54" s="50" t="e">
        <f>COUNTIFS(新签明细!$J:$J,"新签",新签明细!$D:$D,$F54,新签明细!#REF!,M$29)</f>
        <v>#REF!</v>
      </c>
      <c r="N54" s="50" t="e">
        <f>COUNTIFS(新签明细!$J:$J,"新签",新签明细!$D:$D,$F54,新签明细!#REF!,N$29)</f>
        <v>#REF!</v>
      </c>
      <c r="O54" s="50" t="e">
        <f>COUNTIFS(新签明细!$J:$J,"新签",新签明细!$D:$D,$F54,新签明细!#REF!,O$29)</f>
        <v>#REF!</v>
      </c>
      <c r="P54" s="50" t="e">
        <f>COUNTIFS(新签明细!$J:$J,"新签",新签明细!$D:$D,$F54,新签明细!#REF!,P$29)</f>
        <v>#REF!</v>
      </c>
      <c r="Q54" s="50" t="e">
        <f>COUNTIFS(新签明细!$J:$J,"新签",新签明细!$D:$D,$F54,新签明细!#REF!,Q$29)</f>
        <v>#REF!</v>
      </c>
      <c r="R54" s="50" t="e">
        <f>COUNTIFS(新签明细!$J:$J,"新签",新签明细!$D:$D,$F54,新签明细!#REF!,R$29)</f>
        <v>#REF!</v>
      </c>
      <c r="S54" s="50" t="e">
        <f>COUNTIFS(新签明细!$J:$J,"新签",新签明细!$D:$D,$F54,新签明细!#REF!,S$29)</f>
        <v>#REF!</v>
      </c>
      <c r="T54" s="50" t="e">
        <f>COUNTIFS(新签明细!$J:$J,"新签",新签明细!$D:$D,$F54,新签明细!#REF!,T$29)</f>
        <v>#REF!</v>
      </c>
      <c r="U54" s="50" t="e">
        <f>COUNTIFS(新签明细!$J:$J,"新签",新签明细!$D:$D,$F54,新签明细!#REF!,U$29)</f>
        <v>#REF!</v>
      </c>
      <c r="V54" s="50" t="e">
        <f>COUNTIFS(新签明细!$J:$J,"新签",新签明细!$D:$D,$F54,新签明细!#REF!,V$29)</f>
        <v>#REF!</v>
      </c>
      <c r="W54" s="50" t="e">
        <f>COUNTIFS(新签明细!$J:$J,"新签",新签明细!$D:$D,$F54,新签明细!#REF!,W$29)</f>
        <v>#REF!</v>
      </c>
      <c r="X54" s="45" t="s">
        <v>138</v>
      </c>
      <c r="Y54" s="45" t="s">
        <v>132</v>
      </c>
      <c r="Z54" s="45" t="s">
        <v>140</v>
      </c>
    </row>
    <row r="55" spans="1:26">
      <c r="A55" s="51" t="e">
        <f t="shared" si="13"/>
        <v>#REF!</v>
      </c>
      <c r="B55" s="52" t="e">
        <f t="shared" si="14"/>
        <v>#REF!</v>
      </c>
      <c r="C55" s="53" t="s">
        <v>423</v>
      </c>
      <c r="D55" s="53" t="s">
        <v>252</v>
      </c>
      <c r="E55" s="53" t="s">
        <v>139</v>
      </c>
      <c r="F55" s="53" t="s">
        <v>273</v>
      </c>
      <c r="G55" s="54"/>
      <c r="H55" s="45" t="e">
        <f>COUNTIFS(新签明细!$J:$J,"新签",新签明细!$D:$D,$F55,新签明细!#REF!,"&gt;="&amp;INT(J$29))</f>
        <v>#REF!</v>
      </c>
      <c r="I55" s="55"/>
      <c r="J55" s="50" t="e">
        <f>COUNTIFS(新签明细!$J:$J,"新签",新签明细!$D:$D,$F55,新签明细!#REF!,J$29)</f>
        <v>#REF!</v>
      </c>
      <c r="K55" s="50" t="e">
        <f>COUNTIFS(新签明细!$J:$J,"新签",新签明细!$D:$D,$F55,新签明细!#REF!,K$29)</f>
        <v>#REF!</v>
      </c>
      <c r="L55" s="50" t="e">
        <f>COUNTIFS(新签明细!$J:$J,"新签",新签明细!$D:$D,$F55,新签明细!#REF!,L$29)</f>
        <v>#REF!</v>
      </c>
      <c r="M55" s="50" t="e">
        <f>COUNTIFS(新签明细!$J:$J,"新签",新签明细!$D:$D,$F55,新签明细!#REF!,M$29)</f>
        <v>#REF!</v>
      </c>
      <c r="N55" s="50" t="e">
        <f>COUNTIFS(新签明细!$J:$J,"新签",新签明细!$D:$D,$F55,新签明细!#REF!,N$29)</f>
        <v>#REF!</v>
      </c>
      <c r="O55" s="50" t="e">
        <f>COUNTIFS(新签明细!$J:$J,"新签",新签明细!$D:$D,$F55,新签明细!#REF!,O$29)</f>
        <v>#REF!</v>
      </c>
      <c r="P55" s="50" t="e">
        <f>COUNTIFS(新签明细!$J:$J,"新签",新签明细!$D:$D,$F55,新签明细!#REF!,P$29)</f>
        <v>#REF!</v>
      </c>
      <c r="Q55" s="50" t="e">
        <f>COUNTIFS(新签明细!$J:$J,"新签",新签明细!$D:$D,$F55,新签明细!#REF!,Q$29)</f>
        <v>#REF!</v>
      </c>
      <c r="R55" s="50" t="e">
        <f>COUNTIFS(新签明细!$J:$J,"新签",新签明细!$D:$D,$F55,新签明细!#REF!,R$29)</f>
        <v>#REF!</v>
      </c>
      <c r="S55" s="50" t="e">
        <f>COUNTIFS(新签明细!$J:$J,"新签",新签明细!$D:$D,$F55,新签明细!#REF!,S$29)</f>
        <v>#REF!</v>
      </c>
      <c r="T55" s="50" t="e">
        <f>COUNTIFS(新签明细!$J:$J,"新签",新签明细!$D:$D,$F55,新签明细!#REF!,T$29)</f>
        <v>#REF!</v>
      </c>
      <c r="U55" s="50" t="e">
        <f>COUNTIFS(新签明细!$J:$J,"新签",新签明细!$D:$D,$F55,新签明细!#REF!,U$29)</f>
        <v>#REF!</v>
      </c>
      <c r="V55" s="50" t="e">
        <f>COUNTIFS(新签明细!$J:$J,"新签",新签明细!$D:$D,$F55,新签明细!#REF!,V$29)</f>
        <v>#REF!</v>
      </c>
      <c r="W55" s="50" t="e">
        <f>COUNTIFS(新签明细!$J:$J,"新签",新签明细!$D:$D,$F55,新签明细!#REF!,W$29)</f>
        <v>#REF!</v>
      </c>
      <c r="X55" s="51" t="s">
        <v>138</v>
      </c>
      <c r="Y55" s="51" t="s">
        <v>132</v>
      </c>
      <c r="Z55" s="51" t="s">
        <v>140</v>
      </c>
    </row>
    <row r="56" spans="1:26">
      <c r="A56" s="45" t="e">
        <f t="shared" si="13"/>
        <v>#REF!</v>
      </c>
      <c r="B56" s="46" t="e">
        <f t="shared" si="14"/>
        <v>#REF!</v>
      </c>
      <c r="C56" s="47" t="s">
        <v>423</v>
      </c>
      <c r="D56" s="47" t="s">
        <v>252</v>
      </c>
      <c r="E56" s="47" t="s">
        <v>139</v>
      </c>
      <c r="F56" s="47" t="s">
        <v>274</v>
      </c>
      <c r="G56" s="48"/>
      <c r="H56" s="45" t="e">
        <f>COUNTIFS(新签明细!$J:$J,"新签",新签明细!$D:$D,$F56,新签明细!#REF!,"&gt;="&amp;INT(J$29))</f>
        <v>#REF!</v>
      </c>
      <c r="I56" s="49"/>
      <c r="J56" s="50" t="e">
        <f>COUNTIFS(新签明细!$J:$J,"新签",新签明细!$D:$D,$F56,新签明细!#REF!,J$29)</f>
        <v>#REF!</v>
      </c>
      <c r="K56" s="50" t="e">
        <f>COUNTIFS(新签明细!$J:$J,"新签",新签明细!$D:$D,$F56,新签明细!#REF!,K$29)</f>
        <v>#REF!</v>
      </c>
      <c r="L56" s="50" t="e">
        <f>COUNTIFS(新签明细!$J:$J,"新签",新签明细!$D:$D,$F56,新签明细!#REF!,L$29)</f>
        <v>#REF!</v>
      </c>
      <c r="M56" s="50" t="e">
        <f>COUNTIFS(新签明细!$J:$J,"新签",新签明细!$D:$D,$F56,新签明细!#REF!,M$29)</f>
        <v>#REF!</v>
      </c>
      <c r="N56" s="50" t="e">
        <f>COUNTIFS(新签明细!$J:$J,"新签",新签明细!$D:$D,$F56,新签明细!#REF!,N$29)</f>
        <v>#REF!</v>
      </c>
      <c r="O56" s="50" t="e">
        <f>COUNTIFS(新签明细!$J:$J,"新签",新签明细!$D:$D,$F56,新签明细!#REF!,O$29)</f>
        <v>#REF!</v>
      </c>
      <c r="P56" s="50" t="e">
        <f>COUNTIFS(新签明细!$J:$J,"新签",新签明细!$D:$D,$F56,新签明细!#REF!,P$29)</f>
        <v>#REF!</v>
      </c>
      <c r="Q56" s="50" t="e">
        <f>COUNTIFS(新签明细!$J:$J,"新签",新签明细!$D:$D,$F56,新签明细!#REF!,Q$29)</f>
        <v>#REF!</v>
      </c>
      <c r="R56" s="50" t="e">
        <f>COUNTIFS(新签明细!$J:$J,"新签",新签明细!$D:$D,$F56,新签明细!#REF!,R$29)</f>
        <v>#REF!</v>
      </c>
      <c r="S56" s="50" t="e">
        <f>COUNTIFS(新签明细!$J:$J,"新签",新签明细!$D:$D,$F56,新签明细!#REF!,S$29)</f>
        <v>#REF!</v>
      </c>
      <c r="T56" s="50" t="e">
        <f>COUNTIFS(新签明细!$J:$J,"新签",新签明细!$D:$D,$F56,新签明细!#REF!,T$29)</f>
        <v>#REF!</v>
      </c>
      <c r="U56" s="50" t="e">
        <f>COUNTIFS(新签明细!$J:$J,"新签",新签明细!$D:$D,$F56,新签明细!#REF!,U$29)</f>
        <v>#REF!</v>
      </c>
      <c r="V56" s="50" t="e">
        <f>COUNTIFS(新签明细!$J:$J,"新签",新签明细!$D:$D,$F56,新签明细!#REF!,V$29)</f>
        <v>#REF!</v>
      </c>
      <c r="W56" s="50" t="e">
        <f>COUNTIFS(新签明细!$J:$J,"新签",新签明细!$D:$D,$F56,新签明细!#REF!,W$29)</f>
        <v>#REF!</v>
      </c>
      <c r="X56" s="45" t="s">
        <v>138</v>
      </c>
      <c r="Y56" s="45" t="s">
        <v>132</v>
      </c>
      <c r="Z56" s="45" t="s">
        <v>140</v>
      </c>
    </row>
    <row r="57" spans="1:26">
      <c r="A57" s="51" t="e">
        <f t="shared" si="13"/>
        <v>#REF!</v>
      </c>
      <c r="B57" s="52" t="e">
        <f t="shared" si="14"/>
        <v>#REF!</v>
      </c>
      <c r="C57" s="53" t="s">
        <v>423</v>
      </c>
      <c r="D57" s="53" t="s">
        <v>252</v>
      </c>
      <c r="E57" s="53" t="s">
        <v>139</v>
      </c>
      <c r="F57" s="53" t="s">
        <v>272</v>
      </c>
      <c r="G57" s="54"/>
      <c r="H57" s="45" t="e">
        <f>COUNTIFS(新签明细!$J:$J,"新签",新签明细!$D:$D,$F57,新签明细!#REF!,"&gt;="&amp;INT(J$29))</f>
        <v>#REF!</v>
      </c>
      <c r="I57" s="55"/>
      <c r="J57" s="50" t="e">
        <f>COUNTIFS(新签明细!$J:$J,"新签",新签明细!$D:$D,$F57,新签明细!#REF!,J$29)</f>
        <v>#REF!</v>
      </c>
      <c r="K57" s="50" t="e">
        <f>COUNTIFS(新签明细!$J:$J,"新签",新签明细!$D:$D,$F57,新签明细!#REF!,K$29)</f>
        <v>#REF!</v>
      </c>
      <c r="L57" s="50" t="e">
        <f>COUNTIFS(新签明细!$J:$J,"新签",新签明细!$D:$D,$F57,新签明细!#REF!,L$29)</f>
        <v>#REF!</v>
      </c>
      <c r="M57" s="50" t="e">
        <f>COUNTIFS(新签明细!$J:$J,"新签",新签明细!$D:$D,$F57,新签明细!#REF!,M$29)</f>
        <v>#REF!</v>
      </c>
      <c r="N57" s="50" t="e">
        <f>COUNTIFS(新签明细!$J:$J,"新签",新签明细!$D:$D,$F57,新签明细!#REF!,N$29)</f>
        <v>#REF!</v>
      </c>
      <c r="O57" s="50" t="e">
        <f>COUNTIFS(新签明细!$J:$J,"新签",新签明细!$D:$D,$F57,新签明细!#REF!,O$29)</f>
        <v>#REF!</v>
      </c>
      <c r="P57" s="50" t="e">
        <f>COUNTIFS(新签明细!$J:$J,"新签",新签明细!$D:$D,$F57,新签明细!#REF!,P$29)</f>
        <v>#REF!</v>
      </c>
      <c r="Q57" s="50" t="e">
        <f>COUNTIFS(新签明细!$J:$J,"新签",新签明细!$D:$D,$F57,新签明细!#REF!,Q$29)</f>
        <v>#REF!</v>
      </c>
      <c r="R57" s="50" t="e">
        <f>COUNTIFS(新签明细!$J:$J,"新签",新签明细!$D:$D,$F57,新签明细!#REF!,R$29)</f>
        <v>#REF!</v>
      </c>
      <c r="S57" s="50" t="e">
        <f>COUNTIFS(新签明细!$J:$J,"新签",新签明细!$D:$D,$F57,新签明细!#REF!,S$29)</f>
        <v>#REF!</v>
      </c>
      <c r="T57" s="50" t="e">
        <f>COUNTIFS(新签明细!$J:$J,"新签",新签明细!$D:$D,$F57,新签明细!#REF!,T$29)</f>
        <v>#REF!</v>
      </c>
      <c r="U57" s="50" t="e">
        <f>COUNTIFS(新签明细!$J:$J,"新签",新签明细!$D:$D,$F57,新签明细!#REF!,U$29)</f>
        <v>#REF!</v>
      </c>
      <c r="V57" s="50" t="e">
        <f>COUNTIFS(新签明细!$J:$J,"新签",新签明细!$D:$D,$F57,新签明细!#REF!,V$29)</f>
        <v>#REF!</v>
      </c>
      <c r="W57" s="50" t="e">
        <f>COUNTIFS(新签明细!$J:$J,"新签",新签明细!$D:$D,$F57,新签明细!#REF!,W$29)</f>
        <v>#REF!</v>
      </c>
      <c r="X57" s="51" t="s">
        <v>138</v>
      </c>
      <c r="Y57" s="51" t="s">
        <v>132</v>
      </c>
      <c r="Z57" s="51" t="s">
        <v>140</v>
      </c>
    </row>
    <row r="58" spans="1:26">
      <c r="A58" s="45" t="e">
        <f t="shared" si="13"/>
        <v>#REF!</v>
      </c>
      <c r="B58" s="46" t="e">
        <f t="shared" si="14"/>
        <v>#REF!</v>
      </c>
      <c r="C58" s="47" t="s">
        <v>423</v>
      </c>
      <c r="D58" s="47" t="s">
        <v>252</v>
      </c>
      <c r="E58" s="47" t="s">
        <v>139</v>
      </c>
      <c r="F58" s="47" t="s">
        <v>275</v>
      </c>
      <c r="G58" s="48"/>
      <c r="H58" s="45" t="e">
        <f>COUNTIFS(新签明细!$J:$J,"新签",新签明细!$D:$D,$F58,新签明细!#REF!,"&gt;="&amp;INT(J$29))</f>
        <v>#REF!</v>
      </c>
      <c r="I58" s="49"/>
      <c r="J58" s="50" t="e">
        <f>COUNTIFS(新签明细!$J:$J,"新签",新签明细!$D:$D,$F58,新签明细!#REF!,J$29)</f>
        <v>#REF!</v>
      </c>
      <c r="K58" s="50" t="e">
        <f>COUNTIFS(新签明细!$J:$J,"新签",新签明细!$D:$D,$F58,新签明细!#REF!,K$29)</f>
        <v>#REF!</v>
      </c>
      <c r="L58" s="50" t="e">
        <f>COUNTIFS(新签明细!$J:$J,"新签",新签明细!$D:$D,$F58,新签明细!#REF!,L$29)</f>
        <v>#REF!</v>
      </c>
      <c r="M58" s="50" t="e">
        <f>COUNTIFS(新签明细!$J:$J,"新签",新签明细!$D:$D,$F58,新签明细!#REF!,M$29)</f>
        <v>#REF!</v>
      </c>
      <c r="N58" s="50" t="e">
        <f>COUNTIFS(新签明细!$J:$J,"新签",新签明细!$D:$D,$F58,新签明细!#REF!,N$29)</f>
        <v>#REF!</v>
      </c>
      <c r="O58" s="50" t="e">
        <f>COUNTIFS(新签明细!$J:$J,"新签",新签明细!$D:$D,$F58,新签明细!#REF!,O$29)</f>
        <v>#REF!</v>
      </c>
      <c r="P58" s="50" t="e">
        <f>COUNTIFS(新签明细!$J:$J,"新签",新签明细!$D:$D,$F58,新签明细!#REF!,P$29)</f>
        <v>#REF!</v>
      </c>
      <c r="Q58" s="50" t="e">
        <f>COUNTIFS(新签明细!$J:$J,"新签",新签明细!$D:$D,$F58,新签明细!#REF!,Q$29)</f>
        <v>#REF!</v>
      </c>
      <c r="R58" s="50" t="e">
        <f>COUNTIFS(新签明细!$J:$J,"新签",新签明细!$D:$D,$F58,新签明细!#REF!,R$29)</f>
        <v>#REF!</v>
      </c>
      <c r="S58" s="50" t="e">
        <f>COUNTIFS(新签明细!$J:$J,"新签",新签明细!$D:$D,$F58,新签明细!#REF!,S$29)</f>
        <v>#REF!</v>
      </c>
      <c r="T58" s="50" t="e">
        <f>COUNTIFS(新签明细!$J:$J,"新签",新签明细!$D:$D,$F58,新签明细!#REF!,T$29)</f>
        <v>#REF!</v>
      </c>
      <c r="U58" s="50" t="e">
        <f>COUNTIFS(新签明细!$J:$J,"新签",新签明细!$D:$D,$F58,新签明细!#REF!,U$29)</f>
        <v>#REF!</v>
      </c>
      <c r="V58" s="50" t="e">
        <f>COUNTIFS(新签明细!$J:$J,"新签",新签明细!$D:$D,$F58,新签明细!#REF!,V$29)</f>
        <v>#REF!</v>
      </c>
      <c r="W58" s="50" t="e">
        <f>COUNTIFS(新签明细!$J:$J,"新签",新签明细!$D:$D,$F58,新签明细!#REF!,W$29)</f>
        <v>#REF!</v>
      </c>
      <c r="X58" s="45" t="s">
        <v>138</v>
      </c>
      <c r="Y58" s="45" t="s">
        <v>132</v>
      </c>
      <c r="Z58" s="45" t="s">
        <v>140</v>
      </c>
    </row>
    <row r="59" spans="1:26">
      <c r="A59" s="51" t="e">
        <f t="shared" si="13"/>
        <v>#REF!</v>
      </c>
      <c r="B59" s="52" t="e">
        <f t="shared" si="14"/>
        <v>#REF!</v>
      </c>
      <c r="C59" s="53" t="s">
        <v>423</v>
      </c>
      <c r="D59" s="53" t="s">
        <v>252</v>
      </c>
      <c r="E59" s="53" t="s">
        <v>139</v>
      </c>
      <c r="F59" s="53" t="s">
        <v>278</v>
      </c>
      <c r="G59" s="54"/>
      <c r="H59" s="45" t="e">
        <f>COUNTIFS(新签明细!$J:$J,"新签",新签明细!$D:$D,$F59,新签明细!#REF!,"&gt;="&amp;INT(J$29))</f>
        <v>#REF!</v>
      </c>
      <c r="I59" s="55"/>
      <c r="J59" s="50" t="e">
        <f>COUNTIFS(新签明细!$J:$J,"新签",新签明细!$D:$D,$F59,新签明细!#REF!,J$29)</f>
        <v>#REF!</v>
      </c>
      <c r="K59" s="50" t="e">
        <f>COUNTIFS(新签明细!$J:$J,"新签",新签明细!$D:$D,$F59,新签明细!#REF!,K$29)</f>
        <v>#REF!</v>
      </c>
      <c r="L59" s="50" t="e">
        <f>COUNTIFS(新签明细!$J:$J,"新签",新签明细!$D:$D,$F59,新签明细!#REF!,L$29)</f>
        <v>#REF!</v>
      </c>
      <c r="M59" s="50" t="e">
        <f>COUNTIFS(新签明细!$J:$J,"新签",新签明细!$D:$D,$F59,新签明细!#REF!,M$29)</f>
        <v>#REF!</v>
      </c>
      <c r="N59" s="50" t="e">
        <f>COUNTIFS(新签明细!$J:$J,"新签",新签明细!$D:$D,$F59,新签明细!#REF!,N$29)</f>
        <v>#REF!</v>
      </c>
      <c r="O59" s="50" t="e">
        <f>COUNTIFS(新签明细!$J:$J,"新签",新签明细!$D:$D,$F59,新签明细!#REF!,O$29)</f>
        <v>#REF!</v>
      </c>
      <c r="P59" s="50" t="e">
        <f>COUNTIFS(新签明细!$J:$J,"新签",新签明细!$D:$D,$F59,新签明细!#REF!,P$29)</f>
        <v>#REF!</v>
      </c>
      <c r="Q59" s="50" t="e">
        <f>COUNTIFS(新签明细!$J:$J,"新签",新签明细!$D:$D,$F59,新签明细!#REF!,Q$29)</f>
        <v>#REF!</v>
      </c>
      <c r="R59" s="50" t="e">
        <f>COUNTIFS(新签明细!$J:$J,"新签",新签明细!$D:$D,$F59,新签明细!#REF!,R$29)</f>
        <v>#REF!</v>
      </c>
      <c r="S59" s="50" t="e">
        <f>COUNTIFS(新签明细!$J:$J,"新签",新签明细!$D:$D,$F59,新签明细!#REF!,S$29)</f>
        <v>#REF!</v>
      </c>
      <c r="T59" s="50" t="e">
        <f>COUNTIFS(新签明细!$J:$J,"新签",新签明细!$D:$D,$F59,新签明细!#REF!,T$29)</f>
        <v>#REF!</v>
      </c>
      <c r="U59" s="50" t="e">
        <f>COUNTIFS(新签明细!$J:$J,"新签",新签明细!$D:$D,$F59,新签明细!#REF!,U$29)</f>
        <v>#REF!</v>
      </c>
      <c r="V59" s="50" t="e">
        <f>COUNTIFS(新签明细!$J:$J,"新签",新签明细!$D:$D,$F59,新签明细!#REF!,V$29)</f>
        <v>#REF!</v>
      </c>
      <c r="W59" s="50" t="e">
        <f>COUNTIFS(新签明细!$J:$J,"新签",新签明细!$D:$D,$F59,新签明细!#REF!,W$29)</f>
        <v>#REF!</v>
      </c>
      <c r="X59" s="51" t="s">
        <v>138</v>
      </c>
      <c r="Y59" s="51" t="s">
        <v>132</v>
      </c>
      <c r="Z59" s="51" t="s">
        <v>140</v>
      </c>
    </row>
    <row r="60" spans="1:26">
      <c r="A60" s="45" t="e">
        <f t="shared" si="13"/>
        <v>#REF!</v>
      </c>
      <c r="B60" s="46" t="e">
        <f t="shared" si="14"/>
        <v>#REF!</v>
      </c>
      <c r="C60" s="47" t="s">
        <v>423</v>
      </c>
      <c r="D60" s="47" t="s">
        <v>252</v>
      </c>
      <c r="E60" s="47" t="s">
        <v>139</v>
      </c>
      <c r="F60" s="47" t="s">
        <v>424</v>
      </c>
      <c r="G60" s="48"/>
      <c r="H60" s="45" t="e">
        <f>COUNTIFS(新签明细!$J:$J,"新签",新签明细!$D:$D,$F60,新签明细!#REF!,"&gt;="&amp;INT(J$29))</f>
        <v>#REF!</v>
      </c>
      <c r="I60" s="49"/>
      <c r="J60" s="50" t="e">
        <f>COUNTIFS(新签明细!$J:$J,"新签",新签明细!$D:$D,$F60,新签明细!#REF!,J$29)</f>
        <v>#REF!</v>
      </c>
      <c r="K60" s="50" t="e">
        <f>COUNTIFS(新签明细!$J:$J,"新签",新签明细!$D:$D,$F60,新签明细!#REF!,K$29)</f>
        <v>#REF!</v>
      </c>
      <c r="L60" s="50" t="e">
        <f>COUNTIFS(新签明细!$J:$J,"新签",新签明细!$D:$D,$F60,新签明细!#REF!,L$29)</f>
        <v>#REF!</v>
      </c>
      <c r="M60" s="50" t="e">
        <f>COUNTIFS(新签明细!$J:$J,"新签",新签明细!$D:$D,$F60,新签明细!#REF!,M$29)</f>
        <v>#REF!</v>
      </c>
      <c r="N60" s="50" t="e">
        <f>COUNTIFS(新签明细!$J:$J,"新签",新签明细!$D:$D,$F60,新签明细!#REF!,N$29)</f>
        <v>#REF!</v>
      </c>
      <c r="O60" s="50" t="e">
        <f>COUNTIFS(新签明细!$J:$J,"新签",新签明细!$D:$D,$F60,新签明细!#REF!,O$29)</f>
        <v>#REF!</v>
      </c>
      <c r="P60" s="50" t="e">
        <f>COUNTIFS(新签明细!$J:$J,"新签",新签明细!$D:$D,$F60,新签明细!#REF!,P$29)</f>
        <v>#REF!</v>
      </c>
      <c r="Q60" s="50" t="e">
        <f>COUNTIFS(新签明细!$J:$J,"新签",新签明细!$D:$D,$F60,新签明细!#REF!,Q$29)</f>
        <v>#REF!</v>
      </c>
      <c r="R60" s="50" t="e">
        <f>COUNTIFS(新签明细!$J:$J,"新签",新签明细!$D:$D,$F60,新签明细!#REF!,R$29)</f>
        <v>#REF!</v>
      </c>
      <c r="S60" s="50" t="e">
        <f>COUNTIFS(新签明细!$J:$J,"新签",新签明细!$D:$D,$F60,新签明细!#REF!,S$29)</f>
        <v>#REF!</v>
      </c>
      <c r="T60" s="50" t="e">
        <f>COUNTIFS(新签明细!$J:$J,"新签",新签明细!$D:$D,$F60,新签明细!#REF!,T$29)</f>
        <v>#REF!</v>
      </c>
      <c r="U60" s="50" t="e">
        <f>COUNTIFS(新签明细!$J:$J,"新签",新签明细!$D:$D,$F60,新签明细!#REF!,U$29)</f>
        <v>#REF!</v>
      </c>
      <c r="V60" s="50" t="e">
        <f>COUNTIFS(新签明细!$J:$J,"新签",新签明细!$D:$D,$F60,新签明细!#REF!,V$29)</f>
        <v>#REF!</v>
      </c>
      <c r="W60" s="50" t="e">
        <f>COUNTIFS(新签明细!$J:$J,"新签",新签明细!$D:$D,$F60,新签明细!#REF!,W$29)</f>
        <v>#REF!</v>
      </c>
      <c r="X60" s="45" t="s">
        <v>138</v>
      </c>
      <c r="Y60" s="45" t="s">
        <v>132</v>
      </c>
      <c r="Z60" s="45" t="s">
        <v>140</v>
      </c>
    </row>
    <row r="61" spans="1:26">
      <c r="A61" s="51" t="e">
        <f t="shared" si="13"/>
        <v>#REF!</v>
      </c>
      <c r="B61" s="52" t="e">
        <f t="shared" si="14"/>
        <v>#REF!</v>
      </c>
      <c r="C61" s="53" t="s">
        <v>423</v>
      </c>
      <c r="D61" s="53" t="s">
        <v>252</v>
      </c>
      <c r="E61" s="53" t="s">
        <v>139</v>
      </c>
      <c r="F61" s="53" t="s">
        <v>279</v>
      </c>
      <c r="G61" s="54"/>
      <c r="H61" s="45" t="e">
        <f>COUNTIFS(新签明细!$J:$J,"新签",新签明细!$D:$D,$F61,新签明细!#REF!,"&gt;="&amp;INT(J$29))</f>
        <v>#REF!</v>
      </c>
      <c r="I61" s="55"/>
      <c r="J61" s="50" t="e">
        <f>COUNTIFS(新签明细!$J:$J,"新签",新签明细!$D:$D,$F61,新签明细!#REF!,J$29)</f>
        <v>#REF!</v>
      </c>
      <c r="K61" s="50" t="e">
        <f>COUNTIFS(新签明细!$J:$J,"新签",新签明细!$D:$D,$F61,新签明细!#REF!,K$29)</f>
        <v>#REF!</v>
      </c>
      <c r="L61" s="50" t="e">
        <f>COUNTIFS(新签明细!$J:$J,"新签",新签明细!$D:$D,$F61,新签明细!#REF!,L$29)</f>
        <v>#REF!</v>
      </c>
      <c r="M61" s="50" t="e">
        <f>COUNTIFS(新签明细!$J:$J,"新签",新签明细!$D:$D,$F61,新签明细!#REF!,M$29)</f>
        <v>#REF!</v>
      </c>
      <c r="N61" s="50" t="e">
        <f>COUNTIFS(新签明细!$J:$J,"新签",新签明细!$D:$D,$F61,新签明细!#REF!,N$29)</f>
        <v>#REF!</v>
      </c>
      <c r="O61" s="50" t="e">
        <f>COUNTIFS(新签明细!$J:$J,"新签",新签明细!$D:$D,$F61,新签明细!#REF!,O$29)</f>
        <v>#REF!</v>
      </c>
      <c r="P61" s="50" t="e">
        <f>COUNTIFS(新签明细!$J:$J,"新签",新签明细!$D:$D,$F61,新签明细!#REF!,P$29)</f>
        <v>#REF!</v>
      </c>
      <c r="Q61" s="50" t="e">
        <f>COUNTIFS(新签明细!$J:$J,"新签",新签明细!$D:$D,$F61,新签明细!#REF!,Q$29)</f>
        <v>#REF!</v>
      </c>
      <c r="R61" s="50" t="e">
        <f>COUNTIFS(新签明细!$J:$J,"新签",新签明细!$D:$D,$F61,新签明细!#REF!,R$29)</f>
        <v>#REF!</v>
      </c>
      <c r="S61" s="50" t="e">
        <f>COUNTIFS(新签明细!$J:$J,"新签",新签明细!$D:$D,$F61,新签明细!#REF!,S$29)</f>
        <v>#REF!</v>
      </c>
      <c r="T61" s="50" t="e">
        <f>COUNTIFS(新签明细!$J:$J,"新签",新签明细!$D:$D,$F61,新签明细!#REF!,T$29)</f>
        <v>#REF!</v>
      </c>
      <c r="U61" s="50" t="e">
        <f>COUNTIFS(新签明细!$J:$J,"新签",新签明细!$D:$D,$F61,新签明细!#REF!,U$29)</f>
        <v>#REF!</v>
      </c>
      <c r="V61" s="50" t="e">
        <f>COUNTIFS(新签明细!$J:$J,"新签",新签明细!$D:$D,$F61,新签明细!#REF!,V$29)</f>
        <v>#REF!</v>
      </c>
      <c r="W61" s="50" t="e">
        <f>COUNTIFS(新签明细!$J:$J,"新签",新签明细!$D:$D,$F61,新签明细!#REF!,W$29)</f>
        <v>#REF!</v>
      </c>
      <c r="X61" s="51" t="s">
        <v>138</v>
      </c>
      <c r="Y61" s="51" t="s">
        <v>132</v>
      </c>
      <c r="Z61" s="51" t="s">
        <v>140</v>
      </c>
    </row>
    <row r="62" spans="1:26">
      <c r="A62" s="45" t="e">
        <f t="shared" ref="A62:A93" si="15">RANK(B62,$B$30:$B$168)</f>
        <v>#REF!</v>
      </c>
      <c r="B62" s="46" t="e">
        <f t="shared" ref="B62:B93" si="16">I62+M62*0.0000001+ROW()*0.000000001</f>
        <v>#REF!</v>
      </c>
      <c r="C62" s="47" t="s">
        <v>423</v>
      </c>
      <c r="D62" s="47" t="s">
        <v>252</v>
      </c>
      <c r="E62" s="47" t="s">
        <v>139</v>
      </c>
      <c r="F62" s="47" t="s">
        <v>277</v>
      </c>
      <c r="G62" s="48"/>
      <c r="H62" s="45" t="e">
        <f>COUNTIFS(新签明细!$J:$J,"新签",新签明细!$D:$D,$F62,新签明细!#REF!,"&gt;="&amp;INT(J$29))</f>
        <v>#REF!</v>
      </c>
      <c r="I62" s="49"/>
      <c r="J62" s="50" t="e">
        <f>COUNTIFS(新签明细!$J:$J,"新签",新签明细!$D:$D,$F62,新签明细!#REF!,J$29)</f>
        <v>#REF!</v>
      </c>
      <c r="K62" s="50" t="e">
        <f>COUNTIFS(新签明细!$J:$J,"新签",新签明细!$D:$D,$F62,新签明细!#REF!,K$29)</f>
        <v>#REF!</v>
      </c>
      <c r="L62" s="50" t="e">
        <f>COUNTIFS(新签明细!$J:$J,"新签",新签明细!$D:$D,$F62,新签明细!#REF!,L$29)</f>
        <v>#REF!</v>
      </c>
      <c r="M62" s="50" t="e">
        <f>COUNTIFS(新签明细!$J:$J,"新签",新签明细!$D:$D,$F62,新签明细!#REF!,M$29)</f>
        <v>#REF!</v>
      </c>
      <c r="N62" s="50" t="e">
        <f>COUNTIFS(新签明细!$J:$J,"新签",新签明细!$D:$D,$F62,新签明细!#REF!,N$29)</f>
        <v>#REF!</v>
      </c>
      <c r="O62" s="50" t="e">
        <f>COUNTIFS(新签明细!$J:$J,"新签",新签明细!$D:$D,$F62,新签明细!#REF!,O$29)</f>
        <v>#REF!</v>
      </c>
      <c r="P62" s="50" t="e">
        <f>COUNTIFS(新签明细!$J:$J,"新签",新签明细!$D:$D,$F62,新签明细!#REF!,P$29)</f>
        <v>#REF!</v>
      </c>
      <c r="Q62" s="50" t="e">
        <f>COUNTIFS(新签明细!$J:$J,"新签",新签明细!$D:$D,$F62,新签明细!#REF!,Q$29)</f>
        <v>#REF!</v>
      </c>
      <c r="R62" s="50" t="e">
        <f>COUNTIFS(新签明细!$J:$J,"新签",新签明细!$D:$D,$F62,新签明细!#REF!,R$29)</f>
        <v>#REF!</v>
      </c>
      <c r="S62" s="50" t="e">
        <f>COUNTIFS(新签明细!$J:$J,"新签",新签明细!$D:$D,$F62,新签明细!#REF!,S$29)</f>
        <v>#REF!</v>
      </c>
      <c r="T62" s="50" t="e">
        <f>COUNTIFS(新签明细!$J:$J,"新签",新签明细!$D:$D,$F62,新签明细!#REF!,T$29)</f>
        <v>#REF!</v>
      </c>
      <c r="U62" s="50" t="e">
        <f>COUNTIFS(新签明细!$J:$J,"新签",新签明细!$D:$D,$F62,新签明细!#REF!,U$29)</f>
        <v>#REF!</v>
      </c>
      <c r="V62" s="50" t="e">
        <f>COUNTIFS(新签明细!$J:$J,"新签",新签明细!$D:$D,$F62,新签明细!#REF!,V$29)</f>
        <v>#REF!</v>
      </c>
      <c r="W62" s="50" t="e">
        <f>COUNTIFS(新签明细!$J:$J,"新签",新签明细!$D:$D,$F62,新签明细!#REF!,W$29)</f>
        <v>#REF!</v>
      </c>
      <c r="X62" s="45" t="s">
        <v>138</v>
      </c>
      <c r="Y62" s="45" t="s">
        <v>132</v>
      </c>
      <c r="Z62" s="45" t="s">
        <v>140</v>
      </c>
    </row>
    <row r="63" spans="1:26">
      <c r="A63" s="51" t="e">
        <f t="shared" si="15"/>
        <v>#REF!</v>
      </c>
      <c r="B63" s="52" t="e">
        <f t="shared" si="16"/>
        <v>#REF!</v>
      </c>
      <c r="C63" s="53" t="s">
        <v>423</v>
      </c>
      <c r="D63" s="53" t="s">
        <v>252</v>
      </c>
      <c r="E63" s="53" t="s">
        <v>139</v>
      </c>
      <c r="F63" s="53" t="s">
        <v>271</v>
      </c>
      <c r="G63" s="54"/>
      <c r="H63" s="45" t="e">
        <f>COUNTIFS(新签明细!$J:$J,"新签",新签明细!$D:$D,$F63,新签明细!#REF!,"&gt;="&amp;INT(J$29))</f>
        <v>#REF!</v>
      </c>
      <c r="I63" s="55"/>
      <c r="J63" s="50" t="e">
        <f>COUNTIFS(新签明细!$J:$J,"新签",新签明细!$D:$D,$F63,新签明细!#REF!,J$29)</f>
        <v>#REF!</v>
      </c>
      <c r="K63" s="50" t="e">
        <f>COUNTIFS(新签明细!$J:$J,"新签",新签明细!$D:$D,$F63,新签明细!#REF!,K$29)</f>
        <v>#REF!</v>
      </c>
      <c r="L63" s="50" t="e">
        <f>COUNTIFS(新签明细!$J:$J,"新签",新签明细!$D:$D,$F63,新签明细!#REF!,L$29)</f>
        <v>#REF!</v>
      </c>
      <c r="M63" s="50" t="e">
        <f>COUNTIFS(新签明细!$J:$J,"新签",新签明细!$D:$D,$F63,新签明细!#REF!,M$29)</f>
        <v>#REF!</v>
      </c>
      <c r="N63" s="50" t="e">
        <f>COUNTIFS(新签明细!$J:$J,"新签",新签明细!$D:$D,$F63,新签明细!#REF!,N$29)</f>
        <v>#REF!</v>
      </c>
      <c r="O63" s="50" t="e">
        <f>COUNTIFS(新签明细!$J:$J,"新签",新签明细!$D:$D,$F63,新签明细!#REF!,O$29)</f>
        <v>#REF!</v>
      </c>
      <c r="P63" s="50" t="e">
        <f>COUNTIFS(新签明细!$J:$J,"新签",新签明细!$D:$D,$F63,新签明细!#REF!,P$29)</f>
        <v>#REF!</v>
      </c>
      <c r="Q63" s="50" t="e">
        <f>COUNTIFS(新签明细!$J:$J,"新签",新签明细!$D:$D,$F63,新签明细!#REF!,Q$29)</f>
        <v>#REF!</v>
      </c>
      <c r="R63" s="50" t="e">
        <f>COUNTIFS(新签明细!$J:$J,"新签",新签明细!$D:$D,$F63,新签明细!#REF!,R$29)</f>
        <v>#REF!</v>
      </c>
      <c r="S63" s="50" t="e">
        <f>COUNTIFS(新签明细!$J:$J,"新签",新签明细!$D:$D,$F63,新签明细!#REF!,S$29)</f>
        <v>#REF!</v>
      </c>
      <c r="T63" s="50" t="e">
        <f>COUNTIFS(新签明细!$J:$J,"新签",新签明细!$D:$D,$F63,新签明细!#REF!,T$29)</f>
        <v>#REF!</v>
      </c>
      <c r="U63" s="50" t="e">
        <f>COUNTIFS(新签明细!$J:$J,"新签",新签明细!$D:$D,$F63,新签明细!#REF!,U$29)</f>
        <v>#REF!</v>
      </c>
      <c r="V63" s="50" t="e">
        <f>COUNTIFS(新签明细!$J:$J,"新签",新签明细!$D:$D,$F63,新签明细!#REF!,V$29)</f>
        <v>#REF!</v>
      </c>
      <c r="W63" s="50" t="e">
        <f>COUNTIFS(新签明细!$J:$J,"新签",新签明细!$D:$D,$F63,新签明细!#REF!,W$29)</f>
        <v>#REF!</v>
      </c>
      <c r="X63" s="51" t="s">
        <v>138</v>
      </c>
      <c r="Y63" s="51" t="s">
        <v>132</v>
      </c>
      <c r="Z63" s="51" t="s">
        <v>140</v>
      </c>
    </row>
    <row r="64" spans="1:26">
      <c r="A64" s="45" t="e">
        <f t="shared" si="15"/>
        <v>#REF!</v>
      </c>
      <c r="B64" s="46" t="e">
        <f t="shared" si="16"/>
        <v>#REF!</v>
      </c>
      <c r="C64" s="47" t="s">
        <v>423</v>
      </c>
      <c r="D64" s="47" t="s">
        <v>252</v>
      </c>
      <c r="E64" s="47" t="s">
        <v>139</v>
      </c>
      <c r="F64" s="47" t="s">
        <v>425</v>
      </c>
      <c r="G64" s="48"/>
      <c r="H64" s="45" t="e">
        <f>COUNTIFS(新签明细!$J:$J,"新签",新签明细!$D:$D,$F64,新签明细!#REF!,"&gt;="&amp;INT(J$29))</f>
        <v>#REF!</v>
      </c>
      <c r="I64" s="49"/>
      <c r="J64" s="50" t="e">
        <f>COUNTIFS(新签明细!$J:$J,"新签",新签明细!$D:$D,$F64,新签明细!#REF!,J$29)</f>
        <v>#REF!</v>
      </c>
      <c r="K64" s="50" t="e">
        <f>COUNTIFS(新签明细!$J:$J,"新签",新签明细!$D:$D,$F64,新签明细!#REF!,K$29)</f>
        <v>#REF!</v>
      </c>
      <c r="L64" s="50" t="e">
        <f>COUNTIFS(新签明细!$J:$J,"新签",新签明细!$D:$D,$F64,新签明细!#REF!,L$29)</f>
        <v>#REF!</v>
      </c>
      <c r="M64" s="50" t="e">
        <f>COUNTIFS(新签明细!$J:$J,"新签",新签明细!$D:$D,$F64,新签明细!#REF!,M$29)</f>
        <v>#REF!</v>
      </c>
      <c r="N64" s="50" t="e">
        <f>COUNTIFS(新签明细!$J:$J,"新签",新签明细!$D:$D,$F64,新签明细!#REF!,N$29)</f>
        <v>#REF!</v>
      </c>
      <c r="O64" s="50" t="e">
        <f>COUNTIFS(新签明细!$J:$J,"新签",新签明细!$D:$D,$F64,新签明细!#REF!,O$29)</f>
        <v>#REF!</v>
      </c>
      <c r="P64" s="50" t="e">
        <f>COUNTIFS(新签明细!$J:$J,"新签",新签明细!$D:$D,$F64,新签明细!#REF!,P$29)</f>
        <v>#REF!</v>
      </c>
      <c r="Q64" s="50" t="e">
        <f>COUNTIFS(新签明细!$J:$J,"新签",新签明细!$D:$D,$F64,新签明细!#REF!,Q$29)</f>
        <v>#REF!</v>
      </c>
      <c r="R64" s="50" t="e">
        <f>COUNTIFS(新签明细!$J:$J,"新签",新签明细!$D:$D,$F64,新签明细!#REF!,R$29)</f>
        <v>#REF!</v>
      </c>
      <c r="S64" s="50" t="e">
        <f>COUNTIFS(新签明细!$J:$J,"新签",新签明细!$D:$D,$F64,新签明细!#REF!,S$29)</f>
        <v>#REF!</v>
      </c>
      <c r="T64" s="50" t="e">
        <f>COUNTIFS(新签明细!$J:$J,"新签",新签明细!$D:$D,$F64,新签明细!#REF!,T$29)</f>
        <v>#REF!</v>
      </c>
      <c r="U64" s="50" t="e">
        <f>COUNTIFS(新签明细!$J:$J,"新签",新签明细!$D:$D,$F64,新签明细!#REF!,U$29)</f>
        <v>#REF!</v>
      </c>
      <c r="V64" s="50" t="e">
        <f>COUNTIFS(新签明细!$J:$J,"新签",新签明细!$D:$D,$F64,新签明细!#REF!,V$29)</f>
        <v>#REF!</v>
      </c>
      <c r="W64" s="50" t="e">
        <f>COUNTIFS(新签明细!$J:$J,"新签",新签明细!$D:$D,$F64,新签明细!#REF!,W$29)</f>
        <v>#REF!</v>
      </c>
      <c r="X64" s="45" t="s">
        <v>138</v>
      </c>
      <c r="Y64" s="45" t="s">
        <v>132</v>
      </c>
      <c r="Z64" s="45" t="s">
        <v>140</v>
      </c>
    </row>
    <row r="65" spans="1:26">
      <c r="A65" s="51" t="e">
        <f t="shared" si="15"/>
        <v>#REF!</v>
      </c>
      <c r="B65" s="52" t="e">
        <f t="shared" si="16"/>
        <v>#REF!</v>
      </c>
      <c r="C65" s="53" t="s">
        <v>423</v>
      </c>
      <c r="D65" s="53" t="s">
        <v>252</v>
      </c>
      <c r="E65" s="53" t="s">
        <v>139</v>
      </c>
      <c r="F65" s="53" t="s">
        <v>281</v>
      </c>
      <c r="G65" s="54"/>
      <c r="H65" s="45" t="e">
        <f>COUNTIFS(新签明细!$J:$J,"新签",新签明细!$D:$D,$F65,新签明细!#REF!,"&gt;="&amp;INT(J$29))</f>
        <v>#REF!</v>
      </c>
      <c r="I65" s="55"/>
      <c r="J65" s="50" t="e">
        <f>COUNTIFS(新签明细!$J:$J,"新签",新签明细!$D:$D,$F65,新签明细!#REF!,J$29)</f>
        <v>#REF!</v>
      </c>
      <c r="K65" s="50" t="e">
        <f>COUNTIFS(新签明细!$J:$J,"新签",新签明细!$D:$D,$F65,新签明细!#REF!,K$29)</f>
        <v>#REF!</v>
      </c>
      <c r="L65" s="50" t="e">
        <f>COUNTIFS(新签明细!$J:$J,"新签",新签明细!$D:$D,$F65,新签明细!#REF!,L$29)</f>
        <v>#REF!</v>
      </c>
      <c r="M65" s="50" t="e">
        <f>COUNTIFS(新签明细!$J:$J,"新签",新签明细!$D:$D,$F65,新签明细!#REF!,M$29)</f>
        <v>#REF!</v>
      </c>
      <c r="N65" s="50" t="e">
        <f>COUNTIFS(新签明细!$J:$J,"新签",新签明细!$D:$D,$F65,新签明细!#REF!,N$29)</f>
        <v>#REF!</v>
      </c>
      <c r="O65" s="50" t="e">
        <f>COUNTIFS(新签明细!$J:$J,"新签",新签明细!$D:$D,$F65,新签明细!#REF!,O$29)</f>
        <v>#REF!</v>
      </c>
      <c r="P65" s="50" t="e">
        <f>COUNTIFS(新签明细!$J:$J,"新签",新签明细!$D:$D,$F65,新签明细!#REF!,P$29)</f>
        <v>#REF!</v>
      </c>
      <c r="Q65" s="50" t="e">
        <f>COUNTIFS(新签明细!$J:$J,"新签",新签明细!$D:$D,$F65,新签明细!#REF!,Q$29)</f>
        <v>#REF!</v>
      </c>
      <c r="R65" s="50" t="e">
        <f>COUNTIFS(新签明细!$J:$J,"新签",新签明细!$D:$D,$F65,新签明细!#REF!,R$29)</f>
        <v>#REF!</v>
      </c>
      <c r="S65" s="50" t="e">
        <f>COUNTIFS(新签明细!$J:$J,"新签",新签明细!$D:$D,$F65,新签明细!#REF!,S$29)</f>
        <v>#REF!</v>
      </c>
      <c r="T65" s="50" t="e">
        <f>COUNTIFS(新签明细!$J:$J,"新签",新签明细!$D:$D,$F65,新签明细!#REF!,T$29)</f>
        <v>#REF!</v>
      </c>
      <c r="U65" s="50" t="e">
        <f>COUNTIFS(新签明细!$J:$J,"新签",新签明细!$D:$D,$F65,新签明细!#REF!,U$29)</f>
        <v>#REF!</v>
      </c>
      <c r="V65" s="50" t="e">
        <f>COUNTIFS(新签明细!$J:$J,"新签",新签明细!$D:$D,$F65,新签明细!#REF!,V$29)</f>
        <v>#REF!</v>
      </c>
      <c r="W65" s="50" t="e">
        <f>COUNTIFS(新签明细!$J:$J,"新签",新签明细!$D:$D,$F65,新签明细!#REF!,W$29)</f>
        <v>#REF!</v>
      </c>
      <c r="X65" s="51" t="s">
        <v>138</v>
      </c>
      <c r="Y65" s="51" t="s">
        <v>132</v>
      </c>
      <c r="Z65" s="51" t="s">
        <v>140</v>
      </c>
    </row>
    <row r="66" spans="1:26">
      <c r="A66" s="45" t="e">
        <f t="shared" si="15"/>
        <v>#REF!</v>
      </c>
      <c r="B66" s="46" t="e">
        <f t="shared" si="16"/>
        <v>#REF!</v>
      </c>
      <c r="C66" s="47" t="s">
        <v>402</v>
      </c>
      <c r="D66" s="47" t="s">
        <v>135</v>
      </c>
      <c r="E66" s="47" t="s">
        <v>404</v>
      </c>
      <c r="F66" s="47" t="s">
        <v>196</v>
      </c>
      <c r="G66" s="48"/>
      <c r="H66" s="45" t="e">
        <f>COUNTIFS(新签明细!$J:$J,"新签",新签明细!$D:$D,$F66,新签明细!#REF!,"&gt;="&amp;INT(J$29))</f>
        <v>#REF!</v>
      </c>
      <c r="I66" s="49"/>
      <c r="J66" s="50" t="e">
        <f>COUNTIFS(新签明细!$J:$J,"新签",新签明细!$D:$D,$F66,新签明细!#REF!,J$29)</f>
        <v>#REF!</v>
      </c>
      <c r="K66" s="50" t="e">
        <f>COUNTIFS(新签明细!$J:$J,"新签",新签明细!$D:$D,$F66,新签明细!#REF!,K$29)</f>
        <v>#REF!</v>
      </c>
      <c r="L66" s="50" t="e">
        <f>COUNTIFS(新签明细!$J:$J,"新签",新签明细!$D:$D,$F66,新签明细!#REF!,L$29)</f>
        <v>#REF!</v>
      </c>
      <c r="M66" s="50" t="e">
        <f>COUNTIFS(新签明细!$J:$J,"新签",新签明细!$D:$D,$F66,新签明细!#REF!,M$29)</f>
        <v>#REF!</v>
      </c>
      <c r="N66" s="50" t="e">
        <f>COUNTIFS(新签明细!$J:$J,"新签",新签明细!$D:$D,$F66,新签明细!#REF!,N$29)</f>
        <v>#REF!</v>
      </c>
      <c r="O66" s="50" t="e">
        <f>COUNTIFS(新签明细!$J:$J,"新签",新签明细!$D:$D,$F66,新签明细!#REF!,O$29)</f>
        <v>#REF!</v>
      </c>
      <c r="P66" s="50" t="e">
        <f>COUNTIFS(新签明细!$J:$J,"新签",新签明细!$D:$D,$F66,新签明细!#REF!,P$29)</f>
        <v>#REF!</v>
      </c>
      <c r="Q66" s="50" t="e">
        <f>COUNTIFS(新签明细!$J:$J,"新签",新签明细!$D:$D,$F66,新签明细!#REF!,Q$29)</f>
        <v>#REF!</v>
      </c>
      <c r="R66" s="50" t="e">
        <f>COUNTIFS(新签明细!$J:$J,"新签",新签明细!$D:$D,$F66,新签明细!#REF!,R$29)</f>
        <v>#REF!</v>
      </c>
      <c r="S66" s="50" t="e">
        <f>COUNTIFS(新签明细!$J:$J,"新签",新签明细!$D:$D,$F66,新签明细!#REF!,S$29)</f>
        <v>#REF!</v>
      </c>
      <c r="T66" s="50" t="e">
        <f>COUNTIFS(新签明细!$J:$J,"新签",新签明细!$D:$D,$F66,新签明细!#REF!,T$29)</f>
        <v>#REF!</v>
      </c>
      <c r="U66" s="50" t="e">
        <f>COUNTIFS(新签明细!$J:$J,"新签",新签明细!$D:$D,$F66,新签明细!#REF!,U$29)</f>
        <v>#REF!</v>
      </c>
      <c r="V66" s="50" t="e">
        <f>COUNTIFS(新签明细!$J:$J,"新签",新签明细!$D:$D,$F66,新签明细!#REF!,V$29)</f>
        <v>#REF!</v>
      </c>
      <c r="W66" s="50" t="e">
        <f>COUNTIFS(新签明细!$J:$J,"新签",新签明细!$D:$D,$F66,新签明细!#REF!,W$29)</f>
        <v>#REF!</v>
      </c>
      <c r="X66" s="45" t="s">
        <v>152</v>
      </c>
      <c r="Y66" s="45" t="s">
        <v>134</v>
      </c>
      <c r="Z66" s="45" t="s">
        <v>153</v>
      </c>
    </row>
    <row r="67" spans="1:26">
      <c r="A67" s="51" t="e">
        <f t="shared" si="15"/>
        <v>#REF!</v>
      </c>
      <c r="B67" s="52" t="e">
        <f t="shared" si="16"/>
        <v>#REF!</v>
      </c>
      <c r="C67" s="53" t="s">
        <v>402</v>
      </c>
      <c r="D67" s="53" t="s">
        <v>135</v>
      </c>
      <c r="E67" s="53" t="s">
        <v>404</v>
      </c>
      <c r="F67" s="53" t="s">
        <v>192</v>
      </c>
      <c r="G67" s="54"/>
      <c r="H67" s="45" t="e">
        <f>COUNTIFS(新签明细!$J:$J,"新签",新签明细!$D:$D,$F67,新签明细!#REF!,"&gt;="&amp;INT(J$29))</f>
        <v>#REF!</v>
      </c>
      <c r="I67" s="55"/>
      <c r="J67" s="50" t="e">
        <f>COUNTIFS(新签明细!$J:$J,"新签",新签明细!$D:$D,$F67,新签明细!#REF!,J$29)</f>
        <v>#REF!</v>
      </c>
      <c r="K67" s="50" t="e">
        <f>COUNTIFS(新签明细!$J:$J,"新签",新签明细!$D:$D,$F67,新签明细!#REF!,K$29)</f>
        <v>#REF!</v>
      </c>
      <c r="L67" s="50" t="e">
        <f>COUNTIFS(新签明细!$J:$J,"新签",新签明细!$D:$D,$F67,新签明细!#REF!,L$29)</f>
        <v>#REF!</v>
      </c>
      <c r="M67" s="50" t="e">
        <f>COUNTIFS(新签明细!$J:$J,"新签",新签明细!$D:$D,$F67,新签明细!#REF!,M$29)</f>
        <v>#REF!</v>
      </c>
      <c r="N67" s="50" t="e">
        <f>COUNTIFS(新签明细!$J:$J,"新签",新签明细!$D:$D,$F67,新签明细!#REF!,N$29)</f>
        <v>#REF!</v>
      </c>
      <c r="O67" s="50" t="e">
        <f>COUNTIFS(新签明细!$J:$J,"新签",新签明细!$D:$D,$F67,新签明细!#REF!,O$29)</f>
        <v>#REF!</v>
      </c>
      <c r="P67" s="50" t="e">
        <f>COUNTIFS(新签明细!$J:$J,"新签",新签明细!$D:$D,$F67,新签明细!#REF!,P$29)</f>
        <v>#REF!</v>
      </c>
      <c r="Q67" s="50" t="e">
        <f>COUNTIFS(新签明细!$J:$J,"新签",新签明细!$D:$D,$F67,新签明细!#REF!,Q$29)</f>
        <v>#REF!</v>
      </c>
      <c r="R67" s="50" t="e">
        <f>COUNTIFS(新签明细!$J:$J,"新签",新签明细!$D:$D,$F67,新签明细!#REF!,R$29)</f>
        <v>#REF!</v>
      </c>
      <c r="S67" s="50" t="e">
        <f>COUNTIFS(新签明细!$J:$J,"新签",新签明细!$D:$D,$F67,新签明细!#REF!,S$29)</f>
        <v>#REF!</v>
      </c>
      <c r="T67" s="50" t="e">
        <f>COUNTIFS(新签明细!$J:$J,"新签",新签明细!$D:$D,$F67,新签明细!#REF!,T$29)</f>
        <v>#REF!</v>
      </c>
      <c r="U67" s="50" t="e">
        <f>COUNTIFS(新签明细!$J:$J,"新签",新签明细!$D:$D,$F67,新签明细!#REF!,U$29)</f>
        <v>#REF!</v>
      </c>
      <c r="V67" s="50" t="e">
        <f>COUNTIFS(新签明细!$J:$J,"新签",新签明细!$D:$D,$F67,新签明细!#REF!,V$29)</f>
        <v>#REF!</v>
      </c>
      <c r="W67" s="50" t="e">
        <f>COUNTIFS(新签明细!$J:$J,"新签",新签明细!$D:$D,$F67,新签明细!#REF!,W$29)</f>
        <v>#REF!</v>
      </c>
      <c r="X67" s="51" t="s">
        <v>152</v>
      </c>
      <c r="Y67" s="51" t="s">
        <v>134</v>
      </c>
      <c r="Z67" s="51" t="s">
        <v>153</v>
      </c>
    </row>
    <row r="68" spans="1:26">
      <c r="A68" s="45" t="e">
        <f t="shared" si="15"/>
        <v>#REF!</v>
      </c>
      <c r="B68" s="46" t="e">
        <f t="shared" si="16"/>
        <v>#REF!</v>
      </c>
      <c r="C68" s="47" t="s">
        <v>402</v>
      </c>
      <c r="D68" s="47" t="s">
        <v>135</v>
      </c>
      <c r="E68" s="47" t="s">
        <v>404</v>
      </c>
      <c r="F68" s="47" t="s">
        <v>194</v>
      </c>
      <c r="G68" s="48"/>
      <c r="H68" s="45" t="e">
        <f>COUNTIFS(新签明细!$J:$J,"新签",新签明细!$D:$D,$F68,新签明细!#REF!,"&gt;="&amp;INT(J$29))</f>
        <v>#REF!</v>
      </c>
      <c r="I68" s="49"/>
      <c r="J68" s="50" t="e">
        <f>COUNTIFS(新签明细!$J:$J,"新签",新签明细!$D:$D,$F68,新签明细!#REF!,J$29)</f>
        <v>#REF!</v>
      </c>
      <c r="K68" s="50" t="e">
        <f>COUNTIFS(新签明细!$J:$J,"新签",新签明细!$D:$D,$F68,新签明细!#REF!,K$29)</f>
        <v>#REF!</v>
      </c>
      <c r="L68" s="50" t="e">
        <f>COUNTIFS(新签明细!$J:$J,"新签",新签明细!$D:$D,$F68,新签明细!#REF!,L$29)</f>
        <v>#REF!</v>
      </c>
      <c r="M68" s="50" t="e">
        <f>COUNTIFS(新签明细!$J:$J,"新签",新签明细!$D:$D,$F68,新签明细!#REF!,M$29)</f>
        <v>#REF!</v>
      </c>
      <c r="N68" s="50" t="e">
        <f>COUNTIFS(新签明细!$J:$J,"新签",新签明细!$D:$D,$F68,新签明细!#REF!,N$29)</f>
        <v>#REF!</v>
      </c>
      <c r="O68" s="50" t="e">
        <f>COUNTIFS(新签明细!$J:$J,"新签",新签明细!$D:$D,$F68,新签明细!#REF!,O$29)</f>
        <v>#REF!</v>
      </c>
      <c r="P68" s="50" t="e">
        <f>COUNTIFS(新签明细!$J:$J,"新签",新签明细!$D:$D,$F68,新签明细!#REF!,P$29)</f>
        <v>#REF!</v>
      </c>
      <c r="Q68" s="50" t="e">
        <f>COUNTIFS(新签明细!$J:$J,"新签",新签明细!$D:$D,$F68,新签明细!#REF!,Q$29)</f>
        <v>#REF!</v>
      </c>
      <c r="R68" s="50" t="e">
        <f>COUNTIFS(新签明细!$J:$J,"新签",新签明细!$D:$D,$F68,新签明细!#REF!,R$29)</f>
        <v>#REF!</v>
      </c>
      <c r="S68" s="50" t="e">
        <f>COUNTIFS(新签明细!$J:$J,"新签",新签明细!$D:$D,$F68,新签明细!#REF!,S$29)</f>
        <v>#REF!</v>
      </c>
      <c r="T68" s="50" t="e">
        <f>COUNTIFS(新签明细!$J:$J,"新签",新签明细!$D:$D,$F68,新签明细!#REF!,T$29)</f>
        <v>#REF!</v>
      </c>
      <c r="U68" s="50" t="e">
        <f>COUNTIFS(新签明细!$J:$J,"新签",新签明细!$D:$D,$F68,新签明细!#REF!,U$29)</f>
        <v>#REF!</v>
      </c>
      <c r="V68" s="50" t="e">
        <f>COUNTIFS(新签明细!$J:$J,"新签",新签明细!$D:$D,$F68,新签明细!#REF!,V$29)</f>
        <v>#REF!</v>
      </c>
      <c r="W68" s="50" t="e">
        <f>COUNTIFS(新签明细!$J:$J,"新签",新签明细!$D:$D,$F68,新签明细!#REF!,W$29)</f>
        <v>#REF!</v>
      </c>
      <c r="X68" s="45" t="s">
        <v>152</v>
      </c>
      <c r="Y68" s="45" t="s">
        <v>134</v>
      </c>
      <c r="Z68" s="45" t="s">
        <v>153</v>
      </c>
    </row>
    <row r="69" spans="1:26">
      <c r="A69" s="51" t="e">
        <f t="shared" si="15"/>
        <v>#REF!</v>
      </c>
      <c r="B69" s="52" t="e">
        <f t="shared" si="16"/>
        <v>#REF!</v>
      </c>
      <c r="C69" s="53" t="s">
        <v>402</v>
      </c>
      <c r="D69" s="53" t="s">
        <v>135</v>
      </c>
      <c r="E69" s="53" t="s">
        <v>404</v>
      </c>
      <c r="F69" s="53" t="s">
        <v>193</v>
      </c>
      <c r="G69" s="54"/>
      <c r="H69" s="45" t="e">
        <f>COUNTIFS(新签明细!$J:$J,"新签",新签明细!$D:$D,$F69,新签明细!#REF!,"&gt;="&amp;INT(J$29))</f>
        <v>#REF!</v>
      </c>
      <c r="I69" s="55"/>
      <c r="J69" s="50" t="e">
        <f>COUNTIFS(新签明细!$J:$J,"新签",新签明细!$D:$D,$F69,新签明细!#REF!,J$29)</f>
        <v>#REF!</v>
      </c>
      <c r="K69" s="50" t="e">
        <f>COUNTIFS(新签明细!$J:$J,"新签",新签明细!$D:$D,$F69,新签明细!#REF!,K$29)</f>
        <v>#REF!</v>
      </c>
      <c r="L69" s="50" t="e">
        <f>COUNTIFS(新签明细!$J:$J,"新签",新签明细!$D:$D,$F69,新签明细!#REF!,L$29)</f>
        <v>#REF!</v>
      </c>
      <c r="M69" s="50" t="e">
        <f>COUNTIFS(新签明细!$J:$J,"新签",新签明细!$D:$D,$F69,新签明细!#REF!,M$29)</f>
        <v>#REF!</v>
      </c>
      <c r="N69" s="50" t="e">
        <f>COUNTIFS(新签明细!$J:$J,"新签",新签明细!$D:$D,$F69,新签明细!#REF!,N$29)</f>
        <v>#REF!</v>
      </c>
      <c r="O69" s="50" t="e">
        <f>COUNTIFS(新签明细!$J:$J,"新签",新签明细!$D:$D,$F69,新签明细!#REF!,O$29)</f>
        <v>#REF!</v>
      </c>
      <c r="P69" s="50" t="e">
        <f>COUNTIFS(新签明细!$J:$J,"新签",新签明细!$D:$D,$F69,新签明细!#REF!,P$29)</f>
        <v>#REF!</v>
      </c>
      <c r="Q69" s="50" t="e">
        <f>COUNTIFS(新签明细!$J:$J,"新签",新签明细!$D:$D,$F69,新签明细!#REF!,Q$29)</f>
        <v>#REF!</v>
      </c>
      <c r="R69" s="50" t="e">
        <f>COUNTIFS(新签明细!$J:$J,"新签",新签明细!$D:$D,$F69,新签明细!#REF!,R$29)</f>
        <v>#REF!</v>
      </c>
      <c r="S69" s="50" t="e">
        <f>COUNTIFS(新签明细!$J:$J,"新签",新签明细!$D:$D,$F69,新签明细!#REF!,S$29)</f>
        <v>#REF!</v>
      </c>
      <c r="T69" s="50" t="e">
        <f>COUNTIFS(新签明细!$J:$J,"新签",新签明细!$D:$D,$F69,新签明细!#REF!,T$29)</f>
        <v>#REF!</v>
      </c>
      <c r="U69" s="50" t="e">
        <f>COUNTIFS(新签明细!$J:$J,"新签",新签明细!$D:$D,$F69,新签明细!#REF!,U$29)</f>
        <v>#REF!</v>
      </c>
      <c r="V69" s="50" t="e">
        <f>COUNTIFS(新签明细!$J:$J,"新签",新签明细!$D:$D,$F69,新签明细!#REF!,V$29)</f>
        <v>#REF!</v>
      </c>
      <c r="W69" s="50" t="e">
        <f>COUNTIFS(新签明细!$J:$J,"新签",新签明细!$D:$D,$F69,新签明细!#REF!,W$29)</f>
        <v>#REF!</v>
      </c>
      <c r="X69" s="51" t="s">
        <v>152</v>
      </c>
      <c r="Y69" s="51" t="s">
        <v>134</v>
      </c>
      <c r="Z69" s="51" t="s">
        <v>153</v>
      </c>
    </row>
    <row r="70" spans="1:26">
      <c r="A70" s="45" t="e">
        <f t="shared" si="15"/>
        <v>#REF!</v>
      </c>
      <c r="B70" s="46" t="e">
        <f t="shared" si="16"/>
        <v>#REF!</v>
      </c>
      <c r="C70" s="47" t="s">
        <v>402</v>
      </c>
      <c r="D70" s="47" t="s">
        <v>135</v>
      </c>
      <c r="E70" s="47" t="s">
        <v>404</v>
      </c>
      <c r="F70" s="47" t="s">
        <v>426</v>
      </c>
      <c r="G70" s="48"/>
      <c r="H70" s="45" t="e">
        <f>COUNTIFS(新签明细!$J:$J,"新签",新签明细!$D:$D,$F70,新签明细!#REF!,"&gt;="&amp;INT(J$29))</f>
        <v>#REF!</v>
      </c>
      <c r="I70" s="49"/>
      <c r="J70" s="50" t="e">
        <f>COUNTIFS(新签明细!$J:$J,"新签",新签明细!$D:$D,$F70,新签明细!#REF!,J$29)</f>
        <v>#REF!</v>
      </c>
      <c r="K70" s="50" t="e">
        <f>COUNTIFS(新签明细!$J:$J,"新签",新签明细!$D:$D,$F70,新签明细!#REF!,K$29)</f>
        <v>#REF!</v>
      </c>
      <c r="L70" s="50" t="e">
        <f>COUNTIFS(新签明细!$J:$J,"新签",新签明细!$D:$D,$F70,新签明细!#REF!,L$29)</f>
        <v>#REF!</v>
      </c>
      <c r="M70" s="50" t="e">
        <f>COUNTIFS(新签明细!$J:$J,"新签",新签明细!$D:$D,$F70,新签明细!#REF!,M$29)</f>
        <v>#REF!</v>
      </c>
      <c r="N70" s="50" t="e">
        <f>COUNTIFS(新签明细!$J:$J,"新签",新签明细!$D:$D,$F70,新签明细!#REF!,N$29)</f>
        <v>#REF!</v>
      </c>
      <c r="O70" s="50" t="e">
        <f>COUNTIFS(新签明细!$J:$J,"新签",新签明细!$D:$D,$F70,新签明细!#REF!,O$29)</f>
        <v>#REF!</v>
      </c>
      <c r="P70" s="50" t="e">
        <f>COUNTIFS(新签明细!$J:$J,"新签",新签明细!$D:$D,$F70,新签明细!#REF!,P$29)</f>
        <v>#REF!</v>
      </c>
      <c r="Q70" s="50" t="e">
        <f>COUNTIFS(新签明细!$J:$J,"新签",新签明细!$D:$D,$F70,新签明细!#REF!,Q$29)</f>
        <v>#REF!</v>
      </c>
      <c r="R70" s="50" t="e">
        <f>COUNTIFS(新签明细!$J:$J,"新签",新签明细!$D:$D,$F70,新签明细!#REF!,R$29)</f>
        <v>#REF!</v>
      </c>
      <c r="S70" s="50" t="e">
        <f>COUNTIFS(新签明细!$J:$J,"新签",新签明细!$D:$D,$F70,新签明细!#REF!,S$29)</f>
        <v>#REF!</v>
      </c>
      <c r="T70" s="50" t="e">
        <f>COUNTIFS(新签明细!$J:$J,"新签",新签明细!$D:$D,$F70,新签明细!#REF!,T$29)</f>
        <v>#REF!</v>
      </c>
      <c r="U70" s="50" t="e">
        <f>COUNTIFS(新签明细!$J:$J,"新签",新签明细!$D:$D,$F70,新签明细!#REF!,U$29)</f>
        <v>#REF!</v>
      </c>
      <c r="V70" s="50" t="e">
        <f>COUNTIFS(新签明细!$J:$J,"新签",新签明细!$D:$D,$F70,新签明细!#REF!,V$29)</f>
        <v>#REF!</v>
      </c>
      <c r="W70" s="50" t="e">
        <f>COUNTIFS(新签明细!$J:$J,"新签",新签明细!$D:$D,$F70,新签明细!#REF!,W$29)</f>
        <v>#REF!</v>
      </c>
      <c r="X70" s="45" t="s">
        <v>152</v>
      </c>
      <c r="Y70" s="45" t="s">
        <v>134</v>
      </c>
      <c r="Z70" s="45" t="s">
        <v>153</v>
      </c>
    </row>
    <row r="71" spans="1:26">
      <c r="A71" s="51" t="e">
        <f t="shared" si="15"/>
        <v>#REF!</v>
      </c>
      <c r="B71" s="52" t="e">
        <f t="shared" si="16"/>
        <v>#REF!</v>
      </c>
      <c r="C71" s="53" t="s">
        <v>402</v>
      </c>
      <c r="D71" s="53" t="s">
        <v>135</v>
      </c>
      <c r="E71" s="53" t="s">
        <v>404</v>
      </c>
      <c r="F71" s="53" t="s">
        <v>427</v>
      </c>
      <c r="G71" s="54"/>
      <c r="H71" s="45" t="e">
        <f>COUNTIFS(新签明细!$J:$J,"新签",新签明细!$D:$D,$F71,新签明细!#REF!,"&gt;="&amp;INT(J$29))</f>
        <v>#REF!</v>
      </c>
      <c r="I71" s="55"/>
      <c r="J71" s="50" t="e">
        <f>COUNTIFS(新签明细!$J:$J,"新签",新签明细!$D:$D,$F71,新签明细!#REF!,J$29)</f>
        <v>#REF!</v>
      </c>
      <c r="K71" s="50" t="e">
        <f>COUNTIFS(新签明细!$J:$J,"新签",新签明细!$D:$D,$F71,新签明细!#REF!,K$29)</f>
        <v>#REF!</v>
      </c>
      <c r="L71" s="50" t="e">
        <f>COUNTIFS(新签明细!$J:$J,"新签",新签明细!$D:$D,$F71,新签明细!#REF!,L$29)</f>
        <v>#REF!</v>
      </c>
      <c r="M71" s="50" t="e">
        <f>COUNTIFS(新签明细!$J:$J,"新签",新签明细!$D:$D,$F71,新签明细!#REF!,M$29)</f>
        <v>#REF!</v>
      </c>
      <c r="N71" s="50" t="e">
        <f>COUNTIFS(新签明细!$J:$J,"新签",新签明细!$D:$D,$F71,新签明细!#REF!,N$29)</f>
        <v>#REF!</v>
      </c>
      <c r="O71" s="50" t="e">
        <f>COUNTIFS(新签明细!$J:$J,"新签",新签明细!$D:$D,$F71,新签明细!#REF!,O$29)</f>
        <v>#REF!</v>
      </c>
      <c r="P71" s="50" t="e">
        <f>COUNTIFS(新签明细!$J:$J,"新签",新签明细!$D:$D,$F71,新签明细!#REF!,P$29)</f>
        <v>#REF!</v>
      </c>
      <c r="Q71" s="50" t="e">
        <f>COUNTIFS(新签明细!$J:$J,"新签",新签明细!$D:$D,$F71,新签明细!#REF!,Q$29)</f>
        <v>#REF!</v>
      </c>
      <c r="R71" s="50" t="e">
        <f>COUNTIFS(新签明细!$J:$J,"新签",新签明细!$D:$D,$F71,新签明细!#REF!,R$29)</f>
        <v>#REF!</v>
      </c>
      <c r="S71" s="50" t="e">
        <f>COUNTIFS(新签明细!$J:$J,"新签",新签明细!$D:$D,$F71,新签明细!#REF!,S$29)</f>
        <v>#REF!</v>
      </c>
      <c r="T71" s="50" t="e">
        <f>COUNTIFS(新签明细!$J:$J,"新签",新签明细!$D:$D,$F71,新签明细!#REF!,T$29)</f>
        <v>#REF!</v>
      </c>
      <c r="U71" s="50" t="e">
        <f>COUNTIFS(新签明细!$J:$J,"新签",新签明细!$D:$D,$F71,新签明细!#REF!,U$29)</f>
        <v>#REF!</v>
      </c>
      <c r="V71" s="50" t="e">
        <f>COUNTIFS(新签明细!$J:$J,"新签",新签明细!$D:$D,$F71,新签明细!#REF!,V$29)</f>
        <v>#REF!</v>
      </c>
      <c r="W71" s="50" t="e">
        <f>COUNTIFS(新签明细!$J:$J,"新签",新签明细!$D:$D,$F71,新签明细!#REF!,W$29)</f>
        <v>#REF!</v>
      </c>
      <c r="X71" s="51" t="s">
        <v>152</v>
      </c>
      <c r="Y71" s="51" t="s">
        <v>134</v>
      </c>
      <c r="Z71" s="51" t="s">
        <v>153</v>
      </c>
    </row>
    <row r="72" spans="1:26">
      <c r="A72" s="45" t="e">
        <f t="shared" si="15"/>
        <v>#REF!</v>
      </c>
      <c r="B72" s="46" t="e">
        <f t="shared" si="16"/>
        <v>#REF!</v>
      </c>
      <c r="C72" s="47" t="s">
        <v>402</v>
      </c>
      <c r="D72" s="47" t="s">
        <v>135</v>
      </c>
      <c r="E72" s="47" t="s">
        <v>404</v>
      </c>
      <c r="F72" s="47" t="s">
        <v>195</v>
      </c>
      <c r="G72" s="48"/>
      <c r="H72" s="45" t="e">
        <f>COUNTIFS(新签明细!$J:$J,"新签",新签明细!$D:$D,$F72,新签明细!#REF!,"&gt;="&amp;INT(J$29))</f>
        <v>#REF!</v>
      </c>
      <c r="I72" s="49"/>
      <c r="J72" s="50" t="e">
        <f>COUNTIFS(新签明细!$J:$J,"新签",新签明细!$D:$D,$F72,新签明细!#REF!,J$29)</f>
        <v>#REF!</v>
      </c>
      <c r="K72" s="50" t="e">
        <f>COUNTIFS(新签明细!$J:$J,"新签",新签明细!$D:$D,$F72,新签明细!#REF!,K$29)</f>
        <v>#REF!</v>
      </c>
      <c r="L72" s="50" t="e">
        <f>COUNTIFS(新签明细!$J:$J,"新签",新签明细!$D:$D,$F72,新签明细!#REF!,L$29)</f>
        <v>#REF!</v>
      </c>
      <c r="M72" s="50" t="e">
        <f>COUNTIFS(新签明细!$J:$J,"新签",新签明细!$D:$D,$F72,新签明细!#REF!,M$29)</f>
        <v>#REF!</v>
      </c>
      <c r="N72" s="50" t="e">
        <f>COUNTIFS(新签明细!$J:$J,"新签",新签明细!$D:$D,$F72,新签明细!#REF!,N$29)</f>
        <v>#REF!</v>
      </c>
      <c r="O72" s="50" t="e">
        <f>COUNTIFS(新签明细!$J:$J,"新签",新签明细!$D:$D,$F72,新签明细!#REF!,O$29)</f>
        <v>#REF!</v>
      </c>
      <c r="P72" s="50" t="e">
        <f>COUNTIFS(新签明细!$J:$J,"新签",新签明细!$D:$D,$F72,新签明细!#REF!,P$29)</f>
        <v>#REF!</v>
      </c>
      <c r="Q72" s="50" t="e">
        <f>COUNTIFS(新签明细!$J:$J,"新签",新签明细!$D:$D,$F72,新签明细!#REF!,Q$29)</f>
        <v>#REF!</v>
      </c>
      <c r="R72" s="50" t="e">
        <f>COUNTIFS(新签明细!$J:$J,"新签",新签明细!$D:$D,$F72,新签明细!#REF!,R$29)</f>
        <v>#REF!</v>
      </c>
      <c r="S72" s="50" t="e">
        <f>COUNTIFS(新签明细!$J:$J,"新签",新签明细!$D:$D,$F72,新签明细!#REF!,S$29)</f>
        <v>#REF!</v>
      </c>
      <c r="T72" s="50" t="e">
        <f>COUNTIFS(新签明细!$J:$J,"新签",新签明细!$D:$D,$F72,新签明细!#REF!,T$29)</f>
        <v>#REF!</v>
      </c>
      <c r="U72" s="50" t="e">
        <f>COUNTIFS(新签明细!$J:$J,"新签",新签明细!$D:$D,$F72,新签明细!#REF!,U$29)</f>
        <v>#REF!</v>
      </c>
      <c r="V72" s="50" t="e">
        <f>COUNTIFS(新签明细!$J:$J,"新签",新签明细!$D:$D,$F72,新签明细!#REF!,V$29)</f>
        <v>#REF!</v>
      </c>
      <c r="W72" s="50" t="e">
        <f>COUNTIFS(新签明细!$J:$J,"新签",新签明细!$D:$D,$F72,新签明细!#REF!,W$29)</f>
        <v>#REF!</v>
      </c>
      <c r="X72" s="45" t="s">
        <v>152</v>
      </c>
      <c r="Y72" s="45" t="s">
        <v>134</v>
      </c>
      <c r="Z72" s="45" t="s">
        <v>153</v>
      </c>
    </row>
    <row r="73" spans="1:26">
      <c r="A73" s="51" t="e">
        <f t="shared" si="15"/>
        <v>#REF!</v>
      </c>
      <c r="B73" s="52" t="e">
        <f t="shared" si="16"/>
        <v>#REF!</v>
      </c>
      <c r="C73" s="53" t="s">
        <v>402</v>
      </c>
      <c r="D73" s="53" t="s">
        <v>135</v>
      </c>
      <c r="E73" s="53" t="s">
        <v>404</v>
      </c>
      <c r="F73" s="53" t="s">
        <v>191</v>
      </c>
      <c r="G73" s="54"/>
      <c r="H73" s="45" t="e">
        <f>COUNTIFS(新签明细!$J:$J,"新签",新签明细!$D:$D,$F73,新签明细!#REF!,"&gt;="&amp;INT(J$29))</f>
        <v>#REF!</v>
      </c>
      <c r="I73" s="55"/>
      <c r="J73" s="50" t="e">
        <f>COUNTIFS(新签明细!$J:$J,"新签",新签明细!$D:$D,$F73,新签明细!#REF!,J$29)</f>
        <v>#REF!</v>
      </c>
      <c r="K73" s="50" t="e">
        <f>COUNTIFS(新签明细!$J:$J,"新签",新签明细!$D:$D,$F73,新签明细!#REF!,K$29)</f>
        <v>#REF!</v>
      </c>
      <c r="L73" s="50" t="e">
        <f>COUNTIFS(新签明细!$J:$J,"新签",新签明细!$D:$D,$F73,新签明细!#REF!,L$29)</f>
        <v>#REF!</v>
      </c>
      <c r="M73" s="50" t="e">
        <f>COUNTIFS(新签明细!$J:$J,"新签",新签明细!$D:$D,$F73,新签明细!#REF!,M$29)</f>
        <v>#REF!</v>
      </c>
      <c r="N73" s="50" t="e">
        <f>COUNTIFS(新签明细!$J:$J,"新签",新签明细!$D:$D,$F73,新签明细!#REF!,N$29)</f>
        <v>#REF!</v>
      </c>
      <c r="O73" s="50" t="e">
        <f>COUNTIFS(新签明细!$J:$J,"新签",新签明细!$D:$D,$F73,新签明细!#REF!,O$29)</f>
        <v>#REF!</v>
      </c>
      <c r="P73" s="50" t="e">
        <f>COUNTIFS(新签明细!$J:$J,"新签",新签明细!$D:$D,$F73,新签明细!#REF!,P$29)</f>
        <v>#REF!</v>
      </c>
      <c r="Q73" s="50" t="e">
        <f>COUNTIFS(新签明细!$J:$J,"新签",新签明细!$D:$D,$F73,新签明细!#REF!,Q$29)</f>
        <v>#REF!</v>
      </c>
      <c r="R73" s="50" t="e">
        <f>COUNTIFS(新签明细!$J:$J,"新签",新签明细!$D:$D,$F73,新签明细!#REF!,R$29)</f>
        <v>#REF!</v>
      </c>
      <c r="S73" s="50" t="e">
        <f>COUNTIFS(新签明细!$J:$J,"新签",新签明细!$D:$D,$F73,新签明细!#REF!,S$29)</f>
        <v>#REF!</v>
      </c>
      <c r="T73" s="50" t="e">
        <f>COUNTIFS(新签明细!$J:$J,"新签",新签明细!$D:$D,$F73,新签明细!#REF!,T$29)</f>
        <v>#REF!</v>
      </c>
      <c r="U73" s="50" t="e">
        <f>COUNTIFS(新签明细!$J:$J,"新签",新签明细!$D:$D,$F73,新签明细!#REF!,U$29)</f>
        <v>#REF!</v>
      </c>
      <c r="V73" s="50" t="e">
        <f>COUNTIFS(新签明细!$J:$J,"新签",新签明细!$D:$D,$F73,新签明细!#REF!,V$29)</f>
        <v>#REF!</v>
      </c>
      <c r="W73" s="50" t="e">
        <f>COUNTIFS(新签明细!$J:$J,"新签",新签明细!$D:$D,$F73,新签明细!#REF!,W$29)</f>
        <v>#REF!</v>
      </c>
      <c r="X73" s="51" t="s">
        <v>152</v>
      </c>
      <c r="Y73" s="51" t="s">
        <v>134</v>
      </c>
      <c r="Z73" s="51" t="s">
        <v>153</v>
      </c>
    </row>
    <row r="74" spans="1:26">
      <c r="A74" s="45" t="e">
        <f t="shared" si="15"/>
        <v>#REF!</v>
      </c>
      <c r="B74" s="46" t="e">
        <f t="shared" si="16"/>
        <v>#REF!</v>
      </c>
      <c r="C74" s="47" t="s">
        <v>402</v>
      </c>
      <c r="D74" s="47" t="s">
        <v>135</v>
      </c>
      <c r="E74" s="47" t="s">
        <v>404</v>
      </c>
      <c r="F74" s="47" t="s">
        <v>198</v>
      </c>
      <c r="G74" s="48"/>
      <c r="H74" s="45" t="e">
        <f>COUNTIFS(新签明细!$J:$J,"新签",新签明细!$D:$D,$F74,新签明细!#REF!,"&gt;="&amp;INT(J$29))</f>
        <v>#REF!</v>
      </c>
      <c r="I74" s="49"/>
      <c r="J74" s="50" t="e">
        <f>COUNTIFS(新签明细!$J:$J,"新签",新签明细!$D:$D,$F74,新签明细!#REF!,J$29)</f>
        <v>#REF!</v>
      </c>
      <c r="K74" s="50" t="e">
        <f>COUNTIFS(新签明细!$J:$J,"新签",新签明细!$D:$D,$F74,新签明细!#REF!,K$29)</f>
        <v>#REF!</v>
      </c>
      <c r="L74" s="50" t="e">
        <f>COUNTIFS(新签明细!$J:$J,"新签",新签明细!$D:$D,$F74,新签明细!#REF!,L$29)</f>
        <v>#REF!</v>
      </c>
      <c r="M74" s="50" t="e">
        <f>COUNTIFS(新签明细!$J:$J,"新签",新签明细!$D:$D,$F74,新签明细!#REF!,M$29)</f>
        <v>#REF!</v>
      </c>
      <c r="N74" s="50" t="e">
        <f>COUNTIFS(新签明细!$J:$J,"新签",新签明细!$D:$D,$F74,新签明细!#REF!,N$29)</f>
        <v>#REF!</v>
      </c>
      <c r="O74" s="50" t="e">
        <f>COUNTIFS(新签明细!$J:$J,"新签",新签明细!$D:$D,$F74,新签明细!#REF!,O$29)</f>
        <v>#REF!</v>
      </c>
      <c r="P74" s="50" t="e">
        <f>COUNTIFS(新签明细!$J:$J,"新签",新签明细!$D:$D,$F74,新签明细!#REF!,P$29)</f>
        <v>#REF!</v>
      </c>
      <c r="Q74" s="50" t="e">
        <f>COUNTIFS(新签明细!$J:$J,"新签",新签明细!$D:$D,$F74,新签明细!#REF!,Q$29)</f>
        <v>#REF!</v>
      </c>
      <c r="R74" s="50" t="e">
        <f>COUNTIFS(新签明细!$J:$J,"新签",新签明细!$D:$D,$F74,新签明细!#REF!,R$29)</f>
        <v>#REF!</v>
      </c>
      <c r="S74" s="50" t="e">
        <f>COUNTIFS(新签明细!$J:$J,"新签",新签明细!$D:$D,$F74,新签明细!#REF!,S$29)</f>
        <v>#REF!</v>
      </c>
      <c r="T74" s="50" t="e">
        <f>COUNTIFS(新签明细!$J:$J,"新签",新签明细!$D:$D,$F74,新签明细!#REF!,T$29)</f>
        <v>#REF!</v>
      </c>
      <c r="U74" s="50" t="e">
        <f>COUNTIFS(新签明细!$J:$J,"新签",新签明细!$D:$D,$F74,新签明细!#REF!,U$29)</f>
        <v>#REF!</v>
      </c>
      <c r="V74" s="50" t="e">
        <f>COUNTIFS(新签明细!$J:$J,"新签",新签明细!$D:$D,$F74,新签明细!#REF!,V$29)</f>
        <v>#REF!</v>
      </c>
      <c r="W74" s="50" t="e">
        <f>COUNTIFS(新签明细!$J:$J,"新签",新签明细!$D:$D,$F74,新签明细!#REF!,W$29)</f>
        <v>#REF!</v>
      </c>
      <c r="X74" s="45" t="s">
        <v>152</v>
      </c>
      <c r="Y74" s="45" t="s">
        <v>134</v>
      </c>
      <c r="Z74" s="45" t="s">
        <v>153</v>
      </c>
    </row>
    <row r="75" spans="1:26">
      <c r="A75" s="51" t="e">
        <f t="shared" si="15"/>
        <v>#REF!</v>
      </c>
      <c r="B75" s="52" t="e">
        <f t="shared" si="16"/>
        <v>#REF!</v>
      </c>
      <c r="C75" s="53" t="s">
        <v>402</v>
      </c>
      <c r="D75" s="53" t="s">
        <v>135</v>
      </c>
      <c r="E75" s="53" t="s">
        <v>404</v>
      </c>
      <c r="F75" s="53" t="s">
        <v>197</v>
      </c>
      <c r="G75" s="54"/>
      <c r="H75" s="45" t="e">
        <f>COUNTIFS(新签明细!$J:$J,"新签",新签明细!$D:$D,$F75,新签明细!#REF!,"&gt;="&amp;INT(J$29))</f>
        <v>#REF!</v>
      </c>
      <c r="I75" s="55"/>
      <c r="J75" s="50" t="e">
        <f>COUNTIFS(新签明细!$J:$J,"新签",新签明细!$D:$D,$F75,新签明细!#REF!,J$29)</f>
        <v>#REF!</v>
      </c>
      <c r="K75" s="50" t="e">
        <f>COUNTIFS(新签明细!$J:$J,"新签",新签明细!$D:$D,$F75,新签明细!#REF!,K$29)</f>
        <v>#REF!</v>
      </c>
      <c r="L75" s="50" t="e">
        <f>COUNTIFS(新签明细!$J:$J,"新签",新签明细!$D:$D,$F75,新签明细!#REF!,L$29)</f>
        <v>#REF!</v>
      </c>
      <c r="M75" s="50" t="e">
        <f>COUNTIFS(新签明细!$J:$J,"新签",新签明细!$D:$D,$F75,新签明细!#REF!,M$29)</f>
        <v>#REF!</v>
      </c>
      <c r="N75" s="50" t="e">
        <f>COUNTIFS(新签明细!$J:$J,"新签",新签明细!$D:$D,$F75,新签明细!#REF!,N$29)</f>
        <v>#REF!</v>
      </c>
      <c r="O75" s="50" t="e">
        <f>COUNTIFS(新签明细!$J:$J,"新签",新签明细!$D:$D,$F75,新签明细!#REF!,O$29)</f>
        <v>#REF!</v>
      </c>
      <c r="P75" s="50" t="e">
        <f>COUNTIFS(新签明细!$J:$J,"新签",新签明细!$D:$D,$F75,新签明细!#REF!,P$29)</f>
        <v>#REF!</v>
      </c>
      <c r="Q75" s="50" t="e">
        <f>COUNTIFS(新签明细!$J:$J,"新签",新签明细!$D:$D,$F75,新签明细!#REF!,Q$29)</f>
        <v>#REF!</v>
      </c>
      <c r="R75" s="50" t="e">
        <f>COUNTIFS(新签明细!$J:$J,"新签",新签明细!$D:$D,$F75,新签明细!#REF!,R$29)</f>
        <v>#REF!</v>
      </c>
      <c r="S75" s="50" t="e">
        <f>COUNTIFS(新签明细!$J:$J,"新签",新签明细!$D:$D,$F75,新签明细!#REF!,S$29)</f>
        <v>#REF!</v>
      </c>
      <c r="T75" s="50" t="e">
        <f>COUNTIFS(新签明细!$J:$J,"新签",新签明细!$D:$D,$F75,新签明细!#REF!,T$29)</f>
        <v>#REF!</v>
      </c>
      <c r="U75" s="50" t="e">
        <f>COUNTIFS(新签明细!$J:$J,"新签",新签明细!$D:$D,$F75,新签明细!#REF!,U$29)</f>
        <v>#REF!</v>
      </c>
      <c r="V75" s="50" t="e">
        <f>COUNTIFS(新签明细!$J:$J,"新签",新签明细!$D:$D,$F75,新签明细!#REF!,V$29)</f>
        <v>#REF!</v>
      </c>
      <c r="W75" s="50" t="e">
        <f>COUNTIFS(新签明细!$J:$J,"新签",新签明细!$D:$D,$F75,新签明细!#REF!,W$29)</f>
        <v>#REF!</v>
      </c>
      <c r="X75" s="51" t="s">
        <v>152</v>
      </c>
      <c r="Y75" s="51" t="s">
        <v>134</v>
      </c>
      <c r="Z75" s="51" t="s">
        <v>153</v>
      </c>
    </row>
    <row r="76" spans="1:26">
      <c r="A76" s="45" t="e">
        <f t="shared" si="15"/>
        <v>#REF!</v>
      </c>
      <c r="B76" s="46" t="e">
        <f t="shared" si="16"/>
        <v>#REF!</v>
      </c>
      <c r="C76" s="47" t="s">
        <v>402</v>
      </c>
      <c r="D76" s="47" t="s">
        <v>135</v>
      </c>
      <c r="E76" s="47" t="s">
        <v>404</v>
      </c>
      <c r="F76" s="47" t="s">
        <v>190</v>
      </c>
      <c r="G76" s="48"/>
      <c r="H76" s="45" t="e">
        <f>COUNTIFS(新签明细!$J:$J,"新签",新签明细!$D:$D,$F76,新签明细!#REF!,"&gt;="&amp;INT(J$29))</f>
        <v>#REF!</v>
      </c>
      <c r="I76" s="49"/>
      <c r="J76" s="50" t="e">
        <f>COUNTIFS(新签明细!$J:$J,"新签",新签明细!$D:$D,$F76,新签明细!#REF!,J$29)</f>
        <v>#REF!</v>
      </c>
      <c r="K76" s="50" t="e">
        <f>COUNTIFS(新签明细!$J:$J,"新签",新签明细!$D:$D,$F76,新签明细!#REF!,K$29)</f>
        <v>#REF!</v>
      </c>
      <c r="L76" s="50" t="e">
        <f>COUNTIFS(新签明细!$J:$J,"新签",新签明细!$D:$D,$F76,新签明细!#REF!,L$29)</f>
        <v>#REF!</v>
      </c>
      <c r="M76" s="50" t="e">
        <f>COUNTIFS(新签明细!$J:$J,"新签",新签明细!$D:$D,$F76,新签明细!#REF!,M$29)</f>
        <v>#REF!</v>
      </c>
      <c r="N76" s="50" t="e">
        <f>COUNTIFS(新签明细!$J:$J,"新签",新签明细!$D:$D,$F76,新签明细!#REF!,N$29)</f>
        <v>#REF!</v>
      </c>
      <c r="O76" s="50" t="e">
        <f>COUNTIFS(新签明细!$J:$J,"新签",新签明细!$D:$D,$F76,新签明细!#REF!,O$29)</f>
        <v>#REF!</v>
      </c>
      <c r="P76" s="50" t="e">
        <f>COUNTIFS(新签明细!$J:$J,"新签",新签明细!$D:$D,$F76,新签明细!#REF!,P$29)</f>
        <v>#REF!</v>
      </c>
      <c r="Q76" s="50" t="e">
        <f>COUNTIFS(新签明细!$J:$J,"新签",新签明细!$D:$D,$F76,新签明细!#REF!,Q$29)</f>
        <v>#REF!</v>
      </c>
      <c r="R76" s="50" t="e">
        <f>COUNTIFS(新签明细!$J:$J,"新签",新签明细!$D:$D,$F76,新签明细!#REF!,R$29)</f>
        <v>#REF!</v>
      </c>
      <c r="S76" s="50" t="e">
        <f>COUNTIFS(新签明细!$J:$J,"新签",新签明细!$D:$D,$F76,新签明细!#REF!,S$29)</f>
        <v>#REF!</v>
      </c>
      <c r="T76" s="50" t="e">
        <f>COUNTIFS(新签明细!$J:$J,"新签",新签明细!$D:$D,$F76,新签明细!#REF!,T$29)</f>
        <v>#REF!</v>
      </c>
      <c r="U76" s="50" t="e">
        <f>COUNTIFS(新签明细!$J:$J,"新签",新签明细!$D:$D,$F76,新签明细!#REF!,U$29)</f>
        <v>#REF!</v>
      </c>
      <c r="V76" s="50" t="e">
        <f>COUNTIFS(新签明细!$J:$J,"新签",新签明细!$D:$D,$F76,新签明细!#REF!,V$29)</f>
        <v>#REF!</v>
      </c>
      <c r="W76" s="50" t="e">
        <f>COUNTIFS(新签明细!$J:$J,"新签",新签明细!$D:$D,$F76,新签明细!#REF!,W$29)</f>
        <v>#REF!</v>
      </c>
      <c r="X76" s="45" t="s">
        <v>152</v>
      </c>
      <c r="Y76" s="45" t="s">
        <v>134</v>
      </c>
      <c r="Z76" s="45" t="s">
        <v>153</v>
      </c>
    </row>
    <row r="77" spans="1:26">
      <c r="A77" s="51" t="e">
        <f t="shared" si="15"/>
        <v>#REF!</v>
      </c>
      <c r="B77" s="52" t="e">
        <f t="shared" si="16"/>
        <v>#REF!</v>
      </c>
      <c r="C77" s="53" t="s">
        <v>402</v>
      </c>
      <c r="D77" s="53" t="s">
        <v>135</v>
      </c>
      <c r="E77" s="53" t="s">
        <v>404</v>
      </c>
      <c r="F77" s="53" t="s">
        <v>199</v>
      </c>
      <c r="G77" s="54"/>
      <c r="H77" s="45" t="e">
        <f>COUNTIFS(新签明细!$J:$J,"新签",新签明细!$D:$D,$F77,新签明细!#REF!,"&gt;="&amp;INT(J$29))</f>
        <v>#REF!</v>
      </c>
      <c r="I77" s="55"/>
      <c r="J77" s="50" t="e">
        <f>COUNTIFS(新签明细!$J:$J,"新签",新签明细!$D:$D,$F77,新签明细!#REF!,J$29)</f>
        <v>#REF!</v>
      </c>
      <c r="K77" s="50" t="e">
        <f>COUNTIFS(新签明细!$J:$J,"新签",新签明细!$D:$D,$F77,新签明细!#REF!,K$29)</f>
        <v>#REF!</v>
      </c>
      <c r="L77" s="50" t="e">
        <f>COUNTIFS(新签明细!$J:$J,"新签",新签明细!$D:$D,$F77,新签明细!#REF!,L$29)</f>
        <v>#REF!</v>
      </c>
      <c r="M77" s="50" t="e">
        <f>COUNTIFS(新签明细!$J:$J,"新签",新签明细!$D:$D,$F77,新签明细!#REF!,M$29)</f>
        <v>#REF!</v>
      </c>
      <c r="N77" s="50" t="e">
        <f>COUNTIFS(新签明细!$J:$J,"新签",新签明细!$D:$D,$F77,新签明细!#REF!,N$29)</f>
        <v>#REF!</v>
      </c>
      <c r="O77" s="50" t="e">
        <f>COUNTIFS(新签明细!$J:$J,"新签",新签明细!$D:$D,$F77,新签明细!#REF!,O$29)</f>
        <v>#REF!</v>
      </c>
      <c r="P77" s="50" t="e">
        <f>COUNTIFS(新签明细!$J:$J,"新签",新签明细!$D:$D,$F77,新签明细!#REF!,P$29)</f>
        <v>#REF!</v>
      </c>
      <c r="Q77" s="50" t="e">
        <f>COUNTIFS(新签明细!$J:$J,"新签",新签明细!$D:$D,$F77,新签明细!#REF!,Q$29)</f>
        <v>#REF!</v>
      </c>
      <c r="R77" s="50" t="e">
        <f>COUNTIFS(新签明细!$J:$J,"新签",新签明细!$D:$D,$F77,新签明细!#REF!,R$29)</f>
        <v>#REF!</v>
      </c>
      <c r="S77" s="50" t="e">
        <f>COUNTIFS(新签明细!$J:$J,"新签",新签明细!$D:$D,$F77,新签明细!#REF!,S$29)</f>
        <v>#REF!</v>
      </c>
      <c r="T77" s="50" t="e">
        <f>COUNTIFS(新签明细!$J:$J,"新签",新签明细!$D:$D,$F77,新签明细!#REF!,T$29)</f>
        <v>#REF!</v>
      </c>
      <c r="U77" s="50" t="e">
        <f>COUNTIFS(新签明细!$J:$J,"新签",新签明细!$D:$D,$F77,新签明细!#REF!,U$29)</f>
        <v>#REF!</v>
      </c>
      <c r="V77" s="50" t="e">
        <f>COUNTIFS(新签明细!$J:$J,"新签",新签明细!$D:$D,$F77,新签明细!#REF!,V$29)</f>
        <v>#REF!</v>
      </c>
      <c r="W77" s="50" t="e">
        <f>COUNTIFS(新签明细!$J:$J,"新签",新签明细!$D:$D,$F77,新签明细!#REF!,W$29)</f>
        <v>#REF!</v>
      </c>
      <c r="X77" s="51" t="s">
        <v>152</v>
      </c>
      <c r="Y77" s="51" t="s">
        <v>134</v>
      </c>
      <c r="Z77" s="51" t="s">
        <v>153</v>
      </c>
    </row>
    <row r="78" spans="1:26">
      <c r="A78" s="45" t="e">
        <f t="shared" si="15"/>
        <v>#REF!</v>
      </c>
      <c r="B78" s="46" t="e">
        <f t="shared" si="16"/>
        <v>#REF!</v>
      </c>
      <c r="C78" s="47" t="s">
        <v>402</v>
      </c>
      <c r="D78" s="47" t="s">
        <v>135</v>
      </c>
      <c r="E78" s="47" t="s">
        <v>403</v>
      </c>
      <c r="F78" s="47" t="s">
        <v>188</v>
      </c>
      <c r="G78" s="48"/>
      <c r="H78" s="45" t="e">
        <f>COUNTIFS(新签明细!$J:$J,"新签",新签明细!$D:$D,$F78,新签明细!#REF!,"&gt;="&amp;INT(J$29))</f>
        <v>#REF!</v>
      </c>
      <c r="I78" s="49"/>
      <c r="J78" s="50" t="e">
        <f>COUNTIFS(新签明细!$J:$J,"新签",新签明细!$D:$D,$F78,新签明细!#REF!,J$29)</f>
        <v>#REF!</v>
      </c>
      <c r="K78" s="50" t="e">
        <f>COUNTIFS(新签明细!$J:$J,"新签",新签明细!$D:$D,$F78,新签明细!#REF!,K$29)</f>
        <v>#REF!</v>
      </c>
      <c r="L78" s="50" t="e">
        <f>COUNTIFS(新签明细!$J:$J,"新签",新签明细!$D:$D,$F78,新签明细!#REF!,L$29)</f>
        <v>#REF!</v>
      </c>
      <c r="M78" s="50" t="e">
        <f>COUNTIFS(新签明细!$J:$J,"新签",新签明细!$D:$D,$F78,新签明细!#REF!,M$29)</f>
        <v>#REF!</v>
      </c>
      <c r="N78" s="50" t="e">
        <f>COUNTIFS(新签明细!$J:$J,"新签",新签明细!$D:$D,$F78,新签明细!#REF!,N$29)</f>
        <v>#REF!</v>
      </c>
      <c r="O78" s="50" t="e">
        <f>COUNTIFS(新签明细!$J:$J,"新签",新签明细!$D:$D,$F78,新签明细!#REF!,O$29)</f>
        <v>#REF!</v>
      </c>
      <c r="P78" s="50" t="e">
        <f>COUNTIFS(新签明细!$J:$J,"新签",新签明细!$D:$D,$F78,新签明细!#REF!,P$29)</f>
        <v>#REF!</v>
      </c>
      <c r="Q78" s="50" t="e">
        <f>COUNTIFS(新签明细!$J:$J,"新签",新签明细!$D:$D,$F78,新签明细!#REF!,Q$29)</f>
        <v>#REF!</v>
      </c>
      <c r="R78" s="50" t="e">
        <f>COUNTIFS(新签明细!$J:$J,"新签",新签明细!$D:$D,$F78,新签明细!#REF!,R$29)</f>
        <v>#REF!</v>
      </c>
      <c r="S78" s="50" t="e">
        <f>COUNTIFS(新签明细!$J:$J,"新签",新签明细!$D:$D,$F78,新签明细!#REF!,S$29)</f>
        <v>#REF!</v>
      </c>
      <c r="T78" s="50" t="e">
        <f>COUNTIFS(新签明细!$J:$J,"新签",新签明细!$D:$D,$F78,新签明细!#REF!,T$29)</f>
        <v>#REF!</v>
      </c>
      <c r="U78" s="50" t="e">
        <f>COUNTIFS(新签明细!$J:$J,"新签",新签明细!$D:$D,$F78,新签明细!#REF!,U$29)</f>
        <v>#REF!</v>
      </c>
      <c r="V78" s="50" t="e">
        <f>COUNTIFS(新签明细!$J:$J,"新签",新签明细!$D:$D,$F78,新签明细!#REF!,V$29)</f>
        <v>#REF!</v>
      </c>
      <c r="W78" s="50" t="e">
        <f>COUNTIFS(新签明细!$J:$J,"新签",新签明细!$D:$D,$F78,新签明细!#REF!,W$29)</f>
        <v>#REF!</v>
      </c>
      <c r="X78" s="45" t="s">
        <v>152</v>
      </c>
      <c r="Y78" s="45" t="s">
        <v>134</v>
      </c>
      <c r="Z78" s="45" t="s">
        <v>151</v>
      </c>
    </row>
    <row r="79" spans="1:26">
      <c r="A79" s="51" t="e">
        <f t="shared" si="15"/>
        <v>#REF!</v>
      </c>
      <c r="B79" s="52" t="e">
        <f t="shared" si="16"/>
        <v>#REF!</v>
      </c>
      <c r="C79" s="53" t="s">
        <v>402</v>
      </c>
      <c r="D79" s="53" t="s">
        <v>135</v>
      </c>
      <c r="E79" s="53" t="s">
        <v>403</v>
      </c>
      <c r="F79" s="53" t="s">
        <v>185</v>
      </c>
      <c r="G79" s="54"/>
      <c r="H79" s="45" t="e">
        <f>COUNTIFS(新签明细!$J:$J,"新签",新签明细!$D:$D,$F79,新签明细!#REF!,"&gt;="&amp;INT(J$29))</f>
        <v>#REF!</v>
      </c>
      <c r="I79" s="55"/>
      <c r="J79" s="50" t="e">
        <f>COUNTIFS(新签明细!$J:$J,"新签",新签明细!$D:$D,$F79,新签明细!#REF!,J$29)</f>
        <v>#REF!</v>
      </c>
      <c r="K79" s="50" t="e">
        <f>COUNTIFS(新签明细!$J:$J,"新签",新签明细!$D:$D,$F79,新签明细!#REF!,K$29)</f>
        <v>#REF!</v>
      </c>
      <c r="L79" s="50" t="e">
        <f>COUNTIFS(新签明细!$J:$J,"新签",新签明细!$D:$D,$F79,新签明细!#REF!,L$29)</f>
        <v>#REF!</v>
      </c>
      <c r="M79" s="50" t="e">
        <f>COUNTIFS(新签明细!$J:$J,"新签",新签明细!$D:$D,$F79,新签明细!#REF!,M$29)</f>
        <v>#REF!</v>
      </c>
      <c r="N79" s="50" t="e">
        <f>COUNTIFS(新签明细!$J:$J,"新签",新签明细!$D:$D,$F79,新签明细!#REF!,N$29)</f>
        <v>#REF!</v>
      </c>
      <c r="O79" s="50" t="e">
        <f>COUNTIFS(新签明细!$J:$J,"新签",新签明细!$D:$D,$F79,新签明细!#REF!,O$29)</f>
        <v>#REF!</v>
      </c>
      <c r="P79" s="50" t="e">
        <f>COUNTIFS(新签明细!$J:$J,"新签",新签明细!$D:$D,$F79,新签明细!#REF!,P$29)</f>
        <v>#REF!</v>
      </c>
      <c r="Q79" s="50" t="e">
        <f>COUNTIFS(新签明细!$J:$J,"新签",新签明细!$D:$D,$F79,新签明细!#REF!,Q$29)</f>
        <v>#REF!</v>
      </c>
      <c r="R79" s="50" t="e">
        <f>COUNTIFS(新签明细!$J:$J,"新签",新签明细!$D:$D,$F79,新签明细!#REF!,R$29)</f>
        <v>#REF!</v>
      </c>
      <c r="S79" s="50" t="e">
        <f>COUNTIFS(新签明细!$J:$J,"新签",新签明细!$D:$D,$F79,新签明细!#REF!,S$29)</f>
        <v>#REF!</v>
      </c>
      <c r="T79" s="50" t="e">
        <f>COUNTIFS(新签明细!$J:$J,"新签",新签明细!$D:$D,$F79,新签明细!#REF!,T$29)</f>
        <v>#REF!</v>
      </c>
      <c r="U79" s="50" t="e">
        <f>COUNTIFS(新签明细!$J:$J,"新签",新签明细!$D:$D,$F79,新签明细!#REF!,U$29)</f>
        <v>#REF!</v>
      </c>
      <c r="V79" s="50" t="e">
        <f>COUNTIFS(新签明细!$J:$J,"新签",新签明细!$D:$D,$F79,新签明细!#REF!,V$29)</f>
        <v>#REF!</v>
      </c>
      <c r="W79" s="50" t="e">
        <f>COUNTIFS(新签明细!$J:$J,"新签",新签明细!$D:$D,$F79,新签明细!#REF!,W$29)</f>
        <v>#REF!</v>
      </c>
      <c r="X79" s="51" t="s">
        <v>152</v>
      </c>
      <c r="Y79" s="51" t="s">
        <v>134</v>
      </c>
      <c r="Z79" s="51" t="s">
        <v>151</v>
      </c>
    </row>
    <row r="80" spans="1:26">
      <c r="A80" s="45" t="e">
        <f t="shared" si="15"/>
        <v>#REF!</v>
      </c>
      <c r="B80" s="46" t="e">
        <f t="shared" si="16"/>
        <v>#REF!</v>
      </c>
      <c r="C80" s="47" t="s">
        <v>402</v>
      </c>
      <c r="D80" s="47" t="s">
        <v>135</v>
      </c>
      <c r="E80" s="47" t="s">
        <v>403</v>
      </c>
      <c r="F80" s="47" t="s">
        <v>182</v>
      </c>
      <c r="G80" s="48"/>
      <c r="H80" s="45" t="e">
        <f>COUNTIFS(新签明细!$J:$J,"新签",新签明细!$D:$D,$F80,新签明细!#REF!,"&gt;="&amp;INT(J$29))</f>
        <v>#REF!</v>
      </c>
      <c r="I80" s="49"/>
      <c r="J80" s="50" t="e">
        <f>COUNTIFS(新签明细!$J:$J,"新签",新签明细!$D:$D,$F80,新签明细!#REF!,J$29)</f>
        <v>#REF!</v>
      </c>
      <c r="K80" s="50" t="e">
        <f>COUNTIFS(新签明细!$J:$J,"新签",新签明细!$D:$D,$F80,新签明细!#REF!,K$29)</f>
        <v>#REF!</v>
      </c>
      <c r="L80" s="50" t="e">
        <f>COUNTIFS(新签明细!$J:$J,"新签",新签明细!$D:$D,$F80,新签明细!#REF!,L$29)</f>
        <v>#REF!</v>
      </c>
      <c r="M80" s="50" t="e">
        <f>COUNTIFS(新签明细!$J:$J,"新签",新签明细!$D:$D,$F80,新签明细!#REF!,M$29)</f>
        <v>#REF!</v>
      </c>
      <c r="N80" s="50" t="e">
        <f>COUNTIFS(新签明细!$J:$J,"新签",新签明细!$D:$D,$F80,新签明细!#REF!,N$29)</f>
        <v>#REF!</v>
      </c>
      <c r="O80" s="50" t="e">
        <f>COUNTIFS(新签明细!$J:$J,"新签",新签明细!$D:$D,$F80,新签明细!#REF!,O$29)</f>
        <v>#REF!</v>
      </c>
      <c r="P80" s="50" t="e">
        <f>COUNTIFS(新签明细!$J:$J,"新签",新签明细!$D:$D,$F80,新签明细!#REF!,P$29)</f>
        <v>#REF!</v>
      </c>
      <c r="Q80" s="50" t="e">
        <f>COUNTIFS(新签明细!$J:$J,"新签",新签明细!$D:$D,$F80,新签明细!#REF!,Q$29)</f>
        <v>#REF!</v>
      </c>
      <c r="R80" s="50" t="e">
        <f>COUNTIFS(新签明细!$J:$J,"新签",新签明细!$D:$D,$F80,新签明细!#REF!,R$29)</f>
        <v>#REF!</v>
      </c>
      <c r="S80" s="50" t="e">
        <f>COUNTIFS(新签明细!$J:$J,"新签",新签明细!$D:$D,$F80,新签明细!#REF!,S$29)</f>
        <v>#REF!</v>
      </c>
      <c r="T80" s="50" t="e">
        <f>COUNTIFS(新签明细!$J:$J,"新签",新签明细!$D:$D,$F80,新签明细!#REF!,T$29)</f>
        <v>#REF!</v>
      </c>
      <c r="U80" s="50" t="e">
        <f>COUNTIFS(新签明细!$J:$J,"新签",新签明细!$D:$D,$F80,新签明细!#REF!,U$29)</f>
        <v>#REF!</v>
      </c>
      <c r="V80" s="50" t="e">
        <f>COUNTIFS(新签明细!$J:$J,"新签",新签明细!$D:$D,$F80,新签明细!#REF!,V$29)</f>
        <v>#REF!</v>
      </c>
      <c r="W80" s="50" t="e">
        <f>COUNTIFS(新签明细!$J:$J,"新签",新签明细!$D:$D,$F80,新签明细!#REF!,W$29)</f>
        <v>#REF!</v>
      </c>
      <c r="X80" s="45" t="s">
        <v>152</v>
      </c>
      <c r="Y80" s="45" t="s">
        <v>134</v>
      </c>
      <c r="Z80" s="45" t="s">
        <v>151</v>
      </c>
    </row>
    <row r="81" spans="1:26">
      <c r="A81" s="51" t="e">
        <f t="shared" si="15"/>
        <v>#REF!</v>
      </c>
      <c r="B81" s="52" t="e">
        <f t="shared" si="16"/>
        <v>#REF!</v>
      </c>
      <c r="C81" s="53" t="s">
        <v>402</v>
      </c>
      <c r="D81" s="53" t="s">
        <v>135</v>
      </c>
      <c r="E81" s="53" t="s">
        <v>403</v>
      </c>
      <c r="F81" s="53" t="s">
        <v>181</v>
      </c>
      <c r="G81" s="54"/>
      <c r="H81" s="45" t="e">
        <f>COUNTIFS(新签明细!$J:$J,"新签",新签明细!$D:$D,$F81,新签明细!#REF!,"&gt;="&amp;INT(J$29))</f>
        <v>#REF!</v>
      </c>
      <c r="I81" s="55"/>
      <c r="J81" s="50" t="e">
        <f>COUNTIFS(新签明细!$J:$J,"新签",新签明细!$D:$D,$F81,新签明细!#REF!,J$29)</f>
        <v>#REF!</v>
      </c>
      <c r="K81" s="50" t="e">
        <f>COUNTIFS(新签明细!$J:$J,"新签",新签明细!$D:$D,$F81,新签明细!#REF!,K$29)</f>
        <v>#REF!</v>
      </c>
      <c r="L81" s="50" t="e">
        <f>COUNTIFS(新签明细!$J:$J,"新签",新签明细!$D:$D,$F81,新签明细!#REF!,L$29)</f>
        <v>#REF!</v>
      </c>
      <c r="M81" s="50" t="e">
        <f>COUNTIFS(新签明细!$J:$J,"新签",新签明细!$D:$D,$F81,新签明细!#REF!,M$29)</f>
        <v>#REF!</v>
      </c>
      <c r="N81" s="50" t="e">
        <f>COUNTIFS(新签明细!$J:$J,"新签",新签明细!$D:$D,$F81,新签明细!#REF!,N$29)</f>
        <v>#REF!</v>
      </c>
      <c r="O81" s="50" t="e">
        <f>COUNTIFS(新签明细!$J:$J,"新签",新签明细!$D:$D,$F81,新签明细!#REF!,O$29)</f>
        <v>#REF!</v>
      </c>
      <c r="P81" s="50" t="e">
        <f>COUNTIFS(新签明细!$J:$J,"新签",新签明细!$D:$D,$F81,新签明细!#REF!,P$29)</f>
        <v>#REF!</v>
      </c>
      <c r="Q81" s="50" t="e">
        <f>COUNTIFS(新签明细!$J:$J,"新签",新签明细!$D:$D,$F81,新签明细!#REF!,Q$29)</f>
        <v>#REF!</v>
      </c>
      <c r="R81" s="50" t="e">
        <f>COUNTIFS(新签明细!$J:$J,"新签",新签明细!$D:$D,$F81,新签明细!#REF!,R$29)</f>
        <v>#REF!</v>
      </c>
      <c r="S81" s="50" t="e">
        <f>COUNTIFS(新签明细!$J:$J,"新签",新签明细!$D:$D,$F81,新签明细!#REF!,S$29)</f>
        <v>#REF!</v>
      </c>
      <c r="T81" s="50" t="e">
        <f>COUNTIFS(新签明细!$J:$J,"新签",新签明细!$D:$D,$F81,新签明细!#REF!,T$29)</f>
        <v>#REF!</v>
      </c>
      <c r="U81" s="50" t="e">
        <f>COUNTIFS(新签明细!$J:$J,"新签",新签明细!$D:$D,$F81,新签明细!#REF!,U$29)</f>
        <v>#REF!</v>
      </c>
      <c r="V81" s="50" t="e">
        <f>COUNTIFS(新签明细!$J:$J,"新签",新签明细!$D:$D,$F81,新签明细!#REF!,V$29)</f>
        <v>#REF!</v>
      </c>
      <c r="W81" s="50" t="e">
        <f>COUNTIFS(新签明细!$J:$J,"新签",新签明细!$D:$D,$F81,新签明细!#REF!,W$29)</f>
        <v>#REF!</v>
      </c>
      <c r="X81" s="51" t="s">
        <v>152</v>
      </c>
      <c r="Y81" s="51" t="s">
        <v>134</v>
      </c>
      <c r="Z81" s="51" t="s">
        <v>151</v>
      </c>
    </row>
    <row r="82" spans="1:26">
      <c r="A82" s="45" t="e">
        <f t="shared" si="15"/>
        <v>#REF!</v>
      </c>
      <c r="B82" s="46" t="e">
        <f t="shared" si="16"/>
        <v>#REF!</v>
      </c>
      <c r="C82" s="47" t="s">
        <v>402</v>
      </c>
      <c r="D82" s="47" t="s">
        <v>135</v>
      </c>
      <c r="E82" s="47" t="s">
        <v>403</v>
      </c>
      <c r="F82" s="47" t="s">
        <v>187</v>
      </c>
      <c r="G82" s="48"/>
      <c r="H82" s="45" t="e">
        <f>COUNTIFS(新签明细!$J:$J,"新签",新签明细!$D:$D,$F82,新签明细!#REF!,"&gt;="&amp;INT(J$29))</f>
        <v>#REF!</v>
      </c>
      <c r="I82" s="49"/>
      <c r="J82" s="50" t="e">
        <f>COUNTIFS(新签明细!$J:$J,"新签",新签明细!$D:$D,$F82,新签明细!#REF!,J$29)</f>
        <v>#REF!</v>
      </c>
      <c r="K82" s="50" t="e">
        <f>COUNTIFS(新签明细!$J:$J,"新签",新签明细!$D:$D,$F82,新签明细!#REF!,K$29)</f>
        <v>#REF!</v>
      </c>
      <c r="L82" s="50" t="e">
        <f>COUNTIFS(新签明细!$J:$J,"新签",新签明细!$D:$D,$F82,新签明细!#REF!,L$29)</f>
        <v>#REF!</v>
      </c>
      <c r="M82" s="50" t="e">
        <f>COUNTIFS(新签明细!$J:$J,"新签",新签明细!$D:$D,$F82,新签明细!#REF!,M$29)</f>
        <v>#REF!</v>
      </c>
      <c r="N82" s="50" t="e">
        <f>COUNTIFS(新签明细!$J:$J,"新签",新签明细!$D:$D,$F82,新签明细!#REF!,N$29)</f>
        <v>#REF!</v>
      </c>
      <c r="O82" s="50" t="e">
        <f>COUNTIFS(新签明细!$J:$J,"新签",新签明细!$D:$D,$F82,新签明细!#REF!,O$29)</f>
        <v>#REF!</v>
      </c>
      <c r="P82" s="50" t="e">
        <f>COUNTIFS(新签明细!$J:$J,"新签",新签明细!$D:$D,$F82,新签明细!#REF!,P$29)</f>
        <v>#REF!</v>
      </c>
      <c r="Q82" s="50" t="e">
        <f>COUNTIFS(新签明细!$J:$J,"新签",新签明细!$D:$D,$F82,新签明细!#REF!,Q$29)</f>
        <v>#REF!</v>
      </c>
      <c r="R82" s="50" t="e">
        <f>COUNTIFS(新签明细!$J:$J,"新签",新签明细!$D:$D,$F82,新签明细!#REF!,R$29)</f>
        <v>#REF!</v>
      </c>
      <c r="S82" s="50" t="e">
        <f>COUNTIFS(新签明细!$J:$J,"新签",新签明细!$D:$D,$F82,新签明细!#REF!,S$29)</f>
        <v>#REF!</v>
      </c>
      <c r="T82" s="50" t="e">
        <f>COUNTIFS(新签明细!$J:$J,"新签",新签明细!$D:$D,$F82,新签明细!#REF!,T$29)</f>
        <v>#REF!</v>
      </c>
      <c r="U82" s="50" t="e">
        <f>COUNTIFS(新签明细!$J:$J,"新签",新签明细!$D:$D,$F82,新签明细!#REF!,U$29)</f>
        <v>#REF!</v>
      </c>
      <c r="V82" s="50" t="e">
        <f>COUNTIFS(新签明细!$J:$J,"新签",新签明细!$D:$D,$F82,新签明细!#REF!,V$29)</f>
        <v>#REF!</v>
      </c>
      <c r="W82" s="50" t="e">
        <f>COUNTIFS(新签明细!$J:$J,"新签",新签明细!$D:$D,$F82,新签明细!#REF!,W$29)</f>
        <v>#REF!</v>
      </c>
      <c r="X82" s="45" t="s">
        <v>152</v>
      </c>
      <c r="Y82" s="45" t="s">
        <v>134</v>
      </c>
      <c r="Z82" s="45" t="s">
        <v>151</v>
      </c>
    </row>
    <row r="83" spans="1:26">
      <c r="A83" s="51" t="e">
        <f t="shared" si="15"/>
        <v>#REF!</v>
      </c>
      <c r="B83" s="52" t="e">
        <f t="shared" si="16"/>
        <v>#REF!</v>
      </c>
      <c r="C83" s="53" t="s">
        <v>402</v>
      </c>
      <c r="D83" s="53" t="s">
        <v>135</v>
      </c>
      <c r="E83" s="53" t="s">
        <v>403</v>
      </c>
      <c r="F83" s="53" t="s">
        <v>183</v>
      </c>
      <c r="G83" s="54"/>
      <c r="H83" s="45" t="e">
        <f>COUNTIFS(新签明细!$J:$J,"新签",新签明细!$D:$D,$F83,新签明细!#REF!,"&gt;="&amp;INT(J$29))</f>
        <v>#REF!</v>
      </c>
      <c r="I83" s="55"/>
      <c r="J83" s="50" t="e">
        <f>COUNTIFS(新签明细!$J:$J,"新签",新签明细!$D:$D,$F83,新签明细!#REF!,J$29)</f>
        <v>#REF!</v>
      </c>
      <c r="K83" s="50" t="e">
        <f>COUNTIFS(新签明细!$J:$J,"新签",新签明细!$D:$D,$F83,新签明细!#REF!,K$29)</f>
        <v>#REF!</v>
      </c>
      <c r="L83" s="50" t="e">
        <f>COUNTIFS(新签明细!$J:$J,"新签",新签明细!$D:$D,$F83,新签明细!#REF!,L$29)</f>
        <v>#REF!</v>
      </c>
      <c r="M83" s="50" t="e">
        <f>COUNTIFS(新签明细!$J:$J,"新签",新签明细!$D:$D,$F83,新签明细!#REF!,M$29)</f>
        <v>#REF!</v>
      </c>
      <c r="N83" s="50" t="e">
        <f>COUNTIFS(新签明细!$J:$J,"新签",新签明细!$D:$D,$F83,新签明细!#REF!,N$29)</f>
        <v>#REF!</v>
      </c>
      <c r="O83" s="50" t="e">
        <f>COUNTIFS(新签明细!$J:$J,"新签",新签明细!$D:$D,$F83,新签明细!#REF!,O$29)</f>
        <v>#REF!</v>
      </c>
      <c r="P83" s="50" t="e">
        <f>COUNTIFS(新签明细!$J:$J,"新签",新签明细!$D:$D,$F83,新签明细!#REF!,P$29)</f>
        <v>#REF!</v>
      </c>
      <c r="Q83" s="50" t="e">
        <f>COUNTIFS(新签明细!$J:$J,"新签",新签明细!$D:$D,$F83,新签明细!#REF!,Q$29)</f>
        <v>#REF!</v>
      </c>
      <c r="R83" s="50" t="e">
        <f>COUNTIFS(新签明细!$J:$J,"新签",新签明细!$D:$D,$F83,新签明细!#REF!,R$29)</f>
        <v>#REF!</v>
      </c>
      <c r="S83" s="50" t="e">
        <f>COUNTIFS(新签明细!$J:$J,"新签",新签明细!$D:$D,$F83,新签明细!#REF!,S$29)</f>
        <v>#REF!</v>
      </c>
      <c r="T83" s="50" t="e">
        <f>COUNTIFS(新签明细!$J:$J,"新签",新签明细!$D:$D,$F83,新签明细!#REF!,T$29)</f>
        <v>#REF!</v>
      </c>
      <c r="U83" s="50" t="e">
        <f>COUNTIFS(新签明细!$J:$J,"新签",新签明细!$D:$D,$F83,新签明细!#REF!,U$29)</f>
        <v>#REF!</v>
      </c>
      <c r="V83" s="50" t="e">
        <f>COUNTIFS(新签明细!$J:$J,"新签",新签明细!$D:$D,$F83,新签明细!#REF!,V$29)</f>
        <v>#REF!</v>
      </c>
      <c r="W83" s="50" t="e">
        <f>COUNTIFS(新签明细!$J:$J,"新签",新签明细!$D:$D,$F83,新签明细!#REF!,W$29)</f>
        <v>#REF!</v>
      </c>
      <c r="X83" s="51" t="s">
        <v>152</v>
      </c>
      <c r="Y83" s="51" t="s">
        <v>134</v>
      </c>
      <c r="Z83" s="51" t="s">
        <v>151</v>
      </c>
    </row>
    <row r="84" spans="1:26">
      <c r="A84" s="45" t="e">
        <f t="shared" si="15"/>
        <v>#REF!</v>
      </c>
      <c r="B84" s="46" t="e">
        <f t="shared" si="16"/>
        <v>#REF!</v>
      </c>
      <c r="C84" s="47" t="s">
        <v>402</v>
      </c>
      <c r="D84" s="47" t="s">
        <v>135</v>
      </c>
      <c r="E84" s="47" t="s">
        <v>403</v>
      </c>
      <c r="F84" s="47" t="s">
        <v>184</v>
      </c>
      <c r="G84" s="48"/>
      <c r="H84" s="45" t="e">
        <f>COUNTIFS(新签明细!$J:$J,"新签",新签明细!$D:$D,$F84,新签明细!#REF!,"&gt;="&amp;INT(J$29))</f>
        <v>#REF!</v>
      </c>
      <c r="I84" s="49"/>
      <c r="J84" s="50" t="e">
        <f>COUNTIFS(新签明细!$J:$J,"新签",新签明细!$D:$D,$F84,新签明细!#REF!,J$29)</f>
        <v>#REF!</v>
      </c>
      <c r="K84" s="50" t="e">
        <f>COUNTIFS(新签明细!$J:$J,"新签",新签明细!$D:$D,$F84,新签明细!#REF!,K$29)</f>
        <v>#REF!</v>
      </c>
      <c r="L84" s="50" t="e">
        <f>COUNTIFS(新签明细!$J:$J,"新签",新签明细!$D:$D,$F84,新签明细!#REF!,L$29)</f>
        <v>#REF!</v>
      </c>
      <c r="M84" s="50" t="e">
        <f>COUNTIFS(新签明细!$J:$J,"新签",新签明细!$D:$D,$F84,新签明细!#REF!,M$29)</f>
        <v>#REF!</v>
      </c>
      <c r="N84" s="50" t="e">
        <f>COUNTIFS(新签明细!$J:$J,"新签",新签明细!$D:$D,$F84,新签明细!#REF!,N$29)</f>
        <v>#REF!</v>
      </c>
      <c r="O84" s="50" t="e">
        <f>COUNTIFS(新签明细!$J:$J,"新签",新签明细!$D:$D,$F84,新签明细!#REF!,O$29)</f>
        <v>#REF!</v>
      </c>
      <c r="P84" s="50" t="e">
        <f>COUNTIFS(新签明细!$J:$J,"新签",新签明细!$D:$D,$F84,新签明细!#REF!,P$29)</f>
        <v>#REF!</v>
      </c>
      <c r="Q84" s="50" t="e">
        <f>COUNTIFS(新签明细!$J:$J,"新签",新签明细!$D:$D,$F84,新签明细!#REF!,Q$29)</f>
        <v>#REF!</v>
      </c>
      <c r="R84" s="50" t="e">
        <f>COUNTIFS(新签明细!$J:$J,"新签",新签明细!$D:$D,$F84,新签明细!#REF!,R$29)</f>
        <v>#REF!</v>
      </c>
      <c r="S84" s="50" t="e">
        <f>COUNTIFS(新签明细!$J:$J,"新签",新签明细!$D:$D,$F84,新签明细!#REF!,S$29)</f>
        <v>#REF!</v>
      </c>
      <c r="T84" s="50" t="e">
        <f>COUNTIFS(新签明细!$J:$J,"新签",新签明细!$D:$D,$F84,新签明细!#REF!,T$29)</f>
        <v>#REF!</v>
      </c>
      <c r="U84" s="50" t="e">
        <f>COUNTIFS(新签明细!$J:$J,"新签",新签明细!$D:$D,$F84,新签明细!#REF!,U$29)</f>
        <v>#REF!</v>
      </c>
      <c r="V84" s="50" t="e">
        <f>COUNTIFS(新签明细!$J:$J,"新签",新签明细!$D:$D,$F84,新签明细!#REF!,V$29)</f>
        <v>#REF!</v>
      </c>
      <c r="W84" s="50" t="e">
        <f>COUNTIFS(新签明细!$J:$J,"新签",新签明细!$D:$D,$F84,新签明细!#REF!,W$29)</f>
        <v>#REF!</v>
      </c>
      <c r="X84" s="45" t="s">
        <v>152</v>
      </c>
      <c r="Y84" s="45" t="s">
        <v>134</v>
      </c>
      <c r="Z84" s="45" t="s">
        <v>151</v>
      </c>
    </row>
    <row r="85" spans="1:26">
      <c r="A85" s="51" t="e">
        <f t="shared" si="15"/>
        <v>#REF!</v>
      </c>
      <c r="B85" s="52" t="e">
        <f t="shared" si="16"/>
        <v>#REF!</v>
      </c>
      <c r="C85" s="53" t="s">
        <v>402</v>
      </c>
      <c r="D85" s="53" t="s">
        <v>135</v>
      </c>
      <c r="E85" s="53" t="s">
        <v>403</v>
      </c>
      <c r="F85" s="53" t="s">
        <v>186</v>
      </c>
      <c r="G85" s="54"/>
      <c r="H85" s="45" t="e">
        <f>COUNTIFS(新签明细!$J:$J,"新签",新签明细!$D:$D,$F85,新签明细!#REF!,"&gt;="&amp;INT(J$29))</f>
        <v>#REF!</v>
      </c>
      <c r="I85" s="55"/>
      <c r="J85" s="50" t="e">
        <f>COUNTIFS(新签明细!$J:$J,"新签",新签明细!$D:$D,$F85,新签明细!#REF!,J$29)</f>
        <v>#REF!</v>
      </c>
      <c r="K85" s="50" t="e">
        <f>COUNTIFS(新签明细!$J:$J,"新签",新签明细!$D:$D,$F85,新签明细!#REF!,K$29)</f>
        <v>#REF!</v>
      </c>
      <c r="L85" s="50" t="e">
        <f>COUNTIFS(新签明细!$J:$J,"新签",新签明细!$D:$D,$F85,新签明细!#REF!,L$29)</f>
        <v>#REF!</v>
      </c>
      <c r="M85" s="50" t="e">
        <f>COUNTIFS(新签明细!$J:$J,"新签",新签明细!$D:$D,$F85,新签明细!#REF!,M$29)</f>
        <v>#REF!</v>
      </c>
      <c r="N85" s="50" t="e">
        <f>COUNTIFS(新签明细!$J:$J,"新签",新签明细!$D:$D,$F85,新签明细!#REF!,N$29)</f>
        <v>#REF!</v>
      </c>
      <c r="O85" s="50" t="e">
        <f>COUNTIFS(新签明细!$J:$J,"新签",新签明细!$D:$D,$F85,新签明细!#REF!,O$29)</f>
        <v>#REF!</v>
      </c>
      <c r="P85" s="50" t="e">
        <f>COUNTIFS(新签明细!$J:$J,"新签",新签明细!$D:$D,$F85,新签明细!#REF!,P$29)</f>
        <v>#REF!</v>
      </c>
      <c r="Q85" s="50" t="e">
        <f>COUNTIFS(新签明细!$J:$J,"新签",新签明细!$D:$D,$F85,新签明细!#REF!,Q$29)</f>
        <v>#REF!</v>
      </c>
      <c r="R85" s="50" t="e">
        <f>COUNTIFS(新签明细!$J:$J,"新签",新签明细!$D:$D,$F85,新签明细!#REF!,R$29)</f>
        <v>#REF!</v>
      </c>
      <c r="S85" s="50" t="e">
        <f>COUNTIFS(新签明细!$J:$J,"新签",新签明细!$D:$D,$F85,新签明细!#REF!,S$29)</f>
        <v>#REF!</v>
      </c>
      <c r="T85" s="50" t="e">
        <f>COUNTIFS(新签明细!$J:$J,"新签",新签明细!$D:$D,$F85,新签明细!#REF!,T$29)</f>
        <v>#REF!</v>
      </c>
      <c r="U85" s="50" t="e">
        <f>COUNTIFS(新签明细!$J:$J,"新签",新签明细!$D:$D,$F85,新签明细!#REF!,U$29)</f>
        <v>#REF!</v>
      </c>
      <c r="V85" s="50" t="e">
        <f>COUNTIFS(新签明细!$J:$J,"新签",新签明细!$D:$D,$F85,新签明细!#REF!,V$29)</f>
        <v>#REF!</v>
      </c>
      <c r="W85" s="50" t="e">
        <f>COUNTIFS(新签明细!$J:$J,"新签",新签明细!$D:$D,$F85,新签明细!#REF!,W$29)</f>
        <v>#REF!</v>
      </c>
      <c r="X85" s="51" t="s">
        <v>152</v>
      </c>
      <c r="Y85" s="51" t="s">
        <v>134</v>
      </c>
      <c r="Z85" s="51" t="s">
        <v>151</v>
      </c>
    </row>
    <row r="86" spans="1:26">
      <c r="A86" s="45" t="e">
        <f t="shared" si="15"/>
        <v>#REF!</v>
      </c>
      <c r="B86" s="46" t="e">
        <f t="shared" si="16"/>
        <v>#REF!</v>
      </c>
      <c r="C86" s="47" t="s">
        <v>402</v>
      </c>
      <c r="D86" s="47" t="s">
        <v>135</v>
      </c>
      <c r="E86" s="47" t="s">
        <v>403</v>
      </c>
      <c r="F86" s="47" t="s">
        <v>428</v>
      </c>
      <c r="G86" s="48"/>
      <c r="H86" s="45" t="e">
        <f>COUNTIFS(新签明细!$J:$J,"新签",新签明细!$D:$D,$F86,新签明细!#REF!,"&gt;="&amp;INT(J$29))</f>
        <v>#REF!</v>
      </c>
      <c r="I86" s="49"/>
      <c r="J86" s="50" t="e">
        <f>COUNTIFS(新签明细!$J:$J,"新签",新签明细!$D:$D,$F86,新签明细!#REF!,J$29)</f>
        <v>#REF!</v>
      </c>
      <c r="K86" s="50" t="e">
        <f>COUNTIFS(新签明细!$J:$J,"新签",新签明细!$D:$D,$F86,新签明细!#REF!,K$29)</f>
        <v>#REF!</v>
      </c>
      <c r="L86" s="50" t="e">
        <f>COUNTIFS(新签明细!$J:$J,"新签",新签明细!$D:$D,$F86,新签明细!#REF!,L$29)</f>
        <v>#REF!</v>
      </c>
      <c r="M86" s="50" t="e">
        <f>COUNTIFS(新签明细!$J:$J,"新签",新签明细!$D:$D,$F86,新签明细!#REF!,M$29)</f>
        <v>#REF!</v>
      </c>
      <c r="N86" s="50" t="e">
        <f>COUNTIFS(新签明细!$J:$J,"新签",新签明细!$D:$D,$F86,新签明细!#REF!,N$29)</f>
        <v>#REF!</v>
      </c>
      <c r="O86" s="50" t="e">
        <f>COUNTIFS(新签明细!$J:$J,"新签",新签明细!$D:$D,$F86,新签明细!#REF!,O$29)</f>
        <v>#REF!</v>
      </c>
      <c r="P86" s="50" t="e">
        <f>COUNTIFS(新签明细!$J:$J,"新签",新签明细!$D:$D,$F86,新签明细!#REF!,P$29)</f>
        <v>#REF!</v>
      </c>
      <c r="Q86" s="50" t="e">
        <f>COUNTIFS(新签明细!$J:$J,"新签",新签明细!$D:$D,$F86,新签明细!#REF!,Q$29)</f>
        <v>#REF!</v>
      </c>
      <c r="R86" s="50" t="e">
        <f>COUNTIFS(新签明细!$J:$J,"新签",新签明细!$D:$D,$F86,新签明细!#REF!,R$29)</f>
        <v>#REF!</v>
      </c>
      <c r="S86" s="50" t="e">
        <f>COUNTIFS(新签明细!$J:$J,"新签",新签明细!$D:$D,$F86,新签明细!#REF!,S$29)</f>
        <v>#REF!</v>
      </c>
      <c r="T86" s="50" t="e">
        <f>COUNTIFS(新签明细!$J:$J,"新签",新签明细!$D:$D,$F86,新签明细!#REF!,T$29)</f>
        <v>#REF!</v>
      </c>
      <c r="U86" s="50" t="e">
        <f>COUNTIFS(新签明细!$J:$J,"新签",新签明细!$D:$D,$F86,新签明细!#REF!,U$29)</f>
        <v>#REF!</v>
      </c>
      <c r="V86" s="50" t="e">
        <f>COUNTIFS(新签明细!$J:$J,"新签",新签明细!$D:$D,$F86,新签明细!#REF!,V$29)</f>
        <v>#REF!</v>
      </c>
      <c r="W86" s="50" t="e">
        <f>COUNTIFS(新签明细!$J:$J,"新签",新签明细!$D:$D,$F86,新签明细!#REF!,W$29)</f>
        <v>#REF!</v>
      </c>
      <c r="X86" s="45" t="s">
        <v>152</v>
      </c>
      <c r="Y86" s="45" t="s">
        <v>134</v>
      </c>
      <c r="Z86" s="45" t="s">
        <v>151</v>
      </c>
    </row>
    <row r="87" spans="1:26">
      <c r="A87" s="51" t="e">
        <f t="shared" si="15"/>
        <v>#REF!</v>
      </c>
      <c r="B87" s="52" t="e">
        <f t="shared" si="16"/>
        <v>#REF!</v>
      </c>
      <c r="C87" s="53" t="s">
        <v>402</v>
      </c>
      <c r="D87" s="53" t="s">
        <v>131</v>
      </c>
      <c r="E87" s="53" t="s">
        <v>149</v>
      </c>
      <c r="F87" s="53" t="s">
        <v>201</v>
      </c>
      <c r="G87" s="54"/>
      <c r="H87" s="45" t="e">
        <f>COUNTIFS(新签明细!$J:$J,"新签",新签明细!$D:$D,$F87,新签明细!#REF!,"&gt;="&amp;INT(J$29))</f>
        <v>#REF!</v>
      </c>
      <c r="I87" s="55"/>
      <c r="J87" s="50" t="e">
        <f>COUNTIFS(新签明细!$J:$J,"新签",新签明细!$D:$D,$F87,新签明细!#REF!,J$29)</f>
        <v>#REF!</v>
      </c>
      <c r="K87" s="50" t="e">
        <f>COUNTIFS(新签明细!$J:$J,"新签",新签明细!$D:$D,$F87,新签明细!#REF!,K$29)</f>
        <v>#REF!</v>
      </c>
      <c r="L87" s="50" t="e">
        <f>COUNTIFS(新签明细!$J:$J,"新签",新签明细!$D:$D,$F87,新签明细!#REF!,L$29)</f>
        <v>#REF!</v>
      </c>
      <c r="M87" s="50" t="e">
        <f>COUNTIFS(新签明细!$J:$J,"新签",新签明细!$D:$D,$F87,新签明细!#REF!,M$29)</f>
        <v>#REF!</v>
      </c>
      <c r="N87" s="50" t="e">
        <f>COUNTIFS(新签明细!$J:$J,"新签",新签明细!$D:$D,$F87,新签明细!#REF!,N$29)</f>
        <v>#REF!</v>
      </c>
      <c r="O87" s="50" t="e">
        <f>COUNTIFS(新签明细!$J:$J,"新签",新签明细!$D:$D,$F87,新签明细!#REF!,O$29)</f>
        <v>#REF!</v>
      </c>
      <c r="P87" s="50" t="e">
        <f>COUNTIFS(新签明细!$J:$J,"新签",新签明细!$D:$D,$F87,新签明细!#REF!,P$29)</f>
        <v>#REF!</v>
      </c>
      <c r="Q87" s="50" t="e">
        <f>COUNTIFS(新签明细!$J:$J,"新签",新签明细!$D:$D,$F87,新签明细!#REF!,Q$29)</f>
        <v>#REF!</v>
      </c>
      <c r="R87" s="50" t="e">
        <f>COUNTIFS(新签明细!$J:$J,"新签",新签明细!$D:$D,$F87,新签明细!#REF!,R$29)</f>
        <v>#REF!</v>
      </c>
      <c r="S87" s="50" t="e">
        <f>COUNTIFS(新签明细!$J:$J,"新签",新签明细!$D:$D,$F87,新签明细!#REF!,S$29)</f>
        <v>#REF!</v>
      </c>
      <c r="T87" s="50" t="e">
        <f>COUNTIFS(新签明细!$J:$J,"新签",新签明细!$D:$D,$F87,新签明细!#REF!,T$29)</f>
        <v>#REF!</v>
      </c>
      <c r="U87" s="50" t="e">
        <f>COUNTIFS(新签明细!$J:$J,"新签",新签明细!$D:$D,$F87,新签明细!#REF!,U$29)</f>
        <v>#REF!</v>
      </c>
      <c r="V87" s="50" t="e">
        <f>COUNTIFS(新签明细!$J:$J,"新签",新签明细!$D:$D,$F87,新签明细!#REF!,V$29)</f>
        <v>#REF!</v>
      </c>
      <c r="W87" s="50" t="e">
        <f>COUNTIFS(新签明细!$J:$J,"新签",新签明细!$D:$D,$F87,新签明细!#REF!,W$29)</f>
        <v>#REF!</v>
      </c>
      <c r="X87" s="51" t="s">
        <v>138</v>
      </c>
      <c r="Y87" s="51" t="s">
        <v>130</v>
      </c>
      <c r="Z87" s="51" t="s">
        <v>150</v>
      </c>
    </row>
    <row r="88" spans="1:26">
      <c r="A88" s="45" t="e">
        <f t="shared" si="15"/>
        <v>#REF!</v>
      </c>
      <c r="B88" s="46" t="e">
        <f t="shared" si="16"/>
        <v>#REF!</v>
      </c>
      <c r="C88" s="47" t="s">
        <v>402</v>
      </c>
      <c r="D88" s="47" t="s">
        <v>131</v>
      </c>
      <c r="E88" s="47" t="s">
        <v>149</v>
      </c>
      <c r="F88" s="47" t="s">
        <v>202</v>
      </c>
      <c r="G88" s="48"/>
      <c r="H88" s="45" t="e">
        <f>COUNTIFS(新签明细!$J:$J,"新签",新签明细!$D:$D,$F88,新签明细!#REF!,"&gt;="&amp;INT(J$29))</f>
        <v>#REF!</v>
      </c>
      <c r="I88" s="49"/>
      <c r="J88" s="50" t="e">
        <f>COUNTIFS(新签明细!$J:$J,"新签",新签明细!$D:$D,$F88,新签明细!#REF!,J$29)</f>
        <v>#REF!</v>
      </c>
      <c r="K88" s="50" t="e">
        <f>COUNTIFS(新签明细!$J:$J,"新签",新签明细!$D:$D,$F88,新签明细!#REF!,K$29)</f>
        <v>#REF!</v>
      </c>
      <c r="L88" s="50" t="e">
        <f>COUNTIFS(新签明细!$J:$J,"新签",新签明细!$D:$D,$F88,新签明细!#REF!,L$29)</f>
        <v>#REF!</v>
      </c>
      <c r="M88" s="50" t="e">
        <f>COUNTIFS(新签明细!$J:$J,"新签",新签明细!$D:$D,$F88,新签明细!#REF!,M$29)</f>
        <v>#REF!</v>
      </c>
      <c r="N88" s="50" t="e">
        <f>COUNTIFS(新签明细!$J:$J,"新签",新签明细!$D:$D,$F88,新签明细!#REF!,N$29)</f>
        <v>#REF!</v>
      </c>
      <c r="O88" s="50" t="e">
        <f>COUNTIFS(新签明细!$J:$J,"新签",新签明细!$D:$D,$F88,新签明细!#REF!,O$29)</f>
        <v>#REF!</v>
      </c>
      <c r="P88" s="50" t="e">
        <f>COUNTIFS(新签明细!$J:$J,"新签",新签明细!$D:$D,$F88,新签明细!#REF!,P$29)</f>
        <v>#REF!</v>
      </c>
      <c r="Q88" s="50" t="e">
        <f>COUNTIFS(新签明细!$J:$J,"新签",新签明细!$D:$D,$F88,新签明细!#REF!,Q$29)</f>
        <v>#REF!</v>
      </c>
      <c r="R88" s="50" t="e">
        <f>COUNTIFS(新签明细!$J:$J,"新签",新签明细!$D:$D,$F88,新签明细!#REF!,R$29)</f>
        <v>#REF!</v>
      </c>
      <c r="S88" s="50" t="e">
        <f>COUNTIFS(新签明细!$J:$J,"新签",新签明细!$D:$D,$F88,新签明细!#REF!,S$29)</f>
        <v>#REF!</v>
      </c>
      <c r="T88" s="50" t="e">
        <f>COUNTIFS(新签明细!$J:$J,"新签",新签明细!$D:$D,$F88,新签明细!#REF!,T$29)</f>
        <v>#REF!</v>
      </c>
      <c r="U88" s="50" t="e">
        <f>COUNTIFS(新签明细!$J:$J,"新签",新签明细!$D:$D,$F88,新签明细!#REF!,U$29)</f>
        <v>#REF!</v>
      </c>
      <c r="V88" s="50" t="e">
        <f>COUNTIFS(新签明细!$J:$J,"新签",新签明细!$D:$D,$F88,新签明细!#REF!,V$29)</f>
        <v>#REF!</v>
      </c>
      <c r="W88" s="50" t="e">
        <f>COUNTIFS(新签明细!$J:$J,"新签",新签明细!$D:$D,$F88,新签明细!#REF!,W$29)</f>
        <v>#REF!</v>
      </c>
      <c r="X88" s="45" t="s">
        <v>138</v>
      </c>
      <c r="Y88" s="45" t="s">
        <v>130</v>
      </c>
      <c r="Z88" s="45" t="s">
        <v>150</v>
      </c>
    </row>
    <row r="89" spans="1:26">
      <c r="A89" s="51" t="e">
        <f t="shared" si="15"/>
        <v>#REF!</v>
      </c>
      <c r="B89" s="52" t="e">
        <f t="shared" si="16"/>
        <v>#REF!</v>
      </c>
      <c r="C89" s="53" t="s">
        <v>402</v>
      </c>
      <c r="D89" s="53" t="s">
        <v>131</v>
      </c>
      <c r="E89" s="53" t="s">
        <v>149</v>
      </c>
      <c r="F89" s="53" t="s">
        <v>205</v>
      </c>
      <c r="G89" s="54"/>
      <c r="H89" s="45" t="e">
        <f>COUNTIFS(新签明细!$J:$J,"新签",新签明细!$D:$D,$F89,新签明细!#REF!,"&gt;="&amp;INT(J$29))</f>
        <v>#REF!</v>
      </c>
      <c r="I89" s="55"/>
      <c r="J89" s="50" t="e">
        <f>COUNTIFS(新签明细!$J:$J,"新签",新签明细!$D:$D,$F89,新签明细!#REF!,J$29)</f>
        <v>#REF!</v>
      </c>
      <c r="K89" s="50" t="e">
        <f>COUNTIFS(新签明细!$J:$J,"新签",新签明细!$D:$D,$F89,新签明细!#REF!,K$29)</f>
        <v>#REF!</v>
      </c>
      <c r="L89" s="50" t="e">
        <f>COUNTIFS(新签明细!$J:$J,"新签",新签明细!$D:$D,$F89,新签明细!#REF!,L$29)</f>
        <v>#REF!</v>
      </c>
      <c r="M89" s="50" t="e">
        <f>COUNTIFS(新签明细!$J:$J,"新签",新签明细!$D:$D,$F89,新签明细!#REF!,M$29)</f>
        <v>#REF!</v>
      </c>
      <c r="N89" s="50" t="e">
        <f>COUNTIFS(新签明细!$J:$J,"新签",新签明细!$D:$D,$F89,新签明细!#REF!,N$29)</f>
        <v>#REF!</v>
      </c>
      <c r="O89" s="50" t="e">
        <f>COUNTIFS(新签明细!$J:$J,"新签",新签明细!$D:$D,$F89,新签明细!#REF!,O$29)</f>
        <v>#REF!</v>
      </c>
      <c r="P89" s="50" t="e">
        <f>COUNTIFS(新签明细!$J:$J,"新签",新签明细!$D:$D,$F89,新签明细!#REF!,P$29)</f>
        <v>#REF!</v>
      </c>
      <c r="Q89" s="50" t="e">
        <f>COUNTIFS(新签明细!$J:$J,"新签",新签明细!$D:$D,$F89,新签明细!#REF!,Q$29)</f>
        <v>#REF!</v>
      </c>
      <c r="R89" s="50" t="e">
        <f>COUNTIFS(新签明细!$J:$J,"新签",新签明细!$D:$D,$F89,新签明细!#REF!,R$29)</f>
        <v>#REF!</v>
      </c>
      <c r="S89" s="50" t="e">
        <f>COUNTIFS(新签明细!$J:$J,"新签",新签明细!$D:$D,$F89,新签明细!#REF!,S$29)</f>
        <v>#REF!</v>
      </c>
      <c r="T89" s="50" t="e">
        <f>COUNTIFS(新签明细!$J:$J,"新签",新签明细!$D:$D,$F89,新签明细!#REF!,T$29)</f>
        <v>#REF!</v>
      </c>
      <c r="U89" s="50" t="e">
        <f>COUNTIFS(新签明细!$J:$J,"新签",新签明细!$D:$D,$F89,新签明细!#REF!,U$29)</f>
        <v>#REF!</v>
      </c>
      <c r="V89" s="50" t="e">
        <f>COUNTIFS(新签明细!$J:$J,"新签",新签明细!$D:$D,$F89,新签明细!#REF!,V$29)</f>
        <v>#REF!</v>
      </c>
      <c r="W89" s="50" t="e">
        <f>COUNTIFS(新签明细!$J:$J,"新签",新签明细!$D:$D,$F89,新签明细!#REF!,W$29)</f>
        <v>#REF!</v>
      </c>
      <c r="X89" s="51" t="s">
        <v>138</v>
      </c>
      <c r="Y89" s="51" t="s">
        <v>130</v>
      </c>
      <c r="Z89" s="51" t="s">
        <v>150</v>
      </c>
    </row>
    <row r="90" spans="1:26">
      <c r="A90" s="45" t="e">
        <f t="shared" si="15"/>
        <v>#REF!</v>
      </c>
      <c r="B90" s="46" t="e">
        <f t="shared" si="16"/>
        <v>#REF!</v>
      </c>
      <c r="C90" s="47" t="s">
        <v>402</v>
      </c>
      <c r="D90" s="47" t="s">
        <v>131</v>
      </c>
      <c r="E90" s="47" t="s">
        <v>149</v>
      </c>
      <c r="F90" s="47" t="s">
        <v>213</v>
      </c>
      <c r="G90" s="48"/>
      <c r="H90" s="45" t="e">
        <f>COUNTIFS(新签明细!$J:$J,"新签",新签明细!$D:$D,$F90,新签明细!#REF!,"&gt;="&amp;INT(J$29))</f>
        <v>#REF!</v>
      </c>
      <c r="I90" s="49"/>
      <c r="J90" s="50" t="e">
        <f>COUNTIFS(新签明细!$J:$J,"新签",新签明细!$D:$D,$F90,新签明细!#REF!,J$29)</f>
        <v>#REF!</v>
      </c>
      <c r="K90" s="50" t="e">
        <f>COUNTIFS(新签明细!$J:$J,"新签",新签明细!$D:$D,$F90,新签明细!#REF!,K$29)</f>
        <v>#REF!</v>
      </c>
      <c r="L90" s="50" t="e">
        <f>COUNTIFS(新签明细!$J:$J,"新签",新签明细!$D:$D,$F90,新签明细!#REF!,L$29)</f>
        <v>#REF!</v>
      </c>
      <c r="M90" s="50" t="e">
        <f>COUNTIFS(新签明细!$J:$J,"新签",新签明细!$D:$D,$F90,新签明细!#REF!,M$29)</f>
        <v>#REF!</v>
      </c>
      <c r="N90" s="50" t="e">
        <f>COUNTIFS(新签明细!$J:$J,"新签",新签明细!$D:$D,$F90,新签明细!#REF!,N$29)</f>
        <v>#REF!</v>
      </c>
      <c r="O90" s="50" t="e">
        <f>COUNTIFS(新签明细!$J:$J,"新签",新签明细!$D:$D,$F90,新签明细!#REF!,O$29)</f>
        <v>#REF!</v>
      </c>
      <c r="P90" s="50" t="e">
        <f>COUNTIFS(新签明细!$J:$J,"新签",新签明细!$D:$D,$F90,新签明细!#REF!,P$29)</f>
        <v>#REF!</v>
      </c>
      <c r="Q90" s="50" t="e">
        <f>COUNTIFS(新签明细!$J:$J,"新签",新签明细!$D:$D,$F90,新签明细!#REF!,Q$29)</f>
        <v>#REF!</v>
      </c>
      <c r="R90" s="50" t="e">
        <f>COUNTIFS(新签明细!$J:$J,"新签",新签明细!$D:$D,$F90,新签明细!#REF!,R$29)</f>
        <v>#REF!</v>
      </c>
      <c r="S90" s="50" t="e">
        <f>COUNTIFS(新签明细!$J:$J,"新签",新签明细!$D:$D,$F90,新签明细!#REF!,S$29)</f>
        <v>#REF!</v>
      </c>
      <c r="T90" s="50" t="e">
        <f>COUNTIFS(新签明细!$J:$J,"新签",新签明细!$D:$D,$F90,新签明细!#REF!,T$29)</f>
        <v>#REF!</v>
      </c>
      <c r="U90" s="50" t="e">
        <f>COUNTIFS(新签明细!$J:$J,"新签",新签明细!$D:$D,$F90,新签明细!#REF!,U$29)</f>
        <v>#REF!</v>
      </c>
      <c r="V90" s="50" t="e">
        <f>COUNTIFS(新签明细!$J:$J,"新签",新签明细!$D:$D,$F90,新签明细!#REF!,V$29)</f>
        <v>#REF!</v>
      </c>
      <c r="W90" s="50" t="e">
        <f>COUNTIFS(新签明细!$J:$J,"新签",新签明细!$D:$D,$F90,新签明细!#REF!,W$29)</f>
        <v>#REF!</v>
      </c>
      <c r="X90" s="45" t="s">
        <v>138</v>
      </c>
      <c r="Y90" s="45" t="s">
        <v>130</v>
      </c>
      <c r="Z90" s="45" t="s">
        <v>150</v>
      </c>
    </row>
    <row r="91" spans="1:26">
      <c r="A91" s="51" t="e">
        <f t="shared" si="15"/>
        <v>#REF!</v>
      </c>
      <c r="B91" s="52" t="e">
        <f t="shared" si="16"/>
        <v>#REF!</v>
      </c>
      <c r="C91" s="53" t="s">
        <v>402</v>
      </c>
      <c r="D91" s="53" t="s">
        <v>131</v>
      </c>
      <c r="E91" s="53" t="s">
        <v>149</v>
      </c>
      <c r="F91" s="53" t="s">
        <v>207</v>
      </c>
      <c r="G91" s="54"/>
      <c r="H91" s="45" t="e">
        <f>COUNTIFS(新签明细!$J:$J,"新签",新签明细!$D:$D,$F91,新签明细!#REF!,"&gt;="&amp;INT(J$29))</f>
        <v>#REF!</v>
      </c>
      <c r="I91" s="55"/>
      <c r="J91" s="50" t="e">
        <f>COUNTIFS(新签明细!$J:$J,"新签",新签明细!$D:$D,$F91,新签明细!#REF!,J$29)</f>
        <v>#REF!</v>
      </c>
      <c r="K91" s="50" t="e">
        <f>COUNTIFS(新签明细!$J:$J,"新签",新签明细!$D:$D,$F91,新签明细!#REF!,K$29)</f>
        <v>#REF!</v>
      </c>
      <c r="L91" s="50" t="e">
        <f>COUNTIFS(新签明细!$J:$J,"新签",新签明细!$D:$D,$F91,新签明细!#REF!,L$29)</f>
        <v>#REF!</v>
      </c>
      <c r="M91" s="50" t="e">
        <f>COUNTIFS(新签明细!$J:$J,"新签",新签明细!$D:$D,$F91,新签明细!#REF!,M$29)</f>
        <v>#REF!</v>
      </c>
      <c r="N91" s="50" t="e">
        <f>COUNTIFS(新签明细!$J:$J,"新签",新签明细!$D:$D,$F91,新签明细!#REF!,N$29)</f>
        <v>#REF!</v>
      </c>
      <c r="O91" s="50" t="e">
        <f>COUNTIFS(新签明细!$J:$J,"新签",新签明细!$D:$D,$F91,新签明细!#REF!,O$29)</f>
        <v>#REF!</v>
      </c>
      <c r="P91" s="50" t="e">
        <f>COUNTIFS(新签明细!$J:$J,"新签",新签明细!$D:$D,$F91,新签明细!#REF!,P$29)</f>
        <v>#REF!</v>
      </c>
      <c r="Q91" s="50" t="e">
        <f>COUNTIFS(新签明细!$J:$J,"新签",新签明细!$D:$D,$F91,新签明细!#REF!,Q$29)</f>
        <v>#REF!</v>
      </c>
      <c r="R91" s="50" t="e">
        <f>COUNTIFS(新签明细!$J:$J,"新签",新签明细!$D:$D,$F91,新签明细!#REF!,R$29)</f>
        <v>#REF!</v>
      </c>
      <c r="S91" s="50" t="e">
        <f>COUNTIFS(新签明细!$J:$J,"新签",新签明细!$D:$D,$F91,新签明细!#REF!,S$29)</f>
        <v>#REF!</v>
      </c>
      <c r="T91" s="50" t="e">
        <f>COUNTIFS(新签明细!$J:$J,"新签",新签明细!$D:$D,$F91,新签明细!#REF!,T$29)</f>
        <v>#REF!</v>
      </c>
      <c r="U91" s="50" t="e">
        <f>COUNTIFS(新签明细!$J:$J,"新签",新签明细!$D:$D,$F91,新签明细!#REF!,U$29)</f>
        <v>#REF!</v>
      </c>
      <c r="V91" s="50" t="e">
        <f>COUNTIFS(新签明细!$J:$J,"新签",新签明细!$D:$D,$F91,新签明细!#REF!,V$29)</f>
        <v>#REF!</v>
      </c>
      <c r="W91" s="50" t="e">
        <f>COUNTIFS(新签明细!$J:$J,"新签",新签明细!$D:$D,$F91,新签明细!#REF!,W$29)</f>
        <v>#REF!</v>
      </c>
      <c r="X91" s="51" t="s">
        <v>138</v>
      </c>
      <c r="Y91" s="51" t="s">
        <v>130</v>
      </c>
      <c r="Z91" s="51" t="s">
        <v>150</v>
      </c>
    </row>
    <row r="92" spans="1:26">
      <c r="A92" s="45" t="e">
        <f t="shared" si="15"/>
        <v>#REF!</v>
      </c>
      <c r="B92" s="46" t="e">
        <f t="shared" si="16"/>
        <v>#REF!</v>
      </c>
      <c r="C92" s="47" t="s">
        <v>402</v>
      </c>
      <c r="D92" s="47" t="s">
        <v>131</v>
      </c>
      <c r="E92" s="47" t="s">
        <v>149</v>
      </c>
      <c r="F92" s="47" t="s">
        <v>206</v>
      </c>
      <c r="G92" s="48"/>
      <c r="H92" s="45" t="e">
        <f>COUNTIFS(新签明细!$J:$J,"新签",新签明细!$D:$D,$F92,新签明细!#REF!,"&gt;="&amp;INT(J$29))</f>
        <v>#REF!</v>
      </c>
      <c r="I92" s="49"/>
      <c r="J92" s="50" t="e">
        <f>COUNTIFS(新签明细!$J:$J,"新签",新签明细!$D:$D,$F92,新签明细!#REF!,J$29)</f>
        <v>#REF!</v>
      </c>
      <c r="K92" s="50" t="e">
        <f>COUNTIFS(新签明细!$J:$J,"新签",新签明细!$D:$D,$F92,新签明细!#REF!,K$29)</f>
        <v>#REF!</v>
      </c>
      <c r="L92" s="50" t="e">
        <f>COUNTIFS(新签明细!$J:$J,"新签",新签明细!$D:$D,$F92,新签明细!#REF!,L$29)</f>
        <v>#REF!</v>
      </c>
      <c r="M92" s="50" t="e">
        <f>COUNTIFS(新签明细!$J:$J,"新签",新签明细!$D:$D,$F92,新签明细!#REF!,M$29)</f>
        <v>#REF!</v>
      </c>
      <c r="N92" s="50" t="e">
        <f>COUNTIFS(新签明细!$J:$J,"新签",新签明细!$D:$D,$F92,新签明细!#REF!,N$29)</f>
        <v>#REF!</v>
      </c>
      <c r="O92" s="50" t="e">
        <f>COUNTIFS(新签明细!$J:$J,"新签",新签明细!$D:$D,$F92,新签明细!#REF!,O$29)</f>
        <v>#REF!</v>
      </c>
      <c r="P92" s="50" t="e">
        <f>COUNTIFS(新签明细!$J:$J,"新签",新签明细!$D:$D,$F92,新签明细!#REF!,P$29)</f>
        <v>#REF!</v>
      </c>
      <c r="Q92" s="50" t="e">
        <f>COUNTIFS(新签明细!$J:$J,"新签",新签明细!$D:$D,$F92,新签明细!#REF!,Q$29)</f>
        <v>#REF!</v>
      </c>
      <c r="R92" s="50" t="e">
        <f>COUNTIFS(新签明细!$J:$J,"新签",新签明细!$D:$D,$F92,新签明细!#REF!,R$29)</f>
        <v>#REF!</v>
      </c>
      <c r="S92" s="50" t="e">
        <f>COUNTIFS(新签明细!$J:$J,"新签",新签明细!$D:$D,$F92,新签明细!#REF!,S$29)</f>
        <v>#REF!</v>
      </c>
      <c r="T92" s="50" t="e">
        <f>COUNTIFS(新签明细!$J:$J,"新签",新签明细!$D:$D,$F92,新签明细!#REF!,T$29)</f>
        <v>#REF!</v>
      </c>
      <c r="U92" s="50" t="e">
        <f>COUNTIFS(新签明细!$J:$J,"新签",新签明细!$D:$D,$F92,新签明细!#REF!,U$29)</f>
        <v>#REF!</v>
      </c>
      <c r="V92" s="50" t="e">
        <f>COUNTIFS(新签明细!$J:$J,"新签",新签明细!$D:$D,$F92,新签明细!#REF!,V$29)</f>
        <v>#REF!</v>
      </c>
      <c r="W92" s="50" t="e">
        <f>COUNTIFS(新签明细!$J:$J,"新签",新签明细!$D:$D,$F92,新签明细!#REF!,W$29)</f>
        <v>#REF!</v>
      </c>
      <c r="X92" s="45" t="s">
        <v>138</v>
      </c>
      <c r="Y92" s="45" t="s">
        <v>130</v>
      </c>
      <c r="Z92" s="45" t="s">
        <v>150</v>
      </c>
    </row>
    <row r="93" spans="1:26">
      <c r="A93" s="51" t="e">
        <f t="shared" si="15"/>
        <v>#REF!</v>
      </c>
      <c r="B93" s="52" t="e">
        <f t="shared" si="16"/>
        <v>#REF!</v>
      </c>
      <c r="C93" s="53" t="s">
        <v>402</v>
      </c>
      <c r="D93" s="53" t="s">
        <v>131</v>
      </c>
      <c r="E93" s="53" t="s">
        <v>149</v>
      </c>
      <c r="F93" s="53" t="s">
        <v>208</v>
      </c>
      <c r="G93" s="54"/>
      <c r="H93" s="45" t="e">
        <f>COUNTIFS(新签明细!$J:$J,"新签",新签明细!$D:$D,$F93,新签明细!#REF!,"&gt;="&amp;INT(J$29))</f>
        <v>#REF!</v>
      </c>
      <c r="I93" s="55"/>
      <c r="J93" s="50" t="e">
        <f>COUNTIFS(新签明细!$J:$J,"新签",新签明细!$D:$D,$F93,新签明细!#REF!,J$29)</f>
        <v>#REF!</v>
      </c>
      <c r="K93" s="50" t="e">
        <f>COUNTIFS(新签明细!$J:$J,"新签",新签明细!$D:$D,$F93,新签明细!#REF!,K$29)</f>
        <v>#REF!</v>
      </c>
      <c r="L93" s="50" t="e">
        <f>COUNTIFS(新签明细!$J:$J,"新签",新签明细!$D:$D,$F93,新签明细!#REF!,L$29)</f>
        <v>#REF!</v>
      </c>
      <c r="M93" s="50" t="e">
        <f>COUNTIFS(新签明细!$J:$J,"新签",新签明细!$D:$D,$F93,新签明细!#REF!,M$29)</f>
        <v>#REF!</v>
      </c>
      <c r="N93" s="50" t="e">
        <f>COUNTIFS(新签明细!$J:$J,"新签",新签明细!$D:$D,$F93,新签明细!#REF!,N$29)</f>
        <v>#REF!</v>
      </c>
      <c r="O93" s="50" t="e">
        <f>COUNTIFS(新签明细!$J:$J,"新签",新签明细!$D:$D,$F93,新签明细!#REF!,O$29)</f>
        <v>#REF!</v>
      </c>
      <c r="P93" s="50" t="e">
        <f>COUNTIFS(新签明细!$J:$J,"新签",新签明细!$D:$D,$F93,新签明细!#REF!,P$29)</f>
        <v>#REF!</v>
      </c>
      <c r="Q93" s="50" t="e">
        <f>COUNTIFS(新签明细!$J:$J,"新签",新签明细!$D:$D,$F93,新签明细!#REF!,Q$29)</f>
        <v>#REF!</v>
      </c>
      <c r="R93" s="50" t="e">
        <f>COUNTIFS(新签明细!$J:$J,"新签",新签明细!$D:$D,$F93,新签明细!#REF!,R$29)</f>
        <v>#REF!</v>
      </c>
      <c r="S93" s="50" t="e">
        <f>COUNTIFS(新签明细!$J:$J,"新签",新签明细!$D:$D,$F93,新签明细!#REF!,S$29)</f>
        <v>#REF!</v>
      </c>
      <c r="T93" s="50" t="e">
        <f>COUNTIFS(新签明细!$J:$J,"新签",新签明细!$D:$D,$F93,新签明细!#REF!,T$29)</f>
        <v>#REF!</v>
      </c>
      <c r="U93" s="50" t="e">
        <f>COUNTIFS(新签明细!$J:$J,"新签",新签明细!$D:$D,$F93,新签明细!#REF!,U$29)</f>
        <v>#REF!</v>
      </c>
      <c r="V93" s="50" t="e">
        <f>COUNTIFS(新签明细!$J:$J,"新签",新签明细!$D:$D,$F93,新签明细!#REF!,V$29)</f>
        <v>#REF!</v>
      </c>
      <c r="W93" s="50" t="e">
        <f>COUNTIFS(新签明细!$J:$J,"新签",新签明细!$D:$D,$F93,新签明细!#REF!,W$29)</f>
        <v>#REF!</v>
      </c>
      <c r="X93" s="51" t="s">
        <v>138</v>
      </c>
      <c r="Y93" s="51" t="s">
        <v>130</v>
      </c>
      <c r="Z93" s="51" t="s">
        <v>150</v>
      </c>
    </row>
    <row r="94" spans="1:26">
      <c r="A94" s="45" t="e">
        <f t="shared" ref="A94:A125" si="17">RANK(B94,$B$30:$B$168)</f>
        <v>#REF!</v>
      </c>
      <c r="B94" s="46" t="e">
        <f t="shared" ref="B94:B125" si="18">I94+M94*0.0000001+ROW()*0.000000001</f>
        <v>#REF!</v>
      </c>
      <c r="C94" s="47" t="s">
        <v>402</v>
      </c>
      <c r="D94" s="47" t="s">
        <v>131</v>
      </c>
      <c r="E94" s="47" t="s">
        <v>149</v>
      </c>
      <c r="F94" s="47" t="s">
        <v>203</v>
      </c>
      <c r="G94" s="48"/>
      <c r="H94" s="45" t="e">
        <f>COUNTIFS(新签明细!$J:$J,"新签",新签明细!$D:$D,$F94,新签明细!#REF!,"&gt;="&amp;INT(J$29))</f>
        <v>#REF!</v>
      </c>
      <c r="I94" s="49"/>
      <c r="J94" s="50" t="e">
        <f>COUNTIFS(新签明细!$J:$J,"新签",新签明细!$D:$D,$F94,新签明细!#REF!,J$29)</f>
        <v>#REF!</v>
      </c>
      <c r="K94" s="50" t="e">
        <f>COUNTIFS(新签明细!$J:$J,"新签",新签明细!$D:$D,$F94,新签明细!#REF!,K$29)</f>
        <v>#REF!</v>
      </c>
      <c r="L94" s="50" t="e">
        <f>COUNTIFS(新签明细!$J:$J,"新签",新签明细!$D:$D,$F94,新签明细!#REF!,L$29)</f>
        <v>#REF!</v>
      </c>
      <c r="M94" s="50" t="e">
        <f>COUNTIFS(新签明细!$J:$J,"新签",新签明细!$D:$D,$F94,新签明细!#REF!,M$29)</f>
        <v>#REF!</v>
      </c>
      <c r="N94" s="50" t="e">
        <f>COUNTIFS(新签明细!$J:$J,"新签",新签明细!$D:$D,$F94,新签明细!#REF!,N$29)</f>
        <v>#REF!</v>
      </c>
      <c r="O94" s="50" t="e">
        <f>COUNTIFS(新签明细!$J:$J,"新签",新签明细!$D:$D,$F94,新签明细!#REF!,O$29)</f>
        <v>#REF!</v>
      </c>
      <c r="P94" s="50" t="e">
        <f>COUNTIFS(新签明细!$J:$J,"新签",新签明细!$D:$D,$F94,新签明细!#REF!,P$29)</f>
        <v>#REF!</v>
      </c>
      <c r="Q94" s="50" t="e">
        <f>COUNTIFS(新签明细!$J:$J,"新签",新签明细!$D:$D,$F94,新签明细!#REF!,Q$29)</f>
        <v>#REF!</v>
      </c>
      <c r="R94" s="50" t="e">
        <f>COUNTIFS(新签明细!$J:$J,"新签",新签明细!$D:$D,$F94,新签明细!#REF!,R$29)</f>
        <v>#REF!</v>
      </c>
      <c r="S94" s="50" t="e">
        <f>COUNTIFS(新签明细!$J:$J,"新签",新签明细!$D:$D,$F94,新签明细!#REF!,S$29)</f>
        <v>#REF!</v>
      </c>
      <c r="T94" s="50" t="e">
        <f>COUNTIFS(新签明细!$J:$J,"新签",新签明细!$D:$D,$F94,新签明细!#REF!,T$29)</f>
        <v>#REF!</v>
      </c>
      <c r="U94" s="50" t="e">
        <f>COUNTIFS(新签明细!$J:$J,"新签",新签明细!$D:$D,$F94,新签明细!#REF!,U$29)</f>
        <v>#REF!</v>
      </c>
      <c r="V94" s="50" t="e">
        <f>COUNTIFS(新签明细!$J:$J,"新签",新签明细!$D:$D,$F94,新签明细!#REF!,V$29)</f>
        <v>#REF!</v>
      </c>
      <c r="W94" s="50" t="e">
        <f>COUNTIFS(新签明细!$J:$J,"新签",新签明细!$D:$D,$F94,新签明细!#REF!,W$29)</f>
        <v>#REF!</v>
      </c>
      <c r="X94" s="45" t="s">
        <v>138</v>
      </c>
      <c r="Y94" s="45" t="s">
        <v>130</v>
      </c>
      <c r="Z94" s="45" t="s">
        <v>150</v>
      </c>
    </row>
    <row r="95" spans="1:26">
      <c r="A95" s="51" t="e">
        <f t="shared" si="17"/>
        <v>#REF!</v>
      </c>
      <c r="B95" s="52" t="e">
        <f t="shared" si="18"/>
        <v>#REF!</v>
      </c>
      <c r="C95" s="53" t="s">
        <v>402</v>
      </c>
      <c r="D95" s="53" t="s">
        <v>131</v>
      </c>
      <c r="E95" s="53" t="s">
        <v>149</v>
      </c>
      <c r="F95" s="53" t="s">
        <v>204</v>
      </c>
      <c r="G95" s="54"/>
      <c r="H95" s="45" t="e">
        <f>COUNTIFS(新签明细!$J:$J,"新签",新签明细!$D:$D,$F95,新签明细!#REF!,"&gt;="&amp;INT(J$29))</f>
        <v>#REF!</v>
      </c>
      <c r="I95" s="55"/>
      <c r="J95" s="50" t="e">
        <f>COUNTIFS(新签明细!$J:$J,"新签",新签明细!$D:$D,$F95,新签明细!#REF!,J$29)</f>
        <v>#REF!</v>
      </c>
      <c r="K95" s="50" t="e">
        <f>COUNTIFS(新签明细!$J:$J,"新签",新签明细!$D:$D,$F95,新签明细!#REF!,K$29)</f>
        <v>#REF!</v>
      </c>
      <c r="L95" s="50" t="e">
        <f>COUNTIFS(新签明细!$J:$J,"新签",新签明细!$D:$D,$F95,新签明细!#REF!,L$29)</f>
        <v>#REF!</v>
      </c>
      <c r="M95" s="50" t="e">
        <f>COUNTIFS(新签明细!$J:$J,"新签",新签明细!$D:$D,$F95,新签明细!#REF!,M$29)</f>
        <v>#REF!</v>
      </c>
      <c r="N95" s="50" t="e">
        <f>COUNTIFS(新签明细!$J:$J,"新签",新签明细!$D:$D,$F95,新签明细!#REF!,N$29)</f>
        <v>#REF!</v>
      </c>
      <c r="O95" s="50" t="e">
        <f>COUNTIFS(新签明细!$J:$J,"新签",新签明细!$D:$D,$F95,新签明细!#REF!,O$29)</f>
        <v>#REF!</v>
      </c>
      <c r="P95" s="50" t="e">
        <f>COUNTIFS(新签明细!$J:$J,"新签",新签明细!$D:$D,$F95,新签明细!#REF!,P$29)</f>
        <v>#REF!</v>
      </c>
      <c r="Q95" s="50" t="e">
        <f>COUNTIFS(新签明细!$J:$J,"新签",新签明细!$D:$D,$F95,新签明细!#REF!,Q$29)</f>
        <v>#REF!</v>
      </c>
      <c r="R95" s="50" t="e">
        <f>COUNTIFS(新签明细!$J:$J,"新签",新签明细!$D:$D,$F95,新签明细!#REF!,R$29)</f>
        <v>#REF!</v>
      </c>
      <c r="S95" s="50" t="e">
        <f>COUNTIFS(新签明细!$J:$J,"新签",新签明细!$D:$D,$F95,新签明细!#REF!,S$29)</f>
        <v>#REF!</v>
      </c>
      <c r="T95" s="50" t="e">
        <f>COUNTIFS(新签明细!$J:$J,"新签",新签明细!$D:$D,$F95,新签明细!#REF!,T$29)</f>
        <v>#REF!</v>
      </c>
      <c r="U95" s="50" t="e">
        <f>COUNTIFS(新签明细!$J:$J,"新签",新签明细!$D:$D,$F95,新签明细!#REF!,U$29)</f>
        <v>#REF!</v>
      </c>
      <c r="V95" s="50" t="e">
        <f>COUNTIFS(新签明细!$J:$J,"新签",新签明细!$D:$D,$F95,新签明细!#REF!,V$29)</f>
        <v>#REF!</v>
      </c>
      <c r="W95" s="50" t="e">
        <f>COUNTIFS(新签明细!$J:$J,"新签",新签明细!$D:$D,$F95,新签明细!#REF!,W$29)</f>
        <v>#REF!</v>
      </c>
      <c r="X95" s="51" t="s">
        <v>138</v>
      </c>
      <c r="Y95" s="51" t="s">
        <v>130</v>
      </c>
      <c r="Z95" s="51" t="s">
        <v>150</v>
      </c>
    </row>
    <row r="96" spans="1:26">
      <c r="A96" s="45" t="e">
        <f t="shared" si="17"/>
        <v>#REF!</v>
      </c>
      <c r="B96" s="46" t="e">
        <f t="shared" si="18"/>
        <v>#REF!</v>
      </c>
      <c r="C96" s="47" t="s">
        <v>402</v>
      </c>
      <c r="D96" s="47" t="s">
        <v>131</v>
      </c>
      <c r="E96" s="47" t="s">
        <v>149</v>
      </c>
      <c r="F96" s="47" t="s">
        <v>200</v>
      </c>
      <c r="G96" s="48"/>
      <c r="H96" s="45" t="e">
        <f>COUNTIFS(新签明细!$J:$J,"新签",新签明细!$D:$D,$F96,新签明细!#REF!,"&gt;="&amp;INT(J$29))</f>
        <v>#REF!</v>
      </c>
      <c r="I96" s="49"/>
      <c r="J96" s="50" t="e">
        <f>COUNTIFS(新签明细!$J:$J,"新签",新签明细!$D:$D,$F96,新签明细!#REF!,J$29)</f>
        <v>#REF!</v>
      </c>
      <c r="K96" s="50" t="e">
        <f>COUNTIFS(新签明细!$J:$J,"新签",新签明细!$D:$D,$F96,新签明细!#REF!,K$29)</f>
        <v>#REF!</v>
      </c>
      <c r="L96" s="50" t="e">
        <f>COUNTIFS(新签明细!$J:$J,"新签",新签明细!$D:$D,$F96,新签明细!#REF!,L$29)</f>
        <v>#REF!</v>
      </c>
      <c r="M96" s="50" t="e">
        <f>COUNTIFS(新签明细!$J:$J,"新签",新签明细!$D:$D,$F96,新签明细!#REF!,M$29)</f>
        <v>#REF!</v>
      </c>
      <c r="N96" s="50" t="e">
        <f>COUNTIFS(新签明细!$J:$J,"新签",新签明细!$D:$D,$F96,新签明细!#REF!,N$29)</f>
        <v>#REF!</v>
      </c>
      <c r="O96" s="50" t="e">
        <f>COUNTIFS(新签明细!$J:$J,"新签",新签明细!$D:$D,$F96,新签明细!#REF!,O$29)</f>
        <v>#REF!</v>
      </c>
      <c r="P96" s="50" t="e">
        <f>COUNTIFS(新签明细!$J:$J,"新签",新签明细!$D:$D,$F96,新签明细!#REF!,P$29)</f>
        <v>#REF!</v>
      </c>
      <c r="Q96" s="50" t="e">
        <f>COUNTIFS(新签明细!$J:$J,"新签",新签明细!$D:$D,$F96,新签明细!#REF!,Q$29)</f>
        <v>#REF!</v>
      </c>
      <c r="R96" s="50" t="e">
        <f>COUNTIFS(新签明细!$J:$J,"新签",新签明细!$D:$D,$F96,新签明细!#REF!,R$29)</f>
        <v>#REF!</v>
      </c>
      <c r="S96" s="50" t="e">
        <f>COUNTIFS(新签明细!$J:$J,"新签",新签明细!$D:$D,$F96,新签明细!#REF!,S$29)</f>
        <v>#REF!</v>
      </c>
      <c r="T96" s="50" t="e">
        <f>COUNTIFS(新签明细!$J:$J,"新签",新签明细!$D:$D,$F96,新签明细!#REF!,T$29)</f>
        <v>#REF!</v>
      </c>
      <c r="U96" s="50" t="e">
        <f>COUNTIFS(新签明细!$J:$J,"新签",新签明细!$D:$D,$F96,新签明细!#REF!,U$29)</f>
        <v>#REF!</v>
      </c>
      <c r="V96" s="50" t="e">
        <f>COUNTIFS(新签明细!$J:$J,"新签",新签明细!$D:$D,$F96,新签明细!#REF!,V$29)</f>
        <v>#REF!</v>
      </c>
      <c r="W96" s="50" t="e">
        <f>COUNTIFS(新签明细!$J:$J,"新签",新签明细!$D:$D,$F96,新签明细!#REF!,W$29)</f>
        <v>#REF!</v>
      </c>
      <c r="X96" s="45" t="s">
        <v>138</v>
      </c>
      <c r="Y96" s="45" t="s">
        <v>130</v>
      </c>
      <c r="Z96" s="45" t="s">
        <v>150</v>
      </c>
    </row>
    <row r="97" spans="1:26">
      <c r="A97" s="51" t="e">
        <f t="shared" si="17"/>
        <v>#REF!</v>
      </c>
      <c r="B97" s="52" t="e">
        <f t="shared" si="18"/>
        <v>#REF!</v>
      </c>
      <c r="C97" s="53" t="s">
        <v>402</v>
      </c>
      <c r="D97" s="53" t="s">
        <v>131</v>
      </c>
      <c r="E97" s="53" t="s">
        <v>149</v>
      </c>
      <c r="F97" s="53" t="s">
        <v>209</v>
      </c>
      <c r="G97" s="54"/>
      <c r="H97" s="45" t="e">
        <f>COUNTIFS(新签明细!$J:$J,"新签",新签明细!$D:$D,$F97,新签明细!#REF!,"&gt;="&amp;INT(J$29))</f>
        <v>#REF!</v>
      </c>
      <c r="I97" s="55"/>
      <c r="J97" s="50" t="e">
        <f>COUNTIFS(新签明细!$J:$J,"新签",新签明细!$D:$D,$F97,新签明细!#REF!,J$29)</f>
        <v>#REF!</v>
      </c>
      <c r="K97" s="50" t="e">
        <f>COUNTIFS(新签明细!$J:$J,"新签",新签明细!$D:$D,$F97,新签明细!#REF!,K$29)</f>
        <v>#REF!</v>
      </c>
      <c r="L97" s="50" t="e">
        <f>COUNTIFS(新签明细!$J:$J,"新签",新签明细!$D:$D,$F97,新签明细!#REF!,L$29)</f>
        <v>#REF!</v>
      </c>
      <c r="M97" s="50" t="e">
        <f>COUNTIFS(新签明细!$J:$J,"新签",新签明细!$D:$D,$F97,新签明细!#REF!,M$29)</f>
        <v>#REF!</v>
      </c>
      <c r="N97" s="50" t="e">
        <f>COUNTIFS(新签明细!$J:$J,"新签",新签明细!$D:$D,$F97,新签明细!#REF!,N$29)</f>
        <v>#REF!</v>
      </c>
      <c r="O97" s="50" t="e">
        <f>COUNTIFS(新签明细!$J:$J,"新签",新签明细!$D:$D,$F97,新签明细!#REF!,O$29)</f>
        <v>#REF!</v>
      </c>
      <c r="P97" s="50" t="e">
        <f>COUNTIFS(新签明细!$J:$J,"新签",新签明细!$D:$D,$F97,新签明细!#REF!,P$29)</f>
        <v>#REF!</v>
      </c>
      <c r="Q97" s="50" t="e">
        <f>COUNTIFS(新签明细!$J:$J,"新签",新签明细!$D:$D,$F97,新签明细!#REF!,Q$29)</f>
        <v>#REF!</v>
      </c>
      <c r="R97" s="50" t="e">
        <f>COUNTIFS(新签明细!$J:$J,"新签",新签明细!$D:$D,$F97,新签明细!#REF!,R$29)</f>
        <v>#REF!</v>
      </c>
      <c r="S97" s="50" t="e">
        <f>COUNTIFS(新签明细!$J:$J,"新签",新签明细!$D:$D,$F97,新签明细!#REF!,S$29)</f>
        <v>#REF!</v>
      </c>
      <c r="T97" s="50" t="e">
        <f>COUNTIFS(新签明细!$J:$J,"新签",新签明细!$D:$D,$F97,新签明细!#REF!,T$29)</f>
        <v>#REF!</v>
      </c>
      <c r="U97" s="50" t="e">
        <f>COUNTIFS(新签明细!$J:$J,"新签",新签明细!$D:$D,$F97,新签明细!#REF!,U$29)</f>
        <v>#REF!</v>
      </c>
      <c r="V97" s="50" t="e">
        <f>COUNTIFS(新签明细!$J:$J,"新签",新签明细!$D:$D,$F97,新签明细!#REF!,V$29)</f>
        <v>#REF!</v>
      </c>
      <c r="W97" s="50" t="e">
        <f>COUNTIFS(新签明细!$J:$J,"新签",新签明细!$D:$D,$F97,新签明细!#REF!,W$29)</f>
        <v>#REF!</v>
      </c>
      <c r="X97" s="51" t="s">
        <v>138</v>
      </c>
      <c r="Y97" s="51" t="s">
        <v>130</v>
      </c>
      <c r="Z97" s="51" t="s">
        <v>150</v>
      </c>
    </row>
    <row r="98" spans="1:26">
      <c r="A98" s="45" t="e">
        <f t="shared" si="17"/>
        <v>#REF!</v>
      </c>
      <c r="B98" s="46" t="e">
        <f t="shared" si="18"/>
        <v>#REF!</v>
      </c>
      <c r="C98" s="47" t="s">
        <v>402</v>
      </c>
      <c r="D98" s="47" t="s">
        <v>131</v>
      </c>
      <c r="E98" s="47" t="s">
        <v>149</v>
      </c>
      <c r="F98" s="47" t="s">
        <v>211</v>
      </c>
      <c r="G98" s="48"/>
      <c r="H98" s="45" t="e">
        <f>COUNTIFS(新签明细!$J:$J,"新签",新签明细!$D:$D,$F98,新签明细!#REF!,"&gt;="&amp;INT(J$29))</f>
        <v>#REF!</v>
      </c>
      <c r="I98" s="49"/>
      <c r="J98" s="50" t="e">
        <f>COUNTIFS(新签明细!$J:$J,"新签",新签明细!$D:$D,$F98,新签明细!#REF!,J$29)</f>
        <v>#REF!</v>
      </c>
      <c r="K98" s="50" t="e">
        <f>COUNTIFS(新签明细!$J:$J,"新签",新签明细!$D:$D,$F98,新签明细!#REF!,K$29)</f>
        <v>#REF!</v>
      </c>
      <c r="L98" s="50" t="e">
        <f>COUNTIFS(新签明细!$J:$J,"新签",新签明细!$D:$D,$F98,新签明细!#REF!,L$29)</f>
        <v>#REF!</v>
      </c>
      <c r="M98" s="50" t="e">
        <f>COUNTIFS(新签明细!$J:$J,"新签",新签明细!$D:$D,$F98,新签明细!#REF!,M$29)</f>
        <v>#REF!</v>
      </c>
      <c r="N98" s="50" t="e">
        <f>COUNTIFS(新签明细!$J:$J,"新签",新签明细!$D:$D,$F98,新签明细!#REF!,N$29)</f>
        <v>#REF!</v>
      </c>
      <c r="O98" s="50" t="e">
        <f>COUNTIFS(新签明细!$J:$J,"新签",新签明细!$D:$D,$F98,新签明细!#REF!,O$29)</f>
        <v>#REF!</v>
      </c>
      <c r="P98" s="50" t="e">
        <f>COUNTIFS(新签明细!$J:$J,"新签",新签明细!$D:$D,$F98,新签明细!#REF!,P$29)</f>
        <v>#REF!</v>
      </c>
      <c r="Q98" s="50" t="e">
        <f>COUNTIFS(新签明细!$J:$J,"新签",新签明细!$D:$D,$F98,新签明细!#REF!,Q$29)</f>
        <v>#REF!</v>
      </c>
      <c r="R98" s="50" t="e">
        <f>COUNTIFS(新签明细!$J:$J,"新签",新签明细!$D:$D,$F98,新签明细!#REF!,R$29)</f>
        <v>#REF!</v>
      </c>
      <c r="S98" s="50" t="e">
        <f>COUNTIFS(新签明细!$J:$J,"新签",新签明细!$D:$D,$F98,新签明细!#REF!,S$29)</f>
        <v>#REF!</v>
      </c>
      <c r="T98" s="50" t="e">
        <f>COUNTIFS(新签明细!$J:$J,"新签",新签明细!$D:$D,$F98,新签明细!#REF!,T$29)</f>
        <v>#REF!</v>
      </c>
      <c r="U98" s="50" t="e">
        <f>COUNTIFS(新签明细!$J:$J,"新签",新签明细!$D:$D,$F98,新签明细!#REF!,U$29)</f>
        <v>#REF!</v>
      </c>
      <c r="V98" s="50" t="e">
        <f>COUNTIFS(新签明细!$J:$J,"新签",新签明细!$D:$D,$F98,新签明细!#REF!,V$29)</f>
        <v>#REF!</v>
      </c>
      <c r="W98" s="50" t="e">
        <f>COUNTIFS(新签明细!$J:$J,"新签",新签明细!$D:$D,$F98,新签明细!#REF!,W$29)</f>
        <v>#REF!</v>
      </c>
      <c r="X98" s="45" t="s">
        <v>138</v>
      </c>
      <c r="Y98" s="45" t="s">
        <v>130</v>
      </c>
      <c r="Z98" s="45" t="s">
        <v>150</v>
      </c>
    </row>
    <row r="99" spans="1:26">
      <c r="A99" s="51" t="e">
        <f t="shared" si="17"/>
        <v>#REF!</v>
      </c>
      <c r="B99" s="52" t="e">
        <f t="shared" si="18"/>
        <v>#REF!</v>
      </c>
      <c r="C99" s="53" t="s">
        <v>402</v>
      </c>
      <c r="D99" s="53" t="s">
        <v>131</v>
      </c>
      <c r="E99" s="53" t="s">
        <v>149</v>
      </c>
      <c r="F99" s="53" t="s">
        <v>210</v>
      </c>
      <c r="G99" s="54"/>
      <c r="H99" s="45" t="e">
        <f>COUNTIFS(新签明细!$J:$J,"新签",新签明细!$D:$D,$F99,新签明细!#REF!,"&gt;="&amp;INT(J$29))</f>
        <v>#REF!</v>
      </c>
      <c r="I99" s="55"/>
      <c r="J99" s="50" t="e">
        <f>COUNTIFS(新签明细!$J:$J,"新签",新签明细!$D:$D,$F99,新签明细!#REF!,J$29)</f>
        <v>#REF!</v>
      </c>
      <c r="K99" s="50" t="e">
        <f>COUNTIFS(新签明细!$J:$J,"新签",新签明细!$D:$D,$F99,新签明细!#REF!,K$29)</f>
        <v>#REF!</v>
      </c>
      <c r="L99" s="50" t="e">
        <f>COUNTIFS(新签明细!$J:$J,"新签",新签明细!$D:$D,$F99,新签明细!#REF!,L$29)</f>
        <v>#REF!</v>
      </c>
      <c r="M99" s="50" t="e">
        <f>COUNTIFS(新签明细!$J:$J,"新签",新签明细!$D:$D,$F99,新签明细!#REF!,M$29)</f>
        <v>#REF!</v>
      </c>
      <c r="N99" s="50" t="e">
        <f>COUNTIFS(新签明细!$J:$J,"新签",新签明细!$D:$D,$F99,新签明细!#REF!,N$29)</f>
        <v>#REF!</v>
      </c>
      <c r="O99" s="50" t="e">
        <f>COUNTIFS(新签明细!$J:$J,"新签",新签明细!$D:$D,$F99,新签明细!#REF!,O$29)</f>
        <v>#REF!</v>
      </c>
      <c r="P99" s="50" t="e">
        <f>COUNTIFS(新签明细!$J:$J,"新签",新签明细!$D:$D,$F99,新签明细!#REF!,P$29)</f>
        <v>#REF!</v>
      </c>
      <c r="Q99" s="50" t="e">
        <f>COUNTIFS(新签明细!$J:$J,"新签",新签明细!$D:$D,$F99,新签明细!#REF!,Q$29)</f>
        <v>#REF!</v>
      </c>
      <c r="R99" s="50" t="e">
        <f>COUNTIFS(新签明细!$J:$J,"新签",新签明细!$D:$D,$F99,新签明细!#REF!,R$29)</f>
        <v>#REF!</v>
      </c>
      <c r="S99" s="50" t="e">
        <f>COUNTIFS(新签明细!$J:$J,"新签",新签明细!$D:$D,$F99,新签明细!#REF!,S$29)</f>
        <v>#REF!</v>
      </c>
      <c r="T99" s="50" t="e">
        <f>COUNTIFS(新签明细!$J:$J,"新签",新签明细!$D:$D,$F99,新签明细!#REF!,T$29)</f>
        <v>#REF!</v>
      </c>
      <c r="U99" s="50" t="e">
        <f>COUNTIFS(新签明细!$J:$J,"新签",新签明细!$D:$D,$F99,新签明细!#REF!,U$29)</f>
        <v>#REF!</v>
      </c>
      <c r="V99" s="50" t="e">
        <f>COUNTIFS(新签明细!$J:$J,"新签",新签明细!$D:$D,$F99,新签明细!#REF!,V$29)</f>
        <v>#REF!</v>
      </c>
      <c r="W99" s="50" t="e">
        <f>COUNTIFS(新签明细!$J:$J,"新签",新签明细!$D:$D,$F99,新签明细!#REF!,W$29)</f>
        <v>#REF!</v>
      </c>
      <c r="X99" s="51" t="s">
        <v>138</v>
      </c>
      <c r="Y99" s="51" t="s">
        <v>130</v>
      </c>
      <c r="Z99" s="51" t="s">
        <v>150</v>
      </c>
    </row>
    <row r="100" spans="1:26">
      <c r="A100" s="51" t="e">
        <f t="shared" si="17"/>
        <v>#REF!</v>
      </c>
      <c r="B100" s="52" t="e">
        <f t="shared" si="18"/>
        <v>#REF!</v>
      </c>
      <c r="C100" s="53"/>
      <c r="D100" s="47" t="s">
        <v>252</v>
      </c>
      <c r="E100" s="47" t="s">
        <v>147</v>
      </c>
      <c r="F100" s="47" t="s">
        <v>429</v>
      </c>
      <c r="G100" s="54"/>
      <c r="H100" s="45" t="e">
        <f>COUNTIFS(新签明细!$J:$J,"新签",新签明细!$D:$D,$F100,新签明细!#REF!,"&gt;="&amp;INT(J$29))</f>
        <v>#REF!</v>
      </c>
      <c r="I100" s="55"/>
      <c r="J100" s="50" t="e">
        <f>COUNTIFS(新签明细!$J:$J,"新签",新签明细!$D:$D,$F100,新签明细!#REF!,J$29)</f>
        <v>#REF!</v>
      </c>
      <c r="K100" s="50" t="e">
        <f>COUNTIFS(新签明细!$J:$J,"新签",新签明细!$D:$D,$F100,新签明细!#REF!,K$29)</f>
        <v>#REF!</v>
      </c>
      <c r="L100" s="50" t="e">
        <f>COUNTIFS(新签明细!$J:$J,"新签",新签明细!$D:$D,$F100,新签明细!#REF!,L$29)</f>
        <v>#REF!</v>
      </c>
      <c r="M100" s="50" t="e">
        <f>COUNTIFS(新签明细!$J:$J,"新签",新签明细!$D:$D,$F100,新签明细!#REF!,M$29)</f>
        <v>#REF!</v>
      </c>
      <c r="N100" s="50" t="e">
        <f>COUNTIFS(新签明细!$J:$J,"新签",新签明细!$D:$D,$F100,新签明细!#REF!,N$29)</f>
        <v>#REF!</v>
      </c>
      <c r="O100" s="50" t="e">
        <f>COUNTIFS(新签明细!$J:$J,"新签",新签明细!$D:$D,$F100,新签明细!#REF!,O$29)</f>
        <v>#REF!</v>
      </c>
      <c r="P100" s="50" t="e">
        <f>COUNTIFS(新签明细!$J:$J,"新签",新签明细!$D:$D,$F100,新签明细!#REF!,P$29)</f>
        <v>#REF!</v>
      </c>
      <c r="Q100" s="50" t="e">
        <f>COUNTIFS(新签明细!$J:$J,"新签",新签明细!$D:$D,$F100,新签明细!#REF!,Q$29)</f>
        <v>#REF!</v>
      </c>
      <c r="R100" s="50" t="e">
        <f>COUNTIFS(新签明细!$J:$J,"新签",新签明细!$D:$D,$F100,新签明细!#REF!,R$29)</f>
        <v>#REF!</v>
      </c>
      <c r="S100" s="50" t="e">
        <f>COUNTIFS(新签明细!$J:$J,"新签",新签明细!$D:$D,$F100,新签明细!#REF!,S$29)</f>
        <v>#REF!</v>
      </c>
      <c r="T100" s="50" t="e">
        <f>COUNTIFS(新签明细!$J:$J,"新签",新签明细!$D:$D,$F100,新签明细!#REF!,T$29)</f>
        <v>#REF!</v>
      </c>
      <c r="U100" s="50" t="e">
        <f>COUNTIFS(新签明细!$J:$J,"新签",新签明细!$D:$D,$F100,新签明细!#REF!,U$29)</f>
        <v>#REF!</v>
      </c>
      <c r="V100" s="50" t="e">
        <f>COUNTIFS(新签明细!$J:$J,"新签",新签明细!$D:$D,$F100,新签明细!#REF!,V$29)</f>
        <v>#REF!</v>
      </c>
      <c r="W100" s="50" t="e">
        <f>COUNTIFS(新签明细!$J:$J,"新签",新签明细!$D:$D,$F100,新签明细!#REF!,W$29)</f>
        <v>#REF!</v>
      </c>
      <c r="X100" s="45" t="s">
        <v>138</v>
      </c>
      <c r="Y100" s="45" t="s">
        <v>132</v>
      </c>
      <c r="Z100" s="45" t="s">
        <v>148</v>
      </c>
    </row>
    <row r="101" spans="1:26">
      <c r="A101" s="45" t="e">
        <f t="shared" si="17"/>
        <v>#REF!</v>
      </c>
      <c r="B101" s="46" t="e">
        <f t="shared" si="18"/>
        <v>#REF!</v>
      </c>
      <c r="C101" s="47" t="s">
        <v>402</v>
      </c>
      <c r="D101" s="47" t="s">
        <v>252</v>
      </c>
      <c r="E101" s="47" t="s">
        <v>147</v>
      </c>
      <c r="F101" s="47" t="s">
        <v>430</v>
      </c>
      <c r="G101" s="48"/>
      <c r="H101" s="45" t="e">
        <f>COUNTIFS(新签明细!$J:$J,"新签",新签明细!$D:$D,$F101,新签明细!#REF!,"&gt;="&amp;INT(J$29))</f>
        <v>#REF!</v>
      </c>
      <c r="I101" s="49"/>
      <c r="J101" s="50" t="e">
        <f>COUNTIFS(新签明细!$J:$J,"新签",新签明细!$D:$D,$F101,新签明细!#REF!,J$29)</f>
        <v>#REF!</v>
      </c>
      <c r="K101" s="50" t="e">
        <f>COUNTIFS(新签明细!$J:$J,"新签",新签明细!$D:$D,$F101,新签明细!#REF!,K$29)</f>
        <v>#REF!</v>
      </c>
      <c r="L101" s="50" t="e">
        <f>COUNTIFS(新签明细!$J:$J,"新签",新签明细!$D:$D,$F101,新签明细!#REF!,L$29)</f>
        <v>#REF!</v>
      </c>
      <c r="M101" s="50" t="e">
        <f>COUNTIFS(新签明细!$J:$J,"新签",新签明细!$D:$D,$F101,新签明细!#REF!,M$29)</f>
        <v>#REF!</v>
      </c>
      <c r="N101" s="50" t="e">
        <f>COUNTIFS(新签明细!$J:$J,"新签",新签明细!$D:$D,$F101,新签明细!#REF!,N$29)</f>
        <v>#REF!</v>
      </c>
      <c r="O101" s="50" t="e">
        <f>COUNTIFS(新签明细!$J:$J,"新签",新签明细!$D:$D,$F101,新签明细!#REF!,O$29)</f>
        <v>#REF!</v>
      </c>
      <c r="P101" s="50" t="e">
        <f>COUNTIFS(新签明细!$J:$J,"新签",新签明细!$D:$D,$F101,新签明细!#REF!,P$29)</f>
        <v>#REF!</v>
      </c>
      <c r="Q101" s="50" t="e">
        <f>COUNTIFS(新签明细!$J:$J,"新签",新签明细!$D:$D,$F101,新签明细!#REF!,Q$29)</f>
        <v>#REF!</v>
      </c>
      <c r="R101" s="50" t="e">
        <f>COUNTIFS(新签明细!$J:$J,"新签",新签明细!$D:$D,$F101,新签明细!#REF!,R$29)</f>
        <v>#REF!</v>
      </c>
      <c r="S101" s="50" t="e">
        <f>COUNTIFS(新签明细!$J:$J,"新签",新签明细!$D:$D,$F101,新签明细!#REF!,S$29)</f>
        <v>#REF!</v>
      </c>
      <c r="T101" s="50" t="e">
        <f>COUNTIFS(新签明细!$J:$J,"新签",新签明细!$D:$D,$F101,新签明细!#REF!,T$29)</f>
        <v>#REF!</v>
      </c>
      <c r="U101" s="50" t="e">
        <f>COUNTIFS(新签明细!$J:$J,"新签",新签明细!$D:$D,$F101,新签明细!#REF!,U$29)</f>
        <v>#REF!</v>
      </c>
      <c r="V101" s="50" t="e">
        <f>COUNTIFS(新签明细!$J:$J,"新签",新签明细!$D:$D,$F101,新签明细!#REF!,V$29)</f>
        <v>#REF!</v>
      </c>
      <c r="W101" s="50" t="e">
        <f>COUNTIFS(新签明细!$J:$J,"新签",新签明细!$D:$D,$F101,新签明细!#REF!,W$29)</f>
        <v>#REF!</v>
      </c>
      <c r="X101" s="45" t="s">
        <v>138</v>
      </c>
      <c r="Y101" s="45" t="s">
        <v>132</v>
      </c>
      <c r="Z101" s="45" t="s">
        <v>148</v>
      </c>
    </row>
    <row r="102" spans="1:26">
      <c r="A102" s="51" t="e">
        <f t="shared" si="17"/>
        <v>#REF!</v>
      </c>
      <c r="B102" s="52" t="e">
        <f t="shared" si="18"/>
        <v>#REF!</v>
      </c>
      <c r="C102" s="53" t="s">
        <v>402</v>
      </c>
      <c r="D102" s="53" t="s">
        <v>252</v>
      </c>
      <c r="E102" s="53" t="s">
        <v>147</v>
      </c>
      <c r="F102" s="53" t="s">
        <v>253</v>
      </c>
      <c r="G102" s="54"/>
      <c r="H102" s="45" t="e">
        <f>COUNTIFS(新签明细!$J:$J,"新签",新签明细!$D:$D,$F102,新签明细!#REF!,"&gt;="&amp;INT(J$29))</f>
        <v>#REF!</v>
      </c>
      <c r="I102" s="55"/>
      <c r="J102" s="50" t="e">
        <f>COUNTIFS(新签明细!$J:$J,"新签",新签明细!$D:$D,$F102,新签明细!#REF!,J$29)</f>
        <v>#REF!</v>
      </c>
      <c r="K102" s="50" t="e">
        <f>COUNTIFS(新签明细!$J:$J,"新签",新签明细!$D:$D,$F102,新签明细!#REF!,K$29)</f>
        <v>#REF!</v>
      </c>
      <c r="L102" s="50" t="e">
        <f>COUNTIFS(新签明细!$J:$J,"新签",新签明细!$D:$D,$F102,新签明细!#REF!,L$29)</f>
        <v>#REF!</v>
      </c>
      <c r="M102" s="50" t="e">
        <f>COUNTIFS(新签明细!$J:$J,"新签",新签明细!$D:$D,$F102,新签明细!#REF!,M$29)</f>
        <v>#REF!</v>
      </c>
      <c r="N102" s="50" t="e">
        <f>COUNTIFS(新签明细!$J:$J,"新签",新签明细!$D:$D,$F102,新签明细!#REF!,N$29)</f>
        <v>#REF!</v>
      </c>
      <c r="O102" s="50" t="e">
        <f>COUNTIFS(新签明细!$J:$J,"新签",新签明细!$D:$D,$F102,新签明细!#REF!,O$29)</f>
        <v>#REF!</v>
      </c>
      <c r="P102" s="50" t="e">
        <f>COUNTIFS(新签明细!$J:$J,"新签",新签明细!$D:$D,$F102,新签明细!#REF!,P$29)</f>
        <v>#REF!</v>
      </c>
      <c r="Q102" s="50" t="e">
        <f>COUNTIFS(新签明细!$J:$J,"新签",新签明细!$D:$D,$F102,新签明细!#REF!,Q$29)</f>
        <v>#REF!</v>
      </c>
      <c r="R102" s="50" t="e">
        <f>COUNTIFS(新签明细!$J:$J,"新签",新签明细!$D:$D,$F102,新签明细!#REF!,R$29)</f>
        <v>#REF!</v>
      </c>
      <c r="S102" s="50" t="e">
        <f>COUNTIFS(新签明细!$J:$J,"新签",新签明细!$D:$D,$F102,新签明细!#REF!,S$29)</f>
        <v>#REF!</v>
      </c>
      <c r="T102" s="50" t="e">
        <f>COUNTIFS(新签明细!$J:$J,"新签",新签明细!$D:$D,$F102,新签明细!#REF!,T$29)</f>
        <v>#REF!</v>
      </c>
      <c r="U102" s="50" t="e">
        <f>COUNTIFS(新签明细!$J:$J,"新签",新签明细!$D:$D,$F102,新签明细!#REF!,U$29)</f>
        <v>#REF!</v>
      </c>
      <c r="V102" s="50" t="e">
        <f>COUNTIFS(新签明细!$J:$J,"新签",新签明细!$D:$D,$F102,新签明细!#REF!,V$29)</f>
        <v>#REF!</v>
      </c>
      <c r="W102" s="50" t="e">
        <f>COUNTIFS(新签明细!$J:$J,"新签",新签明细!$D:$D,$F102,新签明细!#REF!,W$29)</f>
        <v>#REF!</v>
      </c>
      <c r="X102" s="51" t="s">
        <v>138</v>
      </c>
      <c r="Y102" s="51" t="s">
        <v>132</v>
      </c>
      <c r="Z102" s="51" t="s">
        <v>148</v>
      </c>
    </row>
    <row r="103" spans="1:26">
      <c r="A103" s="45" t="e">
        <f t="shared" si="17"/>
        <v>#REF!</v>
      </c>
      <c r="B103" s="46" t="e">
        <f t="shared" si="18"/>
        <v>#REF!</v>
      </c>
      <c r="C103" s="47" t="s">
        <v>402</v>
      </c>
      <c r="D103" s="47" t="s">
        <v>252</v>
      </c>
      <c r="E103" s="47" t="s">
        <v>147</v>
      </c>
      <c r="F103" s="47" t="s">
        <v>257</v>
      </c>
      <c r="G103" s="48"/>
      <c r="H103" s="45" t="e">
        <f>COUNTIFS(新签明细!$J:$J,"新签",新签明细!$D:$D,$F103,新签明细!#REF!,"&gt;="&amp;INT(J$29))</f>
        <v>#REF!</v>
      </c>
      <c r="I103" s="49"/>
      <c r="J103" s="50" t="e">
        <f>COUNTIFS(新签明细!$J:$J,"新签",新签明细!$D:$D,$F103,新签明细!#REF!,J$29)</f>
        <v>#REF!</v>
      </c>
      <c r="K103" s="50" t="e">
        <f>COUNTIFS(新签明细!$J:$J,"新签",新签明细!$D:$D,$F103,新签明细!#REF!,K$29)</f>
        <v>#REF!</v>
      </c>
      <c r="L103" s="50" t="e">
        <f>COUNTIFS(新签明细!$J:$J,"新签",新签明细!$D:$D,$F103,新签明细!#REF!,L$29)</f>
        <v>#REF!</v>
      </c>
      <c r="M103" s="50" t="e">
        <f>COUNTIFS(新签明细!$J:$J,"新签",新签明细!$D:$D,$F103,新签明细!#REF!,M$29)</f>
        <v>#REF!</v>
      </c>
      <c r="N103" s="50" t="e">
        <f>COUNTIFS(新签明细!$J:$J,"新签",新签明细!$D:$D,$F103,新签明细!#REF!,N$29)</f>
        <v>#REF!</v>
      </c>
      <c r="O103" s="50" t="e">
        <f>COUNTIFS(新签明细!$J:$J,"新签",新签明细!$D:$D,$F103,新签明细!#REF!,O$29)</f>
        <v>#REF!</v>
      </c>
      <c r="P103" s="50" t="e">
        <f>COUNTIFS(新签明细!$J:$J,"新签",新签明细!$D:$D,$F103,新签明细!#REF!,P$29)</f>
        <v>#REF!</v>
      </c>
      <c r="Q103" s="50" t="e">
        <f>COUNTIFS(新签明细!$J:$J,"新签",新签明细!$D:$D,$F103,新签明细!#REF!,Q$29)</f>
        <v>#REF!</v>
      </c>
      <c r="R103" s="50" t="e">
        <f>COUNTIFS(新签明细!$J:$J,"新签",新签明细!$D:$D,$F103,新签明细!#REF!,R$29)</f>
        <v>#REF!</v>
      </c>
      <c r="S103" s="50" t="e">
        <f>COUNTIFS(新签明细!$J:$J,"新签",新签明细!$D:$D,$F103,新签明细!#REF!,S$29)</f>
        <v>#REF!</v>
      </c>
      <c r="T103" s="50" t="e">
        <f>COUNTIFS(新签明细!$J:$J,"新签",新签明细!$D:$D,$F103,新签明细!#REF!,T$29)</f>
        <v>#REF!</v>
      </c>
      <c r="U103" s="50" t="e">
        <f>COUNTIFS(新签明细!$J:$J,"新签",新签明细!$D:$D,$F103,新签明细!#REF!,U$29)</f>
        <v>#REF!</v>
      </c>
      <c r="V103" s="50" t="e">
        <f>COUNTIFS(新签明细!$J:$J,"新签",新签明细!$D:$D,$F103,新签明细!#REF!,V$29)</f>
        <v>#REF!</v>
      </c>
      <c r="W103" s="50" t="e">
        <f>COUNTIFS(新签明细!$J:$J,"新签",新签明细!$D:$D,$F103,新签明细!#REF!,W$29)</f>
        <v>#REF!</v>
      </c>
      <c r="X103" s="45" t="s">
        <v>138</v>
      </c>
      <c r="Y103" s="45" t="s">
        <v>132</v>
      </c>
      <c r="Z103" s="45" t="s">
        <v>148</v>
      </c>
    </row>
    <row r="104" spans="1:26">
      <c r="A104" s="51" t="e">
        <f t="shared" si="17"/>
        <v>#REF!</v>
      </c>
      <c r="B104" s="52" t="e">
        <f t="shared" si="18"/>
        <v>#REF!</v>
      </c>
      <c r="C104" s="53" t="s">
        <v>402</v>
      </c>
      <c r="D104" s="53" t="s">
        <v>252</v>
      </c>
      <c r="E104" s="53" t="s">
        <v>147</v>
      </c>
      <c r="F104" s="53" t="s">
        <v>254</v>
      </c>
      <c r="G104" s="54"/>
      <c r="H104" s="45" t="e">
        <f>COUNTIFS(新签明细!$J:$J,"新签",新签明细!$D:$D,$F104,新签明细!#REF!,"&gt;="&amp;INT(J$29))</f>
        <v>#REF!</v>
      </c>
      <c r="I104" s="55"/>
      <c r="J104" s="50" t="e">
        <f>COUNTIFS(新签明细!$J:$J,"新签",新签明细!$D:$D,$F104,新签明细!#REF!,J$29)</f>
        <v>#REF!</v>
      </c>
      <c r="K104" s="50" t="e">
        <f>COUNTIFS(新签明细!$J:$J,"新签",新签明细!$D:$D,$F104,新签明细!#REF!,K$29)</f>
        <v>#REF!</v>
      </c>
      <c r="L104" s="50" t="e">
        <f>COUNTIFS(新签明细!$J:$J,"新签",新签明细!$D:$D,$F104,新签明细!#REF!,L$29)</f>
        <v>#REF!</v>
      </c>
      <c r="M104" s="50" t="e">
        <f>COUNTIFS(新签明细!$J:$J,"新签",新签明细!$D:$D,$F104,新签明细!#REF!,M$29)</f>
        <v>#REF!</v>
      </c>
      <c r="N104" s="50" t="e">
        <f>COUNTIFS(新签明细!$J:$J,"新签",新签明细!$D:$D,$F104,新签明细!#REF!,N$29)</f>
        <v>#REF!</v>
      </c>
      <c r="O104" s="50" t="e">
        <f>COUNTIFS(新签明细!$J:$J,"新签",新签明细!$D:$D,$F104,新签明细!#REF!,O$29)</f>
        <v>#REF!</v>
      </c>
      <c r="P104" s="50" t="e">
        <f>COUNTIFS(新签明细!$J:$J,"新签",新签明细!$D:$D,$F104,新签明细!#REF!,P$29)</f>
        <v>#REF!</v>
      </c>
      <c r="Q104" s="50" t="e">
        <f>COUNTIFS(新签明细!$J:$J,"新签",新签明细!$D:$D,$F104,新签明细!#REF!,Q$29)</f>
        <v>#REF!</v>
      </c>
      <c r="R104" s="50" t="e">
        <f>COUNTIFS(新签明细!$J:$J,"新签",新签明细!$D:$D,$F104,新签明细!#REF!,R$29)</f>
        <v>#REF!</v>
      </c>
      <c r="S104" s="50" t="e">
        <f>COUNTIFS(新签明细!$J:$J,"新签",新签明细!$D:$D,$F104,新签明细!#REF!,S$29)</f>
        <v>#REF!</v>
      </c>
      <c r="T104" s="50" t="e">
        <f>COUNTIFS(新签明细!$J:$J,"新签",新签明细!$D:$D,$F104,新签明细!#REF!,T$29)</f>
        <v>#REF!</v>
      </c>
      <c r="U104" s="50" t="e">
        <f>COUNTIFS(新签明细!$J:$J,"新签",新签明细!$D:$D,$F104,新签明细!#REF!,U$29)</f>
        <v>#REF!</v>
      </c>
      <c r="V104" s="50" t="e">
        <f>COUNTIFS(新签明细!$J:$J,"新签",新签明细!$D:$D,$F104,新签明细!#REF!,V$29)</f>
        <v>#REF!</v>
      </c>
      <c r="W104" s="50" t="e">
        <f>COUNTIFS(新签明细!$J:$J,"新签",新签明细!$D:$D,$F104,新签明细!#REF!,W$29)</f>
        <v>#REF!</v>
      </c>
      <c r="X104" s="51" t="s">
        <v>138</v>
      </c>
      <c r="Y104" s="51" t="s">
        <v>132</v>
      </c>
      <c r="Z104" s="51" t="s">
        <v>148</v>
      </c>
    </row>
    <row r="105" spans="1:26">
      <c r="A105" s="45" t="e">
        <f t="shared" si="17"/>
        <v>#REF!</v>
      </c>
      <c r="B105" s="46" t="e">
        <f t="shared" si="18"/>
        <v>#REF!</v>
      </c>
      <c r="C105" s="47" t="s">
        <v>402</v>
      </c>
      <c r="D105" s="47" t="s">
        <v>252</v>
      </c>
      <c r="E105" s="47" t="s">
        <v>147</v>
      </c>
      <c r="F105" s="47" t="s">
        <v>256</v>
      </c>
      <c r="G105" s="48"/>
      <c r="H105" s="45" t="e">
        <f>COUNTIFS(新签明细!$J:$J,"新签",新签明细!$D:$D,$F105,新签明细!#REF!,"&gt;="&amp;INT(J$29))</f>
        <v>#REF!</v>
      </c>
      <c r="I105" s="49"/>
      <c r="J105" s="50" t="e">
        <f>COUNTIFS(新签明细!$J:$J,"新签",新签明细!$D:$D,$F105,新签明细!#REF!,J$29)</f>
        <v>#REF!</v>
      </c>
      <c r="K105" s="50" t="e">
        <f>COUNTIFS(新签明细!$J:$J,"新签",新签明细!$D:$D,$F105,新签明细!#REF!,K$29)</f>
        <v>#REF!</v>
      </c>
      <c r="L105" s="50" t="e">
        <f>COUNTIFS(新签明细!$J:$J,"新签",新签明细!$D:$D,$F105,新签明细!#REF!,L$29)</f>
        <v>#REF!</v>
      </c>
      <c r="M105" s="50" t="e">
        <f>COUNTIFS(新签明细!$J:$J,"新签",新签明细!$D:$D,$F105,新签明细!#REF!,M$29)</f>
        <v>#REF!</v>
      </c>
      <c r="N105" s="50" t="e">
        <f>COUNTIFS(新签明细!$J:$J,"新签",新签明细!$D:$D,$F105,新签明细!#REF!,N$29)</f>
        <v>#REF!</v>
      </c>
      <c r="O105" s="50" t="e">
        <f>COUNTIFS(新签明细!$J:$J,"新签",新签明细!$D:$D,$F105,新签明细!#REF!,O$29)</f>
        <v>#REF!</v>
      </c>
      <c r="P105" s="50" t="e">
        <f>COUNTIFS(新签明细!$J:$J,"新签",新签明细!$D:$D,$F105,新签明细!#REF!,P$29)</f>
        <v>#REF!</v>
      </c>
      <c r="Q105" s="50" t="e">
        <f>COUNTIFS(新签明细!$J:$J,"新签",新签明细!$D:$D,$F105,新签明细!#REF!,Q$29)</f>
        <v>#REF!</v>
      </c>
      <c r="R105" s="50" t="e">
        <f>COUNTIFS(新签明细!$J:$J,"新签",新签明细!$D:$D,$F105,新签明细!#REF!,R$29)</f>
        <v>#REF!</v>
      </c>
      <c r="S105" s="50" t="e">
        <f>COUNTIFS(新签明细!$J:$J,"新签",新签明细!$D:$D,$F105,新签明细!#REF!,S$29)</f>
        <v>#REF!</v>
      </c>
      <c r="T105" s="50" t="e">
        <f>COUNTIFS(新签明细!$J:$J,"新签",新签明细!$D:$D,$F105,新签明细!#REF!,T$29)</f>
        <v>#REF!</v>
      </c>
      <c r="U105" s="50" t="e">
        <f>COUNTIFS(新签明细!$J:$J,"新签",新签明细!$D:$D,$F105,新签明细!#REF!,U$29)</f>
        <v>#REF!</v>
      </c>
      <c r="V105" s="50" t="e">
        <f>COUNTIFS(新签明细!$J:$J,"新签",新签明细!$D:$D,$F105,新签明细!#REF!,V$29)</f>
        <v>#REF!</v>
      </c>
      <c r="W105" s="50" t="e">
        <f>COUNTIFS(新签明细!$J:$J,"新签",新签明细!$D:$D,$F105,新签明细!#REF!,W$29)</f>
        <v>#REF!</v>
      </c>
      <c r="X105" s="45" t="s">
        <v>138</v>
      </c>
      <c r="Y105" s="45" t="s">
        <v>132</v>
      </c>
      <c r="Z105" s="45" t="s">
        <v>148</v>
      </c>
    </row>
    <row r="106" spans="1:26">
      <c r="A106" s="51" t="e">
        <f t="shared" si="17"/>
        <v>#REF!</v>
      </c>
      <c r="B106" s="52" t="e">
        <f t="shared" si="18"/>
        <v>#REF!</v>
      </c>
      <c r="C106" s="53" t="s">
        <v>402</v>
      </c>
      <c r="D106" s="53" t="s">
        <v>252</v>
      </c>
      <c r="E106" s="53" t="s">
        <v>147</v>
      </c>
      <c r="F106" s="53" t="s">
        <v>255</v>
      </c>
      <c r="G106" s="54"/>
      <c r="H106" s="45" t="e">
        <f>COUNTIFS(新签明细!$J:$J,"新签",新签明细!$D:$D,$F106,新签明细!#REF!,"&gt;="&amp;INT(J$29))</f>
        <v>#REF!</v>
      </c>
      <c r="I106" s="55"/>
      <c r="J106" s="50" t="e">
        <f>COUNTIFS(新签明细!$J:$J,"新签",新签明细!$D:$D,$F106,新签明细!#REF!,J$29)</f>
        <v>#REF!</v>
      </c>
      <c r="K106" s="50" t="e">
        <f>COUNTIFS(新签明细!$J:$J,"新签",新签明细!$D:$D,$F106,新签明细!#REF!,K$29)</f>
        <v>#REF!</v>
      </c>
      <c r="L106" s="50" t="e">
        <f>COUNTIFS(新签明细!$J:$J,"新签",新签明细!$D:$D,$F106,新签明细!#REF!,L$29)</f>
        <v>#REF!</v>
      </c>
      <c r="M106" s="50" t="e">
        <f>COUNTIFS(新签明细!$J:$J,"新签",新签明细!$D:$D,$F106,新签明细!#REF!,M$29)</f>
        <v>#REF!</v>
      </c>
      <c r="N106" s="50" t="e">
        <f>COUNTIFS(新签明细!$J:$J,"新签",新签明细!$D:$D,$F106,新签明细!#REF!,N$29)</f>
        <v>#REF!</v>
      </c>
      <c r="O106" s="50" t="e">
        <f>COUNTIFS(新签明细!$J:$J,"新签",新签明细!$D:$D,$F106,新签明细!#REF!,O$29)</f>
        <v>#REF!</v>
      </c>
      <c r="P106" s="50" t="e">
        <f>COUNTIFS(新签明细!$J:$J,"新签",新签明细!$D:$D,$F106,新签明细!#REF!,P$29)</f>
        <v>#REF!</v>
      </c>
      <c r="Q106" s="50" t="e">
        <f>COUNTIFS(新签明细!$J:$J,"新签",新签明细!$D:$D,$F106,新签明细!#REF!,Q$29)</f>
        <v>#REF!</v>
      </c>
      <c r="R106" s="50" t="e">
        <f>COUNTIFS(新签明细!$J:$J,"新签",新签明细!$D:$D,$F106,新签明细!#REF!,R$29)</f>
        <v>#REF!</v>
      </c>
      <c r="S106" s="50" t="e">
        <f>COUNTIFS(新签明细!$J:$J,"新签",新签明细!$D:$D,$F106,新签明细!#REF!,S$29)</f>
        <v>#REF!</v>
      </c>
      <c r="T106" s="50" t="e">
        <f>COUNTIFS(新签明细!$J:$J,"新签",新签明细!$D:$D,$F106,新签明细!#REF!,T$29)</f>
        <v>#REF!</v>
      </c>
      <c r="U106" s="50" t="e">
        <f>COUNTIFS(新签明细!$J:$J,"新签",新签明细!$D:$D,$F106,新签明细!#REF!,U$29)</f>
        <v>#REF!</v>
      </c>
      <c r="V106" s="50" t="e">
        <f>COUNTIFS(新签明细!$J:$J,"新签",新签明细!$D:$D,$F106,新签明细!#REF!,V$29)</f>
        <v>#REF!</v>
      </c>
      <c r="W106" s="50" t="e">
        <f>COUNTIFS(新签明细!$J:$J,"新签",新签明细!$D:$D,$F106,新签明细!#REF!,W$29)</f>
        <v>#REF!</v>
      </c>
      <c r="X106" s="51" t="s">
        <v>138</v>
      </c>
      <c r="Y106" s="51" t="s">
        <v>132</v>
      </c>
      <c r="Z106" s="51" t="s">
        <v>148</v>
      </c>
    </row>
    <row r="107" spans="1:26">
      <c r="A107" s="45" t="e">
        <f t="shared" si="17"/>
        <v>#REF!</v>
      </c>
      <c r="B107" s="46" t="e">
        <f t="shared" si="18"/>
        <v>#REF!</v>
      </c>
      <c r="C107" s="47" t="s">
        <v>402</v>
      </c>
      <c r="D107" s="47" t="s">
        <v>252</v>
      </c>
      <c r="E107" s="47" t="s">
        <v>147</v>
      </c>
      <c r="F107" s="47" t="s">
        <v>261</v>
      </c>
      <c r="G107" s="48"/>
      <c r="H107" s="45" t="e">
        <f>COUNTIFS(新签明细!$J:$J,"新签",新签明细!$D:$D,$F107,新签明细!#REF!,"&gt;="&amp;INT(J$29))</f>
        <v>#REF!</v>
      </c>
      <c r="I107" s="49"/>
      <c r="J107" s="50" t="e">
        <f>COUNTIFS(新签明细!$J:$J,"新签",新签明细!$D:$D,$F107,新签明细!#REF!,J$29)</f>
        <v>#REF!</v>
      </c>
      <c r="K107" s="50" t="e">
        <f>COUNTIFS(新签明细!$J:$J,"新签",新签明细!$D:$D,$F107,新签明细!#REF!,K$29)</f>
        <v>#REF!</v>
      </c>
      <c r="L107" s="50" t="e">
        <f>COUNTIFS(新签明细!$J:$J,"新签",新签明细!$D:$D,$F107,新签明细!#REF!,L$29)</f>
        <v>#REF!</v>
      </c>
      <c r="M107" s="50" t="e">
        <f>COUNTIFS(新签明细!$J:$J,"新签",新签明细!$D:$D,$F107,新签明细!#REF!,M$29)</f>
        <v>#REF!</v>
      </c>
      <c r="N107" s="50" t="e">
        <f>COUNTIFS(新签明细!$J:$J,"新签",新签明细!$D:$D,$F107,新签明细!#REF!,N$29)</f>
        <v>#REF!</v>
      </c>
      <c r="O107" s="50" t="e">
        <f>COUNTIFS(新签明细!$J:$J,"新签",新签明细!$D:$D,$F107,新签明细!#REF!,O$29)</f>
        <v>#REF!</v>
      </c>
      <c r="P107" s="50" t="e">
        <f>COUNTIFS(新签明细!$J:$J,"新签",新签明细!$D:$D,$F107,新签明细!#REF!,P$29)</f>
        <v>#REF!</v>
      </c>
      <c r="Q107" s="50" t="e">
        <f>COUNTIFS(新签明细!$J:$J,"新签",新签明细!$D:$D,$F107,新签明细!#REF!,Q$29)</f>
        <v>#REF!</v>
      </c>
      <c r="R107" s="50" t="e">
        <f>COUNTIFS(新签明细!$J:$J,"新签",新签明细!$D:$D,$F107,新签明细!#REF!,R$29)</f>
        <v>#REF!</v>
      </c>
      <c r="S107" s="50" t="e">
        <f>COUNTIFS(新签明细!$J:$J,"新签",新签明细!$D:$D,$F107,新签明细!#REF!,S$29)</f>
        <v>#REF!</v>
      </c>
      <c r="T107" s="50" t="e">
        <f>COUNTIFS(新签明细!$J:$J,"新签",新签明细!$D:$D,$F107,新签明细!#REF!,T$29)</f>
        <v>#REF!</v>
      </c>
      <c r="U107" s="50" t="e">
        <f>COUNTIFS(新签明细!$J:$J,"新签",新签明细!$D:$D,$F107,新签明细!#REF!,U$29)</f>
        <v>#REF!</v>
      </c>
      <c r="V107" s="50" t="e">
        <f>COUNTIFS(新签明细!$J:$J,"新签",新签明细!$D:$D,$F107,新签明细!#REF!,V$29)</f>
        <v>#REF!</v>
      </c>
      <c r="W107" s="50" t="e">
        <f>COUNTIFS(新签明细!$J:$J,"新签",新签明细!$D:$D,$F107,新签明细!#REF!,W$29)</f>
        <v>#REF!</v>
      </c>
      <c r="X107" s="45" t="s">
        <v>138</v>
      </c>
      <c r="Y107" s="45" t="s">
        <v>132</v>
      </c>
      <c r="Z107" s="45" t="s">
        <v>148</v>
      </c>
    </row>
    <row r="108" spans="1:26">
      <c r="A108" s="51" t="e">
        <f t="shared" si="17"/>
        <v>#REF!</v>
      </c>
      <c r="B108" s="52" t="e">
        <f t="shared" si="18"/>
        <v>#REF!</v>
      </c>
      <c r="C108" s="53" t="s">
        <v>402</v>
      </c>
      <c r="D108" s="53" t="s">
        <v>252</v>
      </c>
      <c r="E108" s="53" t="s">
        <v>147</v>
      </c>
      <c r="F108" s="53" t="s">
        <v>431</v>
      </c>
      <c r="G108" s="54"/>
      <c r="H108" s="45" t="e">
        <f>COUNTIFS(新签明细!$J:$J,"新签",新签明细!$D:$D,$F108,新签明细!#REF!,"&gt;="&amp;INT(J$29))</f>
        <v>#REF!</v>
      </c>
      <c r="I108" s="55"/>
      <c r="J108" s="50" t="e">
        <f>COUNTIFS(新签明细!$J:$J,"新签",新签明细!$D:$D,$F108,新签明细!#REF!,J$29)</f>
        <v>#REF!</v>
      </c>
      <c r="K108" s="50" t="e">
        <f>COUNTIFS(新签明细!$J:$J,"新签",新签明细!$D:$D,$F108,新签明细!#REF!,K$29)</f>
        <v>#REF!</v>
      </c>
      <c r="L108" s="50" t="e">
        <f>COUNTIFS(新签明细!$J:$J,"新签",新签明细!$D:$D,$F108,新签明细!#REF!,L$29)</f>
        <v>#REF!</v>
      </c>
      <c r="M108" s="50" t="e">
        <f>COUNTIFS(新签明细!$J:$J,"新签",新签明细!$D:$D,$F108,新签明细!#REF!,M$29)</f>
        <v>#REF!</v>
      </c>
      <c r="N108" s="50" t="e">
        <f>COUNTIFS(新签明细!$J:$J,"新签",新签明细!$D:$D,$F108,新签明细!#REF!,N$29)</f>
        <v>#REF!</v>
      </c>
      <c r="O108" s="50" t="e">
        <f>COUNTIFS(新签明细!$J:$J,"新签",新签明细!$D:$D,$F108,新签明细!#REF!,O$29)</f>
        <v>#REF!</v>
      </c>
      <c r="P108" s="50" t="e">
        <f>COUNTIFS(新签明细!$J:$J,"新签",新签明细!$D:$D,$F108,新签明细!#REF!,P$29)</f>
        <v>#REF!</v>
      </c>
      <c r="Q108" s="50" t="e">
        <f>COUNTIFS(新签明细!$J:$J,"新签",新签明细!$D:$D,$F108,新签明细!#REF!,Q$29)</f>
        <v>#REF!</v>
      </c>
      <c r="R108" s="50" t="e">
        <f>COUNTIFS(新签明细!$J:$J,"新签",新签明细!$D:$D,$F108,新签明细!#REF!,R$29)</f>
        <v>#REF!</v>
      </c>
      <c r="S108" s="50" t="e">
        <f>COUNTIFS(新签明细!$J:$J,"新签",新签明细!$D:$D,$F108,新签明细!#REF!,S$29)</f>
        <v>#REF!</v>
      </c>
      <c r="T108" s="50" t="e">
        <f>COUNTIFS(新签明细!$J:$J,"新签",新签明细!$D:$D,$F108,新签明细!#REF!,T$29)</f>
        <v>#REF!</v>
      </c>
      <c r="U108" s="50" t="e">
        <f>COUNTIFS(新签明细!$J:$J,"新签",新签明细!$D:$D,$F108,新签明细!#REF!,U$29)</f>
        <v>#REF!</v>
      </c>
      <c r="V108" s="50" t="e">
        <f>COUNTIFS(新签明细!$J:$J,"新签",新签明细!$D:$D,$F108,新签明细!#REF!,V$29)</f>
        <v>#REF!</v>
      </c>
      <c r="W108" s="50" t="e">
        <f>COUNTIFS(新签明细!$J:$J,"新签",新签明细!$D:$D,$F108,新签明细!#REF!,W$29)</f>
        <v>#REF!</v>
      </c>
      <c r="X108" s="51" t="s">
        <v>138</v>
      </c>
      <c r="Y108" s="51" t="s">
        <v>132</v>
      </c>
      <c r="Z108" s="51" t="s">
        <v>148</v>
      </c>
    </row>
    <row r="109" spans="1:26">
      <c r="A109" s="45" t="e">
        <f t="shared" si="17"/>
        <v>#REF!</v>
      </c>
      <c r="B109" s="46" t="e">
        <f t="shared" si="18"/>
        <v>#REF!</v>
      </c>
      <c r="C109" s="47" t="s">
        <v>402</v>
      </c>
      <c r="D109" s="47" t="s">
        <v>252</v>
      </c>
      <c r="E109" s="47" t="s">
        <v>147</v>
      </c>
      <c r="F109" s="47" t="s">
        <v>258</v>
      </c>
      <c r="G109" s="48"/>
      <c r="H109" s="45" t="e">
        <f>COUNTIFS(新签明细!$J:$J,"新签",新签明细!$D:$D,$F109,新签明细!#REF!,"&gt;="&amp;INT(J$29))</f>
        <v>#REF!</v>
      </c>
      <c r="I109" s="49"/>
      <c r="J109" s="50" t="e">
        <f>COUNTIFS(新签明细!$J:$J,"新签",新签明细!$D:$D,$F109,新签明细!#REF!,J$29)</f>
        <v>#REF!</v>
      </c>
      <c r="K109" s="50" t="e">
        <f>COUNTIFS(新签明细!$J:$J,"新签",新签明细!$D:$D,$F109,新签明细!#REF!,K$29)</f>
        <v>#REF!</v>
      </c>
      <c r="L109" s="50" t="e">
        <f>COUNTIFS(新签明细!$J:$J,"新签",新签明细!$D:$D,$F109,新签明细!#REF!,L$29)</f>
        <v>#REF!</v>
      </c>
      <c r="M109" s="50" t="e">
        <f>COUNTIFS(新签明细!$J:$J,"新签",新签明细!$D:$D,$F109,新签明细!#REF!,M$29)</f>
        <v>#REF!</v>
      </c>
      <c r="N109" s="50" t="e">
        <f>COUNTIFS(新签明细!$J:$J,"新签",新签明细!$D:$D,$F109,新签明细!#REF!,N$29)</f>
        <v>#REF!</v>
      </c>
      <c r="O109" s="50" t="e">
        <f>COUNTIFS(新签明细!$J:$J,"新签",新签明细!$D:$D,$F109,新签明细!#REF!,O$29)</f>
        <v>#REF!</v>
      </c>
      <c r="P109" s="50" t="e">
        <f>COUNTIFS(新签明细!$J:$J,"新签",新签明细!$D:$D,$F109,新签明细!#REF!,P$29)</f>
        <v>#REF!</v>
      </c>
      <c r="Q109" s="50" t="e">
        <f>COUNTIFS(新签明细!$J:$J,"新签",新签明细!$D:$D,$F109,新签明细!#REF!,Q$29)</f>
        <v>#REF!</v>
      </c>
      <c r="R109" s="50" t="e">
        <f>COUNTIFS(新签明细!$J:$J,"新签",新签明细!$D:$D,$F109,新签明细!#REF!,R$29)</f>
        <v>#REF!</v>
      </c>
      <c r="S109" s="50" t="e">
        <f>COUNTIFS(新签明细!$J:$J,"新签",新签明细!$D:$D,$F109,新签明细!#REF!,S$29)</f>
        <v>#REF!</v>
      </c>
      <c r="T109" s="50" t="e">
        <f>COUNTIFS(新签明细!$J:$J,"新签",新签明细!$D:$D,$F109,新签明细!#REF!,T$29)</f>
        <v>#REF!</v>
      </c>
      <c r="U109" s="50" t="e">
        <f>COUNTIFS(新签明细!$J:$J,"新签",新签明细!$D:$D,$F109,新签明细!#REF!,U$29)</f>
        <v>#REF!</v>
      </c>
      <c r="V109" s="50" t="e">
        <f>COUNTIFS(新签明细!$J:$J,"新签",新签明细!$D:$D,$F109,新签明细!#REF!,V$29)</f>
        <v>#REF!</v>
      </c>
      <c r="W109" s="50" t="e">
        <f>COUNTIFS(新签明细!$J:$J,"新签",新签明细!$D:$D,$F109,新签明细!#REF!,W$29)</f>
        <v>#REF!</v>
      </c>
      <c r="X109" s="45" t="s">
        <v>138</v>
      </c>
      <c r="Y109" s="45" t="s">
        <v>132</v>
      </c>
      <c r="Z109" s="45" t="s">
        <v>148</v>
      </c>
    </row>
    <row r="110" spans="1:26">
      <c r="A110" s="51" t="e">
        <f t="shared" si="17"/>
        <v>#REF!</v>
      </c>
      <c r="B110" s="52" t="e">
        <f t="shared" si="18"/>
        <v>#REF!</v>
      </c>
      <c r="C110" s="53" t="s">
        <v>402</v>
      </c>
      <c r="D110" s="53" t="s">
        <v>252</v>
      </c>
      <c r="E110" s="53" t="s">
        <v>147</v>
      </c>
      <c r="F110" s="53" t="s">
        <v>259</v>
      </c>
      <c r="G110" s="54"/>
      <c r="H110" s="45" t="e">
        <f>COUNTIFS(新签明细!$J:$J,"新签",新签明细!$D:$D,$F110,新签明细!#REF!,"&gt;="&amp;INT(J$29))</f>
        <v>#REF!</v>
      </c>
      <c r="I110" s="55"/>
      <c r="J110" s="50" t="e">
        <f>COUNTIFS(新签明细!$J:$J,"新签",新签明细!$D:$D,$F110,新签明细!#REF!,J$29)</f>
        <v>#REF!</v>
      </c>
      <c r="K110" s="50" t="e">
        <f>COUNTIFS(新签明细!$J:$J,"新签",新签明细!$D:$D,$F110,新签明细!#REF!,K$29)</f>
        <v>#REF!</v>
      </c>
      <c r="L110" s="50" t="e">
        <f>COUNTIFS(新签明细!$J:$J,"新签",新签明细!$D:$D,$F110,新签明细!#REF!,L$29)</f>
        <v>#REF!</v>
      </c>
      <c r="M110" s="50" t="e">
        <f>COUNTIFS(新签明细!$J:$J,"新签",新签明细!$D:$D,$F110,新签明细!#REF!,M$29)</f>
        <v>#REF!</v>
      </c>
      <c r="N110" s="50" t="e">
        <f>COUNTIFS(新签明细!$J:$J,"新签",新签明细!$D:$D,$F110,新签明细!#REF!,N$29)</f>
        <v>#REF!</v>
      </c>
      <c r="O110" s="50" t="e">
        <f>COUNTIFS(新签明细!$J:$J,"新签",新签明细!$D:$D,$F110,新签明细!#REF!,O$29)</f>
        <v>#REF!</v>
      </c>
      <c r="P110" s="50" t="e">
        <f>COUNTIFS(新签明细!$J:$J,"新签",新签明细!$D:$D,$F110,新签明细!#REF!,P$29)</f>
        <v>#REF!</v>
      </c>
      <c r="Q110" s="50" t="e">
        <f>COUNTIFS(新签明细!$J:$J,"新签",新签明细!$D:$D,$F110,新签明细!#REF!,Q$29)</f>
        <v>#REF!</v>
      </c>
      <c r="R110" s="50" t="e">
        <f>COUNTIFS(新签明细!$J:$J,"新签",新签明细!$D:$D,$F110,新签明细!#REF!,R$29)</f>
        <v>#REF!</v>
      </c>
      <c r="S110" s="50" t="e">
        <f>COUNTIFS(新签明细!$J:$J,"新签",新签明细!$D:$D,$F110,新签明细!#REF!,S$29)</f>
        <v>#REF!</v>
      </c>
      <c r="T110" s="50" t="e">
        <f>COUNTIFS(新签明细!$J:$J,"新签",新签明细!$D:$D,$F110,新签明细!#REF!,T$29)</f>
        <v>#REF!</v>
      </c>
      <c r="U110" s="50" t="e">
        <f>COUNTIFS(新签明细!$J:$J,"新签",新签明细!$D:$D,$F110,新签明细!#REF!,U$29)</f>
        <v>#REF!</v>
      </c>
      <c r="V110" s="50" t="e">
        <f>COUNTIFS(新签明细!$J:$J,"新签",新签明细!$D:$D,$F110,新签明细!#REF!,V$29)</f>
        <v>#REF!</v>
      </c>
      <c r="W110" s="50" t="e">
        <f>COUNTIFS(新签明细!$J:$J,"新签",新签明细!$D:$D,$F110,新签明细!#REF!,W$29)</f>
        <v>#REF!</v>
      </c>
      <c r="X110" s="51" t="s">
        <v>138</v>
      </c>
      <c r="Y110" s="51" t="s">
        <v>132</v>
      </c>
      <c r="Z110" s="51" t="s">
        <v>148</v>
      </c>
    </row>
    <row r="111" spans="1:26">
      <c r="A111" s="45" t="e">
        <f t="shared" si="17"/>
        <v>#REF!</v>
      </c>
      <c r="B111" s="46" t="e">
        <f t="shared" si="18"/>
        <v>#REF!</v>
      </c>
      <c r="C111" s="47" t="s">
        <v>402</v>
      </c>
      <c r="D111" s="47" t="s">
        <v>252</v>
      </c>
      <c r="E111" s="47" t="s">
        <v>147</v>
      </c>
      <c r="F111" s="47" t="s">
        <v>316</v>
      </c>
      <c r="G111" s="48"/>
      <c r="H111" s="45" t="e">
        <f>COUNTIFS(新签明细!$J:$J,"新签",新签明细!$D:$D,$F111,新签明细!#REF!,"&gt;="&amp;INT(J$29))</f>
        <v>#REF!</v>
      </c>
      <c r="I111" s="49"/>
      <c r="J111" s="50" t="e">
        <f>COUNTIFS(新签明细!$J:$J,"新签",新签明细!$D:$D,$F111,新签明细!#REF!,J$29)</f>
        <v>#REF!</v>
      </c>
      <c r="K111" s="50" t="e">
        <f>COUNTIFS(新签明细!$J:$J,"新签",新签明细!$D:$D,$F111,新签明细!#REF!,K$29)</f>
        <v>#REF!</v>
      </c>
      <c r="L111" s="50" t="e">
        <f>COUNTIFS(新签明细!$J:$J,"新签",新签明细!$D:$D,$F111,新签明细!#REF!,L$29)</f>
        <v>#REF!</v>
      </c>
      <c r="M111" s="50" t="e">
        <f>COUNTIFS(新签明细!$J:$J,"新签",新签明细!$D:$D,$F111,新签明细!#REF!,M$29)</f>
        <v>#REF!</v>
      </c>
      <c r="N111" s="50" t="e">
        <f>COUNTIFS(新签明细!$J:$J,"新签",新签明细!$D:$D,$F111,新签明细!#REF!,N$29)</f>
        <v>#REF!</v>
      </c>
      <c r="O111" s="50" t="e">
        <f>COUNTIFS(新签明细!$J:$J,"新签",新签明细!$D:$D,$F111,新签明细!#REF!,O$29)</f>
        <v>#REF!</v>
      </c>
      <c r="P111" s="50" t="e">
        <f>COUNTIFS(新签明细!$J:$J,"新签",新签明细!$D:$D,$F111,新签明细!#REF!,P$29)</f>
        <v>#REF!</v>
      </c>
      <c r="Q111" s="50" t="e">
        <f>COUNTIFS(新签明细!$J:$J,"新签",新签明细!$D:$D,$F111,新签明细!#REF!,Q$29)</f>
        <v>#REF!</v>
      </c>
      <c r="R111" s="50" t="e">
        <f>COUNTIFS(新签明细!$J:$J,"新签",新签明细!$D:$D,$F111,新签明细!#REF!,R$29)</f>
        <v>#REF!</v>
      </c>
      <c r="S111" s="50" t="e">
        <f>COUNTIFS(新签明细!$J:$J,"新签",新签明细!$D:$D,$F111,新签明细!#REF!,S$29)</f>
        <v>#REF!</v>
      </c>
      <c r="T111" s="50" t="e">
        <f>COUNTIFS(新签明细!$J:$J,"新签",新签明细!$D:$D,$F111,新签明细!#REF!,T$29)</f>
        <v>#REF!</v>
      </c>
      <c r="U111" s="50" t="e">
        <f>COUNTIFS(新签明细!$J:$J,"新签",新签明细!$D:$D,$F111,新签明细!#REF!,U$29)</f>
        <v>#REF!</v>
      </c>
      <c r="V111" s="50" t="e">
        <f>COUNTIFS(新签明细!$J:$J,"新签",新签明细!$D:$D,$F111,新签明细!#REF!,V$29)</f>
        <v>#REF!</v>
      </c>
      <c r="W111" s="50" t="e">
        <f>COUNTIFS(新签明细!$J:$J,"新签",新签明细!$D:$D,$F111,新签明细!#REF!,W$29)</f>
        <v>#REF!</v>
      </c>
      <c r="X111" s="45" t="s">
        <v>138</v>
      </c>
      <c r="Y111" s="45" t="s">
        <v>132</v>
      </c>
      <c r="Z111" s="45" t="s">
        <v>148</v>
      </c>
    </row>
    <row r="112" spans="1:26">
      <c r="A112" s="51" t="e">
        <f t="shared" si="17"/>
        <v>#REF!</v>
      </c>
      <c r="B112" s="52" t="e">
        <f t="shared" si="18"/>
        <v>#REF!</v>
      </c>
      <c r="C112" s="53" t="s">
        <v>402</v>
      </c>
      <c r="D112" s="53" t="s">
        <v>252</v>
      </c>
      <c r="E112" s="53" t="s">
        <v>147</v>
      </c>
      <c r="F112" s="53" t="s">
        <v>260</v>
      </c>
      <c r="G112" s="54"/>
      <c r="H112" s="45" t="e">
        <f>COUNTIFS(新签明细!$J:$J,"新签",新签明细!$D:$D,$F112,新签明细!#REF!,"&gt;="&amp;INT(J$29))</f>
        <v>#REF!</v>
      </c>
      <c r="I112" s="55"/>
      <c r="J112" s="50" t="e">
        <f>COUNTIFS(新签明细!$J:$J,"新签",新签明细!$D:$D,$F112,新签明细!#REF!,J$29)</f>
        <v>#REF!</v>
      </c>
      <c r="K112" s="50" t="e">
        <f>COUNTIFS(新签明细!$J:$J,"新签",新签明细!$D:$D,$F112,新签明细!#REF!,K$29)</f>
        <v>#REF!</v>
      </c>
      <c r="L112" s="50" t="e">
        <f>COUNTIFS(新签明细!$J:$J,"新签",新签明细!$D:$D,$F112,新签明细!#REF!,L$29)</f>
        <v>#REF!</v>
      </c>
      <c r="M112" s="50" t="e">
        <f>COUNTIFS(新签明细!$J:$J,"新签",新签明细!$D:$D,$F112,新签明细!#REF!,M$29)</f>
        <v>#REF!</v>
      </c>
      <c r="N112" s="50" t="e">
        <f>COUNTIFS(新签明细!$J:$J,"新签",新签明细!$D:$D,$F112,新签明细!#REF!,N$29)</f>
        <v>#REF!</v>
      </c>
      <c r="O112" s="50" t="e">
        <f>COUNTIFS(新签明细!$J:$J,"新签",新签明细!$D:$D,$F112,新签明细!#REF!,O$29)</f>
        <v>#REF!</v>
      </c>
      <c r="P112" s="50" t="e">
        <f>COUNTIFS(新签明细!$J:$J,"新签",新签明细!$D:$D,$F112,新签明细!#REF!,P$29)</f>
        <v>#REF!</v>
      </c>
      <c r="Q112" s="50" t="e">
        <f>COUNTIFS(新签明细!$J:$J,"新签",新签明细!$D:$D,$F112,新签明细!#REF!,Q$29)</f>
        <v>#REF!</v>
      </c>
      <c r="R112" s="50" t="e">
        <f>COUNTIFS(新签明细!$J:$J,"新签",新签明细!$D:$D,$F112,新签明细!#REF!,R$29)</f>
        <v>#REF!</v>
      </c>
      <c r="S112" s="50" t="e">
        <f>COUNTIFS(新签明细!$J:$J,"新签",新签明细!$D:$D,$F112,新签明细!#REF!,S$29)</f>
        <v>#REF!</v>
      </c>
      <c r="T112" s="50" t="e">
        <f>COUNTIFS(新签明细!$J:$J,"新签",新签明细!$D:$D,$F112,新签明细!#REF!,T$29)</f>
        <v>#REF!</v>
      </c>
      <c r="U112" s="50" t="e">
        <f>COUNTIFS(新签明细!$J:$J,"新签",新签明细!$D:$D,$F112,新签明细!#REF!,U$29)</f>
        <v>#REF!</v>
      </c>
      <c r="V112" s="50" t="e">
        <f>COUNTIFS(新签明细!$J:$J,"新签",新签明细!$D:$D,$F112,新签明细!#REF!,V$29)</f>
        <v>#REF!</v>
      </c>
      <c r="W112" s="50" t="e">
        <f>COUNTIFS(新签明细!$J:$J,"新签",新签明细!$D:$D,$F112,新签明细!#REF!,W$29)</f>
        <v>#REF!</v>
      </c>
      <c r="X112" s="51" t="s">
        <v>138</v>
      </c>
      <c r="Y112" s="51" t="s">
        <v>132</v>
      </c>
      <c r="Z112" s="51" t="s">
        <v>148</v>
      </c>
    </row>
    <row r="113" spans="1:26">
      <c r="A113" s="45" t="e">
        <f t="shared" si="17"/>
        <v>#REF!</v>
      </c>
      <c r="B113" s="46" t="e">
        <f t="shared" si="18"/>
        <v>#REF!</v>
      </c>
      <c r="C113" s="47" t="s">
        <v>402</v>
      </c>
      <c r="D113" s="47" t="s">
        <v>131</v>
      </c>
      <c r="E113" s="47" t="s">
        <v>145</v>
      </c>
      <c r="F113" s="47" t="s">
        <v>223</v>
      </c>
      <c r="G113" s="48"/>
      <c r="H113" s="45" t="e">
        <f>COUNTIFS(新签明细!$J:$J,"新签",新签明细!$D:$D,$F113,新签明细!#REF!,"&gt;="&amp;INT(J$29))</f>
        <v>#REF!</v>
      </c>
      <c r="I113" s="49"/>
      <c r="J113" s="50" t="e">
        <f>COUNTIFS(新签明细!$J:$J,"新签",新签明细!$D:$D,$F113,新签明细!#REF!,J$29)</f>
        <v>#REF!</v>
      </c>
      <c r="K113" s="50" t="e">
        <f>COUNTIFS(新签明细!$J:$J,"新签",新签明细!$D:$D,$F113,新签明细!#REF!,K$29)</f>
        <v>#REF!</v>
      </c>
      <c r="L113" s="50" t="e">
        <f>COUNTIFS(新签明细!$J:$J,"新签",新签明细!$D:$D,$F113,新签明细!#REF!,L$29)</f>
        <v>#REF!</v>
      </c>
      <c r="M113" s="50" t="e">
        <f>COUNTIFS(新签明细!$J:$J,"新签",新签明细!$D:$D,$F113,新签明细!#REF!,M$29)</f>
        <v>#REF!</v>
      </c>
      <c r="N113" s="50" t="e">
        <f>COUNTIFS(新签明细!$J:$J,"新签",新签明细!$D:$D,$F113,新签明细!#REF!,N$29)</f>
        <v>#REF!</v>
      </c>
      <c r="O113" s="50" t="e">
        <f>COUNTIFS(新签明细!$J:$J,"新签",新签明细!$D:$D,$F113,新签明细!#REF!,O$29)</f>
        <v>#REF!</v>
      </c>
      <c r="P113" s="50" t="e">
        <f>COUNTIFS(新签明细!$J:$J,"新签",新签明细!$D:$D,$F113,新签明细!#REF!,P$29)</f>
        <v>#REF!</v>
      </c>
      <c r="Q113" s="50" t="e">
        <f>COUNTIFS(新签明细!$J:$J,"新签",新签明细!$D:$D,$F113,新签明细!#REF!,Q$29)</f>
        <v>#REF!</v>
      </c>
      <c r="R113" s="50" t="e">
        <f>COUNTIFS(新签明细!$J:$J,"新签",新签明细!$D:$D,$F113,新签明细!#REF!,R$29)</f>
        <v>#REF!</v>
      </c>
      <c r="S113" s="50" t="e">
        <f>COUNTIFS(新签明细!$J:$J,"新签",新签明细!$D:$D,$F113,新签明细!#REF!,S$29)</f>
        <v>#REF!</v>
      </c>
      <c r="T113" s="50" t="e">
        <f>COUNTIFS(新签明细!$J:$J,"新签",新签明细!$D:$D,$F113,新签明细!#REF!,T$29)</f>
        <v>#REF!</v>
      </c>
      <c r="U113" s="50" t="e">
        <f>COUNTIFS(新签明细!$J:$J,"新签",新签明细!$D:$D,$F113,新签明细!#REF!,U$29)</f>
        <v>#REF!</v>
      </c>
      <c r="V113" s="50" t="e">
        <f>COUNTIFS(新签明细!$J:$J,"新签",新签明细!$D:$D,$F113,新签明细!#REF!,V$29)</f>
        <v>#REF!</v>
      </c>
      <c r="W113" s="50" t="e">
        <f>COUNTIFS(新签明细!$J:$J,"新签",新签明细!$D:$D,$F113,新签明细!#REF!,W$29)</f>
        <v>#REF!</v>
      </c>
      <c r="X113" s="45" t="s">
        <v>138</v>
      </c>
      <c r="Y113" s="45" t="s">
        <v>130</v>
      </c>
      <c r="Z113" s="45" t="s">
        <v>146</v>
      </c>
    </row>
    <row r="114" spans="1:26">
      <c r="A114" s="51" t="e">
        <f t="shared" si="17"/>
        <v>#REF!</v>
      </c>
      <c r="B114" s="52" t="e">
        <f t="shared" si="18"/>
        <v>#REF!</v>
      </c>
      <c r="C114" s="53" t="s">
        <v>402</v>
      </c>
      <c r="D114" s="53" t="s">
        <v>131</v>
      </c>
      <c r="E114" s="53" t="s">
        <v>145</v>
      </c>
      <c r="F114" s="53" t="s">
        <v>216</v>
      </c>
      <c r="G114" s="54"/>
      <c r="H114" s="45" t="e">
        <f>COUNTIFS(新签明细!$J:$J,"新签",新签明细!$D:$D,$F114,新签明细!#REF!,"&gt;="&amp;INT(J$29))</f>
        <v>#REF!</v>
      </c>
      <c r="I114" s="55"/>
      <c r="J114" s="50" t="e">
        <f>COUNTIFS(新签明细!$J:$J,"新签",新签明细!$D:$D,$F114,新签明细!#REF!,J$29)</f>
        <v>#REF!</v>
      </c>
      <c r="K114" s="50" t="e">
        <f>COUNTIFS(新签明细!$J:$J,"新签",新签明细!$D:$D,$F114,新签明细!#REF!,K$29)</f>
        <v>#REF!</v>
      </c>
      <c r="L114" s="50" t="e">
        <f>COUNTIFS(新签明细!$J:$J,"新签",新签明细!$D:$D,$F114,新签明细!#REF!,L$29)</f>
        <v>#REF!</v>
      </c>
      <c r="M114" s="50" t="e">
        <f>COUNTIFS(新签明细!$J:$J,"新签",新签明细!$D:$D,$F114,新签明细!#REF!,M$29)</f>
        <v>#REF!</v>
      </c>
      <c r="N114" s="50" t="e">
        <f>COUNTIFS(新签明细!$J:$J,"新签",新签明细!$D:$D,$F114,新签明细!#REF!,N$29)</f>
        <v>#REF!</v>
      </c>
      <c r="O114" s="50" t="e">
        <f>COUNTIFS(新签明细!$J:$J,"新签",新签明细!$D:$D,$F114,新签明细!#REF!,O$29)</f>
        <v>#REF!</v>
      </c>
      <c r="P114" s="50" t="e">
        <f>COUNTIFS(新签明细!$J:$J,"新签",新签明细!$D:$D,$F114,新签明细!#REF!,P$29)</f>
        <v>#REF!</v>
      </c>
      <c r="Q114" s="50" t="e">
        <f>COUNTIFS(新签明细!$J:$J,"新签",新签明细!$D:$D,$F114,新签明细!#REF!,Q$29)</f>
        <v>#REF!</v>
      </c>
      <c r="R114" s="50" t="e">
        <f>COUNTIFS(新签明细!$J:$J,"新签",新签明细!$D:$D,$F114,新签明细!#REF!,R$29)</f>
        <v>#REF!</v>
      </c>
      <c r="S114" s="50" t="e">
        <f>COUNTIFS(新签明细!$J:$J,"新签",新签明细!$D:$D,$F114,新签明细!#REF!,S$29)</f>
        <v>#REF!</v>
      </c>
      <c r="T114" s="50" t="e">
        <f>COUNTIFS(新签明细!$J:$J,"新签",新签明细!$D:$D,$F114,新签明细!#REF!,T$29)</f>
        <v>#REF!</v>
      </c>
      <c r="U114" s="50" t="e">
        <f>COUNTIFS(新签明细!$J:$J,"新签",新签明细!$D:$D,$F114,新签明细!#REF!,U$29)</f>
        <v>#REF!</v>
      </c>
      <c r="V114" s="50" t="e">
        <f>COUNTIFS(新签明细!$J:$J,"新签",新签明细!$D:$D,$F114,新签明细!#REF!,V$29)</f>
        <v>#REF!</v>
      </c>
      <c r="W114" s="50" t="e">
        <f>COUNTIFS(新签明细!$J:$J,"新签",新签明细!$D:$D,$F114,新签明细!#REF!,W$29)</f>
        <v>#REF!</v>
      </c>
      <c r="X114" s="51" t="s">
        <v>138</v>
      </c>
      <c r="Y114" s="51" t="s">
        <v>130</v>
      </c>
      <c r="Z114" s="51" t="s">
        <v>146</v>
      </c>
    </row>
    <row r="115" spans="1:26">
      <c r="A115" s="45" t="e">
        <f t="shared" si="17"/>
        <v>#REF!</v>
      </c>
      <c r="B115" s="46" t="e">
        <f t="shared" si="18"/>
        <v>#REF!</v>
      </c>
      <c r="C115" s="47" t="s">
        <v>402</v>
      </c>
      <c r="D115" s="47" t="s">
        <v>131</v>
      </c>
      <c r="E115" s="47" t="s">
        <v>145</v>
      </c>
      <c r="F115" s="47" t="s">
        <v>222</v>
      </c>
      <c r="G115" s="48"/>
      <c r="H115" s="45" t="e">
        <f>COUNTIFS(新签明细!$J:$J,"新签",新签明细!$D:$D,$F115,新签明细!#REF!,"&gt;="&amp;INT(J$29))</f>
        <v>#REF!</v>
      </c>
      <c r="I115" s="49"/>
      <c r="J115" s="50" t="e">
        <f>COUNTIFS(新签明细!$J:$J,"新签",新签明细!$D:$D,$F115,新签明细!#REF!,J$29)</f>
        <v>#REF!</v>
      </c>
      <c r="K115" s="50" t="e">
        <f>COUNTIFS(新签明细!$J:$J,"新签",新签明细!$D:$D,$F115,新签明细!#REF!,K$29)</f>
        <v>#REF!</v>
      </c>
      <c r="L115" s="50" t="e">
        <f>COUNTIFS(新签明细!$J:$J,"新签",新签明细!$D:$D,$F115,新签明细!#REF!,L$29)</f>
        <v>#REF!</v>
      </c>
      <c r="M115" s="50" t="e">
        <f>COUNTIFS(新签明细!$J:$J,"新签",新签明细!$D:$D,$F115,新签明细!#REF!,M$29)</f>
        <v>#REF!</v>
      </c>
      <c r="N115" s="50" t="e">
        <f>COUNTIFS(新签明细!$J:$J,"新签",新签明细!$D:$D,$F115,新签明细!#REF!,N$29)</f>
        <v>#REF!</v>
      </c>
      <c r="O115" s="50" t="e">
        <f>COUNTIFS(新签明细!$J:$J,"新签",新签明细!$D:$D,$F115,新签明细!#REF!,O$29)</f>
        <v>#REF!</v>
      </c>
      <c r="P115" s="50" t="e">
        <f>COUNTIFS(新签明细!$J:$J,"新签",新签明细!$D:$D,$F115,新签明细!#REF!,P$29)</f>
        <v>#REF!</v>
      </c>
      <c r="Q115" s="50" t="e">
        <f>COUNTIFS(新签明细!$J:$J,"新签",新签明细!$D:$D,$F115,新签明细!#REF!,Q$29)</f>
        <v>#REF!</v>
      </c>
      <c r="R115" s="50" t="e">
        <f>COUNTIFS(新签明细!$J:$J,"新签",新签明细!$D:$D,$F115,新签明细!#REF!,R$29)</f>
        <v>#REF!</v>
      </c>
      <c r="S115" s="50" t="e">
        <f>COUNTIFS(新签明细!$J:$J,"新签",新签明细!$D:$D,$F115,新签明细!#REF!,S$29)</f>
        <v>#REF!</v>
      </c>
      <c r="T115" s="50" t="e">
        <f>COUNTIFS(新签明细!$J:$J,"新签",新签明细!$D:$D,$F115,新签明细!#REF!,T$29)</f>
        <v>#REF!</v>
      </c>
      <c r="U115" s="50" t="e">
        <f>COUNTIFS(新签明细!$J:$J,"新签",新签明细!$D:$D,$F115,新签明细!#REF!,U$29)</f>
        <v>#REF!</v>
      </c>
      <c r="V115" s="50" t="e">
        <f>COUNTIFS(新签明细!$J:$J,"新签",新签明细!$D:$D,$F115,新签明细!#REF!,V$29)</f>
        <v>#REF!</v>
      </c>
      <c r="W115" s="50" t="e">
        <f>COUNTIFS(新签明细!$J:$J,"新签",新签明细!$D:$D,$F115,新签明细!#REF!,W$29)</f>
        <v>#REF!</v>
      </c>
      <c r="X115" s="45" t="s">
        <v>138</v>
      </c>
      <c r="Y115" s="45" t="s">
        <v>130</v>
      </c>
      <c r="Z115" s="45" t="s">
        <v>146</v>
      </c>
    </row>
    <row r="116" spans="1:26">
      <c r="A116" s="51" t="e">
        <f t="shared" si="17"/>
        <v>#REF!</v>
      </c>
      <c r="B116" s="52" t="e">
        <f t="shared" si="18"/>
        <v>#REF!</v>
      </c>
      <c r="C116" s="53" t="s">
        <v>402</v>
      </c>
      <c r="D116" s="53" t="s">
        <v>131</v>
      </c>
      <c r="E116" s="53" t="s">
        <v>145</v>
      </c>
      <c r="F116" s="53" t="s">
        <v>219</v>
      </c>
      <c r="G116" s="54"/>
      <c r="H116" s="45" t="e">
        <f>COUNTIFS(新签明细!$J:$J,"新签",新签明细!$D:$D,$F116,新签明细!#REF!,"&gt;="&amp;INT(J$29))</f>
        <v>#REF!</v>
      </c>
      <c r="I116" s="55"/>
      <c r="J116" s="50" t="e">
        <f>COUNTIFS(新签明细!$J:$J,"新签",新签明细!$D:$D,$F116,新签明细!#REF!,J$29)</f>
        <v>#REF!</v>
      </c>
      <c r="K116" s="50" t="e">
        <f>COUNTIFS(新签明细!$J:$J,"新签",新签明细!$D:$D,$F116,新签明细!#REF!,K$29)</f>
        <v>#REF!</v>
      </c>
      <c r="L116" s="50" t="e">
        <f>COUNTIFS(新签明细!$J:$J,"新签",新签明细!$D:$D,$F116,新签明细!#REF!,L$29)</f>
        <v>#REF!</v>
      </c>
      <c r="M116" s="50" t="e">
        <f>COUNTIFS(新签明细!$J:$J,"新签",新签明细!$D:$D,$F116,新签明细!#REF!,M$29)</f>
        <v>#REF!</v>
      </c>
      <c r="N116" s="50" t="e">
        <f>COUNTIFS(新签明细!$J:$J,"新签",新签明细!$D:$D,$F116,新签明细!#REF!,N$29)</f>
        <v>#REF!</v>
      </c>
      <c r="O116" s="50" t="e">
        <f>COUNTIFS(新签明细!$J:$J,"新签",新签明细!$D:$D,$F116,新签明细!#REF!,O$29)</f>
        <v>#REF!</v>
      </c>
      <c r="P116" s="50" t="e">
        <f>COUNTIFS(新签明细!$J:$J,"新签",新签明细!$D:$D,$F116,新签明细!#REF!,P$29)</f>
        <v>#REF!</v>
      </c>
      <c r="Q116" s="50" t="e">
        <f>COUNTIFS(新签明细!$J:$J,"新签",新签明细!$D:$D,$F116,新签明细!#REF!,Q$29)</f>
        <v>#REF!</v>
      </c>
      <c r="R116" s="50" t="e">
        <f>COUNTIFS(新签明细!$J:$J,"新签",新签明细!$D:$D,$F116,新签明细!#REF!,R$29)</f>
        <v>#REF!</v>
      </c>
      <c r="S116" s="50" t="e">
        <f>COUNTIFS(新签明细!$J:$J,"新签",新签明细!$D:$D,$F116,新签明细!#REF!,S$29)</f>
        <v>#REF!</v>
      </c>
      <c r="T116" s="50" t="e">
        <f>COUNTIFS(新签明细!$J:$J,"新签",新签明细!$D:$D,$F116,新签明细!#REF!,T$29)</f>
        <v>#REF!</v>
      </c>
      <c r="U116" s="50" t="e">
        <f>COUNTIFS(新签明细!$J:$J,"新签",新签明细!$D:$D,$F116,新签明细!#REF!,U$29)</f>
        <v>#REF!</v>
      </c>
      <c r="V116" s="50" t="e">
        <f>COUNTIFS(新签明细!$J:$J,"新签",新签明细!$D:$D,$F116,新签明细!#REF!,V$29)</f>
        <v>#REF!</v>
      </c>
      <c r="W116" s="50" t="e">
        <f>COUNTIFS(新签明细!$J:$J,"新签",新签明细!$D:$D,$F116,新签明细!#REF!,W$29)</f>
        <v>#REF!</v>
      </c>
      <c r="X116" s="51" t="s">
        <v>138</v>
      </c>
      <c r="Y116" s="51" t="s">
        <v>130</v>
      </c>
      <c r="Z116" s="51" t="s">
        <v>146</v>
      </c>
    </row>
    <row r="117" spans="1:26">
      <c r="A117" s="45" t="e">
        <f t="shared" si="17"/>
        <v>#REF!</v>
      </c>
      <c r="B117" s="46" t="e">
        <f t="shared" si="18"/>
        <v>#REF!</v>
      </c>
      <c r="C117" s="47" t="s">
        <v>402</v>
      </c>
      <c r="D117" s="47" t="s">
        <v>131</v>
      </c>
      <c r="E117" s="47" t="s">
        <v>145</v>
      </c>
      <c r="F117" s="47" t="s">
        <v>226</v>
      </c>
      <c r="G117" s="48"/>
      <c r="H117" s="45" t="e">
        <f>COUNTIFS(新签明细!$J:$J,"新签",新签明细!$D:$D,$F117,新签明细!#REF!,"&gt;="&amp;INT(J$29))</f>
        <v>#REF!</v>
      </c>
      <c r="I117" s="49"/>
      <c r="J117" s="50" t="e">
        <f>COUNTIFS(新签明细!$J:$J,"新签",新签明细!$D:$D,$F117,新签明细!#REF!,J$29)</f>
        <v>#REF!</v>
      </c>
      <c r="K117" s="50" t="e">
        <f>COUNTIFS(新签明细!$J:$J,"新签",新签明细!$D:$D,$F117,新签明细!#REF!,K$29)</f>
        <v>#REF!</v>
      </c>
      <c r="L117" s="50" t="e">
        <f>COUNTIFS(新签明细!$J:$J,"新签",新签明细!$D:$D,$F117,新签明细!#REF!,L$29)</f>
        <v>#REF!</v>
      </c>
      <c r="M117" s="50" t="e">
        <f>COUNTIFS(新签明细!$J:$J,"新签",新签明细!$D:$D,$F117,新签明细!#REF!,M$29)</f>
        <v>#REF!</v>
      </c>
      <c r="N117" s="50" t="e">
        <f>COUNTIFS(新签明细!$J:$J,"新签",新签明细!$D:$D,$F117,新签明细!#REF!,N$29)</f>
        <v>#REF!</v>
      </c>
      <c r="O117" s="50" t="e">
        <f>COUNTIFS(新签明细!$J:$J,"新签",新签明细!$D:$D,$F117,新签明细!#REF!,O$29)</f>
        <v>#REF!</v>
      </c>
      <c r="P117" s="50" t="e">
        <f>COUNTIFS(新签明细!$J:$J,"新签",新签明细!$D:$D,$F117,新签明细!#REF!,P$29)</f>
        <v>#REF!</v>
      </c>
      <c r="Q117" s="50" t="e">
        <f>COUNTIFS(新签明细!$J:$J,"新签",新签明细!$D:$D,$F117,新签明细!#REF!,Q$29)</f>
        <v>#REF!</v>
      </c>
      <c r="R117" s="50" t="e">
        <f>COUNTIFS(新签明细!$J:$J,"新签",新签明细!$D:$D,$F117,新签明细!#REF!,R$29)</f>
        <v>#REF!</v>
      </c>
      <c r="S117" s="50" t="e">
        <f>COUNTIFS(新签明细!$J:$J,"新签",新签明细!$D:$D,$F117,新签明细!#REF!,S$29)</f>
        <v>#REF!</v>
      </c>
      <c r="T117" s="50" t="e">
        <f>COUNTIFS(新签明细!$J:$J,"新签",新签明细!$D:$D,$F117,新签明细!#REF!,T$29)</f>
        <v>#REF!</v>
      </c>
      <c r="U117" s="50" t="e">
        <f>COUNTIFS(新签明细!$J:$J,"新签",新签明细!$D:$D,$F117,新签明细!#REF!,U$29)</f>
        <v>#REF!</v>
      </c>
      <c r="V117" s="50" t="e">
        <f>COUNTIFS(新签明细!$J:$J,"新签",新签明细!$D:$D,$F117,新签明细!#REF!,V$29)</f>
        <v>#REF!</v>
      </c>
      <c r="W117" s="50" t="e">
        <f>COUNTIFS(新签明细!$J:$J,"新签",新签明细!$D:$D,$F117,新签明细!#REF!,W$29)</f>
        <v>#REF!</v>
      </c>
      <c r="X117" s="45" t="s">
        <v>138</v>
      </c>
      <c r="Y117" s="45" t="s">
        <v>130</v>
      </c>
      <c r="Z117" s="45" t="s">
        <v>146</v>
      </c>
    </row>
    <row r="118" spans="1:26">
      <c r="A118" s="51" t="e">
        <f t="shared" si="17"/>
        <v>#REF!</v>
      </c>
      <c r="B118" s="52" t="e">
        <f t="shared" si="18"/>
        <v>#REF!</v>
      </c>
      <c r="C118" s="53" t="s">
        <v>402</v>
      </c>
      <c r="D118" s="53" t="s">
        <v>131</v>
      </c>
      <c r="E118" s="53" t="s">
        <v>145</v>
      </c>
      <c r="F118" s="53" t="s">
        <v>218</v>
      </c>
      <c r="G118" s="54"/>
      <c r="H118" s="45" t="e">
        <f>COUNTIFS(新签明细!$J:$J,"新签",新签明细!$D:$D,$F118,新签明细!#REF!,"&gt;="&amp;INT(J$29))</f>
        <v>#REF!</v>
      </c>
      <c r="I118" s="55"/>
      <c r="J118" s="50" t="e">
        <f>COUNTIFS(新签明细!$J:$J,"新签",新签明细!$D:$D,$F118,新签明细!#REF!,J$29)</f>
        <v>#REF!</v>
      </c>
      <c r="K118" s="50" t="e">
        <f>COUNTIFS(新签明细!$J:$J,"新签",新签明细!$D:$D,$F118,新签明细!#REF!,K$29)</f>
        <v>#REF!</v>
      </c>
      <c r="L118" s="50" t="e">
        <f>COUNTIFS(新签明细!$J:$J,"新签",新签明细!$D:$D,$F118,新签明细!#REF!,L$29)</f>
        <v>#REF!</v>
      </c>
      <c r="M118" s="50" t="e">
        <f>COUNTIFS(新签明细!$J:$J,"新签",新签明细!$D:$D,$F118,新签明细!#REF!,M$29)</f>
        <v>#REF!</v>
      </c>
      <c r="N118" s="50" t="e">
        <f>COUNTIFS(新签明细!$J:$J,"新签",新签明细!$D:$D,$F118,新签明细!#REF!,N$29)</f>
        <v>#REF!</v>
      </c>
      <c r="O118" s="50" t="e">
        <f>COUNTIFS(新签明细!$J:$J,"新签",新签明细!$D:$D,$F118,新签明细!#REF!,O$29)</f>
        <v>#REF!</v>
      </c>
      <c r="P118" s="50" t="e">
        <f>COUNTIFS(新签明细!$J:$J,"新签",新签明细!$D:$D,$F118,新签明细!#REF!,P$29)</f>
        <v>#REF!</v>
      </c>
      <c r="Q118" s="50" t="e">
        <f>COUNTIFS(新签明细!$J:$J,"新签",新签明细!$D:$D,$F118,新签明细!#REF!,Q$29)</f>
        <v>#REF!</v>
      </c>
      <c r="R118" s="50" t="e">
        <f>COUNTIFS(新签明细!$J:$J,"新签",新签明细!$D:$D,$F118,新签明细!#REF!,R$29)</f>
        <v>#REF!</v>
      </c>
      <c r="S118" s="50" t="e">
        <f>COUNTIFS(新签明细!$J:$J,"新签",新签明细!$D:$D,$F118,新签明细!#REF!,S$29)</f>
        <v>#REF!</v>
      </c>
      <c r="T118" s="50" t="e">
        <f>COUNTIFS(新签明细!$J:$J,"新签",新签明细!$D:$D,$F118,新签明细!#REF!,T$29)</f>
        <v>#REF!</v>
      </c>
      <c r="U118" s="50" t="e">
        <f>COUNTIFS(新签明细!$J:$J,"新签",新签明细!$D:$D,$F118,新签明细!#REF!,U$29)</f>
        <v>#REF!</v>
      </c>
      <c r="V118" s="50" t="e">
        <f>COUNTIFS(新签明细!$J:$J,"新签",新签明细!$D:$D,$F118,新签明细!#REF!,V$29)</f>
        <v>#REF!</v>
      </c>
      <c r="W118" s="50" t="e">
        <f>COUNTIFS(新签明细!$J:$J,"新签",新签明细!$D:$D,$F118,新签明细!#REF!,W$29)</f>
        <v>#REF!</v>
      </c>
      <c r="X118" s="51" t="s">
        <v>138</v>
      </c>
      <c r="Y118" s="51" t="s">
        <v>130</v>
      </c>
      <c r="Z118" s="51" t="s">
        <v>146</v>
      </c>
    </row>
    <row r="119" spans="1:26">
      <c r="A119" s="45" t="e">
        <f t="shared" si="17"/>
        <v>#REF!</v>
      </c>
      <c r="B119" s="46" t="e">
        <f t="shared" si="18"/>
        <v>#REF!</v>
      </c>
      <c r="C119" s="47" t="s">
        <v>402</v>
      </c>
      <c r="D119" s="47" t="s">
        <v>131</v>
      </c>
      <c r="E119" s="47" t="s">
        <v>145</v>
      </c>
      <c r="F119" s="47" t="s">
        <v>217</v>
      </c>
      <c r="G119" s="48"/>
      <c r="H119" s="45" t="e">
        <f>COUNTIFS(新签明细!$J:$J,"新签",新签明细!$D:$D,$F119,新签明细!#REF!,"&gt;="&amp;INT(J$29))</f>
        <v>#REF!</v>
      </c>
      <c r="I119" s="49"/>
      <c r="J119" s="50" t="e">
        <f>COUNTIFS(新签明细!$J:$J,"新签",新签明细!$D:$D,$F119,新签明细!#REF!,J$29)</f>
        <v>#REF!</v>
      </c>
      <c r="K119" s="50" t="e">
        <f>COUNTIFS(新签明细!$J:$J,"新签",新签明细!$D:$D,$F119,新签明细!#REF!,K$29)</f>
        <v>#REF!</v>
      </c>
      <c r="L119" s="50" t="e">
        <f>COUNTIFS(新签明细!$J:$J,"新签",新签明细!$D:$D,$F119,新签明细!#REF!,L$29)</f>
        <v>#REF!</v>
      </c>
      <c r="M119" s="50" t="e">
        <f>COUNTIFS(新签明细!$J:$J,"新签",新签明细!$D:$D,$F119,新签明细!#REF!,M$29)</f>
        <v>#REF!</v>
      </c>
      <c r="N119" s="50" t="e">
        <f>COUNTIFS(新签明细!$J:$J,"新签",新签明细!$D:$D,$F119,新签明细!#REF!,N$29)</f>
        <v>#REF!</v>
      </c>
      <c r="O119" s="50" t="e">
        <f>COUNTIFS(新签明细!$J:$J,"新签",新签明细!$D:$D,$F119,新签明细!#REF!,O$29)</f>
        <v>#REF!</v>
      </c>
      <c r="P119" s="50" t="e">
        <f>COUNTIFS(新签明细!$J:$J,"新签",新签明细!$D:$D,$F119,新签明细!#REF!,P$29)</f>
        <v>#REF!</v>
      </c>
      <c r="Q119" s="50" t="e">
        <f>COUNTIFS(新签明细!$J:$J,"新签",新签明细!$D:$D,$F119,新签明细!#REF!,Q$29)</f>
        <v>#REF!</v>
      </c>
      <c r="R119" s="50" t="e">
        <f>COUNTIFS(新签明细!$J:$J,"新签",新签明细!$D:$D,$F119,新签明细!#REF!,R$29)</f>
        <v>#REF!</v>
      </c>
      <c r="S119" s="50" t="e">
        <f>COUNTIFS(新签明细!$J:$J,"新签",新签明细!$D:$D,$F119,新签明细!#REF!,S$29)</f>
        <v>#REF!</v>
      </c>
      <c r="T119" s="50" t="e">
        <f>COUNTIFS(新签明细!$J:$J,"新签",新签明细!$D:$D,$F119,新签明细!#REF!,T$29)</f>
        <v>#REF!</v>
      </c>
      <c r="U119" s="50" t="e">
        <f>COUNTIFS(新签明细!$J:$J,"新签",新签明细!$D:$D,$F119,新签明细!#REF!,U$29)</f>
        <v>#REF!</v>
      </c>
      <c r="V119" s="50" t="e">
        <f>COUNTIFS(新签明细!$J:$J,"新签",新签明细!$D:$D,$F119,新签明细!#REF!,V$29)</f>
        <v>#REF!</v>
      </c>
      <c r="W119" s="50" t="e">
        <f>COUNTIFS(新签明细!$J:$J,"新签",新签明细!$D:$D,$F119,新签明细!#REF!,W$29)</f>
        <v>#REF!</v>
      </c>
      <c r="X119" s="45" t="s">
        <v>138</v>
      </c>
      <c r="Y119" s="45" t="s">
        <v>130</v>
      </c>
      <c r="Z119" s="45" t="s">
        <v>146</v>
      </c>
    </row>
    <row r="120" spans="1:26">
      <c r="A120" s="51" t="e">
        <f t="shared" si="17"/>
        <v>#REF!</v>
      </c>
      <c r="B120" s="52" t="e">
        <f t="shared" si="18"/>
        <v>#REF!</v>
      </c>
      <c r="C120" s="53" t="s">
        <v>402</v>
      </c>
      <c r="D120" s="53" t="s">
        <v>131</v>
      </c>
      <c r="E120" s="53" t="s">
        <v>145</v>
      </c>
      <c r="F120" s="53" t="s">
        <v>215</v>
      </c>
      <c r="G120" s="54"/>
      <c r="H120" s="45" t="e">
        <f>COUNTIFS(新签明细!$J:$J,"新签",新签明细!$D:$D,$F120,新签明细!#REF!,"&gt;="&amp;INT(J$29))</f>
        <v>#REF!</v>
      </c>
      <c r="I120" s="55"/>
      <c r="J120" s="50" t="e">
        <f>COUNTIFS(新签明细!$J:$J,"新签",新签明细!$D:$D,$F120,新签明细!#REF!,J$29)</f>
        <v>#REF!</v>
      </c>
      <c r="K120" s="50" t="e">
        <f>COUNTIFS(新签明细!$J:$J,"新签",新签明细!$D:$D,$F120,新签明细!#REF!,K$29)</f>
        <v>#REF!</v>
      </c>
      <c r="L120" s="50" t="e">
        <f>COUNTIFS(新签明细!$J:$J,"新签",新签明细!$D:$D,$F120,新签明细!#REF!,L$29)</f>
        <v>#REF!</v>
      </c>
      <c r="M120" s="50" t="e">
        <f>COUNTIFS(新签明细!$J:$J,"新签",新签明细!$D:$D,$F120,新签明细!#REF!,M$29)</f>
        <v>#REF!</v>
      </c>
      <c r="N120" s="50" t="e">
        <f>COUNTIFS(新签明细!$J:$J,"新签",新签明细!$D:$D,$F120,新签明细!#REF!,N$29)</f>
        <v>#REF!</v>
      </c>
      <c r="O120" s="50" t="e">
        <f>COUNTIFS(新签明细!$J:$J,"新签",新签明细!$D:$D,$F120,新签明细!#REF!,O$29)</f>
        <v>#REF!</v>
      </c>
      <c r="P120" s="50" t="e">
        <f>COUNTIFS(新签明细!$J:$J,"新签",新签明细!$D:$D,$F120,新签明细!#REF!,P$29)</f>
        <v>#REF!</v>
      </c>
      <c r="Q120" s="50" t="e">
        <f>COUNTIFS(新签明细!$J:$J,"新签",新签明细!$D:$D,$F120,新签明细!#REF!,Q$29)</f>
        <v>#REF!</v>
      </c>
      <c r="R120" s="50" t="e">
        <f>COUNTIFS(新签明细!$J:$J,"新签",新签明细!$D:$D,$F120,新签明细!#REF!,R$29)</f>
        <v>#REF!</v>
      </c>
      <c r="S120" s="50" t="e">
        <f>COUNTIFS(新签明细!$J:$J,"新签",新签明细!$D:$D,$F120,新签明细!#REF!,S$29)</f>
        <v>#REF!</v>
      </c>
      <c r="T120" s="50" t="e">
        <f>COUNTIFS(新签明细!$J:$J,"新签",新签明细!$D:$D,$F120,新签明细!#REF!,T$29)</f>
        <v>#REF!</v>
      </c>
      <c r="U120" s="50" t="e">
        <f>COUNTIFS(新签明细!$J:$J,"新签",新签明细!$D:$D,$F120,新签明细!#REF!,U$29)</f>
        <v>#REF!</v>
      </c>
      <c r="V120" s="50" t="e">
        <f>COUNTIFS(新签明细!$J:$J,"新签",新签明细!$D:$D,$F120,新签明细!#REF!,V$29)</f>
        <v>#REF!</v>
      </c>
      <c r="W120" s="50" t="e">
        <f>COUNTIFS(新签明细!$J:$J,"新签",新签明细!$D:$D,$F120,新签明细!#REF!,W$29)</f>
        <v>#REF!</v>
      </c>
      <c r="X120" s="51" t="s">
        <v>138</v>
      </c>
      <c r="Y120" s="51" t="s">
        <v>130</v>
      </c>
      <c r="Z120" s="51" t="s">
        <v>146</v>
      </c>
    </row>
    <row r="121" spans="1:26">
      <c r="A121" s="45" t="e">
        <f t="shared" si="17"/>
        <v>#REF!</v>
      </c>
      <c r="B121" s="46" t="e">
        <f t="shared" si="18"/>
        <v>#REF!</v>
      </c>
      <c r="C121" s="47" t="s">
        <v>402</v>
      </c>
      <c r="D121" s="47" t="s">
        <v>131</v>
      </c>
      <c r="E121" s="47" t="s">
        <v>145</v>
      </c>
      <c r="F121" s="47" t="s">
        <v>220</v>
      </c>
      <c r="G121" s="48"/>
      <c r="H121" s="45" t="e">
        <f>COUNTIFS(新签明细!$J:$J,"新签",新签明细!$D:$D,$F121,新签明细!#REF!,"&gt;="&amp;INT(J$29))</f>
        <v>#REF!</v>
      </c>
      <c r="I121" s="49"/>
      <c r="J121" s="50" t="e">
        <f>COUNTIFS(新签明细!$J:$J,"新签",新签明细!$D:$D,$F121,新签明细!#REF!,J$29)</f>
        <v>#REF!</v>
      </c>
      <c r="K121" s="50" t="e">
        <f>COUNTIFS(新签明细!$J:$J,"新签",新签明细!$D:$D,$F121,新签明细!#REF!,K$29)</f>
        <v>#REF!</v>
      </c>
      <c r="L121" s="50" t="e">
        <f>COUNTIFS(新签明细!$J:$J,"新签",新签明细!$D:$D,$F121,新签明细!#REF!,L$29)</f>
        <v>#REF!</v>
      </c>
      <c r="M121" s="50" t="e">
        <f>COUNTIFS(新签明细!$J:$J,"新签",新签明细!$D:$D,$F121,新签明细!#REF!,M$29)</f>
        <v>#REF!</v>
      </c>
      <c r="N121" s="50" t="e">
        <f>COUNTIFS(新签明细!$J:$J,"新签",新签明细!$D:$D,$F121,新签明细!#REF!,N$29)</f>
        <v>#REF!</v>
      </c>
      <c r="O121" s="50" t="e">
        <f>COUNTIFS(新签明细!$J:$J,"新签",新签明细!$D:$D,$F121,新签明细!#REF!,O$29)</f>
        <v>#REF!</v>
      </c>
      <c r="P121" s="50" t="e">
        <f>COUNTIFS(新签明细!$J:$J,"新签",新签明细!$D:$D,$F121,新签明细!#REF!,P$29)</f>
        <v>#REF!</v>
      </c>
      <c r="Q121" s="50" t="e">
        <f>COUNTIFS(新签明细!$J:$J,"新签",新签明细!$D:$D,$F121,新签明细!#REF!,Q$29)</f>
        <v>#REF!</v>
      </c>
      <c r="R121" s="50" t="e">
        <f>COUNTIFS(新签明细!$J:$J,"新签",新签明细!$D:$D,$F121,新签明细!#REF!,R$29)</f>
        <v>#REF!</v>
      </c>
      <c r="S121" s="50" t="e">
        <f>COUNTIFS(新签明细!$J:$J,"新签",新签明细!$D:$D,$F121,新签明细!#REF!,S$29)</f>
        <v>#REF!</v>
      </c>
      <c r="T121" s="50" t="e">
        <f>COUNTIFS(新签明细!$J:$J,"新签",新签明细!$D:$D,$F121,新签明细!#REF!,T$29)</f>
        <v>#REF!</v>
      </c>
      <c r="U121" s="50" t="e">
        <f>COUNTIFS(新签明细!$J:$J,"新签",新签明细!$D:$D,$F121,新签明细!#REF!,U$29)</f>
        <v>#REF!</v>
      </c>
      <c r="V121" s="50" t="e">
        <f>COUNTIFS(新签明细!$J:$J,"新签",新签明细!$D:$D,$F121,新签明细!#REF!,V$29)</f>
        <v>#REF!</v>
      </c>
      <c r="W121" s="50" t="e">
        <f>COUNTIFS(新签明细!$J:$J,"新签",新签明细!$D:$D,$F121,新签明细!#REF!,W$29)</f>
        <v>#REF!</v>
      </c>
      <c r="X121" s="45" t="s">
        <v>138</v>
      </c>
      <c r="Y121" s="45" t="s">
        <v>130</v>
      </c>
      <c r="Z121" s="45" t="s">
        <v>146</v>
      </c>
    </row>
    <row r="122" spans="1:26">
      <c r="A122" s="51" t="e">
        <f t="shared" si="17"/>
        <v>#REF!</v>
      </c>
      <c r="B122" s="52" t="e">
        <f t="shared" si="18"/>
        <v>#REF!</v>
      </c>
      <c r="C122" s="53" t="s">
        <v>402</v>
      </c>
      <c r="D122" s="53" t="s">
        <v>131</v>
      </c>
      <c r="E122" s="53" t="s">
        <v>145</v>
      </c>
      <c r="F122" s="53" t="s">
        <v>221</v>
      </c>
      <c r="G122" s="54"/>
      <c r="H122" s="45" t="e">
        <f>COUNTIFS(新签明细!$J:$J,"新签",新签明细!$D:$D,$F122,新签明细!#REF!,"&gt;="&amp;INT(J$29))</f>
        <v>#REF!</v>
      </c>
      <c r="I122" s="55"/>
      <c r="J122" s="50" t="e">
        <f>COUNTIFS(新签明细!$J:$J,"新签",新签明细!$D:$D,$F122,新签明细!#REF!,J$29)</f>
        <v>#REF!</v>
      </c>
      <c r="K122" s="50" t="e">
        <f>COUNTIFS(新签明细!$J:$J,"新签",新签明细!$D:$D,$F122,新签明细!#REF!,K$29)</f>
        <v>#REF!</v>
      </c>
      <c r="L122" s="50" t="e">
        <f>COUNTIFS(新签明细!$J:$J,"新签",新签明细!$D:$D,$F122,新签明细!#REF!,L$29)</f>
        <v>#REF!</v>
      </c>
      <c r="M122" s="50" t="e">
        <f>COUNTIFS(新签明细!$J:$J,"新签",新签明细!$D:$D,$F122,新签明细!#REF!,M$29)</f>
        <v>#REF!</v>
      </c>
      <c r="N122" s="50" t="e">
        <f>COUNTIFS(新签明细!$J:$J,"新签",新签明细!$D:$D,$F122,新签明细!#REF!,N$29)</f>
        <v>#REF!</v>
      </c>
      <c r="O122" s="50" t="e">
        <f>COUNTIFS(新签明细!$J:$J,"新签",新签明细!$D:$D,$F122,新签明细!#REF!,O$29)</f>
        <v>#REF!</v>
      </c>
      <c r="P122" s="50" t="e">
        <f>COUNTIFS(新签明细!$J:$J,"新签",新签明细!$D:$D,$F122,新签明细!#REF!,P$29)</f>
        <v>#REF!</v>
      </c>
      <c r="Q122" s="50" t="e">
        <f>COUNTIFS(新签明细!$J:$J,"新签",新签明细!$D:$D,$F122,新签明细!#REF!,Q$29)</f>
        <v>#REF!</v>
      </c>
      <c r="R122" s="50" t="e">
        <f>COUNTIFS(新签明细!$J:$J,"新签",新签明细!$D:$D,$F122,新签明细!#REF!,R$29)</f>
        <v>#REF!</v>
      </c>
      <c r="S122" s="50" t="e">
        <f>COUNTIFS(新签明细!$J:$J,"新签",新签明细!$D:$D,$F122,新签明细!#REF!,S$29)</f>
        <v>#REF!</v>
      </c>
      <c r="T122" s="50" t="e">
        <f>COUNTIFS(新签明细!$J:$J,"新签",新签明细!$D:$D,$F122,新签明细!#REF!,T$29)</f>
        <v>#REF!</v>
      </c>
      <c r="U122" s="50" t="e">
        <f>COUNTIFS(新签明细!$J:$J,"新签",新签明细!$D:$D,$F122,新签明细!#REF!,U$29)</f>
        <v>#REF!</v>
      </c>
      <c r="V122" s="50" t="e">
        <f>COUNTIFS(新签明细!$J:$J,"新签",新签明细!$D:$D,$F122,新签明细!#REF!,V$29)</f>
        <v>#REF!</v>
      </c>
      <c r="W122" s="50" t="e">
        <f>COUNTIFS(新签明细!$J:$J,"新签",新签明细!$D:$D,$F122,新签明细!#REF!,W$29)</f>
        <v>#REF!</v>
      </c>
      <c r="X122" s="51" t="s">
        <v>138</v>
      </c>
      <c r="Y122" s="51" t="s">
        <v>130</v>
      </c>
      <c r="Z122" s="51" t="s">
        <v>146</v>
      </c>
    </row>
    <row r="123" spans="1:26">
      <c r="A123" s="45" t="e">
        <f t="shared" si="17"/>
        <v>#REF!</v>
      </c>
      <c r="B123" s="46" t="e">
        <f t="shared" si="18"/>
        <v>#REF!</v>
      </c>
      <c r="C123" s="47" t="s">
        <v>402</v>
      </c>
      <c r="D123" s="47" t="s">
        <v>131</v>
      </c>
      <c r="E123" s="47" t="s">
        <v>145</v>
      </c>
      <c r="F123" s="47" t="s">
        <v>225</v>
      </c>
      <c r="G123" s="48"/>
      <c r="H123" s="45" t="e">
        <f>COUNTIFS(新签明细!$J:$J,"新签",新签明细!$D:$D,$F123,新签明细!#REF!,"&gt;="&amp;INT(J$29))</f>
        <v>#REF!</v>
      </c>
      <c r="I123" s="49"/>
      <c r="J123" s="50" t="e">
        <f>COUNTIFS(新签明细!$J:$J,"新签",新签明细!$D:$D,$F123,新签明细!#REF!,J$29)</f>
        <v>#REF!</v>
      </c>
      <c r="K123" s="50" t="e">
        <f>COUNTIFS(新签明细!$J:$J,"新签",新签明细!$D:$D,$F123,新签明细!#REF!,K$29)</f>
        <v>#REF!</v>
      </c>
      <c r="L123" s="50" t="e">
        <f>COUNTIFS(新签明细!$J:$J,"新签",新签明细!$D:$D,$F123,新签明细!#REF!,L$29)</f>
        <v>#REF!</v>
      </c>
      <c r="M123" s="50" t="e">
        <f>COUNTIFS(新签明细!$J:$J,"新签",新签明细!$D:$D,$F123,新签明细!#REF!,M$29)</f>
        <v>#REF!</v>
      </c>
      <c r="N123" s="50" t="e">
        <f>COUNTIFS(新签明细!$J:$J,"新签",新签明细!$D:$D,$F123,新签明细!#REF!,N$29)</f>
        <v>#REF!</v>
      </c>
      <c r="O123" s="50" t="e">
        <f>COUNTIFS(新签明细!$J:$J,"新签",新签明细!$D:$D,$F123,新签明细!#REF!,O$29)</f>
        <v>#REF!</v>
      </c>
      <c r="P123" s="50" t="e">
        <f>COUNTIFS(新签明细!$J:$J,"新签",新签明细!$D:$D,$F123,新签明细!#REF!,P$29)</f>
        <v>#REF!</v>
      </c>
      <c r="Q123" s="50" t="e">
        <f>COUNTIFS(新签明细!$J:$J,"新签",新签明细!$D:$D,$F123,新签明细!#REF!,Q$29)</f>
        <v>#REF!</v>
      </c>
      <c r="R123" s="50" t="e">
        <f>COUNTIFS(新签明细!$J:$J,"新签",新签明细!$D:$D,$F123,新签明细!#REF!,R$29)</f>
        <v>#REF!</v>
      </c>
      <c r="S123" s="50" t="e">
        <f>COUNTIFS(新签明细!$J:$J,"新签",新签明细!$D:$D,$F123,新签明细!#REF!,S$29)</f>
        <v>#REF!</v>
      </c>
      <c r="T123" s="50" t="e">
        <f>COUNTIFS(新签明细!$J:$J,"新签",新签明细!$D:$D,$F123,新签明细!#REF!,T$29)</f>
        <v>#REF!</v>
      </c>
      <c r="U123" s="50" t="e">
        <f>COUNTIFS(新签明细!$J:$J,"新签",新签明细!$D:$D,$F123,新签明细!#REF!,U$29)</f>
        <v>#REF!</v>
      </c>
      <c r="V123" s="50" t="e">
        <f>COUNTIFS(新签明细!$J:$J,"新签",新签明细!$D:$D,$F123,新签明细!#REF!,V$29)</f>
        <v>#REF!</v>
      </c>
      <c r="W123" s="50" t="e">
        <f>COUNTIFS(新签明细!$J:$J,"新签",新签明细!$D:$D,$F123,新签明细!#REF!,W$29)</f>
        <v>#REF!</v>
      </c>
      <c r="X123" s="45" t="s">
        <v>138</v>
      </c>
      <c r="Y123" s="45" t="s">
        <v>130</v>
      </c>
      <c r="Z123" s="45" t="s">
        <v>146</v>
      </c>
    </row>
    <row r="124" spans="1:26">
      <c r="A124" s="51" t="e">
        <f t="shared" si="17"/>
        <v>#REF!</v>
      </c>
      <c r="B124" s="52" t="e">
        <f t="shared" si="18"/>
        <v>#REF!</v>
      </c>
      <c r="C124" s="53" t="s">
        <v>402</v>
      </c>
      <c r="D124" s="53" t="s">
        <v>131</v>
      </c>
      <c r="E124" s="53" t="s">
        <v>145</v>
      </c>
      <c r="F124" s="53" t="s">
        <v>224</v>
      </c>
      <c r="G124" s="54"/>
      <c r="H124" s="45" t="e">
        <f>COUNTIFS(新签明细!$J:$J,"新签",新签明细!$D:$D,$F124,新签明细!#REF!,"&gt;="&amp;INT(J$29))</f>
        <v>#REF!</v>
      </c>
      <c r="I124" s="55"/>
      <c r="J124" s="50" t="e">
        <f>COUNTIFS(新签明细!$J:$J,"新签",新签明细!$D:$D,$F124,新签明细!#REF!,J$29)</f>
        <v>#REF!</v>
      </c>
      <c r="K124" s="50" t="e">
        <f>COUNTIFS(新签明细!$J:$J,"新签",新签明细!$D:$D,$F124,新签明细!#REF!,K$29)</f>
        <v>#REF!</v>
      </c>
      <c r="L124" s="50" t="e">
        <f>COUNTIFS(新签明细!$J:$J,"新签",新签明细!$D:$D,$F124,新签明细!#REF!,L$29)</f>
        <v>#REF!</v>
      </c>
      <c r="M124" s="50" t="e">
        <f>COUNTIFS(新签明细!$J:$J,"新签",新签明细!$D:$D,$F124,新签明细!#REF!,M$29)</f>
        <v>#REF!</v>
      </c>
      <c r="N124" s="50" t="e">
        <f>COUNTIFS(新签明细!$J:$J,"新签",新签明细!$D:$D,$F124,新签明细!#REF!,N$29)</f>
        <v>#REF!</v>
      </c>
      <c r="O124" s="50" t="e">
        <f>COUNTIFS(新签明细!$J:$J,"新签",新签明细!$D:$D,$F124,新签明细!#REF!,O$29)</f>
        <v>#REF!</v>
      </c>
      <c r="P124" s="50" t="e">
        <f>COUNTIFS(新签明细!$J:$J,"新签",新签明细!$D:$D,$F124,新签明细!#REF!,P$29)</f>
        <v>#REF!</v>
      </c>
      <c r="Q124" s="50" t="e">
        <f>COUNTIFS(新签明细!$J:$J,"新签",新签明细!$D:$D,$F124,新签明细!#REF!,Q$29)</f>
        <v>#REF!</v>
      </c>
      <c r="R124" s="50" t="e">
        <f>COUNTIFS(新签明细!$J:$J,"新签",新签明细!$D:$D,$F124,新签明细!#REF!,R$29)</f>
        <v>#REF!</v>
      </c>
      <c r="S124" s="50" t="e">
        <f>COUNTIFS(新签明细!$J:$J,"新签",新签明细!$D:$D,$F124,新签明细!#REF!,S$29)</f>
        <v>#REF!</v>
      </c>
      <c r="T124" s="50" t="e">
        <f>COUNTIFS(新签明细!$J:$J,"新签",新签明细!$D:$D,$F124,新签明细!#REF!,T$29)</f>
        <v>#REF!</v>
      </c>
      <c r="U124" s="50" t="e">
        <f>COUNTIFS(新签明细!$J:$J,"新签",新签明细!$D:$D,$F124,新签明细!#REF!,U$29)</f>
        <v>#REF!</v>
      </c>
      <c r="V124" s="50" t="e">
        <f>COUNTIFS(新签明细!$J:$J,"新签",新签明细!$D:$D,$F124,新签明细!#REF!,V$29)</f>
        <v>#REF!</v>
      </c>
      <c r="W124" s="50" t="e">
        <f>COUNTIFS(新签明细!$J:$J,"新签",新签明细!$D:$D,$F124,新签明细!#REF!,W$29)</f>
        <v>#REF!</v>
      </c>
      <c r="X124" s="51" t="s">
        <v>138</v>
      </c>
      <c r="Y124" s="51" t="s">
        <v>130</v>
      </c>
      <c r="Z124" s="51" t="s">
        <v>146</v>
      </c>
    </row>
    <row r="125" spans="1:26">
      <c r="A125" s="45" t="e">
        <f t="shared" si="17"/>
        <v>#REF!</v>
      </c>
      <c r="B125" s="46" t="e">
        <f t="shared" si="18"/>
        <v>#REF!</v>
      </c>
      <c r="C125" s="47" t="s">
        <v>402</v>
      </c>
      <c r="D125" s="47" t="s">
        <v>131</v>
      </c>
      <c r="E125" s="47" t="s">
        <v>145</v>
      </c>
      <c r="F125" s="47" t="s">
        <v>227</v>
      </c>
      <c r="G125" s="48"/>
      <c r="H125" s="45" t="e">
        <f>COUNTIFS(新签明细!$J:$J,"新签",新签明细!$D:$D,$F125,新签明细!#REF!,"&gt;="&amp;INT(J$29))</f>
        <v>#REF!</v>
      </c>
      <c r="I125" s="49"/>
      <c r="J125" s="50" t="e">
        <f>COUNTIFS(新签明细!$J:$J,"新签",新签明细!$D:$D,$F125,新签明细!#REF!,J$29)</f>
        <v>#REF!</v>
      </c>
      <c r="K125" s="50" t="e">
        <f>COUNTIFS(新签明细!$J:$J,"新签",新签明细!$D:$D,$F125,新签明细!#REF!,K$29)</f>
        <v>#REF!</v>
      </c>
      <c r="L125" s="50" t="e">
        <f>COUNTIFS(新签明细!$J:$J,"新签",新签明细!$D:$D,$F125,新签明细!#REF!,L$29)</f>
        <v>#REF!</v>
      </c>
      <c r="M125" s="50" t="e">
        <f>COUNTIFS(新签明细!$J:$J,"新签",新签明细!$D:$D,$F125,新签明细!#REF!,M$29)</f>
        <v>#REF!</v>
      </c>
      <c r="N125" s="50" t="e">
        <f>COUNTIFS(新签明细!$J:$J,"新签",新签明细!$D:$D,$F125,新签明细!#REF!,N$29)</f>
        <v>#REF!</v>
      </c>
      <c r="O125" s="50" t="e">
        <f>COUNTIFS(新签明细!$J:$J,"新签",新签明细!$D:$D,$F125,新签明细!#REF!,O$29)</f>
        <v>#REF!</v>
      </c>
      <c r="P125" s="50" t="e">
        <f>COUNTIFS(新签明细!$J:$J,"新签",新签明细!$D:$D,$F125,新签明细!#REF!,P$29)</f>
        <v>#REF!</v>
      </c>
      <c r="Q125" s="50" t="e">
        <f>COUNTIFS(新签明细!$J:$J,"新签",新签明细!$D:$D,$F125,新签明细!#REF!,Q$29)</f>
        <v>#REF!</v>
      </c>
      <c r="R125" s="50" t="e">
        <f>COUNTIFS(新签明细!$J:$J,"新签",新签明细!$D:$D,$F125,新签明细!#REF!,R$29)</f>
        <v>#REF!</v>
      </c>
      <c r="S125" s="50" t="e">
        <f>COUNTIFS(新签明细!$J:$J,"新签",新签明细!$D:$D,$F125,新签明细!#REF!,S$29)</f>
        <v>#REF!</v>
      </c>
      <c r="T125" s="50" t="e">
        <f>COUNTIFS(新签明细!$J:$J,"新签",新签明细!$D:$D,$F125,新签明细!#REF!,T$29)</f>
        <v>#REF!</v>
      </c>
      <c r="U125" s="50" t="e">
        <f>COUNTIFS(新签明细!$J:$J,"新签",新签明细!$D:$D,$F125,新签明细!#REF!,U$29)</f>
        <v>#REF!</v>
      </c>
      <c r="V125" s="50" t="e">
        <f>COUNTIFS(新签明细!$J:$J,"新签",新签明细!$D:$D,$F125,新签明细!#REF!,V$29)</f>
        <v>#REF!</v>
      </c>
      <c r="W125" s="50" t="e">
        <f>COUNTIFS(新签明细!$J:$J,"新签",新签明细!$D:$D,$F125,新签明细!#REF!,W$29)</f>
        <v>#REF!</v>
      </c>
      <c r="X125" s="45" t="s">
        <v>138</v>
      </c>
      <c r="Y125" s="45" t="s">
        <v>130</v>
      </c>
      <c r="Z125" s="45" t="s">
        <v>146</v>
      </c>
    </row>
    <row r="126" spans="1:26">
      <c r="A126" s="51" t="e">
        <f t="shared" ref="A126:A157" si="19">RANK(B126,$B$30:$B$168)</f>
        <v>#REF!</v>
      </c>
      <c r="B126" s="52" t="e">
        <f t="shared" ref="B126:B157" si="20">I126+M126*0.0000001+ROW()*0.000000001</f>
        <v>#REF!</v>
      </c>
      <c r="C126" s="53" t="s">
        <v>402</v>
      </c>
      <c r="D126" s="53" t="s">
        <v>131</v>
      </c>
      <c r="E126" s="53" t="s">
        <v>406</v>
      </c>
      <c r="F126" s="53" t="s">
        <v>246</v>
      </c>
      <c r="G126" s="54"/>
      <c r="H126" s="45" t="e">
        <f>COUNTIFS(新签明细!$J:$J,"新签",新签明细!$D:$D,$F126,新签明细!#REF!,"&gt;="&amp;INT(J$29))</f>
        <v>#REF!</v>
      </c>
      <c r="I126" s="55"/>
      <c r="J126" s="50" t="e">
        <f>COUNTIFS(新签明细!$J:$J,"新签",新签明细!$D:$D,$F126,新签明细!#REF!,J$29)</f>
        <v>#REF!</v>
      </c>
      <c r="K126" s="50" t="e">
        <f>COUNTIFS(新签明细!$J:$J,"新签",新签明细!$D:$D,$F126,新签明细!#REF!,K$29)</f>
        <v>#REF!</v>
      </c>
      <c r="L126" s="50" t="e">
        <f>COUNTIFS(新签明细!$J:$J,"新签",新签明细!$D:$D,$F126,新签明细!#REF!,L$29)</f>
        <v>#REF!</v>
      </c>
      <c r="M126" s="50" t="e">
        <f>COUNTIFS(新签明细!$J:$J,"新签",新签明细!$D:$D,$F126,新签明细!#REF!,M$29)</f>
        <v>#REF!</v>
      </c>
      <c r="N126" s="50" t="e">
        <f>COUNTIFS(新签明细!$J:$J,"新签",新签明细!$D:$D,$F126,新签明细!#REF!,N$29)</f>
        <v>#REF!</v>
      </c>
      <c r="O126" s="50" t="e">
        <f>COUNTIFS(新签明细!$J:$J,"新签",新签明细!$D:$D,$F126,新签明细!#REF!,O$29)</f>
        <v>#REF!</v>
      </c>
      <c r="P126" s="50" t="e">
        <f>COUNTIFS(新签明细!$J:$J,"新签",新签明细!$D:$D,$F126,新签明细!#REF!,P$29)</f>
        <v>#REF!</v>
      </c>
      <c r="Q126" s="50" t="e">
        <f>COUNTIFS(新签明细!$J:$J,"新签",新签明细!$D:$D,$F126,新签明细!#REF!,Q$29)</f>
        <v>#REF!</v>
      </c>
      <c r="R126" s="50" t="e">
        <f>COUNTIFS(新签明细!$J:$J,"新签",新签明细!$D:$D,$F126,新签明细!#REF!,R$29)</f>
        <v>#REF!</v>
      </c>
      <c r="S126" s="50" t="e">
        <f>COUNTIFS(新签明细!$J:$J,"新签",新签明细!$D:$D,$F126,新签明细!#REF!,S$29)</f>
        <v>#REF!</v>
      </c>
      <c r="T126" s="50" t="e">
        <f>COUNTIFS(新签明细!$J:$J,"新签",新签明细!$D:$D,$F126,新签明细!#REF!,T$29)</f>
        <v>#REF!</v>
      </c>
      <c r="U126" s="50" t="e">
        <f>COUNTIFS(新签明细!$J:$J,"新签",新签明细!$D:$D,$F126,新签明细!#REF!,U$29)</f>
        <v>#REF!</v>
      </c>
      <c r="V126" s="50" t="e">
        <f>COUNTIFS(新签明细!$J:$J,"新签",新签明细!$D:$D,$F126,新签明细!#REF!,V$29)</f>
        <v>#REF!</v>
      </c>
      <c r="W126" s="50" t="e">
        <f>COUNTIFS(新签明细!$J:$J,"新签",新签明细!$D:$D,$F126,新签明细!#REF!,W$29)</f>
        <v>#REF!</v>
      </c>
      <c r="X126" s="51" t="s">
        <v>138</v>
      </c>
      <c r="Y126" s="51" t="s">
        <v>130</v>
      </c>
      <c r="Z126" s="51" t="s">
        <v>156</v>
      </c>
    </row>
    <row r="127" spans="1:26">
      <c r="A127" s="45" t="e">
        <f t="shared" si="19"/>
        <v>#REF!</v>
      </c>
      <c r="B127" s="46" t="e">
        <f t="shared" si="20"/>
        <v>#REF!</v>
      </c>
      <c r="C127" s="47" t="s">
        <v>402</v>
      </c>
      <c r="D127" s="47" t="s">
        <v>131</v>
      </c>
      <c r="E127" s="47" t="s">
        <v>406</v>
      </c>
      <c r="F127" s="47" t="s">
        <v>248</v>
      </c>
      <c r="G127" s="48"/>
      <c r="H127" s="45" t="e">
        <f>COUNTIFS(新签明细!$J:$J,"新签",新签明细!$D:$D,$F127,新签明细!#REF!,"&gt;="&amp;INT(J$29))</f>
        <v>#REF!</v>
      </c>
      <c r="I127" s="49"/>
      <c r="J127" s="50" t="e">
        <f>COUNTIFS(新签明细!$J:$J,"新签",新签明细!$D:$D,$F127,新签明细!#REF!,J$29)</f>
        <v>#REF!</v>
      </c>
      <c r="K127" s="50" t="e">
        <f>COUNTIFS(新签明细!$J:$J,"新签",新签明细!$D:$D,$F127,新签明细!#REF!,K$29)</f>
        <v>#REF!</v>
      </c>
      <c r="L127" s="50" t="e">
        <f>COUNTIFS(新签明细!$J:$J,"新签",新签明细!$D:$D,$F127,新签明细!#REF!,L$29)</f>
        <v>#REF!</v>
      </c>
      <c r="M127" s="50" t="e">
        <f>COUNTIFS(新签明细!$J:$J,"新签",新签明细!$D:$D,$F127,新签明细!#REF!,M$29)</f>
        <v>#REF!</v>
      </c>
      <c r="N127" s="50" t="e">
        <f>COUNTIFS(新签明细!$J:$J,"新签",新签明细!$D:$D,$F127,新签明细!#REF!,N$29)</f>
        <v>#REF!</v>
      </c>
      <c r="O127" s="50" t="e">
        <f>COUNTIFS(新签明细!$J:$J,"新签",新签明细!$D:$D,$F127,新签明细!#REF!,O$29)</f>
        <v>#REF!</v>
      </c>
      <c r="P127" s="50" t="e">
        <f>COUNTIFS(新签明细!$J:$J,"新签",新签明细!$D:$D,$F127,新签明细!#REF!,P$29)</f>
        <v>#REF!</v>
      </c>
      <c r="Q127" s="50" t="e">
        <f>COUNTIFS(新签明细!$J:$J,"新签",新签明细!$D:$D,$F127,新签明细!#REF!,Q$29)</f>
        <v>#REF!</v>
      </c>
      <c r="R127" s="50" t="e">
        <f>COUNTIFS(新签明细!$J:$J,"新签",新签明细!$D:$D,$F127,新签明细!#REF!,R$29)</f>
        <v>#REF!</v>
      </c>
      <c r="S127" s="50" t="e">
        <f>COUNTIFS(新签明细!$J:$J,"新签",新签明细!$D:$D,$F127,新签明细!#REF!,S$29)</f>
        <v>#REF!</v>
      </c>
      <c r="T127" s="50" t="e">
        <f>COUNTIFS(新签明细!$J:$J,"新签",新签明细!$D:$D,$F127,新签明细!#REF!,T$29)</f>
        <v>#REF!</v>
      </c>
      <c r="U127" s="50" t="e">
        <f>COUNTIFS(新签明细!$J:$J,"新签",新签明细!$D:$D,$F127,新签明细!#REF!,U$29)</f>
        <v>#REF!</v>
      </c>
      <c r="V127" s="50" t="e">
        <f>COUNTIFS(新签明细!$J:$J,"新签",新签明细!$D:$D,$F127,新签明细!#REF!,V$29)</f>
        <v>#REF!</v>
      </c>
      <c r="W127" s="50" t="e">
        <f>COUNTIFS(新签明细!$J:$J,"新签",新签明细!$D:$D,$F127,新签明细!#REF!,W$29)</f>
        <v>#REF!</v>
      </c>
      <c r="X127" s="45" t="s">
        <v>138</v>
      </c>
      <c r="Y127" s="45" t="s">
        <v>130</v>
      </c>
      <c r="Z127" s="45" t="s">
        <v>156</v>
      </c>
    </row>
    <row r="128" spans="1:26">
      <c r="A128" s="51" t="e">
        <f t="shared" si="19"/>
        <v>#REF!</v>
      </c>
      <c r="B128" s="52" t="e">
        <f t="shared" si="20"/>
        <v>#REF!</v>
      </c>
      <c r="C128" s="53" t="s">
        <v>402</v>
      </c>
      <c r="D128" s="53" t="s">
        <v>131</v>
      </c>
      <c r="E128" s="53" t="s">
        <v>406</v>
      </c>
      <c r="F128" s="53" t="s">
        <v>251</v>
      </c>
      <c r="G128" s="54"/>
      <c r="H128" s="45" t="e">
        <f>COUNTIFS(新签明细!$J:$J,"新签",新签明细!$D:$D,$F128,新签明细!#REF!,"&gt;="&amp;INT(J$29))</f>
        <v>#REF!</v>
      </c>
      <c r="I128" s="55"/>
      <c r="J128" s="50" t="e">
        <f>COUNTIFS(新签明细!$J:$J,"新签",新签明细!$D:$D,$F128,新签明细!#REF!,J$29)</f>
        <v>#REF!</v>
      </c>
      <c r="K128" s="50" t="e">
        <f>COUNTIFS(新签明细!$J:$J,"新签",新签明细!$D:$D,$F128,新签明细!#REF!,K$29)</f>
        <v>#REF!</v>
      </c>
      <c r="L128" s="50" t="e">
        <f>COUNTIFS(新签明细!$J:$J,"新签",新签明细!$D:$D,$F128,新签明细!#REF!,L$29)</f>
        <v>#REF!</v>
      </c>
      <c r="M128" s="50" t="e">
        <f>COUNTIFS(新签明细!$J:$J,"新签",新签明细!$D:$D,$F128,新签明细!#REF!,M$29)</f>
        <v>#REF!</v>
      </c>
      <c r="N128" s="50" t="e">
        <f>COUNTIFS(新签明细!$J:$J,"新签",新签明细!$D:$D,$F128,新签明细!#REF!,N$29)</f>
        <v>#REF!</v>
      </c>
      <c r="O128" s="50" t="e">
        <f>COUNTIFS(新签明细!$J:$J,"新签",新签明细!$D:$D,$F128,新签明细!#REF!,O$29)</f>
        <v>#REF!</v>
      </c>
      <c r="P128" s="50" t="e">
        <f>COUNTIFS(新签明细!$J:$J,"新签",新签明细!$D:$D,$F128,新签明细!#REF!,P$29)</f>
        <v>#REF!</v>
      </c>
      <c r="Q128" s="50" t="e">
        <f>COUNTIFS(新签明细!$J:$J,"新签",新签明细!$D:$D,$F128,新签明细!#REF!,Q$29)</f>
        <v>#REF!</v>
      </c>
      <c r="R128" s="50" t="e">
        <f>COUNTIFS(新签明细!$J:$J,"新签",新签明细!$D:$D,$F128,新签明细!#REF!,R$29)</f>
        <v>#REF!</v>
      </c>
      <c r="S128" s="50" t="e">
        <f>COUNTIFS(新签明细!$J:$J,"新签",新签明细!$D:$D,$F128,新签明细!#REF!,S$29)</f>
        <v>#REF!</v>
      </c>
      <c r="T128" s="50" t="e">
        <f>COUNTIFS(新签明细!$J:$J,"新签",新签明细!$D:$D,$F128,新签明细!#REF!,T$29)</f>
        <v>#REF!</v>
      </c>
      <c r="U128" s="50" t="e">
        <f>COUNTIFS(新签明细!$J:$J,"新签",新签明细!$D:$D,$F128,新签明细!#REF!,U$29)</f>
        <v>#REF!</v>
      </c>
      <c r="V128" s="50" t="e">
        <f>COUNTIFS(新签明细!$J:$J,"新签",新签明细!$D:$D,$F128,新签明细!#REF!,V$29)</f>
        <v>#REF!</v>
      </c>
      <c r="W128" s="50" t="e">
        <f>COUNTIFS(新签明细!$J:$J,"新签",新签明细!$D:$D,$F128,新签明细!#REF!,W$29)</f>
        <v>#REF!</v>
      </c>
      <c r="X128" s="51" t="s">
        <v>138</v>
      </c>
      <c r="Y128" s="51" t="s">
        <v>130</v>
      </c>
      <c r="Z128" s="51" t="s">
        <v>156</v>
      </c>
    </row>
    <row r="129" spans="1:26">
      <c r="A129" s="45" t="e">
        <f t="shared" si="19"/>
        <v>#REF!</v>
      </c>
      <c r="B129" s="46" t="e">
        <f t="shared" si="20"/>
        <v>#REF!</v>
      </c>
      <c r="C129" s="47" t="s">
        <v>402</v>
      </c>
      <c r="D129" s="47" t="s">
        <v>131</v>
      </c>
      <c r="E129" s="47" t="s">
        <v>406</v>
      </c>
      <c r="F129" s="47" t="s">
        <v>243</v>
      </c>
      <c r="G129" s="48"/>
      <c r="H129" s="45" t="e">
        <f>COUNTIFS(新签明细!$J:$J,"新签",新签明细!$D:$D,$F129,新签明细!#REF!,"&gt;="&amp;INT(J$29))</f>
        <v>#REF!</v>
      </c>
      <c r="I129" s="49"/>
      <c r="J129" s="50" t="e">
        <f>COUNTIFS(新签明细!$J:$J,"新签",新签明细!$D:$D,$F129,新签明细!#REF!,J$29)</f>
        <v>#REF!</v>
      </c>
      <c r="K129" s="50" t="e">
        <f>COUNTIFS(新签明细!$J:$J,"新签",新签明细!$D:$D,$F129,新签明细!#REF!,K$29)</f>
        <v>#REF!</v>
      </c>
      <c r="L129" s="50" t="e">
        <f>COUNTIFS(新签明细!$J:$J,"新签",新签明细!$D:$D,$F129,新签明细!#REF!,L$29)</f>
        <v>#REF!</v>
      </c>
      <c r="M129" s="50" t="e">
        <f>COUNTIFS(新签明细!$J:$J,"新签",新签明细!$D:$D,$F129,新签明细!#REF!,M$29)</f>
        <v>#REF!</v>
      </c>
      <c r="N129" s="50" t="e">
        <f>COUNTIFS(新签明细!$J:$J,"新签",新签明细!$D:$D,$F129,新签明细!#REF!,N$29)</f>
        <v>#REF!</v>
      </c>
      <c r="O129" s="50" t="e">
        <f>COUNTIFS(新签明细!$J:$J,"新签",新签明细!$D:$D,$F129,新签明细!#REF!,O$29)</f>
        <v>#REF!</v>
      </c>
      <c r="P129" s="50" t="e">
        <f>COUNTIFS(新签明细!$J:$J,"新签",新签明细!$D:$D,$F129,新签明细!#REF!,P$29)</f>
        <v>#REF!</v>
      </c>
      <c r="Q129" s="50" t="e">
        <f>COUNTIFS(新签明细!$J:$J,"新签",新签明细!$D:$D,$F129,新签明细!#REF!,Q$29)</f>
        <v>#REF!</v>
      </c>
      <c r="R129" s="50" t="e">
        <f>COUNTIFS(新签明细!$J:$J,"新签",新签明细!$D:$D,$F129,新签明细!#REF!,R$29)</f>
        <v>#REF!</v>
      </c>
      <c r="S129" s="50" t="e">
        <f>COUNTIFS(新签明细!$J:$J,"新签",新签明细!$D:$D,$F129,新签明细!#REF!,S$29)</f>
        <v>#REF!</v>
      </c>
      <c r="T129" s="50" t="e">
        <f>COUNTIFS(新签明细!$J:$J,"新签",新签明细!$D:$D,$F129,新签明细!#REF!,T$29)</f>
        <v>#REF!</v>
      </c>
      <c r="U129" s="50" t="e">
        <f>COUNTIFS(新签明细!$J:$J,"新签",新签明细!$D:$D,$F129,新签明细!#REF!,U$29)</f>
        <v>#REF!</v>
      </c>
      <c r="V129" s="50" t="e">
        <f>COUNTIFS(新签明细!$J:$J,"新签",新签明细!$D:$D,$F129,新签明细!#REF!,V$29)</f>
        <v>#REF!</v>
      </c>
      <c r="W129" s="50" t="e">
        <f>COUNTIFS(新签明细!$J:$J,"新签",新签明细!$D:$D,$F129,新签明细!#REF!,W$29)</f>
        <v>#REF!</v>
      </c>
      <c r="X129" s="45" t="s">
        <v>138</v>
      </c>
      <c r="Y129" s="45" t="s">
        <v>130</v>
      </c>
      <c r="Z129" s="45" t="s">
        <v>156</v>
      </c>
    </row>
    <row r="130" spans="1:26">
      <c r="A130" s="51" t="e">
        <f t="shared" si="19"/>
        <v>#REF!</v>
      </c>
      <c r="B130" s="52" t="e">
        <f t="shared" si="20"/>
        <v>#REF!</v>
      </c>
      <c r="C130" s="53" t="s">
        <v>402</v>
      </c>
      <c r="D130" s="53" t="s">
        <v>131</v>
      </c>
      <c r="E130" s="53" t="s">
        <v>406</v>
      </c>
      <c r="F130" s="53" t="s">
        <v>245</v>
      </c>
      <c r="G130" s="54"/>
      <c r="H130" s="45" t="e">
        <f>COUNTIFS(新签明细!$J:$J,"新签",新签明细!$D:$D,$F130,新签明细!#REF!,"&gt;="&amp;INT(J$29))</f>
        <v>#REF!</v>
      </c>
      <c r="I130" s="55"/>
      <c r="J130" s="50" t="e">
        <f>COUNTIFS(新签明细!$J:$J,"新签",新签明细!$D:$D,$F130,新签明细!#REF!,J$29)</f>
        <v>#REF!</v>
      </c>
      <c r="K130" s="50" t="e">
        <f>COUNTIFS(新签明细!$J:$J,"新签",新签明细!$D:$D,$F130,新签明细!#REF!,K$29)</f>
        <v>#REF!</v>
      </c>
      <c r="L130" s="50" t="e">
        <f>COUNTIFS(新签明细!$J:$J,"新签",新签明细!$D:$D,$F130,新签明细!#REF!,L$29)</f>
        <v>#REF!</v>
      </c>
      <c r="M130" s="50" t="e">
        <f>COUNTIFS(新签明细!$J:$J,"新签",新签明细!$D:$D,$F130,新签明细!#REF!,M$29)</f>
        <v>#REF!</v>
      </c>
      <c r="N130" s="50" t="e">
        <f>COUNTIFS(新签明细!$J:$J,"新签",新签明细!$D:$D,$F130,新签明细!#REF!,N$29)</f>
        <v>#REF!</v>
      </c>
      <c r="O130" s="50" t="e">
        <f>COUNTIFS(新签明细!$J:$J,"新签",新签明细!$D:$D,$F130,新签明细!#REF!,O$29)</f>
        <v>#REF!</v>
      </c>
      <c r="P130" s="50" t="e">
        <f>COUNTIFS(新签明细!$J:$J,"新签",新签明细!$D:$D,$F130,新签明细!#REF!,P$29)</f>
        <v>#REF!</v>
      </c>
      <c r="Q130" s="50" t="e">
        <f>COUNTIFS(新签明细!$J:$J,"新签",新签明细!$D:$D,$F130,新签明细!#REF!,Q$29)</f>
        <v>#REF!</v>
      </c>
      <c r="R130" s="50" t="e">
        <f>COUNTIFS(新签明细!$J:$J,"新签",新签明细!$D:$D,$F130,新签明细!#REF!,R$29)</f>
        <v>#REF!</v>
      </c>
      <c r="S130" s="50" t="e">
        <f>COUNTIFS(新签明细!$J:$J,"新签",新签明细!$D:$D,$F130,新签明细!#REF!,S$29)</f>
        <v>#REF!</v>
      </c>
      <c r="T130" s="50" t="e">
        <f>COUNTIFS(新签明细!$J:$J,"新签",新签明细!$D:$D,$F130,新签明细!#REF!,T$29)</f>
        <v>#REF!</v>
      </c>
      <c r="U130" s="50" t="e">
        <f>COUNTIFS(新签明细!$J:$J,"新签",新签明细!$D:$D,$F130,新签明细!#REF!,U$29)</f>
        <v>#REF!</v>
      </c>
      <c r="V130" s="50" t="e">
        <f>COUNTIFS(新签明细!$J:$J,"新签",新签明细!$D:$D,$F130,新签明细!#REF!,V$29)</f>
        <v>#REF!</v>
      </c>
      <c r="W130" s="50" t="e">
        <f>COUNTIFS(新签明细!$J:$J,"新签",新签明细!$D:$D,$F130,新签明细!#REF!,W$29)</f>
        <v>#REF!</v>
      </c>
      <c r="X130" s="51" t="s">
        <v>138</v>
      </c>
      <c r="Y130" s="51" t="s">
        <v>130</v>
      </c>
      <c r="Z130" s="51" t="s">
        <v>156</v>
      </c>
    </row>
    <row r="131" spans="1:26">
      <c r="A131" s="45" t="e">
        <f t="shared" si="19"/>
        <v>#REF!</v>
      </c>
      <c r="B131" s="46" t="e">
        <f t="shared" si="20"/>
        <v>#REF!</v>
      </c>
      <c r="C131" s="47" t="s">
        <v>402</v>
      </c>
      <c r="D131" s="47" t="s">
        <v>131</v>
      </c>
      <c r="E131" s="47" t="s">
        <v>406</v>
      </c>
      <c r="F131" s="47" t="s">
        <v>244</v>
      </c>
      <c r="G131" s="48"/>
      <c r="H131" s="45" t="e">
        <f>COUNTIFS(新签明细!$J:$J,"新签",新签明细!$D:$D,$F131,新签明细!#REF!,"&gt;="&amp;INT(J$29))</f>
        <v>#REF!</v>
      </c>
      <c r="I131" s="49"/>
      <c r="J131" s="50" t="e">
        <f>COUNTIFS(新签明细!$J:$J,"新签",新签明细!$D:$D,$F131,新签明细!#REF!,J$29)</f>
        <v>#REF!</v>
      </c>
      <c r="K131" s="50" t="e">
        <f>COUNTIFS(新签明细!$J:$J,"新签",新签明细!$D:$D,$F131,新签明细!#REF!,K$29)</f>
        <v>#REF!</v>
      </c>
      <c r="L131" s="50" t="e">
        <f>COUNTIFS(新签明细!$J:$J,"新签",新签明细!$D:$D,$F131,新签明细!#REF!,L$29)</f>
        <v>#REF!</v>
      </c>
      <c r="M131" s="50" t="e">
        <f>COUNTIFS(新签明细!$J:$J,"新签",新签明细!$D:$D,$F131,新签明细!#REF!,M$29)</f>
        <v>#REF!</v>
      </c>
      <c r="N131" s="50" t="e">
        <f>COUNTIFS(新签明细!$J:$J,"新签",新签明细!$D:$D,$F131,新签明细!#REF!,N$29)</f>
        <v>#REF!</v>
      </c>
      <c r="O131" s="50" t="e">
        <f>COUNTIFS(新签明细!$J:$J,"新签",新签明细!$D:$D,$F131,新签明细!#REF!,O$29)</f>
        <v>#REF!</v>
      </c>
      <c r="P131" s="50" t="e">
        <f>COUNTIFS(新签明细!$J:$J,"新签",新签明细!$D:$D,$F131,新签明细!#REF!,P$29)</f>
        <v>#REF!</v>
      </c>
      <c r="Q131" s="50" t="e">
        <f>COUNTIFS(新签明细!$J:$J,"新签",新签明细!$D:$D,$F131,新签明细!#REF!,Q$29)</f>
        <v>#REF!</v>
      </c>
      <c r="R131" s="50" t="e">
        <f>COUNTIFS(新签明细!$J:$J,"新签",新签明细!$D:$D,$F131,新签明细!#REF!,R$29)</f>
        <v>#REF!</v>
      </c>
      <c r="S131" s="50" t="e">
        <f>COUNTIFS(新签明细!$J:$J,"新签",新签明细!$D:$D,$F131,新签明细!#REF!,S$29)</f>
        <v>#REF!</v>
      </c>
      <c r="T131" s="50" t="e">
        <f>COUNTIFS(新签明细!$J:$J,"新签",新签明细!$D:$D,$F131,新签明细!#REF!,T$29)</f>
        <v>#REF!</v>
      </c>
      <c r="U131" s="50" t="e">
        <f>COUNTIFS(新签明细!$J:$J,"新签",新签明细!$D:$D,$F131,新签明细!#REF!,U$29)</f>
        <v>#REF!</v>
      </c>
      <c r="V131" s="50" t="e">
        <f>COUNTIFS(新签明细!$J:$J,"新签",新签明细!$D:$D,$F131,新签明细!#REF!,V$29)</f>
        <v>#REF!</v>
      </c>
      <c r="W131" s="50" t="e">
        <f>COUNTIFS(新签明细!$J:$J,"新签",新签明细!$D:$D,$F131,新签明细!#REF!,W$29)</f>
        <v>#REF!</v>
      </c>
      <c r="X131" s="45" t="s">
        <v>138</v>
      </c>
      <c r="Y131" s="45" t="s">
        <v>130</v>
      </c>
      <c r="Z131" s="45" t="s">
        <v>156</v>
      </c>
    </row>
    <row r="132" spans="1:26">
      <c r="A132" s="51" t="e">
        <f t="shared" si="19"/>
        <v>#REF!</v>
      </c>
      <c r="B132" s="52" t="e">
        <f t="shared" si="20"/>
        <v>#REF!</v>
      </c>
      <c r="C132" s="53" t="s">
        <v>402</v>
      </c>
      <c r="D132" s="53" t="s">
        <v>131</v>
      </c>
      <c r="E132" s="53" t="s">
        <v>406</v>
      </c>
      <c r="F132" s="53" t="s">
        <v>247</v>
      </c>
      <c r="G132" s="54"/>
      <c r="H132" s="45" t="e">
        <f>COUNTIFS(新签明细!$J:$J,"新签",新签明细!$D:$D,$F132,新签明细!#REF!,"&gt;="&amp;INT(J$29))</f>
        <v>#REF!</v>
      </c>
      <c r="I132" s="55"/>
      <c r="J132" s="50" t="e">
        <f>COUNTIFS(新签明细!$J:$J,"新签",新签明细!$D:$D,$F132,新签明细!#REF!,J$29)</f>
        <v>#REF!</v>
      </c>
      <c r="K132" s="50" t="e">
        <f>COUNTIFS(新签明细!$J:$J,"新签",新签明细!$D:$D,$F132,新签明细!#REF!,K$29)</f>
        <v>#REF!</v>
      </c>
      <c r="L132" s="50" t="e">
        <f>COUNTIFS(新签明细!$J:$J,"新签",新签明细!$D:$D,$F132,新签明细!#REF!,L$29)</f>
        <v>#REF!</v>
      </c>
      <c r="M132" s="50" t="e">
        <f>COUNTIFS(新签明细!$J:$J,"新签",新签明细!$D:$D,$F132,新签明细!#REF!,M$29)</f>
        <v>#REF!</v>
      </c>
      <c r="N132" s="50" t="e">
        <f>COUNTIFS(新签明细!$J:$J,"新签",新签明细!$D:$D,$F132,新签明细!#REF!,N$29)</f>
        <v>#REF!</v>
      </c>
      <c r="O132" s="50" t="e">
        <f>COUNTIFS(新签明细!$J:$J,"新签",新签明细!$D:$D,$F132,新签明细!#REF!,O$29)</f>
        <v>#REF!</v>
      </c>
      <c r="P132" s="50" t="e">
        <f>COUNTIFS(新签明细!$J:$J,"新签",新签明细!$D:$D,$F132,新签明细!#REF!,P$29)</f>
        <v>#REF!</v>
      </c>
      <c r="Q132" s="50" t="e">
        <f>COUNTIFS(新签明细!$J:$J,"新签",新签明细!$D:$D,$F132,新签明细!#REF!,Q$29)</f>
        <v>#REF!</v>
      </c>
      <c r="R132" s="50" t="e">
        <f>COUNTIFS(新签明细!$J:$J,"新签",新签明细!$D:$D,$F132,新签明细!#REF!,R$29)</f>
        <v>#REF!</v>
      </c>
      <c r="S132" s="50" t="e">
        <f>COUNTIFS(新签明细!$J:$J,"新签",新签明细!$D:$D,$F132,新签明细!#REF!,S$29)</f>
        <v>#REF!</v>
      </c>
      <c r="T132" s="50" t="e">
        <f>COUNTIFS(新签明细!$J:$J,"新签",新签明细!$D:$D,$F132,新签明细!#REF!,T$29)</f>
        <v>#REF!</v>
      </c>
      <c r="U132" s="50" t="e">
        <f>COUNTIFS(新签明细!$J:$J,"新签",新签明细!$D:$D,$F132,新签明细!#REF!,U$29)</f>
        <v>#REF!</v>
      </c>
      <c r="V132" s="50" t="e">
        <f>COUNTIFS(新签明细!$J:$J,"新签",新签明细!$D:$D,$F132,新签明细!#REF!,V$29)</f>
        <v>#REF!</v>
      </c>
      <c r="W132" s="50" t="e">
        <f>COUNTIFS(新签明细!$J:$J,"新签",新签明细!$D:$D,$F132,新签明细!#REF!,W$29)</f>
        <v>#REF!</v>
      </c>
      <c r="X132" s="51" t="s">
        <v>138</v>
      </c>
      <c r="Y132" s="51" t="s">
        <v>130</v>
      </c>
      <c r="Z132" s="51" t="s">
        <v>156</v>
      </c>
    </row>
    <row r="133" spans="1:26">
      <c r="A133" s="45" t="e">
        <f t="shared" si="19"/>
        <v>#REF!</v>
      </c>
      <c r="B133" s="46" t="e">
        <f t="shared" si="20"/>
        <v>#REF!</v>
      </c>
      <c r="C133" s="47" t="s">
        <v>402</v>
      </c>
      <c r="D133" s="47" t="s">
        <v>131</v>
      </c>
      <c r="E133" s="47" t="s">
        <v>406</v>
      </c>
      <c r="F133" s="47" t="s">
        <v>250</v>
      </c>
      <c r="G133" s="48"/>
      <c r="H133" s="45" t="e">
        <f>COUNTIFS(新签明细!$J:$J,"新签",新签明细!$D:$D,$F133,新签明细!#REF!,"&gt;="&amp;INT(J$29))</f>
        <v>#REF!</v>
      </c>
      <c r="I133" s="49"/>
      <c r="J133" s="50" t="e">
        <f>COUNTIFS(新签明细!$J:$J,"新签",新签明细!$D:$D,$F133,新签明细!#REF!,J$29)</f>
        <v>#REF!</v>
      </c>
      <c r="K133" s="50" t="e">
        <f>COUNTIFS(新签明细!$J:$J,"新签",新签明细!$D:$D,$F133,新签明细!#REF!,K$29)</f>
        <v>#REF!</v>
      </c>
      <c r="L133" s="50" t="e">
        <f>COUNTIFS(新签明细!$J:$J,"新签",新签明细!$D:$D,$F133,新签明细!#REF!,L$29)</f>
        <v>#REF!</v>
      </c>
      <c r="M133" s="50" t="e">
        <f>COUNTIFS(新签明细!$J:$J,"新签",新签明细!$D:$D,$F133,新签明细!#REF!,M$29)</f>
        <v>#REF!</v>
      </c>
      <c r="N133" s="50" t="e">
        <f>COUNTIFS(新签明细!$J:$J,"新签",新签明细!$D:$D,$F133,新签明细!#REF!,N$29)</f>
        <v>#REF!</v>
      </c>
      <c r="O133" s="50" t="e">
        <f>COUNTIFS(新签明细!$J:$J,"新签",新签明细!$D:$D,$F133,新签明细!#REF!,O$29)</f>
        <v>#REF!</v>
      </c>
      <c r="P133" s="50" t="e">
        <f>COUNTIFS(新签明细!$J:$J,"新签",新签明细!$D:$D,$F133,新签明细!#REF!,P$29)</f>
        <v>#REF!</v>
      </c>
      <c r="Q133" s="50" t="e">
        <f>COUNTIFS(新签明细!$J:$J,"新签",新签明细!$D:$D,$F133,新签明细!#REF!,Q$29)</f>
        <v>#REF!</v>
      </c>
      <c r="R133" s="50" t="e">
        <f>COUNTIFS(新签明细!$J:$J,"新签",新签明细!$D:$D,$F133,新签明细!#REF!,R$29)</f>
        <v>#REF!</v>
      </c>
      <c r="S133" s="50" t="e">
        <f>COUNTIFS(新签明细!$J:$J,"新签",新签明细!$D:$D,$F133,新签明细!#REF!,S$29)</f>
        <v>#REF!</v>
      </c>
      <c r="T133" s="50" t="e">
        <f>COUNTIFS(新签明细!$J:$J,"新签",新签明细!$D:$D,$F133,新签明细!#REF!,T$29)</f>
        <v>#REF!</v>
      </c>
      <c r="U133" s="50" t="e">
        <f>COUNTIFS(新签明细!$J:$J,"新签",新签明细!$D:$D,$F133,新签明细!#REF!,U$29)</f>
        <v>#REF!</v>
      </c>
      <c r="V133" s="50" t="e">
        <f>COUNTIFS(新签明细!$J:$J,"新签",新签明细!$D:$D,$F133,新签明细!#REF!,V$29)</f>
        <v>#REF!</v>
      </c>
      <c r="W133" s="50" t="e">
        <f>COUNTIFS(新签明细!$J:$J,"新签",新签明细!$D:$D,$F133,新签明细!#REF!,W$29)</f>
        <v>#REF!</v>
      </c>
      <c r="X133" s="45" t="s">
        <v>138</v>
      </c>
      <c r="Y133" s="45" t="s">
        <v>130</v>
      </c>
      <c r="Z133" s="45" t="s">
        <v>156</v>
      </c>
    </row>
    <row r="134" spans="1:26">
      <c r="A134" s="51" t="e">
        <f t="shared" si="19"/>
        <v>#REF!</v>
      </c>
      <c r="B134" s="52" t="e">
        <f t="shared" si="20"/>
        <v>#REF!</v>
      </c>
      <c r="C134" s="53" t="s">
        <v>402</v>
      </c>
      <c r="D134" s="53" t="s">
        <v>252</v>
      </c>
      <c r="E134" s="53" t="s">
        <v>405</v>
      </c>
      <c r="F134" s="53" t="s">
        <v>288</v>
      </c>
      <c r="G134" s="54"/>
      <c r="H134" s="45" t="e">
        <f>COUNTIFS(新签明细!$J:$J,"新签",新签明细!$D:$D,$F134,新签明细!#REF!,"&gt;="&amp;INT(J$29))</f>
        <v>#REF!</v>
      </c>
      <c r="I134" s="55"/>
      <c r="J134" s="50" t="e">
        <f>COUNTIFS(新签明细!$J:$J,"新签",新签明细!$D:$D,$F134,新签明细!#REF!,J$29)</f>
        <v>#REF!</v>
      </c>
      <c r="K134" s="50" t="e">
        <f>COUNTIFS(新签明细!$J:$J,"新签",新签明细!$D:$D,$F134,新签明细!#REF!,K$29)</f>
        <v>#REF!</v>
      </c>
      <c r="L134" s="50" t="e">
        <f>COUNTIFS(新签明细!$J:$J,"新签",新签明细!$D:$D,$F134,新签明细!#REF!,L$29)</f>
        <v>#REF!</v>
      </c>
      <c r="M134" s="50" t="e">
        <f>COUNTIFS(新签明细!$J:$J,"新签",新签明细!$D:$D,$F134,新签明细!#REF!,M$29)</f>
        <v>#REF!</v>
      </c>
      <c r="N134" s="50" t="e">
        <f>COUNTIFS(新签明细!$J:$J,"新签",新签明细!$D:$D,$F134,新签明细!#REF!,N$29)</f>
        <v>#REF!</v>
      </c>
      <c r="O134" s="50" t="e">
        <f>COUNTIFS(新签明细!$J:$J,"新签",新签明细!$D:$D,$F134,新签明细!#REF!,O$29)</f>
        <v>#REF!</v>
      </c>
      <c r="P134" s="50" t="e">
        <f>COUNTIFS(新签明细!$J:$J,"新签",新签明细!$D:$D,$F134,新签明细!#REF!,P$29)</f>
        <v>#REF!</v>
      </c>
      <c r="Q134" s="50" t="e">
        <f>COUNTIFS(新签明细!$J:$J,"新签",新签明细!$D:$D,$F134,新签明细!#REF!,Q$29)</f>
        <v>#REF!</v>
      </c>
      <c r="R134" s="50" t="e">
        <f>COUNTIFS(新签明细!$J:$J,"新签",新签明细!$D:$D,$F134,新签明细!#REF!,R$29)</f>
        <v>#REF!</v>
      </c>
      <c r="S134" s="50" t="e">
        <f>COUNTIFS(新签明细!$J:$J,"新签",新签明细!$D:$D,$F134,新签明细!#REF!,S$29)</f>
        <v>#REF!</v>
      </c>
      <c r="T134" s="50" t="e">
        <f>COUNTIFS(新签明细!$J:$J,"新签",新签明细!$D:$D,$F134,新签明细!#REF!,T$29)</f>
        <v>#REF!</v>
      </c>
      <c r="U134" s="50" t="e">
        <f>COUNTIFS(新签明细!$J:$J,"新签",新签明细!$D:$D,$F134,新签明细!#REF!,U$29)</f>
        <v>#REF!</v>
      </c>
      <c r="V134" s="50" t="e">
        <f>COUNTIFS(新签明细!$J:$J,"新签",新签明细!$D:$D,$F134,新签明细!#REF!,V$29)</f>
        <v>#REF!</v>
      </c>
      <c r="W134" s="50" t="e">
        <f>COUNTIFS(新签明细!$J:$J,"新签",新签明细!$D:$D,$F134,新签明细!#REF!,W$29)</f>
        <v>#REF!</v>
      </c>
      <c r="X134" s="51" t="s">
        <v>138</v>
      </c>
      <c r="Y134" s="51" t="s">
        <v>132</v>
      </c>
      <c r="Z134" s="51" t="s">
        <v>154</v>
      </c>
    </row>
    <row r="135" spans="1:26">
      <c r="A135" s="45" t="e">
        <f t="shared" si="19"/>
        <v>#REF!</v>
      </c>
      <c r="B135" s="46" t="e">
        <f t="shared" si="20"/>
        <v>#REF!</v>
      </c>
      <c r="C135" s="47" t="s">
        <v>402</v>
      </c>
      <c r="D135" s="47" t="s">
        <v>252</v>
      </c>
      <c r="E135" s="47" t="s">
        <v>405</v>
      </c>
      <c r="F135" s="47" t="s">
        <v>289</v>
      </c>
      <c r="G135" s="48"/>
      <c r="H135" s="45" t="e">
        <f>COUNTIFS(新签明细!$J:$J,"新签",新签明细!$D:$D,$F135,新签明细!#REF!,"&gt;="&amp;INT(J$29))</f>
        <v>#REF!</v>
      </c>
      <c r="I135" s="49"/>
      <c r="J135" s="50" t="e">
        <f>COUNTIFS(新签明细!$J:$J,"新签",新签明细!$D:$D,$F135,新签明细!#REF!,J$29)</f>
        <v>#REF!</v>
      </c>
      <c r="K135" s="50" t="e">
        <f>COUNTIFS(新签明细!$J:$J,"新签",新签明细!$D:$D,$F135,新签明细!#REF!,K$29)</f>
        <v>#REF!</v>
      </c>
      <c r="L135" s="50" t="e">
        <f>COUNTIFS(新签明细!$J:$J,"新签",新签明细!$D:$D,$F135,新签明细!#REF!,L$29)</f>
        <v>#REF!</v>
      </c>
      <c r="M135" s="50" t="e">
        <f>COUNTIFS(新签明细!$J:$J,"新签",新签明细!$D:$D,$F135,新签明细!#REF!,M$29)</f>
        <v>#REF!</v>
      </c>
      <c r="N135" s="50" t="e">
        <f>COUNTIFS(新签明细!$J:$J,"新签",新签明细!$D:$D,$F135,新签明细!#REF!,N$29)</f>
        <v>#REF!</v>
      </c>
      <c r="O135" s="50" t="e">
        <f>COUNTIFS(新签明细!$J:$J,"新签",新签明细!$D:$D,$F135,新签明细!#REF!,O$29)</f>
        <v>#REF!</v>
      </c>
      <c r="P135" s="50" t="e">
        <f>COUNTIFS(新签明细!$J:$J,"新签",新签明细!$D:$D,$F135,新签明细!#REF!,P$29)</f>
        <v>#REF!</v>
      </c>
      <c r="Q135" s="50" t="e">
        <f>COUNTIFS(新签明细!$J:$J,"新签",新签明细!$D:$D,$F135,新签明细!#REF!,Q$29)</f>
        <v>#REF!</v>
      </c>
      <c r="R135" s="50" t="e">
        <f>COUNTIFS(新签明细!$J:$J,"新签",新签明细!$D:$D,$F135,新签明细!#REF!,R$29)</f>
        <v>#REF!</v>
      </c>
      <c r="S135" s="50" t="e">
        <f>COUNTIFS(新签明细!$J:$J,"新签",新签明细!$D:$D,$F135,新签明细!#REF!,S$29)</f>
        <v>#REF!</v>
      </c>
      <c r="T135" s="50" t="e">
        <f>COUNTIFS(新签明细!$J:$J,"新签",新签明细!$D:$D,$F135,新签明细!#REF!,T$29)</f>
        <v>#REF!</v>
      </c>
      <c r="U135" s="50" t="e">
        <f>COUNTIFS(新签明细!$J:$J,"新签",新签明细!$D:$D,$F135,新签明细!#REF!,U$29)</f>
        <v>#REF!</v>
      </c>
      <c r="V135" s="50" t="e">
        <f>COUNTIFS(新签明细!$J:$J,"新签",新签明细!$D:$D,$F135,新签明细!#REF!,V$29)</f>
        <v>#REF!</v>
      </c>
      <c r="W135" s="50" t="e">
        <f>COUNTIFS(新签明细!$J:$J,"新签",新签明细!$D:$D,$F135,新签明细!#REF!,W$29)</f>
        <v>#REF!</v>
      </c>
      <c r="X135" s="45" t="s">
        <v>138</v>
      </c>
      <c r="Y135" s="45" t="s">
        <v>132</v>
      </c>
      <c r="Z135" s="45" t="s">
        <v>154</v>
      </c>
    </row>
    <row r="136" spans="1:26">
      <c r="A136" s="51" t="e">
        <f t="shared" si="19"/>
        <v>#REF!</v>
      </c>
      <c r="B136" s="52" t="e">
        <f t="shared" si="20"/>
        <v>#REF!</v>
      </c>
      <c r="C136" s="53" t="s">
        <v>402</v>
      </c>
      <c r="D136" s="53" t="s">
        <v>252</v>
      </c>
      <c r="E136" s="53" t="s">
        <v>405</v>
      </c>
      <c r="F136" s="53" t="s">
        <v>290</v>
      </c>
      <c r="G136" s="54"/>
      <c r="H136" s="45" t="e">
        <f>COUNTIFS(新签明细!$J:$J,"新签",新签明细!$D:$D,$F136,新签明细!#REF!,"&gt;="&amp;INT(J$29))</f>
        <v>#REF!</v>
      </c>
      <c r="I136" s="55"/>
      <c r="J136" s="50" t="e">
        <f>COUNTIFS(新签明细!$J:$J,"新签",新签明细!$D:$D,$F136,新签明细!#REF!,J$29)</f>
        <v>#REF!</v>
      </c>
      <c r="K136" s="50" t="e">
        <f>COUNTIFS(新签明细!$J:$J,"新签",新签明细!$D:$D,$F136,新签明细!#REF!,K$29)</f>
        <v>#REF!</v>
      </c>
      <c r="L136" s="50" t="e">
        <f>COUNTIFS(新签明细!$J:$J,"新签",新签明细!$D:$D,$F136,新签明细!#REF!,L$29)</f>
        <v>#REF!</v>
      </c>
      <c r="M136" s="50" t="e">
        <f>COUNTIFS(新签明细!$J:$J,"新签",新签明细!$D:$D,$F136,新签明细!#REF!,M$29)</f>
        <v>#REF!</v>
      </c>
      <c r="N136" s="50" t="e">
        <f>COUNTIFS(新签明细!$J:$J,"新签",新签明细!$D:$D,$F136,新签明细!#REF!,N$29)</f>
        <v>#REF!</v>
      </c>
      <c r="O136" s="50" t="e">
        <f>COUNTIFS(新签明细!$J:$J,"新签",新签明细!$D:$D,$F136,新签明细!#REF!,O$29)</f>
        <v>#REF!</v>
      </c>
      <c r="P136" s="50" t="e">
        <f>COUNTIFS(新签明细!$J:$J,"新签",新签明细!$D:$D,$F136,新签明细!#REF!,P$29)</f>
        <v>#REF!</v>
      </c>
      <c r="Q136" s="50" t="e">
        <f>COUNTIFS(新签明细!$J:$J,"新签",新签明细!$D:$D,$F136,新签明细!#REF!,Q$29)</f>
        <v>#REF!</v>
      </c>
      <c r="R136" s="50" t="e">
        <f>COUNTIFS(新签明细!$J:$J,"新签",新签明细!$D:$D,$F136,新签明细!#REF!,R$29)</f>
        <v>#REF!</v>
      </c>
      <c r="S136" s="50" t="e">
        <f>COUNTIFS(新签明细!$J:$J,"新签",新签明细!$D:$D,$F136,新签明细!#REF!,S$29)</f>
        <v>#REF!</v>
      </c>
      <c r="T136" s="50" t="e">
        <f>COUNTIFS(新签明细!$J:$J,"新签",新签明细!$D:$D,$F136,新签明细!#REF!,T$29)</f>
        <v>#REF!</v>
      </c>
      <c r="U136" s="50" t="e">
        <f>COUNTIFS(新签明细!$J:$J,"新签",新签明细!$D:$D,$F136,新签明细!#REF!,U$29)</f>
        <v>#REF!</v>
      </c>
      <c r="V136" s="50" t="e">
        <f>COUNTIFS(新签明细!$J:$J,"新签",新签明细!$D:$D,$F136,新签明细!#REF!,V$29)</f>
        <v>#REF!</v>
      </c>
      <c r="W136" s="50" t="e">
        <f>COUNTIFS(新签明细!$J:$J,"新签",新签明细!$D:$D,$F136,新签明细!#REF!,W$29)</f>
        <v>#REF!</v>
      </c>
      <c r="X136" s="51" t="s">
        <v>138</v>
      </c>
      <c r="Y136" s="51" t="s">
        <v>132</v>
      </c>
      <c r="Z136" s="51" t="s">
        <v>154</v>
      </c>
    </row>
    <row r="137" spans="1:26">
      <c r="A137" s="45" t="e">
        <f t="shared" si="19"/>
        <v>#REF!</v>
      </c>
      <c r="B137" s="46" t="e">
        <f t="shared" si="20"/>
        <v>#REF!</v>
      </c>
      <c r="C137" s="47" t="s">
        <v>402</v>
      </c>
      <c r="D137" s="47" t="s">
        <v>252</v>
      </c>
      <c r="E137" s="47" t="s">
        <v>405</v>
      </c>
      <c r="F137" s="47" t="s">
        <v>286</v>
      </c>
      <c r="G137" s="48"/>
      <c r="H137" s="45" t="e">
        <f>COUNTIFS(新签明细!$J:$J,"新签",新签明细!$D:$D,$F137,新签明细!#REF!,"&gt;="&amp;INT(J$29))</f>
        <v>#REF!</v>
      </c>
      <c r="I137" s="49"/>
      <c r="J137" s="50" t="e">
        <f>COUNTIFS(新签明细!$J:$J,"新签",新签明细!$D:$D,$F137,新签明细!#REF!,J$29)</f>
        <v>#REF!</v>
      </c>
      <c r="K137" s="50" t="e">
        <f>COUNTIFS(新签明细!$J:$J,"新签",新签明细!$D:$D,$F137,新签明细!#REF!,K$29)</f>
        <v>#REF!</v>
      </c>
      <c r="L137" s="50" t="e">
        <f>COUNTIFS(新签明细!$J:$J,"新签",新签明细!$D:$D,$F137,新签明细!#REF!,L$29)</f>
        <v>#REF!</v>
      </c>
      <c r="M137" s="50" t="e">
        <f>COUNTIFS(新签明细!$J:$J,"新签",新签明细!$D:$D,$F137,新签明细!#REF!,M$29)</f>
        <v>#REF!</v>
      </c>
      <c r="N137" s="50" t="e">
        <f>COUNTIFS(新签明细!$J:$J,"新签",新签明细!$D:$D,$F137,新签明细!#REF!,N$29)</f>
        <v>#REF!</v>
      </c>
      <c r="O137" s="50" t="e">
        <f>COUNTIFS(新签明细!$J:$J,"新签",新签明细!$D:$D,$F137,新签明细!#REF!,O$29)</f>
        <v>#REF!</v>
      </c>
      <c r="P137" s="50" t="e">
        <f>COUNTIFS(新签明细!$J:$J,"新签",新签明细!$D:$D,$F137,新签明细!#REF!,P$29)</f>
        <v>#REF!</v>
      </c>
      <c r="Q137" s="50" t="e">
        <f>COUNTIFS(新签明细!$J:$J,"新签",新签明细!$D:$D,$F137,新签明细!#REF!,Q$29)</f>
        <v>#REF!</v>
      </c>
      <c r="R137" s="50" t="e">
        <f>COUNTIFS(新签明细!$J:$J,"新签",新签明细!$D:$D,$F137,新签明细!#REF!,R$29)</f>
        <v>#REF!</v>
      </c>
      <c r="S137" s="50" t="e">
        <f>COUNTIFS(新签明细!$J:$J,"新签",新签明细!$D:$D,$F137,新签明细!#REF!,S$29)</f>
        <v>#REF!</v>
      </c>
      <c r="T137" s="50" t="e">
        <f>COUNTIFS(新签明细!$J:$J,"新签",新签明细!$D:$D,$F137,新签明细!#REF!,T$29)</f>
        <v>#REF!</v>
      </c>
      <c r="U137" s="50" t="e">
        <f>COUNTIFS(新签明细!$J:$J,"新签",新签明细!$D:$D,$F137,新签明细!#REF!,U$29)</f>
        <v>#REF!</v>
      </c>
      <c r="V137" s="50" t="e">
        <f>COUNTIFS(新签明细!$J:$J,"新签",新签明细!$D:$D,$F137,新签明细!#REF!,V$29)</f>
        <v>#REF!</v>
      </c>
      <c r="W137" s="50" t="e">
        <f>COUNTIFS(新签明细!$J:$J,"新签",新签明细!$D:$D,$F137,新签明细!#REF!,W$29)</f>
        <v>#REF!</v>
      </c>
      <c r="X137" s="45" t="s">
        <v>138</v>
      </c>
      <c r="Y137" s="45" t="s">
        <v>132</v>
      </c>
      <c r="Z137" s="45" t="s">
        <v>154</v>
      </c>
    </row>
    <row r="138" spans="1:26">
      <c r="A138" s="51" t="e">
        <f t="shared" si="19"/>
        <v>#REF!</v>
      </c>
      <c r="B138" s="52" t="e">
        <f t="shared" si="20"/>
        <v>#REF!</v>
      </c>
      <c r="C138" s="53" t="s">
        <v>402</v>
      </c>
      <c r="D138" s="53" t="s">
        <v>252</v>
      </c>
      <c r="E138" s="53" t="s">
        <v>405</v>
      </c>
      <c r="F138" s="53" t="s">
        <v>432</v>
      </c>
      <c r="G138" s="54"/>
      <c r="H138" s="45" t="e">
        <f>COUNTIFS(新签明细!$J:$J,"新签",新签明细!$D:$D,$F138,新签明细!#REF!,"&gt;="&amp;INT(J$29))</f>
        <v>#REF!</v>
      </c>
      <c r="I138" s="55"/>
      <c r="J138" s="50" t="e">
        <f>COUNTIFS(新签明细!$J:$J,"新签",新签明细!$D:$D,$F138,新签明细!#REF!,J$29)</f>
        <v>#REF!</v>
      </c>
      <c r="K138" s="50" t="e">
        <f>COUNTIFS(新签明细!$J:$J,"新签",新签明细!$D:$D,$F138,新签明细!#REF!,K$29)</f>
        <v>#REF!</v>
      </c>
      <c r="L138" s="50" t="e">
        <f>COUNTIFS(新签明细!$J:$J,"新签",新签明细!$D:$D,$F138,新签明细!#REF!,L$29)</f>
        <v>#REF!</v>
      </c>
      <c r="M138" s="50" t="e">
        <f>COUNTIFS(新签明细!$J:$J,"新签",新签明细!$D:$D,$F138,新签明细!#REF!,M$29)</f>
        <v>#REF!</v>
      </c>
      <c r="N138" s="50" t="e">
        <f>COUNTIFS(新签明细!$J:$J,"新签",新签明细!$D:$D,$F138,新签明细!#REF!,N$29)</f>
        <v>#REF!</v>
      </c>
      <c r="O138" s="50" t="e">
        <f>COUNTIFS(新签明细!$J:$J,"新签",新签明细!$D:$D,$F138,新签明细!#REF!,O$29)</f>
        <v>#REF!</v>
      </c>
      <c r="P138" s="50" t="e">
        <f>COUNTIFS(新签明细!$J:$J,"新签",新签明细!$D:$D,$F138,新签明细!#REF!,P$29)</f>
        <v>#REF!</v>
      </c>
      <c r="Q138" s="50" t="e">
        <f>COUNTIFS(新签明细!$J:$J,"新签",新签明细!$D:$D,$F138,新签明细!#REF!,Q$29)</f>
        <v>#REF!</v>
      </c>
      <c r="R138" s="50" t="e">
        <f>COUNTIFS(新签明细!$J:$J,"新签",新签明细!$D:$D,$F138,新签明细!#REF!,R$29)</f>
        <v>#REF!</v>
      </c>
      <c r="S138" s="50" t="e">
        <f>COUNTIFS(新签明细!$J:$J,"新签",新签明细!$D:$D,$F138,新签明细!#REF!,S$29)</f>
        <v>#REF!</v>
      </c>
      <c r="T138" s="50" t="e">
        <f>COUNTIFS(新签明细!$J:$J,"新签",新签明细!$D:$D,$F138,新签明细!#REF!,T$29)</f>
        <v>#REF!</v>
      </c>
      <c r="U138" s="50" t="e">
        <f>COUNTIFS(新签明细!$J:$J,"新签",新签明细!$D:$D,$F138,新签明细!#REF!,U$29)</f>
        <v>#REF!</v>
      </c>
      <c r="V138" s="50" t="e">
        <f>COUNTIFS(新签明细!$J:$J,"新签",新签明细!$D:$D,$F138,新签明细!#REF!,V$29)</f>
        <v>#REF!</v>
      </c>
      <c r="W138" s="50" t="e">
        <f>COUNTIFS(新签明细!$J:$J,"新签",新签明细!$D:$D,$F138,新签明细!#REF!,W$29)</f>
        <v>#REF!</v>
      </c>
      <c r="X138" s="51" t="s">
        <v>138</v>
      </c>
      <c r="Y138" s="51" t="s">
        <v>132</v>
      </c>
      <c r="Z138" s="51" t="s">
        <v>154</v>
      </c>
    </row>
    <row r="139" spans="1:26">
      <c r="A139" s="45" t="e">
        <f t="shared" si="19"/>
        <v>#REF!</v>
      </c>
      <c r="B139" s="46" t="e">
        <f t="shared" si="20"/>
        <v>#REF!</v>
      </c>
      <c r="C139" s="47" t="s">
        <v>402</v>
      </c>
      <c r="D139" s="47" t="s">
        <v>252</v>
      </c>
      <c r="E139" s="47" t="s">
        <v>405</v>
      </c>
      <c r="F139" s="47" t="s">
        <v>284</v>
      </c>
      <c r="G139" s="48"/>
      <c r="H139" s="45" t="e">
        <f>COUNTIFS(新签明细!$J:$J,"新签",新签明细!$D:$D,$F139,新签明细!#REF!,"&gt;="&amp;INT(J$29))</f>
        <v>#REF!</v>
      </c>
      <c r="I139" s="49"/>
      <c r="J139" s="50" t="e">
        <f>COUNTIFS(新签明细!$J:$J,"新签",新签明细!$D:$D,$F139,新签明细!#REF!,J$29)</f>
        <v>#REF!</v>
      </c>
      <c r="K139" s="50" t="e">
        <f>COUNTIFS(新签明细!$J:$J,"新签",新签明细!$D:$D,$F139,新签明细!#REF!,K$29)</f>
        <v>#REF!</v>
      </c>
      <c r="L139" s="50" t="e">
        <f>COUNTIFS(新签明细!$J:$J,"新签",新签明细!$D:$D,$F139,新签明细!#REF!,L$29)</f>
        <v>#REF!</v>
      </c>
      <c r="M139" s="50" t="e">
        <f>COUNTIFS(新签明细!$J:$J,"新签",新签明细!$D:$D,$F139,新签明细!#REF!,M$29)</f>
        <v>#REF!</v>
      </c>
      <c r="N139" s="50" t="e">
        <f>COUNTIFS(新签明细!$J:$J,"新签",新签明细!$D:$D,$F139,新签明细!#REF!,N$29)</f>
        <v>#REF!</v>
      </c>
      <c r="O139" s="50" t="e">
        <f>COUNTIFS(新签明细!$J:$J,"新签",新签明细!$D:$D,$F139,新签明细!#REF!,O$29)</f>
        <v>#REF!</v>
      </c>
      <c r="P139" s="50" t="e">
        <f>COUNTIFS(新签明细!$J:$J,"新签",新签明细!$D:$D,$F139,新签明细!#REF!,P$29)</f>
        <v>#REF!</v>
      </c>
      <c r="Q139" s="50" t="e">
        <f>COUNTIFS(新签明细!$J:$J,"新签",新签明细!$D:$D,$F139,新签明细!#REF!,Q$29)</f>
        <v>#REF!</v>
      </c>
      <c r="R139" s="50" t="e">
        <f>COUNTIFS(新签明细!$J:$J,"新签",新签明细!$D:$D,$F139,新签明细!#REF!,R$29)</f>
        <v>#REF!</v>
      </c>
      <c r="S139" s="50" t="e">
        <f>COUNTIFS(新签明细!$J:$J,"新签",新签明细!$D:$D,$F139,新签明细!#REF!,S$29)</f>
        <v>#REF!</v>
      </c>
      <c r="T139" s="50" t="e">
        <f>COUNTIFS(新签明细!$J:$J,"新签",新签明细!$D:$D,$F139,新签明细!#REF!,T$29)</f>
        <v>#REF!</v>
      </c>
      <c r="U139" s="50" t="e">
        <f>COUNTIFS(新签明细!$J:$J,"新签",新签明细!$D:$D,$F139,新签明细!#REF!,U$29)</f>
        <v>#REF!</v>
      </c>
      <c r="V139" s="50" t="e">
        <f>COUNTIFS(新签明细!$J:$J,"新签",新签明细!$D:$D,$F139,新签明细!#REF!,V$29)</f>
        <v>#REF!</v>
      </c>
      <c r="W139" s="50" t="e">
        <f>COUNTIFS(新签明细!$J:$J,"新签",新签明细!$D:$D,$F139,新签明细!#REF!,W$29)</f>
        <v>#REF!</v>
      </c>
      <c r="X139" s="45" t="s">
        <v>138</v>
      </c>
      <c r="Y139" s="45" t="s">
        <v>132</v>
      </c>
      <c r="Z139" s="45" t="s">
        <v>154</v>
      </c>
    </row>
    <row r="140" spans="1:26">
      <c r="A140" s="51" t="e">
        <f t="shared" si="19"/>
        <v>#REF!</v>
      </c>
      <c r="B140" s="52" t="e">
        <f t="shared" si="20"/>
        <v>#REF!</v>
      </c>
      <c r="C140" s="53" t="s">
        <v>402</v>
      </c>
      <c r="D140" s="53" t="s">
        <v>252</v>
      </c>
      <c r="E140" s="53" t="s">
        <v>405</v>
      </c>
      <c r="F140" s="53" t="s">
        <v>285</v>
      </c>
      <c r="G140" s="54"/>
      <c r="H140" s="45" t="e">
        <f>COUNTIFS(新签明细!$J:$J,"新签",新签明细!$D:$D,$F140,新签明细!#REF!,"&gt;="&amp;INT(J$29))</f>
        <v>#REF!</v>
      </c>
      <c r="I140" s="55"/>
      <c r="J140" s="50" t="e">
        <f>COUNTIFS(新签明细!$J:$J,"新签",新签明细!$D:$D,$F140,新签明细!#REF!,J$29)</f>
        <v>#REF!</v>
      </c>
      <c r="K140" s="50" t="e">
        <f>COUNTIFS(新签明细!$J:$J,"新签",新签明细!$D:$D,$F140,新签明细!#REF!,K$29)</f>
        <v>#REF!</v>
      </c>
      <c r="L140" s="50" t="e">
        <f>COUNTIFS(新签明细!$J:$J,"新签",新签明细!$D:$D,$F140,新签明细!#REF!,L$29)</f>
        <v>#REF!</v>
      </c>
      <c r="M140" s="50" t="e">
        <f>COUNTIFS(新签明细!$J:$J,"新签",新签明细!$D:$D,$F140,新签明细!#REF!,M$29)</f>
        <v>#REF!</v>
      </c>
      <c r="N140" s="50" t="e">
        <f>COUNTIFS(新签明细!$J:$J,"新签",新签明细!$D:$D,$F140,新签明细!#REF!,N$29)</f>
        <v>#REF!</v>
      </c>
      <c r="O140" s="50" t="e">
        <f>COUNTIFS(新签明细!$J:$J,"新签",新签明细!$D:$D,$F140,新签明细!#REF!,O$29)</f>
        <v>#REF!</v>
      </c>
      <c r="P140" s="50" t="e">
        <f>COUNTIFS(新签明细!$J:$J,"新签",新签明细!$D:$D,$F140,新签明细!#REF!,P$29)</f>
        <v>#REF!</v>
      </c>
      <c r="Q140" s="50" t="e">
        <f>COUNTIFS(新签明细!$J:$J,"新签",新签明细!$D:$D,$F140,新签明细!#REF!,Q$29)</f>
        <v>#REF!</v>
      </c>
      <c r="R140" s="50" t="e">
        <f>COUNTIFS(新签明细!$J:$J,"新签",新签明细!$D:$D,$F140,新签明细!#REF!,R$29)</f>
        <v>#REF!</v>
      </c>
      <c r="S140" s="50" t="e">
        <f>COUNTIFS(新签明细!$J:$J,"新签",新签明细!$D:$D,$F140,新签明细!#REF!,S$29)</f>
        <v>#REF!</v>
      </c>
      <c r="T140" s="50" t="e">
        <f>COUNTIFS(新签明细!$J:$J,"新签",新签明细!$D:$D,$F140,新签明细!#REF!,T$29)</f>
        <v>#REF!</v>
      </c>
      <c r="U140" s="50" t="e">
        <f>COUNTIFS(新签明细!$J:$J,"新签",新签明细!$D:$D,$F140,新签明细!#REF!,U$29)</f>
        <v>#REF!</v>
      </c>
      <c r="V140" s="50" t="e">
        <f>COUNTIFS(新签明细!$J:$J,"新签",新签明细!$D:$D,$F140,新签明细!#REF!,V$29)</f>
        <v>#REF!</v>
      </c>
      <c r="W140" s="50" t="e">
        <f>COUNTIFS(新签明细!$J:$J,"新签",新签明细!$D:$D,$F140,新签明细!#REF!,W$29)</f>
        <v>#REF!</v>
      </c>
      <c r="X140" s="51" t="s">
        <v>138</v>
      </c>
      <c r="Y140" s="51" t="s">
        <v>132</v>
      </c>
      <c r="Z140" s="51" t="s">
        <v>154</v>
      </c>
    </row>
    <row r="141" spans="1:26">
      <c r="A141" s="45" t="e">
        <f t="shared" si="19"/>
        <v>#REF!</v>
      </c>
      <c r="B141" s="46" t="e">
        <f t="shared" si="20"/>
        <v>#REF!</v>
      </c>
      <c r="C141" s="47" t="s">
        <v>402</v>
      </c>
      <c r="D141" s="47" t="s">
        <v>252</v>
      </c>
      <c r="E141" s="47" t="s">
        <v>405</v>
      </c>
      <c r="F141" s="47" t="s">
        <v>287</v>
      </c>
      <c r="G141" s="48"/>
      <c r="H141" s="45" t="e">
        <f>COUNTIFS(新签明细!$J:$J,"新签",新签明细!$D:$D,$F141,新签明细!#REF!,"&gt;="&amp;INT(J$29))</f>
        <v>#REF!</v>
      </c>
      <c r="I141" s="49"/>
      <c r="J141" s="50" t="e">
        <f>COUNTIFS(新签明细!$J:$J,"新签",新签明细!$D:$D,$F141,新签明细!#REF!,J$29)</f>
        <v>#REF!</v>
      </c>
      <c r="K141" s="50" t="e">
        <f>COUNTIFS(新签明细!$J:$J,"新签",新签明细!$D:$D,$F141,新签明细!#REF!,K$29)</f>
        <v>#REF!</v>
      </c>
      <c r="L141" s="50" t="e">
        <f>COUNTIFS(新签明细!$J:$J,"新签",新签明细!$D:$D,$F141,新签明细!#REF!,L$29)</f>
        <v>#REF!</v>
      </c>
      <c r="M141" s="50" t="e">
        <f>COUNTIFS(新签明细!$J:$J,"新签",新签明细!$D:$D,$F141,新签明细!#REF!,M$29)</f>
        <v>#REF!</v>
      </c>
      <c r="N141" s="50" t="e">
        <f>COUNTIFS(新签明细!$J:$J,"新签",新签明细!$D:$D,$F141,新签明细!#REF!,N$29)</f>
        <v>#REF!</v>
      </c>
      <c r="O141" s="50" t="e">
        <f>COUNTIFS(新签明细!$J:$J,"新签",新签明细!$D:$D,$F141,新签明细!#REF!,O$29)</f>
        <v>#REF!</v>
      </c>
      <c r="P141" s="50" t="e">
        <f>COUNTIFS(新签明细!$J:$J,"新签",新签明细!$D:$D,$F141,新签明细!#REF!,P$29)</f>
        <v>#REF!</v>
      </c>
      <c r="Q141" s="50" t="e">
        <f>COUNTIFS(新签明细!$J:$J,"新签",新签明细!$D:$D,$F141,新签明细!#REF!,Q$29)</f>
        <v>#REF!</v>
      </c>
      <c r="R141" s="50" t="e">
        <f>COUNTIFS(新签明细!$J:$J,"新签",新签明细!$D:$D,$F141,新签明细!#REF!,R$29)</f>
        <v>#REF!</v>
      </c>
      <c r="S141" s="50" t="e">
        <f>COUNTIFS(新签明细!$J:$J,"新签",新签明细!$D:$D,$F141,新签明细!#REF!,S$29)</f>
        <v>#REF!</v>
      </c>
      <c r="T141" s="50" t="e">
        <f>COUNTIFS(新签明细!$J:$J,"新签",新签明细!$D:$D,$F141,新签明细!#REF!,T$29)</f>
        <v>#REF!</v>
      </c>
      <c r="U141" s="50" t="e">
        <f>COUNTIFS(新签明细!$J:$J,"新签",新签明细!$D:$D,$F141,新签明细!#REF!,U$29)</f>
        <v>#REF!</v>
      </c>
      <c r="V141" s="50" t="e">
        <f>COUNTIFS(新签明细!$J:$J,"新签",新签明细!$D:$D,$F141,新签明细!#REF!,V$29)</f>
        <v>#REF!</v>
      </c>
      <c r="W141" s="50" t="e">
        <f>COUNTIFS(新签明细!$J:$J,"新签",新签明细!$D:$D,$F141,新签明细!#REF!,W$29)</f>
        <v>#REF!</v>
      </c>
      <c r="X141" s="45" t="s">
        <v>138</v>
      </c>
      <c r="Y141" s="45" t="s">
        <v>132</v>
      </c>
      <c r="Z141" s="45" t="s">
        <v>154</v>
      </c>
    </row>
    <row r="142" spans="1:26">
      <c r="A142" s="51" t="e">
        <f t="shared" si="19"/>
        <v>#REF!</v>
      </c>
      <c r="B142" s="52" t="e">
        <f t="shared" si="20"/>
        <v>#REF!</v>
      </c>
      <c r="C142" s="53" t="s">
        <v>402</v>
      </c>
      <c r="D142" s="53" t="s">
        <v>252</v>
      </c>
      <c r="E142" s="53" t="s">
        <v>405</v>
      </c>
      <c r="F142" s="53" t="s">
        <v>433</v>
      </c>
      <c r="G142" s="54"/>
      <c r="H142" s="45" t="e">
        <f>COUNTIFS(新签明细!$J:$J,"新签",新签明细!$D:$D,$F142,新签明细!#REF!,"&gt;="&amp;INT(J$29))</f>
        <v>#REF!</v>
      </c>
      <c r="I142" s="55"/>
      <c r="J142" s="50" t="e">
        <f>COUNTIFS(新签明细!$J:$J,"新签",新签明细!$D:$D,$F142,新签明细!#REF!,J$29)</f>
        <v>#REF!</v>
      </c>
      <c r="K142" s="50" t="e">
        <f>COUNTIFS(新签明细!$J:$J,"新签",新签明细!$D:$D,$F142,新签明细!#REF!,K$29)</f>
        <v>#REF!</v>
      </c>
      <c r="L142" s="50" t="e">
        <f>COUNTIFS(新签明细!$J:$J,"新签",新签明细!$D:$D,$F142,新签明细!#REF!,L$29)</f>
        <v>#REF!</v>
      </c>
      <c r="M142" s="50" t="e">
        <f>COUNTIFS(新签明细!$J:$J,"新签",新签明细!$D:$D,$F142,新签明细!#REF!,M$29)</f>
        <v>#REF!</v>
      </c>
      <c r="N142" s="50" t="e">
        <f>COUNTIFS(新签明细!$J:$J,"新签",新签明细!$D:$D,$F142,新签明细!#REF!,N$29)</f>
        <v>#REF!</v>
      </c>
      <c r="O142" s="50" t="e">
        <f>COUNTIFS(新签明细!$J:$J,"新签",新签明细!$D:$D,$F142,新签明细!#REF!,O$29)</f>
        <v>#REF!</v>
      </c>
      <c r="P142" s="50" t="e">
        <f>COUNTIFS(新签明细!$J:$J,"新签",新签明细!$D:$D,$F142,新签明细!#REF!,P$29)</f>
        <v>#REF!</v>
      </c>
      <c r="Q142" s="50" t="e">
        <f>COUNTIFS(新签明细!$J:$J,"新签",新签明细!$D:$D,$F142,新签明细!#REF!,Q$29)</f>
        <v>#REF!</v>
      </c>
      <c r="R142" s="50" t="e">
        <f>COUNTIFS(新签明细!$J:$J,"新签",新签明细!$D:$D,$F142,新签明细!#REF!,R$29)</f>
        <v>#REF!</v>
      </c>
      <c r="S142" s="50" t="e">
        <f>COUNTIFS(新签明细!$J:$J,"新签",新签明细!$D:$D,$F142,新签明细!#REF!,S$29)</f>
        <v>#REF!</v>
      </c>
      <c r="T142" s="50" t="e">
        <f>COUNTIFS(新签明细!$J:$J,"新签",新签明细!$D:$D,$F142,新签明细!#REF!,T$29)</f>
        <v>#REF!</v>
      </c>
      <c r="U142" s="50" t="e">
        <f>COUNTIFS(新签明细!$J:$J,"新签",新签明细!$D:$D,$F142,新签明细!#REF!,U$29)</f>
        <v>#REF!</v>
      </c>
      <c r="V142" s="50" t="e">
        <f>COUNTIFS(新签明细!$J:$J,"新签",新签明细!$D:$D,$F142,新签明细!#REF!,V$29)</f>
        <v>#REF!</v>
      </c>
      <c r="W142" s="50" t="e">
        <f>COUNTIFS(新签明细!$J:$J,"新签",新签明细!$D:$D,$F142,新签明细!#REF!,W$29)</f>
        <v>#REF!</v>
      </c>
      <c r="X142" s="51" t="s">
        <v>138</v>
      </c>
      <c r="Y142" s="51" t="s">
        <v>132</v>
      </c>
      <c r="Z142" s="51" t="s">
        <v>154</v>
      </c>
    </row>
    <row r="143" spans="1:26">
      <c r="A143" s="45" t="e">
        <f t="shared" si="19"/>
        <v>#REF!</v>
      </c>
      <c r="B143" s="46" t="e">
        <f t="shared" si="20"/>
        <v>#REF!</v>
      </c>
      <c r="C143" s="47" t="s">
        <v>413</v>
      </c>
      <c r="D143" s="47" t="s">
        <v>252</v>
      </c>
      <c r="E143" s="47" t="s">
        <v>264</v>
      </c>
      <c r="F143" s="47" t="s">
        <v>268</v>
      </c>
      <c r="G143" s="48"/>
      <c r="H143" s="45" t="e">
        <f>COUNTIFS(新签明细!$J:$J,"新签",新签明细!$D:$D,$F143,新签明细!#REF!,"&gt;="&amp;INT(J$29))</f>
        <v>#REF!</v>
      </c>
      <c r="I143" s="49"/>
      <c r="J143" s="50" t="e">
        <f>COUNTIFS(新签明细!$J:$J,"新签",新签明细!$D:$D,$F143,新签明细!#REF!,J$29)</f>
        <v>#REF!</v>
      </c>
      <c r="K143" s="50" t="e">
        <f>COUNTIFS(新签明细!$J:$J,"新签",新签明细!$D:$D,$F143,新签明细!#REF!,K$29)</f>
        <v>#REF!</v>
      </c>
      <c r="L143" s="50" t="e">
        <f>COUNTIFS(新签明细!$J:$J,"新签",新签明细!$D:$D,$F143,新签明细!#REF!,L$29)</f>
        <v>#REF!</v>
      </c>
      <c r="M143" s="50" t="e">
        <f>COUNTIFS(新签明细!$J:$J,"新签",新签明细!$D:$D,$F143,新签明细!#REF!,M$29)</f>
        <v>#REF!</v>
      </c>
      <c r="N143" s="50" t="e">
        <f>COUNTIFS(新签明细!$J:$J,"新签",新签明细!$D:$D,$F143,新签明细!#REF!,N$29)</f>
        <v>#REF!</v>
      </c>
      <c r="O143" s="50" t="e">
        <f>COUNTIFS(新签明细!$J:$J,"新签",新签明细!$D:$D,$F143,新签明细!#REF!,O$29)</f>
        <v>#REF!</v>
      </c>
      <c r="P143" s="50" t="e">
        <f>COUNTIFS(新签明细!$J:$J,"新签",新签明细!$D:$D,$F143,新签明细!#REF!,P$29)</f>
        <v>#REF!</v>
      </c>
      <c r="Q143" s="50" t="e">
        <f>COUNTIFS(新签明细!$J:$J,"新签",新签明细!$D:$D,$F143,新签明细!#REF!,Q$29)</f>
        <v>#REF!</v>
      </c>
      <c r="R143" s="50" t="e">
        <f>COUNTIFS(新签明细!$J:$J,"新签",新签明细!$D:$D,$F143,新签明细!#REF!,R$29)</f>
        <v>#REF!</v>
      </c>
      <c r="S143" s="50" t="e">
        <f>COUNTIFS(新签明细!$J:$J,"新签",新签明细!$D:$D,$F143,新签明细!#REF!,S$29)</f>
        <v>#REF!</v>
      </c>
      <c r="T143" s="50" t="e">
        <f>COUNTIFS(新签明细!$J:$J,"新签",新签明细!$D:$D,$F143,新签明细!#REF!,T$29)</f>
        <v>#REF!</v>
      </c>
      <c r="U143" s="50" t="e">
        <f>COUNTIFS(新签明细!$J:$J,"新签",新签明细!$D:$D,$F143,新签明细!#REF!,U$29)</f>
        <v>#REF!</v>
      </c>
      <c r="V143" s="50" t="e">
        <f>COUNTIFS(新签明细!$J:$J,"新签",新签明细!$D:$D,$F143,新签明细!#REF!,V$29)</f>
        <v>#REF!</v>
      </c>
      <c r="W143" s="50" t="e">
        <f>COUNTIFS(新签明细!$J:$J,"新签",新签明细!$D:$D,$F143,新签明细!#REF!,W$29)</f>
        <v>#REF!</v>
      </c>
      <c r="X143" s="45" t="s">
        <v>138</v>
      </c>
      <c r="Y143" s="45" t="s">
        <v>132</v>
      </c>
      <c r="Z143" s="45" t="s">
        <v>155</v>
      </c>
    </row>
    <row r="144" spans="1:26">
      <c r="A144" s="51" t="e">
        <f t="shared" si="19"/>
        <v>#REF!</v>
      </c>
      <c r="B144" s="52" t="e">
        <f t="shared" si="20"/>
        <v>#REF!</v>
      </c>
      <c r="C144" s="53" t="s">
        <v>413</v>
      </c>
      <c r="D144" s="53" t="s">
        <v>252</v>
      </c>
      <c r="E144" s="53" t="s">
        <v>143</v>
      </c>
      <c r="F144" s="53" t="s">
        <v>434</v>
      </c>
      <c r="G144" s="54"/>
      <c r="H144" s="45" t="e">
        <f>COUNTIFS(新签明细!$J:$J,"新签",新签明细!$D:$D,$F144,新签明细!#REF!,"&gt;="&amp;INT(J$29))</f>
        <v>#REF!</v>
      </c>
      <c r="I144" s="55"/>
      <c r="J144" s="50" t="e">
        <f>COUNTIFS(新签明细!$J:$J,"新签",新签明细!$D:$D,$F144,新签明细!#REF!,J$29)</f>
        <v>#REF!</v>
      </c>
      <c r="K144" s="50" t="e">
        <f>COUNTIFS(新签明细!$J:$J,"新签",新签明细!$D:$D,$F144,新签明细!#REF!,K$29)</f>
        <v>#REF!</v>
      </c>
      <c r="L144" s="50" t="e">
        <f>COUNTIFS(新签明细!$J:$J,"新签",新签明细!$D:$D,$F144,新签明细!#REF!,L$29)</f>
        <v>#REF!</v>
      </c>
      <c r="M144" s="50" t="e">
        <f>COUNTIFS(新签明细!$J:$J,"新签",新签明细!$D:$D,$F144,新签明细!#REF!,M$29)</f>
        <v>#REF!</v>
      </c>
      <c r="N144" s="50" t="e">
        <f>COUNTIFS(新签明细!$J:$J,"新签",新签明细!$D:$D,$F144,新签明细!#REF!,N$29)</f>
        <v>#REF!</v>
      </c>
      <c r="O144" s="50" t="e">
        <f>COUNTIFS(新签明细!$J:$J,"新签",新签明细!$D:$D,$F144,新签明细!#REF!,O$29)</f>
        <v>#REF!</v>
      </c>
      <c r="P144" s="50" t="e">
        <f>COUNTIFS(新签明细!$J:$J,"新签",新签明细!$D:$D,$F144,新签明细!#REF!,P$29)</f>
        <v>#REF!</v>
      </c>
      <c r="Q144" s="50" t="e">
        <f>COUNTIFS(新签明细!$J:$J,"新签",新签明细!$D:$D,$F144,新签明细!#REF!,Q$29)</f>
        <v>#REF!</v>
      </c>
      <c r="R144" s="50" t="e">
        <f>COUNTIFS(新签明细!$J:$J,"新签",新签明细!$D:$D,$F144,新签明细!#REF!,R$29)</f>
        <v>#REF!</v>
      </c>
      <c r="S144" s="50" t="e">
        <f>COUNTIFS(新签明细!$J:$J,"新签",新签明细!$D:$D,$F144,新签明细!#REF!,S$29)</f>
        <v>#REF!</v>
      </c>
      <c r="T144" s="50" t="e">
        <f>COUNTIFS(新签明细!$J:$J,"新签",新签明细!$D:$D,$F144,新签明细!#REF!,T$29)</f>
        <v>#REF!</v>
      </c>
      <c r="U144" s="50" t="e">
        <f>COUNTIFS(新签明细!$J:$J,"新签",新签明细!$D:$D,$F144,新签明细!#REF!,U$29)</f>
        <v>#REF!</v>
      </c>
      <c r="V144" s="50" t="e">
        <f>COUNTIFS(新签明细!$J:$J,"新签",新签明细!$D:$D,$F144,新签明细!#REF!,V$29)</f>
        <v>#REF!</v>
      </c>
      <c r="W144" s="50" t="e">
        <f>COUNTIFS(新签明细!$J:$J,"新签",新签明细!$D:$D,$F144,新签明细!#REF!,W$29)</f>
        <v>#REF!</v>
      </c>
      <c r="X144" s="51" t="s">
        <v>138</v>
      </c>
      <c r="Y144" s="51" t="s">
        <v>132</v>
      </c>
      <c r="Z144" s="51" t="s">
        <v>144</v>
      </c>
    </row>
    <row r="145" spans="1:26">
      <c r="A145" s="45" t="e">
        <f t="shared" si="19"/>
        <v>#REF!</v>
      </c>
      <c r="B145" s="46" t="e">
        <f t="shared" si="20"/>
        <v>#REF!</v>
      </c>
      <c r="C145" s="47" t="s">
        <v>413</v>
      </c>
      <c r="D145" s="47" t="s">
        <v>252</v>
      </c>
      <c r="E145" s="47" t="s">
        <v>401</v>
      </c>
      <c r="F145" s="47" t="s">
        <v>435</v>
      </c>
      <c r="G145" s="48"/>
      <c r="H145" s="45" t="e">
        <f>COUNTIFS(新签明细!$J:$J,"新签",新签明细!$D:$D,$F145,新签明细!#REF!,"&gt;="&amp;INT(J$29))</f>
        <v>#REF!</v>
      </c>
      <c r="I145" s="49"/>
      <c r="J145" s="50" t="e">
        <f>COUNTIFS(新签明细!$J:$J,"新签",新签明细!$D:$D,$F145,新签明细!#REF!,J$29)</f>
        <v>#REF!</v>
      </c>
      <c r="K145" s="50" t="e">
        <f>COUNTIFS(新签明细!$J:$J,"新签",新签明细!$D:$D,$F145,新签明细!#REF!,K$29)</f>
        <v>#REF!</v>
      </c>
      <c r="L145" s="50" t="e">
        <f>COUNTIFS(新签明细!$J:$J,"新签",新签明细!$D:$D,$F145,新签明细!#REF!,L$29)</f>
        <v>#REF!</v>
      </c>
      <c r="M145" s="50" t="e">
        <f>COUNTIFS(新签明细!$J:$J,"新签",新签明细!$D:$D,$F145,新签明细!#REF!,M$29)</f>
        <v>#REF!</v>
      </c>
      <c r="N145" s="50" t="e">
        <f>COUNTIFS(新签明细!$J:$J,"新签",新签明细!$D:$D,$F145,新签明细!#REF!,N$29)</f>
        <v>#REF!</v>
      </c>
      <c r="O145" s="50" t="e">
        <f>COUNTIFS(新签明细!$J:$J,"新签",新签明细!$D:$D,$F145,新签明细!#REF!,O$29)</f>
        <v>#REF!</v>
      </c>
      <c r="P145" s="50" t="e">
        <f>COUNTIFS(新签明细!$J:$J,"新签",新签明细!$D:$D,$F145,新签明细!#REF!,P$29)</f>
        <v>#REF!</v>
      </c>
      <c r="Q145" s="50" t="e">
        <f>COUNTIFS(新签明细!$J:$J,"新签",新签明细!$D:$D,$F145,新签明细!#REF!,Q$29)</f>
        <v>#REF!</v>
      </c>
      <c r="R145" s="50" t="e">
        <f>COUNTIFS(新签明细!$J:$J,"新签",新签明细!$D:$D,$F145,新签明细!#REF!,R$29)</f>
        <v>#REF!</v>
      </c>
      <c r="S145" s="50" t="e">
        <f>COUNTIFS(新签明细!$J:$J,"新签",新签明细!$D:$D,$F145,新签明细!#REF!,S$29)</f>
        <v>#REF!</v>
      </c>
      <c r="T145" s="50" t="e">
        <f>COUNTIFS(新签明细!$J:$J,"新签",新签明细!$D:$D,$F145,新签明细!#REF!,T$29)</f>
        <v>#REF!</v>
      </c>
      <c r="U145" s="50" t="e">
        <f>COUNTIFS(新签明细!$J:$J,"新签",新签明细!$D:$D,$F145,新签明细!#REF!,U$29)</f>
        <v>#REF!</v>
      </c>
      <c r="V145" s="50" t="e">
        <f>COUNTIFS(新签明细!$J:$J,"新签",新签明细!$D:$D,$F145,新签明细!#REF!,V$29)</f>
        <v>#REF!</v>
      </c>
      <c r="W145" s="50" t="e">
        <f>COUNTIFS(新签明细!$J:$J,"新签",新签明细!$D:$D,$F145,新签明细!#REF!,W$29)</f>
        <v>#REF!</v>
      </c>
      <c r="X145" s="45" t="s">
        <v>138</v>
      </c>
      <c r="Y145" s="45" t="s">
        <v>132</v>
      </c>
      <c r="Z145" s="45" t="s">
        <v>137</v>
      </c>
    </row>
    <row r="146" spans="1:26">
      <c r="A146" s="51" t="e">
        <f t="shared" si="19"/>
        <v>#REF!</v>
      </c>
      <c r="B146" s="52" t="e">
        <f t="shared" si="20"/>
        <v>#REF!</v>
      </c>
      <c r="C146" s="53" t="s">
        <v>413</v>
      </c>
      <c r="D146" s="53" t="s">
        <v>252</v>
      </c>
      <c r="E146" s="53" t="s">
        <v>143</v>
      </c>
      <c r="F146" s="53" t="s">
        <v>303</v>
      </c>
      <c r="G146" s="54"/>
      <c r="H146" s="45" t="e">
        <f>COUNTIFS(新签明细!$J:$J,"新签",新签明细!$D:$D,$F146,新签明细!#REF!,"&gt;="&amp;INT(J$29))</f>
        <v>#REF!</v>
      </c>
      <c r="I146" s="55"/>
      <c r="J146" s="50" t="e">
        <f>COUNTIFS(新签明细!$J:$J,"新签",新签明细!$D:$D,$F146,新签明细!#REF!,J$29)</f>
        <v>#REF!</v>
      </c>
      <c r="K146" s="50" t="e">
        <f>COUNTIFS(新签明细!$J:$J,"新签",新签明细!$D:$D,$F146,新签明细!#REF!,K$29)</f>
        <v>#REF!</v>
      </c>
      <c r="L146" s="50" t="e">
        <f>COUNTIFS(新签明细!$J:$J,"新签",新签明细!$D:$D,$F146,新签明细!#REF!,L$29)</f>
        <v>#REF!</v>
      </c>
      <c r="M146" s="50" t="e">
        <f>COUNTIFS(新签明细!$J:$J,"新签",新签明细!$D:$D,$F146,新签明细!#REF!,M$29)</f>
        <v>#REF!</v>
      </c>
      <c r="N146" s="50" t="e">
        <f>COUNTIFS(新签明细!$J:$J,"新签",新签明细!$D:$D,$F146,新签明细!#REF!,N$29)</f>
        <v>#REF!</v>
      </c>
      <c r="O146" s="50" t="e">
        <f>COUNTIFS(新签明细!$J:$J,"新签",新签明细!$D:$D,$F146,新签明细!#REF!,O$29)</f>
        <v>#REF!</v>
      </c>
      <c r="P146" s="50" t="e">
        <f>COUNTIFS(新签明细!$J:$J,"新签",新签明细!$D:$D,$F146,新签明细!#REF!,P$29)</f>
        <v>#REF!</v>
      </c>
      <c r="Q146" s="50" t="e">
        <f>COUNTIFS(新签明细!$J:$J,"新签",新签明细!$D:$D,$F146,新签明细!#REF!,Q$29)</f>
        <v>#REF!</v>
      </c>
      <c r="R146" s="50" t="e">
        <f>COUNTIFS(新签明细!$J:$J,"新签",新签明细!$D:$D,$F146,新签明细!#REF!,R$29)</f>
        <v>#REF!</v>
      </c>
      <c r="S146" s="50" t="e">
        <f>COUNTIFS(新签明细!$J:$J,"新签",新签明细!$D:$D,$F146,新签明细!#REF!,S$29)</f>
        <v>#REF!</v>
      </c>
      <c r="T146" s="50" t="e">
        <f>COUNTIFS(新签明细!$J:$J,"新签",新签明细!$D:$D,$F146,新签明细!#REF!,T$29)</f>
        <v>#REF!</v>
      </c>
      <c r="U146" s="50" t="e">
        <f>COUNTIFS(新签明细!$J:$J,"新签",新签明细!$D:$D,$F146,新签明细!#REF!,U$29)</f>
        <v>#REF!</v>
      </c>
      <c r="V146" s="50" t="e">
        <f>COUNTIFS(新签明细!$J:$J,"新签",新签明细!$D:$D,$F146,新签明细!#REF!,V$29)</f>
        <v>#REF!</v>
      </c>
      <c r="W146" s="50" t="e">
        <f>COUNTIFS(新签明细!$J:$J,"新签",新签明细!$D:$D,$F146,新签明细!#REF!,W$29)</f>
        <v>#REF!</v>
      </c>
      <c r="X146" s="51" t="s">
        <v>138</v>
      </c>
      <c r="Y146" s="51" t="s">
        <v>132</v>
      </c>
      <c r="Z146" s="51" t="s">
        <v>144</v>
      </c>
    </row>
    <row r="147" spans="1:26">
      <c r="A147" s="45" t="e">
        <f t="shared" si="19"/>
        <v>#REF!</v>
      </c>
      <c r="B147" s="46" t="e">
        <f t="shared" si="20"/>
        <v>#REF!</v>
      </c>
      <c r="C147" s="47" t="s">
        <v>413</v>
      </c>
      <c r="D147" s="47" t="s">
        <v>252</v>
      </c>
      <c r="E147" s="47" t="s">
        <v>143</v>
      </c>
      <c r="F147" s="47" t="s">
        <v>305</v>
      </c>
      <c r="G147" s="48"/>
      <c r="H147" s="45" t="e">
        <f>COUNTIFS(新签明细!$J:$J,"新签",新签明细!$D:$D,$F147,新签明细!#REF!,"&gt;="&amp;INT(J$29))</f>
        <v>#REF!</v>
      </c>
      <c r="I147" s="49"/>
      <c r="J147" s="50" t="e">
        <f>COUNTIFS(新签明细!$J:$J,"新签",新签明细!$D:$D,$F147,新签明细!#REF!,J$29)</f>
        <v>#REF!</v>
      </c>
      <c r="K147" s="50" t="e">
        <f>COUNTIFS(新签明细!$J:$J,"新签",新签明细!$D:$D,$F147,新签明细!#REF!,K$29)</f>
        <v>#REF!</v>
      </c>
      <c r="L147" s="50" t="e">
        <f>COUNTIFS(新签明细!$J:$J,"新签",新签明细!$D:$D,$F147,新签明细!#REF!,L$29)</f>
        <v>#REF!</v>
      </c>
      <c r="M147" s="50" t="e">
        <f>COUNTIFS(新签明细!$J:$J,"新签",新签明细!$D:$D,$F147,新签明细!#REF!,M$29)</f>
        <v>#REF!</v>
      </c>
      <c r="N147" s="50" t="e">
        <f>COUNTIFS(新签明细!$J:$J,"新签",新签明细!$D:$D,$F147,新签明细!#REF!,N$29)</f>
        <v>#REF!</v>
      </c>
      <c r="O147" s="50" t="e">
        <f>COUNTIFS(新签明细!$J:$J,"新签",新签明细!$D:$D,$F147,新签明细!#REF!,O$29)</f>
        <v>#REF!</v>
      </c>
      <c r="P147" s="50" t="e">
        <f>COUNTIFS(新签明细!$J:$J,"新签",新签明细!$D:$D,$F147,新签明细!#REF!,P$29)</f>
        <v>#REF!</v>
      </c>
      <c r="Q147" s="50" t="e">
        <f>COUNTIFS(新签明细!$J:$J,"新签",新签明细!$D:$D,$F147,新签明细!#REF!,Q$29)</f>
        <v>#REF!</v>
      </c>
      <c r="R147" s="50" t="e">
        <f>COUNTIFS(新签明细!$J:$J,"新签",新签明细!$D:$D,$F147,新签明细!#REF!,R$29)</f>
        <v>#REF!</v>
      </c>
      <c r="S147" s="50" t="e">
        <f>COUNTIFS(新签明细!$J:$J,"新签",新签明细!$D:$D,$F147,新签明细!#REF!,S$29)</f>
        <v>#REF!</v>
      </c>
      <c r="T147" s="50" t="e">
        <f>COUNTIFS(新签明细!$J:$J,"新签",新签明细!$D:$D,$F147,新签明细!#REF!,T$29)</f>
        <v>#REF!</v>
      </c>
      <c r="U147" s="50" t="e">
        <f>COUNTIFS(新签明细!$J:$J,"新签",新签明细!$D:$D,$F147,新签明细!#REF!,U$29)</f>
        <v>#REF!</v>
      </c>
      <c r="V147" s="50" t="e">
        <f>COUNTIFS(新签明细!$J:$J,"新签",新签明细!$D:$D,$F147,新签明细!#REF!,V$29)</f>
        <v>#REF!</v>
      </c>
      <c r="W147" s="50" t="e">
        <f>COUNTIFS(新签明细!$J:$J,"新签",新签明细!$D:$D,$F147,新签明细!#REF!,W$29)</f>
        <v>#REF!</v>
      </c>
      <c r="X147" s="45" t="s">
        <v>138</v>
      </c>
      <c r="Y147" s="45" t="s">
        <v>132</v>
      </c>
      <c r="Z147" s="45" t="s">
        <v>144</v>
      </c>
    </row>
    <row r="148" spans="1:26">
      <c r="A148" s="51" t="e">
        <f t="shared" si="19"/>
        <v>#REF!</v>
      </c>
      <c r="B148" s="52" t="e">
        <f t="shared" si="20"/>
        <v>#REF!</v>
      </c>
      <c r="C148" s="53" t="s">
        <v>413</v>
      </c>
      <c r="D148" s="53" t="s">
        <v>252</v>
      </c>
      <c r="E148" s="53" t="s">
        <v>143</v>
      </c>
      <c r="F148" s="53" t="s">
        <v>304</v>
      </c>
      <c r="G148" s="54"/>
      <c r="H148" s="45" t="e">
        <f>COUNTIFS(新签明细!$J:$J,"新签",新签明细!$D:$D,$F148,新签明细!#REF!,"&gt;="&amp;INT(J$29))</f>
        <v>#REF!</v>
      </c>
      <c r="I148" s="55"/>
      <c r="J148" s="50" t="e">
        <f>COUNTIFS(新签明细!$J:$J,"新签",新签明细!$D:$D,$F148,新签明细!#REF!,J$29)</f>
        <v>#REF!</v>
      </c>
      <c r="K148" s="50" t="e">
        <f>COUNTIFS(新签明细!$J:$J,"新签",新签明细!$D:$D,$F148,新签明细!#REF!,K$29)</f>
        <v>#REF!</v>
      </c>
      <c r="L148" s="50" t="e">
        <f>COUNTIFS(新签明细!$J:$J,"新签",新签明细!$D:$D,$F148,新签明细!#REF!,L$29)</f>
        <v>#REF!</v>
      </c>
      <c r="M148" s="50" t="e">
        <f>COUNTIFS(新签明细!$J:$J,"新签",新签明细!$D:$D,$F148,新签明细!#REF!,M$29)</f>
        <v>#REF!</v>
      </c>
      <c r="N148" s="50" t="e">
        <f>COUNTIFS(新签明细!$J:$J,"新签",新签明细!$D:$D,$F148,新签明细!#REF!,N$29)</f>
        <v>#REF!</v>
      </c>
      <c r="O148" s="50" t="e">
        <f>COUNTIFS(新签明细!$J:$J,"新签",新签明细!$D:$D,$F148,新签明细!#REF!,O$29)</f>
        <v>#REF!</v>
      </c>
      <c r="P148" s="50" t="e">
        <f>COUNTIFS(新签明细!$J:$J,"新签",新签明细!$D:$D,$F148,新签明细!#REF!,P$29)</f>
        <v>#REF!</v>
      </c>
      <c r="Q148" s="50" t="e">
        <f>COUNTIFS(新签明细!$J:$J,"新签",新签明细!$D:$D,$F148,新签明细!#REF!,Q$29)</f>
        <v>#REF!</v>
      </c>
      <c r="R148" s="50" t="e">
        <f>COUNTIFS(新签明细!$J:$J,"新签",新签明细!$D:$D,$F148,新签明细!#REF!,R$29)</f>
        <v>#REF!</v>
      </c>
      <c r="S148" s="50" t="e">
        <f>COUNTIFS(新签明细!$J:$J,"新签",新签明细!$D:$D,$F148,新签明细!#REF!,S$29)</f>
        <v>#REF!</v>
      </c>
      <c r="T148" s="50" t="e">
        <f>COUNTIFS(新签明细!$J:$J,"新签",新签明细!$D:$D,$F148,新签明细!#REF!,T$29)</f>
        <v>#REF!</v>
      </c>
      <c r="U148" s="50" t="e">
        <f>COUNTIFS(新签明细!$J:$J,"新签",新签明细!$D:$D,$F148,新签明细!#REF!,U$29)</f>
        <v>#REF!</v>
      </c>
      <c r="V148" s="50" t="e">
        <f>COUNTIFS(新签明细!$J:$J,"新签",新签明细!$D:$D,$F148,新签明细!#REF!,V$29)</f>
        <v>#REF!</v>
      </c>
      <c r="W148" s="50" t="e">
        <f>COUNTIFS(新签明细!$J:$J,"新签",新签明细!$D:$D,$F148,新签明细!#REF!,W$29)</f>
        <v>#REF!</v>
      </c>
      <c r="X148" s="51" t="s">
        <v>138</v>
      </c>
      <c r="Y148" s="51" t="s">
        <v>132</v>
      </c>
      <c r="Z148" s="51" t="s">
        <v>144</v>
      </c>
    </row>
    <row r="149" spans="1:26">
      <c r="A149" s="45" t="e">
        <f t="shared" si="19"/>
        <v>#REF!</v>
      </c>
      <c r="B149" s="46" t="e">
        <f t="shared" si="20"/>
        <v>#REF!</v>
      </c>
      <c r="C149" s="47" t="s">
        <v>413</v>
      </c>
      <c r="D149" s="47" t="s">
        <v>252</v>
      </c>
      <c r="E149" s="47" t="s">
        <v>264</v>
      </c>
      <c r="F149" s="47" t="s">
        <v>267</v>
      </c>
      <c r="G149" s="48"/>
      <c r="H149" s="45" t="e">
        <f>COUNTIFS(新签明细!$J:$J,"新签",新签明细!$D:$D,$F149,新签明细!#REF!,"&gt;="&amp;INT(J$29))</f>
        <v>#REF!</v>
      </c>
      <c r="I149" s="49"/>
      <c r="J149" s="50" t="e">
        <f>COUNTIFS(新签明细!$J:$J,"新签",新签明细!$D:$D,$F149,新签明细!#REF!,J$29)</f>
        <v>#REF!</v>
      </c>
      <c r="K149" s="50" t="e">
        <f>COUNTIFS(新签明细!$J:$J,"新签",新签明细!$D:$D,$F149,新签明细!#REF!,K$29)</f>
        <v>#REF!</v>
      </c>
      <c r="L149" s="50" t="e">
        <f>COUNTIFS(新签明细!$J:$J,"新签",新签明细!$D:$D,$F149,新签明细!#REF!,L$29)</f>
        <v>#REF!</v>
      </c>
      <c r="M149" s="50" t="e">
        <f>COUNTIFS(新签明细!$J:$J,"新签",新签明细!$D:$D,$F149,新签明细!#REF!,M$29)</f>
        <v>#REF!</v>
      </c>
      <c r="N149" s="50" t="e">
        <f>COUNTIFS(新签明细!$J:$J,"新签",新签明细!$D:$D,$F149,新签明细!#REF!,N$29)</f>
        <v>#REF!</v>
      </c>
      <c r="O149" s="50" t="e">
        <f>COUNTIFS(新签明细!$J:$J,"新签",新签明细!$D:$D,$F149,新签明细!#REF!,O$29)</f>
        <v>#REF!</v>
      </c>
      <c r="P149" s="50" t="e">
        <f>COUNTIFS(新签明细!$J:$J,"新签",新签明细!$D:$D,$F149,新签明细!#REF!,P$29)</f>
        <v>#REF!</v>
      </c>
      <c r="Q149" s="50" t="e">
        <f>COUNTIFS(新签明细!$J:$J,"新签",新签明细!$D:$D,$F149,新签明细!#REF!,Q$29)</f>
        <v>#REF!</v>
      </c>
      <c r="R149" s="50" t="e">
        <f>COUNTIFS(新签明细!$J:$J,"新签",新签明细!$D:$D,$F149,新签明细!#REF!,R$29)</f>
        <v>#REF!</v>
      </c>
      <c r="S149" s="50" t="e">
        <f>COUNTIFS(新签明细!$J:$J,"新签",新签明细!$D:$D,$F149,新签明细!#REF!,S$29)</f>
        <v>#REF!</v>
      </c>
      <c r="T149" s="50" t="e">
        <f>COUNTIFS(新签明细!$J:$J,"新签",新签明细!$D:$D,$F149,新签明细!#REF!,T$29)</f>
        <v>#REF!</v>
      </c>
      <c r="U149" s="50" t="e">
        <f>COUNTIFS(新签明细!$J:$J,"新签",新签明细!$D:$D,$F149,新签明细!#REF!,U$29)</f>
        <v>#REF!</v>
      </c>
      <c r="V149" s="50" t="e">
        <f>COUNTIFS(新签明细!$J:$J,"新签",新签明细!$D:$D,$F149,新签明细!#REF!,V$29)</f>
        <v>#REF!</v>
      </c>
      <c r="W149" s="50" t="e">
        <f>COUNTIFS(新签明细!$J:$J,"新签",新签明细!$D:$D,$F149,新签明细!#REF!,W$29)</f>
        <v>#REF!</v>
      </c>
      <c r="X149" s="45" t="s">
        <v>138</v>
      </c>
      <c r="Y149" s="45" t="s">
        <v>132</v>
      </c>
      <c r="Z149" s="45" t="s">
        <v>155</v>
      </c>
    </row>
    <row r="150" spans="1:26">
      <c r="A150" s="51" t="e">
        <f t="shared" si="19"/>
        <v>#REF!</v>
      </c>
      <c r="B150" s="52" t="e">
        <f t="shared" si="20"/>
        <v>#REF!</v>
      </c>
      <c r="C150" s="53" t="s">
        <v>413</v>
      </c>
      <c r="D150" s="53" t="s">
        <v>252</v>
      </c>
      <c r="E150" s="53" t="s">
        <v>401</v>
      </c>
      <c r="F150" s="53" t="s">
        <v>296</v>
      </c>
      <c r="G150" s="54"/>
      <c r="H150" s="45" t="e">
        <f>COUNTIFS(新签明细!$J:$J,"新签",新签明细!$D:$D,$F150,新签明细!#REF!,"&gt;="&amp;INT(J$29))</f>
        <v>#REF!</v>
      </c>
      <c r="I150" s="55"/>
      <c r="J150" s="50" t="e">
        <f>COUNTIFS(新签明细!$J:$J,"新签",新签明细!$D:$D,$F150,新签明细!#REF!,J$29)</f>
        <v>#REF!</v>
      </c>
      <c r="K150" s="50" t="e">
        <f>COUNTIFS(新签明细!$J:$J,"新签",新签明细!$D:$D,$F150,新签明细!#REF!,K$29)</f>
        <v>#REF!</v>
      </c>
      <c r="L150" s="50" t="e">
        <f>COUNTIFS(新签明细!$J:$J,"新签",新签明细!$D:$D,$F150,新签明细!#REF!,L$29)</f>
        <v>#REF!</v>
      </c>
      <c r="M150" s="50" t="e">
        <f>COUNTIFS(新签明细!$J:$J,"新签",新签明细!$D:$D,$F150,新签明细!#REF!,M$29)</f>
        <v>#REF!</v>
      </c>
      <c r="N150" s="50" t="e">
        <f>COUNTIFS(新签明细!$J:$J,"新签",新签明细!$D:$D,$F150,新签明细!#REF!,N$29)</f>
        <v>#REF!</v>
      </c>
      <c r="O150" s="50" t="e">
        <f>COUNTIFS(新签明细!$J:$J,"新签",新签明细!$D:$D,$F150,新签明细!#REF!,O$29)</f>
        <v>#REF!</v>
      </c>
      <c r="P150" s="50" t="e">
        <f>COUNTIFS(新签明细!$J:$J,"新签",新签明细!$D:$D,$F150,新签明细!#REF!,P$29)</f>
        <v>#REF!</v>
      </c>
      <c r="Q150" s="50" t="e">
        <f>COUNTIFS(新签明细!$J:$J,"新签",新签明细!$D:$D,$F150,新签明细!#REF!,Q$29)</f>
        <v>#REF!</v>
      </c>
      <c r="R150" s="50" t="e">
        <f>COUNTIFS(新签明细!$J:$J,"新签",新签明细!$D:$D,$F150,新签明细!#REF!,R$29)</f>
        <v>#REF!</v>
      </c>
      <c r="S150" s="50" t="e">
        <f>COUNTIFS(新签明细!$J:$J,"新签",新签明细!$D:$D,$F150,新签明细!#REF!,S$29)</f>
        <v>#REF!</v>
      </c>
      <c r="T150" s="50" t="e">
        <f>COUNTIFS(新签明细!$J:$J,"新签",新签明细!$D:$D,$F150,新签明细!#REF!,T$29)</f>
        <v>#REF!</v>
      </c>
      <c r="U150" s="50" t="e">
        <f>COUNTIFS(新签明细!$J:$J,"新签",新签明细!$D:$D,$F150,新签明细!#REF!,U$29)</f>
        <v>#REF!</v>
      </c>
      <c r="V150" s="50" t="e">
        <f>COUNTIFS(新签明细!$J:$J,"新签",新签明细!$D:$D,$F150,新签明细!#REF!,V$29)</f>
        <v>#REF!</v>
      </c>
      <c r="W150" s="50" t="e">
        <f>COUNTIFS(新签明细!$J:$J,"新签",新签明细!$D:$D,$F150,新签明细!#REF!,W$29)</f>
        <v>#REF!</v>
      </c>
      <c r="X150" s="51" t="s">
        <v>138</v>
      </c>
      <c r="Y150" s="51" t="s">
        <v>132</v>
      </c>
      <c r="Z150" s="51" t="s">
        <v>137</v>
      </c>
    </row>
    <row r="151" spans="1:26">
      <c r="A151" s="45" t="e">
        <f t="shared" si="19"/>
        <v>#REF!</v>
      </c>
      <c r="B151" s="46" t="e">
        <f t="shared" si="20"/>
        <v>#REF!</v>
      </c>
      <c r="C151" s="47" t="s">
        <v>413</v>
      </c>
      <c r="D151" s="47" t="s">
        <v>252</v>
      </c>
      <c r="E151" s="47" t="s">
        <v>264</v>
      </c>
      <c r="F151" s="47" t="s">
        <v>270</v>
      </c>
      <c r="G151" s="48"/>
      <c r="H151" s="45" t="e">
        <f>COUNTIFS(新签明细!$J:$J,"新签",新签明细!$D:$D,$F151,新签明细!#REF!,"&gt;="&amp;INT(J$29))</f>
        <v>#REF!</v>
      </c>
      <c r="I151" s="49"/>
      <c r="J151" s="50" t="e">
        <f>COUNTIFS(新签明细!$J:$J,"新签",新签明细!$D:$D,$F151,新签明细!#REF!,J$29)</f>
        <v>#REF!</v>
      </c>
      <c r="K151" s="50" t="e">
        <f>COUNTIFS(新签明细!$J:$J,"新签",新签明细!$D:$D,$F151,新签明细!#REF!,K$29)</f>
        <v>#REF!</v>
      </c>
      <c r="L151" s="50" t="e">
        <f>COUNTIFS(新签明细!$J:$J,"新签",新签明细!$D:$D,$F151,新签明细!#REF!,L$29)</f>
        <v>#REF!</v>
      </c>
      <c r="M151" s="50" t="e">
        <f>COUNTIFS(新签明细!$J:$J,"新签",新签明细!$D:$D,$F151,新签明细!#REF!,M$29)</f>
        <v>#REF!</v>
      </c>
      <c r="N151" s="50" t="e">
        <f>COUNTIFS(新签明细!$J:$J,"新签",新签明细!$D:$D,$F151,新签明细!#REF!,N$29)</f>
        <v>#REF!</v>
      </c>
      <c r="O151" s="50" t="e">
        <f>COUNTIFS(新签明细!$J:$J,"新签",新签明细!$D:$D,$F151,新签明细!#REF!,O$29)</f>
        <v>#REF!</v>
      </c>
      <c r="P151" s="50" t="e">
        <f>COUNTIFS(新签明细!$J:$J,"新签",新签明细!$D:$D,$F151,新签明细!#REF!,P$29)</f>
        <v>#REF!</v>
      </c>
      <c r="Q151" s="50" t="e">
        <f>COUNTIFS(新签明细!$J:$J,"新签",新签明细!$D:$D,$F151,新签明细!#REF!,Q$29)</f>
        <v>#REF!</v>
      </c>
      <c r="R151" s="50" t="e">
        <f>COUNTIFS(新签明细!$J:$J,"新签",新签明细!$D:$D,$F151,新签明细!#REF!,R$29)</f>
        <v>#REF!</v>
      </c>
      <c r="S151" s="50" t="e">
        <f>COUNTIFS(新签明细!$J:$J,"新签",新签明细!$D:$D,$F151,新签明细!#REF!,S$29)</f>
        <v>#REF!</v>
      </c>
      <c r="T151" s="50" t="e">
        <f>COUNTIFS(新签明细!$J:$J,"新签",新签明细!$D:$D,$F151,新签明细!#REF!,T$29)</f>
        <v>#REF!</v>
      </c>
      <c r="U151" s="50" t="e">
        <f>COUNTIFS(新签明细!$J:$J,"新签",新签明细!$D:$D,$F151,新签明细!#REF!,U$29)</f>
        <v>#REF!</v>
      </c>
      <c r="V151" s="50" t="e">
        <f>COUNTIFS(新签明细!$J:$J,"新签",新签明细!$D:$D,$F151,新签明细!#REF!,V$29)</f>
        <v>#REF!</v>
      </c>
      <c r="W151" s="50" t="e">
        <f>COUNTIFS(新签明细!$J:$J,"新签",新签明细!$D:$D,$F151,新签明细!#REF!,W$29)</f>
        <v>#REF!</v>
      </c>
      <c r="X151" s="45" t="s">
        <v>138</v>
      </c>
      <c r="Y151" s="45" t="s">
        <v>132</v>
      </c>
      <c r="Z151" s="45" t="s">
        <v>155</v>
      </c>
    </row>
    <row r="152" spans="1:26">
      <c r="A152" s="51" t="e">
        <f t="shared" si="19"/>
        <v>#REF!</v>
      </c>
      <c r="B152" s="52" t="e">
        <f t="shared" si="20"/>
        <v>#REF!</v>
      </c>
      <c r="C152" s="53" t="s">
        <v>413</v>
      </c>
      <c r="D152" s="53" t="s">
        <v>252</v>
      </c>
      <c r="E152" s="53" t="s">
        <v>264</v>
      </c>
      <c r="F152" s="53" t="s">
        <v>266</v>
      </c>
      <c r="G152" s="54"/>
      <c r="H152" s="45" t="e">
        <f>COUNTIFS(新签明细!$J:$J,"新签",新签明细!$D:$D,$F152,新签明细!#REF!,"&gt;="&amp;INT(J$29))</f>
        <v>#REF!</v>
      </c>
      <c r="I152" s="55"/>
      <c r="J152" s="50" t="e">
        <f>COUNTIFS(新签明细!$J:$J,"新签",新签明细!$D:$D,$F152,新签明细!#REF!,J$29)</f>
        <v>#REF!</v>
      </c>
      <c r="K152" s="50" t="e">
        <f>COUNTIFS(新签明细!$J:$J,"新签",新签明细!$D:$D,$F152,新签明细!#REF!,K$29)</f>
        <v>#REF!</v>
      </c>
      <c r="L152" s="50" t="e">
        <f>COUNTIFS(新签明细!$J:$J,"新签",新签明细!$D:$D,$F152,新签明细!#REF!,L$29)</f>
        <v>#REF!</v>
      </c>
      <c r="M152" s="50" t="e">
        <f>COUNTIFS(新签明细!$J:$J,"新签",新签明细!$D:$D,$F152,新签明细!#REF!,M$29)</f>
        <v>#REF!</v>
      </c>
      <c r="N152" s="50" t="e">
        <f>COUNTIFS(新签明细!$J:$J,"新签",新签明细!$D:$D,$F152,新签明细!#REF!,N$29)</f>
        <v>#REF!</v>
      </c>
      <c r="O152" s="50" t="e">
        <f>COUNTIFS(新签明细!$J:$J,"新签",新签明细!$D:$D,$F152,新签明细!#REF!,O$29)</f>
        <v>#REF!</v>
      </c>
      <c r="P152" s="50" t="e">
        <f>COUNTIFS(新签明细!$J:$J,"新签",新签明细!$D:$D,$F152,新签明细!#REF!,P$29)</f>
        <v>#REF!</v>
      </c>
      <c r="Q152" s="50" t="e">
        <f>COUNTIFS(新签明细!$J:$J,"新签",新签明细!$D:$D,$F152,新签明细!#REF!,Q$29)</f>
        <v>#REF!</v>
      </c>
      <c r="R152" s="50" t="e">
        <f>COUNTIFS(新签明细!$J:$J,"新签",新签明细!$D:$D,$F152,新签明细!#REF!,R$29)</f>
        <v>#REF!</v>
      </c>
      <c r="S152" s="50" t="e">
        <f>COUNTIFS(新签明细!$J:$J,"新签",新签明细!$D:$D,$F152,新签明细!#REF!,S$29)</f>
        <v>#REF!</v>
      </c>
      <c r="T152" s="50" t="e">
        <f>COUNTIFS(新签明细!$J:$J,"新签",新签明细!$D:$D,$F152,新签明细!#REF!,T$29)</f>
        <v>#REF!</v>
      </c>
      <c r="U152" s="50" t="e">
        <f>COUNTIFS(新签明细!$J:$J,"新签",新签明细!$D:$D,$F152,新签明细!#REF!,U$29)</f>
        <v>#REF!</v>
      </c>
      <c r="V152" s="50" t="e">
        <f>COUNTIFS(新签明细!$J:$J,"新签",新签明细!$D:$D,$F152,新签明细!#REF!,V$29)</f>
        <v>#REF!</v>
      </c>
      <c r="W152" s="50" t="e">
        <f>COUNTIFS(新签明细!$J:$J,"新签",新签明细!$D:$D,$F152,新签明细!#REF!,W$29)</f>
        <v>#REF!</v>
      </c>
      <c r="X152" s="51" t="s">
        <v>138</v>
      </c>
      <c r="Y152" s="51" t="s">
        <v>132</v>
      </c>
      <c r="Z152" s="51" t="s">
        <v>155</v>
      </c>
    </row>
    <row r="153" spans="1:26">
      <c r="A153" s="45" t="e">
        <f t="shared" si="19"/>
        <v>#REF!</v>
      </c>
      <c r="B153" s="46" t="e">
        <f t="shared" si="20"/>
        <v>#REF!</v>
      </c>
      <c r="C153" s="47" t="s">
        <v>402</v>
      </c>
      <c r="D153" s="47" t="s">
        <v>131</v>
      </c>
      <c r="E153" s="47" t="s">
        <v>149</v>
      </c>
      <c r="F153" s="47" t="s">
        <v>436</v>
      </c>
      <c r="G153" s="48"/>
      <c r="H153" s="45" t="e">
        <f>COUNTIFS(新签明细!$J:$J,"新签",新签明细!$D:$D,$F153,新签明细!#REF!,"&gt;="&amp;INT(J$29))</f>
        <v>#REF!</v>
      </c>
      <c r="I153" s="49"/>
      <c r="J153" s="50" t="e">
        <f>COUNTIFS(新签明细!$J:$J,"新签",新签明细!$D:$D,$F153,新签明细!#REF!,J$29)</f>
        <v>#REF!</v>
      </c>
      <c r="K153" s="50" t="e">
        <f>COUNTIFS(新签明细!$J:$J,"新签",新签明细!$D:$D,$F153,新签明细!#REF!,K$29)</f>
        <v>#REF!</v>
      </c>
      <c r="L153" s="50" t="e">
        <f>COUNTIFS(新签明细!$J:$J,"新签",新签明细!$D:$D,$F153,新签明细!#REF!,L$29)</f>
        <v>#REF!</v>
      </c>
      <c r="M153" s="50" t="e">
        <f>COUNTIFS(新签明细!$J:$J,"新签",新签明细!$D:$D,$F153,新签明细!#REF!,M$29)</f>
        <v>#REF!</v>
      </c>
      <c r="N153" s="50" t="e">
        <f>COUNTIFS(新签明细!$J:$J,"新签",新签明细!$D:$D,$F153,新签明细!#REF!,N$29)</f>
        <v>#REF!</v>
      </c>
      <c r="O153" s="50" t="e">
        <f>COUNTIFS(新签明细!$J:$J,"新签",新签明细!$D:$D,$F153,新签明细!#REF!,O$29)</f>
        <v>#REF!</v>
      </c>
      <c r="P153" s="50" t="e">
        <f>COUNTIFS(新签明细!$J:$J,"新签",新签明细!$D:$D,$F153,新签明细!#REF!,P$29)</f>
        <v>#REF!</v>
      </c>
      <c r="Q153" s="50" t="e">
        <f>COUNTIFS(新签明细!$J:$J,"新签",新签明细!$D:$D,$F153,新签明细!#REF!,Q$29)</f>
        <v>#REF!</v>
      </c>
      <c r="R153" s="50" t="e">
        <f>COUNTIFS(新签明细!$J:$J,"新签",新签明细!$D:$D,$F153,新签明细!#REF!,R$29)</f>
        <v>#REF!</v>
      </c>
      <c r="S153" s="50" t="e">
        <f>COUNTIFS(新签明细!$J:$J,"新签",新签明细!$D:$D,$F153,新签明细!#REF!,S$29)</f>
        <v>#REF!</v>
      </c>
      <c r="T153" s="50" t="e">
        <f>COUNTIFS(新签明细!$J:$J,"新签",新签明细!$D:$D,$F153,新签明细!#REF!,T$29)</f>
        <v>#REF!</v>
      </c>
      <c r="U153" s="50" t="e">
        <f>COUNTIFS(新签明细!$J:$J,"新签",新签明细!$D:$D,$F153,新签明细!#REF!,U$29)</f>
        <v>#REF!</v>
      </c>
      <c r="V153" s="50" t="e">
        <f>COUNTIFS(新签明细!$J:$J,"新签",新签明细!$D:$D,$F153,新签明细!#REF!,V$29)</f>
        <v>#REF!</v>
      </c>
      <c r="W153" s="50" t="e">
        <f>COUNTIFS(新签明细!$J:$J,"新签",新签明细!$D:$D,$F153,新签明细!#REF!,W$29)</f>
        <v>#REF!</v>
      </c>
      <c r="X153" s="45" t="s">
        <v>138</v>
      </c>
      <c r="Y153" s="45" t="s">
        <v>130</v>
      </c>
      <c r="Z153" s="45" t="s">
        <v>150</v>
      </c>
    </row>
    <row r="154" spans="1:26">
      <c r="A154" s="51" t="e">
        <f t="shared" si="19"/>
        <v>#REF!</v>
      </c>
      <c r="B154" s="52" t="e">
        <f t="shared" si="20"/>
        <v>#REF!</v>
      </c>
      <c r="C154" s="53" t="s">
        <v>402</v>
      </c>
      <c r="D154" s="53" t="s">
        <v>131</v>
      </c>
      <c r="E154" s="53" t="s">
        <v>149</v>
      </c>
      <c r="F154" s="53" t="s">
        <v>212</v>
      </c>
      <c r="G154" s="54"/>
      <c r="H154" s="45" t="e">
        <f>COUNTIFS(新签明细!$J:$J,"新签",新签明细!$D:$D,$F154,新签明细!#REF!,"&gt;="&amp;INT(J$29))</f>
        <v>#REF!</v>
      </c>
      <c r="I154" s="55"/>
      <c r="J154" s="50" t="e">
        <f>COUNTIFS(新签明细!$J:$J,"新签",新签明细!$D:$D,$F154,新签明细!#REF!,J$29)</f>
        <v>#REF!</v>
      </c>
      <c r="K154" s="50" t="e">
        <f>COUNTIFS(新签明细!$J:$J,"新签",新签明细!$D:$D,$F154,新签明细!#REF!,K$29)</f>
        <v>#REF!</v>
      </c>
      <c r="L154" s="50" t="e">
        <f>COUNTIFS(新签明细!$J:$J,"新签",新签明细!$D:$D,$F154,新签明细!#REF!,L$29)</f>
        <v>#REF!</v>
      </c>
      <c r="M154" s="50" t="e">
        <f>COUNTIFS(新签明细!$J:$J,"新签",新签明细!$D:$D,$F154,新签明细!#REF!,M$29)</f>
        <v>#REF!</v>
      </c>
      <c r="N154" s="50" t="e">
        <f>COUNTIFS(新签明细!$J:$J,"新签",新签明细!$D:$D,$F154,新签明细!#REF!,N$29)</f>
        <v>#REF!</v>
      </c>
      <c r="O154" s="50" t="e">
        <f>COUNTIFS(新签明细!$J:$J,"新签",新签明细!$D:$D,$F154,新签明细!#REF!,O$29)</f>
        <v>#REF!</v>
      </c>
      <c r="P154" s="50" t="e">
        <f>COUNTIFS(新签明细!$J:$J,"新签",新签明细!$D:$D,$F154,新签明细!#REF!,P$29)</f>
        <v>#REF!</v>
      </c>
      <c r="Q154" s="50" t="e">
        <f>COUNTIFS(新签明细!$J:$J,"新签",新签明细!$D:$D,$F154,新签明细!#REF!,Q$29)</f>
        <v>#REF!</v>
      </c>
      <c r="R154" s="50" t="e">
        <f>COUNTIFS(新签明细!$J:$J,"新签",新签明细!$D:$D,$F154,新签明细!#REF!,R$29)</f>
        <v>#REF!</v>
      </c>
      <c r="S154" s="50" t="e">
        <f>COUNTIFS(新签明细!$J:$J,"新签",新签明细!$D:$D,$F154,新签明细!#REF!,S$29)</f>
        <v>#REF!</v>
      </c>
      <c r="T154" s="50" t="e">
        <f>COUNTIFS(新签明细!$J:$J,"新签",新签明细!$D:$D,$F154,新签明细!#REF!,T$29)</f>
        <v>#REF!</v>
      </c>
      <c r="U154" s="50" t="e">
        <f>COUNTIFS(新签明细!$J:$J,"新签",新签明细!$D:$D,$F154,新签明细!#REF!,U$29)</f>
        <v>#REF!</v>
      </c>
      <c r="V154" s="50" t="e">
        <f>COUNTIFS(新签明细!$J:$J,"新签",新签明细!$D:$D,$F154,新签明细!#REF!,V$29)</f>
        <v>#REF!</v>
      </c>
      <c r="W154" s="50" t="e">
        <f>COUNTIFS(新签明细!$J:$J,"新签",新签明细!$D:$D,$F154,新签明细!#REF!,W$29)</f>
        <v>#REF!</v>
      </c>
      <c r="X154" s="51" t="s">
        <v>138</v>
      </c>
      <c r="Y154" s="51" t="s">
        <v>130</v>
      </c>
      <c r="Z154" s="51" t="s">
        <v>150</v>
      </c>
    </row>
    <row r="155" spans="1:26">
      <c r="A155" s="45" t="e">
        <f t="shared" si="19"/>
        <v>#REF!</v>
      </c>
      <c r="B155" s="46" t="e">
        <f t="shared" si="20"/>
        <v>#REF!</v>
      </c>
      <c r="C155" s="47" t="s">
        <v>402</v>
      </c>
      <c r="D155" s="47" t="s">
        <v>131</v>
      </c>
      <c r="E155" s="47" t="s">
        <v>149</v>
      </c>
      <c r="F155" s="47" t="s">
        <v>437</v>
      </c>
      <c r="G155" s="48"/>
      <c r="H155" s="45" t="e">
        <f>COUNTIFS(新签明细!$J:$J,"新签",新签明细!$D:$D,$F155,新签明细!#REF!,"&gt;="&amp;INT(J$29))</f>
        <v>#REF!</v>
      </c>
      <c r="I155" s="49"/>
      <c r="J155" s="50" t="e">
        <f>COUNTIFS(新签明细!$J:$J,"新签",新签明细!$D:$D,$F155,新签明细!#REF!,J$29)</f>
        <v>#REF!</v>
      </c>
      <c r="K155" s="50" t="e">
        <f>COUNTIFS(新签明细!$J:$J,"新签",新签明细!$D:$D,$F155,新签明细!#REF!,K$29)</f>
        <v>#REF!</v>
      </c>
      <c r="L155" s="50" t="e">
        <f>COUNTIFS(新签明细!$J:$J,"新签",新签明细!$D:$D,$F155,新签明细!#REF!,L$29)</f>
        <v>#REF!</v>
      </c>
      <c r="M155" s="50" t="e">
        <f>COUNTIFS(新签明细!$J:$J,"新签",新签明细!$D:$D,$F155,新签明细!#REF!,M$29)</f>
        <v>#REF!</v>
      </c>
      <c r="N155" s="50" t="e">
        <f>COUNTIFS(新签明细!$J:$J,"新签",新签明细!$D:$D,$F155,新签明细!#REF!,N$29)</f>
        <v>#REF!</v>
      </c>
      <c r="O155" s="50" t="e">
        <f>COUNTIFS(新签明细!$J:$J,"新签",新签明细!$D:$D,$F155,新签明细!#REF!,O$29)</f>
        <v>#REF!</v>
      </c>
      <c r="P155" s="50" t="e">
        <f>COUNTIFS(新签明细!$J:$J,"新签",新签明细!$D:$D,$F155,新签明细!#REF!,P$29)</f>
        <v>#REF!</v>
      </c>
      <c r="Q155" s="50" t="e">
        <f>COUNTIFS(新签明细!$J:$J,"新签",新签明细!$D:$D,$F155,新签明细!#REF!,Q$29)</f>
        <v>#REF!</v>
      </c>
      <c r="R155" s="50" t="e">
        <f>COUNTIFS(新签明细!$J:$J,"新签",新签明细!$D:$D,$F155,新签明细!#REF!,R$29)</f>
        <v>#REF!</v>
      </c>
      <c r="S155" s="50" t="e">
        <f>COUNTIFS(新签明细!$J:$J,"新签",新签明细!$D:$D,$F155,新签明细!#REF!,S$29)</f>
        <v>#REF!</v>
      </c>
      <c r="T155" s="50" t="e">
        <f>COUNTIFS(新签明细!$J:$J,"新签",新签明细!$D:$D,$F155,新签明细!#REF!,T$29)</f>
        <v>#REF!</v>
      </c>
      <c r="U155" s="50" t="e">
        <f>COUNTIFS(新签明细!$J:$J,"新签",新签明细!$D:$D,$F155,新签明细!#REF!,U$29)</f>
        <v>#REF!</v>
      </c>
      <c r="V155" s="50" t="e">
        <f>COUNTIFS(新签明细!$J:$J,"新签",新签明细!$D:$D,$F155,新签明细!#REF!,V$29)</f>
        <v>#REF!</v>
      </c>
      <c r="W155" s="50" t="e">
        <f>COUNTIFS(新签明细!$J:$J,"新签",新签明细!$D:$D,$F155,新签明细!#REF!,W$29)</f>
        <v>#REF!</v>
      </c>
      <c r="X155" s="45" t="s">
        <v>138</v>
      </c>
      <c r="Y155" s="45" t="s">
        <v>130</v>
      </c>
      <c r="Z155" s="45" t="s">
        <v>150</v>
      </c>
    </row>
    <row r="156" spans="1:26">
      <c r="A156" s="51" t="e">
        <f t="shared" si="19"/>
        <v>#REF!</v>
      </c>
      <c r="B156" s="52" t="e">
        <f t="shared" si="20"/>
        <v>#REF!</v>
      </c>
      <c r="C156" s="53" t="s">
        <v>402</v>
      </c>
      <c r="D156" s="53" t="s">
        <v>252</v>
      </c>
      <c r="E156" s="53" t="s">
        <v>147</v>
      </c>
      <c r="F156" s="53" t="s">
        <v>263</v>
      </c>
      <c r="G156" s="54"/>
      <c r="H156" s="45" t="e">
        <f>COUNTIFS(新签明细!$J:$J,"新签",新签明细!$D:$D,$F156,新签明细!#REF!,"&gt;="&amp;INT(J$29))</f>
        <v>#REF!</v>
      </c>
      <c r="I156" s="55"/>
      <c r="J156" s="50" t="e">
        <f>COUNTIFS(新签明细!$J:$J,"新签",新签明细!$D:$D,$F156,新签明细!#REF!,J$29)</f>
        <v>#REF!</v>
      </c>
      <c r="K156" s="50" t="e">
        <f>COUNTIFS(新签明细!$J:$J,"新签",新签明细!$D:$D,$F156,新签明细!#REF!,K$29)</f>
        <v>#REF!</v>
      </c>
      <c r="L156" s="50" t="e">
        <f>COUNTIFS(新签明细!$J:$J,"新签",新签明细!$D:$D,$F156,新签明细!#REF!,L$29)</f>
        <v>#REF!</v>
      </c>
      <c r="M156" s="50" t="e">
        <f>COUNTIFS(新签明细!$J:$J,"新签",新签明细!$D:$D,$F156,新签明细!#REF!,M$29)</f>
        <v>#REF!</v>
      </c>
      <c r="N156" s="50" t="e">
        <f>COUNTIFS(新签明细!$J:$J,"新签",新签明细!$D:$D,$F156,新签明细!#REF!,N$29)</f>
        <v>#REF!</v>
      </c>
      <c r="O156" s="50" t="e">
        <f>COUNTIFS(新签明细!$J:$J,"新签",新签明细!$D:$D,$F156,新签明细!#REF!,O$29)</f>
        <v>#REF!</v>
      </c>
      <c r="P156" s="50" t="e">
        <f>COUNTIFS(新签明细!$J:$J,"新签",新签明细!$D:$D,$F156,新签明细!#REF!,P$29)</f>
        <v>#REF!</v>
      </c>
      <c r="Q156" s="50" t="e">
        <f>COUNTIFS(新签明细!$J:$J,"新签",新签明细!$D:$D,$F156,新签明细!#REF!,Q$29)</f>
        <v>#REF!</v>
      </c>
      <c r="R156" s="50" t="e">
        <f>COUNTIFS(新签明细!$J:$J,"新签",新签明细!$D:$D,$F156,新签明细!#REF!,R$29)</f>
        <v>#REF!</v>
      </c>
      <c r="S156" s="50" t="e">
        <f>COUNTIFS(新签明细!$J:$J,"新签",新签明细!$D:$D,$F156,新签明细!#REF!,S$29)</f>
        <v>#REF!</v>
      </c>
      <c r="T156" s="50" t="e">
        <f>COUNTIFS(新签明细!$J:$J,"新签",新签明细!$D:$D,$F156,新签明细!#REF!,T$29)</f>
        <v>#REF!</v>
      </c>
      <c r="U156" s="50" t="e">
        <f>COUNTIFS(新签明细!$J:$J,"新签",新签明细!$D:$D,$F156,新签明细!#REF!,U$29)</f>
        <v>#REF!</v>
      </c>
      <c r="V156" s="50" t="e">
        <f>COUNTIFS(新签明细!$J:$J,"新签",新签明细!$D:$D,$F156,新签明细!#REF!,V$29)</f>
        <v>#REF!</v>
      </c>
      <c r="W156" s="50" t="e">
        <f>COUNTIFS(新签明细!$J:$J,"新签",新签明细!$D:$D,$F156,新签明细!#REF!,W$29)</f>
        <v>#REF!</v>
      </c>
      <c r="X156" s="51" t="s">
        <v>138</v>
      </c>
      <c r="Y156" s="51" t="s">
        <v>132</v>
      </c>
      <c r="Z156" s="51" t="s">
        <v>148</v>
      </c>
    </row>
    <row r="157" spans="1:26">
      <c r="A157" s="45" t="e">
        <f t="shared" si="19"/>
        <v>#REF!</v>
      </c>
      <c r="B157" s="46" t="e">
        <f t="shared" si="20"/>
        <v>#REF!</v>
      </c>
      <c r="C157" s="47" t="s">
        <v>402</v>
      </c>
      <c r="D157" s="47" t="s">
        <v>252</v>
      </c>
      <c r="E157" s="47" t="s">
        <v>147</v>
      </c>
      <c r="F157" s="47" t="s">
        <v>262</v>
      </c>
      <c r="G157" s="48"/>
      <c r="H157" s="45" t="e">
        <f>COUNTIFS(新签明细!$J:$J,"新签",新签明细!$D:$D,$F157,新签明细!#REF!,"&gt;="&amp;INT(J$29))</f>
        <v>#REF!</v>
      </c>
      <c r="I157" s="49"/>
      <c r="J157" s="50" t="e">
        <f>COUNTIFS(新签明细!$J:$J,"新签",新签明细!$D:$D,$F157,新签明细!#REF!,J$29)</f>
        <v>#REF!</v>
      </c>
      <c r="K157" s="50" t="e">
        <f>COUNTIFS(新签明细!$J:$J,"新签",新签明细!$D:$D,$F157,新签明细!#REF!,K$29)</f>
        <v>#REF!</v>
      </c>
      <c r="L157" s="50" t="e">
        <f>COUNTIFS(新签明细!$J:$J,"新签",新签明细!$D:$D,$F157,新签明细!#REF!,L$29)</f>
        <v>#REF!</v>
      </c>
      <c r="M157" s="50" t="e">
        <f>COUNTIFS(新签明细!$J:$J,"新签",新签明细!$D:$D,$F157,新签明细!#REF!,M$29)</f>
        <v>#REF!</v>
      </c>
      <c r="N157" s="50" t="e">
        <f>COUNTIFS(新签明细!$J:$J,"新签",新签明细!$D:$D,$F157,新签明细!#REF!,N$29)</f>
        <v>#REF!</v>
      </c>
      <c r="O157" s="50" t="e">
        <f>COUNTIFS(新签明细!$J:$J,"新签",新签明细!$D:$D,$F157,新签明细!#REF!,O$29)</f>
        <v>#REF!</v>
      </c>
      <c r="P157" s="50" t="e">
        <f>COUNTIFS(新签明细!$J:$J,"新签",新签明细!$D:$D,$F157,新签明细!#REF!,P$29)</f>
        <v>#REF!</v>
      </c>
      <c r="Q157" s="50" t="e">
        <f>COUNTIFS(新签明细!$J:$J,"新签",新签明细!$D:$D,$F157,新签明细!#REF!,Q$29)</f>
        <v>#REF!</v>
      </c>
      <c r="R157" s="50" t="e">
        <f>COUNTIFS(新签明细!$J:$J,"新签",新签明细!$D:$D,$F157,新签明细!#REF!,R$29)</f>
        <v>#REF!</v>
      </c>
      <c r="S157" s="50" t="e">
        <f>COUNTIFS(新签明细!$J:$J,"新签",新签明细!$D:$D,$F157,新签明细!#REF!,S$29)</f>
        <v>#REF!</v>
      </c>
      <c r="T157" s="50" t="e">
        <f>COUNTIFS(新签明细!$J:$J,"新签",新签明细!$D:$D,$F157,新签明细!#REF!,T$29)</f>
        <v>#REF!</v>
      </c>
      <c r="U157" s="50" t="e">
        <f>COUNTIFS(新签明细!$J:$J,"新签",新签明细!$D:$D,$F157,新签明细!#REF!,U$29)</f>
        <v>#REF!</v>
      </c>
      <c r="V157" s="50" t="e">
        <f>COUNTIFS(新签明细!$J:$J,"新签",新签明细!$D:$D,$F157,新签明细!#REF!,V$29)</f>
        <v>#REF!</v>
      </c>
      <c r="W157" s="50" t="e">
        <f>COUNTIFS(新签明细!$J:$J,"新签",新签明细!$D:$D,$F157,新签明细!#REF!,W$29)</f>
        <v>#REF!</v>
      </c>
      <c r="X157" s="45" t="s">
        <v>138</v>
      </c>
      <c r="Y157" s="45" t="s">
        <v>132</v>
      </c>
      <c r="Z157" s="45" t="s">
        <v>148</v>
      </c>
    </row>
    <row r="158" spans="1:26">
      <c r="A158" s="51" t="e">
        <f t="shared" ref="A158:A168" si="21">RANK(B158,$B$30:$B$168)</f>
        <v>#REF!</v>
      </c>
      <c r="B158" s="52" t="e">
        <f t="shared" ref="B158:B186" si="22">I158+M158*0.0000001+ROW()*0.000000001</f>
        <v>#REF!</v>
      </c>
      <c r="C158" s="53" t="s">
        <v>402</v>
      </c>
      <c r="D158" s="53" t="s">
        <v>131</v>
      </c>
      <c r="E158" s="53" t="s">
        <v>145</v>
      </c>
      <c r="F158" s="53" t="s">
        <v>228</v>
      </c>
      <c r="G158" s="54"/>
      <c r="H158" s="45" t="e">
        <f>COUNTIFS(新签明细!$J:$J,"新签",新签明细!$D:$D,$F158,新签明细!#REF!,"&gt;="&amp;INT(J$29))</f>
        <v>#REF!</v>
      </c>
      <c r="I158" s="55"/>
      <c r="J158" s="50" t="e">
        <f>COUNTIFS(新签明细!$J:$J,"新签",新签明细!$D:$D,$F158,新签明细!#REF!,J$29)</f>
        <v>#REF!</v>
      </c>
      <c r="K158" s="50" t="e">
        <f>COUNTIFS(新签明细!$J:$J,"新签",新签明细!$D:$D,$F158,新签明细!#REF!,K$29)</f>
        <v>#REF!</v>
      </c>
      <c r="L158" s="50" t="e">
        <f>COUNTIFS(新签明细!$J:$J,"新签",新签明细!$D:$D,$F158,新签明细!#REF!,L$29)</f>
        <v>#REF!</v>
      </c>
      <c r="M158" s="50" t="e">
        <f>COUNTIFS(新签明细!$J:$J,"新签",新签明细!$D:$D,$F158,新签明细!#REF!,M$29)</f>
        <v>#REF!</v>
      </c>
      <c r="N158" s="50" t="e">
        <f>COUNTIFS(新签明细!$J:$J,"新签",新签明细!$D:$D,$F158,新签明细!#REF!,N$29)</f>
        <v>#REF!</v>
      </c>
      <c r="O158" s="50" t="e">
        <f>COUNTIFS(新签明细!$J:$J,"新签",新签明细!$D:$D,$F158,新签明细!#REF!,O$29)</f>
        <v>#REF!</v>
      </c>
      <c r="P158" s="50" t="e">
        <f>COUNTIFS(新签明细!$J:$J,"新签",新签明细!$D:$D,$F158,新签明细!#REF!,P$29)</f>
        <v>#REF!</v>
      </c>
      <c r="Q158" s="50" t="e">
        <f>COUNTIFS(新签明细!$J:$J,"新签",新签明细!$D:$D,$F158,新签明细!#REF!,Q$29)</f>
        <v>#REF!</v>
      </c>
      <c r="R158" s="50" t="e">
        <f>COUNTIFS(新签明细!$J:$J,"新签",新签明细!$D:$D,$F158,新签明细!#REF!,R$29)</f>
        <v>#REF!</v>
      </c>
      <c r="S158" s="50" t="e">
        <f>COUNTIFS(新签明细!$J:$J,"新签",新签明细!$D:$D,$F158,新签明细!#REF!,S$29)</f>
        <v>#REF!</v>
      </c>
      <c r="T158" s="50" t="e">
        <f>COUNTIFS(新签明细!$J:$J,"新签",新签明细!$D:$D,$F158,新签明细!#REF!,T$29)</f>
        <v>#REF!</v>
      </c>
      <c r="U158" s="50" t="e">
        <f>COUNTIFS(新签明细!$J:$J,"新签",新签明细!$D:$D,$F158,新签明细!#REF!,U$29)</f>
        <v>#REF!</v>
      </c>
      <c r="V158" s="50" t="e">
        <f>COUNTIFS(新签明细!$J:$J,"新签",新签明细!$D:$D,$F158,新签明细!#REF!,V$29)</f>
        <v>#REF!</v>
      </c>
      <c r="W158" s="50" t="e">
        <f>COUNTIFS(新签明细!$J:$J,"新签",新签明细!$D:$D,$F158,新签明细!#REF!,W$29)</f>
        <v>#REF!</v>
      </c>
      <c r="X158" s="51" t="s">
        <v>138</v>
      </c>
      <c r="Y158" s="51" t="s">
        <v>130</v>
      </c>
      <c r="Z158" s="51" t="s">
        <v>146</v>
      </c>
    </row>
    <row r="159" spans="1:26">
      <c r="A159" s="45" t="e">
        <f t="shared" si="21"/>
        <v>#REF!</v>
      </c>
      <c r="B159" s="46" t="e">
        <f t="shared" si="22"/>
        <v>#REF!</v>
      </c>
      <c r="C159" s="47" t="s">
        <v>402</v>
      </c>
      <c r="D159" s="47" t="s">
        <v>131</v>
      </c>
      <c r="E159" s="47" t="s">
        <v>145</v>
      </c>
      <c r="F159" s="47" t="s">
        <v>229</v>
      </c>
      <c r="G159" s="48"/>
      <c r="H159" s="45" t="e">
        <f>COUNTIFS(新签明细!$J:$J,"新签",新签明细!$D:$D,$F159,新签明细!#REF!,"&gt;="&amp;INT(J$29))</f>
        <v>#REF!</v>
      </c>
      <c r="I159" s="49"/>
      <c r="J159" s="50" t="e">
        <f>COUNTIFS(新签明细!$J:$J,"新签",新签明细!$D:$D,$F159,新签明细!#REF!,J$29)</f>
        <v>#REF!</v>
      </c>
      <c r="K159" s="50" t="e">
        <f>COUNTIFS(新签明细!$J:$J,"新签",新签明细!$D:$D,$F159,新签明细!#REF!,K$29)</f>
        <v>#REF!</v>
      </c>
      <c r="L159" s="50" t="e">
        <f>COUNTIFS(新签明细!$J:$J,"新签",新签明细!$D:$D,$F159,新签明细!#REF!,L$29)</f>
        <v>#REF!</v>
      </c>
      <c r="M159" s="50" t="e">
        <f>COUNTIFS(新签明细!$J:$J,"新签",新签明细!$D:$D,$F159,新签明细!#REF!,M$29)</f>
        <v>#REF!</v>
      </c>
      <c r="N159" s="50" t="e">
        <f>COUNTIFS(新签明细!$J:$J,"新签",新签明细!$D:$D,$F159,新签明细!#REF!,N$29)</f>
        <v>#REF!</v>
      </c>
      <c r="O159" s="50" t="e">
        <f>COUNTIFS(新签明细!$J:$J,"新签",新签明细!$D:$D,$F159,新签明细!#REF!,O$29)</f>
        <v>#REF!</v>
      </c>
      <c r="P159" s="50" t="e">
        <f>COUNTIFS(新签明细!$J:$J,"新签",新签明细!$D:$D,$F159,新签明细!#REF!,P$29)</f>
        <v>#REF!</v>
      </c>
      <c r="Q159" s="50" t="e">
        <f>COUNTIFS(新签明细!$J:$J,"新签",新签明细!$D:$D,$F159,新签明细!#REF!,Q$29)</f>
        <v>#REF!</v>
      </c>
      <c r="R159" s="50" t="e">
        <f>COUNTIFS(新签明细!$J:$J,"新签",新签明细!$D:$D,$F159,新签明细!#REF!,R$29)</f>
        <v>#REF!</v>
      </c>
      <c r="S159" s="50" t="e">
        <f>COUNTIFS(新签明细!$J:$J,"新签",新签明细!$D:$D,$F159,新签明细!#REF!,S$29)</f>
        <v>#REF!</v>
      </c>
      <c r="T159" s="50" t="e">
        <f>COUNTIFS(新签明细!$J:$J,"新签",新签明细!$D:$D,$F159,新签明细!#REF!,T$29)</f>
        <v>#REF!</v>
      </c>
      <c r="U159" s="50" t="e">
        <f>COUNTIFS(新签明细!$J:$J,"新签",新签明细!$D:$D,$F159,新签明细!#REF!,U$29)</f>
        <v>#REF!</v>
      </c>
      <c r="V159" s="50" t="e">
        <f>COUNTIFS(新签明细!$J:$J,"新签",新签明细!$D:$D,$F159,新签明细!#REF!,V$29)</f>
        <v>#REF!</v>
      </c>
      <c r="W159" s="50" t="e">
        <f>COUNTIFS(新签明细!$J:$J,"新签",新签明细!$D:$D,$F159,新签明细!#REF!,W$29)</f>
        <v>#REF!</v>
      </c>
      <c r="X159" s="45" t="s">
        <v>138</v>
      </c>
      <c r="Y159" s="45" t="s">
        <v>130</v>
      </c>
      <c r="Z159" s="45" t="s">
        <v>146</v>
      </c>
    </row>
    <row r="160" spans="1:26">
      <c r="A160" s="51" t="e">
        <f t="shared" si="21"/>
        <v>#REF!</v>
      </c>
      <c r="B160" s="52" t="e">
        <f t="shared" si="22"/>
        <v>#REF!</v>
      </c>
      <c r="C160" s="53" t="s">
        <v>402</v>
      </c>
      <c r="D160" s="53" t="s">
        <v>131</v>
      </c>
      <c r="E160" s="53" t="s">
        <v>145</v>
      </c>
      <c r="F160" s="53" t="s">
        <v>230</v>
      </c>
      <c r="G160" s="54"/>
      <c r="H160" s="45" t="e">
        <f>COUNTIFS(新签明细!$J:$J,"新签",新签明细!$D:$D,$F160,新签明细!#REF!,"&gt;="&amp;INT(J$29))</f>
        <v>#REF!</v>
      </c>
      <c r="I160" s="55"/>
      <c r="J160" s="50" t="e">
        <f>COUNTIFS(新签明细!$J:$J,"新签",新签明细!$D:$D,$F160,新签明细!#REF!,J$29)</f>
        <v>#REF!</v>
      </c>
      <c r="K160" s="50" t="e">
        <f>COUNTIFS(新签明细!$J:$J,"新签",新签明细!$D:$D,$F160,新签明细!#REF!,K$29)</f>
        <v>#REF!</v>
      </c>
      <c r="L160" s="50" t="e">
        <f>COUNTIFS(新签明细!$J:$J,"新签",新签明细!$D:$D,$F160,新签明细!#REF!,L$29)</f>
        <v>#REF!</v>
      </c>
      <c r="M160" s="50" t="e">
        <f>COUNTIFS(新签明细!$J:$J,"新签",新签明细!$D:$D,$F160,新签明细!#REF!,M$29)</f>
        <v>#REF!</v>
      </c>
      <c r="N160" s="50" t="e">
        <f>COUNTIFS(新签明细!$J:$J,"新签",新签明细!$D:$D,$F160,新签明细!#REF!,N$29)</f>
        <v>#REF!</v>
      </c>
      <c r="O160" s="50" t="e">
        <f>COUNTIFS(新签明细!$J:$J,"新签",新签明细!$D:$D,$F160,新签明细!#REF!,O$29)</f>
        <v>#REF!</v>
      </c>
      <c r="P160" s="50" t="e">
        <f>COUNTIFS(新签明细!$J:$J,"新签",新签明细!$D:$D,$F160,新签明细!#REF!,P$29)</f>
        <v>#REF!</v>
      </c>
      <c r="Q160" s="50" t="e">
        <f>COUNTIFS(新签明细!$J:$J,"新签",新签明细!$D:$D,$F160,新签明细!#REF!,Q$29)</f>
        <v>#REF!</v>
      </c>
      <c r="R160" s="50" t="e">
        <f>COUNTIFS(新签明细!$J:$J,"新签",新签明细!$D:$D,$F160,新签明细!#REF!,R$29)</f>
        <v>#REF!</v>
      </c>
      <c r="S160" s="50" t="e">
        <f>COUNTIFS(新签明细!$J:$J,"新签",新签明细!$D:$D,$F160,新签明细!#REF!,S$29)</f>
        <v>#REF!</v>
      </c>
      <c r="T160" s="50" t="e">
        <f>COUNTIFS(新签明细!$J:$J,"新签",新签明细!$D:$D,$F160,新签明细!#REF!,T$29)</f>
        <v>#REF!</v>
      </c>
      <c r="U160" s="50" t="e">
        <f>COUNTIFS(新签明细!$J:$J,"新签",新签明细!$D:$D,$F160,新签明细!#REF!,U$29)</f>
        <v>#REF!</v>
      </c>
      <c r="V160" s="50" t="e">
        <f>COUNTIFS(新签明细!$J:$J,"新签",新签明细!$D:$D,$F160,新签明细!#REF!,V$29)</f>
        <v>#REF!</v>
      </c>
      <c r="W160" s="50" t="e">
        <f>COUNTIFS(新签明细!$J:$J,"新签",新签明细!$D:$D,$F160,新签明细!#REF!,W$29)</f>
        <v>#REF!</v>
      </c>
      <c r="X160" s="51" t="s">
        <v>138</v>
      </c>
      <c r="Y160" s="51" t="s">
        <v>130</v>
      </c>
      <c r="Z160" s="51" t="s">
        <v>146</v>
      </c>
    </row>
    <row r="161" spans="1:26">
      <c r="A161" s="45" t="e">
        <f t="shared" si="21"/>
        <v>#REF!</v>
      </c>
      <c r="B161" s="46" t="e">
        <f t="shared" si="22"/>
        <v>#REF!</v>
      </c>
      <c r="C161" s="56" t="s">
        <v>314</v>
      </c>
      <c r="D161" s="56" t="s">
        <v>313</v>
      </c>
      <c r="E161" s="56" t="s">
        <v>159</v>
      </c>
      <c r="F161" s="56" t="s">
        <v>315</v>
      </c>
      <c r="G161" s="48"/>
      <c r="H161" s="45" t="e">
        <f>COUNTIFS(新签明细!$J:$J,"新签",新签明细!$D:$D,$F161,新签明细!#REF!,"&gt;="&amp;INT(J$29))</f>
        <v>#REF!</v>
      </c>
      <c r="I161" s="49"/>
      <c r="J161" s="50" t="e">
        <f>COUNTIFS(新签明细!$J:$J,"新签",新签明细!$D:$D,$F161,新签明细!#REF!,J$29)</f>
        <v>#REF!</v>
      </c>
      <c r="K161" s="50" t="e">
        <f>COUNTIFS(新签明细!$J:$J,"新签",新签明细!$D:$D,$F161,新签明细!#REF!,K$29)</f>
        <v>#REF!</v>
      </c>
      <c r="L161" s="50" t="e">
        <f>COUNTIFS(新签明细!$J:$J,"新签",新签明细!$D:$D,$F161,新签明细!#REF!,L$29)</f>
        <v>#REF!</v>
      </c>
      <c r="M161" s="50" t="e">
        <f>COUNTIFS(新签明细!$J:$J,"新签",新签明细!$D:$D,$F161,新签明细!#REF!,M$29)</f>
        <v>#REF!</v>
      </c>
      <c r="N161" s="50" t="e">
        <f>COUNTIFS(新签明细!$J:$J,"新签",新签明细!$D:$D,$F161,新签明细!#REF!,N$29)</f>
        <v>#REF!</v>
      </c>
      <c r="O161" s="50" t="e">
        <f>COUNTIFS(新签明细!$J:$J,"新签",新签明细!$D:$D,$F161,新签明细!#REF!,O$29)</f>
        <v>#REF!</v>
      </c>
      <c r="P161" s="50" t="e">
        <f>COUNTIFS(新签明细!$J:$J,"新签",新签明细!$D:$D,$F161,新签明细!#REF!,P$29)</f>
        <v>#REF!</v>
      </c>
      <c r="Q161" s="50" t="e">
        <f>COUNTIFS(新签明细!$J:$J,"新签",新签明细!$D:$D,$F161,新签明细!#REF!,Q$29)</f>
        <v>#REF!</v>
      </c>
      <c r="R161" s="50" t="e">
        <f>COUNTIFS(新签明细!$J:$J,"新签",新签明细!$D:$D,$F161,新签明细!#REF!,R$29)</f>
        <v>#REF!</v>
      </c>
      <c r="S161" s="50" t="e">
        <f>COUNTIFS(新签明细!$J:$J,"新签",新签明细!$D:$D,$F161,新签明细!#REF!,S$29)</f>
        <v>#REF!</v>
      </c>
      <c r="T161" s="50" t="e">
        <f>COUNTIFS(新签明细!$J:$J,"新签",新签明细!$D:$D,$F161,新签明细!#REF!,T$29)</f>
        <v>#REF!</v>
      </c>
      <c r="U161" s="50" t="e">
        <f>COUNTIFS(新签明细!$J:$J,"新签",新签明细!$D:$D,$F161,新签明细!#REF!,U$29)</f>
        <v>#REF!</v>
      </c>
      <c r="V161" s="50" t="e">
        <f>COUNTIFS(新签明细!$J:$J,"新签",新签明细!$D:$D,$F161,新签明细!#REF!,V$29)</f>
        <v>#REF!</v>
      </c>
      <c r="W161" s="50" t="e">
        <f>COUNTIFS(新签明细!$J:$J,"新签",新签明细!$D:$D,$F161,新签明细!#REF!,W$29)</f>
        <v>#REF!</v>
      </c>
      <c r="X161" s="45" t="s">
        <v>138</v>
      </c>
      <c r="Y161" s="45" t="s">
        <v>158</v>
      </c>
      <c r="Z161" s="45" t="s">
        <v>160</v>
      </c>
    </row>
    <row r="162" spans="1:26">
      <c r="A162" s="51" t="e">
        <f t="shared" si="21"/>
        <v>#REF!</v>
      </c>
      <c r="B162" s="52" t="e">
        <f t="shared" si="22"/>
        <v>#REF!</v>
      </c>
      <c r="C162" s="53" t="s">
        <v>314</v>
      </c>
      <c r="D162" s="53" t="s">
        <v>313</v>
      </c>
      <c r="E162" s="57" t="s">
        <v>159</v>
      </c>
      <c r="F162" s="53" t="s">
        <v>318</v>
      </c>
      <c r="G162" s="54"/>
      <c r="H162" s="45" t="e">
        <f>COUNTIFS(新签明细!$J:$J,"新签",新签明细!$D:$D,$F162,新签明细!#REF!,"&gt;="&amp;INT(J$29))</f>
        <v>#REF!</v>
      </c>
      <c r="I162" s="55"/>
      <c r="J162" s="50" t="e">
        <f>COUNTIFS(新签明细!$J:$J,"新签",新签明细!$D:$D,$F162,新签明细!#REF!,J$29)</f>
        <v>#REF!</v>
      </c>
      <c r="K162" s="50" t="e">
        <f>COUNTIFS(新签明细!$J:$J,"新签",新签明细!$D:$D,$F162,新签明细!#REF!,K$29)</f>
        <v>#REF!</v>
      </c>
      <c r="L162" s="50" t="e">
        <f>COUNTIFS(新签明细!$J:$J,"新签",新签明细!$D:$D,$F162,新签明细!#REF!,L$29)</f>
        <v>#REF!</v>
      </c>
      <c r="M162" s="50" t="e">
        <f>COUNTIFS(新签明细!$J:$J,"新签",新签明细!$D:$D,$F162,新签明细!#REF!,M$29)</f>
        <v>#REF!</v>
      </c>
      <c r="N162" s="50" t="e">
        <f>COUNTIFS(新签明细!$J:$J,"新签",新签明细!$D:$D,$F162,新签明细!#REF!,N$29)</f>
        <v>#REF!</v>
      </c>
      <c r="O162" s="50" t="e">
        <f>COUNTIFS(新签明细!$J:$J,"新签",新签明细!$D:$D,$F162,新签明细!#REF!,O$29)</f>
        <v>#REF!</v>
      </c>
      <c r="P162" s="50" t="e">
        <f>COUNTIFS(新签明细!$J:$J,"新签",新签明细!$D:$D,$F162,新签明细!#REF!,P$29)</f>
        <v>#REF!</v>
      </c>
      <c r="Q162" s="50" t="e">
        <f>COUNTIFS(新签明细!$J:$J,"新签",新签明细!$D:$D,$F162,新签明细!#REF!,Q$29)</f>
        <v>#REF!</v>
      </c>
      <c r="R162" s="50" t="e">
        <f>COUNTIFS(新签明细!$J:$J,"新签",新签明细!$D:$D,$F162,新签明细!#REF!,R$29)</f>
        <v>#REF!</v>
      </c>
      <c r="S162" s="50" t="e">
        <f>COUNTIFS(新签明细!$J:$J,"新签",新签明细!$D:$D,$F162,新签明细!#REF!,S$29)</f>
        <v>#REF!</v>
      </c>
      <c r="T162" s="50" t="e">
        <f>COUNTIFS(新签明细!$J:$J,"新签",新签明细!$D:$D,$F162,新签明细!#REF!,T$29)</f>
        <v>#REF!</v>
      </c>
      <c r="U162" s="50" t="e">
        <f>COUNTIFS(新签明细!$J:$J,"新签",新签明细!$D:$D,$F162,新签明细!#REF!,U$29)</f>
        <v>#REF!</v>
      </c>
      <c r="V162" s="50" t="e">
        <f>COUNTIFS(新签明细!$J:$J,"新签",新签明细!$D:$D,$F162,新签明细!#REF!,V$29)</f>
        <v>#REF!</v>
      </c>
      <c r="W162" s="50" t="e">
        <f>COUNTIFS(新签明细!$J:$J,"新签",新签明细!$D:$D,$F162,新签明细!#REF!,W$29)</f>
        <v>#REF!</v>
      </c>
      <c r="X162" s="51" t="s">
        <v>138</v>
      </c>
      <c r="Y162" s="51" t="s">
        <v>158</v>
      </c>
      <c r="Z162" s="51" t="s">
        <v>160</v>
      </c>
    </row>
    <row r="163" spans="1:26">
      <c r="A163" s="45" t="e">
        <f t="shared" si="21"/>
        <v>#REF!</v>
      </c>
      <c r="B163" s="46" t="e">
        <f t="shared" si="22"/>
        <v>#REF!</v>
      </c>
      <c r="C163" s="56" t="s">
        <v>314</v>
      </c>
      <c r="D163" s="56" t="s">
        <v>313</v>
      </c>
      <c r="E163" s="56" t="s">
        <v>159</v>
      </c>
      <c r="F163" s="56" t="s">
        <v>319</v>
      </c>
      <c r="G163" s="48"/>
      <c r="H163" s="45" t="e">
        <f>COUNTIFS(新签明细!$J:$J,"新签",新签明细!$D:$D,$F163,新签明细!#REF!,"&gt;="&amp;INT(J$29))</f>
        <v>#REF!</v>
      </c>
      <c r="I163" s="49"/>
      <c r="J163" s="50" t="e">
        <f>COUNTIFS(新签明细!$J:$J,"新签",新签明细!$D:$D,$F163,新签明细!#REF!,J$29)</f>
        <v>#REF!</v>
      </c>
      <c r="K163" s="50" t="e">
        <f>COUNTIFS(新签明细!$J:$J,"新签",新签明细!$D:$D,$F163,新签明细!#REF!,K$29)</f>
        <v>#REF!</v>
      </c>
      <c r="L163" s="50" t="e">
        <f>COUNTIFS(新签明细!$J:$J,"新签",新签明细!$D:$D,$F163,新签明细!#REF!,L$29)</f>
        <v>#REF!</v>
      </c>
      <c r="M163" s="50" t="e">
        <f>COUNTIFS(新签明细!$J:$J,"新签",新签明细!$D:$D,$F163,新签明细!#REF!,M$29)</f>
        <v>#REF!</v>
      </c>
      <c r="N163" s="50" t="e">
        <f>COUNTIFS(新签明细!$J:$J,"新签",新签明细!$D:$D,$F163,新签明细!#REF!,N$29)</f>
        <v>#REF!</v>
      </c>
      <c r="O163" s="50" t="e">
        <f>COUNTIFS(新签明细!$J:$J,"新签",新签明细!$D:$D,$F163,新签明细!#REF!,O$29)</f>
        <v>#REF!</v>
      </c>
      <c r="P163" s="50" t="e">
        <f>COUNTIFS(新签明细!$J:$J,"新签",新签明细!$D:$D,$F163,新签明细!#REF!,P$29)</f>
        <v>#REF!</v>
      </c>
      <c r="Q163" s="50" t="e">
        <f>COUNTIFS(新签明细!$J:$J,"新签",新签明细!$D:$D,$F163,新签明细!#REF!,Q$29)</f>
        <v>#REF!</v>
      </c>
      <c r="R163" s="50" t="e">
        <f>COUNTIFS(新签明细!$J:$J,"新签",新签明细!$D:$D,$F163,新签明细!#REF!,R$29)</f>
        <v>#REF!</v>
      </c>
      <c r="S163" s="50" t="e">
        <f>COUNTIFS(新签明细!$J:$J,"新签",新签明细!$D:$D,$F163,新签明细!#REF!,S$29)</f>
        <v>#REF!</v>
      </c>
      <c r="T163" s="50" t="e">
        <f>COUNTIFS(新签明细!$J:$J,"新签",新签明细!$D:$D,$F163,新签明细!#REF!,T$29)</f>
        <v>#REF!</v>
      </c>
      <c r="U163" s="50" t="e">
        <f>COUNTIFS(新签明细!$J:$J,"新签",新签明细!$D:$D,$F163,新签明细!#REF!,U$29)</f>
        <v>#REF!</v>
      </c>
      <c r="V163" s="50" t="e">
        <f>COUNTIFS(新签明细!$J:$J,"新签",新签明细!$D:$D,$F163,新签明细!#REF!,V$29)</f>
        <v>#REF!</v>
      </c>
      <c r="W163" s="50" t="e">
        <f>COUNTIFS(新签明细!$J:$J,"新签",新签明细!$D:$D,$F163,新签明细!#REF!,W$29)</f>
        <v>#REF!</v>
      </c>
      <c r="X163" s="45" t="s">
        <v>138</v>
      </c>
      <c r="Y163" s="45" t="s">
        <v>158</v>
      </c>
      <c r="Z163" s="45" t="s">
        <v>160</v>
      </c>
    </row>
    <row r="164" spans="1:26">
      <c r="A164" s="51" t="e">
        <f t="shared" si="21"/>
        <v>#REF!</v>
      </c>
      <c r="B164" s="52" t="e">
        <f t="shared" si="22"/>
        <v>#REF!</v>
      </c>
      <c r="C164" s="53" t="s">
        <v>314</v>
      </c>
      <c r="D164" s="53" t="s">
        <v>313</v>
      </c>
      <c r="E164" s="57" t="s">
        <v>159</v>
      </c>
      <c r="F164" s="53" t="s">
        <v>320</v>
      </c>
      <c r="G164" s="54"/>
      <c r="H164" s="45" t="e">
        <f>COUNTIFS(新签明细!$J:$J,"新签",新签明细!$D:$D,$F164,新签明细!#REF!,"&gt;="&amp;INT(J$29))</f>
        <v>#REF!</v>
      </c>
      <c r="I164" s="55"/>
      <c r="J164" s="50" t="e">
        <f>COUNTIFS(新签明细!$J:$J,"新签",新签明细!$D:$D,$F164,新签明细!#REF!,J$29)</f>
        <v>#REF!</v>
      </c>
      <c r="K164" s="50" t="e">
        <f>COUNTIFS(新签明细!$J:$J,"新签",新签明细!$D:$D,$F164,新签明细!#REF!,K$29)</f>
        <v>#REF!</v>
      </c>
      <c r="L164" s="50" t="e">
        <f>COUNTIFS(新签明细!$J:$J,"新签",新签明细!$D:$D,$F164,新签明细!#REF!,L$29)</f>
        <v>#REF!</v>
      </c>
      <c r="M164" s="50" t="e">
        <f>COUNTIFS(新签明细!$J:$J,"新签",新签明细!$D:$D,$F164,新签明细!#REF!,M$29)</f>
        <v>#REF!</v>
      </c>
      <c r="N164" s="50" t="e">
        <f>COUNTIFS(新签明细!$J:$J,"新签",新签明细!$D:$D,$F164,新签明细!#REF!,N$29)</f>
        <v>#REF!</v>
      </c>
      <c r="O164" s="50" t="e">
        <f>COUNTIFS(新签明细!$J:$J,"新签",新签明细!$D:$D,$F164,新签明细!#REF!,O$29)</f>
        <v>#REF!</v>
      </c>
      <c r="P164" s="50" t="e">
        <f>COUNTIFS(新签明细!$J:$J,"新签",新签明细!$D:$D,$F164,新签明细!#REF!,P$29)</f>
        <v>#REF!</v>
      </c>
      <c r="Q164" s="50" t="e">
        <f>COUNTIFS(新签明细!$J:$J,"新签",新签明细!$D:$D,$F164,新签明细!#REF!,Q$29)</f>
        <v>#REF!</v>
      </c>
      <c r="R164" s="50" t="e">
        <f>COUNTIFS(新签明细!$J:$J,"新签",新签明细!$D:$D,$F164,新签明细!#REF!,R$29)</f>
        <v>#REF!</v>
      </c>
      <c r="S164" s="50" t="e">
        <f>COUNTIFS(新签明细!$J:$J,"新签",新签明细!$D:$D,$F164,新签明细!#REF!,S$29)</f>
        <v>#REF!</v>
      </c>
      <c r="T164" s="50" t="e">
        <f>COUNTIFS(新签明细!$J:$J,"新签",新签明细!$D:$D,$F164,新签明细!#REF!,T$29)</f>
        <v>#REF!</v>
      </c>
      <c r="U164" s="50" t="e">
        <f>COUNTIFS(新签明细!$J:$J,"新签",新签明细!$D:$D,$F164,新签明细!#REF!,U$29)</f>
        <v>#REF!</v>
      </c>
      <c r="V164" s="50" t="e">
        <f>COUNTIFS(新签明细!$J:$J,"新签",新签明细!$D:$D,$F164,新签明细!#REF!,V$29)</f>
        <v>#REF!</v>
      </c>
      <c r="W164" s="50" t="e">
        <f>COUNTIFS(新签明细!$J:$J,"新签",新签明细!$D:$D,$F164,新签明细!#REF!,W$29)</f>
        <v>#REF!</v>
      </c>
      <c r="X164" s="51" t="s">
        <v>138</v>
      </c>
      <c r="Y164" s="51" t="s">
        <v>158</v>
      </c>
      <c r="Z164" s="51" t="s">
        <v>160</v>
      </c>
    </row>
    <row r="165" spans="1:26">
      <c r="A165" s="45" t="e">
        <f t="shared" si="21"/>
        <v>#REF!</v>
      </c>
      <c r="B165" s="46" t="e">
        <f t="shared" si="22"/>
        <v>#REF!</v>
      </c>
      <c r="C165" s="56" t="s">
        <v>314</v>
      </c>
      <c r="D165" s="56" t="s">
        <v>313</v>
      </c>
      <c r="E165" s="56" t="s">
        <v>159</v>
      </c>
      <c r="F165" s="56" t="s">
        <v>317</v>
      </c>
      <c r="G165" s="48"/>
      <c r="H165" s="45" t="e">
        <f>COUNTIFS(新签明细!$J:$J,"新签",新签明细!$D:$D,$F165,新签明细!#REF!,"&gt;="&amp;INT(J$29))</f>
        <v>#REF!</v>
      </c>
      <c r="I165" s="49"/>
      <c r="J165" s="50" t="e">
        <f>COUNTIFS(新签明细!$J:$J,"新签",新签明细!$D:$D,$F165,新签明细!#REF!,J$29)</f>
        <v>#REF!</v>
      </c>
      <c r="K165" s="50" t="e">
        <f>COUNTIFS(新签明细!$J:$J,"新签",新签明细!$D:$D,$F165,新签明细!#REF!,K$29)</f>
        <v>#REF!</v>
      </c>
      <c r="L165" s="50" t="e">
        <f>COUNTIFS(新签明细!$J:$J,"新签",新签明细!$D:$D,$F165,新签明细!#REF!,L$29)</f>
        <v>#REF!</v>
      </c>
      <c r="M165" s="50" t="e">
        <f>COUNTIFS(新签明细!$J:$J,"新签",新签明细!$D:$D,$F165,新签明细!#REF!,M$29)</f>
        <v>#REF!</v>
      </c>
      <c r="N165" s="50" t="e">
        <f>COUNTIFS(新签明细!$J:$J,"新签",新签明细!$D:$D,$F165,新签明细!#REF!,N$29)</f>
        <v>#REF!</v>
      </c>
      <c r="O165" s="50" t="e">
        <f>COUNTIFS(新签明细!$J:$J,"新签",新签明细!$D:$D,$F165,新签明细!#REF!,O$29)</f>
        <v>#REF!</v>
      </c>
      <c r="P165" s="50" t="e">
        <f>COUNTIFS(新签明细!$J:$J,"新签",新签明细!$D:$D,$F165,新签明细!#REF!,P$29)</f>
        <v>#REF!</v>
      </c>
      <c r="Q165" s="50" t="e">
        <f>COUNTIFS(新签明细!$J:$J,"新签",新签明细!$D:$D,$F165,新签明细!#REF!,Q$29)</f>
        <v>#REF!</v>
      </c>
      <c r="R165" s="50" t="e">
        <f>COUNTIFS(新签明细!$J:$J,"新签",新签明细!$D:$D,$F165,新签明细!#REF!,R$29)</f>
        <v>#REF!</v>
      </c>
      <c r="S165" s="50" t="e">
        <f>COUNTIFS(新签明细!$J:$J,"新签",新签明细!$D:$D,$F165,新签明细!#REF!,S$29)</f>
        <v>#REF!</v>
      </c>
      <c r="T165" s="50" t="e">
        <f>COUNTIFS(新签明细!$J:$J,"新签",新签明细!$D:$D,$F165,新签明细!#REF!,T$29)</f>
        <v>#REF!</v>
      </c>
      <c r="U165" s="50" t="e">
        <f>COUNTIFS(新签明细!$J:$J,"新签",新签明细!$D:$D,$F165,新签明细!#REF!,U$29)</f>
        <v>#REF!</v>
      </c>
      <c r="V165" s="50" t="e">
        <f>COUNTIFS(新签明细!$J:$J,"新签",新签明细!$D:$D,$F165,新签明细!#REF!,V$29)</f>
        <v>#REF!</v>
      </c>
      <c r="W165" s="50" t="e">
        <f>COUNTIFS(新签明细!$J:$J,"新签",新签明细!$D:$D,$F165,新签明细!#REF!,W$29)</f>
        <v>#REF!</v>
      </c>
      <c r="X165" s="45" t="s">
        <v>138</v>
      </c>
      <c r="Y165" s="45" t="s">
        <v>158</v>
      </c>
      <c r="Z165" s="45" t="s">
        <v>160</v>
      </c>
    </row>
    <row r="166" spans="1:26">
      <c r="A166" s="51" t="e">
        <f t="shared" si="21"/>
        <v>#REF!</v>
      </c>
      <c r="B166" s="52" t="e">
        <f t="shared" si="22"/>
        <v>#REF!</v>
      </c>
      <c r="C166" s="53" t="s">
        <v>314</v>
      </c>
      <c r="D166" s="53" t="s">
        <v>313</v>
      </c>
      <c r="E166" s="57" t="s">
        <v>159</v>
      </c>
      <c r="F166" s="53" t="s">
        <v>322</v>
      </c>
      <c r="G166" s="54"/>
      <c r="H166" s="45" t="e">
        <f>COUNTIFS(新签明细!$J:$J,"新签",新签明细!$D:$D,$F166,新签明细!#REF!,"&gt;="&amp;INT(J$29))</f>
        <v>#REF!</v>
      </c>
      <c r="I166" s="55"/>
      <c r="J166" s="50" t="e">
        <f>COUNTIFS(新签明细!$J:$J,"新签",新签明细!$D:$D,$F166,新签明细!#REF!,J$29)</f>
        <v>#REF!</v>
      </c>
      <c r="K166" s="50" t="e">
        <f>COUNTIFS(新签明细!$J:$J,"新签",新签明细!$D:$D,$F166,新签明细!#REF!,K$29)</f>
        <v>#REF!</v>
      </c>
      <c r="L166" s="50" t="e">
        <f>COUNTIFS(新签明细!$J:$J,"新签",新签明细!$D:$D,$F166,新签明细!#REF!,L$29)</f>
        <v>#REF!</v>
      </c>
      <c r="M166" s="50" t="e">
        <f>COUNTIFS(新签明细!$J:$J,"新签",新签明细!$D:$D,$F166,新签明细!#REF!,M$29)</f>
        <v>#REF!</v>
      </c>
      <c r="N166" s="50" t="e">
        <f>COUNTIFS(新签明细!$J:$J,"新签",新签明细!$D:$D,$F166,新签明细!#REF!,N$29)</f>
        <v>#REF!</v>
      </c>
      <c r="O166" s="50" t="e">
        <f>COUNTIFS(新签明细!$J:$J,"新签",新签明细!$D:$D,$F166,新签明细!#REF!,O$29)</f>
        <v>#REF!</v>
      </c>
      <c r="P166" s="50" t="e">
        <f>COUNTIFS(新签明细!$J:$J,"新签",新签明细!$D:$D,$F166,新签明细!#REF!,P$29)</f>
        <v>#REF!</v>
      </c>
      <c r="Q166" s="50" t="e">
        <f>COUNTIFS(新签明细!$J:$J,"新签",新签明细!$D:$D,$F166,新签明细!#REF!,Q$29)</f>
        <v>#REF!</v>
      </c>
      <c r="R166" s="50" t="e">
        <f>COUNTIFS(新签明细!$J:$J,"新签",新签明细!$D:$D,$F166,新签明细!#REF!,R$29)</f>
        <v>#REF!</v>
      </c>
      <c r="S166" s="50" t="e">
        <f>COUNTIFS(新签明细!$J:$J,"新签",新签明细!$D:$D,$F166,新签明细!#REF!,S$29)</f>
        <v>#REF!</v>
      </c>
      <c r="T166" s="50" t="e">
        <f>COUNTIFS(新签明细!$J:$J,"新签",新签明细!$D:$D,$F166,新签明细!#REF!,T$29)</f>
        <v>#REF!</v>
      </c>
      <c r="U166" s="50" t="e">
        <f>COUNTIFS(新签明细!$J:$J,"新签",新签明细!$D:$D,$F166,新签明细!#REF!,U$29)</f>
        <v>#REF!</v>
      </c>
      <c r="V166" s="50" t="e">
        <f>COUNTIFS(新签明细!$J:$J,"新签",新签明细!$D:$D,$F166,新签明细!#REF!,V$29)</f>
        <v>#REF!</v>
      </c>
      <c r="W166" s="50" t="e">
        <f>COUNTIFS(新签明细!$J:$J,"新签",新签明细!$D:$D,$F166,新签明细!#REF!,W$29)</f>
        <v>#REF!</v>
      </c>
      <c r="X166" s="51" t="s">
        <v>138</v>
      </c>
      <c r="Y166" s="51" t="s">
        <v>158</v>
      </c>
      <c r="Z166" s="51" t="s">
        <v>160</v>
      </c>
    </row>
    <row r="167" spans="1:26">
      <c r="A167" s="45" t="e">
        <f t="shared" si="21"/>
        <v>#REF!</v>
      </c>
      <c r="B167" s="46" t="e">
        <f t="shared" si="22"/>
        <v>#REF!</v>
      </c>
      <c r="C167" s="56" t="s">
        <v>314</v>
      </c>
      <c r="D167" s="56" t="s">
        <v>313</v>
      </c>
      <c r="E167" s="56" t="s">
        <v>159</v>
      </c>
      <c r="F167" s="56" t="s">
        <v>321</v>
      </c>
      <c r="G167" s="48"/>
      <c r="H167" s="45" t="e">
        <f>COUNTIFS(新签明细!$J:$J,"新签",新签明细!$D:$D,$F167,新签明细!#REF!,"&gt;="&amp;INT(J$29))</f>
        <v>#REF!</v>
      </c>
      <c r="I167" s="49"/>
      <c r="J167" s="50" t="e">
        <f>COUNTIFS(新签明细!$J:$J,"新签",新签明细!$D:$D,$F167,新签明细!#REF!,J$29)</f>
        <v>#REF!</v>
      </c>
      <c r="K167" s="50" t="e">
        <f>COUNTIFS(新签明细!$J:$J,"新签",新签明细!$D:$D,$F167,新签明细!#REF!,K$29)</f>
        <v>#REF!</v>
      </c>
      <c r="L167" s="50" t="e">
        <f>COUNTIFS(新签明细!$J:$J,"新签",新签明细!$D:$D,$F167,新签明细!#REF!,L$29)</f>
        <v>#REF!</v>
      </c>
      <c r="M167" s="50" t="e">
        <f>COUNTIFS(新签明细!$J:$J,"新签",新签明细!$D:$D,$F167,新签明细!#REF!,M$29)</f>
        <v>#REF!</v>
      </c>
      <c r="N167" s="50" t="e">
        <f>COUNTIFS(新签明细!$J:$J,"新签",新签明细!$D:$D,$F167,新签明细!#REF!,N$29)</f>
        <v>#REF!</v>
      </c>
      <c r="O167" s="50" t="e">
        <f>COUNTIFS(新签明细!$J:$J,"新签",新签明细!$D:$D,$F167,新签明细!#REF!,O$29)</f>
        <v>#REF!</v>
      </c>
      <c r="P167" s="50" t="e">
        <f>COUNTIFS(新签明细!$J:$J,"新签",新签明细!$D:$D,$F167,新签明细!#REF!,P$29)</f>
        <v>#REF!</v>
      </c>
      <c r="Q167" s="50" t="e">
        <f>COUNTIFS(新签明细!$J:$J,"新签",新签明细!$D:$D,$F167,新签明细!#REF!,Q$29)</f>
        <v>#REF!</v>
      </c>
      <c r="R167" s="50" t="e">
        <f>COUNTIFS(新签明细!$J:$J,"新签",新签明细!$D:$D,$F167,新签明细!#REF!,R$29)</f>
        <v>#REF!</v>
      </c>
      <c r="S167" s="50" t="e">
        <f>COUNTIFS(新签明细!$J:$J,"新签",新签明细!$D:$D,$F167,新签明细!#REF!,S$29)</f>
        <v>#REF!</v>
      </c>
      <c r="T167" s="50" t="e">
        <f>COUNTIFS(新签明细!$J:$J,"新签",新签明细!$D:$D,$F167,新签明细!#REF!,T$29)</f>
        <v>#REF!</v>
      </c>
      <c r="U167" s="50" t="e">
        <f>COUNTIFS(新签明细!$J:$J,"新签",新签明细!$D:$D,$F167,新签明细!#REF!,U$29)</f>
        <v>#REF!</v>
      </c>
      <c r="V167" s="50" t="e">
        <f>COUNTIFS(新签明细!$J:$J,"新签",新签明细!$D:$D,$F167,新签明细!#REF!,V$29)</f>
        <v>#REF!</v>
      </c>
      <c r="W167" s="50" t="e">
        <f>COUNTIFS(新签明细!$J:$J,"新签",新签明细!$D:$D,$F167,新签明细!#REF!,W$29)</f>
        <v>#REF!</v>
      </c>
      <c r="X167" s="45" t="s">
        <v>138</v>
      </c>
      <c r="Y167" s="45" t="s">
        <v>158</v>
      </c>
      <c r="Z167" s="45" t="s">
        <v>160</v>
      </c>
    </row>
    <row r="168" spans="1:26">
      <c r="A168" s="51" t="e">
        <f t="shared" si="21"/>
        <v>#REF!</v>
      </c>
      <c r="B168" s="52" t="e">
        <f t="shared" si="22"/>
        <v>#REF!</v>
      </c>
      <c r="C168" s="53" t="s">
        <v>314</v>
      </c>
      <c r="D168" s="53" t="s">
        <v>313</v>
      </c>
      <c r="E168" s="57" t="s">
        <v>159</v>
      </c>
      <c r="F168" s="53" t="s">
        <v>323</v>
      </c>
      <c r="G168" s="54"/>
      <c r="H168" s="45" t="e">
        <f>COUNTIFS(新签明细!$J:$J,"新签",新签明细!$D:$D,$F168,新签明细!#REF!,"&gt;="&amp;INT(J$29))</f>
        <v>#REF!</v>
      </c>
      <c r="I168" s="55"/>
      <c r="J168" s="50" t="e">
        <f>COUNTIFS(新签明细!$J:$J,"新签",新签明细!$D:$D,$F168,新签明细!#REF!,J$29)</f>
        <v>#REF!</v>
      </c>
      <c r="K168" s="50" t="e">
        <f>COUNTIFS(新签明细!$J:$J,"新签",新签明细!$D:$D,$F168,新签明细!#REF!,K$29)</f>
        <v>#REF!</v>
      </c>
      <c r="L168" s="50" t="e">
        <f>COUNTIFS(新签明细!$J:$J,"新签",新签明细!$D:$D,$F168,新签明细!#REF!,L$29)</f>
        <v>#REF!</v>
      </c>
      <c r="M168" s="50" t="e">
        <f>COUNTIFS(新签明细!$J:$J,"新签",新签明细!$D:$D,$F168,新签明细!#REF!,M$29)</f>
        <v>#REF!</v>
      </c>
      <c r="N168" s="50" t="e">
        <f>COUNTIFS(新签明细!$J:$J,"新签",新签明细!$D:$D,$F168,新签明细!#REF!,N$29)</f>
        <v>#REF!</v>
      </c>
      <c r="O168" s="50" t="e">
        <f>COUNTIFS(新签明细!$J:$J,"新签",新签明细!$D:$D,$F168,新签明细!#REF!,O$29)</f>
        <v>#REF!</v>
      </c>
      <c r="P168" s="50" t="e">
        <f>COUNTIFS(新签明细!$J:$J,"新签",新签明细!$D:$D,$F168,新签明细!#REF!,P$29)</f>
        <v>#REF!</v>
      </c>
      <c r="Q168" s="50" t="e">
        <f>COUNTIFS(新签明细!$J:$J,"新签",新签明细!$D:$D,$F168,新签明细!#REF!,Q$29)</f>
        <v>#REF!</v>
      </c>
      <c r="R168" s="50" t="e">
        <f>COUNTIFS(新签明细!$J:$J,"新签",新签明细!$D:$D,$F168,新签明细!#REF!,R$29)</f>
        <v>#REF!</v>
      </c>
      <c r="S168" s="50" t="e">
        <f>COUNTIFS(新签明细!$J:$J,"新签",新签明细!$D:$D,$F168,新签明细!#REF!,S$29)</f>
        <v>#REF!</v>
      </c>
      <c r="T168" s="50" t="e">
        <f>COUNTIFS(新签明细!$J:$J,"新签",新签明细!$D:$D,$F168,新签明细!#REF!,T$29)</f>
        <v>#REF!</v>
      </c>
      <c r="U168" s="50" t="e">
        <f>COUNTIFS(新签明细!$J:$J,"新签",新签明细!$D:$D,$F168,新签明细!#REF!,U$29)</f>
        <v>#REF!</v>
      </c>
      <c r="V168" s="50" t="e">
        <f>COUNTIFS(新签明细!$J:$J,"新签",新签明细!$D:$D,$F168,新签明细!#REF!,V$29)</f>
        <v>#REF!</v>
      </c>
      <c r="W168" s="50" t="e">
        <f>COUNTIFS(新签明细!$J:$J,"新签",新签明细!$D:$D,$F168,新签明细!#REF!,W$29)</f>
        <v>#REF!</v>
      </c>
      <c r="X168" s="51" t="s">
        <v>138</v>
      </c>
      <c r="Y168" s="51" t="s">
        <v>158</v>
      </c>
      <c r="Z168" s="51" t="s">
        <v>160</v>
      </c>
    </row>
    <row r="169" spans="1:26">
      <c r="A169" s="45" t="e">
        <f t="shared" ref="A169:A188" si="23">"XB"&amp;RANK(B169,$B$169:$B$188)</f>
        <v>#REF!</v>
      </c>
      <c r="B169" s="46" t="e">
        <f t="shared" si="22"/>
        <v>#REF!</v>
      </c>
      <c r="C169" s="58" t="s">
        <v>438</v>
      </c>
      <c r="D169" s="59" t="s">
        <v>345</v>
      </c>
      <c r="E169" s="60" t="s">
        <v>415</v>
      </c>
      <c r="F169" s="60" t="s">
        <v>349</v>
      </c>
      <c r="G169" s="48"/>
      <c r="H169" s="45" t="e">
        <f>COUNTIFS(新签明细!$J:$J,"新签",新签明细!$D:$D,$F169,新签明细!#REF!,"&gt;="&amp;INT(J$29))</f>
        <v>#REF!</v>
      </c>
      <c r="I169" s="49"/>
      <c r="J169" s="50" t="e">
        <f>COUNTIFS(新签明细!$J:$J,"新签",新签明细!$D:$D,$F169,新签明细!#REF!,J$29)</f>
        <v>#REF!</v>
      </c>
      <c r="K169" s="50" t="e">
        <f>COUNTIFS(新签明细!$J:$J,"新签",新签明细!$D:$D,$F169,新签明细!#REF!,K$29)</f>
        <v>#REF!</v>
      </c>
      <c r="L169" s="50" t="e">
        <f>COUNTIFS(新签明细!$J:$J,"新签",新签明细!$D:$D,$F169,新签明细!#REF!,L$29)</f>
        <v>#REF!</v>
      </c>
      <c r="M169" s="50" t="e">
        <f>COUNTIFS(新签明细!$J:$J,"新签",新签明细!$D:$D,$F169,新签明细!#REF!,M$29)</f>
        <v>#REF!</v>
      </c>
      <c r="N169" s="50" t="e">
        <f>COUNTIFS(新签明细!$J:$J,"新签",新签明细!$D:$D,$F169,新签明细!#REF!,N$29)</f>
        <v>#REF!</v>
      </c>
      <c r="O169" s="50" t="e">
        <f>COUNTIFS(新签明细!$J:$J,"新签",新签明细!$D:$D,$F169,新签明细!#REF!,O$29)</f>
        <v>#REF!</v>
      </c>
      <c r="P169" s="50" t="e">
        <f>COUNTIFS(新签明细!$J:$J,"新签",新签明细!$D:$D,$F169,新签明细!#REF!,P$29)</f>
        <v>#REF!</v>
      </c>
      <c r="Q169" s="50" t="e">
        <f>COUNTIFS(新签明细!$J:$J,"新签",新签明细!$D:$D,$F169,新签明细!#REF!,Q$29)</f>
        <v>#REF!</v>
      </c>
      <c r="R169" s="50" t="e">
        <f>COUNTIFS(新签明细!$J:$J,"新签",新签明细!$D:$D,$F169,新签明细!#REF!,R$29)</f>
        <v>#REF!</v>
      </c>
      <c r="S169" s="50" t="e">
        <f>COUNTIFS(新签明细!$J:$J,"新签",新签明细!$D:$D,$F169,新签明细!#REF!,S$29)</f>
        <v>#REF!</v>
      </c>
      <c r="T169" s="50" t="e">
        <f>COUNTIFS(新签明细!$J:$J,"新签",新签明细!$D:$D,$F169,新签明细!#REF!,T$29)</f>
        <v>#REF!</v>
      </c>
      <c r="U169" s="50" t="e">
        <f>COUNTIFS(新签明细!$J:$J,"新签",新签明细!$D:$D,$F169,新签明细!#REF!,U$29)</f>
        <v>#REF!</v>
      </c>
      <c r="V169" s="50" t="e">
        <f>COUNTIFS(新签明细!$J:$J,"新签",新签明细!$D:$D,$F169,新签明细!#REF!,V$29)</f>
        <v>#REF!</v>
      </c>
      <c r="W169" s="50" t="e">
        <f>COUNTIFS(新签明细!$J:$J,"新签",新签明细!$D:$D,$F169,新签明细!#REF!,W$29)</f>
        <v>#REF!</v>
      </c>
      <c r="X169" s="45" t="s">
        <v>152</v>
      </c>
      <c r="Y169" s="45" t="s">
        <v>165</v>
      </c>
      <c r="Z169" s="45" t="s">
        <v>166</v>
      </c>
    </row>
    <row r="170" spans="1:26">
      <c r="A170" s="51" t="e">
        <f t="shared" si="23"/>
        <v>#REF!</v>
      </c>
      <c r="B170" s="52" t="e">
        <f t="shared" si="22"/>
        <v>#REF!</v>
      </c>
      <c r="C170" s="61" t="s">
        <v>438</v>
      </c>
      <c r="D170" s="62" t="s">
        <v>345</v>
      </c>
      <c r="E170" s="63" t="s">
        <v>415</v>
      </c>
      <c r="F170" s="63" t="s">
        <v>346</v>
      </c>
      <c r="G170" s="54"/>
      <c r="H170" s="45" t="e">
        <f>COUNTIFS(新签明细!$J:$J,"新签",新签明细!$D:$D,$F170,新签明细!#REF!,"&gt;="&amp;INT(J$29))</f>
        <v>#REF!</v>
      </c>
      <c r="I170" s="55"/>
      <c r="J170" s="50" t="e">
        <f>COUNTIFS(新签明细!$J:$J,"新签",新签明细!$D:$D,$F170,新签明细!#REF!,J$29)</f>
        <v>#REF!</v>
      </c>
      <c r="K170" s="50" t="e">
        <f>COUNTIFS(新签明细!$J:$J,"新签",新签明细!$D:$D,$F170,新签明细!#REF!,K$29)</f>
        <v>#REF!</v>
      </c>
      <c r="L170" s="50" t="e">
        <f>COUNTIFS(新签明细!$J:$J,"新签",新签明细!$D:$D,$F170,新签明细!#REF!,L$29)</f>
        <v>#REF!</v>
      </c>
      <c r="M170" s="50" t="e">
        <f>COUNTIFS(新签明细!$J:$J,"新签",新签明细!$D:$D,$F170,新签明细!#REF!,M$29)</f>
        <v>#REF!</v>
      </c>
      <c r="N170" s="50" t="e">
        <f>COUNTIFS(新签明细!$J:$J,"新签",新签明细!$D:$D,$F170,新签明细!#REF!,N$29)</f>
        <v>#REF!</v>
      </c>
      <c r="O170" s="50" t="e">
        <f>COUNTIFS(新签明细!$J:$J,"新签",新签明细!$D:$D,$F170,新签明细!#REF!,O$29)</f>
        <v>#REF!</v>
      </c>
      <c r="P170" s="50" t="e">
        <f>COUNTIFS(新签明细!$J:$J,"新签",新签明细!$D:$D,$F170,新签明细!#REF!,P$29)</f>
        <v>#REF!</v>
      </c>
      <c r="Q170" s="50" t="e">
        <f>COUNTIFS(新签明细!$J:$J,"新签",新签明细!$D:$D,$F170,新签明细!#REF!,Q$29)</f>
        <v>#REF!</v>
      </c>
      <c r="R170" s="50" t="e">
        <f>COUNTIFS(新签明细!$J:$J,"新签",新签明细!$D:$D,$F170,新签明细!#REF!,R$29)</f>
        <v>#REF!</v>
      </c>
      <c r="S170" s="50" t="e">
        <f>COUNTIFS(新签明细!$J:$J,"新签",新签明细!$D:$D,$F170,新签明细!#REF!,S$29)</f>
        <v>#REF!</v>
      </c>
      <c r="T170" s="50" t="e">
        <f>COUNTIFS(新签明细!$J:$J,"新签",新签明细!$D:$D,$F170,新签明细!#REF!,T$29)</f>
        <v>#REF!</v>
      </c>
      <c r="U170" s="50" t="e">
        <f>COUNTIFS(新签明细!$J:$J,"新签",新签明细!$D:$D,$F170,新签明细!#REF!,U$29)</f>
        <v>#REF!</v>
      </c>
      <c r="V170" s="50" t="e">
        <f>COUNTIFS(新签明细!$J:$J,"新签",新签明细!$D:$D,$F170,新签明细!#REF!,V$29)</f>
        <v>#REF!</v>
      </c>
      <c r="W170" s="50" t="e">
        <f>COUNTIFS(新签明细!$J:$J,"新签",新签明细!$D:$D,$F170,新签明细!#REF!,W$29)</f>
        <v>#REF!</v>
      </c>
      <c r="X170" s="51" t="s">
        <v>152</v>
      </c>
      <c r="Y170" s="51" t="s">
        <v>165</v>
      </c>
      <c r="Z170" s="51" t="s">
        <v>166</v>
      </c>
    </row>
    <row r="171" spans="1:26">
      <c r="A171" s="45" t="e">
        <f t="shared" si="23"/>
        <v>#REF!</v>
      </c>
      <c r="B171" s="46" t="e">
        <f t="shared" si="22"/>
        <v>#REF!</v>
      </c>
      <c r="C171" s="58" t="s">
        <v>438</v>
      </c>
      <c r="D171" s="59" t="s">
        <v>345</v>
      </c>
      <c r="E171" s="60" t="s">
        <v>415</v>
      </c>
      <c r="F171" s="60" t="s">
        <v>350</v>
      </c>
      <c r="G171" s="48"/>
      <c r="H171" s="45" t="e">
        <f>COUNTIFS(新签明细!$J:$J,"新签",新签明细!$D:$D,$F171,新签明细!#REF!,"&gt;="&amp;INT(J$29))</f>
        <v>#REF!</v>
      </c>
      <c r="I171" s="49"/>
      <c r="J171" s="50" t="e">
        <f>COUNTIFS(新签明细!$J:$J,"新签",新签明细!$D:$D,$F171,新签明细!#REF!,J$29)</f>
        <v>#REF!</v>
      </c>
      <c r="K171" s="50" t="e">
        <f>COUNTIFS(新签明细!$J:$J,"新签",新签明细!$D:$D,$F171,新签明细!#REF!,K$29)</f>
        <v>#REF!</v>
      </c>
      <c r="L171" s="50" t="e">
        <f>COUNTIFS(新签明细!$J:$J,"新签",新签明细!$D:$D,$F171,新签明细!#REF!,L$29)</f>
        <v>#REF!</v>
      </c>
      <c r="M171" s="50" t="e">
        <f>COUNTIFS(新签明细!$J:$J,"新签",新签明细!$D:$D,$F171,新签明细!#REF!,M$29)</f>
        <v>#REF!</v>
      </c>
      <c r="N171" s="50" t="e">
        <f>COUNTIFS(新签明细!$J:$J,"新签",新签明细!$D:$D,$F171,新签明细!#REF!,N$29)</f>
        <v>#REF!</v>
      </c>
      <c r="O171" s="50" t="e">
        <f>COUNTIFS(新签明细!$J:$J,"新签",新签明细!$D:$D,$F171,新签明细!#REF!,O$29)</f>
        <v>#REF!</v>
      </c>
      <c r="P171" s="50" t="e">
        <f>COUNTIFS(新签明细!$J:$J,"新签",新签明细!$D:$D,$F171,新签明细!#REF!,P$29)</f>
        <v>#REF!</v>
      </c>
      <c r="Q171" s="50" t="e">
        <f>COUNTIFS(新签明细!$J:$J,"新签",新签明细!$D:$D,$F171,新签明细!#REF!,Q$29)</f>
        <v>#REF!</v>
      </c>
      <c r="R171" s="50" t="e">
        <f>COUNTIFS(新签明细!$J:$J,"新签",新签明细!$D:$D,$F171,新签明细!#REF!,R$29)</f>
        <v>#REF!</v>
      </c>
      <c r="S171" s="50" t="e">
        <f>COUNTIFS(新签明细!$J:$J,"新签",新签明细!$D:$D,$F171,新签明细!#REF!,S$29)</f>
        <v>#REF!</v>
      </c>
      <c r="T171" s="50" t="e">
        <f>COUNTIFS(新签明细!$J:$J,"新签",新签明细!$D:$D,$F171,新签明细!#REF!,T$29)</f>
        <v>#REF!</v>
      </c>
      <c r="U171" s="50" t="e">
        <f>COUNTIFS(新签明细!$J:$J,"新签",新签明细!$D:$D,$F171,新签明细!#REF!,U$29)</f>
        <v>#REF!</v>
      </c>
      <c r="V171" s="50" t="e">
        <f>COUNTIFS(新签明细!$J:$J,"新签",新签明细!$D:$D,$F171,新签明细!#REF!,V$29)</f>
        <v>#REF!</v>
      </c>
      <c r="W171" s="50" t="e">
        <f>COUNTIFS(新签明细!$J:$J,"新签",新签明细!$D:$D,$F171,新签明细!#REF!,W$29)</f>
        <v>#REF!</v>
      </c>
      <c r="X171" s="45" t="s">
        <v>152</v>
      </c>
      <c r="Y171" s="45" t="s">
        <v>165</v>
      </c>
      <c r="Z171" s="45" t="s">
        <v>166</v>
      </c>
    </row>
    <row r="172" spans="1:26">
      <c r="A172" s="51" t="e">
        <f t="shared" si="23"/>
        <v>#REF!</v>
      </c>
      <c r="B172" s="52" t="e">
        <f t="shared" si="22"/>
        <v>#REF!</v>
      </c>
      <c r="C172" s="61" t="s">
        <v>438</v>
      </c>
      <c r="D172" s="62" t="s">
        <v>345</v>
      </c>
      <c r="E172" s="63" t="s">
        <v>415</v>
      </c>
      <c r="F172" s="63" t="s">
        <v>351</v>
      </c>
      <c r="G172" s="54"/>
      <c r="H172" s="45" t="e">
        <f>COUNTIFS(新签明细!$J:$J,"新签",新签明细!$D:$D,$F172,新签明细!#REF!,"&gt;="&amp;INT(J$29))</f>
        <v>#REF!</v>
      </c>
      <c r="I172" s="55"/>
      <c r="J172" s="50" t="e">
        <f>COUNTIFS(新签明细!$J:$J,"新签",新签明细!$D:$D,$F172,新签明细!#REF!,J$29)</f>
        <v>#REF!</v>
      </c>
      <c r="K172" s="50" t="e">
        <f>COUNTIFS(新签明细!$J:$J,"新签",新签明细!$D:$D,$F172,新签明细!#REF!,K$29)</f>
        <v>#REF!</v>
      </c>
      <c r="L172" s="50" t="e">
        <f>COUNTIFS(新签明细!$J:$J,"新签",新签明细!$D:$D,$F172,新签明细!#REF!,L$29)</f>
        <v>#REF!</v>
      </c>
      <c r="M172" s="50" t="e">
        <f>COUNTIFS(新签明细!$J:$J,"新签",新签明细!$D:$D,$F172,新签明细!#REF!,M$29)</f>
        <v>#REF!</v>
      </c>
      <c r="N172" s="50" t="e">
        <f>COUNTIFS(新签明细!$J:$J,"新签",新签明细!$D:$D,$F172,新签明细!#REF!,N$29)</f>
        <v>#REF!</v>
      </c>
      <c r="O172" s="50" t="e">
        <f>COUNTIFS(新签明细!$J:$J,"新签",新签明细!$D:$D,$F172,新签明细!#REF!,O$29)</f>
        <v>#REF!</v>
      </c>
      <c r="P172" s="50" t="e">
        <f>COUNTIFS(新签明细!$J:$J,"新签",新签明细!$D:$D,$F172,新签明细!#REF!,P$29)</f>
        <v>#REF!</v>
      </c>
      <c r="Q172" s="50" t="e">
        <f>COUNTIFS(新签明细!$J:$J,"新签",新签明细!$D:$D,$F172,新签明细!#REF!,Q$29)</f>
        <v>#REF!</v>
      </c>
      <c r="R172" s="50" t="e">
        <f>COUNTIFS(新签明细!$J:$J,"新签",新签明细!$D:$D,$F172,新签明细!#REF!,R$29)</f>
        <v>#REF!</v>
      </c>
      <c r="S172" s="50" t="e">
        <f>COUNTIFS(新签明细!$J:$J,"新签",新签明细!$D:$D,$F172,新签明细!#REF!,S$29)</f>
        <v>#REF!</v>
      </c>
      <c r="T172" s="50" t="e">
        <f>COUNTIFS(新签明细!$J:$J,"新签",新签明细!$D:$D,$F172,新签明细!#REF!,T$29)</f>
        <v>#REF!</v>
      </c>
      <c r="U172" s="50" t="e">
        <f>COUNTIFS(新签明细!$J:$J,"新签",新签明细!$D:$D,$F172,新签明细!#REF!,U$29)</f>
        <v>#REF!</v>
      </c>
      <c r="V172" s="50" t="e">
        <f>COUNTIFS(新签明细!$J:$J,"新签",新签明细!$D:$D,$F172,新签明细!#REF!,V$29)</f>
        <v>#REF!</v>
      </c>
      <c r="W172" s="50" t="e">
        <f>COUNTIFS(新签明细!$J:$J,"新签",新签明细!$D:$D,$F172,新签明细!#REF!,W$29)</f>
        <v>#REF!</v>
      </c>
      <c r="X172" s="51" t="s">
        <v>152</v>
      </c>
      <c r="Y172" s="51" t="s">
        <v>165</v>
      </c>
      <c r="Z172" s="51" t="s">
        <v>166</v>
      </c>
    </row>
    <row r="173" spans="1:26">
      <c r="A173" s="45" t="e">
        <f t="shared" si="23"/>
        <v>#REF!</v>
      </c>
      <c r="B173" s="46" t="e">
        <f t="shared" si="22"/>
        <v>#REF!</v>
      </c>
      <c r="C173" s="58" t="s">
        <v>438</v>
      </c>
      <c r="D173" s="59" t="s">
        <v>345</v>
      </c>
      <c r="E173" s="60" t="s">
        <v>415</v>
      </c>
      <c r="F173" s="60" t="s">
        <v>347</v>
      </c>
      <c r="G173" s="48"/>
      <c r="H173" s="45" t="e">
        <f>COUNTIFS(新签明细!$J:$J,"新签",新签明细!$D:$D,$F173,新签明细!#REF!,"&gt;="&amp;INT(J$29))</f>
        <v>#REF!</v>
      </c>
      <c r="I173" s="49"/>
      <c r="J173" s="50" t="e">
        <f>COUNTIFS(新签明细!$J:$J,"新签",新签明细!$D:$D,$F173,新签明细!#REF!,J$29)</f>
        <v>#REF!</v>
      </c>
      <c r="K173" s="50" t="e">
        <f>COUNTIFS(新签明细!$J:$J,"新签",新签明细!$D:$D,$F173,新签明细!#REF!,K$29)</f>
        <v>#REF!</v>
      </c>
      <c r="L173" s="50" t="e">
        <f>COUNTIFS(新签明细!$J:$J,"新签",新签明细!$D:$D,$F173,新签明细!#REF!,L$29)</f>
        <v>#REF!</v>
      </c>
      <c r="M173" s="50" t="e">
        <f>COUNTIFS(新签明细!$J:$J,"新签",新签明细!$D:$D,$F173,新签明细!#REF!,M$29)</f>
        <v>#REF!</v>
      </c>
      <c r="N173" s="50" t="e">
        <f>COUNTIFS(新签明细!$J:$J,"新签",新签明细!$D:$D,$F173,新签明细!#REF!,N$29)</f>
        <v>#REF!</v>
      </c>
      <c r="O173" s="50" t="e">
        <f>COUNTIFS(新签明细!$J:$J,"新签",新签明细!$D:$D,$F173,新签明细!#REF!,O$29)</f>
        <v>#REF!</v>
      </c>
      <c r="P173" s="50" t="e">
        <f>COUNTIFS(新签明细!$J:$J,"新签",新签明细!$D:$D,$F173,新签明细!#REF!,P$29)</f>
        <v>#REF!</v>
      </c>
      <c r="Q173" s="50" t="e">
        <f>COUNTIFS(新签明细!$J:$J,"新签",新签明细!$D:$D,$F173,新签明细!#REF!,Q$29)</f>
        <v>#REF!</v>
      </c>
      <c r="R173" s="50" t="e">
        <f>COUNTIFS(新签明细!$J:$J,"新签",新签明细!$D:$D,$F173,新签明细!#REF!,R$29)</f>
        <v>#REF!</v>
      </c>
      <c r="S173" s="50" t="e">
        <f>COUNTIFS(新签明细!$J:$J,"新签",新签明细!$D:$D,$F173,新签明细!#REF!,S$29)</f>
        <v>#REF!</v>
      </c>
      <c r="T173" s="50" t="e">
        <f>COUNTIFS(新签明细!$J:$J,"新签",新签明细!$D:$D,$F173,新签明细!#REF!,T$29)</f>
        <v>#REF!</v>
      </c>
      <c r="U173" s="50" t="e">
        <f>COUNTIFS(新签明细!$J:$J,"新签",新签明细!$D:$D,$F173,新签明细!#REF!,U$29)</f>
        <v>#REF!</v>
      </c>
      <c r="V173" s="50" t="e">
        <f>COUNTIFS(新签明细!$J:$J,"新签",新签明细!$D:$D,$F173,新签明细!#REF!,V$29)</f>
        <v>#REF!</v>
      </c>
      <c r="W173" s="50" t="e">
        <f>COUNTIFS(新签明细!$J:$J,"新签",新签明细!$D:$D,$F173,新签明细!#REF!,W$29)</f>
        <v>#REF!</v>
      </c>
      <c r="X173" s="45" t="s">
        <v>152</v>
      </c>
      <c r="Y173" s="45" t="s">
        <v>165</v>
      </c>
      <c r="Z173" s="45" t="s">
        <v>166</v>
      </c>
    </row>
    <row r="174" spans="1:26">
      <c r="A174" s="51" t="e">
        <f t="shared" si="23"/>
        <v>#REF!</v>
      </c>
      <c r="B174" s="52" t="e">
        <f t="shared" si="22"/>
        <v>#REF!</v>
      </c>
      <c r="C174" s="61" t="s">
        <v>438</v>
      </c>
      <c r="D174" s="62" t="s">
        <v>345</v>
      </c>
      <c r="E174" s="63" t="s">
        <v>415</v>
      </c>
      <c r="F174" s="63" t="s">
        <v>352</v>
      </c>
      <c r="G174" s="54"/>
      <c r="H174" s="45" t="e">
        <f>COUNTIFS(新签明细!$J:$J,"新签",新签明细!$D:$D,$F174,新签明细!#REF!,"&gt;="&amp;INT(J$29))</f>
        <v>#REF!</v>
      </c>
      <c r="I174" s="55"/>
      <c r="J174" s="50" t="e">
        <f>COUNTIFS(新签明细!$J:$J,"新签",新签明细!$D:$D,$F174,新签明细!#REF!,J$29)</f>
        <v>#REF!</v>
      </c>
      <c r="K174" s="50" t="e">
        <f>COUNTIFS(新签明细!$J:$J,"新签",新签明细!$D:$D,$F174,新签明细!#REF!,K$29)</f>
        <v>#REF!</v>
      </c>
      <c r="L174" s="50" t="e">
        <f>COUNTIFS(新签明细!$J:$J,"新签",新签明细!$D:$D,$F174,新签明细!#REF!,L$29)</f>
        <v>#REF!</v>
      </c>
      <c r="M174" s="50" t="e">
        <f>COUNTIFS(新签明细!$J:$J,"新签",新签明细!$D:$D,$F174,新签明细!#REF!,M$29)</f>
        <v>#REF!</v>
      </c>
      <c r="N174" s="50" t="e">
        <f>COUNTIFS(新签明细!$J:$J,"新签",新签明细!$D:$D,$F174,新签明细!#REF!,N$29)</f>
        <v>#REF!</v>
      </c>
      <c r="O174" s="50" t="e">
        <f>COUNTIFS(新签明细!$J:$J,"新签",新签明细!$D:$D,$F174,新签明细!#REF!,O$29)</f>
        <v>#REF!</v>
      </c>
      <c r="P174" s="50" t="e">
        <f>COUNTIFS(新签明细!$J:$J,"新签",新签明细!$D:$D,$F174,新签明细!#REF!,P$29)</f>
        <v>#REF!</v>
      </c>
      <c r="Q174" s="50" t="e">
        <f>COUNTIFS(新签明细!$J:$J,"新签",新签明细!$D:$D,$F174,新签明细!#REF!,Q$29)</f>
        <v>#REF!</v>
      </c>
      <c r="R174" s="50" t="e">
        <f>COUNTIFS(新签明细!$J:$J,"新签",新签明细!$D:$D,$F174,新签明细!#REF!,R$29)</f>
        <v>#REF!</v>
      </c>
      <c r="S174" s="50" t="e">
        <f>COUNTIFS(新签明细!$J:$J,"新签",新签明细!$D:$D,$F174,新签明细!#REF!,S$29)</f>
        <v>#REF!</v>
      </c>
      <c r="T174" s="50" t="e">
        <f>COUNTIFS(新签明细!$J:$J,"新签",新签明细!$D:$D,$F174,新签明细!#REF!,T$29)</f>
        <v>#REF!</v>
      </c>
      <c r="U174" s="50" t="e">
        <f>COUNTIFS(新签明细!$J:$J,"新签",新签明细!$D:$D,$F174,新签明细!#REF!,U$29)</f>
        <v>#REF!</v>
      </c>
      <c r="V174" s="50" t="e">
        <f>COUNTIFS(新签明细!$J:$J,"新签",新签明细!$D:$D,$F174,新签明细!#REF!,V$29)</f>
        <v>#REF!</v>
      </c>
      <c r="W174" s="50" t="e">
        <f>COUNTIFS(新签明细!$J:$J,"新签",新签明细!$D:$D,$F174,新签明细!#REF!,W$29)</f>
        <v>#REF!</v>
      </c>
      <c r="X174" s="51" t="s">
        <v>152</v>
      </c>
      <c r="Y174" s="51" t="s">
        <v>165</v>
      </c>
      <c r="Z174" s="51" t="s">
        <v>166</v>
      </c>
    </row>
    <row r="175" spans="1:26">
      <c r="A175" s="45" t="e">
        <f t="shared" si="23"/>
        <v>#REF!</v>
      </c>
      <c r="B175" s="46" t="e">
        <f t="shared" si="22"/>
        <v>#REF!</v>
      </c>
      <c r="C175" s="58" t="s">
        <v>438</v>
      </c>
      <c r="D175" s="59" t="s">
        <v>345</v>
      </c>
      <c r="E175" s="60" t="s">
        <v>415</v>
      </c>
      <c r="F175" s="60" t="s">
        <v>353</v>
      </c>
      <c r="G175" s="48"/>
      <c r="H175" s="45" t="e">
        <f>COUNTIFS(新签明细!$J:$J,"新签",新签明细!$D:$D,$F175,新签明细!#REF!,"&gt;="&amp;INT(J$29))</f>
        <v>#REF!</v>
      </c>
      <c r="I175" s="49"/>
      <c r="J175" s="50" t="e">
        <f>COUNTIFS(新签明细!$J:$J,"新签",新签明细!$D:$D,$F175,新签明细!#REF!,J$29)</f>
        <v>#REF!</v>
      </c>
      <c r="K175" s="50" t="e">
        <f>COUNTIFS(新签明细!$J:$J,"新签",新签明细!$D:$D,$F175,新签明细!#REF!,K$29)</f>
        <v>#REF!</v>
      </c>
      <c r="L175" s="50" t="e">
        <f>COUNTIFS(新签明细!$J:$J,"新签",新签明细!$D:$D,$F175,新签明细!#REF!,L$29)</f>
        <v>#REF!</v>
      </c>
      <c r="M175" s="50" t="e">
        <f>COUNTIFS(新签明细!$J:$J,"新签",新签明细!$D:$D,$F175,新签明细!#REF!,M$29)</f>
        <v>#REF!</v>
      </c>
      <c r="N175" s="50" t="e">
        <f>COUNTIFS(新签明细!$J:$J,"新签",新签明细!$D:$D,$F175,新签明细!#REF!,N$29)</f>
        <v>#REF!</v>
      </c>
      <c r="O175" s="50" t="e">
        <f>COUNTIFS(新签明细!$J:$J,"新签",新签明细!$D:$D,$F175,新签明细!#REF!,O$29)</f>
        <v>#REF!</v>
      </c>
      <c r="P175" s="50" t="e">
        <f>COUNTIFS(新签明细!$J:$J,"新签",新签明细!$D:$D,$F175,新签明细!#REF!,P$29)</f>
        <v>#REF!</v>
      </c>
      <c r="Q175" s="50" t="e">
        <f>COUNTIFS(新签明细!$J:$J,"新签",新签明细!$D:$D,$F175,新签明细!#REF!,Q$29)</f>
        <v>#REF!</v>
      </c>
      <c r="R175" s="50" t="e">
        <f>COUNTIFS(新签明细!$J:$J,"新签",新签明细!$D:$D,$F175,新签明细!#REF!,R$29)</f>
        <v>#REF!</v>
      </c>
      <c r="S175" s="50" t="e">
        <f>COUNTIFS(新签明细!$J:$J,"新签",新签明细!$D:$D,$F175,新签明细!#REF!,S$29)</f>
        <v>#REF!</v>
      </c>
      <c r="T175" s="50" t="e">
        <f>COUNTIFS(新签明细!$J:$J,"新签",新签明细!$D:$D,$F175,新签明细!#REF!,T$29)</f>
        <v>#REF!</v>
      </c>
      <c r="U175" s="50" t="e">
        <f>COUNTIFS(新签明细!$J:$J,"新签",新签明细!$D:$D,$F175,新签明细!#REF!,U$29)</f>
        <v>#REF!</v>
      </c>
      <c r="V175" s="50" t="e">
        <f>COUNTIFS(新签明细!$J:$J,"新签",新签明细!$D:$D,$F175,新签明细!#REF!,V$29)</f>
        <v>#REF!</v>
      </c>
      <c r="W175" s="50" t="e">
        <f>COUNTIFS(新签明细!$J:$J,"新签",新签明细!$D:$D,$F175,新签明细!#REF!,W$29)</f>
        <v>#REF!</v>
      </c>
      <c r="X175" s="45" t="s">
        <v>152</v>
      </c>
      <c r="Y175" s="45" t="s">
        <v>165</v>
      </c>
      <c r="Z175" s="45" t="s">
        <v>166</v>
      </c>
    </row>
    <row r="176" spans="1:26">
      <c r="A176" s="51" t="e">
        <f t="shared" si="23"/>
        <v>#REF!</v>
      </c>
      <c r="B176" s="52" t="e">
        <f t="shared" si="22"/>
        <v>#REF!</v>
      </c>
      <c r="C176" s="61" t="s">
        <v>438</v>
      </c>
      <c r="D176" s="62" t="s">
        <v>345</v>
      </c>
      <c r="E176" s="63" t="s">
        <v>415</v>
      </c>
      <c r="F176" s="63" t="s">
        <v>348</v>
      </c>
      <c r="G176" s="54"/>
      <c r="H176" s="45" t="e">
        <f>COUNTIFS(新签明细!$J:$J,"新签",新签明细!$D:$D,$F176,新签明细!#REF!,"&gt;="&amp;INT(J$29))</f>
        <v>#REF!</v>
      </c>
      <c r="I176" s="55"/>
      <c r="J176" s="50" t="e">
        <f>COUNTIFS(新签明细!$J:$J,"新签",新签明细!$D:$D,$F176,新签明细!#REF!,J$29)</f>
        <v>#REF!</v>
      </c>
      <c r="K176" s="50" t="e">
        <f>COUNTIFS(新签明细!$J:$J,"新签",新签明细!$D:$D,$F176,新签明细!#REF!,K$29)</f>
        <v>#REF!</v>
      </c>
      <c r="L176" s="50" t="e">
        <f>COUNTIFS(新签明细!$J:$J,"新签",新签明细!$D:$D,$F176,新签明细!#REF!,L$29)</f>
        <v>#REF!</v>
      </c>
      <c r="M176" s="50" t="e">
        <f>COUNTIFS(新签明细!$J:$J,"新签",新签明细!$D:$D,$F176,新签明细!#REF!,M$29)</f>
        <v>#REF!</v>
      </c>
      <c r="N176" s="50" t="e">
        <f>COUNTIFS(新签明细!$J:$J,"新签",新签明细!$D:$D,$F176,新签明细!#REF!,N$29)</f>
        <v>#REF!</v>
      </c>
      <c r="O176" s="50" t="e">
        <f>COUNTIFS(新签明细!$J:$J,"新签",新签明细!$D:$D,$F176,新签明细!#REF!,O$29)</f>
        <v>#REF!</v>
      </c>
      <c r="P176" s="50" t="e">
        <f>COUNTIFS(新签明细!$J:$J,"新签",新签明细!$D:$D,$F176,新签明细!#REF!,P$29)</f>
        <v>#REF!</v>
      </c>
      <c r="Q176" s="50" t="e">
        <f>COUNTIFS(新签明细!$J:$J,"新签",新签明细!$D:$D,$F176,新签明细!#REF!,Q$29)</f>
        <v>#REF!</v>
      </c>
      <c r="R176" s="50" t="e">
        <f>COUNTIFS(新签明细!$J:$J,"新签",新签明细!$D:$D,$F176,新签明细!#REF!,R$29)</f>
        <v>#REF!</v>
      </c>
      <c r="S176" s="50" t="e">
        <f>COUNTIFS(新签明细!$J:$J,"新签",新签明细!$D:$D,$F176,新签明细!#REF!,S$29)</f>
        <v>#REF!</v>
      </c>
      <c r="T176" s="50" t="e">
        <f>COUNTIFS(新签明细!$J:$J,"新签",新签明细!$D:$D,$F176,新签明细!#REF!,T$29)</f>
        <v>#REF!</v>
      </c>
      <c r="U176" s="50" t="e">
        <f>COUNTIFS(新签明细!$J:$J,"新签",新签明细!$D:$D,$F176,新签明细!#REF!,U$29)</f>
        <v>#REF!</v>
      </c>
      <c r="V176" s="50" t="e">
        <f>COUNTIFS(新签明细!$J:$J,"新签",新签明细!$D:$D,$F176,新签明细!#REF!,V$29)</f>
        <v>#REF!</v>
      </c>
      <c r="W176" s="50" t="e">
        <f>COUNTIFS(新签明细!$J:$J,"新签",新签明细!$D:$D,$F176,新签明细!#REF!,W$29)</f>
        <v>#REF!</v>
      </c>
      <c r="X176" s="51" t="s">
        <v>152</v>
      </c>
      <c r="Y176" s="51" t="s">
        <v>165</v>
      </c>
      <c r="Z176" s="51" t="s">
        <v>166</v>
      </c>
    </row>
    <row r="177" spans="1:26">
      <c r="A177" s="45" t="e">
        <f t="shared" si="23"/>
        <v>#REF!</v>
      </c>
      <c r="B177" s="46" t="e">
        <f t="shared" si="22"/>
        <v>#REF!</v>
      </c>
      <c r="C177" s="58" t="s">
        <v>438</v>
      </c>
      <c r="D177" s="59" t="s">
        <v>345</v>
      </c>
      <c r="E177" s="60" t="s">
        <v>415</v>
      </c>
      <c r="F177" s="60" t="s">
        <v>354</v>
      </c>
      <c r="G177" s="48"/>
      <c r="H177" s="45" t="e">
        <f>COUNTIFS(新签明细!$J:$J,"新签",新签明细!$D:$D,$F177,新签明细!#REF!,"&gt;="&amp;INT(J$29))</f>
        <v>#REF!</v>
      </c>
      <c r="I177" s="49"/>
      <c r="J177" s="50" t="e">
        <f>COUNTIFS(新签明细!$J:$J,"新签",新签明细!$D:$D,$F177,新签明细!#REF!,J$29)</f>
        <v>#REF!</v>
      </c>
      <c r="K177" s="50" t="e">
        <f>COUNTIFS(新签明细!$J:$J,"新签",新签明细!$D:$D,$F177,新签明细!#REF!,K$29)</f>
        <v>#REF!</v>
      </c>
      <c r="L177" s="50" t="e">
        <f>COUNTIFS(新签明细!$J:$J,"新签",新签明细!$D:$D,$F177,新签明细!#REF!,L$29)</f>
        <v>#REF!</v>
      </c>
      <c r="M177" s="50" t="e">
        <f>COUNTIFS(新签明细!$J:$J,"新签",新签明细!$D:$D,$F177,新签明细!#REF!,M$29)</f>
        <v>#REF!</v>
      </c>
      <c r="N177" s="50" t="e">
        <f>COUNTIFS(新签明细!$J:$J,"新签",新签明细!$D:$D,$F177,新签明细!#REF!,N$29)</f>
        <v>#REF!</v>
      </c>
      <c r="O177" s="50" t="e">
        <f>COUNTIFS(新签明细!$J:$J,"新签",新签明细!$D:$D,$F177,新签明细!#REF!,O$29)</f>
        <v>#REF!</v>
      </c>
      <c r="P177" s="50" t="e">
        <f>COUNTIFS(新签明细!$J:$J,"新签",新签明细!$D:$D,$F177,新签明细!#REF!,P$29)</f>
        <v>#REF!</v>
      </c>
      <c r="Q177" s="50" t="e">
        <f>COUNTIFS(新签明细!$J:$J,"新签",新签明细!$D:$D,$F177,新签明细!#REF!,Q$29)</f>
        <v>#REF!</v>
      </c>
      <c r="R177" s="50" t="e">
        <f>COUNTIFS(新签明细!$J:$J,"新签",新签明细!$D:$D,$F177,新签明细!#REF!,R$29)</f>
        <v>#REF!</v>
      </c>
      <c r="S177" s="50" t="e">
        <f>COUNTIFS(新签明细!$J:$J,"新签",新签明细!$D:$D,$F177,新签明细!#REF!,S$29)</f>
        <v>#REF!</v>
      </c>
      <c r="T177" s="50" t="e">
        <f>COUNTIFS(新签明细!$J:$J,"新签",新签明细!$D:$D,$F177,新签明细!#REF!,T$29)</f>
        <v>#REF!</v>
      </c>
      <c r="U177" s="50" t="e">
        <f>COUNTIFS(新签明细!$J:$J,"新签",新签明细!$D:$D,$F177,新签明细!#REF!,U$29)</f>
        <v>#REF!</v>
      </c>
      <c r="V177" s="50" t="e">
        <f>COUNTIFS(新签明细!$J:$J,"新签",新签明细!$D:$D,$F177,新签明细!#REF!,V$29)</f>
        <v>#REF!</v>
      </c>
      <c r="W177" s="50" t="e">
        <f>COUNTIFS(新签明细!$J:$J,"新签",新签明细!$D:$D,$F177,新签明细!#REF!,W$29)</f>
        <v>#REF!</v>
      </c>
      <c r="X177" s="45" t="s">
        <v>152</v>
      </c>
      <c r="Y177" s="45" t="s">
        <v>165</v>
      </c>
      <c r="Z177" s="45" t="s">
        <v>166</v>
      </c>
    </row>
    <row r="178" spans="1:26">
      <c r="A178" s="51" t="e">
        <f t="shared" si="23"/>
        <v>#REF!</v>
      </c>
      <c r="B178" s="52" t="e">
        <f t="shared" si="22"/>
        <v>#REF!</v>
      </c>
      <c r="C178" s="61" t="s">
        <v>438</v>
      </c>
      <c r="D178" s="62" t="s">
        <v>345</v>
      </c>
      <c r="E178" s="63" t="s">
        <v>415</v>
      </c>
      <c r="F178" s="63" t="s">
        <v>355</v>
      </c>
      <c r="G178" s="54"/>
      <c r="H178" s="45" t="e">
        <f>COUNTIFS(新签明细!$J:$J,"新签",新签明细!$D:$D,$F178,新签明细!#REF!,"&gt;="&amp;INT(J$29))</f>
        <v>#REF!</v>
      </c>
      <c r="I178" s="55"/>
      <c r="J178" s="50" t="e">
        <f>COUNTIFS(新签明细!$J:$J,"新签",新签明细!$D:$D,$F178,新签明细!#REF!,J$29)</f>
        <v>#REF!</v>
      </c>
      <c r="K178" s="50" t="e">
        <f>COUNTIFS(新签明细!$J:$J,"新签",新签明细!$D:$D,$F178,新签明细!#REF!,K$29)</f>
        <v>#REF!</v>
      </c>
      <c r="L178" s="50" t="e">
        <f>COUNTIFS(新签明细!$J:$J,"新签",新签明细!$D:$D,$F178,新签明细!#REF!,L$29)</f>
        <v>#REF!</v>
      </c>
      <c r="M178" s="50" t="e">
        <f>COUNTIFS(新签明细!$J:$J,"新签",新签明细!$D:$D,$F178,新签明细!#REF!,M$29)</f>
        <v>#REF!</v>
      </c>
      <c r="N178" s="50" t="e">
        <f>COUNTIFS(新签明细!$J:$J,"新签",新签明细!$D:$D,$F178,新签明细!#REF!,N$29)</f>
        <v>#REF!</v>
      </c>
      <c r="O178" s="50" t="e">
        <f>COUNTIFS(新签明细!$J:$J,"新签",新签明细!$D:$D,$F178,新签明细!#REF!,O$29)</f>
        <v>#REF!</v>
      </c>
      <c r="P178" s="50" t="e">
        <f>COUNTIFS(新签明细!$J:$J,"新签",新签明细!$D:$D,$F178,新签明细!#REF!,P$29)</f>
        <v>#REF!</v>
      </c>
      <c r="Q178" s="50" t="e">
        <f>COUNTIFS(新签明细!$J:$J,"新签",新签明细!$D:$D,$F178,新签明细!#REF!,Q$29)</f>
        <v>#REF!</v>
      </c>
      <c r="R178" s="50" t="e">
        <f>COUNTIFS(新签明细!$J:$J,"新签",新签明细!$D:$D,$F178,新签明细!#REF!,R$29)</f>
        <v>#REF!</v>
      </c>
      <c r="S178" s="50" t="e">
        <f>COUNTIFS(新签明细!$J:$J,"新签",新签明细!$D:$D,$F178,新签明细!#REF!,S$29)</f>
        <v>#REF!</v>
      </c>
      <c r="T178" s="50" t="e">
        <f>COUNTIFS(新签明细!$J:$J,"新签",新签明细!$D:$D,$F178,新签明细!#REF!,T$29)</f>
        <v>#REF!</v>
      </c>
      <c r="U178" s="50" t="e">
        <f>COUNTIFS(新签明细!$J:$J,"新签",新签明细!$D:$D,$F178,新签明细!#REF!,U$29)</f>
        <v>#REF!</v>
      </c>
      <c r="V178" s="50" t="e">
        <f>COUNTIFS(新签明细!$J:$J,"新签",新签明细!$D:$D,$F178,新签明细!#REF!,V$29)</f>
        <v>#REF!</v>
      </c>
      <c r="W178" s="50" t="e">
        <f>COUNTIFS(新签明细!$J:$J,"新签",新签明细!$D:$D,$F178,新签明细!#REF!,W$29)</f>
        <v>#REF!</v>
      </c>
      <c r="X178" s="51" t="s">
        <v>152</v>
      </c>
      <c r="Y178" s="51" t="s">
        <v>165</v>
      </c>
      <c r="Z178" s="51" t="s">
        <v>166</v>
      </c>
    </row>
    <row r="179" spans="1:26">
      <c r="A179" s="45" t="e">
        <f t="shared" si="23"/>
        <v>#REF!</v>
      </c>
      <c r="B179" s="46" t="e">
        <f t="shared" si="22"/>
        <v>#REF!</v>
      </c>
      <c r="C179" s="58" t="s">
        <v>438</v>
      </c>
      <c r="D179" s="59" t="s">
        <v>345</v>
      </c>
      <c r="E179" s="60" t="s">
        <v>416</v>
      </c>
      <c r="F179" s="60" t="s">
        <v>362</v>
      </c>
      <c r="G179" s="48"/>
      <c r="H179" s="45" t="e">
        <f>COUNTIFS(新签明细!$J:$J,"新签",新签明细!$D:$D,$F179,新签明细!#REF!,"&gt;="&amp;INT(J$29))</f>
        <v>#REF!</v>
      </c>
      <c r="I179" s="49"/>
      <c r="J179" s="50" t="e">
        <f>COUNTIFS(新签明细!$J:$J,"新签",新签明细!$D:$D,$F179,新签明细!#REF!,J$29)</f>
        <v>#REF!</v>
      </c>
      <c r="K179" s="50" t="e">
        <f>COUNTIFS(新签明细!$J:$J,"新签",新签明细!$D:$D,$F179,新签明细!#REF!,K$29)</f>
        <v>#REF!</v>
      </c>
      <c r="L179" s="50" t="e">
        <f>COUNTIFS(新签明细!$J:$J,"新签",新签明细!$D:$D,$F179,新签明细!#REF!,L$29)</f>
        <v>#REF!</v>
      </c>
      <c r="M179" s="50" t="e">
        <f>COUNTIFS(新签明细!$J:$J,"新签",新签明细!$D:$D,$F179,新签明细!#REF!,M$29)</f>
        <v>#REF!</v>
      </c>
      <c r="N179" s="50" t="e">
        <f>COUNTIFS(新签明细!$J:$J,"新签",新签明细!$D:$D,$F179,新签明细!#REF!,N$29)</f>
        <v>#REF!</v>
      </c>
      <c r="O179" s="50" t="e">
        <f>COUNTIFS(新签明细!$J:$J,"新签",新签明细!$D:$D,$F179,新签明细!#REF!,O$29)</f>
        <v>#REF!</v>
      </c>
      <c r="P179" s="50" t="e">
        <f>COUNTIFS(新签明细!$J:$J,"新签",新签明细!$D:$D,$F179,新签明细!#REF!,P$29)</f>
        <v>#REF!</v>
      </c>
      <c r="Q179" s="50" t="e">
        <f>COUNTIFS(新签明细!$J:$J,"新签",新签明细!$D:$D,$F179,新签明细!#REF!,Q$29)</f>
        <v>#REF!</v>
      </c>
      <c r="R179" s="50" t="e">
        <f>COUNTIFS(新签明细!$J:$J,"新签",新签明细!$D:$D,$F179,新签明细!#REF!,R$29)</f>
        <v>#REF!</v>
      </c>
      <c r="S179" s="50" t="e">
        <f>COUNTIFS(新签明细!$J:$J,"新签",新签明细!$D:$D,$F179,新签明细!#REF!,S$29)</f>
        <v>#REF!</v>
      </c>
      <c r="T179" s="50" t="e">
        <f>COUNTIFS(新签明细!$J:$J,"新签",新签明细!$D:$D,$F179,新签明细!#REF!,T$29)</f>
        <v>#REF!</v>
      </c>
      <c r="U179" s="50" t="e">
        <f>COUNTIFS(新签明细!$J:$J,"新签",新签明细!$D:$D,$F179,新签明细!#REF!,U$29)</f>
        <v>#REF!</v>
      </c>
      <c r="V179" s="50" t="e">
        <f>COUNTIFS(新签明细!$J:$J,"新签",新签明细!$D:$D,$F179,新签明细!#REF!,V$29)</f>
        <v>#REF!</v>
      </c>
      <c r="W179" s="50" t="e">
        <f>COUNTIFS(新签明细!$J:$J,"新签",新签明细!$D:$D,$F179,新签明细!#REF!,W$29)</f>
        <v>#REF!</v>
      </c>
      <c r="X179" s="45" t="s">
        <v>152</v>
      </c>
      <c r="Y179" s="45" t="s">
        <v>165</v>
      </c>
      <c r="Z179" s="45" t="s">
        <v>168</v>
      </c>
    </row>
    <row r="180" spans="1:26">
      <c r="A180" s="51" t="e">
        <f t="shared" si="23"/>
        <v>#REF!</v>
      </c>
      <c r="B180" s="52" t="e">
        <f t="shared" si="22"/>
        <v>#REF!</v>
      </c>
      <c r="C180" s="61" t="s">
        <v>438</v>
      </c>
      <c r="D180" s="62" t="s">
        <v>345</v>
      </c>
      <c r="E180" s="63" t="s">
        <v>416</v>
      </c>
      <c r="F180" s="63" t="s">
        <v>358</v>
      </c>
      <c r="G180" s="54"/>
      <c r="H180" s="45" t="e">
        <f>COUNTIFS(新签明细!$J:$J,"新签",新签明细!$D:$D,$F180,新签明细!#REF!,"&gt;="&amp;INT(J$29))</f>
        <v>#REF!</v>
      </c>
      <c r="I180" s="55"/>
      <c r="J180" s="50" t="e">
        <f>COUNTIFS(新签明细!$J:$J,"新签",新签明细!$D:$D,$F180,新签明细!#REF!,J$29)</f>
        <v>#REF!</v>
      </c>
      <c r="K180" s="50" t="e">
        <f>COUNTIFS(新签明细!$J:$J,"新签",新签明细!$D:$D,$F180,新签明细!#REF!,K$29)</f>
        <v>#REF!</v>
      </c>
      <c r="L180" s="50" t="e">
        <f>COUNTIFS(新签明细!$J:$J,"新签",新签明细!$D:$D,$F180,新签明细!#REF!,L$29)</f>
        <v>#REF!</v>
      </c>
      <c r="M180" s="50" t="e">
        <f>COUNTIFS(新签明细!$J:$J,"新签",新签明细!$D:$D,$F180,新签明细!#REF!,M$29)</f>
        <v>#REF!</v>
      </c>
      <c r="N180" s="50" t="e">
        <f>COUNTIFS(新签明细!$J:$J,"新签",新签明细!$D:$D,$F180,新签明细!#REF!,N$29)</f>
        <v>#REF!</v>
      </c>
      <c r="O180" s="50" t="e">
        <f>COUNTIFS(新签明细!$J:$J,"新签",新签明细!$D:$D,$F180,新签明细!#REF!,O$29)</f>
        <v>#REF!</v>
      </c>
      <c r="P180" s="50" t="e">
        <f>COUNTIFS(新签明细!$J:$J,"新签",新签明细!$D:$D,$F180,新签明细!#REF!,P$29)</f>
        <v>#REF!</v>
      </c>
      <c r="Q180" s="50" t="e">
        <f>COUNTIFS(新签明细!$J:$J,"新签",新签明细!$D:$D,$F180,新签明细!#REF!,Q$29)</f>
        <v>#REF!</v>
      </c>
      <c r="R180" s="50" t="e">
        <f>COUNTIFS(新签明细!$J:$J,"新签",新签明细!$D:$D,$F180,新签明细!#REF!,R$29)</f>
        <v>#REF!</v>
      </c>
      <c r="S180" s="50" t="e">
        <f>COUNTIFS(新签明细!$J:$J,"新签",新签明细!$D:$D,$F180,新签明细!#REF!,S$29)</f>
        <v>#REF!</v>
      </c>
      <c r="T180" s="50" t="e">
        <f>COUNTIFS(新签明细!$J:$J,"新签",新签明细!$D:$D,$F180,新签明细!#REF!,T$29)</f>
        <v>#REF!</v>
      </c>
      <c r="U180" s="50" t="e">
        <f>COUNTIFS(新签明细!$J:$J,"新签",新签明细!$D:$D,$F180,新签明细!#REF!,U$29)</f>
        <v>#REF!</v>
      </c>
      <c r="V180" s="50" t="e">
        <f>COUNTIFS(新签明细!$J:$J,"新签",新签明细!$D:$D,$F180,新签明细!#REF!,V$29)</f>
        <v>#REF!</v>
      </c>
      <c r="W180" s="50" t="e">
        <f>COUNTIFS(新签明细!$J:$J,"新签",新签明细!$D:$D,$F180,新签明细!#REF!,W$29)</f>
        <v>#REF!</v>
      </c>
      <c r="X180" s="51" t="s">
        <v>152</v>
      </c>
      <c r="Y180" s="51" t="s">
        <v>165</v>
      </c>
      <c r="Z180" s="51" t="s">
        <v>168</v>
      </c>
    </row>
    <row r="181" spans="1:26">
      <c r="A181" s="45" t="e">
        <f t="shared" si="23"/>
        <v>#REF!</v>
      </c>
      <c r="B181" s="46" t="e">
        <f t="shared" si="22"/>
        <v>#REF!</v>
      </c>
      <c r="C181" s="58" t="s">
        <v>438</v>
      </c>
      <c r="D181" s="59" t="s">
        <v>345</v>
      </c>
      <c r="E181" s="60" t="s">
        <v>416</v>
      </c>
      <c r="F181" s="60" t="s">
        <v>359</v>
      </c>
      <c r="G181" s="48"/>
      <c r="H181" s="45" t="e">
        <f>COUNTIFS(新签明细!$J:$J,"新签",新签明细!$D:$D,$F181,新签明细!#REF!,"&gt;="&amp;INT(J$29))</f>
        <v>#REF!</v>
      </c>
      <c r="I181" s="49"/>
      <c r="J181" s="50" t="e">
        <f>COUNTIFS(新签明细!$J:$J,"新签",新签明细!$D:$D,$F181,新签明细!#REF!,J$29)</f>
        <v>#REF!</v>
      </c>
      <c r="K181" s="50" t="e">
        <f>COUNTIFS(新签明细!$J:$J,"新签",新签明细!$D:$D,$F181,新签明细!#REF!,K$29)</f>
        <v>#REF!</v>
      </c>
      <c r="L181" s="50" t="e">
        <f>COUNTIFS(新签明细!$J:$J,"新签",新签明细!$D:$D,$F181,新签明细!#REF!,L$29)</f>
        <v>#REF!</v>
      </c>
      <c r="M181" s="50" t="e">
        <f>COUNTIFS(新签明细!$J:$J,"新签",新签明细!$D:$D,$F181,新签明细!#REF!,M$29)</f>
        <v>#REF!</v>
      </c>
      <c r="N181" s="50" t="e">
        <f>COUNTIFS(新签明细!$J:$J,"新签",新签明细!$D:$D,$F181,新签明细!#REF!,N$29)</f>
        <v>#REF!</v>
      </c>
      <c r="O181" s="50" t="e">
        <f>COUNTIFS(新签明细!$J:$J,"新签",新签明细!$D:$D,$F181,新签明细!#REF!,O$29)</f>
        <v>#REF!</v>
      </c>
      <c r="P181" s="50" t="e">
        <f>COUNTIFS(新签明细!$J:$J,"新签",新签明细!$D:$D,$F181,新签明细!#REF!,P$29)</f>
        <v>#REF!</v>
      </c>
      <c r="Q181" s="50" t="e">
        <f>COUNTIFS(新签明细!$J:$J,"新签",新签明细!$D:$D,$F181,新签明细!#REF!,Q$29)</f>
        <v>#REF!</v>
      </c>
      <c r="R181" s="50" t="e">
        <f>COUNTIFS(新签明细!$J:$J,"新签",新签明细!$D:$D,$F181,新签明细!#REF!,R$29)</f>
        <v>#REF!</v>
      </c>
      <c r="S181" s="50" t="e">
        <f>COUNTIFS(新签明细!$J:$J,"新签",新签明细!$D:$D,$F181,新签明细!#REF!,S$29)</f>
        <v>#REF!</v>
      </c>
      <c r="T181" s="50" t="e">
        <f>COUNTIFS(新签明细!$J:$J,"新签",新签明细!$D:$D,$F181,新签明细!#REF!,T$29)</f>
        <v>#REF!</v>
      </c>
      <c r="U181" s="50" t="e">
        <f>COUNTIFS(新签明细!$J:$J,"新签",新签明细!$D:$D,$F181,新签明细!#REF!,U$29)</f>
        <v>#REF!</v>
      </c>
      <c r="V181" s="50" t="e">
        <f>COUNTIFS(新签明细!$J:$J,"新签",新签明细!$D:$D,$F181,新签明细!#REF!,V$29)</f>
        <v>#REF!</v>
      </c>
      <c r="W181" s="50" t="e">
        <f>COUNTIFS(新签明细!$J:$J,"新签",新签明细!$D:$D,$F181,新签明细!#REF!,W$29)</f>
        <v>#REF!</v>
      </c>
      <c r="X181" s="45" t="s">
        <v>152</v>
      </c>
      <c r="Y181" s="45" t="s">
        <v>165</v>
      </c>
      <c r="Z181" s="45" t="s">
        <v>168</v>
      </c>
    </row>
    <row r="182" spans="1:26">
      <c r="A182" s="51" t="e">
        <f t="shared" si="23"/>
        <v>#REF!</v>
      </c>
      <c r="B182" s="52" t="e">
        <f t="shared" si="22"/>
        <v>#REF!</v>
      </c>
      <c r="C182" s="61" t="s">
        <v>438</v>
      </c>
      <c r="D182" s="62" t="s">
        <v>345</v>
      </c>
      <c r="E182" s="63" t="s">
        <v>416</v>
      </c>
      <c r="F182" s="63" t="s">
        <v>360</v>
      </c>
      <c r="G182" s="54"/>
      <c r="H182" s="45" t="e">
        <f>COUNTIFS(新签明细!$J:$J,"新签",新签明细!$D:$D,$F182,新签明细!#REF!,"&gt;="&amp;INT(J$29))</f>
        <v>#REF!</v>
      </c>
      <c r="I182" s="55"/>
      <c r="J182" s="50" t="e">
        <f>COUNTIFS(新签明细!$J:$J,"新签",新签明细!$D:$D,$F182,新签明细!#REF!,J$29)</f>
        <v>#REF!</v>
      </c>
      <c r="K182" s="50" t="e">
        <f>COUNTIFS(新签明细!$J:$J,"新签",新签明细!$D:$D,$F182,新签明细!#REF!,K$29)</f>
        <v>#REF!</v>
      </c>
      <c r="L182" s="50" t="e">
        <f>COUNTIFS(新签明细!$J:$J,"新签",新签明细!$D:$D,$F182,新签明细!#REF!,L$29)</f>
        <v>#REF!</v>
      </c>
      <c r="M182" s="50" t="e">
        <f>COUNTIFS(新签明细!$J:$J,"新签",新签明细!$D:$D,$F182,新签明细!#REF!,M$29)</f>
        <v>#REF!</v>
      </c>
      <c r="N182" s="50" t="e">
        <f>COUNTIFS(新签明细!$J:$J,"新签",新签明细!$D:$D,$F182,新签明细!#REF!,N$29)</f>
        <v>#REF!</v>
      </c>
      <c r="O182" s="50" t="e">
        <f>COUNTIFS(新签明细!$J:$J,"新签",新签明细!$D:$D,$F182,新签明细!#REF!,O$29)</f>
        <v>#REF!</v>
      </c>
      <c r="P182" s="50" t="e">
        <f>COUNTIFS(新签明细!$J:$J,"新签",新签明细!$D:$D,$F182,新签明细!#REF!,P$29)</f>
        <v>#REF!</v>
      </c>
      <c r="Q182" s="50" t="e">
        <f>COUNTIFS(新签明细!$J:$J,"新签",新签明细!$D:$D,$F182,新签明细!#REF!,Q$29)</f>
        <v>#REF!</v>
      </c>
      <c r="R182" s="50" t="e">
        <f>COUNTIFS(新签明细!$J:$J,"新签",新签明细!$D:$D,$F182,新签明细!#REF!,R$29)</f>
        <v>#REF!</v>
      </c>
      <c r="S182" s="50" t="e">
        <f>COUNTIFS(新签明细!$J:$J,"新签",新签明细!$D:$D,$F182,新签明细!#REF!,S$29)</f>
        <v>#REF!</v>
      </c>
      <c r="T182" s="50" t="e">
        <f>COUNTIFS(新签明细!$J:$J,"新签",新签明细!$D:$D,$F182,新签明细!#REF!,T$29)</f>
        <v>#REF!</v>
      </c>
      <c r="U182" s="50" t="e">
        <f>COUNTIFS(新签明细!$J:$J,"新签",新签明细!$D:$D,$F182,新签明细!#REF!,U$29)</f>
        <v>#REF!</v>
      </c>
      <c r="V182" s="50" t="e">
        <f>COUNTIFS(新签明细!$J:$J,"新签",新签明细!$D:$D,$F182,新签明细!#REF!,V$29)</f>
        <v>#REF!</v>
      </c>
      <c r="W182" s="50" t="e">
        <f>COUNTIFS(新签明细!$J:$J,"新签",新签明细!$D:$D,$F182,新签明细!#REF!,W$29)</f>
        <v>#REF!</v>
      </c>
      <c r="X182" s="51" t="s">
        <v>152</v>
      </c>
      <c r="Y182" s="51" t="s">
        <v>165</v>
      </c>
      <c r="Z182" s="51" t="s">
        <v>168</v>
      </c>
    </row>
    <row r="183" spans="1:26">
      <c r="A183" s="45" t="e">
        <f t="shared" si="23"/>
        <v>#REF!</v>
      </c>
      <c r="B183" s="46" t="e">
        <f t="shared" si="22"/>
        <v>#REF!</v>
      </c>
      <c r="C183" s="58" t="s">
        <v>438</v>
      </c>
      <c r="D183" s="59" t="s">
        <v>345</v>
      </c>
      <c r="E183" s="60" t="s">
        <v>416</v>
      </c>
      <c r="F183" s="60" t="s">
        <v>363</v>
      </c>
      <c r="G183" s="48"/>
      <c r="H183" s="45" t="e">
        <f>COUNTIFS(新签明细!$J:$J,"新签",新签明细!$D:$D,$F183,新签明细!#REF!,"&gt;="&amp;INT(J$29))</f>
        <v>#REF!</v>
      </c>
      <c r="I183" s="49"/>
      <c r="J183" s="50" t="e">
        <f>COUNTIFS(新签明细!$J:$J,"新签",新签明细!$D:$D,$F183,新签明细!#REF!,J$29)</f>
        <v>#REF!</v>
      </c>
      <c r="K183" s="50" t="e">
        <f>COUNTIFS(新签明细!$J:$J,"新签",新签明细!$D:$D,$F183,新签明细!#REF!,K$29)</f>
        <v>#REF!</v>
      </c>
      <c r="L183" s="50" t="e">
        <f>COUNTIFS(新签明细!$J:$J,"新签",新签明细!$D:$D,$F183,新签明细!#REF!,L$29)</f>
        <v>#REF!</v>
      </c>
      <c r="M183" s="50" t="e">
        <f>COUNTIFS(新签明细!$J:$J,"新签",新签明细!$D:$D,$F183,新签明细!#REF!,M$29)</f>
        <v>#REF!</v>
      </c>
      <c r="N183" s="50" t="e">
        <f>COUNTIFS(新签明细!$J:$J,"新签",新签明细!$D:$D,$F183,新签明细!#REF!,N$29)</f>
        <v>#REF!</v>
      </c>
      <c r="O183" s="50" t="e">
        <f>COUNTIFS(新签明细!$J:$J,"新签",新签明细!$D:$D,$F183,新签明细!#REF!,O$29)</f>
        <v>#REF!</v>
      </c>
      <c r="P183" s="50" t="e">
        <f>COUNTIFS(新签明细!$J:$J,"新签",新签明细!$D:$D,$F183,新签明细!#REF!,P$29)</f>
        <v>#REF!</v>
      </c>
      <c r="Q183" s="50" t="e">
        <f>COUNTIFS(新签明细!$J:$J,"新签",新签明细!$D:$D,$F183,新签明细!#REF!,Q$29)</f>
        <v>#REF!</v>
      </c>
      <c r="R183" s="50" t="e">
        <f>COUNTIFS(新签明细!$J:$J,"新签",新签明细!$D:$D,$F183,新签明细!#REF!,R$29)</f>
        <v>#REF!</v>
      </c>
      <c r="S183" s="50" t="e">
        <f>COUNTIFS(新签明细!$J:$J,"新签",新签明细!$D:$D,$F183,新签明细!#REF!,S$29)</f>
        <v>#REF!</v>
      </c>
      <c r="T183" s="50" t="e">
        <f>COUNTIFS(新签明细!$J:$J,"新签",新签明细!$D:$D,$F183,新签明细!#REF!,T$29)</f>
        <v>#REF!</v>
      </c>
      <c r="U183" s="50" t="e">
        <f>COUNTIFS(新签明细!$J:$J,"新签",新签明细!$D:$D,$F183,新签明细!#REF!,U$29)</f>
        <v>#REF!</v>
      </c>
      <c r="V183" s="50" t="e">
        <f>COUNTIFS(新签明细!$J:$J,"新签",新签明细!$D:$D,$F183,新签明细!#REF!,V$29)</f>
        <v>#REF!</v>
      </c>
      <c r="W183" s="50" t="e">
        <f>COUNTIFS(新签明细!$J:$J,"新签",新签明细!$D:$D,$F183,新签明细!#REF!,W$29)</f>
        <v>#REF!</v>
      </c>
      <c r="X183" s="45" t="s">
        <v>152</v>
      </c>
      <c r="Y183" s="45" t="s">
        <v>165</v>
      </c>
      <c r="Z183" s="45" t="s">
        <v>168</v>
      </c>
    </row>
    <row r="184" spans="1:26">
      <c r="A184" s="51" t="e">
        <f t="shared" si="23"/>
        <v>#REF!</v>
      </c>
      <c r="B184" s="52" t="e">
        <f t="shared" si="22"/>
        <v>#REF!</v>
      </c>
      <c r="C184" s="61" t="s">
        <v>438</v>
      </c>
      <c r="D184" s="62" t="s">
        <v>345</v>
      </c>
      <c r="E184" s="63" t="s">
        <v>416</v>
      </c>
      <c r="F184" s="63" t="s">
        <v>364</v>
      </c>
      <c r="G184" s="54"/>
      <c r="H184" s="45" t="e">
        <f>COUNTIFS(新签明细!$J:$J,"新签",新签明细!$D:$D,$F184,新签明细!#REF!,"&gt;="&amp;INT(J$29))</f>
        <v>#REF!</v>
      </c>
      <c r="I184" s="55"/>
      <c r="J184" s="50" t="e">
        <f>COUNTIFS(新签明细!$J:$J,"新签",新签明细!$D:$D,$F184,新签明细!#REF!,J$29)</f>
        <v>#REF!</v>
      </c>
      <c r="K184" s="50" t="e">
        <f>COUNTIFS(新签明细!$J:$J,"新签",新签明细!$D:$D,$F184,新签明细!#REF!,K$29)</f>
        <v>#REF!</v>
      </c>
      <c r="L184" s="50" t="e">
        <f>COUNTIFS(新签明细!$J:$J,"新签",新签明细!$D:$D,$F184,新签明细!#REF!,L$29)</f>
        <v>#REF!</v>
      </c>
      <c r="M184" s="50" t="e">
        <f>COUNTIFS(新签明细!$J:$J,"新签",新签明细!$D:$D,$F184,新签明细!#REF!,M$29)</f>
        <v>#REF!</v>
      </c>
      <c r="N184" s="50" t="e">
        <f>COUNTIFS(新签明细!$J:$J,"新签",新签明细!$D:$D,$F184,新签明细!#REF!,N$29)</f>
        <v>#REF!</v>
      </c>
      <c r="O184" s="50" t="e">
        <f>COUNTIFS(新签明细!$J:$J,"新签",新签明细!$D:$D,$F184,新签明细!#REF!,O$29)</f>
        <v>#REF!</v>
      </c>
      <c r="P184" s="50" t="e">
        <f>COUNTIFS(新签明细!$J:$J,"新签",新签明细!$D:$D,$F184,新签明细!#REF!,P$29)</f>
        <v>#REF!</v>
      </c>
      <c r="Q184" s="50" t="e">
        <f>COUNTIFS(新签明细!$J:$J,"新签",新签明细!$D:$D,$F184,新签明细!#REF!,Q$29)</f>
        <v>#REF!</v>
      </c>
      <c r="R184" s="50" t="e">
        <f>COUNTIFS(新签明细!$J:$J,"新签",新签明细!$D:$D,$F184,新签明细!#REF!,R$29)</f>
        <v>#REF!</v>
      </c>
      <c r="S184" s="50" t="e">
        <f>COUNTIFS(新签明细!$J:$J,"新签",新签明细!$D:$D,$F184,新签明细!#REF!,S$29)</f>
        <v>#REF!</v>
      </c>
      <c r="T184" s="50" t="e">
        <f>COUNTIFS(新签明细!$J:$J,"新签",新签明细!$D:$D,$F184,新签明细!#REF!,T$29)</f>
        <v>#REF!</v>
      </c>
      <c r="U184" s="50" t="e">
        <f>COUNTIFS(新签明细!$J:$J,"新签",新签明细!$D:$D,$F184,新签明细!#REF!,U$29)</f>
        <v>#REF!</v>
      </c>
      <c r="V184" s="50" t="e">
        <f>COUNTIFS(新签明细!$J:$J,"新签",新签明细!$D:$D,$F184,新签明细!#REF!,V$29)</f>
        <v>#REF!</v>
      </c>
      <c r="W184" s="50" t="e">
        <f>COUNTIFS(新签明细!$J:$J,"新签",新签明细!$D:$D,$F184,新签明细!#REF!,W$29)</f>
        <v>#REF!</v>
      </c>
      <c r="X184" s="51" t="s">
        <v>152</v>
      </c>
      <c r="Y184" s="51" t="s">
        <v>165</v>
      </c>
      <c r="Z184" s="51" t="s">
        <v>168</v>
      </c>
    </row>
    <row r="185" spans="1:26">
      <c r="A185" s="45" t="e">
        <f t="shared" si="23"/>
        <v>#REF!</v>
      </c>
      <c r="B185" s="46" t="e">
        <f t="shared" si="22"/>
        <v>#REF!</v>
      </c>
      <c r="C185" s="58" t="s">
        <v>438</v>
      </c>
      <c r="D185" s="59" t="s">
        <v>345</v>
      </c>
      <c r="E185" s="60" t="s">
        <v>416</v>
      </c>
      <c r="F185" s="60" t="s">
        <v>361</v>
      </c>
      <c r="G185" s="48"/>
      <c r="H185" s="45" t="e">
        <f>COUNTIFS(新签明细!$J:$J,"新签",新签明细!$D:$D,$F185,新签明细!#REF!,"&gt;="&amp;INT(J$29))</f>
        <v>#REF!</v>
      </c>
      <c r="I185" s="49"/>
      <c r="J185" s="50" t="e">
        <f>COUNTIFS(新签明细!$J:$J,"新签",新签明细!$D:$D,$F185,新签明细!#REF!,J$29)</f>
        <v>#REF!</v>
      </c>
      <c r="K185" s="50" t="e">
        <f>COUNTIFS(新签明细!$J:$J,"新签",新签明细!$D:$D,$F185,新签明细!#REF!,K$29)</f>
        <v>#REF!</v>
      </c>
      <c r="L185" s="50" t="e">
        <f>COUNTIFS(新签明细!$J:$J,"新签",新签明细!$D:$D,$F185,新签明细!#REF!,L$29)</f>
        <v>#REF!</v>
      </c>
      <c r="M185" s="50" t="e">
        <f>COUNTIFS(新签明细!$J:$J,"新签",新签明细!$D:$D,$F185,新签明细!#REF!,M$29)</f>
        <v>#REF!</v>
      </c>
      <c r="N185" s="50" t="e">
        <f>COUNTIFS(新签明细!$J:$J,"新签",新签明细!$D:$D,$F185,新签明细!#REF!,N$29)</f>
        <v>#REF!</v>
      </c>
      <c r="O185" s="50" t="e">
        <f>COUNTIFS(新签明细!$J:$J,"新签",新签明细!$D:$D,$F185,新签明细!#REF!,O$29)</f>
        <v>#REF!</v>
      </c>
      <c r="P185" s="50" t="e">
        <f>COUNTIFS(新签明细!$J:$J,"新签",新签明细!$D:$D,$F185,新签明细!#REF!,P$29)</f>
        <v>#REF!</v>
      </c>
      <c r="Q185" s="50" t="e">
        <f>COUNTIFS(新签明细!$J:$J,"新签",新签明细!$D:$D,$F185,新签明细!#REF!,Q$29)</f>
        <v>#REF!</v>
      </c>
      <c r="R185" s="50" t="e">
        <f>COUNTIFS(新签明细!$J:$J,"新签",新签明细!$D:$D,$F185,新签明细!#REF!,R$29)</f>
        <v>#REF!</v>
      </c>
      <c r="S185" s="50" t="e">
        <f>COUNTIFS(新签明细!$J:$J,"新签",新签明细!$D:$D,$F185,新签明细!#REF!,S$29)</f>
        <v>#REF!</v>
      </c>
      <c r="T185" s="50" t="e">
        <f>COUNTIFS(新签明细!$J:$J,"新签",新签明细!$D:$D,$F185,新签明细!#REF!,T$29)</f>
        <v>#REF!</v>
      </c>
      <c r="U185" s="50" t="e">
        <f>COUNTIFS(新签明细!$J:$J,"新签",新签明细!$D:$D,$F185,新签明细!#REF!,U$29)</f>
        <v>#REF!</v>
      </c>
      <c r="V185" s="50" t="e">
        <f>COUNTIFS(新签明细!$J:$J,"新签",新签明细!$D:$D,$F185,新签明细!#REF!,V$29)</f>
        <v>#REF!</v>
      </c>
      <c r="W185" s="50" t="e">
        <f>COUNTIFS(新签明细!$J:$J,"新签",新签明细!$D:$D,$F185,新签明细!#REF!,W$29)</f>
        <v>#REF!</v>
      </c>
      <c r="X185" s="45" t="s">
        <v>152</v>
      </c>
      <c r="Y185" s="45" t="s">
        <v>165</v>
      </c>
      <c r="Z185" s="45" t="s">
        <v>168</v>
      </c>
    </row>
    <row r="186" spans="1:26">
      <c r="A186" s="51" t="e">
        <f t="shared" si="23"/>
        <v>#REF!</v>
      </c>
      <c r="B186" s="52" t="e">
        <f t="shared" si="22"/>
        <v>#REF!</v>
      </c>
      <c r="C186" s="61" t="s">
        <v>438</v>
      </c>
      <c r="D186" s="62" t="s">
        <v>345</v>
      </c>
      <c r="E186" s="63" t="s">
        <v>416</v>
      </c>
      <c r="F186" s="63" t="s">
        <v>356</v>
      </c>
      <c r="G186" s="54"/>
      <c r="H186" s="45" t="e">
        <f>COUNTIFS(新签明细!$J:$J,"新签",新签明细!$D:$D,$F186,新签明细!#REF!,"&gt;="&amp;INT(J$29))</f>
        <v>#REF!</v>
      </c>
      <c r="I186" s="55"/>
      <c r="J186" s="50" t="e">
        <f>COUNTIFS(新签明细!$J:$J,"新签",新签明细!$D:$D,$F186,新签明细!#REF!,J$29)</f>
        <v>#REF!</v>
      </c>
      <c r="K186" s="50" t="e">
        <f>COUNTIFS(新签明细!$J:$J,"新签",新签明细!$D:$D,$F186,新签明细!#REF!,K$29)</f>
        <v>#REF!</v>
      </c>
      <c r="L186" s="50" t="e">
        <f>COUNTIFS(新签明细!$J:$J,"新签",新签明细!$D:$D,$F186,新签明细!#REF!,L$29)</f>
        <v>#REF!</v>
      </c>
      <c r="M186" s="50" t="e">
        <f>COUNTIFS(新签明细!$J:$J,"新签",新签明细!$D:$D,$F186,新签明细!#REF!,M$29)</f>
        <v>#REF!</v>
      </c>
      <c r="N186" s="50" t="e">
        <f>COUNTIFS(新签明细!$J:$J,"新签",新签明细!$D:$D,$F186,新签明细!#REF!,N$29)</f>
        <v>#REF!</v>
      </c>
      <c r="O186" s="50" t="e">
        <f>COUNTIFS(新签明细!$J:$J,"新签",新签明细!$D:$D,$F186,新签明细!#REF!,O$29)</f>
        <v>#REF!</v>
      </c>
      <c r="P186" s="50" t="e">
        <f>COUNTIFS(新签明细!$J:$J,"新签",新签明细!$D:$D,$F186,新签明细!#REF!,P$29)</f>
        <v>#REF!</v>
      </c>
      <c r="Q186" s="50" t="e">
        <f>COUNTIFS(新签明细!$J:$J,"新签",新签明细!$D:$D,$F186,新签明细!#REF!,Q$29)</f>
        <v>#REF!</v>
      </c>
      <c r="R186" s="50" t="e">
        <f>COUNTIFS(新签明细!$J:$J,"新签",新签明细!$D:$D,$F186,新签明细!#REF!,R$29)</f>
        <v>#REF!</v>
      </c>
      <c r="S186" s="50" t="e">
        <f>COUNTIFS(新签明细!$J:$J,"新签",新签明细!$D:$D,$F186,新签明细!#REF!,S$29)</f>
        <v>#REF!</v>
      </c>
      <c r="T186" s="50" t="e">
        <f>COUNTIFS(新签明细!$J:$J,"新签",新签明细!$D:$D,$F186,新签明细!#REF!,T$29)</f>
        <v>#REF!</v>
      </c>
      <c r="U186" s="50" t="e">
        <f>COUNTIFS(新签明细!$J:$J,"新签",新签明细!$D:$D,$F186,新签明细!#REF!,U$29)</f>
        <v>#REF!</v>
      </c>
      <c r="V186" s="50" t="e">
        <f>COUNTIFS(新签明细!$J:$J,"新签",新签明细!$D:$D,$F186,新签明细!#REF!,V$29)</f>
        <v>#REF!</v>
      </c>
      <c r="W186" s="50" t="e">
        <f>COUNTIFS(新签明细!$J:$J,"新签",新签明细!$D:$D,$F186,新签明细!#REF!,W$29)</f>
        <v>#REF!</v>
      </c>
      <c r="X186" s="51" t="s">
        <v>152</v>
      </c>
      <c r="Y186" s="51" t="s">
        <v>165</v>
      </c>
      <c r="Z186" s="51" t="s">
        <v>168</v>
      </c>
    </row>
    <row r="187" spans="1:26">
      <c r="A187" s="45" t="e">
        <f t="shared" si="23"/>
        <v>#REF!</v>
      </c>
      <c r="B187" s="46" t="e">
        <f>I188+M188*0.0000001+ROW()*0.000000001</f>
        <v>#REF!</v>
      </c>
      <c r="C187" s="58" t="s">
        <v>438</v>
      </c>
      <c r="D187" s="59" t="s">
        <v>345</v>
      </c>
      <c r="E187" s="60" t="s">
        <v>416</v>
      </c>
      <c r="F187" s="60" t="s">
        <v>357</v>
      </c>
      <c r="G187" s="48"/>
      <c r="H187" s="45" t="e">
        <f>COUNTIFS(新签明细!$J:$J,"新签",新签明细!$D:$D,$F187,新签明细!#REF!,"&gt;="&amp;INT(J$29))</f>
        <v>#REF!</v>
      </c>
      <c r="I187" s="49"/>
      <c r="J187" s="50" t="e">
        <f>COUNTIFS(新签明细!$J:$J,"新签",新签明细!$D:$D,$F187,新签明细!#REF!,J$29)</f>
        <v>#REF!</v>
      </c>
      <c r="K187" s="50" t="e">
        <f>COUNTIFS(新签明细!$J:$J,"新签",新签明细!$D:$D,$F187,新签明细!#REF!,K$29)</f>
        <v>#REF!</v>
      </c>
      <c r="L187" s="50" t="e">
        <f>COUNTIFS(新签明细!$J:$J,"新签",新签明细!$D:$D,$F187,新签明细!#REF!,L$29)</f>
        <v>#REF!</v>
      </c>
      <c r="M187" s="50" t="e">
        <f>COUNTIFS(新签明细!$J:$J,"新签",新签明细!$D:$D,$F187,新签明细!#REF!,M$29)</f>
        <v>#REF!</v>
      </c>
      <c r="N187" s="50" t="e">
        <f>COUNTIFS(新签明细!$J:$J,"新签",新签明细!$D:$D,$F187,新签明细!#REF!,N$29)</f>
        <v>#REF!</v>
      </c>
      <c r="O187" s="50" t="e">
        <f>COUNTIFS(新签明细!$J:$J,"新签",新签明细!$D:$D,$F187,新签明细!#REF!,O$29)</f>
        <v>#REF!</v>
      </c>
      <c r="P187" s="50" t="e">
        <f>COUNTIFS(新签明细!$J:$J,"新签",新签明细!$D:$D,$F187,新签明细!#REF!,P$29)</f>
        <v>#REF!</v>
      </c>
      <c r="Q187" s="50" t="e">
        <f>COUNTIFS(新签明细!$J:$J,"新签",新签明细!$D:$D,$F187,新签明细!#REF!,Q$29)</f>
        <v>#REF!</v>
      </c>
      <c r="R187" s="50" t="e">
        <f>COUNTIFS(新签明细!$J:$J,"新签",新签明细!$D:$D,$F187,新签明细!#REF!,R$29)</f>
        <v>#REF!</v>
      </c>
      <c r="S187" s="50" t="e">
        <f>COUNTIFS(新签明细!$J:$J,"新签",新签明细!$D:$D,$F187,新签明细!#REF!,S$29)</f>
        <v>#REF!</v>
      </c>
      <c r="T187" s="50" t="e">
        <f>COUNTIFS(新签明细!$J:$J,"新签",新签明细!$D:$D,$F187,新签明细!#REF!,T$29)</f>
        <v>#REF!</v>
      </c>
      <c r="U187" s="50" t="e">
        <f>COUNTIFS(新签明细!$J:$J,"新签",新签明细!$D:$D,$F187,新签明细!#REF!,U$29)</f>
        <v>#REF!</v>
      </c>
      <c r="V187" s="50" t="e">
        <f>COUNTIFS(新签明细!$J:$J,"新签",新签明细!$D:$D,$F187,新签明细!#REF!,V$29)</f>
        <v>#REF!</v>
      </c>
      <c r="W187" s="50" t="e">
        <f>COUNTIFS(新签明细!$J:$J,"新签",新签明细!$D:$D,$F187,新签明细!#REF!,W$29)</f>
        <v>#REF!</v>
      </c>
      <c r="X187" s="45" t="s">
        <v>152</v>
      </c>
      <c r="Y187" s="45" t="s">
        <v>165</v>
      </c>
      <c r="Z187" s="45" t="s">
        <v>168</v>
      </c>
    </row>
    <row r="188" spans="1:26">
      <c r="A188" s="51" t="e">
        <f t="shared" si="23"/>
        <v>#REF!</v>
      </c>
      <c r="B188" s="52" t="e">
        <f t="shared" ref="B188:B210" si="24">I188+M188*0.0000001+ROW()*0.000000001</f>
        <v>#REF!</v>
      </c>
      <c r="C188" s="61" t="s">
        <v>438</v>
      </c>
      <c r="D188" s="62" t="s">
        <v>345</v>
      </c>
      <c r="E188" s="63" t="s">
        <v>416</v>
      </c>
      <c r="F188" s="63" t="s">
        <v>365</v>
      </c>
      <c r="G188" s="54"/>
      <c r="H188" s="45" t="e">
        <f>COUNTIFS(新签明细!$J:$J,"新签",新签明细!$D:$D,$F188,新签明细!#REF!,"&gt;="&amp;INT(J$29))</f>
        <v>#REF!</v>
      </c>
      <c r="I188" s="55"/>
      <c r="J188" s="50" t="e">
        <f>COUNTIFS(新签明细!$J:$J,"新签",新签明细!$D:$D,$F188,新签明细!#REF!,J$29)</f>
        <v>#REF!</v>
      </c>
      <c r="K188" s="50" t="e">
        <f>COUNTIFS(新签明细!$J:$J,"新签",新签明细!$D:$D,$F188,新签明细!#REF!,K$29)</f>
        <v>#REF!</v>
      </c>
      <c r="L188" s="50" t="e">
        <f>COUNTIFS(新签明细!$J:$J,"新签",新签明细!$D:$D,$F188,新签明细!#REF!,L$29)</f>
        <v>#REF!</v>
      </c>
      <c r="M188" s="50" t="e">
        <f>COUNTIFS(新签明细!$J:$J,"新签",新签明细!$D:$D,$F188,新签明细!#REF!,M$29)</f>
        <v>#REF!</v>
      </c>
      <c r="N188" s="50" t="e">
        <f>COUNTIFS(新签明细!$J:$J,"新签",新签明细!$D:$D,$F188,新签明细!#REF!,N$29)</f>
        <v>#REF!</v>
      </c>
      <c r="O188" s="50" t="e">
        <f>COUNTIFS(新签明细!$J:$J,"新签",新签明细!$D:$D,$F188,新签明细!#REF!,O$29)</f>
        <v>#REF!</v>
      </c>
      <c r="P188" s="50" t="e">
        <f>COUNTIFS(新签明细!$J:$J,"新签",新签明细!$D:$D,$F188,新签明细!#REF!,P$29)</f>
        <v>#REF!</v>
      </c>
      <c r="Q188" s="50" t="e">
        <f>COUNTIFS(新签明细!$J:$J,"新签",新签明细!$D:$D,$F188,新签明细!#REF!,Q$29)</f>
        <v>#REF!</v>
      </c>
      <c r="R188" s="50" t="e">
        <f>COUNTIFS(新签明细!$J:$J,"新签",新签明细!$D:$D,$F188,新签明细!#REF!,R$29)</f>
        <v>#REF!</v>
      </c>
      <c r="S188" s="50" t="e">
        <f>COUNTIFS(新签明细!$J:$J,"新签",新签明细!$D:$D,$F188,新签明细!#REF!,S$29)</f>
        <v>#REF!</v>
      </c>
      <c r="T188" s="50" t="e">
        <f>COUNTIFS(新签明细!$J:$J,"新签",新签明细!$D:$D,$F188,新签明细!#REF!,T$29)</f>
        <v>#REF!</v>
      </c>
      <c r="U188" s="50" t="e">
        <f>COUNTIFS(新签明细!$J:$J,"新签",新签明细!$D:$D,$F188,新签明细!#REF!,U$29)</f>
        <v>#REF!</v>
      </c>
      <c r="V188" s="50" t="e">
        <f>COUNTIFS(新签明细!$J:$J,"新签",新签明细!$D:$D,$F188,新签明细!#REF!,V$29)</f>
        <v>#REF!</v>
      </c>
      <c r="W188" s="50" t="e">
        <f>COUNTIFS(新签明细!$J:$J,"新签",新签明细!$D:$D,$F188,新签明细!#REF!,W$29)</f>
        <v>#REF!</v>
      </c>
      <c r="X188" s="51" t="s">
        <v>152</v>
      </c>
      <c r="Y188" s="51" t="s">
        <v>165</v>
      </c>
      <c r="Z188" s="51" t="s">
        <v>168</v>
      </c>
    </row>
    <row r="189" spans="1:26">
      <c r="A189" s="45" t="e">
        <f t="shared" ref="A189:A210" si="25">"SG"&amp;RANK(B189,$B$189:$B$210)</f>
        <v>#REF!</v>
      </c>
      <c r="B189" s="46" t="e">
        <f t="shared" si="24"/>
        <v>#REF!</v>
      </c>
      <c r="C189" s="47" t="s">
        <v>413</v>
      </c>
      <c r="D189" s="47" t="s">
        <v>324</v>
      </c>
      <c r="E189" s="47" t="s">
        <v>325</v>
      </c>
      <c r="F189" s="64" t="s">
        <v>439</v>
      </c>
      <c r="G189" s="48"/>
      <c r="H189" s="45" t="e">
        <f>COUNTIFS(新签明细!$J:$J,"新签",新签明细!$D:$D,$F189,新签明细!#REF!,"&gt;="&amp;INT(J$29))</f>
        <v>#REF!</v>
      </c>
      <c r="I189" s="49"/>
      <c r="J189" s="50" t="e">
        <f>COUNTIFS(新签明细!$J:$J,"新签",新签明细!$D:$D,$F189,新签明细!#REF!,J$29)</f>
        <v>#REF!</v>
      </c>
      <c r="K189" s="50" t="e">
        <f>COUNTIFS(新签明细!$J:$J,"新签",新签明细!$D:$D,$F189,新签明细!#REF!,K$29)</f>
        <v>#REF!</v>
      </c>
      <c r="L189" s="50" t="e">
        <f>COUNTIFS(新签明细!$J:$J,"新签",新签明细!$D:$D,$F189,新签明细!#REF!,L$29)</f>
        <v>#REF!</v>
      </c>
      <c r="M189" s="50" t="e">
        <f>COUNTIFS(新签明细!$J:$J,"新签",新签明细!$D:$D,$F189,新签明细!#REF!,M$29)</f>
        <v>#REF!</v>
      </c>
      <c r="N189" s="50" t="e">
        <f>COUNTIFS(新签明细!$J:$J,"新签",新签明细!$D:$D,$F189,新签明细!#REF!,N$29)</f>
        <v>#REF!</v>
      </c>
      <c r="O189" s="50" t="e">
        <f>COUNTIFS(新签明细!$J:$J,"新签",新签明细!$D:$D,$F189,新签明细!#REF!,O$29)</f>
        <v>#REF!</v>
      </c>
      <c r="P189" s="50" t="e">
        <f>COUNTIFS(新签明细!$J:$J,"新签",新签明细!$D:$D,$F189,新签明细!#REF!,P$29)</f>
        <v>#REF!</v>
      </c>
      <c r="Q189" s="50" t="e">
        <f>COUNTIFS(新签明细!$J:$J,"新签",新签明细!$D:$D,$F189,新签明细!#REF!,Q$29)</f>
        <v>#REF!</v>
      </c>
      <c r="R189" s="50" t="e">
        <f>COUNTIFS(新签明细!$J:$J,"新签",新签明细!$D:$D,$F189,新签明细!#REF!,R$29)</f>
        <v>#REF!</v>
      </c>
      <c r="S189" s="50" t="e">
        <f>COUNTIFS(新签明细!$J:$J,"新签",新签明细!$D:$D,$F189,新签明细!#REF!,S$29)</f>
        <v>#REF!</v>
      </c>
      <c r="T189" s="50" t="e">
        <f>COUNTIFS(新签明细!$J:$J,"新签",新签明细!$D:$D,$F189,新签明细!#REF!,T$29)</f>
        <v>#REF!</v>
      </c>
      <c r="U189" s="50" t="e">
        <f>COUNTIFS(新签明细!$J:$J,"新签",新签明细!$D:$D,$F189,新签明细!#REF!,U$29)</f>
        <v>#REF!</v>
      </c>
      <c r="V189" s="50" t="e">
        <f>COUNTIFS(新签明细!$J:$J,"新签",新签明细!$D:$D,$F189,新签明细!#REF!,V$29)</f>
        <v>#REF!</v>
      </c>
      <c r="W189" s="50" t="e">
        <f>COUNTIFS(新签明细!$J:$J,"新签",新签明细!$D:$D,$F189,新签明细!#REF!,W$29)</f>
        <v>#REF!</v>
      </c>
      <c r="X189" s="45" t="s">
        <v>152</v>
      </c>
      <c r="Y189" s="45" t="s">
        <v>161</v>
      </c>
      <c r="Z189" s="45" t="s">
        <v>162</v>
      </c>
    </row>
    <row r="190" spans="1:26">
      <c r="A190" s="51" t="e">
        <f t="shared" si="25"/>
        <v>#REF!</v>
      </c>
      <c r="B190" s="52" t="e">
        <f t="shared" si="24"/>
        <v>#REF!</v>
      </c>
      <c r="C190" s="57" t="s">
        <v>413</v>
      </c>
      <c r="D190" s="57" t="s">
        <v>324</v>
      </c>
      <c r="E190" s="57" t="s">
        <v>325</v>
      </c>
      <c r="F190" s="65" t="s">
        <v>440</v>
      </c>
      <c r="G190" s="54"/>
      <c r="H190" s="45" t="e">
        <f>COUNTIFS(新签明细!$J:$J,"新签",新签明细!$D:$D,$F190,新签明细!#REF!,"&gt;="&amp;INT(J$29))</f>
        <v>#REF!</v>
      </c>
      <c r="I190" s="55"/>
      <c r="J190" s="50" t="e">
        <f>COUNTIFS(新签明细!$J:$J,"新签",新签明细!$D:$D,$F190,新签明细!#REF!,J$29)</f>
        <v>#REF!</v>
      </c>
      <c r="K190" s="50" t="e">
        <f>COUNTIFS(新签明细!$J:$J,"新签",新签明细!$D:$D,$F190,新签明细!#REF!,K$29)</f>
        <v>#REF!</v>
      </c>
      <c r="L190" s="50" t="e">
        <f>COUNTIFS(新签明细!$J:$J,"新签",新签明细!$D:$D,$F190,新签明细!#REF!,L$29)</f>
        <v>#REF!</v>
      </c>
      <c r="M190" s="50" t="e">
        <f>COUNTIFS(新签明细!$J:$J,"新签",新签明细!$D:$D,$F190,新签明细!#REF!,M$29)</f>
        <v>#REF!</v>
      </c>
      <c r="N190" s="50" t="e">
        <f>COUNTIFS(新签明细!$J:$J,"新签",新签明细!$D:$D,$F190,新签明细!#REF!,N$29)</f>
        <v>#REF!</v>
      </c>
      <c r="O190" s="50" t="e">
        <f>COUNTIFS(新签明细!$J:$J,"新签",新签明细!$D:$D,$F190,新签明细!#REF!,O$29)</f>
        <v>#REF!</v>
      </c>
      <c r="P190" s="50" t="e">
        <f>COUNTIFS(新签明细!$J:$J,"新签",新签明细!$D:$D,$F190,新签明细!#REF!,P$29)</f>
        <v>#REF!</v>
      </c>
      <c r="Q190" s="50" t="e">
        <f>COUNTIFS(新签明细!$J:$J,"新签",新签明细!$D:$D,$F190,新签明细!#REF!,Q$29)</f>
        <v>#REF!</v>
      </c>
      <c r="R190" s="50" t="e">
        <f>COUNTIFS(新签明细!$J:$J,"新签",新签明细!$D:$D,$F190,新签明细!#REF!,R$29)</f>
        <v>#REF!</v>
      </c>
      <c r="S190" s="50" t="e">
        <f>COUNTIFS(新签明细!$J:$J,"新签",新签明细!$D:$D,$F190,新签明细!#REF!,S$29)</f>
        <v>#REF!</v>
      </c>
      <c r="T190" s="50" t="e">
        <f>COUNTIFS(新签明细!$J:$J,"新签",新签明细!$D:$D,$F190,新签明细!#REF!,T$29)</f>
        <v>#REF!</v>
      </c>
      <c r="U190" s="50" t="e">
        <f>COUNTIFS(新签明细!$J:$J,"新签",新签明细!$D:$D,$F190,新签明细!#REF!,U$29)</f>
        <v>#REF!</v>
      </c>
      <c r="V190" s="50" t="e">
        <f>COUNTIFS(新签明细!$J:$J,"新签",新签明细!$D:$D,$F190,新签明细!#REF!,V$29)</f>
        <v>#REF!</v>
      </c>
      <c r="W190" s="50" t="e">
        <f>COUNTIFS(新签明细!$J:$J,"新签",新签明细!$D:$D,$F190,新签明细!#REF!,W$29)</f>
        <v>#REF!</v>
      </c>
      <c r="X190" s="51" t="s">
        <v>152</v>
      </c>
      <c r="Y190" s="51" t="s">
        <v>161</v>
      </c>
      <c r="Z190" s="51" t="s">
        <v>162</v>
      </c>
    </row>
    <row r="191" spans="1:26">
      <c r="A191" s="45" t="e">
        <f t="shared" si="25"/>
        <v>#REF!</v>
      </c>
      <c r="B191" s="46" t="e">
        <f t="shared" si="24"/>
        <v>#REF!</v>
      </c>
      <c r="C191" s="47" t="s">
        <v>413</v>
      </c>
      <c r="D191" s="47" t="s">
        <v>324</v>
      </c>
      <c r="E191" s="47" t="s">
        <v>325</v>
      </c>
      <c r="F191" s="64" t="s">
        <v>441</v>
      </c>
      <c r="G191" s="48"/>
      <c r="H191" s="45" t="e">
        <f>COUNTIFS(新签明细!$J:$J,"新签",新签明细!$D:$D,$F191,新签明细!#REF!,"&gt;="&amp;INT(J$29))</f>
        <v>#REF!</v>
      </c>
      <c r="I191" s="49"/>
      <c r="J191" s="50" t="e">
        <f>COUNTIFS(新签明细!$J:$J,"新签",新签明细!$D:$D,$F191,新签明细!#REF!,J$29)</f>
        <v>#REF!</v>
      </c>
      <c r="K191" s="50" t="e">
        <f>COUNTIFS(新签明细!$J:$J,"新签",新签明细!$D:$D,$F191,新签明细!#REF!,K$29)</f>
        <v>#REF!</v>
      </c>
      <c r="L191" s="50" t="e">
        <f>COUNTIFS(新签明细!$J:$J,"新签",新签明细!$D:$D,$F191,新签明细!#REF!,L$29)</f>
        <v>#REF!</v>
      </c>
      <c r="M191" s="50" t="e">
        <f>COUNTIFS(新签明细!$J:$J,"新签",新签明细!$D:$D,$F191,新签明细!#REF!,M$29)</f>
        <v>#REF!</v>
      </c>
      <c r="N191" s="50" t="e">
        <f>COUNTIFS(新签明细!$J:$J,"新签",新签明细!$D:$D,$F191,新签明细!#REF!,N$29)</f>
        <v>#REF!</v>
      </c>
      <c r="O191" s="50" t="e">
        <f>COUNTIFS(新签明细!$J:$J,"新签",新签明细!$D:$D,$F191,新签明细!#REF!,O$29)</f>
        <v>#REF!</v>
      </c>
      <c r="P191" s="50" t="e">
        <f>COUNTIFS(新签明细!$J:$J,"新签",新签明细!$D:$D,$F191,新签明细!#REF!,P$29)</f>
        <v>#REF!</v>
      </c>
      <c r="Q191" s="50" t="e">
        <f>COUNTIFS(新签明细!$J:$J,"新签",新签明细!$D:$D,$F191,新签明细!#REF!,Q$29)</f>
        <v>#REF!</v>
      </c>
      <c r="R191" s="50" t="e">
        <f>COUNTIFS(新签明细!$J:$J,"新签",新签明细!$D:$D,$F191,新签明细!#REF!,R$29)</f>
        <v>#REF!</v>
      </c>
      <c r="S191" s="50" t="e">
        <f>COUNTIFS(新签明细!$J:$J,"新签",新签明细!$D:$D,$F191,新签明细!#REF!,S$29)</f>
        <v>#REF!</v>
      </c>
      <c r="T191" s="50" t="e">
        <f>COUNTIFS(新签明细!$J:$J,"新签",新签明细!$D:$D,$F191,新签明细!#REF!,T$29)</f>
        <v>#REF!</v>
      </c>
      <c r="U191" s="50" t="e">
        <f>COUNTIFS(新签明细!$J:$J,"新签",新签明细!$D:$D,$F191,新签明细!#REF!,U$29)</f>
        <v>#REF!</v>
      </c>
      <c r="V191" s="50" t="e">
        <f>COUNTIFS(新签明细!$J:$J,"新签",新签明细!$D:$D,$F191,新签明细!#REF!,V$29)</f>
        <v>#REF!</v>
      </c>
      <c r="W191" s="50" t="e">
        <f>COUNTIFS(新签明细!$J:$J,"新签",新签明细!$D:$D,$F191,新签明细!#REF!,W$29)</f>
        <v>#REF!</v>
      </c>
      <c r="X191" s="45" t="s">
        <v>152</v>
      </c>
      <c r="Y191" s="45" t="s">
        <v>161</v>
      </c>
      <c r="Z191" s="45" t="s">
        <v>162</v>
      </c>
    </row>
    <row r="192" spans="1:26">
      <c r="A192" s="51" t="e">
        <f t="shared" si="25"/>
        <v>#REF!</v>
      </c>
      <c r="B192" s="52" t="e">
        <f t="shared" si="24"/>
        <v>#REF!</v>
      </c>
      <c r="C192" s="57" t="s">
        <v>413</v>
      </c>
      <c r="D192" s="57" t="s">
        <v>324</v>
      </c>
      <c r="E192" s="57" t="s">
        <v>325</v>
      </c>
      <c r="F192" s="65" t="s">
        <v>442</v>
      </c>
      <c r="G192" s="54"/>
      <c r="H192" s="45" t="e">
        <f>COUNTIFS(新签明细!$J:$J,"新签",新签明细!$D:$D,$F192,新签明细!#REF!,"&gt;="&amp;INT(J$29))</f>
        <v>#REF!</v>
      </c>
      <c r="I192" s="55"/>
      <c r="J192" s="50" t="e">
        <f>COUNTIFS(新签明细!$J:$J,"新签",新签明细!$D:$D,$F192,新签明细!#REF!,J$29)</f>
        <v>#REF!</v>
      </c>
      <c r="K192" s="50" t="e">
        <f>COUNTIFS(新签明细!$J:$J,"新签",新签明细!$D:$D,$F192,新签明细!#REF!,K$29)</f>
        <v>#REF!</v>
      </c>
      <c r="L192" s="50" t="e">
        <f>COUNTIFS(新签明细!$J:$J,"新签",新签明细!$D:$D,$F192,新签明细!#REF!,L$29)</f>
        <v>#REF!</v>
      </c>
      <c r="M192" s="50" t="e">
        <f>COUNTIFS(新签明细!$J:$J,"新签",新签明细!$D:$D,$F192,新签明细!#REF!,M$29)</f>
        <v>#REF!</v>
      </c>
      <c r="N192" s="50" t="e">
        <f>COUNTIFS(新签明细!$J:$J,"新签",新签明细!$D:$D,$F192,新签明细!#REF!,N$29)</f>
        <v>#REF!</v>
      </c>
      <c r="O192" s="50" t="e">
        <f>COUNTIFS(新签明细!$J:$J,"新签",新签明细!$D:$D,$F192,新签明细!#REF!,O$29)</f>
        <v>#REF!</v>
      </c>
      <c r="P192" s="50" t="e">
        <f>COUNTIFS(新签明细!$J:$J,"新签",新签明细!$D:$D,$F192,新签明细!#REF!,P$29)</f>
        <v>#REF!</v>
      </c>
      <c r="Q192" s="50" t="e">
        <f>COUNTIFS(新签明细!$J:$J,"新签",新签明细!$D:$D,$F192,新签明细!#REF!,Q$29)</f>
        <v>#REF!</v>
      </c>
      <c r="R192" s="50" t="e">
        <f>COUNTIFS(新签明细!$J:$J,"新签",新签明细!$D:$D,$F192,新签明细!#REF!,R$29)</f>
        <v>#REF!</v>
      </c>
      <c r="S192" s="50" t="e">
        <f>COUNTIFS(新签明细!$J:$J,"新签",新签明细!$D:$D,$F192,新签明细!#REF!,S$29)</f>
        <v>#REF!</v>
      </c>
      <c r="T192" s="50" t="e">
        <f>COUNTIFS(新签明细!$J:$J,"新签",新签明细!$D:$D,$F192,新签明细!#REF!,T$29)</f>
        <v>#REF!</v>
      </c>
      <c r="U192" s="50" t="e">
        <f>COUNTIFS(新签明细!$J:$J,"新签",新签明细!$D:$D,$F192,新签明细!#REF!,U$29)</f>
        <v>#REF!</v>
      </c>
      <c r="V192" s="50" t="e">
        <f>COUNTIFS(新签明细!$J:$J,"新签",新签明细!$D:$D,$F192,新签明细!#REF!,V$29)</f>
        <v>#REF!</v>
      </c>
      <c r="W192" s="50" t="e">
        <f>COUNTIFS(新签明细!$J:$J,"新签",新签明细!$D:$D,$F192,新签明细!#REF!,W$29)</f>
        <v>#REF!</v>
      </c>
      <c r="X192" s="51" t="s">
        <v>152</v>
      </c>
      <c r="Y192" s="51" t="s">
        <v>161</v>
      </c>
      <c r="Z192" s="51" t="s">
        <v>162</v>
      </c>
    </row>
    <row r="193" spans="1:26">
      <c r="A193" s="51" t="e">
        <f t="shared" si="25"/>
        <v>#REF!</v>
      </c>
      <c r="B193" s="52" t="e">
        <f t="shared" si="24"/>
        <v>#REF!</v>
      </c>
      <c r="C193" s="57" t="s">
        <v>413</v>
      </c>
      <c r="D193" s="57" t="s">
        <v>324</v>
      </c>
      <c r="E193" s="57" t="s">
        <v>325</v>
      </c>
      <c r="F193" s="65" t="s">
        <v>443</v>
      </c>
      <c r="G193" s="54"/>
      <c r="H193" s="45" t="e">
        <f>COUNTIFS(新签明细!$J:$J,"新签",新签明细!$D:$D,$F193,新签明细!#REF!,"&gt;="&amp;INT(J$29))</f>
        <v>#REF!</v>
      </c>
      <c r="I193" s="55"/>
      <c r="J193" s="50" t="e">
        <f>COUNTIFS(新签明细!$J:$J,"新签",新签明细!$D:$D,$F193,新签明细!#REF!,J$29)</f>
        <v>#REF!</v>
      </c>
      <c r="K193" s="50" t="e">
        <f>COUNTIFS(新签明细!$J:$J,"新签",新签明细!$D:$D,$F193,新签明细!#REF!,K$29)</f>
        <v>#REF!</v>
      </c>
      <c r="L193" s="50" t="e">
        <f>COUNTIFS(新签明细!$J:$J,"新签",新签明细!$D:$D,$F193,新签明细!#REF!,L$29)</f>
        <v>#REF!</v>
      </c>
      <c r="M193" s="50" t="e">
        <f>COUNTIFS(新签明细!$J:$J,"新签",新签明细!$D:$D,$F193,新签明细!#REF!,M$29)</f>
        <v>#REF!</v>
      </c>
      <c r="N193" s="50" t="e">
        <f>COUNTIFS(新签明细!$J:$J,"新签",新签明细!$D:$D,$F193,新签明细!#REF!,N$29)</f>
        <v>#REF!</v>
      </c>
      <c r="O193" s="50" t="e">
        <f>COUNTIFS(新签明细!$J:$J,"新签",新签明细!$D:$D,$F193,新签明细!#REF!,O$29)</f>
        <v>#REF!</v>
      </c>
      <c r="P193" s="50" t="e">
        <f>COUNTIFS(新签明细!$J:$J,"新签",新签明细!$D:$D,$F193,新签明细!#REF!,P$29)</f>
        <v>#REF!</v>
      </c>
      <c r="Q193" s="50" t="e">
        <f>COUNTIFS(新签明细!$J:$J,"新签",新签明细!$D:$D,$F193,新签明细!#REF!,Q$29)</f>
        <v>#REF!</v>
      </c>
      <c r="R193" s="50" t="e">
        <f>COUNTIFS(新签明细!$J:$J,"新签",新签明细!$D:$D,$F193,新签明细!#REF!,R$29)</f>
        <v>#REF!</v>
      </c>
      <c r="S193" s="50" t="e">
        <f>COUNTIFS(新签明细!$J:$J,"新签",新签明细!$D:$D,$F193,新签明细!#REF!,S$29)</f>
        <v>#REF!</v>
      </c>
      <c r="T193" s="50" t="e">
        <f>COUNTIFS(新签明细!$J:$J,"新签",新签明细!$D:$D,$F193,新签明细!#REF!,T$29)</f>
        <v>#REF!</v>
      </c>
      <c r="U193" s="50" t="e">
        <f>COUNTIFS(新签明细!$J:$J,"新签",新签明细!$D:$D,$F193,新签明细!#REF!,U$29)</f>
        <v>#REF!</v>
      </c>
      <c r="V193" s="50" t="e">
        <f>COUNTIFS(新签明细!$J:$J,"新签",新签明细!$D:$D,$F193,新签明细!#REF!,V$29)</f>
        <v>#REF!</v>
      </c>
      <c r="W193" s="50" t="e">
        <f>COUNTIFS(新签明细!$J:$J,"新签",新签明细!$D:$D,$F193,新签明细!#REF!,W$29)</f>
        <v>#REF!</v>
      </c>
      <c r="X193" s="51" t="s">
        <v>152</v>
      </c>
      <c r="Y193" s="51" t="s">
        <v>161</v>
      </c>
      <c r="Z193" s="51" t="s">
        <v>162</v>
      </c>
    </row>
    <row r="194" spans="1:26">
      <c r="A194" s="45" t="e">
        <f t="shared" si="25"/>
        <v>#REF!</v>
      </c>
      <c r="B194" s="46" t="e">
        <f t="shared" si="24"/>
        <v>#REF!</v>
      </c>
      <c r="C194" s="47" t="s">
        <v>413</v>
      </c>
      <c r="D194" s="47" t="s">
        <v>324</v>
      </c>
      <c r="E194" s="47" t="s">
        <v>325</v>
      </c>
      <c r="F194" s="64" t="s">
        <v>444</v>
      </c>
      <c r="G194" s="48"/>
      <c r="H194" s="45" t="e">
        <f>COUNTIFS(新签明细!$J:$J,"新签",新签明细!$D:$D,$F194,新签明细!#REF!,"&gt;="&amp;INT(J$29))</f>
        <v>#REF!</v>
      </c>
      <c r="I194" s="49"/>
      <c r="J194" s="50" t="e">
        <f>COUNTIFS(新签明细!$J:$J,"新签",新签明细!$D:$D,$F194,新签明细!#REF!,J$29)</f>
        <v>#REF!</v>
      </c>
      <c r="K194" s="50" t="e">
        <f>COUNTIFS(新签明细!$J:$J,"新签",新签明细!$D:$D,$F194,新签明细!#REF!,K$29)</f>
        <v>#REF!</v>
      </c>
      <c r="L194" s="50" t="e">
        <f>COUNTIFS(新签明细!$J:$J,"新签",新签明细!$D:$D,$F194,新签明细!#REF!,L$29)</f>
        <v>#REF!</v>
      </c>
      <c r="M194" s="50" t="e">
        <f>COUNTIFS(新签明细!$J:$J,"新签",新签明细!$D:$D,$F194,新签明细!#REF!,M$29)</f>
        <v>#REF!</v>
      </c>
      <c r="N194" s="50" t="e">
        <f>COUNTIFS(新签明细!$J:$J,"新签",新签明细!$D:$D,$F194,新签明细!#REF!,N$29)</f>
        <v>#REF!</v>
      </c>
      <c r="O194" s="50" t="e">
        <f>COUNTIFS(新签明细!$J:$J,"新签",新签明细!$D:$D,$F194,新签明细!#REF!,O$29)</f>
        <v>#REF!</v>
      </c>
      <c r="P194" s="50" t="e">
        <f>COUNTIFS(新签明细!$J:$J,"新签",新签明细!$D:$D,$F194,新签明细!#REF!,P$29)</f>
        <v>#REF!</v>
      </c>
      <c r="Q194" s="50" t="e">
        <f>COUNTIFS(新签明细!$J:$J,"新签",新签明细!$D:$D,$F194,新签明细!#REF!,Q$29)</f>
        <v>#REF!</v>
      </c>
      <c r="R194" s="50" t="e">
        <f>COUNTIFS(新签明细!$J:$J,"新签",新签明细!$D:$D,$F194,新签明细!#REF!,R$29)</f>
        <v>#REF!</v>
      </c>
      <c r="S194" s="50" t="e">
        <f>COUNTIFS(新签明细!$J:$J,"新签",新签明细!$D:$D,$F194,新签明细!#REF!,S$29)</f>
        <v>#REF!</v>
      </c>
      <c r="T194" s="50" t="e">
        <f>COUNTIFS(新签明细!$J:$J,"新签",新签明细!$D:$D,$F194,新签明细!#REF!,T$29)</f>
        <v>#REF!</v>
      </c>
      <c r="U194" s="50" t="e">
        <f>COUNTIFS(新签明细!$J:$J,"新签",新签明细!$D:$D,$F194,新签明细!#REF!,U$29)</f>
        <v>#REF!</v>
      </c>
      <c r="V194" s="50" t="e">
        <f>COUNTIFS(新签明细!$J:$J,"新签",新签明细!$D:$D,$F194,新签明细!#REF!,V$29)</f>
        <v>#REF!</v>
      </c>
      <c r="W194" s="50" t="e">
        <f>COUNTIFS(新签明细!$J:$J,"新签",新签明细!$D:$D,$F194,新签明细!#REF!,W$29)</f>
        <v>#REF!</v>
      </c>
      <c r="X194" s="45" t="s">
        <v>152</v>
      </c>
      <c r="Y194" s="45" t="s">
        <v>161</v>
      </c>
      <c r="Z194" s="45" t="s">
        <v>162</v>
      </c>
    </row>
    <row r="195" spans="1:26">
      <c r="A195" s="51" t="e">
        <f t="shared" si="25"/>
        <v>#REF!</v>
      </c>
      <c r="B195" s="52" t="e">
        <f t="shared" si="24"/>
        <v>#REF!</v>
      </c>
      <c r="C195" s="57" t="s">
        <v>413</v>
      </c>
      <c r="D195" s="57" t="s">
        <v>324</v>
      </c>
      <c r="E195" s="57" t="s">
        <v>325</v>
      </c>
      <c r="F195" s="65" t="s">
        <v>445</v>
      </c>
      <c r="G195" s="54"/>
      <c r="H195" s="45" t="e">
        <f>COUNTIFS(新签明细!$J:$J,"新签",新签明细!$D:$D,$F195,新签明细!#REF!,"&gt;="&amp;INT(J$29))</f>
        <v>#REF!</v>
      </c>
      <c r="I195" s="55"/>
      <c r="J195" s="50" t="e">
        <f>COUNTIFS(新签明细!$J:$J,"新签",新签明细!$D:$D,$F195,新签明细!#REF!,J$29)</f>
        <v>#REF!</v>
      </c>
      <c r="K195" s="50" t="e">
        <f>COUNTIFS(新签明细!$J:$J,"新签",新签明细!$D:$D,$F195,新签明细!#REF!,K$29)</f>
        <v>#REF!</v>
      </c>
      <c r="L195" s="50" t="e">
        <f>COUNTIFS(新签明细!$J:$J,"新签",新签明细!$D:$D,$F195,新签明细!#REF!,L$29)</f>
        <v>#REF!</v>
      </c>
      <c r="M195" s="50" t="e">
        <f>COUNTIFS(新签明细!$J:$J,"新签",新签明细!$D:$D,$F195,新签明细!#REF!,M$29)</f>
        <v>#REF!</v>
      </c>
      <c r="N195" s="50" t="e">
        <f>COUNTIFS(新签明细!$J:$J,"新签",新签明细!$D:$D,$F195,新签明细!#REF!,N$29)</f>
        <v>#REF!</v>
      </c>
      <c r="O195" s="50" t="e">
        <f>COUNTIFS(新签明细!$J:$J,"新签",新签明细!$D:$D,$F195,新签明细!#REF!,O$29)</f>
        <v>#REF!</v>
      </c>
      <c r="P195" s="50" t="e">
        <f>COUNTIFS(新签明细!$J:$J,"新签",新签明细!$D:$D,$F195,新签明细!#REF!,P$29)</f>
        <v>#REF!</v>
      </c>
      <c r="Q195" s="50" t="e">
        <f>COUNTIFS(新签明细!$J:$J,"新签",新签明细!$D:$D,$F195,新签明细!#REF!,Q$29)</f>
        <v>#REF!</v>
      </c>
      <c r="R195" s="50" t="e">
        <f>COUNTIFS(新签明细!$J:$J,"新签",新签明细!$D:$D,$F195,新签明细!#REF!,R$29)</f>
        <v>#REF!</v>
      </c>
      <c r="S195" s="50" t="e">
        <f>COUNTIFS(新签明细!$J:$J,"新签",新签明细!$D:$D,$F195,新签明细!#REF!,S$29)</f>
        <v>#REF!</v>
      </c>
      <c r="T195" s="50" t="e">
        <f>COUNTIFS(新签明细!$J:$J,"新签",新签明细!$D:$D,$F195,新签明细!#REF!,T$29)</f>
        <v>#REF!</v>
      </c>
      <c r="U195" s="50" t="e">
        <f>COUNTIFS(新签明细!$J:$J,"新签",新签明细!$D:$D,$F195,新签明细!#REF!,U$29)</f>
        <v>#REF!</v>
      </c>
      <c r="V195" s="50" t="e">
        <f>COUNTIFS(新签明细!$J:$J,"新签",新签明细!$D:$D,$F195,新签明细!#REF!,V$29)</f>
        <v>#REF!</v>
      </c>
      <c r="W195" s="50" t="e">
        <f>COUNTIFS(新签明细!$J:$J,"新签",新签明细!$D:$D,$F195,新签明细!#REF!,W$29)</f>
        <v>#REF!</v>
      </c>
      <c r="X195" s="51" t="s">
        <v>152</v>
      </c>
      <c r="Y195" s="51" t="s">
        <v>161</v>
      </c>
      <c r="Z195" s="51" t="s">
        <v>162</v>
      </c>
    </row>
    <row r="196" spans="1:26">
      <c r="A196" s="45" t="e">
        <f t="shared" si="25"/>
        <v>#REF!</v>
      </c>
      <c r="B196" s="46" t="e">
        <f t="shared" si="24"/>
        <v>#REF!</v>
      </c>
      <c r="C196" s="47" t="s">
        <v>413</v>
      </c>
      <c r="D196" s="47" t="s">
        <v>324</v>
      </c>
      <c r="E196" s="47" t="s">
        <v>325</v>
      </c>
      <c r="F196" s="64" t="s">
        <v>446</v>
      </c>
      <c r="G196" s="48"/>
      <c r="H196" s="45" t="e">
        <f>COUNTIFS(新签明细!$J:$J,"新签",新签明细!$D:$D,$F196,新签明细!#REF!,"&gt;="&amp;INT(J$29))</f>
        <v>#REF!</v>
      </c>
      <c r="I196" s="49"/>
      <c r="J196" s="50" t="e">
        <f>COUNTIFS(新签明细!$J:$J,"新签",新签明细!$D:$D,$F196,新签明细!#REF!,J$29)</f>
        <v>#REF!</v>
      </c>
      <c r="K196" s="50" t="e">
        <f>COUNTIFS(新签明细!$J:$J,"新签",新签明细!$D:$D,$F196,新签明细!#REF!,K$29)</f>
        <v>#REF!</v>
      </c>
      <c r="L196" s="50" t="e">
        <f>COUNTIFS(新签明细!$J:$J,"新签",新签明细!$D:$D,$F196,新签明细!#REF!,L$29)</f>
        <v>#REF!</v>
      </c>
      <c r="M196" s="50" t="e">
        <f>COUNTIFS(新签明细!$J:$J,"新签",新签明细!$D:$D,$F196,新签明细!#REF!,M$29)</f>
        <v>#REF!</v>
      </c>
      <c r="N196" s="50" t="e">
        <f>COUNTIFS(新签明细!$J:$J,"新签",新签明细!$D:$D,$F196,新签明细!#REF!,N$29)</f>
        <v>#REF!</v>
      </c>
      <c r="O196" s="50" t="e">
        <f>COUNTIFS(新签明细!$J:$J,"新签",新签明细!$D:$D,$F196,新签明细!#REF!,O$29)</f>
        <v>#REF!</v>
      </c>
      <c r="P196" s="50" t="e">
        <f>COUNTIFS(新签明细!$J:$J,"新签",新签明细!$D:$D,$F196,新签明细!#REF!,P$29)</f>
        <v>#REF!</v>
      </c>
      <c r="Q196" s="50" t="e">
        <f>COUNTIFS(新签明细!$J:$J,"新签",新签明细!$D:$D,$F196,新签明细!#REF!,Q$29)</f>
        <v>#REF!</v>
      </c>
      <c r="R196" s="50" t="e">
        <f>COUNTIFS(新签明细!$J:$J,"新签",新签明细!$D:$D,$F196,新签明细!#REF!,R$29)</f>
        <v>#REF!</v>
      </c>
      <c r="S196" s="50" t="e">
        <f>COUNTIFS(新签明细!$J:$J,"新签",新签明细!$D:$D,$F196,新签明细!#REF!,S$29)</f>
        <v>#REF!</v>
      </c>
      <c r="T196" s="50" t="e">
        <f>COUNTIFS(新签明细!$J:$J,"新签",新签明细!$D:$D,$F196,新签明细!#REF!,T$29)</f>
        <v>#REF!</v>
      </c>
      <c r="U196" s="50" t="e">
        <f>COUNTIFS(新签明细!$J:$J,"新签",新签明细!$D:$D,$F196,新签明细!#REF!,U$29)</f>
        <v>#REF!</v>
      </c>
      <c r="V196" s="50" t="e">
        <f>COUNTIFS(新签明细!$J:$J,"新签",新签明细!$D:$D,$F196,新签明细!#REF!,V$29)</f>
        <v>#REF!</v>
      </c>
      <c r="W196" s="50" t="e">
        <f>COUNTIFS(新签明细!$J:$J,"新签",新签明细!$D:$D,$F196,新签明细!#REF!,W$29)</f>
        <v>#REF!</v>
      </c>
      <c r="X196" s="45" t="s">
        <v>152</v>
      </c>
      <c r="Y196" s="45" t="s">
        <v>161</v>
      </c>
      <c r="Z196" s="45" t="s">
        <v>162</v>
      </c>
    </row>
    <row r="197" spans="1:26">
      <c r="A197" s="51" t="e">
        <f t="shared" si="25"/>
        <v>#REF!</v>
      </c>
      <c r="B197" s="52" t="e">
        <f t="shared" si="24"/>
        <v>#REF!</v>
      </c>
      <c r="C197" s="57" t="s">
        <v>413</v>
      </c>
      <c r="D197" s="57" t="s">
        <v>324</v>
      </c>
      <c r="E197" s="57" t="s">
        <v>325</v>
      </c>
      <c r="F197" s="65" t="s">
        <v>447</v>
      </c>
      <c r="G197" s="54"/>
      <c r="H197" s="45" t="e">
        <f>COUNTIFS(新签明细!$J:$J,"新签",新签明细!$D:$D,$F197,新签明细!#REF!,"&gt;="&amp;INT(J$29))</f>
        <v>#REF!</v>
      </c>
      <c r="I197" s="55"/>
      <c r="J197" s="50" t="e">
        <f>COUNTIFS(新签明细!$J:$J,"新签",新签明细!$D:$D,$F197,新签明细!#REF!,J$29)</f>
        <v>#REF!</v>
      </c>
      <c r="K197" s="50" t="e">
        <f>COUNTIFS(新签明细!$J:$J,"新签",新签明细!$D:$D,$F197,新签明细!#REF!,K$29)</f>
        <v>#REF!</v>
      </c>
      <c r="L197" s="50" t="e">
        <f>COUNTIFS(新签明细!$J:$J,"新签",新签明细!$D:$D,$F197,新签明细!#REF!,L$29)</f>
        <v>#REF!</v>
      </c>
      <c r="M197" s="50" t="e">
        <f>COUNTIFS(新签明细!$J:$J,"新签",新签明细!$D:$D,$F197,新签明细!#REF!,M$29)</f>
        <v>#REF!</v>
      </c>
      <c r="N197" s="50" t="e">
        <f>COUNTIFS(新签明细!$J:$J,"新签",新签明细!$D:$D,$F197,新签明细!#REF!,N$29)</f>
        <v>#REF!</v>
      </c>
      <c r="O197" s="50" t="e">
        <f>COUNTIFS(新签明细!$J:$J,"新签",新签明细!$D:$D,$F197,新签明细!#REF!,O$29)</f>
        <v>#REF!</v>
      </c>
      <c r="P197" s="50" t="e">
        <f>COUNTIFS(新签明细!$J:$J,"新签",新签明细!$D:$D,$F197,新签明细!#REF!,P$29)</f>
        <v>#REF!</v>
      </c>
      <c r="Q197" s="50" t="e">
        <f>COUNTIFS(新签明细!$J:$J,"新签",新签明细!$D:$D,$F197,新签明细!#REF!,Q$29)</f>
        <v>#REF!</v>
      </c>
      <c r="R197" s="50" t="e">
        <f>COUNTIFS(新签明细!$J:$J,"新签",新签明细!$D:$D,$F197,新签明细!#REF!,R$29)</f>
        <v>#REF!</v>
      </c>
      <c r="S197" s="50" t="e">
        <f>COUNTIFS(新签明细!$J:$J,"新签",新签明细!$D:$D,$F197,新签明细!#REF!,S$29)</f>
        <v>#REF!</v>
      </c>
      <c r="T197" s="50" t="e">
        <f>COUNTIFS(新签明细!$J:$J,"新签",新签明细!$D:$D,$F197,新签明细!#REF!,T$29)</f>
        <v>#REF!</v>
      </c>
      <c r="U197" s="50" t="e">
        <f>COUNTIFS(新签明细!$J:$J,"新签",新签明细!$D:$D,$F197,新签明细!#REF!,U$29)</f>
        <v>#REF!</v>
      </c>
      <c r="V197" s="50" t="e">
        <f>COUNTIFS(新签明细!$J:$J,"新签",新签明细!$D:$D,$F197,新签明细!#REF!,V$29)</f>
        <v>#REF!</v>
      </c>
      <c r="W197" s="50" t="e">
        <f>COUNTIFS(新签明细!$J:$J,"新签",新签明细!$D:$D,$F197,新签明细!#REF!,W$29)</f>
        <v>#REF!</v>
      </c>
      <c r="X197" s="51" t="s">
        <v>152</v>
      </c>
      <c r="Y197" s="51" t="s">
        <v>161</v>
      </c>
      <c r="Z197" s="51" t="s">
        <v>162</v>
      </c>
    </row>
    <row r="198" spans="1:26">
      <c r="A198" s="45" t="e">
        <f t="shared" si="25"/>
        <v>#REF!</v>
      </c>
      <c r="B198" s="46" t="e">
        <f t="shared" si="24"/>
        <v>#REF!</v>
      </c>
      <c r="C198" s="47" t="s">
        <v>413</v>
      </c>
      <c r="D198" s="47" t="s">
        <v>324</v>
      </c>
      <c r="E198" s="47" t="s">
        <v>325</v>
      </c>
      <c r="F198" s="64" t="s">
        <v>448</v>
      </c>
      <c r="G198" s="48"/>
      <c r="H198" s="45" t="e">
        <f>COUNTIFS(新签明细!$J:$J,"新签",新签明细!$D:$D,$F198,新签明细!#REF!,"&gt;="&amp;INT(J$29))</f>
        <v>#REF!</v>
      </c>
      <c r="I198" s="49"/>
      <c r="J198" s="50" t="e">
        <f>COUNTIFS(新签明细!$J:$J,"新签",新签明细!$D:$D,$F198,新签明细!#REF!,J$29)</f>
        <v>#REF!</v>
      </c>
      <c r="K198" s="50" t="e">
        <f>COUNTIFS(新签明细!$J:$J,"新签",新签明细!$D:$D,$F198,新签明细!#REF!,K$29)</f>
        <v>#REF!</v>
      </c>
      <c r="L198" s="50" t="e">
        <f>COUNTIFS(新签明细!$J:$J,"新签",新签明细!$D:$D,$F198,新签明细!#REF!,L$29)</f>
        <v>#REF!</v>
      </c>
      <c r="M198" s="50" t="e">
        <f>COUNTIFS(新签明细!$J:$J,"新签",新签明细!$D:$D,$F198,新签明细!#REF!,M$29)</f>
        <v>#REF!</v>
      </c>
      <c r="N198" s="50" t="e">
        <f>COUNTIFS(新签明细!$J:$J,"新签",新签明细!$D:$D,$F198,新签明细!#REF!,N$29)</f>
        <v>#REF!</v>
      </c>
      <c r="O198" s="50" t="e">
        <f>COUNTIFS(新签明细!$J:$J,"新签",新签明细!$D:$D,$F198,新签明细!#REF!,O$29)</f>
        <v>#REF!</v>
      </c>
      <c r="P198" s="50" t="e">
        <f>COUNTIFS(新签明细!$J:$J,"新签",新签明细!$D:$D,$F198,新签明细!#REF!,P$29)</f>
        <v>#REF!</v>
      </c>
      <c r="Q198" s="50" t="e">
        <f>COUNTIFS(新签明细!$J:$J,"新签",新签明细!$D:$D,$F198,新签明细!#REF!,Q$29)</f>
        <v>#REF!</v>
      </c>
      <c r="R198" s="50" t="e">
        <f>COUNTIFS(新签明细!$J:$J,"新签",新签明细!$D:$D,$F198,新签明细!#REF!,R$29)</f>
        <v>#REF!</v>
      </c>
      <c r="S198" s="50" t="e">
        <f>COUNTIFS(新签明细!$J:$J,"新签",新签明细!$D:$D,$F198,新签明细!#REF!,S$29)</f>
        <v>#REF!</v>
      </c>
      <c r="T198" s="50" t="e">
        <f>COUNTIFS(新签明细!$J:$J,"新签",新签明细!$D:$D,$F198,新签明细!#REF!,T$29)</f>
        <v>#REF!</v>
      </c>
      <c r="U198" s="50" t="e">
        <f>COUNTIFS(新签明细!$J:$J,"新签",新签明细!$D:$D,$F198,新签明细!#REF!,U$29)</f>
        <v>#REF!</v>
      </c>
      <c r="V198" s="50" t="e">
        <f>COUNTIFS(新签明细!$J:$J,"新签",新签明细!$D:$D,$F198,新签明细!#REF!,V$29)</f>
        <v>#REF!</v>
      </c>
      <c r="W198" s="50" t="e">
        <f>COUNTIFS(新签明细!$J:$J,"新签",新签明细!$D:$D,$F198,新签明细!#REF!,W$29)</f>
        <v>#REF!</v>
      </c>
      <c r="X198" s="45" t="s">
        <v>152</v>
      </c>
      <c r="Y198" s="45" t="s">
        <v>161</v>
      </c>
      <c r="Z198" s="45" t="s">
        <v>162</v>
      </c>
    </row>
    <row r="199" spans="1:26">
      <c r="A199" s="51" t="e">
        <f t="shared" si="25"/>
        <v>#REF!</v>
      </c>
      <c r="B199" s="52" t="e">
        <f t="shared" si="24"/>
        <v>#REF!</v>
      </c>
      <c r="C199" s="53" t="s">
        <v>413</v>
      </c>
      <c r="D199" s="53" t="s">
        <v>324</v>
      </c>
      <c r="E199" s="53" t="s">
        <v>325</v>
      </c>
      <c r="F199" s="66" t="s">
        <v>449</v>
      </c>
      <c r="G199" s="54"/>
      <c r="H199" s="45" t="e">
        <f>COUNTIFS(新签明细!$J:$J,"新签",新签明细!$D:$D,$F199,新签明细!#REF!,"&gt;="&amp;INT(J$29))</f>
        <v>#REF!</v>
      </c>
      <c r="I199" s="55"/>
      <c r="J199" s="50" t="e">
        <f>COUNTIFS(新签明细!$J:$J,"新签",新签明细!$D:$D,$F199,新签明细!#REF!,J$29)</f>
        <v>#REF!</v>
      </c>
      <c r="K199" s="50" t="e">
        <f>COUNTIFS(新签明细!$J:$J,"新签",新签明细!$D:$D,$F199,新签明细!#REF!,K$29)</f>
        <v>#REF!</v>
      </c>
      <c r="L199" s="50" t="e">
        <f>COUNTIFS(新签明细!$J:$J,"新签",新签明细!$D:$D,$F199,新签明细!#REF!,L$29)</f>
        <v>#REF!</v>
      </c>
      <c r="M199" s="50" t="e">
        <f>COUNTIFS(新签明细!$J:$J,"新签",新签明细!$D:$D,$F199,新签明细!#REF!,M$29)</f>
        <v>#REF!</v>
      </c>
      <c r="N199" s="50" t="e">
        <f>COUNTIFS(新签明细!$J:$J,"新签",新签明细!$D:$D,$F199,新签明细!#REF!,N$29)</f>
        <v>#REF!</v>
      </c>
      <c r="O199" s="50" t="e">
        <f>COUNTIFS(新签明细!$J:$J,"新签",新签明细!$D:$D,$F199,新签明细!#REF!,O$29)</f>
        <v>#REF!</v>
      </c>
      <c r="P199" s="50" t="e">
        <f>COUNTIFS(新签明细!$J:$J,"新签",新签明细!$D:$D,$F199,新签明细!#REF!,P$29)</f>
        <v>#REF!</v>
      </c>
      <c r="Q199" s="50" t="e">
        <f>COUNTIFS(新签明细!$J:$J,"新签",新签明细!$D:$D,$F199,新签明细!#REF!,Q$29)</f>
        <v>#REF!</v>
      </c>
      <c r="R199" s="50" t="e">
        <f>COUNTIFS(新签明细!$J:$J,"新签",新签明细!$D:$D,$F199,新签明细!#REF!,R$29)</f>
        <v>#REF!</v>
      </c>
      <c r="S199" s="50" t="e">
        <f>COUNTIFS(新签明细!$J:$J,"新签",新签明细!$D:$D,$F199,新签明细!#REF!,S$29)</f>
        <v>#REF!</v>
      </c>
      <c r="T199" s="50" t="e">
        <f>COUNTIFS(新签明细!$J:$J,"新签",新签明细!$D:$D,$F199,新签明细!#REF!,T$29)</f>
        <v>#REF!</v>
      </c>
      <c r="U199" s="50" t="e">
        <f>COUNTIFS(新签明细!$J:$J,"新签",新签明细!$D:$D,$F199,新签明细!#REF!,U$29)</f>
        <v>#REF!</v>
      </c>
      <c r="V199" s="50" t="e">
        <f>COUNTIFS(新签明细!$J:$J,"新签",新签明细!$D:$D,$F199,新签明细!#REF!,V$29)</f>
        <v>#REF!</v>
      </c>
      <c r="W199" s="50" t="e">
        <f>COUNTIFS(新签明细!$J:$J,"新签",新签明细!$D:$D,$F199,新签明细!#REF!,W$29)</f>
        <v>#REF!</v>
      </c>
      <c r="X199" s="51" t="s">
        <v>152</v>
      </c>
      <c r="Y199" s="51" t="s">
        <v>161</v>
      </c>
      <c r="Z199" s="51" t="s">
        <v>162</v>
      </c>
    </row>
    <row r="200" spans="1:26">
      <c r="A200" s="51" t="e">
        <f t="shared" si="25"/>
        <v>#REF!</v>
      </c>
      <c r="B200" s="52" t="e">
        <f t="shared" si="24"/>
        <v>#REF!</v>
      </c>
      <c r="C200" s="53" t="s">
        <v>413</v>
      </c>
      <c r="D200" s="53" t="s">
        <v>324</v>
      </c>
      <c r="E200" s="53" t="s">
        <v>325</v>
      </c>
      <c r="F200" s="66" t="s">
        <v>331</v>
      </c>
      <c r="G200" s="54"/>
      <c r="H200" s="45" t="e">
        <f>COUNTIFS(新签明细!$J:$J,"新签",新签明细!$D:$D,$F200,新签明细!#REF!,"&gt;="&amp;INT(J$29))</f>
        <v>#REF!</v>
      </c>
      <c r="I200" s="55"/>
      <c r="J200" s="50" t="e">
        <f>COUNTIFS(新签明细!$J:$J,"新签",新签明细!$D:$D,$F200,新签明细!#REF!,J$29)</f>
        <v>#REF!</v>
      </c>
      <c r="K200" s="50" t="e">
        <f>COUNTIFS(新签明细!$J:$J,"新签",新签明细!$D:$D,$F200,新签明细!#REF!,K$29)</f>
        <v>#REF!</v>
      </c>
      <c r="L200" s="50" t="e">
        <f>COUNTIFS(新签明细!$J:$J,"新签",新签明细!$D:$D,$F200,新签明细!#REF!,L$29)</f>
        <v>#REF!</v>
      </c>
      <c r="M200" s="50" t="e">
        <f>COUNTIFS(新签明细!$J:$J,"新签",新签明细!$D:$D,$F200,新签明细!#REF!,M$29)</f>
        <v>#REF!</v>
      </c>
      <c r="N200" s="50" t="e">
        <f>COUNTIFS(新签明细!$J:$J,"新签",新签明细!$D:$D,$F200,新签明细!#REF!,N$29)</f>
        <v>#REF!</v>
      </c>
      <c r="O200" s="50" t="e">
        <f>COUNTIFS(新签明细!$J:$J,"新签",新签明细!$D:$D,$F200,新签明细!#REF!,O$29)</f>
        <v>#REF!</v>
      </c>
      <c r="P200" s="50" t="e">
        <f>COUNTIFS(新签明细!$J:$J,"新签",新签明细!$D:$D,$F200,新签明细!#REF!,P$29)</f>
        <v>#REF!</v>
      </c>
      <c r="Q200" s="50" t="e">
        <f>COUNTIFS(新签明细!$J:$J,"新签",新签明细!$D:$D,$F200,新签明细!#REF!,Q$29)</f>
        <v>#REF!</v>
      </c>
      <c r="R200" s="50" t="e">
        <f>COUNTIFS(新签明细!$J:$J,"新签",新签明细!$D:$D,$F200,新签明细!#REF!,R$29)</f>
        <v>#REF!</v>
      </c>
      <c r="S200" s="50" t="e">
        <f>COUNTIFS(新签明细!$J:$J,"新签",新签明细!$D:$D,$F200,新签明细!#REF!,S$29)</f>
        <v>#REF!</v>
      </c>
      <c r="T200" s="50" t="e">
        <f>COUNTIFS(新签明细!$J:$J,"新签",新签明细!$D:$D,$F200,新签明细!#REF!,T$29)</f>
        <v>#REF!</v>
      </c>
      <c r="U200" s="50" t="e">
        <f>COUNTIFS(新签明细!$J:$J,"新签",新签明细!$D:$D,$F200,新签明细!#REF!,U$29)</f>
        <v>#REF!</v>
      </c>
      <c r="V200" s="50" t="e">
        <f>COUNTIFS(新签明细!$J:$J,"新签",新签明细!$D:$D,$F200,新签明细!#REF!,V$29)</f>
        <v>#REF!</v>
      </c>
      <c r="W200" s="50" t="e">
        <f>COUNTIFS(新签明细!$J:$J,"新签",新签明细!$D:$D,$F200,新签明细!#REF!,W$29)</f>
        <v>#REF!</v>
      </c>
      <c r="X200" s="51" t="s">
        <v>152</v>
      </c>
      <c r="Y200" s="51" t="s">
        <v>161</v>
      </c>
      <c r="Z200" s="51" t="s">
        <v>162</v>
      </c>
    </row>
    <row r="201" spans="1:26">
      <c r="A201" s="45" t="e">
        <f t="shared" si="25"/>
        <v>#REF!</v>
      </c>
      <c r="B201" s="46" t="e">
        <f t="shared" si="24"/>
        <v>#REF!</v>
      </c>
      <c r="C201" s="47" t="s">
        <v>413</v>
      </c>
      <c r="D201" s="47" t="s">
        <v>324</v>
      </c>
      <c r="E201" s="47" t="s">
        <v>325</v>
      </c>
      <c r="F201" s="67" t="s">
        <v>450</v>
      </c>
      <c r="G201" s="48"/>
      <c r="H201" s="45" t="e">
        <f>COUNTIFS(新签明细!$J:$J,"新签",新签明细!$D:$D,$F201,新签明细!#REF!,"&gt;="&amp;INT(J$29))</f>
        <v>#REF!</v>
      </c>
      <c r="I201" s="49"/>
      <c r="J201" s="50" t="e">
        <f>COUNTIFS(新签明细!$J:$J,"新签",新签明细!$D:$D,$F201,新签明细!#REF!,J$29)</f>
        <v>#REF!</v>
      </c>
      <c r="K201" s="50" t="e">
        <f>COUNTIFS(新签明细!$J:$J,"新签",新签明细!$D:$D,$F201,新签明细!#REF!,K$29)</f>
        <v>#REF!</v>
      </c>
      <c r="L201" s="50" t="e">
        <f>COUNTIFS(新签明细!$J:$J,"新签",新签明细!$D:$D,$F201,新签明细!#REF!,L$29)</f>
        <v>#REF!</v>
      </c>
      <c r="M201" s="50" t="e">
        <f>COUNTIFS(新签明细!$J:$J,"新签",新签明细!$D:$D,$F201,新签明细!#REF!,M$29)</f>
        <v>#REF!</v>
      </c>
      <c r="N201" s="50" t="e">
        <f>COUNTIFS(新签明细!$J:$J,"新签",新签明细!$D:$D,$F201,新签明细!#REF!,N$29)</f>
        <v>#REF!</v>
      </c>
      <c r="O201" s="50" t="e">
        <f>COUNTIFS(新签明细!$J:$J,"新签",新签明细!$D:$D,$F201,新签明细!#REF!,O$29)</f>
        <v>#REF!</v>
      </c>
      <c r="P201" s="50" t="e">
        <f>COUNTIFS(新签明细!$J:$J,"新签",新签明细!$D:$D,$F201,新签明细!#REF!,P$29)</f>
        <v>#REF!</v>
      </c>
      <c r="Q201" s="50" t="e">
        <f>COUNTIFS(新签明细!$J:$J,"新签",新签明细!$D:$D,$F201,新签明细!#REF!,Q$29)</f>
        <v>#REF!</v>
      </c>
      <c r="R201" s="50" t="e">
        <f>COUNTIFS(新签明细!$J:$J,"新签",新签明细!$D:$D,$F201,新签明细!#REF!,R$29)</f>
        <v>#REF!</v>
      </c>
      <c r="S201" s="50" t="e">
        <f>COUNTIFS(新签明细!$J:$J,"新签",新签明细!$D:$D,$F201,新签明细!#REF!,S$29)</f>
        <v>#REF!</v>
      </c>
      <c r="T201" s="50" t="e">
        <f>COUNTIFS(新签明细!$J:$J,"新签",新签明细!$D:$D,$F201,新签明细!#REF!,T$29)</f>
        <v>#REF!</v>
      </c>
      <c r="U201" s="50" t="e">
        <f>COUNTIFS(新签明细!$J:$J,"新签",新签明细!$D:$D,$F201,新签明细!#REF!,U$29)</f>
        <v>#REF!</v>
      </c>
      <c r="V201" s="50" t="e">
        <f>COUNTIFS(新签明细!$J:$J,"新签",新签明细!$D:$D,$F201,新签明细!#REF!,V$29)</f>
        <v>#REF!</v>
      </c>
      <c r="W201" s="50" t="e">
        <f>COUNTIFS(新签明细!$J:$J,"新签",新签明细!$D:$D,$F201,新签明细!#REF!,W$29)</f>
        <v>#REF!</v>
      </c>
      <c r="X201" s="45" t="s">
        <v>152</v>
      </c>
      <c r="Y201" s="45" t="s">
        <v>161</v>
      </c>
      <c r="Z201" s="45" t="s">
        <v>162</v>
      </c>
    </row>
    <row r="202" spans="1:26">
      <c r="A202" s="51" t="e">
        <f t="shared" si="25"/>
        <v>#REF!</v>
      </c>
      <c r="B202" s="52" t="e">
        <f t="shared" si="24"/>
        <v>#REF!</v>
      </c>
      <c r="C202" s="53" t="s">
        <v>413</v>
      </c>
      <c r="D202" s="53" t="s">
        <v>324</v>
      </c>
      <c r="E202" s="53" t="s">
        <v>325</v>
      </c>
      <c r="F202" s="66" t="s">
        <v>327</v>
      </c>
      <c r="G202" s="54"/>
      <c r="H202" s="45" t="e">
        <f>COUNTIFS(新签明细!$J:$J,"新签",新签明细!$D:$D,$F202,新签明细!#REF!,"&gt;="&amp;INT(J$29))</f>
        <v>#REF!</v>
      </c>
      <c r="I202" s="55"/>
      <c r="J202" s="50" t="e">
        <f>COUNTIFS(新签明细!$J:$J,"新签",新签明细!$D:$D,$F202,新签明细!#REF!,J$29)</f>
        <v>#REF!</v>
      </c>
      <c r="K202" s="50" t="e">
        <f>COUNTIFS(新签明细!$J:$J,"新签",新签明细!$D:$D,$F202,新签明细!#REF!,K$29)</f>
        <v>#REF!</v>
      </c>
      <c r="L202" s="50" t="e">
        <f>COUNTIFS(新签明细!$J:$J,"新签",新签明细!$D:$D,$F202,新签明细!#REF!,L$29)</f>
        <v>#REF!</v>
      </c>
      <c r="M202" s="50" t="e">
        <f>COUNTIFS(新签明细!$J:$J,"新签",新签明细!$D:$D,$F202,新签明细!#REF!,M$29)</f>
        <v>#REF!</v>
      </c>
      <c r="N202" s="50" t="e">
        <f>COUNTIFS(新签明细!$J:$J,"新签",新签明细!$D:$D,$F202,新签明细!#REF!,N$29)</f>
        <v>#REF!</v>
      </c>
      <c r="O202" s="50" t="e">
        <f>COUNTIFS(新签明细!$J:$J,"新签",新签明细!$D:$D,$F202,新签明细!#REF!,O$29)</f>
        <v>#REF!</v>
      </c>
      <c r="P202" s="50" t="e">
        <f>COUNTIFS(新签明细!$J:$J,"新签",新签明细!$D:$D,$F202,新签明细!#REF!,P$29)</f>
        <v>#REF!</v>
      </c>
      <c r="Q202" s="50" t="e">
        <f>COUNTIFS(新签明细!$J:$J,"新签",新签明细!$D:$D,$F202,新签明细!#REF!,Q$29)</f>
        <v>#REF!</v>
      </c>
      <c r="R202" s="50" t="e">
        <f>COUNTIFS(新签明细!$J:$J,"新签",新签明细!$D:$D,$F202,新签明细!#REF!,R$29)</f>
        <v>#REF!</v>
      </c>
      <c r="S202" s="50" t="e">
        <f>COUNTIFS(新签明细!$J:$J,"新签",新签明细!$D:$D,$F202,新签明细!#REF!,S$29)</f>
        <v>#REF!</v>
      </c>
      <c r="T202" s="50" t="e">
        <f>COUNTIFS(新签明细!$J:$J,"新签",新签明细!$D:$D,$F202,新签明细!#REF!,T$29)</f>
        <v>#REF!</v>
      </c>
      <c r="U202" s="50" t="e">
        <f>COUNTIFS(新签明细!$J:$J,"新签",新签明细!$D:$D,$F202,新签明细!#REF!,U$29)</f>
        <v>#REF!</v>
      </c>
      <c r="V202" s="50" t="e">
        <f>COUNTIFS(新签明细!$J:$J,"新签",新签明细!$D:$D,$F202,新签明细!#REF!,V$29)</f>
        <v>#REF!</v>
      </c>
      <c r="W202" s="50" t="e">
        <f>COUNTIFS(新签明细!$J:$J,"新签",新签明细!$D:$D,$F202,新签明细!#REF!,W$29)</f>
        <v>#REF!</v>
      </c>
      <c r="X202" s="51" t="s">
        <v>152</v>
      </c>
      <c r="Y202" s="51" t="s">
        <v>161</v>
      </c>
      <c r="Z202" s="51" t="s">
        <v>162</v>
      </c>
    </row>
    <row r="203" spans="1:26">
      <c r="A203" s="45" t="e">
        <f t="shared" si="25"/>
        <v>#REF!</v>
      </c>
      <c r="B203" s="46" t="e">
        <f t="shared" si="24"/>
        <v>#REF!</v>
      </c>
      <c r="C203" s="47" t="s">
        <v>413</v>
      </c>
      <c r="D203" s="47" t="s">
        <v>324</v>
      </c>
      <c r="E203" s="47" t="s">
        <v>325</v>
      </c>
      <c r="F203" s="67" t="s">
        <v>451</v>
      </c>
      <c r="G203" s="48"/>
      <c r="H203" s="45" t="e">
        <f>COUNTIFS(新签明细!$J:$J,"新签",新签明细!$D:$D,$F203,新签明细!#REF!,"&gt;="&amp;INT(J$29))</f>
        <v>#REF!</v>
      </c>
      <c r="I203" s="49"/>
      <c r="J203" s="50" t="e">
        <f>COUNTIFS(新签明细!$J:$J,"新签",新签明细!$D:$D,$F203,新签明细!#REF!,J$29)</f>
        <v>#REF!</v>
      </c>
      <c r="K203" s="50" t="e">
        <f>COUNTIFS(新签明细!$J:$J,"新签",新签明细!$D:$D,$F203,新签明细!#REF!,K$29)</f>
        <v>#REF!</v>
      </c>
      <c r="L203" s="50" t="e">
        <f>COUNTIFS(新签明细!$J:$J,"新签",新签明细!$D:$D,$F203,新签明细!#REF!,L$29)</f>
        <v>#REF!</v>
      </c>
      <c r="M203" s="50" t="e">
        <f>COUNTIFS(新签明细!$J:$J,"新签",新签明细!$D:$D,$F203,新签明细!#REF!,M$29)</f>
        <v>#REF!</v>
      </c>
      <c r="N203" s="50" t="e">
        <f>COUNTIFS(新签明细!$J:$J,"新签",新签明细!$D:$D,$F203,新签明细!#REF!,N$29)</f>
        <v>#REF!</v>
      </c>
      <c r="O203" s="50" t="e">
        <f>COUNTIFS(新签明细!$J:$J,"新签",新签明细!$D:$D,$F203,新签明细!#REF!,O$29)</f>
        <v>#REF!</v>
      </c>
      <c r="P203" s="50" t="e">
        <f>COUNTIFS(新签明细!$J:$J,"新签",新签明细!$D:$D,$F203,新签明细!#REF!,P$29)</f>
        <v>#REF!</v>
      </c>
      <c r="Q203" s="50" t="e">
        <f>COUNTIFS(新签明细!$J:$J,"新签",新签明细!$D:$D,$F203,新签明细!#REF!,Q$29)</f>
        <v>#REF!</v>
      </c>
      <c r="R203" s="50" t="e">
        <f>COUNTIFS(新签明细!$J:$J,"新签",新签明细!$D:$D,$F203,新签明细!#REF!,R$29)</f>
        <v>#REF!</v>
      </c>
      <c r="S203" s="50" t="e">
        <f>COUNTIFS(新签明细!$J:$J,"新签",新签明细!$D:$D,$F203,新签明细!#REF!,S$29)</f>
        <v>#REF!</v>
      </c>
      <c r="T203" s="50" t="e">
        <f>COUNTIFS(新签明细!$J:$J,"新签",新签明细!$D:$D,$F203,新签明细!#REF!,T$29)</f>
        <v>#REF!</v>
      </c>
      <c r="U203" s="50" t="e">
        <f>COUNTIFS(新签明细!$J:$J,"新签",新签明细!$D:$D,$F203,新签明细!#REF!,U$29)</f>
        <v>#REF!</v>
      </c>
      <c r="V203" s="50" t="e">
        <f>COUNTIFS(新签明细!$J:$J,"新签",新签明细!$D:$D,$F203,新签明细!#REF!,V$29)</f>
        <v>#REF!</v>
      </c>
      <c r="W203" s="50" t="e">
        <f>COUNTIFS(新签明细!$J:$J,"新签",新签明细!$D:$D,$F203,新签明细!#REF!,W$29)</f>
        <v>#REF!</v>
      </c>
      <c r="X203" s="45" t="s">
        <v>152</v>
      </c>
      <c r="Y203" s="45" t="s">
        <v>161</v>
      </c>
      <c r="Z203" s="45" t="s">
        <v>162</v>
      </c>
    </row>
    <row r="204" spans="1:26">
      <c r="A204" s="51" t="e">
        <f t="shared" si="25"/>
        <v>#REF!</v>
      </c>
      <c r="B204" s="52" t="e">
        <f t="shared" si="24"/>
        <v>#REF!</v>
      </c>
      <c r="C204" s="53" t="s">
        <v>413</v>
      </c>
      <c r="D204" s="53" t="s">
        <v>324</v>
      </c>
      <c r="E204" s="53" t="s">
        <v>325</v>
      </c>
      <c r="F204" s="66" t="s">
        <v>452</v>
      </c>
      <c r="G204" s="54"/>
      <c r="H204" s="45" t="e">
        <f>COUNTIFS(新签明细!$J:$J,"新签",新签明细!$D:$D,$F204,新签明细!#REF!,"&gt;="&amp;INT(J$29))</f>
        <v>#REF!</v>
      </c>
      <c r="I204" s="55"/>
      <c r="J204" s="50" t="e">
        <f>COUNTIFS(新签明细!$J:$J,"新签",新签明细!$D:$D,$F204,新签明细!#REF!,J$29)</f>
        <v>#REF!</v>
      </c>
      <c r="K204" s="50" t="e">
        <f>COUNTIFS(新签明细!$J:$J,"新签",新签明细!$D:$D,$F204,新签明细!#REF!,K$29)</f>
        <v>#REF!</v>
      </c>
      <c r="L204" s="50" t="e">
        <f>COUNTIFS(新签明细!$J:$J,"新签",新签明细!$D:$D,$F204,新签明细!#REF!,L$29)</f>
        <v>#REF!</v>
      </c>
      <c r="M204" s="50" t="e">
        <f>COUNTIFS(新签明细!$J:$J,"新签",新签明细!$D:$D,$F204,新签明细!#REF!,M$29)</f>
        <v>#REF!</v>
      </c>
      <c r="N204" s="50" t="e">
        <f>COUNTIFS(新签明细!$J:$J,"新签",新签明细!$D:$D,$F204,新签明细!#REF!,N$29)</f>
        <v>#REF!</v>
      </c>
      <c r="O204" s="50" t="e">
        <f>COUNTIFS(新签明细!$J:$J,"新签",新签明细!$D:$D,$F204,新签明细!#REF!,O$29)</f>
        <v>#REF!</v>
      </c>
      <c r="P204" s="50" t="e">
        <f>COUNTIFS(新签明细!$J:$J,"新签",新签明细!$D:$D,$F204,新签明细!#REF!,P$29)</f>
        <v>#REF!</v>
      </c>
      <c r="Q204" s="50" t="e">
        <f>COUNTIFS(新签明细!$J:$J,"新签",新签明细!$D:$D,$F204,新签明细!#REF!,Q$29)</f>
        <v>#REF!</v>
      </c>
      <c r="R204" s="50" t="e">
        <f>COUNTIFS(新签明细!$J:$J,"新签",新签明细!$D:$D,$F204,新签明细!#REF!,R$29)</f>
        <v>#REF!</v>
      </c>
      <c r="S204" s="50" t="e">
        <f>COUNTIFS(新签明细!$J:$J,"新签",新签明细!$D:$D,$F204,新签明细!#REF!,S$29)</f>
        <v>#REF!</v>
      </c>
      <c r="T204" s="50" t="e">
        <f>COUNTIFS(新签明细!$J:$J,"新签",新签明细!$D:$D,$F204,新签明细!#REF!,T$29)</f>
        <v>#REF!</v>
      </c>
      <c r="U204" s="50" t="e">
        <f>COUNTIFS(新签明细!$J:$J,"新签",新签明细!$D:$D,$F204,新签明细!#REF!,U$29)</f>
        <v>#REF!</v>
      </c>
      <c r="V204" s="50" t="e">
        <f>COUNTIFS(新签明细!$J:$J,"新签",新签明细!$D:$D,$F204,新签明细!#REF!,V$29)</f>
        <v>#REF!</v>
      </c>
      <c r="W204" s="50" t="e">
        <f>COUNTIFS(新签明细!$J:$J,"新签",新签明细!$D:$D,$F204,新签明细!#REF!,W$29)</f>
        <v>#REF!</v>
      </c>
      <c r="X204" s="51" t="s">
        <v>152</v>
      </c>
      <c r="Y204" s="51" t="s">
        <v>161</v>
      </c>
      <c r="Z204" s="51" t="s">
        <v>162</v>
      </c>
    </row>
    <row r="205" spans="1:26">
      <c r="A205" s="45" t="e">
        <f t="shared" si="25"/>
        <v>#REF!</v>
      </c>
      <c r="B205" s="46" t="e">
        <f t="shared" si="24"/>
        <v>#REF!</v>
      </c>
      <c r="C205" s="47" t="s">
        <v>413</v>
      </c>
      <c r="D205" s="47" t="s">
        <v>324</v>
      </c>
      <c r="E205" s="47" t="s">
        <v>325</v>
      </c>
      <c r="F205" s="67" t="s">
        <v>328</v>
      </c>
      <c r="G205" s="48"/>
      <c r="H205" s="45" t="e">
        <f>COUNTIFS(新签明细!$J:$J,"新签",新签明细!$D:$D,$F205,新签明细!#REF!,"&gt;="&amp;INT(J$29))</f>
        <v>#REF!</v>
      </c>
      <c r="I205" s="49"/>
      <c r="J205" s="50" t="e">
        <f>COUNTIFS(新签明细!$J:$J,"新签",新签明细!$D:$D,$F205,新签明细!#REF!,J$29)</f>
        <v>#REF!</v>
      </c>
      <c r="K205" s="50" t="e">
        <f>COUNTIFS(新签明细!$J:$J,"新签",新签明细!$D:$D,$F205,新签明细!#REF!,K$29)</f>
        <v>#REF!</v>
      </c>
      <c r="L205" s="50" t="e">
        <f>COUNTIFS(新签明细!$J:$J,"新签",新签明细!$D:$D,$F205,新签明细!#REF!,L$29)</f>
        <v>#REF!</v>
      </c>
      <c r="M205" s="50" t="e">
        <f>COUNTIFS(新签明细!$J:$J,"新签",新签明细!$D:$D,$F205,新签明细!#REF!,M$29)</f>
        <v>#REF!</v>
      </c>
      <c r="N205" s="50" t="e">
        <f>COUNTIFS(新签明细!$J:$J,"新签",新签明细!$D:$D,$F205,新签明细!#REF!,N$29)</f>
        <v>#REF!</v>
      </c>
      <c r="O205" s="50" t="e">
        <f>COUNTIFS(新签明细!$J:$J,"新签",新签明细!$D:$D,$F205,新签明细!#REF!,O$29)</f>
        <v>#REF!</v>
      </c>
      <c r="P205" s="50" t="e">
        <f>COUNTIFS(新签明细!$J:$J,"新签",新签明细!$D:$D,$F205,新签明细!#REF!,P$29)</f>
        <v>#REF!</v>
      </c>
      <c r="Q205" s="50" t="e">
        <f>COUNTIFS(新签明细!$J:$J,"新签",新签明细!$D:$D,$F205,新签明细!#REF!,Q$29)</f>
        <v>#REF!</v>
      </c>
      <c r="R205" s="50" t="e">
        <f>COUNTIFS(新签明细!$J:$J,"新签",新签明细!$D:$D,$F205,新签明细!#REF!,R$29)</f>
        <v>#REF!</v>
      </c>
      <c r="S205" s="50" t="e">
        <f>COUNTIFS(新签明细!$J:$J,"新签",新签明细!$D:$D,$F205,新签明细!#REF!,S$29)</f>
        <v>#REF!</v>
      </c>
      <c r="T205" s="50" t="e">
        <f>COUNTIFS(新签明细!$J:$J,"新签",新签明细!$D:$D,$F205,新签明细!#REF!,T$29)</f>
        <v>#REF!</v>
      </c>
      <c r="U205" s="50" t="e">
        <f>COUNTIFS(新签明细!$J:$J,"新签",新签明细!$D:$D,$F205,新签明细!#REF!,U$29)</f>
        <v>#REF!</v>
      </c>
      <c r="V205" s="50" t="e">
        <f>COUNTIFS(新签明细!$J:$J,"新签",新签明细!$D:$D,$F205,新签明细!#REF!,V$29)</f>
        <v>#REF!</v>
      </c>
      <c r="W205" s="50" t="e">
        <f>COUNTIFS(新签明细!$J:$J,"新签",新签明细!$D:$D,$F205,新签明细!#REF!,W$29)</f>
        <v>#REF!</v>
      </c>
      <c r="X205" s="45" t="s">
        <v>152</v>
      </c>
      <c r="Y205" s="45" t="s">
        <v>161</v>
      </c>
      <c r="Z205" s="45" t="s">
        <v>162</v>
      </c>
    </row>
    <row r="206" spans="1:26">
      <c r="A206" s="51" t="e">
        <f t="shared" si="25"/>
        <v>#REF!</v>
      </c>
      <c r="B206" s="52" t="e">
        <f t="shared" si="24"/>
        <v>#REF!</v>
      </c>
      <c r="C206" s="53" t="s">
        <v>413</v>
      </c>
      <c r="D206" s="53" t="s">
        <v>324</v>
      </c>
      <c r="E206" s="53" t="s">
        <v>325</v>
      </c>
      <c r="F206" s="66" t="s">
        <v>329</v>
      </c>
      <c r="G206" s="54"/>
      <c r="H206" s="45" t="e">
        <f>COUNTIFS(新签明细!$J:$J,"新签",新签明细!$D:$D,$F206,新签明细!#REF!,"&gt;="&amp;INT(J$29))</f>
        <v>#REF!</v>
      </c>
      <c r="I206" s="55"/>
      <c r="J206" s="50" t="e">
        <f>COUNTIFS(新签明细!$J:$J,"新签",新签明细!$D:$D,$F206,新签明细!#REF!,J$29)</f>
        <v>#REF!</v>
      </c>
      <c r="K206" s="50" t="e">
        <f>COUNTIFS(新签明细!$J:$J,"新签",新签明细!$D:$D,$F206,新签明细!#REF!,K$29)</f>
        <v>#REF!</v>
      </c>
      <c r="L206" s="50" t="e">
        <f>COUNTIFS(新签明细!$J:$J,"新签",新签明细!$D:$D,$F206,新签明细!#REF!,L$29)</f>
        <v>#REF!</v>
      </c>
      <c r="M206" s="50" t="e">
        <f>COUNTIFS(新签明细!$J:$J,"新签",新签明细!$D:$D,$F206,新签明细!#REF!,M$29)</f>
        <v>#REF!</v>
      </c>
      <c r="N206" s="50" t="e">
        <f>COUNTIFS(新签明细!$J:$J,"新签",新签明细!$D:$D,$F206,新签明细!#REF!,N$29)</f>
        <v>#REF!</v>
      </c>
      <c r="O206" s="50" t="e">
        <f>COUNTIFS(新签明细!$J:$J,"新签",新签明细!$D:$D,$F206,新签明细!#REF!,O$29)</f>
        <v>#REF!</v>
      </c>
      <c r="P206" s="50" t="e">
        <f>COUNTIFS(新签明细!$J:$J,"新签",新签明细!$D:$D,$F206,新签明细!#REF!,P$29)</f>
        <v>#REF!</v>
      </c>
      <c r="Q206" s="50" t="e">
        <f>COUNTIFS(新签明细!$J:$J,"新签",新签明细!$D:$D,$F206,新签明细!#REF!,Q$29)</f>
        <v>#REF!</v>
      </c>
      <c r="R206" s="50" t="e">
        <f>COUNTIFS(新签明细!$J:$J,"新签",新签明细!$D:$D,$F206,新签明细!#REF!,R$29)</f>
        <v>#REF!</v>
      </c>
      <c r="S206" s="50" t="e">
        <f>COUNTIFS(新签明细!$J:$J,"新签",新签明细!$D:$D,$F206,新签明细!#REF!,S$29)</f>
        <v>#REF!</v>
      </c>
      <c r="T206" s="50" t="e">
        <f>COUNTIFS(新签明细!$J:$J,"新签",新签明细!$D:$D,$F206,新签明细!#REF!,T$29)</f>
        <v>#REF!</v>
      </c>
      <c r="U206" s="50" t="e">
        <f>COUNTIFS(新签明细!$J:$J,"新签",新签明细!$D:$D,$F206,新签明细!#REF!,U$29)</f>
        <v>#REF!</v>
      </c>
      <c r="V206" s="50" t="e">
        <f>COUNTIFS(新签明细!$J:$J,"新签",新签明细!$D:$D,$F206,新签明细!#REF!,V$29)</f>
        <v>#REF!</v>
      </c>
      <c r="W206" s="50" t="e">
        <f>COUNTIFS(新签明细!$J:$J,"新签",新签明细!$D:$D,$F206,新签明细!#REF!,W$29)</f>
        <v>#REF!</v>
      </c>
      <c r="X206" s="51" t="s">
        <v>152</v>
      </c>
      <c r="Y206" s="51" t="s">
        <v>161</v>
      </c>
      <c r="Z206" s="51" t="s">
        <v>162</v>
      </c>
    </row>
    <row r="207" spans="1:26">
      <c r="A207" s="45" t="e">
        <f t="shared" si="25"/>
        <v>#REF!</v>
      </c>
      <c r="B207" s="46" t="e">
        <f t="shared" si="24"/>
        <v>#REF!</v>
      </c>
      <c r="C207" s="47" t="s">
        <v>413</v>
      </c>
      <c r="D207" s="47" t="s">
        <v>324</v>
      </c>
      <c r="E207" s="47" t="s">
        <v>325</v>
      </c>
      <c r="F207" s="67" t="s">
        <v>333</v>
      </c>
      <c r="G207" s="48"/>
      <c r="H207" s="45" t="e">
        <f>COUNTIFS(新签明细!$J:$J,"新签",新签明细!$D:$D,$F207,新签明细!#REF!,"&gt;="&amp;INT(J$29))</f>
        <v>#REF!</v>
      </c>
      <c r="I207" s="49"/>
      <c r="J207" s="50" t="e">
        <f>COUNTIFS(新签明细!$J:$J,"新签",新签明细!$D:$D,$F207,新签明细!#REF!,J$29)</f>
        <v>#REF!</v>
      </c>
      <c r="K207" s="50" t="e">
        <f>COUNTIFS(新签明细!$J:$J,"新签",新签明细!$D:$D,$F207,新签明细!#REF!,K$29)</f>
        <v>#REF!</v>
      </c>
      <c r="L207" s="50" t="e">
        <f>COUNTIFS(新签明细!$J:$J,"新签",新签明细!$D:$D,$F207,新签明细!#REF!,L$29)</f>
        <v>#REF!</v>
      </c>
      <c r="M207" s="50" t="e">
        <f>COUNTIFS(新签明细!$J:$J,"新签",新签明细!$D:$D,$F207,新签明细!#REF!,M$29)</f>
        <v>#REF!</v>
      </c>
      <c r="N207" s="50" t="e">
        <f>COUNTIFS(新签明细!$J:$J,"新签",新签明细!$D:$D,$F207,新签明细!#REF!,N$29)</f>
        <v>#REF!</v>
      </c>
      <c r="O207" s="50" t="e">
        <f>COUNTIFS(新签明细!$J:$J,"新签",新签明细!$D:$D,$F207,新签明细!#REF!,O$29)</f>
        <v>#REF!</v>
      </c>
      <c r="P207" s="50" t="e">
        <f>COUNTIFS(新签明细!$J:$J,"新签",新签明细!$D:$D,$F207,新签明细!#REF!,P$29)</f>
        <v>#REF!</v>
      </c>
      <c r="Q207" s="50" t="e">
        <f>COUNTIFS(新签明细!$J:$J,"新签",新签明细!$D:$D,$F207,新签明细!#REF!,Q$29)</f>
        <v>#REF!</v>
      </c>
      <c r="R207" s="50" t="e">
        <f>COUNTIFS(新签明细!$J:$J,"新签",新签明细!$D:$D,$F207,新签明细!#REF!,R$29)</f>
        <v>#REF!</v>
      </c>
      <c r="S207" s="50" t="e">
        <f>COUNTIFS(新签明细!$J:$J,"新签",新签明细!$D:$D,$F207,新签明细!#REF!,S$29)</f>
        <v>#REF!</v>
      </c>
      <c r="T207" s="50" t="e">
        <f>COUNTIFS(新签明细!$J:$J,"新签",新签明细!$D:$D,$F207,新签明细!#REF!,T$29)</f>
        <v>#REF!</v>
      </c>
      <c r="U207" s="50" t="e">
        <f>COUNTIFS(新签明细!$J:$J,"新签",新签明细!$D:$D,$F207,新签明细!#REF!,U$29)</f>
        <v>#REF!</v>
      </c>
      <c r="V207" s="50" t="e">
        <f>COUNTIFS(新签明细!$J:$J,"新签",新签明细!$D:$D,$F207,新签明细!#REF!,V$29)</f>
        <v>#REF!</v>
      </c>
      <c r="W207" s="50" t="e">
        <f>COUNTIFS(新签明细!$J:$J,"新签",新签明细!$D:$D,$F207,新签明细!#REF!,W$29)</f>
        <v>#REF!</v>
      </c>
      <c r="X207" s="45" t="s">
        <v>152</v>
      </c>
      <c r="Y207" s="45" t="s">
        <v>161</v>
      </c>
      <c r="Z207" s="45" t="s">
        <v>162</v>
      </c>
    </row>
    <row r="208" spans="1:26">
      <c r="A208" s="51" t="e">
        <f t="shared" si="25"/>
        <v>#REF!</v>
      </c>
      <c r="B208" s="52" t="e">
        <f t="shared" si="24"/>
        <v>#REF!</v>
      </c>
      <c r="C208" s="53" t="s">
        <v>413</v>
      </c>
      <c r="D208" s="53" t="s">
        <v>324</v>
      </c>
      <c r="E208" s="53" t="s">
        <v>325</v>
      </c>
      <c r="F208" s="66" t="s">
        <v>453</v>
      </c>
      <c r="G208" s="54"/>
      <c r="H208" s="45" t="e">
        <f>COUNTIFS(新签明细!$J:$J,"新签",新签明细!$D:$D,$F208,新签明细!#REF!,"&gt;="&amp;INT(J$29))</f>
        <v>#REF!</v>
      </c>
      <c r="I208" s="55"/>
      <c r="J208" s="50" t="e">
        <f>COUNTIFS(新签明细!$J:$J,"新签",新签明细!$D:$D,$F208,新签明细!#REF!,J$29)</f>
        <v>#REF!</v>
      </c>
      <c r="K208" s="50" t="e">
        <f>COUNTIFS(新签明细!$J:$J,"新签",新签明细!$D:$D,$F208,新签明细!#REF!,K$29)</f>
        <v>#REF!</v>
      </c>
      <c r="L208" s="50" t="e">
        <f>COUNTIFS(新签明细!$J:$J,"新签",新签明细!$D:$D,$F208,新签明细!#REF!,L$29)</f>
        <v>#REF!</v>
      </c>
      <c r="M208" s="50" t="e">
        <f>COUNTIFS(新签明细!$J:$J,"新签",新签明细!$D:$D,$F208,新签明细!#REF!,M$29)</f>
        <v>#REF!</v>
      </c>
      <c r="N208" s="50" t="e">
        <f>COUNTIFS(新签明细!$J:$J,"新签",新签明细!$D:$D,$F208,新签明细!#REF!,N$29)</f>
        <v>#REF!</v>
      </c>
      <c r="O208" s="50" t="e">
        <f>COUNTIFS(新签明细!$J:$J,"新签",新签明细!$D:$D,$F208,新签明细!#REF!,O$29)</f>
        <v>#REF!</v>
      </c>
      <c r="P208" s="50" t="e">
        <f>COUNTIFS(新签明细!$J:$J,"新签",新签明细!$D:$D,$F208,新签明细!#REF!,P$29)</f>
        <v>#REF!</v>
      </c>
      <c r="Q208" s="50" t="e">
        <f>COUNTIFS(新签明细!$J:$J,"新签",新签明细!$D:$D,$F208,新签明细!#REF!,Q$29)</f>
        <v>#REF!</v>
      </c>
      <c r="R208" s="50" t="e">
        <f>COUNTIFS(新签明细!$J:$J,"新签",新签明细!$D:$D,$F208,新签明细!#REF!,R$29)</f>
        <v>#REF!</v>
      </c>
      <c r="S208" s="50" t="e">
        <f>COUNTIFS(新签明细!$J:$J,"新签",新签明细!$D:$D,$F208,新签明细!#REF!,S$29)</f>
        <v>#REF!</v>
      </c>
      <c r="T208" s="50" t="e">
        <f>COUNTIFS(新签明细!$J:$J,"新签",新签明细!$D:$D,$F208,新签明细!#REF!,T$29)</f>
        <v>#REF!</v>
      </c>
      <c r="U208" s="50" t="e">
        <f>COUNTIFS(新签明细!$J:$J,"新签",新签明细!$D:$D,$F208,新签明细!#REF!,U$29)</f>
        <v>#REF!</v>
      </c>
      <c r="V208" s="50" t="e">
        <f>COUNTIFS(新签明细!$J:$J,"新签",新签明细!$D:$D,$F208,新签明细!#REF!,V$29)</f>
        <v>#REF!</v>
      </c>
      <c r="W208" s="50" t="e">
        <f>COUNTIFS(新签明细!$J:$J,"新签",新签明细!$D:$D,$F208,新签明细!#REF!,W$29)</f>
        <v>#REF!</v>
      </c>
      <c r="X208" s="51" t="s">
        <v>152</v>
      </c>
      <c r="Y208" s="51" t="s">
        <v>161</v>
      </c>
      <c r="Z208" s="51" t="s">
        <v>162</v>
      </c>
    </row>
    <row r="209" spans="1:26">
      <c r="A209" s="45" t="e">
        <f t="shared" si="25"/>
        <v>#REF!</v>
      </c>
      <c r="B209" s="46" t="e">
        <f t="shared" si="24"/>
        <v>#REF!</v>
      </c>
      <c r="C209" s="47" t="s">
        <v>413</v>
      </c>
      <c r="D209" s="47" t="s">
        <v>324</v>
      </c>
      <c r="E209" s="47" t="s">
        <v>325</v>
      </c>
      <c r="F209" s="67" t="s">
        <v>454</v>
      </c>
      <c r="G209" s="48"/>
      <c r="H209" s="45" t="e">
        <f>COUNTIFS(新签明细!$J:$J,"新签",新签明细!$D:$D,$F209,新签明细!#REF!,"&gt;="&amp;INT(J$29))</f>
        <v>#REF!</v>
      </c>
      <c r="I209" s="49"/>
      <c r="J209" s="50" t="e">
        <f>COUNTIFS(新签明细!$J:$J,"新签",新签明细!$D:$D,$F209,新签明细!#REF!,J$29)</f>
        <v>#REF!</v>
      </c>
      <c r="K209" s="50" t="e">
        <f>COUNTIFS(新签明细!$J:$J,"新签",新签明细!$D:$D,$F209,新签明细!#REF!,K$29)</f>
        <v>#REF!</v>
      </c>
      <c r="L209" s="50" t="e">
        <f>COUNTIFS(新签明细!$J:$J,"新签",新签明细!$D:$D,$F209,新签明细!#REF!,L$29)</f>
        <v>#REF!</v>
      </c>
      <c r="M209" s="50" t="e">
        <f>COUNTIFS(新签明细!$J:$J,"新签",新签明细!$D:$D,$F209,新签明细!#REF!,M$29)</f>
        <v>#REF!</v>
      </c>
      <c r="N209" s="50" t="e">
        <f>COUNTIFS(新签明细!$J:$J,"新签",新签明细!$D:$D,$F209,新签明细!#REF!,N$29)</f>
        <v>#REF!</v>
      </c>
      <c r="O209" s="50" t="e">
        <f>COUNTIFS(新签明细!$J:$J,"新签",新签明细!$D:$D,$F209,新签明细!#REF!,O$29)</f>
        <v>#REF!</v>
      </c>
      <c r="P209" s="50" t="e">
        <f>COUNTIFS(新签明细!$J:$J,"新签",新签明细!$D:$D,$F209,新签明细!#REF!,P$29)</f>
        <v>#REF!</v>
      </c>
      <c r="Q209" s="50" t="e">
        <f>COUNTIFS(新签明细!$J:$J,"新签",新签明细!$D:$D,$F209,新签明细!#REF!,Q$29)</f>
        <v>#REF!</v>
      </c>
      <c r="R209" s="50" t="e">
        <f>COUNTIFS(新签明细!$J:$J,"新签",新签明细!$D:$D,$F209,新签明细!#REF!,R$29)</f>
        <v>#REF!</v>
      </c>
      <c r="S209" s="50" t="e">
        <f>COUNTIFS(新签明细!$J:$J,"新签",新签明细!$D:$D,$F209,新签明细!#REF!,S$29)</f>
        <v>#REF!</v>
      </c>
      <c r="T209" s="50" t="e">
        <f>COUNTIFS(新签明细!$J:$J,"新签",新签明细!$D:$D,$F209,新签明细!#REF!,T$29)</f>
        <v>#REF!</v>
      </c>
      <c r="U209" s="50" t="e">
        <f>COUNTIFS(新签明细!$J:$J,"新签",新签明细!$D:$D,$F209,新签明细!#REF!,U$29)</f>
        <v>#REF!</v>
      </c>
      <c r="V209" s="50" t="e">
        <f>COUNTIFS(新签明细!$J:$J,"新签",新签明细!$D:$D,$F209,新签明细!#REF!,V$29)</f>
        <v>#REF!</v>
      </c>
      <c r="W209" s="50" t="e">
        <f>COUNTIFS(新签明细!$J:$J,"新签",新签明细!$D:$D,$F209,新签明细!#REF!,W$29)</f>
        <v>#REF!</v>
      </c>
      <c r="X209" s="45" t="s">
        <v>152</v>
      </c>
      <c r="Y209" s="45" t="s">
        <v>161</v>
      </c>
      <c r="Z209" s="45" t="s">
        <v>162</v>
      </c>
    </row>
    <row r="210" spans="1:26">
      <c r="A210" s="51" t="e">
        <f t="shared" si="25"/>
        <v>#REF!</v>
      </c>
      <c r="B210" s="52" t="e">
        <f t="shared" si="24"/>
        <v>#REF!</v>
      </c>
      <c r="C210" s="53" t="s">
        <v>413</v>
      </c>
      <c r="D210" s="53" t="s">
        <v>324</v>
      </c>
      <c r="E210" s="53" t="s">
        <v>325</v>
      </c>
      <c r="F210" s="66" t="s">
        <v>330</v>
      </c>
      <c r="G210" s="54"/>
      <c r="H210" s="45" t="e">
        <f>COUNTIFS(新签明细!$J:$J,"新签",新签明细!$D:$D,$F210,新签明细!#REF!,"&gt;="&amp;INT(J$29))</f>
        <v>#REF!</v>
      </c>
      <c r="I210" s="55"/>
      <c r="J210" s="50" t="e">
        <f>COUNTIFS(新签明细!$J:$J,"新签",新签明细!$D:$D,$F210,新签明细!#REF!,J$29)</f>
        <v>#REF!</v>
      </c>
      <c r="K210" s="50" t="e">
        <f>COUNTIFS(新签明细!$J:$J,"新签",新签明细!$D:$D,$F210,新签明细!#REF!,K$29)</f>
        <v>#REF!</v>
      </c>
      <c r="L210" s="50" t="e">
        <f>COUNTIFS(新签明细!$J:$J,"新签",新签明细!$D:$D,$F210,新签明细!#REF!,L$29)</f>
        <v>#REF!</v>
      </c>
      <c r="M210" s="50" t="e">
        <f>COUNTIFS(新签明细!$J:$J,"新签",新签明细!$D:$D,$F210,新签明细!#REF!,M$29)</f>
        <v>#REF!</v>
      </c>
      <c r="N210" s="50" t="e">
        <f>COUNTIFS(新签明细!$J:$J,"新签",新签明细!$D:$D,$F210,新签明细!#REF!,N$29)</f>
        <v>#REF!</v>
      </c>
      <c r="O210" s="50" t="e">
        <f>COUNTIFS(新签明细!$J:$J,"新签",新签明细!$D:$D,$F210,新签明细!#REF!,O$29)</f>
        <v>#REF!</v>
      </c>
      <c r="P210" s="50" t="e">
        <f>COUNTIFS(新签明细!$J:$J,"新签",新签明细!$D:$D,$F210,新签明细!#REF!,P$29)</f>
        <v>#REF!</v>
      </c>
      <c r="Q210" s="50" t="e">
        <f>COUNTIFS(新签明细!$J:$J,"新签",新签明细!$D:$D,$F210,新签明细!#REF!,Q$29)</f>
        <v>#REF!</v>
      </c>
      <c r="R210" s="50" t="e">
        <f>COUNTIFS(新签明细!$J:$J,"新签",新签明细!$D:$D,$F210,新签明细!#REF!,R$29)</f>
        <v>#REF!</v>
      </c>
      <c r="S210" s="50" t="e">
        <f>COUNTIFS(新签明细!$J:$J,"新签",新签明细!$D:$D,$F210,新签明细!#REF!,S$29)</f>
        <v>#REF!</v>
      </c>
      <c r="T210" s="50" t="e">
        <f>COUNTIFS(新签明细!$J:$J,"新签",新签明细!$D:$D,$F210,新签明细!#REF!,T$29)</f>
        <v>#REF!</v>
      </c>
      <c r="U210" s="50" t="e">
        <f>COUNTIFS(新签明细!$J:$J,"新签",新签明细!$D:$D,$F210,新签明细!#REF!,U$29)</f>
        <v>#REF!</v>
      </c>
      <c r="V210" s="50" t="e">
        <f>COUNTIFS(新签明细!$J:$J,"新签",新签明细!$D:$D,$F210,新签明细!#REF!,V$29)</f>
        <v>#REF!</v>
      </c>
      <c r="W210" s="50" t="e">
        <f>COUNTIFS(新签明细!$J:$J,"新签",新签明细!$D:$D,$F210,新签明细!#REF!,W$29)</f>
        <v>#REF!</v>
      </c>
      <c r="X210" s="51" t="s">
        <v>152</v>
      </c>
      <c r="Y210" s="51" t="s">
        <v>161</v>
      </c>
      <c r="Z210" s="51" t="s">
        <v>162</v>
      </c>
    </row>
    <row r="211" spans="1:26">
      <c r="B211" s="12"/>
      <c r="C211" s="24"/>
      <c r="D211" s="24"/>
      <c r="E211" s="25"/>
      <c r="F211" s="24"/>
      <c r="G211" s="19"/>
      <c r="I211" s="20"/>
      <c r="J211" s="21"/>
      <c r="K211" s="22"/>
      <c r="L211" s="23"/>
      <c r="M211" s="21"/>
      <c r="N211" s="21"/>
      <c r="Q211" s="23"/>
      <c r="S211" s="21"/>
    </row>
    <row r="212" spans="1:26">
      <c r="B212" s="12"/>
      <c r="C212" s="24"/>
      <c r="D212" s="24"/>
      <c r="E212" s="24"/>
      <c r="F212" s="24"/>
      <c r="G212" s="19"/>
      <c r="I212" s="20"/>
      <c r="J212" s="21"/>
      <c r="K212" s="22"/>
      <c r="L212" s="23"/>
      <c r="M212" s="21"/>
      <c r="N212" s="21"/>
      <c r="Q212" s="23"/>
      <c r="S212" s="21"/>
    </row>
    <row r="213" spans="1:26">
      <c r="B213" s="12"/>
      <c r="C213" s="24"/>
      <c r="D213" s="24"/>
      <c r="E213" s="24"/>
      <c r="F213" s="24"/>
      <c r="G213" s="19"/>
      <c r="I213" s="20"/>
      <c r="J213" s="21"/>
      <c r="K213" s="22"/>
      <c r="L213" s="23"/>
      <c r="M213" s="21"/>
      <c r="N213" s="21"/>
      <c r="Q213" s="23"/>
      <c r="S213" s="21"/>
    </row>
    <row r="214" spans="1:26">
      <c r="B214" s="12"/>
      <c r="C214" s="24"/>
      <c r="D214" s="24"/>
      <c r="E214" s="24"/>
      <c r="F214" s="24"/>
      <c r="G214" s="19"/>
      <c r="I214" s="20"/>
      <c r="J214" s="21"/>
      <c r="K214" s="22"/>
      <c r="L214" s="23"/>
      <c r="M214" s="21"/>
      <c r="N214" s="21"/>
      <c r="Q214" s="23"/>
      <c r="S214" s="21"/>
    </row>
    <row r="215" spans="1:26">
      <c r="B215" s="12"/>
      <c r="C215" s="24"/>
      <c r="D215" s="24"/>
      <c r="E215" s="24"/>
      <c r="F215" s="24"/>
      <c r="G215" s="19"/>
      <c r="I215" s="20"/>
      <c r="J215" s="21"/>
      <c r="K215" s="22"/>
      <c r="L215" s="23"/>
      <c r="M215" s="21"/>
      <c r="N215" s="21"/>
      <c r="Q215" s="23"/>
      <c r="S215" s="21"/>
    </row>
    <row r="216" spans="1:26">
      <c r="B216" s="12"/>
      <c r="C216" s="24"/>
      <c r="D216" s="24"/>
      <c r="E216" s="24"/>
      <c r="F216" s="24"/>
      <c r="G216" s="19"/>
      <c r="I216" s="20"/>
      <c r="J216" s="21"/>
      <c r="K216" s="22"/>
      <c r="L216" s="23"/>
      <c r="M216" s="21"/>
      <c r="N216" s="21"/>
      <c r="Q216" s="23"/>
      <c r="S216" s="21"/>
    </row>
    <row r="217" spans="1:26">
      <c r="B217" s="12"/>
      <c r="C217" s="24"/>
      <c r="D217" s="24"/>
      <c r="E217" s="24"/>
      <c r="F217" s="24"/>
      <c r="G217" s="19"/>
    </row>
    <row r="221" spans="1:26">
      <c r="B221"/>
      <c r="C221"/>
      <c r="D221"/>
    </row>
    <row r="222" spans="1:26">
      <c r="B222"/>
      <c r="C222"/>
      <c r="D222"/>
    </row>
    <row r="223" spans="1:26">
      <c r="B223"/>
      <c r="C223"/>
      <c r="D223"/>
    </row>
    <row r="224" spans="1:26">
      <c r="B224"/>
      <c r="C224"/>
      <c r="D224"/>
    </row>
    <row r="225" spans="2:4">
      <c r="B225"/>
      <c r="C225"/>
      <c r="D225"/>
    </row>
    <row r="226" spans="2:4">
      <c r="B226"/>
      <c r="C226"/>
      <c r="D226"/>
    </row>
    <row r="227" spans="2:4">
      <c r="B227"/>
      <c r="C227"/>
      <c r="D227"/>
    </row>
    <row r="228" spans="2:4">
      <c r="B228"/>
      <c r="C228"/>
      <c r="D228"/>
    </row>
    <row r="229" spans="2:4">
      <c r="B229"/>
      <c r="C229"/>
      <c r="D229"/>
    </row>
    <row r="230" spans="2:4">
      <c r="B230"/>
      <c r="C230"/>
      <c r="D230"/>
    </row>
    <row r="231" spans="2:4">
      <c r="B231"/>
      <c r="C231"/>
      <c r="D231"/>
    </row>
    <row r="232" spans="2:4">
      <c r="B232"/>
      <c r="C232"/>
      <c r="D232"/>
    </row>
    <row r="233" spans="2:4">
      <c r="B233"/>
      <c r="C233"/>
      <c r="D233"/>
    </row>
    <row r="234" spans="2:4">
      <c r="B234"/>
      <c r="C234"/>
      <c r="D234"/>
    </row>
    <row r="235" spans="2:4">
      <c r="B235"/>
      <c r="C235"/>
      <c r="D235"/>
    </row>
    <row r="236" spans="2:4">
      <c r="B236"/>
      <c r="C236"/>
      <c r="D236"/>
    </row>
    <row r="237" spans="2:4">
      <c r="B237"/>
      <c r="C237"/>
      <c r="D237"/>
    </row>
    <row r="238" spans="2:4">
      <c r="B238"/>
      <c r="C238"/>
      <c r="D238"/>
    </row>
    <row r="239" spans="2:4">
      <c r="B239"/>
      <c r="C239"/>
    </row>
    <row r="240" spans="2:4">
      <c r="B240"/>
      <c r="C240"/>
    </row>
    <row r="241" spans="2:3">
      <c r="B241"/>
      <c r="C241"/>
    </row>
    <row r="242" spans="2:3">
      <c r="B242"/>
      <c r="C242"/>
    </row>
    <row r="243" spans="2:3">
      <c r="B243"/>
      <c r="C243"/>
    </row>
    <row r="244" spans="2:3">
      <c r="B244"/>
      <c r="C244"/>
    </row>
    <row r="245" spans="2:3">
      <c r="B245"/>
      <c r="C245"/>
    </row>
    <row r="246" spans="2:3">
      <c r="B246"/>
      <c r="C246"/>
    </row>
    <row r="247" spans="2:3">
      <c r="B247"/>
      <c r="C247"/>
    </row>
    <row r="248" spans="2:3">
      <c r="B248"/>
      <c r="C248"/>
    </row>
    <row r="249" spans="2:3">
      <c r="B249"/>
      <c r="C249"/>
    </row>
  </sheetData>
  <autoFilter ref="A29:Z210" xr:uid="{CC4566E1-55D7-41D2-A3DC-5A4484DDCF7A}">
    <filterColumn colId="18">
      <filters>
        <filter val="1"/>
        <filter val="2"/>
      </filters>
    </filterColumn>
  </autoFilter>
  <mergeCells count="10">
    <mergeCell ref="N28:P28"/>
    <mergeCell ref="J1:W1"/>
    <mergeCell ref="C3:E3"/>
    <mergeCell ref="C21:E21"/>
    <mergeCell ref="C25:E25"/>
    <mergeCell ref="C28:F28"/>
    <mergeCell ref="G28:M28"/>
    <mergeCell ref="T28:V28"/>
    <mergeCell ref="C1:F1"/>
    <mergeCell ref="G1:I1"/>
  </mergeCells>
  <phoneticPr fontId="7" type="noConversion"/>
  <conditionalFormatting sqref="F170:F187">
    <cfRule type="duplicateValues" dxfId="37" priority="22"/>
  </conditionalFormatting>
  <conditionalFormatting sqref="J3:W20">
    <cfRule type="cellIs" dxfId="36" priority="7" operator="greaterThan">
      <formula>0</formula>
    </cfRule>
    <cfRule type="cellIs" dxfId="35" priority="9" operator="lessThan">
      <formula>0</formula>
    </cfRule>
  </conditionalFormatting>
  <conditionalFormatting sqref="J4:W20">
    <cfRule type="cellIs" dxfId="34" priority="8" operator="equal">
      <formula>0</formula>
    </cfRule>
  </conditionalFormatting>
  <conditionalFormatting sqref="J22:W24">
    <cfRule type="cellIs" dxfId="33" priority="4" operator="equal">
      <formula>0</formula>
    </cfRule>
    <cfRule type="cellIs" dxfId="32" priority="5" operator="lessThan">
      <formula>0</formula>
    </cfRule>
    <cfRule type="cellIs" dxfId="31" priority="6" operator="greaterThan">
      <formula>0</formula>
    </cfRule>
  </conditionalFormatting>
  <conditionalFormatting sqref="J26:W27">
    <cfRule type="cellIs" dxfId="30" priority="1" operator="equal">
      <formula>0</formula>
    </cfRule>
    <cfRule type="cellIs" dxfId="29" priority="2" operator="lessThan">
      <formula>0</formula>
    </cfRule>
    <cfRule type="cellIs" dxfId="28" priority="3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1B9A7-5A3C-4038-90DF-56881D8AB7E0}">
  <sheetPr>
    <tabColor rgb="FF002060"/>
  </sheetPr>
  <dimension ref="A1:G26"/>
  <sheetViews>
    <sheetView workbookViewId="0"/>
    <sheetView workbookViewId="1">
      <selection activeCell="E24" sqref="E24"/>
    </sheetView>
  </sheetViews>
  <sheetFormatPr defaultRowHeight="13.5"/>
  <cols>
    <col min="2" max="2" width="11.125" bestFit="1" customWidth="1"/>
    <col min="5" max="6" width="10.875" bestFit="1" customWidth="1"/>
    <col min="7" max="7" width="15.375" bestFit="1" customWidth="1"/>
  </cols>
  <sheetData>
    <row r="1" spans="1:7" ht="16.5">
      <c r="A1" s="262" t="s">
        <v>46</v>
      </c>
      <c r="B1" s="262" t="s">
        <v>455</v>
      </c>
      <c r="C1" s="262" t="s">
        <v>456</v>
      </c>
      <c r="D1" s="262" t="s">
        <v>457</v>
      </c>
      <c r="E1" s="272" t="s">
        <v>458</v>
      </c>
      <c r="F1" s="272" t="s">
        <v>459</v>
      </c>
      <c r="G1" s="272" t="s">
        <v>460</v>
      </c>
    </row>
    <row r="2" spans="1:7">
      <c r="A2" s="443" t="s">
        <v>461</v>
      </c>
      <c r="B2" s="443"/>
      <c r="C2" s="443"/>
      <c r="D2" s="264">
        <f t="shared" ref="D2" si="0">SUM(D4:D9)</f>
        <v>154</v>
      </c>
      <c r="E2" s="264">
        <v>43692442.800001398</v>
      </c>
      <c r="F2" s="264">
        <v>29128295.200000901</v>
      </c>
      <c r="G2" s="264">
        <v>72820738.000002399</v>
      </c>
    </row>
    <row r="3" spans="1:7">
      <c r="A3" s="265"/>
      <c r="B3" s="265"/>
      <c r="C3" s="265"/>
      <c r="D3" s="266"/>
      <c r="E3" s="266"/>
      <c r="F3" s="266"/>
      <c r="G3" s="266"/>
    </row>
    <row r="4" spans="1:7">
      <c r="A4" s="263" t="s">
        <v>461</v>
      </c>
      <c r="B4" s="263"/>
      <c r="C4" s="267" t="s">
        <v>462</v>
      </c>
      <c r="D4" s="268">
        <f t="shared" ref="D4" si="1">SUM(D18:D19)</f>
        <v>18</v>
      </c>
      <c r="E4" s="268">
        <v>4635520.9860063298</v>
      </c>
      <c r="F4" s="268">
        <v>3090347.3240042198</v>
      </c>
      <c r="G4" s="268">
        <v>7725868.3100105496</v>
      </c>
    </row>
    <row r="5" spans="1:7">
      <c r="A5" s="263" t="s">
        <v>461</v>
      </c>
      <c r="B5" s="263"/>
      <c r="C5" s="263" t="s">
        <v>463</v>
      </c>
      <c r="D5" s="268">
        <f t="shared" ref="D5" si="2">SUM(D11,D12,D14,D16,D20,D21)</f>
        <v>53</v>
      </c>
      <c r="E5" s="268">
        <v>16382973.2615493</v>
      </c>
      <c r="F5" s="268">
        <v>10921982.1743662</v>
      </c>
      <c r="G5" s="268">
        <v>27304955.4359155</v>
      </c>
    </row>
    <row r="6" spans="1:7">
      <c r="A6" s="263" t="s">
        <v>461</v>
      </c>
      <c r="B6" s="263"/>
      <c r="C6" s="263" t="s">
        <v>313</v>
      </c>
      <c r="D6" s="268">
        <f t="shared" ref="D6:D7" si="3">SUM(D23)</f>
        <v>9</v>
      </c>
      <c r="E6" s="268">
        <v>679666.57312078099</v>
      </c>
      <c r="F6" s="268">
        <v>453111.048747188</v>
      </c>
      <c r="G6" s="268">
        <v>1132777.6218679701</v>
      </c>
    </row>
    <row r="7" spans="1:7">
      <c r="A7" s="263" t="s">
        <v>461</v>
      </c>
      <c r="B7" s="263"/>
      <c r="C7" s="263" t="s">
        <v>324</v>
      </c>
      <c r="D7" s="268">
        <f t="shared" si="3"/>
        <v>11</v>
      </c>
      <c r="E7" s="268">
        <v>2351544.3136238498</v>
      </c>
      <c r="F7" s="268">
        <v>1567696.2090825699</v>
      </c>
      <c r="G7" s="268">
        <v>3919240.5227064202</v>
      </c>
    </row>
    <row r="8" spans="1:7">
      <c r="A8" s="263" t="s">
        <v>461</v>
      </c>
      <c r="B8" s="263"/>
      <c r="C8" s="263" t="s">
        <v>464</v>
      </c>
      <c r="D8" s="268">
        <f t="shared" ref="D8" si="4">SUM(D13,D15,D17,D22)</f>
        <v>43</v>
      </c>
      <c r="E8" s="268">
        <v>14303363.7571385</v>
      </c>
      <c r="F8" s="268">
        <v>9535575.8380923495</v>
      </c>
      <c r="G8" s="268">
        <v>23838939.5952309</v>
      </c>
    </row>
    <row r="9" spans="1:7">
      <c r="A9" s="263" t="s">
        <v>461</v>
      </c>
      <c r="B9" s="263"/>
      <c r="C9" s="263" t="s">
        <v>345</v>
      </c>
      <c r="D9" s="268">
        <f t="shared" ref="D9" si="5">SUM(D25,D26)</f>
        <v>20</v>
      </c>
      <c r="E9" s="268">
        <v>5339373.9085626304</v>
      </c>
      <c r="F9" s="268">
        <v>3559582.6057084198</v>
      </c>
      <c r="G9" s="268">
        <v>8898956.5142710507</v>
      </c>
    </row>
    <row r="10" spans="1:7">
      <c r="A10" s="269"/>
      <c r="B10" s="269"/>
      <c r="C10" s="269"/>
      <c r="D10" s="270"/>
      <c r="E10" s="273"/>
      <c r="F10" s="273"/>
      <c r="G10" s="273"/>
    </row>
    <row r="11" spans="1:7">
      <c r="A11" s="267" t="s">
        <v>465</v>
      </c>
      <c r="B11" s="267" t="s">
        <v>466</v>
      </c>
      <c r="C11" s="267" t="s">
        <v>292</v>
      </c>
      <c r="D11" s="271">
        <v>5</v>
      </c>
      <c r="E11" s="271">
        <v>1909682.7841171899</v>
      </c>
      <c r="F11" s="271">
        <v>1273121.8560781199</v>
      </c>
      <c r="G11" s="271">
        <v>3182804.6401953101</v>
      </c>
    </row>
    <row r="12" spans="1:7">
      <c r="A12" s="267" t="s">
        <v>465</v>
      </c>
      <c r="B12" s="267" t="s">
        <v>466</v>
      </c>
      <c r="C12" s="267" t="s">
        <v>139</v>
      </c>
      <c r="D12" s="271">
        <v>12</v>
      </c>
      <c r="E12" s="271">
        <v>3954317.8627050198</v>
      </c>
      <c r="F12" s="271">
        <v>2636211.9084700099</v>
      </c>
      <c r="G12" s="271">
        <v>6590529.7711750297</v>
      </c>
    </row>
    <row r="13" spans="1:7">
      <c r="A13" s="267" t="s">
        <v>131</v>
      </c>
      <c r="B13" s="267" t="s">
        <v>467</v>
      </c>
      <c r="C13" s="267" t="s">
        <v>141</v>
      </c>
      <c r="D13" s="271">
        <v>9</v>
      </c>
      <c r="E13" s="271">
        <v>2900568.6714287498</v>
      </c>
      <c r="F13" s="271">
        <v>1933712.44761917</v>
      </c>
      <c r="G13" s="271">
        <v>4834281.1190479202</v>
      </c>
    </row>
    <row r="14" spans="1:7">
      <c r="A14" s="267" t="s">
        <v>465</v>
      </c>
      <c r="B14" s="267" t="s">
        <v>466</v>
      </c>
      <c r="C14" s="267" t="s">
        <v>143</v>
      </c>
      <c r="D14" s="271">
        <v>12</v>
      </c>
      <c r="E14" s="271">
        <v>3218292.9653258598</v>
      </c>
      <c r="F14" s="271">
        <v>2145528.6435505701</v>
      </c>
      <c r="G14" s="271">
        <v>5363821.6088764397</v>
      </c>
    </row>
    <row r="15" spans="1:7">
      <c r="A15" s="267" t="s">
        <v>468</v>
      </c>
      <c r="B15" s="267" t="s">
        <v>467</v>
      </c>
      <c r="C15" s="267" t="s">
        <v>145</v>
      </c>
      <c r="D15" s="271">
        <v>13</v>
      </c>
      <c r="E15" s="271">
        <v>4530393.4148080898</v>
      </c>
      <c r="F15" s="271">
        <v>3020262.2765387301</v>
      </c>
      <c r="G15" s="271">
        <v>7550655.6913468204</v>
      </c>
    </row>
    <row r="16" spans="1:7">
      <c r="A16" s="267" t="s">
        <v>252</v>
      </c>
      <c r="B16" s="267" t="s">
        <v>466</v>
      </c>
      <c r="C16" s="267" t="s">
        <v>147</v>
      </c>
      <c r="D16" s="271">
        <v>11</v>
      </c>
      <c r="E16" s="271">
        <v>3877191.2023194898</v>
      </c>
      <c r="F16" s="271">
        <v>2584794.1348796599</v>
      </c>
      <c r="G16" s="271">
        <v>6461985.3371991497</v>
      </c>
    </row>
    <row r="17" spans="1:7">
      <c r="A17" s="267" t="s">
        <v>468</v>
      </c>
      <c r="B17" s="267" t="s">
        <v>467</v>
      </c>
      <c r="C17" s="267" t="s">
        <v>149</v>
      </c>
      <c r="D17" s="271">
        <v>13</v>
      </c>
      <c r="E17" s="271">
        <v>4512859.6332552703</v>
      </c>
      <c r="F17" s="271">
        <v>3008573.0888368501</v>
      </c>
      <c r="G17" s="271">
        <v>7521432.72209212</v>
      </c>
    </row>
    <row r="18" spans="1:7">
      <c r="A18" s="267" t="s">
        <v>462</v>
      </c>
      <c r="B18" s="267" t="s">
        <v>469</v>
      </c>
      <c r="C18" s="267" t="s">
        <v>180</v>
      </c>
      <c r="D18" s="271">
        <v>8</v>
      </c>
      <c r="E18" s="271">
        <v>2188703.0179428202</v>
      </c>
      <c r="F18" s="271">
        <v>1459135.3452952099</v>
      </c>
      <c r="G18" s="271">
        <v>3647838.3632380301</v>
      </c>
    </row>
    <row r="19" spans="1:7">
      <c r="A19" s="267" t="s">
        <v>462</v>
      </c>
      <c r="B19" s="267" t="s">
        <v>469</v>
      </c>
      <c r="C19" s="267" t="s">
        <v>189</v>
      </c>
      <c r="D19" s="271">
        <v>10</v>
      </c>
      <c r="E19" s="271">
        <v>2446817.96806351</v>
      </c>
      <c r="F19" s="271">
        <v>1631211.9787090099</v>
      </c>
      <c r="G19" s="271">
        <v>4078029.94677252</v>
      </c>
    </row>
    <row r="20" spans="1:7">
      <c r="A20" s="267" t="s">
        <v>252</v>
      </c>
      <c r="B20" s="267" t="s">
        <v>466</v>
      </c>
      <c r="C20" s="267" t="s">
        <v>283</v>
      </c>
      <c r="D20" s="271">
        <v>7</v>
      </c>
      <c r="E20" s="271">
        <v>2464001.5271136202</v>
      </c>
      <c r="F20" s="271">
        <v>1642667.68474241</v>
      </c>
      <c r="G20" s="271">
        <v>4106669.2118560299</v>
      </c>
    </row>
    <row r="21" spans="1:7">
      <c r="A21" s="267" t="s">
        <v>252</v>
      </c>
      <c r="B21" s="267" t="s">
        <v>466</v>
      </c>
      <c r="C21" s="267" t="s">
        <v>264</v>
      </c>
      <c r="D21" s="271">
        <v>6</v>
      </c>
      <c r="E21" s="271">
        <v>959486.91996812797</v>
      </c>
      <c r="F21" s="271">
        <v>639657.946645419</v>
      </c>
      <c r="G21" s="271">
        <v>1599144.8666135501</v>
      </c>
    </row>
    <row r="22" spans="1:7">
      <c r="A22" s="267" t="s">
        <v>131</v>
      </c>
      <c r="B22" s="267" t="s">
        <v>467</v>
      </c>
      <c r="C22" s="267" t="s">
        <v>242</v>
      </c>
      <c r="D22" s="271">
        <v>8</v>
      </c>
      <c r="E22" s="271">
        <v>2359542.0376463998</v>
      </c>
      <c r="F22" s="271">
        <v>1573028.0250976</v>
      </c>
      <c r="G22" s="271">
        <v>3932570.062744</v>
      </c>
    </row>
    <row r="23" spans="1:7">
      <c r="A23" s="267" t="s">
        <v>313</v>
      </c>
      <c r="B23" s="267" t="s">
        <v>314</v>
      </c>
      <c r="C23" s="267" t="s">
        <v>314</v>
      </c>
      <c r="D23" s="271">
        <v>9</v>
      </c>
      <c r="E23" s="271">
        <v>679666.57312078099</v>
      </c>
      <c r="F23" s="271">
        <v>453111.048747188</v>
      </c>
      <c r="G23" s="271">
        <v>1132777.6218679701</v>
      </c>
    </row>
    <row r="24" spans="1:7">
      <c r="A24" s="267" t="s">
        <v>324</v>
      </c>
      <c r="B24" s="267" t="s">
        <v>470</v>
      </c>
      <c r="C24" s="267" t="s">
        <v>325</v>
      </c>
      <c r="D24" s="271">
        <v>11</v>
      </c>
      <c r="E24" s="271">
        <v>2351544.3136238498</v>
      </c>
      <c r="F24" s="271">
        <v>1567696.2090825699</v>
      </c>
      <c r="G24" s="271">
        <v>3919240.5227064202</v>
      </c>
    </row>
    <row r="25" spans="1:7">
      <c r="A25" s="267" t="s">
        <v>345</v>
      </c>
      <c r="B25" s="267" t="s">
        <v>471</v>
      </c>
      <c r="C25" s="267" t="s">
        <v>472</v>
      </c>
      <c r="D25" s="271">
        <v>10</v>
      </c>
      <c r="E25" s="271">
        <v>2697305.1813010601</v>
      </c>
      <c r="F25" s="271">
        <v>1798203.4542007099</v>
      </c>
      <c r="G25" s="271">
        <v>4495508.6355017703</v>
      </c>
    </row>
    <row r="26" spans="1:7">
      <c r="A26" s="267" t="s">
        <v>345</v>
      </c>
      <c r="B26" s="267" t="s">
        <v>471</v>
      </c>
      <c r="C26" s="267" t="s">
        <v>473</v>
      </c>
      <c r="D26" s="271">
        <v>10</v>
      </c>
      <c r="E26" s="271">
        <v>2642068.7272615698</v>
      </c>
      <c r="F26" s="271">
        <v>1761379.1515077101</v>
      </c>
      <c r="G26" s="271">
        <v>4403447.8787692804</v>
      </c>
    </row>
  </sheetData>
  <mergeCells count="1">
    <mergeCell ref="A2:C2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B241B-77D5-4A71-9871-9EB8F9470774}">
  <sheetPr>
    <tabColor rgb="FF002060"/>
  </sheetPr>
  <dimension ref="A1:AD163"/>
  <sheetViews>
    <sheetView workbookViewId="0"/>
    <sheetView zoomScale="85" zoomScaleNormal="85" workbookViewId="1">
      <pane xSplit="5" ySplit="1" topLeftCell="Q138" activePane="bottomRight" state="frozen"/>
      <selection pane="topRight" activeCell="F1" sqref="F1"/>
      <selection pane="bottomLeft" activeCell="A2" sqref="A2"/>
      <selection pane="bottomRight" activeCell="AB124" sqref="AB124:AB143"/>
    </sheetView>
  </sheetViews>
  <sheetFormatPr defaultColWidth="9" defaultRowHeight="13.5"/>
  <cols>
    <col min="4" max="4" width="9.125" customWidth="1"/>
    <col min="6" max="6" width="13.5" customWidth="1"/>
    <col min="7" max="7" width="10.875" customWidth="1"/>
    <col min="8" max="8" width="10.5" customWidth="1"/>
    <col min="9" max="9" width="14.875" customWidth="1"/>
    <col min="10" max="10" width="11.5" style="94" customWidth="1"/>
    <col min="11" max="11" width="12.75" style="94" customWidth="1"/>
    <col min="12" max="12" width="13" style="94" customWidth="1"/>
    <col min="13" max="13" width="12.75" style="94" customWidth="1"/>
    <col min="14" max="14" width="11.375" style="94" customWidth="1"/>
    <col min="15" max="17" width="12.75" style="95" customWidth="1"/>
    <col min="18" max="18" width="11.125" style="95" customWidth="1"/>
    <col min="19" max="19" width="17.375" style="96" customWidth="1"/>
    <col min="20" max="20" width="25.5" style="6" customWidth="1"/>
    <col min="21" max="21" width="23.5" style="6" customWidth="1"/>
    <col min="22" max="22" width="18.75" style="6" customWidth="1"/>
    <col min="23" max="23" width="16.5" style="6" bestFit="1" customWidth="1"/>
    <col min="24" max="24" width="23.875" style="6" bestFit="1" customWidth="1"/>
    <col min="25" max="25" width="11" style="6" bestFit="1" customWidth="1"/>
    <col min="26" max="26" width="6" style="6" bestFit="1" customWidth="1"/>
    <col min="27" max="28" width="9" style="6"/>
    <col min="29" max="29" width="5.5" style="6" bestFit="1" customWidth="1"/>
    <col min="30" max="16384" width="9" style="6"/>
  </cols>
  <sheetData>
    <row r="1" spans="1:30" ht="45">
      <c r="A1" s="349" t="s">
        <v>474</v>
      </c>
      <c r="B1" s="349" t="s">
        <v>417</v>
      </c>
      <c r="C1" s="349" t="s">
        <v>46</v>
      </c>
      <c r="D1" s="349" t="s">
        <v>47</v>
      </c>
      <c r="E1" s="349" t="s">
        <v>475</v>
      </c>
      <c r="F1" s="350" t="s">
        <v>476</v>
      </c>
      <c r="G1" s="349" t="s">
        <v>477</v>
      </c>
      <c r="H1" s="351" t="s">
        <v>478</v>
      </c>
      <c r="I1" s="352" t="s">
        <v>479</v>
      </c>
      <c r="J1" s="352" t="s">
        <v>480</v>
      </c>
      <c r="K1" s="352" t="s">
        <v>481</v>
      </c>
      <c r="L1" s="352" t="s">
        <v>482</v>
      </c>
      <c r="M1" s="352" t="s">
        <v>483</v>
      </c>
      <c r="N1" s="352" t="s">
        <v>484</v>
      </c>
      <c r="O1" s="352" t="s">
        <v>485</v>
      </c>
      <c r="P1" s="352" t="s">
        <v>486</v>
      </c>
      <c r="Q1" s="361" t="s">
        <v>487</v>
      </c>
      <c r="R1" s="353" t="s">
        <v>488</v>
      </c>
      <c r="S1" s="354" t="s">
        <v>489</v>
      </c>
      <c r="T1" s="355" t="s">
        <v>490</v>
      </c>
      <c r="U1" s="355" t="s">
        <v>491</v>
      </c>
      <c r="V1" s="356" t="s">
        <v>492</v>
      </c>
      <c r="W1" s="356" t="s">
        <v>493</v>
      </c>
      <c r="X1" s="357" t="s">
        <v>460</v>
      </c>
      <c r="Y1" s="358" t="s">
        <v>494</v>
      </c>
      <c r="Z1" s="365">
        <v>1.138120078</v>
      </c>
      <c r="AA1" s="361" t="s">
        <v>495</v>
      </c>
      <c r="AB1" s="361" t="s">
        <v>496</v>
      </c>
      <c r="AC1" s="366">
        <f>96/456</f>
        <v>0.21052631578947367</v>
      </c>
    </row>
    <row r="2" spans="1:30" ht="16.5">
      <c r="A2" s="341" t="s">
        <v>466</v>
      </c>
      <c r="B2" s="342" t="s">
        <v>497</v>
      </c>
      <c r="C2" s="342" t="s">
        <v>252</v>
      </c>
      <c r="D2" s="342" t="s">
        <v>292</v>
      </c>
      <c r="E2" s="342" t="s">
        <v>291</v>
      </c>
      <c r="F2" s="343">
        <v>44621</v>
      </c>
      <c r="G2" s="342" t="s">
        <v>498</v>
      </c>
      <c r="H2" s="344"/>
      <c r="I2" s="345">
        <v>14950.0020767353</v>
      </c>
      <c r="J2" s="346">
        <v>6.42895757167621</v>
      </c>
      <c r="K2" s="346">
        <v>4.2013801674550697</v>
      </c>
      <c r="L2" s="346">
        <v>2.2275774042211398</v>
      </c>
      <c r="M2" s="346">
        <v>4.6785808147174697</v>
      </c>
      <c r="N2" s="346">
        <v>0.93057471264367897</v>
      </c>
      <c r="O2" s="346">
        <v>0.73162925212903296</v>
      </c>
      <c r="P2" s="346">
        <v>2.7818819452887502</v>
      </c>
      <c r="Q2" s="346">
        <v>3.5132500000000002</v>
      </c>
      <c r="R2" s="346">
        <v>19.064874296455098</v>
      </c>
      <c r="S2" s="346">
        <v>21.698116221676798</v>
      </c>
      <c r="T2" s="347">
        <v>322896.088009634</v>
      </c>
      <c r="U2" s="347">
        <v>484344.13201444998</v>
      </c>
      <c r="V2" s="347">
        <v>484344.13201444998</v>
      </c>
      <c r="W2" s="347">
        <v>322896.088009634</v>
      </c>
      <c r="X2" s="347">
        <v>807240.22002408397</v>
      </c>
      <c r="Y2" s="347"/>
      <c r="Z2" s="348"/>
      <c r="AA2" s="363">
        <f>IFERROR(J2*$AC$1,0)*Z1</f>
        <v>1.5404054090389092</v>
      </c>
      <c r="AB2" s="363">
        <f>Q2*$Z$1</f>
        <v>3.9985003640335002</v>
      </c>
      <c r="AD2" s="369"/>
    </row>
    <row r="3" spans="1:30" ht="16.5">
      <c r="A3" s="238" t="s">
        <v>466</v>
      </c>
      <c r="B3" s="239" t="s">
        <v>497</v>
      </c>
      <c r="C3" s="239" t="s">
        <v>252</v>
      </c>
      <c r="D3" s="239" t="s">
        <v>264</v>
      </c>
      <c r="E3" s="239" t="s">
        <v>265</v>
      </c>
      <c r="F3" s="240">
        <v>45120</v>
      </c>
      <c r="G3" s="239" t="s">
        <v>498</v>
      </c>
      <c r="H3" s="241"/>
      <c r="I3" s="242">
        <v>11829.466368420201</v>
      </c>
      <c r="J3" s="243">
        <v>4.4727054608844696</v>
      </c>
      <c r="K3" s="243">
        <v>2.92295225294643</v>
      </c>
      <c r="L3" s="243">
        <v>1.5497532079380401</v>
      </c>
      <c r="M3" s="243">
        <v>4.6785808147174697</v>
      </c>
      <c r="N3" s="243">
        <v>0.93057471264367897</v>
      </c>
      <c r="O3" s="243">
        <v>0.73162925212903296</v>
      </c>
      <c r="P3" s="243">
        <v>0.75869507598784203</v>
      </c>
      <c r="Q3" s="243">
        <v>3.5132500000000002</v>
      </c>
      <c r="R3" s="243">
        <v>15.085435316362499</v>
      </c>
      <c r="S3" s="243">
        <v>17.1690368191876</v>
      </c>
      <c r="T3" s="244">
        <v>186650.67787812001</v>
      </c>
      <c r="U3" s="244">
        <v>279976.01681717997</v>
      </c>
      <c r="V3" s="244">
        <v>279976.01681717997</v>
      </c>
      <c r="W3" s="244">
        <v>186650.67787812001</v>
      </c>
      <c r="X3" s="244">
        <v>466626.69469530002</v>
      </c>
      <c r="Y3" s="244"/>
      <c r="Z3" s="245"/>
      <c r="AA3" s="363">
        <f t="shared" ref="AA3:AA66" si="0">IFERROR(J3*$AC$1,0)</f>
        <v>0.9416222022914672</v>
      </c>
      <c r="AB3" s="363">
        <f t="shared" ref="AB3:AB66" si="1">Q3*$Z$1</f>
        <v>3.9985003640335002</v>
      </c>
    </row>
    <row r="4" spans="1:30" ht="16.5">
      <c r="A4" s="246" t="s">
        <v>466</v>
      </c>
      <c r="B4" s="247" t="s">
        <v>497</v>
      </c>
      <c r="C4" s="247" t="s">
        <v>252</v>
      </c>
      <c r="D4" s="247" t="s">
        <v>292</v>
      </c>
      <c r="E4" s="247" t="s">
        <v>294</v>
      </c>
      <c r="F4" s="248">
        <v>45388</v>
      </c>
      <c r="G4" s="247" t="s">
        <v>498</v>
      </c>
      <c r="H4" s="233"/>
      <c r="I4" s="234">
        <v>12441.2668692967</v>
      </c>
      <c r="J4" s="235">
        <v>4.7471025912825002</v>
      </c>
      <c r="K4" s="235">
        <v>3.1022731846539102</v>
      </c>
      <c r="L4" s="235">
        <v>1.64482940662858</v>
      </c>
      <c r="M4" s="235">
        <v>4.6785808147174697</v>
      </c>
      <c r="N4" s="235">
        <v>0.93057471264367897</v>
      </c>
      <c r="O4" s="235">
        <v>0.73162925212903296</v>
      </c>
      <c r="P4" s="235">
        <v>1.2644917933130699</v>
      </c>
      <c r="Q4" s="235">
        <v>3.5132500000000002</v>
      </c>
      <c r="R4" s="235">
        <v>15.865629164085799</v>
      </c>
      <c r="S4" s="235">
        <v>18.056991102027201</v>
      </c>
      <c r="T4" s="236">
        <v>239977.70599413</v>
      </c>
      <c r="U4" s="236">
        <v>359966.558991194</v>
      </c>
      <c r="V4" s="236">
        <v>359966.558991194</v>
      </c>
      <c r="W4" s="236">
        <v>239977.70599413</v>
      </c>
      <c r="X4" s="236">
        <v>599944.264985324</v>
      </c>
      <c r="Y4" s="236"/>
      <c r="Z4" s="237"/>
      <c r="AA4" s="363">
        <f t="shared" si="0"/>
        <v>0.99939001921736836</v>
      </c>
      <c r="AB4" s="363">
        <f t="shared" si="1"/>
        <v>3.9985003640335002</v>
      </c>
    </row>
    <row r="5" spans="1:30" ht="16.5">
      <c r="A5" s="238" t="s">
        <v>466</v>
      </c>
      <c r="B5" s="239" t="s">
        <v>497</v>
      </c>
      <c r="C5" s="239" t="s">
        <v>252</v>
      </c>
      <c r="D5" s="239" t="s">
        <v>292</v>
      </c>
      <c r="E5" s="239" t="s">
        <v>293</v>
      </c>
      <c r="F5" s="240">
        <v>45424</v>
      </c>
      <c r="G5" s="239" t="s">
        <v>498</v>
      </c>
      <c r="H5" s="241"/>
      <c r="I5" s="242">
        <v>13365.605004217599</v>
      </c>
      <c r="J5" s="243">
        <v>4.6613658415630104</v>
      </c>
      <c r="K5" s="243">
        <v>3.0462434666354801</v>
      </c>
      <c r="L5" s="243">
        <v>1.6151223749275401</v>
      </c>
      <c r="M5" s="243">
        <v>4.6785808147174697</v>
      </c>
      <c r="N5" s="243">
        <v>0.93057471264367897</v>
      </c>
      <c r="O5" s="243">
        <v>0.73162925212903296</v>
      </c>
      <c r="P5" s="243">
        <v>2.5289835866261399</v>
      </c>
      <c r="Q5" s="243">
        <v>3.5132500000000002</v>
      </c>
      <c r="R5" s="243">
        <v>17.0443842076793</v>
      </c>
      <c r="S5" s="243">
        <v>19.3985558842055</v>
      </c>
      <c r="T5" s="244">
        <v>214387.974489866</v>
      </c>
      <c r="U5" s="244">
        <v>321581.96173479798</v>
      </c>
      <c r="V5" s="244">
        <v>321581.96173479798</v>
      </c>
      <c r="W5" s="244">
        <v>214387.974489866</v>
      </c>
      <c r="X5" s="244">
        <v>535969.93622466398</v>
      </c>
      <c r="Y5" s="244"/>
      <c r="Z5" s="245"/>
      <c r="AA5" s="363">
        <f t="shared" si="0"/>
        <v>0.98134017717116007</v>
      </c>
      <c r="AB5" s="363">
        <f t="shared" si="1"/>
        <v>3.9985003640335002</v>
      </c>
    </row>
    <row r="6" spans="1:30" ht="16.5">
      <c r="A6" s="246" t="s">
        <v>466</v>
      </c>
      <c r="B6" s="247" t="s">
        <v>497</v>
      </c>
      <c r="C6" s="247" t="s">
        <v>252</v>
      </c>
      <c r="D6" s="247" t="s">
        <v>292</v>
      </c>
      <c r="E6" s="247" t="s">
        <v>295</v>
      </c>
      <c r="F6" s="248">
        <v>45525</v>
      </c>
      <c r="G6" s="247" t="s">
        <v>498</v>
      </c>
      <c r="H6" s="233"/>
      <c r="I6" s="234">
        <v>11008.8742423721</v>
      </c>
      <c r="J6" s="235">
        <v>3.9320484284731698</v>
      </c>
      <c r="K6" s="235">
        <v>2.5696281396601002</v>
      </c>
      <c r="L6" s="235">
        <v>1.3624202888130701</v>
      </c>
      <c r="M6" s="235">
        <v>4.6785808147174697</v>
      </c>
      <c r="N6" s="235">
        <v>0.93057471264367897</v>
      </c>
      <c r="O6" s="235">
        <v>0.73162925212903296</v>
      </c>
      <c r="P6" s="235">
        <v>0.25289835866261401</v>
      </c>
      <c r="Q6" s="235">
        <v>3.5132500000000002</v>
      </c>
      <c r="R6" s="235">
        <v>14.038981566625999</v>
      </c>
      <c r="S6" s="235">
        <v>15.9780467958957</v>
      </c>
      <c r="T6" s="236">
        <v>188787.908749077</v>
      </c>
      <c r="U6" s="236">
        <v>283181.86312361498</v>
      </c>
      <c r="V6" s="236">
        <v>283181.86312361498</v>
      </c>
      <c r="W6" s="236">
        <v>188787.908749077</v>
      </c>
      <c r="X6" s="236">
        <v>471969.77187269198</v>
      </c>
      <c r="Y6" s="236"/>
      <c r="Z6" s="237"/>
      <c r="AA6" s="363">
        <f t="shared" si="0"/>
        <v>0.82779966915224623</v>
      </c>
      <c r="AB6" s="363">
        <f t="shared" si="1"/>
        <v>3.9985003640335002</v>
      </c>
    </row>
    <row r="7" spans="1:30" ht="16.5">
      <c r="A7" s="238" t="s">
        <v>467</v>
      </c>
      <c r="B7" s="239" t="s">
        <v>497</v>
      </c>
      <c r="C7" s="239" t="s">
        <v>131</v>
      </c>
      <c r="D7" s="239" t="s">
        <v>141</v>
      </c>
      <c r="E7" s="239" t="s">
        <v>232</v>
      </c>
      <c r="F7" s="240">
        <v>44634</v>
      </c>
      <c r="G7" s="239" t="s">
        <v>498</v>
      </c>
      <c r="H7" s="241"/>
      <c r="I7" s="242">
        <v>12592.820357209101</v>
      </c>
      <c r="J7" s="243">
        <v>5.6990650782986796</v>
      </c>
      <c r="K7" s="243">
        <v>3.7243890204671199</v>
      </c>
      <c r="L7" s="243">
        <v>1.9746760578315601</v>
      </c>
      <c r="M7" s="243">
        <v>4.6785808147174697</v>
      </c>
      <c r="N7" s="243">
        <v>0.93057471264367897</v>
      </c>
      <c r="O7" s="243">
        <v>0.73162925212903296</v>
      </c>
      <c r="P7" s="243">
        <v>0.50579671732522802</v>
      </c>
      <c r="Q7" s="243">
        <v>3.5132500000000002</v>
      </c>
      <c r="R7" s="243">
        <v>16.058896575114101</v>
      </c>
      <c r="S7" s="243">
        <v>18.276952622945</v>
      </c>
      <c r="T7" s="244">
        <v>306259.31521280098</v>
      </c>
      <c r="U7" s="244">
        <v>459388.97281920101</v>
      </c>
      <c r="V7" s="244">
        <v>459388.97281920101</v>
      </c>
      <c r="W7" s="244">
        <v>306259.31521280098</v>
      </c>
      <c r="X7" s="244">
        <v>765648.28803200205</v>
      </c>
      <c r="Y7" s="244"/>
      <c r="Z7" s="245"/>
      <c r="AA7" s="363">
        <f t="shared" si="0"/>
        <v>1.1998031743786692</v>
      </c>
      <c r="AB7" s="363">
        <f t="shared" si="1"/>
        <v>3.9985003640335002</v>
      </c>
    </row>
    <row r="8" spans="1:30" ht="16.5">
      <c r="A8" s="246" t="s">
        <v>467</v>
      </c>
      <c r="B8" s="247" t="s">
        <v>497</v>
      </c>
      <c r="C8" s="247" t="s">
        <v>131</v>
      </c>
      <c r="D8" s="247" t="s">
        <v>141</v>
      </c>
      <c r="E8" s="247" t="s">
        <v>241</v>
      </c>
      <c r="F8" s="248">
        <v>44672</v>
      </c>
      <c r="G8" s="247" t="s">
        <v>498</v>
      </c>
      <c r="H8" s="233" t="s">
        <v>499</v>
      </c>
      <c r="I8" s="234">
        <v>1993.0169875824199</v>
      </c>
      <c r="J8" s="235">
        <v>1.0241893169721901</v>
      </c>
      <c r="K8" s="235">
        <v>0.66931670275814303</v>
      </c>
      <c r="L8" s="235">
        <v>0.35487261421404898</v>
      </c>
      <c r="M8" s="235">
        <v>0</v>
      </c>
      <c r="N8" s="235">
        <v>0</v>
      </c>
      <c r="O8" s="235">
        <v>0</v>
      </c>
      <c r="P8" s="235">
        <v>1.5173901519756801</v>
      </c>
      <c r="Q8" s="235">
        <v>0</v>
      </c>
      <c r="R8" s="235">
        <v>2.5415794689478699</v>
      </c>
      <c r="S8" s="235">
        <v>2.8926226234868202</v>
      </c>
      <c r="T8" s="236">
        <v>44498.912879368698</v>
      </c>
      <c r="U8" s="236">
        <v>66748.369319053105</v>
      </c>
      <c r="V8" s="236">
        <v>66748.369319053105</v>
      </c>
      <c r="W8" s="236">
        <v>44498.912879368698</v>
      </c>
      <c r="X8" s="236">
        <v>111247.28219842201</v>
      </c>
      <c r="Y8" s="236"/>
      <c r="Z8" s="237"/>
      <c r="AA8" s="363">
        <f t="shared" si="0"/>
        <v>0.21561880357309263</v>
      </c>
      <c r="AB8" s="363">
        <f t="shared" si="1"/>
        <v>0</v>
      </c>
    </row>
    <row r="9" spans="1:30" ht="16.5">
      <c r="A9" s="238" t="s">
        <v>467</v>
      </c>
      <c r="B9" s="239" t="s">
        <v>497</v>
      </c>
      <c r="C9" s="239" t="s">
        <v>131</v>
      </c>
      <c r="D9" s="239" t="s">
        <v>141</v>
      </c>
      <c r="E9" s="239" t="s">
        <v>231</v>
      </c>
      <c r="F9" s="240">
        <v>44672</v>
      </c>
      <c r="G9" s="239" t="s">
        <v>498</v>
      </c>
      <c r="H9" s="241"/>
      <c r="I9" s="242">
        <v>17801.9418948567</v>
      </c>
      <c r="J9" s="243">
        <v>5.2608029096370696</v>
      </c>
      <c r="K9" s="243">
        <v>3.4379808488417698</v>
      </c>
      <c r="L9" s="243">
        <v>1.8228220607953001</v>
      </c>
      <c r="M9" s="243">
        <v>4.6785808147174697</v>
      </c>
      <c r="N9" s="243">
        <v>0.93057471264367897</v>
      </c>
      <c r="O9" s="243">
        <v>0.73162925212903296</v>
      </c>
      <c r="P9" s="243">
        <v>7.5869507598784196</v>
      </c>
      <c r="Q9" s="243">
        <v>3.5132500000000002</v>
      </c>
      <c r="R9" s="243">
        <v>22.701788449005701</v>
      </c>
      <c r="S9" s="243">
        <v>25.837361240720799</v>
      </c>
      <c r="T9" s="244">
        <v>238649.35808757201</v>
      </c>
      <c r="U9" s="244">
        <v>357974.03713135899</v>
      </c>
      <c r="V9" s="244">
        <v>357974.03713135899</v>
      </c>
      <c r="W9" s="244">
        <v>238649.35808757201</v>
      </c>
      <c r="X9" s="244">
        <v>596623.39521893102</v>
      </c>
      <c r="Y9" s="244"/>
      <c r="Z9" s="245"/>
      <c r="AA9" s="363">
        <f t="shared" si="0"/>
        <v>1.1075374546604357</v>
      </c>
      <c r="AB9" s="363">
        <f t="shared" si="1"/>
        <v>3.9985003640335002</v>
      </c>
    </row>
    <row r="10" spans="1:30" ht="16.5">
      <c r="A10" s="246" t="s">
        <v>467</v>
      </c>
      <c r="B10" s="247" t="s">
        <v>497</v>
      </c>
      <c r="C10" s="247" t="s">
        <v>131</v>
      </c>
      <c r="D10" s="247" t="s">
        <v>141</v>
      </c>
      <c r="E10" s="247" t="s">
        <v>236</v>
      </c>
      <c r="F10" s="248">
        <v>45320</v>
      </c>
      <c r="G10" s="247" t="s">
        <v>498</v>
      </c>
      <c r="H10" s="233"/>
      <c r="I10" s="234">
        <v>11540.302356546999</v>
      </c>
      <c r="J10" s="235">
        <v>3.8510529368962398</v>
      </c>
      <c r="K10" s="235">
        <v>2.5166968754278098</v>
      </c>
      <c r="L10" s="235">
        <v>1.33435606146844</v>
      </c>
      <c r="M10" s="235">
        <v>4.6785808147174697</v>
      </c>
      <c r="N10" s="235">
        <v>0.93057471264367897</v>
      </c>
      <c r="O10" s="235">
        <v>0.73162925212903296</v>
      </c>
      <c r="P10" s="235">
        <v>1.01159343465046</v>
      </c>
      <c r="Q10" s="235">
        <v>3.5132500000000002</v>
      </c>
      <c r="R10" s="235">
        <v>14.7166811510369</v>
      </c>
      <c r="S10" s="235">
        <v>16.749350299777898</v>
      </c>
      <c r="T10" s="236">
        <v>222218.82444672499</v>
      </c>
      <c r="U10" s="236">
        <v>333328.23667008698</v>
      </c>
      <c r="V10" s="236">
        <v>333328.23667008698</v>
      </c>
      <c r="W10" s="236">
        <v>222218.82444672499</v>
      </c>
      <c r="X10" s="236">
        <v>555547.06111681205</v>
      </c>
      <c r="Y10" s="236"/>
      <c r="Z10" s="237"/>
      <c r="AA10" s="363">
        <f t="shared" si="0"/>
        <v>0.81074798671499781</v>
      </c>
      <c r="AB10" s="363">
        <f t="shared" si="1"/>
        <v>3.9985003640335002</v>
      </c>
    </row>
    <row r="11" spans="1:30" ht="16.5">
      <c r="A11" s="238" t="s">
        <v>467</v>
      </c>
      <c r="B11" s="239" t="s">
        <v>497</v>
      </c>
      <c r="C11" s="239" t="s">
        <v>131</v>
      </c>
      <c r="D11" s="239" t="s">
        <v>141</v>
      </c>
      <c r="E11" s="239" t="s">
        <v>233</v>
      </c>
      <c r="F11" s="240">
        <v>45533</v>
      </c>
      <c r="G11" s="239" t="s">
        <v>498</v>
      </c>
      <c r="H11" s="241"/>
      <c r="I11" s="242">
        <v>11939.407618306101</v>
      </c>
      <c r="J11" s="243">
        <v>3.8542121118469099</v>
      </c>
      <c r="K11" s="243">
        <v>2.5187614239701301</v>
      </c>
      <c r="L11" s="243">
        <v>1.33545068787678</v>
      </c>
      <c r="M11" s="243">
        <v>4.6785808147174697</v>
      </c>
      <c r="N11" s="243">
        <v>0.93057471264367897</v>
      </c>
      <c r="O11" s="243">
        <v>0.73162925212903296</v>
      </c>
      <c r="P11" s="243">
        <v>1.5173901519756801</v>
      </c>
      <c r="Q11" s="243">
        <v>3.5132500000000002</v>
      </c>
      <c r="R11" s="243">
        <v>15.225637043312799</v>
      </c>
      <c r="S11" s="243">
        <v>17.3286032196024</v>
      </c>
      <c r="T11" s="244">
        <v>153288.27865194899</v>
      </c>
      <c r="U11" s="244">
        <v>229932.41797792399</v>
      </c>
      <c r="V11" s="244">
        <v>229932.41797792399</v>
      </c>
      <c r="W11" s="244">
        <v>153288.27865194899</v>
      </c>
      <c r="X11" s="244">
        <v>383220.69662987301</v>
      </c>
      <c r="Y11" s="244"/>
      <c r="Z11" s="245"/>
      <c r="AA11" s="363">
        <f t="shared" si="0"/>
        <v>0.81141307617829683</v>
      </c>
      <c r="AB11" s="363">
        <f t="shared" si="1"/>
        <v>3.9985003640335002</v>
      </c>
    </row>
    <row r="12" spans="1:30" ht="16.5">
      <c r="A12" s="246" t="s">
        <v>467</v>
      </c>
      <c r="B12" s="247" t="s">
        <v>497</v>
      </c>
      <c r="C12" s="247" t="s">
        <v>131</v>
      </c>
      <c r="D12" s="247" t="s">
        <v>141</v>
      </c>
      <c r="E12" s="247" t="s">
        <v>237</v>
      </c>
      <c r="F12" s="248">
        <v>45533</v>
      </c>
      <c r="G12" s="247" t="s">
        <v>498</v>
      </c>
      <c r="H12" s="233"/>
      <c r="I12" s="234">
        <v>10313.9755369254</v>
      </c>
      <c r="J12" s="235">
        <v>3.0458842393238701</v>
      </c>
      <c r="K12" s="235">
        <v>1.9905120686809501</v>
      </c>
      <c r="L12" s="235">
        <v>1.05537217064292</v>
      </c>
      <c r="M12" s="235">
        <v>4.6785808147174697</v>
      </c>
      <c r="N12" s="235">
        <v>0.93057471264367897</v>
      </c>
      <c r="O12" s="235">
        <v>0.73162925212903296</v>
      </c>
      <c r="P12" s="235">
        <v>0.25289835866261401</v>
      </c>
      <c r="Q12" s="235">
        <v>3.5132500000000002</v>
      </c>
      <c r="R12" s="235">
        <v>13.152817377476699</v>
      </c>
      <c r="S12" s="235">
        <v>14.969485539804699</v>
      </c>
      <c r="T12" s="236">
        <v>191010.01873376701</v>
      </c>
      <c r="U12" s="236">
        <v>286515.02810065</v>
      </c>
      <c r="V12" s="236">
        <v>286515.02810065</v>
      </c>
      <c r="W12" s="236">
        <v>191010.01873376701</v>
      </c>
      <c r="X12" s="236">
        <v>477525.04683441698</v>
      </c>
      <c r="Y12" s="236"/>
      <c r="Z12" s="237"/>
      <c r="AA12" s="363">
        <f t="shared" si="0"/>
        <v>0.64123878722607786</v>
      </c>
      <c r="AB12" s="363">
        <f t="shared" si="1"/>
        <v>3.9985003640335002</v>
      </c>
    </row>
    <row r="13" spans="1:30" ht="16.5">
      <c r="A13" s="238" t="s">
        <v>467</v>
      </c>
      <c r="B13" s="239" t="s">
        <v>497</v>
      </c>
      <c r="C13" s="239" t="s">
        <v>131</v>
      </c>
      <c r="D13" s="239" t="s">
        <v>141</v>
      </c>
      <c r="E13" s="239" t="s">
        <v>234</v>
      </c>
      <c r="F13" s="240">
        <v>45533</v>
      </c>
      <c r="G13" s="239" t="s">
        <v>498</v>
      </c>
      <c r="H13" s="241"/>
      <c r="I13" s="242">
        <v>11680.348398120501</v>
      </c>
      <c r="J13" s="243">
        <v>4.0296455661554997</v>
      </c>
      <c r="K13" s="243">
        <v>2.6334087252507401</v>
      </c>
      <c r="L13" s="243">
        <v>1.3962368409047601</v>
      </c>
      <c r="M13" s="243">
        <v>4.6785808147174697</v>
      </c>
      <c r="N13" s="243">
        <v>0.93057471264367897</v>
      </c>
      <c r="O13" s="243">
        <v>0.73162925212903296</v>
      </c>
      <c r="P13" s="243">
        <v>1.01159343465046</v>
      </c>
      <c r="Q13" s="243">
        <v>3.5132500000000002</v>
      </c>
      <c r="R13" s="243">
        <v>14.895273780296099</v>
      </c>
      <c r="S13" s="243">
        <v>16.9526101569238</v>
      </c>
      <c r="T13" s="244">
        <v>174337.36424123199</v>
      </c>
      <c r="U13" s="244">
        <v>261506.04636184801</v>
      </c>
      <c r="V13" s="244">
        <v>261506.04636184801</v>
      </c>
      <c r="W13" s="244">
        <v>174337.36424123199</v>
      </c>
      <c r="X13" s="244">
        <v>435843.41060307901</v>
      </c>
      <c r="Y13" s="244"/>
      <c r="Z13" s="245"/>
      <c r="AA13" s="363">
        <f t="shared" si="0"/>
        <v>0.8483464349801052</v>
      </c>
      <c r="AB13" s="363">
        <f t="shared" si="1"/>
        <v>3.9985003640335002</v>
      </c>
    </row>
    <row r="14" spans="1:30" ht="16.5">
      <c r="A14" s="246" t="s">
        <v>467</v>
      </c>
      <c r="B14" s="247" t="s">
        <v>497</v>
      </c>
      <c r="C14" s="247" t="s">
        <v>131</v>
      </c>
      <c r="D14" s="247" t="s">
        <v>141</v>
      </c>
      <c r="E14" s="247" t="s">
        <v>235</v>
      </c>
      <c r="F14" s="248">
        <v>45603</v>
      </c>
      <c r="G14" s="247" t="s">
        <v>498</v>
      </c>
      <c r="H14" s="233"/>
      <c r="I14" s="234">
        <v>11566.251417024299</v>
      </c>
      <c r="J14" s="235">
        <v>3.8841442751831998</v>
      </c>
      <c r="K14" s="235">
        <v>2.5383223552732299</v>
      </c>
      <c r="L14" s="235">
        <v>1.3458219199099699</v>
      </c>
      <c r="M14" s="235">
        <v>4.6785808147174697</v>
      </c>
      <c r="N14" s="235">
        <v>0.93057471264367897</v>
      </c>
      <c r="O14" s="235">
        <v>0.73162925212903296</v>
      </c>
      <c r="P14" s="235">
        <v>1.01159343465046</v>
      </c>
      <c r="Q14" s="235">
        <v>3.5132500000000002</v>
      </c>
      <c r="R14" s="235">
        <v>14.749772489323799</v>
      </c>
      <c r="S14" s="235">
        <v>16.787012216290702</v>
      </c>
      <c r="T14" s="236">
        <v>179582.026431095</v>
      </c>
      <c r="U14" s="236">
        <v>269373.03964664199</v>
      </c>
      <c r="V14" s="236">
        <v>269373.03964664199</v>
      </c>
      <c r="W14" s="236">
        <v>179582.026431095</v>
      </c>
      <c r="X14" s="236">
        <v>448955.06607773597</v>
      </c>
      <c r="Y14" s="236"/>
      <c r="Z14" s="237"/>
      <c r="AA14" s="363">
        <f t="shared" si="0"/>
        <v>0.8177145842490946</v>
      </c>
      <c r="AB14" s="363">
        <f t="shared" si="1"/>
        <v>3.9985003640335002</v>
      </c>
    </row>
    <row r="15" spans="1:30" ht="16.5">
      <c r="A15" s="238" t="s">
        <v>467</v>
      </c>
      <c r="B15" s="239" t="s">
        <v>497</v>
      </c>
      <c r="C15" s="239" t="s">
        <v>131</v>
      </c>
      <c r="D15" s="239" t="s">
        <v>141</v>
      </c>
      <c r="E15" s="239" t="s">
        <v>238</v>
      </c>
      <c r="F15" s="240">
        <v>45708</v>
      </c>
      <c r="G15" s="239" t="s">
        <v>500</v>
      </c>
      <c r="H15" s="241"/>
      <c r="I15" s="242">
        <v>4512.69553530955</v>
      </c>
      <c r="J15" s="243">
        <v>3.1520653969798702</v>
      </c>
      <c r="K15" s="243">
        <v>2.0599023866228099</v>
      </c>
      <c r="L15" s="243">
        <v>1.0921630103570601</v>
      </c>
      <c r="M15" s="243">
        <v>0.79459592641261401</v>
      </c>
      <c r="N15" s="243">
        <v>0.158045977011494</v>
      </c>
      <c r="O15" s="243">
        <v>0.12425768548387101</v>
      </c>
      <c r="P15" s="243">
        <v>0.25289835866261401</v>
      </c>
      <c r="Q15" s="243">
        <v>1.27291666666667</v>
      </c>
      <c r="R15" s="243">
        <v>5.7547800112171297</v>
      </c>
      <c r="S15" s="243">
        <v>6.5496306753404196</v>
      </c>
      <c r="T15" s="244">
        <v>125840.678711828</v>
      </c>
      <c r="U15" s="244">
        <v>188761.01806774299</v>
      </c>
      <c r="V15" s="244">
        <v>188761.01806774299</v>
      </c>
      <c r="W15" s="244">
        <v>125840.678711828</v>
      </c>
      <c r="X15" s="244">
        <v>314601.69677957101</v>
      </c>
      <c r="Y15" s="244"/>
      <c r="Z15" s="245"/>
      <c r="AA15" s="363">
        <f t="shared" si="0"/>
        <v>0.66359271515365681</v>
      </c>
      <c r="AB15" s="363">
        <f t="shared" si="1"/>
        <v>1.4487320159541706</v>
      </c>
    </row>
    <row r="16" spans="1:30" ht="16.5">
      <c r="A16" s="246" t="s">
        <v>467</v>
      </c>
      <c r="B16" s="247" t="s">
        <v>497</v>
      </c>
      <c r="C16" s="247" t="s">
        <v>131</v>
      </c>
      <c r="D16" s="247" t="s">
        <v>141</v>
      </c>
      <c r="E16" s="247" t="s">
        <v>239</v>
      </c>
      <c r="F16" s="248">
        <v>45746</v>
      </c>
      <c r="G16" s="247" t="s">
        <v>500</v>
      </c>
      <c r="H16" s="233"/>
      <c r="I16" s="234">
        <v>3836.66622015241</v>
      </c>
      <c r="J16" s="235">
        <v>2.54286261023555</v>
      </c>
      <c r="K16" s="235">
        <v>1.6617830216013001</v>
      </c>
      <c r="L16" s="235">
        <v>0.88107958863424696</v>
      </c>
      <c r="M16" s="235">
        <v>0.79459592641261401</v>
      </c>
      <c r="N16" s="235">
        <v>0.158045977011494</v>
      </c>
      <c r="O16" s="235">
        <v>0.12425768548387101</v>
      </c>
      <c r="P16" s="235">
        <v>0</v>
      </c>
      <c r="Q16" s="235">
        <v>1.27291666666667</v>
      </c>
      <c r="R16" s="235">
        <v>4.8926788658101996</v>
      </c>
      <c r="S16" s="235">
        <v>5.5684560524708404</v>
      </c>
      <c r="T16" s="236">
        <v>157499.26119167299</v>
      </c>
      <c r="U16" s="236">
        <v>236248.891787509</v>
      </c>
      <c r="V16" s="236">
        <v>236248.891787509</v>
      </c>
      <c r="W16" s="236">
        <v>157499.26119167299</v>
      </c>
      <c r="X16" s="236">
        <v>393748.15297918202</v>
      </c>
      <c r="Y16" s="236"/>
      <c r="Z16" s="237"/>
      <c r="AA16" s="363">
        <f t="shared" si="0"/>
        <v>0.53533949689169469</v>
      </c>
      <c r="AB16" s="363">
        <f t="shared" si="1"/>
        <v>1.4487320159541706</v>
      </c>
    </row>
    <row r="17" spans="1:28" ht="16.5">
      <c r="A17" s="238" t="s">
        <v>467</v>
      </c>
      <c r="B17" s="239" t="s">
        <v>497</v>
      </c>
      <c r="C17" s="239" t="s">
        <v>131</v>
      </c>
      <c r="D17" s="239" t="s">
        <v>141</v>
      </c>
      <c r="E17" s="239" t="s">
        <v>240</v>
      </c>
      <c r="F17" s="240">
        <v>45747</v>
      </c>
      <c r="G17" s="239" t="s">
        <v>501</v>
      </c>
      <c r="H17" s="241" t="s">
        <v>502</v>
      </c>
      <c r="I17" s="242">
        <v>2373.6569431194298</v>
      </c>
      <c r="J17" s="243">
        <v>3.0269876225570398</v>
      </c>
      <c r="K17" s="243">
        <v>1.9781629638640299</v>
      </c>
      <c r="L17" s="243">
        <v>1.0488246586930099</v>
      </c>
      <c r="M17" s="243">
        <v>0</v>
      </c>
      <c r="N17" s="243">
        <v>0</v>
      </c>
      <c r="O17" s="243">
        <v>0</v>
      </c>
      <c r="P17" s="243">
        <v>0</v>
      </c>
      <c r="Q17" s="243">
        <v>0</v>
      </c>
      <c r="R17" s="243">
        <v>3.0269876225570398</v>
      </c>
      <c r="S17" s="243">
        <v>3.4450753891428501</v>
      </c>
      <c r="T17" s="244">
        <v>133492.006804623</v>
      </c>
      <c r="U17" s="244">
        <v>200238.010206935</v>
      </c>
      <c r="V17" s="244">
        <v>200238.010206935</v>
      </c>
      <c r="W17" s="244">
        <v>133492.006804623</v>
      </c>
      <c r="X17" s="244">
        <v>333730.017011558</v>
      </c>
      <c r="Y17" s="244"/>
      <c r="Z17" s="245"/>
      <c r="AA17" s="363">
        <f t="shared" si="0"/>
        <v>0.63726055211727151</v>
      </c>
      <c r="AB17" s="363">
        <f t="shared" si="1"/>
        <v>0</v>
      </c>
    </row>
    <row r="18" spans="1:28" ht="16.5">
      <c r="A18" s="246" t="s">
        <v>466</v>
      </c>
      <c r="B18" s="247" t="s">
        <v>497</v>
      </c>
      <c r="C18" s="247" t="s">
        <v>252</v>
      </c>
      <c r="D18" s="247" t="s">
        <v>143</v>
      </c>
      <c r="E18" s="247" t="s">
        <v>306</v>
      </c>
      <c r="F18" s="248">
        <v>44634</v>
      </c>
      <c r="G18" s="247" t="s">
        <v>498</v>
      </c>
      <c r="H18" s="233" t="s">
        <v>499</v>
      </c>
      <c r="I18" s="234">
        <v>1355.00182079347</v>
      </c>
      <c r="J18" s="235">
        <v>1.22215885433959</v>
      </c>
      <c r="K18" s="235">
        <v>0.79869153200262699</v>
      </c>
      <c r="L18" s="235">
        <v>0.42346732233696299</v>
      </c>
      <c r="M18" s="235">
        <v>0</v>
      </c>
      <c r="N18" s="235">
        <v>0</v>
      </c>
      <c r="O18" s="235">
        <v>0</v>
      </c>
      <c r="P18" s="235">
        <v>0.50579671732522802</v>
      </c>
      <c r="Q18" s="235">
        <v>0</v>
      </c>
      <c r="R18" s="235">
        <v>1.7279555716648201</v>
      </c>
      <c r="S18" s="235">
        <v>1.96662093003407</v>
      </c>
      <c r="T18" s="236">
        <v>49519.576171473098</v>
      </c>
      <c r="U18" s="236">
        <v>74279.3642572096</v>
      </c>
      <c r="V18" s="236">
        <v>74279.3642572096</v>
      </c>
      <c r="W18" s="236">
        <v>49519.576171473098</v>
      </c>
      <c r="X18" s="236">
        <v>123798.940428683</v>
      </c>
      <c r="Y18" s="236"/>
      <c r="Z18" s="237"/>
      <c r="AA18" s="363">
        <f t="shared" si="0"/>
        <v>0.25729660091359791</v>
      </c>
      <c r="AB18" s="363">
        <f t="shared" si="1"/>
        <v>0</v>
      </c>
    </row>
    <row r="19" spans="1:28" ht="16.5">
      <c r="A19" s="238" t="s">
        <v>466</v>
      </c>
      <c r="B19" s="239" t="s">
        <v>497</v>
      </c>
      <c r="C19" s="239" t="s">
        <v>252</v>
      </c>
      <c r="D19" s="239" t="s">
        <v>143</v>
      </c>
      <c r="E19" s="239" t="s">
        <v>297</v>
      </c>
      <c r="F19" s="240">
        <v>44774</v>
      </c>
      <c r="G19" s="239" t="s">
        <v>498</v>
      </c>
      <c r="H19" s="241"/>
      <c r="I19" s="242">
        <v>14416.896188000501</v>
      </c>
      <c r="J19" s="243">
        <v>7.5194069288975598</v>
      </c>
      <c r="K19" s="243">
        <v>4.91399838774446</v>
      </c>
      <c r="L19" s="243">
        <v>2.6054085411530998</v>
      </c>
      <c r="M19" s="243">
        <v>4.6785808147174697</v>
      </c>
      <c r="N19" s="243">
        <v>0.93057471264367897</v>
      </c>
      <c r="O19" s="243">
        <v>0.73162925212903296</v>
      </c>
      <c r="P19" s="243">
        <v>1.01159343465046</v>
      </c>
      <c r="Q19" s="243">
        <v>3.5132500000000002</v>
      </c>
      <c r="R19" s="243">
        <v>18.385035143038198</v>
      </c>
      <c r="S19" s="243">
        <v>20.924377631350499</v>
      </c>
      <c r="T19" s="244">
        <v>288867.292662628</v>
      </c>
      <c r="U19" s="244">
        <v>433300.93899394199</v>
      </c>
      <c r="V19" s="244">
        <v>433300.93899394199</v>
      </c>
      <c r="W19" s="244">
        <v>288867.292662628</v>
      </c>
      <c r="X19" s="244">
        <v>722168.23165656999</v>
      </c>
      <c r="Y19" s="244"/>
      <c r="Z19" s="245"/>
      <c r="AA19" s="363">
        <f t="shared" si="0"/>
        <v>1.583033037662644</v>
      </c>
      <c r="AB19" s="363">
        <f t="shared" si="1"/>
        <v>3.9985003640335002</v>
      </c>
    </row>
    <row r="20" spans="1:28" ht="16.5">
      <c r="A20" s="246" t="s">
        <v>466</v>
      </c>
      <c r="B20" s="247" t="s">
        <v>497</v>
      </c>
      <c r="C20" s="247" t="s">
        <v>252</v>
      </c>
      <c r="D20" s="247" t="s">
        <v>143</v>
      </c>
      <c r="E20" s="247" t="s">
        <v>298</v>
      </c>
      <c r="F20" s="248">
        <v>45179</v>
      </c>
      <c r="G20" s="247" t="s">
        <v>498</v>
      </c>
      <c r="H20" s="233"/>
      <c r="I20" s="234">
        <v>11603.663421154301</v>
      </c>
      <c r="J20" s="235">
        <v>4.6905487195213498</v>
      </c>
      <c r="K20" s="235">
        <v>3.0653147333714101</v>
      </c>
      <c r="L20" s="235">
        <v>1.6252339861499401</v>
      </c>
      <c r="M20" s="235">
        <v>4.6785808147174697</v>
      </c>
      <c r="N20" s="235">
        <v>0.93057471264367897</v>
      </c>
      <c r="O20" s="235">
        <v>0.73162925212903296</v>
      </c>
      <c r="P20" s="235">
        <v>0.25289835866261401</v>
      </c>
      <c r="Q20" s="235">
        <v>3.5132500000000002</v>
      </c>
      <c r="R20" s="235">
        <v>14.7974818576741</v>
      </c>
      <c r="S20" s="235">
        <v>16.841311206319801</v>
      </c>
      <c r="T20" s="236">
        <v>234592.74783828299</v>
      </c>
      <c r="U20" s="236">
        <v>351889.12175742502</v>
      </c>
      <c r="V20" s="236">
        <v>351889.12175742502</v>
      </c>
      <c r="W20" s="236">
        <v>234592.74783828299</v>
      </c>
      <c r="X20" s="236">
        <v>586481.86959570798</v>
      </c>
      <c r="Y20" s="236"/>
      <c r="Z20" s="237"/>
      <c r="AA20" s="363">
        <f t="shared" si="0"/>
        <v>0.98748394095186309</v>
      </c>
      <c r="AB20" s="363">
        <f t="shared" si="1"/>
        <v>3.9985003640335002</v>
      </c>
    </row>
    <row r="21" spans="1:28" ht="16.5">
      <c r="A21" s="238" t="s">
        <v>466</v>
      </c>
      <c r="B21" s="239" t="s">
        <v>497</v>
      </c>
      <c r="C21" s="239" t="s">
        <v>252</v>
      </c>
      <c r="D21" s="239" t="s">
        <v>143</v>
      </c>
      <c r="E21" s="239" t="s">
        <v>299</v>
      </c>
      <c r="F21" s="240">
        <v>45523</v>
      </c>
      <c r="G21" s="239" t="s">
        <v>498</v>
      </c>
      <c r="H21" s="241"/>
      <c r="I21" s="242">
        <v>10637.870489167601</v>
      </c>
      <c r="J21" s="243">
        <v>3.7118271258774098</v>
      </c>
      <c r="K21" s="243">
        <v>2.4257115866479499</v>
      </c>
      <c r="L21" s="243">
        <v>1.2861155392294501</v>
      </c>
      <c r="M21" s="243">
        <v>4.6785808147174697</v>
      </c>
      <c r="N21" s="243">
        <v>0.93057471264367897</v>
      </c>
      <c r="O21" s="243">
        <v>0.73162925212903296</v>
      </c>
      <c r="P21" s="243">
        <v>0</v>
      </c>
      <c r="Q21" s="243">
        <v>3.5132500000000002</v>
      </c>
      <c r="R21" s="243">
        <v>13.5658619053676</v>
      </c>
      <c r="S21" s="243">
        <v>15.439579810112599</v>
      </c>
      <c r="T21" s="244">
        <v>149679.64931976001</v>
      </c>
      <c r="U21" s="244">
        <v>224519.47397963901</v>
      </c>
      <c r="V21" s="244">
        <v>224519.47397963901</v>
      </c>
      <c r="W21" s="244">
        <v>149679.64931976001</v>
      </c>
      <c r="X21" s="244">
        <v>374199.12329939898</v>
      </c>
      <c r="Y21" s="244"/>
      <c r="Z21" s="245"/>
      <c r="AA21" s="363">
        <f t="shared" si="0"/>
        <v>0.78143728965840198</v>
      </c>
      <c r="AB21" s="363">
        <f t="shared" si="1"/>
        <v>3.9985003640335002</v>
      </c>
    </row>
    <row r="22" spans="1:28" ht="16.5">
      <c r="A22" s="246" t="s">
        <v>466</v>
      </c>
      <c r="B22" s="247" t="s">
        <v>497</v>
      </c>
      <c r="C22" s="247" t="s">
        <v>252</v>
      </c>
      <c r="D22" s="247" t="s">
        <v>143</v>
      </c>
      <c r="E22" s="247" t="s">
        <v>300</v>
      </c>
      <c r="F22" s="248">
        <v>45645</v>
      </c>
      <c r="G22" s="247" t="s">
        <v>500</v>
      </c>
      <c r="H22" s="233"/>
      <c r="I22" s="234">
        <v>5890.3836308364498</v>
      </c>
      <c r="J22" s="235">
        <v>3.6444596713828998</v>
      </c>
      <c r="K22" s="235">
        <v>2.38168636419321</v>
      </c>
      <c r="L22" s="235">
        <v>1.2627733071896901</v>
      </c>
      <c r="M22" s="235">
        <v>0.79459592641261401</v>
      </c>
      <c r="N22" s="235">
        <v>0.158045977011494</v>
      </c>
      <c r="O22" s="235">
        <v>0.12425768548387101</v>
      </c>
      <c r="P22" s="235">
        <v>1.5173901519756801</v>
      </c>
      <c r="Q22" s="235">
        <v>1.27291666666667</v>
      </c>
      <c r="R22" s="235">
        <v>7.5116660789332297</v>
      </c>
      <c r="S22" s="235">
        <v>8.5491779837974597</v>
      </c>
      <c r="T22" s="236">
        <v>158831.049356084</v>
      </c>
      <c r="U22" s="236">
        <v>238246.57403412601</v>
      </c>
      <c r="V22" s="236">
        <v>238246.57403412601</v>
      </c>
      <c r="W22" s="236">
        <v>158831.049356084</v>
      </c>
      <c r="X22" s="236">
        <v>397077.62339020899</v>
      </c>
      <c r="Y22" s="236"/>
      <c r="Z22" s="237"/>
      <c r="AA22" s="363">
        <f t="shared" si="0"/>
        <v>0.76725466765955785</v>
      </c>
      <c r="AB22" s="363">
        <f t="shared" si="1"/>
        <v>1.4487320159541706</v>
      </c>
    </row>
    <row r="23" spans="1:28" ht="16.5">
      <c r="A23" s="238" t="s">
        <v>466</v>
      </c>
      <c r="B23" s="239" t="s">
        <v>497</v>
      </c>
      <c r="C23" s="239" t="s">
        <v>252</v>
      </c>
      <c r="D23" s="239" t="s">
        <v>143</v>
      </c>
      <c r="E23" s="239" t="s">
        <v>302</v>
      </c>
      <c r="F23" s="240">
        <v>45645</v>
      </c>
      <c r="G23" s="239" t="s">
        <v>500</v>
      </c>
      <c r="H23" s="241"/>
      <c r="I23" s="242">
        <v>4161.3244606088201</v>
      </c>
      <c r="J23" s="243">
        <v>2.7039821568441198</v>
      </c>
      <c r="K23" s="243">
        <v>1.7670760586393599</v>
      </c>
      <c r="L23" s="243">
        <v>0.93690609820476101</v>
      </c>
      <c r="M23" s="243">
        <v>0.79459592641261401</v>
      </c>
      <c r="N23" s="243">
        <v>0.158045977011494</v>
      </c>
      <c r="O23" s="243">
        <v>0.12425768548387101</v>
      </c>
      <c r="P23" s="243">
        <v>0.25289835866261401</v>
      </c>
      <c r="Q23" s="243">
        <v>1.27291666666667</v>
      </c>
      <c r="R23" s="243">
        <v>5.3066967710813797</v>
      </c>
      <c r="S23" s="243">
        <v>6.0396581431187597</v>
      </c>
      <c r="T23" s="244">
        <v>159580.426594577</v>
      </c>
      <c r="U23" s="244">
        <v>239370.63989186499</v>
      </c>
      <c r="V23" s="244">
        <v>239370.63989186499</v>
      </c>
      <c r="W23" s="244">
        <v>159580.426594577</v>
      </c>
      <c r="X23" s="244">
        <v>398951.066486442</v>
      </c>
      <c r="Y23" s="244"/>
      <c r="Z23" s="245"/>
      <c r="AA23" s="363">
        <f t="shared" si="0"/>
        <v>0.56925940144086729</v>
      </c>
      <c r="AB23" s="363">
        <f t="shared" si="1"/>
        <v>1.4487320159541706</v>
      </c>
    </row>
    <row r="24" spans="1:28" ht="16.5">
      <c r="A24" s="246" t="s">
        <v>466</v>
      </c>
      <c r="B24" s="247" t="s">
        <v>497</v>
      </c>
      <c r="C24" s="247" t="s">
        <v>252</v>
      </c>
      <c r="D24" s="247" t="s">
        <v>143</v>
      </c>
      <c r="E24" s="247" t="s">
        <v>301</v>
      </c>
      <c r="F24" s="248">
        <v>45645</v>
      </c>
      <c r="G24" s="247" t="s">
        <v>500</v>
      </c>
      <c r="H24" s="233"/>
      <c r="I24" s="234">
        <v>5024.23005872459</v>
      </c>
      <c r="J24" s="235">
        <v>3.5514974752729098</v>
      </c>
      <c r="K24" s="235">
        <v>2.32093475357747</v>
      </c>
      <c r="L24" s="235">
        <v>1.23056272169544</v>
      </c>
      <c r="M24" s="235">
        <v>0.79459592641261401</v>
      </c>
      <c r="N24" s="235">
        <v>0.158045977011494</v>
      </c>
      <c r="O24" s="235">
        <v>0.12425768548387101</v>
      </c>
      <c r="P24" s="235">
        <v>0.50579671732522802</v>
      </c>
      <c r="Q24" s="235">
        <v>1.27291666666667</v>
      </c>
      <c r="R24" s="235">
        <v>6.4071104481727801</v>
      </c>
      <c r="S24" s="235">
        <v>7.2920610431416302</v>
      </c>
      <c r="T24" s="236">
        <v>208848.832747612</v>
      </c>
      <c r="U24" s="236">
        <v>313273.24912141898</v>
      </c>
      <c r="V24" s="236">
        <v>313273.24912141898</v>
      </c>
      <c r="W24" s="236">
        <v>208848.832747612</v>
      </c>
      <c r="X24" s="236">
        <v>522122.08186903101</v>
      </c>
      <c r="Y24" s="236"/>
      <c r="Z24" s="237"/>
      <c r="AA24" s="363">
        <f t="shared" si="0"/>
        <v>0.74768367900482313</v>
      </c>
      <c r="AB24" s="363">
        <f t="shared" si="1"/>
        <v>1.4487320159541706</v>
      </c>
    </row>
    <row r="25" spans="1:28" ht="16.5">
      <c r="A25" s="238" t="s">
        <v>466</v>
      </c>
      <c r="B25" s="239" t="s">
        <v>497</v>
      </c>
      <c r="C25" s="239" t="s">
        <v>252</v>
      </c>
      <c r="D25" s="239" t="s">
        <v>139</v>
      </c>
      <c r="E25" s="239" t="s">
        <v>282</v>
      </c>
      <c r="F25" s="240">
        <v>44718</v>
      </c>
      <c r="G25" s="239" t="s">
        <v>498</v>
      </c>
      <c r="H25" s="241" t="s">
        <v>499</v>
      </c>
      <c r="I25" s="242">
        <v>1385.5351000312401</v>
      </c>
      <c r="J25" s="243">
        <v>1.76689289940155</v>
      </c>
      <c r="K25" s="243">
        <v>1.15468000881944</v>
      </c>
      <c r="L25" s="243">
        <v>0.61221289058211703</v>
      </c>
      <c r="M25" s="243">
        <v>0</v>
      </c>
      <c r="N25" s="243">
        <v>0</v>
      </c>
      <c r="O25" s="243">
        <v>0</v>
      </c>
      <c r="P25" s="243">
        <v>0</v>
      </c>
      <c r="Q25" s="243">
        <v>0</v>
      </c>
      <c r="R25" s="243">
        <v>1.76689289940155</v>
      </c>
      <c r="S25" s="243">
        <v>2.0109362845155898</v>
      </c>
      <c r="T25" s="244">
        <v>103755.04397836</v>
      </c>
      <c r="U25" s="244">
        <v>155632.56596754101</v>
      </c>
      <c r="V25" s="244">
        <v>155632.56596754101</v>
      </c>
      <c r="W25" s="244">
        <v>103755.04397836</v>
      </c>
      <c r="X25" s="244">
        <v>259387.609945901</v>
      </c>
      <c r="Y25" s="244"/>
      <c r="Z25" s="245"/>
      <c r="AA25" s="363">
        <f t="shared" si="0"/>
        <v>0.37197745250558945</v>
      </c>
      <c r="AB25" s="363">
        <f t="shared" si="1"/>
        <v>0</v>
      </c>
    </row>
    <row r="26" spans="1:28" ht="16.5">
      <c r="A26" s="246" t="s">
        <v>466</v>
      </c>
      <c r="B26" s="247" t="s">
        <v>497</v>
      </c>
      <c r="C26" s="247" t="s">
        <v>252</v>
      </c>
      <c r="D26" s="247" t="s">
        <v>139</v>
      </c>
      <c r="E26" s="247" t="s">
        <v>273</v>
      </c>
      <c r="F26" s="248">
        <v>44718</v>
      </c>
      <c r="G26" s="247" t="s">
        <v>498</v>
      </c>
      <c r="H26" s="233"/>
      <c r="I26" s="234">
        <v>14046.929012430801</v>
      </c>
      <c r="J26" s="235">
        <v>6.5418124379100604</v>
      </c>
      <c r="K26" s="235">
        <v>4.2751318124938598</v>
      </c>
      <c r="L26" s="235">
        <v>2.2666806254162002</v>
      </c>
      <c r="M26" s="235">
        <v>4.6785808147174697</v>
      </c>
      <c r="N26" s="235">
        <v>0.93057471264367897</v>
      </c>
      <c r="O26" s="235">
        <v>0.73162925212903296</v>
      </c>
      <c r="P26" s="235">
        <v>1.5173901519756801</v>
      </c>
      <c r="Q26" s="235">
        <v>3.5132500000000002</v>
      </c>
      <c r="R26" s="235">
        <v>17.913237369375899</v>
      </c>
      <c r="S26" s="235">
        <v>20.3874151123815</v>
      </c>
      <c r="T26" s="236">
        <v>317552.63235400902</v>
      </c>
      <c r="U26" s="236">
        <v>476328.94853101397</v>
      </c>
      <c r="V26" s="236">
        <v>476328.94853101397</v>
      </c>
      <c r="W26" s="236">
        <v>317552.63235400902</v>
      </c>
      <c r="X26" s="236">
        <v>793881.580885023</v>
      </c>
      <c r="Y26" s="236"/>
      <c r="Z26" s="237"/>
      <c r="AA26" s="363">
        <f t="shared" si="0"/>
        <v>1.37722367113896</v>
      </c>
      <c r="AB26" s="363">
        <f t="shared" si="1"/>
        <v>3.9985003640335002</v>
      </c>
    </row>
    <row r="27" spans="1:28" ht="16.5">
      <c r="A27" s="238" t="s">
        <v>466</v>
      </c>
      <c r="B27" s="239" t="s">
        <v>497</v>
      </c>
      <c r="C27" s="239" t="s">
        <v>252</v>
      </c>
      <c r="D27" s="239" t="s">
        <v>139</v>
      </c>
      <c r="E27" s="239" t="s">
        <v>274</v>
      </c>
      <c r="F27" s="240">
        <v>44746</v>
      </c>
      <c r="G27" s="239" t="s">
        <v>498</v>
      </c>
      <c r="H27" s="241"/>
      <c r="I27" s="242">
        <v>12171.0398802812</v>
      </c>
      <c r="J27" s="243">
        <v>5.6669895109207502</v>
      </c>
      <c r="K27" s="243">
        <v>3.7034273558210198</v>
      </c>
      <c r="L27" s="243">
        <v>1.96356215509973</v>
      </c>
      <c r="M27" s="243">
        <v>4.6785808147174697</v>
      </c>
      <c r="N27" s="243">
        <v>0.93057471264367897</v>
      </c>
      <c r="O27" s="243">
        <v>0.73162925212903296</v>
      </c>
      <c r="P27" s="243">
        <v>0</v>
      </c>
      <c r="Q27" s="243">
        <v>3.5132500000000002</v>
      </c>
      <c r="R27" s="243">
        <v>15.521024290410899</v>
      </c>
      <c r="S27" s="243">
        <v>17.664789376315198</v>
      </c>
      <c r="T27" s="244">
        <v>276755.49058047601</v>
      </c>
      <c r="U27" s="244">
        <v>415133.23587071401</v>
      </c>
      <c r="V27" s="244">
        <v>415133.23587071401</v>
      </c>
      <c r="W27" s="244">
        <v>276755.49058047601</v>
      </c>
      <c r="X27" s="244">
        <v>691888.72645118996</v>
      </c>
      <c r="Y27" s="244"/>
      <c r="Z27" s="245"/>
      <c r="AA27" s="363">
        <f t="shared" si="0"/>
        <v>1.1930504233517367</v>
      </c>
      <c r="AB27" s="363">
        <f t="shared" si="1"/>
        <v>3.9985003640335002</v>
      </c>
    </row>
    <row r="28" spans="1:28" ht="16.5">
      <c r="A28" s="246" t="s">
        <v>466</v>
      </c>
      <c r="B28" s="247" t="s">
        <v>497</v>
      </c>
      <c r="C28" s="247" t="s">
        <v>252</v>
      </c>
      <c r="D28" s="247" t="s">
        <v>139</v>
      </c>
      <c r="E28" s="247" t="s">
        <v>272</v>
      </c>
      <c r="F28" s="248">
        <v>44746</v>
      </c>
      <c r="G28" s="247" t="s">
        <v>498</v>
      </c>
      <c r="H28" s="233"/>
      <c r="I28" s="234">
        <v>14298.575359304001</v>
      </c>
      <c r="J28" s="235">
        <v>5.8511290570290999</v>
      </c>
      <c r="K28" s="235">
        <v>3.8237641644620002</v>
      </c>
      <c r="L28" s="235">
        <v>2.0273648925671002</v>
      </c>
      <c r="M28" s="235">
        <v>4.6785808147174697</v>
      </c>
      <c r="N28" s="235">
        <v>0.93057471264367897</v>
      </c>
      <c r="O28" s="235">
        <v>0.73162925212903296</v>
      </c>
      <c r="P28" s="235">
        <v>2.5289835866261399</v>
      </c>
      <c r="Q28" s="235">
        <v>3.5132500000000002</v>
      </c>
      <c r="R28" s="235">
        <v>18.234147423145401</v>
      </c>
      <c r="S28" s="235">
        <v>20.7526492878143</v>
      </c>
      <c r="T28" s="236">
        <v>277051.89053488598</v>
      </c>
      <c r="U28" s="236">
        <v>415577.83580232901</v>
      </c>
      <c r="V28" s="236">
        <v>415577.83580232901</v>
      </c>
      <c r="W28" s="236">
        <v>277051.89053488598</v>
      </c>
      <c r="X28" s="236">
        <v>692629.72633721505</v>
      </c>
      <c r="Y28" s="236"/>
      <c r="Z28" s="237"/>
      <c r="AA28" s="363">
        <f t="shared" si="0"/>
        <v>1.2318166435850737</v>
      </c>
      <c r="AB28" s="363">
        <f t="shared" si="1"/>
        <v>3.9985003640335002</v>
      </c>
    </row>
    <row r="29" spans="1:28" ht="16.5">
      <c r="A29" s="238" t="s">
        <v>466</v>
      </c>
      <c r="B29" s="239" t="s">
        <v>497</v>
      </c>
      <c r="C29" s="239" t="s">
        <v>252</v>
      </c>
      <c r="D29" s="239" t="s">
        <v>139</v>
      </c>
      <c r="E29" s="239" t="s">
        <v>275</v>
      </c>
      <c r="F29" s="240">
        <v>44746</v>
      </c>
      <c r="G29" s="239" t="s">
        <v>498</v>
      </c>
      <c r="H29" s="241"/>
      <c r="I29" s="242">
        <v>12029.968578362101</v>
      </c>
      <c r="J29" s="243">
        <v>5.2341910676883199</v>
      </c>
      <c r="K29" s="243">
        <v>3.4205897766910498</v>
      </c>
      <c r="L29" s="243">
        <v>1.8136012909972701</v>
      </c>
      <c r="M29" s="243">
        <v>4.6785808147174697</v>
      </c>
      <c r="N29" s="243">
        <v>0.93057471264367897</v>
      </c>
      <c r="O29" s="243">
        <v>0.73162925212903296</v>
      </c>
      <c r="P29" s="243">
        <v>0.25289835866261401</v>
      </c>
      <c r="Q29" s="243">
        <v>3.5132500000000002</v>
      </c>
      <c r="R29" s="243">
        <v>15.341124205841099</v>
      </c>
      <c r="S29" s="243">
        <v>17.460041478029201</v>
      </c>
      <c r="T29" s="244">
        <v>345551.580355249</v>
      </c>
      <c r="U29" s="244">
        <v>518327.37053287402</v>
      </c>
      <c r="V29" s="244">
        <v>518327.37053287402</v>
      </c>
      <c r="W29" s="244">
        <v>345551.580355249</v>
      </c>
      <c r="X29" s="244">
        <v>863878.95088812301</v>
      </c>
      <c r="Y29" s="244"/>
      <c r="Z29" s="245"/>
      <c r="AA29" s="363">
        <f t="shared" si="0"/>
        <v>1.1019349616185936</v>
      </c>
      <c r="AB29" s="363">
        <f t="shared" si="1"/>
        <v>3.9985003640335002</v>
      </c>
    </row>
    <row r="30" spans="1:28" ht="16.5">
      <c r="A30" s="246" t="s">
        <v>466</v>
      </c>
      <c r="B30" s="247" t="s">
        <v>497</v>
      </c>
      <c r="C30" s="247" t="s">
        <v>252</v>
      </c>
      <c r="D30" s="247" t="s">
        <v>139</v>
      </c>
      <c r="E30" s="247" t="s">
        <v>278</v>
      </c>
      <c r="F30" s="248">
        <v>44760</v>
      </c>
      <c r="G30" s="247" t="s">
        <v>498</v>
      </c>
      <c r="H30" s="233"/>
      <c r="I30" s="234">
        <v>11526.3045451134</v>
      </c>
      <c r="J30" s="235">
        <v>4.0861006950013703</v>
      </c>
      <c r="K30" s="235">
        <v>2.6703026471719502</v>
      </c>
      <c r="L30" s="235">
        <v>1.4157980478294201</v>
      </c>
      <c r="M30" s="235">
        <v>4.6785808147174697</v>
      </c>
      <c r="N30" s="235">
        <v>0.93057471264367897</v>
      </c>
      <c r="O30" s="235">
        <v>0.73162925212903296</v>
      </c>
      <c r="P30" s="235">
        <v>0.75869507598784203</v>
      </c>
      <c r="Q30" s="235">
        <v>3.5132500000000002</v>
      </c>
      <c r="R30" s="235">
        <v>14.6988305504794</v>
      </c>
      <c r="S30" s="235">
        <v>16.729034172878698</v>
      </c>
      <c r="T30" s="236">
        <v>174188.524969661</v>
      </c>
      <c r="U30" s="236">
        <v>261282.78745449099</v>
      </c>
      <c r="V30" s="236">
        <v>261282.78745449099</v>
      </c>
      <c r="W30" s="236">
        <v>174188.524969661</v>
      </c>
      <c r="X30" s="236">
        <v>435471.31242415198</v>
      </c>
      <c r="Y30" s="236"/>
      <c r="Z30" s="237"/>
      <c r="AA30" s="363">
        <f t="shared" si="0"/>
        <v>0.86023172526344638</v>
      </c>
      <c r="AB30" s="363">
        <f t="shared" si="1"/>
        <v>3.9985003640335002</v>
      </c>
    </row>
    <row r="31" spans="1:28" ht="16.5">
      <c r="A31" s="238" t="s">
        <v>466</v>
      </c>
      <c r="B31" s="239" t="s">
        <v>497</v>
      </c>
      <c r="C31" s="239" t="s">
        <v>252</v>
      </c>
      <c r="D31" s="239" t="s">
        <v>139</v>
      </c>
      <c r="E31" s="239" t="s">
        <v>276</v>
      </c>
      <c r="F31" s="240">
        <v>44760</v>
      </c>
      <c r="G31" s="239" t="s">
        <v>498</v>
      </c>
      <c r="H31" s="241"/>
      <c r="I31" s="242">
        <v>11854.524391843501</v>
      </c>
      <c r="J31" s="243">
        <v>4.2517621524104303</v>
      </c>
      <c r="K31" s="243">
        <v>2.7785638627594502</v>
      </c>
      <c r="L31" s="243">
        <v>1.4731982896509801</v>
      </c>
      <c r="M31" s="243">
        <v>4.6785808147174697</v>
      </c>
      <c r="N31" s="243">
        <v>0.93057471264367897</v>
      </c>
      <c r="O31" s="243">
        <v>0.73162925212903296</v>
      </c>
      <c r="P31" s="243">
        <v>1.01159343465046</v>
      </c>
      <c r="Q31" s="243">
        <v>3.5132500000000002</v>
      </c>
      <c r="R31" s="243">
        <v>15.117390366551099</v>
      </c>
      <c r="S31" s="243">
        <v>17.205405503401298</v>
      </c>
      <c r="T31" s="244">
        <v>188004.19559348101</v>
      </c>
      <c r="U31" s="244">
        <v>282006.29339022102</v>
      </c>
      <c r="V31" s="244">
        <v>282006.29339022102</v>
      </c>
      <c r="W31" s="244">
        <v>188004.19559348101</v>
      </c>
      <c r="X31" s="244">
        <v>470010.48898370098</v>
      </c>
      <c r="Y31" s="244"/>
      <c r="Z31" s="245"/>
      <c r="AA31" s="363">
        <f t="shared" si="0"/>
        <v>0.8951078215600905</v>
      </c>
      <c r="AB31" s="363">
        <f t="shared" si="1"/>
        <v>3.9985003640335002</v>
      </c>
    </row>
    <row r="32" spans="1:28" ht="16.5">
      <c r="A32" s="246" t="s">
        <v>466</v>
      </c>
      <c r="B32" s="247" t="s">
        <v>497</v>
      </c>
      <c r="C32" s="247" t="s">
        <v>252</v>
      </c>
      <c r="D32" s="247" t="s">
        <v>139</v>
      </c>
      <c r="E32" s="247" t="s">
        <v>279</v>
      </c>
      <c r="F32" s="248">
        <v>44805</v>
      </c>
      <c r="G32" s="247" t="s">
        <v>498</v>
      </c>
      <c r="H32" s="233"/>
      <c r="I32" s="234">
        <v>10548.372174996501</v>
      </c>
      <c r="J32" s="235">
        <v>3.5976950942791301</v>
      </c>
      <c r="K32" s="235">
        <v>2.3511253028403098</v>
      </c>
      <c r="L32" s="235">
        <v>1.2465697914388201</v>
      </c>
      <c r="M32" s="235">
        <v>4.6785808147174697</v>
      </c>
      <c r="N32" s="235">
        <v>0.93057471264367897</v>
      </c>
      <c r="O32" s="235">
        <v>0.73162925212903296</v>
      </c>
      <c r="P32" s="235">
        <v>0</v>
      </c>
      <c r="Q32" s="235">
        <v>3.5132500000000002</v>
      </c>
      <c r="R32" s="235">
        <v>13.451729873769301</v>
      </c>
      <c r="S32" s="235">
        <v>15.3096838534057</v>
      </c>
      <c r="T32" s="236">
        <v>204576.80385217801</v>
      </c>
      <c r="U32" s="236">
        <v>306865.20577826601</v>
      </c>
      <c r="V32" s="236">
        <v>306865.20577826601</v>
      </c>
      <c r="W32" s="236">
        <v>204576.80385217801</v>
      </c>
      <c r="X32" s="236">
        <v>511442.00963044399</v>
      </c>
      <c r="Y32" s="236"/>
      <c r="Z32" s="237"/>
      <c r="AA32" s="363">
        <f t="shared" si="0"/>
        <v>0.75740949353244846</v>
      </c>
      <c r="AB32" s="363">
        <f t="shared" si="1"/>
        <v>3.9985003640335002</v>
      </c>
    </row>
    <row r="33" spans="1:28" ht="16.5">
      <c r="A33" s="238" t="s">
        <v>466</v>
      </c>
      <c r="B33" s="239" t="s">
        <v>497</v>
      </c>
      <c r="C33" s="239" t="s">
        <v>252</v>
      </c>
      <c r="D33" s="239" t="s">
        <v>139</v>
      </c>
      <c r="E33" s="239" t="s">
        <v>277</v>
      </c>
      <c r="F33" s="240">
        <v>44844</v>
      </c>
      <c r="G33" s="239" t="s">
        <v>498</v>
      </c>
      <c r="H33" s="241"/>
      <c r="I33" s="242">
        <v>11576.9525223575</v>
      </c>
      <c r="J33" s="243">
        <v>4.6564858528212696</v>
      </c>
      <c r="K33" s="243">
        <v>3.0430543511858299</v>
      </c>
      <c r="L33" s="243">
        <v>1.6134315016354399</v>
      </c>
      <c r="M33" s="243">
        <v>4.6785808147174697</v>
      </c>
      <c r="N33" s="243">
        <v>0.93057471264367897</v>
      </c>
      <c r="O33" s="243">
        <v>0.73162925212903296</v>
      </c>
      <c r="P33" s="243">
        <v>0.25289835866261401</v>
      </c>
      <c r="Q33" s="243">
        <v>3.5132500000000002</v>
      </c>
      <c r="R33" s="243">
        <v>14.763418990974101</v>
      </c>
      <c r="S33" s="243">
        <v>16.802543573813601</v>
      </c>
      <c r="T33" s="244">
        <v>234833.10947887399</v>
      </c>
      <c r="U33" s="244">
        <v>352249.66421831102</v>
      </c>
      <c r="V33" s="244">
        <v>352249.66421831102</v>
      </c>
      <c r="W33" s="244">
        <v>234833.10947887399</v>
      </c>
      <c r="X33" s="244">
        <v>587082.77369718405</v>
      </c>
      <c r="Y33" s="244"/>
      <c r="Z33" s="245"/>
      <c r="AA33" s="363">
        <f t="shared" si="0"/>
        <v>0.98031281112026725</v>
      </c>
      <c r="AB33" s="363">
        <f t="shared" si="1"/>
        <v>3.9985003640335002</v>
      </c>
    </row>
    <row r="34" spans="1:28" ht="16.5">
      <c r="A34" s="246" t="s">
        <v>466</v>
      </c>
      <c r="B34" s="247" t="s">
        <v>497</v>
      </c>
      <c r="C34" s="247" t="s">
        <v>252</v>
      </c>
      <c r="D34" s="247" t="s">
        <v>139</v>
      </c>
      <c r="E34" s="247" t="s">
        <v>271</v>
      </c>
      <c r="F34" s="248">
        <v>45595</v>
      </c>
      <c r="G34" s="247" t="s">
        <v>498</v>
      </c>
      <c r="H34" s="233"/>
      <c r="I34" s="234">
        <v>16023.0964364063</v>
      </c>
      <c r="J34" s="235">
        <v>6.0271243274889104</v>
      </c>
      <c r="K34" s="235">
        <v>3.9387786175256498</v>
      </c>
      <c r="L34" s="235">
        <v>2.0883457099632601</v>
      </c>
      <c r="M34" s="235">
        <v>4.6785808147174697</v>
      </c>
      <c r="N34" s="235">
        <v>0.93057471264367897</v>
      </c>
      <c r="O34" s="235">
        <v>0.73162925212903296</v>
      </c>
      <c r="P34" s="235">
        <v>4.5521704559270502</v>
      </c>
      <c r="Q34" s="235">
        <v>3.5132500000000002</v>
      </c>
      <c r="R34" s="235">
        <v>20.433329562906099</v>
      </c>
      <c r="S34" s="235">
        <v>23.2555826362936</v>
      </c>
      <c r="T34" s="236">
        <v>244500.158439661</v>
      </c>
      <c r="U34" s="236">
        <v>366750.23765949201</v>
      </c>
      <c r="V34" s="236">
        <v>366750.23765949201</v>
      </c>
      <c r="W34" s="236">
        <v>244500.158439661</v>
      </c>
      <c r="X34" s="236">
        <v>611250.39609915402</v>
      </c>
      <c r="Y34" s="236"/>
      <c r="Z34" s="237"/>
      <c r="AA34" s="363">
        <f t="shared" si="0"/>
        <v>1.2688682794713495</v>
      </c>
      <c r="AB34" s="363">
        <f t="shared" si="1"/>
        <v>3.9985003640335002</v>
      </c>
    </row>
    <row r="35" spans="1:28" ht="16.5">
      <c r="A35" s="238" t="s">
        <v>466</v>
      </c>
      <c r="B35" s="239" t="s">
        <v>497</v>
      </c>
      <c r="C35" s="239" t="s">
        <v>252</v>
      </c>
      <c r="D35" s="239" t="s">
        <v>139</v>
      </c>
      <c r="E35" s="239" t="s">
        <v>425</v>
      </c>
      <c r="F35" s="240">
        <v>45600</v>
      </c>
      <c r="G35" s="239" t="s">
        <v>498</v>
      </c>
      <c r="H35" s="241"/>
      <c r="I35" s="242">
        <v>10098.5384728359</v>
      </c>
      <c r="J35" s="243">
        <v>3.0240481514906601</v>
      </c>
      <c r="K35" s="243">
        <v>1.9762419937373199</v>
      </c>
      <c r="L35" s="243">
        <v>1.04780615775334</v>
      </c>
      <c r="M35" s="243">
        <v>4.6785808147174697</v>
      </c>
      <c r="N35" s="243">
        <v>0.93057471264367897</v>
      </c>
      <c r="O35" s="243">
        <v>0.73162925212903296</v>
      </c>
      <c r="P35" s="243">
        <v>0</v>
      </c>
      <c r="Q35" s="243">
        <v>3.5132500000000002</v>
      </c>
      <c r="R35" s="243">
        <v>12.878082930980799</v>
      </c>
      <c r="S35" s="243">
        <v>14.656804750124699</v>
      </c>
      <c r="T35" s="244">
        <v>169852.502907191</v>
      </c>
      <c r="U35" s="244">
        <v>254778.75436078699</v>
      </c>
      <c r="V35" s="244">
        <v>254778.75436078699</v>
      </c>
      <c r="W35" s="244">
        <v>169852.502907191</v>
      </c>
      <c r="X35" s="244">
        <v>424631.25726797897</v>
      </c>
      <c r="Y35" s="244"/>
      <c r="Z35" s="245"/>
      <c r="AA35" s="363">
        <f t="shared" si="0"/>
        <v>0.63664171610329678</v>
      </c>
      <c r="AB35" s="363">
        <f t="shared" si="1"/>
        <v>3.9985003640335002</v>
      </c>
    </row>
    <row r="36" spans="1:28" ht="16.5">
      <c r="A36" s="246" t="s">
        <v>466</v>
      </c>
      <c r="B36" s="247" t="s">
        <v>497</v>
      </c>
      <c r="C36" s="247" t="s">
        <v>252</v>
      </c>
      <c r="D36" s="247" t="s">
        <v>139</v>
      </c>
      <c r="E36" s="247" t="s">
        <v>281</v>
      </c>
      <c r="F36" s="248">
        <v>45708</v>
      </c>
      <c r="G36" s="247" t="s">
        <v>500</v>
      </c>
      <c r="H36" s="233"/>
      <c r="I36" s="234">
        <v>4289.1549559478799</v>
      </c>
      <c r="J36" s="235">
        <v>1.85540357077922</v>
      </c>
      <c r="K36" s="235">
        <v>1.21252250897414</v>
      </c>
      <c r="L36" s="235">
        <v>0.64288106180507998</v>
      </c>
      <c r="M36" s="235">
        <v>0.79459592641261401</v>
      </c>
      <c r="N36" s="235">
        <v>0.158045977011494</v>
      </c>
      <c r="O36" s="235">
        <v>0.12425768548387101</v>
      </c>
      <c r="P36" s="235">
        <v>1.2644917933130699</v>
      </c>
      <c r="Q36" s="235">
        <v>1.27291666666667</v>
      </c>
      <c r="R36" s="235">
        <v>5.4697116196669402</v>
      </c>
      <c r="S36" s="235">
        <v>6.2251886153089702</v>
      </c>
      <c r="T36" s="236">
        <v>99589.975426001998</v>
      </c>
      <c r="U36" s="236">
        <v>149384.963139003</v>
      </c>
      <c r="V36" s="236">
        <v>149384.963139003</v>
      </c>
      <c r="W36" s="236">
        <v>99589.975426001998</v>
      </c>
      <c r="X36" s="236">
        <v>248974.938565005</v>
      </c>
      <c r="Y36" s="236"/>
      <c r="Z36" s="237"/>
      <c r="AA36" s="363">
        <f t="shared" si="0"/>
        <v>0.39061127805878315</v>
      </c>
      <c r="AB36" s="363">
        <f t="shared" si="1"/>
        <v>1.4487320159541706</v>
      </c>
    </row>
    <row r="37" spans="1:28" ht="16.5">
      <c r="A37" s="238" t="s">
        <v>469</v>
      </c>
      <c r="B37" s="239" t="s">
        <v>503</v>
      </c>
      <c r="C37" s="239" t="s">
        <v>135</v>
      </c>
      <c r="D37" s="239" t="s">
        <v>189</v>
      </c>
      <c r="E37" s="239" t="s">
        <v>196</v>
      </c>
      <c r="F37" s="240">
        <v>44774</v>
      </c>
      <c r="G37" s="239" t="s">
        <v>498</v>
      </c>
      <c r="H37" s="241" t="s">
        <v>499</v>
      </c>
      <c r="I37" s="242">
        <v>7412.7431083703304</v>
      </c>
      <c r="J37" s="243">
        <v>1.36029572824959</v>
      </c>
      <c r="K37" s="243">
        <v>0.88896519082977699</v>
      </c>
      <c r="L37" s="243">
        <v>0.47133053741981501</v>
      </c>
      <c r="M37" s="243">
        <v>0</v>
      </c>
      <c r="N37" s="243">
        <v>0</v>
      </c>
      <c r="O37" s="243">
        <v>0</v>
      </c>
      <c r="P37" s="243">
        <v>8.0927474772036501</v>
      </c>
      <c r="Q37" s="243">
        <v>0</v>
      </c>
      <c r="R37" s="243">
        <v>9.4530432054532394</v>
      </c>
      <c r="S37" s="243">
        <v>10.758698270494</v>
      </c>
      <c r="T37" s="244">
        <v>55704.332276724897</v>
      </c>
      <c r="U37" s="244">
        <v>83556.498415087393</v>
      </c>
      <c r="V37" s="244">
        <v>83556.498415087393</v>
      </c>
      <c r="W37" s="244">
        <v>55704.332276724897</v>
      </c>
      <c r="X37" s="244">
        <v>139260.83069181201</v>
      </c>
      <c r="Y37" s="244"/>
      <c r="Z37" s="245"/>
      <c r="AA37" s="363">
        <f t="shared" si="0"/>
        <v>0.28637804805254524</v>
      </c>
      <c r="AB37" s="363">
        <f t="shared" si="1"/>
        <v>0</v>
      </c>
    </row>
    <row r="38" spans="1:28" ht="16.5">
      <c r="A38" s="246" t="s">
        <v>469</v>
      </c>
      <c r="B38" s="247" t="s">
        <v>503</v>
      </c>
      <c r="C38" s="247" t="s">
        <v>135</v>
      </c>
      <c r="D38" s="247" t="s">
        <v>189</v>
      </c>
      <c r="E38" s="247" t="s">
        <v>192</v>
      </c>
      <c r="F38" s="248">
        <v>45481</v>
      </c>
      <c r="G38" s="247" t="s">
        <v>498</v>
      </c>
      <c r="H38" s="233"/>
      <c r="I38" s="234">
        <v>10111.567083948899</v>
      </c>
      <c r="J38" s="235">
        <v>3.9016414371833199</v>
      </c>
      <c r="K38" s="235">
        <v>2.5497569041241901</v>
      </c>
      <c r="L38" s="235">
        <v>1.35188453305913</v>
      </c>
      <c r="M38" s="235">
        <v>1.63700872058297</v>
      </c>
      <c r="N38" s="235">
        <v>0.497011494252873</v>
      </c>
      <c r="O38" s="235">
        <v>0.56390396903225803</v>
      </c>
      <c r="P38" s="235">
        <v>2.7818819452887502</v>
      </c>
      <c r="Q38" s="235">
        <v>3.5132500000000002</v>
      </c>
      <c r="R38" s="235">
        <v>12.8946975663402</v>
      </c>
      <c r="S38" s="235">
        <v>14.675714200216101</v>
      </c>
      <c r="T38" s="236">
        <v>236139.89829950701</v>
      </c>
      <c r="U38" s="236">
        <v>354209.84744926001</v>
      </c>
      <c r="V38" s="236">
        <v>354209.84744926001</v>
      </c>
      <c r="W38" s="236">
        <v>236139.89829950701</v>
      </c>
      <c r="X38" s="236">
        <v>590349.74574876705</v>
      </c>
      <c r="Y38" s="236"/>
      <c r="Z38" s="237"/>
      <c r="AA38" s="363">
        <f t="shared" si="0"/>
        <v>0.82139819730175156</v>
      </c>
      <c r="AB38" s="363">
        <f t="shared" si="1"/>
        <v>3.9985003640335002</v>
      </c>
    </row>
    <row r="39" spans="1:28" ht="16.5">
      <c r="A39" s="238" t="s">
        <v>469</v>
      </c>
      <c r="B39" s="239" t="s">
        <v>503</v>
      </c>
      <c r="C39" s="239" t="s">
        <v>135</v>
      </c>
      <c r="D39" s="239" t="s">
        <v>189</v>
      </c>
      <c r="E39" s="239" t="s">
        <v>194</v>
      </c>
      <c r="F39" s="240">
        <v>45481</v>
      </c>
      <c r="G39" s="239" t="s">
        <v>498</v>
      </c>
      <c r="H39" s="241"/>
      <c r="I39" s="242">
        <v>8661.1451746806397</v>
      </c>
      <c r="J39" s="243">
        <v>3.0635955717794201</v>
      </c>
      <c r="K39" s="243">
        <v>2.0020865798032199</v>
      </c>
      <c r="L39" s="243">
        <v>1.0615089919762</v>
      </c>
      <c r="M39" s="243">
        <v>1.63700872058297</v>
      </c>
      <c r="N39" s="243">
        <v>0.497011494252873</v>
      </c>
      <c r="O39" s="243">
        <v>0.56390396903225803</v>
      </c>
      <c r="P39" s="243">
        <v>1.7702885106383</v>
      </c>
      <c r="Q39" s="243">
        <v>3.5132500000000002</v>
      </c>
      <c r="R39" s="243">
        <v>11.0450582662858</v>
      </c>
      <c r="S39" s="243">
        <v>12.570602575733901</v>
      </c>
      <c r="T39" s="244">
        <v>157947.87588494999</v>
      </c>
      <c r="U39" s="244">
        <v>236921.81382742501</v>
      </c>
      <c r="V39" s="244">
        <v>236921.81382742501</v>
      </c>
      <c r="W39" s="244">
        <v>157947.87588494999</v>
      </c>
      <c r="X39" s="244">
        <v>394869.68971237598</v>
      </c>
      <c r="Y39" s="244"/>
      <c r="Z39" s="245"/>
      <c r="AA39" s="363">
        <f t="shared" si="0"/>
        <v>0.64496748879566734</v>
      </c>
      <c r="AB39" s="363">
        <f t="shared" si="1"/>
        <v>3.9985003640335002</v>
      </c>
    </row>
    <row r="40" spans="1:28" ht="16.5">
      <c r="A40" s="246" t="s">
        <v>469</v>
      </c>
      <c r="B40" s="247" t="s">
        <v>503</v>
      </c>
      <c r="C40" s="247" t="s">
        <v>135</v>
      </c>
      <c r="D40" s="247" t="s">
        <v>189</v>
      </c>
      <c r="E40" s="247" t="s">
        <v>193</v>
      </c>
      <c r="F40" s="248">
        <v>45481</v>
      </c>
      <c r="G40" s="247" t="s">
        <v>498</v>
      </c>
      <c r="H40" s="233"/>
      <c r="I40" s="234">
        <v>9949.0250122506204</v>
      </c>
      <c r="J40" s="235">
        <v>3.6943609198357299</v>
      </c>
      <c r="K40" s="235">
        <v>2.4142972677873802</v>
      </c>
      <c r="L40" s="235">
        <v>1.2800636520483499</v>
      </c>
      <c r="M40" s="235">
        <v>1.63700872058297</v>
      </c>
      <c r="N40" s="235">
        <v>0.497011494252873</v>
      </c>
      <c r="O40" s="235">
        <v>0.56390396903225803</v>
      </c>
      <c r="P40" s="235">
        <v>2.7818819452887502</v>
      </c>
      <c r="Q40" s="235">
        <v>3.5132500000000002</v>
      </c>
      <c r="R40" s="235">
        <v>12.6874170489926</v>
      </c>
      <c r="S40" s="235">
        <v>14.439804081641</v>
      </c>
      <c r="T40" s="236">
        <v>164851.26416030401</v>
      </c>
      <c r="U40" s="236">
        <v>247276.896240456</v>
      </c>
      <c r="V40" s="236">
        <v>247276.896240456</v>
      </c>
      <c r="W40" s="236">
        <v>164851.26416030401</v>
      </c>
      <c r="X40" s="236">
        <v>412128.16040076001</v>
      </c>
      <c r="Y40" s="236"/>
      <c r="Z40" s="237"/>
      <c r="AA40" s="363">
        <f t="shared" si="0"/>
        <v>0.77776019364962734</v>
      </c>
      <c r="AB40" s="363">
        <f t="shared" si="1"/>
        <v>3.9985003640335002</v>
      </c>
    </row>
    <row r="41" spans="1:28" ht="16.5">
      <c r="A41" s="238" t="s">
        <v>469</v>
      </c>
      <c r="B41" s="239" t="s">
        <v>503</v>
      </c>
      <c r="C41" s="239" t="s">
        <v>135</v>
      </c>
      <c r="D41" s="239" t="s">
        <v>189</v>
      </c>
      <c r="E41" s="239" t="s">
        <v>195</v>
      </c>
      <c r="F41" s="240">
        <v>45579</v>
      </c>
      <c r="G41" s="239" t="s">
        <v>498</v>
      </c>
      <c r="H41" s="241"/>
      <c r="I41" s="242">
        <v>7457.68869194742</v>
      </c>
      <c r="J41" s="243">
        <v>2.03469373543239</v>
      </c>
      <c r="K41" s="243">
        <v>1.3296902042957299</v>
      </c>
      <c r="L41" s="243">
        <v>0.70500353113666303</v>
      </c>
      <c r="M41" s="243">
        <v>1.63700872058297</v>
      </c>
      <c r="N41" s="243">
        <v>0.497011494252873</v>
      </c>
      <c r="O41" s="243">
        <v>0.56390396903225803</v>
      </c>
      <c r="P41" s="243">
        <v>1.2644917933130699</v>
      </c>
      <c r="Q41" s="243">
        <v>3.5132500000000002</v>
      </c>
      <c r="R41" s="243">
        <v>9.5103597126135604</v>
      </c>
      <c r="S41" s="243">
        <v>10.823931338095001</v>
      </c>
      <c r="T41" s="244">
        <v>139316.44058007901</v>
      </c>
      <c r="U41" s="244">
        <v>208974.660870119</v>
      </c>
      <c r="V41" s="244">
        <v>208974.660870119</v>
      </c>
      <c r="W41" s="244">
        <v>139316.44058007901</v>
      </c>
      <c r="X41" s="244">
        <v>348291.10145019798</v>
      </c>
      <c r="Y41" s="244"/>
      <c r="Z41" s="245"/>
      <c r="AA41" s="363">
        <f t="shared" si="0"/>
        <v>0.42835657588050313</v>
      </c>
      <c r="AB41" s="363">
        <f t="shared" si="1"/>
        <v>3.9985003640335002</v>
      </c>
    </row>
    <row r="42" spans="1:28" ht="16.5">
      <c r="A42" s="246" t="s">
        <v>469</v>
      </c>
      <c r="B42" s="247" t="s">
        <v>503</v>
      </c>
      <c r="C42" s="247" t="s">
        <v>135</v>
      </c>
      <c r="D42" s="247" t="s">
        <v>189</v>
      </c>
      <c r="E42" s="247" t="s">
        <v>191</v>
      </c>
      <c r="F42" s="248">
        <v>45579</v>
      </c>
      <c r="G42" s="247" t="s">
        <v>498</v>
      </c>
      <c r="H42" s="233"/>
      <c r="I42" s="234">
        <v>11695.870461521101</v>
      </c>
      <c r="J42" s="235">
        <v>2.8872317382545298</v>
      </c>
      <c r="K42" s="235">
        <v>1.8868312675435299</v>
      </c>
      <c r="L42" s="235">
        <v>1.0004004707109999</v>
      </c>
      <c r="M42" s="235">
        <v>1.63700872058297</v>
      </c>
      <c r="N42" s="235">
        <v>0.497011494252873</v>
      </c>
      <c r="O42" s="235">
        <v>0.56390396903225803</v>
      </c>
      <c r="P42" s="235">
        <v>5.8166622492401201</v>
      </c>
      <c r="Q42" s="235">
        <v>3.5132500000000002</v>
      </c>
      <c r="R42" s="235">
        <v>14.9150681713627</v>
      </c>
      <c r="S42" s="235">
        <v>16.975138550828799</v>
      </c>
      <c r="T42" s="236">
        <v>141759.275745369</v>
      </c>
      <c r="U42" s="236">
        <v>212638.91361805401</v>
      </c>
      <c r="V42" s="236">
        <v>212638.91361805401</v>
      </c>
      <c r="W42" s="236">
        <v>141759.275745369</v>
      </c>
      <c r="X42" s="236">
        <v>354398.18936342298</v>
      </c>
      <c r="Y42" s="236"/>
      <c r="Z42" s="237"/>
      <c r="AA42" s="363">
        <f t="shared" si="0"/>
        <v>0.60783826068516411</v>
      </c>
      <c r="AB42" s="363">
        <f t="shared" si="1"/>
        <v>3.9985003640335002</v>
      </c>
    </row>
    <row r="43" spans="1:28" ht="16.5">
      <c r="A43" s="238" t="s">
        <v>469</v>
      </c>
      <c r="B43" s="239" t="s">
        <v>503</v>
      </c>
      <c r="C43" s="239" t="s">
        <v>135</v>
      </c>
      <c r="D43" s="239" t="s">
        <v>189</v>
      </c>
      <c r="E43" s="239" t="s">
        <v>198</v>
      </c>
      <c r="F43" s="240">
        <v>45579</v>
      </c>
      <c r="G43" s="239" t="s">
        <v>498</v>
      </c>
      <c r="H43" s="241"/>
      <c r="I43" s="242">
        <v>6924.1788125910198</v>
      </c>
      <c r="J43" s="243">
        <v>2.1130344720937502</v>
      </c>
      <c r="K43" s="243">
        <v>1.38088656290337</v>
      </c>
      <c r="L43" s="243">
        <v>0.73214790919037798</v>
      </c>
      <c r="M43" s="243">
        <v>1.63700872058297</v>
      </c>
      <c r="N43" s="243">
        <v>0.497011494252873</v>
      </c>
      <c r="O43" s="243">
        <v>0.56390396903225803</v>
      </c>
      <c r="P43" s="243">
        <v>0.50579671732522802</v>
      </c>
      <c r="Q43" s="243">
        <v>3.5132500000000002</v>
      </c>
      <c r="R43" s="243">
        <v>8.8300053732870794</v>
      </c>
      <c r="S43" s="243">
        <v>10.0496064043411</v>
      </c>
      <c r="T43" s="244">
        <v>94258.252285842405</v>
      </c>
      <c r="U43" s="244">
        <v>141387.378428764</v>
      </c>
      <c r="V43" s="244">
        <v>141387.378428764</v>
      </c>
      <c r="W43" s="244">
        <v>94258.252285842405</v>
      </c>
      <c r="X43" s="244">
        <v>235645.630714606</v>
      </c>
      <c r="Y43" s="244"/>
      <c r="Z43" s="245"/>
      <c r="AA43" s="363">
        <f t="shared" si="0"/>
        <v>0.44484936254605262</v>
      </c>
      <c r="AB43" s="363">
        <f t="shared" si="1"/>
        <v>3.9985003640335002</v>
      </c>
    </row>
    <row r="44" spans="1:28" ht="16.5">
      <c r="A44" s="246" t="s">
        <v>469</v>
      </c>
      <c r="B44" s="247" t="s">
        <v>503</v>
      </c>
      <c r="C44" s="247" t="s">
        <v>135</v>
      </c>
      <c r="D44" s="247" t="s">
        <v>189</v>
      </c>
      <c r="E44" s="247" t="s">
        <v>197</v>
      </c>
      <c r="F44" s="248">
        <v>45579</v>
      </c>
      <c r="G44" s="247" t="s">
        <v>498</v>
      </c>
      <c r="H44" s="233"/>
      <c r="I44" s="234">
        <v>7074.35307641898</v>
      </c>
      <c r="J44" s="235">
        <v>2.30454303829644</v>
      </c>
      <c r="K44" s="235">
        <v>1.50603909081653</v>
      </c>
      <c r="L44" s="235">
        <v>0.79850394747990605</v>
      </c>
      <c r="M44" s="235">
        <v>1.63700872058297</v>
      </c>
      <c r="N44" s="235">
        <v>0.497011494252873</v>
      </c>
      <c r="O44" s="235">
        <v>0.56390396903225803</v>
      </c>
      <c r="P44" s="235">
        <v>0.50579671732522802</v>
      </c>
      <c r="Q44" s="235">
        <v>3.5132500000000002</v>
      </c>
      <c r="R44" s="235">
        <v>9.0215139394897594</v>
      </c>
      <c r="S44" s="235">
        <v>10.267566148648701</v>
      </c>
      <c r="T44" s="236">
        <v>124326.77499557901</v>
      </c>
      <c r="U44" s="236">
        <v>186490.16249336899</v>
      </c>
      <c r="V44" s="236">
        <v>186490.16249336899</v>
      </c>
      <c r="W44" s="236">
        <v>124326.77499557901</v>
      </c>
      <c r="X44" s="236">
        <v>310816.937488948</v>
      </c>
      <c r="Y44" s="236"/>
      <c r="Z44" s="237"/>
      <c r="AA44" s="363">
        <f t="shared" si="0"/>
        <v>0.48516695543082944</v>
      </c>
      <c r="AB44" s="363">
        <f t="shared" si="1"/>
        <v>3.9985003640335002</v>
      </c>
    </row>
    <row r="45" spans="1:28" ht="16.5">
      <c r="A45" s="238" t="s">
        <v>469</v>
      </c>
      <c r="B45" s="239" t="s">
        <v>503</v>
      </c>
      <c r="C45" s="239" t="s">
        <v>135</v>
      </c>
      <c r="D45" s="239" t="s">
        <v>189</v>
      </c>
      <c r="E45" s="239" t="s">
        <v>190</v>
      </c>
      <c r="F45" s="240">
        <v>45584</v>
      </c>
      <c r="G45" s="239" t="s">
        <v>498</v>
      </c>
      <c r="H45" s="241"/>
      <c r="I45" s="242">
        <v>12102.796350283799</v>
      </c>
      <c r="J45" s="243">
        <v>3.6590591831751</v>
      </c>
      <c r="K45" s="243">
        <v>2.3912272732153101</v>
      </c>
      <c r="L45" s="243">
        <v>1.2678319099597899</v>
      </c>
      <c r="M45" s="243">
        <v>1.63700872058297</v>
      </c>
      <c r="N45" s="243">
        <v>0.497011494252873</v>
      </c>
      <c r="O45" s="243">
        <v>0.56390396903225803</v>
      </c>
      <c r="P45" s="243">
        <v>5.5637638905775102</v>
      </c>
      <c r="Q45" s="243">
        <v>3.5132500000000002</v>
      </c>
      <c r="R45" s="243">
        <v>15.4339972576207</v>
      </c>
      <c r="S45" s="243">
        <v>17.565742162966298</v>
      </c>
      <c r="T45" s="244">
        <v>215215.786357223</v>
      </c>
      <c r="U45" s="244">
        <v>322823.67953583499</v>
      </c>
      <c r="V45" s="244">
        <v>322823.67953583499</v>
      </c>
      <c r="W45" s="244">
        <v>215215.786357223</v>
      </c>
      <c r="X45" s="244">
        <v>538039.46589305799</v>
      </c>
      <c r="Y45" s="244"/>
      <c r="Z45" s="245"/>
      <c r="AA45" s="363">
        <f t="shared" si="0"/>
        <v>0.77032824908949471</v>
      </c>
      <c r="AB45" s="363">
        <f t="shared" si="1"/>
        <v>3.9985003640335002</v>
      </c>
    </row>
    <row r="46" spans="1:28" ht="16.5">
      <c r="A46" s="246" t="s">
        <v>469</v>
      </c>
      <c r="B46" s="247" t="s">
        <v>503</v>
      </c>
      <c r="C46" s="247" t="s">
        <v>135</v>
      </c>
      <c r="D46" s="247" t="s">
        <v>189</v>
      </c>
      <c r="E46" s="247" t="s">
        <v>199</v>
      </c>
      <c r="F46" s="248">
        <v>45634</v>
      </c>
      <c r="G46" s="247" t="s">
        <v>500</v>
      </c>
      <c r="H46" s="233"/>
      <c r="I46" s="234">
        <v>4395.03965988869</v>
      </c>
      <c r="J46" s="235">
        <v>1.5570167029976201</v>
      </c>
      <c r="K46" s="235">
        <v>1.0175240734502</v>
      </c>
      <c r="L46" s="235">
        <v>0.53949262954742205</v>
      </c>
      <c r="M46" s="235">
        <v>1.22330814717477</v>
      </c>
      <c r="N46" s="235">
        <v>0.37140804597701099</v>
      </c>
      <c r="O46" s="235">
        <v>0.42139562903225802</v>
      </c>
      <c r="P46" s="235">
        <v>0.75869507598784203</v>
      </c>
      <c r="Q46" s="235">
        <v>1.27291666666667</v>
      </c>
      <c r="R46" s="235">
        <v>5.6047402678361697</v>
      </c>
      <c r="S46" s="235">
        <v>6.3788674308979498</v>
      </c>
      <c r="T46" s="236">
        <v>87487.882729375604</v>
      </c>
      <c r="U46" s="236">
        <v>131231.82409406299</v>
      </c>
      <c r="V46" s="236">
        <v>131231.82409406299</v>
      </c>
      <c r="W46" s="236">
        <v>87487.882729375604</v>
      </c>
      <c r="X46" s="236">
        <v>218719.70682343899</v>
      </c>
      <c r="Y46" s="236"/>
      <c r="Z46" s="237"/>
      <c r="AA46" s="363">
        <f t="shared" si="0"/>
        <v>0.32779299010476209</v>
      </c>
      <c r="AB46" s="363">
        <f t="shared" si="1"/>
        <v>1.4487320159541706</v>
      </c>
    </row>
    <row r="47" spans="1:28" ht="16.5">
      <c r="A47" s="238" t="s">
        <v>469</v>
      </c>
      <c r="B47" s="239" t="s">
        <v>503</v>
      </c>
      <c r="C47" s="239" t="s">
        <v>135</v>
      </c>
      <c r="D47" s="239" t="s">
        <v>180</v>
      </c>
      <c r="E47" s="239" t="s">
        <v>188</v>
      </c>
      <c r="F47" s="240">
        <v>45078</v>
      </c>
      <c r="G47" s="239" t="s">
        <v>498</v>
      </c>
      <c r="H47" s="241" t="s">
        <v>499</v>
      </c>
      <c r="I47" s="242">
        <v>1793.97119239686</v>
      </c>
      <c r="J47" s="243">
        <v>1.2761544264506199</v>
      </c>
      <c r="K47" s="243">
        <v>0.83397811202255201</v>
      </c>
      <c r="L47" s="243">
        <v>0.44217631442806399</v>
      </c>
      <c r="M47" s="243">
        <v>0</v>
      </c>
      <c r="N47" s="243">
        <v>0</v>
      </c>
      <c r="O47" s="243">
        <v>0</v>
      </c>
      <c r="P47" s="243">
        <v>1.01159343465046</v>
      </c>
      <c r="Q47" s="243">
        <v>0</v>
      </c>
      <c r="R47" s="243">
        <v>2.2877478611010802</v>
      </c>
      <c r="S47" s="243">
        <v>2.6037317741609001</v>
      </c>
      <c r="T47" s="244">
        <v>37322.649742724199</v>
      </c>
      <c r="U47" s="244">
        <v>55983.974614086299</v>
      </c>
      <c r="V47" s="244">
        <v>55983.974614086299</v>
      </c>
      <c r="W47" s="244">
        <v>37322.649742724199</v>
      </c>
      <c r="X47" s="244">
        <v>93306.624356810498</v>
      </c>
      <c r="Y47" s="244"/>
      <c r="Z47" s="245"/>
      <c r="AA47" s="363">
        <f t="shared" si="0"/>
        <v>0.26866408977907785</v>
      </c>
      <c r="AB47" s="363">
        <f t="shared" si="1"/>
        <v>0</v>
      </c>
    </row>
    <row r="48" spans="1:28" ht="16.5">
      <c r="A48" s="246" t="s">
        <v>469</v>
      </c>
      <c r="B48" s="247" t="s">
        <v>503</v>
      </c>
      <c r="C48" s="247" t="s">
        <v>135</v>
      </c>
      <c r="D48" s="247" t="s">
        <v>180</v>
      </c>
      <c r="E48" s="247" t="s">
        <v>185</v>
      </c>
      <c r="F48" s="248">
        <v>45481</v>
      </c>
      <c r="G48" s="247" t="s">
        <v>498</v>
      </c>
      <c r="H48" s="233"/>
      <c r="I48" s="234">
        <v>9208.2558658899707</v>
      </c>
      <c r="J48" s="235">
        <v>3.7612942410247099</v>
      </c>
      <c r="K48" s="235">
        <v>2.45803878031878</v>
      </c>
      <c r="L48" s="235">
        <v>1.3032554607059299</v>
      </c>
      <c r="M48" s="235">
        <v>1.63700872058297</v>
      </c>
      <c r="N48" s="235">
        <v>0.497011494252873</v>
      </c>
      <c r="O48" s="235">
        <v>0.56390396903225803</v>
      </c>
      <c r="P48" s="235">
        <v>1.7702885106383</v>
      </c>
      <c r="Q48" s="235">
        <v>3.5132500000000002</v>
      </c>
      <c r="R48" s="235">
        <v>11.7427569355311</v>
      </c>
      <c r="S48" s="235">
        <v>13.3646674396081</v>
      </c>
      <c r="T48" s="236">
        <v>201963.17985554799</v>
      </c>
      <c r="U48" s="236">
        <v>302944.769783322</v>
      </c>
      <c r="V48" s="236">
        <v>302944.769783322</v>
      </c>
      <c r="W48" s="236">
        <v>201963.17985554799</v>
      </c>
      <c r="X48" s="236">
        <v>504907.94963887002</v>
      </c>
      <c r="Y48" s="236"/>
      <c r="Z48" s="237"/>
      <c r="AA48" s="363">
        <f t="shared" si="0"/>
        <v>0.79185141916309676</v>
      </c>
      <c r="AB48" s="363">
        <f t="shared" si="1"/>
        <v>3.9985003640335002</v>
      </c>
    </row>
    <row r="49" spans="1:28" ht="16.5">
      <c r="A49" s="238" t="s">
        <v>469</v>
      </c>
      <c r="B49" s="239" t="s">
        <v>503</v>
      </c>
      <c r="C49" s="239" t="s">
        <v>135</v>
      </c>
      <c r="D49" s="239" t="s">
        <v>180</v>
      </c>
      <c r="E49" s="239" t="s">
        <v>182</v>
      </c>
      <c r="F49" s="240">
        <v>45481</v>
      </c>
      <c r="G49" s="239" t="s">
        <v>498</v>
      </c>
      <c r="H49" s="241"/>
      <c r="I49" s="242">
        <v>11589.0994153907</v>
      </c>
      <c r="J49" s="243">
        <v>5.5329547343653402</v>
      </c>
      <c r="K49" s="243">
        <v>3.6158344535984002</v>
      </c>
      <c r="L49" s="243">
        <v>1.9171202807669401</v>
      </c>
      <c r="M49" s="243">
        <v>1.63700872058297</v>
      </c>
      <c r="N49" s="243">
        <v>0.497011494252873</v>
      </c>
      <c r="O49" s="243">
        <v>0.56390396903225803</v>
      </c>
      <c r="P49" s="243">
        <v>3.0347803039513699</v>
      </c>
      <c r="Q49" s="243">
        <v>3.5132500000000002</v>
      </c>
      <c r="R49" s="243">
        <v>14.778909222184801</v>
      </c>
      <c r="S49" s="243">
        <v>16.820173316967601</v>
      </c>
      <c r="T49" s="244">
        <v>253223.79705887299</v>
      </c>
      <c r="U49" s="244">
        <v>379835.69558831002</v>
      </c>
      <c r="V49" s="244">
        <v>379835.69558831002</v>
      </c>
      <c r="W49" s="244">
        <v>253223.79705887299</v>
      </c>
      <c r="X49" s="244">
        <v>633059.49264718301</v>
      </c>
      <c r="Y49" s="244"/>
      <c r="Z49" s="245"/>
      <c r="AA49" s="363">
        <f t="shared" si="0"/>
        <v>1.1648325756558611</v>
      </c>
      <c r="AB49" s="363">
        <f t="shared" si="1"/>
        <v>3.9985003640335002</v>
      </c>
    </row>
    <row r="50" spans="1:28" ht="16.5">
      <c r="A50" s="246" t="s">
        <v>469</v>
      </c>
      <c r="B50" s="247" t="s">
        <v>503</v>
      </c>
      <c r="C50" s="247" t="s">
        <v>135</v>
      </c>
      <c r="D50" s="247" t="s">
        <v>180</v>
      </c>
      <c r="E50" s="247" t="s">
        <v>181</v>
      </c>
      <c r="F50" s="248">
        <v>45481</v>
      </c>
      <c r="G50" s="247" t="s">
        <v>498</v>
      </c>
      <c r="H50" s="233"/>
      <c r="I50" s="234">
        <v>12041.9818498001</v>
      </c>
      <c r="J50" s="235">
        <v>5.6046928320033302</v>
      </c>
      <c r="K50" s="235">
        <v>3.66271592968639</v>
      </c>
      <c r="L50" s="235">
        <v>1.94197690231694</v>
      </c>
      <c r="M50" s="235">
        <v>1.63700872058297</v>
      </c>
      <c r="N50" s="235">
        <v>0.497011494252873</v>
      </c>
      <c r="O50" s="235">
        <v>0.56390396903225803</v>
      </c>
      <c r="P50" s="235">
        <v>3.5405770212765999</v>
      </c>
      <c r="Q50" s="235">
        <v>3.5132500000000002</v>
      </c>
      <c r="R50" s="235">
        <v>15.356444037148</v>
      </c>
      <c r="S50" s="235">
        <v>17.477477285631402</v>
      </c>
      <c r="T50" s="236">
        <v>227219.659935362</v>
      </c>
      <c r="U50" s="236">
        <v>340829.48990304302</v>
      </c>
      <c r="V50" s="236">
        <v>340829.48990304302</v>
      </c>
      <c r="W50" s="236">
        <v>227219.659935362</v>
      </c>
      <c r="X50" s="236">
        <v>568049.14983840496</v>
      </c>
      <c r="Y50" s="236"/>
      <c r="Z50" s="237"/>
      <c r="AA50" s="363">
        <f t="shared" si="0"/>
        <v>1.1799353330533326</v>
      </c>
      <c r="AB50" s="363">
        <f t="shared" si="1"/>
        <v>3.9985003640335002</v>
      </c>
    </row>
    <row r="51" spans="1:28" ht="16.5">
      <c r="A51" s="238" t="s">
        <v>469</v>
      </c>
      <c r="B51" s="239" t="s">
        <v>503</v>
      </c>
      <c r="C51" s="239" t="s">
        <v>135</v>
      </c>
      <c r="D51" s="239" t="s">
        <v>180</v>
      </c>
      <c r="E51" s="239" t="s">
        <v>187</v>
      </c>
      <c r="F51" s="240">
        <v>45481</v>
      </c>
      <c r="G51" s="239" t="s">
        <v>498</v>
      </c>
      <c r="H51" s="241"/>
      <c r="I51" s="242">
        <v>7041.2348239358098</v>
      </c>
      <c r="J51" s="243">
        <v>2.7681059607854501</v>
      </c>
      <c r="K51" s="243">
        <v>1.80898152700453</v>
      </c>
      <c r="L51" s="243">
        <v>0.95912443378092505</v>
      </c>
      <c r="M51" s="243">
        <v>1.63700872058297</v>
      </c>
      <c r="N51" s="243">
        <v>0.497011494252873</v>
      </c>
      <c r="O51" s="243">
        <v>0.56390396903225803</v>
      </c>
      <c r="P51" s="243">
        <v>0</v>
      </c>
      <c r="Q51" s="243">
        <v>3.5132500000000002</v>
      </c>
      <c r="R51" s="243">
        <v>8.9792801446535506</v>
      </c>
      <c r="S51" s="243">
        <v>10.219499018774799</v>
      </c>
      <c r="T51" s="244">
        <v>109544.61050413</v>
      </c>
      <c r="U51" s="244">
        <v>164316.91575619599</v>
      </c>
      <c r="V51" s="244">
        <v>164316.91575619599</v>
      </c>
      <c r="W51" s="244">
        <v>109544.61050413</v>
      </c>
      <c r="X51" s="244">
        <v>273861.52626032598</v>
      </c>
      <c r="Y51" s="244"/>
      <c r="Z51" s="245"/>
      <c r="AA51" s="363">
        <f t="shared" si="0"/>
        <v>0.58275914963904207</v>
      </c>
      <c r="AB51" s="363">
        <f t="shared" si="1"/>
        <v>3.9985003640335002</v>
      </c>
    </row>
    <row r="52" spans="1:28" ht="16.5">
      <c r="A52" s="246" t="s">
        <v>469</v>
      </c>
      <c r="B52" s="247" t="s">
        <v>503</v>
      </c>
      <c r="C52" s="247" t="s">
        <v>135</v>
      </c>
      <c r="D52" s="247" t="s">
        <v>180</v>
      </c>
      <c r="E52" s="247" t="s">
        <v>183</v>
      </c>
      <c r="F52" s="248">
        <v>45481</v>
      </c>
      <c r="G52" s="247" t="s">
        <v>498</v>
      </c>
      <c r="H52" s="233"/>
      <c r="I52" s="234">
        <v>9444.8282670883</v>
      </c>
      <c r="J52" s="235">
        <v>4.06298136238473</v>
      </c>
      <c r="K52" s="235">
        <v>2.6551939605058101</v>
      </c>
      <c r="L52" s="235">
        <v>1.40778740187892</v>
      </c>
      <c r="M52" s="235">
        <v>1.63700872058297</v>
      </c>
      <c r="N52" s="235">
        <v>0.497011494252873</v>
      </c>
      <c r="O52" s="235">
        <v>0.56390396903225803</v>
      </c>
      <c r="P52" s="235">
        <v>1.7702885106383</v>
      </c>
      <c r="Q52" s="235">
        <v>3.5132500000000002</v>
      </c>
      <c r="R52" s="235">
        <v>12.0444440568911</v>
      </c>
      <c r="S52" s="235">
        <v>13.7080236097073</v>
      </c>
      <c r="T52" s="236">
        <v>240788.24028498601</v>
      </c>
      <c r="U52" s="236">
        <v>361182.36042747903</v>
      </c>
      <c r="V52" s="236">
        <v>361182.36042747903</v>
      </c>
      <c r="W52" s="236">
        <v>240788.24028498601</v>
      </c>
      <c r="X52" s="236">
        <v>601970.60071246501</v>
      </c>
      <c r="Y52" s="236"/>
      <c r="Z52" s="237"/>
      <c r="AA52" s="363">
        <f t="shared" si="0"/>
        <v>0.85536449734415365</v>
      </c>
      <c r="AB52" s="363">
        <f t="shared" si="1"/>
        <v>3.9985003640335002</v>
      </c>
    </row>
    <row r="53" spans="1:28" ht="16.5">
      <c r="A53" s="238" t="s">
        <v>469</v>
      </c>
      <c r="B53" s="239" t="s">
        <v>503</v>
      </c>
      <c r="C53" s="239" t="s">
        <v>135</v>
      </c>
      <c r="D53" s="239" t="s">
        <v>180</v>
      </c>
      <c r="E53" s="239" t="s">
        <v>184</v>
      </c>
      <c r="F53" s="240">
        <v>45481</v>
      </c>
      <c r="G53" s="239" t="s">
        <v>498</v>
      </c>
      <c r="H53" s="241"/>
      <c r="I53" s="242">
        <v>9324.7718611242908</v>
      </c>
      <c r="J53" s="243">
        <v>4.4156770783562598</v>
      </c>
      <c r="K53" s="243">
        <v>2.8856837047152699</v>
      </c>
      <c r="L53" s="243">
        <v>1.5299933736409801</v>
      </c>
      <c r="M53" s="243">
        <v>1.63700872058297</v>
      </c>
      <c r="N53" s="243">
        <v>0.497011494252873</v>
      </c>
      <c r="O53" s="243">
        <v>0.56390396903225803</v>
      </c>
      <c r="P53" s="243">
        <v>1.2644917933130699</v>
      </c>
      <c r="Q53" s="243">
        <v>3.5132500000000002</v>
      </c>
      <c r="R53" s="243">
        <v>11.8913430555374</v>
      </c>
      <c r="S53" s="243">
        <v>13.533776286102</v>
      </c>
      <c r="T53" s="244">
        <v>197490.87679343499</v>
      </c>
      <c r="U53" s="244">
        <v>296236.31519015197</v>
      </c>
      <c r="V53" s="244">
        <v>296236.31519015197</v>
      </c>
      <c r="W53" s="244">
        <v>197490.87679343499</v>
      </c>
      <c r="X53" s="244">
        <v>493727.191983586</v>
      </c>
      <c r="Y53" s="244"/>
      <c r="Z53" s="245"/>
      <c r="AA53" s="363">
        <f t="shared" si="0"/>
        <v>0.92961622702237046</v>
      </c>
      <c r="AB53" s="363">
        <f t="shared" si="1"/>
        <v>3.9985003640335002</v>
      </c>
    </row>
    <row r="54" spans="1:28" ht="16.5">
      <c r="A54" s="246" t="s">
        <v>469</v>
      </c>
      <c r="B54" s="247" t="s">
        <v>503</v>
      </c>
      <c r="C54" s="247" t="s">
        <v>135</v>
      </c>
      <c r="D54" s="247" t="s">
        <v>180</v>
      </c>
      <c r="E54" s="247" t="s">
        <v>186</v>
      </c>
      <c r="F54" s="248">
        <v>45579</v>
      </c>
      <c r="G54" s="247" t="s">
        <v>498</v>
      </c>
      <c r="H54" s="233"/>
      <c r="I54" s="234">
        <v>7296.0819359470397</v>
      </c>
      <c r="J54" s="235">
        <v>3.0930977654935901</v>
      </c>
      <c r="K54" s="235">
        <v>2.0213665221866002</v>
      </c>
      <c r="L54" s="235">
        <v>1.0717312433069901</v>
      </c>
      <c r="M54" s="235">
        <v>1.63700872058297</v>
      </c>
      <c r="N54" s="235">
        <v>0.497011494252873</v>
      </c>
      <c r="O54" s="235">
        <v>0.56390396903225803</v>
      </c>
      <c r="P54" s="235">
        <v>0</v>
      </c>
      <c r="Q54" s="235">
        <v>3.5132500000000002</v>
      </c>
      <c r="R54" s="235">
        <v>9.3042719493616897</v>
      </c>
      <c r="S54" s="235">
        <v>10.589378716904299</v>
      </c>
      <c r="T54" s="236">
        <v>132123.966230975</v>
      </c>
      <c r="U54" s="236">
        <v>198185.949346462</v>
      </c>
      <c r="V54" s="236">
        <v>198185.949346462</v>
      </c>
      <c r="W54" s="236">
        <v>132123.966230975</v>
      </c>
      <c r="X54" s="236">
        <v>330309.91557743697</v>
      </c>
      <c r="Y54" s="236"/>
      <c r="Z54" s="237"/>
      <c r="AA54" s="363">
        <f t="shared" si="0"/>
        <v>0.65117847694601894</v>
      </c>
      <c r="AB54" s="363">
        <f t="shared" si="1"/>
        <v>3.9985003640335002</v>
      </c>
    </row>
    <row r="55" spans="1:28" ht="16.5">
      <c r="A55" s="238" t="s">
        <v>467</v>
      </c>
      <c r="B55" s="239" t="s">
        <v>503</v>
      </c>
      <c r="C55" s="239" t="s">
        <v>131</v>
      </c>
      <c r="D55" s="239" t="s">
        <v>149</v>
      </c>
      <c r="E55" s="239" t="s">
        <v>201</v>
      </c>
      <c r="F55" s="240">
        <v>44422</v>
      </c>
      <c r="G55" s="239" t="s">
        <v>498</v>
      </c>
      <c r="H55" s="241"/>
      <c r="I55" s="242">
        <v>10275.910078081301</v>
      </c>
      <c r="J55" s="243">
        <v>6.1344054362099998</v>
      </c>
      <c r="K55" s="243">
        <v>4.0088877631372402</v>
      </c>
      <c r="L55" s="243">
        <v>2.1255176730727601</v>
      </c>
      <c r="M55" s="243">
        <v>1.63700872058297</v>
      </c>
      <c r="N55" s="243">
        <v>0.497011494252873</v>
      </c>
      <c r="O55" s="243">
        <v>0.56390396903225803</v>
      </c>
      <c r="P55" s="243">
        <v>0.75869507598784203</v>
      </c>
      <c r="Q55" s="243">
        <v>3.5132500000000002</v>
      </c>
      <c r="R55" s="243">
        <v>13.1042746960659</v>
      </c>
      <c r="S55" s="243">
        <v>14.914238139450299</v>
      </c>
      <c r="T55" s="244">
        <v>294280.30765931302</v>
      </c>
      <c r="U55" s="244">
        <v>441420.46148896898</v>
      </c>
      <c r="V55" s="244">
        <v>441420.46148896898</v>
      </c>
      <c r="W55" s="244">
        <v>294280.30765931302</v>
      </c>
      <c r="X55" s="244">
        <v>735700.76914828096</v>
      </c>
      <c r="Y55" s="244"/>
      <c r="Z55" s="245"/>
      <c r="AA55" s="363">
        <f t="shared" si="0"/>
        <v>1.2914537760442104</v>
      </c>
      <c r="AB55" s="363">
        <f t="shared" si="1"/>
        <v>3.9985003640335002</v>
      </c>
    </row>
    <row r="56" spans="1:28" ht="16.5">
      <c r="A56" s="246" t="s">
        <v>467</v>
      </c>
      <c r="B56" s="247" t="s">
        <v>503</v>
      </c>
      <c r="C56" s="247" t="s">
        <v>131</v>
      </c>
      <c r="D56" s="247" t="s">
        <v>149</v>
      </c>
      <c r="E56" s="247" t="s">
        <v>202</v>
      </c>
      <c r="F56" s="248">
        <v>44525</v>
      </c>
      <c r="G56" s="247" t="s">
        <v>498</v>
      </c>
      <c r="H56" s="233"/>
      <c r="I56" s="234">
        <v>10047.505700903799</v>
      </c>
      <c r="J56" s="235">
        <v>5.3373378068610204</v>
      </c>
      <c r="K56" s="235">
        <v>3.4879970755363701</v>
      </c>
      <c r="L56" s="235">
        <v>1.8493407313246499</v>
      </c>
      <c r="M56" s="235">
        <v>1.63700872058297</v>
      </c>
      <c r="N56" s="235">
        <v>0.497011494252873</v>
      </c>
      <c r="O56" s="235">
        <v>0.56390396903225803</v>
      </c>
      <c r="P56" s="235">
        <v>1.2644917933130699</v>
      </c>
      <c r="Q56" s="235">
        <v>3.5132500000000002</v>
      </c>
      <c r="R56" s="235">
        <v>12.8130037840422</v>
      </c>
      <c r="S56" s="235">
        <v>14.582736866333599</v>
      </c>
      <c r="T56" s="236">
        <v>241697.08114418201</v>
      </c>
      <c r="U56" s="236">
        <v>362545.62171627203</v>
      </c>
      <c r="V56" s="236">
        <v>362545.62171627203</v>
      </c>
      <c r="W56" s="236">
        <v>241697.08114418201</v>
      </c>
      <c r="X56" s="236">
        <v>604242.70286045398</v>
      </c>
      <c r="Y56" s="236"/>
      <c r="Z56" s="237"/>
      <c r="AA56" s="363">
        <f t="shared" si="0"/>
        <v>1.12365006460232</v>
      </c>
      <c r="AB56" s="363">
        <f t="shared" si="1"/>
        <v>3.9985003640335002</v>
      </c>
    </row>
    <row r="57" spans="1:28" ht="16.5">
      <c r="A57" s="238" t="s">
        <v>467</v>
      </c>
      <c r="B57" s="239" t="s">
        <v>503</v>
      </c>
      <c r="C57" s="239" t="s">
        <v>131</v>
      </c>
      <c r="D57" s="239" t="s">
        <v>149</v>
      </c>
      <c r="E57" s="239" t="s">
        <v>205</v>
      </c>
      <c r="F57" s="240">
        <v>44634</v>
      </c>
      <c r="G57" s="239" t="s">
        <v>498</v>
      </c>
      <c r="H57" s="241"/>
      <c r="I57" s="242">
        <v>9079.9160641892195</v>
      </c>
      <c r="J57" s="243">
        <v>4.86212169676124</v>
      </c>
      <c r="K57" s="243">
        <v>3.1774391790237901</v>
      </c>
      <c r="L57" s="243">
        <v>1.68468251773745</v>
      </c>
      <c r="M57" s="243">
        <v>1.63700872058297</v>
      </c>
      <c r="N57" s="243">
        <v>0.497011494252873</v>
      </c>
      <c r="O57" s="243">
        <v>0.56390396903225803</v>
      </c>
      <c r="P57" s="243">
        <v>0.50579671732522802</v>
      </c>
      <c r="Q57" s="243">
        <v>3.5132500000000002</v>
      </c>
      <c r="R57" s="243">
        <v>11.579092597954601</v>
      </c>
      <c r="S57" s="243">
        <v>13.178397770956799</v>
      </c>
      <c r="T57" s="244">
        <v>172552.918688668</v>
      </c>
      <c r="U57" s="244">
        <v>258829.37803300199</v>
      </c>
      <c r="V57" s="244">
        <v>258829.37803300199</v>
      </c>
      <c r="W57" s="244">
        <v>172552.918688668</v>
      </c>
      <c r="X57" s="244">
        <v>431382.29672167002</v>
      </c>
      <c r="Y57" s="244"/>
      <c r="Z57" s="245"/>
      <c r="AA57" s="363">
        <f t="shared" si="0"/>
        <v>1.0236045677392083</v>
      </c>
      <c r="AB57" s="363">
        <f t="shared" si="1"/>
        <v>3.9985003640335002</v>
      </c>
    </row>
    <row r="58" spans="1:28" ht="16.5">
      <c r="A58" s="246" t="s">
        <v>467</v>
      </c>
      <c r="B58" s="247" t="s">
        <v>503</v>
      </c>
      <c r="C58" s="247" t="s">
        <v>131</v>
      </c>
      <c r="D58" s="247" t="s">
        <v>149</v>
      </c>
      <c r="E58" s="247" t="s">
        <v>213</v>
      </c>
      <c r="F58" s="248">
        <v>44641</v>
      </c>
      <c r="G58" s="247" t="s">
        <v>498</v>
      </c>
      <c r="H58" s="233" t="s">
        <v>499</v>
      </c>
      <c r="I58" s="234">
        <v>2170.0864758562998</v>
      </c>
      <c r="J58" s="235">
        <v>0.99709745106803205</v>
      </c>
      <c r="K58" s="235">
        <v>0.65161193074182799</v>
      </c>
      <c r="L58" s="235">
        <v>0.345485520326204</v>
      </c>
      <c r="M58" s="235">
        <v>0</v>
      </c>
      <c r="N58" s="235">
        <v>0</v>
      </c>
      <c r="O58" s="235">
        <v>0</v>
      </c>
      <c r="P58" s="235">
        <v>1.7702885106383</v>
      </c>
      <c r="Q58" s="235">
        <v>0</v>
      </c>
      <c r="R58" s="235">
        <v>2.7673859617063301</v>
      </c>
      <c r="S58" s="235">
        <v>3.1496175266419502</v>
      </c>
      <c r="T58" s="236">
        <v>25765.518244064901</v>
      </c>
      <c r="U58" s="236">
        <v>38648.277366097398</v>
      </c>
      <c r="V58" s="236">
        <v>38648.277366097398</v>
      </c>
      <c r="W58" s="236">
        <v>25765.518244064901</v>
      </c>
      <c r="X58" s="236">
        <v>64413.795610162299</v>
      </c>
      <c r="Y58" s="236"/>
      <c r="Z58" s="237"/>
      <c r="AA58" s="363">
        <f t="shared" si="0"/>
        <v>0.20991525285642779</v>
      </c>
      <c r="AB58" s="363">
        <f t="shared" si="1"/>
        <v>0</v>
      </c>
    </row>
    <row r="59" spans="1:28" ht="16.5">
      <c r="A59" s="238" t="s">
        <v>467</v>
      </c>
      <c r="B59" s="239" t="s">
        <v>503</v>
      </c>
      <c r="C59" s="239" t="s">
        <v>131</v>
      </c>
      <c r="D59" s="239" t="s">
        <v>149</v>
      </c>
      <c r="E59" s="239" t="s">
        <v>207</v>
      </c>
      <c r="F59" s="240">
        <v>44672</v>
      </c>
      <c r="G59" s="239" t="s">
        <v>498</v>
      </c>
      <c r="H59" s="241"/>
      <c r="I59" s="242">
        <v>8531.1214180094703</v>
      </c>
      <c r="J59" s="243">
        <v>4.4151739356519801</v>
      </c>
      <c r="K59" s="243">
        <v>2.8853548965444999</v>
      </c>
      <c r="L59" s="243">
        <v>1.52981903910749</v>
      </c>
      <c r="M59" s="243">
        <v>1.63700872058297</v>
      </c>
      <c r="N59" s="243">
        <v>0.497011494252873</v>
      </c>
      <c r="O59" s="243">
        <v>0.56390396903225803</v>
      </c>
      <c r="P59" s="243">
        <v>0.25289835866261401</v>
      </c>
      <c r="Q59" s="243">
        <v>3.5132500000000002</v>
      </c>
      <c r="R59" s="243">
        <v>10.879246478182701</v>
      </c>
      <c r="S59" s="243">
        <v>12.381888850521699</v>
      </c>
      <c r="T59" s="244">
        <v>171886.837443675</v>
      </c>
      <c r="U59" s="244">
        <v>257830.25616551301</v>
      </c>
      <c r="V59" s="244">
        <v>257830.25616551301</v>
      </c>
      <c r="W59" s="244">
        <v>171886.837443675</v>
      </c>
      <c r="X59" s="244">
        <v>429717.09360918798</v>
      </c>
      <c r="Y59" s="244"/>
      <c r="Z59" s="245"/>
      <c r="AA59" s="363">
        <f t="shared" si="0"/>
        <v>0.92951030224252207</v>
      </c>
      <c r="AB59" s="363">
        <f t="shared" si="1"/>
        <v>3.9985003640335002</v>
      </c>
    </row>
    <row r="60" spans="1:28" ht="16.5">
      <c r="A60" s="246" t="s">
        <v>467</v>
      </c>
      <c r="B60" s="247" t="s">
        <v>503</v>
      </c>
      <c r="C60" s="247" t="s">
        <v>131</v>
      </c>
      <c r="D60" s="247" t="s">
        <v>149</v>
      </c>
      <c r="E60" s="247" t="s">
        <v>206</v>
      </c>
      <c r="F60" s="248">
        <v>44806</v>
      </c>
      <c r="G60" s="247" t="s">
        <v>498</v>
      </c>
      <c r="H60" s="233"/>
      <c r="I60" s="234">
        <v>8682.1843084977299</v>
      </c>
      <c r="J60" s="235">
        <v>4.6078157161169901</v>
      </c>
      <c r="K60" s="235">
        <v>3.01124798991856</v>
      </c>
      <c r="L60" s="235">
        <v>1.5965677261984299</v>
      </c>
      <c r="M60" s="235">
        <v>1.63700872058297</v>
      </c>
      <c r="N60" s="235">
        <v>0.497011494252873</v>
      </c>
      <c r="O60" s="235">
        <v>0.56390396903225803</v>
      </c>
      <c r="P60" s="235">
        <v>0.25289835866261401</v>
      </c>
      <c r="Q60" s="235">
        <v>3.5132500000000002</v>
      </c>
      <c r="R60" s="235">
        <v>11.0718882586477</v>
      </c>
      <c r="S60" s="235">
        <v>12.601138328734001</v>
      </c>
      <c r="T60" s="236">
        <v>233315.838629337</v>
      </c>
      <c r="U60" s="236">
        <v>349973.75794400601</v>
      </c>
      <c r="V60" s="236">
        <v>349973.75794400601</v>
      </c>
      <c r="W60" s="236">
        <v>233315.838629337</v>
      </c>
      <c r="X60" s="236">
        <v>583289.59657334303</v>
      </c>
      <c r="Y60" s="236"/>
      <c r="Z60" s="237"/>
      <c r="AA60" s="363">
        <f t="shared" si="0"/>
        <v>0.97006646655094519</v>
      </c>
      <c r="AB60" s="363">
        <f t="shared" si="1"/>
        <v>3.9985003640335002</v>
      </c>
    </row>
    <row r="61" spans="1:28" ht="16.5">
      <c r="A61" s="238" t="s">
        <v>467</v>
      </c>
      <c r="B61" s="239" t="s">
        <v>503</v>
      </c>
      <c r="C61" s="239" t="s">
        <v>131</v>
      </c>
      <c r="D61" s="239" t="s">
        <v>149</v>
      </c>
      <c r="E61" s="239" t="s">
        <v>208</v>
      </c>
      <c r="F61" s="240">
        <v>44893</v>
      </c>
      <c r="G61" s="239" t="s">
        <v>498</v>
      </c>
      <c r="H61" s="241"/>
      <c r="I61" s="242">
        <v>8486.7481825759405</v>
      </c>
      <c r="J61" s="243">
        <v>4.1056889523638302</v>
      </c>
      <c r="K61" s="243">
        <v>2.6831037451851301</v>
      </c>
      <c r="L61" s="243">
        <v>1.42258520717869</v>
      </c>
      <c r="M61" s="243">
        <v>1.63700872058297</v>
      </c>
      <c r="N61" s="243">
        <v>0.497011494252873</v>
      </c>
      <c r="O61" s="243">
        <v>0.56390396903225803</v>
      </c>
      <c r="P61" s="243">
        <v>0.50579671732522802</v>
      </c>
      <c r="Q61" s="243">
        <v>3.5132500000000002</v>
      </c>
      <c r="R61" s="243">
        <v>10.8226598535572</v>
      </c>
      <c r="S61" s="243">
        <v>12.317486476888201</v>
      </c>
      <c r="T61" s="244">
        <v>234763.95276036899</v>
      </c>
      <c r="U61" s="244">
        <v>352145.92914055398</v>
      </c>
      <c r="V61" s="244">
        <v>352145.92914055398</v>
      </c>
      <c r="W61" s="244">
        <v>234763.95276036899</v>
      </c>
      <c r="X61" s="244">
        <v>586909.88190092403</v>
      </c>
      <c r="Y61" s="244"/>
      <c r="Z61" s="245"/>
      <c r="AA61" s="363">
        <f t="shared" si="0"/>
        <v>0.86435556891870102</v>
      </c>
      <c r="AB61" s="363">
        <f t="shared" si="1"/>
        <v>3.9985003640335002</v>
      </c>
    </row>
    <row r="62" spans="1:28" ht="16.5">
      <c r="A62" s="246" t="s">
        <v>467</v>
      </c>
      <c r="B62" s="247" t="s">
        <v>503</v>
      </c>
      <c r="C62" s="247" t="s">
        <v>131</v>
      </c>
      <c r="D62" s="247" t="s">
        <v>149</v>
      </c>
      <c r="E62" s="247" t="s">
        <v>203</v>
      </c>
      <c r="F62" s="248">
        <v>45320</v>
      </c>
      <c r="G62" s="247" t="s">
        <v>498</v>
      </c>
      <c r="H62" s="233"/>
      <c r="I62" s="234">
        <v>9731.5594738578493</v>
      </c>
      <c r="J62" s="235">
        <v>5.4402265465047899</v>
      </c>
      <c r="K62" s="235">
        <v>3.5552357694263801</v>
      </c>
      <c r="L62" s="235">
        <v>1.88499077707841</v>
      </c>
      <c r="M62" s="235">
        <v>1.63700872058297</v>
      </c>
      <c r="N62" s="235">
        <v>0.497011494252873</v>
      </c>
      <c r="O62" s="235">
        <v>0.56390396903225803</v>
      </c>
      <c r="P62" s="235">
        <v>0.75869507598784203</v>
      </c>
      <c r="Q62" s="235">
        <v>3.5132500000000002</v>
      </c>
      <c r="R62" s="235">
        <v>12.410095806360699</v>
      </c>
      <c r="S62" s="235">
        <v>14.1241792073409</v>
      </c>
      <c r="T62" s="236">
        <v>282475.13455974997</v>
      </c>
      <c r="U62" s="236">
        <v>423712.70183962502</v>
      </c>
      <c r="V62" s="236">
        <v>423712.70183962502</v>
      </c>
      <c r="W62" s="236">
        <v>282475.13455974997</v>
      </c>
      <c r="X62" s="236">
        <v>706187.836399375</v>
      </c>
      <c r="Y62" s="236"/>
      <c r="Z62" s="237"/>
      <c r="AA62" s="363">
        <f t="shared" si="0"/>
        <v>1.1453108518957451</v>
      </c>
      <c r="AB62" s="363">
        <f t="shared" si="1"/>
        <v>3.9985003640335002</v>
      </c>
    </row>
    <row r="63" spans="1:28" ht="16.5">
      <c r="A63" s="238" t="s">
        <v>467</v>
      </c>
      <c r="B63" s="239" t="s">
        <v>503</v>
      </c>
      <c r="C63" s="239" t="s">
        <v>131</v>
      </c>
      <c r="D63" s="239" t="s">
        <v>149</v>
      </c>
      <c r="E63" s="239" t="s">
        <v>204</v>
      </c>
      <c r="F63" s="240">
        <v>45353</v>
      </c>
      <c r="G63" s="239" t="s">
        <v>498</v>
      </c>
      <c r="H63" s="241"/>
      <c r="I63" s="242">
        <v>9248.5428680600799</v>
      </c>
      <c r="J63" s="243">
        <v>4.8242633629969296</v>
      </c>
      <c r="K63" s="243">
        <v>3.1526984258181701</v>
      </c>
      <c r="L63" s="243">
        <v>1.67156493717876</v>
      </c>
      <c r="M63" s="243">
        <v>1.63700872058297</v>
      </c>
      <c r="N63" s="243">
        <v>0.497011494252873</v>
      </c>
      <c r="O63" s="243">
        <v>0.56390396903225803</v>
      </c>
      <c r="P63" s="243">
        <v>0.75869507598784203</v>
      </c>
      <c r="Q63" s="243">
        <v>3.5132500000000002</v>
      </c>
      <c r="R63" s="243">
        <v>11.794132622852899</v>
      </c>
      <c r="S63" s="243">
        <v>13.4231391408709</v>
      </c>
      <c r="T63" s="244">
        <v>242256.33117266401</v>
      </c>
      <c r="U63" s="244">
        <v>363384.49675899599</v>
      </c>
      <c r="V63" s="244">
        <v>363384.49675899599</v>
      </c>
      <c r="W63" s="244">
        <v>242256.33117266401</v>
      </c>
      <c r="X63" s="244">
        <v>605640.82793165895</v>
      </c>
      <c r="Y63" s="244"/>
      <c r="Z63" s="245"/>
      <c r="AA63" s="363">
        <f t="shared" si="0"/>
        <v>1.0156343922098798</v>
      </c>
      <c r="AB63" s="363">
        <f t="shared" si="1"/>
        <v>3.9985003640335002</v>
      </c>
    </row>
    <row r="64" spans="1:28" ht="16.5">
      <c r="A64" s="246" t="s">
        <v>467</v>
      </c>
      <c r="B64" s="247" t="s">
        <v>503</v>
      </c>
      <c r="C64" s="247" t="s">
        <v>131</v>
      </c>
      <c r="D64" s="247" t="s">
        <v>149</v>
      </c>
      <c r="E64" s="247" t="s">
        <v>200</v>
      </c>
      <c r="F64" s="248">
        <v>45454</v>
      </c>
      <c r="G64" s="247" t="s">
        <v>498</v>
      </c>
      <c r="H64" s="233"/>
      <c r="I64" s="234">
        <v>21639.107413629001</v>
      </c>
      <c r="J64" s="235">
        <v>8.4861135658503493</v>
      </c>
      <c r="K64" s="235">
        <v>5.5457496548758796</v>
      </c>
      <c r="L64" s="235">
        <v>2.9403639109744599</v>
      </c>
      <c r="M64" s="235">
        <v>1.63700872058297</v>
      </c>
      <c r="N64" s="235">
        <v>0.497011494252873</v>
      </c>
      <c r="O64" s="235">
        <v>0.56390396903225803</v>
      </c>
      <c r="P64" s="235">
        <v>12.897816291793299</v>
      </c>
      <c r="Q64" s="235">
        <v>3.5132500000000002</v>
      </c>
      <c r="R64" s="235">
        <v>27.595104041511799</v>
      </c>
      <c r="S64" s="235">
        <v>31.406541964628499</v>
      </c>
      <c r="T64" s="236">
        <v>310120.92159853497</v>
      </c>
      <c r="U64" s="236">
        <v>465181.38239780202</v>
      </c>
      <c r="V64" s="236">
        <v>465181.38239780202</v>
      </c>
      <c r="W64" s="236">
        <v>310120.92159853497</v>
      </c>
      <c r="X64" s="236">
        <v>775302.303996337</v>
      </c>
      <c r="Y64" s="236"/>
      <c r="Z64" s="237"/>
      <c r="AA64" s="363">
        <f t="shared" si="0"/>
        <v>1.786550224389547</v>
      </c>
      <c r="AB64" s="363">
        <f t="shared" si="1"/>
        <v>3.9985003640335002</v>
      </c>
    </row>
    <row r="65" spans="1:28" ht="16.5">
      <c r="A65" s="238" t="s">
        <v>467</v>
      </c>
      <c r="B65" s="239" t="s">
        <v>503</v>
      </c>
      <c r="C65" s="239" t="s">
        <v>131</v>
      </c>
      <c r="D65" s="239" t="s">
        <v>149</v>
      </c>
      <c r="E65" s="239" t="s">
        <v>209</v>
      </c>
      <c r="F65" s="240">
        <v>45551</v>
      </c>
      <c r="G65" s="239" t="s">
        <v>498</v>
      </c>
      <c r="H65" s="241"/>
      <c r="I65" s="242">
        <v>7906.2193649711699</v>
      </c>
      <c r="J65" s="243">
        <v>3.8711707937247399</v>
      </c>
      <c r="K65" s="243">
        <v>2.52984407133766</v>
      </c>
      <c r="L65" s="243">
        <v>1.34132672238708</v>
      </c>
      <c r="M65" s="243">
        <v>1.63700872058297</v>
      </c>
      <c r="N65" s="243">
        <v>0.497011494252873</v>
      </c>
      <c r="O65" s="243">
        <v>0.56390396903225803</v>
      </c>
      <c r="P65" s="243">
        <v>0</v>
      </c>
      <c r="Q65" s="243">
        <v>3.5132500000000002</v>
      </c>
      <c r="R65" s="243">
        <v>10.0823449775928</v>
      </c>
      <c r="S65" s="243">
        <v>11.474919252498101</v>
      </c>
      <c r="T65" s="244">
        <v>214707.718698485</v>
      </c>
      <c r="U65" s="244">
        <v>322061.57804772799</v>
      </c>
      <c r="V65" s="244">
        <v>322061.57804772799</v>
      </c>
      <c r="W65" s="244">
        <v>214707.718698485</v>
      </c>
      <c r="X65" s="244">
        <v>536769.29674621299</v>
      </c>
      <c r="Y65" s="244"/>
      <c r="Z65" s="245"/>
      <c r="AA65" s="363">
        <f t="shared" si="0"/>
        <v>0.81498332499468207</v>
      </c>
      <c r="AB65" s="363">
        <f t="shared" si="1"/>
        <v>3.9985003640335002</v>
      </c>
    </row>
    <row r="66" spans="1:28" ht="16.5">
      <c r="A66" s="246" t="s">
        <v>467</v>
      </c>
      <c r="B66" s="247" t="s">
        <v>503</v>
      </c>
      <c r="C66" s="247" t="s">
        <v>131</v>
      </c>
      <c r="D66" s="247" t="s">
        <v>149</v>
      </c>
      <c r="E66" s="247" t="s">
        <v>211</v>
      </c>
      <c r="F66" s="248">
        <v>45603</v>
      </c>
      <c r="G66" s="247" t="s">
        <v>498</v>
      </c>
      <c r="H66" s="233"/>
      <c r="I66" s="234">
        <v>6854.6294348159099</v>
      </c>
      <c r="J66" s="235">
        <v>2.53013888436957</v>
      </c>
      <c r="K66" s="235">
        <v>1.6534679551362601</v>
      </c>
      <c r="L66" s="235">
        <v>0.87667092923331702</v>
      </c>
      <c r="M66" s="235">
        <v>1.63700872058297</v>
      </c>
      <c r="N66" s="235">
        <v>0.497011494252873</v>
      </c>
      <c r="O66" s="235">
        <v>0.56390396903225803</v>
      </c>
      <c r="P66" s="235">
        <v>0</v>
      </c>
      <c r="Q66" s="235">
        <v>3.5132500000000002</v>
      </c>
      <c r="R66" s="235">
        <v>8.7413130682376696</v>
      </c>
      <c r="S66" s="235">
        <v>9.9486639111987092</v>
      </c>
      <c r="T66" s="236">
        <v>142963.08927239999</v>
      </c>
      <c r="U66" s="236">
        <v>214444.63390859999</v>
      </c>
      <c r="V66" s="236">
        <v>214444.63390859999</v>
      </c>
      <c r="W66" s="236">
        <v>142963.08927239999</v>
      </c>
      <c r="X66" s="236">
        <v>357407.72318099899</v>
      </c>
      <c r="Y66" s="236"/>
      <c r="Z66" s="237"/>
      <c r="AA66" s="363">
        <f t="shared" si="0"/>
        <v>0.53266081776201468</v>
      </c>
      <c r="AB66" s="363">
        <f t="shared" si="1"/>
        <v>3.9985003640335002</v>
      </c>
    </row>
    <row r="67" spans="1:28" ht="16.5">
      <c r="A67" s="238" t="s">
        <v>467</v>
      </c>
      <c r="B67" s="239" t="s">
        <v>503</v>
      </c>
      <c r="C67" s="239" t="s">
        <v>131</v>
      </c>
      <c r="D67" s="239" t="s">
        <v>149</v>
      </c>
      <c r="E67" s="239" t="s">
        <v>210</v>
      </c>
      <c r="F67" s="240">
        <v>44365</v>
      </c>
      <c r="G67" s="239" t="s">
        <v>498</v>
      </c>
      <c r="H67" s="241"/>
      <c r="I67" s="242">
        <v>7726.6614707691597</v>
      </c>
      <c r="J67" s="243">
        <v>3.3892926219272002</v>
      </c>
      <c r="K67" s="243">
        <v>2.2149324590664601</v>
      </c>
      <c r="L67" s="243">
        <v>1.1743601628607401</v>
      </c>
      <c r="M67" s="243">
        <v>1.63700872058297</v>
      </c>
      <c r="N67" s="243">
        <v>0.497011494252873</v>
      </c>
      <c r="O67" s="243">
        <v>0.56390396903225803</v>
      </c>
      <c r="P67" s="243">
        <v>0.25289835866261401</v>
      </c>
      <c r="Q67" s="243">
        <v>3.5132500000000002</v>
      </c>
      <c r="R67" s="243">
        <v>9.8533651644579106</v>
      </c>
      <c r="S67" s="243">
        <v>11.214312729708499</v>
      </c>
      <c r="T67" s="244">
        <v>178582.73712503101</v>
      </c>
      <c r="U67" s="244">
        <v>267874.10568754701</v>
      </c>
      <c r="V67" s="244">
        <v>267874.10568754701</v>
      </c>
      <c r="W67" s="244">
        <v>178582.73712503101</v>
      </c>
      <c r="X67" s="244">
        <v>446456.84281257802</v>
      </c>
      <c r="Y67" s="244"/>
      <c r="Z67" s="245"/>
      <c r="AA67" s="363">
        <f t="shared" ref="AA67:AA130" si="2">IFERROR(J67*$AC$1,0)</f>
        <v>0.71353528882677897</v>
      </c>
      <c r="AB67" s="363">
        <f t="shared" ref="AB67:AB123" si="3">Q67*$Z$1</f>
        <v>3.9985003640335002</v>
      </c>
    </row>
    <row r="68" spans="1:28" ht="16.5">
      <c r="A68" s="246" t="s">
        <v>467</v>
      </c>
      <c r="B68" s="247" t="s">
        <v>503</v>
      </c>
      <c r="C68" s="247" t="s">
        <v>131</v>
      </c>
      <c r="D68" s="247" t="s">
        <v>149</v>
      </c>
      <c r="E68" s="247" t="s">
        <v>212</v>
      </c>
      <c r="F68" s="248">
        <v>45603</v>
      </c>
      <c r="G68" s="247" t="s">
        <v>498</v>
      </c>
      <c r="H68" s="233" t="s">
        <v>502</v>
      </c>
      <c r="I68" s="234">
        <v>2193.64316568711</v>
      </c>
      <c r="J68" s="235">
        <v>2.79742644786544</v>
      </c>
      <c r="K68" s="235">
        <v>1.82814272250856</v>
      </c>
      <c r="L68" s="235">
        <v>0.96928372535688601</v>
      </c>
      <c r="M68" s="235">
        <v>0</v>
      </c>
      <c r="N68" s="235">
        <v>0</v>
      </c>
      <c r="O68" s="235">
        <v>0</v>
      </c>
      <c r="P68" s="235">
        <v>0</v>
      </c>
      <c r="Q68" s="235">
        <v>0</v>
      </c>
      <c r="R68" s="235">
        <v>2.79742644786544</v>
      </c>
      <c r="S68" s="235">
        <v>3.1838072070930399</v>
      </c>
      <c r="T68" s="236">
        <v>121334.83799581</v>
      </c>
      <c r="U68" s="236">
        <v>182002.25699371501</v>
      </c>
      <c r="V68" s="236">
        <v>182002.25699371501</v>
      </c>
      <c r="W68" s="236">
        <v>121334.83799581</v>
      </c>
      <c r="X68" s="236">
        <v>303337.09498952498</v>
      </c>
      <c r="Y68" s="236"/>
      <c r="Z68" s="237"/>
      <c r="AA68" s="363">
        <f t="shared" si="2"/>
        <v>0.58893188376114525</v>
      </c>
      <c r="AB68" s="363">
        <f t="shared" si="3"/>
        <v>0</v>
      </c>
    </row>
    <row r="69" spans="1:28" ht="16.5">
      <c r="A69" s="238" t="s">
        <v>467</v>
      </c>
      <c r="B69" s="239" t="s">
        <v>503</v>
      </c>
      <c r="C69" s="239" t="s">
        <v>131</v>
      </c>
      <c r="D69" s="239" t="s">
        <v>149</v>
      </c>
      <c r="E69" s="239" t="s">
        <v>214</v>
      </c>
      <c r="F69" s="240">
        <v>45603</v>
      </c>
      <c r="G69" s="239" t="s">
        <v>498</v>
      </c>
      <c r="H69" s="241" t="s">
        <v>502</v>
      </c>
      <c r="I69" s="242">
        <v>2058.39199798545</v>
      </c>
      <c r="J69" s="243">
        <v>2.6249484443544202</v>
      </c>
      <c r="K69" s="243">
        <v>1.7154268342491601</v>
      </c>
      <c r="L69" s="243">
        <v>0.90952161010526</v>
      </c>
      <c r="M69" s="243">
        <v>0</v>
      </c>
      <c r="N69" s="243">
        <v>0</v>
      </c>
      <c r="O69" s="243">
        <v>0</v>
      </c>
      <c r="P69" s="243">
        <v>0</v>
      </c>
      <c r="Q69" s="243">
        <v>0</v>
      </c>
      <c r="R69" s="243">
        <v>2.6249484443544202</v>
      </c>
      <c r="S69" s="243">
        <v>2.98750652828077</v>
      </c>
      <c r="T69" s="244">
        <v>141865.02754367099</v>
      </c>
      <c r="U69" s="244">
        <v>212797.541315507</v>
      </c>
      <c r="V69" s="244">
        <v>212797.541315507</v>
      </c>
      <c r="W69" s="244">
        <v>141865.02754367099</v>
      </c>
      <c r="X69" s="244">
        <v>354662.56885917799</v>
      </c>
      <c r="Y69" s="244"/>
      <c r="Z69" s="245"/>
      <c r="AA69" s="363">
        <f t="shared" si="2"/>
        <v>0.55262072512724636</v>
      </c>
      <c r="AB69" s="363">
        <f t="shared" si="3"/>
        <v>0</v>
      </c>
    </row>
    <row r="70" spans="1:28" ht="16.5">
      <c r="A70" s="246" t="s">
        <v>466</v>
      </c>
      <c r="B70" s="247" t="s">
        <v>503</v>
      </c>
      <c r="C70" s="247" t="s">
        <v>252</v>
      </c>
      <c r="D70" s="247" t="s">
        <v>147</v>
      </c>
      <c r="E70" s="247" t="s">
        <v>253</v>
      </c>
      <c r="F70" s="248">
        <v>44392</v>
      </c>
      <c r="G70" s="247" t="s">
        <v>498</v>
      </c>
      <c r="H70" s="233"/>
      <c r="I70" s="234">
        <v>21939.777111470001</v>
      </c>
      <c r="J70" s="235">
        <v>8.8695402680453697</v>
      </c>
      <c r="K70" s="235">
        <v>5.7963223681524596</v>
      </c>
      <c r="L70" s="235">
        <v>3.0732178998929101</v>
      </c>
      <c r="M70" s="235">
        <v>1.63700872058297</v>
      </c>
      <c r="N70" s="235">
        <v>0.497011494252873</v>
      </c>
      <c r="O70" s="235">
        <v>0.56390396903225803</v>
      </c>
      <c r="P70" s="235">
        <v>12.897816291793299</v>
      </c>
      <c r="Q70" s="235">
        <v>3.5132500000000002</v>
      </c>
      <c r="R70" s="235">
        <v>27.978530743706798</v>
      </c>
      <c r="S70" s="235">
        <v>31.842927592844699</v>
      </c>
      <c r="T70" s="236">
        <v>360570.16642768902</v>
      </c>
      <c r="U70" s="236">
        <v>540855.24964153406</v>
      </c>
      <c r="V70" s="236">
        <v>540855.24964153406</v>
      </c>
      <c r="W70" s="236">
        <v>360570.16642768902</v>
      </c>
      <c r="X70" s="236">
        <v>901425.41606922296</v>
      </c>
      <c r="Y70" s="236"/>
      <c r="Z70" s="237"/>
      <c r="AA70" s="363">
        <f t="shared" si="2"/>
        <v>1.8672716353779724</v>
      </c>
      <c r="AB70" s="363">
        <f t="shared" si="3"/>
        <v>3.9985003640335002</v>
      </c>
    </row>
    <row r="71" spans="1:28" ht="16.5">
      <c r="A71" s="238" t="s">
        <v>466</v>
      </c>
      <c r="B71" s="239" t="s">
        <v>503</v>
      </c>
      <c r="C71" s="239" t="s">
        <v>252</v>
      </c>
      <c r="D71" s="239" t="s">
        <v>147</v>
      </c>
      <c r="E71" s="239" t="s">
        <v>257</v>
      </c>
      <c r="F71" s="240">
        <v>44522</v>
      </c>
      <c r="G71" s="239" t="s">
        <v>498</v>
      </c>
      <c r="H71" s="241"/>
      <c r="I71" s="242">
        <v>9296.3272098866892</v>
      </c>
      <c r="J71" s="243">
        <v>5.3909966919418197</v>
      </c>
      <c r="K71" s="243">
        <v>3.5230636276286398</v>
      </c>
      <c r="L71" s="243">
        <v>1.86793306431317</v>
      </c>
      <c r="M71" s="243">
        <v>1.63700872058297</v>
      </c>
      <c r="N71" s="243">
        <v>0.497011494252873</v>
      </c>
      <c r="O71" s="243">
        <v>0.56390396903225803</v>
      </c>
      <c r="P71" s="243">
        <v>0.25289835866261401</v>
      </c>
      <c r="Q71" s="243">
        <v>3.5132500000000002</v>
      </c>
      <c r="R71" s="243">
        <v>11.8550692344725</v>
      </c>
      <c r="S71" s="243">
        <v>13.492492322041601</v>
      </c>
      <c r="T71" s="244">
        <v>260258.047462188</v>
      </c>
      <c r="U71" s="244">
        <v>390387.07119328098</v>
      </c>
      <c r="V71" s="244">
        <v>390387.07119328098</v>
      </c>
      <c r="W71" s="244">
        <v>260258.047462188</v>
      </c>
      <c r="X71" s="244">
        <v>650645.11865546904</v>
      </c>
      <c r="Y71" s="244"/>
      <c r="Z71" s="245"/>
      <c r="AA71" s="363">
        <f t="shared" si="2"/>
        <v>1.1349466719877515</v>
      </c>
      <c r="AB71" s="363">
        <f t="shared" si="3"/>
        <v>3.9985003640335002</v>
      </c>
    </row>
    <row r="72" spans="1:28" ht="16.5">
      <c r="A72" s="246" t="s">
        <v>466</v>
      </c>
      <c r="B72" s="247" t="s">
        <v>503</v>
      </c>
      <c r="C72" s="247" t="s">
        <v>252</v>
      </c>
      <c r="D72" s="247" t="s">
        <v>147</v>
      </c>
      <c r="E72" s="247" t="s">
        <v>254</v>
      </c>
      <c r="F72" s="248">
        <v>44621</v>
      </c>
      <c r="G72" s="247" t="s">
        <v>498</v>
      </c>
      <c r="H72" s="233"/>
      <c r="I72" s="234">
        <v>16138.713120926301</v>
      </c>
      <c r="J72" s="235">
        <v>6.5297455414839796</v>
      </c>
      <c r="K72" s="235">
        <v>4.2672459898294504</v>
      </c>
      <c r="L72" s="235">
        <v>2.2624995516545399</v>
      </c>
      <c r="M72" s="235">
        <v>1.63700872058297</v>
      </c>
      <c r="N72" s="235">
        <v>0.497011494252873</v>
      </c>
      <c r="O72" s="235">
        <v>0.56390396903225803</v>
      </c>
      <c r="P72" s="235">
        <v>7.8398491185410304</v>
      </c>
      <c r="Q72" s="235">
        <v>3.5132500000000002</v>
      </c>
      <c r="R72" s="235">
        <v>20.5807688438931</v>
      </c>
      <c r="S72" s="235">
        <v>23.423386242273299</v>
      </c>
      <c r="T72" s="236">
        <v>344075.00116920198</v>
      </c>
      <c r="U72" s="236">
        <v>516112.501753802</v>
      </c>
      <c r="V72" s="236">
        <v>516112.501753802</v>
      </c>
      <c r="W72" s="236">
        <v>344075.00116920198</v>
      </c>
      <c r="X72" s="236">
        <v>860187.50292300398</v>
      </c>
      <c r="Y72" s="236"/>
      <c r="Z72" s="237"/>
      <c r="AA72" s="363">
        <f t="shared" si="2"/>
        <v>1.374683271891364</v>
      </c>
      <c r="AB72" s="363">
        <f t="shared" si="3"/>
        <v>3.9985003640335002</v>
      </c>
    </row>
    <row r="73" spans="1:28" ht="16.5">
      <c r="A73" s="238" t="s">
        <v>466</v>
      </c>
      <c r="B73" s="239" t="s">
        <v>503</v>
      </c>
      <c r="C73" s="239" t="s">
        <v>252</v>
      </c>
      <c r="D73" s="239" t="s">
        <v>147</v>
      </c>
      <c r="E73" s="239" t="s">
        <v>256</v>
      </c>
      <c r="F73" s="240">
        <v>44672</v>
      </c>
      <c r="G73" s="239" t="s">
        <v>498</v>
      </c>
      <c r="H73" s="241"/>
      <c r="I73" s="242">
        <v>9314.3805786018402</v>
      </c>
      <c r="J73" s="243">
        <v>4.9082223931698001</v>
      </c>
      <c r="K73" s="243">
        <v>3.2075663885188601</v>
      </c>
      <c r="L73" s="243">
        <v>1.70065600465094</v>
      </c>
      <c r="M73" s="243">
        <v>1.63700872058297</v>
      </c>
      <c r="N73" s="243">
        <v>0.497011494252873</v>
      </c>
      <c r="O73" s="243">
        <v>0.56390396903225803</v>
      </c>
      <c r="P73" s="243">
        <v>0.75869507598784203</v>
      </c>
      <c r="Q73" s="243">
        <v>3.5132500000000002</v>
      </c>
      <c r="R73" s="243">
        <v>11.878091653025701</v>
      </c>
      <c r="S73" s="243">
        <v>13.5186945988416</v>
      </c>
      <c r="T73" s="244">
        <v>237855.570209089</v>
      </c>
      <c r="U73" s="244">
        <v>356783.35531363398</v>
      </c>
      <c r="V73" s="244">
        <v>356783.35531363398</v>
      </c>
      <c r="W73" s="244">
        <v>237855.570209089</v>
      </c>
      <c r="X73" s="244">
        <v>594638.925522723</v>
      </c>
      <c r="Y73" s="244"/>
      <c r="Z73" s="245"/>
      <c r="AA73" s="363">
        <f t="shared" si="2"/>
        <v>1.0333099775094317</v>
      </c>
      <c r="AB73" s="363">
        <f t="shared" si="3"/>
        <v>3.9985003640335002</v>
      </c>
    </row>
    <row r="74" spans="1:28" ht="16.5">
      <c r="A74" s="246" t="s">
        <v>466</v>
      </c>
      <c r="B74" s="247" t="s">
        <v>503</v>
      </c>
      <c r="C74" s="247" t="s">
        <v>252</v>
      </c>
      <c r="D74" s="247" t="s">
        <v>147</v>
      </c>
      <c r="E74" s="247" t="s">
        <v>255</v>
      </c>
      <c r="F74" s="248">
        <v>44806</v>
      </c>
      <c r="G74" s="247" t="s">
        <v>498</v>
      </c>
      <c r="H74" s="233"/>
      <c r="I74" s="234">
        <v>9697.8658502326798</v>
      </c>
      <c r="J74" s="235">
        <v>5.6501573727410603</v>
      </c>
      <c r="K74" s="235">
        <v>3.69242740587026</v>
      </c>
      <c r="L74" s="235">
        <v>1.9577299668708099</v>
      </c>
      <c r="M74" s="235">
        <v>1.63700872058297</v>
      </c>
      <c r="N74" s="235">
        <v>0.497011494252873</v>
      </c>
      <c r="O74" s="235">
        <v>0.56390396903225803</v>
      </c>
      <c r="P74" s="235">
        <v>0.50579671732522802</v>
      </c>
      <c r="Q74" s="235">
        <v>3.5132500000000002</v>
      </c>
      <c r="R74" s="235">
        <v>12.3671282739344</v>
      </c>
      <c r="S74" s="235">
        <v>14.0752769959836</v>
      </c>
      <c r="T74" s="236">
        <v>286658.61826391303</v>
      </c>
      <c r="U74" s="236">
        <v>429987.92739586998</v>
      </c>
      <c r="V74" s="236">
        <v>429987.92739586998</v>
      </c>
      <c r="W74" s="236">
        <v>286658.61826391303</v>
      </c>
      <c r="X74" s="236">
        <v>716646.54565978295</v>
      </c>
      <c r="Y74" s="236"/>
      <c r="Z74" s="237"/>
      <c r="AA74" s="363">
        <f t="shared" si="2"/>
        <v>1.1895068153139075</v>
      </c>
      <c r="AB74" s="363">
        <f t="shared" si="3"/>
        <v>3.9985003640335002</v>
      </c>
    </row>
    <row r="75" spans="1:28" ht="16.5">
      <c r="A75" s="238" t="s">
        <v>466</v>
      </c>
      <c r="B75" s="239" t="s">
        <v>503</v>
      </c>
      <c r="C75" s="239" t="s">
        <v>252</v>
      </c>
      <c r="D75" s="239" t="s">
        <v>147</v>
      </c>
      <c r="E75" s="239" t="s">
        <v>261</v>
      </c>
      <c r="F75" s="240">
        <v>44831</v>
      </c>
      <c r="G75" s="239" t="s">
        <v>498</v>
      </c>
      <c r="H75" s="241" t="s">
        <v>499</v>
      </c>
      <c r="I75" s="242">
        <v>2433.59808313947</v>
      </c>
      <c r="J75" s="243">
        <v>0.82734186890280104</v>
      </c>
      <c r="K75" s="243">
        <v>0.54067516871279597</v>
      </c>
      <c r="L75" s="243">
        <v>0.28666670019000601</v>
      </c>
      <c r="M75" s="243">
        <v>0</v>
      </c>
      <c r="N75" s="243">
        <v>0</v>
      </c>
      <c r="O75" s="243">
        <v>0</v>
      </c>
      <c r="P75" s="243">
        <v>2.27608522796353</v>
      </c>
      <c r="Q75" s="243">
        <v>0</v>
      </c>
      <c r="R75" s="243">
        <v>3.10342709686633</v>
      </c>
      <c r="S75" s="243">
        <v>3.53207268960736</v>
      </c>
      <c r="T75" s="244">
        <v>31317.545691912401</v>
      </c>
      <c r="U75" s="244">
        <v>46976.318537868603</v>
      </c>
      <c r="V75" s="244">
        <v>46976.318537868603</v>
      </c>
      <c r="W75" s="244">
        <v>31317.545691912401</v>
      </c>
      <c r="X75" s="244">
        <v>78293.864229781</v>
      </c>
      <c r="Y75" s="244"/>
      <c r="Z75" s="245"/>
      <c r="AA75" s="363">
        <f t="shared" si="2"/>
        <v>0.17417723555848441</v>
      </c>
      <c r="AB75" s="363">
        <f t="shared" si="3"/>
        <v>0</v>
      </c>
    </row>
    <row r="76" spans="1:28" ht="16.5">
      <c r="A76" s="246" t="s">
        <v>466</v>
      </c>
      <c r="B76" s="247" t="s">
        <v>503</v>
      </c>
      <c r="C76" s="247" t="s">
        <v>252</v>
      </c>
      <c r="D76" s="247" t="s">
        <v>147</v>
      </c>
      <c r="E76" s="247" t="s">
        <v>258</v>
      </c>
      <c r="F76" s="248">
        <v>45645</v>
      </c>
      <c r="G76" s="247" t="s">
        <v>500</v>
      </c>
      <c r="H76" s="233"/>
      <c r="I76" s="234">
        <v>7345.55525916846</v>
      </c>
      <c r="J76" s="235">
        <v>4.5609437805902902</v>
      </c>
      <c r="K76" s="235">
        <v>2.9806167688945302</v>
      </c>
      <c r="L76" s="235">
        <v>1.58032701169576</v>
      </c>
      <c r="M76" s="235">
        <v>1.22330814717477</v>
      </c>
      <c r="N76" s="235">
        <v>0.37140804597701099</v>
      </c>
      <c r="O76" s="235">
        <v>0.42139562903225802</v>
      </c>
      <c r="P76" s="235">
        <v>1.5173901519756801</v>
      </c>
      <c r="Q76" s="235">
        <v>1.27291666666667</v>
      </c>
      <c r="R76" s="235">
        <v>9.3673624214166793</v>
      </c>
      <c r="S76" s="235">
        <v>10.661183249881701</v>
      </c>
      <c r="T76" s="236">
        <v>232432.37505555799</v>
      </c>
      <c r="U76" s="236">
        <v>348648.56258333701</v>
      </c>
      <c r="V76" s="236">
        <v>348648.56258333701</v>
      </c>
      <c r="W76" s="236">
        <v>232432.37505555799</v>
      </c>
      <c r="X76" s="236">
        <v>581080.937638895</v>
      </c>
      <c r="Y76" s="236"/>
      <c r="Z76" s="237"/>
      <c r="AA76" s="363">
        <f t="shared" si="2"/>
        <v>0.96019869065058738</v>
      </c>
      <c r="AB76" s="363">
        <f t="shared" si="3"/>
        <v>1.4487320159541706</v>
      </c>
    </row>
    <row r="77" spans="1:28" ht="16.5">
      <c r="A77" s="238" t="s">
        <v>466</v>
      </c>
      <c r="B77" s="239" t="s">
        <v>503</v>
      </c>
      <c r="C77" s="239" t="s">
        <v>252</v>
      </c>
      <c r="D77" s="239" t="s">
        <v>147</v>
      </c>
      <c r="E77" s="239" t="s">
        <v>259</v>
      </c>
      <c r="F77" s="240">
        <v>45708</v>
      </c>
      <c r="G77" s="239" t="s">
        <v>500</v>
      </c>
      <c r="H77" s="241"/>
      <c r="I77" s="242">
        <v>7331.4922817435399</v>
      </c>
      <c r="J77" s="243">
        <v>5.5546035122577004</v>
      </c>
      <c r="K77" s="243">
        <v>3.6299821198526199</v>
      </c>
      <c r="L77" s="243">
        <v>1.9246213924050799</v>
      </c>
      <c r="M77" s="243">
        <v>1.22330814717477</v>
      </c>
      <c r="N77" s="243">
        <v>0.37140804597701099</v>
      </c>
      <c r="O77" s="243">
        <v>0.42139562903225802</v>
      </c>
      <c r="P77" s="243">
        <v>0.50579671732522802</v>
      </c>
      <c r="Q77" s="243">
        <v>1.27291666666667</v>
      </c>
      <c r="R77" s="243">
        <v>9.3494287184336393</v>
      </c>
      <c r="S77" s="243">
        <v>10.6407725424435</v>
      </c>
      <c r="T77" s="244">
        <v>261904.99369735099</v>
      </c>
      <c r="U77" s="244">
        <v>392857.49054602702</v>
      </c>
      <c r="V77" s="244">
        <v>392857.49054602702</v>
      </c>
      <c r="W77" s="244">
        <v>261904.99369735099</v>
      </c>
      <c r="X77" s="244">
        <v>654762.48424337804</v>
      </c>
      <c r="Y77" s="244"/>
      <c r="Z77" s="245"/>
      <c r="AA77" s="363">
        <f t="shared" si="2"/>
        <v>1.1693902131068843</v>
      </c>
      <c r="AB77" s="363">
        <f t="shared" si="3"/>
        <v>1.4487320159541706</v>
      </c>
    </row>
    <row r="78" spans="1:28" ht="16.5">
      <c r="A78" s="246" t="s">
        <v>466</v>
      </c>
      <c r="B78" s="247" t="s">
        <v>503</v>
      </c>
      <c r="C78" s="247" t="s">
        <v>252</v>
      </c>
      <c r="D78" s="247" t="s">
        <v>147</v>
      </c>
      <c r="E78" s="247" t="s">
        <v>263</v>
      </c>
      <c r="F78" s="248">
        <v>45603</v>
      </c>
      <c r="G78" s="247" t="s">
        <v>498</v>
      </c>
      <c r="H78" s="233" t="s">
        <v>502</v>
      </c>
      <c r="I78" s="234">
        <v>1578.3017256835701</v>
      </c>
      <c r="J78" s="235">
        <v>2.0127170449601901</v>
      </c>
      <c r="K78" s="235">
        <v>1.3153282442941601</v>
      </c>
      <c r="L78" s="235">
        <v>0.69738880066603204</v>
      </c>
      <c r="M78" s="235">
        <v>0</v>
      </c>
      <c r="N78" s="235">
        <v>0</v>
      </c>
      <c r="O78" s="235">
        <v>0</v>
      </c>
      <c r="P78" s="235">
        <v>0</v>
      </c>
      <c r="Q78" s="235">
        <v>0</v>
      </c>
      <c r="R78" s="235">
        <v>2.0127170449601901</v>
      </c>
      <c r="S78" s="235">
        <v>2.2907136802374</v>
      </c>
      <c r="T78" s="236">
        <v>120842.02191199599</v>
      </c>
      <c r="U78" s="236">
        <v>181263.03286799401</v>
      </c>
      <c r="V78" s="236">
        <v>181263.03286799401</v>
      </c>
      <c r="W78" s="236">
        <v>120842.02191199599</v>
      </c>
      <c r="X78" s="236">
        <v>302105.05477999098</v>
      </c>
      <c r="Y78" s="236"/>
      <c r="Z78" s="237"/>
      <c r="AA78" s="363">
        <f t="shared" si="2"/>
        <v>0.42372990420214524</v>
      </c>
      <c r="AB78" s="363">
        <f t="shared" si="3"/>
        <v>0</v>
      </c>
    </row>
    <row r="79" spans="1:28" ht="16.5">
      <c r="A79" s="238" t="s">
        <v>466</v>
      </c>
      <c r="B79" s="239" t="s">
        <v>503</v>
      </c>
      <c r="C79" s="239" t="s">
        <v>252</v>
      </c>
      <c r="D79" s="239" t="s">
        <v>147</v>
      </c>
      <c r="E79" s="239" t="s">
        <v>262</v>
      </c>
      <c r="F79" s="240">
        <v>45603</v>
      </c>
      <c r="G79" s="239" t="s">
        <v>498</v>
      </c>
      <c r="H79" s="241" t="s">
        <v>502</v>
      </c>
      <c r="I79" s="242">
        <v>2047.8167610227799</v>
      </c>
      <c r="J79" s="243">
        <v>2.6114624553683501</v>
      </c>
      <c r="K79" s="243">
        <v>1.7066136221486099</v>
      </c>
      <c r="L79" s="243">
        <v>0.90484883321973397</v>
      </c>
      <c r="M79" s="243">
        <v>0</v>
      </c>
      <c r="N79" s="243">
        <v>0</v>
      </c>
      <c r="O79" s="243">
        <v>0</v>
      </c>
      <c r="P79" s="243">
        <v>0</v>
      </c>
      <c r="Q79" s="243">
        <v>0</v>
      </c>
      <c r="R79" s="243">
        <v>2.6114624553683501</v>
      </c>
      <c r="S79" s="243">
        <v>2.9721578534437998</v>
      </c>
      <c r="T79" s="244">
        <v>123669.251040708</v>
      </c>
      <c r="U79" s="244">
        <v>185503.87656106299</v>
      </c>
      <c r="V79" s="244">
        <v>185503.87656106299</v>
      </c>
      <c r="W79" s="244">
        <v>123669.251040708</v>
      </c>
      <c r="X79" s="244">
        <v>309173.12760177098</v>
      </c>
      <c r="Y79" s="244"/>
      <c r="Z79" s="245"/>
      <c r="AA79" s="363">
        <f t="shared" si="2"/>
        <v>0.54978156955123159</v>
      </c>
      <c r="AB79" s="363">
        <f t="shared" si="3"/>
        <v>0</v>
      </c>
    </row>
    <row r="80" spans="1:28" ht="16.5">
      <c r="A80" s="246" t="s">
        <v>466</v>
      </c>
      <c r="B80" s="247" t="s">
        <v>503</v>
      </c>
      <c r="C80" s="247" t="s">
        <v>252</v>
      </c>
      <c r="D80" s="247" t="s">
        <v>147</v>
      </c>
      <c r="E80" s="247" t="s">
        <v>260</v>
      </c>
      <c r="F80" s="248">
        <v>45679</v>
      </c>
      <c r="G80" s="247" t="s">
        <v>500</v>
      </c>
      <c r="H80" s="233"/>
      <c r="I80" s="234">
        <v>5358.01539138932</v>
      </c>
      <c r="J80" s="235">
        <v>3.29084075954083</v>
      </c>
      <c r="K80" s="235">
        <v>2.1505933033841398</v>
      </c>
      <c r="L80" s="235">
        <v>1.14024745615669</v>
      </c>
      <c r="M80" s="235">
        <v>1.22330814717477</v>
      </c>
      <c r="N80" s="235">
        <v>0.37140804597701099</v>
      </c>
      <c r="O80" s="235">
        <v>0.42139562903225802</v>
      </c>
      <c r="P80" s="235">
        <v>0.25289835866261401</v>
      </c>
      <c r="Q80" s="235">
        <v>1.27291666666667</v>
      </c>
      <c r="R80" s="235">
        <v>6.8327676070541497</v>
      </c>
      <c r="S80" s="235">
        <v>7.7765100020164297</v>
      </c>
      <c r="T80" s="236">
        <v>186294.29241882099</v>
      </c>
      <c r="U80" s="236">
        <v>279441.438628231</v>
      </c>
      <c r="V80" s="236">
        <v>279441.438628231</v>
      </c>
      <c r="W80" s="236">
        <v>186294.29241882099</v>
      </c>
      <c r="X80" s="236">
        <v>465735.73104705103</v>
      </c>
      <c r="Y80" s="236"/>
      <c r="Z80" s="237"/>
      <c r="AA80" s="363">
        <f t="shared" si="2"/>
        <v>0.6928085809559642</v>
      </c>
      <c r="AB80" s="363">
        <f t="shared" si="3"/>
        <v>1.4487320159541706</v>
      </c>
    </row>
    <row r="81" spans="1:28" ht="16.5">
      <c r="A81" s="238" t="s">
        <v>467</v>
      </c>
      <c r="B81" s="239" t="s">
        <v>503</v>
      </c>
      <c r="C81" s="239" t="s">
        <v>131</v>
      </c>
      <c r="D81" s="239" t="s">
        <v>145</v>
      </c>
      <c r="E81" s="239" t="s">
        <v>223</v>
      </c>
      <c r="F81" s="240">
        <v>44392</v>
      </c>
      <c r="G81" s="239" t="s">
        <v>498</v>
      </c>
      <c r="H81" s="241"/>
      <c r="I81" s="242">
        <v>8316.38692630273</v>
      </c>
      <c r="J81" s="243">
        <v>2.8768436458297502</v>
      </c>
      <c r="K81" s="243">
        <v>1.8800425580203199</v>
      </c>
      <c r="L81" s="243">
        <v>0.996801087809431</v>
      </c>
      <c r="M81" s="243">
        <v>1.63700872058297</v>
      </c>
      <c r="N81" s="243">
        <v>0.497011494252873</v>
      </c>
      <c r="O81" s="243">
        <v>0.56390396903225803</v>
      </c>
      <c r="P81" s="243">
        <v>1.5173901519756801</v>
      </c>
      <c r="Q81" s="243">
        <v>3.5132500000000002</v>
      </c>
      <c r="R81" s="243">
        <v>10.605407981673499</v>
      </c>
      <c r="S81" s="243">
        <v>12.0702277595105</v>
      </c>
      <c r="T81" s="244">
        <v>121399.856793853</v>
      </c>
      <c r="U81" s="244">
        <v>182099.78519077899</v>
      </c>
      <c r="V81" s="244">
        <v>182099.78519077899</v>
      </c>
      <c r="W81" s="244">
        <v>121399.856793853</v>
      </c>
      <c r="X81" s="244">
        <v>303499.64198463201</v>
      </c>
      <c r="Y81" s="244"/>
      <c r="Z81" s="245"/>
      <c r="AA81" s="363">
        <f t="shared" si="2"/>
        <v>0.60565129385889471</v>
      </c>
      <c r="AB81" s="363">
        <f t="shared" si="3"/>
        <v>3.9985003640335002</v>
      </c>
    </row>
    <row r="82" spans="1:28" ht="16.5">
      <c r="A82" s="246" t="s">
        <v>467</v>
      </c>
      <c r="B82" s="247" t="s">
        <v>503</v>
      </c>
      <c r="C82" s="247" t="s">
        <v>131</v>
      </c>
      <c r="D82" s="247" t="s">
        <v>145</v>
      </c>
      <c r="E82" s="247" t="s">
        <v>216</v>
      </c>
      <c r="F82" s="248">
        <v>44621</v>
      </c>
      <c r="G82" s="247" t="s">
        <v>498</v>
      </c>
      <c r="H82" s="233"/>
      <c r="I82" s="234">
        <v>12291.000656042301</v>
      </c>
      <c r="J82" s="235">
        <v>5.6693537762821604</v>
      </c>
      <c r="K82" s="235">
        <v>3.7049724239738699</v>
      </c>
      <c r="L82" s="235">
        <v>1.96438135230829</v>
      </c>
      <c r="M82" s="235">
        <v>1.63700872058297</v>
      </c>
      <c r="N82" s="235">
        <v>0.497011494252873</v>
      </c>
      <c r="O82" s="235">
        <v>0.56390396903225803</v>
      </c>
      <c r="P82" s="235">
        <v>3.7934753799392098</v>
      </c>
      <c r="Q82" s="235">
        <v>3.5132500000000002</v>
      </c>
      <c r="R82" s="235">
        <v>15.6740033400895</v>
      </c>
      <c r="S82" s="235">
        <v>17.8388979042704</v>
      </c>
      <c r="T82" s="236">
        <v>222559.15592819499</v>
      </c>
      <c r="U82" s="236">
        <v>333838.73389229301</v>
      </c>
      <c r="V82" s="236">
        <v>333838.73389229301</v>
      </c>
      <c r="W82" s="236">
        <v>222559.15592819499</v>
      </c>
      <c r="X82" s="236">
        <v>556397.88982048805</v>
      </c>
      <c r="Y82" s="236"/>
      <c r="Z82" s="237"/>
      <c r="AA82" s="363">
        <f t="shared" si="2"/>
        <v>1.1935481634278231</v>
      </c>
      <c r="AB82" s="363">
        <f t="shared" si="3"/>
        <v>3.9985003640335002</v>
      </c>
    </row>
    <row r="83" spans="1:28" ht="16.5">
      <c r="A83" s="238" t="s">
        <v>467</v>
      </c>
      <c r="B83" s="239" t="s">
        <v>503</v>
      </c>
      <c r="C83" s="239" t="s">
        <v>131</v>
      </c>
      <c r="D83" s="239" t="s">
        <v>145</v>
      </c>
      <c r="E83" s="239" t="s">
        <v>222</v>
      </c>
      <c r="F83" s="240">
        <v>44634</v>
      </c>
      <c r="G83" s="239" t="s">
        <v>498</v>
      </c>
      <c r="H83" s="241"/>
      <c r="I83" s="242">
        <v>8527.3768945600405</v>
      </c>
      <c r="J83" s="243">
        <v>4.1575004024778899</v>
      </c>
      <c r="K83" s="243">
        <v>2.7169629823210801</v>
      </c>
      <c r="L83" s="243">
        <v>1.44053742015681</v>
      </c>
      <c r="M83" s="243">
        <v>1.63700872058297</v>
      </c>
      <c r="N83" s="243">
        <v>0.497011494252873</v>
      </c>
      <c r="O83" s="243">
        <v>0.56390396903225803</v>
      </c>
      <c r="P83" s="243">
        <v>0.50579671732522802</v>
      </c>
      <c r="Q83" s="243">
        <v>3.5132500000000002</v>
      </c>
      <c r="R83" s="243">
        <v>10.8744713036712</v>
      </c>
      <c r="S83" s="243">
        <v>12.376454128534199</v>
      </c>
      <c r="T83" s="244">
        <v>240150.902648888</v>
      </c>
      <c r="U83" s="244">
        <v>360226.35397333198</v>
      </c>
      <c r="V83" s="244">
        <v>360226.35397333198</v>
      </c>
      <c r="W83" s="244">
        <v>240150.902648888</v>
      </c>
      <c r="X83" s="244">
        <v>600377.25662221899</v>
      </c>
      <c r="Y83" s="244"/>
      <c r="Z83" s="245"/>
      <c r="AA83" s="363">
        <f t="shared" si="2"/>
        <v>0.87526324262692412</v>
      </c>
      <c r="AB83" s="363">
        <f t="shared" si="3"/>
        <v>3.9985003640335002</v>
      </c>
    </row>
    <row r="84" spans="1:28" ht="16.5">
      <c r="A84" s="246" t="s">
        <v>467</v>
      </c>
      <c r="B84" s="247" t="s">
        <v>503</v>
      </c>
      <c r="C84" s="247" t="s">
        <v>131</v>
      </c>
      <c r="D84" s="247" t="s">
        <v>145</v>
      </c>
      <c r="E84" s="247" t="s">
        <v>219</v>
      </c>
      <c r="F84" s="248">
        <v>44774</v>
      </c>
      <c r="G84" s="247" t="s">
        <v>498</v>
      </c>
      <c r="H84" s="233"/>
      <c r="I84" s="234">
        <v>10455.6318389307</v>
      </c>
      <c r="J84" s="235">
        <v>5.3520007843666901</v>
      </c>
      <c r="K84" s="235">
        <v>3.49757945995893</v>
      </c>
      <c r="L84" s="235">
        <v>1.8544213244077601</v>
      </c>
      <c r="M84" s="235">
        <v>1.63700872058297</v>
      </c>
      <c r="N84" s="235">
        <v>0.497011494252873</v>
      </c>
      <c r="O84" s="235">
        <v>0.56390396903225803</v>
      </c>
      <c r="P84" s="235">
        <v>1.7702885106383</v>
      </c>
      <c r="Q84" s="235">
        <v>3.5132500000000002</v>
      </c>
      <c r="R84" s="235">
        <v>13.333463478873099</v>
      </c>
      <c r="S84" s="235">
        <v>15.175082494819501</v>
      </c>
      <c r="T84" s="236">
        <v>301296.05079174298</v>
      </c>
      <c r="U84" s="236">
        <v>451944.076187614</v>
      </c>
      <c r="V84" s="236">
        <v>451944.076187614</v>
      </c>
      <c r="W84" s="236">
        <v>301296.05079174298</v>
      </c>
      <c r="X84" s="236">
        <v>753240.12697935605</v>
      </c>
      <c r="Y84" s="236"/>
      <c r="Z84" s="237"/>
      <c r="AA84" s="363">
        <f t="shared" si="2"/>
        <v>1.1267370072350926</v>
      </c>
      <c r="AB84" s="363">
        <f t="shared" si="3"/>
        <v>3.9985003640335002</v>
      </c>
    </row>
    <row r="85" spans="1:28" ht="16.5">
      <c r="A85" s="238" t="s">
        <v>467</v>
      </c>
      <c r="B85" s="239" t="s">
        <v>503</v>
      </c>
      <c r="C85" s="239" t="s">
        <v>131</v>
      </c>
      <c r="D85" s="239" t="s">
        <v>145</v>
      </c>
      <c r="E85" s="239" t="s">
        <v>226</v>
      </c>
      <c r="F85" s="240">
        <v>44831</v>
      </c>
      <c r="G85" s="239" t="s">
        <v>498</v>
      </c>
      <c r="H85" s="241" t="s">
        <v>499</v>
      </c>
      <c r="I85" s="242">
        <v>4353.2910436358397</v>
      </c>
      <c r="J85" s="243">
        <v>2.7696187231931102</v>
      </c>
      <c r="K85" s="243">
        <v>1.80997013050778</v>
      </c>
      <c r="L85" s="243">
        <v>0.95964859268533298</v>
      </c>
      <c r="M85" s="243">
        <v>0</v>
      </c>
      <c r="N85" s="243">
        <v>0</v>
      </c>
      <c r="O85" s="243">
        <v>0</v>
      </c>
      <c r="P85" s="243">
        <v>2.7818819452887502</v>
      </c>
      <c r="Q85" s="243">
        <v>0</v>
      </c>
      <c r="R85" s="243">
        <v>5.55150066848186</v>
      </c>
      <c r="S85" s="243">
        <v>6.3182743739272</v>
      </c>
      <c r="T85" s="244">
        <v>156245.73299852299</v>
      </c>
      <c r="U85" s="244">
        <v>234368.59949778399</v>
      </c>
      <c r="V85" s="244">
        <v>234368.59949778399</v>
      </c>
      <c r="W85" s="244">
        <v>156245.73299852299</v>
      </c>
      <c r="X85" s="244">
        <v>390614.33249630698</v>
      </c>
      <c r="Y85" s="244"/>
      <c r="Z85" s="245"/>
      <c r="AA85" s="363">
        <f t="shared" si="2"/>
        <v>0.58307762593539159</v>
      </c>
      <c r="AB85" s="363">
        <f t="shared" si="3"/>
        <v>0</v>
      </c>
    </row>
    <row r="86" spans="1:28" ht="16.5">
      <c r="A86" s="246" t="s">
        <v>467</v>
      </c>
      <c r="B86" s="247" t="s">
        <v>503</v>
      </c>
      <c r="C86" s="247" t="s">
        <v>131</v>
      </c>
      <c r="D86" s="247" t="s">
        <v>145</v>
      </c>
      <c r="E86" s="247" t="s">
        <v>218</v>
      </c>
      <c r="F86" s="248">
        <v>45367</v>
      </c>
      <c r="G86" s="247" t="s">
        <v>498</v>
      </c>
      <c r="H86" s="233"/>
      <c r="I86" s="234">
        <v>11584.1277261168</v>
      </c>
      <c r="J86" s="235">
        <v>6.7911064194588899</v>
      </c>
      <c r="K86" s="235">
        <v>4.4380476162253197</v>
      </c>
      <c r="L86" s="235">
        <v>2.35305880323356</v>
      </c>
      <c r="M86" s="235">
        <v>1.63700872058297</v>
      </c>
      <c r="N86" s="235">
        <v>0.497011494252873</v>
      </c>
      <c r="O86" s="235">
        <v>0.56390396903225803</v>
      </c>
      <c r="P86" s="235">
        <v>1.7702885106383</v>
      </c>
      <c r="Q86" s="235">
        <v>3.5132500000000002</v>
      </c>
      <c r="R86" s="235">
        <v>14.7725691139653</v>
      </c>
      <c r="S86" s="235">
        <v>16.812957512506198</v>
      </c>
      <c r="T86" s="236">
        <v>295443.248794307</v>
      </c>
      <c r="U86" s="236">
        <v>443164.87319145998</v>
      </c>
      <c r="V86" s="236">
        <v>443164.87319145998</v>
      </c>
      <c r="W86" s="236">
        <v>295443.248794307</v>
      </c>
      <c r="X86" s="236">
        <v>738608.12198576704</v>
      </c>
      <c r="Y86" s="236"/>
      <c r="Z86" s="237"/>
      <c r="AA86" s="363">
        <f t="shared" si="2"/>
        <v>1.429706614622924</v>
      </c>
      <c r="AB86" s="363">
        <f t="shared" si="3"/>
        <v>3.9985003640335002</v>
      </c>
    </row>
    <row r="87" spans="1:28" ht="16.5">
      <c r="A87" s="238" t="s">
        <v>467</v>
      </c>
      <c r="B87" s="239" t="s">
        <v>503</v>
      </c>
      <c r="C87" s="239" t="s">
        <v>131</v>
      </c>
      <c r="D87" s="239" t="s">
        <v>145</v>
      </c>
      <c r="E87" s="239" t="s">
        <v>217</v>
      </c>
      <c r="F87" s="240">
        <v>45424</v>
      </c>
      <c r="G87" s="239" t="s">
        <v>498</v>
      </c>
      <c r="H87" s="241"/>
      <c r="I87" s="242">
        <v>11657.8528761542</v>
      </c>
      <c r="J87" s="243">
        <v>5.3677336937508402</v>
      </c>
      <c r="K87" s="243">
        <v>3.5078610542494499</v>
      </c>
      <c r="L87" s="243">
        <v>1.85987263950139</v>
      </c>
      <c r="M87" s="243">
        <v>1.63700872058297</v>
      </c>
      <c r="N87" s="243">
        <v>0.497011494252873</v>
      </c>
      <c r="O87" s="243">
        <v>0.56390396903225803</v>
      </c>
      <c r="P87" s="243">
        <v>3.2876786626139798</v>
      </c>
      <c r="Q87" s="243">
        <v>3.5132500000000002</v>
      </c>
      <c r="R87" s="243">
        <v>14.8665865402329</v>
      </c>
      <c r="S87" s="243">
        <v>16.9199606330249</v>
      </c>
      <c r="T87" s="244">
        <v>306911.82624839898</v>
      </c>
      <c r="U87" s="244">
        <v>460367.73937259801</v>
      </c>
      <c r="V87" s="244">
        <v>460367.73937259801</v>
      </c>
      <c r="W87" s="244">
        <v>306911.82624839898</v>
      </c>
      <c r="X87" s="244">
        <v>767279.56562099699</v>
      </c>
      <c r="Y87" s="244"/>
      <c r="Z87" s="245"/>
      <c r="AA87" s="363">
        <f t="shared" si="2"/>
        <v>1.1300491986843872</v>
      </c>
      <c r="AB87" s="363">
        <f t="shared" si="3"/>
        <v>3.9985003640335002</v>
      </c>
    </row>
    <row r="88" spans="1:28" ht="16.5">
      <c r="A88" s="246" t="s">
        <v>467</v>
      </c>
      <c r="B88" s="247" t="s">
        <v>503</v>
      </c>
      <c r="C88" s="247" t="s">
        <v>131</v>
      </c>
      <c r="D88" s="247" t="s">
        <v>145</v>
      </c>
      <c r="E88" s="247" t="s">
        <v>215</v>
      </c>
      <c r="F88" s="248">
        <v>45502</v>
      </c>
      <c r="G88" s="247" t="s">
        <v>498</v>
      </c>
      <c r="H88" s="233"/>
      <c r="I88" s="234">
        <v>13385.514752134501</v>
      </c>
      <c r="J88" s="235">
        <v>6.8122260369540504</v>
      </c>
      <c r="K88" s="235">
        <v>4.4518494715182202</v>
      </c>
      <c r="L88" s="235">
        <v>2.3603765654358302</v>
      </c>
      <c r="M88" s="235">
        <v>1.63700872058297</v>
      </c>
      <c r="N88" s="235">
        <v>0.497011494252873</v>
      </c>
      <c r="O88" s="235">
        <v>0.56390396903225803</v>
      </c>
      <c r="P88" s="235">
        <v>4.0463737386018197</v>
      </c>
      <c r="Q88" s="235">
        <v>3.5132500000000002</v>
      </c>
      <c r="R88" s="235">
        <v>17.069773959424001</v>
      </c>
      <c r="S88" s="235">
        <v>19.427452470441999</v>
      </c>
      <c r="T88" s="236">
        <v>347599.30412821402</v>
      </c>
      <c r="U88" s="236">
        <v>521398.95619232103</v>
      </c>
      <c r="V88" s="236">
        <v>521398.95619232103</v>
      </c>
      <c r="W88" s="236">
        <v>347599.30412821402</v>
      </c>
      <c r="X88" s="236">
        <v>868998.26032053505</v>
      </c>
      <c r="Y88" s="236"/>
      <c r="Z88" s="237"/>
      <c r="AA88" s="363">
        <f t="shared" si="2"/>
        <v>1.4341528498850631</v>
      </c>
      <c r="AB88" s="363">
        <f t="shared" si="3"/>
        <v>3.9985003640335002</v>
      </c>
    </row>
    <row r="89" spans="1:28" ht="16.5">
      <c r="A89" s="238" t="s">
        <v>467</v>
      </c>
      <c r="B89" s="239" t="s">
        <v>503</v>
      </c>
      <c r="C89" s="239" t="s">
        <v>131</v>
      </c>
      <c r="D89" s="239" t="s">
        <v>145</v>
      </c>
      <c r="E89" s="239" t="s">
        <v>220</v>
      </c>
      <c r="F89" s="240">
        <v>45551</v>
      </c>
      <c r="G89" s="239" t="s">
        <v>498</v>
      </c>
      <c r="H89" s="241"/>
      <c r="I89" s="242">
        <v>8928.1202031720695</v>
      </c>
      <c r="J89" s="243">
        <v>4.41564684264665</v>
      </c>
      <c r="K89" s="243">
        <v>2.8856639454138202</v>
      </c>
      <c r="L89" s="243">
        <v>1.52998289723283</v>
      </c>
      <c r="M89" s="243">
        <v>1.63700872058297</v>
      </c>
      <c r="N89" s="243">
        <v>0.497011494252873</v>
      </c>
      <c r="O89" s="243">
        <v>0.56390396903225803</v>
      </c>
      <c r="P89" s="243">
        <v>0.75869507598784203</v>
      </c>
      <c r="Q89" s="243">
        <v>3.5132500000000002</v>
      </c>
      <c r="R89" s="243">
        <v>11.385516102502599</v>
      </c>
      <c r="S89" s="243">
        <v>12.958084474850599</v>
      </c>
      <c r="T89" s="244">
        <v>266705.06381742202</v>
      </c>
      <c r="U89" s="244">
        <v>400057.59572613297</v>
      </c>
      <c r="V89" s="244">
        <v>400057.59572613297</v>
      </c>
      <c r="W89" s="244">
        <v>266705.06381742202</v>
      </c>
      <c r="X89" s="244">
        <v>666762.659543555</v>
      </c>
      <c r="Y89" s="244"/>
      <c r="Z89" s="245"/>
      <c r="AA89" s="363">
        <f t="shared" si="2"/>
        <v>0.92960986160982095</v>
      </c>
      <c r="AB89" s="363">
        <f t="shared" si="3"/>
        <v>3.9985003640335002</v>
      </c>
    </row>
    <row r="90" spans="1:28" ht="16.5">
      <c r="A90" s="246" t="s">
        <v>467</v>
      </c>
      <c r="B90" s="247" t="s">
        <v>503</v>
      </c>
      <c r="C90" s="247" t="s">
        <v>131</v>
      </c>
      <c r="D90" s="247" t="s">
        <v>145</v>
      </c>
      <c r="E90" s="247" t="s">
        <v>221</v>
      </c>
      <c r="F90" s="248">
        <v>45551</v>
      </c>
      <c r="G90" s="247" t="s">
        <v>498</v>
      </c>
      <c r="H90" s="233"/>
      <c r="I90" s="234">
        <v>8834.2856716489096</v>
      </c>
      <c r="J90" s="235">
        <v>3.7901883661475</v>
      </c>
      <c r="K90" s="235">
        <v>2.4769213445437601</v>
      </c>
      <c r="L90" s="235">
        <v>1.3132670216037401</v>
      </c>
      <c r="M90" s="235">
        <v>1.63700872058297</v>
      </c>
      <c r="N90" s="235">
        <v>0.497011494252873</v>
      </c>
      <c r="O90" s="235">
        <v>0.56390396903225803</v>
      </c>
      <c r="P90" s="235">
        <v>1.2644917933130699</v>
      </c>
      <c r="Q90" s="235">
        <v>3.5132500000000002</v>
      </c>
      <c r="R90" s="235">
        <v>11.2658543433287</v>
      </c>
      <c r="S90" s="235">
        <v>12.821895024163901</v>
      </c>
      <c r="T90" s="236">
        <v>147219.82354034</v>
      </c>
      <c r="U90" s="236">
        <v>220829.73531051</v>
      </c>
      <c r="V90" s="236">
        <v>220829.73531051</v>
      </c>
      <c r="W90" s="236">
        <v>147219.82354034</v>
      </c>
      <c r="X90" s="236">
        <v>368049.55885084998</v>
      </c>
      <c r="Y90" s="236"/>
      <c r="Z90" s="237"/>
      <c r="AA90" s="363">
        <f t="shared" si="2"/>
        <v>0.79793439287315782</v>
      </c>
      <c r="AB90" s="363">
        <f t="shared" si="3"/>
        <v>3.9985003640335002</v>
      </c>
    </row>
    <row r="91" spans="1:28" ht="16.5">
      <c r="A91" s="238" t="s">
        <v>467</v>
      </c>
      <c r="B91" s="239" t="s">
        <v>503</v>
      </c>
      <c r="C91" s="239" t="s">
        <v>131</v>
      </c>
      <c r="D91" s="239" t="s">
        <v>145</v>
      </c>
      <c r="E91" s="239" t="s">
        <v>225</v>
      </c>
      <c r="F91" s="240">
        <v>45630</v>
      </c>
      <c r="G91" s="239" t="s">
        <v>500</v>
      </c>
      <c r="H91" s="241"/>
      <c r="I91" s="242">
        <v>4701.6366905319301</v>
      </c>
      <c r="J91" s="243">
        <v>2.7066972664039599</v>
      </c>
      <c r="K91" s="243">
        <v>1.76885040655346</v>
      </c>
      <c r="L91" s="243">
        <v>0.93784685985049399</v>
      </c>
      <c r="M91" s="243">
        <v>1.22330814717477</v>
      </c>
      <c r="N91" s="243">
        <v>0.37140804597701099</v>
      </c>
      <c r="O91" s="243">
        <v>0.42139562903225802</v>
      </c>
      <c r="P91" s="243">
        <v>0</v>
      </c>
      <c r="Q91" s="243">
        <v>1.27291666666667</v>
      </c>
      <c r="R91" s="243">
        <v>5.9957257552546697</v>
      </c>
      <c r="S91" s="243">
        <v>6.8238558643424296</v>
      </c>
      <c r="T91" s="244">
        <v>146344.56693158799</v>
      </c>
      <c r="U91" s="244">
        <v>219516.85039738199</v>
      </c>
      <c r="V91" s="244">
        <v>219516.85039738199</v>
      </c>
      <c r="W91" s="244">
        <v>146344.56693158799</v>
      </c>
      <c r="X91" s="244">
        <v>365861.41732896998</v>
      </c>
      <c r="Y91" s="244"/>
      <c r="Z91" s="245"/>
      <c r="AA91" s="363">
        <f t="shared" si="2"/>
        <v>0.56983100345346527</v>
      </c>
      <c r="AB91" s="363">
        <f t="shared" si="3"/>
        <v>1.4487320159541706</v>
      </c>
    </row>
    <row r="92" spans="1:28" ht="16.5">
      <c r="A92" s="246" t="s">
        <v>467</v>
      </c>
      <c r="B92" s="247" t="s">
        <v>503</v>
      </c>
      <c r="C92" s="247" t="s">
        <v>131</v>
      </c>
      <c r="D92" s="247" t="s">
        <v>145</v>
      </c>
      <c r="E92" s="247" t="s">
        <v>228</v>
      </c>
      <c r="F92" s="248">
        <v>45603</v>
      </c>
      <c r="G92" s="247" t="s">
        <v>498</v>
      </c>
      <c r="H92" s="233" t="s">
        <v>502</v>
      </c>
      <c r="I92" s="234">
        <v>2115.6240746150502</v>
      </c>
      <c r="J92" s="235">
        <v>2.6979332065683601</v>
      </c>
      <c r="K92" s="235">
        <v>1.7631230165731799</v>
      </c>
      <c r="L92" s="235">
        <v>0.93481018999517695</v>
      </c>
      <c r="M92" s="235">
        <v>0</v>
      </c>
      <c r="N92" s="235">
        <v>0</v>
      </c>
      <c r="O92" s="235">
        <v>0</v>
      </c>
      <c r="P92" s="235">
        <v>0</v>
      </c>
      <c r="Q92" s="235">
        <v>0</v>
      </c>
      <c r="R92" s="235">
        <v>2.6979332065683601</v>
      </c>
      <c r="S92" s="235">
        <v>3.0705719515457899</v>
      </c>
      <c r="T92" s="236">
        <v>142929.676245952</v>
      </c>
      <c r="U92" s="236">
        <v>214394.51436892699</v>
      </c>
      <c r="V92" s="236">
        <v>214394.51436892699</v>
      </c>
      <c r="W92" s="236">
        <v>142929.676245952</v>
      </c>
      <c r="X92" s="236">
        <v>357324.19061487901</v>
      </c>
      <c r="Y92" s="236"/>
      <c r="Z92" s="237"/>
      <c r="AA92" s="363">
        <f t="shared" si="2"/>
        <v>0.56798593822491794</v>
      </c>
      <c r="AB92" s="363">
        <f t="shared" si="3"/>
        <v>0</v>
      </c>
    </row>
    <row r="93" spans="1:28" ht="16.5">
      <c r="A93" s="238" t="s">
        <v>467</v>
      </c>
      <c r="B93" s="239" t="s">
        <v>503</v>
      </c>
      <c r="C93" s="239" t="s">
        <v>131</v>
      </c>
      <c r="D93" s="239" t="s">
        <v>145</v>
      </c>
      <c r="E93" s="239" t="s">
        <v>229</v>
      </c>
      <c r="F93" s="240">
        <v>45603</v>
      </c>
      <c r="G93" s="239" t="s">
        <v>498</v>
      </c>
      <c r="H93" s="241" t="s">
        <v>502</v>
      </c>
      <c r="I93" s="242">
        <v>1851.8507332604099</v>
      </c>
      <c r="J93" s="243">
        <v>2.3615582970619702</v>
      </c>
      <c r="K93" s="243">
        <v>1.54329906255366</v>
      </c>
      <c r="L93" s="243">
        <v>0.81825923450831595</v>
      </c>
      <c r="M93" s="243">
        <v>0</v>
      </c>
      <c r="N93" s="243">
        <v>0</v>
      </c>
      <c r="O93" s="243">
        <v>0</v>
      </c>
      <c r="P93" s="243">
        <v>0</v>
      </c>
      <c r="Q93" s="243">
        <v>0</v>
      </c>
      <c r="R93" s="243">
        <v>2.3615582970619702</v>
      </c>
      <c r="S93" s="243">
        <v>2.68773691329522</v>
      </c>
      <c r="T93" s="244">
        <v>126116.884430821</v>
      </c>
      <c r="U93" s="244">
        <v>189175.326646231</v>
      </c>
      <c r="V93" s="244">
        <v>189175.326646231</v>
      </c>
      <c r="W93" s="244">
        <v>126116.884430821</v>
      </c>
      <c r="X93" s="244">
        <v>315292.21107705199</v>
      </c>
      <c r="Y93" s="244"/>
      <c r="Z93" s="245"/>
      <c r="AA93" s="363">
        <f t="shared" si="2"/>
        <v>0.49717016780251999</v>
      </c>
      <c r="AB93" s="363">
        <f t="shared" si="3"/>
        <v>0</v>
      </c>
    </row>
    <row r="94" spans="1:28" ht="16.5">
      <c r="A94" s="246" t="s">
        <v>467</v>
      </c>
      <c r="B94" s="247" t="s">
        <v>503</v>
      </c>
      <c r="C94" s="247" t="s">
        <v>131</v>
      </c>
      <c r="D94" s="247" t="s">
        <v>145</v>
      </c>
      <c r="E94" s="247" t="s">
        <v>224</v>
      </c>
      <c r="F94" s="248">
        <v>45603</v>
      </c>
      <c r="G94" s="247" t="s">
        <v>498</v>
      </c>
      <c r="H94" s="233"/>
      <c r="I94" s="234">
        <v>7905.9623470105098</v>
      </c>
      <c r="J94" s="235">
        <v>2.85924959891166</v>
      </c>
      <c r="K94" s="235">
        <v>1.8685446940256001</v>
      </c>
      <c r="L94" s="235">
        <v>0.990704904886056</v>
      </c>
      <c r="M94" s="235">
        <v>1.63700872058297</v>
      </c>
      <c r="N94" s="235">
        <v>0.497011494252873</v>
      </c>
      <c r="O94" s="235">
        <v>0.56390396903225803</v>
      </c>
      <c r="P94" s="235">
        <v>1.01159343465046</v>
      </c>
      <c r="Q94" s="235">
        <v>3.5132500000000002</v>
      </c>
      <c r="R94" s="235">
        <v>10.082017217430201</v>
      </c>
      <c r="S94" s="235">
        <v>11.474546222076199</v>
      </c>
      <c r="T94" s="236">
        <v>97081.368358314605</v>
      </c>
      <c r="U94" s="236">
        <v>145622.05253747199</v>
      </c>
      <c r="V94" s="236">
        <v>145622.05253747199</v>
      </c>
      <c r="W94" s="236">
        <v>97081.368358314605</v>
      </c>
      <c r="X94" s="236">
        <v>242703.42089578701</v>
      </c>
      <c r="Y94" s="236"/>
      <c r="Z94" s="237"/>
      <c r="AA94" s="363">
        <f t="shared" si="2"/>
        <v>0.60194728398140207</v>
      </c>
      <c r="AB94" s="363">
        <f t="shared" si="3"/>
        <v>3.9985003640335002</v>
      </c>
    </row>
    <row r="95" spans="1:28" ht="16.5">
      <c r="A95" s="238" t="s">
        <v>467</v>
      </c>
      <c r="B95" s="239" t="s">
        <v>503</v>
      </c>
      <c r="C95" s="239" t="s">
        <v>131</v>
      </c>
      <c r="D95" s="239" t="s">
        <v>145</v>
      </c>
      <c r="E95" s="239" t="s">
        <v>227</v>
      </c>
      <c r="F95" s="240">
        <v>45717</v>
      </c>
      <c r="G95" s="239" t="s">
        <v>500</v>
      </c>
      <c r="H95" s="241"/>
      <c r="I95" s="242">
        <v>3311.2905732449499</v>
      </c>
      <c r="J95" s="243">
        <v>0.93366915452900101</v>
      </c>
      <c r="K95" s="243">
        <v>0.61016098256500495</v>
      </c>
      <c r="L95" s="243">
        <v>0.32350817196399601</v>
      </c>
      <c r="M95" s="243">
        <v>1.22330814717477</v>
      </c>
      <c r="N95" s="243">
        <v>0.37140804597701099</v>
      </c>
      <c r="O95" s="243">
        <v>0.42139562903225802</v>
      </c>
      <c r="P95" s="243">
        <v>0</v>
      </c>
      <c r="Q95" s="243">
        <v>1.27291666666667</v>
      </c>
      <c r="R95" s="243">
        <v>4.2226976433797097</v>
      </c>
      <c r="S95" s="243">
        <v>4.8059369713279496</v>
      </c>
      <c r="T95" s="244">
        <v>52554.311133122501</v>
      </c>
      <c r="U95" s="244">
        <v>78831.466699683806</v>
      </c>
      <c r="V95" s="244">
        <v>78831.466699683806</v>
      </c>
      <c r="W95" s="244">
        <v>52554.311133122501</v>
      </c>
      <c r="X95" s="244">
        <v>131385.77783280599</v>
      </c>
      <c r="Y95" s="244"/>
      <c r="Z95" s="245"/>
      <c r="AA95" s="363">
        <f t="shared" si="2"/>
        <v>0.19656192726926336</v>
      </c>
      <c r="AB95" s="363">
        <f t="shared" si="3"/>
        <v>1.4487320159541706</v>
      </c>
    </row>
    <row r="96" spans="1:28" ht="16.5">
      <c r="A96" s="246" t="s">
        <v>467</v>
      </c>
      <c r="B96" s="247" t="s">
        <v>503</v>
      </c>
      <c r="C96" s="247" t="s">
        <v>131</v>
      </c>
      <c r="D96" s="247" t="s">
        <v>145</v>
      </c>
      <c r="E96" s="247" t="s">
        <v>230</v>
      </c>
      <c r="F96" s="248">
        <v>45717</v>
      </c>
      <c r="G96" s="247" t="s">
        <v>500</v>
      </c>
      <c r="H96" s="233" t="s">
        <v>502</v>
      </c>
      <c r="I96" s="234">
        <v>676.00989404411803</v>
      </c>
      <c r="J96" s="235">
        <v>0.86207637878305099</v>
      </c>
      <c r="K96" s="235">
        <v>0.56337447560822196</v>
      </c>
      <c r="L96" s="235">
        <v>0.29870190317482898</v>
      </c>
      <c r="M96" s="235">
        <v>0</v>
      </c>
      <c r="N96" s="235">
        <v>0</v>
      </c>
      <c r="O96" s="235">
        <v>0</v>
      </c>
      <c r="P96" s="235">
        <v>0</v>
      </c>
      <c r="Q96" s="235">
        <v>0</v>
      </c>
      <c r="R96" s="235">
        <v>0.86207637878305099</v>
      </c>
      <c r="S96" s="235">
        <v>0.98114643547767499</v>
      </c>
      <c r="T96" s="236">
        <v>49691.043250117997</v>
      </c>
      <c r="U96" s="236">
        <v>74536.564875177006</v>
      </c>
      <c r="V96" s="236">
        <v>74536.564875177006</v>
      </c>
      <c r="W96" s="236">
        <v>49691.043250117997</v>
      </c>
      <c r="X96" s="236">
        <v>124227.608125295</v>
      </c>
      <c r="Y96" s="236"/>
      <c r="Z96" s="237"/>
      <c r="AA96" s="363">
        <f t="shared" si="2"/>
        <v>0.18148976395432651</v>
      </c>
      <c r="AB96" s="363">
        <f t="shared" si="3"/>
        <v>0</v>
      </c>
    </row>
    <row r="97" spans="1:28" ht="16.5">
      <c r="A97" s="238" t="s">
        <v>467</v>
      </c>
      <c r="B97" s="239" t="s">
        <v>503</v>
      </c>
      <c r="C97" s="239" t="s">
        <v>131</v>
      </c>
      <c r="D97" s="239" t="s">
        <v>242</v>
      </c>
      <c r="E97" s="239" t="s">
        <v>246</v>
      </c>
      <c r="F97" s="240">
        <v>44076</v>
      </c>
      <c r="G97" s="239" t="s">
        <v>498</v>
      </c>
      <c r="H97" s="241"/>
      <c r="I97" s="242">
        <v>9319.5045884711308</v>
      </c>
      <c r="J97" s="243">
        <v>5.1676551057107796</v>
      </c>
      <c r="K97" s="243">
        <v>3.3771079418899399</v>
      </c>
      <c r="L97" s="243">
        <v>1.7905471638208399</v>
      </c>
      <c r="M97" s="243">
        <v>1.63700872058297</v>
      </c>
      <c r="N97" s="243">
        <v>0.497011494252873</v>
      </c>
      <c r="O97" s="243">
        <v>0.56390396903225803</v>
      </c>
      <c r="P97" s="243">
        <v>0.50579671732522802</v>
      </c>
      <c r="Q97" s="243">
        <v>3.5132500000000002</v>
      </c>
      <c r="R97" s="243">
        <v>11.884626006904099</v>
      </c>
      <c r="S97" s="243">
        <v>13.5261314781874</v>
      </c>
      <c r="T97" s="244">
        <v>278426.51473769703</v>
      </c>
      <c r="U97" s="244">
        <v>417639.77210654598</v>
      </c>
      <c r="V97" s="244">
        <v>417639.77210654598</v>
      </c>
      <c r="W97" s="244">
        <v>278426.51473769703</v>
      </c>
      <c r="X97" s="244">
        <v>696066.28684424295</v>
      </c>
      <c r="Y97" s="244"/>
      <c r="Z97" s="245"/>
      <c r="AA97" s="363">
        <f t="shared" si="2"/>
        <v>1.0879273906759535</v>
      </c>
      <c r="AB97" s="363">
        <f t="shared" si="3"/>
        <v>3.9985003640335002</v>
      </c>
    </row>
    <row r="98" spans="1:28" ht="16.5">
      <c r="A98" s="246" t="s">
        <v>467</v>
      </c>
      <c r="B98" s="247" t="s">
        <v>503</v>
      </c>
      <c r="C98" s="247" t="s">
        <v>131</v>
      </c>
      <c r="D98" s="247" t="s">
        <v>242</v>
      </c>
      <c r="E98" s="247" t="s">
        <v>248</v>
      </c>
      <c r="F98" s="248">
        <v>43748</v>
      </c>
      <c r="G98" s="247" t="s">
        <v>498</v>
      </c>
      <c r="H98" s="233"/>
      <c r="I98" s="234">
        <v>8924.1578996187909</v>
      </c>
      <c r="J98" s="235">
        <v>4.9163906630705903</v>
      </c>
      <c r="K98" s="235">
        <v>3.2129044245505201</v>
      </c>
      <c r="L98" s="235">
        <v>1.70348623852007</v>
      </c>
      <c r="M98" s="235">
        <v>1.63700872058297</v>
      </c>
      <c r="N98" s="235">
        <v>0.497011494252873</v>
      </c>
      <c r="O98" s="235">
        <v>0.56390396903225803</v>
      </c>
      <c r="P98" s="235">
        <v>0.25289835866261401</v>
      </c>
      <c r="Q98" s="235">
        <v>3.5132500000000002</v>
      </c>
      <c r="R98" s="235">
        <v>11.3804632056013</v>
      </c>
      <c r="S98" s="235">
        <v>12.952333671435101</v>
      </c>
      <c r="T98" s="236">
        <v>265974.36870652298</v>
      </c>
      <c r="U98" s="236">
        <v>398961.553059784</v>
      </c>
      <c r="V98" s="236">
        <v>398961.553059784</v>
      </c>
      <c r="W98" s="236">
        <v>265974.36870652298</v>
      </c>
      <c r="X98" s="236">
        <v>664935.92176630697</v>
      </c>
      <c r="Y98" s="236"/>
      <c r="Z98" s="237"/>
      <c r="AA98" s="363">
        <f t="shared" si="2"/>
        <v>1.035029613278019</v>
      </c>
      <c r="AB98" s="363">
        <f t="shared" si="3"/>
        <v>3.9985003640335002</v>
      </c>
    </row>
    <row r="99" spans="1:28" ht="16.5">
      <c r="A99" s="238" t="s">
        <v>467</v>
      </c>
      <c r="B99" s="239" t="s">
        <v>503</v>
      </c>
      <c r="C99" s="239" t="s">
        <v>131</v>
      </c>
      <c r="D99" s="239" t="s">
        <v>242</v>
      </c>
      <c r="E99" s="239" t="s">
        <v>251</v>
      </c>
      <c r="F99" s="240">
        <v>45740</v>
      </c>
      <c r="G99" s="239" t="s">
        <v>500</v>
      </c>
      <c r="H99" s="241" t="s">
        <v>499</v>
      </c>
      <c r="I99" s="242">
        <v>373.25433097208298</v>
      </c>
      <c r="J99" s="243">
        <v>0.223091334453481</v>
      </c>
      <c r="K99" s="243">
        <v>0.14579214400688001</v>
      </c>
      <c r="L99" s="243">
        <v>7.7299190446600802E-2</v>
      </c>
      <c r="M99" s="243">
        <v>0</v>
      </c>
      <c r="N99" s="243">
        <v>0</v>
      </c>
      <c r="O99" s="243">
        <v>0</v>
      </c>
      <c r="P99" s="243">
        <v>0.25289835866261401</v>
      </c>
      <c r="Q99" s="243">
        <v>0</v>
      </c>
      <c r="R99" s="243">
        <v>0.47598969311609501</v>
      </c>
      <c r="S99" s="243">
        <v>0.54173342666485202</v>
      </c>
      <c r="T99" s="244">
        <v>10702.4877425707</v>
      </c>
      <c r="U99" s="244">
        <v>16053.7316138561</v>
      </c>
      <c r="V99" s="244">
        <v>16053.7316138561</v>
      </c>
      <c r="W99" s="244">
        <v>10702.4877425707</v>
      </c>
      <c r="X99" s="244">
        <v>26756.219356426798</v>
      </c>
      <c r="Y99" s="244"/>
      <c r="Z99" s="245"/>
      <c r="AA99" s="363">
        <f t="shared" si="2"/>
        <v>4.6966596727048629E-2</v>
      </c>
      <c r="AB99" s="363">
        <f t="shared" si="3"/>
        <v>0</v>
      </c>
    </row>
    <row r="100" spans="1:28" ht="16.5">
      <c r="A100" s="246" t="s">
        <v>467</v>
      </c>
      <c r="B100" s="247" t="s">
        <v>503</v>
      </c>
      <c r="C100" s="247" t="s">
        <v>131</v>
      </c>
      <c r="D100" s="247" t="s">
        <v>242</v>
      </c>
      <c r="E100" s="247" t="s">
        <v>243</v>
      </c>
      <c r="F100" s="248">
        <v>43796</v>
      </c>
      <c r="G100" s="247" t="s">
        <v>498</v>
      </c>
      <c r="H100" s="233"/>
      <c r="I100" s="234">
        <v>10175.136256457599</v>
      </c>
      <c r="J100" s="235">
        <v>4.23560589047172</v>
      </c>
      <c r="K100" s="235">
        <v>2.7680056038609102</v>
      </c>
      <c r="L100" s="235">
        <v>1.46760028661082</v>
      </c>
      <c r="M100" s="235">
        <v>1.63700872058297</v>
      </c>
      <c r="N100" s="235">
        <v>0.497011494252873</v>
      </c>
      <c r="O100" s="235">
        <v>0.56390396903225803</v>
      </c>
      <c r="P100" s="235">
        <v>2.5289835866261399</v>
      </c>
      <c r="Q100" s="235">
        <v>3.5132500000000002</v>
      </c>
      <c r="R100" s="235">
        <v>12.975763660966001</v>
      </c>
      <c r="S100" s="235">
        <v>14.7679771501562</v>
      </c>
      <c r="T100" s="236">
        <v>166076.431268488</v>
      </c>
      <c r="U100" s="236">
        <v>249114.646902732</v>
      </c>
      <c r="V100" s="236">
        <v>249114.646902732</v>
      </c>
      <c r="W100" s="236">
        <v>166076.431268488</v>
      </c>
      <c r="X100" s="236">
        <v>415191.07817122102</v>
      </c>
      <c r="Y100" s="236"/>
      <c r="Z100" s="237"/>
      <c r="AA100" s="363">
        <f t="shared" si="2"/>
        <v>0.89170650325720413</v>
      </c>
      <c r="AB100" s="363">
        <f t="shared" si="3"/>
        <v>3.9985003640335002</v>
      </c>
    </row>
    <row r="101" spans="1:28" ht="16.5">
      <c r="A101" s="238" t="s">
        <v>467</v>
      </c>
      <c r="B101" s="239" t="s">
        <v>503</v>
      </c>
      <c r="C101" s="239" t="s">
        <v>131</v>
      </c>
      <c r="D101" s="239" t="s">
        <v>242</v>
      </c>
      <c r="E101" s="239" t="s">
        <v>245</v>
      </c>
      <c r="F101" s="240">
        <v>44383</v>
      </c>
      <c r="G101" s="239" t="s">
        <v>498</v>
      </c>
      <c r="H101" s="241"/>
      <c r="I101" s="242">
        <v>9553.3077252379207</v>
      </c>
      <c r="J101" s="243">
        <v>4.9600140267390902</v>
      </c>
      <c r="K101" s="243">
        <v>3.2414126753689598</v>
      </c>
      <c r="L101" s="243">
        <v>1.7186013513701199</v>
      </c>
      <c r="M101" s="243">
        <v>1.63700872058297</v>
      </c>
      <c r="N101" s="243">
        <v>0.497011494252873</v>
      </c>
      <c r="O101" s="243">
        <v>0.56390396903225803</v>
      </c>
      <c r="P101" s="243">
        <v>1.01159343465046</v>
      </c>
      <c r="Q101" s="243">
        <v>3.5132500000000002</v>
      </c>
      <c r="R101" s="243">
        <v>12.182781645257601</v>
      </c>
      <c r="S101" s="243">
        <v>13.8654683965717</v>
      </c>
      <c r="T101" s="244">
        <v>241322.460947466</v>
      </c>
      <c r="U101" s="244">
        <v>361983.69142119802</v>
      </c>
      <c r="V101" s="244">
        <v>361983.69142119802</v>
      </c>
      <c r="W101" s="244">
        <v>241322.460947466</v>
      </c>
      <c r="X101" s="244">
        <v>603306.15236866404</v>
      </c>
      <c r="Y101" s="244"/>
      <c r="Z101" s="245"/>
      <c r="AA101" s="363">
        <f t="shared" si="2"/>
        <v>1.0442134793134925</v>
      </c>
      <c r="AB101" s="363">
        <f t="shared" si="3"/>
        <v>3.9985003640335002</v>
      </c>
    </row>
    <row r="102" spans="1:28" ht="16.5">
      <c r="A102" s="246" t="s">
        <v>467</v>
      </c>
      <c r="B102" s="247" t="s">
        <v>503</v>
      </c>
      <c r="C102" s="247" t="s">
        <v>131</v>
      </c>
      <c r="D102" s="247" t="s">
        <v>242</v>
      </c>
      <c r="E102" s="247" t="s">
        <v>244</v>
      </c>
      <c r="F102" s="248">
        <v>44459</v>
      </c>
      <c r="G102" s="247" t="s">
        <v>498</v>
      </c>
      <c r="H102" s="233"/>
      <c r="I102" s="234">
        <v>10099.3511901408</v>
      </c>
      <c r="J102" s="235">
        <v>4.8976566479194599</v>
      </c>
      <c r="K102" s="235">
        <v>3.2006615813157899</v>
      </c>
      <c r="L102" s="235">
        <v>1.6969950666036699</v>
      </c>
      <c r="M102" s="235">
        <v>1.63700872058297</v>
      </c>
      <c r="N102" s="235">
        <v>0.497011494252873</v>
      </c>
      <c r="O102" s="235">
        <v>0.56390396903225803</v>
      </c>
      <c r="P102" s="235">
        <v>1.7702885106383</v>
      </c>
      <c r="Q102" s="235">
        <v>3.5132500000000002</v>
      </c>
      <c r="R102" s="235">
        <v>12.8791193424259</v>
      </c>
      <c r="S102" s="235">
        <v>14.657984310799399</v>
      </c>
      <c r="T102" s="236">
        <v>277337.09597312898</v>
      </c>
      <c r="U102" s="236">
        <v>416005.64395969402</v>
      </c>
      <c r="V102" s="236">
        <v>416005.64395969402</v>
      </c>
      <c r="W102" s="236">
        <v>277337.09597312898</v>
      </c>
      <c r="X102" s="236">
        <v>693342.73993282299</v>
      </c>
      <c r="Y102" s="236"/>
      <c r="Z102" s="237"/>
      <c r="AA102" s="363">
        <f t="shared" si="2"/>
        <v>1.0310856100883072</v>
      </c>
      <c r="AB102" s="363">
        <f t="shared" si="3"/>
        <v>3.9985003640335002</v>
      </c>
    </row>
    <row r="103" spans="1:28" ht="16.5">
      <c r="A103" s="238" t="s">
        <v>467</v>
      </c>
      <c r="B103" s="239" t="s">
        <v>503</v>
      </c>
      <c r="C103" s="239" t="s">
        <v>131</v>
      </c>
      <c r="D103" s="239" t="s">
        <v>242</v>
      </c>
      <c r="E103" s="239" t="s">
        <v>247</v>
      </c>
      <c r="F103" s="240">
        <v>44986</v>
      </c>
      <c r="G103" s="239" t="s">
        <v>498</v>
      </c>
      <c r="H103" s="241"/>
      <c r="I103" s="242">
        <v>9144.5238216643193</v>
      </c>
      <c r="J103" s="243">
        <v>4.69161388015449</v>
      </c>
      <c r="K103" s="243">
        <v>3.06601082518868</v>
      </c>
      <c r="L103" s="243">
        <v>1.62560305496581</v>
      </c>
      <c r="M103" s="243">
        <v>1.63700872058297</v>
      </c>
      <c r="N103" s="243">
        <v>0.497011494252873</v>
      </c>
      <c r="O103" s="243">
        <v>0.56390396903225803</v>
      </c>
      <c r="P103" s="243">
        <v>0.75869507598784203</v>
      </c>
      <c r="Q103" s="243">
        <v>3.5132500000000002</v>
      </c>
      <c r="R103" s="243">
        <v>11.6614831400104</v>
      </c>
      <c r="S103" s="243">
        <v>13.272168101109299</v>
      </c>
      <c r="T103" s="244">
        <v>212751.140344007</v>
      </c>
      <c r="U103" s="244">
        <v>319126.71051601099</v>
      </c>
      <c r="V103" s="244">
        <v>319126.71051601099</v>
      </c>
      <c r="W103" s="244">
        <v>212751.140344007</v>
      </c>
      <c r="X103" s="244">
        <v>531877.85086001805</v>
      </c>
      <c r="Y103" s="244"/>
      <c r="Z103" s="245"/>
      <c r="AA103" s="363">
        <f t="shared" si="2"/>
        <v>0.98770818529568205</v>
      </c>
      <c r="AB103" s="363">
        <f t="shared" si="3"/>
        <v>3.9985003640335002</v>
      </c>
    </row>
    <row r="104" spans="1:28" ht="16.5">
      <c r="A104" s="246" t="s">
        <v>467</v>
      </c>
      <c r="B104" s="247" t="s">
        <v>503</v>
      </c>
      <c r="C104" s="247" t="s">
        <v>131</v>
      </c>
      <c r="D104" s="247" t="s">
        <v>242</v>
      </c>
      <c r="E104" s="247" t="s">
        <v>250</v>
      </c>
      <c r="F104" s="248">
        <v>45741</v>
      </c>
      <c r="G104" s="247" t="s">
        <v>500</v>
      </c>
      <c r="H104" s="233" t="s">
        <v>502</v>
      </c>
      <c r="I104" s="234">
        <v>1380.12811436417</v>
      </c>
      <c r="J104" s="235">
        <v>1.75999768282991</v>
      </c>
      <c r="K104" s="235">
        <v>1.15017392430551</v>
      </c>
      <c r="L104" s="235">
        <v>0.60982375852439796</v>
      </c>
      <c r="M104" s="235">
        <v>0</v>
      </c>
      <c r="N104" s="235">
        <v>0</v>
      </c>
      <c r="O104" s="235">
        <v>0</v>
      </c>
      <c r="P104" s="235">
        <v>0</v>
      </c>
      <c r="Q104" s="235">
        <v>0</v>
      </c>
      <c r="R104" s="235">
        <v>1.75999768282991</v>
      </c>
      <c r="S104" s="235">
        <v>2.0030887000931301</v>
      </c>
      <c r="T104" s="236">
        <v>62978.396225568104</v>
      </c>
      <c r="U104" s="236">
        <v>94467.594338352093</v>
      </c>
      <c r="V104" s="236">
        <v>94467.594338352093</v>
      </c>
      <c r="W104" s="236">
        <v>62978.396225568104</v>
      </c>
      <c r="X104" s="236">
        <v>157445.99056392</v>
      </c>
      <c r="Y104" s="236"/>
      <c r="Z104" s="237"/>
      <c r="AA104" s="363">
        <f t="shared" si="2"/>
        <v>0.37052582796419153</v>
      </c>
      <c r="AB104" s="363">
        <f t="shared" si="3"/>
        <v>0</v>
      </c>
    </row>
    <row r="105" spans="1:28" ht="16.5">
      <c r="A105" s="238" t="s">
        <v>467</v>
      </c>
      <c r="B105" s="239" t="s">
        <v>503</v>
      </c>
      <c r="C105" s="239" t="s">
        <v>131</v>
      </c>
      <c r="D105" s="239" t="s">
        <v>242</v>
      </c>
      <c r="E105" s="239" t="s">
        <v>249</v>
      </c>
      <c r="F105" s="240">
        <v>45775</v>
      </c>
      <c r="G105" s="239" t="s">
        <v>501</v>
      </c>
      <c r="H105" s="241"/>
      <c r="I105" s="242">
        <v>1438.8782573030701</v>
      </c>
      <c r="J105" s="243">
        <v>1.0284736184672301</v>
      </c>
      <c r="K105" s="243">
        <v>0.67211653136674399</v>
      </c>
      <c r="L105" s="243">
        <v>0.35635708710048802</v>
      </c>
      <c r="M105" s="243">
        <v>0.48932325886990802</v>
      </c>
      <c r="N105" s="243">
        <v>0.148563218390805</v>
      </c>
      <c r="O105" s="243">
        <v>0.168558251612903</v>
      </c>
      <c r="P105" s="243">
        <v>0</v>
      </c>
      <c r="Q105" s="243">
        <v>0</v>
      </c>
      <c r="R105" s="243">
        <v>1.8349183473408499</v>
      </c>
      <c r="S105" s="243">
        <v>2.0883574126314399</v>
      </c>
      <c r="T105" s="244">
        <v>57459.129152150599</v>
      </c>
      <c r="U105" s="244">
        <v>86188.693728225902</v>
      </c>
      <c r="V105" s="244">
        <v>86188.693728225902</v>
      </c>
      <c r="W105" s="244">
        <v>57459.129152150599</v>
      </c>
      <c r="X105" s="244">
        <v>143647.822880377</v>
      </c>
      <c r="Y105" s="244"/>
      <c r="Z105" s="245"/>
      <c r="AA105" s="363">
        <f t="shared" si="2"/>
        <v>0.21652076178257473</v>
      </c>
      <c r="AB105" s="363">
        <f t="shared" si="3"/>
        <v>0</v>
      </c>
    </row>
    <row r="106" spans="1:28" ht="16.5">
      <c r="A106" s="246" t="s">
        <v>466</v>
      </c>
      <c r="B106" s="247" t="s">
        <v>503</v>
      </c>
      <c r="C106" s="247" t="s">
        <v>252</v>
      </c>
      <c r="D106" s="247" t="s">
        <v>283</v>
      </c>
      <c r="E106" s="247" t="s">
        <v>288</v>
      </c>
      <c r="F106" s="248">
        <v>44725</v>
      </c>
      <c r="G106" s="247" t="s">
        <v>498</v>
      </c>
      <c r="H106" s="233"/>
      <c r="I106" s="234">
        <v>8855.8571837631407</v>
      </c>
      <c r="J106" s="235">
        <v>5.0821890631203503</v>
      </c>
      <c r="K106" s="235">
        <v>3.32125513335497</v>
      </c>
      <c r="L106" s="235">
        <v>1.7609339297653901</v>
      </c>
      <c r="M106" s="235">
        <v>1.63700872058297</v>
      </c>
      <c r="N106" s="235">
        <v>0.497011494252873</v>
      </c>
      <c r="O106" s="235">
        <v>0.56390396903225803</v>
      </c>
      <c r="P106" s="235">
        <v>0</v>
      </c>
      <c r="Q106" s="235">
        <v>3.5132500000000002</v>
      </c>
      <c r="R106" s="235">
        <v>11.293363246988401</v>
      </c>
      <c r="S106" s="235">
        <v>12.8532034597433</v>
      </c>
      <c r="T106" s="236">
        <v>262231.65357351099</v>
      </c>
      <c r="U106" s="236">
        <v>393347.480360266</v>
      </c>
      <c r="V106" s="236">
        <v>393347.480360266</v>
      </c>
      <c r="W106" s="236">
        <v>262231.65357351099</v>
      </c>
      <c r="X106" s="236">
        <v>655579.13393377699</v>
      </c>
      <c r="Y106" s="236"/>
      <c r="Z106" s="237"/>
      <c r="AA106" s="363">
        <f t="shared" si="2"/>
        <v>1.0699345396042843</v>
      </c>
      <c r="AB106" s="363">
        <f t="shared" si="3"/>
        <v>3.9985003640335002</v>
      </c>
    </row>
    <row r="107" spans="1:28" ht="16.5">
      <c r="A107" s="238" t="s">
        <v>466</v>
      </c>
      <c r="B107" s="239" t="s">
        <v>503</v>
      </c>
      <c r="C107" s="239" t="s">
        <v>252</v>
      </c>
      <c r="D107" s="239" t="s">
        <v>283</v>
      </c>
      <c r="E107" s="239" t="s">
        <v>289</v>
      </c>
      <c r="F107" s="240">
        <v>44820</v>
      </c>
      <c r="G107" s="239" t="s">
        <v>498</v>
      </c>
      <c r="H107" s="241"/>
      <c r="I107" s="242">
        <v>8152.1040624729303</v>
      </c>
      <c r="J107" s="243">
        <v>4.1847333487820304</v>
      </c>
      <c r="K107" s="243">
        <v>2.7347599516163301</v>
      </c>
      <c r="L107" s="243">
        <v>1.4499733971657001</v>
      </c>
      <c r="M107" s="243">
        <v>1.63700872058297</v>
      </c>
      <c r="N107" s="243">
        <v>0.497011494252873</v>
      </c>
      <c r="O107" s="243">
        <v>0.56390396903225803</v>
      </c>
      <c r="P107" s="243">
        <v>0</v>
      </c>
      <c r="Q107" s="243">
        <v>3.5132500000000002</v>
      </c>
      <c r="R107" s="243">
        <v>10.395907532650099</v>
      </c>
      <c r="S107" s="243">
        <v>11.8317910921233</v>
      </c>
      <c r="T107" s="244">
        <v>226562.95673199699</v>
      </c>
      <c r="U107" s="244">
        <v>339844.43509799498</v>
      </c>
      <c r="V107" s="244">
        <v>339844.43509799498</v>
      </c>
      <c r="W107" s="244">
        <v>226562.95673199699</v>
      </c>
      <c r="X107" s="244">
        <v>566407.39182999101</v>
      </c>
      <c r="Y107" s="244"/>
      <c r="Z107" s="245"/>
      <c r="AA107" s="363">
        <f t="shared" si="2"/>
        <v>0.88099649448042738</v>
      </c>
      <c r="AB107" s="363">
        <f t="shared" si="3"/>
        <v>3.9985003640335002</v>
      </c>
    </row>
    <row r="108" spans="1:28" ht="16.5">
      <c r="A108" s="246" t="s">
        <v>466</v>
      </c>
      <c r="B108" s="247" t="s">
        <v>503</v>
      </c>
      <c r="C108" s="247" t="s">
        <v>252</v>
      </c>
      <c r="D108" s="247" t="s">
        <v>283</v>
      </c>
      <c r="E108" s="247" t="s">
        <v>290</v>
      </c>
      <c r="F108" s="248">
        <v>44805</v>
      </c>
      <c r="G108" s="247" t="s">
        <v>498</v>
      </c>
      <c r="H108" s="233"/>
      <c r="I108" s="234">
        <v>7332.7351901696302</v>
      </c>
      <c r="J108" s="235">
        <v>2.88694118524164</v>
      </c>
      <c r="K108" s="235">
        <v>1.8866413886008999</v>
      </c>
      <c r="L108" s="235">
        <v>1.0002997966407501</v>
      </c>
      <c r="M108" s="235">
        <v>1.63700872058297</v>
      </c>
      <c r="N108" s="235">
        <v>0.497011494252873</v>
      </c>
      <c r="O108" s="235">
        <v>0.56390396903225803</v>
      </c>
      <c r="P108" s="235">
        <v>0.25289835866261401</v>
      </c>
      <c r="Q108" s="235">
        <v>3.5132500000000002</v>
      </c>
      <c r="R108" s="235">
        <v>9.3510137277723508</v>
      </c>
      <c r="S108" s="235">
        <v>10.6425764733957</v>
      </c>
      <c r="T108" s="236">
        <v>133389.487787288</v>
      </c>
      <c r="U108" s="236">
        <v>200084.23168093199</v>
      </c>
      <c r="V108" s="236">
        <v>200084.23168093199</v>
      </c>
      <c r="W108" s="236">
        <v>133389.487787288</v>
      </c>
      <c r="X108" s="236">
        <v>333473.71946822002</v>
      </c>
      <c r="Y108" s="236"/>
      <c r="Z108" s="237"/>
      <c r="AA108" s="363">
        <f t="shared" si="2"/>
        <v>0.60777709162981897</v>
      </c>
      <c r="AB108" s="363">
        <f t="shared" si="3"/>
        <v>3.9985003640335002</v>
      </c>
    </row>
    <row r="109" spans="1:28" ht="16.5">
      <c r="A109" s="238" t="s">
        <v>466</v>
      </c>
      <c r="B109" s="239" t="s">
        <v>503</v>
      </c>
      <c r="C109" s="239" t="s">
        <v>252</v>
      </c>
      <c r="D109" s="239" t="s">
        <v>283</v>
      </c>
      <c r="E109" s="239" t="s">
        <v>286</v>
      </c>
      <c r="F109" s="240">
        <v>44844</v>
      </c>
      <c r="G109" s="239" t="s">
        <v>498</v>
      </c>
      <c r="H109" s="241"/>
      <c r="I109" s="242">
        <v>9728.8615606221792</v>
      </c>
      <c r="J109" s="243">
        <v>5.4367860535579098</v>
      </c>
      <c r="K109" s="243">
        <v>3.55298737710583</v>
      </c>
      <c r="L109" s="243">
        <v>1.88379867645208</v>
      </c>
      <c r="M109" s="243">
        <v>1.63700872058297</v>
      </c>
      <c r="N109" s="243">
        <v>0.497011494252873</v>
      </c>
      <c r="O109" s="243">
        <v>0.56390396903225803</v>
      </c>
      <c r="P109" s="243">
        <v>0.75869507598784203</v>
      </c>
      <c r="Q109" s="243">
        <v>3.5132500000000002</v>
      </c>
      <c r="R109" s="243">
        <v>12.4066553134139</v>
      </c>
      <c r="S109" s="243">
        <v>14.120263513239699</v>
      </c>
      <c r="T109" s="244">
        <v>272486.64924703201</v>
      </c>
      <c r="U109" s="244">
        <v>408729.97387054801</v>
      </c>
      <c r="V109" s="244">
        <v>408729.97387054801</v>
      </c>
      <c r="W109" s="244">
        <v>272486.64924703201</v>
      </c>
      <c r="X109" s="244">
        <v>681216.62311758101</v>
      </c>
      <c r="Y109" s="244"/>
      <c r="Z109" s="245"/>
      <c r="AA109" s="363">
        <f t="shared" si="2"/>
        <v>1.1445865375911388</v>
      </c>
      <c r="AB109" s="363">
        <f t="shared" si="3"/>
        <v>3.9985003640335002</v>
      </c>
    </row>
    <row r="110" spans="1:28" ht="16.5">
      <c r="A110" s="246" t="s">
        <v>466</v>
      </c>
      <c r="B110" s="247" t="s">
        <v>503</v>
      </c>
      <c r="C110" s="247" t="s">
        <v>252</v>
      </c>
      <c r="D110" s="247" t="s">
        <v>283</v>
      </c>
      <c r="E110" s="247" t="s">
        <v>284</v>
      </c>
      <c r="F110" s="248">
        <v>45261</v>
      </c>
      <c r="G110" s="247" t="s">
        <v>498</v>
      </c>
      <c r="H110" s="233"/>
      <c r="I110" s="234">
        <v>11844.329223164101</v>
      </c>
      <c r="J110" s="235">
        <v>5.8584345688786001</v>
      </c>
      <c r="K110" s="235">
        <v>3.8285383805390798</v>
      </c>
      <c r="L110" s="235">
        <v>2.0298961883395101</v>
      </c>
      <c r="M110" s="235">
        <v>1.63700872058297</v>
      </c>
      <c r="N110" s="235">
        <v>0.497011494252873</v>
      </c>
      <c r="O110" s="235">
        <v>0.56390396903225803</v>
      </c>
      <c r="P110" s="235">
        <v>3.0347803039513699</v>
      </c>
      <c r="Q110" s="235">
        <v>3.5132500000000002</v>
      </c>
      <c r="R110" s="235">
        <v>15.1043890566981</v>
      </c>
      <c r="S110" s="235">
        <v>17.190608451616999</v>
      </c>
      <c r="T110" s="236">
        <v>261644.85239581601</v>
      </c>
      <c r="U110" s="236">
        <v>392467.278593725</v>
      </c>
      <c r="V110" s="236">
        <v>392467.278593725</v>
      </c>
      <c r="W110" s="236">
        <v>261644.85239581601</v>
      </c>
      <c r="X110" s="236">
        <v>654112.13098954095</v>
      </c>
      <c r="Y110" s="236"/>
      <c r="Z110" s="237"/>
      <c r="AA110" s="363">
        <f t="shared" si="2"/>
        <v>1.2333546460797051</v>
      </c>
      <c r="AB110" s="363">
        <f t="shared" si="3"/>
        <v>3.9985003640335002</v>
      </c>
    </row>
    <row r="111" spans="1:28" ht="16.5">
      <c r="A111" s="238" t="s">
        <v>466</v>
      </c>
      <c r="B111" s="239" t="s">
        <v>503</v>
      </c>
      <c r="C111" s="239" t="s">
        <v>252</v>
      </c>
      <c r="D111" s="239" t="s">
        <v>283</v>
      </c>
      <c r="E111" s="239" t="s">
        <v>285</v>
      </c>
      <c r="F111" s="240">
        <v>45265</v>
      </c>
      <c r="G111" s="239" t="s">
        <v>498</v>
      </c>
      <c r="H111" s="241"/>
      <c r="I111" s="242">
        <v>11599.4252570808</v>
      </c>
      <c r="J111" s="243">
        <v>5.5461226839626798</v>
      </c>
      <c r="K111" s="243">
        <v>3.62443982416859</v>
      </c>
      <c r="L111" s="243">
        <v>1.92168285979409</v>
      </c>
      <c r="M111" s="243">
        <v>1.63700872058297</v>
      </c>
      <c r="N111" s="243">
        <v>0.497011494252873</v>
      </c>
      <c r="O111" s="243">
        <v>0.56390396903225803</v>
      </c>
      <c r="P111" s="243">
        <v>3.0347803039513699</v>
      </c>
      <c r="Q111" s="243">
        <v>3.5132500000000002</v>
      </c>
      <c r="R111" s="243">
        <v>14.7920771717821</v>
      </c>
      <c r="S111" s="243">
        <v>16.835160024790699</v>
      </c>
      <c r="T111" s="244">
        <v>271095.30182670499</v>
      </c>
      <c r="U111" s="244">
        <v>406642.95274005801</v>
      </c>
      <c r="V111" s="244">
        <v>406642.95274005801</v>
      </c>
      <c r="W111" s="244">
        <v>271095.30182670499</v>
      </c>
      <c r="X111" s="244">
        <v>677738.25456676295</v>
      </c>
      <c r="Y111" s="244"/>
      <c r="Z111" s="245"/>
      <c r="AA111" s="363">
        <f t="shared" si="2"/>
        <v>1.1676047755710903</v>
      </c>
      <c r="AB111" s="363">
        <f t="shared" si="3"/>
        <v>3.9985003640335002</v>
      </c>
    </row>
    <row r="112" spans="1:28" ht="16.5">
      <c r="A112" s="246" t="s">
        <v>466</v>
      </c>
      <c r="B112" s="247" t="s">
        <v>503</v>
      </c>
      <c r="C112" s="247" t="s">
        <v>252</v>
      </c>
      <c r="D112" s="247" t="s">
        <v>283</v>
      </c>
      <c r="E112" s="247" t="s">
        <v>287</v>
      </c>
      <c r="F112" s="248">
        <v>45352</v>
      </c>
      <c r="G112" s="247" t="s">
        <v>498</v>
      </c>
      <c r="H112" s="233"/>
      <c r="I112" s="234">
        <v>9590.7088477738107</v>
      </c>
      <c r="J112" s="235">
        <v>4.7548111597582299</v>
      </c>
      <c r="K112" s="235">
        <v>3.1073108017718298</v>
      </c>
      <c r="L112" s="235">
        <v>1.64750035798641</v>
      </c>
      <c r="M112" s="235">
        <v>1.63700872058297</v>
      </c>
      <c r="N112" s="235">
        <v>0.497011494252873</v>
      </c>
      <c r="O112" s="235">
        <v>0.56390396903225803</v>
      </c>
      <c r="P112" s="235">
        <v>1.2644917933130699</v>
      </c>
      <c r="Q112" s="235">
        <v>3.5132500000000002</v>
      </c>
      <c r="R112" s="235">
        <v>12.230477136939401</v>
      </c>
      <c r="S112" s="235">
        <v>13.9197515932856</v>
      </c>
      <c r="T112" s="236">
        <v>215047.397492358</v>
      </c>
      <c r="U112" s="236">
        <v>322571.09623853699</v>
      </c>
      <c r="V112" s="236">
        <v>322571.09623853699</v>
      </c>
      <c r="W112" s="236">
        <v>215047.397492358</v>
      </c>
      <c r="X112" s="236">
        <v>537618.49373089499</v>
      </c>
      <c r="Y112" s="236"/>
      <c r="Z112" s="237"/>
      <c r="AA112" s="363">
        <f t="shared" si="2"/>
        <v>1.0010128757385746</v>
      </c>
      <c r="AB112" s="363">
        <f t="shared" si="3"/>
        <v>3.9985003640335002</v>
      </c>
    </row>
    <row r="113" spans="1:28" ht="16.5">
      <c r="A113" s="238" t="s">
        <v>466</v>
      </c>
      <c r="B113" s="239" t="s">
        <v>497</v>
      </c>
      <c r="C113" s="239" t="s">
        <v>252</v>
      </c>
      <c r="D113" s="239" t="s">
        <v>264</v>
      </c>
      <c r="E113" s="239" t="s">
        <v>268</v>
      </c>
      <c r="F113" s="240">
        <v>45708</v>
      </c>
      <c r="G113" s="239" t="s">
        <v>500</v>
      </c>
      <c r="H113" s="241" t="s">
        <v>502</v>
      </c>
      <c r="I113" s="242">
        <v>2583.63153323192</v>
      </c>
      <c r="J113" s="243">
        <v>3.2947560914439999</v>
      </c>
      <c r="K113" s="243">
        <v>2.1531520071278698</v>
      </c>
      <c r="L113" s="243">
        <v>1.1416040843161199</v>
      </c>
      <c r="M113" s="243">
        <v>0</v>
      </c>
      <c r="N113" s="243">
        <v>0</v>
      </c>
      <c r="O113" s="243">
        <v>0</v>
      </c>
      <c r="P113" s="243">
        <v>0</v>
      </c>
      <c r="Q113" s="243">
        <v>0</v>
      </c>
      <c r="R113" s="243">
        <v>3.2947560914439999</v>
      </c>
      <c r="S113" s="243">
        <v>3.7498280598431299</v>
      </c>
      <c r="T113" s="244">
        <v>151327.796346738</v>
      </c>
      <c r="U113" s="244">
        <v>226991.694520107</v>
      </c>
      <c r="V113" s="244">
        <v>226991.694520107</v>
      </c>
      <c r="W113" s="244">
        <v>151327.796346738</v>
      </c>
      <c r="X113" s="244">
        <v>378319.490866846</v>
      </c>
      <c r="Y113" s="244"/>
      <c r="Z113" s="245"/>
      <c r="AA113" s="363">
        <f t="shared" si="2"/>
        <v>0.69363286135663149</v>
      </c>
      <c r="AB113" s="363">
        <f t="shared" si="3"/>
        <v>0</v>
      </c>
    </row>
    <row r="114" spans="1:28" ht="16.5">
      <c r="A114" s="246" t="s">
        <v>466</v>
      </c>
      <c r="B114" s="247" t="s">
        <v>497</v>
      </c>
      <c r="C114" s="247" t="s">
        <v>252</v>
      </c>
      <c r="D114" s="247" t="s">
        <v>143</v>
      </c>
      <c r="E114" s="247" t="s">
        <v>303</v>
      </c>
      <c r="F114" s="248">
        <v>45746</v>
      </c>
      <c r="G114" s="247" t="s">
        <v>500</v>
      </c>
      <c r="H114" s="233"/>
      <c r="I114" s="234">
        <v>4099.6176998983801</v>
      </c>
      <c r="J114" s="235">
        <v>2.8781894470943201</v>
      </c>
      <c r="K114" s="235">
        <v>1.8809220509519899</v>
      </c>
      <c r="L114" s="235">
        <v>0.99726739614232995</v>
      </c>
      <c r="M114" s="235">
        <v>0.79459592641261401</v>
      </c>
      <c r="N114" s="235">
        <v>0.158045977011494</v>
      </c>
      <c r="O114" s="235">
        <v>0.12425768548387101</v>
      </c>
      <c r="P114" s="235">
        <v>0</v>
      </c>
      <c r="Q114" s="235">
        <v>1.27291666666667</v>
      </c>
      <c r="R114" s="235">
        <v>5.2280057026689697</v>
      </c>
      <c r="S114" s="235">
        <v>5.9500982581979303</v>
      </c>
      <c r="T114" s="236">
        <v>136882.37402454199</v>
      </c>
      <c r="U114" s="236">
        <v>205323.56103681299</v>
      </c>
      <c r="V114" s="236">
        <v>205323.56103681299</v>
      </c>
      <c r="W114" s="236">
        <v>136882.37402454199</v>
      </c>
      <c r="X114" s="236">
        <v>342205.93506135501</v>
      </c>
      <c r="Y114" s="236"/>
      <c r="Z114" s="237"/>
      <c r="AA114" s="363">
        <f t="shared" si="2"/>
        <v>0.60593462044090951</v>
      </c>
      <c r="AB114" s="363">
        <f t="shared" si="3"/>
        <v>1.4487320159541706</v>
      </c>
    </row>
    <row r="115" spans="1:28" ht="16.5">
      <c r="A115" s="238" t="s">
        <v>466</v>
      </c>
      <c r="B115" s="239" t="s">
        <v>497</v>
      </c>
      <c r="C115" s="239" t="s">
        <v>252</v>
      </c>
      <c r="D115" s="239" t="s">
        <v>143</v>
      </c>
      <c r="E115" s="239" t="s">
        <v>305</v>
      </c>
      <c r="F115" s="240">
        <v>45746</v>
      </c>
      <c r="G115" s="239" t="s">
        <v>500</v>
      </c>
      <c r="H115" s="241"/>
      <c r="I115" s="242">
        <v>1842.6430384237699</v>
      </c>
      <c r="J115" s="243">
        <v>0</v>
      </c>
      <c r="K115" s="243">
        <v>0</v>
      </c>
      <c r="L115" s="243">
        <v>0</v>
      </c>
      <c r="M115" s="243">
        <v>0.79459592641261401</v>
      </c>
      <c r="N115" s="243">
        <v>0.158045977011494</v>
      </c>
      <c r="O115" s="243">
        <v>0.12425768548387101</v>
      </c>
      <c r="P115" s="243">
        <v>0</v>
      </c>
      <c r="Q115" s="243">
        <v>1.27291666666667</v>
      </c>
      <c r="R115" s="243">
        <v>2.34981625557465</v>
      </c>
      <c r="S115" s="243">
        <v>2.6743730601215798</v>
      </c>
      <c r="T115" s="244">
        <v>0</v>
      </c>
      <c r="U115" s="244">
        <v>0</v>
      </c>
      <c r="V115" s="244">
        <v>0</v>
      </c>
      <c r="W115" s="244">
        <v>0</v>
      </c>
      <c r="X115" s="244">
        <v>0</v>
      </c>
      <c r="Y115" s="244"/>
      <c r="Z115" s="245"/>
      <c r="AA115" s="363">
        <f t="shared" si="2"/>
        <v>0</v>
      </c>
      <c r="AB115" s="363">
        <f t="shared" si="3"/>
        <v>1.4487320159541706</v>
      </c>
    </row>
    <row r="116" spans="1:28" ht="16.5">
      <c r="A116" s="246" t="s">
        <v>466</v>
      </c>
      <c r="B116" s="247" t="s">
        <v>497</v>
      </c>
      <c r="C116" s="247" t="s">
        <v>252</v>
      </c>
      <c r="D116" s="247" t="s">
        <v>143</v>
      </c>
      <c r="E116" s="247" t="s">
        <v>304</v>
      </c>
      <c r="F116" s="248">
        <v>45746</v>
      </c>
      <c r="G116" s="247" t="s">
        <v>500</v>
      </c>
      <c r="H116" s="233"/>
      <c r="I116" s="234">
        <v>1858.19887656008</v>
      </c>
      <c r="J116" s="235">
        <v>1.9837462036632E-2</v>
      </c>
      <c r="K116" s="235">
        <v>1.2963955453763901E-2</v>
      </c>
      <c r="L116" s="235">
        <v>6.8735065828681103E-3</v>
      </c>
      <c r="M116" s="235">
        <v>0.79459592641261401</v>
      </c>
      <c r="N116" s="235">
        <v>0.158045977011494</v>
      </c>
      <c r="O116" s="235">
        <v>0.12425768548387101</v>
      </c>
      <c r="P116" s="235">
        <v>0</v>
      </c>
      <c r="Q116" s="235">
        <v>1.27291666666667</v>
      </c>
      <c r="R116" s="235">
        <v>2.3696537176112802</v>
      </c>
      <c r="S116" s="235">
        <v>2.69695047396239</v>
      </c>
      <c r="T116" s="236">
        <v>4162.1498124407199</v>
      </c>
      <c r="U116" s="236">
        <v>6243.2247186610803</v>
      </c>
      <c r="V116" s="236">
        <v>6243.2247186610803</v>
      </c>
      <c r="W116" s="236">
        <v>4162.1498124407199</v>
      </c>
      <c r="X116" s="236">
        <v>10405.374531101799</v>
      </c>
      <c r="Y116" s="236"/>
      <c r="Z116" s="237"/>
      <c r="AA116" s="363">
        <f t="shared" si="2"/>
        <v>4.1763077971856835E-3</v>
      </c>
      <c r="AB116" s="363">
        <f t="shared" si="3"/>
        <v>1.4487320159541706</v>
      </c>
    </row>
    <row r="117" spans="1:28" ht="16.5">
      <c r="A117" s="238" t="s">
        <v>466</v>
      </c>
      <c r="B117" s="239" t="s">
        <v>497</v>
      </c>
      <c r="C117" s="239" t="s">
        <v>252</v>
      </c>
      <c r="D117" s="239" t="s">
        <v>264</v>
      </c>
      <c r="E117" s="239" t="s">
        <v>267</v>
      </c>
      <c r="F117" s="240">
        <v>45746</v>
      </c>
      <c r="G117" s="239" t="s">
        <v>500</v>
      </c>
      <c r="H117" s="241"/>
      <c r="I117" s="242">
        <v>3828.6326629144</v>
      </c>
      <c r="J117" s="243">
        <v>2.5326178786221401</v>
      </c>
      <c r="K117" s="243">
        <v>1.6550879996258701</v>
      </c>
      <c r="L117" s="243">
        <v>0.877529878996267</v>
      </c>
      <c r="M117" s="243">
        <v>0.79459592641261401</v>
      </c>
      <c r="N117" s="243">
        <v>0.158045977011494</v>
      </c>
      <c r="O117" s="243">
        <v>0.12425768548387101</v>
      </c>
      <c r="P117" s="243">
        <v>0</v>
      </c>
      <c r="Q117" s="243">
        <v>1.27291666666667</v>
      </c>
      <c r="R117" s="243">
        <v>4.8824341341967896</v>
      </c>
      <c r="S117" s="243">
        <v>5.55679631772772</v>
      </c>
      <c r="T117" s="244">
        <v>139374.08380073801</v>
      </c>
      <c r="U117" s="244">
        <v>209061.125701107</v>
      </c>
      <c r="V117" s="244">
        <v>209061.125701107</v>
      </c>
      <c r="W117" s="244">
        <v>139374.08380073801</v>
      </c>
      <c r="X117" s="244">
        <v>348435.20950184501</v>
      </c>
      <c r="Y117" s="244"/>
      <c r="Z117" s="245"/>
      <c r="AA117" s="363">
        <f t="shared" si="2"/>
        <v>0.53318271128887151</v>
      </c>
      <c r="AB117" s="363">
        <f t="shared" si="3"/>
        <v>1.4487320159541706</v>
      </c>
    </row>
    <row r="118" spans="1:28" ht="16.5">
      <c r="A118" s="246" t="s">
        <v>466</v>
      </c>
      <c r="B118" s="247" t="s">
        <v>497</v>
      </c>
      <c r="C118" s="247" t="s">
        <v>252</v>
      </c>
      <c r="D118" s="247" t="s">
        <v>292</v>
      </c>
      <c r="E118" s="247" t="s">
        <v>296</v>
      </c>
      <c r="F118" s="248">
        <v>45746</v>
      </c>
      <c r="G118" s="247" t="s">
        <v>500</v>
      </c>
      <c r="H118" s="233"/>
      <c r="I118" s="234">
        <v>4135.8098514018402</v>
      </c>
      <c r="J118" s="235">
        <v>2.9243432078356402</v>
      </c>
      <c r="K118" s="235">
        <v>1.9110839384539899</v>
      </c>
      <c r="L118" s="235">
        <v>1.01325926938165</v>
      </c>
      <c r="M118" s="235">
        <v>0.79459592641261401</v>
      </c>
      <c r="N118" s="235">
        <v>0.158045977011494</v>
      </c>
      <c r="O118" s="235">
        <v>0.12425768548387101</v>
      </c>
      <c r="P118" s="235">
        <v>0</v>
      </c>
      <c r="Q118" s="235">
        <v>1.27291666666667</v>
      </c>
      <c r="R118" s="235">
        <v>5.2741594634102897</v>
      </c>
      <c r="S118" s="235">
        <v>6.0026267799736504</v>
      </c>
      <c r="T118" s="236">
        <v>155211.904783373</v>
      </c>
      <c r="U118" s="236">
        <v>232817.85717505999</v>
      </c>
      <c r="V118" s="236">
        <v>232817.85717505999</v>
      </c>
      <c r="W118" s="236">
        <v>155211.904783373</v>
      </c>
      <c r="X118" s="236">
        <v>388029.76195843302</v>
      </c>
      <c r="Y118" s="236"/>
      <c r="Z118" s="237"/>
      <c r="AA118" s="363">
        <f t="shared" si="2"/>
        <v>0.6156512016496084</v>
      </c>
      <c r="AB118" s="363">
        <f t="shared" si="3"/>
        <v>1.4487320159541706</v>
      </c>
    </row>
    <row r="119" spans="1:28" ht="16.5">
      <c r="A119" s="238" t="s">
        <v>466</v>
      </c>
      <c r="B119" s="239" t="s">
        <v>497</v>
      </c>
      <c r="C119" s="239" t="s">
        <v>252</v>
      </c>
      <c r="D119" s="239" t="s">
        <v>264</v>
      </c>
      <c r="E119" s="239" t="s">
        <v>266</v>
      </c>
      <c r="F119" s="240">
        <v>45723</v>
      </c>
      <c r="G119" s="239" t="s">
        <v>500</v>
      </c>
      <c r="H119" s="241"/>
      <c r="I119" s="242">
        <v>5171.5532227106696</v>
      </c>
      <c r="J119" s="243">
        <v>3.23357348117101</v>
      </c>
      <c r="K119" s="243">
        <v>2.1131686346249099</v>
      </c>
      <c r="L119" s="243">
        <v>1.1204048465461001</v>
      </c>
      <c r="M119" s="243">
        <v>0.79459592641261401</v>
      </c>
      <c r="N119" s="243">
        <v>0.158045977011494</v>
      </c>
      <c r="O119" s="243">
        <v>0.12425768548387101</v>
      </c>
      <c r="P119" s="243">
        <v>1.01159343465046</v>
      </c>
      <c r="Q119" s="243">
        <v>1.27291666666667</v>
      </c>
      <c r="R119" s="243">
        <v>6.5949831713961098</v>
      </c>
      <c r="S119" s="243">
        <v>7.5058827615539396</v>
      </c>
      <c r="T119" s="244">
        <v>158407.60035314699</v>
      </c>
      <c r="U119" s="244">
        <v>237611.40052972001</v>
      </c>
      <c r="V119" s="244">
        <v>237611.40052972001</v>
      </c>
      <c r="W119" s="244">
        <v>158407.60035314699</v>
      </c>
      <c r="X119" s="244">
        <v>396019.00088286703</v>
      </c>
      <c r="Y119" s="244"/>
      <c r="Z119" s="245"/>
      <c r="AA119" s="363">
        <f t="shared" si="2"/>
        <v>0.6807523118254758</v>
      </c>
      <c r="AB119" s="363">
        <f t="shared" si="3"/>
        <v>1.4487320159541706</v>
      </c>
    </row>
    <row r="120" spans="1:28" ht="16.5">
      <c r="A120" s="246" t="s">
        <v>466</v>
      </c>
      <c r="B120" s="247" t="s">
        <v>497</v>
      </c>
      <c r="C120" s="247" t="s">
        <v>252</v>
      </c>
      <c r="D120" s="247" t="s">
        <v>143</v>
      </c>
      <c r="E120" s="247" t="s">
        <v>308</v>
      </c>
      <c r="F120" s="248">
        <v>45777</v>
      </c>
      <c r="G120" s="247" t="s">
        <v>501</v>
      </c>
      <c r="H120" s="233"/>
      <c r="I120" s="234">
        <v>225.19111451091601</v>
      </c>
      <c r="J120" s="235">
        <v>0</v>
      </c>
      <c r="K120" s="235">
        <v>0</v>
      </c>
      <c r="L120" s="235">
        <v>0</v>
      </c>
      <c r="M120" s="235">
        <v>0.21189224704336401</v>
      </c>
      <c r="N120" s="235">
        <v>4.2145593869731802E-2</v>
      </c>
      <c r="O120" s="235">
        <v>3.3135382795698901E-2</v>
      </c>
      <c r="P120" s="235">
        <v>0</v>
      </c>
      <c r="Q120" s="235">
        <v>0</v>
      </c>
      <c r="R120" s="235">
        <v>0.287173223708795</v>
      </c>
      <c r="S120" s="235">
        <v>0.32683761177201198</v>
      </c>
      <c r="T120" s="236">
        <v>0</v>
      </c>
      <c r="U120" s="236">
        <v>0</v>
      </c>
      <c r="V120" s="236">
        <v>0</v>
      </c>
      <c r="W120" s="236">
        <v>0</v>
      </c>
      <c r="X120" s="236">
        <v>0</v>
      </c>
      <c r="Y120" s="236"/>
      <c r="Z120" s="237"/>
      <c r="AA120" s="363">
        <f t="shared" si="2"/>
        <v>0</v>
      </c>
      <c r="AB120" s="363">
        <f t="shared" si="3"/>
        <v>0</v>
      </c>
    </row>
    <row r="121" spans="1:28" ht="16.5">
      <c r="A121" s="238" t="s">
        <v>466</v>
      </c>
      <c r="B121" s="239" t="s">
        <v>497</v>
      </c>
      <c r="C121" s="239" t="s">
        <v>252</v>
      </c>
      <c r="D121" s="239" t="s">
        <v>143</v>
      </c>
      <c r="E121" s="239" t="s">
        <v>307</v>
      </c>
      <c r="F121" s="240">
        <v>45762</v>
      </c>
      <c r="G121" s="239" t="s">
        <v>501</v>
      </c>
      <c r="H121" s="241"/>
      <c r="I121" s="242">
        <v>323.94171513588901</v>
      </c>
      <c r="J121" s="243">
        <v>0.12593093819995499</v>
      </c>
      <c r="K121" s="243">
        <v>8.2296972771023394E-2</v>
      </c>
      <c r="L121" s="243">
        <v>4.3633965428931901E-2</v>
      </c>
      <c r="M121" s="243">
        <v>0.21189224704336401</v>
      </c>
      <c r="N121" s="243">
        <v>4.2145593869731802E-2</v>
      </c>
      <c r="O121" s="243">
        <v>3.3135382795698901E-2</v>
      </c>
      <c r="P121" s="243">
        <v>0</v>
      </c>
      <c r="Q121" s="243">
        <v>0</v>
      </c>
      <c r="R121" s="243">
        <v>0.41310416190874999</v>
      </c>
      <c r="S121" s="243">
        <v>0.47016214098097098</v>
      </c>
      <c r="T121" s="244">
        <v>6829.09896184849</v>
      </c>
      <c r="U121" s="244">
        <v>10243.648442772699</v>
      </c>
      <c r="V121" s="244">
        <v>10243.648442772699</v>
      </c>
      <c r="W121" s="244">
        <v>6829.09896184849</v>
      </c>
      <c r="X121" s="244">
        <v>17072.747404621201</v>
      </c>
      <c r="Y121" s="244"/>
      <c r="Z121" s="245"/>
      <c r="AA121" s="363">
        <f t="shared" si="2"/>
        <v>2.6511776463148416E-2</v>
      </c>
      <c r="AB121" s="363">
        <f t="shared" si="3"/>
        <v>0</v>
      </c>
    </row>
    <row r="122" spans="1:28" ht="16.5">
      <c r="A122" s="246" t="s">
        <v>466</v>
      </c>
      <c r="B122" s="247" t="s">
        <v>497</v>
      </c>
      <c r="C122" s="247" t="s">
        <v>252</v>
      </c>
      <c r="D122" s="247" t="s">
        <v>264</v>
      </c>
      <c r="E122" s="247" t="s">
        <v>269</v>
      </c>
      <c r="F122" s="248">
        <v>45777</v>
      </c>
      <c r="G122" s="247" t="s">
        <v>501</v>
      </c>
      <c r="H122" s="233"/>
      <c r="I122" s="234">
        <v>225.19111451091601</v>
      </c>
      <c r="J122" s="235">
        <v>0</v>
      </c>
      <c r="K122" s="235">
        <v>0</v>
      </c>
      <c r="L122" s="235">
        <v>0</v>
      </c>
      <c r="M122" s="235">
        <v>0.21189224704336401</v>
      </c>
      <c r="N122" s="235">
        <v>4.2145593869731802E-2</v>
      </c>
      <c r="O122" s="235">
        <v>3.3135382795698901E-2</v>
      </c>
      <c r="P122" s="235">
        <v>0</v>
      </c>
      <c r="Q122" s="235">
        <v>0</v>
      </c>
      <c r="R122" s="235">
        <v>0.287173223708795</v>
      </c>
      <c r="S122" s="235">
        <v>0.32683761177201198</v>
      </c>
      <c r="T122" s="236">
        <v>0</v>
      </c>
      <c r="U122" s="236">
        <v>0</v>
      </c>
      <c r="V122" s="236">
        <v>0</v>
      </c>
      <c r="W122" s="236">
        <v>0</v>
      </c>
      <c r="X122" s="236">
        <v>0</v>
      </c>
      <c r="Y122" s="236"/>
      <c r="Z122" s="237"/>
      <c r="AA122" s="363">
        <f t="shared" si="2"/>
        <v>0</v>
      </c>
      <c r="AB122" s="363">
        <f t="shared" si="3"/>
        <v>0</v>
      </c>
    </row>
    <row r="123" spans="1:28" ht="16.5">
      <c r="A123" s="238" t="s">
        <v>466</v>
      </c>
      <c r="B123" s="239" t="s">
        <v>497</v>
      </c>
      <c r="C123" s="239" t="s">
        <v>252</v>
      </c>
      <c r="D123" s="239" t="s">
        <v>264</v>
      </c>
      <c r="E123" s="249" t="s">
        <v>270</v>
      </c>
      <c r="F123" s="240">
        <v>45740</v>
      </c>
      <c r="G123" s="239" t="s">
        <v>501</v>
      </c>
      <c r="H123" s="241" t="s">
        <v>499</v>
      </c>
      <c r="I123" s="242">
        <v>0</v>
      </c>
      <c r="J123" s="243">
        <v>0</v>
      </c>
      <c r="K123" s="243">
        <v>0</v>
      </c>
      <c r="L123" s="243">
        <v>0</v>
      </c>
      <c r="M123" s="243">
        <v>0</v>
      </c>
      <c r="N123" s="243">
        <v>0</v>
      </c>
      <c r="O123" s="243">
        <v>0</v>
      </c>
      <c r="P123" s="243">
        <v>0</v>
      </c>
      <c r="Q123" s="243">
        <v>0</v>
      </c>
      <c r="R123" s="243">
        <v>0</v>
      </c>
      <c r="S123" s="243">
        <v>0</v>
      </c>
      <c r="T123" s="244">
        <v>0</v>
      </c>
      <c r="U123" s="244">
        <v>0</v>
      </c>
      <c r="V123" s="244">
        <v>0</v>
      </c>
      <c r="W123" s="244">
        <v>0</v>
      </c>
      <c r="X123" s="244">
        <v>0</v>
      </c>
      <c r="Y123" s="244"/>
      <c r="Z123" s="245"/>
      <c r="AA123" s="363">
        <f t="shared" si="2"/>
        <v>0</v>
      </c>
      <c r="AB123" s="363">
        <f t="shared" si="3"/>
        <v>0</v>
      </c>
    </row>
    <row r="124" spans="1:28" ht="16.5">
      <c r="A124" s="246"/>
      <c r="B124" s="247" t="s">
        <v>504</v>
      </c>
      <c r="C124" s="247" t="s">
        <v>324</v>
      </c>
      <c r="D124" s="247" t="s">
        <v>325</v>
      </c>
      <c r="E124" s="247" t="s">
        <v>342</v>
      </c>
      <c r="F124" s="248">
        <v>45604</v>
      </c>
      <c r="G124" s="247" t="s">
        <v>498</v>
      </c>
      <c r="H124" s="233"/>
      <c r="I124" s="234">
        <v>7535.5733453602297</v>
      </c>
      <c r="J124" s="362">
        <v>3</v>
      </c>
      <c r="K124" s="235"/>
      <c r="L124" s="235"/>
      <c r="M124" s="235"/>
      <c r="N124" s="235"/>
      <c r="O124" s="236"/>
      <c r="P124" s="236"/>
      <c r="Q124" s="236"/>
      <c r="R124" s="235">
        <v>9.8448979591836601</v>
      </c>
      <c r="S124" s="235">
        <v>10.936971473672299</v>
      </c>
      <c r="T124" s="250">
        <v>113658.211460861</v>
      </c>
      <c r="U124" s="250">
        <v>113658.211460861</v>
      </c>
      <c r="V124" s="250">
        <v>136389.85375303301</v>
      </c>
      <c r="W124" s="250">
        <v>90926.569168688802</v>
      </c>
      <c r="X124" s="250">
        <v>227316.422921722</v>
      </c>
      <c r="Y124" s="251"/>
      <c r="Z124" s="252"/>
      <c r="AA124" s="363">
        <f t="shared" si="2"/>
        <v>0.63157894736842102</v>
      </c>
      <c r="AB124" s="363">
        <f>(R124-J124)*$AC$1*$Z$1</f>
        <v>1.6400664840438206</v>
      </c>
    </row>
    <row r="125" spans="1:28" ht="16.5">
      <c r="A125" s="238"/>
      <c r="B125" s="239" t="s">
        <v>504</v>
      </c>
      <c r="C125" s="239" t="s">
        <v>324</v>
      </c>
      <c r="D125" s="239" t="s">
        <v>325</v>
      </c>
      <c r="E125" s="239" t="s">
        <v>335</v>
      </c>
      <c r="F125" s="240">
        <v>45604</v>
      </c>
      <c r="G125" s="239" t="s">
        <v>498</v>
      </c>
      <c r="H125" s="241"/>
      <c r="I125" s="242">
        <v>7535.5733453602297</v>
      </c>
      <c r="J125" s="362">
        <v>3</v>
      </c>
      <c r="K125" s="243"/>
      <c r="L125" s="243"/>
      <c r="M125" s="243"/>
      <c r="N125" s="243"/>
      <c r="O125" s="244"/>
      <c r="P125" s="244"/>
      <c r="Q125" s="244"/>
      <c r="R125" s="243">
        <v>9.8448979591836601</v>
      </c>
      <c r="S125" s="243">
        <v>10.936971473672299</v>
      </c>
      <c r="T125" s="253">
        <v>181067.14555234299</v>
      </c>
      <c r="U125" s="253">
        <v>181067.14555234299</v>
      </c>
      <c r="V125" s="253">
        <v>217280.574662812</v>
      </c>
      <c r="W125" s="253">
        <v>144853.716441875</v>
      </c>
      <c r="X125" s="253">
        <v>362134.29110468598</v>
      </c>
      <c r="Y125" s="254"/>
      <c r="Z125" s="255"/>
      <c r="AA125" s="363">
        <f t="shared" si="2"/>
        <v>0.63157894736842102</v>
      </c>
      <c r="AB125" s="363">
        <f t="shared" ref="AB125:AB143" si="4">(R125-J125)*$AC$1*$Z$1</f>
        <v>1.6400664840438206</v>
      </c>
    </row>
    <row r="126" spans="1:28" ht="16.5">
      <c r="A126" s="246"/>
      <c r="B126" s="247" t="s">
        <v>504</v>
      </c>
      <c r="C126" s="247" t="s">
        <v>324</v>
      </c>
      <c r="D126" s="247" t="s">
        <v>325</v>
      </c>
      <c r="E126" s="247" t="s">
        <v>338</v>
      </c>
      <c r="F126" s="248">
        <v>45542</v>
      </c>
      <c r="G126" s="247" t="s">
        <v>498</v>
      </c>
      <c r="H126" s="233"/>
      <c r="I126" s="234">
        <v>7535.5733453602297</v>
      </c>
      <c r="J126" s="362">
        <v>3</v>
      </c>
      <c r="K126" s="235"/>
      <c r="L126" s="235"/>
      <c r="M126" s="235"/>
      <c r="N126" s="235"/>
      <c r="O126" s="236"/>
      <c r="P126" s="236"/>
      <c r="Q126" s="236"/>
      <c r="R126" s="235">
        <v>9.8448979591836601</v>
      </c>
      <c r="S126" s="235">
        <v>10.936971473672299</v>
      </c>
      <c r="T126" s="250">
        <v>159444.45389328501</v>
      </c>
      <c r="U126" s="250">
        <v>159444.45389328501</v>
      </c>
      <c r="V126" s="250">
        <v>191333.34467194299</v>
      </c>
      <c r="W126" s="250">
        <v>127555.56311462801</v>
      </c>
      <c r="X126" s="250">
        <v>318888.90778657101</v>
      </c>
      <c r="Y126" s="251"/>
      <c r="Z126" s="252"/>
      <c r="AA126" s="363">
        <f t="shared" si="2"/>
        <v>0.63157894736842102</v>
      </c>
      <c r="AB126" s="363">
        <f t="shared" si="4"/>
        <v>1.6400664840438206</v>
      </c>
    </row>
    <row r="127" spans="1:28" ht="16.5">
      <c r="A127" s="238"/>
      <c r="B127" s="239" t="s">
        <v>504</v>
      </c>
      <c r="C127" s="239" t="s">
        <v>324</v>
      </c>
      <c r="D127" s="239" t="s">
        <v>325</v>
      </c>
      <c r="E127" s="239" t="s">
        <v>337</v>
      </c>
      <c r="F127" s="240">
        <v>45514</v>
      </c>
      <c r="G127" s="239" t="s">
        <v>498</v>
      </c>
      <c r="H127" s="241"/>
      <c r="I127" s="242">
        <v>7535.5733453602297</v>
      </c>
      <c r="J127" s="362">
        <v>3</v>
      </c>
      <c r="K127" s="243"/>
      <c r="L127" s="243"/>
      <c r="M127" s="243"/>
      <c r="N127" s="243"/>
      <c r="O127" s="244"/>
      <c r="P127" s="244"/>
      <c r="Q127" s="244"/>
      <c r="R127" s="243">
        <v>9.8448979591836601</v>
      </c>
      <c r="S127" s="243">
        <v>10.936971473672299</v>
      </c>
      <c r="T127" s="253">
        <v>202793.39421709301</v>
      </c>
      <c r="U127" s="253">
        <v>202793.39421709301</v>
      </c>
      <c r="V127" s="253">
        <v>243352.073060511</v>
      </c>
      <c r="W127" s="253">
        <v>162234.715373674</v>
      </c>
      <c r="X127" s="253">
        <v>405586.78843418602</v>
      </c>
      <c r="Y127" s="254"/>
      <c r="Z127" s="255"/>
      <c r="AA127" s="363">
        <f t="shared" si="2"/>
        <v>0.63157894736842102</v>
      </c>
      <c r="AB127" s="363">
        <f t="shared" si="4"/>
        <v>1.6400664840438206</v>
      </c>
    </row>
    <row r="128" spans="1:28" ht="16.5">
      <c r="A128" s="246"/>
      <c r="B128" s="247" t="s">
        <v>504</v>
      </c>
      <c r="C128" s="247" t="s">
        <v>324</v>
      </c>
      <c r="D128" s="247" t="s">
        <v>325</v>
      </c>
      <c r="E128" s="247" t="s">
        <v>341</v>
      </c>
      <c r="F128" s="248">
        <v>45514</v>
      </c>
      <c r="G128" s="247" t="s">
        <v>498</v>
      </c>
      <c r="H128" s="233"/>
      <c r="I128" s="234">
        <v>7535.5733453602297</v>
      </c>
      <c r="J128" s="362">
        <v>3</v>
      </c>
      <c r="K128" s="235"/>
      <c r="L128" s="235"/>
      <c r="M128" s="235"/>
      <c r="N128" s="235"/>
      <c r="O128" s="236"/>
      <c r="P128" s="236"/>
      <c r="Q128" s="236"/>
      <c r="R128" s="235">
        <v>9.8448979591836601</v>
      </c>
      <c r="S128" s="235">
        <v>10.936971473672299</v>
      </c>
      <c r="T128" s="250">
        <v>133657.64640906701</v>
      </c>
      <c r="U128" s="250">
        <v>133657.64640906701</v>
      </c>
      <c r="V128" s="250">
        <v>160389.17569087999</v>
      </c>
      <c r="W128" s="250">
        <v>106926.117127253</v>
      </c>
      <c r="X128" s="250">
        <v>267315.29281813302</v>
      </c>
      <c r="Y128" s="251"/>
      <c r="Z128" s="252"/>
      <c r="AA128" s="363">
        <f t="shared" si="2"/>
        <v>0.63157894736842102</v>
      </c>
      <c r="AB128" s="363">
        <f t="shared" si="4"/>
        <v>1.6400664840438206</v>
      </c>
    </row>
    <row r="129" spans="1:28" ht="16.5">
      <c r="A129" s="238"/>
      <c r="B129" s="239" t="s">
        <v>504</v>
      </c>
      <c r="C129" s="239" t="s">
        <v>324</v>
      </c>
      <c r="D129" s="239" t="s">
        <v>325</v>
      </c>
      <c r="E129" s="239" t="s">
        <v>339</v>
      </c>
      <c r="F129" s="240">
        <v>44918</v>
      </c>
      <c r="G129" s="239" t="s">
        <v>498</v>
      </c>
      <c r="H129" s="241"/>
      <c r="I129" s="242">
        <v>7535.5733453602297</v>
      </c>
      <c r="J129" s="362">
        <v>3</v>
      </c>
      <c r="K129" s="243"/>
      <c r="L129" s="243"/>
      <c r="M129" s="243"/>
      <c r="N129" s="243"/>
      <c r="O129" s="244"/>
      <c r="P129" s="244"/>
      <c r="Q129" s="244"/>
      <c r="R129" s="243">
        <v>9.8448979591836601</v>
      </c>
      <c r="S129" s="243">
        <v>10.936971473672299</v>
      </c>
      <c r="T129" s="253">
        <v>138489.75447993001</v>
      </c>
      <c r="U129" s="253">
        <v>138489.75447993001</v>
      </c>
      <c r="V129" s="253">
        <v>166187.705375916</v>
      </c>
      <c r="W129" s="253">
        <v>110791.803583944</v>
      </c>
      <c r="X129" s="253">
        <v>276979.50895986101</v>
      </c>
      <c r="Y129" s="254"/>
      <c r="Z129" s="255"/>
      <c r="AA129" s="363">
        <f t="shared" si="2"/>
        <v>0.63157894736842102</v>
      </c>
      <c r="AB129" s="363">
        <f t="shared" si="4"/>
        <v>1.6400664840438206</v>
      </c>
    </row>
    <row r="130" spans="1:28" ht="16.5">
      <c r="A130" s="246"/>
      <c r="B130" s="247" t="s">
        <v>504</v>
      </c>
      <c r="C130" s="247" t="s">
        <v>324</v>
      </c>
      <c r="D130" s="247" t="s">
        <v>325</v>
      </c>
      <c r="E130" s="247" t="s">
        <v>343</v>
      </c>
      <c r="F130" s="248">
        <v>45465</v>
      </c>
      <c r="G130" s="247" t="s">
        <v>498</v>
      </c>
      <c r="H130" s="233"/>
      <c r="I130" s="234">
        <v>7535.5733453602297</v>
      </c>
      <c r="J130" s="362">
        <v>3</v>
      </c>
      <c r="K130" s="235"/>
      <c r="L130" s="235"/>
      <c r="M130" s="235"/>
      <c r="N130" s="235"/>
      <c r="O130" s="236"/>
      <c r="P130" s="236"/>
      <c r="Q130" s="236"/>
      <c r="R130" s="235">
        <v>9.8448979591836601</v>
      </c>
      <c r="S130" s="235">
        <v>10.936971473672299</v>
      </c>
      <c r="T130" s="250">
        <v>129395.420918594</v>
      </c>
      <c r="U130" s="250">
        <v>129395.420918594</v>
      </c>
      <c r="V130" s="250">
        <v>155274.50510231301</v>
      </c>
      <c r="W130" s="250">
        <v>103516.336734875</v>
      </c>
      <c r="X130" s="250">
        <v>258790.841837188</v>
      </c>
      <c r="Y130" s="251"/>
      <c r="Z130" s="252"/>
      <c r="AA130" s="363">
        <f t="shared" si="2"/>
        <v>0.63157894736842102</v>
      </c>
      <c r="AB130" s="363">
        <f t="shared" si="4"/>
        <v>1.6400664840438206</v>
      </c>
    </row>
    <row r="131" spans="1:28" ht="16.5">
      <c r="A131" s="238"/>
      <c r="B131" s="239" t="s">
        <v>504</v>
      </c>
      <c r="C131" s="239" t="s">
        <v>324</v>
      </c>
      <c r="D131" s="239" t="s">
        <v>325</v>
      </c>
      <c r="E131" s="239" t="s">
        <v>340</v>
      </c>
      <c r="F131" s="240">
        <v>45527</v>
      </c>
      <c r="G131" s="239" t="s">
        <v>498</v>
      </c>
      <c r="H131" s="241"/>
      <c r="I131" s="242">
        <v>7535.5733453602297</v>
      </c>
      <c r="J131" s="362">
        <v>3</v>
      </c>
      <c r="K131" s="243"/>
      <c r="L131" s="243"/>
      <c r="M131" s="243"/>
      <c r="N131" s="243"/>
      <c r="O131" s="244"/>
      <c r="P131" s="244"/>
      <c r="Q131" s="244"/>
      <c r="R131" s="243">
        <v>9.8448979591836601</v>
      </c>
      <c r="S131" s="243">
        <v>10.936971473672299</v>
      </c>
      <c r="T131" s="253">
        <v>161601.86733486899</v>
      </c>
      <c r="U131" s="253">
        <v>161601.86733486899</v>
      </c>
      <c r="V131" s="253">
        <v>193922.24080184201</v>
      </c>
      <c r="W131" s="253">
        <v>129281.493867895</v>
      </c>
      <c r="X131" s="253">
        <v>323203.73466973699</v>
      </c>
      <c r="Y131" s="254"/>
      <c r="Z131" s="255"/>
      <c r="AA131" s="363">
        <f t="shared" ref="AA131:AA163" si="5">IFERROR(J131*$AC$1,0)</f>
        <v>0.63157894736842102</v>
      </c>
      <c r="AB131" s="363">
        <f t="shared" si="4"/>
        <v>1.6400664840438206</v>
      </c>
    </row>
    <row r="132" spans="1:28" ht="16.5">
      <c r="A132" s="246"/>
      <c r="B132" s="247" t="s">
        <v>504</v>
      </c>
      <c r="C132" s="247" t="s">
        <v>324</v>
      </c>
      <c r="D132" s="247" t="s">
        <v>325</v>
      </c>
      <c r="E132" s="247" t="s">
        <v>336</v>
      </c>
      <c r="F132" s="248">
        <v>45549</v>
      </c>
      <c r="G132" s="247" t="s">
        <v>498</v>
      </c>
      <c r="H132" s="233"/>
      <c r="I132" s="234">
        <v>7535.5733453602297</v>
      </c>
      <c r="J132" s="362">
        <v>3</v>
      </c>
      <c r="K132" s="235"/>
      <c r="L132" s="235"/>
      <c r="M132" s="235"/>
      <c r="N132" s="235"/>
      <c r="O132" s="236"/>
      <c r="P132" s="236"/>
      <c r="Q132" s="236"/>
      <c r="R132" s="235">
        <v>9.8448979591836601</v>
      </c>
      <c r="S132" s="235">
        <v>10.936971473672299</v>
      </c>
      <c r="T132" s="250">
        <v>146534.04919799801</v>
      </c>
      <c r="U132" s="250">
        <v>146534.04919799801</v>
      </c>
      <c r="V132" s="250">
        <v>175840.85903759699</v>
      </c>
      <c r="W132" s="250">
        <v>117227.239358398</v>
      </c>
      <c r="X132" s="250">
        <v>293068.09839599498</v>
      </c>
      <c r="Y132" s="251"/>
      <c r="Z132" s="252"/>
      <c r="AA132" s="363">
        <f t="shared" si="5"/>
        <v>0.63157894736842102</v>
      </c>
      <c r="AB132" s="363">
        <f t="shared" si="4"/>
        <v>1.6400664840438206</v>
      </c>
    </row>
    <row r="133" spans="1:28" ht="16.5">
      <c r="A133" s="238"/>
      <c r="B133" s="239" t="s">
        <v>504</v>
      </c>
      <c r="C133" s="239" t="s">
        <v>324</v>
      </c>
      <c r="D133" s="239" t="s">
        <v>325</v>
      </c>
      <c r="E133" s="239" t="s">
        <v>334</v>
      </c>
      <c r="F133" s="240">
        <v>45542</v>
      </c>
      <c r="G133" s="239" t="s">
        <v>498</v>
      </c>
      <c r="H133" s="241"/>
      <c r="I133" s="242">
        <v>7535.5733453602297</v>
      </c>
      <c r="J133" s="362">
        <v>3</v>
      </c>
      <c r="K133" s="243"/>
      <c r="L133" s="243"/>
      <c r="M133" s="243"/>
      <c r="N133" s="243"/>
      <c r="O133" s="244"/>
      <c r="P133" s="244"/>
      <c r="Q133" s="244"/>
      <c r="R133" s="243">
        <v>9.8448979591836601</v>
      </c>
      <c r="S133" s="243">
        <v>10.936971473672299</v>
      </c>
      <c r="T133" s="253">
        <v>118939.016658318</v>
      </c>
      <c r="U133" s="253">
        <v>118939.016658318</v>
      </c>
      <c r="V133" s="253">
        <v>142726.819989982</v>
      </c>
      <c r="W133" s="253">
        <v>95151.213326654703</v>
      </c>
      <c r="X133" s="253">
        <v>237878.03331663701</v>
      </c>
      <c r="Y133" s="254"/>
      <c r="Z133" s="255"/>
      <c r="AA133" s="363">
        <f t="shared" si="5"/>
        <v>0.63157894736842102</v>
      </c>
      <c r="AB133" s="363">
        <f t="shared" si="4"/>
        <v>1.6400664840438206</v>
      </c>
    </row>
    <row r="134" spans="1:28" ht="16.5">
      <c r="A134" s="246"/>
      <c r="B134" s="247" t="s">
        <v>504</v>
      </c>
      <c r="C134" s="247" t="s">
        <v>324</v>
      </c>
      <c r="D134" s="247" t="s">
        <v>325</v>
      </c>
      <c r="E134" s="247" t="s">
        <v>344</v>
      </c>
      <c r="F134" s="248">
        <v>45640</v>
      </c>
      <c r="G134" s="247" t="s">
        <v>500</v>
      </c>
      <c r="H134" s="233"/>
      <c r="I134" s="234">
        <v>6235.6222046829698</v>
      </c>
      <c r="J134" s="362">
        <v>2</v>
      </c>
      <c r="K134" s="235"/>
      <c r="L134" s="235"/>
      <c r="M134" s="235"/>
      <c r="N134" s="235"/>
      <c r="O134" s="236"/>
      <c r="P134" s="236"/>
      <c r="Q134" s="236"/>
      <c r="R134" s="235">
        <v>8.1428571428571299</v>
      </c>
      <c r="S134" s="235">
        <v>9.0502499342278195</v>
      </c>
      <c r="T134" s="250">
        <v>194043.418723348</v>
      </c>
      <c r="U134" s="250">
        <v>194043.418723348</v>
      </c>
      <c r="V134" s="250">
        <v>232852.10246801699</v>
      </c>
      <c r="W134" s="250">
        <v>155234.734978678</v>
      </c>
      <c r="X134" s="250">
        <v>388086.83744669601</v>
      </c>
      <c r="Y134" s="251"/>
      <c r="Z134" s="252"/>
      <c r="AA134" s="363">
        <f t="shared" si="5"/>
        <v>0.42105263157894735</v>
      </c>
      <c r="AB134" s="363">
        <f t="shared" si="4"/>
        <v>1.471854536962403</v>
      </c>
    </row>
    <row r="135" spans="1:28" ht="16.5">
      <c r="A135" s="238"/>
      <c r="B135" s="239" t="s">
        <v>314</v>
      </c>
      <c r="C135" s="239" t="s">
        <v>313</v>
      </c>
      <c r="D135" s="239" t="s">
        <v>314</v>
      </c>
      <c r="E135" s="239" t="s">
        <v>315</v>
      </c>
      <c r="F135" s="240">
        <v>45533</v>
      </c>
      <c r="G135" s="239" t="s">
        <v>498</v>
      </c>
      <c r="H135" s="241"/>
      <c r="I135" s="242">
        <v>7535.5733453602297</v>
      </c>
      <c r="J135" s="362">
        <v>3</v>
      </c>
      <c r="K135" s="243"/>
      <c r="L135" s="243"/>
      <c r="M135" s="243"/>
      <c r="N135" s="243"/>
      <c r="O135" s="244"/>
      <c r="P135" s="244"/>
      <c r="Q135" s="244"/>
      <c r="R135" s="243">
        <v>9.8448979591836601</v>
      </c>
      <c r="S135" s="243">
        <v>10.936971473672299</v>
      </c>
      <c r="T135" s="253">
        <v>141115.389447536</v>
      </c>
      <c r="U135" s="253">
        <v>141115.389447536</v>
      </c>
      <c r="V135" s="253">
        <v>169338.467337043</v>
      </c>
      <c r="W135" s="253">
        <v>112892.311558029</v>
      </c>
      <c r="X135" s="253">
        <v>282230.77889507101</v>
      </c>
      <c r="Y135" s="254"/>
      <c r="Z135" s="255"/>
      <c r="AA135" s="363">
        <f t="shared" si="5"/>
        <v>0.63157894736842102</v>
      </c>
      <c r="AB135" s="363">
        <f t="shared" si="4"/>
        <v>1.6400664840438206</v>
      </c>
    </row>
    <row r="136" spans="1:28" ht="16.5">
      <c r="A136" s="246"/>
      <c r="B136" s="247" t="s">
        <v>314</v>
      </c>
      <c r="C136" s="247" t="s">
        <v>313</v>
      </c>
      <c r="D136" s="247" t="s">
        <v>314</v>
      </c>
      <c r="E136" s="247" t="s">
        <v>318</v>
      </c>
      <c r="F136" s="248">
        <v>44604</v>
      </c>
      <c r="G136" s="247" t="s">
        <v>498</v>
      </c>
      <c r="H136" s="233"/>
      <c r="I136" s="234">
        <v>7535.5733453602297</v>
      </c>
      <c r="J136" s="362">
        <v>3</v>
      </c>
      <c r="K136" s="235"/>
      <c r="L136" s="235"/>
      <c r="M136" s="235"/>
      <c r="N136" s="235"/>
      <c r="O136" s="236"/>
      <c r="P136" s="236"/>
      <c r="Q136" s="236"/>
      <c r="R136" s="235">
        <v>9.8448979591836601</v>
      </c>
      <c r="S136" s="235">
        <v>10.936971473672299</v>
      </c>
      <c r="T136" s="250">
        <v>77060.353300999501</v>
      </c>
      <c r="U136" s="250">
        <v>77060.353300999501</v>
      </c>
      <c r="V136" s="250">
        <v>92472.423961199398</v>
      </c>
      <c r="W136" s="250">
        <v>61648.282640799604</v>
      </c>
      <c r="X136" s="250">
        <v>154120.706601999</v>
      </c>
      <c r="Y136" s="251"/>
      <c r="Z136" s="252"/>
      <c r="AA136" s="363">
        <f t="shared" si="5"/>
        <v>0.63157894736842102</v>
      </c>
      <c r="AB136" s="363">
        <f t="shared" si="4"/>
        <v>1.6400664840438206</v>
      </c>
    </row>
    <row r="137" spans="1:28" ht="16.5">
      <c r="A137" s="238"/>
      <c r="B137" s="239" t="s">
        <v>314</v>
      </c>
      <c r="C137" s="239" t="s">
        <v>313</v>
      </c>
      <c r="D137" s="239" t="s">
        <v>314</v>
      </c>
      <c r="E137" s="239" t="s">
        <v>319</v>
      </c>
      <c r="F137" s="240">
        <v>45679</v>
      </c>
      <c r="G137" s="239" t="s">
        <v>500</v>
      </c>
      <c r="H137" s="241"/>
      <c r="I137" s="242">
        <v>6235.6222046829698</v>
      </c>
      <c r="J137" s="362">
        <v>2</v>
      </c>
      <c r="K137" s="243"/>
      <c r="L137" s="243"/>
      <c r="M137" s="243"/>
      <c r="N137" s="243"/>
      <c r="O137" s="244"/>
      <c r="P137" s="244"/>
      <c r="Q137" s="244"/>
      <c r="R137" s="243">
        <v>8.1428571428571299</v>
      </c>
      <c r="S137" s="243">
        <v>9.0502499342278195</v>
      </c>
      <c r="T137" s="253">
        <v>49365.840826342901</v>
      </c>
      <c r="U137" s="253">
        <v>49365.840826342901</v>
      </c>
      <c r="V137" s="253">
        <v>59239.008991611503</v>
      </c>
      <c r="W137" s="253">
        <v>39492.672661074299</v>
      </c>
      <c r="X137" s="253">
        <v>98731.681652685802</v>
      </c>
      <c r="Y137" s="254"/>
      <c r="Z137" s="255"/>
      <c r="AA137" s="363">
        <f t="shared" si="5"/>
        <v>0.42105263157894735</v>
      </c>
      <c r="AB137" s="363">
        <f t="shared" si="4"/>
        <v>1.471854536962403</v>
      </c>
    </row>
    <row r="138" spans="1:28" ht="16.5">
      <c r="A138" s="246"/>
      <c r="B138" s="247" t="s">
        <v>314</v>
      </c>
      <c r="C138" s="247" t="s">
        <v>313</v>
      </c>
      <c r="D138" s="247" t="s">
        <v>314</v>
      </c>
      <c r="E138" s="247" t="s">
        <v>320</v>
      </c>
      <c r="F138" s="248">
        <v>45717</v>
      </c>
      <c r="G138" s="247" t="s">
        <v>500</v>
      </c>
      <c r="H138" s="233"/>
      <c r="I138" s="234">
        <v>6235.6222046829698</v>
      </c>
      <c r="J138" s="362">
        <v>2</v>
      </c>
      <c r="K138" s="235"/>
      <c r="L138" s="235"/>
      <c r="M138" s="235"/>
      <c r="N138" s="235"/>
      <c r="O138" s="236"/>
      <c r="P138" s="236"/>
      <c r="Q138" s="236"/>
      <c r="R138" s="235">
        <v>8.1428571428571299</v>
      </c>
      <c r="S138" s="235">
        <v>9.0502499342278195</v>
      </c>
      <c r="T138" s="250">
        <v>63680.347450608097</v>
      </c>
      <c r="U138" s="250">
        <v>63680.347450608097</v>
      </c>
      <c r="V138" s="250">
        <v>76416.416940729701</v>
      </c>
      <c r="W138" s="250">
        <v>50944.277960486499</v>
      </c>
      <c r="X138" s="250">
        <v>127360.694901216</v>
      </c>
      <c r="Y138" s="251"/>
      <c r="Z138" s="252"/>
      <c r="AA138" s="363">
        <f t="shared" si="5"/>
        <v>0.42105263157894735</v>
      </c>
      <c r="AB138" s="363">
        <f t="shared" si="4"/>
        <v>1.471854536962403</v>
      </c>
    </row>
    <row r="139" spans="1:28" ht="16.5">
      <c r="A139" s="238"/>
      <c r="B139" s="239" t="s">
        <v>314</v>
      </c>
      <c r="C139" s="239" t="s">
        <v>313</v>
      </c>
      <c r="D139" s="239" t="s">
        <v>314</v>
      </c>
      <c r="E139" s="239" t="s">
        <v>317</v>
      </c>
      <c r="F139" s="240">
        <v>45603</v>
      </c>
      <c r="G139" s="239" t="s">
        <v>498</v>
      </c>
      <c r="H139" s="241"/>
      <c r="I139" s="242">
        <v>7535.5733453602297</v>
      </c>
      <c r="J139" s="362">
        <v>3</v>
      </c>
      <c r="K139" s="243"/>
      <c r="L139" s="243"/>
      <c r="M139" s="243"/>
      <c r="N139" s="243"/>
      <c r="O139" s="244"/>
      <c r="P139" s="244"/>
      <c r="Q139" s="244"/>
      <c r="R139" s="243">
        <v>9.8448979591836601</v>
      </c>
      <c r="S139" s="243">
        <v>10.936971473672299</v>
      </c>
      <c r="T139" s="253">
        <v>158292.49688932099</v>
      </c>
      <c r="U139" s="253">
        <v>158292.49688932099</v>
      </c>
      <c r="V139" s="253">
        <v>189950.99626718499</v>
      </c>
      <c r="W139" s="253">
        <v>126633.997511457</v>
      </c>
      <c r="X139" s="253">
        <v>316584.99377864198</v>
      </c>
      <c r="Y139" s="254"/>
      <c r="Z139" s="255"/>
      <c r="AA139" s="363">
        <f t="shared" si="5"/>
        <v>0.63157894736842102</v>
      </c>
      <c r="AB139" s="363">
        <f t="shared" si="4"/>
        <v>1.6400664840438206</v>
      </c>
    </row>
    <row r="140" spans="1:28" ht="16.5">
      <c r="A140" s="246"/>
      <c r="B140" s="247" t="s">
        <v>314</v>
      </c>
      <c r="C140" s="247" t="s">
        <v>313</v>
      </c>
      <c r="D140" s="247" t="s">
        <v>314</v>
      </c>
      <c r="E140" s="247" t="s">
        <v>322</v>
      </c>
      <c r="F140" s="248">
        <v>45751</v>
      </c>
      <c r="G140" s="247" t="s">
        <v>501</v>
      </c>
      <c r="H140" s="233"/>
      <c r="I140" s="234">
        <v>4531.7021836358799</v>
      </c>
      <c r="J140" s="362">
        <v>1</v>
      </c>
      <c r="K140" s="235"/>
      <c r="L140" s="235"/>
      <c r="M140" s="235"/>
      <c r="N140" s="235"/>
      <c r="O140" s="236"/>
      <c r="P140" s="236"/>
      <c r="Q140" s="236"/>
      <c r="R140" s="235">
        <v>5.9142857142857004</v>
      </c>
      <c r="S140" s="235">
        <v>6.5772165219678902</v>
      </c>
      <c r="T140" s="250">
        <v>56006.153156865003</v>
      </c>
      <c r="U140" s="250">
        <v>56006.153156865003</v>
      </c>
      <c r="V140" s="250">
        <v>67207.383788238003</v>
      </c>
      <c r="W140" s="250">
        <v>44804.922525492002</v>
      </c>
      <c r="X140" s="250">
        <v>112012.30631373001</v>
      </c>
      <c r="Y140" s="251"/>
      <c r="Z140" s="252"/>
      <c r="AA140" s="363">
        <f t="shared" si="5"/>
        <v>0.21052631578947367</v>
      </c>
      <c r="AB140" s="363">
        <f t="shared" si="4"/>
        <v>1.1774836295699214</v>
      </c>
    </row>
    <row r="141" spans="1:28" ht="16.5">
      <c r="A141" s="238"/>
      <c r="B141" s="239" t="s">
        <v>314</v>
      </c>
      <c r="C141" s="239" t="s">
        <v>313</v>
      </c>
      <c r="D141" s="239" t="s">
        <v>314</v>
      </c>
      <c r="E141" s="239" t="s">
        <v>321</v>
      </c>
      <c r="F141" s="240">
        <v>45751</v>
      </c>
      <c r="G141" s="239" t="s">
        <v>501</v>
      </c>
      <c r="H141" s="241"/>
      <c r="I141" s="242">
        <v>4531.7021836358799</v>
      </c>
      <c r="J141" s="362">
        <v>1</v>
      </c>
      <c r="K141" s="243"/>
      <c r="L141" s="243"/>
      <c r="M141" s="243"/>
      <c r="N141" s="243"/>
      <c r="O141" s="244"/>
      <c r="P141" s="244"/>
      <c r="Q141" s="244"/>
      <c r="R141" s="243">
        <v>5.9142857142857004</v>
      </c>
      <c r="S141" s="243">
        <v>6.5772165219678902</v>
      </c>
      <c r="T141" s="253">
        <v>50120.077948611899</v>
      </c>
      <c r="U141" s="253">
        <v>50120.077948611899</v>
      </c>
      <c r="V141" s="253">
        <v>60144.093538334302</v>
      </c>
      <c r="W141" s="253">
        <v>40096.062358889503</v>
      </c>
      <c r="X141" s="253">
        <v>100240.155897224</v>
      </c>
      <c r="Y141" s="254"/>
      <c r="Z141" s="255"/>
      <c r="AA141" s="363">
        <f t="shared" si="5"/>
        <v>0.21052631578947367</v>
      </c>
      <c r="AB141" s="363">
        <f t="shared" si="4"/>
        <v>1.1774836295699214</v>
      </c>
    </row>
    <row r="142" spans="1:28" ht="16.5">
      <c r="A142" s="246"/>
      <c r="B142" s="247" t="s">
        <v>314</v>
      </c>
      <c r="C142" s="247" t="s">
        <v>313</v>
      </c>
      <c r="D142" s="247" t="s">
        <v>314</v>
      </c>
      <c r="E142" s="247" t="s">
        <v>323</v>
      </c>
      <c r="F142" s="248">
        <v>45751</v>
      </c>
      <c r="G142" s="247" t="s">
        <v>501</v>
      </c>
      <c r="H142" s="233"/>
      <c r="I142" s="234">
        <v>4531.7021836358799</v>
      </c>
      <c r="J142" s="362">
        <v>1</v>
      </c>
      <c r="K142" s="235"/>
      <c r="L142" s="235"/>
      <c r="M142" s="235"/>
      <c r="N142" s="235"/>
      <c r="O142" s="236"/>
      <c r="P142" s="236"/>
      <c r="Q142" s="236"/>
      <c r="R142" s="235">
        <v>5.9142857142857004</v>
      </c>
      <c r="S142" s="235">
        <v>6.5772165219678902</v>
      </c>
      <c r="T142" s="250">
        <v>62432.7892042534</v>
      </c>
      <c r="U142" s="250">
        <v>62432.7892042534</v>
      </c>
      <c r="V142" s="250">
        <v>74919.347045104107</v>
      </c>
      <c r="W142" s="250">
        <v>49946.231363402701</v>
      </c>
      <c r="X142" s="250">
        <v>124865.578408507</v>
      </c>
      <c r="Y142" s="251"/>
      <c r="Z142" s="252"/>
      <c r="AA142" s="363">
        <f t="shared" si="5"/>
        <v>0.21052631578947367</v>
      </c>
      <c r="AB142" s="363">
        <f t="shared" si="4"/>
        <v>1.1774836295699214</v>
      </c>
    </row>
    <row r="143" spans="1:28" ht="16.5">
      <c r="A143" s="238"/>
      <c r="B143" s="239" t="s">
        <v>314</v>
      </c>
      <c r="C143" s="239" t="s">
        <v>313</v>
      </c>
      <c r="D143" s="239" t="s">
        <v>314</v>
      </c>
      <c r="E143" s="239" t="s">
        <v>316</v>
      </c>
      <c r="F143" s="240">
        <v>45603</v>
      </c>
      <c r="G143" s="239" t="s">
        <v>498</v>
      </c>
      <c r="H143" s="241"/>
      <c r="I143" s="242">
        <v>7535.5733453602297</v>
      </c>
      <c r="J143" s="362">
        <v>3</v>
      </c>
      <c r="K143" s="243"/>
      <c r="L143" s="243"/>
      <c r="M143" s="243"/>
      <c r="N143" s="243"/>
      <c r="O143" s="244"/>
      <c r="P143" s="244"/>
      <c r="Q143" s="244"/>
      <c r="R143" s="243">
        <v>9.8448979591836601</v>
      </c>
      <c r="S143" s="243">
        <v>10.936971473672299</v>
      </c>
      <c r="T143" s="253">
        <v>188311.24521698701</v>
      </c>
      <c r="U143" s="253">
        <v>188311.24521698701</v>
      </c>
      <c r="V143" s="253">
        <v>225973.494260384</v>
      </c>
      <c r="W143" s="253">
        <v>150648.99617359001</v>
      </c>
      <c r="X143" s="253">
        <v>376622.49043397402</v>
      </c>
      <c r="Y143" s="254"/>
      <c r="Z143" s="255"/>
      <c r="AA143" s="363">
        <f t="shared" si="5"/>
        <v>0.63157894736842102</v>
      </c>
      <c r="AB143" s="363">
        <f t="shared" si="4"/>
        <v>1.6400664840438206</v>
      </c>
    </row>
    <row r="144" spans="1:28" ht="16.5">
      <c r="A144" s="246"/>
      <c r="B144" s="247"/>
      <c r="C144" s="247"/>
      <c r="D144" s="247" t="s">
        <v>473</v>
      </c>
      <c r="E144" s="256" t="s">
        <v>358</v>
      </c>
      <c r="F144" s="248"/>
      <c r="G144" s="247"/>
      <c r="H144" s="233"/>
      <c r="I144" s="234"/>
      <c r="J144" s="235"/>
      <c r="K144" s="235"/>
      <c r="L144" s="235"/>
      <c r="M144" s="235"/>
      <c r="N144" s="235"/>
      <c r="O144" s="235"/>
      <c r="P144" s="235"/>
      <c r="Q144" s="364">
        <f>S144*0.295</f>
        <v>0.73749999999999993</v>
      </c>
      <c r="R144" s="235"/>
      <c r="S144" s="257">
        <v>2.5</v>
      </c>
      <c r="T144" s="251"/>
      <c r="U144" s="251"/>
      <c r="V144" s="260">
        <v>328023.390394733</v>
      </c>
      <c r="W144" s="251"/>
      <c r="X144" s="251"/>
      <c r="Y144" s="251"/>
      <c r="Z144" s="252"/>
      <c r="AA144" s="363">
        <f t="shared" si="5"/>
        <v>0</v>
      </c>
      <c r="AB144" s="363">
        <f t="shared" ref="AB144:AB163" si="6">Q144*$Z$1</f>
        <v>0.83936355752499991</v>
      </c>
    </row>
    <row r="145" spans="1:28" ht="16.5">
      <c r="A145" s="238"/>
      <c r="B145" s="239"/>
      <c r="C145" s="239"/>
      <c r="D145" s="239" t="s">
        <v>473</v>
      </c>
      <c r="E145" s="258" t="s">
        <v>356</v>
      </c>
      <c r="F145" s="240"/>
      <c r="G145" s="239"/>
      <c r="H145" s="241"/>
      <c r="I145" s="242"/>
      <c r="J145" s="243"/>
      <c r="K145" s="243"/>
      <c r="L145" s="243"/>
      <c r="M145" s="243"/>
      <c r="N145" s="243"/>
      <c r="O145" s="243"/>
      <c r="P145" s="243"/>
      <c r="Q145" s="364">
        <f t="shared" ref="Q145:Q163" si="7">S145*0.295</f>
        <v>0.98333333333333228</v>
      </c>
      <c r="R145" s="243"/>
      <c r="S145" s="259">
        <v>3.3333333333333299</v>
      </c>
      <c r="T145" s="254"/>
      <c r="U145" s="254"/>
      <c r="V145" s="261">
        <v>207767.35029912199</v>
      </c>
      <c r="W145" s="254"/>
      <c r="X145" s="254"/>
      <c r="Y145" s="254"/>
      <c r="Z145" s="255"/>
      <c r="AA145" s="363">
        <f t="shared" si="5"/>
        <v>0</v>
      </c>
      <c r="AB145" s="363">
        <f t="shared" si="6"/>
        <v>1.1191514100333322</v>
      </c>
    </row>
    <row r="146" spans="1:28" ht="16.5">
      <c r="A146" s="246"/>
      <c r="B146" s="247"/>
      <c r="C146" s="247"/>
      <c r="D146" s="247" t="s">
        <v>473</v>
      </c>
      <c r="E146" s="256" t="s">
        <v>360</v>
      </c>
      <c r="F146" s="248"/>
      <c r="G146" s="247"/>
      <c r="H146" s="233"/>
      <c r="I146" s="234"/>
      <c r="J146" s="235"/>
      <c r="K146" s="235"/>
      <c r="L146" s="235"/>
      <c r="M146" s="235"/>
      <c r="N146" s="235"/>
      <c r="O146" s="235"/>
      <c r="P146" s="235"/>
      <c r="Q146" s="364">
        <f t="shared" si="7"/>
        <v>0.73749999999999993</v>
      </c>
      <c r="R146" s="235"/>
      <c r="S146" s="257">
        <v>2.5</v>
      </c>
      <c r="T146" s="251"/>
      <c r="U146" s="251"/>
      <c r="V146" s="260">
        <v>269887.38794523099</v>
      </c>
      <c r="W146" s="251"/>
      <c r="X146" s="251"/>
      <c r="Y146" s="251"/>
      <c r="Z146" s="252"/>
      <c r="AA146" s="363">
        <f t="shared" si="5"/>
        <v>0</v>
      </c>
      <c r="AB146" s="363">
        <f t="shared" si="6"/>
        <v>0.83936355752499991</v>
      </c>
    </row>
    <row r="147" spans="1:28" ht="16.5">
      <c r="A147" s="238"/>
      <c r="B147" s="239"/>
      <c r="C147" s="239"/>
      <c r="D147" s="239" t="s">
        <v>473</v>
      </c>
      <c r="E147" s="258" t="s">
        <v>357</v>
      </c>
      <c r="F147" s="240"/>
      <c r="G147" s="239"/>
      <c r="H147" s="241"/>
      <c r="I147" s="242"/>
      <c r="J147" s="243"/>
      <c r="K147" s="243"/>
      <c r="L147" s="243"/>
      <c r="M147" s="243"/>
      <c r="N147" s="243"/>
      <c r="O147" s="243"/>
      <c r="P147" s="243"/>
      <c r="Q147" s="364">
        <f t="shared" si="7"/>
        <v>0.98333333333333228</v>
      </c>
      <c r="R147" s="243"/>
      <c r="S147" s="259">
        <v>3.3333333333333299</v>
      </c>
      <c r="T147" s="254"/>
      <c r="U147" s="254"/>
      <c r="V147" s="261">
        <v>272756.91442026</v>
      </c>
      <c r="W147" s="254"/>
      <c r="X147" s="254"/>
      <c r="Y147" s="254"/>
      <c r="Z147" s="255"/>
      <c r="AA147" s="363">
        <f t="shared" si="5"/>
        <v>0</v>
      </c>
      <c r="AB147" s="363">
        <f t="shared" si="6"/>
        <v>1.1191514100333322</v>
      </c>
    </row>
    <row r="148" spans="1:28" ht="16.5">
      <c r="A148" s="246"/>
      <c r="B148" s="247"/>
      <c r="C148" s="247"/>
      <c r="D148" s="247" t="s">
        <v>473</v>
      </c>
      <c r="E148" s="256" t="s">
        <v>359</v>
      </c>
      <c r="F148" s="248"/>
      <c r="G148" s="247"/>
      <c r="H148" s="233"/>
      <c r="I148" s="234"/>
      <c r="J148" s="235"/>
      <c r="K148" s="235"/>
      <c r="L148" s="235"/>
      <c r="M148" s="235"/>
      <c r="N148" s="235"/>
      <c r="O148" s="235"/>
      <c r="P148" s="235"/>
      <c r="Q148" s="364">
        <f t="shared" si="7"/>
        <v>0.73749999999999993</v>
      </c>
      <c r="R148" s="235"/>
      <c r="S148" s="257">
        <v>2.5</v>
      </c>
      <c r="T148" s="251"/>
      <c r="U148" s="251"/>
      <c r="V148" s="260">
        <v>293864.152696362</v>
      </c>
      <c r="W148" s="251"/>
      <c r="X148" s="251"/>
      <c r="Y148" s="251"/>
      <c r="Z148" s="252"/>
      <c r="AA148" s="363">
        <f t="shared" si="5"/>
        <v>0</v>
      </c>
      <c r="AB148" s="363">
        <f t="shared" si="6"/>
        <v>0.83936355752499991</v>
      </c>
    </row>
    <row r="149" spans="1:28" ht="16.5">
      <c r="A149" s="238"/>
      <c r="B149" s="239"/>
      <c r="C149" s="239"/>
      <c r="D149" s="239" t="s">
        <v>473</v>
      </c>
      <c r="E149" s="258" t="s">
        <v>363</v>
      </c>
      <c r="F149" s="240"/>
      <c r="G149" s="239"/>
      <c r="H149" s="241"/>
      <c r="I149" s="242"/>
      <c r="J149" s="243"/>
      <c r="K149" s="243"/>
      <c r="L149" s="243"/>
      <c r="M149" s="243"/>
      <c r="N149" s="243"/>
      <c r="O149" s="243"/>
      <c r="P149" s="243"/>
      <c r="Q149" s="364">
        <f t="shared" si="7"/>
        <v>0.73749999999999993</v>
      </c>
      <c r="R149" s="243"/>
      <c r="S149" s="259">
        <v>2.5</v>
      </c>
      <c r="T149" s="254"/>
      <c r="U149" s="254"/>
      <c r="V149" s="261">
        <v>280934.812216655</v>
      </c>
      <c r="W149" s="254"/>
      <c r="X149" s="254"/>
      <c r="Y149" s="254"/>
      <c r="Z149" s="255"/>
      <c r="AA149" s="363">
        <f t="shared" si="5"/>
        <v>0</v>
      </c>
      <c r="AB149" s="363">
        <f t="shared" si="6"/>
        <v>0.83936355752499991</v>
      </c>
    </row>
    <row r="150" spans="1:28" ht="16.5">
      <c r="A150" s="246"/>
      <c r="B150" s="247"/>
      <c r="C150" s="247"/>
      <c r="D150" s="247" t="s">
        <v>473</v>
      </c>
      <c r="E150" s="256" t="s">
        <v>364</v>
      </c>
      <c r="F150" s="248"/>
      <c r="G150" s="247"/>
      <c r="H150" s="233"/>
      <c r="I150" s="234"/>
      <c r="J150" s="235"/>
      <c r="K150" s="235"/>
      <c r="L150" s="235"/>
      <c r="M150" s="235"/>
      <c r="N150" s="235"/>
      <c r="O150" s="235"/>
      <c r="P150" s="235"/>
      <c r="Q150" s="364">
        <f t="shared" si="7"/>
        <v>0.73749999999999993</v>
      </c>
      <c r="R150" s="235"/>
      <c r="S150" s="257">
        <v>2.5</v>
      </c>
      <c r="T150" s="251"/>
      <c r="U150" s="251"/>
      <c r="V150" s="260">
        <v>335849.64718743798</v>
      </c>
      <c r="W150" s="251"/>
      <c r="X150" s="251"/>
      <c r="Y150" s="251"/>
      <c r="Z150" s="252"/>
      <c r="AA150" s="363">
        <f t="shared" si="5"/>
        <v>0</v>
      </c>
      <c r="AB150" s="363">
        <f t="shared" si="6"/>
        <v>0.83936355752499991</v>
      </c>
    </row>
    <row r="151" spans="1:28" ht="16.5">
      <c r="A151" s="238"/>
      <c r="B151" s="239"/>
      <c r="C151" s="239"/>
      <c r="D151" s="239" t="s">
        <v>473</v>
      </c>
      <c r="E151" s="258" t="s">
        <v>361</v>
      </c>
      <c r="F151" s="240"/>
      <c r="G151" s="239"/>
      <c r="H151" s="241"/>
      <c r="I151" s="242"/>
      <c r="J151" s="243"/>
      <c r="K151" s="243"/>
      <c r="L151" s="243"/>
      <c r="M151" s="243"/>
      <c r="N151" s="243"/>
      <c r="O151" s="243"/>
      <c r="P151" s="243"/>
      <c r="Q151" s="364">
        <f t="shared" si="7"/>
        <v>0.73749999999999993</v>
      </c>
      <c r="R151" s="243"/>
      <c r="S151" s="259">
        <v>2.5</v>
      </c>
      <c r="T151" s="254"/>
      <c r="U151" s="254"/>
      <c r="V151" s="261">
        <v>269573.74336289102</v>
      </c>
      <c r="W151" s="254"/>
      <c r="X151" s="254"/>
      <c r="Y151" s="254"/>
      <c r="Z151" s="255"/>
      <c r="AA151" s="363">
        <f t="shared" si="5"/>
        <v>0</v>
      </c>
      <c r="AB151" s="363">
        <f t="shared" si="6"/>
        <v>0.83936355752499991</v>
      </c>
    </row>
    <row r="152" spans="1:28" ht="16.5">
      <c r="A152" s="246"/>
      <c r="B152" s="247"/>
      <c r="C152" s="247"/>
      <c r="D152" s="247" t="s">
        <v>473</v>
      </c>
      <c r="E152" s="256" t="s">
        <v>365</v>
      </c>
      <c r="F152" s="248"/>
      <c r="G152" s="247"/>
      <c r="H152" s="233"/>
      <c r="I152" s="234"/>
      <c r="J152" s="235"/>
      <c r="K152" s="235"/>
      <c r="L152" s="235"/>
      <c r="M152" s="235"/>
      <c r="N152" s="235"/>
      <c r="O152" s="235"/>
      <c r="P152" s="235"/>
      <c r="Q152" s="364">
        <f t="shared" si="7"/>
        <v>0.24583333333333324</v>
      </c>
      <c r="R152" s="235"/>
      <c r="S152" s="257">
        <v>0.83333333333333304</v>
      </c>
      <c r="T152" s="251"/>
      <c r="U152" s="251"/>
      <c r="V152" s="260">
        <v>120778.001366089</v>
      </c>
      <c r="W152" s="251"/>
      <c r="X152" s="251"/>
      <c r="Y152" s="251"/>
      <c r="Z152" s="252"/>
      <c r="AA152" s="363">
        <f t="shared" si="5"/>
        <v>0</v>
      </c>
      <c r="AB152" s="363">
        <f t="shared" si="6"/>
        <v>0.27978785250833321</v>
      </c>
    </row>
    <row r="153" spans="1:28" ht="16.5">
      <c r="A153" s="238"/>
      <c r="B153" s="239"/>
      <c r="C153" s="239"/>
      <c r="D153" s="239" t="s">
        <v>473</v>
      </c>
      <c r="E153" s="258" t="s">
        <v>362</v>
      </c>
      <c r="F153" s="240"/>
      <c r="G153" s="239"/>
      <c r="H153" s="241"/>
      <c r="I153" s="242"/>
      <c r="J153" s="243"/>
      <c r="K153" s="243"/>
      <c r="L153" s="243"/>
      <c r="M153" s="243"/>
      <c r="N153" s="243"/>
      <c r="O153" s="243"/>
      <c r="P153" s="243"/>
      <c r="Q153" s="364">
        <f t="shared" si="7"/>
        <v>0.73749999999999993</v>
      </c>
      <c r="R153" s="243"/>
      <c r="S153" s="259">
        <v>2.5</v>
      </c>
      <c r="T153" s="254"/>
      <c r="U153" s="254"/>
      <c r="V153" s="261">
        <v>262633.32737276203</v>
      </c>
      <c r="W153" s="254"/>
      <c r="X153" s="254"/>
      <c r="Y153" s="254"/>
      <c r="Z153" s="255"/>
      <c r="AA153" s="363">
        <f t="shared" si="5"/>
        <v>0</v>
      </c>
      <c r="AB153" s="363">
        <f t="shared" si="6"/>
        <v>0.83936355752499991</v>
      </c>
    </row>
    <row r="154" spans="1:28" ht="16.5">
      <c r="A154" s="246"/>
      <c r="B154" s="247"/>
      <c r="C154" s="247"/>
      <c r="D154" s="247" t="s">
        <v>472</v>
      </c>
      <c r="E154" s="256" t="s">
        <v>348</v>
      </c>
      <c r="F154" s="248"/>
      <c r="G154" s="247"/>
      <c r="H154" s="233"/>
      <c r="I154" s="234"/>
      <c r="J154" s="235"/>
      <c r="K154" s="235"/>
      <c r="L154" s="235"/>
      <c r="M154" s="235"/>
      <c r="N154" s="235"/>
      <c r="O154" s="235"/>
      <c r="P154" s="235"/>
      <c r="Q154" s="364">
        <f t="shared" si="7"/>
        <v>0.73749999999999993</v>
      </c>
      <c r="R154" s="235"/>
      <c r="S154" s="257">
        <v>2.5</v>
      </c>
      <c r="T154" s="251"/>
      <c r="U154" s="251"/>
      <c r="V154" s="260">
        <v>177111.734403565</v>
      </c>
      <c r="W154" s="251"/>
      <c r="X154" s="251"/>
      <c r="Y154" s="251"/>
      <c r="Z154" s="252"/>
      <c r="AA154" s="363">
        <f t="shared" si="5"/>
        <v>0</v>
      </c>
      <c r="AB154" s="363">
        <f t="shared" si="6"/>
        <v>0.83936355752499991</v>
      </c>
    </row>
    <row r="155" spans="1:28" ht="16.5">
      <c r="A155" s="238"/>
      <c r="B155" s="239"/>
      <c r="C155" s="239"/>
      <c r="D155" s="239" t="s">
        <v>472</v>
      </c>
      <c r="E155" s="258" t="s">
        <v>355</v>
      </c>
      <c r="F155" s="240"/>
      <c r="G155" s="239"/>
      <c r="H155" s="241"/>
      <c r="I155" s="242"/>
      <c r="J155" s="243"/>
      <c r="K155" s="243"/>
      <c r="L155" s="243"/>
      <c r="M155" s="243"/>
      <c r="N155" s="243"/>
      <c r="O155" s="243"/>
      <c r="P155" s="243"/>
      <c r="Q155" s="364">
        <f t="shared" si="7"/>
        <v>0.24583333333333324</v>
      </c>
      <c r="R155" s="243"/>
      <c r="S155" s="259">
        <v>0.83333333333333304</v>
      </c>
      <c r="T155" s="254"/>
      <c r="U155" s="254"/>
      <c r="V155" s="261">
        <v>141875.16888062999</v>
      </c>
      <c r="W155" s="254"/>
      <c r="X155" s="254"/>
      <c r="Y155" s="254"/>
      <c r="Z155" s="255"/>
      <c r="AA155" s="363">
        <f t="shared" si="5"/>
        <v>0</v>
      </c>
      <c r="AB155" s="363">
        <f t="shared" si="6"/>
        <v>0.27978785250833321</v>
      </c>
    </row>
    <row r="156" spans="1:28" ht="16.5">
      <c r="A156" s="246"/>
      <c r="B156" s="247"/>
      <c r="C156" s="247"/>
      <c r="D156" s="247" t="s">
        <v>472</v>
      </c>
      <c r="E156" s="256" t="s">
        <v>349</v>
      </c>
      <c r="F156" s="248"/>
      <c r="G156" s="247"/>
      <c r="H156" s="233"/>
      <c r="I156" s="234"/>
      <c r="J156" s="235"/>
      <c r="K156" s="235"/>
      <c r="L156" s="235"/>
      <c r="M156" s="235"/>
      <c r="N156" s="235"/>
      <c r="O156" s="235"/>
      <c r="P156" s="235"/>
      <c r="Q156" s="364">
        <f t="shared" si="7"/>
        <v>0.73749999999999993</v>
      </c>
      <c r="R156" s="235"/>
      <c r="S156" s="257">
        <v>2.5</v>
      </c>
      <c r="T156" s="251"/>
      <c r="U156" s="251"/>
      <c r="V156" s="260">
        <v>308281.799959292</v>
      </c>
      <c r="W156" s="251"/>
      <c r="X156" s="251"/>
      <c r="Y156" s="251"/>
      <c r="Z156" s="252"/>
      <c r="AA156" s="363">
        <f t="shared" si="5"/>
        <v>0</v>
      </c>
      <c r="AB156" s="363">
        <f t="shared" si="6"/>
        <v>0.83936355752499991</v>
      </c>
    </row>
    <row r="157" spans="1:28" ht="16.5">
      <c r="A157" s="238"/>
      <c r="B157" s="239"/>
      <c r="C157" s="239"/>
      <c r="D157" s="239" t="s">
        <v>472</v>
      </c>
      <c r="E157" s="258" t="s">
        <v>347</v>
      </c>
      <c r="F157" s="240"/>
      <c r="G157" s="239"/>
      <c r="H157" s="241"/>
      <c r="I157" s="242"/>
      <c r="J157" s="243"/>
      <c r="K157" s="243"/>
      <c r="L157" s="243"/>
      <c r="M157" s="243"/>
      <c r="N157" s="243"/>
      <c r="O157" s="243"/>
      <c r="P157" s="243"/>
      <c r="Q157" s="364">
        <f t="shared" si="7"/>
        <v>0.98333333333333228</v>
      </c>
      <c r="R157" s="243"/>
      <c r="S157" s="259">
        <v>3.3333333333333299</v>
      </c>
      <c r="T157" s="254"/>
      <c r="U157" s="254"/>
      <c r="V157" s="261">
        <v>358779.14936418302</v>
      </c>
      <c r="W157" s="254"/>
      <c r="X157" s="254"/>
      <c r="Y157" s="254"/>
      <c r="Z157" s="255"/>
      <c r="AA157" s="363">
        <f t="shared" si="5"/>
        <v>0</v>
      </c>
      <c r="AB157" s="363">
        <f t="shared" si="6"/>
        <v>1.1191514100333322</v>
      </c>
    </row>
    <row r="158" spans="1:28" ht="16.5">
      <c r="A158" s="246"/>
      <c r="B158" s="247"/>
      <c r="C158" s="247"/>
      <c r="D158" s="247" t="s">
        <v>472</v>
      </c>
      <c r="E158" s="256" t="s">
        <v>350</v>
      </c>
      <c r="F158" s="248"/>
      <c r="G158" s="247"/>
      <c r="H158" s="233"/>
      <c r="I158" s="234"/>
      <c r="J158" s="235"/>
      <c r="K158" s="235"/>
      <c r="L158" s="235"/>
      <c r="M158" s="235"/>
      <c r="N158" s="235"/>
      <c r="O158" s="235"/>
      <c r="P158" s="235"/>
      <c r="Q158" s="364">
        <f t="shared" si="7"/>
        <v>0.73749999999999993</v>
      </c>
      <c r="R158" s="235"/>
      <c r="S158" s="257">
        <v>2.5</v>
      </c>
      <c r="T158" s="251"/>
      <c r="U158" s="251"/>
      <c r="V158" s="260">
        <v>371442.39250933198</v>
      </c>
      <c r="W158" s="251"/>
      <c r="X158" s="251"/>
      <c r="Y158" s="251"/>
      <c r="Z158" s="252"/>
      <c r="AA158" s="363">
        <f t="shared" si="5"/>
        <v>0</v>
      </c>
      <c r="AB158" s="363">
        <f t="shared" si="6"/>
        <v>0.83936355752499991</v>
      </c>
    </row>
    <row r="159" spans="1:28" ht="16.5">
      <c r="A159" s="238"/>
      <c r="B159" s="239"/>
      <c r="C159" s="239"/>
      <c r="D159" s="239" t="s">
        <v>472</v>
      </c>
      <c r="E159" s="258" t="s">
        <v>346</v>
      </c>
      <c r="F159" s="240"/>
      <c r="G159" s="239"/>
      <c r="H159" s="241"/>
      <c r="I159" s="242"/>
      <c r="J159" s="243"/>
      <c r="K159" s="243"/>
      <c r="L159" s="243"/>
      <c r="M159" s="243"/>
      <c r="N159" s="243"/>
      <c r="O159" s="243"/>
      <c r="P159" s="243"/>
      <c r="Q159" s="364">
        <f t="shared" si="7"/>
        <v>0.98333333333333228</v>
      </c>
      <c r="R159" s="243"/>
      <c r="S159" s="259">
        <v>3.3333333333333299</v>
      </c>
      <c r="T159" s="254"/>
      <c r="U159" s="254"/>
      <c r="V159" s="261">
        <v>280886.58998690301</v>
      </c>
      <c r="W159" s="254"/>
      <c r="X159" s="254"/>
      <c r="Y159" s="254"/>
      <c r="Z159" s="255"/>
      <c r="AA159" s="363">
        <f t="shared" si="5"/>
        <v>0</v>
      </c>
      <c r="AB159" s="363">
        <f t="shared" si="6"/>
        <v>1.1191514100333322</v>
      </c>
    </row>
    <row r="160" spans="1:28" ht="16.5">
      <c r="A160" s="246"/>
      <c r="B160" s="247"/>
      <c r="C160" s="247"/>
      <c r="D160" s="247" t="s">
        <v>472</v>
      </c>
      <c r="E160" s="256" t="s">
        <v>354</v>
      </c>
      <c r="F160" s="248"/>
      <c r="G160" s="247"/>
      <c r="H160" s="233"/>
      <c r="I160" s="234"/>
      <c r="J160" s="235"/>
      <c r="K160" s="235"/>
      <c r="L160" s="235"/>
      <c r="M160" s="235"/>
      <c r="N160" s="235"/>
      <c r="O160" s="235"/>
      <c r="P160" s="235"/>
      <c r="Q160" s="364">
        <f t="shared" si="7"/>
        <v>0.73749999999999993</v>
      </c>
      <c r="R160" s="235"/>
      <c r="S160" s="257">
        <v>2.5</v>
      </c>
      <c r="T160" s="251"/>
      <c r="U160" s="251"/>
      <c r="V160" s="260">
        <v>319220.16706711601</v>
      </c>
      <c r="W160" s="251"/>
      <c r="X160" s="251"/>
      <c r="Y160" s="251"/>
      <c r="Z160" s="252"/>
      <c r="AA160" s="363">
        <f t="shared" si="5"/>
        <v>0</v>
      </c>
      <c r="AB160" s="363">
        <f t="shared" si="6"/>
        <v>0.83936355752499991</v>
      </c>
    </row>
    <row r="161" spans="1:28" ht="16.5">
      <c r="A161" s="238"/>
      <c r="B161" s="239"/>
      <c r="C161" s="239"/>
      <c r="D161" s="239" t="s">
        <v>472</v>
      </c>
      <c r="E161" s="258" t="s">
        <v>352</v>
      </c>
      <c r="F161" s="240"/>
      <c r="G161" s="239"/>
      <c r="H161" s="241"/>
      <c r="I161" s="242"/>
      <c r="J161" s="243"/>
      <c r="K161" s="243"/>
      <c r="L161" s="243"/>
      <c r="M161" s="243"/>
      <c r="N161" s="243"/>
      <c r="O161" s="243"/>
      <c r="P161" s="243"/>
      <c r="Q161" s="364">
        <f t="shared" si="7"/>
        <v>0.73749999999999993</v>
      </c>
      <c r="R161" s="243"/>
      <c r="S161" s="259">
        <v>2.5</v>
      </c>
      <c r="T161" s="254"/>
      <c r="U161" s="254"/>
      <c r="V161" s="261">
        <v>279249.77539665002</v>
      </c>
      <c r="W161" s="254"/>
      <c r="X161" s="254"/>
      <c r="Y161" s="254"/>
      <c r="Z161" s="255"/>
      <c r="AA161" s="363">
        <f t="shared" si="5"/>
        <v>0</v>
      </c>
      <c r="AB161" s="363">
        <f t="shared" si="6"/>
        <v>0.83936355752499991</v>
      </c>
    </row>
    <row r="162" spans="1:28" ht="16.5">
      <c r="A162" s="246"/>
      <c r="B162" s="247"/>
      <c r="C162" s="247"/>
      <c r="D162" s="247" t="s">
        <v>472</v>
      </c>
      <c r="E162" s="256" t="s">
        <v>353</v>
      </c>
      <c r="F162" s="248"/>
      <c r="G162" s="247"/>
      <c r="H162" s="233"/>
      <c r="I162" s="234"/>
      <c r="J162" s="235"/>
      <c r="K162" s="235"/>
      <c r="L162" s="235"/>
      <c r="M162" s="235"/>
      <c r="N162" s="235"/>
      <c r="O162" s="235"/>
      <c r="P162" s="235"/>
      <c r="Q162" s="364">
        <f t="shared" si="7"/>
        <v>0.73749999999999993</v>
      </c>
      <c r="R162" s="235"/>
      <c r="S162" s="257">
        <v>2.5</v>
      </c>
      <c r="T162" s="251"/>
      <c r="U162" s="251"/>
      <c r="V162" s="260">
        <v>256506.843569324</v>
      </c>
      <c r="W162" s="251"/>
      <c r="X162" s="251"/>
      <c r="Y162" s="251"/>
      <c r="Z162" s="252"/>
      <c r="AA162" s="363">
        <f t="shared" si="5"/>
        <v>0</v>
      </c>
      <c r="AB162" s="363">
        <f t="shared" si="6"/>
        <v>0.83936355752499991</v>
      </c>
    </row>
    <row r="163" spans="1:28" ht="16.5">
      <c r="A163" s="238"/>
      <c r="B163" s="239"/>
      <c r="C163" s="239"/>
      <c r="D163" s="239" t="s">
        <v>472</v>
      </c>
      <c r="E163" s="258" t="s">
        <v>351</v>
      </c>
      <c r="F163" s="240"/>
      <c r="G163" s="239"/>
      <c r="H163" s="241"/>
      <c r="I163" s="242"/>
      <c r="J163" s="243"/>
      <c r="K163" s="243"/>
      <c r="L163" s="243"/>
      <c r="M163" s="243"/>
      <c r="N163" s="243"/>
      <c r="O163" s="243"/>
      <c r="P163" s="243"/>
      <c r="Q163" s="364">
        <f t="shared" si="7"/>
        <v>0.73749999999999993</v>
      </c>
      <c r="R163" s="243"/>
      <c r="S163" s="259">
        <v>2.5</v>
      </c>
      <c r="T163" s="254"/>
      <c r="U163" s="254"/>
      <c r="V163" s="261">
        <v>200571.329889624</v>
      </c>
      <c r="W163" s="254"/>
      <c r="X163" s="254"/>
      <c r="Y163" s="254"/>
      <c r="Z163" s="255"/>
      <c r="AA163" s="363">
        <f t="shared" si="5"/>
        <v>0</v>
      </c>
      <c r="AB163" s="363">
        <f t="shared" si="6"/>
        <v>0.83936355752499991</v>
      </c>
    </row>
  </sheetData>
  <phoneticPr fontId="2" type="noConversion"/>
  <conditionalFormatting sqref="S144:S163">
    <cfRule type="cellIs" dxfId="27" priority="1" operator="greaterThanOrEqual">
      <formula>4</formula>
    </cfRule>
  </conditionalFormatting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6B0ED-44D7-483F-84C4-84383A9577D5}">
  <sheetPr codeName="Sheet3">
    <tabColor rgb="FF002060"/>
  </sheetPr>
  <dimension ref="A1:F32"/>
  <sheetViews>
    <sheetView workbookViewId="0"/>
    <sheetView topLeftCell="A9" workbookViewId="1">
      <selection activeCell="I5" sqref="I5"/>
    </sheetView>
  </sheetViews>
  <sheetFormatPr defaultColWidth="8.875" defaultRowHeight="13.5"/>
  <cols>
    <col min="1" max="1" width="11" style="2" bestFit="1" customWidth="1"/>
    <col min="2" max="2" width="5.75" style="2" bestFit="1" customWidth="1"/>
    <col min="3" max="5" width="13.875" style="2" customWidth="1"/>
    <col min="6" max="6" width="13.5" style="2" bestFit="1" customWidth="1"/>
    <col min="7" max="16384" width="8.875" style="2"/>
  </cols>
  <sheetData>
    <row r="1" spans="1:6" ht="16.5">
      <c r="A1" s="403" t="s">
        <v>505</v>
      </c>
      <c r="B1" s="403" t="s">
        <v>506</v>
      </c>
      <c r="C1" s="403" t="s">
        <v>507</v>
      </c>
      <c r="D1" s="403" t="s">
        <v>508</v>
      </c>
      <c r="E1" s="403" t="s">
        <v>509</v>
      </c>
      <c r="F1" s="404" t="s">
        <v>510</v>
      </c>
    </row>
    <row r="2" spans="1:6" ht="16.5">
      <c r="A2" s="405">
        <v>45778</v>
      </c>
      <c r="B2" s="410" t="s">
        <v>511</v>
      </c>
      <c r="C2" s="406">
        <v>0.01</v>
      </c>
      <c r="D2" s="407">
        <v>0.01</v>
      </c>
      <c r="E2" s="408">
        <v>0.01</v>
      </c>
      <c r="F2" s="411">
        <f>SUM($C$2:C2)</f>
        <v>0.01</v>
      </c>
    </row>
    <row r="3" spans="1:6" ht="16.5">
      <c r="A3" s="405">
        <v>45779</v>
      </c>
      <c r="B3" s="410" t="s">
        <v>512</v>
      </c>
      <c r="C3" s="407">
        <v>0.01</v>
      </c>
      <c r="D3" s="407">
        <v>0.01</v>
      </c>
      <c r="E3" s="409">
        <v>0.01</v>
      </c>
      <c r="F3" s="411">
        <f>SUM($C$2:C3)</f>
        <v>0.02</v>
      </c>
    </row>
    <row r="4" spans="1:6" ht="16.5">
      <c r="A4" s="405">
        <v>45780</v>
      </c>
      <c r="B4" s="412" t="s">
        <v>513</v>
      </c>
      <c r="C4" s="407">
        <v>0.03</v>
      </c>
      <c r="D4" s="407">
        <v>0.02</v>
      </c>
      <c r="E4" s="408">
        <v>0.02</v>
      </c>
      <c r="F4" s="411">
        <f>SUM($C$2:C4)</f>
        <v>0.05</v>
      </c>
    </row>
    <row r="5" spans="1:6" ht="16.5">
      <c r="A5" s="405">
        <v>45781</v>
      </c>
      <c r="B5" s="412" t="s">
        <v>514</v>
      </c>
      <c r="C5" s="407">
        <v>0.04</v>
      </c>
      <c r="D5" s="407">
        <v>0.03</v>
      </c>
      <c r="E5" s="409">
        <v>0.03</v>
      </c>
      <c r="F5" s="411">
        <f>SUM($C$2:C5)</f>
        <v>0.09</v>
      </c>
    </row>
    <row r="6" spans="1:6" ht="16.5">
      <c r="A6" s="405">
        <v>45782</v>
      </c>
      <c r="B6" s="412" t="s">
        <v>515</v>
      </c>
      <c r="C6" s="407">
        <v>0.04</v>
      </c>
      <c r="D6" s="407">
        <v>0.03</v>
      </c>
      <c r="E6" s="408">
        <v>0.03</v>
      </c>
      <c r="F6" s="411">
        <f>SUM($C$2:C6)</f>
        <v>0.13</v>
      </c>
    </row>
    <row r="7" spans="1:6" ht="16.5">
      <c r="A7" s="405">
        <v>45783</v>
      </c>
      <c r="B7" s="410" t="s">
        <v>516</v>
      </c>
      <c r="C7" s="407">
        <v>0.02</v>
      </c>
      <c r="D7" s="407">
        <v>2.5000000000000001E-2</v>
      </c>
      <c r="E7" s="409">
        <v>0.05</v>
      </c>
      <c r="F7" s="411">
        <f>SUM($C$2:C7)</f>
        <v>0.15</v>
      </c>
    </row>
    <row r="8" spans="1:6" ht="16.5">
      <c r="A8" s="405">
        <v>45784</v>
      </c>
      <c r="B8" s="410" t="s">
        <v>517</v>
      </c>
      <c r="C8" s="407">
        <v>0.01</v>
      </c>
      <c r="D8" s="407">
        <v>0.01</v>
      </c>
      <c r="E8" s="408">
        <v>0.02</v>
      </c>
      <c r="F8" s="411">
        <f>SUM($C$2:C8)</f>
        <v>0.16</v>
      </c>
    </row>
    <row r="9" spans="1:6" ht="16.5">
      <c r="A9" s="405">
        <v>45785</v>
      </c>
      <c r="B9" s="410" t="s">
        <v>511</v>
      </c>
      <c r="C9" s="407">
        <v>0.02</v>
      </c>
      <c r="D9" s="407">
        <v>0.03</v>
      </c>
      <c r="E9" s="409">
        <v>0.05</v>
      </c>
      <c r="F9" s="411">
        <f>SUM($C$2:C9)</f>
        <v>0.18</v>
      </c>
    </row>
    <row r="10" spans="1:6" ht="16.5">
      <c r="A10" s="405">
        <v>45786</v>
      </c>
      <c r="B10" s="410" t="s">
        <v>512</v>
      </c>
      <c r="C10" s="407">
        <v>0.02</v>
      </c>
      <c r="D10" s="407">
        <v>0.03</v>
      </c>
      <c r="E10" s="408">
        <v>0.05</v>
      </c>
      <c r="F10" s="411">
        <f>SUM($C$2:C10)</f>
        <v>0.19999999999999998</v>
      </c>
    </row>
    <row r="11" spans="1:6" ht="16.5">
      <c r="A11" s="405">
        <v>45787</v>
      </c>
      <c r="B11" s="412" t="s">
        <v>513</v>
      </c>
      <c r="C11" s="407">
        <v>3.5000000000000003E-2</v>
      </c>
      <c r="D11" s="407">
        <v>0.04</v>
      </c>
      <c r="E11" s="409">
        <v>0.02</v>
      </c>
      <c r="F11" s="411">
        <f>SUM($C$2:C11)</f>
        <v>0.23499999999999999</v>
      </c>
    </row>
    <row r="12" spans="1:6" ht="16.5">
      <c r="A12" s="405">
        <v>45788</v>
      </c>
      <c r="B12" s="412" t="s">
        <v>514</v>
      </c>
      <c r="C12" s="407">
        <v>0.04</v>
      </c>
      <c r="D12" s="407">
        <v>0.04</v>
      </c>
      <c r="E12" s="408">
        <v>0.03</v>
      </c>
      <c r="F12" s="411">
        <f>SUM($C$2:C12)</f>
        <v>0.27499999999999997</v>
      </c>
    </row>
    <row r="13" spans="1:6" ht="16.5">
      <c r="A13" s="405">
        <v>45789</v>
      </c>
      <c r="B13" s="412" t="s">
        <v>515</v>
      </c>
      <c r="C13" s="407">
        <v>0.04</v>
      </c>
      <c r="D13" s="407">
        <v>0.05</v>
      </c>
      <c r="E13" s="409">
        <v>0.03</v>
      </c>
      <c r="F13" s="411">
        <f>SUM($C$2:C13)</f>
        <v>0.31499999999999995</v>
      </c>
    </row>
    <row r="14" spans="1:6" ht="16.5">
      <c r="A14" s="405">
        <v>45790</v>
      </c>
      <c r="B14" s="410" t="s">
        <v>516</v>
      </c>
      <c r="C14" s="407">
        <v>2.5000000000000001E-2</v>
      </c>
      <c r="D14" s="407">
        <v>0.03</v>
      </c>
      <c r="E14" s="408">
        <v>0.05</v>
      </c>
      <c r="F14" s="411">
        <f>SUM($C$2:C14)</f>
        <v>0.33999999999999997</v>
      </c>
    </row>
    <row r="15" spans="1:6" ht="16.5">
      <c r="A15" s="405">
        <v>45791</v>
      </c>
      <c r="B15" s="410" t="s">
        <v>517</v>
      </c>
      <c r="C15" s="407">
        <v>0.02</v>
      </c>
      <c r="D15" s="407">
        <v>0.02</v>
      </c>
      <c r="E15" s="409">
        <v>0.02</v>
      </c>
      <c r="F15" s="411">
        <f>SUM($C$2:C15)</f>
        <v>0.36</v>
      </c>
    </row>
    <row r="16" spans="1:6" ht="16.5">
      <c r="A16" s="405">
        <v>45792</v>
      </c>
      <c r="B16" s="410" t="s">
        <v>511</v>
      </c>
      <c r="C16" s="407">
        <v>2.5000000000000001E-2</v>
      </c>
      <c r="D16" s="407">
        <v>3.5000000000000003E-2</v>
      </c>
      <c r="E16" s="408">
        <v>0.05</v>
      </c>
      <c r="F16" s="411">
        <f>SUM($C$2:C16)</f>
        <v>0.38500000000000001</v>
      </c>
    </row>
    <row r="17" spans="1:6" ht="16.5">
      <c r="A17" s="405">
        <v>45793</v>
      </c>
      <c r="B17" s="410" t="s">
        <v>512</v>
      </c>
      <c r="C17" s="407">
        <v>0.03</v>
      </c>
      <c r="D17" s="407">
        <v>3.5000000000000003E-2</v>
      </c>
      <c r="E17" s="409">
        <v>0.05</v>
      </c>
      <c r="F17" s="411">
        <f>SUM($C$2:C17)</f>
        <v>0.41500000000000004</v>
      </c>
    </row>
    <row r="18" spans="1:6" ht="16.5">
      <c r="A18" s="405">
        <v>45794</v>
      </c>
      <c r="B18" s="412" t="s">
        <v>513</v>
      </c>
      <c r="C18" s="407">
        <v>0.04</v>
      </c>
      <c r="D18" s="407">
        <v>4.4999999999999998E-2</v>
      </c>
      <c r="E18" s="408">
        <v>0.02</v>
      </c>
      <c r="F18" s="411">
        <f>SUM($C$2:C18)</f>
        <v>0.45500000000000002</v>
      </c>
    </row>
    <row r="19" spans="1:6" ht="16.5">
      <c r="A19" s="405">
        <v>45795</v>
      </c>
      <c r="B19" s="412" t="s">
        <v>514</v>
      </c>
      <c r="C19" s="407">
        <v>4.4999999999999998E-2</v>
      </c>
      <c r="D19" s="407">
        <v>0.05</v>
      </c>
      <c r="E19" s="409">
        <v>0.03</v>
      </c>
      <c r="F19" s="411">
        <f>SUM($C$2:C19)</f>
        <v>0.5</v>
      </c>
    </row>
    <row r="20" spans="1:6" ht="16.5">
      <c r="A20" s="405">
        <v>45796</v>
      </c>
      <c r="B20" s="412" t="s">
        <v>515</v>
      </c>
      <c r="C20" s="407">
        <v>4.4999999999999998E-2</v>
      </c>
      <c r="D20" s="407">
        <v>0.05</v>
      </c>
      <c r="E20" s="408">
        <v>0.03</v>
      </c>
      <c r="F20" s="411">
        <f>SUM($C$2:C20)</f>
        <v>0.54500000000000004</v>
      </c>
    </row>
    <row r="21" spans="1:6" ht="16.5">
      <c r="A21" s="405">
        <v>45797</v>
      </c>
      <c r="B21" s="410" t="s">
        <v>516</v>
      </c>
      <c r="C21" s="407">
        <v>2.5000000000000001E-2</v>
      </c>
      <c r="D21" s="407">
        <v>0.03</v>
      </c>
      <c r="E21" s="409">
        <v>0.05</v>
      </c>
      <c r="F21" s="411">
        <f>SUM($C$2:C21)</f>
        <v>0.57000000000000006</v>
      </c>
    </row>
    <row r="22" spans="1:6" ht="16.5">
      <c r="A22" s="405">
        <v>45798</v>
      </c>
      <c r="B22" s="410" t="s">
        <v>517</v>
      </c>
      <c r="C22" s="407">
        <v>0.02</v>
      </c>
      <c r="D22" s="407">
        <v>0.02</v>
      </c>
      <c r="E22" s="408">
        <v>0.02</v>
      </c>
      <c r="F22" s="411">
        <f>SUM($C$2:C22)</f>
        <v>0.59000000000000008</v>
      </c>
    </row>
    <row r="23" spans="1:6" ht="16.5">
      <c r="A23" s="405">
        <v>45799</v>
      </c>
      <c r="B23" s="410" t="s">
        <v>511</v>
      </c>
      <c r="C23" s="407">
        <v>2.5000000000000001E-2</v>
      </c>
      <c r="D23" s="407">
        <v>0.03</v>
      </c>
      <c r="E23" s="409">
        <v>0.05</v>
      </c>
      <c r="F23" s="411">
        <f>SUM($C$2:C23)</f>
        <v>0.6150000000000001</v>
      </c>
    </row>
    <row r="24" spans="1:6" ht="16.5">
      <c r="A24" s="405">
        <v>45800</v>
      </c>
      <c r="B24" s="410" t="s">
        <v>512</v>
      </c>
      <c r="C24" s="407">
        <v>0.03</v>
      </c>
      <c r="D24" s="407">
        <v>3.5000000000000003E-2</v>
      </c>
      <c r="E24" s="408">
        <v>0.05</v>
      </c>
      <c r="F24" s="411">
        <f>SUM($C$2:C24)</f>
        <v>0.64500000000000013</v>
      </c>
    </row>
    <row r="25" spans="1:6" ht="16.5">
      <c r="A25" s="405">
        <v>45801</v>
      </c>
      <c r="B25" s="412" t="s">
        <v>513</v>
      </c>
      <c r="C25" s="407">
        <v>4.4999999999999998E-2</v>
      </c>
      <c r="D25" s="407">
        <v>0.05</v>
      </c>
      <c r="E25" s="409">
        <v>0.02</v>
      </c>
      <c r="F25" s="411">
        <f>SUM($C$2:C25)</f>
        <v>0.69000000000000017</v>
      </c>
    </row>
    <row r="26" spans="1:6" ht="16.5">
      <c r="A26" s="405">
        <v>45802</v>
      </c>
      <c r="B26" s="412" t="s">
        <v>514</v>
      </c>
      <c r="C26" s="407">
        <v>4.4999999999999998E-2</v>
      </c>
      <c r="D26" s="407">
        <v>0.05</v>
      </c>
      <c r="E26" s="408">
        <v>0.03</v>
      </c>
      <c r="F26" s="411">
        <f>SUM($C$2:C26)</f>
        <v>0.73500000000000021</v>
      </c>
    </row>
    <row r="27" spans="1:6" ht="16.5">
      <c r="A27" s="405">
        <v>45803</v>
      </c>
      <c r="B27" s="412" t="s">
        <v>515</v>
      </c>
      <c r="C27" s="407">
        <v>0.05</v>
      </c>
      <c r="D27" s="407">
        <v>5.5E-2</v>
      </c>
      <c r="E27" s="409">
        <v>0.03</v>
      </c>
      <c r="F27" s="411">
        <f>SUM($C$2:C27)</f>
        <v>0.78500000000000025</v>
      </c>
    </row>
    <row r="28" spans="1:6" ht="16.5">
      <c r="A28" s="405">
        <v>45804</v>
      </c>
      <c r="B28" s="410" t="s">
        <v>516</v>
      </c>
      <c r="C28" s="407">
        <v>0.03</v>
      </c>
      <c r="D28" s="407">
        <v>0.03</v>
      </c>
      <c r="E28" s="408">
        <v>0.05</v>
      </c>
      <c r="F28" s="411">
        <f>SUM($C$2:C28)</f>
        <v>0.81500000000000028</v>
      </c>
    </row>
    <row r="29" spans="1:6" ht="16.5">
      <c r="A29" s="405">
        <v>45805</v>
      </c>
      <c r="B29" s="410" t="s">
        <v>517</v>
      </c>
      <c r="C29" s="407">
        <v>2.5000000000000001E-2</v>
      </c>
      <c r="D29" s="407">
        <v>0.02</v>
      </c>
      <c r="E29" s="409">
        <v>0.02</v>
      </c>
      <c r="F29" s="411">
        <f>SUM($C$2:C29)</f>
        <v>0.8400000000000003</v>
      </c>
    </row>
    <row r="30" spans="1:6" ht="16.5">
      <c r="A30" s="405">
        <v>45806</v>
      </c>
      <c r="B30" s="410" t="s">
        <v>511</v>
      </c>
      <c r="C30" s="407">
        <v>0.05</v>
      </c>
      <c r="D30" s="407">
        <v>0.03</v>
      </c>
      <c r="E30" s="408">
        <v>0.03</v>
      </c>
      <c r="F30" s="411">
        <f>SUM($C$2:C30)</f>
        <v>0.89000000000000035</v>
      </c>
    </row>
    <row r="31" spans="1:6" ht="16.5">
      <c r="A31" s="405">
        <v>45807</v>
      </c>
      <c r="B31" s="410" t="s">
        <v>512</v>
      </c>
      <c r="C31" s="407">
        <v>0.05</v>
      </c>
      <c r="D31" s="407">
        <v>0.03</v>
      </c>
      <c r="E31" s="409">
        <v>0.03</v>
      </c>
      <c r="F31" s="411">
        <f>SUM($C$2:C31)</f>
        <v>0.94000000000000039</v>
      </c>
    </row>
    <row r="32" spans="1:6" ht="16.5">
      <c r="A32" s="405">
        <v>45808</v>
      </c>
      <c r="B32" s="410" t="s">
        <v>513</v>
      </c>
      <c r="C32" s="407">
        <v>0.06</v>
      </c>
      <c r="D32" s="407">
        <v>0.03</v>
      </c>
      <c r="E32" s="408">
        <v>0.02</v>
      </c>
      <c r="F32" s="411">
        <f>SUM($C$2:C32)</f>
        <v>1.0000000000000004</v>
      </c>
    </row>
  </sheetData>
  <phoneticPr fontId="2" type="noConversion"/>
  <conditionalFormatting sqref="C2:C32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{DA92F6DC-128C-4BD5-B869-9AD825DB8BD8}</x14:id>
        </ext>
      </extLst>
    </cfRule>
  </conditionalFormatting>
  <conditionalFormatting sqref="D2:D32">
    <cfRule type="dataBar" priority="2">
      <dataBar>
        <cfvo type="min"/>
        <cfvo type="num" val="0.06"/>
        <color rgb="FFFFB628"/>
      </dataBar>
      <extLst>
        <ext xmlns:x14="http://schemas.microsoft.com/office/spreadsheetml/2009/9/main" uri="{B025F937-C7B1-47D3-B67F-A62EFF666E3E}">
          <x14:id>{2D40E92C-30D1-4BE4-A7FA-F0C01770D8D5}</x14:id>
        </ext>
      </extLst>
    </cfRule>
  </conditionalFormatting>
  <conditionalFormatting sqref="E2:E32">
    <cfRule type="dataBar" priority="1">
      <dataBar>
        <cfvo type="min"/>
        <cfvo type="num" val="0.06"/>
        <color theme="9" tint="0.59999389629810485"/>
      </dataBar>
      <extLst>
        <ext xmlns:x14="http://schemas.microsoft.com/office/spreadsheetml/2009/9/main" uri="{B025F937-C7B1-47D3-B67F-A62EFF666E3E}">
          <x14:id>{B130BE9E-D280-4E16-8937-D20C63928988}</x14:id>
        </ext>
      </extLst>
    </cfRule>
  </conditionalFormatting>
  <pageMargins left="0.7" right="0.7" top="0.75" bottom="0.75" header="0.3" footer="0.3"/>
  <ignoredErrors>
    <ignoredError sqref="F3:F31" formulaRange="1"/>
  </ignoredErrors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92F6DC-128C-4BD5-B869-9AD825DB8B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C2:C32</xm:sqref>
        </x14:conditionalFormatting>
        <x14:conditionalFormatting xmlns:xm="http://schemas.microsoft.com/office/excel/2006/main">
          <x14:cfRule type="dataBar" id="{2D40E92C-30D1-4BE4-A7FA-F0C01770D8D5}">
            <x14:dataBar minLength="0" maxLength="100" gradient="0">
              <x14:cfvo type="autoMin"/>
              <x14:cfvo type="num">
                <xm:f>0.06</xm:f>
              </x14:cfvo>
              <x14:negativeFillColor rgb="FFFF0000"/>
              <x14:axisColor rgb="FF000000"/>
            </x14:dataBar>
          </x14:cfRule>
          <xm:sqref>D2:D32</xm:sqref>
        </x14:conditionalFormatting>
        <x14:conditionalFormatting xmlns:xm="http://schemas.microsoft.com/office/excel/2006/main">
          <x14:cfRule type="dataBar" id="{B130BE9E-D280-4E16-8937-D20C63928988}">
            <x14:dataBar minLength="0" maxLength="100" gradient="0">
              <x14:cfvo type="autoMin"/>
              <x14:cfvo type="num">
                <xm:f>0.06</xm:f>
              </x14:cfvo>
              <x14:negativeFillColor rgb="FFFF0000"/>
              <x14:axisColor rgb="FF000000"/>
            </x14:dataBar>
          </x14:cfRule>
          <xm:sqref>E2:E32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6B0B2-FE2E-4306-9771-B4D8B78818DB}">
  <sheetPr>
    <tabColor rgb="FFFFFF00"/>
  </sheetPr>
  <dimension ref="A1:Y2008"/>
  <sheetViews>
    <sheetView workbookViewId="0"/>
    <sheetView workbookViewId="1">
      <selection activeCell="A33" sqref="A33:D33"/>
    </sheetView>
  </sheetViews>
  <sheetFormatPr defaultRowHeight="13.5"/>
  <cols>
    <col min="1" max="1" width="20.5" bestFit="1" customWidth="1"/>
    <col min="2" max="2" width="30.5" bestFit="1" customWidth="1"/>
    <col min="3" max="3" width="30.25" bestFit="1" customWidth="1"/>
    <col min="4" max="4" width="27.25" bestFit="1" customWidth="1"/>
    <col min="5" max="5" width="31.5" bestFit="1" customWidth="1"/>
    <col min="6" max="6" width="19" bestFit="1" customWidth="1"/>
    <col min="7" max="7" width="21.5" bestFit="1" customWidth="1"/>
    <col min="8" max="8" width="12.75" bestFit="1" customWidth="1"/>
    <col min="9" max="9" width="21.5" bestFit="1" customWidth="1"/>
    <col min="10" max="10" width="29" bestFit="1" customWidth="1"/>
    <col min="11" max="11" width="27.625" bestFit="1" customWidth="1"/>
    <col min="12" max="12" width="48.625" bestFit="1" customWidth="1"/>
    <col min="13" max="13" width="17.75" bestFit="1" customWidth="1"/>
    <col min="14" max="17" width="26.5" bestFit="1" customWidth="1"/>
    <col min="18" max="18" width="24" bestFit="1" customWidth="1"/>
    <col min="19" max="19" width="30.5" bestFit="1" customWidth="1"/>
    <col min="20" max="20" width="21.625" bestFit="1" customWidth="1"/>
    <col min="21" max="21" width="11.625" customWidth="1"/>
    <col min="22" max="22" width="10.75" customWidth="1"/>
    <col min="23" max="23" width="13.125" bestFit="1" customWidth="1"/>
  </cols>
  <sheetData>
    <row r="1" spans="1:25">
      <c r="A1" t="s">
        <v>518</v>
      </c>
      <c r="B1" t="s">
        <v>519</v>
      </c>
      <c r="C1" t="s">
        <v>520</v>
      </c>
      <c r="D1" t="s">
        <v>521</v>
      </c>
      <c r="E1" t="s">
        <v>522</v>
      </c>
      <c r="F1" t="s">
        <v>523</v>
      </c>
      <c r="G1" t="s">
        <v>524</v>
      </c>
      <c r="H1" t="s">
        <v>525</v>
      </c>
      <c r="I1" t="s">
        <v>526</v>
      </c>
      <c r="J1" t="s">
        <v>527</v>
      </c>
      <c r="K1" t="s">
        <v>528</v>
      </c>
      <c r="L1" s="2" t="s">
        <v>529</v>
      </c>
      <c r="M1" t="s">
        <v>530</v>
      </c>
      <c r="N1" t="s">
        <v>531</v>
      </c>
      <c r="O1" t="s">
        <v>532</v>
      </c>
      <c r="P1" t="s">
        <v>533</v>
      </c>
      <c r="Q1" t="s">
        <v>534</v>
      </c>
      <c r="R1" t="s">
        <v>535</v>
      </c>
      <c r="S1" t="s">
        <v>536</v>
      </c>
      <c r="T1" t="s">
        <v>537</v>
      </c>
      <c r="U1" s="283" t="s">
        <v>538</v>
      </c>
      <c r="V1" s="7" t="s">
        <v>539</v>
      </c>
      <c r="W1" s="7" t="s">
        <v>540</v>
      </c>
      <c r="X1" s="7" t="s">
        <v>541</v>
      </c>
      <c r="Y1" s="7"/>
    </row>
    <row r="2" spans="1:25">
      <c r="A2" t="s">
        <v>835</v>
      </c>
      <c r="B2" s="2" t="s">
        <v>836</v>
      </c>
      <c r="C2">
        <v>18</v>
      </c>
      <c r="D2" t="s">
        <v>717</v>
      </c>
      <c r="E2" t="s">
        <v>836</v>
      </c>
      <c r="F2">
        <v>1</v>
      </c>
      <c r="G2">
        <v>655.99861999999996</v>
      </c>
      <c r="H2">
        <v>535695</v>
      </c>
      <c r="I2" t="s">
        <v>837</v>
      </c>
      <c r="J2" t="s">
        <v>545</v>
      </c>
      <c r="K2" t="s">
        <v>546</v>
      </c>
      <c r="L2" t="s">
        <v>565</v>
      </c>
      <c r="M2" t="s">
        <v>610</v>
      </c>
      <c r="N2" t="s">
        <v>549</v>
      </c>
      <c r="O2" t="s">
        <v>550</v>
      </c>
      <c r="P2" t="s">
        <v>136</v>
      </c>
      <c r="Q2" t="s">
        <v>143</v>
      </c>
      <c r="R2" t="s">
        <v>475</v>
      </c>
      <c r="S2" t="s">
        <v>659</v>
      </c>
      <c r="T2" t="s">
        <v>567</v>
      </c>
      <c r="U2">
        <f>COUNTIF('业绩进度排名-中间表'!$E$27:$E$202,新签明细[[#This Row],[cc_user_name]])</f>
        <v>0</v>
      </c>
      <c r="V2" s="1">
        <f>DATEVALUE(LEFT(新签明细[[#This Row],[支付成功时间]], FIND(" ", 新签明细[[#This Row],[支付成功时间]]) - 1))</f>
        <v>45786</v>
      </c>
      <c r="W2" s="1">
        <f>IFERROR(DATEVALUE(LEFT(新签明细[[#This Row],[lead_date]],FIND(" ",新签明细[[#This Row],[lead_date]])-1)),$W$2)</f>
        <v>45783</v>
      </c>
      <c r="X2" t="b">
        <f ca="1">MONTH(W2)=MONTH(TODAY())</f>
        <v>1</v>
      </c>
    </row>
    <row r="3" spans="1:25">
      <c r="A3" t="s">
        <v>18390</v>
      </c>
      <c r="B3" t="s">
        <v>18391</v>
      </c>
      <c r="C3">
        <v>24</v>
      </c>
      <c r="D3" t="s">
        <v>300</v>
      </c>
      <c r="E3" t="s">
        <v>18391</v>
      </c>
      <c r="F3">
        <v>1</v>
      </c>
      <c r="G3">
        <v>856.82234400000004</v>
      </c>
      <c r="H3">
        <v>540618</v>
      </c>
      <c r="I3" t="s">
        <v>18392</v>
      </c>
      <c r="J3" t="s">
        <v>545</v>
      </c>
      <c r="K3" t="s">
        <v>546</v>
      </c>
      <c r="L3" t="s">
        <v>671</v>
      </c>
      <c r="M3" t="s">
        <v>558</v>
      </c>
      <c r="N3" t="s">
        <v>549</v>
      </c>
      <c r="O3" t="s">
        <v>550</v>
      </c>
      <c r="P3" t="s">
        <v>136</v>
      </c>
      <c r="Q3" t="s">
        <v>143</v>
      </c>
      <c r="R3" t="s">
        <v>475</v>
      </c>
      <c r="S3" t="s">
        <v>18393</v>
      </c>
      <c r="T3" t="s">
        <v>18394</v>
      </c>
      <c r="U3">
        <f>COUNTIF('业绩进度排名-中间表'!$E$27:$E$202,新签明细[[#This Row],[cc_user_name]])</f>
        <v>1</v>
      </c>
      <c r="V3" s="1">
        <f>DATEVALUE(LEFT(新签明细[[#This Row],[支付成功时间]], FIND(" ", 新签明细[[#This Row],[支付成功时间]]) - 1))</f>
        <v>45796</v>
      </c>
      <c r="W3" s="1">
        <f>IFERROR(DATEVALUE(LEFT(新签明细[[#This Row],[lead_date]],FIND(" ",新签明细[[#This Row],[lead_date]])-1)),$W$2)</f>
        <v>44336</v>
      </c>
      <c r="X3" t="b">
        <f t="shared" ref="X3:X66" ca="1" si="0">MONTH(W3)=MONTH(TODAY())</f>
        <v>1</v>
      </c>
    </row>
    <row r="4" spans="1:25" hidden="1">
      <c r="A4" t="s">
        <v>9388</v>
      </c>
      <c r="B4" t="s">
        <v>9389</v>
      </c>
      <c r="C4">
        <v>8</v>
      </c>
      <c r="D4" t="s">
        <v>319</v>
      </c>
      <c r="E4" t="s">
        <v>9389</v>
      </c>
      <c r="F4">
        <v>1</v>
      </c>
      <c r="G4">
        <v>288.39999999999998</v>
      </c>
      <c r="H4">
        <v>536829</v>
      </c>
      <c r="I4" t="s">
        <v>9390</v>
      </c>
      <c r="J4" t="s">
        <v>545</v>
      </c>
      <c r="K4" t="s">
        <v>546</v>
      </c>
      <c r="L4" t="s">
        <v>577</v>
      </c>
      <c r="M4" t="s">
        <v>548</v>
      </c>
      <c r="N4" t="s">
        <v>549</v>
      </c>
      <c r="O4" t="s">
        <v>550</v>
      </c>
      <c r="P4" t="s">
        <v>616</v>
      </c>
      <c r="Q4" t="s">
        <v>314</v>
      </c>
      <c r="R4" t="s">
        <v>475</v>
      </c>
      <c r="S4" t="s">
        <v>654</v>
      </c>
      <c r="T4" t="s">
        <v>644</v>
      </c>
      <c r="U4">
        <f>COUNTIF('业绩进度排名-中间表'!$E$27:$E$202,新签明细[[#This Row],[cc_user_name]])</f>
        <v>1</v>
      </c>
      <c r="V4" s="1">
        <f>DATEVALUE(LEFT(新签明细[[#This Row],[支付成功时间]], FIND(" ", 新签明细[[#This Row],[支付成功时间]]) - 1))</f>
        <v>45789</v>
      </c>
      <c r="W4" s="1">
        <f>IFERROR(DATEVALUE(LEFT(新签明细[[#This Row],[lead_date]],FIND(" ",新签明细[[#This Row],[lead_date]])-1)),$W$2)</f>
        <v>45769</v>
      </c>
      <c r="X4" t="b">
        <f t="shared" ca="1" si="0"/>
        <v>0</v>
      </c>
    </row>
    <row r="5" spans="1:25" hidden="1">
      <c r="A5" t="s">
        <v>838</v>
      </c>
      <c r="B5" t="s">
        <v>839</v>
      </c>
      <c r="C5">
        <v>24</v>
      </c>
      <c r="D5" t="s">
        <v>284</v>
      </c>
      <c r="E5" t="s">
        <v>839</v>
      </c>
      <c r="F5">
        <v>1</v>
      </c>
      <c r="G5">
        <v>840</v>
      </c>
      <c r="H5">
        <v>535987</v>
      </c>
      <c r="I5" t="s">
        <v>840</v>
      </c>
      <c r="J5" t="s">
        <v>545</v>
      </c>
      <c r="K5" t="s">
        <v>546</v>
      </c>
      <c r="L5" t="s">
        <v>671</v>
      </c>
      <c r="M5" t="s">
        <v>548</v>
      </c>
      <c r="N5" t="s">
        <v>549</v>
      </c>
      <c r="O5" t="s">
        <v>550</v>
      </c>
      <c r="P5" t="s">
        <v>136</v>
      </c>
      <c r="Q5" t="s">
        <v>283</v>
      </c>
      <c r="R5" t="s">
        <v>475</v>
      </c>
      <c r="S5" t="s">
        <v>633</v>
      </c>
      <c r="T5" t="s">
        <v>567</v>
      </c>
      <c r="U5">
        <f>COUNTIF('业绩进度排名-中间表'!$E$27:$E$202,新签明细[[#This Row],[cc_user_name]])</f>
        <v>1</v>
      </c>
      <c r="V5" s="1">
        <f>DATEVALUE(LEFT(新签明细[[#This Row],[支付成功时间]], FIND(" ", 新签明细[[#This Row],[支付成功时间]]) - 1))</f>
        <v>45787</v>
      </c>
      <c r="W5" s="1">
        <f>IFERROR(DATEVALUE(LEFT(新签明细[[#This Row],[lead_date]],FIND(" ",新签明细[[#This Row],[lead_date]])-1)),$W$2)</f>
        <v>45783</v>
      </c>
      <c r="X5" t="b">
        <f t="shared" ca="1" si="0"/>
        <v>1</v>
      </c>
    </row>
    <row r="6" spans="1:25" hidden="1">
      <c r="A6" t="s">
        <v>841</v>
      </c>
      <c r="B6" t="s">
        <v>842</v>
      </c>
      <c r="C6">
        <v>36</v>
      </c>
      <c r="D6" t="s">
        <v>244</v>
      </c>
      <c r="E6" t="s">
        <v>842</v>
      </c>
      <c r="F6">
        <v>1</v>
      </c>
      <c r="G6">
        <v>1199</v>
      </c>
      <c r="H6">
        <v>534283</v>
      </c>
      <c r="I6" t="s">
        <v>843</v>
      </c>
      <c r="J6" t="s">
        <v>545</v>
      </c>
      <c r="K6" t="s">
        <v>546</v>
      </c>
      <c r="L6" t="s">
        <v>557</v>
      </c>
      <c r="M6" t="s">
        <v>548</v>
      </c>
      <c r="N6" t="s">
        <v>549</v>
      </c>
      <c r="O6" t="s">
        <v>550</v>
      </c>
      <c r="P6" t="s">
        <v>551</v>
      </c>
      <c r="Q6" t="s">
        <v>242</v>
      </c>
      <c r="R6" t="s">
        <v>475</v>
      </c>
      <c r="S6" t="s">
        <v>659</v>
      </c>
      <c r="T6" t="s">
        <v>585</v>
      </c>
      <c r="U6">
        <f>COUNTIF('业绩进度排名-中间表'!$E$27:$E$202,新签明细[[#This Row],[cc_user_name]])</f>
        <v>1</v>
      </c>
      <c r="V6" s="1">
        <f>DATEVALUE(LEFT(新签明细[[#This Row],[支付成功时间]], FIND(" ", 新签明细[[#This Row],[支付成功时间]]) - 1))</f>
        <v>45780</v>
      </c>
      <c r="W6" s="1">
        <f>IFERROR(DATEVALUE(LEFT(新签明细[[#This Row],[lead_date]],FIND(" ",新签明细[[#This Row],[lead_date]])-1)),$W$2)</f>
        <v>45776</v>
      </c>
      <c r="X6" t="b">
        <f t="shared" ca="1" si="0"/>
        <v>0</v>
      </c>
    </row>
    <row r="7" spans="1:25">
      <c r="A7" t="s">
        <v>844</v>
      </c>
      <c r="B7" t="s">
        <v>845</v>
      </c>
      <c r="C7">
        <v>18</v>
      </c>
      <c r="D7" t="s">
        <v>299</v>
      </c>
      <c r="E7" t="s">
        <v>845</v>
      </c>
      <c r="F7">
        <v>1</v>
      </c>
      <c r="G7">
        <v>630</v>
      </c>
      <c r="H7">
        <v>535749</v>
      </c>
      <c r="I7" t="s">
        <v>846</v>
      </c>
      <c r="J7" t="s">
        <v>545</v>
      </c>
      <c r="K7" t="s">
        <v>546</v>
      </c>
      <c r="L7" t="s">
        <v>565</v>
      </c>
      <c r="M7" t="s">
        <v>578</v>
      </c>
      <c r="N7" t="s">
        <v>549</v>
      </c>
      <c r="O7" t="s">
        <v>550</v>
      </c>
      <c r="P7" t="s">
        <v>136</v>
      </c>
      <c r="Q7" t="s">
        <v>143</v>
      </c>
      <c r="R7" t="s">
        <v>475</v>
      </c>
      <c r="S7" t="s">
        <v>1445</v>
      </c>
      <c r="T7" t="s">
        <v>708</v>
      </c>
      <c r="U7">
        <f>COUNTIF('业绩进度排名-中间表'!$E$27:$E$202,新签明细[[#This Row],[cc_user_name]])</f>
        <v>1</v>
      </c>
      <c r="V7" s="1">
        <f>DATEVALUE(LEFT(新签明细[[#This Row],[支付成功时间]], FIND(" ", 新签明细[[#This Row],[支付成功时间]]) - 1))</f>
        <v>45786</v>
      </c>
      <c r="W7" s="1">
        <f>IFERROR(DATEVALUE(LEFT(新签明细[[#This Row],[lead_date]],FIND(" ",新签明细[[#This Row],[lead_date]])-1)),$W$2)</f>
        <v>45785</v>
      </c>
      <c r="X7" t="b">
        <f t="shared" ca="1" si="0"/>
        <v>1</v>
      </c>
    </row>
    <row r="8" spans="1:25" hidden="1">
      <c r="A8" t="s">
        <v>18395</v>
      </c>
      <c r="B8" t="s">
        <v>18396</v>
      </c>
      <c r="C8">
        <v>25</v>
      </c>
      <c r="D8" t="s">
        <v>326</v>
      </c>
      <c r="E8" t="s">
        <v>18397</v>
      </c>
      <c r="F8">
        <v>2</v>
      </c>
      <c r="G8">
        <v>668.155348</v>
      </c>
      <c r="H8">
        <v>541070</v>
      </c>
      <c r="I8" t="s">
        <v>18398</v>
      </c>
      <c r="J8" t="s">
        <v>545</v>
      </c>
      <c r="K8" t="s">
        <v>546</v>
      </c>
      <c r="L8" t="s">
        <v>743</v>
      </c>
      <c r="M8" t="s">
        <v>558</v>
      </c>
      <c r="N8" t="s">
        <v>549</v>
      </c>
      <c r="O8" t="s">
        <v>559</v>
      </c>
      <c r="P8" t="s">
        <v>504</v>
      </c>
      <c r="Q8" t="s">
        <v>325</v>
      </c>
      <c r="R8" t="s">
        <v>475</v>
      </c>
      <c r="S8" t="s">
        <v>589</v>
      </c>
      <c r="T8" t="s">
        <v>18399</v>
      </c>
      <c r="U8">
        <f>COUNTIF('业绩进度排名-中间表'!$E$27:$E$202,新签明细[[#This Row],[cc_user_name]])</f>
        <v>1</v>
      </c>
      <c r="V8" s="1">
        <f>DATEVALUE(LEFT(新签明细[[#This Row],[支付成功时间]], FIND(" ", 新签明细[[#This Row],[支付成功时间]]) - 1))</f>
        <v>45797</v>
      </c>
      <c r="W8" s="1">
        <f>IFERROR(DATEVALUE(LEFT(新签明细[[#This Row],[lead_date]],FIND(" ",新签明细[[#This Row],[lead_date]])-1)),$W$2)</f>
        <v>45755</v>
      </c>
      <c r="X8" t="b">
        <f t="shared" ca="1" si="0"/>
        <v>0</v>
      </c>
    </row>
    <row r="9" spans="1:25">
      <c r="A9" t="s">
        <v>847</v>
      </c>
      <c r="B9" t="s">
        <v>848</v>
      </c>
      <c r="C9">
        <v>36</v>
      </c>
      <c r="D9" t="s">
        <v>301</v>
      </c>
      <c r="E9" t="s">
        <v>848</v>
      </c>
      <c r="F9">
        <v>1</v>
      </c>
      <c r="G9">
        <v>1199</v>
      </c>
      <c r="H9">
        <v>535370</v>
      </c>
      <c r="I9" t="s">
        <v>849</v>
      </c>
      <c r="J9" t="s">
        <v>545</v>
      </c>
      <c r="K9" t="s">
        <v>546</v>
      </c>
      <c r="L9" t="s">
        <v>557</v>
      </c>
      <c r="M9" t="s">
        <v>695</v>
      </c>
      <c r="N9" t="s">
        <v>549</v>
      </c>
      <c r="O9" t="s">
        <v>550</v>
      </c>
      <c r="P9" t="s">
        <v>136</v>
      </c>
      <c r="Q9" t="s">
        <v>143</v>
      </c>
      <c r="R9" t="s">
        <v>475</v>
      </c>
      <c r="S9" t="s">
        <v>678</v>
      </c>
      <c r="T9" t="s">
        <v>585</v>
      </c>
      <c r="U9">
        <f>COUNTIF('业绩进度排名-中间表'!$E$27:$E$202,新签明细[[#This Row],[cc_user_name]])</f>
        <v>1</v>
      </c>
      <c r="V9" s="1">
        <f>DATEVALUE(LEFT(新签明细[[#This Row],[支付成功时间]], FIND(" ", 新签明细[[#This Row],[支付成功时间]]) - 1))</f>
        <v>45785</v>
      </c>
      <c r="W9" s="1">
        <f>IFERROR(DATEVALUE(LEFT(新签明细[[#This Row],[lead_date]],FIND(" ",新签明细[[#This Row],[lead_date]])-1)),$W$2)</f>
        <v>45776</v>
      </c>
      <c r="X9" t="b">
        <f t="shared" ca="1" si="0"/>
        <v>0</v>
      </c>
    </row>
    <row r="10" spans="1:25" hidden="1">
      <c r="A10" t="s">
        <v>18400</v>
      </c>
      <c r="B10" t="s">
        <v>18401</v>
      </c>
      <c r="C10">
        <v>36</v>
      </c>
      <c r="D10" t="s">
        <v>202</v>
      </c>
      <c r="E10" t="s">
        <v>18401</v>
      </c>
      <c r="F10">
        <v>1</v>
      </c>
      <c r="G10">
        <v>1234.97</v>
      </c>
      <c r="H10">
        <v>540333</v>
      </c>
      <c r="I10" t="s">
        <v>18402</v>
      </c>
      <c r="J10" t="s">
        <v>545</v>
      </c>
      <c r="K10" t="s">
        <v>546</v>
      </c>
      <c r="L10" t="s">
        <v>557</v>
      </c>
      <c r="M10" t="s">
        <v>632</v>
      </c>
      <c r="N10" t="s">
        <v>549</v>
      </c>
      <c r="O10" t="s">
        <v>550</v>
      </c>
      <c r="P10" t="s">
        <v>551</v>
      </c>
      <c r="Q10" t="s">
        <v>149</v>
      </c>
      <c r="R10" t="s">
        <v>475</v>
      </c>
      <c r="S10" t="s">
        <v>678</v>
      </c>
      <c r="T10" t="s">
        <v>17846</v>
      </c>
      <c r="U10">
        <f>COUNTIF('业绩进度排名-中间表'!$E$27:$E$202,新签明细[[#This Row],[cc_user_name]])</f>
        <v>1</v>
      </c>
      <c r="V10" s="1">
        <f>DATEVALUE(LEFT(新签明细[[#This Row],[支付成功时间]], FIND(" ", 新签明细[[#This Row],[支付成功时间]]) - 1))</f>
        <v>45796</v>
      </c>
      <c r="W10" s="1">
        <f>IFERROR(DATEVALUE(LEFT(新签明细[[#This Row],[lead_date]],FIND(" ",新签明细[[#This Row],[lead_date]])-1)),$W$2)</f>
        <v>45791</v>
      </c>
      <c r="X10" t="b">
        <f t="shared" ca="1" si="0"/>
        <v>1</v>
      </c>
    </row>
    <row r="11" spans="1:25" hidden="1">
      <c r="A11" t="s">
        <v>18403</v>
      </c>
      <c r="B11" t="s">
        <v>18404</v>
      </c>
      <c r="C11">
        <v>18</v>
      </c>
      <c r="D11" t="s">
        <v>238</v>
      </c>
      <c r="E11" t="s">
        <v>18404</v>
      </c>
      <c r="F11">
        <v>1</v>
      </c>
      <c r="G11">
        <v>630</v>
      </c>
      <c r="H11">
        <v>540108</v>
      </c>
      <c r="I11" t="s">
        <v>18405</v>
      </c>
      <c r="J11" t="s">
        <v>545</v>
      </c>
      <c r="K11" t="s">
        <v>546</v>
      </c>
      <c r="L11" t="s">
        <v>565</v>
      </c>
      <c r="M11" t="s">
        <v>648</v>
      </c>
      <c r="N11" t="s">
        <v>549</v>
      </c>
      <c r="O11" t="s">
        <v>550</v>
      </c>
      <c r="P11" t="s">
        <v>551</v>
      </c>
      <c r="Q11" t="s">
        <v>141</v>
      </c>
      <c r="R11" t="s">
        <v>475</v>
      </c>
      <c r="S11" t="s">
        <v>1538</v>
      </c>
      <c r="T11" t="s">
        <v>17661</v>
      </c>
      <c r="U11">
        <f>COUNTIF('业绩进度排名-中间表'!$E$27:$E$202,新签明细[[#This Row],[cc_user_name]])</f>
        <v>1</v>
      </c>
      <c r="V11" s="1">
        <f>DATEVALUE(LEFT(新签明细[[#This Row],[支付成功时间]], FIND(" ", 新签明细[[#This Row],[支付成功时间]]) - 1))</f>
        <v>45795</v>
      </c>
      <c r="W11" s="1">
        <f>IFERROR(DATEVALUE(LEFT(新签明细[[#This Row],[lead_date]],FIND(" ",新签明细[[#This Row],[lead_date]])-1)),$W$2)</f>
        <v>45793</v>
      </c>
      <c r="X11" t="b">
        <f t="shared" ca="1" si="0"/>
        <v>1</v>
      </c>
    </row>
    <row r="12" spans="1:25" hidden="1">
      <c r="A12" t="s">
        <v>18406</v>
      </c>
      <c r="B12" t="s">
        <v>18407</v>
      </c>
      <c r="C12">
        <v>36</v>
      </c>
      <c r="D12" t="s">
        <v>222</v>
      </c>
      <c r="E12" t="s">
        <v>18407</v>
      </c>
      <c r="F12">
        <v>1</v>
      </c>
      <c r="G12">
        <v>1199</v>
      </c>
      <c r="H12">
        <v>543075</v>
      </c>
      <c r="I12" t="s">
        <v>18408</v>
      </c>
      <c r="J12" t="s">
        <v>545</v>
      </c>
      <c r="K12" t="s">
        <v>546</v>
      </c>
      <c r="L12" t="s">
        <v>557</v>
      </c>
      <c r="M12" t="s">
        <v>1674</v>
      </c>
      <c r="N12" t="s">
        <v>549</v>
      </c>
      <c r="O12" t="s">
        <v>550</v>
      </c>
      <c r="P12" t="s">
        <v>551</v>
      </c>
      <c r="Q12" t="s">
        <v>145</v>
      </c>
      <c r="R12" t="s">
        <v>475</v>
      </c>
      <c r="S12" t="s">
        <v>897</v>
      </c>
      <c r="T12" t="s">
        <v>17646</v>
      </c>
      <c r="U12">
        <f>COUNTIF('业绩进度排名-中间表'!$E$27:$E$202,新签明细[[#This Row],[cc_user_name]])</f>
        <v>1</v>
      </c>
      <c r="V12" s="1">
        <f>DATEVALUE(LEFT(新签明细[[#This Row],[支付成功时间]], FIND(" ", 新签明细[[#This Row],[支付成功时间]]) - 1))</f>
        <v>45802</v>
      </c>
      <c r="W12" s="1">
        <f>IFERROR(DATEVALUE(LEFT(新签明细[[#This Row],[lead_date]],FIND(" ",新签明细[[#This Row],[lead_date]])-1)),$W$2)</f>
        <v>45796</v>
      </c>
      <c r="X12" t="b">
        <f t="shared" ca="1" si="0"/>
        <v>1</v>
      </c>
    </row>
    <row r="13" spans="1:25" hidden="1">
      <c r="A13" t="s">
        <v>30508</v>
      </c>
      <c r="B13" t="s">
        <v>30509</v>
      </c>
      <c r="C13">
        <v>36</v>
      </c>
      <c r="D13" t="s">
        <v>231</v>
      </c>
      <c r="E13" t="s">
        <v>30509</v>
      </c>
      <c r="F13">
        <v>1</v>
      </c>
      <c r="G13">
        <v>1199</v>
      </c>
      <c r="H13">
        <v>544038</v>
      </c>
      <c r="I13" t="s">
        <v>30510</v>
      </c>
      <c r="J13" t="s">
        <v>545</v>
      </c>
      <c r="K13" t="s">
        <v>546</v>
      </c>
      <c r="L13" t="s">
        <v>557</v>
      </c>
      <c r="M13" t="s">
        <v>594</v>
      </c>
      <c r="N13" t="s">
        <v>549</v>
      </c>
      <c r="O13" t="s">
        <v>550</v>
      </c>
      <c r="P13" t="s">
        <v>551</v>
      </c>
      <c r="Q13" t="s">
        <v>141</v>
      </c>
      <c r="R13" t="s">
        <v>475</v>
      </c>
      <c r="S13" t="s">
        <v>659</v>
      </c>
      <c r="T13" t="s">
        <v>17665</v>
      </c>
      <c r="U13">
        <f>COUNTIF('业绩进度排名-中间表'!$E$27:$E$202,新签明细[[#This Row],[cc_user_name]])</f>
        <v>1</v>
      </c>
      <c r="V13" s="1">
        <f>DATEVALUE(LEFT(新签明细[[#This Row],[支付成功时间]], FIND(" ", 新签明细[[#This Row],[支付成功时间]]) - 1))</f>
        <v>45803</v>
      </c>
      <c r="W13" s="1">
        <f>IFERROR(DATEVALUE(LEFT(新签明细[[#This Row],[lead_date]],FIND(" ",新签明细[[#This Row],[lead_date]])-1)),$W$2)</f>
        <v>45800</v>
      </c>
      <c r="X13" t="b">
        <f t="shared" ca="1" si="0"/>
        <v>1</v>
      </c>
    </row>
    <row r="14" spans="1:25" hidden="1">
      <c r="A14" t="s">
        <v>9391</v>
      </c>
      <c r="B14" t="s">
        <v>9392</v>
      </c>
      <c r="C14">
        <v>36</v>
      </c>
      <c r="D14" t="s">
        <v>271</v>
      </c>
      <c r="E14" t="s">
        <v>9392</v>
      </c>
      <c r="F14">
        <v>1</v>
      </c>
      <c r="G14">
        <v>1199</v>
      </c>
      <c r="H14">
        <v>536630</v>
      </c>
      <c r="I14" t="s">
        <v>9393</v>
      </c>
      <c r="J14" t="s">
        <v>545</v>
      </c>
      <c r="K14" t="s">
        <v>546</v>
      </c>
      <c r="L14" t="s">
        <v>557</v>
      </c>
      <c r="M14" t="s">
        <v>2299</v>
      </c>
      <c r="N14" t="s">
        <v>549</v>
      </c>
      <c r="O14" t="s">
        <v>550</v>
      </c>
      <c r="P14" t="s">
        <v>136</v>
      </c>
      <c r="Q14" t="s">
        <v>139</v>
      </c>
      <c r="R14" t="s">
        <v>475</v>
      </c>
      <c r="S14" t="s">
        <v>9394</v>
      </c>
      <c r="T14" t="s">
        <v>708</v>
      </c>
      <c r="U14">
        <f>COUNTIF('业绩进度排名-中间表'!$E$27:$E$202,新签明细[[#This Row],[cc_user_name]])</f>
        <v>1</v>
      </c>
      <c r="V14" s="1">
        <f>DATEVALUE(LEFT(新签明细[[#This Row],[支付成功时间]], FIND(" ", 新签明细[[#This Row],[支付成功时间]]) - 1))</f>
        <v>45788</v>
      </c>
      <c r="W14" s="1">
        <f>IFERROR(DATEVALUE(LEFT(新签明细[[#This Row],[lead_date]],FIND(" ",新签明细[[#This Row],[lead_date]])-1)),$W$2)</f>
        <v>45785</v>
      </c>
      <c r="X14" t="b">
        <f t="shared" ca="1" si="0"/>
        <v>1</v>
      </c>
    </row>
    <row r="15" spans="1:25" hidden="1">
      <c r="A15" t="s">
        <v>9395</v>
      </c>
      <c r="B15" t="s">
        <v>9396</v>
      </c>
      <c r="C15">
        <v>24</v>
      </c>
      <c r="D15" t="s">
        <v>278</v>
      </c>
      <c r="E15" t="s">
        <v>9396</v>
      </c>
      <c r="F15">
        <v>1</v>
      </c>
      <c r="G15">
        <v>874.88592400000005</v>
      </c>
      <c r="H15">
        <v>536281</v>
      </c>
      <c r="I15" t="s">
        <v>9397</v>
      </c>
      <c r="J15" t="s">
        <v>545</v>
      </c>
      <c r="K15" t="s">
        <v>546</v>
      </c>
      <c r="L15" t="s">
        <v>671</v>
      </c>
      <c r="M15" t="s">
        <v>610</v>
      </c>
      <c r="N15" t="s">
        <v>549</v>
      </c>
      <c r="O15" t="s">
        <v>550</v>
      </c>
      <c r="P15" t="s">
        <v>136</v>
      </c>
      <c r="Q15" t="s">
        <v>139</v>
      </c>
      <c r="R15" t="s">
        <v>475</v>
      </c>
      <c r="S15" t="s">
        <v>611</v>
      </c>
      <c r="T15" t="s">
        <v>567</v>
      </c>
      <c r="U15">
        <f>COUNTIF('业绩进度排名-中间表'!$E$27:$E$202,新签明细[[#This Row],[cc_user_name]])</f>
        <v>1</v>
      </c>
      <c r="V15" s="1">
        <f>DATEVALUE(LEFT(新签明细[[#This Row],[支付成功时间]], FIND(" ", 新签明细[[#This Row],[支付成功时间]]) - 1))</f>
        <v>45787</v>
      </c>
      <c r="W15" s="1">
        <f>IFERROR(DATEVALUE(LEFT(新签明细[[#This Row],[lead_date]],FIND(" ",新签明细[[#This Row],[lead_date]])-1)),$W$2)</f>
        <v>45783</v>
      </c>
      <c r="X15" t="b">
        <f t="shared" ca="1" si="0"/>
        <v>1</v>
      </c>
    </row>
    <row r="16" spans="1:25">
      <c r="A16" t="s">
        <v>9398</v>
      </c>
      <c r="B16" t="s">
        <v>9399</v>
      </c>
      <c r="C16">
        <v>36</v>
      </c>
      <c r="D16" t="s">
        <v>310</v>
      </c>
      <c r="E16" t="s">
        <v>9399</v>
      </c>
      <c r="F16">
        <v>1</v>
      </c>
      <c r="G16">
        <v>420</v>
      </c>
      <c r="H16">
        <v>536254</v>
      </c>
      <c r="I16" t="s">
        <v>9400</v>
      </c>
      <c r="J16" t="s">
        <v>545</v>
      </c>
      <c r="K16" t="s">
        <v>864</v>
      </c>
      <c r="L16" t="s">
        <v>865</v>
      </c>
      <c r="M16" t="s">
        <v>610</v>
      </c>
      <c r="N16" t="s">
        <v>549</v>
      </c>
      <c r="O16" t="s">
        <v>550</v>
      </c>
      <c r="P16" t="s">
        <v>136</v>
      </c>
      <c r="Q16" t="s">
        <v>143</v>
      </c>
      <c r="R16" t="s">
        <v>475</v>
      </c>
      <c r="S16" t="s">
        <v>659</v>
      </c>
      <c r="T16" t="s">
        <v>873</v>
      </c>
      <c r="U16">
        <f>COUNTIF('业绩进度排名-中间表'!$E$27:$E$202,新签明细[[#This Row],[cc_user_name]])</f>
        <v>1</v>
      </c>
      <c r="V16" s="1">
        <f>DATEVALUE(LEFT(新签明细[[#This Row],[支付成功时间]], FIND(" ", 新签明细[[#This Row],[支付成功时间]]) - 1))</f>
        <v>45787</v>
      </c>
      <c r="W16" s="1">
        <f>IFERROR(DATEVALUE(LEFT(新签明细[[#This Row],[lead_date]],FIND(" ",新签明细[[#This Row],[lead_date]])-1)),$W$2)</f>
        <v>45786</v>
      </c>
      <c r="X16" t="b">
        <f t="shared" ca="1" si="0"/>
        <v>1</v>
      </c>
    </row>
    <row r="17" spans="1:24" hidden="1">
      <c r="A17" t="s">
        <v>850</v>
      </c>
      <c r="B17" t="s">
        <v>851</v>
      </c>
      <c r="C17">
        <v>36</v>
      </c>
      <c r="D17" t="s">
        <v>222</v>
      </c>
      <c r="E17" t="s">
        <v>851</v>
      </c>
      <c r="F17">
        <v>1</v>
      </c>
      <c r="G17">
        <v>1199</v>
      </c>
      <c r="H17">
        <v>534163</v>
      </c>
      <c r="I17" t="s">
        <v>852</v>
      </c>
      <c r="J17" t="s">
        <v>545</v>
      </c>
      <c r="K17" t="s">
        <v>546</v>
      </c>
      <c r="L17" t="s">
        <v>557</v>
      </c>
      <c r="M17" t="s">
        <v>632</v>
      </c>
      <c r="N17" t="s">
        <v>549</v>
      </c>
      <c r="O17" t="s">
        <v>550</v>
      </c>
      <c r="P17" t="s">
        <v>551</v>
      </c>
      <c r="Q17" t="s">
        <v>145</v>
      </c>
      <c r="R17" t="s">
        <v>475</v>
      </c>
      <c r="S17" t="s">
        <v>659</v>
      </c>
      <c r="T17" t="s">
        <v>673</v>
      </c>
      <c r="U17">
        <f>COUNTIF('业绩进度排名-中间表'!$E$27:$E$202,新签明细[[#This Row],[cc_user_name]])</f>
        <v>1</v>
      </c>
      <c r="V17" s="1">
        <f>DATEVALUE(LEFT(新签明细[[#This Row],[支付成功时间]], FIND(" ", 新签明细[[#This Row],[支付成功时间]]) - 1))</f>
        <v>45778</v>
      </c>
      <c r="W17" s="1">
        <f>IFERROR(DATEVALUE(LEFT(新签明细[[#This Row],[lead_date]],FIND(" ",新签明细[[#This Row],[lead_date]])-1)),$W$2)</f>
        <v>45778</v>
      </c>
      <c r="X17" t="b">
        <f t="shared" ca="1" si="0"/>
        <v>1</v>
      </c>
    </row>
    <row r="18" spans="1:24" hidden="1">
      <c r="A18" t="s">
        <v>18409</v>
      </c>
      <c r="B18" t="s">
        <v>18410</v>
      </c>
      <c r="C18">
        <v>18</v>
      </c>
      <c r="D18" t="s">
        <v>295</v>
      </c>
      <c r="E18" t="s">
        <v>18410</v>
      </c>
      <c r="F18">
        <v>1</v>
      </c>
      <c r="G18">
        <v>627.51040599999999</v>
      </c>
      <c r="H18">
        <v>537581</v>
      </c>
      <c r="I18" t="s">
        <v>18411</v>
      </c>
      <c r="J18" t="s">
        <v>545</v>
      </c>
      <c r="K18" t="s">
        <v>546</v>
      </c>
      <c r="L18" t="s">
        <v>565</v>
      </c>
      <c r="M18" t="s">
        <v>695</v>
      </c>
      <c r="N18" t="s">
        <v>549</v>
      </c>
      <c r="O18" t="s">
        <v>550</v>
      </c>
      <c r="P18" t="s">
        <v>136</v>
      </c>
      <c r="Q18" t="s">
        <v>292</v>
      </c>
      <c r="R18" t="s">
        <v>475</v>
      </c>
      <c r="S18" t="s">
        <v>611</v>
      </c>
      <c r="T18" t="s">
        <v>1718</v>
      </c>
      <c r="U18">
        <f>COUNTIF('业绩进度排名-中间表'!$E$27:$E$202,新签明细[[#This Row],[cc_user_name]])</f>
        <v>1</v>
      </c>
      <c r="V18" s="1">
        <f>DATEVALUE(LEFT(新签明细[[#This Row],[支付成功时间]], FIND(" ", 新签明细[[#This Row],[支付成功时间]]) - 1))</f>
        <v>45791</v>
      </c>
      <c r="W18" s="1">
        <f>IFERROR(DATEVALUE(LEFT(新签明细[[#This Row],[lead_date]],FIND(" ",新签明细[[#This Row],[lead_date]])-1)),$W$2)</f>
        <v>45718</v>
      </c>
      <c r="X18" t="b">
        <f t="shared" ca="1" si="0"/>
        <v>0</v>
      </c>
    </row>
    <row r="19" spans="1:24" hidden="1">
      <c r="A19" t="s">
        <v>18412</v>
      </c>
      <c r="B19" t="s">
        <v>18413</v>
      </c>
      <c r="C19">
        <v>48</v>
      </c>
      <c r="D19" t="s">
        <v>266</v>
      </c>
      <c r="E19" t="s">
        <v>18413</v>
      </c>
      <c r="F19">
        <v>1</v>
      </c>
      <c r="G19">
        <v>1598</v>
      </c>
      <c r="H19">
        <v>537706</v>
      </c>
      <c r="I19" t="s">
        <v>18414</v>
      </c>
      <c r="J19" t="s">
        <v>545</v>
      </c>
      <c r="K19" t="s">
        <v>546</v>
      </c>
      <c r="L19" t="s">
        <v>571</v>
      </c>
      <c r="M19" t="s">
        <v>584</v>
      </c>
      <c r="N19" t="s">
        <v>549</v>
      </c>
      <c r="O19" t="s">
        <v>550</v>
      </c>
      <c r="P19" t="s">
        <v>136</v>
      </c>
      <c r="Q19" t="s">
        <v>264</v>
      </c>
      <c r="R19" t="s">
        <v>475</v>
      </c>
      <c r="S19" t="s">
        <v>817</v>
      </c>
      <c r="T19" t="s">
        <v>17695</v>
      </c>
      <c r="U19">
        <f>COUNTIF('业绩进度排名-中间表'!$E$27:$E$202,新签明细[[#This Row],[cc_user_name]])</f>
        <v>1</v>
      </c>
      <c r="V19" s="1">
        <f>DATEVALUE(LEFT(新签明细[[#This Row],[支付成功时间]], FIND(" ", 新签明细[[#This Row],[支付成功时间]]) - 1))</f>
        <v>45793</v>
      </c>
      <c r="W19" s="1">
        <f>IFERROR(DATEVALUE(LEFT(新签明细[[#This Row],[lead_date]],FIND(" ",新签明细[[#This Row],[lead_date]])-1)),$W$2)</f>
        <v>45790</v>
      </c>
      <c r="X19" t="b">
        <f t="shared" ca="1" si="0"/>
        <v>1</v>
      </c>
    </row>
    <row r="20" spans="1:24" hidden="1">
      <c r="A20" t="s">
        <v>30511</v>
      </c>
      <c r="B20" t="s">
        <v>30512</v>
      </c>
      <c r="C20">
        <v>12</v>
      </c>
      <c r="D20" t="s">
        <v>1647</v>
      </c>
      <c r="E20" t="s">
        <v>30512</v>
      </c>
      <c r="F20">
        <v>1</v>
      </c>
      <c r="G20">
        <v>217.632158</v>
      </c>
      <c r="H20">
        <v>544003</v>
      </c>
      <c r="I20" t="s">
        <v>30513</v>
      </c>
      <c r="J20" t="s">
        <v>545</v>
      </c>
      <c r="K20" t="s">
        <v>2134</v>
      </c>
      <c r="L20" t="s">
        <v>29684</v>
      </c>
      <c r="M20" t="s">
        <v>648</v>
      </c>
      <c r="N20" t="s">
        <v>805</v>
      </c>
      <c r="O20" t="s">
        <v>649</v>
      </c>
      <c r="P20" t="s">
        <v>649</v>
      </c>
      <c r="Q20" t="s">
        <v>626</v>
      </c>
      <c r="R20" t="s">
        <v>475</v>
      </c>
      <c r="S20" t="s">
        <v>807</v>
      </c>
      <c r="T20" t="s">
        <v>17691</v>
      </c>
      <c r="U20">
        <f>COUNTIF('业绩进度排名-中间表'!$E$27:$E$202,新签明细[[#This Row],[cc_user_name]])</f>
        <v>0</v>
      </c>
      <c r="V20" s="1">
        <f>DATEVALUE(LEFT(新签明细[[#This Row],[支付成功时间]], FIND(" ", 新签明细[[#This Row],[支付成功时间]]) - 1))</f>
        <v>45803</v>
      </c>
      <c r="W20" s="1">
        <f>IFERROR(DATEVALUE(LEFT(新签明细[[#This Row],[lead_date]],FIND(" ",新签明细[[#This Row],[lead_date]])-1)),$W$2)</f>
        <v>45797</v>
      </c>
      <c r="X20" t="b">
        <f t="shared" ca="1" si="0"/>
        <v>1</v>
      </c>
    </row>
    <row r="21" spans="1:24" hidden="1">
      <c r="A21" t="s">
        <v>18415</v>
      </c>
      <c r="B21" t="s">
        <v>18416</v>
      </c>
      <c r="C21">
        <v>36</v>
      </c>
      <c r="D21" t="s">
        <v>193</v>
      </c>
      <c r="E21" t="s">
        <v>18416</v>
      </c>
      <c r="F21">
        <v>1</v>
      </c>
      <c r="G21">
        <v>1199</v>
      </c>
      <c r="H21">
        <v>541751</v>
      </c>
      <c r="I21" t="s">
        <v>18417</v>
      </c>
      <c r="J21" t="s">
        <v>545</v>
      </c>
      <c r="K21" t="s">
        <v>546</v>
      </c>
      <c r="L21" t="s">
        <v>557</v>
      </c>
      <c r="M21" t="s">
        <v>632</v>
      </c>
      <c r="N21" t="s">
        <v>549</v>
      </c>
      <c r="O21" t="s">
        <v>559</v>
      </c>
      <c r="P21" t="s">
        <v>469</v>
      </c>
      <c r="Q21" t="s">
        <v>189</v>
      </c>
      <c r="R21" t="s">
        <v>475</v>
      </c>
      <c r="S21" t="s">
        <v>678</v>
      </c>
      <c r="T21" t="s">
        <v>17646</v>
      </c>
      <c r="U21">
        <f>COUNTIF('业绩进度排名-中间表'!$E$27:$E$202,新签明细[[#This Row],[cc_user_name]])</f>
        <v>1</v>
      </c>
      <c r="V21" s="1">
        <f>DATEVALUE(LEFT(新签明细[[#This Row],[支付成功时间]], FIND(" ", 新签明细[[#This Row],[支付成功时间]]) - 1))</f>
        <v>45799</v>
      </c>
      <c r="W21" s="1">
        <f>IFERROR(DATEVALUE(LEFT(新签明细[[#This Row],[lead_date]],FIND(" ",新签明细[[#This Row],[lead_date]])-1)),$W$2)</f>
        <v>45796</v>
      </c>
      <c r="X21" t="b">
        <f t="shared" ca="1" si="0"/>
        <v>1</v>
      </c>
    </row>
    <row r="22" spans="1:24" hidden="1">
      <c r="A22" t="s">
        <v>30514</v>
      </c>
      <c r="B22" t="s">
        <v>30515</v>
      </c>
      <c r="C22">
        <v>8</v>
      </c>
      <c r="D22" t="s">
        <v>191</v>
      </c>
      <c r="E22" t="s">
        <v>30515</v>
      </c>
      <c r="F22">
        <v>1</v>
      </c>
      <c r="G22">
        <v>280</v>
      </c>
      <c r="H22">
        <v>544225</v>
      </c>
      <c r="I22" t="s">
        <v>30516</v>
      </c>
      <c r="J22" t="s">
        <v>545</v>
      </c>
      <c r="K22" t="s">
        <v>546</v>
      </c>
      <c r="L22" t="s">
        <v>577</v>
      </c>
      <c r="M22" t="s">
        <v>548</v>
      </c>
      <c r="N22" t="s">
        <v>549</v>
      </c>
      <c r="O22" t="s">
        <v>559</v>
      </c>
      <c r="P22" t="s">
        <v>469</v>
      </c>
      <c r="Q22" t="s">
        <v>189</v>
      </c>
      <c r="R22" t="s">
        <v>475</v>
      </c>
      <c r="S22" t="s">
        <v>579</v>
      </c>
      <c r="T22" t="s">
        <v>30517</v>
      </c>
      <c r="U22">
        <f>COUNTIF('业绩进度排名-中间表'!$E$27:$E$202,新签明细[[#This Row],[cc_user_name]])</f>
        <v>1</v>
      </c>
      <c r="V22" s="1">
        <f>DATEVALUE(LEFT(新签明细[[#This Row],[支付成功时间]], FIND(" ", 新签明细[[#This Row],[支付成功时间]]) - 1))</f>
        <v>45804</v>
      </c>
      <c r="W22" s="1">
        <f>IFERROR(DATEVALUE(LEFT(新签明细[[#This Row],[lead_date]],FIND(" ",新签明细[[#This Row],[lead_date]])-1)),$W$2)</f>
        <v>45803</v>
      </c>
      <c r="X22" t="b">
        <f t="shared" ca="1" si="0"/>
        <v>1</v>
      </c>
    </row>
    <row r="23" spans="1:24" hidden="1">
      <c r="A23" t="s">
        <v>853</v>
      </c>
      <c r="B23" t="s">
        <v>854</v>
      </c>
      <c r="C23">
        <v>18</v>
      </c>
      <c r="D23" t="s">
        <v>341</v>
      </c>
      <c r="E23" t="s">
        <v>854</v>
      </c>
      <c r="F23">
        <v>1</v>
      </c>
      <c r="G23">
        <v>720.41018799999995</v>
      </c>
      <c r="H23">
        <v>534864</v>
      </c>
      <c r="I23" t="s">
        <v>855</v>
      </c>
      <c r="J23" t="s">
        <v>545</v>
      </c>
      <c r="K23" t="s">
        <v>546</v>
      </c>
      <c r="L23" t="s">
        <v>565</v>
      </c>
      <c r="M23" t="s">
        <v>558</v>
      </c>
      <c r="N23" t="s">
        <v>549</v>
      </c>
      <c r="O23" t="s">
        <v>559</v>
      </c>
      <c r="P23" t="s">
        <v>504</v>
      </c>
      <c r="Q23" t="s">
        <v>325</v>
      </c>
      <c r="R23" t="s">
        <v>475</v>
      </c>
      <c r="S23" t="s">
        <v>589</v>
      </c>
      <c r="T23" t="s">
        <v>856</v>
      </c>
      <c r="U23">
        <f>COUNTIF('业绩进度排名-中间表'!$E$27:$E$202,新签明细[[#This Row],[cc_user_name]])</f>
        <v>1</v>
      </c>
      <c r="V23" s="1">
        <f>DATEVALUE(LEFT(新签明细[[#This Row],[支付成功时间]], FIND(" ", 新签明细[[#This Row],[支付成功时间]]) - 1))</f>
        <v>45783</v>
      </c>
      <c r="W23" s="1">
        <f>IFERROR(DATEVALUE(LEFT(新签明细[[#This Row],[lead_date]],FIND(" ",新签明细[[#This Row],[lead_date]])-1)),$W$2)</f>
        <v>45761</v>
      </c>
      <c r="X23" t="b">
        <f t="shared" ca="1" si="0"/>
        <v>0</v>
      </c>
    </row>
    <row r="24" spans="1:24" hidden="1">
      <c r="A24" t="s">
        <v>18418</v>
      </c>
      <c r="B24" t="s">
        <v>18419</v>
      </c>
      <c r="C24">
        <v>36</v>
      </c>
      <c r="D24" t="s">
        <v>200</v>
      </c>
      <c r="E24" t="s">
        <v>18419</v>
      </c>
      <c r="F24">
        <v>1</v>
      </c>
      <c r="G24">
        <v>1234.97</v>
      </c>
      <c r="H24">
        <v>542533</v>
      </c>
      <c r="I24" t="s">
        <v>18420</v>
      </c>
      <c r="J24" t="s">
        <v>545</v>
      </c>
      <c r="K24" t="s">
        <v>546</v>
      </c>
      <c r="L24" t="s">
        <v>557</v>
      </c>
      <c r="M24" t="s">
        <v>695</v>
      </c>
      <c r="N24" t="s">
        <v>549</v>
      </c>
      <c r="O24" t="s">
        <v>550</v>
      </c>
      <c r="P24" t="s">
        <v>551</v>
      </c>
      <c r="Q24" t="s">
        <v>149</v>
      </c>
      <c r="R24" t="s">
        <v>475</v>
      </c>
      <c r="S24" t="s">
        <v>579</v>
      </c>
      <c r="T24" t="s">
        <v>17678</v>
      </c>
      <c r="U24">
        <f>COUNTIF('业绩进度排名-中间表'!$E$27:$E$202,新签明细[[#This Row],[cc_user_name]])</f>
        <v>1</v>
      </c>
      <c r="V24" s="1">
        <f>DATEVALUE(LEFT(新签明细[[#This Row],[支付成功时间]], FIND(" ", 新签明细[[#This Row],[支付成功时间]]) - 1))</f>
        <v>45801</v>
      </c>
      <c r="W24" s="1">
        <f>IFERROR(DATEVALUE(LEFT(新签明细[[#This Row],[lead_date]],FIND(" ",新签明细[[#This Row],[lead_date]])-1)),$W$2)</f>
        <v>45798</v>
      </c>
      <c r="X24" t="b">
        <f t="shared" ca="1" si="0"/>
        <v>1</v>
      </c>
    </row>
    <row r="25" spans="1:24" hidden="1">
      <c r="A25" t="s">
        <v>857</v>
      </c>
      <c r="B25" t="s">
        <v>858</v>
      </c>
      <c r="C25">
        <v>18</v>
      </c>
      <c r="D25" t="s">
        <v>253</v>
      </c>
      <c r="E25" t="s">
        <v>858</v>
      </c>
      <c r="F25">
        <v>1</v>
      </c>
      <c r="G25">
        <v>630</v>
      </c>
      <c r="H25">
        <v>534810</v>
      </c>
      <c r="I25" t="s">
        <v>859</v>
      </c>
      <c r="J25" t="s">
        <v>545</v>
      </c>
      <c r="K25" t="s">
        <v>546</v>
      </c>
      <c r="L25" t="s">
        <v>565</v>
      </c>
      <c r="M25" t="s">
        <v>548</v>
      </c>
      <c r="N25" t="s">
        <v>549</v>
      </c>
      <c r="O25" t="s">
        <v>550</v>
      </c>
      <c r="P25" t="s">
        <v>136</v>
      </c>
      <c r="Q25" t="s">
        <v>147</v>
      </c>
      <c r="R25" t="s">
        <v>475</v>
      </c>
      <c r="S25" t="s">
        <v>860</v>
      </c>
      <c r="T25" t="s">
        <v>683</v>
      </c>
      <c r="U25">
        <f>COUNTIF('业绩进度排名-中间表'!$E$27:$E$202,新签明细[[#This Row],[cc_user_name]])</f>
        <v>1</v>
      </c>
      <c r="V25" s="1">
        <f>DATEVALUE(LEFT(新签明细[[#This Row],[支付成功时间]], FIND(" ", 新签明细[[#This Row],[支付成功时间]]) - 1))</f>
        <v>45783</v>
      </c>
      <c r="W25" s="1">
        <f>IFERROR(DATEVALUE(LEFT(新签明细[[#This Row],[lead_date]],FIND(" ",新签明细[[#This Row],[lead_date]])-1)),$W$2)</f>
        <v>45775</v>
      </c>
      <c r="X25" t="b">
        <f t="shared" ca="1" si="0"/>
        <v>0</v>
      </c>
    </row>
    <row r="26" spans="1:24" hidden="1">
      <c r="A26" t="s">
        <v>18421</v>
      </c>
      <c r="B26" t="s">
        <v>18422</v>
      </c>
      <c r="C26">
        <v>30</v>
      </c>
      <c r="D26" t="s">
        <v>182</v>
      </c>
      <c r="E26" t="s">
        <v>18422</v>
      </c>
      <c r="F26">
        <v>1</v>
      </c>
      <c r="G26">
        <v>811.13</v>
      </c>
      <c r="H26">
        <v>541689</v>
      </c>
      <c r="I26" t="s">
        <v>18423</v>
      </c>
      <c r="J26" t="s">
        <v>545</v>
      </c>
      <c r="K26" t="s">
        <v>546</v>
      </c>
      <c r="L26" t="s">
        <v>599</v>
      </c>
      <c r="M26" t="s">
        <v>626</v>
      </c>
      <c r="N26" t="s">
        <v>549</v>
      </c>
      <c r="O26" t="s">
        <v>559</v>
      </c>
      <c r="P26" t="s">
        <v>469</v>
      </c>
      <c r="Q26" t="s">
        <v>180</v>
      </c>
      <c r="R26" t="s">
        <v>475</v>
      </c>
      <c r="S26" t="s">
        <v>998</v>
      </c>
      <c r="T26" t="s">
        <v>17764</v>
      </c>
      <c r="U26">
        <f>COUNTIF('业绩进度排名-中间表'!$E$27:$E$202,新签明细[[#This Row],[cc_user_name]])</f>
        <v>1</v>
      </c>
      <c r="V26" s="1">
        <f>DATEVALUE(LEFT(新签明细[[#This Row],[支付成功时间]], FIND(" ", 新签明细[[#This Row],[支付成功时间]]) - 1))</f>
        <v>45799</v>
      </c>
      <c r="W26" s="1">
        <f>IFERROR(DATEVALUE(LEFT(新签明细[[#This Row],[lead_date]],FIND(" ",新签明细[[#This Row],[lead_date]])-1)),$W$2)</f>
        <v>45799</v>
      </c>
      <c r="X26" t="b">
        <f t="shared" ca="1" si="0"/>
        <v>1</v>
      </c>
    </row>
    <row r="27" spans="1:24" hidden="1">
      <c r="A27" t="s">
        <v>18424</v>
      </c>
      <c r="B27" t="s">
        <v>18425</v>
      </c>
      <c r="C27">
        <v>30</v>
      </c>
      <c r="D27" t="s">
        <v>291</v>
      </c>
      <c r="E27" t="s">
        <v>18425</v>
      </c>
      <c r="F27">
        <v>1</v>
      </c>
      <c r="G27">
        <v>787.5</v>
      </c>
      <c r="H27">
        <v>539099</v>
      </c>
      <c r="I27" t="s">
        <v>18426</v>
      </c>
      <c r="J27" t="s">
        <v>545</v>
      </c>
      <c r="K27" t="s">
        <v>546</v>
      </c>
      <c r="L27" t="s">
        <v>599</v>
      </c>
      <c r="M27" t="s">
        <v>548</v>
      </c>
      <c r="N27" t="s">
        <v>549</v>
      </c>
      <c r="O27" t="s">
        <v>550</v>
      </c>
      <c r="P27" t="s">
        <v>136</v>
      </c>
      <c r="Q27" t="s">
        <v>292</v>
      </c>
      <c r="R27" t="s">
        <v>475</v>
      </c>
      <c r="S27" t="s">
        <v>18427</v>
      </c>
      <c r="T27" t="s">
        <v>612</v>
      </c>
      <c r="U27">
        <f>COUNTIF('业绩进度排名-中间表'!$E$27:$E$202,新签明细[[#This Row],[cc_user_name]])</f>
        <v>1</v>
      </c>
      <c r="V27" s="1">
        <f>DATEVALUE(LEFT(新签明细[[#This Row],[支付成功时间]], FIND(" ", 新签明细[[#This Row],[支付成功时间]]) - 1))</f>
        <v>45794</v>
      </c>
      <c r="W27" s="1">
        <f>IFERROR(DATEVALUE(LEFT(新签明细[[#This Row],[lead_date]],FIND(" ",新签明细[[#This Row],[lead_date]])-1)),$W$2)</f>
        <v>45782</v>
      </c>
      <c r="X27" t="b">
        <f t="shared" ca="1" si="0"/>
        <v>1</v>
      </c>
    </row>
    <row r="28" spans="1:24" hidden="1">
      <c r="A28" t="s">
        <v>11999</v>
      </c>
      <c r="B28" t="s">
        <v>12000</v>
      </c>
      <c r="C28">
        <v>30</v>
      </c>
      <c r="D28" t="s">
        <v>271</v>
      </c>
      <c r="E28" t="s">
        <v>12000</v>
      </c>
      <c r="F28">
        <v>1</v>
      </c>
      <c r="G28">
        <v>787.5</v>
      </c>
      <c r="H28">
        <v>537205</v>
      </c>
      <c r="I28" t="s">
        <v>12001</v>
      </c>
      <c r="J28" t="s">
        <v>545</v>
      </c>
      <c r="K28" t="s">
        <v>546</v>
      </c>
      <c r="L28" t="s">
        <v>599</v>
      </c>
      <c r="M28" t="s">
        <v>886</v>
      </c>
      <c r="N28" t="s">
        <v>549</v>
      </c>
      <c r="O28" t="s">
        <v>550</v>
      </c>
      <c r="P28" t="s">
        <v>136</v>
      </c>
      <c r="Q28" t="s">
        <v>139</v>
      </c>
      <c r="R28" t="s">
        <v>475</v>
      </c>
      <c r="S28" t="s">
        <v>12002</v>
      </c>
      <c r="T28" t="s">
        <v>708</v>
      </c>
      <c r="U28">
        <f>COUNTIF('业绩进度排名-中间表'!$E$27:$E$202,新签明细[[#This Row],[cc_user_name]])</f>
        <v>1</v>
      </c>
      <c r="V28" s="1">
        <f>DATEVALUE(LEFT(新签明细[[#This Row],[支付成功时间]], FIND(" ", 新签明细[[#This Row],[支付成功时间]]) - 1))</f>
        <v>45789</v>
      </c>
      <c r="W28" s="1">
        <f>IFERROR(DATEVALUE(LEFT(新签明细[[#This Row],[lead_date]],FIND(" ",新签明细[[#This Row],[lead_date]])-1)),$W$2)</f>
        <v>45785</v>
      </c>
      <c r="X28" t="b">
        <f t="shared" ca="1" si="0"/>
        <v>1</v>
      </c>
    </row>
    <row r="29" spans="1:24" hidden="1">
      <c r="A29" t="s">
        <v>9401</v>
      </c>
      <c r="B29" t="s">
        <v>9402</v>
      </c>
      <c r="C29">
        <v>24</v>
      </c>
      <c r="D29" t="s">
        <v>291</v>
      </c>
      <c r="E29" t="s">
        <v>9402</v>
      </c>
      <c r="F29">
        <v>1</v>
      </c>
      <c r="G29">
        <v>856.82234400000004</v>
      </c>
      <c r="H29">
        <v>536020</v>
      </c>
      <c r="I29" t="s">
        <v>9403</v>
      </c>
      <c r="J29" t="s">
        <v>545</v>
      </c>
      <c r="K29" t="s">
        <v>546</v>
      </c>
      <c r="L29" t="s">
        <v>671</v>
      </c>
      <c r="M29" t="s">
        <v>558</v>
      </c>
      <c r="N29" t="s">
        <v>549</v>
      </c>
      <c r="O29" t="s">
        <v>550</v>
      </c>
      <c r="P29" t="s">
        <v>136</v>
      </c>
      <c r="Q29" t="s">
        <v>292</v>
      </c>
      <c r="R29" t="s">
        <v>475</v>
      </c>
      <c r="S29" t="s">
        <v>9404</v>
      </c>
      <c r="T29" t="s">
        <v>9405</v>
      </c>
      <c r="U29">
        <f>COUNTIF('业绩进度排名-中间表'!$E$27:$E$202,新签明细[[#This Row],[cc_user_name]])</f>
        <v>1</v>
      </c>
      <c r="V29" s="1">
        <f>DATEVALUE(LEFT(新签明细[[#This Row],[支付成功时间]], FIND(" ", 新签明细[[#This Row],[支付成功时间]]) - 1))</f>
        <v>45787</v>
      </c>
      <c r="W29" s="1">
        <f>IFERROR(DATEVALUE(LEFT(新签明细[[#This Row],[lead_date]],FIND(" ",新签明细[[#This Row],[lead_date]])-1)),$W$2)</f>
        <v>44455</v>
      </c>
      <c r="X29" t="b">
        <f t="shared" ca="1" si="0"/>
        <v>0</v>
      </c>
    </row>
    <row r="30" spans="1:24" hidden="1">
      <c r="A30" t="s">
        <v>18428</v>
      </c>
      <c r="B30" t="s">
        <v>18429</v>
      </c>
      <c r="C30">
        <v>24</v>
      </c>
      <c r="D30" t="s">
        <v>272</v>
      </c>
      <c r="E30" t="s">
        <v>18429</v>
      </c>
      <c r="F30">
        <v>1</v>
      </c>
      <c r="G30">
        <v>880.13050299999998</v>
      </c>
      <c r="H30">
        <v>542896</v>
      </c>
      <c r="I30" t="s">
        <v>18430</v>
      </c>
      <c r="J30" t="s">
        <v>545</v>
      </c>
      <c r="K30" t="s">
        <v>546</v>
      </c>
      <c r="L30" t="s">
        <v>671</v>
      </c>
      <c r="M30" t="s">
        <v>695</v>
      </c>
      <c r="N30" t="s">
        <v>549</v>
      </c>
      <c r="O30" t="s">
        <v>550</v>
      </c>
      <c r="P30" t="s">
        <v>136</v>
      </c>
      <c r="Q30" t="s">
        <v>139</v>
      </c>
      <c r="R30" t="s">
        <v>475</v>
      </c>
      <c r="S30" t="s">
        <v>1445</v>
      </c>
      <c r="T30" t="s">
        <v>17695</v>
      </c>
      <c r="U30">
        <f>COUNTIF('业绩进度排名-中间表'!$E$27:$E$202,新签明细[[#This Row],[cc_user_name]])</f>
        <v>1</v>
      </c>
      <c r="V30" s="1">
        <f>DATEVALUE(LEFT(新签明细[[#This Row],[支付成功时间]], FIND(" ", 新签明细[[#This Row],[支付成功时间]]) - 1))</f>
        <v>45801</v>
      </c>
      <c r="W30" s="1">
        <f>IFERROR(DATEVALUE(LEFT(新签明细[[#This Row],[lead_date]],FIND(" ",新签明细[[#This Row],[lead_date]])-1)),$W$2)</f>
        <v>45790</v>
      </c>
      <c r="X30" t="b">
        <f t="shared" ca="1" si="0"/>
        <v>1</v>
      </c>
    </row>
    <row r="31" spans="1:24" hidden="1">
      <c r="A31" t="s">
        <v>18431</v>
      </c>
      <c r="B31" t="s">
        <v>18432</v>
      </c>
      <c r="C31">
        <v>36</v>
      </c>
      <c r="D31" t="s">
        <v>221</v>
      </c>
      <c r="E31" t="s">
        <v>18432</v>
      </c>
      <c r="F31">
        <v>1</v>
      </c>
      <c r="G31">
        <v>1199</v>
      </c>
      <c r="H31">
        <v>537981</v>
      </c>
      <c r="I31" t="s">
        <v>18433</v>
      </c>
      <c r="J31" t="s">
        <v>545</v>
      </c>
      <c r="K31" t="s">
        <v>546</v>
      </c>
      <c r="L31" t="s">
        <v>557</v>
      </c>
      <c r="M31" t="s">
        <v>1314</v>
      </c>
      <c r="N31" t="s">
        <v>549</v>
      </c>
      <c r="O31" t="s">
        <v>550</v>
      </c>
      <c r="P31" t="s">
        <v>551</v>
      </c>
      <c r="Q31" t="s">
        <v>145</v>
      </c>
      <c r="R31" t="s">
        <v>475</v>
      </c>
      <c r="S31" t="s">
        <v>552</v>
      </c>
      <c r="T31" t="s">
        <v>655</v>
      </c>
      <c r="U31">
        <f>COUNTIF('业绩进度排名-中间表'!$E$27:$E$202,新签明细[[#This Row],[cc_user_name]])</f>
        <v>1</v>
      </c>
      <c r="V31" s="1">
        <f>DATEVALUE(LEFT(新签明细[[#This Row],[支付成功时间]], FIND(" ", 新签明细[[#This Row],[支付成功时间]]) - 1))</f>
        <v>45792</v>
      </c>
      <c r="W31" s="1">
        <f>IFERROR(DATEVALUE(LEFT(新签明细[[#This Row],[lead_date]],FIND(" ",新签明细[[#This Row],[lead_date]])-1)),$W$2)</f>
        <v>45774</v>
      </c>
      <c r="X31" t="b">
        <f t="shared" ca="1" si="0"/>
        <v>0</v>
      </c>
    </row>
    <row r="32" spans="1:24" hidden="1">
      <c r="A32" t="s">
        <v>18434</v>
      </c>
      <c r="B32" t="s">
        <v>18435</v>
      </c>
      <c r="C32">
        <v>36</v>
      </c>
      <c r="D32" t="s">
        <v>235</v>
      </c>
      <c r="E32" t="s">
        <v>18435</v>
      </c>
      <c r="F32">
        <v>1</v>
      </c>
      <c r="G32">
        <v>1230.502573</v>
      </c>
      <c r="H32">
        <v>539166</v>
      </c>
      <c r="I32" t="s">
        <v>18436</v>
      </c>
      <c r="J32" t="s">
        <v>545</v>
      </c>
      <c r="K32" t="s">
        <v>546</v>
      </c>
      <c r="L32" t="s">
        <v>557</v>
      </c>
      <c r="M32" t="s">
        <v>558</v>
      </c>
      <c r="N32" t="s">
        <v>549</v>
      </c>
      <c r="O32" t="s">
        <v>550</v>
      </c>
      <c r="P32" t="s">
        <v>551</v>
      </c>
      <c r="Q32" t="s">
        <v>141</v>
      </c>
      <c r="R32" t="s">
        <v>475</v>
      </c>
      <c r="S32" t="s">
        <v>1329</v>
      </c>
      <c r="T32" t="s">
        <v>708</v>
      </c>
      <c r="U32">
        <f>COUNTIF('业绩进度排名-中间表'!$E$27:$E$202,新签明细[[#This Row],[cc_user_name]])</f>
        <v>1</v>
      </c>
      <c r="V32" s="1">
        <f>DATEVALUE(LEFT(新签明细[[#This Row],[支付成功时间]], FIND(" ", 新签明细[[#This Row],[支付成功时间]]) - 1))</f>
        <v>45794</v>
      </c>
      <c r="W32" s="1">
        <f>IFERROR(DATEVALUE(LEFT(新签明细[[#This Row],[lead_date]],FIND(" ",新签明细[[#This Row],[lead_date]])-1)),$W$2)</f>
        <v>45785</v>
      </c>
      <c r="X32" t="b">
        <f t="shared" ca="1" si="0"/>
        <v>1</v>
      </c>
    </row>
    <row r="33" spans="1:24" hidden="1">
      <c r="A33" t="s">
        <v>861</v>
      </c>
      <c r="B33" t="s">
        <v>862</v>
      </c>
      <c r="C33">
        <v>36</v>
      </c>
      <c r="D33" s="2" t="s">
        <v>293</v>
      </c>
      <c r="E33" t="s">
        <v>862</v>
      </c>
      <c r="F33">
        <v>1</v>
      </c>
      <c r="G33">
        <v>420</v>
      </c>
      <c r="H33">
        <v>535047</v>
      </c>
      <c r="I33" t="s">
        <v>863</v>
      </c>
      <c r="J33" t="s">
        <v>545</v>
      </c>
      <c r="K33" t="s">
        <v>864</v>
      </c>
      <c r="L33" t="s">
        <v>865</v>
      </c>
      <c r="M33" t="s">
        <v>584</v>
      </c>
      <c r="N33" t="s">
        <v>549</v>
      </c>
      <c r="O33" t="s">
        <v>550</v>
      </c>
      <c r="P33" t="s">
        <v>136</v>
      </c>
      <c r="Q33" t="s">
        <v>292</v>
      </c>
      <c r="R33" t="s">
        <v>475</v>
      </c>
      <c r="S33" t="s">
        <v>866</v>
      </c>
      <c r="T33" t="s">
        <v>561</v>
      </c>
      <c r="U33">
        <f>COUNTIF('业绩进度排名-中间表'!$E$27:$E$202,新签明细[[#This Row],[cc_user_name]])</f>
        <v>1</v>
      </c>
      <c r="V33" s="1">
        <f>DATEVALUE(LEFT(新签明细[[#This Row],[支付成功时间]], FIND(" ", 新签明细[[#This Row],[支付成功时间]]) - 1))</f>
        <v>45784</v>
      </c>
      <c r="W33" s="1">
        <f>IFERROR(DATEVALUE(LEFT(新签明细[[#This Row],[lead_date]],FIND(" ",新签明细[[#This Row],[lead_date]])-1)),$W$2)</f>
        <v>45781</v>
      </c>
      <c r="X33" t="b">
        <f t="shared" ca="1" si="0"/>
        <v>1</v>
      </c>
    </row>
    <row r="34" spans="1:24" hidden="1">
      <c r="A34" t="s">
        <v>867</v>
      </c>
      <c r="B34" t="s">
        <v>868</v>
      </c>
      <c r="C34">
        <v>18</v>
      </c>
      <c r="D34" t="s">
        <v>294</v>
      </c>
      <c r="E34" t="s">
        <v>868</v>
      </c>
      <c r="F34">
        <v>1</v>
      </c>
      <c r="G34">
        <v>630</v>
      </c>
      <c r="H34">
        <v>535362</v>
      </c>
      <c r="I34" t="s">
        <v>869</v>
      </c>
      <c r="J34" t="s">
        <v>545</v>
      </c>
      <c r="K34" t="s">
        <v>546</v>
      </c>
      <c r="L34" t="s">
        <v>565</v>
      </c>
      <c r="M34" t="s">
        <v>695</v>
      </c>
      <c r="N34" t="s">
        <v>549</v>
      </c>
      <c r="O34" t="s">
        <v>550</v>
      </c>
      <c r="P34" t="s">
        <v>136</v>
      </c>
      <c r="Q34" t="s">
        <v>292</v>
      </c>
      <c r="R34" t="s">
        <v>475</v>
      </c>
      <c r="S34" t="s">
        <v>611</v>
      </c>
      <c r="T34" t="s">
        <v>606</v>
      </c>
      <c r="U34">
        <f>COUNTIF('业绩进度排名-中间表'!$E$27:$E$202,新签明细[[#This Row],[cc_user_name]])</f>
        <v>1</v>
      </c>
      <c r="V34" s="1">
        <f>DATEVALUE(LEFT(新签明细[[#This Row],[支付成功时间]], FIND(" ", 新签明细[[#This Row],[支付成功时间]]) - 1))</f>
        <v>45785</v>
      </c>
      <c r="W34" s="1">
        <f>IFERROR(DATEVALUE(LEFT(新签明细[[#This Row],[lead_date]],FIND(" ",新签明细[[#This Row],[lead_date]])-1)),$W$2)</f>
        <v>45773</v>
      </c>
      <c r="X34" t="b">
        <f t="shared" ca="1" si="0"/>
        <v>0</v>
      </c>
    </row>
    <row r="35" spans="1:24" hidden="1">
      <c r="A35" t="s">
        <v>870</v>
      </c>
      <c r="B35" t="s">
        <v>871</v>
      </c>
      <c r="C35">
        <v>18</v>
      </c>
      <c r="D35" t="s">
        <v>244</v>
      </c>
      <c r="E35" t="s">
        <v>871</v>
      </c>
      <c r="F35">
        <v>1</v>
      </c>
      <c r="G35">
        <v>630</v>
      </c>
      <c r="H35">
        <v>535909</v>
      </c>
      <c r="I35" t="s">
        <v>872</v>
      </c>
      <c r="J35" t="s">
        <v>545</v>
      </c>
      <c r="K35" t="s">
        <v>546</v>
      </c>
      <c r="L35" t="s">
        <v>565</v>
      </c>
      <c r="M35" t="s">
        <v>548</v>
      </c>
      <c r="N35" t="s">
        <v>549</v>
      </c>
      <c r="O35" t="s">
        <v>550</v>
      </c>
      <c r="P35" t="s">
        <v>551</v>
      </c>
      <c r="Q35" t="s">
        <v>242</v>
      </c>
      <c r="R35" t="s">
        <v>475</v>
      </c>
      <c r="S35" t="s">
        <v>659</v>
      </c>
      <c r="T35" t="s">
        <v>873</v>
      </c>
      <c r="U35">
        <f>COUNTIF('业绩进度排名-中间表'!$E$27:$E$202,新签明细[[#This Row],[cc_user_name]])</f>
        <v>1</v>
      </c>
      <c r="V35" s="1">
        <f>DATEVALUE(LEFT(新签明细[[#This Row],[支付成功时间]], FIND(" ", 新签明细[[#This Row],[支付成功时间]]) - 1))</f>
        <v>45787</v>
      </c>
      <c r="W35" s="1">
        <f>IFERROR(DATEVALUE(LEFT(新签明细[[#This Row],[lead_date]],FIND(" ",新签明细[[#This Row],[lead_date]])-1)),$W$2)</f>
        <v>45786</v>
      </c>
      <c r="X35" t="b">
        <f t="shared" ca="1" si="0"/>
        <v>1</v>
      </c>
    </row>
    <row r="36" spans="1:24" hidden="1">
      <c r="A36" t="s">
        <v>18437</v>
      </c>
      <c r="B36" t="s">
        <v>18438</v>
      </c>
      <c r="C36">
        <v>48</v>
      </c>
      <c r="D36" t="s">
        <v>293</v>
      </c>
      <c r="E36" t="s">
        <v>18438</v>
      </c>
      <c r="F36">
        <v>1</v>
      </c>
      <c r="G36">
        <v>1598</v>
      </c>
      <c r="H36">
        <v>541289</v>
      </c>
      <c r="I36" t="s">
        <v>18439</v>
      </c>
      <c r="J36" t="s">
        <v>545</v>
      </c>
      <c r="K36" t="s">
        <v>546</v>
      </c>
      <c r="L36" t="s">
        <v>571</v>
      </c>
      <c r="M36" t="s">
        <v>578</v>
      </c>
      <c r="N36" t="s">
        <v>549</v>
      </c>
      <c r="O36" t="s">
        <v>550</v>
      </c>
      <c r="P36" t="s">
        <v>136</v>
      </c>
      <c r="Q36" t="s">
        <v>292</v>
      </c>
      <c r="R36" t="s">
        <v>475</v>
      </c>
      <c r="S36" t="s">
        <v>659</v>
      </c>
      <c r="T36" t="s">
        <v>561</v>
      </c>
      <c r="U36">
        <f>COUNTIF('业绩进度排名-中间表'!$E$27:$E$202,新签明细[[#This Row],[cc_user_name]])</f>
        <v>1</v>
      </c>
      <c r="V36" s="1">
        <f>DATEVALUE(LEFT(新签明细[[#This Row],[支付成功时间]], FIND(" ", 新签明细[[#This Row],[支付成功时间]]) - 1))</f>
        <v>45797</v>
      </c>
      <c r="W36" s="1">
        <f>IFERROR(DATEVALUE(LEFT(新签明细[[#This Row],[lead_date]],FIND(" ",新签明细[[#This Row],[lead_date]])-1)),$W$2)</f>
        <v>45781</v>
      </c>
      <c r="X36" t="b">
        <f t="shared" ca="1" si="0"/>
        <v>1</v>
      </c>
    </row>
    <row r="37" spans="1:24" hidden="1">
      <c r="A37" t="s">
        <v>12003</v>
      </c>
      <c r="B37" t="s">
        <v>12004</v>
      </c>
      <c r="C37">
        <v>30</v>
      </c>
      <c r="D37" t="s">
        <v>216</v>
      </c>
      <c r="E37" t="s">
        <v>12004</v>
      </c>
      <c r="F37">
        <v>1</v>
      </c>
      <c r="G37">
        <v>787.5</v>
      </c>
      <c r="H37">
        <v>537264</v>
      </c>
      <c r="I37" t="s">
        <v>12005</v>
      </c>
      <c r="J37" t="s">
        <v>545</v>
      </c>
      <c r="K37" t="s">
        <v>546</v>
      </c>
      <c r="L37" t="s">
        <v>599</v>
      </c>
      <c r="M37" t="s">
        <v>886</v>
      </c>
      <c r="N37" t="s">
        <v>549</v>
      </c>
      <c r="O37" t="s">
        <v>550</v>
      </c>
      <c r="P37" t="s">
        <v>551</v>
      </c>
      <c r="Q37" t="s">
        <v>145</v>
      </c>
      <c r="R37" t="s">
        <v>475</v>
      </c>
      <c r="S37" t="s">
        <v>11931</v>
      </c>
      <c r="T37" t="s">
        <v>943</v>
      </c>
      <c r="U37">
        <f>COUNTIF('业绩进度排名-中间表'!$E$27:$E$202,新签明细[[#This Row],[cc_user_name]])</f>
        <v>1</v>
      </c>
      <c r="V37" s="1">
        <f>DATEVALUE(LEFT(新签明细[[#This Row],[支付成功时间]], FIND(" ", 新签明细[[#This Row],[支付成功时间]]) - 1))</f>
        <v>45789</v>
      </c>
      <c r="W37" s="1">
        <f>IFERROR(DATEVALUE(LEFT(新签明细[[#This Row],[lead_date]],FIND(" ",新签明细[[#This Row],[lead_date]])-1)),$W$2)</f>
        <v>45757</v>
      </c>
      <c r="X37" t="b">
        <f t="shared" ca="1" si="0"/>
        <v>0</v>
      </c>
    </row>
    <row r="38" spans="1:24" hidden="1">
      <c r="A38" t="s">
        <v>18440</v>
      </c>
      <c r="B38" t="s">
        <v>18441</v>
      </c>
      <c r="C38">
        <v>18</v>
      </c>
      <c r="D38" t="s">
        <v>246</v>
      </c>
      <c r="E38" t="s">
        <v>18441</v>
      </c>
      <c r="F38">
        <v>1</v>
      </c>
      <c r="G38">
        <v>630</v>
      </c>
      <c r="H38">
        <v>542166</v>
      </c>
      <c r="I38" t="s">
        <v>18442</v>
      </c>
      <c r="J38" t="s">
        <v>545</v>
      </c>
      <c r="K38" t="s">
        <v>546</v>
      </c>
      <c r="L38" t="s">
        <v>565</v>
      </c>
      <c r="M38" t="s">
        <v>548</v>
      </c>
      <c r="N38" t="s">
        <v>549</v>
      </c>
      <c r="O38" t="s">
        <v>550</v>
      </c>
      <c r="P38" t="s">
        <v>551</v>
      </c>
      <c r="Q38" t="s">
        <v>242</v>
      </c>
      <c r="R38" t="s">
        <v>475</v>
      </c>
      <c r="S38" t="s">
        <v>572</v>
      </c>
      <c r="T38" t="s">
        <v>17691</v>
      </c>
      <c r="U38">
        <f>COUNTIF('业绩进度排名-中间表'!$E$27:$E$202,新签明细[[#This Row],[cc_user_name]])</f>
        <v>1</v>
      </c>
      <c r="V38" s="1">
        <f>DATEVALUE(LEFT(新签明细[[#This Row],[支付成功时间]], FIND(" ", 新签明细[[#This Row],[支付成功时间]]) - 1))</f>
        <v>45800</v>
      </c>
      <c r="W38" s="1">
        <f>IFERROR(DATEVALUE(LEFT(新签明细[[#This Row],[lead_date]],FIND(" ",新签明细[[#This Row],[lead_date]])-1)),$W$2)</f>
        <v>45797</v>
      </c>
      <c r="X38" t="b">
        <f t="shared" ca="1" si="0"/>
        <v>1</v>
      </c>
    </row>
    <row r="39" spans="1:24" hidden="1">
      <c r="A39" t="s">
        <v>18443</v>
      </c>
      <c r="B39" t="s">
        <v>18444</v>
      </c>
      <c r="C39">
        <v>24</v>
      </c>
      <c r="D39" t="s">
        <v>253</v>
      </c>
      <c r="E39" t="s">
        <v>18444</v>
      </c>
      <c r="F39">
        <v>1</v>
      </c>
      <c r="G39">
        <v>840</v>
      </c>
      <c r="H39">
        <v>539592</v>
      </c>
      <c r="I39" t="s">
        <v>18445</v>
      </c>
      <c r="J39" t="s">
        <v>545</v>
      </c>
      <c r="K39" t="s">
        <v>546</v>
      </c>
      <c r="L39" t="s">
        <v>671</v>
      </c>
      <c r="M39" t="s">
        <v>548</v>
      </c>
      <c r="N39" t="s">
        <v>549</v>
      </c>
      <c r="O39" t="s">
        <v>550</v>
      </c>
      <c r="P39" t="s">
        <v>136</v>
      </c>
      <c r="Q39" t="s">
        <v>147</v>
      </c>
      <c r="R39" t="s">
        <v>475</v>
      </c>
      <c r="S39" t="s">
        <v>659</v>
      </c>
      <c r="T39" t="s">
        <v>17695</v>
      </c>
      <c r="U39">
        <f>COUNTIF('业绩进度排名-中间表'!$E$27:$E$202,新签明细[[#This Row],[cc_user_name]])</f>
        <v>1</v>
      </c>
      <c r="V39" s="1">
        <f>DATEVALUE(LEFT(新签明细[[#This Row],[支付成功时间]], FIND(" ", 新签明细[[#This Row],[支付成功时间]]) - 1))</f>
        <v>45795</v>
      </c>
      <c r="W39" s="1">
        <f>IFERROR(DATEVALUE(LEFT(新签明细[[#This Row],[lead_date]],FIND(" ",新签明细[[#This Row],[lead_date]])-1)),$W$2)</f>
        <v>45790</v>
      </c>
      <c r="X39" t="b">
        <f t="shared" ca="1" si="0"/>
        <v>1</v>
      </c>
    </row>
    <row r="40" spans="1:24" hidden="1">
      <c r="A40" t="s">
        <v>874</v>
      </c>
      <c r="B40" t="s">
        <v>875</v>
      </c>
      <c r="C40">
        <v>36</v>
      </c>
      <c r="D40" t="s">
        <v>876</v>
      </c>
      <c r="E40" t="s">
        <v>875</v>
      </c>
      <c r="F40">
        <v>1</v>
      </c>
      <c r="G40">
        <v>1341.247805</v>
      </c>
      <c r="H40">
        <v>534648</v>
      </c>
      <c r="I40" t="s">
        <v>877</v>
      </c>
      <c r="J40" t="s">
        <v>545</v>
      </c>
      <c r="K40" t="s">
        <v>546</v>
      </c>
      <c r="L40" t="s">
        <v>557</v>
      </c>
      <c r="M40" t="s">
        <v>558</v>
      </c>
      <c r="N40" t="s">
        <v>878</v>
      </c>
      <c r="O40" t="s">
        <v>409</v>
      </c>
      <c r="P40" t="s">
        <v>411</v>
      </c>
      <c r="Q40" t="s">
        <v>411</v>
      </c>
      <c r="R40" t="s">
        <v>475</v>
      </c>
      <c r="S40" t="s">
        <v>589</v>
      </c>
      <c r="T40" t="s">
        <v>879</v>
      </c>
      <c r="U40">
        <f>COUNTIF('业绩进度排名-中间表'!$E$27:$E$202,新签明细[[#This Row],[cc_user_name]])</f>
        <v>0</v>
      </c>
      <c r="V40" s="1">
        <f>DATEVALUE(LEFT(新签明细[[#This Row],[支付成功时间]], FIND(" ", 新签明细[[#This Row],[支付成功时间]]) - 1))</f>
        <v>45782</v>
      </c>
      <c r="W40" s="1">
        <f>IFERROR(DATEVALUE(LEFT(新签明细[[#This Row],[lead_date]],FIND(" ",新签明细[[#This Row],[lead_date]])-1)),$W$2)</f>
        <v>45671</v>
      </c>
      <c r="X40" t="b">
        <f t="shared" ca="1" si="0"/>
        <v>0</v>
      </c>
    </row>
    <row r="41" spans="1:24" hidden="1">
      <c r="A41" t="s">
        <v>18446</v>
      </c>
      <c r="B41" t="s">
        <v>18447</v>
      </c>
      <c r="C41">
        <v>36</v>
      </c>
      <c r="D41" t="s">
        <v>358</v>
      </c>
      <c r="E41" t="s">
        <v>18447</v>
      </c>
      <c r="F41">
        <v>1</v>
      </c>
      <c r="G41">
        <v>420</v>
      </c>
      <c r="H41">
        <v>538716</v>
      </c>
      <c r="I41" t="s">
        <v>18448</v>
      </c>
      <c r="J41" t="s">
        <v>545</v>
      </c>
      <c r="K41" t="s">
        <v>1102</v>
      </c>
      <c r="L41" t="s">
        <v>13081</v>
      </c>
      <c r="M41" t="s">
        <v>584</v>
      </c>
      <c r="N41" t="s">
        <v>549</v>
      </c>
      <c r="O41" t="s">
        <v>559</v>
      </c>
      <c r="P41" t="s">
        <v>163</v>
      </c>
      <c r="Q41" t="s">
        <v>473</v>
      </c>
      <c r="R41" t="s">
        <v>475</v>
      </c>
      <c r="S41" t="s">
        <v>572</v>
      </c>
      <c r="T41" t="s">
        <v>11910</v>
      </c>
      <c r="U41">
        <f>COUNTIF('业绩进度排名-中间表'!$E$27:$E$202,新签明细[[#This Row],[cc_user_name]])</f>
        <v>1</v>
      </c>
      <c r="V41" s="1">
        <f>DATEVALUE(LEFT(新签明细[[#This Row],[支付成功时间]], FIND(" ", 新签明细[[#This Row],[支付成功时间]]) - 1))</f>
        <v>45793</v>
      </c>
      <c r="W41" s="1">
        <f>IFERROR(DATEVALUE(LEFT(新签明细[[#This Row],[lead_date]],FIND(" ",新签明细[[#This Row],[lead_date]])-1)),$W$2)</f>
        <v>45789</v>
      </c>
      <c r="X41" t="b">
        <f t="shared" ca="1" si="0"/>
        <v>1</v>
      </c>
    </row>
    <row r="42" spans="1:24" hidden="1">
      <c r="A42" t="s">
        <v>18449</v>
      </c>
      <c r="B42" t="s">
        <v>18450</v>
      </c>
      <c r="C42">
        <v>36</v>
      </c>
      <c r="D42" t="s">
        <v>320</v>
      </c>
      <c r="E42" t="s">
        <v>18450</v>
      </c>
      <c r="F42">
        <v>1</v>
      </c>
      <c r="G42">
        <v>1234.97</v>
      </c>
      <c r="H42">
        <v>538087</v>
      </c>
      <c r="I42" t="s">
        <v>18451</v>
      </c>
      <c r="J42" t="s">
        <v>545</v>
      </c>
      <c r="K42" t="s">
        <v>546</v>
      </c>
      <c r="L42" t="s">
        <v>557</v>
      </c>
      <c r="M42" t="s">
        <v>548</v>
      </c>
      <c r="N42" t="s">
        <v>549</v>
      </c>
      <c r="O42" t="s">
        <v>550</v>
      </c>
      <c r="P42" t="s">
        <v>616</v>
      </c>
      <c r="Q42" t="s">
        <v>314</v>
      </c>
      <c r="R42" t="s">
        <v>475</v>
      </c>
      <c r="S42" t="s">
        <v>572</v>
      </c>
      <c r="T42" t="s">
        <v>567</v>
      </c>
      <c r="U42">
        <f>COUNTIF('业绩进度排名-中间表'!$E$27:$E$202,新签明细[[#This Row],[cc_user_name]])</f>
        <v>1</v>
      </c>
      <c r="V42" s="1">
        <f>DATEVALUE(LEFT(新签明细[[#This Row],[支付成功时间]], FIND(" ", 新签明细[[#This Row],[支付成功时间]]) - 1))</f>
        <v>45792</v>
      </c>
      <c r="W42" s="1">
        <f>IFERROR(DATEVALUE(LEFT(新签明细[[#This Row],[lead_date]],FIND(" ",新签明细[[#This Row],[lead_date]])-1)),$W$2)</f>
        <v>45783</v>
      </c>
      <c r="X42" t="b">
        <f t="shared" ca="1" si="0"/>
        <v>1</v>
      </c>
    </row>
    <row r="43" spans="1:24" hidden="1">
      <c r="A43" t="s">
        <v>30518</v>
      </c>
      <c r="B43" t="s">
        <v>30519</v>
      </c>
      <c r="C43">
        <v>48</v>
      </c>
      <c r="D43" t="s">
        <v>296</v>
      </c>
      <c r="E43" t="s">
        <v>30519</v>
      </c>
      <c r="F43">
        <v>1</v>
      </c>
      <c r="G43">
        <v>1800.4680760000001</v>
      </c>
      <c r="H43">
        <v>544183</v>
      </c>
      <c r="I43" t="s">
        <v>30520</v>
      </c>
      <c r="J43" t="s">
        <v>545</v>
      </c>
      <c r="K43" t="s">
        <v>546</v>
      </c>
      <c r="L43" t="s">
        <v>571</v>
      </c>
      <c r="M43" t="s">
        <v>15586</v>
      </c>
      <c r="N43" t="s">
        <v>549</v>
      </c>
      <c r="O43" t="s">
        <v>550</v>
      </c>
      <c r="P43" t="s">
        <v>136</v>
      </c>
      <c r="Q43" t="s">
        <v>292</v>
      </c>
      <c r="R43" t="s">
        <v>475</v>
      </c>
      <c r="S43" t="s">
        <v>678</v>
      </c>
      <c r="T43" t="s">
        <v>29030</v>
      </c>
      <c r="U43">
        <f>COUNTIF('业绩进度排名-中间表'!$E$27:$E$202,新签明细[[#This Row],[cc_user_name]])</f>
        <v>1</v>
      </c>
      <c r="V43" s="1">
        <f>DATEVALUE(LEFT(新签明细[[#This Row],[支付成功时间]], FIND(" ", 新签明细[[#This Row],[支付成功时间]]) - 1))</f>
        <v>45804</v>
      </c>
      <c r="W43" s="1">
        <f>IFERROR(DATEVALUE(LEFT(新签明细[[#This Row],[lead_date]],FIND(" ",新签明细[[#This Row],[lead_date]])-1)),$W$2)</f>
        <v>45802</v>
      </c>
      <c r="X43" t="b">
        <f t="shared" ca="1" si="0"/>
        <v>1</v>
      </c>
    </row>
    <row r="44" spans="1:24" hidden="1">
      <c r="A44" t="s">
        <v>880</v>
      </c>
      <c r="B44" t="s">
        <v>881</v>
      </c>
      <c r="C44">
        <v>60</v>
      </c>
      <c r="D44" t="s">
        <v>253</v>
      </c>
      <c r="E44" t="s">
        <v>881</v>
      </c>
      <c r="F44">
        <v>1</v>
      </c>
      <c r="G44">
        <v>1575</v>
      </c>
      <c r="H44">
        <v>534718</v>
      </c>
      <c r="I44" t="s">
        <v>882</v>
      </c>
      <c r="J44" t="s">
        <v>545</v>
      </c>
      <c r="K44" t="s">
        <v>546</v>
      </c>
      <c r="L44" t="s">
        <v>547</v>
      </c>
      <c r="M44" t="s">
        <v>548</v>
      </c>
      <c r="N44" t="s">
        <v>549</v>
      </c>
      <c r="O44" t="s">
        <v>550</v>
      </c>
      <c r="P44" t="s">
        <v>136</v>
      </c>
      <c r="Q44" t="s">
        <v>147</v>
      </c>
      <c r="R44" t="s">
        <v>475</v>
      </c>
      <c r="S44" t="s">
        <v>735</v>
      </c>
      <c r="T44" t="s">
        <v>585</v>
      </c>
      <c r="U44">
        <f>COUNTIF('业绩进度排名-中间表'!$E$27:$E$202,新签明细[[#This Row],[cc_user_name]])</f>
        <v>1</v>
      </c>
      <c r="V44" s="1">
        <f>DATEVALUE(LEFT(新签明细[[#This Row],[支付成功时间]], FIND(" ", 新签明细[[#This Row],[支付成功时间]]) - 1))</f>
        <v>45784</v>
      </c>
      <c r="W44" s="1">
        <f>IFERROR(DATEVALUE(LEFT(新签明细[[#This Row],[lead_date]],FIND(" ",新签明细[[#This Row],[lead_date]])-1)),$W$2)</f>
        <v>45776</v>
      </c>
      <c r="X44" t="b">
        <f t="shared" ca="1" si="0"/>
        <v>0</v>
      </c>
    </row>
    <row r="45" spans="1:24" hidden="1">
      <c r="A45" t="s">
        <v>18452</v>
      </c>
      <c r="B45" t="s">
        <v>18453</v>
      </c>
      <c r="C45">
        <v>36</v>
      </c>
      <c r="D45" t="s">
        <v>218</v>
      </c>
      <c r="E45" t="s">
        <v>18453</v>
      </c>
      <c r="F45">
        <v>1</v>
      </c>
      <c r="G45">
        <v>1234.97</v>
      </c>
      <c r="H45">
        <v>541379</v>
      </c>
      <c r="I45" t="s">
        <v>18454</v>
      </c>
      <c r="J45" t="s">
        <v>545</v>
      </c>
      <c r="K45" t="s">
        <v>546</v>
      </c>
      <c r="L45" t="s">
        <v>557</v>
      </c>
      <c r="M45" t="s">
        <v>548</v>
      </c>
      <c r="N45" t="s">
        <v>549</v>
      </c>
      <c r="O45" t="s">
        <v>550</v>
      </c>
      <c r="P45" t="s">
        <v>551</v>
      </c>
      <c r="Q45" t="s">
        <v>145</v>
      </c>
      <c r="R45" t="s">
        <v>475</v>
      </c>
      <c r="S45" t="s">
        <v>659</v>
      </c>
      <c r="T45" t="s">
        <v>17646</v>
      </c>
      <c r="U45">
        <f>COUNTIF('业绩进度排名-中间表'!$E$27:$E$202,新签明细[[#This Row],[cc_user_name]])</f>
        <v>1</v>
      </c>
      <c r="V45" s="1">
        <f>DATEVALUE(LEFT(新签明细[[#This Row],[支付成功时间]], FIND(" ", 新签明细[[#This Row],[支付成功时间]]) - 1))</f>
        <v>45798</v>
      </c>
      <c r="W45" s="1">
        <f>IFERROR(DATEVALUE(LEFT(新签明细[[#This Row],[lead_date]],FIND(" ",新签明细[[#This Row],[lead_date]])-1)),$W$2)</f>
        <v>45796</v>
      </c>
      <c r="X45" t="b">
        <f t="shared" ca="1" si="0"/>
        <v>1</v>
      </c>
    </row>
    <row r="46" spans="1:24" hidden="1">
      <c r="A46" t="s">
        <v>18455</v>
      </c>
      <c r="B46" t="s">
        <v>18456</v>
      </c>
      <c r="C46">
        <v>36</v>
      </c>
      <c r="D46" t="s">
        <v>286</v>
      </c>
      <c r="E46" t="s">
        <v>18456</v>
      </c>
      <c r="F46">
        <v>1</v>
      </c>
      <c r="G46">
        <v>1234.97</v>
      </c>
      <c r="H46">
        <v>541091</v>
      </c>
      <c r="I46" t="s">
        <v>18457</v>
      </c>
      <c r="J46" t="s">
        <v>545</v>
      </c>
      <c r="K46" t="s">
        <v>546</v>
      </c>
      <c r="L46" t="s">
        <v>557</v>
      </c>
      <c r="M46" t="s">
        <v>548</v>
      </c>
      <c r="N46" t="s">
        <v>549</v>
      </c>
      <c r="O46" t="s">
        <v>550</v>
      </c>
      <c r="P46" t="s">
        <v>136</v>
      </c>
      <c r="Q46" t="s">
        <v>283</v>
      </c>
      <c r="R46" t="s">
        <v>475</v>
      </c>
      <c r="S46" t="s">
        <v>566</v>
      </c>
      <c r="T46" t="s">
        <v>17790</v>
      </c>
      <c r="U46">
        <f>COUNTIF('业绩进度排名-中间表'!$E$27:$E$202,新签明细[[#This Row],[cc_user_name]])</f>
        <v>1</v>
      </c>
      <c r="V46" s="1">
        <f>DATEVALUE(LEFT(新签明细[[#This Row],[支付成功时间]], FIND(" ", 新签明细[[#This Row],[支付成功时间]]) - 1))</f>
        <v>45797</v>
      </c>
      <c r="W46" s="1">
        <f>IFERROR(DATEVALUE(LEFT(新签明细[[#This Row],[lead_date]],FIND(" ",新签明细[[#This Row],[lead_date]])-1)),$W$2)</f>
        <v>45795</v>
      </c>
      <c r="X46" t="b">
        <f t="shared" ca="1" si="0"/>
        <v>1</v>
      </c>
    </row>
    <row r="47" spans="1:24" hidden="1">
      <c r="A47" t="s">
        <v>9406</v>
      </c>
      <c r="B47" t="s">
        <v>9407</v>
      </c>
      <c r="C47">
        <v>48</v>
      </c>
      <c r="D47" t="s">
        <v>285</v>
      </c>
      <c r="E47" t="s">
        <v>9407</v>
      </c>
      <c r="F47">
        <v>1</v>
      </c>
      <c r="G47">
        <v>1598</v>
      </c>
      <c r="H47">
        <v>536187</v>
      </c>
      <c r="I47" t="s">
        <v>9408</v>
      </c>
      <c r="J47" t="s">
        <v>545</v>
      </c>
      <c r="K47" t="s">
        <v>546</v>
      </c>
      <c r="L47" t="s">
        <v>571</v>
      </c>
      <c r="M47" t="s">
        <v>632</v>
      </c>
      <c r="N47" t="s">
        <v>549</v>
      </c>
      <c r="O47" t="s">
        <v>550</v>
      </c>
      <c r="P47" t="s">
        <v>136</v>
      </c>
      <c r="Q47" t="s">
        <v>283</v>
      </c>
      <c r="R47" t="s">
        <v>475</v>
      </c>
      <c r="S47" t="s">
        <v>633</v>
      </c>
      <c r="T47" t="s">
        <v>722</v>
      </c>
      <c r="U47">
        <f>COUNTIF('业绩进度排名-中间表'!$E$27:$E$202,新签明细[[#This Row],[cc_user_name]])</f>
        <v>1</v>
      </c>
      <c r="V47" s="1">
        <f>DATEVALUE(LEFT(新签明细[[#This Row],[支付成功时间]], FIND(" ", 新签明细[[#This Row],[支付成功时间]]) - 1))</f>
        <v>45787</v>
      </c>
      <c r="W47" s="1">
        <f>IFERROR(DATEVALUE(LEFT(新签明细[[#This Row],[lead_date]],FIND(" ",新签明细[[#This Row],[lead_date]])-1)),$W$2)</f>
        <v>45780</v>
      </c>
      <c r="X47" t="b">
        <f t="shared" ca="1" si="0"/>
        <v>1</v>
      </c>
    </row>
    <row r="48" spans="1:24" hidden="1">
      <c r="A48" t="s">
        <v>883</v>
      </c>
      <c r="B48" t="s">
        <v>884</v>
      </c>
      <c r="C48">
        <v>24</v>
      </c>
      <c r="D48" t="s">
        <v>272</v>
      </c>
      <c r="E48" t="s">
        <v>884</v>
      </c>
      <c r="F48">
        <v>1</v>
      </c>
      <c r="G48">
        <v>840</v>
      </c>
      <c r="H48">
        <v>535132</v>
      </c>
      <c r="I48" t="s">
        <v>885</v>
      </c>
      <c r="J48" t="s">
        <v>545</v>
      </c>
      <c r="K48" t="s">
        <v>546</v>
      </c>
      <c r="L48" t="s">
        <v>671</v>
      </c>
      <c r="M48" t="s">
        <v>886</v>
      </c>
      <c r="N48" t="s">
        <v>549</v>
      </c>
      <c r="O48" t="s">
        <v>550</v>
      </c>
      <c r="P48" t="s">
        <v>136</v>
      </c>
      <c r="Q48" t="s">
        <v>139</v>
      </c>
      <c r="R48" t="s">
        <v>475</v>
      </c>
      <c r="S48" t="s">
        <v>1445</v>
      </c>
      <c r="T48" t="s">
        <v>673</v>
      </c>
      <c r="U48">
        <f>COUNTIF('业绩进度排名-中间表'!$E$27:$E$202,新签明细[[#This Row],[cc_user_name]])</f>
        <v>1</v>
      </c>
      <c r="V48" s="1">
        <f>DATEVALUE(LEFT(新签明细[[#This Row],[支付成功时间]], FIND(" ", 新签明细[[#This Row],[支付成功时间]]) - 1))</f>
        <v>45784</v>
      </c>
      <c r="W48" s="1">
        <f>IFERROR(DATEVALUE(LEFT(新签明细[[#This Row],[lead_date]],FIND(" ",新签明细[[#This Row],[lead_date]])-1)),$W$2)</f>
        <v>45778</v>
      </c>
      <c r="X48" t="b">
        <f t="shared" ca="1" si="0"/>
        <v>1</v>
      </c>
    </row>
    <row r="49" spans="1:24" hidden="1">
      <c r="A49" t="s">
        <v>887</v>
      </c>
      <c r="B49" t="s">
        <v>888</v>
      </c>
      <c r="C49">
        <v>36</v>
      </c>
      <c r="D49" t="s">
        <v>222</v>
      </c>
      <c r="E49" t="s">
        <v>888</v>
      </c>
      <c r="F49">
        <v>1</v>
      </c>
      <c r="G49">
        <v>1199</v>
      </c>
      <c r="H49">
        <v>534119</v>
      </c>
      <c r="I49" t="s">
        <v>889</v>
      </c>
      <c r="J49" t="s">
        <v>545</v>
      </c>
      <c r="K49" t="s">
        <v>546</v>
      </c>
      <c r="L49" t="s">
        <v>557</v>
      </c>
      <c r="M49" t="s">
        <v>548</v>
      </c>
      <c r="N49" t="s">
        <v>549</v>
      </c>
      <c r="O49" t="s">
        <v>550</v>
      </c>
      <c r="P49" t="s">
        <v>551</v>
      </c>
      <c r="Q49" t="s">
        <v>145</v>
      </c>
      <c r="R49" t="s">
        <v>475</v>
      </c>
      <c r="S49" t="s">
        <v>696</v>
      </c>
      <c r="T49" t="s">
        <v>683</v>
      </c>
      <c r="U49">
        <f>COUNTIF('业绩进度排名-中间表'!$E$27:$E$202,新签明细[[#This Row],[cc_user_name]])</f>
        <v>1</v>
      </c>
      <c r="V49" s="1">
        <f>DATEVALUE(LEFT(新签明细[[#This Row],[支付成功时间]], FIND(" ", 新签明细[[#This Row],[支付成功时间]]) - 1))</f>
        <v>45778</v>
      </c>
      <c r="W49" s="1">
        <f>IFERROR(DATEVALUE(LEFT(新签明细[[#This Row],[lead_date]],FIND(" ",新签明细[[#This Row],[lead_date]])-1)),$W$2)</f>
        <v>45775</v>
      </c>
      <c r="X49" t="b">
        <f t="shared" ca="1" si="0"/>
        <v>0</v>
      </c>
    </row>
    <row r="50" spans="1:24" hidden="1">
      <c r="A50" t="s">
        <v>890</v>
      </c>
      <c r="B50" t="s">
        <v>891</v>
      </c>
      <c r="C50">
        <v>18</v>
      </c>
      <c r="D50" t="s">
        <v>231</v>
      </c>
      <c r="E50" t="s">
        <v>891</v>
      </c>
      <c r="F50">
        <v>1</v>
      </c>
      <c r="G50">
        <v>641.67312100000004</v>
      </c>
      <c r="H50">
        <v>534594</v>
      </c>
      <c r="I50" t="s">
        <v>892</v>
      </c>
      <c r="J50" t="s">
        <v>545</v>
      </c>
      <c r="K50" t="s">
        <v>546</v>
      </c>
      <c r="L50" t="s">
        <v>565</v>
      </c>
      <c r="M50" t="s">
        <v>558</v>
      </c>
      <c r="N50" t="s">
        <v>549</v>
      </c>
      <c r="O50" t="s">
        <v>550</v>
      </c>
      <c r="P50" t="s">
        <v>551</v>
      </c>
      <c r="Q50" t="s">
        <v>141</v>
      </c>
      <c r="R50" t="s">
        <v>475</v>
      </c>
      <c r="S50" t="s">
        <v>633</v>
      </c>
      <c r="T50" t="s">
        <v>585</v>
      </c>
      <c r="U50">
        <f>COUNTIF('业绩进度排名-中间表'!$E$27:$E$202,新签明细[[#This Row],[cc_user_name]])</f>
        <v>1</v>
      </c>
      <c r="V50" s="1">
        <f>DATEVALUE(LEFT(新签明细[[#This Row],[支付成功时间]], FIND(" ", 新签明细[[#This Row],[支付成功时间]]) - 1))</f>
        <v>45782</v>
      </c>
      <c r="W50" s="1">
        <f>IFERROR(DATEVALUE(LEFT(新签明细[[#This Row],[lead_date]],FIND(" ",新签明细[[#This Row],[lead_date]])-1)),$W$2)</f>
        <v>45776</v>
      </c>
      <c r="X50" t="b">
        <f t="shared" ca="1" si="0"/>
        <v>0</v>
      </c>
    </row>
    <row r="51" spans="1:24" hidden="1">
      <c r="A51" t="s">
        <v>893</v>
      </c>
      <c r="B51" t="s">
        <v>894</v>
      </c>
      <c r="C51">
        <v>18</v>
      </c>
      <c r="D51" t="s">
        <v>233</v>
      </c>
      <c r="E51" t="s">
        <v>894</v>
      </c>
      <c r="F51">
        <v>1</v>
      </c>
      <c r="G51">
        <v>630</v>
      </c>
      <c r="H51">
        <v>534345</v>
      </c>
      <c r="I51" t="s">
        <v>895</v>
      </c>
      <c r="J51" t="s">
        <v>545</v>
      </c>
      <c r="K51" t="s">
        <v>546</v>
      </c>
      <c r="L51" t="s">
        <v>565</v>
      </c>
      <c r="M51" t="s">
        <v>896</v>
      </c>
      <c r="N51" t="s">
        <v>549</v>
      </c>
      <c r="O51" t="s">
        <v>550</v>
      </c>
      <c r="P51" t="s">
        <v>551</v>
      </c>
      <c r="Q51" t="s">
        <v>141</v>
      </c>
      <c r="R51" t="s">
        <v>475</v>
      </c>
      <c r="S51" t="s">
        <v>897</v>
      </c>
      <c r="T51" t="s">
        <v>898</v>
      </c>
      <c r="U51">
        <f>COUNTIF('业绩进度排名-中间表'!$E$27:$E$202,新签明细[[#This Row],[cc_user_name]])</f>
        <v>1</v>
      </c>
      <c r="V51" s="1">
        <f>DATEVALUE(LEFT(新签明细[[#This Row],[支付成功时间]], FIND(" ", 新签明细[[#This Row],[支付成功时间]]) - 1))</f>
        <v>45780</v>
      </c>
      <c r="W51" s="1">
        <f>IFERROR(DATEVALUE(LEFT(新签明细[[#This Row],[lead_date]],FIND(" ",新签明细[[#This Row],[lead_date]])-1)),$W$2)</f>
        <v>45734</v>
      </c>
      <c r="X51" t="b">
        <f t="shared" ca="1" si="0"/>
        <v>0</v>
      </c>
    </row>
    <row r="52" spans="1:24" hidden="1">
      <c r="A52" t="s">
        <v>18458</v>
      </c>
      <c r="B52" t="s">
        <v>18459</v>
      </c>
      <c r="C52">
        <v>18</v>
      </c>
      <c r="D52" t="s">
        <v>232</v>
      </c>
      <c r="E52" t="s">
        <v>18459</v>
      </c>
      <c r="F52">
        <v>1</v>
      </c>
      <c r="G52">
        <v>713.71986600000002</v>
      </c>
      <c r="H52">
        <v>538049</v>
      </c>
      <c r="I52" t="s">
        <v>18460</v>
      </c>
      <c r="J52" t="s">
        <v>545</v>
      </c>
      <c r="K52" t="s">
        <v>546</v>
      </c>
      <c r="L52" t="s">
        <v>565</v>
      </c>
      <c r="M52" t="s">
        <v>902</v>
      </c>
      <c r="N52" t="s">
        <v>549</v>
      </c>
      <c r="O52" t="s">
        <v>550</v>
      </c>
      <c r="P52" t="s">
        <v>551</v>
      </c>
      <c r="Q52" t="s">
        <v>141</v>
      </c>
      <c r="R52" t="s">
        <v>475</v>
      </c>
      <c r="S52" t="s">
        <v>659</v>
      </c>
      <c r="T52" t="s">
        <v>11910</v>
      </c>
      <c r="U52">
        <f>COUNTIF('业绩进度排名-中间表'!$E$27:$E$202,新签明细[[#This Row],[cc_user_name]])</f>
        <v>1</v>
      </c>
      <c r="V52" s="1">
        <f>DATEVALUE(LEFT(新签明细[[#This Row],[支付成功时间]], FIND(" ", 新签明细[[#This Row],[支付成功时间]]) - 1))</f>
        <v>45792</v>
      </c>
      <c r="W52" s="1">
        <f>IFERROR(DATEVALUE(LEFT(新签明细[[#This Row],[lead_date]],FIND(" ",新签明细[[#This Row],[lead_date]])-1)),$W$2)</f>
        <v>45789</v>
      </c>
      <c r="X52" t="b">
        <f t="shared" ca="1" si="0"/>
        <v>1</v>
      </c>
    </row>
    <row r="53" spans="1:24" hidden="1">
      <c r="A53" t="s">
        <v>18461</v>
      </c>
      <c r="B53" t="s">
        <v>18462</v>
      </c>
      <c r="C53">
        <v>36</v>
      </c>
      <c r="D53" t="s">
        <v>272</v>
      </c>
      <c r="E53" t="s">
        <v>18462</v>
      </c>
      <c r="F53">
        <v>1</v>
      </c>
      <c r="G53">
        <v>1234.97</v>
      </c>
      <c r="H53">
        <v>539202</v>
      </c>
      <c r="I53" t="s">
        <v>18463</v>
      </c>
      <c r="J53" t="s">
        <v>545</v>
      </c>
      <c r="K53" t="s">
        <v>546</v>
      </c>
      <c r="L53" t="s">
        <v>557</v>
      </c>
      <c r="M53" t="s">
        <v>695</v>
      </c>
      <c r="N53" t="s">
        <v>549</v>
      </c>
      <c r="O53" t="s">
        <v>550</v>
      </c>
      <c r="P53" t="s">
        <v>136</v>
      </c>
      <c r="Q53" t="s">
        <v>139</v>
      </c>
      <c r="R53" t="s">
        <v>475</v>
      </c>
      <c r="S53" t="s">
        <v>611</v>
      </c>
      <c r="T53" t="s">
        <v>561</v>
      </c>
      <c r="U53">
        <f>COUNTIF('业绩进度排名-中间表'!$E$27:$E$202,新签明细[[#This Row],[cc_user_name]])</f>
        <v>1</v>
      </c>
      <c r="V53" s="1">
        <f>DATEVALUE(LEFT(新签明细[[#This Row],[支付成功时间]], FIND(" ", 新签明细[[#This Row],[支付成功时间]]) - 1))</f>
        <v>45794</v>
      </c>
      <c r="W53" s="1">
        <f>IFERROR(DATEVALUE(LEFT(新签明细[[#This Row],[lead_date]],FIND(" ",新签明细[[#This Row],[lead_date]])-1)),$W$2)</f>
        <v>45781</v>
      </c>
      <c r="X53" t="b">
        <f t="shared" ca="1" si="0"/>
        <v>1</v>
      </c>
    </row>
    <row r="54" spans="1:24" hidden="1">
      <c r="A54" t="s">
        <v>899</v>
      </c>
      <c r="B54" t="s">
        <v>900</v>
      </c>
      <c r="C54">
        <v>36</v>
      </c>
      <c r="D54" t="s">
        <v>271</v>
      </c>
      <c r="E54" t="s">
        <v>900</v>
      </c>
      <c r="F54">
        <v>1</v>
      </c>
      <c r="G54">
        <v>1350.0623350000001</v>
      </c>
      <c r="H54">
        <v>534263</v>
      </c>
      <c r="I54" t="s">
        <v>901</v>
      </c>
      <c r="J54" t="s">
        <v>545</v>
      </c>
      <c r="K54" t="s">
        <v>546</v>
      </c>
      <c r="L54" t="s">
        <v>557</v>
      </c>
      <c r="M54" t="s">
        <v>902</v>
      </c>
      <c r="N54" t="s">
        <v>549</v>
      </c>
      <c r="O54" t="s">
        <v>550</v>
      </c>
      <c r="P54" t="s">
        <v>136</v>
      </c>
      <c r="Q54" t="s">
        <v>139</v>
      </c>
      <c r="R54" t="s">
        <v>475</v>
      </c>
      <c r="S54" t="s">
        <v>552</v>
      </c>
      <c r="T54" t="s">
        <v>585</v>
      </c>
      <c r="U54">
        <f>COUNTIF('业绩进度排名-中间表'!$E$27:$E$202,新签明细[[#This Row],[cc_user_name]])</f>
        <v>1</v>
      </c>
      <c r="V54" s="1">
        <f>DATEVALUE(LEFT(新签明细[[#This Row],[支付成功时间]], FIND(" ", 新签明细[[#This Row],[支付成功时间]]) - 1))</f>
        <v>45779</v>
      </c>
      <c r="W54" s="1">
        <f>IFERROR(DATEVALUE(LEFT(新签明细[[#This Row],[lead_date]],FIND(" ",新签明细[[#This Row],[lead_date]])-1)),$W$2)</f>
        <v>45776</v>
      </c>
      <c r="X54" t="b">
        <f t="shared" ca="1" si="0"/>
        <v>0</v>
      </c>
    </row>
    <row r="55" spans="1:24" hidden="1">
      <c r="A55" t="s">
        <v>18464</v>
      </c>
      <c r="B55" t="s">
        <v>18465</v>
      </c>
      <c r="C55">
        <v>120</v>
      </c>
      <c r="D55" t="s">
        <v>626</v>
      </c>
      <c r="E55" t="s">
        <v>18465</v>
      </c>
      <c r="F55">
        <v>1</v>
      </c>
      <c r="G55">
        <v>1505.818088</v>
      </c>
      <c r="H55">
        <v>538959</v>
      </c>
      <c r="I55" t="s">
        <v>18466</v>
      </c>
      <c r="J55" t="s">
        <v>545</v>
      </c>
      <c r="K55" t="s">
        <v>1102</v>
      </c>
      <c r="L55" t="s">
        <v>1902</v>
      </c>
      <c r="M55" t="s">
        <v>626</v>
      </c>
      <c r="N55" t="s">
        <v>649</v>
      </c>
      <c r="O55" t="s">
        <v>649</v>
      </c>
      <c r="P55" t="s">
        <v>649</v>
      </c>
      <c r="Q55" t="s">
        <v>626</v>
      </c>
      <c r="R55" t="s">
        <v>475</v>
      </c>
      <c r="S55" t="s">
        <v>18467</v>
      </c>
      <c r="T55" t="s">
        <v>18468</v>
      </c>
      <c r="U55">
        <f>COUNTIF('业绩进度排名-中间表'!$E$27:$E$202,新签明细[[#This Row],[cc_user_name]])</f>
        <v>0</v>
      </c>
      <c r="V55" s="1">
        <f>DATEVALUE(LEFT(新签明细[[#This Row],[支付成功时间]], FIND(" ", 新签明细[[#This Row],[支付成功时间]]) - 1))</f>
        <v>45793</v>
      </c>
      <c r="W55" s="1">
        <f>IFERROR(DATEVALUE(LEFT(新签明细[[#This Row],[lead_date]],FIND(" ",新签明细[[#This Row],[lead_date]])-1)),$W$2)</f>
        <v>44152</v>
      </c>
      <c r="X55" t="b">
        <f t="shared" ca="1" si="0"/>
        <v>0</v>
      </c>
    </row>
    <row r="56" spans="1:24" hidden="1">
      <c r="A56" t="s">
        <v>18469</v>
      </c>
      <c r="B56" t="s">
        <v>18470</v>
      </c>
      <c r="C56">
        <v>30</v>
      </c>
      <c r="D56" t="s">
        <v>200</v>
      </c>
      <c r="E56" t="s">
        <v>18470</v>
      </c>
      <c r="F56">
        <v>1</v>
      </c>
      <c r="G56">
        <v>787.5</v>
      </c>
      <c r="H56">
        <v>538538</v>
      </c>
      <c r="I56" t="s">
        <v>18471</v>
      </c>
      <c r="J56" t="s">
        <v>545</v>
      </c>
      <c r="K56" t="s">
        <v>546</v>
      </c>
      <c r="L56" t="s">
        <v>599</v>
      </c>
      <c r="M56" t="s">
        <v>548</v>
      </c>
      <c r="N56" t="s">
        <v>549</v>
      </c>
      <c r="O56" t="s">
        <v>550</v>
      </c>
      <c r="P56" t="s">
        <v>551</v>
      </c>
      <c r="Q56" t="s">
        <v>149</v>
      </c>
      <c r="R56" t="s">
        <v>475</v>
      </c>
      <c r="S56" t="s">
        <v>761</v>
      </c>
      <c r="T56" t="s">
        <v>708</v>
      </c>
      <c r="U56">
        <f>COUNTIF('业绩进度排名-中间表'!$E$27:$E$202,新签明细[[#This Row],[cc_user_name]])</f>
        <v>1</v>
      </c>
      <c r="V56" s="1">
        <f>DATEVALUE(LEFT(新签明细[[#This Row],[支付成功时间]], FIND(" ", 新签明细[[#This Row],[支付成功时间]]) - 1))</f>
        <v>45793</v>
      </c>
      <c r="W56" s="1">
        <f>IFERROR(DATEVALUE(LEFT(新签明细[[#This Row],[lead_date]],FIND(" ",新签明细[[#This Row],[lead_date]])-1)),$W$2)</f>
        <v>45785</v>
      </c>
      <c r="X56" t="b">
        <f t="shared" ca="1" si="0"/>
        <v>1</v>
      </c>
    </row>
    <row r="57" spans="1:24" hidden="1">
      <c r="A57" t="s">
        <v>903</v>
      </c>
      <c r="B57" t="s">
        <v>904</v>
      </c>
      <c r="C57">
        <v>36</v>
      </c>
      <c r="D57" t="s">
        <v>253</v>
      </c>
      <c r="E57" t="s">
        <v>904</v>
      </c>
      <c r="F57">
        <v>1</v>
      </c>
      <c r="G57">
        <v>1199</v>
      </c>
      <c r="H57">
        <v>535912</v>
      </c>
      <c r="I57" t="s">
        <v>905</v>
      </c>
      <c r="J57" t="s">
        <v>545</v>
      </c>
      <c r="K57" t="s">
        <v>546</v>
      </c>
      <c r="L57" t="s">
        <v>557</v>
      </c>
      <c r="M57" t="s">
        <v>548</v>
      </c>
      <c r="N57" t="s">
        <v>549</v>
      </c>
      <c r="O57" t="s">
        <v>550</v>
      </c>
      <c r="P57" t="s">
        <v>136</v>
      </c>
      <c r="Q57" t="s">
        <v>147</v>
      </c>
      <c r="R57" t="s">
        <v>475</v>
      </c>
      <c r="S57" t="s">
        <v>659</v>
      </c>
      <c r="T57" t="s">
        <v>873</v>
      </c>
      <c r="U57">
        <f>COUNTIF('业绩进度排名-中间表'!$E$27:$E$202,新签明细[[#This Row],[cc_user_name]])</f>
        <v>1</v>
      </c>
      <c r="V57" s="1">
        <f>DATEVALUE(LEFT(新签明细[[#This Row],[支付成功时间]], FIND(" ", 新签明细[[#This Row],[支付成功时间]]) - 1))</f>
        <v>45787</v>
      </c>
      <c r="W57" s="1">
        <f>IFERROR(DATEVALUE(LEFT(新签明细[[#This Row],[lead_date]],FIND(" ",新签明细[[#This Row],[lead_date]])-1)),$W$2)</f>
        <v>45786</v>
      </c>
      <c r="X57" t="b">
        <f t="shared" ca="1" si="0"/>
        <v>1</v>
      </c>
    </row>
    <row r="58" spans="1:24" hidden="1">
      <c r="A58" t="s">
        <v>9409</v>
      </c>
      <c r="B58" t="s">
        <v>9410</v>
      </c>
      <c r="C58">
        <v>36</v>
      </c>
      <c r="D58" t="s">
        <v>237</v>
      </c>
      <c r="E58" t="s">
        <v>9410</v>
      </c>
      <c r="F58">
        <v>1</v>
      </c>
      <c r="G58">
        <v>1199</v>
      </c>
      <c r="H58">
        <v>536634</v>
      </c>
      <c r="I58" t="s">
        <v>9411</v>
      </c>
      <c r="J58" t="s">
        <v>545</v>
      </c>
      <c r="K58" t="s">
        <v>546</v>
      </c>
      <c r="L58" t="s">
        <v>557</v>
      </c>
      <c r="M58" t="s">
        <v>695</v>
      </c>
      <c r="N58" t="s">
        <v>549</v>
      </c>
      <c r="O58" t="s">
        <v>550</v>
      </c>
      <c r="P58" t="s">
        <v>551</v>
      </c>
      <c r="Q58" t="s">
        <v>141</v>
      </c>
      <c r="R58" t="s">
        <v>475</v>
      </c>
      <c r="S58" t="s">
        <v>659</v>
      </c>
      <c r="T58" t="s">
        <v>9375</v>
      </c>
      <c r="U58">
        <f>COUNTIF('业绩进度排名-中间表'!$E$27:$E$202,新签明细[[#This Row],[cc_user_name]])</f>
        <v>1</v>
      </c>
      <c r="V58" s="1">
        <f>DATEVALUE(LEFT(新签明细[[#This Row],[支付成功时间]], FIND(" ", 新签明细[[#This Row],[支付成功时间]]) - 1))</f>
        <v>45788</v>
      </c>
      <c r="W58" s="1">
        <f>IFERROR(DATEVALUE(LEFT(新签明细[[#This Row],[lead_date]],FIND(" ",新签明细[[#This Row],[lead_date]])-1)),$W$2)</f>
        <v>45787</v>
      </c>
      <c r="X58" t="b">
        <f t="shared" ca="1" si="0"/>
        <v>1</v>
      </c>
    </row>
    <row r="59" spans="1:24" hidden="1">
      <c r="A59" t="s">
        <v>11355</v>
      </c>
      <c r="B59" t="s">
        <v>11356</v>
      </c>
      <c r="C59">
        <v>60</v>
      </c>
      <c r="D59" t="s">
        <v>188</v>
      </c>
      <c r="E59" t="s">
        <v>11356</v>
      </c>
      <c r="F59">
        <v>1</v>
      </c>
      <c r="G59">
        <v>1575</v>
      </c>
      <c r="H59">
        <v>536978</v>
      </c>
      <c r="I59" t="s">
        <v>11357</v>
      </c>
      <c r="J59" t="s">
        <v>545</v>
      </c>
      <c r="K59" t="s">
        <v>546</v>
      </c>
      <c r="L59" t="s">
        <v>547</v>
      </c>
      <c r="M59" t="s">
        <v>695</v>
      </c>
      <c r="N59" t="s">
        <v>549</v>
      </c>
      <c r="O59" t="s">
        <v>559</v>
      </c>
      <c r="P59" t="s">
        <v>469</v>
      </c>
      <c r="Q59" t="s">
        <v>180</v>
      </c>
      <c r="R59" t="s">
        <v>475</v>
      </c>
      <c r="S59" t="s">
        <v>12006</v>
      </c>
      <c r="T59" t="s">
        <v>11910</v>
      </c>
      <c r="U59">
        <f>COUNTIF('业绩进度排名-中间表'!$E$27:$E$202,新签明细[[#This Row],[cc_user_name]])</f>
        <v>1</v>
      </c>
      <c r="V59" s="1">
        <f>DATEVALUE(LEFT(新签明细[[#This Row],[支付成功时间]], FIND(" ", 新签明细[[#This Row],[支付成功时间]]) - 1))</f>
        <v>45789</v>
      </c>
      <c r="W59" s="1">
        <f>IFERROR(DATEVALUE(LEFT(新签明细[[#This Row],[lead_date]],FIND(" ",新签明细[[#This Row],[lead_date]])-1)),$W$2)</f>
        <v>45789</v>
      </c>
      <c r="X59" t="b">
        <f t="shared" ca="1" si="0"/>
        <v>1</v>
      </c>
    </row>
    <row r="60" spans="1:24" hidden="1">
      <c r="A60" t="s">
        <v>30521</v>
      </c>
      <c r="B60" t="s">
        <v>30522</v>
      </c>
      <c r="C60">
        <v>18</v>
      </c>
      <c r="D60" t="s">
        <v>256</v>
      </c>
      <c r="E60" t="s">
        <v>30522</v>
      </c>
      <c r="F60">
        <v>1</v>
      </c>
      <c r="G60">
        <v>630</v>
      </c>
      <c r="H60">
        <v>544422</v>
      </c>
      <c r="I60" t="s">
        <v>30523</v>
      </c>
      <c r="J60" t="s">
        <v>545</v>
      </c>
      <c r="K60" t="s">
        <v>546</v>
      </c>
      <c r="L60" t="s">
        <v>565</v>
      </c>
      <c r="M60" t="s">
        <v>548</v>
      </c>
      <c r="N60" t="s">
        <v>549</v>
      </c>
      <c r="O60" t="s">
        <v>550</v>
      </c>
      <c r="P60" t="s">
        <v>136</v>
      </c>
      <c r="Q60" t="s">
        <v>147</v>
      </c>
      <c r="R60" t="s">
        <v>475</v>
      </c>
      <c r="S60" t="s">
        <v>611</v>
      </c>
      <c r="T60" t="s">
        <v>708</v>
      </c>
      <c r="U60">
        <f>COUNTIF('业绩进度排名-中间表'!$E$27:$E$202,新签明细[[#This Row],[cc_user_name]])</f>
        <v>1</v>
      </c>
      <c r="V60" s="1">
        <f>DATEVALUE(LEFT(新签明细[[#This Row],[支付成功时间]], FIND(" ", 新签明细[[#This Row],[支付成功时间]]) - 1))</f>
        <v>45804</v>
      </c>
      <c r="W60" s="1">
        <f>IFERROR(DATEVALUE(LEFT(新签明细[[#This Row],[lead_date]],FIND(" ",新签明细[[#This Row],[lead_date]])-1)),$W$2)</f>
        <v>45785</v>
      </c>
      <c r="X60" t="b">
        <f t="shared" ca="1" si="0"/>
        <v>1</v>
      </c>
    </row>
    <row r="61" spans="1:24" hidden="1">
      <c r="A61" t="s">
        <v>18472</v>
      </c>
      <c r="B61" t="s">
        <v>18473</v>
      </c>
      <c r="C61">
        <v>30</v>
      </c>
      <c r="D61" t="s">
        <v>190</v>
      </c>
      <c r="E61" t="s">
        <v>18473</v>
      </c>
      <c r="F61">
        <v>1</v>
      </c>
      <c r="G61">
        <v>811.13</v>
      </c>
      <c r="H61">
        <v>543238</v>
      </c>
      <c r="I61" t="s">
        <v>18474</v>
      </c>
      <c r="J61" t="s">
        <v>545</v>
      </c>
      <c r="K61" t="s">
        <v>546</v>
      </c>
      <c r="L61" t="s">
        <v>599</v>
      </c>
      <c r="M61" t="s">
        <v>548</v>
      </c>
      <c r="N61" t="s">
        <v>549</v>
      </c>
      <c r="O61" t="s">
        <v>559</v>
      </c>
      <c r="P61" t="s">
        <v>469</v>
      </c>
      <c r="Q61" t="s">
        <v>189</v>
      </c>
      <c r="R61" t="s">
        <v>475</v>
      </c>
      <c r="S61" t="s">
        <v>1235</v>
      </c>
      <c r="T61" t="s">
        <v>18475</v>
      </c>
      <c r="U61">
        <f>COUNTIF('业绩进度排名-中间表'!$E$27:$E$202,新签明细[[#This Row],[cc_user_name]])</f>
        <v>1</v>
      </c>
      <c r="V61" s="1">
        <f>DATEVALUE(LEFT(新签明细[[#This Row],[支付成功时间]], FIND(" ", 新签明细[[#This Row],[支付成功时间]]) - 1))</f>
        <v>45802</v>
      </c>
      <c r="W61" s="1">
        <f>IFERROR(DATEVALUE(LEFT(新签明细[[#This Row],[lead_date]],FIND(" ",新签明细[[#This Row],[lead_date]])-1)),$W$2)</f>
        <v>45801</v>
      </c>
      <c r="X61" t="b">
        <f t="shared" ca="1" si="0"/>
        <v>1</v>
      </c>
    </row>
    <row r="62" spans="1:24" hidden="1">
      <c r="A62" t="s">
        <v>18476</v>
      </c>
      <c r="B62" t="s">
        <v>18477</v>
      </c>
      <c r="C62">
        <v>48</v>
      </c>
      <c r="D62" t="s">
        <v>254</v>
      </c>
      <c r="E62" t="s">
        <v>18477</v>
      </c>
      <c r="F62">
        <v>1</v>
      </c>
      <c r="G62">
        <v>1598</v>
      </c>
      <c r="H62">
        <v>540328</v>
      </c>
      <c r="I62" t="s">
        <v>18478</v>
      </c>
      <c r="J62" t="s">
        <v>545</v>
      </c>
      <c r="K62" t="s">
        <v>546</v>
      </c>
      <c r="L62" t="s">
        <v>571</v>
      </c>
      <c r="M62" t="s">
        <v>548</v>
      </c>
      <c r="N62" t="s">
        <v>549</v>
      </c>
      <c r="O62" t="s">
        <v>550</v>
      </c>
      <c r="P62" t="s">
        <v>136</v>
      </c>
      <c r="Q62" t="s">
        <v>147</v>
      </c>
      <c r="R62" t="s">
        <v>475</v>
      </c>
      <c r="S62" t="s">
        <v>659</v>
      </c>
      <c r="T62" t="s">
        <v>9478</v>
      </c>
      <c r="U62">
        <f>COUNTIF('业绩进度排名-中间表'!$E$27:$E$202,新签明细[[#This Row],[cc_user_name]])</f>
        <v>1</v>
      </c>
      <c r="V62" s="1">
        <f>DATEVALUE(LEFT(新签明细[[#This Row],[支付成功时间]], FIND(" ", 新签明细[[#This Row],[支付成功时间]]) - 1))</f>
        <v>45796</v>
      </c>
      <c r="W62" s="1">
        <f>IFERROR(DATEVALUE(LEFT(新签明细[[#This Row],[lead_date]],FIND(" ",新签明细[[#This Row],[lead_date]])-1)),$W$2)</f>
        <v>45788</v>
      </c>
      <c r="X62" t="b">
        <f t="shared" ca="1" si="0"/>
        <v>1</v>
      </c>
    </row>
    <row r="63" spans="1:24" hidden="1">
      <c r="A63" t="s">
        <v>18479</v>
      </c>
      <c r="B63" t="s">
        <v>18480</v>
      </c>
      <c r="C63">
        <v>8</v>
      </c>
      <c r="D63" t="s">
        <v>278</v>
      </c>
      <c r="E63" t="s">
        <v>18480</v>
      </c>
      <c r="F63">
        <v>1</v>
      </c>
      <c r="G63">
        <v>280</v>
      </c>
      <c r="H63">
        <v>543366</v>
      </c>
      <c r="I63" t="s">
        <v>18481</v>
      </c>
      <c r="J63" t="s">
        <v>545</v>
      </c>
      <c r="K63" t="s">
        <v>546</v>
      </c>
      <c r="L63" t="s">
        <v>577</v>
      </c>
      <c r="M63" t="s">
        <v>695</v>
      </c>
      <c r="N63" t="s">
        <v>549</v>
      </c>
      <c r="O63" t="s">
        <v>550</v>
      </c>
      <c r="P63" t="s">
        <v>136</v>
      </c>
      <c r="Q63" t="s">
        <v>139</v>
      </c>
      <c r="R63" t="s">
        <v>475</v>
      </c>
      <c r="S63" t="s">
        <v>659</v>
      </c>
      <c r="T63" t="s">
        <v>17717</v>
      </c>
      <c r="U63">
        <f>COUNTIF('业绩进度排名-中间表'!$E$27:$E$202,新签明细[[#This Row],[cc_user_name]])</f>
        <v>1</v>
      </c>
      <c r="V63" s="1">
        <f>DATEVALUE(LEFT(新签明细[[#This Row],[支付成功时间]], FIND(" ", 新签明细[[#This Row],[支付成功时间]]) - 1))</f>
        <v>45802</v>
      </c>
      <c r="W63" s="1">
        <f>IFERROR(DATEVALUE(LEFT(新签明细[[#This Row],[lead_date]],FIND(" ",新签明细[[#This Row],[lead_date]])-1)),$W$2)</f>
        <v>45792</v>
      </c>
      <c r="X63" t="b">
        <f t="shared" ca="1" si="0"/>
        <v>1</v>
      </c>
    </row>
    <row r="64" spans="1:24" hidden="1">
      <c r="A64" t="s">
        <v>906</v>
      </c>
      <c r="B64" t="s">
        <v>907</v>
      </c>
      <c r="C64">
        <v>36</v>
      </c>
      <c r="D64" t="s">
        <v>626</v>
      </c>
      <c r="E64" t="s">
        <v>907</v>
      </c>
      <c r="F64">
        <v>1</v>
      </c>
      <c r="G64">
        <v>1199</v>
      </c>
      <c r="H64">
        <v>534675</v>
      </c>
      <c r="I64" t="s">
        <v>908</v>
      </c>
      <c r="J64" t="s">
        <v>545</v>
      </c>
      <c r="K64" t="s">
        <v>546</v>
      </c>
      <c r="L64" t="s">
        <v>557</v>
      </c>
      <c r="M64" t="s">
        <v>909</v>
      </c>
      <c r="N64" t="s">
        <v>649</v>
      </c>
      <c r="O64" t="s">
        <v>649</v>
      </c>
      <c r="P64" t="s">
        <v>649</v>
      </c>
      <c r="Q64" t="s">
        <v>626</v>
      </c>
      <c r="R64" t="s">
        <v>475</v>
      </c>
      <c r="S64" t="s">
        <v>667</v>
      </c>
      <c r="T64" t="s">
        <v>722</v>
      </c>
      <c r="U64">
        <f>COUNTIF('业绩进度排名-中间表'!$E$27:$E$202,新签明细[[#This Row],[cc_user_name]])</f>
        <v>0</v>
      </c>
      <c r="V64" s="1">
        <f>DATEVALUE(LEFT(新签明细[[#This Row],[支付成功时间]], FIND(" ", 新签明细[[#This Row],[支付成功时间]]) - 1))</f>
        <v>45782</v>
      </c>
      <c r="W64" s="1">
        <f>IFERROR(DATEVALUE(LEFT(新签明细[[#This Row],[lead_date]],FIND(" ",新签明细[[#This Row],[lead_date]])-1)),$W$2)</f>
        <v>45780</v>
      </c>
      <c r="X64" t="b">
        <f t="shared" ca="1" si="0"/>
        <v>1</v>
      </c>
    </row>
    <row r="65" spans="1:24" hidden="1">
      <c r="A65" t="s">
        <v>12582</v>
      </c>
      <c r="B65" t="s">
        <v>12583</v>
      </c>
      <c r="C65">
        <v>30</v>
      </c>
      <c r="D65" t="s">
        <v>244</v>
      </c>
      <c r="E65" t="s">
        <v>12583</v>
      </c>
      <c r="F65">
        <v>1</v>
      </c>
      <c r="G65">
        <v>787.5</v>
      </c>
      <c r="H65">
        <v>537451</v>
      </c>
      <c r="I65" t="s">
        <v>12584</v>
      </c>
      <c r="J65" t="s">
        <v>545</v>
      </c>
      <c r="K65" t="s">
        <v>546</v>
      </c>
      <c r="L65" t="s">
        <v>599</v>
      </c>
      <c r="M65" t="s">
        <v>548</v>
      </c>
      <c r="N65" t="s">
        <v>549</v>
      </c>
      <c r="O65" t="s">
        <v>550</v>
      </c>
      <c r="P65" t="s">
        <v>551</v>
      </c>
      <c r="Q65" t="s">
        <v>242</v>
      </c>
      <c r="R65" t="s">
        <v>475</v>
      </c>
      <c r="S65" t="s">
        <v>18128</v>
      </c>
      <c r="T65" t="s">
        <v>11910</v>
      </c>
      <c r="U65">
        <f>COUNTIF('业绩进度排名-中间表'!$E$27:$E$202,新签明细[[#This Row],[cc_user_name]])</f>
        <v>1</v>
      </c>
      <c r="V65" s="1">
        <f>DATEVALUE(LEFT(新签明细[[#This Row],[支付成功时间]], FIND(" ", 新签明细[[#This Row],[支付成功时间]]) - 1))</f>
        <v>45790</v>
      </c>
      <c r="W65" s="1">
        <f>IFERROR(DATEVALUE(LEFT(新签明细[[#This Row],[lead_date]],FIND(" ",新签明细[[#This Row],[lead_date]])-1)),$W$2)</f>
        <v>45789</v>
      </c>
      <c r="X65" t="b">
        <f t="shared" ca="1" si="0"/>
        <v>1</v>
      </c>
    </row>
    <row r="66" spans="1:24" hidden="1">
      <c r="A66" t="s">
        <v>9376</v>
      </c>
      <c r="B66" t="s">
        <v>9377</v>
      </c>
      <c r="C66">
        <v>18</v>
      </c>
      <c r="D66" t="s">
        <v>328</v>
      </c>
      <c r="E66" t="s">
        <v>9377</v>
      </c>
      <c r="F66">
        <v>1</v>
      </c>
      <c r="G66">
        <v>699.42370200000005</v>
      </c>
      <c r="H66">
        <v>536209</v>
      </c>
      <c r="I66" t="s">
        <v>9378</v>
      </c>
      <c r="J66" t="s">
        <v>545</v>
      </c>
      <c r="K66" t="s">
        <v>546</v>
      </c>
      <c r="L66" t="s">
        <v>565</v>
      </c>
      <c r="M66" t="s">
        <v>558</v>
      </c>
      <c r="N66" t="s">
        <v>549</v>
      </c>
      <c r="O66" t="s">
        <v>559</v>
      </c>
      <c r="P66" t="s">
        <v>504</v>
      </c>
      <c r="Q66" t="s">
        <v>325</v>
      </c>
      <c r="R66" t="s">
        <v>475</v>
      </c>
      <c r="S66" t="s">
        <v>589</v>
      </c>
      <c r="T66" t="s">
        <v>655</v>
      </c>
      <c r="U66">
        <f>COUNTIF('业绩进度排名-中间表'!$E$27:$E$202,新签明细[[#This Row],[cc_user_name]])</f>
        <v>1</v>
      </c>
      <c r="V66" s="1">
        <f>DATEVALUE(LEFT(新签明细[[#This Row],[支付成功时间]], FIND(" ", 新签明细[[#This Row],[支付成功时间]]) - 1))</f>
        <v>45787</v>
      </c>
      <c r="W66" s="1">
        <f>IFERROR(DATEVALUE(LEFT(新签明细[[#This Row],[lead_date]],FIND(" ",新签明细[[#This Row],[lead_date]])-1)),$W$2)</f>
        <v>45774</v>
      </c>
      <c r="X66" t="b">
        <f t="shared" ca="1" si="0"/>
        <v>0</v>
      </c>
    </row>
    <row r="67" spans="1:24" hidden="1">
      <c r="A67" t="s">
        <v>17847</v>
      </c>
      <c r="B67" t="s">
        <v>17848</v>
      </c>
      <c r="C67">
        <v>60</v>
      </c>
      <c r="D67" t="s">
        <v>291</v>
      </c>
      <c r="E67" t="s">
        <v>17848</v>
      </c>
      <c r="F67">
        <v>1</v>
      </c>
      <c r="G67">
        <v>1575</v>
      </c>
      <c r="H67">
        <v>538780</v>
      </c>
      <c r="I67" t="s">
        <v>17849</v>
      </c>
      <c r="J67" t="s">
        <v>545</v>
      </c>
      <c r="K67" t="s">
        <v>546</v>
      </c>
      <c r="L67" t="s">
        <v>547</v>
      </c>
      <c r="M67" t="s">
        <v>695</v>
      </c>
      <c r="N67" t="s">
        <v>549</v>
      </c>
      <c r="O67" t="s">
        <v>550</v>
      </c>
      <c r="P67" t="s">
        <v>136</v>
      </c>
      <c r="Q67" t="s">
        <v>292</v>
      </c>
      <c r="R67" t="s">
        <v>475</v>
      </c>
      <c r="S67" t="s">
        <v>552</v>
      </c>
      <c r="T67" t="s">
        <v>17695</v>
      </c>
      <c r="U67">
        <f>COUNTIF('业绩进度排名-中间表'!$E$27:$E$202,新签明细[[#This Row],[cc_user_name]])</f>
        <v>1</v>
      </c>
      <c r="V67" s="1">
        <f>DATEVALUE(LEFT(新签明细[[#This Row],[支付成功时间]], FIND(" ", 新签明细[[#This Row],[支付成功时间]]) - 1))</f>
        <v>45793</v>
      </c>
      <c r="W67" s="1">
        <f>IFERROR(DATEVALUE(LEFT(新签明细[[#This Row],[lead_date]],FIND(" ",新签明细[[#This Row],[lead_date]])-1)),$W$2)</f>
        <v>45790</v>
      </c>
      <c r="X67" t="b">
        <f t="shared" ref="X67:X130" ca="1" si="1">MONTH(W67)=MONTH(TODAY())</f>
        <v>1</v>
      </c>
    </row>
    <row r="68" spans="1:24" hidden="1">
      <c r="A68" t="s">
        <v>17850</v>
      </c>
      <c r="B68" t="s">
        <v>17851</v>
      </c>
      <c r="C68">
        <v>36</v>
      </c>
      <c r="D68" t="s">
        <v>338</v>
      </c>
      <c r="E68" t="s">
        <v>17851</v>
      </c>
      <c r="F68">
        <v>1</v>
      </c>
      <c r="G68">
        <v>1230.502573</v>
      </c>
      <c r="H68">
        <v>543234</v>
      </c>
      <c r="I68" t="s">
        <v>17852</v>
      </c>
      <c r="J68" t="s">
        <v>545</v>
      </c>
      <c r="K68" t="s">
        <v>546</v>
      </c>
      <c r="L68" t="s">
        <v>557</v>
      </c>
      <c r="M68" t="s">
        <v>558</v>
      </c>
      <c r="N68" t="s">
        <v>549</v>
      </c>
      <c r="O68" t="s">
        <v>559</v>
      </c>
      <c r="P68" t="s">
        <v>504</v>
      </c>
      <c r="Q68" t="s">
        <v>325</v>
      </c>
      <c r="R68" t="s">
        <v>475</v>
      </c>
      <c r="S68" t="s">
        <v>672</v>
      </c>
      <c r="T68" t="s">
        <v>17853</v>
      </c>
      <c r="U68">
        <f>COUNTIF('业绩进度排名-中间表'!$E$27:$E$202,新签明细[[#This Row],[cc_user_name]])</f>
        <v>1</v>
      </c>
      <c r="V68" s="1">
        <f>DATEVALUE(LEFT(新签明细[[#This Row],[支付成功时间]], FIND(" ", 新签明细[[#This Row],[支付成功时间]]) - 1))</f>
        <v>45802</v>
      </c>
      <c r="W68" s="1">
        <f>IFERROR(DATEVALUE(LEFT(新签明细[[#This Row],[lead_date]],FIND(" ",新签明细[[#This Row],[lead_date]])-1)),$W$2)</f>
        <v>45319</v>
      </c>
      <c r="X68" t="b">
        <f t="shared" ca="1" si="1"/>
        <v>0</v>
      </c>
    </row>
    <row r="69" spans="1:24" hidden="1">
      <c r="A69" t="s">
        <v>17854</v>
      </c>
      <c r="B69" t="s">
        <v>17855</v>
      </c>
      <c r="C69">
        <v>18</v>
      </c>
      <c r="D69" t="s">
        <v>354</v>
      </c>
      <c r="E69" t="s">
        <v>17855</v>
      </c>
      <c r="F69">
        <v>1</v>
      </c>
      <c r="G69">
        <v>630</v>
      </c>
      <c r="H69">
        <v>539406</v>
      </c>
      <c r="I69" t="s">
        <v>17856</v>
      </c>
      <c r="J69" t="s">
        <v>545</v>
      </c>
      <c r="K69" t="s">
        <v>546</v>
      </c>
      <c r="L69" t="s">
        <v>565</v>
      </c>
      <c r="M69" t="s">
        <v>1104</v>
      </c>
      <c r="N69" t="s">
        <v>549</v>
      </c>
      <c r="O69" t="s">
        <v>559</v>
      </c>
      <c r="P69" t="s">
        <v>163</v>
      </c>
      <c r="Q69" t="s">
        <v>472</v>
      </c>
      <c r="R69" t="s">
        <v>475</v>
      </c>
      <c r="S69" t="s">
        <v>659</v>
      </c>
      <c r="T69" t="s">
        <v>17846</v>
      </c>
      <c r="U69">
        <f>COUNTIF('业绩进度排名-中间表'!$E$27:$E$202,新签明细[[#This Row],[cc_user_name]])</f>
        <v>1</v>
      </c>
      <c r="V69" s="1">
        <f>DATEVALUE(LEFT(新签明细[[#This Row],[支付成功时间]], FIND(" ", 新签明细[[#This Row],[支付成功时间]]) - 1))</f>
        <v>45794</v>
      </c>
      <c r="W69" s="1">
        <f>IFERROR(DATEVALUE(LEFT(新签明细[[#This Row],[lead_date]],FIND(" ",新签明细[[#This Row],[lead_date]])-1)),$W$2)</f>
        <v>45791</v>
      </c>
      <c r="X69" t="b">
        <f t="shared" ca="1" si="1"/>
        <v>1</v>
      </c>
    </row>
    <row r="70" spans="1:24" hidden="1">
      <c r="A70" t="s">
        <v>756</v>
      </c>
      <c r="B70" t="s">
        <v>757</v>
      </c>
      <c r="C70">
        <v>18</v>
      </c>
      <c r="D70" t="s">
        <v>258</v>
      </c>
      <c r="E70" t="s">
        <v>757</v>
      </c>
      <c r="F70">
        <v>1</v>
      </c>
      <c r="G70">
        <v>630</v>
      </c>
      <c r="H70">
        <v>535004</v>
      </c>
      <c r="I70" t="s">
        <v>758</v>
      </c>
      <c r="J70" t="s">
        <v>545</v>
      </c>
      <c r="K70" t="s">
        <v>546</v>
      </c>
      <c r="L70" t="s">
        <v>565</v>
      </c>
      <c r="M70" t="s">
        <v>548</v>
      </c>
      <c r="N70" t="s">
        <v>549</v>
      </c>
      <c r="O70" t="s">
        <v>550</v>
      </c>
      <c r="P70" t="s">
        <v>136</v>
      </c>
      <c r="Q70" t="s">
        <v>147</v>
      </c>
      <c r="R70" t="s">
        <v>475</v>
      </c>
      <c r="S70" t="s">
        <v>633</v>
      </c>
      <c r="T70" t="s">
        <v>691</v>
      </c>
      <c r="U70">
        <f>COUNTIF('业绩进度排名-中间表'!$E$27:$E$202,新签明细[[#This Row],[cc_user_name]])</f>
        <v>1</v>
      </c>
      <c r="V70" s="1">
        <f>DATEVALUE(LEFT(新签明细[[#This Row],[支付成功时间]], FIND(" ", 新签明细[[#This Row],[支付成功时间]]) - 1))</f>
        <v>45784</v>
      </c>
      <c r="W70" s="1">
        <f>IFERROR(DATEVALUE(LEFT(新签明细[[#This Row],[lead_date]],FIND(" ",新签明细[[#This Row],[lead_date]])-1)),$W$2)</f>
        <v>45768</v>
      </c>
      <c r="X70" t="b">
        <f t="shared" ca="1" si="1"/>
        <v>0</v>
      </c>
    </row>
    <row r="71" spans="1:24" hidden="1">
      <c r="A71" t="s">
        <v>17857</v>
      </c>
      <c r="B71" t="s">
        <v>17858</v>
      </c>
      <c r="C71">
        <v>8</v>
      </c>
      <c r="D71" t="s">
        <v>272</v>
      </c>
      <c r="E71" t="s">
        <v>17858</v>
      </c>
      <c r="F71">
        <v>1</v>
      </c>
      <c r="G71">
        <v>280</v>
      </c>
      <c r="H71">
        <v>541124</v>
      </c>
      <c r="I71" t="s">
        <v>17859</v>
      </c>
      <c r="J71" t="s">
        <v>545</v>
      </c>
      <c r="K71" t="s">
        <v>546</v>
      </c>
      <c r="L71" t="s">
        <v>577</v>
      </c>
      <c r="M71" t="s">
        <v>578</v>
      </c>
      <c r="N71" t="s">
        <v>549</v>
      </c>
      <c r="O71" t="s">
        <v>550</v>
      </c>
      <c r="P71" t="s">
        <v>136</v>
      </c>
      <c r="Q71" t="s">
        <v>139</v>
      </c>
      <c r="R71" t="s">
        <v>475</v>
      </c>
      <c r="S71" t="s">
        <v>678</v>
      </c>
      <c r="T71" t="s">
        <v>17846</v>
      </c>
      <c r="U71">
        <f>COUNTIF('业绩进度排名-中间表'!$E$27:$E$202,新签明细[[#This Row],[cc_user_name]])</f>
        <v>1</v>
      </c>
      <c r="V71" s="1">
        <f>DATEVALUE(LEFT(新签明细[[#This Row],[支付成功时间]], FIND(" ", 新签明细[[#This Row],[支付成功时间]]) - 1))</f>
        <v>45797</v>
      </c>
      <c r="W71" s="1">
        <f>IFERROR(DATEVALUE(LEFT(新签明细[[#This Row],[lead_date]],FIND(" ",新签明细[[#This Row],[lead_date]])-1)),$W$2)</f>
        <v>45791</v>
      </c>
      <c r="X71" t="b">
        <f t="shared" ca="1" si="1"/>
        <v>1</v>
      </c>
    </row>
    <row r="72" spans="1:24" hidden="1">
      <c r="A72" t="s">
        <v>759</v>
      </c>
      <c r="B72" t="s">
        <v>11921</v>
      </c>
      <c r="C72">
        <v>60</v>
      </c>
      <c r="D72" t="s">
        <v>200</v>
      </c>
      <c r="E72" t="s">
        <v>760</v>
      </c>
      <c r="F72">
        <v>2</v>
      </c>
      <c r="G72">
        <v>1575</v>
      </c>
      <c r="H72">
        <v>536902</v>
      </c>
      <c r="I72" t="s">
        <v>11263</v>
      </c>
      <c r="J72" t="s">
        <v>545</v>
      </c>
      <c r="K72" t="s">
        <v>546</v>
      </c>
      <c r="L72" t="s">
        <v>547</v>
      </c>
      <c r="M72" t="s">
        <v>548</v>
      </c>
      <c r="N72" t="s">
        <v>549</v>
      </c>
      <c r="O72" t="s">
        <v>550</v>
      </c>
      <c r="P72" t="s">
        <v>551</v>
      </c>
      <c r="Q72" t="s">
        <v>149</v>
      </c>
      <c r="R72" t="s">
        <v>475</v>
      </c>
      <c r="S72" t="s">
        <v>761</v>
      </c>
      <c r="T72" t="s">
        <v>585</v>
      </c>
      <c r="U72">
        <f>COUNTIF('业绩进度排名-中间表'!$E$27:$E$202,新签明细[[#This Row],[cc_user_name]])</f>
        <v>1</v>
      </c>
      <c r="V72" s="1">
        <f>DATEVALUE(LEFT(新签明细[[#This Row],[支付成功时间]], FIND(" ", 新签明细[[#This Row],[支付成功时间]]) - 1))</f>
        <v>45789</v>
      </c>
      <c r="W72" s="1">
        <f>IFERROR(DATEVALUE(LEFT(新签明细[[#This Row],[lead_date]],FIND(" ",新签明细[[#This Row],[lead_date]])-1)),$W$2)</f>
        <v>45776</v>
      </c>
      <c r="X72" t="b">
        <f t="shared" ca="1" si="1"/>
        <v>0</v>
      </c>
    </row>
    <row r="73" spans="1:24" hidden="1">
      <c r="A73" t="s">
        <v>30524</v>
      </c>
      <c r="B73" t="s">
        <v>30525</v>
      </c>
      <c r="C73">
        <v>18</v>
      </c>
      <c r="D73" t="s">
        <v>232</v>
      </c>
      <c r="E73" t="s">
        <v>30525</v>
      </c>
      <c r="F73">
        <v>1</v>
      </c>
      <c r="G73">
        <v>630</v>
      </c>
      <c r="H73">
        <v>544441</v>
      </c>
      <c r="I73" t="s">
        <v>30526</v>
      </c>
      <c r="J73" t="s">
        <v>545</v>
      </c>
      <c r="K73" t="s">
        <v>546</v>
      </c>
      <c r="L73" t="s">
        <v>565</v>
      </c>
      <c r="M73" t="s">
        <v>558</v>
      </c>
      <c r="N73" t="s">
        <v>549</v>
      </c>
      <c r="O73" t="s">
        <v>550</v>
      </c>
      <c r="P73" t="s">
        <v>551</v>
      </c>
      <c r="Q73" t="s">
        <v>141</v>
      </c>
      <c r="R73" t="s">
        <v>475</v>
      </c>
      <c r="S73" t="s">
        <v>566</v>
      </c>
      <c r="T73" t="s">
        <v>18475</v>
      </c>
      <c r="U73">
        <f>COUNTIF('业绩进度排名-中间表'!$E$27:$E$202,新签明细[[#This Row],[cc_user_name]])</f>
        <v>1</v>
      </c>
      <c r="V73" s="1">
        <f>DATEVALUE(LEFT(新签明细[[#This Row],[支付成功时间]], FIND(" ", 新签明细[[#This Row],[支付成功时间]]) - 1))</f>
        <v>45804</v>
      </c>
      <c r="W73" s="1">
        <f>IFERROR(DATEVALUE(LEFT(新签明细[[#This Row],[lead_date]],FIND(" ",新签明细[[#This Row],[lead_date]])-1)),$W$2)</f>
        <v>45801</v>
      </c>
      <c r="X73" t="b">
        <f t="shared" ca="1" si="1"/>
        <v>1</v>
      </c>
    </row>
    <row r="74" spans="1:24" hidden="1">
      <c r="A74" t="s">
        <v>762</v>
      </c>
      <c r="B74" t="s">
        <v>763</v>
      </c>
      <c r="C74">
        <v>36</v>
      </c>
      <c r="D74" t="s">
        <v>338</v>
      </c>
      <c r="E74" t="s">
        <v>763</v>
      </c>
      <c r="F74">
        <v>1</v>
      </c>
      <c r="G74">
        <v>1341.247805</v>
      </c>
      <c r="H74">
        <v>534932</v>
      </c>
      <c r="I74" t="s">
        <v>764</v>
      </c>
      <c r="J74" t="s">
        <v>545</v>
      </c>
      <c r="K74" t="s">
        <v>546</v>
      </c>
      <c r="L74" t="s">
        <v>557</v>
      </c>
      <c r="M74" t="s">
        <v>558</v>
      </c>
      <c r="N74" t="s">
        <v>549</v>
      </c>
      <c r="O74" t="s">
        <v>559</v>
      </c>
      <c r="P74" t="s">
        <v>504</v>
      </c>
      <c r="Q74" t="s">
        <v>325</v>
      </c>
      <c r="R74" t="s">
        <v>475</v>
      </c>
      <c r="S74" t="s">
        <v>589</v>
      </c>
      <c r="T74" t="s">
        <v>580</v>
      </c>
      <c r="U74">
        <f>COUNTIF('业绩进度排名-中间表'!$E$27:$E$202,新签明细[[#This Row],[cc_user_name]])</f>
        <v>1</v>
      </c>
      <c r="V74" s="1">
        <f>DATEVALUE(LEFT(新签明细[[#This Row],[支付成功时间]], FIND(" ", 新签明细[[#This Row],[支付成功时间]]) - 1))</f>
        <v>45783</v>
      </c>
      <c r="W74" s="1">
        <f>IFERROR(DATEVALUE(LEFT(新签明细[[#This Row],[lead_date]],FIND(" ",新签明细[[#This Row],[lead_date]])-1)),$W$2)</f>
        <v>45771</v>
      </c>
      <c r="X74" t="b">
        <f t="shared" ca="1" si="1"/>
        <v>0</v>
      </c>
    </row>
    <row r="75" spans="1:24" hidden="1">
      <c r="A75" t="s">
        <v>11922</v>
      </c>
      <c r="B75" t="s">
        <v>11923</v>
      </c>
      <c r="C75">
        <v>8</v>
      </c>
      <c r="D75" t="s">
        <v>286</v>
      </c>
      <c r="E75" t="s">
        <v>11923</v>
      </c>
      <c r="F75">
        <v>1</v>
      </c>
      <c r="G75">
        <v>277.18606</v>
      </c>
      <c r="H75">
        <v>537392</v>
      </c>
      <c r="I75" t="s">
        <v>11924</v>
      </c>
      <c r="J75" t="s">
        <v>545</v>
      </c>
      <c r="K75" t="s">
        <v>546</v>
      </c>
      <c r="L75" t="s">
        <v>577</v>
      </c>
      <c r="M75" t="s">
        <v>695</v>
      </c>
      <c r="N75" t="s">
        <v>549</v>
      </c>
      <c r="O75" t="s">
        <v>550</v>
      </c>
      <c r="P75" t="s">
        <v>136</v>
      </c>
      <c r="Q75" t="s">
        <v>283</v>
      </c>
      <c r="R75" t="s">
        <v>475</v>
      </c>
      <c r="S75" t="s">
        <v>633</v>
      </c>
      <c r="T75" t="s">
        <v>1239</v>
      </c>
      <c r="U75">
        <f>COUNTIF('业绩进度排名-中间表'!$E$27:$E$202,新签明细[[#This Row],[cc_user_name]])</f>
        <v>1</v>
      </c>
      <c r="V75" s="1">
        <f>DATEVALUE(LEFT(新签明细[[#This Row],[支付成功时间]], FIND(" ", 新签明细[[#This Row],[支付成功时间]]) - 1))</f>
        <v>45790</v>
      </c>
      <c r="W75" s="1">
        <f>IFERROR(DATEVALUE(LEFT(新签明细[[#This Row],[lead_date]],FIND(" ",新签明细[[#This Row],[lead_date]])-1)),$W$2)</f>
        <v>45739</v>
      </c>
      <c r="X75" t="b">
        <f t="shared" ca="1" si="1"/>
        <v>0</v>
      </c>
    </row>
    <row r="76" spans="1:24" hidden="1">
      <c r="A76" t="s">
        <v>17860</v>
      </c>
      <c r="B76" t="s">
        <v>17861</v>
      </c>
      <c r="C76">
        <v>18</v>
      </c>
      <c r="D76" t="s">
        <v>326</v>
      </c>
      <c r="E76" t="s">
        <v>17861</v>
      </c>
      <c r="F76">
        <v>1</v>
      </c>
      <c r="G76">
        <v>699.42370200000005</v>
      </c>
      <c r="H76">
        <v>543421</v>
      </c>
      <c r="I76" t="s">
        <v>17862</v>
      </c>
      <c r="J76" t="s">
        <v>545</v>
      </c>
      <c r="K76" t="s">
        <v>546</v>
      </c>
      <c r="L76" t="s">
        <v>565</v>
      </c>
      <c r="M76" t="s">
        <v>558</v>
      </c>
      <c r="N76" t="s">
        <v>549</v>
      </c>
      <c r="O76" t="s">
        <v>559</v>
      </c>
      <c r="P76" t="s">
        <v>504</v>
      </c>
      <c r="Q76" t="s">
        <v>325</v>
      </c>
      <c r="R76" t="s">
        <v>475</v>
      </c>
      <c r="S76" t="s">
        <v>672</v>
      </c>
      <c r="T76" t="s">
        <v>17790</v>
      </c>
      <c r="U76">
        <f>COUNTIF('业绩进度排名-中间表'!$E$27:$E$202,新签明细[[#This Row],[cc_user_name]])</f>
        <v>1</v>
      </c>
      <c r="V76" s="1">
        <f>DATEVALUE(LEFT(新签明细[[#This Row],[支付成功时间]], FIND(" ", 新签明细[[#This Row],[支付成功时间]]) - 1))</f>
        <v>45802</v>
      </c>
      <c r="W76" s="1">
        <f>IFERROR(DATEVALUE(LEFT(新签明细[[#This Row],[lead_date]],FIND(" ",新签明细[[#This Row],[lead_date]])-1)),$W$2)</f>
        <v>45795</v>
      </c>
      <c r="X76" t="b">
        <f t="shared" ca="1" si="1"/>
        <v>1</v>
      </c>
    </row>
    <row r="77" spans="1:24" hidden="1">
      <c r="A77" t="s">
        <v>30527</v>
      </c>
      <c r="B77" t="s">
        <v>30528</v>
      </c>
      <c r="C77">
        <v>36</v>
      </c>
      <c r="D77" t="s">
        <v>344</v>
      </c>
      <c r="E77" t="s">
        <v>30528</v>
      </c>
      <c r="F77">
        <v>1</v>
      </c>
      <c r="G77">
        <v>1341.247805</v>
      </c>
      <c r="H77">
        <v>543808</v>
      </c>
      <c r="I77" t="s">
        <v>30529</v>
      </c>
      <c r="J77" t="s">
        <v>545</v>
      </c>
      <c r="K77" t="s">
        <v>546</v>
      </c>
      <c r="L77" t="s">
        <v>557</v>
      </c>
      <c r="M77" t="s">
        <v>558</v>
      </c>
      <c r="N77" t="s">
        <v>549</v>
      </c>
      <c r="O77" t="s">
        <v>559</v>
      </c>
      <c r="P77" t="s">
        <v>504</v>
      </c>
      <c r="Q77" t="s">
        <v>325</v>
      </c>
      <c r="R77" t="s">
        <v>475</v>
      </c>
      <c r="S77" t="s">
        <v>1071</v>
      </c>
      <c r="T77" t="s">
        <v>17691</v>
      </c>
      <c r="U77">
        <f>COUNTIF('业绩进度排名-中间表'!$E$27:$E$202,新签明细[[#This Row],[cc_user_name]])</f>
        <v>1</v>
      </c>
      <c r="V77" s="1">
        <f>DATEVALUE(LEFT(新签明细[[#This Row],[支付成功时间]], FIND(" ", 新签明细[[#This Row],[支付成功时间]]) - 1))</f>
        <v>45803</v>
      </c>
      <c r="W77" s="1">
        <f>IFERROR(DATEVALUE(LEFT(新签明细[[#This Row],[lead_date]],FIND(" ",新签明细[[#This Row],[lead_date]])-1)),$W$2)</f>
        <v>45797</v>
      </c>
      <c r="X77" t="b">
        <f t="shared" ca="1" si="1"/>
        <v>1</v>
      </c>
    </row>
    <row r="78" spans="1:24" hidden="1">
      <c r="A78" t="s">
        <v>765</v>
      </c>
      <c r="B78" t="s">
        <v>766</v>
      </c>
      <c r="C78">
        <v>48</v>
      </c>
      <c r="D78" t="s">
        <v>248</v>
      </c>
      <c r="E78" t="s">
        <v>766</v>
      </c>
      <c r="F78">
        <v>1</v>
      </c>
      <c r="G78">
        <v>1598</v>
      </c>
      <c r="H78">
        <v>534744</v>
      </c>
      <c r="I78" t="s">
        <v>767</v>
      </c>
      <c r="J78" t="s">
        <v>545</v>
      </c>
      <c r="K78" t="s">
        <v>546</v>
      </c>
      <c r="L78" t="s">
        <v>571</v>
      </c>
      <c r="M78" t="s">
        <v>548</v>
      </c>
      <c r="N78" t="s">
        <v>549</v>
      </c>
      <c r="O78" t="s">
        <v>550</v>
      </c>
      <c r="P78" t="s">
        <v>551</v>
      </c>
      <c r="Q78" t="s">
        <v>242</v>
      </c>
      <c r="R78" t="s">
        <v>475</v>
      </c>
      <c r="S78" t="s">
        <v>659</v>
      </c>
      <c r="T78" t="s">
        <v>612</v>
      </c>
      <c r="U78">
        <f>COUNTIF('业绩进度排名-中间表'!$E$27:$E$202,新签明细[[#This Row],[cc_user_name]])</f>
        <v>1</v>
      </c>
      <c r="V78" s="1">
        <f>DATEVALUE(LEFT(新签明细[[#This Row],[支付成功时间]], FIND(" ", 新签明细[[#This Row],[支付成功时间]]) - 1))</f>
        <v>45783</v>
      </c>
      <c r="W78" s="1">
        <f>IFERROR(DATEVALUE(LEFT(新签明细[[#This Row],[lead_date]],FIND(" ",新签明细[[#This Row],[lead_date]])-1)),$W$2)</f>
        <v>45782</v>
      </c>
      <c r="X78" t="b">
        <f t="shared" ca="1" si="1"/>
        <v>1</v>
      </c>
    </row>
    <row r="79" spans="1:24" hidden="1">
      <c r="A79" t="s">
        <v>17863</v>
      </c>
      <c r="B79" t="s">
        <v>17864</v>
      </c>
      <c r="C79">
        <v>36</v>
      </c>
      <c r="D79" t="s">
        <v>318</v>
      </c>
      <c r="E79" t="s">
        <v>17864</v>
      </c>
      <c r="F79">
        <v>1</v>
      </c>
      <c r="G79">
        <v>1234.97</v>
      </c>
      <c r="H79">
        <v>540263</v>
      </c>
      <c r="I79" t="s">
        <v>17865</v>
      </c>
      <c r="J79" t="s">
        <v>545</v>
      </c>
      <c r="K79" t="s">
        <v>546</v>
      </c>
      <c r="L79" t="s">
        <v>557</v>
      </c>
      <c r="M79" t="s">
        <v>548</v>
      </c>
      <c r="N79" t="s">
        <v>549</v>
      </c>
      <c r="O79" t="s">
        <v>550</v>
      </c>
      <c r="P79" t="s">
        <v>616</v>
      </c>
      <c r="Q79" t="s">
        <v>314</v>
      </c>
      <c r="R79" t="s">
        <v>475</v>
      </c>
      <c r="S79" t="s">
        <v>654</v>
      </c>
      <c r="T79" t="s">
        <v>873</v>
      </c>
      <c r="U79">
        <f>COUNTIF('业绩进度排名-中间表'!$E$27:$E$202,新签明细[[#This Row],[cc_user_name]])</f>
        <v>1</v>
      </c>
      <c r="V79" s="1">
        <f>DATEVALUE(LEFT(新签明细[[#This Row],[支付成功时间]], FIND(" ", 新签明细[[#This Row],[支付成功时间]]) - 1))</f>
        <v>45796</v>
      </c>
      <c r="W79" s="1">
        <f>IFERROR(DATEVALUE(LEFT(新签明细[[#This Row],[lead_date]],FIND(" ",新签明细[[#This Row],[lead_date]])-1)),$W$2)</f>
        <v>45786</v>
      </c>
      <c r="X79" t="b">
        <f t="shared" ca="1" si="1"/>
        <v>1</v>
      </c>
    </row>
    <row r="80" spans="1:24">
      <c r="A80" t="s">
        <v>17866</v>
      </c>
      <c r="B80" t="s">
        <v>17867</v>
      </c>
      <c r="C80">
        <v>18</v>
      </c>
      <c r="D80" t="s">
        <v>297</v>
      </c>
      <c r="E80" t="s">
        <v>17867</v>
      </c>
      <c r="F80">
        <v>1</v>
      </c>
      <c r="G80">
        <v>648.9</v>
      </c>
      <c r="H80">
        <v>542440</v>
      </c>
      <c r="I80" t="s">
        <v>17868</v>
      </c>
      <c r="J80" t="s">
        <v>545</v>
      </c>
      <c r="K80" t="s">
        <v>546</v>
      </c>
      <c r="L80" t="s">
        <v>565</v>
      </c>
      <c r="M80" t="s">
        <v>2299</v>
      </c>
      <c r="N80" t="s">
        <v>549</v>
      </c>
      <c r="O80" t="s">
        <v>550</v>
      </c>
      <c r="P80" t="s">
        <v>136</v>
      </c>
      <c r="Q80" t="s">
        <v>143</v>
      </c>
      <c r="R80" t="s">
        <v>475</v>
      </c>
      <c r="S80" t="s">
        <v>659</v>
      </c>
      <c r="T80" t="s">
        <v>17646</v>
      </c>
      <c r="U80">
        <f>COUNTIF('业绩进度排名-中间表'!$E$27:$E$202,新签明细[[#This Row],[cc_user_name]])</f>
        <v>1</v>
      </c>
      <c r="V80" s="1">
        <f>DATEVALUE(LEFT(新签明细[[#This Row],[支付成功时间]], FIND(" ", 新签明细[[#This Row],[支付成功时间]]) - 1))</f>
        <v>45800</v>
      </c>
      <c r="W80" s="1">
        <f>IFERROR(DATEVALUE(LEFT(新签明细[[#This Row],[lead_date]],FIND(" ",新签明细[[#This Row],[lead_date]])-1)),$W$2)</f>
        <v>45796</v>
      </c>
      <c r="X80" t="b">
        <f t="shared" ca="1" si="1"/>
        <v>1</v>
      </c>
    </row>
    <row r="81" spans="1:24" hidden="1">
      <c r="A81" t="s">
        <v>17869</v>
      </c>
      <c r="B81" t="s">
        <v>17870</v>
      </c>
      <c r="C81">
        <v>36</v>
      </c>
      <c r="D81" t="s">
        <v>244</v>
      </c>
      <c r="E81" t="s">
        <v>17870</v>
      </c>
      <c r="F81">
        <v>1</v>
      </c>
      <c r="G81">
        <v>1199</v>
      </c>
      <c r="H81">
        <v>542180</v>
      </c>
      <c r="I81" t="s">
        <v>17871</v>
      </c>
      <c r="J81" t="s">
        <v>545</v>
      </c>
      <c r="K81" t="s">
        <v>546</v>
      </c>
      <c r="L81" t="s">
        <v>557</v>
      </c>
      <c r="M81" t="s">
        <v>548</v>
      </c>
      <c r="N81" t="s">
        <v>549</v>
      </c>
      <c r="O81" t="s">
        <v>550</v>
      </c>
      <c r="P81" t="s">
        <v>551</v>
      </c>
      <c r="Q81" t="s">
        <v>242</v>
      </c>
      <c r="R81" t="s">
        <v>475</v>
      </c>
      <c r="S81" t="s">
        <v>633</v>
      </c>
      <c r="T81" t="s">
        <v>17764</v>
      </c>
      <c r="U81">
        <f>COUNTIF('业绩进度排名-中间表'!$E$27:$E$202,新签明细[[#This Row],[cc_user_name]])</f>
        <v>1</v>
      </c>
      <c r="V81" s="1">
        <f>DATEVALUE(LEFT(新签明细[[#This Row],[支付成功时间]], FIND(" ", 新签明细[[#This Row],[支付成功时间]]) - 1))</f>
        <v>45800</v>
      </c>
      <c r="W81" s="1">
        <f>IFERROR(DATEVALUE(LEFT(新签明细[[#This Row],[lead_date]],FIND(" ",新签明细[[#This Row],[lead_date]])-1)),$W$2)</f>
        <v>45799</v>
      </c>
      <c r="X81" t="b">
        <f t="shared" ca="1" si="1"/>
        <v>1</v>
      </c>
    </row>
    <row r="82" spans="1:24" hidden="1">
      <c r="A82" t="s">
        <v>17872</v>
      </c>
      <c r="B82" t="s">
        <v>17873</v>
      </c>
      <c r="C82">
        <v>24</v>
      </c>
      <c r="D82" t="s">
        <v>278</v>
      </c>
      <c r="E82" t="s">
        <v>17873</v>
      </c>
      <c r="F82">
        <v>1</v>
      </c>
      <c r="G82">
        <v>840</v>
      </c>
      <c r="H82">
        <v>542936</v>
      </c>
      <c r="I82" t="s">
        <v>17874</v>
      </c>
      <c r="J82" t="s">
        <v>545</v>
      </c>
      <c r="K82" t="s">
        <v>546</v>
      </c>
      <c r="L82" t="s">
        <v>671</v>
      </c>
      <c r="M82" t="s">
        <v>886</v>
      </c>
      <c r="N82" t="s">
        <v>549</v>
      </c>
      <c r="O82" t="s">
        <v>550</v>
      </c>
      <c r="P82" t="s">
        <v>136</v>
      </c>
      <c r="Q82" t="s">
        <v>139</v>
      </c>
      <c r="R82" t="s">
        <v>475</v>
      </c>
      <c r="S82" t="s">
        <v>659</v>
      </c>
      <c r="T82" t="s">
        <v>17691</v>
      </c>
      <c r="U82">
        <f>COUNTIF('业绩进度排名-中间表'!$E$27:$E$202,新签明细[[#This Row],[cc_user_name]])</f>
        <v>1</v>
      </c>
      <c r="V82" s="1">
        <f>DATEVALUE(LEFT(新签明细[[#This Row],[支付成功时间]], FIND(" ", 新签明细[[#This Row],[支付成功时间]]) - 1))</f>
        <v>45801</v>
      </c>
      <c r="W82" s="1">
        <f>IFERROR(DATEVALUE(LEFT(新签明细[[#This Row],[lead_date]],FIND(" ",新签明细[[#This Row],[lead_date]])-1)),$W$2)</f>
        <v>45797</v>
      </c>
      <c r="X82" t="b">
        <f t="shared" ca="1" si="1"/>
        <v>1</v>
      </c>
    </row>
    <row r="83" spans="1:24" hidden="1">
      <c r="A83" t="s">
        <v>28921</v>
      </c>
      <c r="B83" t="s">
        <v>28922</v>
      </c>
      <c r="C83">
        <v>24</v>
      </c>
      <c r="D83" t="s">
        <v>215</v>
      </c>
      <c r="E83" t="s">
        <v>28922</v>
      </c>
      <c r="F83">
        <v>1</v>
      </c>
      <c r="G83">
        <v>865.2</v>
      </c>
      <c r="H83">
        <v>543659</v>
      </c>
      <c r="I83" t="s">
        <v>28923</v>
      </c>
      <c r="J83" t="s">
        <v>545</v>
      </c>
      <c r="K83" t="s">
        <v>546</v>
      </c>
      <c r="L83" t="s">
        <v>671</v>
      </c>
      <c r="M83" t="s">
        <v>632</v>
      </c>
      <c r="N83" t="s">
        <v>549</v>
      </c>
      <c r="O83" t="s">
        <v>550</v>
      </c>
      <c r="P83" t="s">
        <v>551</v>
      </c>
      <c r="Q83" t="s">
        <v>145</v>
      </c>
      <c r="R83" t="s">
        <v>475</v>
      </c>
      <c r="S83" t="s">
        <v>659</v>
      </c>
      <c r="T83" t="s">
        <v>17691</v>
      </c>
      <c r="U83">
        <f>COUNTIF('业绩进度排名-中间表'!$E$27:$E$202,新签明细[[#This Row],[cc_user_name]])</f>
        <v>1</v>
      </c>
      <c r="V83" s="1">
        <f>DATEVALUE(LEFT(新签明细[[#This Row],[支付成功时间]], FIND(" ", 新签明细[[#This Row],[支付成功时间]]) - 1))</f>
        <v>45803</v>
      </c>
      <c r="W83" s="1">
        <f>IFERROR(DATEVALUE(LEFT(新签明细[[#This Row],[lead_date]],FIND(" ",新签明细[[#This Row],[lead_date]])-1)),$W$2)</f>
        <v>45797</v>
      </c>
      <c r="X83" t="b">
        <f t="shared" ca="1" si="1"/>
        <v>1</v>
      </c>
    </row>
    <row r="84" spans="1:24" hidden="1">
      <c r="A84" t="s">
        <v>17875</v>
      </c>
      <c r="B84" t="s">
        <v>17876</v>
      </c>
      <c r="C84">
        <v>8</v>
      </c>
      <c r="D84" t="s">
        <v>258</v>
      </c>
      <c r="E84" t="s">
        <v>17876</v>
      </c>
      <c r="F84">
        <v>1</v>
      </c>
      <c r="G84">
        <v>280</v>
      </c>
      <c r="H84">
        <v>540246</v>
      </c>
      <c r="I84" t="s">
        <v>17877</v>
      </c>
      <c r="J84" t="s">
        <v>545</v>
      </c>
      <c r="K84" t="s">
        <v>546</v>
      </c>
      <c r="L84" t="s">
        <v>577</v>
      </c>
      <c r="M84" t="s">
        <v>632</v>
      </c>
      <c r="N84" t="s">
        <v>549</v>
      </c>
      <c r="O84" t="s">
        <v>550</v>
      </c>
      <c r="P84" t="s">
        <v>136</v>
      </c>
      <c r="Q84" t="s">
        <v>147</v>
      </c>
      <c r="R84" t="s">
        <v>475</v>
      </c>
      <c r="S84" t="s">
        <v>687</v>
      </c>
      <c r="T84" t="s">
        <v>561</v>
      </c>
      <c r="U84">
        <f>COUNTIF('业绩进度排名-中间表'!$E$27:$E$202,新签明细[[#This Row],[cc_user_name]])</f>
        <v>1</v>
      </c>
      <c r="V84" s="1">
        <f>DATEVALUE(LEFT(新签明细[[#This Row],[支付成功时间]], FIND(" ", 新签明细[[#This Row],[支付成功时间]]) - 1))</f>
        <v>45796</v>
      </c>
      <c r="W84" s="1">
        <f>IFERROR(DATEVALUE(LEFT(新签明细[[#This Row],[lead_date]],FIND(" ",新签明细[[#This Row],[lead_date]])-1)),$W$2)</f>
        <v>45781</v>
      </c>
      <c r="X84" t="b">
        <f t="shared" ca="1" si="1"/>
        <v>1</v>
      </c>
    </row>
    <row r="85" spans="1:24" hidden="1">
      <c r="A85" t="s">
        <v>768</v>
      </c>
      <c r="B85" t="s">
        <v>769</v>
      </c>
      <c r="C85">
        <v>36</v>
      </c>
      <c r="D85" t="s">
        <v>344</v>
      </c>
      <c r="E85" t="s">
        <v>769</v>
      </c>
      <c r="F85">
        <v>1</v>
      </c>
      <c r="G85">
        <v>1341.247805</v>
      </c>
      <c r="H85">
        <v>534458</v>
      </c>
      <c r="I85" t="s">
        <v>770</v>
      </c>
      <c r="J85" t="s">
        <v>545</v>
      </c>
      <c r="K85" t="s">
        <v>546</v>
      </c>
      <c r="L85" t="s">
        <v>557</v>
      </c>
      <c r="M85" t="s">
        <v>558</v>
      </c>
      <c r="N85" t="s">
        <v>549</v>
      </c>
      <c r="O85" t="s">
        <v>559</v>
      </c>
      <c r="P85" t="s">
        <v>504</v>
      </c>
      <c r="Q85" t="s">
        <v>325</v>
      </c>
      <c r="R85" t="s">
        <v>475</v>
      </c>
      <c r="S85" t="s">
        <v>605</v>
      </c>
      <c r="T85" t="s">
        <v>573</v>
      </c>
      <c r="U85">
        <f>COUNTIF('业绩进度排名-中间表'!$E$27:$E$202,新签明细[[#This Row],[cc_user_name]])</f>
        <v>1</v>
      </c>
      <c r="V85" s="1">
        <f>DATEVALUE(LEFT(新签明细[[#This Row],[支付成功时间]], FIND(" ", 新签明细[[#This Row],[支付成功时间]]) - 1))</f>
        <v>45781</v>
      </c>
      <c r="W85" s="1">
        <f>IFERROR(DATEVALUE(LEFT(新签明细[[#This Row],[lead_date]],FIND(" ",新签明细[[#This Row],[lead_date]])-1)),$W$2)</f>
        <v>45766</v>
      </c>
      <c r="X85" t="b">
        <f t="shared" ca="1" si="1"/>
        <v>0</v>
      </c>
    </row>
    <row r="86" spans="1:24" hidden="1">
      <c r="A86" t="s">
        <v>17878</v>
      </c>
      <c r="B86" t="s">
        <v>17879</v>
      </c>
      <c r="C86">
        <v>36</v>
      </c>
      <c r="D86" t="s">
        <v>319</v>
      </c>
      <c r="E86" t="s">
        <v>17879</v>
      </c>
      <c r="F86">
        <v>1</v>
      </c>
      <c r="G86">
        <v>1199</v>
      </c>
      <c r="H86">
        <v>541643</v>
      </c>
      <c r="I86" t="s">
        <v>17880</v>
      </c>
      <c r="J86" t="s">
        <v>545</v>
      </c>
      <c r="K86" t="s">
        <v>546</v>
      </c>
      <c r="L86" t="s">
        <v>557</v>
      </c>
      <c r="M86" t="s">
        <v>548</v>
      </c>
      <c r="N86" t="s">
        <v>549</v>
      </c>
      <c r="O86" t="s">
        <v>550</v>
      </c>
      <c r="P86" t="s">
        <v>616</v>
      </c>
      <c r="Q86" t="s">
        <v>314</v>
      </c>
      <c r="R86" t="s">
        <v>475</v>
      </c>
      <c r="S86" t="s">
        <v>9486</v>
      </c>
      <c r="T86" t="s">
        <v>17646</v>
      </c>
      <c r="U86">
        <f>COUNTIF('业绩进度排名-中间表'!$E$27:$E$202,新签明细[[#This Row],[cc_user_name]])</f>
        <v>1</v>
      </c>
      <c r="V86" s="1">
        <f>DATEVALUE(LEFT(新签明细[[#This Row],[支付成功时间]], FIND(" ", 新签明细[[#This Row],[支付成功时间]]) - 1))</f>
        <v>45799</v>
      </c>
      <c r="W86" s="1">
        <f>IFERROR(DATEVALUE(LEFT(新签明细[[#This Row],[lead_date]],FIND(" ",新签明细[[#This Row],[lead_date]])-1)),$W$2)</f>
        <v>45796</v>
      </c>
      <c r="X86" t="b">
        <f t="shared" ca="1" si="1"/>
        <v>1</v>
      </c>
    </row>
    <row r="87" spans="1:24" hidden="1">
      <c r="A87" t="s">
        <v>19479</v>
      </c>
      <c r="B87" t="s">
        <v>19480</v>
      </c>
      <c r="C87">
        <v>36</v>
      </c>
      <c r="D87" t="s">
        <v>200</v>
      </c>
      <c r="E87" t="s">
        <v>19480</v>
      </c>
      <c r="F87">
        <v>1</v>
      </c>
      <c r="G87">
        <v>1199</v>
      </c>
      <c r="H87">
        <v>540882</v>
      </c>
      <c r="I87" t="s">
        <v>19481</v>
      </c>
      <c r="J87" t="s">
        <v>545</v>
      </c>
      <c r="K87" t="s">
        <v>546</v>
      </c>
      <c r="L87" t="s">
        <v>557</v>
      </c>
      <c r="M87" t="s">
        <v>13410</v>
      </c>
      <c r="N87" t="s">
        <v>549</v>
      </c>
      <c r="O87" t="s">
        <v>550</v>
      </c>
      <c r="P87" t="s">
        <v>551</v>
      </c>
      <c r="Q87" t="s">
        <v>149</v>
      </c>
      <c r="R87" t="s">
        <v>475</v>
      </c>
      <c r="S87" t="s">
        <v>860</v>
      </c>
      <c r="T87" t="s">
        <v>17790</v>
      </c>
      <c r="U87">
        <f>COUNTIF('业绩进度排名-中间表'!$E$27:$E$202,新签明细[[#This Row],[cc_user_name]])</f>
        <v>1</v>
      </c>
      <c r="V87" s="1">
        <f>DATEVALUE(LEFT(新签明细[[#This Row],[支付成功时间]], FIND(" ", 新签明细[[#This Row],[支付成功时间]]) - 1))</f>
        <v>45797</v>
      </c>
      <c r="W87" s="1">
        <f>IFERROR(DATEVALUE(LEFT(新签明细[[#This Row],[lead_date]],FIND(" ",新签明细[[#This Row],[lead_date]])-1)),$W$2)</f>
        <v>45795</v>
      </c>
      <c r="X87" t="b">
        <f t="shared" ca="1" si="1"/>
        <v>1</v>
      </c>
    </row>
    <row r="88" spans="1:24" hidden="1">
      <c r="A88" t="s">
        <v>19482</v>
      </c>
      <c r="B88" t="s">
        <v>19483</v>
      </c>
      <c r="C88">
        <v>36</v>
      </c>
      <c r="D88" t="s">
        <v>253</v>
      </c>
      <c r="E88" t="s">
        <v>19483</v>
      </c>
      <c r="F88">
        <v>1</v>
      </c>
      <c r="G88">
        <v>1199</v>
      </c>
      <c r="H88">
        <v>540256</v>
      </c>
      <c r="I88" t="s">
        <v>19484</v>
      </c>
      <c r="J88" t="s">
        <v>545</v>
      </c>
      <c r="K88" t="s">
        <v>546</v>
      </c>
      <c r="L88" t="s">
        <v>557</v>
      </c>
      <c r="M88" t="s">
        <v>548</v>
      </c>
      <c r="N88" t="s">
        <v>549</v>
      </c>
      <c r="O88" t="s">
        <v>550</v>
      </c>
      <c r="P88" t="s">
        <v>136</v>
      </c>
      <c r="Q88" t="s">
        <v>147</v>
      </c>
      <c r="R88" t="s">
        <v>475</v>
      </c>
      <c r="S88" t="s">
        <v>572</v>
      </c>
      <c r="T88" t="s">
        <v>17695</v>
      </c>
      <c r="U88">
        <f>COUNTIF('业绩进度排名-中间表'!$E$27:$E$202,新签明细[[#This Row],[cc_user_name]])</f>
        <v>1</v>
      </c>
      <c r="V88" s="1">
        <f>DATEVALUE(LEFT(新签明细[[#This Row],[支付成功时间]], FIND(" ", 新签明细[[#This Row],[支付成功时间]]) - 1))</f>
        <v>45796</v>
      </c>
      <c r="W88" s="1">
        <f>IFERROR(DATEVALUE(LEFT(新签明细[[#This Row],[lead_date]],FIND(" ",新签明细[[#This Row],[lead_date]])-1)),$W$2)</f>
        <v>45790</v>
      </c>
      <c r="X88" t="b">
        <f t="shared" ca="1" si="1"/>
        <v>1</v>
      </c>
    </row>
    <row r="89" spans="1:24" hidden="1">
      <c r="A89" t="s">
        <v>1467</v>
      </c>
      <c r="B89" t="s">
        <v>1468</v>
      </c>
      <c r="C89">
        <v>36</v>
      </c>
      <c r="D89" t="s">
        <v>338</v>
      </c>
      <c r="E89" t="s">
        <v>1468</v>
      </c>
      <c r="F89">
        <v>1</v>
      </c>
      <c r="G89">
        <v>1267.417651</v>
      </c>
      <c r="H89">
        <v>534264</v>
      </c>
      <c r="I89" t="s">
        <v>1469</v>
      </c>
      <c r="J89" t="s">
        <v>545</v>
      </c>
      <c r="K89" t="s">
        <v>546</v>
      </c>
      <c r="L89" t="s">
        <v>557</v>
      </c>
      <c r="M89" t="s">
        <v>558</v>
      </c>
      <c r="N89" t="s">
        <v>549</v>
      </c>
      <c r="O89" t="s">
        <v>559</v>
      </c>
      <c r="P89" t="s">
        <v>504</v>
      </c>
      <c r="Q89" t="s">
        <v>325</v>
      </c>
      <c r="R89" t="s">
        <v>475</v>
      </c>
      <c r="S89" t="s">
        <v>589</v>
      </c>
      <c r="T89" t="s">
        <v>984</v>
      </c>
      <c r="U89">
        <f>COUNTIF('业绩进度排名-中间表'!$E$27:$E$202,新签明细[[#This Row],[cc_user_name]])</f>
        <v>1</v>
      </c>
      <c r="V89" s="1">
        <f>DATEVALUE(LEFT(新签明细[[#This Row],[支付成功时间]], FIND(" ", 新签明细[[#This Row],[支付成功时间]]) - 1))</f>
        <v>45779</v>
      </c>
      <c r="W89" s="1">
        <f>IFERROR(DATEVALUE(LEFT(新签明细[[#This Row],[lead_date]],FIND(" ",新签明细[[#This Row],[lead_date]])-1)),$W$2)</f>
        <v>45762</v>
      </c>
      <c r="X89" t="b">
        <f t="shared" ca="1" si="1"/>
        <v>0</v>
      </c>
    </row>
    <row r="90" spans="1:24" hidden="1">
      <c r="A90" t="s">
        <v>1470</v>
      </c>
      <c r="B90" t="s">
        <v>1471</v>
      </c>
      <c r="C90">
        <v>36</v>
      </c>
      <c r="D90" t="s">
        <v>296</v>
      </c>
      <c r="E90" t="s">
        <v>1471</v>
      </c>
      <c r="F90">
        <v>1</v>
      </c>
      <c r="G90">
        <v>420</v>
      </c>
      <c r="H90">
        <v>532999</v>
      </c>
      <c r="I90" t="s">
        <v>1472</v>
      </c>
      <c r="J90" t="s">
        <v>545</v>
      </c>
      <c r="K90" t="s">
        <v>864</v>
      </c>
      <c r="L90" t="s">
        <v>865</v>
      </c>
      <c r="M90" t="s">
        <v>548</v>
      </c>
      <c r="N90" t="s">
        <v>549</v>
      </c>
      <c r="O90" t="s">
        <v>550</v>
      </c>
      <c r="P90" t="s">
        <v>136</v>
      </c>
      <c r="Q90" t="s">
        <v>292</v>
      </c>
      <c r="R90" t="s">
        <v>475</v>
      </c>
      <c r="S90" t="s">
        <v>617</v>
      </c>
      <c r="T90" t="s">
        <v>606</v>
      </c>
      <c r="U90">
        <f>COUNTIF('业绩进度排名-中间表'!$E$27:$E$202,新签明细[[#This Row],[cc_user_name]])</f>
        <v>1</v>
      </c>
      <c r="V90" s="1">
        <f>DATEVALUE(LEFT(新签明细[[#This Row],[支付成功时间]], FIND(" ", 新签明细[[#This Row],[支付成功时间]]) - 1))</f>
        <v>45778</v>
      </c>
      <c r="W90" s="1">
        <f>IFERROR(DATEVALUE(LEFT(新签明细[[#This Row],[lead_date]],FIND(" ",新签明细[[#This Row],[lead_date]])-1)),$W$2)</f>
        <v>45773</v>
      </c>
      <c r="X90" t="b">
        <f t="shared" ca="1" si="1"/>
        <v>0</v>
      </c>
    </row>
    <row r="91" spans="1:24" hidden="1">
      <c r="A91" t="s">
        <v>9567</v>
      </c>
      <c r="B91" t="s">
        <v>9568</v>
      </c>
      <c r="C91">
        <v>24</v>
      </c>
      <c r="D91" t="s">
        <v>195</v>
      </c>
      <c r="E91" t="s">
        <v>9568</v>
      </c>
      <c r="F91">
        <v>1</v>
      </c>
      <c r="G91">
        <v>840</v>
      </c>
      <c r="H91">
        <v>536144</v>
      </c>
      <c r="I91" t="s">
        <v>9569</v>
      </c>
      <c r="J91" t="s">
        <v>545</v>
      </c>
      <c r="K91" t="s">
        <v>546</v>
      </c>
      <c r="L91" t="s">
        <v>671</v>
      </c>
      <c r="M91" t="s">
        <v>1088</v>
      </c>
      <c r="N91" t="s">
        <v>549</v>
      </c>
      <c r="O91" t="s">
        <v>559</v>
      </c>
      <c r="P91" t="s">
        <v>469</v>
      </c>
      <c r="Q91" t="s">
        <v>189</v>
      </c>
      <c r="R91" t="s">
        <v>475</v>
      </c>
      <c r="S91" t="s">
        <v>659</v>
      </c>
      <c r="T91" t="s">
        <v>585</v>
      </c>
      <c r="U91">
        <f>COUNTIF('业绩进度排名-中间表'!$E$27:$E$202,新签明细[[#This Row],[cc_user_name]])</f>
        <v>1</v>
      </c>
      <c r="V91" s="1">
        <f>DATEVALUE(LEFT(新签明细[[#This Row],[支付成功时间]], FIND(" ", 新签明细[[#This Row],[支付成功时间]]) - 1))</f>
        <v>45787</v>
      </c>
      <c r="W91" s="1">
        <f>IFERROR(DATEVALUE(LEFT(新签明细[[#This Row],[lead_date]],FIND(" ",新签明细[[#This Row],[lead_date]])-1)),$W$2)</f>
        <v>45776</v>
      </c>
      <c r="X91" t="b">
        <f t="shared" ca="1" si="1"/>
        <v>0</v>
      </c>
    </row>
    <row r="92" spans="1:24" hidden="1">
      <c r="A92" t="s">
        <v>19485</v>
      </c>
      <c r="B92" t="s">
        <v>19486</v>
      </c>
      <c r="C92">
        <v>48</v>
      </c>
      <c r="D92" t="s">
        <v>331</v>
      </c>
      <c r="E92" t="s">
        <v>19486</v>
      </c>
      <c r="F92">
        <v>1</v>
      </c>
      <c r="G92">
        <v>1777.3590549999999</v>
      </c>
      <c r="H92">
        <v>541567</v>
      </c>
      <c r="I92" t="s">
        <v>19487</v>
      </c>
      <c r="J92" t="s">
        <v>545</v>
      </c>
      <c r="K92" t="s">
        <v>546</v>
      </c>
      <c r="L92" t="s">
        <v>571</v>
      </c>
      <c r="M92" t="s">
        <v>558</v>
      </c>
      <c r="N92" t="s">
        <v>549</v>
      </c>
      <c r="O92" t="s">
        <v>559</v>
      </c>
      <c r="P92" t="s">
        <v>504</v>
      </c>
      <c r="Q92" t="s">
        <v>325</v>
      </c>
      <c r="R92" t="s">
        <v>475</v>
      </c>
      <c r="S92" t="s">
        <v>589</v>
      </c>
      <c r="T92" t="s">
        <v>691</v>
      </c>
      <c r="U92">
        <f>COUNTIF('业绩进度排名-中间表'!$E$27:$E$202,新签明细[[#This Row],[cc_user_name]])</f>
        <v>1</v>
      </c>
      <c r="V92" s="1">
        <f>DATEVALUE(LEFT(新签明细[[#This Row],[支付成功时间]], FIND(" ", 新签明细[[#This Row],[支付成功时间]]) - 1))</f>
        <v>45798</v>
      </c>
      <c r="W92" s="1">
        <f>IFERROR(DATEVALUE(LEFT(新签明细[[#This Row],[lead_date]],FIND(" ",新签明细[[#This Row],[lead_date]])-1)),$W$2)</f>
        <v>45768</v>
      </c>
      <c r="X92" t="b">
        <f t="shared" ca="1" si="1"/>
        <v>0</v>
      </c>
    </row>
    <row r="93" spans="1:24">
      <c r="A93" t="s">
        <v>19488</v>
      </c>
      <c r="B93" t="s">
        <v>19489</v>
      </c>
      <c r="C93">
        <v>18</v>
      </c>
      <c r="D93" t="s">
        <v>301</v>
      </c>
      <c r="E93" t="s">
        <v>19489</v>
      </c>
      <c r="F93">
        <v>1</v>
      </c>
      <c r="G93">
        <v>636.89186400000006</v>
      </c>
      <c r="H93">
        <v>538377</v>
      </c>
      <c r="I93" t="s">
        <v>19490</v>
      </c>
      <c r="J93" t="s">
        <v>545</v>
      </c>
      <c r="K93" t="s">
        <v>546</v>
      </c>
      <c r="L93" t="s">
        <v>565</v>
      </c>
      <c r="M93" t="s">
        <v>610</v>
      </c>
      <c r="N93" t="s">
        <v>549</v>
      </c>
      <c r="O93" t="s">
        <v>550</v>
      </c>
      <c r="P93" t="s">
        <v>136</v>
      </c>
      <c r="Q93" t="s">
        <v>143</v>
      </c>
      <c r="R93" t="s">
        <v>475</v>
      </c>
      <c r="S93" t="s">
        <v>633</v>
      </c>
      <c r="T93" t="s">
        <v>17846</v>
      </c>
      <c r="U93">
        <f>COUNTIF('业绩进度排名-中间表'!$E$27:$E$202,新签明细[[#This Row],[cc_user_name]])</f>
        <v>1</v>
      </c>
      <c r="V93" s="1">
        <f>DATEVALUE(LEFT(新签明细[[#This Row],[支付成功时间]], FIND(" ", 新签明细[[#This Row],[支付成功时间]]) - 1))</f>
        <v>45792</v>
      </c>
      <c r="W93" s="1">
        <f>IFERROR(DATEVALUE(LEFT(新签明细[[#This Row],[lead_date]],FIND(" ",新签明细[[#This Row],[lead_date]])-1)),$W$2)</f>
        <v>45791</v>
      </c>
      <c r="X93" t="b">
        <f t="shared" ca="1" si="1"/>
        <v>1</v>
      </c>
    </row>
    <row r="94" spans="1:24" hidden="1">
      <c r="A94" t="s">
        <v>9570</v>
      </c>
      <c r="B94" t="s">
        <v>9571</v>
      </c>
      <c r="C94">
        <v>108</v>
      </c>
      <c r="D94" t="s">
        <v>350</v>
      </c>
      <c r="E94" t="s">
        <v>9571</v>
      </c>
      <c r="F94">
        <v>1</v>
      </c>
      <c r="G94">
        <v>1166</v>
      </c>
      <c r="H94">
        <v>536222</v>
      </c>
      <c r="I94" t="s">
        <v>9572</v>
      </c>
      <c r="J94" t="s">
        <v>545</v>
      </c>
      <c r="K94" t="s">
        <v>1102</v>
      </c>
      <c r="L94" t="s">
        <v>1103</v>
      </c>
      <c r="M94" t="s">
        <v>961</v>
      </c>
      <c r="N94" t="s">
        <v>549</v>
      </c>
      <c r="O94" t="s">
        <v>559</v>
      </c>
      <c r="P94" t="s">
        <v>163</v>
      </c>
      <c r="Q94" t="s">
        <v>472</v>
      </c>
      <c r="R94" t="s">
        <v>475</v>
      </c>
      <c r="S94" t="s">
        <v>659</v>
      </c>
      <c r="T94" t="s">
        <v>612</v>
      </c>
      <c r="U94">
        <f>COUNTIF('业绩进度排名-中间表'!$E$27:$E$202,新签明细[[#This Row],[cc_user_name]])</f>
        <v>1</v>
      </c>
      <c r="V94" s="1">
        <f>DATEVALUE(LEFT(新签明细[[#This Row],[支付成功时间]], FIND(" ", 新签明细[[#This Row],[支付成功时间]]) - 1))</f>
        <v>45787</v>
      </c>
      <c r="W94" s="1">
        <f>IFERROR(DATEVALUE(LEFT(新签明细[[#This Row],[lead_date]],FIND(" ",新签明细[[#This Row],[lead_date]])-1)),$W$2)</f>
        <v>45782</v>
      </c>
      <c r="X94" t="b">
        <f t="shared" ca="1" si="1"/>
        <v>1</v>
      </c>
    </row>
    <row r="95" spans="1:24">
      <c r="A95" t="s">
        <v>19491</v>
      </c>
      <c r="B95" t="s">
        <v>19492</v>
      </c>
      <c r="C95">
        <v>24</v>
      </c>
      <c r="D95" t="s">
        <v>300</v>
      </c>
      <c r="E95" t="s">
        <v>19492</v>
      </c>
      <c r="F95">
        <v>1</v>
      </c>
      <c r="G95">
        <v>944.69716900000003</v>
      </c>
      <c r="H95">
        <v>542807</v>
      </c>
      <c r="I95" t="s">
        <v>19493</v>
      </c>
      <c r="J95" t="s">
        <v>545</v>
      </c>
      <c r="K95" t="s">
        <v>546</v>
      </c>
      <c r="L95" t="s">
        <v>671</v>
      </c>
      <c r="M95" t="s">
        <v>902</v>
      </c>
      <c r="N95" t="s">
        <v>549</v>
      </c>
      <c r="O95" t="s">
        <v>550</v>
      </c>
      <c r="P95" t="s">
        <v>136</v>
      </c>
      <c r="Q95" t="s">
        <v>143</v>
      </c>
      <c r="R95" t="s">
        <v>475</v>
      </c>
      <c r="S95" t="s">
        <v>633</v>
      </c>
      <c r="T95" t="s">
        <v>9375</v>
      </c>
      <c r="U95">
        <f>COUNTIF('业绩进度排名-中间表'!$E$27:$E$202,新签明细[[#This Row],[cc_user_name]])</f>
        <v>1</v>
      </c>
      <c r="V95" s="1">
        <f>DATEVALUE(LEFT(新签明细[[#This Row],[支付成功时间]], FIND(" ", 新签明细[[#This Row],[支付成功时间]]) - 1))</f>
        <v>45801</v>
      </c>
      <c r="W95" s="1">
        <f>IFERROR(DATEVALUE(LEFT(新签明细[[#This Row],[lead_date]],FIND(" ",新签明细[[#This Row],[lead_date]])-1)),$W$2)</f>
        <v>45787</v>
      </c>
      <c r="X95" t="b">
        <f t="shared" ca="1" si="1"/>
        <v>1</v>
      </c>
    </row>
    <row r="96" spans="1:24" hidden="1">
      <c r="A96" t="s">
        <v>19494</v>
      </c>
      <c r="B96" t="s">
        <v>19495</v>
      </c>
      <c r="C96">
        <v>36</v>
      </c>
      <c r="D96" t="s">
        <v>182</v>
      </c>
      <c r="E96" t="s">
        <v>19495</v>
      </c>
      <c r="F96">
        <v>1</v>
      </c>
      <c r="G96">
        <v>1234.97</v>
      </c>
      <c r="H96">
        <v>540278</v>
      </c>
      <c r="I96" t="s">
        <v>19496</v>
      </c>
      <c r="J96" t="s">
        <v>545</v>
      </c>
      <c r="K96" t="s">
        <v>546</v>
      </c>
      <c r="L96" t="s">
        <v>557</v>
      </c>
      <c r="M96" t="s">
        <v>548</v>
      </c>
      <c r="N96" t="s">
        <v>549</v>
      </c>
      <c r="O96" t="s">
        <v>559</v>
      </c>
      <c r="P96" t="s">
        <v>469</v>
      </c>
      <c r="Q96" t="s">
        <v>180</v>
      </c>
      <c r="R96" t="s">
        <v>475</v>
      </c>
      <c r="S96" t="s">
        <v>611</v>
      </c>
      <c r="T96" t="s">
        <v>17654</v>
      </c>
      <c r="U96">
        <f>COUNTIF('业绩进度排名-中间表'!$E$27:$E$202,新签明细[[#This Row],[cc_user_name]])</f>
        <v>1</v>
      </c>
      <c r="V96" s="1">
        <f>DATEVALUE(LEFT(新签明细[[#This Row],[支付成功时间]], FIND(" ", 新签明细[[#This Row],[支付成功时间]]) - 1))</f>
        <v>45796</v>
      </c>
      <c r="W96" s="1">
        <f>IFERROR(DATEVALUE(LEFT(新签明细[[#This Row],[lead_date]],FIND(" ",新签明细[[#This Row],[lead_date]])-1)),$W$2)</f>
        <v>45794</v>
      </c>
      <c r="X96" t="b">
        <f t="shared" ca="1" si="1"/>
        <v>1</v>
      </c>
    </row>
    <row r="97" spans="1:24" hidden="1">
      <c r="A97" t="s">
        <v>19497</v>
      </c>
      <c r="B97" t="s">
        <v>19498</v>
      </c>
      <c r="C97">
        <v>36</v>
      </c>
      <c r="D97" t="s">
        <v>241</v>
      </c>
      <c r="E97" t="s">
        <v>19498</v>
      </c>
      <c r="F97">
        <v>1</v>
      </c>
      <c r="G97">
        <v>1230.502573</v>
      </c>
      <c r="H97">
        <v>538765</v>
      </c>
      <c r="I97" t="s">
        <v>19499</v>
      </c>
      <c r="J97" t="s">
        <v>545</v>
      </c>
      <c r="K97" t="s">
        <v>546</v>
      </c>
      <c r="L97" t="s">
        <v>557</v>
      </c>
      <c r="M97" t="s">
        <v>558</v>
      </c>
      <c r="N97" t="s">
        <v>549</v>
      </c>
      <c r="O97" t="s">
        <v>550</v>
      </c>
      <c r="P97" t="s">
        <v>551</v>
      </c>
      <c r="Q97" t="s">
        <v>141</v>
      </c>
      <c r="R97" t="s">
        <v>475</v>
      </c>
      <c r="S97" t="s">
        <v>19500</v>
      </c>
      <c r="T97" t="s">
        <v>19501</v>
      </c>
      <c r="U97">
        <f>COUNTIF('业绩进度排名-中间表'!$E$27:$E$202,新签明细[[#This Row],[cc_user_name]])</f>
        <v>1</v>
      </c>
      <c r="V97" s="1">
        <f>DATEVALUE(LEFT(新签明细[[#This Row],[支付成功时间]], FIND(" ", 新签明细[[#This Row],[支付成功时间]]) - 1))</f>
        <v>45793</v>
      </c>
      <c r="W97" s="1">
        <f>IFERROR(DATEVALUE(LEFT(新签明细[[#This Row],[lead_date]],FIND(" ",新签明细[[#This Row],[lead_date]])-1)),$W$2)</f>
        <v>44244</v>
      </c>
      <c r="X97" t="b">
        <f t="shared" ca="1" si="1"/>
        <v>0</v>
      </c>
    </row>
    <row r="98" spans="1:24" hidden="1">
      <c r="A98" t="s">
        <v>19502</v>
      </c>
      <c r="B98" t="s">
        <v>19503</v>
      </c>
      <c r="C98">
        <v>8</v>
      </c>
      <c r="D98" t="s">
        <v>291</v>
      </c>
      <c r="E98" t="s">
        <v>19503</v>
      </c>
      <c r="F98">
        <v>1</v>
      </c>
      <c r="G98">
        <v>280</v>
      </c>
      <c r="H98">
        <v>541190</v>
      </c>
      <c r="I98" t="s">
        <v>19504</v>
      </c>
      <c r="J98" t="s">
        <v>545</v>
      </c>
      <c r="K98" t="s">
        <v>546</v>
      </c>
      <c r="L98" t="s">
        <v>577</v>
      </c>
      <c r="M98" t="s">
        <v>695</v>
      </c>
      <c r="N98" t="s">
        <v>549</v>
      </c>
      <c r="O98" t="s">
        <v>550</v>
      </c>
      <c r="P98" t="s">
        <v>136</v>
      </c>
      <c r="Q98" t="s">
        <v>292</v>
      </c>
      <c r="R98" t="s">
        <v>475</v>
      </c>
      <c r="S98" t="s">
        <v>611</v>
      </c>
      <c r="T98" t="s">
        <v>1599</v>
      </c>
      <c r="U98">
        <f>COUNTIF('业绩进度排名-中间表'!$E$27:$E$202,新签明细[[#This Row],[cc_user_name]])</f>
        <v>1</v>
      </c>
      <c r="V98" s="1">
        <f>DATEVALUE(LEFT(新签明细[[#This Row],[支付成功时间]], FIND(" ", 新签明细[[#This Row],[支付成功时间]]) - 1))</f>
        <v>45797</v>
      </c>
      <c r="W98" s="1">
        <f>IFERROR(DATEVALUE(LEFT(新签明细[[#This Row],[lead_date]],FIND(" ",新签明细[[#This Row],[lead_date]])-1)),$W$2)</f>
        <v>45748</v>
      </c>
      <c r="X98" t="b">
        <f t="shared" ca="1" si="1"/>
        <v>0</v>
      </c>
    </row>
    <row r="99" spans="1:24" hidden="1">
      <c r="A99" t="s">
        <v>19505</v>
      </c>
      <c r="B99" t="s">
        <v>19506</v>
      </c>
      <c r="C99">
        <v>36</v>
      </c>
      <c r="D99" t="s">
        <v>238</v>
      </c>
      <c r="E99" t="s">
        <v>19506</v>
      </c>
      <c r="F99">
        <v>1</v>
      </c>
      <c r="G99">
        <v>1246.861684</v>
      </c>
      <c r="H99">
        <v>537646</v>
      </c>
      <c r="I99" t="s">
        <v>19507</v>
      </c>
      <c r="J99" t="s">
        <v>545</v>
      </c>
      <c r="K99" t="s">
        <v>546</v>
      </c>
      <c r="L99" t="s">
        <v>557</v>
      </c>
      <c r="M99" t="s">
        <v>610</v>
      </c>
      <c r="N99" t="s">
        <v>549</v>
      </c>
      <c r="O99" t="s">
        <v>550</v>
      </c>
      <c r="P99" t="s">
        <v>551</v>
      </c>
      <c r="Q99" t="s">
        <v>141</v>
      </c>
      <c r="R99" t="s">
        <v>475</v>
      </c>
      <c r="S99" t="s">
        <v>633</v>
      </c>
      <c r="T99" t="s">
        <v>9478</v>
      </c>
      <c r="U99">
        <f>COUNTIF('业绩进度排名-中间表'!$E$27:$E$202,新签明细[[#This Row],[cc_user_name]])</f>
        <v>1</v>
      </c>
      <c r="V99" s="1">
        <f>DATEVALUE(LEFT(新签明细[[#This Row],[支付成功时间]], FIND(" ", 新签明细[[#This Row],[支付成功时间]]) - 1))</f>
        <v>45790</v>
      </c>
      <c r="W99" s="1">
        <f>IFERROR(DATEVALUE(LEFT(新签明细[[#This Row],[lead_date]],FIND(" ",新签明细[[#This Row],[lead_date]])-1)),$W$2)</f>
        <v>45788</v>
      </c>
      <c r="X99" t="b">
        <f t="shared" ca="1" si="1"/>
        <v>1</v>
      </c>
    </row>
    <row r="100" spans="1:24" hidden="1">
      <c r="A100" t="s">
        <v>19508</v>
      </c>
      <c r="B100" t="s">
        <v>19509</v>
      </c>
      <c r="C100">
        <v>36</v>
      </c>
      <c r="D100" t="s">
        <v>330</v>
      </c>
      <c r="E100" t="s">
        <v>19509</v>
      </c>
      <c r="F100">
        <v>1</v>
      </c>
      <c r="G100">
        <v>1381.4844840000001</v>
      </c>
      <c r="H100">
        <v>543250</v>
      </c>
      <c r="I100" t="s">
        <v>19510</v>
      </c>
      <c r="J100" t="s">
        <v>545</v>
      </c>
      <c r="K100" t="s">
        <v>546</v>
      </c>
      <c r="L100" t="s">
        <v>557</v>
      </c>
      <c r="M100" t="s">
        <v>558</v>
      </c>
      <c r="N100" t="s">
        <v>549</v>
      </c>
      <c r="O100" t="s">
        <v>559</v>
      </c>
      <c r="P100" t="s">
        <v>504</v>
      </c>
      <c r="Q100" t="s">
        <v>325</v>
      </c>
      <c r="R100" t="s">
        <v>475</v>
      </c>
      <c r="S100" t="s">
        <v>1071</v>
      </c>
      <c r="T100" t="s">
        <v>17695</v>
      </c>
      <c r="U100">
        <f>COUNTIF('业绩进度排名-中间表'!$E$27:$E$202,新签明细[[#This Row],[cc_user_name]])</f>
        <v>1</v>
      </c>
      <c r="V100" s="1">
        <f>DATEVALUE(LEFT(新签明细[[#This Row],[支付成功时间]], FIND(" ", 新签明细[[#This Row],[支付成功时间]]) - 1))</f>
        <v>45802</v>
      </c>
      <c r="W100" s="1">
        <f>IFERROR(DATEVALUE(LEFT(新签明细[[#This Row],[lead_date]],FIND(" ",新签明细[[#This Row],[lead_date]])-1)),$W$2)</f>
        <v>45790</v>
      </c>
      <c r="X100" t="b">
        <f t="shared" ca="1" si="1"/>
        <v>1</v>
      </c>
    </row>
    <row r="101" spans="1:24" hidden="1">
      <c r="A101" t="s">
        <v>11270</v>
      </c>
      <c r="B101" t="s">
        <v>11271</v>
      </c>
      <c r="C101">
        <v>18</v>
      </c>
      <c r="D101" t="s">
        <v>255</v>
      </c>
      <c r="E101" t="s">
        <v>11271</v>
      </c>
      <c r="F101">
        <v>1</v>
      </c>
      <c r="G101">
        <v>630</v>
      </c>
      <c r="H101">
        <v>536996</v>
      </c>
      <c r="I101" t="s">
        <v>11272</v>
      </c>
      <c r="J101" t="s">
        <v>545</v>
      </c>
      <c r="K101" t="s">
        <v>546</v>
      </c>
      <c r="L101" t="s">
        <v>565</v>
      </c>
      <c r="M101" t="s">
        <v>548</v>
      </c>
      <c r="N101" t="s">
        <v>549</v>
      </c>
      <c r="O101" t="s">
        <v>550</v>
      </c>
      <c r="P101" t="s">
        <v>136</v>
      </c>
      <c r="Q101" t="s">
        <v>147</v>
      </c>
      <c r="R101" t="s">
        <v>475</v>
      </c>
      <c r="S101" t="s">
        <v>897</v>
      </c>
      <c r="T101" t="s">
        <v>9478</v>
      </c>
      <c r="U101">
        <f>COUNTIF('业绩进度排名-中间表'!$E$27:$E$202,新签明细[[#This Row],[cc_user_name]])</f>
        <v>1</v>
      </c>
      <c r="V101" s="1">
        <f>DATEVALUE(LEFT(新签明细[[#This Row],[支付成功时间]], FIND(" ", 新签明细[[#This Row],[支付成功时间]]) - 1))</f>
        <v>45789</v>
      </c>
      <c r="W101" s="1">
        <f>IFERROR(DATEVALUE(LEFT(新签明细[[#This Row],[lead_date]],FIND(" ",新签明细[[#This Row],[lead_date]])-1)),$W$2)</f>
        <v>45788</v>
      </c>
      <c r="X101" t="b">
        <f t="shared" ca="1" si="1"/>
        <v>1</v>
      </c>
    </row>
    <row r="102" spans="1:24" hidden="1">
      <c r="A102" t="s">
        <v>30530</v>
      </c>
      <c r="B102" t="s">
        <v>30531</v>
      </c>
      <c r="C102">
        <v>36</v>
      </c>
      <c r="D102" t="s">
        <v>333</v>
      </c>
      <c r="E102" t="s">
        <v>30531</v>
      </c>
      <c r="F102">
        <v>1</v>
      </c>
      <c r="G102">
        <v>1341.247805</v>
      </c>
      <c r="H102">
        <v>544484</v>
      </c>
      <c r="I102" t="s">
        <v>30532</v>
      </c>
      <c r="J102" t="s">
        <v>545</v>
      </c>
      <c r="K102" t="s">
        <v>546</v>
      </c>
      <c r="L102" t="s">
        <v>557</v>
      </c>
      <c r="M102" t="s">
        <v>558</v>
      </c>
      <c r="N102" t="s">
        <v>549</v>
      </c>
      <c r="O102" t="s">
        <v>559</v>
      </c>
      <c r="P102" t="s">
        <v>504</v>
      </c>
      <c r="Q102" t="s">
        <v>325</v>
      </c>
      <c r="R102" t="s">
        <v>475</v>
      </c>
      <c r="S102" t="s">
        <v>28941</v>
      </c>
      <c r="T102" t="s">
        <v>17790</v>
      </c>
      <c r="U102">
        <f>COUNTIF('业绩进度排名-中间表'!$E$27:$E$202,新签明细[[#This Row],[cc_user_name]])</f>
        <v>1</v>
      </c>
      <c r="V102" s="1">
        <f>DATEVALUE(LEFT(新签明细[[#This Row],[支付成功时间]], FIND(" ", 新签明细[[#This Row],[支付成功时间]]) - 1))</f>
        <v>45804</v>
      </c>
      <c r="W102" s="1">
        <f>IFERROR(DATEVALUE(LEFT(新签明细[[#This Row],[lead_date]],FIND(" ",新签明细[[#This Row],[lead_date]])-1)),$W$2)</f>
        <v>45795</v>
      </c>
      <c r="X102" t="b">
        <f t="shared" ca="1" si="1"/>
        <v>1</v>
      </c>
    </row>
    <row r="103" spans="1:24" hidden="1">
      <c r="A103" t="s">
        <v>30533</v>
      </c>
      <c r="B103" t="s">
        <v>30534</v>
      </c>
      <c r="C103">
        <v>36</v>
      </c>
      <c r="D103" t="s">
        <v>215</v>
      </c>
      <c r="E103" t="s">
        <v>30534</v>
      </c>
      <c r="F103">
        <v>1</v>
      </c>
      <c r="G103">
        <v>1234.97</v>
      </c>
      <c r="H103">
        <v>544365</v>
      </c>
      <c r="I103" t="s">
        <v>30535</v>
      </c>
      <c r="J103" t="s">
        <v>545</v>
      </c>
      <c r="K103" t="s">
        <v>546</v>
      </c>
      <c r="L103" t="s">
        <v>557</v>
      </c>
      <c r="M103" t="s">
        <v>548</v>
      </c>
      <c r="N103" t="s">
        <v>549</v>
      </c>
      <c r="O103" t="s">
        <v>550</v>
      </c>
      <c r="P103" t="s">
        <v>551</v>
      </c>
      <c r="Q103" t="s">
        <v>145</v>
      </c>
      <c r="R103" t="s">
        <v>475</v>
      </c>
      <c r="S103" t="s">
        <v>659</v>
      </c>
      <c r="T103" t="s">
        <v>17665</v>
      </c>
      <c r="U103">
        <f>COUNTIF('业绩进度排名-中间表'!$E$27:$E$202,新签明细[[#This Row],[cc_user_name]])</f>
        <v>1</v>
      </c>
      <c r="V103" s="1">
        <f>DATEVALUE(LEFT(新签明细[[#This Row],[支付成功时间]], FIND(" ", 新签明细[[#This Row],[支付成功时间]]) - 1))</f>
        <v>45804</v>
      </c>
      <c r="W103" s="1">
        <f>IFERROR(DATEVALUE(LEFT(新签明细[[#This Row],[lead_date]],FIND(" ",新签明细[[#This Row],[lead_date]])-1)),$W$2)</f>
        <v>45800</v>
      </c>
      <c r="X103" t="b">
        <f t="shared" ca="1" si="1"/>
        <v>1</v>
      </c>
    </row>
    <row r="104" spans="1:24" hidden="1">
      <c r="A104" t="s">
        <v>19511</v>
      </c>
      <c r="B104" t="s">
        <v>19512</v>
      </c>
      <c r="C104">
        <v>30</v>
      </c>
      <c r="D104" t="s">
        <v>253</v>
      </c>
      <c r="E104" t="s">
        <v>19512</v>
      </c>
      <c r="F104">
        <v>1</v>
      </c>
      <c r="G104">
        <v>787.5</v>
      </c>
      <c r="H104">
        <v>540802</v>
      </c>
      <c r="I104" t="s">
        <v>19513</v>
      </c>
      <c r="J104" t="s">
        <v>545</v>
      </c>
      <c r="K104" t="s">
        <v>546</v>
      </c>
      <c r="L104" t="s">
        <v>599</v>
      </c>
      <c r="M104" t="s">
        <v>548</v>
      </c>
      <c r="N104" t="s">
        <v>549</v>
      </c>
      <c r="O104" t="s">
        <v>550</v>
      </c>
      <c r="P104" t="s">
        <v>136</v>
      </c>
      <c r="Q104" t="s">
        <v>147</v>
      </c>
      <c r="R104" t="s">
        <v>475</v>
      </c>
      <c r="S104" t="s">
        <v>735</v>
      </c>
      <c r="T104" t="s">
        <v>17790</v>
      </c>
      <c r="U104">
        <f>COUNTIF('业绩进度排名-中间表'!$E$27:$E$202,新签明细[[#This Row],[cc_user_name]])</f>
        <v>1</v>
      </c>
      <c r="V104" s="1">
        <f>DATEVALUE(LEFT(新签明细[[#This Row],[支付成功时间]], FIND(" ", 新签明细[[#This Row],[支付成功时间]]) - 1))</f>
        <v>45796</v>
      </c>
      <c r="W104" s="1">
        <f>IFERROR(DATEVALUE(LEFT(新签明细[[#This Row],[lead_date]],FIND(" ",新签明细[[#This Row],[lead_date]])-1)),$W$2)</f>
        <v>45795</v>
      </c>
      <c r="X104" t="b">
        <f t="shared" ca="1" si="1"/>
        <v>1</v>
      </c>
    </row>
    <row r="105" spans="1:24" hidden="1">
      <c r="A105" t="s">
        <v>19514</v>
      </c>
      <c r="B105" t="s">
        <v>19515</v>
      </c>
      <c r="C105">
        <v>18</v>
      </c>
      <c r="D105" t="s">
        <v>227</v>
      </c>
      <c r="E105" t="s">
        <v>19515</v>
      </c>
      <c r="F105">
        <v>1</v>
      </c>
      <c r="G105">
        <v>630</v>
      </c>
      <c r="H105">
        <v>541493</v>
      </c>
      <c r="I105" t="s">
        <v>19516</v>
      </c>
      <c r="J105" t="s">
        <v>545</v>
      </c>
      <c r="K105" t="s">
        <v>546</v>
      </c>
      <c r="L105" t="s">
        <v>565</v>
      </c>
      <c r="M105" t="s">
        <v>548</v>
      </c>
      <c r="N105" t="s">
        <v>549</v>
      </c>
      <c r="O105" t="s">
        <v>550</v>
      </c>
      <c r="P105" t="s">
        <v>551</v>
      </c>
      <c r="Q105" t="s">
        <v>145</v>
      </c>
      <c r="R105" t="s">
        <v>475</v>
      </c>
      <c r="S105" t="s">
        <v>18658</v>
      </c>
      <c r="T105" t="s">
        <v>9375</v>
      </c>
      <c r="U105">
        <f>COUNTIF('业绩进度排名-中间表'!$E$27:$E$202,新签明细[[#This Row],[cc_user_name]])</f>
        <v>1</v>
      </c>
      <c r="V105" s="1">
        <f>DATEVALUE(LEFT(新签明细[[#This Row],[支付成功时间]], FIND(" ", 新签明细[[#This Row],[支付成功时间]]) - 1))</f>
        <v>45798</v>
      </c>
      <c r="W105" s="1">
        <f>IFERROR(DATEVALUE(LEFT(新签明细[[#This Row],[lead_date]],FIND(" ",新签明细[[#This Row],[lead_date]])-1)),$W$2)</f>
        <v>45787</v>
      </c>
      <c r="X105" t="b">
        <f t="shared" ca="1" si="1"/>
        <v>1</v>
      </c>
    </row>
    <row r="106" spans="1:24" hidden="1">
      <c r="A106" t="s">
        <v>19517</v>
      </c>
      <c r="B106" t="s">
        <v>19518</v>
      </c>
      <c r="C106">
        <v>8</v>
      </c>
      <c r="D106" t="s">
        <v>626</v>
      </c>
      <c r="E106" t="s">
        <v>19518</v>
      </c>
      <c r="F106">
        <v>1</v>
      </c>
      <c r="G106">
        <v>311.03783499999997</v>
      </c>
      <c r="H106">
        <v>538764</v>
      </c>
      <c r="I106" t="s">
        <v>19519</v>
      </c>
      <c r="J106" t="s">
        <v>545</v>
      </c>
      <c r="K106" t="s">
        <v>546</v>
      </c>
      <c r="L106" t="s">
        <v>577</v>
      </c>
      <c r="M106" t="s">
        <v>558</v>
      </c>
      <c r="N106" t="s">
        <v>649</v>
      </c>
      <c r="O106" t="s">
        <v>649</v>
      </c>
      <c r="P106" t="s">
        <v>649</v>
      </c>
      <c r="Q106" t="s">
        <v>626</v>
      </c>
      <c r="R106" t="s">
        <v>475</v>
      </c>
      <c r="S106" t="s">
        <v>18001</v>
      </c>
      <c r="T106" t="s">
        <v>9375</v>
      </c>
      <c r="U106">
        <f>COUNTIF('业绩进度排名-中间表'!$E$27:$E$202,新签明细[[#This Row],[cc_user_name]])</f>
        <v>0</v>
      </c>
      <c r="V106" s="1">
        <f>DATEVALUE(LEFT(新签明细[[#This Row],[支付成功时间]], FIND(" ", 新签明细[[#This Row],[支付成功时间]]) - 1))</f>
        <v>45793</v>
      </c>
      <c r="W106" s="1">
        <f>IFERROR(DATEVALUE(LEFT(新签明细[[#This Row],[lead_date]],FIND(" ",新签明细[[#This Row],[lead_date]])-1)),$W$2)</f>
        <v>45787</v>
      </c>
      <c r="X106" t="b">
        <f t="shared" ca="1" si="1"/>
        <v>1</v>
      </c>
    </row>
    <row r="107" spans="1:24" hidden="1">
      <c r="A107" t="s">
        <v>19520</v>
      </c>
      <c r="B107" t="s">
        <v>19521</v>
      </c>
      <c r="C107">
        <v>24</v>
      </c>
      <c r="D107" t="s">
        <v>327</v>
      </c>
      <c r="E107" t="s">
        <v>19521</v>
      </c>
      <c r="F107">
        <v>1</v>
      </c>
      <c r="G107">
        <v>961.95104900000001</v>
      </c>
      <c r="H107">
        <v>538911</v>
      </c>
      <c r="I107" t="s">
        <v>19522</v>
      </c>
      <c r="J107" t="s">
        <v>545</v>
      </c>
      <c r="K107" t="s">
        <v>546</v>
      </c>
      <c r="L107" t="s">
        <v>671</v>
      </c>
      <c r="M107" t="s">
        <v>558</v>
      </c>
      <c r="N107" t="s">
        <v>549</v>
      </c>
      <c r="O107" t="s">
        <v>559</v>
      </c>
      <c r="P107" t="s">
        <v>504</v>
      </c>
      <c r="Q107" t="s">
        <v>325</v>
      </c>
      <c r="R107" t="s">
        <v>475</v>
      </c>
      <c r="S107" t="s">
        <v>1071</v>
      </c>
      <c r="T107" t="s">
        <v>11910</v>
      </c>
      <c r="U107">
        <f>COUNTIF('业绩进度排名-中间表'!$E$27:$E$202,新签明细[[#This Row],[cc_user_name]])</f>
        <v>1</v>
      </c>
      <c r="V107" s="1">
        <f>DATEVALUE(LEFT(新签明细[[#This Row],[支付成功时间]], FIND(" ", 新签明细[[#This Row],[支付成功时间]]) - 1))</f>
        <v>45793</v>
      </c>
      <c r="W107" s="1">
        <f>IFERROR(DATEVALUE(LEFT(新签明细[[#This Row],[lead_date]],FIND(" ",新签明细[[#This Row],[lead_date]])-1)),$W$2)</f>
        <v>45789</v>
      </c>
      <c r="X107" t="b">
        <f t="shared" ca="1" si="1"/>
        <v>1</v>
      </c>
    </row>
    <row r="108" spans="1:24" hidden="1">
      <c r="A108" t="s">
        <v>1473</v>
      </c>
      <c r="B108" t="s">
        <v>1474</v>
      </c>
      <c r="C108">
        <v>50</v>
      </c>
      <c r="D108" t="s">
        <v>803</v>
      </c>
      <c r="E108" t="s">
        <v>1474</v>
      </c>
      <c r="F108">
        <v>1</v>
      </c>
      <c r="G108">
        <v>413.05695300000002</v>
      </c>
      <c r="H108">
        <v>535765</v>
      </c>
      <c r="I108" t="s">
        <v>1475</v>
      </c>
      <c r="J108" t="s">
        <v>545</v>
      </c>
      <c r="K108" t="s">
        <v>1476</v>
      </c>
      <c r="L108" t="s">
        <v>1477</v>
      </c>
      <c r="M108" t="s">
        <v>648</v>
      </c>
      <c r="N108" t="s">
        <v>805</v>
      </c>
      <c r="O108" t="s">
        <v>806</v>
      </c>
      <c r="P108" t="s">
        <v>649</v>
      </c>
      <c r="Q108" t="s">
        <v>626</v>
      </c>
      <c r="R108" t="s">
        <v>475</v>
      </c>
      <c r="S108" t="s">
        <v>1478</v>
      </c>
      <c r="T108" t="s">
        <v>567</v>
      </c>
      <c r="U108">
        <f>COUNTIF('业绩进度排名-中间表'!$E$27:$E$202,新签明细[[#This Row],[cc_user_name]])</f>
        <v>0</v>
      </c>
      <c r="V108" s="1">
        <f>DATEVALUE(LEFT(新签明细[[#This Row],[支付成功时间]], FIND(" ", 新签明细[[#This Row],[支付成功时间]]) - 1))</f>
        <v>45786</v>
      </c>
      <c r="W108" s="1">
        <f>IFERROR(DATEVALUE(LEFT(新签明细[[#This Row],[lead_date]],FIND(" ",新签明细[[#This Row],[lead_date]])-1)),$W$2)</f>
        <v>45783</v>
      </c>
      <c r="X108" t="b">
        <f t="shared" ca="1" si="1"/>
        <v>1</v>
      </c>
    </row>
    <row r="109" spans="1:24" hidden="1">
      <c r="A109" t="s">
        <v>19523</v>
      </c>
      <c r="B109" t="s">
        <v>19524</v>
      </c>
      <c r="C109">
        <v>24</v>
      </c>
      <c r="D109" t="s">
        <v>626</v>
      </c>
      <c r="E109" t="s">
        <v>19524</v>
      </c>
      <c r="F109">
        <v>1</v>
      </c>
      <c r="G109">
        <v>840</v>
      </c>
      <c r="H109">
        <v>539949</v>
      </c>
      <c r="I109" t="s">
        <v>19525</v>
      </c>
      <c r="J109" t="s">
        <v>545</v>
      </c>
      <c r="K109" t="s">
        <v>546</v>
      </c>
      <c r="L109" t="s">
        <v>671</v>
      </c>
      <c r="M109" t="s">
        <v>677</v>
      </c>
      <c r="N109" t="s">
        <v>649</v>
      </c>
      <c r="O109" t="s">
        <v>649</v>
      </c>
      <c r="P109" t="s">
        <v>649</v>
      </c>
      <c r="Q109" t="s">
        <v>626</v>
      </c>
      <c r="R109" t="s">
        <v>475</v>
      </c>
      <c r="S109" t="s">
        <v>1329</v>
      </c>
      <c r="T109" t="s">
        <v>9478</v>
      </c>
      <c r="U109">
        <f>COUNTIF('业绩进度排名-中间表'!$E$27:$E$202,新签明细[[#This Row],[cc_user_name]])</f>
        <v>0</v>
      </c>
      <c r="V109" s="1">
        <f>DATEVALUE(LEFT(新签明细[[#This Row],[支付成功时间]], FIND(" ", 新签明细[[#This Row],[支付成功时间]]) - 1))</f>
        <v>45795</v>
      </c>
      <c r="W109" s="1">
        <f>IFERROR(DATEVALUE(LEFT(新签明细[[#This Row],[lead_date]],FIND(" ",新签明细[[#This Row],[lead_date]])-1)),$W$2)</f>
        <v>45788</v>
      </c>
      <c r="X109" t="b">
        <f t="shared" ca="1" si="1"/>
        <v>1</v>
      </c>
    </row>
    <row r="110" spans="1:24" hidden="1">
      <c r="A110" t="s">
        <v>19526</v>
      </c>
      <c r="B110" t="s">
        <v>19527</v>
      </c>
      <c r="C110">
        <v>48</v>
      </c>
      <c r="D110" t="s">
        <v>241</v>
      </c>
      <c r="E110" t="s">
        <v>19527</v>
      </c>
      <c r="F110">
        <v>1</v>
      </c>
      <c r="G110">
        <v>1598</v>
      </c>
      <c r="H110">
        <v>537606</v>
      </c>
      <c r="I110" t="s">
        <v>19528</v>
      </c>
      <c r="J110" t="s">
        <v>545</v>
      </c>
      <c r="K110" t="s">
        <v>546</v>
      </c>
      <c r="L110" t="s">
        <v>571</v>
      </c>
      <c r="M110" t="s">
        <v>695</v>
      </c>
      <c r="N110" t="s">
        <v>549</v>
      </c>
      <c r="O110" t="s">
        <v>550</v>
      </c>
      <c r="P110" t="s">
        <v>551</v>
      </c>
      <c r="Q110" t="s">
        <v>141</v>
      </c>
      <c r="R110" t="s">
        <v>475</v>
      </c>
      <c r="S110" t="s">
        <v>552</v>
      </c>
      <c r="T110" t="s">
        <v>9478</v>
      </c>
      <c r="U110">
        <f>COUNTIF('业绩进度排名-中间表'!$E$27:$E$202,新签明细[[#This Row],[cc_user_name]])</f>
        <v>1</v>
      </c>
      <c r="V110" s="1">
        <f>DATEVALUE(LEFT(新签明细[[#This Row],[支付成功时间]], FIND(" ", 新签明细[[#This Row],[支付成功时间]]) - 1))</f>
        <v>45792</v>
      </c>
      <c r="W110" s="1">
        <f>IFERROR(DATEVALUE(LEFT(新签明细[[#This Row],[lead_date]],FIND(" ",新签明细[[#This Row],[lead_date]])-1)),$W$2)</f>
        <v>45788</v>
      </c>
      <c r="X110" t="b">
        <f t="shared" ca="1" si="1"/>
        <v>1</v>
      </c>
    </row>
    <row r="111" spans="1:24" hidden="1">
      <c r="A111" t="s">
        <v>30536</v>
      </c>
      <c r="B111" t="s">
        <v>30537</v>
      </c>
      <c r="C111">
        <v>30</v>
      </c>
      <c r="D111" t="s">
        <v>196</v>
      </c>
      <c r="E111" t="s">
        <v>30537</v>
      </c>
      <c r="F111">
        <v>1</v>
      </c>
      <c r="G111">
        <v>811.13</v>
      </c>
      <c r="H111">
        <v>544535</v>
      </c>
      <c r="I111" t="s">
        <v>30538</v>
      </c>
      <c r="J111" t="s">
        <v>545</v>
      </c>
      <c r="K111" t="s">
        <v>546</v>
      </c>
      <c r="L111" t="s">
        <v>599</v>
      </c>
      <c r="M111" t="s">
        <v>1314</v>
      </c>
      <c r="N111" t="s">
        <v>549</v>
      </c>
      <c r="O111" t="s">
        <v>559</v>
      </c>
      <c r="P111" t="s">
        <v>469</v>
      </c>
      <c r="Q111" t="s">
        <v>189</v>
      </c>
      <c r="R111" t="s">
        <v>475</v>
      </c>
      <c r="S111" t="s">
        <v>17728</v>
      </c>
      <c r="T111" t="s">
        <v>18475</v>
      </c>
      <c r="U111">
        <f>COUNTIF('业绩进度排名-中间表'!$E$27:$E$202,新签明细[[#This Row],[cc_user_name]])</f>
        <v>1</v>
      </c>
      <c r="V111" s="1">
        <f>DATEVALUE(LEFT(新签明细[[#This Row],[支付成功时间]], FIND(" ", 新签明细[[#This Row],[支付成功时间]]) - 1))</f>
        <v>45804</v>
      </c>
      <c r="W111" s="1">
        <f>IFERROR(DATEVALUE(LEFT(新签明细[[#This Row],[lead_date]],FIND(" ",新签明细[[#This Row],[lead_date]])-1)),$W$2)</f>
        <v>45801</v>
      </c>
      <c r="X111" t="b">
        <f t="shared" ca="1" si="1"/>
        <v>1</v>
      </c>
    </row>
    <row r="112" spans="1:24" hidden="1">
      <c r="A112" t="s">
        <v>9573</v>
      </c>
      <c r="B112" t="s">
        <v>9574</v>
      </c>
      <c r="C112">
        <v>36</v>
      </c>
      <c r="D112" t="s">
        <v>328</v>
      </c>
      <c r="E112" t="s">
        <v>9574</v>
      </c>
      <c r="F112">
        <v>1</v>
      </c>
      <c r="G112">
        <v>1341.247805</v>
      </c>
      <c r="H112">
        <v>536597</v>
      </c>
      <c r="I112" t="s">
        <v>9575</v>
      </c>
      <c r="J112" t="s">
        <v>545</v>
      </c>
      <c r="K112" t="s">
        <v>546</v>
      </c>
      <c r="L112" t="s">
        <v>557</v>
      </c>
      <c r="M112" t="s">
        <v>558</v>
      </c>
      <c r="N112" t="s">
        <v>549</v>
      </c>
      <c r="O112" t="s">
        <v>559</v>
      </c>
      <c r="P112" t="s">
        <v>504</v>
      </c>
      <c r="Q112" t="s">
        <v>325</v>
      </c>
      <c r="R112" t="s">
        <v>475</v>
      </c>
      <c r="S112" t="s">
        <v>605</v>
      </c>
      <c r="T112" t="s">
        <v>622</v>
      </c>
      <c r="U112">
        <f>COUNTIF('业绩进度排名-中间表'!$E$27:$E$202,新签明细[[#This Row],[cc_user_name]])</f>
        <v>1</v>
      </c>
      <c r="V112" s="1">
        <f>DATEVALUE(LEFT(新签明细[[#This Row],[支付成功时间]], FIND(" ", 新签明细[[#This Row],[支付成功时间]]) - 1))</f>
        <v>45788</v>
      </c>
      <c r="W112" s="1">
        <f>IFERROR(DATEVALUE(LEFT(新签明细[[#This Row],[lead_date]],FIND(" ",新签明细[[#This Row],[lead_date]])-1)),$W$2)</f>
        <v>45777</v>
      </c>
      <c r="X112" t="b">
        <f t="shared" ca="1" si="1"/>
        <v>0</v>
      </c>
    </row>
    <row r="113" spans="1:24" hidden="1">
      <c r="A113" t="s">
        <v>1479</v>
      </c>
      <c r="B113" t="s">
        <v>1480</v>
      </c>
      <c r="C113">
        <v>60</v>
      </c>
      <c r="D113" t="s">
        <v>188</v>
      </c>
      <c r="E113" t="s">
        <v>1480</v>
      </c>
      <c r="F113">
        <v>1</v>
      </c>
      <c r="G113">
        <v>1514.701973</v>
      </c>
      <c r="H113">
        <v>535614</v>
      </c>
      <c r="I113" t="s">
        <v>1481</v>
      </c>
      <c r="J113" t="s">
        <v>545</v>
      </c>
      <c r="K113" t="s">
        <v>546</v>
      </c>
      <c r="L113" t="s">
        <v>547</v>
      </c>
      <c r="M113" t="s">
        <v>695</v>
      </c>
      <c r="N113" t="s">
        <v>549</v>
      </c>
      <c r="O113" t="s">
        <v>559</v>
      </c>
      <c r="P113" t="s">
        <v>469</v>
      </c>
      <c r="Q113" t="s">
        <v>180</v>
      </c>
      <c r="R113" t="s">
        <v>475</v>
      </c>
      <c r="S113" t="s">
        <v>998</v>
      </c>
      <c r="T113" t="s">
        <v>873</v>
      </c>
      <c r="U113">
        <f>COUNTIF('业绩进度排名-中间表'!$E$27:$E$202,新签明细[[#This Row],[cc_user_name]])</f>
        <v>1</v>
      </c>
      <c r="V113" s="1">
        <f>DATEVALUE(LEFT(新签明细[[#This Row],[支付成功时间]], FIND(" ", 新签明细[[#This Row],[支付成功时间]]) - 1))</f>
        <v>45786</v>
      </c>
      <c r="W113" s="1">
        <f>IFERROR(DATEVALUE(LEFT(新签明细[[#This Row],[lead_date]],FIND(" ",新签明细[[#This Row],[lead_date]])-1)),$W$2)</f>
        <v>45786</v>
      </c>
      <c r="X113" t="b">
        <f t="shared" ca="1" si="1"/>
        <v>1</v>
      </c>
    </row>
    <row r="114" spans="1:24" hidden="1">
      <c r="A114" t="s">
        <v>9576</v>
      </c>
      <c r="B114" t="s">
        <v>9577</v>
      </c>
      <c r="C114">
        <v>36</v>
      </c>
      <c r="D114" t="s">
        <v>296</v>
      </c>
      <c r="E114" t="s">
        <v>9577</v>
      </c>
      <c r="F114">
        <v>1</v>
      </c>
      <c r="G114">
        <v>420</v>
      </c>
      <c r="H114">
        <v>536138</v>
      </c>
      <c r="I114" t="s">
        <v>9578</v>
      </c>
      <c r="J114" t="s">
        <v>545</v>
      </c>
      <c r="K114" t="s">
        <v>864</v>
      </c>
      <c r="L114" t="s">
        <v>865</v>
      </c>
      <c r="M114" t="s">
        <v>558</v>
      </c>
      <c r="N114" t="s">
        <v>549</v>
      </c>
      <c r="O114" t="s">
        <v>550</v>
      </c>
      <c r="P114" t="s">
        <v>136</v>
      </c>
      <c r="Q114" t="s">
        <v>292</v>
      </c>
      <c r="R114" t="s">
        <v>475</v>
      </c>
      <c r="S114" t="s">
        <v>579</v>
      </c>
      <c r="T114" t="s">
        <v>612</v>
      </c>
      <c r="U114">
        <f>COUNTIF('业绩进度排名-中间表'!$E$27:$E$202,新签明细[[#This Row],[cc_user_name]])</f>
        <v>1</v>
      </c>
      <c r="V114" s="1">
        <f>DATEVALUE(LEFT(新签明细[[#This Row],[支付成功时间]], FIND(" ", 新签明细[[#This Row],[支付成功时间]]) - 1))</f>
        <v>45787</v>
      </c>
      <c r="W114" s="1">
        <f>IFERROR(DATEVALUE(LEFT(新签明细[[#This Row],[lead_date]],FIND(" ",新签明细[[#This Row],[lead_date]])-1)),$W$2)</f>
        <v>45782</v>
      </c>
      <c r="X114" t="b">
        <f t="shared" ca="1" si="1"/>
        <v>1</v>
      </c>
    </row>
    <row r="115" spans="1:24" hidden="1">
      <c r="A115" t="s">
        <v>11926</v>
      </c>
      <c r="B115" t="s">
        <v>11927</v>
      </c>
      <c r="C115">
        <v>8</v>
      </c>
      <c r="D115" t="s">
        <v>281</v>
      </c>
      <c r="E115" t="s">
        <v>11927</v>
      </c>
      <c r="F115">
        <v>1</v>
      </c>
      <c r="G115">
        <v>280</v>
      </c>
      <c r="H115">
        <v>537176</v>
      </c>
      <c r="I115" t="s">
        <v>11928</v>
      </c>
      <c r="J115" t="s">
        <v>545</v>
      </c>
      <c r="K115" t="s">
        <v>546</v>
      </c>
      <c r="L115" t="s">
        <v>577</v>
      </c>
      <c r="M115" t="s">
        <v>961</v>
      </c>
      <c r="N115" t="s">
        <v>549</v>
      </c>
      <c r="O115" t="s">
        <v>550</v>
      </c>
      <c r="P115" t="s">
        <v>136</v>
      </c>
      <c r="Q115" t="s">
        <v>139</v>
      </c>
      <c r="R115" t="s">
        <v>475</v>
      </c>
      <c r="S115" t="s">
        <v>11929</v>
      </c>
      <c r="T115" t="s">
        <v>11930</v>
      </c>
      <c r="U115">
        <f>COUNTIF('业绩进度排名-中间表'!$E$27:$E$202,新签明细[[#This Row],[cc_user_name]])</f>
        <v>1</v>
      </c>
      <c r="V115" s="1">
        <f>DATEVALUE(LEFT(新签明细[[#This Row],[支付成功时间]], FIND(" ", 新签明细[[#This Row],[支付成功时间]]) - 1))</f>
        <v>45789</v>
      </c>
      <c r="W115" s="1">
        <f>IFERROR(DATEVALUE(LEFT(新签明细[[#This Row],[lead_date]],FIND(" ",新签明细[[#This Row],[lead_date]])-1)),$W$2)</f>
        <v>45561</v>
      </c>
      <c r="X115" t="b">
        <f t="shared" ca="1" si="1"/>
        <v>0</v>
      </c>
    </row>
    <row r="116" spans="1:24" hidden="1">
      <c r="A116" t="s">
        <v>19529</v>
      </c>
      <c r="B116" t="s">
        <v>19530</v>
      </c>
      <c r="C116">
        <v>36</v>
      </c>
      <c r="D116" t="s">
        <v>339</v>
      </c>
      <c r="E116" t="s">
        <v>19530</v>
      </c>
      <c r="F116">
        <v>1</v>
      </c>
      <c r="G116">
        <v>1341.247805</v>
      </c>
      <c r="H116">
        <v>539966</v>
      </c>
      <c r="I116" t="s">
        <v>19531</v>
      </c>
      <c r="J116" t="s">
        <v>545</v>
      </c>
      <c r="K116" t="s">
        <v>546</v>
      </c>
      <c r="L116" t="s">
        <v>557</v>
      </c>
      <c r="M116" t="s">
        <v>558</v>
      </c>
      <c r="N116" t="s">
        <v>549</v>
      </c>
      <c r="O116" t="s">
        <v>559</v>
      </c>
      <c r="P116" t="s">
        <v>504</v>
      </c>
      <c r="Q116" t="s">
        <v>325</v>
      </c>
      <c r="R116" t="s">
        <v>475</v>
      </c>
      <c r="S116" t="s">
        <v>672</v>
      </c>
      <c r="T116" t="s">
        <v>19532</v>
      </c>
      <c r="U116">
        <f>COUNTIF('业绩进度排名-中间表'!$E$27:$E$202,新签明细[[#This Row],[cc_user_name]])</f>
        <v>1</v>
      </c>
      <c r="V116" s="1">
        <f>DATEVALUE(LEFT(新签明细[[#This Row],[支付成功时间]], FIND(" ", 新签明细[[#This Row],[支付成功时间]]) - 1))</f>
        <v>45795</v>
      </c>
      <c r="W116" s="1">
        <f>IFERROR(DATEVALUE(LEFT(新签明细[[#This Row],[lead_date]],FIND(" ",新签明细[[#This Row],[lead_date]])-1)),$W$2)</f>
        <v>44342</v>
      </c>
      <c r="X116" t="b">
        <f t="shared" ca="1" si="1"/>
        <v>1</v>
      </c>
    </row>
    <row r="117" spans="1:24" hidden="1">
      <c r="A117" t="s">
        <v>30539</v>
      </c>
      <c r="B117" t="s">
        <v>30540</v>
      </c>
      <c r="C117">
        <v>30</v>
      </c>
      <c r="D117" t="s">
        <v>253</v>
      </c>
      <c r="E117" t="s">
        <v>30540</v>
      </c>
      <c r="F117">
        <v>1</v>
      </c>
      <c r="G117">
        <v>787.5</v>
      </c>
      <c r="H117">
        <v>544118</v>
      </c>
      <c r="I117" t="s">
        <v>30541</v>
      </c>
      <c r="J117" t="s">
        <v>545</v>
      </c>
      <c r="K117" t="s">
        <v>546</v>
      </c>
      <c r="L117" t="s">
        <v>599</v>
      </c>
      <c r="M117" t="s">
        <v>548</v>
      </c>
      <c r="N117" t="s">
        <v>549</v>
      </c>
      <c r="O117" t="s">
        <v>550</v>
      </c>
      <c r="P117" t="s">
        <v>136</v>
      </c>
      <c r="Q117" t="s">
        <v>147</v>
      </c>
      <c r="R117" t="s">
        <v>475</v>
      </c>
      <c r="S117" t="s">
        <v>735</v>
      </c>
      <c r="T117" t="s">
        <v>17691</v>
      </c>
      <c r="U117">
        <f>COUNTIF('业绩进度排名-中间表'!$E$27:$E$202,新签明细[[#This Row],[cc_user_name]])</f>
        <v>1</v>
      </c>
      <c r="V117" s="1">
        <f>DATEVALUE(LEFT(新签明细[[#This Row],[支付成功时间]], FIND(" ", 新签明细[[#This Row],[支付成功时间]]) - 1))</f>
        <v>45804</v>
      </c>
      <c r="W117" s="1">
        <f>IFERROR(DATEVALUE(LEFT(新签明细[[#This Row],[lead_date]],FIND(" ",新签明细[[#This Row],[lead_date]])-1)),$W$2)</f>
        <v>45797</v>
      </c>
      <c r="X117" t="b">
        <f t="shared" ca="1" si="1"/>
        <v>1</v>
      </c>
    </row>
    <row r="118" spans="1:24" hidden="1">
      <c r="A118" t="s">
        <v>19533</v>
      </c>
      <c r="B118" t="s">
        <v>19534</v>
      </c>
      <c r="C118">
        <v>24</v>
      </c>
      <c r="D118" t="s">
        <v>356</v>
      </c>
      <c r="E118" t="s">
        <v>19534</v>
      </c>
      <c r="F118">
        <v>1</v>
      </c>
      <c r="G118">
        <v>854.495634</v>
      </c>
      <c r="H118">
        <v>541042</v>
      </c>
      <c r="I118" t="s">
        <v>19535</v>
      </c>
      <c r="J118" t="s">
        <v>545</v>
      </c>
      <c r="K118" t="s">
        <v>546</v>
      </c>
      <c r="L118" t="s">
        <v>671</v>
      </c>
      <c r="M118" t="s">
        <v>695</v>
      </c>
      <c r="N118" t="s">
        <v>549</v>
      </c>
      <c r="O118" t="s">
        <v>559</v>
      </c>
      <c r="P118" t="s">
        <v>163</v>
      </c>
      <c r="Q118" t="s">
        <v>473</v>
      </c>
      <c r="R118" t="s">
        <v>475</v>
      </c>
      <c r="S118" t="s">
        <v>572</v>
      </c>
      <c r="T118" t="s">
        <v>9478</v>
      </c>
      <c r="U118">
        <f>COUNTIF('业绩进度排名-中间表'!$E$27:$E$202,新签明细[[#This Row],[cc_user_name]])</f>
        <v>1</v>
      </c>
      <c r="V118" s="1">
        <f>DATEVALUE(LEFT(新签明细[[#This Row],[支付成功时间]], FIND(" ", 新签明细[[#This Row],[支付成功时间]]) - 1))</f>
        <v>45797</v>
      </c>
      <c r="W118" s="1">
        <f>IFERROR(DATEVALUE(LEFT(新签明细[[#This Row],[lead_date]],FIND(" ",新签明细[[#This Row],[lead_date]])-1)),$W$2)</f>
        <v>45788</v>
      </c>
      <c r="X118" t="b">
        <f t="shared" ca="1" si="1"/>
        <v>1</v>
      </c>
    </row>
    <row r="119" spans="1:24" hidden="1">
      <c r="A119" t="s">
        <v>19536</v>
      </c>
      <c r="B119" t="s">
        <v>19537</v>
      </c>
      <c r="C119">
        <v>30</v>
      </c>
      <c r="D119" t="s">
        <v>216</v>
      </c>
      <c r="E119" t="s">
        <v>19537</v>
      </c>
      <c r="F119">
        <v>1</v>
      </c>
      <c r="G119">
        <v>811.13</v>
      </c>
      <c r="H119">
        <v>539536</v>
      </c>
      <c r="I119" t="s">
        <v>19538</v>
      </c>
      <c r="J119" t="s">
        <v>545</v>
      </c>
      <c r="K119" t="s">
        <v>546</v>
      </c>
      <c r="L119" t="s">
        <v>11908</v>
      </c>
      <c r="M119" t="s">
        <v>626</v>
      </c>
      <c r="N119" t="s">
        <v>549</v>
      </c>
      <c r="O119" t="s">
        <v>550</v>
      </c>
      <c r="P119" t="s">
        <v>551</v>
      </c>
      <c r="Q119" t="s">
        <v>145</v>
      </c>
      <c r="R119" t="s">
        <v>475</v>
      </c>
      <c r="S119" t="s">
        <v>17990</v>
      </c>
      <c r="T119" t="s">
        <v>17654</v>
      </c>
      <c r="U119">
        <f>COUNTIF('业绩进度排名-中间表'!$E$27:$E$202,新签明细[[#This Row],[cc_user_name]])</f>
        <v>1</v>
      </c>
      <c r="V119" s="1">
        <f>DATEVALUE(LEFT(新签明细[[#This Row],[支付成功时间]], FIND(" ", 新签明细[[#This Row],[支付成功时间]]) - 1))</f>
        <v>45794</v>
      </c>
      <c r="W119" s="1">
        <f>IFERROR(DATEVALUE(LEFT(新签明细[[#This Row],[lead_date]],FIND(" ",新签明细[[#This Row],[lead_date]])-1)),$W$2)</f>
        <v>45794</v>
      </c>
      <c r="X119" t="b">
        <f t="shared" ca="1" si="1"/>
        <v>1</v>
      </c>
    </row>
    <row r="120" spans="1:24" hidden="1">
      <c r="A120" t="s">
        <v>19539</v>
      </c>
      <c r="B120" t="s">
        <v>19540</v>
      </c>
      <c r="C120">
        <v>18</v>
      </c>
      <c r="D120" t="s">
        <v>255</v>
      </c>
      <c r="E120" t="s">
        <v>19540</v>
      </c>
      <c r="F120">
        <v>1</v>
      </c>
      <c r="G120">
        <v>630</v>
      </c>
      <c r="H120">
        <v>541004</v>
      </c>
      <c r="I120" t="s">
        <v>19541</v>
      </c>
      <c r="J120" t="s">
        <v>545</v>
      </c>
      <c r="K120" t="s">
        <v>546</v>
      </c>
      <c r="L120" t="s">
        <v>565</v>
      </c>
      <c r="M120" t="s">
        <v>548</v>
      </c>
      <c r="N120" t="s">
        <v>549</v>
      </c>
      <c r="O120" t="s">
        <v>550</v>
      </c>
      <c r="P120" t="s">
        <v>136</v>
      </c>
      <c r="Q120" t="s">
        <v>147</v>
      </c>
      <c r="R120" t="s">
        <v>475</v>
      </c>
      <c r="S120" t="s">
        <v>566</v>
      </c>
      <c r="T120" t="s">
        <v>17790</v>
      </c>
      <c r="U120">
        <f>COUNTIF('业绩进度排名-中间表'!$E$27:$E$202,新签明细[[#This Row],[cc_user_name]])</f>
        <v>1</v>
      </c>
      <c r="V120" s="1">
        <f>DATEVALUE(LEFT(新签明细[[#This Row],[支付成功时间]], FIND(" ", 新签明细[[#This Row],[支付成功时间]]) - 1))</f>
        <v>45797</v>
      </c>
      <c r="W120" s="1">
        <f>IFERROR(DATEVALUE(LEFT(新签明细[[#This Row],[lead_date]],FIND(" ",新签明细[[#This Row],[lead_date]])-1)),$W$2)</f>
        <v>45795</v>
      </c>
      <c r="X120" t="b">
        <f t="shared" ca="1" si="1"/>
        <v>1</v>
      </c>
    </row>
    <row r="121" spans="1:24" hidden="1">
      <c r="A121" t="s">
        <v>28943</v>
      </c>
      <c r="B121" t="s">
        <v>28944</v>
      </c>
      <c r="C121">
        <v>36</v>
      </c>
      <c r="D121" t="s">
        <v>245</v>
      </c>
      <c r="E121" t="s">
        <v>28944</v>
      </c>
      <c r="F121">
        <v>1</v>
      </c>
      <c r="G121">
        <v>1199</v>
      </c>
      <c r="H121">
        <v>543648</v>
      </c>
      <c r="I121" t="s">
        <v>28945</v>
      </c>
      <c r="J121" t="s">
        <v>545</v>
      </c>
      <c r="K121" t="s">
        <v>546</v>
      </c>
      <c r="L121" t="s">
        <v>557</v>
      </c>
      <c r="M121" t="s">
        <v>548</v>
      </c>
      <c r="N121" t="s">
        <v>549</v>
      </c>
      <c r="O121" t="s">
        <v>550</v>
      </c>
      <c r="P121" t="s">
        <v>551</v>
      </c>
      <c r="Q121" t="s">
        <v>242</v>
      </c>
      <c r="R121" t="s">
        <v>475</v>
      </c>
      <c r="S121" t="s">
        <v>11884</v>
      </c>
      <c r="T121" t="s">
        <v>17691</v>
      </c>
      <c r="U121">
        <f>COUNTIF('业绩进度排名-中间表'!$E$27:$E$202,新签明细[[#This Row],[cc_user_name]])</f>
        <v>1</v>
      </c>
      <c r="V121" s="1">
        <f>DATEVALUE(LEFT(新签明细[[#This Row],[支付成功时间]], FIND(" ", 新签明细[[#This Row],[支付成功时间]]) - 1))</f>
        <v>45803</v>
      </c>
      <c r="W121" s="1">
        <f>IFERROR(DATEVALUE(LEFT(新签明细[[#This Row],[lead_date]],FIND(" ",新签明细[[#This Row],[lead_date]])-1)),$W$2)</f>
        <v>45797</v>
      </c>
      <c r="X121" t="b">
        <f t="shared" ca="1" si="1"/>
        <v>1</v>
      </c>
    </row>
    <row r="122" spans="1:24" hidden="1">
      <c r="A122" t="s">
        <v>1482</v>
      </c>
      <c r="B122" t="s">
        <v>1483</v>
      </c>
      <c r="C122">
        <v>50</v>
      </c>
      <c r="D122" t="s">
        <v>1484</v>
      </c>
      <c r="E122" t="s">
        <v>1483</v>
      </c>
      <c r="F122">
        <v>1</v>
      </c>
      <c r="G122">
        <v>383.447136</v>
      </c>
      <c r="H122">
        <v>534234</v>
      </c>
      <c r="I122" t="s">
        <v>1485</v>
      </c>
      <c r="J122" t="s">
        <v>545</v>
      </c>
      <c r="K122" t="s">
        <v>1476</v>
      </c>
      <c r="L122" t="s">
        <v>1477</v>
      </c>
      <c r="M122" t="s">
        <v>648</v>
      </c>
      <c r="N122" t="s">
        <v>805</v>
      </c>
      <c r="O122" t="s">
        <v>806</v>
      </c>
      <c r="P122" t="s">
        <v>649</v>
      </c>
      <c r="Q122" t="s">
        <v>626</v>
      </c>
      <c r="R122" t="s">
        <v>475</v>
      </c>
      <c r="S122" t="s">
        <v>1478</v>
      </c>
      <c r="T122" t="s">
        <v>683</v>
      </c>
      <c r="U122">
        <f>COUNTIF('业绩进度排名-中间表'!$E$27:$E$202,新签明细[[#This Row],[cc_user_name]])</f>
        <v>0</v>
      </c>
      <c r="V122" s="1">
        <f>DATEVALUE(LEFT(新签明细[[#This Row],[支付成功时间]], FIND(" ", 新签明细[[#This Row],[支付成功时间]]) - 1))</f>
        <v>45779</v>
      </c>
      <c r="W122" s="1">
        <f>IFERROR(DATEVALUE(LEFT(新签明细[[#This Row],[lead_date]],FIND(" ",新签明细[[#This Row],[lead_date]])-1)),$W$2)</f>
        <v>45775</v>
      </c>
      <c r="X122" t="b">
        <f t="shared" ca="1" si="1"/>
        <v>0</v>
      </c>
    </row>
    <row r="123" spans="1:24" hidden="1">
      <c r="A123" t="s">
        <v>19542</v>
      </c>
      <c r="B123" t="s">
        <v>19543</v>
      </c>
      <c r="C123">
        <v>24</v>
      </c>
      <c r="D123" t="s">
        <v>330</v>
      </c>
      <c r="E123" t="s">
        <v>19543</v>
      </c>
      <c r="F123">
        <v>1</v>
      </c>
      <c r="G123">
        <v>961.95104900000001</v>
      </c>
      <c r="H123">
        <v>541894</v>
      </c>
      <c r="I123" t="s">
        <v>19544</v>
      </c>
      <c r="J123" t="s">
        <v>545</v>
      </c>
      <c r="K123" t="s">
        <v>546</v>
      </c>
      <c r="L123" t="s">
        <v>671</v>
      </c>
      <c r="M123" t="s">
        <v>558</v>
      </c>
      <c r="N123" t="s">
        <v>549</v>
      </c>
      <c r="O123" t="s">
        <v>559</v>
      </c>
      <c r="P123" t="s">
        <v>504</v>
      </c>
      <c r="Q123" t="s">
        <v>325</v>
      </c>
      <c r="R123" t="s">
        <v>475</v>
      </c>
      <c r="S123" t="s">
        <v>672</v>
      </c>
      <c r="T123" t="s">
        <v>17678</v>
      </c>
      <c r="U123">
        <f>COUNTIF('业绩进度排名-中间表'!$E$27:$E$202,新签明细[[#This Row],[cc_user_name]])</f>
        <v>1</v>
      </c>
      <c r="V123" s="1">
        <f>DATEVALUE(LEFT(新签明细[[#This Row],[支付成功时间]], FIND(" ", 新签明细[[#This Row],[支付成功时间]]) - 1))</f>
        <v>45799</v>
      </c>
      <c r="W123" s="1">
        <f>IFERROR(DATEVALUE(LEFT(新签明细[[#This Row],[lead_date]],FIND(" ",新签明细[[#This Row],[lead_date]])-1)),$W$2)</f>
        <v>45798</v>
      </c>
      <c r="X123" t="b">
        <f t="shared" ca="1" si="1"/>
        <v>1</v>
      </c>
    </row>
    <row r="124" spans="1:24" hidden="1">
      <c r="A124" t="s">
        <v>19545</v>
      </c>
      <c r="B124" t="s">
        <v>19546</v>
      </c>
      <c r="C124">
        <v>36</v>
      </c>
      <c r="D124" t="s">
        <v>272</v>
      </c>
      <c r="E124" t="s">
        <v>19546</v>
      </c>
      <c r="F124">
        <v>1</v>
      </c>
      <c r="G124">
        <v>1350.0623350000001</v>
      </c>
      <c r="H124">
        <v>542248</v>
      </c>
      <c r="I124" t="s">
        <v>19547</v>
      </c>
      <c r="J124" t="s">
        <v>545</v>
      </c>
      <c r="K124" t="s">
        <v>546</v>
      </c>
      <c r="L124" t="s">
        <v>557</v>
      </c>
      <c r="M124" t="s">
        <v>1088</v>
      </c>
      <c r="N124" t="s">
        <v>549</v>
      </c>
      <c r="O124" t="s">
        <v>550</v>
      </c>
      <c r="P124" t="s">
        <v>136</v>
      </c>
      <c r="Q124" t="s">
        <v>139</v>
      </c>
      <c r="R124" t="s">
        <v>475</v>
      </c>
      <c r="S124" t="s">
        <v>659</v>
      </c>
      <c r="T124" t="s">
        <v>17654</v>
      </c>
      <c r="U124">
        <f>COUNTIF('业绩进度排名-中间表'!$E$27:$E$202,新签明细[[#This Row],[cc_user_name]])</f>
        <v>1</v>
      </c>
      <c r="V124" s="1">
        <f>DATEVALUE(LEFT(新签明细[[#This Row],[支付成功时间]], FIND(" ", 新签明细[[#This Row],[支付成功时间]]) - 1))</f>
        <v>45800</v>
      </c>
      <c r="W124" s="1">
        <f>IFERROR(DATEVALUE(LEFT(新签明细[[#This Row],[lead_date]],FIND(" ",新签明细[[#This Row],[lead_date]])-1)),$W$2)</f>
        <v>45794</v>
      </c>
      <c r="X124" t="b">
        <f t="shared" ca="1" si="1"/>
        <v>1</v>
      </c>
    </row>
    <row r="125" spans="1:24" hidden="1">
      <c r="A125" t="s">
        <v>9579</v>
      </c>
      <c r="B125" t="s">
        <v>9580</v>
      </c>
      <c r="C125">
        <v>18</v>
      </c>
      <c r="D125" t="s">
        <v>295</v>
      </c>
      <c r="E125" t="s">
        <v>9580</v>
      </c>
      <c r="F125">
        <v>1</v>
      </c>
      <c r="G125">
        <v>630</v>
      </c>
      <c r="H125">
        <v>536046</v>
      </c>
      <c r="I125" t="s">
        <v>9581</v>
      </c>
      <c r="J125" t="s">
        <v>545</v>
      </c>
      <c r="K125" t="s">
        <v>546</v>
      </c>
      <c r="L125" t="s">
        <v>565</v>
      </c>
      <c r="M125" t="s">
        <v>578</v>
      </c>
      <c r="N125" t="s">
        <v>549</v>
      </c>
      <c r="O125" t="s">
        <v>550</v>
      </c>
      <c r="P125" t="s">
        <v>136</v>
      </c>
      <c r="Q125" t="s">
        <v>292</v>
      </c>
      <c r="R125" t="s">
        <v>475</v>
      </c>
      <c r="S125" t="s">
        <v>1445</v>
      </c>
      <c r="T125" t="s">
        <v>708</v>
      </c>
      <c r="U125">
        <f>COUNTIF('业绩进度排名-中间表'!$E$27:$E$202,新签明细[[#This Row],[cc_user_name]])</f>
        <v>1</v>
      </c>
      <c r="V125" s="1">
        <f>DATEVALUE(LEFT(新签明细[[#This Row],[支付成功时间]], FIND(" ", 新签明细[[#This Row],[支付成功时间]]) - 1))</f>
        <v>45787</v>
      </c>
      <c r="W125" s="1">
        <f>IFERROR(DATEVALUE(LEFT(新签明细[[#This Row],[lead_date]],FIND(" ",新签明细[[#This Row],[lead_date]])-1)),$W$2)</f>
        <v>45785</v>
      </c>
      <c r="X125" t="b">
        <f t="shared" ca="1" si="1"/>
        <v>1</v>
      </c>
    </row>
    <row r="126" spans="1:24" hidden="1">
      <c r="A126" t="s">
        <v>19548</v>
      </c>
      <c r="B126" t="s">
        <v>19549</v>
      </c>
      <c r="C126">
        <v>18</v>
      </c>
      <c r="D126" t="s">
        <v>193</v>
      </c>
      <c r="E126" t="s">
        <v>19549</v>
      </c>
      <c r="F126">
        <v>1</v>
      </c>
      <c r="G126">
        <v>648.9</v>
      </c>
      <c r="H126">
        <v>540191</v>
      </c>
      <c r="I126" t="s">
        <v>19550</v>
      </c>
      <c r="J126" t="s">
        <v>545</v>
      </c>
      <c r="K126" t="s">
        <v>546</v>
      </c>
      <c r="L126" t="s">
        <v>565</v>
      </c>
      <c r="M126" t="s">
        <v>548</v>
      </c>
      <c r="N126" t="s">
        <v>549</v>
      </c>
      <c r="O126" t="s">
        <v>559</v>
      </c>
      <c r="P126" t="s">
        <v>469</v>
      </c>
      <c r="Q126" t="s">
        <v>189</v>
      </c>
      <c r="R126" t="s">
        <v>475</v>
      </c>
      <c r="S126" t="s">
        <v>611</v>
      </c>
      <c r="T126" t="s">
        <v>17661</v>
      </c>
      <c r="U126">
        <f>COUNTIF('业绩进度排名-中间表'!$E$27:$E$202,新签明细[[#This Row],[cc_user_name]])</f>
        <v>1</v>
      </c>
      <c r="V126" s="1">
        <f>DATEVALUE(LEFT(新签明细[[#This Row],[支付成功时间]], FIND(" ", 新签明细[[#This Row],[支付成功时间]]) - 1))</f>
        <v>45795</v>
      </c>
      <c r="W126" s="1">
        <f>IFERROR(DATEVALUE(LEFT(新签明细[[#This Row],[lead_date]],FIND(" ",新签明细[[#This Row],[lead_date]])-1)),$W$2)</f>
        <v>45793</v>
      </c>
      <c r="X126" t="b">
        <f t="shared" ca="1" si="1"/>
        <v>1</v>
      </c>
    </row>
    <row r="127" spans="1:24" hidden="1">
      <c r="A127" t="s">
        <v>30542</v>
      </c>
      <c r="B127" t="s">
        <v>30543</v>
      </c>
      <c r="C127">
        <v>18</v>
      </c>
      <c r="D127" t="s">
        <v>340</v>
      </c>
      <c r="E127" t="s">
        <v>30543</v>
      </c>
      <c r="F127">
        <v>1</v>
      </c>
      <c r="G127">
        <v>699.42370200000005</v>
      </c>
      <c r="H127">
        <v>543874</v>
      </c>
      <c r="I127" t="s">
        <v>30544</v>
      </c>
      <c r="J127" t="s">
        <v>545</v>
      </c>
      <c r="K127" t="s">
        <v>546</v>
      </c>
      <c r="L127" t="s">
        <v>565</v>
      </c>
      <c r="M127" t="s">
        <v>558</v>
      </c>
      <c r="N127" t="s">
        <v>549</v>
      </c>
      <c r="O127" t="s">
        <v>559</v>
      </c>
      <c r="P127" t="s">
        <v>504</v>
      </c>
      <c r="Q127" t="s">
        <v>325</v>
      </c>
      <c r="R127" t="s">
        <v>475</v>
      </c>
      <c r="S127" t="s">
        <v>18025</v>
      </c>
      <c r="T127" t="s">
        <v>17790</v>
      </c>
      <c r="U127">
        <f>COUNTIF('业绩进度排名-中间表'!$E$27:$E$202,新签明细[[#This Row],[cc_user_name]])</f>
        <v>1</v>
      </c>
      <c r="V127" s="1">
        <f>DATEVALUE(LEFT(新签明细[[#This Row],[支付成功时间]], FIND(" ", 新签明细[[#This Row],[支付成功时间]]) - 1))</f>
        <v>45803</v>
      </c>
      <c r="W127" s="1">
        <f>IFERROR(DATEVALUE(LEFT(新签明细[[#This Row],[lead_date]],FIND(" ",新签明细[[#This Row],[lead_date]])-1)),$W$2)</f>
        <v>45795</v>
      </c>
      <c r="X127" t="b">
        <f t="shared" ca="1" si="1"/>
        <v>1</v>
      </c>
    </row>
    <row r="128" spans="1:24" hidden="1">
      <c r="A128" t="s">
        <v>19551</v>
      </c>
      <c r="B128" t="s">
        <v>19552</v>
      </c>
      <c r="C128">
        <v>240</v>
      </c>
      <c r="D128" t="s">
        <v>272</v>
      </c>
      <c r="E128" t="s">
        <v>19552</v>
      </c>
      <c r="F128">
        <v>3</v>
      </c>
      <c r="G128">
        <v>4500</v>
      </c>
      <c r="H128">
        <v>542057</v>
      </c>
      <c r="I128" t="s">
        <v>19553</v>
      </c>
      <c r="J128" t="s">
        <v>545</v>
      </c>
      <c r="K128" t="s">
        <v>546</v>
      </c>
      <c r="L128" t="s">
        <v>1931</v>
      </c>
      <c r="M128" t="s">
        <v>1810</v>
      </c>
      <c r="N128" t="s">
        <v>549</v>
      </c>
      <c r="O128" t="s">
        <v>550</v>
      </c>
      <c r="P128" t="s">
        <v>136</v>
      </c>
      <c r="Q128" t="s">
        <v>139</v>
      </c>
      <c r="R128" t="s">
        <v>475</v>
      </c>
      <c r="S128" t="s">
        <v>19554</v>
      </c>
      <c r="T128" t="s">
        <v>19555</v>
      </c>
      <c r="U128">
        <f>COUNTIF('业绩进度排名-中间表'!$E$27:$E$202,新签明细[[#This Row],[cc_user_name]])</f>
        <v>1</v>
      </c>
      <c r="V128" s="1">
        <f>DATEVALUE(LEFT(新签明细[[#This Row],[支付成功时间]], FIND(" ", 新签明细[[#This Row],[支付成功时间]]) - 1))</f>
        <v>45799</v>
      </c>
      <c r="W128" s="1">
        <f>IFERROR(DATEVALUE(LEFT(新签明细[[#This Row],[lead_date]],FIND(" ",新签明细[[#This Row],[lead_date]])-1)),$W$2)</f>
        <v>45112</v>
      </c>
      <c r="X128" t="b">
        <f t="shared" ca="1" si="1"/>
        <v>0</v>
      </c>
    </row>
    <row r="129" spans="1:24" hidden="1">
      <c r="A129" t="s">
        <v>1486</v>
      </c>
      <c r="B129" t="s">
        <v>1487</v>
      </c>
      <c r="C129">
        <v>30</v>
      </c>
      <c r="D129" t="s">
        <v>254</v>
      </c>
      <c r="E129" t="s">
        <v>1487</v>
      </c>
      <c r="F129">
        <v>1</v>
      </c>
      <c r="G129">
        <v>787.5</v>
      </c>
      <c r="H129">
        <v>534515</v>
      </c>
      <c r="I129" t="s">
        <v>1488</v>
      </c>
      <c r="J129" t="s">
        <v>545</v>
      </c>
      <c r="K129" t="s">
        <v>546</v>
      </c>
      <c r="L129" t="s">
        <v>599</v>
      </c>
      <c r="M129" t="s">
        <v>548</v>
      </c>
      <c r="N129" t="s">
        <v>549</v>
      </c>
      <c r="O129" t="s">
        <v>550</v>
      </c>
      <c r="P129" t="s">
        <v>136</v>
      </c>
      <c r="Q129" t="s">
        <v>147</v>
      </c>
      <c r="R129" t="s">
        <v>475</v>
      </c>
      <c r="S129" t="s">
        <v>1054</v>
      </c>
      <c r="T129" t="s">
        <v>655</v>
      </c>
      <c r="U129">
        <f>COUNTIF('业绩进度排名-中间表'!$E$27:$E$202,新签明细[[#This Row],[cc_user_name]])</f>
        <v>1</v>
      </c>
      <c r="V129" s="1">
        <f>DATEVALUE(LEFT(新签明细[[#This Row],[支付成功时间]], FIND(" ", 新签明细[[#This Row],[支付成功时间]]) - 1))</f>
        <v>45781</v>
      </c>
      <c r="W129" s="1">
        <f>IFERROR(DATEVALUE(LEFT(新签明细[[#This Row],[lead_date]],FIND(" ",新签明细[[#This Row],[lead_date]])-1)),$W$2)</f>
        <v>45774</v>
      </c>
      <c r="X129" t="b">
        <f t="shared" ca="1" si="1"/>
        <v>0</v>
      </c>
    </row>
    <row r="130" spans="1:24" hidden="1">
      <c r="A130" t="s">
        <v>30545</v>
      </c>
      <c r="B130" t="s">
        <v>30546</v>
      </c>
      <c r="C130">
        <v>24</v>
      </c>
      <c r="D130" t="s">
        <v>215</v>
      </c>
      <c r="E130" t="s">
        <v>30546</v>
      </c>
      <c r="F130">
        <v>1</v>
      </c>
      <c r="G130">
        <v>840</v>
      </c>
      <c r="H130">
        <v>544664</v>
      </c>
      <c r="I130" t="s">
        <v>30547</v>
      </c>
      <c r="J130" t="s">
        <v>545</v>
      </c>
      <c r="K130" t="s">
        <v>546</v>
      </c>
      <c r="L130" t="s">
        <v>671</v>
      </c>
      <c r="M130" t="s">
        <v>548</v>
      </c>
      <c r="N130" t="s">
        <v>549</v>
      </c>
      <c r="O130" t="s">
        <v>550</v>
      </c>
      <c r="P130" t="s">
        <v>551</v>
      </c>
      <c r="Q130" t="s">
        <v>145</v>
      </c>
      <c r="R130" t="s">
        <v>475</v>
      </c>
      <c r="S130" t="s">
        <v>659</v>
      </c>
      <c r="T130" t="s">
        <v>18475</v>
      </c>
      <c r="U130">
        <f>COUNTIF('业绩进度排名-中间表'!$E$27:$E$202,新签明细[[#This Row],[cc_user_name]])</f>
        <v>1</v>
      </c>
      <c r="V130" s="1">
        <f>DATEVALUE(LEFT(新签明细[[#This Row],[支付成功时间]], FIND(" ", 新签明细[[#This Row],[支付成功时间]]) - 1))</f>
        <v>45805</v>
      </c>
      <c r="W130" s="1">
        <f>IFERROR(DATEVALUE(LEFT(新签明细[[#This Row],[lead_date]],FIND(" ",新签明细[[#This Row],[lead_date]])-1)),$W$2)</f>
        <v>45801</v>
      </c>
      <c r="X130" t="b">
        <f t="shared" ca="1" si="1"/>
        <v>1</v>
      </c>
    </row>
    <row r="131" spans="1:24" hidden="1">
      <c r="A131" t="s">
        <v>19556</v>
      </c>
      <c r="B131" t="s">
        <v>19557</v>
      </c>
      <c r="C131">
        <v>48</v>
      </c>
      <c r="D131" t="s">
        <v>337</v>
      </c>
      <c r="E131" t="s">
        <v>19557</v>
      </c>
      <c r="F131">
        <v>1</v>
      </c>
      <c r="G131">
        <v>1630.6046369999999</v>
      </c>
      <c r="H131">
        <v>539180</v>
      </c>
      <c r="I131" t="s">
        <v>19558</v>
      </c>
      <c r="J131" t="s">
        <v>545</v>
      </c>
      <c r="K131" t="s">
        <v>546</v>
      </c>
      <c r="L131" t="s">
        <v>571</v>
      </c>
      <c r="M131" t="s">
        <v>558</v>
      </c>
      <c r="N131" t="s">
        <v>549</v>
      </c>
      <c r="O131" t="s">
        <v>559</v>
      </c>
      <c r="P131" t="s">
        <v>504</v>
      </c>
      <c r="Q131" t="s">
        <v>325</v>
      </c>
      <c r="R131" t="s">
        <v>475</v>
      </c>
      <c r="S131" t="s">
        <v>1071</v>
      </c>
      <c r="T131" t="s">
        <v>595</v>
      </c>
      <c r="U131">
        <f>COUNTIF('业绩进度排名-中间表'!$E$27:$E$202,新签明细[[#This Row],[cc_user_name]])</f>
        <v>1</v>
      </c>
      <c r="V131" s="1">
        <f>DATEVALUE(LEFT(新签明细[[#This Row],[支付成功时间]], FIND(" ", 新签明细[[#This Row],[支付成功时间]]) - 1))</f>
        <v>45794</v>
      </c>
      <c r="W131" s="1">
        <f>IFERROR(DATEVALUE(LEFT(新签明细[[#This Row],[lead_date]],FIND(" ",新签明细[[#This Row],[lead_date]])-1)),$W$2)</f>
        <v>45784</v>
      </c>
      <c r="X131" t="b">
        <f t="shared" ref="X131:X194" ca="1" si="2">MONTH(W131)=MONTH(TODAY())</f>
        <v>1</v>
      </c>
    </row>
    <row r="132" spans="1:24" hidden="1">
      <c r="A132" t="s">
        <v>1489</v>
      </c>
      <c r="B132" t="s">
        <v>1490</v>
      </c>
      <c r="C132">
        <v>48</v>
      </c>
      <c r="D132" t="s">
        <v>327</v>
      </c>
      <c r="E132" t="s">
        <v>1490</v>
      </c>
      <c r="F132">
        <v>1</v>
      </c>
      <c r="G132">
        <v>1777.3590549999999</v>
      </c>
      <c r="H132">
        <v>534616</v>
      </c>
      <c r="I132" t="s">
        <v>1491</v>
      </c>
      <c r="J132" t="s">
        <v>545</v>
      </c>
      <c r="K132" t="s">
        <v>546</v>
      </c>
      <c r="L132" t="s">
        <v>571</v>
      </c>
      <c r="M132" t="s">
        <v>558</v>
      </c>
      <c r="N132" t="s">
        <v>549</v>
      </c>
      <c r="O132" t="s">
        <v>559</v>
      </c>
      <c r="P132" t="s">
        <v>504</v>
      </c>
      <c r="Q132" t="s">
        <v>325</v>
      </c>
      <c r="R132" t="s">
        <v>475</v>
      </c>
      <c r="S132" t="s">
        <v>552</v>
      </c>
      <c r="T132" t="s">
        <v>590</v>
      </c>
      <c r="U132">
        <f>COUNTIF('业绩进度排名-中间表'!$E$27:$E$202,新签明细[[#This Row],[cc_user_name]])</f>
        <v>1</v>
      </c>
      <c r="V132" s="1">
        <f>DATEVALUE(LEFT(新签明细[[#This Row],[支付成功时间]], FIND(" ", 新签明细[[#This Row],[支付成功时间]]) - 1))</f>
        <v>45782</v>
      </c>
      <c r="W132" s="1">
        <f>IFERROR(DATEVALUE(LEFT(新签明细[[#This Row],[lead_date]],FIND(" ",新签明细[[#This Row],[lead_date]])-1)),$W$2)</f>
        <v>45770</v>
      </c>
      <c r="X132" t="b">
        <f t="shared" ca="1" si="2"/>
        <v>0</v>
      </c>
    </row>
    <row r="133" spans="1:24" hidden="1">
      <c r="A133" t="s">
        <v>1489</v>
      </c>
      <c r="B133" t="s">
        <v>9582</v>
      </c>
      <c r="C133">
        <v>60</v>
      </c>
      <c r="D133" t="s">
        <v>327</v>
      </c>
      <c r="E133" t="s">
        <v>1490</v>
      </c>
      <c r="F133">
        <v>2</v>
      </c>
      <c r="G133">
        <v>1666.2741140000001</v>
      </c>
      <c r="H133">
        <v>536714</v>
      </c>
      <c r="I133" t="s">
        <v>1491</v>
      </c>
      <c r="J133" t="s">
        <v>545</v>
      </c>
      <c r="K133" t="s">
        <v>546</v>
      </c>
      <c r="L133" t="s">
        <v>1891</v>
      </c>
      <c r="M133" t="s">
        <v>558</v>
      </c>
      <c r="N133" t="s">
        <v>549</v>
      </c>
      <c r="O133" t="s">
        <v>559</v>
      </c>
      <c r="P133" t="s">
        <v>504</v>
      </c>
      <c r="Q133" t="s">
        <v>325</v>
      </c>
      <c r="R133" t="s">
        <v>475</v>
      </c>
      <c r="S133" t="s">
        <v>552</v>
      </c>
      <c r="T133" t="s">
        <v>590</v>
      </c>
      <c r="U133">
        <f>COUNTIF('业绩进度排名-中间表'!$E$27:$E$202,新签明细[[#This Row],[cc_user_name]])</f>
        <v>1</v>
      </c>
      <c r="V133" s="1">
        <f>DATEVALUE(LEFT(新签明细[[#This Row],[支付成功时间]], FIND(" ", 新签明细[[#This Row],[支付成功时间]]) - 1))</f>
        <v>45788</v>
      </c>
      <c r="W133" s="1">
        <f>IFERROR(DATEVALUE(LEFT(新签明细[[#This Row],[lead_date]],FIND(" ",新签明细[[#This Row],[lead_date]])-1)),$W$2)</f>
        <v>45770</v>
      </c>
      <c r="X133" t="b">
        <f t="shared" ca="1" si="2"/>
        <v>0</v>
      </c>
    </row>
    <row r="134" spans="1:24" hidden="1">
      <c r="A134" t="s">
        <v>19559</v>
      </c>
      <c r="B134" t="s">
        <v>19560</v>
      </c>
      <c r="C134">
        <v>48</v>
      </c>
      <c r="D134" t="s">
        <v>315</v>
      </c>
      <c r="E134" t="s">
        <v>19560</v>
      </c>
      <c r="F134">
        <v>1</v>
      </c>
      <c r="G134">
        <v>1598</v>
      </c>
      <c r="H134">
        <v>540435</v>
      </c>
      <c r="I134" t="s">
        <v>19561</v>
      </c>
      <c r="J134" t="s">
        <v>545</v>
      </c>
      <c r="K134" t="s">
        <v>546</v>
      </c>
      <c r="L134" t="s">
        <v>571</v>
      </c>
      <c r="M134" t="s">
        <v>610</v>
      </c>
      <c r="N134" t="s">
        <v>549</v>
      </c>
      <c r="O134" t="s">
        <v>550</v>
      </c>
      <c r="P134" t="s">
        <v>616</v>
      </c>
      <c r="Q134" t="s">
        <v>314</v>
      </c>
      <c r="R134" t="s">
        <v>475</v>
      </c>
      <c r="S134" t="s">
        <v>654</v>
      </c>
      <c r="T134" t="s">
        <v>1651</v>
      </c>
      <c r="U134">
        <f>COUNTIF('业绩进度排名-中间表'!$E$27:$E$202,新签明细[[#This Row],[cc_user_name]])</f>
        <v>1</v>
      </c>
      <c r="V134" s="1">
        <f>DATEVALUE(LEFT(新签明细[[#This Row],[支付成功时间]], FIND(" ", 新签明细[[#This Row],[支付成功时间]]) - 1))</f>
        <v>45796</v>
      </c>
      <c r="W134" s="1">
        <f>IFERROR(DATEVALUE(LEFT(新签明细[[#This Row],[lead_date]],FIND(" ",新签明细[[#This Row],[lead_date]])-1)),$W$2)</f>
        <v>45746</v>
      </c>
      <c r="X134" t="b">
        <f t="shared" ca="1" si="2"/>
        <v>0</v>
      </c>
    </row>
    <row r="135" spans="1:24" hidden="1">
      <c r="A135" t="s">
        <v>19562</v>
      </c>
      <c r="B135" t="s">
        <v>19563</v>
      </c>
      <c r="C135">
        <v>36</v>
      </c>
      <c r="D135" t="s">
        <v>259</v>
      </c>
      <c r="E135" t="s">
        <v>19563</v>
      </c>
      <c r="F135">
        <v>1</v>
      </c>
      <c r="G135">
        <v>1199</v>
      </c>
      <c r="H135">
        <v>540300</v>
      </c>
      <c r="I135" t="s">
        <v>19564</v>
      </c>
      <c r="J135" t="s">
        <v>545</v>
      </c>
      <c r="K135" t="s">
        <v>546</v>
      </c>
      <c r="L135" t="s">
        <v>557</v>
      </c>
      <c r="M135" t="s">
        <v>548</v>
      </c>
      <c r="N135" t="s">
        <v>549</v>
      </c>
      <c r="O135" t="s">
        <v>550</v>
      </c>
      <c r="P135" t="s">
        <v>136</v>
      </c>
      <c r="Q135" t="s">
        <v>147</v>
      </c>
      <c r="R135" t="s">
        <v>475</v>
      </c>
      <c r="S135" t="s">
        <v>659</v>
      </c>
      <c r="T135" t="s">
        <v>708</v>
      </c>
      <c r="U135">
        <f>COUNTIF('业绩进度排名-中间表'!$E$27:$E$202,新签明细[[#This Row],[cc_user_name]])</f>
        <v>1</v>
      </c>
      <c r="V135" s="1">
        <f>DATEVALUE(LEFT(新签明细[[#This Row],[支付成功时间]], FIND(" ", 新签明细[[#This Row],[支付成功时间]]) - 1))</f>
        <v>45796</v>
      </c>
      <c r="W135" s="1">
        <f>IFERROR(DATEVALUE(LEFT(新签明细[[#This Row],[lead_date]],FIND(" ",新签明细[[#This Row],[lead_date]])-1)),$W$2)</f>
        <v>45785</v>
      </c>
      <c r="X135" t="b">
        <f t="shared" ca="1" si="2"/>
        <v>1</v>
      </c>
    </row>
    <row r="136" spans="1:24" hidden="1">
      <c r="A136" t="s">
        <v>11273</v>
      </c>
      <c r="B136" t="s">
        <v>11274</v>
      </c>
      <c r="C136">
        <v>24</v>
      </c>
      <c r="D136" t="s">
        <v>253</v>
      </c>
      <c r="E136" t="s">
        <v>11274</v>
      </c>
      <c r="F136">
        <v>1</v>
      </c>
      <c r="G136">
        <v>840</v>
      </c>
      <c r="H136">
        <v>536909</v>
      </c>
      <c r="I136" t="s">
        <v>11275</v>
      </c>
      <c r="J136" t="s">
        <v>545</v>
      </c>
      <c r="K136" t="s">
        <v>546</v>
      </c>
      <c r="L136" t="s">
        <v>671</v>
      </c>
      <c r="M136" t="s">
        <v>548</v>
      </c>
      <c r="N136" t="s">
        <v>549</v>
      </c>
      <c r="O136" t="s">
        <v>550</v>
      </c>
      <c r="P136" t="s">
        <v>136</v>
      </c>
      <c r="Q136" t="s">
        <v>147</v>
      </c>
      <c r="R136" t="s">
        <v>475</v>
      </c>
      <c r="S136" t="s">
        <v>11931</v>
      </c>
      <c r="T136" t="s">
        <v>11276</v>
      </c>
      <c r="U136">
        <f>COUNTIF('业绩进度排名-中间表'!$E$27:$E$202,新签明细[[#This Row],[cc_user_name]])</f>
        <v>1</v>
      </c>
      <c r="V136" s="1">
        <f>DATEVALUE(LEFT(新签明细[[#This Row],[支付成功时间]], FIND(" ", 新签明细[[#This Row],[支付成功时间]]) - 1))</f>
        <v>45789</v>
      </c>
      <c r="W136" s="1">
        <f>IFERROR(DATEVALUE(LEFT(新签明细[[#This Row],[lead_date]],FIND(" ",新签明细[[#This Row],[lead_date]])-1)),$W$2)</f>
        <v>44468</v>
      </c>
      <c r="X136" t="b">
        <f t="shared" ca="1" si="2"/>
        <v>0</v>
      </c>
    </row>
    <row r="137" spans="1:24">
      <c r="A137" t="s">
        <v>30548</v>
      </c>
      <c r="B137" t="s">
        <v>30549</v>
      </c>
      <c r="C137">
        <v>36</v>
      </c>
      <c r="D137" t="s">
        <v>717</v>
      </c>
      <c r="E137" t="s">
        <v>30549</v>
      </c>
      <c r="F137">
        <v>1</v>
      </c>
      <c r="G137">
        <v>420</v>
      </c>
      <c r="H137">
        <v>543997</v>
      </c>
      <c r="I137" t="s">
        <v>30550</v>
      </c>
      <c r="J137" t="s">
        <v>545</v>
      </c>
      <c r="K137" t="s">
        <v>1102</v>
      </c>
      <c r="L137" t="s">
        <v>13081</v>
      </c>
      <c r="M137" t="s">
        <v>695</v>
      </c>
      <c r="N137" t="s">
        <v>549</v>
      </c>
      <c r="O137" t="s">
        <v>550</v>
      </c>
      <c r="P137" t="s">
        <v>136</v>
      </c>
      <c r="Q137" t="s">
        <v>143</v>
      </c>
      <c r="R137" t="s">
        <v>475</v>
      </c>
      <c r="S137" t="s">
        <v>663</v>
      </c>
      <c r="T137" t="s">
        <v>17665</v>
      </c>
      <c r="U137">
        <f>COUNTIF('业绩进度排名-中间表'!$E$27:$E$202,新签明细[[#This Row],[cc_user_name]])</f>
        <v>0</v>
      </c>
      <c r="V137" s="1">
        <f>DATEVALUE(LEFT(新签明细[[#This Row],[支付成功时间]], FIND(" ", 新签明细[[#This Row],[支付成功时间]]) - 1))</f>
        <v>45803</v>
      </c>
      <c r="W137" s="1">
        <f>IFERROR(DATEVALUE(LEFT(新签明细[[#This Row],[lead_date]],FIND(" ",新签明细[[#This Row],[lead_date]])-1)),$W$2)</f>
        <v>45800</v>
      </c>
      <c r="X137" t="b">
        <f t="shared" ca="1" si="2"/>
        <v>1</v>
      </c>
    </row>
    <row r="138" spans="1:24">
      <c r="A138" t="s">
        <v>30551</v>
      </c>
      <c r="B138" t="s">
        <v>30552</v>
      </c>
      <c r="C138">
        <v>18</v>
      </c>
      <c r="D138" t="s">
        <v>298</v>
      </c>
      <c r="E138" t="s">
        <v>30552</v>
      </c>
      <c r="F138">
        <v>1</v>
      </c>
      <c r="G138">
        <v>627.51040599999999</v>
      </c>
      <c r="H138">
        <v>544493</v>
      </c>
      <c r="I138" t="s">
        <v>30553</v>
      </c>
      <c r="J138" t="s">
        <v>545</v>
      </c>
      <c r="K138" t="s">
        <v>546</v>
      </c>
      <c r="L138" t="s">
        <v>565</v>
      </c>
      <c r="M138" t="s">
        <v>695</v>
      </c>
      <c r="N138" t="s">
        <v>549</v>
      </c>
      <c r="O138" t="s">
        <v>550</v>
      </c>
      <c r="P138" t="s">
        <v>136</v>
      </c>
      <c r="Q138" t="s">
        <v>143</v>
      </c>
      <c r="R138" t="s">
        <v>475</v>
      </c>
      <c r="S138" t="s">
        <v>860</v>
      </c>
      <c r="T138" t="s">
        <v>30554</v>
      </c>
      <c r="U138">
        <f>COUNTIF('业绩进度排名-中间表'!$E$27:$E$202,新签明细[[#This Row],[cc_user_name]])</f>
        <v>1</v>
      </c>
      <c r="V138" s="1">
        <f>DATEVALUE(LEFT(新签明细[[#This Row],[支付成功时间]], FIND(" ", 新签明细[[#This Row],[支付成功时间]]) - 1))</f>
        <v>45805</v>
      </c>
      <c r="W138" s="1">
        <f>IFERROR(DATEVALUE(LEFT(新签明细[[#This Row],[lead_date]],FIND(" ",新签明细[[#This Row],[lead_date]])-1)),$W$2)</f>
        <v>45099</v>
      </c>
      <c r="X138" t="b">
        <f t="shared" ca="1" si="2"/>
        <v>0</v>
      </c>
    </row>
    <row r="139" spans="1:24" hidden="1">
      <c r="A139" t="s">
        <v>1492</v>
      </c>
      <c r="B139" t="s">
        <v>1493</v>
      </c>
      <c r="C139">
        <v>18</v>
      </c>
      <c r="D139" t="s">
        <v>203</v>
      </c>
      <c r="E139" t="s">
        <v>1493</v>
      </c>
      <c r="F139">
        <v>1</v>
      </c>
      <c r="G139">
        <v>630</v>
      </c>
      <c r="H139">
        <v>534381</v>
      </c>
      <c r="I139" t="s">
        <v>1494</v>
      </c>
      <c r="J139" t="s">
        <v>545</v>
      </c>
      <c r="K139" t="s">
        <v>546</v>
      </c>
      <c r="L139" t="s">
        <v>565</v>
      </c>
      <c r="M139" t="s">
        <v>632</v>
      </c>
      <c r="N139" t="s">
        <v>549</v>
      </c>
      <c r="O139" t="s">
        <v>550</v>
      </c>
      <c r="P139" t="s">
        <v>551</v>
      </c>
      <c r="Q139" t="s">
        <v>149</v>
      </c>
      <c r="R139" t="s">
        <v>475</v>
      </c>
      <c r="S139" t="s">
        <v>611</v>
      </c>
      <c r="T139" t="s">
        <v>1495</v>
      </c>
      <c r="U139">
        <f>COUNTIF('业绩进度排名-中间表'!$E$27:$E$202,新签明细[[#This Row],[cc_user_name]])</f>
        <v>1</v>
      </c>
      <c r="V139" s="1">
        <f>DATEVALUE(LEFT(新签明细[[#This Row],[支付成功时间]], FIND(" ", 新签明细[[#This Row],[支付成功时间]]) - 1))</f>
        <v>45781</v>
      </c>
      <c r="W139" s="1">
        <f>IFERROR(DATEVALUE(LEFT(新签明细[[#This Row],[lead_date]],FIND(" ",新签明细[[#This Row],[lead_date]])-1)),$W$2)</f>
        <v>45764</v>
      </c>
      <c r="X139" t="b">
        <f t="shared" ca="1" si="2"/>
        <v>0</v>
      </c>
    </row>
    <row r="140" spans="1:24" hidden="1">
      <c r="A140" t="s">
        <v>1496</v>
      </c>
      <c r="B140" t="s">
        <v>1497</v>
      </c>
      <c r="C140">
        <v>36</v>
      </c>
      <c r="D140" t="s">
        <v>253</v>
      </c>
      <c r="E140" t="s">
        <v>1497</v>
      </c>
      <c r="F140">
        <v>1</v>
      </c>
      <c r="G140">
        <v>1199</v>
      </c>
      <c r="H140">
        <v>534739</v>
      </c>
      <c r="I140" t="s">
        <v>1498</v>
      </c>
      <c r="J140" t="s">
        <v>545</v>
      </c>
      <c r="K140" t="s">
        <v>546</v>
      </c>
      <c r="L140" t="s">
        <v>557</v>
      </c>
      <c r="M140" t="s">
        <v>548</v>
      </c>
      <c r="N140" t="s">
        <v>549</v>
      </c>
      <c r="O140" t="s">
        <v>550</v>
      </c>
      <c r="P140" t="s">
        <v>136</v>
      </c>
      <c r="Q140" t="s">
        <v>147</v>
      </c>
      <c r="R140" t="s">
        <v>475</v>
      </c>
      <c r="S140" t="s">
        <v>566</v>
      </c>
      <c r="T140" t="s">
        <v>637</v>
      </c>
      <c r="U140">
        <f>COUNTIF('业绩进度排名-中间表'!$E$27:$E$202,新签明细[[#This Row],[cc_user_name]])</f>
        <v>1</v>
      </c>
      <c r="V140" s="1">
        <f>DATEVALUE(LEFT(新签明细[[#This Row],[支付成功时间]], FIND(" ", 新签明细[[#This Row],[支付成功时间]]) - 1))</f>
        <v>45783</v>
      </c>
      <c r="W140" s="1">
        <f>IFERROR(DATEVALUE(LEFT(新签明细[[#This Row],[lead_date]],FIND(" ",新签明细[[#This Row],[lead_date]])-1)),$W$2)</f>
        <v>45779</v>
      </c>
      <c r="X140" t="b">
        <f t="shared" ca="1" si="2"/>
        <v>1</v>
      </c>
    </row>
    <row r="141" spans="1:24" hidden="1">
      <c r="A141" t="s">
        <v>12684</v>
      </c>
      <c r="B141" t="s">
        <v>12685</v>
      </c>
      <c r="C141">
        <v>18</v>
      </c>
      <c r="D141" t="s">
        <v>257</v>
      </c>
      <c r="E141" t="s">
        <v>12685</v>
      </c>
      <c r="F141">
        <v>1</v>
      </c>
      <c r="G141">
        <v>630</v>
      </c>
      <c r="H141">
        <v>537516</v>
      </c>
      <c r="I141" t="s">
        <v>12686</v>
      </c>
      <c r="J141" t="s">
        <v>545</v>
      </c>
      <c r="K141" t="s">
        <v>546</v>
      </c>
      <c r="L141" t="s">
        <v>565</v>
      </c>
      <c r="M141" t="s">
        <v>594</v>
      </c>
      <c r="N141" t="s">
        <v>549</v>
      </c>
      <c r="O141" t="s">
        <v>550</v>
      </c>
      <c r="P141" t="s">
        <v>136</v>
      </c>
      <c r="Q141" t="s">
        <v>147</v>
      </c>
      <c r="R141" t="s">
        <v>475</v>
      </c>
      <c r="S141" t="s">
        <v>659</v>
      </c>
      <c r="T141" t="s">
        <v>11910</v>
      </c>
      <c r="U141">
        <f>COUNTIF('业绩进度排名-中间表'!$E$27:$E$202,新签明细[[#This Row],[cc_user_name]])</f>
        <v>1</v>
      </c>
      <c r="V141" s="1">
        <f>DATEVALUE(LEFT(新签明细[[#This Row],[支付成功时间]], FIND(" ", 新签明细[[#This Row],[支付成功时间]]) - 1))</f>
        <v>45790</v>
      </c>
      <c r="W141" s="1">
        <f>IFERROR(DATEVALUE(LEFT(新签明细[[#This Row],[lead_date]],FIND(" ",新签明细[[#This Row],[lead_date]])-1)),$W$2)</f>
        <v>45789</v>
      </c>
      <c r="X141" t="b">
        <f t="shared" ca="1" si="2"/>
        <v>1</v>
      </c>
    </row>
    <row r="142" spans="1:24" hidden="1">
      <c r="A142" t="s">
        <v>19565</v>
      </c>
      <c r="B142" t="s">
        <v>19566</v>
      </c>
      <c r="C142">
        <v>30</v>
      </c>
      <c r="D142" t="s">
        <v>285</v>
      </c>
      <c r="E142" t="s">
        <v>19566</v>
      </c>
      <c r="F142">
        <v>1</v>
      </c>
      <c r="G142">
        <v>393.75</v>
      </c>
      <c r="H142">
        <v>540934</v>
      </c>
      <c r="I142" t="s">
        <v>19567</v>
      </c>
      <c r="J142" t="s">
        <v>545</v>
      </c>
      <c r="K142" t="s">
        <v>641</v>
      </c>
      <c r="L142" t="s">
        <v>642</v>
      </c>
      <c r="M142" t="s">
        <v>548</v>
      </c>
      <c r="N142" t="s">
        <v>549</v>
      </c>
      <c r="O142" t="s">
        <v>550</v>
      </c>
      <c r="P142" t="s">
        <v>136</v>
      </c>
      <c r="Q142" t="s">
        <v>283</v>
      </c>
      <c r="R142" t="s">
        <v>475</v>
      </c>
      <c r="S142" t="s">
        <v>643</v>
      </c>
      <c r="T142" t="s">
        <v>17646</v>
      </c>
      <c r="U142">
        <f>COUNTIF('业绩进度排名-中间表'!$E$27:$E$202,新签明细[[#This Row],[cc_user_name]])</f>
        <v>1</v>
      </c>
      <c r="V142" s="1">
        <f>DATEVALUE(LEFT(新签明细[[#This Row],[支付成功时间]], FIND(" ", 新签明细[[#This Row],[支付成功时间]]) - 1))</f>
        <v>45797</v>
      </c>
      <c r="W142" s="1">
        <f>IFERROR(DATEVALUE(LEFT(新签明细[[#This Row],[lead_date]],FIND(" ",新签明细[[#This Row],[lead_date]])-1)),$W$2)</f>
        <v>45796</v>
      </c>
      <c r="X142" t="b">
        <f t="shared" ca="1" si="2"/>
        <v>1</v>
      </c>
    </row>
    <row r="143" spans="1:24" hidden="1">
      <c r="A143" t="s">
        <v>28946</v>
      </c>
      <c r="B143" t="s">
        <v>28947</v>
      </c>
      <c r="C143">
        <v>24</v>
      </c>
      <c r="D143" t="s">
        <v>277</v>
      </c>
      <c r="E143" t="s">
        <v>28947</v>
      </c>
      <c r="F143">
        <v>1</v>
      </c>
      <c r="G143">
        <v>840</v>
      </c>
      <c r="H143">
        <v>543634</v>
      </c>
      <c r="I143" t="s">
        <v>28948</v>
      </c>
      <c r="J143" t="s">
        <v>545</v>
      </c>
      <c r="K143" t="s">
        <v>546</v>
      </c>
      <c r="L143" t="s">
        <v>671</v>
      </c>
      <c r="M143" t="s">
        <v>1077</v>
      </c>
      <c r="N143" t="s">
        <v>549</v>
      </c>
      <c r="O143" t="s">
        <v>550</v>
      </c>
      <c r="P143" t="s">
        <v>136</v>
      </c>
      <c r="Q143" t="s">
        <v>139</v>
      </c>
      <c r="R143" t="s">
        <v>475</v>
      </c>
      <c r="S143" t="s">
        <v>659</v>
      </c>
      <c r="T143" t="s">
        <v>17654</v>
      </c>
      <c r="U143">
        <f>COUNTIF('业绩进度排名-中间表'!$E$27:$E$202,新签明细[[#This Row],[cc_user_name]])</f>
        <v>1</v>
      </c>
      <c r="V143" s="1">
        <f>DATEVALUE(LEFT(新签明细[[#This Row],[支付成功时间]], FIND(" ", 新签明细[[#This Row],[支付成功时间]]) - 1))</f>
        <v>45803</v>
      </c>
      <c r="W143" s="1">
        <f>IFERROR(DATEVALUE(LEFT(新签明细[[#This Row],[lead_date]],FIND(" ",新签明细[[#This Row],[lead_date]])-1)),$W$2)</f>
        <v>45794</v>
      </c>
      <c r="X143" t="b">
        <f t="shared" ca="1" si="2"/>
        <v>1</v>
      </c>
    </row>
    <row r="144" spans="1:24" hidden="1">
      <c r="A144" t="s">
        <v>19568</v>
      </c>
      <c r="B144" t="s">
        <v>19569</v>
      </c>
      <c r="C144">
        <v>36</v>
      </c>
      <c r="D144" t="s">
        <v>334</v>
      </c>
      <c r="E144" t="s">
        <v>19569</v>
      </c>
      <c r="F144">
        <v>1</v>
      </c>
      <c r="G144">
        <v>1341.247805</v>
      </c>
      <c r="H144">
        <v>540007</v>
      </c>
      <c r="I144" t="s">
        <v>19570</v>
      </c>
      <c r="J144" t="s">
        <v>545</v>
      </c>
      <c r="K144" t="s">
        <v>546</v>
      </c>
      <c r="L144" t="s">
        <v>557</v>
      </c>
      <c r="M144" t="s">
        <v>558</v>
      </c>
      <c r="N144" t="s">
        <v>549</v>
      </c>
      <c r="O144" t="s">
        <v>559</v>
      </c>
      <c r="P144" t="s">
        <v>504</v>
      </c>
      <c r="Q144" t="s">
        <v>325</v>
      </c>
      <c r="R144" t="s">
        <v>475</v>
      </c>
      <c r="S144" t="s">
        <v>589</v>
      </c>
      <c r="T144" t="s">
        <v>590</v>
      </c>
      <c r="U144">
        <f>COUNTIF('业绩进度排名-中间表'!$E$27:$E$202,新签明细[[#This Row],[cc_user_name]])</f>
        <v>1</v>
      </c>
      <c r="V144" s="1">
        <f>DATEVALUE(LEFT(新签明细[[#This Row],[支付成功时间]], FIND(" ", 新签明细[[#This Row],[支付成功时间]]) - 1))</f>
        <v>45795</v>
      </c>
      <c r="W144" s="1">
        <f>IFERROR(DATEVALUE(LEFT(新签明细[[#This Row],[lead_date]],FIND(" ",新签明细[[#This Row],[lead_date]])-1)),$W$2)</f>
        <v>45770</v>
      </c>
      <c r="X144" t="b">
        <f t="shared" ca="1" si="2"/>
        <v>0</v>
      </c>
    </row>
    <row r="145" spans="1:24" hidden="1">
      <c r="A145" t="s">
        <v>19571</v>
      </c>
      <c r="B145" t="s">
        <v>19572</v>
      </c>
      <c r="C145">
        <v>60</v>
      </c>
      <c r="D145" t="s">
        <v>626</v>
      </c>
      <c r="E145" t="s">
        <v>19573</v>
      </c>
      <c r="F145">
        <v>2</v>
      </c>
      <c r="G145">
        <v>1571.919856</v>
      </c>
      <c r="H145">
        <v>542695</v>
      </c>
      <c r="I145" t="s">
        <v>19574</v>
      </c>
      <c r="J145" t="s">
        <v>545</v>
      </c>
      <c r="K145" t="s">
        <v>546</v>
      </c>
      <c r="L145" t="s">
        <v>1891</v>
      </c>
      <c r="M145" t="s">
        <v>695</v>
      </c>
      <c r="N145" t="s">
        <v>649</v>
      </c>
      <c r="O145" t="s">
        <v>649</v>
      </c>
      <c r="P145" t="s">
        <v>649</v>
      </c>
      <c r="Q145" t="s">
        <v>626</v>
      </c>
      <c r="R145" t="s">
        <v>475</v>
      </c>
      <c r="S145" t="s">
        <v>1445</v>
      </c>
      <c r="T145" t="s">
        <v>1524</v>
      </c>
      <c r="U145">
        <f>COUNTIF('业绩进度排名-中间表'!$E$27:$E$202,新签明细[[#This Row],[cc_user_name]])</f>
        <v>0</v>
      </c>
      <c r="V145" s="1">
        <f>DATEVALUE(LEFT(新签明细[[#This Row],[支付成功时间]], FIND(" ", 新签明细[[#This Row],[支付成功时间]]) - 1))</f>
        <v>45801</v>
      </c>
      <c r="W145" s="1">
        <f>IFERROR(DATEVALUE(LEFT(新签明细[[#This Row],[lead_date]],FIND(" ",新签明细[[#This Row],[lead_date]])-1)),$W$2)</f>
        <v>45754</v>
      </c>
      <c r="X145" t="b">
        <f t="shared" ca="1" si="2"/>
        <v>0</v>
      </c>
    </row>
    <row r="146" spans="1:24" hidden="1">
      <c r="A146" t="s">
        <v>30555</v>
      </c>
      <c r="B146" t="s">
        <v>30556</v>
      </c>
      <c r="C146">
        <v>8</v>
      </c>
      <c r="D146" t="s">
        <v>182</v>
      </c>
      <c r="E146" t="s">
        <v>30556</v>
      </c>
      <c r="F146">
        <v>1</v>
      </c>
      <c r="G146">
        <v>288.39999999999998</v>
      </c>
      <c r="H146">
        <v>544548</v>
      </c>
      <c r="I146" t="s">
        <v>30557</v>
      </c>
      <c r="J146" t="s">
        <v>545</v>
      </c>
      <c r="K146" t="s">
        <v>546</v>
      </c>
      <c r="L146" t="s">
        <v>577</v>
      </c>
      <c r="M146" t="s">
        <v>632</v>
      </c>
      <c r="N146" t="s">
        <v>549</v>
      </c>
      <c r="O146" t="s">
        <v>559</v>
      </c>
      <c r="P146" t="s">
        <v>469</v>
      </c>
      <c r="Q146" t="s">
        <v>180</v>
      </c>
      <c r="R146" t="s">
        <v>475</v>
      </c>
      <c r="S146" t="s">
        <v>659</v>
      </c>
      <c r="T146" t="s">
        <v>745</v>
      </c>
      <c r="U146">
        <f>COUNTIF('业绩进度排名-中间表'!$E$27:$E$202,新签明细[[#This Row],[cc_user_name]])</f>
        <v>1</v>
      </c>
      <c r="V146" s="1">
        <f>DATEVALUE(LEFT(新签明细[[#This Row],[支付成功时间]], FIND(" ", 新签明细[[#This Row],[支付成功时间]]) - 1))</f>
        <v>45804</v>
      </c>
      <c r="W146" s="1">
        <f>IFERROR(DATEVALUE(LEFT(新签明细[[#This Row],[lead_date]],FIND(" ",新签明细[[#This Row],[lead_date]])-1)),$W$2)</f>
        <v>45747</v>
      </c>
      <c r="X146" t="b">
        <f t="shared" ca="1" si="2"/>
        <v>0</v>
      </c>
    </row>
    <row r="147" spans="1:24" hidden="1">
      <c r="A147" t="s">
        <v>30558</v>
      </c>
      <c r="B147" t="s">
        <v>30559</v>
      </c>
      <c r="C147">
        <v>36</v>
      </c>
      <c r="D147" t="s">
        <v>247</v>
      </c>
      <c r="E147" t="s">
        <v>30559</v>
      </c>
      <c r="F147">
        <v>1</v>
      </c>
      <c r="G147">
        <v>420</v>
      </c>
      <c r="H147">
        <v>544625</v>
      </c>
      <c r="I147" t="s">
        <v>30560</v>
      </c>
      <c r="J147" t="s">
        <v>545</v>
      </c>
      <c r="K147" t="s">
        <v>1102</v>
      </c>
      <c r="L147" t="s">
        <v>13081</v>
      </c>
      <c r="M147" t="s">
        <v>548</v>
      </c>
      <c r="N147" t="s">
        <v>549</v>
      </c>
      <c r="O147" t="s">
        <v>550</v>
      </c>
      <c r="P147" t="s">
        <v>551</v>
      </c>
      <c r="Q147" t="s">
        <v>242</v>
      </c>
      <c r="R147" t="s">
        <v>475</v>
      </c>
      <c r="S147" t="s">
        <v>663</v>
      </c>
      <c r="T147" t="s">
        <v>9375</v>
      </c>
      <c r="U147">
        <f>COUNTIF('业绩进度排名-中间表'!$E$27:$E$202,新签明细[[#This Row],[cc_user_name]])</f>
        <v>1</v>
      </c>
      <c r="V147" s="1">
        <f>DATEVALUE(LEFT(新签明细[[#This Row],[支付成功时间]], FIND(" ", 新签明细[[#This Row],[支付成功时间]]) - 1))</f>
        <v>45805</v>
      </c>
      <c r="W147" s="1">
        <f>IFERROR(DATEVALUE(LEFT(新签明细[[#This Row],[lead_date]],FIND(" ",新签明细[[#This Row],[lead_date]])-1)),$W$2)</f>
        <v>45787</v>
      </c>
      <c r="X147" t="b">
        <f t="shared" ca="1" si="2"/>
        <v>1</v>
      </c>
    </row>
    <row r="148" spans="1:24" hidden="1">
      <c r="A148" t="s">
        <v>1499</v>
      </c>
      <c r="B148" t="s">
        <v>1500</v>
      </c>
      <c r="C148">
        <v>24</v>
      </c>
      <c r="D148" t="s">
        <v>225</v>
      </c>
      <c r="E148" t="s">
        <v>1500</v>
      </c>
      <c r="F148">
        <v>1</v>
      </c>
      <c r="G148">
        <v>840</v>
      </c>
      <c r="H148">
        <v>533670</v>
      </c>
      <c r="I148" t="s">
        <v>1501</v>
      </c>
      <c r="J148" t="s">
        <v>545</v>
      </c>
      <c r="K148" t="s">
        <v>546</v>
      </c>
      <c r="L148" t="s">
        <v>671</v>
      </c>
      <c r="M148" t="s">
        <v>548</v>
      </c>
      <c r="N148" t="s">
        <v>549</v>
      </c>
      <c r="O148" t="s">
        <v>550</v>
      </c>
      <c r="P148" t="s">
        <v>551</v>
      </c>
      <c r="Q148" t="s">
        <v>145</v>
      </c>
      <c r="R148" t="s">
        <v>475</v>
      </c>
      <c r="S148" t="s">
        <v>659</v>
      </c>
      <c r="T148" t="s">
        <v>655</v>
      </c>
      <c r="U148">
        <f>COUNTIF('业绩进度排名-中间表'!$E$27:$E$202,新签明细[[#This Row],[cc_user_name]])</f>
        <v>1</v>
      </c>
      <c r="V148" s="1">
        <f>DATEVALUE(LEFT(新签明细[[#This Row],[支付成功时间]], FIND(" ", 新签明细[[#This Row],[支付成功时间]]) - 1))</f>
        <v>45780</v>
      </c>
      <c r="W148" s="1">
        <f>IFERROR(DATEVALUE(LEFT(新签明细[[#This Row],[lead_date]],FIND(" ",新签明细[[#This Row],[lead_date]])-1)),$W$2)</f>
        <v>45774</v>
      </c>
      <c r="X148" t="b">
        <f t="shared" ca="1" si="2"/>
        <v>0</v>
      </c>
    </row>
    <row r="149" spans="1:24">
      <c r="A149" t="s">
        <v>1502</v>
      </c>
      <c r="B149" t="s">
        <v>1503</v>
      </c>
      <c r="C149">
        <v>36</v>
      </c>
      <c r="D149" t="s">
        <v>311</v>
      </c>
      <c r="E149" t="s">
        <v>1503</v>
      </c>
      <c r="F149">
        <v>1</v>
      </c>
      <c r="G149">
        <v>1234.97</v>
      </c>
      <c r="H149">
        <v>534909</v>
      </c>
      <c r="I149" t="s">
        <v>1504</v>
      </c>
      <c r="J149" t="s">
        <v>545</v>
      </c>
      <c r="K149" t="s">
        <v>546</v>
      </c>
      <c r="L149" t="s">
        <v>557</v>
      </c>
      <c r="M149" t="s">
        <v>578</v>
      </c>
      <c r="N149" t="s">
        <v>549</v>
      </c>
      <c r="O149" t="s">
        <v>550</v>
      </c>
      <c r="P149" t="s">
        <v>136</v>
      </c>
      <c r="Q149" t="s">
        <v>143</v>
      </c>
      <c r="R149" t="s">
        <v>475</v>
      </c>
      <c r="S149" t="s">
        <v>659</v>
      </c>
      <c r="T149" t="s">
        <v>561</v>
      </c>
      <c r="U149">
        <f>COUNTIF('业绩进度排名-中间表'!$E$27:$E$202,新签明细[[#This Row],[cc_user_name]])</f>
        <v>1</v>
      </c>
      <c r="V149" s="1">
        <f>DATEVALUE(LEFT(新签明细[[#This Row],[支付成功时间]], FIND(" ", 新签明细[[#This Row],[支付成功时间]]) - 1))</f>
        <v>45783</v>
      </c>
      <c r="W149" s="1">
        <f>IFERROR(DATEVALUE(LEFT(新签明细[[#This Row],[lead_date]],FIND(" ",新签明细[[#This Row],[lead_date]])-1)),$W$2)</f>
        <v>45781</v>
      </c>
      <c r="X149" t="b">
        <f t="shared" ca="1" si="2"/>
        <v>1</v>
      </c>
    </row>
    <row r="150" spans="1:24" hidden="1">
      <c r="A150" t="s">
        <v>30561</v>
      </c>
      <c r="B150" t="s">
        <v>30562</v>
      </c>
      <c r="C150">
        <v>30</v>
      </c>
      <c r="D150" t="s">
        <v>196</v>
      </c>
      <c r="E150" t="s">
        <v>30562</v>
      </c>
      <c r="F150">
        <v>1</v>
      </c>
      <c r="G150">
        <v>811.13</v>
      </c>
      <c r="H150">
        <v>544149</v>
      </c>
      <c r="I150" t="s">
        <v>30563</v>
      </c>
      <c r="J150" t="s">
        <v>545</v>
      </c>
      <c r="K150" t="s">
        <v>546</v>
      </c>
      <c r="L150" t="s">
        <v>599</v>
      </c>
      <c r="M150" t="s">
        <v>1314</v>
      </c>
      <c r="N150" t="s">
        <v>549</v>
      </c>
      <c r="O150" t="s">
        <v>559</v>
      </c>
      <c r="P150" t="s">
        <v>469</v>
      </c>
      <c r="Q150" t="s">
        <v>189</v>
      </c>
      <c r="R150" t="s">
        <v>475</v>
      </c>
      <c r="S150" t="s">
        <v>17728</v>
      </c>
      <c r="T150" t="s">
        <v>29030</v>
      </c>
      <c r="U150">
        <f>COUNTIF('业绩进度排名-中间表'!$E$27:$E$202,新签明细[[#This Row],[cc_user_name]])</f>
        <v>1</v>
      </c>
      <c r="V150" s="1">
        <f>DATEVALUE(LEFT(新签明细[[#This Row],[支付成功时间]], FIND(" ", 新签明细[[#This Row],[支付成功时间]]) - 1))</f>
        <v>45803</v>
      </c>
      <c r="W150" s="1">
        <f>IFERROR(DATEVALUE(LEFT(新签明细[[#This Row],[lead_date]],FIND(" ",新签明细[[#This Row],[lead_date]])-1)),$W$2)</f>
        <v>45802</v>
      </c>
      <c r="X150" t="b">
        <f t="shared" ca="1" si="2"/>
        <v>1</v>
      </c>
    </row>
    <row r="151" spans="1:24" hidden="1">
      <c r="A151" t="s">
        <v>19575</v>
      </c>
      <c r="B151" t="s">
        <v>19576</v>
      </c>
      <c r="C151">
        <v>36</v>
      </c>
      <c r="D151" t="s">
        <v>217</v>
      </c>
      <c r="E151" t="s">
        <v>19576</v>
      </c>
      <c r="F151">
        <v>1</v>
      </c>
      <c r="G151">
        <v>1199</v>
      </c>
      <c r="H151">
        <v>541043</v>
      </c>
      <c r="I151" t="s">
        <v>19577</v>
      </c>
      <c r="J151" t="s">
        <v>545</v>
      </c>
      <c r="K151" t="s">
        <v>546</v>
      </c>
      <c r="L151" t="s">
        <v>557</v>
      </c>
      <c r="M151" t="s">
        <v>548</v>
      </c>
      <c r="N151" t="s">
        <v>549</v>
      </c>
      <c r="O151" t="s">
        <v>550</v>
      </c>
      <c r="P151" t="s">
        <v>551</v>
      </c>
      <c r="Q151" t="s">
        <v>145</v>
      </c>
      <c r="R151" t="s">
        <v>475</v>
      </c>
      <c r="S151" t="s">
        <v>659</v>
      </c>
      <c r="T151" t="s">
        <v>17717</v>
      </c>
      <c r="U151">
        <f>COUNTIF('业绩进度排名-中间表'!$E$27:$E$202,新签明细[[#This Row],[cc_user_name]])</f>
        <v>1</v>
      </c>
      <c r="V151" s="1">
        <f>DATEVALUE(LEFT(新签明细[[#This Row],[支付成功时间]], FIND(" ", 新签明细[[#This Row],[支付成功时间]]) - 1))</f>
        <v>45801</v>
      </c>
      <c r="W151" s="1">
        <f>IFERROR(DATEVALUE(LEFT(新签明细[[#This Row],[lead_date]],FIND(" ",新签明细[[#This Row],[lead_date]])-1)),$W$2)</f>
        <v>45792</v>
      </c>
      <c r="X151" t="b">
        <f t="shared" ca="1" si="2"/>
        <v>1</v>
      </c>
    </row>
    <row r="152" spans="1:24" hidden="1">
      <c r="A152" t="s">
        <v>17881</v>
      </c>
      <c r="B152" t="s">
        <v>17882</v>
      </c>
      <c r="C152">
        <v>24</v>
      </c>
      <c r="D152" t="s">
        <v>284</v>
      </c>
      <c r="E152" t="s">
        <v>17882</v>
      </c>
      <c r="F152">
        <v>1</v>
      </c>
      <c r="G152">
        <v>840</v>
      </c>
      <c r="H152">
        <v>537678</v>
      </c>
      <c r="I152" t="s">
        <v>17883</v>
      </c>
      <c r="J152" t="s">
        <v>545</v>
      </c>
      <c r="K152" t="s">
        <v>546</v>
      </c>
      <c r="L152" t="s">
        <v>671</v>
      </c>
      <c r="M152" t="s">
        <v>632</v>
      </c>
      <c r="N152" t="s">
        <v>549</v>
      </c>
      <c r="O152" t="s">
        <v>550</v>
      </c>
      <c r="P152" t="s">
        <v>136</v>
      </c>
      <c r="Q152" t="s">
        <v>283</v>
      </c>
      <c r="R152" t="s">
        <v>475</v>
      </c>
      <c r="S152" t="s">
        <v>617</v>
      </c>
      <c r="T152" t="s">
        <v>567</v>
      </c>
      <c r="U152">
        <f>COUNTIF('业绩进度排名-中间表'!$E$27:$E$202,新签明细[[#This Row],[cc_user_name]])</f>
        <v>1</v>
      </c>
      <c r="V152" s="1">
        <f>DATEVALUE(LEFT(新签明细[[#This Row],[支付成功时间]], FIND(" ", 新签明细[[#This Row],[支付成功时间]]) - 1))</f>
        <v>45790</v>
      </c>
      <c r="W152" s="1">
        <f>IFERROR(DATEVALUE(LEFT(新签明细[[#This Row],[lead_date]],FIND(" ",新签明细[[#This Row],[lead_date]])-1)),$W$2)</f>
        <v>45783</v>
      </c>
      <c r="X152" t="b">
        <f t="shared" ca="1" si="2"/>
        <v>1</v>
      </c>
    </row>
    <row r="153" spans="1:24" hidden="1">
      <c r="A153" t="s">
        <v>17884</v>
      </c>
      <c r="B153" t="s">
        <v>17885</v>
      </c>
      <c r="C153">
        <v>36</v>
      </c>
      <c r="D153" t="s">
        <v>323</v>
      </c>
      <c r="E153" t="s">
        <v>17885</v>
      </c>
      <c r="F153">
        <v>1</v>
      </c>
      <c r="G153">
        <v>1230.502573</v>
      </c>
      <c r="H153">
        <v>541191</v>
      </c>
      <c r="I153" t="s">
        <v>17886</v>
      </c>
      <c r="J153" t="s">
        <v>545</v>
      </c>
      <c r="K153" t="s">
        <v>546</v>
      </c>
      <c r="L153" t="s">
        <v>557</v>
      </c>
      <c r="M153" t="s">
        <v>558</v>
      </c>
      <c r="N153" t="s">
        <v>549</v>
      </c>
      <c r="O153" t="s">
        <v>550</v>
      </c>
      <c r="P153" t="s">
        <v>616</v>
      </c>
      <c r="Q153" t="s">
        <v>314</v>
      </c>
      <c r="R153" t="s">
        <v>475</v>
      </c>
      <c r="S153" t="s">
        <v>17887</v>
      </c>
      <c r="T153" t="s">
        <v>683</v>
      </c>
      <c r="U153">
        <f>COUNTIF('业绩进度排名-中间表'!$E$27:$E$202,新签明细[[#This Row],[cc_user_name]])</f>
        <v>1</v>
      </c>
      <c r="V153" s="1">
        <f>DATEVALUE(LEFT(新签明细[[#This Row],[支付成功时间]], FIND(" ", 新签明细[[#This Row],[支付成功时间]]) - 1))</f>
        <v>45797</v>
      </c>
      <c r="W153" s="1">
        <f>IFERROR(DATEVALUE(LEFT(新签明细[[#This Row],[lead_date]],FIND(" ",新签明细[[#This Row],[lead_date]])-1)),$W$2)</f>
        <v>45775</v>
      </c>
      <c r="X153" t="b">
        <f t="shared" ca="1" si="2"/>
        <v>0</v>
      </c>
    </row>
    <row r="154" spans="1:24" hidden="1">
      <c r="A154" t="s">
        <v>30564</v>
      </c>
      <c r="B154" t="s">
        <v>30565</v>
      </c>
      <c r="C154">
        <v>48</v>
      </c>
      <c r="D154" t="s">
        <v>1647</v>
      </c>
      <c r="E154" t="s">
        <v>30565</v>
      </c>
      <c r="F154">
        <v>1</v>
      </c>
      <c r="G154">
        <v>1656.07709</v>
      </c>
      <c r="H154">
        <v>543898</v>
      </c>
      <c r="I154" t="s">
        <v>30566</v>
      </c>
      <c r="J154" t="s">
        <v>545</v>
      </c>
      <c r="K154" t="s">
        <v>546</v>
      </c>
      <c r="L154" t="s">
        <v>571</v>
      </c>
      <c r="M154" t="s">
        <v>648</v>
      </c>
      <c r="N154" t="s">
        <v>805</v>
      </c>
      <c r="O154" t="s">
        <v>649</v>
      </c>
      <c r="P154" t="s">
        <v>649</v>
      </c>
      <c r="Q154" t="s">
        <v>626</v>
      </c>
      <c r="R154" t="s">
        <v>475</v>
      </c>
      <c r="S154" t="s">
        <v>18062</v>
      </c>
      <c r="T154" t="s">
        <v>17654</v>
      </c>
      <c r="U154">
        <f>COUNTIF('业绩进度排名-中间表'!$E$27:$E$202,新签明细[[#This Row],[cc_user_name]])</f>
        <v>0</v>
      </c>
      <c r="V154" s="1">
        <f>DATEVALUE(LEFT(新签明细[[#This Row],[支付成功时间]], FIND(" ", 新签明细[[#This Row],[支付成功时间]]) - 1))</f>
        <v>45803</v>
      </c>
      <c r="W154" s="1">
        <f>IFERROR(DATEVALUE(LEFT(新签明细[[#This Row],[lead_date]],FIND(" ",新签明细[[#This Row],[lead_date]])-1)),$W$2)</f>
        <v>45794</v>
      </c>
      <c r="X154" t="b">
        <f t="shared" ca="1" si="2"/>
        <v>1</v>
      </c>
    </row>
    <row r="155" spans="1:24" hidden="1">
      <c r="A155" t="s">
        <v>771</v>
      </c>
      <c r="B155" t="s">
        <v>772</v>
      </c>
      <c r="C155">
        <v>18</v>
      </c>
      <c r="D155" t="s">
        <v>193</v>
      </c>
      <c r="E155" t="s">
        <v>772</v>
      </c>
      <c r="F155">
        <v>1</v>
      </c>
      <c r="G155">
        <v>648.9</v>
      </c>
      <c r="H155">
        <v>534730</v>
      </c>
      <c r="I155" t="s">
        <v>773</v>
      </c>
      <c r="J155" t="s">
        <v>545</v>
      </c>
      <c r="K155" t="s">
        <v>546</v>
      </c>
      <c r="L155" t="s">
        <v>565</v>
      </c>
      <c r="M155" t="s">
        <v>548</v>
      </c>
      <c r="N155" t="s">
        <v>549</v>
      </c>
      <c r="O155" t="s">
        <v>559</v>
      </c>
      <c r="P155" t="s">
        <v>469</v>
      </c>
      <c r="Q155" t="s">
        <v>189</v>
      </c>
      <c r="R155" t="s">
        <v>475</v>
      </c>
      <c r="S155" t="s">
        <v>667</v>
      </c>
      <c r="T155" t="s">
        <v>683</v>
      </c>
      <c r="U155">
        <f>COUNTIF('业绩进度排名-中间表'!$E$27:$E$202,新签明细[[#This Row],[cc_user_name]])</f>
        <v>1</v>
      </c>
      <c r="V155" s="1">
        <f>DATEVALUE(LEFT(新签明细[[#This Row],[支付成功时间]], FIND(" ", 新签明细[[#This Row],[支付成功时间]]) - 1))</f>
        <v>45783</v>
      </c>
      <c r="W155" s="1">
        <f>IFERROR(DATEVALUE(LEFT(新签明细[[#This Row],[lead_date]],FIND(" ",新签明细[[#This Row],[lead_date]])-1)),$W$2)</f>
        <v>45775</v>
      </c>
      <c r="X155" t="b">
        <f t="shared" ca="1" si="2"/>
        <v>0</v>
      </c>
    </row>
    <row r="156" spans="1:24" hidden="1">
      <c r="A156" t="s">
        <v>9379</v>
      </c>
      <c r="B156" t="s">
        <v>9380</v>
      </c>
      <c r="C156">
        <v>18</v>
      </c>
      <c r="D156" t="s">
        <v>232</v>
      </c>
      <c r="E156" t="s">
        <v>9380</v>
      </c>
      <c r="F156">
        <v>1</v>
      </c>
      <c r="G156">
        <v>630</v>
      </c>
      <c r="H156">
        <v>536793</v>
      </c>
      <c r="I156" t="s">
        <v>9381</v>
      </c>
      <c r="J156" t="s">
        <v>545</v>
      </c>
      <c r="K156" t="s">
        <v>546</v>
      </c>
      <c r="L156" t="s">
        <v>565</v>
      </c>
      <c r="M156" t="s">
        <v>886</v>
      </c>
      <c r="N156" t="s">
        <v>549</v>
      </c>
      <c r="O156" t="s">
        <v>550</v>
      </c>
      <c r="P156" t="s">
        <v>551</v>
      </c>
      <c r="Q156" t="s">
        <v>141</v>
      </c>
      <c r="R156" t="s">
        <v>475</v>
      </c>
      <c r="S156" t="s">
        <v>9717</v>
      </c>
      <c r="T156" t="s">
        <v>9382</v>
      </c>
      <c r="U156">
        <f>COUNTIF('业绩进度排名-中间表'!$E$27:$E$202,新签明细[[#This Row],[cc_user_name]])</f>
        <v>1</v>
      </c>
      <c r="V156" s="1">
        <f>DATEVALUE(LEFT(新签明细[[#This Row],[支付成功时间]], FIND(" ", 新签明细[[#This Row],[支付成功时间]]) - 1))</f>
        <v>45789</v>
      </c>
      <c r="W156" s="1">
        <f>IFERROR(DATEVALUE(LEFT(新签明细[[#This Row],[lead_date]],FIND(" ",新签明细[[#This Row],[lead_date]])-1)),$W$2)</f>
        <v>44657</v>
      </c>
      <c r="X156" t="b">
        <f t="shared" ca="1" si="2"/>
        <v>0</v>
      </c>
    </row>
    <row r="157" spans="1:24" hidden="1">
      <c r="A157" t="s">
        <v>17924</v>
      </c>
      <c r="B157" t="s">
        <v>17925</v>
      </c>
      <c r="C157">
        <v>8</v>
      </c>
      <c r="D157" t="s">
        <v>183</v>
      </c>
      <c r="E157" t="s">
        <v>17925</v>
      </c>
      <c r="F157">
        <v>1</v>
      </c>
      <c r="G157">
        <v>277.18606</v>
      </c>
      <c r="H157">
        <v>539348</v>
      </c>
      <c r="I157" t="s">
        <v>17926</v>
      </c>
      <c r="J157" t="s">
        <v>545</v>
      </c>
      <c r="K157" t="s">
        <v>546</v>
      </c>
      <c r="L157" t="s">
        <v>577</v>
      </c>
      <c r="M157" t="s">
        <v>695</v>
      </c>
      <c r="N157" t="s">
        <v>549</v>
      </c>
      <c r="O157" t="s">
        <v>559</v>
      </c>
      <c r="P157" t="s">
        <v>469</v>
      </c>
      <c r="Q157" t="s">
        <v>180</v>
      </c>
      <c r="R157" t="s">
        <v>475</v>
      </c>
      <c r="S157" t="s">
        <v>659</v>
      </c>
      <c r="T157" t="s">
        <v>11910</v>
      </c>
      <c r="U157">
        <f>COUNTIF('业绩进度排名-中间表'!$E$27:$E$202,新签明细[[#This Row],[cc_user_name]])</f>
        <v>1</v>
      </c>
      <c r="V157" s="1">
        <f>DATEVALUE(LEFT(新签明细[[#This Row],[支付成功时间]], FIND(" ", 新签明细[[#This Row],[支付成功时间]]) - 1))</f>
        <v>45794</v>
      </c>
      <c r="W157" s="1">
        <f>IFERROR(DATEVALUE(LEFT(新签明细[[#This Row],[lead_date]],FIND(" ",新签明细[[#This Row],[lead_date]])-1)),$W$2)</f>
        <v>45789</v>
      </c>
      <c r="X157" t="b">
        <f t="shared" ca="1" si="2"/>
        <v>1</v>
      </c>
    </row>
    <row r="158" spans="1:24" hidden="1">
      <c r="A158" t="s">
        <v>17927</v>
      </c>
      <c r="B158" t="s">
        <v>17928</v>
      </c>
      <c r="C158">
        <v>8</v>
      </c>
      <c r="D158" t="s">
        <v>185</v>
      </c>
      <c r="E158" t="s">
        <v>17928</v>
      </c>
      <c r="F158">
        <v>1</v>
      </c>
      <c r="G158">
        <v>280</v>
      </c>
      <c r="H158">
        <v>537974</v>
      </c>
      <c r="I158" t="s">
        <v>17929</v>
      </c>
      <c r="J158" t="s">
        <v>545</v>
      </c>
      <c r="K158" t="s">
        <v>546</v>
      </c>
      <c r="L158" t="s">
        <v>577</v>
      </c>
      <c r="M158" t="s">
        <v>632</v>
      </c>
      <c r="N158" t="s">
        <v>549</v>
      </c>
      <c r="O158" t="s">
        <v>559</v>
      </c>
      <c r="P158" t="s">
        <v>469</v>
      </c>
      <c r="Q158" t="s">
        <v>180</v>
      </c>
      <c r="R158" t="s">
        <v>475</v>
      </c>
      <c r="S158" t="s">
        <v>659</v>
      </c>
      <c r="T158" t="s">
        <v>567</v>
      </c>
      <c r="U158">
        <f>COUNTIF('业绩进度排名-中间表'!$E$27:$E$202,新签明细[[#This Row],[cc_user_name]])</f>
        <v>1</v>
      </c>
      <c r="V158" s="1">
        <f>DATEVALUE(LEFT(新签明细[[#This Row],[支付成功时间]], FIND(" ", 新签明细[[#This Row],[支付成功时间]]) - 1))</f>
        <v>45794</v>
      </c>
      <c r="W158" s="1">
        <f>IFERROR(DATEVALUE(LEFT(新签明细[[#This Row],[lead_date]],FIND(" ",新签明细[[#This Row],[lead_date]])-1)),$W$2)</f>
        <v>45783</v>
      </c>
      <c r="X158" t="b">
        <f t="shared" ca="1" si="2"/>
        <v>1</v>
      </c>
    </row>
    <row r="159" spans="1:24" hidden="1">
      <c r="A159" t="s">
        <v>17930</v>
      </c>
      <c r="B159" t="s">
        <v>17931</v>
      </c>
      <c r="C159">
        <v>18</v>
      </c>
      <c r="D159" t="s">
        <v>295</v>
      </c>
      <c r="E159" t="s">
        <v>17931</v>
      </c>
      <c r="F159">
        <v>1</v>
      </c>
      <c r="G159">
        <v>630</v>
      </c>
      <c r="H159">
        <v>542489</v>
      </c>
      <c r="I159" t="s">
        <v>17932</v>
      </c>
      <c r="J159" t="s">
        <v>545</v>
      </c>
      <c r="K159" t="s">
        <v>546</v>
      </c>
      <c r="L159" t="s">
        <v>565</v>
      </c>
      <c r="M159" t="s">
        <v>578</v>
      </c>
      <c r="N159" t="s">
        <v>549</v>
      </c>
      <c r="O159" t="s">
        <v>550</v>
      </c>
      <c r="P159" t="s">
        <v>136</v>
      </c>
      <c r="Q159" t="s">
        <v>292</v>
      </c>
      <c r="R159" t="s">
        <v>475</v>
      </c>
      <c r="S159" t="s">
        <v>566</v>
      </c>
      <c r="T159" t="s">
        <v>17678</v>
      </c>
      <c r="U159">
        <f>COUNTIF('业绩进度排名-中间表'!$E$27:$E$202,新签明细[[#This Row],[cc_user_name]])</f>
        <v>1</v>
      </c>
      <c r="V159" s="1">
        <f>DATEVALUE(LEFT(新签明细[[#This Row],[支付成功时间]], FIND(" ", 新签明细[[#This Row],[支付成功时间]]) - 1))</f>
        <v>45800</v>
      </c>
      <c r="W159" s="1">
        <f>IFERROR(DATEVALUE(LEFT(新签明细[[#This Row],[lead_date]],FIND(" ",新签明细[[#This Row],[lead_date]])-1)),$W$2)</f>
        <v>45798</v>
      </c>
      <c r="X159" t="b">
        <f t="shared" ca="1" si="2"/>
        <v>1</v>
      </c>
    </row>
    <row r="160" spans="1:24" hidden="1">
      <c r="A160" t="s">
        <v>17933</v>
      </c>
      <c r="B160" t="s">
        <v>17934</v>
      </c>
      <c r="C160">
        <v>36</v>
      </c>
      <c r="D160" t="s">
        <v>315</v>
      </c>
      <c r="E160" t="s">
        <v>17934</v>
      </c>
      <c r="F160">
        <v>1</v>
      </c>
      <c r="G160">
        <v>1246.861684</v>
      </c>
      <c r="H160">
        <v>543085</v>
      </c>
      <c r="I160" t="s">
        <v>17935</v>
      </c>
      <c r="J160" t="s">
        <v>545</v>
      </c>
      <c r="K160" t="s">
        <v>546</v>
      </c>
      <c r="L160" t="s">
        <v>557</v>
      </c>
      <c r="M160" t="s">
        <v>610</v>
      </c>
      <c r="N160" t="s">
        <v>549</v>
      </c>
      <c r="O160" t="s">
        <v>550</v>
      </c>
      <c r="P160" t="s">
        <v>616</v>
      </c>
      <c r="Q160" t="s">
        <v>314</v>
      </c>
      <c r="R160" t="s">
        <v>475</v>
      </c>
      <c r="S160" t="s">
        <v>1329</v>
      </c>
      <c r="T160" t="s">
        <v>17717</v>
      </c>
      <c r="U160">
        <f>COUNTIF('业绩进度排名-中间表'!$E$27:$E$202,新签明细[[#This Row],[cc_user_name]])</f>
        <v>1</v>
      </c>
      <c r="V160" s="1">
        <f>DATEVALUE(LEFT(新签明细[[#This Row],[支付成功时间]], FIND(" ", 新签明细[[#This Row],[支付成功时间]]) - 1))</f>
        <v>45802</v>
      </c>
      <c r="W160" s="1">
        <f>IFERROR(DATEVALUE(LEFT(新签明细[[#This Row],[lead_date]],FIND(" ",新签明细[[#This Row],[lead_date]])-1)),$W$2)</f>
        <v>45792</v>
      </c>
      <c r="X160" t="b">
        <f t="shared" ca="1" si="2"/>
        <v>1</v>
      </c>
    </row>
    <row r="161" spans="1:24" hidden="1">
      <c r="A161" t="s">
        <v>774</v>
      </c>
      <c r="B161" t="s">
        <v>775</v>
      </c>
      <c r="C161">
        <v>36</v>
      </c>
      <c r="D161" t="s">
        <v>258</v>
      </c>
      <c r="E161" t="s">
        <v>775</v>
      </c>
      <c r="F161">
        <v>1</v>
      </c>
      <c r="G161">
        <v>1199</v>
      </c>
      <c r="H161">
        <v>535515</v>
      </c>
      <c r="I161" t="s">
        <v>776</v>
      </c>
      <c r="J161" t="s">
        <v>545</v>
      </c>
      <c r="K161" t="s">
        <v>546</v>
      </c>
      <c r="L161" t="s">
        <v>557</v>
      </c>
      <c r="M161" t="s">
        <v>632</v>
      </c>
      <c r="N161" t="s">
        <v>549</v>
      </c>
      <c r="O161" t="s">
        <v>550</v>
      </c>
      <c r="P161" t="s">
        <v>136</v>
      </c>
      <c r="Q161" t="s">
        <v>147</v>
      </c>
      <c r="R161" t="s">
        <v>475</v>
      </c>
      <c r="S161" t="s">
        <v>663</v>
      </c>
      <c r="T161" t="s">
        <v>777</v>
      </c>
      <c r="U161">
        <f>COUNTIF('业绩进度排名-中间表'!$E$27:$E$202,新签明细[[#This Row],[cc_user_name]])</f>
        <v>1</v>
      </c>
      <c r="V161" s="1">
        <f>DATEVALUE(LEFT(新签明细[[#This Row],[支付成功时间]], FIND(" ", 新签明细[[#This Row],[支付成功时间]]) - 1))</f>
        <v>45786</v>
      </c>
      <c r="W161" s="1">
        <f>IFERROR(DATEVALUE(LEFT(新签明细[[#This Row],[lead_date]],FIND(" ",新签明细[[#This Row],[lead_date]])-1)),$W$2)</f>
        <v>45772</v>
      </c>
      <c r="X161" t="b">
        <f t="shared" ca="1" si="2"/>
        <v>0</v>
      </c>
    </row>
    <row r="162" spans="1:24" hidden="1">
      <c r="A162" t="s">
        <v>30567</v>
      </c>
      <c r="B162" t="s">
        <v>30568</v>
      </c>
      <c r="C162">
        <v>36</v>
      </c>
      <c r="D162" t="s">
        <v>258</v>
      </c>
      <c r="E162" t="s">
        <v>30568</v>
      </c>
      <c r="F162">
        <v>1</v>
      </c>
      <c r="G162">
        <v>1199</v>
      </c>
      <c r="H162">
        <v>544333</v>
      </c>
      <c r="I162" t="s">
        <v>30569</v>
      </c>
      <c r="J162" t="s">
        <v>545</v>
      </c>
      <c r="K162" t="s">
        <v>546</v>
      </c>
      <c r="L162" t="s">
        <v>557</v>
      </c>
      <c r="M162" t="s">
        <v>548</v>
      </c>
      <c r="N162" t="s">
        <v>549</v>
      </c>
      <c r="O162" t="s">
        <v>550</v>
      </c>
      <c r="P162" t="s">
        <v>136</v>
      </c>
      <c r="Q162" t="s">
        <v>147</v>
      </c>
      <c r="R162" t="s">
        <v>475</v>
      </c>
      <c r="S162" t="s">
        <v>678</v>
      </c>
      <c r="T162" t="s">
        <v>29030</v>
      </c>
      <c r="U162">
        <f>COUNTIF('业绩进度排名-中间表'!$E$27:$E$202,新签明细[[#This Row],[cc_user_name]])</f>
        <v>1</v>
      </c>
      <c r="V162" s="1">
        <f>DATEVALUE(LEFT(新签明细[[#This Row],[支付成功时间]], FIND(" ", 新签明细[[#This Row],[支付成功时间]]) - 1))</f>
        <v>45804</v>
      </c>
      <c r="W162" s="1">
        <f>IFERROR(DATEVALUE(LEFT(新签明细[[#This Row],[lead_date]],FIND(" ",新签明细[[#This Row],[lead_date]])-1)),$W$2)</f>
        <v>45802</v>
      </c>
      <c r="X162" t="b">
        <f t="shared" ca="1" si="2"/>
        <v>1</v>
      </c>
    </row>
    <row r="163" spans="1:24" hidden="1">
      <c r="A163" t="s">
        <v>778</v>
      </c>
      <c r="B163" t="s">
        <v>779</v>
      </c>
      <c r="C163">
        <v>8</v>
      </c>
      <c r="D163" t="s">
        <v>291</v>
      </c>
      <c r="E163" t="s">
        <v>779</v>
      </c>
      <c r="F163">
        <v>1</v>
      </c>
      <c r="G163">
        <v>280</v>
      </c>
      <c r="H163">
        <v>534475</v>
      </c>
      <c r="I163" t="s">
        <v>780</v>
      </c>
      <c r="J163" t="s">
        <v>545</v>
      </c>
      <c r="K163" t="s">
        <v>546</v>
      </c>
      <c r="L163" t="s">
        <v>577</v>
      </c>
      <c r="M163" t="s">
        <v>610</v>
      </c>
      <c r="N163" t="s">
        <v>549</v>
      </c>
      <c r="O163" t="s">
        <v>550</v>
      </c>
      <c r="P163" t="s">
        <v>136</v>
      </c>
      <c r="Q163" t="s">
        <v>292</v>
      </c>
      <c r="R163" t="s">
        <v>475</v>
      </c>
      <c r="S163" t="s">
        <v>659</v>
      </c>
      <c r="T163" t="s">
        <v>781</v>
      </c>
      <c r="U163">
        <f>COUNTIF('业绩进度排名-中间表'!$E$27:$E$202,新签明细[[#This Row],[cc_user_name]])</f>
        <v>1</v>
      </c>
      <c r="V163" s="1">
        <f>DATEVALUE(LEFT(新签明细[[#This Row],[支付成功时间]], FIND(" ", 新签明细[[#This Row],[支付成功时间]]) - 1))</f>
        <v>45781</v>
      </c>
      <c r="W163" s="1">
        <f>IFERROR(DATEVALUE(LEFT(新签明细[[#This Row],[lead_date]],FIND(" ",新签明细[[#This Row],[lead_date]])-1)),$W$2)</f>
        <v>45741</v>
      </c>
      <c r="X163" t="b">
        <f t="shared" ca="1" si="2"/>
        <v>0</v>
      </c>
    </row>
    <row r="164" spans="1:24" hidden="1">
      <c r="A164" t="s">
        <v>782</v>
      </c>
      <c r="B164" t="s">
        <v>783</v>
      </c>
      <c r="C164">
        <v>18</v>
      </c>
      <c r="D164" t="s">
        <v>341</v>
      </c>
      <c r="E164" t="s">
        <v>783</v>
      </c>
      <c r="F164">
        <v>1</v>
      </c>
      <c r="G164">
        <v>720.41018799999995</v>
      </c>
      <c r="H164">
        <v>535372</v>
      </c>
      <c r="I164" t="s">
        <v>784</v>
      </c>
      <c r="J164" t="s">
        <v>545</v>
      </c>
      <c r="K164" t="s">
        <v>546</v>
      </c>
      <c r="L164" t="s">
        <v>565</v>
      </c>
      <c r="M164" t="s">
        <v>558</v>
      </c>
      <c r="N164" t="s">
        <v>549</v>
      </c>
      <c r="O164" t="s">
        <v>559</v>
      </c>
      <c r="P164" t="s">
        <v>504</v>
      </c>
      <c r="Q164" t="s">
        <v>325</v>
      </c>
      <c r="R164" t="s">
        <v>475</v>
      </c>
      <c r="S164" t="s">
        <v>589</v>
      </c>
      <c r="T164" t="s">
        <v>785</v>
      </c>
      <c r="U164">
        <f>COUNTIF('业绩进度排名-中间表'!$E$27:$E$202,新签明细[[#This Row],[cc_user_name]])</f>
        <v>1</v>
      </c>
      <c r="V164" s="1">
        <f>DATEVALUE(LEFT(新签明细[[#This Row],[支付成功时间]], FIND(" ", 新签明细[[#This Row],[支付成功时间]]) - 1))</f>
        <v>45785</v>
      </c>
      <c r="W164" s="1">
        <f>IFERROR(DATEVALUE(LEFT(新签明细[[#This Row],[lead_date]],FIND(" ",新签明细[[#This Row],[lead_date]])-1)),$W$2)</f>
        <v>45694</v>
      </c>
      <c r="X164" t="b">
        <f t="shared" ca="1" si="2"/>
        <v>0</v>
      </c>
    </row>
    <row r="165" spans="1:24" hidden="1">
      <c r="A165" t="s">
        <v>17936</v>
      </c>
      <c r="B165" t="s">
        <v>17937</v>
      </c>
      <c r="C165">
        <v>48</v>
      </c>
      <c r="D165" t="s">
        <v>281</v>
      </c>
      <c r="E165" t="s">
        <v>17937</v>
      </c>
      <c r="F165">
        <v>1</v>
      </c>
      <c r="G165">
        <v>1598</v>
      </c>
      <c r="H165">
        <v>537928</v>
      </c>
      <c r="I165" t="s">
        <v>17938</v>
      </c>
      <c r="J165" t="s">
        <v>545</v>
      </c>
      <c r="K165" t="s">
        <v>546</v>
      </c>
      <c r="L165" t="s">
        <v>571</v>
      </c>
      <c r="M165" t="s">
        <v>1674</v>
      </c>
      <c r="N165" t="s">
        <v>549</v>
      </c>
      <c r="O165" t="s">
        <v>550</v>
      </c>
      <c r="P165" t="s">
        <v>136</v>
      </c>
      <c r="Q165" t="s">
        <v>139</v>
      </c>
      <c r="R165" t="s">
        <v>475</v>
      </c>
      <c r="S165" t="s">
        <v>572</v>
      </c>
      <c r="T165" t="s">
        <v>11910</v>
      </c>
      <c r="U165">
        <f>COUNTIF('业绩进度排名-中间表'!$E$27:$E$202,新签明细[[#This Row],[cc_user_name]])</f>
        <v>1</v>
      </c>
      <c r="V165" s="1">
        <f>DATEVALUE(LEFT(新签明细[[#This Row],[支付成功时间]], FIND(" ", 新签明细[[#This Row],[支付成功时间]]) - 1))</f>
        <v>45791</v>
      </c>
      <c r="W165" s="1">
        <f>IFERROR(DATEVALUE(LEFT(新签明细[[#This Row],[lead_date]],FIND(" ",新签明细[[#This Row],[lead_date]])-1)),$W$2)</f>
        <v>45789</v>
      </c>
      <c r="X165" t="b">
        <f t="shared" ca="1" si="2"/>
        <v>1</v>
      </c>
    </row>
    <row r="166" spans="1:24" hidden="1">
      <c r="A166" t="s">
        <v>11264</v>
      </c>
      <c r="B166" t="s">
        <v>11265</v>
      </c>
      <c r="C166">
        <v>36</v>
      </c>
      <c r="D166" t="s">
        <v>253</v>
      </c>
      <c r="E166" t="s">
        <v>11265</v>
      </c>
      <c r="F166">
        <v>1</v>
      </c>
      <c r="G166">
        <v>1199</v>
      </c>
      <c r="H166">
        <v>537042</v>
      </c>
      <c r="I166" t="s">
        <v>11266</v>
      </c>
      <c r="J166" t="s">
        <v>545</v>
      </c>
      <c r="K166" t="s">
        <v>546</v>
      </c>
      <c r="L166" t="s">
        <v>557</v>
      </c>
      <c r="M166" t="s">
        <v>548</v>
      </c>
      <c r="N166" t="s">
        <v>549</v>
      </c>
      <c r="O166" t="s">
        <v>550</v>
      </c>
      <c r="P166" t="s">
        <v>136</v>
      </c>
      <c r="Q166" t="s">
        <v>147</v>
      </c>
      <c r="R166" t="s">
        <v>475</v>
      </c>
      <c r="S166" t="s">
        <v>1020</v>
      </c>
      <c r="T166" t="s">
        <v>708</v>
      </c>
      <c r="U166">
        <f>COUNTIF('业绩进度排名-中间表'!$E$27:$E$202,新签明细[[#This Row],[cc_user_name]])</f>
        <v>1</v>
      </c>
      <c r="V166" s="1">
        <f>DATEVALUE(LEFT(新签明细[[#This Row],[支付成功时间]], FIND(" ", 新签明细[[#This Row],[支付成功时间]]) - 1))</f>
        <v>45789</v>
      </c>
      <c r="W166" s="1">
        <f>IFERROR(DATEVALUE(LEFT(新签明细[[#This Row],[lead_date]],FIND(" ",新签明细[[#This Row],[lead_date]])-1)),$W$2)</f>
        <v>45785</v>
      </c>
      <c r="X166" t="b">
        <f t="shared" ca="1" si="2"/>
        <v>1</v>
      </c>
    </row>
    <row r="167" spans="1:24" hidden="1">
      <c r="A167" t="s">
        <v>17939</v>
      </c>
      <c r="B167" t="s">
        <v>17940</v>
      </c>
      <c r="C167">
        <v>36</v>
      </c>
      <c r="D167" t="s">
        <v>232</v>
      </c>
      <c r="E167" t="s">
        <v>17940</v>
      </c>
      <c r="F167">
        <v>1</v>
      </c>
      <c r="G167">
        <v>1210.5453239999999</v>
      </c>
      <c r="H167">
        <v>540651</v>
      </c>
      <c r="I167" t="s">
        <v>17941</v>
      </c>
      <c r="J167" t="s">
        <v>545</v>
      </c>
      <c r="K167" t="s">
        <v>546</v>
      </c>
      <c r="L167" t="s">
        <v>557</v>
      </c>
      <c r="M167" t="s">
        <v>610</v>
      </c>
      <c r="N167" t="s">
        <v>549</v>
      </c>
      <c r="O167" t="s">
        <v>550</v>
      </c>
      <c r="P167" t="s">
        <v>551</v>
      </c>
      <c r="Q167" t="s">
        <v>141</v>
      </c>
      <c r="R167" t="s">
        <v>475</v>
      </c>
      <c r="S167" t="s">
        <v>1329</v>
      </c>
      <c r="T167" t="s">
        <v>17695</v>
      </c>
      <c r="U167">
        <f>COUNTIF('业绩进度排名-中间表'!$E$27:$E$202,新签明细[[#This Row],[cc_user_name]])</f>
        <v>1</v>
      </c>
      <c r="V167" s="1">
        <f>DATEVALUE(LEFT(新签明细[[#This Row],[支付成功时间]], FIND(" ", 新签明细[[#This Row],[支付成功时间]]) - 1))</f>
        <v>45796</v>
      </c>
      <c r="W167" s="1">
        <f>IFERROR(DATEVALUE(LEFT(新签明细[[#This Row],[lead_date]],FIND(" ",新签明细[[#This Row],[lead_date]])-1)),$W$2)</f>
        <v>45790</v>
      </c>
      <c r="X167" t="b">
        <f t="shared" ca="1" si="2"/>
        <v>1</v>
      </c>
    </row>
    <row r="168" spans="1:24" hidden="1">
      <c r="A168" t="s">
        <v>786</v>
      </c>
      <c r="B168" t="s">
        <v>787</v>
      </c>
      <c r="C168">
        <v>60</v>
      </c>
      <c r="D168" t="s">
        <v>243</v>
      </c>
      <c r="E168" t="s">
        <v>787</v>
      </c>
      <c r="F168">
        <v>1</v>
      </c>
      <c r="G168">
        <v>1575</v>
      </c>
      <c r="H168">
        <v>534219</v>
      </c>
      <c r="I168" t="s">
        <v>788</v>
      </c>
      <c r="J168" t="s">
        <v>545</v>
      </c>
      <c r="K168" t="s">
        <v>546</v>
      </c>
      <c r="L168" t="s">
        <v>547</v>
      </c>
      <c r="M168" t="s">
        <v>632</v>
      </c>
      <c r="N168" t="s">
        <v>549</v>
      </c>
      <c r="O168" t="s">
        <v>550</v>
      </c>
      <c r="P168" t="s">
        <v>551</v>
      </c>
      <c r="Q168" t="s">
        <v>242</v>
      </c>
      <c r="R168" t="s">
        <v>475</v>
      </c>
      <c r="S168" t="s">
        <v>552</v>
      </c>
      <c r="T168" t="s">
        <v>673</v>
      </c>
      <c r="U168">
        <f>COUNTIF('业绩进度排名-中间表'!$E$27:$E$202,新签明细[[#This Row],[cc_user_name]])</f>
        <v>1</v>
      </c>
      <c r="V168" s="1">
        <f>DATEVALUE(LEFT(新签明细[[#This Row],[支付成功时间]], FIND(" ", 新签明细[[#This Row],[支付成功时间]]) - 1))</f>
        <v>45779</v>
      </c>
      <c r="W168" s="1">
        <f>IFERROR(DATEVALUE(LEFT(新签明细[[#This Row],[lead_date]],FIND(" ",新签明细[[#This Row],[lead_date]])-1)),$W$2)</f>
        <v>45778</v>
      </c>
      <c r="X168" t="b">
        <f t="shared" ca="1" si="2"/>
        <v>1</v>
      </c>
    </row>
    <row r="169" spans="1:24" hidden="1">
      <c r="A169" t="s">
        <v>17942</v>
      </c>
      <c r="B169" t="s">
        <v>17943</v>
      </c>
      <c r="C169">
        <v>30</v>
      </c>
      <c r="D169" t="s">
        <v>190</v>
      </c>
      <c r="E169" t="s">
        <v>17943</v>
      </c>
      <c r="F169">
        <v>1</v>
      </c>
      <c r="G169">
        <v>787.5</v>
      </c>
      <c r="H169">
        <v>540493</v>
      </c>
      <c r="I169" t="s">
        <v>17944</v>
      </c>
      <c r="J169" t="s">
        <v>545</v>
      </c>
      <c r="K169" t="s">
        <v>546</v>
      </c>
      <c r="L169" t="s">
        <v>599</v>
      </c>
      <c r="M169" t="s">
        <v>1314</v>
      </c>
      <c r="N169" t="s">
        <v>549</v>
      </c>
      <c r="O169" t="s">
        <v>559</v>
      </c>
      <c r="P169" t="s">
        <v>469</v>
      </c>
      <c r="Q169" t="s">
        <v>189</v>
      </c>
      <c r="R169" t="s">
        <v>475</v>
      </c>
      <c r="S169" t="s">
        <v>1235</v>
      </c>
      <c r="T169" t="s">
        <v>1495</v>
      </c>
      <c r="U169">
        <f>COUNTIF('业绩进度排名-中间表'!$E$27:$E$202,新签明细[[#This Row],[cc_user_name]])</f>
        <v>1</v>
      </c>
      <c r="V169" s="1">
        <f>DATEVALUE(LEFT(新签明细[[#This Row],[支付成功时间]], FIND(" ", 新签明细[[#This Row],[支付成功时间]]) - 1))</f>
        <v>45796</v>
      </c>
      <c r="W169" s="1">
        <f>IFERROR(DATEVALUE(LEFT(新签明细[[#This Row],[lead_date]],FIND(" ",新签明细[[#This Row],[lead_date]])-1)),$W$2)</f>
        <v>45764</v>
      </c>
      <c r="X169" t="b">
        <f t="shared" ca="1" si="2"/>
        <v>0</v>
      </c>
    </row>
    <row r="170" spans="1:24" hidden="1">
      <c r="A170" t="s">
        <v>30570</v>
      </c>
      <c r="B170" t="s">
        <v>30571</v>
      </c>
      <c r="C170">
        <v>18</v>
      </c>
      <c r="D170" t="s">
        <v>17649</v>
      </c>
      <c r="E170" t="s">
        <v>30571</v>
      </c>
      <c r="F170">
        <v>1</v>
      </c>
      <c r="G170">
        <v>535.86367099999995</v>
      </c>
      <c r="H170">
        <v>544698</v>
      </c>
      <c r="I170" t="s">
        <v>30572</v>
      </c>
      <c r="J170" t="s">
        <v>545</v>
      </c>
      <c r="K170" t="s">
        <v>546</v>
      </c>
      <c r="L170" t="s">
        <v>565</v>
      </c>
      <c r="M170" t="s">
        <v>626</v>
      </c>
      <c r="N170" t="s">
        <v>805</v>
      </c>
      <c r="O170" t="s">
        <v>649</v>
      </c>
      <c r="P170" t="s">
        <v>649</v>
      </c>
      <c r="Q170" t="s">
        <v>626</v>
      </c>
      <c r="R170" t="s">
        <v>475</v>
      </c>
      <c r="S170" t="s">
        <v>1607</v>
      </c>
      <c r="T170" t="s">
        <v>30573</v>
      </c>
      <c r="U170">
        <f>COUNTIF('业绩进度排名-中间表'!$E$27:$E$202,新签明细[[#This Row],[cc_user_name]])</f>
        <v>0</v>
      </c>
      <c r="V170" s="1">
        <f>DATEVALUE(LEFT(新签明细[[#This Row],[支付成功时间]], FIND(" ", 新签明细[[#This Row],[支付成功时间]]) - 1))</f>
        <v>45805</v>
      </c>
      <c r="W170" s="1">
        <f>IFERROR(DATEVALUE(LEFT(新签明细[[#This Row],[lead_date]],FIND(" ",新签明细[[#This Row],[lead_date]])-1)),$W$2)</f>
        <v>45804</v>
      </c>
      <c r="X170" t="b">
        <f t="shared" ca="1" si="2"/>
        <v>1</v>
      </c>
    </row>
    <row r="171" spans="1:24" hidden="1">
      <c r="A171" t="s">
        <v>17945</v>
      </c>
      <c r="B171" t="s">
        <v>17946</v>
      </c>
      <c r="C171">
        <v>48</v>
      </c>
      <c r="D171" t="s">
        <v>346</v>
      </c>
      <c r="E171" t="s">
        <v>17946</v>
      </c>
      <c r="F171">
        <v>1</v>
      </c>
      <c r="G171">
        <v>1598</v>
      </c>
      <c r="H171">
        <v>540796</v>
      </c>
      <c r="I171" t="s">
        <v>17947</v>
      </c>
      <c r="J171" t="s">
        <v>545</v>
      </c>
      <c r="K171" t="s">
        <v>546</v>
      </c>
      <c r="L171" t="s">
        <v>571</v>
      </c>
      <c r="M171" t="s">
        <v>1077</v>
      </c>
      <c r="N171" t="s">
        <v>549</v>
      </c>
      <c r="O171" t="s">
        <v>559</v>
      </c>
      <c r="P171" t="s">
        <v>163</v>
      </c>
      <c r="Q171" t="s">
        <v>472</v>
      </c>
      <c r="R171" t="s">
        <v>475</v>
      </c>
      <c r="S171" t="s">
        <v>659</v>
      </c>
      <c r="T171" t="s">
        <v>17717</v>
      </c>
      <c r="U171">
        <f>COUNTIF('业绩进度排名-中间表'!$E$27:$E$202,新签明细[[#This Row],[cc_user_name]])</f>
        <v>1</v>
      </c>
      <c r="V171" s="1">
        <f>DATEVALUE(LEFT(新签明细[[#This Row],[支付成功时间]], FIND(" ", 新签明细[[#This Row],[支付成功时间]]) - 1))</f>
        <v>45796</v>
      </c>
      <c r="W171" s="1">
        <f>IFERROR(DATEVALUE(LEFT(新签明细[[#This Row],[lead_date]],FIND(" ",新签明细[[#This Row],[lead_date]])-1)),$W$2)</f>
        <v>45792</v>
      </c>
      <c r="X171" t="b">
        <f t="shared" ca="1" si="2"/>
        <v>1</v>
      </c>
    </row>
    <row r="172" spans="1:24" hidden="1">
      <c r="A172" t="s">
        <v>789</v>
      </c>
      <c r="B172" t="s">
        <v>790</v>
      </c>
      <c r="C172">
        <v>8</v>
      </c>
      <c r="D172" t="s">
        <v>320</v>
      </c>
      <c r="E172" t="s">
        <v>790</v>
      </c>
      <c r="F172">
        <v>1</v>
      </c>
      <c r="G172">
        <v>288.39999999999998</v>
      </c>
      <c r="H172">
        <v>535626</v>
      </c>
      <c r="I172" t="s">
        <v>791</v>
      </c>
      <c r="J172" t="s">
        <v>545</v>
      </c>
      <c r="K172" t="s">
        <v>546</v>
      </c>
      <c r="L172" t="s">
        <v>577</v>
      </c>
      <c r="M172" t="s">
        <v>548</v>
      </c>
      <c r="N172" t="s">
        <v>549</v>
      </c>
      <c r="O172" t="s">
        <v>550</v>
      </c>
      <c r="P172" t="s">
        <v>616</v>
      </c>
      <c r="Q172" t="s">
        <v>314</v>
      </c>
      <c r="R172" t="s">
        <v>475</v>
      </c>
      <c r="S172" t="s">
        <v>792</v>
      </c>
      <c r="T172" t="s">
        <v>793</v>
      </c>
      <c r="U172">
        <f>COUNTIF('业绩进度排名-中间表'!$E$27:$E$202,新签明细[[#This Row],[cc_user_name]])</f>
        <v>1</v>
      </c>
      <c r="V172" s="1">
        <f>DATEVALUE(LEFT(新签明细[[#This Row],[支付成功时间]], FIND(" ", 新签明细[[#This Row],[支付成功时间]]) - 1))</f>
        <v>45786</v>
      </c>
      <c r="W172" s="1">
        <f>IFERROR(DATEVALUE(LEFT(新签明细[[#This Row],[lead_date]],FIND(" ",新签明细[[#This Row],[lead_date]])-1)),$W$2)</f>
        <v>44424</v>
      </c>
      <c r="X172" t="b">
        <f t="shared" ca="1" si="2"/>
        <v>0</v>
      </c>
    </row>
    <row r="173" spans="1:24" hidden="1">
      <c r="A173" t="s">
        <v>17948</v>
      </c>
      <c r="B173" t="s">
        <v>17949</v>
      </c>
      <c r="C173">
        <v>36</v>
      </c>
      <c r="D173" t="s">
        <v>182</v>
      </c>
      <c r="E173" t="s">
        <v>17949</v>
      </c>
      <c r="F173">
        <v>1</v>
      </c>
      <c r="G173">
        <v>1234.97</v>
      </c>
      <c r="H173">
        <v>541791</v>
      </c>
      <c r="I173" t="s">
        <v>17950</v>
      </c>
      <c r="J173" t="s">
        <v>545</v>
      </c>
      <c r="K173" t="s">
        <v>546</v>
      </c>
      <c r="L173" t="s">
        <v>557</v>
      </c>
      <c r="M173" t="s">
        <v>548</v>
      </c>
      <c r="N173" t="s">
        <v>549</v>
      </c>
      <c r="O173" t="s">
        <v>559</v>
      </c>
      <c r="P173" t="s">
        <v>469</v>
      </c>
      <c r="Q173" t="s">
        <v>180</v>
      </c>
      <c r="R173" t="s">
        <v>475</v>
      </c>
      <c r="S173" t="s">
        <v>659</v>
      </c>
      <c r="T173" t="s">
        <v>17646</v>
      </c>
      <c r="U173">
        <f>COUNTIF('业绩进度排名-中间表'!$E$27:$E$202,新签明细[[#This Row],[cc_user_name]])</f>
        <v>1</v>
      </c>
      <c r="V173" s="1">
        <f>DATEVALUE(LEFT(新签明细[[#This Row],[支付成功时间]], FIND(" ", 新签明细[[#This Row],[支付成功时间]]) - 1))</f>
        <v>45799</v>
      </c>
      <c r="W173" s="1">
        <f>IFERROR(DATEVALUE(LEFT(新签明细[[#This Row],[lead_date]],FIND(" ",新签明细[[#This Row],[lead_date]])-1)),$W$2)</f>
        <v>45796</v>
      </c>
      <c r="X173" t="b">
        <f t="shared" ca="1" si="2"/>
        <v>1</v>
      </c>
    </row>
    <row r="174" spans="1:24" hidden="1">
      <c r="A174" t="s">
        <v>794</v>
      </c>
      <c r="B174" t="s">
        <v>795</v>
      </c>
      <c r="C174">
        <v>60</v>
      </c>
      <c r="D174" t="s">
        <v>202</v>
      </c>
      <c r="E174" t="s">
        <v>795</v>
      </c>
      <c r="F174">
        <v>1</v>
      </c>
      <c r="G174">
        <v>1622.25</v>
      </c>
      <c r="H174">
        <v>534793</v>
      </c>
      <c r="I174" t="s">
        <v>796</v>
      </c>
      <c r="J174" t="s">
        <v>545</v>
      </c>
      <c r="K174" t="s">
        <v>546</v>
      </c>
      <c r="L174" t="s">
        <v>547</v>
      </c>
      <c r="M174" t="s">
        <v>632</v>
      </c>
      <c r="N174" t="s">
        <v>549</v>
      </c>
      <c r="O174" t="s">
        <v>550</v>
      </c>
      <c r="P174" t="s">
        <v>551</v>
      </c>
      <c r="Q174" t="s">
        <v>149</v>
      </c>
      <c r="R174" t="s">
        <v>475</v>
      </c>
      <c r="S174" t="s">
        <v>797</v>
      </c>
      <c r="T174" t="s">
        <v>722</v>
      </c>
      <c r="U174">
        <f>COUNTIF('业绩进度排名-中间表'!$E$27:$E$202,新签明细[[#This Row],[cc_user_name]])</f>
        <v>1</v>
      </c>
      <c r="V174" s="1">
        <f>DATEVALUE(LEFT(新签明细[[#This Row],[支付成功时间]], FIND(" ", 新签明细[[#This Row],[支付成功时间]]) - 1))</f>
        <v>45783</v>
      </c>
      <c r="W174" s="1">
        <f>IFERROR(DATEVALUE(LEFT(新签明细[[#This Row],[lead_date]],FIND(" ",新签明细[[#This Row],[lead_date]])-1)),$W$2)</f>
        <v>45780</v>
      </c>
      <c r="X174" t="b">
        <f t="shared" ca="1" si="2"/>
        <v>1</v>
      </c>
    </row>
    <row r="175" spans="1:24" hidden="1">
      <c r="A175" t="s">
        <v>17951</v>
      </c>
      <c r="B175" t="s">
        <v>17952</v>
      </c>
      <c r="C175">
        <v>60</v>
      </c>
      <c r="D175" t="s">
        <v>243</v>
      </c>
      <c r="E175" t="s">
        <v>17952</v>
      </c>
      <c r="F175">
        <v>1</v>
      </c>
      <c r="G175">
        <v>1575</v>
      </c>
      <c r="H175">
        <v>540262</v>
      </c>
      <c r="I175" t="s">
        <v>17953</v>
      </c>
      <c r="J175" t="s">
        <v>545</v>
      </c>
      <c r="K175" t="s">
        <v>546</v>
      </c>
      <c r="L175" t="s">
        <v>547</v>
      </c>
      <c r="M175" t="s">
        <v>548</v>
      </c>
      <c r="N175" t="s">
        <v>549</v>
      </c>
      <c r="O175" t="s">
        <v>550</v>
      </c>
      <c r="P175" t="s">
        <v>551</v>
      </c>
      <c r="Q175" t="s">
        <v>242</v>
      </c>
      <c r="R175" t="s">
        <v>475</v>
      </c>
      <c r="S175" t="s">
        <v>1793</v>
      </c>
      <c r="T175" t="s">
        <v>17790</v>
      </c>
      <c r="U175">
        <f>COUNTIF('业绩进度排名-中间表'!$E$27:$E$202,新签明细[[#This Row],[cc_user_name]])</f>
        <v>1</v>
      </c>
      <c r="V175" s="1">
        <f>DATEVALUE(LEFT(新签明细[[#This Row],[支付成功时间]], FIND(" ", 新签明细[[#This Row],[支付成功时间]]) - 1))</f>
        <v>45796</v>
      </c>
      <c r="W175" s="1">
        <f>IFERROR(DATEVALUE(LEFT(新签明细[[#This Row],[lead_date]],FIND(" ",新签明细[[#This Row],[lead_date]])-1)),$W$2)</f>
        <v>45795</v>
      </c>
      <c r="X175" t="b">
        <f t="shared" ca="1" si="2"/>
        <v>1</v>
      </c>
    </row>
    <row r="176" spans="1:24" hidden="1">
      <c r="A176" t="s">
        <v>17954</v>
      </c>
      <c r="B176" t="s">
        <v>17955</v>
      </c>
      <c r="C176">
        <v>36</v>
      </c>
      <c r="D176" t="s">
        <v>206</v>
      </c>
      <c r="E176" t="s">
        <v>17955</v>
      </c>
      <c r="F176">
        <v>1</v>
      </c>
      <c r="G176">
        <v>1199</v>
      </c>
      <c r="H176">
        <v>542177</v>
      </c>
      <c r="I176" t="s">
        <v>17956</v>
      </c>
      <c r="J176" t="s">
        <v>545</v>
      </c>
      <c r="K176" t="s">
        <v>546</v>
      </c>
      <c r="L176" t="s">
        <v>557</v>
      </c>
      <c r="M176" t="s">
        <v>548</v>
      </c>
      <c r="N176" t="s">
        <v>549</v>
      </c>
      <c r="O176" t="s">
        <v>550</v>
      </c>
      <c r="P176" t="s">
        <v>551</v>
      </c>
      <c r="Q176" t="s">
        <v>149</v>
      </c>
      <c r="R176" t="s">
        <v>475</v>
      </c>
      <c r="S176" t="s">
        <v>659</v>
      </c>
      <c r="T176" t="s">
        <v>17764</v>
      </c>
      <c r="U176">
        <f>COUNTIF('业绩进度排名-中间表'!$E$27:$E$202,新签明细[[#This Row],[cc_user_name]])</f>
        <v>1</v>
      </c>
      <c r="V176" s="1">
        <f>DATEVALUE(LEFT(新签明细[[#This Row],[支付成功时间]], FIND(" ", 新签明细[[#This Row],[支付成功时间]]) - 1))</f>
        <v>45800</v>
      </c>
      <c r="W176" s="1">
        <f>IFERROR(DATEVALUE(LEFT(新签明细[[#This Row],[lead_date]],FIND(" ",新签明细[[#This Row],[lead_date]])-1)),$W$2)</f>
        <v>45799</v>
      </c>
      <c r="X176" t="b">
        <f t="shared" ca="1" si="2"/>
        <v>1</v>
      </c>
    </row>
    <row r="177" spans="1:24" hidden="1">
      <c r="A177" t="s">
        <v>9383</v>
      </c>
      <c r="B177" t="s">
        <v>9384</v>
      </c>
      <c r="C177">
        <v>24</v>
      </c>
      <c r="D177" t="s">
        <v>291</v>
      </c>
      <c r="E177" t="s">
        <v>9384</v>
      </c>
      <c r="F177">
        <v>1</v>
      </c>
      <c r="G177">
        <v>840</v>
      </c>
      <c r="H177">
        <v>536500</v>
      </c>
      <c r="I177" t="s">
        <v>9385</v>
      </c>
      <c r="J177" t="s">
        <v>545</v>
      </c>
      <c r="K177" t="s">
        <v>546</v>
      </c>
      <c r="L177" t="s">
        <v>671</v>
      </c>
      <c r="M177" t="s">
        <v>584</v>
      </c>
      <c r="N177" t="s">
        <v>549</v>
      </c>
      <c r="O177" t="s">
        <v>550</v>
      </c>
      <c r="P177" t="s">
        <v>136</v>
      </c>
      <c r="Q177" t="s">
        <v>292</v>
      </c>
      <c r="R177" t="s">
        <v>475</v>
      </c>
      <c r="S177" t="s">
        <v>9386</v>
      </c>
      <c r="T177" t="s">
        <v>9387</v>
      </c>
      <c r="U177">
        <f>COUNTIF('业绩进度排名-中间表'!$E$27:$E$202,新签明细[[#This Row],[cc_user_name]])</f>
        <v>1</v>
      </c>
      <c r="V177" s="1">
        <f>DATEVALUE(LEFT(新签明细[[#This Row],[支付成功时间]], FIND(" ", 新签明细[[#This Row],[支付成功时间]]) - 1))</f>
        <v>45788</v>
      </c>
      <c r="W177" s="1">
        <f>IFERROR(DATEVALUE(LEFT(新签明细[[#This Row],[lead_date]],FIND(" ",新签明细[[#This Row],[lead_date]])-1)),$W$2)</f>
        <v>45732</v>
      </c>
      <c r="X177" t="b">
        <f t="shared" ca="1" si="2"/>
        <v>0</v>
      </c>
    </row>
    <row r="178" spans="1:24" hidden="1">
      <c r="A178" t="s">
        <v>17957</v>
      </c>
      <c r="B178" t="s">
        <v>17958</v>
      </c>
      <c r="C178">
        <v>48</v>
      </c>
      <c r="D178" t="s">
        <v>271</v>
      </c>
      <c r="E178" t="s">
        <v>17958</v>
      </c>
      <c r="F178">
        <v>1</v>
      </c>
      <c r="G178">
        <v>1645.94</v>
      </c>
      <c r="H178">
        <v>540889</v>
      </c>
      <c r="I178" t="s">
        <v>17959</v>
      </c>
      <c r="J178" t="s">
        <v>545</v>
      </c>
      <c r="K178" t="s">
        <v>546</v>
      </c>
      <c r="L178" t="s">
        <v>571</v>
      </c>
      <c r="M178" t="s">
        <v>548</v>
      </c>
      <c r="N178" t="s">
        <v>549</v>
      </c>
      <c r="O178" t="s">
        <v>550</v>
      </c>
      <c r="P178" t="s">
        <v>136</v>
      </c>
      <c r="Q178" t="s">
        <v>139</v>
      </c>
      <c r="R178" t="s">
        <v>475</v>
      </c>
      <c r="S178" t="s">
        <v>552</v>
      </c>
      <c r="T178" t="s">
        <v>17654</v>
      </c>
      <c r="U178">
        <f>COUNTIF('业绩进度排名-中间表'!$E$27:$E$202,新签明细[[#This Row],[cc_user_name]])</f>
        <v>1</v>
      </c>
      <c r="V178" s="1">
        <f>DATEVALUE(LEFT(新签明细[[#This Row],[支付成功时间]], FIND(" ", 新签明细[[#This Row],[支付成功时间]]) - 1))</f>
        <v>45797</v>
      </c>
      <c r="W178" s="1">
        <f>IFERROR(DATEVALUE(LEFT(新签明细[[#This Row],[lead_date]],FIND(" ",新签明细[[#This Row],[lead_date]])-1)),$W$2)</f>
        <v>45794</v>
      </c>
      <c r="X178" t="b">
        <f t="shared" ca="1" si="2"/>
        <v>1</v>
      </c>
    </row>
    <row r="179" spans="1:24" hidden="1">
      <c r="A179" t="s">
        <v>798</v>
      </c>
      <c r="B179" t="s">
        <v>799</v>
      </c>
      <c r="C179">
        <v>60</v>
      </c>
      <c r="D179" t="s">
        <v>193</v>
      </c>
      <c r="E179" t="s">
        <v>799</v>
      </c>
      <c r="F179">
        <v>1</v>
      </c>
      <c r="G179">
        <v>1575</v>
      </c>
      <c r="H179">
        <v>534417</v>
      </c>
      <c r="I179" t="s">
        <v>800</v>
      </c>
      <c r="J179" t="s">
        <v>545</v>
      </c>
      <c r="K179" t="s">
        <v>546</v>
      </c>
      <c r="L179" t="s">
        <v>547</v>
      </c>
      <c r="M179" t="s">
        <v>548</v>
      </c>
      <c r="N179" t="s">
        <v>549</v>
      </c>
      <c r="O179" t="s">
        <v>559</v>
      </c>
      <c r="P179" t="s">
        <v>469</v>
      </c>
      <c r="Q179" t="s">
        <v>189</v>
      </c>
      <c r="R179" t="s">
        <v>475</v>
      </c>
      <c r="S179" t="s">
        <v>552</v>
      </c>
      <c r="T179" t="s">
        <v>777</v>
      </c>
      <c r="U179">
        <f>COUNTIF('业绩进度排名-中间表'!$E$27:$E$202,新签明细[[#This Row],[cc_user_name]])</f>
        <v>1</v>
      </c>
      <c r="V179" s="1">
        <f>DATEVALUE(LEFT(新签明细[[#This Row],[支付成功时间]], FIND(" ", 新签明细[[#This Row],[支付成功时间]]) - 1))</f>
        <v>45781</v>
      </c>
      <c r="W179" s="1">
        <f>IFERROR(DATEVALUE(LEFT(新签明细[[#This Row],[lead_date]],FIND(" ",新签明细[[#This Row],[lead_date]])-1)),$W$2)</f>
        <v>45772</v>
      </c>
      <c r="X179" t="b">
        <f t="shared" ca="1" si="2"/>
        <v>0</v>
      </c>
    </row>
    <row r="180" spans="1:24" hidden="1">
      <c r="A180" t="s">
        <v>28934</v>
      </c>
      <c r="B180" t="s">
        <v>28935</v>
      </c>
      <c r="C180">
        <v>30</v>
      </c>
      <c r="D180" t="s">
        <v>203</v>
      </c>
      <c r="E180" t="s">
        <v>28935</v>
      </c>
      <c r="F180">
        <v>1</v>
      </c>
      <c r="G180">
        <v>787.5</v>
      </c>
      <c r="H180">
        <v>543653</v>
      </c>
      <c r="I180" t="s">
        <v>28936</v>
      </c>
      <c r="J180" t="s">
        <v>545</v>
      </c>
      <c r="K180" t="s">
        <v>546</v>
      </c>
      <c r="L180" t="s">
        <v>599</v>
      </c>
      <c r="M180" t="s">
        <v>632</v>
      </c>
      <c r="N180" t="s">
        <v>549</v>
      </c>
      <c r="O180" t="s">
        <v>550</v>
      </c>
      <c r="P180" t="s">
        <v>551</v>
      </c>
      <c r="Q180" t="s">
        <v>149</v>
      </c>
      <c r="R180" t="s">
        <v>475</v>
      </c>
      <c r="S180" t="s">
        <v>30574</v>
      </c>
      <c r="T180" t="s">
        <v>28937</v>
      </c>
      <c r="U180">
        <f>COUNTIF('业绩进度排名-中间表'!$E$27:$E$202,新签明细[[#This Row],[cc_user_name]])</f>
        <v>1</v>
      </c>
      <c r="V180" s="1">
        <f>DATEVALUE(LEFT(新签明细[[#This Row],[支付成功时间]], FIND(" ", 新签明细[[#This Row],[支付成功时间]]) - 1))</f>
        <v>45803</v>
      </c>
      <c r="W180" s="1">
        <f>IFERROR(DATEVALUE(LEFT(新签明细[[#This Row],[lead_date]],FIND(" ",新签明细[[#This Row],[lead_date]])-1)),$W$2)</f>
        <v>44704</v>
      </c>
      <c r="X180" t="b">
        <f t="shared" ca="1" si="2"/>
        <v>1</v>
      </c>
    </row>
    <row r="181" spans="1:24" hidden="1">
      <c r="A181" t="s">
        <v>17960</v>
      </c>
      <c r="B181" t="s">
        <v>17961</v>
      </c>
      <c r="C181">
        <v>24</v>
      </c>
      <c r="D181" t="s">
        <v>351</v>
      </c>
      <c r="E181" t="s">
        <v>17961</v>
      </c>
      <c r="F181">
        <v>1</v>
      </c>
      <c r="G181">
        <v>840</v>
      </c>
      <c r="H181">
        <v>542677</v>
      </c>
      <c r="I181" t="s">
        <v>17962</v>
      </c>
      <c r="J181" t="s">
        <v>545</v>
      </c>
      <c r="K181" t="s">
        <v>546</v>
      </c>
      <c r="L181" t="s">
        <v>671</v>
      </c>
      <c r="M181" t="s">
        <v>578</v>
      </c>
      <c r="N181" t="s">
        <v>549</v>
      </c>
      <c r="O181" t="s">
        <v>559</v>
      </c>
      <c r="P181" t="s">
        <v>163</v>
      </c>
      <c r="Q181" t="s">
        <v>472</v>
      </c>
      <c r="R181" t="s">
        <v>475</v>
      </c>
      <c r="S181" t="s">
        <v>659</v>
      </c>
      <c r="T181" t="s">
        <v>17678</v>
      </c>
      <c r="U181">
        <f>COUNTIF('业绩进度排名-中间表'!$E$27:$E$202,新签明细[[#This Row],[cc_user_name]])</f>
        <v>1</v>
      </c>
      <c r="V181" s="1">
        <f>DATEVALUE(LEFT(新签明细[[#This Row],[支付成功时间]], FIND(" ", 新签明细[[#This Row],[支付成功时间]]) - 1))</f>
        <v>45801</v>
      </c>
      <c r="W181" s="1">
        <f>IFERROR(DATEVALUE(LEFT(新签明细[[#This Row],[lead_date]],FIND(" ",新签明细[[#This Row],[lead_date]])-1)),$W$2)</f>
        <v>45798</v>
      </c>
      <c r="X181" t="b">
        <f t="shared" ca="1" si="2"/>
        <v>1</v>
      </c>
    </row>
    <row r="182" spans="1:24" hidden="1">
      <c r="A182" t="s">
        <v>11267</v>
      </c>
      <c r="B182" t="s">
        <v>11268</v>
      </c>
      <c r="C182">
        <v>30</v>
      </c>
      <c r="D182" t="s">
        <v>291</v>
      </c>
      <c r="E182" t="s">
        <v>11268</v>
      </c>
      <c r="F182">
        <v>1</v>
      </c>
      <c r="G182">
        <v>787.5</v>
      </c>
      <c r="H182">
        <v>537147</v>
      </c>
      <c r="I182" t="s">
        <v>11269</v>
      </c>
      <c r="J182" t="s">
        <v>545</v>
      </c>
      <c r="K182" t="s">
        <v>546</v>
      </c>
      <c r="L182" t="s">
        <v>599</v>
      </c>
      <c r="M182" t="s">
        <v>584</v>
      </c>
      <c r="N182" t="s">
        <v>549</v>
      </c>
      <c r="O182" t="s">
        <v>550</v>
      </c>
      <c r="P182" t="s">
        <v>136</v>
      </c>
      <c r="Q182" t="s">
        <v>292</v>
      </c>
      <c r="R182" t="s">
        <v>475</v>
      </c>
      <c r="S182" t="s">
        <v>749</v>
      </c>
      <c r="T182" t="s">
        <v>722</v>
      </c>
      <c r="U182">
        <f>COUNTIF('业绩进度排名-中间表'!$E$27:$E$202,新签明细[[#This Row],[cc_user_name]])</f>
        <v>1</v>
      </c>
      <c r="V182" s="1">
        <f>DATEVALUE(LEFT(新签明细[[#This Row],[支付成功时间]], FIND(" ", 新签明细[[#This Row],[支付成功时间]]) - 1))</f>
        <v>45789</v>
      </c>
      <c r="W182" s="1">
        <f>IFERROR(DATEVALUE(LEFT(新签明细[[#This Row],[lead_date]],FIND(" ",新签明细[[#This Row],[lead_date]])-1)),$W$2)</f>
        <v>45780</v>
      </c>
      <c r="X182" t="b">
        <f t="shared" ca="1" si="2"/>
        <v>1</v>
      </c>
    </row>
    <row r="183" spans="1:24" hidden="1">
      <c r="A183" t="s">
        <v>801</v>
      </c>
      <c r="B183" t="s">
        <v>802</v>
      </c>
      <c r="C183">
        <v>24</v>
      </c>
      <c r="D183" t="s">
        <v>803</v>
      </c>
      <c r="E183" t="s">
        <v>802</v>
      </c>
      <c r="F183">
        <v>1</v>
      </c>
      <c r="G183">
        <v>870.52863300000001</v>
      </c>
      <c r="H183">
        <v>535342</v>
      </c>
      <c r="I183" t="s">
        <v>804</v>
      </c>
      <c r="J183" t="s">
        <v>545</v>
      </c>
      <c r="K183" t="s">
        <v>546</v>
      </c>
      <c r="L183" t="s">
        <v>671</v>
      </c>
      <c r="M183" t="s">
        <v>648</v>
      </c>
      <c r="N183" t="s">
        <v>805</v>
      </c>
      <c r="O183" t="s">
        <v>806</v>
      </c>
      <c r="P183" t="s">
        <v>649</v>
      </c>
      <c r="Q183" t="s">
        <v>626</v>
      </c>
      <c r="R183" t="s">
        <v>475</v>
      </c>
      <c r="S183" t="s">
        <v>807</v>
      </c>
      <c r="T183" t="s">
        <v>637</v>
      </c>
      <c r="U183">
        <f>COUNTIF('业绩进度排名-中间表'!$E$27:$E$202,新签明细[[#This Row],[cc_user_name]])</f>
        <v>0</v>
      </c>
      <c r="V183" s="1">
        <f>DATEVALUE(LEFT(新签明细[[#This Row],[支付成功时间]], FIND(" ", 新签明细[[#This Row],[支付成功时间]]) - 1))</f>
        <v>45785</v>
      </c>
      <c r="W183" s="1">
        <f>IFERROR(DATEVALUE(LEFT(新签明细[[#This Row],[lead_date]],FIND(" ",新签明细[[#This Row],[lead_date]])-1)),$W$2)</f>
        <v>45779</v>
      </c>
      <c r="X183" t="b">
        <f t="shared" ca="1" si="2"/>
        <v>1</v>
      </c>
    </row>
    <row r="184" spans="1:24" hidden="1">
      <c r="A184" t="s">
        <v>808</v>
      </c>
      <c r="B184" t="s">
        <v>809</v>
      </c>
      <c r="C184">
        <v>30</v>
      </c>
      <c r="D184" t="s">
        <v>286</v>
      </c>
      <c r="E184" t="s">
        <v>809</v>
      </c>
      <c r="F184">
        <v>1</v>
      </c>
      <c r="G184">
        <v>393.75</v>
      </c>
      <c r="H184">
        <v>534759</v>
      </c>
      <c r="I184" t="s">
        <v>810</v>
      </c>
      <c r="J184" t="s">
        <v>545</v>
      </c>
      <c r="K184" t="s">
        <v>641</v>
      </c>
      <c r="L184" t="s">
        <v>642</v>
      </c>
      <c r="M184" t="s">
        <v>626</v>
      </c>
      <c r="N184" t="s">
        <v>549</v>
      </c>
      <c r="O184" t="s">
        <v>550</v>
      </c>
      <c r="P184" t="s">
        <v>136</v>
      </c>
      <c r="Q184" t="s">
        <v>283</v>
      </c>
      <c r="R184" t="s">
        <v>475</v>
      </c>
      <c r="S184" t="s">
        <v>643</v>
      </c>
      <c r="T184" t="s">
        <v>644</v>
      </c>
      <c r="U184">
        <f>COUNTIF('业绩进度排名-中间表'!$E$27:$E$202,新签明细[[#This Row],[cc_user_name]])</f>
        <v>1</v>
      </c>
      <c r="V184" s="1">
        <f>DATEVALUE(LEFT(新签明细[[#This Row],[支付成功时间]], FIND(" ", 新签明细[[#This Row],[支付成功时间]]) - 1))</f>
        <v>45783</v>
      </c>
      <c r="W184" s="1">
        <f>IFERROR(DATEVALUE(LEFT(新签明细[[#This Row],[lead_date]],FIND(" ",新签明细[[#This Row],[lead_date]])-1)),$W$2)</f>
        <v>45769</v>
      </c>
      <c r="X184" t="b">
        <f t="shared" ca="1" si="2"/>
        <v>0</v>
      </c>
    </row>
    <row r="185" spans="1:24" hidden="1">
      <c r="A185" t="s">
        <v>811</v>
      </c>
      <c r="B185" t="s">
        <v>812</v>
      </c>
      <c r="C185">
        <v>18</v>
      </c>
      <c r="D185" t="s">
        <v>216</v>
      </c>
      <c r="E185" t="s">
        <v>812</v>
      </c>
      <c r="F185">
        <v>1</v>
      </c>
      <c r="G185">
        <v>630</v>
      </c>
      <c r="H185">
        <v>535855</v>
      </c>
      <c r="I185" t="s">
        <v>813</v>
      </c>
      <c r="J185" t="s">
        <v>545</v>
      </c>
      <c r="K185" t="s">
        <v>546</v>
      </c>
      <c r="L185" t="s">
        <v>565</v>
      </c>
      <c r="M185" t="s">
        <v>548</v>
      </c>
      <c r="N185" t="s">
        <v>549</v>
      </c>
      <c r="O185" t="s">
        <v>550</v>
      </c>
      <c r="P185" t="s">
        <v>551</v>
      </c>
      <c r="Q185" t="s">
        <v>145</v>
      </c>
      <c r="R185" t="s">
        <v>475</v>
      </c>
      <c r="S185" t="s">
        <v>617</v>
      </c>
      <c r="T185" t="s">
        <v>622</v>
      </c>
      <c r="U185">
        <f>COUNTIF('业绩进度排名-中间表'!$E$27:$E$202,新签明细[[#This Row],[cc_user_name]])</f>
        <v>1</v>
      </c>
      <c r="V185" s="1">
        <f>DATEVALUE(LEFT(新签明细[[#This Row],[支付成功时间]], FIND(" ", 新签明细[[#This Row],[支付成功时间]]) - 1))</f>
        <v>45787</v>
      </c>
      <c r="W185" s="1">
        <f>IFERROR(DATEVALUE(LEFT(新签明细[[#This Row],[lead_date]],FIND(" ",新签明细[[#This Row],[lead_date]])-1)),$W$2)</f>
        <v>45777</v>
      </c>
      <c r="X185" t="b">
        <f t="shared" ca="1" si="2"/>
        <v>0</v>
      </c>
    </row>
    <row r="186" spans="1:24">
      <c r="A186" t="s">
        <v>17963</v>
      </c>
      <c r="B186" t="s">
        <v>17964</v>
      </c>
      <c r="C186">
        <v>30</v>
      </c>
      <c r="D186" t="s">
        <v>300</v>
      </c>
      <c r="E186" t="s">
        <v>17964</v>
      </c>
      <c r="F186">
        <v>1</v>
      </c>
      <c r="G186">
        <v>811.13</v>
      </c>
      <c r="H186">
        <v>537702</v>
      </c>
      <c r="I186" t="s">
        <v>17965</v>
      </c>
      <c r="J186" t="s">
        <v>545</v>
      </c>
      <c r="K186" t="s">
        <v>546</v>
      </c>
      <c r="L186" t="s">
        <v>599</v>
      </c>
      <c r="M186" t="s">
        <v>632</v>
      </c>
      <c r="N186" t="s">
        <v>549</v>
      </c>
      <c r="O186" t="s">
        <v>550</v>
      </c>
      <c r="P186" t="s">
        <v>136</v>
      </c>
      <c r="Q186" t="s">
        <v>143</v>
      </c>
      <c r="R186" t="s">
        <v>475</v>
      </c>
      <c r="S186" t="s">
        <v>1139</v>
      </c>
      <c r="T186" t="s">
        <v>9478</v>
      </c>
      <c r="U186">
        <f>COUNTIF('业绩进度排名-中间表'!$E$27:$E$202,新签明细[[#This Row],[cc_user_name]])</f>
        <v>1</v>
      </c>
      <c r="V186" s="1">
        <f>DATEVALUE(LEFT(新签明细[[#This Row],[支付成功时间]], FIND(" ", 新签明细[[#This Row],[支付成功时间]]) - 1))</f>
        <v>45790</v>
      </c>
      <c r="W186" s="1">
        <f>IFERROR(DATEVALUE(LEFT(新签明细[[#This Row],[lead_date]],FIND(" ",新签明细[[#This Row],[lead_date]])-1)),$W$2)</f>
        <v>45788</v>
      </c>
      <c r="X186" t="b">
        <f t="shared" ca="1" si="2"/>
        <v>1</v>
      </c>
    </row>
    <row r="187" spans="1:24" hidden="1">
      <c r="A187" t="s">
        <v>30575</v>
      </c>
      <c r="B187" t="s">
        <v>30576</v>
      </c>
      <c r="C187">
        <v>30</v>
      </c>
      <c r="D187" t="s">
        <v>223</v>
      </c>
      <c r="E187" t="s">
        <v>30576</v>
      </c>
      <c r="F187">
        <v>1</v>
      </c>
      <c r="G187">
        <v>811.13</v>
      </c>
      <c r="H187">
        <v>544228</v>
      </c>
      <c r="I187" t="s">
        <v>30577</v>
      </c>
      <c r="J187" t="s">
        <v>545</v>
      </c>
      <c r="K187" t="s">
        <v>546</v>
      </c>
      <c r="L187" t="s">
        <v>599</v>
      </c>
      <c r="M187" t="s">
        <v>632</v>
      </c>
      <c r="N187" t="s">
        <v>549</v>
      </c>
      <c r="O187" t="s">
        <v>550</v>
      </c>
      <c r="P187" t="s">
        <v>551</v>
      </c>
      <c r="Q187" t="s">
        <v>145</v>
      </c>
      <c r="R187" t="s">
        <v>475</v>
      </c>
      <c r="S187" t="s">
        <v>834</v>
      </c>
      <c r="T187" t="s">
        <v>9478</v>
      </c>
      <c r="U187">
        <f>COUNTIF('业绩进度排名-中间表'!$E$27:$E$202,新签明细[[#This Row],[cc_user_name]])</f>
        <v>1</v>
      </c>
      <c r="V187" s="1">
        <f>DATEVALUE(LEFT(新签明细[[#This Row],[支付成功时间]], FIND(" ", 新签明细[[#This Row],[支付成功时间]]) - 1))</f>
        <v>45804</v>
      </c>
      <c r="W187" s="1">
        <f>IFERROR(DATEVALUE(LEFT(新签明细[[#This Row],[lead_date]],FIND(" ",新签明细[[#This Row],[lead_date]])-1)),$W$2)</f>
        <v>45788</v>
      </c>
      <c r="X187" t="b">
        <f t="shared" ca="1" si="2"/>
        <v>1</v>
      </c>
    </row>
    <row r="188" spans="1:24" hidden="1">
      <c r="A188" t="s">
        <v>17966</v>
      </c>
      <c r="B188" t="s">
        <v>17967</v>
      </c>
      <c r="C188">
        <v>18</v>
      </c>
      <c r="D188" t="s">
        <v>315</v>
      </c>
      <c r="E188" t="s">
        <v>17967</v>
      </c>
      <c r="F188">
        <v>1</v>
      </c>
      <c r="G188">
        <v>648.9</v>
      </c>
      <c r="H188">
        <v>542570</v>
      </c>
      <c r="I188" t="s">
        <v>17968</v>
      </c>
      <c r="J188" t="s">
        <v>545</v>
      </c>
      <c r="K188" t="s">
        <v>546</v>
      </c>
      <c r="L188" t="s">
        <v>565</v>
      </c>
      <c r="M188" t="s">
        <v>548</v>
      </c>
      <c r="N188" t="s">
        <v>549</v>
      </c>
      <c r="O188" t="s">
        <v>550</v>
      </c>
      <c r="P188" t="s">
        <v>616</v>
      </c>
      <c r="Q188" t="s">
        <v>314</v>
      </c>
      <c r="R188" t="s">
        <v>475</v>
      </c>
      <c r="S188" t="s">
        <v>9525</v>
      </c>
      <c r="T188" t="s">
        <v>17678</v>
      </c>
      <c r="U188">
        <f>COUNTIF('业绩进度排名-中间表'!$E$27:$E$202,新签明细[[#This Row],[cc_user_name]])</f>
        <v>1</v>
      </c>
      <c r="V188" s="1">
        <f>DATEVALUE(LEFT(新签明细[[#This Row],[支付成功时间]], FIND(" ", 新签明细[[#This Row],[支付成功时间]]) - 1))</f>
        <v>45801</v>
      </c>
      <c r="W188" s="1">
        <f>IFERROR(DATEVALUE(LEFT(新签明细[[#This Row],[lead_date]],FIND(" ",新签明细[[#This Row],[lead_date]])-1)),$W$2)</f>
        <v>45798</v>
      </c>
      <c r="X188" t="b">
        <f t="shared" ca="1" si="2"/>
        <v>1</v>
      </c>
    </row>
    <row r="189" spans="1:24" hidden="1">
      <c r="A189" t="s">
        <v>814</v>
      </c>
      <c r="B189" t="s">
        <v>815</v>
      </c>
      <c r="C189">
        <v>24</v>
      </c>
      <c r="D189" t="s">
        <v>201</v>
      </c>
      <c r="E189" t="s">
        <v>815</v>
      </c>
      <c r="F189">
        <v>1</v>
      </c>
      <c r="G189">
        <v>840</v>
      </c>
      <c r="H189">
        <v>535516</v>
      </c>
      <c r="I189" t="s">
        <v>816</v>
      </c>
      <c r="J189" t="s">
        <v>545</v>
      </c>
      <c r="K189" t="s">
        <v>546</v>
      </c>
      <c r="L189" t="s">
        <v>671</v>
      </c>
      <c r="M189" t="s">
        <v>548</v>
      </c>
      <c r="N189" t="s">
        <v>549</v>
      </c>
      <c r="O189" t="s">
        <v>550</v>
      </c>
      <c r="P189" t="s">
        <v>551</v>
      </c>
      <c r="Q189" t="s">
        <v>149</v>
      </c>
      <c r="R189" t="s">
        <v>475</v>
      </c>
      <c r="S189" t="s">
        <v>817</v>
      </c>
      <c r="T189" t="s">
        <v>683</v>
      </c>
      <c r="U189">
        <f>COUNTIF('业绩进度排名-中间表'!$E$27:$E$202,新签明细[[#This Row],[cc_user_name]])</f>
        <v>1</v>
      </c>
      <c r="V189" s="1">
        <f>DATEVALUE(LEFT(新签明细[[#This Row],[支付成功时间]], FIND(" ", 新签明细[[#This Row],[支付成功时间]]) - 1))</f>
        <v>45786</v>
      </c>
      <c r="W189" s="1">
        <f>IFERROR(DATEVALUE(LEFT(新签明细[[#This Row],[lead_date]],FIND(" ",新签明细[[#This Row],[lead_date]])-1)),$W$2)</f>
        <v>45775</v>
      </c>
      <c r="X189" t="b">
        <f t="shared" ca="1" si="2"/>
        <v>0</v>
      </c>
    </row>
    <row r="190" spans="1:24" hidden="1">
      <c r="A190" t="s">
        <v>17969</v>
      </c>
      <c r="B190" t="s">
        <v>17970</v>
      </c>
      <c r="C190">
        <v>18</v>
      </c>
      <c r="D190" t="s">
        <v>255</v>
      </c>
      <c r="E190" t="s">
        <v>17970</v>
      </c>
      <c r="F190">
        <v>1</v>
      </c>
      <c r="G190">
        <v>630</v>
      </c>
      <c r="H190">
        <v>537525</v>
      </c>
      <c r="I190" t="s">
        <v>17971</v>
      </c>
      <c r="J190" t="s">
        <v>545</v>
      </c>
      <c r="K190" t="s">
        <v>546</v>
      </c>
      <c r="L190" t="s">
        <v>565</v>
      </c>
      <c r="M190" t="s">
        <v>548</v>
      </c>
      <c r="N190" t="s">
        <v>549</v>
      </c>
      <c r="O190" t="s">
        <v>550</v>
      </c>
      <c r="P190" t="s">
        <v>136</v>
      </c>
      <c r="Q190" t="s">
        <v>147</v>
      </c>
      <c r="R190" t="s">
        <v>475</v>
      </c>
      <c r="S190" t="s">
        <v>633</v>
      </c>
      <c r="T190" t="s">
        <v>655</v>
      </c>
      <c r="U190">
        <f>COUNTIF('业绩进度排名-中间表'!$E$27:$E$202,新签明细[[#This Row],[cc_user_name]])</f>
        <v>1</v>
      </c>
      <c r="V190" s="1">
        <f>DATEVALUE(LEFT(新签明细[[#This Row],[支付成功时间]], FIND(" ", 新签明细[[#This Row],[支付成功时间]]) - 1))</f>
        <v>45790</v>
      </c>
      <c r="W190" s="1">
        <f>IFERROR(DATEVALUE(LEFT(新签明细[[#This Row],[lead_date]],FIND(" ",新签明细[[#This Row],[lead_date]])-1)),$W$2)</f>
        <v>45774</v>
      </c>
      <c r="X190" t="b">
        <f t="shared" ca="1" si="2"/>
        <v>0</v>
      </c>
    </row>
    <row r="191" spans="1:24" hidden="1">
      <c r="A191" t="s">
        <v>17972</v>
      </c>
      <c r="B191" t="s">
        <v>17973</v>
      </c>
      <c r="C191">
        <v>36</v>
      </c>
      <c r="D191" t="s">
        <v>253</v>
      </c>
      <c r="E191" t="s">
        <v>17973</v>
      </c>
      <c r="F191">
        <v>1</v>
      </c>
      <c r="G191">
        <v>1234.97</v>
      </c>
      <c r="H191">
        <v>539022</v>
      </c>
      <c r="I191" t="s">
        <v>17974</v>
      </c>
      <c r="J191" t="s">
        <v>545</v>
      </c>
      <c r="K191" t="s">
        <v>546</v>
      </c>
      <c r="L191" t="s">
        <v>557</v>
      </c>
      <c r="M191" t="s">
        <v>548</v>
      </c>
      <c r="N191" t="s">
        <v>549</v>
      </c>
      <c r="O191" t="s">
        <v>550</v>
      </c>
      <c r="P191" t="s">
        <v>136</v>
      </c>
      <c r="Q191" t="s">
        <v>147</v>
      </c>
      <c r="R191" t="s">
        <v>475</v>
      </c>
      <c r="S191" t="s">
        <v>572</v>
      </c>
      <c r="T191" t="s">
        <v>17717</v>
      </c>
      <c r="U191">
        <f>COUNTIF('业绩进度排名-中间表'!$E$27:$E$202,新签明细[[#This Row],[cc_user_name]])</f>
        <v>1</v>
      </c>
      <c r="V191" s="1">
        <f>DATEVALUE(LEFT(新签明细[[#This Row],[支付成功时间]], FIND(" ", 新签明细[[#This Row],[支付成功时间]]) - 1))</f>
        <v>45794</v>
      </c>
      <c r="W191" s="1">
        <f>IFERROR(DATEVALUE(LEFT(新签明细[[#This Row],[lead_date]],FIND(" ",新签明细[[#This Row],[lead_date]])-1)),$W$2)</f>
        <v>45792</v>
      </c>
      <c r="X191" t="b">
        <f t="shared" ca="1" si="2"/>
        <v>1</v>
      </c>
    </row>
    <row r="192" spans="1:24">
      <c r="A192" t="s">
        <v>818</v>
      </c>
      <c r="B192" t="s">
        <v>819</v>
      </c>
      <c r="C192">
        <v>36</v>
      </c>
      <c r="D192" t="s">
        <v>300</v>
      </c>
      <c r="E192" t="s">
        <v>819</v>
      </c>
      <c r="F192">
        <v>1</v>
      </c>
      <c r="G192">
        <v>1199</v>
      </c>
      <c r="H192">
        <v>535789</v>
      </c>
      <c r="I192" t="s">
        <v>820</v>
      </c>
      <c r="J192" t="s">
        <v>545</v>
      </c>
      <c r="K192" t="s">
        <v>546</v>
      </c>
      <c r="L192" t="s">
        <v>557</v>
      </c>
      <c r="M192" t="s">
        <v>578</v>
      </c>
      <c r="N192" t="s">
        <v>549</v>
      </c>
      <c r="O192" t="s">
        <v>550</v>
      </c>
      <c r="P192" t="s">
        <v>136</v>
      </c>
      <c r="Q192" t="s">
        <v>143</v>
      </c>
      <c r="R192" t="s">
        <v>475</v>
      </c>
      <c r="S192" t="s">
        <v>566</v>
      </c>
      <c r="T192" t="s">
        <v>553</v>
      </c>
      <c r="U192">
        <f>COUNTIF('业绩进度排名-中间表'!$E$27:$E$202,新签明细[[#This Row],[cc_user_name]])</f>
        <v>1</v>
      </c>
      <c r="V192" s="1">
        <f>DATEVALUE(LEFT(新签明细[[#This Row],[支付成功时间]], FIND(" ", 新签明细[[#This Row],[支付成功时间]]) - 1))</f>
        <v>45786</v>
      </c>
      <c r="W192" s="1">
        <f>IFERROR(DATEVALUE(LEFT(新签明细[[#This Row],[lead_date]],FIND(" ",新签明细[[#This Row],[lead_date]])-1)),$W$2)</f>
        <v>45759</v>
      </c>
      <c r="X192" t="b">
        <f t="shared" ca="1" si="2"/>
        <v>0</v>
      </c>
    </row>
    <row r="193" spans="1:24" hidden="1">
      <c r="A193" t="s">
        <v>30578</v>
      </c>
      <c r="B193" t="s">
        <v>30579</v>
      </c>
      <c r="C193">
        <v>8</v>
      </c>
      <c r="D193" t="s">
        <v>293</v>
      </c>
      <c r="E193" t="s">
        <v>30579</v>
      </c>
      <c r="F193">
        <v>1</v>
      </c>
      <c r="G193">
        <v>280</v>
      </c>
      <c r="H193">
        <v>544198</v>
      </c>
      <c r="I193" t="s">
        <v>30580</v>
      </c>
      <c r="J193" t="s">
        <v>545</v>
      </c>
      <c r="K193" t="s">
        <v>546</v>
      </c>
      <c r="L193" t="s">
        <v>577</v>
      </c>
      <c r="M193" t="s">
        <v>2857</v>
      </c>
      <c r="N193" t="s">
        <v>549</v>
      </c>
      <c r="O193" t="s">
        <v>550</v>
      </c>
      <c r="P193" t="s">
        <v>136</v>
      </c>
      <c r="Q193" t="s">
        <v>292</v>
      </c>
      <c r="R193" t="s">
        <v>475</v>
      </c>
      <c r="S193" t="s">
        <v>566</v>
      </c>
      <c r="T193" t="s">
        <v>29030</v>
      </c>
      <c r="U193">
        <f>COUNTIF('业绩进度排名-中间表'!$E$27:$E$202,新签明细[[#This Row],[cc_user_name]])</f>
        <v>1</v>
      </c>
      <c r="V193" s="1">
        <f>DATEVALUE(LEFT(新签明细[[#This Row],[支付成功时间]], FIND(" ", 新签明细[[#This Row],[支付成功时间]]) - 1))</f>
        <v>45804</v>
      </c>
      <c r="W193" s="1">
        <f>IFERROR(DATEVALUE(LEFT(新签明细[[#This Row],[lead_date]],FIND(" ",新签明细[[#This Row],[lead_date]])-1)),$W$2)</f>
        <v>45802</v>
      </c>
      <c r="X193" t="b">
        <f t="shared" ca="1" si="2"/>
        <v>1</v>
      </c>
    </row>
    <row r="194" spans="1:24" hidden="1">
      <c r="A194" t="s">
        <v>12524</v>
      </c>
      <c r="B194" t="s">
        <v>12525</v>
      </c>
      <c r="C194">
        <v>18</v>
      </c>
      <c r="D194" t="s">
        <v>258</v>
      </c>
      <c r="E194" t="s">
        <v>12525</v>
      </c>
      <c r="F194">
        <v>1</v>
      </c>
      <c r="G194">
        <v>630</v>
      </c>
      <c r="H194">
        <v>537454</v>
      </c>
      <c r="I194" t="s">
        <v>12526</v>
      </c>
      <c r="J194" t="s">
        <v>545</v>
      </c>
      <c r="K194" t="s">
        <v>546</v>
      </c>
      <c r="L194" t="s">
        <v>565</v>
      </c>
      <c r="M194" t="s">
        <v>548</v>
      </c>
      <c r="N194" t="s">
        <v>549</v>
      </c>
      <c r="O194" t="s">
        <v>550</v>
      </c>
      <c r="P194" t="s">
        <v>136</v>
      </c>
      <c r="Q194" t="s">
        <v>147</v>
      </c>
      <c r="R194" t="s">
        <v>475</v>
      </c>
      <c r="S194" t="s">
        <v>678</v>
      </c>
      <c r="T194" t="s">
        <v>595</v>
      </c>
      <c r="U194">
        <f>COUNTIF('业绩进度排名-中间表'!$E$27:$E$202,新签明细[[#This Row],[cc_user_name]])</f>
        <v>1</v>
      </c>
      <c r="V194" s="1">
        <f>DATEVALUE(LEFT(新签明细[[#This Row],[支付成功时间]], FIND(" ", 新签明细[[#This Row],[支付成功时间]]) - 1))</f>
        <v>45790</v>
      </c>
      <c r="W194" s="1">
        <f>IFERROR(DATEVALUE(LEFT(新签明细[[#This Row],[lead_date]],FIND(" ",新签明细[[#This Row],[lead_date]])-1)),$W$2)</f>
        <v>45784</v>
      </c>
      <c r="X194" t="b">
        <f t="shared" ca="1" si="2"/>
        <v>1</v>
      </c>
    </row>
    <row r="195" spans="1:24" hidden="1">
      <c r="A195" t="s">
        <v>17975</v>
      </c>
      <c r="B195" t="s">
        <v>17976</v>
      </c>
      <c r="C195">
        <v>24</v>
      </c>
      <c r="D195" t="s">
        <v>220</v>
      </c>
      <c r="E195" t="s">
        <v>17976</v>
      </c>
      <c r="F195">
        <v>1</v>
      </c>
      <c r="G195">
        <v>840</v>
      </c>
      <c r="H195">
        <v>537746</v>
      </c>
      <c r="I195" t="s">
        <v>17977</v>
      </c>
      <c r="J195" t="s">
        <v>545</v>
      </c>
      <c r="K195" t="s">
        <v>546</v>
      </c>
      <c r="L195" t="s">
        <v>671</v>
      </c>
      <c r="M195" t="s">
        <v>548</v>
      </c>
      <c r="N195" t="s">
        <v>549</v>
      </c>
      <c r="O195" t="s">
        <v>550</v>
      </c>
      <c r="P195" t="s">
        <v>551</v>
      </c>
      <c r="Q195" t="s">
        <v>145</v>
      </c>
      <c r="R195" t="s">
        <v>475</v>
      </c>
      <c r="S195" t="s">
        <v>659</v>
      </c>
      <c r="T195" t="s">
        <v>708</v>
      </c>
      <c r="U195">
        <f>COUNTIF('业绩进度排名-中间表'!$E$27:$E$202,新签明细[[#This Row],[cc_user_name]])</f>
        <v>1</v>
      </c>
      <c r="V195" s="1">
        <f>DATEVALUE(LEFT(新签明细[[#This Row],[支付成功时间]], FIND(" ", 新签明细[[#This Row],[支付成功时间]]) - 1))</f>
        <v>45791</v>
      </c>
      <c r="W195" s="1">
        <f>IFERROR(DATEVALUE(LEFT(新签明细[[#This Row],[lead_date]],FIND(" ",新签明细[[#This Row],[lead_date]])-1)),$W$2)</f>
        <v>45785</v>
      </c>
      <c r="X195" t="b">
        <f t="shared" ref="X195:X258" ca="1" si="3">MONTH(W195)=MONTH(TODAY())</f>
        <v>1</v>
      </c>
    </row>
    <row r="196" spans="1:24" hidden="1">
      <c r="A196" t="s">
        <v>18482</v>
      </c>
      <c r="B196" t="s">
        <v>18483</v>
      </c>
      <c r="C196">
        <v>24</v>
      </c>
      <c r="D196" t="s">
        <v>358</v>
      </c>
      <c r="E196" t="s">
        <v>18483</v>
      </c>
      <c r="F196">
        <v>1</v>
      </c>
      <c r="G196">
        <v>840</v>
      </c>
      <c r="H196">
        <v>539169</v>
      </c>
      <c r="I196" t="s">
        <v>18484</v>
      </c>
      <c r="J196" t="s">
        <v>545</v>
      </c>
      <c r="K196" t="s">
        <v>546</v>
      </c>
      <c r="L196" t="s">
        <v>671</v>
      </c>
      <c r="M196" t="s">
        <v>695</v>
      </c>
      <c r="N196" t="s">
        <v>549</v>
      </c>
      <c r="O196" t="s">
        <v>559</v>
      </c>
      <c r="P196" t="s">
        <v>163</v>
      </c>
      <c r="Q196" t="s">
        <v>473</v>
      </c>
      <c r="R196" t="s">
        <v>475</v>
      </c>
      <c r="S196" t="s">
        <v>572</v>
      </c>
      <c r="T196" t="s">
        <v>11910</v>
      </c>
      <c r="U196">
        <f>COUNTIF('业绩进度排名-中间表'!$E$27:$E$202,新签明细[[#This Row],[cc_user_name]])</f>
        <v>1</v>
      </c>
      <c r="V196" s="1">
        <f>DATEVALUE(LEFT(新签明细[[#This Row],[支付成功时间]], FIND(" ", 新签明细[[#This Row],[支付成功时间]]) - 1))</f>
        <v>45794</v>
      </c>
      <c r="W196" s="1">
        <f>IFERROR(DATEVALUE(LEFT(新签明细[[#This Row],[lead_date]],FIND(" ",新签明细[[#This Row],[lead_date]])-1)),$W$2)</f>
        <v>45789</v>
      </c>
      <c r="X196" t="b">
        <f t="shared" ca="1" si="3"/>
        <v>1</v>
      </c>
    </row>
    <row r="197" spans="1:24" hidden="1">
      <c r="A197" t="s">
        <v>18485</v>
      </c>
      <c r="B197" t="s">
        <v>18486</v>
      </c>
      <c r="C197">
        <v>24</v>
      </c>
      <c r="D197" t="s">
        <v>341</v>
      </c>
      <c r="E197" t="s">
        <v>18486</v>
      </c>
      <c r="F197">
        <v>1</v>
      </c>
      <c r="G197">
        <v>933.93635500000005</v>
      </c>
      <c r="H197">
        <v>539721</v>
      </c>
      <c r="I197" t="s">
        <v>18487</v>
      </c>
      <c r="J197" t="s">
        <v>545</v>
      </c>
      <c r="K197" t="s">
        <v>546</v>
      </c>
      <c r="L197" t="s">
        <v>671</v>
      </c>
      <c r="M197" t="s">
        <v>558</v>
      </c>
      <c r="N197" t="s">
        <v>549</v>
      </c>
      <c r="O197" t="s">
        <v>559</v>
      </c>
      <c r="P197" t="s">
        <v>504</v>
      </c>
      <c r="Q197" t="s">
        <v>325</v>
      </c>
      <c r="R197" t="s">
        <v>475</v>
      </c>
      <c r="S197" t="s">
        <v>560</v>
      </c>
      <c r="T197" t="s">
        <v>11998</v>
      </c>
      <c r="U197">
        <f>COUNTIF('业绩进度排名-中间表'!$E$27:$E$202,新签明细[[#This Row],[cc_user_name]])</f>
        <v>1</v>
      </c>
      <c r="V197" s="1">
        <f>DATEVALUE(LEFT(新签明细[[#This Row],[支付成功时间]], FIND(" ", 新签明细[[#This Row],[支付成功时间]]) - 1))</f>
        <v>45795</v>
      </c>
      <c r="W197" s="1">
        <f>IFERROR(DATEVALUE(LEFT(新签明细[[#This Row],[lead_date]],FIND(" ",新签明细[[#This Row],[lead_date]])-1)),$W$2)</f>
        <v>45763</v>
      </c>
      <c r="X197" t="b">
        <f t="shared" ca="1" si="3"/>
        <v>0</v>
      </c>
    </row>
    <row r="198" spans="1:24" hidden="1">
      <c r="A198" t="s">
        <v>18488</v>
      </c>
      <c r="B198" t="s">
        <v>18489</v>
      </c>
      <c r="C198">
        <v>36</v>
      </c>
      <c r="D198" t="s">
        <v>268</v>
      </c>
      <c r="E198" t="s">
        <v>18489</v>
      </c>
      <c r="F198">
        <v>1</v>
      </c>
      <c r="G198">
        <v>1341.247805</v>
      </c>
      <c r="H198">
        <v>538243</v>
      </c>
      <c r="I198" t="s">
        <v>18490</v>
      </c>
      <c r="J198" t="s">
        <v>545</v>
      </c>
      <c r="K198" t="s">
        <v>546</v>
      </c>
      <c r="L198" t="s">
        <v>557</v>
      </c>
      <c r="M198" t="s">
        <v>558</v>
      </c>
      <c r="N198" t="s">
        <v>549</v>
      </c>
      <c r="O198" t="s">
        <v>550</v>
      </c>
      <c r="P198" t="s">
        <v>136</v>
      </c>
      <c r="Q198" t="s">
        <v>264</v>
      </c>
      <c r="R198" t="s">
        <v>475</v>
      </c>
      <c r="S198" t="s">
        <v>659</v>
      </c>
      <c r="T198" t="s">
        <v>11910</v>
      </c>
      <c r="U198">
        <f>COUNTIF('业绩进度排名-中间表'!$E$27:$E$202,新签明细[[#This Row],[cc_user_name]])</f>
        <v>1</v>
      </c>
      <c r="V198" s="1">
        <f>DATEVALUE(LEFT(新签明细[[#This Row],[支付成功时间]], FIND(" ", 新签明细[[#This Row],[支付成功时间]]) - 1))</f>
        <v>45792</v>
      </c>
      <c r="W198" s="1">
        <f>IFERROR(DATEVALUE(LEFT(新签明细[[#This Row],[lead_date]],FIND(" ",新签明细[[#This Row],[lead_date]])-1)),$W$2)</f>
        <v>45789</v>
      </c>
      <c r="X198" t="b">
        <f t="shared" ca="1" si="3"/>
        <v>1</v>
      </c>
    </row>
    <row r="199" spans="1:24" hidden="1">
      <c r="A199" t="s">
        <v>18491</v>
      </c>
      <c r="B199" t="s">
        <v>18492</v>
      </c>
      <c r="C199">
        <v>36</v>
      </c>
      <c r="D199" t="s">
        <v>256</v>
      </c>
      <c r="E199" t="s">
        <v>18492</v>
      </c>
      <c r="F199">
        <v>1</v>
      </c>
      <c r="G199">
        <v>1199</v>
      </c>
      <c r="H199">
        <v>540244</v>
      </c>
      <c r="I199" t="s">
        <v>18493</v>
      </c>
      <c r="J199" t="s">
        <v>545</v>
      </c>
      <c r="K199" t="s">
        <v>546</v>
      </c>
      <c r="L199" t="s">
        <v>557</v>
      </c>
      <c r="M199" t="s">
        <v>548</v>
      </c>
      <c r="N199" t="s">
        <v>549</v>
      </c>
      <c r="O199" t="s">
        <v>550</v>
      </c>
      <c r="P199" t="s">
        <v>136</v>
      </c>
      <c r="Q199" t="s">
        <v>147</v>
      </c>
      <c r="R199" t="s">
        <v>475</v>
      </c>
      <c r="S199" t="s">
        <v>552</v>
      </c>
      <c r="T199" t="s">
        <v>17654</v>
      </c>
      <c r="U199">
        <f>COUNTIF('业绩进度排名-中间表'!$E$27:$E$202,新签明细[[#This Row],[cc_user_name]])</f>
        <v>1</v>
      </c>
      <c r="V199" s="1">
        <f>DATEVALUE(LEFT(新签明细[[#This Row],[支付成功时间]], FIND(" ", 新签明细[[#This Row],[支付成功时间]]) - 1))</f>
        <v>45796</v>
      </c>
      <c r="W199" s="1">
        <f>IFERROR(DATEVALUE(LEFT(新签明细[[#This Row],[lead_date]],FIND(" ",新签明细[[#This Row],[lead_date]])-1)),$W$2)</f>
        <v>45794</v>
      </c>
      <c r="X199" t="b">
        <f t="shared" ca="1" si="3"/>
        <v>1</v>
      </c>
    </row>
    <row r="200" spans="1:24" hidden="1">
      <c r="A200" t="s">
        <v>910</v>
      </c>
      <c r="B200" t="s">
        <v>911</v>
      </c>
      <c r="C200">
        <v>30</v>
      </c>
      <c r="D200" t="s">
        <v>200</v>
      </c>
      <c r="E200" t="s">
        <v>911</v>
      </c>
      <c r="F200">
        <v>1</v>
      </c>
      <c r="G200">
        <v>787.5</v>
      </c>
      <c r="H200">
        <v>534710</v>
      </c>
      <c r="I200" t="s">
        <v>912</v>
      </c>
      <c r="J200" t="s">
        <v>545</v>
      </c>
      <c r="K200" t="s">
        <v>546</v>
      </c>
      <c r="L200" t="s">
        <v>599</v>
      </c>
      <c r="M200" t="s">
        <v>548</v>
      </c>
      <c r="N200" t="s">
        <v>549</v>
      </c>
      <c r="O200" t="s">
        <v>550</v>
      </c>
      <c r="P200" t="s">
        <v>551</v>
      </c>
      <c r="Q200" t="s">
        <v>149</v>
      </c>
      <c r="R200" t="s">
        <v>475</v>
      </c>
      <c r="S200" t="s">
        <v>761</v>
      </c>
      <c r="T200" t="s">
        <v>585</v>
      </c>
      <c r="U200">
        <f>COUNTIF('业绩进度排名-中间表'!$E$27:$E$202,新签明细[[#This Row],[cc_user_name]])</f>
        <v>1</v>
      </c>
      <c r="V200" s="1">
        <f>DATEVALUE(LEFT(新签明细[[#This Row],[支付成功时间]], FIND(" ", 新签明细[[#This Row],[支付成功时间]]) - 1))</f>
        <v>45783</v>
      </c>
      <c r="W200" s="1">
        <f>IFERROR(DATEVALUE(LEFT(新签明细[[#This Row],[lead_date]],FIND(" ",新签明细[[#This Row],[lead_date]])-1)),$W$2)</f>
        <v>45776</v>
      </c>
      <c r="X200" t="b">
        <f t="shared" ca="1" si="3"/>
        <v>0</v>
      </c>
    </row>
    <row r="201" spans="1:24" hidden="1">
      <c r="A201" t="s">
        <v>913</v>
      </c>
      <c r="B201" t="s">
        <v>914</v>
      </c>
      <c r="C201">
        <v>8</v>
      </c>
      <c r="D201" t="s">
        <v>188</v>
      </c>
      <c r="E201" t="s">
        <v>914</v>
      </c>
      <c r="F201">
        <v>1</v>
      </c>
      <c r="G201">
        <v>280</v>
      </c>
      <c r="H201">
        <v>535471</v>
      </c>
      <c r="I201" t="s">
        <v>915</v>
      </c>
      <c r="J201" t="s">
        <v>545</v>
      </c>
      <c r="K201" t="s">
        <v>546</v>
      </c>
      <c r="L201" t="s">
        <v>577</v>
      </c>
      <c r="M201" t="s">
        <v>610</v>
      </c>
      <c r="N201" t="s">
        <v>549</v>
      </c>
      <c r="O201" t="s">
        <v>559</v>
      </c>
      <c r="P201" t="s">
        <v>469</v>
      </c>
      <c r="Q201" t="s">
        <v>180</v>
      </c>
      <c r="R201" t="s">
        <v>475</v>
      </c>
      <c r="S201" t="s">
        <v>659</v>
      </c>
      <c r="T201" t="s">
        <v>567</v>
      </c>
      <c r="U201">
        <f>COUNTIF('业绩进度排名-中间表'!$E$27:$E$202,新签明细[[#This Row],[cc_user_name]])</f>
        <v>1</v>
      </c>
      <c r="V201" s="1">
        <f>DATEVALUE(LEFT(新签明细[[#This Row],[支付成功时间]], FIND(" ", 新签明细[[#This Row],[支付成功时间]]) - 1))</f>
        <v>45785</v>
      </c>
      <c r="W201" s="1">
        <f>IFERROR(DATEVALUE(LEFT(新签明细[[#This Row],[lead_date]],FIND(" ",新签明细[[#This Row],[lead_date]])-1)),$W$2)</f>
        <v>45783</v>
      </c>
      <c r="X201" t="b">
        <f t="shared" ca="1" si="3"/>
        <v>1</v>
      </c>
    </row>
    <row r="202" spans="1:24" hidden="1">
      <c r="A202" t="s">
        <v>19315</v>
      </c>
      <c r="B202" t="s">
        <v>19316</v>
      </c>
      <c r="C202">
        <v>24</v>
      </c>
      <c r="D202" t="s">
        <v>222</v>
      </c>
      <c r="E202" t="s">
        <v>19316</v>
      </c>
      <c r="F202">
        <v>1</v>
      </c>
      <c r="G202">
        <v>840</v>
      </c>
      <c r="H202">
        <v>540308</v>
      </c>
      <c r="I202" t="s">
        <v>19317</v>
      </c>
      <c r="J202" t="s">
        <v>545</v>
      </c>
      <c r="K202" t="s">
        <v>546</v>
      </c>
      <c r="L202" t="s">
        <v>671</v>
      </c>
      <c r="M202" t="s">
        <v>548</v>
      </c>
      <c r="N202" t="s">
        <v>549</v>
      </c>
      <c r="O202" t="s">
        <v>550</v>
      </c>
      <c r="P202" t="s">
        <v>551</v>
      </c>
      <c r="Q202" t="s">
        <v>145</v>
      </c>
      <c r="R202" t="s">
        <v>475</v>
      </c>
      <c r="S202" t="s">
        <v>566</v>
      </c>
      <c r="T202" t="s">
        <v>17695</v>
      </c>
      <c r="U202">
        <f>COUNTIF('业绩进度排名-中间表'!$E$27:$E$202,新签明细[[#This Row],[cc_user_name]])</f>
        <v>1</v>
      </c>
      <c r="V202" s="1">
        <f>DATEVALUE(LEFT(新签明细[[#This Row],[支付成功时间]], FIND(" ", 新签明细[[#This Row],[支付成功时间]]) - 1))</f>
        <v>45796</v>
      </c>
      <c r="W202" s="1">
        <f>IFERROR(DATEVALUE(LEFT(新签明细[[#This Row],[lead_date]],FIND(" ",新签明细[[#This Row],[lead_date]])-1)),$W$2)</f>
        <v>45790</v>
      </c>
      <c r="X202" t="b">
        <f t="shared" ca="1" si="3"/>
        <v>1</v>
      </c>
    </row>
    <row r="203" spans="1:24" hidden="1">
      <c r="A203" t="s">
        <v>991</v>
      </c>
      <c r="B203" t="s">
        <v>992</v>
      </c>
      <c r="C203">
        <v>36</v>
      </c>
      <c r="D203" t="s">
        <v>340</v>
      </c>
      <c r="E203" t="s">
        <v>992</v>
      </c>
      <c r="F203">
        <v>1</v>
      </c>
      <c r="G203">
        <v>1230.502573</v>
      </c>
      <c r="H203">
        <v>534633</v>
      </c>
      <c r="I203" t="s">
        <v>993</v>
      </c>
      <c r="J203" t="s">
        <v>545</v>
      </c>
      <c r="K203" t="s">
        <v>546</v>
      </c>
      <c r="L203" t="s">
        <v>557</v>
      </c>
      <c r="M203" t="s">
        <v>558</v>
      </c>
      <c r="N203" t="s">
        <v>549</v>
      </c>
      <c r="O203" t="s">
        <v>559</v>
      </c>
      <c r="P203" t="s">
        <v>504</v>
      </c>
      <c r="Q203" t="s">
        <v>325</v>
      </c>
      <c r="R203" t="s">
        <v>475</v>
      </c>
      <c r="S203" t="s">
        <v>994</v>
      </c>
      <c r="T203" t="s">
        <v>984</v>
      </c>
      <c r="U203">
        <f>COUNTIF('业绩进度排名-中间表'!$E$27:$E$202,新签明细[[#This Row],[cc_user_name]])</f>
        <v>1</v>
      </c>
      <c r="V203" s="1">
        <f>DATEVALUE(LEFT(新签明细[[#This Row],[支付成功时间]], FIND(" ", 新签明细[[#This Row],[支付成功时间]]) - 1))</f>
        <v>45782</v>
      </c>
      <c r="W203" s="1">
        <f>IFERROR(DATEVALUE(LEFT(新签明细[[#This Row],[lead_date]],FIND(" ",新签明细[[#This Row],[lead_date]])-1)),$W$2)</f>
        <v>45762</v>
      </c>
      <c r="X203" t="b">
        <f t="shared" ca="1" si="3"/>
        <v>0</v>
      </c>
    </row>
    <row r="204" spans="1:24" hidden="1">
      <c r="A204" t="s">
        <v>9412</v>
      </c>
      <c r="B204" t="s">
        <v>9413</v>
      </c>
      <c r="C204">
        <v>36</v>
      </c>
      <c r="D204" t="s">
        <v>237</v>
      </c>
      <c r="E204" t="s">
        <v>9413</v>
      </c>
      <c r="F204">
        <v>1</v>
      </c>
      <c r="G204">
        <v>1199</v>
      </c>
      <c r="H204">
        <v>536608</v>
      </c>
      <c r="I204" t="s">
        <v>9414</v>
      </c>
      <c r="J204" t="s">
        <v>545</v>
      </c>
      <c r="K204" t="s">
        <v>546</v>
      </c>
      <c r="L204" t="s">
        <v>557</v>
      </c>
      <c r="M204" t="s">
        <v>886</v>
      </c>
      <c r="N204" t="s">
        <v>549</v>
      </c>
      <c r="O204" t="s">
        <v>550</v>
      </c>
      <c r="P204" t="s">
        <v>551</v>
      </c>
      <c r="Q204" t="s">
        <v>141</v>
      </c>
      <c r="R204" t="s">
        <v>475</v>
      </c>
      <c r="S204" t="s">
        <v>579</v>
      </c>
      <c r="T204" t="s">
        <v>595</v>
      </c>
      <c r="U204">
        <f>COUNTIF('业绩进度排名-中间表'!$E$27:$E$202,新签明细[[#This Row],[cc_user_name]])</f>
        <v>1</v>
      </c>
      <c r="V204" s="1">
        <f>DATEVALUE(LEFT(新签明细[[#This Row],[支付成功时间]], FIND(" ", 新签明细[[#This Row],[支付成功时间]]) - 1))</f>
        <v>45788</v>
      </c>
      <c r="W204" s="1">
        <f>IFERROR(DATEVALUE(LEFT(新签明细[[#This Row],[lead_date]],FIND(" ",新签明细[[#This Row],[lead_date]])-1)),$W$2)</f>
        <v>45784</v>
      </c>
      <c r="X204" t="b">
        <f t="shared" ca="1" si="3"/>
        <v>1</v>
      </c>
    </row>
    <row r="205" spans="1:24" hidden="1">
      <c r="A205" t="s">
        <v>9415</v>
      </c>
      <c r="B205" t="s">
        <v>9416</v>
      </c>
      <c r="C205">
        <v>18</v>
      </c>
      <c r="D205" t="s">
        <v>259</v>
      </c>
      <c r="E205" t="s">
        <v>9416</v>
      </c>
      <c r="F205">
        <v>1</v>
      </c>
      <c r="G205">
        <v>630</v>
      </c>
      <c r="H205">
        <v>536828</v>
      </c>
      <c r="I205" t="s">
        <v>9417</v>
      </c>
      <c r="J205" t="s">
        <v>545</v>
      </c>
      <c r="K205" t="s">
        <v>546</v>
      </c>
      <c r="L205" t="s">
        <v>565</v>
      </c>
      <c r="M205" t="s">
        <v>548</v>
      </c>
      <c r="N205" t="s">
        <v>549</v>
      </c>
      <c r="O205" t="s">
        <v>550</v>
      </c>
      <c r="P205" t="s">
        <v>136</v>
      </c>
      <c r="Q205" t="s">
        <v>147</v>
      </c>
      <c r="R205" t="s">
        <v>475</v>
      </c>
      <c r="S205" t="s">
        <v>566</v>
      </c>
      <c r="T205" t="s">
        <v>873</v>
      </c>
      <c r="U205">
        <f>COUNTIF('业绩进度排名-中间表'!$E$27:$E$202,新签明细[[#This Row],[cc_user_name]])</f>
        <v>1</v>
      </c>
      <c r="V205" s="1">
        <f>DATEVALUE(LEFT(新签明细[[#This Row],[支付成功时间]], FIND(" ", 新签明细[[#This Row],[支付成功时间]]) - 1))</f>
        <v>45789</v>
      </c>
      <c r="W205" s="1">
        <f>IFERROR(DATEVALUE(LEFT(新签明细[[#This Row],[lead_date]],FIND(" ",新签明细[[#This Row],[lead_date]])-1)),$W$2)</f>
        <v>45786</v>
      </c>
      <c r="X205" t="b">
        <f t="shared" ca="1" si="3"/>
        <v>1</v>
      </c>
    </row>
    <row r="206" spans="1:24" hidden="1">
      <c r="A206" t="s">
        <v>19318</v>
      </c>
      <c r="B206" t="s">
        <v>19319</v>
      </c>
      <c r="C206">
        <v>48</v>
      </c>
      <c r="D206" t="s">
        <v>182</v>
      </c>
      <c r="E206" t="s">
        <v>19319</v>
      </c>
      <c r="F206">
        <v>1</v>
      </c>
      <c r="G206">
        <v>1645.94</v>
      </c>
      <c r="H206">
        <v>538126</v>
      </c>
      <c r="I206" t="s">
        <v>19320</v>
      </c>
      <c r="J206" t="s">
        <v>545</v>
      </c>
      <c r="K206" t="s">
        <v>546</v>
      </c>
      <c r="L206" t="s">
        <v>571</v>
      </c>
      <c r="M206" t="s">
        <v>19321</v>
      </c>
      <c r="N206" t="s">
        <v>549</v>
      </c>
      <c r="O206" t="s">
        <v>559</v>
      </c>
      <c r="P206" t="s">
        <v>469</v>
      </c>
      <c r="Q206" t="s">
        <v>180</v>
      </c>
      <c r="R206" t="s">
        <v>475</v>
      </c>
      <c r="S206" t="s">
        <v>18001</v>
      </c>
      <c r="T206" t="s">
        <v>830</v>
      </c>
      <c r="U206">
        <f>COUNTIF('业绩进度排名-中间表'!$E$27:$E$202,新签明细[[#This Row],[cc_user_name]])</f>
        <v>1</v>
      </c>
      <c r="V206" s="1">
        <f>DATEVALUE(LEFT(新签明细[[#This Row],[支付成功时间]], FIND(" ", 新签明细[[#This Row],[支付成功时间]]) - 1))</f>
        <v>45792</v>
      </c>
      <c r="W206" s="1">
        <f>IFERROR(DATEVALUE(LEFT(新签明细[[#This Row],[lead_date]],FIND(" ",新签明细[[#This Row],[lead_date]])-1)),$W$2)</f>
        <v>45765</v>
      </c>
      <c r="X206" t="b">
        <f t="shared" ca="1" si="3"/>
        <v>0</v>
      </c>
    </row>
    <row r="207" spans="1:24" hidden="1">
      <c r="A207" t="s">
        <v>19322</v>
      </c>
      <c r="B207" t="s">
        <v>19323</v>
      </c>
      <c r="C207">
        <v>24</v>
      </c>
      <c r="D207" t="s">
        <v>253</v>
      </c>
      <c r="E207" t="s">
        <v>19323</v>
      </c>
      <c r="F207">
        <v>1</v>
      </c>
      <c r="G207">
        <v>840</v>
      </c>
      <c r="H207">
        <v>537983</v>
      </c>
      <c r="I207" t="s">
        <v>19324</v>
      </c>
      <c r="J207" t="s">
        <v>545</v>
      </c>
      <c r="K207" t="s">
        <v>546</v>
      </c>
      <c r="L207" t="s">
        <v>671</v>
      </c>
      <c r="M207" t="s">
        <v>548</v>
      </c>
      <c r="N207" t="s">
        <v>549</v>
      </c>
      <c r="O207" t="s">
        <v>550</v>
      </c>
      <c r="P207" t="s">
        <v>136</v>
      </c>
      <c r="Q207" t="s">
        <v>147</v>
      </c>
      <c r="R207" t="s">
        <v>475</v>
      </c>
      <c r="S207" t="s">
        <v>633</v>
      </c>
      <c r="T207" t="s">
        <v>17846</v>
      </c>
      <c r="U207">
        <f>COUNTIF('业绩进度排名-中间表'!$E$27:$E$202,新签明细[[#This Row],[cc_user_name]])</f>
        <v>1</v>
      </c>
      <c r="V207" s="1">
        <f>DATEVALUE(LEFT(新签明细[[#This Row],[支付成功时间]], FIND(" ", 新签明细[[#This Row],[支付成功时间]]) - 1))</f>
        <v>45792</v>
      </c>
      <c r="W207" s="1">
        <f>IFERROR(DATEVALUE(LEFT(新签明细[[#This Row],[lead_date]],FIND(" ",新签明细[[#This Row],[lead_date]])-1)),$W$2)</f>
        <v>45791</v>
      </c>
      <c r="X207" t="b">
        <f t="shared" ca="1" si="3"/>
        <v>1</v>
      </c>
    </row>
    <row r="208" spans="1:24" hidden="1">
      <c r="A208" t="s">
        <v>28987</v>
      </c>
      <c r="B208" t="s">
        <v>28988</v>
      </c>
      <c r="C208">
        <v>1</v>
      </c>
      <c r="D208" t="s">
        <v>261</v>
      </c>
      <c r="E208" t="s">
        <v>28988</v>
      </c>
      <c r="F208">
        <v>1</v>
      </c>
      <c r="G208">
        <v>612.92322100000001</v>
      </c>
      <c r="H208">
        <v>543497</v>
      </c>
      <c r="I208" t="s">
        <v>28989</v>
      </c>
      <c r="J208" t="s">
        <v>545</v>
      </c>
      <c r="K208" t="s">
        <v>1882</v>
      </c>
      <c r="L208" t="s">
        <v>28990</v>
      </c>
      <c r="M208" t="s">
        <v>648</v>
      </c>
      <c r="N208" t="s">
        <v>549</v>
      </c>
      <c r="O208" t="s">
        <v>550</v>
      </c>
      <c r="P208" t="s">
        <v>136</v>
      </c>
      <c r="Q208" t="s">
        <v>147</v>
      </c>
      <c r="R208" t="s">
        <v>475</v>
      </c>
      <c r="S208" t="s">
        <v>18239</v>
      </c>
      <c r="T208" t="s">
        <v>28991</v>
      </c>
      <c r="U208">
        <f>COUNTIF('业绩进度排名-中间表'!$E$27:$E$202,新签明细[[#This Row],[cc_user_name]])</f>
        <v>1</v>
      </c>
      <c r="V208" s="1">
        <f>DATEVALUE(LEFT(新签明细[[#This Row],[支付成功时间]], FIND(" ", 新签明细[[#This Row],[支付成功时间]]) - 1))</f>
        <v>45802</v>
      </c>
      <c r="W208" s="1">
        <f>IFERROR(DATEVALUE(LEFT(新签明细[[#This Row],[lead_date]],FIND(" ",新签明细[[#This Row],[lead_date]])-1)),$W$2)</f>
        <v>45587</v>
      </c>
      <c r="X208" t="b">
        <f t="shared" ca="1" si="3"/>
        <v>0</v>
      </c>
    </row>
    <row r="209" spans="1:24" hidden="1">
      <c r="A209" t="s">
        <v>995</v>
      </c>
      <c r="B209" t="s">
        <v>996</v>
      </c>
      <c r="C209">
        <v>60</v>
      </c>
      <c r="D209" t="s">
        <v>181</v>
      </c>
      <c r="E209" t="s">
        <v>996</v>
      </c>
      <c r="F209">
        <v>1</v>
      </c>
      <c r="G209">
        <v>1575</v>
      </c>
      <c r="H209">
        <v>534508</v>
      </c>
      <c r="I209" t="s">
        <v>997</v>
      </c>
      <c r="J209" t="s">
        <v>545</v>
      </c>
      <c r="K209" t="s">
        <v>546</v>
      </c>
      <c r="L209" t="s">
        <v>547</v>
      </c>
      <c r="M209" t="s">
        <v>548</v>
      </c>
      <c r="N209" t="s">
        <v>549</v>
      </c>
      <c r="O209" t="s">
        <v>559</v>
      </c>
      <c r="P209" t="s">
        <v>469</v>
      </c>
      <c r="Q209" t="s">
        <v>180</v>
      </c>
      <c r="R209" t="s">
        <v>475</v>
      </c>
      <c r="S209" t="s">
        <v>998</v>
      </c>
      <c r="T209" t="s">
        <v>722</v>
      </c>
      <c r="U209">
        <f>COUNTIF('业绩进度排名-中间表'!$E$27:$E$202,新签明细[[#This Row],[cc_user_name]])</f>
        <v>1</v>
      </c>
      <c r="V209" s="1">
        <f>DATEVALUE(LEFT(新签明细[[#This Row],[支付成功时间]], FIND(" ", 新签明细[[#This Row],[支付成功时间]]) - 1))</f>
        <v>45781</v>
      </c>
      <c r="W209" s="1">
        <f>IFERROR(DATEVALUE(LEFT(新签明细[[#This Row],[lead_date]],FIND(" ",新签明细[[#This Row],[lead_date]])-1)),$W$2)</f>
        <v>45780</v>
      </c>
      <c r="X209" t="b">
        <f t="shared" ca="1" si="3"/>
        <v>1</v>
      </c>
    </row>
    <row r="210" spans="1:24" hidden="1">
      <c r="A210" t="s">
        <v>19325</v>
      </c>
      <c r="B210" t="s">
        <v>19326</v>
      </c>
      <c r="C210">
        <v>18</v>
      </c>
      <c r="D210" t="s">
        <v>293</v>
      </c>
      <c r="E210" t="s">
        <v>19326</v>
      </c>
      <c r="F210">
        <v>1</v>
      </c>
      <c r="G210">
        <v>630</v>
      </c>
      <c r="H210">
        <v>538722</v>
      </c>
      <c r="I210" t="s">
        <v>19327</v>
      </c>
      <c r="J210" t="s">
        <v>545</v>
      </c>
      <c r="K210" t="s">
        <v>546</v>
      </c>
      <c r="L210" t="s">
        <v>565</v>
      </c>
      <c r="M210" t="s">
        <v>578</v>
      </c>
      <c r="N210" t="s">
        <v>549</v>
      </c>
      <c r="O210" t="s">
        <v>550</v>
      </c>
      <c r="P210" t="s">
        <v>136</v>
      </c>
      <c r="Q210" t="s">
        <v>292</v>
      </c>
      <c r="R210" t="s">
        <v>475</v>
      </c>
      <c r="S210" t="s">
        <v>678</v>
      </c>
      <c r="T210" t="s">
        <v>622</v>
      </c>
      <c r="U210">
        <f>COUNTIF('业绩进度排名-中间表'!$E$27:$E$202,新签明细[[#This Row],[cc_user_name]])</f>
        <v>1</v>
      </c>
      <c r="V210" s="1">
        <f>DATEVALUE(LEFT(新签明细[[#This Row],[支付成功时间]], FIND(" ", 新签明细[[#This Row],[支付成功时间]]) - 1))</f>
        <v>45793</v>
      </c>
      <c r="W210" s="1">
        <f>IFERROR(DATEVALUE(LEFT(新签明细[[#This Row],[lead_date]],FIND(" ",新签明细[[#This Row],[lead_date]])-1)),$W$2)</f>
        <v>45777</v>
      </c>
      <c r="X210" t="b">
        <f t="shared" ca="1" si="3"/>
        <v>0</v>
      </c>
    </row>
    <row r="211" spans="1:24" hidden="1">
      <c r="A211" t="s">
        <v>28992</v>
      </c>
      <c r="B211" t="s">
        <v>28993</v>
      </c>
      <c r="C211">
        <v>48</v>
      </c>
      <c r="D211" t="s">
        <v>254</v>
      </c>
      <c r="E211" t="s">
        <v>28993</v>
      </c>
      <c r="F211">
        <v>1</v>
      </c>
      <c r="G211">
        <v>1598</v>
      </c>
      <c r="H211">
        <v>543727</v>
      </c>
      <c r="I211" t="s">
        <v>28994</v>
      </c>
      <c r="J211" t="s">
        <v>545</v>
      </c>
      <c r="K211" t="s">
        <v>546</v>
      </c>
      <c r="L211" t="s">
        <v>571</v>
      </c>
      <c r="M211" t="s">
        <v>548</v>
      </c>
      <c r="N211" t="s">
        <v>549</v>
      </c>
      <c r="O211" t="s">
        <v>550</v>
      </c>
      <c r="P211" t="s">
        <v>136</v>
      </c>
      <c r="Q211" t="s">
        <v>147</v>
      </c>
      <c r="R211" t="s">
        <v>475</v>
      </c>
      <c r="S211" t="s">
        <v>611</v>
      </c>
      <c r="T211" t="s">
        <v>17665</v>
      </c>
      <c r="U211">
        <f>COUNTIF('业绩进度排名-中间表'!$E$27:$E$202,新签明细[[#This Row],[cc_user_name]])</f>
        <v>1</v>
      </c>
      <c r="V211" s="1">
        <f>DATEVALUE(LEFT(新签明细[[#This Row],[支付成功时间]], FIND(" ", 新签明细[[#This Row],[支付成功时间]]) - 1))</f>
        <v>45803</v>
      </c>
      <c r="W211" s="1">
        <f>IFERROR(DATEVALUE(LEFT(新签明细[[#This Row],[lead_date]],FIND(" ",新签明细[[#This Row],[lead_date]])-1)),$W$2)</f>
        <v>45800</v>
      </c>
      <c r="X211" t="b">
        <f t="shared" ca="1" si="3"/>
        <v>1</v>
      </c>
    </row>
    <row r="212" spans="1:24">
      <c r="A212" t="s">
        <v>999</v>
      </c>
      <c r="B212" t="s">
        <v>1000</v>
      </c>
      <c r="C212">
        <v>18</v>
      </c>
      <c r="D212" t="s">
        <v>301</v>
      </c>
      <c r="E212" t="s">
        <v>1000</v>
      </c>
      <c r="F212">
        <v>1</v>
      </c>
      <c r="G212">
        <v>648.9</v>
      </c>
      <c r="H212">
        <v>534476</v>
      </c>
      <c r="I212" t="s">
        <v>1001</v>
      </c>
      <c r="J212" t="s">
        <v>545</v>
      </c>
      <c r="K212" t="s">
        <v>546</v>
      </c>
      <c r="L212" t="s">
        <v>565</v>
      </c>
      <c r="M212" t="s">
        <v>626</v>
      </c>
      <c r="N212" t="s">
        <v>549</v>
      </c>
      <c r="O212" t="s">
        <v>550</v>
      </c>
      <c r="P212" t="s">
        <v>136</v>
      </c>
      <c r="Q212" t="s">
        <v>143</v>
      </c>
      <c r="R212" t="s">
        <v>475</v>
      </c>
      <c r="S212" t="s">
        <v>611</v>
      </c>
      <c r="T212" t="s">
        <v>561</v>
      </c>
      <c r="U212">
        <f>COUNTIF('业绩进度排名-中间表'!$E$27:$E$202,新签明细[[#This Row],[cc_user_name]])</f>
        <v>1</v>
      </c>
      <c r="V212" s="1">
        <f>DATEVALUE(LEFT(新签明细[[#This Row],[支付成功时间]], FIND(" ", 新签明细[[#This Row],[支付成功时间]]) - 1))</f>
        <v>45781</v>
      </c>
      <c r="W212" s="1">
        <f>IFERROR(DATEVALUE(LEFT(新签明细[[#This Row],[lead_date]],FIND(" ",新签明细[[#This Row],[lead_date]])-1)),$W$2)</f>
        <v>45781</v>
      </c>
      <c r="X212" t="b">
        <f t="shared" ca="1" si="3"/>
        <v>1</v>
      </c>
    </row>
    <row r="213" spans="1:24" hidden="1">
      <c r="A213" t="s">
        <v>30581</v>
      </c>
      <c r="B213" t="s">
        <v>30582</v>
      </c>
      <c r="C213">
        <v>36</v>
      </c>
      <c r="D213" t="s">
        <v>296</v>
      </c>
      <c r="E213" t="s">
        <v>30582</v>
      </c>
      <c r="F213">
        <v>1</v>
      </c>
      <c r="G213">
        <v>1199</v>
      </c>
      <c r="H213">
        <v>544382</v>
      </c>
      <c r="I213" t="s">
        <v>30583</v>
      </c>
      <c r="J213" t="s">
        <v>545</v>
      </c>
      <c r="K213" t="s">
        <v>546</v>
      </c>
      <c r="L213" t="s">
        <v>557</v>
      </c>
      <c r="M213" t="s">
        <v>578</v>
      </c>
      <c r="N213" t="s">
        <v>549</v>
      </c>
      <c r="O213" t="s">
        <v>550</v>
      </c>
      <c r="P213" t="s">
        <v>136</v>
      </c>
      <c r="Q213" t="s">
        <v>292</v>
      </c>
      <c r="R213" t="s">
        <v>475</v>
      </c>
      <c r="S213" t="s">
        <v>659</v>
      </c>
      <c r="T213" t="s">
        <v>17764</v>
      </c>
      <c r="U213">
        <f>COUNTIF('业绩进度排名-中间表'!$E$27:$E$202,新签明细[[#This Row],[cc_user_name]])</f>
        <v>1</v>
      </c>
      <c r="V213" s="1">
        <f>DATEVALUE(LEFT(新签明细[[#This Row],[支付成功时间]], FIND(" ", 新签明细[[#This Row],[支付成功时间]]) - 1))</f>
        <v>45804</v>
      </c>
      <c r="W213" s="1">
        <f>IFERROR(DATEVALUE(LEFT(新签明细[[#This Row],[lead_date]],FIND(" ",新签明细[[#This Row],[lead_date]])-1)),$W$2)</f>
        <v>45799</v>
      </c>
      <c r="X213" t="b">
        <f t="shared" ca="1" si="3"/>
        <v>1</v>
      </c>
    </row>
    <row r="214" spans="1:24" hidden="1">
      <c r="A214" t="s">
        <v>9418</v>
      </c>
      <c r="B214" t="s">
        <v>9419</v>
      </c>
      <c r="C214">
        <v>18</v>
      </c>
      <c r="D214" t="s">
        <v>331</v>
      </c>
      <c r="E214" t="s">
        <v>9419</v>
      </c>
      <c r="F214">
        <v>1</v>
      </c>
      <c r="G214">
        <v>720.41018799999995</v>
      </c>
      <c r="H214">
        <v>536654</v>
      </c>
      <c r="I214" t="s">
        <v>9420</v>
      </c>
      <c r="J214" t="s">
        <v>545</v>
      </c>
      <c r="K214" t="s">
        <v>546</v>
      </c>
      <c r="L214" t="s">
        <v>565</v>
      </c>
      <c r="M214" t="s">
        <v>558</v>
      </c>
      <c r="N214" t="s">
        <v>549</v>
      </c>
      <c r="O214" t="s">
        <v>559</v>
      </c>
      <c r="P214" t="s">
        <v>504</v>
      </c>
      <c r="Q214" t="s">
        <v>325</v>
      </c>
      <c r="R214" t="s">
        <v>475</v>
      </c>
      <c r="S214" t="s">
        <v>589</v>
      </c>
      <c r="T214" t="s">
        <v>590</v>
      </c>
      <c r="U214">
        <f>COUNTIF('业绩进度排名-中间表'!$E$27:$E$202,新签明细[[#This Row],[cc_user_name]])</f>
        <v>1</v>
      </c>
      <c r="V214" s="1">
        <f>DATEVALUE(LEFT(新签明细[[#This Row],[支付成功时间]], FIND(" ", 新签明细[[#This Row],[支付成功时间]]) - 1))</f>
        <v>45788</v>
      </c>
      <c r="W214" s="1">
        <f>IFERROR(DATEVALUE(LEFT(新签明细[[#This Row],[lead_date]],FIND(" ",新签明细[[#This Row],[lead_date]])-1)),$W$2)</f>
        <v>45770</v>
      </c>
      <c r="X214" t="b">
        <f t="shared" ca="1" si="3"/>
        <v>0</v>
      </c>
    </row>
    <row r="215" spans="1:24" hidden="1">
      <c r="A215" t="s">
        <v>19328</v>
      </c>
      <c r="B215" t="s">
        <v>19329</v>
      </c>
      <c r="C215">
        <v>18</v>
      </c>
      <c r="D215" t="s">
        <v>317</v>
      </c>
      <c r="E215" t="s">
        <v>19329</v>
      </c>
      <c r="F215">
        <v>1</v>
      </c>
      <c r="G215">
        <v>646.33571900000004</v>
      </c>
      <c r="H215">
        <v>537823</v>
      </c>
      <c r="I215" t="s">
        <v>19330</v>
      </c>
      <c r="J215" t="s">
        <v>545</v>
      </c>
      <c r="K215" t="s">
        <v>546</v>
      </c>
      <c r="L215" t="s">
        <v>565</v>
      </c>
      <c r="M215" t="s">
        <v>695</v>
      </c>
      <c r="N215" t="s">
        <v>549</v>
      </c>
      <c r="O215" t="s">
        <v>550</v>
      </c>
      <c r="P215" t="s">
        <v>616</v>
      </c>
      <c r="Q215" t="s">
        <v>314</v>
      </c>
      <c r="R215" t="s">
        <v>475</v>
      </c>
      <c r="S215" t="s">
        <v>654</v>
      </c>
      <c r="T215" t="s">
        <v>11910</v>
      </c>
      <c r="U215">
        <f>COUNTIF('业绩进度排名-中间表'!$E$27:$E$202,新签明细[[#This Row],[cc_user_name]])</f>
        <v>1</v>
      </c>
      <c r="V215" s="1">
        <f>DATEVALUE(LEFT(新签明细[[#This Row],[支付成功时间]], FIND(" ", 新签明细[[#This Row],[支付成功时间]]) - 1))</f>
        <v>45791</v>
      </c>
      <c r="W215" s="1">
        <f>IFERROR(DATEVALUE(LEFT(新签明细[[#This Row],[lead_date]],FIND(" ",新签明细[[#This Row],[lead_date]])-1)),$W$2)</f>
        <v>45789</v>
      </c>
      <c r="X215" t="b">
        <f t="shared" ca="1" si="3"/>
        <v>1</v>
      </c>
    </row>
    <row r="216" spans="1:24" hidden="1">
      <c r="A216" t="s">
        <v>1002</v>
      </c>
      <c r="B216" t="s">
        <v>1003</v>
      </c>
      <c r="C216">
        <v>48</v>
      </c>
      <c r="D216" t="s">
        <v>200</v>
      </c>
      <c r="E216" t="s">
        <v>1003</v>
      </c>
      <c r="F216">
        <v>1</v>
      </c>
      <c r="G216">
        <v>1598</v>
      </c>
      <c r="H216">
        <v>534540</v>
      </c>
      <c r="I216" t="s">
        <v>1004</v>
      </c>
      <c r="J216" t="s">
        <v>545</v>
      </c>
      <c r="K216" t="s">
        <v>546</v>
      </c>
      <c r="L216" t="s">
        <v>571</v>
      </c>
      <c r="M216" t="s">
        <v>548</v>
      </c>
      <c r="N216" t="s">
        <v>549</v>
      </c>
      <c r="O216" t="s">
        <v>550</v>
      </c>
      <c r="P216" t="s">
        <v>551</v>
      </c>
      <c r="Q216" t="s">
        <v>149</v>
      </c>
      <c r="R216" t="s">
        <v>475</v>
      </c>
      <c r="S216" t="s">
        <v>611</v>
      </c>
      <c r="T216" t="s">
        <v>673</v>
      </c>
      <c r="U216">
        <f>COUNTIF('业绩进度排名-中间表'!$E$27:$E$202,新签明细[[#This Row],[cc_user_name]])</f>
        <v>1</v>
      </c>
      <c r="V216" s="1">
        <f>DATEVALUE(LEFT(新签明细[[#This Row],[支付成功时间]], FIND(" ", 新签明细[[#This Row],[支付成功时间]]) - 1))</f>
        <v>45782</v>
      </c>
      <c r="W216" s="1">
        <f>IFERROR(DATEVALUE(LEFT(新签明细[[#This Row],[lead_date]],FIND(" ",新签明细[[#This Row],[lead_date]])-1)),$W$2)</f>
        <v>45778</v>
      </c>
      <c r="X216" t="b">
        <f t="shared" ca="1" si="3"/>
        <v>1</v>
      </c>
    </row>
    <row r="217" spans="1:24" hidden="1">
      <c r="A217" t="s">
        <v>17746</v>
      </c>
      <c r="B217" t="s">
        <v>17747</v>
      </c>
      <c r="C217">
        <v>48</v>
      </c>
      <c r="D217" t="s">
        <v>184</v>
      </c>
      <c r="E217" t="s">
        <v>17747</v>
      </c>
      <c r="F217">
        <v>1</v>
      </c>
      <c r="G217">
        <v>1598</v>
      </c>
      <c r="H217">
        <v>539589</v>
      </c>
      <c r="I217" t="s">
        <v>17748</v>
      </c>
      <c r="J217" t="s">
        <v>545</v>
      </c>
      <c r="K217" t="s">
        <v>546</v>
      </c>
      <c r="L217" t="s">
        <v>571</v>
      </c>
      <c r="M217" t="s">
        <v>1258</v>
      </c>
      <c r="N217" t="s">
        <v>549</v>
      </c>
      <c r="O217" t="s">
        <v>559</v>
      </c>
      <c r="P217" t="s">
        <v>469</v>
      </c>
      <c r="Q217" t="s">
        <v>180</v>
      </c>
      <c r="R217" t="s">
        <v>475</v>
      </c>
      <c r="S217" t="s">
        <v>552</v>
      </c>
      <c r="T217" t="s">
        <v>595</v>
      </c>
      <c r="U217">
        <f>COUNTIF('业绩进度排名-中间表'!$E$27:$E$202,新签明细[[#This Row],[cc_user_name]])</f>
        <v>1</v>
      </c>
      <c r="V217" s="1">
        <f>DATEVALUE(LEFT(新签明细[[#This Row],[支付成功时间]], FIND(" ", 新签明细[[#This Row],[支付成功时间]]) - 1))</f>
        <v>45795</v>
      </c>
      <c r="W217" s="1">
        <f>IFERROR(DATEVALUE(LEFT(新签明细[[#This Row],[lead_date]],FIND(" ",新签明细[[#This Row],[lead_date]])-1)),$W$2)</f>
        <v>45784</v>
      </c>
      <c r="X217" t="b">
        <f t="shared" ca="1" si="3"/>
        <v>1</v>
      </c>
    </row>
    <row r="218" spans="1:24" hidden="1">
      <c r="A218" t="s">
        <v>17749</v>
      </c>
      <c r="B218" t="s">
        <v>17750</v>
      </c>
      <c r="C218">
        <v>50</v>
      </c>
      <c r="D218" t="s">
        <v>1484</v>
      </c>
      <c r="E218" t="s">
        <v>17750</v>
      </c>
      <c r="F218">
        <v>1</v>
      </c>
      <c r="G218">
        <v>413.05695300000002</v>
      </c>
      <c r="H218">
        <v>537866</v>
      </c>
      <c r="I218" t="s">
        <v>17751</v>
      </c>
      <c r="J218" t="s">
        <v>545</v>
      </c>
      <c r="K218" t="s">
        <v>1476</v>
      </c>
      <c r="L218" t="s">
        <v>1477</v>
      </c>
      <c r="M218" t="s">
        <v>648</v>
      </c>
      <c r="N218" t="s">
        <v>805</v>
      </c>
      <c r="O218" t="s">
        <v>806</v>
      </c>
      <c r="P218" t="s">
        <v>649</v>
      </c>
      <c r="Q218" t="s">
        <v>626</v>
      </c>
      <c r="R218" t="s">
        <v>475</v>
      </c>
      <c r="S218" t="s">
        <v>1478</v>
      </c>
      <c r="T218" t="s">
        <v>11910</v>
      </c>
      <c r="U218">
        <f>COUNTIF('业绩进度排名-中间表'!$E$27:$E$202,新签明细[[#This Row],[cc_user_name]])</f>
        <v>0</v>
      </c>
      <c r="V218" s="1">
        <f>DATEVALUE(LEFT(新签明细[[#This Row],[支付成功时间]], FIND(" ", 新签明细[[#This Row],[支付成功时间]]) - 1))</f>
        <v>45791</v>
      </c>
      <c r="W218" s="1">
        <f>IFERROR(DATEVALUE(LEFT(新签明细[[#This Row],[lead_date]],FIND(" ",新签明细[[#This Row],[lead_date]])-1)),$W$2)</f>
        <v>45789</v>
      </c>
      <c r="X218" t="b">
        <f t="shared" ca="1" si="3"/>
        <v>1</v>
      </c>
    </row>
    <row r="219" spans="1:24" hidden="1">
      <c r="A219" t="s">
        <v>17752</v>
      </c>
      <c r="B219" t="s">
        <v>17753</v>
      </c>
      <c r="C219">
        <v>36</v>
      </c>
      <c r="D219" t="s">
        <v>272</v>
      </c>
      <c r="E219" t="s">
        <v>17753</v>
      </c>
      <c r="F219">
        <v>1</v>
      </c>
      <c r="G219">
        <v>1199</v>
      </c>
      <c r="H219">
        <v>541238</v>
      </c>
      <c r="I219" t="s">
        <v>17754</v>
      </c>
      <c r="J219" t="s">
        <v>545</v>
      </c>
      <c r="K219" t="s">
        <v>546</v>
      </c>
      <c r="L219" t="s">
        <v>557</v>
      </c>
      <c r="M219" t="s">
        <v>695</v>
      </c>
      <c r="N219" t="s">
        <v>549</v>
      </c>
      <c r="O219" t="s">
        <v>550</v>
      </c>
      <c r="P219" t="s">
        <v>136</v>
      </c>
      <c r="Q219" t="s">
        <v>139</v>
      </c>
      <c r="R219" t="s">
        <v>475</v>
      </c>
      <c r="S219" t="s">
        <v>566</v>
      </c>
      <c r="T219" t="s">
        <v>9375</v>
      </c>
      <c r="U219">
        <f>COUNTIF('业绩进度排名-中间表'!$E$27:$E$202,新签明细[[#This Row],[cc_user_name]])</f>
        <v>1</v>
      </c>
      <c r="V219" s="1">
        <f>DATEVALUE(LEFT(新签明细[[#This Row],[支付成功时间]], FIND(" ", 新签明细[[#This Row],[支付成功时间]]) - 1))</f>
        <v>45797</v>
      </c>
      <c r="W219" s="1">
        <f>IFERROR(DATEVALUE(LEFT(新签明细[[#This Row],[lead_date]],FIND(" ",新签明细[[#This Row],[lead_date]])-1)),$W$2)</f>
        <v>45787</v>
      </c>
      <c r="X219" t="b">
        <f t="shared" ca="1" si="3"/>
        <v>1</v>
      </c>
    </row>
    <row r="220" spans="1:24" hidden="1">
      <c r="A220" t="s">
        <v>11894</v>
      </c>
      <c r="B220" t="s">
        <v>11895</v>
      </c>
      <c r="C220">
        <v>8</v>
      </c>
      <c r="D220" t="s">
        <v>321</v>
      </c>
      <c r="E220" t="s">
        <v>11895</v>
      </c>
      <c r="F220">
        <v>1</v>
      </c>
      <c r="G220">
        <v>277.18606</v>
      </c>
      <c r="H220">
        <v>537180</v>
      </c>
      <c r="I220" t="s">
        <v>11896</v>
      </c>
      <c r="J220" t="s">
        <v>545</v>
      </c>
      <c r="K220" t="s">
        <v>546</v>
      </c>
      <c r="L220" t="s">
        <v>577</v>
      </c>
      <c r="M220" t="s">
        <v>695</v>
      </c>
      <c r="N220" t="s">
        <v>549</v>
      </c>
      <c r="O220" t="s">
        <v>550</v>
      </c>
      <c r="P220" t="s">
        <v>616</v>
      </c>
      <c r="Q220" t="s">
        <v>314</v>
      </c>
      <c r="R220" t="s">
        <v>475</v>
      </c>
      <c r="S220" t="s">
        <v>617</v>
      </c>
      <c r="T220" t="s">
        <v>585</v>
      </c>
      <c r="U220">
        <f>COUNTIF('业绩进度排名-中间表'!$E$27:$E$202,新签明细[[#This Row],[cc_user_name]])</f>
        <v>1</v>
      </c>
      <c r="V220" s="1">
        <f>DATEVALUE(LEFT(新签明细[[#This Row],[支付成功时间]], FIND(" ", 新签明细[[#This Row],[支付成功时间]]) - 1))</f>
        <v>45789</v>
      </c>
      <c r="W220" s="1">
        <f>IFERROR(DATEVALUE(LEFT(新签明细[[#This Row],[lead_date]],FIND(" ",新签明细[[#This Row],[lead_date]])-1)),$W$2)</f>
        <v>45776</v>
      </c>
      <c r="X220" t="b">
        <f t="shared" ca="1" si="3"/>
        <v>0</v>
      </c>
    </row>
    <row r="221" spans="1:24" hidden="1">
      <c r="A221" t="s">
        <v>11280</v>
      </c>
      <c r="B221" t="s">
        <v>11281</v>
      </c>
      <c r="C221">
        <v>18</v>
      </c>
      <c r="D221" t="s">
        <v>336</v>
      </c>
      <c r="E221" t="s">
        <v>11281</v>
      </c>
      <c r="F221">
        <v>1</v>
      </c>
      <c r="G221">
        <v>720.41018799999995</v>
      </c>
      <c r="H221">
        <v>537076</v>
      </c>
      <c r="I221" t="s">
        <v>11282</v>
      </c>
      <c r="J221" t="s">
        <v>545</v>
      </c>
      <c r="K221" t="s">
        <v>546</v>
      </c>
      <c r="L221" t="s">
        <v>565</v>
      </c>
      <c r="M221" t="s">
        <v>558</v>
      </c>
      <c r="N221" t="s">
        <v>549</v>
      </c>
      <c r="O221" t="s">
        <v>559</v>
      </c>
      <c r="P221" t="s">
        <v>504</v>
      </c>
      <c r="Q221" t="s">
        <v>325</v>
      </c>
      <c r="R221" t="s">
        <v>475</v>
      </c>
      <c r="S221" t="s">
        <v>589</v>
      </c>
      <c r="T221" t="s">
        <v>590</v>
      </c>
      <c r="U221">
        <f>COUNTIF('业绩进度排名-中间表'!$E$27:$E$202,新签明细[[#This Row],[cc_user_name]])</f>
        <v>1</v>
      </c>
      <c r="V221" s="1">
        <f>DATEVALUE(LEFT(新签明细[[#This Row],[支付成功时间]], FIND(" ", 新签明细[[#This Row],[支付成功时间]]) - 1))</f>
        <v>45789</v>
      </c>
      <c r="W221" s="1">
        <f>IFERROR(DATEVALUE(LEFT(新签明细[[#This Row],[lead_date]],FIND(" ",新签明细[[#This Row],[lead_date]])-1)),$W$2)</f>
        <v>45770</v>
      </c>
      <c r="X221" t="b">
        <f t="shared" ca="1" si="3"/>
        <v>0</v>
      </c>
    </row>
    <row r="222" spans="1:24" hidden="1">
      <c r="A222" t="s">
        <v>17755</v>
      </c>
      <c r="B222" t="s">
        <v>17756</v>
      </c>
      <c r="C222">
        <v>18</v>
      </c>
      <c r="D222" t="s">
        <v>193</v>
      </c>
      <c r="E222" t="s">
        <v>17756</v>
      </c>
      <c r="F222">
        <v>1</v>
      </c>
      <c r="G222">
        <v>646.33571900000004</v>
      </c>
      <c r="H222">
        <v>539048</v>
      </c>
      <c r="I222" t="s">
        <v>17757</v>
      </c>
      <c r="J222" t="s">
        <v>545</v>
      </c>
      <c r="K222" t="s">
        <v>546</v>
      </c>
      <c r="L222" t="s">
        <v>565</v>
      </c>
      <c r="M222" t="s">
        <v>695</v>
      </c>
      <c r="N222" t="s">
        <v>549</v>
      </c>
      <c r="O222" t="s">
        <v>559</v>
      </c>
      <c r="P222" t="s">
        <v>469</v>
      </c>
      <c r="Q222" t="s">
        <v>189</v>
      </c>
      <c r="R222" t="s">
        <v>475</v>
      </c>
      <c r="S222" t="s">
        <v>659</v>
      </c>
      <c r="T222" t="s">
        <v>17717</v>
      </c>
      <c r="U222">
        <f>COUNTIF('业绩进度排名-中间表'!$E$27:$E$202,新签明细[[#This Row],[cc_user_name]])</f>
        <v>1</v>
      </c>
      <c r="V222" s="1">
        <f>DATEVALUE(LEFT(新签明细[[#This Row],[支付成功时间]], FIND(" ", 新签明细[[#This Row],[支付成功时间]]) - 1))</f>
        <v>45794</v>
      </c>
      <c r="W222" s="1">
        <f>IFERROR(DATEVALUE(LEFT(新签明细[[#This Row],[lead_date]],FIND(" ",新签明细[[#This Row],[lead_date]])-1)),$W$2)</f>
        <v>45792</v>
      </c>
      <c r="X222" t="b">
        <f t="shared" ca="1" si="3"/>
        <v>1</v>
      </c>
    </row>
    <row r="223" spans="1:24" hidden="1">
      <c r="A223" t="s">
        <v>1232</v>
      </c>
      <c r="B223" t="s">
        <v>1233</v>
      </c>
      <c r="C223">
        <v>30</v>
      </c>
      <c r="D223" t="s">
        <v>196</v>
      </c>
      <c r="E223" t="s">
        <v>1233</v>
      </c>
      <c r="F223">
        <v>1</v>
      </c>
      <c r="G223">
        <v>811.13</v>
      </c>
      <c r="H223">
        <v>535242</v>
      </c>
      <c r="I223" t="s">
        <v>1234</v>
      </c>
      <c r="J223" t="s">
        <v>545</v>
      </c>
      <c r="K223" t="s">
        <v>546</v>
      </c>
      <c r="L223" t="s">
        <v>599</v>
      </c>
      <c r="M223" t="s">
        <v>548</v>
      </c>
      <c r="N223" t="s">
        <v>549</v>
      </c>
      <c r="O223" t="s">
        <v>559</v>
      </c>
      <c r="P223" t="s">
        <v>469</v>
      </c>
      <c r="Q223" t="s">
        <v>189</v>
      </c>
      <c r="R223" t="s">
        <v>475</v>
      </c>
      <c r="S223" t="s">
        <v>1235</v>
      </c>
      <c r="T223" t="s">
        <v>708</v>
      </c>
      <c r="U223">
        <f>COUNTIF('业绩进度排名-中间表'!$E$27:$E$202,新签明细[[#This Row],[cc_user_name]])</f>
        <v>1</v>
      </c>
      <c r="V223" s="1">
        <f>DATEVALUE(LEFT(新签明细[[#This Row],[支付成功时间]], FIND(" ", 新签明细[[#This Row],[支付成功时间]]) - 1))</f>
        <v>45785</v>
      </c>
      <c r="W223" s="1">
        <f>IFERROR(DATEVALUE(LEFT(新签明细[[#This Row],[lead_date]],FIND(" ",新签明细[[#This Row],[lead_date]])-1)),$W$2)</f>
        <v>45785</v>
      </c>
      <c r="X223" t="b">
        <f t="shared" ca="1" si="3"/>
        <v>1</v>
      </c>
    </row>
    <row r="224" spans="1:24" hidden="1">
      <c r="A224" t="s">
        <v>30584</v>
      </c>
      <c r="B224" t="s">
        <v>30585</v>
      </c>
      <c r="C224">
        <v>8</v>
      </c>
      <c r="D224" t="s">
        <v>181</v>
      </c>
      <c r="E224" t="s">
        <v>30585</v>
      </c>
      <c r="F224">
        <v>1</v>
      </c>
      <c r="G224">
        <v>288.39999999999998</v>
      </c>
      <c r="H224">
        <v>544586</v>
      </c>
      <c r="I224" t="s">
        <v>30586</v>
      </c>
      <c r="J224" t="s">
        <v>545</v>
      </c>
      <c r="K224" t="s">
        <v>546</v>
      </c>
      <c r="L224" t="s">
        <v>577</v>
      </c>
      <c r="M224" t="s">
        <v>626</v>
      </c>
      <c r="N224" t="s">
        <v>549</v>
      </c>
      <c r="O224" t="s">
        <v>559</v>
      </c>
      <c r="P224" t="s">
        <v>469</v>
      </c>
      <c r="Q224" t="s">
        <v>180</v>
      </c>
      <c r="R224" t="s">
        <v>475</v>
      </c>
      <c r="S224" t="s">
        <v>659</v>
      </c>
      <c r="T224" t="s">
        <v>30573</v>
      </c>
      <c r="U224">
        <f>COUNTIF('业绩进度排名-中间表'!$E$27:$E$202,新签明细[[#This Row],[cc_user_name]])</f>
        <v>1</v>
      </c>
      <c r="V224" s="1">
        <f>DATEVALUE(LEFT(新签明细[[#This Row],[支付成功时间]], FIND(" ", 新签明细[[#This Row],[支付成功时间]]) - 1))</f>
        <v>45805</v>
      </c>
      <c r="W224" s="1">
        <f>IFERROR(DATEVALUE(LEFT(新签明细[[#This Row],[lead_date]],FIND(" ",新签明细[[#This Row],[lead_date]])-1)),$W$2)</f>
        <v>45804</v>
      </c>
      <c r="X224" t="b">
        <f t="shared" ca="1" si="3"/>
        <v>1</v>
      </c>
    </row>
    <row r="225" spans="1:24" hidden="1">
      <c r="A225" t="s">
        <v>30587</v>
      </c>
      <c r="B225" t="s">
        <v>30588</v>
      </c>
      <c r="C225">
        <v>24</v>
      </c>
      <c r="D225" t="s">
        <v>207</v>
      </c>
      <c r="E225" t="s">
        <v>30588</v>
      </c>
      <c r="F225">
        <v>1</v>
      </c>
      <c r="G225">
        <v>840</v>
      </c>
      <c r="H225">
        <v>544295</v>
      </c>
      <c r="I225" t="s">
        <v>30589</v>
      </c>
      <c r="J225" t="s">
        <v>545</v>
      </c>
      <c r="K225" t="s">
        <v>546</v>
      </c>
      <c r="L225" t="s">
        <v>671</v>
      </c>
      <c r="M225" t="s">
        <v>548</v>
      </c>
      <c r="N225" t="s">
        <v>549</v>
      </c>
      <c r="O225" t="s">
        <v>550</v>
      </c>
      <c r="P225" t="s">
        <v>551</v>
      </c>
      <c r="Q225" t="s">
        <v>149</v>
      </c>
      <c r="R225" t="s">
        <v>475</v>
      </c>
      <c r="S225" t="s">
        <v>659</v>
      </c>
      <c r="T225" t="s">
        <v>17665</v>
      </c>
      <c r="U225">
        <f>COUNTIF('业绩进度排名-中间表'!$E$27:$E$202,新签明细[[#This Row],[cc_user_name]])</f>
        <v>1</v>
      </c>
      <c r="V225" s="1">
        <f>DATEVALUE(LEFT(新签明细[[#This Row],[支付成功时间]], FIND(" ", 新签明细[[#This Row],[支付成功时间]]) - 1))</f>
        <v>45804</v>
      </c>
      <c r="W225" s="1">
        <f>IFERROR(DATEVALUE(LEFT(新签明细[[#This Row],[lead_date]],FIND(" ",新签明细[[#This Row],[lead_date]])-1)),$W$2)</f>
        <v>45800</v>
      </c>
      <c r="X225" t="b">
        <f t="shared" ca="1" si="3"/>
        <v>1</v>
      </c>
    </row>
    <row r="226" spans="1:24" hidden="1">
      <c r="A226" t="s">
        <v>17758</v>
      </c>
      <c r="B226" t="s">
        <v>17759</v>
      </c>
      <c r="C226">
        <v>18</v>
      </c>
      <c r="D226" t="s">
        <v>3366</v>
      </c>
      <c r="E226" t="s">
        <v>17759</v>
      </c>
      <c r="F226">
        <v>1</v>
      </c>
      <c r="G226">
        <v>648.9</v>
      </c>
      <c r="H226">
        <v>540064</v>
      </c>
      <c r="I226" t="s">
        <v>17760</v>
      </c>
      <c r="J226" t="s">
        <v>545</v>
      </c>
      <c r="K226" t="s">
        <v>546</v>
      </c>
      <c r="L226" t="s">
        <v>565</v>
      </c>
      <c r="M226" t="s">
        <v>695</v>
      </c>
      <c r="N226" t="s">
        <v>549</v>
      </c>
      <c r="O226" t="s">
        <v>550</v>
      </c>
      <c r="P226" t="s">
        <v>616</v>
      </c>
      <c r="Q226" t="s">
        <v>626</v>
      </c>
      <c r="R226" t="s">
        <v>475</v>
      </c>
      <c r="S226" t="s">
        <v>617</v>
      </c>
      <c r="T226" t="s">
        <v>567</v>
      </c>
      <c r="U226">
        <f>COUNTIF('业绩进度排名-中间表'!$E$27:$E$202,新签明细[[#This Row],[cc_user_name]])</f>
        <v>0</v>
      </c>
      <c r="V226" s="1">
        <f>DATEVALUE(LEFT(新签明细[[#This Row],[支付成功时间]], FIND(" ", 新签明细[[#This Row],[支付成功时间]]) - 1))</f>
        <v>45795</v>
      </c>
      <c r="W226" s="1">
        <f>IFERROR(DATEVALUE(LEFT(新签明细[[#This Row],[lead_date]],FIND(" ",新签明细[[#This Row],[lead_date]])-1)),$W$2)</f>
        <v>45783</v>
      </c>
      <c r="X226" t="b">
        <f t="shared" ca="1" si="3"/>
        <v>1</v>
      </c>
    </row>
    <row r="227" spans="1:24" hidden="1">
      <c r="A227" t="s">
        <v>12593</v>
      </c>
      <c r="B227" t="s">
        <v>12594</v>
      </c>
      <c r="C227">
        <v>36</v>
      </c>
      <c r="D227" t="s">
        <v>209</v>
      </c>
      <c r="E227" t="s">
        <v>12594</v>
      </c>
      <c r="F227">
        <v>1</v>
      </c>
      <c r="G227">
        <v>1199</v>
      </c>
      <c r="H227">
        <v>537470</v>
      </c>
      <c r="I227" t="s">
        <v>12595</v>
      </c>
      <c r="J227" t="s">
        <v>545</v>
      </c>
      <c r="K227" t="s">
        <v>546</v>
      </c>
      <c r="L227" t="s">
        <v>557</v>
      </c>
      <c r="M227" t="s">
        <v>548</v>
      </c>
      <c r="N227" t="s">
        <v>549</v>
      </c>
      <c r="O227" t="s">
        <v>550</v>
      </c>
      <c r="P227" t="s">
        <v>551</v>
      </c>
      <c r="Q227" t="s">
        <v>149</v>
      </c>
      <c r="R227" t="s">
        <v>475</v>
      </c>
      <c r="S227" t="s">
        <v>659</v>
      </c>
      <c r="T227" t="s">
        <v>11910</v>
      </c>
      <c r="U227">
        <f>COUNTIF('业绩进度排名-中间表'!$E$27:$E$202,新签明细[[#This Row],[cc_user_name]])</f>
        <v>1</v>
      </c>
      <c r="V227" s="1">
        <f>DATEVALUE(LEFT(新签明细[[#This Row],[支付成功时间]], FIND(" ", 新签明细[[#This Row],[支付成功时间]]) - 1))</f>
        <v>45790</v>
      </c>
      <c r="W227" s="1">
        <f>IFERROR(DATEVALUE(LEFT(新签明细[[#This Row],[lead_date]],FIND(" ",新签明细[[#This Row],[lead_date]])-1)),$W$2)</f>
        <v>45789</v>
      </c>
      <c r="X227" t="b">
        <f t="shared" ca="1" si="3"/>
        <v>1</v>
      </c>
    </row>
    <row r="228" spans="1:24" hidden="1">
      <c r="A228" t="s">
        <v>17761</v>
      </c>
      <c r="B228" t="s">
        <v>17762</v>
      </c>
      <c r="C228">
        <v>30</v>
      </c>
      <c r="D228" t="s">
        <v>190</v>
      </c>
      <c r="E228" t="s">
        <v>17762</v>
      </c>
      <c r="F228">
        <v>1</v>
      </c>
      <c r="G228">
        <v>787.5</v>
      </c>
      <c r="H228">
        <v>541666</v>
      </c>
      <c r="I228" t="s">
        <v>17763</v>
      </c>
      <c r="J228" t="s">
        <v>545</v>
      </c>
      <c r="K228" t="s">
        <v>546</v>
      </c>
      <c r="L228" t="s">
        <v>599</v>
      </c>
      <c r="M228" t="s">
        <v>626</v>
      </c>
      <c r="N228" t="s">
        <v>549</v>
      </c>
      <c r="O228" t="s">
        <v>559</v>
      </c>
      <c r="P228" t="s">
        <v>469</v>
      </c>
      <c r="Q228" t="s">
        <v>189</v>
      </c>
      <c r="R228" t="s">
        <v>475</v>
      </c>
      <c r="S228" t="s">
        <v>1235</v>
      </c>
      <c r="T228" t="s">
        <v>17764</v>
      </c>
      <c r="U228">
        <f>COUNTIF('业绩进度排名-中间表'!$E$27:$E$202,新签明细[[#This Row],[cc_user_name]])</f>
        <v>1</v>
      </c>
      <c r="V228" s="1">
        <f>DATEVALUE(LEFT(新签明细[[#This Row],[支付成功时间]], FIND(" ", 新签明细[[#This Row],[支付成功时间]]) - 1))</f>
        <v>45799</v>
      </c>
      <c r="W228" s="1">
        <f>IFERROR(DATEVALUE(LEFT(新签明细[[#This Row],[lead_date]],FIND(" ",新签明细[[#This Row],[lead_date]])-1)),$W$2)</f>
        <v>45799</v>
      </c>
      <c r="X228" t="b">
        <f t="shared" ca="1" si="3"/>
        <v>1</v>
      </c>
    </row>
    <row r="229" spans="1:24">
      <c r="A229" t="s">
        <v>1236</v>
      </c>
      <c r="B229" t="s">
        <v>1237</v>
      </c>
      <c r="C229">
        <v>24</v>
      </c>
      <c r="D229" t="s">
        <v>306</v>
      </c>
      <c r="E229" t="s">
        <v>1237</v>
      </c>
      <c r="F229">
        <v>1</v>
      </c>
      <c r="G229">
        <v>856.82234400000004</v>
      </c>
      <c r="H229">
        <v>534676</v>
      </c>
      <c r="I229" t="s">
        <v>1238</v>
      </c>
      <c r="J229" t="s">
        <v>545</v>
      </c>
      <c r="K229" t="s">
        <v>546</v>
      </c>
      <c r="L229" t="s">
        <v>671</v>
      </c>
      <c r="M229" t="s">
        <v>558</v>
      </c>
      <c r="N229" t="s">
        <v>549</v>
      </c>
      <c r="O229" t="s">
        <v>550</v>
      </c>
      <c r="P229" t="s">
        <v>136</v>
      </c>
      <c r="Q229" t="s">
        <v>143</v>
      </c>
      <c r="R229" t="s">
        <v>475</v>
      </c>
      <c r="S229" t="s">
        <v>696</v>
      </c>
      <c r="T229" t="s">
        <v>1239</v>
      </c>
      <c r="U229">
        <f>COUNTIF('业绩进度排名-中间表'!$E$27:$E$202,新签明细[[#This Row],[cc_user_name]])</f>
        <v>1</v>
      </c>
      <c r="V229" s="1">
        <f>DATEVALUE(LEFT(新签明细[[#This Row],[支付成功时间]], FIND(" ", 新签明细[[#This Row],[支付成功时间]]) - 1))</f>
        <v>45782</v>
      </c>
      <c r="W229" s="1">
        <f>IFERROR(DATEVALUE(LEFT(新签明细[[#This Row],[lead_date]],FIND(" ",新签明细[[#This Row],[lead_date]])-1)),$W$2)</f>
        <v>45739</v>
      </c>
      <c r="X229" t="b">
        <f t="shared" ca="1" si="3"/>
        <v>0</v>
      </c>
    </row>
    <row r="230" spans="1:24" hidden="1">
      <c r="A230" t="s">
        <v>17765</v>
      </c>
      <c r="B230" t="s">
        <v>17766</v>
      </c>
      <c r="C230">
        <v>48</v>
      </c>
      <c r="D230" t="s">
        <v>224</v>
      </c>
      <c r="E230" t="s">
        <v>17766</v>
      </c>
      <c r="F230">
        <v>1</v>
      </c>
      <c r="G230">
        <v>1645.94</v>
      </c>
      <c r="H230">
        <v>543106</v>
      </c>
      <c r="I230" t="s">
        <v>17767</v>
      </c>
      <c r="J230" t="s">
        <v>545</v>
      </c>
      <c r="K230" t="s">
        <v>546</v>
      </c>
      <c r="L230" t="s">
        <v>571</v>
      </c>
      <c r="M230" t="s">
        <v>548</v>
      </c>
      <c r="N230" t="s">
        <v>549</v>
      </c>
      <c r="O230" t="s">
        <v>550</v>
      </c>
      <c r="P230" t="s">
        <v>551</v>
      </c>
      <c r="Q230" t="s">
        <v>145</v>
      </c>
      <c r="R230" t="s">
        <v>475</v>
      </c>
      <c r="S230" t="s">
        <v>28949</v>
      </c>
      <c r="T230" t="s">
        <v>17768</v>
      </c>
      <c r="U230">
        <f>COUNTIF('业绩进度排名-中间表'!$E$27:$E$202,新签明细[[#This Row],[cc_user_name]])</f>
        <v>1</v>
      </c>
      <c r="V230" s="1">
        <f>DATEVALUE(LEFT(新签明细[[#This Row],[支付成功时间]], FIND(" ", 新签明细[[#This Row],[支付成功时间]]) - 1))</f>
        <v>45802</v>
      </c>
      <c r="W230" s="1">
        <f>IFERROR(DATEVALUE(LEFT(新签明细[[#This Row],[lead_date]],FIND(" ",新签明细[[#This Row],[lead_date]])-1)),$W$2)</f>
        <v>44338</v>
      </c>
      <c r="X230" t="b">
        <f t="shared" ca="1" si="3"/>
        <v>1</v>
      </c>
    </row>
    <row r="231" spans="1:24" hidden="1">
      <c r="A231" t="s">
        <v>30590</v>
      </c>
      <c r="B231" t="s">
        <v>30591</v>
      </c>
      <c r="C231">
        <v>18</v>
      </c>
      <c r="D231" t="s">
        <v>359</v>
      </c>
      <c r="E231" t="s">
        <v>30591</v>
      </c>
      <c r="F231">
        <v>1</v>
      </c>
      <c r="G231">
        <v>630</v>
      </c>
      <c r="H231">
        <v>544344</v>
      </c>
      <c r="I231" t="s">
        <v>30592</v>
      </c>
      <c r="J231" t="s">
        <v>545</v>
      </c>
      <c r="K231" t="s">
        <v>546</v>
      </c>
      <c r="L231" t="s">
        <v>565</v>
      </c>
      <c r="M231" t="s">
        <v>578</v>
      </c>
      <c r="N231" t="s">
        <v>549</v>
      </c>
      <c r="O231" t="s">
        <v>559</v>
      </c>
      <c r="P231" s="2" t="s">
        <v>163</v>
      </c>
      <c r="Q231" t="s">
        <v>473</v>
      </c>
      <c r="R231" t="s">
        <v>475</v>
      </c>
      <c r="S231" t="s">
        <v>659</v>
      </c>
      <c r="T231" t="s">
        <v>17654</v>
      </c>
      <c r="U231">
        <f>COUNTIF('业绩进度排名-中间表'!$E$27:$E$202,新签明细[[#This Row],[cc_user_name]])</f>
        <v>1</v>
      </c>
      <c r="V231" s="1">
        <f>DATEVALUE(LEFT(新签明细[[#This Row],[支付成功时间]], FIND(" ", 新签明细[[#This Row],[支付成功时间]]) - 1))</f>
        <v>45804</v>
      </c>
      <c r="W231" s="1">
        <f>IFERROR(DATEVALUE(LEFT(新签明细[[#This Row],[lead_date]],FIND(" ",新签明细[[#This Row],[lead_date]])-1)),$W$2)</f>
        <v>45794</v>
      </c>
      <c r="X231" t="b">
        <f t="shared" ca="1" si="3"/>
        <v>1</v>
      </c>
    </row>
    <row r="232" spans="1:24" hidden="1">
      <c r="A232" t="s">
        <v>17769</v>
      </c>
      <c r="B232" t="s">
        <v>17770</v>
      </c>
      <c r="C232">
        <v>36</v>
      </c>
      <c r="D232" t="s">
        <v>343</v>
      </c>
      <c r="E232" t="s">
        <v>17770</v>
      </c>
      <c r="F232">
        <v>1</v>
      </c>
      <c r="G232">
        <v>1341.247805</v>
      </c>
      <c r="H232">
        <v>537832</v>
      </c>
      <c r="I232" t="s">
        <v>17771</v>
      </c>
      <c r="J232" t="s">
        <v>545</v>
      </c>
      <c r="K232" t="s">
        <v>546</v>
      </c>
      <c r="L232" t="s">
        <v>557</v>
      </c>
      <c r="M232" t="s">
        <v>695</v>
      </c>
      <c r="N232" t="s">
        <v>549</v>
      </c>
      <c r="O232" t="s">
        <v>559</v>
      </c>
      <c r="P232" t="s">
        <v>504</v>
      </c>
      <c r="Q232" t="s">
        <v>325</v>
      </c>
      <c r="R232" t="s">
        <v>475</v>
      </c>
      <c r="S232" t="s">
        <v>659</v>
      </c>
      <c r="T232" t="s">
        <v>9478</v>
      </c>
      <c r="U232">
        <f>COUNTIF('业绩进度排名-中间表'!$E$27:$E$202,新签明细[[#This Row],[cc_user_name]])</f>
        <v>1</v>
      </c>
      <c r="V232" s="1">
        <f>DATEVALUE(LEFT(新签明细[[#This Row],[支付成功时间]], FIND(" ", 新签明细[[#This Row],[支付成功时间]]) - 1))</f>
        <v>45791</v>
      </c>
      <c r="W232" s="1">
        <f>IFERROR(DATEVALUE(LEFT(新签明细[[#This Row],[lead_date]],FIND(" ",新签明细[[#This Row],[lead_date]])-1)),$W$2)</f>
        <v>45788</v>
      </c>
      <c r="X232" t="b">
        <f t="shared" ca="1" si="3"/>
        <v>1</v>
      </c>
    </row>
    <row r="233" spans="1:24" hidden="1">
      <c r="A233" t="s">
        <v>17772</v>
      </c>
      <c r="B233" t="s">
        <v>17773</v>
      </c>
      <c r="C233">
        <v>36</v>
      </c>
      <c r="D233" t="s">
        <v>208</v>
      </c>
      <c r="E233" t="s">
        <v>17773</v>
      </c>
      <c r="F233">
        <v>1</v>
      </c>
      <c r="G233">
        <v>1234.97</v>
      </c>
      <c r="H233">
        <v>539032</v>
      </c>
      <c r="I233" t="s">
        <v>17774</v>
      </c>
      <c r="J233" t="s">
        <v>545</v>
      </c>
      <c r="K233" t="s">
        <v>546</v>
      </c>
      <c r="L233" t="s">
        <v>557</v>
      </c>
      <c r="M233" t="s">
        <v>695</v>
      </c>
      <c r="N233" t="s">
        <v>549</v>
      </c>
      <c r="O233" t="s">
        <v>550</v>
      </c>
      <c r="P233" t="s">
        <v>551</v>
      </c>
      <c r="Q233" t="s">
        <v>149</v>
      </c>
      <c r="R233" t="s">
        <v>475</v>
      </c>
      <c r="S233" t="s">
        <v>17775</v>
      </c>
      <c r="T233" t="s">
        <v>17776</v>
      </c>
      <c r="U233">
        <f>COUNTIF('业绩进度排名-中间表'!$E$27:$E$202,新签明细[[#This Row],[cc_user_name]])</f>
        <v>1</v>
      </c>
      <c r="V233" s="1">
        <f>DATEVALUE(LEFT(新签明细[[#This Row],[支付成功时间]], FIND(" ", 新签明细[[#This Row],[支付成功时间]]) - 1))</f>
        <v>45794</v>
      </c>
      <c r="W233" s="1">
        <f>IFERROR(DATEVALUE(LEFT(新签明细[[#This Row],[lead_date]],FIND(" ",新签明细[[#This Row],[lead_date]])-1)),$W$2)</f>
        <v>44502</v>
      </c>
      <c r="X233" t="b">
        <f t="shared" ca="1" si="3"/>
        <v>0</v>
      </c>
    </row>
    <row r="234" spans="1:24">
      <c r="A234" t="s">
        <v>9697</v>
      </c>
      <c r="B234" t="s">
        <v>9698</v>
      </c>
      <c r="C234">
        <v>24</v>
      </c>
      <c r="D234" t="s">
        <v>298</v>
      </c>
      <c r="E234" t="s">
        <v>9698</v>
      </c>
      <c r="F234">
        <v>1</v>
      </c>
      <c r="G234">
        <v>840</v>
      </c>
      <c r="H234">
        <v>536049</v>
      </c>
      <c r="I234" t="s">
        <v>9699</v>
      </c>
      <c r="J234" t="s">
        <v>545</v>
      </c>
      <c r="K234" t="s">
        <v>546</v>
      </c>
      <c r="L234" t="s">
        <v>671</v>
      </c>
      <c r="M234" t="s">
        <v>2299</v>
      </c>
      <c r="N234" t="s">
        <v>549</v>
      </c>
      <c r="O234" t="s">
        <v>550</v>
      </c>
      <c r="P234" t="s">
        <v>136</v>
      </c>
      <c r="Q234" t="s">
        <v>143</v>
      </c>
      <c r="R234" t="s">
        <v>475</v>
      </c>
      <c r="S234" t="s">
        <v>579</v>
      </c>
      <c r="T234" t="s">
        <v>9700</v>
      </c>
      <c r="U234">
        <f>COUNTIF('业绩进度排名-中间表'!$E$27:$E$202,新签明细[[#This Row],[cc_user_name]])</f>
        <v>1</v>
      </c>
      <c r="V234" s="1">
        <f>DATEVALUE(LEFT(新签明细[[#This Row],[支付成功时间]], FIND(" ", 新签明细[[#This Row],[支付成功时间]]) - 1))</f>
        <v>45787</v>
      </c>
      <c r="W234" s="1">
        <f>IFERROR(DATEVALUE(LEFT(新签明细[[#This Row],[lead_date]],FIND(" ",新签明细[[#This Row],[lead_date]])-1)),$W$2)</f>
        <v>45663</v>
      </c>
      <c r="X234" t="b">
        <f t="shared" ca="1" si="3"/>
        <v>0</v>
      </c>
    </row>
    <row r="235" spans="1:24" hidden="1">
      <c r="A235" t="s">
        <v>17777</v>
      </c>
      <c r="B235" t="s">
        <v>17778</v>
      </c>
      <c r="C235">
        <v>36</v>
      </c>
      <c r="D235" t="s">
        <v>803</v>
      </c>
      <c r="E235" t="s">
        <v>17778</v>
      </c>
      <c r="F235">
        <v>1</v>
      </c>
      <c r="G235">
        <v>1242.5759889999999</v>
      </c>
      <c r="H235">
        <v>542867</v>
      </c>
      <c r="I235" t="s">
        <v>17779</v>
      </c>
      <c r="J235" t="s">
        <v>545</v>
      </c>
      <c r="K235" t="s">
        <v>546</v>
      </c>
      <c r="L235" t="s">
        <v>557</v>
      </c>
      <c r="M235" t="s">
        <v>648</v>
      </c>
      <c r="N235" t="s">
        <v>805</v>
      </c>
      <c r="O235" t="s">
        <v>806</v>
      </c>
      <c r="P235" t="s">
        <v>649</v>
      </c>
      <c r="Q235" t="s">
        <v>626</v>
      </c>
      <c r="R235" t="s">
        <v>475</v>
      </c>
      <c r="S235" t="s">
        <v>1435</v>
      </c>
      <c r="T235" t="s">
        <v>17691</v>
      </c>
      <c r="U235">
        <f>COUNTIF('业绩进度排名-中间表'!$E$27:$E$202,新签明细[[#This Row],[cc_user_name]])</f>
        <v>0</v>
      </c>
      <c r="V235" s="1">
        <f>DATEVALUE(LEFT(新签明细[[#This Row],[支付成功时间]], FIND(" ", 新签明细[[#This Row],[支付成功时间]]) - 1))</f>
        <v>45801</v>
      </c>
      <c r="W235" s="1">
        <f>IFERROR(DATEVALUE(LEFT(新签明细[[#This Row],[lead_date]],FIND(" ",新签明细[[#This Row],[lead_date]])-1)),$W$2)</f>
        <v>45797</v>
      </c>
      <c r="X235" t="b">
        <f t="shared" ca="1" si="3"/>
        <v>1</v>
      </c>
    </row>
    <row r="236" spans="1:24" hidden="1">
      <c r="A236" t="s">
        <v>17780</v>
      </c>
      <c r="B236" t="s">
        <v>17781</v>
      </c>
      <c r="C236">
        <v>18</v>
      </c>
      <c r="D236" t="s">
        <v>255</v>
      </c>
      <c r="E236" t="s">
        <v>17781</v>
      </c>
      <c r="F236">
        <v>1</v>
      </c>
      <c r="G236">
        <v>648.9</v>
      </c>
      <c r="H236">
        <v>539587</v>
      </c>
      <c r="I236" t="s">
        <v>17782</v>
      </c>
      <c r="J236" t="s">
        <v>545</v>
      </c>
      <c r="K236" t="s">
        <v>546</v>
      </c>
      <c r="L236" t="s">
        <v>565</v>
      </c>
      <c r="M236" t="s">
        <v>632</v>
      </c>
      <c r="N236" t="s">
        <v>549</v>
      </c>
      <c r="O236" t="s">
        <v>550</v>
      </c>
      <c r="P236" t="s">
        <v>136</v>
      </c>
      <c r="Q236" t="s">
        <v>147</v>
      </c>
      <c r="R236" t="s">
        <v>475</v>
      </c>
      <c r="S236" t="s">
        <v>572</v>
      </c>
      <c r="T236" t="s">
        <v>17717</v>
      </c>
      <c r="U236">
        <f>COUNTIF('业绩进度排名-中间表'!$E$27:$E$202,新签明细[[#This Row],[cc_user_name]])</f>
        <v>1</v>
      </c>
      <c r="V236" s="1">
        <f>DATEVALUE(LEFT(新签明细[[#This Row],[支付成功时间]], FIND(" ", 新签明细[[#This Row],[支付成功时间]]) - 1))</f>
        <v>45795</v>
      </c>
      <c r="W236" s="1">
        <f>IFERROR(DATEVALUE(LEFT(新签明细[[#This Row],[lead_date]],FIND(" ",新签明细[[#This Row],[lead_date]])-1)),$W$2)</f>
        <v>45792</v>
      </c>
      <c r="X236" t="b">
        <f t="shared" ca="1" si="3"/>
        <v>1</v>
      </c>
    </row>
    <row r="237" spans="1:24" hidden="1">
      <c r="A237" t="s">
        <v>17783</v>
      </c>
      <c r="B237" t="s">
        <v>17784</v>
      </c>
      <c r="C237">
        <v>48</v>
      </c>
      <c r="D237" t="s">
        <v>259</v>
      </c>
      <c r="E237" t="s">
        <v>17784</v>
      </c>
      <c r="F237">
        <v>1</v>
      </c>
      <c r="G237">
        <v>1598</v>
      </c>
      <c r="H237">
        <v>537482</v>
      </c>
      <c r="I237" t="s">
        <v>17785</v>
      </c>
      <c r="J237" t="s">
        <v>545</v>
      </c>
      <c r="K237" t="s">
        <v>546</v>
      </c>
      <c r="L237" t="s">
        <v>571</v>
      </c>
      <c r="M237" t="s">
        <v>548</v>
      </c>
      <c r="N237" t="s">
        <v>549</v>
      </c>
      <c r="O237" t="s">
        <v>550</v>
      </c>
      <c r="P237" t="s">
        <v>136</v>
      </c>
      <c r="Q237" t="s">
        <v>147</v>
      </c>
      <c r="R237" t="s">
        <v>475</v>
      </c>
      <c r="S237" t="s">
        <v>633</v>
      </c>
      <c r="T237" t="s">
        <v>17786</v>
      </c>
      <c r="U237">
        <f>COUNTIF('业绩进度排名-中间表'!$E$27:$E$202,新签明细[[#This Row],[cc_user_name]])</f>
        <v>1</v>
      </c>
      <c r="V237" s="1">
        <f>DATEVALUE(LEFT(新签明细[[#This Row],[支付成功时间]], FIND(" ", 新签明细[[#This Row],[支付成功时间]]) - 1))</f>
        <v>45790</v>
      </c>
      <c r="W237" s="1">
        <f>IFERROR(DATEVALUE(LEFT(新签明细[[#This Row],[lead_date]],FIND(" ",新签明细[[#This Row],[lead_date]])-1)),$W$2)</f>
        <v>45628</v>
      </c>
      <c r="X237" t="b">
        <f t="shared" ca="1" si="3"/>
        <v>0</v>
      </c>
    </row>
    <row r="238" spans="1:24" hidden="1">
      <c r="A238" t="s">
        <v>17787</v>
      </c>
      <c r="B238" t="s">
        <v>17788</v>
      </c>
      <c r="C238">
        <v>36</v>
      </c>
      <c r="D238" t="s">
        <v>348</v>
      </c>
      <c r="E238" t="s">
        <v>17788</v>
      </c>
      <c r="F238">
        <v>1</v>
      </c>
      <c r="G238">
        <v>420</v>
      </c>
      <c r="H238">
        <v>541966</v>
      </c>
      <c r="I238" t="s">
        <v>17789</v>
      </c>
      <c r="J238" t="s">
        <v>545</v>
      </c>
      <c r="K238" t="s">
        <v>1102</v>
      </c>
      <c r="L238" t="s">
        <v>13081</v>
      </c>
      <c r="M238" t="s">
        <v>902</v>
      </c>
      <c r="N238" t="s">
        <v>549</v>
      </c>
      <c r="O238" t="s">
        <v>559</v>
      </c>
      <c r="P238" t="s">
        <v>163</v>
      </c>
      <c r="Q238" t="s">
        <v>472</v>
      </c>
      <c r="R238" t="s">
        <v>475</v>
      </c>
      <c r="S238" t="s">
        <v>659</v>
      </c>
      <c r="T238" t="s">
        <v>17790</v>
      </c>
      <c r="U238">
        <f>COUNTIF('业绩进度排名-中间表'!$E$27:$E$202,新签明细[[#This Row],[cc_user_name]])</f>
        <v>1</v>
      </c>
      <c r="V238" s="1">
        <f>DATEVALUE(LEFT(新签明细[[#This Row],[支付成功时间]], FIND(" ", 新签明细[[#This Row],[支付成功时间]]) - 1))</f>
        <v>45799</v>
      </c>
      <c r="W238" s="1">
        <f>IFERROR(DATEVALUE(LEFT(新签明细[[#This Row],[lead_date]],FIND(" ",新签明细[[#This Row],[lead_date]])-1)),$W$2)</f>
        <v>45795</v>
      </c>
      <c r="X238" t="b">
        <f t="shared" ca="1" si="3"/>
        <v>1</v>
      </c>
    </row>
    <row r="239" spans="1:24" hidden="1">
      <c r="A239" t="s">
        <v>9421</v>
      </c>
      <c r="B239" t="s">
        <v>9422</v>
      </c>
      <c r="C239">
        <v>30</v>
      </c>
      <c r="D239" t="s">
        <v>215</v>
      </c>
      <c r="E239" t="s">
        <v>9422</v>
      </c>
      <c r="F239">
        <v>1</v>
      </c>
      <c r="G239">
        <v>811.13</v>
      </c>
      <c r="H239">
        <v>536013</v>
      </c>
      <c r="I239" t="s">
        <v>9423</v>
      </c>
      <c r="J239" t="s">
        <v>545</v>
      </c>
      <c r="K239" t="s">
        <v>546</v>
      </c>
      <c r="L239" t="s">
        <v>599</v>
      </c>
      <c r="M239" t="s">
        <v>632</v>
      </c>
      <c r="N239" t="s">
        <v>549</v>
      </c>
      <c r="O239" t="s">
        <v>550</v>
      </c>
      <c r="P239" t="s">
        <v>551</v>
      </c>
      <c r="Q239" t="s">
        <v>145</v>
      </c>
      <c r="R239" t="s">
        <v>475</v>
      </c>
      <c r="S239" t="s">
        <v>9424</v>
      </c>
      <c r="T239" t="s">
        <v>561</v>
      </c>
      <c r="U239">
        <f>COUNTIF('业绩进度排名-中间表'!$E$27:$E$202,新签明细[[#This Row],[cc_user_name]])</f>
        <v>1</v>
      </c>
      <c r="V239" s="1">
        <f>DATEVALUE(LEFT(新签明细[[#This Row],[支付成功时间]], FIND(" ", 新签明细[[#This Row],[支付成功时间]]) - 1))</f>
        <v>45787</v>
      </c>
      <c r="W239" s="1">
        <f>IFERROR(DATEVALUE(LEFT(新签明细[[#This Row],[lead_date]],FIND(" ",新签明细[[#This Row],[lead_date]])-1)),$W$2)</f>
        <v>45781</v>
      </c>
      <c r="X239" t="b">
        <f t="shared" ca="1" si="3"/>
        <v>1</v>
      </c>
    </row>
    <row r="240" spans="1:24" hidden="1">
      <c r="A240" t="s">
        <v>30593</v>
      </c>
      <c r="B240" t="s">
        <v>30594</v>
      </c>
      <c r="C240">
        <v>30</v>
      </c>
      <c r="D240" t="s">
        <v>226</v>
      </c>
      <c r="E240" t="s">
        <v>30594</v>
      </c>
      <c r="F240">
        <v>1</v>
      </c>
      <c r="G240">
        <v>811.13</v>
      </c>
      <c r="H240">
        <v>545020</v>
      </c>
      <c r="I240" t="s">
        <v>30595</v>
      </c>
      <c r="J240" t="s">
        <v>545</v>
      </c>
      <c r="K240" t="s">
        <v>546</v>
      </c>
      <c r="L240" t="s">
        <v>599</v>
      </c>
      <c r="M240" t="s">
        <v>548</v>
      </c>
      <c r="N240" t="s">
        <v>549</v>
      </c>
      <c r="O240" t="s">
        <v>550</v>
      </c>
      <c r="P240" t="s">
        <v>551</v>
      </c>
      <c r="Q240" t="s">
        <v>145</v>
      </c>
      <c r="R240" t="s">
        <v>475</v>
      </c>
      <c r="S240" t="s">
        <v>626</v>
      </c>
      <c r="T240" t="s">
        <v>29030</v>
      </c>
      <c r="U240">
        <f>COUNTIF('业绩进度排名-中间表'!$E$27:$E$202,新签明细[[#This Row],[cc_user_name]])</f>
        <v>1</v>
      </c>
      <c r="V240" s="1">
        <f>DATEVALUE(LEFT(新签明细[[#This Row],[支付成功时间]], FIND(" ", 新签明细[[#This Row],[支付成功时间]]) - 1))</f>
        <v>45806</v>
      </c>
      <c r="W240" s="1">
        <f>IFERROR(DATEVALUE(LEFT(新签明细[[#This Row],[lead_date]],FIND(" ",新签明细[[#This Row],[lead_date]])-1)),$W$2)</f>
        <v>45802</v>
      </c>
      <c r="X240" t="b">
        <f t="shared" ca="1" si="3"/>
        <v>1</v>
      </c>
    </row>
    <row r="241" spans="1:24" hidden="1">
      <c r="A241" t="s">
        <v>12514</v>
      </c>
      <c r="B241" t="s">
        <v>12515</v>
      </c>
      <c r="C241">
        <v>30</v>
      </c>
      <c r="D241" t="s">
        <v>226</v>
      </c>
      <c r="E241" t="s">
        <v>12515</v>
      </c>
      <c r="F241">
        <v>1</v>
      </c>
      <c r="G241">
        <v>787.5</v>
      </c>
      <c r="H241">
        <v>537453</v>
      </c>
      <c r="I241" t="s">
        <v>12516</v>
      </c>
      <c r="J241" t="s">
        <v>545</v>
      </c>
      <c r="K241" t="s">
        <v>546</v>
      </c>
      <c r="L241" t="s">
        <v>599</v>
      </c>
      <c r="M241" t="s">
        <v>548</v>
      </c>
      <c r="N241" t="s">
        <v>549</v>
      </c>
      <c r="O241" t="s">
        <v>550</v>
      </c>
      <c r="P241" t="s">
        <v>551</v>
      </c>
      <c r="Q241" t="s">
        <v>145</v>
      </c>
      <c r="R241" t="s">
        <v>475</v>
      </c>
      <c r="S241" t="s">
        <v>1392</v>
      </c>
      <c r="T241" t="s">
        <v>9478</v>
      </c>
      <c r="U241">
        <f>COUNTIF('业绩进度排名-中间表'!$E$27:$E$202,新签明细[[#This Row],[cc_user_name]])</f>
        <v>1</v>
      </c>
      <c r="V241" s="1">
        <f>DATEVALUE(LEFT(新签明细[[#This Row],[支付成功时间]], FIND(" ", 新签明细[[#This Row],[支付成功时间]]) - 1))</f>
        <v>45790</v>
      </c>
      <c r="W241" s="1">
        <f>IFERROR(DATEVALUE(LEFT(新签明细[[#This Row],[lead_date]],FIND(" ",新签明细[[#This Row],[lead_date]])-1)),$W$2)</f>
        <v>45788</v>
      </c>
      <c r="X241" t="b">
        <f t="shared" ca="1" si="3"/>
        <v>1</v>
      </c>
    </row>
    <row r="242" spans="1:24" hidden="1">
      <c r="A242" t="s">
        <v>19331</v>
      </c>
      <c r="B242" t="s">
        <v>19332</v>
      </c>
      <c r="C242">
        <v>30</v>
      </c>
      <c r="D242" t="s">
        <v>210</v>
      </c>
      <c r="E242" t="s">
        <v>19332</v>
      </c>
      <c r="F242">
        <v>1</v>
      </c>
      <c r="G242">
        <v>787.5</v>
      </c>
      <c r="H242">
        <v>540340</v>
      </c>
      <c r="I242" t="s">
        <v>19333</v>
      </c>
      <c r="J242" t="s">
        <v>545</v>
      </c>
      <c r="K242" t="s">
        <v>546</v>
      </c>
      <c r="L242" t="s">
        <v>599</v>
      </c>
      <c r="M242" t="s">
        <v>1314</v>
      </c>
      <c r="N242" t="s">
        <v>549</v>
      </c>
      <c r="O242" t="s">
        <v>550</v>
      </c>
      <c r="P242" t="s">
        <v>551</v>
      </c>
      <c r="Q242" t="s">
        <v>149</v>
      </c>
      <c r="R242" t="s">
        <v>475</v>
      </c>
      <c r="S242" t="s">
        <v>1366</v>
      </c>
      <c r="T242" t="s">
        <v>561</v>
      </c>
      <c r="U242">
        <f>COUNTIF('业绩进度排名-中间表'!$E$27:$E$202,新签明细[[#This Row],[cc_user_name]])</f>
        <v>1</v>
      </c>
      <c r="V242" s="1">
        <f>DATEVALUE(LEFT(新签明细[[#This Row],[支付成功时间]], FIND(" ", 新签明细[[#This Row],[支付成功时间]]) - 1))</f>
        <v>45796</v>
      </c>
      <c r="W242" s="1">
        <f>IFERROR(DATEVALUE(LEFT(新签明细[[#This Row],[lead_date]],FIND(" ",新签明细[[#This Row],[lead_date]])-1)),$W$2)</f>
        <v>45781</v>
      </c>
      <c r="X242" t="b">
        <f t="shared" ca="1" si="3"/>
        <v>1</v>
      </c>
    </row>
    <row r="243" spans="1:24" hidden="1">
      <c r="A243" t="s">
        <v>30596</v>
      </c>
      <c r="B243" t="s">
        <v>30597</v>
      </c>
      <c r="C243">
        <v>18</v>
      </c>
      <c r="D243" t="s">
        <v>261</v>
      </c>
      <c r="E243" t="s">
        <v>30597</v>
      </c>
      <c r="F243">
        <v>1</v>
      </c>
      <c r="G243">
        <v>630</v>
      </c>
      <c r="H243">
        <v>544632</v>
      </c>
      <c r="I243" t="s">
        <v>30598</v>
      </c>
      <c r="J243" t="s">
        <v>545</v>
      </c>
      <c r="K243" t="s">
        <v>546</v>
      </c>
      <c r="L243" t="s">
        <v>565</v>
      </c>
      <c r="M243" t="s">
        <v>548</v>
      </c>
      <c r="N243" t="s">
        <v>549</v>
      </c>
      <c r="O243" t="s">
        <v>550</v>
      </c>
      <c r="P243" t="s">
        <v>136</v>
      </c>
      <c r="Q243" t="s">
        <v>147</v>
      </c>
      <c r="R243" t="s">
        <v>475</v>
      </c>
      <c r="S243" t="s">
        <v>659</v>
      </c>
      <c r="T243" t="s">
        <v>18475</v>
      </c>
      <c r="U243">
        <f>COUNTIF('业绩进度排名-中间表'!$E$27:$E$202,新签明细[[#This Row],[cc_user_name]])</f>
        <v>1</v>
      </c>
      <c r="V243" s="1">
        <f>DATEVALUE(LEFT(新签明细[[#This Row],[支付成功时间]], FIND(" ", 新签明细[[#This Row],[支付成功时间]]) - 1))</f>
        <v>45805</v>
      </c>
      <c r="W243" s="1">
        <f>IFERROR(DATEVALUE(LEFT(新签明细[[#This Row],[lead_date]],FIND(" ",新签明细[[#This Row],[lead_date]])-1)),$W$2)</f>
        <v>45801</v>
      </c>
      <c r="X243" t="b">
        <f t="shared" ca="1" si="3"/>
        <v>1</v>
      </c>
    </row>
    <row r="244" spans="1:24" hidden="1">
      <c r="A244" t="s">
        <v>19334</v>
      </c>
      <c r="B244" t="s">
        <v>19335</v>
      </c>
      <c r="C244">
        <v>24</v>
      </c>
      <c r="D244" t="s">
        <v>271</v>
      </c>
      <c r="E244" t="s">
        <v>19335</v>
      </c>
      <c r="F244">
        <v>1</v>
      </c>
      <c r="G244">
        <v>865.2</v>
      </c>
      <c r="H244">
        <v>540186</v>
      </c>
      <c r="I244" t="s">
        <v>19336</v>
      </c>
      <c r="J244" t="s">
        <v>545</v>
      </c>
      <c r="K244" t="s">
        <v>546</v>
      </c>
      <c r="L244" t="s">
        <v>671</v>
      </c>
      <c r="M244" t="s">
        <v>632</v>
      </c>
      <c r="N244" t="s">
        <v>549</v>
      </c>
      <c r="O244" t="s">
        <v>550</v>
      </c>
      <c r="P244" t="s">
        <v>136</v>
      </c>
      <c r="Q244" t="s">
        <v>139</v>
      </c>
      <c r="R244" t="s">
        <v>475</v>
      </c>
      <c r="S244" t="s">
        <v>552</v>
      </c>
      <c r="T244" t="s">
        <v>19337</v>
      </c>
      <c r="U244">
        <f>COUNTIF('业绩进度排名-中间表'!$E$27:$E$202,新签明细[[#This Row],[cc_user_name]])</f>
        <v>1</v>
      </c>
      <c r="V244" s="1">
        <f>DATEVALUE(LEFT(新签明细[[#This Row],[支付成功时间]], FIND(" ", 新签明细[[#This Row],[支付成功时间]]) - 1))</f>
        <v>45795</v>
      </c>
      <c r="W244" s="1">
        <f>IFERROR(DATEVALUE(LEFT(新签明细[[#This Row],[lead_date]],FIND(" ",新签明细[[#This Row],[lead_date]])-1)),$W$2)</f>
        <v>45388</v>
      </c>
      <c r="X244" t="b">
        <f t="shared" ca="1" si="3"/>
        <v>0</v>
      </c>
    </row>
    <row r="245" spans="1:24" hidden="1">
      <c r="A245" t="s">
        <v>19338</v>
      </c>
      <c r="B245" t="s">
        <v>19339</v>
      </c>
      <c r="C245">
        <v>24</v>
      </c>
      <c r="D245" t="s">
        <v>9481</v>
      </c>
      <c r="E245" t="s">
        <v>19339</v>
      </c>
      <c r="F245">
        <v>1</v>
      </c>
      <c r="G245">
        <v>870.52863300000001</v>
      </c>
      <c r="H245">
        <v>537342</v>
      </c>
      <c r="I245" t="s">
        <v>19340</v>
      </c>
      <c r="J245" t="s">
        <v>545</v>
      </c>
      <c r="K245" t="s">
        <v>546</v>
      </c>
      <c r="L245" t="s">
        <v>671</v>
      </c>
      <c r="M245" t="s">
        <v>648</v>
      </c>
      <c r="N245" t="s">
        <v>805</v>
      </c>
      <c r="O245" t="s">
        <v>649</v>
      </c>
      <c r="P245" t="s">
        <v>649</v>
      </c>
      <c r="Q245" t="s">
        <v>626</v>
      </c>
      <c r="R245" t="s">
        <v>475</v>
      </c>
      <c r="S245" t="s">
        <v>650</v>
      </c>
      <c r="T245" t="s">
        <v>595</v>
      </c>
      <c r="U245">
        <f>COUNTIF('业绩进度排名-中间表'!$E$27:$E$202,新签明细[[#This Row],[cc_user_name]])</f>
        <v>0</v>
      </c>
      <c r="V245" s="1">
        <f>DATEVALUE(LEFT(新签明细[[#This Row],[支付成功时间]], FIND(" ", 新签明细[[#This Row],[支付成功时间]]) - 1))</f>
        <v>45790</v>
      </c>
      <c r="W245" s="1">
        <f>IFERROR(DATEVALUE(LEFT(新签明细[[#This Row],[lead_date]],FIND(" ",新签明细[[#This Row],[lead_date]])-1)),$W$2)</f>
        <v>45784</v>
      </c>
      <c r="X245" t="b">
        <f t="shared" ca="1" si="3"/>
        <v>1</v>
      </c>
    </row>
    <row r="246" spans="1:24" hidden="1">
      <c r="A246" t="s">
        <v>19341</v>
      </c>
      <c r="B246" t="s">
        <v>19342</v>
      </c>
      <c r="C246">
        <v>8</v>
      </c>
      <c r="D246" t="s">
        <v>184</v>
      </c>
      <c r="E246" t="s">
        <v>19342</v>
      </c>
      <c r="F246">
        <v>1</v>
      </c>
      <c r="G246">
        <v>288.39999999999998</v>
      </c>
      <c r="H246">
        <v>542201</v>
      </c>
      <c r="I246" t="s">
        <v>19343</v>
      </c>
      <c r="J246" t="s">
        <v>545</v>
      </c>
      <c r="K246" t="s">
        <v>546</v>
      </c>
      <c r="L246" t="s">
        <v>577</v>
      </c>
      <c r="M246" t="s">
        <v>548</v>
      </c>
      <c r="N246" t="s">
        <v>549</v>
      </c>
      <c r="O246" t="s">
        <v>559</v>
      </c>
      <c r="P246" t="s">
        <v>469</v>
      </c>
      <c r="Q246" t="s">
        <v>180</v>
      </c>
      <c r="R246" t="s">
        <v>475</v>
      </c>
      <c r="S246" t="s">
        <v>659</v>
      </c>
      <c r="T246" t="s">
        <v>17764</v>
      </c>
      <c r="U246">
        <f>COUNTIF('业绩进度排名-中间表'!$E$27:$E$202,新签明细[[#This Row],[cc_user_name]])</f>
        <v>1</v>
      </c>
      <c r="V246" s="1">
        <f>DATEVALUE(LEFT(新签明细[[#This Row],[支付成功时间]], FIND(" ", 新签明细[[#This Row],[支付成功时间]]) - 1))</f>
        <v>45800</v>
      </c>
      <c r="W246" s="1">
        <f>IFERROR(DATEVALUE(LEFT(新签明细[[#This Row],[lead_date]],FIND(" ",新签明细[[#This Row],[lead_date]])-1)),$W$2)</f>
        <v>45799</v>
      </c>
      <c r="X246" t="b">
        <f t="shared" ca="1" si="3"/>
        <v>1</v>
      </c>
    </row>
    <row r="247" spans="1:24" hidden="1">
      <c r="A247" t="s">
        <v>19344</v>
      </c>
      <c r="B247" t="s">
        <v>19345</v>
      </c>
      <c r="C247">
        <v>48</v>
      </c>
      <c r="D247" t="s">
        <v>201</v>
      </c>
      <c r="E247" t="s">
        <v>19345</v>
      </c>
      <c r="F247">
        <v>1</v>
      </c>
      <c r="G247">
        <v>1598</v>
      </c>
      <c r="H247">
        <v>540237</v>
      </c>
      <c r="I247" t="s">
        <v>19346</v>
      </c>
      <c r="J247" t="s">
        <v>545</v>
      </c>
      <c r="K247" t="s">
        <v>546</v>
      </c>
      <c r="L247" t="s">
        <v>571</v>
      </c>
      <c r="M247" t="s">
        <v>548</v>
      </c>
      <c r="N247" t="s">
        <v>549</v>
      </c>
      <c r="O247" t="s">
        <v>550</v>
      </c>
      <c r="P247" t="s">
        <v>551</v>
      </c>
      <c r="Q247" t="s">
        <v>149</v>
      </c>
      <c r="R247" t="s">
        <v>475</v>
      </c>
      <c r="S247" t="s">
        <v>552</v>
      </c>
      <c r="T247" t="s">
        <v>17695</v>
      </c>
      <c r="U247">
        <f>COUNTIF('业绩进度排名-中间表'!$E$27:$E$202,新签明细[[#This Row],[cc_user_name]])</f>
        <v>1</v>
      </c>
      <c r="V247" s="1">
        <f>DATEVALUE(LEFT(新签明细[[#This Row],[支付成功时间]], FIND(" ", 新签明细[[#This Row],[支付成功时间]]) - 1))</f>
        <v>45796</v>
      </c>
      <c r="W247" s="1">
        <f>IFERROR(DATEVALUE(LEFT(新签明细[[#This Row],[lead_date]],FIND(" ",新签明细[[#This Row],[lead_date]])-1)),$W$2)</f>
        <v>45790</v>
      </c>
      <c r="X247" t="b">
        <f t="shared" ca="1" si="3"/>
        <v>1</v>
      </c>
    </row>
    <row r="248" spans="1:24" hidden="1">
      <c r="A248" t="s">
        <v>19347</v>
      </c>
      <c r="B248" t="s">
        <v>19348</v>
      </c>
      <c r="C248">
        <v>18</v>
      </c>
      <c r="D248" t="s">
        <v>271</v>
      </c>
      <c r="E248" t="s">
        <v>19348</v>
      </c>
      <c r="F248">
        <v>1</v>
      </c>
      <c r="G248">
        <v>630</v>
      </c>
      <c r="H248">
        <v>542972</v>
      </c>
      <c r="I248" t="s">
        <v>19349</v>
      </c>
      <c r="J248" t="s">
        <v>545</v>
      </c>
      <c r="K248" t="s">
        <v>546</v>
      </c>
      <c r="L248" t="s">
        <v>565</v>
      </c>
      <c r="M248" t="s">
        <v>902</v>
      </c>
      <c r="N248" t="s">
        <v>549</v>
      </c>
      <c r="O248" t="s">
        <v>550</v>
      </c>
      <c r="P248" t="s">
        <v>136</v>
      </c>
      <c r="Q248" t="s">
        <v>139</v>
      </c>
      <c r="R248" t="s">
        <v>475</v>
      </c>
      <c r="S248" t="s">
        <v>611</v>
      </c>
      <c r="T248" t="s">
        <v>17654</v>
      </c>
      <c r="U248">
        <f>COUNTIF('业绩进度排名-中间表'!$E$27:$E$202,新签明细[[#This Row],[cc_user_name]])</f>
        <v>1</v>
      </c>
      <c r="V248" s="1">
        <f>DATEVALUE(LEFT(新签明细[[#This Row],[支付成功时间]], FIND(" ", 新签明细[[#This Row],[支付成功时间]]) - 1))</f>
        <v>45801</v>
      </c>
      <c r="W248" s="1">
        <f>IFERROR(DATEVALUE(LEFT(新签明细[[#This Row],[lead_date]],FIND(" ",新签明细[[#This Row],[lead_date]])-1)),$W$2)</f>
        <v>45794</v>
      </c>
      <c r="X248" t="b">
        <f t="shared" ca="1" si="3"/>
        <v>1</v>
      </c>
    </row>
    <row r="249" spans="1:24" hidden="1">
      <c r="A249" t="s">
        <v>19350</v>
      </c>
      <c r="B249" t="s">
        <v>19351</v>
      </c>
      <c r="C249">
        <v>18</v>
      </c>
      <c r="D249" t="s">
        <v>236</v>
      </c>
      <c r="E249" t="s">
        <v>19351</v>
      </c>
      <c r="F249">
        <v>1</v>
      </c>
      <c r="G249">
        <v>630</v>
      </c>
      <c r="H249">
        <v>541641</v>
      </c>
      <c r="I249" t="s">
        <v>19352</v>
      </c>
      <c r="J249" t="s">
        <v>545</v>
      </c>
      <c r="K249" t="s">
        <v>546</v>
      </c>
      <c r="L249" t="s">
        <v>565</v>
      </c>
      <c r="M249" t="s">
        <v>1088</v>
      </c>
      <c r="N249" t="s">
        <v>549</v>
      </c>
      <c r="O249" t="s">
        <v>550</v>
      </c>
      <c r="P249" t="s">
        <v>551</v>
      </c>
      <c r="Q249" t="s">
        <v>141</v>
      </c>
      <c r="R249" t="s">
        <v>475</v>
      </c>
      <c r="S249" t="s">
        <v>19353</v>
      </c>
      <c r="T249" t="s">
        <v>19354</v>
      </c>
      <c r="U249">
        <f>COUNTIF('业绩进度排名-中间表'!$E$27:$E$202,新签明细[[#This Row],[cc_user_name]])</f>
        <v>1</v>
      </c>
      <c r="V249" s="1">
        <f>DATEVALUE(LEFT(新签明细[[#This Row],[支付成功时间]], FIND(" ", 新签明细[[#This Row],[支付成功时间]]) - 1))</f>
        <v>45799</v>
      </c>
      <c r="W249" s="1">
        <f>IFERROR(DATEVALUE(LEFT(新签明细[[#This Row],[lead_date]],FIND(" ",新签明细[[#This Row],[lead_date]])-1)),$W$2)</f>
        <v>44347</v>
      </c>
      <c r="X249" t="b">
        <f t="shared" ca="1" si="3"/>
        <v>1</v>
      </c>
    </row>
    <row r="250" spans="1:24" hidden="1">
      <c r="A250" t="s">
        <v>9425</v>
      </c>
      <c r="B250" t="s">
        <v>9426</v>
      </c>
      <c r="C250">
        <v>36</v>
      </c>
      <c r="D250" t="s">
        <v>241</v>
      </c>
      <c r="E250" t="s">
        <v>9426</v>
      </c>
      <c r="F250">
        <v>1</v>
      </c>
      <c r="G250">
        <v>1199</v>
      </c>
      <c r="H250">
        <v>536746</v>
      </c>
      <c r="I250" t="s">
        <v>9427</v>
      </c>
      <c r="J250" t="s">
        <v>545</v>
      </c>
      <c r="K250" t="s">
        <v>546</v>
      </c>
      <c r="L250" t="s">
        <v>557</v>
      </c>
      <c r="M250" t="s">
        <v>610</v>
      </c>
      <c r="N250" t="s">
        <v>549</v>
      </c>
      <c r="O250" t="s">
        <v>550</v>
      </c>
      <c r="P250" t="s">
        <v>551</v>
      </c>
      <c r="Q250" t="s">
        <v>141</v>
      </c>
      <c r="R250" t="s">
        <v>475</v>
      </c>
      <c r="S250" t="s">
        <v>1187</v>
      </c>
      <c r="T250" t="s">
        <v>873</v>
      </c>
      <c r="U250">
        <f>COUNTIF('业绩进度排名-中间表'!$E$27:$E$202,新签明细[[#This Row],[cc_user_name]])</f>
        <v>1</v>
      </c>
      <c r="V250" s="1">
        <f>DATEVALUE(LEFT(新签明细[[#This Row],[支付成功时间]], FIND(" ", 新签明细[[#This Row],[支付成功时间]]) - 1))</f>
        <v>45788</v>
      </c>
      <c r="W250" s="1">
        <f>IFERROR(DATEVALUE(LEFT(新签明细[[#This Row],[lead_date]],FIND(" ",新签明细[[#This Row],[lead_date]])-1)),$W$2)</f>
        <v>45786</v>
      </c>
      <c r="X250" t="b">
        <f t="shared" ca="1" si="3"/>
        <v>1</v>
      </c>
    </row>
    <row r="251" spans="1:24" hidden="1">
      <c r="A251" t="s">
        <v>9428</v>
      </c>
      <c r="B251" t="s">
        <v>9429</v>
      </c>
      <c r="C251">
        <v>30</v>
      </c>
      <c r="D251" t="s">
        <v>190</v>
      </c>
      <c r="E251" t="s">
        <v>9429</v>
      </c>
      <c r="F251">
        <v>1</v>
      </c>
      <c r="G251">
        <v>405.56</v>
      </c>
      <c r="H251">
        <v>536341</v>
      </c>
      <c r="I251" t="s">
        <v>9430</v>
      </c>
      <c r="J251" t="s">
        <v>545</v>
      </c>
      <c r="K251" t="s">
        <v>641</v>
      </c>
      <c r="L251" t="s">
        <v>642</v>
      </c>
      <c r="M251" t="s">
        <v>1314</v>
      </c>
      <c r="N251" t="s">
        <v>549</v>
      </c>
      <c r="O251" t="s">
        <v>559</v>
      </c>
      <c r="P251" t="s">
        <v>469</v>
      </c>
      <c r="Q251" t="s">
        <v>189</v>
      </c>
      <c r="R251" t="s">
        <v>475</v>
      </c>
      <c r="S251" t="s">
        <v>1235</v>
      </c>
      <c r="T251" t="s">
        <v>673</v>
      </c>
      <c r="U251">
        <f>COUNTIF('业绩进度排名-中间表'!$E$27:$E$202,新签明细[[#This Row],[cc_user_name]])</f>
        <v>1</v>
      </c>
      <c r="V251" s="1">
        <f>DATEVALUE(LEFT(新签明细[[#This Row],[支付成功时间]], FIND(" ", 新签明细[[#This Row],[支付成功时间]]) - 1))</f>
        <v>45788</v>
      </c>
      <c r="W251" s="1">
        <f>IFERROR(DATEVALUE(LEFT(新签明细[[#This Row],[lead_date]],FIND(" ",新签明细[[#This Row],[lead_date]])-1)),$W$2)</f>
        <v>45778</v>
      </c>
      <c r="X251" t="b">
        <f t="shared" ca="1" si="3"/>
        <v>1</v>
      </c>
    </row>
    <row r="252" spans="1:24" hidden="1">
      <c r="A252" t="s">
        <v>28995</v>
      </c>
      <c r="B252" t="s">
        <v>28996</v>
      </c>
      <c r="C252">
        <v>36</v>
      </c>
      <c r="D252" t="s">
        <v>221</v>
      </c>
      <c r="E252" t="s">
        <v>28996</v>
      </c>
      <c r="F252">
        <v>1</v>
      </c>
      <c r="G252">
        <v>1199</v>
      </c>
      <c r="H252">
        <v>543713</v>
      </c>
      <c r="I252" t="s">
        <v>28997</v>
      </c>
      <c r="J252" t="s">
        <v>545</v>
      </c>
      <c r="K252" t="s">
        <v>546</v>
      </c>
      <c r="L252" t="s">
        <v>557</v>
      </c>
      <c r="M252" t="s">
        <v>548</v>
      </c>
      <c r="N252" t="s">
        <v>549</v>
      </c>
      <c r="O252" t="s">
        <v>550</v>
      </c>
      <c r="P252" t="s">
        <v>551</v>
      </c>
      <c r="Q252" t="s">
        <v>145</v>
      </c>
      <c r="R252" t="s">
        <v>475</v>
      </c>
      <c r="S252" t="s">
        <v>572</v>
      </c>
      <c r="T252" t="s">
        <v>18475</v>
      </c>
      <c r="U252">
        <f>COUNTIF('业绩进度排名-中间表'!$E$27:$E$202,新签明细[[#This Row],[cc_user_name]])</f>
        <v>1</v>
      </c>
      <c r="V252" s="1">
        <f>DATEVALUE(LEFT(新签明细[[#This Row],[支付成功时间]], FIND(" ", 新签明细[[#This Row],[支付成功时间]]) - 1))</f>
        <v>45803</v>
      </c>
      <c r="W252" s="1">
        <f>IFERROR(DATEVALUE(LEFT(新签明细[[#This Row],[lead_date]],FIND(" ",新签明细[[#This Row],[lead_date]])-1)),$W$2)</f>
        <v>45801</v>
      </c>
      <c r="X252" t="b">
        <f t="shared" ca="1" si="3"/>
        <v>1</v>
      </c>
    </row>
    <row r="253" spans="1:24" hidden="1">
      <c r="A253" t="s">
        <v>19355</v>
      </c>
      <c r="B253" t="s">
        <v>19356</v>
      </c>
      <c r="C253">
        <v>36</v>
      </c>
      <c r="D253" t="s">
        <v>221</v>
      </c>
      <c r="E253" t="s">
        <v>19356</v>
      </c>
      <c r="F253">
        <v>1</v>
      </c>
      <c r="G253">
        <v>1199</v>
      </c>
      <c r="H253">
        <v>542669</v>
      </c>
      <c r="I253" t="s">
        <v>19357</v>
      </c>
      <c r="J253" t="s">
        <v>545</v>
      </c>
      <c r="K253" t="s">
        <v>546</v>
      </c>
      <c r="L253" t="s">
        <v>557</v>
      </c>
      <c r="M253" t="s">
        <v>548</v>
      </c>
      <c r="N253" t="s">
        <v>549</v>
      </c>
      <c r="O253" t="s">
        <v>550</v>
      </c>
      <c r="P253" t="s">
        <v>551</v>
      </c>
      <c r="Q253" t="s">
        <v>145</v>
      </c>
      <c r="R253" t="s">
        <v>475</v>
      </c>
      <c r="S253" t="s">
        <v>572</v>
      </c>
      <c r="T253" t="s">
        <v>17646</v>
      </c>
      <c r="U253">
        <f>COUNTIF('业绩进度排名-中间表'!$E$27:$E$202,新签明细[[#This Row],[cc_user_name]])</f>
        <v>1</v>
      </c>
      <c r="V253" s="1">
        <f>DATEVALUE(LEFT(新签明细[[#This Row],[支付成功时间]], FIND(" ", 新签明细[[#This Row],[支付成功时间]]) - 1))</f>
        <v>45801</v>
      </c>
      <c r="W253" s="1">
        <f>IFERROR(DATEVALUE(LEFT(新签明细[[#This Row],[lead_date]],FIND(" ",新签明细[[#This Row],[lead_date]])-1)),$W$2)</f>
        <v>45796</v>
      </c>
      <c r="X253" t="b">
        <f t="shared" ca="1" si="3"/>
        <v>1</v>
      </c>
    </row>
    <row r="254" spans="1:24" hidden="1">
      <c r="A254" t="s">
        <v>19358</v>
      </c>
      <c r="B254" t="s">
        <v>19359</v>
      </c>
      <c r="C254">
        <v>18</v>
      </c>
      <c r="D254" t="s">
        <v>255</v>
      </c>
      <c r="E254" t="s">
        <v>19359</v>
      </c>
      <c r="F254">
        <v>1</v>
      </c>
      <c r="G254">
        <v>648.9</v>
      </c>
      <c r="H254">
        <v>539100</v>
      </c>
      <c r="I254" t="s">
        <v>19360</v>
      </c>
      <c r="J254" t="s">
        <v>545</v>
      </c>
      <c r="K254" t="s">
        <v>546</v>
      </c>
      <c r="L254" t="s">
        <v>565</v>
      </c>
      <c r="M254" t="s">
        <v>632</v>
      </c>
      <c r="N254" t="s">
        <v>549</v>
      </c>
      <c r="O254" t="s">
        <v>550</v>
      </c>
      <c r="P254" t="s">
        <v>136</v>
      </c>
      <c r="Q254" t="s">
        <v>147</v>
      </c>
      <c r="R254" t="s">
        <v>475</v>
      </c>
      <c r="S254" t="s">
        <v>633</v>
      </c>
      <c r="T254" t="s">
        <v>17661</v>
      </c>
      <c r="U254">
        <f>COUNTIF('业绩进度排名-中间表'!$E$27:$E$202,新签明细[[#This Row],[cc_user_name]])</f>
        <v>1</v>
      </c>
      <c r="V254" s="1">
        <f>DATEVALUE(LEFT(新签明细[[#This Row],[支付成功时间]], FIND(" ", 新签明细[[#This Row],[支付成功时间]]) - 1))</f>
        <v>45794</v>
      </c>
      <c r="W254" s="1">
        <f>IFERROR(DATEVALUE(LEFT(新签明细[[#This Row],[lead_date]],FIND(" ",新签明细[[#This Row],[lead_date]])-1)),$W$2)</f>
        <v>45793</v>
      </c>
      <c r="X254" t="b">
        <f t="shared" ca="1" si="3"/>
        <v>1</v>
      </c>
    </row>
    <row r="255" spans="1:24" hidden="1">
      <c r="A255" t="s">
        <v>19361</v>
      </c>
      <c r="B255" t="s">
        <v>19362</v>
      </c>
      <c r="C255">
        <v>36</v>
      </c>
      <c r="D255" t="s">
        <v>272</v>
      </c>
      <c r="E255" t="s">
        <v>19362</v>
      </c>
      <c r="F255">
        <v>1</v>
      </c>
      <c r="G255">
        <v>1199</v>
      </c>
      <c r="H255">
        <v>540096</v>
      </c>
      <c r="I255" t="s">
        <v>19363</v>
      </c>
      <c r="J255" t="s">
        <v>545</v>
      </c>
      <c r="K255" t="s">
        <v>546</v>
      </c>
      <c r="L255" t="s">
        <v>557</v>
      </c>
      <c r="M255" t="s">
        <v>677</v>
      </c>
      <c r="N255" t="s">
        <v>549</v>
      </c>
      <c r="O255" t="s">
        <v>550</v>
      </c>
      <c r="P255" t="s">
        <v>136</v>
      </c>
      <c r="Q255" t="s">
        <v>139</v>
      </c>
      <c r="R255" t="s">
        <v>475</v>
      </c>
      <c r="S255" t="s">
        <v>579</v>
      </c>
      <c r="T255" t="s">
        <v>622</v>
      </c>
      <c r="U255">
        <f>COUNTIF('业绩进度排名-中间表'!$E$27:$E$202,新签明细[[#This Row],[cc_user_name]])</f>
        <v>1</v>
      </c>
      <c r="V255" s="1">
        <f>DATEVALUE(LEFT(新签明细[[#This Row],[支付成功时间]], FIND(" ", 新签明细[[#This Row],[支付成功时间]]) - 1))</f>
        <v>45795</v>
      </c>
      <c r="W255" s="1">
        <f>IFERROR(DATEVALUE(LEFT(新签明细[[#This Row],[lead_date]],FIND(" ",新签明细[[#This Row],[lead_date]])-1)),$W$2)</f>
        <v>45777</v>
      </c>
      <c r="X255" t="b">
        <f t="shared" ca="1" si="3"/>
        <v>0</v>
      </c>
    </row>
    <row r="256" spans="1:24" hidden="1">
      <c r="A256" t="s">
        <v>30599</v>
      </c>
      <c r="B256" t="s">
        <v>30600</v>
      </c>
      <c r="C256">
        <v>48</v>
      </c>
      <c r="D256" t="s">
        <v>335</v>
      </c>
      <c r="E256" t="s">
        <v>30600</v>
      </c>
      <c r="F256">
        <v>1</v>
      </c>
      <c r="G256">
        <v>1830.678316</v>
      </c>
      <c r="H256">
        <v>544057</v>
      </c>
      <c r="I256" t="s">
        <v>30601</v>
      </c>
      <c r="J256" t="s">
        <v>545</v>
      </c>
      <c r="K256" t="s">
        <v>546</v>
      </c>
      <c r="L256" t="s">
        <v>571</v>
      </c>
      <c r="M256" t="s">
        <v>558</v>
      </c>
      <c r="N256" t="s">
        <v>549</v>
      </c>
      <c r="O256" t="s">
        <v>559</v>
      </c>
      <c r="P256" t="s">
        <v>504</v>
      </c>
      <c r="Q256" t="s">
        <v>325</v>
      </c>
      <c r="R256" t="s">
        <v>475</v>
      </c>
      <c r="S256" t="s">
        <v>1071</v>
      </c>
      <c r="T256" t="s">
        <v>17678</v>
      </c>
      <c r="U256">
        <f>COUNTIF('业绩进度排名-中间表'!$E$27:$E$202,新签明细[[#This Row],[cc_user_name]])</f>
        <v>1</v>
      </c>
      <c r="V256" s="1">
        <f>DATEVALUE(LEFT(新签明细[[#This Row],[支付成功时间]], FIND(" ", 新签明细[[#This Row],[支付成功时间]]) - 1))</f>
        <v>45803</v>
      </c>
      <c r="W256" s="1">
        <f>IFERROR(DATEVALUE(LEFT(新签明细[[#This Row],[lead_date]],FIND(" ",新签明细[[#This Row],[lead_date]])-1)),$W$2)</f>
        <v>45798</v>
      </c>
      <c r="X256" t="b">
        <f t="shared" ca="1" si="3"/>
        <v>1</v>
      </c>
    </row>
    <row r="257" spans="1:24" hidden="1">
      <c r="A257" t="s">
        <v>19364</v>
      </c>
      <c r="B257" t="s">
        <v>19365</v>
      </c>
      <c r="C257">
        <v>18</v>
      </c>
      <c r="D257" t="s">
        <v>296</v>
      </c>
      <c r="E257" t="s">
        <v>19365</v>
      </c>
      <c r="F257">
        <v>1</v>
      </c>
      <c r="G257">
        <v>630</v>
      </c>
      <c r="H257">
        <v>538367</v>
      </c>
      <c r="I257" t="s">
        <v>19366</v>
      </c>
      <c r="J257" t="s">
        <v>545</v>
      </c>
      <c r="K257" t="s">
        <v>546</v>
      </c>
      <c r="L257" t="s">
        <v>565</v>
      </c>
      <c r="M257" t="s">
        <v>610</v>
      </c>
      <c r="N257" t="s">
        <v>549</v>
      </c>
      <c r="O257" t="s">
        <v>550</v>
      </c>
      <c r="P257" t="s">
        <v>136</v>
      </c>
      <c r="Q257" t="s">
        <v>292</v>
      </c>
      <c r="R257" t="s">
        <v>475</v>
      </c>
      <c r="S257" t="s">
        <v>633</v>
      </c>
      <c r="T257" t="s">
        <v>9375</v>
      </c>
      <c r="U257">
        <f>COUNTIF('业绩进度排名-中间表'!$E$27:$E$202,新签明细[[#This Row],[cc_user_name]])</f>
        <v>1</v>
      </c>
      <c r="V257" s="1">
        <f>DATEVALUE(LEFT(新签明细[[#This Row],[支付成功时间]], FIND(" ", 新签明细[[#This Row],[支付成功时间]]) - 1))</f>
        <v>45792</v>
      </c>
      <c r="W257" s="1">
        <f>IFERROR(DATEVALUE(LEFT(新签明细[[#This Row],[lead_date]],FIND(" ",新签明细[[#This Row],[lead_date]])-1)),$W$2)</f>
        <v>45787</v>
      </c>
      <c r="X257" t="b">
        <f t="shared" ca="1" si="3"/>
        <v>1</v>
      </c>
    </row>
    <row r="258" spans="1:24" hidden="1">
      <c r="A258" t="s">
        <v>19367</v>
      </c>
      <c r="B258" t="s">
        <v>19368</v>
      </c>
      <c r="C258">
        <v>18</v>
      </c>
      <c r="D258" t="s">
        <v>17649</v>
      </c>
      <c r="E258" t="s">
        <v>19368</v>
      </c>
      <c r="F258">
        <v>1</v>
      </c>
      <c r="G258">
        <v>652.89647500000001</v>
      </c>
      <c r="H258">
        <v>538715</v>
      </c>
      <c r="I258" t="s">
        <v>19369</v>
      </c>
      <c r="J258" t="s">
        <v>545</v>
      </c>
      <c r="K258" t="s">
        <v>546</v>
      </c>
      <c r="L258" t="s">
        <v>565</v>
      </c>
      <c r="M258" t="s">
        <v>648</v>
      </c>
      <c r="N258" t="s">
        <v>805</v>
      </c>
      <c r="O258" t="s">
        <v>649</v>
      </c>
      <c r="P258" t="s">
        <v>649</v>
      </c>
      <c r="Q258" t="s">
        <v>626</v>
      </c>
      <c r="R258" t="s">
        <v>475</v>
      </c>
      <c r="S258" t="s">
        <v>18062</v>
      </c>
      <c r="T258" t="s">
        <v>17846</v>
      </c>
      <c r="U258">
        <f>COUNTIF('业绩进度排名-中间表'!$E$27:$E$202,新签明细[[#This Row],[cc_user_name]])</f>
        <v>0</v>
      </c>
      <c r="V258" s="1">
        <f>DATEVALUE(LEFT(新签明细[[#This Row],[支付成功时间]], FIND(" ", 新签明细[[#This Row],[支付成功时间]]) - 1))</f>
        <v>45793</v>
      </c>
      <c r="W258" s="1">
        <f>IFERROR(DATEVALUE(LEFT(新签明细[[#This Row],[lead_date]],FIND(" ",新签明细[[#This Row],[lead_date]])-1)),$W$2)</f>
        <v>45791</v>
      </c>
      <c r="X258" t="b">
        <f t="shared" ca="1" si="3"/>
        <v>1</v>
      </c>
    </row>
    <row r="259" spans="1:24" hidden="1">
      <c r="A259" t="s">
        <v>19370</v>
      </c>
      <c r="B259" t="s">
        <v>19371</v>
      </c>
      <c r="C259">
        <v>48</v>
      </c>
      <c r="D259" t="s">
        <v>217</v>
      </c>
      <c r="E259" t="s">
        <v>19371</v>
      </c>
      <c r="F259">
        <v>1</v>
      </c>
      <c r="G259">
        <v>1598</v>
      </c>
      <c r="H259">
        <v>543117</v>
      </c>
      <c r="I259" t="s">
        <v>19372</v>
      </c>
      <c r="J259" t="s">
        <v>545</v>
      </c>
      <c r="K259" t="s">
        <v>546</v>
      </c>
      <c r="L259" t="s">
        <v>571</v>
      </c>
      <c r="M259" t="s">
        <v>548</v>
      </c>
      <c r="N259" t="s">
        <v>549</v>
      </c>
      <c r="O259" t="s">
        <v>550</v>
      </c>
      <c r="P259" t="s">
        <v>551</v>
      </c>
      <c r="Q259" t="s">
        <v>145</v>
      </c>
      <c r="R259" t="s">
        <v>475</v>
      </c>
      <c r="S259" t="s">
        <v>552</v>
      </c>
      <c r="T259" t="s">
        <v>17678</v>
      </c>
      <c r="U259">
        <f>COUNTIF('业绩进度排名-中间表'!$E$27:$E$202,新签明细[[#This Row],[cc_user_name]])</f>
        <v>1</v>
      </c>
      <c r="V259" s="1">
        <f>DATEVALUE(LEFT(新签明细[[#This Row],[支付成功时间]], FIND(" ", 新签明细[[#This Row],[支付成功时间]]) - 1))</f>
        <v>45802</v>
      </c>
      <c r="W259" s="1">
        <f>IFERROR(DATEVALUE(LEFT(新签明细[[#This Row],[lead_date]],FIND(" ",新签明细[[#This Row],[lead_date]])-1)),$W$2)</f>
        <v>45798</v>
      </c>
      <c r="X259" t="b">
        <f t="shared" ref="X259:X322" ca="1" si="4">MONTH(W259)=MONTH(TODAY())</f>
        <v>1</v>
      </c>
    </row>
    <row r="260" spans="1:24" hidden="1">
      <c r="A260" t="s">
        <v>19373</v>
      </c>
      <c r="B260" t="s">
        <v>19374</v>
      </c>
      <c r="C260">
        <v>36</v>
      </c>
      <c r="D260" t="s">
        <v>361</v>
      </c>
      <c r="E260" t="s">
        <v>19374</v>
      </c>
      <c r="F260">
        <v>1</v>
      </c>
      <c r="G260">
        <v>420</v>
      </c>
      <c r="H260">
        <v>538134</v>
      </c>
      <c r="I260" t="s">
        <v>19375</v>
      </c>
      <c r="J260" t="s">
        <v>545</v>
      </c>
      <c r="K260" t="s">
        <v>1102</v>
      </c>
      <c r="L260" t="s">
        <v>13081</v>
      </c>
      <c r="M260" t="s">
        <v>2299</v>
      </c>
      <c r="N260" t="s">
        <v>549</v>
      </c>
      <c r="O260" t="s">
        <v>559</v>
      </c>
      <c r="P260" t="s">
        <v>163</v>
      </c>
      <c r="Q260" t="s">
        <v>473</v>
      </c>
      <c r="R260" t="s">
        <v>475</v>
      </c>
      <c r="S260" t="s">
        <v>19376</v>
      </c>
      <c r="T260" t="s">
        <v>19377</v>
      </c>
      <c r="U260">
        <f>COUNTIF('业绩进度排名-中间表'!$E$27:$E$202,新签明细[[#This Row],[cc_user_name]])</f>
        <v>1</v>
      </c>
      <c r="V260" s="1">
        <f>DATEVALUE(LEFT(新签明细[[#This Row],[支付成功时间]], FIND(" ", 新签明细[[#This Row],[支付成功时间]]) - 1))</f>
        <v>45792</v>
      </c>
      <c r="W260" s="1">
        <f>IFERROR(DATEVALUE(LEFT(新签明细[[#This Row],[lead_date]],FIND(" ",新签明细[[#This Row],[lead_date]])-1)),$W$2)</f>
        <v>45721</v>
      </c>
      <c r="X260" t="b">
        <f t="shared" ca="1" si="4"/>
        <v>0</v>
      </c>
    </row>
    <row r="261" spans="1:24" hidden="1">
      <c r="A261" t="s">
        <v>17791</v>
      </c>
      <c r="B261" t="s">
        <v>17792</v>
      </c>
      <c r="C261">
        <v>36</v>
      </c>
      <c r="D261" t="s">
        <v>338</v>
      </c>
      <c r="E261" t="s">
        <v>17792</v>
      </c>
      <c r="F261">
        <v>1</v>
      </c>
      <c r="G261">
        <v>1341.247805</v>
      </c>
      <c r="H261">
        <v>538164</v>
      </c>
      <c r="I261" t="s">
        <v>17793</v>
      </c>
      <c r="J261" t="s">
        <v>545</v>
      </c>
      <c r="K261" t="s">
        <v>546</v>
      </c>
      <c r="L261" t="s">
        <v>557</v>
      </c>
      <c r="M261" t="s">
        <v>558</v>
      </c>
      <c r="N261" t="s">
        <v>549</v>
      </c>
      <c r="O261" t="s">
        <v>559</v>
      </c>
      <c r="P261" t="s">
        <v>504</v>
      </c>
      <c r="Q261" t="s">
        <v>325</v>
      </c>
      <c r="R261" t="s">
        <v>475</v>
      </c>
      <c r="S261" t="s">
        <v>672</v>
      </c>
      <c r="T261" t="s">
        <v>567</v>
      </c>
      <c r="U261">
        <f>COUNTIF('业绩进度排名-中间表'!$E$27:$E$202,新签明细[[#This Row],[cc_user_name]])</f>
        <v>1</v>
      </c>
      <c r="V261" s="1">
        <f>DATEVALUE(LEFT(新签明细[[#This Row],[支付成功时间]], FIND(" ", 新签明细[[#This Row],[支付成功时间]]) - 1))</f>
        <v>45792</v>
      </c>
      <c r="W261" s="1">
        <f>IFERROR(DATEVALUE(LEFT(新签明细[[#This Row],[lead_date]],FIND(" ",新签明细[[#This Row],[lead_date]])-1)),$W$2)</f>
        <v>45783</v>
      </c>
      <c r="X261" t="b">
        <f t="shared" ca="1" si="4"/>
        <v>1</v>
      </c>
    </row>
    <row r="262" spans="1:24" hidden="1">
      <c r="A262" t="s">
        <v>17794</v>
      </c>
      <c r="B262" t="s">
        <v>17795</v>
      </c>
      <c r="C262">
        <v>30</v>
      </c>
      <c r="D262" t="s">
        <v>194</v>
      </c>
      <c r="E262" t="s">
        <v>17795</v>
      </c>
      <c r="F262">
        <v>1</v>
      </c>
      <c r="G262">
        <v>811.13</v>
      </c>
      <c r="H262">
        <v>538404</v>
      </c>
      <c r="I262" t="s">
        <v>17796</v>
      </c>
      <c r="J262" t="s">
        <v>545</v>
      </c>
      <c r="K262" t="s">
        <v>546</v>
      </c>
      <c r="L262" t="s">
        <v>599</v>
      </c>
      <c r="M262" t="s">
        <v>886</v>
      </c>
      <c r="N262" t="s">
        <v>549</v>
      </c>
      <c r="O262" t="s">
        <v>559</v>
      </c>
      <c r="P262" t="s">
        <v>469</v>
      </c>
      <c r="Q262" t="s">
        <v>189</v>
      </c>
      <c r="R262" t="s">
        <v>475</v>
      </c>
      <c r="S262" t="s">
        <v>17728</v>
      </c>
      <c r="T262" t="s">
        <v>17797</v>
      </c>
      <c r="U262">
        <f>COUNTIF('业绩进度排名-中间表'!$E$27:$E$202,新签明细[[#This Row],[cc_user_name]])</f>
        <v>1</v>
      </c>
      <c r="V262" s="1">
        <f>DATEVALUE(LEFT(新签明细[[#This Row],[支付成功时间]], FIND(" ", 新签明细[[#This Row],[支付成功时间]]) - 1))</f>
        <v>45792</v>
      </c>
      <c r="W262" s="1">
        <f>IFERROR(DATEVALUE(LEFT(新签明细[[#This Row],[lead_date]],FIND(" ",新签明细[[#This Row],[lead_date]])-1)),$W$2)</f>
        <v>45730</v>
      </c>
      <c r="X262" t="b">
        <f t="shared" ca="1" si="4"/>
        <v>0</v>
      </c>
    </row>
    <row r="263" spans="1:24" hidden="1">
      <c r="A263" t="s">
        <v>1240</v>
      </c>
      <c r="B263" t="s">
        <v>1241</v>
      </c>
      <c r="C263">
        <v>8</v>
      </c>
      <c r="D263" t="s">
        <v>319</v>
      </c>
      <c r="E263" t="s">
        <v>1241</v>
      </c>
      <c r="F263">
        <v>1</v>
      </c>
      <c r="G263">
        <v>288.39999999999998</v>
      </c>
      <c r="H263">
        <v>534728</v>
      </c>
      <c r="I263" t="s">
        <v>1242</v>
      </c>
      <c r="J263" t="s">
        <v>545</v>
      </c>
      <c r="K263" t="s">
        <v>546</v>
      </c>
      <c r="L263" t="s">
        <v>577</v>
      </c>
      <c r="M263" t="s">
        <v>632</v>
      </c>
      <c r="N263" t="s">
        <v>549</v>
      </c>
      <c r="O263" t="s">
        <v>550</v>
      </c>
      <c r="P263" t="s">
        <v>616</v>
      </c>
      <c r="Q263" t="s">
        <v>314</v>
      </c>
      <c r="R263" t="s">
        <v>475</v>
      </c>
      <c r="S263" t="s">
        <v>617</v>
      </c>
      <c r="T263" t="s">
        <v>585</v>
      </c>
      <c r="U263">
        <f>COUNTIF('业绩进度排名-中间表'!$E$27:$E$202,新签明细[[#This Row],[cc_user_name]])</f>
        <v>1</v>
      </c>
      <c r="V263" s="1">
        <f>DATEVALUE(LEFT(新签明细[[#This Row],[支付成功时间]], FIND(" ", 新签明细[[#This Row],[支付成功时间]]) - 1))</f>
        <v>45783</v>
      </c>
      <c r="W263" s="1">
        <f>IFERROR(DATEVALUE(LEFT(新签明细[[#This Row],[lead_date]],FIND(" ",新签明细[[#This Row],[lead_date]])-1)),$W$2)</f>
        <v>45776</v>
      </c>
      <c r="X263" t="b">
        <f t="shared" ca="1" si="4"/>
        <v>0</v>
      </c>
    </row>
    <row r="264" spans="1:24" hidden="1">
      <c r="A264" t="s">
        <v>1243</v>
      </c>
      <c r="B264" t="s">
        <v>1244</v>
      </c>
      <c r="C264">
        <v>48</v>
      </c>
      <c r="D264" t="s">
        <v>181</v>
      </c>
      <c r="E264" t="s">
        <v>1244</v>
      </c>
      <c r="F264">
        <v>1</v>
      </c>
      <c r="G264">
        <v>1645.94</v>
      </c>
      <c r="H264">
        <v>534527</v>
      </c>
      <c r="I264" t="s">
        <v>1245</v>
      </c>
      <c r="J264" t="s">
        <v>545</v>
      </c>
      <c r="K264" t="s">
        <v>546</v>
      </c>
      <c r="L264" t="s">
        <v>571</v>
      </c>
      <c r="M264" t="s">
        <v>548</v>
      </c>
      <c r="N264" t="s">
        <v>549</v>
      </c>
      <c r="O264" t="s">
        <v>559</v>
      </c>
      <c r="P264" t="s">
        <v>469</v>
      </c>
      <c r="Q264" t="s">
        <v>180</v>
      </c>
      <c r="R264" t="s">
        <v>475</v>
      </c>
      <c r="S264" t="s">
        <v>659</v>
      </c>
      <c r="T264" t="s">
        <v>722</v>
      </c>
      <c r="U264">
        <f>COUNTIF('业绩进度排名-中间表'!$E$27:$E$202,新签明细[[#This Row],[cc_user_name]])</f>
        <v>1</v>
      </c>
      <c r="V264" s="1">
        <f>DATEVALUE(LEFT(新签明细[[#This Row],[支付成功时间]], FIND(" ", 新签明细[[#This Row],[支付成功时间]]) - 1))</f>
        <v>45782</v>
      </c>
      <c r="W264" s="1">
        <f>IFERROR(DATEVALUE(LEFT(新签明细[[#This Row],[lead_date]],FIND(" ",新签明细[[#This Row],[lead_date]])-1)),$W$2)</f>
        <v>45780</v>
      </c>
      <c r="X264" t="b">
        <f t="shared" ca="1" si="4"/>
        <v>1</v>
      </c>
    </row>
    <row r="265" spans="1:24" hidden="1">
      <c r="A265" t="s">
        <v>30602</v>
      </c>
      <c r="B265" t="s">
        <v>30603</v>
      </c>
      <c r="C265">
        <v>36</v>
      </c>
      <c r="D265" t="s">
        <v>231</v>
      </c>
      <c r="E265" t="s">
        <v>30603</v>
      </c>
      <c r="F265">
        <v>1</v>
      </c>
      <c r="G265">
        <v>1199</v>
      </c>
      <c r="H265">
        <v>543989</v>
      </c>
      <c r="I265" t="s">
        <v>30604</v>
      </c>
      <c r="J265" t="s">
        <v>545</v>
      </c>
      <c r="K265" t="s">
        <v>546</v>
      </c>
      <c r="L265" t="s">
        <v>557</v>
      </c>
      <c r="M265" t="s">
        <v>594</v>
      </c>
      <c r="N265" t="s">
        <v>549</v>
      </c>
      <c r="O265" t="s">
        <v>550</v>
      </c>
      <c r="P265" t="s">
        <v>551</v>
      </c>
      <c r="Q265" t="s">
        <v>141</v>
      </c>
      <c r="R265" t="s">
        <v>475</v>
      </c>
      <c r="S265" t="s">
        <v>659</v>
      </c>
      <c r="T265" t="s">
        <v>17678</v>
      </c>
      <c r="U265">
        <f>COUNTIF('业绩进度排名-中间表'!$E$27:$E$202,新签明细[[#This Row],[cc_user_name]])</f>
        <v>1</v>
      </c>
      <c r="V265" s="1">
        <f>DATEVALUE(LEFT(新签明细[[#This Row],[支付成功时间]], FIND(" ", 新签明细[[#This Row],[支付成功时间]]) - 1))</f>
        <v>45803</v>
      </c>
      <c r="W265" s="1">
        <f>IFERROR(DATEVALUE(LEFT(新签明细[[#This Row],[lead_date]],FIND(" ",新签明细[[#This Row],[lead_date]])-1)),$W$2)</f>
        <v>45798</v>
      </c>
      <c r="X265" t="b">
        <f t="shared" ca="1" si="4"/>
        <v>1</v>
      </c>
    </row>
    <row r="266" spans="1:24" hidden="1">
      <c r="A266" t="s">
        <v>1246</v>
      </c>
      <c r="B266" t="s">
        <v>1247</v>
      </c>
      <c r="C266">
        <v>30</v>
      </c>
      <c r="D266" t="s">
        <v>200</v>
      </c>
      <c r="E266" t="s">
        <v>1247</v>
      </c>
      <c r="F266">
        <v>1</v>
      </c>
      <c r="G266">
        <v>787.5</v>
      </c>
      <c r="H266">
        <v>535984</v>
      </c>
      <c r="I266" t="s">
        <v>1248</v>
      </c>
      <c r="J266" t="s">
        <v>545</v>
      </c>
      <c r="K266" t="s">
        <v>546</v>
      </c>
      <c r="L266" t="s">
        <v>599</v>
      </c>
      <c r="M266" t="s">
        <v>548</v>
      </c>
      <c r="N266" t="s">
        <v>549</v>
      </c>
      <c r="O266" t="s">
        <v>550</v>
      </c>
      <c r="P266" t="s">
        <v>551</v>
      </c>
      <c r="Q266" t="s">
        <v>149</v>
      </c>
      <c r="R266" t="s">
        <v>475</v>
      </c>
      <c r="S266" t="s">
        <v>761</v>
      </c>
      <c r="T266" t="s">
        <v>708</v>
      </c>
      <c r="U266">
        <f>COUNTIF('业绩进度排名-中间表'!$E$27:$E$202,新签明细[[#This Row],[cc_user_name]])</f>
        <v>1</v>
      </c>
      <c r="V266" s="1">
        <f>DATEVALUE(LEFT(新签明细[[#This Row],[支付成功时间]], FIND(" ", 新签明细[[#This Row],[支付成功时间]]) - 1))</f>
        <v>45787</v>
      </c>
      <c r="W266" s="1">
        <f>IFERROR(DATEVALUE(LEFT(新签明细[[#This Row],[lead_date]],FIND(" ",新签明细[[#This Row],[lead_date]])-1)),$W$2)</f>
        <v>45785</v>
      </c>
      <c r="X266" t="b">
        <f t="shared" ca="1" si="4"/>
        <v>1</v>
      </c>
    </row>
    <row r="267" spans="1:24" hidden="1">
      <c r="A267" t="s">
        <v>18002</v>
      </c>
      <c r="B267" t="s">
        <v>18003</v>
      </c>
      <c r="C267">
        <v>24</v>
      </c>
      <c r="D267" t="s">
        <v>218</v>
      </c>
      <c r="E267" t="s">
        <v>18003</v>
      </c>
      <c r="F267">
        <v>1</v>
      </c>
      <c r="G267">
        <v>840</v>
      </c>
      <c r="H267">
        <v>537699</v>
      </c>
      <c r="I267" t="s">
        <v>18004</v>
      </c>
      <c r="J267" t="s">
        <v>545</v>
      </c>
      <c r="K267" t="s">
        <v>546</v>
      </c>
      <c r="L267" t="s">
        <v>671</v>
      </c>
      <c r="M267" t="s">
        <v>548</v>
      </c>
      <c r="N267" t="s">
        <v>549</v>
      </c>
      <c r="O267" t="s">
        <v>550</v>
      </c>
      <c r="P267" t="s">
        <v>551</v>
      </c>
      <c r="Q267" t="s">
        <v>145</v>
      </c>
      <c r="R267" t="s">
        <v>475</v>
      </c>
      <c r="S267" t="s">
        <v>860</v>
      </c>
      <c r="T267" t="s">
        <v>9478</v>
      </c>
      <c r="U267">
        <f>COUNTIF('业绩进度排名-中间表'!$E$27:$E$202,新签明细[[#This Row],[cc_user_name]])</f>
        <v>1</v>
      </c>
      <c r="V267" s="1">
        <f>DATEVALUE(LEFT(新签明细[[#This Row],[支付成功时间]], FIND(" ", 新签明细[[#This Row],[支付成功时间]]) - 1))</f>
        <v>45796</v>
      </c>
      <c r="W267" s="1">
        <f>IFERROR(DATEVALUE(LEFT(新签明细[[#This Row],[lead_date]],FIND(" ",新签明细[[#This Row],[lead_date]])-1)),$W$2)</f>
        <v>45788</v>
      </c>
      <c r="X267" t="b">
        <f t="shared" ca="1" si="4"/>
        <v>1</v>
      </c>
    </row>
    <row r="268" spans="1:24">
      <c r="A268" t="s">
        <v>18005</v>
      </c>
      <c r="B268" t="s">
        <v>18006</v>
      </c>
      <c r="C268">
        <v>8</v>
      </c>
      <c r="D268" t="s">
        <v>299</v>
      </c>
      <c r="E268" t="s">
        <v>18006</v>
      </c>
      <c r="F268">
        <v>1</v>
      </c>
      <c r="G268">
        <v>280</v>
      </c>
      <c r="H268">
        <v>538958</v>
      </c>
      <c r="I268" t="s">
        <v>18007</v>
      </c>
      <c r="J268" t="s">
        <v>545</v>
      </c>
      <c r="K268" t="s">
        <v>546</v>
      </c>
      <c r="L268" t="s">
        <v>577</v>
      </c>
      <c r="M268" t="s">
        <v>961</v>
      </c>
      <c r="N268" t="s">
        <v>549</v>
      </c>
      <c r="O268" t="s">
        <v>550</v>
      </c>
      <c r="P268" t="s">
        <v>136</v>
      </c>
      <c r="Q268" t="s">
        <v>143</v>
      </c>
      <c r="R268" t="s">
        <v>475</v>
      </c>
      <c r="S268" t="s">
        <v>18008</v>
      </c>
      <c r="T268" t="s">
        <v>18009</v>
      </c>
      <c r="U268">
        <f>COUNTIF('业绩进度排名-中间表'!$E$27:$E$202,新签明细[[#This Row],[cc_user_name]])</f>
        <v>1</v>
      </c>
      <c r="V268" s="1">
        <f>DATEVALUE(LEFT(新签明细[[#This Row],[支付成功时间]], FIND(" ", 新签明细[[#This Row],[支付成功时间]]) - 1))</f>
        <v>45793</v>
      </c>
      <c r="W268" s="1">
        <f>IFERROR(DATEVALUE(LEFT(新签明细[[#This Row],[lead_date]],FIND(" ",新签明细[[#This Row],[lead_date]])-1)),$W$2)</f>
        <v>45608</v>
      </c>
      <c r="X268" t="b">
        <f t="shared" ca="1" si="4"/>
        <v>0</v>
      </c>
    </row>
    <row r="269" spans="1:24" hidden="1">
      <c r="A269" t="s">
        <v>9701</v>
      </c>
      <c r="B269" t="s">
        <v>9702</v>
      </c>
      <c r="C269">
        <v>48</v>
      </c>
      <c r="D269" t="s">
        <v>279</v>
      </c>
      <c r="E269" t="s">
        <v>9702</v>
      </c>
      <c r="F269">
        <v>1</v>
      </c>
      <c r="G269">
        <v>1598</v>
      </c>
      <c r="H269">
        <v>536769</v>
      </c>
      <c r="I269" t="s">
        <v>9703</v>
      </c>
      <c r="J269" t="s">
        <v>545</v>
      </c>
      <c r="K269" t="s">
        <v>546</v>
      </c>
      <c r="L269" t="s">
        <v>571</v>
      </c>
      <c r="M269" t="s">
        <v>648</v>
      </c>
      <c r="N269" t="s">
        <v>549</v>
      </c>
      <c r="O269" t="s">
        <v>550</v>
      </c>
      <c r="P269" t="s">
        <v>136</v>
      </c>
      <c r="Q269" t="s">
        <v>139</v>
      </c>
      <c r="R269" t="s">
        <v>475</v>
      </c>
      <c r="S269" t="s">
        <v>552</v>
      </c>
      <c r="T269" t="s">
        <v>708</v>
      </c>
      <c r="U269">
        <f>COUNTIF('业绩进度排名-中间表'!$E$27:$E$202,新签明细[[#This Row],[cc_user_name]])</f>
        <v>1</v>
      </c>
      <c r="V269" s="1">
        <f>DATEVALUE(LEFT(新签明细[[#This Row],[支付成功时间]], FIND(" ", 新签明细[[#This Row],[支付成功时间]]) - 1))</f>
        <v>45788</v>
      </c>
      <c r="W269" s="1">
        <f>IFERROR(DATEVALUE(LEFT(新签明细[[#This Row],[lead_date]],FIND(" ",新签明细[[#This Row],[lead_date]])-1)),$W$2)</f>
        <v>45785</v>
      </c>
      <c r="X269" t="b">
        <f t="shared" ca="1" si="4"/>
        <v>1</v>
      </c>
    </row>
    <row r="270" spans="1:24" hidden="1">
      <c r="A270" t="s">
        <v>30605</v>
      </c>
      <c r="B270" t="s">
        <v>30606</v>
      </c>
      <c r="C270">
        <v>48</v>
      </c>
      <c r="D270" t="s">
        <v>249</v>
      </c>
      <c r="E270" t="s">
        <v>30606</v>
      </c>
      <c r="F270">
        <v>1</v>
      </c>
      <c r="G270">
        <v>1598</v>
      </c>
      <c r="H270">
        <v>544914</v>
      </c>
      <c r="I270" t="s">
        <v>30607</v>
      </c>
      <c r="J270" t="s">
        <v>545</v>
      </c>
      <c r="K270" t="s">
        <v>546</v>
      </c>
      <c r="L270" t="s">
        <v>571</v>
      </c>
      <c r="M270" t="s">
        <v>558</v>
      </c>
      <c r="N270" t="s">
        <v>549</v>
      </c>
      <c r="O270" t="s">
        <v>550</v>
      </c>
      <c r="P270" t="s">
        <v>551</v>
      </c>
      <c r="Q270" t="s">
        <v>242</v>
      </c>
      <c r="R270" t="s">
        <v>475</v>
      </c>
      <c r="S270" t="s">
        <v>30608</v>
      </c>
      <c r="T270" t="s">
        <v>30573</v>
      </c>
      <c r="U270">
        <f>COUNTIF('业绩进度排名-中间表'!$E$27:$E$202,新签明细[[#This Row],[cc_user_name]])</f>
        <v>1</v>
      </c>
      <c r="V270" s="1">
        <f>DATEVALUE(LEFT(新签明细[[#This Row],[支付成功时间]], FIND(" ", 新签明细[[#This Row],[支付成功时间]]) - 1))</f>
        <v>45805</v>
      </c>
      <c r="W270" s="1">
        <f>IFERROR(DATEVALUE(LEFT(新签明细[[#This Row],[lead_date]],FIND(" ",新签明细[[#This Row],[lead_date]])-1)),$W$2)</f>
        <v>45804</v>
      </c>
      <c r="X270" t="b">
        <f t="shared" ca="1" si="4"/>
        <v>1</v>
      </c>
    </row>
    <row r="271" spans="1:24" hidden="1">
      <c r="A271" t="s">
        <v>18010</v>
      </c>
      <c r="B271" t="s">
        <v>18011</v>
      </c>
      <c r="C271">
        <v>30</v>
      </c>
      <c r="D271" t="s">
        <v>253</v>
      </c>
      <c r="E271" t="s">
        <v>18011</v>
      </c>
      <c r="F271">
        <v>1</v>
      </c>
      <c r="G271">
        <v>787.5</v>
      </c>
      <c r="H271">
        <v>541899</v>
      </c>
      <c r="I271" t="s">
        <v>18012</v>
      </c>
      <c r="J271" t="s">
        <v>545</v>
      </c>
      <c r="K271" t="s">
        <v>546</v>
      </c>
      <c r="L271" t="s">
        <v>599</v>
      </c>
      <c r="M271" t="s">
        <v>548</v>
      </c>
      <c r="N271" t="s">
        <v>549</v>
      </c>
      <c r="O271" t="s">
        <v>550</v>
      </c>
      <c r="P271" t="s">
        <v>136</v>
      </c>
      <c r="Q271" t="s">
        <v>147</v>
      </c>
      <c r="R271" t="s">
        <v>475</v>
      </c>
      <c r="S271" t="s">
        <v>735</v>
      </c>
      <c r="T271" t="s">
        <v>17717</v>
      </c>
      <c r="U271">
        <f>COUNTIF('业绩进度排名-中间表'!$E$27:$E$202,新签明细[[#This Row],[cc_user_name]])</f>
        <v>1</v>
      </c>
      <c r="V271" s="1">
        <f>DATEVALUE(LEFT(新签明细[[#This Row],[支付成功时间]], FIND(" ", 新签明细[[#This Row],[支付成功时间]]) - 1))</f>
        <v>45799</v>
      </c>
      <c r="W271" s="1">
        <f>IFERROR(DATEVALUE(LEFT(新签明细[[#This Row],[lead_date]],FIND(" ",新签明细[[#This Row],[lead_date]])-1)),$W$2)</f>
        <v>45792</v>
      </c>
      <c r="X271" t="b">
        <f t="shared" ca="1" si="4"/>
        <v>1</v>
      </c>
    </row>
    <row r="272" spans="1:24" hidden="1">
      <c r="A272" t="s">
        <v>18013</v>
      </c>
      <c r="B272" t="s">
        <v>18014</v>
      </c>
      <c r="C272">
        <v>36</v>
      </c>
      <c r="D272" t="s">
        <v>296</v>
      </c>
      <c r="E272" t="s">
        <v>18014</v>
      </c>
      <c r="F272">
        <v>1</v>
      </c>
      <c r="G272">
        <v>1234.97</v>
      </c>
      <c r="H272">
        <v>540211</v>
      </c>
      <c r="I272" t="s">
        <v>18015</v>
      </c>
      <c r="J272" t="s">
        <v>545</v>
      </c>
      <c r="K272" t="s">
        <v>546</v>
      </c>
      <c r="L272" t="s">
        <v>557</v>
      </c>
      <c r="M272" t="s">
        <v>902</v>
      </c>
      <c r="N272" t="s">
        <v>549</v>
      </c>
      <c r="O272" t="s">
        <v>550</v>
      </c>
      <c r="P272" t="s">
        <v>136</v>
      </c>
      <c r="Q272" t="s">
        <v>292</v>
      </c>
      <c r="R272" t="s">
        <v>475</v>
      </c>
      <c r="S272" t="s">
        <v>9442</v>
      </c>
      <c r="T272" t="s">
        <v>17717</v>
      </c>
      <c r="U272">
        <f>COUNTIF('业绩进度排名-中间表'!$E$27:$E$202,新签明细[[#This Row],[cc_user_name]])</f>
        <v>1</v>
      </c>
      <c r="V272" s="1">
        <f>DATEVALUE(LEFT(新签明细[[#This Row],[支付成功时间]], FIND(" ", 新签明细[[#This Row],[支付成功时间]]) - 1))</f>
        <v>45796</v>
      </c>
      <c r="W272" s="1">
        <f>IFERROR(DATEVALUE(LEFT(新签明细[[#This Row],[lead_date]],FIND(" ",新签明细[[#This Row],[lead_date]])-1)),$W$2)</f>
        <v>45792</v>
      </c>
      <c r="X272" t="b">
        <f t="shared" ca="1" si="4"/>
        <v>1</v>
      </c>
    </row>
    <row r="273" spans="1:24" hidden="1">
      <c r="A273" t="s">
        <v>18016</v>
      </c>
      <c r="B273" t="s">
        <v>18017</v>
      </c>
      <c r="C273">
        <v>24</v>
      </c>
      <c r="D273" t="s">
        <v>267</v>
      </c>
      <c r="E273" t="s">
        <v>18017</v>
      </c>
      <c r="F273">
        <v>1</v>
      </c>
      <c r="G273">
        <v>840</v>
      </c>
      <c r="H273">
        <v>541860</v>
      </c>
      <c r="I273" t="s">
        <v>18018</v>
      </c>
      <c r="J273" t="s">
        <v>545</v>
      </c>
      <c r="K273" t="s">
        <v>546</v>
      </c>
      <c r="L273" t="s">
        <v>671</v>
      </c>
      <c r="M273" t="s">
        <v>2295</v>
      </c>
      <c r="N273" t="s">
        <v>549</v>
      </c>
      <c r="O273" t="s">
        <v>550</v>
      </c>
      <c r="P273" t="s">
        <v>136</v>
      </c>
      <c r="Q273" t="s">
        <v>264</v>
      </c>
      <c r="R273" t="s">
        <v>475</v>
      </c>
      <c r="S273" t="s">
        <v>659</v>
      </c>
      <c r="T273" t="s">
        <v>17764</v>
      </c>
      <c r="U273">
        <f>COUNTIF('业绩进度排名-中间表'!$E$27:$E$202,新签明细[[#This Row],[cc_user_name]])</f>
        <v>1</v>
      </c>
      <c r="V273" s="1">
        <f>DATEVALUE(LEFT(新签明细[[#This Row],[支付成功时间]], FIND(" ", 新签明细[[#This Row],[支付成功时间]]) - 1))</f>
        <v>45799</v>
      </c>
      <c r="W273" s="1">
        <f>IFERROR(DATEVALUE(LEFT(新签明细[[#This Row],[lead_date]],FIND(" ",新签明细[[#This Row],[lead_date]])-1)),$W$2)</f>
        <v>45799</v>
      </c>
      <c r="X273" t="b">
        <f t="shared" ca="1" si="4"/>
        <v>1</v>
      </c>
    </row>
    <row r="274" spans="1:24" hidden="1">
      <c r="A274" t="s">
        <v>18019</v>
      </c>
      <c r="B274" t="s">
        <v>18020</v>
      </c>
      <c r="C274">
        <v>36</v>
      </c>
      <c r="D274" t="s">
        <v>328</v>
      </c>
      <c r="E274" t="s">
        <v>18020</v>
      </c>
      <c r="F274">
        <v>1</v>
      </c>
      <c r="G274">
        <v>1341.247805</v>
      </c>
      <c r="H274">
        <v>542929</v>
      </c>
      <c r="I274" t="s">
        <v>18021</v>
      </c>
      <c r="J274" t="s">
        <v>545</v>
      </c>
      <c r="K274" t="s">
        <v>546</v>
      </c>
      <c r="L274" t="s">
        <v>557</v>
      </c>
      <c r="M274" t="s">
        <v>558</v>
      </c>
      <c r="N274" t="s">
        <v>549</v>
      </c>
      <c r="O274" t="s">
        <v>559</v>
      </c>
      <c r="P274" t="s">
        <v>504</v>
      </c>
      <c r="Q274" t="s">
        <v>325</v>
      </c>
      <c r="R274" t="s">
        <v>475</v>
      </c>
      <c r="S274" t="s">
        <v>672</v>
      </c>
      <c r="T274" t="s">
        <v>17790</v>
      </c>
      <c r="U274">
        <f>COUNTIF('业绩进度排名-中间表'!$E$27:$E$202,新签明细[[#This Row],[cc_user_name]])</f>
        <v>1</v>
      </c>
      <c r="V274" s="1">
        <f>DATEVALUE(LEFT(新签明细[[#This Row],[支付成功时间]], FIND(" ", 新签明细[[#This Row],[支付成功时间]]) - 1))</f>
        <v>45801</v>
      </c>
      <c r="W274" s="1">
        <f>IFERROR(DATEVALUE(LEFT(新签明细[[#This Row],[lead_date]],FIND(" ",新签明细[[#This Row],[lead_date]])-1)),$W$2)</f>
        <v>45795</v>
      </c>
      <c r="X274" t="b">
        <f t="shared" ca="1" si="4"/>
        <v>1</v>
      </c>
    </row>
    <row r="275" spans="1:24" hidden="1">
      <c r="A275" t="s">
        <v>1249</v>
      </c>
      <c r="B275" t="s">
        <v>1250</v>
      </c>
      <c r="C275">
        <v>36</v>
      </c>
      <c r="D275" t="s">
        <v>205</v>
      </c>
      <c r="E275" t="s">
        <v>1250</v>
      </c>
      <c r="F275">
        <v>1</v>
      </c>
      <c r="G275">
        <v>1234.97</v>
      </c>
      <c r="H275">
        <v>534565</v>
      </c>
      <c r="I275" t="s">
        <v>1251</v>
      </c>
      <c r="J275" t="s">
        <v>545</v>
      </c>
      <c r="K275" t="s">
        <v>546</v>
      </c>
      <c r="L275" t="s">
        <v>557</v>
      </c>
      <c r="M275" t="s">
        <v>548</v>
      </c>
      <c r="N275" t="s">
        <v>549</v>
      </c>
      <c r="O275" t="s">
        <v>550</v>
      </c>
      <c r="P275" t="s">
        <v>551</v>
      </c>
      <c r="Q275" t="s">
        <v>149</v>
      </c>
      <c r="R275" t="s">
        <v>475</v>
      </c>
      <c r="S275" t="s">
        <v>566</v>
      </c>
      <c r="T275" t="s">
        <v>622</v>
      </c>
      <c r="U275">
        <f>COUNTIF('业绩进度排名-中间表'!$E$27:$E$202,新签明细[[#This Row],[cc_user_name]])</f>
        <v>1</v>
      </c>
      <c r="V275" s="1">
        <f>DATEVALUE(LEFT(新签明细[[#This Row],[支付成功时间]], FIND(" ", 新签明细[[#This Row],[支付成功时间]]) - 1))</f>
        <v>45782</v>
      </c>
      <c r="W275" s="1">
        <f>IFERROR(DATEVALUE(LEFT(新签明细[[#This Row],[lead_date]],FIND(" ",新签明细[[#This Row],[lead_date]])-1)),$W$2)</f>
        <v>45777</v>
      </c>
      <c r="X275" t="b">
        <f t="shared" ca="1" si="4"/>
        <v>0</v>
      </c>
    </row>
    <row r="276" spans="1:24" hidden="1">
      <c r="A276" t="s">
        <v>18022</v>
      </c>
      <c r="B276" t="s">
        <v>18023</v>
      </c>
      <c r="C276">
        <v>36</v>
      </c>
      <c r="D276" t="s">
        <v>326</v>
      </c>
      <c r="E276" t="s">
        <v>18023</v>
      </c>
      <c r="F276">
        <v>1</v>
      </c>
      <c r="G276">
        <v>1267.417651</v>
      </c>
      <c r="H276">
        <v>539319</v>
      </c>
      <c r="I276" t="s">
        <v>18024</v>
      </c>
      <c r="J276" t="s">
        <v>545</v>
      </c>
      <c r="K276" t="s">
        <v>546</v>
      </c>
      <c r="L276" t="s">
        <v>557</v>
      </c>
      <c r="M276" t="s">
        <v>558</v>
      </c>
      <c r="N276" t="s">
        <v>549</v>
      </c>
      <c r="O276" t="s">
        <v>559</v>
      </c>
      <c r="P276" t="s">
        <v>504</v>
      </c>
      <c r="Q276" t="s">
        <v>325</v>
      </c>
      <c r="R276" t="s">
        <v>475</v>
      </c>
      <c r="S276" t="s">
        <v>18025</v>
      </c>
      <c r="T276" t="s">
        <v>9375</v>
      </c>
      <c r="U276">
        <f>COUNTIF('业绩进度排名-中间表'!$E$27:$E$202,新签明细[[#This Row],[cc_user_name]])</f>
        <v>1</v>
      </c>
      <c r="V276" s="1">
        <f>DATEVALUE(LEFT(新签明细[[#This Row],[支付成功时间]], FIND(" ", 新签明细[[#This Row],[支付成功时间]]) - 1))</f>
        <v>45794</v>
      </c>
      <c r="W276" s="1">
        <f>IFERROR(DATEVALUE(LEFT(新签明细[[#This Row],[lead_date]],FIND(" ",新签明细[[#This Row],[lead_date]])-1)),$W$2)</f>
        <v>45787</v>
      </c>
      <c r="X276" t="b">
        <f t="shared" ca="1" si="4"/>
        <v>1</v>
      </c>
    </row>
    <row r="277" spans="1:24" hidden="1">
      <c r="A277" t="s">
        <v>18026</v>
      </c>
      <c r="B277" t="s">
        <v>18027</v>
      </c>
      <c r="C277">
        <v>24</v>
      </c>
      <c r="D277" t="s">
        <v>248</v>
      </c>
      <c r="E277" t="s">
        <v>18027</v>
      </c>
      <c r="F277">
        <v>1</v>
      </c>
      <c r="G277">
        <v>840</v>
      </c>
      <c r="H277">
        <v>541413</v>
      </c>
      <c r="I277" t="s">
        <v>18028</v>
      </c>
      <c r="J277" t="s">
        <v>545</v>
      </c>
      <c r="K277" t="s">
        <v>546</v>
      </c>
      <c r="L277" t="s">
        <v>671</v>
      </c>
      <c r="M277" t="s">
        <v>548</v>
      </c>
      <c r="N277" t="s">
        <v>549</v>
      </c>
      <c r="O277" t="s">
        <v>550</v>
      </c>
      <c r="P277" t="s">
        <v>551</v>
      </c>
      <c r="Q277" t="s">
        <v>242</v>
      </c>
      <c r="R277" t="s">
        <v>475</v>
      </c>
      <c r="S277" t="s">
        <v>897</v>
      </c>
      <c r="T277" t="s">
        <v>17691</v>
      </c>
      <c r="U277">
        <f>COUNTIF('业绩进度排名-中间表'!$E$27:$E$202,新签明细[[#This Row],[cc_user_name]])</f>
        <v>1</v>
      </c>
      <c r="V277" s="1">
        <f>DATEVALUE(LEFT(新签明细[[#This Row],[支付成功时间]], FIND(" ", 新签明细[[#This Row],[支付成功时间]]) - 1))</f>
        <v>45798</v>
      </c>
      <c r="W277" s="1">
        <f>IFERROR(DATEVALUE(LEFT(新签明细[[#This Row],[lead_date]],FIND(" ",新签明细[[#This Row],[lead_date]])-1)),$W$2)</f>
        <v>45797</v>
      </c>
      <c r="X277" t="b">
        <f t="shared" ca="1" si="4"/>
        <v>1</v>
      </c>
    </row>
    <row r="278" spans="1:24" hidden="1">
      <c r="A278" t="s">
        <v>9704</v>
      </c>
      <c r="B278" t="s">
        <v>9705</v>
      </c>
      <c r="C278">
        <v>24</v>
      </c>
      <c r="D278" t="s">
        <v>328</v>
      </c>
      <c r="E278" t="s">
        <v>9705</v>
      </c>
      <c r="F278">
        <v>1</v>
      </c>
      <c r="G278">
        <v>933.93635500000005</v>
      </c>
      <c r="H278">
        <v>536595</v>
      </c>
      <c r="I278" t="s">
        <v>9706</v>
      </c>
      <c r="J278" t="s">
        <v>545</v>
      </c>
      <c r="K278" t="s">
        <v>546</v>
      </c>
      <c r="L278" t="s">
        <v>671</v>
      </c>
      <c r="M278" t="s">
        <v>558</v>
      </c>
      <c r="N278" t="s">
        <v>549</v>
      </c>
      <c r="O278" t="s">
        <v>559</v>
      </c>
      <c r="P278" t="s">
        <v>504</v>
      </c>
      <c r="Q278" t="s">
        <v>325</v>
      </c>
      <c r="R278" t="s">
        <v>475</v>
      </c>
      <c r="S278" t="s">
        <v>589</v>
      </c>
      <c r="T278" t="s">
        <v>590</v>
      </c>
      <c r="U278">
        <f>COUNTIF('业绩进度排名-中间表'!$E$27:$E$202,新签明细[[#This Row],[cc_user_name]])</f>
        <v>1</v>
      </c>
      <c r="V278" s="1">
        <f>DATEVALUE(LEFT(新签明细[[#This Row],[支付成功时间]], FIND(" ", 新签明细[[#This Row],[支付成功时间]]) - 1))</f>
        <v>45788</v>
      </c>
      <c r="W278" s="1">
        <f>IFERROR(DATEVALUE(LEFT(新签明细[[#This Row],[lead_date]],FIND(" ",新签明细[[#This Row],[lead_date]])-1)),$W$2)</f>
        <v>45770</v>
      </c>
      <c r="X278" t="b">
        <f t="shared" ca="1" si="4"/>
        <v>0</v>
      </c>
    </row>
    <row r="279" spans="1:24">
      <c r="A279" t="s">
        <v>18029</v>
      </c>
      <c r="B279" t="s">
        <v>18030</v>
      </c>
      <c r="C279">
        <v>18</v>
      </c>
      <c r="D279" t="s">
        <v>298</v>
      </c>
      <c r="E279" t="s">
        <v>18030</v>
      </c>
      <c r="F279">
        <v>1</v>
      </c>
      <c r="G279">
        <v>630</v>
      </c>
      <c r="H279">
        <v>542978</v>
      </c>
      <c r="I279" t="s">
        <v>18031</v>
      </c>
      <c r="J279" t="s">
        <v>545</v>
      </c>
      <c r="K279" t="s">
        <v>546</v>
      </c>
      <c r="L279" t="s">
        <v>565</v>
      </c>
      <c r="M279" t="s">
        <v>961</v>
      </c>
      <c r="N279" t="s">
        <v>549</v>
      </c>
      <c r="O279" t="s">
        <v>550</v>
      </c>
      <c r="P279" t="s">
        <v>136</v>
      </c>
      <c r="Q279" t="s">
        <v>143</v>
      </c>
      <c r="R279" t="s">
        <v>475</v>
      </c>
      <c r="S279" t="s">
        <v>572</v>
      </c>
      <c r="T279" t="s">
        <v>17790</v>
      </c>
      <c r="U279">
        <f>COUNTIF('业绩进度排名-中间表'!$E$27:$E$202,新签明细[[#This Row],[cc_user_name]])</f>
        <v>1</v>
      </c>
      <c r="V279" s="1">
        <f>DATEVALUE(LEFT(新签明细[[#This Row],[支付成功时间]], FIND(" ", 新签明细[[#This Row],[支付成功时间]]) - 1))</f>
        <v>45801</v>
      </c>
      <c r="W279" s="1">
        <f>IFERROR(DATEVALUE(LEFT(新签明细[[#This Row],[lead_date]],FIND(" ",新签明细[[#This Row],[lead_date]])-1)),$W$2)</f>
        <v>45795</v>
      </c>
      <c r="X279" t="b">
        <f t="shared" ca="1" si="4"/>
        <v>1</v>
      </c>
    </row>
    <row r="280" spans="1:24" hidden="1">
      <c r="A280" t="s">
        <v>1252</v>
      </c>
      <c r="B280" t="s">
        <v>1253</v>
      </c>
      <c r="C280">
        <v>8</v>
      </c>
      <c r="D280" t="s">
        <v>209</v>
      </c>
      <c r="E280" t="s">
        <v>1253</v>
      </c>
      <c r="F280">
        <v>1</v>
      </c>
      <c r="G280">
        <v>280</v>
      </c>
      <c r="H280">
        <v>535930</v>
      </c>
      <c r="I280" t="s">
        <v>1254</v>
      </c>
      <c r="J280" t="s">
        <v>545</v>
      </c>
      <c r="K280" t="s">
        <v>546</v>
      </c>
      <c r="L280" t="s">
        <v>577</v>
      </c>
      <c r="M280" t="s">
        <v>548</v>
      </c>
      <c r="N280" t="s">
        <v>549</v>
      </c>
      <c r="O280" t="s">
        <v>550</v>
      </c>
      <c r="P280" t="s">
        <v>551</v>
      </c>
      <c r="Q280" t="s">
        <v>149</v>
      </c>
      <c r="R280" t="s">
        <v>475</v>
      </c>
      <c r="S280" t="s">
        <v>611</v>
      </c>
      <c r="T280" t="s">
        <v>585</v>
      </c>
      <c r="U280">
        <f>COUNTIF('业绩进度排名-中间表'!$E$27:$E$202,新签明细[[#This Row],[cc_user_name]])</f>
        <v>1</v>
      </c>
      <c r="V280" s="1">
        <f>DATEVALUE(LEFT(新签明细[[#This Row],[支付成功时间]], FIND(" ", 新签明细[[#This Row],[支付成功时间]]) - 1))</f>
        <v>45787</v>
      </c>
      <c r="W280" s="1">
        <f>IFERROR(DATEVALUE(LEFT(新签明细[[#This Row],[lead_date]],FIND(" ",新签明细[[#This Row],[lead_date]])-1)),$W$2)</f>
        <v>45776</v>
      </c>
      <c r="X280" t="b">
        <f t="shared" ca="1" si="4"/>
        <v>0</v>
      </c>
    </row>
    <row r="281" spans="1:24" hidden="1">
      <c r="A281" t="s">
        <v>18032</v>
      </c>
      <c r="B281" t="s">
        <v>18033</v>
      </c>
      <c r="C281">
        <v>24</v>
      </c>
      <c r="D281" t="s">
        <v>254</v>
      </c>
      <c r="E281" t="s">
        <v>18033</v>
      </c>
      <c r="F281">
        <v>1</v>
      </c>
      <c r="G281">
        <v>840</v>
      </c>
      <c r="H281">
        <v>539745</v>
      </c>
      <c r="I281" t="s">
        <v>18034</v>
      </c>
      <c r="J281" t="s">
        <v>545</v>
      </c>
      <c r="K281" t="s">
        <v>546</v>
      </c>
      <c r="L281" t="s">
        <v>671</v>
      </c>
      <c r="M281" t="s">
        <v>548</v>
      </c>
      <c r="N281" t="s">
        <v>549</v>
      </c>
      <c r="O281" t="s">
        <v>550</v>
      </c>
      <c r="P281" t="s">
        <v>136</v>
      </c>
      <c r="Q281" t="s">
        <v>147</v>
      </c>
      <c r="R281" t="s">
        <v>475</v>
      </c>
      <c r="S281" t="s">
        <v>18035</v>
      </c>
      <c r="T281" t="s">
        <v>673</v>
      </c>
      <c r="U281">
        <f>COUNTIF('业绩进度排名-中间表'!$E$27:$E$202,新签明细[[#This Row],[cc_user_name]])</f>
        <v>1</v>
      </c>
      <c r="V281" s="1">
        <f>DATEVALUE(LEFT(新签明细[[#This Row],[支付成功时间]], FIND(" ", 新签明细[[#This Row],[支付成功时间]]) - 1))</f>
        <v>45795</v>
      </c>
      <c r="W281" s="1">
        <f>IFERROR(DATEVALUE(LEFT(新签明细[[#This Row],[lead_date]],FIND(" ",新签明细[[#This Row],[lead_date]])-1)),$W$2)</f>
        <v>45778</v>
      </c>
      <c r="X281" t="b">
        <f t="shared" ca="1" si="4"/>
        <v>1</v>
      </c>
    </row>
    <row r="282" spans="1:24" hidden="1">
      <c r="A282" t="s">
        <v>30609</v>
      </c>
      <c r="B282" t="s">
        <v>30610</v>
      </c>
      <c r="C282">
        <v>8</v>
      </c>
      <c r="D282" t="s">
        <v>254</v>
      </c>
      <c r="E282" t="s">
        <v>30610</v>
      </c>
      <c r="F282">
        <v>1</v>
      </c>
      <c r="G282">
        <v>280</v>
      </c>
      <c r="H282">
        <v>544331</v>
      </c>
      <c r="I282" t="s">
        <v>30611</v>
      </c>
      <c r="J282" t="s">
        <v>545</v>
      </c>
      <c r="K282" t="s">
        <v>546</v>
      </c>
      <c r="L282" t="s">
        <v>577</v>
      </c>
      <c r="M282" t="s">
        <v>548</v>
      </c>
      <c r="N282" t="s">
        <v>549</v>
      </c>
      <c r="O282" t="s">
        <v>550</v>
      </c>
      <c r="P282" t="s">
        <v>136</v>
      </c>
      <c r="Q282" t="s">
        <v>147</v>
      </c>
      <c r="R282" t="s">
        <v>475</v>
      </c>
      <c r="S282" t="s">
        <v>659</v>
      </c>
      <c r="T282" t="s">
        <v>17790</v>
      </c>
      <c r="U282">
        <f>COUNTIF('业绩进度排名-中间表'!$E$27:$E$202,新签明细[[#This Row],[cc_user_name]])</f>
        <v>1</v>
      </c>
      <c r="V282" s="1">
        <f>DATEVALUE(LEFT(新签明细[[#This Row],[支付成功时间]], FIND(" ", 新签明细[[#This Row],[支付成功时间]]) - 1))</f>
        <v>45804</v>
      </c>
      <c r="W282" s="1">
        <f>IFERROR(DATEVALUE(LEFT(新签明细[[#This Row],[lead_date]],FIND(" ",新签明细[[#This Row],[lead_date]])-1)),$W$2)</f>
        <v>45795</v>
      </c>
      <c r="X282" t="b">
        <f t="shared" ca="1" si="4"/>
        <v>1</v>
      </c>
    </row>
    <row r="283" spans="1:24" hidden="1">
      <c r="A283" t="s">
        <v>19378</v>
      </c>
      <c r="B283" t="s">
        <v>19379</v>
      </c>
      <c r="C283">
        <v>18</v>
      </c>
      <c r="D283" t="s">
        <v>254</v>
      </c>
      <c r="E283" t="s">
        <v>19379</v>
      </c>
      <c r="F283">
        <v>1</v>
      </c>
      <c r="G283">
        <v>630</v>
      </c>
      <c r="H283">
        <v>538448</v>
      </c>
      <c r="I283" t="s">
        <v>19380</v>
      </c>
      <c r="J283" t="s">
        <v>545</v>
      </c>
      <c r="K283" t="s">
        <v>546</v>
      </c>
      <c r="L283" t="s">
        <v>565</v>
      </c>
      <c r="M283" t="s">
        <v>548</v>
      </c>
      <c r="N283" t="s">
        <v>549</v>
      </c>
      <c r="O283" t="s">
        <v>550</v>
      </c>
      <c r="P283" t="s">
        <v>136</v>
      </c>
      <c r="Q283" t="s">
        <v>147</v>
      </c>
      <c r="R283" t="s">
        <v>475</v>
      </c>
      <c r="S283" t="s">
        <v>572</v>
      </c>
      <c r="T283" t="s">
        <v>9478</v>
      </c>
      <c r="U283">
        <f>COUNTIF('业绩进度排名-中间表'!$E$27:$E$202,新签明细[[#This Row],[cc_user_name]])</f>
        <v>1</v>
      </c>
      <c r="V283" s="1">
        <f>DATEVALUE(LEFT(新签明细[[#This Row],[支付成功时间]], FIND(" ", 新签明细[[#This Row],[支付成功时间]]) - 1))</f>
        <v>45793</v>
      </c>
      <c r="W283" s="1">
        <f>IFERROR(DATEVALUE(LEFT(新签明细[[#This Row],[lead_date]],FIND(" ",新签明细[[#This Row],[lead_date]])-1)),$W$2)</f>
        <v>45788</v>
      </c>
      <c r="X283" t="b">
        <f t="shared" ca="1" si="4"/>
        <v>1</v>
      </c>
    </row>
    <row r="284" spans="1:24" hidden="1">
      <c r="A284" t="s">
        <v>30612</v>
      </c>
      <c r="B284" t="s">
        <v>30613</v>
      </c>
      <c r="C284">
        <v>24</v>
      </c>
      <c r="D284" t="s">
        <v>1484</v>
      </c>
      <c r="E284" t="s">
        <v>30613</v>
      </c>
      <c r="F284">
        <v>1</v>
      </c>
      <c r="G284">
        <v>870.52863300000001</v>
      </c>
      <c r="H284">
        <v>544418</v>
      </c>
      <c r="I284" t="s">
        <v>30614</v>
      </c>
      <c r="J284" t="s">
        <v>545</v>
      </c>
      <c r="K284" t="s">
        <v>546</v>
      </c>
      <c r="L284" t="s">
        <v>671</v>
      </c>
      <c r="M284" t="s">
        <v>648</v>
      </c>
      <c r="N284" t="s">
        <v>805</v>
      </c>
      <c r="O284" t="s">
        <v>806</v>
      </c>
      <c r="P284" t="s">
        <v>649</v>
      </c>
      <c r="Q284" t="s">
        <v>626</v>
      </c>
      <c r="R284" t="s">
        <v>475</v>
      </c>
      <c r="S284" t="s">
        <v>1607</v>
      </c>
      <c r="T284" t="s">
        <v>30517</v>
      </c>
      <c r="U284">
        <f>COUNTIF('业绩进度排名-中间表'!$E$27:$E$202,新签明细[[#This Row],[cc_user_name]])</f>
        <v>0</v>
      </c>
      <c r="V284" s="1">
        <f>DATEVALUE(LEFT(新签明细[[#This Row],[支付成功时间]], FIND(" ", 新签明细[[#This Row],[支付成功时间]]) - 1))</f>
        <v>45804</v>
      </c>
      <c r="W284" s="1">
        <f>IFERROR(DATEVALUE(LEFT(新签明细[[#This Row],[lead_date]],FIND(" ",新签明细[[#This Row],[lead_date]])-1)),$W$2)</f>
        <v>45803</v>
      </c>
      <c r="X284" t="b">
        <f t="shared" ca="1" si="4"/>
        <v>1</v>
      </c>
    </row>
    <row r="285" spans="1:24" hidden="1">
      <c r="A285" t="s">
        <v>19381</v>
      </c>
      <c r="B285" t="s">
        <v>19382</v>
      </c>
      <c r="C285">
        <v>36</v>
      </c>
      <c r="D285" t="s">
        <v>17649</v>
      </c>
      <c r="E285" t="s">
        <v>19382</v>
      </c>
      <c r="F285">
        <v>1</v>
      </c>
      <c r="G285">
        <v>1242.5759889999999</v>
      </c>
      <c r="H285">
        <v>537862</v>
      </c>
      <c r="I285" t="s">
        <v>19383</v>
      </c>
      <c r="J285" t="s">
        <v>545</v>
      </c>
      <c r="K285" t="s">
        <v>546</v>
      </c>
      <c r="L285" t="s">
        <v>557</v>
      </c>
      <c r="M285" t="s">
        <v>648</v>
      </c>
      <c r="N285" t="s">
        <v>805</v>
      </c>
      <c r="O285" t="s">
        <v>649</v>
      </c>
      <c r="P285" t="s">
        <v>649</v>
      </c>
      <c r="Q285" t="s">
        <v>626</v>
      </c>
      <c r="R285" t="s">
        <v>475</v>
      </c>
      <c r="S285" t="s">
        <v>650</v>
      </c>
      <c r="T285" t="s">
        <v>722</v>
      </c>
      <c r="U285">
        <f>COUNTIF('业绩进度排名-中间表'!$E$27:$E$202,新签明细[[#This Row],[cc_user_name]])</f>
        <v>0</v>
      </c>
      <c r="V285" s="1">
        <f>DATEVALUE(LEFT(新签明细[[#This Row],[支付成功时间]], FIND(" ", 新签明细[[#This Row],[支付成功时间]]) - 1))</f>
        <v>45791</v>
      </c>
      <c r="W285" s="1">
        <f>IFERROR(DATEVALUE(LEFT(新签明细[[#This Row],[lead_date]],FIND(" ",新签明细[[#This Row],[lead_date]])-1)),$W$2)</f>
        <v>45780</v>
      </c>
      <c r="X285" t="b">
        <f t="shared" ca="1" si="4"/>
        <v>1</v>
      </c>
    </row>
    <row r="286" spans="1:24" hidden="1">
      <c r="A286" t="s">
        <v>1005</v>
      </c>
      <c r="B286" t="s">
        <v>1006</v>
      </c>
      <c r="C286">
        <v>36</v>
      </c>
      <c r="D286" t="s">
        <v>218</v>
      </c>
      <c r="E286" t="s">
        <v>1006</v>
      </c>
      <c r="F286">
        <v>1</v>
      </c>
      <c r="G286">
        <v>1199</v>
      </c>
      <c r="H286">
        <v>533746</v>
      </c>
      <c r="I286" t="s">
        <v>1007</v>
      </c>
      <c r="J286" t="s">
        <v>545</v>
      </c>
      <c r="K286" t="s">
        <v>546</v>
      </c>
      <c r="L286" t="s">
        <v>557</v>
      </c>
      <c r="M286" t="s">
        <v>548</v>
      </c>
      <c r="N286" t="s">
        <v>549</v>
      </c>
      <c r="O286" t="s">
        <v>550</v>
      </c>
      <c r="P286" t="s">
        <v>551</v>
      </c>
      <c r="Q286" t="s">
        <v>145</v>
      </c>
      <c r="R286" t="s">
        <v>475</v>
      </c>
      <c r="S286" t="s">
        <v>633</v>
      </c>
      <c r="T286" t="s">
        <v>777</v>
      </c>
      <c r="U286">
        <f>COUNTIF('业绩进度排名-中间表'!$E$27:$E$202,新签明细[[#This Row],[cc_user_name]])</f>
        <v>1</v>
      </c>
      <c r="V286" s="1">
        <f>DATEVALUE(LEFT(新签明细[[#This Row],[支付成功时间]], FIND(" ", 新签明细[[#This Row],[支付成功时间]]) - 1))</f>
        <v>45783</v>
      </c>
      <c r="W286" s="1">
        <f>IFERROR(DATEVALUE(LEFT(新签明细[[#This Row],[lead_date]],FIND(" ",新签明细[[#This Row],[lead_date]])-1)),$W$2)</f>
        <v>45772</v>
      </c>
      <c r="X286" t="b">
        <f t="shared" ca="1" si="4"/>
        <v>0</v>
      </c>
    </row>
    <row r="287" spans="1:24" hidden="1">
      <c r="A287" t="s">
        <v>1008</v>
      </c>
      <c r="B287" t="s">
        <v>1009</v>
      </c>
      <c r="C287">
        <v>24</v>
      </c>
      <c r="D287" t="s">
        <v>277</v>
      </c>
      <c r="E287" t="s">
        <v>1009</v>
      </c>
      <c r="F287">
        <v>1</v>
      </c>
      <c r="G287">
        <v>840</v>
      </c>
      <c r="H287">
        <v>534863</v>
      </c>
      <c r="I287" t="s">
        <v>1010</v>
      </c>
      <c r="J287" t="s">
        <v>545</v>
      </c>
      <c r="K287" t="s">
        <v>546</v>
      </c>
      <c r="L287" t="s">
        <v>671</v>
      </c>
      <c r="M287" t="s">
        <v>695</v>
      </c>
      <c r="N287" t="s">
        <v>549</v>
      </c>
      <c r="O287" t="s">
        <v>550</v>
      </c>
      <c r="P287" t="s">
        <v>136</v>
      </c>
      <c r="Q287" t="s">
        <v>139</v>
      </c>
      <c r="R287" t="s">
        <v>475</v>
      </c>
      <c r="S287" t="s">
        <v>659</v>
      </c>
      <c r="T287" t="s">
        <v>683</v>
      </c>
      <c r="U287">
        <f>COUNTIF('业绩进度排名-中间表'!$E$27:$E$202,新签明细[[#This Row],[cc_user_name]])</f>
        <v>1</v>
      </c>
      <c r="V287" s="1">
        <f>DATEVALUE(LEFT(新签明细[[#This Row],[支付成功时间]], FIND(" ", 新签明细[[#This Row],[支付成功时间]]) - 1))</f>
        <v>45783</v>
      </c>
      <c r="W287" s="1">
        <f>IFERROR(DATEVALUE(LEFT(新签明细[[#This Row],[lead_date]],FIND(" ",新签明细[[#This Row],[lead_date]])-1)),$W$2)</f>
        <v>45775</v>
      </c>
      <c r="X287" t="b">
        <f t="shared" ca="1" si="4"/>
        <v>0</v>
      </c>
    </row>
    <row r="288" spans="1:24" hidden="1">
      <c r="A288" t="s">
        <v>19384</v>
      </c>
      <c r="B288" t="s">
        <v>19385</v>
      </c>
      <c r="C288">
        <v>18</v>
      </c>
      <c r="D288" t="s">
        <v>265</v>
      </c>
      <c r="E288" t="s">
        <v>19385</v>
      </c>
      <c r="F288">
        <v>1</v>
      </c>
      <c r="G288">
        <v>627.51040599999999</v>
      </c>
      <c r="H288">
        <v>538895</v>
      </c>
      <c r="I288" t="s">
        <v>19386</v>
      </c>
      <c r="J288" t="s">
        <v>545</v>
      </c>
      <c r="K288" t="s">
        <v>546</v>
      </c>
      <c r="L288" t="s">
        <v>565</v>
      </c>
      <c r="M288" t="s">
        <v>695</v>
      </c>
      <c r="N288" t="s">
        <v>549</v>
      </c>
      <c r="O288" t="s">
        <v>550</v>
      </c>
      <c r="P288" t="s">
        <v>136</v>
      </c>
      <c r="Q288" t="s">
        <v>264</v>
      </c>
      <c r="R288" t="s">
        <v>475</v>
      </c>
      <c r="S288" t="s">
        <v>659</v>
      </c>
      <c r="T288" t="s">
        <v>11910</v>
      </c>
      <c r="U288">
        <f>COUNTIF('业绩进度排名-中间表'!$E$27:$E$202,新签明细[[#This Row],[cc_user_name]])</f>
        <v>1</v>
      </c>
      <c r="V288" s="1">
        <f>DATEVALUE(LEFT(新签明细[[#This Row],[支付成功时间]], FIND(" ", 新签明细[[#This Row],[支付成功时间]]) - 1))</f>
        <v>45794</v>
      </c>
      <c r="W288" s="1">
        <f>IFERROR(DATEVALUE(LEFT(新签明细[[#This Row],[lead_date]],FIND(" ",新签明细[[#This Row],[lead_date]])-1)),$W$2)</f>
        <v>45789</v>
      </c>
      <c r="X288" t="b">
        <f t="shared" ca="1" si="4"/>
        <v>1</v>
      </c>
    </row>
    <row r="289" spans="1:24" hidden="1">
      <c r="A289" t="s">
        <v>9431</v>
      </c>
      <c r="B289" t="s">
        <v>9432</v>
      </c>
      <c r="C289">
        <v>24</v>
      </c>
      <c r="D289" t="s">
        <v>222</v>
      </c>
      <c r="E289" t="s">
        <v>9432</v>
      </c>
      <c r="F289">
        <v>1</v>
      </c>
      <c r="G289">
        <v>840</v>
      </c>
      <c r="H289">
        <v>536344</v>
      </c>
      <c r="I289" t="s">
        <v>9433</v>
      </c>
      <c r="J289" t="s">
        <v>545</v>
      </c>
      <c r="K289" t="s">
        <v>546</v>
      </c>
      <c r="L289" t="s">
        <v>671</v>
      </c>
      <c r="M289" t="s">
        <v>548</v>
      </c>
      <c r="N289" t="s">
        <v>549</v>
      </c>
      <c r="O289" t="s">
        <v>550</v>
      </c>
      <c r="P289" t="s">
        <v>551</v>
      </c>
      <c r="Q289" t="s">
        <v>145</v>
      </c>
      <c r="R289" t="s">
        <v>475</v>
      </c>
      <c r="S289" t="s">
        <v>659</v>
      </c>
      <c r="T289" t="s">
        <v>708</v>
      </c>
      <c r="U289">
        <f>COUNTIF('业绩进度排名-中间表'!$E$27:$E$202,新签明细[[#This Row],[cc_user_name]])</f>
        <v>1</v>
      </c>
      <c r="V289" s="1">
        <f>DATEVALUE(LEFT(新签明细[[#This Row],[支付成功时间]], FIND(" ", 新签明细[[#This Row],[支付成功时间]]) - 1))</f>
        <v>45788</v>
      </c>
      <c r="W289" s="1">
        <f>IFERROR(DATEVALUE(LEFT(新签明细[[#This Row],[lead_date]],FIND(" ",新签明细[[#This Row],[lead_date]])-1)),$W$2)</f>
        <v>45785</v>
      </c>
      <c r="X289" t="b">
        <f t="shared" ca="1" si="4"/>
        <v>1</v>
      </c>
    </row>
    <row r="290" spans="1:24" hidden="1">
      <c r="A290" t="s">
        <v>1011</v>
      </c>
      <c r="B290" t="s">
        <v>1012</v>
      </c>
      <c r="C290">
        <v>18</v>
      </c>
      <c r="D290" t="s">
        <v>231</v>
      </c>
      <c r="E290" t="s">
        <v>1012</v>
      </c>
      <c r="F290">
        <v>1</v>
      </c>
      <c r="G290">
        <v>692.93190900000002</v>
      </c>
      <c r="H290">
        <v>534679</v>
      </c>
      <c r="I290" t="s">
        <v>1013</v>
      </c>
      <c r="J290" t="s">
        <v>545</v>
      </c>
      <c r="K290" t="s">
        <v>546</v>
      </c>
      <c r="L290" t="s">
        <v>565</v>
      </c>
      <c r="M290" t="s">
        <v>961</v>
      </c>
      <c r="N290" t="s">
        <v>549</v>
      </c>
      <c r="O290" t="s">
        <v>550</v>
      </c>
      <c r="P290" t="s">
        <v>551</v>
      </c>
      <c r="Q290" t="s">
        <v>141</v>
      </c>
      <c r="R290" t="s">
        <v>475</v>
      </c>
      <c r="S290" t="s">
        <v>860</v>
      </c>
      <c r="T290" t="s">
        <v>622</v>
      </c>
      <c r="U290">
        <f>COUNTIF('业绩进度排名-中间表'!$E$27:$E$202,新签明细[[#This Row],[cc_user_name]])</f>
        <v>1</v>
      </c>
      <c r="V290" s="1">
        <f>DATEVALUE(LEFT(新签明细[[#This Row],[支付成功时间]], FIND(" ", 新签明细[[#This Row],[支付成功时间]]) - 1))</f>
        <v>45783</v>
      </c>
      <c r="W290" s="1">
        <f>IFERROR(DATEVALUE(LEFT(新签明细[[#This Row],[lead_date]],FIND(" ",新签明细[[#This Row],[lead_date]])-1)),$W$2)</f>
        <v>45777</v>
      </c>
      <c r="X290" t="b">
        <f t="shared" ca="1" si="4"/>
        <v>0</v>
      </c>
    </row>
    <row r="291" spans="1:24" hidden="1">
      <c r="A291" t="s">
        <v>19387</v>
      </c>
      <c r="B291" t="s">
        <v>19388</v>
      </c>
      <c r="C291">
        <v>36</v>
      </c>
      <c r="D291" t="s">
        <v>277</v>
      </c>
      <c r="E291" t="s">
        <v>19388</v>
      </c>
      <c r="F291">
        <v>1</v>
      </c>
      <c r="G291">
        <v>1350.0623350000001</v>
      </c>
      <c r="H291">
        <v>539308</v>
      </c>
      <c r="I291" t="s">
        <v>19389</v>
      </c>
      <c r="J291" t="s">
        <v>545</v>
      </c>
      <c r="K291" t="s">
        <v>546</v>
      </c>
      <c r="L291" t="s">
        <v>557</v>
      </c>
      <c r="M291" t="s">
        <v>677</v>
      </c>
      <c r="N291" t="s">
        <v>549</v>
      </c>
      <c r="O291" t="s">
        <v>550</v>
      </c>
      <c r="P291" t="s">
        <v>136</v>
      </c>
      <c r="Q291" t="s">
        <v>139</v>
      </c>
      <c r="R291" t="s">
        <v>475</v>
      </c>
      <c r="S291" t="s">
        <v>667</v>
      </c>
      <c r="T291" t="s">
        <v>11910</v>
      </c>
      <c r="U291">
        <f>COUNTIF('业绩进度排名-中间表'!$E$27:$E$202,新签明细[[#This Row],[cc_user_name]])</f>
        <v>1</v>
      </c>
      <c r="V291" s="1">
        <f>DATEVALUE(LEFT(新签明细[[#This Row],[支付成功时间]], FIND(" ", 新签明细[[#This Row],[支付成功时间]]) - 1))</f>
        <v>45794</v>
      </c>
      <c r="W291" s="1">
        <f>IFERROR(DATEVALUE(LEFT(新签明细[[#This Row],[lead_date]],FIND(" ",新签明细[[#This Row],[lead_date]])-1)),$W$2)</f>
        <v>45789</v>
      </c>
      <c r="X291" t="b">
        <f t="shared" ca="1" si="4"/>
        <v>1</v>
      </c>
    </row>
    <row r="292" spans="1:24" hidden="1">
      <c r="A292" t="s">
        <v>19390</v>
      </c>
      <c r="B292" t="s">
        <v>19391</v>
      </c>
      <c r="C292">
        <v>18</v>
      </c>
      <c r="D292" t="s">
        <v>332</v>
      </c>
      <c r="E292" t="s">
        <v>19391</v>
      </c>
      <c r="F292">
        <v>1</v>
      </c>
      <c r="G292">
        <v>699.42370200000005</v>
      </c>
      <c r="H292">
        <v>541935</v>
      </c>
      <c r="I292" t="s">
        <v>19392</v>
      </c>
      <c r="J292" t="s">
        <v>545</v>
      </c>
      <c r="K292" t="s">
        <v>546</v>
      </c>
      <c r="L292" t="s">
        <v>565</v>
      </c>
      <c r="M292" t="s">
        <v>558</v>
      </c>
      <c r="N292" t="s">
        <v>549</v>
      </c>
      <c r="O292" t="s">
        <v>559</v>
      </c>
      <c r="P292" t="s">
        <v>504</v>
      </c>
      <c r="Q292" t="s">
        <v>325</v>
      </c>
      <c r="R292" t="s">
        <v>475</v>
      </c>
      <c r="S292" t="s">
        <v>605</v>
      </c>
      <c r="T292" t="s">
        <v>708</v>
      </c>
      <c r="U292">
        <f>COUNTIF('业绩进度排名-中间表'!$E$27:$E$202,新签明细[[#This Row],[cc_user_name]])</f>
        <v>1</v>
      </c>
      <c r="V292" s="1">
        <f>DATEVALUE(LEFT(新签明细[[#This Row],[支付成功时间]], FIND(" ", 新签明细[[#This Row],[支付成功时间]]) - 1))</f>
        <v>45799</v>
      </c>
      <c r="W292" s="1">
        <f>IFERROR(DATEVALUE(LEFT(新签明细[[#This Row],[lead_date]],FIND(" ",新签明细[[#This Row],[lead_date]])-1)),$W$2)</f>
        <v>45785</v>
      </c>
      <c r="X292" t="b">
        <f t="shared" ca="1" si="4"/>
        <v>1</v>
      </c>
    </row>
    <row r="293" spans="1:24" hidden="1">
      <c r="A293" t="s">
        <v>1014</v>
      </c>
      <c r="B293" t="s">
        <v>1015</v>
      </c>
      <c r="C293">
        <v>18</v>
      </c>
      <c r="D293" t="s">
        <v>257</v>
      </c>
      <c r="E293" t="s">
        <v>1015</v>
      </c>
      <c r="F293">
        <v>1</v>
      </c>
      <c r="G293">
        <v>630</v>
      </c>
      <c r="H293">
        <v>535927</v>
      </c>
      <c r="I293" t="s">
        <v>1016</v>
      </c>
      <c r="J293" t="s">
        <v>545</v>
      </c>
      <c r="K293" t="s">
        <v>546</v>
      </c>
      <c r="L293" t="s">
        <v>565</v>
      </c>
      <c r="M293" t="s">
        <v>548</v>
      </c>
      <c r="N293" t="s">
        <v>549</v>
      </c>
      <c r="O293" t="s">
        <v>550</v>
      </c>
      <c r="P293" t="s">
        <v>136</v>
      </c>
      <c r="Q293" t="s">
        <v>147</v>
      </c>
      <c r="R293" t="s">
        <v>475</v>
      </c>
      <c r="S293" t="s">
        <v>566</v>
      </c>
      <c r="T293" t="s">
        <v>622</v>
      </c>
      <c r="U293">
        <f>COUNTIF('业绩进度排名-中间表'!$E$27:$E$202,新签明细[[#This Row],[cc_user_name]])</f>
        <v>1</v>
      </c>
      <c r="V293" s="1">
        <f>DATEVALUE(LEFT(新签明细[[#This Row],[支付成功时间]], FIND(" ", 新签明细[[#This Row],[支付成功时间]]) - 1))</f>
        <v>45787</v>
      </c>
      <c r="W293" s="1">
        <f>IFERROR(DATEVALUE(LEFT(新签明细[[#This Row],[lead_date]],FIND(" ",新签明细[[#This Row],[lead_date]])-1)),$W$2)</f>
        <v>45777</v>
      </c>
      <c r="X293" t="b">
        <f t="shared" ca="1" si="4"/>
        <v>0</v>
      </c>
    </row>
    <row r="294" spans="1:24" hidden="1">
      <c r="A294" t="s">
        <v>1017</v>
      </c>
      <c r="B294" t="s">
        <v>1018</v>
      </c>
      <c r="C294">
        <v>30</v>
      </c>
      <c r="D294" t="s">
        <v>253</v>
      </c>
      <c r="E294" t="s">
        <v>1018</v>
      </c>
      <c r="F294">
        <v>1</v>
      </c>
      <c r="G294">
        <v>787.5</v>
      </c>
      <c r="H294">
        <v>534314</v>
      </c>
      <c r="I294" t="s">
        <v>1019</v>
      </c>
      <c r="J294" t="s">
        <v>545</v>
      </c>
      <c r="K294" t="s">
        <v>546</v>
      </c>
      <c r="L294" t="s">
        <v>599</v>
      </c>
      <c r="M294" t="s">
        <v>548</v>
      </c>
      <c r="N294" t="s">
        <v>549</v>
      </c>
      <c r="O294" t="s">
        <v>550</v>
      </c>
      <c r="P294" t="s">
        <v>136</v>
      </c>
      <c r="Q294" t="s">
        <v>147</v>
      </c>
      <c r="R294" t="s">
        <v>475</v>
      </c>
      <c r="S294" t="s">
        <v>1020</v>
      </c>
      <c r="T294" t="s">
        <v>683</v>
      </c>
      <c r="U294">
        <f>COUNTIF('业绩进度排名-中间表'!$E$27:$E$202,新签明细[[#This Row],[cc_user_name]])</f>
        <v>1</v>
      </c>
      <c r="V294" s="1">
        <f>DATEVALUE(LEFT(新签明细[[#This Row],[支付成功时间]], FIND(" ", 新签明细[[#This Row],[支付成功时间]]) - 1))</f>
        <v>45780</v>
      </c>
      <c r="W294" s="1">
        <f>IFERROR(DATEVALUE(LEFT(新签明细[[#This Row],[lead_date]],FIND(" ",新签明细[[#This Row],[lead_date]])-1)),$W$2)</f>
        <v>45775</v>
      </c>
      <c r="X294" t="b">
        <f t="shared" ca="1" si="4"/>
        <v>0</v>
      </c>
    </row>
    <row r="295" spans="1:24" hidden="1">
      <c r="A295" t="s">
        <v>9434</v>
      </c>
      <c r="B295" t="s">
        <v>9435</v>
      </c>
      <c r="C295">
        <v>48</v>
      </c>
      <c r="D295" t="s">
        <v>342</v>
      </c>
      <c r="E295" t="s">
        <v>9435</v>
      </c>
      <c r="F295">
        <v>1</v>
      </c>
      <c r="G295">
        <v>1777.3590549999999</v>
      </c>
      <c r="H295">
        <v>536203</v>
      </c>
      <c r="I295" t="s">
        <v>9436</v>
      </c>
      <c r="J295" t="s">
        <v>545</v>
      </c>
      <c r="K295" t="s">
        <v>546</v>
      </c>
      <c r="L295" t="s">
        <v>571</v>
      </c>
      <c r="M295" t="s">
        <v>558</v>
      </c>
      <c r="N295" t="s">
        <v>549</v>
      </c>
      <c r="O295" t="s">
        <v>559</v>
      </c>
      <c r="P295" t="s">
        <v>504</v>
      </c>
      <c r="Q295" t="s">
        <v>325</v>
      </c>
      <c r="R295" t="s">
        <v>475</v>
      </c>
      <c r="S295" t="s">
        <v>672</v>
      </c>
      <c r="T295" t="s">
        <v>873</v>
      </c>
      <c r="U295">
        <f>COUNTIF('业绩进度排名-中间表'!$E$27:$E$202,新签明细[[#This Row],[cc_user_name]])</f>
        <v>1</v>
      </c>
      <c r="V295" s="1">
        <f>DATEVALUE(LEFT(新签明细[[#This Row],[支付成功时间]], FIND(" ", 新签明细[[#This Row],[支付成功时间]]) - 1))</f>
        <v>45787</v>
      </c>
      <c r="W295" s="1">
        <f>IFERROR(DATEVALUE(LEFT(新签明细[[#This Row],[lead_date]],FIND(" ",新签明细[[#This Row],[lead_date]])-1)),$W$2)</f>
        <v>45786</v>
      </c>
      <c r="X295" t="b">
        <f t="shared" ca="1" si="4"/>
        <v>1</v>
      </c>
    </row>
    <row r="296" spans="1:24" hidden="1">
      <c r="A296" t="s">
        <v>9434</v>
      </c>
      <c r="B296" t="s">
        <v>9437</v>
      </c>
      <c r="C296">
        <v>48</v>
      </c>
      <c r="D296" t="s">
        <v>342</v>
      </c>
      <c r="E296" t="s">
        <v>9435</v>
      </c>
      <c r="F296">
        <v>2</v>
      </c>
      <c r="G296">
        <v>1777.3590549999999</v>
      </c>
      <c r="H296">
        <v>536207</v>
      </c>
      <c r="I296" t="s">
        <v>9438</v>
      </c>
      <c r="J296" t="s">
        <v>545</v>
      </c>
      <c r="K296" t="s">
        <v>546</v>
      </c>
      <c r="L296" t="s">
        <v>571</v>
      </c>
      <c r="M296" t="s">
        <v>558</v>
      </c>
      <c r="N296" t="s">
        <v>549</v>
      </c>
      <c r="O296" t="s">
        <v>559</v>
      </c>
      <c r="P296" t="s">
        <v>504</v>
      </c>
      <c r="Q296" t="s">
        <v>325</v>
      </c>
      <c r="R296" t="s">
        <v>475</v>
      </c>
      <c r="S296" t="s">
        <v>672</v>
      </c>
      <c r="T296" t="s">
        <v>873</v>
      </c>
      <c r="U296">
        <f>COUNTIF('业绩进度排名-中间表'!$E$27:$E$202,新签明细[[#This Row],[cc_user_name]])</f>
        <v>1</v>
      </c>
      <c r="V296" s="1">
        <f>DATEVALUE(LEFT(新签明细[[#This Row],[支付成功时间]], FIND(" ", 新签明细[[#This Row],[支付成功时间]]) - 1))</f>
        <v>45787</v>
      </c>
      <c r="W296" s="1">
        <f>IFERROR(DATEVALUE(LEFT(新签明细[[#This Row],[lead_date]],FIND(" ",新签明细[[#This Row],[lead_date]])-1)),$W$2)</f>
        <v>45786</v>
      </c>
      <c r="X296" t="b">
        <f t="shared" ca="1" si="4"/>
        <v>1</v>
      </c>
    </row>
    <row r="297" spans="1:24" hidden="1">
      <c r="A297" t="s">
        <v>9434</v>
      </c>
      <c r="B297" t="s">
        <v>19393</v>
      </c>
      <c r="C297">
        <v>60</v>
      </c>
      <c r="D297" t="s">
        <v>342</v>
      </c>
      <c r="E297" t="s">
        <v>9435</v>
      </c>
      <c r="F297">
        <v>3</v>
      </c>
      <c r="G297">
        <v>1666.2741140000001</v>
      </c>
      <c r="H297">
        <v>537585</v>
      </c>
      <c r="I297" t="s">
        <v>19394</v>
      </c>
      <c r="J297" t="s">
        <v>545</v>
      </c>
      <c r="K297" t="s">
        <v>546</v>
      </c>
      <c r="L297" t="s">
        <v>1891</v>
      </c>
      <c r="M297" t="s">
        <v>558</v>
      </c>
      <c r="N297" t="s">
        <v>549</v>
      </c>
      <c r="O297" t="s">
        <v>559</v>
      </c>
      <c r="P297" t="s">
        <v>504</v>
      </c>
      <c r="Q297" t="s">
        <v>325</v>
      </c>
      <c r="R297" t="s">
        <v>475</v>
      </c>
      <c r="S297" t="s">
        <v>672</v>
      </c>
      <c r="T297" t="s">
        <v>873</v>
      </c>
      <c r="U297">
        <f>COUNTIF('业绩进度排名-中间表'!$E$27:$E$202,新签明细[[#This Row],[cc_user_name]])</f>
        <v>1</v>
      </c>
      <c r="V297" s="1">
        <f>DATEVALUE(LEFT(新签明细[[#This Row],[支付成功时间]], FIND(" ", 新签明细[[#This Row],[支付成功时间]]) - 1))</f>
        <v>45790</v>
      </c>
      <c r="W297" s="1">
        <f>IFERROR(DATEVALUE(LEFT(新签明细[[#This Row],[lead_date]],FIND(" ",新签明细[[#This Row],[lead_date]])-1)),$W$2)</f>
        <v>45786</v>
      </c>
      <c r="X297" t="b">
        <f t="shared" ca="1" si="4"/>
        <v>1</v>
      </c>
    </row>
    <row r="298" spans="1:24">
      <c r="A298" t="s">
        <v>1021</v>
      </c>
      <c r="B298" t="s">
        <v>1022</v>
      </c>
      <c r="C298">
        <v>24</v>
      </c>
      <c r="D298" t="s">
        <v>311</v>
      </c>
      <c r="E298" t="s">
        <v>1022</v>
      </c>
      <c r="F298">
        <v>1</v>
      </c>
      <c r="G298">
        <v>865.2</v>
      </c>
      <c r="H298">
        <v>535434</v>
      </c>
      <c r="I298" t="s">
        <v>1023</v>
      </c>
      <c r="J298" t="s">
        <v>545</v>
      </c>
      <c r="K298" t="s">
        <v>546</v>
      </c>
      <c r="L298" t="s">
        <v>671</v>
      </c>
      <c r="M298" t="s">
        <v>695</v>
      </c>
      <c r="N298" t="s">
        <v>549</v>
      </c>
      <c r="O298" t="s">
        <v>550</v>
      </c>
      <c r="P298" t="s">
        <v>136</v>
      </c>
      <c r="Q298" t="s">
        <v>143</v>
      </c>
      <c r="R298" t="s">
        <v>475</v>
      </c>
      <c r="S298" t="s">
        <v>659</v>
      </c>
      <c r="T298" t="s">
        <v>567</v>
      </c>
      <c r="U298">
        <f>COUNTIF('业绩进度排名-中间表'!$E$27:$E$202,新签明细[[#This Row],[cc_user_name]])</f>
        <v>1</v>
      </c>
      <c r="V298" s="1">
        <f>DATEVALUE(LEFT(新签明细[[#This Row],[支付成功时间]], FIND(" ", 新签明细[[#This Row],[支付成功时间]]) - 1))</f>
        <v>45785</v>
      </c>
      <c r="W298" s="1">
        <f>IFERROR(DATEVALUE(LEFT(新签明细[[#This Row],[lead_date]],FIND(" ",新签明细[[#This Row],[lead_date]])-1)),$W$2)</f>
        <v>45783</v>
      </c>
      <c r="X298" t="b">
        <f t="shared" ca="1" si="4"/>
        <v>1</v>
      </c>
    </row>
    <row r="299" spans="1:24" hidden="1">
      <c r="A299" t="s">
        <v>1024</v>
      </c>
      <c r="B299" t="s">
        <v>1025</v>
      </c>
      <c r="C299">
        <v>24</v>
      </c>
      <c r="D299" t="s">
        <v>218</v>
      </c>
      <c r="E299" t="s">
        <v>1025</v>
      </c>
      <c r="F299">
        <v>1</v>
      </c>
      <c r="G299">
        <v>840</v>
      </c>
      <c r="H299">
        <v>535974</v>
      </c>
      <c r="I299" t="s">
        <v>1026</v>
      </c>
      <c r="J299" t="s">
        <v>545</v>
      </c>
      <c r="K299" t="s">
        <v>546</v>
      </c>
      <c r="L299" t="s">
        <v>671</v>
      </c>
      <c r="M299" t="s">
        <v>548</v>
      </c>
      <c r="N299" t="s">
        <v>549</v>
      </c>
      <c r="O299" t="s">
        <v>550</v>
      </c>
      <c r="P299" t="s">
        <v>551</v>
      </c>
      <c r="Q299" t="s">
        <v>145</v>
      </c>
      <c r="R299" t="s">
        <v>475</v>
      </c>
      <c r="S299" t="s">
        <v>659</v>
      </c>
      <c r="T299" t="s">
        <v>1027</v>
      </c>
      <c r="U299">
        <f>COUNTIF('业绩进度排名-中间表'!$E$27:$E$202,新签明细[[#This Row],[cc_user_name]])</f>
        <v>1</v>
      </c>
      <c r="V299" s="1">
        <f>DATEVALUE(LEFT(新签明细[[#This Row],[支付成功时间]], FIND(" ", 新签明细[[#This Row],[支付成功时间]]) - 1))</f>
        <v>45787</v>
      </c>
      <c r="W299" s="1">
        <f>IFERROR(DATEVALUE(LEFT(新签明细[[#This Row],[lead_date]],FIND(" ",新签明细[[#This Row],[lead_date]])-1)),$W$2)</f>
        <v>45709</v>
      </c>
      <c r="X299" t="b">
        <f t="shared" ca="1" si="4"/>
        <v>0</v>
      </c>
    </row>
    <row r="300" spans="1:24" hidden="1">
      <c r="A300" t="s">
        <v>19395</v>
      </c>
      <c r="B300" t="s">
        <v>19396</v>
      </c>
      <c r="C300">
        <v>36</v>
      </c>
      <c r="D300" t="s">
        <v>204</v>
      </c>
      <c r="E300" t="s">
        <v>19396</v>
      </c>
      <c r="F300">
        <v>1</v>
      </c>
      <c r="G300">
        <v>1199</v>
      </c>
      <c r="H300">
        <v>540946</v>
      </c>
      <c r="I300" t="s">
        <v>19397</v>
      </c>
      <c r="J300" t="s">
        <v>545</v>
      </c>
      <c r="K300" t="s">
        <v>546</v>
      </c>
      <c r="L300" t="s">
        <v>557</v>
      </c>
      <c r="M300" t="s">
        <v>548</v>
      </c>
      <c r="N300" t="s">
        <v>549</v>
      </c>
      <c r="O300" t="s">
        <v>550</v>
      </c>
      <c r="P300" t="s">
        <v>551</v>
      </c>
      <c r="Q300" t="s">
        <v>149</v>
      </c>
      <c r="R300" t="s">
        <v>475</v>
      </c>
      <c r="S300" t="s">
        <v>611</v>
      </c>
      <c r="T300" t="s">
        <v>17695</v>
      </c>
      <c r="U300">
        <f>COUNTIF('业绩进度排名-中间表'!$E$27:$E$202,新签明细[[#This Row],[cc_user_name]])</f>
        <v>1</v>
      </c>
      <c r="V300" s="1">
        <f>DATEVALUE(LEFT(新签明细[[#This Row],[支付成功时间]], FIND(" ", 新签明细[[#This Row],[支付成功时间]]) - 1))</f>
        <v>45797</v>
      </c>
      <c r="W300" s="1">
        <f>IFERROR(DATEVALUE(LEFT(新签明细[[#This Row],[lead_date]],FIND(" ",新签明细[[#This Row],[lead_date]])-1)),$W$2)</f>
        <v>45790</v>
      </c>
      <c r="X300" t="b">
        <f t="shared" ca="1" si="4"/>
        <v>1</v>
      </c>
    </row>
    <row r="301" spans="1:24">
      <c r="A301" t="s">
        <v>19398</v>
      </c>
      <c r="B301" t="s">
        <v>19399</v>
      </c>
      <c r="C301">
        <v>18</v>
      </c>
      <c r="D301" t="s">
        <v>301</v>
      </c>
      <c r="E301" t="s">
        <v>19399</v>
      </c>
      <c r="F301">
        <v>1</v>
      </c>
      <c r="G301">
        <v>630</v>
      </c>
      <c r="H301">
        <v>541355</v>
      </c>
      <c r="I301" t="s">
        <v>19400</v>
      </c>
      <c r="J301" t="s">
        <v>545</v>
      </c>
      <c r="K301" t="s">
        <v>546</v>
      </c>
      <c r="L301" t="s">
        <v>565</v>
      </c>
      <c r="M301" t="s">
        <v>695</v>
      </c>
      <c r="N301" t="s">
        <v>549</v>
      </c>
      <c r="O301" t="s">
        <v>550</v>
      </c>
      <c r="P301" t="s">
        <v>136</v>
      </c>
      <c r="Q301" t="s">
        <v>143</v>
      </c>
      <c r="R301" t="s">
        <v>475</v>
      </c>
      <c r="S301" t="s">
        <v>659</v>
      </c>
      <c r="T301" t="s">
        <v>17717</v>
      </c>
      <c r="U301">
        <f>COUNTIF('业绩进度排名-中间表'!$E$27:$E$202,新签明细[[#This Row],[cc_user_name]])</f>
        <v>1</v>
      </c>
      <c r="V301" s="1">
        <f>DATEVALUE(LEFT(新签明细[[#This Row],[支付成功时间]], FIND(" ", 新签明细[[#This Row],[支付成功时间]]) - 1))</f>
        <v>45797</v>
      </c>
      <c r="W301" s="1">
        <f>IFERROR(DATEVALUE(LEFT(新签明细[[#This Row],[lead_date]],FIND(" ",新签明细[[#This Row],[lead_date]])-1)),$W$2)</f>
        <v>45792</v>
      </c>
      <c r="X301" t="b">
        <f t="shared" ca="1" si="4"/>
        <v>1</v>
      </c>
    </row>
    <row r="302" spans="1:24" hidden="1">
      <c r="A302" t="s">
        <v>19401</v>
      </c>
      <c r="B302" t="s">
        <v>19402</v>
      </c>
      <c r="C302">
        <v>18</v>
      </c>
      <c r="D302" t="s">
        <v>236</v>
      </c>
      <c r="E302" t="s">
        <v>19402</v>
      </c>
      <c r="F302">
        <v>1</v>
      </c>
      <c r="G302">
        <v>630</v>
      </c>
      <c r="H302">
        <v>541937</v>
      </c>
      <c r="I302" t="s">
        <v>19403</v>
      </c>
      <c r="J302" t="s">
        <v>545</v>
      </c>
      <c r="K302" t="s">
        <v>546</v>
      </c>
      <c r="L302" t="s">
        <v>565</v>
      </c>
      <c r="M302" t="s">
        <v>1104</v>
      </c>
      <c r="N302" t="s">
        <v>549</v>
      </c>
      <c r="O302" t="s">
        <v>550</v>
      </c>
      <c r="P302" t="s">
        <v>551</v>
      </c>
      <c r="Q302" t="s">
        <v>141</v>
      </c>
      <c r="R302" t="s">
        <v>475</v>
      </c>
      <c r="S302" t="s">
        <v>9442</v>
      </c>
      <c r="T302" t="s">
        <v>17691</v>
      </c>
      <c r="U302">
        <f>COUNTIF('业绩进度排名-中间表'!$E$27:$E$202,新签明细[[#This Row],[cc_user_name]])</f>
        <v>1</v>
      </c>
      <c r="V302" s="1">
        <f>DATEVALUE(LEFT(新签明细[[#This Row],[支付成功时间]], FIND(" ", 新签明细[[#This Row],[支付成功时间]]) - 1))</f>
        <v>45799</v>
      </c>
      <c r="W302" s="1">
        <f>IFERROR(DATEVALUE(LEFT(新签明细[[#This Row],[lead_date]],FIND(" ",新签明细[[#This Row],[lead_date]])-1)),$W$2)</f>
        <v>45797</v>
      </c>
      <c r="X302" t="b">
        <f t="shared" ca="1" si="4"/>
        <v>1</v>
      </c>
    </row>
    <row r="303" spans="1:24" hidden="1">
      <c r="A303" t="s">
        <v>19404</v>
      </c>
      <c r="B303" t="s">
        <v>19405</v>
      </c>
      <c r="C303">
        <v>36</v>
      </c>
      <c r="D303" t="s">
        <v>193</v>
      </c>
      <c r="E303" t="s">
        <v>19405</v>
      </c>
      <c r="F303">
        <v>1</v>
      </c>
      <c r="G303">
        <v>1234.97</v>
      </c>
      <c r="H303">
        <v>543154</v>
      </c>
      <c r="I303" t="s">
        <v>19406</v>
      </c>
      <c r="J303" t="s">
        <v>545</v>
      </c>
      <c r="K303" t="s">
        <v>546</v>
      </c>
      <c r="L303" t="s">
        <v>557</v>
      </c>
      <c r="M303" t="s">
        <v>548</v>
      </c>
      <c r="N303" t="s">
        <v>549</v>
      </c>
      <c r="O303" t="s">
        <v>559</v>
      </c>
      <c r="P303" t="s">
        <v>469</v>
      </c>
      <c r="Q303" t="s">
        <v>189</v>
      </c>
      <c r="R303" t="s">
        <v>475</v>
      </c>
      <c r="S303" t="s">
        <v>9442</v>
      </c>
      <c r="T303" t="s">
        <v>17764</v>
      </c>
      <c r="U303">
        <f>COUNTIF('业绩进度排名-中间表'!$E$27:$E$202,新签明细[[#This Row],[cc_user_name]])</f>
        <v>1</v>
      </c>
      <c r="V303" s="1">
        <f>DATEVALUE(LEFT(新签明细[[#This Row],[支付成功时间]], FIND(" ", 新签明细[[#This Row],[支付成功时间]]) - 1))</f>
        <v>45802</v>
      </c>
      <c r="W303" s="1">
        <f>IFERROR(DATEVALUE(LEFT(新签明细[[#This Row],[lead_date]],FIND(" ",新签明细[[#This Row],[lead_date]])-1)),$W$2)</f>
        <v>45799</v>
      </c>
      <c r="X303" t="b">
        <f t="shared" ca="1" si="4"/>
        <v>1</v>
      </c>
    </row>
    <row r="304" spans="1:24" hidden="1">
      <c r="A304" t="s">
        <v>18036</v>
      </c>
      <c r="B304" t="s">
        <v>18037</v>
      </c>
      <c r="C304">
        <v>36</v>
      </c>
      <c r="D304" t="s">
        <v>201</v>
      </c>
      <c r="E304" t="s">
        <v>18037</v>
      </c>
      <c r="F304">
        <v>1</v>
      </c>
      <c r="G304">
        <v>1199</v>
      </c>
      <c r="H304">
        <v>542176</v>
      </c>
      <c r="I304" t="s">
        <v>18038</v>
      </c>
      <c r="J304" t="s">
        <v>545</v>
      </c>
      <c r="K304" t="s">
        <v>546</v>
      </c>
      <c r="L304" t="s">
        <v>557</v>
      </c>
      <c r="M304" t="s">
        <v>1116</v>
      </c>
      <c r="N304" t="s">
        <v>549</v>
      </c>
      <c r="O304" t="s">
        <v>550</v>
      </c>
      <c r="P304" t="s">
        <v>551</v>
      </c>
      <c r="Q304" t="s">
        <v>149</v>
      </c>
      <c r="R304" t="s">
        <v>475</v>
      </c>
      <c r="S304" t="s">
        <v>572</v>
      </c>
      <c r="T304" t="s">
        <v>17661</v>
      </c>
      <c r="U304">
        <f>COUNTIF('业绩进度排名-中间表'!$E$27:$E$202,新签明细[[#This Row],[cc_user_name]])</f>
        <v>1</v>
      </c>
      <c r="V304" s="1">
        <f>DATEVALUE(LEFT(新签明细[[#This Row],[支付成功时间]], FIND(" ", 新签明细[[#This Row],[支付成功时间]]) - 1))</f>
        <v>45800</v>
      </c>
      <c r="W304" s="1">
        <f>IFERROR(DATEVALUE(LEFT(新签明细[[#This Row],[lead_date]],FIND(" ",新签明细[[#This Row],[lead_date]])-1)),$W$2)</f>
        <v>45793</v>
      </c>
      <c r="X304" t="b">
        <f t="shared" ca="1" si="4"/>
        <v>1</v>
      </c>
    </row>
    <row r="305" spans="1:24" hidden="1">
      <c r="A305" t="s">
        <v>1255</v>
      </c>
      <c r="B305" t="s">
        <v>1256</v>
      </c>
      <c r="C305">
        <v>8</v>
      </c>
      <c r="D305" t="s">
        <v>261</v>
      </c>
      <c r="E305" t="s">
        <v>1256</v>
      </c>
      <c r="F305">
        <v>1</v>
      </c>
      <c r="G305">
        <v>280</v>
      </c>
      <c r="H305">
        <v>534099</v>
      </c>
      <c r="I305" t="s">
        <v>1257</v>
      </c>
      <c r="J305" t="s">
        <v>545</v>
      </c>
      <c r="K305" t="s">
        <v>546</v>
      </c>
      <c r="L305" t="s">
        <v>577</v>
      </c>
      <c r="M305" t="s">
        <v>1258</v>
      </c>
      <c r="N305" t="s">
        <v>549</v>
      </c>
      <c r="O305" t="s">
        <v>550</v>
      </c>
      <c r="P305" t="s">
        <v>136</v>
      </c>
      <c r="Q305" t="s">
        <v>147</v>
      </c>
      <c r="R305" t="s">
        <v>475</v>
      </c>
      <c r="S305" t="s">
        <v>1445</v>
      </c>
      <c r="T305" t="s">
        <v>1259</v>
      </c>
      <c r="U305">
        <f>COUNTIF('业绩进度排名-中间表'!$E$27:$E$202,新签明细[[#This Row],[cc_user_name]])</f>
        <v>1</v>
      </c>
      <c r="V305" s="1">
        <f>DATEVALUE(LEFT(新签明细[[#This Row],[支付成功时间]], FIND(" ", 新签明细[[#This Row],[支付成功时间]]) - 1))</f>
        <v>45778</v>
      </c>
      <c r="W305" s="1">
        <f>IFERROR(DATEVALUE(LEFT(新签明细[[#This Row],[lead_date]],FIND(" ",新签明细[[#This Row],[lead_date]])-1)),$W$2)</f>
        <v>44707</v>
      </c>
      <c r="X305" t="b">
        <f t="shared" ca="1" si="4"/>
        <v>1</v>
      </c>
    </row>
    <row r="306" spans="1:24" hidden="1">
      <c r="A306" t="s">
        <v>9707</v>
      </c>
      <c r="B306" t="s">
        <v>9708</v>
      </c>
      <c r="C306">
        <v>30</v>
      </c>
      <c r="D306" t="s">
        <v>291</v>
      </c>
      <c r="E306" t="s">
        <v>9708</v>
      </c>
      <c r="F306">
        <v>1</v>
      </c>
      <c r="G306">
        <v>787.5</v>
      </c>
      <c r="H306">
        <v>536502</v>
      </c>
      <c r="I306" t="s">
        <v>9709</v>
      </c>
      <c r="J306" t="s">
        <v>545</v>
      </c>
      <c r="K306" t="s">
        <v>546</v>
      </c>
      <c r="L306" t="s">
        <v>599</v>
      </c>
      <c r="M306" t="s">
        <v>695</v>
      </c>
      <c r="N306" t="s">
        <v>549</v>
      </c>
      <c r="O306" t="s">
        <v>550</v>
      </c>
      <c r="P306" t="s">
        <v>136</v>
      </c>
      <c r="Q306" t="s">
        <v>292</v>
      </c>
      <c r="R306" t="s">
        <v>475</v>
      </c>
      <c r="S306" t="s">
        <v>552</v>
      </c>
      <c r="T306" t="s">
        <v>612</v>
      </c>
      <c r="U306">
        <f>COUNTIF('业绩进度排名-中间表'!$E$27:$E$202,新签明细[[#This Row],[cc_user_name]])</f>
        <v>1</v>
      </c>
      <c r="V306" s="1">
        <f>DATEVALUE(LEFT(新签明细[[#This Row],[支付成功时间]], FIND(" ", 新签明细[[#This Row],[支付成功时间]]) - 1))</f>
        <v>45788</v>
      </c>
      <c r="W306" s="1">
        <f>IFERROR(DATEVALUE(LEFT(新签明细[[#This Row],[lead_date]],FIND(" ",新签明细[[#This Row],[lead_date]])-1)),$W$2)</f>
        <v>45782</v>
      </c>
      <c r="X306" t="b">
        <f t="shared" ca="1" si="4"/>
        <v>1</v>
      </c>
    </row>
    <row r="307" spans="1:24" hidden="1">
      <c r="A307" t="s">
        <v>1260</v>
      </c>
      <c r="B307" t="s">
        <v>1261</v>
      </c>
      <c r="C307">
        <v>36</v>
      </c>
      <c r="D307" t="s">
        <v>262</v>
      </c>
      <c r="E307" t="s">
        <v>1261</v>
      </c>
      <c r="F307">
        <v>1</v>
      </c>
      <c r="G307">
        <v>1234.97</v>
      </c>
      <c r="H307">
        <v>534542</v>
      </c>
      <c r="I307" t="s">
        <v>1262</v>
      </c>
      <c r="J307" t="s">
        <v>545</v>
      </c>
      <c r="K307" t="s">
        <v>546</v>
      </c>
      <c r="L307" t="s">
        <v>557</v>
      </c>
      <c r="M307" t="s">
        <v>632</v>
      </c>
      <c r="N307" t="s">
        <v>549</v>
      </c>
      <c r="O307" t="s">
        <v>550</v>
      </c>
      <c r="P307" t="s">
        <v>136</v>
      </c>
      <c r="Q307" t="s">
        <v>147</v>
      </c>
      <c r="R307" t="s">
        <v>475</v>
      </c>
      <c r="S307" t="s">
        <v>659</v>
      </c>
      <c r="T307" t="s">
        <v>561</v>
      </c>
      <c r="U307">
        <f>COUNTIF('业绩进度排名-中间表'!$E$27:$E$202,新签明细[[#This Row],[cc_user_name]])</f>
        <v>1</v>
      </c>
      <c r="V307" s="1">
        <f>DATEVALUE(LEFT(新签明细[[#This Row],[支付成功时间]], FIND(" ", 新签明细[[#This Row],[支付成功时间]]) - 1))</f>
        <v>45782</v>
      </c>
      <c r="W307" s="1">
        <f>IFERROR(DATEVALUE(LEFT(新签明细[[#This Row],[lead_date]],FIND(" ",新签明细[[#This Row],[lead_date]])-1)),$W$2)</f>
        <v>45781</v>
      </c>
      <c r="X307" t="b">
        <f t="shared" ca="1" si="4"/>
        <v>1</v>
      </c>
    </row>
    <row r="308" spans="1:24" hidden="1">
      <c r="A308" t="s">
        <v>18039</v>
      </c>
      <c r="B308" t="s">
        <v>18040</v>
      </c>
      <c r="C308">
        <v>8</v>
      </c>
      <c r="D308" t="s">
        <v>268</v>
      </c>
      <c r="E308" t="s">
        <v>18040</v>
      </c>
      <c r="F308">
        <v>1</v>
      </c>
      <c r="G308">
        <v>280</v>
      </c>
      <c r="H308">
        <v>538152</v>
      </c>
      <c r="I308" t="s">
        <v>18041</v>
      </c>
      <c r="J308" t="s">
        <v>545</v>
      </c>
      <c r="K308" t="s">
        <v>546</v>
      </c>
      <c r="L308" t="s">
        <v>577</v>
      </c>
      <c r="M308" t="s">
        <v>695</v>
      </c>
      <c r="N308" t="s">
        <v>549</v>
      </c>
      <c r="O308" t="s">
        <v>550</v>
      </c>
      <c r="P308" t="s">
        <v>136</v>
      </c>
      <c r="Q308" t="s">
        <v>264</v>
      </c>
      <c r="R308" t="s">
        <v>475</v>
      </c>
      <c r="S308" t="s">
        <v>566</v>
      </c>
      <c r="T308" t="s">
        <v>9478</v>
      </c>
      <c r="U308">
        <f>COUNTIF('业绩进度排名-中间表'!$E$27:$E$202,新签明细[[#This Row],[cc_user_name]])</f>
        <v>1</v>
      </c>
      <c r="V308" s="1">
        <f>DATEVALUE(LEFT(新签明细[[#This Row],[支付成功时间]], FIND(" ", 新签明细[[#This Row],[支付成功时间]]) - 1))</f>
        <v>45792</v>
      </c>
      <c r="W308" s="1">
        <f>IFERROR(DATEVALUE(LEFT(新签明细[[#This Row],[lead_date]],FIND(" ",新签明细[[#This Row],[lead_date]])-1)),$W$2)</f>
        <v>45788</v>
      </c>
      <c r="X308" t="b">
        <f t="shared" ca="1" si="4"/>
        <v>1</v>
      </c>
    </row>
    <row r="309" spans="1:24" hidden="1">
      <c r="A309" t="s">
        <v>1263</v>
      </c>
      <c r="B309" t="s">
        <v>1264</v>
      </c>
      <c r="C309">
        <v>30</v>
      </c>
      <c r="D309" t="s">
        <v>218</v>
      </c>
      <c r="E309" t="s">
        <v>1264</v>
      </c>
      <c r="F309">
        <v>1</v>
      </c>
      <c r="G309">
        <v>393.75</v>
      </c>
      <c r="H309">
        <v>534422</v>
      </c>
      <c r="I309" t="s">
        <v>1265</v>
      </c>
      <c r="J309" t="s">
        <v>545</v>
      </c>
      <c r="K309" t="s">
        <v>641</v>
      </c>
      <c r="L309" t="s">
        <v>642</v>
      </c>
      <c r="M309" t="s">
        <v>632</v>
      </c>
      <c r="N309" t="s">
        <v>549</v>
      </c>
      <c r="O309" t="s">
        <v>550</v>
      </c>
      <c r="P309" t="s">
        <v>551</v>
      </c>
      <c r="Q309" t="s">
        <v>145</v>
      </c>
      <c r="R309" t="s">
        <v>475</v>
      </c>
      <c r="S309" t="s">
        <v>1266</v>
      </c>
      <c r="T309" t="s">
        <v>691</v>
      </c>
      <c r="U309">
        <f>COUNTIF('业绩进度排名-中间表'!$E$27:$E$202,新签明细[[#This Row],[cc_user_name]])</f>
        <v>1</v>
      </c>
      <c r="V309" s="1">
        <f>DATEVALUE(LEFT(新签明细[[#This Row],[支付成功时间]], FIND(" ", 新签明细[[#This Row],[支付成功时间]]) - 1))</f>
        <v>45781</v>
      </c>
      <c r="W309" s="1">
        <f>IFERROR(DATEVALUE(LEFT(新签明细[[#This Row],[lead_date]],FIND(" ",新签明细[[#This Row],[lead_date]])-1)),$W$2)</f>
        <v>45768</v>
      </c>
      <c r="X309" t="b">
        <f t="shared" ca="1" si="4"/>
        <v>0</v>
      </c>
    </row>
    <row r="310" spans="1:24" hidden="1">
      <c r="A310" t="s">
        <v>11897</v>
      </c>
      <c r="B310" t="s">
        <v>11898</v>
      </c>
      <c r="C310">
        <v>60</v>
      </c>
      <c r="D310" t="s">
        <v>188</v>
      </c>
      <c r="E310" t="s">
        <v>11898</v>
      </c>
      <c r="F310">
        <v>1</v>
      </c>
      <c r="G310">
        <v>1575</v>
      </c>
      <c r="H310">
        <v>537255</v>
      </c>
      <c r="I310" t="s">
        <v>11899</v>
      </c>
      <c r="J310" t="s">
        <v>545</v>
      </c>
      <c r="K310" t="s">
        <v>546</v>
      </c>
      <c r="L310" t="s">
        <v>547</v>
      </c>
      <c r="M310" t="s">
        <v>632</v>
      </c>
      <c r="N310" t="s">
        <v>549</v>
      </c>
      <c r="O310" t="s">
        <v>559</v>
      </c>
      <c r="P310" t="s">
        <v>469</v>
      </c>
      <c r="Q310" t="s">
        <v>180</v>
      </c>
      <c r="R310" t="s">
        <v>475</v>
      </c>
      <c r="S310" t="s">
        <v>998</v>
      </c>
      <c r="T310" t="s">
        <v>708</v>
      </c>
      <c r="U310">
        <f>COUNTIF('业绩进度排名-中间表'!$E$27:$E$202,新签明细[[#This Row],[cc_user_name]])</f>
        <v>1</v>
      </c>
      <c r="V310" s="1">
        <f>DATEVALUE(LEFT(新签明细[[#This Row],[支付成功时间]], FIND(" ", 新签明细[[#This Row],[支付成功时间]]) - 1))</f>
        <v>45789</v>
      </c>
      <c r="W310" s="1">
        <f>IFERROR(DATEVALUE(LEFT(新签明细[[#This Row],[lead_date]],FIND(" ",新签明细[[#This Row],[lead_date]])-1)),$W$2)</f>
        <v>45785</v>
      </c>
      <c r="X310" t="b">
        <f t="shared" ca="1" si="4"/>
        <v>1</v>
      </c>
    </row>
    <row r="311" spans="1:24" hidden="1">
      <c r="A311" t="s">
        <v>30615</v>
      </c>
      <c r="B311" t="s">
        <v>30616</v>
      </c>
      <c r="C311">
        <v>36</v>
      </c>
      <c r="D311" t="s">
        <v>286</v>
      </c>
      <c r="E311" t="s">
        <v>30616</v>
      </c>
      <c r="F311">
        <v>1</v>
      </c>
      <c r="G311">
        <v>1225.4687200000001</v>
      </c>
      <c r="H311">
        <v>544154</v>
      </c>
      <c r="I311" t="s">
        <v>30617</v>
      </c>
      <c r="J311" t="s">
        <v>545</v>
      </c>
      <c r="K311" t="s">
        <v>546</v>
      </c>
      <c r="L311" t="s">
        <v>557</v>
      </c>
      <c r="M311" t="s">
        <v>695</v>
      </c>
      <c r="N311" t="s">
        <v>549</v>
      </c>
      <c r="O311" t="s">
        <v>550</v>
      </c>
      <c r="P311" t="s">
        <v>136</v>
      </c>
      <c r="Q311" t="s">
        <v>283</v>
      </c>
      <c r="R311" t="s">
        <v>475</v>
      </c>
      <c r="S311" t="s">
        <v>30618</v>
      </c>
      <c r="T311" t="s">
        <v>30619</v>
      </c>
      <c r="U311">
        <f>COUNTIF('业绩进度排名-中间表'!$E$27:$E$202,新签明细[[#This Row],[cc_user_name]])</f>
        <v>1</v>
      </c>
      <c r="V311" s="1">
        <f>DATEVALUE(LEFT(新签明细[[#This Row],[支付成功时间]], FIND(" ", 新签明细[[#This Row],[支付成功时间]]) - 1))</f>
        <v>45803</v>
      </c>
      <c r="W311" s="1">
        <f>IFERROR(DATEVALUE(LEFT(新签明细[[#This Row],[lead_date]],FIND(" ",新签明细[[#This Row],[lead_date]])-1)),$W$2)</f>
        <v>45225</v>
      </c>
      <c r="X311" t="b">
        <f t="shared" ca="1" si="4"/>
        <v>0</v>
      </c>
    </row>
    <row r="312" spans="1:24" hidden="1">
      <c r="A312" t="s">
        <v>18300</v>
      </c>
      <c r="B312" t="s">
        <v>17697</v>
      </c>
      <c r="C312">
        <v>36</v>
      </c>
      <c r="D312" t="s">
        <v>293</v>
      </c>
      <c r="E312" t="s">
        <v>17697</v>
      </c>
      <c r="F312">
        <v>1</v>
      </c>
      <c r="G312">
        <v>1210.5453239999999</v>
      </c>
      <c r="H312">
        <v>543310</v>
      </c>
      <c r="I312" t="s">
        <v>18301</v>
      </c>
      <c r="J312" t="s">
        <v>545</v>
      </c>
      <c r="K312" t="s">
        <v>546</v>
      </c>
      <c r="L312" t="s">
        <v>557</v>
      </c>
      <c r="M312" t="s">
        <v>610</v>
      </c>
      <c r="N312" t="s">
        <v>549</v>
      </c>
      <c r="O312" t="s">
        <v>550</v>
      </c>
      <c r="P312" t="s">
        <v>136</v>
      </c>
      <c r="Q312" t="s">
        <v>292</v>
      </c>
      <c r="R312" t="s">
        <v>475</v>
      </c>
      <c r="S312" t="s">
        <v>659</v>
      </c>
      <c r="T312" t="s">
        <v>17646</v>
      </c>
      <c r="U312">
        <f>COUNTIF('业绩进度排名-中间表'!$E$27:$E$202,新签明细[[#This Row],[cc_user_name]])</f>
        <v>1</v>
      </c>
      <c r="V312" s="1">
        <f>DATEVALUE(LEFT(新签明细[[#This Row],[支付成功时间]], FIND(" ", 新签明细[[#This Row],[支付成功时间]]) - 1))</f>
        <v>45802</v>
      </c>
      <c r="W312" s="1">
        <f>IFERROR(DATEVALUE(LEFT(新签明细[[#This Row],[lead_date]],FIND(" ",新签明细[[#This Row],[lead_date]])-1)),$W$2)</f>
        <v>45796</v>
      </c>
      <c r="X312" t="b">
        <f t="shared" ca="1" si="4"/>
        <v>1</v>
      </c>
    </row>
    <row r="313" spans="1:24" hidden="1">
      <c r="A313" t="s">
        <v>18302</v>
      </c>
      <c r="B313" t="s">
        <v>18303</v>
      </c>
      <c r="C313">
        <v>8</v>
      </c>
      <c r="D313" t="s">
        <v>273</v>
      </c>
      <c r="E313" t="s">
        <v>18303</v>
      </c>
      <c r="F313">
        <v>1</v>
      </c>
      <c r="G313">
        <v>280</v>
      </c>
      <c r="H313">
        <v>538806</v>
      </c>
      <c r="I313" t="s">
        <v>18304</v>
      </c>
      <c r="J313" t="s">
        <v>545</v>
      </c>
      <c r="K313" t="s">
        <v>546</v>
      </c>
      <c r="L313" t="s">
        <v>577</v>
      </c>
      <c r="M313" t="s">
        <v>695</v>
      </c>
      <c r="N313" t="s">
        <v>549</v>
      </c>
      <c r="O313" t="s">
        <v>550</v>
      </c>
      <c r="P313" t="s">
        <v>136</v>
      </c>
      <c r="Q313" t="s">
        <v>139</v>
      </c>
      <c r="R313" t="s">
        <v>475</v>
      </c>
      <c r="S313" t="s">
        <v>566</v>
      </c>
      <c r="T313" t="s">
        <v>1384</v>
      </c>
      <c r="U313">
        <f>COUNTIF('业绩进度排名-中间表'!$E$27:$E$202,新签明细[[#This Row],[cc_user_name]])</f>
        <v>1</v>
      </c>
      <c r="V313" s="1">
        <f>DATEVALUE(LEFT(新签明细[[#This Row],[支付成功时间]], FIND(" ", 新签明细[[#This Row],[支付成功时间]]) - 1))</f>
        <v>45793</v>
      </c>
      <c r="W313" s="1">
        <f>IFERROR(DATEVALUE(LEFT(新签明细[[#This Row],[lead_date]],FIND(" ",新签明细[[#This Row],[lead_date]])-1)),$W$2)</f>
        <v>45758</v>
      </c>
      <c r="X313" t="b">
        <f t="shared" ca="1" si="4"/>
        <v>0</v>
      </c>
    </row>
    <row r="314" spans="1:24" hidden="1">
      <c r="A314" t="s">
        <v>1267</v>
      </c>
      <c r="B314" t="s">
        <v>1268</v>
      </c>
      <c r="C314">
        <v>24</v>
      </c>
      <c r="D314" t="s">
        <v>209</v>
      </c>
      <c r="E314" t="s">
        <v>1268</v>
      </c>
      <c r="F314">
        <v>1</v>
      </c>
      <c r="G314">
        <v>865.2</v>
      </c>
      <c r="H314">
        <v>534984</v>
      </c>
      <c r="I314" t="s">
        <v>1269</v>
      </c>
      <c r="J314" t="s">
        <v>545</v>
      </c>
      <c r="K314" t="s">
        <v>546</v>
      </c>
      <c r="L314" t="s">
        <v>671</v>
      </c>
      <c r="M314" t="s">
        <v>548</v>
      </c>
      <c r="N314" t="s">
        <v>549</v>
      </c>
      <c r="O314" t="s">
        <v>550</v>
      </c>
      <c r="P314" t="s">
        <v>551</v>
      </c>
      <c r="Q314" t="s">
        <v>149</v>
      </c>
      <c r="R314" t="s">
        <v>475</v>
      </c>
      <c r="S314" t="s">
        <v>659</v>
      </c>
      <c r="T314" t="s">
        <v>612</v>
      </c>
      <c r="U314">
        <f>COUNTIF('业绩进度排名-中间表'!$E$27:$E$202,新签明细[[#This Row],[cc_user_name]])</f>
        <v>1</v>
      </c>
      <c r="V314" s="1">
        <f>DATEVALUE(LEFT(新签明细[[#This Row],[支付成功时间]], FIND(" ", 新签明细[[#This Row],[支付成功时间]]) - 1))</f>
        <v>45784</v>
      </c>
      <c r="W314" s="1">
        <f>IFERROR(DATEVALUE(LEFT(新签明细[[#This Row],[lead_date]],FIND(" ",新签明细[[#This Row],[lead_date]])-1)),$W$2)</f>
        <v>45782</v>
      </c>
      <c r="X314" t="b">
        <f t="shared" ca="1" si="4"/>
        <v>1</v>
      </c>
    </row>
    <row r="315" spans="1:24" hidden="1">
      <c r="A315" t="s">
        <v>18305</v>
      </c>
      <c r="B315" t="s">
        <v>18306</v>
      </c>
      <c r="C315">
        <v>18</v>
      </c>
      <c r="D315" t="s">
        <v>295</v>
      </c>
      <c r="E315" t="s">
        <v>18306</v>
      </c>
      <c r="F315">
        <v>1</v>
      </c>
      <c r="G315">
        <v>630</v>
      </c>
      <c r="H315">
        <v>543236</v>
      </c>
      <c r="I315" t="s">
        <v>18307</v>
      </c>
      <c r="J315" t="s">
        <v>545</v>
      </c>
      <c r="K315" t="s">
        <v>546</v>
      </c>
      <c r="L315" t="s">
        <v>565</v>
      </c>
      <c r="M315" t="s">
        <v>695</v>
      </c>
      <c r="N315" t="s">
        <v>549</v>
      </c>
      <c r="O315" t="s">
        <v>550</v>
      </c>
      <c r="P315" t="s">
        <v>136</v>
      </c>
      <c r="Q315" t="s">
        <v>292</v>
      </c>
      <c r="R315" t="s">
        <v>475</v>
      </c>
      <c r="S315" t="s">
        <v>18221</v>
      </c>
      <c r="T315" t="s">
        <v>17790</v>
      </c>
      <c r="U315">
        <f>COUNTIF('业绩进度排名-中间表'!$E$27:$E$202,新签明细[[#This Row],[cc_user_name]])</f>
        <v>1</v>
      </c>
      <c r="V315" s="1">
        <f>DATEVALUE(LEFT(新签明细[[#This Row],[支付成功时间]], FIND(" ", 新签明细[[#This Row],[支付成功时间]]) - 1))</f>
        <v>45802</v>
      </c>
      <c r="W315" s="1">
        <f>IFERROR(DATEVALUE(LEFT(新签明细[[#This Row],[lead_date]],FIND(" ",新签明细[[#This Row],[lead_date]])-1)),$W$2)</f>
        <v>45795</v>
      </c>
      <c r="X315" t="b">
        <f t="shared" ca="1" si="4"/>
        <v>1</v>
      </c>
    </row>
    <row r="316" spans="1:24" hidden="1">
      <c r="A316" t="s">
        <v>18308</v>
      </c>
      <c r="B316" t="s">
        <v>18309</v>
      </c>
      <c r="C316">
        <v>18</v>
      </c>
      <c r="D316" t="s">
        <v>278</v>
      </c>
      <c r="E316" t="s">
        <v>18309</v>
      </c>
      <c r="F316">
        <v>1</v>
      </c>
      <c r="G316">
        <v>630</v>
      </c>
      <c r="H316">
        <v>539360</v>
      </c>
      <c r="I316" t="s">
        <v>18310</v>
      </c>
      <c r="J316" t="s">
        <v>545</v>
      </c>
      <c r="K316" t="s">
        <v>546</v>
      </c>
      <c r="L316" t="s">
        <v>565</v>
      </c>
      <c r="M316" t="s">
        <v>902</v>
      </c>
      <c r="N316" t="s">
        <v>549</v>
      </c>
      <c r="O316" t="s">
        <v>550</v>
      </c>
      <c r="P316" t="s">
        <v>136</v>
      </c>
      <c r="Q316" t="s">
        <v>139</v>
      </c>
      <c r="R316" t="s">
        <v>475</v>
      </c>
      <c r="S316" t="s">
        <v>659</v>
      </c>
      <c r="T316" t="s">
        <v>9375</v>
      </c>
      <c r="U316">
        <f>COUNTIF('业绩进度排名-中间表'!$E$27:$E$202,新签明细[[#This Row],[cc_user_name]])</f>
        <v>1</v>
      </c>
      <c r="V316" s="1">
        <f>DATEVALUE(LEFT(新签明细[[#This Row],[支付成功时间]], FIND(" ", 新签明细[[#This Row],[支付成功时间]]) - 1))</f>
        <v>45794</v>
      </c>
      <c r="W316" s="1">
        <f>IFERROR(DATEVALUE(LEFT(新签明细[[#This Row],[lead_date]],FIND(" ",新签明细[[#This Row],[lead_date]])-1)),$W$2)</f>
        <v>45787</v>
      </c>
      <c r="X316" t="b">
        <f t="shared" ca="1" si="4"/>
        <v>1</v>
      </c>
    </row>
    <row r="317" spans="1:24" hidden="1">
      <c r="A317" t="s">
        <v>1270</v>
      </c>
      <c r="B317" t="s">
        <v>1271</v>
      </c>
      <c r="C317">
        <v>24</v>
      </c>
      <c r="D317" t="s">
        <v>207</v>
      </c>
      <c r="E317" t="s">
        <v>1271</v>
      </c>
      <c r="F317">
        <v>1</v>
      </c>
      <c r="G317">
        <v>840</v>
      </c>
      <c r="H317">
        <v>535171</v>
      </c>
      <c r="I317" t="s">
        <v>1272</v>
      </c>
      <c r="J317" t="s">
        <v>545</v>
      </c>
      <c r="K317" t="s">
        <v>546</v>
      </c>
      <c r="L317" t="s">
        <v>671</v>
      </c>
      <c r="M317" t="s">
        <v>548</v>
      </c>
      <c r="N317" t="s">
        <v>549</v>
      </c>
      <c r="O317" t="s">
        <v>550</v>
      </c>
      <c r="P317" t="s">
        <v>551</v>
      </c>
      <c r="Q317" t="s">
        <v>149</v>
      </c>
      <c r="R317" t="s">
        <v>475</v>
      </c>
      <c r="S317" t="s">
        <v>659</v>
      </c>
      <c r="T317" t="s">
        <v>691</v>
      </c>
      <c r="U317">
        <f>COUNTIF('业绩进度排名-中间表'!$E$27:$E$202,新签明细[[#This Row],[cc_user_name]])</f>
        <v>1</v>
      </c>
      <c r="V317" s="1">
        <f>DATEVALUE(LEFT(新签明细[[#This Row],[支付成功时间]], FIND(" ", 新签明细[[#This Row],[支付成功时间]]) - 1))</f>
        <v>45785</v>
      </c>
      <c r="W317" s="1">
        <f>IFERROR(DATEVALUE(LEFT(新签明细[[#This Row],[lead_date]],FIND(" ",新签明细[[#This Row],[lead_date]])-1)),$W$2)</f>
        <v>45768</v>
      </c>
      <c r="X317" t="b">
        <f t="shared" ca="1" si="4"/>
        <v>0</v>
      </c>
    </row>
    <row r="318" spans="1:24" hidden="1">
      <c r="A318" t="s">
        <v>18311</v>
      </c>
      <c r="B318" t="s">
        <v>18312</v>
      </c>
      <c r="C318">
        <v>36</v>
      </c>
      <c r="D318" t="s">
        <v>217</v>
      </c>
      <c r="E318" t="s">
        <v>18312</v>
      </c>
      <c r="F318">
        <v>1</v>
      </c>
      <c r="G318">
        <v>1199</v>
      </c>
      <c r="H318">
        <v>538527</v>
      </c>
      <c r="I318" t="s">
        <v>18313</v>
      </c>
      <c r="J318" t="s">
        <v>545</v>
      </c>
      <c r="K318" t="s">
        <v>546</v>
      </c>
      <c r="L318" t="s">
        <v>557</v>
      </c>
      <c r="M318" t="s">
        <v>548</v>
      </c>
      <c r="N318" t="s">
        <v>549</v>
      </c>
      <c r="O318" t="s">
        <v>550</v>
      </c>
      <c r="P318" t="s">
        <v>551</v>
      </c>
      <c r="Q318" t="s">
        <v>145</v>
      </c>
      <c r="R318" t="s">
        <v>475</v>
      </c>
      <c r="S318" t="s">
        <v>552</v>
      </c>
      <c r="T318" t="s">
        <v>9478</v>
      </c>
      <c r="U318">
        <f>COUNTIF('业绩进度排名-中间表'!$E$27:$E$202,新签明细[[#This Row],[cc_user_name]])</f>
        <v>1</v>
      </c>
      <c r="V318" s="1">
        <f>DATEVALUE(LEFT(新签明细[[#This Row],[支付成功时间]], FIND(" ", 新签明细[[#This Row],[支付成功时间]]) - 1))</f>
        <v>45793</v>
      </c>
      <c r="W318" s="1">
        <f>IFERROR(DATEVALUE(LEFT(新签明细[[#This Row],[lead_date]],FIND(" ",新签明细[[#This Row],[lead_date]])-1)),$W$2)</f>
        <v>45788</v>
      </c>
      <c r="X318" t="b">
        <f t="shared" ca="1" si="4"/>
        <v>1</v>
      </c>
    </row>
    <row r="319" spans="1:24" hidden="1">
      <c r="A319" t="s">
        <v>18314</v>
      </c>
      <c r="B319" t="s">
        <v>18315</v>
      </c>
      <c r="C319">
        <v>30</v>
      </c>
      <c r="D319" t="s">
        <v>219</v>
      </c>
      <c r="E319" t="s">
        <v>18315</v>
      </c>
      <c r="F319">
        <v>1</v>
      </c>
      <c r="G319">
        <v>787.5</v>
      </c>
      <c r="H319">
        <v>539568</v>
      </c>
      <c r="I319" t="s">
        <v>18316</v>
      </c>
      <c r="J319" t="s">
        <v>545</v>
      </c>
      <c r="K319" t="s">
        <v>546</v>
      </c>
      <c r="L319" t="s">
        <v>599</v>
      </c>
      <c r="M319" t="s">
        <v>632</v>
      </c>
      <c r="N319" t="s">
        <v>549</v>
      </c>
      <c r="O319" t="s">
        <v>550</v>
      </c>
      <c r="P319" t="s">
        <v>551</v>
      </c>
      <c r="Q319" t="s">
        <v>145</v>
      </c>
      <c r="R319" t="s">
        <v>475</v>
      </c>
      <c r="S319" t="s">
        <v>18317</v>
      </c>
      <c r="T319" t="s">
        <v>17695</v>
      </c>
      <c r="U319">
        <f>COUNTIF('业绩进度排名-中间表'!$E$27:$E$202,新签明细[[#This Row],[cc_user_name]])</f>
        <v>1</v>
      </c>
      <c r="V319" s="1">
        <f>DATEVALUE(LEFT(新签明细[[#This Row],[支付成功时间]], FIND(" ", 新签明细[[#This Row],[支付成功时间]]) - 1))</f>
        <v>45795</v>
      </c>
      <c r="W319" s="1">
        <f>IFERROR(DATEVALUE(LEFT(新签明细[[#This Row],[lead_date]],FIND(" ",新签明细[[#This Row],[lead_date]])-1)),$W$2)</f>
        <v>45790</v>
      </c>
      <c r="X319" t="b">
        <f t="shared" ca="1" si="4"/>
        <v>1</v>
      </c>
    </row>
    <row r="320" spans="1:24" hidden="1">
      <c r="A320" t="s">
        <v>18318</v>
      </c>
      <c r="B320" t="s">
        <v>18319</v>
      </c>
      <c r="C320">
        <v>36</v>
      </c>
      <c r="D320" t="s">
        <v>215</v>
      </c>
      <c r="E320" t="s">
        <v>18319</v>
      </c>
      <c r="F320">
        <v>1</v>
      </c>
      <c r="G320">
        <v>1199</v>
      </c>
      <c r="H320">
        <v>541297</v>
      </c>
      <c r="I320" t="s">
        <v>18320</v>
      </c>
      <c r="J320" t="s">
        <v>545</v>
      </c>
      <c r="K320" t="s">
        <v>546</v>
      </c>
      <c r="L320" t="s">
        <v>557</v>
      </c>
      <c r="M320" t="s">
        <v>548</v>
      </c>
      <c r="N320" t="s">
        <v>549</v>
      </c>
      <c r="O320" t="s">
        <v>550</v>
      </c>
      <c r="P320" t="s">
        <v>551</v>
      </c>
      <c r="Q320" t="s">
        <v>145</v>
      </c>
      <c r="R320" t="s">
        <v>475</v>
      </c>
      <c r="S320" t="s">
        <v>17894</v>
      </c>
      <c r="T320" t="s">
        <v>17646</v>
      </c>
      <c r="U320">
        <f>COUNTIF('业绩进度排名-中间表'!$E$27:$E$202,新签明细[[#This Row],[cc_user_name]])</f>
        <v>1</v>
      </c>
      <c r="V320" s="1">
        <f>DATEVALUE(LEFT(新签明细[[#This Row],[支付成功时间]], FIND(" ", 新签明细[[#This Row],[支付成功时间]]) - 1))</f>
        <v>45797</v>
      </c>
      <c r="W320" s="1">
        <f>IFERROR(DATEVALUE(LEFT(新签明细[[#This Row],[lead_date]],FIND(" ",新签明细[[#This Row],[lead_date]])-1)),$W$2)</f>
        <v>45796</v>
      </c>
      <c r="X320" t="b">
        <f t="shared" ca="1" si="4"/>
        <v>1</v>
      </c>
    </row>
    <row r="321" spans="1:24" hidden="1">
      <c r="A321" t="s">
        <v>11900</v>
      </c>
      <c r="B321" t="s">
        <v>11901</v>
      </c>
      <c r="C321">
        <v>72</v>
      </c>
      <c r="D321" t="s">
        <v>803</v>
      </c>
      <c r="E321" t="s">
        <v>11901</v>
      </c>
      <c r="F321">
        <v>1</v>
      </c>
      <c r="G321">
        <v>1242.5759889999999</v>
      </c>
      <c r="H321">
        <v>536802</v>
      </c>
      <c r="I321" t="s">
        <v>11902</v>
      </c>
      <c r="J321" t="s">
        <v>545</v>
      </c>
      <c r="K321" t="s">
        <v>641</v>
      </c>
      <c r="L321" t="s">
        <v>1814</v>
      </c>
      <c r="M321" t="s">
        <v>648</v>
      </c>
      <c r="N321" t="s">
        <v>805</v>
      </c>
      <c r="O321" t="s">
        <v>806</v>
      </c>
      <c r="P321" t="s">
        <v>649</v>
      </c>
      <c r="Q321" t="s">
        <v>626</v>
      </c>
      <c r="R321" t="s">
        <v>475</v>
      </c>
      <c r="S321" t="s">
        <v>1435</v>
      </c>
      <c r="T321" t="s">
        <v>708</v>
      </c>
      <c r="U321">
        <f>COUNTIF('业绩进度排名-中间表'!$E$27:$E$202,新签明细[[#This Row],[cc_user_name]])</f>
        <v>0</v>
      </c>
      <c r="V321" s="1">
        <f>DATEVALUE(LEFT(新签明细[[#This Row],[支付成功时间]], FIND(" ", 新签明细[[#This Row],[支付成功时间]]) - 1))</f>
        <v>45789</v>
      </c>
      <c r="W321" s="1">
        <f>IFERROR(DATEVALUE(LEFT(新签明细[[#This Row],[lead_date]],FIND(" ",新签明细[[#This Row],[lead_date]])-1)),$W$2)</f>
        <v>45785</v>
      </c>
      <c r="X321" t="b">
        <f t="shared" ca="1" si="4"/>
        <v>1</v>
      </c>
    </row>
    <row r="322" spans="1:24" hidden="1">
      <c r="A322" t="s">
        <v>18321</v>
      </c>
      <c r="B322" t="s">
        <v>18322</v>
      </c>
      <c r="C322">
        <v>36</v>
      </c>
      <c r="D322" t="s">
        <v>273</v>
      </c>
      <c r="E322" t="s">
        <v>18322</v>
      </c>
      <c r="F322">
        <v>1</v>
      </c>
      <c r="G322">
        <v>1199</v>
      </c>
      <c r="H322">
        <v>540602</v>
      </c>
      <c r="I322" t="s">
        <v>18323</v>
      </c>
      <c r="J322" t="s">
        <v>545</v>
      </c>
      <c r="K322" t="s">
        <v>546</v>
      </c>
      <c r="L322" t="s">
        <v>557</v>
      </c>
      <c r="M322" t="s">
        <v>902</v>
      </c>
      <c r="N322" t="s">
        <v>549</v>
      </c>
      <c r="O322" t="s">
        <v>550</v>
      </c>
      <c r="P322" t="s">
        <v>136</v>
      </c>
      <c r="Q322" t="s">
        <v>139</v>
      </c>
      <c r="R322" t="s">
        <v>475</v>
      </c>
      <c r="S322" t="s">
        <v>866</v>
      </c>
      <c r="T322" t="s">
        <v>17695</v>
      </c>
      <c r="U322">
        <f>COUNTIF('业绩进度排名-中间表'!$E$27:$E$202,新签明细[[#This Row],[cc_user_name]])</f>
        <v>1</v>
      </c>
      <c r="V322" s="1">
        <f>DATEVALUE(LEFT(新签明细[[#This Row],[支付成功时间]], FIND(" ", 新签明细[[#This Row],[支付成功时间]]) - 1))</f>
        <v>45796</v>
      </c>
      <c r="W322" s="1">
        <f>IFERROR(DATEVALUE(LEFT(新签明细[[#This Row],[lead_date]],FIND(" ",新签明细[[#This Row],[lead_date]])-1)),$W$2)</f>
        <v>45790</v>
      </c>
      <c r="X322" t="b">
        <f t="shared" ca="1" si="4"/>
        <v>1</v>
      </c>
    </row>
    <row r="323" spans="1:24" hidden="1">
      <c r="A323" t="s">
        <v>18324</v>
      </c>
      <c r="B323" t="s">
        <v>18325</v>
      </c>
      <c r="C323">
        <v>36</v>
      </c>
      <c r="D323" t="s">
        <v>238</v>
      </c>
      <c r="E323" t="s">
        <v>18325</v>
      </c>
      <c r="F323">
        <v>1</v>
      </c>
      <c r="G323">
        <v>1199</v>
      </c>
      <c r="H323">
        <v>537586</v>
      </c>
      <c r="I323" t="s">
        <v>18326</v>
      </c>
      <c r="J323" t="s">
        <v>545</v>
      </c>
      <c r="K323" t="s">
        <v>546</v>
      </c>
      <c r="L323" t="s">
        <v>557</v>
      </c>
      <c r="M323" t="s">
        <v>886</v>
      </c>
      <c r="N323" t="s">
        <v>549</v>
      </c>
      <c r="O323" t="s">
        <v>550</v>
      </c>
      <c r="P323" t="s">
        <v>551</v>
      </c>
      <c r="Q323" t="s">
        <v>141</v>
      </c>
      <c r="R323" t="s">
        <v>475</v>
      </c>
      <c r="S323" t="s">
        <v>572</v>
      </c>
      <c r="T323" t="s">
        <v>561</v>
      </c>
      <c r="U323">
        <f>COUNTIF('业绩进度排名-中间表'!$E$27:$E$202,新签明细[[#This Row],[cc_user_name]])</f>
        <v>1</v>
      </c>
      <c r="V323" s="1">
        <f>DATEVALUE(LEFT(新签明细[[#This Row],[支付成功时间]], FIND(" ", 新签明细[[#This Row],[支付成功时间]]) - 1))</f>
        <v>45790</v>
      </c>
      <c r="W323" s="1">
        <f>IFERROR(DATEVALUE(LEFT(新签明细[[#This Row],[lead_date]],FIND(" ",新签明细[[#This Row],[lead_date]])-1)),$W$2)</f>
        <v>45781</v>
      </c>
      <c r="X323" t="b">
        <f t="shared" ref="X323:X386" ca="1" si="5">MONTH(W323)=MONTH(TODAY())</f>
        <v>1</v>
      </c>
    </row>
    <row r="324" spans="1:24" hidden="1">
      <c r="A324" t="s">
        <v>11283</v>
      </c>
      <c r="B324" t="s">
        <v>11284</v>
      </c>
      <c r="C324">
        <v>30</v>
      </c>
      <c r="D324" t="s">
        <v>286</v>
      </c>
      <c r="E324" t="s">
        <v>11284</v>
      </c>
      <c r="F324">
        <v>1</v>
      </c>
      <c r="G324">
        <v>811.13</v>
      </c>
      <c r="H324">
        <v>536904</v>
      </c>
      <c r="I324" t="s">
        <v>11285</v>
      </c>
      <c r="J324" t="s">
        <v>545</v>
      </c>
      <c r="K324" t="s">
        <v>546</v>
      </c>
      <c r="L324" t="s">
        <v>599</v>
      </c>
      <c r="M324" t="s">
        <v>632</v>
      </c>
      <c r="N324" t="s">
        <v>549</v>
      </c>
      <c r="O324" t="s">
        <v>550</v>
      </c>
      <c r="P324" t="s">
        <v>136</v>
      </c>
      <c r="Q324" t="s">
        <v>283</v>
      </c>
      <c r="R324" t="s">
        <v>475</v>
      </c>
      <c r="S324" t="s">
        <v>11903</v>
      </c>
      <c r="T324" t="s">
        <v>708</v>
      </c>
      <c r="U324">
        <f>COUNTIF('业绩进度排名-中间表'!$E$27:$E$202,新签明细[[#This Row],[cc_user_name]])</f>
        <v>1</v>
      </c>
      <c r="V324" s="1">
        <f>DATEVALUE(LEFT(新签明细[[#This Row],[支付成功时间]], FIND(" ", 新签明细[[#This Row],[支付成功时间]]) - 1))</f>
        <v>45789</v>
      </c>
      <c r="W324" s="1">
        <f>IFERROR(DATEVALUE(LEFT(新签明细[[#This Row],[lead_date]],FIND(" ",新签明细[[#This Row],[lead_date]])-1)),$W$2)</f>
        <v>45785</v>
      </c>
      <c r="X324" t="b">
        <f t="shared" ca="1" si="5"/>
        <v>1</v>
      </c>
    </row>
    <row r="325" spans="1:24" hidden="1">
      <c r="A325" t="s">
        <v>1028</v>
      </c>
      <c r="B325" t="s">
        <v>1029</v>
      </c>
      <c r="C325">
        <v>36</v>
      </c>
      <c r="D325" t="s">
        <v>203</v>
      </c>
      <c r="E325" t="s">
        <v>1029</v>
      </c>
      <c r="F325">
        <v>1</v>
      </c>
      <c r="G325">
        <v>1199</v>
      </c>
      <c r="H325">
        <v>534969</v>
      </c>
      <c r="I325" t="s">
        <v>1030</v>
      </c>
      <c r="J325" t="s">
        <v>545</v>
      </c>
      <c r="K325" t="s">
        <v>546</v>
      </c>
      <c r="L325" t="s">
        <v>557</v>
      </c>
      <c r="M325" t="s">
        <v>548</v>
      </c>
      <c r="N325" t="s">
        <v>549</v>
      </c>
      <c r="O325" t="s">
        <v>550</v>
      </c>
      <c r="P325" t="s">
        <v>551</v>
      </c>
      <c r="Q325" t="s">
        <v>149</v>
      </c>
      <c r="R325" t="s">
        <v>475</v>
      </c>
      <c r="S325" t="s">
        <v>633</v>
      </c>
      <c r="T325" t="s">
        <v>585</v>
      </c>
      <c r="U325">
        <f>COUNTIF('业绩进度排名-中间表'!$E$27:$E$202,新签明细[[#This Row],[cc_user_name]])</f>
        <v>1</v>
      </c>
      <c r="V325" s="1">
        <f>DATEVALUE(LEFT(新签明细[[#This Row],[支付成功时间]], FIND(" ", 新签明细[[#This Row],[支付成功时间]]) - 1))</f>
        <v>45784</v>
      </c>
      <c r="W325" s="1">
        <f>IFERROR(DATEVALUE(LEFT(新签明细[[#This Row],[lead_date]],FIND(" ",新签明细[[#This Row],[lead_date]])-1)),$W$2)</f>
        <v>45776</v>
      </c>
      <c r="X325" t="b">
        <f t="shared" ca="1" si="5"/>
        <v>0</v>
      </c>
    </row>
    <row r="326" spans="1:24" hidden="1">
      <c r="A326" t="s">
        <v>19407</v>
      </c>
      <c r="B326" t="s">
        <v>19408</v>
      </c>
      <c r="C326">
        <v>18</v>
      </c>
      <c r="D326" t="s">
        <v>340</v>
      </c>
      <c r="E326" t="s">
        <v>19408</v>
      </c>
      <c r="F326">
        <v>1</v>
      </c>
      <c r="G326">
        <v>641.67312100000004</v>
      </c>
      <c r="H326">
        <v>542754</v>
      </c>
      <c r="I326" t="s">
        <v>19409</v>
      </c>
      <c r="J326" t="s">
        <v>545</v>
      </c>
      <c r="K326" t="s">
        <v>546</v>
      </c>
      <c r="L326" t="s">
        <v>565</v>
      </c>
      <c r="M326" t="s">
        <v>558</v>
      </c>
      <c r="N326" t="s">
        <v>549</v>
      </c>
      <c r="O326" t="s">
        <v>559</v>
      </c>
      <c r="P326" t="s">
        <v>504</v>
      </c>
      <c r="Q326" t="s">
        <v>325</v>
      </c>
      <c r="R326" t="s">
        <v>475</v>
      </c>
      <c r="S326" t="s">
        <v>1071</v>
      </c>
      <c r="T326" t="s">
        <v>17695</v>
      </c>
      <c r="U326">
        <f>COUNTIF('业绩进度排名-中间表'!$E$27:$E$202,新签明细[[#This Row],[cc_user_name]])</f>
        <v>1</v>
      </c>
      <c r="V326" s="1">
        <f>DATEVALUE(LEFT(新签明细[[#This Row],[支付成功时间]], FIND(" ", 新签明细[[#This Row],[支付成功时间]]) - 1))</f>
        <v>45801</v>
      </c>
      <c r="W326" s="1">
        <f>IFERROR(DATEVALUE(LEFT(新签明细[[#This Row],[lead_date]],FIND(" ",新签明细[[#This Row],[lead_date]])-1)),$W$2)</f>
        <v>45790</v>
      </c>
      <c r="X326" t="b">
        <f t="shared" ca="1" si="5"/>
        <v>1</v>
      </c>
    </row>
    <row r="327" spans="1:24" hidden="1">
      <c r="A327" t="s">
        <v>19410</v>
      </c>
      <c r="B327" t="s">
        <v>19411</v>
      </c>
      <c r="C327">
        <v>36</v>
      </c>
      <c r="D327" t="s">
        <v>203</v>
      </c>
      <c r="E327" t="s">
        <v>19411</v>
      </c>
      <c r="F327">
        <v>1</v>
      </c>
      <c r="G327">
        <v>1199</v>
      </c>
      <c r="H327">
        <v>538564</v>
      </c>
      <c r="I327" t="s">
        <v>19412</v>
      </c>
      <c r="J327" t="s">
        <v>545</v>
      </c>
      <c r="K327" t="s">
        <v>546</v>
      </c>
      <c r="L327" t="s">
        <v>557</v>
      </c>
      <c r="M327" t="s">
        <v>2295</v>
      </c>
      <c r="N327" t="s">
        <v>549</v>
      </c>
      <c r="O327" t="s">
        <v>550</v>
      </c>
      <c r="P327" t="s">
        <v>551</v>
      </c>
      <c r="Q327" t="s">
        <v>149</v>
      </c>
      <c r="R327" t="s">
        <v>475</v>
      </c>
      <c r="S327" t="s">
        <v>897</v>
      </c>
      <c r="T327" t="s">
        <v>17695</v>
      </c>
      <c r="U327">
        <f>COUNTIF('业绩进度排名-中间表'!$E$27:$E$202,新签明细[[#This Row],[cc_user_name]])</f>
        <v>1</v>
      </c>
      <c r="V327" s="1">
        <f>DATEVALUE(LEFT(新签明细[[#This Row],[支付成功时间]], FIND(" ", 新签明细[[#This Row],[支付成功时间]]) - 1))</f>
        <v>45793</v>
      </c>
      <c r="W327" s="1">
        <f>IFERROR(DATEVALUE(LEFT(新签明细[[#This Row],[lead_date]],FIND(" ",新签明细[[#This Row],[lead_date]])-1)),$W$2)</f>
        <v>45790</v>
      </c>
      <c r="X327" t="b">
        <f t="shared" ca="1" si="5"/>
        <v>1</v>
      </c>
    </row>
    <row r="328" spans="1:24" hidden="1">
      <c r="A328" t="s">
        <v>19413</v>
      </c>
      <c r="B328" t="s">
        <v>19414</v>
      </c>
      <c r="C328">
        <v>24</v>
      </c>
      <c r="D328" t="s">
        <v>241</v>
      </c>
      <c r="E328" t="s">
        <v>19414</v>
      </c>
      <c r="F328">
        <v>1</v>
      </c>
      <c r="G328">
        <v>840</v>
      </c>
      <c r="H328">
        <v>541858</v>
      </c>
      <c r="I328" t="s">
        <v>19415</v>
      </c>
      <c r="J328" t="s">
        <v>545</v>
      </c>
      <c r="K328" t="s">
        <v>546</v>
      </c>
      <c r="L328" t="s">
        <v>671</v>
      </c>
      <c r="M328" t="s">
        <v>886</v>
      </c>
      <c r="N328" t="s">
        <v>549</v>
      </c>
      <c r="O328" t="s">
        <v>550</v>
      </c>
      <c r="P328" t="s">
        <v>551</v>
      </c>
      <c r="Q328" t="s">
        <v>141</v>
      </c>
      <c r="R328" t="s">
        <v>475</v>
      </c>
      <c r="S328" t="s">
        <v>566</v>
      </c>
      <c r="T328" t="s">
        <v>17654</v>
      </c>
      <c r="U328">
        <f>COUNTIF('业绩进度排名-中间表'!$E$27:$E$202,新签明细[[#This Row],[cc_user_name]])</f>
        <v>1</v>
      </c>
      <c r="V328" s="1">
        <f>DATEVALUE(LEFT(新签明细[[#This Row],[支付成功时间]], FIND(" ", 新签明细[[#This Row],[支付成功时间]]) - 1))</f>
        <v>45799</v>
      </c>
      <c r="W328" s="1">
        <f>IFERROR(DATEVALUE(LEFT(新签明细[[#This Row],[lead_date]],FIND(" ",新签明细[[#This Row],[lead_date]])-1)),$W$2)</f>
        <v>45794</v>
      </c>
      <c r="X328" t="b">
        <f t="shared" ca="1" si="5"/>
        <v>1</v>
      </c>
    </row>
    <row r="329" spans="1:24" hidden="1">
      <c r="A329" t="s">
        <v>9439</v>
      </c>
      <c r="B329" t="s">
        <v>9440</v>
      </c>
      <c r="C329">
        <v>36</v>
      </c>
      <c r="D329" t="s">
        <v>236</v>
      </c>
      <c r="E329" t="s">
        <v>9440</v>
      </c>
      <c r="F329">
        <v>1</v>
      </c>
      <c r="G329">
        <v>1199</v>
      </c>
      <c r="H329">
        <v>536135</v>
      </c>
      <c r="I329" t="s">
        <v>9441</v>
      </c>
      <c r="J329" t="s">
        <v>545</v>
      </c>
      <c r="K329" t="s">
        <v>546</v>
      </c>
      <c r="L329" t="s">
        <v>557</v>
      </c>
      <c r="M329" t="s">
        <v>902</v>
      </c>
      <c r="N329" t="s">
        <v>549</v>
      </c>
      <c r="O329" t="s">
        <v>550</v>
      </c>
      <c r="P329" t="s">
        <v>551</v>
      </c>
      <c r="Q329" t="s">
        <v>141</v>
      </c>
      <c r="R329" t="s">
        <v>475</v>
      </c>
      <c r="S329" t="s">
        <v>9442</v>
      </c>
      <c r="T329" t="s">
        <v>612</v>
      </c>
      <c r="U329">
        <f>COUNTIF('业绩进度排名-中间表'!$E$27:$E$202,新签明细[[#This Row],[cc_user_name]])</f>
        <v>1</v>
      </c>
      <c r="V329" s="1">
        <f>DATEVALUE(LEFT(新签明细[[#This Row],[支付成功时间]], FIND(" ", 新签明细[[#This Row],[支付成功时间]]) - 1))</f>
        <v>45787</v>
      </c>
      <c r="W329" s="1">
        <f>IFERROR(DATEVALUE(LEFT(新签明细[[#This Row],[lead_date]],FIND(" ",新签明细[[#This Row],[lead_date]])-1)),$W$2)</f>
        <v>45782</v>
      </c>
      <c r="X329" t="b">
        <f t="shared" ca="1" si="5"/>
        <v>1</v>
      </c>
    </row>
    <row r="330" spans="1:24" hidden="1">
      <c r="A330" t="s">
        <v>9443</v>
      </c>
      <c r="B330" t="s">
        <v>9444</v>
      </c>
      <c r="C330">
        <v>36</v>
      </c>
      <c r="D330" t="s">
        <v>203</v>
      </c>
      <c r="E330" t="s">
        <v>9444</v>
      </c>
      <c r="F330">
        <v>1</v>
      </c>
      <c r="G330">
        <v>1199</v>
      </c>
      <c r="H330">
        <v>536322</v>
      </c>
      <c r="I330" t="s">
        <v>9445</v>
      </c>
      <c r="J330" t="s">
        <v>545</v>
      </c>
      <c r="K330" t="s">
        <v>546</v>
      </c>
      <c r="L330" t="s">
        <v>557</v>
      </c>
      <c r="M330" t="s">
        <v>632</v>
      </c>
      <c r="N330" t="s">
        <v>549</v>
      </c>
      <c r="O330" t="s">
        <v>550</v>
      </c>
      <c r="P330" t="s">
        <v>551</v>
      </c>
      <c r="Q330" t="s">
        <v>149</v>
      </c>
      <c r="R330" t="s">
        <v>475</v>
      </c>
      <c r="S330" t="s">
        <v>678</v>
      </c>
      <c r="T330" t="s">
        <v>595</v>
      </c>
      <c r="U330">
        <f>COUNTIF('业绩进度排名-中间表'!$E$27:$E$202,新签明细[[#This Row],[cc_user_name]])</f>
        <v>1</v>
      </c>
      <c r="V330" s="1">
        <f>DATEVALUE(LEFT(新签明细[[#This Row],[支付成功时间]], FIND(" ", 新签明细[[#This Row],[支付成功时间]]) - 1))</f>
        <v>45788</v>
      </c>
      <c r="W330" s="1">
        <f>IFERROR(DATEVALUE(LEFT(新签明细[[#This Row],[lead_date]],FIND(" ",新签明细[[#This Row],[lead_date]])-1)),$W$2)</f>
        <v>45784</v>
      </c>
      <c r="X330" t="b">
        <f t="shared" ca="1" si="5"/>
        <v>1</v>
      </c>
    </row>
    <row r="331" spans="1:24" hidden="1">
      <c r="A331" t="s">
        <v>1031</v>
      </c>
      <c r="B331" t="s">
        <v>1032</v>
      </c>
      <c r="C331">
        <v>36</v>
      </c>
      <c r="D331" t="s">
        <v>232</v>
      </c>
      <c r="E331" t="s">
        <v>1032</v>
      </c>
      <c r="F331">
        <v>1</v>
      </c>
      <c r="G331">
        <v>1199</v>
      </c>
      <c r="H331">
        <v>534317</v>
      </c>
      <c r="I331" t="s">
        <v>1033</v>
      </c>
      <c r="J331" t="s">
        <v>545</v>
      </c>
      <c r="K331" t="s">
        <v>546</v>
      </c>
      <c r="L331" t="s">
        <v>557</v>
      </c>
      <c r="M331" t="s">
        <v>648</v>
      </c>
      <c r="N331" t="s">
        <v>549</v>
      </c>
      <c r="O331" t="s">
        <v>550</v>
      </c>
      <c r="P331" t="s">
        <v>551</v>
      </c>
      <c r="Q331" t="s">
        <v>141</v>
      </c>
      <c r="R331" t="s">
        <v>475</v>
      </c>
      <c r="S331" t="s">
        <v>18035</v>
      </c>
      <c r="T331" t="s">
        <v>606</v>
      </c>
      <c r="U331">
        <f>COUNTIF('业绩进度排名-中间表'!$E$27:$E$202,新签明细[[#This Row],[cc_user_name]])</f>
        <v>1</v>
      </c>
      <c r="V331" s="1">
        <f>DATEVALUE(LEFT(新签明细[[#This Row],[支付成功时间]], FIND(" ", 新签明细[[#This Row],[支付成功时间]]) - 1))</f>
        <v>45780</v>
      </c>
      <c r="W331" s="1">
        <f>IFERROR(DATEVALUE(LEFT(新签明细[[#This Row],[lead_date]],FIND(" ",新签明细[[#This Row],[lead_date]])-1)),$W$2)</f>
        <v>45773</v>
      </c>
      <c r="X331" t="b">
        <f t="shared" ca="1" si="5"/>
        <v>0</v>
      </c>
    </row>
    <row r="332" spans="1:24" hidden="1">
      <c r="A332" t="s">
        <v>30620</v>
      </c>
      <c r="B332" t="s">
        <v>30621</v>
      </c>
      <c r="C332">
        <v>24</v>
      </c>
      <c r="D332" t="s">
        <v>200</v>
      </c>
      <c r="E332" t="s">
        <v>30621</v>
      </c>
      <c r="F332">
        <v>1</v>
      </c>
      <c r="G332">
        <v>865.2</v>
      </c>
      <c r="H332">
        <v>544948</v>
      </c>
      <c r="I332" t="s">
        <v>30622</v>
      </c>
      <c r="J332" t="s">
        <v>545</v>
      </c>
      <c r="K332" t="s">
        <v>546</v>
      </c>
      <c r="L332" t="s">
        <v>671</v>
      </c>
      <c r="M332" t="s">
        <v>886</v>
      </c>
      <c r="N332" t="s">
        <v>549</v>
      </c>
      <c r="O332" t="s">
        <v>550</v>
      </c>
      <c r="P332" t="s">
        <v>551</v>
      </c>
      <c r="Q332" t="s">
        <v>149</v>
      </c>
      <c r="R332" t="s">
        <v>475</v>
      </c>
      <c r="S332" t="s">
        <v>626</v>
      </c>
      <c r="T332" t="s">
        <v>17646</v>
      </c>
      <c r="U332">
        <f>COUNTIF('业绩进度排名-中间表'!$E$27:$E$202,新签明细[[#This Row],[cc_user_name]])</f>
        <v>1</v>
      </c>
      <c r="V332" s="1">
        <f>DATEVALUE(LEFT(新签明细[[#This Row],[支付成功时间]], FIND(" ", 新签明细[[#This Row],[支付成功时间]]) - 1))</f>
        <v>45806</v>
      </c>
      <c r="W332" s="1">
        <f>IFERROR(DATEVALUE(LEFT(新签明细[[#This Row],[lead_date]],FIND(" ",新签明细[[#This Row],[lead_date]])-1)),$W$2)</f>
        <v>45796</v>
      </c>
      <c r="X332" t="b">
        <f t="shared" ca="1" si="5"/>
        <v>1</v>
      </c>
    </row>
    <row r="333" spans="1:24" hidden="1">
      <c r="A333" t="s">
        <v>19416</v>
      </c>
      <c r="B333" t="s">
        <v>19417</v>
      </c>
      <c r="C333">
        <v>24</v>
      </c>
      <c r="D333" t="s">
        <v>215</v>
      </c>
      <c r="E333" t="s">
        <v>19417</v>
      </c>
      <c r="F333">
        <v>1</v>
      </c>
      <c r="G333">
        <v>840</v>
      </c>
      <c r="H333">
        <v>538457</v>
      </c>
      <c r="I333" t="s">
        <v>19418</v>
      </c>
      <c r="J333" t="s">
        <v>545</v>
      </c>
      <c r="K333" t="s">
        <v>546</v>
      </c>
      <c r="L333" t="s">
        <v>671</v>
      </c>
      <c r="M333" t="s">
        <v>548</v>
      </c>
      <c r="N333" t="s">
        <v>549</v>
      </c>
      <c r="O333" t="s">
        <v>550</v>
      </c>
      <c r="P333" t="s">
        <v>551</v>
      </c>
      <c r="Q333" t="s">
        <v>145</v>
      </c>
      <c r="R333" t="s">
        <v>475</v>
      </c>
      <c r="S333" t="s">
        <v>659</v>
      </c>
      <c r="T333" t="s">
        <v>17717</v>
      </c>
      <c r="U333">
        <f>COUNTIF('业绩进度排名-中间表'!$E$27:$E$202,新签明细[[#This Row],[cc_user_name]])</f>
        <v>1</v>
      </c>
      <c r="V333" s="1">
        <f>DATEVALUE(LEFT(新签明细[[#This Row],[支付成功时间]], FIND(" ", 新签明细[[#This Row],[支付成功时间]]) - 1))</f>
        <v>45793</v>
      </c>
      <c r="W333" s="1">
        <f>IFERROR(DATEVALUE(LEFT(新签明细[[#This Row],[lead_date]],FIND(" ",新签明细[[#This Row],[lead_date]])-1)),$W$2)</f>
        <v>45792</v>
      </c>
      <c r="X333" t="b">
        <f t="shared" ca="1" si="5"/>
        <v>1</v>
      </c>
    </row>
    <row r="334" spans="1:24" hidden="1">
      <c r="A334" t="s">
        <v>19419</v>
      </c>
      <c r="B334" t="s">
        <v>19420</v>
      </c>
      <c r="C334">
        <v>36</v>
      </c>
      <c r="D334" t="s">
        <v>341</v>
      </c>
      <c r="E334" t="s">
        <v>19420</v>
      </c>
      <c r="F334">
        <v>1</v>
      </c>
      <c r="G334">
        <v>1381.4844840000001</v>
      </c>
      <c r="H334">
        <v>542313</v>
      </c>
      <c r="I334" t="s">
        <v>19421</v>
      </c>
      <c r="J334" t="s">
        <v>545</v>
      </c>
      <c r="K334" t="s">
        <v>546</v>
      </c>
      <c r="L334" t="s">
        <v>557</v>
      </c>
      <c r="M334" t="s">
        <v>558</v>
      </c>
      <c r="N334" t="s">
        <v>549</v>
      </c>
      <c r="O334" t="s">
        <v>559</v>
      </c>
      <c r="P334" t="s">
        <v>504</v>
      </c>
      <c r="Q334" t="s">
        <v>325</v>
      </c>
      <c r="R334" t="s">
        <v>475</v>
      </c>
      <c r="S334" t="s">
        <v>672</v>
      </c>
      <c r="T334" t="s">
        <v>17654</v>
      </c>
      <c r="U334">
        <f>COUNTIF('业绩进度排名-中间表'!$E$27:$E$202,新签明细[[#This Row],[cc_user_name]])</f>
        <v>1</v>
      </c>
      <c r="V334" s="1">
        <f>DATEVALUE(LEFT(新签明细[[#This Row],[支付成功时间]], FIND(" ", 新签明细[[#This Row],[支付成功时间]]) - 1))</f>
        <v>45800</v>
      </c>
      <c r="W334" s="1">
        <f>IFERROR(DATEVALUE(LEFT(新签明细[[#This Row],[lead_date]],FIND(" ",新签明细[[#This Row],[lead_date]])-1)),$W$2)</f>
        <v>45794</v>
      </c>
      <c r="X334" t="b">
        <f t="shared" ca="1" si="5"/>
        <v>1</v>
      </c>
    </row>
    <row r="335" spans="1:24" hidden="1">
      <c r="A335" t="s">
        <v>30623</v>
      </c>
      <c r="B335" t="s">
        <v>30624</v>
      </c>
      <c r="C335">
        <v>8</v>
      </c>
      <c r="D335" t="s">
        <v>183</v>
      </c>
      <c r="E335" t="s">
        <v>30624</v>
      </c>
      <c r="F335">
        <v>1</v>
      </c>
      <c r="G335">
        <v>288.39999999999998</v>
      </c>
      <c r="H335">
        <v>544247</v>
      </c>
      <c r="I335" t="s">
        <v>30625</v>
      </c>
      <c r="J335" t="s">
        <v>545</v>
      </c>
      <c r="K335" t="s">
        <v>546</v>
      </c>
      <c r="L335" t="s">
        <v>577</v>
      </c>
      <c r="M335" t="s">
        <v>548</v>
      </c>
      <c r="N335" t="s">
        <v>549</v>
      </c>
      <c r="O335" t="s">
        <v>559</v>
      </c>
      <c r="P335" t="s">
        <v>469</v>
      </c>
      <c r="Q335" t="s">
        <v>180</v>
      </c>
      <c r="R335" t="s">
        <v>475</v>
      </c>
      <c r="S335" t="s">
        <v>659</v>
      </c>
      <c r="T335" t="s">
        <v>30573</v>
      </c>
      <c r="U335">
        <f>COUNTIF('业绩进度排名-中间表'!$E$27:$E$202,新签明细[[#This Row],[cc_user_name]])</f>
        <v>1</v>
      </c>
      <c r="V335" s="1">
        <f>DATEVALUE(LEFT(新签明细[[#This Row],[支付成功时间]], FIND(" ", 新签明细[[#This Row],[支付成功时间]]) - 1))</f>
        <v>45804</v>
      </c>
      <c r="W335" s="1">
        <f>IFERROR(DATEVALUE(LEFT(新签明细[[#This Row],[lead_date]],FIND(" ",新签明细[[#This Row],[lead_date]])-1)),$W$2)</f>
        <v>45804</v>
      </c>
      <c r="X335" t="b">
        <f t="shared" ca="1" si="5"/>
        <v>1</v>
      </c>
    </row>
    <row r="336" spans="1:24" hidden="1">
      <c r="A336" t="s">
        <v>19422</v>
      </c>
      <c r="B336" t="s">
        <v>19423</v>
      </c>
      <c r="C336">
        <v>36</v>
      </c>
      <c r="D336" t="s">
        <v>248</v>
      </c>
      <c r="E336" t="s">
        <v>19423</v>
      </c>
      <c r="F336">
        <v>1</v>
      </c>
      <c r="G336">
        <v>1199</v>
      </c>
      <c r="H336">
        <v>540881</v>
      </c>
      <c r="I336" t="s">
        <v>19424</v>
      </c>
      <c r="J336" t="s">
        <v>545</v>
      </c>
      <c r="K336" t="s">
        <v>546</v>
      </c>
      <c r="L336" t="s">
        <v>557</v>
      </c>
      <c r="M336" t="s">
        <v>548</v>
      </c>
      <c r="N336" t="s">
        <v>549</v>
      </c>
      <c r="O336" t="s">
        <v>550</v>
      </c>
      <c r="P336" t="s">
        <v>551</v>
      </c>
      <c r="Q336" t="s">
        <v>242</v>
      </c>
      <c r="R336" t="s">
        <v>475</v>
      </c>
      <c r="S336" t="s">
        <v>633</v>
      </c>
      <c r="T336" t="s">
        <v>17661</v>
      </c>
      <c r="U336">
        <f>COUNTIF('业绩进度排名-中间表'!$E$27:$E$202,新签明细[[#This Row],[cc_user_name]])</f>
        <v>1</v>
      </c>
      <c r="V336" s="1">
        <f>DATEVALUE(LEFT(新签明细[[#This Row],[支付成功时间]], FIND(" ", 新签明细[[#This Row],[支付成功时间]]) - 1))</f>
        <v>45799</v>
      </c>
      <c r="W336" s="1">
        <f>IFERROR(DATEVALUE(LEFT(新签明细[[#This Row],[lead_date]],FIND(" ",新签明细[[#This Row],[lead_date]])-1)),$W$2)</f>
        <v>45793</v>
      </c>
      <c r="X336" t="b">
        <f t="shared" ca="1" si="5"/>
        <v>1</v>
      </c>
    </row>
    <row r="337" spans="1:24" hidden="1">
      <c r="A337" t="s">
        <v>19425</v>
      </c>
      <c r="B337" t="s">
        <v>19426</v>
      </c>
      <c r="C337">
        <v>30</v>
      </c>
      <c r="D337" t="s">
        <v>200</v>
      </c>
      <c r="E337" t="s">
        <v>19426</v>
      </c>
      <c r="F337">
        <v>1</v>
      </c>
      <c r="G337">
        <v>787.5</v>
      </c>
      <c r="H337">
        <v>539070</v>
      </c>
      <c r="I337" t="s">
        <v>19427</v>
      </c>
      <c r="J337" t="s">
        <v>545</v>
      </c>
      <c r="K337" t="s">
        <v>546</v>
      </c>
      <c r="L337" t="s">
        <v>599</v>
      </c>
      <c r="M337" t="s">
        <v>594</v>
      </c>
      <c r="N337" t="s">
        <v>549</v>
      </c>
      <c r="O337" t="s">
        <v>550</v>
      </c>
      <c r="P337" t="s">
        <v>551</v>
      </c>
      <c r="Q337" t="s">
        <v>149</v>
      </c>
      <c r="R337" t="s">
        <v>475</v>
      </c>
      <c r="S337" t="s">
        <v>761</v>
      </c>
      <c r="T337" t="s">
        <v>1599</v>
      </c>
      <c r="U337">
        <f>COUNTIF('业绩进度排名-中间表'!$E$27:$E$202,新签明细[[#This Row],[cc_user_name]])</f>
        <v>1</v>
      </c>
      <c r="V337" s="1">
        <f>DATEVALUE(LEFT(新签明细[[#This Row],[支付成功时间]], FIND(" ", 新签明细[[#This Row],[支付成功时间]]) - 1))</f>
        <v>45794</v>
      </c>
      <c r="W337" s="1">
        <f>IFERROR(DATEVALUE(LEFT(新签明细[[#This Row],[lead_date]],FIND(" ",新签明细[[#This Row],[lead_date]])-1)),$W$2)</f>
        <v>45748</v>
      </c>
      <c r="X337" t="b">
        <f t="shared" ca="1" si="5"/>
        <v>0</v>
      </c>
    </row>
    <row r="338" spans="1:24" hidden="1">
      <c r="A338" t="s">
        <v>1035</v>
      </c>
      <c r="B338" t="s">
        <v>1036</v>
      </c>
      <c r="C338">
        <v>24</v>
      </c>
      <c r="D338" t="s">
        <v>203</v>
      </c>
      <c r="E338" t="s">
        <v>1036</v>
      </c>
      <c r="F338">
        <v>1</v>
      </c>
      <c r="G338">
        <v>865.2</v>
      </c>
      <c r="H338">
        <v>534966</v>
      </c>
      <c r="I338" t="s">
        <v>1037</v>
      </c>
      <c r="J338" t="s">
        <v>545</v>
      </c>
      <c r="K338" t="s">
        <v>546</v>
      </c>
      <c r="L338" t="s">
        <v>671</v>
      </c>
      <c r="M338" t="s">
        <v>548</v>
      </c>
      <c r="N338" t="s">
        <v>549</v>
      </c>
      <c r="O338" t="s">
        <v>550</v>
      </c>
      <c r="P338" t="s">
        <v>551</v>
      </c>
      <c r="Q338" t="s">
        <v>149</v>
      </c>
      <c r="R338" t="s">
        <v>475</v>
      </c>
      <c r="S338" t="s">
        <v>611</v>
      </c>
      <c r="T338" t="s">
        <v>673</v>
      </c>
      <c r="U338">
        <f>COUNTIF('业绩进度排名-中间表'!$E$27:$E$202,新签明细[[#This Row],[cc_user_name]])</f>
        <v>1</v>
      </c>
      <c r="V338" s="1">
        <f>DATEVALUE(LEFT(新签明细[[#This Row],[支付成功时间]], FIND(" ", 新签明细[[#This Row],[支付成功时间]]) - 1))</f>
        <v>45784</v>
      </c>
      <c r="W338" s="1">
        <f>IFERROR(DATEVALUE(LEFT(新签明细[[#This Row],[lead_date]],FIND(" ",新签明细[[#This Row],[lead_date]])-1)),$W$2)</f>
        <v>45778</v>
      </c>
      <c r="X338" t="b">
        <f t="shared" ca="1" si="5"/>
        <v>1</v>
      </c>
    </row>
    <row r="339" spans="1:24" hidden="1">
      <c r="A339" t="s">
        <v>9446</v>
      </c>
      <c r="B339" t="s">
        <v>9447</v>
      </c>
      <c r="C339">
        <v>36</v>
      </c>
      <c r="D339" t="s">
        <v>265</v>
      </c>
      <c r="E339" t="s">
        <v>9447</v>
      </c>
      <c r="F339">
        <v>1</v>
      </c>
      <c r="G339">
        <v>1234.97</v>
      </c>
      <c r="H339">
        <v>536706</v>
      </c>
      <c r="I339" t="s">
        <v>9448</v>
      </c>
      <c r="J339" t="s">
        <v>545</v>
      </c>
      <c r="K339" t="s">
        <v>546</v>
      </c>
      <c r="L339" t="s">
        <v>557</v>
      </c>
      <c r="M339" t="s">
        <v>610</v>
      </c>
      <c r="N339" t="s">
        <v>549</v>
      </c>
      <c r="O339" t="s">
        <v>550</v>
      </c>
      <c r="P339" t="s">
        <v>136</v>
      </c>
      <c r="Q339" t="s">
        <v>264</v>
      </c>
      <c r="R339" t="s">
        <v>475</v>
      </c>
      <c r="S339" t="s">
        <v>659</v>
      </c>
      <c r="T339" t="s">
        <v>708</v>
      </c>
      <c r="U339">
        <f>COUNTIF('业绩进度排名-中间表'!$E$27:$E$202,新签明细[[#This Row],[cc_user_name]])</f>
        <v>1</v>
      </c>
      <c r="V339" s="1">
        <f>DATEVALUE(LEFT(新签明细[[#This Row],[支付成功时间]], FIND(" ", 新签明细[[#This Row],[支付成功时间]]) - 1))</f>
        <v>45788</v>
      </c>
      <c r="W339" s="1">
        <f>IFERROR(DATEVALUE(LEFT(新签明细[[#This Row],[lead_date]],FIND(" ",新签明细[[#This Row],[lead_date]])-1)),$W$2)</f>
        <v>45785</v>
      </c>
      <c r="X339" t="b">
        <f t="shared" ca="1" si="5"/>
        <v>1</v>
      </c>
    </row>
    <row r="340" spans="1:24" hidden="1">
      <c r="A340" t="s">
        <v>1038</v>
      </c>
      <c r="B340" t="s">
        <v>1039</v>
      </c>
      <c r="C340">
        <v>36</v>
      </c>
      <c r="D340" t="s">
        <v>288</v>
      </c>
      <c r="E340" t="s">
        <v>1039</v>
      </c>
      <c r="F340">
        <v>1</v>
      </c>
      <c r="G340">
        <v>1199</v>
      </c>
      <c r="H340">
        <v>535558</v>
      </c>
      <c r="I340" t="s">
        <v>1040</v>
      </c>
      <c r="J340" t="s">
        <v>545</v>
      </c>
      <c r="K340" t="s">
        <v>546</v>
      </c>
      <c r="L340" t="s">
        <v>557</v>
      </c>
      <c r="M340" t="s">
        <v>548</v>
      </c>
      <c r="N340" t="s">
        <v>549</v>
      </c>
      <c r="O340" t="s">
        <v>550</v>
      </c>
      <c r="P340" t="s">
        <v>136</v>
      </c>
      <c r="Q340" t="s">
        <v>283</v>
      </c>
      <c r="R340" t="s">
        <v>475</v>
      </c>
      <c r="S340" t="s">
        <v>579</v>
      </c>
      <c r="T340" t="s">
        <v>612</v>
      </c>
      <c r="U340">
        <f>COUNTIF('业绩进度排名-中间表'!$E$27:$E$202,新签明细[[#This Row],[cc_user_name]])</f>
        <v>1</v>
      </c>
      <c r="V340" s="1">
        <f>DATEVALUE(LEFT(新签明细[[#This Row],[支付成功时间]], FIND(" ", 新签明细[[#This Row],[支付成功时间]]) - 1))</f>
        <v>45786</v>
      </c>
      <c r="W340" s="1">
        <f>IFERROR(DATEVALUE(LEFT(新签明细[[#This Row],[lead_date]],FIND(" ",新签明细[[#This Row],[lead_date]])-1)),$W$2)</f>
        <v>45782</v>
      </c>
      <c r="X340" t="b">
        <f t="shared" ca="1" si="5"/>
        <v>1</v>
      </c>
    </row>
    <row r="341" spans="1:24" hidden="1">
      <c r="A341" t="s">
        <v>9449</v>
      </c>
      <c r="B341" t="s">
        <v>9450</v>
      </c>
      <c r="C341">
        <v>36</v>
      </c>
      <c r="D341" t="s">
        <v>291</v>
      </c>
      <c r="E341" t="s">
        <v>9450</v>
      </c>
      <c r="F341">
        <v>1</v>
      </c>
      <c r="G341">
        <v>1199</v>
      </c>
      <c r="H341">
        <v>536100</v>
      </c>
      <c r="I341" t="s">
        <v>9451</v>
      </c>
      <c r="J341" t="s">
        <v>545</v>
      </c>
      <c r="K341" t="s">
        <v>546</v>
      </c>
      <c r="L341" t="s">
        <v>557</v>
      </c>
      <c r="M341" t="s">
        <v>695</v>
      </c>
      <c r="N341" t="s">
        <v>549</v>
      </c>
      <c r="O341" t="s">
        <v>550</v>
      </c>
      <c r="P341" t="s">
        <v>136</v>
      </c>
      <c r="Q341" t="s">
        <v>292</v>
      </c>
      <c r="R341" t="s">
        <v>475</v>
      </c>
      <c r="S341" t="s">
        <v>9452</v>
      </c>
      <c r="T341" t="s">
        <v>567</v>
      </c>
      <c r="U341">
        <f>COUNTIF('业绩进度排名-中间表'!$E$27:$E$202,新签明细[[#This Row],[cc_user_name]])</f>
        <v>1</v>
      </c>
      <c r="V341" s="1">
        <f>DATEVALUE(LEFT(新签明细[[#This Row],[支付成功时间]], FIND(" ", 新签明细[[#This Row],[支付成功时间]]) - 1))</f>
        <v>45787</v>
      </c>
      <c r="W341" s="1">
        <f>IFERROR(DATEVALUE(LEFT(新签明细[[#This Row],[lead_date]],FIND(" ",新签明细[[#This Row],[lead_date]])-1)),$W$2)</f>
        <v>45783</v>
      </c>
      <c r="X341" t="b">
        <f t="shared" ca="1" si="5"/>
        <v>1</v>
      </c>
    </row>
    <row r="342" spans="1:24" hidden="1">
      <c r="A342" t="s">
        <v>12677</v>
      </c>
      <c r="B342" t="s">
        <v>12678</v>
      </c>
      <c r="C342">
        <v>36</v>
      </c>
      <c r="D342" t="s">
        <v>343</v>
      </c>
      <c r="E342" t="s">
        <v>12678</v>
      </c>
      <c r="F342">
        <v>1</v>
      </c>
      <c r="G342">
        <v>1230.502573</v>
      </c>
      <c r="H342">
        <v>537506</v>
      </c>
      <c r="I342" t="s">
        <v>12679</v>
      </c>
      <c r="J342" t="s">
        <v>545</v>
      </c>
      <c r="K342" t="s">
        <v>546</v>
      </c>
      <c r="L342" t="s">
        <v>557</v>
      </c>
      <c r="M342" t="s">
        <v>695</v>
      </c>
      <c r="N342" t="s">
        <v>549</v>
      </c>
      <c r="O342" t="s">
        <v>559</v>
      </c>
      <c r="P342" t="s">
        <v>504</v>
      </c>
      <c r="Q342" t="s">
        <v>325</v>
      </c>
      <c r="R342" t="s">
        <v>475</v>
      </c>
      <c r="S342" t="s">
        <v>560</v>
      </c>
      <c r="T342" t="s">
        <v>12680</v>
      </c>
      <c r="U342">
        <f>COUNTIF('业绩进度排名-中间表'!$E$27:$E$202,新签明细[[#This Row],[cc_user_name]])</f>
        <v>1</v>
      </c>
      <c r="V342" s="1">
        <f>DATEVALUE(LEFT(新签明细[[#This Row],[支付成功时间]], FIND(" ", 新签明细[[#This Row],[支付成功时间]]) - 1))</f>
        <v>45790</v>
      </c>
      <c r="W342" s="1">
        <f>IFERROR(DATEVALUE(LEFT(新签明细[[#This Row],[lead_date]],FIND(" ",新签明细[[#This Row],[lead_date]])-1)),$W$2)</f>
        <v>45650</v>
      </c>
      <c r="X342" t="b">
        <f t="shared" ca="1" si="5"/>
        <v>0</v>
      </c>
    </row>
    <row r="343" spans="1:24" hidden="1">
      <c r="A343" t="s">
        <v>1041</v>
      </c>
      <c r="B343" t="s">
        <v>1042</v>
      </c>
      <c r="C343">
        <v>36</v>
      </c>
      <c r="D343" t="s">
        <v>200</v>
      </c>
      <c r="E343" t="s">
        <v>1042</v>
      </c>
      <c r="F343">
        <v>1</v>
      </c>
      <c r="G343">
        <v>1199</v>
      </c>
      <c r="H343">
        <v>534588</v>
      </c>
      <c r="I343" t="s">
        <v>1043</v>
      </c>
      <c r="J343" t="s">
        <v>545</v>
      </c>
      <c r="K343" t="s">
        <v>546</v>
      </c>
      <c r="L343" t="s">
        <v>557</v>
      </c>
      <c r="M343" t="s">
        <v>548</v>
      </c>
      <c r="N343" t="s">
        <v>549</v>
      </c>
      <c r="O343" t="s">
        <v>550</v>
      </c>
      <c r="P343" t="s">
        <v>551</v>
      </c>
      <c r="Q343" t="s">
        <v>149</v>
      </c>
      <c r="R343" t="s">
        <v>475</v>
      </c>
      <c r="S343" t="s">
        <v>659</v>
      </c>
      <c r="T343" t="s">
        <v>722</v>
      </c>
      <c r="U343">
        <f>COUNTIF('业绩进度排名-中间表'!$E$27:$E$202,新签明细[[#This Row],[cc_user_name]])</f>
        <v>1</v>
      </c>
      <c r="V343" s="1">
        <f>DATEVALUE(LEFT(新签明细[[#This Row],[支付成功时间]], FIND(" ", 新签明细[[#This Row],[支付成功时间]]) - 1))</f>
        <v>45782</v>
      </c>
      <c r="W343" s="1">
        <f>IFERROR(DATEVALUE(LEFT(新签明细[[#This Row],[lead_date]],FIND(" ",新签明细[[#This Row],[lead_date]])-1)),$W$2)</f>
        <v>45780</v>
      </c>
      <c r="X343" t="b">
        <f t="shared" ca="1" si="5"/>
        <v>1</v>
      </c>
    </row>
    <row r="344" spans="1:24" hidden="1">
      <c r="A344" t="s">
        <v>11327</v>
      </c>
      <c r="B344" t="s">
        <v>12007</v>
      </c>
      <c r="C344">
        <v>48</v>
      </c>
      <c r="D344" t="s">
        <v>296</v>
      </c>
      <c r="E344" t="s">
        <v>12007</v>
      </c>
      <c r="F344">
        <v>1</v>
      </c>
      <c r="G344">
        <v>1615.7347689999999</v>
      </c>
      <c r="H344">
        <v>537113</v>
      </c>
      <c r="I344" t="s">
        <v>11328</v>
      </c>
      <c r="J344" t="s">
        <v>545</v>
      </c>
      <c r="K344" t="s">
        <v>546</v>
      </c>
      <c r="L344" t="s">
        <v>571</v>
      </c>
      <c r="M344" t="s">
        <v>886</v>
      </c>
      <c r="N344" t="s">
        <v>549</v>
      </c>
      <c r="O344" t="s">
        <v>550</v>
      </c>
      <c r="P344" t="s">
        <v>136</v>
      </c>
      <c r="Q344" t="s">
        <v>292</v>
      </c>
      <c r="R344" t="s">
        <v>475</v>
      </c>
      <c r="S344" t="s">
        <v>12008</v>
      </c>
      <c r="T344" t="s">
        <v>11329</v>
      </c>
      <c r="U344">
        <f>COUNTIF('业绩进度排名-中间表'!$E$27:$E$202,新签明细[[#This Row],[cc_user_name]])</f>
        <v>1</v>
      </c>
      <c r="V344" s="1">
        <f>DATEVALUE(LEFT(新签明细[[#This Row],[支付成功时间]], FIND(" ", 新签明细[[#This Row],[支付成功时间]]) - 1))</f>
        <v>45789</v>
      </c>
      <c r="W344" s="1">
        <f>IFERROR(DATEVALUE(LEFT(新签明细[[#This Row],[lead_date]],FIND(" ",新签明细[[#This Row],[lead_date]])-1)),$W$2)</f>
        <v>44204</v>
      </c>
      <c r="X344" t="b">
        <f t="shared" ca="1" si="5"/>
        <v>0</v>
      </c>
    </row>
    <row r="345" spans="1:24" hidden="1">
      <c r="A345" t="s">
        <v>19428</v>
      </c>
      <c r="B345" t="s">
        <v>19429</v>
      </c>
      <c r="C345">
        <v>30</v>
      </c>
      <c r="D345" t="s">
        <v>284</v>
      </c>
      <c r="E345" t="s">
        <v>19429</v>
      </c>
      <c r="F345">
        <v>1</v>
      </c>
      <c r="G345">
        <v>811.13</v>
      </c>
      <c r="H345">
        <v>541432</v>
      </c>
      <c r="I345" t="s">
        <v>19430</v>
      </c>
      <c r="J345" t="s">
        <v>545</v>
      </c>
      <c r="K345" t="s">
        <v>546</v>
      </c>
      <c r="L345" t="s">
        <v>599</v>
      </c>
      <c r="M345" t="s">
        <v>548</v>
      </c>
      <c r="N345" t="s">
        <v>549</v>
      </c>
      <c r="O345" t="s">
        <v>550</v>
      </c>
      <c r="P345" t="s">
        <v>136</v>
      </c>
      <c r="Q345" t="s">
        <v>283</v>
      </c>
      <c r="R345" t="s">
        <v>475</v>
      </c>
      <c r="S345" t="s">
        <v>18966</v>
      </c>
      <c r="T345" t="s">
        <v>17790</v>
      </c>
      <c r="U345">
        <f>COUNTIF('业绩进度排名-中间表'!$E$27:$E$202,新签明细[[#This Row],[cc_user_name]])</f>
        <v>1</v>
      </c>
      <c r="V345" s="1">
        <f>DATEVALUE(LEFT(新签明细[[#This Row],[支付成功时间]], FIND(" ", 新签明细[[#This Row],[支付成功时间]]) - 1))</f>
        <v>45798</v>
      </c>
      <c r="W345" s="1">
        <f>IFERROR(DATEVALUE(LEFT(新签明细[[#This Row],[lead_date]],FIND(" ",新签明细[[#This Row],[lead_date]])-1)),$W$2)</f>
        <v>45795</v>
      </c>
      <c r="X345" t="b">
        <f t="shared" ca="1" si="5"/>
        <v>1</v>
      </c>
    </row>
    <row r="346" spans="1:24" hidden="1">
      <c r="A346" t="s">
        <v>19431</v>
      </c>
      <c r="B346" t="s">
        <v>19432</v>
      </c>
      <c r="C346">
        <v>48</v>
      </c>
      <c r="D346" t="s">
        <v>247</v>
      </c>
      <c r="E346" t="s">
        <v>19432</v>
      </c>
      <c r="F346">
        <v>1</v>
      </c>
      <c r="G346">
        <v>1598</v>
      </c>
      <c r="H346">
        <v>543130</v>
      </c>
      <c r="I346" t="s">
        <v>19433</v>
      </c>
      <c r="J346" t="s">
        <v>545</v>
      </c>
      <c r="K346" t="s">
        <v>546</v>
      </c>
      <c r="L346" t="s">
        <v>571</v>
      </c>
      <c r="M346" t="s">
        <v>548</v>
      </c>
      <c r="N346" t="s">
        <v>549</v>
      </c>
      <c r="O346" t="s">
        <v>550</v>
      </c>
      <c r="P346" t="s">
        <v>551</v>
      </c>
      <c r="Q346" t="s">
        <v>242</v>
      </c>
      <c r="R346" t="s">
        <v>475</v>
      </c>
      <c r="S346" t="s">
        <v>572</v>
      </c>
      <c r="T346" t="s">
        <v>17678</v>
      </c>
      <c r="U346">
        <f>COUNTIF('业绩进度排名-中间表'!$E$27:$E$202,新签明细[[#This Row],[cc_user_name]])</f>
        <v>1</v>
      </c>
      <c r="V346" s="1">
        <f>DATEVALUE(LEFT(新签明细[[#This Row],[支付成功时间]], FIND(" ", 新签明细[[#This Row],[支付成功时间]]) - 1))</f>
        <v>45802</v>
      </c>
      <c r="W346" s="1">
        <f>IFERROR(DATEVALUE(LEFT(新签明细[[#This Row],[lead_date]],FIND(" ",新签明细[[#This Row],[lead_date]])-1)),$W$2)</f>
        <v>45798</v>
      </c>
      <c r="X346" t="b">
        <f t="shared" ca="1" si="5"/>
        <v>1</v>
      </c>
    </row>
    <row r="347" spans="1:24" hidden="1">
      <c r="A347" t="s">
        <v>19434</v>
      </c>
      <c r="B347" t="s">
        <v>19435</v>
      </c>
      <c r="C347">
        <v>36</v>
      </c>
      <c r="D347" t="s">
        <v>236</v>
      </c>
      <c r="E347" t="s">
        <v>19435</v>
      </c>
      <c r="F347">
        <v>1</v>
      </c>
      <c r="G347">
        <v>1230.502573</v>
      </c>
      <c r="H347">
        <v>542220</v>
      </c>
      <c r="I347" t="s">
        <v>19436</v>
      </c>
      <c r="J347" t="s">
        <v>545</v>
      </c>
      <c r="K347" t="s">
        <v>546</v>
      </c>
      <c r="L347" t="s">
        <v>557</v>
      </c>
      <c r="M347" t="s">
        <v>558</v>
      </c>
      <c r="N347" t="s">
        <v>549</v>
      </c>
      <c r="O347" t="s">
        <v>550</v>
      </c>
      <c r="P347" t="s">
        <v>551</v>
      </c>
      <c r="Q347" t="s">
        <v>141</v>
      </c>
      <c r="R347" t="s">
        <v>475</v>
      </c>
      <c r="S347" t="s">
        <v>659</v>
      </c>
      <c r="T347" t="s">
        <v>17691</v>
      </c>
      <c r="U347">
        <f>COUNTIF('业绩进度排名-中间表'!$E$27:$E$202,新签明细[[#This Row],[cc_user_name]])</f>
        <v>1</v>
      </c>
      <c r="V347" s="1">
        <f>DATEVALUE(LEFT(新签明细[[#This Row],[支付成功时间]], FIND(" ", 新签明细[[#This Row],[支付成功时间]]) - 1))</f>
        <v>45800</v>
      </c>
      <c r="W347" s="1">
        <f>IFERROR(DATEVALUE(LEFT(新签明细[[#This Row],[lead_date]],FIND(" ",新签明细[[#This Row],[lead_date]])-1)),$W$2)</f>
        <v>45797</v>
      </c>
      <c r="X347" t="b">
        <f t="shared" ca="1" si="5"/>
        <v>1</v>
      </c>
    </row>
    <row r="348" spans="1:24">
      <c r="A348" t="s">
        <v>19437</v>
      </c>
      <c r="B348" t="s">
        <v>19438</v>
      </c>
      <c r="C348">
        <v>36</v>
      </c>
      <c r="D348" t="s">
        <v>300</v>
      </c>
      <c r="E348" t="s">
        <v>19438</v>
      </c>
      <c r="F348">
        <v>1</v>
      </c>
      <c r="G348">
        <v>432.6</v>
      </c>
      <c r="H348">
        <v>537620</v>
      </c>
      <c r="I348" t="s">
        <v>19439</v>
      </c>
      <c r="J348" t="s">
        <v>545</v>
      </c>
      <c r="K348" t="s">
        <v>1102</v>
      </c>
      <c r="L348" t="s">
        <v>13081</v>
      </c>
      <c r="M348" t="s">
        <v>886</v>
      </c>
      <c r="N348" t="s">
        <v>549</v>
      </c>
      <c r="O348" t="s">
        <v>550</v>
      </c>
      <c r="P348" t="s">
        <v>136</v>
      </c>
      <c r="Q348" t="s">
        <v>143</v>
      </c>
      <c r="R348" t="s">
        <v>475</v>
      </c>
      <c r="S348" t="s">
        <v>9442</v>
      </c>
      <c r="T348" t="s">
        <v>19440</v>
      </c>
      <c r="U348">
        <f>COUNTIF('业绩进度排名-中间表'!$E$27:$E$202,新签明细[[#This Row],[cc_user_name]])</f>
        <v>1</v>
      </c>
      <c r="V348" s="1">
        <f>DATEVALUE(LEFT(新签明细[[#This Row],[支付成功时间]], FIND(" ", 新签明细[[#This Row],[支付成功时间]]) - 1))</f>
        <v>45790</v>
      </c>
      <c r="W348" s="1">
        <f>IFERROR(DATEVALUE(LEFT(新签明细[[#This Row],[lead_date]],FIND(" ",新签明细[[#This Row],[lead_date]])-1)),$W$2)</f>
        <v>45714</v>
      </c>
      <c r="X348" t="b">
        <f t="shared" ca="1" si="5"/>
        <v>0</v>
      </c>
    </row>
    <row r="349" spans="1:24" hidden="1">
      <c r="A349" t="s">
        <v>19441</v>
      </c>
      <c r="B349" t="s">
        <v>19442</v>
      </c>
      <c r="C349">
        <v>36</v>
      </c>
      <c r="D349" t="s">
        <v>309</v>
      </c>
      <c r="E349" t="s">
        <v>19442</v>
      </c>
      <c r="F349">
        <v>1</v>
      </c>
      <c r="G349">
        <v>1199</v>
      </c>
      <c r="H349">
        <v>538874</v>
      </c>
      <c r="I349" t="s">
        <v>19443</v>
      </c>
      <c r="J349" t="s">
        <v>545</v>
      </c>
      <c r="K349" t="s">
        <v>546</v>
      </c>
      <c r="L349" t="s">
        <v>557</v>
      </c>
      <c r="M349" t="s">
        <v>610</v>
      </c>
      <c r="N349" t="s">
        <v>549</v>
      </c>
      <c r="O349" t="s">
        <v>550</v>
      </c>
      <c r="P349" t="s">
        <v>136</v>
      </c>
      <c r="Q349" t="s">
        <v>264</v>
      </c>
      <c r="R349" t="s">
        <v>475</v>
      </c>
      <c r="S349" t="s">
        <v>9486</v>
      </c>
      <c r="T349" t="s">
        <v>19444</v>
      </c>
      <c r="U349">
        <f>COUNTIF('业绩进度排名-中间表'!$E$27:$E$202,新签明细[[#This Row],[cc_user_name]])</f>
        <v>1</v>
      </c>
      <c r="V349" s="1">
        <f>DATEVALUE(LEFT(新签明细[[#This Row],[支付成功时间]], FIND(" ", 新签明细[[#This Row],[支付成功时间]]) - 1))</f>
        <v>45793</v>
      </c>
      <c r="W349" s="1">
        <f>IFERROR(DATEVALUE(LEFT(新签明细[[#This Row],[lead_date]],FIND(" ",新签明细[[#This Row],[lead_date]])-1)),$W$2)</f>
        <v>45177</v>
      </c>
      <c r="X349" t="b">
        <f t="shared" ca="1" si="5"/>
        <v>0</v>
      </c>
    </row>
    <row r="350" spans="1:24" hidden="1">
      <c r="A350" t="s">
        <v>9453</v>
      </c>
      <c r="B350" t="s">
        <v>9454</v>
      </c>
      <c r="C350">
        <v>36</v>
      </c>
      <c r="D350" t="s">
        <v>363</v>
      </c>
      <c r="E350" t="s">
        <v>9454</v>
      </c>
      <c r="F350">
        <v>1</v>
      </c>
      <c r="G350">
        <v>1199</v>
      </c>
      <c r="H350">
        <v>536515</v>
      </c>
      <c r="I350" t="s">
        <v>9455</v>
      </c>
      <c r="J350" t="s">
        <v>545</v>
      </c>
      <c r="K350" t="s">
        <v>546</v>
      </c>
      <c r="L350" t="s">
        <v>557</v>
      </c>
      <c r="M350" t="s">
        <v>1104</v>
      </c>
      <c r="N350" t="s">
        <v>549</v>
      </c>
      <c r="O350" t="s">
        <v>559</v>
      </c>
      <c r="P350" t="s">
        <v>163</v>
      </c>
      <c r="Q350" t="s">
        <v>473</v>
      </c>
      <c r="R350" t="s">
        <v>475</v>
      </c>
      <c r="S350" t="s">
        <v>1089</v>
      </c>
      <c r="T350" t="s">
        <v>1201</v>
      </c>
      <c r="U350">
        <f>COUNTIF('业绩进度排名-中间表'!$E$27:$E$202,新签明细[[#This Row],[cc_user_name]])</f>
        <v>1</v>
      </c>
      <c r="V350" s="1">
        <f>DATEVALUE(LEFT(新签明细[[#This Row],[支付成功时间]], FIND(" ", 新签明细[[#This Row],[支付成功时间]]) - 1))</f>
        <v>45788</v>
      </c>
      <c r="W350" s="1">
        <f>IFERROR(DATEVALUE(LEFT(新签明细[[#This Row],[lead_date]],FIND(" ",新签明细[[#This Row],[lead_date]])-1)),$W$2)</f>
        <v>45760</v>
      </c>
      <c r="X350" t="b">
        <f t="shared" ca="1" si="5"/>
        <v>0</v>
      </c>
    </row>
    <row r="351" spans="1:24" hidden="1">
      <c r="A351" t="s">
        <v>19445</v>
      </c>
      <c r="B351" t="s">
        <v>19446</v>
      </c>
      <c r="C351">
        <v>36</v>
      </c>
      <c r="D351" t="s">
        <v>13969</v>
      </c>
      <c r="E351" t="s">
        <v>19446</v>
      </c>
      <c r="F351">
        <v>1</v>
      </c>
      <c r="G351">
        <v>1153.746537</v>
      </c>
      <c r="H351">
        <v>538032</v>
      </c>
      <c r="I351" t="s">
        <v>19447</v>
      </c>
      <c r="J351" t="s">
        <v>545</v>
      </c>
      <c r="K351" t="s">
        <v>546</v>
      </c>
      <c r="L351" t="s">
        <v>557</v>
      </c>
      <c r="M351" t="s">
        <v>648</v>
      </c>
      <c r="N351" t="s">
        <v>805</v>
      </c>
      <c r="O351" t="s">
        <v>649</v>
      </c>
      <c r="P351" t="s">
        <v>649</v>
      </c>
      <c r="Q351" t="s">
        <v>626</v>
      </c>
      <c r="R351" t="s">
        <v>475</v>
      </c>
      <c r="S351" t="s">
        <v>1598</v>
      </c>
      <c r="T351" t="s">
        <v>622</v>
      </c>
      <c r="U351">
        <f>COUNTIF('业绩进度排名-中间表'!$E$27:$E$202,新签明细[[#This Row],[cc_user_name]])</f>
        <v>0</v>
      </c>
      <c r="V351" s="1">
        <f>DATEVALUE(LEFT(新签明细[[#This Row],[支付成功时间]], FIND(" ", 新签明细[[#This Row],[支付成功时间]]) - 1))</f>
        <v>45792</v>
      </c>
      <c r="W351" s="1">
        <f>IFERROR(DATEVALUE(LEFT(新签明细[[#This Row],[lead_date]],FIND(" ",新签明细[[#This Row],[lead_date]])-1)),$W$2)</f>
        <v>45777</v>
      </c>
      <c r="X351" t="b">
        <f t="shared" ca="1" si="5"/>
        <v>0</v>
      </c>
    </row>
    <row r="352" spans="1:24" hidden="1">
      <c r="A352" t="s">
        <v>30626</v>
      </c>
      <c r="B352" t="s">
        <v>30627</v>
      </c>
      <c r="C352">
        <v>30</v>
      </c>
      <c r="D352" t="s">
        <v>271</v>
      </c>
      <c r="E352" t="s">
        <v>30627</v>
      </c>
      <c r="F352">
        <v>1</v>
      </c>
      <c r="G352">
        <v>787.5</v>
      </c>
      <c r="H352">
        <v>544444</v>
      </c>
      <c r="I352" t="s">
        <v>30628</v>
      </c>
      <c r="J352" t="s">
        <v>545</v>
      </c>
      <c r="K352" t="s">
        <v>546</v>
      </c>
      <c r="L352" t="s">
        <v>599</v>
      </c>
      <c r="M352" t="s">
        <v>584</v>
      </c>
      <c r="N352" t="s">
        <v>549</v>
      </c>
      <c r="O352" t="s">
        <v>550</v>
      </c>
      <c r="P352" t="s">
        <v>136</v>
      </c>
      <c r="Q352" t="s">
        <v>139</v>
      </c>
      <c r="R352" t="s">
        <v>475</v>
      </c>
      <c r="S352" t="s">
        <v>1047</v>
      </c>
      <c r="T352" t="s">
        <v>29030</v>
      </c>
      <c r="U352">
        <f>COUNTIF('业绩进度排名-中间表'!$E$27:$E$202,新签明细[[#This Row],[cc_user_name]])</f>
        <v>1</v>
      </c>
      <c r="V352" s="1">
        <f>DATEVALUE(LEFT(新签明细[[#This Row],[支付成功时间]], FIND(" ", 新签明细[[#This Row],[支付成功时间]]) - 1))</f>
        <v>45804</v>
      </c>
      <c r="W352" s="1">
        <f>IFERROR(DATEVALUE(LEFT(新签明细[[#This Row],[lead_date]],FIND(" ",新签明细[[#This Row],[lead_date]])-1)),$W$2)</f>
        <v>45802</v>
      </c>
      <c r="X352" t="b">
        <f t="shared" ca="1" si="5"/>
        <v>1</v>
      </c>
    </row>
    <row r="353" spans="1:24" hidden="1">
      <c r="A353" t="s">
        <v>9456</v>
      </c>
      <c r="B353" t="s">
        <v>9457</v>
      </c>
      <c r="C353">
        <v>24</v>
      </c>
      <c r="D353" t="s">
        <v>275</v>
      </c>
      <c r="E353" t="s">
        <v>9457</v>
      </c>
      <c r="F353">
        <v>1</v>
      </c>
      <c r="G353">
        <v>840</v>
      </c>
      <c r="H353">
        <v>536701</v>
      </c>
      <c r="I353" t="s">
        <v>9458</v>
      </c>
      <c r="J353" t="s">
        <v>545</v>
      </c>
      <c r="K353" t="s">
        <v>546</v>
      </c>
      <c r="L353" t="s">
        <v>671</v>
      </c>
      <c r="M353" t="s">
        <v>1088</v>
      </c>
      <c r="N353" t="s">
        <v>549</v>
      </c>
      <c r="O353" t="s">
        <v>550</v>
      </c>
      <c r="P353" t="s">
        <v>136</v>
      </c>
      <c r="Q353" t="s">
        <v>139</v>
      </c>
      <c r="R353" t="s">
        <v>475</v>
      </c>
      <c r="S353" t="s">
        <v>552</v>
      </c>
      <c r="T353" t="s">
        <v>612</v>
      </c>
      <c r="U353">
        <f>COUNTIF('业绩进度排名-中间表'!$E$27:$E$202,新签明细[[#This Row],[cc_user_name]])</f>
        <v>1</v>
      </c>
      <c r="V353" s="1">
        <f>DATEVALUE(LEFT(新签明细[[#This Row],[支付成功时间]], FIND(" ", 新签明细[[#This Row],[支付成功时间]]) - 1))</f>
        <v>45788</v>
      </c>
      <c r="W353" s="1">
        <f>IFERROR(DATEVALUE(LEFT(新签明细[[#This Row],[lead_date]],FIND(" ",新签明细[[#This Row],[lead_date]])-1)),$W$2)</f>
        <v>45782</v>
      </c>
      <c r="X353" t="b">
        <f t="shared" ca="1" si="5"/>
        <v>1</v>
      </c>
    </row>
    <row r="354" spans="1:24" hidden="1">
      <c r="A354" t="s">
        <v>30629</v>
      </c>
      <c r="B354" t="s">
        <v>30630</v>
      </c>
      <c r="C354">
        <v>18</v>
      </c>
      <c r="D354" t="s">
        <v>322</v>
      </c>
      <c r="E354" t="s">
        <v>30630</v>
      </c>
      <c r="F354">
        <v>1</v>
      </c>
      <c r="G354">
        <v>648.9</v>
      </c>
      <c r="H354">
        <v>544269</v>
      </c>
      <c r="I354" t="s">
        <v>30631</v>
      </c>
      <c r="J354" t="s">
        <v>545</v>
      </c>
      <c r="K354" t="s">
        <v>546</v>
      </c>
      <c r="L354" t="s">
        <v>565</v>
      </c>
      <c r="M354" t="s">
        <v>548</v>
      </c>
      <c r="N354" t="s">
        <v>549</v>
      </c>
      <c r="O354" t="s">
        <v>550</v>
      </c>
      <c r="P354" t="s">
        <v>616</v>
      </c>
      <c r="Q354" t="s">
        <v>314</v>
      </c>
      <c r="R354" t="s">
        <v>475</v>
      </c>
      <c r="S354" t="s">
        <v>617</v>
      </c>
      <c r="T354" t="s">
        <v>18475</v>
      </c>
      <c r="U354">
        <f>COUNTIF('业绩进度排名-中间表'!$E$27:$E$202,新签明细[[#This Row],[cc_user_name]])</f>
        <v>1</v>
      </c>
      <c r="V354" s="1">
        <f>DATEVALUE(LEFT(新签明细[[#This Row],[支付成功时间]], FIND(" ", 新签明细[[#This Row],[支付成功时间]]) - 1))</f>
        <v>45804</v>
      </c>
      <c r="W354" s="1">
        <f>IFERROR(DATEVALUE(LEFT(新签明细[[#This Row],[lead_date]],FIND(" ",新签明细[[#This Row],[lead_date]])-1)),$W$2)</f>
        <v>45801</v>
      </c>
      <c r="X354" t="b">
        <f t="shared" ca="1" si="5"/>
        <v>1</v>
      </c>
    </row>
    <row r="355" spans="1:24" hidden="1">
      <c r="A355" t="s">
        <v>19448</v>
      </c>
      <c r="B355" t="s">
        <v>19449</v>
      </c>
      <c r="C355">
        <v>18</v>
      </c>
      <c r="D355" t="s">
        <v>315</v>
      </c>
      <c r="E355" t="s">
        <v>19449</v>
      </c>
      <c r="F355">
        <v>1</v>
      </c>
      <c r="G355">
        <v>660.923315</v>
      </c>
      <c r="H355">
        <v>540780</v>
      </c>
      <c r="I355" t="s">
        <v>19450</v>
      </c>
      <c r="J355" t="s">
        <v>545</v>
      </c>
      <c r="K355" t="s">
        <v>546</v>
      </c>
      <c r="L355" t="s">
        <v>565</v>
      </c>
      <c r="M355" t="s">
        <v>558</v>
      </c>
      <c r="N355" t="s">
        <v>549</v>
      </c>
      <c r="O355" t="s">
        <v>550</v>
      </c>
      <c r="P355" t="s">
        <v>616</v>
      </c>
      <c r="Q355" t="s">
        <v>314</v>
      </c>
      <c r="R355" t="s">
        <v>475</v>
      </c>
      <c r="S355" t="s">
        <v>9486</v>
      </c>
      <c r="T355" t="s">
        <v>590</v>
      </c>
      <c r="U355">
        <f>COUNTIF('业绩进度排名-中间表'!$E$27:$E$202,新签明细[[#This Row],[cc_user_name]])</f>
        <v>1</v>
      </c>
      <c r="V355" s="1">
        <f>DATEVALUE(LEFT(新签明细[[#This Row],[支付成功时间]], FIND(" ", 新签明细[[#This Row],[支付成功时间]]) - 1))</f>
        <v>45796</v>
      </c>
      <c r="W355" s="1">
        <f>IFERROR(DATEVALUE(LEFT(新签明细[[#This Row],[lead_date]],FIND(" ",新签明细[[#This Row],[lead_date]])-1)),$W$2)</f>
        <v>45770</v>
      </c>
      <c r="X355" t="b">
        <f t="shared" ca="1" si="5"/>
        <v>0</v>
      </c>
    </row>
    <row r="356" spans="1:24" hidden="1">
      <c r="A356" t="s">
        <v>30632</v>
      </c>
      <c r="B356" t="s">
        <v>30633</v>
      </c>
      <c r="C356">
        <v>48</v>
      </c>
      <c r="D356" t="s">
        <v>202</v>
      </c>
      <c r="E356" t="s">
        <v>30633</v>
      </c>
      <c r="F356">
        <v>1</v>
      </c>
      <c r="G356">
        <v>1645.94</v>
      </c>
      <c r="H356">
        <v>544633</v>
      </c>
      <c r="I356" t="s">
        <v>30634</v>
      </c>
      <c r="J356" t="s">
        <v>545</v>
      </c>
      <c r="K356" t="s">
        <v>546</v>
      </c>
      <c r="L356" t="s">
        <v>571</v>
      </c>
      <c r="M356" t="s">
        <v>548</v>
      </c>
      <c r="N356" t="s">
        <v>549</v>
      </c>
      <c r="O356" t="s">
        <v>550</v>
      </c>
      <c r="P356" t="s">
        <v>551</v>
      </c>
      <c r="Q356" t="s">
        <v>149</v>
      </c>
      <c r="R356" t="s">
        <v>475</v>
      </c>
      <c r="S356" t="s">
        <v>566</v>
      </c>
      <c r="T356" t="s">
        <v>18475</v>
      </c>
      <c r="U356">
        <f>COUNTIF('业绩进度排名-中间表'!$E$27:$E$202,新签明细[[#This Row],[cc_user_name]])</f>
        <v>1</v>
      </c>
      <c r="V356" s="1">
        <f>DATEVALUE(LEFT(新签明细[[#This Row],[支付成功时间]], FIND(" ", 新签明细[[#This Row],[支付成功时间]]) - 1))</f>
        <v>45805</v>
      </c>
      <c r="W356" s="1">
        <f>IFERROR(DATEVALUE(LEFT(新签明细[[#This Row],[lead_date]],FIND(" ",新签明细[[#This Row],[lead_date]])-1)),$W$2)</f>
        <v>45801</v>
      </c>
      <c r="X356" t="b">
        <f t="shared" ca="1" si="5"/>
        <v>1</v>
      </c>
    </row>
    <row r="357" spans="1:24" hidden="1">
      <c r="A357" t="s">
        <v>19451</v>
      </c>
      <c r="B357" t="s">
        <v>19452</v>
      </c>
      <c r="C357">
        <v>18</v>
      </c>
      <c r="D357" t="s">
        <v>233</v>
      </c>
      <c r="E357" t="s">
        <v>19452</v>
      </c>
      <c r="F357">
        <v>1</v>
      </c>
      <c r="G357">
        <v>630</v>
      </c>
      <c r="H357">
        <v>539141</v>
      </c>
      <c r="I357" t="s">
        <v>19453</v>
      </c>
      <c r="J357" t="s">
        <v>545</v>
      </c>
      <c r="K357" t="s">
        <v>546</v>
      </c>
      <c r="L357" t="s">
        <v>565</v>
      </c>
      <c r="M357" t="s">
        <v>578</v>
      </c>
      <c r="N357" t="s">
        <v>549</v>
      </c>
      <c r="O357" t="s">
        <v>550</v>
      </c>
      <c r="P357" t="s">
        <v>551</v>
      </c>
      <c r="Q357" t="s">
        <v>141</v>
      </c>
      <c r="R357" t="s">
        <v>475</v>
      </c>
      <c r="S357" t="s">
        <v>678</v>
      </c>
      <c r="T357" t="s">
        <v>873</v>
      </c>
      <c r="U357">
        <f>COUNTIF('业绩进度排名-中间表'!$E$27:$E$202,新签明细[[#This Row],[cc_user_name]])</f>
        <v>1</v>
      </c>
      <c r="V357" s="1">
        <f>DATEVALUE(LEFT(新签明细[[#This Row],[支付成功时间]], FIND(" ", 新签明细[[#This Row],[支付成功时间]]) - 1))</f>
        <v>45794</v>
      </c>
      <c r="W357" s="1">
        <f>IFERROR(DATEVALUE(LEFT(新签明细[[#This Row],[lead_date]],FIND(" ",新签明细[[#This Row],[lead_date]])-1)),$W$2)</f>
        <v>45786</v>
      </c>
      <c r="X357" t="b">
        <f t="shared" ca="1" si="5"/>
        <v>1</v>
      </c>
    </row>
    <row r="358" spans="1:24" hidden="1">
      <c r="A358" t="s">
        <v>19454</v>
      </c>
      <c r="B358" t="s">
        <v>19455</v>
      </c>
      <c r="C358">
        <v>30</v>
      </c>
      <c r="D358" t="s">
        <v>319</v>
      </c>
      <c r="E358" t="s">
        <v>19455</v>
      </c>
      <c r="F358">
        <v>1</v>
      </c>
      <c r="G358">
        <v>811.13</v>
      </c>
      <c r="H358">
        <v>540884</v>
      </c>
      <c r="I358" t="s">
        <v>19456</v>
      </c>
      <c r="J358" t="s">
        <v>545</v>
      </c>
      <c r="K358" t="s">
        <v>546</v>
      </c>
      <c r="L358" t="s">
        <v>599</v>
      </c>
      <c r="M358" t="s">
        <v>632</v>
      </c>
      <c r="N358" t="s">
        <v>549</v>
      </c>
      <c r="O358" t="s">
        <v>550</v>
      </c>
      <c r="P358" t="s">
        <v>616</v>
      </c>
      <c r="Q358" t="s">
        <v>314</v>
      </c>
      <c r="R358" t="s">
        <v>475</v>
      </c>
      <c r="S358" t="s">
        <v>19457</v>
      </c>
      <c r="T358" t="s">
        <v>17790</v>
      </c>
      <c r="U358">
        <f>COUNTIF('业绩进度排名-中间表'!$E$27:$E$202,新签明细[[#This Row],[cc_user_name]])</f>
        <v>1</v>
      </c>
      <c r="V358" s="1">
        <f>DATEVALUE(LEFT(新签明细[[#This Row],[支付成功时间]], FIND(" ", 新签明细[[#This Row],[支付成功时间]]) - 1))</f>
        <v>45797</v>
      </c>
      <c r="W358" s="1">
        <f>IFERROR(DATEVALUE(LEFT(新签明细[[#This Row],[lead_date]],FIND(" ",新签明细[[#This Row],[lead_date]])-1)),$W$2)</f>
        <v>45795</v>
      </c>
      <c r="X358" t="b">
        <f t="shared" ca="1" si="5"/>
        <v>1</v>
      </c>
    </row>
    <row r="359" spans="1:24" hidden="1">
      <c r="A359" t="s">
        <v>19458</v>
      </c>
      <c r="B359" t="s">
        <v>19459</v>
      </c>
      <c r="C359">
        <v>36</v>
      </c>
      <c r="D359" t="s">
        <v>294</v>
      </c>
      <c r="E359" t="s">
        <v>19459</v>
      </c>
      <c r="F359">
        <v>1</v>
      </c>
      <c r="G359">
        <v>1199</v>
      </c>
      <c r="H359">
        <v>537787</v>
      </c>
      <c r="I359" t="s">
        <v>19460</v>
      </c>
      <c r="J359" t="s">
        <v>545</v>
      </c>
      <c r="K359" t="s">
        <v>546</v>
      </c>
      <c r="L359" t="s">
        <v>557</v>
      </c>
      <c r="M359" t="s">
        <v>558</v>
      </c>
      <c r="N359" t="s">
        <v>549</v>
      </c>
      <c r="O359" t="s">
        <v>550</v>
      </c>
      <c r="P359" t="s">
        <v>136</v>
      </c>
      <c r="Q359" t="s">
        <v>292</v>
      </c>
      <c r="R359" t="s">
        <v>475</v>
      </c>
      <c r="S359" t="s">
        <v>659</v>
      </c>
      <c r="T359" t="s">
        <v>722</v>
      </c>
      <c r="U359">
        <f>COUNTIF('业绩进度排名-中间表'!$E$27:$E$202,新签明细[[#This Row],[cc_user_name]])</f>
        <v>1</v>
      </c>
      <c r="V359" s="1">
        <f>DATEVALUE(LEFT(新签明细[[#This Row],[支付成功时间]], FIND(" ", 新签明细[[#This Row],[支付成功时间]]) - 1))</f>
        <v>45791</v>
      </c>
      <c r="W359" s="1">
        <f>IFERROR(DATEVALUE(LEFT(新签明细[[#This Row],[lead_date]],FIND(" ",新签明细[[#This Row],[lead_date]])-1)),$W$2)</f>
        <v>45780</v>
      </c>
      <c r="X359" t="b">
        <f t="shared" ca="1" si="5"/>
        <v>1</v>
      </c>
    </row>
    <row r="360" spans="1:24">
      <c r="A360" t="s">
        <v>9459</v>
      </c>
      <c r="B360" t="s">
        <v>9460</v>
      </c>
      <c r="C360">
        <v>24</v>
      </c>
      <c r="D360" t="s">
        <v>301</v>
      </c>
      <c r="E360" t="s">
        <v>9460</v>
      </c>
      <c r="F360">
        <v>1</v>
      </c>
      <c r="G360">
        <v>840</v>
      </c>
      <c r="H360">
        <v>536750</v>
      </c>
      <c r="I360" t="s">
        <v>9461</v>
      </c>
      <c r="J360" t="s">
        <v>545</v>
      </c>
      <c r="K360" t="s">
        <v>546</v>
      </c>
      <c r="L360" t="s">
        <v>671</v>
      </c>
      <c r="M360" t="s">
        <v>886</v>
      </c>
      <c r="N360" t="s">
        <v>549</v>
      </c>
      <c r="O360" t="s">
        <v>550</v>
      </c>
      <c r="P360" t="s">
        <v>136</v>
      </c>
      <c r="Q360" t="s">
        <v>143</v>
      </c>
      <c r="R360" t="s">
        <v>475</v>
      </c>
      <c r="S360" t="s">
        <v>659</v>
      </c>
      <c r="T360" t="s">
        <v>612</v>
      </c>
      <c r="U360">
        <f>COUNTIF('业绩进度排名-中间表'!$E$27:$E$202,新签明细[[#This Row],[cc_user_name]])</f>
        <v>1</v>
      </c>
      <c r="V360" s="1">
        <f>DATEVALUE(LEFT(新签明细[[#This Row],[支付成功时间]], FIND(" ", 新签明细[[#This Row],[支付成功时间]]) - 1))</f>
        <v>45788</v>
      </c>
      <c r="W360" s="1">
        <f>IFERROR(DATEVALUE(LEFT(新签明细[[#This Row],[lead_date]],FIND(" ",新签明细[[#This Row],[lead_date]])-1)),$W$2)</f>
        <v>45782</v>
      </c>
      <c r="X360" t="b">
        <f t="shared" ca="1" si="5"/>
        <v>1</v>
      </c>
    </row>
    <row r="361" spans="1:24" hidden="1">
      <c r="A361" t="s">
        <v>30635</v>
      </c>
      <c r="B361" t="s">
        <v>30636</v>
      </c>
      <c r="C361">
        <v>8</v>
      </c>
      <c r="D361" t="s">
        <v>257</v>
      </c>
      <c r="E361" t="s">
        <v>30636</v>
      </c>
      <c r="F361">
        <v>1</v>
      </c>
      <c r="G361">
        <v>288.39999999999998</v>
      </c>
      <c r="H361">
        <v>544670</v>
      </c>
      <c r="I361" t="s">
        <v>30637</v>
      </c>
      <c r="J361" t="s">
        <v>545</v>
      </c>
      <c r="K361" t="s">
        <v>546</v>
      </c>
      <c r="L361" t="s">
        <v>577</v>
      </c>
      <c r="M361" t="s">
        <v>632</v>
      </c>
      <c r="N361" t="s">
        <v>549</v>
      </c>
      <c r="O361" t="s">
        <v>550</v>
      </c>
      <c r="P361" t="s">
        <v>136</v>
      </c>
      <c r="Q361" t="s">
        <v>147</v>
      </c>
      <c r="R361" t="s">
        <v>475</v>
      </c>
      <c r="S361" t="s">
        <v>30638</v>
      </c>
      <c r="T361" t="s">
        <v>30639</v>
      </c>
      <c r="U361">
        <f>COUNTIF('业绩进度排名-中间表'!$E$27:$E$202,新签明细[[#This Row],[cc_user_name]])</f>
        <v>1</v>
      </c>
      <c r="V361" s="1">
        <f>DATEVALUE(LEFT(新签明细[[#This Row],[支付成功时间]], FIND(" ", 新签明细[[#This Row],[支付成功时间]]) - 1))</f>
        <v>45805</v>
      </c>
      <c r="W361" s="1">
        <f>IFERROR(DATEVALUE(LEFT(新签明细[[#This Row],[lead_date]],FIND(" ",新签明细[[#This Row],[lead_date]])-1)),$W$2)</f>
        <v>45592</v>
      </c>
      <c r="X361" t="b">
        <f t="shared" ca="1" si="5"/>
        <v>0</v>
      </c>
    </row>
    <row r="362" spans="1:24" hidden="1">
      <c r="A362" t="s">
        <v>9462</v>
      </c>
      <c r="B362" t="s">
        <v>9463</v>
      </c>
      <c r="C362">
        <v>24</v>
      </c>
      <c r="D362" t="s">
        <v>278</v>
      </c>
      <c r="E362" t="s">
        <v>9463</v>
      </c>
      <c r="F362">
        <v>1</v>
      </c>
      <c r="G362">
        <v>840</v>
      </c>
      <c r="H362">
        <v>536680</v>
      </c>
      <c r="I362" t="s">
        <v>9464</v>
      </c>
      <c r="J362" t="s">
        <v>545</v>
      </c>
      <c r="K362" t="s">
        <v>546</v>
      </c>
      <c r="L362" t="s">
        <v>671</v>
      </c>
      <c r="M362" t="s">
        <v>902</v>
      </c>
      <c r="N362" t="s">
        <v>549</v>
      </c>
      <c r="O362" t="s">
        <v>550</v>
      </c>
      <c r="P362" t="s">
        <v>136</v>
      </c>
      <c r="Q362" t="s">
        <v>139</v>
      </c>
      <c r="R362" t="s">
        <v>475</v>
      </c>
      <c r="S362" t="s">
        <v>566</v>
      </c>
      <c r="T362" t="s">
        <v>873</v>
      </c>
      <c r="U362">
        <f>COUNTIF('业绩进度排名-中间表'!$E$27:$E$202,新签明细[[#This Row],[cc_user_name]])</f>
        <v>1</v>
      </c>
      <c r="V362" s="1">
        <f>DATEVALUE(LEFT(新签明细[[#This Row],[支付成功时间]], FIND(" ", 新签明细[[#This Row],[支付成功时间]]) - 1))</f>
        <v>45788</v>
      </c>
      <c r="W362" s="1">
        <f>IFERROR(DATEVALUE(LEFT(新签明细[[#This Row],[lead_date]],FIND(" ",新签明细[[#This Row],[lead_date]])-1)),$W$2)</f>
        <v>45786</v>
      </c>
      <c r="X362" t="b">
        <f t="shared" ca="1" si="5"/>
        <v>1</v>
      </c>
    </row>
    <row r="363" spans="1:24" hidden="1">
      <c r="A363" t="s">
        <v>19461</v>
      </c>
      <c r="B363" t="s">
        <v>19462</v>
      </c>
      <c r="C363">
        <v>36</v>
      </c>
      <c r="D363" t="s">
        <v>273</v>
      </c>
      <c r="E363" t="s">
        <v>19462</v>
      </c>
      <c r="F363">
        <v>1</v>
      </c>
      <c r="G363">
        <v>1199</v>
      </c>
      <c r="H363">
        <v>539912</v>
      </c>
      <c r="I363" t="s">
        <v>19463</v>
      </c>
      <c r="J363" t="s">
        <v>545</v>
      </c>
      <c r="K363" t="s">
        <v>546</v>
      </c>
      <c r="L363" t="s">
        <v>557</v>
      </c>
      <c r="M363" t="s">
        <v>1088</v>
      </c>
      <c r="N363" t="s">
        <v>549</v>
      </c>
      <c r="O363" t="s">
        <v>550</v>
      </c>
      <c r="P363" t="s">
        <v>136</v>
      </c>
      <c r="Q363" t="s">
        <v>139</v>
      </c>
      <c r="R363" t="s">
        <v>475</v>
      </c>
      <c r="S363" t="s">
        <v>572</v>
      </c>
      <c r="T363" t="s">
        <v>11910</v>
      </c>
      <c r="U363">
        <f>COUNTIF('业绩进度排名-中间表'!$E$27:$E$202,新签明细[[#This Row],[cc_user_name]])</f>
        <v>1</v>
      </c>
      <c r="V363" s="1">
        <f>DATEVALUE(LEFT(新签明细[[#This Row],[支付成功时间]], FIND(" ", 新签明细[[#This Row],[支付成功时间]]) - 1))</f>
        <v>45795</v>
      </c>
      <c r="W363" s="1">
        <f>IFERROR(DATEVALUE(LEFT(新签明细[[#This Row],[lead_date]],FIND(" ",新签明细[[#This Row],[lead_date]])-1)),$W$2)</f>
        <v>45789</v>
      </c>
      <c r="X363" t="b">
        <f t="shared" ca="1" si="5"/>
        <v>1</v>
      </c>
    </row>
    <row r="364" spans="1:24" hidden="1">
      <c r="A364" t="s">
        <v>19464</v>
      </c>
      <c r="B364" t="s">
        <v>19465</v>
      </c>
      <c r="C364">
        <v>36</v>
      </c>
      <c r="D364" t="s">
        <v>266</v>
      </c>
      <c r="E364" t="s">
        <v>19465</v>
      </c>
      <c r="F364">
        <v>1</v>
      </c>
      <c r="G364">
        <v>1199</v>
      </c>
      <c r="H364">
        <v>542924</v>
      </c>
      <c r="I364" t="s">
        <v>19466</v>
      </c>
      <c r="J364" t="s">
        <v>545</v>
      </c>
      <c r="K364" t="s">
        <v>546</v>
      </c>
      <c r="L364" t="s">
        <v>557</v>
      </c>
      <c r="M364" t="s">
        <v>578</v>
      </c>
      <c r="N364" t="s">
        <v>549</v>
      </c>
      <c r="O364" t="s">
        <v>550</v>
      </c>
      <c r="P364" t="s">
        <v>136</v>
      </c>
      <c r="Q364" t="s">
        <v>264</v>
      </c>
      <c r="R364" t="s">
        <v>475</v>
      </c>
      <c r="S364" t="s">
        <v>659</v>
      </c>
      <c r="T364" t="s">
        <v>17717</v>
      </c>
      <c r="U364">
        <f>COUNTIF('业绩进度排名-中间表'!$E$27:$E$202,新签明细[[#This Row],[cc_user_name]])</f>
        <v>1</v>
      </c>
      <c r="V364" s="1">
        <f>DATEVALUE(LEFT(新签明细[[#This Row],[支付成功时间]], FIND(" ", 新签明细[[#This Row],[支付成功时间]]) - 1))</f>
        <v>45801</v>
      </c>
      <c r="W364" s="1">
        <f>IFERROR(DATEVALUE(LEFT(新签明细[[#This Row],[lead_date]],FIND(" ",新签明细[[#This Row],[lead_date]])-1)),$W$2)</f>
        <v>45792</v>
      </c>
      <c r="X364" t="b">
        <f t="shared" ca="1" si="5"/>
        <v>1</v>
      </c>
    </row>
    <row r="365" spans="1:24" hidden="1">
      <c r="A365" t="s">
        <v>1044</v>
      </c>
      <c r="B365" t="s">
        <v>1045</v>
      </c>
      <c r="C365">
        <v>30</v>
      </c>
      <c r="D365" t="s">
        <v>271</v>
      </c>
      <c r="E365" t="s">
        <v>1045</v>
      </c>
      <c r="F365">
        <v>1</v>
      </c>
      <c r="G365">
        <v>787.5</v>
      </c>
      <c r="H365">
        <v>535730</v>
      </c>
      <c r="I365" t="s">
        <v>1046</v>
      </c>
      <c r="J365" t="s">
        <v>545</v>
      </c>
      <c r="K365" t="s">
        <v>546</v>
      </c>
      <c r="L365" t="s">
        <v>599</v>
      </c>
      <c r="M365" t="s">
        <v>584</v>
      </c>
      <c r="N365" t="s">
        <v>549</v>
      </c>
      <c r="O365" t="s">
        <v>550</v>
      </c>
      <c r="P365" t="s">
        <v>136</v>
      </c>
      <c r="Q365" t="s">
        <v>139</v>
      </c>
      <c r="R365" t="s">
        <v>475</v>
      </c>
      <c r="S365" t="s">
        <v>1047</v>
      </c>
      <c r="T365" t="s">
        <v>567</v>
      </c>
      <c r="U365">
        <f>COUNTIF('业绩进度排名-中间表'!$E$27:$E$202,新签明细[[#This Row],[cc_user_name]])</f>
        <v>1</v>
      </c>
      <c r="V365" s="1">
        <f>DATEVALUE(LEFT(新签明细[[#This Row],[支付成功时间]], FIND(" ", 新签明细[[#This Row],[支付成功时间]]) - 1))</f>
        <v>45786</v>
      </c>
      <c r="W365" s="1">
        <f>IFERROR(DATEVALUE(LEFT(新签明细[[#This Row],[lead_date]],FIND(" ",新签明细[[#This Row],[lead_date]])-1)),$W$2)</f>
        <v>45783</v>
      </c>
      <c r="X365" t="b">
        <f t="shared" ca="1" si="5"/>
        <v>1</v>
      </c>
    </row>
    <row r="366" spans="1:24" hidden="1">
      <c r="A366" t="s">
        <v>19467</v>
      </c>
      <c r="B366" t="s">
        <v>19468</v>
      </c>
      <c r="C366">
        <v>30</v>
      </c>
      <c r="D366" t="s">
        <v>215</v>
      </c>
      <c r="E366" t="s">
        <v>19468</v>
      </c>
      <c r="F366">
        <v>1</v>
      </c>
      <c r="G366">
        <v>787.5</v>
      </c>
      <c r="H366">
        <v>539677</v>
      </c>
      <c r="I366" t="s">
        <v>19469</v>
      </c>
      <c r="J366" t="s">
        <v>545</v>
      </c>
      <c r="K366" t="s">
        <v>546</v>
      </c>
      <c r="L366" t="s">
        <v>599</v>
      </c>
      <c r="M366" t="s">
        <v>548</v>
      </c>
      <c r="N366" t="s">
        <v>549</v>
      </c>
      <c r="O366" t="s">
        <v>550</v>
      </c>
      <c r="P366" t="s">
        <v>551</v>
      </c>
      <c r="Q366" t="s">
        <v>145</v>
      </c>
      <c r="R366" t="s">
        <v>475</v>
      </c>
      <c r="S366" t="s">
        <v>1392</v>
      </c>
      <c r="T366" t="s">
        <v>17661</v>
      </c>
      <c r="U366">
        <f>COUNTIF('业绩进度排名-中间表'!$E$27:$E$202,新签明细[[#This Row],[cc_user_name]])</f>
        <v>1</v>
      </c>
      <c r="V366" s="1">
        <f>DATEVALUE(LEFT(新签明细[[#This Row],[支付成功时间]], FIND(" ", 新签明细[[#This Row],[支付成功时间]]) - 1))</f>
        <v>45795</v>
      </c>
      <c r="W366" s="1">
        <f>IFERROR(DATEVALUE(LEFT(新签明细[[#This Row],[lead_date]],FIND(" ",新签明细[[#This Row],[lead_date]])-1)),$W$2)</f>
        <v>45793</v>
      </c>
      <c r="X366" t="b">
        <f t="shared" ca="1" si="5"/>
        <v>1</v>
      </c>
    </row>
    <row r="367" spans="1:24" hidden="1">
      <c r="A367" t="s">
        <v>19470</v>
      </c>
      <c r="B367" t="s">
        <v>19471</v>
      </c>
      <c r="C367">
        <v>24</v>
      </c>
      <c r="D367" t="s">
        <v>803</v>
      </c>
      <c r="E367" t="s">
        <v>19471</v>
      </c>
      <c r="F367">
        <v>1</v>
      </c>
      <c r="G367">
        <v>870.52863300000001</v>
      </c>
      <c r="H367">
        <v>540227</v>
      </c>
      <c r="I367" t="s">
        <v>19472</v>
      </c>
      <c r="J367" t="s">
        <v>545</v>
      </c>
      <c r="K367" t="s">
        <v>546</v>
      </c>
      <c r="L367" t="s">
        <v>671</v>
      </c>
      <c r="M367" t="s">
        <v>648</v>
      </c>
      <c r="N367" t="s">
        <v>805</v>
      </c>
      <c r="O367" t="s">
        <v>806</v>
      </c>
      <c r="P367" t="s">
        <v>649</v>
      </c>
      <c r="Q367" t="s">
        <v>626</v>
      </c>
      <c r="R367" t="s">
        <v>475</v>
      </c>
      <c r="S367" t="s">
        <v>1435</v>
      </c>
      <c r="T367" t="s">
        <v>17695</v>
      </c>
      <c r="U367">
        <f>COUNTIF('业绩进度排名-中间表'!$E$27:$E$202,新签明细[[#This Row],[cc_user_name]])</f>
        <v>0</v>
      </c>
      <c r="V367" s="1">
        <f>DATEVALUE(LEFT(新签明细[[#This Row],[支付成功时间]], FIND(" ", 新签明细[[#This Row],[支付成功时间]]) - 1))</f>
        <v>45796</v>
      </c>
      <c r="W367" s="1">
        <f>IFERROR(DATEVALUE(LEFT(新签明细[[#This Row],[lead_date]],FIND(" ",新签明细[[#This Row],[lead_date]])-1)),$W$2)</f>
        <v>45790</v>
      </c>
      <c r="X367" t="b">
        <f t="shared" ca="1" si="5"/>
        <v>1</v>
      </c>
    </row>
    <row r="368" spans="1:24" hidden="1">
      <c r="A368" t="s">
        <v>19473</v>
      </c>
      <c r="B368" t="s">
        <v>19474</v>
      </c>
      <c r="C368">
        <v>18</v>
      </c>
      <c r="D368" t="s">
        <v>221</v>
      </c>
      <c r="E368" t="s">
        <v>19474</v>
      </c>
      <c r="F368">
        <v>1</v>
      </c>
      <c r="G368">
        <v>630</v>
      </c>
      <c r="H368">
        <v>542535</v>
      </c>
      <c r="I368" t="s">
        <v>19475</v>
      </c>
      <c r="J368" t="s">
        <v>545</v>
      </c>
      <c r="K368" t="s">
        <v>546</v>
      </c>
      <c r="L368" t="s">
        <v>565</v>
      </c>
      <c r="M368" t="s">
        <v>548</v>
      </c>
      <c r="N368" t="s">
        <v>549</v>
      </c>
      <c r="O368" t="s">
        <v>550</v>
      </c>
      <c r="P368" t="s">
        <v>551</v>
      </c>
      <c r="Q368" t="s">
        <v>145</v>
      </c>
      <c r="R368" t="s">
        <v>475</v>
      </c>
      <c r="S368" t="s">
        <v>18658</v>
      </c>
      <c r="T368" t="s">
        <v>17678</v>
      </c>
      <c r="U368">
        <f>COUNTIF('业绩进度排名-中间表'!$E$27:$E$202,新签明细[[#This Row],[cc_user_name]])</f>
        <v>1</v>
      </c>
      <c r="V368" s="1">
        <f>DATEVALUE(LEFT(新签明细[[#This Row],[支付成功时间]], FIND(" ", 新签明细[[#This Row],[支付成功时间]]) - 1))</f>
        <v>45801</v>
      </c>
      <c r="W368" s="1">
        <f>IFERROR(DATEVALUE(LEFT(新签明细[[#This Row],[lead_date]],FIND(" ",新签明细[[#This Row],[lead_date]])-1)),$W$2)</f>
        <v>45798</v>
      </c>
      <c r="X368" t="b">
        <f t="shared" ca="1" si="5"/>
        <v>1</v>
      </c>
    </row>
    <row r="369" spans="1:24" hidden="1">
      <c r="A369" t="s">
        <v>30640</v>
      </c>
      <c r="B369" t="s">
        <v>30641</v>
      </c>
      <c r="C369">
        <v>8</v>
      </c>
      <c r="D369" t="s">
        <v>291</v>
      </c>
      <c r="E369" t="s">
        <v>30641</v>
      </c>
      <c r="F369">
        <v>1</v>
      </c>
      <c r="G369">
        <v>269.11267900000001</v>
      </c>
      <c r="H369">
        <v>541915</v>
      </c>
      <c r="I369" t="s">
        <v>30642</v>
      </c>
      <c r="J369" t="s">
        <v>545</v>
      </c>
      <c r="K369" t="s">
        <v>546</v>
      </c>
      <c r="L369" t="s">
        <v>577</v>
      </c>
      <c r="M369" t="s">
        <v>695</v>
      </c>
      <c r="N369" t="s">
        <v>549</v>
      </c>
      <c r="O369" t="s">
        <v>550</v>
      </c>
      <c r="P369" t="s">
        <v>136</v>
      </c>
      <c r="Q369" t="s">
        <v>292</v>
      </c>
      <c r="R369" t="s">
        <v>475</v>
      </c>
      <c r="S369" t="s">
        <v>659</v>
      </c>
      <c r="T369" t="s">
        <v>17717</v>
      </c>
      <c r="U369">
        <f>COUNTIF('业绩进度排名-中间表'!$E$27:$E$202,新签明细[[#This Row],[cc_user_name]])</f>
        <v>1</v>
      </c>
      <c r="V369" s="1">
        <f>DATEVALUE(LEFT(新签明细[[#This Row],[支付成功时间]], FIND(" ", 新签明细[[#This Row],[支付成功时间]]) - 1))</f>
        <v>45803</v>
      </c>
      <c r="W369" s="1">
        <f>IFERROR(DATEVALUE(LEFT(新签明细[[#This Row],[lead_date]],FIND(" ",新签明细[[#This Row],[lead_date]])-1)),$W$2)</f>
        <v>45792</v>
      </c>
      <c r="X369" t="b">
        <f t="shared" ca="1" si="5"/>
        <v>1</v>
      </c>
    </row>
    <row r="370" spans="1:24" hidden="1">
      <c r="A370" t="s">
        <v>30643</v>
      </c>
      <c r="B370" t="s">
        <v>30644</v>
      </c>
      <c r="C370">
        <v>18</v>
      </c>
      <c r="D370" t="s">
        <v>262</v>
      </c>
      <c r="E370" t="s">
        <v>30644</v>
      </c>
      <c r="F370">
        <v>1</v>
      </c>
      <c r="G370">
        <v>648.9</v>
      </c>
      <c r="H370">
        <v>544190</v>
      </c>
      <c r="I370" t="s">
        <v>30645</v>
      </c>
      <c r="J370" t="s">
        <v>545</v>
      </c>
      <c r="K370" t="s">
        <v>546</v>
      </c>
      <c r="L370" t="s">
        <v>565</v>
      </c>
      <c r="M370" t="s">
        <v>548</v>
      </c>
      <c r="N370" t="s">
        <v>549</v>
      </c>
      <c r="O370" t="s">
        <v>550</v>
      </c>
      <c r="P370" t="s">
        <v>136</v>
      </c>
      <c r="Q370" t="s">
        <v>147</v>
      </c>
      <c r="R370" t="s">
        <v>475</v>
      </c>
      <c r="S370" t="s">
        <v>659</v>
      </c>
      <c r="T370" t="s">
        <v>17691</v>
      </c>
      <c r="U370">
        <f>COUNTIF('业绩进度排名-中间表'!$E$27:$E$202,新签明细[[#This Row],[cc_user_name]])</f>
        <v>1</v>
      </c>
      <c r="V370" s="1">
        <f>DATEVALUE(LEFT(新签明细[[#This Row],[支付成功时间]], FIND(" ", 新签明细[[#This Row],[支付成功时间]]) - 1))</f>
        <v>45804</v>
      </c>
      <c r="W370" s="1">
        <f>IFERROR(DATEVALUE(LEFT(新签明细[[#This Row],[lead_date]],FIND(" ",新签明细[[#This Row],[lead_date]])-1)),$W$2)</f>
        <v>45797</v>
      </c>
      <c r="X370" t="b">
        <f t="shared" ca="1" si="5"/>
        <v>1</v>
      </c>
    </row>
    <row r="371" spans="1:24" hidden="1">
      <c r="A371" t="s">
        <v>1048</v>
      </c>
      <c r="B371" t="s">
        <v>1049</v>
      </c>
      <c r="C371">
        <v>18</v>
      </c>
      <c r="D371" t="s">
        <v>343</v>
      </c>
      <c r="E371" t="s">
        <v>1049</v>
      </c>
      <c r="F371">
        <v>1</v>
      </c>
      <c r="G371">
        <v>641.67312100000004</v>
      </c>
      <c r="H371">
        <v>535415</v>
      </c>
      <c r="I371" t="s">
        <v>1050</v>
      </c>
      <c r="J371" t="s">
        <v>545</v>
      </c>
      <c r="K371" t="s">
        <v>546</v>
      </c>
      <c r="L371" t="s">
        <v>565</v>
      </c>
      <c r="M371" t="s">
        <v>558</v>
      </c>
      <c r="N371" t="s">
        <v>549</v>
      </c>
      <c r="O371" t="s">
        <v>559</v>
      </c>
      <c r="P371" t="s">
        <v>504</v>
      </c>
      <c r="Q371" t="s">
        <v>325</v>
      </c>
      <c r="R371" t="s">
        <v>475</v>
      </c>
      <c r="S371" t="s">
        <v>605</v>
      </c>
      <c r="T371" t="s">
        <v>691</v>
      </c>
      <c r="U371">
        <f>COUNTIF('业绩进度排名-中间表'!$E$27:$E$202,新签明细[[#This Row],[cc_user_name]])</f>
        <v>1</v>
      </c>
      <c r="V371" s="1">
        <f>DATEVALUE(LEFT(新签明细[[#This Row],[支付成功时间]], FIND(" ", 新签明细[[#This Row],[支付成功时间]]) - 1))</f>
        <v>45785</v>
      </c>
      <c r="W371" s="1">
        <f>IFERROR(DATEVALUE(LEFT(新签明细[[#This Row],[lead_date]],FIND(" ",新签明细[[#This Row],[lead_date]])-1)),$W$2)</f>
        <v>45768</v>
      </c>
      <c r="X371" t="b">
        <f t="shared" ca="1" si="5"/>
        <v>0</v>
      </c>
    </row>
    <row r="372" spans="1:24" hidden="1">
      <c r="A372" t="s">
        <v>19476</v>
      </c>
      <c r="B372" t="s">
        <v>19477</v>
      </c>
      <c r="C372">
        <v>18</v>
      </c>
      <c r="D372" t="s">
        <v>9481</v>
      </c>
      <c r="E372" t="s">
        <v>19477</v>
      </c>
      <c r="F372">
        <v>1</v>
      </c>
      <c r="G372">
        <v>623.28665699999999</v>
      </c>
      <c r="H372">
        <v>538734</v>
      </c>
      <c r="I372" t="s">
        <v>19478</v>
      </c>
      <c r="J372" t="s">
        <v>545</v>
      </c>
      <c r="K372" t="s">
        <v>546</v>
      </c>
      <c r="L372" t="s">
        <v>565</v>
      </c>
      <c r="M372" t="s">
        <v>648</v>
      </c>
      <c r="N372" t="s">
        <v>805</v>
      </c>
      <c r="O372" t="s">
        <v>649</v>
      </c>
      <c r="P372" t="s">
        <v>649</v>
      </c>
      <c r="Q372" t="s">
        <v>626</v>
      </c>
      <c r="R372" t="s">
        <v>475</v>
      </c>
      <c r="S372" t="s">
        <v>1478</v>
      </c>
      <c r="T372" t="s">
        <v>17846</v>
      </c>
      <c r="U372">
        <f>COUNTIF('业绩进度排名-中间表'!$E$27:$E$202,新签明细[[#This Row],[cc_user_name]])</f>
        <v>0</v>
      </c>
      <c r="V372" s="1">
        <f>DATEVALUE(LEFT(新签明细[[#This Row],[支付成功时间]], FIND(" ", 新签明细[[#This Row],[支付成功时间]]) - 1))</f>
        <v>45793</v>
      </c>
      <c r="W372" s="1">
        <f>IFERROR(DATEVALUE(LEFT(新签明细[[#This Row],[lead_date]],FIND(" ",新签明细[[#This Row],[lead_date]])-1)),$W$2)</f>
        <v>45791</v>
      </c>
      <c r="X372" t="b">
        <f t="shared" ca="1" si="5"/>
        <v>1</v>
      </c>
    </row>
    <row r="373" spans="1:24" hidden="1">
      <c r="A373" t="s">
        <v>1051</v>
      </c>
      <c r="B373" t="s">
        <v>1052</v>
      </c>
      <c r="C373">
        <v>30</v>
      </c>
      <c r="D373" t="s">
        <v>254</v>
      </c>
      <c r="E373" t="s">
        <v>1052</v>
      </c>
      <c r="F373">
        <v>1</v>
      </c>
      <c r="G373">
        <v>787.5</v>
      </c>
      <c r="H373">
        <v>534726</v>
      </c>
      <c r="I373" t="s">
        <v>1053</v>
      </c>
      <c r="J373" t="s">
        <v>545</v>
      </c>
      <c r="K373" t="s">
        <v>546</v>
      </c>
      <c r="L373" t="s">
        <v>599</v>
      </c>
      <c r="M373" t="s">
        <v>548</v>
      </c>
      <c r="N373" t="s">
        <v>549</v>
      </c>
      <c r="O373" t="s">
        <v>550</v>
      </c>
      <c r="P373" t="s">
        <v>136</v>
      </c>
      <c r="Q373" t="s">
        <v>147</v>
      </c>
      <c r="R373" t="s">
        <v>475</v>
      </c>
      <c r="S373" t="s">
        <v>1054</v>
      </c>
      <c r="T373" t="s">
        <v>612</v>
      </c>
      <c r="U373">
        <f>COUNTIF('业绩进度排名-中间表'!$E$27:$E$202,新签明细[[#This Row],[cc_user_name]])</f>
        <v>1</v>
      </c>
      <c r="V373" s="1">
        <f>DATEVALUE(LEFT(新签明细[[#This Row],[支付成功时间]], FIND(" ", 新签明细[[#This Row],[支付成功时间]]) - 1))</f>
        <v>45783</v>
      </c>
      <c r="W373" s="1">
        <f>IFERROR(DATEVALUE(LEFT(新签明细[[#This Row],[lead_date]],FIND(" ",新签明细[[#This Row],[lead_date]])-1)),$W$2)</f>
        <v>45782</v>
      </c>
      <c r="X373" t="b">
        <f t="shared" ca="1" si="5"/>
        <v>1</v>
      </c>
    </row>
    <row r="374" spans="1:24" hidden="1">
      <c r="A374" t="s">
        <v>1505</v>
      </c>
      <c r="B374" t="s">
        <v>1506</v>
      </c>
      <c r="C374">
        <v>36</v>
      </c>
      <c r="D374" t="s">
        <v>204</v>
      </c>
      <c r="E374" t="s">
        <v>1506</v>
      </c>
      <c r="F374">
        <v>1</v>
      </c>
      <c r="G374">
        <v>1199</v>
      </c>
      <c r="H374">
        <v>534293</v>
      </c>
      <c r="I374" t="s">
        <v>1507</v>
      </c>
      <c r="J374" t="s">
        <v>545</v>
      </c>
      <c r="K374" t="s">
        <v>546</v>
      </c>
      <c r="L374" t="s">
        <v>557</v>
      </c>
      <c r="M374" t="s">
        <v>548</v>
      </c>
      <c r="N374" t="s">
        <v>549</v>
      </c>
      <c r="O374" t="s">
        <v>550</v>
      </c>
      <c r="P374" t="s">
        <v>551</v>
      </c>
      <c r="Q374" t="s">
        <v>149</v>
      </c>
      <c r="R374" t="s">
        <v>475</v>
      </c>
      <c r="S374" t="s">
        <v>617</v>
      </c>
      <c r="T374" t="s">
        <v>606</v>
      </c>
      <c r="U374">
        <f>COUNTIF('业绩进度排名-中间表'!$E$27:$E$202,新签明细[[#This Row],[cc_user_name]])</f>
        <v>1</v>
      </c>
      <c r="V374" s="1">
        <f>DATEVALUE(LEFT(新签明细[[#This Row],[支付成功时间]], FIND(" ", 新签明细[[#This Row],[支付成功时间]]) - 1))</f>
        <v>45781</v>
      </c>
      <c r="W374" s="1">
        <f>IFERROR(DATEVALUE(LEFT(新签明细[[#This Row],[lead_date]],FIND(" ",新签明细[[#This Row],[lead_date]])-1)),$W$2)</f>
        <v>45773</v>
      </c>
      <c r="X374" t="b">
        <f t="shared" ca="1" si="5"/>
        <v>0</v>
      </c>
    </row>
    <row r="375" spans="1:24" hidden="1">
      <c r="A375" t="s">
        <v>11277</v>
      </c>
      <c r="B375" t="s">
        <v>11278</v>
      </c>
      <c r="C375">
        <v>36</v>
      </c>
      <c r="D375" t="s">
        <v>359</v>
      </c>
      <c r="E375" t="s">
        <v>11278</v>
      </c>
      <c r="F375">
        <v>1</v>
      </c>
      <c r="G375">
        <v>1199</v>
      </c>
      <c r="H375">
        <v>536997</v>
      </c>
      <c r="I375" t="s">
        <v>11279</v>
      </c>
      <c r="J375" t="s">
        <v>545</v>
      </c>
      <c r="K375" t="s">
        <v>546</v>
      </c>
      <c r="L375" t="s">
        <v>557</v>
      </c>
      <c r="M375" t="s">
        <v>578</v>
      </c>
      <c r="N375" t="s">
        <v>549</v>
      </c>
      <c r="O375" t="s">
        <v>559</v>
      </c>
      <c r="P375" t="s">
        <v>163</v>
      </c>
      <c r="Q375" t="s">
        <v>473</v>
      </c>
      <c r="R375" t="s">
        <v>475</v>
      </c>
      <c r="S375" t="s">
        <v>663</v>
      </c>
      <c r="T375" t="s">
        <v>595</v>
      </c>
      <c r="U375">
        <f>COUNTIF('业绩进度排名-中间表'!$E$27:$E$202,新签明细[[#This Row],[cc_user_name]])</f>
        <v>1</v>
      </c>
      <c r="V375" s="1">
        <f>DATEVALUE(LEFT(新签明细[[#This Row],[支付成功时间]], FIND(" ", 新签明细[[#This Row],[支付成功时间]]) - 1))</f>
        <v>45789</v>
      </c>
      <c r="W375" s="1">
        <f>IFERROR(DATEVALUE(LEFT(新签明细[[#This Row],[lead_date]],FIND(" ",新签明细[[#This Row],[lead_date]])-1)),$W$2)</f>
        <v>45784</v>
      </c>
      <c r="X375" t="b">
        <f t="shared" ca="1" si="5"/>
        <v>1</v>
      </c>
    </row>
    <row r="376" spans="1:24" hidden="1">
      <c r="A376" t="s">
        <v>11948</v>
      </c>
      <c r="B376" t="s">
        <v>11949</v>
      </c>
      <c r="C376">
        <v>30</v>
      </c>
      <c r="D376" t="s">
        <v>231</v>
      </c>
      <c r="E376" t="s">
        <v>11949</v>
      </c>
      <c r="F376">
        <v>1</v>
      </c>
      <c r="G376">
        <v>811.13</v>
      </c>
      <c r="H376">
        <v>537252</v>
      </c>
      <c r="I376" t="s">
        <v>11950</v>
      </c>
      <c r="J376" t="s">
        <v>545</v>
      </c>
      <c r="K376" t="s">
        <v>546</v>
      </c>
      <c r="L376" t="s">
        <v>599</v>
      </c>
      <c r="M376" t="s">
        <v>578</v>
      </c>
      <c r="N376" t="s">
        <v>549</v>
      </c>
      <c r="O376" t="s">
        <v>550</v>
      </c>
      <c r="P376" t="s">
        <v>551</v>
      </c>
      <c r="Q376" t="s">
        <v>141</v>
      </c>
      <c r="R376" t="s">
        <v>475</v>
      </c>
      <c r="S376" t="s">
        <v>11951</v>
      </c>
      <c r="T376" t="s">
        <v>595</v>
      </c>
      <c r="U376">
        <f>COUNTIF('业绩进度排名-中间表'!$E$27:$E$202,新签明细[[#This Row],[cc_user_name]])</f>
        <v>1</v>
      </c>
      <c r="V376" s="1">
        <f>DATEVALUE(LEFT(新签明细[[#This Row],[支付成功时间]], FIND(" ", 新签明细[[#This Row],[支付成功时间]]) - 1))</f>
        <v>45789</v>
      </c>
      <c r="W376" s="1">
        <f>IFERROR(DATEVALUE(LEFT(新签明细[[#This Row],[lead_date]],FIND(" ",新签明细[[#This Row],[lead_date]])-1)),$W$2)</f>
        <v>45784</v>
      </c>
      <c r="X376" t="b">
        <f t="shared" ca="1" si="5"/>
        <v>1</v>
      </c>
    </row>
    <row r="377" spans="1:24" hidden="1">
      <c r="A377" t="s">
        <v>19578</v>
      </c>
      <c r="B377" t="s">
        <v>19579</v>
      </c>
      <c r="C377">
        <v>8</v>
      </c>
      <c r="D377" t="s">
        <v>181</v>
      </c>
      <c r="E377" t="s">
        <v>19579</v>
      </c>
      <c r="F377">
        <v>2</v>
      </c>
      <c r="G377">
        <v>280</v>
      </c>
      <c r="H377">
        <v>539773</v>
      </c>
      <c r="I377" t="s">
        <v>19580</v>
      </c>
      <c r="J377" t="s">
        <v>545</v>
      </c>
      <c r="K377" t="s">
        <v>546</v>
      </c>
      <c r="L377" t="s">
        <v>577</v>
      </c>
      <c r="M377" t="s">
        <v>578</v>
      </c>
      <c r="N377" t="s">
        <v>549</v>
      </c>
      <c r="O377" t="s">
        <v>559</v>
      </c>
      <c r="P377" t="s">
        <v>469</v>
      </c>
      <c r="Q377" t="s">
        <v>180</v>
      </c>
      <c r="R377" t="s">
        <v>475</v>
      </c>
      <c r="S377" t="s">
        <v>552</v>
      </c>
      <c r="T377" t="s">
        <v>17717</v>
      </c>
      <c r="U377">
        <f>COUNTIF('业绩进度排名-中间表'!$E$27:$E$202,新签明细[[#This Row],[cc_user_name]])</f>
        <v>1</v>
      </c>
      <c r="V377" s="1">
        <f>DATEVALUE(LEFT(新签明细[[#This Row],[支付成功时间]], FIND(" ", 新签明细[[#This Row],[支付成功时间]]) - 1))</f>
        <v>45795</v>
      </c>
      <c r="W377" s="1">
        <f>IFERROR(DATEVALUE(LEFT(新签明细[[#This Row],[lead_date]],FIND(" ",新签明细[[#This Row],[lead_date]])-1)),$W$2)</f>
        <v>45792</v>
      </c>
      <c r="X377" t="b">
        <f t="shared" ca="1" si="5"/>
        <v>1</v>
      </c>
    </row>
    <row r="378" spans="1:24" hidden="1">
      <c r="A378" t="s">
        <v>19581</v>
      </c>
      <c r="B378" t="s">
        <v>19582</v>
      </c>
      <c r="C378">
        <v>48</v>
      </c>
      <c r="D378" t="s">
        <v>206</v>
      </c>
      <c r="E378" t="s">
        <v>19582</v>
      </c>
      <c r="F378">
        <v>1</v>
      </c>
      <c r="G378">
        <v>1598</v>
      </c>
      <c r="H378">
        <v>542427</v>
      </c>
      <c r="I378" t="s">
        <v>19583</v>
      </c>
      <c r="J378" t="s">
        <v>545</v>
      </c>
      <c r="K378" t="s">
        <v>546</v>
      </c>
      <c r="L378" t="s">
        <v>571</v>
      </c>
      <c r="M378" t="s">
        <v>632</v>
      </c>
      <c r="N378" t="s">
        <v>549</v>
      </c>
      <c r="O378" t="s">
        <v>550</v>
      </c>
      <c r="P378" t="s">
        <v>551</v>
      </c>
      <c r="Q378" t="s">
        <v>149</v>
      </c>
      <c r="R378" t="s">
        <v>475</v>
      </c>
      <c r="S378" t="s">
        <v>566</v>
      </c>
      <c r="T378" t="s">
        <v>777</v>
      </c>
      <c r="U378">
        <f>COUNTIF('业绩进度排名-中间表'!$E$27:$E$202,新签明细[[#This Row],[cc_user_name]])</f>
        <v>1</v>
      </c>
      <c r="V378" s="1">
        <f>DATEVALUE(LEFT(新签明细[[#This Row],[支付成功时间]], FIND(" ", 新签明细[[#This Row],[支付成功时间]]) - 1))</f>
        <v>45800</v>
      </c>
      <c r="W378" s="1">
        <f>IFERROR(DATEVALUE(LEFT(新签明细[[#This Row],[lead_date]],FIND(" ",新签明细[[#This Row],[lead_date]])-1)),$W$2)</f>
        <v>45772</v>
      </c>
      <c r="X378" t="b">
        <f t="shared" ca="1" si="5"/>
        <v>0</v>
      </c>
    </row>
    <row r="379" spans="1:24" hidden="1">
      <c r="A379" t="s">
        <v>19584</v>
      </c>
      <c r="B379" t="s">
        <v>19585</v>
      </c>
      <c r="C379">
        <v>30</v>
      </c>
      <c r="D379" t="s">
        <v>253</v>
      </c>
      <c r="E379" t="s">
        <v>19585</v>
      </c>
      <c r="F379">
        <v>1</v>
      </c>
      <c r="G379">
        <v>811.13</v>
      </c>
      <c r="H379">
        <v>540912</v>
      </c>
      <c r="I379" t="s">
        <v>19586</v>
      </c>
      <c r="J379" t="s">
        <v>545</v>
      </c>
      <c r="K379" t="s">
        <v>546</v>
      </c>
      <c r="L379" t="s">
        <v>599</v>
      </c>
      <c r="M379" t="s">
        <v>548</v>
      </c>
      <c r="N379" t="s">
        <v>549</v>
      </c>
      <c r="O379" t="s">
        <v>550</v>
      </c>
      <c r="P379" t="s">
        <v>136</v>
      </c>
      <c r="Q379" t="s">
        <v>147</v>
      </c>
      <c r="R379" t="s">
        <v>475</v>
      </c>
      <c r="S379" t="s">
        <v>735</v>
      </c>
      <c r="T379" t="s">
        <v>17646</v>
      </c>
      <c r="U379">
        <f>COUNTIF('业绩进度排名-中间表'!$E$27:$E$202,新签明细[[#This Row],[cc_user_name]])</f>
        <v>1</v>
      </c>
      <c r="V379" s="1">
        <f>DATEVALUE(LEFT(新签明细[[#This Row],[支付成功时间]], FIND(" ", 新签明细[[#This Row],[支付成功时间]]) - 1))</f>
        <v>45797</v>
      </c>
      <c r="W379" s="1">
        <f>IFERROR(DATEVALUE(LEFT(新签明细[[#This Row],[lead_date]],FIND(" ",新签明细[[#This Row],[lead_date]])-1)),$W$2)</f>
        <v>45796</v>
      </c>
      <c r="X379" t="b">
        <f t="shared" ca="1" si="5"/>
        <v>1</v>
      </c>
    </row>
    <row r="380" spans="1:24" hidden="1">
      <c r="A380" t="s">
        <v>1508</v>
      </c>
      <c r="B380" t="s">
        <v>1509</v>
      </c>
      <c r="C380">
        <v>36</v>
      </c>
      <c r="D380" t="s">
        <v>358</v>
      </c>
      <c r="E380" t="s">
        <v>1509</v>
      </c>
      <c r="F380">
        <v>1</v>
      </c>
      <c r="G380">
        <v>1262.2327809999999</v>
      </c>
      <c r="H380">
        <v>534356</v>
      </c>
      <c r="I380" t="s">
        <v>1510</v>
      </c>
      <c r="J380" t="s">
        <v>545</v>
      </c>
      <c r="K380" t="s">
        <v>546</v>
      </c>
      <c r="L380" t="s">
        <v>557</v>
      </c>
      <c r="M380" t="s">
        <v>548</v>
      </c>
      <c r="N380" t="s">
        <v>549</v>
      </c>
      <c r="O380" t="s">
        <v>559</v>
      </c>
      <c r="P380" t="s">
        <v>163</v>
      </c>
      <c r="Q380" t="s">
        <v>473</v>
      </c>
      <c r="R380" t="s">
        <v>475</v>
      </c>
      <c r="S380" t="s">
        <v>659</v>
      </c>
      <c r="T380" t="s">
        <v>637</v>
      </c>
      <c r="U380">
        <f>COUNTIF('业绩进度排名-中间表'!$E$27:$E$202,新签明细[[#This Row],[cc_user_name]])</f>
        <v>1</v>
      </c>
      <c r="V380" s="1">
        <f>DATEVALUE(LEFT(新签明细[[#This Row],[支付成功时间]], FIND(" ", 新签明细[[#This Row],[支付成功时间]]) - 1))</f>
        <v>45780</v>
      </c>
      <c r="W380" s="1">
        <f>IFERROR(DATEVALUE(LEFT(新签明细[[#This Row],[lead_date]],FIND(" ",新签明细[[#This Row],[lead_date]])-1)),$W$2)</f>
        <v>45779</v>
      </c>
      <c r="X380" t="b">
        <f t="shared" ca="1" si="5"/>
        <v>1</v>
      </c>
    </row>
    <row r="381" spans="1:24" hidden="1">
      <c r="A381" t="s">
        <v>11319</v>
      </c>
      <c r="B381" t="s">
        <v>11320</v>
      </c>
      <c r="C381">
        <v>18</v>
      </c>
      <c r="D381" t="s">
        <v>243</v>
      </c>
      <c r="E381" t="s">
        <v>11320</v>
      </c>
      <c r="F381">
        <v>1</v>
      </c>
      <c r="G381">
        <v>648.9</v>
      </c>
      <c r="H381">
        <v>537006</v>
      </c>
      <c r="I381" t="s">
        <v>11321</v>
      </c>
      <c r="J381" t="s">
        <v>545</v>
      </c>
      <c r="K381" t="s">
        <v>546</v>
      </c>
      <c r="L381" t="s">
        <v>565</v>
      </c>
      <c r="M381" t="s">
        <v>548</v>
      </c>
      <c r="N381" t="s">
        <v>549</v>
      </c>
      <c r="O381" t="s">
        <v>550</v>
      </c>
      <c r="P381" t="s">
        <v>551</v>
      </c>
      <c r="Q381" t="s">
        <v>242</v>
      </c>
      <c r="R381" t="s">
        <v>475</v>
      </c>
      <c r="S381" t="s">
        <v>1793</v>
      </c>
      <c r="T381" t="s">
        <v>11910</v>
      </c>
      <c r="U381">
        <f>COUNTIF('业绩进度排名-中间表'!$E$27:$E$202,新签明细[[#This Row],[cc_user_name]])</f>
        <v>1</v>
      </c>
      <c r="V381" s="1">
        <f>DATEVALUE(LEFT(新签明细[[#This Row],[支付成功时间]], FIND(" ", 新签明细[[#This Row],[支付成功时间]]) - 1))</f>
        <v>45789</v>
      </c>
      <c r="W381" s="1">
        <f>IFERROR(DATEVALUE(LEFT(新签明细[[#This Row],[lead_date]],FIND(" ",新签明细[[#This Row],[lead_date]])-1)),$W$2)</f>
        <v>45789</v>
      </c>
      <c r="X381" t="b">
        <f t="shared" ca="1" si="5"/>
        <v>1</v>
      </c>
    </row>
    <row r="382" spans="1:24" hidden="1">
      <c r="A382" t="s">
        <v>19587</v>
      </c>
      <c r="B382" t="s">
        <v>19588</v>
      </c>
      <c r="C382">
        <v>18</v>
      </c>
      <c r="D382" t="s">
        <v>265</v>
      </c>
      <c r="E382" t="s">
        <v>19588</v>
      </c>
      <c r="F382">
        <v>1</v>
      </c>
      <c r="G382">
        <v>636.89186400000006</v>
      </c>
      <c r="H382">
        <v>538250</v>
      </c>
      <c r="I382" t="s">
        <v>19589</v>
      </c>
      <c r="J382" t="s">
        <v>545</v>
      </c>
      <c r="K382" t="s">
        <v>546</v>
      </c>
      <c r="L382" t="s">
        <v>565</v>
      </c>
      <c r="M382" t="s">
        <v>610</v>
      </c>
      <c r="N382" t="s">
        <v>549</v>
      </c>
      <c r="O382" t="s">
        <v>550</v>
      </c>
      <c r="P382" t="s">
        <v>136</v>
      </c>
      <c r="Q382" t="s">
        <v>264</v>
      </c>
      <c r="R382" t="s">
        <v>475</v>
      </c>
      <c r="S382" t="s">
        <v>659</v>
      </c>
      <c r="T382" t="s">
        <v>17695</v>
      </c>
      <c r="U382">
        <f>COUNTIF('业绩进度排名-中间表'!$E$27:$E$202,新签明细[[#This Row],[cc_user_name]])</f>
        <v>1</v>
      </c>
      <c r="V382" s="1">
        <f>DATEVALUE(LEFT(新签明细[[#This Row],[支付成功时间]], FIND(" ", 新签明细[[#This Row],[支付成功时间]]) - 1))</f>
        <v>45792</v>
      </c>
      <c r="W382" s="1">
        <f>IFERROR(DATEVALUE(LEFT(新签明细[[#This Row],[lead_date]],FIND(" ",新签明细[[#This Row],[lead_date]])-1)),$W$2)</f>
        <v>45790</v>
      </c>
      <c r="X382" t="b">
        <f t="shared" ca="1" si="5"/>
        <v>1</v>
      </c>
    </row>
    <row r="383" spans="1:24" hidden="1">
      <c r="A383" t="s">
        <v>1511</v>
      </c>
      <c r="B383" t="s">
        <v>1512</v>
      </c>
      <c r="C383">
        <v>18</v>
      </c>
      <c r="D383" t="s">
        <v>332</v>
      </c>
      <c r="E383" t="s">
        <v>1512</v>
      </c>
      <c r="F383">
        <v>1</v>
      </c>
      <c r="G383">
        <v>720.41018799999995</v>
      </c>
      <c r="H383">
        <v>535253</v>
      </c>
      <c r="I383" t="s">
        <v>1513</v>
      </c>
      <c r="J383" t="s">
        <v>545</v>
      </c>
      <c r="K383" t="s">
        <v>546</v>
      </c>
      <c r="L383" t="s">
        <v>565</v>
      </c>
      <c r="M383" t="s">
        <v>558</v>
      </c>
      <c r="N383" t="s">
        <v>549</v>
      </c>
      <c r="O383" t="s">
        <v>559</v>
      </c>
      <c r="P383" t="s">
        <v>504</v>
      </c>
      <c r="Q383" t="s">
        <v>325</v>
      </c>
      <c r="R383" t="s">
        <v>475</v>
      </c>
      <c r="S383" t="s">
        <v>633</v>
      </c>
      <c r="T383" t="s">
        <v>585</v>
      </c>
      <c r="U383">
        <f>COUNTIF('业绩进度排名-中间表'!$E$27:$E$202,新签明细[[#This Row],[cc_user_name]])</f>
        <v>1</v>
      </c>
      <c r="V383" s="1">
        <f>DATEVALUE(LEFT(新签明细[[#This Row],[支付成功时间]], FIND(" ", 新签明细[[#This Row],[支付成功时间]]) - 1))</f>
        <v>45785</v>
      </c>
      <c r="W383" s="1">
        <f>IFERROR(DATEVALUE(LEFT(新签明细[[#This Row],[lead_date]],FIND(" ",新签明细[[#This Row],[lead_date]])-1)),$W$2)</f>
        <v>45776</v>
      </c>
      <c r="X383" t="b">
        <f t="shared" ca="1" si="5"/>
        <v>0</v>
      </c>
    </row>
    <row r="384" spans="1:24" hidden="1">
      <c r="A384" t="s">
        <v>19590</v>
      </c>
      <c r="B384" t="s">
        <v>19591</v>
      </c>
      <c r="C384">
        <v>8</v>
      </c>
      <c r="D384" t="s">
        <v>337</v>
      </c>
      <c r="E384" t="s">
        <v>19591</v>
      </c>
      <c r="F384">
        <v>1</v>
      </c>
      <c r="G384">
        <v>285.35581200000001</v>
      </c>
      <c r="H384">
        <v>541566</v>
      </c>
      <c r="I384" t="s">
        <v>19592</v>
      </c>
      <c r="J384" t="s">
        <v>545</v>
      </c>
      <c r="K384" t="s">
        <v>546</v>
      </c>
      <c r="L384" t="s">
        <v>577</v>
      </c>
      <c r="M384" t="s">
        <v>558</v>
      </c>
      <c r="N384" t="s">
        <v>549</v>
      </c>
      <c r="O384" t="s">
        <v>559</v>
      </c>
      <c r="P384" t="s">
        <v>504</v>
      </c>
      <c r="Q384" t="s">
        <v>325</v>
      </c>
      <c r="R384" t="s">
        <v>475</v>
      </c>
      <c r="S384" t="s">
        <v>672</v>
      </c>
      <c r="T384" t="s">
        <v>19593</v>
      </c>
      <c r="U384">
        <f>COUNTIF('业绩进度排名-中间表'!$E$27:$E$202,新签明细[[#This Row],[cc_user_name]])</f>
        <v>1</v>
      </c>
      <c r="V384" s="1">
        <f>DATEVALUE(LEFT(新签明细[[#This Row],[支付成功时间]], FIND(" ", 新签明细[[#This Row],[支付成功时间]]) - 1))</f>
        <v>45798</v>
      </c>
      <c r="W384" s="1">
        <f>IFERROR(DATEVALUE(LEFT(新签明细[[#This Row],[lead_date]],FIND(" ",新签明细[[#This Row],[lead_date]])-1)),$W$2)</f>
        <v>44457</v>
      </c>
      <c r="X384" t="b">
        <f t="shared" ca="1" si="5"/>
        <v>0</v>
      </c>
    </row>
    <row r="385" spans="1:24" hidden="1">
      <c r="A385" t="s">
        <v>11288</v>
      </c>
      <c r="B385" t="s">
        <v>11289</v>
      </c>
      <c r="C385">
        <v>24</v>
      </c>
      <c r="D385" t="s">
        <v>359</v>
      </c>
      <c r="E385" t="s">
        <v>11289</v>
      </c>
      <c r="F385">
        <v>1</v>
      </c>
      <c r="G385">
        <v>856.82234400000004</v>
      </c>
      <c r="H385">
        <v>536938</v>
      </c>
      <c r="I385" t="s">
        <v>11290</v>
      </c>
      <c r="J385" t="s">
        <v>545</v>
      </c>
      <c r="K385" t="s">
        <v>546</v>
      </c>
      <c r="L385" t="s">
        <v>671</v>
      </c>
      <c r="M385" t="s">
        <v>1166</v>
      </c>
      <c r="N385" t="s">
        <v>549</v>
      </c>
      <c r="O385" t="s">
        <v>559</v>
      </c>
      <c r="P385" t="s">
        <v>163</v>
      </c>
      <c r="Q385" t="s">
        <v>473</v>
      </c>
      <c r="R385" t="s">
        <v>475</v>
      </c>
      <c r="S385" t="s">
        <v>552</v>
      </c>
      <c r="T385" t="s">
        <v>708</v>
      </c>
      <c r="U385">
        <f>COUNTIF('业绩进度排名-中间表'!$E$27:$E$202,新签明细[[#This Row],[cc_user_name]])</f>
        <v>1</v>
      </c>
      <c r="V385" s="1">
        <f>DATEVALUE(LEFT(新签明细[[#This Row],[支付成功时间]], FIND(" ", 新签明细[[#This Row],[支付成功时间]]) - 1))</f>
        <v>45789</v>
      </c>
      <c r="W385" s="1">
        <f>IFERROR(DATEVALUE(LEFT(新签明细[[#This Row],[lead_date]],FIND(" ",新签明细[[#This Row],[lead_date]])-1)),$W$2)</f>
        <v>45785</v>
      </c>
      <c r="X385" t="b">
        <f t="shared" ca="1" si="5"/>
        <v>1</v>
      </c>
    </row>
    <row r="386" spans="1:24" hidden="1">
      <c r="A386" t="s">
        <v>19594</v>
      </c>
      <c r="B386" t="s">
        <v>19595</v>
      </c>
      <c r="C386">
        <v>36</v>
      </c>
      <c r="D386" t="s">
        <v>265</v>
      </c>
      <c r="E386" t="s">
        <v>19595</v>
      </c>
      <c r="F386">
        <v>1</v>
      </c>
      <c r="G386">
        <v>1199</v>
      </c>
      <c r="H386">
        <v>541840</v>
      </c>
      <c r="I386" t="s">
        <v>19596</v>
      </c>
      <c r="J386" t="s">
        <v>545</v>
      </c>
      <c r="K386" t="s">
        <v>546</v>
      </c>
      <c r="L386" t="s">
        <v>557</v>
      </c>
      <c r="M386" t="s">
        <v>695</v>
      </c>
      <c r="N386" t="s">
        <v>549</v>
      </c>
      <c r="O386" t="s">
        <v>550</v>
      </c>
      <c r="P386" t="s">
        <v>136</v>
      </c>
      <c r="Q386" t="s">
        <v>264</v>
      </c>
      <c r="R386" t="s">
        <v>475</v>
      </c>
      <c r="S386" t="s">
        <v>659</v>
      </c>
      <c r="T386" t="s">
        <v>17646</v>
      </c>
      <c r="U386">
        <f>COUNTIF('业绩进度排名-中间表'!$E$27:$E$202,新签明细[[#This Row],[cc_user_name]])</f>
        <v>1</v>
      </c>
      <c r="V386" s="1">
        <f>DATEVALUE(LEFT(新签明细[[#This Row],[支付成功时间]], FIND(" ", 新签明细[[#This Row],[支付成功时间]]) - 1))</f>
        <v>45799</v>
      </c>
      <c r="W386" s="1">
        <f>IFERROR(DATEVALUE(LEFT(新签明细[[#This Row],[lead_date]],FIND(" ",新签明细[[#This Row],[lead_date]])-1)),$W$2)</f>
        <v>45796</v>
      </c>
      <c r="X386" t="b">
        <f t="shared" ca="1" si="5"/>
        <v>1</v>
      </c>
    </row>
    <row r="387" spans="1:24">
      <c r="A387" t="s">
        <v>19597</v>
      </c>
      <c r="B387" t="s">
        <v>19598</v>
      </c>
      <c r="C387">
        <v>8</v>
      </c>
      <c r="D387" t="s">
        <v>306</v>
      </c>
      <c r="E387" t="s">
        <v>19598</v>
      </c>
      <c r="F387">
        <v>1</v>
      </c>
      <c r="G387">
        <v>288.39999999999998</v>
      </c>
      <c r="H387">
        <v>539722</v>
      </c>
      <c r="I387" t="s">
        <v>19599</v>
      </c>
      <c r="J387" t="s">
        <v>545</v>
      </c>
      <c r="K387" t="s">
        <v>546</v>
      </c>
      <c r="L387" t="s">
        <v>577</v>
      </c>
      <c r="M387" t="s">
        <v>548</v>
      </c>
      <c r="N387" t="s">
        <v>549</v>
      </c>
      <c r="O387" t="s">
        <v>550</v>
      </c>
      <c r="P387" t="s">
        <v>136</v>
      </c>
      <c r="Q387" t="s">
        <v>143</v>
      </c>
      <c r="R387" t="s">
        <v>475</v>
      </c>
      <c r="S387" t="s">
        <v>659</v>
      </c>
      <c r="T387" t="s">
        <v>11910</v>
      </c>
      <c r="U387">
        <f>COUNTIF('业绩进度排名-中间表'!$E$27:$E$202,新签明细[[#This Row],[cc_user_name]])</f>
        <v>1</v>
      </c>
      <c r="V387" s="1">
        <f>DATEVALUE(LEFT(新签明细[[#This Row],[支付成功时间]], FIND(" ", 新签明细[[#This Row],[支付成功时间]]) - 1))</f>
        <v>45795</v>
      </c>
      <c r="W387" s="1">
        <f>IFERROR(DATEVALUE(LEFT(新签明细[[#This Row],[lead_date]],FIND(" ",新签明细[[#This Row],[lead_date]])-1)),$W$2)</f>
        <v>45789</v>
      </c>
      <c r="X387" t="b">
        <f t="shared" ref="X387:X450" ca="1" si="6">MONTH(W387)=MONTH(TODAY())</f>
        <v>1</v>
      </c>
    </row>
    <row r="388" spans="1:24" hidden="1">
      <c r="A388" t="s">
        <v>19600</v>
      </c>
      <c r="B388" t="s">
        <v>19601</v>
      </c>
      <c r="C388">
        <v>36</v>
      </c>
      <c r="D388" t="s">
        <v>329</v>
      </c>
      <c r="E388" t="s">
        <v>19601</v>
      </c>
      <c r="F388">
        <v>1</v>
      </c>
      <c r="G388">
        <v>1341.247805</v>
      </c>
      <c r="H388">
        <v>543186</v>
      </c>
      <c r="I388" t="s">
        <v>19602</v>
      </c>
      <c r="J388" t="s">
        <v>545</v>
      </c>
      <c r="K388" t="s">
        <v>546</v>
      </c>
      <c r="L388" t="s">
        <v>557</v>
      </c>
      <c r="M388" t="s">
        <v>558</v>
      </c>
      <c r="N388" t="s">
        <v>549</v>
      </c>
      <c r="O388" t="s">
        <v>559</v>
      </c>
      <c r="P388" t="s">
        <v>504</v>
      </c>
      <c r="Q388" t="s">
        <v>325</v>
      </c>
      <c r="R388" t="s">
        <v>475</v>
      </c>
      <c r="S388" t="s">
        <v>605</v>
      </c>
      <c r="T388" t="s">
        <v>17764</v>
      </c>
      <c r="U388">
        <f>COUNTIF('业绩进度排名-中间表'!$E$27:$E$202,新签明细[[#This Row],[cc_user_name]])</f>
        <v>1</v>
      </c>
      <c r="V388" s="1">
        <f>DATEVALUE(LEFT(新签明细[[#This Row],[支付成功时间]], FIND(" ", 新签明细[[#This Row],[支付成功时间]]) - 1))</f>
        <v>45802</v>
      </c>
      <c r="W388" s="1">
        <f>IFERROR(DATEVALUE(LEFT(新签明细[[#This Row],[lead_date]],FIND(" ",新签明细[[#This Row],[lead_date]])-1)),$W$2)</f>
        <v>45799</v>
      </c>
      <c r="X388" t="b">
        <f t="shared" ca="1" si="6"/>
        <v>1</v>
      </c>
    </row>
    <row r="389" spans="1:24" hidden="1">
      <c r="A389" t="s">
        <v>30646</v>
      </c>
      <c r="B389" t="s">
        <v>30647</v>
      </c>
      <c r="C389">
        <v>18</v>
      </c>
      <c r="D389" t="s">
        <v>317</v>
      </c>
      <c r="E389" t="s">
        <v>30647</v>
      </c>
      <c r="F389">
        <v>1</v>
      </c>
      <c r="G389">
        <v>648.9</v>
      </c>
      <c r="H389">
        <v>544366</v>
      </c>
      <c r="I389" t="s">
        <v>30648</v>
      </c>
      <c r="J389" t="s">
        <v>545</v>
      </c>
      <c r="K389" t="s">
        <v>546</v>
      </c>
      <c r="L389" t="s">
        <v>565</v>
      </c>
      <c r="M389" t="s">
        <v>1180</v>
      </c>
      <c r="N389" t="s">
        <v>549</v>
      </c>
      <c r="O389" t="s">
        <v>550</v>
      </c>
      <c r="P389" t="s">
        <v>616</v>
      </c>
      <c r="Q389" t="s">
        <v>314</v>
      </c>
      <c r="R389" t="s">
        <v>475</v>
      </c>
      <c r="S389" t="s">
        <v>1852</v>
      </c>
      <c r="T389" t="s">
        <v>17846</v>
      </c>
      <c r="U389">
        <f>COUNTIF('业绩进度排名-中间表'!$E$27:$E$202,新签明细[[#This Row],[cc_user_name]])</f>
        <v>1</v>
      </c>
      <c r="V389" s="1">
        <f>DATEVALUE(LEFT(新签明细[[#This Row],[支付成功时间]], FIND(" ", 新签明细[[#This Row],[支付成功时间]]) - 1))</f>
        <v>45804</v>
      </c>
      <c r="W389" s="1">
        <f>IFERROR(DATEVALUE(LEFT(新签明细[[#This Row],[lead_date]],FIND(" ",新签明细[[#This Row],[lead_date]])-1)),$W$2)</f>
        <v>45791</v>
      </c>
      <c r="X389" t="b">
        <f t="shared" ca="1" si="6"/>
        <v>1</v>
      </c>
    </row>
    <row r="390" spans="1:24">
      <c r="A390" t="s">
        <v>19603</v>
      </c>
      <c r="B390" t="s">
        <v>19604</v>
      </c>
      <c r="C390">
        <v>18</v>
      </c>
      <c r="D390" t="s">
        <v>297</v>
      </c>
      <c r="E390" t="s">
        <v>19604</v>
      </c>
      <c r="F390">
        <v>1</v>
      </c>
      <c r="G390">
        <v>648.9</v>
      </c>
      <c r="H390">
        <v>537933</v>
      </c>
      <c r="I390" t="s">
        <v>19605</v>
      </c>
      <c r="J390" t="s">
        <v>545</v>
      </c>
      <c r="K390" t="s">
        <v>546</v>
      </c>
      <c r="L390" t="s">
        <v>565</v>
      </c>
      <c r="M390" t="s">
        <v>1180</v>
      </c>
      <c r="N390" t="s">
        <v>549</v>
      </c>
      <c r="O390" t="s">
        <v>550</v>
      </c>
      <c r="P390" t="s">
        <v>136</v>
      </c>
      <c r="Q390" t="s">
        <v>143</v>
      </c>
      <c r="R390" t="s">
        <v>475</v>
      </c>
      <c r="S390" t="s">
        <v>659</v>
      </c>
      <c r="T390" t="s">
        <v>17695</v>
      </c>
      <c r="U390">
        <f>COUNTIF('业绩进度排名-中间表'!$E$27:$E$202,新签明细[[#This Row],[cc_user_name]])</f>
        <v>1</v>
      </c>
      <c r="V390" s="1">
        <f>DATEVALUE(LEFT(新签明细[[#This Row],[支付成功时间]], FIND(" ", 新签明细[[#This Row],[支付成功时间]]) - 1))</f>
        <v>45792</v>
      </c>
      <c r="W390" s="1">
        <f>IFERROR(DATEVALUE(LEFT(新签明细[[#This Row],[lead_date]],FIND(" ",新签明细[[#This Row],[lead_date]])-1)),$W$2)</f>
        <v>45790</v>
      </c>
      <c r="X390" t="b">
        <f t="shared" ca="1" si="6"/>
        <v>1</v>
      </c>
    </row>
    <row r="391" spans="1:24" hidden="1">
      <c r="A391" t="s">
        <v>19606</v>
      </c>
      <c r="B391" t="s">
        <v>19607</v>
      </c>
      <c r="C391">
        <v>30</v>
      </c>
      <c r="D391" t="s">
        <v>219</v>
      </c>
      <c r="E391" t="s">
        <v>19607</v>
      </c>
      <c r="F391">
        <v>1</v>
      </c>
      <c r="G391">
        <v>787.5</v>
      </c>
      <c r="H391">
        <v>540982</v>
      </c>
      <c r="I391" t="s">
        <v>19608</v>
      </c>
      <c r="J391" t="s">
        <v>545</v>
      </c>
      <c r="K391" t="s">
        <v>546</v>
      </c>
      <c r="L391" t="s">
        <v>599</v>
      </c>
      <c r="M391" t="s">
        <v>632</v>
      </c>
      <c r="N391" t="s">
        <v>549</v>
      </c>
      <c r="O391" t="s">
        <v>550</v>
      </c>
      <c r="P391" t="s">
        <v>551</v>
      </c>
      <c r="Q391" t="s">
        <v>145</v>
      </c>
      <c r="R391" t="s">
        <v>475</v>
      </c>
      <c r="S391" t="s">
        <v>18317</v>
      </c>
      <c r="T391" t="s">
        <v>17654</v>
      </c>
      <c r="U391">
        <f>COUNTIF('业绩进度排名-中间表'!$E$27:$E$202,新签明细[[#This Row],[cc_user_name]])</f>
        <v>1</v>
      </c>
      <c r="V391" s="1">
        <f>DATEVALUE(LEFT(新签明细[[#This Row],[支付成功时间]], FIND(" ", 新签明细[[#This Row],[支付成功时间]]) - 1))</f>
        <v>45797</v>
      </c>
      <c r="W391" s="1">
        <f>IFERROR(DATEVALUE(LEFT(新签明细[[#This Row],[lead_date]],FIND(" ",新签明细[[#This Row],[lead_date]])-1)),$W$2)</f>
        <v>45794</v>
      </c>
      <c r="X391" t="b">
        <f t="shared" ca="1" si="6"/>
        <v>1</v>
      </c>
    </row>
    <row r="392" spans="1:24" hidden="1">
      <c r="A392" t="s">
        <v>11952</v>
      </c>
      <c r="B392" t="s">
        <v>11953</v>
      </c>
      <c r="C392">
        <v>36</v>
      </c>
      <c r="D392" t="s">
        <v>262</v>
      </c>
      <c r="E392" t="s">
        <v>11953</v>
      </c>
      <c r="F392">
        <v>1</v>
      </c>
      <c r="G392">
        <v>1199</v>
      </c>
      <c r="H392">
        <v>537391</v>
      </c>
      <c r="I392" t="s">
        <v>11954</v>
      </c>
      <c r="J392" t="s">
        <v>545</v>
      </c>
      <c r="K392" t="s">
        <v>546</v>
      </c>
      <c r="L392" t="s">
        <v>557</v>
      </c>
      <c r="M392" t="s">
        <v>548</v>
      </c>
      <c r="N392" t="s">
        <v>549</v>
      </c>
      <c r="O392" t="s">
        <v>550</v>
      </c>
      <c r="P392" t="s">
        <v>136</v>
      </c>
      <c r="Q392" t="s">
        <v>147</v>
      </c>
      <c r="R392" t="s">
        <v>475</v>
      </c>
      <c r="S392" t="s">
        <v>659</v>
      </c>
      <c r="T392" t="s">
        <v>567</v>
      </c>
      <c r="U392">
        <f>COUNTIF('业绩进度排名-中间表'!$E$27:$E$202,新签明细[[#This Row],[cc_user_name]])</f>
        <v>1</v>
      </c>
      <c r="V392" s="1">
        <f>DATEVALUE(LEFT(新签明细[[#This Row],[支付成功时间]], FIND(" ", 新签明细[[#This Row],[支付成功时间]]) - 1))</f>
        <v>45790</v>
      </c>
      <c r="W392" s="1">
        <f>IFERROR(DATEVALUE(LEFT(新签明细[[#This Row],[lead_date]],FIND(" ",新签明细[[#This Row],[lead_date]])-1)),$W$2)</f>
        <v>45783</v>
      </c>
      <c r="X392" t="b">
        <f t="shared" ca="1" si="6"/>
        <v>1</v>
      </c>
    </row>
    <row r="393" spans="1:24" hidden="1">
      <c r="A393" t="s">
        <v>30649</v>
      </c>
      <c r="B393" t="s">
        <v>30650</v>
      </c>
      <c r="C393">
        <v>36</v>
      </c>
      <c r="D393" t="s">
        <v>284</v>
      </c>
      <c r="E393" t="s">
        <v>30650</v>
      </c>
      <c r="F393">
        <v>1</v>
      </c>
      <c r="G393">
        <v>1199</v>
      </c>
      <c r="H393">
        <v>544049</v>
      </c>
      <c r="I393" t="s">
        <v>30651</v>
      </c>
      <c r="J393" t="s">
        <v>545</v>
      </c>
      <c r="K393" t="s">
        <v>546</v>
      </c>
      <c r="L393" t="s">
        <v>557</v>
      </c>
      <c r="M393" t="s">
        <v>548</v>
      </c>
      <c r="N393" t="s">
        <v>549</v>
      </c>
      <c r="O393" t="s">
        <v>550</v>
      </c>
      <c r="P393" t="s">
        <v>136</v>
      </c>
      <c r="Q393" t="s">
        <v>283</v>
      </c>
      <c r="R393" t="s">
        <v>475</v>
      </c>
      <c r="S393" t="s">
        <v>678</v>
      </c>
      <c r="T393" t="s">
        <v>18475</v>
      </c>
      <c r="U393">
        <f>COUNTIF('业绩进度排名-中间表'!$E$27:$E$202,新签明细[[#This Row],[cc_user_name]])</f>
        <v>1</v>
      </c>
      <c r="V393" s="1">
        <f>DATEVALUE(LEFT(新签明细[[#This Row],[支付成功时间]], FIND(" ", 新签明细[[#This Row],[支付成功时间]]) - 1))</f>
        <v>45803</v>
      </c>
      <c r="W393" s="1">
        <f>IFERROR(DATEVALUE(LEFT(新签明细[[#This Row],[lead_date]],FIND(" ",新签明细[[#This Row],[lead_date]])-1)),$W$2)</f>
        <v>45801</v>
      </c>
      <c r="X393" t="b">
        <f t="shared" ca="1" si="6"/>
        <v>1</v>
      </c>
    </row>
    <row r="394" spans="1:24" hidden="1">
      <c r="A394" t="s">
        <v>19609</v>
      </c>
      <c r="B394" t="s">
        <v>19610</v>
      </c>
      <c r="C394">
        <v>18</v>
      </c>
      <c r="D394" t="s">
        <v>256</v>
      </c>
      <c r="E394" t="s">
        <v>19610</v>
      </c>
      <c r="F394">
        <v>1</v>
      </c>
      <c r="G394">
        <v>648.9</v>
      </c>
      <c r="H394">
        <v>543120</v>
      </c>
      <c r="I394" t="s">
        <v>19611</v>
      </c>
      <c r="J394" t="s">
        <v>545</v>
      </c>
      <c r="K394" t="s">
        <v>546</v>
      </c>
      <c r="L394" t="s">
        <v>565</v>
      </c>
      <c r="M394" t="s">
        <v>548</v>
      </c>
      <c r="N394" t="s">
        <v>549</v>
      </c>
      <c r="O394" t="s">
        <v>550</v>
      </c>
      <c r="P394" t="s">
        <v>136</v>
      </c>
      <c r="Q394" t="s">
        <v>147</v>
      </c>
      <c r="R394" t="s">
        <v>475</v>
      </c>
      <c r="S394" t="s">
        <v>659</v>
      </c>
      <c r="T394" t="s">
        <v>567</v>
      </c>
      <c r="U394">
        <f>COUNTIF('业绩进度排名-中间表'!$E$27:$E$202,新签明细[[#This Row],[cc_user_name]])</f>
        <v>1</v>
      </c>
      <c r="V394" s="1">
        <f>DATEVALUE(LEFT(新签明细[[#This Row],[支付成功时间]], FIND(" ", 新签明细[[#This Row],[支付成功时间]]) - 1))</f>
        <v>45802</v>
      </c>
      <c r="W394" s="1">
        <f>IFERROR(DATEVALUE(LEFT(新签明细[[#This Row],[lead_date]],FIND(" ",新签明细[[#This Row],[lead_date]])-1)),$W$2)</f>
        <v>45783</v>
      </c>
      <c r="X394" t="b">
        <f t="shared" ca="1" si="6"/>
        <v>1</v>
      </c>
    </row>
    <row r="395" spans="1:24" hidden="1">
      <c r="A395" t="s">
        <v>30652</v>
      </c>
      <c r="B395" t="s">
        <v>30653</v>
      </c>
      <c r="C395">
        <v>8</v>
      </c>
      <c r="D395" t="s">
        <v>286</v>
      </c>
      <c r="E395" t="s">
        <v>30653</v>
      </c>
      <c r="F395">
        <v>1</v>
      </c>
      <c r="G395">
        <v>280</v>
      </c>
      <c r="H395">
        <v>544337</v>
      </c>
      <c r="I395" t="s">
        <v>30654</v>
      </c>
      <c r="J395" t="s">
        <v>545</v>
      </c>
      <c r="K395" t="s">
        <v>546</v>
      </c>
      <c r="L395" t="s">
        <v>577</v>
      </c>
      <c r="M395" t="s">
        <v>548</v>
      </c>
      <c r="N395" t="s">
        <v>549</v>
      </c>
      <c r="O395" t="s">
        <v>550</v>
      </c>
      <c r="P395" t="s">
        <v>136</v>
      </c>
      <c r="Q395" t="s">
        <v>283</v>
      </c>
      <c r="R395" t="s">
        <v>475</v>
      </c>
      <c r="S395" t="s">
        <v>30655</v>
      </c>
      <c r="T395" t="s">
        <v>30656</v>
      </c>
      <c r="U395">
        <f>COUNTIF('业绩进度排名-中间表'!$E$27:$E$202,新签明细[[#This Row],[cc_user_name]])</f>
        <v>1</v>
      </c>
      <c r="V395" s="1">
        <f>DATEVALUE(LEFT(新签明细[[#This Row],[支付成功时间]], FIND(" ", 新签明细[[#This Row],[支付成功时间]]) - 1))</f>
        <v>45804</v>
      </c>
      <c r="W395" s="1">
        <f>IFERROR(DATEVALUE(LEFT(新签明细[[#This Row],[lead_date]],FIND(" ",新签明细[[#This Row],[lead_date]])-1)),$W$2)</f>
        <v>44717</v>
      </c>
      <c r="X395" t="b">
        <f t="shared" ca="1" si="6"/>
        <v>0</v>
      </c>
    </row>
    <row r="396" spans="1:24" hidden="1">
      <c r="A396" t="s">
        <v>1514</v>
      </c>
      <c r="B396" t="s">
        <v>1515</v>
      </c>
      <c r="C396">
        <v>30</v>
      </c>
      <c r="D396" t="s">
        <v>218</v>
      </c>
      <c r="E396" t="s">
        <v>1515</v>
      </c>
      <c r="F396">
        <v>1</v>
      </c>
      <c r="G396">
        <v>393.75</v>
      </c>
      <c r="H396">
        <v>534421</v>
      </c>
      <c r="I396" t="s">
        <v>1516</v>
      </c>
      <c r="J396" t="s">
        <v>545</v>
      </c>
      <c r="K396" t="s">
        <v>641</v>
      </c>
      <c r="L396" t="s">
        <v>642</v>
      </c>
      <c r="M396" t="s">
        <v>632</v>
      </c>
      <c r="N396" t="s">
        <v>549</v>
      </c>
      <c r="O396" t="s">
        <v>550</v>
      </c>
      <c r="P396" t="s">
        <v>551</v>
      </c>
      <c r="Q396" t="s">
        <v>145</v>
      </c>
      <c r="R396" t="s">
        <v>475</v>
      </c>
      <c r="S396" t="s">
        <v>1517</v>
      </c>
      <c r="T396" t="s">
        <v>585</v>
      </c>
      <c r="U396">
        <f>COUNTIF('业绩进度排名-中间表'!$E$27:$E$202,新签明细[[#This Row],[cc_user_name]])</f>
        <v>1</v>
      </c>
      <c r="V396" s="1">
        <f>DATEVALUE(LEFT(新签明细[[#This Row],[支付成功时间]], FIND(" ", 新签明细[[#This Row],[支付成功时间]]) - 1))</f>
        <v>45781</v>
      </c>
      <c r="W396" s="1">
        <f>IFERROR(DATEVALUE(LEFT(新签明细[[#This Row],[lead_date]],FIND(" ",新签明细[[#This Row],[lead_date]])-1)),$W$2)</f>
        <v>45776</v>
      </c>
      <c r="X396" t="b">
        <f t="shared" ca="1" si="6"/>
        <v>0</v>
      </c>
    </row>
    <row r="397" spans="1:24" hidden="1">
      <c r="A397" t="s">
        <v>19612</v>
      </c>
      <c r="B397" t="s">
        <v>19613</v>
      </c>
      <c r="C397">
        <v>8</v>
      </c>
      <c r="D397" t="s">
        <v>232</v>
      </c>
      <c r="E397" t="s">
        <v>19613</v>
      </c>
      <c r="F397">
        <v>1</v>
      </c>
      <c r="G397">
        <v>285.35581200000001</v>
      </c>
      <c r="H397">
        <v>539849</v>
      </c>
      <c r="I397" t="s">
        <v>19614</v>
      </c>
      <c r="J397" t="s">
        <v>545</v>
      </c>
      <c r="K397" t="s">
        <v>546</v>
      </c>
      <c r="L397" t="s">
        <v>577</v>
      </c>
      <c r="M397" t="s">
        <v>558</v>
      </c>
      <c r="N397" t="s">
        <v>549</v>
      </c>
      <c r="O397" t="s">
        <v>550</v>
      </c>
      <c r="P397" t="s">
        <v>551</v>
      </c>
      <c r="Q397" t="s">
        <v>141</v>
      </c>
      <c r="R397" t="s">
        <v>475</v>
      </c>
      <c r="S397" t="s">
        <v>1071</v>
      </c>
      <c r="T397" t="s">
        <v>612</v>
      </c>
      <c r="U397">
        <f>COUNTIF('业绩进度排名-中间表'!$E$27:$E$202,新签明细[[#This Row],[cc_user_name]])</f>
        <v>1</v>
      </c>
      <c r="V397" s="1">
        <f>DATEVALUE(LEFT(新签明细[[#This Row],[支付成功时间]], FIND(" ", 新签明细[[#This Row],[支付成功时间]]) - 1))</f>
        <v>45795</v>
      </c>
      <c r="W397" s="1">
        <f>IFERROR(DATEVALUE(LEFT(新签明细[[#This Row],[lead_date]],FIND(" ",新签明细[[#This Row],[lead_date]])-1)),$W$2)</f>
        <v>45782</v>
      </c>
      <c r="X397" t="b">
        <f t="shared" ca="1" si="6"/>
        <v>1</v>
      </c>
    </row>
    <row r="398" spans="1:24" hidden="1">
      <c r="A398" t="s">
        <v>1518</v>
      </c>
      <c r="B398" t="s">
        <v>1519</v>
      </c>
      <c r="C398">
        <v>60</v>
      </c>
      <c r="D398" t="s">
        <v>200</v>
      </c>
      <c r="E398" t="s">
        <v>1519</v>
      </c>
      <c r="F398">
        <v>1</v>
      </c>
      <c r="G398">
        <v>787.5</v>
      </c>
      <c r="H398">
        <v>534552</v>
      </c>
      <c r="I398" t="s">
        <v>1520</v>
      </c>
      <c r="J398" t="s">
        <v>545</v>
      </c>
      <c r="K398" t="s">
        <v>1521</v>
      </c>
      <c r="L398" t="s">
        <v>1522</v>
      </c>
      <c r="M398" t="s">
        <v>548</v>
      </c>
      <c r="N398" t="s">
        <v>549</v>
      </c>
      <c r="O398" t="s">
        <v>550</v>
      </c>
      <c r="P398" t="s">
        <v>551</v>
      </c>
      <c r="Q398" t="s">
        <v>149</v>
      </c>
      <c r="R398" t="s">
        <v>475</v>
      </c>
      <c r="S398" t="s">
        <v>1523</v>
      </c>
      <c r="T398" t="s">
        <v>1524</v>
      </c>
      <c r="U398">
        <f>COUNTIF('业绩进度排名-中间表'!$E$27:$E$202,新签明细[[#This Row],[cc_user_name]])</f>
        <v>1</v>
      </c>
      <c r="V398" s="1">
        <f>DATEVALUE(LEFT(新签明细[[#This Row],[支付成功时间]], FIND(" ", 新签明细[[#This Row],[支付成功时间]]) - 1))</f>
        <v>45782</v>
      </c>
      <c r="W398" s="1">
        <f>IFERROR(DATEVALUE(LEFT(新签明细[[#This Row],[lead_date]],FIND(" ",新签明细[[#This Row],[lead_date]])-1)),$W$2)</f>
        <v>45754</v>
      </c>
      <c r="X398" t="b">
        <f t="shared" ca="1" si="6"/>
        <v>0</v>
      </c>
    </row>
    <row r="399" spans="1:24" hidden="1">
      <c r="A399" t="s">
        <v>19615</v>
      </c>
      <c r="B399" t="s">
        <v>19616</v>
      </c>
      <c r="C399">
        <v>60</v>
      </c>
      <c r="D399" t="s">
        <v>290</v>
      </c>
      <c r="E399" t="s">
        <v>19616</v>
      </c>
      <c r="F399">
        <v>1</v>
      </c>
      <c r="G399">
        <v>1575</v>
      </c>
      <c r="H399">
        <v>538963</v>
      </c>
      <c r="I399" t="s">
        <v>19617</v>
      </c>
      <c r="J399" t="s">
        <v>545</v>
      </c>
      <c r="K399" t="s">
        <v>546</v>
      </c>
      <c r="L399" t="s">
        <v>547</v>
      </c>
      <c r="M399" t="s">
        <v>548</v>
      </c>
      <c r="N399" t="s">
        <v>549</v>
      </c>
      <c r="O399" t="s">
        <v>550</v>
      </c>
      <c r="P399" t="s">
        <v>136</v>
      </c>
      <c r="Q399" t="s">
        <v>283</v>
      </c>
      <c r="R399" t="s">
        <v>475</v>
      </c>
      <c r="S399" t="s">
        <v>19618</v>
      </c>
      <c r="T399" t="s">
        <v>722</v>
      </c>
      <c r="U399">
        <f>COUNTIF('业绩进度排名-中间表'!$E$27:$E$202,新签明细[[#This Row],[cc_user_name]])</f>
        <v>1</v>
      </c>
      <c r="V399" s="1">
        <f>DATEVALUE(LEFT(新签明细[[#This Row],[支付成功时间]], FIND(" ", 新签明细[[#This Row],[支付成功时间]]) - 1))</f>
        <v>45795</v>
      </c>
      <c r="W399" s="1">
        <f>IFERROR(DATEVALUE(LEFT(新签明细[[#This Row],[lead_date]],FIND(" ",新签明细[[#This Row],[lead_date]])-1)),$W$2)</f>
        <v>45780</v>
      </c>
      <c r="X399" t="b">
        <f t="shared" ca="1" si="6"/>
        <v>1</v>
      </c>
    </row>
    <row r="400" spans="1:24" hidden="1">
      <c r="A400" t="s">
        <v>30657</v>
      </c>
      <c r="B400" t="s">
        <v>30658</v>
      </c>
      <c r="C400">
        <v>48</v>
      </c>
      <c r="D400" t="s">
        <v>326</v>
      </c>
      <c r="E400" t="s">
        <v>30658</v>
      </c>
      <c r="F400">
        <v>1</v>
      </c>
      <c r="G400">
        <v>1777.3590549999999</v>
      </c>
      <c r="H400">
        <v>544502</v>
      </c>
      <c r="I400" t="s">
        <v>30659</v>
      </c>
      <c r="J400" t="s">
        <v>545</v>
      </c>
      <c r="K400" t="s">
        <v>546</v>
      </c>
      <c r="L400" t="s">
        <v>571</v>
      </c>
      <c r="M400" t="s">
        <v>558</v>
      </c>
      <c r="N400" t="s">
        <v>549</v>
      </c>
      <c r="O400" t="s">
        <v>559</v>
      </c>
      <c r="P400" t="s">
        <v>504</v>
      </c>
      <c r="Q400" t="s">
        <v>325</v>
      </c>
      <c r="R400" t="s">
        <v>475</v>
      </c>
      <c r="S400" t="s">
        <v>17825</v>
      </c>
      <c r="T400" t="s">
        <v>17691</v>
      </c>
      <c r="U400">
        <f>COUNTIF('业绩进度排名-中间表'!$E$27:$E$202,新签明细[[#This Row],[cc_user_name]])</f>
        <v>1</v>
      </c>
      <c r="V400" s="1">
        <f>DATEVALUE(LEFT(新签明细[[#This Row],[支付成功时间]], FIND(" ", 新签明细[[#This Row],[支付成功时间]]) - 1))</f>
        <v>45804</v>
      </c>
      <c r="W400" s="1">
        <f>IFERROR(DATEVALUE(LEFT(新签明细[[#This Row],[lead_date]],FIND(" ",新签明细[[#This Row],[lead_date]])-1)),$W$2)</f>
        <v>45797</v>
      </c>
      <c r="X400" t="b">
        <f t="shared" ca="1" si="6"/>
        <v>1</v>
      </c>
    </row>
    <row r="401" spans="1:24" hidden="1">
      <c r="A401" t="s">
        <v>1525</v>
      </c>
      <c r="B401" t="s">
        <v>1526</v>
      </c>
      <c r="C401">
        <v>108</v>
      </c>
      <c r="D401" t="s">
        <v>360</v>
      </c>
      <c r="E401" t="s">
        <v>1526</v>
      </c>
      <c r="F401">
        <v>1</v>
      </c>
      <c r="G401">
        <v>1200.98</v>
      </c>
      <c r="H401">
        <v>535302</v>
      </c>
      <c r="I401" t="s">
        <v>1527</v>
      </c>
      <c r="J401" t="s">
        <v>545</v>
      </c>
      <c r="K401" t="s">
        <v>1102</v>
      </c>
      <c r="L401" t="s">
        <v>1103</v>
      </c>
      <c r="M401" t="s">
        <v>578</v>
      </c>
      <c r="N401" t="s">
        <v>549</v>
      </c>
      <c r="O401" t="s">
        <v>559</v>
      </c>
      <c r="P401" t="s">
        <v>163</v>
      </c>
      <c r="Q401" t="s">
        <v>473</v>
      </c>
      <c r="R401" t="s">
        <v>475</v>
      </c>
      <c r="S401" t="s">
        <v>1528</v>
      </c>
      <c r="T401" t="s">
        <v>567</v>
      </c>
      <c r="U401">
        <f>COUNTIF('业绩进度排名-中间表'!$E$27:$E$202,新签明细[[#This Row],[cc_user_name]])</f>
        <v>1</v>
      </c>
      <c r="V401" s="1">
        <f>DATEVALUE(LEFT(新签明细[[#This Row],[支付成功时间]], FIND(" ", 新签明细[[#This Row],[支付成功时间]]) - 1))</f>
        <v>45785</v>
      </c>
      <c r="W401" s="1">
        <f>IFERROR(DATEVALUE(LEFT(新签明细[[#This Row],[lead_date]],FIND(" ",新签明细[[#This Row],[lead_date]])-1)),$W$2)</f>
        <v>45783</v>
      </c>
      <c r="X401" t="b">
        <f t="shared" ca="1" si="6"/>
        <v>1</v>
      </c>
    </row>
    <row r="402" spans="1:24" hidden="1">
      <c r="A402" t="s">
        <v>30660</v>
      </c>
      <c r="B402" t="s">
        <v>30661</v>
      </c>
      <c r="C402">
        <v>36</v>
      </c>
      <c r="D402" t="s">
        <v>278</v>
      </c>
      <c r="E402" t="s">
        <v>30661</v>
      </c>
      <c r="F402">
        <v>1</v>
      </c>
      <c r="G402">
        <v>420</v>
      </c>
      <c r="H402">
        <v>543901</v>
      </c>
      <c r="I402" t="s">
        <v>30662</v>
      </c>
      <c r="J402" t="s">
        <v>545</v>
      </c>
      <c r="K402" t="s">
        <v>1102</v>
      </c>
      <c r="L402" t="s">
        <v>13081</v>
      </c>
      <c r="M402" t="s">
        <v>626</v>
      </c>
      <c r="N402" t="s">
        <v>549</v>
      </c>
      <c r="O402" t="s">
        <v>550</v>
      </c>
      <c r="P402" t="s">
        <v>136</v>
      </c>
      <c r="Q402" t="s">
        <v>139</v>
      </c>
      <c r="R402" t="s">
        <v>475</v>
      </c>
      <c r="S402" t="s">
        <v>30663</v>
      </c>
      <c r="T402" t="s">
        <v>17665</v>
      </c>
      <c r="U402">
        <f>COUNTIF('业绩进度排名-中间表'!$E$27:$E$202,新签明细[[#This Row],[cc_user_name]])</f>
        <v>1</v>
      </c>
      <c r="V402" s="1">
        <f>DATEVALUE(LEFT(新签明细[[#This Row],[支付成功时间]], FIND(" ", 新签明细[[#This Row],[支付成功时间]]) - 1))</f>
        <v>45803</v>
      </c>
      <c r="W402" s="1">
        <f>IFERROR(DATEVALUE(LEFT(新签明细[[#This Row],[lead_date]],FIND(" ",新签明细[[#This Row],[lead_date]])-1)),$W$2)</f>
        <v>45800</v>
      </c>
      <c r="X402" t="b">
        <f t="shared" ca="1" si="6"/>
        <v>1</v>
      </c>
    </row>
    <row r="403" spans="1:24" hidden="1">
      <c r="A403" t="s">
        <v>19619</v>
      </c>
      <c r="B403" t="s">
        <v>19620</v>
      </c>
      <c r="C403">
        <v>36</v>
      </c>
      <c r="D403" t="s">
        <v>342</v>
      </c>
      <c r="E403" t="s">
        <v>19620</v>
      </c>
      <c r="F403">
        <v>1</v>
      </c>
      <c r="G403">
        <v>1381.4844840000001</v>
      </c>
      <c r="H403">
        <v>541280</v>
      </c>
      <c r="I403" t="s">
        <v>19621</v>
      </c>
      <c r="J403" t="s">
        <v>545</v>
      </c>
      <c r="K403" t="s">
        <v>546</v>
      </c>
      <c r="L403" t="s">
        <v>557</v>
      </c>
      <c r="M403" t="s">
        <v>558</v>
      </c>
      <c r="N403" t="s">
        <v>549</v>
      </c>
      <c r="O403" t="s">
        <v>559</v>
      </c>
      <c r="P403" t="s">
        <v>504</v>
      </c>
      <c r="Q403" t="s">
        <v>325</v>
      </c>
      <c r="R403" t="s">
        <v>475</v>
      </c>
      <c r="S403" t="s">
        <v>605</v>
      </c>
      <c r="T403" t="s">
        <v>19622</v>
      </c>
      <c r="U403">
        <f>COUNTIF('业绩进度排名-中间表'!$E$27:$E$202,新签明细[[#This Row],[cc_user_name]])</f>
        <v>1</v>
      </c>
      <c r="V403" s="1">
        <f>DATEVALUE(LEFT(新签明细[[#This Row],[支付成功时间]], FIND(" ", 新签明细[[#This Row],[支付成功时间]]) - 1))</f>
        <v>45797</v>
      </c>
      <c r="W403" s="1">
        <f>IFERROR(DATEVALUE(LEFT(新签明细[[#This Row],[lead_date]],FIND(" ",新签明细[[#This Row],[lead_date]])-1)),$W$2)</f>
        <v>44492</v>
      </c>
      <c r="X403" t="b">
        <f t="shared" ca="1" si="6"/>
        <v>0</v>
      </c>
    </row>
    <row r="404" spans="1:24" hidden="1">
      <c r="A404" t="s">
        <v>11291</v>
      </c>
      <c r="B404" t="s">
        <v>11292</v>
      </c>
      <c r="C404">
        <v>36</v>
      </c>
      <c r="D404" t="s">
        <v>215</v>
      </c>
      <c r="E404" t="s">
        <v>11292</v>
      </c>
      <c r="F404">
        <v>1</v>
      </c>
      <c r="G404">
        <v>1199</v>
      </c>
      <c r="H404">
        <v>536893</v>
      </c>
      <c r="I404" t="s">
        <v>11293</v>
      </c>
      <c r="J404" t="s">
        <v>545</v>
      </c>
      <c r="K404" t="s">
        <v>546</v>
      </c>
      <c r="L404" t="s">
        <v>557</v>
      </c>
      <c r="M404" t="s">
        <v>548</v>
      </c>
      <c r="N404" t="s">
        <v>549</v>
      </c>
      <c r="O404" t="s">
        <v>550</v>
      </c>
      <c r="P404" t="s">
        <v>551</v>
      </c>
      <c r="Q404" t="s">
        <v>145</v>
      </c>
      <c r="R404" t="s">
        <v>475</v>
      </c>
      <c r="S404" t="s">
        <v>659</v>
      </c>
      <c r="T404" t="s">
        <v>9478</v>
      </c>
      <c r="U404">
        <f>COUNTIF('业绩进度排名-中间表'!$E$27:$E$202,新签明细[[#This Row],[cc_user_name]])</f>
        <v>1</v>
      </c>
      <c r="V404" s="1">
        <f>DATEVALUE(LEFT(新签明细[[#This Row],[支付成功时间]], FIND(" ", 新签明细[[#This Row],[支付成功时间]]) - 1))</f>
        <v>45789</v>
      </c>
      <c r="W404" s="1">
        <f>IFERROR(DATEVALUE(LEFT(新签明细[[#This Row],[lead_date]],FIND(" ",新签明细[[#This Row],[lead_date]])-1)),$W$2)</f>
        <v>45788</v>
      </c>
      <c r="X404" t="b">
        <f t="shared" ca="1" si="6"/>
        <v>1</v>
      </c>
    </row>
    <row r="405" spans="1:24" hidden="1">
      <c r="A405" t="s">
        <v>1529</v>
      </c>
      <c r="B405" t="s">
        <v>1530</v>
      </c>
      <c r="C405">
        <v>36</v>
      </c>
      <c r="D405" t="s">
        <v>272</v>
      </c>
      <c r="E405" t="s">
        <v>1530</v>
      </c>
      <c r="F405">
        <v>1</v>
      </c>
      <c r="G405">
        <v>1234.97</v>
      </c>
      <c r="H405">
        <v>534310</v>
      </c>
      <c r="I405" t="s">
        <v>1531</v>
      </c>
      <c r="J405" t="s">
        <v>545</v>
      </c>
      <c r="K405" t="s">
        <v>546</v>
      </c>
      <c r="L405" t="s">
        <v>557</v>
      </c>
      <c r="M405" t="s">
        <v>584</v>
      </c>
      <c r="N405" t="s">
        <v>549</v>
      </c>
      <c r="O405" t="s">
        <v>550</v>
      </c>
      <c r="P405" t="s">
        <v>136</v>
      </c>
      <c r="Q405" t="s">
        <v>139</v>
      </c>
      <c r="R405" t="s">
        <v>475</v>
      </c>
      <c r="S405" t="s">
        <v>817</v>
      </c>
      <c r="T405" t="s">
        <v>637</v>
      </c>
      <c r="U405">
        <f>COUNTIF('业绩进度排名-中间表'!$E$27:$E$202,新签明细[[#This Row],[cc_user_name]])</f>
        <v>1</v>
      </c>
      <c r="V405" s="1">
        <f>DATEVALUE(LEFT(新签明细[[#This Row],[支付成功时间]], FIND(" ", 新签明细[[#This Row],[支付成功时间]]) - 1))</f>
        <v>45780</v>
      </c>
      <c r="W405" s="1">
        <f>IFERROR(DATEVALUE(LEFT(新签明细[[#This Row],[lead_date]],FIND(" ",新签明细[[#This Row],[lead_date]])-1)),$W$2)</f>
        <v>45779</v>
      </c>
      <c r="X405" t="b">
        <f t="shared" ca="1" si="6"/>
        <v>1</v>
      </c>
    </row>
    <row r="406" spans="1:24" hidden="1">
      <c r="A406" t="s">
        <v>19623</v>
      </c>
      <c r="B406" t="s">
        <v>19624</v>
      </c>
      <c r="C406">
        <v>30</v>
      </c>
      <c r="D406" t="s">
        <v>244</v>
      </c>
      <c r="E406" t="s">
        <v>19624</v>
      </c>
      <c r="F406">
        <v>1</v>
      </c>
      <c r="G406">
        <v>787.5</v>
      </c>
      <c r="H406">
        <v>537993</v>
      </c>
      <c r="I406" t="s">
        <v>19625</v>
      </c>
      <c r="J406" t="s">
        <v>545</v>
      </c>
      <c r="K406" t="s">
        <v>546</v>
      </c>
      <c r="L406" t="s">
        <v>599</v>
      </c>
      <c r="M406" t="s">
        <v>548</v>
      </c>
      <c r="N406" t="s">
        <v>549</v>
      </c>
      <c r="O406" t="s">
        <v>550</v>
      </c>
      <c r="P406" t="s">
        <v>551</v>
      </c>
      <c r="Q406" t="s">
        <v>242</v>
      </c>
      <c r="R406" t="s">
        <v>475</v>
      </c>
      <c r="S406" t="s">
        <v>18128</v>
      </c>
      <c r="T406" t="s">
        <v>11910</v>
      </c>
      <c r="U406">
        <f>COUNTIF('业绩进度排名-中间表'!$E$27:$E$202,新签明细[[#This Row],[cc_user_name]])</f>
        <v>1</v>
      </c>
      <c r="V406" s="1">
        <f>DATEVALUE(LEFT(新签明细[[#This Row],[支付成功时间]], FIND(" ", 新签明细[[#This Row],[支付成功时间]]) - 1))</f>
        <v>45792</v>
      </c>
      <c r="W406" s="1">
        <f>IFERROR(DATEVALUE(LEFT(新签明细[[#This Row],[lead_date]],FIND(" ",新签明细[[#This Row],[lead_date]])-1)),$W$2)</f>
        <v>45789</v>
      </c>
      <c r="X406" t="b">
        <f t="shared" ca="1" si="6"/>
        <v>1</v>
      </c>
    </row>
    <row r="407" spans="1:24" hidden="1">
      <c r="A407" t="s">
        <v>9665</v>
      </c>
      <c r="B407" t="s">
        <v>9666</v>
      </c>
      <c r="C407">
        <v>48</v>
      </c>
      <c r="D407" t="s">
        <v>182</v>
      </c>
      <c r="E407" t="s">
        <v>9666</v>
      </c>
      <c r="F407">
        <v>1</v>
      </c>
      <c r="G407">
        <v>1598</v>
      </c>
      <c r="H407">
        <v>536004</v>
      </c>
      <c r="I407" t="s">
        <v>9667</v>
      </c>
      <c r="J407" t="s">
        <v>545</v>
      </c>
      <c r="K407" t="s">
        <v>546</v>
      </c>
      <c r="L407" t="s">
        <v>571</v>
      </c>
      <c r="M407" t="s">
        <v>584</v>
      </c>
      <c r="N407" t="s">
        <v>549</v>
      </c>
      <c r="O407" t="s">
        <v>559</v>
      </c>
      <c r="P407" t="s">
        <v>469</v>
      </c>
      <c r="Q407" t="s">
        <v>180</v>
      </c>
      <c r="R407" t="s">
        <v>475</v>
      </c>
      <c r="S407" t="s">
        <v>1047</v>
      </c>
      <c r="T407" t="s">
        <v>856</v>
      </c>
      <c r="U407">
        <f>COUNTIF('业绩进度排名-中间表'!$E$27:$E$202,新签明细[[#This Row],[cc_user_name]])</f>
        <v>1</v>
      </c>
      <c r="V407" s="1">
        <f>DATEVALUE(LEFT(新签明细[[#This Row],[支付成功时间]], FIND(" ", 新签明细[[#This Row],[支付成功时间]]) - 1))</f>
        <v>45787</v>
      </c>
      <c r="W407" s="1">
        <f>IFERROR(DATEVALUE(LEFT(新签明细[[#This Row],[lead_date]],FIND(" ",新签明细[[#This Row],[lead_date]])-1)),$W$2)</f>
        <v>45761</v>
      </c>
      <c r="X407" t="b">
        <f t="shared" ca="1" si="6"/>
        <v>0</v>
      </c>
    </row>
    <row r="408" spans="1:24" hidden="1">
      <c r="A408" t="s">
        <v>19626</v>
      </c>
      <c r="B408" t="s">
        <v>19627</v>
      </c>
      <c r="C408">
        <v>8</v>
      </c>
      <c r="D408" t="s">
        <v>190</v>
      </c>
      <c r="E408" t="s">
        <v>19627</v>
      </c>
      <c r="F408">
        <v>1</v>
      </c>
      <c r="G408">
        <v>280</v>
      </c>
      <c r="H408">
        <v>541908</v>
      </c>
      <c r="I408" t="s">
        <v>19628</v>
      </c>
      <c r="J408" t="s">
        <v>545</v>
      </c>
      <c r="K408" t="s">
        <v>546</v>
      </c>
      <c r="L408" t="s">
        <v>577</v>
      </c>
      <c r="M408" t="s">
        <v>594</v>
      </c>
      <c r="N408" t="s">
        <v>549</v>
      </c>
      <c r="O408" t="s">
        <v>559</v>
      </c>
      <c r="P408" t="s">
        <v>469</v>
      </c>
      <c r="Q408" t="s">
        <v>189</v>
      </c>
      <c r="R408" t="s">
        <v>475</v>
      </c>
      <c r="S408" t="s">
        <v>659</v>
      </c>
      <c r="T408" t="s">
        <v>17646</v>
      </c>
      <c r="U408">
        <f>COUNTIF('业绩进度排名-中间表'!$E$27:$E$202,新签明细[[#This Row],[cc_user_name]])</f>
        <v>1</v>
      </c>
      <c r="V408" s="1">
        <f>DATEVALUE(LEFT(新签明细[[#This Row],[支付成功时间]], FIND(" ", 新签明细[[#This Row],[支付成功时间]]) - 1))</f>
        <v>45799</v>
      </c>
      <c r="W408" s="1">
        <f>IFERROR(DATEVALUE(LEFT(新签明细[[#This Row],[lead_date]],FIND(" ",新签明细[[#This Row],[lead_date]])-1)),$W$2)</f>
        <v>45796</v>
      </c>
      <c r="X408" t="b">
        <f t="shared" ca="1" si="6"/>
        <v>1</v>
      </c>
    </row>
    <row r="409" spans="1:24" hidden="1">
      <c r="A409" t="s">
        <v>30664</v>
      </c>
      <c r="B409" t="s">
        <v>30665</v>
      </c>
      <c r="C409">
        <v>8</v>
      </c>
      <c r="D409" t="s">
        <v>182</v>
      </c>
      <c r="E409" t="s">
        <v>30665</v>
      </c>
      <c r="F409">
        <v>1</v>
      </c>
      <c r="G409">
        <v>285.35581200000001</v>
      </c>
      <c r="H409">
        <v>544505</v>
      </c>
      <c r="I409" t="s">
        <v>30666</v>
      </c>
      <c r="J409" t="s">
        <v>545</v>
      </c>
      <c r="K409" t="s">
        <v>546</v>
      </c>
      <c r="L409" t="s">
        <v>577</v>
      </c>
      <c r="M409" t="s">
        <v>695</v>
      </c>
      <c r="N409" t="s">
        <v>549</v>
      </c>
      <c r="O409" t="s">
        <v>559</v>
      </c>
      <c r="P409" t="s">
        <v>469</v>
      </c>
      <c r="Q409" t="s">
        <v>180</v>
      </c>
      <c r="R409" t="s">
        <v>475</v>
      </c>
      <c r="S409" t="s">
        <v>18001</v>
      </c>
      <c r="T409" t="s">
        <v>9375</v>
      </c>
      <c r="U409">
        <f>COUNTIF('业绩进度排名-中间表'!$E$27:$E$202,新签明细[[#This Row],[cc_user_name]])</f>
        <v>1</v>
      </c>
      <c r="V409" s="1">
        <f>DATEVALUE(LEFT(新签明细[[#This Row],[支付成功时间]], FIND(" ", 新签明细[[#This Row],[支付成功时间]]) - 1))</f>
        <v>45804</v>
      </c>
      <c r="W409" s="1">
        <f>IFERROR(DATEVALUE(LEFT(新签明细[[#This Row],[lead_date]],FIND(" ",新签明细[[#This Row],[lead_date]])-1)),$W$2)</f>
        <v>45787</v>
      </c>
      <c r="X409" t="b">
        <f t="shared" ca="1" si="6"/>
        <v>1</v>
      </c>
    </row>
    <row r="410" spans="1:24" hidden="1">
      <c r="A410" t="s">
        <v>19629</v>
      </c>
      <c r="B410" t="s">
        <v>19630</v>
      </c>
      <c r="C410">
        <v>30</v>
      </c>
      <c r="D410" t="s">
        <v>217</v>
      </c>
      <c r="E410" t="s">
        <v>19630</v>
      </c>
      <c r="F410">
        <v>1</v>
      </c>
      <c r="G410">
        <v>787.5</v>
      </c>
      <c r="H410">
        <v>543081</v>
      </c>
      <c r="I410" t="s">
        <v>19631</v>
      </c>
      <c r="J410" t="s">
        <v>545</v>
      </c>
      <c r="K410" t="s">
        <v>546</v>
      </c>
      <c r="L410" t="s">
        <v>599</v>
      </c>
      <c r="M410" t="s">
        <v>632</v>
      </c>
      <c r="N410" t="s">
        <v>549</v>
      </c>
      <c r="O410" t="s">
        <v>550</v>
      </c>
      <c r="P410" t="s">
        <v>551</v>
      </c>
      <c r="Q410" t="s">
        <v>145</v>
      </c>
      <c r="R410" t="s">
        <v>475</v>
      </c>
      <c r="S410" t="s">
        <v>28986</v>
      </c>
      <c r="T410" t="s">
        <v>17790</v>
      </c>
      <c r="U410">
        <f>COUNTIF('业绩进度排名-中间表'!$E$27:$E$202,新签明细[[#This Row],[cc_user_name]])</f>
        <v>1</v>
      </c>
      <c r="V410" s="1">
        <f>DATEVALUE(LEFT(新签明细[[#This Row],[支付成功时间]], FIND(" ", 新签明细[[#This Row],[支付成功时间]]) - 1))</f>
        <v>45802</v>
      </c>
      <c r="W410" s="1">
        <f>IFERROR(DATEVALUE(LEFT(新签明细[[#This Row],[lead_date]],FIND(" ",新签明细[[#This Row],[lead_date]])-1)),$W$2)</f>
        <v>45795</v>
      </c>
      <c r="X410" t="b">
        <f t="shared" ca="1" si="6"/>
        <v>1</v>
      </c>
    </row>
    <row r="411" spans="1:24">
      <c r="A411" t="s">
        <v>19632</v>
      </c>
      <c r="B411" t="s">
        <v>19633</v>
      </c>
      <c r="C411">
        <v>18</v>
      </c>
      <c r="D411" t="s">
        <v>310</v>
      </c>
      <c r="E411" t="s">
        <v>19633</v>
      </c>
      <c r="F411">
        <v>1</v>
      </c>
      <c r="G411">
        <v>630</v>
      </c>
      <c r="H411">
        <v>538046</v>
      </c>
      <c r="I411" t="s">
        <v>19634</v>
      </c>
      <c r="J411" t="s">
        <v>545</v>
      </c>
      <c r="K411" t="s">
        <v>546</v>
      </c>
      <c r="L411" t="s">
        <v>565</v>
      </c>
      <c r="M411" t="s">
        <v>610</v>
      </c>
      <c r="N411" t="s">
        <v>549</v>
      </c>
      <c r="O411" t="s">
        <v>550</v>
      </c>
      <c r="P411" t="s">
        <v>136</v>
      </c>
      <c r="Q411" t="s">
        <v>143</v>
      </c>
      <c r="R411" t="s">
        <v>475</v>
      </c>
      <c r="S411" t="s">
        <v>566</v>
      </c>
      <c r="T411" t="s">
        <v>11910</v>
      </c>
      <c r="U411">
        <f>COUNTIF('业绩进度排名-中间表'!$E$27:$E$202,新签明细[[#This Row],[cc_user_name]])</f>
        <v>1</v>
      </c>
      <c r="V411" s="1">
        <f>DATEVALUE(LEFT(新签明细[[#This Row],[支付成功时间]], FIND(" ", 新签明细[[#This Row],[支付成功时间]]) - 1))</f>
        <v>45792</v>
      </c>
      <c r="W411" s="1">
        <f>IFERROR(DATEVALUE(LEFT(新签明细[[#This Row],[lead_date]],FIND(" ",新签明细[[#This Row],[lead_date]])-1)),$W$2)</f>
        <v>45789</v>
      </c>
      <c r="X411" t="b">
        <f t="shared" ca="1" si="6"/>
        <v>1</v>
      </c>
    </row>
    <row r="412" spans="1:24" hidden="1">
      <c r="A412" t="s">
        <v>19635</v>
      </c>
      <c r="B412" t="s">
        <v>19636</v>
      </c>
      <c r="C412">
        <v>18</v>
      </c>
      <c r="D412" t="s">
        <v>803</v>
      </c>
      <c r="E412" t="s">
        <v>19636</v>
      </c>
      <c r="F412">
        <v>1</v>
      </c>
      <c r="G412">
        <v>652.89647500000001</v>
      </c>
      <c r="H412">
        <v>541130</v>
      </c>
      <c r="I412" t="s">
        <v>19637</v>
      </c>
      <c r="J412" t="s">
        <v>545</v>
      </c>
      <c r="K412" t="s">
        <v>546</v>
      </c>
      <c r="L412" t="s">
        <v>565</v>
      </c>
      <c r="M412" t="s">
        <v>648</v>
      </c>
      <c r="N412" t="s">
        <v>805</v>
      </c>
      <c r="O412" t="s">
        <v>806</v>
      </c>
      <c r="P412" t="s">
        <v>649</v>
      </c>
      <c r="Q412" t="s">
        <v>626</v>
      </c>
      <c r="R412" t="s">
        <v>475</v>
      </c>
      <c r="S412" t="s">
        <v>1607</v>
      </c>
      <c r="T412" t="s">
        <v>567</v>
      </c>
      <c r="U412">
        <f>COUNTIF('业绩进度排名-中间表'!$E$27:$E$202,新签明细[[#This Row],[cc_user_name]])</f>
        <v>0</v>
      </c>
      <c r="V412" s="1">
        <f>DATEVALUE(LEFT(新签明细[[#This Row],[支付成功时间]], FIND(" ", 新签明细[[#This Row],[支付成功时间]]) - 1))</f>
        <v>45797</v>
      </c>
      <c r="W412" s="1">
        <f>IFERROR(DATEVALUE(LEFT(新签明细[[#This Row],[lead_date]],FIND(" ",新签明细[[#This Row],[lead_date]])-1)),$W$2)</f>
        <v>45783</v>
      </c>
      <c r="X412" t="b">
        <f t="shared" ca="1" si="6"/>
        <v>1</v>
      </c>
    </row>
    <row r="413" spans="1:24" hidden="1">
      <c r="A413" t="s">
        <v>30667</v>
      </c>
      <c r="B413" t="s">
        <v>30668</v>
      </c>
      <c r="C413">
        <v>30</v>
      </c>
      <c r="D413" t="s">
        <v>258</v>
      </c>
      <c r="E413" t="s">
        <v>30668</v>
      </c>
      <c r="F413">
        <v>1</v>
      </c>
      <c r="G413">
        <v>787.5</v>
      </c>
      <c r="H413">
        <v>544981</v>
      </c>
      <c r="I413" t="s">
        <v>30669</v>
      </c>
      <c r="J413" t="s">
        <v>545</v>
      </c>
      <c r="K413" t="s">
        <v>546</v>
      </c>
      <c r="L413" t="s">
        <v>599</v>
      </c>
      <c r="M413" t="s">
        <v>632</v>
      </c>
      <c r="N413" t="s">
        <v>549</v>
      </c>
      <c r="O413" t="s">
        <v>550</v>
      </c>
      <c r="P413" t="s">
        <v>136</v>
      </c>
      <c r="Q413" t="s">
        <v>147</v>
      </c>
      <c r="R413" t="s">
        <v>475</v>
      </c>
      <c r="S413" t="s">
        <v>626</v>
      </c>
      <c r="T413" t="s">
        <v>17691</v>
      </c>
      <c r="U413">
        <f>COUNTIF('业绩进度排名-中间表'!$E$27:$E$202,新签明细[[#This Row],[cc_user_name]])</f>
        <v>1</v>
      </c>
      <c r="V413" s="1">
        <f>DATEVALUE(LEFT(新签明细[[#This Row],[支付成功时间]], FIND(" ", 新签明细[[#This Row],[支付成功时间]]) - 1))</f>
        <v>45806</v>
      </c>
      <c r="W413" s="1">
        <f>IFERROR(DATEVALUE(LEFT(新签明细[[#This Row],[lead_date]],FIND(" ",新签明细[[#This Row],[lead_date]])-1)),$W$2)</f>
        <v>45797</v>
      </c>
      <c r="X413" t="b">
        <f t="shared" ca="1" si="6"/>
        <v>1</v>
      </c>
    </row>
    <row r="414" spans="1:24" hidden="1">
      <c r="A414" t="s">
        <v>30670</v>
      </c>
      <c r="B414" t="s">
        <v>30671</v>
      </c>
      <c r="C414">
        <v>30</v>
      </c>
      <c r="D414" t="s">
        <v>200</v>
      </c>
      <c r="E414" t="s">
        <v>30671</v>
      </c>
      <c r="F414">
        <v>1</v>
      </c>
      <c r="G414">
        <v>811.13</v>
      </c>
      <c r="H414">
        <v>544165</v>
      </c>
      <c r="I414" t="s">
        <v>30672</v>
      </c>
      <c r="J414" t="s">
        <v>545</v>
      </c>
      <c r="K414" t="s">
        <v>546</v>
      </c>
      <c r="L414" t="s">
        <v>11908</v>
      </c>
      <c r="M414" t="s">
        <v>626</v>
      </c>
      <c r="N414" t="s">
        <v>549</v>
      </c>
      <c r="O414" t="s">
        <v>550</v>
      </c>
      <c r="P414" t="s">
        <v>551</v>
      </c>
      <c r="Q414" t="s">
        <v>149</v>
      </c>
      <c r="R414" t="s">
        <v>475</v>
      </c>
      <c r="S414" t="s">
        <v>11909</v>
      </c>
      <c r="T414" t="s">
        <v>11910</v>
      </c>
      <c r="U414">
        <f>COUNTIF('业绩进度排名-中间表'!$E$27:$E$202,新签明细[[#This Row],[cc_user_name]])</f>
        <v>1</v>
      </c>
      <c r="V414" s="1">
        <f>DATEVALUE(LEFT(新签明细[[#This Row],[支付成功时间]], FIND(" ", 新签明细[[#This Row],[支付成功时间]]) - 1))</f>
        <v>45803</v>
      </c>
      <c r="W414" s="1">
        <f>IFERROR(DATEVALUE(LEFT(新签明细[[#This Row],[lead_date]],FIND(" ",新签明细[[#This Row],[lead_date]])-1)),$W$2)</f>
        <v>45789</v>
      </c>
      <c r="X414" t="b">
        <f t="shared" ca="1" si="6"/>
        <v>1</v>
      </c>
    </row>
    <row r="415" spans="1:24" hidden="1">
      <c r="A415" t="s">
        <v>19638</v>
      </c>
      <c r="B415" t="s">
        <v>19639</v>
      </c>
      <c r="C415">
        <v>24</v>
      </c>
      <c r="D415" t="s">
        <v>247</v>
      </c>
      <c r="E415" t="s">
        <v>19639</v>
      </c>
      <c r="F415">
        <v>1</v>
      </c>
      <c r="G415">
        <v>840</v>
      </c>
      <c r="H415">
        <v>543087</v>
      </c>
      <c r="I415" t="s">
        <v>19640</v>
      </c>
      <c r="J415" t="s">
        <v>545</v>
      </c>
      <c r="K415" t="s">
        <v>546</v>
      </c>
      <c r="L415" t="s">
        <v>671</v>
      </c>
      <c r="M415" t="s">
        <v>548</v>
      </c>
      <c r="N415" t="s">
        <v>549</v>
      </c>
      <c r="O415" t="s">
        <v>550</v>
      </c>
      <c r="P415" t="s">
        <v>551</v>
      </c>
      <c r="Q415" t="s">
        <v>242</v>
      </c>
      <c r="R415" t="s">
        <v>475</v>
      </c>
      <c r="S415" t="s">
        <v>659</v>
      </c>
      <c r="T415" t="s">
        <v>17665</v>
      </c>
      <c r="U415">
        <f>COUNTIF('业绩进度排名-中间表'!$E$27:$E$202,新签明细[[#This Row],[cc_user_name]])</f>
        <v>1</v>
      </c>
      <c r="V415" s="1">
        <f>DATEVALUE(LEFT(新签明细[[#This Row],[支付成功时间]], FIND(" ", 新签明细[[#This Row],[支付成功时间]]) - 1))</f>
        <v>45802</v>
      </c>
      <c r="W415" s="1">
        <f>IFERROR(DATEVALUE(LEFT(新签明细[[#This Row],[lead_date]],FIND(" ",新签明细[[#This Row],[lead_date]])-1)),$W$2)</f>
        <v>45800</v>
      </c>
      <c r="X415" t="b">
        <f t="shared" ca="1" si="6"/>
        <v>1</v>
      </c>
    </row>
    <row r="416" spans="1:24" hidden="1">
      <c r="A416" t="s">
        <v>19641</v>
      </c>
      <c r="B416" t="s">
        <v>19642</v>
      </c>
      <c r="C416">
        <v>36</v>
      </c>
      <c r="D416" t="s">
        <v>274</v>
      </c>
      <c r="E416" t="s">
        <v>19642</v>
      </c>
      <c r="F416">
        <v>1</v>
      </c>
      <c r="G416">
        <v>1234.97</v>
      </c>
      <c r="H416">
        <v>540421</v>
      </c>
      <c r="I416" t="s">
        <v>19643</v>
      </c>
      <c r="J416" t="s">
        <v>545</v>
      </c>
      <c r="K416" t="s">
        <v>546</v>
      </c>
      <c r="L416" t="s">
        <v>557</v>
      </c>
      <c r="M416" t="s">
        <v>548</v>
      </c>
      <c r="N416" t="s">
        <v>549</v>
      </c>
      <c r="O416" t="s">
        <v>550</v>
      </c>
      <c r="P416" t="s">
        <v>136</v>
      </c>
      <c r="Q416" t="s">
        <v>139</v>
      </c>
      <c r="R416" t="s">
        <v>475</v>
      </c>
      <c r="S416" t="s">
        <v>572</v>
      </c>
      <c r="T416" t="s">
        <v>17790</v>
      </c>
      <c r="U416">
        <f>COUNTIF('业绩进度排名-中间表'!$E$27:$E$202,新签明细[[#This Row],[cc_user_name]])</f>
        <v>1</v>
      </c>
      <c r="V416" s="1">
        <f>DATEVALUE(LEFT(新签明细[[#This Row],[支付成功时间]], FIND(" ", 新签明细[[#This Row],[支付成功时间]]) - 1))</f>
        <v>45796</v>
      </c>
      <c r="W416" s="1">
        <f>IFERROR(DATEVALUE(LEFT(新签明细[[#This Row],[lead_date]],FIND(" ",新签明细[[#This Row],[lead_date]])-1)),$W$2)</f>
        <v>45795</v>
      </c>
      <c r="X416" t="b">
        <f t="shared" ca="1" si="6"/>
        <v>1</v>
      </c>
    </row>
    <row r="417" spans="1:24" hidden="1">
      <c r="A417" t="s">
        <v>19644</v>
      </c>
      <c r="B417" t="s">
        <v>19645</v>
      </c>
      <c r="C417">
        <v>36</v>
      </c>
      <c r="D417" t="s">
        <v>265</v>
      </c>
      <c r="E417" t="s">
        <v>19645</v>
      </c>
      <c r="F417">
        <v>1</v>
      </c>
      <c r="G417">
        <v>1199</v>
      </c>
      <c r="H417">
        <v>537852</v>
      </c>
      <c r="I417" t="s">
        <v>19646</v>
      </c>
      <c r="J417" t="s">
        <v>545</v>
      </c>
      <c r="K417" t="s">
        <v>546</v>
      </c>
      <c r="L417" t="s">
        <v>557</v>
      </c>
      <c r="M417" t="s">
        <v>1088</v>
      </c>
      <c r="N417" t="s">
        <v>549</v>
      </c>
      <c r="O417" t="s">
        <v>550</v>
      </c>
      <c r="P417" t="s">
        <v>136</v>
      </c>
      <c r="Q417" t="s">
        <v>264</v>
      </c>
      <c r="R417" t="s">
        <v>475</v>
      </c>
      <c r="S417" t="s">
        <v>611</v>
      </c>
      <c r="T417" t="s">
        <v>9478</v>
      </c>
      <c r="U417">
        <f>COUNTIF('业绩进度排名-中间表'!$E$27:$E$202,新签明细[[#This Row],[cc_user_name]])</f>
        <v>1</v>
      </c>
      <c r="V417" s="1">
        <f>DATEVALUE(LEFT(新签明细[[#This Row],[支付成功时间]], FIND(" ", 新签明细[[#This Row],[支付成功时间]]) - 1))</f>
        <v>45791</v>
      </c>
      <c r="W417" s="1">
        <f>IFERROR(DATEVALUE(LEFT(新签明细[[#This Row],[lead_date]],FIND(" ",新签明细[[#This Row],[lead_date]])-1)),$W$2)</f>
        <v>45788</v>
      </c>
      <c r="X417" t="b">
        <f t="shared" ca="1" si="6"/>
        <v>1</v>
      </c>
    </row>
    <row r="418" spans="1:24" hidden="1">
      <c r="A418" t="s">
        <v>28998</v>
      </c>
      <c r="B418" t="s">
        <v>28999</v>
      </c>
      <c r="C418">
        <v>36</v>
      </c>
      <c r="D418" t="s">
        <v>246</v>
      </c>
      <c r="E418" t="s">
        <v>28999</v>
      </c>
      <c r="F418">
        <v>1</v>
      </c>
      <c r="G418">
        <v>1199</v>
      </c>
      <c r="H418">
        <v>543663</v>
      </c>
      <c r="I418" t="s">
        <v>29000</v>
      </c>
      <c r="J418" t="s">
        <v>545</v>
      </c>
      <c r="K418" t="s">
        <v>546</v>
      </c>
      <c r="L418" t="s">
        <v>557</v>
      </c>
      <c r="M418" t="s">
        <v>548</v>
      </c>
      <c r="N418" t="s">
        <v>549</v>
      </c>
      <c r="O418" t="s">
        <v>550</v>
      </c>
      <c r="P418" t="s">
        <v>551</v>
      </c>
      <c r="Q418" t="s">
        <v>242</v>
      </c>
      <c r="R418" t="s">
        <v>475</v>
      </c>
      <c r="S418" t="s">
        <v>663</v>
      </c>
      <c r="T418" t="s">
        <v>18475</v>
      </c>
      <c r="U418">
        <f>COUNTIF('业绩进度排名-中间表'!$E$27:$E$202,新签明细[[#This Row],[cc_user_name]])</f>
        <v>1</v>
      </c>
      <c r="V418" s="1">
        <f>DATEVALUE(LEFT(新签明细[[#This Row],[支付成功时间]], FIND(" ", 新签明细[[#This Row],[支付成功时间]]) - 1))</f>
        <v>45803</v>
      </c>
      <c r="W418" s="1">
        <f>IFERROR(DATEVALUE(LEFT(新签明细[[#This Row],[lead_date]],FIND(" ",新签明细[[#This Row],[lead_date]])-1)),$W$2)</f>
        <v>45801</v>
      </c>
      <c r="X418" t="b">
        <f t="shared" ca="1" si="6"/>
        <v>1</v>
      </c>
    </row>
    <row r="419" spans="1:24" hidden="1">
      <c r="A419" t="s">
        <v>9668</v>
      </c>
      <c r="B419" t="s">
        <v>9669</v>
      </c>
      <c r="C419">
        <v>18</v>
      </c>
      <c r="D419" t="s">
        <v>243</v>
      </c>
      <c r="E419" t="s">
        <v>9669</v>
      </c>
      <c r="F419">
        <v>1</v>
      </c>
      <c r="G419">
        <v>630</v>
      </c>
      <c r="H419">
        <v>536286</v>
      </c>
      <c r="I419" t="s">
        <v>9670</v>
      </c>
      <c r="J419" t="s">
        <v>545</v>
      </c>
      <c r="K419" t="s">
        <v>546</v>
      </c>
      <c r="L419" t="s">
        <v>565</v>
      </c>
      <c r="M419" t="s">
        <v>626</v>
      </c>
      <c r="N419" t="s">
        <v>549</v>
      </c>
      <c r="O419" t="s">
        <v>550</v>
      </c>
      <c r="P419" t="s">
        <v>551</v>
      </c>
      <c r="Q419" t="s">
        <v>242</v>
      </c>
      <c r="R419" t="s">
        <v>475</v>
      </c>
      <c r="S419" t="s">
        <v>1793</v>
      </c>
      <c r="T419" t="s">
        <v>9671</v>
      </c>
      <c r="U419">
        <f>COUNTIF('业绩进度排名-中间表'!$E$27:$E$202,新签明细[[#This Row],[cc_user_name]])</f>
        <v>1</v>
      </c>
      <c r="V419" s="1">
        <f>DATEVALUE(LEFT(新签明细[[#This Row],[支付成功时间]], FIND(" ", 新签明细[[#This Row],[支付成功时间]]) - 1))</f>
        <v>45787</v>
      </c>
      <c r="W419" s="1">
        <f>IFERROR(DATEVALUE(LEFT(新签明细[[#This Row],[lead_date]],FIND(" ",新签明细[[#This Row],[lead_date]])-1)),$W$2)</f>
        <v>45684</v>
      </c>
      <c r="X419" t="b">
        <f t="shared" ca="1" si="6"/>
        <v>0</v>
      </c>
    </row>
    <row r="420" spans="1:24" hidden="1">
      <c r="A420" t="s">
        <v>11955</v>
      </c>
      <c r="B420" t="s">
        <v>11956</v>
      </c>
      <c r="C420">
        <v>30</v>
      </c>
      <c r="D420" t="s">
        <v>261</v>
      </c>
      <c r="E420" t="s">
        <v>11956</v>
      </c>
      <c r="F420">
        <v>1</v>
      </c>
      <c r="G420">
        <v>787.5</v>
      </c>
      <c r="H420">
        <v>536797</v>
      </c>
      <c r="I420" t="s">
        <v>11957</v>
      </c>
      <c r="J420" t="s">
        <v>545</v>
      </c>
      <c r="K420" t="s">
        <v>546</v>
      </c>
      <c r="L420" t="s">
        <v>11908</v>
      </c>
      <c r="M420" t="s">
        <v>626</v>
      </c>
      <c r="N420" t="s">
        <v>549</v>
      </c>
      <c r="O420" t="s">
        <v>550</v>
      </c>
      <c r="P420" t="s">
        <v>136</v>
      </c>
      <c r="Q420" t="s">
        <v>147</v>
      </c>
      <c r="R420" t="s">
        <v>475</v>
      </c>
      <c r="S420" t="s">
        <v>11909</v>
      </c>
      <c r="T420" t="s">
        <v>11910</v>
      </c>
      <c r="U420">
        <f>COUNTIF('业绩进度排名-中间表'!$E$27:$E$202,新签明细[[#This Row],[cc_user_name]])</f>
        <v>1</v>
      </c>
      <c r="V420" s="1">
        <f>DATEVALUE(LEFT(新签明细[[#This Row],[支付成功时间]], FIND(" ", 新签明细[[#This Row],[支付成功时间]]) - 1))</f>
        <v>45789</v>
      </c>
      <c r="W420" s="1">
        <f>IFERROR(DATEVALUE(LEFT(新签明细[[#This Row],[lead_date]],FIND(" ",新签明细[[#This Row],[lead_date]])-1)),$W$2)</f>
        <v>45789</v>
      </c>
      <c r="X420" t="b">
        <f t="shared" ca="1" si="6"/>
        <v>1</v>
      </c>
    </row>
    <row r="421" spans="1:24" hidden="1">
      <c r="A421" t="s">
        <v>9672</v>
      </c>
      <c r="B421" t="s">
        <v>9673</v>
      </c>
      <c r="C421">
        <v>36</v>
      </c>
      <c r="D421" t="s">
        <v>183</v>
      </c>
      <c r="E421" t="s">
        <v>9673</v>
      </c>
      <c r="F421">
        <v>1</v>
      </c>
      <c r="G421">
        <v>1199</v>
      </c>
      <c r="H421">
        <v>536776</v>
      </c>
      <c r="I421" t="s">
        <v>9674</v>
      </c>
      <c r="J421" t="s">
        <v>545</v>
      </c>
      <c r="K421" t="s">
        <v>546</v>
      </c>
      <c r="L421" t="s">
        <v>557</v>
      </c>
      <c r="M421" t="s">
        <v>548</v>
      </c>
      <c r="N421" t="s">
        <v>549</v>
      </c>
      <c r="O421" t="s">
        <v>559</v>
      </c>
      <c r="P421" t="s">
        <v>469</v>
      </c>
      <c r="Q421" t="s">
        <v>180</v>
      </c>
      <c r="R421" t="s">
        <v>475</v>
      </c>
      <c r="S421" t="s">
        <v>659</v>
      </c>
      <c r="T421" t="s">
        <v>9375</v>
      </c>
      <c r="U421">
        <f>COUNTIF('业绩进度排名-中间表'!$E$27:$E$202,新签明细[[#This Row],[cc_user_name]])</f>
        <v>1</v>
      </c>
      <c r="V421" s="1">
        <f>DATEVALUE(LEFT(新签明细[[#This Row],[支付成功时间]], FIND(" ", 新签明细[[#This Row],[支付成功时间]]) - 1))</f>
        <v>45788</v>
      </c>
      <c r="W421" s="1">
        <f>IFERROR(DATEVALUE(LEFT(新签明细[[#This Row],[lead_date]],FIND(" ",新签明细[[#This Row],[lead_date]])-1)),$W$2)</f>
        <v>45787</v>
      </c>
      <c r="X421" t="b">
        <f t="shared" ca="1" si="6"/>
        <v>1</v>
      </c>
    </row>
    <row r="422" spans="1:24" hidden="1">
      <c r="A422" t="s">
        <v>19647</v>
      </c>
      <c r="B422" t="s">
        <v>19648</v>
      </c>
      <c r="C422">
        <v>12</v>
      </c>
      <c r="D422" t="s">
        <v>9481</v>
      </c>
      <c r="E422" t="s">
        <v>19648</v>
      </c>
      <c r="F422">
        <v>1</v>
      </c>
      <c r="G422">
        <v>435.26431600000001</v>
      </c>
      <c r="H422">
        <v>541084</v>
      </c>
      <c r="I422" t="s">
        <v>19649</v>
      </c>
      <c r="J422" t="s">
        <v>545</v>
      </c>
      <c r="K422" t="s">
        <v>546</v>
      </c>
      <c r="L422" t="s">
        <v>19650</v>
      </c>
      <c r="M422" t="s">
        <v>648</v>
      </c>
      <c r="N422" t="s">
        <v>805</v>
      </c>
      <c r="O422" t="s">
        <v>649</v>
      </c>
      <c r="P422" t="s">
        <v>649</v>
      </c>
      <c r="Q422" t="s">
        <v>626</v>
      </c>
      <c r="R422" t="s">
        <v>475</v>
      </c>
      <c r="S422" t="s">
        <v>650</v>
      </c>
      <c r="T422" t="s">
        <v>17661</v>
      </c>
      <c r="U422">
        <f>COUNTIF('业绩进度排名-中间表'!$E$27:$E$202,新签明细[[#This Row],[cc_user_name]])</f>
        <v>0</v>
      </c>
      <c r="V422" s="1">
        <f>DATEVALUE(LEFT(新签明细[[#This Row],[支付成功时间]], FIND(" ", 新签明细[[#This Row],[支付成功时间]]) - 1))</f>
        <v>45797</v>
      </c>
      <c r="W422" s="1">
        <f>IFERROR(DATEVALUE(LEFT(新签明细[[#This Row],[lead_date]],FIND(" ",新签明细[[#This Row],[lead_date]])-1)),$W$2)</f>
        <v>45793</v>
      </c>
      <c r="X422" t="b">
        <f t="shared" ca="1" si="6"/>
        <v>1</v>
      </c>
    </row>
    <row r="423" spans="1:24" hidden="1">
      <c r="A423" t="s">
        <v>11958</v>
      </c>
      <c r="B423" t="s">
        <v>11959</v>
      </c>
      <c r="C423">
        <v>36</v>
      </c>
      <c r="D423" t="s">
        <v>327</v>
      </c>
      <c r="E423" t="s">
        <v>11959</v>
      </c>
      <c r="F423">
        <v>1</v>
      </c>
      <c r="G423">
        <v>1381.4844840000001</v>
      </c>
      <c r="H423">
        <v>537210</v>
      </c>
      <c r="I423" t="s">
        <v>11960</v>
      </c>
      <c r="J423" t="s">
        <v>545</v>
      </c>
      <c r="K423" t="s">
        <v>546</v>
      </c>
      <c r="L423" t="s">
        <v>557</v>
      </c>
      <c r="M423" t="s">
        <v>558</v>
      </c>
      <c r="N423" t="s">
        <v>549</v>
      </c>
      <c r="O423" t="s">
        <v>559</v>
      </c>
      <c r="P423" t="s">
        <v>504</v>
      </c>
      <c r="Q423" t="s">
        <v>325</v>
      </c>
      <c r="R423" t="s">
        <v>475</v>
      </c>
      <c r="S423" t="s">
        <v>672</v>
      </c>
      <c r="T423" t="s">
        <v>637</v>
      </c>
      <c r="U423">
        <f>COUNTIF('业绩进度排名-中间表'!$E$27:$E$202,新签明细[[#This Row],[cc_user_name]])</f>
        <v>1</v>
      </c>
      <c r="V423" s="1">
        <f>DATEVALUE(LEFT(新签明细[[#This Row],[支付成功时间]], FIND(" ", 新签明细[[#This Row],[支付成功时间]]) - 1))</f>
        <v>45789</v>
      </c>
      <c r="W423" s="1">
        <f>IFERROR(DATEVALUE(LEFT(新签明细[[#This Row],[lead_date]],FIND(" ",新签明细[[#This Row],[lead_date]])-1)),$W$2)</f>
        <v>45779</v>
      </c>
      <c r="X423" t="b">
        <f t="shared" ca="1" si="6"/>
        <v>1</v>
      </c>
    </row>
    <row r="424" spans="1:24" hidden="1">
      <c r="A424" t="s">
        <v>30673</v>
      </c>
      <c r="B424" t="s">
        <v>30674</v>
      </c>
      <c r="C424">
        <v>18</v>
      </c>
      <c r="D424" t="s">
        <v>275</v>
      </c>
      <c r="E424" t="s">
        <v>30674</v>
      </c>
      <c r="F424">
        <v>1</v>
      </c>
      <c r="G424">
        <v>630</v>
      </c>
      <c r="H424">
        <v>543897</v>
      </c>
      <c r="I424" t="s">
        <v>30675</v>
      </c>
      <c r="J424" t="s">
        <v>545</v>
      </c>
      <c r="K424" t="s">
        <v>546</v>
      </c>
      <c r="L424" t="s">
        <v>565</v>
      </c>
      <c r="M424" t="s">
        <v>626</v>
      </c>
      <c r="N424" t="s">
        <v>549</v>
      </c>
      <c r="O424" t="s">
        <v>550</v>
      </c>
      <c r="P424" t="s">
        <v>136</v>
      </c>
      <c r="Q424" t="s">
        <v>139</v>
      </c>
      <c r="R424" t="s">
        <v>475</v>
      </c>
      <c r="S424" t="s">
        <v>659</v>
      </c>
      <c r="T424" t="s">
        <v>30517</v>
      </c>
      <c r="U424">
        <f>COUNTIF('业绩进度排名-中间表'!$E$27:$E$202,新签明细[[#This Row],[cc_user_name]])</f>
        <v>1</v>
      </c>
      <c r="V424" s="1">
        <f>DATEVALUE(LEFT(新签明细[[#This Row],[支付成功时间]], FIND(" ", 新签明细[[#This Row],[支付成功时间]]) - 1))</f>
        <v>45803</v>
      </c>
      <c r="W424" s="1">
        <f>IFERROR(DATEVALUE(LEFT(新签明细[[#This Row],[lead_date]],FIND(" ",新签明细[[#This Row],[lead_date]])-1)),$W$2)</f>
        <v>45803</v>
      </c>
      <c r="X424" t="b">
        <f t="shared" ca="1" si="6"/>
        <v>1</v>
      </c>
    </row>
    <row r="425" spans="1:24" hidden="1">
      <c r="A425" t="s">
        <v>1532</v>
      </c>
      <c r="B425" t="s">
        <v>1533</v>
      </c>
      <c r="C425">
        <v>30</v>
      </c>
      <c r="D425" t="s">
        <v>221</v>
      </c>
      <c r="E425" t="s">
        <v>1533</v>
      </c>
      <c r="F425">
        <v>1</v>
      </c>
      <c r="G425">
        <v>787.5</v>
      </c>
      <c r="H425">
        <v>534819</v>
      </c>
      <c r="I425" t="s">
        <v>1534</v>
      </c>
      <c r="J425" t="s">
        <v>545</v>
      </c>
      <c r="K425" t="s">
        <v>546</v>
      </c>
      <c r="L425" t="s">
        <v>599</v>
      </c>
      <c r="M425" t="s">
        <v>548</v>
      </c>
      <c r="N425" t="s">
        <v>549</v>
      </c>
      <c r="O425" t="s">
        <v>550</v>
      </c>
      <c r="P425" t="s">
        <v>551</v>
      </c>
      <c r="Q425" t="s">
        <v>145</v>
      </c>
      <c r="R425" t="s">
        <v>475</v>
      </c>
      <c r="S425" t="s">
        <v>1392</v>
      </c>
      <c r="T425" t="s">
        <v>580</v>
      </c>
      <c r="U425">
        <f>COUNTIF('业绩进度排名-中间表'!$E$27:$E$202,新签明细[[#This Row],[cc_user_name]])</f>
        <v>1</v>
      </c>
      <c r="V425" s="1">
        <f>DATEVALUE(LEFT(新签明细[[#This Row],[支付成功时间]], FIND(" ", 新签明细[[#This Row],[支付成功时间]]) - 1))</f>
        <v>45783</v>
      </c>
      <c r="W425" s="1">
        <f>IFERROR(DATEVALUE(LEFT(新签明细[[#This Row],[lead_date]],FIND(" ",新签明细[[#This Row],[lead_date]])-1)),$W$2)</f>
        <v>45771</v>
      </c>
      <c r="X425" t="b">
        <f t="shared" ca="1" si="6"/>
        <v>0</v>
      </c>
    </row>
    <row r="426" spans="1:24" hidden="1">
      <c r="A426" t="s">
        <v>19651</v>
      </c>
      <c r="B426" t="s">
        <v>19652</v>
      </c>
      <c r="C426">
        <v>24</v>
      </c>
      <c r="D426" t="s">
        <v>215</v>
      </c>
      <c r="E426" t="s">
        <v>19652</v>
      </c>
      <c r="F426">
        <v>1</v>
      </c>
      <c r="G426">
        <v>840</v>
      </c>
      <c r="H426">
        <v>543084</v>
      </c>
      <c r="I426" t="s">
        <v>19653</v>
      </c>
      <c r="J426" t="s">
        <v>545</v>
      </c>
      <c r="K426" t="s">
        <v>546</v>
      </c>
      <c r="L426" t="s">
        <v>671</v>
      </c>
      <c r="M426" t="s">
        <v>548</v>
      </c>
      <c r="N426" t="s">
        <v>549</v>
      </c>
      <c r="O426" t="s">
        <v>550</v>
      </c>
      <c r="P426" t="s">
        <v>551</v>
      </c>
      <c r="Q426" t="s">
        <v>145</v>
      </c>
      <c r="R426" t="s">
        <v>475</v>
      </c>
      <c r="S426" t="s">
        <v>552</v>
      </c>
      <c r="T426" t="s">
        <v>17654</v>
      </c>
      <c r="U426">
        <f>COUNTIF('业绩进度排名-中间表'!$E$27:$E$202,新签明细[[#This Row],[cc_user_name]])</f>
        <v>1</v>
      </c>
      <c r="V426" s="1">
        <f>DATEVALUE(LEFT(新签明细[[#This Row],[支付成功时间]], FIND(" ", 新签明细[[#This Row],[支付成功时间]]) - 1))</f>
        <v>45802</v>
      </c>
      <c r="W426" s="1">
        <f>IFERROR(DATEVALUE(LEFT(新签明细[[#This Row],[lead_date]],FIND(" ",新签明细[[#This Row],[lead_date]])-1)),$W$2)</f>
        <v>45794</v>
      </c>
      <c r="X426" t="b">
        <f t="shared" ca="1" si="6"/>
        <v>1</v>
      </c>
    </row>
    <row r="427" spans="1:24" hidden="1">
      <c r="A427" t="s">
        <v>1535</v>
      </c>
      <c r="B427" t="s">
        <v>1536</v>
      </c>
      <c r="C427">
        <v>36</v>
      </c>
      <c r="D427" t="s">
        <v>278</v>
      </c>
      <c r="E427" t="s">
        <v>1536</v>
      </c>
      <c r="F427">
        <v>1</v>
      </c>
      <c r="G427">
        <v>1210.5453239999999</v>
      </c>
      <c r="H427">
        <v>535755</v>
      </c>
      <c r="I427" t="s">
        <v>1537</v>
      </c>
      <c r="J427" t="s">
        <v>545</v>
      </c>
      <c r="K427" t="s">
        <v>546</v>
      </c>
      <c r="L427" t="s">
        <v>557</v>
      </c>
      <c r="M427" t="s">
        <v>610</v>
      </c>
      <c r="N427" t="s">
        <v>549</v>
      </c>
      <c r="O427" t="s">
        <v>550</v>
      </c>
      <c r="P427" t="s">
        <v>136</v>
      </c>
      <c r="Q427" t="s">
        <v>139</v>
      </c>
      <c r="R427" t="s">
        <v>475</v>
      </c>
      <c r="S427" t="s">
        <v>1538</v>
      </c>
      <c r="T427" t="s">
        <v>595</v>
      </c>
      <c r="U427">
        <f>COUNTIF('业绩进度排名-中间表'!$E$27:$E$202,新签明细[[#This Row],[cc_user_name]])</f>
        <v>1</v>
      </c>
      <c r="V427" s="1">
        <f>DATEVALUE(LEFT(新签明细[[#This Row],[支付成功时间]], FIND(" ", 新签明细[[#This Row],[支付成功时间]]) - 1))</f>
        <v>45786</v>
      </c>
      <c r="W427" s="1">
        <f>IFERROR(DATEVALUE(LEFT(新签明细[[#This Row],[lead_date]],FIND(" ",新签明细[[#This Row],[lead_date]])-1)),$W$2)</f>
        <v>45784</v>
      </c>
      <c r="X427" t="b">
        <f t="shared" ca="1" si="6"/>
        <v>1</v>
      </c>
    </row>
    <row r="428" spans="1:24" hidden="1">
      <c r="A428" t="s">
        <v>19654</v>
      </c>
      <c r="B428" t="s">
        <v>19655</v>
      </c>
      <c r="C428">
        <v>36</v>
      </c>
      <c r="D428" t="s">
        <v>265</v>
      </c>
      <c r="E428" t="s">
        <v>19655</v>
      </c>
      <c r="F428">
        <v>1</v>
      </c>
      <c r="G428">
        <v>1234.97</v>
      </c>
      <c r="H428">
        <v>542672</v>
      </c>
      <c r="I428" t="s">
        <v>19656</v>
      </c>
      <c r="J428" t="s">
        <v>545</v>
      </c>
      <c r="K428" t="s">
        <v>546</v>
      </c>
      <c r="L428" t="s">
        <v>557</v>
      </c>
      <c r="M428" t="s">
        <v>1166</v>
      </c>
      <c r="N428" t="s">
        <v>549</v>
      </c>
      <c r="O428" t="s">
        <v>550</v>
      </c>
      <c r="P428" t="s">
        <v>136</v>
      </c>
      <c r="Q428" t="s">
        <v>264</v>
      </c>
      <c r="R428" t="s">
        <v>475</v>
      </c>
      <c r="S428" t="s">
        <v>817</v>
      </c>
      <c r="T428" t="s">
        <v>17665</v>
      </c>
      <c r="U428">
        <f>COUNTIF('业绩进度排名-中间表'!$E$27:$E$202,新签明细[[#This Row],[cc_user_name]])</f>
        <v>1</v>
      </c>
      <c r="V428" s="1">
        <f>DATEVALUE(LEFT(新签明细[[#This Row],[支付成功时间]], FIND(" ", 新签明细[[#This Row],[支付成功时间]]) - 1))</f>
        <v>45801</v>
      </c>
      <c r="W428" s="1">
        <f>IFERROR(DATEVALUE(LEFT(新签明细[[#This Row],[lead_date]],FIND(" ",新签明细[[#This Row],[lead_date]])-1)),$W$2)</f>
        <v>45800</v>
      </c>
      <c r="X428" t="b">
        <f t="shared" ca="1" si="6"/>
        <v>1</v>
      </c>
    </row>
    <row r="429" spans="1:24">
      <c r="A429" t="s">
        <v>19657</v>
      </c>
      <c r="B429" t="s">
        <v>19658</v>
      </c>
      <c r="C429">
        <v>36</v>
      </c>
      <c r="D429" t="s">
        <v>306</v>
      </c>
      <c r="E429" t="s">
        <v>19658</v>
      </c>
      <c r="F429">
        <v>1</v>
      </c>
      <c r="G429">
        <v>420</v>
      </c>
      <c r="H429">
        <v>537628</v>
      </c>
      <c r="I429" t="s">
        <v>19659</v>
      </c>
      <c r="J429" t="s">
        <v>545</v>
      </c>
      <c r="K429" t="s">
        <v>1102</v>
      </c>
      <c r="L429" t="s">
        <v>13081</v>
      </c>
      <c r="M429" t="s">
        <v>610</v>
      </c>
      <c r="N429" t="s">
        <v>549</v>
      </c>
      <c r="O429" t="s">
        <v>550</v>
      </c>
      <c r="P429" t="s">
        <v>136</v>
      </c>
      <c r="Q429" t="s">
        <v>143</v>
      </c>
      <c r="R429" t="s">
        <v>475</v>
      </c>
      <c r="S429" t="s">
        <v>19660</v>
      </c>
      <c r="T429" t="s">
        <v>19661</v>
      </c>
      <c r="U429">
        <f>COUNTIF('业绩进度排名-中间表'!$E$27:$E$202,新签明细[[#This Row],[cc_user_name]])</f>
        <v>1</v>
      </c>
      <c r="V429" s="1">
        <f>DATEVALUE(LEFT(新签明细[[#This Row],[支付成功时间]], FIND(" ", 新签明细[[#This Row],[支付成功时间]]) - 1))</f>
        <v>45790</v>
      </c>
      <c r="W429" s="1">
        <f>IFERROR(DATEVALUE(LEFT(新签明细[[#This Row],[lead_date]],FIND(" ",新签明细[[#This Row],[lead_date]])-1)),$W$2)</f>
        <v>44687</v>
      </c>
      <c r="X429" t="b">
        <f t="shared" ca="1" si="6"/>
        <v>1</v>
      </c>
    </row>
    <row r="430" spans="1:24" hidden="1">
      <c r="A430" t="s">
        <v>19662</v>
      </c>
      <c r="B430" t="s">
        <v>19663</v>
      </c>
      <c r="C430">
        <v>36</v>
      </c>
      <c r="D430" t="s">
        <v>330</v>
      </c>
      <c r="E430" t="s">
        <v>19663</v>
      </c>
      <c r="F430">
        <v>1</v>
      </c>
      <c r="G430">
        <v>1267.417651</v>
      </c>
      <c r="H430">
        <v>537920</v>
      </c>
      <c r="I430" t="s">
        <v>19664</v>
      </c>
      <c r="J430" t="s">
        <v>545</v>
      </c>
      <c r="K430" t="s">
        <v>546</v>
      </c>
      <c r="L430" t="s">
        <v>557</v>
      </c>
      <c r="M430" t="s">
        <v>695</v>
      </c>
      <c r="N430" t="s">
        <v>549</v>
      </c>
      <c r="O430" t="s">
        <v>559</v>
      </c>
      <c r="P430" t="s">
        <v>504</v>
      </c>
      <c r="Q430" t="s">
        <v>325</v>
      </c>
      <c r="R430" t="s">
        <v>475</v>
      </c>
      <c r="S430" t="s">
        <v>18952</v>
      </c>
      <c r="T430" t="s">
        <v>9478</v>
      </c>
      <c r="U430">
        <f>COUNTIF('业绩进度排名-中间表'!$E$27:$E$202,新签明细[[#This Row],[cc_user_name]])</f>
        <v>1</v>
      </c>
      <c r="V430" s="1">
        <f>DATEVALUE(LEFT(新签明细[[#This Row],[支付成功时间]], FIND(" ", 新签明细[[#This Row],[支付成功时间]]) - 1))</f>
        <v>45791</v>
      </c>
      <c r="W430" s="1">
        <f>IFERROR(DATEVALUE(LEFT(新签明细[[#This Row],[lead_date]],FIND(" ",新签明细[[#This Row],[lead_date]])-1)),$W$2)</f>
        <v>45788</v>
      </c>
      <c r="X430" t="b">
        <f t="shared" ca="1" si="6"/>
        <v>1</v>
      </c>
    </row>
    <row r="431" spans="1:24" hidden="1">
      <c r="A431" t="s">
        <v>30676</v>
      </c>
      <c r="B431" t="s">
        <v>30677</v>
      </c>
      <c r="C431">
        <v>18</v>
      </c>
      <c r="D431" t="s">
        <v>276</v>
      </c>
      <c r="E431" t="s">
        <v>30677</v>
      </c>
      <c r="F431">
        <v>1</v>
      </c>
      <c r="G431">
        <v>630</v>
      </c>
      <c r="H431">
        <v>542875</v>
      </c>
      <c r="I431" t="s">
        <v>30678</v>
      </c>
      <c r="J431" t="s">
        <v>545</v>
      </c>
      <c r="K431" t="s">
        <v>546</v>
      </c>
      <c r="L431" t="s">
        <v>565</v>
      </c>
      <c r="M431" t="s">
        <v>886</v>
      </c>
      <c r="N431" t="s">
        <v>549</v>
      </c>
      <c r="O431" t="s">
        <v>550</v>
      </c>
      <c r="P431" t="s">
        <v>136</v>
      </c>
      <c r="Q431" t="s">
        <v>139</v>
      </c>
      <c r="R431" t="s">
        <v>475</v>
      </c>
      <c r="S431" t="s">
        <v>659</v>
      </c>
      <c r="T431" t="s">
        <v>1495</v>
      </c>
      <c r="U431">
        <f>COUNTIF('业绩进度排名-中间表'!$E$27:$E$202,新签明细[[#This Row],[cc_user_name]])</f>
        <v>1</v>
      </c>
      <c r="V431" s="1">
        <f>DATEVALUE(LEFT(新签明细[[#This Row],[支付成功时间]], FIND(" ", 新签明细[[#This Row],[支付成功时间]]) - 1))</f>
        <v>45804</v>
      </c>
      <c r="W431" s="1">
        <f>IFERROR(DATEVALUE(LEFT(新签明细[[#This Row],[lead_date]],FIND(" ",新签明细[[#This Row],[lead_date]])-1)),$W$2)</f>
        <v>45764</v>
      </c>
      <c r="X431" t="b">
        <f t="shared" ca="1" si="6"/>
        <v>0</v>
      </c>
    </row>
    <row r="432" spans="1:24" hidden="1">
      <c r="A432" t="s">
        <v>19665</v>
      </c>
      <c r="B432" t="s">
        <v>19666</v>
      </c>
      <c r="C432">
        <v>24</v>
      </c>
      <c r="D432" t="s">
        <v>236</v>
      </c>
      <c r="E432" t="s">
        <v>19666</v>
      </c>
      <c r="F432">
        <v>1</v>
      </c>
      <c r="G432">
        <v>840</v>
      </c>
      <c r="H432">
        <v>543391</v>
      </c>
      <c r="I432" t="s">
        <v>19667</v>
      </c>
      <c r="J432" t="s">
        <v>545</v>
      </c>
      <c r="K432" t="s">
        <v>546</v>
      </c>
      <c r="L432" t="s">
        <v>671</v>
      </c>
      <c r="M432" t="s">
        <v>896</v>
      </c>
      <c r="N432" t="s">
        <v>549</v>
      </c>
      <c r="O432" t="s">
        <v>550</v>
      </c>
      <c r="P432" t="s">
        <v>551</v>
      </c>
      <c r="Q432" t="s">
        <v>141</v>
      </c>
      <c r="R432" t="s">
        <v>475</v>
      </c>
      <c r="S432" t="s">
        <v>572</v>
      </c>
      <c r="T432" t="s">
        <v>17678</v>
      </c>
      <c r="U432">
        <f>COUNTIF('业绩进度排名-中间表'!$E$27:$E$202,新签明细[[#This Row],[cc_user_name]])</f>
        <v>1</v>
      </c>
      <c r="V432" s="1">
        <f>DATEVALUE(LEFT(新签明细[[#This Row],[支付成功时间]], FIND(" ", 新签明细[[#This Row],[支付成功时间]]) - 1))</f>
        <v>45802</v>
      </c>
      <c r="W432" s="1">
        <f>IFERROR(DATEVALUE(LEFT(新签明细[[#This Row],[lead_date]],FIND(" ",新签明细[[#This Row],[lead_date]])-1)),$W$2)</f>
        <v>45798</v>
      </c>
      <c r="X432" t="b">
        <f t="shared" ca="1" si="6"/>
        <v>1</v>
      </c>
    </row>
    <row r="433" spans="1:24" hidden="1">
      <c r="A433" t="s">
        <v>30679</v>
      </c>
      <c r="B433" t="s">
        <v>30680</v>
      </c>
      <c r="C433">
        <v>8</v>
      </c>
      <c r="D433" t="s">
        <v>289</v>
      </c>
      <c r="E433" t="s">
        <v>30680</v>
      </c>
      <c r="F433">
        <v>1</v>
      </c>
      <c r="G433">
        <v>280</v>
      </c>
      <c r="H433">
        <v>544109</v>
      </c>
      <c r="I433" t="s">
        <v>30681</v>
      </c>
      <c r="J433" t="s">
        <v>545</v>
      </c>
      <c r="K433" t="s">
        <v>546</v>
      </c>
      <c r="L433" t="s">
        <v>577</v>
      </c>
      <c r="M433" t="s">
        <v>548</v>
      </c>
      <c r="N433" t="s">
        <v>549</v>
      </c>
      <c r="O433" t="s">
        <v>550</v>
      </c>
      <c r="P433" t="s">
        <v>136</v>
      </c>
      <c r="Q433" t="s">
        <v>283</v>
      </c>
      <c r="R433" t="s">
        <v>475</v>
      </c>
      <c r="S433" t="s">
        <v>633</v>
      </c>
      <c r="T433" t="s">
        <v>30682</v>
      </c>
      <c r="U433">
        <f>COUNTIF('业绩进度排名-中间表'!$E$27:$E$202,新签明细[[#This Row],[cc_user_name]])</f>
        <v>1</v>
      </c>
      <c r="V433" s="1">
        <f>DATEVALUE(LEFT(新签明细[[#This Row],[支付成功时间]], FIND(" ", 新签明细[[#This Row],[支付成功时间]]) - 1))</f>
        <v>45803</v>
      </c>
      <c r="W433" s="1">
        <f>IFERROR(DATEVALUE(LEFT(新签明细[[#This Row],[lead_date]],FIND(" ",新签明细[[#This Row],[lead_date]])-1)),$W$2)</f>
        <v>45704</v>
      </c>
      <c r="X433" t="b">
        <f t="shared" ca="1" si="6"/>
        <v>0</v>
      </c>
    </row>
    <row r="434" spans="1:24" hidden="1">
      <c r="A434" t="s">
        <v>30683</v>
      </c>
      <c r="B434" t="s">
        <v>30684</v>
      </c>
      <c r="C434">
        <v>30</v>
      </c>
      <c r="D434" t="s">
        <v>226</v>
      </c>
      <c r="E434" t="s">
        <v>30684</v>
      </c>
      <c r="F434">
        <v>1</v>
      </c>
      <c r="G434">
        <v>787.5</v>
      </c>
      <c r="H434">
        <v>543080</v>
      </c>
      <c r="I434" t="s">
        <v>30685</v>
      </c>
      <c r="J434" t="s">
        <v>545</v>
      </c>
      <c r="K434" t="s">
        <v>546</v>
      </c>
      <c r="L434" t="s">
        <v>599</v>
      </c>
      <c r="M434" t="s">
        <v>548</v>
      </c>
      <c r="N434" t="s">
        <v>549</v>
      </c>
      <c r="O434" t="s">
        <v>550</v>
      </c>
      <c r="P434" t="s">
        <v>551</v>
      </c>
      <c r="Q434" t="s">
        <v>145</v>
      </c>
      <c r="R434" t="s">
        <v>475</v>
      </c>
      <c r="S434" t="s">
        <v>30686</v>
      </c>
      <c r="T434" t="s">
        <v>17790</v>
      </c>
      <c r="U434">
        <f>COUNTIF('业绩进度排名-中间表'!$E$27:$E$202,新签明细[[#This Row],[cc_user_name]])</f>
        <v>1</v>
      </c>
      <c r="V434" s="1">
        <f>DATEVALUE(LEFT(新签明细[[#This Row],[支付成功时间]], FIND(" ", 新签明细[[#This Row],[支付成功时间]]) - 1))</f>
        <v>45804</v>
      </c>
      <c r="W434" s="1">
        <f>IFERROR(DATEVALUE(LEFT(新签明细[[#This Row],[lead_date]],FIND(" ",新签明细[[#This Row],[lead_date]])-1)),$W$2)</f>
        <v>45795</v>
      </c>
      <c r="X434" t="b">
        <f t="shared" ca="1" si="6"/>
        <v>1</v>
      </c>
    </row>
    <row r="435" spans="1:24" hidden="1">
      <c r="A435" t="s">
        <v>30687</v>
      </c>
      <c r="B435" t="s">
        <v>30688</v>
      </c>
      <c r="C435">
        <v>24</v>
      </c>
      <c r="D435" t="s">
        <v>248</v>
      </c>
      <c r="E435" t="s">
        <v>30688</v>
      </c>
      <c r="F435">
        <v>1</v>
      </c>
      <c r="G435">
        <v>840</v>
      </c>
      <c r="H435">
        <v>544275</v>
      </c>
      <c r="I435" t="s">
        <v>30689</v>
      </c>
      <c r="J435" t="s">
        <v>545</v>
      </c>
      <c r="K435" t="s">
        <v>546</v>
      </c>
      <c r="L435" t="s">
        <v>671</v>
      </c>
      <c r="M435" t="s">
        <v>1314</v>
      </c>
      <c r="N435" t="s">
        <v>549</v>
      </c>
      <c r="O435" t="s">
        <v>550</v>
      </c>
      <c r="P435" t="s">
        <v>551</v>
      </c>
      <c r="Q435" t="s">
        <v>242</v>
      </c>
      <c r="R435" t="s">
        <v>475</v>
      </c>
      <c r="S435" t="s">
        <v>659</v>
      </c>
      <c r="T435" t="s">
        <v>17665</v>
      </c>
      <c r="U435">
        <f>COUNTIF('业绩进度排名-中间表'!$E$27:$E$202,新签明细[[#This Row],[cc_user_name]])</f>
        <v>1</v>
      </c>
      <c r="V435" s="1">
        <f>DATEVALUE(LEFT(新签明细[[#This Row],[支付成功时间]], FIND(" ", 新签明细[[#This Row],[支付成功时间]]) - 1))</f>
        <v>45804</v>
      </c>
      <c r="W435" s="1">
        <f>IFERROR(DATEVALUE(LEFT(新签明细[[#This Row],[lead_date]],FIND(" ",新签明细[[#This Row],[lead_date]])-1)),$W$2)</f>
        <v>45800</v>
      </c>
      <c r="X435" t="b">
        <f t="shared" ca="1" si="6"/>
        <v>1</v>
      </c>
    </row>
    <row r="436" spans="1:24" hidden="1">
      <c r="A436" t="s">
        <v>1539</v>
      </c>
      <c r="B436" t="s">
        <v>1540</v>
      </c>
      <c r="C436">
        <v>36</v>
      </c>
      <c r="D436" t="s">
        <v>204</v>
      </c>
      <c r="E436" t="s">
        <v>1540</v>
      </c>
      <c r="F436">
        <v>1</v>
      </c>
      <c r="G436">
        <v>1199</v>
      </c>
      <c r="H436">
        <v>534392</v>
      </c>
      <c r="I436" t="s">
        <v>1541</v>
      </c>
      <c r="J436" t="s">
        <v>545</v>
      </c>
      <c r="K436" t="s">
        <v>546</v>
      </c>
      <c r="L436" t="s">
        <v>557</v>
      </c>
      <c r="M436" t="s">
        <v>632</v>
      </c>
      <c r="N436" t="s">
        <v>549</v>
      </c>
      <c r="O436" t="s">
        <v>550</v>
      </c>
      <c r="P436" t="s">
        <v>551</v>
      </c>
      <c r="Q436" t="s">
        <v>149</v>
      </c>
      <c r="R436" t="s">
        <v>475</v>
      </c>
      <c r="S436" t="s">
        <v>572</v>
      </c>
      <c r="T436" t="s">
        <v>1542</v>
      </c>
      <c r="U436">
        <f>COUNTIF('业绩进度排名-中间表'!$E$27:$E$202,新签明细[[#This Row],[cc_user_name]])</f>
        <v>1</v>
      </c>
      <c r="V436" s="1">
        <f>DATEVALUE(LEFT(新签明细[[#This Row],[支付成功时间]], FIND(" ", 新签明细[[#This Row],[支付成功时间]]) - 1))</f>
        <v>45781</v>
      </c>
      <c r="W436" s="1">
        <f>IFERROR(DATEVALUE(LEFT(新签明细[[#This Row],[lead_date]],FIND(" ",新签明细[[#This Row],[lead_date]])-1)),$W$2)</f>
        <v>45343</v>
      </c>
      <c r="X436" t="b">
        <f t="shared" ca="1" si="6"/>
        <v>0</v>
      </c>
    </row>
    <row r="437" spans="1:24" hidden="1">
      <c r="A437" t="s">
        <v>29001</v>
      </c>
      <c r="B437" t="s">
        <v>29002</v>
      </c>
      <c r="C437">
        <v>24</v>
      </c>
      <c r="D437" t="s">
        <v>193</v>
      </c>
      <c r="E437" t="s">
        <v>29002</v>
      </c>
      <c r="F437">
        <v>1</v>
      </c>
      <c r="G437">
        <v>840</v>
      </c>
      <c r="H437">
        <v>543693</v>
      </c>
      <c r="I437" t="s">
        <v>29003</v>
      </c>
      <c r="J437" t="s">
        <v>545</v>
      </c>
      <c r="K437" t="s">
        <v>546</v>
      </c>
      <c r="L437" t="s">
        <v>671</v>
      </c>
      <c r="M437" t="s">
        <v>548</v>
      </c>
      <c r="N437" t="s">
        <v>549</v>
      </c>
      <c r="O437" t="s">
        <v>559</v>
      </c>
      <c r="P437" t="s">
        <v>469</v>
      </c>
      <c r="Q437" t="s">
        <v>189</v>
      </c>
      <c r="R437" t="s">
        <v>475</v>
      </c>
      <c r="S437" t="s">
        <v>633</v>
      </c>
      <c r="T437" t="s">
        <v>612</v>
      </c>
      <c r="U437">
        <f>COUNTIF('业绩进度排名-中间表'!$E$27:$E$202,新签明细[[#This Row],[cc_user_name]])</f>
        <v>1</v>
      </c>
      <c r="V437" s="1">
        <f>DATEVALUE(LEFT(新签明细[[#This Row],[支付成功时间]], FIND(" ", 新签明细[[#This Row],[支付成功时间]]) - 1))</f>
        <v>45803</v>
      </c>
      <c r="W437" s="1">
        <f>IFERROR(DATEVALUE(LEFT(新签明细[[#This Row],[lead_date]],FIND(" ",新签明细[[#This Row],[lead_date]])-1)),$W$2)</f>
        <v>45782</v>
      </c>
      <c r="X437" t="b">
        <f t="shared" ca="1" si="6"/>
        <v>1</v>
      </c>
    </row>
    <row r="438" spans="1:24" hidden="1">
      <c r="A438" t="s">
        <v>1620</v>
      </c>
      <c r="B438" t="s">
        <v>1621</v>
      </c>
      <c r="C438">
        <v>36</v>
      </c>
      <c r="D438" t="s">
        <v>340</v>
      </c>
      <c r="E438" t="s">
        <v>1621</v>
      </c>
      <c r="F438">
        <v>1</v>
      </c>
      <c r="G438">
        <v>1230.502573</v>
      </c>
      <c r="H438">
        <v>534351</v>
      </c>
      <c r="I438" t="s">
        <v>1622</v>
      </c>
      <c r="J438" t="s">
        <v>545</v>
      </c>
      <c r="K438" t="s">
        <v>546</v>
      </c>
      <c r="L438" t="s">
        <v>557</v>
      </c>
      <c r="M438" t="s">
        <v>558</v>
      </c>
      <c r="N438" t="s">
        <v>549</v>
      </c>
      <c r="O438" t="s">
        <v>559</v>
      </c>
      <c r="P438" t="s">
        <v>504</v>
      </c>
      <c r="Q438" t="s">
        <v>325</v>
      </c>
      <c r="R438" t="s">
        <v>475</v>
      </c>
      <c r="S438" t="s">
        <v>1445</v>
      </c>
      <c r="T438" t="s">
        <v>585</v>
      </c>
      <c r="U438">
        <f>COUNTIF('业绩进度排名-中间表'!$E$27:$E$202,新签明细[[#This Row],[cc_user_name]])</f>
        <v>1</v>
      </c>
      <c r="V438" s="1">
        <f>DATEVALUE(LEFT(新签明细[[#This Row],[支付成功时间]], FIND(" ", 新签明细[[#This Row],[支付成功时间]]) - 1))</f>
        <v>45780</v>
      </c>
      <c r="W438" s="1">
        <f>IFERROR(DATEVALUE(LEFT(新签明细[[#This Row],[lead_date]],FIND(" ",新签明细[[#This Row],[lead_date]])-1)),$W$2)</f>
        <v>45776</v>
      </c>
      <c r="X438" t="b">
        <f t="shared" ca="1" si="6"/>
        <v>0</v>
      </c>
    </row>
    <row r="439" spans="1:24" hidden="1">
      <c r="A439" t="s">
        <v>11294</v>
      </c>
      <c r="B439" t="s">
        <v>11295</v>
      </c>
      <c r="C439">
        <v>36</v>
      </c>
      <c r="D439" t="s">
        <v>331</v>
      </c>
      <c r="E439" t="s">
        <v>11295</v>
      </c>
      <c r="F439">
        <v>1</v>
      </c>
      <c r="G439">
        <v>1341.247805</v>
      </c>
      <c r="H439">
        <v>537026</v>
      </c>
      <c r="I439" t="s">
        <v>11296</v>
      </c>
      <c r="J439" t="s">
        <v>545</v>
      </c>
      <c r="K439" t="s">
        <v>546</v>
      </c>
      <c r="L439" t="s">
        <v>557</v>
      </c>
      <c r="M439" t="s">
        <v>558</v>
      </c>
      <c r="N439" t="s">
        <v>549</v>
      </c>
      <c r="O439" t="s">
        <v>559</v>
      </c>
      <c r="P439" t="s">
        <v>504</v>
      </c>
      <c r="Q439" t="s">
        <v>325</v>
      </c>
      <c r="R439" t="s">
        <v>475</v>
      </c>
      <c r="S439" t="s">
        <v>589</v>
      </c>
      <c r="T439" t="s">
        <v>655</v>
      </c>
      <c r="U439">
        <f>COUNTIF('业绩进度排名-中间表'!$E$27:$E$202,新签明细[[#This Row],[cc_user_name]])</f>
        <v>1</v>
      </c>
      <c r="V439" s="1">
        <f>DATEVALUE(LEFT(新签明细[[#This Row],[支付成功时间]], FIND(" ", 新签明细[[#This Row],[支付成功时间]]) - 1))</f>
        <v>45789</v>
      </c>
      <c r="W439" s="1">
        <f>IFERROR(DATEVALUE(LEFT(新签明细[[#This Row],[lead_date]],FIND(" ",新签明细[[#This Row],[lead_date]])-1)),$W$2)</f>
        <v>45774</v>
      </c>
      <c r="X439" t="b">
        <f t="shared" ca="1" si="6"/>
        <v>0</v>
      </c>
    </row>
    <row r="440" spans="1:24" hidden="1">
      <c r="A440" t="s">
        <v>1623</v>
      </c>
      <c r="B440" t="s">
        <v>1624</v>
      </c>
      <c r="C440">
        <v>48</v>
      </c>
      <c r="D440" t="s">
        <v>233</v>
      </c>
      <c r="E440" t="s">
        <v>1624</v>
      </c>
      <c r="F440">
        <v>1</v>
      </c>
      <c r="G440">
        <v>1598</v>
      </c>
      <c r="H440">
        <v>535060</v>
      </c>
      <c r="I440" t="s">
        <v>1625</v>
      </c>
      <c r="J440" t="s">
        <v>545</v>
      </c>
      <c r="K440" t="s">
        <v>546</v>
      </c>
      <c r="L440" t="s">
        <v>571</v>
      </c>
      <c r="M440" t="s">
        <v>648</v>
      </c>
      <c r="N440" t="s">
        <v>549</v>
      </c>
      <c r="O440" t="s">
        <v>550</v>
      </c>
      <c r="P440" t="s">
        <v>551</v>
      </c>
      <c r="Q440" t="s">
        <v>141</v>
      </c>
      <c r="R440" t="s">
        <v>475</v>
      </c>
      <c r="S440" t="s">
        <v>659</v>
      </c>
      <c r="T440" t="s">
        <v>567</v>
      </c>
      <c r="U440">
        <f>COUNTIF('业绩进度排名-中间表'!$E$27:$E$202,新签明细[[#This Row],[cc_user_name]])</f>
        <v>1</v>
      </c>
      <c r="V440" s="1">
        <f>DATEVALUE(LEFT(新签明细[[#This Row],[支付成功时间]], FIND(" ", 新签明细[[#This Row],[支付成功时间]]) - 1))</f>
        <v>45784</v>
      </c>
      <c r="W440" s="1">
        <f>IFERROR(DATEVALUE(LEFT(新签明细[[#This Row],[lead_date]],FIND(" ",新签明细[[#This Row],[lead_date]])-1)),$W$2)</f>
        <v>45783</v>
      </c>
      <c r="X440" t="b">
        <f t="shared" ca="1" si="6"/>
        <v>1</v>
      </c>
    </row>
    <row r="441" spans="1:24" hidden="1">
      <c r="A441" t="s">
        <v>1626</v>
      </c>
      <c r="B441" t="s">
        <v>1627</v>
      </c>
      <c r="C441">
        <v>36</v>
      </c>
      <c r="D441" t="s">
        <v>223</v>
      </c>
      <c r="E441" t="s">
        <v>1627</v>
      </c>
      <c r="F441">
        <v>1</v>
      </c>
      <c r="G441">
        <v>1199</v>
      </c>
      <c r="H441">
        <v>535059</v>
      </c>
      <c r="I441" t="s">
        <v>1628</v>
      </c>
      <c r="J441" t="s">
        <v>545</v>
      </c>
      <c r="K441" t="s">
        <v>546</v>
      </c>
      <c r="L441" t="s">
        <v>557</v>
      </c>
      <c r="M441" t="s">
        <v>584</v>
      </c>
      <c r="N441" t="s">
        <v>549</v>
      </c>
      <c r="O441" t="s">
        <v>550</v>
      </c>
      <c r="P441" t="s">
        <v>551</v>
      </c>
      <c r="Q441" t="s">
        <v>145</v>
      </c>
      <c r="R441" t="s">
        <v>475</v>
      </c>
      <c r="S441" t="s">
        <v>659</v>
      </c>
      <c r="T441" t="s">
        <v>612</v>
      </c>
      <c r="U441">
        <f>COUNTIF('业绩进度排名-中间表'!$E$27:$E$202,新签明细[[#This Row],[cc_user_name]])</f>
        <v>1</v>
      </c>
      <c r="V441" s="1">
        <f>DATEVALUE(LEFT(新签明细[[#This Row],[支付成功时间]], FIND(" ", 新签明细[[#This Row],[支付成功时间]]) - 1))</f>
        <v>45784</v>
      </c>
      <c r="W441" s="1">
        <f>IFERROR(DATEVALUE(LEFT(新签明细[[#This Row],[lead_date]],FIND(" ",新签明细[[#This Row],[lead_date]])-1)),$W$2)</f>
        <v>45782</v>
      </c>
      <c r="X441" t="b">
        <f t="shared" ca="1" si="6"/>
        <v>1</v>
      </c>
    </row>
    <row r="442" spans="1:24" hidden="1">
      <c r="A442" t="s">
        <v>30690</v>
      </c>
      <c r="B442" t="s">
        <v>30691</v>
      </c>
      <c r="C442">
        <v>36</v>
      </c>
      <c r="D442" t="s">
        <v>290</v>
      </c>
      <c r="E442" t="s">
        <v>30691</v>
      </c>
      <c r="F442">
        <v>1</v>
      </c>
      <c r="G442">
        <v>1199</v>
      </c>
      <c r="H442">
        <v>543870</v>
      </c>
      <c r="I442" t="s">
        <v>30692</v>
      </c>
      <c r="J442" t="s">
        <v>545</v>
      </c>
      <c r="K442" t="s">
        <v>546</v>
      </c>
      <c r="L442" t="s">
        <v>557</v>
      </c>
      <c r="M442" t="s">
        <v>695</v>
      </c>
      <c r="N442" t="s">
        <v>549</v>
      </c>
      <c r="O442" t="s">
        <v>550</v>
      </c>
      <c r="P442" t="s">
        <v>136</v>
      </c>
      <c r="Q442" t="s">
        <v>283</v>
      </c>
      <c r="R442" t="s">
        <v>475</v>
      </c>
      <c r="S442" t="s">
        <v>30693</v>
      </c>
      <c r="T442" t="s">
        <v>30694</v>
      </c>
      <c r="U442">
        <f>COUNTIF('业绩进度排名-中间表'!$E$27:$E$202,新签明细[[#This Row],[cc_user_name]])</f>
        <v>1</v>
      </c>
      <c r="V442" s="1">
        <f>DATEVALUE(LEFT(新签明细[[#This Row],[支付成功时间]], FIND(" ", 新签明细[[#This Row],[支付成功时间]]) - 1))</f>
        <v>45803</v>
      </c>
      <c r="W442" s="1">
        <f>IFERROR(DATEVALUE(LEFT(新签明细[[#This Row],[lead_date]],FIND(" ",新签明细[[#This Row],[lead_date]])-1)),$W$2)</f>
        <v>44463</v>
      </c>
      <c r="X442" t="b">
        <f t="shared" ca="1" si="6"/>
        <v>0</v>
      </c>
    </row>
    <row r="443" spans="1:24" hidden="1">
      <c r="A443" t="s">
        <v>9675</v>
      </c>
      <c r="B443" t="s">
        <v>9676</v>
      </c>
      <c r="C443">
        <v>36</v>
      </c>
      <c r="D443" t="s">
        <v>232</v>
      </c>
      <c r="E443" t="s">
        <v>9676</v>
      </c>
      <c r="F443">
        <v>1</v>
      </c>
      <c r="G443">
        <v>1199</v>
      </c>
      <c r="H443">
        <v>536507</v>
      </c>
      <c r="I443" t="s">
        <v>9677</v>
      </c>
      <c r="J443" t="s">
        <v>545</v>
      </c>
      <c r="K443" t="s">
        <v>546</v>
      </c>
      <c r="L443" t="s">
        <v>557</v>
      </c>
      <c r="M443" t="s">
        <v>548</v>
      </c>
      <c r="N443" t="s">
        <v>549</v>
      </c>
      <c r="O443" t="s">
        <v>550</v>
      </c>
      <c r="P443" t="s">
        <v>551</v>
      </c>
      <c r="Q443" t="s">
        <v>141</v>
      </c>
      <c r="R443" t="s">
        <v>475</v>
      </c>
      <c r="S443" t="s">
        <v>1329</v>
      </c>
      <c r="T443" t="s">
        <v>722</v>
      </c>
      <c r="U443">
        <f>COUNTIF('业绩进度排名-中间表'!$E$27:$E$202,新签明细[[#This Row],[cc_user_name]])</f>
        <v>1</v>
      </c>
      <c r="V443" s="1">
        <f>DATEVALUE(LEFT(新签明细[[#This Row],[支付成功时间]], FIND(" ", 新签明细[[#This Row],[支付成功时间]]) - 1))</f>
        <v>45788</v>
      </c>
      <c r="W443" s="1">
        <f>IFERROR(DATEVALUE(LEFT(新签明细[[#This Row],[lead_date]],FIND(" ",新签明细[[#This Row],[lead_date]])-1)),$W$2)</f>
        <v>45780</v>
      </c>
      <c r="X443" t="b">
        <f t="shared" ca="1" si="6"/>
        <v>1</v>
      </c>
    </row>
    <row r="444" spans="1:24" hidden="1">
      <c r="A444" t="s">
        <v>1629</v>
      </c>
      <c r="B444" t="s">
        <v>1630</v>
      </c>
      <c r="C444">
        <v>30</v>
      </c>
      <c r="D444" t="s">
        <v>217</v>
      </c>
      <c r="E444" t="s">
        <v>1630</v>
      </c>
      <c r="F444">
        <v>1</v>
      </c>
      <c r="G444">
        <v>787.5</v>
      </c>
      <c r="H444">
        <v>534965</v>
      </c>
      <c r="I444" t="s">
        <v>1631</v>
      </c>
      <c r="J444" t="s">
        <v>545</v>
      </c>
      <c r="K444" t="s">
        <v>546</v>
      </c>
      <c r="L444" t="s">
        <v>599</v>
      </c>
      <c r="M444" t="s">
        <v>548</v>
      </c>
      <c r="N444" t="s">
        <v>549</v>
      </c>
      <c r="O444" t="s">
        <v>550</v>
      </c>
      <c r="P444" t="s">
        <v>551</v>
      </c>
      <c r="Q444" t="s">
        <v>145</v>
      </c>
      <c r="R444" t="s">
        <v>475</v>
      </c>
      <c r="S444" t="s">
        <v>1632</v>
      </c>
      <c r="T444" t="s">
        <v>683</v>
      </c>
      <c r="U444">
        <f>COUNTIF('业绩进度排名-中间表'!$E$27:$E$202,新签明细[[#This Row],[cc_user_name]])</f>
        <v>1</v>
      </c>
      <c r="V444" s="1">
        <f>DATEVALUE(LEFT(新签明细[[#This Row],[支付成功时间]], FIND(" ", 新签明细[[#This Row],[支付成功时间]]) - 1))</f>
        <v>45784</v>
      </c>
      <c r="W444" s="1">
        <f>IFERROR(DATEVALUE(LEFT(新签明细[[#This Row],[lead_date]],FIND(" ",新签明细[[#This Row],[lead_date]])-1)),$W$2)</f>
        <v>45775</v>
      </c>
      <c r="X444" t="b">
        <f t="shared" ca="1" si="6"/>
        <v>0</v>
      </c>
    </row>
    <row r="445" spans="1:24" hidden="1">
      <c r="A445" t="s">
        <v>9678</v>
      </c>
      <c r="B445" t="s">
        <v>9679</v>
      </c>
      <c r="C445">
        <v>36</v>
      </c>
      <c r="D445" t="s">
        <v>236</v>
      </c>
      <c r="E445" t="s">
        <v>9679</v>
      </c>
      <c r="F445">
        <v>1</v>
      </c>
      <c r="G445">
        <v>420</v>
      </c>
      <c r="H445">
        <v>536652</v>
      </c>
      <c r="I445" t="s">
        <v>9680</v>
      </c>
      <c r="J445" t="s">
        <v>545</v>
      </c>
      <c r="K445" t="s">
        <v>864</v>
      </c>
      <c r="L445" t="s">
        <v>865</v>
      </c>
      <c r="M445" t="s">
        <v>1166</v>
      </c>
      <c r="N445" t="s">
        <v>549</v>
      </c>
      <c r="O445" t="s">
        <v>550</v>
      </c>
      <c r="P445" t="s">
        <v>551</v>
      </c>
      <c r="Q445" t="s">
        <v>141</v>
      </c>
      <c r="R445" t="s">
        <v>475</v>
      </c>
      <c r="S445" t="s">
        <v>678</v>
      </c>
      <c r="T445" t="s">
        <v>9681</v>
      </c>
      <c r="U445">
        <f>COUNTIF('业绩进度排名-中间表'!$E$27:$E$202,新签明细[[#This Row],[cc_user_name]])</f>
        <v>1</v>
      </c>
      <c r="V445" s="1">
        <f>DATEVALUE(LEFT(新签明细[[#This Row],[支付成功时间]], FIND(" ", 新签明细[[#This Row],[支付成功时间]]) - 1))</f>
        <v>45788</v>
      </c>
      <c r="W445" s="1">
        <f>IFERROR(DATEVALUE(LEFT(新签明细[[#This Row],[lead_date]],FIND(" ",新签明细[[#This Row],[lead_date]])-1)),$W$2)</f>
        <v>45505</v>
      </c>
      <c r="X445" t="b">
        <f t="shared" ca="1" si="6"/>
        <v>0</v>
      </c>
    </row>
    <row r="446" spans="1:24">
      <c r="A446" t="s">
        <v>30695</v>
      </c>
      <c r="B446" t="s">
        <v>30696</v>
      </c>
      <c r="C446">
        <v>36</v>
      </c>
      <c r="D446" t="s">
        <v>306</v>
      </c>
      <c r="E446" t="s">
        <v>30696</v>
      </c>
      <c r="F446">
        <v>1</v>
      </c>
      <c r="G446">
        <v>420</v>
      </c>
      <c r="H446">
        <v>544794</v>
      </c>
      <c r="I446" t="s">
        <v>30697</v>
      </c>
      <c r="J446" t="s">
        <v>545</v>
      </c>
      <c r="K446" t="s">
        <v>1102</v>
      </c>
      <c r="L446" t="s">
        <v>13081</v>
      </c>
      <c r="M446" t="s">
        <v>1088</v>
      </c>
      <c r="N446" t="s">
        <v>549</v>
      </c>
      <c r="O446" t="s">
        <v>550</v>
      </c>
      <c r="P446" t="s">
        <v>136</v>
      </c>
      <c r="Q446" t="s">
        <v>143</v>
      </c>
      <c r="R446" t="s">
        <v>475</v>
      </c>
      <c r="S446" t="s">
        <v>19716</v>
      </c>
      <c r="T446" t="s">
        <v>1495</v>
      </c>
      <c r="U446">
        <f>COUNTIF('业绩进度排名-中间表'!$E$27:$E$202,新签明细[[#This Row],[cc_user_name]])</f>
        <v>1</v>
      </c>
      <c r="V446" s="1">
        <f>DATEVALUE(LEFT(新签明细[[#This Row],[支付成功时间]], FIND(" ", 新签明细[[#This Row],[支付成功时间]]) - 1))</f>
        <v>45805</v>
      </c>
      <c r="W446" s="1">
        <f>IFERROR(DATEVALUE(LEFT(新签明细[[#This Row],[lead_date]],FIND(" ",新签明细[[#This Row],[lead_date]])-1)),$W$2)</f>
        <v>45764</v>
      </c>
      <c r="X446" t="b">
        <f t="shared" ca="1" si="6"/>
        <v>0</v>
      </c>
    </row>
    <row r="447" spans="1:24">
      <c r="A447" t="s">
        <v>1633</v>
      </c>
      <c r="B447" t="s">
        <v>1634</v>
      </c>
      <c r="C447">
        <v>18</v>
      </c>
      <c r="D447" t="s">
        <v>299</v>
      </c>
      <c r="E447" t="s">
        <v>1634</v>
      </c>
      <c r="F447">
        <v>1</v>
      </c>
      <c r="G447">
        <v>648.9</v>
      </c>
      <c r="H447">
        <v>534505</v>
      </c>
      <c r="I447" t="s">
        <v>1635</v>
      </c>
      <c r="J447" t="s">
        <v>545</v>
      </c>
      <c r="K447" t="s">
        <v>546</v>
      </c>
      <c r="L447" t="s">
        <v>565</v>
      </c>
      <c r="M447" t="s">
        <v>896</v>
      </c>
      <c r="N447" t="s">
        <v>549</v>
      </c>
      <c r="O447" t="s">
        <v>550</v>
      </c>
      <c r="P447" t="s">
        <v>136</v>
      </c>
      <c r="Q447" t="s">
        <v>143</v>
      </c>
      <c r="R447" t="s">
        <v>475</v>
      </c>
      <c r="S447" t="s">
        <v>659</v>
      </c>
      <c r="T447" t="s">
        <v>606</v>
      </c>
      <c r="U447">
        <f>COUNTIF('业绩进度排名-中间表'!$E$27:$E$202,新签明细[[#This Row],[cc_user_name]])</f>
        <v>1</v>
      </c>
      <c r="V447" s="1">
        <f>DATEVALUE(LEFT(新签明细[[#This Row],[支付成功时间]], FIND(" ", 新签明细[[#This Row],[支付成功时间]]) - 1))</f>
        <v>45781</v>
      </c>
      <c r="W447" s="1">
        <f>IFERROR(DATEVALUE(LEFT(新签明细[[#This Row],[lead_date]],FIND(" ",新签明细[[#This Row],[lead_date]])-1)),$W$2)</f>
        <v>45773</v>
      </c>
      <c r="X447" t="b">
        <f t="shared" ca="1" si="6"/>
        <v>0</v>
      </c>
    </row>
    <row r="448" spans="1:24" hidden="1">
      <c r="A448" t="s">
        <v>19668</v>
      </c>
      <c r="B448" t="s">
        <v>19669</v>
      </c>
      <c r="C448">
        <v>36</v>
      </c>
      <c r="D448" t="s">
        <v>266</v>
      </c>
      <c r="E448" t="s">
        <v>19669</v>
      </c>
      <c r="F448">
        <v>1</v>
      </c>
      <c r="G448">
        <v>1199</v>
      </c>
      <c r="H448">
        <v>541823</v>
      </c>
      <c r="I448" t="s">
        <v>19670</v>
      </c>
      <c r="J448" t="s">
        <v>545</v>
      </c>
      <c r="K448" t="s">
        <v>546</v>
      </c>
      <c r="L448" t="s">
        <v>557</v>
      </c>
      <c r="M448" t="s">
        <v>2299</v>
      </c>
      <c r="N448" t="s">
        <v>549</v>
      </c>
      <c r="O448" t="s">
        <v>550</v>
      </c>
      <c r="P448" t="s">
        <v>136</v>
      </c>
      <c r="Q448" t="s">
        <v>264</v>
      </c>
      <c r="R448" t="s">
        <v>475</v>
      </c>
      <c r="S448" t="s">
        <v>579</v>
      </c>
      <c r="T448" t="s">
        <v>9375</v>
      </c>
      <c r="U448">
        <f>COUNTIF('业绩进度排名-中间表'!$E$27:$E$202,新签明细[[#This Row],[cc_user_name]])</f>
        <v>1</v>
      </c>
      <c r="V448" s="1">
        <f>DATEVALUE(LEFT(新签明细[[#This Row],[支付成功时间]], FIND(" ", 新签明细[[#This Row],[支付成功时间]]) - 1))</f>
        <v>45799</v>
      </c>
      <c r="W448" s="1">
        <f>IFERROR(DATEVALUE(LEFT(新签明细[[#This Row],[lead_date]],FIND(" ",新签明细[[#This Row],[lead_date]])-1)),$W$2)</f>
        <v>45787</v>
      </c>
      <c r="X448" t="b">
        <f t="shared" ca="1" si="6"/>
        <v>1</v>
      </c>
    </row>
    <row r="449" spans="1:24" hidden="1">
      <c r="A449" t="s">
        <v>1636</v>
      </c>
      <c r="B449" t="s">
        <v>1637</v>
      </c>
      <c r="C449">
        <v>48</v>
      </c>
      <c r="D449" t="s">
        <v>247</v>
      </c>
      <c r="E449" t="s">
        <v>1637</v>
      </c>
      <c r="F449">
        <v>1</v>
      </c>
      <c r="G449">
        <v>1598</v>
      </c>
      <c r="H449">
        <v>534776</v>
      </c>
      <c r="I449" t="s">
        <v>1638</v>
      </c>
      <c r="J449" t="s">
        <v>545</v>
      </c>
      <c r="K449" t="s">
        <v>546</v>
      </c>
      <c r="L449" t="s">
        <v>571</v>
      </c>
      <c r="M449" t="s">
        <v>548</v>
      </c>
      <c r="N449" t="s">
        <v>549</v>
      </c>
      <c r="O449" t="s">
        <v>550</v>
      </c>
      <c r="P449" t="s">
        <v>551</v>
      </c>
      <c r="Q449" t="s">
        <v>242</v>
      </c>
      <c r="R449" t="s">
        <v>475</v>
      </c>
      <c r="S449" t="s">
        <v>659</v>
      </c>
      <c r="T449" t="s">
        <v>673</v>
      </c>
      <c r="U449">
        <f>COUNTIF('业绩进度排名-中间表'!$E$27:$E$202,新签明细[[#This Row],[cc_user_name]])</f>
        <v>1</v>
      </c>
      <c r="V449" s="1">
        <f>DATEVALUE(LEFT(新签明细[[#This Row],[支付成功时间]], FIND(" ", 新签明细[[#This Row],[支付成功时间]]) - 1))</f>
        <v>45783</v>
      </c>
      <c r="W449" s="1">
        <f>IFERROR(DATEVALUE(LEFT(新签明细[[#This Row],[lead_date]],FIND(" ",新签明细[[#This Row],[lead_date]])-1)),$W$2)</f>
        <v>45778</v>
      </c>
      <c r="X449" t="b">
        <f t="shared" ca="1" si="6"/>
        <v>1</v>
      </c>
    </row>
    <row r="450" spans="1:24" hidden="1">
      <c r="A450" t="s">
        <v>19671</v>
      </c>
      <c r="B450" t="s">
        <v>19672</v>
      </c>
      <c r="C450">
        <v>18</v>
      </c>
      <c r="D450" t="s">
        <v>273</v>
      </c>
      <c r="E450" t="s">
        <v>19672</v>
      </c>
      <c r="F450">
        <v>1</v>
      </c>
      <c r="G450">
        <v>630</v>
      </c>
      <c r="H450">
        <v>543374</v>
      </c>
      <c r="I450" t="s">
        <v>19673</v>
      </c>
      <c r="J450" t="s">
        <v>545</v>
      </c>
      <c r="K450" t="s">
        <v>546</v>
      </c>
      <c r="L450" t="s">
        <v>565</v>
      </c>
      <c r="M450" t="s">
        <v>1104</v>
      </c>
      <c r="N450" t="s">
        <v>549</v>
      </c>
      <c r="O450" t="s">
        <v>550</v>
      </c>
      <c r="P450" t="s">
        <v>136</v>
      </c>
      <c r="Q450" t="s">
        <v>139</v>
      </c>
      <c r="R450" t="s">
        <v>475</v>
      </c>
      <c r="S450" t="s">
        <v>552</v>
      </c>
      <c r="T450" t="s">
        <v>18475</v>
      </c>
      <c r="U450">
        <f>COUNTIF('业绩进度排名-中间表'!$E$27:$E$202,新签明细[[#This Row],[cc_user_name]])</f>
        <v>1</v>
      </c>
      <c r="V450" s="1">
        <f>DATEVALUE(LEFT(新签明细[[#This Row],[支付成功时间]], FIND(" ", 新签明细[[#This Row],[支付成功时间]]) - 1))</f>
        <v>45802</v>
      </c>
      <c r="W450" s="1">
        <f>IFERROR(DATEVALUE(LEFT(新签明细[[#This Row],[lead_date]],FIND(" ",新签明细[[#This Row],[lead_date]])-1)),$W$2)</f>
        <v>45801</v>
      </c>
      <c r="X450" t="b">
        <f t="shared" ca="1" si="6"/>
        <v>1</v>
      </c>
    </row>
    <row r="451" spans="1:24" hidden="1">
      <c r="A451" t="s">
        <v>11307</v>
      </c>
      <c r="B451" t="s">
        <v>11971</v>
      </c>
      <c r="C451">
        <v>120</v>
      </c>
      <c r="D451" t="s">
        <v>201</v>
      </c>
      <c r="E451" t="s">
        <v>11308</v>
      </c>
      <c r="F451">
        <v>3</v>
      </c>
      <c r="G451">
        <v>2500</v>
      </c>
      <c r="H451">
        <v>536979</v>
      </c>
      <c r="I451" t="s">
        <v>11309</v>
      </c>
      <c r="J451" t="s">
        <v>545</v>
      </c>
      <c r="K451" t="s">
        <v>546</v>
      </c>
      <c r="L451" t="s">
        <v>1896</v>
      </c>
      <c r="M451" t="s">
        <v>548</v>
      </c>
      <c r="N451" t="s">
        <v>549</v>
      </c>
      <c r="O451" t="s">
        <v>550</v>
      </c>
      <c r="P451" t="s">
        <v>551</v>
      </c>
      <c r="Q451" t="s">
        <v>149</v>
      </c>
      <c r="R451" t="s">
        <v>475</v>
      </c>
      <c r="S451" t="s">
        <v>1445</v>
      </c>
      <c r="T451" t="s">
        <v>1201</v>
      </c>
      <c r="U451">
        <f>COUNTIF('业绩进度排名-中间表'!$E$27:$E$202,新签明细[[#This Row],[cc_user_name]])</f>
        <v>1</v>
      </c>
      <c r="V451" s="1">
        <f>DATEVALUE(LEFT(新签明细[[#This Row],[支付成功时间]], FIND(" ", 新签明细[[#This Row],[支付成功时间]]) - 1))</f>
        <v>45789</v>
      </c>
      <c r="W451" s="1">
        <f>IFERROR(DATEVALUE(LEFT(新签明细[[#This Row],[lead_date]],FIND(" ",新签明细[[#This Row],[lead_date]])-1)),$W$2)</f>
        <v>45760</v>
      </c>
      <c r="X451" t="b">
        <f t="shared" ref="X451:X514" ca="1" si="7">MONTH(W451)=MONTH(TODAY())</f>
        <v>0</v>
      </c>
    </row>
    <row r="452" spans="1:24" hidden="1">
      <c r="A452" t="s">
        <v>19674</v>
      </c>
      <c r="B452" t="s">
        <v>19675</v>
      </c>
      <c r="C452">
        <v>30</v>
      </c>
      <c r="D452" t="s">
        <v>245</v>
      </c>
      <c r="E452" t="s">
        <v>19675</v>
      </c>
      <c r="F452">
        <v>1</v>
      </c>
      <c r="G452">
        <v>787.5</v>
      </c>
      <c r="H452">
        <v>538028</v>
      </c>
      <c r="I452" t="s">
        <v>19676</v>
      </c>
      <c r="J452" t="s">
        <v>545</v>
      </c>
      <c r="K452" t="s">
        <v>546</v>
      </c>
      <c r="L452" t="s">
        <v>599</v>
      </c>
      <c r="M452" t="s">
        <v>1314</v>
      </c>
      <c r="N452" t="s">
        <v>549</v>
      </c>
      <c r="O452" t="s">
        <v>550</v>
      </c>
      <c r="P452" t="s">
        <v>551</v>
      </c>
      <c r="Q452" t="s">
        <v>242</v>
      </c>
      <c r="R452" t="s">
        <v>475</v>
      </c>
      <c r="S452" t="s">
        <v>1315</v>
      </c>
      <c r="T452" t="s">
        <v>17695</v>
      </c>
      <c r="U452">
        <f>COUNTIF('业绩进度排名-中间表'!$E$27:$E$202,新签明细[[#This Row],[cc_user_name]])</f>
        <v>1</v>
      </c>
      <c r="V452" s="1">
        <f>DATEVALUE(LEFT(新签明细[[#This Row],[支付成功时间]], FIND(" ", 新签明细[[#This Row],[支付成功时间]]) - 1))</f>
        <v>45792</v>
      </c>
      <c r="W452" s="1">
        <f>IFERROR(DATEVALUE(LEFT(新签明细[[#This Row],[lead_date]],FIND(" ",新签明细[[#This Row],[lead_date]])-1)),$W$2)</f>
        <v>45790</v>
      </c>
      <c r="X452" t="b">
        <f t="shared" ca="1" si="7"/>
        <v>1</v>
      </c>
    </row>
    <row r="453" spans="1:24" hidden="1">
      <c r="A453" t="s">
        <v>1639</v>
      </c>
      <c r="B453" t="s">
        <v>1640</v>
      </c>
      <c r="C453">
        <v>48</v>
      </c>
      <c r="D453" t="s">
        <v>317</v>
      </c>
      <c r="E453" t="s">
        <v>1640</v>
      </c>
      <c r="F453">
        <v>1</v>
      </c>
      <c r="G453">
        <v>1598</v>
      </c>
      <c r="H453">
        <v>534792</v>
      </c>
      <c r="I453" t="s">
        <v>1641</v>
      </c>
      <c r="J453" t="s">
        <v>545</v>
      </c>
      <c r="K453" t="s">
        <v>546</v>
      </c>
      <c r="L453" t="s">
        <v>571</v>
      </c>
      <c r="M453" t="s">
        <v>632</v>
      </c>
      <c r="N453" t="s">
        <v>549</v>
      </c>
      <c r="O453" t="s">
        <v>550</v>
      </c>
      <c r="P453" t="s">
        <v>616</v>
      </c>
      <c r="Q453" t="s">
        <v>314</v>
      </c>
      <c r="R453" t="s">
        <v>475</v>
      </c>
      <c r="S453" t="s">
        <v>696</v>
      </c>
      <c r="T453" t="s">
        <v>561</v>
      </c>
      <c r="U453">
        <f>COUNTIF('业绩进度排名-中间表'!$E$27:$E$202,新签明细[[#This Row],[cc_user_name]])</f>
        <v>1</v>
      </c>
      <c r="V453" s="1">
        <f>DATEVALUE(LEFT(新签明细[[#This Row],[支付成功时间]], FIND(" ", 新签明细[[#This Row],[支付成功时间]]) - 1))</f>
        <v>45783</v>
      </c>
      <c r="W453" s="1">
        <f>IFERROR(DATEVALUE(LEFT(新签明细[[#This Row],[lead_date]],FIND(" ",新签明细[[#This Row],[lead_date]])-1)),$W$2)</f>
        <v>45781</v>
      </c>
      <c r="X453" t="b">
        <f t="shared" ca="1" si="7"/>
        <v>1</v>
      </c>
    </row>
    <row r="454" spans="1:24" hidden="1">
      <c r="A454" t="s">
        <v>19677</v>
      </c>
      <c r="B454" t="s">
        <v>19678</v>
      </c>
      <c r="C454">
        <v>24</v>
      </c>
      <c r="D454" t="s">
        <v>215</v>
      </c>
      <c r="E454" t="s">
        <v>19678</v>
      </c>
      <c r="F454">
        <v>1</v>
      </c>
      <c r="G454">
        <v>840</v>
      </c>
      <c r="H454">
        <v>538485</v>
      </c>
      <c r="I454" t="s">
        <v>19679</v>
      </c>
      <c r="J454" t="s">
        <v>545</v>
      </c>
      <c r="K454" t="s">
        <v>546</v>
      </c>
      <c r="L454" t="s">
        <v>671</v>
      </c>
      <c r="M454" t="s">
        <v>548</v>
      </c>
      <c r="N454" t="s">
        <v>549</v>
      </c>
      <c r="O454" t="s">
        <v>550</v>
      </c>
      <c r="P454" t="s">
        <v>551</v>
      </c>
      <c r="Q454" t="s">
        <v>145</v>
      </c>
      <c r="R454" t="s">
        <v>475</v>
      </c>
      <c r="S454" t="s">
        <v>659</v>
      </c>
      <c r="T454" t="s">
        <v>722</v>
      </c>
      <c r="U454">
        <f>COUNTIF('业绩进度排名-中间表'!$E$27:$E$202,新签明细[[#This Row],[cc_user_name]])</f>
        <v>1</v>
      </c>
      <c r="V454" s="1">
        <f>DATEVALUE(LEFT(新签明细[[#This Row],[支付成功时间]], FIND(" ", 新签明细[[#This Row],[支付成功时间]]) - 1))</f>
        <v>45793</v>
      </c>
      <c r="W454" s="1">
        <f>IFERROR(DATEVALUE(LEFT(新签明细[[#This Row],[lead_date]],FIND(" ",新签明细[[#This Row],[lead_date]])-1)),$W$2)</f>
        <v>45780</v>
      </c>
      <c r="X454" t="b">
        <f t="shared" ca="1" si="7"/>
        <v>1</v>
      </c>
    </row>
    <row r="455" spans="1:24" hidden="1">
      <c r="A455" t="s">
        <v>30698</v>
      </c>
      <c r="B455" t="s">
        <v>30699</v>
      </c>
      <c r="C455">
        <v>18</v>
      </c>
      <c r="D455" t="s">
        <v>234</v>
      </c>
      <c r="E455" t="s">
        <v>30699</v>
      </c>
      <c r="F455">
        <v>1</v>
      </c>
      <c r="G455">
        <v>627.51040599999999</v>
      </c>
      <c r="H455">
        <v>543941</v>
      </c>
      <c r="I455" t="s">
        <v>30700</v>
      </c>
      <c r="J455" t="s">
        <v>545</v>
      </c>
      <c r="K455" t="s">
        <v>546</v>
      </c>
      <c r="L455" t="s">
        <v>565</v>
      </c>
      <c r="M455" t="s">
        <v>695</v>
      </c>
      <c r="N455" t="s">
        <v>549</v>
      </c>
      <c r="O455" t="s">
        <v>550</v>
      </c>
      <c r="P455" t="s">
        <v>551</v>
      </c>
      <c r="Q455" t="s">
        <v>141</v>
      </c>
      <c r="R455" t="s">
        <v>475</v>
      </c>
      <c r="S455" t="s">
        <v>30701</v>
      </c>
      <c r="T455" t="s">
        <v>17646</v>
      </c>
      <c r="U455">
        <f>COUNTIF('业绩进度排名-中间表'!$E$27:$E$202,新签明细[[#This Row],[cc_user_name]])</f>
        <v>1</v>
      </c>
      <c r="V455" s="1">
        <f>DATEVALUE(LEFT(新签明细[[#This Row],[支付成功时间]], FIND(" ", 新签明细[[#This Row],[支付成功时间]]) - 1))</f>
        <v>45804</v>
      </c>
      <c r="W455" s="1">
        <f>IFERROR(DATEVALUE(LEFT(新签明细[[#This Row],[lead_date]],FIND(" ",新签明细[[#This Row],[lead_date]])-1)),$W$2)</f>
        <v>45796</v>
      </c>
      <c r="X455" t="b">
        <f t="shared" ca="1" si="7"/>
        <v>1</v>
      </c>
    </row>
    <row r="456" spans="1:24" hidden="1">
      <c r="A456" t="s">
        <v>9682</v>
      </c>
      <c r="B456" t="s">
        <v>9683</v>
      </c>
      <c r="C456">
        <v>36</v>
      </c>
      <c r="D456" t="s">
        <v>192</v>
      </c>
      <c r="E456" t="s">
        <v>9683</v>
      </c>
      <c r="F456">
        <v>1</v>
      </c>
      <c r="G456">
        <v>1234.97</v>
      </c>
      <c r="H456">
        <v>536370</v>
      </c>
      <c r="I456" t="s">
        <v>9684</v>
      </c>
      <c r="J456" t="s">
        <v>545</v>
      </c>
      <c r="K456" t="s">
        <v>546</v>
      </c>
      <c r="L456" t="s">
        <v>557</v>
      </c>
      <c r="M456" t="s">
        <v>548</v>
      </c>
      <c r="N456" t="s">
        <v>549</v>
      </c>
      <c r="O456" t="s">
        <v>559</v>
      </c>
      <c r="P456" t="s">
        <v>469</v>
      </c>
      <c r="Q456" t="s">
        <v>189</v>
      </c>
      <c r="R456" t="s">
        <v>475</v>
      </c>
      <c r="S456" t="s">
        <v>659</v>
      </c>
      <c r="T456" t="s">
        <v>9375</v>
      </c>
      <c r="U456">
        <f>COUNTIF('业绩进度排名-中间表'!$E$27:$E$202,新签明细[[#This Row],[cc_user_name]])</f>
        <v>1</v>
      </c>
      <c r="V456" s="1">
        <f>DATEVALUE(LEFT(新签明细[[#This Row],[支付成功时间]], FIND(" ", 新签明细[[#This Row],[支付成功时间]]) - 1))</f>
        <v>45788</v>
      </c>
      <c r="W456" s="1">
        <f>IFERROR(DATEVALUE(LEFT(新签明细[[#This Row],[lead_date]],FIND(" ",新签明细[[#This Row],[lead_date]])-1)),$W$2)</f>
        <v>45787</v>
      </c>
      <c r="X456" t="b">
        <f t="shared" ca="1" si="7"/>
        <v>1</v>
      </c>
    </row>
    <row r="457" spans="1:24" hidden="1">
      <c r="A457" t="s">
        <v>19680</v>
      </c>
      <c r="B457" t="s">
        <v>19681</v>
      </c>
      <c r="C457">
        <v>18</v>
      </c>
      <c r="D457" t="s">
        <v>274</v>
      </c>
      <c r="E457" t="s">
        <v>19681</v>
      </c>
      <c r="F457">
        <v>1</v>
      </c>
      <c r="G457">
        <v>713.71986600000002</v>
      </c>
      <c r="H457">
        <v>543430</v>
      </c>
      <c r="I457" t="s">
        <v>19682</v>
      </c>
      <c r="J457" t="s">
        <v>545</v>
      </c>
      <c r="K457" t="s">
        <v>546</v>
      </c>
      <c r="L457" t="s">
        <v>565</v>
      </c>
      <c r="M457" t="s">
        <v>902</v>
      </c>
      <c r="N457" t="s">
        <v>549</v>
      </c>
      <c r="O457" t="s">
        <v>550</v>
      </c>
      <c r="P457" t="s">
        <v>136</v>
      </c>
      <c r="Q457" t="s">
        <v>139</v>
      </c>
      <c r="R457" t="s">
        <v>475</v>
      </c>
      <c r="S457" t="s">
        <v>28933</v>
      </c>
      <c r="T457" t="s">
        <v>17646</v>
      </c>
      <c r="U457">
        <f>COUNTIF('业绩进度排名-中间表'!$E$27:$E$202,新签明细[[#This Row],[cc_user_name]])</f>
        <v>1</v>
      </c>
      <c r="V457" s="1">
        <f>DATEVALUE(LEFT(新签明细[[#This Row],[支付成功时间]], FIND(" ", 新签明细[[#This Row],[支付成功时间]]) - 1))</f>
        <v>45802</v>
      </c>
      <c r="W457" s="1">
        <f>IFERROR(DATEVALUE(LEFT(新签明细[[#This Row],[lead_date]],FIND(" ",新签明细[[#This Row],[lead_date]])-1)),$W$2)</f>
        <v>45796</v>
      </c>
      <c r="X457" t="b">
        <f t="shared" ca="1" si="7"/>
        <v>1</v>
      </c>
    </row>
    <row r="458" spans="1:24" hidden="1">
      <c r="A458" t="s">
        <v>19683</v>
      </c>
      <c r="B458" t="s">
        <v>19684</v>
      </c>
      <c r="C458">
        <v>30</v>
      </c>
      <c r="D458" t="s">
        <v>231</v>
      </c>
      <c r="E458" t="s">
        <v>19684</v>
      </c>
      <c r="F458">
        <v>1</v>
      </c>
      <c r="G458">
        <v>811.13</v>
      </c>
      <c r="H458">
        <v>538557</v>
      </c>
      <c r="I458" t="s">
        <v>19685</v>
      </c>
      <c r="J458" t="s">
        <v>545</v>
      </c>
      <c r="K458" t="s">
        <v>546</v>
      </c>
      <c r="L458" t="s">
        <v>599</v>
      </c>
      <c r="M458" t="s">
        <v>548</v>
      </c>
      <c r="N458" t="s">
        <v>549</v>
      </c>
      <c r="O458" t="s">
        <v>550</v>
      </c>
      <c r="P458" t="s">
        <v>551</v>
      </c>
      <c r="Q458" t="s">
        <v>141</v>
      </c>
      <c r="R458" t="s">
        <v>475</v>
      </c>
      <c r="S458" t="s">
        <v>11951</v>
      </c>
      <c r="T458" t="s">
        <v>17717</v>
      </c>
      <c r="U458">
        <f>COUNTIF('业绩进度排名-中间表'!$E$27:$E$202,新签明细[[#This Row],[cc_user_name]])</f>
        <v>1</v>
      </c>
      <c r="V458" s="1">
        <f>DATEVALUE(LEFT(新签明细[[#This Row],[支付成功时间]], FIND(" ", 新签明细[[#This Row],[支付成功时间]]) - 1))</f>
        <v>45793</v>
      </c>
      <c r="W458" s="1">
        <f>IFERROR(DATEVALUE(LEFT(新签明细[[#This Row],[lead_date]],FIND(" ",新签明细[[#This Row],[lead_date]])-1)),$W$2)</f>
        <v>45792</v>
      </c>
      <c r="X458" t="b">
        <f t="shared" ca="1" si="7"/>
        <v>1</v>
      </c>
    </row>
    <row r="459" spans="1:24" hidden="1">
      <c r="A459" t="s">
        <v>30702</v>
      </c>
      <c r="B459" t="s">
        <v>30703</v>
      </c>
      <c r="C459">
        <v>36</v>
      </c>
      <c r="D459" t="s">
        <v>338</v>
      </c>
      <c r="E459" t="s">
        <v>30703</v>
      </c>
      <c r="F459">
        <v>1</v>
      </c>
      <c r="G459">
        <v>1341.247805</v>
      </c>
      <c r="H459">
        <v>543840</v>
      </c>
      <c r="I459" t="s">
        <v>30704</v>
      </c>
      <c r="J459" t="s">
        <v>545</v>
      </c>
      <c r="K459" t="s">
        <v>546</v>
      </c>
      <c r="L459" t="s">
        <v>557</v>
      </c>
      <c r="M459" t="s">
        <v>558</v>
      </c>
      <c r="N459" t="s">
        <v>549</v>
      </c>
      <c r="O459" t="s">
        <v>559</v>
      </c>
      <c r="P459" t="s">
        <v>504</v>
      </c>
      <c r="Q459" t="s">
        <v>325</v>
      </c>
      <c r="R459" t="s">
        <v>475</v>
      </c>
      <c r="S459" t="s">
        <v>672</v>
      </c>
      <c r="T459" t="s">
        <v>17654</v>
      </c>
      <c r="U459">
        <f>COUNTIF('业绩进度排名-中间表'!$E$27:$E$202,新签明细[[#This Row],[cc_user_name]])</f>
        <v>1</v>
      </c>
      <c r="V459" s="1">
        <f>DATEVALUE(LEFT(新签明细[[#This Row],[支付成功时间]], FIND(" ", 新签明细[[#This Row],[支付成功时间]]) - 1))</f>
        <v>45803</v>
      </c>
      <c r="W459" s="1">
        <f>IFERROR(DATEVALUE(LEFT(新签明细[[#This Row],[lead_date]],FIND(" ",新签明细[[#This Row],[lead_date]])-1)),$W$2)</f>
        <v>45794</v>
      </c>
      <c r="X459" t="b">
        <f t="shared" ca="1" si="7"/>
        <v>1</v>
      </c>
    </row>
    <row r="460" spans="1:24" hidden="1">
      <c r="A460" t="s">
        <v>19686</v>
      </c>
      <c r="B460" t="s">
        <v>19687</v>
      </c>
      <c r="C460">
        <v>30</v>
      </c>
      <c r="D460" t="s">
        <v>290</v>
      </c>
      <c r="E460" t="s">
        <v>19687</v>
      </c>
      <c r="F460">
        <v>1</v>
      </c>
      <c r="G460">
        <v>811.13</v>
      </c>
      <c r="H460">
        <v>542507</v>
      </c>
      <c r="I460" t="s">
        <v>19688</v>
      </c>
      <c r="J460" t="s">
        <v>545</v>
      </c>
      <c r="K460" t="s">
        <v>546</v>
      </c>
      <c r="L460" t="s">
        <v>599</v>
      </c>
      <c r="M460" t="s">
        <v>632</v>
      </c>
      <c r="N460" t="s">
        <v>549</v>
      </c>
      <c r="O460" t="s">
        <v>550</v>
      </c>
      <c r="P460" t="s">
        <v>136</v>
      </c>
      <c r="Q460" t="s">
        <v>283</v>
      </c>
      <c r="R460" t="s">
        <v>475</v>
      </c>
      <c r="S460" t="s">
        <v>19689</v>
      </c>
      <c r="T460" t="s">
        <v>873</v>
      </c>
      <c r="U460">
        <f>COUNTIF('业绩进度排名-中间表'!$E$27:$E$202,新签明细[[#This Row],[cc_user_name]])</f>
        <v>1</v>
      </c>
      <c r="V460" s="1">
        <f>DATEVALUE(LEFT(新签明细[[#This Row],[支付成功时间]], FIND(" ", 新签明细[[#This Row],[支付成功时间]]) - 1))</f>
        <v>45801</v>
      </c>
      <c r="W460" s="1">
        <f>IFERROR(DATEVALUE(LEFT(新签明细[[#This Row],[lead_date]],FIND(" ",新签明细[[#This Row],[lead_date]])-1)),$W$2)</f>
        <v>45786</v>
      </c>
      <c r="X460" t="b">
        <f t="shared" ca="1" si="7"/>
        <v>1</v>
      </c>
    </row>
    <row r="461" spans="1:24">
      <c r="A461" t="s">
        <v>19690</v>
      </c>
      <c r="B461" t="s">
        <v>19691</v>
      </c>
      <c r="C461">
        <v>18</v>
      </c>
      <c r="D461" t="s">
        <v>717</v>
      </c>
      <c r="E461" t="s">
        <v>19691</v>
      </c>
      <c r="F461">
        <v>1</v>
      </c>
      <c r="G461">
        <v>648.9</v>
      </c>
      <c r="H461">
        <v>538106</v>
      </c>
      <c r="I461" t="s">
        <v>19692</v>
      </c>
      <c r="J461" t="s">
        <v>545</v>
      </c>
      <c r="K461" t="s">
        <v>546</v>
      </c>
      <c r="L461" t="s">
        <v>565</v>
      </c>
      <c r="M461" t="s">
        <v>584</v>
      </c>
      <c r="N461" t="s">
        <v>549</v>
      </c>
      <c r="O461" t="s">
        <v>550</v>
      </c>
      <c r="P461" t="s">
        <v>136</v>
      </c>
      <c r="Q461" t="s">
        <v>143</v>
      </c>
      <c r="R461" t="s">
        <v>475</v>
      </c>
      <c r="S461" t="s">
        <v>663</v>
      </c>
      <c r="T461" t="s">
        <v>17695</v>
      </c>
      <c r="U461">
        <f>COUNTIF('业绩进度排名-中间表'!$E$27:$E$202,新签明细[[#This Row],[cc_user_name]])</f>
        <v>0</v>
      </c>
      <c r="V461" s="1">
        <f>DATEVALUE(LEFT(新签明细[[#This Row],[支付成功时间]], FIND(" ", 新签明细[[#This Row],[支付成功时间]]) - 1))</f>
        <v>45792</v>
      </c>
      <c r="W461" s="1">
        <f>IFERROR(DATEVALUE(LEFT(新签明细[[#This Row],[lead_date]],FIND(" ",新签明细[[#This Row],[lead_date]])-1)),$W$2)</f>
        <v>45790</v>
      </c>
      <c r="X461" t="b">
        <f t="shared" ca="1" si="7"/>
        <v>1</v>
      </c>
    </row>
    <row r="462" spans="1:24" hidden="1">
      <c r="A462" t="s">
        <v>1642</v>
      </c>
      <c r="B462" t="s">
        <v>1643</v>
      </c>
      <c r="C462">
        <v>36</v>
      </c>
      <c r="D462" t="s">
        <v>209</v>
      </c>
      <c r="E462" t="s">
        <v>1643</v>
      </c>
      <c r="F462">
        <v>1</v>
      </c>
      <c r="G462">
        <v>1234.97</v>
      </c>
      <c r="H462">
        <v>535393</v>
      </c>
      <c r="I462" t="s">
        <v>1644</v>
      </c>
      <c r="J462" t="s">
        <v>545</v>
      </c>
      <c r="K462" t="s">
        <v>546</v>
      </c>
      <c r="L462" t="s">
        <v>557</v>
      </c>
      <c r="M462" t="s">
        <v>548</v>
      </c>
      <c r="N462" t="s">
        <v>549</v>
      </c>
      <c r="O462" t="s">
        <v>550</v>
      </c>
      <c r="P462" t="s">
        <v>551</v>
      </c>
      <c r="Q462" t="s">
        <v>149</v>
      </c>
      <c r="R462" t="s">
        <v>475</v>
      </c>
      <c r="S462" t="s">
        <v>866</v>
      </c>
      <c r="T462" t="s">
        <v>567</v>
      </c>
      <c r="U462">
        <f>COUNTIF('业绩进度排名-中间表'!$E$27:$E$202,新签明细[[#This Row],[cc_user_name]])</f>
        <v>1</v>
      </c>
      <c r="V462" s="1">
        <f>DATEVALUE(LEFT(新签明细[[#This Row],[支付成功时间]], FIND(" ", 新签明细[[#This Row],[支付成功时间]]) - 1))</f>
        <v>45785</v>
      </c>
      <c r="W462" s="1">
        <f>IFERROR(DATEVALUE(LEFT(新签明细[[#This Row],[lead_date]],FIND(" ",新签明细[[#This Row],[lead_date]])-1)),$W$2)</f>
        <v>45783</v>
      </c>
      <c r="X462" t="b">
        <f t="shared" ca="1" si="7"/>
        <v>1</v>
      </c>
    </row>
    <row r="463" spans="1:24" hidden="1">
      <c r="A463" t="s">
        <v>9685</v>
      </c>
      <c r="B463" t="s">
        <v>9686</v>
      </c>
      <c r="C463">
        <v>8</v>
      </c>
      <c r="D463" t="s">
        <v>235</v>
      </c>
      <c r="E463" t="s">
        <v>9686</v>
      </c>
      <c r="F463">
        <v>1</v>
      </c>
      <c r="G463">
        <v>280</v>
      </c>
      <c r="H463">
        <v>536117</v>
      </c>
      <c r="I463" t="s">
        <v>9687</v>
      </c>
      <c r="J463" t="s">
        <v>545</v>
      </c>
      <c r="K463" t="s">
        <v>546</v>
      </c>
      <c r="L463" t="s">
        <v>577</v>
      </c>
      <c r="M463" t="s">
        <v>902</v>
      </c>
      <c r="N463" t="s">
        <v>549</v>
      </c>
      <c r="O463" t="s">
        <v>550</v>
      </c>
      <c r="P463" t="s">
        <v>551</v>
      </c>
      <c r="Q463" t="s">
        <v>141</v>
      </c>
      <c r="R463" t="s">
        <v>475</v>
      </c>
      <c r="S463" t="s">
        <v>897</v>
      </c>
      <c r="T463" t="s">
        <v>567</v>
      </c>
      <c r="U463">
        <f>COUNTIF('业绩进度排名-中间表'!$E$27:$E$202,新签明细[[#This Row],[cc_user_name]])</f>
        <v>1</v>
      </c>
      <c r="V463" s="1">
        <f>DATEVALUE(LEFT(新签明细[[#This Row],[支付成功时间]], FIND(" ", 新签明细[[#This Row],[支付成功时间]]) - 1))</f>
        <v>45787</v>
      </c>
      <c r="W463" s="1">
        <f>IFERROR(DATEVALUE(LEFT(新签明细[[#This Row],[lead_date]],FIND(" ",新签明细[[#This Row],[lead_date]])-1)),$W$2)</f>
        <v>45783</v>
      </c>
      <c r="X463" t="b">
        <f t="shared" ca="1" si="7"/>
        <v>1</v>
      </c>
    </row>
    <row r="464" spans="1:24" hidden="1">
      <c r="A464" t="s">
        <v>9688</v>
      </c>
      <c r="B464" t="s">
        <v>9689</v>
      </c>
      <c r="C464">
        <v>36</v>
      </c>
      <c r="D464" t="s">
        <v>294</v>
      </c>
      <c r="E464" t="s">
        <v>9689</v>
      </c>
      <c r="F464">
        <v>1</v>
      </c>
      <c r="G464">
        <v>1199</v>
      </c>
      <c r="H464">
        <v>536627</v>
      </c>
      <c r="I464" t="s">
        <v>9690</v>
      </c>
      <c r="J464" t="s">
        <v>545</v>
      </c>
      <c r="K464" t="s">
        <v>546</v>
      </c>
      <c r="L464" t="s">
        <v>557</v>
      </c>
      <c r="M464" t="s">
        <v>886</v>
      </c>
      <c r="N464" t="s">
        <v>549</v>
      </c>
      <c r="O464" t="s">
        <v>550</v>
      </c>
      <c r="P464" t="s">
        <v>136</v>
      </c>
      <c r="Q464" t="s">
        <v>292</v>
      </c>
      <c r="R464" t="s">
        <v>475</v>
      </c>
      <c r="S464" t="s">
        <v>659</v>
      </c>
      <c r="T464" t="s">
        <v>567</v>
      </c>
      <c r="U464">
        <f>COUNTIF('业绩进度排名-中间表'!$E$27:$E$202,新签明细[[#This Row],[cc_user_name]])</f>
        <v>1</v>
      </c>
      <c r="V464" s="1">
        <f>DATEVALUE(LEFT(新签明细[[#This Row],[支付成功时间]], FIND(" ", 新签明细[[#This Row],[支付成功时间]]) - 1))</f>
        <v>45788</v>
      </c>
      <c r="W464" s="1">
        <f>IFERROR(DATEVALUE(LEFT(新签明细[[#This Row],[lead_date]],FIND(" ",新签明细[[#This Row],[lead_date]])-1)),$W$2)</f>
        <v>45783</v>
      </c>
      <c r="X464" t="b">
        <f t="shared" ca="1" si="7"/>
        <v>1</v>
      </c>
    </row>
    <row r="465" spans="1:24" hidden="1">
      <c r="A465" t="s">
        <v>1645</v>
      </c>
      <c r="B465" t="s">
        <v>1646</v>
      </c>
      <c r="C465">
        <v>144</v>
      </c>
      <c r="D465" t="s">
        <v>1647</v>
      </c>
      <c r="E465" t="s">
        <v>1646</v>
      </c>
      <c r="F465">
        <v>2</v>
      </c>
      <c r="G465">
        <v>2219.6999649999998</v>
      </c>
      <c r="H465">
        <v>535260</v>
      </c>
      <c r="I465" t="s">
        <v>1648</v>
      </c>
      <c r="J465" t="s">
        <v>545</v>
      </c>
      <c r="K465" t="s">
        <v>641</v>
      </c>
      <c r="L465" t="s">
        <v>1649</v>
      </c>
      <c r="M465" t="s">
        <v>648</v>
      </c>
      <c r="N465" t="s">
        <v>805</v>
      </c>
      <c r="O465" t="s">
        <v>649</v>
      </c>
      <c r="P465" t="s">
        <v>649</v>
      </c>
      <c r="Q465" t="s">
        <v>626</v>
      </c>
      <c r="R465" t="s">
        <v>475</v>
      </c>
      <c r="S465" t="s">
        <v>1650</v>
      </c>
      <c r="T465" t="s">
        <v>1651</v>
      </c>
      <c r="U465">
        <f>COUNTIF('业绩进度排名-中间表'!$E$27:$E$202,新签明细[[#This Row],[cc_user_name]])</f>
        <v>0</v>
      </c>
      <c r="V465" s="1">
        <f>DATEVALUE(LEFT(新签明细[[#This Row],[支付成功时间]], FIND(" ", 新签明细[[#This Row],[支付成功时间]]) - 1))</f>
        <v>45785</v>
      </c>
      <c r="W465" s="1">
        <f>IFERROR(DATEVALUE(LEFT(新签明细[[#This Row],[lead_date]],FIND(" ",新签明细[[#This Row],[lead_date]])-1)),$W$2)</f>
        <v>45746</v>
      </c>
      <c r="X465" t="b">
        <f t="shared" ca="1" si="7"/>
        <v>0</v>
      </c>
    </row>
    <row r="466" spans="1:24" hidden="1">
      <c r="A466" t="s">
        <v>1652</v>
      </c>
      <c r="B466" t="s">
        <v>1653</v>
      </c>
      <c r="C466">
        <v>30</v>
      </c>
      <c r="D466" t="s">
        <v>284</v>
      </c>
      <c r="E466" t="s">
        <v>1653</v>
      </c>
      <c r="F466">
        <v>1</v>
      </c>
      <c r="G466">
        <v>787.5</v>
      </c>
      <c r="H466">
        <v>534592</v>
      </c>
      <c r="I466" t="s">
        <v>1654</v>
      </c>
      <c r="J466" t="s">
        <v>545</v>
      </c>
      <c r="K466" t="s">
        <v>546</v>
      </c>
      <c r="L466" t="s">
        <v>599</v>
      </c>
      <c r="M466" t="s">
        <v>632</v>
      </c>
      <c r="N466" t="s">
        <v>549</v>
      </c>
      <c r="O466" t="s">
        <v>550</v>
      </c>
      <c r="P466" t="s">
        <v>136</v>
      </c>
      <c r="Q466" t="s">
        <v>283</v>
      </c>
      <c r="R466" t="s">
        <v>475</v>
      </c>
      <c r="S466" t="s">
        <v>696</v>
      </c>
      <c r="T466" t="s">
        <v>919</v>
      </c>
      <c r="U466">
        <f>COUNTIF('业绩进度排名-中间表'!$E$27:$E$202,新签明细[[#This Row],[cc_user_name]])</f>
        <v>1</v>
      </c>
      <c r="V466" s="1">
        <f>DATEVALUE(LEFT(新签明细[[#This Row],[支付成功时间]], FIND(" ", 新签明细[[#This Row],[支付成功时间]]) - 1))</f>
        <v>45782</v>
      </c>
      <c r="W466" s="1">
        <f>IFERROR(DATEVALUE(LEFT(新签明细[[#This Row],[lead_date]],FIND(" ",新签明细[[#This Row],[lead_date]])-1)),$W$2)</f>
        <v>45740</v>
      </c>
      <c r="X466" t="b">
        <f t="shared" ca="1" si="7"/>
        <v>0</v>
      </c>
    </row>
    <row r="467" spans="1:24" hidden="1">
      <c r="A467" t="s">
        <v>1655</v>
      </c>
      <c r="B467" t="s">
        <v>1656</v>
      </c>
      <c r="C467">
        <v>48</v>
      </c>
      <c r="D467" t="s">
        <v>265</v>
      </c>
      <c r="E467" t="s">
        <v>1656</v>
      </c>
      <c r="F467">
        <v>1</v>
      </c>
      <c r="G467">
        <v>1598</v>
      </c>
      <c r="H467">
        <v>535149</v>
      </c>
      <c r="I467" t="s">
        <v>1657</v>
      </c>
      <c r="J467" t="s">
        <v>545</v>
      </c>
      <c r="K467" t="s">
        <v>546</v>
      </c>
      <c r="L467" t="s">
        <v>571</v>
      </c>
      <c r="M467" t="s">
        <v>909</v>
      </c>
      <c r="N467" t="s">
        <v>549</v>
      </c>
      <c r="O467" t="s">
        <v>550</v>
      </c>
      <c r="P467" t="s">
        <v>136</v>
      </c>
      <c r="Q467" t="s">
        <v>264</v>
      </c>
      <c r="R467" t="s">
        <v>475</v>
      </c>
      <c r="S467" t="s">
        <v>1329</v>
      </c>
      <c r="T467" t="s">
        <v>612</v>
      </c>
      <c r="U467">
        <f>COUNTIF('业绩进度排名-中间表'!$E$27:$E$202,新签明细[[#This Row],[cc_user_name]])</f>
        <v>1</v>
      </c>
      <c r="V467" s="1">
        <f>DATEVALUE(LEFT(新签明细[[#This Row],[支付成功时间]], FIND(" ", 新签明细[[#This Row],[支付成功时间]]) - 1))</f>
        <v>45784</v>
      </c>
      <c r="W467" s="1">
        <f>IFERROR(DATEVALUE(LEFT(新签明细[[#This Row],[lead_date]],FIND(" ",新签明细[[#This Row],[lead_date]])-1)),$W$2)</f>
        <v>45782</v>
      </c>
      <c r="X467" t="b">
        <f t="shared" ca="1" si="7"/>
        <v>1</v>
      </c>
    </row>
    <row r="468" spans="1:24" hidden="1">
      <c r="A468" t="s">
        <v>9691</v>
      </c>
      <c r="B468" t="s">
        <v>9692</v>
      </c>
      <c r="C468">
        <v>36</v>
      </c>
      <c r="D468" t="s">
        <v>277</v>
      </c>
      <c r="E468" t="s">
        <v>9692</v>
      </c>
      <c r="F468">
        <v>1</v>
      </c>
      <c r="G468">
        <v>1262.2327809999999</v>
      </c>
      <c r="H468">
        <v>536080</v>
      </c>
      <c r="I468" t="s">
        <v>9693</v>
      </c>
      <c r="J468" t="s">
        <v>545</v>
      </c>
      <c r="K468" t="s">
        <v>546</v>
      </c>
      <c r="L468" t="s">
        <v>557</v>
      </c>
      <c r="M468" t="s">
        <v>695</v>
      </c>
      <c r="N468" t="s">
        <v>549</v>
      </c>
      <c r="O468" t="s">
        <v>550</v>
      </c>
      <c r="P468" t="s">
        <v>136</v>
      </c>
      <c r="Q468" t="s">
        <v>139</v>
      </c>
      <c r="R468" t="s">
        <v>475</v>
      </c>
      <c r="S468" t="s">
        <v>659</v>
      </c>
      <c r="T468" t="s">
        <v>708</v>
      </c>
      <c r="U468">
        <f>COUNTIF('业绩进度排名-中间表'!$E$27:$E$202,新签明细[[#This Row],[cc_user_name]])</f>
        <v>1</v>
      </c>
      <c r="V468" s="1">
        <f>DATEVALUE(LEFT(新签明细[[#This Row],[支付成功时间]], FIND(" ", 新签明细[[#This Row],[支付成功时间]]) - 1))</f>
        <v>45787</v>
      </c>
      <c r="W468" s="1">
        <f>IFERROR(DATEVALUE(LEFT(新签明细[[#This Row],[lead_date]],FIND(" ",新签明细[[#This Row],[lead_date]])-1)),$W$2)</f>
        <v>45785</v>
      </c>
      <c r="X468" t="b">
        <f t="shared" ca="1" si="7"/>
        <v>1</v>
      </c>
    </row>
    <row r="469" spans="1:24" hidden="1">
      <c r="A469" t="s">
        <v>19693</v>
      </c>
      <c r="B469" t="s">
        <v>19694</v>
      </c>
      <c r="C469">
        <v>18</v>
      </c>
      <c r="D469" t="s">
        <v>329</v>
      </c>
      <c r="E469" t="s">
        <v>19694</v>
      </c>
      <c r="F469">
        <v>1</v>
      </c>
      <c r="G469">
        <v>699.42370200000005</v>
      </c>
      <c r="H469">
        <v>538536</v>
      </c>
      <c r="I469" t="s">
        <v>19695</v>
      </c>
      <c r="J469" t="s">
        <v>545</v>
      </c>
      <c r="K469" t="s">
        <v>546</v>
      </c>
      <c r="L469" t="s">
        <v>565</v>
      </c>
      <c r="M469" t="s">
        <v>558</v>
      </c>
      <c r="N469" t="s">
        <v>549</v>
      </c>
      <c r="O469" t="s">
        <v>559</v>
      </c>
      <c r="P469" t="s">
        <v>504</v>
      </c>
      <c r="Q469" t="s">
        <v>325</v>
      </c>
      <c r="R469" t="s">
        <v>475</v>
      </c>
      <c r="S469" t="s">
        <v>18952</v>
      </c>
      <c r="T469" t="s">
        <v>19696</v>
      </c>
      <c r="U469">
        <f>COUNTIF('业绩进度排名-中间表'!$E$27:$E$202,新签明细[[#This Row],[cc_user_name]])</f>
        <v>1</v>
      </c>
      <c r="V469" s="1">
        <f>DATEVALUE(LEFT(新签明细[[#This Row],[支付成功时间]], FIND(" ", 新签明细[[#This Row],[支付成功时间]]) - 1))</f>
        <v>45793</v>
      </c>
      <c r="W469" s="1">
        <f>IFERROR(DATEVALUE(LEFT(新签明细[[#This Row],[lead_date]],FIND(" ",新签明细[[#This Row],[lead_date]])-1)),$W$2)</f>
        <v>44613</v>
      </c>
      <c r="X469" t="b">
        <f t="shared" ca="1" si="7"/>
        <v>0</v>
      </c>
    </row>
    <row r="470" spans="1:24" hidden="1">
      <c r="A470" t="s">
        <v>19697</v>
      </c>
      <c r="B470" t="s">
        <v>19698</v>
      </c>
      <c r="C470">
        <v>8</v>
      </c>
      <c r="D470" t="s">
        <v>184</v>
      </c>
      <c r="E470" t="s">
        <v>19698</v>
      </c>
      <c r="F470">
        <v>1</v>
      </c>
      <c r="G470">
        <v>280</v>
      </c>
      <c r="H470">
        <v>540930</v>
      </c>
      <c r="I470" t="s">
        <v>19699</v>
      </c>
      <c r="J470" t="s">
        <v>545</v>
      </c>
      <c r="K470" t="s">
        <v>546</v>
      </c>
      <c r="L470" t="s">
        <v>577</v>
      </c>
      <c r="M470" t="s">
        <v>548</v>
      </c>
      <c r="N470" t="s">
        <v>549</v>
      </c>
      <c r="O470" t="s">
        <v>559</v>
      </c>
      <c r="P470" t="s">
        <v>469</v>
      </c>
      <c r="Q470" t="s">
        <v>180</v>
      </c>
      <c r="R470" t="s">
        <v>475</v>
      </c>
      <c r="S470" t="s">
        <v>611</v>
      </c>
      <c r="T470" t="s">
        <v>637</v>
      </c>
      <c r="U470">
        <f>COUNTIF('业绩进度排名-中间表'!$E$27:$E$202,新签明细[[#This Row],[cc_user_name]])</f>
        <v>1</v>
      </c>
      <c r="V470" s="1">
        <f>DATEVALUE(LEFT(新签明细[[#This Row],[支付成功时间]], FIND(" ", 新签明细[[#This Row],[支付成功时间]]) - 1))</f>
        <v>45797</v>
      </c>
      <c r="W470" s="1">
        <f>IFERROR(DATEVALUE(LEFT(新签明细[[#This Row],[lead_date]],FIND(" ",新签明细[[#This Row],[lead_date]])-1)),$W$2)</f>
        <v>45779</v>
      </c>
      <c r="X470" t="b">
        <f t="shared" ca="1" si="7"/>
        <v>1</v>
      </c>
    </row>
    <row r="471" spans="1:24" hidden="1">
      <c r="A471" t="s">
        <v>1658</v>
      </c>
      <c r="B471" t="s">
        <v>1659</v>
      </c>
      <c r="C471">
        <v>36</v>
      </c>
      <c r="D471" t="s">
        <v>241</v>
      </c>
      <c r="E471" t="s">
        <v>1659</v>
      </c>
      <c r="F471">
        <v>1</v>
      </c>
      <c r="G471">
        <v>1234.97</v>
      </c>
      <c r="H471">
        <v>534491</v>
      </c>
      <c r="I471" t="s">
        <v>1660</v>
      </c>
      <c r="J471" t="s">
        <v>545</v>
      </c>
      <c r="K471" t="s">
        <v>546</v>
      </c>
      <c r="L471" t="s">
        <v>557</v>
      </c>
      <c r="M471" t="s">
        <v>578</v>
      </c>
      <c r="N471" t="s">
        <v>549</v>
      </c>
      <c r="O471" t="s">
        <v>550</v>
      </c>
      <c r="P471" t="s">
        <v>551</v>
      </c>
      <c r="Q471" t="s">
        <v>141</v>
      </c>
      <c r="R471" t="s">
        <v>475</v>
      </c>
      <c r="S471" t="s">
        <v>572</v>
      </c>
      <c r="T471" t="s">
        <v>673</v>
      </c>
      <c r="U471">
        <f>COUNTIF('业绩进度排名-中间表'!$E$27:$E$202,新签明细[[#This Row],[cc_user_name]])</f>
        <v>1</v>
      </c>
      <c r="V471" s="1">
        <f>DATEVALUE(LEFT(新签明细[[#This Row],[支付成功时间]], FIND(" ", 新签明细[[#This Row],[支付成功时间]]) - 1))</f>
        <v>45781</v>
      </c>
      <c r="W471" s="1">
        <f>IFERROR(DATEVALUE(LEFT(新签明细[[#This Row],[lead_date]],FIND(" ",新签明细[[#This Row],[lead_date]])-1)),$W$2)</f>
        <v>45778</v>
      </c>
      <c r="X471" t="b">
        <f t="shared" ca="1" si="7"/>
        <v>1</v>
      </c>
    </row>
    <row r="472" spans="1:24" hidden="1">
      <c r="A472" t="s">
        <v>30705</v>
      </c>
      <c r="B472" t="s">
        <v>30706</v>
      </c>
      <c r="C472">
        <v>36</v>
      </c>
      <c r="D472" t="s">
        <v>284</v>
      </c>
      <c r="E472" t="s">
        <v>30706</v>
      </c>
      <c r="F472">
        <v>1</v>
      </c>
      <c r="G472">
        <v>1199</v>
      </c>
      <c r="H472">
        <v>544590</v>
      </c>
      <c r="I472" t="s">
        <v>30707</v>
      </c>
      <c r="J472" t="s">
        <v>545</v>
      </c>
      <c r="K472" t="s">
        <v>546</v>
      </c>
      <c r="L472" t="s">
        <v>557</v>
      </c>
      <c r="M472" t="s">
        <v>548</v>
      </c>
      <c r="N472" t="s">
        <v>549</v>
      </c>
      <c r="O472" t="s">
        <v>550</v>
      </c>
      <c r="P472" t="s">
        <v>136</v>
      </c>
      <c r="Q472" t="s">
        <v>283</v>
      </c>
      <c r="R472" t="s">
        <v>475</v>
      </c>
      <c r="S472" t="s">
        <v>627</v>
      </c>
      <c r="T472" t="s">
        <v>637</v>
      </c>
      <c r="U472">
        <f>COUNTIF('业绩进度排名-中间表'!$E$27:$E$202,新签明细[[#This Row],[cc_user_name]])</f>
        <v>1</v>
      </c>
      <c r="V472" s="1">
        <f>DATEVALUE(LEFT(新签明细[[#This Row],[支付成功时间]], FIND(" ", 新签明细[[#This Row],[支付成功时间]]) - 1))</f>
        <v>45805</v>
      </c>
      <c r="W472" s="1">
        <f>IFERROR(DATEVALUE(LEFT(新签明细[[#This Row],[lead_date]],FIND(" ",新签明细[[#This Row],[lead_date]])-1)),$W$2)</f>
        <v>45779</v>
      </c>
      <c r="X472" t="b">
        <f t="shared" ca="1" si="7"/>
        <v>1</v>
      </c>
    </row>
    <row r="473" spans="1:24" hidden="1">
      <c r="A473" t="s">
        <v>19700</v>
      </c>
      <c r="B473" t="s">
        <v>19701</v>
      </c>
      <c r="C473">
        <v>8</v>
      </c>
      <c r="D473" t="s">
        <v>321</v>
      </c>
      <c r="E473" t="s">
        <v>19701</v>
      </c>
      <c r="F473">
        <v>1</v>
      </c>
      <c r="G473">
        <v>280</v>
      </c>
      <c r="H473">
        <v>537937</v>
      </c>
      <c r="I473" t="s">
        <v>19702</v>
      </c>
      <c r="J473" t="s">
        <v>545</v>
      </c>
      <c r="K473" t="s">
        <v>546</v>
      </c>
      <c r="L473" t="s">
        <v>577</v>
      </c>
      <c r="M473" t="s">
        <v>632</v>
      </c>
      <c r="N473" t="s">
        <v>549</v>
      </c>
      <c r="O473" t="s">
        <v>550</v>
      </c>
      <c r="P473" t="s">
        <v>616</v>
      </c>
      <c r="Q473" t="s">
        <v>314</v>
      </c>
      <c r="R473" t="s">
        <v>475</v>
      </c>
      <c r="S473" t="s">
        <v>1329</v>
      </c>
      <c r="T473" t="s">
        <v>19703</v>
      </c>
      <c r="U473">
        <f>COUNTIF('业绩进度排名-中间表'!$E$27:$E$202,新签明细[[#This Row],[cc_user_name]])</f>
        <v>1</v>
      </c>
      <c r="V473" s="1">
        <f>DATEVALUE(LEFT(新签明细[[#This Row],[支付成功时间]], FIND(" ", 新签明细[[#This Row],[支付成功时间]]) - 1))</f>
        <v>45792</v>
      </c>
      <c r="W473" s="1">
        <f>IFERROR(DATEVALUE(LEFT(新签明细[[#This Row],[lead_date]],FIND(" ",新签明细[[#This Row],[lead_date]])-1)),$W$2)</f>
        <v>45719</v>
      </c>
      <c r="X473" t="b">
        <f t="shared" ca="1" si="7"/>
        <v>0</v>
      </c>
    </row>
    <row r="474" spans="1:24" hidden="1">
      <c r="A474" t="s">
        <v>1661</v>
      </c>
      <c r="B474" t="s">
        <v>1662</v>
      </c>
      <c r="C474">
        <v>30</v>
      </c>
      <c r="D474" t="s">
        <v>346</v>
      </c>
      <c r="E474" t="s">
        <v>1662</v>
      </c>
      <c r="F474">
        <v>1</v>
      </c>
      <c r="G474">
        <v>787.5</v>
      </c>
      <c r="H474">
        <v>534240</v>
      </c>
      <c r="I474" t="s">
        <v>1663</v>
      </c>
      <c r="J474" t="s">
        <v>545</v>
      </c>
      <c r="K474" t="s">
        <v>546</v>
      </c>
      <c r="L474" t="s">
        <v>599</v>
      </c>
      <c r="M474" t="s">
        <v>648</v>
      </c>
      <c r="N474" t="s">
        <v>549</v>
      </c>
      <c r="O474" t="s">
        <v>559</v>
      </c>
      <c r="P474" t="s">
        <v>163</v>
      </c>
      <c r="Q474" t="s">
        <v>472</v>
      </c>
      <c r="R474" t="s">
        <v>475</v>
      </c>
      <c r="S474" t="s">
        <v>1664</v>
      </c>
      <c r="T474" t="s">
        <v>580</v>
      </c>
      <c r="U474">
        <f>COUNTIF('业绩进度排名-中间表'!$E$27:$E$202,新签明细[[#This Row],[cc_user_name]])</f>
        <v>1</v>
      </c>
      <c r="V474" s="1">
        <f>DATEVALUE(LEFT(新签明细[[#This Row],[支付成功时间]], FIND(" ", 新签明细[[#This Row],[支付成功时间]]) - 1))</f>
        <v>45779</v>
      </c>
      <c r="W474" s="1">
        <f>IFERROR(DATEVALUE(LEFT(新签明细[[#This Row],[lead_date]],FIND(" ",新签明细[[#This Row],[lead_date]])-1)),$W$2)</f>
        <v>45771</v>
      </c>
      <c r="X474" t="b">
        <f t="shared" ca="1" si="7"/>
        <v>0</v>
      </c>
    </row>
    <row r="475" spans="1:24" hidden="1">
      <c r="A475" t="s">
        <v>11310</v>
      </c>
      <c r="B475" t="s">
        <v>11311</v>
      </c>
      <c r="C475">
        <v>60</v>
      </c>
      <c r="D475" t="s">
        <v>216</v>
      </c>
      <c r="E475" t="s">
        <v>11311</v>
      </c>
      <c r="F475">
        <v>1</v>
      </c>
      <c r="G475">
        <v>1575</v>
      </c>
      <c r="H475">
        <v>537015</v>
      </c>
      <c r="I475" t="s">
        <v>11312</v>
      </c>
      <c r="J475" t="s">
        <v>545</v>
      </c>
      <c r="K475" t="s">
        <v>546</v>
      </c>
      <c r="L475" t="s">
        <v>547</v>
      </c>
      <c r="M475" t="s">
        <v>632</v>
      </c>
      <c r="N475" t="s">
        <v>549</v>
      </c>
      <c r="O475" t="s">
        <v>550</v>
      </c>
      <c r="P475" t="s">
        <v>551</v>
      </c>
      <c r="Q475" t="s">
        <v>145</v>
      </c>
      <c r="R475" t="s">
        <v>475</v>
      </c>
      <c r="S475" t="s">
        <v>552</v>
      </c>
      <c r="T475" t="s">
        <v>691</v>
      </c>
      <c r="U475">
        <f>COUNTIF('业绩进度排名-中间表'!$E$27:$E$202,新签明细[[#This Row],[cc_user_name]])</f>
        <v>1</v>
      </c>
      <c r="V475" s="1">
        <f>DATEVALUE(LEFT(新签明细[[#This Row],[支付成功时间]], FIND(" ", 新签明细[[#This Row],[支付成功时间]]) - 1))</f>
        <v>45789</v>
      </c>
      <c r="W475" s="1">
        <f>IFERROR(DATEVALUE(LEFT(新签明细[[#This Row],[lead_date]],FIND(" ",新签明细[[#This Row],[lead_date]])-1)),$W$2)</f>
        <v>45768</v>
      </c>
      <c r="X475" t="b">
        <f t="shared" ca="1" si="7"/>
        <v>0</v>
      </c>
    </row>
    <row r="476" spans="1:24" hidden="1">
      <c r="A476" t="s">
        <v>1665</v>
      </c>
      <c r="B476" t="s">
        <v>1666</v>
      </c>
      <c r="C476">
        <v>36</v>
      </c>
      <c r="D476" t="s">
        <v>221</v>
      </c>
      <c r="E476" t="s">
        <v>1666</v>
      </c>
      <c r="F476">
        <v>1</v>
      </c>
      <c r="G476">
        <v>1234.97</v>
      </c>
      <c r="H476">
        <v>534558</v>
      </c>
      <c r="I476" t="s">
        <v>1667</v>
      </c>
      <c r="J476" t="s">
        <v>545</v>
      </c>
      <c r="K476" t="s">
        <v>546</v>
      </c>
      <c r="L476" t="s">
        <v>557</v>
      </c>
      <c r="M476" t="s">
        <v>632</v>
      </c>
      <c r="N476" t="s">
        <v>549</v>
      </c>
      <c r="O476" t="s">
        <v>550</v>
      </c>
      <c r="P476" t="s">
        <v>551</v>
      </c>
      <c r="Q476" t="s">
        <v>145</v>
      </c>
      <c r="R476" t="s">
        <v>475</v>
      </c>
      <c r="S476" t="s">
        <v>552</v>
      </c>
      <c r="T476" t="s">
        <v>673</v>
      </c>
      <c r="U476">
        <f>COUNTIF('业绩进度排名-中间表'!$E$27:$E$202,新签明细[[#This Row],[cc_user_name]])</f>
        <v>1</v>
      </c>
      <c r="V476" s="1">
        <f>DATEVALUE(LEFT(新签明细[[#This Row],[支付成功时间]], FIND(" ", 新签明细[[#This Row],[支付成功时间]]) - 1))</f>
        <v>45782</v>
      </c>
      <c r="W476" s="1">
        <f>IFERROR(DATEVALUE(LEFT(新签明细[[#This Row],[lead_date]],FIND(" ",新签明细[[#This Row],[lead_date]])-1)),$W$2)</f>
        <v>45778</v>
      </c>
      <c r="X476" t="b">
        <f t="shared" ca="1" si="7"/>
        <v>1</v>
      </c>
    </row>
    <row r="477" spans="1:24" hidden="1">
      <c r="A477" t="s">
        <v>19704</v>
      </c>
      <c r="B477" t="s">
        <v>19705</v>
      </c>
      <c r="C477">
        <v>18</v>
      </c>
      <c r="D477" t="s">
        <v>322</v>
      </c>
      <c r="E477" t="s">
        <v>19705</v>
      </c>
      <c r="F477">
        <v>1</v>
      </c>
      <c r="G477">
        <v>648.9</v>
      </c>
      <c r="H477">
        <v>538479</v>
      </c>
      <c r="I477" t="s">
        <v>19706</v>
      </c>
      <c r="J477" t="s">
        <v>545</v>
      </c>
      <c r="K477" t="s">
        <v>546</v>
      </c>
      <c r="L477" t="s">
        <v>565</v>
      </c>
      <c r="M477" t="s">
        <v>548</v>
      </c>
      <c r="N477" t="s">
        <v>549</v>
      </c>
      <c r="O477" t="s">
        <v>550</v>
      </c>
      <c r="P477" t="s">
        <v>616</v>
      </c>
      <c r="Q477" t="s">
        <v>314</v>
      </c>
      <c r="R477" t="s">
        <v>475</v>
      </c>
      <c r="S477" t="s">
        <v>1445</v>
      </c>
      <c r="T477" t="s">
        <v>11910</v>
      </c>
      <c r="U477">
        <f>COUNTIF('业绩进度排名-中间表'!$E$27:$E$202,新签明细[[#This Row],[cc_user_name]])</f>
        <v>1</v>
      </c>
      <c r="V477" s="1">
        <f>DATEVALUE(LEFT(新签明细[[#This Row],[支付成功时间]], FIND(" ", 新签明细[[#This Row],[支付成功时间]]) - 1))</f>
        <v>45793</v>
      </c>
      <c r="W477" s="1">
        <f>IFERROR(DATEVALUE(LEFT(新签明细[[#This Row],[lead_date]],FIND(" ",新签明细[[#This Row],[lead_date]])-1)),$W$2)</f>
        <v>45789</v>
      </c>
      <c r="X477" t="b">
        <f t="shared" ca="1" si="7"/>
        <v>1</v>
      </c>
    </row>
    <row r="478" spans="1:24" hidden="1">
      <c r="A478" t="s">
        <v>19707</v>
      </c>
      <c r="B478" t="s">
        <v>19708</v>
      </c>
      <c r="C478">
        <v>8</v>
      </c>
      <c r="D478" t="s">
        <v>181</v>
      </c>
      <c r="E478" t="s">
        <v>19708</v>
      </c>
      <c r="F478">
        <v>1</v>
      </c>
      <c r="G478">
        <v>280</v>
      </c>
      <c r="H478">
        <v>540959</v>
      </c>
      <c r="I478" t="s">
        <v>19709</v>
      </c>
      <c r="J478" t="s">
        <v>545</v>
      </c>
      <c r="K478" t="s">
        <v>546</v>
      </c>
      <c r="L478" t="s">
        <v>577</v>
      </c>
      <c r="M478" t="s">
        <v>548</v>
      </c>
      <c r="N478" t="s">
        <v>549</v>
      </c>
      <c r="O478" t="s">
        <v>559</v>
      </c>
      <c r="P478" t="s">
        <v>469</v>
      </c>
      <c r="Q478" t="s">
        <v>180</v>
      </c>
      <c r="R478" t="s">
        <v>475</v>
      </c>
      <c r="S478" t="s">
        <v>659</v>
      </c>
      <c r="T478" t="s">
        <v>17695</v>
      </c>
      <c r="U478">
        <f>COUNTIF('业绩进度排名-中间表'!$E$27:$E$202,新签明细[[#This Row],[cc_user_name]])</f>
        <v>1</v>
      </c>
      <c r="V478" s="1">
        <f>DATEVALUE(LEFT(新签明细[[#This Row],[支付成功时间]], FIND(" ", 新签明细[[#This Row],[支付成功时间]]) - 1))</f>
        <v>45797</v>
      </c>
      <c r="W478" s="1">
        <f>IFERROR(DATEVALUE(LEFT(新签明细[[#This Row],[lead_date]],FIND(" ",新签明细[[#This Row],[lead_date]])-1)),$W$2)</f>
        <v>45790</v>
      </c>
      <c r="X478" t="b">
        <f t="shared" ca="1" si="7"/>
        <v>1</v>
      </c>
    </row>
    <row r="479" spans="1:24" hidden="1">
      <c r="A479" t="s">
        <v>19710</v>
      </c>
      <c r="B479" t="s">
        <v>19711</v>
      </c>
      <c r="C479">
        <v>18</v>
      </c>
      <c r="D479" t="s">
        <v>285</v>
      </c>
      <c r="E479" t="s">
        <v>19711</v>
      </c>
      <c r="F479">
        <v>1</v>
      </c>
      <c r="G479">
        <v>648.9</v>
      </c>
      <c r="H479">
        <v>539606</v>
      </c>
      <c r="I479" t="s">
        <v>19712</v>
      </c>
      <c r="J479" t="s">
        <v>545</v>
      </c>
      <c r="K479" t="s">
        <v>546</v>
      </c>
      <c r="L479" t="s">
        <v>565</v>
      </c>
      <c r="M479" t="s">
        <v>632</v>
      </c>
      <c r="N479" t="s">
        <v>549</v>
      </c>
      <c r="O479" t="s">
        <v>550</v>
      </c>
      <c r="P479" t="s">
        <v>136</v>
      </c>
      <c r="Q479" t="s">
        <v>283</v>
      </c>
      <c r="R479" t="s">
        <v>475</v>
      </c>
      <c r="S479" t="s">
        <v>659</v>
      </c>
      <c r="T479" t="s">
        <v>17717</v>
      </c>
      <c r="U479">
        <f>COUNTIF('业绩进度排名-中间表'!$E$27:$E$202,新签明细[[#This Row],[cc_user_name]])</f>
        <v>1</v>
      </c>
      <c r="V479" s="1">
        <f>DATEVALUE(LEFT(新签明细[[#This Row],[支付成功时间]], FIND(" ", 新签明细[[#This Row],[支付成功时间]]) - 1))</f>
        <v>45795</v>
      </c>
      <c r="W479" s="1">
        <f>IFERROR(DATEVALUE(LEFT(新签明细[[#This Row],[lead_date]],FIND(" ",新签明细[[#This Row],[lead_date]])-1)),$W$2)</f>
        <v>45792</v>
      </c>
      <c r="X479" t="b">
        <f t="shared" ca="1" si="7"/>
        <v>1</v>
      </c>
    </row>
    <row r="480" spans="1:24">
      <c r="A480" t="s">
        <v>19713</v>
      </c>
      <c r="B480" t="s">
        <v>19714</v>
      </c>
      <c r="C480">
        <v>60</v>
      </c>
      <c r="D480" t="s">
        <v>302</v>
      </c>
      <c r="E480" t="s">
        <v>19714</v>
      </c>
      <c r="F480">
        <v>1</v>
      </c>
      <c r="G480">
        <v>1575</v>
      </c>
      <c r="H480">
        <v>537881</v>
      </c>
      <c r="I480" t="s">
        <v>19715</v>
      </c>
      <c r="J480" t="s">
        <v>545</v>
      </c>
      <c r="K480" t="s">
        <v>546</v>
      </c>
      <c r="L480" t="s">
        <v>547</v>
      </c>
      <c r="M480" t="s">
        <v>1088</v>
      </c>
      <c r="N480" t="s">
        <v>549</v>
      </c>
      <c r="O480" t="s">
        <v>550</v>
      </c>
      <c r="P480" t="s">
        <v>136</v>
      </c>
      <c r="Q480" t="s">
        <v>143</v>
      </c>
      <c r="R480" t="s">
        <v>475</v>
      </c>
      <c r="S480" t="s">
        <v>19716</v>
      </c>
      <c r="T480" t="s">
        <v>1158</v>
      </c>
      <c r="U480">
        <f>COUNTIF('业绩进度排名-中间表'!$E$27:$E$202,新签明细[[#This Row],[cc_user_name]])</f>
        <v>1</v>
      </c>
      <c r="V480" s="1">
        <f>DATEVALUE(LEFT(新签明细[[#This Row],[支付成功时间]], FIND(" ", 新签明细[[#This Row],[支付成功时间]]) - 1))</f>
        <v>45791</v>
      </c>
      <c r="W480" s="1">
        <f>IFERROR(DATEVALUE(LEFT(新签明细[[#This Row],[lead_date]],FIND(" ",新签明细[[#This Row],[lead_date]])-1)),$W$2)</f>
        <v>45767</v>
      </c>
      <c r="X480" t="b">
        <f t="shared" ca="1" si="7"/>
        <v>0</v>
      </c>
    </row>
    <row r="481" spans="1:24" hidden="1">
      <c r="A481" t="s">
        <v>19717</v>
      </c>
      <c r="B481" t="s">
        <v>19718</v>
      </c>
      <c r="C481">
        <v>36</v>
      </c>
      <c r="D481" t="s">
        <v>253</v>
      </c>
      <c r="E481" t="s">
        <v>19718</v>
      </c>
      <c r="F481">
        <v>1</v>
      </c>
      <c r="G481">
        <v>1199</v>
      </c>
      <c r="H481">
        <v>537747</v>
      </c>
      <c r="I481" t="s">
        <v>19719</v>
      </c>
      <c r="J481" t="s">
        <v>545</v>
      </c>
      <c r="K481" t="s">
        <v>546</v>
      </c>
      <c r="L481" t="s">
        <v>557</v>
      </c>
      <c r="M481" t="s">
        <v>548</v>
      </c>
      <c r="N481" t="s">
        <v>549</v>
      </c>
      <c r="O481" t="s">
        <v>550</v>
      </c>
      <c r="P481" t="s">
        <v>136</v>
      </c>
      <c r="Q481" t="s">
        <v>147</v>
      </c>
      <c r="R481" t="s">
        <v>475</v>
      </c>
      <c r="S481" t="s">
        <v>611</v>
      </c>
      <c r="T481" t="s">
        <v>873</v>
      </c>
      <c r="U481">
        <f>COUNTIF('业绩进度排名-中间表'!$E$27:$E$202,新签明细[[#This Row],[cc_user_name]])</f>
        <v>1</v>
      </c>
      <c r="V481" s="1">
        <f>DATEVALUE(LEFT(新签明细[[#This Row],[支付成功时间]], FIND(" ", 新签明细[[#This Row],[支付成功时间]]) - 1))</f>
        <v>45791</v>
      </c>
      <c r="W481" s="1">
        <f>IFERROR(DATEVALUE(LEFT(新签明细[[#This Row],[lead_date]],FIND(" ",新签明细[[#This Row],[lead_date]])-1)),$W$2)</f>
        <v>45786</v>
      </c>
      <c r="X481" t="b">
        <f t="shared" ca="1" si="7"/>
        <v>1</v>
      </c>
    </row>
    <row r="482" spans="1:24">
      <c r="A482" t="s">
        <v>19720</v>
      </c>
      <c r="B482" t="s">
        <v>19721</v>
      </c>
      <c r="C482">
        <v>36</v>
      </c>
      <c r="D482" t="s">
        <v>301</v>
      </c>
      <c r="E482" t="s">
        <v>19721</v>
      </c>
      <c r="F482">
        <v>1</v>
      </c>
      <c r="G482">
        <v>432.6</v>
      </c>
      <c r="H482">
        <v>540059</v>
      </c>
      <c r="I482" t="s">
        <v>19722</v>
      </c>
      <c r="J482" t="s">
        <v>545</v>
      </c>
      <c r="K482" t="s">
        <v>1102</v>
      </c>
      <c r="L482" t="s">
        <v>13081</v>
      </c>
      <c r="M482" t="s">
        <v>886</v>
      </c>
      <c r="N482" t="s">
        <v>549</v>
      </c>
      <c r="O482" t="s">
        <v>550</v>
      </c>
      <c r="P482" t="s">
        <v>136</v>
      </c>
      <c r="Q482" t="s">
        <v>143</v>
      </c>
      <c r="R482" t="s">
        <v>475</v>
      </c>
      <c r="S482" t="s">
        <v>897</v>
      </c>
      <c r="T482" t="s">
        <v>595</v>
      </c>
      <c r="U482">
        <f>COUNTIF('业绩进度排名-中间表'!$E$27:$E$202,新签明细[[#This Row],[cc_user_name]])</f>
        <v>1</v>
      </c>
      <c r="V482" s="1">
        <f>DATEVALUE(LEFT(新签明细[[#This Row],[支付成功时间]], FIND(" ", 新签明细[[#This Row],[支付成功时间]]) - 1))</f>
        <v>45795</v>
      </c>
      <c r="W482" s="1">
        <f>IFERROR(DATEVALUE(LEFT(新签明细[[#This Row],[lead_date]],FIND(" ",新签明细[[#This Row],[lead_date]])-1)),$W$2)</f>
        <v>45784</v>
      </c>
      <c r="X482" t="b">
        <f t="shared" ca="1" si="7"/>
        <v>1</v>
      </c>
    </row>
    <row r="483" spans="1:24" hidden="1">
      <c r="A483" t="s">
        <v>29016</v>
      </c>
      <c r="B483" t="s">
        <v>29017</v>
      </c>
      <c r="C483">
        <v>48</v>
      </c>
      <c r="D483" t="s">
        <v>257</v>
      </c>
      <c r="E483" t="s">
        <v>29017</v>
      </c>
      <c r="F483">
        <v>1</v>
      </c>
      <c r="G483">
        <v>1645.94</v>
      </c>
      <c r="H483">
        <v>543735</v>
      </c>
      <c r="I483" t="s">
        <v>29018</v>
      </c>
      <c r="J483" t="s">
        <v>545</v>
      </c>
      <c r="K483" t="s">
        <v>546</v>
      </c>
      <c r="L483" t="s">
        <v>571</v>
      </c>
      <c r="M483" t="s">
        <v>548</v>
      </c>
      <c r="N483" t="s">
        <v>549</v>
      </c>
      <c r="O483" t="s">
        <v>550</v>
      </c>
      <c r="P483" t="s">
        <v>136</v>
      </c>
      <c r="Q483" t="s">
        <v>147</v>
      </c>
      <c r="R483" t="s">
        <v>475</v>
      </c>
      <c r="S483" t="s">
        <v>552</v>
      </c>
      <c r="T483" t="s">
        <v>18475</v>
      </c>
      <c r="U483">
        <f>COUNTIF('业绩进度排名-中间表'!$E$27:$E$202,新签明细[[#This Row],[cc_user_name]])</f>
        <v>1</v>
      </c>
      <c r="V483" s="1">
        <f>DATEVALUE(LEFT(新签明细[[#This Row],[支付成功时间]], FIND(" ", 新签明细[[#This Row],[支付成功时间]]) - 1))</f>
        <v>45803</v>
      </c>
      <c r="W483" s="1">
        <f>IFERROR(DATEVALUE(LEFT(新签明细[[#This Row],[lead_date]],FIND(" ",新签明细[[#This Row],[lead_date]])-1)),$W$2)</f>
        <v>45801</v>
      </c>
      <c r="X483" t="b">
        <f t="shared" ca="1" si="7"/>
        <v>1</v>
      </c>
    </row>
    <row r="484" spans="1:24" hidden="1">
      <c r="A484" t="s">
        <v>19723</v>
      </c>
      <c r="B484" t="s">
        <v>19724</v>
      </c>
      <c r="C484">
        <v>36</v>
      </c>
      <c r="D484" t="s">
        <v>226</v>
      </c>
      <c r="E484" t="s">
        <v>19724</v>
      </c>
      <c r="F484">
        <v>1</v>
      </c>
      <c r="G484">
        <v>1199</v>
      </c>
      <c r="H484">
        <v>541701</v>
      </c>
      <c r="I484" t="s">
        <v>19725</v>
      </c>
      <c r="J484" t="s">
        <v>545</v>
      </c>
      <c r="K484" t="s">
        <v>546</v>
      </c>
      <c r="L484" t="s">
        <v>557</v>
      </c>
      <c r="M484" t="s">
        <v>548</v>
      </c>
      <c r="N484" t="s">
        <v>549</v>
      </c>
      <c r="O484" t="s">
        <v>550</v>
      </c>
      <c r="P484" t="s">
        <v>551</v>
      </c>
      <c r="Q484" t="s">
        <v>145</v>
      </c>
      <c r="R484" t="s">
        <v>475</v>
      </c>
      <c r="S484" t="s">
        <v>897</v>
      </c>
      <c r="T484" t="s">
        <v>11910</v>
      </c>
      <c r="U484">
        <f>COUNTIF('业绩进度排名-中间表'!$E$27:$E$202,新签明细[[#This Row],[cc_user_name]])</f>
        <v>1</v>
      </c>
      <c r="V484" s="1">
        <f>DATEVALUE(LEFT(新签明细[[#This Row],[支付成功时间]], FIND(" ", 新签明细[[#This Row],[支付成功时间]]) - 1))</f>
        <v>45799</v>
      </c>
      <c r="W484" s="1">
        <f>IFERROR(DATEVALUE(LEFT(新签明细[[#This Row],[lead_date]],FIND(" ",新签明细[[#This Row],[lead_date]])-1)),$W$2)</f>
        <v>45789</v>
      </c>
      <c r="X484" t="b">
        <f t="shared" ca="1" si="7"/>
        <v>1</v>
      </c>
    </row>
    <row r="485" spans="1:24" hidden="1">
      <c r="A485" t="s">
        <v>19726</v>
      </c>
      <c r="B485" t="s">
        <v>19727</v>
      </c>
      <c r="C485">
        <v>18</v>
      </c>
      <c r="D485" t="s">
        <v>261</v>
      </c>
      <c r="E485" t="s">
        <v>19727</v>
      </c>
      <c r="F485">
        <v>1</v>
      </c>
      <c r="G485">
        <v>641.67312100000004</v>
      </c>
      <c r="H485">
        <v>537595</v>
      </c>
      <c r="I485" t="s">
        <v>19728</v>
      </c>
      <c r="J485" t="s">
        <v>545</v>
      </c>
      <c r="K485" t="s">
        <v>546</v>
      </c>
      <c r="L485" t="s">
        <v>565</v>
      </c>
      <c r="M485" t="s">
        <v>558</v>
      </c>
      <c r="N485" t="s">
        <v>549</v>
      </c>
      <c r="O485" t="s">
        <v>550</v>
      </c>
      <c r="P485" t="s">
        <v>136</v>
      </c>
      <c r="Q485" t="s">
        <v>147</v>
      </c>
      <c r="R485" t="s">
        <v>475</v>
      </c>
      <c r="S485" t="s">
        <v>659</v>
      </c>
      <c r="T485" t="s">
        <v>11910</v>
      </c>
      <c r="U485">
        <f>COUNTIF('业绩进度排名-中间表'!$E$27:$E$202,新签明细[[#This Row],[cc_user_name]])</f>
        <v>1</v>
      </c>
      <c r="V485" s="1">
        <f>DATEVALUE(LEFT(新签明细[[#This Row],[支付成功时间]], FIND(" ", 新签明细[[#This Row],[支付成功时间]]) - 1))</f>
        <v>45790</v>
      </c>
      <c r="W485" s="1">
        <f>IFERROR(DATEVALUE(LEFT(新签明细[[#This Row],[lead_date]],FIND(" ",新签明细[[#This Row],[lead_date]])-1)),$W$2)</f>
        <v>45789</v>
      </c>
      <c r="X485" t="b">
        <f t="shared" ca="1" si="7"/>
        <v>1</v>
      </c>
    </row>
    <row r="486" spans="1:24" hidden="1">
      <c r="A486" t="s">
        <v>11313</v>
      </c>
      <c r="B486" t="s">
        <v>11993</v>
      </c>
      <c r="C486">
        <v>48</v>
      </c>
      <c r="D486" t="s">
        <v>266</v>
      </c>
      <c r="E486" t="s">
        <v>11993</v>
      </c>
      <c r="F486">
        <v>1</v>
      </c>
      <c r="G486">
        <v>1598</v>
      </c>
      <c r="H486">
        <v>537156</v>
      </c>
      <c r="I486" t="s">
        <v>11314</v>
      </c>
      <c r="J486" t="s">
        <v>545</v>
      </c>
      <c r="K486" t="s">
        <v>546</v>
      </c>
      <c r="L486" t="s">
        <v>571</v>
      </c>
      <c r="M486" t="s">
        <v>548</v>
      </c>
      <c r="N486" t="s">
        <v>549</v>
      </c>
      <c r="O486" t="s">
        <v>550</v>
      </c>
      <c r="P486" t="s">
        <v>136</v>
      </c>
      <c r="Q486" t="s">
        <v>264</v>
      </c>
      <c r="R486" t="s">
        <v>475</v>
      </c>
      <c r="S486" t="s">
        <v>663</v>
      </c>
      <c r="T486" t="s">
        <v>11315</v>
      </c>
      <c r="U486">
        <f>COUNTIF('业绩进度排名-中间表'!$E$27:$E$202,新签明细[[#This Row],[cc_user_name]])</f>
        <v>1</v>
      </c>
      <c r="V486" s="1">
        <f>DATEVALUE(LEFT(新签明细[[#This Row],[支付成功时间]], FIND(" ", 新签明细[[#This Row],[支付成功时间]]) - 1))</f>
        <v>45789</v>
      </c>
      <c r="W486" s="1">
        <f>IFERROR(DATEVALUE(LEFT(新签明细[[#This Row],[lead_date]],FIND(" ",新签明细[[#This Row],[lead_date]])-1)),$W$2)</f>
        <v>45226</v>
      </c>
      <c r="X486" t="b">
        <f t="shared" ca="1" si="7"/>
        <v>0</v>
      </c>
    </row>
    <row r="487" spans="1:24" hidden="1">
      <c r="A487" t="s">
        <v>19729</v>
      </c>
      <c r="B487" t="s">
        <v>19730</v>
      </c>
      <c r="C487">
        <v>8</v>
      </c>
      <c r="D487" t="s">
        <v>183</v>
      </c>
      <c r="E487" t="s">
        <v>19730</v>
      </c>
      <c r="F487">
        <v>1</v>
      </c>
      <c r="G487">
        <v>280</v>
      </c>
      <c r="H487">
        <v>538469</v>
      </c>
      <c r="I487" t="s">
        <v>19731</v>
      </c>
      <c r="J487" t="s">
        <v>545</v>
      </c>
      <c r="K487" t="s">
        <v>546</v>
      </c>
      <c r="L487" t="s">
        <v>577</v>
      </c>
      <c r="M487" t="s">
        <v>548</v>
      </c>
      <c r="N487" t="s">
        <v>549</v>
      </c>
      <c r="O487" t="s">
        <v>559</v>
      </c>
      <c r="P487" t="s">
        <v>469</v>
      </c>
      <c r="Q487" t="s">
        <v>180</v>
      </c>
      <c r="R487" t="s">
        <v>475</v>
      </c>
      <c r="S487" t="s">
        <v>633</v>
      </c>
      <c r="T487" t="s">
        <v>580</v>
      </c>
      <c r="U487">
        <f>COUNTIF('业绩进度排名-中间表'!$E$27:$E$202,新签明细[[#This Row],[cc_user_name]])</f>
        <v>1</v>
      </c>
      <c r="V487" s="1">
        <f>DATEVALUE(LEFT(新签明细[[#This Row],[支付成功时间]], FIND(" ", 新签明细[[#This Row],[支付成功时间]]) - 1))</f>
        <v>45796</v>
      </c>
      <c r="W487" s="1">
        <f>IFERROR(DATEVALUE(LEFT(新签明细[[#This Row],[lead_date]],FIND(" ",新签明细[[#This Row],[lead_date]])-1)),$W$2)</f>
        <v>45771</v>
      </c>
      <c r="X487" t="b">
        <f t="shared" ca="1" si="7"/>
        <v>0</v>
      </c>
    </row>
    <row r="488" spans="1:24" hidden="1">
      <c r="A488" t="s">
        <v>19732</v>
      </c>
      <c r="B488" t="s">
        <v>19733</v>
      </c>
      <c r="C488">
        <v>8</v>
      </c>
      <c r="D488" t="s">
        <v>291</v>
      </c>
      <c r="E488" t="s">
        <v>19733</v>
      </c>
      <c r="F488">
        <v>1</v>
      </c>
      <c r="G488">
        <v>283.09167200000002</v>
      </c>
      <c r="H488">
        <v>542490</v>
      </c>
      <c r="I488" t="s">
        <v>19734</v>
      </c>
      <c r="J488" t="s">
        <v>545</v>
      </c>
      <c r="K488" t="s">
        <v>546</v>
      </c>
      <c r="L488" t="s">
        <v>577</v>
      </c>
      <c r="M488" t="s">
        <v>610</v>
      </c>
      <c r="N488" t="s">
        <v>549</v>
      </c>
      <c r="O488" t="s">
        <v>550</v>
      </c>
      <c r="P488" t="s">
        <v>136</v>
      </c>
      <c r="Q488" t="s">
        <v>292</v>
      </c>
      <c r="R488" t="s">
        <v>475</v>
      </c>
      <c r="S488" t="s">
        <v>659</v>
      </c>
      <c r="T488" t="s">
        <v>17691</v>
      </c>
      <c r="U488">
        <f>COUNTIF('业绩进度排名-中间表'!$E$27:$E$202,新签明细[[#This Row],[cc_user_name]])</f>
        <v>1</v>
      </c>
      <c r="V488" s="1">
        <f>DATEVALUE(LEFT(新签明细[[#This Row],[支付成功时间]], FIND(" ", 新签明细[[#This Row],[支付成功时间]]) - 1))</f>
        <v>45801</v>
      </c>
      <c r="W488" s="1">
        <f>IFERROR(DATEVALUE(LEFT(新签明细[[#This Row],[lead_date]],FIND(" ",新签明细[[#This Row],[lead_date]])-1)),$W$2)</f>
        <v>45797</v>
      </c>
      <c r="X488" t="b">
        <f t="shared" ca="1" si="7"/>
        <v>1</v>
      </c>
    </row>
    <row r="489" spans="1:24" hidden="1">
      <c r="A489" t="s">
        <v>9694</v>
      </c>
      <c r="B489" t="s">
        <v>9695</v>
      </c>
      <c r="C489">
        <v>36</v>
      </c>
      <c r="D489" t="s">
        <v>329</v>
      </c>
      <c r="E489" t="s">
        <v>9695</v>
      </c>
      <c r="F489">
        <v>1</v>
      </c>
      <c r="G489">
        <v>1341.247805</v>
      </c>
      <c r="H489">
        <v>536636</v>
      </c>
      <c r="I489" t="s">
        <v>9696</v>
      </c>
      <c r="J489" t="s">
        <v>545</v>
      </c>
      <c r="K489" t="s">
        <v>546</v>
      </c>
      <c r="L489" t="s">
        <v>557</v>
      </c>
      <c r="M489" t="s">
        <v>558</v>
      </c>
      <c r="N489" t="s">
        <v>549</v>
      </c>
      <c r="O489" t="s">
        <v>559</v>
      </c>
      <c r="P489" t="s">
        <v>504</v>
      </c>
      <c r="Q489" t="s">
        <v>325</v>
      </c>
      <c r="R489" t="s">
        <v>475</v>
      </c>
      <c r="S489" t="s">
        <v>589</v>
      </c>
      <c r="T489" t="s">
        <v>683</v>
      </c>
      <c r="U489">
        <f>COUNTIF('业绩进度排名-中间表'!$E$27:$E$202,新签明细[[#This Row],[cc_user_name]])</f>
        <v>1</v>
      </c>
      <c r="V489" s="1">
        <f>DATEVALUE(LEFT(新签明细[[#This Row],[支付成功时间]], FIND(" ", 新签明细[[#This Row],[支付成功时间]]) - 1))</f>
        <v>45788</v>
      </c>
      <c r="W489" s="1">
        <f>IFERROR(DATEVALUE(LEFT(新签明细[[#This Row],[lead_date]],FIND(" ",新签明细[[#This Row],[lead_date]])-1)),$W$2)</f>
        <v>45775</v>
      </c>
      <c r="X489" t="b">
        <f t="shared" ca="1" si="7"/>
        <v>0</v>
      </c>
    </row>
    <row r="490" spans="1:24" hidden="1">
      <c r="A490" t="s">
        <v>11316</v>
      </c>
      <c r="B490" t="s">
        <v>11317</v>
      </c>
      <c r="C490">
        <v>30</v>
      </c>
      <c r="D490" t="s">
        <v>253</v>
      </c>
      <c r="E490" t="s">
        <v>11317</v>
      </c>
      <c r="F490">
        <v>1</v>
      </c>
      <c r="G490">
        <v>787.5</v>
      </c>
      <c r="H490">
        <v>536993</v>
      </c>
      <c r="I490" t="s">
        <v>11318</v>
      </c>
      <c r="J490" t="s">
        <v>545</v>
      </c>
      <c r="K490" t="s">
        <v>546</v>
      </c>
      <c r="L490" t="s">
        <v>599</v>
      </c>
      <c r="M490" t="s">
        <v>548</v>
      </c>
      <c r="N490" t="s">
        <v>549</v>
      </c>
      <c r="O490" t="s">
        <v>550</v>
      </c>
      <c r="P490" t="s">
        <v>136</v>
      </c>
      <c r="Q490" t="s">
        <v>147</v>
      </c>
      <c r="R490" t="s">
        <v>475</v>
      </c>
      <c r="S490" t="s">
        <v>1187</v>
      </c>
      <c r="T490" t="s">
        <v>673</v>
      </c>
      <c r="U490">
        <f>COUNTIF('业绩进度排名-中间表'!$E$27:$E$202,新签明细[[#This Row],[cc_user_name]])</f>
        <v>1</v>
      </c>
      <c r="V490" s="1">
        <f>DATEVALUE(LEFT(新签明细[[#This Row],[支付成功时间]], FIND(" ", 新签明细[[#This Row],[支付成功时间]]) - 1))</f>
        <v>45789</v>
      </c>
      <c r="W490" s="1">
        <f>IFERROR(DATEVALUE(LEFT(新签明细[[#This Row],[lead_date]],FIND(" ",新签明细[[#This Row],[lead_date]])-1)),$W$2)</f>
        <v>45778</v>
      </c>
      <c r="X490" t="b">
        <f t="shared" ca="1" si="7"/>
        <v>1</v>
      </c>
    </row>
    <row r="491" spans="1:24" hidden="1">
      <c r="A491" t="s">
        <v>1668</v>
      </c>
      <c r="B491" t="s">
        <v>1669</v>
      </c>
      <c r="C491">
        <v>36</v>
      </c>
      <c r="D491" t="s">
        <v>221</v>
      </c>
      <c r="E491" t="s">
        <v>1669</v>
      </c>
      <c r="F491">
        <v>1</v>
      </c>
      <c r="G491">
        <v>1199</v>
      </c>
      <c r="H491">
        <v>534312</v>
      </c>
      <c r="I491" t="s">
        <v>1670</v>
      </c>
      <c r="J491" t="s">
        <v>545</v>
      </c>
      <c r="K491" t="s">
        <v>546</v>
      </c>
      <c r="L491" t="s">
        <v>557</v>
      </c>
      <c r="M491" t="s">
        <v>548</v>
      </c>
      <c r="N491" t="s">
        <v>549</v>
      </c>
      <c r="O491" t="s">
        <v>550</v>
      </c>
      <c r="P491" t="s">
        <v>551</v>
      </c>
      <c r="Q491" t="s">
        <v>145</v>
      </c>
      <c r="R491" t="s">
        <v>475</v>
      </c>
      <c r="S491" t="s">
        <v>659</v>
      </c>
      <c r="T491" t="s">
        <v>673</v>
      </c>
      <c r="U491">
        <f>COUNTIF('业绩进度排名-中间表'!$E$27:$E$202,新签明细[[#This Row],[cc_user_name]])</f>
        <v>1</v>
      </c>
      <c r="V491" s="1">
        <f>DATEVALUE(LEFT(新签明细[[#This Row],[支付成功时间]], FIND(" ", 新签明细[[#This Row],[支付成功时间]]) - 1))</f>
        <v>45780</v>
      </c>
      <c r="W491" s="1">
        <f>IFERROR(DATEVALUE(LEFT(新签明细[[#This Row],[lead_date]],FIND(" ",新签明细[[#This Row],[lead_date]])-1)),$W$2)</f>
        <v>45778</v>
      </c>
      <c r="X491" t="b">
        <f t="shared" ca="1" si="7"/>
        <v>1</v>
      </c>
    </row>
    <row r="492" spans="1:24" hidden="1">
      <c r="A492" t="s">
        <v>19735</v>
      </c>
      <c r="B492" t="s">
        <v>19736</v>
      </c>
      <c r="C492">
        <v>18</v>
      </c>
      <c r="D492" t="s">
        <v>184</v>
      </c>
      <c r="E492" t="s">
        <v>19736</v>
      </c>
      <c r="F492">
        <v>1</v>
      </c>
      <c r="G492">
        <v>630</v>
      </c>
      <c r="H492">
        <v>540488</v>
      </c>
      <c r="I492" t="s">
        <v>19737</v>
      </c>
      <c r="J492" t="s">
        <v>545</v>
      </c>
      <c r="K492" t="s">
        <v>546</v>
      </c>
      <c r="L492" t="s">
        <v>565</v>
      </c>
      <c r="M492" t="s">
        <v>548</v>
      </c>
      <c r="N492" t="s">
        <v>549</v>
      </c>
      <c r="O492" t="s">
        <v>559</v>
      </c>
      <c r="P492" t="s">
        <v>469</v>
      </c>
      <c r="Q492" t="s">
        <v>180</v>
      </c>
      <c r="R492" t="s">
        <v>475</v>
      </c>
      <c r="S492" t="s">
        <v>897</v>
      </c>
      <c r="T492" t="s">
        <v>11910</v>
      </c>
      <c r="U492">
        <f>COUNTIF('业绩进度排名-中间表'!$E$27:$E$202,新签明细[[#This Row],[cc_user_name]])</f>
        <v>1</v>
      </c>
      <c r="V492" s="1">
        <f>DATEVALUE(LEFT(新签明细[[#This Row],[支付成功时间]], FIND(" ", 新签明细[[#This Row],[支付成功时间]]) - 1))</f>
        <v>45796</v>
      </c>
      <c r="W492" s="1">
        <f>IFERROR(DATEVALUE(LEFT(新签明细[[#This Row],[lead_date]],FIND(" ",新签明细[[#This Row],[lead_date]])-1)),$W$2)</f>
        <v>45789</v>
      </c>
      <c r="X492" t="b">
        <f t="shared" ca="1" si="7"/>
        <v>1</v>
      </c>
    </row>
    <row r="493" spans="1:24" hidden="1">
      <c r="A493" t="s">
        <v>1671</v>
      </c>
      <c r="B493" t="s">
        <v>1672</v>
      </c>
      <c r="C493">
        <v>36</v>
      </c>
      <c r="D493" t="s">
        <v>277</v>
      </c>
      <c r="E493" t="s">
        <v>1672</v>
      </c>
      <c r="F493">
        <v>1</v>
      </c>
      <c r="G493">
        <v>420</v>
      </c>
      <c r="H493">
        <v>534357</v>
      </c>
      <c r="I493" t="s">
        <v>1673</v>
      </c>
      <c r="J493" t="s">
        <v>545</v>
      </c>
      <c r="K493" t="s">
        <v>864</v>
      </c>
      <c r="L493" t="s">
        <v>865</v>
      </c>
      <c r="M493" t="s">
        <v>1674</v>
      </c>
      <c r="N493" t="s">
        <v>549</v>
      </c>
      <c r="O493" t="s">
        <v>550</v>
      </c>
      <c r="P493" t="s">
        <v>136</v>
      </c>
      <c r="Q493" t="s">
        <v>139</v>
      </c>
      <c r="R493" t="s">
        <v>475</v>
      </c>
      <c r="S493" t="s">
        <v>566</v>
      </c>
      <c r="T493" t="s">
        <v>673</v>
      </c>
      <c r="U493">
        <f>COUNTIF('业绩进度排名-中间表'!$E$27:$E$202,新签明细[[#This Row],[cc_user_name]])</f>
        <v>1</v>
      </c>
      <c r="V493" s="1">
        <f>DATEVALUE(LEFT(新签明细[[#This Row],[支付成功时间]], FIND(" ", 新签明细[[#This Row],[支付成功时间]]) - 1))</f>
        <v>45780</v>
      </c>
      <c r="W493" s="1">
        <f>IFERROR(DATEVALUE(LEFT(新签明细[[#This Row],[lead_date]],FIND(" ",新签明细[[#This Row],[lead_date]])-1)),$W$2)</f>
        <v>45778</v>
      </c>
      <c r="X493" t="b">
        <f t="shared" ca="1" si="7"/>
        <v>1</v>
      </c>
    </row>
    <row r="494" spans="1:24" hidden="1">
      <c r="A494" t="s">
        <v>17978</v>
      </c>
      <c r="B494" t="s">
        <v>17979</v>
      </c>
      <c r="C494">
        <v>36</v>
      </c>
      <c r="D494" t="s">
        <v>200</v>
      </c>
      <c r="E494" t="s">
        <v>17979</v>
      </c>
      <c r="F494">
        <v>1</v>
      </c>
      <c r="G494">
        <v>1199</v>
      </c>
      <c r="H494">
        <v>537733</v>
      </c>
      <c r="I494" t="s">
        <v>17980</v>
      </c>
      <c r="J494" t="s">
        <v>545</v>
      </c>
      <c r="K494" t="s">
        <v>546</v>
      </c>
      <c r="L494" t="s">
        <v>557</v>
      </c>
      <c r="M494" t="s">
        <v>632</v>
      </c>
      <c r="N494" t="s">
        <v>549</v>
      </c>
      <c r="O494" t="s">
        <v>550</v>
      </c>
      <c r="P494" t="s">
        <v>551</v>
      </c>
      <c r="Q494" t="s">
        <v>149</v>
      </c>
      <c r="R494" t="s">
        <v>475</v>
      </c>
      <c r="S494" t="s">
        <v>566</v>
      </c>
      <c r="T494" t="s">
        <v>9478</v>
      </c>
      <c r="U494">
        <f>COUNTIF('业绩进度排名-中间表'!$E$27:$E$202,新签明细[[#This Row],[cc_user_name]])</f>
        <v>1</v>
      </c>
      <c r="V494" s="1">
        <f>DATEVALUE(LEFT(新签明细[[#This Row],[支付成功时间]], FIND(" ", 新签明细[[#This Row],[支付成功时间]]) - 1))</f>
        <v>45791</v>
      </c>
      <c r="W494" s="1">
        <f>IFERROR(DATEVALUE(LEFT(新签明细[[#This Row],[lead_date]],FIND(" ",新签明细[[#This Row],[lead_date]])-1)),$W$2)</f>
        <v>45788</v>
      </c>
      <c r="X494" t="b">
        <f t="shared" ca="1" si="7"/>
        <v>1</v>
      </c>
    </row>
    <row r="495" spans="1:24" hidden="1">
      <c r="A495" t="s">
        <v>821</v>
      </c>
      <c r="B495" t="s">
        <v>822</v>
      </c>
      <c r="C495">
        <v>36</v>
      </c>
      <c r="D495" t="s">
        <v>201</v>
      </c>
      <c r="E495" t="s">
        <v>822</v>
      </c>
      <c r="F495">
        <v>1</v>
      </c>
      <c r="G495">
        <v>1199</v>
      </c>
      <c r="H495">
        <v>535510</v>
      </c>
      <c r="I495" t="s">
        <v>823</v>
      </c>
      <c r="J495" t="s">
        <v>545</v>
      </c>
      <c r="K495" t="s">
        <v>546</v>
      </c>
      <c r="L495" t="s">
        <v>557</v>
      </c>
      <c r="M495" t="s">
        <v>548</v>
      </c>
      <c r="N495" t="s">
        <v>549</v>
      </c>
      <c r="O495" t="s">
        <v>550</v>
      </c>
      <c r="P495" t="s">
        <v>551</v>
      </c>
      <c r="Q495" t="s">
        <v>149</v>
      </c>
      <c r="R495" t="s">
        <v>475</v>
      </c>
      <c r="S495" t="s">
        <v>678</v>
      </c>
      <c r="T495" t="s">
        <v>567</v>
      </c>
      <c r="U495">
        <f>COUNTIF('业绩进度排名-中间表'!$E$27:$E$202,新签明细[[#This Row],[cc_user_name]])</f>
        <v>1</v>
      </c>
      <c r="V495" s="1">
        <f>DATEVALUE(LEFT(新签明细[[#This Row],[支付成功时间]], FIND(" ", 新签明细[[#This Row],[支付成功时间]]) - 1))</f>
        <v>45786</v>
      </c>
      <c r="W495" s="1">
        <f>IFERROR(DATEVALUE(LEFT(新签明细[[#This Row],[lead_date]],FIND(" ",新签明细[[#This Row],[lead_date]])-1)),$W$2)</f>
        <v>45783</v>
      </c>
      <c r="X495" t="b">
        <f t="shared" ca="1" si="7"/>
        <v>1</v>
      </c>
    </row>
    <row r="496" spans="1:24" hidden="1">
      <c r="A496" t="s">
        <v>17981</v>
      </c>
      <c r="B496" t="s">
        <v>17982</v>
      </c>
      <c r="C496">
        <v>24</v>
      </c>
      <c r="D496" t="s">
        <v>215</v>
      </c>
      <c r="E496" t="s">
        <v>17982</v>
      </c>
      <c r="F496">
        <v>1</v>
      </c>
      <c r="G496">
        <v>865.2</v>
      </c>
      <c r="H496">
        <v>541041</v>
      </c>
      <c r="I496" t="s">
        <v>17983</v>
      </c>
      <c r="J496" t="s">
        <v>545</v>
      </c>
      <c r="K496" t="s">
        <v>546</v>
      </c>
      <c r="L496" t="s">
        <v>671</v>
      </c>
      <c r="M496" t="s">
        <v>548</v>
      </c>
      <c r="N496" t="s">
        <v>549</v>
      </c>
      <c r="O496" t="s">
        <v>550</v>
      </c>
      <c r="P496" t="s">
        <v>551</v>
      </c>
      <c r="Q496" t="s">
        <v>145</v>
      </c>
      <c r="R496" t="s">
        <v>475</v>
      </c>
      <c r="S496" t="s">
        <v>897</v>
      </c>
      <c r="T496" t="s">
        <v>17695</v>
      </c>
      <c r="U496">
        <f>COUNTIF('业绩进度排名-中间表'!$E$27:$E$202,新签明细[[#This Row],[cc_user_name]])</f>
        <v>1</v>
      </c>
      <c r="V496" s="1">
        <f>DATEVALUE(LEFT(新签明细[[#This Row],[支付成功时间]], FIND(" ", 新签明细[[#This Row],[支付成功时间]]) - 1))</f>
        <v>45797</v>
      </c>
      <c r="W496" s="1">
        <f>IFERROR(DATEVALUE(LEFT(新签明细[[#This Row],[lead_date]],FIND(" ",新签明细[[#This Row],[lead_date]])-1)),$W$2)</f>
        <v>45790</v>
      </c>
      <c r="X496" t="b">
        <f t="shared" ca="1" si="7"/>
        <v>1</v>
      </c>
    </row>
    <row r="497" spans="1:24" hidden="1">
      <c r="A497" t="s">
        <v>17984</v>
      </c>
      <c r="B497" t="s">
        <v>17985</v>
      </c>
      <c r="C497">
        <v>36</v>
      </c>
      <c r="D497" t="s">
        <v>286</v>
      </c>
      <c r="E497" t="s">
        <v>17985</v>
      </c>
      <c r="F497">
        <v>1</v>
      </c>
      <c r="G497">
        <v>1199</v>
      </c>
      <c r="H497">
        <v>540204</v>
      </c>
      <c r="I497" t="s">
        <v>17986</v>
      </c>
      <c r="J497" t="s">
        <v>545</v>
      </c>
      <c r="K497" t="s">
        <v>546</v>
      </c>
      <c r="L497" t="s">
        <v>557</v>
      </c>
      <c r="M497" t="s">
        <v>548</v>
      </c>
      <c r="N497" t="s">
        <v>549</v>
      </c>
      <c r="O497" t="s">
        <v>550</v>
      </c>
      <c r="P497" t="s">
        <v>136</v>
      </c>
      <c r="Q497" t="s">
        <v>283</v>
      </c>
      <c r="R497" t="s">
        <v>475</v>
      </c>
      <c r="S497" t="s">
        <v>659</v>
      </c>
      <c r="T497" t="s">
        <v>17790</v>
      </c>
      <c r="U497">
        <f>COUNTIF('业绩进度排名-中间表'!$E$27:$E$202,新签明细[[#This Row],[cc_user_name]])</f>
        <v>1</v>
      </c>
      <c r="V497" s="1">
        <f>DATEVALUE(LEFT(新签明细[[#This Row],[支付成功时间]], FIND(" ", 新签明细[[#This Row],[支付成功时间]]) - 1))</f>
        <v>45796</v>
      </c>
      <c r="W497" s="1">
        <f>IFERROR(DATEVALUE(LEFT(新签明细[[#This Row],[lead_date]],FIND(" ",新签明细[[#This Row],[lead_date]])-1)),$W$2)</f>
        <v>45795</v>
      </c>
      <c r="X497" t="b">
        <f t="shared" ca="1" si="7"/>
        <v>1</v>
      </c>
    </row>
    <row r="498" spans="1:24" hidden="1">
      <c r="A498" t="s">
        <v>17987</v>
      </c>
      <c r="B498" t="s">
        <v>17988</v>
      </c>
      <c r="C498">
        <v>30</v>
      </c>
      <c r="D498" t="s">
        <v>215</v>
      </c>
      <c r="E498" t="s">
        <v>17988</v>
      </c>
      <c r="F498">
        <v>1</v>
      </c>
      <c r="G498">
        <v>811.13</v>
      </c>
      <c r="H498">
        <v>539535</v>
      </c>
      <c r="I498" t="s">
        <v>17989</v>
      </c>
      <c r="J498" t="s">
        <v>545</v>
      </c>
      <c r="K498" t="s">
        <v>546</v>
      </c>
      <c r="L498" t="s">
        <v>11908</v>
      </c>
      <c r="M498" t="s">
        <v>626</v>
      </c>
      <c r="N498" t="s">
        <v>549</v>
      </c>
      <c r="O498" t="s">
        <v>550</v>
      </c>
      <c r="P498" t="s">
        <v>551</v>
      </c>
      <c r="Q498" t="s">
        <v>145</v>
      </c>
      <c r="R498" t="s">
        <v>475</v>
      </c>
      <c r="S498" t="s">
        <v>17990</v>
      </c>
      <c r="T498" t="s">
        <v>17654</v>
      </c>
      <c r="U498">
        <f>COUNTIF('业绩进度排名-中间表'!$E$27:$E$202,新签明细[[#This Row],[cc_user_name]])</f>
        <v>1</v>
      </c>
      <c r="V498" s="1">
        <f>DATEVALUE(LEFT(新签明细[[#This Row],[支付成功时间]], FIND(" ", 新签明细[[#This Row],[支付成功时间]]) - 1))</f>
        <v>45794</v>
      </c>
      <c r="W498" s="1">
        <f>IFERROR(DATEVALUE(LEFT(新签明细[[#This Row],[lead_date]],FIND(" ",新签明细[[#This Row],[lead_date]])-1)),$W$2)</f>
        <v>45794</v>
      </c>
      <c r="X498" t="b">
        <f t="shared" ca="1" si="7"/>
        <v>1</v>
      </c>
    </row>
    <row r="499" spans="1:24" hidden="1">
      <c r="A499" t="s">
        <v>30708</v>
      </c>
      <c r="B499" t="s">
        <v>30709</v>
      </c>
      <c r="C499">
        <v>50</v>
      </c>
      <c r="D499" t="s">
        <v>17649</v>
      </c>
      <c r="E499" t="s">
        <v>30709</v>
      </c>
      <c r="F499">
        <v>1</v>
      </c>
      <c r="G499">
        <v>413.05695300000002</v>
      </c>
      <c r="H499">
        <v>544820</v>
      </c>
      <c r="I499" t="s">
        <v>30710</v>
      </c>
      <c r="J499" t="s">
        <v>545</v>
      </c>
      <c r="K499" t="s">
        <v>1476</v>
      </c>
      <c r="L499" t="s">
        <v>1477</v>
      </c>
      <c r="M499" t="s">
        <v>648</v>
      </c>
      <c r="N499" t="s">
        <v>805</v>
      </c>
      <c r="O499" t="s">
        <v>649</v>
      </c>
      <c r="P499" t="s">
        <v>649</v>
      </c>
      <c r="Q499" t="s">
        <v>626</v>
      </c>
      <c r="R499" t="s">
        <v>475</v>
      </c>
      <c r="S499" t="s">
        <v>1478</v>
      </c>
      <c r="T499" t="s">
        <v>17654</v>
      </c>
      <c r="U499">
        <f>COUNTIF('业绩进度排名-中间表'!$E$27:$E$202,新签明细[[#This Row],[cc_user_name]])</f>
        <v>0</v>
      </c>
      <c r="V499" s="1">
        <f>DATEVALUE(LEFT(新签明细[[#This Row],[支付成功时间]], FIND(" ", 新签明细[[#This Row],[支付成功时间]]) - 1))</f>
        <v>45805</v>
      </c>
      <c r="W499" s="1">
        <f>IFERROR(DATEVALUE(LEFT(新签明细[[#This Row],[lead_date]],FIND(" ",新签明细[[#This Row],[lead_date]])-1)),$W$2)</f>
        <v>45794</v>
      </c>
      <c r="X499" t="b">
        <f t="shared" ca="1" si="7"/>
        <v>1</v>
      </c>
    </row>
    <row r="500" spans="1:24" hidden="1">
      <c r="A500" t="s">
        <v>9583</v>
      </c>
      <c r="B500" t="s">
        <v>9584</v>
      </c>
      <c r="C500">
        <v>30</v>
      </c>
      <c r="D500" t="s">
        <v>271</v>
      </c>
      <c r="E500" t="s">
        <v>9584</v>
      </c>
      <c r="F500">
        <v>1</v>
      </c>
      <c r="G500">
        <v>787.5</v>
      </c>
      <c r="H500">
        <v>536692</v>
      </c>
      <c r="I500" t="s">
        <v>9585</v>
      </c>
      <c r="J500" t="s">
        <v>545</v>
      </c>
      <c r="K500" t="s">
        <v>546</v>
      </c>
      <c r="L500" t="s">
        <v>599</v>
      </c>
      <c r="M500" t="s">
        <v>886</v>
      </c>
      <c r="N500" t="s">
        <v>549</v>
      </c>
      <c r="O500" t="s">
        <v>550</v>
      </c>
      <c r="P500" t="s">
        <v>136</v>
      </c>
      <c r="Q500" t="s">
        <v>139</v>
      </c>
      <c r="R500" t="s">
        <v>475</v>
      </c>
      <c r="S500" t="s">
        <v>17991</v>
      </c>
      <c r="T500" t="s">
        <v>683</v>
      </c>
      <c r="U500">
        <f>COUNTIF('业绩进度排名-中间表'!$E$27:$E$202,新签明细[[#This Row],[cc_user_name]])</f>
        <v>1</v>
      </c>
      <c r="V500" s="1">
        <f>DATEVALUE(LEFT(新签明细[[#This Row],[支付成功时间]], FIND(" ", 新签明细[[#This Row],[支付成功时间]]) - 1))</f>
        <v>45788</v>
      </c>
      <c r="W500" s="1">
        <f>IFERROR(DATEVALUE(LEFT(新签明细[[#This Row],[lead_date]],FIND(" ",新签明细[[#This Row],[lead_date]])-1)),$W$2)</f>
        <v>45775</v>
      </c>
      <c r="X500" t="b">
        <f t="shared" ca="1" si="7"/>
        <v>0</v>
      </c>
    </row>
    <row r="501" spans="1:24" hidden="1">
      <c r="A501" t="s">
        <v>17992</v>
      </c>
      <c r="B501" t="s">
        <v>17993</v>
      </c>
      <c r="C501">
        <v>72</v>
      </c>
      <c r="D501" t="s">
        <v>364</v>
      </c>
      <c r="E501" t="s">
        <v>17993</v>
      </c>
      <c r="F501">
        <v>1</v>
      </c>
      <c r="G501">
        <v>840</v>
      </c>
      <c r="H501">
        <v>543140</v>
      </c>
      <c r="I501" t="s">
        <v>17994</v>
      </c>
      <c r="J501" t="s">
        <v>545</v>
      </c>
      <c r="K501" t="s">
        <v>1102</v>
      </c>
      <c r="L501" t="s">
        <v>1373</v>
      </c>
      <c r="M501" t="s">
        <v>2291</v>
      </c>
      <c r="N501" t="s">
        <v>549</v>
      </c>
      <c r="O501" t="s">
        <v>559</v>
      </c>
      <c r="P501" t="s">
        <v>163</v>
      </c>
      <c r="Q501" t="s">
        <v>473</v>
      </c>
      <c r="R501" t="s">
        <v>475</v>
      </c>
      <c r="S501" t="s">
        <v>659</v>
      </c>
      <c r="T501" t="s">
        <v>17691</v>
      </c>
      <c r="U501">
        <f>COUNTIF('业绩进度排名-中间表'!$E$27:$E$202,新签明细[[#This Row],[cc_user_name]])</f>
        <v>1</v>
      </c>
      <c r="V501" s="1">
        <f>DATEVALUE(LEFT(新签明细[[#This Row],[支付成功时间]], FIND(" ", 新签明细[[#This Row],[支付成功时间]]) - 1))</f>
        <v>45802</v>
      </c>
      <c r="W501" s="1">
        <f>IFERROR(DATEVALUE(LEFT(新签明细[[#This Row],[lead_date]],FIND(" ",新签明细[[#This Row],[lead_date]])-1)),$W$2)</f>
        <v>45797</v>
      </c>
      <c r="X501" t="b">
        <f t="shared" ca="1" si="7"/>
        <v>1</v>
      </c>
    </row>
    <row r="502" spans="1:24">
      <c r="A502" t="s">
        <v>30711</v>
      </c>
      <c r="B502" t="s">
        <v>30712</v>
      </c>
      <c r="C502">
        <v>18</v>
      </c>
      <c r="D502" t="s">
        <v>301</v>
      </c>
      <c r="E502" t="s">
        <v>30712</v>
      </c>
      <c r="F502">
        <v>1</v>
      </c>
      <c r="G502">
        <v>630</v>
      </c>
      <c r="H502">
        <v>544467</v>
      </c>
      <c r="I502" t="s">
        <v>30713</v>
      </c>
      <c r="J502" t="s">
        <v>545</v>
      </c>
      <c r="K502" t="s">
        <v>546</v>
      </c>
      <c r="L502" t="s">
        <v>565</v>
      </c>
      <c r="M502" t="s">
        <v>961</v>
      </c>
      <c r="N502" t="s">
        <v>549</v>
      </c>
      <c r="O502" t="s">
        <v>550</v>
      </c>
      <c r="P502" t="s">
        <v>136</v>
      </c>
      <c r="Q502" t="s">
        <v>143</v>
      </c>
      <c r="R502" t="s">
        <v>475</v>
      </c>
      <c r="S502" t="s">
        <v>566</v>
      </c>
      <c r="T502" t="s">
        <v>17790</v>
      </c>
      <c r="U502">
        <f>COUNTIF('业绩进度排名-中间表'!$E$27:$E$202,新签明细[[#This Row],[cc_user_name]])</f>
        <v>1</v>
      </c>
      <c r="V502" s="1">
        <f>DATEVALUE(LEFT(新签明细[[#This Row],[支付成功时间]], FIND(" ", 新签明细[[#This Row],[支付成功时间]]) - 1))</f>
        <v>45804</v>
      </c>
      <c r="W502" s="1">
        <f>IFERROR(DATEVALUE(LEFT(新签明细[[#This Row],[lead_date]],FIND(" ",新签明细[[#This Row],[lead_date]])-1)),$W$2)</f>
        <v>45795</v>
      </c>
      <c r="X502" t="b">
        <f t="shared" ca="1" si="7"/>
        <v>1</v>
      </c>
    </row>
    <row r="503" spans="1:24" hidden="1">
      <c r="A503" t="s">
        <v>17995</v>
      </c>
      <c r="B503" t="s">
        <v>17996</v>
      </c>
      <c r="C503">
        <v>24</v>
      </c>
      <c r="D503" t="s">
        <v>321</v>
      </c>
      <c r="E503" t="s">
        <v>17996</v>
      </c>
      <c r="F503">
        <v>1</v>
      </c>
      <c r="G503">
        <v>840</v>
      </c>
      <c r="H503">
        <v>541733</v>
      </c>
      <c r="I503" t="s">
        <v>17997</v>
      </c>
      <c r="J503" t="s">
        <v>545</v>
      </c>
      <c r="K503" t="s">
        <v>546</v>
      </c>
      <c r="L503" t="s">
        <v>671</v>
      </c>
      <c r="M503" t="s">
        <v>548</v>
      </c>
      <c r="N503" t="s">
        <v>549</v>
      </c>
      <c r="O503" t="s">
        <v>550</v>
      </c>
      <c r="P503" t="s">
        <v>616</v>
      </c>
      <c r="Q503" t="s">
        <v>314</v>
      </c>
      <c r="R503" t="s">
        <v>475</v>
      </c>
      <c r="S503" t="s">
        <v>617</v>
      </c>
      <c r="T503" t="s">
        <v>612</v>
      </c>
      <c r="U503">
        <f>COUNTIF('业绩进度排名-中间表'!$E$27:$E$202,新签明细[[#This Row],[cc_user_name]])</f>
        <v>1</v>
      </c>
      <c r="V503" s="1">
        <f>DATEVALUE(LEFT(新签明细[[#This Row],[支付成功时间]], FIND(" ", 新签明细[[#This Row],[支付成功时间]]) - 1))</f>
        <v>45801</v>
      </c>
      <c r="W503" s="1">
        <f>IFERROR(DATEVALUE(LEFT(新签明细[[#This Row],[lead_date]],FIND(" ",新签明细[[#This Row],[lead_date]])-1)),$W$2)</f>
        <v>45782</v>
      </c>
      <c r="X503" t="b">
        <f t="shared" ca="1" si="7"/>
        <v>1</v>
      </c>
    </row>
    <row r="504" spans="1:24" hidden="1">
      <c r="A504" t="s">
        <v>17998</v>
      </c>
      <c r="B504" t="s">
        <v>17999</v>
      </c>
      <c r="C504">
        <v>36</v>
      </c>
      <c r="D504" t="s">
        <v>296</v>
      </c>
      <c r="E504" t="s">
        <v>17999</v>
      </c>
      <c r="F504">
        <v>1</v>
      </c>
      <c r="G504">
        <v>1381.4844840000001</v>
      </c>
      <c r="H504">
        <v>542758</v>
      </c>
      <c r="I504" t="s">
        <v>18000</v>
      </c>
      <c r="J504" t="s">
        <v>545</v>
      </c>
      <c r="K504" t="s">
        <v>546</v>
      </c>
      <c r="L504" t="s">
        <v>557</v>
      </c>
      <c r="M504" t="s">
        <v>558</v>
      </c>
      <c r="N504" t="s">
        <v>549</v>
      </c>
      <c r="O504" t="s">
        <v>550</v>
      </c>
      <c r="P504" t="s">
        <v>136</v>
      </c>
      <c r="Q504" t="s">
        <v>292</v>
      </c>
      <c r="R504" t="s">
        <v>475</v>
      </c>
      <c r="S504" t="s">
        <v>18001</v>
      </c>
      <c r="T504" t="s">
        <v>17654</v>
      </c>
      <c r="U504">
        <f>COUNTIF('业绩进度排名-中间表'!$E$27:$E$202,新签明细[[#This Row],[cc_user_name]])</f>
        <v>1</v>
      </c>
      <c r="V504" s="1">
        <f>DATEVALUE(LEFT(新签明细[[#This Row],[支付成功时间]], FIND(" ", 新签明细[[#This Row],[支付成功时间]]) - 1))</f>
        <v>45801</v>
      </c>
      <c r="W504" s="1">
        <f>IFERROR(DATEVALUE(LEFT(新签明细[[#This Row],[lead_date]],FIND(" ",新签明细[[#This Row],[lead_date]])-1)),$W$2)</f>
        <v>45794</v>
      </c>
      <c r="X504" t="b">
        <f t="shared" ca="1" si="7"/>
        <v>1</v>
      </c>
    </row>
    <row r="505" spans="1:24" hidden="1">
      <c r="A505" t="s">
        <v>824</v>
      </c>
      <c r="B505" t="s">
        <v>825</v>
      </c>
      <c r="C505">
        <v>8</v>
      </c>
      <c r="D505" t="s">
        <v>316</v>
      </c>
      <c r="E505" t="s">
        <v>825</v>
      </c>
      <c r="F505">
        <v>1</v>
      </c>
      <c r="G505">
        <v>288.39999999999998</v>
      </c>
      <c r="H505">
        <v>535552</v>
      </c>
      <c r="I505" t="s">
        <v>826</v>
      </c>
      <c r="J505" t="s">
        <v>545</v>
      </c>
      <c r="K505" t="s">
        <v>546</v>
      </c>
      <c r="L505" t="s">
        <v>577</v>
      </c>
      <c r="M505" t="s">
        <v>548</v>
      </c>
      <c r="N505" t="s">
        <v>549</v>
      </c>
      <c r="O505" t="s">
        <v>550</v>
      </c>
      <c r="P505" t="s">
        <v>616</v>
      </c>
      <c r="Q505" t="s">
        <v>314</v>
      </c>
      <c r="R505" t="s">
        <v>475</v>
      </c>
      <c r="S505" t="s">
        <v>560</v>
      </c>
      <c r="T505" t="s">
        <v>606</v>
      </c>
      <c r="U505">
        <f>COUNTIF('业绩进度排名-中间表'!$E$27:$E$202,新签明细[[#This Row],[cc_user_name]])</f>
        <v>1</v>
      </c>
      <c r="V505" s="1">
        <f>DATEVALUE(LEFT(新签明细[[#This Row],[支付成功时间]], FIND(" ", 新签明细[[#This Row],[支付成功时间]]) - 1))</f>
        <v>45786</v>
      </c>
      <c r="W505" s="1">
        <f>IFERROR(DATEVALUE(LEFT(新签明细[[#This Row],[lead_date]],FIND(" ",新签明细[[#This Row],[lead_date]])-1)),$W$2)</f>
        <v>45773</v>
      </c>
      <c r="X505" t="b">
        <f t="shared" ca="1" si="7"/>
        <v>0</v>
      </c>
    </row>
    <row r="506" spans="1:24" hidden="1">
      <c r="A506" t="s">
        <v>18626</v>
      </c>
      <c r="B506" t="s">
        <v>18627</v>
      </c>
      <c r="C506">
        <v>36</v>
      </c>
      <c r="D506" t="s">
        <v>233</v>
      </c>
      <c r="E506" t="s">
        <v>18627</v>
      </c>
      <c r="F506">
        <v>1</v>
      </c>
      <c r="G506">
        <v>1199</v>
      </c>
      <c r="H506">
        <v>539771</v>
      </c>
      <c r="I506" t="s">
        <v>18628</v>
      </c>
      <c r="J506" t="s">
        <v>545</v>
      </c>
      <c r="K506" t="s">
        <v>546</v>
      </c>
      <c r="L506" t="s">
        <v>557</v>
      </c>
      <c r="M506" t="s">
        <v>610</v>
      </c>
      <c r="N506" t="s">
        <v>549</v>
      </c>
      <c r="O506" t="s">
        <v>550</v>
      </c>
      <c r="P506" t="s">
        <v>551</v>
      </c>
      <c r="Q506" t="s">
        <v>141</v>
      </c>
      <c r="R506" t="s">
        <v>475</v>
      </c>
      <c r="S506" t="s">
        <v>572</v>
      </c>
      <c r="T506" t="s">
        <v>9478</v>
      </c>
      <c r="U506">
        <f>COUNTIF('业绩进度排名-中间表'!$E$27:$E$202,新签明细[[#This Row],[cc_user_name]])</f>
        <v>1</v>
      </c>
      <c r="V506" s="1">
        <f>DATEVALUE(LEFT(新签明细[[#This Row],[支付成功时间]], FIND(" ", 新签明细[[#This Row],[支付成功时间]]) - 1))</f>
        <v>45795</v>
      </c>
      <c r="W506" s="1">
        <f>IFERROR(DATEVALUE(LEFT(新签明细[[#This Row],[lead_date]],FIND(" ",新签明细[[#This Row],[lead_date]])-1)),$W$2)</f>
        <v>45788</v>
      </c>
      <c r="X506" t="b">
        <f t="shared" ca="1" si="7"/>
        <v>1</v>
      </c>
    </row>
    <row r="507" spans="1:24" hidden="1">
      <c r="A507" t="s">
        <v>11346</v>
      </c>
      <c r="B507" t="s">
        <v>11347</v>
      </c>
      <c r="C507">
        <v>8</v>
      </c>
      <c r="D507" t="s">
        <v>337</v>
      </c>
      <c r="E507" t="s">
        <v>11347</v>
      </c>
      <c r="F507">
        <v>1</v>
      </c>
      <c r="G507">
        <v>311.03783499999997</v>
      </c>
      <c r="H507">
        <v>537126</v>
      </c>
      <c r="I507" t="s">
        <v>11348</v>
      </c>
      <c r="J507" t="s">
        <v>545</v>
      </c>
      <c r="K507" t="s">
        <v>546</v>
      </c>
      <c r="L507" t="s">
        <v>577</v>
      </c>
      <c r="M507" t="s">
        <v>558</v>
      </c>
      <c r="N507" t="s">
        <v>549</v>
      </c>
      <c r="O507" t="s">
        <v>559</v>
      </c>
      <c r="P507" t="s">
        <v>504</v>
      </c>
      <c r="Q507" t="s">
        <v>325</v>
      </c>
      <c r="R507" t="s">
        <v>475</v>
      </c>
      <c r="S507" t="s">
        <v>589</v>
      </c>
      <c r="T507" t="s">
        <v>777</v>
      </c>
      <c r="U507">
        <f>COUNTIF('业绩进度排名-中间表'!$E$27:$E$202,新签明细[[#This Row],[cc_user_name]])</f>
        <v>1</v>
      </c>
      <c r="V507" s="1">
        <f>DATEVALUE(LEFT(新签明细[[#This Row],[支付成功时间]], FIND(" ", 新签明细[[#This Row],[支付成功时间]]) - 1))</f>
        <v>45789</v>
      </c>
      <c r="W507" s="1">
        <f>IFERROR(DATEVALUE(LEFT(新签明细[[#This Row],[lead_date]],FIND(" ",新签明细[[#This Row],[lead_date]])-1)),$W$2)</f>
        <v>45772</v>
      </c>
      <c r="X507" t="b">
        <f t="shared" ca="1" si="7"/>
        <v>0</v>
      </c>
    </row>
    <row r="508" spans="1:24" hidden="1">
      <c r="A508" t="s">
        <v>28953</v>
      </c>
      <c r="B508" t="s">
        <v>28954</v>
      </c>
      <c r="C508">
        <v>30</v>
      </c>
      <c r="D508" t="s">
        <v>200</v>
      </c>
      <c r="E508" t="s">
        <v>28954</v>
      </c>
      <c r="F508">
        <v>1</v>
      </c>
      <c r="G508">
        <v>811.13</v>
      </c>
      <c r="H508">
        <v>543630</v>
      </c>
      <c r="I508" t="s">
        <v>28955</v>
      </c>
      <c r="J508" t="s">
        <v>545</v>
      </c>
      <c r="K508" t="s">
        <v>546</v>
      </c>
      <c r="L508" t="s">
        <v>11908</v>
      </c>
      <c r="M508" t="s">
        <v>626</v>
      </c>
      <c r="N508" t="s">
        <v>549</v>
      </c>
      <c r="O508" t="s">
        <v>550</v>
      </c>
      <c r="P508" t="s">
        <v>551</v>
      </c>
      <c r="Q508" t="s">
        <v>149</v>
      </c>
      <c r="R508" t="s">
        <v>475</v>
      </c>
      <c r="S508" t="s">
        <v>11909</v>
      </c>
      <c r="T508" t="s">
        <v>18475</v>
      </c>
      <c r="U508">
        <f>COUNTIF('业绩进度排名-中间表'!$E$27:$E$202,新签明细[[#This Row],[cc_user_name]])</f>
        <v>1</v>
      </c>
      <c r="V508" s="1">
        <f>DATEVALUE(LEFT(新签明细[[#This Row],[支付成功时间]], FIND(" ", 新签明细[[#This Row],[支付成功时间]]) - 1))</f>
        <v>45803</v>
      </c>
      <c r="W508" s="1">
        <f>IFERROR(DATEVALUE(LEFT(新签明细[[#This Row],[lead_date]],FIND(" ",新签明细[[#This Row],[lead_date]])-1)),$W$2)</f>
        <v>45801</v>
      </c>
      <c r="X508" t="b">
        <f t="shared" ca="1" si="7"/>
        <v>1</v>
      </c>
    </row>
    <row r="509" spans="1:24" hidden="1">
      <c r="A509" t="s">
        <v>11932</v>
      </c>
      <c r="B509" t="s">
        <v>11933</v>
      </c>
      <c r="C509">
        <v>36</v>
      </c>
      <c r="D509" t="s">
        <v>294</v>
      </c>
      <c r="E509" t="s">
        <v>11933</v>
      </c>
      <c r="F509">
        <v>1</v>
      </c>
      <c r="G509">
        <v>405.55532299999999</v>
      </c>
      <c r="H509">
        <v>537200</v>
      </c>
      <c r="I509" t="s">
        <v>11934</v>
      </c>
      <c r="J509" t="s">
        <v>545</v>
      </c>
      <c r="K509" t="s">
        <v>864</v>
      </c>
      <c r="L509" t="s">
        <v>865</v>
      </c>
      <c r="M509" t="s">
        <v>695</v>
      </c>
      <c r="N509" t="s">
        <v>549</v>
      </c>
      <c r="O509" t="s">
        <v>550</v>
      </c>
      <c r="P509" t="s">
        <v>136</v>
      </c>
      <c r="Q509" t="s">
        <v>292</v>
      </c>
      <c r="R509" t="s">
        <v>475</v>
      </c>
      <c r="S509" t="s">
        <v>566</v>
      </c>
      <c r="T509" t="s">
        <v>708</v>
      </c>
      <c r="U509">
        <f>COUNTIF('业绩进度排名-中间表'!$E$27:$E$202,新签明细[[#This Row],[cc_user_name]])</f>
        <v>1</v>
      </c>
      <c r="V509" s="1">
        <f>DATEVALUE(LEFT(新签明细[[#This Row],[支付成功时间]], FIND(" ", 新签明细[[#This Row],[支付成功时间]]) - 1))</f>
        <v>45789</v>
      </c>
      <c r="W509" s="1">
        <f>IFERROR(DATEVALUE(LEFT(新签明细[[#This Row],[lead_date]],FIND(" ",新签明细[[#This Row],[lead_date]])-1)),$W$2)</f>
        <v>45785</v>
      </c>
      <c r="X509" t="b">
        <f t="shared" ca="1" si="7"/>
        <v>1</v>
      </c>
    </row>
    <row r="510" spans="1:24" hidden="1">
      <c r="A510" t="s">
        <v>18629</v>
      </c>
      <c r="B510" t="s">
        <v>18630</v>
      </c>
      <c r="C510">
        <v>36</v>
      </c>
      <c r="D510" t="s">
        <v>339</v>
      </c>
      <c r="E510" t="s">
        <v>18630</v>
      </c>
      <c r="F510">
        <v>1</v>
      </c>
      <c r="G510">
        <v>1341.247805</v>
      </c>
      <c r="H510">
        <v>540061</v>
      </c>
      <c r="I510" t="s">
        <v>18631</v>
      </c>
      <c r="J510" t="s">
        <v>545</v>
      </c>
      <c r="K510" t="s">
        <v>546</v>
      </c>
      <c r="L510" t="s">
        <v>557</v>
      </c>
      <c r="M510" t="s">
        <v>558</v>
      </c>
      <c r="N510" t="s">
        <v>549</v>
      </c>
      <c r="O510" t="s">
        <v>559</v>
      </c>
      <c r="P510" t="s">
        <v>504</v>
      </c>
      <c r="Q510" t="s">
        <v>325</v>
      </c>
      <c r="R510" t="s">
        <v>475</v>
      </c>
      <c r="S510" t="s">
        <v>1071</v>
      </c>
      <c r="T510" t="s">
        <v>708</v>
      </c>
      <c r="U510">
        <f>COUNTIF('业绩进度排名-中间表'!$E$27:$E$202,新签明细[[#This Row],[cc_user_name]])</f>
        <v>1</v>
      </c>
      <c r="V510" s="1">
        <f>DATEVALUE(LEFT(新签明细[[#This Row],[支付成功时间]], FIND(" ", 新签明细[[#This Row],[支付成功时间]]) - 1))</f>
        <v>45795</v>
      </c>
      <c r="W510" s="1">
        <f>IFERROR(DATEVALUE(LEFT(新签明细[[#This Row],[lead_date]],FIND(" ",新签明细[[#This Row],[lead_date]])-1)),$W$2)</f>
        <v>45785</v>
      </c>
      <c r="X510" t="b">
        <f t="shared" ca="1" si="7"/>
        <v>1</v>
      </c>
    </row>
    <row r="511" spans="1:24" hidden="1">
      <c r="A511" t="s">
        <v>9586</v>
      </c>
      <c r="B511" t="s">
        <v>9587</v>
      </c>
      <c r="C511">
        <v>18</v>
      </c>
      <c r="D511" t="s">
        <v>232</v>
      </c>
      <c r="E511" t="s">
        <v>9587</v>
      </c>
      <c r="F511">
        <v>1</v>
      </c>
      <c r="G511">
        <v>630</v>
      </c>
      <c r="H511">
        <v>536598</v>
      </c>
      <c r="I511" t="s">
        <v>9588</v>
      </c>
      <c r="J511" t="s">
        <v>545</v>
      </c>
      <c r="K511" t="s">
        <v>546</v>
      </c>
      <c r="L511" t="s">
        <v>565</v>
      </c>
      <c r="M511" t="s">
        <v>578</v>
      </c>
      <c r="N511" t="s">
        <v>549</v>
      </c>
      <c r="O511" t="s">
        <v>550</v>
      </c>
      <c r="P511" t="s">
        <v>551</v>
      </c>
      <c r="Q511" t="s">
        <v>141</v>
      </c>
      <c r="R511" t="s">
        <v>475</v>
      </c>
      <c r="S511" t="s">
        <v>678</v>
      </c>
      <c r="T511" t="s">
        <v>708</v>
      </c>
      <c r="U511">
        <f>COUNTIF('业绩进度排名-中间表'!$E$27:$E$202,新签明细[[#This Row],[cc_user_name]])</f>
        <v>1</v>
      </c>
      <c r="V511" s="1">
        <f>DATEVALUE(LEFT(新签明细[[#This Row],[支付成功时间]], FIND(" ", 新签明细[[#This Row],[支付成功时间]]) - 1))</f>
        <v>45788</v>
      </c>
      <c r="W511" s="1">
        <f>IFERROR(DATEVALUE(LEFT(新签明细[[#This Row],[lead_date]],FIND(" ",新签明细[[#This Row],[lead_date]])-1)),$W$2)</f>
        <v>45785</v>
      </c>
      <c r="X511" t="b">
        <f t="shared" ca="1" si="7"/>
        <v>1</v>
      </c>
    </row>
    <row r="512" spans="1:24" hidden="1">
      <c r="A512" t="s">
        <v>827</v>
      </c>
      <c r="B512" t="s">
        <v>828</v>
      </c>
      <c r="C512">
        <v>36</v>
      </c>
      <c r="D512" t="s">
        <v>258</v>
      </c>
      <c r="E512" t="s">
        <v>828</v>
      </c>
      <c r="F512">
        <v>1</v>
      </c>
      <c r="G512">
        <v>1199</v>
      </c>
      <c r="H512">
        <v>534767</v>
      </c>
      <c r="I512" t="s">
        <v>829</v>
      </c>
      <c r="J512" t="s">
        <v>545</v>
      </c>
      <c r="K512" t="s">
        <v>546</v>
      </c>
      <c r="L512" t="s">
        <v>557</v>
      </c>
      <c r="M512" t="s">
        <v>548</v>
      </c>
      <c r="N512" t="s">
        <v>549</v>
      </c>
      <c r="O512" t="s">
        <v>550</v>
      </c>
      <c r="P512" t="s">
        <v>136</v>
      </c>
      <c r="Q512" t="s">
        <v>147</v>
      </c>
      <c r="R512" t="s">
        <v>475</v>
      </c>
      <c r="S512" t="s">
        <v>659</v>
      </c>
      <c r="T512" t="s">
        <v>830</v>
      </c>
      <c r="U512">
        <f>COUNTIF('业绩进度排名-中间表'!$E$27:$E$202,新签明细[[#This Row],[cc_user_name]])</f>
        <v>1</v>
      </c>
      <c r="V512" s="1">
        <f>DATEVALUE(LEFT(新签明细[[#This Row],[支付成功时间]], FIND(" ", 新签明细[[#This Row],[支付成功时间]]) - 1))</f>
        <v>45783</v>
      </c>
      <c r="W512" s="1">
        <f>IFERROR(DATEVALUE(LEFT(新签明细[[#This Row],[lead_date]],FIND(" ",新签明细[[#This Row],[lead_date]])-1)),$W$2)</f>
        <v>45765</v>
      </c>
      <c r="X512" t="b">
        <f t="shared" ca="1" si="7"/>
        <v>0</v>
      </c>
    </row>
    <row r="513" spans="1:24" hidden="1">
      <c r="A513" t="s">
        <v>831</v>
      </c>
      <c r="B513" t="s">
        <v>832</v>
      </c>
      <c r="C513">
        <v>30</v>
      </c>
      <c r="D513" t="s">
        <v>223</v>
      </c>
      <c r="E513" t="s">
        <v>832</v>
      </c>
      <c r="F513">
        <v>1</v>
      </c>
      <c r="G513">
        <v>787.5</v>
      </c>
      <c r="H513">
        <v>535208</v>
      </c>
      <c r="I513" t="s">
        <v>833</v>
      </c>
      <c r="J513" t="s">
        <v>545</v>
      </c>
      <c r="K513" t="s">
        <v>546</v>
      </c>
      <c r="L513" t="s">
        <v>599</v>
      </c>
      <c r="M513" t="s">
        <v>632</v>
      </c>
      <c r="N513" t="s">
        <v>549</v>
      </c>
      <c r="O513" t="s">
        <v>550</v>
      </c>
      <c r="P513" t="s">
        <v>551</v>
      </c>
      <c r="Q513" t="s">
        <v>145</v>
      </c>
      <c r="R513" t="s">
        <v>475</v>
      </c>
      <c r="S513" t="s">
        <v>834</v>
      </c>
      <c r="T513" t="s">
        <v>561</v>
      </c>
      <c r="U513">
        <f>COUNTIF('业绩进度排名-中间表'!$E$27:$E$202,新签明细[[#This Row],[cc_user_name]])</f>
        <v>1</v>
      </c>
      <c r="V513" s="1">
        <f>DATEVALUE(LEFT(新签明细[[#This Row],[支付成功时间]], FIND(" ", 新签明细[[#This Row],[支付成功时间]]) - 1))</f>
        <v>45785</v>
      </c>
      <c r="W513" s="1">
        <f>IFERROR(DATEVALUE(LEFT(新签明细[[#This Row],[lead_date]],FIND(" ",新签明细[[#This Row],[lead_date]])-1)),$W$2)</f>
        <v>45781</v>
      </c>
      <c r="X513" t="b">
        <f t="shared" ca="1" si="7"/>
        <v>1</v>
      </c>
    </row>
    <row r="514" spans="1:24" hidden="1">
      <c r="A514" t="s">
        <v>18632</v>
      </c>
      <c r="B514" t="s">
        <v>18633</v>
      </c>
      <c r="C514">
        <v>30</v>
      </c>
      <c r="D514" t="s">
        <v>217</v>
      </c>
      <c r="E514" t="s">
        <v>18633</v>
      </c>
      <c r="F514">
        <v>1</v>
      </c>
      <c r="G514">
        <v>787.5</v>
      </c>
      <c r="H514">
        <v>540978</v>
      </c>
      <c r="I514" t="s">
        <v>18634</v>
      </c>
      <c r="J514" t="s">
        <v>545</v>
      </c>
      <c r="K514" t="s">
        <v>546</v>
      </c>
      <c r="L514" t="s">
        <v>599</v>
      </c>
      <c r="M514" t="s">
        <v>632</v>
      </c>
      <c r="N514" t="s">
        <v>549</v>
      </c>
      <c r="O514" t="s">
        <v>550</v>
      </c>
      <c r="P514" t="s">
        <v>551</v>
      </c>
      <c r="Q514" t="s">
        <v>145</v>
      </c>
      <c r="R514" t="s">
        <v>475</v>
      </c>
      <c r="S514" t="s">
        <v>18635</v>
      </c>
      <c r="T514" t="s">
        <v>18636</v>
      </c>
      <c r="U514">
        <f>COUNTIF('业绩进度排名-中间表'!$E$27:$E$202,新签明细[[#This Row],[cc_user_name]])</f>
        <v>1</v>
      </c>
      <c r="V514" s="1">
        <f>DATEVALUE(LEFT(新签明细[[#This Row],[支付成功时间]], FIND(" ", 新签明细[[#This Row],[支付成功时间]]) - 1))</f>
        <v>45797</v>
      </c>
      <c r="W514" s="1">
        <f>IFERROR(DATEVALUE(LEFT(新签明细[[#This Row],[lead_date]],FIND(" ",新签明细[[#This Row],[lead_date]])-1)),$W$2)</f>
        <v>44787</v>
      </c>
      <c r="X514" t="b">
        <f t="shared" ca="1" si="7"/>
        <v>0</v>
      </c>
    </row>
    <row r="515" spans="1:24" hidden="1">
      <c r="A515" t="s">
        <v>30714</v>
      </c>
      <c r="B515" t="s">
        <v>30715</v>
      </c>
      <c r="C515">
        <v>36</v>
      </c>
      <c r="D515" t="s">
        <v>332</v>
      </c>
      <c r="E515" t="s">
        <v>30715</v>
      </c>
      <c r="F515">
        <v>1</v>
      </c>
      <c r="G515">
        <v>1341.247805</v>
      </c>
      <c r="H515">
        <v>544482</v>
      </c>
      <c r="I515" t="s">
        <v>30716</v>
      </c>
      <c r="J515" t="s">
        <v>545</v>
      </c>
      <c r="K515" t="s">
        <v>546</v>
      </c>
      <c r="L515" t="s">
        <v>557</v>
      </c>
      <c r="M515" t="s">
        <v>558</v>
      </c>
      <c r="N515" t="s">
        <v>549</v>
      </c>
      <c r="O515" t="s">
        <v>559</v>
      </c>
      <c r="P515" t="s">
        <v>504</v>
      </c>
      <c r="Q515" t="s">
        <v>325</v>
      </c>
      <c r="R515" t="s">
        <v>475</v>
      </c>
      <c r="S515" t="s">
        <v>552</v>
      </c>
      <c r="T515" t="s">
        <v>30517</v>
      </c>
      <c r="U515">
        <f>COUNTIF('业绩进度排名-中间表'!$E$27:$E$202,新签明细[[#This Row],[cc_user_name]])</f>
        <v>1</v>
      </c>
      <c r="V515" s="1">
        <f>DATEVALUE(LEFT(新签明细[[#This Row],[支付成功时间]], FIND(" ", 新签明细[[#This Row],[支付成功时间]]) - 1))</f>
        <v>45804</v>
      </c>
      <c r="W515" s="1">
        <f>IFERROR(DATEVALUE(LEFT(新签明细[[#This Row],[lead_date]],FIND(" ",新签明细[[#This Row],[lead_date]])-1)),$W$2)</f>
        <v>45803</v>
      </c>
      <c r="X515" t="b">
        <f t="shared" ref="X515:X578" ca="1" si="8">MONTH(W515)=MONTH(TODAY())</f>
        <v>1</v>
      </c>
    </row>
    <row r="516" spans="1:24" hidden="1">
      <c r="A516" t="s">
        <v>28956</v>
      </c>
      <c r="B516" t="s">
        <v>28957</v>
      </c>
      <c r="C516">
        <v>36</v>
      </c>
      <c r="D516" t="s">
        <v>334</v>
      </c>
      <c r="E516" t="s">
        <v>28957</v>
      </c>
      <c r="F516">
        <v>1</v>
      </c>
      <c r="G516">
        <v>1341.247805</v>
      </c>
      <c r="H516">
        <v>543550</v>
      </c>
      <c r="I516" t="s">
        <v>28958</v>
      </c>
      <c r="J516" t="s">
        <v>545</v>
      </c>
      <c r="K516" t="s">
        <v>546</v>
      </c>
      <c r="L516" t="s">
        <v>557</v>
      </c>
      <c r="M516" t="s">
        <v>558</v>
      </c>
      <c r="N516" t="s">
        <v>549</v>
      </c>
      <c r="O516" t="s">
        <v>559</v>
      </c>
      <c r="P516" t="s">
        <v>504</v>
      </c>
      <c r="Q516" t="s">
        <v>325</v>
      </c>
      <c r="R516" t="s">
        <v>475</v>
      </c>
      <c r="S516" t="s">
        <v>605</v>
      </c>
      <c r="T516" t="s">
        <v>18475</v>
      </c>
      <c r="U516">
        <f>COUNTIF('业绩进度排名-中间表'!$E$27:$E$202,新签明细[[#This Row],[cc_user_name]])</f>
        <v>1</v>
      </c>
      <c r="V516" s="1">
        <f>DATEVALUE(LEFT(新签明细[[#This Row],[支付成功时间]], FIND(" ", 新签明细[[#This Row],[支付成功时间]]) - 1))</f>
        <v>45802</v>
      </c>
      <c r="W516" s="1">
        <f>IFERROR(DATEVALUE(LEFT(新签明细[[#This Row],[lead_date]],FIND(" ",新签明细[[#This Row],[lead_date]])-1)),$W$2)</f>
        <v>45801</v>
      </c>
      <c r="X516" t="b">
        <f t="shared" ca="1" si="8"/>
        <v>1</v>
      </c>
    </row>
    <row r="517" spans="1:24" hidden="1">
      <c r="A517" t="s">
        <v>1543</v>
      </c>
      <c r="B517" t="s">
        <v>1544</v>
      </c>
      <c r="C517">
        <v>30</v>
      </c>
      <c r="D517" t="s">
        <v>200</v>
      </c>
      <c r="E517" t="s">
        <v>1544</v>
      </c>
      <c r="F517">
        <v>1</v>
      </c>
      <c r="G517">
        <v>787.5</v>
      </c>
      <c r="H517">
        <v>534563</v>
      </c>
      <c r="I517" t="s">
        <v>1545</v>
      </c>
      <c r="J517" t="s">
        <v>545</v>
      </c>
      <c r="K517" t="s">
        <v>546</v>
      </c>
      <c r="L517" t="s">
        <v>599</v>
      </c>
      <c r="M517" t="s">
        <v>548</v>
      </c>
      <c r="N517" t="s">
        <v>549</v>
      </c>
      <c r="O517" t="s">
        <v>550</v>
      </c>
      <c r="P517" t="s">
        <v>551</v>
      </c>
      <c r="Q517" t="s">
        <v>149</v>
      </c>
      <c r="R517" t="s">
        <v>475</v>
      </c>
      <c r="S517" t="s">
        <v>1187</v>
      </c>
      <c r="T517" t="s">
        <v>561</v>
      </c>
      <c r="U517">
        <f>COUNTIF('业绩进度排名-中间表'!$E$27:$E$202,新签明细[[#This Row],[cc_user_name]])</f>
        <v>1</v>
      </c>
      <c r="V517" s="1">
        <f>DATEVALUE(LEFT(新签明细[[#This Row],[支付成功时间]], FIND(" ", 新签明细[[#This Row],[支付成功时间]]) - 1))</f>
        <v>45782</v>
      </c>
      <c r="W517" s="1">
        <f>IFERROR(DATEVALUE(LEFT(新签明细[[#This Row],[lead_date]],FIND(" ",新签明细[[#This Row],[lead_date]])-1)),$W$2)</f>
        <v>45781</v>
      </c>
      <c r="X517" t="b">
        <f t="shared" ca="1" si="8"/>
        <v>1</v>
      </c>
    </row>
    <row r="518" spans="1:24" hidden="1">
      <c r="A518" t="s">
        <v>18637</v>
      </c>
      <c r="B518" t="s">
        <v>18638</v>
      </c>
      <c r="C518">
        <v>18</v>
      </c>
      <c r="D518" t="s">
        <v>266</v>
      </c>
      <c r="E518" t="s">
        <v>18638</v>
      </c>
      <c r="F518">
        <v>1</v>
      </c>
      <c r="G518">
        <v>630</v>
      </c>
      <c r="H518">
        <v>539989</v>
      </c>
      <c r="I518" t="s">
        <v>18639</v>
      </c>
      <c r="J518" t="s">
        <v>545</v>
      </c>
      <c r="K518" t="s">
        <v>546</v>
      </c>
      <c r="L518" t="s">
        <v>565</v>
      </c>
      <c r="M518" t="s">
        <v>610</v>
      </c>
      <c r="N518" t="s">
        <v>549</v>
      </c>
      <c r="O518" t="s">
        <v>550</v>
      </c>
      <c r="P518" t="s">
        <v>136</v>
      </c>
      <c r="Q518" t="s">
        <v>264</v>
      </c>
      <c r="R518" t="s">
        <v>475</v>
      </c>
      <c r="S518" t="s">
        <v>817</v>
      </c>
      <c r="T518" t="s">
        <v>9478</v>
      </c>
      <c r="U518">
        <f>COUNTIF('业绩进度排名-中间表'!$E$27:$E$202,新签明细[[#This Row],[cc_user_name]])</f>
        <v>1</v>
      </c>
      <c r="V518" s="1">
        <f>DATEVALUE(LEFT(新签明细[[#This Row],[支付成功时间]], FIND(" ", 新签明细[[#This Row],[支付成功时间]]) - 1))</f>
        <v>45795</v>
      </c>
      <c r="W518" s="1">
        <f>IFERROR(DATEVALUE(LEFT(新签明细[[#This Row],[lead_date]],FIND(" ",新签明细[[#This Row],[lead_date]])-1)),$W$2)</f>
        <v>45788</v>
      </c>
      <c r="X518" t="b">
        <f t="shared" ca="1" si="8"/>
        <v>1</v>
      </c>
    </row>
    <row r="519" spans="1:24" hidden="1">
      <c r="A519" t="s">
        <v>30717</v>
      </c>
      <c r="B519" t="s">
        <v>30718</v>
      </c>
      <c r="C519">
        <v>36</v>
      </c>
      <c r="D519" t="s">
        <v>205</v>
      </c>
      <c r="E519" t="s">
        <v>30718</v>
      </c>
      <c r="F519">
        <v>1</v>
      </c>
      <c r="G519">
        <v>1234.97</v>
      </c>
      <c r="H519">
        <v>544629</v>
      </c>
      <c r="I519" t="s">
        <v>30719</v>
      </c>
      <c r="J519" t="s">
        <v>545</v>
      </c>
      <c r="K519" t="s">
        <v>546</v>
      </c>
      <c r="L519" t="s">
        <v>557</v>
      </c>
      <c r="M519" t="s">
        <v>548</v>
      </c>
      <c r="N519" t="s">
        <v>549</v>
      </c>
      <c r="O519" t="s">
        <v>550</v>
      </c>
      <c r="P519" t="s">
        <v>551</v>
      </c>
      <c r="Q519" t="s">
        <v>149</v>
      </c>
      <c r="R519" t="s">
        <v>475</v>
      </c>
      <c r="S519" t="s">
        <v>667</v>
      </c>
      <c r="T519" t="s">
        <v>29030</v>
      </c>
      <c r="U519">
        <f>COUNTIF('业绩进度排名-中间表'!$E$27:$E$202,新签明细[[#This Row],[cc_user_name]])</f>
        <v>1</v>
      </c>
      <c r="V519" s="1">
        <f>DATEVALUE(LEFT(新签明细[[#This Row],[支付成功时间]], FIND(" ", 新签明细[[#This Row],[支付成功时间]]) - 1))</f>
        <v>45805</v>
      </c>
      <c r="W519" s="1">
        <f>IFERROR(DATEVALUE(LEFT(新签明细[[#This Row],[lead_date]],FIND(" ",新签明细[[#This Row],[lead_date]])-1)),$W$2)</f>
        <v>45802</v>
      </c>
      <c r="X519" t="b">
        <f t="shared" ca="1" si="8"/>
        <v>1</v>
      </c>
    </row>
    <row r="520" spans="1:24" hidden="1">
      <c r="A520" t="s">
        <v>9589</v>
      </c>
      <c r="B520" t="s">
        <v>9590</v>
      </c>
      <c r="C520">
        <v>48</v>
      </c>
      <c r="D520" t="s">
        <v>247</v>
      </c>
      <c r="E520" t="s">
        <v>9590</v>
      </c>
      <c r="F520">
        <v>1</v>
      </c>
      <c r="G520">
        <v>1598</v>
      </c>
      <c r="H520">
        <v>536878</v>
      </c>
      <c r="I520" t="s">
        <v>9591</v>
      </c>
      <c r="J520" t="s">
        <v>545</v>
      </c>
      <c r="K520" t="s">
        <v>546</v>
      </c>
      <c r="L520" t="s">
        <v>571</v>
      </c>
      <c r="M520" t="s">
        <v>548</v>
      </c>
      <c r="N520" t="s">
        <v>549</v>
      </c>
      <c r="O520" t="s">
        <v>550</v>
      </c>
      <c r="P520" t="s">
        <v>551</v>
      </c>
      <c r="Q520" t="s">
        <v>242</v>
      </c>
      <c r="R520" t="s">
        <v>475</v>
      </c>
      <c r="S520" t="s">
        <v>659</v>
      </c>
      <c r="T520" t="s">
        <v>9375</v>
      </c>
      <c r="U520">
        <f>COUNTIF('业绩进度排名-中间表'!$E$27:$E$202,新签明细[[#This Row],[cc_user_name]])</f>
        <v>1</v>
      </c>
      <c r="V520" s="1">
        <f>DATEVALUE(LEFT(新签明细[[#This Row],[支付成功时间]], FIND(" ", 新签明细[[#This Row],[支付成功时间]]) - 1))</f>
        <v>45789</v>
      </c>
      <c r="W520" s="1">
        <f>IFERROR(DATEVALUE(LEFT(新签明细[[#This Row],[lead_date]],FIND(" ",新签明细[[#This Row],[lead_date]])-1)),$W$2)</f>
        <v>45787</v>
      </c>
      <c r="X520" t="b">
        <f t="shared" ca="1" si="8"/>
        <v>1</v>
      </c>
    </row>
    <row r="521" spans="1:24" hidden="1">
      <c r="A521" t="s">
        <v>18640</v>
      </c>
      <c r="B521" t="s">
        <v>18641</v>
      </c>
      <c r="C521">
        <v>30</v>
      </c>
      <c r="D521" t="s">
        <v>265</v>
      </c>
      <c r="E521" t="s">
        <v>18641</v>
      </c>
      <c r="F521">
        <v>1</v>
      </c>
      <c r="G521">
        <v>787.5</v>
      </c>
      <c r="H521">
        <v>540230</v>
      </c>
      <c r="I521" t="s">
        <v>18642</v>
      </c>
      <c r="J521" t="s">
        <v>545</v>
      </c>
      <c r="K521" t="s">
        <v>546</v>
      </c>
      <c r="L521" t="s">
        <v>599</v>
      </c>
      <c r="M521" t="s">
        <v>886</v>
      </c>
      <c r="N521" t="s">
        <v>549</v>
      </c>
      <c r="O521" t="s">
        <v>550</v>
      </c>
      <c r="P521" t="s">
        <v>136</v>
      </c>
      <c r="Q521" t="s">
        <v>264</v>
      </c>
      <c r="R521" t="s">
        <v>475</v>
      </c>
      <c r="S521" t="s">
        <v>18427</v>
      </c>
      <c r="T521" t="s">
        <v>612</v>
      </c>
      <c r="U521">
        <f>COUNTIF('业绩进度排名-中间表'!$E$27:$E$202,新签明细[[#This Row],[cc_user_name]])</f>
        <v>1</v>
      </c>
      <c r="V521" s="1">
        <f>DATEVALUE(LEFT(新签明细[[#This Row],[支付成功时间]], FIND(" ", 新签明细[[#This Row],[支付成功时间]]) - 1))</f>
        <v>45796</v>
      </c>
      <c r="W521" s="1">
        <f>IFERROR(DATEVALUE(LEFT(新签明细[[#This Row],[lead_date]],FIND(" ",新签明细[[#This Row],[lead_date]])-1)),$W$2)</f>
        <v>45782</v>
      </c>
      <c r="X521" t="b">
        <f t="shared" ca="1" si="8"/>
        <v>1</v>
      </c>
    </row>
    <row r="522" spans="1:24" hidden="1">
      <c r="A522" t="s">
        <v>1546</v>
      </c>
      <c r="B522" t="s">
        <v>1547</v>
      </c>
      <c r="C522">
        <v>24</v>
      </c>
      <c r="D522" t="s">
        <v>206</v>
      </c>
      <c r="E522" t="s">
        <v>1547</v>
      </c>
      <c r="F522">
        <v>1</v>
      </c>
      <c r="G522">
        <v>865.2</v>
      </c>
      <c r="H522">
        <v>534964</v>
      </c>
      <c r="I522" t="s">
        <v>1548</v>
      </c>
      <c r="J522" t="s">
        <v>545</v>
      </c>
      <c r="K522" t="s">
        <v>546</v>
      </c>
      <c r="L522" t="s">
        <v>671</v>
      </c>
      <c r="M522" t="s">
        <v>548</v>
      </c>
      <c r="N522" t="s">
        <v>549</v>
      </c>
      <c r="O522" t="s">
        <v>550</v>
      </c>
      <c r="P522" t="s">
        <v>551</v>
      </c>
      <c r="Q522" t="s">
        <v>149</v>
      </c>
      <c r="R522" t="s">
        <v>475</v>
      </c>
      <c r="S522" t="s">
        <v>611</v>
      </c>
      <c r="T522" t="s">
        <v>590</v>
      </c>
      <c r="U522">
        <f>COUNTIF('业绩进度排名-中间表'!$E$27:$E$202,新签明细[[#This Row],[cc_user_name]])</f>
        <v>1</v>
      </c>
      <c r="V522" s="1">
        <f>DATEVALUE(LEFT(新签明细[[#This Row],[支付成功时间]], FIND(" ", 新签明细[[#This Row],[支付成功时间]]) - 1))</f>
        <v>45784</v>
      </c>
      <c r="W522" s="1">
        <f>IFERROR(DATEVALUE(LEFT(新签明细[[#This Row],[lead_date]],FIND(" ",新签明细[[#This Row],[lead_date]])-1)),$W$2)</f>
        <v>45770</v>
      </c>
      <c r="X522" t="b">
        <f t="shared" ca="1" si="8"/>
        <v>0</v>
      </c>
    </row>
    <row r="523" spans="1:24" hidden="1">
      <c r="A523" t="s">
        <v>9592</v>
      </c>
      <c r="B523" t="s">
        <v>9593</v>
      </c>
      <c r="C523">
        <v>24</v>
      </c>
      <c r="D523" t="s">
        <v>253</v>
      </c>
      <c r="E523" t="s">
        <v>9593</v>
      </c>
      <c r="F523">
        <v>1</v>
      </c>
      <c r="G523">
        <v>840</v>
      </c>
      <c r="H523">
        <v>536850</v>
      </c>
      <c r="I523" t="s">
        <v>9594</v>
      </c>
      <c r="J523" t="s">
        <v>545</v>
      </c>
      <c r="K523" t="s">
        <v>546</v>
      </c>
      <c r="L523" t="s">
        <v>671</v>
      </c>
      <c r="M523" t="s">
        <v>548</v>
      </c>
      <c r="N523" t="s">
        <v>549</v>
      </c>
      <c r="O523" t="s">
        <v>550</v>
      </c>
      <c r="P523" t="s">
        <v>136</v>
      </c>
      <c r="Q523" t="s">
        <v>147</v>
      </c>
      <c r="R523" t="s">
        <v>475</v>
      </c>
      <c r="S523" t="s">
        <v>659</v>
      </c>
      <c r="T523" t="s">
        <v>9375</v>
      </c>
      <c r="U523">
        <f>COUNTIF('业绩进度排名-中间表'!$E$27:$E$202,新签明细[[#This Row],[cc_user_name]])</f>
        <v>1</v>
      </c>
      <c r="V523" s="1">
        <f>DATEVALUE(LEFT(新签明细[[#This Row],[支付成功时间]], FIND(" ", 新签明细[[#This Row],[支付成功时间]]) - 1))</f>
        <v>45789</v>
      </c>
      <c r="W523" s="1">
        <f>IFERROR(DATEVALUE(LEFT(新签明细[[#This Row],[lead_date]],FIND(" ",新签明细[[#This Row],[lead_date]])-1)),$W$2)</f>
        <v>45787</v>
      </c>
      <c r="X523" t="b">
        <f t="shared" ca="1" si="8"/>
        <v>1</v>
      </c>
    </row>
    <row r="524" spans="1:24" hidden="1">
      <c r="A524" t="s">
        <v>9595</v>
      </c>
      <c r="B524" t="s">
        <v>9596</v>
      </c>
      <c r="C524">
        <v>18</v>
      </c>
      <c r="D524" t="s">
        <v>183</v>
      </c>
      <c r="E524" t="s">
        <v>9596</v>
      </c>
      <c r="F524">
        <v>1</v>
      </c>
      <c r="G524">
        <v>630</v>
      </c>
      <c r="H524">
        <v>536340</v>
      </c>
      <c r="I524" t="s">
        <v>9597</v>
      </c>
      <c r="J524" t="s">
        <v>545</v>
      </c>
      <c r="K524" t="s">
        <v>546</v>
      </c>
      <c r="L524" t="s">
        <v>565</v>
      </c>
      <c r="M524" t="s">
        <v>548</v>
      </c>
      <c r="N524" t="s">
        <v>549</v>
      </c>
      <c r="O524" t="s">
        <v>559</v>
      </c>
      <c r="P524" t="s">
        <v>469</v>
      </c>
      <c r="Q524" t="s">
        <v>180</v>
      </c>
      <c r="R524" t="s">
        <v>475</v>
      </c>
      <c r="S524" t="s">
        <v>1034</v>
      </c>
      <c r="T524" t="s">
        <v>708</v>
      </c>
      <c r="U524">
        <f>COUNTIF('业绩进度排名-中间表'!$E$27:$E$202,新签明细[[#This Row],[cc_user_name]])</f>
        <v>1</v>
      </c>
      <c r="V524" s="1">
        <f>DATEVALUE(LEFT(新签明细[[#This Row],[支付成功时间]], FIND(" ", 新签明细[[#This Row],[支付成功时间]]) - 1))</f>
        <v>45788</v>
      </c>
      <c r="W524" s="1">
        <f>IFERROR(DATEVALUE(LEFT(新签明细[[#This Row],[lead_date]],FIND(" ",新签明细[[#This Row],[lead_date]])-1)),$W$2)</f>
        <v>45785</v>
      </c>
      <c r="X524" t="b">
        <f t="shared" ca="1" si="8"/>
        <v>1</v>
      </c>
    </row>
    <row r="525" spans="1:24" hidden="1">
      <c r="A525" t="s">
        <v>18643</v>
      </c>
      <c r="B525" t="s">
        <v>18644</v>
      </c>
      <c r="C525">
        <v>48</v>
      </c>
      <c r="D525" t="s">
        <v>216</v>
      </c>
      <c r="E525" t="s">
        <v>18644</v>
      </c>
      <c r="F525">
        <v>1</v>
      </c>
      <c r="G525">
        <v>1598</v>
      </c>
      <c r="H525">
        <v>542157</v>
      </c>
      <c r="I525" t="s">
        <v>18645</v>
      </c>
      <c r="J525" t="s">
        <v>545</v>
      </c>
      <c r="K525" t="s">
        <v>546</v>
      </c>
      <c r="L525" t="s">
        <v>571</v>
      </c>
      <c r="M525" t="s">
        <v>548</v>
      </c>
      <c r="N525" t="s">
        <v>549</v>
      </c>
      <c r="O525" t="s">
        <v>550</v>
      </c>
      <c r="P525" t="s">
        <v>551</v>
      </c>
      <c r="Q525" t="s">
        <v>145</v>
      </c>
      <c r="R525" t="s">
        <v>475</v>
      </c>
      <c r="S525" t="s">
        <v>897</v>
      </c>
      <c r="T525" t="s">
        <v>17764</v>
      </c>
      <c r="U525">
        <f>COUNTIF('业绩进度排名-中间表'!$E$27:$E$202,新签明细[[#This Row],[cc_user_name]])</f>
        <v>1</v>
      </c>
      <c r="V525" s="1">
        <f>DATEVALUE(LEFT(新签明细[[#This Row],[支付成功时间]], FIND(" ", 新签明细[[#This Row],[支付成功时间]]) - 1))</f>
        <v>45800</v>
      </c>
      <c r="W525" s="1">
        <f>IFERROR(DATEVALUE(LEFT(新签明细[[#This Row],[lead_date]],FIND(" ",新签明细[[#This Row],[lead_date]])-1)),$W$2)</f>
        <v>45799</v>
      </c>
      <c r="X525" t="b">
        <f t="shared" ca="1" si="8"/>
        <v>1</v>
      </c>
    </row>
    <row r="526" spans="1:24">
      <c r="A526" t="s">
        <v>18646</v>
      </c>
      <c r="B526" t="s">
        <v>18647</v>
      </c>
      <c r="C526">
        <v>18</v>
      </c>
      <c r="D526" t="s">
        <v>301</v>
      </c>
      <c r="E526" t="s">
        <v>18647</v>
      </c>
      <c r="F526">
        <v>1</v>
      </c>
      <c r="G526">
        <v>655.99861999999996</v>
      </c>
      <c r="H526">
        <v>542060</v>
      </c>
      <c r="I526" t="s">
        <v>18648</v>
      </c>
      <c r="J526" t="s">
        <v>545</v>
      </c>
      <c r="K526" t="s">
        <v>546</v>
      </c>
      <c r="L526" t="s">
        <v>565</v>
      </c>
      <c r="M526" t="s">
        <v>610</v>
      </c>
      <c r="N526" t="s">
        <v>549</v>
      </c>
      <c r="O526" t="s">
        <v>550</v>
      </c>
      <c r="P526" t="s">
        <v>136</v>
      </c>
      <c r="Q526" t="s">
        <v>143</v>
      </c>
      <c r="R526" t="s">
        <v>475</v>
      </c>
      <c r="S526" t="s">
        <v>678</v>
      </c>
      <c r="T526" t="s">
        <v>17678</v>
      </c>
      <c r="U526">
        <f>COUNTIF('业绩进度排名-中间表'!$E$27:$E$202,新签明细[[#This Row],[cc_user_name]])</f>
        <v>1</v>
      </c>
      <c r="V526" s="1">
        <f>DATEVALUE(LEFT(新签明细[[#This Row],[支付成功时间]], FIND(" ", 新签明细[[#This Row],[支付成功时间]]) - 1))</f>
        <v>45799</v>
      </c>
      <c r="W526" s="1">
        <f>IFERROR(DATEVALUE(LEFT(新签明细[[#This Row],[lead_date]],FIND(" ",新签明细[[#This Row],[lead_date]])-1)),$W$2)</f>
        <v>45798</v>
      </c>
      <c r="X526" t="b">
        <f t="shared" ca="1" si="8"/>
        <v>1</v>
      </c>
    </row>
    <row r="527" spans="1:24" hidden="1">
      <c r="A527" t="s">
        <v>30720</v>
      </c>
      <c r="B527" t="s">
        <v>30721</v>
      </c>
      <c r="C527">
        <v>36</v>
      </c>
      <c r="D527" t="s">
        <v>1647</v>
      </c>
      <c r="E527" t="s">
        <v>30721</v>
      </c>
      <c r="F527">
        <v>1</v>
      </c>
      <c r="G527">
        <v>1242.5759889999999</v>
      </c>
      <c r="H527">
        <v>543892</v>
      </c>
      <c r="I527" t="s">
        <v>30722</v>
      </c>
      <c r="J527" t="s">
        <v>545</v>
      </c>
      <c r="K527" t="s">
        <v>546</v>
      </c>
      <c r="L527" t="s">
        <v>557</v>
      </c>
      <c r="M527" t="s">
        <v>648</v>
      </c>
      <c r="N527" t="s">
        <v>805</v>
      </c>
      <c r="O527" t="s">
        <v>649</v>
      </c>
      <c r="P527" t="s">
        <v>649</v>
      </c>
      <c r="Q527" t="s">
        <v>626</v>
      </c>
      <c r="R527" t="s">
        <v>475</v>
      </c>
      <c r="S527" t="s">
        <v>1607</v>
      </c>
      <c r="T527" t="s">
        <v>17764</v>
      </c>
      <c r="U527">
        <f>COUNTIF('业绩进度排名-中间表'!$E$27:$E$202,新签明细[[#This Row],[cc_user_name]])</f>
        <v>0</v>
      </c>
      <c r="V527" s="1">
        <f>DATEVALUE(LEFT(新签明细[[#This Row],[支付成功时间]], FIND(" ", 新签明细[[#This Row],[支付成功时间]]) - 1))</f>
        <v>45803</v>
      </c>
      <c r="W527" s="1">
        <f>IFERROR(DATEVALUE(LEFT(新签明细[[#This Row],[lead_date]],FIND(" ",新签明细[[#This Row],[lead_date]])-1)),$W$2)</f>
        <v>45799</v>
      </c>
      <c r="X527" t="b">
        <f t="shared" ca="1" si="8"/>
        <v>1</v>
      </c>
    </row>
    <row r="528" spans="1:24">
      <c r="A528" t="s">
        <v>11935</v>
      </c>
      <c r="B528" t="s">
        <v>11936</v>
      </c>
      <c r="C528">
        <v>18</v>
      </c>
      <c r="D528" t="s">
        <v>300</v>
      </c>
      <c r="E528" t="s">
        <v>11936</v>
      </c>
      <c r="F528">
        <v>1</v>
      </c>
      <c r="G528">
        <v>713.71986600000002</v>
      </c>
      <c r="H528">
        <v>537334</v>
      </c>
      <c r="I528" t="s">
        <v>11937</v>
      </c>
      <c r="J528" t="s">
        <v>545</v>
      </c>
      <c r="K528" t="s">
        <v>546</v>
      </c>
      <c r="L528" t="s">
        <v>565</v>
      </c>
      <c r="M528" t="s">
        <v>961</v>
      </c>
      <c r="N528" t="s">
        <v>549</v>
      </c>
      <c r="O528" t="s">
        <v>550</v>
      </c>
      <c r="P528" t="s">
        <v>136</v>
      </c>
      <c r="Q528" t="s">
        <v>143</v>
      </c>
      <c r="R528" t="s">
        <v>475</v>
      </c>
      <c r="S528" t="s">
        <v>633</v>
      </c>
      <c r="T528" t="s">
        <v>873</v>
      </c>
      <c r="U528">
        <f>COUNTIF('业绩进度排名-中间表'!$E$27:$E$202,新签明细[[#This Row],[cc_user_name]])</f>
        <v>1</v>
      </c>
      <c r="V528" s="1">
        <f>DATEVALUE(LEFT(新签明细[[#This Row],[支付成功时间]], FIND(" ", 新签明细[[#This Row],[支付成功时间]]) - 1))</f>
        <v>45790</v>
      </c>
      <c r="W528" s="1">
        <f>IFERROR(DATEVALUE(LEFT(新签明细[[#This Row],[lead_date]],FIND(" ",新签明细[[#This Row],[lead_date]])-1)),$W$2)</f>
        <v>45786</v>
      </c>
      <c r="X528" t="b">
        <f t="shared" ca="1" si="8"/>
        <v>1</v>
      </c>
    </row>
    <row r="529" spans="1:24" hidden="1">
      <c r="A529" t="s">
        <v>18649</v>
      </c>
      <c r="B529" t="s">
        <v>18650</v>
      </c>
      <c r="C529">
        <v>24</v>
      </c>
      <c r="D529" t="s">
        <v>626</v>
      </c>
      <c r="E529" t="s">
        <v>18650</v>
      </c>
      <c r="F529">
        <v>1</v>
      </c>
      <c r="G529">
        <v>961.95104900000001</v>
      </c>
      <c r="H529">
        <v>539397</v>
      </c>
      <c r="I529" t="s">
        <v>18651</v>
      </c>
      <c r="J529" t="s">
        <v>545</v>
      </c>
      <c r="K529" t="s">
        <v>546</v>
      </c>
      <c r="L529" t="s">
        <v>671</v>
      </c>
      <c r="M529" t="s">
        <v>558</v>
      </c>
      <c r="N529" t="s">
        <v>649</v>
      </c>
      <c r="O529" t="s">
        <v>649</v>
      </c>
      <c r="P529" t="s">
        <v>649</v>
      </c>
      <c r="Q529" t="s">
        <v>626</v>
      </c>
      <c r="R529" t="s">
        <v>475</v>
      </c>
      <c r="S529" t="s">
        <v>18001</v>
      </c>
      <c r="T529" t="s">
        <v>708</v>
      </c>
      <c r="U529">
        <f>COUNTIF('业绩进度排名-中间表'!$E$27:$E$202,新签明细[[#This Row],[cc_user_name]])</f>
        <v>0</v>
      </c>
      <c r="V529" s="1">
        <f>DATEVALUE(LEFT(新签明细[[#This Row],[支付成功时间]], FIND(" ", 新签明细[[#This Row],[支付成功时间]]) - 1))</f>
        <v>45794</v>
      </c>
      <c r="W529" s="1">
        <f>IFERROR(DATEVALUE(LEFT(新签明细[[#This Row],[lead_date]],FIND(" ",新签明细[[#This Row],[lead_date]])-1)),$W$2)</f>
        <v>45785</v>
      </c>
      <c r="X529" t="b">
        <f t="shared" ca="1" si="8"/>
        <v>1</v>
      </c>
    </row>
    <row r="530" spans="1:24" hidden="1">
      <c r="A530" t="s">
        <v>1549</v>
      </c>
      <c r="B530" t="s">
        <v>1550</v>
      </c>
      <c r="C530">
        <v>30</v>
      </c>
      <c r="D530" t="s">
        <v>245</v>
      </c>
      <c r="E530" t="s">
        <v>1550</v>
      </c>
      <c r="F530">
        <v>1</v>
      </c>
      <c r="G530">
        <v>787.5</v>
      </c>
      <c r="H530">
        <v>535925</v>
      </c>
      <c r="I530" t="s">
        <v>1551</v>
      </c>
      <c r="J530" t="s">
        <v>545</v>
      </c>
      <c r="K530" t="s">
        <v>546</v>
      </c>
      <c r="L530" t="s">
        <v>599</v>
      </c>
      <c r="M530" t="s">
        <v>548</v>
      </c>
      <c r="N530" t="s">
        <v>549</v>
      </c>
      <c r="O530" t="s">
        <v>550</v>
      </c>
      <c r="P530" t="s">
        <v>551</v>
      </c>
      <c r="Q530" t="s">
        <v>242</v>
      </c>
      <c r="R530" t="s">
        <v>475</v>
      </c>
      <c r="S530" t="s">
        <v>1315</v>
      </c>
      <c r="T530" t="s">
        <v>873</v>
      </c>
      <c r="U530">
        <f>COUNTIF('业绩进度排名-中间表'!$E$27:$E$202,新签明细[[#This Row],[cc_user_name]])</f>
        <v>1</v>
      </c>
      <c r="V530" s="1">
        <f>DATEVALUE(LEFT(新签明细[[#This Row],[支付成功时间]], FIND(" ", 新签明细[[#This Row],[支付成功时间]]) - 1))</f>
        <v>45787</v>
      </c>
      <c r="W530" s="1">
        <f>IFERROR(DATEVALUE(LEFT(新签明细[[#This Row],[lead_date]],FIND(" ",新签明细[[#This Row],[lead_date]])-1)),$W$2)</f>
        <v>45786</v>
      </c>
      <c r="X530" t="b">
        <f t="shared" ca="1" si="8"/>
        <v>1</v>
      </c>
    </row>
    <row r="531" spans="1:24" hidden="1">
      <c r="A531" t="s">
        <v>18652</v>
      </c>
      <c r="B531" t="s">
        <v>18653</v>
      </c>
      <c r="C531">
        <v>24</v>
      </c>
      <c r="D531" t="s">
        <v>208</v>
      </c>
      <c r="E531" t="s">
        <v>18653</v>
      </c>
      <c r="F531">
        <v>1</v>
      </c>
      <c r="G531">
        <v>865.2</v>
      </c>
      <c r="H531">
        <v>537772</v>
      </c>
      <c r="I531" t="s">
        <v>18654</v>
      </c>
      <c r="J531" t="s">
        <v>545</v>
      </c>
      <c r="K531" t="s">
        <v>546</v>
      </c>
      <c r="L531" t="s">
        <v>671</v>
      </c>
      <c r="M531" t="s">
        <v>548</v>
      </c>
      <c r="N531" t="s">
        <v>549</v>
      </c>
      <c r="O531" t="s">
        <v>550</v>
      </c>
      <c r="P531" t="s">
        <v>551</v>
      </c>
      <c r="Q531" t="s">
        <v>149</v>
      </c>
      <c r="R531" t="s">
        <v>475</v>
      </c>
      <c r="S531" t="s">
        <v>579</v>
      </c>
      <c r="T531" t="s">
        <v>561</v>
      </c>
      <c r="U531">
        <f>COUNTIF('业绩进度排名-中间表'!$E$27:$E$202,新签明细[[#This Row],[cc_user_name]])</f>
        <v>1</v>
      </c>
      <c r="V531" s="1">
        <f>DATEVALUE(LEFT(新签明细[[#This Row],[支付成功时间]], FIND(" ", 新签明细[[#This Row],[支付成功时间]]) - 1))</f>
        <v>45791</v>
      </c>
      <c r="W531" s="1">
        <f>IFERROR(DATEVALUE(LEFT(新签明细[[#This Row],[lead_date]],FIND(" ",新签明细[[#This Row],[lead_date]])-1)),$W$2)</f>
        <v>45781</v>
      </c>
      <c r="X531" t="b">
        <f t="shared" ca="1" si="8"/>
        <v>1</v>
      </c>
    </row>
    <row r="532" spans="1:24" hidden="1">
      <c r="A532" t="s">
        <v>11637</v>
      </c>
      <c r="B532" t="s">
        <v>11638</v>
      </c>
      <c r="C532">
        <v>18</v>
      </c>
      <c r="D532" t="s">
        <v>331</v>
      </c>
      <c r="E532" t="s">
        <v>11638</v>
      </c>
      <c r="F532">
        <v>1</v>
      </c>
      <c r="G532">
        <v>641.67312100000004</v>
      </c>
      <c r="H532">
        <v>537162</v>
      </c>
      <c r="I532" t="s">
        <v>11639</v>
      </c>
      <c r="J532" t="s">
        <v>545</v>
      </c>
      <c r="K532" t="s">
        <v>546</v>
      </c>
      <c r="L532" t="s">
        <v>565</v>
      </c>
      <c r="M532" t="s">
        <v>558</v>
      </c>
      <c r="N532" t="s">
        <v>549</v>
      </c>
      <c r="O532" t="s">
        <v>559</v>
      </c>
      <c r="P532" t="s">
        <v>504</v>
      </c>
      <c r="Q532" t="s">
        <v>325</v>
      </c>
      <c r="R532" t="s">
        <v>475</v>
      </c>
      <c r="S532" t="s">
        <v>589</v>
      </c>
      <c r="T532" t="s">
        <v>683</v>
      </c>
      <c r="U532">
        <f>COUNTIF('业绩进度排名-中间表'!$E$27:$E$202,新签明细[[#This Row],[cc_user_name]])</f>
        <v>1</v>
      </c>
      <c r="V532" s="1">
        <f>DATEVALUE(LEFT(新签明细[[#This Row],[支付成功时间]], FIND(" ", 新签明细[[#This Row],[支付成功时间]]) - 1))</f>
        <v>45789</v>
      </c>
      <c r="W532" s="1">
        <f>IFERROR(DATEVALUE(LEFT(新签明细[[#This Row],[lead_date]],FIND(" ",新签明细[[#This Row],[lead_date]])-1)),$W$2)</f>
        <v>45775</v>
      </c>
      <c r="X532" t="b">
        <f t="shared" ca="1" si="8"/>
        <v>0</v>
      </c>
    </row>
    <row r="533" spans="1:24" hidden="1">
      <c r="A533" t="s">
        <v>1552</v>
      </c>
      <c r="B533" t="s">
        <v>1553</v>
      </c>
      <c r="C533">
        <v>36</v>
      </c>
      <c r="D533" t="s">
        <v>346</v>
      </c>
      <c r="E533" t="s">
        <v>1553</v>
      </c>
      <c r="F533">
        <v>1</v>
      </c>
      <c r="G533">
        <v>1310.740131</v>
      </c>
      <c r="H533">
        <v>534214</v>
      </c>
      <c r="I533" t="s">
        <v>1554</v>
      </c>
      <c r="J533" t="s">
        <v>545</v>
      </c>
      <c r="K533" t="s">
        <v>546</v>
      </c>
      <c r="L533" t="s">
        <v>557</v>
      </c>
      <c r="M533" t="s">
        <v>677</v>
      </c>
      <c r="N533" t="s">
        <v>549</v>
      </c>
      <c r="O533" t="s">
        <v>559</v>
      </c>
      <c r="P533" t="s">
        <v>163</v>
      </c>
      <c r="Q533" t="s">
        <v>472</v>
      </c>
      <c r="R533" t="s">
        <v>475</v>
      </c>
      <c r="S533" t="s">
        <v>659</v>
      </c>
      <c r="T533" t="s">
        <v>655</v>
      </c>
      <c r="U533">
        <f>COUNTIF('业绩进度排名-中间表'!$E$27:$E$202,新签明细[[#This Row],[cc_user_name]])</f>
        <v>1</v>
      </c>
      <c r="V533" s="1">
        <f>DATEVALUE(LEFT(新签明细[[#This Row],[支付成功时间]], FIND(" ", 新签明细[[#This Row],[支付成功时间]]) - 1))</f>
        <v>45782</v>
      </c>
      <c r="W533" s="1">
        <f>IFERROR(DATEVALUE(LEFT(新签明细[[#This Row],[lead_date]],FIND(" ",新签明细[[#This Row],[lead_date]])-1)),$W$2)</f>
        <v>45774</v>
      </c>
      <c r="X533" t="b">
        <f t="shared" ca="1" si="8"/>
        <v>0</v>
      </c>
    </row>
    <row r="534" spans="1:24" hidden="1">
      <c r="A534" t="s">
        <v>18761</v>
      </c>
      <c r="B534" t="s">
        <v>18762</v>
      </c>
      <c r="C534">
        <v>36</v>
      </c>
      <c r="D534" t="s">
        <v>275</v>
      </c>
      <c r="E534" t="s">
        <v>18762</v>
      </c>
      <c r="F534">
        <v>1</v>
      </c>
      <c r="G534">
        <v>1199</v>
      </c>
      <c r="H534">
        <v>543034</v>
      </c>
      <c r="I534" t="s">
        <v>18763</v>
      </c>
      <c r="J534" t="s">
        <v>545</v>
      </c>
      <c r="K534" t="s">
        <v>546</v>
      </c>
      <c r="L534" t="s">
        <v>557</v>
      </c>
      <c r="M534" t="s">
        <v>886</v>
      </c>
      <c r="N534" t="s">
        <v>549</v>
      </c>
      <c r="O534" t="s">
        <v>550</v>
      </c>
      <c r="P534" t="s">
        <v>136</v>
      </c>
      <c r="Q534" t="s">
        <v>139</v>
      </c>
      <c r="R534" t="s">
        <v>475</v>
      </c>
      <c r="S534" t="s">
        <v>659</v>
      </c>
      <c r="T534" t="s">
        <v>17665</v>
      </c>
      <c r="U534">
        <f>COUNTIF('业绩进度排名-中间表'!$E$27:$E$202,新签明细[[#This Row],[cc_user_name]])</f>
        <v>1</v>
      </c>
      <c r="V534" s="1">
        <f>DATEVALUE(LEFT(新签明细[[#This Row],[支付成功时间]], FIND(" ", 新签明细[[#This Row],[支付成功时间]]) - 1))</f>
        <v>45801</v>
      </c>
      <c r="W534" s="1">
        <f>IFERROR(DATEVALUE(LEFT(新签明细[[#This Row],[lead_date]],FIND(" ",新签明细[[#This Row],[lead_date]])-1)),$W$2)</f>
        <v>45800</v>
      </c>
      <c r="X534" t="b">
        <f t="shared" ca="1" si="8"/>
        <v>1</v>
      </c>
    </row>
    <row r="535" spans="1:24" hidden="1">
      <c r="A535" t="s">
        <v>18764</v>
      </c>
      <c r="B535" t="s">
        <v>18765</v>
      </c>
      <c r="C535">
        <v>8</v>
      </c>
      <c r="D535" t="s">
        <v>274</v>
      </c>
      <c r="E535" t="s">
        <v>18765</v>
      </c>
      <c r="F535">
        <v>2</v>
      </c>
      <c r="G535">
        <v>280</v>
      </c>
      <c r="H535">
        <v>543303</v>
      </c>
      <c r="I535" t="s">
        <v>18766</v>
      </c>
      <c r="J535" t="s">
        <v>545</v>
      </c>
      <c r="K535" t="s">
        <v>546</v>
      </c>
      <c r="L535" t="s">
        <v>577</v>
      </c>
      <c r="M535" t="s">
        <v>13535</v>
      </c>
      <c r="N535" t="s">
        <v>549</v>
      </c>
      <c r="O535" t="s">
        <v>550</v>
      </c>
      <c r="P535" t="s">
        <v>136</v>
      </c>
      <c r="Q535" t="s">
        <v>139</v>
      </c>
      <c r="R535" t="s">
        <v>475</v>
      </c>
      <c r="S535" t="s">
        <v>579</v>
      </c>
      <c r="T535" t="s">
        <v>18767</v>
      </c>
      <c r="U535">
        <f>COUNTIF('业绩进度排名-中间表'!$E$27:$E$202,新签明细[[#This Row],[cc_user_name]])</f>
        <v>1</v>
      </c>
      <c r="V535" s="1">
        <f>DATEVALUE(LEFT(新签明细[[#This Row],[支付成功时间]], FIND(" ", 新签明细[[#This Row],[支付成功时间]]) - 1))</f>
        <v>45802</v>
      </c>
      <c r="W535" s="1">
        <f>IFERROR(DATEVALUE(LEFT(新签明细[[#This Row],[lead_date]],FIND(" ",新签明细[[#This Row],[lead_date]])-1)),$W$2)</f>
        <v>45695</v>
      </c>
      <c r="X535" t="b">
        <f t="shared" ca="1" si="8"/>
        <v>0</v>
      </c>
    </row>
    <row r="536" spans="1:24" hidden="1">
      <c r="A536" t="s">
        <v>11938</v>
      </c>
      <c r="B536" t="s">
        <v>11939</v>
      </c>
      <c r="C536">
        <v>36</v>
      </c>
      <c r="D536" t="s">
        <v>217</v>
      </c>
      <c r="E536" t="s">
        <v>11939</v>
      </c>
      <c r="F536">
        <v>1</v>
      </c>
      <c r="G536">
        <v>1199</v>
      </c>
      <c r="H536">
        <v>537428</v>
      </c>
      <c r="I536" t="s">
        <v>11940</v>
      </c>
      <c r="J536" t="s">
        <v>545</v>
      </c>
      <c r="K536" t="s">
        <v>546</v>
      </c>
      <c r="L536" t="s">
        <v>557</v>
      </c>
      <c r="M536" t="s">
        <v>548</v>
      </c>
      <c r="N536" t="s">
        <v>549</v>
      </c>
      <c r="O536" t="s">
        <v>550</v>
      </c>
      <c r="P536" t="s">
        <v>551</v>
      </c>
      <c r="Q536" t="s">
        <v>145</v>
      </c>
      <c r="R536" t="s">
        <v>475</v>
      </c>
      <c r="S536" t="s">
        <v>659</v>
      </c>
      <c r="T536" t="s">
        <v>873</v>
      </c>
      <c r="U536">
        <f>COUNTIF('业绩进度排名-中间表'!$E$27:$E$202,新签明细[[#This Row],[cc_user_name]])</f>
        <v>1</v>
      </c>
      <c r="V536" s="1">
        <f>DATEVALUE(LEFT(新签明细[[#This Row],[支付成功时间]], FIND(" ", 新签明细[[#This Row],[支付成功时间]]) - 1))</f>
        <v>45790</v>
      </c>
      <c r="W536" s="1">
        <f>IFERROR(DATEVALUE(LEFT(新签明细[[#This Row],[lead_date]],FIND(" ",新签明细[[#This Row],[lead_date]])-1)),$W$2)</f>
        <v>45786</v>
      </c>
      <c r="X536" t="b">
        <f t="shared" ca="1" si="8"/>
        <v>1</v>
      </c>
    </row>
    <row r="537" spans="1:24" hidden="1">
      <c r="A537" t="s">
        <v>1555</v>
      </c>
      <c r="B537" t="s">
        <v>1556</v>
      </c>
      <c r="C537">
        <v>36</v>
      </c>
      <c r="D537" t="s">
        <v>331</v>
      </c>
      <c r="E537" t="s">
        <v>1556</v>
      </c>
      <c r="F537">
        <v>1</v>
      </c>
      <c r="G537">
        <v>1199</v>
      </c>
      <c r="H537">
        <v>534898</v>
      </c>
      <c r="I537" t="s">
        <v>1557</v>
      </c>
      <c r="J537" t="s">
        <v>545</v>
      </c>
      <c r="K537" t="s">
        <v>546</v>
      </c>
      <c r="L537" t="s">
        <v>557</v>
      </c>
      <c r="M537" t="s">
        <v>695</v>
      </c>
      <c r="N537" t="s">
        <v>549</v>
      </c>
      <c r="O537" t="s">
        <v>559</v>
      </c>
      <c r="P537" t="s">
        <v>504</v>
      </c>
      <c r="Q537" t="s">
        <v>325</v>
      </c>
      <c r="R537" t="s">
        <v>475</v>
      </c>
      <c r="S537" t="s">
        <v>1558</v>
      </c>
      <c r="T537" t="s">
        <v>1559</v>
      </c>
      <c r="U537">
        <f>COUNTIF('业绩进度排名-中间表'!$E$27:$E$202,新签明细[[#This Row],[cc_user_name]])</f>
        <v>1</v>
      </c>
      <c r="V537" s="1">
        <f>DATEVALUE(LEFT(新签明细[[#This Row],[支付成功时间]], FIND(" ", 新签明细[[#This Row],[支付成功时间]]) - 1))</f>
        <v>45784</v>
      </c>
      <c r="W537" s="1">
        <f>IFERROR(DATEVALUE(LEFT(新签明细[[#This Row],[lead_date]],FIND(" ",新签明细[[#This Row],[lead_date]])-1)),$W$2)</f>
        <v>44629</v>
      </c>
      <c r="X537" t="b">
        <f t="shared" ca="1" si="8"/>
        <v>0</v>
      </c>
    </row>
    <row r="538" spans="1:24" hidden="1">
      <c r="A538" t="s">
        <v>11349</v>
      </c>
      <c r="B538" t="s">
        <v>11350</v>
      </c>
      <c r="C538">
        <v>30</v>
      </c>
      <c r="D538" t="s">
        <v>245</v>
      </c>
      <c r="E538" t="s">
        <v>11350</v>
      </c>
      <c r="F538">
        <v>1</v>
      </c>
      <c r="G538">
        <v>811.13</v>
      </c>
      <c r="H538">
        <v>537115</v>
      </c>
      <c r="I538" t="s">
        <v>11351</v>
      </c>
      <c r="J538" t="s">
        <v>545</v>
      </c>
      <c r="K538" t="s">
        <v>546</v>
      </c>
      <c r="L538" t="s">
        <v>599</v>
      </c>
      <c r="M538" t="s">
        <v>2295</v>
      </c>
      <c r="N538" t="s">
        <v>549</v>
      </c>
      <c r="O538" t="s">
        <v>550</v>
      </c>
      <c r="P538" t="s">
        <v>551</v>
      </c>
      <c r="Q538" t="s">
        <v>242</v>
      </c>
      <c r="R538" t="s">
        <v>475</v>
      </c>
      <c r="S538" t="s">
        <v>552</v>
      </c>
      <c r="T538" t="s">
        <v>9478</v>
      </c>
      <c r="U538">
        <f>COUNTIF('业绩进度排名-中间表'!$E$27:$E$202,新签明细[[#This Row],[cc_user_name]])</f>
        <v>1</v>
      </c>
      <c r="V538" s="1">
        <f>DATEVALUE(LEFT(新签明细[[#This Row],[支付成功时间]], FIND(" ", 新签明细[[#This Row],[支付成功时间]]) - 1))</f>
        <v>45789</v>
      </c>
      <c r="W538" s="1">
        <f>IFERROR(DATEVALUE(LEFT(新签明细[[#This Row],[lead_date]],FIND(" ",新签明细[[#This Row],[lead_date]])-1)),$W$2)</f>
        <v>45788</v>
      </c>
      <c r="X538" t="b">
        <f t="shared" ca="1" si="8"/>
        <v>1</v>
      </c>
    </row>
    <row r="539" spans="1:24" hidden="1">
      <c r="A539" t="s">
        <v>30723</v>
      </c>
      <c r="B539" t="s">
        <v>30724</v>
      </c>
      <c r="C539">
        <v>50</v>
      </c>
      <c r="D539" t="s">
        <v>17649</v>
      </c>
      <c r="E539" t="s">
        <v>30724</v>
      </c>
      <c r="F539">
        <v>1</v>
      </c>
      <c r="G539">
        <v>442.66677099999998</v>
      </c>
      <c r="H539">
        <v>544009</v>
      </c>
      <c r="I539" t="s">
        <v>30725</v>
      </c>
      <c r="J539" t="s">
        <v>545</v>
      </c>
      <c r="K539" t="s">
        <v>1476</v>
      </c>
      <c r="L539" t="s">
        <v>1477</v>
      </c>
      <c r="M539" t="s">
        <v>648</v>
      </c>
      <c r="N539" t="s">
        <v>805</v>
      </c>
      <c r="O539" t="s">
        <v>649</v>
      </c>
      <c r="P539" t="s">
        <v>649</v>
      </c>
      <c r="Q539" t="s">
        <v>626</v>
      </c>
      <c r="R539" t="s">
        <v>475</v>
      </c>
      <c r="S539" t="s">
        <v>1435</v>
      </c>
      <c r="T539" t="s">
        <v>17665</v>
      </c>
      <c r="U539">
        <f>COUNTIF('业绩进度排名-中间表'!$E$27:$E$202,新签明细[[#This Row],[cc_user_name]])</f>
        <v>0</v>
      </c>
      <c r="V539" s="1">
        <f>DATEVALUE(LEFT(新签明细[[#This Row],[支付成功时间]], FIND(" ", 新签明细[[#This Row],[支付成功时间]]) - 1))</f>
        <v>45803</v>
      </c>
      <c r="W539" s="1">
        <f>IFERROR(DATEVALUE(LEFT(新签明细[[#This Row],[lead_date]],FIND(" ",新签明细[[#This Row],[lead_date]])-1)),$W$2)</f>
        <v>45800</v>
      </c>
      <c r="X539" t="b">
        <f t="shared" ca="1" si="8"/>
        <v>1</v>
      </c>
    </row>
    <row r="540" spans="1:24" hidden="1">
      <c r="A540" t="s">
        <v>30723</v>
      </c>
      <c r="B540" t="s">
        <v>30726</v>
      </c>
      <c r="C540">
        <v>50</v>
      </c>
      <c r="D540" t="s">
        <v>17649</v>
      </c>
      <c r="E540" t="s">
        <v>30724</v>
      </c>
      <c r="F540">
        <v>2</v>
      </c>
      <c r="G540">
        <v>442.66677099999998</v>
      </c>
      <c r="H540">
        <v>544010</v>
      </c>
      <c r="I540" t="s">
        <v>30727</v>
      </c>
      <c r="J540" t="s">
        <v>545</v>
      </c>
      <c r="K540" t="s">
        <v>1476</v>
      </c>
      <c r="L540" t="s">
        <v>1477</v>
      </c>
      <c r="M540" t="s">
        <v>648</v>
      </c>
      <c r="N540" t="s">
        <v>805</v>
      </c>
      <c r="O540" t="s">
        <v>649</v>
      </c>
      <c r="P540" t="s">
        <v>649</v>
      </c>
      <c r="Q540" t="s">
        <v>626</v>
      </c>
      <c r="R540" t="s">
        <v>475</v>
      </c>
      <c r="S540" t="s">
        <v>1435</v>
      </c>
      <c r="T540" t="s">
        <v>17665</v>
      </c>
      <c r="U540">
        <f>COUNTIF('业绩进度排名-中间表'!$E$27:$E$202,新签明细[[#This Row],[cc_user_name]])</f>
        <v>0</v>
      </c>
      <c r="V540" s="1">
        <f>DATEVALUE(LEFT(新签明细[[#This Row],[支付成功时间]], FIND(" ", 新签明细[[#This Row],[支付成功时间]]) - 1))</f>
        <v>45803</v>
      </c>
      <c r="W540" s="1">
        <f>IFERROR(DATEVALUE(LEFT(新签明细[[#This Row],[lead_date]],FIND(" ",新签明细[[#This Row],[lead_date]])-1)),$W$2)</f>
        <v>45800</v>
      </c>
      <c r="X540" t="b">
        <f t="shared" ca="1" si="8"/>
        <v>1</v>
      </c>
    </row>
    <row r="541" spans="1:24" hidden="1">
      <c r="A541" t="s">
        <v>18768</v>
      </c>
      <c r="B541" t="s">
        <v>18769</v>
      </c>
      <c r="C541">
        <v>36</v>
      </c>
      <c r="D541" t="s">
        <v>329</v>
      </c>
      <c r="E541" t="s">
        <v>18769</v>
      </c>
      <c r="F541">
        <v>1</v>
      </c>
      <c r="G541">
        <v>1341.247805</v>
      </c>
      <c r="H541">
        <v>543180</v>
      </c>
      <c r="I541" t="s">
        <v>18770</v>
      </c>
      <c r="J541" t="s">
        <v>545</v>
      </c>
      <c r="K541" t="s">
        <v>546</v>
      </c>
      <c r="L541" t="s">
        <v>557</v>
      </c>
      <c r="M541" t="s">
        <v>558</v>
      </c>
      <c r="N541" t="s">
        <v>549</v>
      </c>
      <c r="O541" t="s">
        <v>559</v>
      </c>
      <c r="P541" t="s">
        <v>504</v>
      </c>
      <c r="Q541" t="s">
        <v>325</v>
      </c>
      <c r="R541" t="s">
        <v>475</v>
      </c>
      <c r="S541" t="s">
        <v>17825</v>
      </c>
      <c r="T541" t="s">
        <v>17691</v>
      </c>
      <c r="U541">
        <f>COUNTIF('业绩进度排名-中间表'!$E$27:$E$202,新签明细[[#This Row],[cc_user_name]])</f>
        <v>1</v>
      </c>
      <c r="V541" s="1">
        <f>DATEVALUE(LEFT(新签明细[[#This Row],[支付成功时间]], FIND(" ", 新签明细[[#This Row],[支付成功时间]]) - 1))</f>
        <v>45802</v>
      </c>
      <c r="W541" s="1">
        <f>IFERROR(DATEVALUE(LEFT(新签明细[[#This Row],[lead_date]],FIND(" ",新签明细[[#This Row],[lead_date]])-1)),$W$2)</f>
        <v>45797</v>
      </c>
      <c r="X541" t="b">
        <f t="shared" ca="1" si="8"/>
        <v>1</v>
      </c>
    </row>
    <row r="542" spans="1:24" hidden="1">
      <c r="A542" t="s">
        <v>1560</v>
      </c>
      <c r="B542" t="s">
        <v>1561</v>
      </c>
      <c r="C542">
        <v>18</v>
      </c>
      <c r="D542" t="s">
        <v>317</v>
      </c>
      <c r="E542" t="s">
        <v>1561</v>
      </c>
      <c r="F542">
        <v>1</v>
      </c>
      <c r="G542">
        <v>630</v>
      </c>
      <c r="H542">
        <v>534624</v>
      </c>
      <c r="I542" t="s">
        <v>1562</v>
      </c>
      <c r="J542" t="s">
        <v>545</v>
      </c>
      <c r="K542" t="s">
        <v>546</v>
      </c>
      <c r="L542" t="s">
        <v>565</v>
      </c>
      <c r="M542" t="s">
        <v>548</v>
      </c>
      <c r="N542" t="s">
        <v>549</v>
      </c>
      <c r="O542" t="s">
        <v>550</v>
      </c>
      <c r="P542" t="s">
        <v>616</v>
      </c>
      <c r="Q542" t="s">
        <v>314</v>
      </c>
      <c r="R542" t="s">
        <v>475</v>
      </c>
      <c r="S542" t="s">
        <v>617</v>
      </c>
      <c r="T542" t="s">
        <v>561</v>
      </c>
      <c r="U542">
        <f>COUNTIF('业绩进度排名-中间表'!$E$27:$E$202,新签明细[[#This Row],[cc_user_name]])</f>
        <v>1</v>
      </c>
      <c r="V542" s="1">
        <f>DATEVALUE(LEFT(新签明细[[#This Row],[支付成功时间]], FIND(" ", 新签明细[[#This Row],[支付成功时间]]) - 1))</f>
        <v>45782</v>
      </c>
      <c r="W542" s="1">
        <f>IFERROR(DATEVALUE(LEFT(新签明细[[#This Row],[lead_date]],FIND(" ",新签明细[[#This Row],[lead_date]])-1)),$W$2)</f>
        <v>45781</v>
      </c>
      <c r="X542" t="b">
        <f t="shared" ca="1" si="8"/>
        <v>1</v>
      </c>
    </row>
    <row r="543" spans="1:24" hidden="1">
      <c r="A543" t="s">
        <v>1563</v>
      </c>
      <c r="B543" t="s">
        <v>1564</v>
      </c>
      <c r="C543">
        <v>36</v>
      </c>
      <c r="D543" t="s">
        <v>275</v>
      </c>
      <c r="E543" t="s">
        <v>1564</v>
      </c>
      <c r="F543">
        <v>1</v>
      </c>
      <c r="G543">
        <v>1199</v>
      </c>
      <c r="H543">
        <v>535496</v>
      </c>
      <c r="I543" t="s">
        <v>1565</v>
      </c>
      <c r="J543" t="s">
        <v>545</v>
      </c>
      <c r="K543" t="s">
        <v>546</v>
      </c>
      <c r="L543" t="s">
        <v>557</v>
      </c>
      <c r="M543" t="s">
        <v>909</v>
      </c>
      <c r="N543" t="s">
        <v>549</v>
      </c>
      <c r="O543" t="s">
        <v>550</v>
      </c>
      <c r="P543" t="s">
        <v>136</v>
      </c>
      <c r="Q543" t="s">
        <v>139</v>
      </c>
      <c r="R543" t="s">
        <v>475</v>
      </c>
      <c r="S543" t="s">
        <v>611</v>
      </c>
      <c r="T543" t="s">
        <v>612</v>
      </c>
      <c r="U543">
        <f>COUNTIF('业绩进度排名-中间表'!$E$27:$E$202,新签明细[[#This Row],[cc_user_name]])</f>
        <v>1</v>
      </c>
      <c r="V543" s="1">
        <f>DATEVALUE(LEFT(新签明细[[#This Row],[支付成功时间]], FIND(" ", 新签明细[[#This Row],[支付成功时间]]) - 1))</f>
        <v>45786</v>
      </c>
      <c r="W543" s="1">
        <f>IFERROR(DATEVALUE(LEFT(新签明细[[#This Row],[lead_date]],FIND(" ",新签明细[[#This Row],[lead_date]])-1)),$W$2)</f>
        <v>45782</v>
      </c>
      <c r="X543" t="b">
        <f t="shared" ca="1" si="8"/>
        <v>1</v>
      </c>
    </row>
    <row r="544" spans="1:24" hidden="1">
      <c r="A544" t="s">
        <v>1566</v>
      </c>
      <c r="B544" t="s">
        <v>1567</v>
      </c>
      <c r="C544">
        <v>36</v>
      </c>
      <c r="D544" t="s">
        <v>223</v>
      </c>
      <c r="E544" t="s">
        <v>1567</v>
      </c>
      <c r="F544">
        <v>1</v>
      </c>
      <c r="G544">
        <v>1199</v>
      </c>
      <c r="H544">
        <v>534441</v>
      </c>
      <c r="I544" t="s">
        <v>1568</v>
      </c>
      <c r="J544" t="s">
        <v>545</v>
      </c>
      <c r="K544" t="s">
        <v>546</v>
      </c>
      <c r="L544" t="s">
        <v>557</v>
      </c>
      <c r="M544" t="s">
        <v>548</v>
      </c>
      <c r="N544" t="s">
        <v>549</v>
      </c>
      <c r="O544" t="s">
        <v>550</v>
      </c>
      <c r="P544" t="s">
        <v>551</v>
      </c>
      <c r="Q544" t="s">
        <v>145</v>
      </c>
      <c r="R544" t="s">
        <v>475</v>
      </c>
      <c r="S544" t="s">
        <v>572</v>
      </c>
      <c r="T544" t="s">
        <v>1569</v>
      </c>
      <c r="U544">
        <f>COUNTIF('业绩进度排名-中间表'!$E$27:$E$202,新签明细[[#This Row],[cc_user_name]])</f>
        <v>1</v>
      </c>
      <c r="V544" s="1">
        <f>DATEVALUE(LEFT(新签明细[[#This Row],[支付成功时间]], FIND(" ", 新签明细[[#This Row],[支付成功时间]]) - 1))</f>
        <v>45781</v>
      </c>
      <c r="W544" s="1">
        <f>IFERROR(DATEVALUE(LEFT(新签明细[[#This Row],[lead_date]],FIND(" ",新签明细[[#This Row],[lead_date]])-1)),$W$2)</f>
        <v>45518</v>
      </c>
      <c r="X544" t="b">
        <f t="shared" ca="1" si="8"/>
        <v>0</v>
      </c>
    </row>
    <row r="545" spans="1:24" hidden="1">
      <c r="A545" t="s">
        <v>1570</v>
      </c>
      <c r="B545" t="s">
        <v>1571</v>
      </c>
      <c r="C545">
        <v>36</v>
      </c>
      <c r="D545" t="s">
        <v>360</v>
      </c>
      <c r="E545" t="s">
        <v>1571</v>
      </c>
      <c r="F545">
        <v>1</v>
      </c>
      <c r="G545">
        <v>417.72198200000003</v>
      </c>
      <c r="H545">
        <v>535959</v>
      </c>
      <c r="I545" t="s">
        <v>1572</v>
      </c>
      <c r="J545" t="s">
        <v>545</v>
      </c>
      <c r="K545" t="s">
        <v>864</v>
      </c>
      <c r="L545" t="s">
        <v>865</v>
      </c>
      <c r="M545" t="s">
        <v>695</v>
      </c>
      <c r="N545" t="s">
        <v>549</v>
      </c>
      <c r="O545" t="s">
        <v>559</v>
      </c>
      <c r="P545" t="s">
        <v>163</v>
      </c>
      <c r="Q545" t="s">
        <v>473</v>
      </c>
      <c r="R545" t="s">
        <v>475</v>
      </c>
      <c r="S545" t="s">
        <v>9598</v>
      </c>
      <c r="T545" t="s">
        <v>708</v>
      </c>
      <c r="U545">
        <f>COUNTIF('业绩进度排名-中间表'!$E$27:$E$202,新签明细[[#This Row],[cc_user_name]])</f>
        <v>1</v>
      </c>
      <c r="V545" s="1">
        <f>DATEVALUE(LEFT(新签明细[[#This Row],[支付成功时间]], FIND(" ", 新签明细[[#This Row],[支付成功时间]]) - 1))</f>
        <v>45787</v>
      </c>
      <c r="W545" s="1">
        <f>IFERROR(DATEVALUE(LEFT(新签明细[[#This Row],[lead_date]],FIND(" ",新签明细[[#This Row],[lead_date]])-1)),$W$2)</f>
        <v>45785</v>
      </c>
      <c r="X545" t="b">
        <f t="shared" ca="1" si="8"/>
        <v>1</v>
      </c>
    </row>
    <row r="546" spans="1:24" hidden="1">
      <c r="A546" t="s">
        <v>18771</v>
      </c>
      <c r="B546" t="s">
        <v>18772</v>
      </c>
      <c r="C546">
        <v>30</v>
      </c>
      <c r="D546" t="s">
        <v>219</v>
      </c>
      <c r="E546" t="s">
        <v>18772</v>
      </c>
      <c r="F546">
        <v>1</v>
      </c>
      <c r="G546">
        <v>787.5</v>
      </c>
      <c r="H546">
        <v>540170</v>
      </c>
      <c r="I546" t="s">
        <v>18773</v>
      </c>
      <c r="J546" t="s">
        <v>545</v>
      </c>
      <c r="K546" t="s">
        <v>546</v>
      </c>
      <c r="L546" t="s">
        <v>599</v>
      </c>
      <c r="M546" t="s">
        <v>632</v>
      </c>
      <c r="N546" t="s">
        <v>549</v>
      </c>
      <c r="O546" t="s">
        <v>550</v>
      </c>
      <c r="P546" t="s">
        <v>551</v>
      </c>
      <c r="Q546" t="s">
        <v>145</v>
      </c>
      <c r="R546" t="s">
        <v>475</v>
      </c>
      <c r="S546" t="s">
        <v>18317</v>
      </c>
      <c r="T546" t="s">
        <v>17654</v>
      </c>
      <c r="U546">
        <f>COUNTIF('业绩进度排名-中间表'!$E$27:$E$202,新签明细[[#This Row],[cc_user_name]])</f>
        <v>1</v>
      </c>
      <c r="V546" s="1">
        <f>DATEVALUE(LEFT(新签明细[[#This Row],[支付成功时间]], FIND(" ", 新签明细[[#This Row],[支付成功时间]]) - 1))</f>
        <v>45795</v>
      </c>
      <c r="W546" s="1">
        <f>IFERROR(DATEVALUE(LEFT(新签明细[[#This Row],[lead_date]],FIND(" ",新签明细[[#This Row],[lead_date]])-1)),$W$2)</f>
        <v>45794</v>
      </c>
      <c r="X546" t="b">
        <f t="shared" ca="1" si="8"/>
        <v>1</v>
      </c>
    </row>
    <row r="547" spans="1:24" hidden="1">
      <c r="A547" t="s">
        <v>18774</v>
      </c>
      <c r="B547" t="s">
        <v>18775</v>
      </c>
      <c r="C547">
        <v>36</v>
      </c>
      <c r="D547" t="s">
        <v>274</v>
      </c>
      <c r="E547" t="s">
        <v>18775</v>
      </c>
      <c r="F547">
        <v>1</v>
      </c>
      <c r="G547">
        <v>1199</v>
      </c>
      <c r="H547">
        <v>543381</v>
      </c>
      <c r="I547" t="s">
        <v>18776</v>
      </c>
      <c r="J547" t="s">
        <v>545</v>
      </c>
      <c r="K547" t="s">
        <v>546</v>
      </c>
      <c r="L547" t="s">
        <v>557</v>
      </c>
      <c r="M547" t="s">
        <v>886</v>
      </c>
      <c r="N547" t="s">
        <v>549</v>
      </c>
      <c r="O547" t="s">
        <v>550</v>
      </c>
      <c r="P547" t="s">
        <v>136</v>
      </c>
      <c r="Q547" t="s">
        <v>139</v>
      </c>
      <c r="R547" t="s">
        <v>475</v>
      </c>
      <c r="S547" t="s">
        <v>579</v>
      </c>
      <c r="T547" t="s">
        <v>17646</v>
      </c>
      <c r="U547">
        <f>COUNTIF('业绩进度排名-中间表'!$E$27:$E$202,新签明细[[#This Row],[cc_user_name]])</f>
        <v>1</v>
      </c>
      <c r="V547" s="1">
        <f>DATEVALUE(LEFT(新签明细[[#This Row],[支付成功时间]], FIND(" ", 新签明细[[#This Row],[支付成功时间]]) - 1))</f>
        <v>45802</v>
      </c>
      <c r="W547" s="1">
        <f>IFERROR(DATEVALUE(LEFT(新签明细[[#This Row],[lead_date]],FIND(" ",新签明细[[#This Row],[lead_date]])-1)),$W$2)</f>
        <v>45796</v>
      </c>
      <c r="X547" t="b">
        <f t="shared" ca="1" si="8"/>
        <v>1</v>
      </c>
    </row>
    <row r="548" spans="1:24" hidden="1">
      <c r="A548" t="s">
        <v>18777</v>
      </c>
      <c r="B548" t="s">
        <v>18778</v>
      </c>
      <c r="C548">
        <v>30</v>
      </c>
      <c r="D548" t="s">
        <v>200</v>
      </c>
      <c r="E548" t="s">
        <v>18778</v>
      </c>
      <c r="F548">
        <v>1</v>
      </c>
      <c r="G548">
        <v>787.5</v>
      </c>
      <c r="H548">
        <v>539600</v>
      </c>
      <c r="I548" t="s">
        <v>18779</v>
      </c>
      <c r="J548" t="s">
        <v>545</v>
      </c>
      <c r="K548" t="s">
        <v>546</v>
      </c>
      <c r="L548" t="s">
        <v>599</v>
      </c>
      <c r="M548" t="s">
        <v>548</v>
      </c>
      <c r="N548" t="s">
        <v>549</v>
      </c>
      <c r="O548" t="s">
        <v>550</v>
      </c>
      <c r="P548" t="s">
        <v>551</v>
      </c>
      <c r="Q548" t="s">
        <v>149</v>
      </c>
      <c r="R548" t="s">
        <v>475</v>
      </c>
      <c r="S548" t="s">
        <v>761</v>
      </c>
      <c r="T548" t="s">
        <v>17654</v>
      </c>
      <c r="U548">
        <f>COUNTIF('业绩进度排名-中间表'!$E$27:$E$202,新签明细[[#This Row],[cc_user_name]])</f>
        <v>1</v>
      </c>
      <c r="V548" s="1">
        <f>DATEVALUE(LEFT(新签明细[[#This Row],[支付成功时间]], FIND(" ", 新签明细[[#This Row],[支付成功时间]]) - 1))</f>
        <v>45795</v>
      </c>
      <c r="W548" s="1">
        <f>IFERROR(DATEVALUE(LEFT(新签明细[[#This Row],[lead_date]],FIND(" ",新签明细[[#This Row],[lead_date]])-1)),$W$2)</f>
        <v>45794</v>
      </c>
      <c r="X548" t="b">
        <f t="shared" ca="1" si="8"/>
        <v>1</v>
      </c>
    </row>
    <row r="549" spans="1:24" hidden="1">
      <c r="A549" t="s">
        <v>1573</v>
      </c>
      <c r="B549" t="s">
        <v>1574</v>
      </c>
      <c r="C549">
        <v>50</v>
      </c>
      <c r="D549" t="s">
        <v>193</v>
      </c>
      <c r="E549" t="s">
        <v>1575</v>
      </c>
      <c r="F549">
        <v>2</v>
      </c>
      <c r="G549">
        <v>1514.1</v>
      </c>
      <c r="H549">
        <v>534400</v>
      </c>
      <c r="I549" t="s">
        <v>1576</v>
      </c>
      <c r="J549" t="s">
        <v>545</v>
      </c>
      <c r="K549" t="s">
        <v>546</v>
      </c>
      <c r="L549" t="s">
        <v>1577</v>
      </c>
      <c r="M549" t="s">
        <v>548</v>
      </c>
      <c r="N549" t="s">
        <v>549</v>
      </c>
      <c r="O549" t="s">
        <v>559</v>
      </c>
      <c r="P549" t="s">
        <v>469</v>
      </c>
      <c r="Q549" t="s">
        <v>189</v>
      </c>
      <c r="R549" t="s">
        <v>475</v>
      </c>
      <c r="S549" t="s">
        <v>633</v>
      </c>
      <c r="T549" t="s">
        <v>1495</v>
      </c>
      <c r="U549">
        <f>COUNTIF('业绩进度排名-中间表'!$E$27:$E$202,新签明细[[#This Row],[cc_user_name]])</f>
        <v>1</v>
      </c>
      <c r="V549" s="1">
        <f>DATEVALUE(LEFT(新签明细[[#This Row],[支付成功时间]], FIND(" ", 新签明细[[#This Row],[支付成功时间]]) - 1))</f>
        <v>45781</v>
      </c>
      <c r="W549" s="1">
        <f>IFERROR(DATEVALUE(LEFT(新签明细[[#This Row],[lead_date]],FIND(" ",新签明细[[#This Row],[lead_date]])-1)),$W$2)</f>
        <v>45764</v>
      </c>
      <c r="X549" t="b">
        <f t="shared" ca="1" si="8"/>
        <v>0</v>
      </c>
    </row>
    <row r="550" spans="1:24" hidden="1">
      <c r="A550" t="s">
        <v>30728</v>
      </c>
      <c r="B550" t="s">
        <v>30729</v>
      </c>
      <c r="C550">
        <v>30</v>
      </c>
      <c r="D550" t="s">
        <v>271</v>
      </c>
      <c r="E550" t="s">
        <v>30729</v>
      </c>
      <c r="F550">
        <v>1</v>
      </c>
      <c r="G550">
        <v>787.5</v>
      </c>
      <c r="H550">
        <v>544777</v>
      </c>
      <c r="I550" t="s">
        <v>30730</v>
      </c>
      <c r="J550" t="s">
        <v>545</v>
      </c>
      <c r="K550" t="s">
        <v>546</v>
      </c>
      <c r="L550" t="s">
        <v>599</v>
      </c>
      <c r="M550" t="s">
        <v>584</v>
      </c>
      <c r="N550" t="s">
        <v>549</v>
      </c>
      <c r="O550" t="s">
        <v>550</v>
      </c>
      <c r="P550" t="s">
        <v>136</v>
      </c>
      <c r="Q550" t="s">
        <v>139</v>
      </c>
      <c r="R550" t="s">
        <v>475</v>
      </c>
      <c r="S550" t="s">
        <v>1058</v>
      </c>
      <c r="T550" t="s">
        <v>9478</v>
      </c>
      <c r="U550">
        <f>COUNTIF('业绩进度排名-中间表'!$E$27:$E$202,新签明细[[#This Row],[cc_user_name]])</f>
        <v>1</v>
      </c>
      <c r="V550" s="1">
        <f>DATEVALUE(LEFT(新签明细[[#This Row],[支付成功时间]], FIND(" ", 新签明细[[#This Row],[支付成功时间]]) - 1))</f>
        <v>45805</v>
      </c>
      <c r="W550" s="1">
        <f>IFERROR(DATEVALUE(LEFT(新签明细[[#This Row],[lead_date]],FIND(" ",新签明细[[#This Row],[lead_date]])-1)),$W$2)</f>
        <v>45788</v>
      </c>
      <c r="X550" t="b">
        <f t="shared" ca="1" si="8"/>
        <v>1</v>
      </c>
    </row>
    <row r="551" spans="1:24" hidden="1">
      <c r="A551" t="s">
        <v>18780</v>
      </c>
      <c r="B551" t="s">
        <v>18781</v>
      </c>
      <c r="C551">
        <v>36</v>
      </c>
      <c r="D551" t="s">
        <v>288</v>
      </c>
      <c r="E551" t="s">
        <v>18781</v>
      </c>
      <c r="F551">
        <v>1</v>
      </c>
      <c r="G551">
        <v>1234.97</v>
      </c>
      <c r="H551">
        <v>540852</v>
      </c>
      <c r="I551" t="s">
        <v>18782</v>
      </c>
      <c r="J551" t="s">
        <v>545</v>
      </c>
      <c r="K551" t="s">
        <v>546</v>
      </c>
      <c r="L551" t="s">
        <v>557</v>
      </c>
      <c r="M551" t="s">
        <v>632</v>
      </c>
      <c r="N551" t="s">
        <v>549</v>
      </c>
      <c r="O551" t="s">
        <v>550</v>
      </c>
      <c r="P551" t="s">
        <v>136</v>
      </c>
      <c r="Q551" t="s">
        <v>283</v>
      </c>
      <c r="R551" t="s">
        <v>475</v>
      </c>
      <c r="S551" t="s">
        <v>9442</v>
      </c>
      <c r="T551" t="s">
        <v>17695</v>
      </c>
      <c r="U551">
        <f>COUNTIF('业绩进度排名-中间表'!$E$27:$E$202,新签明细[[#This Row],[cc_user_name]])</f>
        <v>1</v>
      </c>
      <c r="V551" s="1">
        <f>DATEVALUE(LEFT(新签明细[[#This Row],[支付成功时间]], FIND(" ", 新签明细[[#This Row],[支付成功时间]]) - 1))</f>
        <v>45797</v>
      </c>
      <c r="W551" s="1">
        <f>IFERROR(DATEVALUE(LEFT(新签明细[[#This Row],[lead_date]],FIND(" ",新签明细[[#This Row],[lead_date]])-1)),$W$2)</f>
        <v>45790</v>
      </c>
      <c r="X551" t="b">
        <f t="shared" ca="1" si="8"/>
        <v>1</v>
      </c>
    </row>
    <row r="552" spans="1:24" hidden="1">
      <c r="A552" t="s">
        <v>18783</v>
      </c>
      <c r="B552" t="s">
        <v>18784</v>
      </c>
      <c r="C552">
        <v>8</v>
      </c>
      <c r="D552" t="s">
        <v>259</v>
      </c>
      <c r="E552" t="s">
        <v>18784</v>
      </c>
      <c r="F552">
        <v>1</v>
      </c>
      <c r="G552">
        <v>280</v>
      </c>
      <c r="H552">
        <v>540988</v>
      </c>
      <c r="I552" t="s">
        <v>18785</v>
      </c>
      <c r="J552" t="s">
        <v>545</v>
      </c>
      <c r="K552" t="s">
        <v>546</v>
      </c>
      <c r="L552" t="s">
        <v>577</v>
      </c>
      <c r="M552" t="s">
        <v>548</v>
      </c>
      <c r="N552" t="s">
        <v>549</v>
      </c>
      <c r="O552" t="s">
        <v>550</v>
      </c>
      <c r="P552" t="s">
        <v>136</v>
      </c>
      <c r="Q552" t="s">
        <v>147</v>
      </c>
      <c r="R552" t="s">
        <v>475</v>
      </c>
      <c r="S552" t="s">
        <v>866</v>
      </c>
      <c r="T552" t="s">
        <v>567</v>
      </c>
      <c r="U552">
        <f>COUNTIF('业绩进度排名-中间表'!$E$27:$E$202,新签明细[[#This Row],[cc_user_name]])</f>
        <v>1</v>
      </c>
      <c r="V552" s="1">
        <f>DATEVALUE(LEFT(新签明细[[#This Row],[支付成功时间]], FIND(" ", 新签明细[[#This Row],[支付成功时间]]) - 1))</f>
        <v>45797</v>
      </c>
      <c r="W552" s="1">
        <f>IFERROR(DATEVALUE(LEFT(新签明细[[#This Row],[lead_date]],FIND(" ",新签明细[[#This Row],[lead_date]])-1)),$W$2)</f>
        <v>45783</v>
      </c>
      <c r="X552" t="b">
        <f t="shared" ca="1" si="8"/>
        <v>1</v>
      </c>
    </row>
    <row r="553" spans="1:24" hidden="1">
      <c r="A553" t="s">
        <v>18786</v>
      </c>
      <c r="B553" t="s">
        <v>18787</v>
      </c>
      <c r="C553">
        <v>24</v>
      </c>
      <c r="D553" t="s">
        <v>285</v>
      </c>
      <c r="E553" t="s">
        <v>18787</v>
      </c>
      <c r="F553">
        <v>1</v>
      </c>
      <c r="G553">
        <v>840</v>
      </c>
      <c r="H553">
        <v>541005</v>
      </c>
      <c r="I553" t="s">
        <v>18788</v>
      </c>
      <c r="J553" t="s">
        <v>545</v>
      </c>
      <c r="K553" t="s">
        <v>546</v>
      </c>
      <c r="L553" t="s">
        <v>671</v>
      </c>
      <c r="M553" t="s">
        <v>548</v>
      </c>
      <c r="N553" t="s">
        <v>549</v>
      </c>
      <c r="O553" t="s">
        <v>550</v>
      </c>
      <c r="P553" t="s">
        <v>136</v>
      </c>
      <c r="Q553" t="s">
        <v>283</v>
      </c>
      <c r="R553" t="s">
        <v>475</v>
      </c>
      <c r="S553" t="s">
        <v>659</v>
      </c>
      <c r="T553" t="s">
        <v>17661</v>
      </c>
      <c r="U553">
        <f>COUNTIF('业绩进度排名-中间表'!$E$27:$E$202,新签明细[[#This Row],[cc_user_name]])</f>
        <v>1</v>
      </c>
      <c r="V553" s="1">
        <f>DATEVALUE(LEFT(新签明细[[#This Row],[支付成功时间]], FIND(" ", 新签明细[[#This Row],[支付成功时间]]) - 1))</f>
        <v>45797</v>
      </c>
      <c r="W553" s="1">
        <f>IFERROR(DATEVALUE(LEFT(新签明细[[#This Row],[lead_date]],FIND(" ",新签明细[[#This Row],[lead_date]])-1)),$W$2)</f>
        <v>45793</v>
      </c>
      <c r="X553" t="b">
        <f t="shared" ca="1" si="8"/>
        <v>1</v>
      </c>
    </row>
    <row r="554" spans="1:24" hidden="1">
      <c r="A554" t="s">
        <v>18789</v>
      </c>
      <c r="B554" t="s">
        <v>18790</v>
      </c>
      <c r="C554">
        <v>18</v>
      </c>
      <c r="D554" t="s">
        <v>184</v>
      </c>
      <c r="E554" t="s">
        <v>18790</v>
      </c>
      <c r="F554">
        <v>1</v>
      </c>
      <c r="G554">
        <v>630</v>
      </c>
      <c r="H554">
        <v>537959</v>
      </c>
      <c r="I554" t="s">
        <v>18791</v>
      </c>
      <c r="J554" t="s">
        <v>545</v>
      </c>
      <c r="K554" t="s">
        <v>546</v>
      </c>
      <c r="L554" t="s">
        <v>565</v>
      </c>
      <c r="M554" t="s">
        <v>548</v>
      </c>
      <c r="N554" t="s">
        <v>549</v>
      </c>
      <c r="O554" t="s">
        <v>559</v>
      </c>
      <c r="P554" t="s">
        <v>469</v>
      </c>
      <c r="Q554" t="s">
        <v>180</v>
      </c>
      <c r="R554" t="s">
        <v>475</v>
      </c>
      <c r="S554" t="s">
        <v>611</v>
      </c>
      <c r="T554" t="s">
        <v>17695</v>
      </c>
      <c r="U554">
        <f>COUNTIF('业绩进度排名-中间表'!$E$27:$E$202,新签明细[[#This Row],[cc_user_name]])</f>
        <v>1</v>
      </c>
      <c r="V554" s="1">
        <f>DATEVALUE(LEFT(新签明细[[#This Row],[支付成功时间]], FIND(" ", 新签明细[[#This Row],[支付成功时间]]) - 1))</f>
        <v>45792</v>
      </c>
      <c r="W554" s="1">
        <f>IFERROR(DATEVALUE(LEFT(新签明细[[#This Row],[lead_date]],FIND(" ",新签明细[[#This Row],[lead_date]])-1)),$W$2)</f>
        <v>45790</v>
      </c>
      <c r="X554" t="b">
        <f t="shared" ca="1" si="8"/>
        <v>1</v>
      </c>
    </row>
    <row r="555" spans="1:24" hidden="1">
      <c r="A555" t="s">
        <v>1578</v>
      </c>
      <c r="B555" t="s">
        <v>1579</v>
      </c>
      <c r="C555">
        <v>36</v>
      </c>
      <c r="D555" t="s">
        <v>200</v>
      </c>
      <c r="E555" t="s">
        <v>1579</v>
      </c>
      <c r="F555">
        <v>1</v>
      </c>
      <c r="G555">
        <v>1199</v>
      </c>
      <c r="H555">
        <v>535892</v>
      </c>
      <c r="I555" t="s">
        <v>1580</v>
      </c>
      <c r="J555" t="s">
        <v>545</v>
      </c>
      <c r="K555" t="s">
        <v>546</v>
      </c>
      <c r="L555" t="s">
        <v>557</v>
      </c>
      <c r="M555" t="s">
        <v>548</v>
      </c>
      <c r="N555" t="s">
        <v>549</v>
      </c>
      <c r="O555" t="s">
        <v>550</v>
      </c>
      <c r="P555" t="s">
        <v>551</v>
      </c>
      <c r="Q555" t="s">
        <v>149</v>
      </c>
      <c r="R555" t="s">
        <v>475</v>
      </c>
      <c r="S555" t="s">
        <v>611</v>
      </c>
      <c r="T555" t="s">
        <v>595</v>
      </c>
      <c r="U555">
        <f>COUNTIF('业绩进度排名-中间表'!$E$27:$E$202,新签明细[[#This Row],[cc_user_name]])</f>
        <v>1</v>
      </c>
      <c r="V555" s="1">
        <f>DATEVALUE(LEFT(新签明细[[#This Row],[支付成功时间]], FIND(" ", 新签明细[[#This Row],[支付成功时间]]) - 1))</f>
        <v>45787</v>
      </c>
      <c r="W555" s="1">
        <f>IFERROR(DATEVALUE(LEFT(新签明细[[#This Row],[lead_date]],FIND(" ",新签明细[[#This Row],[lead_date]])-1)),$W$2)</f>
        <v>45784</v>
      </c>
      <c r="X555" t="b">
        <f t="shared" ca="1" si="8"/>
        <v>1</v>
      </c>
    </row>
    <row r="556" spans="1:24" hidden="1">
      <c r="A556" t="s">
        <v>18792</v>
      </c>
      <c r="B556" t="s">
        <v>18793</v>
      </c>
      <c r="C556">
        <v>36</v>
      </c>
      <c r="D556" t="s">
        <v>335</v>
      </c>
      <c r="E556" t="s">
        <v>18793</v>
      </c>
      <c r="F556">
        <v>1</v>
      </c>
      <c r="G556">
        <v>1346.12</v>
      </c>
      <c r="H556">
        <v>542985</v>
      </c>
      <c r="I556" t="s">
        <v>18794</v>
      </c>
      <c r="J556" t="s">
        <v>545</v>
      </c>
      <c r="K556" t="s">
        <v>546</v>
      </c>
      <c r="L556" t="s">
        <v>557</v>
      </c>
      <c r="M556" t="s">
        <v>558</v>
      </c>
      <c r="N556" t="s">
        <v>549</v>
      </c>
      <c r="O556" t="s">
        <v>559</v>
      </c>
      <c r="P556" t="s">
        <v>504</v>
      </c>
      <c r="Q556" t="s">
        <v>325</v>
      </c>
      <c r="R556" t="s">
        <v>475</v>
      </c>
      <c r="S556" t="s">
        <v>672</v>
      </c>
      <c r="T556" t="s">
        <v>1524</v>
      </c>
      <c r="U556">
        <f>COUNTIF('业绩进度排名-中间表'!$E$27:$E$202,新签明细[[#This Row],[cc_user_name]])</f>
        <v>1</v>
      </c>
      <c r="V556" s="1">
        <f>DATEVALUE(LEFT(新签明细[[#This Row],[支付成功时间]], FIND(" ", 新签明细[[#This Row],[支付成功时间]]) - 1))</f>
        <v>45801</v>
      </c>
      <c r="W556" s="1">
        <f>IFERROR(DATEVALUE(LEFT(新签明细[[#This Row],[lead_date]],FIND(" ",新签明细[[#This Row],[lead_date]])-1)),$W$2)</f>
        <v>45754</v>
      </c>
      <c r="X556" t="b">
        <f t="shared" ca="1" si="8"/>
        <v>0</v>
      </c>
    </row>
    <row r="557" spans="1:24" hidden="1">
      <c r="A557" t="s">
        <v>18912</v>
      </c>
      <c r="B557" t="s">
        <v>18913</v>
      </c>
      <c r="C557">
        <v>48</v>
      </c>
      <c r="D557" t="s">
        <v>296</v>
      </c>
      <c r="E557" t="s">
        <v>18913</v>
      </c>
      <c r="F557">
        <v>1</v>
      </c>
      <c r="G557">
        <v>1598</v>
      </c>
      <c r="H557">
        <v>541761</v>
      </c>
      <c r="I557" t="s">
        <v>18914</v>
      </c>
      <c r="J557" t="s">
        <v>545</v>
      </c>
      <c r="K557" t="s">
        <v>546</v>
      </c>
      <c r="L557" t="s">
        <v>571</v>
      </c>
      <c r="M557" t="s">
        <v>902</v>
      </c>
      <c r="N557" t="s">
        <v>549</v>
      </c>
      <c r="O557" t="s">
        <v>550</v>
      </c>
      <c r="P557" t="s">
        <v>136</v>
      </c>
      <c r="Q557" t="s">
        <v>292</v>
      </c>
      <c r="R557" t="s">
        <v>475</v>
      </c>
      <c r="S557" t="s">
        <v>659</v>
      </c>
      <c r="T557" t="s">
        <v>17717</v>
      </c>
      <c r="U557">
        <f>COUNTIF('业绩进度排名-中间表'!$E$27:$E$202,新签明细[[#This Row],[cc_user_name]])</f>
        <v>1</v>
      </c>
      <c r="V557" s="1">
        <f>DATEVALUE(LEFT(新签明细[[#This Row],[支付成功时间]], FIND(" ", 新签明细[[#This Row],[支付成功时间]]) - 1))</f>
        <v>45799</v>
      </c>
      <c r="W557" s="1">
        <f>IFERROR(DATEVALUE(LEFT(新签明细[[#This Row],[lead_date]],FIND(" ",新签明细[[#This Row],[lead_date]])-1)),$W$2)</f>
        <v>45792</v>
      </c>
      <c r="X557" t="b">
        <f t="shared" ca="1" si="8"/>
        <v>1</v>
      </c>
    </row>
    <row r="558" spans="1:24" hidden="1">
      <c r="A558" t="s">
        <v>1581</v>
      </c>
      <c r="B558" t="s">
        <v>1582</v>
      </c>
      <c r="C558">
        <v>36</v>
      </c>
      <c r="D558" t="s">
        <v>216</v>
      </c>
      <c r="E558" t="s">
        <v>1582</v>
      </c>
      <c r="F558">
        <v>1</v>
      </c>
      <c r="G558">
        <v>1199</v>
      </c>
      <c r="H558">
        <v>534387</v>
      </c>
      <c r="I558" t="s">
        <v>1583</v>
      </c>
      <c r="J558" t="s">
        <v>545</v>
      </c>
      <c r="K558" t="s">
        <v>546</v>
      </c>
      <c r="L558" t="s">
        <v>557</v>
      </c>
      <c r="M558" t="s">
        <v>548</v>
      </c>
      <c r="N558" t="s">
        <v>549</v>
      </c>
      <c r="O558" t="s">
        <v>550</v>
      </c>
      <c r="P558" t="s">
        <v>551</v>
      </c>
      <c r="Q558" t="s">
        <v>145</v>
      </c>
      <c r="R558" t="s">
        <v>475</v>
      </c>
      <c r="S558" t="s">
        <v>659</v>
      </c>
      <c r="T558" t="s">
        <v>673</v>
      </c>
      <c r="U558">
        <f>COUNTIF('业绩进度排名-中间表'!$E$27:$E$202,新签明细[[#This Row],[cc_user_name]])</f>
        <v>1</v>
      </c>
      <c r="V558" s="1">
        <f>DATEVALUE(LEFT(新签明细[[#This Row],[支付成功时间]], FIND(" ", 新签明细[[#This Row],[支付成功时间]]) - 1))</f>
        <v>45781</v>
      </c>
      <c r="W558" s="1">
        <f>IFERROR(DATEVALUE(LEFT(新签明细[[#This Row],[lead_date]],FIND(" ",新签明细[[#This Row],[lead_date]])-1)),$W$2)</f>
        <v>45778</v>
      </c>
      <c r="X558" t="b">
        <f t="shared" ca="1" si="8"/>
        <v>1</v>
      </c>
    </row>
    <row r="559" spans="1:24" hidden="1">
      <c r="A559" t="s">
        <v>12671</v>
      </c>
      <c r="B559" t="s">
        <v>18915</v>
      </c>
      <c r="C559">
        <v>8</v>
      </c>
      <c r="D559" t="s">
        <v>197</v>
      </c>
      <c r="E559" t="s">
        <v>18915</v>
      </c>
      <c r="F559">
        <v>2</v>
      </c>
      <c r="G559">
        <v>280</v>
      </c>
      <c r="H559">
        <v>537514</v>
      </c>
      <c r="I559" t="s">
        <v>12672</v>
      </c>
      <c r="J559" t="s">
        <v>545</v>
      </c>
      <c r="K559" t="s">
        <v>546</v>
      </c>
      <c r="L559" t="s">
        <v>577</v>
      </c>
      <c r="M559" t="s">
        <v>9336</v>
      </c>
      <c r="N559" t="s">
        <v>549</v>
      </c>
      <c r="O559" t="s">
        <v>559</v>
      </c>
      <c r="P559" t="s">
        <v>469</v>
      </c>
      <c r="Q559" t="s">
        <v>189</v>
      </c>
      <c r="R559" t="s">
        <v>475</v>
      </c>
      <c r="S559" t="s">
        <v>552</v>
      </c>
      <c r="T559" t="s">
        <v>12673</v>
      </c>
      <c r="U559">
        <f>COUNTIF('业绩进度排名-中间表'!$E$27:$E$202,新签明细[[#This Row],[cc_user_name]])</f>
        <v>1</v>
      </c>
      <c r="V559" s="1">
        <f>DATEVALUE(LEFT(新签明细[[#This Row],[支付成功时间]], FIND(" ", 新签明细[[#This Row],[支付成功时间]]) - 1))</f>
        <v>45790</v>
      </c>
      <c r="W559" s="1">
        <f>IFERROR(DATEVALUE(LEFT(新签明细[[#This Row],[lead_date]],FIND(" ",新签明细[[#This Row],[lead_date]])-1)),$W$2)</f>
        <v>45724</v>
      </c>
      <c r="X559" t="b">
        <f t="shared" ca="1" si="8"/>
        <v>0</v>
      </c>
    </row>
    <row r="560" spans="1:24" hidden="1">
      <c r="A560" t="s">
        <v>18916</v>
      </c>
      <c r="B560" t="s">
        <v>18917</v>
      </c>
      <c r="C560">
        <v>8</v>
      </c>
      <c r="D560" t="s">
        <v>188</v>
      </c>
      <c r="E560" t="s">
        <v>18917</v>
      </c>
      <c r="F560">
        <v>1</v>
      </c>
      <c r="G560">
        <v>277.18606</v>
      </c>
      <c r="H560">
        <v>541174</v>
      </c>
      <c r="I560" t="s">
        <v>18918</v>
      </c>
      <c r="J560" t="s">
        <v>545</v>
      </c>
      <c r="K560" t="s">
        <v>546</v>
      </c>
      <c r="L560" t="s">
        <v>577</v>
      </c>
      <c r="M560" t="s">
        <v>695</v>
      </c>
      <c r="N560" t="s">
        <v>549</v>
      </c>
      <c r="O560" t="s">
        <v>559</v>
      </c>
      <c r="P560" t="s">
        <v>469</v>
      </c>
      <c r="Q560" t="s">
        <v>180</v>
      </c>
      <c r="R560" t="s">
        <v>475</v>
      </c>
      <c r="S560" t="s">
        <v>659</v>
      </c>
      <c r="T560" t="s">
        <v>17646</v>
      </c>
      <c r="U560">
        <f>COUNTIF('业绩进度排名-中间表'!$E$27:$E$202,新签明细[[#This Row],[cc_user_name]])</f>
        <v>1</v>
      </c>
      <c r="V560" s="1">
        <f>DATEVALUE(LEFT(新签明细[[#This Row],[支付成功时间]], FIND(" ", 新签明细[[#This Row],[支付成功时间]]) - 1))</f>
        <v>45797</v>
      </c>
      <c r="W560" s="1">
        <f>IFERROR(DATEVALUE(LEFT(新签明细[[#This Row],[lead_date]],FIND(" ",新签明细[[#This Row],[lead_date]])-1)),$W$2)</f>
        <v>45796</v>
      </c>
      <c r="X560" t="b">
        <f t="shared" ca="1" si="8"/>
        <v>1</v>
      </c>
    </row>
    <row r="561" spans="1:24" hidden="1">
      <c r="A561" t="s">
        <v>1584</v>
      </c>
      <c r="B561" t="s">
        <v>1585</v>
      </c>
      <c r="C561">
        <v>18</v>
      </c>
      <c r="D561" t="s">
        <v>344</v>
      </c>
      <c r="E561" t="s">
        <v>1585</v>
      </c>
      <c r="F561">
        <v>1</v>
      </c>
      <c r="G561">
        <v>660.923315</v>
      </c>
      <c r="H561">
        <v>534998</v>
      </c>
      <c r="I561" t="s">
        <v>1586</v>
      </c>
      <c r="J561" t="s">
        <v>545</v>
      </c>
      <c r="K561" t="s">
        <v>546</v>
      </c>
      <c r="L561" t="s">
        <v>565</v>
      </c>
      <c r="M561" t="s">
        <v>558</v>
      </c>
      <c r="N561" t="s">
        <v>549</v>
      </c>
      <c r="O561" t="s">
        <v>559</v>
      </c>
      <c r="P561" t="s">
        <v>504</v>
      </c>
      <c r="Q561" t="s">
        <v>325</v>
      </c>
      <c r="R561" t="s">
        <v>475</v>
      </c>
      <c r="S561" t="s">
        <v>589</v>
      </c>
      <c r="T561" t="s">
        <v>1384</v>
      </c>
      <c r="U561">
        <f>COUNTIF('业绩进度排名-中间表'!$E$27:$E$202,新签明细[[#This Row],[cc_user_name]])</f>
        <v>1</v>
      </c>
      <c r="V561" s="1">
        <f>DATEVALUE(LEFT(新签明细[[#This Row],[支付成功时间]], FIND(" ", 新签明细[[#This Row],[支付成功时间]]) - 1))</f>
        <v>45784</v>
      </c>
      <c r="W561" s="1">
        <f>IFERROR(DATEVALUE(LEFT(新签明细[[#This Row],[lead_date]],FIND(" ",新签明细[[#This Row],[lead_date]])-1)),$W$2)</f>
        <v>45758</v>
      </c>
      <c r="X561" t="b">
        <f t="shared" ca="1" si="8"/>
        <v>0</v>
      </c>
    </row>
    <row r="562" spans="1:24" hidden="1">
      <c r="A562" t="s">
        <v>18919</v>
      </c>
      <c r="B562" t="s">
        <v>18920</v>
      </c>
      <c r="C562">
        <v>8</v>
      </c>
      <c r="D562" t="s">
        <v>255</v>
      </c>
      <c r="E562" t="s">
        <v>18920</v>
      </c>
      <c r="F562">
        <v>1</v>
      </c>
      <c r="G562">
        <v>280</v>
      </c>
      <c r="H562">
        <v>543126</v>
      </c>
      <c r="I562" t="s">
        <v>18921</v>
      </c>
      <c r="J562" t="s">
        <v>545</v>
      </c>
      <c r="K562" t="s">
        <v>546</v>
      </c>
      <c r="L562" t="s">
        <v>577</v>
      </c>
      <c r="M562" t="s">
        <v>548</v>
      </c>
      <c r="N562" t="s">
        <v>549</v>
      </c>
      <c r="O562" t="s">
        <v>550</v>
      </c>
      <c r="P562" t="s">
        <v>136</v>
      </c>
      <c r="Q562" t="s">
        <v>147</v>
      </c>
      <c r="R562" t="s">
        <v>475</v>
      </c>
      <c r="S562" t="s">
        <v>678</v>
      </c>
      <c r="T562" t="s">
        <v>17654</v>
      </c>
      <c r="U562">
        <f>COUNTIF('业绩进度排名-中间表'!$E$27:$E$202,新签明细[[#This Row],[cc_user_name]])</f>
        <v>1</v>
      </c>
      <c r="V562" s="1">
        <f>DATEVALUE(LEFT(新签明细[[#This Row],[支付成功时间]], FIND(" ", 新签明细[[#This Row],[支付成功时间]]) - 1))</f>
        <v>45802</v>
      </c>
      <c r="W562" s="1">
        <f>IFERROR(DATEVALUE(LEFT(新签明细[[#This Row],[lead_date]],FIND(" ",新签明细[[#This Row],[lead_date]])-1)),$W$2)</f>
        <v>45794</v>
      </c>
      <c r="X562" t="b">
        <f t="shared" ca="1" si="8"/>
        <v>1</v>
      </c>
    </row>
    <row r="563" spans="1:24" hidden="1">
      <c r="A563" t="s">
        <v>18922</v>
      </c>
      <c r="B563" t="s">
        <v>18923</v>
      </c>
      <c r="C563">
        <v>8</v>
      </c>
      <c r="D563" t="s">
        <v>191</v>
      </c>
      <c r="E563" t="s">
        <v>18923</v>
      </c>
      <c r="F563">
        <v>1</v>
      </c>
      <c r="G563">
        <v>280</v>
      </c>
      <c r="H563">
        <v>542516</v>
      </c>
      <c r="I563" t="s">
        <v>18924</v>
      </c>
      <c r="J563" t="s">
        <v>545</v>
      </c>
      <c r="K563" t="s">
        <v>546</v>
      </c>
      <c r="L563" t="s">
        <v>577</v>
      </c>
      <c r="M563" t="s">
        <v>626</v>
      </c>
      <c r="N563" t="s">
        <v>549</v>
      </c>
      <c r="O563" t="s">
        <v>559</v>
      </c>
      <c r="P563" t="s">
        <v>469</v>
      </c>
      <c r="Q563" t="s">
        <v>189</v>
      </c>
      <c r="R563" t="s">
        <v>475</v>
      </c>
      <c r="S563" t="s">
        <v>659</v>
      </c>
      <c r="T563" t="s">
        <v>17654</v>
      </c>
      <c r="U563">
        <f>COUNTIF('业绩进度排名-中间表'!$E$27:$E$202,新签明细[[#This Row],[cc_user_name]])</f>
        <v>1</v>
      </c>
      <c r="V563" s="1">
        <f>DATEVALUE(LEFT(新签明细[[#This Row],[支付成功时间]], FIND(" ", 新签明细[[#This Row],[支付成功时间]]) - 1))</f>
        <v>45801</v>
      </c>
      <c r="W563" s="1">
        <f>IFERROR(DATEVALUE(LEFT(新签明细[[#This Row],[lead_date]],FIND(" ",新签明细[[#This Row],[lead_date]])-1)),$W$2)</f>
        <v>45794</v>
      </c>
      <c r="X563" t="b">
        <f t="shared" ca="1" si="8"/>
        <v>1</v>
      </c>
    </row>
    <row r="564" spans="1:24" hidden="1">
      <c r="A564" t="s">
        <v>18925</v>
      </c>
      <c r="B564" t="s">
        <v>18926</v>
      </c>
      <c r="C564">
        <v>36</v>
      </c>
      <c r="D564" t="s">
        <v>244</v>
      </c>
      <c r="E564" t="s">
        <v>18926</v>
      </c>
      <c r="F564">
        <v>1</v>
      </c>
      <c r="G564">
        <v>1199</v>
      </c>
      <c r="H564">
        <v>542202</v>
      </c>
      <c r="I564" t="s">
        <v>18927</v>
      </c>
      <c r="J564" t="s">
        <v>545</v>
      </c>
      <c r="K564" t="s">
        <v>546</v>
      </c>
      <c r="L564" t="s">
        <v>557</v>
      </c>
      <c r="M564" t="s">
        <v>548</v>
      </c>
      <c r="N564" t="s">
        <v>549</v>
      </c>
      <c r="O564" t="s">
        <v>550</v>
      </c>
      <c r="P564" t="s">
        <v>551</v>
      </c>
      <c r="Q564" t="s">
        <v>242</v>
      </c>
      <c r="R564" t="s">
        <v>475</v>
      </c>
      <c r="S564" t="s">
        <v>659</v>
      </c>
      <c r="T564" t="s">
        <v>17764</v>
      </c>
      <c r="U564">
        <f>COUNTIF('业绩进度排名-中间表'!$E$27:$E$202,新签明细[[#This Row],[cc_user_name]])</f>
        <v>1</v>
      </c>
      <c r="V564" s="1">
        <f>DATEVALUE(LEFT(新签明细[[#This Row],[支付成功时间]], FIND(" ", 新签明细[[#This Row],[支付成功时间]]) - 1))</f>
        <v>45800</v>
      </c>
      <c r="W564" s="1">
        <f>IFERROR(DATEVALUE(LEFT(新签明细[[#This Row],[lead_date]],FIND(" ",新签明细[[#This Row],[lead_date]])-1)),$W$2)</f>
        <v>45799</v>
      </c>
      <c r="X564" t="b">
        <f t="shared" ca="1" si="8"/>
        <v>1</v>
      </c>
    </row>
    <row r="565" spans="1:24" hidden="1">
      <c r="A565" t="s">
        <v>9599</v>
      </c>
      <c r="B565" t="s">
        <v>9600</v>
      </c>
      <c r="C565">
        <v>18</v>
      </c>
      <c r="D565" t="s">
        <v>254</v>
      </c>
      <c r="E565" t="s">
        <v>9600</v>
      </c>
      <c r="F565">
        <v>1</v>
      </c>
      <c r="G565">
        <v>630</v>
      </c>
      <c r="H565">
        <v>536319</v>
      </c>
      <c r="I565" t="s">
        <v>9601</v>
      </c>
      <c r="J565" t="s">
        <v>545</v>
      </c>
      <c r="K565" t="s">
        <v>546</v>
      </c>
      <c r="L565" t="s">
        <v>565</v>
      </c>
      <c r="M565" t="s">
        <v>548</v>
      </c>
      <c r="N565" t="s">
        <v>549</v>
      </c>
      <c r="O565" t="s">
        <v>550</v>
      </c>
      <c r="P565" t="s">
        <v>136</v>
      </c>
      <c r="Q565" t="s">
        <v>147</v>
      </c>
      <c r="R565" t="s">
        <v>475</v>
      </c>
      <c r="S565" t="s">
        <v>617</v>
      </c>
      <c r="T565" t="s">
        <v>708</v>
      </c>
      <c r="U565">
        <f>COUNTIF('业绩进度排名-中间表'!$E$27:$E$202,新签明细[[#This Row],[cc_user_name]])</f>
        <v>1</v>
      </c>
      <c r="V565" s="1">
        <f>DATEVALUE(LEFT(新签明细[[#This Row],[支付成功时间]], FIND(" ", 新签明细[[#This Row],[支付成功时间]]) - 1))</f>
        <v>45788</v>
      </c>
      <c r="W565" s="1">
        <f>IFERROR(DATEVALUE(LEFT(新签明细[[#This Row],[lead_date]],FIND(" ",新签明细[[#This Row],[lead_date]])-1)),$W$2)</f>
        <v>45785</v>
      </c>
      <c r="X565" t="b">
        <f t="shared" ca="1" si="8"/>
        <v>1</v>
      </c>
    </row>
    <row r="566" spans="1:24" hidden="1">
      <c r="A566" t="s">
        <v>18928</v>
      </c>
      <c r="B566" t="s">
        <v>18929</v>
      </c>
      <c r="C566">
        <v>18</v>
      </c>
      <c r="D566" t="s">
        <v>332</v>
      </c>
      <c r="E566" t="s">
        <v>18929</v>
      </c>
      <c r="F566">
        <v>1</v>
      </c>
      <c r="G566">
        <v>699.42370200000005</v>
      </c>
      <c r="H566">
        <v>540045</v>
      </c>
      <c r="I566" t="s">
        <v>18930</v>
      </c>
      <c r="J566" t="s">
        <v>545</v>
      </c>
      <c r="K566" t="s">
        <v>546</v>
      </c>
      <c r="L566" t="s">
        <v>565</v>
      </c>
      <c r="M566" t="s">
        <v>558</v>
      </c>
      <c r="N566" t="s">
        <v>549</v>
      </c>
      <c r="O566" t="s">
        <v>559</v>
      </c>
      <c r="P566" t="s">
        <v>504</v>
      </c>
      <c r="Q566" t="s">
        <v>325</v>
      </c>
      <c r="R566" t="s">
        <v>475</v>
      </c>
      <c r="S566" t="s">
        <v>1071</v>
      </c>
      <c r="T566" t="s">
        <v>17695</v>
      </c>
      <c r="U566">
        <f>COUNTIF('业绩进度排名-中间表'!$E$27:$E$202,新签明细[[#This Row],[cc_user_name]])</f>
        <v>1</v>
      </c>
      <c r="V566" s="1">
        <f>DATEVALUE(LEFT(新签明细[[#This Row],[支付成功时间]], FIND(" ", 新签明细[[#This Row],[支付成功时间]]) - 1))</f>
        <v>45795</v>
      </c>
      <c r="W566" s="1">
        <f>IFERROR(DATEVALUE(LEFT(新签明细[[#This Row],[lead_date]],FIND(" ",新签明细[[#This Row],[lead_date]])-1)),$W$2)</f>
        <v>45790</v>
      </c>
      <c r="X566" t="b">
        <f t="shared" ca="1" si="8"/>
        <v>1</v>
      </c>
    </row>
    <row r="567" spans="1:24" hidden="1">
      <c r="A567" t="s">
        <v>28959</v>
      </c>
      <c r="B567" t="s">
        <v>28960</v>
      </c>
      <c r="C567">
        <v>48</v>
      </c>
      <c r="D567" t="s">
        <v>184</v>
      </c>
      <c r="E567" t="s">
        <v>28960</v>
      </c>
      <c r="F567">
        <v>1</v>
      </c>
      <c r="G567">
        <v>1598</v>
      </c>
      <c r="H567">
        <v>543678</v>
      </c>
      <c r="I567" t="s">
        <v>28961</v>
      </c>
      <c r="J567" t="s">
        <v>545</v>
      </c>
      <c r="K567" t="s">
        <v>546</v>
      </c>
      <c r="L567" t="s">
        <v>571</v>
      </c>
      <c r="M567" t="s">
        <v>548</v>
      </c>
      <c r="N567" t="s">
        <v>549</v>
      </c>
      <c r="O567" t="s">
        <v>559</v>
      </c>
      <c r="P567" t="s">
        <v>469</v>
      </c>
      <c r="Q567" t="s">
        <v>180</v>
      </c>
      <c r="R567" t="s">
        <v>475</v>
      </c>
      <c r="S567" t="s">
        <v>566</v>
      </c>
      <c r="T567" t="s">
        <v>18475</v>
      </c>
      <c r="U567">
        <f>COUNTIF('业绩进度排名-中间表'!$E$27:$E$202,新签明细[[#This Row],[cc_user_name]])</f>
        <v>1</v>
      </c>
      <c r="V567" s="1">
        <f>DATEVALUE(LEFT(新签明细[[#This Row],[支付成功时间]], FIND(" ", 新签明细[[#This Row],[支付成功时间]]) - 1))</f>
        <v>45803</v>
      </c>
      <c r="W567" s="1">
        <f>IFERROR(DATEVALUE(LEFT(新签明细[[#This Row],[lead_date]],FIND(" ",新签明细[[#This Row],[lead_date]])-1)),$W$2)</f>
        <v>45801</v>
      </c>
      <c r="X567" t="b">
        <f t="shared" ca="1" si="8"/>
        <v>1</v>
      </c>
    </row>
    <row r="568" spans="1:24" hidden="1">
      <c r="A568" t="s">
        <v>18931</v>
      </c>
      <c r="B568" t="s">
        <v>18932</v>
      </c>
      <c r="C568">
        <v>36</v>
      </c>
      <c r="D568" t="s">
        <v>321</v>
      </c>
      <c r="E568" t="s">
        <v>18932</v>
      </c>
      <c r="F568">
        <v>1</v>
      </c>
      <c r="G568">
        <v>1199</v>
      </c>
      <c r="H568">
        <v>537365</v>
      </c>
      <c r="I568" t="s">
        <v>18933</v>
      </c>
      <c r="J568" t="s">
        <v>545</v>
      </c>
      <c r="K568" t="s">
        <v>546</v>
      </c>
      <c r="L568" t="s">
        <v>557</v>
      </c>
      <c r="M568" t="s">
        <v>548</v>
      </c>
      <c r="N568" t="s">
        <v>549</v>
      </c>
      <c r="O568" t="s">
        <v>550</v>
      </c>
      <c r="P568" t="s">
        <v>616</v>
      </c>
      <c r="Q568" t="s">
        <v>314</v>
      </c>
      <c r="R568" t="s">
        <v>475</v>
      </c>
      <c r="S568" t="s">
        <v>659</v>
      </c>
      <c r="T568" t="s">
        <v>612</v>
      </c>
      <c r="U568">
        <f>COUNTIF('业绩进度排名-中间表'!$E$27:$E$202,新签明细[[#This Row],[cc_user_name]])</f>
        <v>1</v>
      </c>
      <c r="V568" s="1">
        <f>DATEVALUE(LEFT(新签明细[[#This Row],[支付成功时间]], FIND(" ", 新签明细[[#This Row],[支付成功时间]]) - 1))</f>
        <v>45793</v>
      </c>
      <c r="W568" s="1">
        <f>IFERROR(DATEVALUE(LEFT(新签明细[[#This Row],[lead_date]],FIND(" ",新签明细[[#This Row],[lead_date]])-1)),$W$2)</f>
        <v>45782</v>
      </c>
      <c r="X568" t="b">
        <f t="shared" ca="1" si="8"/>
        <v>1</v>
      </c>
    </row>
    <row r="569" spans="1:24" hidden="1">
      <c r="A569" t="s">
        <v>1587</v>
      </c>
      <c r="B569" t="s">
        <v>1588</v>
      </c>
      <c r="C569">
        <v>18</v>
      </c>
      <c r="D569" t="s">
        <v>295</v>
      </c>
      <c r="E569" t="s">
        <v>1588</v>
      </c>
      <c r="F569">
        <v>1</v>
      </c>
      <c r="G569">
        <v>641.67312100000004</v>
      </c>
      <c r="H569">
        <v>534905</v>
      </c>
      <c r="I569" t="s">
        <v>1589</v>
      </c>
      <c r="J569" t="s">
        <v>545</v>
      </c>
      <c r="K569" t="s">
        <v>546</v>
      </c>
      <c r="L569" t="s">
        <v>565</v>
      </c>
      <c r="M569" t="s">
        <v>558</v>
      </c>
      <c r="N569" t="s">
        <v>549</v>
      </c>
      <c r="O569" t="s">
        <v>550</v>
      </c>
      <c r="P569" t="s">
        <v>136</v>
      </c>
      <c r="Q569" t="s">
        <v>292</v>
      </c>
      <c r="R569" t="s">
        <v>475</v>
      </c>
      <c r="S569" t="s">
        <v>552</v>
      </c>
      <c r="T569" t="s">
        <v>561</v>
      </c>
      <c r="U569">
        <f>COUNTIF('业绩进度排名-中间表'!$E$27:$E$202,新签明细[[#This Row],[cc_user_name]])</f>
        <v>1</v>
      </c>
      <c r="V569" s="1">
        <f>DATEVALUE(LEFT(新签明细[[#This Row],[支付成功时间]], FIND(" ", 新签明细[[#This Row],[支付成功时间]]) - 1))</f>
        <v>45783</v>
      </c>
      <c r="W569" s="1">
        <f>IFERROR(DATEVALUE(LEFT(新签明细[[#This Row],[lead_date]],FIND(" ",新签明细[[#This Row],[lead_date]])-1)),$W$2)</f>
        <v>45781</v>
      </c>
      <c r="X569" t="b">
        <f t="shared" ca="1" si="8"/>
        <v>1</v>
      </c>
    </row>
    <row r="570" spans="1:24" hidden="1">
      <c r="A570" t="s">
        <v>28962</v>
      </c>
      <c r="B570" t="s">
        <v>28963</v>
      </c>
      <c r="C570">
        <v>36</v>
      </c>
      <c r="D570" t="s">
        <v>184</v>
      </c>
      <c r="E570" t="s">
        <v>28963</v>
      </c>
      <c r="F570">
        <v>1</v>
      </c>
      <c r="G570">
        <v>1234.97</v>
      </c>
      <c r="H570">
        <v>543718</v>
      </c>
      <c r="I570" t="s">
        <v>28964</v>
      </c>
      <c r="J570" t="s">
        <v>545</v>
      </c>
      <c r="K570" t="s">
        <v>546</v>
      </c>
      <c r="L570" t="s">
        <v>557</v>
      </c>
      <c r="M570" t="s">
        <v>610</v>
      </c>
      <c r="N570" t="s">
        <v>549</v>
      </c>
      <c r="O570" t="s">
        <v>559</v>
      </c>
      <c r="P570" t="s">
        <v>469</v>
      </c>
      <c r="Q570" t="s">
        <v>180</v>
      </c>
      <c r="R570" t="s">
        <v>475</v>
      </c>
      <c r="S570" t="s">
        <v>9525</v>
      </c>
      <c r="T570" t="s">
        <v>17695</v>
      </c>
      <c r="U570">
        <f>COUNTIF('业绩进度排名-中间表'!$E$27:$E$202,新签明细[[#This Row],[cc_user_name]])</f>
        <v>1</v>
      </c>
      <c r="V570" s="1">
        <f>DATEVALUE(LEFT(新签明细[[#This Row],[支付成功时间]], FIND(" ", 新签明细[[#This Row],[支付成功时间]]) - 1))</f>
        <v>45803</v>
      </c>
      <c r="W570" s="1">
        <f>IFERROR(DATEVALUE(LEFT(新签明细[[#This Row],[lead_date]],FIND(" ",新签明细[[#This Row],[lead_date]])-1)),$W$2)</f>
        <v>45790</v>
      </c>
      <c r="X570" t="b">
        <f t="shared" ca="1" si="8"/>
        <v>1</v>
      </c>
    </row>
    <row r="571" spans="1:24" hidden="1">
      <c r="A571" t="s">
        <v>18934</v>
      </c>
      <c r="B571" t="s">
        <v>18935</v>
      </c>
      <c r="C571">
        <v>36</v>
      </c>
      <c r="D571" t="s">
        <v>337</v>
      </c>
      <c r="E571" t="s">
        <v>18935</v>
      </c>
      <c r="F571">
        <v>1</v>
      </c>
      <c r="G571">
        <v>1230.502573</v>
      </c>
      <c r="H571">
        <v>539175</v>
      </c>
      <c r="I571" t="s">
        <v>18936</v>
      </c>
      <c r="J571" t="s">
        <v>545</v>
      </c>
      <c r="K571" t="s">
        <v>546</v>
      </c>
      <c r="L571" t="s">
        <v>557</v>
      </c>
      <c r="M571" t="s">
        <v>558</v>
      </c>
      <c r="N571" t="s">
        <v>549</v>
      </c>
      <c r="O571" t="s">
        <v>559</v>
      </c>
      <c r="P571" t="s">
        <v>504</v>
      </c>
      <c r="Q571" t="s">
        <v>325</v>
      </c>
      <c r="R571" t="s">
        <v>475</v>
      </c>
      <c r="S571" t="s">
        <v>659</v>
      </c>
      <c r="T571" t="s">
        <v>622</v>
      </c>
      <c r="U571">
        <f>COUNTIF('业绩进度排名-中间表'!$E$27:$E$202,新签明细[[#This Row],[cc_user_name]])</f>
        <v>1</v>
      </c>
      <c r="V571" s="1">
        <f>DATEVALUE(LEFT(新签明细[[#This Row],[支付成功时间]], FIND(" ", 新签明细[[#This Row],[支付成功时间]]) - 1))</f>
        <v>45794</v>
      </c>
      <c r="W571" s="1">
        <f>IFERROR(DATEVALUE(LEFT(新签明细[[#This Row],[lead_date]],FIND(" ",新签明细[[#This Row],[lead_date]])-1)),$W$2)</f>
        <v>45777</v>
      </c>
      <c r="X571" t="b">
        <f t="shared" ca="1" si="8"/>
        <v>0</v>
      </c>
    </row>
    <row r="572" spans="1:24" hidden="1">
      <c r="A572" t="s">
        <v>9611</v>
      </c>
      <c r="B572" t="s">
        <v>9612</v>
      </c>
      <c r="C572">
        <v>8</v>
      </c>
      <c r="D572" t="s">
        <v>315</v>
      </c>
      <c r="E572" t="s">
        <v>9612</v>
      </c>
      <c r="F572">
        <v>1</v>
      </c>
      <c r="G572">
        <v>280</v>
      </c>
      <c r="H572">
        <v>536478</v>
      </c>
      <c r="I572" t="s">
        <v>9613</v>
      </c>
      <c r="J572" t="s">
        <v>545</v>
      </c>
      <c r="K572" t="s">
        <v>546</v>
      </c>
      <c r="L572" t="s">
        <v>577</v>
      </c>
      <c r="M572" t="s">
        <v>2674</v>
      </c>
      <c r="N572" t="s">
        <v>549</v>
      </c>
      <c r="O572" t="s">
        <v>550</v>
      </c>
      <c r="P572" t="s">
        <v>616</v>
      </c>
      <c r="Q572" t="s">
        <v>314</v>
      </c>
      <c r="R572" t="s">
        <v>475</v>
      </c>
      <c r="S572" t="s">
        <v>9614</v>
      </c>
      <c r="T572" t="s">
        <v>697</v>
      </c>
      <c r="U572">
        <f>COUNTIF('业绩进度排名-中间表'!$E$27:$E$202,新签明细[[#This Row],[cc_user_name]])</f>
        <v>1</v>
      </c>
      <c r="V572" s="1">
        <f>DATEVALUE(LEFT(新签明细[[#This Row],[支付成功时间]], FIND(" ", 新签明细[[#This Row],[支付成功时间]]) - 1))</f>
        <v>45788</v>
      </c>
      <c r="W572" s="1">
        <f>IFERROR(DATEVALUE(LEFT(新签明细[[#This Row],[lead_date]],FIND(" ",新签明细[[#This Row],[lead_date]])-1)),$W$2)</f>
        <v>45687</v>
      </c>
      <c r="X572" t="b">
        <f t="shared" ca="1" si="8"/>
        <v>0</v>
      </c>
    </row>
    <row r="573" spans="1:24" hidden="1">
      <c r="A573" t="s">
        <v>18937</v>
      </c>
      <c r="B573" t="s">
        <v>18938</v>
      </c>
      <c r="C573">
        <v>36</v>
      </c>
      <c r="D573" t="s">
        <v>233</v>
      </c>
      <c r="E573" t="s">
        <v>18938</v>
      </c>
      <c r="F573">
        <v>1</v>
      </c>
      <c r="G573">
        <v>420</v>
      </c>
      <c r="H573">
        <v>541948</v>
      </c>
      <c r="I573" t="s">
        <v>18939</v>
      </c>
      <c r="J573" t="s">
        <v>545</v>
      </c>
      <c r="K573" t="s">
        <v>1102</v>
      </c>
      <c r="L573" t="s">
        <v>13081</v>
      </c>
      <c r="M573" t="s">
        <v>548</v>
      </c>
      <c r="N573" t="s">
        <v>549</v>
      </c>
      <c r="O573" t="s">
        <v>550</v>
      </c>
      <c r="P573" t="s">
        <v>551</v>
      </c>
      <c r="Q573" t="s">
        <v>141</v>
      </c>
      <c r="R573" t="s">
        <v>475</v>
      </c>
      <c r="S573" t="s">
        <v>678</v>
      </c>
      <c r="T573" t="s">
        <v>17646</v>
      </c>
      <c r="U573">
        <f>COUNTIF('业绩进度排名-中间表'!$E$27:$E$202,新签明细[[#This Row],[cc_user_name]])</f>
        <v>1</v>
      </c>
      <c r="V573" s="1">
        <f>DATEVALUE(LEFT(新签明细[[#This Row],[支付成功时间]], FIND(" ", 新签明细[[#This Row],[支付成功时间]]) - 1))</f>
        <v>45799</v>
      </c>
      <c r="W573" s="1">
        <f>IFERROR(DATEVALUE(LEFT(新签明细[[#This Row],[lead_date]],FIND(" ",新签明细[[#This Row],[lead_date]])-1)),$W$2)</f>
        <v>45796</v>
      </c>
      <c r="X573" t="b">
        <f t="shared" ca="1" si="8"/>
        <v>1</v>
      </c>
    </row>
    <row r="574" spans="1:24" hidden="1">
      <c r="A574" t="s">
        <v>18940</v>
      </c>
      <c r="B574" t="s">
        <v>18941</v>
      </c>
      <c r="C574">
        <v>30</v>
      </c>
      <c r="D574" t="s">
        <v>215</v>
      </c>
      <c r="E574" t="s">
        <v>18941</v>
      </c>
      <c r="F574">
        <v>1</v>
      </c>
      <c r="G574">
        <v>787.5</v>
      </c>
      <c r="H574">
        <v>541443</v>
      </c>
      <c r="I574" t="s">
        <v>18942</v>
      </c>
      <c r="J574" t="s">
        <v>545</v>
      </c>
      <c r="K574" t="s">
        <v>546</v>
      </c>
      <c r="L574" t="s">
        <v>599</v>
      </c>
      <c r="M574" t="s">
        <v>632</v>
      </c>
      <c r="N574" t="s">
        <v>549</v>
      </c>
      <c r="O574" t="s">
        <v>550</v>
      </c>
      <c r="P574" t="s">
        <v>551</v>
      </c>
      <c r="Q574" t="s">
        <v>145</v>
      </c>
      <c r="R574" t="s">
        <v>475</v>
      </c>
      <c r="S574" t="s">
        <v>1266</v>
      </c>
      <c r="T574" t="s">
        <v>17691</v>
      </c>
      <c r="U574">
        <f>COUNTIF('业绩进度排名-中间表'!$E$27:$E$202,新签明细[[#This Row],[cc_user_name]])</f>
        <v>1</v>
      </c>
      <c r="V574" s="1">
        <f>DATEVALUE(LEFT(新签明细[[#This Row],[支付成功时间]], FIND(" ", 新签明细[[#This Row],[支付成功时间]]) - 1))</f>
        <v>45798</v>
      </c>
      <c r="W574" s="1">
        <f>IFERROR(DATEVALUE(LEFT(新签明细[[#This Row],[lead_date]],FIND(" ",新签明细[[#This Row],[lead_date]])-1)),$W$2)</f>
        <v>45797</v>
      </c>
      <c r="X574" t="b">
        <f t="shared" ca="1" si="8"/>
        <v>1</v>
      </c>
    </row>
    <row r="575" spans="1:24" hidden="1">
      <c r="A575" t="s">
        <v>18943</v>
      </c>
      <c r="B575" t="s">
        <v>18944</v>
      </c>
      <c r="C575">
        <v>30</v>
      </c>
      <c r="D575" t="s">
        <v>198</v>
      </c>
      <c r="E575" t="s">
        <v>18944</v>
      </c>
      <c r="F575">
        <v>1</v>
      </c>
      <c r="G575">
        <v>811.13</v>
      </c>
      <c r="H575">
        <v>538948</v>
      </c>
      <c r="I575" t="s">
        <v>18945</v>
      </c>
      <c r="J575" t="s">
        <v>545</v>
      </c>
      <c r="K575" t="s">
        <v>546</v>
      </c>
      <c r="L575" t="s">
        <v>599</v>
      </c>
      <c r="M575" t="s">
        <v>548</v>
      </c>
      <c r="N575" t="s">
        <v>549</v>
      </c>
      <c r="O575" t="s">
        <v>559</v>
      </c>
      <c r="P575" t="s">
        <v>469</v>
      </c>
      <c r="Q575" t="s">
        <v>189</v>
      </c>
      <c r="R575" t="s">
        <v>475</v>
      </c>
      <c r="S575" t="s">
        <v>17728</v>
      </c>
      <c r="T575" t="s">
        <v>1384</v>
      </c>
      <c r="U575">
        <f>COUNTIF('业绩进度排名-中间表'!$E$27:$E$202,新签明细[[#This Row],[cc_user_name]])</f>
        <v>1</v>
      </c>
      <c r="V575" s="1">
        <f>DATEVALUE(LEFT(新签明细[[#This Row],[支付成功时间]], FIND(" ", 新签明细[[#This Row],[支付成功时间]]) - 1))</f>
        <v>45793</v>
      </c>
      <c r="W575" s="1">
        <f>IFERROR(DATEVALUE(LEFT(新签明细[[#This Row],[lead_date]],FIND(" ",新签明细[[#This Row],[lead_date]])-1)),$W$2)</f>
        <v>45758</v>
      </c>
      <c r="X575" t="b">
        <f t="shared" ca="1" si="8"/>
        <v>0</v>
      </c>
    </row>
    <row r="576" spans="1:24" hidden="1">
      <c r="A576" t="s">
        <v>18946</v>
      </c>
      <c r="B576" t="s">
        <v>18947</v>
      </c>
      <c r="C576">
        <v>18</v>
      </c>
      <c r="D576" t="s">
        <v>296</v>
      </c>
      <c r="E576" t="s">
        <v>18947</v>
      </c>
      <c r="F576">
        <v>1</v>
      </c>
      <c r="G576">
        <v>641.67312100000004</v>
      </c>
      <c r="H576">
        <v>541824</v>
      </c>
      <c r="I576" t="s">
        <v>18948</v>
      </c>
      <c r="J576" t="s">
        <v>545</v>
      </c>
      <c r="K576" t="s">
        <v>546</v>
      </c>
      <c r="L576" t="s">
        <v>565</v>
      </c>
      <c r="M576" t="s">
        <v>558</v>
      </c>
      <c r="N576" t="s">
        <v>549</v>
      </c>
      <c r="O576" t="s">
        <v>550</v>
      </c>
      <c r="P576" t="s">
        <v>136</v>
      </c>
      <c r="Q576" t="s">
        <v>292</v>
      </c>
      <c r="R576" t="s">
        <v>475</v>
      </c>
      <c r="S576" t="s">
        <v>1126</v>
      </c>
      <c r="T576" t="s">
        <v>722</v>
      </c>
      <c r="U576">
        <f>COUNTIF('业绩进度排名-中间表'!$E$27:$E$202,新签明细[[#This Row],[cc_user_name]])</f>
        <v>1</v>
      </c>
      <c r="V576" s="1">
        <f>DATEVALUE(LEFT(新签明细[[#This Row],[支付成功时间]], FIND(" ", 新签明细[[#This Row],[支付成功时间]]) - 1))</f>
        <v>45799</v>
      </c>
      <c r="W576" s="1">
        <f>IFERROR(DATEVALUE(LEFT(新签明细[[#This Row],[lead_date]],FIND(" ",新签明细[[#This Row],[lead_date]])-1)),$W$2)</f>
        <v>45780</v>
      </c>
      <c r="X576" t="b">
        <f t="shared" ca="1" si="8"/>
        <v>1</v>
      </c>
    </row>
    <row r="577" spans="1:24" hidden="1">
      <c r="A577" t="s">
        <v>1590</v>
      </c>
      <c r="B577" t="s">
        <v>1591</v>
      </c>
      <c r="C577">
        <v>24</v>
      </c>
      <c r="D577" t="s">
        <v>181</v>
      </c>
      <c r="E577" t="s">
        <v>1591</v>
      </c>
      <c r="F577">
        <v>1</v>
      </c>
      <c r="G577">
        <v>865.2</v>
      </c>
      <c r="H577">
        <v>535885</v>
      </c>
      <c r="I577" t="s">
        <v>1592</v>
      </c>
      <c r="J577" t="s">
        <v>545</v>
      </c>
      <c r="K577" t="s">
        <v>546</v>
      </c>
      <c r="L577" t="s">
        <v>671</v>
      </c>
      <c r="M577" t="s">
        <v>9615</v>
      </c>
      <c r="N577" t="s">
        <v>549</v>
      </c>
      <c r="O577" t="s">
        <v>559</v>
      </c>
      <c r="P577" t="s">
        <v>469</v>
      </c>
      <c r="Q577" t="s">
        <v>180</v>
      </c>
      <c r="R577" t="s">
        <v>475</v>
      </c>
      <c r="S577" t="s">
        <v>18343</v>
      </c>
      <c r="T577" t="s">
        <v>1593</v>
      </c>
      <c r="U577">
        <f>COUNTIF('业绩进度排名-中间表'!$E$27:$E$202,新签明细[[#This Row],[cc_user_name]])</f>
        <v>1</v>
      </c>
      <c r="V577" s="1">
        <f>DATEVALUE(LEFT(新签明细[[#This Row],[支付成功时间]], FIND(" ", 新签明细[[#This Row],[支付成功时间]]) - 1))</f>
        <v>45787</v>
      </c>
      <c r="W577" s="1">
        <f>IFERROR(DATEVALUE(LEFT(新签明细[[#This Row],[lead_date]],FIND(" ",新签明细[[#This Row],[lead_date]])-1)),$W$2)</f>
        <v>45606</v>
      </c>
      <c r="X577" t="b">
        <f t="shared" ca="1" si="8"/>
        <v>0</v>
      </c>
    </row>
    <row r="578" spans="1:24" hidden="1">
      <c r="A578" t="s">
        <v>18949</v>
      </c>
      <c r="B578" t="s">
        <v>18950</v>
      </c>
      <c r="C578">
        <v>18</v>
      </c>
      <c r="D578" t="s">
        <v>339</v>
      </c>
      <c r="E578" t="s">
        <v>18950</v>
      </c>
      <c r="F578">
        <v>1</v>
      </c>
      <c r="G578">
        <v>699.42370200000005</v>
      </c>
      <c r="H578">
        <v>538402</v>
      </c>
      <c r="I578" t="s">
        <v>18951</v>
      </c>
      <c r="J578" t="s">
        <v>545</v>
      </c>
      <c r="K578" t="s">
        <v>546</v>
      </c>
      <c r="L578" t="s">
        <v>565</v>
      </c>
      <c r="M578" t="s">
        <v>558</v>
      </c>
      <c r="N578" t="s">
        <v>549</v>
      </c>
      <c r="O578" t="s">
        <v>559</v>
      </c>
      <c r="P578" t="s">
        <v>504</v>
      </c>
      <c r="Q578" t="s">
        <v>325</v>
      </c>
      <c r="R578" t="s">
        <v>475</v>
      </c>
      <c r="S578" t="s">
        <v>18952</v>
      </c>
      <c r="T578" t="s">
        <v>595</v>
      </c>
      <c r="U578">
        <f>COUNTIF('业绩进度排名-中间表'!$E$27:$E$202,新签明细[[#This Row],[cc_user_name]])</f>
        <v>1</v>
      </c>
      <c r="V578" s="1">
        <f>DATEVALUE(LEFT(新签明细[[#This Row],[支付成功时间]], FIND(" ", 新签明细[[#This Row],[支付成功时间]]) - 1))</f>
        <v>45792</v>
      </c>
      <c r="W578" s="1">
        <f>IFERROR(DATEVALUE(LEFT(新签明细[[#This Row],[lead_date]],FIND(" ",新签明细[[#This Row],[lead_date]])-1)),$W$2)</f>
        <v>45784</v>
      </c>
      <c r="X578" t="b">
        <f t="shared" ca="1" si="8"/>
        <v>1</v>
      </c>
    </row>
    <row r="579" spans="1:24" hidden="1">
      <c r="A579" t="s">
        <v>1594</v>
      </c>
      <c r="B579" t="s">
        <v>1595</v>
      </c>
      <c r="C579">
        <v>25</v>
      </c>
      <c r="D579" t="s">
        <v>319</v>
      </c>
      <c r="E579" t="s">
        <v>1596</v>
      </c>
      <c r="F579">
        <v>2</v>
      </c>
      <c r="G579">
        <v>612.85</v>
      </c>
      <c r="H579">
        <v>535214</v>
      </c>
      <c r="I579" t="s">
        <v>1597</v>
      </c>
      <c r="J579" t="s">
        <v>545</v>
      </c>
      <c r="K579" t="s">
        <v>546</v>
      </c>
      <c r="L579" t="s">
        <v>743</v>
      </c>
      <c r="M579" t="s">
        <v>548</v>
      </c>
      <c r="N579" t="s">
        <v>549</v>
      </c>
      <c r="O579" t="s">
        <v>550</v>
      </c>
      <c r="P579" t="s">
        <v>616</v>
      </c>
      <c r="Q579" t="s">
        <v>314</v>
      </c>
      <c r="R579" t="s">
        <v>475</v>
      </c>
      <c r="S579" t="s">
        <v>1598</v>
      </c>
      <c r="T579" t="s">
        <v>1599</v>
      </c>
      <c r="U579">
        <f>COUNTIF('业绩进度排名-中间表'!$E$27:$E$202,新签明细[[#This Row],[cc_user_name]])</f>
        <v>1</v>
      </c>
      <c r="V579" s="1">
        <f>DATEVALUE(LEFT(新签明细[[#This Row],[支付成功时间]], FIND(" ", 新签明细[[#This Row],[支付成功时间]]) - 1))</f>
        <v>45785</v>
      </c>
      <c r="W579" s="1">
        <f>IFERROR(DATEVALUE(LEFT(新签明细[[#This Row],[lead_date]],FIND(" ",新签明细[[#This Row],[lead_date]])-1)),$W$2)</f>
        <v>45748</v>
      </c>
      <c r="X579" t="b">
        <f t="shared" ref="X579:X642" ca="1" si="9">MONTH(W579)=MONTH(TODAY())</f>
        <v>0</v>
      </c>
    </row>
    <row r="580" spans="1:24">
      <c r="A580" t="s">
        <v>18953</v>
      </c>
      <c r="B580" t="s">
        <v>18954</v>
      </c>
      <c r="C580">
        <v>36</v>
      </c>
      <c r="D580" t="s">
        <v>297</v>
      </c>
      <c r="E580" t="s">
        <v>18954</v>
      </c>
      <c r="F580">
        <v>1</v>
      </c>
      <c r="G580">
        <v>420</v>
      </c>
      <c r="H580">
        <v>539920</v>
      </c>
      <c r="I580" t="s">
        <v>18955</v>
      </c>
      <c r="J580" t="s">
        <v>545</v>
      </c>
      <c r="K580" t="s">
        <v>1102</v>
      </c>
      <c r="L580" t="s">
        <v>13081</v>
      </c>
      <c r="M580" t="s">
        <v>961</v>
      </c>
      <c r="N580" t="s">
        <v>549</v>
      </c>
      <c r="O580" t="s">
        <v>550</v>
      </c>
      <c r="P580" t="s">
        <v>136</v>
      </c>
      <c r="Q580" t="s">
        <v>143</v>
      </c>
      <c r="R580" t="s">
        <v>475</v>
      </c>
      <c r="S580" t="s">
        <v>572</v>
      </c>
      <c r="T580" t="s">
        <v>17695</v>
      </c>
      <c r="U580">
        <f>COUNTIF('业绩进度排名-中间表'!$E$27:$E$202,新签明细[[#This Row],[cc_user_name]])</f>
        <v>1</v>
      </c>
      <c r="V580" s="1">
        <f>DATEVALUE(LEFT(新签明细[[#This Row],[支付成功时间]], FIND(" ", 新签明细[[#This Row],[支付成功时间]]) - 1))</f>
        <v>45795</v>
      </c>
      <c r="W580" s="1">
        <f>IFERROR(DATEVALUE(LEFT(新签明细[[#This Row],[lead_date]],FIND(" ",新签明细[[#This Row],[lead_date]])-1)),$W$2)</f>
        <v>45790</v>
      </c>
      <c r="X580" t="b">
        <f t="shared" ca="1" si="9"/>
        <v>1</v>
      </c>
    </row>
    <row r="581" spans="1:24" hidden="1">
      <c r="A581" t="s">
        <v>19069</v>
      </c>
      <c r="B581" t="s">
        <v>19070</v>
      </c>
      <c r="C581">
        <v>48</v>
      </c>
      <c r="D581" t="s">
        <v>803</v>
      </c>
      <c r="E581" t="s">
        <v>19070</v>
      </c>
      <c r="F581">
        <v>1</v>
      </c>
      <c r="G581">
        <v>1656.07709</v>
      </c>
      <c r="H581">
        <v>538794</v>
      </c>
      <c r="I581" t="s">
        <v>19071</v>
      </c>
      <c r="J581" t="s">
        <v>545</v>
      </c>
      <c r="K581" t="s">
        <v>546</v>
      </c>
      <c r="L581" t="s">
        <v>571</v>
      </c>
      <c r="M581" t="s">
        <v>648</v>
      </c>
      <c r="N581" t="s">
        <v>805</v>
      </c>
      <c r="O581" t="s">
        <v>806</v>
      </c>
      <c r="P581" t="s">
        <v>649</v>
      </c>
      <c r="Q581" t="s">
        <v>626</v>
      </c>
      <c r="R581" t="s">
        <v>475</v>
      </c>
      <c r="S581" t="s">
        <v>1607</v>
      </c>
      <c r="T581" t="s">
        <v>590</v>
      </c>
      <c r="U581">
        <f>COUNTIF('业绩进度排名-中间表'!$E$27:$E$202,新签明细[[#This Row],[cc_user_name]])</f>
        <v>0</v>
      </c>
      <c r="V581" s="1">
        <f>DATEVALUE(LEFT(新签明细[[#This Row],[支付成功时间]], FIND(" ", 新签明细[[#This Row],[支付成功时间]]) - 1))</f>
        <v>45793</v>
      </c>
      <c r="W581" s="1">
        <f>IFERROR(DATEVALUE(LEFT(新签明细[[#This Row],[lead_date]],FIND(" ",新签明细[[#This Row],[lead_date]])-1)),$W$2)</f>
        <v>45770</v>
      </c>
      <c r="X581" t="b">
        <f t="shared" ca="1" si="9"/>
        <v>0</v>
      </c>
    </row>
    <row r="582" spans="1:24" hidden="1">
      <c r="A582" t="s">
        <v>19072</v>
      </c>
      <c r="B582" t="s">
        <v>19073</v>
      </c>
      <c r="C582">
        <v>36</v>
      </c>
      <c r="D582" t="s">
        <v>243</v>
      </c>
      <c r="E582" t="s">
        <v>19073</v>
      </c>
      <c r="F582">
        <v>1</v>
      </c>
      <c r="G582">
        <v>1234.97</v>
      </c>
      <c r="H582">
        <v>538013</v>
      </c>
      <c r="I582" t="s">
        <v>19074</v>
      </c>
      <c r="J582" t="s">
        <v>545</v>
      </c>
      <c r="K582" t="s">
        <v>546</v>
      </c>
      <c r="L582" t="s">
        <v>557</v>
      </c>
      <c r="M582" t="s">
        <v>548</v>
      </c>
      <c r="N582" t="s">
        <v>549</v>
      </c>
      <c r="O582" t="s">
        <v>550</v>
      </c>
      <c r="P582" t="s">
        <v>551</v>
      </c>
      <c r="Q582" t="s">
        <v>242</v>
      </c>
      <c r="R582" t="s">
        <v>475</v>
      </c>
      <c r="S582" t="s">
        <v>663</v>
      </c>
      <c r="T582" t="s">
        <v>9375</v>
      </c>
      <c r="U582">
        <f>COUNTIF('业绩进度排名-中间表'!$E$27:$E$202,新签明细[[#This Row],[cc_user_name]])</f>
        <v>1</v>
      </c>
      <c r="V582" s="1">
        <f>DATEVALUE(LEFT(新签明细[[#This Row],[支付成功时间]], FIND(" ", 新签明细[[#This Row],[支付成功时间]]) - 1))</f>
        <v>45792</v>
      </c>
      <c r="W582" s="1">
        <f>IFERROR(DATEVALUE(LEFT(新签明细[[#This Row],[lead_date]],FIND(" ",新签明细[[#This Row],[lead_date]])-1)),$W$2)</f>
        <v>45787</v>
      </c>
      <c r="X582" t="b">
        <f t="shared" ca="1" si="9"/>
        <v>1</v>
      </c>
    </row>
    <row r="583" spans="1:24" hidden="1">
      <c r="A583" t="s">
        <v>30731</v>
      </c>
      <c r="B583" t="s">
        <v>30732</v>
      </c>
      <c r="C583">
        <v>36</v>
      </c>
      <c r="D583" t="s">
        <v>271</v>
      </c>
      <c r="E583" t="s">
        <v>30732</v>
      </c>
      <c r="F583">
        <v>1</v>
      </c>
      <c r="G583">
        <v>420</v>
      </c>
      <c r="H583">
        <v>544892</v>
      </c>
      <c r="I583" t="s">
        <v>30733</v>
      </c>
      <c r="J583" t="s">
        <v>545</v>
      </c>
      <c r="K583" t="s">
        <v>1102</v>
      </c>
      <c r="L583" t="s">
        <v>13081</v>
      </c>
      <c r="M583" t="s">
        <v>695</v>
      </c>
      <c r="N583" t="s">
        <v>549</v>
      </c>
      <c r="O583" t="s">
        <v>550</v>
      </c>
      <c r="P583" t="s">
        <v>136</v>
      </c>
      <c r="Q583" t="s">
        <v>139</v>
      </c>
      <c r="R583" t="s">
        <v>475</v>
      </c>
      <c r="S583" t="s">
        <v>633</v>
      </c>
      <c r="T583" t="s">
        <v>30573</v>
      </c>
      <c r="U583">
        <f>COUNTIF('业绩进度排名-中间表'!$E$27:$E$202,新签明细[[#This Row],[cc_user_name]])</f>
        <v>1</v>
      </c>
      <c r="V583" s="1">
        <f>DATEVALUE(LEFT(新签明细[[#This Row],[支付成功时间]], FIND(" ", 新签明细[[#This Row],[支付成功时间]]) - 1))</f>
        <v>45805</v>
      </c>
      <c r="W583" s="1">
        <f>IFERROR(DATEVALUE(LEFT(新签明细[[#This Row],[lead_date]],FIND(" ",新签明细[[#This Row],[lead_date]])-1)),$W$2)</f>
        <v>45804</v>
      </c>
      <c r="X583" t="b">
        <f t="shared" ca="1" si="9"/>
        <v>1</v>
      </c>
    </row>
    <row r="584" spans="1:24">
      <c r="A584" t="s">
        <v>1600</v>
      </c>
      <c r="B584" t="s">
        <v>1601</v>
      </c>
      <c r="C584">
        <v>36</v>
      </c>
      <c r="D584" t="s">
        <v>312</v>
      </c>
      <c r="E584" t="s">
        <v>1601</v>
      </c>
      <c r="F584">
        <v>1</v>
      </c>
      <c r="G584">
        <v>1199</v>
      </c>
      <c r="H584">
        <v>535932</v>
      </c>
      <c r="I584" t="s">
        <v>1602</v>
      </c>
      <c r="J584" t="s">
        <v>545</v>
      </c>
      <c r="K584" t="s">
        <v>546</v>
      </c>
      <c r="L584" t="s">
        <v>557</v>
      </c>
      <c r="M584" t="s">
        <v>578</v>
      </c>
      <c r="N584" t="s">
        <v>549</v>
      </c>
      <c r="O584" t="s">
        <v>550</v>
      </c>
      <c r="P584" t="s">
        <v>136</v>
      </c>
      <c r="Q584" t="s">
        <v>143</v>
      </c>
      <c r="R584" t="s">
        <v>475</v>
      </c>
      <c r="S584" t="s">
        <v>572</v>
      </c>
      <c r="T584" t="s">
        <v>612</v>
      </c>
      <c r="U584">
        <f>COUNTIF('业绩进度排名-中间表'!$E$27:$E$202,新签明细[[#This Row],[cc_user_name]])</f>
        <v>1</v>
      </c>
      <c r="V584" s="1">
        <f>DATEVALUE(LEFT(新签明细[[#This Row],[支付成功时间]], FIND(" ", 新签明细[[#This Row],[支付成功时间]]) - 1))</f>
        <v>45787</v>
      </c>
      <c r="W584" s="1">
        <f>IFERROR(DATEVALUE(LEFT(新签明细[[#This Row],[lead_date]],FIND(" ",新签明细[[#This Row],[lead_date]])-1)),$W$2)</f>
        <v>45782</v>
      </c>
      <c r="X584" t="b">
        <f t="shared" ca="1" si="9"/>
        <v>1</v>
      </c>
    </row>
    <row r="585" spans="1:24" hidden="1">
      <c r="A585" t="s">
        <v>30734</v>
      </c>
      <c r="B585" t="s">
        <v>30735</v>
      </c>
      <c r="C585">
        <v>36</v>
      </c>
      <c r="D585" t="s">
        <v>216</v>
      </c>
      <c r="E585" t="s">
        <v>30735</v>
      </c>
      <c r="F585">
        <v>1</v>
      </c>
      <c r="G585">
        <v>1234.97</v>
      </c>
      <c r="H585">
        <v>544534</v>
      </c>
      <c r="I585" t="s">
        <v>30736</v>
      </c>
      <c r="J585" t="s">
        <v>545</v>
      </c>
      <c r="K585" t="s">
        <v>546</v>
      </c>
      <c r="L585" t="s">
        <v>557</v>
      </c>
      <c r="M585" t="s">
        <v>886</v>
      </c>
      <c r="N585" t="s">
        <v>549</v>
      </c>
      <c r="O585" t="s">
        <v>550</v>
      </c>
      <c r="P585" t="s">
        <v>551</v>
      </c>
      <c r="Q585" t="s">
        <v>145</v>
      </c>
      <c r="R585" t="s">
        <v>475</v>
      </c>
      <c r="S585" t="s">
        <v>659</v>
      </c>
      <c r="T585" t="s">
        <v>29030</v>
      </c>
      <c r="U585">
        <f>COUNTIF('业绩进度排名-中间表'!$E$27:$E$202,新签明细[[#This Row],[cc_user_name]])</f>
        <v>1</v>
      </c>
      <c r="V585" s="1">
        <f>DATEVALUE(LEFT(新签明细[[#This Row],[支付成功时间]], FIND(" ", 新签明细[[#This Row],[支付成功时间]]) - 1))</f>
        <v>45804</v>
      </c>
      <c r="W585" s="1">
        <f>IFERROR(DATEVALUE(LEFT(新签明细[[#This Row],[lead_date]],FIND(" ",新签明细[[#This Row],[lead_date]])-1)),$W$2)</f>
        <v>45802</v>
      </c>
      <c r="X585" t="b">
        <f t="shared" ca="1" si="9"/>
        <v>1</v>
      </c>
    </row>
    <row r="586" spans="1:24">
      <c r="A586" t="s">
        <v>11961</v>
      </c>
      <c r="B586" t="s">
        <v>11962</v>
      </c>
      <c r="C586">
        <v>36</v>
      </c>
      <c r="D586" t="s">
        <v>301</v>
      </c>
      <c r="E586" t="s">
        <v>11962</v>
      </c>
      <c r="F586">
        <v>1</v>
      </c>
      <c r="G586">
        <v>430.29844600000001</v>
      </c>
      <c r="H586">
        <v>537179</v>
      </c>
      <c r="I586" t="s">
        <v>11963</v>
      </c>
      <c r="J586" t="s">
        <v>545</v>
      </c>
      <c r="K586" t="s">
        <v>864</v>
      </c>
      <c r="L586" t="s">
        <v>865</v>
      </c>
      <c r="M586" t="s">
        <v>558</v>
      </c>
      <c r="N586" t="s">
        <v>549</v>
      </c>
      <c r="O586" t="s">
        <v>550</v>
      </c>
      <c r="P586" t="s">
        <v>136</v>
      </c>
      <c r="Q586" t="s">
        <v>143</v>
      </c>
      <c r="R586" t="s">
        <v>475</v>
      </c>
      <c r="S586" t="s">
        <v>611</v>
      </c>
      <c r="T586" t="s">
        <v>612</v>
      </c>
      <c r="U586">
        <f>COUNTIF('业绩进度排名-中间表'!$E$27:$E$202,新签明细[[#This Row],[cc_user_name]])</f>
        <v>1</v>
      </c>
      <c r="V586" s="1">
        <f>DATEVALUE(LEFT(新签明细[[#This Row],[支付成功时间]], FIND(" ", 新签明细[[#This Row],[支付成功时间]]) - 1))</f>
        <v>45789</v>
      </c>
      <c r="W586" s="1">
        <f>IFERROR(DATEVALUE(LEFT(新签明细[[#This Row],[lead_date]],FIND(" ",新签明细[[#This Row],[lead_date]])-1)),$W$2)</f>
        <v>45782</v>
      </c>
      <c r="X586" t="b">
        <f t="shared" ca="1" si="9"/>
        <v>1</v>
      </c>
    </row>
    <row r="587" spans="1:24" hidden="1">
      <c r="A587" t="s">
        <v>19075</v>
      </c>
      <c r="B587" t="s">
        <v>19076</v>
      </c>
      <c r="C587">
        <v>8</v>
      </c>
      <c r="D587" t="s">
        <v>331</v>
      </c>
      <c r="E587" t="s">
        <v>19076</v>
      </c>
      <c r="F587">
        <v>1</v>
      </c>
      <c r="G587">
        <v>311.03783499999997</v>
      </c>
      <c r="H587">
        <v>538923</v>
      </c>
      <c r="I587" t="s">
        <v>19077</v>
      </c>
      <c r="J587" t="s">
        <v>545</v>
      </c>
      <c r="K587" t="s">
        <v>546</v>
      </c>
      <c r="L587" t="s">
        <v>577</v>
      </c>
      <c r="M587" t="s">
        <v>558</v>
      </c>
      <c r="N587" t="s">
        <v>549</v>
      </c>
      <c r="O587" t="s">
        <v>559</v>
      </c>
      <c r="P587" t="s">
        <v>504</v>
      </c>
      <c r="Q587" t="s">
        <v>325</v>
      </c>
      <c r="R587" t="s">
        <v>475</v>
      </c>
      <c r="S587" t="s">
        <v>1071</v>
      </c>
      <c r="T587" t="s">
        <v>567</v>
      </c>
      <c r="U587">
        <f>COUNTIF('业绩进度排名-中间表'!$E$27:$E$202,新签明细[[#This Row],[cc_user_name]])</f>
        <v>1</v>
      </c>
      <c r="V587" s="1">
        <f>DATEVALUE(LEFT(新签明细[[#This Row],[支付成功时间]], FIND(" ", 新签明细[[#This Row],[支付成功时间]]) - 1))</f>
        <v>45793</v>
      </c>
      <c r="W587" s="1">
        <f>IFERROR(DATEVALUE(LEFT(新签明细[[#This Row],[lead_date]],FIND(" ",新签明细[[#This Row],[lead_date]])-1)),$W$2)</f>
        <v>45783</v>
      </c>
      <c r="X587" t="b">
        <f t="shared" ca="1" si="9"/>
        <v>1</v>
      </c>
    </row>
    <row r="588" spans="1:24" hidden="1">
      <c r="A588" t="s">
        <v>1603</v>
      </c>
      <c r="B588" t="s">
        <v>1604</v>
      </c>
      <c r="C588">
        <v>72</v>
      </c>
      <c r="D588" t="s">
        <v>803</v>
      </c>
      <c r="E588" t="s">
        <v>1604</v>
      </c>
      <c r="F588">
        <v>1</v>
      </c>
      <c r="G588">
        <v>1153.746537</v>
      </c>
      <c r="H588">
        <v>534170</v>
      </c>
      <c r="I588" t="s">
        <v>1605</v>
      </c>
      <c r="J588" t="s">
        <v>545</v>
      </c>
      <c r="K588" t="s">
        <v>641</v>
      </c>
      <c r="L588" t="s">
        <v>1606</v>
      </c>
      <c r="M588" t="s">
        <v>648</v>
      </c>
      <c r="N588" t="s">
        <v>805</v>
      </c>
      <c r="O588" t="s">
        <v>806</v>
      </c>
      <c r="P588" t="s">
        <v>649</v>
      </c>
      <c r="Q588" t="s">
        <v>626</v>
      </c>
      <c r="R588" t="s">
        <v>475</v>
      </c>
      <c r="S588" t="s">
        <v>1607</v>
      </c>
      <c r="T588" t="s">
        <v>622</v>
      </c>
      <c r="U588">
        <f>COUNTIF('业绩进度排名-中间表'!$E$27:$E$202,新签明细[[#This Row],[cc_user_name]])</f>
        <v>0</v>
      </c>
      <c r="V588" s="1">
        <f>DATEVALUE(LEFT(新签明细[[#This Row],[支付成功时间]], FIND(" ", 新签明细[[#This Row],[支付成功时间]]) - 1))</f>
        <v>45778</v>
      </c>
      <c r="W588" s="1">
        <f>IFERROR(DATEVALUE(LEFT(新签明细[[#This Row],[lead_date]],FIND(" ",新签明细[[#This Row],[lead_date]])-1)),$W$2)</f>
        <v>45777</v>
      </c>
      <c r="X588" t="b">
        <f t="shared" ca="1" si="9"/>
        <v>0</v>
      </c>
    </row>
    <row r="589" spans="1:24" hidden="1">
      <c r="A589" t="s">
        <v>19078</v>
      </c>
      <c r="B589" t="s">
        <v>19079</v>
      </c>
      <c r="C589">
        <v>18</v>
      </c>
      <c r="D589" t="s">
        <v>247</v>
      </c>
      <c r="E589" t="s">
        <v>19079</v>
      </c>
      <c r="F589">
        <v>1</v>
      </c>
      <c r="G589">
        <v>630</v>
      </c>
      <c r="H589">
        <v>540157</v>
      </c>
      <c r="I589" t="s">
        <v>19080</v>
      </c>
      <c r="J589" t="s">
        <v>545</v>
      </c>
      <c r="K589" t="s">
        <v>546</v>
      </c>
      <c r="L589" t="s">
        <v>565</v>
      </c>
      <c r="M589" t="s">
        <v>548</v>
      </c>
      <c r="N589" t="s">
        <v>549</v>
      </c>
      <c r="O589" t="s">
        <v>550</v>
      </c>
      <c r="P589" t="s">
        <v>551</v>
      </c>
      <c r="Q589" t="s">
        <v>242</v>
      </c>
      <c r="R589" t="s">
        <v>475</v>
      </c>
      <c r="S589" t="s">
        <v>659</v>
      </c>
      <c r="T589" t="s">
        <v>17654</v>
      </c>
      <c r="U589">
        <f>COUNTIF('业绩进度排名-中间表'!$E$27:$E$202,新签明细[[#This Row],[cc_user_name]])</f>
        <v>1</v>
      </c>
      <c r="V589" s="1">
        <f>DATEVALUE(LEFT(新签明细[[#This Row],[支付成功时间]], FIND(" ", 新签明细[[#This Row],[支付成功时间]]) - 1))</f>
        <v>45795</v>
      </c>
      <c r="W589" s="1">
        <f>IFERROR(DATEVALUE(LEFT(新签明细[[#This Row],[lead_date]],FIND(" ",新签明细[[#This Row],[lead_date]])-1)),$W$2)</f>
        <v>45794</v>
      </c>
      <c r="X589" t="b">
        <f t="shared" ca="1" si="9"/>
        <v>1</v>
      </c>
    </row>
    <row r="590" spans="1:24" hidden="1">
      <c r="A590" t="s">
        <v>1608</v>
      </c>
      <c r="B590" t="s">
        <v>1609</v>
      </c>
      <c r="C590">
        <v>36</v>
      </c>
      <c r="D590" t="s">
        <v>181</v>
      </c>
      <c r="E590" t="s">
        <v>1609</v>
      </c>
      <c r="F590">
        <v>1</v>
      </c>
      <c r="G590">
        <v>1199</v>
      </c>
      <c r="H590">
        <v>534589</v>
      </c>
      <c r="I590" t="s">
        <v>1610</v>
      </c>
      <c r="J590" t="s">
        <v>545</v>
      </c>
      <c r="K590" t="s">
        <v>546</v>
      </c>
      <c r="L590" t="s">
        <v>557</v>
      </c>
      <c r="M590" t="s">
        <v>632</v>
      </c>
      <c r="N590" t="s">
        <v>549</v>
      </c>
      <c r="O590" t="s">
        <v>559</v>
      </c>
      <c r="P590" t="s">
        <v>469</v>
      </c>
      <c r="Q590" t="s">
        <v>180</v>
      </c>
      <c r="R590" t="s">
        <v>475</v>
      </c>
      <c r="S590" t="s">
        <v>617</v>
      </c>
      <c r="T590" t="s">
        <v>637</v>
      </c>
      <c r="U590">
        <f>COUNTIF('业绩进度排名-中间表'!$E$27:$E$202,新签明细[[#This Row],[cc_user_name]])</f>
        <v>1</v>
      </c>
      <c r="V590" s="1">
        <f>DATEVALUE(LEFT(新签明细[[#This Row],[支付成功时间]], FIND(" ", 新签明细[[#This Row],[支付成功时间]]) - 1))</f>
        <v>45782</v>
      </c>
      <c r="W590" s="1">
        <f>IFERROR(DATEVALUE(LEFT(新签明细[[#This Row],[lead_date]],FIND(" ",新签明细[[#This Row],[lead_date]])-1)),$W$2)</f>
        <v>45779</v>
      </c>
      <c r="X590" t="b">
        <f t="shared" ca="1" si="9"/>
        <v>1</v>
      </c>
    </row>
    <row r="591" spans="1:24" hidden="1">
      <c r="A591" t="s">
        <v>19081</v>
      </c>
      <c r="B591" t="s">
        <v>19082</v>
      </c>
      <c r="C591">
        <v>18</v>
      </c>
      <c r="D591" t="s">
        <v>256</v>
      </c>
      <c r="E591" t="s">
        <v>19082</v>
      </c>
      <c r="F591">
        <v>2</v>
      </c>
      <c r="G591">
        <v>630</v>
      </c>
      <c r="H591">
        <v>537889</v>
      </c>
      <c r="I591" t="s">
        <v>19083</v>
      </c>
      <c r="J591" t="s">
        <v>545</v>
      </c>
      <c r="K591" t="s">
        <v>546</v>
      </c>
      <c r="L591" t="s">
        <v>565</v>
      </c>
      <c r="M591" t="s">
        <v>548</v>
      </c>
      <c r="N591" t="s">
        <v>549</v>
      </c>
      <c r="O591" t="s">
        <v>550</v>
      </c>
      <c r="P591" t="s">
        <v>136</v>
      </c>
      <c r="Q591" t="s">
        <v>147</v>
      </c>
      <c r="R591" t="s">
        <v>475</v>
      </c>
      <c r="S591" t="s">
        <v>552</v>
      </c>
      <c r="T591" t="s">
        <v>585</v>
      </c>
      <c r="U591">
        <f>COUNTIF('业绩进度排名-中间表'!$E$27:$E$202,新签明细[[#This Row],[cc_user_name]])</f>
        <v>1</v>
      </c>
      <c r="V591" s="1">
        <f>DATEVALUE(LEFT(新签明细[[#This Row],[支付成功时间]], FIND(" ", 新签明细[[#This Row],[支付成功时间]]) - 1))</f>
        <v>45791</v>
      </c>
      <c r="W591" s="1">
        <f>IFERROR(DATEVALUE(LEFT(新签明细[[#This Row],[lead_date]],FIND(" ",新签明细[[#This Row],[lead_date]])-1)),$W$2)</f>
        <v>45776</v>
      </c>
      <c r="X591" t="b">
        <f t="shared" ca="1" si="9"/>
        <v>0</v>
      </c>
    </row>
    <row r="592" spans="1:24" hidden="1">
      <c r="A592" t="s">
        <v>30737</v>
      </c>
      <c r="B592" t="s">
        <v>30738</v>
      </c>
      <c r="C592">
        <v>18</v>
      </c>
      <c r="D592" t="s">
        <v>263</v>
      </c>
      <c r="E592" t="s">
        <v>30738</v>
      </c>
      <c r="F592">
        <v>1</v>
      </c>
      <c r="G592">
        <v>630</v>
      </c>
      <c r="H592">
        <v>544363</v>
      </c>
      <c r="I592" t="s">
        <v>30739</v>
      </c>
      <c r="J592" t="s">
        <v>545</v>
      </c>
      <c r="K592" t="s">
        <v>546</v>
      </c>
      <c r="L592" t="s">
        <v>565</v>
      </c>
      <c r="M592" t="s">
        <v>626</v>
      </c>
      <c r="N592" t="s">
        <v>549</v>
      </c>
      <c r="O592" t="s">
        <v>550</v>
      </c>
      <c r="P592" t="s">
        <v>136</v>
      </c>
      <c r="Q592" t="s">
        <v>147</v>
      </c>
      <c r="R592" t="s">
        <v>475</v>
      </c>
      <c r="S592" t="s">
        <v>659</v>
      </c>
      <c r="T592" t="s">
        <v>30573</v>
      </c>
      <c r="U592">
        <f>COUNTIF('业绩进度排名-中间表'!$E$27:$E$202,新签明细[[#This Row],[cc_user_name]])</f>
        <v>1</v>
      </c>
      <c r="V592" s="1">
        <f>DATEVALUE(LEFT(新签明细[[#This Row],[支付成功时间]], FIND(" ", 新签明细[[#This Row],[支付成功时间]]) - 1))</f>
        <v>45804</v>
      </c>
      <c r="W592" s="1">
        <f>IFERROR(DATEVALUE(LEFT(新签明细[[#This Row],[lead_date]],FIND(" ",新签明细[[#This Row],[lead_date]])-1)),$W$2)</f>
        <v>45804</v>
      </c>
      <c r="X592" t="b">
        <f t="shared" ca="1" si="9"/>
        <v>1</v>
      </c>
    </row>
    <row r="593" spans="1:24" hidden="1">
      <c r="A593" t="s">
        <v>19084</v>
      </c>
      <c r="B593" t="s">
        <v>19085</v>
      </c>
      <c r="C593">
        <v>30</v>
      </c>
      <c r="D593" t="s">
        <v>200</v>
      </c>
      <c r="E593" t="s">
        <v>19085</v>
      </c>
      <c r="F593">
        <v>1</v>
      </c>
      <c r="G593">
        <v>787.5</v>
      </c>
      <c r="H593">
        <v>543097</v>
      </c>
      <c r="I593" t="s">
        <v>19086</v>
      </c>
      <c r="J593" t="s">
        <v>545</v>
      </c>
      <c r="K593" t="s">
        <v>546</v>
      </c>
      <c r="L593" t="s">
        <v>599</v>
      </c>
      <c r="M593" t="s">
        <v>632</v>
      </c>
      <c r="N593" t="s">
        <v>549</v>
      </c>
      <c r="O593" t="s">
        <v>550</v>
      </c>
      <c r="P593" t="s">
        <v>551</v>
      </c>
      <c r="Q593" t="s">
        <v>149</v>
      </c>
      <c r="R593" t="s">
        <v>475</v>
      </c>
      <c r="S593" t="s">
        <v>1266</v>
      </c>
      <c r="T593" t="s">
        <v>17691</v>
      </c>
      <c r="U593">
        <f>COUNTIF('业绩进度排名-中间表'!$E$27:$E$202,新签明细[[#This Row],[cc_user_name]])</f>
        <v>1</v>
      </c>
      <c r="V593" s="1">
        <f>DATEVALUE(LEFT(新签明细[[#This Row],[支付成功时间]], FIND(" ", 新签明细[[#This Row],[支付成功时间]]) - 1))</f>
        <v>45802</v>
      </c>
      <c r="W593" s="1">
        <f>IFERROR(DATEVALUE(LEFT(新签明细[[#This Row],[lead_date]],FIND(" ",新签明细[[#This Row],[lead_date]])-1)),$W$2)</f>
        <v>45797</v>
      </c>
      <c r="X593" t="b">
        <f t="shared" ca="1" si="9"/>
        <v>1</v>
      </c>
    </row>
    <row r="594" spans="1:24" hidden="1">
      <c r="A594" t="s">
        <v>19087</v>
      </c>
      <c r="B594" t="s">
        <v>19088</v>
      </c>
      <c r="C594">
        <v>36</v>
      </c>
      <c r="D594" t="s">
        <v>316</v>
      </c>
      <c r="E594" t="s">
        <v>19088</v>
      </c>
      <c r="F594">
        <v>1</v>
      </c>
      <c r="G594">
        <v>1234.97</v>
      </c>
      <c r="H594">
        <v>542080</v>
      </c>
      <c r="I594" t="s">
        <v>19089</v>
      </c>
      <c r="J594" t="s">
        <v>545</v>
      </c>
      <c r="K594" t="s">
        <v>546</v>
      </c>
      <c r="L594" t="s">
        <v>557</v>
      </c>
      <c r="M594" t="s">
        <v>548</v>
      </c>
      <c r="N594" t="s">
        <v>549</v>
      </c>
      <c r="O594" t="s">
        <v>550</v>
      </c>
      <c r="P594" t="s">
        <v>616</v>
      </c>
      <c r="Q594" t="s">
        <v>314</v>
      </c>
      <c r="R594" t="s">
        <v>475</v>
      </c>
      <c r="S594" t="s">
        <v>617</v>
      </c>
      <c r="T594" t="s">
        <v>17678</v>
      </c>
      <c r="U594">
        <f>COUNTIF('业绩进度排名-中间表'!$E$27:$E$202,新签明细[[#This Row],[cc_user_name]])</f>
        <v>1</v>
      </c>
      <c r="V594" s="1">
        <f>DATEVALUE(LEFT(新签明细[[#This Row],[支付成功时间]], FIND(" ", 新签明细[[#This Row],[支付成功时间]]) - 1))</f>
        <v>45800</v>
      </c>
      <c r="W594" s="1">
        <f>IFERROR(DATEVALUE(LEFT(新签明细[[#This Row],[lead_date]],FIND(" ",新签明细[[#This Row],[lead_date]])-1)),$W$2)</f>
        <v>45798</v>
      </c>
      <c r="X594" t="b">
        <f t="shared" ca="1" si="9"/>
        <v>1</v>
      </c>
    </row>
    <row r="595" spans="1:24" hidden="1">
      <c r="A595" t="s">
        <v>1611</v>
      </c>
      <c r="B595" t="s">
        <v>1612</v>
      </c>
      <c r="C595">
        <v>36</v>
      </c>
      <c r="D595" t="s">
        <v>215</v>
      </c>
      <c r="E595" t="s">
        <v>1612</v>
      </c>
      <c r="F595">
        <v>1</v>
      </c>
      <c r="G595">
        <v>1199</v>
      </c>
      <c r="H595">
        <v>534554</v>
      </c>
      <c r="I595" t="s">
        <v>1613</v>
      </c>
      <c r="J595" t="s">
        <v>545</v>
      </c>
      <c r="K595" t="s">
        <v>546</v>
      </c>
      <c r="L595" t="s">
        <v>557</v>
      </c>
      <c r="M595" t="s">
        <v>548</v>
      </c>
      <c r="N595" t="s">
        <v>549</v>
      </c>
      <c r="O595" t="s">
        <v>550</v>
      </c>
      <c r="P595" t="s">
        <v>551</v>
      </c>
      <c r="Q595" t="s">
        <v>145</v>
      </c>
      <c r="R595" t="s">
        <v>475</v>
      </c>
      <c r="S595" t="s">
        <v>633</v>
      </c>
      <c r="T595" t="s">
        <v>561</v>
      </c>
      <c r="U595">
        <f>COUNTIF('业绩进度排名-中间表'!$E$27:$E$202,新签明细[[#This Row],[cc_user_name]])</f>
        <v>1</v>
      </c>
      <c r="V595" s="1">
        <f>DATEVALUE(LEFT(新签明细[[#This Row],[支付成功时间]], FIND(" ", 新签明细[[#This Row],[支付成功时间]]) - 1))</f>
        <v>45782</v>
      </c>
      <c r="W595" s="1">
        <f>IFERROR(DATEVALUE(LEFT(新签明细[[#This Row],[lead_date]],FIND(" ",新签明细[[#This Row],[lead_date]])-1)),$W$2)</f>
        <v>45781</v>
      </c>
      <c r="X595" t="b">
        <f t="shared" ca="1" si="9"/>
        <v>1</v>
      </c>
    </row>
    <row r="596" spans="1:24" hidden="1">
      <c r="A596" t="s">
        <v>9616</v>
      </c>
      <c r="B596" t="s">
        <v>9617</v>
      </c>
      <c r="C596">
        <v>36</v>
      </c>
      <c r="D596" t="s">
        <v>338</v>
      </c>
      <c r="E596" t="s">
        <v>9617</v>
      </c>
      <c r="F596">
        <v>1</v>
      </c>
      <c r="G596">
        <v>1381.4844840000001</v>
      </c>
      <c r="H596">
        <v>536077</v>
      </c>
      <c r="I596" t="s">
        <v>9618</v>
      </c>
      <c r="J596" t="s">
        <v>545</v>
      </c>
      <c r="K596" t="s">
        <v>546</v>
      </c>
      <c r="L596" t="s">
        <v>557</v>
      </c>
      <c r="M596" t="s">
        <v>558</v>
      </c>
      <c r="N596" t="s">
        <v>549</v>
      </c>
      <c r="O596" t="s">
        <v>559</v>
      </c>
      <c r="P596" t="s">
        <v>504</v>
      </c>
      <c r="Q596" t="s">
        <v>325</v>
      </c>
      <c r="R596" t="s">
        <v>475</v>
      </c>
      <c r="S596" t="s">
        <v>589</v>
      </c>
      <c r="T596" t="s">
        <v>585</v>
      </c>
      <c r="U596">
        <f>COUNTIF('业绩进度排名-中间表'!$E$27:$E$202,新签明细[[#This Row],[cc_user_name]])</f>
        <v>1</v>
      </c>
      <c r="V596" s="1">
        <f>DATEVALUE(LEFT(新签明细[[#This Row],[支付成功时间]], FIND(" ", 新签明细[[#This Row],[支付成功时间]]) - 1))</f>
        <v>45787</v>
      </c>
      <c r="W596" s="1">
        <f>IFERROR(DATEVALUE(LEFT(新签明细[[#This Row],[lead_date]],FIND(" ",新签明细[[#This Row],[lead_date]])-1)),$W$2)</f>
        <v>45776</v>
      </c>
      <c r="X596" t="b">
        <f t="shared" ca="1" si="9"/>
        <v>0</v>
      </c>
    </row>
    <row r="597" spans="1:24" hidden="1">
      <c r="A597" t="s">
        <v>19090</v>
      </c>
      <c r="B597" t="s">
        <v>19091</v>
      </c>
      <c r="C597">
        <v>36</v>
      </c>
      <c r="D597" t="s">
        <v>241</v>
      </c>
      <c r="E597" t="s">
        <v>19091</v>
      </c>
      <c r="F597">
        <v>1</v>
      </c>
      <c r="G597">
        <v>1199</v>
      </c>
      <c r="H597">
        <v>540529</v>
      </c>
      <c r="I597" t="s">
        <v>19092</v>
      </c>
      <c r="J597" t="s">
        <v>545</v>
      </c>
      <c r="K597" t="s">
        <v>546</v>
      </c>
      <c r="L597" t="s">
        <v>557</v>
      </c>
      <c r="M597" t="s">
        <v>695</v>
      </c>
      <c r="N597" t="s">
        <v>549</v>
      </c>
      <c r="O597" t="s">
        <v>550</v>
      </c>
      <c r="P597" t="s">
        <v>551</v>
      </c>
      <c r="Q597" t="s">
        <v>141</v>
      </c>
      <c r="R597" t="s">
        <v>475</v>
      </c>
      <c r="S597" t="s">
        <v>17710</v>
      </c>
      <c r="T597" t="s">
        <v>11910</v>
      </c>
      <c r="U597">
        <f>COUNTIF('业绩进度排名-中间表'!$E$27:$E$202,新签明细[[#This Row],[cc_user_name]])</f>
        <v>1</v>
      </c>
      <c r="V597" s="1">
        <f>DATEVALUE(LEFT(新签明细[[#This Row],[支付成功时间]], FIND(" ", 新签明细[[#This Row],[支付成功时间]]) - 1))</f>
        <v>45796</v>
      </c>
      <c r="W597" s="1">
        <f>IFERROR(DATEVALUE(LEFT(新签明细[[#This Row],[lead_date]],FIND(" ",新签明细[[#This Row],[lead_date]])-1)),$W$2)</f>
        <v>45789</v>
      </c>
      <c r="X597" t="b">
        <f t="shared" ca="1" si="9"/>
        <v>1</v>
      </c>
    </row>
    <row r="598" spans="1:24" hidden="1">
      <c r="A598" t="s">
        <v>19093</v>
      </c>
      <c r="B598" t="s">
        <v>19094</v>
      </c>
      <c r="C598">
        <v>18</v>
      </c>
      <c r="D598" t="s">
        <v>332</v>
      </c>
      <c r="E598" t="s">
        <v>19094</v>
      </c>
      <c r="F598">
        <v>1</v>
      </c>
      <c r="G598">
        <v>699.42370200000005</v>
      </c>
      <c r="H598">
        <v>538916</v>
      </c>
      <c r="I598" t="s">
        <v>19095</v>
      </c>
      <c r="J598" t="s">
        <v>545</v>
      </c>
      <c r="K598" t="s">
        <v>546</v>
      </c>
      <c r="L598" t="s">
        <v>565</v>
      </c>
      <c r="M598" t="s">
        <v>558</v>
      </c>
      <c r="N598" t="s">
        <v>549</v>
      </c>
      <c r="O598" t="s">
        <v>559</v>
      </c>
      <c r="P598" t="s">
        <v>504</v>
      </c>
      <c r="Q598" t="s">
        <v>325</v>
      </c>
      <c r="R598" t="s">
        <v>475</v>
      </c>
      <c r="S598" t="s">
        <v>19096</v>
      </c>
      <c r="T598" t="s">
        <v>19097</v>
      </c>
      <c r="U598">
        <f>COUNTIF('业绩进度排名-中间表'!$E$27:$E$202,新签明细[[#This Row],[cc_user_name]])</f>
        <v>1</v>
      </c>
      <c r="V598" s="1">
        <f>DATEVALUE(LEFT(新签明细[[#This Row],[支付成功时间]], FIND(" ", 新签明细[[#This Row],[支付成功时间]]) - 1))</f>
        <v>45793</v>
      </c>
      <c r="W598" s="1">
        <f>IFERROR(DATEVALUE(LEFT(新签明细[[#This Row],[lead_date]],FIND(" ",新签明细[[#This Row],[lead_date]])-1)),$W$2)</f>
        <v>44862</v>
      </c>
      <c r="X598" t="b">
        <f t="shared" ca="1" si="9"/>
        <v>0</v>
      </c>
    </row>
    <row r="599" spans="1:24" hidden="1">
      <c r="A599" t="s">
        <v>1614</v>
      </c>
      <c r="B599" t="s">
        <v>1615</v>
      </c>
      <c r="C599">
        <v>48</v>
      </c>
      <c r="D599" t="s">
        <v>273</v>
      </c>
      <c r="E599" t="s">
        <v>1615</v>
      </c>
      <c r="F599">
        <v>1</v>
      </c>
      <c r="G599">
        <v>1598</v>
      </c>
      <c r="H599">
        <v>534343</v>
      </c>
      <c r="I599" t="s">
        <v>1616</v>
      </c>
      <c r="J599" t="s">
        <v>545</v>
      </c>
      <c r="K599" t="s">
        <v>546</v>
      </c>
      <c r="L599" t="s">
        <v>571</v>
      </c>
      <c r="M599" t="s">
        <v>648</v>
      </c>
      <c r="N599" t="s">
        <v>549</v>
      </c>
      <c r="O599" t="s">
        <v>550</v>
      </c>
      <c r="P599" t="s">
        <v>136</v>
      </c>
      <c r="Q599" t="s">
        <v>139</v>
      </c>
      <c r="R599" t="s">
        <v>475</v>
      </c>
      <c r="S599" t="s">
        <v>566</v>
      </c>
      <c r="T599" t="s">
        <v>683</v>
      </c>
      <c r="U599">
        <f>COUNTIF('业绩进度排名-中间表'!$E$27:$E$202,新签明细[[#This Row],[cc_user_name]])</f>
        <v>1</v>
      </c>
      <c r="V599" s="1">
        <f>DATEVALUE(LEFT(新签明细[[#This Row],[支付成功时间]], FIND(" ", 新签明细[[#This Row],[支付成功时间]]) - 1))</f>
        <v>45780</v>
      </c>
      <c r="W599" s="1">
        <f>IFERROR(DATEVALUE(LEFT(新签明细[[#This Row],[lead_date]],FIND(" ",新签明细[[#This Row],[lead_date]])-1)),$W$2)</f>
        <v>45775</v>
      </c>
      <c r="X599" t="b">
        <f t="shared" ca="1" si="9"/>
        <v>0</v>
      </c>
    </row>
    <row r="600" spans="1:24" hidden="1">
      <c r="A600" t="s">
        <v>1617</v>
      </c>
      <c r="B600" t="s">
        <v>1618</v>
      </c>
      <c r="C600">
        <v>48</v>
      </c>
      <c r="D600" t="s">
        <v>294</v>
      </c>
      <c r="E600" t="s">
        <v>1618</v>
      </c>
      <c r="F600">
        <v>1</v>
      </c>
      <c r="G600">
        <v>1598</v>
      </c>
      <c r="H600">
        <v>534189</v>
      </c>
      <c r="I600" t="s">
        <v>1619</v>
      </c>
      <c r="J600" t="s">
        <v>545</v>
      </c>
      <c r="K600" t="s">
        <v>546</v>
      </c>
      <c r="L600" t="s">
        <v>571</v>
      </c>
      <c r="M600" t="s">
        <v>578</v>
      </c>
      <c r="N600" t="s">
        <v>549</v>
      </c>
      <c r="O600" t="s">
        <v>550</v>
      </c>
      <c r="P600" t="s">
        <v>136</v>
      </c>
      <c r="Q600" t="s">
        <v>292</v>
      </c>
      <c r="R600" t="s">
        <v>475</v>
      </c>
      <c r="S600" t="s">
        <v>1445</v>
      </c>
      <c r="T600" t="s">
        <v>655</v>
      </c>
      <c r="U600">
        <f>COUNTIF('业绩进度排名-中间表'!$E$27:$E$202,新签明细[[#This Row],[cc_user_name]])</f>
        <v>1</v>
      </c>
      <c r="V600" s="1">
        <f>DATEVALUE(LEFT(新签明细[[#This Row],[支付成功时间]], FIND(" ", 新签明细[[#This Row],[支付成功时间]]) - 1))</f>
        <v>45778</v>
      </c>
      <c r="W600" s="1">
        <f>IFERROR(DATEVALUE(LEFT(新签明细[[#This Row],[lead_date]],FIND(" ",新签明细[[#This Row],[lead_date]])-1)),$W$2)</f>
        <v>45774</v>
      </c>
      <c r="X600" t="b">
        <f t="shared" ca="1" si="9"/>
        <v>0</v>
      </c>
    </row>
    <row r="601" spans="1:24">
      <c r="A601" t="s">
        <v>18327</v>
      </c>
      <c r="B601" t="s">
        <v>18328</v>
      </c>
      <c r="C601">
        <v>24</v>
      </c>
      <c r="D601" t="s">
        <v>301</v>
      </c>
      <c r="E601" t="s">
        <v>18328</v>
      </c>
      <c r="F601">
        <v>1</v>
      </c>
      <c r="G601">
        <v>856.82234400000004</v>
      </c>
      <c r="H601">
        <v>539812</v>
      </c>
      <c r="I601" t="s">
        <v>18329</v>
      </c>
      <c r="J601" t="s">
        <v>545</v>
      </c>
      <c r="K601" t="s">
        <v>546</v>
      </c>
      <c r="L601" t="s">
        <v>671</v>
      </c>
      <c r="M601" t="s">
        <v>558</v>
      </c>
      <c r="N601" t="s">
        <v>549</v>
      </c>
      <c r="O601" t="s">
        <v>550</v>
      </c>
      <c r="P601" t="s">
        <v>136</v>
      </c>
      <c r="Q601" t="s">
        <v>143</v>
      </c>
      <c r="R601" t="s">
        <v>475</v>
      </c>
      <c r="S601" t="s">
        <v>1071</v>
      </c>
      <c r="T601" t="s">
        <v>595</v>
      </c>
      <c r="U601">
        <f>COUNTIF('业绩进度排名-中间表'!$E$27:$E$202,新签明细[[#This Row],[cc_user_name]])</f>
        <v>1</v>
      </c>
      <c r="V601" s="1">
        <f>DATEVALUE(LEFT(新签明细[[#This Row],[支付成功时间]], FIND(" ", 新签明细[[#This Row],[支付成功时间]]) - 1))</f>
        <v>45795</v>
      </c>
      <c r="W601" s="1">
        <f>IFERROR(DATEVALUE(LEFT(新签明细[[#This Row],[lead_date]],FIND(" ",新签明细[[#This Row],[lead_date]])-1)),$W$2)</f>
        <v>45784</v>
      </c>
      <c r="X601" t="b">
        <f t="shared" ca="1" si="9"/>
        <v>1</v>
      </c>
    </row>
    <row r="602" spans="1:24" hidden="1">
      <c r="A602" t="s">
        <v>18330</v>
      </c>
      <c r="B602" t="s">
        <v>18331</v>
      </c>
      <c r="C602">
        <v>36</v>
      </c>
      <c r="D602" t="s">
        <v>204</v>
      </c>
      <c r="E602" t="s">
        <v>18331</v>
      </c>
      <c r="F602">
        <v>1</v>
      </c>
      <c r="G602">
        <v>1199</v>
      </c>
      <c r="H602">
        <v>542182</v>
      </c>
      <c r="I602" t="s">
        <v>18332</v>
      </c>
      <c r="J602" t="s">
        <v>545</v>
      </c>
      <c r="K602" t="s">
        <v>546</v>
      </c>
      <c r="L602" t="s">
        <v>557</v>
      </c>
      <c r="M602" t="s">
        <v>548</v>
      </c>
      <c r="N602" t="s">
        <v>549</v>
      </c>
      <c r="O602" t="s">
        <v>550</v>
      </c>
      <c r="P602" t="s">
        <v>551</v>
      </c>
      <c r="Q602" t="s">
        <v>149</v>
      </c>
      <c r="R602" t="s">
        <v>475</v>
      </c>
      <c r="S602" t="s">
        <v>18333</v>
      </c>
      <c r="T602" t="s">
        <v>17678</v>
      </c>
      <c r="U602">
        <f>COUNTIF('业绩进度排名-中间表'!$E$27:$E$202,新签明细[[#This Row],[cc_user_name]])</f>
        <v>1</v>
      </c>
      <c r="V602" s="1">
        <f>DATEVALUE(LEFT(新签明细[[#This Row],[支付成功时间]], FIND(" ", 新签明细[[#This Row],[支付成功时间]]) - 1))</f>
        <v>45800</v>
      </c>
      <c r="W602" s="1">
        <f>IFERROR(DATEVALUE(LEFT(新签明细[[#This Row],[lead_date]],FIND(" ",新签明细[[#This Row],[lead_date]])-1)),$W$2)</f>
        <v>45798</v>
      </c>
      <c r="X602" t="b">
        <f t="shared" ca="1" si="9"/>
        <v>1</v>
      </c>
    </row>
    <row r="603" spans="1:24" hidden="1">
      <c r="A603" t="s">
        <v>18334</v>
      </c>
      <c r="B603" t="s">
        <v>18335</v>
      </c>
      <c r="C603">
        <v>18</v>
      </c>
      <c r="D603" t="s">
        <v>257</v>
      </c>
      <c r="E603" t="s">
        <v>18335</v>
      </c>
      <c r="F603">
        <v>1</v>
      </c>
      <c r="G603">
        <v>648.9</v>
      </c>
      <c r="H603">
        <v>540265</v>
      </c>
      <c r="I603" t="s">
        <v>18336</v>
      </c>
      <c r="J603" t="s">
        <v>545</v>
      </c>
      <c r="K603" t="s">
        <v>546</v>
      </c>
      <c r="L603" t="s">
        <v>565</v>
      </c>
      <c r="M603" t="s">
        <v>548</v>
      </c>
      <c r="N603" t="s">
        <v>549</v>
      </c>
      <c r="O603" t="s">
        <v>550</v>
      </c>
      <c r="P603" t="s">
        <v>136</v>
      </c>
      <c r="Q603" t="s">
        <v>147</v>
      </c>
      <c r="R603" t="s">
        <v>475</v>
      </c>
      <c r="S603" t="s">
        <v>659</v>
      </c>
      <c r="T603" t="s">
        <v>9375</v>
      </c>
      <c r="U603">
        <f>COUNTIF('业绩进度排名-中间表'!$E$27:$E$202,新签明细[[#This Row],[cc_user_name]])</f>
        <v>1</v>
      </c>
      <c r="V603" s="1">
        <f>DATEVALUE(LEFT(新签明细[[#This Row],[支付成功时间]], FIND(" ", 新签明细[[#This Row],[支付成功时间]]) - 1))</f>
        <v>45796</v>
      </c>
      <c r="W603" s="1">
        <f>IFERROR(DATEVALUE(LEFT(新签明细[[#This Row],[lead_date]],FIND(" ",新签明细[[#This Row],[lead_date]])-1)),$W$2)</f>
        <v>45787</v>
      </c>
      <c r="X603" t="b">
        <f t="shared" ca="1" si="9"/>
        <v>1</v>
      </c>
    </row>
    <row r="604" spans="1:24" hidden="1">
      <c r="A604" t="s">
        <v>9710</v>
      </c>
      <c r="B604" t="s">
        <v>9711</v>
      </c>
      <c r="C604">
        <v>36</v>
      </c>
      <c r="D604" t="s">
        <v>336</v>
      </c>
      <c r="E604" t="s">
        <v>9711</v>
      </c>
      <c r="F604">
        <v>1</v>
      </c>
      <c r="G604">
        <v>1341.247805</v>
      </c>
      <c r="H604">
        <v>536095</v>
      </c>
      <c r="I604" t="s">
        <v>9712</v>
      </c>
      <c r="J604" t="s">
        <v>545</v>
      </c>
      <c r="K604" t="s">
        <v>546</v>
      </c>
      <c r="L604" t="s">
        <v>557</v>
      </c>
      <c r="M604" t="s">
        <v>558</v>
      </c>
      <c r="N604" t="s">
        <v>549</v>
      </c>
      <c r="O604" t="s">
        <v>559</v>
      </c>
      <c r="P604" t="s">
        <v>504</v>
      </c>
      <c r="Q604" t="s">
        <v>325</v>
      </c>
      <c r="R604" t="s">
        <v>475</v>
      </c>
      <c r="S604" t="s">
        <v>9713</v>
      </c>
      <c r="T604" t="s">
        <v>567</v>
      </c>
      <c r="U604">
        <f>COUNTIF('业绩进度排名-中间表'!$E$27:$E$202,新签明细[[#This Row],[cc_user_name]])</f>
        <v>1</v>
      </c>
      <c r="V604" s="1">
        <f>DATEVALUE(LEFT(新签明细[[#This Row],[支付成功时间]], FIND(" ", 新签明细[[#This Row],[支付成功时间]]) - 1))</f>
        <v>45787</v>
      </c>
      <c r="W604" s="1">
        <f>IFERROR(DATEVALUE(LEFT(新签明细[[#This Row],[lead_date]],FIND(" ",新签明细[[#This Row],[lead_date]])-1)),$W$2)</f>
        <v>45783</v>
      </c>
      <c r="X604" t="b">
        <f t="shared" ca="1" si="9"/>
        <v>1</v>
      </c>
    </row>
    <row r="605" spans="1:24" hidden="1">
      <c r="A605" t="s">
        <v>18337</v>
      </c>
      <c r="B605" t="s">
        <v>18338</v>
      </c>
      <c r="C605">
        <v>18</v>
      </c>
      <c r="D605" t="s">
        <v>332</v>
      </c>
      <c r="E605" t="s">
        <v>18338</v>
      </c>
      <c r="F605">
        <v>1</v>
      </c>
      <c r="G605">
        <v>641.67312100000004</v>
      </c>
      <c r="H605">
        <v>543409</v>
      </c>
      <c r="I605" t="s">
        <v>18339</v>
      </c>
      <c r="J605" t="s">
        <v>545</v>
      </c>
      <c r="K605" t="s">
        <v>546</v>
      </c>
      <c r="L605" t="s">
        <v>565</v>
      </c>
      <c r="M605" t="s">
        <v>558</v>
      </c>
      <c r="N605" t="s">
        <v>549</v>
      </c>
      <c r="O605" t="s">
        <v>559</v>
      </c>
      <c r="P605" t="s">
        <v>504</v>
      </c>
      <c r="Q605" t="s">
        <v>325</v>
      </c>
      <c r="R605" t="s">
        <v>475</v>
      </c>
      <c r="S605" t="s">
        <v>17825</v>
      </c>
      <c r="T605" t="s">
        <v>17646</v>
      </c>
      <c r="U605">
        <f>COUNTIF('业绩进度排名-中间表'!$E$27:$E$202,新签明细[[#This Row],[cc_user_name]])</f>
        <v>1</v>
      </c>
      <c r="V605" s="1">
        <f>DATEVALUE(LEFT(新签明细[[#This Row],[支付成功时间]], FIND(" ", 新签明细[[#This Row],[支付成功时间]]) - 1))</f>
        <v>45802</v>
      </c>
      <c r="W605" s="1">
        <f>IFERROR(DATEVALUE(LEFT(新签明细[[#This Row],[lead_date]],FIND(" ",新签明细[[#This Row],[lead_date]])-1)),$W$2)</f>
        <v>45796</v>
      </c>
      <c r="X605" t="b">
        <f t="shared" ca="1" si="9"/>
        <v>1</v>
      </c>
    </row>
    <row r="606" spans="1:24" hidden="1">
      <c r="A606" t="s">
        <v>11972</v>
      </c>
      <c r="B606" t="s">
        <v>11973</v>
      </c>
      <c r="C606">
        <v>36</v>
      </c>
      <c r="D606" t="s">
        <v>236</v>
      </c>
      <c r="E606" t="s">
        <v>11973</v>
      </c>
      <c r="F606">
        <v>1</v>
      </c>
      <c r="G606">
        <v>1230.502573</v>
      </c>
      <c r="H606">
        <v>537213</v>
      </c>
      <c r="I606" t="s">
        <v>11974</v>
      </c>
      <c r="J606" t="s">
        <v>545</v>
      </c>
      <c r="K606" t="s">
        <v>546</v>
      </c>
      <c r="L606" t="s">
        <v>557</v>
      </c>
      <c r="M606" t="s">
        <v>558</v>
      </c>
      <c r="N606" t="s">
        <v>549</v>
      </c>
      <c r="O606" t="s">
        <v>550</v>
      </c>
      <c r="P606" t="s">
        <v>551</v>
      </c>
      <c r="Q606" t="s">
        <v>141</v>
      </c>
      <c r="R606" t="s">
        <v>475</v>
      </c>
      <c r="S606" t="s">
        <v>566</v>
      </c>
      <c r="T606" t="s">
        <v>9375</v>
      </c>
      <c r="U606">
        <f>COUNTIF('业绩进度排名-中间表'!$E$27:$E$202,新签明细[[#This Row],[cc_user_name]])</f>
        <v>1</v>
      </c>
      <c r="V606" s="1">
        <f>DATEVALUE(LEFT(新签明细[[#This Row],[支付成功时间]], FIND(" ", 新签明细[[#This Row],[支付成功时间]]) - 1))</f>
        <v>45789</v>
      </c>
      <c r="W606" s="1">
        <f>IFERROR(DATEVALUE(LEFT(新签明细[[#This Row],[lead_date]],FIND(" ",新签明细[[#This Row],[lead_date]])-1)),$W$2)</f>
        <v>45787</v>
      </c>
      <c r="X606" t="b">
        <f t="shared" ca="1" si="9"/>
        <v>1</v>
      </c>
    </row>
    <row r="607" spans="1:24" hidden="1">
      <c r="A607" t="s">
        <v>30740</v>
      </c>
      <c r="B607" t="s">
        <v>30741</v>
      </c>
      <c r="C607">
        <v>36</v>
      </c>
      <c r="D607" t="s">
        <v>227</v>
      </c>
      <c r="E607" t="s">
        <v>30741</v>
      </c>
      <c r="F607">
        <v>1</v>
      </c>
      <c r="G607">
        <v>1234.97</v>
      </c>
      <c r="H607">
        <v>544310</v>
      </c>
      <c r="I607" t="s">
        <v>30742</v>
      </c>
      <c r="J607" t="s">
        <v>545</v>
      </c>
      <c r="K607" t="s">
        <v>546</v>
      </c>
      <c r="L607" t="s">
        <v>557</v>
      </c>
      <c r="M607" t="s">
        <v>548</v>
      </c>
      <c r="N607" t="s">
        <v>549</v>
      </c>
      <c r="O607" t="s">
        <v>550</v>
      </c>
      <c r="P607" t="s">
        <v>551</v>
      </c>
      <c r="Q607" t="s">
        <v>145</v>
      </c>
      <c r="R607" t="s">
        <v>475</v>
      </c>
      <c r="S607" t="s">
        <v>659</v>
      </c>
      <c r="T607" t="s">
        <v>17646</v>
      </c>
      <c r="U607">
        <f>COUNTIF('业绩进度排名-中间表'!$E$27:$E$202,新签明细[[#This Row],[cc_user_name]])</f>
        <v>1</v>
      </c>
      <c r="V607" s="1">
        <f>DATEVALUE(LEFT(新签明细[[#This Row],[支付成功时间]], FIND(" ", 新签明细[[#This Row],[支付成功时间]]) - 1))</f>
        <v>45804</v>
      </c>
      <c r="W607" s="1">
        <f>IFERROR(DATEVALUE(LEFT(新签明细[[#This Row],[lead_date]],FIND(" ",新签明细[[#This Row],[lead_date]])-1)),$W$2)</f>
        <v>45796</v>
      </c>
      <c r="X607" t="b">
        <f t="shared" ca="1" si="9"/>
        <v>1</v>
      </c>
    </row>
    <row r="608" spans="1:24" hidden="1">
      <c r="A608" t="s">
        <v>30743</v>
      </c>
      <c r="B608" t="s">
        <v>30744</v>
      </c>
      <c r="C608">
        <v>8</v>
      </c>
      <c r="D608" t="s">
        <v>185</v>
      </c>
      <c r="E608" t="s">
        <v>30744</v>
      </c>
      <c r="F608">
        <v>1</v>
      </c>
      <c r="G608">
        <v>280</v>
      </c>
      <c r="H608">
        <v>544318</v>
      </c>
      <c r="I608" t="s">
        <v>30745</v>
      </c>
      <c r="J608" t="s">
        <v>545</v>
      </c>
      <c r="K608" t="s">
        <v>546</v>
      </c>
      <c r="L608" t="s">
        <v>577</v>
      </c>
      <c r="M608" t="s">
        <v>626</v>
      </c>
      <c r="N608" t="s">
        <v>549</v>
      </c>
      <c r="O608" t="s">
        <v>559</v>
      </c>
      <c r="P608" t="s">
        <v>469</v>
      </c>
      <c r="Q608" t="s">
        <v>180</v>
      </c>
      <c r="R608" t="s">
        <v>475</v>
      </c>
      <c r="S608" t="s">
        <v>659</v>
      </c>
      <c r="T608" t="s">
        <v>30573</v>
      </c>
      <c r="U608">
        <f>COUNTIF('业绩进度排名-中间表'!$E$27:$E$202,新签明细[[#This Row],[cc_user_name]])</f>
        <v>1</v>
      </c>
      <c r="V608" s="1">
        <f>DATEVALUE(LEFT(新签明细[[#This Row],[支付成功时间]], FIND(" ", 新签明细[[#This Row],[支付成功时间]]) - 1))</f>
        <v>45804</v>
      </c>
      <c r="W608" s="1">
        <f>IFERROR(DATEVALUE(LEFT(新签明细[[#This Row],[lead_date]],FIND(" ",新签明细[[#This Row],[lead_date]])-1)),$W$2)</f>
        <v>45804</v>
      </c>
      <c r="X608" t="b">
        <f t="shared" ca="1" si="9"/>
        <v>1</v>
      </c>
    </row>
    <row r="609" spans="1:24" hidden="1">
      <c r="A609" t="s">
        <v>18340</v>
      </c>
      <c r="B609" t="s">
        <v>18341</v>
      </c>
      <c r="C609">
        <v>30</v>
      </c>
      <c r="D609" t="s">
        <v>271</v>
      </c>
      <c r="E609" t="s">
        <v>18341</v>
      </c>
      <c r="F609">
        <v>1</v>
      </c>
      <c r="G609">
        <v>787.5</v>
      </c>
      <c r="H609">
        <v>539522</v>
      </c>
      <c r="I609" t="s">
        <v>18342</v>
      </c>
      <c r="J609" t="s">
        <v>545</v>
      </c>
      <c r="K609" t="s">
        <v>546</v>
      </c>
      <c r="L609" t="s">
        <v>599</v>
      </c>
      <c r="M609" t="s">
        <v>886</v>
      </c>
      <c r="N609" t="s">
        <v>549</v>
      </c>
      <c r="O609" t="s">
        <v>550</v>
      </c>
      <c r="P609" t="s">
        <v>136</v>
      </c>
      <c r="Q609" t="s">
        <v>139</v>
      </c>
      <c r="R609" t="s">
        <v>475</v>
      </c>
      <c r="S609" t="s">
        <v>12002</v>
      </c>
      <c r="T609" t="s">
        <v>708</v>
      </c>
      <c r="U609">
        <f>COUNTIF('业绩进度排名-中间表'!$E$27:$E$202,新签明细[[#This Row],[cc_user_name]])</f>
        <v>1</v>
      </c>
      <c r="V609" s="1">
        <f>DATEVALUE(LEFT(新签明细[[#This Row],[支付成功时间]], FIND(" ", 新签明细[[#This Row],[支付成功时间]]) - 1))</f>
        <v>45794</v>
      </c>
      <c r="W609" s="1">
        <f>IFERROR(DATEVALUE(LEFT(新签明细[[#This Row],[lead_date]],FIND(" ",新签明细[[#This Row],[lead_date]])-1)),$W$2)</f>
        <v>45785</v>
      </c>
      <c r="X609" t="b">
        <f t="shared" ca="1" si="9"/>
        <v>1</v>
      </c>
    </row>
    <row r="610" spans="1:24" hidden="1">
      <c r="A610" t="s">
        <v>18989</v>
      </c>
      <c r="B610" t="s">
        <v>18990</v>
      </c>
      <c r="C610">
        <v>36</v>
      </c>
      <c r="D610" t="s">
        <v>234</v>
      </c>
      <c r="E610" t="s">
        <v>18990</v>
      </c>
      <c r="F610">
        <v>1</v>
      </c>
      <c r="G610">
        <v>432.6</v>
      </c>
      <c r="H610">
        <v>541056</v>
      </c>
      <c r="I610" t="s">
        <v>18991</v>
      </c>
      <c r="J610" t="s">
        <v>545</v>
      </c>
      <c r="K610" t="s">
        <v>1102</v>
      </c>
      <c r="L610" t="s">
        <v>13081</v>
      </c>
      <c r="M610" t="s">
        <v>18992</v>
      </c>
      <c r="N610" t="s">
        <v>549</v>
      </c>
      <c r="O610" t="s">
        <v>550</v>
      </c>
      <c r="P610" t="s">
        <v>551</v>
      </c>
      <c r="Q610" t="s">
        <v>141</v>
      </c>
      <c r="R610" t="s">
        <v>475</v>
      </c>
      <c r="S610" t="s">
        <v>659</v>
      </c>
      <c r="T610" t="s">
        <v>18993</v>
      </c>
      <c r="U610">
        <f>COUNTIF('业绩进度排名-中间表'!$E$27:$E$202,新签明细[[#This Row],[cc_user_name]])</f>
        <v>1</v>
      </c>
      <c r="V610" s="1">
        <f>DATEVALUE(LEFT(新签明细[[#This Row],[支付成功时间]], FIND(" ", 新签明细[[#This Row],[支付成功时间]]) - 1))</f>
        <v>45797</v>
      </c>
      <c r="W610" s="1">
        <f>IFERROR(DATEVALUE(LEFT(新签明细[[#This Row],[lead_date]],FIND(" ",新签明细[[#This Row],[lead_date]])-1)),$W$2)</f>
        <v>45613</v>
      </c>
      <c r="X610" t="b">
        <f t="shared" ca="1" si="9"/>
        <v>0</v>
      </c>
    </row>
    <row r="611" spans="1:24" hidden="1">
      <c r="A611" t="s">
        <v>1273</v>
      </c>
      <c r="B611" t="s">
        <v>1274</v>
      </c>
      <c r="C611">
        <v>30</v>
      </c>
      <c r="D611" t="s">
        <v>200</v>
      </c>
      <c r="E611" t="s">
        <v>1274</v>
      </c>
      <c r="F611">
        <v>1</v>
      </c>
      <c r="G611">
        <v>787.5</v>
      </c>
      <c r="H611">
        <v>534279</v>
      </c>
      <c r="I611" t="s">
        <v>1275</v>
      </c>
      <c r="J611" t="s">
        <v>545</v>
      </c>
      <c r="K611" t="s">
        <v>546</v>
      </c>
      <c r="L611" t="s">
        <v>599</v>
      </c>
      <c r="M611" t="s">
        <v>548</v>
      </c>
      <c r="N611" t="s">
        <v>549</v>
      </c>
      <c r="O611" t="s">
        <v>550</v>
      </c>
      <c r="P611" t="s">
        <v>551</v>
      </c>
      <c r="Q611" t="s">
        <v>149</v>
      </c>
      <c r="R611" t="s">
        <v>475</v>
      </c>
      <c r="S611" t="s">
        <v>1034</v>
      </c>
      <c r="T611" t="s">
        <v>585</v>
      </c>
      <c r="U611">
        <f>COUNTIF('业绩进度排名-中间表'!$E$27:$E$202,新签明细[[#This Row],[cc_user_name]])</f>
        <v>1</v>
      </c>
      <c r="V611" s="1">
        <f>DATEVALUE(LEFT(新签明细[[#This Row],[支付成功时间]], FIND(" ", 新签明细[[#This Row],[支付成功时间]]) - 1))</f>
        <v>45780</v>
      </c>
      <c r="W611" s="1">
        <f>IFERROR(DATEVALUE(LEFT(新签明细[[#This Row],[lead_date]],FIND(" ",新签明细[[#This Row],[lead_date]])-1)),$W$2)</f>
        <v>45776</v>
      </c>
      <c r="X611" t="b">
        <f t="shared" ca="1" si="9"/>
        <v>0</v>
      </c>
    </row>
    <row r="612" spans="1:24" hidden="1">
      <c r="A612" t="s">
        <v>18994</v>
      </c>
      <c r="B612" t="s">
        <v>18995</v>
      </c>
      <c r="C612">
        <v>36</v>
      </c>
      <c r="D612" t="s">
        <v>238</v>
      </c>
      <c r="E612" t="s">
        <v>18995</v>
      </c>
      <c r="F612">
        <v>1</v>
      </c>
      <c r="G612">
        <v>1199</v>
      </c>
      <c r="H612">
        <v>537603</v>
      </c>
      <c r="I612" t="s">
        <v>18996</v>
      </c>
      <c r="J612" t="s">
        <v>545</v>
      </c>
      <c r="K612" t="s">
        <v>546</v>
      </c>
      <c r="L612" t="s">
        <v>557</v>
      </c>
      <c r="M612" t="s">
        <v>648</v>
      </c>
      <c r="N612" t="s">
        <v>549</v>
      </c>
      <c r="O612" t="s">
        <v>550</v>
      </c>
      <c r="P612" t="s">
        <v>551</v>
      </c>
      <c r="Q612" t="s">
        <v>141</v>
      </c>
      <c r="R612" t="s">
        <v>475</v>
      </c>
      <c r="S612" t="s">
        <v>579</v>
      </c>
      <c r="T612" t="s">
        <v>11910</v>
      </c>
      <c r="U612">
        <f>COUNTIF('业绩进度排名-中间表'!$E$27:$E$202,新签明细[[#This Row],[cc_user_name]])</f>
        <v>1</v>
      </c>
      <c r="V612" s="1">
        <f>DATEVALUE(LEFT(新签明细[[#This Row],[支付成功时间]], FIND(" ", 新签明细[[#This Row],[支付成功时间]]) - 1))</f>
        <v>45790</v>
      </c>
      <c r="W612" s="1">
        <f>IFERROR(DATEVALUE(LEFT(新签明细[[#This Row],[lead_date]],FIND(" ",新签明细[[#This Row],[lead_date]])-1)),$W$2)</f>
        <v>45789</v>
      </c>
      <c r="X612" t="b">
        <f t="shared" ca="1" si="9"/>
        <v>1</v>
      </c>
    </row>
    <row r="613" spans="1:24" hidden="1">
      <c r="A613" t="s">
        <v>30746</v>
      </c>
      <c r="B613" t="s">
        <v>30747</v>
      </c>
      <c r="C613">
        <v>24</v>
      </c>
      <c r="D613" t="s">
        <v>360</v>
      </c>
      <c r="E613" t="s">
        <v>30747</v>
      </c>
      <c r="F613">
        <v>1</v>
      </c>
      <c r="G613">
        <v>917.18171700000005</v>
      </c>
      <c r="H613">
        <v>542925</v>
      </c>
      <c r="I613" t="s">
        <v>30748</v>
      </c>
      <c r="J613" t="s">
        <v>545</v>
      </c>
      <c r="K613" t="s">
        <v>546</v>
      </c>
      <c r="L613" t="s">
        <v>671</v>
      </c>
      <c r="M613" t="s">
        <v>902</v>
      </c>
      <c r="N613" t="s">
        <v>549</v>
      </c>
      <c r="O613" t="s">
        <v>559</v>
      </c>
      <c r="P613" t="s">
        <v>163</v>
      </c>
      <c r="Q613" t="s">
        <v>473</v>
      </c>
      <c r="R613" t="s">
        <v>475</v>
      </c>
      <c r="S613" t="s">
        <v>659</v>
      </c>
      <c r="T613" t="s">
        <v>17691</v>
      </c>
      <c r="U613">
        <f>COUNTIF('业绩进度排名-中间表'!$E$27:$E$202,新签明细[[#This Row],[cc_user_name]])</f>
        <v>1</v>
      </c>
      <c r="V613" s="1">
        <f>DATEVALUE(LEFT(新签明细[[#This Row],[支付成功时间]], FIND(" ", 新签明细[[#This Row],[支付成功时间]]) - 1))</f>
        <v>45804</v>
      </c>
      <c r="W613" s="1">
        <f>IFERROR(DATEVALUE(LEFT(新签明细[[#This Row],[lead_date]],FIND(" ",新签明细[[#This Row],[lead_date]])-1)),$W$2)</f>
        <v>45797</v>
      </c>
      <c r="X613" t="b">
        <f t="shared" ca="1" si="9"/>
        <v>1</v>
      </c>
    </row>
    <row r="614" spans="1:24" hidden="1">
      <c r="A614" t="s">
        <v>18997</v>
      </c>
      <c r="B614" t="s">
        <v>18998</v>
      </c>
      <c r="C614">
        <v>8</v>
      </c>
      <c r="D614" t="s">
        <v>278</v>
      </c>
      <c r="E614" t="s">
        <v>18998</v>
      </c>
      <c r="F614">
        <v>1</v>
      </c>
      <c r="G614">
        <v>288.39999999999998</v>
      </c>
      <c r="H614">
        <v>541634</v>
      </c>
      <c r="I614" t="s">
        <v>18999</v>
      </c>
      <c r="J614" t="s">
        <v>545</v>
      </c>
      <c r="K614" t="s">
        <v>546</v>
      </c>
      <c r="L614" t="s">
        <v>577</v>
      </c>
      <c r="M614" t="s">
        <v>548</v>
      </c>
      <c r="N614" t="s">
        <v>549</v>
      </c>
      <c r="O614" t="s">
        <v>550</v>
      </c>
      <c r="P614" t="s">
        <v>136</v>
      </c>
      <c r="Q614" t="s">
        <v>139</v>
      </c>
      <c r="R614" t="s">
        <v>475</v>
      </c>
      <c r="S614" t="s">
        <v>659</v>
      </c>
      <c r="T614" t="s">
        <v>11910</v>
      </c>
      <c r="U614">
        <f>COUNTIF('业绩进度排名-中间表'!$E$27:$E$202,新签明细[[#This Row],[cc_user_name]])</f>
        <v>1</v>
      </c>
      <c r="V614" s="1">
        <f>DATEVALUE(LEFT(新签明细[[#This Row],[支付成功时间]], FIND(" ", 新签明细[[#This Row],[支付成功时间]]) - 1))</f>
        <v>45798</v>
      </c>
      <c r="W614" s="1">
        <f>IFERROR(DATEVALUE(LEFT(新签明细[[#This Row],[lead_date]],FIND(" ",新签明细[[#This Row],[lead_date]])-1)),$W$2)</f>
        <v>45789</v>
      </c>
      <c r="X614" t="b">
        <f t="shared" ca="1" si="9"/>
        <v>1</v>
      </c>
    </row>
    <row r="615" spans="1:24" hidden="1">
      <c r="A615" t="s">
        <v>11975</v>
      </c>
      <c r="B615" t="s">
        <v>11976</v>
      </c>
      <c r="C615">
        <v>18</v>
      </c>
      <c r="D615" t="s">
        <v>243</v>
      </c>
      <c r="E615" t="s">
        <v>11976</v>
      </c>
      <c r="F615">
        <v>1</v>
      </c>
      <c r="G615">
        <v>630</v>
      </c>
      <c r="H615">
        <v>537306</v>
      </c>
      <c r="I615" t="s">
        <v>11977</v>
      </c>
      <c r="J615" t="s">
        <v>545</v>
      </c>
      <c r="K615" t="s">
        <v>546</v>
      </c>
      <c r="L615" t="s">
        <v>565</v>
      </c>
      <c r="M615" t="s">
        <v>648</v>
      </c>
      <c r="N615" t="s">
        <v>549</v>
      </c>
      <c r="O615" t="s">
        <v>550</v>
      </c>
      <c r="P615" t="s">
        <v>551</v>
      </c>
      <c r="Q615" t="s">
        <v>242</v>
      </c>
      <c r="R615" t="s">
        <v>475</v>
      </c>
      <c r="S615" t="s">
        <v>1793</v>
      </c>
      <c r="T615" t="s">
        <v>11910</v>
      </c>
      <c r="U615">
        <f>COUNTIF('业绩进度排名-中间表'!$E$27:$E$202,新签明细[[#This Row],[cc_user_name]])</f>
        <v>1</v>
      </c>
      <c r="V615" s="1">
        <f>DATEVALUE(LEFT(新签明细[[#This Row],[支付成功时间]], FIND(" ", 新签明细[[#This Row],[支付成功时间]]) - 1))</f>
        <v>45789</v>
      </c>
      <c r="W615" s="1">
        <f>IFERROR(DATEVALUE(LEFT(新签明细[[#This Row],[lead_date]],FIND(" ",新签明细[[#This Row],[lead_date]])-1)),$W$2)</f>
        <v>45789</v>
      </c>
      <c r="X615" t="b">
        <f t="shared" ca="1" si="9"/>
        <v>1</v>
      </c>
    </row>
    <row r="616" spans="1:24" hidden="1">
      <c r="A616" t="s">
        <v>19000</v>
      </c>
      <c r="B616" t="s">
        <v>19001</v>
      </c>
      <c r="C616">
        <v>36</v>
      </c>
      <c r="D616" t="s">
        <v>206</v>
      </c>
      <c r="E616" t="s">
        <v>19001</v>
      </c>
      <c r="F616">
        <v>1</v>
      </c>
      <c r="G616">
        <v>1234.97</v>
      </c>
      <c r="H616">
        <v>543141</v>
      </c>
      <c r="I616" t="s">
        <v>19002</v>
      </c>
      <c r="J616" t="s">
        <v>545</v>
      </c>
      <c r="K616" t="s">
        <v>546</v>
      </c>
      <c r="L616" t="s">
        <v>557</v>
      </c>
      <c r="M616" t="s">
        <v>548</v>
      </c>
      <c r="N616" t="s">
        <v>549</v>
      </c>
      <c r="O616" t="s">
        <v>550</v>
      </c>
      <c r="P616" t="s">
        <v>551</v>
      </c>
      <c r="Q616" t="s">
        <v>149</v>
      </c>
      <c r="R616" t="s">
        <v>475</v>
      </c>
      <c r="S616" t="s">
        <v>611</v>
      </c>
      <c r="T616" t="s">
        <v>17678</v>
      </c>
      <c r="U616">
        <f>COUNTIF('业绩进度排名-中间表'!$E$27:$E$202,新签明细[[#This Row],[cc_user_name]])</f>
        <v>1</v>
      </c>
      <c r="V616" s="1">
        <f>DATEVALUE(LEFT(新签明细[[#This Row],[支付成功时间]], FIND(" ", 新签明细[[#This Row],[支付成功时间]]) - 1))</f>
        <v>45802</v>
      </c>
      <c r="W616" s="1">
        <f>IFERROR(DATEVALUE(LEFT(新签明细[[#This Row],[lead_date]],FIND(" ",新签明细[[#This Row],[lead_date]])-1)),$W$2)</f>
        <v>45798</v>
      </c>
      <c r="X616" t="b">
        <f t="shared" ca="1" si="9"/>
        <v>1</v>
      </c>
    </row>
    <row r="617" spans="1:24" hidden="1">
      <c r="A617" t="s">
        <v>19003</v>
      </c>
      <c r="B617" t="s">
        <v>19004</v>
      </c>
      <c r="C617">
        <v>36</v>
      </c>
      <c r="D617" t="s">
        <v>344</v>
      </c>
      <c r="E617" t="s">
        <v>19004</v>
      </c>
      <c r="F617">
        <v>1</v>
      </c>
      <c r="G617">
        <v>1230.502573</v>
      </c>
      <c r="H617">
        <v>538287</v>
      </c>
      <c r="I617" t="s">
        <v>19005</v>
      </c>
      <c r="J617" t="s">
        <v>545</v>
      </c>
      <c r="K617" t="s">
        <v>546</v>
      </c>
      <c r="L617" t="s">
        <v>557</v>
      </c>
      <c r="M617" t="s">
        <v>558</v>
      </c>
      <c r="N617" t="s">
        <v>549</v>
      </c>
      <c r="O617" t="s">
        <v>559</v>
      </c>
      <c r="P617" t="s">
        <v>504</v>
      </c>
      <c r="Q617" t="s">
        <v>325</v>
      </c>
      <c r="R617" t="s">
        <v>475</v>
      </c>
      <c r="S617" t="s">
        <v>1078</v>
      </c>
      <c r="T617" t="s">
        <v>19006</v>
      </c>
      <c r="U617">
        <f>COUNTIF('业绩进度排名-中间表'!$E$27:$E$202,新签明细[[#This Row],[cc_user_name]])</f>
        <v>1</v>
      </c>
      <c r="V617" s="1">
        <f>DATEVALUE(LEFT(新签明细[[#This Row],[支付成功时间]], FIND(" ", 新签明细[[#This Row],[支付成功时间]]) - 1))</f>
        <v>45792</v>
      </c>
      <c r="W617" s="1">
        <f>IFERROR(DATEVALUE(LEFT(新签明细[[#This Row],[lead_date]],FIND(" ",新签明细[[#This Row],[lead_date]])-1)),$W$2)</f>
        <v>44344</v>
      </c>
      <c r="X617" t="b">
        <f t="shared" ca="1" si="9"/>
        <v>1</v>
      </c>
    </row>
    <row r="618" spans="1:24" hidden="1">
      <c r="A618" t="s">
        <v>19007</v>
      </c>
      <c r="B618" t="s">
        <v>19008</v>
      </c>
      <c r="C618">
        <v>18</v>
      </c>
      <c r="D618" t="s">
        <v>346</v>
      </c>
      <c r="E618" t="s">
        <v>19008</v>
      </c>
      <c r="F618">
        <v>1</v>
      </c>
      <c r="G618">
        <v>630</v>
      </c>
      <c r="H618">
        <v>543275</v>
      </c>
      <c r="I618" t="s">
        <v>19009</v>
      </c>
      <c r="J618" t="s">
        <v>545</v>
      </c>
      <c r="K618" t="s">
        <v>546</v>
      </c>
      <c r="L618" t="s">
        <v>565</v>
      </c>
      <c r="M618" t="s">
        <v>1088</v>
      </c>
      <c r="N618" t="s">
        <v>549</v>
      </c>
      <c r="O618" t="s">
        <v>559</v>
      </c>
      <c r="P618" t="s">
        <v>163</v>
      </c>
      <c r="Q618" t="s">
        <v>472</v>
      </c>
      <c r="R618" t="s">
        <v>475</v>
      </c>
      <c r="S618" t="s">
        <v>572</v>
      </c>
      <c r="T618" t="s">
        <v>17691</v>
      </c>
      <c r="U618">
        <f>COUNTIF('业绩进度排名-中间表'!$E$27:$E$202,新签明细[[#This Row],[cc_user_name]])</f>
        <v>1</v>
      </c>
      <c r="V618" s="1">
        <f>DATEVALUE(LEFT(新签明细[[#This Row],[支付成功时间]], FIND(" ", 新签明细[[#This Row],[支付成功时间]]) - 1))</f>
        <v>45802</v>
      </c>
      <c r="W618" s="1">
        <f>IFERROR(DATEVALUE(LEFT(新签明细[[#This Row],[lead_date]],FIND(" ",新签明细[[#This Row],[lead_date]])-1)),$W$2)</f>
        <v>45797</v>
      </c>
      <c r="X618" t="b">
        <f t="shared" ca="1" si="9"/>
        <v>1</v>
      </c>
    </row>
    <row r="619" spans="1:24" hidden="1">
      <c r="A619" t="s">
        <v>11978</v>
      </c>
      <c r="B619" t="s">
        <v>11979</v>
      </c>
      <c r="C619">
        <v>50</v>
      </c>
      <c r="D619" t="s">
        <v>1484</v>
      </c>
      <c r="E619" t="s">
        <v>11979</v>
      </c>
      <c r="F619">
        <v>1</v>
      </c>
      <c r="G619">
        <v>413.05695300000002</v>
      </c>
      <c r="H619">
        <v>536804</v>
      </c>
      <c r="I619" t="s">
        <v>11980</v>
      </c>
      <c r="J619" t="s">
        <v>545</v>
      </c>
      <c r="K619" t="s">
        <v>1476</v>
      </c>
      <c r="L619" t="s">
        <v>1477</v>
      </c>
      <c r="M619" t="s">
        <v>648</v>
      </c>
      <c r="N619" t="s">
        <v>805</v>
      </c>
      <c r="O619" t="s">
        <v>806</v>
      </c>
      <c r="P619" t="s">
        <v>649</v>
      </c>
      <c r="Q619" t="s">
        <v>626</v>
      </c>
      <c r="R619" t="s">
        <v>475</v>
      </c>
      <c r="S619" t="s">
        <v>11890</v>
      </c>
      <c r="T619" t="s">
        <v>561</v>
      </c>
      <c r="U619">
        <f>COUNTIF('业绩进度排名-中间表'!$E$27:$E$202,新签明细[[#This Row],[cc_user_name]])</f>
        <v>0</v>
      </c>
      <c r="V619" s="1">
        <f>DATEVALUE(LEFT(新签明细[[#This Row],[支付成功时间]], FIND(" ", 新签明细[[#This Row],[支付成功时间]]) - 1))</f>
        <v>45789</v>
      </c>
      <c r="W619" s="1">
        <f>IFERROR(DATEVALUE(LEFT(新签明细[[#This Row],[lead_date]],FIND(" ",新签明细[[#This Row],[lead_date]])-1)),$W$2)</f>
        <v>45781</v>
      </c>
      <c r="X619" t="b">
        <f t="shared" ca="1" si="9"/>
        <v>1</v>
      </c>
    </row>
    <row r="620" spans="1:24">
      <c r="A620" t="s">
        <v>1276</v>
      </c>
      <c r="B620" t="s">
        <v>1277</v>
      </c>
      <c r="C620">
        <v>36</v>
      </c>
      <c r="D620" t="s">
        <v>310</v>
      </c>
      <c r="E620" t="s">
        <v>1277</v>
      </c>
      <c r="F620">
        <v>1</v>
      </c>
      <c r="G620">
        <v>1199</v>
      </c>
      <c r="H620">
        <v>534853</v>
      </c>
      <c r="I620" t="s">
        <v>1278</v>
      </c>
      <c r="J620" t="s">
        <v>545</v>
      </c>
      <c r="K620" t="s">
        <v>546</v>
      </c>
      <c r="L620" t="s">
        <v>557</v>
      </c>
      <c r="M620" t="s">
        <v>1088</v>
      </c>
      <c r="N620" t="s">
        <v>549</v>
      </c>
      <c r="O620" t="s">
        <v>550</v>
      </c>
      <c r="P620" t="s">
        <v>136</v>
      </c>
      <c r="Q620" t="s">
        <v>143</v>
      </c>
      <c r="R620" t="s">
        <v>475</v>
      </c>
      <c r="S620" t="s">
        <v>667</v>
      </c>
      <c r="T620" t="s">
        <v>637</v>
      </c>
      <c r="U620">
        <f>COUNTIF('业绩进度排名-中间表'!$E$27:$E$202,新签明细[[#This Row],[cc_user_name]])</f>
        <v>1</v>
      </c>
      <c r="V620" s="1">
        <f>DATEVALUE(LEFT(新签明细[[#This Row],[支付成功时间]], FIND(" ", 新签明细[[#This Row],[支付成功时间]]) - 1))</f>
        <v>45783</v>
      </c>
      <c r="W620" s="1">
        <f>IFERROR(DATEVALUE(LEFT(新签明细[[#This Row],[lead_date]],FIND(" ",新签明细[[#This Row],[lead_date]])-1)),$W$2)</f>
        <v>45779</v>
      </c>
      <c r="X620" t="b">
        <f t="shared" ca="1" si="9"/>
        <v>1</v>
      </c>
    </row>
    <row r="621" spans="1:24" hidden="1">
      <c r="A621" t="s">
        <v>1279</v>
      </c>
      <c r="B621" t="s">
        <v>1280</v>
      </c>
      <c r="C621">
        <v>36</v>
      </c>
      <c r="D621" t="s">
        <v>233</v>
      </c>
      <c r="E621" t="s">
        <v>1280</v>
      </c>
      <c r="F621">
        <v>1</v>
      </c>
      <c r="G621">
        <v>1199</v>
      </c>
      <c r="H621">
        <v>534360</v>
      </c>
      <c r="I621" t="s">
        <v>1281</v>
      </c>
      <c r="J621" t="s">
        <v>545</v>
      </c>
      <c r="K621" t="s">
        <v>546</v>
      </c>
      <c r="L621" t="s">
        <v>557</v>
      </c>
      <c r="M621" t="s">
        <v>578</v>
      </c>
      <c r="N621" t="s">
        <v>549</v>
      </c>
      <c r="O621" t="s">
        <v>550</v>
      </c>
      <c r="P621" t="s">
        <v>551</v>
      </c>
      <c r="Q621" t="s">
        <v>141</v>
      </c>
      <c r="R621" t="s">
        <v>475</v>
      </c>
      <c r="S621" t="s">
        <v>552</v>
      </c>
      <c r="T621" t="s">
        <v>580</v>
      </c>
      <c r="U621">
        <f>COUNTIF('业绩进度排名-中间表'!$E$27:$E$202,新签明细[[#This Row],[cc_user_name]])</f>
        <v>1</v>
      </c>
      <c r="V621" s="1">
        <f>DATEVALUE(LEFT(新签明细[[#This Row],[支付成功时间]], FIND(" ", 新签明细[[#This Row],[支付成功时间]]) - 1))</f>
        <v>45780</v>
      </c>
      <c r="W621" s="1">
        <f>IFERROR(DATEVALUE(LEFT(新签明细[[#This Row],[lead_date]],FIND(" ",新签明细[[#This Row],[lead_date]])-1)),$W$2)</f>
        <v>45771</v>
      </c>
      <c r="X621" t="b">
        <f t="shared" ca="1" si="9"/>
        <v>0</v>
      </c>
    </row>
    <row r="622" spans="1:24" hidden="1">
      <c r="A622" t="s">
        <v>9714</v>
      </c>
      <c r="B622" t="s">
        <v>9715</v>
      </c>
      <c r="C622">
        <v>8</v>
      </c>
      <c r="D622" t="s">
        <v>210</v>
      </c>
      <c r="E622" t="s">
        <v>9715</v>
      </c>
      <c r="F622">
        <v>1</v>
      </c>
      <c r="G622">
        <v>280</v>
      </c>
      <c r="H622">
        <v>536395</v>
      </c>
      <c r="I622" t="s">
        <v>9716</v>
      </c>
      <c r="J622" t="s">
        <v>545</v>
      </c>
      <c r="K622" t="s">
        <v>546</v>
      </c>
      <c r="L622" t="s">
        <v>577</v>
      </c>
      <c r="M622" t="s">
        <v>632</v>
      </c>
      <c r="N622" t="s">
        <v>549</v>
      </c>
      <c r="O622" t="s">
        <v>550</v>
      </c>
      <c r="P622" t="s">
        <v>551</v>
      </c>
      <c r="Q622" t="s">
        <v>149</v>
      </c>
      <c r="R622" t="s">
        <v>475</v>
      </c>
      <c r="S622" t="s">
        <v>9717</v>
      </c>
      <c r="T622" t="s">
        <v>9718</v>
      </c>
      <c r="U622">
        <f>COUNTIF('业绩进度排名-中间表'!$E$27:$E$202,新签明细[[#This Row],[cc_user_name]])</f>
        <v>1</v>
      </c>
      <c r="V622" s="1">
        <f>DATEVALUE(LEFT(新签明细[[#This Row],[支付成功时间]], FIND(" ", 新签明细[[#This Row],[支付成功时间]]) - 1))</f>
        <v>45788</v>
      </c>
      <c r="W622" s="1">
        <f>IFERROR(DATEVALUE(LEFT(新签明细[[#This Row],[lead_date]],FIND(" ",新签明细[[#This Row],[lead_date]])-1)),$W$2)</f>
        <v>44644</v>
      </c>
      <c r="X622" t="b">
        <f t="shared" ca="1" si="9"/>
        <v>0</v>
      </c>
    </row>
    <row r="623" spans="1:24" hidden="1">
      <c r="A623" t="s">
        <v>11981</v>
      </c>
      <c r="B623" t="s">
        <v>11982</v>
      </c>
      <c r="C623">
        <v>8</v>
      </c>
      <c r="D623" t="s">
        <v>425</v>
      </c>
      <c r="E623" t="s">
        <v>11982</v>
      </c>
      <c r="F623">
        <v>1</v>
      </c>
      <c r="G623">
        <v>291.58442200000002</v>
      </c>
      <c r="H623">
        <v>537312</v>
      </c>
      <c r="I623" t="s">
        <v>11983</v>
      </c>
      <c r="J623" t="s">
        <v>545</v>
      </c>
      <c r="K623" t="s">
        <v>546</v>
      </c>
      <c r="L623" t="s">
        <v>577</v>
      </c>
      <c r="M623" t="s">
        <v>610</v>
      </c>
      <c r="N623" t="s">
        <v>549</v>
      </c>
      <c r="O623" t="s">
        <v>550</v>
      </c>
      <c r="P623" t="s">
        <v>136</v>
      </c>
      <c r="Q623" t="s">
        <v>139</v>
      </c>
      <c r="R623" t="s">
        <v>475</v>
      </c>
      <c r="S623" t="s">
        <v>929</v>
      </c>
      <c r="T623" t="s">
        <v>9375</v>
      </c>
      <c r="U623">
        <f>COUNTIF('业绩进度排名-中间表'!$E$27:$E$202,新签明细[[#This Row],[cc_user_name]])</f>
        <v>1</v>
      </c>
      <c r="V623" s="1">
        <f>DATEVALUE(LEFT(新签明细[[#This Row],[支付成功时间]], FIND(" ", 新签明细[[#This Row],[支付成功时间]]) - 1))</f>
        <v>45789</v>
      </c>
      <c r="W623" s="1">
        <f>IFERROR(DATEVALUE(LEFT(新签明细[[#This Row],[lead_date]],FIND(" ",新签明细[[#This Row],[lead_date]])-1)),$W$2)</f>
        <v>45787</v>
      </c>
      <c r="X623" t="b">
        <f t="shared" ca="1" si="9"/>
        <v>1</v>
      </c>
    </row>
    <row r="624" spans="1:24" hidden="1">
      <c r="A624" t="s">
        <v>1282</v>
      </c>
      <c r="B624" t="s">
        <v>1283</v>
      </c>
      <c r="C624">
        <v>18</v>
      </c>
      <c r="D624" t="s">
        <v>278</v>
      </c>
      <c r="E624" t="s">
        <v>1283</v>
      </c>
      <c r="F624">
        <v>1</v>
      </c>
      <c r="G624">
        <v>630</v>
      </c>
      <c r="H624">
        <v>534579</v>
      </c>
      <c r="I624" t="s">
        <v>1284</v>
      </c>
      <c r="J624" t="s">
        <v>545</v>
      </c>
      <c r="K624" t="s">
        <v>546</v>
      </c>
      <c r="L624" t="s">
        <v>565</v>
      </c>
      <c r="M624" t="s">
        <v>648</v>
      </c>
      <c r="N624" t="s">
        <v>549</v>
      </c>
      <c r="O624" t="s">
        <v>550</v>
      </c>
      <c r="P624" t="s">
        <v>136</v>
      </c>
      <c r="Q624" t="s">
        <v>139</v>
      </c>
      <c r="R624" t="s">
        <v>475</v>
      </c>
      <c r="S624" t="s">
        <v>1285</v>
      </c>
      <c r="T624" t="s">
        <v>1286</v>
      </c>
      <c r="U624">
        <f>COUNTIF('业绩进度排名-中间表'!$E$27:$E$202,新签明细[[#This Row],[cc_user_name]])</f>
        <v>1</v>
      </c>
      <c r="V624" s="1">
        <f>DATEVALUE(LEFT(新签明细[[#This Row],[支付成功时间]], FIND(" ", 新签明细[[#This Row],[支付成功时间]]) - 1))</f>
        <v>45782</v>
      </c>
      <c r="W624" s="1">
        <f>IFERROR(DATEVALUE(LEFT(新签明细[[#This Row],[lead_date]],FIND(" ",新签明细[[#This Row],[lead_date]])-1)),$W$2)</f>
        <v>44579</v>
      </c>
      <c r="X624" t="b">
        <f t="shared" ca="1" si="9"/>
        <v>0</v>
      </c>
    </row>
    <row r="625" spans="1:24" hidden="1">
      <c r="A625" t="s">
        <v>19010</v>
      </c>
      <c r="B625" t="s">
        <v>19011</v>
      </c>
      <c r="C625">
        <v>36</v>
      </c>
      <c r="D625" t="s">
        <v>265</v>
      </c>
      <c r="E625" t="s">
        <v>19011</v>
      </c>
      <c r="F625">
        <v>1</v>
      </c>
      <c r="G625">
        <v>1199</v>
      </c>
      <c r="H625">
        <v>540473</v>
      </c>
      <c r="I625" t="s">
        <v>19012</v>
      </c>
      <c r="J625" t="s">
        <v>545</v>
      </c>
      <c r="K625" t="s">
        <v>546</v>
      </c>
      <c r="L625" t="s">
        <v>557</v>
      </c>
      <c r="M625" t="s">
        <v>695</v>
      </c>
      <c r="N625" t="s">
        <v>549</v>
      </c>
      <c r="O625" t="s">
        <v>550</v>
      </c>
      <c r="P625" t="s">
        <v>136</v>
      </c>
      <c r="Q625" t="s">
        <v>264</v>
      </c>
      <c r="R625" t="s">
        <v>475</v>
      </c>
      <c r="S625" t="s">
        <v>17710</v>
      </c>
      <c r="T625" t="s">
        <v>17695</v>
      </c>
      <c r="U625">
        <f>COUNTIF('业绩进度排名-中间表'!$E$27:$E$202,新签明细[[#This Row],[cc_user_name]])</f>
        <v>1</v>
      </c>
      <c r="V625" s="1">
        <f>DATEVALUE(LEFT(新签明细[[#This Row],[支付成功时间]], FIND(" ", 新签明细[[#This Row],[支付成功时间]]) - 1))</f>
        <v>45796</v>
      </c>
      <c r="W625" s="1">
        <f>IFERROR(DATEVALUE(LEFT(新签明细[[#This Row],[lead_date]],FIND(" ",新签明细[[#This Row],[lead_date]])-1)),$W$2)</f>
        <v>45790</v>
      </c>
      <c r="X625" t="b">
        <f t="shared" ca="1" si="9"/>
        <v>1</v>
      </c>
    </row>
    <row r="626" spans="1:24" hidden="1">
      <c r="A626" t="s">
        <v>1287</v>
      </c>
      <c r="B626" t="s">
        <v>1288</v>
      </c>
      <c r="C626">
        <v>24</v>
      </c>
      <c r="D626" t="s">
        <v>197</v>
      </c>
      <c r="E626" t="s">
        <v>1288</v>
      </c>
      <c r="F626">
        <v>1</v>
      </c>
      <c r="G626">
        <v>840</v>
      </c>
      <c r="H626">
        <v>535965</v>
      </c>
      <c r="I626" t="s">
        <v>1289</v>
      </c>
      <c r="J626" t="s">
        <v>545</v>
      </c>
      <c r="K626" t="s">
        <v>546</v>
      </c>
      <c r="L626" t="s">
        <v>671</v>
      </c>
      <c r="M626" t="s">
        <v>695</v>
      </c>
      <c r="N626" t="s">
        <v>549</v>
      </c>
      <c r="O626" t="s">
        <v>559</v>
      </c>
      <c r="P626" t="s">
        <v>469</v>
      </c>
      <c r="Q626" t="s">
        <v>189</v>
      </c>
      <c r="R626" t="s">
        <v>475</v>
      </c>
      <c r="S626" t="s">
        <v>1598</v>
      </c>
      <c r="T626" t="s">
        <v>1290</v>
      </c>
      <c r="U626">
        <f>COUNTIF('业绩进度排名-中间表'!$E$27:$E$202,新签明细[[#This Row],[cc_user_name]])</f>
        <v>1</v>
      </c>
      <c r="V626" s="1">
        <f>DATEVALUE(LEFT(新签明细[[#This Row],[支付成功时间]], FIND(" ", 新签明细[[#This Row],[支付成功时间]]) - 1))</f>
        <v>45787</v>
      </c>
      <c r="W626" s="1">
        <f>IFERROR(DATEVALUE(LEFT(新签明细[[#This Row],[lead_date]],FIND(" ",新签明细[[#This Row],[lead_date]])-1)),$W$2)</f>
        <v>44566</v>
      </c>
      <c r="X626" t="b">
        <f t="shared" ca="1" si="9"/>
        <v>0</v>
      </c>
    </row>
    <row r="627" spans="1:24" hidden="1">
      <c r="A627" t="s">
        <v>19013</v>
      </c>
      <c r="B627" t="s">
        <v>19014</v>
      </c>
      <c r="C627">
        <v>30</v>
      </c>
      <c r="D627" t="s">
        <v>181</v>
      </c>
      <c r="E627" t="s">
        <v>19014</v>
      </c>
      <c r="F627">
        <v>1</v>
      </c>
      <c r="G627">
        <v>787.5</v>
      </c>
      <c r="H627">
        <v>542134</v>
      </c>
      <c r="I627" t="s">
        <v>19015</v>
      </c>
      <c r="J627" t="s">
        <v>545</v>
      </c>
      <c r="K627" t="s">
        <v>546</v>
      </c>
      <c r="L627" t="s">
        <v>599</v>
      </c>
      <c r="M627" t="s">
        <v>632</v>
      </c>
      <c r="N627" t="s">
        <v>549</v>
      </c>
      <c r="O627" t="s">
        <v>559</v>
      </c>
      <c r="P627" t="s">
        <v>469</v>
      </c>
      <c r="Q627" t="s">
        <v>180</v>
      </c>
      <c r="R627" t="s">
        <v>475</v>
      </c>
      <c r="S627" t="s">
        <v>1598</v>
      </c>
      <c r="T627" t="s">
        <v>17691</v>
      </c>
      <c r="U627">
        <f>COUNTIF('业绩进度排名-中间表'!$E$27:$E$202,新签明细[[#This Row],[cc_user_name]])</f>
        <v>1</v>
      </c>
      <c r="V627" s="1">
        <f>DATEVALUE(LEFT(新签明细[[#This Row],[支付成功时间]], FIND(" ", 新签明细[[#This Row],[支付成功时间]]) - 1))</f>
        <v>45800</v>
      </c>
      <c r="W627" s="1">
        <f>IFERROR(DATEVALUE(LEFT(新签明细[[#This Row],[lead_date]],FIND(" ",新签明细[[#This Row],[lead_date]])-1)),$W$2)</f>
        <v>45797</v>
      </c>
      <c r="X627" t="b">
        <f t="shared" ca="1" si="9"/>
        <v>1</v>
      </c>
    </row>
    <row r="628" spans="1:24" hidden="1">
      <c r="A628" t="s">
        <v>19016</v>
      </c>
      <c r="B628" t="s">
        <v>19017</v>
      </c>
      <c r="C628">
        <v>36</v>
      </c>
      <c r="D628" t="s">
        <v>202</v>
      </c>
      <c r="E628" t="s">
        <v>19017</v>
      </c>
      <c r="F628">
        <v>1</v>
      </c>
      <c r="G628">
        <v>1234.97</v>
      </c>
      <c r="H628">
        <v>542194</v>
      </c>
      <c r="I628" t="s">
        <v>19018</v>
      </c>
      <c r="J628" t="s">
        <v>545</v>
      </c>
      <c r="K628" t="s">
        <v>546</v>
      </c>
      <c r="L628" t="s">
        <v>557</v>
      </c>
      <c r="M628" t="s">
        <v>548</v>
      </c>
      <c r="N628" t="s">
        <v>549</v>
      </c>
      <c r="O628" t="s">
        <v>550</v>
      </c>
      <c r="P628" t="s">
        <v>551</v>
      </c>
      <c r="Q628" t="s">
        <v>149</v>
      </c>
      <c r="R628" t="s">
        <v>475</v>
      </c>
      <c r="S628" t="s">
        <v>659</v>
      </c>
      <c r="T628" t="s">
        <v>17691</v>
      </c>
      <c r="U628">
        <f>COUNTIF('业绩进度排名-中间表'!$E$27:$E$202,新签明细[[#This Row],[cc_user_name]])</f>
        <v>1</v>
      </c>
      <c r="V628" s="1">
        <f>DATEVALUE(LEFT(新签明细[[#This Row],[支付成功时间]], FIND(" ", 新签明细[[#This Row],[支付成功时间]]) - 1))</f>
        <v>45800</v>
      </c>
      <c r="W628" s="1">
        <f>IFERROR(DATEVALUE(LEFT(新签明细[[#This Row],[lead_date]],FIND(" ",新签明细[[#This Row],[lead_date]])-1)),$W$2)</f>
        <v>45797</v>
      </c>
      <c r="X628" t="b">
        <f t="shared" ca="1" si="9"/>
        <v>1</v>
      </c>
    </row>
    <row r="629" spans="1:24" hidden="1">
      <c r="A629" t="s">
        <v>30749</v>
      </c>
      <c r="B629" t="s">
        <v>30750</v>
      </c>
      <c r="C629">
        <v>24</v>
      </c>
      <c r="D629" t="s">
        <v>221</v>
      </c>
      <c r="E629" t="s">
        <v>30750</v>
      </c>
      <c r="F629">
        <v>1</v>
      </c>
      <c r="G629">
        <v>840</v>
      </c>
      <c r="H629">
        <v>543684</v>
      </c>
      <c r="I629" t="s">
        <v>30751</v>
      </c>
      <c r="J629" t="s">
        <v>545</v>
      </c>
      <c r="K629" t="s">
        <v>546</v>
      </c>
      <c r="L629" t="s">
        <v>671</v>
      </c>
      <c r="M629" t="s">
        <v>548</v>
      </c>
      <c r="N629" t="s">
        <v>549</v>
      </c>
      <c r="O629" t="s">
        <v>550</v>
      </c>
      <c r="P629" t="s">
        <v>551</v>
      </c>
      <c r="Q629" t="s">
        <v>145</v>
      </c>
      <c r="R629" t="s">
        <v>475</v>
      </c>
      <c r="S629" t="s">
        <v>659</v>
      </c>
      <c r="T629" t="s">
        <v>9478</v>
      </c>
      <c r="U629">
        <f>COUNTIF('业绩进度排名-中间表'!$E$27:$E$202,新签明细[[#This Row],[cc_user_name]])</f>
        <v>1</v>
      </c>
      <c r="V629" s="1">
        <f>DATEVALUE(LEFT(新签明细[[#This Row],[支付成功时间]], FIND(" ", 新签明细[[#This Row],[支付成功时间]]) - 1))</f>
        <v>45803</v>
      </c>
      <c r="W629" s="1">
        <f>IFERROR(DATEVALUE(LEFT(新签明细[[#This Row],[lead_date]],FIND(" ",新签明细[[#This Row],[lead_date]])-1)),$W$2)</f>
        <v>45788</v>
      </c>
      <c r="X629" t="b">
        <f t="shared" ca="1" si="9"/>
        <v>1</v>
      </c>
    </row>
    <row r="630" spans="1:24">
      <c r="A630" t="s">
        <v>1291</v>
      </c>
      <c r="B630" t="s">
        <v>1292</v>
      </c>
      <c r="C630">
        <v>36</v>
      </c>
      <c r="D630" t="s">
        <v>312</v>
      </c>
      <c r="E630" t="s">
        <v>1292</v>
      </c>
      <c r="F630">
        <v>1</v>
      </c>
      <c r="G630">
        <v>1210.5453239999999</v>
      </c>
      <c r="H630">
        <v>534257</v>
      </c>
      <c r="I630" t="s">
        <v>1293</v>
      </c>
      <c r="J630" t="s">
        <v>545</v>
      </c>
      <c r="K630" t="s">
        <v>546</v>
      </c>
      <c r="L630" t="s">
        <v>557</v>
      </c>
      <c r="M630" t="s">
        <v>610</v>
      </c>
      <c r="N630" t="s">
        <v>549</v>
      </c>
      <c r="O630" t="s">
        <v>550</v>
      </c>
      <c r="P630" t="s">
        <v>136</v>
      </c>
      <c r="Q630" t="s">
        <v>143</v>
      </c>
      <c r="R630" t="s">
        <v>475</v>
      </c>
      <c r="S630" t="s">
        <v>659</v>
      </c>
      <c r="T630" t="s">
        <v>585</v>
      </c>
      <c r="U630">
        <f>COUNTIF('业绩进度排名-中间表'!$E$27:$E$202,新签明细[[#This Row],[cc_user_name]])</f>
        <v>1</v>
      </c>
      <c r="V630" s="1">
        <f>DATEVALUE(LEFT(新签明细[[#This Row],[支付成功时间]], FIND(" ", 新签明细[[#This Row],[支付成功时间]]) - 1))</f>
        <v>45779</v>
      </c>
      <c r="W630" s="1">
        <f>IFERROR(DATEVALUE(LEFT(新签明细[[#This Row],[lead_date]],FIND(" ",新签明细[[#This Row],[lead_date]])-1)),$W$2)</f>
        <v>45776</v>
      </c>
      <c r="X630" t="b">
        <f t="shared" ca="1" si="9"/>
        <v>0</v>
      </c>
    </row>
    <row r="631" spans="1:24" hidden="1">
      <c r="A631" t="s">
        <v>1294</v>
      </c>
      <c r="B631" t="s">
        <v>1295</v>
      </c>
      <c r="C631">
        <v>8</v>
      </c>
      <c r="D631" t="s">
        <v>321</v>
      </c>
      <c r="E631" t="s">
        <v>1295</v>
      </c>
      <c r="F631">
        <v>1</v>
      </c>
      <c r="G631">
        <v>288.39999999999998</v>
      </c>
      <c r="H631">
        <v>535189</v>
      </c>
      <c r="I631" t="s">
        <v>1296</v>
      </c>
      <c r="J631" t="s">
        <v>545</v>
      </c>
      <c r="K631" t="s">
        <v>546</v>
      </c>
      <c r="L631" t="s">
        <v>577</v>
      </c>
      <c r="M631" t="s">
        <v>548</v>
      </c>
      <c r="N631" t="s">
        <v>549</v>
      </c>
      <c r="O631" t="s">
        <v>550</v>
      </c>
      <c r="P631" t="s">
        <v>616</v>
      </c>
      <c r="Q631" t="s">
        <v>314</v>
      </c>
      <c r="R631" t="s">
        <v>475</v>
      </c>
      <c r="S631" t="s">
        <v>617</v>
      </c>
      <c r="T631" t="s">
        <v>622</v>
      </c>
      <c r="U631">
        <f>COUNTIF('业绩进度排名-中间表'!$E$27:$E$202,新签明细[[#This Row],[cc_user_name]])</f>
        <v>1</v>
      </c>
      <c r="V631" s="1">
        <f>DATEVALUE(LEFT(新签明细[[#This Row],[支付成功时间]], FIND(" ", 新签明细[[#This Row],[支付成功时间]]) - 1))</f>
        <v>45785</v>
      </c>
      <c r="W631" s="1">
        <f>IFERROR(DATEVALUE(LEFT(新签明细[[#This Row],[lead_date]],FIND(" ",新签明细[[#This Row],[lead_date]])-1)),$W$2)</f>
        <v>45777</v>
      </c>
      <c r="X631" t="b">
        <f t="shared" ca="1" si="9"/>
        <v>0</v>
      </c>
    </row>
    <row r="632" spans="1:24" hidden="1">
      <c r="A632" t="s">
        <v>29014</v>
      </c>
      <c r="B632" t="s">
        <v>30752</v>
      </c>
      <c r="C632">
        <v>18</v>
      </c>
      <c r="D632" t="s">
        <v>295</v>
      </c>
      <c r="E632" t="s">
        <v>30752</v>
      </c>
      <c r="F632">
        <v>1</v>
      </c>
      <c r="G632">
        <v>627.51040599999999</v>
      </c>
      <c r="H632">
        <v>543758</v>
      </c>
      <c r="I632" t="s">
        <v>29015</v>
      </c>
      <c r="J632" t="s">
        <v>545</v>
      </c>
      <c r="K632" t="s">
        <v>546</v>
      </c>
      <c r="L632" t="s">
        <v>565</v>
      </c>
      <c r="M632" t="s">
        <v>695</v>
      </c>
      <c r="N632" t="s">
        <v>549</v>
      </c>
      <c r="O632" t="s">
        <v>550</v>
      </c>
      <c r="P632" t="s">
        <v>136</v>
      </c>
      <c r="Q632" t="s">
        <v>292</v>
      </c>
      <c r="R632" t="s">
        <v>475</v>
      </c>
      <c r="S632" t="s">
        <v>897</v>
      </c>
      <c r="T632" t="s">
        <v>17678</v>
      </c>
      <c r="U632">
        <f>COUNTIF('业绩进度排名-中间表'!$E$27:$E$202,新签明细[[#This Row],[cc_user_name]])</f>
        <v>1</v>
      </c>
      <c r="V632" s="1">
        <f>DATEVALUE(LEFT(新签明细[[#This Row],[支付成功时间]], FIND(" ", 新签明细[[#This Row],[支付成功时间]]) - 1))</f>
        <v>45803</v>
      </c>
      <c r="W632" s="1">
        <f>IFERROR(DATEVALUE(LEFT(新签明细[[#This Row],[lead_date]],FIND(" ",新签明细[[#This Row],[lead_date]])-1)),$W$2)</f>
        <v>45798</v>
      </c>
      <c r="X632" t="b">
        <f t="shared" ca="1" si="9"/>
        <v>1</v>
      </c>
    </row>
    <row r="633" spans="1:24" hidden="1">
      <c r="A633" t="s">
        <v>19019</v>
      </c>
      <c r="B633" t="s">
        <v>19020</v>
      </c>
      <c r="C633">
        <v>48</v>
      </c>
      <c r="D633" t="s">
        <v>271</v>
      </c>
      <c r="E633" t="s">
        <v>19020</v>
      </c>
      <c r="F633">
        <v>1</v>
      </c>
      <c r="G633">
        <v>1645.94</v>
      </c>
      <c r="H633">
        <v>542316</v>
      </c>
      <c r="I633" t="s">
        <v>19021</v>
      </c>
      <c r="J633" t="s">
        <v>545</v>
      </c>
      <c r="K633" t="s">
        <v>546</v>
      </c>
      <c r="L633" t="s">
        <v>571</v>
      </c>
      <c r="M633" t="s">
        <v>578</v>
      </c>
      <c r="N633" t="s">
        <v>549</v>
      </c>
      <c r="O633" t="s">
        <v>550</v>
      </c>
      <c r="P633" t="s">
        <v>136</v>
      </c>
      <c r="Q633" t="s">
        <v>139</v>
      </c>
      <c r="R633" t="s">
        <v>475</v>
      </c>
      <c r="S633" t="s">
        <v>678</v>
      </c>
      <c r="T633" t="s">
        <v>17764</v>
      </c>
      <c r="U633">
        <f>COUNTIF('业绩进度排名-中间表'!$E$27:$E$202,新签明细[[#This Row],[cc_user_name]])</f>
        <v>1</v>
      </c>
      <c r="V633" s="1">
        <f>DATEVALUE(LEFT(新签明细[[#This Row],[支付成功时间]], FIND(" ", 新签明细[[#This Row],[支付成功时间]]) - 1))</f>
        <v>45800</v>
      </c>
      <c r="W633" s="1">
        <f>IFERROR(DATEVALUE(LEFT(新签明细[[#This Row],[lead_date]],FIND(" ",新签明细[[#This Row],[lead_date]])-1)),$W$2)</f>
        <v>45799</v>
      </c>
      <c r="X633" t="b">
        <f t="shared" ca="1" si="9"/>
        <v>1</v>
      </c>
    </row>
    <row r="634" spans="1:24" hidden="1">
      <c r="A634" t="s">
        <v>30753</v>
      </c>
      <c r="B634" t="s">
        <v>30754</v>
      </c>
      <c r="C634">
        <v>8</v>
      </c>
      <c r="D634" t="s">
        <v>289</v>
      </c>
      <c r="E634" t="s">
        <v>30754</v>
      </c>
      <c r="F634">
        <v>1</v>
      </c>
      <c r="G634">
        <v>280</v>
      </c>
      <c r="H634">
        <v>544281</v>
      </c>
      <c r="I634" t="s">
        <v>30755</v>
      </c>
      <c r="J634" t="s">
        <v>545</v>
      </c>
      <c r="K634" t="s">
        <v>546</v>
      </c>
      <c r="L634" t="s">
        <v>577</v>
      </c>
      <c r="M634" t="s">
        <v>626</v>
      </c>
      <c r="N634" t="s">
        <v>549</v>
      </c>
      <c r="O634" t="s">
        <v>550</v>
      </c>
      <c r="P634" t="s">
        <v>136</v>
      </c>
      <c r="Q634" t="s">
        <v>283</v>
      </c>
      <c r="R634" t="s">
        <v>475</v>
      </c>
      <c r="S634" t="s">
        <v>9442</v>
      </c>
      <c r="T634" t="s">
        <v>30756</v>
      </c>
      <c r="U634">
        <f>COUNTIF('业绩进度排名-中间表'!$E$27:$E$202,新签明细[[#This Row],[cc_user_name]])</f>
        <v>1</v>
      </c>
      <c r="V634" s="1">
        <f>DATEVALUE(LEFT(新签明细[[#This Row],[支付成功时间]], FIND(" ", 新签明细[[#This Row],[支付成功时间]]) - 1))</f>
        <v>45804</v>
      </c>
      <c r="W634" s="1">
        <f>IFERROR(DATEVALUE(LEFT(新签明细[[#This Row],[lead_date]],FIND(" ",新签明细[[#This Row],[lead_date]])-1)),$W$2)</f>
        <v>45477</v>
      </c>
      <c r="X634" t="b">
        <f t="shared" ca="1" si="9"/>
        <v>0</v>
      </c>
    </row>
    <row r="635" spans="1:24" hidden="1">
      <c r="A635" t="s">
        <v>11304</v>
      </c>
      <c r="B635" t="s">
        <v>11305</v>
      </c>
      <c r="C635">
        <v>36</v>
      </c>
      <c r="D635" t="s">
        <v>330</v>
      </c>
      <c r="E635" t="s">
        <v>11305</v>
      </c>
      <c r="F635">
        <v>1</v>
      </c>
      <c r="G635">
        <v>1341.247805</v>
      </c>
      <c r="H635">
        <v>536892</v>
      </c>
      <c r="I635" t="s">
        <v>11306</v>
      </c>
      <c r="J635" t="s">
        <v>545</v>
      </c>
      <c r="K635" t="s">
        <v>546</v>
      </c>
      <c r="L635" t="s">
        <v>557</v>
      </c>
      <c r="M635" t="s">
        <v>558</v>
      </c>
      <c r="N635" t="s">
        <v>549</v>
      </c>
      <c r="O635" t="s">
        <v>559</v>
      </c>
      <c r="P635" t="s">
        <v>504</v>
      </c>
      <c r="Q635" t="s">
        <v>325</v>
      </c>
      <c r="R635" t="s">
        <v>475</v>
      </c>
      <c r="S635" t="s">
        <v>605</v>
      </c>
      <c r="T635" t="s">
        <v>612</v>
      </c>
      <c r="U635">
        <f>COUNTIF('业绩进度排名-中间表'!$E$27:$E$202,新签明细[[#This Row],[cc_user_name]])</f>
        <v>1</v>
      </c>
      <c r="V635" s="1">
        <f>DATEVALUE(LEFT(新签明细[[#This Row],[支付成功时间]], FIND(" ", 新签明细[[#This Row],[支付成功时间]]) - 1))</f>
        <v>45789</v>
      </c>
      <c r="W635" s="1">
        <f>IFERROR(DATEVALUE(LEFT(新签明细[[#This Row],[lead_date]],FIND(" ",新签明细[[#This Row],[lead_date]])-1)),$W$2)</f>
        <v>45782</v>
      </c>
      <c r="X635" t="b">
        <f t="shared" ca="1" si="9"/>
        <v>1</v>
      </c>
    </row>
    <row r="636" spans="1:24" hidden="1">
      <c r="A636" t="s">
        <v>30757</v>
      </c>
      <c r="B636" t="s">
        <v>30758</v>
      </c>
      <c r="C636">
        <v>8</v>
      </c>
      <c r="D636" t="s">
        <v>181</v>
      </c>
      <c r="E636" t="s">
        <v>30758</v>
      </c>
      <c r="F636">
        <v>1</v>
      </c>
      <c r="G636">
        <v>280</v>
      </c>
      <c r="H636">
        <v>544581</v>
      </c>
      <c r="I636" t="s">
        <v>30759</v>
      </c>
      <c r="J636" t="s">
        <v>545</v>
      </c>
      <c r="K636" t="s">
        <v>546</v>
      </c>
      <c r="L636" t="s">
        <v>577</v>
      </c>
      <c r="M636" t="s">
        <v>626</v>
      </c>
      <c r="N636" t="s">
        <v>549</v>
      </c>
      <c r="O636" t="s">
        <v>559</v>
      </c>
      <c r="P636" t="s">
        <v>469</v>
      </c>
      <c r="Q636" t="s">
        <v>180</v>
      </c>
      <c r="R636" t="s">
        <v>475</v>
      </c>
      <c r="S636" t="s">
        <v>659</v>
      </c>
      <c r="T636" t="s">
        <v>30573</v>
      </c>
      <c r="U636">
        <f>COUNTIF('业绩进度排名-中间表'!$E$27:$E$202,新签明细[[#This Row],[cc_user_name]])</f>
        <v>1</v>
      </c>
      <c r="V636" s="1">
        <f>DATEVALUE(LEFT(新签明细[[#This Row],[支付成功时间]], FIND(" ", 新签明细[[#This Row],[支付成功时间]]) - 1))</f>
        <v>45804</v>
      </c>
      <c r="W636" s="1">
        <f>IFERROR(DATEVALUE(LEFT(新签明细[[#This Row],[lead_date]],FIND(" ",新签明细[[#This Row],[lead_date]])-1)),$W$2)</f>
        <v>45804</v>
      </c>
      <c r="X636" t="b">
        <f t="shared" ca="1" si="9"/>
        <v>1</v>
      </c>
    </row>
    <row r="637" spans="1:24" hidden="1">
      <c r="A637" t="s">
        <v>19151</v>
      </c>
      <c r="B637" t="s">
        <v>19152</v>
      </c>
      <c r="C637">
        <v>18</v>
      </c>
      <c r="D637" t="s">
        <v>232</v>
      </c>
      <c r="E637" t="s">
        <v>19152</v>
      </c>
      <c r="F637">
        <v>1</v>
      </c>
      <c r="G637">
        <v>636.89186400000006</v>
      </c>
      <c r="H637">
        <v>540731</v>
      </c>
      <c r="I637" t="s">
        <v>19153</v>
      </c>
      <c r="J637" t="s">
        <v>545</v>
      </c>
      <c r="K637" t="s">
        <v>546</v>
      </c>
      <c r="L637" t="s">
        <v>565</v>
      </c>
      <c r="M637" t="s">
        <v>610</v>
      </c>
      <c r="N637" t="s">
        <v>549</v>
      </c>
      <c r="O637" t="s">
        <v>550</v>
      </c>
      <c r="P637" t="s">
        <v>551</v>
      </c>
      <c r="Q637" t="s">
        <v>141</v>
      </c>
      <c r="R637" t="s">
        <v>475</v>
      </c>
      <c r="S637" t="s">
        <v>1034</v>
      </c>
      <c r="T637" t="s">
        <v>17654</v>
      </c>
      <c r="U637">
        <f>COUNTIF('业绩进度排名-中间表'!$E$27:$E$202,新签明细[[#This Row],[cc_user_name]])</f>
        <v>1</v>
      </c>
      <c r="V637" s="1">
        <f>DATEVALUE(LEFT(新签明细[[#This Row],[支付成功时间]], FIND(" ", 新签明细[[#This Row],[支付成功时间]]) - 1))</f>
        <v>45796</v>
      </c>
      <c r="W637" s="1">
        <f>IFERROR(DATEVALUE(LEFT(新签明细[[#This Row],[lead_date]],FIND(" ",新签明细[[#This Row],[lead_date]])-1)),$W$2)</f>
        <v>45794</v>
      </c>
      <c r="X637" t="b">
        <f t="shared" ca="1" si="9"/>
        <v>1</v>
      </c>
    </row>
    <row r="638" spans="1:24" hidden="1">
      <c r="A638" t="s">
        <v>9719</v>
      </c>
      <c r="B638" t="s">
        <v>9720</v>
      </c>
      <c r="C638">
        <v>8</v>
      </c>
      <c r="D638" t="s">
        <v>278</v>
      </c>
      <c r="E638" t="s">
        <v>9720</v>
      </c>
      <c r="F638">
        <v>1</v>
      </c>
      <c r="G638">
        <v>280</v>
      </c>
      <c r="H638">
        <v>536783</v>
      </c>
      <c r="I638" t="s">
        <v>9721</v>
      </c>
      <c r="J638" t="s">
        <v>545</v>
      </c>
      <c r="K638" t="s">
        <v>546</v>
      </c>
      <c r="L638" t="s">
        <v>577</v>
      </c>
      <c r="M638" t="s">
        <v>548</v>
      </c>
      <c r="N638" t="s">
        <v>549</v>
      </c>
      <c r="O638" t="s">
        <v>550</v>
      </c>
      <c r="P638" t="s">
        <v>136</v>
      </c>
      <c r="Q638" t="s">
        <v>139</v>
      </c>
      <c r="R638" t="s">
        <v>475</v>
      </c>
      <c r="S638" t="s">
        <v>9442</v>
      </c>
      <c r="T638" t="s">
        <v>708</v>
      </c>
      <c r="U638">
        <f>COUNTIF('业绩进度排名-中间表'!$E$27:$E$202,新签明细[[#This Row],[cc_user_name]])</f>
        <v>1</v>
      </c>
      <c r="V638" s="1">
        <f>DATEVALUE(LEFT(新签明细[[#This Row],[支付成功时间]], FIND(" ", 新签明细[[#This Row],[支付成功时间]]) - 1))</f>
        <v>45788</v>
      </c>
      <c r="W638" s="1">
        <f>IFERROR(DATEVALUE(LEFT(新签明细[[#This Row],[lead_date]],FIND(" ",新签明细[[#This Row],[lead_date]])-1)),$W$2)</f>
        <v>45785</v>
      </c>
      <c r="X638" t="b">
        <f t="shared" ca="1" si="9"/>
        <v>1</v>
      </c>
    </row>
    <row r="639" spans="1:24" hidden="1">
      <c r="A639" t="s">
        <v>19154</v>
      </c>
      <c r="B639" t="s">
        <v>19155</v>
      </c>
      <c r="C639">
        <v>36</v>
      </c>
      <c r="D639" t="s">
        <v>320</v>
      </c>
      <c r="E639" t="s">
        <v>19155</v>
      </c>
      <c r="F639">
        <v>1</v>
      </c>
      <c r="G639">
        <v>1199</v>
      </c>
      <c r="H639">
        <v>542101</v>
      </c>
      <c r="I639" t="s">
        <v>19156</v>
      </c>
      <c r="J639" t="s">
        <v>545</v>
      </c>
      <c r="K639" t="s">
        <v>546</v>
      </c>
      <c r="L639" t="s">
        <v>557</v>
      </c>
      <c r="M639" t="s">
        <v>548</v>
      </c>
      <c r="N639" t="s">
        <v>549</v>
      </c>
      <c r="O639" t="s">
        <v>550</v>
      </c>
      <c r="P639" t="s">
        <v>616</v>
      </c>
      <c r="Q639" t="s">
        <v>314</v>
      </c>
      <c r="R639" t="s">
        <v>475</v>
      </c>
      <c r="S639" t="s">
        <v>552</v>
      </c>
      <c r="T639" t="s">
        <v>17764</v>
      </c>
      <c r="U639">
        <f>COUNTIF('业绩进度排名-中间表'!$E$27:$E$202,新签明细[[#This Row],[cc_user_name]])</f>
        <v>1</v>
      </c>
      <c r="V639" s="1">
        <f>DATEVALUE(LEFT(新签明细[[#This Row],[支付成功时间]], FIND(" ", 新签明细[[#This Row],[支付成功时间]]) - 1))</f>
        <v>45800</v>
      </c>
      <c r="W639" s="1">
        <f>IFERROR(DATEVALUE(LEFT(新签明细[[#This Row],[lead_date]],FIND(" ",新签明细[[#This Row],[lead_date]])-1)),$W$2)</f>
        <v>45799</v>
      </c>
      <c r="X639" t="b">
        <f t="shared" ca="1" si="9"/>
        <v>1</v>
      </c>
    </row>
    <row r="640" spans="1:24" hidden="1">
      <c r="A640" t="s">
        <v>1297</v>
      </c>
      <c r="B640" t="s">
        <v>1298</v>
      </c>
      <c r="C640">
        <v>18</v>
      </c>
      <c r="D640" t="s">
        <v>245</v>
      </c>
      <c r="E640" t="s">
        <v>1298</v>
      </c>
      <c r="F640">
        <v>1</v>
      </c>
      <c r="G640">
        <v>630</v>
      </c>
      <c r="H640">
        <v>534423</v>
      </c>
      <c r="I640" t="s">
        <v>1299</v>
      </c>
      <c r="J640" t="s">
        <v>545</v>
      </c>
      <c r="K640" t="s">
        <v>546</v>
      </c>
      <c r="L640" t="s">
        <v>565</v>
      </c>
      <c r="M640" t="s">
        <v>548</v>
      </c>
      <c r="N640" t="s">
        <v>549</v>
      </c>
      <c r="O640" t="s">
        <v>550</v>
      </c>
      <c r="P640" t="s">
        <v>551</v>
      </c>
      <c r="Q640" t="s">
        <v>242</v>
      </c>
      <c r="R640" t="s">
        <v>475</v>
      </c>
      <c r="S640" t="s">
        <v>1300</v>
      </c>
      <c r="T640" t="s">
        <v>1301</v>
      </c>
      <c r="U640">
        <f>COUNTIF('业绩进度排名-中间表'!$E$27:$E$202,新签明细[[#This Row],[cc_user_name]])</f>
        <v>1</v>
      </c>
      <c r="V640" s="1">
        <f>DATEVALUE(LEFT(新签明细[[#This Row],[支付成功时间]], FIND(" ", 新签明细[[#This Row],[支付成功时间]]) - 1))</f>
        <v>45784</v>
      </c>
      <c r="W640" s="1">
        <f>IFERROR(DATEVALUE(LEFT(新签明细[[#This Row],[lead_date]],FIND(" ",新签明细[[#This Row],[lead_date]])-1)),$W$2)</f>
        <v>44221</v>
      </c>
      <c r="X640" t="b">
        <f t="shared" ca="1" si="9"/>
        <v>0</v>
      </c>
    </row>
    <row r="641" spans="1:24" hidden="1">
      <c r="A641" t="s">
        <v>30760</v>
      </c>
      <c r="B641" t="s">
        <v>30761</v>
      </c>
      <c r="C641">
        <v>18</v>
      </c>
      <c r="D641" t="s">
        <v>266</v>
      </c>
      <c r="E641" t="s">
        <v>30761</v>
      </c>
      <c r="F641">
        <v>1</v>
      </c>
      <c r="G641">
        <v>636.89186400000006</v>
      </c>
      <c r="H641">
        <v>544145</v>
      </c>
      <c r="I641" t="s">
        <v>30762</v>
      </c>
      <c r="J641" t="s">
        <v>545</v>
      </c>
      <c r="K641" t="s">
        <v>546</v>
      </c>
      <c r="L641" t="s">
        <v>565</v>
      </c>
      <c r="M641" t="s">
        <v>610</v>
      </c>
      <c r="N641" t="s">
        <v>549</v>
      </c>
      <c r="O641" t="s">
        <v>550</v>
      </c>
      <c r="P641" t="s">
        <v>136</v>
      </c>
      <c r="Q641" t="s">
        <v>264</v>
      </c>
      <c r="R641" t="s">
        <v>475</v>
      </c>
      <c r="S641" t="s">
        <v>659</v>
      </c>
      <c r="T641" t="s">
        <v>17691</v>
      </c>
      <c r="U641">
        <f>COUNTIF('业绩进度排名-中间表'!$E$27:$E$202,新签明细[[#This Row],[cc_user_name]])</f>
        <v>1</v>
      </c>
      <c r="V641" s="1">
        <f>DATEVALUE(LEFT(新签明细[[#This Row],[支付成功时间]], FIND(" ", 新签明细[[#This Row],[支付成功时间]]) - 1))</f>
        <v>45803</v>
      </c>
      <c r="W641" s="1">
        <f>IFERROR(DATEVALUE(LEFT(新签明细[[#This Row],[lead_date]],FIND(" ",新签明细[[#This Row],[lead_date]])-1)),$W$2)</f>
        <v>45797</v>
      </c>
      <c r="X641" t="b">
        <f t="shared" ca="1" si="9"/>
        <v>1</v>
      </c>
    </row>
    <row r="642" spans="1:24" hidden="1">
      <c r="A642" t="s">
        <v>30763</v>
      </c>
      <c r="B642" t="s">
        <v>30764</v>
      </c>
      <c r="C642">
        <v>36</v>
      </c>
      <c r="D642" t="s">
        <v>327</v>
      </c>
      <c r="E642" t="s">
        <v>30764</v>
      </c>
      <c r="F642">
        <v>1</v>
      </c>
      <c r="G642">
        <v>1381.4844840000001</v>
      </c>
      <c r="H642">
        <v>543960</v>
      </c>
      <c r="I642" t="s">
        <v>30765</v>
      </c>
      <c r="J642" t="s">
        <v>545</v>
      </c>
      <c r="K642" t="s">
        <v>546</v>
      </c>
      <c r="L642" t="s">
        <v>557</v>
      </c>
      <c r="M642" t="s">
        <v>558</v>
      </c>
      <c r="N642" t="s">
        <v>549</v>
      </c>
      <c r="O642" t="s">
        <v>559</v>
      </c>
      <c r="P642" t="s">
        <v>504</v>
      </c>
      <c r="Q642" t="s">
        <v>325</v>
      </c>
      <c r="R642" t="s">
        <v>475</v>
      </c>
      <c r="S642" t="s">
        <v>672</v>
      </c>
      <c r="T642" t="s">
        <v>17646</v>
      </c>
      <c r="U642">
        <f>COUNTIF('业绩进度排名-中间表'!$E$27:$E$202,新签明细[[#This Row],[cc_user_name]])</f>
        <v>1</v>
      </c>
      <c r="V642" s="1">
        <f>DATEVALUE(LEFT(新签明细[[#This Row],[支付成功时间]], FIND(" ", 新签明细[[#This Row],[支付成功时间]]) - 1))</f>
        <v>45803</v>
      </c>
      <c r="W642" s="1">
        <f>IFERROR(DATEVALUE(LEFT(新签明细[[#This Row],[lead_date]],FIND(" ",新签明细[[#This Row],[lead_date]])-1)),$W$2)</f>
        <v>45796</v>
      </c>
      <c r="X642" t="b">
        <f t="shared" ca="1" si="9"/>
        <v>1</v>
      </c>
    </row>
    <row r="643" spans="1:24" hidden="1">
      <c r="A643" t="s">
        <v>29025</v>
      </c>
      <c r="B643" t="s">
        <v>29026</v>
      </c>
      <c r="C643">
        <v>48</v>
      </c>
      <c r="D643" t="s">
        <v>339</v>
      </c>
      <c r="E643" t="s">
        <v>29026</v>
      </c>
      <c r="F643">
        <v>1</v>
      </c>
      <c r="G643">
        <v>1777.3590549999999</v>
      </c>
      <c r="H643">
        <v>543521</v>
      </c>
      <c r="I643" t="s">
        <v>29027</v>
      </c>
      <c r="J643" t="s">
        <v>545</v>
      </c>
      <c r="K643" t="s">
        <v>546</v>
      </c>
      <c r="L643" t="s">
        <v>571</v>
      </c>
      <c r="M643" t="s">
        <v>558</v>
      </c>
      <c r="N643" t="s">
        <v>549</v>
      </c>
      <c r="O643" t="s">
        <v>559</v>
      </c>
      <c r="P643" t="s">
        <v>504</v>
      </c>
      <c r="Q643" t="s">
        <v>325</v>
      </c>
      <c r="R643" t="s">
        <v>475</v>
      </c>
      <c r="S643" t="s">
        <v>1071</v>
      </c>
      <c r="T643" t="s">
        <v>17646</v>
      </c>
      <c r="U643">
        <f>COUNTIF('业绩进度排名-中间表'!$E$27:$E$202,新签明细[[#This Row],[cc_user_name]])</f>
        <v>1</v>
      </c>
      <c r="V643" s="1">
        <f>DATEVALUE(LEFT(新签明细[[#This Row],[支付成功时间]], FIND(" ", 新签明细[[#This Row],[支付成功时间]]) - 1))</f>
        <v>45802</v>
      </c>
      <c r="W643" s="1">
        <f>IFERROR(DATEVALUE(LEFT(新签明细[[#This Row],[lead_date]],FIND(" ",新签明细[[#This Row],[lead_date]])-1)),$W$2)</f>
        <v>45796</v>
      </c>
      <c r="X643" t="b">
        <f t="shared" ref="X643:X706" ca="1" si="10">MONTH(W643)=MONTH(TODAY())</f>
        <v>1</v>
      </c>
    </row>
    <row r="644" spans="1:24" hidden="1">
      <c r="A644" t="s">
        <v>1302</v>
      </c>
      <c r="B644" t="s">
        <v>1303</v>
      </c>
      <c r="C644">
        <v>36</v>
      </c>
      <c r="D644" t="s">
        <v>182</v>
      </c>
      <c r="E644" t="s">
        <v>1303</v>
      </c>
      <c r="F644">
        <v>1</v>
      </c>
      <c r="G644">
        <v>1234.97</v>
      </c>
      <c r="H644">
        <v>534967</v>
      </c>
      <c r="I644" t="s">
        <v>1304</v>
      </c>
      <c r="J644" t="s">
        <v>545</v>
      </c>
      <c r="K644" t="s">
        <v>546</v>
      </c>
      <c r="L644" t="s">
        <v>557</v>
      </c>
      <c r="M644" t="s">
        <v>548</v>
      </c>
      <c r="N644" t="s">
        <v>549</v>
      </c>
      <c r="O644" t="s">
        <v>559</v>
      </c>
      <c r="P644" t="s">
        <v>469</v>
      </c>
      <c r="Q644" t="s">
        <v>180</v>
      </c>
      <c r="R644" t="s">
        <v>475</v>
      </c>
      <c r="S644" t="s">
        <v>566</v>
      </c>
      <c r="T644" t="s">
        <v>673</v>
      </c>
      <c r="U644">
        <f>COUNTIF('业绩进度排名-中间表'!$E$27:$E$202,新签明细[[#This Row],[cc_user_name]])</f>
        <v>1</v>
      </c>
      <c r="V644" s="1">
        <f>DATEVALUE(LEFT(新签明细[[#This Row],[支付成功时间]], FIND(" ", 新签明细[[#This Row],[支付成功时间]]) - 1))</f>
        <v>45784</v>
      </c>
      <c r="W644" s="1">
        <f>IFERROR(DATEVALUE(LEFT(新签明细[[#This Row],[lead_date]],FIND(" ",新签明细[[#This Row],[lead_date]])-1)),$W$2)</f>
        <v>45778</v>
      </c>
      <c r="X644" t="b">
        <f t="shared" ca="1" si="10"/>
        <v>1</v>
      </c>
    </row>
    <row r="645" spans="1:24" hidden="1">
      <c r="A645" t="s">
        <v>30766</v>
      </c>
      <c r="B645" t="s">
        <v>30767</v>
      </c>
      <c r="C645">
        <v>36</v>
      </c>
      <c r="D645" t="s">
        <v>231</v>
      </c>
      <c r="E645" t="s">
        <v>30767</v>
      </c>
      <c r="F645">
        <v>1</v>
      </c>
      <c r="G645">
        <v>1199</v>
      </c>
      <c r="H645">
        <v>544000</v>
      </c>
      <c r="I645" t="s">
        <v>30768</v>
      </c>
      <c r="J645" t="s">
        <v>545</v>
      </c>
      <c r="K645" t="s">
        <v>546</v>
      </c>
      <c r="L645" t="s">
        <v>557</v>
      </c>
      <c r="M645" t="s">
        <v>594</v>
      </c>
      <c r="N645" t="s">
        <v>549</v>
      </c>
      <c r="O645" t="s">
        <v>550</v>
      </c>
      <c r="P645" t="s">
        <v>551</v>
      </c>
      <c r="Q645" t="s">
        <v>141</v>
      </c>
      <c r="R645" t="s">
        <v>475</v>
      </c>
      <c r="S645" t="s">
        <v>659</v>
      </c>
      <c r="T645" t="s">
        <v>17665</v>
      </c>
      <c r="U645">
        <f>COUNTIF('业绩进度排名-中间表'!$E$27:$E$202,新签明细[[#This Row],[cc_user_name]])</f>
        <v>1</v>
      </c>
      <c r="V645" s="1">
        <f>DATEVALUE(LEFT(新签明细[[#This Row],[支付成功时间]], FIND(" ", 新签明细[[#This Row],[支付成功时间]]) - 1))</f>
        <v>45803</v>
      </c>
      <c r="W645" s="1">
        <f>IFERROR(DATEVALUE(LEFT(新签明细[[#This Row],[lead_date]],FIND(" ",新签明细[[#This Row],[lead_date]])-1)),$W$2)</f>
        <v>45800</v>
      </c>
      <c r="X645" t="b">
        <f t="shared" ca="1" si="10"/>
        <v>1</v>
      </c>
    </row>
    <row r="646" spans="1:24" hidden="1">
      <c r="A646" t="s">
        <v>19157</v>
      </c>
      <c r="B646" t="s">
        <v>19158</v>
      </c>
      <c r="C646">
        <v>36</v>
      </c>
      <c r="D646" t="s">
        <v>232</v>
      </c>
      <c r="E646" t="s">
        <v>19158</v>
      </c>
      <c r="F646">
        <v>1</v>
      </c>
      <c r="G646">
        <v>1199</v>
      </c>
      <c r="H646">
        <v>541603</v>
      </c>
      <c r="I646" t="s">
        <v>19159</v>
      </c>
      <c r="J646" t="s">
        <v>545</v>
      </c>
      <c r="K646" t="s">
        <v>546</v>
      </c>
      <c r="L646" t="s">
        <v>557</v>
      </c>
      <c r="M646" t="s">
        <v>578</v>
      </c>
      <c r="N646" t="s">
        <v>549</v>
      </c>
      <c r="O646" t="s">
        <v>550</v>
      </c>
      <c r="P646" t="s">
        <v>551</v>
      </c>
      <c r="Q646" t="s">
        <v>141</v>
      </c>
      <c r="R646" t="s">
        <v>475</v>
      </c>
      <c r="S646" t="s">
        <v>566</v>
      </c>
      <c r="T646" t="s">
        <v>17646</v>
      </c>
      <c r="U646">
        <f>COUNTIF('业绩进度排名-中间表'!$E$27:$E$202,新签明细[[#This Row],[cc_user_name]])</f>
        <v>1</v>
      </c>
      <c r="V646" s="1">
        <f>DATEVALUE(LEFT(新签明细[[#This Row],[支付成功时间]], FIND(" ", 新签明细[[#This Row],[支付成功时间]]) - 1))</f>
        <v>45798</v>
      </c>
      <c r="W646" s="1">
        <f>IFERROR(DATEVALUE(LEFT(新签明细[[#This Row],[lead_date]],FIND(" ",新签明细[[#This Row],[lead_date]])-1)),$W$2)</f>
        <v>45796</v>
      </c>
      <c r="X646" t="b">
        <f t="shared" ca="1" si="10"/>
        <v>1</v>
      </c>
    </row>
    <row r="647" spans="1:24">
      <c r="A647" t="s">
        <v>19160</v>
      </c>
      <c r="B647" t="s">
        <v>19161</v>
      </c>
      <c r="C647">
        <v>24</v>
      </c>
      <c r="D647" t="s">
        <v>306</v>
      </c>
      <c r="E647" t="s">
        <v>19161</v>
      </c>
      <c r="F647">
        <v>1</v>
      </c>
      <c r="G647">
        <v>944.69716900000003</v>
      </c>
      <c r="H647">
        <v>537714</v>
      </c>
      <c r="I647" t="s">
        <v>19162</v>
      </c>
      <c r="J647" t="s">
        <v>545</v>
      </c>
      <c r="K647" t="s">
        <v>546</v>
      </c>
      <c r="L647" t="s">
        <v>671</v>
      </c>
      <c r="M647" t="s">
        <v>2295</v>
      </c>
      <c r="N647" t="s">
        <v>549</v>
      </c>
      <c r="O647" t="s">
        <v>550</v>
      </c>
      <c r="P647" t="s">
        <v>136</v>
      </c>
      <c r="Q647" t="s">
        <v>143</v>
      </c>
      <c r="R647" t="s">
        <v>475</v>
      </c>
      <c r="S647" t="s">
        <v>659</v>
      </c>
      <c r="T647" t="s">
        <v>561</v>
      </c>
      <c r="U647">
        <f>COUNTIF('业绩进度排名-中间表'!$E$27:$E$202,新签明细[[#This Row],[cc_user_name]])</f>
        <v>1</v>
      </c>
      <c r="V647" s="1">
        <f>DATEVALUE(LEFT(新签明细[[#This Row],[支付成功时间]], FIND(" ", 新签明细[[#This Row],[支付成功时间]]) - 1))</f>
        <v>45791</v>
      </c>
      <c r="W647" s="1">
        <f>IFERROR(DATEVALUE(LEFT(新签明细[[#This Row],[lead_date]],FIND(" ",新签明细[[#This Row],[lead_date]])-1)),$W$2)</f>
        <v>45781</v>
      </c>
      <c r="X647" t="b">
        <f t="shared" ca="1" si="10"/>
        <v>1</v>
      </c>
    </row>
    <row r="648" spans="1:24" hidden="1">
      <c r="A648" t="s">
        <v>19163</v>
      </c>
      <c r="B648" t="s">
        <v>19164</v>
      </c>
      <c r="C648">
        <v>36</v>
      </c>
      <c r="D648" t="s">
        <v>339</v>
      </c>
      <c r="E648" t="s">
        <v>19164</v>
      </c>
      <c r="F648">
        <v>1</v>
      </c>
      <c r="G648">
        <v>1341.247805</v>
      </c>
      <c r="H648">
        <v>538228</v>
      </c>
      <c r="I648" t="s">
        <v>19165</v>
      </c>
      <c r="J648" t="s">
        <v>545</v>
      </c>
      <c r="K648" t="s">
        <v>546</v>
      </c>
      <c r="L648" t="s">
        <v>557</v>
      </c>
      <c r="M648" t="s">
        <v>558</v>
      </c>
      <c r="N648" t="s">
        <v>549</v>
      </c>
      <c r="O648" t="s">
        <v>559</v>
      </c>
      <c r="P648" t="s">
        <v>504</v>
      </c>
      <c r="Q648" t="s">
        <v>325</v>
      </c>
      <c r="R648" t="s">
        <v>475</v>
      </c>
      <c r="S648" t="s">
        <v>663</v>
      </c>
      <c r="T648" t="s">
        <v>11910</v>
      </c>
      <c r="U648">
        <f>COUNTIF('业绩进度排名-中间表'!$E$27:$E$202,新签明细[[#This Row],[cc_user_name]])</f>
        <v>1</v>
      </c>
      <c r="V648" s="1">
        <f>DATEVALUE(LEFT(新签明细[[#This Row],[支付成功时间]], FIND(" ", 新签明细[[#This Row],[支付成功时间]]) - 1))</f>
        <v>45792</v>
      </c>
      <c r="W648" s="1">
        <f>IFERROR(DATEVALUE(LEFT(新签明细[[#This Row],[lead_date]],FIND(" ",新签明细[[#This Row],[lead_date]])-1)),$W$2)</f>
        <v>45789</v>
      </c>
      <c r="X648" t="b">
        <f t="shared" ca="1" si="10"/>
        <v>1</v>
      </c>
    </row>
    <row r="649" spans="1:24">
      <c r="A649" t="s">
        <v>9722</v>
      </c>
      <c r="B649" t="s">
        <v>9723</v>
      </c>
      <c r="C649">
        <v>36</v>
      </c>
      <c r="D649" t="s">
        <v>298</v>
      </c>
      <c r="E649" t="s">
        <v>9723</v>
      </c>
      <c r="F649">
        <v>1</v>
      </c>
      <c r="G649">
        <v>1199</v>
      </c>
      <c r="H649">
        <v>536847</v>
      </c>
      <c r="I649" t="s">
        <v>9724</v>
      </c>
      <c r="J649" t="s">
        <v>545</v>
      </c>
      <c r="K649" t="s">
        <v>546</v>
      </c>
      <c r="L649" t="s">
        <v>557</v>
      </c>
      <c r="M649" t="s">
        <v>961</v>
      </c>
      <c r="N649" t="s">
        <v>549</v>
      </c>
      <c r="O649" t="s">
        <v>550</v>
      </c>
      <c r="P649" t="s">
        <v>136</v>
      </c>
      <c r="Q649" t="s">
        <v>143</v>
      </c>
      <c r="R649" t="s">
        <v>475</v>
      </c>
      <c r="S649" t="s">
        <v>552</v>
      </c>
      <c r="T649" t="s">
        <v>873</v>
      </c>
      <c r="U649">
        <f>COUNTIF('业绩进度排名-中间表'!$E$27:$E$202,新签明细[[#This Row],[cc_user_name]])</f>
        <v>1</v>
      </c>
      <c r="V649" s="1">
        <f>DATEVALUE(LEFT(新签明细[[#This Row],[支付成功时间]], FIND(" ", 新签明细[[#This Row],[支付成功时间]]) - 1))</f>
        <v>45789</v>
      </c>
      <c r="W649" s="1">
        <f>IFERROR(DATEVALUE(LEFT(新签明细[[#This Row],[lead_date]],FIND(" ",新签明细[[#This Row],[lead_date]])-1)),$W$2)</f>
        <v>45786</v>
      </c>
      <c r="X649" t="b">
        <f t="shared" ca="1" si="10"/>
        <v>1</v>
      </c>
    </row>
    <row r="650" spans="1:24" hidden="1">
      <c r="A650" t="s">
        <v>1305</v>
      </c>
      <c r="B650" t="s">
        <v>1306</v>
      </c>
      <c r="C650">
        <v>36</v>
      </c>
      <c r="D650" t="s">
        <v>295</v>
      </c>
      <c r="E650" t="s">
        <v>1306</v>
      </c>
      <c r="F650">
        <v>1</v>
      </c>
      <c r="G650">
        <v>420</v>
      </c>
      <c r="H650">
        <v>534838</v>
      </c>
      <c r="I650" t="s">
        <v>1307</v>
      </c>
      <c r="J650" t="s">
        <v>545</v>
      </c>
      <c r="K650" t="s">
        <v>864</v>
      </c>
      <c r="L650" t="s">
        <v>865</v>
      </c>
      <c r="M650" t="s">
        <v>695</v>
      </c>
      <c r="N650" t="s">
        <v>549</v>
      </c>
      <c r="O650" t="s">
        <v>550</v>
      </c>
      <c r="P650" t="s">
        <v>136</v>
      </c>
      <c r="Q650" t="s">
        <v>292</v>
      </c>
      <c r="R650" t="s">
        <v>475</v>
      </c>
      <c r="S650" t="s">
        <v>617</v>
      </c>
      <c r="T650" t="s">
        <v>585</v>
      </c>
      <c r="U650">
        <f>COUNTIF('业绩进度排名-中间表'!$E$27:$E$202,新签明细[[#This Row],[cc_user_name]])</f>
        <v>1</v>
      </c>
      <c r="V650" s="1">
        <f>DATEVALUE(LEFT(新签明细[[#This Row],[支付成功时间]], FIND(" ", 新签明细[[#This Row],[支付成功时间]]) - 1))</f>
        <v>45783</v>
      </c>
      <c r="W650" s="1">
        <f>IFERROR(DATEVALUE(LEFT(新签明细[[#This Row],[lead_date]],FIND(" ",新签明细[[#This Row],[lead_date]])-1)),$W$2)</f>
        <v>45776</v>
      </c>
      <c r="X650" t="b">
        <f t="shared" ca="1" si="10"/>
        <v>0</v>
      </c>
    </row>
    <row r="651" spans="1:24" hidden="1">
      <c r="A651" t="s">
        <v>1381</v>
      </c>
      <c r="B651" t="s">
        <v>1382</v>
      </c>
      <c r="C651">
        <v>36</v>
      </c>
      <c r="D651" t="s">
        <v>339</v>
      </c>
      <c r="E651" t="s">
        <v>1382</v>
      </c>
      <c r="F651">
        <v>1</v>
      </c>
      <c r="G651">
        <v>1341.247805</v>
      </c>
      <c r="H651">
        <v>534576</v>
      </c>
      <c r="I651" t="s">
        <v>1383</v>
      </c>
      <c r="J651" t="s">
        <v>545</v>
      </c>
      <c r="K651" t="s">
        <v>546</v>
      </c>
      <c r="L651" t="s">
        <v>557</v>
      </c>
      <c r="M651" t="s">
        <v>558</v>
      </c>
      <c r="N651" t="s">
        <v>549</v>
      </c>
      <c r="O651" t="s">
        <v>559</v>
      </c>
      <c r="P651" t="s">
        <v>504</v>
      </c>
      <c r="Q651" t="s">
        <v>325</v>
      </c>
      <c r="R651" t="s">
        <v>475</v>
      </c>
      <c r="S651" t="s">
        <v>672</v>
      </c>
      <c r="T651" t="s">
        <v>1384</v>
      </c>
      <c r="U651">
        <f>COUNTIF('业绩进度排名-中间表'!$E$27:$E$202,新签明细[[#This Row],[cc_user_name]])</f>
        <v>1</v>
      </c>
      <c r="V651" s="1">
        <f>DATEVALUE(LEFT(新签明细[[#This Row],[支付成功时间]], FIND(" ", 新签明细[[#This Row],[支付成功时间]]) - 1))</f>
        <v>45782</v>
      </c>
      <c r="W651" s="1">
        <f>IFERROR(DATEVALUE(LEFT(新签明细[[#This Row],[lead_date]],FIND(" ",新签明细[[#This Row],[lead_date]])-1)),$W$2)</f>
        <v>45758</v>
      </c>
      <c r="X651" t="b">
        <f t="shared" ca="1" si="10"/>
        <v>0</v>
      </c>
    </row>
    <row r="652" spans="1:24" hidden="1">
      <c r="A652" t="s">
        <v>19166</v>
      </c>
      <c r="B652" t="s">
        <v>19167</v>
      </c>
      <c r="C652">
        <v>24</v>
      </c>
      <c r="D652" t="s">
        <v>275</v>
      </c>
      <c r="E652" t="s">
        <v>19167</v>
      </c>
      <c r="F652">
        <v>1</v>
      </c>
      <c r="G652">
        <v>840</v>
      </c>
      <c r="H652">
        <v>543032</v>
      </c>
      <c r="I652" t="s">
        <v>19168</v>
      </c>
      <c r="J652" t="s">
        <v>545</v>
      </c>
      <c r="K652" t="s">
        <v>546</v>
      </c>
      <c r="L652" t="s">
        <v>671</v>
      </c>
      <c r="M652" t="s">
        <v>648</v>
      </c>
      <c r="N652" t="s">
        <v>549</v>
      </c>
      <c r="O652" t="s">
        <v>550</v>
      </c>
      <c r="P652" t="s">
        <v>136</v>
      </c>
      <c r="Q652" t="s">
        <v>139</v>
      </c>
      <c r="R652" t="s">
        <v>475</v>
      </c>
      <c r="S652" t="s">
        <v>1538</v>
      </c>
      <c r="T652" t="s">
        <v>17691</v>
      </c>
      <c r="U652">
        <f>COUNTIF('业绩进度排名-中间表'!$E$27:$E$202,新签明细[[#This Row],[cc_user_name]])</f>
        <v>1</v>
      </c>
      <c r="V652" s="1">
        <f>DATEVALUE(LEFT(新签明细[[#This Row],[支付成功时间]], FIND(" ", 新签明细[[#This Row],[支付成功时间]]) - 1))</f>
        <v>45801</v>
      </c>
      <c r="W652" s="1">
        <f>IFERROR(DATEVALUE(LEFT(新签明细[[#This Row],[lead_date]],FIND(" ",新签明细[[#This Row],[lead_date]])-1)),$W$2)</f>
        <v>45797</v>
      </c>
      <c r="X652" t="b">
        <f t="shared" ca="1" si="10"/>
        <v>1</v>
      </c>
    </row>
    <row r="653" spans="1:24">
      <c r="A653" t="s">
        <v>19169</v>
      </c>
      <c r="B653" t="s">
        <v>19170</v>
      </c>
      <c r="C653">
        <v>24</v>
      </c>
      <c r="D653" t="s">
        <v>310</v>
      </c>
      <c r="E653" t="s">
        <v>19170</v>
      </c>
      <c r="F653">
        <v>1</v>
      </c>
      <c r="G653">
        <v>840</v>
      </c>
      <c r="H653">
        <v>541226</v>
      </c>
      <c r="I653" t="s">
        <v>19171</v>
      </c>
      <c r="J653" t="s">
        <v>545</v>
      </c>
      <c r="K653" t="s">
        <v>546</v>
      </c>
      <c r="L653" t="s">
        <v>671</v>
      </c>
      <c r="M653" t="s">
        <v>578</v>
      </c>
      <c r="N653" t="s">
        <v>549</v>
      </c>
      <c r="O653" t="s">
        <v>550</v>
      </c>
      <c r="P653" t="s">
        <v>136</v>
      </c>
      <c r="Q653" t="s">
        <v>143</v>
      </c>
      <c r="R653" t="s">
        <v>475</v>
      </c>
      <c r="S653" t="s">
        <v>659</v>
      </c>
      <c r="T653" t="s">
        <v>17790</v>
      </c>
      <c r="U653">
        <f>COUNTIF('业绩进度排名-中间表'!$E$27:$E$202,新签明细[[#This Row],[cc_user_name]])</f>
        <v>1</v>
      </c>
      <c r="V653" s="1">
        <f>DATEVALUE(LEFT(新签明细[[#This Row],[支付成功时间]], FIND(" ", 新签明细[[#This Row],[支付成功时间]]) - 1))</f>
        <v>45797</v>
      </c>
      <c r="W653" s="1">
        <f>IFERROR(DATEVALUE(LEFT(新签明细[[#This Row],[lead_date]],FIND(" ",新签明细[[#This Row],[lead_date]])-1)),$W$2)</f>
        <v>45795</v>
      </c>
      <c r="X653" t="b">
        <f t="shared" ca="1" si="10"/>
        <v>1</v>
      </c>
    </row>
    <row r="654" spans="1:24" hidden="1">
      <c r="A654" t="s">
        <v>1385</v>
      </c>
      <c r="B654" t="s">
        <v>1386</v>
      </c>
      <c r="C654">
        <v>30</v>
      </c>
      <c r="D654" t="s">
        <v>285</v>
      </c>
      <c r="E654" t="s">
        <v>1386</v>
      </c>
      <c r="F654">
        <v>1</v>
      </c>
      <c r="G654">
        <v>811.13</v>
      </c>
      <c r="H654">
        <v>534567</v>
      </c>
      <c r="I654" t="s">
        <v>1387</v>
      </c>
      <c r="J654" t="s">
        <v>545</v>
      </c>
      <c r="K654" t="s">
        <v>546</v>
      </c>
      <c r="L654" t="s">
        <v>599</v>
      </c>
      <c r="M654" t="s">
        <v>677</v>
      </c>
      <c r="N654" t="s">
        <v>549</v>
      </c>
      <c r="O654" t="s">
        <v>550</v>
      </c>
      <c r="P654" t="s">
        <v>136</v>
      </c>
      <c r="Q654" t="s">
        <v>283</v>
      </c>
      <c r="R654" t="s">
        <v>475</v>
      </c>
      <c r="S654" t="s">
        <v>1388</v>
      </c>
      <c r="T654" t="s">
        <v>585</v>
      </c>
      <c r="U654">
        <f>COUNTIF('业绩进度排名-中间表'!$E$27:$E$202,新签明细[[#This Row],[cc_user_name]])</f>
        <v>1</v>
      </c>
      <c r="V654" s="1">
        <f>DATEVALUE(LEFT(新签明细[[#This Row],[支付成功时间]], FIND(" ", 新签明细[[#This Row],[支付成功时间]]) - 1))</f>
        <v>45782</v>
      </c>
      <c r="W654" s="1">
        <f>IFERROR(DATEVALUE(LEFT(新签明细[[#This Row],[lead_date]],FIND(" ",新签明细[[#This Row],[lead_date]])-1)),$W$2)</f>
        <v>45776</v>
      </c>
      <c r="X654" t="b">
        <f t="shared" ca="1" si="10"/>
        <v>0</v>
      </c>
    </row>
    <row r="655" spans="1:24" hidden="1">
      <c r="A655" t="s">
        <v>9725</v>
      </c>
      <c r="B655" t="s">
        <v>9726</v>
      </c>
      <c r="C655">
        <v>72</v>
      </c>
      <c r="D655" t="s">
        <v>364</v>
      </c>
      <c r="E655" t="s">
        <v>9726</v>
      </c>
      <c r="F655">
        <v>1</v>
      </c>
      <c r="G655">
        <v>865.2</v>
      </c>
      <c r="H655">
        <v>536151</v>
      </c>
      <c r="I655" t="s">
        <v>9727</v>
      </c>
      <c r="J655" t="s">
        <v>545</v>
      </c>
      <c r="K655" t="s">
        <v>1102</v>
      </c>
      <c r="L655" t="s">
        <v>1373</v>
      </c>
      <c r="M655" t="s">
        <v>1088</v>
      </c>
      <c r="N655" t="s">
        <v>549</v>
      </c>
      <c r="O655" t="s">
        <v>559</v>
      </c>
      <c r="P655" t="s">
        <v>163</v>
      </c>
      <c r="Q655" t="s">
        <v>473</v>
      </c>
      <c r="R655" t="s">
        <v>475</v>
      </c>
      <c r="S655" t="s">
        <v>579</v>
      </c>
      <c r="T655" t="s">
        <v>708</v>
      </c>
      <c r="U655">
        <f>COUNTIF('业绩进度排名-中间表'!$E$27:$E$202,新签明细[[#This Row],[cc_user_name]])</f>
        <v>1</v>
      </c>
      <c r="V655" s="1">
        <f>DATEVALUE(LEFT(新签明细[[#This Row],[支付成功时间]], FIND(" ", 新签明细[[#This Row],[支付成功时间]]) - 1))</f>
        <v>45787</v>
      </c>
      <c r="W655" s="1">
        <f>IFERROR(DATEVALUE(LEFT(新签明细[[#This Row],[lead_date]],FIND(" ",新签明细[[#This Row],[lead_date]])-1)),$W$2)</f>
        <v>45785</v>
      </c>
      <c r="X655" t="b">
        <f t="shared" ca="1" si="10"/>
        <v>1</v>
      </c>
    </row>
    <row r="656" spans="1:24" hidden="1">
      <c r="A656" t="s">
        <v>19172</v>
      </c>
      <c r="B656" t="s">
        <v>19173</v>
      </c>
      <c r="C656">
        <v>18</v>
      </c>
      <c r="D656" t="s">
        <v>246</v>
      </c>
      <c r="E656" t="s">
        <v>19173</v>
      </c>
      <c r="F656">
        <v>1</v>
      </c>
      <c r="G656">
        <v>630</v>
      </c>
      <c r="H656">
        <v>539601</v>
      </c>
      <c r="I656" t="s">
        <v>19174</v>
      </c>
      <c r="J656" t="s">
        <v>545</v>
      </c>
      <c r="K656" t="s">
        <v>546</v>
      </c>
      <c r="L656" t="s">
        <v>565</v>
      </c>
      <c r="M656" t="s">
        <v>548</v>
      </c>
      <c r="N656" t="s">
        <v>549</v>
      </c>
      <c r="O656" t="s">
        <v>550</v>
      </c>
      <c r="P656" t="s">
        <v>551</v>
      </c>
      <c r="Q656" t="s">
        <v>242</v>
      </c>
      <c r="R656" t="s">
        <v>475</v>
      </c>
      <c r="S656" t="s">
        <v>678</v>
      </c>
      <c r="T656" t="s">
        <v>17717</v>
      </c>
      <c r="U656">
        <f>COUNTIF('业绩进度排名-中间表'!$E$27:$E$202,新签明细[[#This Row],[cc_user_name]])</f>
        <v>1</v>
      </c>
      <c r="V656" s="1">
        <f>DATEVALUE(LEFT(新签明细[[#This Row],[支付成功时间]], FIND(" ", 新签明细[[#This Row],[支付成功时间]]) - 1))</f>
        <v>45795</v>
      </c>
      <c r="W656" s="1">
        <f>IFERROR(DATEVALUE(LEFT(新签明细[[#This Row],[lead_date]],FIND(" ",新签明细[[#This Row],[lead_date]])-1)),$W$2)</f>
        <v>45792</v>
      </c>
      <c r="X656" t="b">
        <f t="shared" ca="1" si="10"/>
        <v>1</v>
      </c>
    </row>
    <row r="657" spans="1:24" hidden="1">
      <c r="A657" t="s">
        <v>1389</v>
      </c>
      <c r="B657" t="s">
        <v>1390</v>
      </c>
      <c r="C657">
        <v>30</v>
      </c>
      <c r="D657" t="s">
        <v>226</v>
      </c>
      <c r="E657" t="s">
        <v>1390</v>
      </c>
      <c r="F657">
        <v>1</v>
      </c>
      <c r="G657">
        <v>787.5</v>
      </c>
      <c r="H657">
        <v>534782</v>
      </c>
      <c r="I657" t="s">
        <v>1391</v>
      </c>
      <c r="J657" t="s">
        <v>545</v>
      </c>
      <c r="K657" t="s">
        <v>546</v>
      </c>
      <c r="L657" t="s">
        <v>599</v>
      </c>
      <c r="M657" t="s">
        <v>548</v>
      </c>
      <c r="N657" t="s">
        <v>549</v>
      </c>
      <c r="O657" t="s">
        <v>550</v>
      </c>
      <c r="P657" t="s">
        <v>551</v>
      </c>
      <c r="Q657" t="s">
        <v>145</v>
      </c>
      <c r="R657" t="s">
        <v>475</v>
      </c>
      <c r="S657" t="s">
        <v>1392</v>
      </c>
      <c r="T657" t="s">
        <v>722</v>
      </c>
      <c r="U657">
        <f>COUNTIF('业绩进度排名-中间表'!$E$27:$E$202,新签明细[[#This Row],[cc_user_name]])</f>
        <v>1</v>
      </c>
      <c r="V657" s="1">
        <f>DATEVALUE(LEFT(新签明细[[#This Row],[支付成功时间]], FIND(" ", 新签明细[[#This Row],[支付成功时间]]) - 1))</f>
        <v>45783</v>
      </c>
      <c r="W657" s="1">
        <f>IFERROR(DATEVALUE(LEFT(新签明细[[#This Row],[lead_date]],FIND(" ",新签明细[[#This Row],[lead_date]])-1)),$W$2)</f>
        <v>45780</v>
      </c>
      <c r="X657" t="b">
        <f t="shared" ca="1" si="10"/>
        <v>1</v>
      </c>
    </row>
    <row r="658" spans="1:24" hidden="1">
      <c r="A658" t="s">
        <v>1393</v>
      </c>
      <c r="B658" t="s">
        <v>1394</v>
      </c>
      <c r="C658">
        <v>24</v>
      </c>
      <c r="D658" t="s">
        <v>293</v>
      </c>
      <c r="E658" t="s">
        <v>1394</v>
      </c>
      <c r="F658">
        <v>1</v>
      </c>
      <c r="G658">
        <v>849.40381000000002</v>
      </c>
      <c r="H658">
        <v>534670</v>
      </c>
      <c r="I658" t="s">
        <v>1395</v>
      </c>
      <c r="J658" t="s">
        <v>545</v>
      </c>
      <c r="K658" t="s">
        <v>546</v>
      </c>
      <c r="L658" t="s">
        <v>671</v>
      </c>
      <c r="M658" t="s">
        <v>610</v>
      </c>
      <c r="N658" t="s">
        <v>549</v>
      </c>
      <c r="O658" t="s">
        <v>550</v>
      </c>
      <c r="P658" t="s">
        <v>136</v>
      </c>
      <c r="Q658" t="s">
        <v>292</v>
      </c>
      <c r="R658" t="s">
        <v>475</v>
      </c>
      <c r="S658" t="s">
        <v>659</v>
      </c>
      <c r="T658" t="s">
        <v>561</v>
      </c>
      <c r="U658">
        <f>COUNTIF('业绩进度排名-中间表'!$E$27:$E$202,新签明细[[#This Row],[cc_user_name]])</f>
        <v>1</v>
      </c>
      <c r="V658" s="1">
        <f>DATEVALUE(LEFT(新签明细[[#This Row],[支付成功时间]], FIND(" ", 新签明细[[#This Row],[支付成功时间]]) - 1))</f>
        <v>45782</v>
      </c>
      <c r="W658" s="1">
        <f>IFERROR(DATEVALUE(LEFT(新签明细[[#This Row],[lead_date]],FIND(" ",新签明细[[#This Row],[lead_date]])-1)),$W$2)</f>
        <v>45781</v>
      </c>
      <c r="X658" t="b">
        <f t="shared" ca="1" si="10"/>
        <v>1</v>
      </c>
    </row>
    <row r="659" spans="1:24" hidden="1">
      <c r="A659" t="s">
        <v>1396</v>
      </c>
      <c r="B659" t="s">
        <v>1397</v>
      </c>
      <c r="C659">
        <v>36</v>
      </c>
      <c r="D659" t="s">
        <v>293</v>
      </c>
      <c r="E659" t="s">
        <v>1397</v>
      </c>
      <c r="F659">
        <v>1</v>
      </c>
      <c r="G659">
        <v>420</v>
      </c>
      <c r="H659">
        <v>534755</v>
      </c>
      <c r="I659" t="s">
        <v>1398</v>
      </c>
      <c r="J659" t="s">
        <v>545</v>
      </c>
      <c r="K659" t="s">
        <v>864</v>
      </c>
      <c r="L659" t="s">
        <v>865</v>
      </c>
      <c r="M659" t="s">
        <v>1166</v>
      </c>
      <c r="N659" t="s">
        <v>549</v>
      </c>
      <c r="O659" t="s">
        <v>550</v>
      </c>
      <c r="P659" t="s">
        <v>136</v>
      </c>
      <c r="Q659" t="s">
        <v>292</v>
      </c>
      <c r="R659" t="s">
        <v>475</v>
      </c>
      <c r="S659" t="s">
        <v>659</v>
      </c>
      <c r="T659" t="s">
        <v>722</v>
      </c>
      <c r="U659">
        <f>COUNTIF('业绩进度排名-中间表'!$E$27:$E$202,新签明细[[#This Row],[cc_user_name]])</f>
        <v>1</v>
      </c>
      <c r="V659" s="1">
        <f>DATEVALUE(LEFT(新签明细[[#This Row],[支付成功时间]], FIND(" ", 新签明细[[#This Row],[支付成功时间]]) - 1))</f>
        <v>45783</v>
      </c>
      <c r="W659" s="1">
        <f>IFERROR(DATEVALUE(LEFT(新签明细[[#This Row],[lead_date]],FIND(" ",新签明细[[#This Row],[lead_date]])-1)),$W$2)</f>
        <v>45780</v>
      </c>
      <c r="X659" t="b">
        <f t="shared" ca="1" si="10"/>
        <v>1</v>
      </c>
    </row>
    <row r="660" spans="1:24">
      <c r="A660" t="s">
        <v>1399</v>
      </c>
      <c r="B660" t="s">
        <v>1400</v>
      </c>
      <c r="C660">
        <v>24</v>
      </c>
      <c r="D660" t="s">
        <v>306</v>
      </c>
      <c r="E660" t="s">
        <v>1400</v>
      </c>
      <c r="F660">
        <v>1</v>
      </c>
      <c r="G660">
        <v>840</v>
      </c>
      <c r="H660">
        <v>534703</v>
      </c>
      <c r="I660" t="s">
        <v>1401</v>
      </c>
      <c r="J660" t="s">
        <v>545</v>
      </c>
      <c r="K660" t="s">
        <v>546</v>
      </c>
      <c r="L660" t="s">
        <v>671</v>
      </c>
      <c r="M660" t="s">
        <v>744</v>
      </c>
      <c r="N660" t="s">
        <v>549</v>
      </c>
      <c r="O660" t="s">
        <v>550</v>
      </c>
      <c r="P660" t="s">
        <v>136</v>
      </c>
      <c r="Q660" t="s">
        <v>143</v>
      </c>
      <c r="R660" t="s">
        <v>475</v>
      </c>
      <c r="S660" t="s">
        <v>659</v>
      </c>
      <c r="T660" t="s">
        <v>722</v>
      </c>
      <c r="U660">
        <f>COUNTIF('业绩进度排名-中间表'!$E$27:$E$202,新签明细[[#This Row],[cc_user_name]])</f>
        <v>1</v>
      </c>
      <c r="V660" s="1">
        <f>DATEVALUE(LEFT(新签明细[[#This Row],[支付成功时间]], FIND(" ", 新签明细[[#This Row],[支付成功时间]]) - 1))</f>
        <v>45783</v>
      </c>
      <c r="W660" s="1">
        <f>IFERROR(DATEVALUE(LEFT(新签明细[[#This Row],[lead_date]],FIND(" ",新签明细[[#This Row],[lead_date]])-1)),$W$2)</f>
        <v>45780</v>
      </c>
      <c r="X660" t="b">
        <f t="shared" ca="1" si="10"/>
        <v>1</v>
      </c>
    </row>
    <row r="661" spans="1:24" hidden="1">
      <c r="A661" t="s">
        <v>1402</v>
      </c>
      <c r="B661" t="s">
        <v>1403</v>
      </c>
      <c r="C661">
        <v>36</v>
      </c>
      <c r="D661" t="s">
        <v>323</v>
      </c>
      <c r="E661" t="s">
        <v>1403</v>
      </c>
      <c r="F661">
        <v>1</v>
      </c>
      <c r="G661">
        <v>1267.417651</v>
      </c>
      <c r="H661">
        <v>535981</v>
      </c>
      <c r="I661" t="s">
        <v>1404</v>
      </c>
      <c r="J661" t="s">
        <v>545</v>
      </c>
      <c r="K661" t="s">
        <v>546</v>
      </c>
      <c r="L661" t="s">
        <v>557</v>
      </c>
      <c r="M661" t="s">
        <v>558</v>
      </c>
      <c r="N661" t="s">
        <v>549</v>
      </c>
      <c r="O661" t="s">
        <v>550</v>
      </c>
      <c r="P661" t="s">
        <v>616</v>
      </c>
      <c r="Q661" t="s">
        <v>314</v>
      </c>
      <c r="R661" t="s">
        <v>475</v>
      </c>
      <c r="S661" t="s">
        <v>9486</v>
      </c>
      <c r="T661" t="s">
        <v>655</v>
      </c>
      <c r="U661">
        <f>COUNTIF('业绩进度排名-中间表'!$E$27:$E$202,新签明细[[#This Row],[cc_user_name]])</f>
        <v>1</v>
      </c>
      <c r="V661" s="1">
        <f>DATEVALUE(LEFT(新签明细[[#This Row],[支付成功时间]], FIND(" ", 新签明细[[#This Row],[支付成功时间]]) - 1))</f>
        <v>45787</v>
      </c>
      <c r="W661" s="1">
        <f>IFERROR(DATEVALUE(LEFT(新签明细[[#This Row],[lead_date]],FIND(" ",新签明细[[#This Row],[lead_date]])-1)),$W$2)</f>
        <v>45774</v>
      </c>
      <c r="X661" t="b">
        <f t="shared" ca="1" si="10"/>
        <v>0</v>
      </c>
    </row>
    <row r="662" spans="1:24">
      <c r="A662" t="s">
        <v>19175</v>
      </c>
      <c r="B662" t="s">
        <v>19176</v>
      </c>
      <c r="C662">
        <v>18</v>
      </c>
      <c r="D662" t="s">
        <v>298</v>
      </c>
      <c r="E662" t="s">
        <v>19176</v>
      </c>
      <c r="F662">
        <v>1</v>
      </c>
      <c r="G662">
        <v>630</v>
      </c>
      <c r="H662">
        <v>540850</v>
      </c>
      <c r="I662" t="s">
        <v>19177</v>
      </c>
      <c r="J662" t="s">
        <v>545</v>
      </c>
      <c r="K662" t="s">
        <v>546</v>
      </c>
      <c r="L662" t="s">
        <v>565</v>
      </c>
      <c r="M662" t="s">
        <v>1088</v>
      </c>
      <c r="N662" t="s">
        <v>549</v>
      </c>
      <c r="O662" t="s">
        <v>550</v>
      </c>
      <c r="P662" t="s">
        <v>136</v>
      </c>
      <c r="Q662" t="s">
        <v>143</v>
      </c>
      <c r="R662" t="s">
        <v>475</v>
      </c>
      <c r="S662" t="s">
        <v>1078</v>
      </c>
      <c r="T662" t="s">
        <v>19178</v>
      </c>
      <c r="U662">
        <f>COUNTIF('业绩进度排名-中间表'!$E$27:$E$202,新签明细[[#This Row],[cc_user_name]])</f>
        <v>1</v>
      </c>
      <c r="V662" s="1">
        <f>DATEVALUE(LEFT(新签明细[[#This Row],[支付成功时间]], FIND(" ", 新签明细[[#This Row],[支付成功时间]]) - 1))</f>
        <v>45796</v>
      </c>
      <c r="W662" s="1">
        <f>IFERROR(DATEVALUE(LEFT(新签明细[[#This Row],[lead_date]],FIND(" ",新签明细[[#This Row],[lead_date]])-1)),$W$2)</f>
        <v>45158</v>
      </c>
      <c r="X662" t="b">
        <f t="shared" ca="1" si="10"/>
        <v>0</v>
      </c>
    </row>
    <row r="663" spans="1:24" hidden="1">
      <c r="A663" t="s">
        <v>9728</v>
      </c>
      <c r="B663" t="s">
        <v>9729</v>
      </c>
      <c r="C663">
        <v>18</v>
      </c>
      <c r="D663" t="s">
        <v>257</v>
      </c>
      <c r="E663" t="s">
        <v>9729</v>
      </c>
      <c r="F663">
        <v>1</v>
      </c>
      <c r="G663">
        <v>630</v>
      </c>
      <c r="H663">
        <v>536857</v>
      </c>
      <c r="I663" t="s">
        <v>9730</v>
      </c>
      <c r="J663" t="s">
        <v>545</v>
      </c>
      <c r="K663" t="s">
        <v>546</v>
      </c>
      <c r="L663" t="s">
        <v>565</v>
      </c>
      <c r="M663" t="s">
        <v>1938</v>
      </c>
      <c r="N663" t="s">
        <v>549</v>
      </c>
      <c r="O663" t="s">
        <v>550</v>
      </c>
      <c r="P663" t="s">
        <v>136</v>
      </c>
      <c r="Q663" t="s">
        <v>147</v>
      </c>
      <c r="R663" t="s">
        <v>475</v>
      </c>
      <c r="S663" t="s">
        <v>659</v>
      </c>
      <c r="T663" t="s">
        <v>9478</v>
      </c>
      <c r="U663">
        <f>COUNTIF('业绩进度排名-中间表'!$E$27:$E$202,新签明细[[#This Row],[cc_user_name]])</f>
        <v>1</v>
      </c>
      <c r="V663" s="1">
        <f>DATEVALUE(LEFT(新签明细[[#This Row],[支付成功时间]], FIND(" ", 新签明细[[#This Row],[支付成功时间]]) - 1))</f>
        <v>45789</v>
      </c>
      <c r="W663" s="1">
        <f>IFERROR(DATEVALUE(LEFT(新签明细[[#This Row],[lead_date]],FIND(" ",新签明细[[#This Row],[lead_date]])-1)),$W$2)</f>
        <v>45788</v>
      </c>
      <c r="X663" t="b">
        <f t="shared" ca="1" si="10"/>
        <v>1</v>
      </c>
    </row>
    <row r="664" spans="1:24">
      <c r="A664" t="s">
        <v>1405</v>
      </c>
      <c r="B664" t="s">
        <v>1406</v>
      </c>
      <c r="C664">
        <v>24</v>
      </c>
      <c r="D664" t="s">
        <v>301</v>
      </c>
      <c r="E664" t="s">
        <v>1406</v>
      </c>
      <c r="F664">
        <v>1</v>
      </c>
      <c r="G664">
        <v>840</v>
      </c>
      <c r="H664">
        <v>534525</v>
      </c>
      <c r="I664" t="s">
        <v>1407</v>
      </c>
      <c r="J664" t="s">
        <v>545</v>
      </c>
      <c r="K664" t="s">
        <v>546</v>
      </c>
      <c r="L664" t="s">
        <v>671</v>
      </c>
      <c r="M664" t="s">
        <v>886</v>
      </c>
      <c r="N664" t="s">
        <v>549</v>
      </c>
      <c r="O664" t="s">
        <v>550</v>
      </c>
      <c r="P664" t="s">
        <v>136</v>
      </c>
      <c r="Q664" t="s">
        <v>143</v>
      </c>
      <c r="R664" t="s">
        <v>475</v>
      </c>
      <c r="S664" t="s">
        <v>611</v>
      </c>
      <c r="T664" t="s">
        <v>637</v>
      </c>
      <c r="U664">
        <f>COUNTIF('业绩进度排名-中间表'!$E$27:$E$202,新签明细[[#This Row],[cc_user_name]])</f>
        <v>1</v>
      </c>
      <c r="V664" s="1">
        <f>DATEVALUE(LEFT(新签明细[[#This Row],[支付成功时间]], FIND(" ", 新签明细[[#This Row],[支付成功时间]]) - 1))</f>
        <v>45782</v>
      </c>
      <c r="W664" s="1">
        <f>IFERROR(DATEVALUE(LEFT(新签明细[[#This Row],[lead_date]],FIND(" ",新签明细[[#This Row],[lead_date]])-1)),$W$2)</f>
        <v>45779</v>
      </c>
      <c r="X664" t="b">
        <f t="shared" ca="1" si="10"/>
        <v>1</v>
      </c>
    </row>
    <row r="665" spans="1:24" hidden="1">
      <c r="A665" t="s">
        <v>19179</v>
      </c>
      <c r="B665" t="s">
        <v>19180</v>
      </c>
      <c r="C665">
        <v>18</v>
      </c>
      <c r="D665" t="s">
        <v>253</v>
      </c>
      <c r="E665" t="s">
        <v>19180</v>
      </c>
      <c r="F665">
        <v>1</v>
      </c>
      <c r="G665">
        <v>630</v>
      </c>
      <c r="H665">
        <v>540932</v>
      </c>
      <c r="I665" t="s">
        <v>19181</v>
      </c>
      <c r="J665" t="s">
        <v>545</v>
      </c>
      <c r="K665" t="s">
        <v>546</v>
      </c>
      <c r="L665" t="s">
        <v>565</v>
      </c>
      <c r="M665" t="s">
        <v>548</v>
      </c>
      <c r="N665" t="s">
        <v>549</v>
      </c>
      <c r="O665" t="s">
        <v>550</v>
      </c>
      <c r="P665" t="s">
        <v>136</v>
      </c>
      <c r="Q665" t="s">
        <v>147</v>
      </c>
      <c r="R665" t="s">
        <v>475</v>
      </c>
      <c r="S665" t="s">
        <v>659</v>
      </c>
      <c r="T665" t="s">
        <v>17717</v>
      </c>
      <c r="U665">
        <f>COUNTIF('业绩进度排名-中间表'!$E$27:$E$202,新签明细[[#This Row],[cc_user_name]])</f>
        <v>1</v>
      </c>
      <c r="V665" s="1">
        <f>DATEVALUE(LEFT(新签明细[[#This Row],[支付成功时间]], FIND(" ", 新签明细[[#This Row],[支付成功时间]]) - 1))</f>
        <v>45797</v>
      </c>
      <c r="W665" s="1">
        <f>IFERROR(DATEVALUE(LEFT(新签明细[[#This Row],[lead_date]],FIND(" ",新签明细[[#This Row],[lead_date]])-1)),$W$2)</f>
        <v>45792</v>
      </c>
      <c r="X665" t="b">
        <f t="shared" ca="1" si="10"/>
        <v>1</v>
      </c>
    </row>
    <row r="666" spans="1:24" hidden="1">
      <c r="A666" t="s">
        <v>30769</v>
      </c>
      <c r="B666" t="s">
        <v>30770</v>
      </c>
      <c r="C666">
        <v>30</v>
      </c>
      <c r="D666" t="s">
        <v>196</v>
      </c>
      <c r="E666" t="s">
        <v>30770</v>
      </c>
      <c r="F666">
        <v>1</v>
      </c>
      <c r="G666">
        <v>811.13</v>
      </c>
      <c r="H666">
        <v>544143</v>
      </c>
      <c r="I666" t="s">
        <v>30771</v>
      </c>
      <c r="J666" t="s">
        <v>545</v>
      </c>
      <c r="K666" t="s">
        <v>546</v>
      </c>
      <c r="L666" t="s">
        <v>599</v>
      </c>
      <c r="M666" t="s">
        <v>1314</v>
      </c>
      <c r="N666" t="s">
        <v>549</v>
      </c>
      <c r="O666" t="s">
        <v>559</v>
      </c>
      <c r="P666" t="s">
        <v>469</v>
      </c>
      <c r="Q666" t="s">
        <v>189</v>
      </c>
      <c r="R666" t="s">
        <v>475</v>
      </c>
      <c r="S666" t="s">
        <v>17728</v>
      </c>
      <c r="T666" t="s">
        <v>18475</v>
      </c>
      <c r="U666">
        <f>COUNTIF('业绩进度排名-中间表'!$E$27:$E$202,新签明细[[#This Row],[cc_user_name]])</f>
        <v>1</v>
      </c>
      <c r="V666" s="1">
        <f>DATEVALUE(LEFT(新签明细[[#This Row],[支付成功时间]], FIND(" ", 新签明细[[#This Row],[支付成功时间]]) - 1))</f>
        <v>45803</v>
      </c>
      <c r="W666" s="1">
        <f>IFERROR(DATEVALUE(LEFT(新签明细[[#This Row],[lead_date]],FIND(" ",新签明细[[#This Row],[lead_date]])-1)),$W$2)</f>
        <v>45801</v>
      </c>
      <c r="X666" t="b">
        <f t="shared" ca="1" si="10"/>
        <v>1</v>
      </c>
    </row>
    <row r="667" spans="1:24" hidden="1">
      <c r="A667" t="s">
        <v>30772</v>
      </c>
      <c r="B667" t="s">
        <v>30773</v>
      </c>
      <c r="C667">
        <v>48</v>
      </c>
      <c r="D667" t="s">
        <v>183</v>
      </c>
      <c r="E667" t="s">
        <v>30773</v>
      </c>
      <c r="F667">
        <v>1</v>
      </c>
      <c r="G667">
        <v>1598</v>
      </c>
      <c r="H667">
        <v>543876</v>
      </c>
      <c r="I667" t="s">
        <v>30774</v>
      </c>
      <c r="J667" t="s">
        <v>545</v>
      </c>
      <c r="K667" t="s">
        <v>546</v>
      </c>
      <c r="L667" t="s">
        <v>571</v>
      </c>
      <c r="M667" t="s">
        <v>548</v>
      </c>
      <c r="N667" t="s">
        <v>549</v>
      </c>
      <c r="O667" t="s">
        <v>559</v>
      </c>
      <c r="P667" t="s">
        <v>469</v>
      </c>
      <c r="Q667" t="s">
        <v>180</v>
      </c>
      <c r="R667" t="s">
        <v>475</v>
      </c>
      <c r="S667" t="s">
        <v>30775</v>
      </c>
      <c r="T667" t="s">
        <v>30776</v>
      </c>
      <c r="U667">
        <f>COUNTIF('业绩进度排名-中间表'!$E$27:$E$202,新签明细[[#This Row],[cc_user_name]])</f>
        <v>1</v>
      </c>
      <c r="V667" s="1">
        <f>DATEVALUE(LEFT(新签明细[[#This Row],[支付成功时间]], FIND(" ", 新签明细[[#This Row],[支付成功时间]]) - 1))</f>
        <v>45803</v>
      </c>
      <c r="W667" s="1">
        <f>IFERROR(DATEVALUE(LEFT(新签明细[[#This Row],[lead_date]],FIND(" ",新签明细[[#This Row],[lead_date]])-1)),$W$2)</f>
        <v>45214</v>
      </c>
      <c r="X667" t="b">
        <f t="shared" ca="1" si="10"/>
        <v>0</v>
      </c>
    </row>
    <row r="668" spans="1:24" hidden="1">
      <c r="A668" t="s">
        <v>9731</v>
      </c>
      <c r="B668" t="s">
        <v>9732</v>
      </c>
      <c r="C668">
        <v>30</v>
      </c>
      <c r="D668" t="s">
        <v>285</v>
      </c>
      <c r="E668" t="s">
        <v>9732</v>
      </c>
      <c r="F668">
        <v>1</v>
      </c>
      <c r="G668">
        <v>393.75</v>
      </c>
      <c r="H668">
        <v>536029</v>
      </c>
      <c r="I668" t="s">
        <v>9733</v>
      </c>
      <c r="J668" t="s">
        <v>545</v>
      </c>
      <c r="K668" t="s">
        <v>641</v>
      </c>
      <c r="L668" t="s">
        <v>642</v>
      </c>
      <c r="M668" t="s">
        <v>548</v>
      </c>
      <c r="N668" t="s">
        <v>549</v>
      </c>
      <c r="O668" t="s">
        <v>550</v>
      </c>
      <c r="P668" t="s">
        <v>136</v>
      </c>
      <c r="Q668" t="s">
        <v>283</v>
      </c>
      <c r="R668" t="s">
        <v>475</v>
      </c>
      <c r="S668" t="s">
        <v>643</v>
      </c>
      <c r="T668" t="s">
        <v>580</v>
      </c>
      <c r="U668">
        <f>COUNTIF('业绩进度排名-中间表'!$E$27:$E$202,新签明细[[#This Row],[cc_user_name]])</f>
        <v>1</v>
      </c>
      <c r="V668" s="1">
        <f>DATEVALUE(LEFT(新签明细[[#This Row],[支付成功时间]], FIND(" ", 新签明细[[#This Row],[支付成功时间]]) - 1))</f>
        <v>45787</v>
      </c>
      <c r="W668" s="1">
        <f>IFERROR(DATEVALUE(LEFT(新签明细[[#This Row],[lead_date]],FIND(" ",新签明细[[#This Row],[lead_date]])-1)),$W$2)</f>
        <v>45771</v>
      </c>
      <c r="X668" t="b">
        <f t="shared" ca="1" si="10"/>
        <v>0</v>
      </c>
    </row>
    <row r="669" spans="1:24" hidden="1">
      <c r="A669" t="s">
        <v>29028</v>
      </c>
      <c r="B669" t="s">
        <v>30777</v>
      </c>
      <c r="C669">
        <v>48</v>
      </c>
      <c r="D669" t="s">
        <v>219</v>
      </c>
      <c r="E669" t="s">
        <v>30777</v>
      </c>
      <c r="F669">
        <v>1</v>
      </c>
      <c r="G669">
        <v>1598</v>
      </c>
      <c r="H669">
        <v>543747</v>
      </c>
      <c r="I669" t="s">
        <v>29029</v>
      </c>
      <c r="J669" t="s">
        <v>545</v>
      </c>
      <c r="K669" t="s">
        <v>546</v>
      </c>
      <c r="L669" t="s">
        <v>571</v>
      </c>
      <c r="M669" t="s">
        <v>626</v>
      </c>
      <c r="N669" t="s">
        <v>549</v>
      </c>
      <c r="O669" t="s">
        <v>550</v>
      </c>
      <c r="P669" t="s">
        <v>551</v>
      </c>
      <c r="Q669" t="s">
        <v>145</v>
      </c>
      <c r="R669" t="s">
        <v>475</v>
      </c>
      <c r="S669" t="s">
        <v>659</v>
      </c>
      <c r="T669" t="s">
        <v>29030</v>
      </c>
      <c r="U669">
        <f>COUNTIF('业绩进度排名-中间表'!$E$27:$E$202,新签明细[[#This Row],[cc_user_name]])</f>
        <v>1</v>
      </c>
      <c r="V669" s="1">
        <f>DATEVALUE(LEFT(新签明细[[#This Row],[支付成功时间]], FIND(" ", 新签明细[[#This Row],[支付成功时间]]) - 1))</f>
        <v>45803</v>
      </c>
      <c r="W669" s="1">
        <f>IFERROR(DATEVALUE(LEFT(新签明细[[#This Row],[lead_date]],FIND(" ",新签明细[[#This Row],[lead_date]])-1)),$W$2)</f>
        <v>45802</v>
      </c>
      <c r="X669" t="b">
        <f t="shared" ca="1" si="10"/>
        <v>1</v>
      </c>
    </row>
    <row r="670" spans="1:24" hidden="1">
      <c r="A670" t="s">
        <v>30778</v>
      </c>
      <c r="B670" t="s">
        <v>30779</v>
      </c>
      <c r="C670">
        <v>30</v>
      </c>
      <c r="D670" t="s">
        <v>196</v>
      </c>
      <c r="E670" t="s">
        <v>30779</v>
      </c>
      <c r="F670">
        <v>1</v>
      </c>
      <c r="G670">
        <v>811.13</v>
      </c>
      <c r="H670">
        <v>544542</v>
      </c>
      <c r="I670" t="s">
        <v>30780</v>
      </c>
      <c r="J670" t="s">
        <v>545</v>
      </c>
      <c r="K670" t="s">
        <v>546</v>
      </c>
      <c r="L670" t="s">
        <v>599</v>
      </c>
      <c r="M670" t="s">
        <v>1314</v>
      </c>
      <c r="N670" t="s">
        <v>549</v>
      </c>
      <c r="O670" t="s">
        <v>559</v>
      </c>
      <c r="P670" t="s">
        <v>469</v>
      </c>
      <c r="Q670" t="s">
        <v>189</v>
      </c>
      <c r="R670" t="s">
        <v>475</v>
      </c>
      <c r="S670" t="s">
        <v>17728</v>
      </c>
      <c r="T670" t="s">
        <v>18475</v>
      </c>
      <c r="U670">
        <f>COUNTIF('业绩进度排名-中间表'!$E$27:$E$202,新签明细[[#This Row],[cc_user_name]])</f>
        <v>1</v>
      </c>
      <c r="V670" s="1">
        <f>DATEVALUE(LEFT(新签明细[[#This Row],[支付成功时间]], FIND(" ", 新签明细[[#This Row],[支付成功时间]]) - 1))</f>
        <v>45804</v>
      </c>
      <c r="W670" s="1">
        <f>IFERROR(DATEVALUE(LEFT(新签明细[[#This Row],[lead_date]],FIND(" ",新签明细[[#This Row],[lead_date]])-1)),$W$2)</f>
        <v>45801</v>
      </c>
      <c r="X670" t="b">
        <f t="shared" ca="1" si="10"/>
        <v>1</v>
      </c>
    </row>
    <row r="671" spans="1:24" hidden="1">
      <c r="A671" t="s">
        <v>19182</v>
      </c>
      <c r="B671" t="s">
        <v>19183</v>
      </c>
      <c r="C671">
        <v>24</v>
      </c>
      <c r="D671" t="s">
        <v>271</v>
      </c>
      <c r="E671" t="s">
        <v>19183</v>
      </c>
      <c r="F671">
        <v>1</v>
      </c>
      <c r="G671">
        <v>865.2</v>
      </c>
      <c r="H671">
        <v>539595</v>
      </c>
      <c r="I671" t="s">
        <v>19184</v>
      </c>
      <c r="J671" t="s">
        <v>545</v>
      </c>
      <c r="K671" t="s">
        <v>546</v>
      </c>
      <c r="L671" t="s">
        <v>671</v>
      </c>
      <c r="M671" t="s">
        <v>695</v>
      </c>
      <c r="N671" t="s">
        <v>549</v>
      </c>
      <c r="O671" t="s">
        <v>550</v>
      </c>
      <c r="P671" t="s">
        <v>136</v>
      </c>
      <c r="Q671" t="s">
        <v>139</v>
      </c>
      <c r="R671" t="s">
        <v>475</v>
      </c>
      <c r="S671" t="s">
        <v>9442</v>
      </c>
      <c r="T671" t="s">
        <v>17661</v>
      </c>
      <c r="U671">
        <f>COUNTIF('业绩进度排名-中间表'!$E$27:$E$202,新签明细[[#This Row],[cc_user_name]])</f>
        <v>1</v>
      </c>
      <c r="V671" s="1">
        <f>DATEVALUE(LEFT(新签明细[[#This Row],[支付成功时间]], FIND(" ", 新签明细[[#This Row],[支付成功时间]]) - 1))</f>
        <v>45795</v>
      </c>
      <c r="W671" s="1">
        <f>IFERROR(DATEVALUE(LEFT(新签明细[[#This Row],[lead_date]],FIND(" ",新签明细[[#This Row],[lead_date]])-1)),$W$2)</f>
        <v>45793</v>
      </c>
      <c r="X671" t="b">
        <f t="shared" ca="1" si="10"/>
        <v>1</v>
      </c>
    </row>
    <row r="672" spans="1:24" hidden="1">
      <c r="A672" t="s">
        <v>1408</v>
      </c>
      <c r="B672" t="s">
        <v>1409</v>
      </c>
      <c r="C672">
        <v>18</v>
      </c>
      <c r="D672" t="s">
        <v>259</v>
      </c>
      <c r="E672" t="s">
        <v>1409</v>
      </c>
      <c r="F672">
        <v>1</v>
      </c>
      <c r="G672">
        <v>648.9</v>
      </c>
      <c r="H672">
        <v>535591</v>
      </c>
      <c r="I672" t="s">
        <v>1410</v>
      </c>
      <c r="J672" t="s">
        <v>545</v>
      </c>
      <c r="K672" t="s">
        <v>546</v>
      </c>
      <c r="L672" t="s">
        <v>565</v>
      </c>
      <c r="M672" t="s">
        <v>548</v>
      </c>
      <c r="N672" t="s">
        <v>549</v>
      </c>
      <c r="O672" t="s">
        <v>550</v>
      </c>
      <c r="P672" t="s">
        <v>136</v>
      </c>
      <c r="Q672" t="s">
        <v>147</v>
      </c>
      <c r="R672" t="s">
        <v>475</v>
      </c>
      <c r="S672" t="s">
        <v>678</v>
      </c>
      <c r="T672" t="s">
        <v>567</v>
      </c>
      <c r="U672">
        <f>COUNTIF('业绩进度排名-中间表'!$E$27:$E$202,新签明细[[#This Row],[cc_user_name]])</f>
        <v>1</v>
      </c>
      <c r="V672" s="1">
        <f>DATEVALUE(LEFT(新签明细[[#This Row],[支付成功时间]], FIND(" ", 新签明细[[#This Row],[支付成功时间]]) - 1))</f>
        <v>45786</v>
      </c>
      <c r="W672" s="1">
        <f>IFERROR(DATEVALUE(LEFT(新签明细[[#This Row],[lead_date]],FIND(" ",新签明细[[#This Row],[lead_date]])-1)),$W$2)</f>
        <v>45783</v>
      </c>
      <c r="X672" t="b">
        <f t="shared" ca="1" si="10"/>
        <v>1</v>
      </c>
    </row>
    <row r="673" spans="1:24" hidden="1">
      <c r="A673" t="s">
        <v>19185</v>
      </c>
      <c r="B673" t="s">
        <v>19186</v>
      </c>
      <c r="C673">
        <v>48</v>
      </c>
      <c r="D673" t="s">
        <v>352</v>
      </c>
      <c r="E673" t="s">
        <v>19186</v>
      </c>
      <c r="F673">
        <v>1</v>
      </c>
      <c r="G673">
        <v>1645.94</v>
      </c>
      <c r="H673">
        <v>542323</v>
      </c>
      <c r="I673" t="s">
        <v>19187</v>
      </c>
      <c r="J673" t="s">
        <v>545</v>
      </c>
      <c r="K673" t="s">
        <v>546</v>
      </c>
      <c r="L673" t="s">
        <v>571</v>
      </c>
      <c r="M673" t="s">
        <v>886</v>
      </c>
      <c r="N673" t="s">
        <v>549</v>
      </c>
      <c r="O673" t="s">
        <v>559</v>
      </c>
      <c r="P673" t="s">
        <v>163</v>
      </c>
      <c r="Q673" t="s">
        <v>472</v>
      </c>
      <c r="R673" t="s">
        <v>475</v>
      </c>
      <c r="S673" t="s">
        <v>19188</v>
      </c>
      <c r="T673" t="s">
        <v>19189</v>
      </c>
      <c r="U673">
        <f>COUNTIF('业绩进度排名-中间表'!$E$27:$E$202,新签明细[[#This Row],[cc_user_name]])</f>
        <v>1</v>
      </c>
      <c r="V673" s="1">
        <f>DATEVALUE(LEFT(新签明细[[#This Row],[支付成功时间]], FIND(" ", 新签明细[[#This Row],[支付成功时间]]) - 1))</f>
        <v>45800</v>
      </c>
      <c r="W673" s="1">
        <f>IFERROR(DATEVALUE(LEFT(新签明细[[#This Row],[lead_date]],FIND(" ",新签明细[[#This Row],[lead_date]])-1)),$W$2)</f>
        <v>44286</v>
      </c>
      <c r="X673" t="b">
        <f t="shared" ca="1" si="10"/>
        <v>0</v>
      </c>
    </row>
    <row r="674" spans="1:24" hidden="1">
      <c r="A674" t="s">
        <v>30781</v>
      </c>
      <c r="B674" t="s">
        <v>30782</v>
      </c>
      <c r="C674">
        <v>18</v>
      </c>
      <c r="D674" t="s">
        <v>338</v>
      </c>
      <c r="E674" t="s">
        <v>30782</v>
      </c>
      <c r="F674">
        <v>1</v>
      </c>
      <c r="G674">
        <v>720.41018799999995</v>
      </c>
      <c r="H674">
        <v>543872</v>
      </c>
      <c r="I674" t="s">
        <v>30783</v>
      </c>
      <c r="J674" t="s">
        <v>545</v>
      </c>
      <c r="K674" t="s">
        <v>546</v>
      </c>
      <c r="L674" t="s">
        <v>565</v>
      </c>
      <c r="M674" t="s">
        <v>558</v>
      </c>
      <c r="N674" t="s">
        <v>549</v>
      </c>
      <c r="O674" t="s">
        <v>559</v>
      </c>
      <c r="P674" t="s">
        <v>504</v>
      </c>
      <c r="Q674" t="s">
        <v>325</v>
      </c>
      <c r="R674" t="s">
        <v>475</v>
      </c>
      <c r="S674" t="s">
        <v>560</v>
      </c>
      <c r="T674" t="s">
        <v>11910</v>
      </c>
      <c r="U674">
        <f>COUNTIF('业绩进度排名-中间表'!$E$27:$E$202,新签明细[[#This Row],[cc_user_name]])</f>
        <v>1</v>
      </c>
      <c r="V674" s="1">
        <f>DATEVALUE(LEFT(新签明细[[#This Row],[支付成功时间]], FIND(" ", 新签明细[[#This Row],[支付成功时间]]) - 1))</f>
        <v>45803</v>
      </c>
      <c r="W674" s="1">
        <f>IFERROR(DATEVALUE(LEFT(新签明细[[#This Row],[lead_date]],FIND(" ",新签明细[[#This Row],[lead_date]])-1)),$W$2)</f>
        <v>45789</v>
      </c>
      <c r="X674" t="b">
        <f t="shared" ca="1" si="10"/>
        <v>1</v>
      </c>
    </row>
    <row r="675" spans="1:24" hidden="1">
      <c r="A675" t="s">
        <v>1411</v>
      </c>
      <c r="B675" t="s">
        <v>1412</v>
      </c>
      <c r="C675">
        <v>18</v>
      </c>
      <c r="D675" t="s">
        <v>238</v>
      </c>
      <c r="E675" t="s">
        <v>1412</v>
      </c>
      <c r="F675">
        <v>1</v>
      </c>
      <c r="G675">
        <v>627.51040599999999</v>
      </c>
      <c r="H675">
        <v>534919</v>
      </c>
      <c r="I675" t="s">
        <v>1413</v>
      </c>
      <c r="J675" t="s">
        <v>545</v>
      </c>
      <c r="K675" t="s">
        <v>546</v>
      </c>
      <c r="L675" t="s">
        <v>565</v>
      </c>
      <c r="M675" t="s">
        <v>695</v>
      </c>
      <c r="N675" t="s">
        <v>549</v>
      </c>
      <c r="O675" t="s">
        <v>550</v>
      </c>
      <c r="P675" t="s">
        <v>551</v>
      </c>
      <c r="Q675" t="s">
        <v>141</v>
      </c>
      <c r="R675" t="s">
        <v>475</v>
      </c>
      <c r="S675" t="s">
        <v>552</v>
      </c>
      <c r="T675" t="s">
        <v>612</v>
      </c>
      <c r="U675">
        <f>COUNTIF('业绩进度排名-中间表'!$E$27:$E$202,新签明细[[#This Row],[cc_user_name]])</f>
        <v>1</v>
      </c>
      <c r="V675" s="1">
        <f>DATEVALUE(LEFT(新签明细[[#This Row],[支付成功时间]], FIND(" ", 新签明细[[#This Row],[支付成功时间]]) - 1))</f>
        <v>45784</v>
      </c>
      <c r="W675" s="1">
        <f>IFERROR(DATEVALUE(LEFT(新签明细[[#This Row],[lead_date]],FIND(" ",新签明细[[#This Row],[lead_date]])-1)),$W$2)</f>
        <v>45782</v>
      </c>
      <c r="X675" t="b">
        <f t="shared" ca="1" si="10"/>
        <v>1</v>
      </c>
    </row>
    <row r="676" spans="1:24" hidden="1">
      <c r="A676" t="s">
        <v>1414</v>
      </c>
      <c r="B676" t="s">
        <v>1415</v>
      </c>
      <c r="C676">
        <v>30</v>
      </c>
      <c r="D676" t="s">
        <v>348</v>
      </c>
      <c r="E676" t="s">
        <v>1415</v>
      </c>
      <c r="F676">
        <v>1</v>
      </c>
      <c r="G676">
        <v>787.5</v>
      </c>
      <c r="H676">
        <v>534635</v>
      </c>
      <c r="I676" t="s">
        <v>1416</v>
      </c>
      <c r="J676" t="s">
        <v>545</v>
      </c>
      <c r="K676" t="s">
        <v>546</v>
      </c>
      <c r="L676" t="s">
        <v>599</v>
      </c>
      <c r="M676" t="s">
        <v>1417</v>
      </c>
      <c r="N676" t="s">
        <v>549</v>
      </c>
      <c r="O676" t="s">
        <v>559</v>
      </c>
      <c r="P676" t="s">
        <v>163</v>
      </c>
      <c r="Q676" t="s">
        <v>472</v>
      </c>
      <c r="R676" t="s">
        <v>475</v>
      </c>
      <c r="S676" t="s">
        <v>1418</v>
      </c>
      <c r="T676" t="s">
        <v>585</v>
      </c>
      <c r="U676">
        <f>COUNTIF('业绩进度排名-中间表'!$E$27:$E$202,新签明细[[#This Row],[cc_user_name]])</f>
        <v>1</v>
      </c>
      <c r="V676" s="1">
        <f>DATEVALUE(LEFT(新签明细[[#This Row],[支付成功时间]], FIND(" ", 新签明细[[#This Row],[支付成功时间]]) - 1))</f>
        <v>45782</v>
      </c>
      <c r="W676" s="1">
        <f>IFERROR(DATEVALUE(LEFT(新签明细[[#This Row],[lead_date]],FIND(" ",新签明细[[#This Row],[lead_date]])-1)),$W$2)</f>
        <v>45776</v>
      </c>
      <c r="X676" t="b">
        <f t="shared" ca="1" si="10"/>
        <v>0</v>
      </c>
    </row>
    <row r="677" spans="1:24" hidden="1">
      <c r="A677" t="s">
        <v>30784</v>
      </c>
      <c r="B677" t="s">
        <v>30785</v>
      </c>
      <c r="C677">
        <v>18</v>
      </c>
      <c r="D677" t="s">
        <v>184</v>
      </c>
      <c r="E677" t="s">
        <v>30785</v>
      </c>
      <c r="F677">
        <v>1</v>
      </c>
      <c r="G677">
        <v>630</v>
      </c>
      <c r="H677">
        <v>544156</v>
      </c>
      <c r="I677" t="s">
        <v>30786</v>
      </c>
      <c r="J677" t="s">
        <v>545</v>
      </c>
      <c r="K677" t="s">
        <v>546</v>
      </c>
      <c r="L677" t="s">
        <v>565</v>
      </c>
      <c r="M677" t="s">
        <v>548</v>
      </c>
      <c r="N677" t="s">
        <v>549</v>
      </c>
      <c r="O677" t="s">
        <v>559</v>
      </c>
      <c r="P677" t="s">
        <v>469</v>
      </c>
      <c r="Q677" t="s">
        <v>180</v>
      </c>
      <c r="R677" t="s">
        <v>475</v>
      </c>
      <c r="S677" t="s">
        <v>678</v>
      </c>
      <c r="T677" t="s">
        <v>17665</v>
      </c>
      <c r="U677">
        <f>COUNTIF('业绩进度排名-中间表'!$E$27:$E$202,新签明细[[#This Row],[cc_user_name]])</f>
        <v>1</v>
      </c>
      <c r="V677" s="1">
        <f>DATEVALUE(LEFT(新签明细[[#This Row],[支付成功时间]], FIND(" ", 新签明细[[#This Row],[支付成功时间]]) - 1))</f>
        <v>45805</v>
      </c>
      <c r="W677" s="1">
        <f>IFERROR(DATEVALUE(LEFT(新签明细[[#This Row],[lead_date]],FIND(" ",新签明细[[#This Row],[lead_date]])-1)),$W$2)</f>
        <v>45800</v>
      </c>
      <c r="X677" t="b">
        <f t="shared" ca="1" si="10"/>
        <v>1</v>
      </c>
    </row>
    <row r="678" spans="1:24" hidden="1">
      <c r="A678" t="s">
        <v>1419</v>
      </c>
      <c r="B678" t="s">
        <v>1420</v>
      </c>
      <c r="C678">
        <v>8</v>
      </c>
      <c r="D678" t="s">
        <v>309</v>
      </c>
      <c r="E678" t="s">
        <v>1420</v>
      </c>
      <c r="F678">
        <v>1</v>
      </c>
      <c r="G678">
        <v>280</v>
      </c>
      <c r="H678">
        <v>534481</v>
      </c>
      <c r="I678" t="s">
        <v>1421</v>
      </c>
      <c r="J678" t="s">
        <v>545</v>
      </c>
      <c r="K678" t="s">
        <v>546</v>
      </c>
      <c r="L678" t="s">
        <v>577</v>
      </c>
      <c r="M678" t="s">
        <v>610</v>
      </c>
      <c r="N678" t="s">
        <v>549</v>
      </c>
      <c r="O678" t="s">
        <v>550</v>
      </c>
      <c r="P678" t="s">
        <v>136</v>
      </c>
      <c r="Q678" t="s">
        <v>264</v>
      </c>
      <c r="R678" t="s">
        <v>475</v>
      </c>
      <c r="S678" t="s">
        <v>611</v>
      </c>
      <c r="T678" t="s">
        <v>585</v>
      </c>
      <c r="U678">
        <f>COUNTIF('业绩进度排名-中间表'!$E$27:$E$202,新签明细[[#This Row],[cc_user_name]])</f>
        <v>1</v>
      </c>
      <c r="V678" s="1">
        <f>DATEVALUE(LEFT(新签明细[[#This Row],[支付成功时间]], FIND(" ", 新签明细[[#This Row],[支付成功时间]]) - 1))</f>
        <v>45781</v>
      </c>
      <c r="W678" s="1">
        <f>IFERROR(DATEVALUE(LEFT(新签明细[[#This Row],[lead_date]],FIND(" ",新签明细[[#This Row],[lead_date]])-1)),$W$2)</f>
        <v>45776</v>
      </c>
      <c r="X678" t="b">
        <f t="shared" ca="1" si="10"/>
        <v>0</v>
      </c>
    </row>
    <row r="679" spans="1:24" hidden="1">
      <c r="A679" t="s">
        <v>1422</v>
      </c>
      <c r="B679" t="s">
        <v>1423</v>
      </c>
      <c r="C679">
        <v>30</v>
      </c>
      <c r="D679" t="s">
        <v>253</v>
      </c>
      <c r="E679" t="s">
        <v>1423</v>
      </c>
      <c r="F679">
        <v>1</v>
      </c>
      <c r="G679">
        <v>787.5</v>
      </c>
      <c r="H679">
        <v>534772</v>
      </c>
      <c r="I679" t="s">
        <v>1424</v>
      </c>
      <c r="J679" t="s">
        <v>545</v>
      </c>
      <c r="K679" t="s">
        <v>546</v>
      </c>
      <c r="L679" t="s">
        <v>599</v>
      </c>
      <c r="M679" t="s">
        <v>548</v>
      </c>
      <c r="N679" t="s">
        <v>549</v>
      </c>
      <c r="O679" t="s">
        <v>550</v>
      </c>
      <c r="P679" t="s">
        <v>136</v>
      </c>
      <c r="Q679" t="s">
        <v>147</v>
      </c>
      <c r="R679" t="s">
        <v>475</v>
      </c>
      <c r="S679" t="s">
        <v>1020</v>
      </c>
      <c r="T679" t="s">
        <v>622</v>
      </c>
      <c r="U679">
        <f>COUNTIF('业绩进度排名-中间表'!$E$27:$E$202,新签明细[[#This Row],[cc_user_name]])</f>
        <v>1</v>
      </c>
      <c r="V679" s="1">
        <f>DATEVALUE(LEFT(新签明细[[#This Row],[支付成功时间]], FIND(" ", 新签明细[[#This Row],[支付成功时间]]) - 1))</f>
        <v>45783</v>
      </c>
      <c r="W679" s="1">
        <f>IFERROR(DATEVALUE(LEFT(新签明细[[#This Row],[lead_date]],FIND(" ",新签明细[[#This Row],[lead_date]])-1)),$W$2)</f>
        <v>45777</v>
      </c>
      <c r="X679" t="b">
        <f t="shared" ca="1" si="10"/>
        <v>0</v>
      </c>
    </row>
    <row r="680" spans="1:24" hidden="1">
      <c r="A680" t="s">
        <v>19190</v>
      </c>
      <c r="B680" t="s">
        <v>19191</v>
      </c>
      <c r="C680">
        <v>36</v>
      </c>
      <c r="D680" t="s">
        <v>182</v>
      </c>
      <c r="E680" t="s">
        <v>19191</v>
      </c>
      <c r="F680">
        <v>1</v>
      </c>
      <c r="G680">
        <v>1199</v>
      </c>
      <c r="H680">
        <v>542692</v>
      </c>
      <c r="I680" t="s">
        <v>19192</v>
      </c>
      <c r="J680" t="s">
        <v>545</v>
      </c>
      <c r="K680" t="s">
        <v>546</v>
      </c>
      <c r="L680" t="s">
        <v>557</v>
      </c>
      <c r="M680" t="s">
        <v>1314</v>
      </c>
      <c r="N680" t="s">
        <v>549</v>
      </c>
      <c r="O680" t="s">
        <v>559</v>
      </c>
      <c r="P680" t="s">
        <v>469</v>
      </c>
      <c r="Q680" t="s">
        <v>180</v>
      </c>
      <c r="R680" t="s">
        <v>475</v>
      </c>
      <c r="S680" t="s">
        <v>1445</v>
      </c>
      <c r="T680" t="s">
        <v>17678</v>
      </c>
      <c r="U680">
        <f>COUNTIF('业绩进度排名-中间表'!$E$27:$E$202,新签明细[[#This Row],[cc_user_name]])</f>
        <v>1</v>
      </c>
      <c r="V680" s="1">
        <f>DATEVALUE(LEFT(新签明细[[#This Row],[支付成功时间]], FIND(" ", 新签明细[[#This Row],[支付成功时间]]) - 1))</f>
        <v>45801</v>
      </c>
      <c r="W680" s="1">
        <f>IFERROR(DATEVALUE(LEFT(新签明细[[#This Row],[lead_date]],FIND(" ",新签明细[[#This Row],[lead_date]])-1)),$W$2)</f>
        <v>45798</v>
      </c>
      <c r="X680" t="b">
        <f t="shared" ca="1" si="10"/>
        <v>1</v>
      </c>
    </row>
    <row r="681" spans="1:24" hidden="1">
      <c r="A681" t="s">
        <v>19193</v>
      </c>
      <c r="B681" t="s">
        <v>19194</v>
      </c>
      <c r="C681">
        <v>60</v>
      </c>
      <c r="D681" t="s">
        <v>196</v>
      </c>
      <c r="E681" t="s">
        <v>19194</v>
      </c>
      <c r="F681">
        <v>1</v>
      </c>
      <c r="G681">
        <v>1622.25</v>
      </c>
      <c r="H681">
        <v>542625</v>
      </c>
      <c r="I681" t="s">
        <v>19195</v>
      </c>
      <c r="J681" t="s">
        <v>545</v>
      </c>
      <c r="K681" t="s">
        <v>546</v>
      </c>
      <c r="L681" t="s">
        <v>547</v>
      </c>
      <c r="M681" t="s">
        <v>1314</v>
      </c>
      <c r="N681" t="s">
        <v>549</v>
      </c>
      <c r="O681" t="s">
        <v>559</v>
      </c>
      <c r="P681" t="s">
        <v>469</v>
      </c>
      <c r="Q681" t="s">
        <v>189</v>
      </c>
      <c r="R681" t="s">
        <v>475</v>
      </c>
      <c r="S681" t="s">
        <v>17728</v>
      </c>
      <c r="T681" t="s">
        <v>622</v>
      </c>
      <c r="U681">
        <f>COUNTIF('业绩进度排名-中间表'!$E$27:$E$202,新签明细[[#This Row],[cc_user_name]])</f>
        <v>1</v>
      </c>
      <c r="V681" s="1">
        <f>DATEVALUE(LEFT(新签明细[[#This Row],[支付成功时间]], FIND(" ", 新签明细[[#This Row],[支付成功时间]]) - 1))</f>
        <v>45801</v>
      </c>
      <c r="W681" s="1">
        <f>IFERROR(DATEVALUE(LEFT(新签明细[[#This Row],[lead_date]],FIND(" ",新签明细[[#This Row],[lead_date]])-1)),$W$2)</f>
        <v>45777</v>
      </c>
      <c r="X681" t="b">
        <f t="shared" ca="1" si="10"/>
        <v>0</v>
      </c>
    </row>
    <row r="682" spans="1:24" hidden="1">
      <c r="A682" t="s">
        <v>1425</v>
      </c>
      <c r="B682" t="s">
        <v>1426</v>
      </c>
      <c r="C682">
        <v>36</v>
      </c>
      <c r="D682" t="s">
        <v>336</v>
      </c>
      <c r="E682" t="s">
        <v>1426</v>
      </c>
      <c r="F682">
        <v>1</v>
      </c>
      <c r="G682">
        <v>1381.4844840000001</v>
      </c>
      <c r="H682">
        <v>535345</v>
      </c>
      <c r="I682" t="s">
        <v>1427</v>
      </c>
      <c r="J682" t="s">
        <v>545</v>
      </c>
      <c r="K682" t="s">
        <v>546</v>
      </c>
      <c r="L682" t="s">
        <v>557</v>
      </c>
      <c r="M682" t="s">
        <v>558</v>
      </c>
      <c r="N682" t="s">
        <v>549</v>
      </c>
      <c r="O682" t="s">
        <v>559</v>
      </c>
      <c r="P682" t="s">
        <v>504</v>
      </c>
      <c r="Q682" t="s">
        <v>325</v>
      </c>
      <c r="R682" t="s">
        <v>475</v>
      </c>
      <c r="S682" t="s">
        <v>589</v>
      </c>
      <c r="T682" t="s">
        <v>1428</v>
      </c>
      <c r="U682">
        <f>COUNTIF('业绩进度排名-中间表'!$E$27:$E$202,新签明细[[#This Row],[cc_user_name]])</f>
        <v>1</v>
      </c>
      <c r="V682" s="1">
        <f>DATEVALUE(LEFT(新签明细[[#This Row],[支付成功时间]], FIND(" ", 新签明细[[#This Row],[支付成功时间]]) - 1))</f>
        <v>45785</v>
      </c>
      <c r="W682" s="1">
        <f>IFERROR(DATEVALUE(LEFT(新签明细[[#This Row],[lead_date]],FIND(" ",新签明细[[#This Row],[lead_date]])-1)),$W$2)</f>
        <v>45669</v>
      </c>
      <c r="X682" t="b">
        <f t="shared" ca="1" si="10"/>
        <v>0</v>
      </c>
    </row>
    <row r="683" spans="1:24" hidden="1">
      <c r="A683" t="s">
        <v>19196</v>
      </c>
      <c r="B683" t="s">
        <v>19197</v>
      </c>
      <c r="C683">
        <v>48</v>
      </c>
      <c r="D683" t="s">
        <v>321</v>
      </c>
      <c r="E683" t="s">
        <v>19197</v>
      </c>
      <c r="F683">
        <v>1</v>
      </c>
      <c r="G683">
        <v>1598</v>
      </c>
      <c r="H683">
        <v>539557</v>
      </c>
      <c r="I683" t="s">
        <v>19198</v>
      </c>
      <c r="J683" t="s">
        <v>545</v>
      </c>
      <c r="K683" t="s">
        <v>546</v>
      </c>
      <c r="L683" t="s">
        <v>571</v>
      </c>
      <c r="M683" t="s">
        <v>632</v>
      </c>
      <c r="N683" t="s">
        <v>549</v>
      </c>
      <c r="O683" t="s">
        <v>550</v>
      </c>
      <c r="P683" t="s">
        <v>616</v>
      </c>
      <c r="Q683" t="s">
        <v>314</v>
      </c>
      <c r="R683" t="s">
        <v>475</v>
      </c>
      <c r="S683" t="s">
        <v>663</v>
      </c>
      <c r="T683" t="s">
        <v>17717</v>
      </c>
      <c r="U683">
        <f>COUNTIF('业绩进度排名-中间表'!$E$27:$E$202,新签明细[[#This Row],[cc_user_name]])</f>
        <v>1</v>
      </c>
      <c r="V683" s="1">
        <f>DATEVALUE(LEFT(新签明细[[#This Row],[支付成功时间]], FIND(" ", 新签明细[[#This Row],[支付成功时间]]) - 1))</f>
        <v>45795</v>
      </c>
      <c r="W683" s="1">
        <f>IFERROR(DATEVALUE(LEFT(新签明细[[#This Row],[lead_date]],FIND(" ",新签明细[[#This Row],[lead_date]])-1)),$W$2)</f>
        <v>45792</v>
      </c>
      <c r="X683" t="b">
        <f t="shared" ca="1" si="10"/>
        <v>1</v>
      </c>
    </row>
    <row r="684" spans="1:24" hidden="1">
      <c r="A684" t="s">
        <v>1429</v>
      </c>
      <c r="B684" t="s">
        <v>1430</v>
      </c>
      <c r="C684">
        <v>36</v>
      </c>
      <c r="D684" t="s">
        <v>335</v>
      </c>
      <c r="E684" t="s">
        <v>1430</v>
      </c>
      <c r="F684">
        <v>1</v>
      </c>
      <c r="G684">
        <v>1230.502573</v>
      </c>
      <c r="H684">
        <v>535992</v>
      </c>
      <c r="I684" t="s">
        <v>1431</v>
      </c>
      <c r="J684" t="s">
        <v>545</v>
      </c>
      <c r="K684" t="s">
        <v>546</v>
      </c>
      <c r="L684" t="s">
        <v>557</v>
      </c>
      <c r="M684" t="s">
        <v>558</v>
      </c>
      <c r="N684" t="s">
        <v>549</v>
      </c>
      <c r="O684" t="s">
        <v>559</v>
      </c>
      <c r="P684" t="s">
        <v>504</v>
      </c>
      <c r="Q684" t="s">
        <v>325</v>
      </c>
      <c r="R684" t="s">
        <v>475</v>
      </c>
      <c r="S684" t="s">
        <v>1071</v>
      </c>
      <c r="T684" t="s">
        <v>567</v>
      </c>
      <c r="U684">
        <f>COUNTIF('业绩进度排名-中间表'!$E$27:$E$202,新签明细[[#This Row],[cc_user_name]])</f>
        <v>1</v>
      </c>
      <c r="V684" s="1">
        <f>DATEVALUE(LEFT(新签明细[[#This Row],[支付成功时间]], FIND(" ", 新签明细[[#This Row],[支付成功时间]]) - 1))</f>
        <v>45787</v>
      </c>
      <c r="W684" s="1">
        <f>IFERROR(DATEVALUE(LEFT(新签明细[[#This Row],[lead_date]],FIND(" ",新签明细[[#This Row],[lead_date]])-1)),$W$2)</f>
        <v>45783</v>
      </c>
      <c r="X684" t="b">
        <f t="shared" ca="1" si="10"/>
        <v>1</v>
      </c>
    </row>
    <row r="685" spans="1:24" hidden="1">
      <c r="A685" t="s">
        <v>30787</v>
      </c>
      <c r="B685" t="s">
        <v>30788</v>
      </c>
      <c r="C685">
        <v>8</v>
      </c>
      <c r="D685" t="s">
        <v>181</v>
      </c>
      <c r="E685" t="s">
        <v>30788</v>
      </c>
      <c r="F685">
        <v>1</v>
      </c>
      <c r="G685">
        <v>280</v>
      </c>
      <c r="H685">
        <v>544171</v>
      </c>
      <c r="I685" t="s">
        <v>30789</v>
      </c>
      <c r="J685" t="s">
        <v>545</v>
      </c>
      <c r="K685" t="s">
        <v>546</v>
      </c>
      <c r="L685" t="s">
        <v>577</v>
      </c>
      <c r="M685" t="s">
        <v>626</v>
      </c>
      <c r="N685" t="s">
        <v>549</v>
      </c>
      <c r="O685" t="s">
        <v>559</v>
      </c>
      <c r="P685" t="s">
        <v>469</v>
      </c>
      <c r="Q685" t="s">
        <v>180</v>
      </c>
      <c r="R685" t="s">
        <v>475</v>
      </c>
      <c r="S685" t="s">
        <v>659</v>
      </c>
      <c r="T685" t="s">
        <v>30573</v>
      </c>
      <c r="U685">
        <f>COUNTIF('业绩进度排名-中间表'!$E$27:$E$202,新签明细[[#This Row],[cc_user_name]])</f>
        <v>1</v>
      </c>
      <c r="V685" s="1">
        <f>DATEVALUE(LEFT(新签明细[[#This Row],[支付成功时间]], FIND(" ", 新签明细[[#This Row],[支付成功时间]]) - 1))</f>
        <v>45804</v>
      </c>
      <c r="W685" s="1">
        <f>IFERROR(DATEVALUE(LEFT(新签明细[[#This Row],[lead_date]],FIND(" ",新签明细[[#This Row],[lead_date]])-1)),$W$2)</f>
        <v>45804</v>
      </c>
      <c r="X685" t="b">
        <f t="shared" ca="1" si="10"/>
        <v>1</v>
      </c>
    </row>
    <row r="686" spans="1:24" hidden="1">
      <c r="A686" t="s">
        <v>19199</v>
      </c>
      <c r="B686" t="s">
        <v>19200</v>
      </c>
      <c r="C686">
        <v>48</v>
      </c>
      <c r="D686" t="s">
        <v>335</v>
      </c>
      <c r="E686" t="s">
        <v>19200</v>
      </c>
      <c r="F686">
        <v>1</v>
      </c>
      <c r="G686">
        <v>1777.3590549999999</v>
      </c>
      <c r="H686">
        <v>539732</v>
      </c>
      <c r="I686" t="s">
        <v>19201</v>
      </c>
      <c r="J686" t="s">
        <v>545</v>
      </c>
      <c r="K686" t="s">
        <v>546</v>
      </c>
      <c r="L686" t="s">
        <v>571</v>
      </c>
      <c r="M686" t="s">
        <v>558</v>
      </c>
      <c r="N686" t="s">
        <v>549</v>
      </c>
      <c r="O686" t="s">
        <v>559</v>
      </c>
      <c r="P686" t="s">
        <v>504</v>
      </c>
      <c r="Q686" t="s">
        <v>325</v>
      </c>
      <c r="R686" t="s">
        <v>475</v>
      </c>
      <c r="S686" t="s">
        <v>19202</v>
      </c>
      <c r="T686" t="s">
        <v>17695</v>
      </c>
      <c r="U686">
        <f>COUNTIF('业绩进度排名-中间表'!$E$27:$E$202,新签明细[[#This Row],[cc_user_name]])</f>
        <v>1</v>
      </c>
      <c r="V686" s="1">
        <f>DATEVALUE(LEFT(新签明细[[#This Row],[支付成功时间]], FIND(" ", 新签明细[[#This Row],[支付成功时间]]) - 1))</f>
        <v>45795</v>
      </c>
      <c r="W686" s="1">
        <f>IFERROR(DATEVALUE(LEFT(新签明细[[#This Row],[lead_date]],FIND(" ",新签明细[[#This Row],[lead_date]])-1)),$W$2)</f>
        <v>45790</v>
      </c>
      <c r="X686" t="b">
        <f t="shared" ca="1" si="10"/>
        <v>1</v>
      </c>
    </row>
    <row r="687" spans="1:24" hidden="1">
      <c r="A687" t="s">
        <v>19203</v>
      </c>
      <c r="B687" t="s">
        <v>19204</v>
      </c>
      <c r="C687">
        <v>30</v>
      </c>
      <c r="D687" t="s">
        <v>181</v>
      </c>
      <c r="E687" t="s">
        <v>19204</v>
      </c>
      <c r="F687">
        <v>1</v>
      </c>
      <c r="G687">
        <v>787.5</v>
      </c>
      <c r="H687">
        <v>542564</v>
      </c>
      <c r="I687" t="s">
        <v>19205</v>
      </c>
      <c r="J687" t="s">
        <v>545</v>
      </c>
      <c r="K687" t="s">
        <v>546</v>
      </c>
      <c r="L687" t="s">
        <v>599</v>
      </c>
      <c r="M687" t="s">
        <v>626</v>
      </c>
      <c r="N687" t="s">
        <v>549</v>
      </c>
      <c r="O687" t="s">
        <v>559</v>
      </c>
      <c r="P687" t="s">
        <v>469</v>
      </c>
      <c r="Q687" t="s">
        <v>180</v>
      </c>
      <c r="R687" t="s">
        <v>475</v>
      </c>
      <c r="S687" t="s">
        <v>19206</v>
      </c>
      <c r="T687" t="s">
        <v>17665</v>
      </c>
      <c r="U687">
        <f>COUNTIF('业绩进度排名-中间表'!$E$27:$E$202,新签明细[[#This Row],[cc_user_name]])</f>
        <v>1</v>
      </c>
      <c r="V687" s="1">
        <f>DATEVALUE(LEFT(新签明细[[#This Row],[支付成功时间]], FIND(" ", 新签明细[[#This Row],[支付成功时间]]) - 1))</f>
        <v>45801</v>
      </c>
      <c r="W687" s="1">
        <f>IFERROR(DATEVALUE(LEFT(新签明细[[#This Row],[lead_date]],FIND(" ",新签明细[[#This Row],[lead_date]])-1)),$W$2)</f>
        <v>45800</v>
      </c>
      <c r="X687" t="b">
        <f t="shared" ca="1" si="10"/>
        <v>1</v>
      </c>
    </row>
    <row r="688" spans="1:24" hidden="1">
      <c r="A688" t="s">
        <v>11322</v>
      </c>
      <c r="B688" t="s">
        <v>11984</v>
      </c>
      <c r="C688">
        <v>8</v>
      </c>
      <c r="D688" t="s">
        <v>320</v>
      </c>
      <c r="E688" t="s">
        <v>11984</v>
      </c>
      <c r="F688">
        <v>1</v>
      </c>
      <c r="G688">
        <v>280</v>
      </c>
      <c r="H688">
        <v>536933</v>
      </c>
      <c r="I688" t="s">
        <v>11323</v>
      </c>
      <c r="J688" t="s">
        <v>545</v>
      </c>
      <c r="K688" t="s">
        <v>546</v>
      </c>
      <c r="L688" t="s">
        <v>577</v>
      </c>
      <c r="M688" t="s">
        <v>558</v>
      </c>
      <c r="N688" t="s">
        <v>549</v>
      </c>
      <c r="O688" t="s">
        <v>550</v>
      </c>
      <c r="P688" t="s">
        <v>616</v>
      </c>
      <c r="Q688" t="s">
        <v>314</v>
      </c>
      <c r="R688" t="s">
        <v>475</v>
      </c>
      <c r="S688" t="s">
        <v>9486</v>
      </c>
      <c r="T688" t="s">
        <v>655</v>
      </c>
      <c r="U688">
        <f>COUNTIF('业绩进度排名-中间表'!$E$27:$E$202,新签明细[[#This Row],[cc_user_name]])</f>
        <v>1</v>
      </c>
      <c r="V688" s="1">
        <f>DATEVALUE(LEFT(新签明细[[#This Row],[支付成功时间]], FIND(" ", 新签明细[[#This Row],[支付成功时间]]) - 1))</f>
        <v>45789</v>
      </c>
      <c r="W688" s="1">
        <f>IFERROR(DATEVALUE(LEFT(新签明细[[#This Row],[lead_date]],FIND(" ",新签明细[[#This Row],[lead_date]])-1)),$W$2)</f>
        <v>45774</v>
      </c>
      <c r="X688" t="b">
        <f t="shared" ca="1" si="10"/>
        <v>0</v>
      </c>
    </row>
    <row r="689" spans="1:24" hidden="1">
      <c r="A689" t="s">
        <v>11322</v>
      </c>
      <c r="B689" t="s">
        <v>11985</v>
      </c>
      <c r="C689">
        <v>25</v>
      </c>
      <c r="D689" t="s">
        <v>320</v>
      </c>
      <c r="E689" t="s">
        <v>11984</v>
      </c>
      <c r="F689">
        <v>2</v>
      </c>
      <c r="G689">
        <v>595</v>
      </c>
      <c r="H689">
        <v>536934</v>
      </c>
      <c r="I689" t="s">
        <v>11323</v>
      </c>
      <c r="J689" t="s">
        <v>545</v>
      </c>
      <c r="K689" t="s">
        <v>546</v>
      </c>
      <c r="L689" t="s">
        <v>743</v>
      </c>
      <c r="M689" t="s">
        <v>558</v>
      </c>
      <c r="N689" t="s">
        <v>549</v>
      </c>
      <c r="O689" t="s">
        <v>550</v>
      </c>
      <c r="P689" t="s">
        <v>616</v>
      </c>
      <c r="Q689" t="s">
        <v>314</v>
      </c>
      <c r="R689" t="s">
        <v>475</v>
      </c>
      <c r="S689" t="s">
        <v>9486</v>
      </c>
      <c r="T689" t="s">
        <v>655</v>
      </c>
      <c r="U689">
        <f>COUNTIF('业绩进度排名-中间表'!$E$27:$E$202,新签明细[[#This Row],[cc_user_name]])</f>
        <v>1</v>
      </c>
      <c r="V689" s="1">
        <f>DATEVALUE(LEFT(新签明细[[#This Row],[支付成功时间]], FIND(" ", 新签明细[[#This Row],[支付成功时间]]) - 1))</f>
        <v>45789</v>
      </c>
      <c r="W689" s="1">
        <f>IFERROR(DATEVALUE(LEFT(新签明细[[#This Row],[lead_date]],FIND(" ",新签明细[[#This Row],[lead_date]])-1)),$W$2)</f>
        <v>45774</v>
      </c>
      <c r="X689" t="b">
        <f t="shared" ca="1" si="10"/>
        <v>0</v>
      </c>
    </row>
    <row r="690" spans="1:24" hidden="1">
      <c r="A690" t="s">
        <v>19207</v>
      </c>
      <c r="B690" t="s">
        <v>19208</v>
      </c>
      <c r="C690">
        <v>36</v>
      </c>
      <c r="D690" t="s">
        <v>202</v>
      </c>
      <c r="E690" t="s">
        <v>19208</v>
      </c>
      <c r="F690">
        <v>1</v>
      </c>
      <c r="G690">
        <v>1234.97</v>
      </c>
      <c r="H690">
        <v>542118</v>
      </c>
      <c r="I690" t="s">
        <v>19209</v>
      </c>
      <c r="J690" t="s">
        <v>545</v>
      </c>
      <c r="K690" t="s">
        <v>546</v>
      </c>
      <c r="L690" t="s">
        <v>557</v>
      </c>
      <c r="M690" t="s">
        <v>632</v>
      </c>
      <c r="N690" t="s">
        <v>549</v>
      </c>
      <c r="O690" t="s">
        <v>550</v>
      </c>
      <c r="P690" t="s">
        <v>551</v>
      </c>
      <c r="Q690" t="s">
        <v>149</v>
      </c>
      <c r="R690" t="s">
        <v>475</v>
      </c>
      <c r="S690" t="s">
        <v>633</v>
      </c>
      <c r="T690" t="s">
        <v>17678</v>
      </c>
      <c r="U690">
        <f>COUNTIF('业绩进度排名-中间表'!$E$27:$E$202,新签明细[[#This Row],[cc_user_name]])</f>
        <v>1</v>
      </c>
      <c r="V690" s="1">
        <f>DATEVALUE(LEFT(新签明细[[#This Row],[支付成功时间]], FIND(" ", 新签明细[[#This Row],[支付成功时间]]) - 1))</f>
        <v>45800</v>
      </c>
      <c r="W690" s="1">
        <f>IFERROR(DATEVALUE(LEFT(新签明细[[#This Row],[lead_date]],FIND(" ",新签明细[[#This Row],[lead_date]])-1)),$W$2)</f>
        <v>45798</v>
      </c>
      <c r="X690" t="b">
        <f t="shared" ca="1" si="10"/>
        <v>1</v>
      </c>
    </row>
    <row r="691" spans="1:24" hidden="1">
      <c r="A691" t="s">
        <v>19210</v>
      </c>
      <c r="B691" t="s">
        <v>19211</v>
      </c>
      <c r="C691">
        <v>36</v>
      </c>
      <c r="D691" t="s">
        <v>209</v>
      </c>
      <c r="E691" t="s">
        <v>19211</v>
      </c>
      <c r="F691">
        <v>1</v>
      </c>
      <c r="G691">
        <v>1199</v>
      </c>
      <c r="H691">
        <v>538012</v>
      </c>
      <c r="I691" t="s">
        <v>19212</v>
      </c>
      <c r="J691" t="s">
        <v>545</v>
      </c>
      <c r="K691" t="s">
        <v>546</v>
      </c>
      <c r="L691" t="s">
        <v>557</v>
      </c>
      <c r="M691" t="s">
        <v>548</v>
      </c>
      <c r="N691" t="s">
        <v>549</v>
      </c>
      <c r="O691" t="s">
        <v>550</v>
      </c>
      <c r="P691" t="s">
        <v>551</v>
      </c>
      <c r="Q691" t="s">
        <v>149</v>
      </c>
      <c r="R691" t="s">
        <v>475</v>
      </c>
      <c r="S691" t="s">
        <v>566</v>
      </c>
      <c r="T691" t="s">
        <v>9478</v>
      </c>
      <c r="U691">
        <f>COUNTIF('业绩进度排名-中间表'!$E$27:$E$202,新签明细[[#This Row],[cc_user_name]])</f>
        <v>1</v>
      </c>
      <c r="V691" s="1">
        <f>DATEVALUE(LEFT(新签明细[[#This Row],[支付成功时间]], FIND(" ", 新签明细[[#This Row],[支付成功时间]]) - 1))</f>
        <v>45792</v>
      </c>
      <c r="W691" s="1">
        <f>IFERROR(DATEVALUE(LEFT(新签明细[[#This Row],[lead_date]],FIND(" ",新签明细[[#This Row],[lead_date]])-1)),$W$2)</f>
        <v>45788</v>
      </c>
      <c r="X691" t="b">
        <f t="shared" ca="1" si="10"/>
        <v>1</v>
      </c>
    </row>
    <row r="692" spans="1:24" hidden="1">
      <c r="A692" t="s">
        <v>19213</v>
      </c>
      <c r="B692" t="s">
        <v>19214</v>
      </c>
      <c r="C692">
        <v>24</v>
      </c>
      <c r="D692" t="s">
        <v>272</v>
      </c>
      <c r="E692" t="s">
        <v>19214</v>
      </c>
      <c r="F692">
        <v>1</v>
      </c>
      <c r="G692">
        <v>856.82234400000004</v>
      </c>
      <c r="H692">
        <v>539859</v>
      </c>
      <c r="I692" t="s">
        <v>19215</v>
      </c>
      <c r="J692" t="s">
        <v>545</v>
      </c>
      <c r="K692" t="s">
        <v>546</v>
      </c>
      <c r="L692" t="s">
        <v>671</v>
      </c>
      <c r="M692" t="s">
        <v>558</v>
      </c>
      <c r="N692" t="s">
        <v>549</v>
      </c>
      <c r="O692" t="s">
        <v>550</v>
      </c>
      <c r="P692" t="s">
        <v>136</v>
      </c>
      <c r="Q692" t="s">
        <v>139</v>
      </c>
      <c r="R692" t="s">
        <v>475</v>
      </c>
      <c r="S692" t="s">
        <v>1329</v>
      </c>
      <c r="T692" t="s">
        <v>17717</v>
      </c>
      <c r="U692">
        <f>COUNTIF('业绩进度排名-中间表'!$E$27:$E$202,新签明细[[#This Row],[cc_user_name]])</f>
        <v>1</v>
      </c>
      <c r="V692" s="1">
        <f>DATEVALUE(LEFT(新签明细[[#This Row],[支付成功时间]], FIND(" ", 新签明细[[#This Row],[支付成功时间]]) - 1))</f>
        <v>45795</v>
      </c>
      <c r="W692" s="1">
        <f>IFERROR(DATEVALUE(LEFT(新签明细[[#This Row],[lead_date]],FIND(" ",新签明细[[#This Row],[lead_date]])-1)),$W$2)</f>
        <v>45792</v>
      </c>
      <c r="X692" t="b">
        <f t="shared" ca="1" si="10"/>
        <v>1</v>
      </c>
    </row>
    <row r="693" spans="1:24" hidden="1">
      <c r="A693" t="s">
        <v>1432</v>
      </c>
      <c r="B693" t="s">
        <v>1433</v>
      </c>
      <c r="C693">
        <v>18</v>
      </c>
      <c r="D693" t="s">
        <v>803</v>
      </c>
      <c r="E693" t="s">
        <v>1433</v>
      </c>
      <c r="F693">
        <v>1</v>
      </c>
      <c r="G693">
        <v>564.06702199999995</v>
      </c>
      <c r="H693">
        <v>534339</v>
      </c>
      <c r="I693" t="s">
        <v>1434</v>
      </c>
      <c r="J693" t="s">
        <v>545</v>
      </c>
      <c r="K693" t="s">
        <v>546</v>
      </c>
      <c r="L693" t="s">
        <v>565</v>
      </c>
      <c r="M693" t="s">
        <v>648</v>
      </c>
      <c r="N693" t="s">
        <v>805</v>
      </c>
      <c r="O693" t="s">
        <v>806</v>
      </c>
      <c r="P693" t="s">
        <v>649</v>
      </c>
      <c r="Q693" t="s">
        <v>626</v>
      </c>
      <c r="R693" t="s">
        <v>475</v>
      </c>
      <c r="S693" t="s">
        <v>1435</v>
      </c>
      <c r="T693" t="s">
        <v>673</v>
      </c>
      <c r="U693">
        <f>COUNTIF('业绩进度排名-中间表'!$E$27:$E$202,新签明细[[#This Row],[cc_user_name]])</f>
        <v>0</v>
      </c>
      <c r="V693" s="1">
        <f>DATEVALUE(LEFT(新签明细[[#This Row],[支付成功时间]], FIND(" ", 新签明细[[#This Row],[支付成功时间]]) - 1))</f>
        <v>45780</v>
      </c>
      <c r="W693" s="1">
        <f>IFERROR(DATEVALUE(LEFT(新签明细[[#This Row],[lead_date]],FIND(" ",新签明细[[#This Row],[lead_date]])-1)),$W$2)</f>
        <v>45778</v>
      </c>
      <c r="X693" t="b">
        <f t="shared" ca="1" si="10"/>
        <v>1</v>
      </c>
    </row>
    <row r="694" spans="1:24" hidden="1">
      <c r="A694" t="s">
        <v>29037</v>
      </c>
      <c r="B694" t="s">
        <v>29038</v>
      </c>
      <c r="C694">
        <v>30</v>
      </c>
      <c r="D694" t="s">
        <v>181</v>
      </c>
      <c r="E694" t="s">
        <v>29038</v>
      </c>
      <c r="F694">
        <v>1</v>
      </c>
      <c r="G694">
        <v>787.5</v>
      </c>
      <c r="H694">
        <v>543627</v>
      </c>
      <c r="I694" t="s">
        <v>29039</v>
      </c>
      <c r="J694" t="s">
        <v>545</v>
      </c>
      <c r="K694" t="s">
        <v>546</v>
      </c>
      <c r="L694" t="s">
        <v>599</v>
      </c>
      <c r="M694" t="s">
        <v>902</v>
      </c>
      <c r="N694" t="s">
        <v>549</v>
      </c>
      <c r="O694" t="s">
        <v>559</v>
      </c>
      <c r="P694" t="s">
        <v>469</v>
      </c>
      <c r="Q694" t="s">
        <v>180</v>
      </c>
      <c r="R694" t="s">
        <v>475</v>
      </c>
      <c r="S694" t="s">
        <v>998</v>
      </c>
      <c r="T694" t="s">
        <v>18475</v>
      </c>
      <c r="U694">
        <f>COUNTIF('业绩进度排名-中间表'!$E$27:$E$202,新签明细[[#This Row],[cc_user_name]])</f>
        <v>1</v>
      </c>
      <c r="V694" s="1">
        <f>DATEVALUE(LEFT(新签明细[[#This Row],[支付成功时间]], FIND(" ", 新签明细[[#This Row],[支付成功时间]]) - 1))</f>
        <v>45803</v>
      </c>
      <c r="W694" s="1">
        <f>IFERROR(DATEVALUE(LEFT(新签明细[[#This Row],[lead_date]],FIND(" ",新签明细[[#This Row],[lead_date]])-1)),$W$2)</f>
        <v>45801</v>
      </c>
      <c r="X694" t="b">
        <f t="shared" ca="1" si="10"/>
        <v>1</v>
      </c>
    </row>
    <row r="695" spans="1:24" hidden="1">
      <c r="A695" t="s">
        <v>9734</v>
      </c>
      <c r="B695" t="s">
        <v>9735</v>
      </c>
      <c r="C695">
        <v>36</v>
      </c>
      <c r="D695" t="s">
        <v>217</v>
      </c>
      <c r="E695" t="s">
        <v>9735</v>
      </c>
      <c r="F695">
        <v>1</v>
      </c>
      <c r="G695">
        <v>1199</v>
      </c>
      <c r="H695">
        <v>536352</v>
      </c>
      <c r="I695" t="s">
        <v>9736</v>
      </c>
      <c r="J695" t="s">
        <v>545</v>
      </c>
      <c r="K695" t="s">
        <v>546</v>
      </c>
      <c r="L695" t="s">
        <v>557</v>
      </c>
      <c r="M695" t="s">
        <v>548</v>
      </c>
      <c r="N695" t="s">
        <v>549</v>
      </c>
      <c r="O695" t="s">
        <v>550</v>
      </c>
      <c r="P695" t="s">
        <v>551</v>
      </c>
      <c r="Q695" t="s">
        <v>145</v>
      </c>
      <c r="R695" t="s">
        <v>475</v>
      </c>
      <c r="S695" t="s">
        <v>659</v>
      </c>
      <c r="T695" t="s">
        <v>873</v>
      </c>
      <c r="U695">
        <f>COUNTIF('业绩进度排名-中间表'!$E$27:$E$202,新签明细[[#This Row],[cc_user_name]])</f>
        <v>1</v>
      </c>
      <c r="V695" s="1">
        <f>DATEVALUE(LEFT(新签明细[[#This Row],[支付成功时间]], FIND(" ", 新签明细[[#This Row],[支付成功时间]]) - 1))</f>
        <v>45788</v>
      </c>
      <c r="W695" s="1">
        <f>IFERROR(DATEVALUE(LEFT(新签明细[[#This Row],[lead_date]],FIND(" ",新签明细[[#This Row],[lead_date]])-1)),$W$2)</f>
        <v>45786</v>
      </c>
      <c r="X695" t="b">
        <f t="shared" ca="1" si="10"/>
        <v>1</v>
      </c>
    </row>
    <row r="696" spans="1:24" hidden="1">
      <c r="A696" t="s">
        <v>11324</v>
      </c>
      <c r="B696" t="s">
        <v>11325</v>
      </c>
      <c r="C696">
        <v>24</v>
      </c>
      <c r="D696" t="s">
        <v>275</v>
      </c>
      <c r="E696" t="s">
        <v>11325</v>
      </c>
      <c r="F696">
        <v>1</v>
      </c>
      <c r="G696">
        <v>840</v>
      </c>
      <c r="H696">
        <v>537089</v>
      </c>
      <c r="I696" t="s">
        <v>11326</v>
      </c>
      <c r="J696" t="s">
        <v>545</v>
      </c>
      <c r="K696" t="s">
        <v>546</v>
      </c>
      <c r="L696" t="s">
        <v>671</v>
      </c>
      <c r="M696" t="s">
        <v>584</v>
      </c>
      <c r="N696" t="s">
        <v>549</v>
      </c>
      <c r="O696" t="s">
        <v>550</v>
      </c>
      <c r="P696" t="s">
        <v>136</v>
      </c>
      <c r="Q696" t="s">
        <v>139</v>
      </c>
      <c r="R696" t="s">
        <v>475</v>
      </c>
      <c r="S696" t="s">
        <v>817</v>
      </c>
      <c r="T696" t="s">
        <v>873</v>
      </c>
      <c r="U696">
        <f>COUNTIF('业绩进度排名-中间表'!$E$27:$E$202,新签明细[[#This Row],[cc_user_name]])</f>
        <v>1</v>
      </c>
      <c r="V696" s="1">
        <f>DATEVALUE(LEFT(新签明细[[#This Row],[支付成功时间]], FIND(" ", 新签明细[[#This Row],[支付成功时间]]) - 1))</f>
        <v>45789</v>
      </c>
      <c r="W696" s="1">
        <f>IFERROR(DATEVALUE(LEFT(新签明细[[#This Row],[lead_date]],FIND(" ",新签明细[[#This Row],[lead_date]])-1)),$W$2)</f>
        <v>45786</v>
      </c>
      <c r="X696" t="b">
        <f t="shared" ca="1" si="10"/>
        <v>1</v>
      </c>
    </row>
    <row r="697" spans="1:24" hidden="1">
      <c r="A697" t="s">
        <v>19216</v>
      </c>
      <c r="B697" t="s">
        <v>19217</v>
      </c>
      <c r="C697">
        <v>36</v>
      </c>
      <c r="D697" t="s">
        <v>235</v>
      </c>
      <c r="E697" t="s">
        <v>19217</v>
      </c>
      <c r="F697">
        <v>1</v>
      </c>
      <c r="G697">
        <v>1381.4844840000001</v>
      </c>
      <c r="H697">
        <v>542216</v>
      </c>
      <c r="I697" t="s">
        <v>19218</v>
      </c>
      <c r="J697" t="s">
        <v>545</v>
      </c>
      <c r="K697" t="s">
        <v>546</v>
      </c>
      <c r="L697" t="s">
        <v>557</v>
      </c>
      <c r="M697" t="s">
        <v>558</v>
      </c>
      <c r="N697" t="s">
        <v>549</v>
      </c>
      <c r="O697" t="s">
        <v>550</v>
      </c>
      <c r="P697" t="s">
        <v>551</v>
      </c>
      <c r="Q697" t="s">
        <v>141</v>
      </c>
      <c r="R697" t="s">
        <v>475</v>
      </c>
      <c r="S697" t="s">
        <v>1071</v>
      </c>
      <c r="T697" t="s">
        <v>873</v>
      </c>
      <c r="U697">
        <f>COUNTIF('业绩进度排名-中间表'!$E$27:$E$202,新签明细[[#This Row],[cc_user_name]])</f>
        <v>1</v>
      </c>
      <c r="V697" s="1">
        <f>DATEVALUE(LEFT(新签明细[[#This Row],[支付成功时间]], FIND(" ", 新签明细[[#This Row],[支付成功时间]]) - 1))</f>
        <v>45800</v>
      </c>
      <c r="W697" s="1">
        <f>IFERROR(DATEVALUE(LEFT(新签明细[[#This Row],[lead_date]],FIND(" ",新签明细[[#This Row],[lead_date]])-1)),$W$2)</f>
        <v>45786</v>
      </c>
      <c r="X697" t="b">
        <f t="shared" ca="1" si="10"/>
        <v>1</v>
      </c>
    </row>
    <row r="698" spans="1:24" hidden="1">
      <c r="A698" t="s">
        <v>19219</v>
      </c>
      <c r="B698" t="s">
        <v>19220</v>
      </c>
      <c r="C698">
        <v>18</v>
      </c>
      <c r="D698" t="s">
        <v>271</v>
      </c>
      <c r="E698" t="s">
        <v>19220</v>
      </c>
      <c r="F698">
        <v>1</v>
      </c>
      <c r="G698">
        <v>630</v>
      </c>
      <c r="H698">
        <v>540033</v>
      </c>
      <c r="I698" t="s">
        <v>19221</v>
      </c>
      <c r="J698" t="s">
        <v>545</v>
      </c>
      <c r="K698" t="s">
        <v>546</v>
      </c>
      <c r="L698" t="s">
        <v>565</v>
      </c>
      <c r="M698" t="s">
        <v>558</v>
      </c>
      <c r="N698" t="s">
        <v>549</v>
      </c>
      <c r="O698" t="s">
        <v>550</v>
      </c>
      <c r="P698" t="s">
        <v>136</v>
      </c>
      <c r="Q698" t="s">
        <v>139</v>
      </c>
      <c r="R698" t="s">
        <v>475</v>
      </c>
      <c r="S698" t="s">
        <v>678</v>
      </c>
      <c r="T698" t="s">
        <v>17661</v>
      </c>
      <c r="U698">
        <f>COUNTIF('业绩进度排名-中间表'!$E$27:$E$202,新签明细[[#This Row],[cc_user_name]])</f>
        <v>1</v>
      </c>
      <c r="V698" s="1">
        <f>DATEVALUE(LEFT(新签明细[[#This Row],[支付成功时间]], FIND(" ", 新签明细[[#This Row],[支付成功时间]]) - 1))</f>
        <v>45795</v>
      </c>
      <c r="W698" s="1">
        <f>IFERROR(DATEVALUE(LEFT(新签明细[[#This Row],[lead_date]],FIND(" ",新签明细[[#This Row],[lead_date]])-1)),$W$2)</f>
        <v>45793</v>
      </c>
      <c r="X698" t="b">
        <f t="shared" ca="1" si="10"/>
        <v>1</v>
      </c>
    </row>
    <row r="699" spans="1:24" hidden="1">
      <c r="A699" t="s">
        <v>19222</v>
      </c>
      <c r="B699" t="s">
        <v>19223</v>
      </c>
      <c r="C699">
        <v>36</v>
      </c>
      <c r="D699" t="s">
        <v>203</v>
      </c>
      <c r="E699" t="s">
        <v>19223</v>
      </c>
      <c r="F699">
        <v>1</v>
      </c>
      <c r="G699">
        <v>1199</v>
      </c>
      <c r="H699">
        <v>543100</v>
      </c>
      <c r="I699" t="s">
        <v>19224</v>
      </c>
      <c r="J699" t="s">
        <v>545</v>
      </c>
      <c r="K699" t="s">
        <v>546</v>
      </c>
      <c r="L699" t="s">
        <v>557</v>
      </c>
      <c r="M699" t="s">
        <v>548</v>
      </c>
      <c r="N699" t="s">
        <v>549</v>
      </c>
      <c r="O699" t="s">
        <v>550</v>
      </c>
      <c r="P699" t="s">
        <v>551</v>
      </c>
      <c r="Q699" t="s">
        <v>149</v>
      </c>
      <c r="R699" t="s">
        <v>475</v>
      </c>
      <c r="S699" t="s">
        <v>611</v>
      </c>
      <c r="T699" t="s">
        <v>17665</v>
      </c>
      <c r="U699">
        <f>COUNTIF('业绩进度排名-中间表'!$E$27:$E$202,新签明细[[#This Row],[cc_user_name]])</f>
        <v>1</v>
      </c>
      <c r="V699" s="1">
        <f>DATEVALUE(LEFT(新签明细[[#This Row],[支付成功时间]], FIND(" ", 新签明细[[#This Row],[支付成功时间]]) - 1))</f>
        <v>45802</v>
      </c>
      <c r="W699" s="1">
        <f>IFERROR(DATEVALUE(LEFT(新签明细[[#This Row],[lead_date]],FIND(" ",新签明细[[#This Row],[lead_date]])-1)),$W$2)</f>
        <v>45800</v>
      </c>
      <c r="X699" t="b">
        <f t="shared" ca="1" si="10"/>
        <v>1</v>
      </c>
    </row>
    <row r="700" spans="1:24" hidden="1">
      <c r="A700" t="s">
        <v>19225</v>
      </c>
      <c r="B700" t="s">
        <v>19226</v>
      </c>
      <c r="C700">
        <v>30</v>
      </c>
      <c r="D700" t="s">
        <v>431</v>
      </c>
      <c r="E700" t="s">
        <v>19226</v>
      </c>
      <c r="F700">
        <v>1</v>
      </c>
      <c r="G700">
        <v>811.13</v>
      </c>
      <c r="H700">
        <v>540195</v>
      </c>
      <c r="I700" t="s">
        <v>19227</v>
      </c>
      <c r="J700" t="s">
        <v>545</v>
      </c>
      <c r="K700" t="s">
        <v>546</v>
      </c>
      <c r="L700" t="s">
        <v>11908</v>
      </c>
      <c r="M700" t="s">
        <v>626</v>
      </c>
      <c r="N700" t="s">
        <v>549</v>
      </c>
      <c r="O700" t="s">
        <v>550</v>
      </c>
      <c r="P700" t="s">
        <v>136</v>
      </c>
      <c r="Q700" t="s">
        <v>147</v>
      </c>
      <c r="R700" t="s">
        <v>475</v>
      </c>
      <c r="S700" t="s">
        <v>17990</v>
      </c>
      <c r="T700" t="s">
        <v>17654</v>
      </c>
      <c r="U700">
        <f>COUNTIF('业绩进度排名-中间表'!$E$27:$E$202,新签明细[[#This Row],[cc_user_name]])</f>
        <v>0</v>
      </c>
      <c r="V700" s="1">
        <f>DATEVALUE(LEFT(新签明细[[#This Row],[支付成功时间]], FIND(" ", 新签明细[[#This Row],[支付成功时间]]) - 1))</f>
        <v>45795</v>
      </c>
      <c r="W700" s="1">
        <f>IFERROR(DATEVALUE(LEFT(新签明细[[#This Row],[lead_date]],FIND(" ",新签明细[[#This Row],[lead_date]])-1)),$W$2)</f>
        <v>45794</v>
      </c>
      <c r="X700" t="b">
        <f t="shared" ca="1" si="10"/>
        <v>1</v>
      </c>
    </row>
    <row r="701" spans="1:24">
      <c r="A701" t="s">
        <v>1436</v>
      </c>
      <c r="B701" t="s">
        <v>1437</v>
      </c>
      <c r="C701">
        <v>36</v>
      </c>
      <c r="D701" t="s">
        <v>306</v>
      </c>
      <c r="E701" t="s">
        <v>1437</v>
      </c>
      <c r="F701">
        <v>1</v>
      </c>
      <c r="G701">
        <v>420</v>
      </c>
      <c r="H701">
        <v>535801</v>
      </c>
      <c r="I701" t="s">
        <v>1438</v>
      </c>
      <c r="J701" t="s">
        <v>545</v>
      </c>
      <c r="K701" t="s">
        <v>864</v>
      </c>
      <c r="L701" t="s">
        <v>865</v>
      </c>
      <c r="M701" t="s">
        <v>648</v>
      </c>
      <c r="N701" t="s">
        <v>549</v>
      </c>
      <c r="O701" t="s">
        <v>550</v>
      </c>
      <c r="P701" t="s">
        <v>136</v>
      </c>
      <c r="Q701" t="s">
        <v>143</v>
      </c>
      <c r="R701" t="s">
        <v>475</v>
      </c>
      <c r="S701" t="s">
        <v>659</v>
      </c>
      <c r="T701" t="s">
        <v>708</v>
      </c>
      <c r="U701">
        <f>COUNTIF('业绩进度排名-中间表'!$E$27:$E$202,新签明细[[#This Row],[cc_user_name]])</f>
        <v>1</v>
      </c>
      <c r="V701" s="1">
        <f>DATEVALUE(LEFT(新签明细[[#This Row],[支付成功时间]], FIND(" ", 新签明细[[#This Row],[支付成功时间]]) - 1))</f>
        <v>45786</v>
      </c>
      <c r="W701" s="1">
        <f>IFERROR(DATEVALUE(LEFT(新签明细[[#This Row],[lead_date]],FIND(" ",新签明细[[#This Row],[lead_date]])-1)),$W$2)</f>
        <v>45785</v>
      </c>
      <c r="X701" t="b">
        <f t="shared" ca="1" si="10"/>
        <v>1</v>
      </c>
    </row>
    <row r="702" spans="1:24" hidden="1">
      <c r="A702" t="s">
        <v>12527</v>
      </c>
      <c r="B702" t="s">
        <v>12528</v>
      </c>
      <c r="C702">
        <v>36</v>
      </c>
      <c r="D702" t="s">
        <v>210</v>
      </c>
      <c r="E702" t="s">
        <v>12528</v>
      </c>
      <c r="F702">
        <v>1</v>
      </c>
      <c r="G702">
        <v>1199</v>
      </c>
      <c r="H702">
        <v>537393</v>
      </c>
      <c r="I702" t="s">
        <v>12529</v>
      </c>
      <c r="J702" t="s">
        <v>545</v>
      </c>
      <c r="K702" t="s">
        <v>546</v>
      </c>
      <c r="L702" t="s">
        <v>557</v>
      </c>
      <c r="M702" t="s">
        <v>548</v>
      </c>
      <c r="N702" t="s">
        <v>549</v>
      </c>
      <c r="O702" t="s">
        <v>550</v>
      </c>
      <c r="P702" t="s">
        <v>551</v>
      </c>
      <c r="Q702" t="s">
        <v>149</v>
      </c>
      <c r="R702" t="s">
        <v>475</v>
      </c>
      <c r="S702" t="s">
        <v>659</v>
      </c>
      <c r="T702" t="s">
        <v>873</v>
      </c>
      <c r="U702">
        <f>COUNTIF('业绩进度排名-中间表'!$E$27:$E$202,新签明细[[#This Row],[cc_user_name]])</f>
        <v>1</v>
      </c>
      <c r="V702" s="1">
        <f>DATEVALUE(LEFT(新签明细[[#This Row],[支付成功时间]], FIND(" ", 新签明细[[#This Row],[支付成功时间]]) - 1))</f>
        <v>45790</v>
      </c>
      <c r="W702" s="1">
        <f>IFERROR(DATEVALUE(LEFT(新签明细[[#This Row],[lead_date]],FIND(" ",新签明细[[#This Row],[lead_date]])-1)),$W$2)</f>
        <v>45786</v>
      </c>
      <c r="X702" t="b">
        <f t="shared" ca="1" si="10"/>
        <v>1</v>
      </c>
    </row>
    <row r="703" spans="1:24" hidden="1">
      <c r="A703" t="s">
        <v>30790</v>
      </c>
      <c r="B703" t="s">
        <v>30791</v>
      </c>
      <c r="C703">
        <v>36</v>
      </c>
      <c r="D703" t="s">
        <v>315</v>
      </c>
      <c r="E703" t="s">
        <v>30791</v>
      </c>
      <c r="F703">
        <v>1</v>
      </c>
      <c r="G703">
        <v>1267.417651</v>
      </c>
      <c r="H703">
        <v>544083</v>
      </c>
      <c r="I703" t="s">
        <v>30792</v>
      </c>
      <c r="J703" t="s">
        <v>545</v>
      </c>
      <c r="K703" t="s">
        <v>546</v>
      </c>
      <c r="L703" t="s">
        <v>557</v>
      </c>
      <c r="M703" t="s">
        <v>558</v>
      </c>
      <c r="N703" t="s">
        <v>549</v>
      </c>
      <c r="O703" t="s">
        <v>550</v>
      </c>
      <c r="P703" t="s">
        <v>616</v>
      </c>
      <c r="Q703" t="s">
        <v>314</v>
      </c>
      <c r="R703" t="s">
        <v>475</v>
      </c>
      <c r="S703" t="s">
        <v>659</v>
      </c>
      <c r="T703" t="s">
        <v>29030</v>
      </c>
      <c r="U703">
        <f>COUNTIF('业绩进度排名-中间表'!$E$27:$E$202,新签明细[[#This Row],[cc_user_name]])</f>
        <v>1</v>
      </c>
      <c r="V703" s="1">
        <f>DATEVALUE(LEFT(新签明细[[#This Row],[支付成功时间]], FIND(" ", 新签明细[[#This Row],[支付成功时间]]) - 1))</f>
        <v>45803</v>
      </c>
      <c r="W703" s="1">
        <f>IFERROR(DATEVALUE(LEFT(新签明细[[#This Row],[lead_date]],FIND(" ",新签明细[[#This Row],[lead_date]])-1)),$W$2)</f>
        <v>45802</v>
      </c>
      <c r="X703" t="b">
        <f t="shared" ca="1" si="10"/>
        <v>1</v>
      </c>
    </row>
    <row r="704" spans="1:24" hidden="1">
      <c r="A704" t="s">
        <v>30793</v>
      </c>
      <c r="B704" t="s">
        <v>30794</v>
      </c>
      <c r="C704">
        <v>18</v>
      </c>
      <c r="D704" t="s">
        <v>9481</v>
      </c>
      <c r="E704" t="s">
        <v>30794</v>
      </c>
      <c r="F704">
        <v>1</v>
      </c>
      <c r="G704">
        <v>652.89647500000001</v>
      </c>
      <c r="H704">
        <v>543925</v>
      </c>
      <c r="I704" t="s">
        <v>30795</v>
      </c>
      <c r="J704" t="s">
        <v>545</v>
      </c>
      <c r="K704" t="s">
        <v>546</v>
      </c>
      <c r="L704" t="s">
        <v>565</v>
      </c>
      <c r="M704" t="s">
        <v>648</v>
      </c>
      <c r="N704" t="s">
        <v>805</v>
      </c>
      <c r="O704" t="s">
        <v>649</v>
      </c>
      <c r="P704" t="s">
        <v>649</v>
      </c>
      <c r="Q704" t="s">
        <v>626</v>
      </c>
      <c r="R704" t="s">
        <v>475</v>
      </c>
      <c r="S704" t="s">
        <v>1815</v>
      </c>
      <c r="T704" t="s">
        <v>585</v>
      </c>
      <c r="U704">
        <f>COUNTIF('业绩进度排名-中间表'!$E$27:$E$202,新签明细[[#This Row],[cc_user_name]])</f>
        <v>0</v>
      </c>
      <c r="V704" s="1">
        <f>DATEVALUE(LEFT(新签明细[[#This Row],[支付成功时间]], FIND(" ", 新签明细[[#This Row],[支付成功时间]]) - 1))</f>
        <v>45803</v>
      </c>
      <c r="W704" s="1">
        <f>IFERROR(DATEVALUE(LEFT(新签明细[[#This Row],[lead_date]],FIND(" ",新签明细[[#This Row],[lead_date]])-1)),$W$2)</f>
        <v>45776</v>
      </c>
      <c r="X704" t="b">
        <f t="shared" ca="1" si="10"/>
        <v>0</v>
      </c>
    </row>
    <row r="705" spans="1:24" hidden="1">
      <c r="A705" t="s">
        <v>19228</v>
      </c>
      <c r="B705" t="s">
        <v>19229</v>
      </c>
      <c r="C705">
        <v>18</v>
      </c>
      <c r="D705" t="s">
        <v>255</v>
      </c>
      <c r="E705" t="s">
        <v>19229</v>
      </c>
      <c r="F705">
        <v>1</v>
      </c>
      <c r="G705">
        <v>648.9</v>
      </c>
      <c r="H705">
        <v>541321</v>
      </c>
      <c r="I705" t="s">
        <v>19230</v>
      </c>
      <c r="J705" t="s">
        <v>545</v>
      </c>
      <c r="K705" t="s">
        <v>546</v>
      </c>
      <c r="L705" t="s">
        <v>565</v>
      </c>
      <c r="M705" t="s">
        <v>610</v>
      </c>
      <c r="N705" t="s">
        <v>549</v>
      </c>
      <c r="O705" t="s">
        <v>550</v>
      </c>
      <c r="P705" t="s">
        <v>136</v>
      </c>
      <c r="Q705" t="s">
        <v>147</v>
      </c>
      <c r="R705" t="s">
        <v>475</v>
      </c>
      <c r="S705" t="s">
        <v>9442</v>
      </c>
      <c r="T705" t="s">
        <v>19231</v>
      </c>
      <c r="U705">
        <f>COUNTIF('业绩进度排名-中间表'!$E$27:$E$202,新签明细[[#This Row],[cc_user_name]])</f>
        <v>1</v>
      </c>
      <c r="V705" s="1">
        <f>DATEVALUE(LEFT(新签明细[[#This Row],[支付成功时间]], FIND(" ", 新签明细[[#This Row],[支付成功时间]]) - 1))</f>
        <v>45797</v>
      </c>
      <c r="W705" s="1">
        <f>IFERROR(DATEVALUE(LEFT(新签明细[[#This Row],[lead_date]],FIND(" ",新签明细[[#This Row],[lead_date]])-1)),$W$2)</f>
        <v>45363</v>
      </c>
      <c r="X705" t="b">
        <f t="shared" ca="1" si="10"/>
        <v>0</v>
      </c>
    </row>
    <row r="706" spans="1:24" hidden="1">
      <c r="A706" t="s">
        <v>19232</v>
      </c>
      <c r="B706" t="s">
        <v>19233</v>
      </c>
      <c r="C706">
        <v>18</v>
      </c>
      <c r="D706" t="s">
        <v>223</v>
      </c>
      <c r="E706" t="s">
        <v>19233</v>
      </c>
      <c r="F706">
        <v>1</v>
      </c>
      <c r="G706">
        <v>630</v>
      </c>
      <c r="H706">
        <v>542233</v>
      </c>
      <c r="I706" t="s">
        <v>19234</v>
      </c>
      <c r="J706" t="s">
        <v>545</v>
      </c>
      <c r="K706" t="s">
        <v>546</v>
      </c>
      <c r="L706" t="s">
        <v>565</v>
      </c>
      <c r="M706" t="s">
        <v>548</v>
      </c>
      <c r="N706" t="s">
        <v>549</v>
      </c>
      <c r="O706" t="s">
        <v>550</v>
      </c>
      <c r="P706" t="s">
        <v>551</v>
      </c>
      <c r="Q706" t="s">
        <v>145</v>
      </c>
      <c r="R706" t="s">
        <v>475</v>
      </c>
      <c r="S706" t="s">
        <v>654</v>
      </c>
      <c r="T706" t="s">
        <v>561</v>
      </c>
      <c r="U706">
        <f>COUNTIF('业绩进度排名-中间表'!$E$27:$E$202,新签明细[[#This Row],[cc_user_name]])</f>
        <v>1</v>
      </c>
      <c r="V706" s="1">
        <f>DATEVALUE(LEFT(新签明细[[#This Row],[支付成功时间]], FIND(" ", 新签明细[[#This Row],[支付成功时间]]) - 1))</f>
        <v>45800</v>
      </c>
      <c r="W706" s="1">
        <f>IFERROR(DATEVALUE(LEFT(新签明细[[#This Row],[lead_date]],FIND(" ",新签明细[[#This Row],[lead_date]])-1)),$W$2)</f>
        <v>45781</v>
      </c>
      <c r="X706" t="b">
        <f t="shared" ca="1" si="10"/>
        <v>1</v>
      </c>
    </row>
    <row r="707" spans="1:24">
      <c r="A707" t="s">
        <v>19098</v>
      </c>
      <c r="B707" t="s">
        <v>19099</v>
      </c>
      <c r="C707">
        <v>8</v>
      </c>
      <c r="D707" t="s">
        <v>297</v>
      </c>
      <c r="E707" t="s">
        <v>19099</v>
      </c>
      <c r="F707">
        <v>1</v>
      </c>
      <c r="G707">
        <v>280</v>
      </c>
      <c r="H707">
        <v>538784</v>
      </c>
      <c r="I707" t="s">
        <v>19100</v>
      </c>
      <c r="J707" t="s">
        <v>545</v>
      </c>
      <c r="K707" t="s">
        <v>546</v>
      </c>
      <c r="L707" t="s">
        <v>577</v>
      </c>
      <c r="M707" t="s">
        <v>886</v>
      </c>
      <c r="N707" t="s">
        <v>549</v>
      </c>
      <c r="O707" t="s">
        <v>550</v>
      </c>
      <c r="P707" t="s">
        <v>136</v>
      </c>
      <c r="Q707" t="s">
        <v>143</v>
      </c>
      <c r="R707" t="s">
        <v>475</v>
      </c>
      <c r="S707" t="s">
        <v>611</v>
      </c>
      <c r="T707" t="s">
        <v>567</v>
      </c>
      <c r="U707">
        <f>COUNTIF('业绩进度排名-中间表'!$E$27:$E$202,新签明细[[#This Row],[cc_user_name]])</f>
        <v>1</v>
      </c>
      <c r="V707" s="1">
        <f>DATEVALUE(LEFT(新签明细[[#This Row],[支付成功时间]], FIND(" ", 新签明细[[#This Row],[支付成功时间]]) - 1))</f>
        <v>45793</v>
      </c>
      <c r="W707" s="1">
        <f>IFERROR(DATEVALUE(LEFT(新签明细[[#This Row],[lead_date]],FIND(" ",新签明细[[#This Row],[lead_date]])-1)),$W$2)</f>
        <v>45783</v>
      </c>
      <c r="X707" t="b">
        <f t="shared" ref="X707:X770" ca="1" si="11">MONTH(W707)=MONTH(TODAY())</f>
        <v>1</v>
      </c>
    </row>
    <row r="708" spans="1:24" hidden="1">
      <c r="A708" t="s">
        <v>30796</v>
      </c>
      <c r="B708" t="s">
        <v>30797</v>
      </c>
      <c r="C708">
        <v>18</v>
      </c>
      <c r="D708" t="s">
        <v>244</v>
      </c>
      <c r="E708" t="s">
        <v>30797</v>
      </c>
      <c r="F708">
        <v>1</v>
      </c>
      <c r="G708">
        <v>630</v>
      </c>
      <c r="H708">
        <v>543864</v>
      </c>
      <c r="I708" t="s">
        <v>30798</v>
      </c>
      <c r="J708" t="s">
        <v>545</v>
      </c>
      <c r="K708" t="s">
        <v>546</v>
      </c>
      <c r="L708" t="s">
        <v>565</v>
      </c>
      <c r="M708" t="s">
        <v>548</v>
      </c>
      <c r="N708" t="s">
        <v>549</v>
      </c>
      <c r="O708" t="s">
        <v>550</v>
      </c>
      <c r="P708" t="s">
        <v>551</v>
      </c>
      <c r="Q708" t="s">
        <v>242</v>
      </c>
      <c r="R708" t="s">
        <v>475</v>
      </c>
      <c r="S708" t="s">
        <v>566</v>
      </c>
      <c r="T708" t="s">
        <v>17678</v>
      </c>
      <c r="U708">
        <f>COUNTIF('业绩进度排名-中间表'!$E$27:$E$202,新签明细[[#This Row],[cc_user_name]])</f>
        <v>1</v>
      </c>
      <c r="V708" s="1">
        <f>DATEVALUE(LEFT(新签明细[[#This Row],[支付成功时间]], FIND(" ", 新签明细[[#This Row],[支付成功时间]]) - 1))</f>
        <v>45803</v>
      </c>
      <c r="W708" s="1">
        <f>IFERROR(DATEVALUE(LEFT(新签明细[[#This Row],[lead_date]],FIND(" ",新签明细[[#This Row],[lead_date]])-1)),$W$2)</f>
        <v>45798</v>
      </c>
      <c r="X708" t="b">
        <f t="shared" ca="1" si="11"/>
        <v>1</v>
      </c>
    </row>
    <row r="709" spans="1:24" hidden="1">
      <c r="A709" t="s">
        <v>30799</v>
      </c>
      <c r="B709" t="s">
        <v>30800</v>
      </c>
      <c r="C709">
        <v>36</v>
      </c>
      <c r="D709" t="s">
        <v>261</v>
      </c>
      <c r="E709" t="s">
        <v>30800</v>
      </c>
      <c r="F709">
        <v>1</v>
      </c>
      <c r="G709">
        <v>1234.97</v>
      </c>
      <c r="H709">
        <v>544782</v>
      </c>
      <c r="I709" t="s">
        <v>30801</v>
      </c>
      <c r="J709" t="s">
        <v>545</v>
      </c>
      <c r="K709" t="s">
        <v>546</v>
      </c>
      <c r="L709" t="s">
        <v>557</v>
      </c>
      <c r="M709" t="s">
        <v>610</v>
      </c>
      <c r="N709" t="s">
        <v>549</v>
      </c>
      <c r="O709" t="s">
        <v>550</v>
      </c>
      <c r="P709" t="s">
        <v>136</v>
      </c>
      <c r="Q709" t="s">
        <v>147</v>
      </c>
      <c r="R709" t="s">
        <v>475</v>
      </c>
      <c r="S709" t="s">
        <v>30802</v>
      </c>
      <c r="T709" t="s">
        <v>30803</v>
      </c>
      <c r="U709">
        <f>COUNTIF('业绩进度排名-中间表'!$E$27:$E$202,新签明细[[#This Row],[cc_user_name]])</f>
        <v>1</v>
      </c>
      <c r="V709" s="1">
        <f>DATEVALUE(LEFT(新签明细[[#This Row],[支付成功时间]], FIND(" ", 新签明细[[#This Row],[支付成功时间]]) - 1))</f>
        <v>45805</v>
      </c>
      <c r="W709" s="1">
        <f>IFERROR(DATEVALUE(LEFT(新签明细[[#This Row],[lead_date]],FIND(" ",新签明细[[#This Row],[lead_date]])-1)),$W$2)</f>
        <v>44266</v>
      </c>
      <c r="X709" t="b">
        <f t="shared" ca="1" si="11"/>
        <v>0</v>
      </c>
    </row>
    <row r="710" spans="1:24" hidden="1">
      <c r="A710" t="s">
        <v>542</v>
      </c>
      <c r="B710" t="s">
        <v>543</v>
      </c>
      <c r="C710">
        <v>60</v>
      </c>
      <c r="D710" t="s">
        <v>224</v>
      </c>
      <c r="E710" t="s">
        <v>543</v>
      </c>
      <c r="F710">
        <v>1</v>
      </c>
      <c r="G710">
        <v>1622.25</v>
      </c>
      <c r="H710">
        <v>535218</v>
      </c>
      <c r="I710" t="s">
        <v>544</v>
      </c>
      <c r="J710" t="s">
        <v>545</v>
      </c>
      <c r="K710" t="s">
        <v>546</v>
      </c>
      <c r="L710" t="s">
        <v>547</v>
      </c>
      <c r="M710" t="s">
        <v>548</v>
      </c>
      <c r="N710" t="s">
        <v>549</v>
      </c>
      <c r="O710" t="s">
        <v>550</v>
      </c>
      <c r="P710" t="s">
        <v>551</v>
      </c>
      <c r="Q710" t="s">
        <v>145</v>
      </c>
      <c r="R710" t="s">
        <v>475</v>
      </c>
      <c r="S710" t="s">
        <v>552</v>
      </c>
      <c r="T710" t="s">
        <v>553</v>
      </c>
      <c r="U710">
        <f>COUNTIF('业绩进度排名-中间表'!$E$27:$E$202,新签明细[[#This Row],[cc_user_name]])</f>
        <v>1</v>
      </c>
      <c r="V710" s="1">
        <f>DATEVALUE(LEFT(新签明细[[#This Row],[支付成功时间]], FIND(" ", 新签明细[[#This Row],[支付成功时间]]) - 1))</f>
        <v>45785</v>
      </c>
      <c r="W710" s="1">
        <f>IFERROR(DATEVALUE(LEFT(新签明细[[#This Row],[lead_date]],FIND(" ",新签明细[[#This Row],[lead_date]])-1)),$W$2)</f>
        <v>45759</v>
      </c>
      <c r="X710" t="b">
        <f t="shared" ca="1" si="11"/>
        <v>0</v>
      </c>
    </row>
    <row r="711" spans="1:24">
      <c r="A711" t="s">
        <v>17688</v>
      </c>
      <c r="B711" t="s">
        <v>17689</v>
      </c>
      <c r="C711">
        <v>8</v>
      </c>
      <c r="D711" t="s">
        <v>300</v>
      </c>
      <c r="E711" t="s">
        <v>17689</v>
      </c>
      <c r="F711">
        <v>1</v>
      </c>
      <c r="G711">
        <v>280</v>
      </c>
      <c r="H711">
        <v>542240</v>
      </c>
      <c r="I711" t="s">
        <v>17690</v>
      </c>
      <c r="J711" t="s">
        <v>545</v>
      </c>
      <c r="K711" t="s">
        <v>546</v>
      </c>
      <c r="L711" t="s">
        <v>577</v>
      </c>
      <c r="M711" t="s">
        <v>695</v>
      </c>
      <c r="N711" t="s">
        <v>549</v>
      </c>
      <c r="O711" t="s">
        <v>550</v>
      </c>
      <c r="P711" t="s">
        <v>136</v>
      </c>
      <c r="Q711" t="s">
        <v>143</v>
      </c>
      <c r="R711" t="s">
        <v>475</v>
      </c>
      <c r="S711" t="s">
        <v>611</v>
      </c>
      <c r="T711" t="s">
        <v>11910</v>
      </c>
      <c r="U711">
        <f>COUNTIF('业绩进度排名-中间表'!$E$27:$E$202,新签明细[[#This Row],[cc_user_name]])</f>
        <v>1</v>
      </c>
      <c r="V711" s="1">
        <f>DATEVALUE(LEFT(新签明细[[#This Row],[支付成功时间]], FIND(" ", 新签明细[[#This Row],[支付成功时间]]) - 1))</f>
        <v>45800</v>
      </c>
      <c r="W711" s="1">
        <f>IFERROR(DATEVALUE(LEFT(新签明细[[#This Row],[lead_date]],FIND(" ",新签明细[[#This Row],[lead_date]])-1)),$W$2)</f>
        <v>45789</v>
      </c>
      <c r="X711" t="b">
        <f t="shared" ca="1" si="11"/>
        <v>1</v>
      </c>
    </row>
    <row r="712" spans="1:24" hidden="1">
      <c r="A712" t="s">
        <v>17692</v>
      </c>
      <c r="B712" t="s">
        <v>17693</v>
      </c>
      <c r="C712">
        <v>48</v>
      </c>
      <c r="D712" t="s">
        <v>181</v>
      </c>
      <c r="E712" t="s">
        <v>17693</v>
      </c>
      <c r="F712">
        <v>1</v>
      </c>
      <c r="G712">
        <v>1645.94</v>
      </c>
      <c r="H712">
        <v>537965</v>
      </c>
      <c r="I712" t="s">
        <v>17694</v>
      </c>
      <c r="J712" t="s">
        <v>545</v>
      </c>
      <c r="K712" t="s">
        <v>546</v>
      </c>
      <c r="L712" t="s">
        <v>571</v>
      </c>
      <c r="M712" t="s">
        <v>548</v>
      </c>
      <c r="N712" t="s">
        <v>549</v>
      </c>
      <c r="O712" t="s">
        <v>559</v>
      </c>
      <c r="P712" t="s">
        <v>469</v>
      </c>
      <c r="Q712" t="s">
        <v>180</v>
      </c>
      <c r="R712" t="s">
        <v>475</v>
      </c>
      <c r="S712" t="s">
        <v>659</v>
      </c>
      <c r="T712" t="s">
        <v>17695</v>
      </c>
      <c r="U712">
        <f>COUNTIF('业绩进度排名-中间表'!$E$27:$E$202,新签明细[[#This Row],[cc_user_name]])</f>
        <v>1</v>
      </c>
      <c r="V712" s="1">
        <f>DATEVALUE(LEFT(新签明细[[#This Row],[支付成功时间]], FIND(" ", 新签明细[[#This Row],[支付成功时间]]) - 1))</f>
        <v>45792</v>
      </c>
      <c r="W712" s="1">
        <f>IFERROR(DATEVALUE(LEFT(新签明细[[#This Row],[lead_date]],FIND(" ",新签明细[[#This Row],[lead_date]])-1)),$W$2)</f>
        <v>45790</v>
      </c>
      <c r="X712" t="b">
        <f t="shared" ca="1" si="11"/>
        <v>1</v>
      </c>
    </row>
    <row r="713" spans="1:24" hidden="1">
      <c r="A713" t="s">
        <v>554</v>
      </c>
      <c r="B713" t="s">
        <v>555</v>
      </c>
      <c r="C713">
        <v>36</v>
      </c>
      <c r="D713" t="s">
        <v>335</v>
      </c>
      <c r="E713" t="s">
        <v>555</v>
      </c>
      <c r="F713">
        <v>1</v>
      </c>
      <c r="G713">
        <v>1341.247805</v>
      </c>
      <c r="H713">
        <v>534993</v>
      </c>
      <c r="I713" t="s">
        <v>556</v>
      </c>
      <c r="J713" t="s">
        <v>545</v>
      </c>
      <c r="K713" t="s">
        <v>546</v>
      </c>
      <c r="L713" t="s">
        <v>557</v>
      </c>
      <c r="M713" t="s">
        <v>558</v>
      </c>
      <c r="N713" t="s">
        <v>549</v>
      </c>
      <c r="O713" t="s">
        <v>559</v>
      </c>
      <c r="P713" t="s">
        <v>504</v>
      </c>
      <c r="Q713" t="s">
        <v>325</v>
      </c>
      <c r="R713" t="s">
        <v>475</v>
      </c>
      <c r="S713" t="s">
        <v>560</v>
      </c>
      <c r="T713" t="s">
        <v>561</v>
      </c>
      <c r="U713">
        <f>COUNTIF('业绩进度排名-中间表'!$E$27:$E$202,新签明细[[#This Row],[cc_user_name]])</f>
        <v>1</v>
      </c>
      <c r="V713" s="1">
        <f>DATEVALUE(LEFT(新签明细[[#This Row],[支付成功时间]], FIND(" ", 新签明细[[#This Row],[支付成功时间]]) - 1))</f>
        <v>45784</v>
      </c>
      <c r="W713" s="1">
        <f>IFERROR(DATEVALUE(LEFT(新签明细[[#This Row],[lead_date]],FIND(" ",新签明细[[#This Row],[lead_date]])-1)),$W$2)</f>
        <v>45781</v>
      </c>
      <c r="X713" t="b">
        <f t="shared" ca="1" si="11"/>
        <v>1</v>
      </c>
    </row>
    <row r="714" spans="1:24" hidden="1">
      <c r="A714" t="s">
        <v>17696</v>
      </c>
      <c r="B714" t="s">
        <v>17697</v>
      </c>
      <c r="C714">
        <v>18</v>
      </c>
      <c r="D714" t="s">
        <v>273</v>
      </c>
      <c r="E714" t="s">
        <v>17697</v>
      </c>
      <c r="F714">
        <v>1</v>
      </c>
      <c r="G714">
        <v>636.89186400000006</v>
      </c>
      <c r="H714">
        <v>543405</v>
      </c>
      <c r="I714" t="s">
        <v>17698</v>
      </c>
      <c r="J714" t="s">
        <v>545</v>
      </c>
      <c r="K714" t="s">
        <v>546</v>
      </c>
      <c r="L714" t="s">
        <v>565</v>
      </c>
      <c r="M714" t="s">
        <v>610</v>
      </c>
      <c r="N714" t="s">
        <v>549</v>
      </c>
      <c r="O714" t="s">
        <v>550</v>
      </c>
      <c r="P714" t="s">
        <v>136</v>
      </c>
      <c r="Q714" t="s">
        <v>139</v>
      </c>
      <c r="R714" t="s">
        <v>475</v>
      </c>
      <c r="S714" t="s">
        <v>897</v>
      </c>
      <c r="T714" t="s">
        <v>17665</v>
      </c>
      <c r="U714">
        <f>COUNTIF('业绩进度排名-中间表'!$E$27:$E$202,新签明细[[#This Row],[cc_user_name]])</f>
        <v>1</v>
      </c>
      <c r="V714" s="1">
        <f>DATEVALUE(LEFT(新签明细[[#This Row],[支付成功时间]], FIND(" ", 新签明细[[#This Row],[支付成功时间]]) - 1))</f>
        <v>45802</v>
      </c>
      <c r="W714" s="1">
        <f>IFERROR(DATEVALUE(LEFT(新签明细[[#This Row],[lead_date]],FIND(" ",新签明细[[#This Row],[lead_date]])-1)),$W$2)</f>
        <v>45800</v>
      </c>
      <c r="X714" t="b">
        <f t="shared" ca="1" si="11"/>
        <v>1</v>
      </c>
    </row>
    <row r="715" spans="1:24" hidden="1">
      <c r="A715" t="s">
        <v>17699</v>
      </c>
      <c r="B715" t="s">
        <v>17700</v>
      </c>
      <c r="C715">
        <v>18</v>
      </c>
      <c r="D715" t="s">
        <v>221</v>
      </c>
      <c r="E715" t="s">
        <v>17700</v>
      </c>
      <c r="F715">
        <v>1</v>
      </c>
      <c r="G715">
        <v>630</v>
      </c>
      <c r="H715">
        <v>541000</v>
      </c>
      <c r="I715" t="s">
        <v>17701</v>
      </c>
      <c r="J715" t="s">
        <v>545</v>
      </c>
      <c r="K715" t="s">
        <v>546</v>
      </c>
      <c r="L715" t="s">
        <v>565</v>
      </c>
      <c r="M715" t="s">
        <v>548</v>
      </c>
      <c r="N715" t="s">
        <v>549</v>
      </c>
      <c r="O715" t="s">
        <v>550</v>
      </c>
      <c r="P715" t="s">
        <v>551</v>
      </c>
      <c r="Q715" t="s">
        <v>145</v>
      </c>
      <c r="R715" t="s">
        <v>475</v>
      </c>
      <c r="S715" t="s">
        <v>667</v>
      </c>
      <c r="T715" t="s">
        <v>17702</v>
      </c>
      <c r="U715">
        <f>COUNTIF('业绩进度排名-中间表'!$E$27:$E$202,新签明细[[#This Row],[cc_user_name]])</f>
        <v>1</v>
      </c>
      <c r="V715" s="1">
        <f>DATEVALUE(LEFT(新签明细[[#This Row],[支付成功时间]], FIND(" ", 新签明细[[#This Row],[支付成功时间]]) - 1))</f>
        <v>45797</v>
      </c>
      <c r="W715" s="1">
        <f>IFERROR(DATEVALUE(LEFT(新签明细[[#This Row],[lead_date]],FIND(" ",新签明细[[#This Row],[lead_date]])-1)),$W$2)</f>
        <v>44784</v>
      </c>
      <c r="X715" t="b">
        <f t="shared" ca="1" si="11"/>
        <v>0</v>
      </c>
    </row>
    <row r="716" spans="1:24" hidden="1">
      <c r="A716" t="s">
        <v>562</v>
      </c>
      <c r="B716" t="s">
        <v>563</v>
      </c>
      <c r="C716">
        <v>18</v>
      </c>
      <c r="D716" t="s">
        <v>258</v>
      </c>
      <c r="E716" t="s">
        <v>563</v>
      </c>
      <c r="F716">
        <v>1</v>
      </c>
      <c r="G716">
        <v>630</v>
      </c>
      <c r="H716">
        <v>535599</v>
      </c>
      <c r="I716" t="s">
        <v>564</v>
      </c>
      <c r="J716" t="s">
        <v>545</v>
      </c>
      <c r="K716" t="s">
        <v>546</v>
      </c>
      <c r="L716" t="s">
        <v>565</v>
      </c>
      <c r="M716" t="s">
        <v>548</v>
      </c>
      <c r="N716" t="s">
        <v>549</v>
      </c>
      <c r="O716" t="s">
        <v>550</v>
      </c>
      <c r="P716" t="s">
        <v>136</v>
      </c>
      <c r="Q716" t="s">
        <v>147</v>
      </c>
      <c r="R716" t="s">
        <v>475</v>
      </c>
      <c r="S716" t="s">
        <v>566</v>
      </c>
      <c r="T716" t="s">
        <v>567</v>
      </c>
      <c r="U716">
        <f>COUNTIF('业绩进度排名-中间表'!$E$27:$E$202,新签明细[[#This Row],[cc_user_name]])</f>
        <v>1</v>
      </c>
      <c r="V716" s="1">
        <f>DATEVALUE(LEFT(新签明细[[#This Row],[支付成功时间]], FIND(" ", 新签明细[[#This Row],[支付成功时间]]) - 1))</f>
        <v>45786</v>
      </c>
      <c r="W716" s="1">
        <f>IFERROR(DATEVALUE(LEFT(新签明细[[#This Row],[lead_date]],FIND(" ",新签明细[[#This Row],[lead_date]])-1)),$W$2)</f>
        <v>45783</v>
      </c>
      <c r="X716" t="b">
        <f t="shared" ca="1" si="11"/>
        <v>1</v>
      </c>
    </row>
    <row r="717" spans="1:24" hidden="1">
      <c r="A717" t="s">
        <v>17703</v>
      </c>
      <c r="B717" t="s">
        <v>17704</v>
      </c>
      <c r="C717">
        <v>36</v>
      </c>
      <c r="D717" t="s">
        <v>287</v>
      </c>
      <c r="E717" t="s">
        <v>17704</v>
      </c>
      <c r="F717">
        <v>1</v>
      </c>
      <c r="G717">
        <v>1199</v>
      </c>
      <c r="H717">
        <v>540644</v>
      </c>
      <c r="I717" t="s">
        <v>17705</v>
      </c>
      <c r="J717" t="s">
        <v>545</v>
      </c>
      <c r="K717" t="s">
        <v>546</v>
      </c>
      <c r="L717" t="s">
        <v>557</v>
      </c>
      <c r="M717" t="s">
        <v>902</v>
      </c>
      <c r="N717" t="s">
        <v>549</v>
      </c>
      <c r="O717" t="s">
        <v>550</v>
      </c>
      <c r="P717" t="s">
        <v>136</v>
      </c>
      <c r="Q717" t="s">
        <v>283</v>
      </c>
      <c r="R717" t="s">
        <v>475</v>
      </c>
      <c r="S717" t="s">
        <v>11931</v>
      </c>
      <c r="T717" t="s">
        <v>17706</v>
      </c>
      <c r="U717">
        <f>COUNTIF('业绩进度排名-中间表'!$E$27:$E$202,新签明细[[#This Row],[cc_user_name]])</f>
        <v>1</v>
      </c>
      <c r="V717" s="1">
        <f>DATEVALUE(LEFT(新签明细[[#This Row],[支付成功时间]], FIND(" ", 新签明细[[#This Row],[支付成功时间]]) - 1))</f>
        <v>45796</v>
      </c>
      <c r="W717" s="1">
        <f>IFERROR(DATEVALUE(LEFT(新签明细[[#This Row],[lead_date]],FIND(" ",新签明细[[#This Row],[lead_date]])-1)),$W$2)</f>
        <v>44411</v>
      </c>
      <c r="X717" t="b">
        <f t="shared" ca="1" si="11"/>
        <v>0</v>
      </c>
    </row>
    <row r="718" spans="1:24">
      <c r="A718" t="s">
        <v>17707</v>
      </c>
      <c r="B718" t="s">
        <v>17708</v>
      </c>
      <c r="C718">
        <v>36</v>
      </c>
      <c r="D718" t="s">
        <v>300</v>
      </c>
      <c r="E718" t="s">
        <v>17708</v>
      </c>
      <c r="F718">
        <v>1</v>
      </c>
      <c r="G718">
        <v>1199</v>
      </c>
      <c r="H718">
        <v>540536</v>
      </c>
      <c r="I718" t="s">
        <v>17709</v>
      </c>
      <c r="J718" t="s">
        <v>545</v>
      </c>
      <c r="K718" t="s">
        <v>546</v>
      </c>
      <c r="L718" t="s">
        <v>557</v>
      </c>
      <c r="M718" t="s">
        <v>695</v>
      </c>
      <c r="N718" t="s">
        <v>549</v>
      </c>
      <c r="O718" t="s">
        <v>550</v>
      </c>
      <c r="P718" t="s">
        <v>136</v>
      </c>
      <c r="Q718" t="s">
        <v>143</v>
      </c>
      <c r="R718" t="s">
        <v>475</v>
      </c>
      <c r="S718" t="s">
        <v>17710</v>
      </c>
      <c r="T718" t="s">
        <v>11910</v>
      </c>
      <c r="U718">
        <f>COUNTIF('业绩进度排名-中间表'!$E$27:$E$202,新签明细[[#This Row],[cc_user_name]])</f>
        <v>1</v>
      </c>
      <c r="V718" s="1">
        <f>DATEVALUE(LEFT(新签明细[[#This Row],[支付成功时间]], FIND(" ", 新签明细[[#This Row],[支付成功时间]]) - 1))</f>
        <v>45796</v>
      </c>
      <c r="W718" s="1">
        <f>IFERROR(DATEVALUE(LEFT(新签明细[[#This Row],[lead_date]],FIND(" ",新签明细[[#This Row],[lead_date]])-1)),$W$2)</f>
        <v>45789</v>
      </c>
      <c r="X718" t="b">
        <f t="shared" ca="1" si="11"/>
        <v>1</v>
      </c>
    </row>
    <row r="719" spans="1:24" hidden="1">
      <c r="A719" t="s">
        <v>17711</v>
      </c>
      <c r="B719" t="s">
        <v>17712</v>
      </c>
      <c r="C719">
        <v>30</v>
      </c>
      <c r="D719" t="s">
        <v>231</v>
      </c>
      <c r="E719" t="s">
        <v>17712</v>
      </c>
      <c r="F719">
        <v>1</v>
      </c>
      <c r="G719">
        <v>787.5</v>
      </c>
      <c r="H719">
        <v>540665</v>
      </c>
      <c r="I719" t="s">
        <v>17713</v>
      </c>
      <c r="J719" t="s">
        <v>545</v>
      </c>
      <c r="K719" t="s">
        <v>546</v>
      </c>
      <c r="L719" t="s">
        <v>599</v>
      </c>
      <c r="M719" t="s">
        <v>578</v>
      </c>
      <c r="N719" t="s">
        <v>549</v>
      </c>
      <c r="O719" t="s">
        <v>550</v>
      </c>
      <c r="P719" t="s">
        <v>551</v>
      </c>
      <c r="Q719" t="s">
        <v>141</v>
      </c>
      <c r="R719" t="s">
        <v>475</v>
      </c>
      <c r="S719" t="s">
        <v>11951</v>
      </c>
      <c r="T719" t="s">
        <v>9375</v>
      </c>
      <c r="U719">
        <f>COUNTIF('业绩进度排名-中间表'!$E$27:$E$202,新签明细[[#This Row],[cc_user_name]])</f>
        <v>1</v>
      </c>
      <c r="V719" s="1">
        <f>DATEVALUE(LEFT(新签明细[[#This Row],[支付成功时间]], FIND(" ", 新签明细[[#This Row],[支付成功时间]]) - 1))</f>
        <v>45796</v>
      </c>
      <c r="W719" s="1">
        <f>IFERROR(DATEVALUE(LEFT(新签明细[[#This Row],[lead_date]],FIND(" ",新签明细[[#This Row],[lead_date]])-1)),$W$2)</f>
        <v>45787</v>
      </c>
      <c r="X719" t="b">
        <f t="shared" ca="1" si="11"/>
        <v>1</v>
      </c>
    </row>
    <row r="720" spans="1:24" hidden="1">
      <c r="A720" t="s">
        <v>17714</v>
      </c>
      <c r="B720" t="s">
        <v>17715</v>
      </c>
      <c r="C720">
        <v>18</v>
      </c>
      <c r="D720" t="s">
        <v>316</v>
      </c>
      <c r="E720" t="s">
        <v>17715</v>
      </c>
      <c r="F720">
        <v>1</v>
      </c>
      <c r="G720">
        <v>648.9</v>
      </c>
      <c r="H720">
        <v>540274</v>
      </c>
      <c r="I720" t="s">
        <v>17716</v>
      </c>
      <c r="J720" t="s">
        <v>545</v>
      </c>
      <c r="K720" t="s">
        <v>546</v>
      </c>
      <c r="L720" t="s">
        <v>565</v>
      </c>
      <c r="M720" t="s">
        <v>548</v>
      </c>
      <c r="N720" t="s">
        <v>549</v>
      </c>
      <c r="O720" t="s">
        <v>550</v>
      </c>
      <c r="P720" t="s">
        <v>616</v>
      </c>
      <c r="Q720" t="s">
        <v>314</v>
      </c>
      <c r="R720" t="s">
        <v>475</v>
      </c>
      <c r="S720" t="s">
        <v>617</v>
      </c>
      <c r="T720" t="s">
        <v>17717</v>
      </c>
      <c r="U720">
        <f>COUNTIF('业绩进度排名-中间表'!$E$27:$E$202,新签明细[[#This Row],[cc_user_name]])</f>
        <v>1</v>
      </c>
      <c r="V720" s="1">
        <f>DATEVALUE(LEFT(新签明细[[#This Row],[支付成功时间]], FIND(" ", 新签明细[[#This Row],[支付成功时间]]) - 1))</f>
        <v>45796</v>
      </c>
      <c r="W720" s="1">
        <f>IFERROR(DATEVALUE(LEFT(新签明细[[#This Row],[lead_date]],FIND(" ",新签明细[[#This Row],[lead_date]])-1)),$W$2)</f>
        <v>45792</v>
      </c>
      <c r="X720" t="b">
        <f t="shared" ca="1" si="11"/>
        <v>1</v>
      </c>
    </row>
    <row r="721" spans="1:24" hidden="1">
      <c r="A721" t="s">
        <v>17718</v>
      </c>
      <c r="B721" t="s">
        <v>17719</v>
      </c>
      <c r="C721">
        <v>36</v>
      </c>
      <c r="D721" t="s">
        <v>206</v>
      </c>
      <c r="E721" t="s">
        <v>17719</v>
      </c>
      <c r="F721">
        <v>1</v>
      </c>
      <c r="G721">
        <v>1199</v>
      </c>
      <c r="H721">
        <v>542657</v>
      </c>
      <c r="I721" t="s">
        <v>17720</v>
      </c>
      <c r="J721" t="s">
        <v>545</v>
      </c>
      <c r="K721" t="s">
        <v>546</v>
      </c>
      <c r="L721" t="s">
        <v>557</v>
      </c>
      <c r="M721" t="s">
        <v>548</v>
      </c>
      <c r="N721" t="s">
        <v>549</v>
      </c>
      <c r="O721" t="s">
        <v>550</v>
      </c>
      <c r="P721" t="s">
        <v>551</v>
      </c>
      <c r="Q721" t="s">
        <v>149</v>
      </c>
      <c r="R721" t="s">
        <v>475</v>
      </c>
      <c r="S721" t="s">
        <v>572</v>
      </c>
      <c r="T721" t="s">
        <v>17678</v>
      </c>
      <c r="U721">
        <f>COUNTIF('业绩进度排名-中间表'!$E$27:$E$202,新签明细[[#This Row],[cc_user_name]])</f>
        <v>1</v>
      </c>
      <c r="V721" s="1">
        <f>DATEVALUE(LEFT(新签明细[[#This Row],[支付成功时间]], FIND(" ", 新签明细[[#This Row],[支付成功时间]]) - 1))</f>
        <v>45801</v>
      </c>
      <c r="W721" s="1">
        <f>IFERROR(DATEVALUE(LEFT(新签明细[[#This Row],[lead_date]],FIND(" ",新签明细[[#This Row],[lead_date]])-1)),$W$2)</f>
        <v>45798</v>
      </c>
      <c r="X721" t="b">
        <f t="shared" ca="1" si="11"/>
        <v>1</v>
      </c>
    </row>
    <row r="722" spans="1:24" hidden="1">
      <c r="A722" t="s">
        <v>17721</v>
      </c>
      <c r="B722" t="s">
        <v>17722</v>
      </c>
      <c r="C722">
        <v>24</v>
      </c>
      <c r="D722" t="s">
        <v>231</v>
      </c>
      <c r="E722" t="s">
        <v>17722</v>
      </c>
      <c r="F722">
        <v>1</v>
      </c>
      <c r="G722">
        <v>880.13050299999998</v>
      </c>
      <c r="H722">
        <v>538461</v>
      </c>
      <c r="I722" t="s">
        <v>17723</v>
      </c>
      <c r="J722" t="s">
        <v>545</v>
      </c>
      <c r="K722" t="s">
        <v>546</v>
      </c>
      <c r="L722" t="s">
        <v>671</v>
      </c>
      <c r="M722" t="s">
        <v>695</v>
      </c>
      <c r="N722" t="s">
        <v>549</v>
      </c>
      <c r="O722" t="s">
        <v>550</v>
      </c>
      <c r="P722" t="s">
        <v>551</v>
      </c>
      <c r="Q722" t="s">
        <v>141</v>
      </c>
      <c r="R722" t="s">
        <v>475</v>
      </c>
      <c r="S722" t="s">
        <v>897</v>
      </c>
      <c r="T722" t="s">
        <v>17724</v>
      </c>
      <c r="U722">
        <f>COUNTIF('业绩进度排名-中间表'!$E$27:$E$202,新签明细[[#This Row],[cc_user_name]])</f>
        <v>1</v>
      </c>
      <c r="V722" s="1">
        <f>DATEVALUE(LEFT(新签明细[[#This Row],[支付成功时间]], FIND(" ", 新签明细[[#This Row],[支付成功时间]]) - 1))</f>
        <v>45793</v>
      </c>
      <c r="W722" s="1">
        <f>IFERROR(DATEVALUE(LEFT(新签明细[[#This Row],[lead_date]],FIND(" ",新签明细[[#This Row],[lead_date]])-1)),$W$2)</f>
        <v>44108</v>
      </c>
      <c r="X722" t="b">
        <f t="shared" ca="1" si="11"/>
        <v>0</v>
      </c>
    </row>
    <row r="723" spans="1:24" hidden="1">
      <c r="A723" t="s">
        <v>17725</v>
      </c>
      <c r="B723" t="s">
        <v>17726</v>
      </c>
      <c r="C723">
        <v>60</v>
      </c>
      <c r="D723" t="s">
        <v>196</v>
      </c>
      <c r="E723" t="s">
        <v>17726</v>
      </c>
      <c r="F723">
        <v>1</v>
      </c>
      <c r="G723">
        <v>1622.25</v>
      </c>
      <c r="H723">
        <v>539691</v>
      </c>
      <c r="I723" t="s">
        <v>17727</v>
      </c>
      <c r="J723" t="s">
        <v>545</v>
      </c>
      <c r="K723" t="s">
        <v>546</v>
      </c>
      <c r="L723" t="s">
        <v>547</v>
      </c>
      <c r="M723" t="s">
        <v>1314</v>
      </c>
      <c r="N723" t="s">
        <v>549</v>
      </c>
      <c r="O723" t="s">
        <v>559</v>
      </c>
      <c r="P723" t="s">
        <v>469</v>
      </c>
      <c r="Q723" t="s">
        <v>189</v>
      </c>
      <c r="R723" t="s">
        <v>475</v>
      </c>
      <c r="S723" t="s">
        <v>17728</v>
      </c>
      <c r="T723" t="s">
        <v>1384</v>
      </c>
      <c r="U723">
        <f>COUNTIF('业绩进度排名-中间表'!$E$27:$E$202,新签明细[[#This Row],[cc_user_name]])</f>
        <v>1</v>
      </c>
      <c r="V723" s="1">
        <f>DATEVALUE(LEFT(新签明细[[#This Row],[支付成功时间]], FIND(" ", 新签明细[[#This Row],[支付成功时间]]) - 1))</f>
        <v>45795</v>
      </c>
      <c r="W723" s="1">
        <f>IFERROR(DATEVALUE(LEFT(新签明细[[#This Row],[lead_date]],FIND(" ",新签明细[[#This Row],[lead_date]])-1)),$W$2)</f>
        <v>45758</v>
      </c>
      <c r="X723" t="b">
        <f t="shared" ca="1" si="11"/>
        <v>0</v>
      </c>
    </row>
    <row r="724" spans="1:24" hidden="1">
      <c r="A724" t="s">
        <v>17729</v>
      </c>
      <c r="B724" t="s">
        <v>17730</v>
      </c>
      <c r="C724">
        <v>120</v>
      </c>
      <c r="D724" t="s">
        <v>626</v>
      </c>
      <c r="E724" t="s">
        <v>17730</v>
      </c>
      <c r="F724">
        <v>1</v>
      </c>
      <c r="G724">
        <v>1412.773794</v>
      </c>
      <c r="H724">
        <v>538745</v>
      </c>
      <c r="I724" t="s">
        <v>17731</v>
      </c>
      <c r="J724" t="s">
        <v>545</v>
      </c>
      <c r="K724" t="s">
        <v>1102</v>
      </c>
      <c r="L724" t="s">
        <v>1902</v>
      </c>
      <c r="M724" t="s">
        <v>1417</v>
      </c>
      <c r="N724" t="s">
        <v>649</v>
      </c>
      <c r="O724" t="s">
        <v>649</v>
      </c>
      <c r="P724" t="s">
        <v>649</v>
      </c>
      <c r="Q724" t="s">
        <v>626</v>
      </c>
      <c r="R724" t="s">
        <v>475</v>
      </c>
      <c r="S724" t="s">
        <v>11931</v>
      </c>
      <c r="T724" t="s">
        <v>17732</v>
      </c>
      <c r="U724">
        <f>COUNTIF('业绩进度排名-中间表'!$E$27:$E$202,新签明细[[#This Row],[cc_user_name]])</f>
        <v>0</v>
      </c>
      <c r="V724" s="1">
        <f>DATEVALUE(LEFT(新签明细[[#This Row],[支付成功时间]], FIND(" ", 新签明细[[#This Row],[支付成功时间]]) - 1))</f>
        <v>45793</v>
      </c>
      <c r="W724" s="1">
        <f>IFERROR(DATEVALUE(LEFT(新签明细[[#This Row],[lead_date]],FIND(" ",新签明细[[#This Row],[lead_date]])-1)),$W$2)</f>
        <v>44318</v>
      </c>
      <c r="X724" t="b">
        <f t="shared" ca="1" si="11"/>
        <v>1</v>
      </c>
    </row>
    <row r="725" spans="1:24" hidden="1">
      <c r="A725" t="s">
        <v>17733</v>
      </c>
      <c r="B725" t="s">
        <v>17734</v>
      </c>
      <c r="C725">
        <v>24</v>
      </c>
      <c r="D725" t="s">
        <v>238</v>
      </c>
      <c r="E725" t="s">
        <v>17734</v>
      </c>
      <c r="F725">
        <v>1</v>
      </c>
      <c r="G725">
        <v>840</v>
      </c>
      <c r="H725">
        <v>539299</v>
      </c>
      <c r="I725" t="s">
        <v>17735</v>
      </c>
      <c r="J725" t="s">
        <v>545</v>
      </c>
      <c r="K725" t="s">
        <v>546</v>
      </c>
      <c r="L725" t="s">
        <v>671</v>
      </c>
      <c r="M725" t="s">
        <v>695</v>
      </c>
      <c r="N725" t="s">
        <v>549</v>
      </c>
      <c r="O725" t="s">
        <v>550</v>
      </c>
      <c r="P725" t="s">
        <v>551</v>
      </c>
      <c r="Q725" t="s">
        <v>141</v>
      </c>
      <c r="R725" t="s">
        <v>475</v>
      </c>
      <c r="S725" t="s">
        <v>1445</v>
      </c>
      <c r="T725" t="s">
        <v>17717</v>
      </c>
      <c r="U725">
        <f>COUNTIF('业绩进度排名-中间表'!$E$27:$E$202,新签明细[[#This Row],[cc_user_name]])</f>
        <v>1</v>
      </c>
      <c r="V725" s="1">
        <f>DATEVALUE(LEFT(新签明细[[#This Row],[支付成功时间]], FIND(" ", 新签明细[[#This Row],[支付成功时间]]) - 1))</f>
        <v>45794</v>
      </c>
      <c r="W725" s="1">
        <f>IFERROR(DATEVALUE(LEFT(新签明细[[#This Row],[lead_date]],FIND(" ",新签明细[[#This Row],[lead_date]])-1)),$W$2)</f>
        <v>45792</v>
      </c>
      <c r="X725" t="b">
        <f t="shared" ca="1" si="11"/>
        <v>1</v>
      </c>
    </row>
    <row r="726" spans="1:24" hidden="1">
      <c r="A726" t="s">
        <v>9362</v>
      </c>
      <c r="B726" t="s">
        <v>9363</v>
      </c>
      <c r="C726">
        <v>36</v>
      </c>
      <c r="D726" t="s">
        <v>275</v>
      </c>
      <c r="E726" t="s">
        <v>9363</v>
      </c>
      <c r="F726">
        <v>1</v>
      </c>
      <c r="G726">
        <v>1230.502573</v>
      </c>
      <c r="H726">
        <v>536111</v>
      </c>
      <c r="I726" t="s">
        <v>9364</v>
      </c>
      <c r="J726" t="s">
        <v>545</v>
      </c>
      <c r="K726" t="s">
        <v>546</v>
      </c>
      <c r="L726" t="s">
        <v>557</v>
      </c>
      <c r="M726" t="s">
        <v>558</v>
      </c>
      <c r="N726" t="s">
        <v>549</v>
      </c>
      <c r="O726" t="s">
        <v>550</v>
      </c>
      <c r="P726" t="s">
        <v>136</v>
      </c>
      <c r="Q726" t="s">
        <v>139</v>
      </c>
      <c r="R726" t="s">
        <v>475</v>
      </c>
      <c r="S726" t="s">
        <v>659</v>
      </c>
      <c r="T726" t="s">
        <v>683</v>
      </c>
      <c r="U726">
        <f>COUNTIF('业绩进度排名-中间表'!$E$27:$E$202,新签明细[[#This Row],[cc_user_name]])</f>
        <v>1</v>
      </c>
      <c r="V726" s="1">
        <f>DATEVALUE(LEFT(新签明细[[#This Row],[支付成功时间]], FIND(" ", 新签明细[[#This Row],[支付成功时间]]) - 1))</f>
        <v>45787</v>
      </c>
      <c r="W726" s="1">
        <f>IFERROR(DATEVALUE(LEFT(新签明细[[#This Row],[lead_date]],FIND(" ",新签明细[[#This Row],[lead_date]])-1)),$W$2)</f>
        <v>45775</v>
      </c>
      <c r="X726" t="b">
        <f t="shared" ca="1" si="11"/>
        <v>0</v>
      </c>
    </row>
    <row r="727" spans="1:24" hidden="1">
      <c r="A727" t="s">
        <v>17736</v>
      </c>
      <c r="B727" t="s">
        <v>17737</v>
      </c>
      <c r="C727">
        <v>18</v>
      </c>
      <c r="D727" t="s">
        <v>224</v>
      </c>
      <c r="E727" t="s">
        <v>17737</v>
      </c>
      <c r="F727">
        <v>1</v>
      </c>
      <c r="G727">
        <v>648.9</v>
      </c>
      <c r="H727">
        <v>542217</v>
      </c>
      <c r="I727" t="s">
        <v>17738</v>
      </c>
      <c r="J727" t="s">
        <v>545</v>
      </c>
      <c r="K727" t="s">
        <v>546</v>
      </c>
      <c r="L727" t="s">
        <v>565</v>
      </c>
      <c r="M727" t="s">
        <v>548</v>
      </c>
      <c r="N727" t="s">
        <v>549</v>
      </c>
      <c r="O727" t="s">
        <v>550</v>
      </c>
      <c r="P727" t="s">
        <v>551</v>
      </c>
      <c r="Q727" t="s">
        <v>145</v>
      </c>
      <c r="R727" t="s">
        <v>475</v>
      </c>
      <c r="S727" t="s">
        <v>659</v>
      </c>
      <c r="T727" t="s">
        <v>17646</v>
      </c>
      <c r="U727">
        <f>COUNTIF('业绩进度排名-中间表'!$E$27:$E$202,新签明细[[#This Row],[cc_user_name]])</f>
        <v>1</v>
      </c>
      <c r="V727" s="1">
        <f>DATEVALUE(LEFT(新签明细[[#This Row],[支付成功时间]], FIND(" ", 新签明细[[#This Row],[支付成功时间]]) - 1))</f>
        <v>45800</v>
      </c>
      <c r="W727" s="1">
        <f>IFERROR(DATEVALUE(LEFT(新签明细[[#This Row],[lead_date]],FIND(" ",新签明细[[#This Row],[lead_date]])-1)),$W$2)</f>
        <v>45796</v>
      </c>
      <c r="X727" t="b">
        <f t="shared" ca="1" si="11"/>
        <v>1</v>
      </c>
    </row>
    <row r="728" spans="1:24" hidden="1">
      <c r="A728" t="s">
        <v>30804</v>
      </c>
      <c r="B728" t="s">
        <v>30805</v>
      </c>
      <c r="C728">
        <v>18</v>
      </c>
      <c r="D728" t="s">
        <v>322</v>
      </c>
      <c r="E728" t="s">
        <v>30805</v>
      </c>
      <c r="F728">
        <v>1</v>
      </c>
      <c r="G728">
        <v>641.67312100000004</v>
      </c>
      <c r="H728">
        <v>544893</v>
      </c>
      <c r="I728" t="s">
        <v>30806</v>
      </c>
      <c r="J728" t="s">
        <v>545</v>
      </c>
      <c r="K728" t="s">
        <v>546</v>
      </c>
      <c r="L728" t="s">
        <v>565</v>
      </c>
      <c r="M728" t="s">
        <v>558</v>
      </c>
      <c r="N728" t="s">
        <v>549</v>
      </c>
      <c r="O728" t="s">
        <v>550</v>
      </c>
      <c r="P728" t="s">
        <v>616</v>
      </c>
      <c r="Q728" t="s">
        <v>314</v>
      </c>
      <c r="R728" t="s">
        <v>475</v>
      </c>
      <c r="S728" t="s">
        <v>1329</v>
      </c>
      <c r="T728" t="s">
        <v>17846</v>
      </c>
      <c r="U728">
        <f>COUNTIF('业绩进度排名-中间表'!$E$27:$E$202,新签明细[[#This Row],[cc_user_name]])</f>
        <v>1</v>
      </c>
      <c r="V728" s="1">
        <f>DATEVALUE(LEFT(新签明细[[#This Row],[支付成功时间]], FIND(" ", 新签明细[[#This Row],[支付成功时间]]) - 1))</f>
        <v>45805</v>
      </c>
      <c r="W728" s="1">
        <f>IFERROR(DATEVALUE(LEFT(新签明细[[#This Row],[lead_date]],FIND(" ",新签明细[[#This Row],[lead_date]])-1)),$W$2)</f>
        <v>45791</v>
      </c>
      <c r="X728" t="b">
        <f t="shared" ca="1" si="11"/>
        <v>1</v>
      </c>
    </row>
    <row r="729" spans="1:24" hidden="1">
      <c r="A729" t="s">
        <v>17739</v>
      </c>
      <c r="B729" t="s">
        <v>17740</v>
      </c>
      <c r="C729">
        <v>24</v>
      </c>
      <c r="D729" t="s">
        <v>291</v>
      </c>
      <c r="E729" t="s">
        <v>17740</v>
      </c>
      <c r="F729">
        <v>1</v>
      </c>
      <c r="G729">
        <v>840</v>
      </c>
      <c r="H729">
        <v>541261</v>
      </c>
      <c r="I729" t="s">
        <v>17741</v>
      </c>
      <c r="J729" t="s">
        <v>545</v>
      </c>
      <c r="K729" t="s">
        <v>546</v>
      </c>
      <c r="L729" t="s">
        <v>671</v>
      </c>
      <c r="M729" t="s">
        <v>1104</v>
      </c>
      <c r="N729" t="s">
        <v>549</v>
      </c>
      <c r="O729" t="s">
        <v>550</v>
      </c>
      <c r="P729" t="s">
        <v>136</v>
      </c>
      <c r="Q729" t="s">
        <v>292</v>
      </c>
      <c r="R729" t="s">
        <v>475</v>
      </c>
      <c r="S729" t="s">
        <v>572</v>
      </c>
      <c r="T729" t="s">
        <v>17742</v>
      </c>
      <c r="U729">
        <f>COUNTIF('业绩进度排名-中间表'!$E$27:$E$202,新签明细[[#This Row],[cc_user_name]])</f>
        <v>1</v>
      </c>
      <c r="V729" s="1">
        <f>DATEVALUE(LEFT(新签明细[[#This Row],[支付成功时间]], FIND(" ", 新签明细[[#This Row],[支付成功时间]]) - 1))</f>
        <v>45797</v>
      </c>
      <c r="W729" s="1">
        <f>IFERROR(DATEVALUE(LEFT(新签明细[[#This Row],[lead_date]],FIND(" ",新签明细[[#This Row],[lead_date]])-1)),$W$2)</f>
        <v>45354</v>
      </c>
      <c r="X729" t="b">
        <f t="shared" ca="1" si="11"/>
        <v>0</v>
      </c>
    </row>
    <row r="730" spans="1:24">
      <c r="A730" t="s">
        <v>17743</v>
      </c>
      <c r="B730" t="s">
        <v>17744</v>
      </c>
      <c r="C730">
        <v>18</v>
      </c>
      <c r="D730" t="s">
        <v>310</v>
      </c>
      <c r="E730" t="s">
        <v>17744</v>
      </c>
      <c r="F730">
        <v>1</v>
      </c>
      <c r="G730">
        <v>641.67312100000004</v>
      </c>
      <c r="H730">
        <v>539455</v>
      </c>
      <c r="I730" t="s">
        <v>17745</v>
      </c>
      <c r="J730" t="s">
        <v>545</v>
      </c>
      <c r="K730" t="s">
        <v>546</v>
      </c>
      <c r="L730" t="s">
        <v>565</v>
      </c>
      <c r="M730" t="s">
        <v>558</v>
      </c>
      <c r="N730" t="s">
        <v>549</v>
      </c>
      <c r="O730" t="s">
        <v>550</v>
      </c>
      <c r="P730" t="s">
        <v>136</v>
      </c>
      <c r="Q730" t="s">
        <v>143</v>
      </c>
      <c r="R730" t="s">
        <v>475</v>
      </c>
      <c r="S730" t="s">
        <v>1071</v>
      </c>
      <c r="T730" t="s">
        <v>708</v>
      </c>
      <c r="U730">
        <f>COUNTIF('业绩进度排名-中间表'!$E$27:$E$202,新签明细[[#This Row],[cc_user_name]])</f>
        <v>1</v>
      </c>
      <c r="V730" s="1">
        <f>DATEVALUE(LEFT(新签明细[[#This Row],[支付成功时间]], FIND(" ", 新签明细[[#This Row],[支付成功时间]]) - 1))</f>
        <v>45794</v>
      </c>
      <c r="W730" s="1">
        <f>IFERROR(DATEVALUE(LEFT(新签明细[[#This Row],[lead_date]],FIND(" ",新签明细[[#This Row],[lead_date]])-1)),$W$2)</f>
        <v>45785</v>
      </c>
      <c r="X730" t="b">
        <f t="shared" ca="1" si="11"/>
        <v>1</v>
      </c>
    </row>
    <row r="731" spans="1:24" hidden="1">
      <c r="A731" t="s">
        <v>568</v>
      </c>
      <c r="B731" t="s">
        <v>569</v>
      </c>
      <c r="C731">
        <v>48</v>
      </c>
      <c r="D731" t="s">
        <v>247</v>
      </c>
      <c r="E731" t="s">
        <v>569</v>
      </c>
      <c r="F731">
        <v>1</v>
      </c>
      <c r="G731">
        <v>1598</v>
      </c>
      <c r="H731">
        <v>534532</v>
      </c>
      <c r="I731" t="s">
        <v>570</v>
      </c>
      <c r="J731" t="s">
        <v>545</v>
      </c>
      <c r="K731" t="s">
        <v>546</v>
      </c>
      <c r="L731" t="s">
        <v>571</v>
      </c>
      <c r="M731" t="s">
        <v>548</v>
      </c>
      <c r="N731" t="s">
        <v>549</v>
      </c>
      <c r="O731" t="s">
        <v>550</v>
      </c>
      <c r="P731" t="s">
        <v>551</v>
      </c>
      <c r="Q731" t="s">
        <v>242</v>
      </c>
      <c r="R731" t="s">
        <v>475</v>
      </c>
      <c r="S731" t="s">
        <v>572</v>
      </c>
      <c r="T731" t="s">
        <v>573</v>
      </c>
      <c r="U731">
        <f>COUNTIF('业绩进度排名-中间表'!$E$27:$E$202,新签明细[[#This Row],[cc_user_name]])</f>
        <v>1</v>
      </c>
      <c r="V731" s="1">
        <f>DATEVALUE(LEFT(新签明细[[#This Row],[支付成功时间]], FIND(" ", 新签明细[[#This Row],[支付成功时间]]) - 1))</f>
        <v>45783</v>
      </c>
      <c r="W731" s="1">
        <f>IFERROR(DATEVALUE(LEFT(新签明细[[#This Row],[lead_date]],FIND(" ",新签明细[[#This Row],[lead_date]])-1)),$W$2)</f>
        <v>45766</v>
      </c>
      <c r="X731" t="b">
        <f t="shared" ca="1" si="11"/>
        <v>0</v>
      </c>
    </row>
    <row r="732" spans="1:24" hidden="1">
      <c r="A732" t="s">
        <v>574</v>
      </c>
      <c r="B732" t="s">
        <v>575</v>
      </c>
      <c r="C732">
        <v>8</v>
      </c>
      <c r="D732" t="s">
        <v>278</v>
      </c>
      <c r="E732" t="s">
        <v>575</v>
      </c>
      <c r="F732">
        <v>1</v>
      </c>
      <c r="G732">
        <v>280</v>
      </c>
      <c r="H732">
        <v>534981</v>
      </c>
      <c r="I732" t="s">
        <v>576</v>
      </c>
      <c r="J732" t="s">
        <v>545</v>
      </c>
      <c r="K732" t="s">
        <v>546</v>
      </c>
      <c r="L732" t="s">
        <v>577</v>
      </c>
      <c r="M732" t="s">
        <v>578</v>
      </c>
      <c r="N732" t="s">
        <v>549</v>
      </c>
      <c r="O732" t="s">
        <v>550</v>
      </c>
      <c r="P732" t="s">
        <v>136</v>
      </c>
      <c r="Q732" t="s">
        <v>139</v>
      </c>
      <c r="R732" t="s">
        <v>475</v>
      </c>
      <c r="S732" t="s">
        <v>579</v>
      </c>
      <c r="T732" t="s">
        <v>580</v>
      </c>
      <c r="U732">
        <f>COUNTIF('业绩进度排名-中间表'!$E$27:$E$202,新签明细[[#This Row],[cc_user_name]])</f>
        <v>1</v>
      </c>
      <c r="V732" s="1">
        <f>DATEVALUE(LEFT(新签明细[[#This Row],[支付成功时间]], FIND(" ", 新签明细[[#This Row],[支付成功时间]]) - 1))</f>
        <v>45784</v>
      </c>
      <c r="W732" s="1">
        <f>IFERROR(DATEVALUE(LEFT(新签明细[[#This Row],[lead_date]],FIND(" ",新签明细[[#This Row],[lead_date]])-1)),$W$2)</f>
        <v>45771</v>
      </c>
      <c r="X732" t="b">
        <f t="shared" ca="1" si="11"/>
        <v>0</v>
      </c>
    </row>
    <row r="733" spans="1:24" hidden="1">
      <c r="A733" t="s">
        <v>9365</v>
      </c>
      <c r="B733" t="s">
        <v>9366</v>
      </c>
      <c r="C733">
        <v>36</v>
      </c>
      <c r="D733" t="s">
        <v>425</v>
      </c>
      <c r="E733" t="s">
        <v>9366</v>
      </c>
      <c r="F733">
        <v>1</v>
      </c>
      <c r="G733">
        <v>1234.97</v>
      </c>
      <c r="H733">
        <v>536655</v>
      </c>
      <c r="I733" t="s">
        <v>9367</v>
      </c>
      <c r="J733" t="s">
        <v>545</v>
      </c>
      <c r="K733" t="s">
        <v>546</v>
      </c>
      <c r="L733" t="s">
        <v>557</v>
      </c>
      <c r="M733" t="s">
        <v>1104</v>
      </c>
      <c r="N733" t="s">
        <v>549</v>
      </c>
      <c r="O733" t="s">
        <v>550</v>
      </c>
      <c r="P733" t="s">
        <v>136</v>
      </c>
      <c r="Q733" t="s">
        <v>139</v>
      </c>
      <c r="R733" t="s">
        <v>475</v>
      </c>
      <c r="S733" t="s">
        <v>678</v>
      </c>
      <c r="T733" t="s">
        <v>567</v>
      </c>
      <c r="U733">
        <f>COUNTIF('业绩进度排名-中间表'!$E$27:$E$202,新签明细[[#This Row],[cc_user_name]])</f>
        <v>1</v>
      </c>
      <c r="V733" s="1">
        <f>DATEVALUE(LEFT(新签明细[[#This Row],[支付成功时间]], FIND(" ", 新签明细[[#This Row],[支付成功时间]]) - 1))</f>
        <v>45788</v>
      </c>
      <c r="W733" s="1">
        <f>IFERROR(DATEVALUE(LEFT(新签明细[[#This Row],[lead_date]],FIND(" ",新签明细[[#This Row],[lead_date]])-1)),$W$2)</f>
        <v>45783</v>
      </c>
      <c r="X733" t="b">
        <f t="shared" ca="1" si="11"/>
        <v>1</v>
      </c>
    </row>
    <row r="734" spans="1:24">
      <c r="A734" t="s">
        <v>9368</v>
      </c>
      <c r="B734" t="s">
        <v>9369</v>
      </c>
      <c r="C734">
        <v>18</v>
      </c>
      <c r="D734" t="s">
        <v>301</v>
      </c>
      <c r="E734" t="s">
        <v>9369</v>
      </c>
      <c r="F734">
        <v>1</v>
      </c>
      <c r="G734">
        <v>648.9</v>
      </c>
      <c r="H734">
        <v>536573</v>
      </c>
      <c r="I734" t="s">
        <v>9370</v>
      </c>
      <c r="J734" t="s">
        <v>545</v>
      </c>
      <c r="K734" t="s">
        <v>546</v>
      </c>
      <c r="L734" t="s">
        <v>565</v>
      </c>
      <c r="M734" t="s">
        <v>548</v>
      </c>
      <c r="N734" t="s">
        <v>549</v>
      </c>
      <c r="O734" t="s">
        <v>550</v>
      </c>
      <c r="P734" t="s">
        <v>136</v>
      </c>
      <c r="Q734" t="s">
        <v>143</v>
      </c>
      <c r="R734" t="s">
        <v>475</v>
      </c>
      <c r="S734" t="s">
        <v>687</v>
      </c>
      <c r="T734" t="s">
        <v>9371</v>
      </c>
      <c r="U734">
        <f>COUNTIF('业绩进度排名-中间表'!$E$27:$E$202,新签明细[[#This Row],[cc_user_name]])</f>
        <v>1</v>
      </c>
      <c r="V734" s="1">
        <f>DATEVALUE(LEFT(新签明细[[#This Row],[支付成功时间]], FIND(" ", 新签明细[[#This Row],[支付成功时间]]) - 1))</f>
        <v>45788</v>
      </c>
      <c r="W734" s="1">
        <f>IFERROR(DATEVALUE(LEFT(新签明细[[#This Row],[lead_date]],FIND(" ",新签明细[[#This Row],[lead_date]])-1)),$W$2)</f>
        <v>45664</v>
      </c>
      <c r="X734" t="b">
        <f t="shared" ca="1" si="11"/>
        <v>0</v>
      </c>
    </row>
    <row r="735" spans="1:24" hidden="1">
      <c r="A735" t="s">
        <v>18097</v>
      </c>
      <c r="B735" t="s">
        <v>18098</v>
      </c>
      <c r="C735">
        <v>24</v>
      </c>
      <c r="D735" t="s">
        <v>330</v>
      </c>
      <c r="E735" t="s">
        <v>18098</v>
      </c>
      <c r="F735">
        <v>1</v>
      </c>
      <c r="G735">
        <v>933.93635500000005</v>
      </c>
      <c r="H735">
        <v>539785</v>
      </c>
      <c r="I735" t="s">
        <v>18099</v>
      </c>
      <c r="J735" t="s">
        <v>545</v>
      </c>
      <c r="K735" t="s">
        <v>546</v>
      </c>
      <c r="L735" t="s">
        <v>671</v>
      </c>
      <c r="M735" t="s">
        <v>558</v>
      </c>
      <c r="N735" t="s">
        <v>549</v>
      </c>
      <c r="O735" t="s">
        <v>559</v>
      </c>
      <c r="P735" t="s">
        <v>504</v>
      </c>
      <c r="Q735" t="s">
        <v>325</v>
      </c>
      <c r="R735" t="s">
        <v>475</v>
      </c>
      <c r="S735" t="s">
        <v>17825</v>
      </c>
      <c r="T735" t="s">
        <v>17846</v>
      </c>
      <c r="U735">
        <f>COUNTIF('业绩进度排名-中间表'!$E$27:$E$202,新签明细[[#This Row],[cc_user_name]])</f>
        <v>1</v>
      </c>
      <c r="V735" s="1">
        <f>DATEVALUE(LEFT(新签明细[[#This Row],[支付成功时间]], FIND(" ", 新签明细[[#This Row],[支付成功时间]]) - 1))</f>
        <v>45795</v>
      </c>
      <c r="W735" s="1">
        <f>IFERROR(DATEVALUE(LEFT(新签明细[[#This Row],[lead_date]],FIND(" ",新签明细[[#This Row],[lead_date]])-1)),$W$2)</f>
        <v>45791</v>
      </c>
      <c r="X735" t="b">
        <f t="shared" ca="1" si="11"/>
        <v>1</v>
      </c>
    </row>
    <row r="736" spans="1:24" hidden="1">
      <c r="A736" t="s">
        <v>18100</v>
      </c>
      <c r="B736" t="s">
        <v>18101</v>
      </c>
      <c r="C736">
        <v>36</v>
      </c>
      <c r="D736" t="s">
        <v>287</v>
      </c>
      <c r="E736" t="s">
        <v>18101</v>
      </c>
      <c r="F736">
        <v>1</v>
      </c>
      <c r="G736">
        <v>1199</v>
      </c>
      <c r="H736">
        <v>539071</v>
      </c>
      <c r="I736" t="s">
        <v>18102</v>
      </c>
      <c r="J736" t="s">
        <v>545</v>
      </c>
      <c r="K736" t="s">
        <v>546</v>
      </c>
      <c r="L736" t="s">
        <v>557</v>
      </c>
      <c r="M736" t="s">
        <v>632</v>
      </c>
      <c r="N736" t="s">
        <v>549</v>
      </c>
      <c r="O736" t="s">
        <v>550</v>
      </c>
      <c r="P736" t="s">
        <v>136</v>
      </c>
      <c r="Q736" t="s">
        <v>283</v>
      </c>
      <c r="R736" t="s">
        <v>475</v>
      </c>
      <c r="S736" t="s">
        <v>18103</v>
      </c>
      <c r="T736" t="s">
        <v>17717</v>
      </c>
      <c r="U736">
        <f>COUNTIF('业绩进度排名-中间表'!$E$27:$E$202,新签明细[[#This Row],[cc_user_name]])</f>
        <v>1</v>
      </c>
      <c r="V736" s="1">
        <f>DATEVALUE(LEFT(新签明细[[#This Row],[支付成功时间]], FIND(" ", 新签明细[[#This Row],[支付成功时间]]) - 1))</f>
        <v>45794</v>
      </c>
      <c r="W736" s="1">
        <f>IFERROR(DATEVALUE(LEFT(新签明细[[#This Row],[lead_date]],FIND(" ",新签明细[[#This Row],[lead_date]])-1)),$W$2)</f>
        <v>45792</v>
      </c>
      <c r="X736" t="b">
        <f t="shared" ca="1" si="11"/>
        <v>1</v>
      </c>
    </row>
    <row r="737" spans="1:24" hidden="1">
      <c r="A737" t="s">
        <v>28938</v>
      </c>
      <c r="B737" t="s">
        <v>28939</v>
      </c>
      <c r="C737">
        <v>48</v>
      </c>
      <c r="D737" t="s">
        <v>245</v>
      </c>
      <c r="E737" t="s">
        <v>28939</v>
      </c>
      <c r="F737">
        <v>1</v>
      </c>
      <c r="G737">
        <v>1598</v>
      </c>
      <c r="H737">
        <v>543703</v>
      </c>
      <c r="I737" t="s">
        <v>28940</v>
      </c>
      <c r="J737" t="s">
        <v>545</v>
      </c>
      <c r="K737" t="s">
        <v>546</v>
      </c>
      <c r="L737" t="s">
        <v>571</v>
      </c>
      <c r="M737" t="s">
        <v>632</v>
      </c>
      <c r="N737" t="s">
        <v>549</v>
      </c>
      <c r="O737" t="s">
        <v>550</v>
      </c>
      <c r="P737" t="s">
        <v>551</v>
      </c>
      <c r="Q737" t="s">
        <v>242</v>
      </c>
      <c r="R737" t="s">
        <v>475</v>
      </c>
      <c r="S737" t="s">
        <v>552</v>
      </c>
      <c r="T737" t="s">
        <v>898</v>
      </c>
      <c r="U737">
        <f>COUNTIF('业绩进度排名-中间表'!$E$27:$E$202,新签明细[[#This Row],[cc_user_name]])</f>
        <v>1</v>
      </c>
      <c r="V737" s="1">
        <f>DATEVALUE(LEFT(新签明细[[#This Row],[支付成功时间]], FIND(" ", 新签明细[[#This Row],[支付成功时间]]) - 1))</f>
        <v>45803</v>
      </c>
      <c r="W737" s="1">
        <f>IFERROR(DATEVALUE(LEFT(新签明细[[#This Row],[lead_date]],FIND(" ",新签明细[[#This Row],[lead_date]])-1)),$W$2)</f>
        <v>45734</v>
      </c>
      <c r="X737" t="b">
        <f t="shared" ca="1" si="11"/>
        <v>0</v>
      </c>
    </row>
    <row r="738" spans="1:24" hidden="1">
      <c r="A738" t="s">
        <v>18104</v>
      </c>
      <c r="B738" t="s">
        <v>18105</v>
      </c>
      <c r="C738">
        <v>30</v>
      </c>
      <c r="D738" t="s">
        <v>243</v>
      </c>
      <c r="E738" t="s">
        <v>18105</v>
      </c>
      <c r="F738">
        <v>1</v>
      </c>
      <c r="G738">
        <v>787.5</v>
      </c>
      <c r="H738">
        <v>542094</v>
      </c>
      <c r="I738" t="s">
        <v>18106</v>
      </c>
      <c r="J738" t="s">
        <v>545</v>
      </c>
      <c r="K738" t="s">
        <v>546</v>
      </c>
      <c r="L738" t="s">
        <v>599</v>
      </c>
      <c r="M738" t="s">
        <v>548</v>
      </c>
      <c r="N738" t="s">
        <v>549</v>
      </c>
      <c r="O738" t="s">
        <v>550</v>
      </c>
      <c r="P738" t="s">
        <v>551</v>
      </c>
      <c r="Q738" t="s">
        <v>242</v>
      </c>
      <c r="R738" t="s">
        <v>475</v>
      </c>
      <c r="S738" t="s">
        <v>735</v>
      </c>
      <c r="T738" t="s">
        <v>17764</v>
      </c>
      <c r="U738">
        <f>COUNTIF('业绩进度排名-中间表'!$E$27:$E$202,新签明细[[#This Row],[cc_user_name]])</f>
        <v>1</v>
      </c>
      <c r="V738" s="1">
        <f>DATEVALUE(LEFT(新签明细[[#This Row],[支付成功时间]], FIND(" ", 新签明细[[#This Row],[支付成功时间]]) - 1))</f>
        <v>45800</v>
      </c>
      <c r="W738" s="1">
        <f>IFERROR(DATEVALUE(LEFT(新签明细[[#This Row],[lead_date]],FIND(" ",新签明细[[#This Row],[lead_date]])-1)),$W$2)</f>
        <v>45799</v>
      </c>
      <c r="X738" t="b">
        <f t="shared" ca="1" si="11"/>
        <v>1</v>
      </c>
    </row>
    <row r="739" spans="1:24" hidden="1">
      <c r="A739" t="s">
        <v>18107</v>
      </c>
      <c r="B739" t="s">
        <v>18108</v>
      </c>
      <c r="C739">
        <v>18</v>
      </c>
      <c r="D739" t="s">
        <v>295</v>
      </c>
      <c r="E739" t="s">
        <v>18108</v>
      </c>
      <c r="F739">
        <v>1</v>
      </c>
      <c r="G739">
        <v>636.89186400000006</v>
      </c>
      <c r="H739">
        <v>540856</v>
      </c>
      <c r="I739" t="s">
        <v>18109</v>
      </c>
      <c r="J739" t="s">
        <v>545</v>
      </c>
      <c r="K739" t="s">
        <v>546</v>
      </c>
      <c r="L739" t="s">
        <v>565</v>
      </c>
      <c r="M739" t="s">
        <v>886</v>
      </c>
      <c r="N739" t="s">
        <v>549</v>
      </c>
      <c r="O739" t="s">
        <v>550</v>
      </c>
      <c r="P739" t="s">
        <v>136</v>
      </c>
      <c r="Q739" t="s">
        <v>292</v>
      </c>
      <c r="R739" t="s">
        <v>475</v>
      </c>
      <c r="S739" t="s">
        <v>617</v>
      </c>
      <c r="T739" t="s">
        <v>17654</v>
      </c>
      <c r="U739">
        <f>COUNTIF('业绩进度排名-中间表'!$E$27:$E$202,新签明细[[#This Row],[cc_user_name]])</f>
        <v>1</v>
      </c>
      <c r="V739" s="1">
        <f>DATEVALUE(LEFT(新签明细[[#This Row],[支付成功时间]], FIND(" ", 新签明细[[#This Row],[支付成功时间]]) - 1))</f>
        <v>45797</v>
      </c>
      <c r="W739" s="1">
        <f>IFERROR(DATEVALUE(LEFT(新签明细[[#This Row],[lead_date]],FIND(" ",新签明细[[#This Row],[lead_date]])-1)),$W$2)</f>
        <v>45794</v>
      </c>
      <c r="X739" t="b">
        <f t="shared" ca="1" si="11"/>
        <v>1</v>
      </c>
    </row>
    <row r="740" spans="1:24" hidden="1">
      <c r="A740" t="s">
        <v>18110</v>
      </c>
      <c r="B740" t="s">
        <v>18111</v>
      </c>
      <c r="C740">
        <v>8</v>
      </c>
      <c r="D740" t="s">
        <v>231</v>
      </c>
      <c r="E740" t="s">
        <v>18111</v>
      </c>
      <c r="F740">
        <v>1</v>
      </c>
      <c r="G740">
        <v>283.09167200000002</v>
      </c>
      <c r="H740">
        <v>537645</v>
      </c>
      <c r="I740" t="s">
        <v>18112</v>
      </c>
      <c r="J740" t="s">
        <v>545</v>
      </c>
      <c r="K740" t="s">
        <v>546</v>
      </c>
      <c r="L740" t="s">
        <v>577</v>
      </c>
      <c r="M740" t="s">
        <v>610</v>
      </c>
      <c r="N740" t="s">
        <v>549</v>
      </c>
      <c r="O740" t="s">
        <v>550</v>
      </c>
      <c r="P740" t="s">
        <v>551</v>
      </c>
      <c r="Q740" t="s">
        <v>141</v>
      </c>
      <c r="R740" t="s">
        <v>475</v>
      </c>
      <c r="S740" t="s">
        <v>659</v>
      </c>
      <c r="T740" t="s">
        <v>722</v>
      </c>
      <c r="U740">
        <f>COUNTIF('业绩进度排名-中间表'!$E$27:$E$202,新签明细[[#This Row],[cc_user_name]])</f>
        <v>1</v>
      </c>
      <c r="V740" s="1">
        <f>DATEVALUE(LEFT(新签明细[[#This Row],[支付成功时间]], FIND(" ", 新签明细[[#This Row],[支付成功时间]]) - 1))</f>
        <v>45793</v>
      </c>
      <c r="W740" s="1">
        <f>IFERROR(DATEVALUE(LEFT(新签明细[[#This Row],[lead_date]],FIND(" ",新签明细[[#This Row],[lead_date]])-1)),$W$2)</f>
        <v>45780</v>
      </c>
      <c r="X740" t="b">
        <f t="shared" ca="1" si="11"/>
        <v>1</v>
      </c>
    </row>
    <row r="741" spans="1:24" hidden="1">
      <c r="A741" t="s">
        <v>18113</v>
      </c>
      <c r="B741" t="s">
        <v>18114</v>
      </c>
      <c r="C741">
        <v>30</v>
      </c>
      <c r="D741" t="s">
        <v>231</v>
      </c>
      <c r="E741" t="s">
        <v>18114</v>
      </c>
      <c r="F741">
        <v>1</v>
      </c>
      <c r="G741">
        <v>787.5</v>
      </c>
      <c r="H741">
        <v>538617</v>
      </c>
      <c r="I741" t="s">
        <v>18115</v>
      </c>
      <c r="J741" t="s">
        <v>545</v>
      </c>
      <c r="K741" t="s">
        <v>546</v>
      </c>
      <c r="L741" t="s">
        <v>599</v>
      </c>
      <c r="M741" t="s">
        <v>548</v>
      </c>
      <c r="N741" t="s">
        <v>549</v>
      </c>
      <c r="O741" t="s">
        <v>550</v>
      </c>
      <c r="P741" t="s">
        <v>551</v>
      </c>
      <c r="Q741" t="s">
        <v>141</v>
      </c>
      <c r="R741" t="s">
        <v>475</v>
      </c>
      <c r="S741" t="s">
        <v>11951</v>
      </c>
      <c r="T741" t="s">
        <v>17717</v>
      </c>
      <c r="U741">
        <f>COUNTIF('业绩进度排名-中间表'!$E$27:$E$202,新签明细[[#This Row],[cc_user_name]])</f>
        <v>1</v>
      </c>
      <c r="V741" s="1">
        <f>DATEVALUE(LEFT(新签明细[[#This Row],[支付成功时间]], FIND(" ", 新签明细[[#This Row],[支付成功时间]]) - 1))</f>
        <v>45793</v>
      </c>
      <c r="W741" s="1">
        <f>IFERROR(DATEVALUE(LEFT(新签明细[[#This Row],[lead_date]],FIND(" ",新签明细[[#This Row],[lead_date]])-1)),$W$2)</f>
        <v>45792</v>
      </c>
      <c r="X741" t="b">
        <f t="shared" ca="1" si="11"/>
        <v>1</v>
      </c>
    </row>
    <row r="742" spans="1:24" hidden="1">
      <c r="A742" t="s">
        <v>30807</v>
      </c>
      <c r="B742" t="s">
        <v>30808</v>
      </c>
      <c r="C742">
        <v>30</v>
      </c>
      <c r="D742" t="s">
        <v>285</v>
      </c>
      <c r="E742" t="s">
        <v>30808</v>
      </c>
      <c r="F742">
        <v>1</v>
      </c>
      <c r="G742">
        <v>787.5</v>
      </c>
      <c r="H742">
        <v>544329</v>
      </c>
      <c r="I742" t="s">
        <v>30809</v>
      </c>
      <c r="J742" t="s">
        <v>545</v>
      </c>
      <c r="K742" t="s">
        <v>546</v>
      </c>
      <c r="L742" t="s">
        <v>599</v>
      </c>
      <c r="M742" t="s">
        <v>2060</v>
      </c>
      <c r="N742" t="s">
        <v>549</v>
      </c>
      <c r="O742" t="s">
        <v>550</v>
      </c>
      <c r="P742" t="s">
        <v>136</v>
      </c>
      <c r="Q742" t="s">
        <v>283</v>
      </c>
      <c r="R742" t="s">
        <v>475</v>
      </c>
      <c r="S742" t="s">
        <v>1388</v>
      </c>
      <c r="T742" t="s">
        <v>30517</v>
      </c>
      <c r="U742">
        <f>COUNTIF('业绩进度排名-中间表'!$E$27:$E$202,新签明细[[#This Row],[cc_user_name]])</f>
        <v>1</v>
      </c>
      <c r="V742" s="1">
        <f>DATEVALUE(LEFT(新签明细[[#This Row],[支付成功时间]], FIND(" ", 新签明细[[#This Row],[支付成功时间]]) - 1))</f>
        <v>45804</v>
      </c>
      <c r="W742" s="1">
        <f>IFERROR(DATEVALUE(LEFT(新签明细[[#This Row],[lead_date]],FIND(" ",新签明细[[#This Row],[lead_date]])-1)),$W$2)</f>
        <v>45803</v>
      </c>
      <c r="X742" t="b">
        <f t="shared" ca="1" si="11"/>
        <v>1</v>
      </c>
    </row>
    <row r="743" spans="1:24" hidden="1">
      <c r="A743" t="s">
        <v>581</v>
      </c>
      <c r="B743" t="s">
        <v>582</v>
      </c>
      <c r="C743">
        <v>36</v>
      </c>
      <c r="D743" t="s">
        <v>236</v>
      </c>
      <c r="E743" t="s">
        <v>582</v>
      </c>
      <c r="F743">
        <v>1</v>
      </c>
      <c r="G743">
        <v>1199</v>
      </c>
      <c r="H743">
        <v>534361</v>
      </c>
      <c r="I743" t="s">
        <v>583</v>
      </c>
      <c r="J743" t="s">
        <v>545</v>
      </c>
      <c r="K743" t="s">
        <v>546</v>
      </c>
      <c r="L743" t="s">
        <v>557</v>
      </c>
      <c r="M743" t="s">
        <v>584</v>
      </c>
      <c r="N743" t="s">
        <v>549</v>
      </c>
      <c r="O743" t="s">
        <v>550</v>
      </c>
      <c r="P743" t="s">
        <v>551</v>
      </c>
      <c r="Q743" t="s">
        <v>141</v>
      </c>
      <c r="R743" t="s">
        <v>475</v>
      </c>
      <c r="S743" t="s">
        <v>566</v>
      </c>
      <c r="T743" t="s">
        <v>585</v>
      </c>
      <c r="U743">
        <f>COUNTIF('业绩进度排名-中间表'!$E$27:$E$202,新签明细[[#This Row],[cc_user_name]])</f>
        <v>1</v>
      </c>
      <c r="V743" s="1">
        <f>DATEVALUE(LEFT(新签明细[[#This Row],[支付成功时间]], FIND(" ", 新签明细[[#This Row],[支付成功时间]]) - 1))</f>
        <v>45780</v>
      </c>
      <c r="W743" s="1">
        <f>IFERROR(DATEVALUE(LEFT(新签明细[[#This Row],[lead_date]],FIND(" ",新签明细[[#This Row],[lead_date]])-1)),$W$2)</f>
        <v>45776</v>
      </c>
      <c r="X743" t="b">
        <f t="shared" ca="1" si="11"/>
        <v>0</v>
      </c>
    </row>
    <row r="744" spans="1:24" hidden="1">
      <c r="A744" t="s">
        <v>30810</v>
      </c>
      <c r="B744" t="s">
        <v>30811</v>
      </c>
      <c r="C744">
        <v>18</v>
      </c>
      <c r="D744" t="s">
        <v>249</v>
      </c>
      <c r="E744" t="s">
        <v>30811</v>
      </c>
      <c r="F744">
        <v>1</v>
      </c>
      <c r="G744">
        <v>627.51040599999999</v>
      </c>
      <c r="H744">
        <v>544514</v>
      </c>
      <c r="I744" t="s">
        <v>30812</v>
      </c>
      <c r="J744" t="s">
        <v>545</v>
      </c>
      <c r="K744" t="s">
        <v>546</v>
      </c>
      <c r="L744" t="s">
        <v>565</v>
      </c>
      <c r="M744" t="s">
        <v>548</v>
      </c>
      <c r="N744" t="s">
        <v>549</v>
      </c>
      <c r="O744" t="s">
        <v>550</v>
      </c>
      <c r="P744" t="s">
        <v>551</v>
      </c>
      <c r="Q744" t="s">
        <v>242</v>
      </c>
      <c r="R744" t="s">
        <v>475</v>
      </c>
      <c r="S744" t="s">
        <v>566</v>
      </c>
      <c r="T744" t="s">
        <v>30813</v>
      </c>
      <c r="U744">
        <f>COUNTIF('业绩进度排名-中间表'!$E$27:$E$202,新签明细[[#This Row],[cc_user_name]])</f>
        <v>1</v>
      </c>
      <c r="V744" s="1">
        <f>DATEVALUE(LEFT(新签明细[[#This Row],[支付成功时间]], FIND(" ", 新签明细[[#This Row],[支付成功时间]]) - 1))</f>
        <v>45805</v>
      </c>
      <c r="W744" s="1">
        <f>IFERROR(DATEVALUE(LEFT(新签明细[[#This Row],[lead_date]],FIND(" ",新签明细[[#This Row],[lead_date]])-1)),$W$2)</f>
        <v>45584</v>
      </c>
      <c r="X744" t="b">
        <f t="shared" ca="1" si="11"/>
        <v>0</v>
      </c>
    </row>
    <row r="745" spans="1:24" hidden="1">
      <c r="A745" t="s">
        <v>30814</v>
      </c>
      <c r="B745" t="s">
        <v>30815</v>
      </c>
      <c r="C745">
        <v>24</v>
      </c>
      <c r="D745" t="s">
        <v>358</v>
      </c>
      <c r="E745" t="s">
        <v>30815</v>
      </c>
      <c r="F745">
        <v>1</v>
      </c>
      <c r="G745">
        <v>840</v>
      </c>
      <c r="H745">
        <v>544499</v>
      </c>
      <c r="I745" t="s">
        <v>30816</v>
      </c>
      <c r="J745" t="s">
        <v>545</v>
      </c>
      <c r="K745" t="s">
        <v>546</v>
      </c>
      <c r="L745" t="s">
        <v>671</v>
      </c>
      <c r="M745" t="s">
        <v>578</v>
      </c>
      <c r="N745" t="s">
        <v>549</v>
      </c>
      <c r="O745" t="s">
        <v>559</v>
      </c>
      <c r="P745" t="s">
        <v>163</v>
      </c>
      <c r="Q745" t="s">
        <v>473</v>
      </c>
      <c r="R745" t="s">
        <v>475</v>
      </c>
      <c r="S745" t="s">
        <v>659</v>
      </c>
      <c r="T745" t="s">
        <v>17691</v>
      </c>
      <c r="U745">
        <f>COUNTIF('业绩进度排名-中间表'!$E$27:$E$202,新签明细[[#This Row],[cc_user_name]])</f>
        <v>1</v>
      </c>
      <c r="V745" s="1">
        <f>DATEVALUE(LEFT(新签明细[[#This Row],[支付成功时间]], FIND(" ", 新签明细[[#This Row],[支付成功时间]]) - 1))</f>
        <v>45804</v>
      </c>
      <c r="W745" s="1">
        <f>IFERROR(DATEVALUE(LEFT(新签明细[[#This Row],[lead_date]],FIND(" ",新签明细[[#This Row],[lead_date]])-1)),$W$2)</f>
        <v>45797</v>
      </c>
      <c r="X745" t="b">
        <f t="shared" ca="1" si="11"/>
        <v>1</v>
      </c>
    </row>
    <row r="746" spans="1:24" hidden="1">
      <c r="A746" t="s">
        <v>11216</v>
      </c>
      <c r="B746" t="s">
        <v>11994</v>
      </c>
      <c r="C746">
        <v>24</v>
      </c>
      <c r="D746" t="s">
        <v>626</v>
      </c>
      <c r="E746" t="s">
        <v>11994</v>
      </c>
      <c r="F746">
        <v>2</v>
      </c>
      <c r="G746">
        <v>840</v>
      </c>
      <c r="H746">
        <v>536913</v>
      </c>
      <c r="I746" t="s">
        <v>11217</v>
      </c>
      <c r="J746" t="s">
        <v>545</v>
      </c>
      <c r="K746" t="s">
        <v>546</v>
      </c>
      <c r="L746" t="s">
        <v>671</v>
      </c>
      <c r="M746" t="s">
        <v>548</v>
      </c>
      <c r="N746" t="s">
        <v>649</v>
      </c>
      <c r="O746" t="s">
        <v>649</v>
      </c>
      <c r="P746" t="s">
        <v>649</v>
      </c>
      <c r="Q746" t="s">
        <v>626</v>
      </c>
      <c r="R746" t="s">
        <v>475</v>
      </c>
      <c r="S746" t="s">
        <v>687</v>
      </c>
      <c r="T746" t="s">
        <v>11218</v>
      </c>
      <c r="U746">
        <f>COUNTIF('业绩进度排名-中间表'!$E$27:$E$202,新签明细[[#This Row],[cc_user_name]])</f>
        <v>0</v>
      </c>
      <c r="V746" s="1">
        <f>DATEVALUE(LEFT(新签明细[[#This Row],[支付成功时间]], FIND(" ", 新签明细[[#This Row],[支付成功时间]]) - 1))</f>
        <v>45789</v>
      </c>
      <c r="W746" s="1">
        <f>IFERROR(DATEVALUE(LEFT(新签明细[[#This Row],[lead_date]],FIND(" ",新签明细[[#This Row],[lead_date]])-1)),$W$2)</f>
        <v>45652</v>
      </c>
      <c r="X746" t="b">
        <f t="shared" ca="1" si="11"/>
        <v>0</v>
      </c>
    </row>
    <row r="747" spans="1:24" hidden="1">
      <c r="A747" t="s">
        <v>586</v>
      </c>
      <c r="B747" t="s">
        <v>587</v>
      </c>
      <c r="C747">
        <v>36</v>
      </c>
      <c r="D747" t="s">
        <v>326</v>
      </c>
      <c r="E747" t="s">
        <v>587</v>
      </c>
      <c r="F747">
        <v>1</v>
      </c>
      <c r="G747">
        <v>1230.502573</v>
      </c>
      <c r="H747">
        <v>534473</v>
      </c>
      <c r="I747" t="s">
        <v>588</v>
      </c>
      <c r="J747" t="s">
        <v>545</v>
      </c>
      <c r="K747" t="s">
        <v>546</v>
      </c>
      <c r="L747" t="s">
        <v>557</v>
      </c>
      <c r="M747" t="s">
        <v>558</v>
      </c>
      <c r="N747" t="s">
        <v>549</v>
      </c>
      <c r="O747" t="s">
        <v>559</v>
      </c>
      <c r="P747" t="s">
        <v>504</v>
      </c>
      <c r="Q747" t="s">
        <v>325</v>
      </c>
      <c r="R747" t="s">
        <v>475</v>
      </c>
      <c r="S747" t="s">
        <v>589</v>
      </c>
      <c r="T747" t="s">
        <v>590</v>
      </c>
      <c r="U747">
        <f>COUNTIF('业绩进度排名-中间表'!$E$27:$E$202,新签明细[[#This Row],[cc_user_name]])</f>
        <v>1</v>
      </c>
      <c r="V747" s="1">
        <f>DATEVALUE(LEFT(新签明细[[#This Row],[支付成功时间]], FIND(" ", 新签明细[[#This Row],[支付成功时间]]) - 1))</f>
        <v>45781</v>
      </c>
      <c r="W747" s="1">
        <f>IFERROR(DATEVALUE(LEFT(新签明细[[#This Row],[lead_date]],FIND(" ",新签明细[[#This Row],[lead_date]])-1)),$W$2)</f>
        <v>45770</v>
      </c>
      <c r="X747" t="b">
        <f t="shared" ca="1" si="11"/>
        <v>0</v>
      </c>
    </row>
    <row r="748" spans="1:24" hidden="1">
      <c r="A748" t="s">
        <v>30817</v>
      </c>
      <c r="B748" t="s">
        <v>30818</v>
      </c>
      <c r="C748">
        <v>36</v>
      </c>
      <c r="D748" t="s">
        <v>296</v>
      </c>
      <c r="E748" t="s">
        <v>30818</v>
      </c>
      <c r="F748">
        <v>1</v>
      </c>
      <c r="G748">
        <v>1234.97</v>
      </c>
      <c r="H748">
        <v>543878</v>
      </c>
      <c r="I748" t="s">
        <v>30819</v>
      </c>
      <c r="J748" t="s">
        <v>545</v>
      </c>
      <c r="K748" t="s">
        <v>546</v>
      </c>
      <c r="L748" t="s">
        <v>557</v>
      </c>
      <c r="M748" t="s">
        <v>902</v>
      </c>
      <c r="N748" t="s">
        <v>549</v>
      </c>
      <c r="O748" t="s">
        <v>550</v>
      </c>
      <c r="P748" t="s">
        <v>136</v>
      </c>
      <c r="Q748" t="s">
        <v>292</v>
      </c>
      <c r="R748" t="s">
        <v>475</v>
      </c>
      <c r="S748" t="s">
        <v>659</v>
      </c>
      <c r="T748" t="s">
        <v>17764</v>
      </c>
      <c r="U748">
        <f>COUNTIF('业绩进度排名-中间表'!$E$27:$E$202,新签明细[[#This Row],[cc_user_name]])</f>
        <v>1</v>
      </c>
      <c r="V748" s="1">
        <f>DATEVALUE(LEFT(新签明细[[#This Row],[支付成功时间]], FIND(" ", 新签明细[[#This Row],[支付成功时间]]) - 1))</f>
        <v>45803</v>
      </c>
      <c r="W748" s="1">
        <f>IFERROR(DATEVALUE(LEFT(新签明细[[#This Row],[lead_date]],FIND(" ",新签明细[[#This Row],[lead_date]])-1)),$W$2)</f>
        <v>45799</v>
      </c>
      <c r="X748" t="b">
        <f t="shared" ca="1" si="11"/>
        <v>1</v>
      </c>
    </row>
    <row r="749" spans="1:24" hidden="1">
      <c r="A749" t="s">
        <v>30820</v>
      </c>
      <c r="B749" t="s">
        <v>30821</v>
      </c>
      <c r="C749">
        <v>8</v>
      </c>
      <c r="D749" t="s">
        <v>200</v>
      </c>
      <c r="E749" t="s">
        <v>30821</v>
      </c>
      <c r="F749">
        <v>1</v>
      </c>
      <c r="G749">
        <v>288.39999999999998</v>
      </c>
      <c r="H749">
        <v>544964</v>
      </c>
      <c r="I749" t="s">
        <v>30822</v>
      </c>
      <c r="J749" t="s">
        <v>545</v>
      </c>
      <c r="K749" t="s">
        <v>546</v>
      </c>
      <c r="L749" t="s">
        <v>577</v>
      </c>
      <c r="M749" t="s">
        <v>610</v>
      </c>
      <c r="N749" t="s">
        <v>549</v>
      </c>
      <c r="O749" t="s">
        <v>550</v>
      </c>
      <c r="P749" t="s">
        <v>551</v>
      </c>
      <c r="Q749" t="s">
        <v>149</v>
      </c>
      <c r="R749" t="s">
        <v>475</v>
      </c>
      <c r="S749" t="s">
        <v>626</v>
      </c>
      <c r="T749" t="s">
        <v>17654</v>
      </c>
      <c r="U749">
        <f>COUNTIF('业绩进度排名-中间表'!$E$27:$E$202,新签明细[[#This Row],[cc_user_name]])</f>
        <v>1</v>
      </c>
      <c r="V749" s="1">
        <f>DATEVALUE(LEFT(新签明细[[#This Row],[支付成功时间]], FIND(" ", 新签明细[[#This Row],[支付成功时间]]) - 1))</f>
        <v>45806</v>
      </c>
      <c r="W749" s="1">
        <f>IFERROR(DATEVALUE(LEFT(新签明细[[#This Row],[lead_date]],FIND(" ",新签明细[[#This Row],[lead_date]])-1)),$W$2)</f>
        <v>45794</v>
      </c>
      <c r="X749" t="b">
        <f t="shared" ca="1" si="11"/>
        <v>1</v>
      </c>
    </row>
    <row r="750" spans="1:24" hidden="1">
      <c r="A750" t="s">
        <v>18116</v>
      </c>
      <c r="B750" t="s">
        <v>18117</v>
      </c>
      <c r="C750">
        <v>24</v>
      </c>
      <c r="D750" t="s">
        <v>236</v>
      </c>
      <c r="E750" t="s">
        <v>18117</v>
      </c>
      <c r="F750">
        <v>1</v>
      </c>
      <c r="G750">
        <v>874.88592400000005</v>
      </c>
      <c r="H750">
        <v>537679</v>
      </c>
      <c r="I750" t="s">
        <v>18118</v>
      </c>
      <c r="J750" t="s">
        <v>545</v>
      </c>
      <c r="K750" t="s">
        <v>546</v>
      </c>
      <c r="L750" t="s">
        <v>671</v>
      </c>
      <c r="M750" t="s">
        <v>610</v>
      </c>
      <c r="N750" t="s">
        <v>549</v>
      </c>
      <c r="O750" t="s">
        <v>550</v>
      </c>
      <c r="P750" t="s">
        <v>551</v>
      </c>
      <c r="Q750" t="s">
        <v>141</v>
      </c>
      <c r="R750" t="s">
        <v>475</v>
      </c>
      <c r="S750" t="s">
        <v>663</v>
      </c>
      <c r="T750" t="s">
        <v>9478</v>
      </c>
      <c r="U750">
        <f>COUNTIF('业绩进度排名-中间表'!$E$27:$E$202,新签明细[[#This Row],[cc_user_name]])</f>
        <v>1</v>
      </c>
      <c r="V750" s="1">
        <f>DATEVALUE(LEFT(新签明细[[#This Row],[支付成功时间]], FIND(" ", 新签明细[[#This Row],[支付成功时间]]) - 1))</f>
        <v>45790</v>
      </c>
      <c r="W750" s="1">
        <f>IFERROR(DATEVALUE(LEFT(新签明细[[#This Row],[lead_date]],FIND(" ",新签明细[[#This Row],[lead_date]])-1)),$W$2)</f>
        <v>45788</v>
      </c>
      <c r="X750" t="b">
        <f t="shared" ca="1" si="11"/>
        <v>1</v>
      </c>
    </row>
    <row r="751" spans="1:24" hidden="1">
      <c r="A751" t="s">
        <v>30823</v>
      </c>
      <c r="B751" t="s">
        <v>30824</v>
      </c>
      <c r="C751">
        <v>36</v>
      </c>
      <c r="D751" t="s">
        <v>3366</v>
      </c>
      <c r="E751" t="s">
        <v>30824</v>
      </c>
      <c r="F751">
        <v>1</v>
      </c>
      <c r="G751">
        <v>1234.97</v>
      </c>
      <c r="H751">
        <v>544607</v>
      </c>
      <c r="I751" t="s">
        <v>30825</v>
      </c>
      <c r="J751" t="s">
        <v>545</v>
      </c>
      <c r="K751" t="s">
        <v>546</v>
      </c>
      <c r="L751" t="s">
        <v>557</v>
      </c>
      <c r="M751" t="s">
        <v>548</v>
      </c>
      <c r="N751" t="s">
        <v>549</v>
      </c>
      <c r="O751" t="s">
        <v>550</v>
      </c>
      <c r="P751" t="s">
        <v>616</v>
      </c>
      <c r="Q751" t="s">
        <v>626</v>
      </c>
      <c r="R751" t="s">
        <v>475</v>
      </c>
      <c r="S751" t="s">
        <v>9442</v>
      </c>
      <c r="T751" t="s">
        <v>30826</v>
      </c>
      <c r="U751">
        <f>COUNTIF('业绩进度排名-中间表'!$E$27:$E$202,新签明细[[#This Row],[cc_user_name]])</f>
        <v>0</v>
      </c>
      <c r="V751" s="1">
        <f>DATEVALUE(LEFT(新签明细[[#This Row],[支付成功时间]], FIND(" ", 新签明细[[#This Row],[支付成功时间]]) - 1))</f>
        <v>45805</v>
      </c>
      <c r="W751" s="1">
        <f>IFERROR(DATEVALUE(LEFT(新签明细[[#This Row],[lead_date]],FIND(" ",新签明细[[#This Row],[lead_date]])-1)),$W$2)</f>
        <v>45538</v>
      </c>
      <c r="X751" t="b">
        <f t="shared" ca="1" si="11"/>
        <v>0</v>
      </c>
    </row>
    <row r="752" spans="1:24" hidden="1">
      <c r="A752" t="s">
        <v>18119</v>
      </c>
      <c r="B752" t="s">
        <v>18120</v>
      </c>
      <c r="C752">
        <v>24</v>
      </c>
      <c r="D752" t="s">
        <v>215</v>
      </c>
      <c r="E752" t="s">
        <v>18120</v>
      </c>
      <c r="F752">
        <v>1</v>
      </c>
      <c r="G752">
        <v>865.2</v>
      </c>
      <c r="H752">
        <v>542600</v>
      </c>
      <c r="I752" t="s">
        <v>18121</v>
      </c>
      <c r="J752" t="s">
        <v>545</v>
      </c>
      <c r="K752" t="s">
        <v>546</v>
      </c>
      <c r="L752" t="s">
        <v>671</v>
      </c>
      <c r="M752" t="s">
        <v>548</v>
      </c>
      <c r="N752" t="s">
        <v>549</v>
      </c>
      <c r="O752" t="s">
        <v>550</v>
      </c>
      <c r="P752" t="s">
        <v>551</v>
      </c>
      <c r="Q752" t="s">
        <v>145</v>
      </c>
      <c r="R752" t="s">
        <v>475</v>
      </c>
      <c r="S752" t="s">
        <v>659</v>
      </c>
      <c r="T752" t="s">
        <v>17695</v>
      </c>
      <c r="U752">
        <f>COUNTIF('业绩进度排名-中间表'!$E$27:$E$202,新签明细[[#This Row],[cc_user_name]])</f>
        <v>1</v>
      </c>
      <c r="V752" s="1">
        <f>DATEVALUE(LEFT(新签明细[[#This Row],[支付成功时间]], FIND(" ", 新签明细[[#This Row],[支付成功时间]]) - 1))</f>
        <v>45801</v>
      </c>
      <c r="W752" s="1">
        <f>IFERROR(DATEVALUE(LEFT(新签明细[[#This Row],[lead_date]],FIND(" ",新签明细[[#This Row],[lead_date]])-1)),$W$2)</f>
        <v>45790</v>
      </c>
      <c r="X752" t="b">
        <f t="shared" ca="1" si="11"/>
        <v>1</v>
      </c>
    </row>
    <row r="753" spans="1:24" hidden="1">
      <c r="A753" t="s">
        <v>30827</v>
      </c>
      <c r="B753" t="s">
        <v>30828</v>
      </c>
      <c r="C753">
        <v>48</v>
      </c>
      <c r="D753" t="s">
        <v>254</v>
      </c>
      <c r="E753" t="s">
        <v>30828</v>
      </c>
      <c r="F753">
        <v>1</v>
      </c>
      <c r="G753">
        <v>1598</v>
      </c>
      <c r="H753">
        <v>544233</v>
      </c>
      <c r="I753" t="s">
        <v>30829</v>
      </c>
      <c r="J753" t="s">
        <v>545</v>
      </c>
      <c r="K753" t="s">
        <v>546</v>
      </c>
      <c r="L753" t="s">
        <v>571</v>
      </c>
      <c r="M753" t="s">
        <v>548</v>
      </c>
      <c r="N753" t="s">
        <v>549</v>
      </c>
      <c r="O753" t="s">
        <v>550</v>
      </c>
      <c r="P753" t="s">
        <v>136</v>
      </c>
      <c r="Q753" t="s">
        <v>147</v>
      </c>
      <c r="R753" t="s">
        <v>475</v>
      </c>
      <c r="S753" t="s">
        <v>552</v>
      </c>
      <c r="T753" t="s">
        <v>29030</v>
      </c>
      <c r="U753">
        <f>COUNTIF('业绩进度排名-中间表'!$E$27:$E$202,新签明细[[#This Row],[cc_user_name]])</f>
        <v>1</v>
      </c>
      <c r="V753" s="1">
        <f>DATEVALUE(LEFT(新签明细[[#This Row],[支付成功时间]], FIND(" ", 新签明细[[#This Row],[支付成功时间]]) - 1))</f>
        <v>45804</v>
      </c>
      <c r="W753" s="1">
        <f>IFERROR(DATEVALUE(LEFT(新签明细[[#This Row],[lead_date]],FIND(" ",新签明细[[#This Row],[lead_date]])-1)),$W$2)</f>
        <v>45802</v>
      </c>
      <c r="X753" t="b">
        <f t="shared" ca="1" si="11"/>
        <v>1</v>
      </c>
    </row>
    <row r="754" spans="1:24" hidden="1">
      <c r="A754" t="s">
        <v>591</v>
      </c>
      <c r="B754" t="s">
        <v>592</v>
      </c>
      <c r="C754">
        <v>48</v>
      </c>
      <c r="D754" t="s">
        <v>267</v>
      </c>
      <c r="E754" t="s">
        <v>592</v>
      </c>
      <c r="F754">
        <v>1</v>
      </c>
      <c r="G754">
        <v>1598</v>
      </c>
      <c r="H754">
        <v>535296</v>
      </c>
      <c r="I754" t="s">
        <v>593</v>
      </c>
      <c r="J754" t="s">
        <v>545</v>
      </c>
      <c r="K754" t="s">
        <v>546</v>
      </c>
      <c r="L754" t="s">
        <v>571</v>
      </c>
      <c r="M754" t="s">
        <v>594</v>
      </c>
      <c r="N754" t="s">
        <v>549</v>
      </c>
      <c r="O754" t="s">
        <v>550</v>
      </c>
      <c r="P754" t="s">
        <v>136</v>
      </c>
      <c r="Q754" t="s">
        <v>264</v>
      </c>
      <c r="R754" t="s">
        <v>475</v>
      </c>
      <c r="S754" t="s">
        <v>572</v>
      </c>
      <c r="T754" t="s">
        <v>595</v>
      </c>
      <c r="U754">
        <f>COUNTIF('业绩进度排名-中间表'!$E$27:$E$202,新签明细[[#This Row],[cc_user_name]])</f>
        <v>1</v>
      </c>
      <c r="V754" s="1">
        <f>DATEVALUE(LEFT(新签明细[[#This Row],[支付成功时间]], FIND(" ", 新签明细[[#This Row],[支付成功时间]]) - 1))</f>
        <v>45785</v>
      </c>
      <c r="W754" s="1">
        <f>IFERROR(DATEVALUE(LEFT(新签明细[[#This Row],[lead_date]],FIND(" ",新签明细[[#This Row],[lead_date]])-1)),$W$2)</f>
        <v>45784</v>
      </c>
      <c r="X754" t="b">
        <f t="shared" ca="1" si="11"/>
        <v>1</v>
      </c>
    </row>
    <row r="755" spans="1:24" hidden="1">
      <c r="A755" t="s">
        <v>18122</v>
      </c>
      <c r="B755" t="s">
        <v>18123</v>
      </c>
      <c r="C755">
        <v>18</v>
      </c>
      <c r="D755" t="s">
        <v>255</v>
      </c>
      <c r="E755" t="s">
        <v>18123</v>
      </c>
      <c r="F755">
        <v>1</v>
      </c>
      <c r="G755">
        <v>648.9</v>
      </c>
      <c r="H755">
        <v>539045</v>
      </c>
      <c r="I755" t="s">
        <v>18124</v>
      </c>
      <c r="J755" t="s">
        <v>545</v>
      </c>
      <c r="K755" t="s">
        <v>546</v>
      </c>
      <c r="L755" t="s">
        <v>565</v>
      </c>
      <c r="M755" t="s">
        <v>548</v>
      </c>
      <c r="N755" t="s">
        <v>549</v>
      </c>
      <c r="O755" t="s">
        <v>550</v>
      </c>
      <c r="P755" t="s">
        <v>136</v>
      </c>
      <c r="Q755" t="s">
        <v>147</v>
      </c>
      <c r="R755" t="s">
        <v>475</v>
      </c>
      <c r="S755" t="s">
        <v>659</v>
      </c>
      <c r="T755" t="s">
        <v>17654</v>
      </c>
      <c r="U755">
        <f>COUNTIF('业绩进度排名-中间表'!$E$27:$E$202,新签明细[[#This Row],[cc_user_name]])</f>
        <v>1</v>
      </c>
      <c r="V755" s="1">
        <f>DATEVALUE(LEFT(新签明细[[#This Row],[支付成功时间]], FIND(" ", 新签明细[[#This Row],[支付成功时间]]) - 1))</f>
        <v>45794</v>
      </c>
      <c r="W755" s="1">
        <f>IFERROR(DATEVALUE(LEFT(新签明细[[#This Row],[lead_date]],FIND(" ",新签明细[[#This Row],[lead_date]])-1)),$W$2)</f>
        <v>45794</v>
      </c>
      <c r="X755" t="b">
        <f t="shared" ca="1" si="11"/>
        <v>1</v>
      </c>
    </row>
    <row r="756" spans="1:24" hidden="1">
      <c r="A756" t="s">
        <v>18125</v>
      </c>
      <c r="B756" t="s">
        <v>18126</v>
      </c>
      <c r="C756">
        <v>30</v>
      </c>
      <c r="D756" t="s">
        <v>244</v>
      </c>
      <c r="E756" t="s">
        <v>18126</v>
      </c>
      <c r="F756">
        <v>1</v>
      </c>
      <c r="G756">
        <v>811.13</v>
      </c>
      <c r="H756">
        <v>539080</v>
      </c>
      <c r="I756" t="s">
        <v>18127</v>
      </c>
      <c r="J756" t="s">
        <v>545</v>
      </c>
      <c r="K756" t="s">
        <v>546</v>
      </c>
      <c r="L756" t="s">
        <v>599</v>
      </c>
      <c r="M756" t="s">
        <v>548</v>
      </c>
      <c r="N756" t="s">
        <v>549</v>
      </c>
      <c r="O756" t="s">
        <v>550</v>
      </c>
      <c r="P756" t="s">
        <v>551</v>
      </c>
      <c r="Q756" t="s">
        <v>242</v>
      </c>
      <c r="R756" t="s">
        <v>475</v>
      </c>
      <c r="S756" t="s">
        <v>18128</v>
      </c>
      <c r="T756" t="s">
        <v>873</v>
      </c>
      <c r="U756">
        <f>COUNTIF('业绩进度排名-中间表'!$E$27:$E$202,新签明细[[#This Row],[cc_user_name]])</f>
        <v>1</v>
      </c>
      <c r="V756" s="1">
        <f>DATEVALUE(LEFT(新签明细[[#This Row],[支付成功时间]], FIND(" ", 新签明细[[#This Row],[支付成功时间]]) - 1))</f>
        <v>45794</v>
      </c>
      <c r="W756" s="1">
        <f>IFERROR(DATEVALUE(LEFT(新签明细[[#This Row],[lead_date]],FIND(" ",新签明细[[#This Row],[lead_date]])-1)),$W$2)</f>
        <v>45786</v>
      </c>
      <c r="X756" t="b">
        <f t="shared" ca="1" si="11"/>
        <v>1</v>
      </c>
    </row>
    <row r="757" spans="1:24" hidden="1">
      <c r="A757" t="s">
        <v>18129</v>
      </c>
      <c r="B757" t="s">
        <v>18130</v>
      </c>
      <c r="C757">
        <v>24</v>
      </c>
      <c r="D757" t="s">
        <v>202</v>
      </c>
      <c r="E757" t="s">
        <v>18130</v>
      </c>
      <c r="F757">
        <v>1</v>
      </c>
      <c r="G757">
        <v>865.2</v>
      </c>
      <c r="H757">
        <v>537739</v>
      </c>
      <c r="I757" t="s">
        <v>18131</v>
      </c>
      <c r="J757" t="s">
        <v>545</v>
      </c>
      <c r="K757" t="s">
        <v>546</v>
      </c>
      <c r="L757" t="s">
        <v>671</v>
      </c>
      <c r="M757" t="s">
        <v>632</v>
      </c>
      <c r="N757" t="s">
        <v>549</v>
      </c>
      <c r="O757" t="s">
        <v>550</v>
      </c>
      <c r="P757" t="s">
        <v>551</v>
      </c>
      <c r="Q757" t="s">
        <v>149</v>
      </c>
      <c r="R757" t="s">
        <v>475</v>
      </c>
      <c r="S757" t="s">
        <v>659</v>
      </c>
      <c r="T757" t="s">
        <v>9478</v>
      </c>
      <c r="U757">
        <f>COUNTIF('业绩进度排名-中间表'!$E$27:$E$202,新签明细[[#This Row],[cc_user_name]])</f>
        <v>1</v>
      </c>
      <c r="V757" s="1">
        <f>DATEVALUE(LEFT(新签明细[[#This Row],[支付成功时间]], FIND(" ", 新签明细[[#This Row],[支付成功时间]]) - 1))</f>
        <v>45791</v>
      </c>
      <c r="W757" s="1">
        <f>IFERROR(DATEVALUE(LEFT(新签明细[[#This Row],[lead_date]],FIND(" ",新签明细[[#This Row],[lead_date]])-1)),$W$2)</f>
        <v>45788</v>
      </c>
      <c r="X757" t="b">
        <f t="shared" ca="1" si="11"/>
        <v>1</v>
      </c>
    </row>
    <row r="758" spans="1:24" hidden="1">
      <c r="A758" t="s">
        <v>18132</v>
      </c>
      <c r="B758" t="s">
        <v>18133</v>
      </c>
      <c r="C758">
        <v>8</v>
      </c>
      <c r="D758" t="s">
        <v>234</v>
      </c>
      <c r="E758" t="s">
        <v>18133</v>
      </c>
      <c r="F758">
        <v>1</v>
      </c>
      <c r="G758">
        <v>283.09167200000002</v>
      </c>
      <c r="H758">
        <v>537737</v>
      </c>
      <c r="I758" t="s">
        <v>18134</v>
      </c>
      <c r="J758" t="s">
        <v>545</v>
      </c>
      <c r="K758" t="s">
        <v>546</v>
      </c>
      <c r="L758" t="s">
        <v>577</v>
      </c>
      <c r="M758" t="s">
        <v>1314</v>
      </c>
      <c r="N758" t="s">
        <v>549</v>
      </c>
      <c r="O758" t="s">
        <v>550</v>
      </c>
      <c r="P758" t="s">
        <v>551</v>
      </c>
      <c r="Q758" t="s">
        <v>141</v>
      </c>
      <c r="R758" t="s">
        <v>475</v>
      </c>
      <c r="S758" t="s">
        <v>17775</v>
      </c>
      <c r="T758" t="s">
        <v>9718</v>
      </c>
      <c r="U758">
        <f>COUNTIF('业绩进度排名-中间表'!$E$27:$E$202,新签明细[[#This Row],[cc_user_name]])</f>
        <v>1</v>
      </c>
      <c r="V758" s="1">
        <f>DATEVALUE(LEFT(新签明细[[#This Row],[支付成功时间]], FIND(" ", 新签明细[[#This Row],[支付成功时间]]) - 1))</f>
        <v>45795</v>
      </c>
      <c r="W758" s="1">
        <f>IFERROR(DATEVALUE(LEFT(新签明细[[#This Row],[lead_date]],FIND(" ",新签明细[[#This Row],[lead_date]])-1)),$W$2)</f>
        <v>44644</v>
      </c>
      <c r="X758" t="b">
        <f t="shared" ca="1" si="11"/>
        <v>0</v>
      </c>
    </row>
    <row r="759" spans="1:24" hidden="1">
      <c r="A759" t="s">
        <v>18135</v>
      </c>
      <c r="B759" t="s">
        <v>18136</v>
      </c>
      <c r="C759">
        <v>48</v>
      </c>
      <c r="D759" t="s">
        <v>241</v>
      </c>
      <c r="E759" t="s">
        <v>18136</v>
      </c>
      <c r="F759">
        <v>1</v>
      </c>
      <c r="G759">
        <v>1598</v>
      </c>
      <c r="H759">
        <v>543042</v>
      </c>
      <c r="I759" t="s">
        <v>18137</v>
      </c>
      <c r="J759" t="s">
        <v>545</v>
      </c>
      <c r="K759" t="s">
        <v>546</v>
      </c>
      <c r="L759" t="s">
        <v>571</v>
      </c>
      <c r="M759" t="s">
        <v>886</v>
      </c>
      <c r="N759" t="s">
        <v>549</v>
      </c>
      <c r="O759" t="s">
        <v>550</v>
      </c>
      <c r="P759" t="s">
        <v>551</v>
      </c>
      <c r="Q759" t="s">
        <v>141</v>
      </c>
      <c r="R759" t="s">
        <v>475</v>
      </c>
      <c r="S759" t="s">
        <v>678</v>
      </c>
      <c r="T759" t="s">
        <v>17661</v>
      </c>
      <c r="U759">
        <f>COUNTIF('业绩进度排名-中间表'!$E$27:$E$202,新签明细[[#This Row],[cc_user_name]])</f>
        <v>1</v>
      </c>
      <c r="V759" s="1">
        <f>DATEVALUE(LEFT(新签明细[[#This Row],[支付成功时间]], FIND(" ", 新签明细[[#This Row],[支付成功时间]]) - 1))</f>
        <v>45801</v>
      </c>
      <c r="W759" s="1">
        <f>IFERROR(DATEVALUE(LEFT(新签明细[[#This Row],[lead_date]],FIND(" ",新签明细[[#This Row],[lead_date]])-1)),$W$2)</f>
        <v>45793</v>
      </c>
      <c r="X759" t="b">
        <f t="shared" ca="1" si="11"/>
        <v>1</v>
      </c>
    </row>
    <row r="760" spans="1:24" hidden="1">
      <c r="A760" t="s">
        <v>596</v>
      </c>
      <c r="B760" t="s">
        <v>597</v>
      </c>
      <c r="C760">
        <v>30</v>
      </c>
      <c r="D760" t="s">
        <v>259</v>
      </c>
      <c r="E760" t="s">
        <v>597</v>
      </c>
      <c r="F760">
        <v>1</v>
      </c>
      <c r="G760">
        <v>787.5</v>
      </c>
      <c r="H760">
        <v>534773</v>
      </c>
      <c r="I760" t="s">
        <v>598</v>
      </c>
      <c r="J760" t="s">
        <v>545</v>
      </c>
      <c r="K760" t="s">
        <v>546</v>
      </c>
      <c r="L760" t="s">
        <v>599</v>
      </c>
      <c r="M760" t="s">
        <v>548</v>
      </c>
      <c r="N760" t="s">
        <v>549</v>
      </c>
      <c r="O760" t="s">
        <v>550</v>
      </c>
      <c r="P760" t="s">
        <v>136</v>
      </c>
      <c r="Q760" t="s">
        <v>147</v>
      </c>
      <c r="R760" t="s">
        <v>475</v>
      </c>
      <c r="S760" t="s">
        <v>600</v>
      </c>
      <c r="T760" t="s">
        <v>601</v>
      </c>
      <c r="U760">
        <f>COUNTIF('业绩进度排名-中间表'!$E$27:$E$202,新签明细[[#This Row],[cc_user_name]])</f>
        <v>1</v>
      </c>
      <c r="V760" s="1">
        <f>DATEVALUE(LEFT(新签明细[[#This Row],[支付成功时间]], FIND(" ", 新签明细[[#This Row],[支付成功时间]]) - 1))</f>
        <v>45783</v>
      </c>
      <c r="W760" s="1">
        <f>IFERROR(DATEVALUE(LEFT(新签明细[[#This Row],[lead_date]],FIND(" ",新签明细[[#This Row],[lead_date]])-1)),$W$2)</f>
        <v>45674</v>
      </c>
      <c r="X760" t="b">
        <f t="shared" ca="1" si="11"/>
        <v>0</v>
      </c>
    </row>
    <row r="761" spans="1:24" hidden="1">
      <c r="A761" t="s">
        <v>602</v>
      </c>
      <c r="B761" t="s">
        <v>603</v>
      </c>
      <c r="C761">
        <v>48</v>
      </c>
      <c r="D761" t="s">
        <v>344</v>
      </c>
      <c r="E761" t="s">
        <v>603</v>
      </c>
      <c r="F761">
        <v>1</v>
      </c>
      <c r="G761">
        <v>1830.678316</v>
      </c>
      <c r="H761">
        <v>534698</v>
      </c>
      <c r="I761" t="s">
        <v>604</v>
      </c>
      <c r="J761" t="s">
        <v>545</v>
      </c>
      <c r="K761" t="s">
        <v>546</v>
      </c>
      <c r="L761" t="s">
        <v>571</v>
      </c>
      <c r="M761" t="s">
        <v>558</v>
      </c>
      <c r="N761" t="s">
        <v>549</v>
      </c>
      <c r="O761" t="s">
        <v>559</v>
      </c>
      <c r="P761" t="s">
        <v>504</v>
      </c>
      <c r="Q761" t="s">
        <v>325</v>
      </c>
      <c r="R761" t="s">
        <v>475</v>
      </c>
      <c r="S761" t="s">
        <v>605</v>
      </c>
      <c r="T761" t="s">
        <v>606</v>
      </c>
      <c r="U761">
        <f>COUNTIF('业绩进度排名-中间表'!$E$27:$E$202,新签明细[[#This Row],[cc_user_name]])</f>
        <v>1</v>
      </c>
      <c r="V761" s="1">
        <f>DATEVALUE(LEFT(新签明细[[#This Row],[支付成功时间]], FIND(" ", 新签明细[[#This Row],[支付成功时间]]) - 1))</f>
        <v>45783</v>
      </c>
      <c r="W761" s="1">
        <f>IFERROR(DATEVALUE(LEFT(新签明细[[#This Row],[lead_date]],FIND(" ",新签明细[[#This Row],[lead_date]])-1)),$W$2)</f>
        <v>45773</v>
      </c>
      <c r="X761" t="b">
        <f t="shared" ca="1" si="11"/>
        <v>0</v>
      </c>
    </row>
    <row r="762" spans="1:24" hidden="1">
      <c r="A762" t="s">
        <v>18187</v>
      </c>
      <c r="B762" t="s">
        <v>18188</v>
      </c>
      <c r="C762">
        <v>48</v>
      </c>
      <c r="D762" t="s">
        <v>266</v>
      </c>
      <c r="E762" t="s">
        <v>18188</v>
      </c>
      <c r="F762">
        <v>1</v>
      </c>
      <c r="G762">
        <v>1598</v>
      </c>
      <c r="H762">
        <v>537648</v>
      </c>
      <c r="I762" t="s">
        <v>18189</v>
      </c>
      <c r="J762" t="s">
        <v>545</v>
      </c>
      <c r="K762" t="s">
        <v>546</v>
      </c>
      <c r="L762" t="s">
        <v>571</v>
      </c>
      <c r="M762" t="s">
        <v>18190</v>
      </c>
      <c r="N762" t="s">
        <v>549</v>
      </c>
      <c r="O762" t="s">
        <v>550</v>
      </c>
      <c r="P762" t="s">
        <v>136</v>
      </c>
      <c r="Q762" t="s">
        <v>264</v>
      </c>
      <c r="R762" t="s">
        <v>475</v>
      </c>
      <c r="S762" t="s">
        <v>1187</v>
      </c>
      <c r="T762" t="s">
        <v>9478</v>
      </c>
      <c r="U762">
        <f>COUNTIF('业绩进度排名-中间表'!$E$27:$E$202,新签明细[[#This Row],[cc_user_name]])</f>
        <v>1</v>
      </c>
      <c r="V762" s="1">
        <f>DATEVALUE(LEFT(新签明细[[#This Row],[支付成功时间]], FIND(" ", 新签明细[[#This Row],[支付成功时间]]) - 1))</f>
        <v>45790</v>
      </c>
      <c r="W762" s="1">
        <f>IFERROR(DATEVALUE(LEFT(新签明细[[#This Row],[lead_date]],FIND(" ",新签明细[[#This Row],[lead_date]])-1)),$W$2)</f>
        <v>45788</v>
      </c>
      <c r="X762" t="b">
        <f t="shared" ca="1" si="11"/>
        <v>1</v>
      </c>
    </row>
    <row r="763" spans="1:24" hidden="1">
      <c r="A763" t="s">
        <v>18191</v>
      </c>
      <c r="B763" t="s">
        <v>18192</v>
      </c>
      <c r="C763">
        <v>24</v>
      </c>
      <c r="D763" t="s">
        <v>318</v>
      </c>
      <c r="E763" t="s">
        <v>18192</v>
      </c>
      <c r="F763">
        <v>1</v>
      </c>
      <c r="G763">
        <v>865.2</v>
      </c>
      <c r="H763">
        <v>539330</v>
      </c>
      <c r="I763" t="s">
        <v>18193</v>
      </c>
      <c r="J763" t="s">
        <v>545</v>
      </c>
      <c r="K763" t="s">
        <v>546</v>
      </c>
      <c r="L763" t="s">
        <v>671</v>
      </c>
      <c r="M763" t="s">
        <v>695</v>
      </c>
      <c r="N763" t="s">
        <v>549</v>
      </c>
      <c r="O763" t="s">
        <v>550</v>
      </c>
      <c r="P763" t="s">
        <v>616</v>
      </c>
      <c r="Q763" t="s">
        <v>314</v>
      </c>
      <c r="R763" t="s">
        <v>475</v>
      </c>
      <c r="S763" t="s">
        <v>617</v>
      </c>
      <c r="T763" t="s">
        <v>567</v>
      </c>
      <c r="U763">
        <f>COUNTIF('业绩进度排名-中间表'!$E$27:$E$202,新签明细[[#This Row],[cc_user_name]])</f>
        <v>1</v>
      </c>
      <c r="V763" s="1">
        <f>DATEVALUE(LEFT(新签明细[[#This Row],[支付成功时间]], FIND(" ", 新签明细[[#This Row],[支付成功时间]]) - 1))</f>
        <v>45794</v>
      </c>
      <c r="W763" s="1">
        <f>IFERROR(DATEVALUE(LEFT(新签明细[[#This Row],[lead_date]],FIND(" ",新签明细[[#This Row],[lead_date]])-1)),$W$2)</f>
        <v>45783</v>
      </c>
      <c r="X763" t="b">
        <f t="shared" ca="1" si="11"/>
        <v>1</v>
      </c>
    </row>
    <row r="764" spans="1:24" hidden="1">
      <c r="A764" t="s">
        <v>607</v>
      </c>
      <c r="B764" t="s">
        <v>608</v>
      </c>
      <c r="C764">
        <v>36</v>
      </c>
      <c r="D764" t="s">
        <v>241</v>
      </c>
      <c r="E764" t="s">
        <v>608</v>
      </c>
      <c r="F764">
        <v>1</v>
      </c>
      <c r="G764">
        <v>1210.5453239999999</v>
      </c>
      <c r="H764">
        <v>535078</v>
      </c>
      <c r="I764" t="s">
        <v>609</v>
      </c>
      <c r="J764" t="s">
        <v>545</v>
      </c>
      <c r="K764" t="s">
        <v>546</v>
      </c>
      <c r="L764" t="s">
        <v>557</v>
      </c>
      <c r="M764" t="s">
        <v>610</v>
      </c>
      <c r="N764" t="s">
        <v>549</v>
      </c>
      <c r="O764" t="s">
        <v>550</v>
      </c>
      <c r="P764" t="s">
        <v>551</v>
      </c>
      <c r="Q764" t="s">
        <v>141</v>
      </c>
      <c r="R764" t="s">
        <v>475</v>
      </c>
      <c r="S764" t="s">
        <v>611</v>
      </c>
      <c r="T764" t="s">
        <v>612</v>
      </c>
      <c r="U764">
        <f>COUNTIF('业绩进度排名-中间表'!$E$27:$E$202,新签明细[[#This Row],[cc_user_name]])</f>
        <v>1</v>
      </c>
      <c r="V764" s="1">
        <f>DATEVALUE(LEFT(新签明细[[#This Row],[支付成功时间]], FIND(" ", 新签明细[[#This Row],[支付成功时间]]) - 1))</f>
        <v>45785</v>
      </c>
      <c r="W764" s="1">
        <f>IFERROR(DATEVALUE(LEFT(新签明细[[#This Row],[lead_date]],FIND(" ",新签明细[[#This Row],[lead_date]])-1)),$W$2)</f>
        <v>45782</v>
      </c>
      <c r="X764" t="b">
        <f t="shared" ca="1" si="11"/>
        <v>1</v>
      </c>
    </row>
    <row r="765" spans="1:24" hidden="1">
      <c r="A765" t="s">
        <v>18194</v>
      </c>
      <c r="B765" t="s">
        <v>18195</v>
      </c>
      <c r="C765">
        <v>18</v>
      </c>
      <c r="D765" t="s">
        <v>194</v>
      </c>
      <c r="E765" t="s">
        <v>18195</v>
      </c>
      <c r="F765">
        <v>1</v>
      </c>
      <c r="G765">
        <v>630</v>
      </c>
      <c r="H765">
        <v>540917</v>
      </c>
      <c r="I765" t="s">
        <v>18196</v>
      </c>
      <c r="J765" t="s">
        <v>545</v>
      </c>
      <c r="K765" t="s">
        <v>546</v>
      </c>
      <c r="L765" t="s">
        <v>565</v>
      </c>
      <c r="M765" t="s">
        <v>548</v>
      </c>
      <c r="N765" t="s">
        <v>549</v>
      </c>
      <c r="O765" t="s">
        <v>559</v>
      </c>
      <c r="P765" t="s">
        <v>469</v>
      </c>
      <c r="Q765" t="s">
        <v>189</v>
      </c>
      <c r="R765" t="s">
        <v>475</v>
      </c>
      <c r="S765" t="s">
        <v>659</v>
      </c>
      <c r="T765" t="s">
        <v>17646</v>
      </c>
      <c r="U765">
        <f>COUNTIF('业绩进度排名-中间表'!$E$27:$E$202,新签明细[[#This Row],[cc_user_name]])</f>
        <v>1</v>
      </c>
      <c r="V765" s="1">
        <f>DATEVALUE(LEFT(新签明细[[#This Row],[支付成功时间]], FIND(" ", 新签明细[[#This Row],[支付成功时间]]) - 1))</f>
        <v>45797</v>
      </c>
      <c r="W765" s="1">
        <f>IFERROR(DATEVALUE(LEFT(新签明细[[#This Row],[lead_date]],FIND(" ",新签明细[[#This Row],[lead_date]])-1)),$W$2)</f>
        <v>45796</v>
      </c>
      <c r="X765" t="b">
        <f t="shared" ca="1" si="11"/>
        <v>1</v>
      </c>
    </row>
    <row r="766" spans="1:24" hidden="1">
      <c r="A766" t="s">
        <v>18197</v>
      </c>
      <c r="B766" t="s">
        <v>18198</v>
      </c>
      <c r="C766">
        <v>36</v>
      </c>
      <c r="D766" t="s">
        <v>329</v>
      </c>
      <c r="E766" t="s">
        <v>18198</v>
      </c>
      <c r="F766">
        <v>1</v>
      </c>
      <c r="G766">
        <v>1341.247805</v>
      </c>
      <c r="H766">
        <v>541036</v>
      </c>
      <c r="I766" t="s">
        <v>18199</v>
      </c>
      <c r="J766" t="s">
        <v>545</v>
      </c>
      <c r="K766" t="s">
        <v>546</v>
      </c>
      <c r="L766" t="s">
        <v>557</v>
      </c>
      <c r="M766" t="s">
        <v>558</v>
      </c>
      <c r="N766" t="s">
        <v>549</v>
      </c>
      <c r="O766" t="s">
        <v>559</v>
      </c>
      <c r="P766" t="s">
        <v>504</v>
      </c>
      <c r="Q766" t="s">
        <v>325</v>
      </c>
      <c r="R766" t="s">
        <v>475</v>
      </c>
      <c r="S766" t="s">
        <v>663</v>
      </c>
      <c r="T766" t="s">
        <v>17790</v>
      </c>
      <c r="U766">
        <f>COUNTIF('业绩进度排名-中间表'!$E$27:$E$202,新签明细[[#This Row],[cc_user_name]])</f>
        <v>1</v>
      </c>
      <c r="V766" s="1">
        <f>DATEVALUE(LEFT(新签明细[[#This Row],[支付成功时间]], FIND(" ", 新签明细[[#This Row],[支付成功时间]]) - 1))</f>
        <v>45797</v>
      </c>
      <c r="W766" s="1">
        <f>IFERROR(DATEVALUE(LEFT(新签明细[[#This Row],[lead_date]],FIND(" ",新签明细[[#This Row],[lead_date]])-1)),$W$2)</f>
        <v>45795</v>
      </c>
      <c r="X766" t="b">
        <f t="shared" ca="1" si="11"/>
        <v>1</v>
      </c>
    </row>
    <row r="767" spans="1:24" hidden="1">
      <c r="A767" t="s">
        <v>613</v>
      </c>
      <c r="B767" t="s">
        <v>614</v>
      </c>
      <c r="C767">
        <v>8</v>
      </c>
      <c r="D767" t="s">
        <v>315</v>
      </c>
      <c r="E767" t="s">
        <v>614</v>
      </c>
      <c r="F767">
        <v>1</v>
      </c>
      <c r="G767">
        <v>288.39999999999998</v>
      </c>
      <c r="H767">
        <v>534104</v>
      </c>
      <c r="I767" t="s">
        <v>615</v>
      </c>
      <c r="J767" t="s">
        <v>545</v>
      </c>
      <c r="K767" t="s">
        <v>546</v>
      </c>
      <c r="L767" t="s">
        <v>577</v>
      </c>
      <c r="M767" t="s">
        <v>548</v>
      </c>
      <c r="N767" t="s">
        <v>549</v>
      </c>
      <c r="O767" t="s">
        <v>550</v>
      </c>
      <c r="P767" t="s">
        <v>616</v>
      </c>
      <c r="Q767" t="s">
        <v>314</v>
      </c>
      <c r="R767" t="s">
        <v>475</v>
      </c>
      <c r="S767" t="s">
        <v>617</v>
      </c>
      <c r="T767" t="s">
        <v>618</v>
      </c>
      <c r="U767">
        <f>COUNTIF('业绩进度排名-中间表'!$E$27:$E$202,新签明细[[#This Row],[cc_user_name]])</f>
        <v>1</v>
      </c>
      <c r="V767" s="1">
        <f>DATEVALUE(LEFT(新签明细[[#This Row],[支付成功时间]], FIND(" ", 新签明细[[#This Row],[支付成功时间]]) - 1))</f>
        <v>45778</v>
      </c>
      <c r="W767" s="1">
        <f>IFERROR(DATEVALUE(LEFT(新签明细[[#This Row],[lead_date]],FIND(" ",新签明细[[#This Row],[lead_date]])-1)),$W$2)</f>
        <v>45727</v>
      </c>
      <c r="X767" t="b">
        <f t="shared" ca="1" si="11"/>
        <v>0</v>
      </c>
    </row>
    <row r="768" spans="1:24" hidden="1">
      <c r="A768" t="s">
        <v>18200</v>
      </c>
      <c r="B768" t="s">
        <v>18201</v>
      </c>
      <c r="C768">
        <v>24</v>
      </c>
      <c r="D768" t="s">
        <v>315</v>
      </c>
      <c r="E768" t="s">
        <v>18201</v>
      </c>
      <c r="F768">
        <v>1</v>
      </c>
      <c r="G768">
        <v>865.2</v>
      </c>
      <c r="H768">
        <v>537911</v>
      </c>
      <c r="I768" t="s">
        <v>18202</v>
      </c>
      <c r="J768" t="s">
        <v>545</v>
      </c>
      <c r="K768" t="s">
        <v>546</v>
      </c>
      <c r="L768" t="s">
        <v>671</v>
      </c>
      <c r="M768" t="s">
        <v>610</v>
      </c>
      <c r="N768" t="s">
        <v>549</v>
      </c>
      <c r="O768" t="s">
        <v>550</v>
      </c>
      <c r="P768" t="s">
        <v>616</v>
      </c>
      <c r="Q768" t="s">
        <v>314</v>
      </c>
      <c r="R768" t="s">
        <v>475</v>
      </c>
      <c r="S768" t="s">
        <v>654</v>
      </c>
      <c r="T768" t="s">
        <v>561</v>
      </c>
      <c r="U768">
        <f>COUNTIF('业绩进度排名-中间表'!$E$27:$E$202,新签明细[[#This Row],[cc_user_name]])</f>
        <v>1</v>
      </c>
      <c r="V768" s="1">
        <f>DATEVALUE(LEFT(新签明细[[#This Row],[支付成功时间]], FIND(" ", 新签明细[[#This Row],[支付成功时间]]) - 1))</f>
        <v>45791</v>
      </c>
      <c r="W768" s="1">
        <f>IFERROR(DATEVALUE(LEFT(新签明细[[#This Row],[lead_date]],FIND(" ",新签明细[[#This Row],[lead_date]])-1)),$W$2)</f>
        <v>45781</v>
      </c>
      <c r="X768" t="b">
        <f t="shared" ca="1" si="11"/>
        <v>1</v>
      </c>
    </row>
    <row r="769" spans="1:24">
      <c r="A769" t="s">
        <v>18203</v>
      </c>
      <c r="B769" t="s">
        <v>18204</v>
      </c>
      <c r="C769">
        <v>24</v>
      </c>
      <c r="D769" t="s">
        <v>297</v>
      </c>
      <c r="E769" t="s">
        <v>18204</v>
      </c>
      <c r="F769">
        <v>1</v>
      </c>
      <c r="G769">
        <v>944.69716900000003</v>
      </c>
      <c r="H769">
        <v>539935</v>
      </c>
      <c r="I769" t="s">
        <v>18205</v>
      </c>
      <c r="J769" t="s">
        <v>545</v>
      </c>
      <c r="K769" t="s">
        <v>546</v>
      </c>
      <c r="L769" t="s">
        <v>671</v>
      </c>
      <c r="M769" t="s">
        <v>902</v>
      </c>
      <c r="N769" t="s">
        <v>549</v>
      </c>
      <c r="O769" t="s">
        <v>550</v>
      </c>
      <c r="P769" t="s">
        <v>136</v>
      </c>
      <c r="Q769" t="s">
        <v>143</v>
      </c>
      <c r="R769" t="s">
        <v>475</v>
      </c>
      <c r="S769" t="s">
        <v>9525</v>
      </c>
      <c r="T769" t="s">
        <v>17654</v>
      </c>
      <c r="U769">
        <f>COUNTIF('业绩进度排名-中间表'!$E$27:$E$202,新签明细[[#This Row],[cc_user_name]])</f>
        <v>1</v>
      </c>
      <c r="V769" s="1">
        <f>DATEVALUE(LEFT(新签明细[[#This Row],[支付成功时间]], FIND(" ", 新签明细[[#This Row],[支付成功时间]]) - 1))</f>
        <v>45795</v>
      </c>
      <c r="W769" s="1">
        <f>IFERROR(DATEVALUE(LEFT(新签明细[[#This Row],[lead_date]],FIND(" ",新签明细[[#This Row],[lead_date]])-1)),$W$2)</f>
        <v>45794</v>
      </c>
      <c r="X769" t="b">
        <f t="shared" ca="1" si="11"/>
        <v>1</v>
      </c>
    </row>
    <row r="770" spans="1:24" hidden="1">
      <c r="A770" t="s">
        <v>30830</v>
      </c>
      <c r="B770" t="s">
        <v>30831</v>
      </c>
      <c r="C770">
        <v>24</v>
      </c>
      <c r="D770" t="s">
        <v>344</v>
      </c>
      <c r="E770" t="s">
        <v>30831</v>
      </c>
      <c r="F770">
        <v>1</v>
      </c>
      <c r="G770">
        <v>882.52701400000001</v>
      </c>
      <c r="H770">
        <v>544347</v>
      </c>
      <c r="I770" t="s">
        <v>30832</v>
      </c>
      <c r="J770" t="s">
        <v>545</v>
      </c>
      <c r="K770" t="s">
        <v>546</v>
      </c>
      <c r="L770" t="s">
        <v>671</v>
      </c>
      <c r="M770" t="s">
        <v>548</v>
      </c>
      <c r="N770" t="s">
        <v>549</v>
      </c>
      <c r="O770" t="s">
        <v>559</v>
      </c>
      <c r="P770" t="s">
        <v>504</v>
      </c>
      <c r="Q770" t="s">
        <v>325</v>
      </c>
      <c r="R770" t="s">
        <v>475</v>
      </c>
      <c r="S770" t="s">
        <v>672</v>
      </c>
      <c r="T770" t="s">
        <v>30833</v>
      </c>
      <c r="U770">
        <f>COUNTIF('业绩进度排名-中间表'!$E$27:$E$202,新签明细[[#This Row],[cc_user_name]])</f>
        <v>1</v>
      </c>
      <c r="V770" s="1">
        <f>DATEVALUE(LEFT(新签明细[[#This Row],[支付成功时间]], FIND(" ", 新签明细[[#This Row],[支付成功时间]]) - 1))</f>
        <v>45804</v>
      </c>
      <c r="W770" s="1">
        <f>IFERROR(DATEVALUE(LEFT(新签明细[[#This Row],[lead_date]],FIND(" ",新签明细[[#This Row],[lead_date]])-1)),$W$2)</f>
        <v>45362</v>
      </c>
      <c r="X770" t="b">
        <f t="shared" ca="1" si="11"/>
        <v>0</v>
      </c>
    </row>
    <row r="771" spans="1:24" hidden="1">
      <c r="A771" t="s">
        <v>30834</v>
      </c>
      <c r="B771" t="s">
        <v>30835</v>
      </c>
      <c r="C771">
        <v>36</v>
      </c>
      <c r="D771" t="s">
        <v>183</v>
      </c>
      <c r="E771" t="s">
        <v>30835</v>
      </c>
      <c r="F771">
        <v>1</v>
      </c>
      <c r="G771">
        <v>1199</v>
      </c>
      <c r="H771">
        <v>543917</v>
      </c>
      <c r="I771" t="s">
        <v>30836</v>
      </c>
      <c r="J771" t="s">
        <v>545</v>
      </c>
      <c r="K771" t="s">
        <v>546</v>
      </c>
      <c r="L771" t="s">
        <v>557</v>
      </c>
      <c r="M771" t="s">
        <v>578</v>
      </c>
      <c r="N771" t="s">
        <v>549</v>
      </c>
      <c r="O771" t="s">
        <v>559</v>
      </c>
      <c r="P771" t="s">
        <v>469</v>
      </c>
      <c r="Q771" t="s">
        <v>180</v>
      </c>
      <c r="R771" t="s">
        <v>475</v>
      </c>
      <c r="S771" t="s">
        <v>1034</v>
      </c>
      <c r="T771" t="s">
        <v>30837</v>
      </c>
      <c r="U771">
        <f>COUNTIF('业绩进度排名-中间表'!$E$27:$E$202,新签明细[[#This Row],[cc_user_name]])</f>
        <v>1</v>
      </c>
      <c r="V771" s="1">
        <f>DATEVALUE(LEFT(新签明细[[#This Row],[支付成功时间]], FIND(" ", 新签明细[[#This Row],[支付成功时间]]) - 1))</f>
        <v>45803</v>
      </c>
      <c r="W771" s="1">
        <f>IFERROR(DATEVALUE(LEFT(新签明细[[#This Row],[lead_date]],FIND(" ",新签明细[[#This Row],[lead_date]])-1)),$W$2)</f>
        <v>45615</v>
      </c>
      <c r="X771" t="b">
        <f t="shared" ref="X771:X834" ca="1" si="12">MONTH(W771)=MONTH(TODAY())</f>
        <v>0</v>
      </c>
    </row>
    <row r="772" spans="1:24" hidden="1">
      <c r="A772" t="s">
        <v>18206</v>
      </c>
      <c r="B772" t="s">
        <v>18207</v>
      </c>
      <c r="C772">
        <v>36</v>
      </c>
      <c r="D772" t="s">
        <v>234</v>
      </c>
      <c r="E772" t="s">
        <v>18207</v>
      </c>
      <c r="F772">
        <v>1</v>
      </c>
      <c r="G772">
        <v>1210.5453239999999</v>
      </c>
      <c r="H772">
        <v>540106</v>
      </c>
      <c r="I772" t="s">
        <v>18208</v>
      </c>
      <c r="J772" t="s">
        <v>545</v>
      </c>
      <c r="K772" t="s">
        <v>546</v>
      </c>
      <c r="L772" t="s">
        <v>557</v>
      </c>
      <c r="M772" t="s">
        <v>610</v>
      </c>
      <c r="N772" t="s">
        <v>549</v>
      </c>
      <c r="O772" t="s">
        <v>550</v>
      </c>
      <c r="P772" t="s">
        <v>551</v>
      </c>
      <c r="Q772" t="s">
        <v>141</v>
      </c>
      <c r="R772" t="s">
        <v>475</v>
      </c>
      <c r="S772" t="s">
        <v>552</v>
      </c>
      <c r="T772" t="s">
        <v>17717</v>
      </c>
      <c r="U772">
        <f>COUNTIF('业绩进度排名-中间表'!$E$27:$E$202,新签明细[[#This Row],[cc_user_name]])</f>
        <v>1</v>
      </c>
      <c r="V772" s="1">
        <f>DATEVALUE(LEFT(新签明细[[#This Row],[支付成功时间]], FIND(" ", 新签明细[[#This Row],[支付成功时间]]) - 1))</f>
        <v>45795</v>
      </c>
      <c r="W772" s="1">
        <f>IFERROR(DATEVALUE(LEFT(新签明细[[#This Row],[lead_date]],FIND(" ",新签明细[[#This Row],[lead_date]])-1)),$W$2)</f>
        <v>45792</v>
      </c>
      <c r="X772" t="b">
        <f t="shared" ca="1" si="12"/>
        <v>1</v>
      </c>
    </row>
    <row r="773" spans="1:24" hidden="1">
      <c r="A773" t="s">
        <v>30838</v>
      </c>
      <c r="B773" t="s">
        <v>30839</v>
      </c>
      <c r="C773">
        <v>36</v>
      </c>
      <c r="D773" t="s">
        <v>279</v>
      </c>
      <c r="E773" t="s">
        <v>30839</v>
      </c>
      <c r="F773">
        <v>1</v>
      </c>
      <c r="G773">
        <v>1210.5453239999999</v>
      </c>
      <c r="H773">
        <v>543022</v>
      </c>
      <c r="I773" t="s">
        <v>30840</v>
      </c>
      <c r="J773" t="s">
        <v>545</v>
      </c>
      <c r="K773" t="s">
        <v>546</v>
      </c>
      <c r="L773" t="s">
        <v>557</v>
      </c>
      <c r="M773" t="s">
        <v>610</v>
      </c>
      <c r="N773" t="s">
        <v>549</v>
      </c>
      <c r="O773" t="s">
        <v>550</v>
      </c>
      <c r="P773" t="s">
        <v>136</v>
      </c>
      <c r="Q773" t="s">
        <v>139</v>
      </c>
      <c r="R773" t="s">
        <v>475</v>
      </c>
      <c r="S773" t="s">
        <v>659</v>
      </c>
      <c r="T773" t="s">
        <v>17764</v>
      </c>
      <c r="U773">
        <f>COUNTIF('业绩进度排名-中间表'!$E$27:$E$202,新签明细[[#This Row],[cc_user_name]])</f>
        <v>1</v>
      </c>
      <c r="V773" s="1">
        <f>DATEVALUE(LEFT(新签明细[[#This Row],[支付成功时间]], FIND(" ", 新签明细[[#This Row],[支付成功时间]]) - 1))</f>
        <v>45805</v>
      </c>
      <c r="W773" s="1">
        <f>IFERROR(DATEVALUE(LEFT(新签明细[[#This Row],[lead_date]],FIND(" ",新签明细[[#This Row],[lead_date]])-1)),$W$2)</f>
        <v>45799</v>
      </c>
      <c r="X773" t="b">
        <f t="shared" ca="1" si="12"/>
        <v>1</v>
      </c>
    </row>
    <row r="774" spans="1:24" hidden="1">
      <c r="A774" t="s">
        <v>11219</v>
      </c>
      <c r="B774" t="s">
        <v>11220</v>
      </c>
      <c r="C774">
        <v>18</v>
      </c>
      <c r="D774" t="s">
        <v>259</v>
      </c>
      <c r="E774" t="s">
        <v>11220</v>
      </c>
      <c r="F774">
        <v>1</v>
      </c>
      <c r="G774">
        <v>630</v>
      </c>
      <c r="H774">
        <v>536968</v>
      </c>
      <c r="I774" t="s">
        <v>11221</v>
      </c>
      <c r="J774" t="s">
        <v>545</v>
      </c>
      <c r="K774" t="s">
        <v>546</v>
      </c>
      <c r="L774" t="s">
        <v>565</v>
      </c>
      <c r="M774" t="s">
        <v>548</v>
      </c>
      <c r="N774" t="s">
        <v>549</v>
      </c>
      <c r="O774" t="s">
        <v>550</v>
      </c>
      <c r="P774" t="s">
        <v>136</v>
      </c>
      <c r="Q774" t="s">
        <v>147</v>
      </c>
      <c r="R774" t="s">
        <v>475</v>
      </c>
      <c r="S774" t="s">
        <v>897</v>
      </c>
      <c r="T774" t="s">
        <v>9478</v>
      </c>
      <c r="U774">
        <f>COUNTIF('业绩进度排名-中间表'!$E$27:$E$202,新签明细[[#This Row],[cc_user_name]])</f>
        <v>1</v>
      </c>
      <c r="V774" s="1">
        <f>DATEVALUE(LEFT(新签明细[[#This Row],[支付成功时间]], FIND(" ", 新签明细[[#This Row],[支付成功时间]]) - 1))</f>
        <v>45789</v>
      </c>
      <c r="W774" s="1">
        <f>IFERROR(DATEVALUE(LEFT(新签明细[[#This Row],[lead_date]],FIND(" ",新签明细[[#This Row],[lead_date]])-1)),$W$2)</f>
        <v>45788</v>
      </c>
      <c r="X774" t="b">
        <f t="shared" ca="1" si="12"/>
        <v>1</v>
      </c>
    </row>
    <row r="775" spans="1:24" hidden="1">
      <c r="A775" t="s">
        <v>18209</v>
      </c>
      <c r="B775" t="s">
        <v>18210</v>
      </c>
      <c r="C775">
        <v>18</v>
      </c>
      <c r="D775" t="s">
        <v>253</v>
      </c>
      <c r="E775" t="s">
        <v>18210</v>
      </c>
      <c r="F775">
        <v>1</v>
      </c>
      <c r="G775">
        <v>630</v>
      </c>
      <c r="H775">
        <v>539678</v>
      </c>
      <c r="I775" t="s">
        <v>18211</v>
      </c>
      <c r="J775" t="s">
        <v>545</v>
      </c>
      <c r="K775" t="s">
        <v>546</v>
      </c>
      <c r="L775" t="s">
        <v>565</v>
      </c>
      <c r="M775" t="s">
        <v>548</v>
      </c>
      <c r="N775" t="s">
        <v>549</v>
      </c>
      <c r="O775" t="s">
        <v>550</v>
      </c>
      <c r="P775" t="s">
        <v>136</v>
      </c>
      <c r="Q775" t="s">
        <v>147</v>
      </c>
      <c r="R775" t="s">
        <v>475</v>
      </c>
      <c r="S775" t="s">
        <v>1187</v>
      </c>
      <c r="T775" t="s">
        <v>984</v>
      </c>
      <c r="U775">
        <f>COUNTIF('业绩进度排名-中间表'!$E$27:$E$202,新签明细[[#This Row],[cc_user_name]])</f>
        <v>1</v>
      </c>
      <c r="V775" s="1">
        <f>DATEVALUE(LEFT(新签明细[[#This Row],[支付成功时间]], FIND(" ", 新签明细[[#This Row],[支付成功时间]]) - 1))</f>
        <v>45796</v>
      </c>
      <c r="W775" s="1">
        <f>IFERROR(DATEVALUE(LEFT(新签明细[[#This Row],[lead_date]],FIND(" ",新签明细[[#This Row],[lead_date]])-1)),$W$2)</f>
        <v>45762</v>
      </c>
      <c r="X775" t="b">
        <f t="shared" ca="1" si="12"/>
        <v>0</v>
      </c>
    </row>
    <row r="776" spans="1:24" hidden="1">
      <c r="A776" t="s">
        <v>18042</v>
      </c>
      <c r="B776" t="s">
        <v>18043</v>
      </c>
      <c r="C776">
        <v>8</v>
      </c>
      <c r="D776" t="s">
        <v>182</v>
      </c>
      <c r="E776" t="s">
        <v>18043</v>
      </c>
      <c r="F776">
        <v>1</v>
      </c>
      <c r="G776">
        <v>288.39999999999998</v>
      </c>
      <c r="H776">
        <v>542670</v>
      </c>
      <c r="I776" t="s">
        <v>18044</v>
      </c>
      <c r="J776" t="s">
        <v>545</v>
      </c>
      <c r="K776" t="s">
        <v>546</v>
      </c>
      <c r="L776" t="s">
        <v>577</v>
      </c>
      <c r="M776" t="s">
        <v>548</v>
      </c>
      <c r="N776" t="s">
        <v>549</v>
      </c>
      <c r="O776" t="s">
        <v>559</v>
      </c>
      <c r="P776" t="s">
        <v>469</v>
      </c>
      <c r="Q776" t="s">
        <v>180</v>
      </c>
      <c r="R776" t="s">
        <v>475</v>
      </c>
      <c r="S776" t="s">
        <v>659</v>
      </c>
      <c r="T776" t="s">
        <v>17764</v>
      </c>
      <c r="U776">
        <f>COUNTIF('业绩进度排名-中间表'!$E$27:$E$202,新签明细[[#This Row],[cc_user_name]])</f>
        <v>1</v>
      </c>
      <c r="V776" s="1">
        <f>DATEVALUE(LEFT(新签明细[[#This Row],[支付成功时间]], FIND(" ", 新签明细[[#This Row],[支付成功时间]]) - 1))</f>
        <v>45801</v>
      </c>
      <c r="W776" s="1">
        <f>IFERROR(DATEVALUE(LEFT(新签明细[[#This Row],[lead_date]],FIND(" ",新签明细[[#This Row],[lead_date]])-1)),$W$2)</f>
        <v>45799</v>
      </c>
      <c r="X776" t="b">
        <f t="shared" ca="1" si="12"/>
        <v>1</v>
      </c>
    </row>
    <row r="777" spans="1:24" hidden="1">
      <c r="A777" t="s">
        <v>1675</v>
      </c>
      <c r="B777" t="s">
        <v>1676</v>
      </c>
      <c r="C777">
        <v>48</v>
      </c>
      <c r="D777" t="s">
        <v>183</v>
      </c>
      <c r="E777" t="s">
        <v>1676</v>
      </c>
      <c r="F777">
        <v>1</v>
      </c>
      <c r="G777">
        <v>1645.94</v>
      </c>
      <c r="H777">
        <v>534971</v>
      </c>
      <c r="I777" t="s">
        <v>1677</v>
      </c>
      <c r="J777" t="s">
        <v>545</v>
      </c>
      <c r="K777" t="s">
        <v>546</v>
      </c>
      <c r="L777" t="s">
        <v>571</v>
      </c>
      <c r="M777" t="s">
        <v>548</v>
      </c>
      <c r="N777" t="s">
        <v>549</v>
      </c>
      <c r="O777" t="s">
        <v>559</v>
      </c>
      <c r="P777" t="s">
        <v>469</v>
      </c>
      <c r="Q777" t="s">
        <v>180</v>
      </c>
      <c r="R777" t="s">
        <v>475</v>
      </c>
      <c r="S777" t="s">
        <v>696</v>
      </c>
      <c r="T777" t="s">
        <v>561</v>
      </c>
      <c r="U777">
        <f>COUNTIF('业绩进度排名-中间表'!$E$27:$E$202,新签明细[[#This Row],[cc_user_name]])</f>
        <v>1</v>
      </c>
      <c r="V777" s="1">
        <f>DATEVALUE(LEFT(新签明细[[#This Row],[支付成功时间]], FIND(" ", 新签明细[[#This Row],[支付成功时间]]) - 1))</f>
        <v>45784</v>
      </c>
      <c r="W777" s="1">
        <f>IFERROR(DATEVALUE(LEFT(新签明细[[#This Row],[lead_date]],FIND(" ",新签明细[[#This Row],[lead_date]])-1)),$W$2)</f>
        <v>45781</v>
      </c>
      <c r="X777" t="b">
        <f t="shared" ca="1" si="12"/>
        <v>1</v>
      </c>
    </row>
    <row r="778" spans="1:24" hidden="1">
      <c r="A778" t="s">
        <v>1678</v>
      </c>
      <c r="B778" t="s">
        <v>1679</v>
      </c>
      <c r="C778">
        <v>18</v>
      </c>
      <c r="D778" t="s">
        <v>276</v>
      </c>
      <c r="E778" t="s">
        <v>1679</v>
      </c>
      <c r="F778">
        <v>1</v>
      </c>
      <c r="G778">
        <v>630</v>
      </c>
      <c r="H778">
        <v>534336</v>
      </c>
      <c r="I778" t="s">
        <v>1680</v>
      </c>
      <c r="J778" t="s">
        <v>545</v>
      </c>
      <c r="K778" t="s">
        <v>546</v>
      </c>
      <c r="L778" t="s">
        <v>565</v>
      </c>
      <c r="M778" t="s">
        <v>558</v>
      </c>
      <c r="N778" t="s">
        <v>549</v>
      </c>
      <c r="O778" t="s">
        <v>550</v>
      </c>
      <c r="P778" t="s">
        <v>136</v>
      </c>
      <c r="Q778" t="s">
        <v>139</v>
      </c>
      <c r="R778" t="s">
        <v>475</v>
      </c>
      <c r="S778" t="s">
        <v>611</v>
      </c>
      <c r="T778" t="s">
        <v>580</v>
      </c>
      <c r="U778">
        <f>COUNTIF('业绩进度排名-中间表'!$E$27:$E$202,新签明细[[#This Row],[cc_user_name]])</f>
        <v>1</v>
      </c>
      <c r="V778" s="1">
        <f>DATEVALUE(LEFT(新签明细[[#This Row],[支付成功时间]], FIND(" ", 新签明细[[#This Row],[支付成功时间]]) - 1))</f>
        <v>45780</v>
      </c>
      <c r="W778" s="1">
        <f>IFERROR(DATEVALUE(LEFT(新签明细[[#This Row],[lead_date]],FIND(" ",新签明细[[#This Row],[lead_date]])-1)),$W$2)</f>
        <v>45771</v>
      </c>
      <c r="X778" t="b">
        <f t="shared" ca="1" si="12"/>
        <v>0</v>
      </c>
    </row>
    <row r="779" spans="1:24" hidden="1">
      <c r="A779" t="s">
        <v>18045</v>
      </c>
      <c r="B779" t="s">
        <v>18046</v>
      </c>
      <c r="C779">
        <v>60</v>
      </c>
      <c r="D779" t="s">
        <v>188</v>
      </c>
      <c r="E779" t="s">
        <v>18046</v>
      </c>
      <c r="F779">
        <v>1</v>
      </c>
      <c r="G779">
        <v>1514.701973</v>
      </c>
      <c r="H779">
        <v>540686</v>
      </c>
      <c r="I779" t="s">
        <v>18047</v>
      </c>
      <c r="J779" t="s">
        <v>545</v>
      </c>
      <c r="K779" t="s">
        <v>546</v>
      </c>
      <c r="L779" t="s">
        <v>547</v>
      </c>
      <c r="M779" t="s">
        <v>695</v>
      </c>
      <c r="N779" t="s">
        <v>549</v>
      </c>
      <c r="O779" t="s">
        <v>559</v>
      </c>
      <c r="P779" t="s">
        <v>469</v>
      </c>
      <c r="Q779" t="s">
        <v>180</v>
      </c>
      <c r="R779" t="s">
        <v>475</v>
      </c>
      <c r="S779" t="s">
        <v>998</v>
      </c>
      <c r="T779" t="s">
        <v>17790</v>
      </c>
      <c r="U779">
        <f>COUNTIF('业绩进度排名-中间表'!$E$27:$E$202,新签明细[[#This Row],[cc_user_name]])</f>
        <v>1</v>
      </c>
      <c r="V779" s="1">
        <f>DATEVALUE(LEFT(新签明细[[#This Row],[支付成功时间]], FIND(" ", 新签明细[[#This Row],[支付成功时间]]) - 1))</f>
        <v>45796</v>
      </c>
      <c r="W779" s="1">
        <f>IFERROR(DATEVALUE(LEFT(新签明细[[#This Row],[lead_date]],FIND(" ",新签明细[[#This Row],[lead_date]])-1)),$W$2)</f>
        <v>45795</v>
      </c>
      <c r="X779" t="b">
        <f t="shared" ca="1" si="12"/>
        <v>1</v>
      </c>
    </row>
    <row r="780" spans="1:24" hidden="1">
      <c r="A780" t="s">
        <v>12587</v>
      </c>
      <c r="B780" t="s">
        <v>12588</v>
      </c>
      <c r="C780">
        <v>36</v>
      </c>
      <c r="D780" t="s">
        <v>286</v>
      </c>
      <c r="E780" t="s">
        <v>12588</v>
      </c>
      <c r="F780">
        <v>1</v>
      </c>
      <c r="G780">
        <v>1199</v>
      </c>
      <c r="H780">
        <v>537468</v>
      </c>
      <c r="I780" t="s">
        <v>12589</v>
      </c>
      <c r="J780" t="s">
        <v>545</v>
      </c>
      <c r="K780" t="s">
        <v>546</v>
      </c>
      <c r="L780" t="s">
        <v>557</v>
      </c>
      <c r="M780" t="s">
        <v>548</v>
      </c>
      <c r="N780" t="s">
        <v>549</v>
      </c>
      <c r="O780" t="s">
        <v>550</v>
      </c>
      <c r="P780" t="s">
        <v>136</v>
      </c>
      <c r="Q780" t="s">
        <v>283</v>
      </c>
      <c r="R780" t="s">
        <v>475</v>
      </c>
      <c r="S780" t="s">
        <v>552</v>
      </c>
      <c r="T780" t="s">
        <v>11910</v>
      </c>
      <c r="U780">
        <f>COUNTIF('业绩进度排名-中间表'!$E$27:$E$202,新签明细[[#This Row],[cc_user_name]])</f>
        <v>1</v>
      </c>
      <c r="V780" s="1">
        <f>DATEVALUE(LEFT(新签明细[[#This Row],[支付成功时间]], FIND(" ", 新签明细[[#This Row],[支付成功时间]]) - 1))</f>
        <v>45790</v>
      </c>
      <c r="W780" s="1">
        <f>IFERROR(DATEVALUE(LEFT(新签明细[[#This Row],[lead_date]],FIND(" ",新签明细[[#This Row],[lead_date]])-1)),$W$2)</f>
        <v>45789</v>
      </c>
      <c r="X780" t="b">
        <f t="shared" ca="1" si="12"/>
        <v>1</v>
      </c>
    </row>
    <row r="781" spans="1:24" hidden="1">
      <c r="A781" t="s">
        <v>28924</v>
      </c>
      <c r="B781" t="s">
        <v>28925</v>
      </c>
      <c r="C781">
        <v>8</v>
      </c>
      <c r="D781" t="s">
        <v>183</v>
      </c>
      <c r="E781" t="s">
        <v>28925</v>
      </c>
      <c r="F781">
        <v>1</v>
      </c>
      <c r="G781">
        <v>280</v>
      </c>
      <c r="H781">
        <v>543588</v>
      </c>
      <c r="I781" t="s">
        <v>28926</v>
      </c>
      <c r="J781" t="s">
        <v>545</v>
      </c>
      <c r="K781" t="s">
        <v>546</v>
      </c>
      <c r="L781" t="s">
        <v>577</v>
      </c>
      <c r="M781" t="s">
        <v>548</v>
      </c>
      <c r="N781" t="s">
        <v>549</v>
      </c>
      <c r="O781" t="s">
        <v>559</v>
      </c>
      <c r="P781" t="s">
        <v>469</v>
      </c>
      <c r="Q781" t="s">
        <v>180</v>
      </c>
      <c r="R781" t="s">
        <v>475</v>
      </c>
      <c r="S781" t="s">
        <v>659</v>
      </c>
      <c r="T781" t="s">
        <v>17654</v>
      </c>
      <c r="U781">
        <f>COUNTIF('业绩进度排名-中间表'!$E$27:$E$202,新签明细[[#This Row],[cc_user_name]])</f>
        <v>1</v>
      </c>
      <c r="V781" s="1">
        <f>DATEVALUE(LEFT(新签明细[[#This Row],[支付成功时间]], FIND(" ", 新签明细[[#This Row],[支付成功时间]]) - 1))</f>
        <v>45802</v>
      </c>
      <c r="W781" s="1">
        <f>IFERROR(DATEVALUE(LEFT(新签明细[[#This Row],[lead_date]],FIND(" ",新签明细[[#This Row],[lead_date]])-1)),$W$2)</f>
        <v>45794</v>
      </c>
      <c r="X781" t="b">
        <f t="shared" ca="1" si="12"/>
        <v>1</v>
      </c>
    </row>
    <row r="782" spans="1:24" hidden="1">
      <c r="A782" t="s">
        <v>1681</v>
      </c>
      <c r="B782" t="s">
        <v>1682</v>
      </c>
      <c r="C782">
        <v>8</v>
      </c>
      <c r="D782" t="s">
        <v>193</v>
      </c>
      <c r="E782" t="s">
        <v>1682</v>
      </c>
      <c r="F782">
        <v>1</v>
      </c>
      <c r="G782">
        <v>280</v>
      </c>
      <c r="H782">
        <v>534822</v>
      </c>
      <c r="I782" t="s">
        <v>1683</v>
      </c>
      <c r="J782" t="s">
        <v>545</v>
      </c>
      <c r="K782" t="s">
        <v>546</v>
      </c>
      <c r="L782" t="s">
        <v>577</v>
      </c>
      <c r="M782" t="s">
        <v>548</v>
      </c>
      <c r="N782" t="s">
        <v>549</v>
      </c>
      <c r="O782" t="s">
        <v>559</v>
      </c>
      <c r="P782" t="s">
        <v>469</v>
      </c>
      <c r="Q782" t="s">
        <v>189</v>
      </c>
      <c r="R782" t="s">
        <v>475</v>
      </c>
      <c r="S782" t="s">
        <v>929</v>
      </c>
      <c r="T782" t="s">
        <v>618</v>
      </c>
      <c r="U782">
        <f>COUNTIF('业绩进度排名-中间表'!$E$27:$E$202,新签明细[[#This Row],[cc_user_name]])</f>
        <v>1</v>
      </c>
      <c r="V782" s="1">
        <f>DATEVALUE(LEFT(新签明细[[#This Row],[支付成功时间]], FIND(" ", 新签明细[[#This Row],[支付成功时间]]) - 1))</f>
        <v>45783</v>
      </c>
      <c r="W782" s="1">
        <f>IFERROR(DATEVALUE(LEFT(新签明细[[#This Row],[lead_date]],FIND(" ",新签明细[[#This Row],[lead_date]])-1)),$W$2)</f>
        <v>45727</v>
      </c>
      <c r="X782" t="b">
        <f t="shared" ca="1" si="12"/>
        <v>0</v>
      </c>
    </row>
    <row r="783" spans="1:24" hidden="1">
      <c r="A783" t="s">
        <v>11225</v>
      </c>
      <c r="B783" t="s">
        <v>11904</v>
      </c>
      <c r="C783">
        <v>36</v>
      </c>
      <c r="D783" t="s">
        <v>275</v>
      </c>
      <c r="E783" t="s">
        <v>11904</v>
      </c>
      <c r="F783">
        <v>1</v>
      </c>
      <c r="G783">
        <v>1199</v>
      </c>
      <c r="H783">
        <v>536967</v>
      </c>
      <c r="I783" t="s">
        <v>11226</v>
      </c>
      <c r="J783" t="s">
        <v>545</v>
      </c>
      <c r="K783" t="s">
        <v>546</v>
      </c>
      <c r="L783" t="s">
        <v>557</v>
      </c>
      <c r="M783" t="s">
        <v>902</v>
      </c>
      <c r="N783" t="s">
        <v>549</v>
      </c>
      <c r="O783" t="s">
        <v>550</v>
      </c>
      <c r="P783" t="s">
        <v>136</v>
      </c>
      <c r="Q783" t="s">
        <v>139</v>
      </c>
      <c r="R783" t="s">
        <v>475</v>
      </c>
      <c r="S783" t="s">
        <v>659</v>
      </c>
      <c r="T783" t="s">
        <v>567</v>
      </c>
      <c r="U783">
        <f>COUNTIF('业绩进度排名-中间表'!$E$27:$E$202,新签明细[[#This Row],[cc_user_name]])</f>
        <v>1</v>
      </c>
      <c r="V783" s="1">
        <f>DATEVALUE(LEFT(新签明细[[#This Row],[支付成功时间]], FIND(" ", 新签明细[[#This Row],[支付成功时间]]) - 1))</f>
        <v>45789</v>
      </c>
      <c r="W783" s="1">
        <f>IFERROR(DATEVALUE(LEFT(新签明细[[#This Row],[lead_date]],FIND(" ",新签明细[[#This Row],[lead_date]])-1)),$W$2)</f>
        <v>45783</v>
      </c>
      <c r="X783" t="b">
        <f t="shared" ca="1" si="12"/>
        <v>1</v>
      </c>
    </row>
    <row r="784" spans="1:24" hidden="1">
      <c r="A784" t="s">
        <v>18048</v>
      </c>
      <c r="B784" t="s">
        <v>18049</v>
      </c>
      <c r="C784">
        <v>24</v>
      </c>
      <c r="D784" t="s">
        <v>282</v>
      </c>
      <c r="E784" t="s">
        <v>18049</v>
      </c>
      <c r="F784">
        <v>1</v>
      </c>
      <c r="G784">
        <v>840</v>
      </c>
      <c r="H784">
        <v>541699</v>
      </c>
      <c r="I784" t="s">
        <v>18050</v>
      </c>
      <c r="J784" t="s">
        <v>545</v>
      </c>
      <c r="K784" t="s">
        <v>546</v>
      </c>
      <c r="L784" t="s">
        <v>671</v>
      </c>
      <c r="M784" t="s">
        <v>1088</v>
      </c>
      <c r="N784" t="s">
        <v>549</v>
      </c>
      <c r="O784" t="s">
        <v>550</v>
      </c>
      <c r="P784" t="s">
        <v>136</v>
      </c>
      <c r="Q784" t="s">
        <v>139</v>
      </c>
      <c r="R784" t="s">
        <v>475</v>
      </c>
      <c r="S784" t="s">
        <v>18051</v>
      </c>
      <c r="T784" t="s">
        <v>17790</v>
      </c>
      <c r="U784">
        <f>COUNTIF('业绩进度排名-中间表'!$E$27:$E$202,新签明细[[#This Row],[cc_user_name]])</f>
        <v>1</v>
      </c>
      <c r="V784" s="1">
        <f>DATEVALUE(LEFT(新签明细[[#This Row],[支付成功时间]], FIND(" ", 新签明细[[#This Row],[支付成功时间]]) - 1))</f>
        <v>45799</v>
      </c>
      <c r="W784" s="1">
        <f>IFERROR(DATEVALUE(LEFT(新签明细[[#This Row],[lead_date]],FIND(" ",新签明细[[#This Row],[lead_date]])-1)),$W$2)</f>
        <v>45795</v>
      </c>
      <c r="X784" t="b">
        <f t="shared" ca="1" si="12"/>
        <v>1</v>
      </c>
    </row>
    <row r="785" spans="1:24" hidden="1">
      <c r="A785" t="s">
        <v>18052</v>
      </c>
      <c r="B785" t="s">
        <v>18053</v>
      </c>
      <c r="C785">
        <v>24</v>
      </c>
      <c r="D785" t="s">
        <v>254</v>
      </c>
      <c r="E785" t="s">
        <v>18053</v>
      </c>
      <c r="F785">
        <v>1</v>
      </c>
      <c r="G785">
        <v>840</v>
      </c>
      <c r="H785">
        <v>541417</v>
      </c>
      <c r="I785" t="s">
        <v>18054</v>
      </c>
      <c r="J785" t="s">
        <v>545</v>
      </c>
      <c r="K785" t="s">
        <v>546</v>
      </c>
      <c r="L785" t="s">
        <v>671</v>
      </c>
      <c r="M785" t="s">
        <v>548</v>
      </c>
      <c r="N785" t="s">
        <v>549</v>
      </c>
      <c r="O785" t="s">
        <v>550</v>
      </c>
      <c r="P785" t="s">
        <v>136</v>
      </c>
      <c r="Q785" t="s">
        <v>147</v>
      </c>
      <c r="R785" t="s">
        <v>475</v>
      </c>
      <c r="S785" t="s">
        <v>659</v>
      </c>
      <c r="T785" t="s">
        <v>17691</v>
      </c>
      <c r="U785">
        <f>COUNTIF('业绩进度排名-中间表'!$E$27:$E$202,新签明细[[#This Row],[cc_user_name]])</f>
        <v>1</v>
      </c>
      <c r="V785" s="1">
        <f>DATEVALUE(LEFT(新签明细[[#This Row],[支付成功时间]], FIND(" ", 新签明细[[#This Row],[支付成功时间]]) - 1))</f>
        <v>45798</v>
      </c>
      <c r="W785" s="1">
        <f>IFERROR(DATEVALUE(LEFT(新签明细[[#This Row],[lead_date]],FIND(" ",新签明细[[#This Row],[lead_date]])-1)),$W$2)</f>
        <v>45797</v>
      </c>
      <c r="X785" t="b">
        <f t="shared" ca="1" si="12"/>
        <v>1</v>
      </c>
    </row>
    <row r="786" spans="1:24" hidden="1">
      <c r="A786" t="s">
        <v>1684</v>
      </c>
      <c r="B786" t="s">
        <v>1685</v>
      </c>
      <c r="C786">
        <v>36</v>
      </c>
      <c r="D786" t="s">
        <v>192</v>
      </c>
      <c r="E786" t="s">
        <v>1685</v>
      </c>
      <c r="F786">
        <v>1</v>
      </c>
      <c r="G786">
        <v>1199</v>
      </c>
      <c r="H786">
        <v>534408</v>
      </c>
      <c r="I786" t="s">
        <v>1686</v>
      </c>
      <c r="J786" t="s">
        <v>545</v>
      </c>
      <c r="K786" t="s">
        <v>546</v>
      </c>
      <c r="L786" t="s">
        <v>557</v>
      </c>
      <c r="M786" t="s">
        <v>548</v>
      </c>
      <c r="N786" t="s">
        <v>549</v>
      </c>
      <c r="O786" t="s">
        <v>559</v>
      </c>
      <c r="P786" t="s">
        <v>469</v>
      </c>
      <c r="Q786" t="s">
        <v>189</v>
      </c>
      <c r="R786" t="s">
        <v>475</v>
      </c>
      <c r="S786" t="s">
        <v>633</v>
      </c>
      <c r="T786" t="s">
        <v>655</v>
      </c>
      <c r="U786">
        <f>COUNTIF('业绩进度排名-中间表'!$E$27:$E$202,新签明细[[#This Row],[cc_user_name]])</f>
        <v>1</v>
      </c>
      <c r="V786" s="1">
        <f>DATEVALUE(LEFT(新签明细[[#This Row],[支付成功时间]], FIND(" ", 新签明细[[#This Row],[支付成功时间]]) - 1))</f>
        <v>45782</v>
      </c>
      <c r="W786" s="1">
        <f>IFERROR(DATEVALUE(LEFT(新签明细[[#This Row],[lead_date]],FIND(" ",新签明细[[#This Row],[lead_date]])-1)),$W$2)</f>
        <v>45774</v>
      </c>
      <c r="X786" t="b">
        <f t="shared" ca="1" si="12"/>
        <v>0</v>
      </c>
    </row>
    <row r="787" spans="1:24" hidden="1">
      <c r="A787" t="s">
        <v>29483</v>
      </c>
      <c r="B787" t="s">
        <v>30841</v>
      </c>
      <c r="C787">
        <v>8</v>
      </c>
      <c r="D787" t="s">
        <v>261</v>
      </c>
      <c r="E787" t="s">
        <v>30841</v>
      </c>
      <c r="F787">
        <v>1</v>
      </c>
      <c r="G787">
        <v>280</v>
      </c>
      <c r="H787">
        <v>543789</v>
      </c>
      <c r="I787" t="s">
        <v>29484</v>
      </c>
      <c r="J787" t="s">
        <v>545</v>
      </c>
      <c r="K787" t="s">
        <v>546</v>
      </c>
      <c r="L787" t="s">
        <v>577</v>
      </c>
      <c r="M787" t="s">
        <v>548</v>
      </c>
      <c r="N787" t="s">
        <v>549</v>
      </c>
      <c r="O787" t="s">
        <v>550</v>
      </c>
      <c r="P787" t="s">
        <v>136</v>
      </c>
      <c r="Q787" t="s">
        <v>147</v>
      </c>
      <c r="R787" t="s">
        <v>475</v>
      </c>
      <c r="S787" t="s">
        <v>659</v>
      </c>
      <c r="T787" t="s">
        <v>18475</v>
      </c>
      <c r="U787">
        <f>COUNTIF('业绩进度排名-中间表'!$E$27:$E$202,新签明细[[#This Row],[cc_user_name]])</f>
        <v>1</v>
      </c>
      <c r="V787" s="1">
        <f>DATEVALUE(LEFT(新签明细[[#This Row],[支付成功时间]], FIND(" ", 新签明细[[#This Row],[支付成功时间]]) - 1))</f>
        <v>45803</v>
      </c>
      <c r="W787" s="1">
        <f>IFERROR(DATEVALUE(LEFT(新签明细[[#This Row],[lead_date]],FIND(" ",新签明细[[#This Row],[lead_date]])-1)),$W$2)</f>
        <v>45801</v>
      </c>
      <c r="X787" t="b">
        <f t="shared" ca="1" si="12"/>
        <v>1</v>
      </c>
    </row>
    <row r="788" spans="1:24" hidden="1">
      <c r="A788" t="s">
        <v>28927</v>
      </c>
      <c r="B788" t="s">
        <v>28928</v>
      </c>
      <c r="C788">
        <v>8</v>
      </c>
      <c r="D788" t="s">
        <v>257</v>
      </c>
      <c r="E788" t="s">
        <v>28928</v>
      </c>
      <c r="F788">
        <v>1</v>
      </c>
      <c r="G788">
        <v>288.39999999999998</v>
      </c>
      <c r="H788">
        <v>543764</v>
      </c>
      <c r="I788" t="s">
        <v>28929</v>
      </c>
      <c r="J788" t="s">
        <v>545</v>
      </c>
      <c r="K788" t="s">
        <v>546</v>
      </c>
      <c r="L788" t="s">
        <v>577</v>
      </c>
      <c r="M788" t="s">
        <v>632</v>
      </c>
      <c r="N788" t="s">
        <v>549</v>
      </c>
      <c r="O788" t="s">
        <v>550</v>
      </c>
      <c r="P788" t="s">
        <v>136</v>
      </c>
      <c r="Q788" t="s">
        <v>147</v>
      </c>
      <c r="R788" t="s">
        <v>475</v>
      </c>
      <c r="S788" t="s">
        <v>30842</v>
      </c>
      <c r="T788" t="s">
        <v>17646</v>
      </c>
      <c r="U788">
        <f>COUNTIF('业绩进度排名-中间表'!$E$27:$E$202,新签明细[[#This Row],[cc_user_name]])</f>
        <v>1</v>
      </c>
      <c r="V788" s="1">
        <f>DATEVALUE(LEFT(新签明细[[#This Row],[支付成功时间]], FIND(" ", 新签明细[[#This Row],[支付成功时间]]) - 1))</f>
        <v>45803</v>
      </c>
      <c r="W788" s="1">
        <f>IFERROR(DATEVALUE(LEFT(新签明细[[#This Row],[lead_date]],FIND(" ",新签明细[[#This Row],[lead_date]])-1)),$W$2)</f>
        <v>45796</v>
      </c>
      <c r="X788" t="b">
        <f t="shared" ca="1" si="12"/>
        <v>1</v>
      </c>
    </row>
    <row r="789" spans="1:24" hidden="1">
      <c r="A789" t="s">
        <v>1687</v>
      </c>
      <c r="B789" t="s">
        <v>1688</v>
      </c>
      <c r="C789">
        <v>24</v>
      </c>
      <c r="D789" t="s">
        <v>195</v>
      </c>
      <c r="E789" t="s">
        <v>1688</v>
      </c>
      <c r="F789">
        <v>1</v>
      </c>
      <c r="G789">
        <v>840</v>
      </c>
      <c r="H789">
        <v>533365</v>
      </c>
      <c r="I789" t="s">
        <v>1689</v>
      </c>
      <c r="J789" t="s">
        <v>545</v>
      </c>
      <c r="K789" t="s">
        <v>546</v>
      </c>
      <c r="L789" t="s">
        <v>671</v>
      </c>
      <c r="M789" t="s">
        <v>548</v>
      </c>
      <c r="N789" t="s">
        <v>549</v>
      </c>
      <c r="O789" t="s">
        <v>559</v>
      </c>
      <c r="P789" t="s">
        <v>469</v>
      </c>
      <c r="Q789" t="s">
        <v>189</v>
      </c>
      <c r="R789" t="s">
        <v>475</v>
      </c>
      <c r="S789" t="s">
        <v>1690</v>
      </c>
      <c r="T789" t="s">
        <v>1691</v>
      </c>
      <c r="U789">
        <f>COUNTIF('业绩进度排名-中间表'!$E$27:$E$202,新签明细[[#This Row],[cc_user_name]])</f>
        <v>1</v>
      </c>
      <c r="V789" s="1">
        <f>DATEVALUE(LEFT(新签明细[[#This Row],[支付成功时间]], FIND(" ", 新签明细[[#This Row],[支付成功时间]]) - 1))</f>
        <v>45782</v>
      </c>
      <c r="W789" s="1">
        <f>IFERROR(DATEVALUE(LEFT(新签明细[[#This Row],[lead_date]],FIND(" ",新签明细[[#This Row],[lead_date]])-1)),$W$2)</f>
        <v>45753</v>
      </c>
      <c r="X789" t="b">
        <f t="shared" ca="1" si="12"/>
        <v>0</v>
      </c>
    </row>
    <row r="790" spans="1:24" hidden="1">
      <c r="A790" t="s">
        <v>30843</v>
      </c>
      <c r="B790" t="s">
        <v>30844</v>
      </c>
      <c r="C790">
        <v>48</v>
      </c>
      <c r="D790" t="s">
        <v>337</v>
      </c>
      <c r="E790" t="s">
        <v>30844</v>
      </c>
      <c r="F790">
        <v>1</v>
      </c>
      <c r="G790">
        <v>1777.3590549999999</v>
      </c>
      <c r="H790">
        <v>543971</v>
      </c>
      <c r="I790" t="s">
        <v>30845</v>
      </c>
      <c r="J790" t="s">
        <v>545</v>
      </c>
      <c r="K790" t="s">
        <v>546</v>
      </c>
      <c r="L790" t="s">
        <v>571</v>
      </c>
      <c r="M790" t="s">
        <v>558</v>
      </c>
      <c r="N790" t="s">
        <v>549</v>
      </c>
      <c r="O790" t="s">
        <v>559</v>
      </c>
      <c r="P790" t="s">
        <v>504</v>
      </c>
      <c r="Q790" t="s">
        <v>325</v>
      </c>
      <c r="R790" t="s">
        <v>475</v>
      </c>
      <c r="S790" t="s">
        <v>663</v>
      </c>
      <c r="T790" t="s">
        <v>9375</v>
      </c>
      <c r="U790">
        <f>COUNTIF('业绩进度排名-中间表'!$E$27:$E$202,新签明细[[#This Row],[cc_user_name]])</f>
        <v>1</v>
      </c>
      <c r="V790" s="1">
        <f>DATEVALUE(LEFT(新签明细[[#This Row],[支付成功时间]], FIND(" ", 新签明细[[#This Row],[支付成功时间]]) - 1))</f>
        <v>45803</v>
      </c>
      <c r="W790" s="1">
        <f>IFERROR(DATEVALUE(LEFT(新签明细[[#This Row],[lead_date]],FIND(" ",新签明细[[#This Row],[lead_date]])-1)),$W$2)</f>
        <v>45787</v>
      </c>
      <c r="X790" t="b">
        <f t="shared" ca="1" si="12"/>
        <v>1</v>
      </c>
    </row>
    <row r="791" spans="1:24" hidden="1">
      <c r="A791" t="s">
        <v>9465</v>
      </c>
      <c r="B791" t="s">
        <v>9466</v>
      </c>
      <c r="C791">
        <v>18</v>
      </c>
      <c r="D791" t="s">
        <v>276</v>
      </c>
      <c r="E791" t="s">
        <v>9466</v>
      </c>
      <c r="F791">
        <v>1</v>
      </c>
      <c r="G791">
        <v>630</v>
      </c>
      <c r="H791">
        <v>536661</v>
      </c>
      <c r="I791" t="s">
        <v>9467</v>
      </c>
      <c r="J791" t="s">
        <v>545</v>
      </c>
      <c r="K791" t="s">
        <v>546</v>
      </c>
      <c r="L791" t="s">
        <v>565</v>
      </c>
      <c r="M791" t="s">
        <v>2740</v>
      </c>
      <c r="N791" t="s">
        <v>549</v>
      </c>
      <c r="O791" t="s">
        <v>550</v>
      </c>
      <c r="P791" t="s">
        <v>136</v>
      </c>
      <c r="Q791" t="s">
        <v>139</v>
      </c>
      <c r="R791" t="s">
        <v>475</v>
      </c>
      <c r="S791" t="s">
        <v>9468</v>
      </c>
      <c r="T791" t="s">
        <v>1158</v>
      </c>
      <c r="U791">
        <f>COUNTIF('业绩进度排名-中间表'!$E$27:$E$202,新签明细[[#This Row],[cc_user_name]])</f>
        <v>1</v>
      </c>
      <c r="V791" s="1">
        <f>DATEVALUE(LEFT(新签明细[[#This Row],[支付成功时间]], FIND(" ", 新签明细[[#This Row],[支付成功时间]]) - 1))</f>
        <v>45788</v>
      </c>
      <c r="W791" s="1">
        <f>IFERROR(DATEVALUE(LEFT(新签明细[[#This Row],[lead_date]],FIND(" ",新签明细[[#This Row],[lead_date]])-1)),$W$2)</f>
        <v>45767</v>
      </c>
      <c r="X791" t="b">
        <f t="shared" ca="1" si="12"/>
        <v>0</v>
      </c>
    </row>
    <row r="792" spans="1:24" hidden="1">
      <c r="A792" t="s">
        <v>30846</v>
      </c>
      <c r="B792" t="s">
        <v>30847</v>
      </c>
      <c r="C792">
        <v>36</v>
      </c>
      <c r="D792" t="s">
        <v>272</v>
      </c>
      <c r="E792" t="s">
        <v>30847</v>
      </c>
      <c r="F792">
        <v>1</v>
      </c>
      <c r="G792">
        <v>1199</v>
      </c>
      <c r="H792">
        <v>544495</v>
      </c>
      <c r="I792" t="s">
        <v>30848</v>
      </c>
      <c r="J792" t="s">
        <v>545</v>
      </c>
      <c r="K792" t="s">
        <v>546</v>
      </c>
      <c r="L792" t="s">
        <v>557</v>
      </c>
      <c r="M792" t="s">
        <v>578</v>
      </c>
      <c r="N792" t="s">
        <v>549</v>
      </c>
      <c r="O792" t="s">
        <v>550</v>
      </c>
      <c r="P792" t="s">
        <v>136</v>
      </c>
      <c r="Q792" t="s">
        <v>139</v>
      </c>
      <c r="R792" t="s">
        <v>475</v>
      </c>
      <c r="S792" t="s">
        <v>678</v>
      </c>
      <c r="T792" t="s">
        <v>30517</v>
      </c>
      <c r="U792">
        <f>COUNTIF('业绩进度排名-中间表'!$E$27:$E$202,新签明细[[#This Row],[cc_user_name]])</f>
        <v>1</v>
      </c>
      <c r="V792" s="1">
        <f>DATEVALUE(LEFT(新签明细[[#This Row],[支付成功时间]], FIND(" ", 新签明细[[#This Row],[支付成功时间]]) - 1))</f>
        <v>45804</v>
      </c>
      <c r="W792" s="1">
        <f>IFERROR(DATEVALUE(LEFT(新签明细[[#This Row],[lead_date]],FIND(" ",新签明细[[#This Row],[lead_date]])-1)),$W$2)</f>
        <v>45803</v>
      </c>
      <c r="X792" t="b">
        <f t="shared" ca="1" si="12"/>
        <v>1</v>
      </c>
    </row>
    <row r="793" spans="1:24" hidden="1">
      <c r="A793" t="s">
        <v>30849</v>
      </c>
      <c r="B793" t="s">
        <v>30850</v>
      </c>
      <c r="C793">
        <v>8</v>
      </c>
      <c r="D793" t="s">
        <v>337</v>
      </c>
      <c r="E793" t="s">
        <v>30850</v>
      </c>
      <c r="F793">
        <v>1</v>
      </c>
      <c r="G793">
        <v>293.91648600000002</v>
      </c>
      <c r="H793">
        <v>544566</v>
      </c>
      <c r="I793" t="s">
        <v>30851</v>
      </c>
      <c r="J793" t="s">
        <v>545</v>
      </c>
      <c r="K793" t="s">
        <v>546</v>
      </c>
      <c r="L793" t="s">
        <v>577</v>
      </c>
      <c r="M793" t="s">
        <v>558</v>
      </c>
      <c r="N793" t="s">
        <v>549</v>
      </c>
      <c r="O793" t="s">
        <v>559</v>
      </c>
      <c r="P793" t="s">
        <v>504</v>
      </c>
      <c r="Q793" t="s">
        <v>325</v>
      </c>
      <c r="R793" t="s">
        <v>475</v>
      </c>
      <c r="S793" t="s">
        <v>19265</v>
      </c>
      <c r="T793" t="s">
        <v>30852</v>
      </c>
      <c r="U793">
        <f>COUNTIF('业绩进度排名-中间表'!$E$27:$E$202,新签明细[[#This Row],[cc_user_name]])</f>
        <v>1</v>
      </c>
      <c r="V793" s="1">
        <f>DATEVALUE(LEFT(新签明细[[#This Row],[支付成功时间]], FIND(" ", 新签明细[[#This Row],[支付成功时间]]) - 1))</f>
        <v>45804</v>
      </c>
      <c r="W793" s="1">
        <f>IFERROR(DATEVALUE(LEFT(新签明细[[#This Row],[lead_date]],FIND(" ",新签明细[[#This Row],[lead_date]])-1)),$W$2)</f>
        <v>44330</v>
      </c>
      <c r="X793" t="b">
        <f t="shared" ca="1" si="12"/>
        <v>1</v>
      </c>
    </row>
    <row r="794" spans="1:24" hidden="1">
      <c r="A794" t="s">
        <v>9469</v>
      </c>
      <c r="B794" t="s">
        <v>9470</v>
      </c>
      <c r="C794">
        <v>30</v>
      </c>
      <c r="D794" t="s">
        <v>286</v>
      </c>
      <c r="E794" t="s">
        <v>9470</v>
      </c>
      <c r="F794">
        <v>1</v>
      </c>
      <c r="G794">
        <v>393.75</v>
      </c>
      <c r="H794">
        <v>536361</v>
      </c>
      <c r="I794" t="s">
        <v>9471</v>
      </c>
      <c r="J794" t="s">
        <v>545</v>
      </c>
      <c r="K794" t="s">
        <v>641</v>
      </c>
      <c r="L794" t="s">
        <v>642</v>
      </c>
      <c r="M794" t="s">
        <v>626</v>
      </c>
      <c r="N794" t="s">
        <v>549</v>
      </c>
      <c r="O794" t="s">
        <v>550</v>
      </c>
      <c r="P794" t="s">
        <v>136</v>
      </c>
      <c r="Q794" t="s">
        <v>283</v>
      </c>
      <c r="R794" t="s">
        <v>475</v>
      </c>
      <c r="S794" t="s">
        <v>643</v>
      </c>
      <c r="T794" t="s">
        <v>606</v>
      </c>
      <c r="U794">
        <f>COUNTIF('业绩进度排名-中间表'!$E$27:$E$202,新签明细[[#This Row],[cc_user_name]])</f>
        <v>1</v>
      </c>
      <c r="V794" s="1">
        <f>DATEVALUE(LEFT(新签明细[[#This Row],[支付成功时间]], FIND(" ", 新签明细[[#This Row],[支付成功时间]]) - 1))</f>
        <v>45788</v>
      </c>
      <c r="W794" s="1">
        <f>IFERROR(DATEVALUE(LEFT(新签明细[[#This Row],[lead_date]],FIND(" ",新签明细[[#This Row],[lead_date]])-1)),$W$2)</f>
        <v>45773</v>
      </c>
      <c r="X794" t="b">
        <f t="shared" ca="1" si="12"/>
        <v>0</v>
      </c>
    </row>
    <row r="795" spans="1:24" hidden="1">
      <c r="A795" t="s">
        <v>1692</v>
      </c>
      <c r="B795" t="s">
        <v>1693</v>
      </c>
      <c r="C795">
        <v>25</v>
      </c>
      <c r="D795" t="s">
        <v>218</v>
      </c>
      <c r="E795" t="s">
        <v>1694</v>
      </c>
      <c r="F795">
        <v>2</v>
      </c>
      <c r="G795">
        <v>595</v>
      </c>
      <c r="H795">
        <v>534304</v>
      </c>
      <c r="I795" t="s">
        <v>1695</v>
      </c>
      <c r="J795" t="s">
        <v>545</v>
      </c>
      <c r="K795" t="s">
        <v>546</v>
      </c>
      <c r="L795" t="s">
        <v>743</v>
      </c>
      <c r="M795" t="s">
        <v>548</v>
      </c>
      <c r="N795" t="s">
        <v>549</v>
      </c>
      <c r="O795" t="s">
        <v>550</v>
      </c>
      <c r="P795" t="s">
        <v>551</v>
      </c>
      <c r="Q795" t="s">
        <v>145</v>
      </c>
      <c r="R795" t="s">
        <v>475</v>
      </c>
      <c r="S795" t="s">
        <v>659</v>
      </c>
      <c r="T795" t="s">
        <v>1599</v>
      </c>
      <c r="U795">
        <f>COUNTIF('业绩进度排名-中间表'!$E$27:$E$202,新签明细[[#This Row],[cc_user_name]])</f>
        <v>1</v>
      </c>
      <c r="V795" s="1">
        <f>DATEVALUE(LEFT(新签明细[[#This Row],[支付成功时间]], FIND(" ", 新签明细[[#This Row],[支付成功时间]]) - 1))</f>
        <v>45780</v>
      </c>
      <c r="W795" s="1">
        <f>IFERROR(DATEVALUE(LEFT(新签明细[[#This Row],[lead_date]],FIND(" ",新签明细[[#This Row],[lead_date]])-1)),$W$2)</f>
        <v>45748</v>
      </c>
      <c r="X795" t="b">
        <f t="shared" ca="1" si="12"/>
        <v>0</v>
      </c>
    </row>
    <row r="796" spans="1:24" hidden="1">
      <c r="A796" t="s">
        <v>12681</v>
      </c>
      <c r="B796" t="s">
        <v>12682</v>
      </c>
      <c r="C796">
        <v>8</v>
      </c>
      <c r="D796" t="s">
        <v>260</v>
      </c>
      <c r="E796" t="s">
        <v>12682</v>
      </c>
      <c r="F796">
        <v>1</v>
      </c>
      <c r="G796">
        <v>288.39999999999998</v>
      </c>
      <c r="H796">
        <v>537491</v>
      </c>
      <c r="I796" t="s">
        <v>12683</v>
      </c>
      <c r="J796" t="s">
        <v>545</v>
      </c>
      <c r="K796" t="s">
        <v>546</v>
      </c>
      <c r="L796" t="s">
        <v>577</v>
      </c>
      <c r="M796" t="s">
        <v>632</v>
      </c>
      <c r="N796" t="s">
        <v>549</v>
      </c>
      <c r="O796" t="s">
        <v>550</v>
      </c>
      <c r="P796" t="s">
        <v>136</v>
      </c>
      <c r="Q796" t="s">
        <v>147</v>
      </c>
      <c r="R796" t="s">
        <v>475</v>
      </c>
      <c r="S796" t="s">
        <v>18055</v>
      </c>
      <c r="T796" t="s">
        <v>1524</v>
      </c>
      <c r="U796">
        <f>COUNTIF('业绩进度排名-中间表'!$E$27:$E$202,新签明细[[#This Row],[cc_user_name]])</f>
        <v>1</v>
      </c>
      <c r="V796" s="1">
        <f>DATEVALUE(LEFT(新签明细[[#This Row],[支付成功时间]], FIND(" ", 新签明细[[#This Row],[支付成功时间]]) - 1))</f>
        <v>45790</v>
      </c>
      <c r="W796" s="1">
        <f>IFERROR(DATEVALUE(LEFT(新签明细[[#This Row],[lead_date]],FIND(" ",新签明细[[#This Row],[lead_date]])-1)),$W$2)</f>
        <v>45754</v>
      </c>
      <c r="X796" t="b">
        <f t="shared" ca="1" si="12"/>
        <v>0</v>
      </c>
    </row>
    <row r="797" spans="1:24" hidden="1">
      <c r="A797" t="s">
        <v>18056</v>
      </c>
      <c r="B797" t="s">
        <v>18057</v>
      </c>
      <c r="C797">
        <v>48</v>
      </c>
      <c r="D797" t="s">
        <v>321</v>
      </c>
      <c r="E797" t="s">
        <v>18057</v>
      </c>
      <c r="F797">
        <v>1</v>
      </c>
      <c r="G797">
        <v>1683.1929190000001</v>
      </c>
      <c r="H797">
        <v>542175</v>
      </c>
      <c r="I797" t="s">
        <v>18058</v>
      </c>
      <c r="J797" t="s">
        <v>545</v>
      </c>
      <c r="K797" t="s">
        <v>546</v>
      </c>
      <c r="L797" t="s">
        <v>571</v>
      </c>
      <c r="M797" t="s">
        <v>695</v>
      </c>
      <c r="N797" t="s">
        <v>549</v>
      </c>
      <c r="O797" t="s">
        <v>550</v>
      </c>
      <c r="P797" t="s">
        <v>616</v>
      </c>
      <c r="Q797" t="s">
        <v>314</v>
      </c>
      <c r="R797" t="s">
        <v>475</v>
      </c>
      <c r="S797" t="s">
        <v>654</v>
      </c>
      <c r="T797" t="s">
        <v>622</v>
      </c>
      <c r="U797">
        <f>COUNTIF('业绩进度排名-中间表'!$E$27:$E$202,新签明细[[#This Row],[cc_user_name]])</f>
        <v>1</v>
      </c>
      <c r="V797" s="1">
        <f>DATEVALUE(LEFT(新签明细[[#This Row],[支付成功时间]], FIND(" ", 新签明细[[#This Row],[支付成功时间]]) - 1))</f>
        <v>45800</v>
      </c>
      <c r="W797" s="1">
        <f>IFERROR(DATEVALUE(LEFT(新签明细[[#This Row],[lead_date]],FIND(" ",新签明细[[#This Row],[lead_date]])-1)),$W$2)</f>
        <v>45777</v>
      </c>
      <c r="X797" t="b">
        <f t="shared" ca="1" si="12"/>
        <v>0</v>
      </c>
    </row>
    <row r="798" spans="1:24">
      <c r="A798" t="s">
        <v>9503</v>
      </c>
      <c r="B798" t="s">
        <v>9504</v>
      </c>
      <c r="C798">
        <v>18</v>
      </c>
      <c r="D798" t="s">
        <v>298</v>
      </c>
      <c r="E798" t="s">
        <v>9504</v>
      </c>
      <c r="F798">
        <v>1</v>
      </c>
      <c r="G798">
        <v>630</v>
      </c>
      <c r="H798">
        <v>536563</v>
      </c>
      <c r="I798" t="s">
        <v>9505</v>
      </c>
      <c r="J798" t="s">
        <v>545</v>
      </c>
      <c r="K798" t="s">
        <v>546</v>
      </c>
      <c r="L798" t="s">
        <v>565</v>
      </c>
      <c r="M798" t="s">
        <v>2299</v>
      </c>
      <c r="N798" t="s">
        <v>549</v>
      </c>
      <c r="O798" t="s">
        <v>550</v>
      </c>
      <c r="P798" t="s">
        <v>136</v>
      </c>
      <c r="Q798" t="s">
        <v>143</v>
      </c>
      <c r="R798" t="s">
        <v>475</v>
      </c>
      <c r="S798" t="s">
        <v>696</v>
      </c>
      <c r="T798" t="s">
        <v>9375</v>
      </c>
      <c r="U798">
        <f>COUNTIF('业绩进度排名-中间表'!$E$27:$E$202,新签明细[[#This Row],[cc_user_name]])</f>
        <v>1</v>
      </c>
      <c r="V798" s="1">
        <f>DATEVALUE(LEFT(新签明细[[#This Row],[支付成功时间]], FIND(" ", 新签明细[[#This Row],[支付成功时间]]) - 1))</f>
        <v>45788</v>
      </c>
      <c r="W798" s="1">
        <f>IFERROR(DATEVALUE(LEFT(新签明细[[#This Row],[lead_date]],FIND(" ",新签明细[[#This Row],[lead_date]])-1)),$W$2)</f>
        <v>45787</v>
      </c>
      <c r="X798" t="b">
        <f t="shared" ca="1" si="12"/>
        <v>1</v>
      </c>
    </row>
    <row r="799" spans="1:24" hidden="1">
      <c r="A799" t="s">
        <v>17642</v>
      </c>
      <c r="B799" t="s">
        <v>17643</v>
      </c>
      <c r="C799">
        <v>30</v>
      </c>
      <c r="D799" t="s">
        <v>291</v>
      </c>
      <c r="E799" t="s">
        <v>17643</v>
      </c>
      <c r="F799">
        <v>1</v>
      </c>
      <c r="G799">
        <v>787.5</v>
      </c>
      <c r="H799">
        <v>541887</v>
      </c>
      <c r="I799" t="s">
        <v>17644</v>
      </c>
      <c r="J799" t="s">
        <v>545</v>
      </c>
      <c r="K799" t="s">
        <v>546</v>
      </c>
      <c r="L799" t="s">
        <v>599</v>
      </c>
      <c r="M799" t="s">
        <v>695</v>
      </c>
      <c r="N799" t="s">
        <v>549</v>
      </c>
      <c r="O799" t="s">
        <v>550</v>
      </c>
      <c r="P799" t="s">
        <v>136</v>
      </c>
      <c r="Q799" t="s">
        <v>292</v>
      </c>
      <c r="R799" t="s">
        <v>475</v>
      </c>
      <c r="S799" t="s">
        <v>17645</v>
      </c>
      <c r="T799" t="s">
        <v>17646</v>
      </c>
      <c r="U799">
        <f>COUNTIF('业绩进度排名-中间表'!$E$27:$E$202,新签明细[[#This Row],[cc_user_name]])</f>
        <v>1</v>
      </c>
      <c r="V799" s="1">
        <f>DATEVALUE(LEFT(新签明细[[#This Row],[支付成功时间]], FIND(" ", 新签明细[[#This Row],[支付成功时间]]) - 1))</f>
        <v>45799</v>
      </c>
      <c r="W799" s="1">
        <f>IFERROR(DATEVALUE(LEFT(新签明细[[#This Row],[lead_date]],FIND(" ",新签明细[[#This Row],[lead_date]])-1)),$W$2)</f>
        <v>45796</v>
      </c>
      <c r="X799" t="b">
        <f t="shared" ca="1" si="12"/>
        <v>1</v>
      </c>
    </row>
    <row r="800" spans="1:24" hidden="1">
      <c r="A800" t="s">
        <v>30853</v>
      </c>
      <c r="B800" t="s">
        <v>30854</v>
      </c>
      <c r="C800">
        <v>8</v>
      </c>
      <c r="D800" t="s">
        <v>231</v>
      </c>
      <c r="E800" t="s">
        <v>30854</v>
      </c>
      <c r="F800">
        <v>1</v>
      </c>
      <c r="G800">
        <v>280</v>
      </c>
      <c r="H800">
        <v>544005</v>
      </c>
      <c r="I800" t="s">
        <v>30855</v>
      </c>
      <c r="J800" t="s">
        <v>545</v>
      </c>
      <c r="K800" t="s">
        <v>546</v>
      </c>
      <c r="L800" t="s">
        <v>577</v>
      </c>
      <c r="M800" t="s">
        <v>584</v>
      </c>
      <c r="N800" t="s">
        <v>549</v>
      </c>
      <c r="O800" t="s">
        <v>550</v>
      </c>
      <c r="P800" t="s">
        <v>551</v>
      </c>
      <c r="Q800" t="s">
        <v>141</v>
      </c>
      <c r="R800" t="s">
        <v>475</v>
      </c>
      <c r="S800" t="s">
        <v>659</v>
      </c>
      <c r="T800" t="s">
        <v>17764</v>
      </c>
      <c r="U800">
        <f>COUNTIF('业绩进度排名-中间表'!$E$27:$E$202,新签明细[[#This Row],[cc_user_name]])</f>
        <v>1</v>
      </c>
      <c r="V800" s="1">
        <f>DATEVALUE(LEFT(新签明细[[#This Row],[支付成功时间]], FIND(" ", 新签明细[[#This Row],[支付成功时间]]) - 1))</f>
        <v>45803</v>
      </c>
      <c r="W800" s="1">
        <f>IFERROR(DATEVALUE(LEFT(新签明细[[#This Row],[lead_date]],FIND(" ",新签明细[[#This Row],[lead_date]])-1)),$W$2)</f>
        <v>45799</v>
      </c>
      <c r="X800" t="b">
        <f t="shared" ca="1" si="12"/>
        <v>1</v>
      </c>
    </row>
    <row r="801" spans="1:24" hidden="1">
      <c r="A801" t="s">
        <v>17647</v>
      </c>
      <c r="B801" t="s">
        <v>17648</v>
      </c>
      <c r="C801">
        <v>18</v>
      </c>
      <c r="D801" t="s">
        <v>17649</v>
      </c>
      <c r="E801" t="s">
        <v>17648</v>
      </c>
      <c r="F801">
        <v>1</v>
      </c>
      <c r="G801">
        <v>652.89647500000001</v>
      </c>
      <c r="H801">
        <v>537874</v>
      </c>
      <c r="I801" t="s">
        <v>17650</v>
      </c>
      <c r="J801" t="s">
        <v>545</v>
      </c>
      <c r="K801" t="s">
        <v>546</v>
      </c>
      <c r="L801" t="s">
        <v>565</v>
      </c>
      <c r="M801" t="s">
        <v>648</v>
      </c>
      <c r="N801" t="s">
        <v>805</v>
      </c>
      <c r="O801" t="s">
        <v>649</v>
      </c>
      <c r="P801" t="s">
        <v>649</v>
      </c>
      <c r="Q801" t="s">
        <v>626</v>
      </c>
      <c r="R801" t="s">
        <v>475</v>
      </c>
      <c r="S801" t="s">
        <v>650</v>
      </c>
      <c r="T801" t="s">
        <v>567</v>
      </c>
      <c r="U801">
        <f>COUNTIF('业绩进度排名-中间表'!$E$27:$E$202,新签明细[[#This Row],[cc_user_name]])</f>
        <v>0</v>
      </c>
      <c r="V801" s="1">
        <f>DATEVALUE(LEFT(新签明细[[#This Row],[支付成功时间]], FIND(" ", 新签明细[[#This Row],[支付成功时间]]) - 1))</f>
        <v>45791</v>
      </c>
      <c r="W801" s="1">
        <f>IFERROR(DATEVALUE(LEFT(新签明细[[#This Row],[lead_date]],FIND(" ",新签明细[[#This Row],[lead_date]])-1)),$W$2)</f>
        <v>45783</v>
      </c>
      <c r="X801" t="b">
        <f t="shared" ca="1" si="12"/>
        <v>1</v>
      </c>
    </row>
    <row r="802" spans="1:24" hidden="1">
      <c r="A802" t="s">
        <v>17651</v>
      </c>
      <c r="B802" t="s">
        <v>17652</v>
      </c>
      <c r="C802">
        <v>8</v>
      </c>
      <c r="D802" t="s">
        <v>183</v>
      </c>
      <c r="E802" t="s">
        <v>17652</v>
      </c>
      <c r="F802">
        <v>1</v>
      </c>
      <c r="G802">
        <v>280</v>
      </c>
      <c r="H802">
        <v>540291</v>
      </c>
      <c r="I802" t="s">
        <v>17653</v>
      </c>
      <c r="J802" t="s">
        <v>545</v>
      </c>
      <c r="K802" t="s">
        <v>546</v>
      </c>
      <c r="L802" t="s">
        <v>577</v>
      </c>
      <c r="M802" t="s">
        <v>548</v>
      </c>
      <c r="N802" t="s">
        <v>549</v>
      </c>
      <c r="O802" t="s">
        <v>559</v>
      </c>
      <c r="P802" t="s">
        <v>469</v>
      </c>
      <c r="Q802" t="s">
        <v>180</v>
      </c>
      <c r="R802" t="s">
        <v>475</v>
      </c>
      <c r="S802" t="s">
        <v>659</v>
      </c>
      <c r="T802" t="s">
        <v>17654</v>
      </c>
      <c r="U802">
        <f>COUNTIF('业绩进度排名-中间表'!$E$27:$E$202,新签明细[[#This Row],[cc_user_name]])</f>
        <v>1</v>
      </c>
      <c r="V802" s="1">
        <f>DATEVALUE(LEFT(新签明细[[#This Row],[支付成功时间]], FIND(" ", 新签明细[[#This Row],[支付成功时间]]) - 1))</f>
        <v>45796</v>
      </c>
      <c r="W802" s="1">
        <f>IFERROR(DATEVALUE(LEFT(新签明细[[#This Row],[lead_date]],FIND(" ",新签明细[[#This Row],[lead_date]])-1)),$W$2)</f>
        <v>45794</v>
      </c>
      <c r="X802" t="b">
        <f t="shared" ca="1" si="12"/>
        <v>1</v>
      </c>
    </row>
    <row r="803" spans="1:24" hidden="1">
      <c r="A803" t="s">
        <v>30856</v>
      </c>
      <c r="B803" t="s">
        <v>30857</v>
      </c>
      <c r="C803">
        <v>24</v>
      </c>
      <c r="D803" t="s">
        <v>317</v>
      </c>
      <c r="E803" t="s">
        <v>30857</v>
      </c>
      <c r="F803">
        <v>1</v>
      </c>
      <c r="G803">
        <v>865.2</v>
      </c>
      <c r="H803">
        <v>544390</v>
      </c>
      <c r="I803" t="s">
        <v>30858</v>
      </c>
      <c r="J803" t="s">
        <v>545</v>
      </c>
      <c r="K803" t="s">
        <v>546</v>
      </c>
      <c r="L803" t="s">
        <v>671</v>
      </c>
      <c r="M803" t="s">
        <v>610</v>
      </c>
      <c r="N803" t="s">
        <v>549</v>
      </c>
      <c r="O803" t="s">
        <v>550</v>
      </c>
      <c r="P803" t="s">
        <v>616</v>
      </c>
      <c r="Q803" t="s">
        <v>314</v>
      </c>
      <c r="R803" t="s">
        <v>475</v>
      </c>
      <c r="S803" t="s">
        <v>552</v>
      </c>
      <c r="T803" t="s">
        <v>612</v>
      </c>
      <c r="U803">
        <f>COUNTIF('业绩进度排名-中间表'!$E$27:$E$202,新签明细[[#This Row],[cc_user_name]])</f>
        <v>1</v>
      </c>
      <c r="V803" s="1">
        <f>DATEVALUE(LEFT(新签明细[[#This Row],[支付成功时间]], FIND(" ", 新签明细[[#This Row],[支付成功时间]]) - 1))</f>
        <v>45804</v>
      </c>
      <c r="W803" s="1">
        <f>IFERROR(DATEVALUE(LEFT(新签明细[[#This Row],[lead_date]],FIND(" ",新签明细[[#This Row],[lead_date]])-1)),$W$2)</f>
        <v>45782</v>
      </c>
      <c r="X803" t="b">
        <f t="shared" ca="1" si="12"/>
        <v>1</v>
      </c>
    </row>
    <row r="804" spans="1:24" hidden="1">
      <c r="A804" t="s">
        <v>30856</v>
      </c>
      <c r="B804" t="s">
        <v>30859</v>
      </c>
      <c r="C804">
        <v>100</v>
      </c>
      <c r="D804" t="s">
        <v>317</v>
      </c>
      <c r="E804" t="s">
        <v>30857</v>
      </c>
      <c r="F804">
        <v>2</v>
      </c>
      <c r="G804">
        <v>2739.8</v>
      </c>
      <c r="H804">
        <v>544401</v>
      </c>
      <c r="I804" t="s">
        <v>30858</v>
      </c>
      <c r="J804" t="s">
        <v>545</v>
      </c>
      <c r="K804" t="s">
        <v>546</v>
      </c>
      <c r="L804" t="s">
        <v>13747</v>
      </c>
      <c r="M804" t="s">
        <v>610</v>
      </c>
      <c r="N804" t="s">
        <v>549</v>
      </c>
      <c r="O804" t="s">
        <v>550</v>
      </c>
      <c r="P804" t="s">
        <v>616</v>
      </c>
      <c r="Q804" t="s">
        <v>314</v>
      </c>
      <c r="R804" t="s">
        <v>475</v>
      </c>
      <c r="S804" t="s">
        <v>552</v>
      </c>
      <c r="T804" t="s">
        <v>612</v>
      </c>
      <c r="U804">
        <f>COUNTIF('业绩进度排名-中间表'!$E$27:$E$202,新签明细[[#This Row],[cc_user_name]])</f>
        <v>1</v>
      </c>
      <c r="V804" s="1">
        <f>DATEVALUE(LEFT(新签明细[[#This Row],[支付成功时间]], FIND(" ", 新签明细[[#This Row],[支付成功时间]]) - 1))</f>
        <v>45804</v>
      </c>
      <c r="W804" s="1">
        <f>IFERROR(DATEVALUE(LEFT(新签明细[[#This Row],[lead_date]],FIND(" ",新签明细[[#This Row],[lead_date]])-1)),$W$2)</f>
        <v>45782</v>
      </c>
      <c r="X804" t="b">
        <f t="shared" ca="1" si="12"/>
        <v>1</v>
      </c>
    </row>
    <row r="805" spans="1:24" hidden="1">
      <c r="A805" t="s">
        <v>668</v>
      </c>
      <c r="B805" t="s">
        <v>669</v>
      </c>
      <c r="C805">
        <v>24</v>
      </c>
      <c r="D805" t="s">
        <v>326</v>
      </c>
      <c r="E805" t="s">
        <v>669</v>
      </c>
      <c r="F805">
        <v>1</v>
      </c>
      <c r="G805">
        <v>933.93635500000005</v>
      </c>
      <c r="H805">
        <v>535494</v>
      </c>
      <c r="I805" t="s">
        <v>670</v>
      </c>
      <c r="J805" t="s">
        <v>545</v>
      </c>
      <c r="K805" t="s">
        <v>546</v>
      </c>
      <c r="L805" t="s">
        <v>671</v>
      </c>
      <c r="M805" t="s">
        <v>558</v>
      </c>
      <c r="N805" t="s">
        <v>549</v>
      </c>
      <c r="O805" t="s">
        <v>559</v>
      </c>
      <c r="P805" t="s">
        <v>504</v>
      </c>
      <c r="Q805" t="s">
        <v>325</v>
      </c>
      <c r="R805" t="s">
        <v>475</v>
      </c>
      <c r="S805" t="s">
        <v>672</v>
      </c>
      <c r="T805" t="s">
        <v>673</v>
      </c>
      <c r="U805">
        <f>COUNTIF('业绩进度排名-中间表'!$E$27:$E$202,新签明细[[#This Row],[cc_user_name]])</f>
        <v>1</v>
      </c>
      <c r="V805" s="1">
        <f>DATEVALUE(LEFT(新签明细[[#This Row],[支付成功时间]], FIND(" ", 新签明细[[#This Row],[支付成功时间]]) - 1))</f>
        <v>45786</v>
      </c>
      <c r="W805" s="1">
        <f>IFERROR(DATEVALUE(LEFT(新签明细[[#This Row],[lead_date]],FIND(" ",新签明细[[#This Row],[lead_date]])-1)),$W$2)</f>
        <v>45778</v>
      </c>
      <c r="X805" t="b">
        <f t="shared" ca="1" si="12"/>
        <v>1</v>
      </c>
    </row>
    <row r="806" spans="1:24" hidden="1">
      <c r="A806" t="s">
        <v>17655</v>
      </c>
      <c r="B806" t="s">
        <v>17656</v>
      </c>
      <c r="C806">
        <v>18</v>
      </c>
      <c r="D806" t="s">
        <v>425</v>
      </c>
      <c r="E806" t="s">
        <v>17656</v>
      </c>
      <c r="F806">
        <v>1</v>
      </c>
      <c r="G806">
        <v>648.9</v>
      </c>
      <c r="H806">
        <v>537557</v>
      </c>
      <c r="I806" t="s">
        <v>17657</v>
      </c>
      <c r="J806" t="s">
        <v>545</v>
      </c>
      <c r="K806" t="s">
        <v>546</v>
      </c>
      <c r="L806" t="s">
        <v>565</v>
      </c>
      <c r="M806" t="s">
        <v>695</v>
      </c>
      <c r="N806" t="s">
        <v>549</v>
      </c>
      <c r="O806" t="s">
        <v>550</v>
      </c>
      <c r="P806" t="s">
        <v>136</v>
      </c>
      <c r="Q806" t="s">
        <v>139</v>
      </c>
      <c r="R806" t="s">
        <v>475</v>
      </c>
      <c r="S806" t="s">
        <v>687</v>
      </c>
      <c r="T806" t="s">
        <v>561</v>
      </c>
      <c r="U806">
        <f>COUNTIF('业绩进度排名-中间表'!$E$27:$E$202,新签明细[[#This Row],[cc_user_name]])</f>
        <v>1</v>
      </c>
      <c r="V806" s="1">
        <f>DATEVALUE(LEFT(新签明细[[#This Row],[支付成功时间]], FIND(" ", 新签明细[[#This Row],[支付成功时间]]) - 1))</f>
        <v>45790</v>
      </c>
      <c r="W806" s="1">
        <f>IFERROR(DATEVALUE(LEFT(新签明细[[#This Row],[lead_date]],FIND(" ",新签明细[[#This Row],[lead_date]])-1)),$W$2)</f>
        <v>45781</v>
      </c>
      <c r="X806" t="b">
        <f t="shared" ca="1" si="12"/>
        <v>1</v>
      </c>
    </row>
    <row r="807" spans="1:24" hidden="1">
      <c r="A807" t="s">
        <v>11881</v>
      </c>
      <c r="B807" t="s">
        <v>11882</v>
      </c>
      <c r="C807">
        <v>24</v>
      </c>
      <c r="D807" t="s">
        <v>272</v>
      </c>
      <c r="E807" t="s">
        <v>11882</v>
      </c>
      <c r="F807">
        <v>1</v>
      </c>
      <c r="G807">
        <v>840</v>
      </c>
      <c r="H807">
        <v>537299</v>
      </c>
      <c r="I807" t="s">
        <v>11883</v>
      </c>
      <c r="J807" t="s">
        <v>545</v>
      </c>
      <c r="K807" t="s">
        <v>546</v>
      </c>
      <c r="L807" t="s">
        <v>671</v>
      </c>
      <c r="M807" t="s">
        <v>578</v>
      </c>
      <c r="N807" t="s">
        <v>549</v>
      </c>
      <c r="O807" t="s">
        <v>550</v>
      </c>
      <c r="P807" t="s">
        <v>136</v>
      </c>
      <c r="Q807" t="s">
        <v>139</v>
      </c>
      <c r="R807" t="s">
        <v>475</v>
      </c>
      <c r="S807" t="s">
        <v>1187</v>
      </c>
      <c r="T807" t="s">
        <v>567</v>
      </c>
      <c r="U807">
        <f>COUNTIF('业绩进度排名-中间表'!$E$27:$E$202,新签明细[[#This Row],[cc_user_name]])</f>
        <v>1</v>
      </c>
      <c r="V807" s="1">
        <f>DATEVALUE(LEFT(新签明细[[#This Row],[支付成功时间]], FIND(" ", 新签明细[[#This Row],[支付成功时间]]) - 1))</f>
        <v>45789</v>
      </c>
      <c r="W807" s="1">
        <f>IFERROR(DATEVALUE(LEFT(新签明细[[#This Row],[lead_date]],FIND(" ",新签明细[[#This Row],[lead_date]])-1)),$W$2)</f>
        <v>45783</v>
      </c>
      <c r="X807" t="b">
        <f t="shared" ca="1" si="12"/>
        <v>1</v>
      </c>
    </row>
    <row r="808" spans="1:24">
      <c r="A808" t="s">
        <v>9506</v>
      </c>
      <c r="B808" t="s">
        <v>9507</v>
      </c>
      <c r="C808">
        <v>18</v>
      </c>
      <c r="D808" t="s">
        <v>300</v>
      </c>
      <c r="E808" t="s">
        <v>9507</v>
      </c>
      <c r="F808">
        <v>1</v>
      </c>
      <c r="G808">
        <v>630</v>
      </c>
      <c r="H808">
        <v>536765</v>
      </c>
      <c r="I808" t="s">
        <v>9508</v>
      </c>
      <c r="J808" t="s">
        <v>545</v>
      </c>
      <c r="K808" t="s">
        <v>546</v>
      </c>
      <c r="L808" t="s">
        <v>565</v>
      </c>
      <c r="M808" t="s">
        <v>1180</v>
      </c>
      <c r="N808" t="s">
        <v>549</v>
      </c>
      <c r="O808" t="s">
        <v>550</v>
      </c>
      <c r="P808" t="s">
        <v>136</v>
      </c>
      <c r="Q808" t="s">
        <v>143</v>
      </c>
      <c r="R808" t="s">
        <v>475</v>
      </c>
      <c r="S808" t="s">
        <v>552</v>
      </c>
      <c r="T808" t="s">
        <v>561</v>
      </c>
      <c r="U808">
        <f>COUNTIF('业绩进度排名-中间表'!$E$27:$E$202,新签明细[[#This Row],[cc_user_name]])</f>
        <v>1</v>
      </c>
      <c r="V808" s="1">
        <f>DATEVALUE(LEFT(新签明细[[#This Row],[支付成功时间]], FIND(" ", 新签明细[[#This Row],[支付成功时间]]) - 1))</f>
        <v>45788</v>
      </c>
      <c r="W808" s="1">
        <f>IFERROR(DATEVALUE(LEFT(新签明细[[#This Row],[lead_date]],FIND(" ",新签明细[[#This Row],[lead_date]])-1)),$W$2)</f>
        <v>45781</v>
      </c>
      <c r="X808" t="b">
        <f t="shared" ca="1" si="12"/>
        <v>1</v>
      </c>
    </row>
    <row r="809" spans="1:24">
      <c r="A809" t="s">
        <v>17658</v>
      </c>
      <c r="B809" t="s">
        <v>17659</v>
      </c>
      <c r="C809">
        <v>8</v>
      </c>
      <c r="D809" t="s">
        <v>301</v>
      </c>
      <c r="E809" t="s">
        <v>17659</v>
      </c>
      <c r="F809">
        <v>1</v>
      </c>
      <c r="G809">
        <v>280</v>
      </c>
      <c r="H809">
        <v>540797</v>
      </c>
      <c r="I809" t="s">
        <v>17660</v>
      </c>
      <c r="J809" t="s">
        <v>545</v>
      </c>
      <c r="K809" t="s">
        <v>546</v>
      </c>
      <c r="L809" t="s">
        <v>577</v>
      </c>
      <c r="M809" t="s">
        <v>578</v>
      </c>
      <c r="N809" t="s">
        <v>549</v>
      </c>
      <c r="O809" t="s">
        <v>550</v>
      </c>
      <c r="P809" t="s">
        <v>136</v>
      </c>
      <c r="Q809" t="s">
        <v>143</v>
      </c>
      <c r="R809" t="s">
        <v>475</v>
      </c>
      <c r="S809" t="s">
        <v>659</v>
      </c>
      <c r="T809" t="s">
        <v>17661</v>
      </c>
      <c r="U809">
        <f>COUNTIF('业绩进度排名-中间表'!$E$27:$E$202,新签明细[[#This Row],[cc_user_name]])</f>
        <v>1</v>
      </c>
      <c r="V809" s="1">
        <f>DATEVALUE(LEFT(新签明细[[#This Row],[支付成功时间]], FIND(" ", 新签明细[[#This Row],[支付成功时间]]) - 1))</f>
        <v>45796</v>
      </c>
      <c r="W809" s="1">
        <f>IFERROR(DATEVALUE(LEFT(新签明细[[#This Row],[lead_date]],FIND(" ",新签明细[[#This Row],[lead_date]])-1)),$W$2)</f>
        <v>45793</v>
      </c>
      <c r="X809" t="b">
        <f t="shared" ca="1" si="12"/>
        <v>1</v>
      </c>
    </row>
    <row r="810" spans="1:24" hidden="1">
      <c r="A810" t="s">
        <v>674</v>
      </c>
      <c r="B810" t="s">
        <v>675</v>
      </c>
      <c r="C810">
        <v>18</v>
      </c>
      <c r="D810" t="s">
        <v>238</v>
      </c>
      <c r="E810" t="s">
        <v>675</v>
      </c>
      <c r="F810">
        <v>1</v>
      </c>
      <c r="G810">
        <v>630</v>
      </c>
      <c r="H810">
        <v>535365</v>
      </c>
      <c r="I810" t="s">
        <v>676</v>
      </c>
      <c r="J810" t="s">
        <v>545</v>
      </c>
      <c r="K810" t="s">
        <v>546</v>
      </c>
      <c r="L810" t="s">
        <v>565</v>
      </c>
      <c r="M810" t="s">
        <v>677</v>
      </c>
      <c r="N810" t="s">
        <v>549</v>
      </c>
      <c r="O810" t="s">
        <v>550</v>
      </c>
      <c r="P810" t="s">
        <v>551</v>
      </c>
      <c r="Q810" t="s">
        <v>141</v>
      </c>
      <c r="R810" t="s">
        <v>475</v>
      </c>
      <c r="S810" t="s">
        <v>678</v>
      </c>
      <c r="T810" t="s">
        <v>567</v>
      </c>
      <c r="U810">
        <f>COUNTIF('业绩进度排名-中间表'!$E$27:$E$202,新签明细[[#This Row],[cc_user_name]])</f>
        <v>1</v>
      </c>
      <c r="V810" s="1">
        <f>DATEVALUE(LEFT(新签明细[[#This Row],[支付成功时间]], FIND(" ", 新签明细[[#This Row],[支付成功时间]]) - 1))</f>
        <v>45785</v>
      </c>
      <c r="W810" s="1">
        <f>IFERROR(DATEVALUE(LEFT(新签明细[[#This Row],[lead_date]],FIND(" ",新签明细[[#This Row],[lead_date]])-1)),$W$2)</f>
        <v>45783</v>
      </c>
      <c r="X810" t="b">
        <f t="shared" ca="1" si="12"/>
        <v>1</v>
      </c>
    </row>
    <row r="811" spans="1:24" hidden="1">
      <c r="A811" t="s">
        <v>17662</v>
      </c>
      <c r="B811" t="s">
        <v>17663</v>
      </c>
      <c r="C811">
        <v>48</v>
      </c>
      <c r="D811" t="s">
        <v>200</v>
      </c>
      <c r="E811" t="s">
        <v>17663</v>
      </c>
      <c r="F811">
        <v>1</v>
      </c>
      <c r="G811">
        <v>1598</v>
      </c>
      <c r="H811">
        <v>543204</v>
      </c>
      <c r="I811" t="s">
        <v>17664</v>
      </c>
      <c r="J811" t="s">
        <v>545</v>
      </c>
      <c r="K811" t="s">
        <v>546</v>
      </c>
      <c r="L811" t="s">
        <v>571</v>
      </c>
      <c r="M811" t="s">
        <v>632</v>
      </c>
      <c r="N811" t="s">
        <v>549</v>
      </c>
      <c r="O811" t="s">
        <v>550</v>
      </c>
      <c r="P811" t="s">
        <v>551</v>
      </c>
      <c r="Q811" t="s">
        <v>149</v>
      </c>
      <c r="R811" t="s">
        <v>475</v>
      </c>
      <c r="S811" t="s">
        <v>633</v>
      </c>
      <c r="T811" t="s">
        <v>17665</v>
      </c>
      <c r="U811">
        <f>COUNTIF('业绩进度排名-中间表'!$E$27:$E$202,新签明细[[#This Row],[cc_user_name]])</f>
        <v>1</v>
      </c>
      <c r="V811" s="1">
        <f>DATEVALUE(LEFT(新签明细[[#This Row],[支付成功时间]], FIND(" ", 新签明细[[#This Row],[支付成功时间]]) - 1))</f>
        <v>45802</v>
      </c>
      <c r="W811" s="1">
        <f>IFERROR(DATEVALUE(LEFT(新签明细[[#This Row],[lead_date]],FIND(" ",新签明细[[#This Row],[lead_date]])-1)),$W$2)</f>
        <v>45800</v>
      </c>
      <c r="X811" t="b">
        <f t="shared" ca="1" si="12"/>
        <v>1</v>
      </c>
    </row>
    <row r="812" spans="1:24" hidden="1">
      <c r="A812" t="s">
        <v>11242</v>
      </c>
      <c r="B812" t="s">
        <v>11243</v>
      </c>
      <c r="C812">
        <v>120</v>
      </c>
      <c r="D812" t="s">
        <v>274</v>
      </c>
      <c r="E812" t="s">
        <v>11244</v>
      </c>
      <c r="F812">
        <v>2</v>
      </c>
      <c r="G812">
        <v>2500</v>
      </c>
      <c r="H812">
        <v>537155</v>
      </c>
      <c r="I812" t="s">
        <v>11245</v>
      </c>
      <c r="J812" t="s">
        <v>545</v>
      </c>
      <c r="K812" t="s">
        <v>546</v>
      </c>
      <c r="L812" t="s">
        <v>1896</v>
      </c>
      <c r="M812" t="s">
        <v>2295</v>
      </c>
      <c r="N812" t="s">
        <v>549</v>
      </c>
      <c r="O812" t="s">
        <v>550</v>
      </c>
      <c r="P812" t="s">
        <v>136</v>
      </c>
      <c r="Q812" t="s">
        <v>139</v>
      </c>
      <c r="R812" t="s">
        <v>475</v>
      </c>
      <c r="S812" t="s">
        <v>11884</v>
      </c>
      <c r="T812" t="s">
        <v>1201</v>
      </c>
      <c r="U812">
        <f>COUNTIF('业绩进度排名-中间表'!$E$27:$E$202,新签明细[[#This Row],[cc_user_name]])</f>
        <v>1</v>
      </c>
      <c r="V812" s="1">
        <f>DATEVALUE(LEFT(新签明细[[#This Row],[支付成功时间]], FIND(" ", 新签明细[[#This Row],[支付成功时间]]) - 1))</f>
        <v>45789</v>
      </c>
      <c r="W812" s="1">
        <f>IFERROR(DATEVALUE(LEFT(新签明细[[#This Row],[lead_date]],FIND(" ",新签明细[[#This Row],[lead_date]])-1)),$W$2)</f>
        <v>45760</v>
      </c>
      <c r="X812" t="b">
        <f t="shared" ca="1" si="12"/>
        <v>0</v>
      </c>
    </row>
    <row r="813" spans="1:24" hidden="1">
      <c r="A813" t="s">
        <v>679</v>
      </c>
      <c r="B813" t="s">
        <v>680</v>
      </c>
      <c r="C813">
        <v>36</v>
      </c>
      <c r="D813" t="s">
        <v>202</v>
      </c>
      <c r="E813" t="s">
        <v>680</v>
      </c>
      <c r="F813">
        <v>1</v>
      </c>
      <c r="G813">
        <v>1234.97</v>
      </c>
      <c r="H813">
        <v>535023</v>
      </c>
      <c r="I813" t="s">
        <v>681</v>
      </c>
      <c r="J813" t="s">
        <v>545</v>
      </c>
      <c r="K813" t="s">
        <v>546</v>
      </c>
      <c r="L813" t="s">
        <v>557</v>
      </c>
      <c r="M813" t="s">
        <v>548</v>
      </c>
      <c r="N813" t="s">
        <v>549</v>
      </c>
      <c r="O813" t="s">
        <v>550</v>
      </c>
      <c r="P813" t="s">
        <v>551</v>
      </c>
      <c r="Q813" t="s">
        <v>149</v>
      </c>
      <c r="R813" t="s">
        <v>475</v>
      </c>
      <c r="S813" t="s">
        <v>682</v>
      </c>
      <c r="T813" t="s">
        <v>683</v>
      </c>
      <c r="U813">
        <f>COUNTIF('业绩进度排名-中间表'!$E$27:$E$202,新签明细[[#This Row],[cc_user_name]])</f>
        <v>1</v>
      </c>
      <c r="V813" s="1">
        <f>DATEVALUE(LEFT(新签明细[[#This Row],[支付成功时间]], FIND(" ", 新签明细[[#This Row],[支付成功时间]]) - 1))</f>
        <v>45784</v>
      </c>
      <c r="W813" s="1">
        <f>IFERROR(DATEVALUE(LEFT(新签明细[[#This Row],[lead_date]],FIND(" ",新签明细[[#This Row],[lead_date]])-1)),$W$2)</f>
        <v>45775</v>
      </c>
      <c r="X813" t="b">
        <f t="shared" ca="1" si="12"/>
        <v>0</v>
      </c>
    </row>
    <row r="814" spans="1:24" hidden="1">
      <c r="A814" t="s">
        <v>17666</v>
      </c>
      <c r="B814" t="s">
        <v>17667</v>
      </c>
      <c r="C814">
        <v>18</v>
      </c>
      <c r="D814" t="s">
        <v>295</v>
      </c>
      <c r="E814" t="s">
        <v>17667</v>
      </c>
      <c r="F814">
        <v>1</v>
      </c>
      <c r="G814">
        <v>630</v>
      </c>
      <c r="H814">
        <v>537718</v>
      </c>
      <c r="I814" t="s">
        <v>17668</v>
      </c>
      <c r="J814" t="s">
        <v>545</v>
      </c>
      <c r="K814" t="s">
        <v>546</v>
      </c>
      <c r="L814" t="s">
        <v>565</v>
      </c>
      <c r="M814" t="s">
        <v>8924</v>
      </c>
      <c r="N814" t="s">
        <v>549</v>
      </c>
      <c r="O814" t="s">
        <v>550</v>
      </c>
      <c r="P814" t="s">
        <v>136</v>
      </c>
      <c r="Q814" t="s">
        <v>292</v>
      </c>
      <c r="R814" t="s">
        <v>475</v>
      </c>
      <c r="S814" t="s">
        <v>566</v>
      </c>
      <c r="T814" t="s">
        <v>708</v>
      </c>
      <c r="U814">
        <f>COUNTIF('业绩进度排名-中间表'!$E$27:$E$202,新签明细[[#This Row],[cc_user_name]])</f>
        <v>1</v>
      </c>
      <c r="V814" s="1">
        <f>DATEVALUE(LEFT(新签明细[[#This Row],[支付成功时间]], FIND(" ", 新签明细[[#This Row],[支付成功时间]]) - 1))</f>
        <v>45791</v>
      </c>
      <c r="W814" s="1">
        <f>IFERROR(DATEVALUE(LEFT(新签明细[[#This Row],[lead_date]],FIND(" ",新签明细[[#This Row],[lead_date]])-1)),$W$2)</f>
        <v>45785</v>
      </c>
      <c r="X814" t="b">
        <f t="shared" ca="1" si="12"/>
        <v>1</v>
      </c>
    </row>
    <row r="815" spans="1:24" hidden="1">
      <c r="A815" t="s">
        <v>29064</v>
      </c>
      <c r="B815" t="s">
        <v>29065</v>
      </c>
      <c r="C815">
        <v>8</v>
      </c>
      <c r="D815" t="s">
        <v>195</v>
      </c>
      <c r="E815" t="s">
        <v>29065</v>
      </c>
      <c r="F815">
        <v>1</v>
      </c>
      <c r="G815">
        <v>288.39999999999998</v>
      </c>
      <c r="H815">
        <v>543698</v>
      </c>
      <c r="I815" t="s">
        <v>29066</v>
      </c>
      <c r="J815" t="s">
        <v>545</v>
      </c>
      <c r="K815" t="s">
        <v>546</v>
      </c>
      <c r="L815" t="s">
        <v>577</v>
      </c>
      <c r="M815" t="s">
        <v>626</v>
      </c>
      <c r="N815" t="s">
        <v>549</v>
      </c>
      <c r="O815" t="s">
        <v>559</v>
      </c>
      <c r="P815" t="s">
        <v>469</v>
      </c>
      <c r="Q815" t="s">
        <v>189</v>
      </c>
      <c r="R815" t="s">
        <v>475</v>
      </c>
      <c r="S815" t="s">
        <v>659</v>
      </c>
      <c r="T815" t="s">
        <v>30517</v>
      </c>
      <c r="U815">
        <f>COUNTIF('业绩进度排名-中间表'!$E$27:$E$202,新签明细[[#This Row],[cc_user_name]])</f>
        <v>1</v>
      </c>
      <c r="V815" s="1">
        <f>DATEVALUE(LEFT(新签明细[[#This Row],[支付成功时间]], FIND(" ", 新签明细[[#This Row],[支付成功时间]]) - 1))</f>
        <v>45803</v>
      </c>
      <c r="W815" s="1">
        <f>IFERROR(DATEVALUE(LEFT(新签明细[[#This Row],[lead_date]],FIND(" ",新签明细[[#This Row],[lead_date]])-1)),$W$2)</f>
        <v>45803</v>
      </c>
      <c r="X815" t="b">
        <f t="shared" ca="1" si="12"/>
        <v>1</v>
      </c>
    </row>
    <row r="816" spans="1:24" hidden="1">
      <c r="A816" t="s">
        <v>17669</v>
      </c>
      <c r="B816" t="s">
        <v>17670</v>
      </c>
      <c r="C816">
        <v>36</v>
      </c>
      <c r="D816" t="s">
        <v>258</v>
      </c>
      <c r="E816" t="s">
        <v>17670</v>
      </c>
      <c r="F816">
        <v>1</v>
      </c>
      <c r="G816">
        <v>1199</v>
      </c>
      <c r="H816">
        <v>543063</v>
      </c>
      <c r="I816" t="s">
        <v>17671</v>
      </c>
      <c r="J816" t="s">
        <v>545</v>
      </c>
      <c r="K816" t="s">
        <v>546</v>
      </c>
      <c r="L816" t="s">
        <v>557</v>
      </c>
      <c r="M816" t="s">
        <v>548</v>
      </c>
      <c r="N816" t="s">
        <v>549</v>
      </c>
      <c r="O816" t="s">
        <v>550</v>
      </c>
      <c r="P816" t="s">
        <v>136</v>
      </c>
      <c r="Q816" t="s">
        <v>147</v>
      </c>
      <c r="R816" t="s">
        <v>475</v>
      </c>
      <c r="S816" t="s">
        <v>611</v>
      </c>
      <c r="T816" t="s">
        <v>17654</v>
      </c>
      <c r="U816">
        <f>COUNTIF('业绩进度排名-中间表'!$E$27:$E$202,新签明细[[#This Row],[cc_user_name]])</f>
        <v>1</v>
      </c>
      <c r="V816" s="1">
        <f>DATEVALUE(LEFT(新签明细[[#This Row],[支付成功时间]], FIND(" ", 新签明细[[#This Row],[支付成功时间]]) - 1))</f>
        <v>45802</v>
      </c>
      <c r="W816" s="1">
        <f>IFERROR(DATEVALUE(LEFT(新签明细[[#This Row],[lead_date]],FIND(" ",新签明细[[#This Row],[lead_date]])-1)),$W$2)</f>
        <v>45794</v>
      </c>
      <c r="X816" t="b">
        <f t="shared" ca="1" si="12"/>
        <v>1</v>
      </c>
    </row>
    <row r="817" spans="1:24" hidden="1">
      <c r="A817" t="s">
        <v>11246</v>
      </c>
      <c r="B817" t="s">
        <v>11885</v>
      </c>
      <c r="C817">
        <v>8</v>
      </c>
      <c r="D817" t="s">
        <v>191</v>
      </c>
      <c r="E817" t="s">
        <v>11885</v>
      </c>
      <c r="F817">
        <v>1</v>
      </c>
      <c r="G817">
        <v>280</v>
      </c>
      <c r="H817">
        <v>536916</v>
      </c>
      <c r="I817" t="s">
        <v>11247</v>
      </c>
      <c r="J817" t="s">
        <v>545</v>
      </c>
      <c r="K817" t="s">
        <v>546</v>
      </c>
      <c r="L817" t="s">
        <v>577</v>
      </c>
      <c r="M817" t="s">
        <v>548</v>
      </c>
      <c r="N817" t="s">
        <v>549</v>
      </c>
      <c r="O817" t="s">
        <v>559</v>
      </c>
      <c r="P817" t="s">
        <v>469</v>
      </c>
      <c r="Q817" t="s">
        <v>189</v>
      </c>
      <c r="R817" t="s">
        <v>475</v>
      </c>
      <c r="S817" t="s">
        <v>9442</v>
      </c>
      <c r="T817" t="s">
        <v>561</v>
      </c>
      <c r="U817">
        <f>COUNTIF('业绩进度排名-中间表'!$E$27:$E$202,新签明细[[#This Row],[cc_user_name]])</f>
        <v>1</v>
      </c>
      <c r="V817" s="1">
        <f>DATEVALUE(LEFT(新签明细[[#This Row],[支付成功时间]], FIND(" ", 新签明细[[#This Row],[支付成功时间]]) - 1))</f>
        <v>45789</v>
      </c>
      <c r="W817" s="1">
        <f>IFERROR(DATEVALUE(LEFT(新签明细[[#This Row],[lead_date]],FIND(" ",新签明细[[#This Row],[lead_date]])-1)),$W$2)</f>
        <v>45781</v>
      </c>
      <c r="X817" t="b">
        <f t="shared" ca="1" si="12"/>
        <v>1</v>
      </c>
    </row>
    <row r="818" spans="1:24" hidden="1">
      <c r="A818" t="s">
        <v>29004</v>
      </c>
      <c r="B818" t="s">
        <v>29005</v>
      </c>
      <c r="C818">
        <v>36</v>
      </c>
      <c r="D818" t="s">
        <v>259</v>
      </c>
      <c r="E818" t="s">
        <v>29005</v>
      </c>
      <c r="F818">
        <v>1</v>
      </c>
      <c r="G818">
        <v>1199</v>
      </c>
      <c r="H818">
        <v>543701</v>
      </c>
      <c r="I818" t="s">
        <v>29006</v>
      </c>
      <c r="J818" t="s">
        <v>545</v>
      </c>
      <c r="K818" t="s">
        <v>546</v>
      </c>
      <c r="L818" t="s">
        <v>557</v>
      </c>
      <c r="M818" t="s">
        <v>548</v>
      </c>
      <c r="N818" t="s">
        <v>549</v>
      </c>
      <c r="O818" t="s">
        <v>550</v>
      </c>
      <c r="P818" t="s">
        <v>136</v>
      </c>
      <c r="Q818" t="s">
        <v>147</v>
      </c>
      <c r="R818" t="s">
        <v>475</v>
      </c>
      <c r="S818" t="s">
        <v>9442</v>
      </c>
      <c r="T818" t="s">
        <v>17665</v>
      </c>
      <c r="U818">
        <f>COUNTIF('业绩进度排名-中间表'!$E$27:$E$202,新签明细[[#This Row],[cc_user_name]])</f>
        <v>1</v>
      </c>
      <c r="V818" s="1">
        <f>DATEVALUE(LEFT(新签明细[[#This Row],[支付成功时间]], FIND(" ", 新签明细[[#This Row],[支付成功时间]]) - 1))</f>
        <v>45803</v>
      </c>
      <c r="W818" s="1">
        <f>IFERROR(DATEVALUE(LEFT(新签明细[[#This Row],[lead_date]],FIND(" ",新签明细[[#This Row],[lead_date]])-1)),$W$2)</f>
        <v>45800</v>
      </c>
      <c r="X818" t="b">
        <f t="shared" ca="1" si="12"/>
        <v>1</v>
      </c>
    </row>
    <row r="819" spans="1:24" hidden="1">
      <c r="A819" t="s">
        <v>17672</v>
      </c>
      <c r="B819" t="s">
        <v>17673</v>
      </c>
      <c r="C819">
        <v>36</v>
      </c>
      <c r="D819" t="s">
        <v>336</v>
      </c>
      <c r="E819" t="s">
        <v>17673</v>
      </c>
      <c r="F819">
        <v>1</v>
      </c>
      <c r="G819">
        <v>1341.247805</v>
      </c>
      <c r="H819">
        <v>541936</v>
      </c>
      <c r="I819" t="s">
        <v>17674</v>
      </c>
      <c r="J819" t="s">
        <v>545</v>
      </c>
      <c r="K819" t="s">
        <v>546</v>
      </c>
      <c r="L819" t="s">
        <v>557</v>
      </c>
      <c r="M819" t="s">
        <v>558</v>
      </c>
      <c r="N819" t="s">
        <v>549</v>
      </c>
      <c r="O819" t="s">
        <v>559</v>
      </c>
      <c r="P819" t="s">
        <v>504</v>
      </c>
      <c r="Q819" t="s">
        <v>325</v>
      </c>
      <c r="R819" t="s">
        <v>475</v>
      </c>
      <c r="S819" t="s">
        <v>1071</v>
      </c>
      <c r="T819" t="s">
        <v>708</v>
      </c>
      <c r="U819">
        <f>COUNTIF('业绩进度排名-中间表'!$E$27:$E$202,新签明细[[#This Row],[cc_user_name]])</f>
        <v>1</v>
      </c>
      <c r="V819" s="1">
        <f>DATEVALUE(LEFT(新签明细[[#This Row],[支付成功时间]], FIND(" ", 新签明细[[#This Row],[支付成功时间]]) - 1))</f>
        <v>45799</v>
      </c>
      <c r="W819" s="1">
        <f>IFERROR(DATEVALUE(LEFT(新签明细[[#This Row],[lead_date]],FIND(" ",新签明细[[#This Row],[lead_date]])-1)),$W$2)</f>
        <v>45785</v>
      </c>
      <c r="X819" t="b">
        <f t="shared" ca="1" si="12"/>
        <v>1</v>
      </c>
    </row>
    <row r="820" spans="1:24" hidden="1">
      <c r="A820" t="s">
        <v>17675</v>
      </c>
      <c r="B820" t="s">
        <v>17676</v>
      </c>
      <c r="C820">
        <v>48</v>
      </c>
      <c r="D820" t="s">
        <v>241</v>
      </c>
      <c r="E820" t="s">
        <v>17676</v>
      </c>
      <c r="F820">
        <v>1</v>
      </c>
      <c r="G820">
        <v>1598</v>
      </c>
      <c r="H820">
        <v>542842</v>
      </c>
      <c r="I820" t="s">
        <v>17677</v>
      </c>
      <c r="J820" t="s">
        <v>545</v>
      </c>
      <c r="K820" t="s">
        <v>546</v>
      </c>
      <c r="L820" t="s">
        <v>571</v>
      </c>
      <c r="M820" t="s">
        <v>909</v>
      </c>
      <c r="N820" t="s">
        <v>549</v>
      </c>
      <c r="O820" t="s">
        <v>550</v>
      </c>
      <c r="P820" t="s">
        <v>551</v>
      </c>
      <c r="Q820" t="s">
        <v>141</v>
      </c>
      <c r="R820" t="s">
        <v>475</v>
      </c>
      <c r="S820" t="s">
        <v>611</v>
      </c>
      <c r="T820" t="s">
        <v>17678</v>
      </c>
      <c r="U820">
        <f>COUNTIF('业绩进度排名-中间表'!$E$27:$E$202,新签明细[[#This Row],[cc_user_name]])</f>
        <v>1</v>
      </c>
      <c r="V820" s="1">
        <f>DATEVALUE(LEFT(新签明细[[#This Row],[支付成功时间]], FIND(" ", 新签明细[[#This Row],[支付成功时间]]) - 1))</f>
        <v>45801</v>
      </c>
      <c r="W820" s="1">
        <f>IFERROR(DATEVALUE(LEFT(新签明细[[#This Row],[lead_date]],FIND(" ",新签明细[[#This Row],[lead_date]])-1)),$W$2)</f>
        <v>45798</v>
      </c>
      <c r="X820" t="b">
        <f t="shared" ca="1" si="12"/>
        <v>1</v>
      </c>
    </row>
    <row r="821" spans="1:24" hidden="1">
      <c r="A821" t="s">
        <v>17679</v>
      </c>
      <c r="B821" t="s">
        <v>17680</v>
      </c>
      <c r="C821">
        <v>30</v>
      </c>
      <c r="D821" t="s">
        <v>253</v>
      </c>
      <c r="E821" t="s">
        <v>17680</v>
      </c>
      <c r="F821">
        <v>1</v>
      </c>
      <c r="G821">
        <v>787.5</v>
      </c>
      <c r="H821">
        <v>541665</v>
      </c>
      <c r="I821" t="s">
        <v>17681</v>
      </c>
      <c r="J821" t="s">
        <v>545</v>
      </c>
      <c r="K821" t="s">
        <v>546</v>
      </c>
      <c r="L821" t="s">
        <v>599</v>
      </c>
      <c r="M821" t="s">
        <v>548</v>
      </c>
      <c r="N821" t="s">
        <v>549</v>
      </c>
      <c r="O821" t="s">
        <v>550</v>
      </c>
      <c r="P821" t="s">
        <v>136</v>
      </c>
      <c r="Q821" t="s">
        <v>147</v>
      </c>
      <c r="R821" t="s">
        <v>475</v>
      </c>
      <c r="S821" t="s">
        <v>735</v>
      </c>
      <c r="T821" t="s">
        <v>567</v>
      </c>
      <c r="U821">
        <f>COUNTIF('业绩进度排名-中间表'!$E$27:$E$202,新签明细[[#This Row],[cc_user_name]])</f>
        <v>1</v>
      </c>
      <c r="V821" s="1">
        <f>DATEVALUE(LEFT(新签明细[[#This Row],[支付成功时间]], FIND(" ", 新签明细[[#This Row],[支付成功时间]]) - 1))</f>
        <v>45799</v>
      </c>
      <c r="W821" s="1">
        <f>IFERROR(DATEVALUE(LEFT(新签明细[[#This Row],[lead_date]],FIND(" ",新签明细[[#This Row],[lead_date]])-1)),$W$2)</f>
        <v>45783</v>
      </c>
      <c r="X821" t="b">
        <f t="shared" ca="1" si="12"/>
        <v>1</v>
      </c>
    </row>
    <row r="822" spans="1:24" hidden="1">
      <c r="A822" t="s">
        <v>684</v>
      </c>
      <c r="B822" t="s">
        <v>685</v>
      </c>
      <c r="C822">
        <v>18</v>
      </c>
      <c r="D822" t="s">
        <v>294</v>
      </c>
      <c r="E822" t="s">
        <v>685</v>
      </c>
      <c r="F822">
        <v>1</v>
      </c>
      <c r="G822">
        <v>641.67312100000004</v>
      </c>
      <c r="H822">
        <v>534885</v>
      </c>
      <c r="I822" t="s">
        <v>686</v>
      </c>
      <c r="J822" t="s">
        <v>545</v>
      </c>
      <c r="K822" t="s">
        <v>546</v>
      </c>
      <c r="L822" t="s">
        <v>565</v>
      </c>
      <c r="M822" t="s">
        <v>558</v>
      </c>
      <c r="N822" t="s">
        <v>549</v>
      </c>
      <c r="O822" t="s">
        <v>550</v>
      </c>
      <c r="P822" t="s">
        <v>136</v>
      </c>
      <c r="Q822" t="s">
        <v>292</v>
      </c>
      <c r="R822" t="s">
        <v>475</v>
      </c>
      <c r="S822" t="s">
        <v>687</v>
      </c>
      <c r="T822" t="s">
        <v>561</v>
      </c>
      <c r="U822">
        <f>COUNTIF('业绩进度排名-中间表'!$E$27:$E$202,新签明细[[#This Row],[cc_user_name]])</f>
        <v>1</v>
      </c>
      <c r="V822" s="1">
        <f>DATEVALUE(LEFT(新签明细[[#This Row],[支付成功时间]], FIND(" ", 新签明细[[#This Row],[支付成功时间]]) - 1))</f>
        <v>45783</v>
      </c>
      <c r="W822" s="1">
        <f>IFERROR(DATEVALUE(LEFT(新签明细[[#This Row],[lead_date]],FIND(" ",新签明细[[#This Row],[lead_date]])-1)),$W$2)</f>
        <v>45781</v>
      </c>
      <c r="X822" t="b">
        <f t="shared" ca="1" si="12"/>
        <v>1</v>
      </c>
    </row>
    <row r="823" spans="1:24" hidden="1">
      <c r="A823" t="s">
        <v>17682</v>
      </c>
      <c r="B823" t="s">
        <v>17683</v>
      </c>
      <c r="C823">
        <v>8</v>
      </c>
      <c r="D823" t="s">
        <v>261</v>
      </c>
      <c r="E823" t="s">
        <v>17683</v>
      </c>
      <c r="F823">
        <v>1</v>
      </c>
      <c r="G823">
        <v>280</v>
      </c>
      <c r="H823">
        <v>539143</v>
      </c>
      <c r="I823" t="s">
        <v>17684</v>
      </c>
      <c r="J823" t="s">
        <v>545</v>
      </c>
      <c r="K823" t="s">
        <v>546</v>
      </c>
      <c r="L823" t="s">
        <v>577</v>
      </c>
      <c r="M823" t="s">
        <v>548</v>
      </c>
      <c r="N823" t="s">
        <v>549</v>
      </c>
      <c r="O823" t="s">
        <v>550</v>
      </c>
      <c r="P823" t="s">
        <v>136</v>
      </c>
      <c r="Q823" t="s">
        <v>147</v>
      </c>
      <c r="R823" t="s">
        <v>475</v>
      </c>
      <c r="S823" t="s">
        <v>659</v>
      </c>
      <c r="T823" t="s">
        <v>17661</v>
      </c>
      <c r="U823">
        <f>COUNTIF('业绩进度排名-中间表'!$E$27:$E$202,新签明细[[#This Row],[cc_user_name]])</f>
        <v>1</v>
      </c>
      <c r="V823" s="1">
        <f>DATEVALUE(LEFT(新签明细[[#This Row],[支付成功时间]], FIND(" ", 新签明细[[#This Row],[支付成功时间]]) - 1))</f>
        <v>45794</v>
      </c>
      <c r="W823" s="1">
        <f>IFERROR(DATEVALUE(LEFT(新签明细[[#This Row],[lead_date]],FIND(" ",新签明细[[#This Row],[lead_date]])-1)),$W$2)</f>
        <v>45793</v>
      </c>
      <c r="X823" t="b">
        <f t="shared" ca="1" si="12"/>
        <v>1</v>
      </c>
    </row>
    <row r="824" spans="1:24" hidden="1">
      <c r="A824" t="s">
        <v>17685</v>
      </c>
      <c r="B824" t="s">
        <v>17686</v>
      </c>
      <c r="C824">
        <v>8</v>
      </c>
      <c r="D824" t="s">
        <v>256</v>
      </c>
      <c r="E824" t="s">
        <v>17686</v>
      </c>
      <c r="F824">
        <v>1</v>
      </c>
      <c r="G824">
        <v>280</v>
      </c>
      <c r="H824">
        <v>539597</v>
      </c>
      <c r="I824" t="s">
        <v>17687</v>
      </c>
      <c r="J824" t="s">
        <v>545</v>
      </c>
      <c r="K824" t="s">
        <v>546</v>
      </c>
      <c r="L824" t="s">
        <v>577</v>
      </c>
      <c r="M824" t="s">
        <v>548</v>
      </c>
      <c r="N824" t="s">
        <v>549</v>
      </c>
      <c r="O824" t="s">
        <v>550</v>
      </c>
      <c r="P824" t="s">
        <v>136</v>
      </c>
      <c r="Q824" t="s">
        <v>147</v>
      </c>
      <c r="R824" t="s">
        <v>475</v>
      </c>
      <c r="S824" t="s">
        <v>566</v>
      </c>
      <c r="T824" t="s">
        <v>612</v>
      </c>
      <c r="U824">
        <f>COUNTIF('业绩进度排名-中间表'!$E$27:$E$202,新签明细[[#This Row],[cc_user_name]])</f>
        <v>1</v>
      </c>
      <c r="V824" s="1">
        <f>DATEVALUE(LEFT(新签明细[[#This Row],[支付成功时间]], FIND(" ", 新签明细[[#This Row],[支付成功时间]]) - 1))</f>
        <v>45795</v>
      </c>
      <c r="W824" s="1">
        <f>IFERROR(DATEVALUE(LEFT(新签明细[[#This Row],[lead_date]],FIND(" ",新签明细[[#This Row],[lead_date]])-1)),$W$2)</f>
        <v>45782</v>
      </c>
      <c r="X824" t="b">
        <f t="shared" ca="1" si="12"/>
        <v>1</v>
      </c>
    </row>
    <row r="825" spans="1:24" hidden="1">
      <c r="A825" t="s">
        <v>17798</v>
      </c>
      <c r="B825" t="s">
        <v>17799</v>
      </c>
      <c r="C825">
        <v>30</v>
      </c>
      <c r="D825" t="s">
        <v>200</v>
      </c>
      <c r="E825" t="s">
        <v>17799</v>
      </c>
      <c r="F825">
        <v>1</v>
      </c>
      <c r="G825">
        <v>787.5</v>
      </c>
      <c r="H825">
        <v>540422</v>
      </c>
      <c r="I825" t="s">
        <v>17800</v>
      </c>
      <c r="J825" t="s">
        <v>545</v>
      </c>
      <c r="K825" t="s">
        <v>546</v>
      </c>
      <c r="L825" t="s">
        <v>599</v>
      </c>
      <c r="M825" t="s">
        <v>548</v>
      </c>
      <c r="N825" t="s">
        <v>549</v>
      </c>
      <c r="O825" t="s">
        <v>550</v>
      </c>
      <c r="P825" t="s">
        <v>551</v>
      </c>
      <c r="Q825" t="s">
        <v>149</v>
      </c>
      <c r="R825" t="s">
        <v>475</v>
      </c>
      <c r="S825" t="s">
        <v>761</v>
      </c>
      <c r="T825" t="s">
        <v>17717</v>
      </c>
      <c r="U825">
        <f>COUNTIF('业绩进度排名-中间表'!$E$27:$E$202,新签明细[[#This Row],[cc_user_name]])</f>
        <v>1</v>
      </c>
      <c r="V825" s="1">
        <f>DATEVALUE(LEFT(新签明细[[#This Row],[支付成功时间]], FIND(" ", 新签明细[[#This Row],[支付成功时间]]) - 1))</f>
        <v>45796</v>
      </c>
      <c r="W825" s="1">
        <f>IFERROR(DATEVALUE(LEFT(新签明细[[#This Row],[lead_date]],FIND(" ",新签明细[[#This Row],[lead_date]])-1)),$W$2)</f>
        <v>45792</v>
      </c>
      <c r="X825" t="b">
        <f t="shared" ca="1" si="12"/>
        <v>1</v>
      </c>
    </row>
    <row r="826" spans="1:24" hidden="1">
      <c r="A826" t="s">
        <v>17801</v>
      </c>
      <c r="B826" t="s">
        <v>17802</v>
      </c>
      <c r="C826">
        <v>30</v>
      </c>
      <c r="D826" t="s">
        <v>231</v>
      </c>
      <c r="E826" t="s">
        <v>17802</v>
      </c>
      <c r="F826">
        <v>1</v>
      </c>
      <c r="G826">
        <v>787.5</v>
      </c>
      <c r="H826">
        <v>540817</v>
      </c>
      <c r="I826" t="s">
        <v>17803</v>
      </c>
      <c r="J826" t="s">
        <v>545</v>
      </c>
      <c r="K826" t="s">
        <v>546</v>
      </c>
      <c r="L826" t="s">
        <v>599</v>
      </c>
      <c r="M826" t="s">
        <v>548</v>
      </c>
      <c r="N826" t="s">
        <v>549</v>
      </c>
      <c r="O826" t="s">
        <v>550</v>
      </c>
      <c r="P826" t="s">
        <v>551</v>
      </c>
      <c r="Q826" t="s">
        <v>141</v>
      </c>
      <c r="R826" t="s">
        <v>475</v>
      </c>
      <c r="S826" t="s">
        <v>11951</v>
      </c>
      <c r="T826" t="s">
        <v>17790</v>
      </c>
      <c r="U826">
        <f>COUNTIF('业绩进度排名-中间表'!$E$27:$E$202,新签明细[[#This Row],[cc_user_name]])</f>
        <v>1</v>
      </c>
      <c r="V826" s="1">
        <f>DATEVALUE(LEFT(新签明细[[#This Row],[支付成功时间]], FIND(" ", 新签明细[[#This Row],[支付成功时间]]) - 1))</f>
        <v>45800</v>
      </c>
      <c r="W826" s="1">
        <f>IFERROR(DATEVALUE(LEFT(新签明细[[#This Row],[lead_date]],FIND(" ",新签明细[[#This Row],[lead_date]])-1)),$W$2)</f>
        <v>45795</v>
      </c>
      <c r="X826" t="b">
        <f t="shared" ca="1" si="12"/>
        <v>1</v>
      </c>
    </row>
    <row r="827" spans="1:24" hidden="1">
      <c r="A827" t="s">
        <v>30860</v>
      </c>
      <c r="B827" t="s">
        <v>30861</v>
      </c>
      <c r="C827">
        <v>30</v>
      </c>
      <c r="D827" t="s">
        <v>258</v>
      </c>
      <c r="E827" t="s">
        <v>30861</v>
      </c>
      <c r="F827">
        <v>1</v>
      </c>
      <c r="G827">
        <v>787.5</v>
      </c>
      <c r="H827">
        <v>544239</v>
      </c>
      <c r="I827" t="s">
        <v>30862</v>
      </c>
      <c r="J827" t="s">
        <v>545</v>
      </c>
      <c r="K827" t="s">
        <v>546</v>
      </c>
      <c r="L827" t="s">
        <v>599</v>
      </c>
      <c r="M827" t="s">
        <v>548</v>
      </c>
      <c r="N827" t="s">
        <v>549</v>
      </c>
      <c r="O827" t="s">
        <v>550</v>
      </c>
      <c r="P827" t="s">
        <v>136</v>
      </c>
      <c r="Q827" t="s">
        <v>147</v>
      </c>
      <c r="R827" t="s">
        <v>475</v>
      </c>
      <c r="S827" t="s">
        <v>1266</v>
      </c>
      <c r="T827" t="s">
        <v>30517</v>
      </c>
      <c r="U827">
        <f>COUNTIF('业绩进度排名-中间表'!$E$27:$E$202,新签明细[[#This Row],[cc_user_name]])</f>
        <v>1</v>
      </c>
      <c r="V827" s="1">
        <f>DATEVALUE(LEFT(新签明细[[#This Row],[支付成功时间]], FIND(" ", 新签明细[[#This Row],[支付成功时间]]) - 1))</f>
        <v>45804</v>
      </c>
      <c r="W827" s="1">
        <f>IFERROR(DATEVALUE(LEFT(新签明细[[#This Row],[lead_date]],FIND(" ",新签明细[[#This Row],[lead_date]])-1)),$W$2)</f>
        <v>45803</v>
      </c>
      <c r="X827" t="b">
        <f t="shared" ca="1" si="12"/>
        <v>1</v>
      </c>
    </row>
    <row r="828" spans="1:24" hidden="1">
      <c r="A828" t="s">
        <v>9509</v>
      </c>
      <c r="B828" t="s">
        <v>9510</v>
      </c>
      <c r="C828">
        <v>36</v>
      </c>
      <c r="D828" t="s">
        <v>295</v>
      </c>
      <c r="E828" t="s">
        <v>9510</v>
      </c>
      <c r="F828">
        <v>1</v>
      </c>
      <c r="G828">
        <v>1199</v>
      </c>
      <c r="H828">
        <v>536167</v>
      </c>
      <c r="I828" t="s">
        <v>9511</v>
      </c>
      <c r="J828" t="s">
        <v>545</v>
      </c>
      <c r="K828" t="s">
        <v>546</v>
      </c>
      <c r="L828" t="s">
        <v>557</v>
      </c>
      <c r="M828" t="s">
        <v>1088</v>
      </c>
      <c r="N828" t="s">
        <v>549</v>
      </c>
      <c r="O828" t="s">
        <v>550</v>
      </c>
      <c r="P828" t="s">
        <v>136</v>
      </c>
      <c r="Q828" t="s">
        <v>292</v>
      </c>
      <c r="R828" t="s">
        <v>475</v>
      </c>
      <c r="S828" t="s">
        <v>611</v>
      </c>
      <c r="T828" t="s">
        <v>567</v>
      </c>
      <c r="U828">
        <f>COUNTIF('业绩进度排名-中间表'!$E$27:$E$202,新签明细[[#This Row],[cc_user_name]])</f>
        <v>1</v>
      </c>
      <c r="V828" s="1">
        <f>DATEVALUE(LEFT(新签明细[[#This Row],[支付成功时间]], FIND(" ", 新签明细[[#This Row],[支付成功时间]]) - 1))</f>
        <v>45787</v>
      </c>
      <c r="W828" s="1">
        <f>IFERROR(DATEVALUE(LEFT(新签明细[[#This Row],[lead_date]],FIND(" ",新签明细[[#This Row],[lead_date]])-1)),$W$2)</f>
        <v>45783</v>
      </c>
      <c r="X828" t="b">
        <f t="shared" ca="1" si="12"/>
        <v>1</v>
      </c>
    </row>
    <row r="829" spans="1:24" hidden="1">
      <c r="A829" t="s">
        <v>688</v>
      </c>
      <c r="B829" t="s">
        <v>689</v>
      </c>
      <c r="C829">
        <v>48</v>
      </c>
      <c r="D829" t="s">
        <v>200</v>
      </c>
      <c r="E829" t="s">
        <v>689</v>
      </c>
      <c r="F829">
        <v>1</v>
      </c>
      <c r="G829">
        <v>1598</v>
      </c>
      <c r="H829">
        <v>534328</v>
      </c>
      <c r="I829" t="s">
        <v>690</v>
      </c>
      <c r="J829" t="s">
        <v>545</v>
      </c>
      <c r="K829" t="s">
        <v>546</v>
      </c>
      <c r="L829" t="s">
        <v>571</v>
      </c>
      <c r="M829" t="s">
        <v>548</v>
      </c>
      <c r="N829" t="s">
        <v>549</v>
      </c>
      <c r="O829" t="s">
        <v>550</v>
      </c>
      <c r="P829" t="s">
        <v>551</v>
      </c>
      <c r="Q829" t="s">
        <v>149</v>
      </c>
      <c r="R829" t="s">
        <v>475</v>
      </c>
      <c r="S829" t="s">
        <v>572</v>
      </c>
      <c r="T829" t="s">
        <v>691</v>
      </c>
      <c r="U829">
        <f>COUNTIF('业绩进度排名-中间表'!$E$27:$E$202,新签明细[[#This Row],[cc_user_name]])</f>
        <v>1</v>
      </c>
      <c r="V829" s="1">
        <f>DATEVALUE(LEFT(新签明细[[#This Row],[支付成功时间]], FIND(" ", 新签明细[[#This Row],[支付成功时间]]) - 1))</f>
        <v>45780</v>
      </c>
      <c r="W829" s="1">
        <f>IFERROR(DATEVALUE(LEFT(新签明细[[#This Row],[lead_date]],FIND(" ",新签明细[[#This Row],[lead_date]])-1)),$W$2)</f>
        <v>45768</v>
      </c>
      <c r="X829" t="b">
        <f t="shared" ca="1" si="12"/>
        <v>0</v>
      </c>
    </row>
    <row r="830" spans="1:24" hidden="1">
      <c r="A830" t="s">
        <v>17804</v>
      </c>
      <c r="B830" t="s">
        <v>17805</v>
      </c>
      <c r="C830">
        <v>36</v>
      </c>
      <c r="D830" t="s">
        <v>245</v>
      </c>
      <c r="E830" t="s">
        <v>17805</v>
      </c>
      <c r="F830">
        <v>1</v>
      </c>
      <c r="G830">
        <v>1199</v>
      </c>
      <c r="H830">
        <v>541345</v>
      </c>
      <c r="I830" t="s">
        <v>17806</v>
      </c>
      <c r="J830" t="s">
        <v>545</v>
      </c>
      <c r="K830" t="s">
        <v>546</v>
      </c>
      <c r="L830" t="s">
        <v>557</v>
      </c>
      <c r="M830" t="s">
        <v>548</v>
      </c>
      <c r="N830" t="s">
        <v>549</v>
      </c>
      <c r="O830" t="s">
        <v>550</v>
      </c>
      <c r="P830" t="s">
        <v>551</v>
      </c>
      <c r="Q830" t="s">
        <v>242</v>
      </c>
      <c r="R830" t="s">
        <v>475</v>
      </c>
      <c r="S830" t="s">
        <v>11884</v>
      </c>
      <c r="T830" t="s">
        <v>17646</v>
      </c>
      <c r="U830">
        <f>COUNTIF('业绩进度排名-中间表'!$E$27:$E$202,新签明细[[#This Row],[cc_user_name]])</f>
        <v>1</v>
      </c>
      <c r="V830" s="1">
        <f>DATEVALUE(LEFT(新签明细[[#This Row],[支付成功时间]], FIND(" ", 新签明细[[#This Row],[支付成功时间]]) - 1))</f>
        <v>45798</v>
      </c>
      <c r="W830" s="1">
        <f>IFERROR(DATEVALUE(LEFT(新签明细[[#This Row],[lead_date]],FIND(" ",新签明细[[#This Row],[lead_date]])-1)),$W$2)</f>
        <v>45796</v>
      </c>
      <c r="X830" t="b">
        <f t="shared" ca="1" si="12"/>
        <v>1</v>
      </c>
    </row>
    <row r="831" spans="1:24" hidden="1">
      <c r="A831" t="s">
        <v>17807</v>
      </c>
      <c r="B831" t="s">
        <v>17808</v>
      </c>
      <c r="C831">
        <v>30</v>
      </c>
      <c r="D831" t="s">
        <v>215</v>
      </c>
      <c r="E831" t="s">
        <v>17808</v>
      </c>
      <c r="F831">
        <v>1</v>
      </c>
      <c r="G831">
        <v>811.13</v>
      </c>
      <c r="H831">
        <v>540206</v>
      </c>
      <c r="I831" t="s">
        <v>17809</v>
      </c>
      <c r="J831" t="s">
        <v>545</v>
      </c>
      <c r="K831" t="s">
        <v>546</v>
      </c>
      <c r="L831" t="s">
        <v>11908</v>
      </c>
      <c r="M831" t="s">
        <v>626</v>
      </c>
      <c r="N831" t="s">
        <v>549</v>
      </c>
      <c r="O831" t="s">
        <v>550</v>
      </c>
      <c r="P831" t="s">
        <v>551</v>
      </c>
      <c r="Q831" t="s">
        <v>145</v>
      </c>
      <c r="R831" t="s">
        <v>475</v>
      </c>
      <c r="S831" t="s">
        <v>11909</v>
      </c>
      <c r="T831" t="s">
        <v>17790</v>
      </c>
      <c r="U831">
        <f>COUNTIF('业绩进度排名-中间表'!$E$27:$E$202,新签明细[[#This Row],[cc_user_name]])</f>
        <v>1</v>
      </c>
      <c r="V831" s="1">
        <f>DATEVALUE(LEFT(新签明细[[#This Row],[支付成功时间]], FIND(" ", 新签明细[[#This Row],[支付成功时间]]) - 1))</f>
        <v>45795</v>
      </c>
      <c r="W831" s="1">
        <f>IFERROR(DATEVALUE(LEFT(新签明细[[#This Row],[lead_date]],FIND(" ",新签明细[[#This Row],[lead_date]])-1)),$W$2)</f>
        <v>45795</v>
      </c>
      <c r="X831" t="b">
        <f t="shared" ca="1" si="12"/>
        <v>1</v>
      </c>
    </row>
    <row r="832" spans="1:24" hidden="1">
      <c r="A832" t="s">
        <v>17810</v>
      </c>
      <c r="B832" t="s">
        <v>17811</v>
      </c>
      <c r="C832">
        <v>36</v>
      </c>
      <c r="D832" t="s">
        <v>330</v>
      </c>
      <c r="E832" t="s">
        <v>17811</v>
      </c>
      <c r="F832">
        <v>1</v>
      </c>
      <c r="G832">
        <v>1230.502573</v>
      </c>
      <c r="H832">
        <v>539391</v>
      </c>
      <c r="I832" t="s">
        <v>17812</v>
      </c>
      <c r="J832" t="s">
        <v>545</v>
      </c>
      <c r="K832" t="s">
        <v>546</v>
      </c>
      <c r="L832" t="s">
        <v>557</v>
      </c>
      <c r="M832" t="s">
        <v>695</v>
      </c>
      <c r="N832" t="s">
        <v>549</v>
      </c>
      <c r="O832" t="s">
        <v>559</v>
      </c>
      <c r="P832" t="s">
        <v>504</v>
      </c>
      <c r="Q832" t="s">
        <v>325</v>
      </c>
      <c r="R832" t="s">
        <v>475</v>
      </c>
      <c r="S832" t="s">
        <v>672</v>
      </c>
      <c r="T832" t="s">
        <v>873</v>
      </c>
      <c r="U832">
        <f>COUNTIF('业绩进度排名-中间表'!$E$27:$E$202,新签明细[[#This Row],[cc_user_name]])</f>
        <v>1</v>
      </c>
      <c r="V832" s="1">
        <f>DATEVALUE(LEFT(新签明细[[#This Row],[支付成功时间]], FIND(" ", 新签明细[[#This Row],[支付成功时间]]) - 1))</f>
        <v>45794</v>
      </c>
      <c r="W832" s="1">
        <f>IFERROR(DATEVALUE(LEFT(新签明细[[#This Row],[lead_date]],FIND(" ",新签明细[[#This Row],[lead_date]])-1)),$W$2)</f>
        <v>45786</v>
      </c>
      <c r="X832" t="b">
        <f t="shared" ca="1" si="12"/>
        <v>1</v>
      </c>
    </row>
    <row r="833" spans="1:24" hidden="1">
      <c r="A833" t="s">
        <v>17813</v>
      </c>
      <c r="B833" t="s">
        <v>17814</v>
      </c>
      <c r="C833">
        <v>8</v>
      </c>
      <c r="D833" t="s">
        <v>185</v>
      </c>
      <c r="E833" t="s">
        <v>17814</v>
      </c>
      <c r="F833">
        <v>1</v>
      </c>
      <c r="G833">
        <v>288.39999999999998</v>
      </c>
      <c r="H833">
        <v>538981</v>
      </c>
      <c r="I833" t="s">
        <v>17815</v>
      </c>
      <c r="J833" t="s">
        <v>545</v>
      </c>
      <c r="K833" t="s">
        <v>546</v>
      </c>
      <c r="L833" t="s">
        <v>577</v>
      </c>
      <c r="M833" t="s">
        <v>548</v>
      </c>
      <c r="N833" t="s">
        <v>549</v>
      </c>
      <c r="O833" t="s">
        <v>559</v>
      </c>
      <c r="P833" t="s">
        <v>469</v>
      </c>
      <c r="Q833" t="s">
        <v>180</v>
      </c>
      <c r="R833" t="s">
        <v>475</v>
      </c>
      <c r="S833" t="s">
        <v>659</v>
      </c>
      <c r="T833" t="s">
        <v>17661</v>
      </c>
      <c r="U833">
        <f>COUNTIF('业绩进度排名-中间表'!$E$27:$E$202,新签明细[[#This Row],[cc_user_name]])</f>
        <v>1</v>
      </c>
      <c r="V833" s="1">
        <f>DATEVALUE(LEFT(新签明细[[#This Row],[支付成功时间]], FIND(" ", 新签明细[[#This Row],[支付成功时间]]) - 1))</f>
        <v>45794</v>
      </c>
      <c r="W833" s="1">
        <f>IFERROR(DATEVALUE(LEFT(新签明细[[#This Row],[lead_date]],FIND(" ",新签明细[[#This Row],[lead_date]])-1)),$W$2)</f>
        <v>45793</v>
      </c>
      <c r="X833" t="b">
        <f t="shared" ca="1" si="12"/>
        <v>1</v>
      </c>
    </row>
    <row r="834" spans="1:24" hidden="1">
      <c r="A834" t="s">
        <v>17816</v>
      </c>
      <c r="B834" t="s">
        <v>17817</v>
      </c>
      <c r="C834">
        <v>8</v>
      </c>
      <c r="D834" t="s">
        <v>293</v>
      </c>
      <c r="E834" t="s">
        <v>17817</v>
      </c>
      <c r="F834">
        <v>1</v>
      </c>
      <c r="G834">
        <v>280</v>
      </c>
      <c r="H834">
        <v>541213</v>
      </c>
      <c r="I834" t="s">
        <v>17818</v>
      </c>
      <c r="J834" t="s">
        <v>545</v>
      </c>
      <c r="K834" t="s">
        <v>546</v>
      </c>
      <c r="L834" t="s">
        <v>577</v>
      </c>
      <c r="M834" t="s">
        <v>886</v>
      </c>
      <c r="N834" t="s">
        <v>549</v>
      </c>
      <c r="O834" t="s">
        <v>550</v>
      </c>
      <c r="P834" t="s">
        <v>136</v>
      </c>
      <c r="Q834" t="s">
        <v>292</v>
      </c>
      <c r="R834" t="s">
        <v>475</v>
      </c>
      <c r="S834" t="s">
        <v>566</v>
      </c>
      <c r="T834" t="s">
        <v>567</v>
      </c>
      <c r="U834">
        <f>COUNTIF('业绩进度排名-中间表'!$E$27:$E$202,新签明细[[#This Row],[cc_user_name]])</f>
        <v>1</v>
      </c>
      <c r="V834" s="1">
        <f>DATEVALUE(LEFT(新签明细[[#This Row],[支付成功时间]], FIND(" ", 新签明细[[#This Row],[支付成功时间]]) - 1))</f>
        <v>45797</v>
      </c>
      <c r="W834" s="1">
        <f>IFERROR(DATEVALUE(LEFT(新签明细[[#This Row],[lead_date]],FIND(" ",新签明细[[#This Row],[lead_date]])-1)),$W$2)</f>
        <v>45783</v>
      </c>
      <c r="X834" t="b">
        <f t="shared" ca="1" si="12"/>
        <v>1</v>
      </c>
    </row>
    <row r="835" spans="1:24" hidden="1">
      <c r="A835" t="s">
        <v>692</v>
      </c>
      <c r="B835" t="s">
        <v>693</v>
      </c>
      <c r="C835">
        <v>60</v>
      </c>
      <c r="D835" t="s">
        <v>278</v>
      </c>
      <c r="E835" t="s">
        <v>693</v>
      </c>
      <c r="F835">
        <v>1</v>
      </c>
      <c r="G835">
        <v>1514.701973</v>
      </c>
      <c r="H835">
        <v>534996</v>
      </c>
      <c r="I835" t="s">
        <v>694</v>
      </c>
      <c r="J835" t="s">
        <v>545</v>
      </c>
      <c r="K835" t="s">
        <v>546</v>
      </c>
      <c r="L835" t="s">
        <v>547</v>
      </c>
      <c r="M835" t="s">
        <v>695</v>
      </c>
      <c r="N835" t="s">
        <v>549</v>
      </c>
      <c r="O835" t="s">
        <v>550</v>
      </c>
      <c r="P835" t="s">
        <v>136</v>
      </c>
      <c r="Q835" t="s">
        <v>139</v>
      </c>
      <c r="R835" t="s">
        <v>475</v>
      </c>
      <c r="S835" t="s">
        <v>696</v>
      </c>
      <c r="T835" t="s">
        <v>697</v>
      </c>
      <c r="U835">
        <f>COUNTIF('业绩进度排名-中间表'!$E$27:$E$202,新签明细[[#This Row],[cc_user_name]])</f>
        <v>1</v>
      </c>
      <c r="V835" s="1">
        <f>DATEVALUE(LEFT(新签明细[[#This Row],[支付成功时间]], FIND(" ", 新签明细[[#This Row],[支付成功时间]]) - 1))</f>
        <v>45785</v>
      </c>
      <c r="W835" s="1">
        <f>IFERROR(DATEVALUE(LEFT(新签明细[[#This Row],[lead_date]],FIND(" ",新签明细[[#This Row],[lead_date]])-1)),$W$2)</f>
        <v>45687</v>
      </c>
      <c r="X835" t="b">
        <f t="shared" ref="X835:X898" ca="1" si="13">MONTH(W835)=MONTH(TODAY())</f>
        <v>0</v>
      </c>
    </row>
    <row r="836" spans="1:24">
      <c r="A836" t="s">
        <v>17819</v>
      </c>
      <c r="B836" t="s">
        <v>17820</v>
      </c>
      <c r="C836">
        <v>18</v>
      </c>
      <c r="D836" t="s">
        <v>300</v>
      </c>
      <c r="E836" t="s">
        <v>17820</v>
      </c>
      <c r="F836">
        <v>1</v>
      </c>
      <c r="G836">
        <v>630</v>
      </c>
      <c r="H836">
        <v>540118</v>
      </c>
      <c r="I836" t="s">
        <v>17821</v>
      </c>
      <c r="J836" t="s">
        <v>545</v>
      </c>
      <c r="K836" t="s">
        <v>546</v>
      </c>
      <c r="L836" t="s">
        <v>565</v>
      </c>
      <c r="M836" t="s">
        <v>695</v>
      </c>
      <c r="N836" t="s">
        <v>549</v>
      </c>
      <c r="O836" t="s">
        <v>550</v>
      </c>
      <c r="P836" t="s">
        <v>136</v>
      </c>
      <c r="Q836" t="s">
        <v>143</v>
      </c>
      <c r="R836" t="s">
        <v>475</v>
      </c>
      <c r="S836" t="s">
        <v>572</v>
      </c>
      <c r="T836" t="s">
        <v>11910</v>
      </c>
      <c r="U836">
        <f>COUNTIF('业绩进度排名-中间表'!$E$27:$E$202,新签明细[[#This Row],[cc_user_name]])</f>
        <v>1</v>
      </c>
      <c r="V836" s="1">
        <f>DATEVALUE(LEFT(新签明细[[#This Row],[支付成功时间]], FIND(" ", 新签明细[[#This Row],[支付成功时间]]) - 1))</f>
        <v>45795</v>
      </c>
      <c r="W836" s="1">
        <f>IFERROR(DATEVALUE(LEFT(新签明细[[#This Row],[lead_date]],FIND(" ",新签明细[[#This Row],[lead_date]])-1)),$W$2)</f>
        <v>45789</v>
      </c>
      <c r="X836" t="b">
        <f t="shared" ca="1" si="13"/>
        <v>1</v>
      </c>
    </row>
    <row r="837" spans="1:24" hidden="1">
      <c r="A837" t="s">
        <v>17822</v>
      </c>
      <c r="B837" t="s">
        <v>17823</v>
      </c>
      <c r="C837">
        <v>36</v>
      </c>
      <c r="D837" t="s">
        <v>335</v>
      </c>
      <c r="E837" t="s">
        <v>17823</v>
      </c>
      <c r="F837">
        <v>1</v>
      </c>
      <c r="G837">
        <v>1341.247805</v>
      </c>
      <c r="H837">
        <v>541206</v>
      </c>
      <c r="I837" t="s">
        <v>17824</v>
      </c>
      <c r="J837" t="s">
        <v>545</v>
      </c>
      <c r="K837" t="s">
        <v>546</v>
      </c>
      <c r="L837" t="s">
        <v>557</v>
      </c>
      <c r="M837" t="s">
        <v>558</v>
      </c>
      <c r="N837" t="s">
        <v>549</v>
      </c>
      <c r="O837" t="s">
        <v>559</v>
      </c>
      <c r="P837" t="s">
        <v>504</v>
      </c>
      <c r="Q837" t="s">
        <v>325</v>
      </c>
      <c r="R837" t="s">
        <v>475</v>
      </c>
      <c r="S837" t="s">
        <v>17825</v>
      </c>
      <c r="T837" t="s">
        <v>17717</v>
      </c>
      <c r="U837">
        <f>COUNTIF('业绩进度排名-中间表'!$E$27:$E$202,新签明细[[#This Row],[cc_user_name]])</f>
        <v>1</v>
      </c>
      <c r="V837" s="1">
        <f>DATEVALUE(LEFT(新签明细[[#This Row],[支付成功时间]], FIND(" ", 新签明细[[#This Row],[支付成功时间]]) - 1))</f>
        <v>45797</v>
      </c>
      <c r="W837" s="1">
        <f>IFERROR(DATEVALUE(LEFT(新签明细[[#This Row],[lead_date]],FIND(" ",新签明细[[#This Row],[lead_date]])-1)),$W$2)</f>
        <v>45792</v>
      </c>
      <c r="X837" t="b">
        <f t="shared" ca="1" si="13"/>
        <v>1</v>
      </c>
    </row>
    <row r="838" spans="1:24" hidden="1">
      <c r="A838" t="s">
        <v>698</v>
      </c>
      <c r="B838" t="s">
        <v>699</v>
      </c>
      <c r="C838">
        <v>18</v>
      </c>
      <c r="D838" t="s">
        <v>244</v>
      </c>
      <c r="E838" t="s">
        <v>699</v>
      </c>
      <c r="F838">
        <v>1</v>
      </c>
      <c r="G838">
        <v>630</v>
      </c>
      <c r="H838">
        <v>535889</v>
      </c>
      <c r="I838" t="s">
        <v>700</v>
      </c>
      <c r="J838" t="s">
        <v>545</v>
      </c>
      <c r="K838" t="s">
        <v>546</v>
      </c>
      <c r="L838" t="s">
        <v>565</v>
      </c>
      <c r="M838" t="s">
        <v>548</v>
      </c>
      <c r="N838" t="s">
        <v>549</v>
      </c>
      <c r="O838" t="s">
        <v>550</v>
      </c>
      <c r="P838" t="s">
        <v>551</v>
      </c>
      <c r="Q838" t="s">
        <v>242</v>
      </c>
      <c r="R838" t="s">
        <v>475</v>
      </c>
      <c r="S838" t="s">
        <v>659</v>
      </c>
      <c r="T838" t="s">
        <v>701</v>
      </c>
      <c r="U838">
        <f>COUNTIF('业绩进度排名-中间表'!$E$27:$E$202,新签明细[[#This Row],[cc_user_name]])</f>
        <v>1</v>
      </c>
      <c r="V838" s="1">
        <f>DATEVALUE(LEFT(新签明细[[#This Row],[支付成功时间]], FIND(" ", 新签明细[[#This Row],[支付成功时间]]) - 1))</f>
        <v>45787</v>
      </c>
      <c r="W838" s="1">
        <f>IFERROR(DATEVALUE(LEFT(新签明细[[#This Row],[lead_date]],FIND(" ",新签明细[[#This Row],[lead_date]])-1)),$W$2)</f>
        <v>45635</v>
      </c>
      <c r="X838" t="b">
        <f t="shared" ca="1" si="13"/>
        <v>0</v>
      </c>
    </row>
    <row r="839" spans="1:24" hidden="1">
      <c r="A839" t="s">
        <v>29007</v>
      </c>
      <c r="B839" t="s">
        <v>29008</v>
      </c>
      <c r="C839">
        <v>36</v>
      </c>
      <c r="D839" t="s">
        <v>231</v>
      </c>
      <c r="E839" t="s">
        <v>29008</v>
      </c>
      <c r="F839">
        <v>1</v>
      </c>
      <c r="G839">
        <v>1210.5453239999999</v>
      </c>
      <c r="H839">
        <v>542963</v>
      </c>
      <c r="I839" t="s">
        <v>29009</v>
      </c>
      <c r="J839" t="s">
        <v>545</v>
      </c>
      <c r="K839" t="s">
        <v>546</v>
      </c>
      <c r="L839" t="s">
        <v>557</v>
      </c>
      <c r="M839" t="s">
        <v>886</v>
      </c>
      <c r="N839" t="s">
        <v>549</v>
      </c>
      <c r="O839" t="s">
        <v>550</v>
      </c>
      <c r="P839" t="s">
        <v>551</v>
      </c>
      <c r="Q839" t="s">
        <v>141</v>
      </c>
      <c r="R839" t="s">
        <v>475</v>
      </c>
      <c r="S839" t="s">
        <v>696</v>
      </c>
      <c r="T839" t="s">
        <v>17764</v>
      </c>
      <c r="U839">
        <f>COUNTIF('业绩进度排名-中间表'!$E$27:$E$202,新签明细[[#This Row],[cc_user_name]])</f>
        <v>1</v>
      </c>
      <c r="V839" s="1">
        <f>DATEVALUE(LEFT(新签明细[[#This Row],[支付成功时间]], FIND(" ", 新签明细[[#This Row],[支付成功时间]]) - 1))</f>
        <v>45802</v>
      </c>
      <c r="W839" s="1">
        <f>IFERROR(DATEVALUE(LEFT(新签明细[[#This Row],[lead_date]],FIND(" ",新签明细[[#This Row],[lead_date]])-1)),$W$2)</f>
        <v>45799</v>
      </c>
      <c r="X839" t="b">
        <f t="shared" ca="1" si="13"/>
        <v>1</v>
      </c>
    </row>
    <row r="840" spans="1:24" hidden="1">
      <c r="A840" t="s">
        <v>17826</v>
      </c>
      <c r="B840" t="s">
        <v>17827</v>
      </c>
      <c r="C840">
        <v>36</v>
      </c>
      <c r="D840" t="s">
        <v>3800</v>
      </c>
      <c r="E840" t="s">
        <v>17827</v>
      </c>
      <c r="F840">
        <v>1</v>
      </c>
      <c r="G840">
        <v>1341.247805</v>
      </c>
      <c r="H840">
        <v>542742</v>
      </c>
      <c r="I840" t="s">
        <v>17828</v>
      </c>
      <c r="J840" t="s">
        <v>545</v>
      </c>
      <c r="K840" t="s">
        <v>546</v>
      </c>
      <c r="L840" t="s">
        <v>557</v>
      </c>
      <c r="M840" t="s">
        <v>558</v>
      </c>
      <c r="N840" t="s">
        <v>549</v>
      </c>
      <c r="O840" t="s">
        <v>559</v>
      </c>
      <c r="P840" t="s">
        <v>504</v>
      </c>
      <c r="Q840" t="s">
        <v>325</v>
      </c>
      <c r="R840" t="s">
        <v>475</v>
      </c>
      <c r="S840" t="s">
        <v>1071</v>
      </c>
      <c r="T840" t="s">
        <v>9375</v>
      </c>
      <c r="U840">
        <f>COUNTIF('业绩进度排名-中间表'!$E$27:$E$202,新签明细[[#This Row],[cc_user_name]])</f>
        <v>0</v>
      </c>
      <c r="V840" s="1">
        <f>DATEVALUE(LEFT(新签明细[[#This Row],[支付成功时间]], FIND(" ", 新签明细[[#This Row],[支付成功时间]]) - 1))</f>
        <v>45801</v>
      </c>
      <c r="W840" s="1">
        <f>IFERROR(DATEVALUE(LEFT(新签明细[[#This Row],[lead_date]],FIND(" ",新签明细[[#This Row],[lead_date]])-1)),$W$2)</f>
        <v>45787</v>
      </c>
      <c r="X840" t="b">
        <f t="shared" ca="1" si="13"/>
        <v>1</v>
      </c>
    </row>
    <row r="841" spans="1:24" hidden="1">
      <c r="A841" t="s">
        <v>702</v>
      </c>
      <c r="B841" t="s">
        <v>703</v>
      </c>
      <c r="C841">
        <v>48</v>
      </c>
      <c r="D841" t="s">
        <v>246</v>
      </c>
      <c r="E841" t="s">
        <v>703</v>
      </c>
      <c r="F841">
        <v>1</v>
      </c>
      <c r="G841">
        <v>1598</v>
      </c>
      <c r="H841">
        <v>534489</v>
      </c>
      <c r="I841" t="s">
        <v>704</v>
      </c>
      <c r="J841" t="s">
        <v>545</v>
      </c>
      <c r="K841" t="s">
        <v>546</v>
      </c>
      <c r="L841" t="s">
        <v>571</v>
      </c>
      <c r="M841" t="s">
        <v>548</v>
      </c>
      <c r="N841" t="s">
        <v>549</v>
      </c>
      <c r="O841" t="s">
        <v>550</v>
      </c>
      <c r="P841" t="s">
        <v>551</v>
      </c>
      <c r="Q841" t="s">
        <v>242</v>
      </c>
      <c r="R841" t="s">
        <v>475</v>
      </c>
      <c r="S841" t="s">
        <v>566</v>
      </c>
      <c r="T841" t="s">
        <v>637</v>
      </c>
      <c r="U841">
        <f>COUNTIF('业绩进度排名-中间表'!$E$27:$E$202,新签明细[[#This Row],[cc_user_name]])</f>
        <v>1</v>
      </c>
      <c r="V841" s="1">
        <f>DATEVALUE(LEFT(新签明细[[#This Row],[支付成功时间]], FIND(" ", 新签明细[[#This Row],[支付成功时间]]) - 1))</f>
        <v>45781</v>
      </c>
      <c r="W841" s="1">
        <f>IFERROR(DATEVALUE(LEFT(新签明细[[#This Row],[lead_date]],FIND(" ",新签明细[[#This Row],[lead_date]])-1)),$W$2)</f>
        <v>45779</v>
      </c>
      <c r="X841" t="b">
        <f t="shared" ca="1" si="13"/>
        <v>1</v>
      </c>
    </row>
    <row r="842" spans="1:24" hidden="1">
      <c r="A842" t="s">
        <v>17829</v>
      </c>
      <c r="B842" t="s">
        <v>17830</v>
      </c>
      <c r="C842">
        <v>24</v>
      </c>
      <c r="D842" t="s">
        <v>205</v>
      </c>
      <c r="E842" t="s">
        <v>17830</v>
      </c>
      <c r="F842">
        <v>1</v>
      </c>
      <c r="G842">
        <v>840</v>
      </c>
      <c r="H842">
        <v>542257</v>
      </c>
      <c r="I842" t="s">
        <v>17831</v>
      </c>
      <c r="J842" t="s">
        <v>545</v>
      </c>
      <c r="K842" t="s">
        <v>546</v>
      </c>
      <c r="L842" t="s">
        <v>671</v>
      </c>
      <c r="M842" t="s">
        <v>548</v>
      </c>
      <c r="N842" t="s">
        <v>549</v>
      </c>
      <c r="O842" t="s">
        <v>550</v>
      </c>
      <c r="P842" t="s">
        <v>551</v>
      </c>
      <c r="Q842" t="s">
        <v>149</v>
      </c>
      <c r="R842" t="s">
        <v>475</v>
      </c>
      <c r="S842" t="s">
        <v>611</v>
      </c>
      <c r="T842" t="s">
        <v>17661</v>
      </c>
      <c r="U842">
        <f>COUNTIF('业绩进度排名-中间表'!$E$27:$E$202,新签明细[[#This Row],[cc_user_name]])</f>
        <v>1</v>
      </c>
      <c r="V842" s="1">
        <f>DATEVALUE(LEFT(新签明细[[#This Row],[支付成功时间]], FIND(" ", 新签明细[[#This Row],[支付成功时间]]) - 1))</f>
        <v>45800</v>
      </c>
      <c r="W842" s="1">
        <f>IFERROR(DATEVALUE(LEFT(新签明细[[#This Row],[lead_date]],FIND(" ",新签明细[[#This Row],[lead_date]])-1)),$W$2)</f>
        <v>45793</v>
      </c>
      <c r="X842" t="b">
        <f t="shared" ca="1" si="13"/>
        <v>1</v>
      </c>
    </row>
    <row r="843" spans="1:24" hidden="1">
      <c r="A843" t="s">
        <v>705</v>
      </c>
      <c r="B843" t="s">
        <v>706</v>
      </c>
      <c r="C843">
        <v>48</v>
      </c>
      <c r="D843" t="s">
        <v>182</v>
      </c>
      <c r="E843" t="s">
        <v>706</v>
      </c>
      <c r="F843">
        <v>1</v>
      </c>
      <c r="G843">
        <v>1645.94</v>
      </c>
      <c r="H843">
        <v>535529</v>
      </c>
      <c r="I843" t="s">
        <v>707</v>
      </c>
      <c r="J843" t="s">
        <v>545</v>
      </c>
      <c r="K843" t="s">
        <v>546</v>
      </c>
      <c r="L843" t="s">
        <v>571</v>
      </c>
      <c r="M843" t="s">
        <v>548</v>
      </c>
      <c r="N843" t="s">
        <v>549</v>
      </c>
      <c r="O843" t="s">
        <v>559</v>
      </c>
      <c r="P843" t="s">
        <v>469</v>
      </c>
      <c r="Q843" t="s">
        <v>180</v>
      </c>
      <c r="R843" t="s">
        <v>475</v>
      </c>
      <c r="S843" t="s">
        <v>659</v>
      </c>
      <c r="T843" t="s">
        <v>708</v>
      </c>
      <c r="U843">
        <f>COUNTIF('业绩进度排名-中间表'!$E$27:$E$202,新签明细[[#This Row],[cc_user_name]])</f>
        <v>1</v>
      </c>
      <c r="V843" s="1">
        <f>DATEVALUE(LEFT(新签明细[[#This Row],[支付成功时间]], FIND(" ", 新签明细[[#This Row],[支付成功时间]]) - 1))</f>
        <v>45786</v>
      </c>
      <c r="W843" s="1">
        <f>IFERROR(DATEVALUE(LEFT(新签明细[[#This Row],[lead_date]],FIND(" ",新签明细[[#This Row],[lead_date]])-1)),$W$2)</f>
        <v>45785</v>
      </c>
      <c r="X843" t="b">
        <f t="shared" ca="1" si="13"/>
        <v>1</v>
      </c>
    </row>
    <row r="844" spans="1:24" hidden="1">
      <c r="A844" t="s">
        <v>17832</v>
      </c>
      <c r="B844" t="s">
        <v>17833</v>
      </c>
      <c r="C844">
        <v>18</v>
      </c>
      <c r="D844" t="s">
        <v>316</v>
      </c>
      <c r="E844" t="s">
        <v>17833</v>
      </c>
      <c r="F844">
        <v>1</v>
      </c>
      <c r="G844">
        <v>648.9</v>
      </c>
      <c r="H844">
        <v>542607</v>
      </c>
      <c r="I844" t="s">
        <v>17834</v>
      </c>
      <c r="J844" t="s">
        <v>545</v>
      </c>
      <c r="K844" t="s">
        <v>546</v>
      </c>
      <c r="L844" t="s">
        <v>565</v>
      </c>
      <c r="M844" t="s">
        <v>548</v>
      </c>
      <c r="N844" t="s">
        <v>549</v>
      </c>
      <c r="O844" t="s">
        <v>550</v>
      </c>
      <c r="P844" t="s">
        <v>616</v>
      </c>
      <c r="Q844" t="s">
        <v>314</v>
      </c>
      <c r="R844" t="s">
        <v>475</v>
      </c>
      <c r="S844" t="s">
        <v>1852</v>
      </c>
      <c r="T844" t="s">
        <v>17695</v>
      </c>
      <c r="U844">
        <f>COUNTIF('业绩进度排名-中间表'!$E$27:$E$202,新签明细[[#This Row],[cc_user_name]])</f>
        <v>1</v>
      </c>
      <c r="V844" s="1">
        <f>DATEVALUE(LEFT(新签明细[[#This Row],[支付成功时间]], FIND(" ", 新签明细[[#This Row],[支付成功时间]]) - 1))</f>
        <v>45801</v>
      </c>
      <c r="W844" s="1">
        <f>IFERROR(DATEVALUE(LEFT(新签明细[[#This Row],[lead_date]],FIND(" ",新签明细[[#This Row],[lead_date]])-1)),$W$2)</f>
        <v>45790</v>
      </c>
      <c r="X844" t="b">
        <f t="shared" ca="1" si="13"/>
        <v>1</v>
      </c>
    </row>
    <row r="845" spans="1:24" hidden="1">
      <c r="A845" t="s">
        <v>17835</v>
      </c>
      <c r="B845" t="s">
        <v>17836</v>
      </c>
      <c r="C845">
        <v>8</v>
      </c>
      <c r="D845" t="s">
        <v>282</v>
      </c>
      <c r="E845" t="s">
        <v>17836</v>
      </c>
      <c r="F845">
        <v>1</v>
      </c>
      <c r="G845">
        <v>280</v>
      </c>
      <c r="H845">
        <v>538743</v>
      </c>
      <c r="I845" t="s">
        <v>17837</v>
      </c>
      <c r="J845" t="s">
        <v>545</v>
      </c>
      <c r="K845" t="s">
        <v>546</v>
      </c>
      <c r="L845" t="s">
        <v>577</v>
      </c>
      <c r="M845" t="s">
        <v>578</v>
      </c>
      <c r="N845" t="s">
        <v>549</v>
      </c>
      <c r="O845" t="s">
        <v>550</v>
      </c>
      <c r="P845" t="s">
        <v>136</v>
      </c>
      <c r="Q845" t="s">
        <v>139</v>
      </c>
      <c r="R845" t="s">
        <v>475</v>
      </c>
      <c r="S845" t="s">
        <v>572</v>
      </c>
      <c r="T845" t="s">
        <v>11910</v>
      </c>
      <c r="U845">
        <f>COUNTIF('业绩进度排名-中间表'!$E$27:$E$202,新签明细[[#This Row],[cc_user_name]])</f>
        <v>1</v>
      </c>
      <c r="V845" s="1">
        <f>DATEVALUE(LEFT(新签明细[[#This Row],[支付成功时间]], FIND(" ", 新签明细[[#This Row],[支付成功时间]]) - 1))</f>
        <v>45793</v>
      </c>
      <c r="W845" s="1">
        <f>IFERROR(DATEVALUE(LEFT(新签明细[[#This Row],[lead_date]],FIND(" ",新签明细[[#This Row],[lead_date]])-1)),$W$2)</f>
        <v>45789</v>
      </c>
      <c r="X845" t="b">
        <f t="shared" ca="1" si="13"/>
        <v>1</v>
      </c>
    </row>
    <row r="846" spans="1:24" hidden="1">
      <c r="A846" t="s">
        <v>30863</v>
      </c>
      <c r="B846" t="s">
        <v>30864</v>
      </c>
      <c r="C846">
        <v>60</v>
      </c>
      <c r="D846" t="s">
        <v>284</v>
      </c>
      <c r="E846" t="s">
        <v>30864</v>
      </c>
      <c r="F846">
        <v>2</v>
      </c>
      <c r="G846">
        <v>1575</v>
      </c>
      <c r="H846">
        <v>544276</v>
      </c>
      <c r="I846" t="s">
        <v>30865</v>
      </c>
      <c r="J846" t="s">
        <v>545</v>
      </c>
      <c r="K846" t="s">
        <v>546</v>
      </c>
      <c r="L846" t="s">
        <v>547</v>
      </c>
      <c r="M846" t="s">
        <v>548</v>
      </c>
      <c r="N846" t="s">
        <v>549</v>
      </c>
      <c r="O846" t="s">
        <v>550</v>
      </c>
      <c r="P846" t="s">
        <v>136</v>
      </c>
      <c r="Q846" t="s">
        <v>283</v>
      </c>
      <c r="R846" t="s">
        <v>475</v>
      </c>
      <c r="S846" t="s">
        <v>30866</v>
      </c>
      <c r="T846" t="s">
        <v>30867</v>
      </c>
      <c r="U846">
        <f>COUNTIF('业绩进度排名-中间表'!$E$27:$E$202,新签明细[[#This Row],[cc_user_name]])</f>
        <v>1</v>
      </c>
      <c r="V846" s="1">
        <f>DATEVALUE(LEFT(新签明细[[#This Row],[支付成功时间]], FIND(" ", 新签明细[[#This Row],[支付成功时间]]) - 1))</f>
        <v>45804</v>
      </c>
      <c r="W846" s="1">
        <f>IFERROR(DATEVALUE(LEFT(新签明细[[#This Row],[lead_date]],FIND(" ",新签明细[[#This Row],[lead_date]])-1)),$W$2)</f>
        <v>45397</v>
      </c>
      <c r="X846" t="b">
        <f t="shared" ca="1" si="13"/>
        <v>0</v>
      </c>
    </row>
    <row r="847" spans="1:24" hidden="1">
      <c r="A847" t="s">
        <v>29010</v>
      </c>
      <c r="B847" t="s">
        <v>29011</v>
      </c>
      <c r="C847">
        <v>8</v>
      </c>
      <c r="D847" t="s">
        <v>257</v>
      </c>
      <c r="E847" t="s">
        <v>29011</v>
      </c>
      <c r="F847">
        <v>1</v>
      </c>
      <c r="G847">
        <v>288.39999999999998</v>
      </c>
      <c r="H847">
        <v>543685</v>
      </c>
      <c r="I847" t="s">
        <v>29012</v>
      </c>
      <c r="J847" t="s">
        <v>545</v>
      </c>
      <c r="K847" t="s">
        <v>546</v>
      </c>
      <c r="L847" t="s">
        <v>577</v>
      </c>
      <c r="M847" t="s">
        <v>632</v>
      </c>
      <c r="N847" t="s">
        <v>549</v>
      </c>
      <c r="O847" t="s">
        <v>550</v>
      </c>
      <c r="P847" t="s">
        <v>136</v>
      </c>
      <c r="Q847" t="s">
        <v>147</v>
      </c>
      <c r="R847" t="s">
        <v>475</v>
      </c>
      <c r="S847" t="s">
        <v>30868</v>
      </c>
      <c r="T847" t="s">
        <v>29013</v>
      </c>
      <c r="U847">
        <f>COUNTIF('业绩进度排名-中间表'!$E$27:$E$202,新签明细[[#This Row],[cc_user_name]])</f>
        <v>1</v>
      </c>
      <c r="V847" s="1">
        <f>DATEVALUE(LEFT(新签明细[[#This Row],[支付成功时间]], FIND(" ", 新签明细[[#This Row],[支付成功时间]]) - 1))</f>
        <v>45803</v>
      </c>
      <c r="W847" s="1">
        <f>IFERROR(DATEVALUE(LEFT(新签明细[[#This Row],[lead_date]],FIND(" ",新签明细[[#This Row],[lead_date]])-1)),$W$2)</f>
        <v>45705</v>
      </c>
      <c r="X847" t="b">
        <f t="shared" ca="1" si="13"/>
        <v>0</v>
      </c>
    </row>
    <row r="848" spans="1:24" hidden="1">
      <c r="A848" t="s">
        <v>9512</v>
      </c>
      <c r="B848" t="s">
        <v>9513</v>
      </c>
      <c r="C848">
        <v>36</v>
      </c>
      <c r="D848" t="s">
        <v>203</v>
      </c>
      <c r="E848" t="s">
        <v>9513</v>
      </c>
      <c r="F848">
        <v>1</v>
      </c>
      <c r="G848">
        <v>1199</v>
      </c>
      <c r="H848">
        <v>534286</v>
      </c>
      <c r="I848" t="s">
        <v>9514</v>
      </c>
      <c r="J848" t="s">
        <v>545</v>
      </c>
      <c r="K848" t="s">
        <v>546</v>
      </c>
      <c r="L848" t="s">
        <v>557</v>
      </c>
      <c r="M848" t="s">
        <v>548</v>
      </c>
      <c r="N848" t="s">
        <v>549</v>
      </c>
      <c r="O848" t="s">
        <v>550</v>
      </c>
      <c r="P848" t="s">
        <v>551</v>
      </c>
      <c r="Q848" t="s">
        <v>149</v>
      </c>
      <c r="R848" t="s">
        <v>475</v>
      </c>
      <c r="S848" t="s">
        <v>659</v>
      </c>
      <c r="T848" t="s">
        <v>637</v>
      </c>
      <c r="U848">
        <f>COUNTIF('业绩进度排名-中间表'!$E$27:$E$202,新签明细[[#This Row],[cc_user_name]])</f>
        <v>1</v>
      </c>
      <c r="V848" s="1">
        <f>DATEVALUE(LEFT(新签明细[[#This Row],[支付成功时间]], FIND(" ", 新签明细[[#This Row],[支付成功时间]]) - 1))</f>
        <v>45787</v>
      </c>
      <c r="W848" s="1">
        <f>IFERROR(DATEVALUE(LEFT(新签明细[[#This Row],[lead_date]],FIND(" ",新签明细[[#This Row],[lead_date]])-1)),$W$2)</f>
        <v>45779</v>
      </c>
      <c r="X848" t="b">
        <f t="shared" ca="1" si="13"/>
        <v>1</v>
      </c>
    </row>
    <row r="849" spans="1:24" hidden="1">
      <c r="A849" t="s">
        <v>17838</v>
      </c>
      <c r="B849" t="s">
        <v>17839</v>
      </c>
      <c r="C849">
        <v>24</v>
      </c>
      <c r="D849" t="s">
        <v>343</v>
      </c>
      <c r="E849" t="s">
        <v>17839</v>
      </c>
      <c r="F849">
        <v>1</v>
      </c>
      <c r="G849">
        <v>882.52701400000001</v>
      </c>
      <c r="H849">
        <v>538678</v>
      </c>
      <c r="I849" t="s">
        <v>17840</v>
      </c>
      <c r="J849" t="s">
        <v>545</v>
      </c>
      <c r="K849" t="s">
        <v>546</v>
      </c>
      <c r="L849" t="s">
        <v>671</v>
      </c>
      <c r="M849" t="s">
        <v>558</v>
      </c>
      <c r="N849" t="s">
        <v>549</v>
      </c>
      <c r="O849" t="s">
        <v>559</v>
      </c>
      <c r="P849" t="s">
        <v>504</v>
      </c>
      <c r="Q849" t="s">
        <v>325</v>
      </c>
      <c r="R849" t="s">
        <v>475</v>
      </c>
      <c r="S849" t="s">
        <v>17841</v>
      </c>
      <c r="T849" t="s">
        <v>17842</v>
      </c>
      <c r="U849">
        <f>COUNTIF('业绩进度排名-中间表'!$E$27:$E$202,新签明细[[#This Row],[cc_user_name]])</f>
        <v>1</v>
      </c>
      <c r="V849" s="1">
        <f>DATEVALUE(LEFT(新签明细[[#This Row],[支付成功时间]], FIND(" ", 新签明细[[#This Row],[支付成功时间]]) - 1))</f>
        <v>45793</v>
      </c>
      <c r="W849" s="1">
        <f>IFERROR(DATEVALUE(LEFT(新签明细[[#This Row],[lead_date]],FIND(" ",新签明细[[#This Row],[lead_date]])-1)),$W$2)</f>
        <v>44354</v>
      </c>
      <c r="X849" t="b">
        <f t="shared" ca="1" si="13"/>
        <v>0</v>
      </c>
    </row>
    <row r="850" spans="1:24" hidden="1">
      <c r="A850" t="s">
        <v>17843</v>
      </c>
      <c r="B850" t="s">
        <v>17844</v>
      </c>
      <c r="C850">
        <v>18</v>
      </c>
      <c r="D850" t="s">
        <v>193</v>
      </c>
      <c r="E850" t="s">
        <v>17844</v>
      </c>
      <c r="F850">
        <v>1</v>
      </c>
      <c r="G850">
        <v>648.9</v>
      </c>
      <c r="H850">
        <v>539594</v>
      </c>
      <c r="I850" t="s">
        <v>17845</v>
      </c>
      <c r="J850" t="s">
        <v>545</v>
      </c>
      <c r="K850" t="s">
        <v>546</v>
      </c>
      <c r="L850" t="s">
        <v>565</v>
      </c>
      <c r="M850" t="s">
        <v>548</v>
      </c>
      <c r="N850" t="s">
        <v>549</v>
      </c>
      <c r="O850" t="s">
        <v>559</v>
      </c>
      <c r="P850" t="s">
        <v>469</v>
      </c>
      <c r="Q850" t="s">
        <v>189</v>
      </c>
      <c r="R850" t="s">
        <v>475</v>
      </c>
      <c r="S850" t="s">
        <v>678</v>
      </c>
      <c r="T850" t="s">
        <v>17846</v>
      </c>
      <c r="U850">
        <f>COUNTIF('业绩进度排名-中间表'!$E$27:$E$202,新签明细[[#This Row],[cc_user_name]])</f>
        <v>1</v>
      </c>
      <c r="V850" s="1">
        <f>DATEVALUE(LEFT(新签明细[[#This Row],[支付成功时间]], FIND(" ", 新签明细[[#This Row],[支付成功时间]]) - 1))</f>
        <v>45795</v>
      </c>
      <c r="W850" s="1">
        <f>IFERROR(DATEVALUE(LEFT(新签明细[[#This Row],[lead_date]],FIND(" ",新签明细[[#This Row],[lead_date]])-1)),$W$2)</f>
        <v>45791</v>
      </c>
      <c r="X850" t="b">
        <f t="shared" ca="1" si="13"/>
        <v>1</v>
      </c>
    </row>
    <row r="851" spans="1:24">
      <c r="A851" t="s">
        <v>30869</v>
      </c>
      <c r="B851" t="s">
        <v>30870</v>
      </c>
      <c r="C851">
        <v>18</v>
      </c>
      <c r="D851" t="s">
        <v>306</v>
      </c>
      <c r="E851" t="s">
        <v>30870</v>
      </c>
      <c r="F851">
        <v>1</v>
      </c>
      <c r="G851">
        <v>630</v>
      </c>
      <c r="H851">
        <v>544862</v>
      </c>
      <c r="I851" t="s">
        <v>30871</v>
      </c>
      <c r="J851" t="s">
        <v>545</v>
      </c>
      <c r="K851" t="s">
        <v>546</v>
      </c>
      <c r="L851" t="s">
        <v>565</v>
      </c>
      <c r="M851" t="s">
        <v>886</v>
      </c>
      <c r="N851" t="s">
        <v>549</v>
      </c>
      <c r="O851" t="s">
        <v>550</v>
      </c>
      <c r="P851" t="s">
        <v>136</v>
      </c>
      <c r="Q851" t="s">
        <v>143</v>
      </c>
      <c r="R851" t="s">
        <v>475</v>
      </c>
      <c r="S851" t="s">
        <v>659</v>
      </c>
      <c r="T851" t="s">
        <v>30573</v>
      </c>
      <c r="U851">
        <f>COUNTIF('业绩进度排名-中间表'!$E$27:$E$202,新签明细[[#This Row],[cc_user_name]])</f>
        <v>1</v>
      </c>
      <c r="V851" s="1">
        <f>DATEVALUE(LEFT(新签明细[[#This Row],[支付成功时间]], FIND(" ", 新签明细[[#This Row],[支付成功时间]]) - 1))</f>
        <v>45805</v>
      </c>
      <c r="W851" s="1">
        <f>IFERROR(DATEVALUE(LEFT(新签明细[[#This Row],[lead_date]],FIND(" ",新签明细[[#This Row],[lead_date]])-1)),$W$2)</f>
        <v>45804</v>
      </c>
      <c r="X851" t="b">
        <f t="shared" ca="1" si="13"/>
        <v>1</v>
      </c>
    </row>
    <row r="852" spans="1:24">
      <c r="A852" t="s">
        <v>17888</v>
      </c>
      <c r="B852" t="s">
        <v>17889</v>
      </c>
      <c r="C852">
        <v>36</v>
      </c>
      <c r="D852" t="s">
        <v>301</v>
      </c>
      <c r="E852" t="s">
        <v>17889</v>
      </c>
      <c r="F852">
        <v>1</v>
      </c>
      <c r="G852">
        <v>1246.861684</v>
      </c>
      <c r="H852">
        <v>542363</v>
      </c>
      <c r="I852" t="s">
        <v>17890</v>
      </c>
      <c r="J852" t="s">
        <v>545</v>
      </c>
      <c r="K852" t="s">
        <v>546</v>
      </c>
      <c r="L852" t="s">
        <v>557</v>
      </c>
      <c r="M852" t="s">
        <v>610</v>
      </c>
      <c r="N852" t="s">
        <v>549</v>
      </c>
      <c r="O852" t="s">
        <v>550</v>
      </c>
      <c r="P852" t="s">
        <v>136</v>
      </c>
      <c r="Q852" t="s">
        <v>143</v>
      </c>
      <c r="R852" t="s">
        <v>475</v>
      </c>
      <c r="S852" t="s">
        <v>572</v>
      </c>
      <c r="T852" t="s">
        <v>17695</v>
      </c>
      <c r="U852">
        <f>COUNTIF('业绩进度排名-中间表'!$E$27:$E$202,新签明细[[#This Row],[cc_user_name]])</f>
        <v>1</v>
      </c>
      <c r="V852" s="1">
        <f>DATEVALUE(LEFT(新签明细[[#This Row],[支付成功时间]], FIND(" ", 新签明细[[#This Row],[支付成功时间]]) - 1))</f>
        <v>45800</v>
      </c>
      <c r="W852" s="1">
        <f>IFERROR(DATEVALUE(LEFT(新签明细[[#This Row],[lead_date]],FIND(" ",新签明细[[#This Row],[lead_date]])-1)),$W$2)</f>
        <v>45790</v>
      </c>
      <c r="X852" t="b">
        <f t="shared" ca="1" si="13"/>
        <v>1</v>
      </c>
    </row>
    <row r="853" spans="1:24">
      <c r="A853" t="s">
        <v>17891</v>
      </c>
      <c r="B853" t="s">
        <v>17892</v>
      </c>
      <c r="C853">
        <v>8</v>
      </c>
      <c r="D853" t="s">
        <v>311</v>
      </c>
      <c r="E853" t="s">
        <v>17892</v>
      </c>
      <c r="F853">
        <v>1</v>
      </c>
      <c r="G853">
        <v>285.35581200000001</v>
      </c>
      <c r="H853">
        <v>541795</v>
      </c>
      <c r="I853" t="s">
        <v>17893</v>
      </c>
      <c r="J853" t="s">
        <v>545</v>
      </c>
      <c r="K853" t="s">
        <v>546</v>
      </c>
      <c r="L853" t="s">
        <v>577</v>
      </c>
      <c r="M853" t="s">
        <v>558</v>
      </c>
      <c r="N853" t="s">
        <v>549</v>
      </c>
      <c r="O853" t="s">
        <v>550</v>
      </c>
      <c r="P853" t="s">
        <v>136</v>
      </c>
      <c r="Q853" t="s">
        <v>143</v>
      </c>
      <c r="R853" t="s">
        <v>475</v>
      </c>
      <c r="S853" t="s">
        <v>17894</v>
      </c>
      <c r="T853" t="s">
        <v>673</v>
      </c>
      <c r="U853">
        <f>COUNTIF('业绩进度排名-中间表'!$E$27:$E$202,新签明细[[#This Row],[cc_user_name]])</f>
        <v>1</v>
      </c>
      <c r="V853" s="1">
        <f>DATEVALUE(LEFT(新签明细[[#This Row],[支付成功时间]], FIND(" ", 新签明细[[#This Row],[支付成功时间]]) - 1))</f>
        <v>45799</v>
      </c>
      <c r="W853" s="1">
        <f>IFERROR(DATEVALUE(LEFT(新签明细[[#This Row],[lead_date]],FIND(" ",新签明细[[#This Row],[lead_date]])-1)),$W$2)</f>
        <v>45778</v>
      </c>
      <c r="X853" t="b">
        <f t="shared" ca="1" si="13"/>
        <v>1</v>
      </c>
    </row>
    <row r="854" spans="1:24" hidden="1">
      <c r="A854" t="s">
        <v>17895</v>
      </c>
      <c r="B854" t="s">
        <v>17896</v>
      </c>
      <c r="C854">
        <v>18</v>
      </c>
      <c r="D854" t="s">
        <v>338</v>
      </c>
      <c r="E854" t="s">
        <v>17896</v>
      </c>
      <c r="F854">
        <v>1</v>
      </c>
      <c r="G854">
        <v>699.42370200000005</v>
      </c>
      <c r="H854">
        <v>543246</v>
      </c>
      <c r="I854" t="s">
        <v>17897</v>
      </c>
      <c r="J854" t="s">
        <v>545</v>
      </c>
      <c r="K854" t="s">
        <v>546</v>
      </c>
      <c r="L854" t="s">
        <v>565</v>
      </c>
      <c r="M854" t="s">
        <v>558</v>
      </c>
      <c r="N854" t="s">
        <v>549</v>
      </c>
      <c r="O854" t="s">
        <v>559</v>
      </c>
      <c r="P854" t="s">
        <v>504</v>
      </c>
      <c r="Q854" t="s">
        <v>325</v>
      </c>
      <c r="R854" t="s">
        <v>475</v>
      </c>
      <c r="S854" t="s">
        <v>1071</v>
      </c>
      <c r="T854" t="s">
        <v>17646</v>
      </c>
      <c r="U854">
        <f>COUNTIF('业绩进度排名-中间表'!$E$27:$E$202,新签明细[[#This Row],[cc_user_name]])</f>
        <v>1</v>
      </c>
      <c r="V854" s="1">
        <f>DATEVALUE(LEFT(新签明细[[#This Row],[支付成功时间]], FIND(" ", 新签明细[[#This Row],[支付成功时间]]) - 1))</f>
        <v>45802</v>
      </c>
      <c r="W854" s="1">
        <f>IFERROR(DATEVALUE(LEFT(新签明细[[#This Row],[lead_date]],FIND(" ",新签明细[[#This Row],[lead_date]])-1)),$W$2)</f>
        <v>45796</v>
      </c>
      <c r="X854" t="b">
        <f t="shared" ca="1" si="13"/>
        <v>1</v>
      </c>
    </row>
    <row r="855" spans="1:24" hidden="1">
      <c r="A855" t="s">
        <v>17898</v>
      </c>
      <c r="B855" t="s">
        <v>17899</v>
      </c>
      <c r="C855">
        <v>24</v>
      </c>
      <c r="D855" t="s">
        <v>286</v>
      </c>
      <c r="E855" t="s">
        <v>17899</v>
      </c>
      <c r="F855">
        <v>1</v>
      </c>
      <c r="G855">
        <v>840</v>
      </c>
      <c r="H855">
        <v>540401</v>
      </c>
      <c r="I855" t="s">
        <v>17900</v>
      </c>
      <c r="J855" t="s">
        <v>545</v>
      </c>
      <c r="K855" t="s">
        <v>546</v>
      </c>
      <c r="L855" t="s">
        <v>671</v>
      </c>
      <c r="M855" t="s">
        <v>548</v>
      </c>
      <c r="N855" t="s">
        <v>549</v>
      </c>
      <c r="O855" t="s">
        <v>550</v>
      </c>
      <c r="P855" t="s">
        <v>136</v>
      </c>
      <c r="Q855" t="s">
        <v>283</v>
      </c>
      <c r="R855" t="s">
        <v>475</v>
      </c>
      <c r="S855" t="s">
        <v>696</v>
      </c>
      <c r="T855" t="s">
        <v>17646</v>
      </c>
      <c r="U855">
        <f>COUNTIF('业绩进度排名-中间表'!$E$27:$E$202,新签明细[[#This Row],[cc_user_name]])</f>
        <v>1</v>
      </c>
      <c r="V855" s="1">
        <f>DATEVALUE(LEFT(新签明细[[#This Row],[支付成功时间]], FIND(" ", 新签明细[[#This Row],[支付成功时间]]) - 1))</f>
        <v>45796</v>
      </c>
      <c r="W855" s="1">
        <f>IFERROR(DATEVALUE(LEFT(新签明细[[#This Row],[lead_date]],FIND(" ",新签明细[[#This Row],[lead_date]])-1)),$W$2)</f>
        <v>45796</v>
      </c>
      <c r="X855" t="b">
        <f t="shared" ca="1" si="13"/>
        <v>1</v>
      </c>
    </row>
    <row r="856" spans="1:24" hidden="1">
      <c r="A856" t="s">
        <v>709</v>
      </c>
      <c r="B856" t="s">
        <v>710</v>
      </c>
      <c r="C856">
        <v>36</v>
      </c>
      <c r="D856" t="s">
        <v>245</v>
      </c>
      <c r="E856" t="s">
        <v>710</v>
      </c>
      <c r="F856">
        <v>1</v>
      </c>
      <c r="G856">
        <v>1199</v>
      </c>
      <c r="H856">
        <v>534393</v>
      </c>
      <c r="I856" t="s">
        <v>711</v>
      </c>
      <c r="J856" t="s">
        <v>545</v>
      </c>
      <c r="K856" t="s">
        <v>546</v>
      </c>
      <c r="L856" t="s">
        <v>557</v>
      </c>
      <c r="M856" t="s">
        <v>548</v>
      </c>
      <c r="N856" t="s">
        <v>549</v>
      </c>
      <c r="O856" t="s">
        <v>550</v>
      </c>
      <c r="P856" t="s">
        <v>551</v>
      </c>
      <c r="Q856" t="s">
        <v>242</v>
      </c>
      <c r="R856" t="s">
        <v>475</v>
      </c>
      <c r="S856" t="s">
        <v>566</v>
      </c>
      <c r="T856" t="s">
        <v>683</v>
      </c>
      <c r="U856">
        <f>COUNTIF('业绩进度排名-中间表'!$E$27:$E$202,新签明细[[#This Row],[cc_user_name]])</f>
        <v>1</v>
      </c>
      <c r="V856" s="1">
        <f>DATEVALUE(LEFT(新签明细[[#This Row],[支付成功时间]], FIND(" ", 新签明细[[#This Row],[支付成功时间]]) - 1))</f>
        <v>45781</v>
      </c>
      <c r="W856" s="1">
        <f>IFERROR(DATEVALUE(LEFT(新签明细[[#This Row],[lead_date]],FIND(" ",新签明细[[#This Row],[lead_date]])-1)),$W$2)</f>
        <v>45775</v>
      </c>
      <c r="X856" t="b">
        <f t="shared" ca="1" si="13"/>
        <v>0</v>
      </c>
    </row>
    <row r="857" spans="1:24" hidden="1">
      <c r="A857" t="s">
        <v>17902</v>
      </c>
      <c r="B857" t="s">
        <v>17903</v>
      </c>
      <c r="C857">
        <v>48</v>
      </c>
      <c r="D857" t="s">
        <v>181</v>
      </c>
      <c r="E857" t="s">
        <v>17903</v>
      </c>
      <c r="F857">
        <v>1</v>
      </c>
      <c r="G857">
        <v>1645.94</v>
      </c>
      <c r="H857">
        <v>542615</v>
      </c>
      <c r="I857" t="s">
        <v>17904</v>
      </c>
      <c r="J857" t="s">
        <v>545</v>
      </c>
      <c r="K857" t="s">
        <v>546</v>
      </c>
      <c r="L857" t="s">
        <v>571</v>
      </c>
      <c r="M857" t="s">
        <v>548</v>
      </c>
      <c r="N857" t="s">
        <v>549</v>
      </c>
      <c r="O857" t="s">
        <v>559</v>
      </c>
      <c r="P857" t="s">
        <v>469</v>
      </c>
      <c r="Q857" t="s">
        <v>180</v>
      </c>
      <c r="R857" t="s">
        <v>475</v>
      </c>
      <c r="S857" t="s">
        <v>659</v>
      </c>
      <c r="T857" t="s">
        <v>17691</v>
      </c>
      <c r="U857">
        <f>COUNTIF('业绩进度排名-中间表'!$E$27:$E$202,新签明细[[#This Row],[cc_user_name]])</f>
        <v>1</v>
      </c>
      <c r="V857" s="1">
        <f>DATEVALUE(LEFT(新签明细[[#This Row],[支付成功时间]], FIND(" ", 新签明细[[#This Row],[支付成功时间]]) - 1))</f>
        <v>45801</v>
      </c>
      <c r="W857" s="1">
        <f>IFERROR(DATEVALUE(LEFT(新签明细[[#This Row],[lead_date]],FIND(" ",新签明细[[#This Row],[lead_date]])-1)),$W$2)</f>
        <v>45797</v>
      </c>
      <c r="X857" t="b">
        <f t="shared" ca="1" si="13"/>
        <v>1</v>
      </c>
    </row>
    <row r="858" spans="1:24" hidden="1">
      <c r="A858" t="s">
        <v>11248</v>
      </c>
      <c r="B858" t="s">
        <v>11249</v>
      </c>
      <c r="C858">
        <v>36</v>
      </c>
      <c r="D858" t="s">
        <v>235</v>
      </c>
      <c r="E858" t="s">
        <v>11249</v>
      </c>
      <c r="F858">
        <v>1</v>
      </c>
      <c r="G858">
        <v>1199</v>
      </c>
      <c r="H858">
        <v>537117</v>
      </c>
      <c r="I858" t="s">
        <v>11250</v>
      </c>
      <c r="J858" t="s">
        <v>545</v>
      </c>
      <c r="K858" t="s">
        <v>546</v>
      </c>
      <c r="L858" t="s">
        <v>557</v>
      </c>
      <c r="M858" t="s">
        <v>584</v>
      </c>
      <c r="N858" t="s">
        <v>549</v>
      </c>
      <c r="O858" t="s">
        <v>550</v>
      </c>
      <c r="P858" t="s">
        <v>551</v>
      </c>
      <c r="Q858" t="s">
        <v>141</v>
      </c>
      <c r="R858" t="s">
        <v>475</v>
      </c>
      <c r="S858" t="s">
        <v>633</v>
      </c>
      <c r="T858" t="s">
        <v>561</v>
      </c>
      <c r="U858">
        <f>COUNTIF('业绩进度排名-中间表'!$E$27:$E$202,新签明细[[#This Row],[cc_user_name]])</f>
        <v>1</v>
      </c>
      <c r="V858" s="1">
        <f>DATEVALUE(LEFT(新签明细[[#This Row],[支付成功时间]], FIND(" ", 新签明细[[#This Row],[支付成功时间]]) - 1))</f>
        <v>45789</v>
      </c>
      <c r="W858" s="1">
        <f>IFERROR(DATEVALUE(LEFT(新签明细[[#This Row],[lead_date]],FIND(" ",新签明细[[#This Row],[lead_date]])-1)),$W$2)</f>
        <v>45781</v>
      </c>
      <c r="X858" t="b">
        <f t="shared" ca="1" si="13"/>
        <v>1</v>
      </c>
    </row>
    <row r="859" spans="1:24" hidden="1">
      <c r="A859" t="s">
        <v>30872</v>
      </c>
      <c r="B859" t="s">
        <v>30873</v>
      </c>
      <c r="C859">
        <v>36</v>
      </c>
      <c r="D859" t="s">
        <v>253</v>
      </c>
      <c r="E859" t="s">
        <v>30873</v>
      </c>
      <c r="F859">
        <v>1</v>
      </c>
      <c r="G859">
        <v>1199</v>
      </c>
      <c r="H859">
        <v>544977</v>
      </c>
      <c r="I859" t="s">
        <v>30874</v>
      </c>
      <c r="J859" t="s">
        <v>545</v>
      </c>
      <c r="K859" t="s">
        <v>546</v>
      </c>
      <c r="L859" t="s">
        <v>557</v>
      </c>
      <c r="M859" t="s">
        <v>548</v>
      </c>
      <c r="N859" t="s">
        <v>549</v>
      </c>
      <c r="O859" t="s">
        <v>550</v>
      </c>
      <c r="P859" t="s">
        <v>136</v>
      </c>
      <c r="Q859" t="s">
        <v>147</v>
      </c>
      <c r="R859" t="s">
        <v>475</v>
      </c>
      <c r="S859" t="s">
        <v>626</v>
      </c>
      <c r="T859" t="s">
        <v>17691</v>
      </c>
      <c r="U859">
        <f>COUNTIF('业绩进度排名-中间表'!$E$27:$E$202,新签明细[[#This Row],[cc_user_name]])</f>
        <v>1</v>
      </c>
      <c r="V859" s="1">
        <f>DATEVALUE(LEFT(新签明细[[#This Row],[支付成功时间]], FIND(" ", 新签明细[[#This Row],[支付成功时间]]) - 1))</f>
        <v>45806</v>
      </c>
      <c r="W859" s="1">
        <f>IFERROR(DATEVALUE(LEFT(新签明细[[#This Row],[lead_date]],FIND(" ",新签明细[[#This Row],[lead_date]])-1)),$W$2)</f>
        <v>45797</v>
      </c>
      <c r="X859" t="b">
        <f t="shared" ca="1" si="13"/>
        <v>1</v>
      </c>
    </row>
    <row r="860" spans="1:24" hidden="1">
      <c r="A860" t="s">
        <v>9515</v>
      </c>
      <c r="B860" t="s">
        <v>9516</v>
      </c>
      <c r="C860">
        <v>24</v>
      </c>
      <c r="D860" t="s">
        <v>271</v>
      </c>
      <c r="E860" t="s">
        <v>9516</v>
      </c>
      <c r="F860">
        <v>1</v>
      </c>
      <c r="G860">
        <v>840</v>
      </c>
      <c r="H860">
        <v>536058</v>
      </c>
      <c r="I860" t="s">
        <v>9517</v>
      </c>
      <c r="J860" t="s">
        <v>545</v>
      </c>
      <c r="K860" t="s">
        <v>546</v>
      </c>
      <c r="L860" t="s">
        <v>671</v>
      </c>
      <c r="M860" t="s">
        <v>695</v>
      </c>
      <c r="N860" t="s">
        <v>549</v>
      </c>
      <c r="O860" t="s">
        <v>550</v>
      </c>
      <c r="P860" t="s">
        <v>136</v>
      </c>
      <c r="Q860" t="s">
        <v>139</v>
      </c>
      <c r="R860" t="s">
        <v>475</v>
      </c>
      <c r="S860" t="s">
        <v>617</v>
      </c>
      <c r="T860" t="s">
        <v>567</v>
      </c>
      <c r="U860">
        <f>COUNTIF('业绩进度排名-中间表'!$E$27:$E$202,新签明细[[#This Row],[cc_user_name]])</f>
        <v>1</v>
      </c>
      <c r="V860" s="1">
        <f>DATEVALUE(LEFT(新签明细[[#This Row],[支付成功时间]], FIND(" ", 新签明细[[#This Row],[支付成功时间]]) - 1))</f>
        <v>45787</v>
      </c>
      <c r="W860" s="1">
        <f>IFERROR(DATEVALUE(LEFT(新签明细[[#This Row],[lead_date]],FIND(" ",新签明细[[#This Row],[lead_date]])-1)),$W$2)</f>
        <v>45783</v>
      </c>
      <c r="X860" t="b">
        <f t="shared" ca="1" si="13"/>
        <v>1</v>
      </c>
    </row>
    <row r="861" spans="1:24" hidden="1">
      <c r="A861" t="s">
        <v>30875</v>
      </c>
      <c r="B861" t="s">
        <v>30876</v>
      </c>
      <c r="C861">
        <v>48</v>
      </c>
      <c r="D861" t="s">
        <v>258</v>
      </c>
      <c r="E861" t="s">
        <v>30876</v>
      </c>
      <c r="F861">
        <v>1</v>
      </c>
      <c r="G861">
        <v>1598</v>
      </c>
      <c r="H861">
        <v>543847</v>
      </c>
      <c r="I861" t="s">
        <v>30877</v>
      </c>
      <c r="J861" t="s">
        <v>545</v>
      </c>
      <c r="K861" t="s">
        <v>546</v>
      </c>
      <c r="L861" t="s">
        <v>571</v>
      </c>
      <c r="M861" t="s">
        <v>548</v>
      </c>
      <c r="N861" t="s">
        <v>549</v>
      </c>
      <c r="O861" t="s">
        <v>550</v>
      </c>
      <c r="P861" t="s">
        <v>136</v>
      </c>
      <c r="Q861" t="s">
        <v>147</v>
      </c>
      <c r="R861" t="s">
        <v>475</v>
      </c>
      <c r="S861" t="s">
        <v>659</v>
      </c>
      <c r="T861" t="s">
        <v>17764</v>
      </c>
      <c r="U861">
        <f>COUNTIF('业绩进度排名-中间表'!$E$27:$E$202,新签明细[[#This Row],[cc_user_name]])</f>
        <v>1</v>
      </c>
      <c r="V861" s="1">
        <f>DATEVALUE(LEFT(新签明细[[#This Row],[支付成功时间]], FIND(" ", 新签明细[[#This Row],[支付成功时间]]) - 1))</f>
        <v>45803</v>
      </c>
      <c r="W861" s="1">
        <f>IFERROR(DATEVALUE(LEFT(新签明细[[#This Row],[lead_date]],FIND(" ",新签明细[[#This Row],[lead_date]])-1)),$W$2)</f>
        <v>45799</v>
      </c>
      <c r="X861" t="b">
        <f t="shared" ca="1" si="13"/>
        <v>1</v>
      </c>
    </row>
    <row r="862" spans="1:24" hidden="1">
      <c r="A862" t="s">
        <v>18059</v>
      </c>
      <c r="B862" t="s">
        <v>18060</v>
      </c>
      <c r="C862">
        <v>36</v>
      </c>
      <c r="D862" t="s">
        <v>803</v>
      </c>
      <c r="E862" t="s">
        <v>18060</v>
      </c>
      <c r="F862">
        <v>1</v>
      </c>
      <c r="G862">
        <v>1242.5759889999999</v>
      </c>
      <c r="H862">
        <v>542668</v>
      </c>
      <c r="I862" t="s">
        <v>18061</v>
      </c>
      <c r="J862" t="s">
        <v>545</v>
      </c>
      <c r="K862" t="s">
        <v>546</v>
      </c>
      <c r="L862" t="s">
        <v>557</v>
      </c>
      <c r="M862" t="s">
        <v>648</v>
      </c>
      <c r="N862" t="s">
        <v>805</v>
      </c>
      <c r="O862" t="s">
        <v>806</v>
      </c>
      <c r="P862" t="s">
        <v>649</v>
      </c>
      <c r="Q862" t="s">
        <v>626</v>
      </c>
      <c r="R862" t="s">
        <v>475</v>
      </c>
      <c r="S862" t="s">
        <v>18062</v>
      </c>
      <c r="T862" t="s">
        <v>17764</v>
      </c>
      <c r="U862">
        <f>COUNTIF('业绩进度排名-中间表'!$E$27:$E$202,新签明细[[#This Row],[cc_user_name]])</f>
        <v>0</v>
      </c>
      <c r="V862" s="1">
        <f>DATEVALUE(LEFT(新签明细[[#This Row],[支付成功时间]], FIND(" ", 新签明细[[#This Row],[支付成功时间]]) - 1))</f>
        <v>45801</v>
      </c>
      <c r="W862" s="1">
        <f>IFERROR(DATEVALUE(LEFT(新签明细[[#This Row],[lead_date]],FIND(" ",新签明细[[#This Row],[lead_date]])-1)),$W$2)</f>
        <v>45799</v>
      </c>
      <c r="X862" t="b">
        <f t="shared" ca="1" si="13"/>
        <v>1</v>
      </c>
    </row>
    <row r="863" spans="1:24" hidden="1">
      <c r="A863" t="s">
        <v>28930</v>
      </c>
      <c r="B863" t="s">
        <v>28931</v>
      </c>
      <c r="C863">
        <v>36</v>
      </c>
      <c r="D863" t="s">
        <v>274</v>
      </c>
      <c r="E863" t="s">
        <v>28931</v>
      </c>
      <c r="F863">
        <v>1</v>
      </c>
      <c r="G863">
        <v>448.09596800000003</v>
      </c>
      <c r="H863">
        <v>543589</v>
      </c>
      <c r="I863" t="s">
        <v>28932</v>
      </c>
      <c r="J863" t="s">
        <v>545</v>
      </c>
      <c r="K863" t="s">
        <v>1102</v>
      </c>
      <c r="L863" t="s">
        <v>13081</v>
      </c>
      <c r="M863" t="s">
        <v>902</v>
      </c>
      <c r="N863" t="s">
        <v>549</v>
      </c>
      <c r="O863" t="s">
        <v>550</v>
      </c>
      <c r="P863" t="s">
        <v>136</v>
      </c>
      <c r="Q863" t="s">
        <v>139</v>
      </c>
      <c r="R863" t="s">
        <v>475</v>
      </c>
      <c r="S863" t="s">
        <v>28933</v>
      </c>
      <c r="T863" t="s">
        <v>17846</v>
      </c>
      <c r="U863">
        <f>COUNTIF('业绩进度排名-中间表'!$E$27:$E$202,新签明细[[#This Row],[cc_user_name]])</f>
        <v>1</v>
      </c>
      <c r="V863" s="1">
        <f>DATEVALUE(LEFT(新签明细[[#This Row],[支付成功时间]], FIND(" ", 新签明细[[#This Row],[支付成功时间]]) - 1))</f>
        <v>45802</v>
      </c>
      <c r="W863" s="1">
        <f>IFERROR(DATEVALUE(LEFT(新签明细[[#This Row],[lead_date]],FIND(" ",新签明细[[#This Row],[lead_date]])-1)),$W$2)</f>
        <v>45791</v>
      </c>
      <c r="X863" t="b">
        <f t="shared" ca="1" si="13"/>
        <v>1</v>
      </c>
    </row>
    <row r="864" spans="1:24" hidden="1">
      <c r="A864" t="s">
        <v>18063</v>
      </c>
      <c r="B864" t="s">
        <v>18064</v>
      </c>
      <c r="C864">
        <v>36</v>
      </c>
      <c r="D864" t="s">
        <v>232</v>
      </c>
      <c r="E864" t="s">
        <v>18064</v>
      </c>
      <c r="F864">
        <v>1</v>
      </c>
      <c r="G864">
        <v>1199</v>
      </c>
      <c r="H864">
        <v>537841</v>
      </c>
      <c r="I864" t="s">
        <v>18065</v>
      </c>
      <c r="J864" t="s">
        <v>545</v>
      </c>
      <c r="K864" t="s">
        <v>546</v>
      </c>
      <c r="L864" t="s">
        <v>557</v>
      </c>
      <c r="M864" t="s">
        <v>695</v>
      </c>
      <c r="N864" t="s">
        <v>549</v>
      </c>
      <c r="O864" t="s">
        <v>550</v>
      </c>
      <c r="P864" t="s">
        <v>551</v>
      </c>
      <c r="Q864" t="s">
        <v>141</v>
      </c>
      <c r="R864" t="s">
        <v>475</v>
      </c>
      <c r="S864" t="s">
        <v>566</v>
      </c>
      <c r="T864" t="s">
        <v>11910</v>
      </c>
      <c r="U864">
        <f>COUNTIF('业绩进度排名-中间表'!$E$27:$E$202,新签明细[[#This Row],[cc_user_name]])</f>
        <v>1</v>
      </c>
      <c r="V864" s="1">
        <f>DATEVALUE(LEFT(新签明细[[#This Row],[支付成功时间]], FIND(" ", 新签明细[[#This Row],[支付成功时间]]) - 1))</f>
        <v>45791</v>
      </c>
      <c r="W864" s="1">
        <f>IFERROR(DATEVALUE(LEFT(新签明细[[#This Row],[lead_date]],FIND(" ",新签明细[[#This Row],[lead_date]])-1)),$W$2)</f>
        <v>45789</v>
      </c>
      <c r="X864" t="b">
        <f t="shared" ca="1" si="13"/>
        <v>1</v>
      </c>
    </row>
    <row r="865" spans="1:24" hidden="1">
      <c r="A865" t="s">
        <v>18066</v>
      </c>
      <c r="B865" t="s">
        <v>18067</v>
      </c>
      <c r="C865">
        <v>48</v>
      </c>
      <c r="D865" t="s">
        <v>248</v>
      </c>
      <c r="E865" t="s">
        <v>18067</v>
      </c>
      <c r="F865">
        <v>1</v>
      </c>
      <c r="G865">
        <v>1598</v>
      </c>
      <c r="H865">
        <v>539505</v>
      </c>
      <c r="I865" t="s">
        <v>18068</v>
      </c>
      <c r="J865" t="s">
        <v>545</v>
      </c>
      <c r="K865" t="s">
        <v>546</v>
      </c>
      <c r="L865" t="s">
        <v>571</v>
      </c>
      <c r="M865" t="s">
        <v>548</v>
      </c>
      <c r="N865" t="s">
        <v>549</v>
      </c>
      <c r="O865" t="s">
        <v>550</v>
      </c>
      <c r="P865" t="s">
        <v>551</v>
      </c>
      <c r="Q865" t="s">
        <v>242</v>
      </c>
      <c r="R865" t="s">
        <v>475</v>
      </c>
      <c r="S865" t="s">
        <v>579</v>
      </c>
      <c r="T865" t="s">
        <v>18069</v>
      </c>
      <c r="U865">
        <f>COUNTIF('业绩进度排名-中间表'!$E$27:$E$202,新签明细[[#This Row],[cc_user_name]])</f>
        <v>1</v>
      </c>
      <c r="V865" s="1">
        <f>DATEVALUE(LEFT(新签明细[[#This Row],[支付成功时间]], FIND(" ", 新签明细[[#This Row],[支付成功时间]]) - 1))</f>
        <v>45795</v>
      </c>
      <c r="W865" s="1">
        <f>IFERROR(DATEVALUE(LEFT(新签明细[[#This Row],[lead_date]],FIND(" ",新签明细[[#This Row],[lead_date]])-1)),$W$2)</f>
        <v>44758</v>
      </c>
      <c r="X865" t="b">
        <f t="shared" ca="1" si="13"/>
        <v>0</v>
      </c>
    </row>
    <row r="866" spans="1:24" hidden="1">
      <c r="A866" t="s">
        <v>18070</v>
      </c>
      <c r="B866" t="s">
        <v>18071</v>
      </c>
      <c r="C866">
        <v>18</v>
      </c>
      <c r="D866" t="s">
        <v>320</v>
      </c>
      <c r="E866" t="s">
        <v>18071</v>
      </c>
      <c r="F866">
        <v>1</v>
      </c>
      <c r="G866">
        <v>646.33571900000004</v>
      </c>
      <c r="H866">
        <v>543226</v>
      </c>
      <c r="I866" t="s">
        <v>18072</v>
      </c>
      <c r="J866" t="s">
        <v>545</v>
      </c>
      <c r="K866" t="s">
        <v>546</v>
      </c>
      <c r="L866" t="s">
        <v>565</v>
      </c>
      <c r="M866" t="s">
        <v>695</v>
      </c>
      <c r="N866" t="s">
        <v>549</v>
      </c>
      <c r="O866" t="s">
        <v>550</v>
      </c>
      <c r="P866" t="s">
        <v>616</v>
      </c>
      <c r="Q866" t="s">
        <v>314</v>
      </c>
      <c r="R866" t="s">
        <v>475</v>
      </c>
      <c r="S866" t="s">
        <v>1852</v>
      </c>
      <c r="T866" t="s">
        <v>17764</v>
      </c>
      <c r="U866">
        <f>COUNTIF('业绩进度排名-中间表'!$E$27:$E$202,新签明细[[#This Row],[cc_user_name]])</f>
        <v>1</v>
      </c>
      <c r="V866" s="1">
        <f>DATEVALUE(LEFT(新签明细[[#This Row],[支付成功时间]], FIND(" ", 新签明细[[#This Row],[支付成功时间]]) - 1))</f>
        <v>45802</v>
      </c>
      <c r="W866" s="1">
        <f>IFERROR(DATEVALUE(LEFT(新签明细[[#This Row],[lead_date]],FIND(" ",新签明细[[#This Row],[lead_date]])-1)),$W$2)</f>
        <v>45799</v>
      </c>
      <c r="X866" t="b">
        <f t="shared" ca="1" si="13"/>
        <v>1</v>
      </c>
    </row>
    <row r="867" spans="1:24" hidden="1">
      <c r="A867" t="s">
        <v>1696</v>
      </c>
      <c r="B867" t="s">
        <v>1697</v>
      </c>
      <c r="C867">
        <v>36</v>
      </c>
      <c r="D867" t="s">
        <v>265</v>
      </c>
      <c r="E867" t="s">
        <v>1697</v>
      </c>
      <c r="F867">
        <v>1</v>
      </c>
      <c r="G867">
        <v>420</v>
      </c>
      <c r="H867">
        <v>534706</v>
      </c>
      <c r="I867" t="s">
        <v>1698</v>
      </c>
      <c r="J867" t="s">
        <v>545</v>
      </c>
      <c r="K867" t="s">
        <v>864</v>
      </c>
      <c r="L867" t="s">
        <v>865</v>
      </c>
      <c r="M867" t="s">
        <v>1417</v>
      </c>
      <c r="N867" t="s">
        <v>549</v>
      </c>
      <c r="O867" t="s">
        <v>550</v>
      </c>
      <c r="P867" t="s">
        <v>136</v>
      </c>
      <c r="Q867" t="s">
        <v>264</v>
      </c>
      <c r="R867" t="s">
        <v>475</v>
      </c>
      <c r="S867" t="s">
        <v>9525</v>
      </c>
      <c r="T867" t="s">
        <v>637</v>
      </c>
      <c r="U867">
        <f>COUNTIF('业绩进度排名-中间表'!$E$27:$E$202,新签明细[[#This Row],[cc_user_name]])</f>
        <v>1</v>
      </c>
      <c r="V867" s="1">
        <f>DATEVALUE(LEFT(新签明细[[#This Row],[支付成功时间]], FIND(" ", 新签明细[[#This Row],[支付成功时间]]) - 1))</f>
        <v>45783</v>
      </c>
      <c r="W867" s="1">
        <f>IFERROR(DATEVALUE(LEFT(新签明细[[#This Row],[lead_date]],FIND(" ",新签明细[[#This Row],[lead_date]])-1)),$W$2)</f>
        <v>45779</v>
      </c>
      <c r="X867" t="b">
        <f t="shared" ca="1" si="13"/>
        <v>1</v>
      </c>
    </row>
    <row r="868" spans="1:24" hidden="1">
      <c r="A868" t="s">
        <v>11905</v>
      </c>
      <c r="B868" t="s">
        <v>11906</v>
      </c>
      <c r="C868">
        <v>30</v>
      </c>
      <c r="D868" t="s">
        <v>215</v>
      </c>
      <c r="E868" t="s">
        <v>11906</v>
      </c>
      <c r="F868">
        <v>1</v>
      </c>
      <c r="G868">
        <v>811.13</v>
      </c>
      <c r="H868">
        <v>537326</v>
      </c>
      <c r="I868" t="s">
        <v>11907</v>
      </c>
      <c r="J868" t="s">
        <v>545</v>
      </c>
      <c r="K868" t="s">
        <v>546</v>
      </c>
      <c r="L868" t="s">
        <v>11908</v>
      </c>
      <c r="M868" t="s">
        <v>626</v>
      </c>
      <c r="N868" t="s">
        <v>549</v>
      </c>
      <c r="O868" t="s">
        <v>550</v>
      </c>
      <c r="P868" t="s">
        <v>551</v>
      </c>
      <c r="Q868" t="s">
        <v>145</v>
      </c>
      <c r="R868" t="s">
        <v>475</v>
      </c>
      <c r="S868" t="s">
        <v>11909</v>
      </c>
      <c r="T868" t="s">
        <v>11910</v>
      </c>
      <c r="U868">
        <f>COUNTIF('业绩进度排名-中间表'!$E$27:$E$202,新签明细[[#This Row],[cc_user_name]])</f>
        <v>1</v>
      </c>
      <c r="V868" s="1">
        <f>DATEVALUE(LEFT(新签明细[[#This Row],[支付成功时间]], FIND(" ", 新签明细[[#This Row],[支付成功时间]]) - 1))</f>
        <v>45789</v>
      </c>
      <c r="W868" s="1">
        <f>IFERROR(DATEVALUE(LEFT(新签明细[[#This Row],[lead_date]],FIND(" ",新签明细[[#This Row],[lead_date]])-1)),$W$2)</f>
        <v>45789</v>
      </c>
      <c r="X868" t="b">
        <f t="shared" ca="1" si="13"/>
        <v>1</v>
      </c>
    </row>
    <row r="869" spans="1:24" hidden="1">
      <c r="A869" t="s">
        <v>18273</v>
      </c>
      <c r="B869" t="s">
        <v>18274</v>
      </c>
      <c r="C869">
        <v>8</v>
      </c>
      <c r="D869" t="s">
        <v>257</v>
      </c>
      <c r="E869" t="s">
        <v>18274</v>
      </c>
      <c r="F869">
        <v>1</v>
      </c>
      <c r="G869">
        <v>280</v>
      </c>
      <c r="H869">
        <v>541016</v>
      </c>
      <c r="I869" t="s">
        <v>18275</v>
      </c>
      <c r="J869" t="s">
        <v>545</v>
      </c>
      <c r="K869" t="s">
        <v>546</v>
      </c>
      <c r="L869" t="s">
        <v>577</v>
      </c>
      <c r="M869" t="s">
        <v>548</v>
      </c>
      <c r="N869" t="s">
        <v>549</v>
      </c>
      <c r="O869" t="s">
        <v>550</v>
      </c>
      <c r="P869" t="s">
        <v>136</v>
      </c>
      <c r="Q869" t="s">
        <v>147</v>
      </c>
      <c r="R869" t="s">
        <v>475</v>
      </c>
      <c r="S869" t="s">
        <v>659</v>
      </c>
      <c r="T869" t="s">
        <v>683</v>
      </c>
      <c r="U869">
        <f>COUNTIF('业绩进度排名-中间表'!$E$27:$E$202,新签明细[[#This Row],[cc_user_name]])</f>
        <v>1</v>
      </c>
      <c r="V869" s="1">
        <f>DATEVALUE(LEFT(新签明细[[#This Row],[支付成功时间]], FIND(" ", 新签明细[[#This Row],[支付成功时间]]) - 1))</f>
        <v>45797</v>
      </c>
      <c r="W869" s="1">
        <f>IFERROR(DATEVALUE(LEFT(新签明细[[#This Row],[lead_date]],FIND(" ",新签明细[[#This Row],[lead_date]])-1)),$W$2)</f>
        <v>45775</v>
      </c>
      <c r="X869" t="b">
        <f t="shared" ca="1" si="13"/>
        <v>0</v>
      </c>
    </row>
    <row r="870" spans="1:24" hidden="1">
      <c r="A870" t="s">
        <v>9472</v>
      </c>
      <c r="B870" t="s">
        <v>9473</v>
      </c>
      <c r="C870">
        <v>30</v>
      </c>
      <c r="D870" t="s">
        <v>285</v>
      </c>
      <c r="E870" t="s">
        <v>9473</v>
      </c>
      <c r="F870">
        <v>1</v>
      </c>
      <c r="G870">
        <v>393.75</v>
      </c>
      <c r="H870">
        <v>536030</v>
      </c>
      <c r="I870" t="s">
        <v>9474</v>
      </c>
      <c r="J870" t="s">
        <v>545</v>
      </c>
      <c r="K870" t="s">
        <v>641</v>
      </c>
      <c r="L870" t="s">
        <v>642</v>
      </c>
      <c r="M870" t="s">
        <v>626</v>
      </c>
      <c r="N870" t="s">
        <v>549</v>
      </c>
      <c r="O870" t="s">
        <v>550</v>
      </c>
      <c r="P870" t="s">
        <v>136</v>
      </c>
      <c r="Q870" t="s">
        <v>283</v>
      </c>
      <c r="R870" t="s">
        <v>475</v>
      </c>
      <c r="S870" t="s">
        <v>643</v>
      </c>
      <c r="T870" t="s">
        <v>644</v>
      </c>
      <c r="U870">
        <f>COUNTIF('业绩进度排名-中间表'!$E$27:$E$202,新签明细[[#This Row],[cc_user_name]])</f>
        <v>1</v>
      </c>
      <c r="V870" s="1">
        <f>DATEVALUE(LEFT(新签明细[[#This Row],[支付成功时间]], FIND(" ", 新签明细[[#This Row],[支付成功时间]]) - 1))</f>
        <v>45787</v>
      </c>
      <c r="W870" s="1">
        <f>IFERROR(DATEVALUE(LEFT(新签明细[[#This Row],[lead_date]],FIND(" ",新签明细[[#This Row],[lead_date]])-1)),$W$2)</f>
        <v>45769</v>
      </c>
      <c r="X870" t="b">
        <f t="shared" ca="1" si="13"/>
        <v>0</v>
      </c>
    </row>
    <row r="871" spans="1:24" hidden="1">
      <c r="A871" t="s">
        <v>1699</v>
      </c>
      <c r="B871" t="s">
        <v>1700</v>
      </c>
      <c r="C871">
        <v>36</v>
      </c>
      <c r="D871" t="s">
        <v>231</v>
      </c>
      <c r="E871" t="s">
        <v>1700</v>
      </c>
      <c r="F871">
        <v>1</v>
      </c>
      <c r="G871">
        <v>1199</v>
      </c>
      <c r="H871">
        <v>535375</v>
      </c>
      <c r="I871" t="s">
        <v>1701</v>
      </c>
      <c r="J871" t="s">
        <v>545</v>
      </c>
      <c r="K871" t="s">
        <v>546</v>
      </c>
      <c r="L871" t="s">
        <v>557</v>
      </c>
      <c r="M871" t="s">
        <v>578</v>
      </c>
      <c r="N871" t="s">
        <v>549</v>
      </c>
      <c r="O871" t="s">
        <v>550</v>
      </c>
      <c r="P871" t="s">
        <v>551</v>
      </c>
      <c r="Q871" t="s">
        <v>141</v>
      </c>
      <c r="R871" t="s">
        <v>475</v>
      </c>
      <c r="S871" t="s">
        <v>659</v>
      </c>
      <c r="T871" t="s">
        <v>595</v>
      </c>
      <c r="U871">
        <f>COUNTIF('业绩进度排名-中间表'!$E$27:$E$202,新签明细[[#This Row],[cc_user_name]])</f>
        <v>1</v>
      </c>
      <c r="V871" s="1">
        <f>DATEVALUE(LEFT(新签明细[[#This Row],[支付成功时间]], FIND(" ", 新签明细[[#This Row],[支付成功时间]]) - 1))</f>
        <v>45785</v>
      </c>
      <c r="W871" s="1">
        <f>IFERROR(DATEVALUE(LEFT(新签明细[[#This Row],[lead_date]],FIND(" ",新签明细[[#This Row],[lead_date]])-1)),$W$2)</f>
        <v>45784</v>
      </c>
      <c r="X871" t="b">
        <f t="shared" ca="1" si="13"/>
        <v>1</v>
      </c>
    </row>
    <row r="872" spans="1:24" hidden="1">
      <c r="A872" t="s">
        <v>30878</v>
      </c>
      <c r="B872" t="s">
        <v>30879</v>
      </c>
      <c r="C872">
        <v>36</v>
      </c>
      <c r="D872" t="s">
        <v>182</v>
      </c>
      <c r="E872" t="s">
        <v>30879</v>
      </c>
      <c r="F872">
        <v>1</v>
      </c>
      <c r="G872">
        <v>1199</v>
      </c>
      <c r="H872">
        <v>544611</v>
      </c>
      <c r="I872" t="s">
        <v>30880</v>
      </c>
      <c r="J872" t="s">
        <v>545</v>
      </c>
      <c r="K872" t="s">
        <v>546</v>
      </c>
      <c r="L872" t="s">
        <v>557</v>
      </c>
      <c r="M872" t="s">
        <v>1088</v>
      </c>
      <c r="N872" t="s">
        <v>549</v>
      </c>
      <c r="O872" t="s">
        <v>559</v>
      </c>
      <c r="P872" t="s">
        <v>469</v>
      </c>
      <c r="Q872" t="s">
        <v>180</v>
      </c>
      <c r="R872" t="s">
        <v>475</v>
      </c>
      <c r="S872" t="s">
        <v>566</v>
      </c>
      <c r="T872" t="s">
        <v>17665</v>
      </c>
      <c r="U872">
        <f>COUNTIF('业绩进度排名-中间表'!$E$27:$E$202,新签明细[[#This Row],[cc_user_name]])</f>
        <v>1</v>
      </c>
      <c r="V872" s="1">
        <f>DATEVALUE(LEFT(新签明细[[#This Row],[支付成功时间]], FIND(" ", 新签明细[[#This Row],[支付成功时间]]) - 1))</f>
        <v>45805</v>
      </c>
      <c r="W872" s="1">
        <f>IFERROR(DATEVALUE(LEFT(新签明细[[#This Row],[lead_date]],FIND(" ",新签明细[[#This Row],[lead_date]])-1)),$W$2)</f>
        <v>45800</v>
      </c>
      <c r="X872" t="b">
        <f t="shared" ca="1" si="13"/>
        <v>1</v>
      </c>
    </row>
    <row r="873" spans="1:24" hidden="1">
      <c r="A873" t="s">
        <v>18276</v>
      </c>
      <c r="B873" t="s">
        <v>18277</v>
      </c>
      <c r="C873">
        <v>18</v>
      </c>
      <c r="D873" t="s">
        <v>343</v>
      </c>
      <c r="E873" t="s">
        <v>18277</v>
      </c>
      <c r="F873">
        <v>1</v>
      </c>
      <c r="G873">
        <v>699.42370200000005</v>
      </c>
      <c r="H873">
        <v>538125</v>
      </c>
      <c r="I873" t="s">
        <v>18278</v>
      </c>
      <c r="J873" t="s">
        <v>545</v>
      </c>
      <c r="K873" t="s">
        <v>546</v>
      </c>
      <c r="L873" t="s">
        <v>565</v>
      </c>
      <c r="M873" t="s">
        <v>558</v>
      </c>
      <c r="N873" t="s">
        <v>549</v>
      </c>
      <c r="O873" t="s">
        <v>559</v>
      </c>
      <c r="P873" t="s">
        <v>504</v>
      </c>
      <c r="Q873" t="s">
        <v>325</v>
      </c>
      <c r="R873" t="s">
        <v>475</v>
      </c>
      <c r="S873" t="s">
        <v>560</v>
      </c>
      <c r="T873" t="s">
        <v>567</v>
      </c>
      <c r="U873">
        <f>COUNTIF('业绩进度排名-中间表'!$E$27:$E$202,新签明细[[#This Row],[cc_user_name]])</f>
        <v>1</v>
      </c>
      <c r="V873" s="1">
        <f>DATEVALUE(LEFT(新签明细[[#This Row],[支付成功时间]], FIND(" ", 新签明细[[#This Row],[支付成功时间]]) - 1))</f>
        <v>45792</v>
      </c>
      <c r="W873" s="1">
        <f>IFERROR(DATEVALUE(LEFT(新签明细[[#This Row],[lead_date]],FIND(" ",新签明细[[#This Row],[lead_date]])-1)),$W$2)</f>
        <v>45783</v>
      </c>
      <c r="X873" t="b">
        <f t="shared" ca="1" si="13"/>
        <v>1</v>
      </c>
    </row>
    <row r="874" spans="1:24" hidden="1">
      <c r="A874" t="s">
        <v>18279</v>
      </c>
      <c r="B874" t="s">
        <v>18280</v>
      </c>
      <c r="C874">
        <v>36</v>
      </c>
      <c r="D874" t="s">
        <v>246</v>
      </c>
      <c r="E874" t="s">
        <v>18280</v>
      </c>
      <c r="F874">
        <v>1</v>
      </c>
      <c r="G874">
        <v>1199</v>
      </c>
      <c r="H874">
        <v>543062</v>
      </c>
      <c r="I874" t="s">
        <v>18281</v>
      </c>
      <c r="J874" t="s">
        <v>545</v>
      </c>
      <c r="K874" t="s">
        <v>546</v>
      </c>
      <c r="L874" t="s">
        <v>557</v>
      </c>
      <c r="M874" t="s">
        <v>548</v>
      </c>
      <c r="N874" t="s">
        <v>549</v>
      </c>
      <c r="O874" t="s">
        <v>550</v>
      </c>
      <c r="P874" t="s">
        <v>551</v>
      </c>
      <c r="Q874" t="s">
        <v>242</v>
      </c>
      <c r="R874" t="s">
        <v>475</v>
      </c>
      <c r="S874" t="s">
        <v>663</v>
      </c>
      <c r="T874" t="s">
        <v>17646</v>
      </c>
      <c r="U874">
        <f>COUNTIF('业绩进度排名-中间表'!$E$27:$E$202,新签明细[[#This Row],[cc_user_name]])</f>
        <v>1</v>
      </c>
      <c r="V874" s="1">
        <f>DATEVALUE(LEFT(新签明细[[#This Row],[支付成功时间]], FIND(" ", 新签明细[[#This Row],[支付成功时间]]) - 1))</f>
        <v>45802</v>
      </c>
      <c r="W874" s="1">
        <f>IFERROR(DATEVALUE(LEFT(新签明细[[#This Row],[lead_date]],FIND(" ",新签明细[[#This Row],[lead_date]])-1)),$W$2)</f>
        <v>45796</v>
      </c>
      <c r="X874" t="b">
        <f t="shared" ca="1" si="13"/>
        <v>1</v>
      </c>
    </row>
    <row r="875" spans="1:24">
      <c r="A875" t="s">
        <v>11911</v>
      </c>
      <c r="B875" t="s">
        <v>11912</v>
      </c>
      <c r="C875">
        <v>36</v>
      </c>
      <c r="D875" t="s">
        <v>301</v>
      </c>
      <c r="E875" t="s">
        <v>11912</v>
      </c>
      <c r="F875">
        <v>1</v>
      </c>
      <c r="G875">
        <v>405.55532299999999</v>
      </c>
      <c r="H875">
        <v>536109</v>
      </c>
      <c r="I875" t="s">
        <v>11913</v>
      </c>
      <c r="J875" t="s">
        <v>545</v>
      </c>
      <c r="K875" t="s">
        <v>864</v>
      </c>
      <c r="L875" t="s">
        <v>865</v>
      </c>
      <c r="M875" t="s">
        <v>695</v>
      </c>
      <c r="N875" t="s">
        <v>549</v>
      </c>
      <c r="O875" t="s">
        <v>550</v>
      </c>
      <c r="P875" t="s">
        <v>136</v>
      </c>
      <c r="Q875" t="s">
        <v>143</v>
      </c>
      <c r="R875" t="s">
        <v>475</v>
      </c>
      <c r="S875" t="s">
        <v>1034</v>
      </c>
      <c r="T875" t="s">
        <v>612</v>
      </c>
      <c r="U875">
        <f>COUNTIF('业绩进度排名-中间表'!$E$27:$E$202,新签明细[[#This Row],[cc_user_name]])</f>
        <v>1</v>
      </c>
      <c r="V875" s="1">
        <f>DATEVALUE(LEFT(新签明细[[#This Row],[支付成功时间]], FIND(" ", 新签明细[[#This Row],[支付成功时间]]) - 1))</f>
        <v>45789</v>
      </c>
      <c r="W875" s="1">
        <f>IFERROR(DATEVALUE(LEFT(新签明细[[#This Row],[lead_date]],FIND(" ",新签明细[[#This Row],[lead_date]])-1)),$W$2)</f>
        <v>45782</v>
      </c>
      <c r="X875" t="b">
        <f t="shared" ca="1" si="13"/>
        <v>1</v>
      </c>
    </row>
    <row r="876" spans="1:24" hidden="1">
      <c r="A876" t="s">
        <v>18282</v>
      </c>
      <c r="B876" t="s">
        <v>18283</v>
      </c>
      <c r="C876">
        <v>48</v>
      </c>
      <c r="D876" t="s">
        <v>237</v>
      </c>
      <c r="E876" t="s">
        <v>18283</v>
      </c>
      <c r="F876">
        <v>1</v>
      </c>
      <c r="G876">
        <v>1598</v>
      </c>
      <c r="H876">
        <v>539543</v>
      </c>
      <c r="I876" t="s">
        <v>18284</v>
      </c>
      <c r="J876" t="s">
        <v>545</v>
      </c>
      <c r="K876" t="s">
        <v>546</v>
      </c>
      <c r="L876" t="s">
        <v>571</v>
      </c>
      <c r="M876" t="s">
        <v>677</v>
      </c>
      <c r="N876" t="s">
        <v>549</v>
      </c>
      <c r="O876" t="s">
        <v>550</v>
      </c>
      <c r="P876" t="s">
        <v>551</v>
      </c>
      <c r="Q876" t="s">
        <v>141</v>
      </c>
      <c r="R876" t="s">
        <v>475</v>
      </c>
      <c r="S876" t="s">
        <v>1034</v>
      </c>
      <c r="T876" t="s">
        <v>595</v>
      </c>
      <c r="U876">
        <f>COUNTIF('业绩进度排名-中间表'!$E$27:$E$202,新签明细[[#This Row],[cc_user_name]])</f>
        <v>1</v>
      </c>
      <c r="V876" s="1">
        <f>DATEVALUE(LEFT(新签明细[[#This Row],[支付成功时间]], FIND(" ", 新签明细[[#This Row],[支付成功时间]]) - 1))</f>
        <v>45795</v>
      </c>
      <c r="W876" s="1">
        <f>IFERROR(DATEVALUE(LEFT(新签明细[[#This Row],[lead_date]],FIND(" ",新签明细[[#This Row],[lead_date]])-1)),$W$2)</f>
        <v>45784</v>
      </c>
      <c r="X876" t="b">
        <f t="shared" ca="1" si="13"/>
        <v>1</v>
      </c>
    </row>
    <row r="877" spans="1:24" hidden="1">
      <c r="A877" t="s">
        <v>18285</v>
      </c>
      <c r="B877" t="s">
        <v>18286</v>
      </c>
      <c r="C877">
        <v>30</v>
      </c>
      <c r="D877" t="s">
        <v>271</v>
      </c>
      <c r="E877" t="s">
        <v>18286</v>
      </c>
      <c r="F877">
        <v>1</v>
      </c>
      <c r="G877">
        <v>787.5</v>
      </c>
      <c r="H877">
        <v>538701</v>
      </c>
      <c r="I877" t="s">
        <v>18287</v>
      </c>
      <c r="J877" t="s">
        <v>545</v>
      </c>
      <c r="K877" t="s">
        <v>546</v>
      </c>
      <c r="L877" t="s">
        <v>599</v>
      </c>
      <c r="M877" t="s">
        <v>584</v>
      </c>
      <c r="N877" t="s">
        <v>549</v>
      </c>
      <c r="O877" t="s">
        <v>550</v>
      </c>
      <c r="P877" t="s">
        <v>136</v>
      </c>
      <c r="Q877" t="s">
        <v>139</v>
      </c>
      <c r="R877" t="s">
        <v>475</v>
      </c>
      <c r="S877" t="s">
        <v>11886</v>
      </c>
      <c r="T877" t="s">
        <v>17846</v>
      </c>
      <c r="U877">
        <f>COUNTIF('业绩进度排名-中间表'!$E$27:$E$202,新签明细[[#This Row],[cc_user_name]])</f>
        <v>1</v>
      </c>
      <c r="V877" s="1">
        <f>DATEVALUE(LEFT(新签明细[[#This Row],[支付成功时间]], FIND(" ", 新签明细[[#This Row],[支付成功时间]]) - 1))</f>
        <v>45793</v>
      </c>
      <c r="W877" s="1">
        <f>IFERROR(DATEVALUE(LEFT(新签明细[[#This Row],[lead_date]],FIND(" ",新签明细[[#This Row],[lead_date]])-1)),$W$2)</f>
        <v>45791</v>
      </c>
      <c r="X877" t="b">
        <f t="shared" ca="1" si="13"/>
        <v>1</v>
      </c>
    </row>
    <row r="878" spans="1:24" hidden="1">
      <c r="A878" t="s">
        <v>18288</v>
      </c>
      <c r="B878" t="s">
        <v>18289</v>
      </c>
      <c r="C878">
        <v>24</v>
      </c>
      <c r="D878" t="s">
        <v>206</v>
      </c>
      <c r="E878" t="s">
        <v>18289</v>
      </c>
      <c r="F878">
        <v>1</v>
      </c>
      <c r="G878">
        <v>840</v>
      </c>
      <c r="H878">
        <v>538305</v>
      </c>
      <c r="I878" t="s">
        <v>18290</v>
      </c>
      <c r="J878" t="s">
        <v>545</v>
      </c>
      <c r="K878" t="s">
        <v>546</v>
      </c>
      <c r="L878" t="s">
        <v>671</v>
      </c>
      <c r="M878" t="s">
        <v>632</v>
      </c>
      <c r="N878" t="s">
        <v>549</v>
      </c>
      <c r="O878" t="s">
        <v>550</v>
      </c>
      <c r="P878" t="s">
        <v>551</v>
      </c>
      <c r="Q878" t="s">
        <v>149</v>
      </c>
      <c r="R878" t="s">
        <v>475</v>
      </c>
      <c r="S878" t="s">
        <v>566</v>
      </c>
      <c r="T878" t="s">
        <v>17695</v>
      </c>
      <c r="U878">
        <f>COUNTIF('业绩进度排名-中间表'!$E$27:$E$202,新签明细[[#This Row],[cc_user_name]])</f>
        <v>1</v>
      </c>
      <c r="V878" s="1">
        <f>DATEVALUE(LEFT(新签明细[[#This Row],[支付成功时间]], FIND(" ", 新签明细[[#This Row],[支付成功时间]]) - 1))</f>
        <v>45792</v>
      </c>
      <c r="W878" s="1">
        <f>IFERROR(DATEVALUE(LEFT(新签明细[[#This Row],[lead_date]],FIND(" ",新签明细[[#This Row],[lead_date]])-1)),$W$2)</f>
        <v>45790</v>
      </c>
      <c r="X878" t="b">
        <f t="shared" ca="1" si="13"/>
        <v>1</v>
      </c>
    </row>
    <row r="879" spans="1:24" hidden="1">
      <c r="A879" t="s">
        <v>18291</v>
      </c>
      <c r="B879" t="s">
        <v>18292</v>
      </c>
      <c r="C879">
        <v>48</v>
      </c>
      <c r="D879" t="s">
        <v>193</v>
      </c>
      <c r="E879" t="s">
        <v>18292</v>
      </c>
      <c r="F879">
        <v>1</v>
      </c>
      <c r="G879">
        <v>1598</v>
      </c>
      <c r="H879">
        <v>541667</v>
      </c>
      <c r="I879" t="s">
        <v>18293</v>
      </c>
      <c r="J879" t="s">
        <v>545</v>
      </c>
      <c r="K879" t="s">
        <v>546</v>
      </c>
      <c r="L879" t="s">
        <v>571</v>
      </c>
      <c r="M879" t="s">
        <v>548</v>
      </c>
      <c r="N879" t="s">
        <v>549</v>
      </c>
      <c r="O879" t="s">
        <v>559</v>
      </c>
      <c r="P879" t="s">
        <v>469</v>
      </c>
      <c r="Q879" t="s">
        <v>189</v>
      </c>
      <c r="R879" t="s">
        <v>475</v>
      </c>
      <c r="S879" t="s">
        <v>696</v>
      </c>
      <c r="T879" t="s">
        <v>17646</v>
      </c>
      <c r="U879">
        <f>COUNTIF('业绩进度排名-中间表'!$E$27:$E$202,新签明细[[#This Row],[cc_user_name]])</f>
        <v>1</v>
      </c>
      <c r="V879" s="1">
        <f>DATEVALUE(LEFT(新签明细[[#This Row],[支付成功时间]], FIND(" ", 新签明细[[#This Row],[支付成功时间]]) - 1))</f>
        <v>45799</v>
      </c>
      <c r="W879" s="1">
        <f>IFERROR(DATEVALUE(LEFT(新签明细[[#This Row],[lead_date]],FIND(" ",新签明细[[#This Row],[lead_date]])-1)),$W$2)</f>
        <v>45796</v>
      </c>
      <c r="X879" t="b">
        <f t="shared" ca="1" si="13"/>
        <v>1</v>
      </c>
    </row>
    <row r="880" spans="1:24" hidden="1">
      <c r="A880" t="s">
        <v>1702</v>
      </c>
      <c r="B880" t="s">
        <v>1703</v>
      </c>
      <c r="C880">
        <v>36</v>
      </c>
      <c r="D880" t="s">
        <v>330</v>
      </c>
      <c r="E880" t="s">
        <v>1703</v>
      </c>
      <c r="F880">
        <v>1</v>
      </c>
      <c r="G880">
        <v>1381.4844840000001</v>
      </c>
      <c r="H880">
        <v>534085</v>
      </c>
      <c r="I880" t="s">
        <v>1704</v>
      </c>
      <c r="J880" t="s">
        <v>545</v>
      </c>
      <c r="K880" t="s">
        <v>546</v>
      </c>
      <c r="L880" t="s">
        <v>557</v>
      </c>
      <c r="M880" t="s">
        <v>558</v>
      </c>
      <c r="N880" t="s">
        <v>549</v>
      </c>
      <c r="O880" t="s">
        <v>559</v>
      </c>
      <c r="P880" t="s">
        <v>504</v>
      </c>
      <c r="Q880" t="s">
        <v>325</v>
      </c>
      <c r="R880" t="s">
        <v>475</v>
      </c>
      <c r="S880" t="s">
        <v>589</v>
      </c>
      <c r="T880" t="s">
        <v>1705</v>
      </c>
      <c r="U880">
        <f>COUNTIF('业绩进度排名-中间表'!$E$27:$E$202,新签明细[[#This Row],[cc_user_name]])</f>
        <v>1</v>
      </c>
      <c r="V880" s="1">
        <f>DATEVALUE(LEFT(新签明细[[#This Row],[支付成功时间]], FIND(" ", 新签明细[[#This Row],[支付成功时间]]) - 1))</f>
        <v>45778</v>
      </c>
      <c r="W880" s="1">
        <f>IFERROR(DATEVALUE(LEFT(新签明细[[#This Row],[lead_date]],FIND(" ",新签明细[[#This Row],[lead_date]])-1)),$W$2)</f>
        <v>44501</v>
      </c>
      <c r="X880" t="b">
        <f t="shared" ca="1" si="13"/>
        <v>0</v>
      </c>
    </row>
    <row r="881" spans="1:24" hidden="1">
      <c r="A881" t="s">
        <v>1706</v>
      </c>
      <c r="B881" t="s">
        <v>1707</v>
      </c>
      <c r="C881">
        <v>18</v>
      </c>
      <c r="D881" t="s">
        <v>335</v>
      </c>
      <c r="E881" t="s">
        <v>1707</v>
      </c>
      <c r="F881">
        <v>1</v>
      </c>
      <c r="G881">
        <v>641.67312100000004</v>
      </c>
      <c r="H881">
        <v>535454</v>
      </c>
      <c r="I881" t="s">
        <v>1708</v>
      </c>
      <c r="J881" t="s">
        <v>545</v>
      </c>
      <c r="K881" t="s">
        <v>546</v>
      </c>
      <c r="L881" t="s">
        <v>565</v>
      </c>
      <c r="M881" t="s">
        <v>558</v>
      </c>
      <c r="N881" t="s">
        <v>549</v>
      </c>
      <c r="O881" t="s">
        <v>559</v>
      </c>
      <c r="P881" t="s">
        <v>504</v>
      </c>
      <c r="Q881" t="s">
        <v>325</v>
      </c>
      <c r="R881" t="s">
        <v>475</v>
      </c>
      <c r="S881" t="s">
        <v>672</v>
      </c>
      <c r="T881" t="s">
        <v>1709</v>
      </c>
      <c r="U881">
        <f>COUNTIF('业绩进度排名-中间表'!$E$27:$E$202,新签明细[[#This Row],[cc_user_name]])</f>
        <v>1</v>
      </c>
      <c r="V881" s="1">
        <f>DATEVALUE(LEFT(新签明细[[#This Row],[支付成功时间]], FIND(" ", 新签明细[[#This Row],[支付成功时间]]) - 1))</f>
        <v>45785</v>
      </c>
      <c r="W881" s="1">
        <f>IFERROR(DATEVALUE(LEFT(新签明细[[#This Row],[lead_date]],FIND(" ",新签明细[[#This Row],[lead_date]])-1)),$W$2)</f>
        <v>45743</v>
      </c>
      <c r="X881" t="b">
        <f t="shared" ca="1" si="13"/>
        <v>0</v>
      </c>
    </row>
    <row r="882" spans="1:24" hidden="1">
      <c r="A882" t="s">
        <v>9475</v>
      </c>
      <c r="B882" t="s">
        <v>9476</v>
      </c>
      <c r="C882">
        <v>24</v>
      </c>
      <c r="D882" t="s">
        <v>214</v>
      </c>
      <c r="E882" t="s">
        <v>9476</v>
      </c>
      <c r="F882">
        <v>1</v>
      </c>
      <c r="G882">
        <v>840</v>
      </c>
      <c r="H882">
        <v>536859</v>
      </c>
      <c r="I882" t="s">
        <v>9477</v>
      </c>
      <c r="J882" t="s">
        <v>545</v>
      </c>
      <c r="K882" t="s">
        <v>546</v>
      </c>
      <c r="L882" t="s">
        <v>671</v>
      </c>
      <c r="M882" t="s">
        <v>548</v>
      </c>
      <c r="N882" t="s">
        <v>549</v>
      </c>
      <c r="O882" t="s">
        <v>550</v>
      </c>
      <c r="P882" t="s">
        <v>551</v>
      </c>
      <c r="Q882" t="s">
        <v>149</v>
      </c>
      <c r="R882" t="s">
        <v>475</v>
      </c>
      <c r="S882" t="s">
        <v>659</v>
      </c>
      <c r="T882" t="s">
        <v>9478</v>
      </c>
      <c r="U882">
        <f>COUNTIF('业绩进度排名-中间表'!$E$27:$E$202,新签明细[[#This Row],[cc_user_name]])</f>
        <v>1</v>
      </c>
      <c r="V882" s="1">
        <f>DATEVALUE(LEFT(新签明细[[#This Row],[支付成功时间]], FIND(" ", 新签明细[[#This Row],[支付成功时间]]) - 1))</f>
        <v>45789</v>
      </c>
      <c r="W882" s="1">
        <f>IFERROR(DATEVALUE(LEFT(新签明细[[#This Row],[lead_date]],FIND(" ",新签明细[[#This Row],[lead_date]])-1)),$W$2)</f>
        <v>45788</v>
      </c>
      <c r="X882" t="b">
        <f t="shared" ca="1" si="13"/>
        <v>1</v>
      </c>
    </row>
    <row r="883" spans="1:24" hidden="1">
      <c r="A883" t="s">
        <v>11914</v>
      </c>
      <c r="B883" t="s">
        <v>11915</v>
      </c>
      <c r="C883">
        <v>18</v>
      </c>
      <c r="D883" t="s">
        <v>258</v>
      </c>
      <c r="E883" t="s">
        <v>11915</v>
      </c>
      <c r="F883">
        <v>1</v>
      </c>
      <c r="G883">
        <v>630</v>
      </c>
      <c r="H883">
        <v>537378</v>
      </c>
      <c r="I883" t="s">
        <v>11916</v>
      </c>
      <c r="J883" t="s">
        <v>545</v>
      </c>
      <c r="K883" t="s">
        <v>546</v>
      </c>
      <c r="L883" t="s">
        <v>565</v>
      </c>
      <c r="M883" t="s">
        <v>548</v>
      </c>
      <c r="N883" t="s">
        <v>549</v>
      </c>
      <c r="O883" t="s">
        <v>550</v>
      </c>
      <c r="P883" t="s">
        <v>136</v>
      </c>
      <c r="Q883" t="s">
        <v>147</v>
      </c>
      <c r="R883" t="s">
        <v>475</v>
      </c>
      <c r="S883" t="s">
        <v>897</v>
      </c>
      <c r="T883" t="s">
        <v>11910</v>
      </c>
      <c r="U883">
        <f>COUNTIF('业绩进度排名-中间表'!$E$27:$E$202,新签明细[[#This Row],[cc_user_name]])</f>
        <v>1</v>
      </c>
      <c r="V883" s="1">
        <f>DATEVALUE(LEFT(新签明细[[#This Row],[支付成功时间]], FIND(" ", 新签明细[[#This Row],[支付成功时间]]) - 1))</f>
        <v>45790</v>
      </c>
      <c r="W883" s="1">
        <f>IFERROR(DATEVALUE(LEFT(新签明细[[#This Row],[lead_date]],FIND(" ",新签明细[[#This Row],[lead_date]])-1)),$W$2)</f>
        <v>45789</v>
      </c>
      <c r="X883" t="b">
        <f t="shared" ca="1" si="13"/>
        <v>1</v>
      </c>
    </row>
    <row r="884" spans="1:24" hidden="1">
      <c r="A884" t="s">
        <v>1710</v>
      </c>
      <c r="B884" t="s">
        <v>1711</v>
      </c>
      <c r="C884">
        <v>8</v>
      </c>
      <c r="D884" t="s">
        <v>337</v>
      </c>
      <c r="E884" t="s">
        <v>1711</v>
      </c>
      <c r="F884">
        <v>1</v>
      </c>
      <c r="G884">
        <v>285.35581200000001</v>
      </c>
      <c r="H884">
        <v>535123</v>
      </c>
      <c r="I884" t="s">
        <v>1712</v>
      </c>
      <c r="J884" t="s">
        <v>545</v>
      </c>
      <c r="K884" t="s">
        <v>546</v>
      </c>
      <c r="L884" t="s">
        <v>577</v>
      </c>
      <c r="M884" t="s">
        <v>558</v>
      </c>
      <c r="N884" t="s">
        <v>549</v>
      </c>
      <c r="O884" t="s">
        <v>559</v>
      </c>
      <c r="P884" t="s">
        <v>504</v>
      </c>
      <c r="Q884" t="s">
        <v>325</v>
      </c>
      <c r="R884" t="s">
        <v>475</v>
      </c>
      <c r="S884" t="s">
        <v>994</v>
      </c>
      <c r="T884" t="s">
        <v>1713</v>
      </c>
      <c r="U884">
        <f>COUNTIF('业绩进度排名-中间表'!$E$27:$E$202,新签明细[[#This Row],[cc_user_name]])</f>
        <v>1</v>
      </c>
      <c r="V884" s="1">
        <f>DATEVALUE(LEFT(新签明细[[#This Row],[支付成功时间]], FIND(" ", 新签明细[[#This Row],[支付成功时间]]) - 1))</f>
        <v>45784</v>
      </c>
      <c r="W884" s="1">
        <f>IFERROR(DATEVALUE(LEFT(新签明细[[#This Row],[lead_date]],FIND(" ",新签明细[[#This Row],[lead_date]])-1)),$W$2)</f>
        <v>45751</v>
      </c>
      <c r="X884" t="b">
        <f t="shared" ca="1" si="13"/>
        <v>0</v>
      </c>
    </row>
    <row r="885" spans="1:24" hidden="1">
      <c r="A885" t="s">
        <v>18294</v>
      </c>
      <c r="B885" t="s">
        <v>18295</v>
      </c>
      <c r="C885">
        <v>18</v>
      </c>
      <c r="D885" t="s">
        <v>231</v>
      </c>
      <c r="E885" t="s">
        <v>18295</v>
      </c>
      <c r="F885">
        <v>1</v>
      </c>
      <c r="G885">
        <v>630</v>
      </c>
      <c r="H885">
        <v>539835</v>
      </c>
      <c r="I885" t="s">
        <v>18296</v>
      </c>
      <c r="J885" t="s">
        <v>545</v>
      </c>
      <c r="K885" t="s">
        <v>546</v>
      </c>
      <c r="L885" t="s">
        <v>565</v>
      </c>
      <c r="M885" t="s">
        <v>578</v>
      </c>
      <c r="N885" t="s">
        <v>549</v>
      </c>
      <c r="O885" t="s">
        <v>550</v>
      </c>
      <c r="P885" t="s">
        <v>551</v>
      </c>
      <c r="Q885" t="s">
        <v>141</v>
      </c>
      <c r="R885" t="s">
        <v>475</v>
      </c>
      <c r="S885" t="s">
        <v>1445</v>
      </c>
      <c r="T885" t="s">
        <v>567</v>
      </c>
      <c r="U885">
        <f>COUNTIF('业绩进度排名-中间表'!$E$27:$E$202,新签明细[[#This Row],[cc_user_name]])</f>
        <v>1</v>
      </c>
      <c r="V885" s="1">
        <f>DATEVALUE(LEFT(新签明细[[#This Row],[支付成功时间]], FIND(" ", 新签明细[[#This Row],[支付成功时间]]) - 1))</f>
        <v>45795</v>
      </c>
      <c r="W885" s="1">
        <f>IFERROR(DATEVALUE(LEFT(新签明细[[#This Row],[lead_date]],FIND(" ",新签明细[[#This Row],[lead_date]])-1)),$W$2)</f>
        <v>45783</v>
      </c>
      <c r="X885" t="b">
        <f t="shared" ca="1" si="13"/>
        <v>1</v>
      </c>
    </row>
    <row r="886" spans="1:24" hidden="1">
      <c r="A886" t="s">
        <v>18297</v>
      </c>
      <c r="B886" t="s">
        <v>18298</v>
      </c>
      <c r="C886">
        <v>30</v>
      </c>
      <c r="D886" t="s">
        <v>200</v>
      </c>
      <c r="E886" t="s">
        <v>18298</v>
      </c>
      <c r="F886">
        <v>1</v>
      </c>
      <c r="G886">
        <v>787.5</v>
      </c>
      <c r="H886">
        <v>541652</v>
      </c>
      <c r="I886" t="s">
        <v>18299</v>
      </c>
      <c r="J886" t="s">
        <v>545</v>
      </c>
      <c r="K886" t="s">
        <v>546</v>
      </c>
      <c r="L886" t="s">
        <v>599</v>
      </c>
      <c r="M886" t="s">
        <v>548</v>
      </c>
      <c r="N886" t="s">
        <v>549</v>
      </c>
      <c r="O886" t="s">
        <v>550</v>
      </c>
      <c r="P886" t="s">
        <v>551</v>
      </c>
      <c r="Q886" t="s">
        <v>149</v>
      </c>
      <c r="R886" t="s">
        <v>475</v>
      </c>
      <c r="S886" t="s">
        <v>761</v>
      </c>
      <c r="T886" t="s">
        <v>17654</v>
      </c>
      <c r="U886">
        <f>COUNTIF('业绩进度排名-中间表'!$E$27:$E$202,新签明细[[#This Row],[cc_user_name]])</f>
        <v>1</v>
      </c>
      <c r="V886" s="1">
        <f>DATEVALUE(LEFT(新签明细[[#This Row],[支付成功时间]], FIND(" ", 新签明细[[#This Row],[支付成功时间]]) - 1))</f>
        <v>45799</v>
      </c>
      <c r="W886" s="1">
        <f>IFERROR(DATEVALUE(LEFT(新签明细[[#This Row],[lead_date]],FIND(" ",新签明细[[#This Row],[lead_date]])-1)),$W$2)</f>
        <v>45794</v>
      </c>
      <c r="X886" t="b">
        <f t="shared" ca="1" si="13"/>
        <v>1</v>
      </c>
    </row>
    <row r="887" spans="1:24" hidden="1">
      <c r="A887" t="s">
        <v>1714</v>
      </c>
      <c r="B887" t="s">
        <v>1715</v>
      </c>
      <c r="C887">
        <v>36</v>
      </c>
      <c r="D887" t="s">
        <v>338</v>
      </c>
      <c r="E887" t="s">
        <v>1715</v>
      </c>
      <c r="F887">
        <v>1</v>
      </c>
      <c r="G887">
        <v>1341.247805</v>
      </c>
      <c r="H887">
        <v>534223</v>
      </c>
      <c r="I887" t="s">
        <v>1716</v>
      </c>
      <c r="J887" t="s">
        <v>545</v>
      </c>
      <c r="K887" t="s">
        <v>546</v>
      </c>
      <c r="L887" t="s">
        <v>557</v>
      </c>
      <c r="M887" t="s">
        <v>558</v>
      </c>
      <c r="N887" t="s">
        <v>549</v>
      </c>
      <c r="O887" t="s">
        <v>559</v>
      </c>
      <c r="P887" t="s">
        <v>504</v>
      </c>
      <c r="Q887" t="s">
        <v>325</v>
      </c>
      <c r="R887" t="s">
        <v>475</v>
      </c>
      <c r="S887" t="s">
        <v>1717</v>
      </c>
      <c r="T887" t="s">
        <v>1718</v>
      </c>
      <c r="U887">
        <f>COUNTIF('业绩进度排名-中间表'!$E$27:$E$202,新签明细[[#This Row],[cc_user_name]])</f>
        <v>1</v>
      </c>
      <c r="V887" s="1">
        <f>DATEVALUE(LEFT(新签明细[[#This Row],[支付成功时间]], FIND(" ", 新签明细[[#This Row],[支付成功时间]]) - 1))</f>
        <v>45779</v>
      </c>
      <c r="W887" s="1">
        <f>IFERROR(DATEVALUE(LEFT(新签明细[[#This Row],[lead_date]],FIND(" ",新签明细[[#This Row],[lead_date]])-1)),$W$2)</f>
        <v>45718</v>
      </c>
      <c r="X887" t="b">
        <f t="shared" ca="1" si="13"/>
        <v>0</v>
      </c>
    </row>
    <row r="888" spans="1:24" hidden="1">
      <c r="A888" t="s">
        <v>30881</v>
      </c>
      <c r="B888" t="s">
        <v>30882</v>
      </c>
      <c r="C888">
        <v>24</v>
      </c>
      <c r="D888" t="s">
        <v>327</v>
      </c>
      <c r="E888" t="s">
        <v>30882</v>
      </c>
      <c r="F888">
        <v>1</v>
      </c>
      <c r="G888">
        <v>933.93635500000005</v>
      </c>
      <c r="H888">
        <v>544774</v>
      </c>
      <c r="I888" t="s">
        <v>30883</v>
      </c>
      <c r="J888" t="s">
        <v>545</v>
      </c>
      <c r="K888" t="s">
        <v>546</v>
      </c>
      <c r="L888" t="s">
        <v>671</v>
      </c>
      <c r="M888" t="s">
        <v>558</v>
      </c>
      <c r="N888" t="s">
        <v>549</v>
      </c>
      <c r="O888" t="s">
        <v>559</v>
      </c>
      <c r="P888" t="s">
        <v>504</v>
      </c>
      <c r="Q888" t="s">
        <v>325</v>
      </c>
      <c r="R888" t="s">
        <v>475</v>
      </c>
      <c r="S888" t="s">
        <v>1071</v>
      </c>
      <c r="T888" t="s">
        <v>17717</v>
      </c>
      <c r="U888">
        <f>COUNTIF('业绩进度排名-中间表'!$E$27:$E$202,新签明细[[#This Row],[cc_user_name]])</f>
        <v>1</v>
      </c>
      <c r="V888" s="1">
        <f>DATEVALUE(LEFT(新签明细[[#This Row],[支付成功时间]], FIND(" ", 新签明细[[#This Row],[支付成功时间]]) - 1))</f>
        <v>45805</v>
      </c>
      <c r="W888" s="1">
        <f>IFERROR(DATEVALUE(LEFT(新签明细[[#This Row],[lead_date]],FIND(" ",新签明细[[#This Row],[lead_date]])-1)),$W$2)</f>
        <v>45792</v>
      </c>
      <c r="X888" t="b">
        <f t="shared" ca="1" si="13"/>
        <v>1</v>
      </c>
    </row>
    <row r="889" spans="1:24" hidden="1">
      <c r="A889" t="s">
        <v>1719</v>
      </c>
      <c r="B889" t="s">
        <v>1720</v>
      </c>
      <c r="C889">
        <v>48</v>
      </c>
      <c r="D889" t="s">
        <v>203</v>
      </c>
      <c r="E889" t="s">
        <v>1720</v>
      </c>
      <c r="F889">
        <v>1</v>
      </c>
      <c r="G889">
        <v>1645.94</v>
      </c>
      <c r="H889">
        <v>534524</v>
      </c>
      <c r="I889" t="s">
        <v>1721</v>
      </c>
      <c r="J889" t="s">
        <v>545</v>
      </c>
      <c r="K889" t="s">
        <v>546</v>
      </c>
      <c r="L889" t="s">
        <v>571</v>
      </c>
      <c r="M889" t="s">
        <v>632</v>
      </c>
      <c r="N889" t="s">
        <v>549</v>
      </c>
      <c r="O889" t="s">
        <v>550</v>
      </c>
      <c r="P889" t="s">
        <v>551</v>
      </c>
      <c r="Q889" t="s">
        <v>149</v>
      </c>
      <c r="R889" t="s">
        <v>475</v>
      </c>
      <c r="S889" t="s">
        <v>1329</v>
      </c>
      <c r="T889" t="s">
        <v>1158</v>
      </c>
      <c r="U889">
        <f>COUNTIF('业绩进度排名-中间表'!$E$27:$E$202,新签明细[[#This Row],[cc_user_name]])</f>
        <v>1</v>
      </c>
      <c r="V889" s="1">
        <f>DATEVALUE(LEFT(新签明细[[#This Row],[支付成功时间]], FIND(" ", 新签明细[[#This Row],[支付成功时间]]) - 1))</f>
        <v>45782</v>
      </c>
      <c r="W889" s="1">
        <f>IFERROR(DATEVALUE(LEFT(新签明细[[#This Row],[lead_date]],FIND(" ",新签明细[[#This Row],[lead_date]])-1)),$W$2)</f>
        <v>45767</v>
      </c>
      <c r="X889" t="b">
        <f t="shared" ca="1" si="13"/>
        <v>0</v>
      </c>
    </row>
    <row r="890" spans="1:24" hidden="1">
      <c r="A890" t="s">
        <v>1722</v>
      </c>
      <c r="B890" t="s">
        <v>1723</v>
      </c>
      <c r="C890">
        <v>60</v>
      </c>
      <c r="D890" t="s">
        <v>216</v>
      </c>
      <c r="E890" t="s">
        <v>1723</v>
      </c>
      <c r="F890">
        <v>1</v>
      </c>
      <c r="G890">
        <v>787.5</v>
      </c>
      <c r="H890">
        <v>534471</v>
      </c>
      <c r="I890" t="s">
        <v>1724</v>
      </c>
      <c r="J890" t="s">
        <v>545</v>
      </c>
      <c r="K890" t="s">
        <v>1521</v>
      </c>
      <c r="L890" t="s">
        <v>1522</v>
      </c>
      <c r="M890" t="s">
        <v>548</v>
      </c>
      <c r="N890" t="s">
        <v>549</v>
      </c>
      <c r="O890" t="s">
        <v>550</v>
      </c>
      <c r="P890" t="s">
        <v>551</v>
      </c>
      <c r="Q890" t="s">
        <v>145</v>
      </c>
      <c r="R890" t="s">
        <v>475</v>
      </c>
      <c r="S890" t="s">
        <v>1392</v>
      </c>
      <c r="T890" t="s">
        <v>655</v>
      </c>
      <c r="U890">
        <f>COUNTIF('业绩进度排名-中间表'!$E$27:$E$202,新签明细[[#This Row],[cc_user_name]])</f>
        <v>1</v>
      </c>
      <c r="V890" s="1">
        <f>DATEVALUE(LEFT(新签明细[[#This Row],[支付成功时间]], FIND(" ", 新签明细[[#This Row],[支付成功时间]]) - 1))</f>
        <v>45781</v>
      </c>
      <c r="W890" s="1">
        <f>IFERROR(DATEVALUE(LEFT(新签明细[[#This Row],[lead_date]],FIND(" ",新签明细[[#This Row],[lead_date]])-1)),$W$2)</f>
        <v>45774</v>
      </c>
      <c r="X890" t="b">
        <f t="shared" ca="1" si="13"/>
        <v>0</v>
      </c>
    </row>
    <row r="891" spans="1:24" hidden="1">
      <c r="A891" t="s">
        <v>11227</v>
      </c>
      <c r="B891" t="s">
        <v>11228</v>
      </c>
      <c r="C891">
        <v>24</v>
      </c>
      <c r="D891" t="s">
        <v>186</v>
      </c>
      <c r="E891" t="s">
        <v>11228</v>
      </c>
      <c r="F891">
        <v>1</v>
      </c>
      <c r="G891">
        <v>865.2</v>
      </c>
      <c r="H891">
        <v>536992</v>
      </c>
      <c r="I891" t="s">
        <v>11229</v>
      </c>
      <c r="J891" t="s">
        <v>545</v>
      </c>
      <c r="K891" t="s">
        <v>546</v>
      </c>
      <c r="L891" t="s">
        <v>671</v>
      </c>
      <c r="M891" t="s">
        <v>548</v>
      </c>
      <c r="N891" t="s">
        <v>549</v>
      </c>
      <c r="O891" t="s">
        <v>559</v>
      </c>
      <c r="P891" t="s">
        <v>469</v>
      </c>
      <c r="Q891" t="s">
        <v>180</v>
      </c>
      <c r="R891" t="s">
        <v>475</v>
      </c>
      <c r="S891" t="s">
        <v>18343</v>
      </c>
      <c r="T891" t="s">
        <v>9478</v>
      </c>
      <c r="U891">
        <f>COUNTIF('业绩进度排名-中间表'!$E$27:$E$202,新签明细[[#This Row],[cc_user_name]])</f>
        <v>1</v>
      </c>
      <c r="V891" s="1">
        <f>DATEVALUE(LEFT(新签明细[[#This Row],[支付成功时间]], FIND(" ", 新签明细[[#This Row],[支付成功时间]]) - 1))</f>
        <v>45789</v>
      </c>
      <c r="W891" s="1">
        <f>IFERROR(DATEVALUE(LEFT(新签明细[[#This Row],[lead_date]],FIND(" ",新签明细[[#This Row],[lead_date]])-1)),$W$2)</f>
        <v>45788</v>
      </c>
      <c r="X891" t="b">
        <f t="shared" ca="1" si="13"/>
        <v>1</v>
      </c>
    </row>
    <row r="892" spans="1:24" hidden="1">
      <c r="A892" t="s">
        <v>18344</v>
      </c>
      <c r="B892" t="s">
        <v>18345</v>
      </c>
      <c r="C892">
        <v>36</v>
      </c>
      <c r="D892" t="s">
        <v>339</v>
      </c>
      <c r="E892" t="s">
        <v>18345</v>
      </c>
      <c r="F892">
        <v>1</v>
      </c>
      <c r="G892">
        <v>1346.12</v>
      </c>
      <c r="H892">
        <v>543435</v>
      </c>
      <c r="I892" t="s">
        <v>18346</v>
      </c>
      <c r="J892" t="s">
        <v>545</v>
      </c>
      <c r="K892" t="s">
        <v>546</v>
      </c>
      <c r="L892" t="s">
        <v>557</v>
      </c>
      <c r="M892" t="s">
        <v>558</v>
      </c>
      <c r="N892" t="s">
        <v>549</v>
      </c>
      <c r="O892" t="s">
        <v>559</v>
      </c>
      <c r="P892" t="s">
        <v>504</v>
      </c>
      <c r="Q892" t="s">
        <v>325</v>
      </c>
      <c r="R892" t="s">
        <v>475</v>
      </c>
      <c r="S892" t="s">
        <v>28941</v>
      </c>
      <c r="T892" t="s">
        <v>17790</v>
      </c>
      <c r="U892">
        <f>COUNTIF('业绩进度排名-中间表'!$E$27:$E$202,新签明细[[#This Row],[cc_user_name]])</f>
        <v>1</v>
      </c>
      <c r="V892" s="1">
        <f>DATEVALUE(LEFT(新签明细[[#This Row],[支付成功时间]], FIND(" ", 新签明细[[#This Row],[支付成功时间]]) - 1))</f>
        <v>45802</v>
      </c>
      <c r="W892" s="1">
        <f>IFERROR(DATEVALUE(LEFT(新签明细[[#This Row],[lead_date]],FIND(" ",新签明细[[#This Row],[lead_date]])-1)),$W$2)</f>
        <v>45795</v>
      </c>
      <c r="X892" t="b">
        <f t="shared" ca="1" si="13"/>
        <v>1</v>
      </c>
    </row>
    <row r="893" spans="1:24" hidden="1">
      <c r="A893" t="s">
        <v>18347</v>
      </c>
      <c r="B893" t="s">
        <v>18348</v>
      </c>
      <c r="C893">
        <v>48</v>
      </c>
      <c r="D893" t="s">
        <v>330</v>
      </c>
      <c r="E893" t="s">
        <v>18348</v>
      </c>
      <c r="F893">
        <v>1</v>
      </c>
      <c r="G893">
        <v>1777.3590549999999</v>
      </c>
      <c r="H893">
        <v>540848</v>
      </c>
      <c r="I893" t="s">
        <v>18349</v>
      </c>
      <c r="J893" t="s">
        <v>545</v>
      </c>
      <c r="K893" t="s">
        <v>546</v>
      </c>
      <c r="L893" t="s">
        <v>571</v>
      </c>
      <c r="M893" t="s">
        <v>558</v>
      </c>
      <c r="N893" t="s">
        <v>549</v>
      </c>
      <c r="O893" t="s">
        <v>559</v>
      </c>
      <c r="P893" t="s">
        <v>504</v>
      </c>
      <c r="Q893" t="s">
        <v>325</v>
      </c>
      <c r="R893" t="s">
        <v>475</v>
      </c>
      <c r="S893" t="s">
        <v>18350</v>
      </c>
      <c r="T893" t="s">
        <v>17695</v>
      </c>
      <c r="U893">
        <f>COUNTIF('业绩进度排名-中间表'!$E$27:$E$202,新签明细[[#This Row],[cc_user_name]])</f>
        <v>1</v>
      </c>
      <c r="V893" s="1">
        <f>DATEVALUE(LEFT(新签明细[[#This Row],[支付成功时间]], FIND(" ", 新签明细[[#This Row],[支付成功时间]]) - 1))</f>
        <v>45796</v>
      </c>
      <c r="W893" s="1">
        <f>IFERROR(DATEVALUE(LEFT(新签明细[[#This Row],[lead_date]],FIND(" ",新签明细[[#This Row],[lead_date]])-1)),$W$2)</f>
        <v>45790</v>
      </c>
      <c r="X893" t="b">
        <f t="shared" ca="1" si="13"/>
        <v>1</v>
      </c>
    </row>
    <row r="894" spans="1:24" hidden="1">
      <c r="A894" t="s">
        <v>18351</v>
      </c>
      <c r="B894" t="s">
        <v>18352</v>
      </c>
      <c r="C894">
        <v>18</v>
      </c>
      <c r="D894" t="s">
        <v>249</v>
      </c>
      <c r="E894" t="s">
        <v>18352</v>
      </c>
      <c r="F894">
        <v>1</v>
      </c>
      <c r="G894">
        <v>630</v>
      </c>
      <c r="H894">
        <v>538548</v>
      </c>
      <c r="I894" t="s">
        <v>18353</v>
      </c>
      <c r="J894" t="s">
        <v>545</v>
      </c>
      <c r="K894" t="s">
        <v>546</v>
      </c>
      <c r="L894" t="s">
        <v>565</v>
      </c>
      <c r="M894" t="s">
        <v>548</v>
      </c>
      <c r="N894" t="s">
        <v>549</v>
      </c>
      <c r="O894" t="s">
        <v>550</v>
      </c>
      <c r="P894" t="s">
        <v>551</v>
      </c>
      <c r="Q894" t="s">
        <v>242</v>
      </c>
      <c r="R894" t="s">
        <v>475</v>
      </c>
      <c r="S894" t="s">
        <v>18354</v>
      </c>
      <c r="T894" t="s">
        <v>11910</v>
      </c>
      <c r="U894">
        <f>COUNTIF('业绩进度排名-中间表'!$E$27:$E$202,新签明细[[#This Row],[cc_user_name]])</f>
        <v>1</v>
      </c>
      <c r="V894" s="1">
        <f>DATEVALUE(LEFT(新签明细[[#This Row],[支付成功时间]], FIND(" ", 新签明细[[#This Row],[支付成功时间]]) - 1))</f>
        <v>45793</v>
      </c>
      <c r="W894" s="1">
        <f>IFERROR(DATEVALUE(LEFT(新签明细[[#This Row],[lead_date]],FIND(" ",新签明细[[#This Row],[lead_date]])-1)),$W$2)</f>
        <v>45789</v>
      </c>
      <c r="X894" t="b">
        <f t="shared" ca="1" si="13"/>
        <v>1</v>
      </c>
    </row>
    <row r="895" spans="1:24">
      <c r="A895" t="s">
        <v>18355</v>
      </c>
      <c r="B895" t="s">
        <v>18356</v>
      </c>
      <c r="C895">
        <v>8</v>
      </c>
      <c r="D895" t="s">
        <v>306</v>
      </c>
      <c r="E895" t="s">
        <v>18356</v>
      </c>
      <c r="F895">
        <v>1</v>
      </c>
      <c r="G895">
        <v>269.11267900000001</v>
      </c>
      <c r="H895">
        <v>540706</v>
      </c>
      <c r="I895" t="s">
        <v>18357</v>
      </c>
      <c r="J895" t="s">
        <v>545</v>
      </c>
      <c r="K895" t="s">
        <v>546</v>
      </c>
      <c r="L895" t="s">
        <v>577</v>
      </c>
      <c r="M895" t="s">
        <v>695</v>
      </c>
      <c r="N895" t="s">
        <v>549</v>
      </c>
      <c r="O895" t="s">
        <v>550</v>
      </c>
      <c r="P895" t="s">
        <v>136</v>
      </c>
      <c r="Q895" t="s">
        <v>143</v>
      </c>
      <c r="R895" t="s">
        <v>475</v>
      </c>
      <c r="S895" t="s">
        <v>552</v>
      </c>
      <c r="T895" t="s">
        <v>11910</v>
      </c>
      <c r="U895">
        <f>COUNTIF('业绩进度排名-中间表'!$E$27:$E$202,新签明细[[#This Row],[cc_user_name]])</f>
        <v>1</v>
      </c>
      <c r="V895" s="1">
        <f>DATEVALUE(LEFT(新签明细[[#This Row],[支付成功时间]], FIND(" ", 新签明细[[#This Row],[支付成功时间]]) - 1))</f>
        <v>45796</v>
      </c>
      <c r="W895" s="1">
        <f>IFERROR(DATEVALUE(LEFT(新签明细[[#This Row],[lead_date]],FIND(" ",新签明细[[#This Row],[lead_date]])-1)),$W$2)</f>
        <v>45789</v>
      </c>
      <c r="X895" t="b">
        <f t="shared" ca="1" si="13"/>
        <v>1</v>
      </c>
    </row>
    <row r="896" spans="1:24" hidden="1">
      <c r="A896" t="s">
        <v>11917</v>
      </c>
      <c r="B896" t="s">
        <v>11918</v>
      </c>
      <c r="C896">
        <v>18</v>
      </c>
      <c r="D896" t="s">
        <v>1484</v>
      </c>
      <c r="E896" t="s">
        <v>11918</v>
      </c>
      <c r="F896">
        <v>1</v>
      </c>
      <c r="G896">
        <v>652.89647500000001</v>
      </c>
      <c r="H896">
        <v>536808</v>
      </c>
      <c r="I896" t="s">
        <v>11919</v>
      </c>
      <c r="J896" t="s">
        <v>545</v>
      </c>
      <c r="K896" t="s">
        <v>546</v>
      </c>
      <c r="L896" t="s">
        <v>565</v>
      </c>
      <c r="M896" t="s">
        <v>648</v>
      </c>
      <c r="N896" t="s">
        <v>805</v>
      </c>
      <c r="O896" t="s">
        <v>806</v>
      </c>
      <c r="P896" t="s">
        <v>649</v>
      </c>
      <c r="Q896" t="s">
        <v>626</v>
      </c>
      <c r="R896" t="s">
        <v>475</v>
      </c>
      <c r="S896" t="s">
        <v>667</v>
      </c>
      <c r="T896" t="s">
        <v>567</v>
      </c>
      <c r="U896">
        <f>COUNTIF('业绩进度排名-中间表'!$E$27:$E$202,新签明细[[#This Row],[cc_user_name]])</f>
        <v>0</v>
      </c>
      <c r="V896" s="1">
        <f>DATEVALUE(LEFT(新签明细[[#This Row],[支付成功时间]], FIND(" ", 新签明细[[#This Row],[支付成功时间]]) - 1))</f>
        <v>45789</v>
      </c>
      <c r="W896" s="1">
        <f>IFERROR(DATEVALUE(LEFT(新签明细[[#This Row],[lead_date]],FIND(" ",新签明细[[#This Row],[lead_date]])-1)),$W$2)</f>
        <v>45783</v>
      </c>
      <c r="X896" t="b">
        <f t="shared" ca="1" si="13"/>
        <v>1</v>
      </c>
    </row>
    <row r="897" spans="1:24" hidden="1">
      <c r="A897" t="s">
        <v>18358</v>
      </c>
      <c r="B897" t="s">
        <v>18359</v>
      </c>
      <c r="C897">
        <v>36</v>
      </c>
      <c r="D897" t="s">
        <v>337</v>
      </c>
      <c r="E897" t="s">
        <v>18359</v>
      </c>
      <c r="F897">
        <v>1</v>
      </c>
      <c r="G897">
        <v>1341.247805</v>
      </c>
      <c r="H897">
        <v>537574</v>
      </c>
      <c r="I897" t="s">
        <v>18360</v>
      </c>
      <c r="J897" t="s">
        <v>545</v>
      </c>
      <c r="K897" t="s">
        <v>546</v>
      </c>
      <c r="L897" t="s">
        <v>557</v>
      </c>
      <c r="M897" t="s">
        <v>558</v>
      </c>
      <c r="N897" t="s">
        <v>549</v>
      </c>
      <c r="O897" t="s">
        <v>559</v>
      </c>
      <c r="P897" t="s">
        <v>504</v>
      </c>
      <c r="Q897" t="s">
        <v>325</v>
      </c>
      <c r="R897" t="s">
        <v>475</v>
      </c>
      <c r="S897" t="s">
        <v>659</v>
      </c>
      <c r="T897" t="s">
        <v>9375</v>
      </c>
      <c r="U897">
        <f>COUNTIF('业绩进度排名-中间表'!$E$27:$E$202,新签明细[[#This Row],[cc_user_name]])</f>
        <v>1</v>
      </c>
      <c r="V897" s="1">
        <f>DATEVALUE(LEFT(新签明细[[#This Row],[支付成功时间]], FIND(" ", 新签明细[[#This Row],[支付成功时间]]) - 1))</f>
        <v>45790</v>
      </c>
      <c r="W897" s="1">
        <f>IFERROR(DATEVALUE(LEFT(新签明细[[#This Row],[lead_date]],FIND(" ",新签明细[[#This Row],[lead_date]])-1)),$W$2)</f>
        <v>45787</v>
      </c>
      <c r="X897" t="b">
        <f t="shared" ca="1" si="13"/>
        <v>1</v>
      </c>
    </row>
    <row r="898" spans="1:24">
      <c r="A898" t="s">
        <v>18361</v>
      </c>
      <c r="B898" t="s">
        <v>18362</v>
      </c>
      <c r="C898">
        <v>36</v>
      </c>
      <c r="D898" t="s">
        <v>297</v>
      </c>
      <c r="E898" t="s">
        <v>18362</v>
      </c>
      <c r="F898">
        <v>1</v>
      </c>
      <c r="G898">
        <v>432.6</v>
      </c>
      <c r="H898">
        <v>542765</v>
      </c>
      <c r="I898" t="s">
        <v>18363</v>
      </c>
      <c r="J898" t="s">
        <v>545</v>
      </c>
      <c r="K898" t="s">
        <v>1102</v>
      </c>
      <c r="L898" t="s">
        <v>13081</v>
      </c>
      <c r="M898" t="s">
        <v>578</v>
      </c>
      <c r="N898" t="s">
        <v>549</v>
      </c>
      <c r="O898" t="s">
        <v>550</v>
      </c>
      <c r="P898" t="s">
        <v>136</v>
      </c>
      <c r="Q898" t="s">
        <v>143</v>
      </c>
      <c r="R898" t="s">
        <v>475</v>
      </c>
      <c r="S898" t="s">
        <v>659</v>
      </c>
      <c r="T898" t="s">
        <v>17691</v>
      </c>
      <c r="U898">
        <f>COUNTIF('业绩进度排名-中间表'!$E$27:$E$202,新签明细[[#This Row],[cc_user_name]])</f>
        <v>1</v>
      </c>
      <c r="V898" s="1">
        <f>DATEVALUE(LEFT(新签明细[[#This Row],[支付成功时间]], FIND(" ", 新签明细[[#This Row],[支付成功时间]]) - 1))</f>
        <v>45801</v>
      </c>
      <c r="W898" s="1">
        <f>IFERROR(DATEVALUE(LEFT(新签明细[[#This Row],[lead_date]],FIND(" ",新签明细[[#This Row],[lead_date]])-1)),$W$2)</f>
        <v>45797</v>
      </c>
      <c r="X898" t="b">
        <f t="shared" ca="1" si="13"/>
        <v>1</v>
      </c>
    </row>
    <row r="899" spans="1:24" hidden="1">
      <c r="A899" t="s">
        <v>18364</v>
      </c>
      <c r="B899" t="s">
        <v>18365</v>
      </c>
      <c r="C899">
        <v>18</v>
      </c>
      <c r="D899" t="s">
        <v>243</v>
      </c>
      <c r="E899" t="s">
        <v>18365</v>
      </c>
      <c r="F899">
        <v>1</v>
      </c>
      <c r="G899">
        <v>630</v>
      </c>
      <c r="H899">
        <v>543133</v>
      </c>
      <c r="I899" t="s">
        <v>18366</v>
      </c>
      <c r="J899" t="s">
        <v>545</v>
      </c>
      <c r="K899" t="s">
        <v>546</v>
      </c>
      <c r="L899" t="s">
        <v>565</v>
      </c>
      <c r="M899" t="s">
        <v>695</v>
      </c>
      <c r="N899" t="s">
        <v>549</v>
      </c>
      <c r="O899" t="s">
        <v>550</v>
      </c>
      <c r="P899" t="s">
        <v>551</v>
      </c>
      <c r="Q899" t="s">
        <v>242</v>
      </c>
      <c r="R899" t="s">
        <v>475</v>
      </c>
      <c r="S899" t="s">
        <v>28942</v>
      </c>
      <c r="T899" t="s">
        <v>18367</v>
      </c>
      <c r="U899">
        <f>COUNTIF('业绩进度排名-中间表'!$E$27:$E$202,新签明细[[#This Row],[cc_user_name]])</f>
        <v>1</v>
      </c>
      <c r="V899" s="1">
        <f>DATEVALUE(LEFT(新签明细[[#This Row],[支付成功时间]], FIND(" ", 新签明细[[#This Row],[支付成功时间]]) - 1))</f>
        <v>45802</v>
      </c>
      <c r="W899" s="1">
        <f>IFERROR(DATEVALUE(LEFT(新签明细[[#This Row],[lead_date]],FIND(" ",新签明细[[#This Row],[lead_date]])-1)),$W$2)</f>
        <v>45242</v>
      </c>
      <c r="X899" t="b">
        <f t="shared" ref="X899:X962" ca="1" si="14">MONTH(W899)=MONTH(TODAY())</f>
        <v>0</v>
      </c>
    </row>
    <row r="900" spans="1:24" hidden="1">
      <c r="A900" t="s">
        <v>1725</v>
      </c>
      <c r="B900" t="s">
        <v>1726</v>
      </c>
      <c r="C900">
        <v>36</v>
      </c>
      <c r="D900" t="s">
        <v>238</v>
      </c>
      <c r="E900" t="s">
        <v>1726</v>
      </c>
      <c r="F900">
        <v>1</v>
      </c>
      <c r="G900">
        <v>1199</v>
      </c>
      <c r="H900">
        <v>534499</v>
      </c>
      <c r="I900" t="s">
        <v>1727</v>
      </c>
      <c r="J900" t="s">
        <v>545</v>
      </c>
      <c r="K900" t="s">
        <v>546</v>
      </c>
      <c r="L900" t="s">
        <v>557</v>
      </c>
      <c r="M900" t="s">
        <v>902</v>
      </c>
      <c r="N900" t="s">
        <v>549</v>
      </c>
      <c r="O900" t="s">
        <v>550</v>
      </c>
      <c r="P900" t="s">
        <v>551</v>
      </c>
      <c r="Q900" t="s">
        <v>141</v>
      </c>
      <c r="R900" t="s">
        <v>475</v>
      </c>
      <c r="S900" t="s">
        <v>633</v>
      </c>
      <c r="T900" t="s">
        <v>722</v>
      </c>
      <c r="U900">
        <f>COUNTIF('业绩进度排名-中间表'!$E$27:$E$202,新签明细[[#This Row],[cc_user_name]])</f>
        <v>1</v>
      </c>
      <c r="V900" s="1">
        <f>DATEVALUE(LEFT(新签明细[[#This Row],[支付成功时间]], FIND(" ", 新签明细[[#This Row],[支付成功时间]]) - 1))</f>
        <v>45781</v>
      </c>
      <c r="W900" s="1">
        <f>IFERROR(DATEVALUE(LEFT(新签明细[[#This Row],[lead_date]],FIND(" ",新签明细[[#This Row],[lead_date]])-1)),$W$2)</f>
        <v>45780</v>
      </c>
      <c r="X900" t="b">
        <f t="shared" ca="1" si="14"/>
        <v>1</v>
      </c>
    </row>
    <row r="901" spans="1:24" hidden="1">
      <c r="A901" t="s">
        <v>18368</v>
      </c>
      <c r="B901" t="s">
        <v>18369</v>
      </c>
      <c r="C901">
        <v>18</v>
      </c>
      <c r="D901" t="s">
        <v>241</v>
      </c>
      <c r="E901" t="s">
        <v>18369</v>
      </c>
      <c r="F901">
        <v>1</v>
      </c>
      <c r="G901">
        <v>627.51040599999999</v>
      </c>
      <c r="H901">
        <v>542301</v>
      </c>
      <c r="I901" t="s">
        <v>18370</v>
      </c>
      <c r="J901" t="s">
        <v>545</v>
      </c>
      <c r="K901" t="s">
        <v>546</v>
      </c>
      <c r="L901" t="s">
        <v>565</v>
      </c>
      <c r="M901" t="s">
        <v>695</v>
      </c>
      <c r="N901" t="s">
        <v>549</v>
      </c>
      <c r="O901" t="s">
        <v>550</v>
      </c>
      <c r="P901" t="s">
        <v>551</v>
      </c>
      <c r="Q901" t="s">
        <v>141</v>
      </c>
      <c r="R901" t="s">
        <v>475</v>
      </c>
      <c r="S901" t="s">
        <v>9442</v>
      </c>
      <c r="T901" t="s">
        <v>17790</v>
      </c>
      <c r="U901">
        <f>COUNTIF('业绩进度排名-中间表'!$E$27:$E$202,新签明细[[#This Row],[cc_user_name]])</f>
        <v>1</v>
      </c>
      <c r="V901" s="1">
        <f>DATEVALUE(LEFT(新签明细[[#This Row],[支付成功时间]], FIND(" ", 新签明细[[#This Row],[支付成功时间]]) - 1))</f>
        <v>45800</v>
      </c>
      <c r="W901" s="1">
        <f>IFERROR(DATEVALUE(LEFT(新签明细[[#This Row],[lead_date]],FIND(" ",新签明细[[#This Row],[lead_date]])-1)),$W$2)</f>
        <v>45795</v>
      </c>
      <c r="X901" t="b">
        <f t="shared" ca="1" si="14"/>
        <v>1</v>
      </c>
    </row>
    <row r="902" spans="1:24" hidden="1">
      <c r="A902" t="s">
        <v>18371</v>
      </c>
      <c r="B902" t="s">
        <v>18372</v>
      </c>
      <c r="C902">
        <v>8</v>
      </c>
      <c r="D902" t="s">
        <v>318</v>
      </c>
      <c r="E902" t="s">
        <v>18372</v>
      </c>
      <c r="F902">
        <v>1</v>
      </c>
      <c r="G902">
        <v>288.39999999999998</v>
      </c>
      <c r="H902">
        <v>538447</v>
      </c>
      <c r="I902" t="s">
        <v>18373</v>
      </c>
      <c r="J902" t="s">
        <v>545</v>
      </c>
      <c r="K902" t="s">
        <v>546</v>
      </c>
      <c r="L902" t="s">
        <v>577</v>
      </c>
      <c r="M902" t="s">
        <v>548</v>
      </c>
      <c r="N902" t="s">
        <v>549</v>
      </c>
      <c r="O902" t="s">
        <v>550</v>
      </c>
      <c r="P902" t="s">
        <v>616</v>
      </c>
      <c r="Q902" t="s">
        <v>314</v>
      </c>
      <c r="R902" t="s">
        <v>475</v>
      </c>
      <c r="S902" t="s">
        <v>1852</v>
      </c>
      <c r="T902" t="s">
        <v>1599</v>
      </c>
      <c r="U902">
        <f>COUNTIF('业绩进度排名-中间表'!$E$27:$E$202,新签明细[[#This Row],[cc_user_name]])</f>
        <v>1</v>
      </c>
      <c r="V902" s="1">
        <f>DATEVALUE(LEFT(新签明细[[#This Row],[支付成功时间]], FIND(" ", 新签明细[[#This Row],[支付成功时间]]) - 1))</f>
        <v>45793</v>
      </c>
      <c r="W902" s="1">
        <f>IFERROR(DATEVALUE(LEFT(新签明细[[#This Row],[lead_date]],FIND(" ",新签明细[[#This Row],[lead_date]])-1)),$W$2)</f>
        <v>45748</v>
      </c>
      <c r="X902" t="b">
        <f t="shared" ca="1" si="14"/>
        <v>0</v>
      </c>
    </row>
    <row r="903" spans="1:24" hidden="1">
      <c r="A903" t="s">
        <v>1728</v>
      </c>
      <c r="B903" t="s">
        <v>1729</v>
      </c>
      <c r="C903">
        <v>24</v>
      </c>
      <c r="D903" t="s">
        <v>271</v>
      </c>
      <c r="E903" t="s">
        <v>1729</v>
      </c>
      <c r="F903">
        <v>1</v>
      </c>
      <c r="G903">
        <v>865.2</v>
      </c>
      <c r="H903">
        <v>535353</v>
      </c>
      <c r="I903" t="s">
        <v>1730</v>
      </c>
      <c r="J903" t="s">
        <v>545</v>
      </c>
      <c r="K903" t="s">
        <v>546</v>
      </c>
      <c r="L903" t="s">
        <v>671</v>
      </c>
      <c r="M903" t="s">
        <v>695</v>
      </c>
      <c r="N903" t="s">
        <v>549</v>
      </c>
      <c r="O903" t="s">
        <v>550</v>
      </c>
      <c r="P903" t="s">
        <v>136</v>
      </c>
      <c r="Q903" t="s">
        <v>139</v>
      </c>
      <c r="R903" t="s">
        <v>475</v>
      </c>
      <c r="S903" t="s">
        <v>566</v>
      </c>
      <c r="T903" t="s">
        <v>683</v>
      </c>
      <c r="U903">
        <f>COUNTIF('业绩进度排名-中间表'!$E$27:$E$202,新签明细[[#This Row],[cc_user_name]])</f>
        <v>1</v>
      </c>
      <c r="V903" s="1">
        <f>DATEVALUE(LEFT(新签明细[[#This Row],[支付成功时间]], FIND(" ", 新签明细[[#This Row],[支付成功时间]]) - 1))</f>
        <v>45785</v>
      </c>
      <c r="W903" s="1">
        <f>IFERROR(DATEVALUE(LEFT(新签明细[[#This Row],[lead_date]],FIND(" ",新签明细[[#This Row],[lead_date]])-1)),$W$2)</f>
        <v>45775</v>
      </c>
      <c r="X903" t="b">
        <f t="shared" ca="1" si="14"/>
        <v>0</v>
      </c>
    </row>
    <row r="904" spans="1:24" hidden="1">
      <c r="A904" t="s">
        <v>619</v>
      </c>
      <c r="B904" t="s">
        <v>620</v>
      </c>
      <c r="C904">
        <v>36</v>
      </c>
      <c r="D904" t="s">
        <v>339</v>
      </c>
      <c r="E904" t="s">
        <v>620</v>
      </c>
      <c r="F904">
        <v>1</v>
      </c>
      <c r="G904">
        <v>1341.247805</v>
      </c>
      <c r="H904">
        <v>534492</v>
      </c>
      <c r="I904" t="s">
        <v>621</v>
      </c>
      <c r="J904" t="s">
        <v>545</v>
      </c>
      <c r="K904" t="s">
        <v>546</v>
      </c>
      <c r="L904" t="s">
        <v>557</v>
      </c>
      <c r="M904" t="s">
        <v>558</v>
      </c>
      <c r="N904" t="s">
        <v>549</v>
      </c>
      <c r="O904" t="s">
        <v>559</v>
      </c>
      <c r="P904" t="s">
        <v>504</v>
      </c>
      <c r="Q904" t="s">
        <v>325</v>
      </c>
      <c r="R904" t="s">
        <v>475</v>
      </c>
      <c r="S904" t="s">
        <v>589</v>
      </c>
      <c r="T904" t="s">
        <v>622</v>
      </c>
      <c r="U904">
        <f>COUNTIF('业绩进度排名-中间表'!$E$27:$E$202,新签明细[[#This Row],[cc_user_name]])</f>
        <v>1</v>
      </c>
      <c r="V904" s="1">
        <f>DATEVALUE(LEFT(新签明细[[#This Row],[支付成功时间]], FIND(" ", 新签明细[[#This Row],[支付成功时间]]) - 1))</f>
        <v>45781</v>
      </c>
      <c r="W904" s="1">
        <f>IFERROR(DATEVALUE(LEFT(新签明细[[#This Row],[lead_date]],FIND(" ",新签明细[[#This Row],[lead_date]])-1)),$W$2)</f>
        <v>45777</v>
      </c>
      <c r="X904" t="b">
        <f t="shared" ca="1" si="14"/>
        <v>0</v>
      </c>
    </row>
    <row r="905" spans="1:24" hidden="1">
      <c r="A905" t="s">
        <v>18212</v>
      </c>
      <c r="B905" t="s">
        <v>18213</v>
      </c>
      <c r="C905">
        <v>30</v>
      </c>
      <c r="D905" t="s">
        <v>199</v>
      </c>
      <c r="E905" t="s">
        <v>18213</v>
      </c>
      <c r="F905">
        <v>1</v>
      </c>
      <c r="G905">
        <v>811.13</v>
      </c>
      <c r="H905">
        <v>538433</v>
      </c>
      <c r="I905" t="s">
        <v>18214</v>
      </c>
      <c r="J905" t="s">
        <v>545</v>
      </c>
      <c r="K905" t="s">
        <v>546</v>
      </c>
      <c r="L905" t="s">
        <v>599</v>
      </c>
      <c r="M905" t="s">
        <v>632</v>
      </c>
      <c r="N905" t="s">
        <v>549</v>
      </c>
      <c r="O905" t="s">
        <v>559</v>
      </c>
      <c r="P905" t="s">
        <v>469</v>
      </c>
      <c r="Q905" t="s">
        <v>189</v>
      </c>
      <c r="R905" t="s">
        <v>475</v>
      </c>
      <c r="S905" t="s">
        <v>17728</v>
      </c>
      <c r="T905" t="s">
        <v>1384</v>
      </c>
      <c r="U905">
        <f>COUNTIF('业绩进度排名-中间表'!$E$27:$E$202,新签明细[[#This Row],[cc_user_name]])</f>
        <v>1</v>
      </c>
      <c r="V905" s="1">
        <f>DATEVALUE(LEFT(新签明细[[#This Row],[支付成功时间]], FIND(" ", 新签明细[[#This Row],[支付成功时间]]) - 1))</f>
        <v>45792</v>
      </c>
      <c r="W905" s="1">
        <f>IFERROR(DATEVALUE(LEFT(新签明细[[#This Row],[lead_date]],FIND(" ",新签明细[[#This Row],[lead_date]])-1)),$W$2)</f>
        <v>45758</v>
      </c>
      <c r="X905" t="b">
        <f t="shared" ca="1" si="14"/>
        <v>0</v>
      </c>
    </row>
    <row r="906" spans="1:24" hidden="1">
      <c r="A906" t="s">
        <v>30884</v>
      </c>
      <c r="B906" t="s">
        <v>30885</v>
      </c>
      <c r="C906">
        <v>36</v>
      </c>
      <c r="D906" t="s">
        <v>335</v>
      </c>
      <c r="E906" t="s">
        <v>30885</v>
      </c>
      <c r="F906">
        <v>1</v>
      </c>
      <c r="G906">
        <v>1381.4844840000001</v>
      </c>
      <c r="H906">
        <v>544445</v>
      </c>
      <c r="I906" t="s">
        <v>30886</v>
      </c>
      <c r="J906" t="s">
        <v>545</v>
      </c>
      <c r="K906" t="s">
        <v>546</v>
      </c>
      <c r="L906" t="s">
        <v>557</v>
      </c>
      <c r="M906" t="s">
        <v>558</v>
      </c>
      <c r="N906" t="s">
        <v>549</v>
      </c>
      <c r="O906" t="s">
        <v>559</v>
      </c>
      <c r="P906" t="s">
        <v>504</v>
      </c>
      <c r="Q906" t="s">
        <v>325</v>
      </c>
      <c r="R906" t="s">
        <v>475</v>
      </c>
      <c r="S906" t="s">
        <v>18025</v>
      </c>
      <c r="T906" t="s">
        <v>30887</v>
      </c>
      <c r="U906">
        <f>COUNTIF('业绩进度排名-中间表'!$E$27:$E$202,新签明细[[#This Row],[cc_user_name]])</f>
        <v>1</v>
      </c>
      <c r="V906" s="1">
        <f>DATEVALUE(LEFT(新签明细[[#This Row],[支付成功时间]], FIND(" ", 新签明细[[#This Row],[支付成功时间]]) - 1))</f>
        <v>45804</v>
      </c>
      <c r="W906" s="1">
        <f>IFERROR(DATEVALUE(LEFT(新签明细[[#This Row],[lead_date]],FIND(" ",新签明细[[#This Row],[lead_date]])-1)),$W$2)</f>
        <v>44495</v>
      </c>
      <c r="X906" t="b">
        <f t="shared" ca="1" si="14"/>
        <v>0</v>
      </c>
    </row>
    <row r="907" spans="1:24" hidden="1">
      <c r="A907" t="s">
        <v>30888</v>
      </c>
      <c r="B907" t="s">
        <v>30889</v>
      </c>
      <c r="C907">
        <v>36</v>
      </c>
      <c r="D907" t="s">
        <v>343</v>
      </c>
      <c r="E907" t="s">
        <v>30889</v>
      </c>
      <c r="F907">
        <v>1</v>
      </c>
      <c r="G907">
        <v>1341.247805</v>
      </c>
      <c r="H907">
        <v>544571</v>
      </c>
      <c r="I907" t="s">
        <v>30890</v>
      </c>
      <c r="J907" t="s">
        <v>545</v>
      </c>
      <c r="K907" t="s">
        <v>546</v>
      </c>
      <c r="L907" t="s">
        <v>557</v>
      </c>
      <c r="M907" t="s">
        <v>558</v>
      </c>
      <c r="N907" t="s">
        <v>549</v>
      </c>
      <c r="O907" t="s">
        <v>559</v>
      </c>
      <c r="P907" t="s">
        <v>504</v>
      </c>
      <c r="Q907" t="s">
        <v>325</v>
      </c>
      <c r="R907" t="s">
        <v>475</v>
      </c>
      <c r="S907" t="s">
        <v>17825</v>
      </c>
      <c r="T907" t="s">
        <v>17646</v>
      </c>
      <c r="U907">
        <f>COUNTIF('业绩进度排名-中间表'!$E$27:$E$202,新签明细[[#This Row],[cc_user_name]])</f>
        <v>1</v>
      </c>
      <c r="V907" s="1">
        <f>DATEVALUE(LEFT(新签明细[[#This Row],[支付成功时间]], FIND(" ", 新签明细[[#This Row],[支付成功时间]]) - 1))</f>
        <v>45804</v>
      </c>
      <c r="W907" s="1">
        <f>IFERROR(DATEVALUE(LEFT(新签明细[[#This Row],[lead_date]],FIND(" ",新签明细[[#This Row],[lead_date]])-1)),$W$2)</f>
        <v>45796</v>
      </c>
      <c r="X907" t="b">
        <f t="shared" ca="1" si="14"/>
        <v>1</v>
      </c>
    </row>
    <row r="908" spans="1:24" hidden="1">
      <c r="A908" t="s">
        <v>623</v>
      </c>
      <c r="B908" t="s">
        <v>624</v>
      </c>
      <c r="C908">
        <v>36</v>
      </c>
      <c r="D908" t="s">
        <v>274</v>
      </c>
      <c r="E908" t="s">
        <v>624</v>
      </c>
      <c r="F908">
        <v>1</v>
      </c>
      <c r="G908">
        <v>1199</v>
      </c>
      <c r="H908">
        <v>534687</v>
      </c>
      <c r="I908" t="s">
        <v>625</v>
      </c>
      <c r="J908" t="s">
        <v>545</v>
      </c>
      <c r="K908" t="s">
        <v>546</v>
      </c>
      <c r="L908" t="s">
        <v>557</v>
      </c>
      <c r="M908" t="s">
        <v>548</v>
      </c>
      <c r="N908" t="s">
        <v>549</v>
      </c>
      <c r="O908" t="s">
        <v>550</v>
      </c>
      <c r="P908" t="s">
        <v>136</v>
      </c>
      <c r="Q908" t="s">
        <v>139</v>
      </c>
      <c r="R908" t="s">
        <v>475</v>
      </c>
      <c r="S908" t="s">
        <v>627</v>
      </c>
      <c r="T908" t="s">
        <v>628</v>
      </c>
      <c r="U908">
        <f>COUNTIF('业绩进度排名-中间表'!$E$27:$E$202,新签明细[[#This Row],[cc_user_name]])</f>
        <v>1</v>
      </c>
      <c r="V908" s="1">
        <f>DATEVALUE(LEFT(新签明细[[#This Row],[支付成功时间]], FIND(" ", 新签明细[[#This Row],[支付成功时间]]) - 1))</f>
        <v>45782</v>
      </c>
      <c r="W908" s="1">
        <f>IFERROR(DATEVALUE(LEFT(新签明细[[#This Row],[lead_date]],FIND(" ",新签明细[[#This Row],[lead_date]])-1)),$W$2)</f>
        <v>45180</v>
      </c>
      <c r="X908" t="b">
        <f t="shared" ca="1" si="14"/>
        <v>0</v>
      </c>
    </row>
    <row r="909" spans="1:24" hidden="1">
      <c r="A909" t="s">
        <v>18215</v>
      </c>
      <c r="B909" t="s">
        <v>18216</v>
      </c>
      <c r="C909">
        <v>18</v>
      </c>
      <c r="D909" t="s">
        <v>261</v>
      </c>
      <c r="E909" t="s">
        <v>18216</v>
      </c>
      <c r="F909">
        <v>1</v>
      </c>
      <c r="G909">
        <v>630</v>
      </c>
      <c r="H909">
        <v>543105</v>
      </c>
      <c r="I909" t="s">
        <v>18217</v>
      </c>
      <c r="J909" t="s">
        <v>545</v>
      </c>
      <c r="K909" t="s">
        <v>546</v>
      </c>
      <c r="L909" t="s">
        <v>565</v>
      </c>
      <c r="M909" t="s">
        <v>548</v>
      </c>
      <c r="N909" t="s">
        <v>549</v>
      </c>
      <c r="O909" t="s">
        <v>550</v>
      </c>
      <c r="P909" t="s">
        <v>136</v>
      </c>
      <c r="Q909" t="s">
        <v>147</v>
      </c>
      <c r="R909" t="s">
        <v>475</v>
      </c>
      <c r="S909" t="s">
        <v>659</v>
      </c>
      <c r="T909" t="s">
        <v>17665</v>
      </c>
      <c r="U909">
        <f>COUNTIF('业绩进度排名-中间表'!$E$27:$E$202,新签明细[[#This Row],[cc_user_name]])</f>
        <v>1</v>
      </c>
      <c r="V909" s="1">
        <f>DATEVALUE(LEFT(新签明细[[#This Row],[支付成功时间]], FIND(" ", 新签明细[[#This Row],[支付成功时间]]) - 1))</f>
        <v>45802</v>
      </c>
      <c r="W909" s="1">
        <f>IFERROR(DATEVALUE(LEFT(新签明细[[#This Row],[lead_date]],FIND(" ",新签明细[[#This Row],[lead_date]])-1)),$W$2)</f>
        <v>45800</v>
      </c>
      <c r="X909" t="b">
        <f t="shared" ca="1" si="14"/>
        <v>1</v>
      </c>
    </row>
    <row r="910" spans="1:24" hidden="1">
      <c r="A910" t="s">
        <v>11222</v>
      </c>
      <c r="B910" t="s">
        <v>11223</v>
      </c>
      <c r="C910">
        <v>36</v>
      </c>
      <c r="D910" t="s">
        <v>207</v>
      </c>
      <c r="E910" t="s">
        <v>11223</v>
      </c>
      <c r="F910">
        <v>1</v>
      </c>
      <c r="G910">
        <v>1199</v>
      </c>
      <c r="H910">
        <v>536927</v>
      </c>
      <c r="I910" t="s">
        <v>11224</v>
      </c>
      <c r="J910" t="s">
        <v>545</v>
      </c>
      <c r="K910" t="s">
        <v>546</v>
      </c>
      <c r="L910" t="s">
        <v>557</v>
      </c>
      <c r="M910" t="s">
        <v>632</v>
      </c>
      <c r="N910" t="s">
        <v>549</v>
      </c>
      <c r="O910" t="s">
        <v>550</v>
      </c>
      <c r="P910" t="s">
        <v>551</v>
      </c>
      <c r="Q910" t="s">
        <v>149</v>
      </c>
      <c r="R910" t="s">
        <v>475</v>
      </c>
      <c r="S910" t="s">
        <v>659</v>
      </c>
      <c r="T910" t="s">
        <v>567</v>
      </c>
      <c r="U910">
        <f>COUNTIF('业绩进度排名-中间表'!$E$27:$E$202,新签明细[[#This Row],[cc_user_name]])</f>
        <v>1</v>
      </c>
      <c r="V910" s="1">
        <f>DATEVALUE(LEFT(新签明细[[#This Row],[支付成功时间]], FIND(" ", 新签明细[[#This Row],[支付成功时间]]) - 1))</f>
        <v>45789</v>
      </c>
      <c r="W910" s="1">
        <f>IFERROR(DATEVALUE(LEFT(新签明细[[#This Row],[lead_date]],FIND(" ",新签明细[[#This Row],[lead_date]])-1)),$W$2)</f>
        <v>45783</v>
      </c>
      <c r="X910" t="b">
        <f t="shared" ca="1" si="14"/>
        <v>1</v>
      </c>
    </row>
    <row r="911" spans="1:24">
      <c r="A911" t="s">
        <v>18218</v>
      </c>
      <c r="B911" t="s">
        <v>18219</v>
      </c>
      <c r="C911">
        <v>18</v>
      </c>
      <c r="D911" t="s">
        <v>301</v>
      </c>
      <c r="E911" t="s">
        <v>18219</v>
      </c>
      <c r="F911">
        <v>1</v>
      </c>
      <c r="G911">
        <v>646.33571900000004</v>
      </c>
      <c r="H911">
        <v>540060</v>
      </c>
      <c r="I911" t="s">
        <v>18220</v>
      </c>
      <c r="J911" t="s">
        <v>545</v>
      </c>
      <c r="K911" t="s">
        <v>546</v>
      </c>
      <c r="L911" t="s">
        <v>565</v>
      </c>
      <c r="M911" t="s">
        <v>695</v>
      </c>
      <c r="N911" t="s">
        <v>549</v>
      </c>
      <c r="O911" t="s">
        <v>550</v>
      </c>
      <c r="P911" t="s">
        <v>136</v>
      </c>
      <c r="Q911" t="s">
        <v>143</v>
      </c>
      <c r="R911" t="s">
        <v>475</v>
      </c>
      <c r="S911" t="s">
        <v>18221</v>
      </c>
      <c r="T911" t="s">
        <v>17654</v>
      </c>
      <c r="U911">
        <f>COUNTIF('业绩进度排名-中间表'!$E$27:$E$202,新签明细[[#This Row],[cc_user_name]])</f>
        <v>1</v>
      </c>
      <c r="V911" s="1">
        <f>DATEVALUE(LEFT(新签明细[[#This Row],[支付成功时间]], FIND(" ", 新签明细[[#This Row],[支付成功时间]]) - 1))</f>
        <v>45795</v>
      </c>
      <c r="W911" s="1">
        <f>IFERROR(DATEVALUE(LEFT(新签明细[[#This Row],[lead_date]],FIND(" ",新签明细[[#This Row],[lead_date]])-1)),$W$2)</f>
        <v>45794</v>
      </c>
      <c r="X911" t="b">
        <f t="shared" ca="1" si="14"/>
        <v>1</v>
      </c>
    </row>
    <row r="912" spans="1:24" hidden="1">
      <c r="A912" t="s">
        <v>18222</v>
      </c>
      <c r="B912" t="s">
        <v>18223</v>
      </c>
      <c r="C912">
        <v>36</v>
      </c>
      <c r="D912" t="s">
        <v>354</v>
      </c>
      <c r="E912" t="s">
        <v>18223</v>
      </c>
      <c r="F912">
        <v>1</v>
      </c>
      <c r="G912">
        <v>1199</v>
      </c>
      <c r="H912">
        <v>543206</v>
      </c>
      <c r="I912" t="s">
        <v>18224</v>
      </c>
      <c r="J912" t="s">
        <v>545</v>
      </c>
      <c r="K912" t="s">
        <v>546</v>
      </c>
      <c r="L912" t="s">
        <v>557</v>
      </c>
      <c r="M912" t="s">
        <v>578</v>
      </c>
      <c r="N912" t="s">
        <v>549</v>
      </c>
      <c r="O912" t="s">
        <v>559</v>
      </c>
      <c r="P912" t="s">
        <v>163</v>
      </c>
      <c r="Q912" t="s">
        <v>472</v>
      </c>
      <c r="R912" t="s">
        <v>475</v>
      </c>
      <c r="S912" t="s">
        <v>659</v>
      </c>
      <c r="T912" t="s">
        <v>17790</v>
      </c>
      <c r="U912">
        <f>COUNTIF('业绩进度排名-中间表'!$E$27:$E$202,新签明细[[#This Row],[cc_user_name]])</f>
        <v>1</v>
      </c>
      <c r="V912" s="1">
        <f>DATEVALUE(LEFT(新签明细[[#This Row],[支付成功时间]], FIND(" ", 新签明细[[#This Row],[支付成功时间]]) - 1))</f>
        <v>45802</v>
      </c>
      <c r="W912" s="1">
        <f>IFERROR(DATEVALUE(LEFT(新签明细[[#This Row],[lead_date]],FIND(" ",新签明细[[#This Row],[lead_date]])-1)),$W$2)</f>
        <v>45795</v>
      </c>
      <c r="X912" t="b">
        <f t="shared" ca="1" si="14"/>
        <v>1</v>
      </c>
    </row>
    <row r="913" spans="1:24" hidden="1">
      <c r="A913" t="s">
        <v>11995</v>
      </c>
      <c r="B913" t="s">
        <v>11996</v>
      </c>
      <c r="C913">
        <v>18</v>
      </c>
      <c r="D913" t="s">
        <v>344</v>
      </c>
      <c r="E913" t="s">
        <v>11996</v>
      </c>
      <c r="F913">
        <v>1</v>
      </c>
      <c r="G913">
        <v>660.923315</v>
      </c>
      <c r="H913">
        <v>537225</v>
      </c>
      <c r="I913" t="s">
        <v>11997</v>
      </c>
      <c r="J913" t="s">
        <v>545</v>
      </c>
      <c r="K913" t="s">
        <v>546</v>
      </c>
      <c r="L913" t="s">
        <v>565</v>
      </c>
      <c r="M913" t="s">
        <v>558</v>
      </c>
      <c r="N913" t="s">
        <v>549</v>
      </c>
      <c r="O913" t="s">
        <v>559</v>
      </c>
      <c r="P913" t="s">
        <v>504</v>
      </c>
      <c r="Q913" t="s">
        <v>325</v>
      </c>
      <c r="R913" t="s">
        <v>475</v>
      </c>
      <c r="S913" t="s">
        <v>589</v>
      </c>
      <c r="T913" t="s">
        <v>11998</v>
      </c>
      <c r="U913">
        <f>COUNTIF('业绩进度排名-中间表'!$E$27:$E$202,新签明细[[#This Row],[cc_user_name]])</f>
        <v>1</v>
      </c>
      <c r="V913" s="1">
        <f>DATEVALUE(LEFT(新签明细[[#This Row],[支付成功时间]], FIND(" ", 新签明细[[#This Row],[支付成功时间]]) - 1))</f>
        <v>45789</v>
      </c>
      <c r="W913" s="1">
        <f>IFERROR(DATEVALUE(LEFT(新签明细[[#This Row],[lead_date]],FIND(" ",新签明细[[#This Row],[lead_date]])-1)),$W$2)</f>
        <v>45763</v>
      </c>
      <c r="X913" t="b">
        <f t="shared" ca="1" si="14"/>
        <v>0</v>
      </c>
    </row>
    <row r="914" spans="1:24" hidden="1">
      <c r="A914" t="s">
        <v>18225</v>
      </c>
      <c r="B914" t="s">
        <v>18226</v>
      </c>
      <c r="C914">
        <v>36</v>
      </c>
      <c r="D914" t="s">
        <v>248</v>
      </c>
      <c r="E914" t="s">
        <v>18226</v>
      </c>
      <c r="F914">
        <v>1</v>
      </c>
      <c r="G914">
        <v>1199</v>
      </c>
      <c r="H914">
        <v>541021</v>
      </c>
      <c r="I914" t="s">
        <v>18227</v>
      </c>
      <c r="J914" t="s">
        <v>545</v>
      </c>
      <c r="K914" t="s">
        <v>546</v>
      </c>
      <c r="L914" t="s">
        <v>557</v>
      </c>
      <c r="M914" t="s">
        <v>548</v>
      </c>
      <c r="N914" t="s">
        <v>549</v>
      </c>
      <c r="O914" t="s">
        <v>550</v>
      </c>
      <c r="P914" t="s">
        <v>551</v>
      </c>
      <c r="Q914" t="s">
        <v>242</v>
      </c>
      <c r="R914" t="s">
        <v>475</v>
      </c>
      <c r="S914" t="s">
        <v>18228</v>
      </c>
      <c r="T914" t="s">
        <v>18229</v>
      </c>
      <c r="U914">
        <f>COUNTIF('业绩进度排名-中间表'!$E$27:$E$202,新签明细[[#This Row],[cc_user_name]])</f>
        <v>1</v>
      </c>
      <c r="V914" s="1">
        <f>DATEVALUE(LEFT(新签明细[[#This Row],[支付成功时间]], FIND(" ", 新签明细[[#This Row],[支付成功时间]]) - 1))</f>
        <v>45797</v>
      </c>
      <c r="W914" s="1">
        <f>IFERROR(DATEVALUE(LEFT(新签明细[[#This Row],[lead_date]],FIND(" ",新签明细[[#This Row],[lead_date]])-1)),$W$2)</f>
        <v>45129</v>
      </c>
      <c r="X914" t="b">
        <f t="shared" ca="1" si="14"/>
        <v>0</v>
      </c>
    </row>
    <row r="915" spans="1:24" hidden="1">
      <c r="A915" t="s">
        <v>30891</v>
      </c>
      <c r="B915" t="s">
        <v>30892</v>
      </c>
      <c r="C915">
        <v>36</v>
      </c>
      <c r="D915" t="s">
        <v>17649</v>
      </c>
      <c r="E915" t="s">
        <v>30892</v>
      </c>
      <c r="F915">
        <v>1</v>
      </c>
      <c r="G915">
        <v>1242.5759889999999</v>
      </c>
      <c r="H915">
        <v>543931</v>
      </c>
      <c r="I915" t="s">
        <v>30893</v>
      </c>
      <c r="J915" t="s">
        <v>545</v>
      </c>
      <c r="K915" t="s">
        <v>546</v>
      </c>
      <c r="L915" t="s">
        <v>557</v>
      </c>
      <c r="M915" t="s">
        <v>648</v>
      </c>
      <c r="N915" t="s">
        <v>805</v>
      </c>
      <c r="O915" t="s">
        <v>649</v>
      </c>
      <c r="P915" t="s">
        <v>649</v>
      </c>
      <c r="Q915" t="s">
        <v>626</v>
      </c>
      <c r="R915" t="s">
        <v>475</v>
      </c>
      <c r="S915" t="s">
        <v>650</v>
      </c>
      <c r="T915" t="s">
        <v>17717</v>
      </c>
      <c r="U915">
        <f>COUNTIF('业绩进度排名-中间表'!$E$27:$E$202,新签明细[[#This Row],[cc_user_name]])</f>
        <v>0</v>
      </c>
      <c r="V915" s="1">
        <f>DATEVALUE(LEFT(新签明细[[#This Row],[支付成功时间]], FIND(" ", 新签明细[[#This Row],[支付成功时间]]) - 1))</f>
        <v>45803</v>
      </c>
      <c r="W915" s="1">
        <f>IFERROR(DATEVALUE(LEFT(新签明细[[#This Row],[lead_date]],FIND(" ",新签明细[[#This Row],[lead_date]])-1)),$W$2)</f>
        <v>45792</v>
      </c>
      <c r="X915" t="b">
        <f t="shared" ca="1" si="14"/>
        <v>1</v>
      </c>
    </row>
    <row r="916" spans="1:24" hidden="1">
      <c r="A916" t="s">
        <v>18230</v>
      </c>
      <c r="B916" t="s">
        <v>18231</v>
      </c>
      <c r="C916">
        <v>30</v>
      </c>
      <c r="D916" t="s">
        <v>271</v>
      </c>
      <c r="E916" t="s">
        <v>18231</v>
      </c>
      <c r="F916">
        <v>1</v>
      </c>
      <c r="G916">
        <v>811.13</v>
      </c>
      <c r="H916">
        <v>540528</v>
      </c>
      <c r="I916" t="s">
        <v>18232</v>
      </c>
      <c r="J916" t="s">
        <v>545</v>
      </c>
      <c r="K916" t="s">
        <v>546</v>
      </c>
      <c r="L916" t="s">
        <v>599</v>
      </c>
      <c r="M916" t="s">
        <v>584</v>
      </c>
      <c r="N916" t="s">
        <v>549</v>
      </c>
      <c r="O916" t="s">
        <v>550</v>
      </c>
      <c r="P916" t="s">
        <v>136</v>
      </c>
      <c r="Q916" t="s">
        <v>139</v>
      </c>
      <c r="R916" t="s">
        <v>475</v>
      </c>
      <c r="S916" t="s">
        <v>11886</v>
      </c>
      <c r="T916" t="s">
        <v>17654</v>
      </c>
      <c r="U916">
        <f>COUNTIF('业绩进度排名-中间表'!$E$27:$E$202,新签明细[[#This Row],[cc_user_name]])</f>
        <v>1</v>
      </c>
      <c r="V916" s="1">
        <f>DATEVALUE(LEFT(新签明细[[#This Row],[支付成功时间]], FIND(" ", 新签明细[[#This Row],[支付成功时间]]) - 1))</f>
        <v>45796</v>
      </c>
      <c r="W916" s="1">
        <f>IFERROR(DATEVALUE(LEFT(新签明细[[#This Row],[lead_date]],FIND(" ",新签明细[[#This Row],[lead_date]])-1)),$W$2)</f>
        <v>45794</v>
      </c>
      <c r="X916" t="b">
        <f t="shared" ca="1" si="14"/>
        <v>1</v>
      </c>
    </row>
    <row r="917" spans="1:24" hidden="1">
      <c r="A917" t="s">
        <v>629</v>
      </c>
      <c r="B917" t="s">
        <v>630</v>
      </c>
      <c r="C917">
        <v>36</v>
      </c>
      <c r="D917" t="s">
        <v>201</v>
      </c>
      <c r="E917" t="s">
        <v>630</v>
      </c>
      <c r="F917">
        <v>1</v>
      </c>
      <c r="G917">
        <v>1234.97</v>
      </c>
      <c r="H917">
        <v>534126</v>
      </c>
      <c r="I917" t="s">
        <v>631</v>
      </c>
      <c r="J917" t="s">
        <v>545</v>
      </c>
      <c r="K917" t="s">
        <v>546</v>
      </c>
      <c r="L917" t="s">
        <v>557</v>
      </c>
      <c r="M917" t="s">
        <v>632</v>
      </c>
      <c r="N917" t="s">
        <v>549</v>
      </c>
      <c r="O917" t="s">
        <v>550</v>
      </c>
      <c r="P917" t="s">
        <v>551</v>
      </c>
      <c r="Q917" t="s">
        <v>149</v>
      </c>
      <c r="R917" t="s">
        <v>475</v>
      </c>
      <c r="S917" t="s">
        <v>633</v>
      </c>
      <c r="T917" t="s">
        <v>622</v>
      </c>
      <c r="U917">
        <f>COUNTIF('业绩进度排名-中间表'!$E$27:$E$202,新签明细[[#This Row],[cc_user_name]])</f>
        <v>1</v>
      </c>
      <c r="V917" s="1">
        <f>DATEVALUE(LEFT(新签明细[[#This Row],[支付成功时间]], FIND(" ", 新签明细[[#This Row],[支付成功时间]]) - 1))</f>
        <v>45778</v>
      </c>
      <c r="W917" s="1">
        <f>IFERROR(DATEVALUE(LEFT(新签明细[[#This Row],[lead_date]],FIND(" ",新签明细[[#This Row],[lead_date]])-1)),$W$2)</f>
        <v>45777</v>
      </c>
      <c r="X917" t="b">
        <f t="shared" ca="1" si="14"/>
        <v>0</v>
      </c>
    </row>
    <row r="918" spans="1:24" hidden="1">
      <c r="A918" t="s">
        <v>18655</v>
      </c>
      <c r="B918" t="s">
        <v>18656</v>
      </c>
      <c r="C918">
        <v>18</v>
      </c>
      <c r="D918" t="s">
        <v>232</v>
      </c>
      <c r="E918" t="s">
        <v>18656</v>
      </c>
      <c r="F918">
        <v>1</v>
      </c>
      <c r="G918">
        <v>630</v>
      </c>
      <c r="H918">
        <v>540038</v>
      </c>
      <c r="I918" t="s">
        <v>18657</v>
      </c>
      <c r="J918" t="s">
        <v>545</v>
      </c>
      <c r="K918" t="s">
        <v>546</v>
      </c>
      <c r="L918" t="s">
        <v>565</v>
      </c>
      <c r="M918" t="s">
        <v>578</v>
      </c>
      <c r="N918" t="s">
        <v>549</v>
      </c>
      <c r="O918" t="s">
        <v>550</v>
      </c>
      <c r="P918" t="s">
        <v>551</v>
      </c>
      <c r="Q918" t="s">
        <v>141</v>
      </c>
      <c r="R918" t="s">
        <v>475</v>
      </c>
      <c r="S918" t="s">
        <v>18658</v>
      </c>
      <c r="T918" t="s">
        <v>17654</v>
      </c>
      <c r="U918">
        <f>COUNTIF('业绩进度排名-中间表'!$E$27:$E$202,新签明细[[#This Row],[cc_user_name]])</f>
        <v>1</v>
      </c>
      <c r="V918" s="1">
        <f>DATEVALUE(LEFT(新签明细[[#This Row],[支付成功时间]], FIND(" ", 新签明细[[#This Row],[支付成功时间]]) - 1))</f>
        <v>45795</v>
      </c>
      <c r="W918" s="1">
        <f>IFERROR(DATEVALUE(LEFT(新签明细[[#This Row],[lead_date]],FIND(" ",新签明细[[#This Row],[lead_date]])-1)),$W$2)</f>
        <v>45794</v>
      </c>
      <c r="X918" t="b">
        <f t="shared" ca="1" si="14"/>
        <v>1</v>
      </c>
    </row>
    <row r="919" spans="1:24" hidden="1">
      <c r="A919" t="s">
        <v>18659</v>
      </c>
      <c r="B919" t="s">
        <v>18660</v>
      </c>
      <c r="C919">
        <v>8</v>
      </c>
      <c r="D919" t="s">
        <v>321</v>
      </c>
      <c r="E919" t="s">
        <v>18660</v>
      </c>
      <c r="F919">
        <v>1</v>
      </c>
      <c r="G919">
        <v>277.18606</v>
      </c>
      <c r="H919">
        <v>540655</v>
      </c>
      <c r="I919" t="s">
        <v>18661</v>
      </c>
      <c r="J919" t="s">
        <v>545</v>
      </c>
      <c r="K919" t="s">
        <v>546</v>
      </c>
      <c r="L919" t="s">
        <v>577</v>
      </c>
      <c r="M919" t="s">
        <v>695</v>
      </c>
      <c r="N919" t="s">
        <v>549</v>
      </c>
      <c r="O919" t="s">
        <v>550</v>
      </c>
      <c r="P919" t="s">
        <v>616</v>
      </c>
      <c r="Q919" t="s">
        <v>314</v>
      </c>
      <c r="R919" t="s">
        <v>475</v>
      </c>
      <c r="S919" t="s">
        <v>654</v>
      </c>
      <c r="T919" t="s">
        <v>830</v>
      </c>
      <c r="U919">
        <f>COUNTIF('业绩进度排名-中间表'!$E$27:$E$202,新签明细[[#This Row],[cc_user_name]])</f>
        <v>1</v>
      </c>
      <c r="V919" s="1">
        <f>DATEVALUE(LEFT(新签明细[[#This Row],[支付成功时间]], FIND(" ", 新签明细[[#This Row],[支付成功时间]]) - 1))</f>
        <v>45796</v>
      </c>
      <c r="W919" s="1">
        <f>IFERROR(DATEVALUE(LEFT(新签明细[[#This Row],[lead_date]],FIND(" ",新签明细[[#This Row],[lead_date]])-1)),$W$2)</f>
        <v>45765</v>
      </c>
      <c r="X919" t="b">
        <f t="shared" ca="1" si="14"/>
        <v>0</v>
      </c>
    </row>
    <row r="920" spans="1:24" hidden="1">
      <c r="A920" t="s">
        <v>634</v>
      </c>
      <c r="B920" t="s">
        <v>635</v>
      </c>
      <c r="C920">
        <v>36</v>
      </c>
      <c r="D920" t="s">
        <v>217</v>
      </c>
      <c r="E920" t="s">
        <v>635</v>
      </c>
      <c r="F920">
        <v>1</v>
      </c>
      <c r="G920">
        <v>1199</v>
      </c>
      <c r="H920">
        <v>534285</v>
      </c>
      <c r="I920" t="s">
        <v>636</v>
      </c>
      <c r="J920" t="s">
        <v>545</v>
      </c>
      <c r="K920" t="s">
        <v>546</v>
      </c>
      <c r="L920" t="s">
        <v>557</v>
      </c>
      <c r="M920" t="s">
        <v>548</v>
      </c>
      <c r="N920" t="s">
        <v>549</v>
      </c>
      <c r="O920" t="s">
        <v>550</v>
      </c>
      <c r="P920" t="s">
        <v>551</v>
      </c>
      <c r="Q920" t="s">
        <v>145</v>
      </c>
      <c r="R920" t="s">
        <v>475</v>
      </c>
      <c r="S920" t="s">
        <v>552</v>
      </c>
      <c r="T920" t="s">
        <v>637</v>
      </c>
      <c r="U920">
        <f>COUNTIF('业绩进度排名-中间表'!$E$27:$E$202,新签明细[[#This Row],[cc_user_name]])</f>
        <v>1</v>
      </c>
      <c r="V920" s="1">
        <f>DATEVALUE(LEFT(新签明细[[#This Row],[支付成功时间]], FIND(" ", 新签明细[[#This Row],[支付成功时间]]) - 1))</f>
        <v>45780</v>
      </c>
      <c r="W920" s="1">
        <f>IFERROR(DATEVALUE(LEFT(新签明细[[#This Row],[lead_date]],FIND(" ",新签明细[[#This Row],[lead_date]])-1)),$W$2)</f>
        <v>45779</v>
      </c>
      <c r="X920" t="b">
        <f t="shared" ca="1" si="14"/>
        <v>1</v>
      </c>
    </row>
    <row r="921" spans="1:24" hidden="1">
      <c r="A921" t="s">
        <v>638</v>
      </c>
      <c r="B921" t="s">
        <v>639</v>
      </c>
      <c r="C921">
        <v>30</v>
      </c>
      <c r="D921" t="s">
        <v>285</v>
      </c>
      <c r="E921" t="s">
        <v>639</v>
      </c>
      <c r="F921">
        <v>1</v>
      </c>
      <c r="G921">
        <v>393.75</v>
      </c>
      <c r="H921">
        <v>534637</v>
      </c>
      <c r="I921" t="s">
        <v>640</v>
      </c>
      <c r="J921" t="s">
        <v>545</v>
      </c>
      <c r="K921" t="s">
        <v>641</v>
      </c>
      <c r="L921" t="s">
        <v>642</v>
      </c>
      <c r="M921" t="s">
        <v>548</v>
      </c>
      <c r="N921" t="s">
        <v>549</v>
      </c>
      <c r="O921" t="s">
        <v>550</v>
      </c>
      <c r="P921" t="s">
        <v>136</v>
      </c>
      <c r="Q921" t="s">
        <v>283</v>
      </c>
      <c r="R921" t="s">
        <v>475</v>
      </c>
      <c r="S921" t="s">
        <v>643</v>
      </c>
      <c r="T921" t="s">
        <v>644</v>
      </c>
      <c r="U921">
        <f>COUNTIF('业绩进度排名-中间表'!$E$27:$E$202,新签明细[[#This Row],[cc_user_name]])</f>
        <v>1</v>
      </c>
      <c r="V921" s="1">
        <f>DATEVALUE(LEFT(新签明细[[#This Row],[支付成功时间]], FIND(" ", 新签明细[[#This Row],[支付成功时间]]) - 1))</f>
        <v>45782</v>
      </c>
      <c r="W921" s="1">
        <f>IFERROR(DATEVALUE(LEFT(新签明细[[#This Row],[lead_date]],FIND(" ",新签明细[[#This Row],[lead_date]])-1)),$W$2)</f>
        <v>45769</v>
      </c>
      <c r="X921" t="b">
        <f t="shared" ca="1" si="14"/>
        <v>0</v>
      </c>
    </row>
    <row r="922" spans="1:24" hidden="1">
      <c r="A922" t="s">
        <v>9372</v>
      </c>
      <c r="B922" t="s">
        <v>9373</v>
      </c>
      <c r="C922">
        <v>48</v>
      </c>
      <c r="D922" t="s">
        <v>425</v>
      </c>
      <c r="E922" t="s">
        <v>9373</v>
      </c>
      <c r="F922">
        <v>1</v>
      </c>
      <c r="G922">
        <v>1645.94</v>
      </c>
      <c r="H922">
        <v>536744</v>
      </c>
      <c r="I922" t="s">
        <v>9374</v>
      </c>
      <c r="J922" t="s">
        <v>545</v>
      </c>
      <c r="K922" t="s">
        <v>546</v>
      </c>
      <c r="L922" t="s">
        <v>571</v>
      </c>
      <c r="M922" t="s">
        <v>886</v>
      </c>
      <c r="N922" t="s">
        <v>549</v>
      </c>
      <c r="O922" t="s">
        <v>550</v>
      </c>
      <c r="P922" t="s">
        <v>136</v>
      </c>
      <c r="Q922" t="s">
        <v>139</v>
      </c>
      <c r="R922" t="s">
        <v>475</v>
      </c>
      <c r="S922" t="s">
        <v>929</v>
      </c>
      <c r="T922" t="s">
        <v>9375</v>
      </c>
      <c r="U922">
        <f>COUNTIF('业绩进度排名-中间表'!$E$27:$E$202,新签明细[[#This Row],[cc_user_name]])</f>
        <v>1</v>
      </c>
      <c r="V922" s="1">
        <f>DATEVALUE(LEFT(新签明细[[#This Row],[支付成功时间]], FIND(" ", 新签明细[[#This Row],[支付成功时间]]) - 1))</f>
        <v>45788</v>
      </c>
      <c r="W922" s="1">
        <f>IFERROR(DATEVALUE(LEFT(新签明细[[#This Row],[lead_date]],FIND(" ",新签明细[[#This Row],[lead_date]])-1)),$W$2)</f>
        <v>45787</v>
      </c>
      <c r="X922" t="b">
        <f t="shared" ca="1" si="14"/>
        <v>1</v>
      </c>
    </row>
    <row r="923" spans="1:24" hidden="1">
      <c r="A923" t="s">
        <v>28965</v>
      </c>
      <c r="B923" t="s">
        <v>28966</v>
      </c>
      <c r="C923">
        <v>18</v>
      </c>
      <c r="D923" t="s">
        <v>284</v>
      </c>
      <c r="E923" t="s">
        <v>28966</v>
      </c>
      <c r="F923">
        <v>1</v>
      </c>
      <c r="G923">
        <v>630</v>
      </c>
      <c r="H923">
        <v>543654</v>
      </c>
      <c r="I923" t="s">
        <v>28967</v>
      </c>
      <c r="J923" t="s">
        <v>545</v>
      </c>
      <c r="K923" t="s">
        <v>546</v>
      </c>
      <c r="L923" t="s">
        <v>565</v>
      </c>
      <c r="M923" t="s">
        <v>548</v>
      </c>
      <c r="N923" t="s">
        <v>549</v>
      </c>
      <c r="O923" t="s">
        <v>550</v>
      </c>
      <c r="P923" t="s">
        <v>136</v>
      </c>
      <c r="Q923" t="s">
        <v>283</v>
      </c>
      <c r="R923" t="s">
        <v>475</v>
      </c>
      <c r="S923" t="s">
        <v>897</v>
      </c>
      <c r="T923" t="s">
        <v>17646</v>
      </c>
      <c r="U923">
        <f>COUNTIF('业绩进度排名-中间表'!$E$27:$E$202,新签明细[[#This Row],[cc_user_name]])</f>
        <v>1</v>
      </c>
      <c r="V923" s="1">
        <f>DATEVALUE(LEFT(新签明细[[#This Row],[支付成功时间]], FIND(" ", 新签明细[[#This Row],[支付成功时间]]) - 1))</f>
        <v>45803</v>
      </c>
      <c r="W923" s="1">
        <f>IFERROR(DATEVALUE(LEFT(新签明细[[#This Row],[lead_date]],FIND(" ",新签明细[[#This Row],[lead_date]])-1)),$W$2)</f>
        <v>45796</v>
      </c>
      <c r="X923" t="b">
        <f t="shared" ca="1" si="14"/>
        <v>1</v>
      </c>
    </row>
    <row r="924" spans="1:24" hidden="1">
      <c r="A924" t="s">
        <v>18662</v>
      </c>
      <c r="B924" t="s">
        <v>18663</v>
      </c>
      <c r="C924">
        <v>36</v>
      </c>
      <c r="D924" t="s">
        <v>271</v>
      </c>
      <c r="E924" t="s">
        <v>18663</v>
      </c>
      <c r="F924">
        <v>1</v>
      </c>
      <c r="G924">
        <v>1199</v>
      </c>
      <c r="H924">
        <v>537633</v>
      </c>
      <c r="I924" t="s">
        <v>18664</v>
      </c>
      <c r="J924" t="s">
        <v>545</v>
      </c>
      <c r="K924" t="s">
        <v>546</v>
      </c>
      <c r="L924" t="s">
        <v>557</v>
      </c>
      <c r="M924" t="s">
        <v>578</v>
      </c>
      <c r="N924" t="s">
        <v>549</v>
      </c>
      <c r="O924" t="s">
        <v>550</v>
      </c>
      <c r="P924" t="s">
        <v>136</v>
      </c>
      <c r="Q924" t="s">
        <v>139</v>
      </c>
      <c r="R924" t="s">
        <v>475</v>
      </c>
      <c r="S924" t="s">
        <v>18665</v>
      </c>
      <c r="T924" t="s">
        <v>9478</v>
      </c>
      <c r="U924">
        <f>COUNTIF('业绩进度排名-中间表'!$E$27:$E$202,新签明细[[#This Row],[cc_user_name]])</f>
        <v>1</v>
      </c>
      <c r="V924" s="1">
        <f>DATEVALUE(LEFT(新签明细[[#This Row],[支付成功时间]], FIND(" ", 新签明细[[#This Row],[支付成功时间]]) - 1))</f>
        <v>45790</v>
      </c>
      <c r="W924" s="1">
        <f>IFERROR(DATEVALUE(LEFT(新签明细[[#This Row],[lead_date]],FIND(" ",新签明细[[#This Row],[lead_date]])-1)),$W$2)</f>
        <v>45788</v>
      </c>
      <c r="X924" t="b">
        <f t="shared" ca="1" si="14"/>
        <v>1</v>
      </c>
    </row>
    <row r="925" spans="1:24" hidden="1">
      <c r="A925" t="s">
        <v>29485</v>
      </c>
      <c r="B925" t="s">
        <v>29486</v>
      </c>
      <c r="C925">
        <v>18</v>
      </c>
      <c r="D925" t="s">
        <v>253</v>
      </c>
      <c r="E925" t="s">
        <v>29486</v>
      </c>
      <c r="F925">
        <v>1</v>
      </c>
      <c r="G925">
        <v>630</v>
      </c>
      <c r="H925">
        <v>543794</v>
      </c>
      <c r="I925" t="s">
        <v>29487</v>
      </c>
      <c r="J925" t="s">
        <v>545</v>
      </c>
      <c r="K925" t="s">
        <v>546</v>
      </c>
      <c r="L925" t="s">
        <v>565</v>
      </c>
      <c r="M925" t="s">
        <v>548</v>
      </c>
      <c r="N925" t="s">
        <v>549</v>
      </c>
      <c r="O925" t="s">
        <v>550</v>
      </c>
      <c r="P925" t="s">
        <v>136</v>
      </c>
      <c r="Q925" t="s">
        <v>147</v>
      </c>
      <c r="R925" t="s">
        <v>475</v>
      </c>
      <c r="S925" t="s">
        <v>30894</v>
      </c>
      <c r="T925" t="s">
        <v>17678</v>
      </c>
      <c r="U925">
        <f>COUNTIF('业绩进度排名-中间表'!$E$27:$E$202,新签明细[[#This Row],[cc_user_name]])</f>
        <v>1</v>
      </c>
      <c r="V925" s="1">
        <f>DATEVALUE(LEFT(新签明细[[#This Row],[支付成功时间]], FIND(" ", 新签明细[[#This Row],[支付成功时间]]) - 1))</f>
        <v>45803</v>
      </c>
      <c r="W925" s="1">
        <f>IFERROR(DATEVALUE(LEFT(新签明细[[#This Row],[lead_date]],FIND(" ",新签明细[[#This Row],[lead_date]])-1)),$W$2)</f>
        <v>45798</v>
      </c>
      <c r="X925" t="b">
        <f t="shared" ca="1" si="14"/>
        <v>1</v>
      </c>
    </row>
    <row r="926" spans="1:24" hidden="1">
      <c r="A926" t="s">
        <v>12009</v>
      </c>
      <c r="B926" t="s">
        <v>12010</v>
      </c>
      <c r="C926">
        <v>36</v>
      </c>
      <c r="D926" t="s">
        <v>339</v>
      </c>
      <c r="E926" t="s">
        <v>12010</v>
      </c>
      <c r="F926">
        <v>1</v>
      </c>
      <c r="G926">
        <v>1341.247805</v>
      </c>
      <c r="H926">
        <v>537190</v>
      </c>
      <c r="I926" t="s">
        <v>12011</v>
      </c>
      <c r="J926" t="s">
        <v>545</v>
      </c>
      <c r="K926" t="s">
        <v>546</v>
      </c>
      <c r="L926" t="s">
        <v>557</v>
      </c>
      <c r="M926" t="s">
        <v>558</v>
      </c>
      <c r="N926" t="s">
        <v>549</v>
      </c>
      <c r="O926" t="s">
        <v>559</v>
      </c>
      <c r="P926" t="s">
        <v>504</v>
      </c>
      <c r="Q926" t="s">
        <v>325</v>
      </c>
      <c r="R926" t="s">
        <v>475</v>
      </c>
      <c r="S926" t="s">
        <v>589</v>
      </c>
      <c r="T926" t="s">
        <v>580</v>
      </c>
      <c r="U926">
        <f>COUNTIF('业绩进度排名-中间表'!$E$27:$E$202,新签明细[[#This Row],[cc_user_name]])</f>
        <v>1</v>
      </c>
      <c r="V926" s="1">
        <f>DATEVALUE(LEFT(新签明细[[#This Row],[支付成功时间]], FIND(" ", 新签明细[[#This Row],[支付成功时间]]) - 1))</f>
        <v>45789</v>
      </c>
      <c r="W926" s="1">
        <f>IFERROR(DATEVALUE(LEFT(新签明细[[#This Row],[lead_date]],FIND(" ",新签明细[[#This Row],[lead_date]])-1)),$W$2)</f>
        <v>45771</v>
      </c>
      <c r="X926" t="b">
        <f t="shared" ca="1" si="14"/>
        <v>0</v>
      </c>
    </row>
    <row r="927" spans="1:24" hidden="1">
      <c r="A927" t="s">
        <v>11230</v>
      </c>
      <c r="B927" t="s">
        <v>11231</v>
      </c>
      <c r="C927">
        <v>36</v>
      </c>
      <c r="D927" t="s">
        <v>344</v>
      </c>
      <c r="E927" t="s">
        <v>11231</v>
      </c>
      <c r="F927">
        <v>1</v>
      </c>
      <c r="G927">
        <v>1341.247805</v>
      </c>
      <c r="H927">
        <v>537018</v>
      </c>
      <c r="I927" t="s">
        <v>11232</v>
      </c>
      <c r="J927" t="s">
        <v>545</v>
      </c>
      <c r="K927" t="s">
        <v>546</v>
      </c>
      <c r="L927" t="s">
        <v>557</v>
      </c>
      <c r="M927" t="s">
        <v>558</v>
      </c>
      <c r="N927" t="s">
        <v>549</v>
      </c>
      <c r="O927" t="s">
        <v>559</v>
      </c>
      <c r="P927" t="s">
        <v>504</v>
      </c>
      <c r="Q927" t="s">
        <v>325</v>
      </c>
      <c r="R927" t="s">
        <v>475</v>
      </c>
      <c r="S927" t="s">
        <v>589</v>
      </c>
      <c r="T927" t="s">
        <v>580</v>
      </c>
      <c r="U927">
        <f>COUNTIF('业绩进度排名-中间表'!$E$27:$E$202,新签明细[[#This Row],[cc_user_name]])</f>
        <v>1</v>
      </c>
      <c r="V927" s="1">
        <f>DATEVALUE(LEFT(新签明细[[#This Row],[支付成功时间]], FIND(" ", 新签明细[[#This Row],[支付成功时间]]) - 1))</f>
        <v>45789</v>
      </c>
      <c r="W927" s="1">
        <f>IFERROR(DATEVALUE(LEFT(新签明细[[#This Row],[lead_date]],FIND(" ",新签明细[[#This Row],[lead_date]])-1)),$W$2)</f>
        <v>45771</v>
      </c>
      <c r="X927" t="b">
        <f t="shared" ca="1" si="14"/>
        <v>0</v>
      </c>
    </row>
    <row r="928" spans="1:24" hidden="1">
      <c r="A928" t="s">
        <v>18666</v>
      </c>
      <c r="B928" t="s">
        <v>18667</v>
      </c>
      <c r="C928">
        <v>30</v>
      </c>
      <c r="D928" t="s">
        <v>253</v>
      </c>
      <c r="E928" t="s">
        <v>18667</v>
      </c>
      <c r="F928">
        <v>1</v>
      </c>
      <c r="G928">
        <v>787.5</v>
      </c>
      <c r="H928">
        <v>542111</v>
      </c>
      <c r="I928" t="s">
        <v>18668</v>
      </c>
      <c r="J928" t="s">
        <v>545</v>
      </c>
      <c r="K928" t="s">
        <v>546</v>
      </c>
      <c r="L928" t="s">
        <v>599</v>
      </c>
      <c r="M928" t="s">
        <v>548</v>
      </c>
      <c r="N928" t="s">
        <v>549</v>
      </c>
      <c r="O928" t="s">
        <v>550</v>
      </c>
      <c r="P928" t="s">
        <v>136</v>
      </c>
      <c r="Q928" t="s">
        <v>147</v>
      </c>
      <c r="R928" t="s">
        <v>475</v>
      </c>
      <c r="S928" t="s">
        <v>735</v>
      </c>
      <c r="T928" t="s">
        <v>17646</v>
      </c>
      <c r="U928">
        <f>COUNTIF('业绩进度排名-中间表'!$E$27:$E$202,新签明细[[#This Row],[cc_user_name]])</f>
        <v>1</v>
      </c>
      <c r="V928" s="1">
        <f>DATEVALUE(LEFT(新签明细[[#This Row],[支付成功时间]], FIND(" ", 新签明细[[#This Row],[支付成功时间]]) - 1))</f>
        <v>45800</v>
      </c>
      <c r="W928" s="1">
        <f>IFERROR(DATEVALUE(LEFT(新签明细[[#This Row],[lead_date]],FIND(" ",新签明细[[#This Row],[lead_date]])-1)),$W$2)</f>
        <v>45796</v>
      </c>
      <c r="X928" t="b">
        <f t="shared" ca="1" si="14"/>
        <v>1</v>
      </c>
    </row>
    <row r="929" spans="1:24" hidden="1">
      <c r="A929" t="s">
        <v>18669</v>
      </c>
      <c r="B929" t="s">
        <v>18670</v>
      </c>
      <c r="C929">
        <v>24</v>
      </c>
      <c r="D929" t="s">
        <v>335</v>
      </c>
      <c r="E929" t="s">
        <v>18670</v>
      </c>
      <c r="F929">
        <v>1</v>
      </c>
      <c r="G929">
        <v>933.93635500000005</v>
      </c>
      <c r="H929">
        <v>542393</v>
      </c>
      <c r="I929" t="s">
        <v>18671</v>
      </c>
      <c r="J929" t="s">
        <v>545</v>
      </c>
      <c r="K929" t="s">
        <v>546</v>
      </c>
      <c r="L929" t="s">
        <v>671</v>
      </c>
      <c r="M929" t="s">
        <v>558</v>
      </c>
      <c r="N929" t="s">
        <v>549</v>
      </c>
      <c r="O929" t="s">
        <v>559</v>
      </c>
      <c r="P929" t="s">
        <v>504</v>
      </c>
      <c r="Q929" t="s">
        <v>325</v>
      </c>
      <c r="R929" t="s">
        <v>475</v>
      </c>
      <c r="S929" t="s">
        <v>1078</v>
      </c>
      <c r="T929" t="s">
        <v>17661</v>
      </c>
      <c r="U929">
        <f>COUNTIF('业绩进度排名-中间表'!$E$27:$E$202,新签明细[[#This Row],[cc_user_name]])</f>
        <v>1</v>
      </c>
      <c r="V929" s="1">
        <f>DATEVALUE(LEFT(新签明细[[#This Row],[支付成功时间]], FIND(" ", 新签明细[[#This Row],[支付成功时间]]) - 1))</f>
        <v>45800</v>
      </c>
      <c r="W929" s="1">
        <f>IFERROR(DATEVALUE(LEFT(新签明细[[#This Row],[lead_date]],FIND(" ",新签明细[[#This Row],[lead_date]])-1)),$W$2)</f>
        <v>45793</v>
      </c>
      <c r="X929" t="b">
        <f t="shared" ca="1" si="14"/>
        <v>1</v>
      </c>
    </row>
    <row r="930" spans="1:24" hidden="1">
      <c r="A930" t="s">
        <v>18672</v>
      </c>
      <c r="B930" t="s">
        <v>18673</v>
      </c>
      <c r="C930">
        <v>48</v>
      </c>
      <c r="D930" t="s">
        <v>231</v>
      </c>
      <c r="E930" t="s">
        <v>18673</v>
      </c>
      <c r="F930">
        <v>1</v>
      </c>
      <c r="G930">
        <v>1615.7347689999999</v>
      </c>
      <c r="H930">
        <v>540745</v>
      </c>
      <c r="I930" t="s">
        <v>18674</v>
      </c>
      <c r="J930" t="s">
        <v>545</v>
      </c>
      <c r="K930" t="s">
        <v>546</v>
      </c>
      <c r="L930" t="s">
        <v>571</v>
      </c>
      <c r="M930" t="s">
        <v>695</v>
      </c>
      <c r="N930" t="s">
        <v>549</v>
      </c>
      <c r="O930" t="s">
        <v>550</v>
      </c>
      <c r="P930" t="s">
        <v>551</v>
      </c>
      <c r="Q930" t="s">
        <v>141</v>
      </c>
      <c r="R930" t="s">
        <v>475</v>
      </c>
      <c r="S930" t="s">
        <v>552</v>
      </c>
      <c r="T930" t="s">
        <v>17846</v>
      </c>
      <c r="U930">
        <f>COUNTIF('业绩进度排名-中间表'!$E$27:$E$202,新签明细[[#This Row],[cc_user_name]])</f>
        <v>1</v>
      </c>
      <c r="V930" s="1">
        <f>DATEVALUE(LEFT(新签明细[[#This Row],[支付成功时间]], FIND(" ", 新签明细[[#This Row],[支付成功时间]]) - 1))</f>
        <v>45796</v>
      </c>
      <c r="W930" s="1">
        <f>IFERROR(DATEVALUE(LEFT(新签明细[[#This Row],[lead_date]],FIND(" ",新签明细[[#This Row],[lead_date]])-1)),$W$2)</f>
        <v>45791</v>
      </c>
      <c r="X930" t="b">
        <f t="shared" ca="1" si="14"/>
        <v>1</v>
      </c>
    </row>
    <row r="931" spans="1:24" hidden="1">
      <c r="A931" t="s">
        <v>18675</v>
      </c>
      <c r="B931" t="s">
        <v>18676</v>
      </c>
      <c r="C931">
        <v>36</v>
      </c>
      <c r="D931" t="s">
        <v>284</v>
      </c>
      <c r="E931" t="s">
        <v>18676</v>
      </c>
      <c r="F931">
        <v>1</v>
      </c>
      <c r="G931">
        <v>1199</v>
      </c>
      <c r="H931">
        <v>538976</v>
      </c>
      <c r="I931" t="s">
        <v>18677</v>
      </c>
      <c r="J931" t="s">
        <v>545</v>
      </c>
      <c r="K931" t="s">
        <v>546</v>
      </c>
      <c r="L931" t="s">
        <v>557</v>
      </c>
      <c r="M931" t="s">
        <v>548</v>
      </c>
      <c r="N931" t="s">
        <v>549</v>
      </c>
      <c r="O931" t="s">
        <v>550</v>
      </c>
      <c r="P931" t="s">
        <v>136</v>
      </c>
      <c r="Q931" t="s">
        <v>283</v>
      </c>
      <c r="R931" t="s">
        <v>475</v>
      </c>
      <c r="S931" t="s">
        <v>659</v>
      </c>
      <c r="T931" t="s">
        <v>17654</v>
      </c>
      <c r="U931">
        <f>COUNTIF('业绩进度排名-中间表'!$E$27:$E$202,新签明细[[#This Row],[cc_user_name]])</f>
        <v>1</v>
      </c>
      <c r="V931" s="1">
        <f>DATEVALUE(LEFT(新签明细[[#This Row],[支付成功时间]], FIND(" ", 新签明细[[#This Row],[支付成功时间]]) - 1))</f>
        <v>45794</v>
      </c>
      <c r="W931" s="1">
        <f>IFERROR(DATEVALUE(LEFT(新签明细[[#This Row],[lead_date]],FIND(" ",新签明细[[#This Row],[lead_date]])-1)),$W$2)</f>
        <v>45794</v>
      </c>
      <c r="X931" t="b">
        <f t="shared" ca="1" si="14"/>
        <v>1</v>
      </c>
    </row>
    <row r="932" spans="1:24" hidden="1">
      <c r="A932" t="s">
        <v>645</v>
      </c>
      <c r="B932" t="s">
        <v>646</v>
      </c>
      <c r="C932">
        <v>18</v>
      </c>
      <c r="D932" t="s">
        <v>626</v>
      </c>
      <c r="E932" t="s">
        <v>646</v>
      </c>
      <c r="F932">
        <v>1</v>
      </c>
      <c r="G932">
        <v>564.06702199999995</v>
      </c>
      <c r="H932">
        <v>534379</v>
      </c>
      <c r="I932" t="s">
        <v>647</v>
      </c>
      <c r="J932" t="s">
        <v>545</v>
      </c>
      <c r="K932" t="s">
        <v>546</v>
      </c>
      <c r="L932" t="s">
        <v>565</v>
      </c>
      <c r="M932" t="s">
        <v>648</v>
      </c>
      <c r="N932" t="s">
        <v>649</v>
      </c>
      <c r="O932" t="s">
        <v>649</v>
      </c>
      <c r="P932" t="s">
        <v>649</v>
      </c>
      <c r="Q932" t="s">
        <v>626</v>
      </c>
      <c r="R932" t="s">
        <v>475</v>
      </c>
      <c r="S932" t="s">
        <v>650</v>
      </c>
      <c r="T932" t="s">
        <v>573</v>
      </c>
      <c r="U932">
        <f>COUNTIF('业绩进度排名-中间表'!$E$27:$E$202,新签明细[[#This Row],[cc_user_name]])</f>
        <v>0</v>
      </c>
      <c r="V932" s="1">
        <f>DATEVALUE(LEFT(新签明细[[#This Row],[支付成功时间]], FIND(" ", 新签明细[[#This Row],[支付成功时间]]) - 1))</f>
        <v>45781</v>
      </c>
      <c r="W932" s="1">
        <f>IFERROR(DATEVALUE(LEFT(新签明细[[#This Row],[lead_date]],FIND(" ",新签明细[[#This Row],[lead_date]])-1)),$W$2)</f>
        <v>45766</v>
      </c>
      <c r="X932" t="b">
        <f t="shared" ca="1" si="14"/>
        <v>0</v>
      </c>
    </row>
    <row r="933" spans="1:24" hidden="1">
      <c r="A933" t="s">
        <v>18678</v>
      </c>
      <c r="B933" t="s">
        <v>18679</v>
      </c>
      <c r="C933">
        <v>36</v>
      </c>
      <c r="D933" t="s">
        <v>315</v>
      </c>
      <c r="E933" t="s">
        <v>18679</v>
      </c>
      <c r="F933">
        <v>1</v>
      </c>
      <c r="G933">
        <v>1234.97</v>
      </c>
      <c r="H933">
        <v>541586</v>
      </c>
      <c r="I933" t="s">
        <v>18680</v>
      </c>
      <c r="J933" t="s">
        <v>545</v>
      </c>
      <c r="K933" t="s">
        <v>546</v>
      </c>
      <c r="L933" t="s">
        <v>557</v>
      </c>
      <c r="M933" t="s">
        <v>558</v>
      </c>
      <c r="N933" t="s">
        <v>549</v>
      </c>
      <c r="O933" t="s">
        <v>550</v>
      </c>
      <c r="P933" t="s">
        <v>616</v>
      </c>
      <c r="Q933" t="s">
        <v>314</v>
      </c>
      <c r="R933" t="s">
        <v>475</v>
      </c>
      <c r="S933" t="s">
        <v>672</v>
      </c>
      <c r="T933" t="s">
        <v>18681</v>
      </c>
      <c r="U933">
        <f>COUNTIF('业绩进度排名-中间表'!$E$27:$E$202,新签明细[[#This Row],[cc_user_name]])</f>
        <v>1</v>
      </c>
      <c r="V933" s="1">
        <f>DATEVALUE(LEFT(新签明细[[#This Row],[支付成功时间]], FIND(" ", 新签明细[[#This Row],[支付成功时间]]) - 1))</f>
        <v>45798</v>
      </c>
      <c r="W933" s="1">
        <f>IFERROR(DATEVALUE(LEFT(新签明细[[#This Row],[lead_date]],FIND(" ",新签明细[[#This Row],[lead_date]])-1)),$W$2)</f>
        <v>45673</v>
      </c>
      <c r="X933" t="b">
        <f t="shared" ca="1" si="14"/>
        <v>0</v>
      </c>
    </row>
    <row r="934" spans="1:24" hidden="1">
      <c r="A934" t="s">
        <v>651</v>
      </c>
      <c r="B934" t="s">
        <v>652</v>
      </c>
      <c r="C934">
        <v>8</v>
      </c>
      <c r="D934" t="s">
        <v>319</v>
      </c>
      <c r="E934" t="s">
        <v>652</v>
      </c>
      <c r="F934">
        <v>1</v>
      </c>
      <c r="G934">
        <v>288.39999999999998</v>
      </c>
      <c r="H934">
        <v>534382</v>
      </c>
      <c r="I934" t="s">
        <v>653</v>
      </c>
      <c r="J934" t="s">
        <v>545</v>
      </c>
      <c r="K934" t="s">
        <v>546</v>
      </c>
      <c r="L934" t="s">
        <v>577</v>
      </c>
      <c r="M934" t="s">
        <v>548</v>
      </c>
      <c r="N934" t="s">
        <v>549</v>
      </c>
      <c r="O934" t="s">
        <v>550</v>
      </c>
      <c r="P934" t="s">
        <v>616</v>
      </c>
      <c r="Q934" t="s">
        <v>314</v>
      </c>
      <c r="R934" t="s">
        <v>475</v>
      </c>
      <c r="S934" t="s">
        <v>654</v>
      </c>
      <c r="T934" t="s">
        <v>655</v>
      </c>
      <c r="U934">
        <f>COUNTIF('业绩进度排名-中间表'!$E$27:$E$202,新签明细[[#This Row],[cc_user_name]])</f>
        <v>1</v>
      </c>
      <c r="V934" s="1">
        <f>DATEVALUE(LEFT(新签明细[[#This Row],[支付成功时间]], FIND(" ", 新签明细[[#This Row],[支付成功时间]]) - 1))</f>
        <v>45781</v>
      </c>
      <c r="W934" s="1">
        <f>IFERROR(DATEVALUE(LEFT(新签明细[[#This Row],[lead_date]],FIND(" ",新签明细[[#This Row],[lead_date]])-1)),$W$2)</f>
        <v>45774</v>
      </c>
      <c r="X934" t="b">
        <f t="shared" ca="1" si="14"/>
        <v>0</v>
      </c>
    </row>
    <row r="935" spans="1:24" hidden="1">
      <c r="A935" t="s">
        <v>18682</v>
      </c>
      <c r="B935" t="s">
        <v>18683</v>
      </c>
      <c r="C935">
        <v>8</v>
      </c>
      <c r="D935" t="s">
        <v>241</v>
      </c>
      <c r="E935" t="s">
        <v>18683</v>
      </c>
      <c r="F935">
        <v>1</v>
      </c>
      <c r="G935">
        <v>283.09167200000002</v>
      </c>
      <c r="H935">
        <v>541806</v>
      </c>
      <c r="I935" t="s">
        <v>18684</v>
      </c>
      <c r="J935" t="s">
        <v>545</v>
      </c>
      <c r="K935" t="s">
        <v>546</v>
      </c>
      <c r="L935" t="s">
        <v>577</v>
      </c>
      <c r="M935" t="s">
        <v>610</v>
      </c>
      <c r="N935" t="s">
        <v>549</v>
      </c>
      <c r="O935" t="s">
        <v>550</v>
      </c>
      <c r="P935" t="s">
        <v>551</v>
      </c>
      <c r="Q935" t="s">
        <v>141</v>
      </c>
      <c r="R935" t="s">
        <v>475</v>
      </c>
      <c r="S935" t="s">
        <v>897</v>
      </c>
      <c r="T935" t="s">
        <v>17646</v>
      </c>
      <c r="U935">
        <f>COUNTIF('业绩进度排名-中间表'!$E$27:$E$202,新签明细[[#This Row],[cc_user_name]])</f>
        <v>1</v>
      </c>
      <c r="V935" s="1">
        <f>DATEVALUE(LEFT(新签明细[[#This Row],[支付成功时间]], FIND(" ", 新签明细[[#This Row],[支付成功时间]]) - 1))</f>
        <v>45799</v>
      </c>
      <c r="W935" s="1">
        <f>IFERROR(DATEVALUE(LEFT(新签明细[[#This Row],[lead_date]],FIND(" ",新签明细[[#This Row],[lead_date]])-1)),$W$2)</f>
        <v>45796</v>
      </c>
      <c r="X935" t="b">
        <f t="shared" ca="1" si="14"/>
        <v>1</v>
      </c>
    </row>
    <row r="936" spans="1:24" hidden="1">
      <c r="A936" t="s">
        <v>18685</v>
      </c>
      <c r="B936" t="s">
        <v>18686</v>
      </c>
      <c r="C936">
        <v>18</v>
      </c>
      <c r="D936" t="s">
        <v>276</v>
      </c>
      <c r="E936" t="s">
        <v>18686</v>
      </c>
      <c r="F936">
        <v>1</v>
      </c>
      <c r="G936">
        <v>630</v>
      </c>
      <c r="H936">
        <v>540125</v>
      </c>
      <c r="I936" t="s">
        <v>18687</v>
      </c>
      <c r="J936" t="s">
        <v>545</v>
      </c>
      <c r="K936" t="s">
        <v>546</v>
      </c>
      <c r="L936" t="s">
        <v>565</v>
      </c>
      <c r="M936" t="s">
        <v>2019</v>
      </c>
      <c r="N936" t="s">
        <v>549</v>
      </c>
      <c r="O936" t="s">
        <v>550</v>
      </c>
      <c r="P936" t="s">
        <v>136</v>
      </c>
      <c r="Q936" t="s">
        <v>139</v>
      </c>
      <c r="R936" t="s">
        <v>475</v>
      </c>
      <c r="S936" t="s">
        <v>659</v>
      </c>
      <c r="T936" t="s">
        <v>17654</v>
      </c>
      <c r="U936">
        <f>COUNTIF('业绩进度排名-中间表'!$E$27:$E$202,新签明细[[#This Row],[cc_user_name]])</f>
        <v>1</v>
      </c>
      <c r="V936" s="1">
        <f>DATEVALUE(LEFT(新签明细[[#This Row],[支付成功时间]], FIND(" ", 新签明细[[#This Row],[支付成功时间]]) - 1))</f>
        <v>45795</v>
      </c>
      <c r="W936" s="1">
        <f>IFERROR(DATEVALUE(LEFT(新签明细[[#This Row],[lead_date]],FIND(" ",新签明细[[#This Row],[lead_date]])-1)),$W$2)</f>
        <v>45794</v>
      </c>
      <c r="X936" t="b">
        <f t="shared" ca="1" si="14"/>
        <v>1</v>
      </c>
    </row>
    <row r="937" spans="1:24" hidden="1">
      <c r="A937" t="s">
        <v>28968</v>
      </c>
      <c r="B937" t="s">
        <v>28969</v>
      </c>
      <c r="C937">
        <v>30</v>
      </c>
      <c r="D937" t="s">
        <v>196</v>
      </c>
      <c r="E937" t="s">
        <v>28969</v>
      </c>
      <c r="F937">
        <v>1</v>
      </c>
      <c r="G937">
        <v>811.13</v>
      </c>
      <c r="H937">
        <v>543615</v>
      </c>
      <c r="I937" t="s">
        <v>28970</v>
      </c>
      <c r="J937" t="s">
        <v>545</v>
      </c>
      <c r="K937" t="s">
        <v>546</v>
      </c>
      <c r="L937" t="s">
        <v>599</v>
      </c>
      <c r="M937" t="s">
        <v>1314</v>
      </c>
      <c r="N937" t="s">
        <v>549</v>
      </c>
      <c r="O937" t="s">
        <v>559</v>
      </c>
      <c r="P937" t="s">
        <v>469</v>
      </c>
      <c r="Q937" t="s">
        <v>189</v>
      </c>
      <c r="R937" t="s">
        <v>475</v>
      </c>
      <c r="S937" t="s">
        <v>17728</v>
      </c>
      <c r="T937" t="s">
        <v>18475</v>
      </c>
      <c r="U937">
        <f>COUNTIF('业绩进度排名-中间表'!$E$27:$E$202,新签明细[[#This Row],[cc_user_name]])</f>
        <v>1</v>
      </c>
      <c r="V937" s="1">
        <f>DATEVALUE(LEFT(新签明细[[#This Row],[支付成功时间]], FIND(" ", 新签明细[[#This Row],[支付成功时间]]) - 1))</f>
        <v>45802</v>
      </c>
      <c r="W937" s="1">
        <f>IFERROR(DATEVALUE(LEFT(新签明细[[#This Row],[lead_date]],FIND(" ",新签明细[[#This Row],[lead_date]])-1)),$W$2)</f>
        <v>45801</v>
      </c>
      <c r="X937" t="b">
        <f t="shared" ca="1" si="14"/>
        <v>1</v>
      </c>
    </row>
    <row r="938" spans="1:24" hidden="1">
      <c r="A938" t="s">
        <v>656</v>
      </c>
      <c r="B938" t="s">
        <v>657</v>
      </c>
      <c r="C938">
        <v>36</v>
      </c>
      <c r="D938" t="s">
        <v>218</v>
      </c>
      <c r="E938" t="s">
        <v>657</v>
      </c>
      <c r="F938">
        <v>1</v>
      </c>
      <c r="G938">
        <v>1199</v>
      </c>
      <c r="H938">
        <v>534158</v>
      </c>
      <c r="I938" t="s">
        <v>658</v>
      </c>
      <c r="J938" t="s">
        <v>545</v>
      </c>
      <c r="K938" t="s">
        <v>546</v>
      </c>
      <c r="L938" t="s">
        <v>557</v>
      </c>
      <c r="M938" t="s">
        <v>548</v>
      </c>
      <c r="N938" t="s">
        <v>549</v>
      </c>
      <c r="O938" t="s">
        <v>550</v>
      </c>
      <c r="P938" t="s">
        <v>551</v>
      </c>
      <c r="Q938" t="s">
        <v>145</v>
      </c>
      <c r="R938" t="s">
        <v>475</v>
      </c>
      <c r="S938" t="s">
        <v>659</v>
      </c>
      <c r="T938" t="s">
        <v>580</v>
      </c>
      <c r="U938">
        <f>COUNTIF('业绩进度排名-中间表'!$E$27:$E$202,新签明细[[#This Row],[cc_user_name]])</f>
        <v>1</v>
      </c>
      <c r="V938" s="1">
        <f>DATEVALUE(LEFT(新签明细[[#This Row],[支付成功时间]], FIND(" ", 新签明细[[#This Row],[支付成功时间]]) - 1))</f>
        <v>45779</v>
      </c>
      <c r="W938" s="1">
        <f>IFERROR(DATEVALUE(LEFT(新签明细[[#This Row],[lead_date]],FIND(" ",新签明细[[#This Row],[lead_date]])-1)),$W$2)</f>
        <v>45771</v>
      </c>
      <c r="X938" t="b">
        <f t="shared" ca="1" si="14"/>
        <v>0</v>
      </c>
    </row>
    <row r="939" spans="1:24" hidden="1">
      <c r="A939" t="s">
        <v>18688</v>
      </c>
      <c r="B939" t="s">
        <v>18689</v>
      </c>
      <c r="C939">
        <v>36</v>
      </c>
      <c r="D939" t="s">
        <v>254</v>
      </c>
      <c r="E939" t="s">
        <v>18689</v>
      </c>
      <c r="F939">
        <v>1</v>
      </c>
      <c r="G939">
        <v>1199</v>
      </c>
      <c r="H939">
        <v>540913</v>
      </c>
      <c r="I939" t="s">
        <v>18690</v>
      </c>
      <c r="J939" t="s">
        <v>545</v>
      </c>
      <c r="K939" t="s">
        <v>546</v>
      </c>
      <c r="L939" t="s">
        <v>557</v>
      </c>
      <c r="M939" t="s">
        <v>548</v>
      </c>
      <c r="N939" t="s">
        <v>549</v>
      </c>
      <c r="O939" t="s">
        <v>550</v>
      </c>
      <c r="P939" t="s">
        <v>136</v>
      </c>
      <c r="Q939" t="s">
        <v>147</v>
      </c>
      <c r="R939" t="s">
        <v>475</v>
      </c>
      <c r="S939" t="s">
        <v>552</v>
      </c>
      <c r="T939" t="s">
        <v>17691</v>
      </c>
      <c r="U939">
        <f>COUNTIF('业绩进度排名-中间表'!$E$27:$E$202,新签明细[[#This Row],[cc_user_name]])</f>
        <v>1</v>
      </c>
      <c r="V939" s="1">
        <f>DATEVALUE(LEFT(新签明细[[#This Row],[支付成功时间]], FIND(" ", 新签明细[[#This Row],[支付成功时间]]) - 1))</f>
        <v>45797</v>
      </c>
      <c r="W939" s="1">
        <f>IFERROR(DATEVALUE(LEFT(新签明细[[#This Row],[lead_date]],FIND(" ",新签明细[[#This Row],[lead_date]])-1)),$W$2)</f>
        <v>45797</v>
      </c>
      <c r="X939" t="b">
        <f t="shared" ca="1" si="14"/>
        <v>1</v>
      </c>
    </row>
    <row r="940" spans="1:24" hidden="1">
      <c r="A940" t="s">
        <v>30895</v>
      </c>
      <c r="B940" t="s">
        <v>30896</v>
      </c>
      <c r="C940">
        <v>18</v>
      </c>
      <c r="D940" t="s">
        <v>216</v>
      </c>
      <c r="E940" t="s">
        <v>30896</v>
      </c>
      <c r="F940">
        <v>1</v>
      </c>
      <c r="G940">
        <v>630</v>
      </c>
      <c r="H940">
        <v>543810</v>
      </c>
      <c r="I940" t="s">
        <v>30897</v>
      </c>
      <c r="J940" t="s">
        <v>545</v>
      </c>
      <c r="K940" t="s">
        <v>546</v>
      </c>
      <c r="L940" t="s">
        <v>565</v>
      </c>
      <c r="M940" t="s">
        <v>548</v>
      </c>
      <c r="N940" t="s">
        <v>549</v>
      </c>
      <c r="O940" t="s">
        <v>550</v>
      </c>
      <c r="P940" t="s">
        <v>551</v>
      </c>
      <c r="Q940" t="s">
        <v>145</v>
      </c>
      <c r="R940" t="s">
        <v>475</v>
      </c>
      <c r="S940" t="s">
        <v>9442</v>
      </c>
      <c r="T940" t="s">
        <v>17678</v>
      </c>
      <c r="U940">
        <f>COUNTIF('业绩进度排名-中间表'!$E$27:$E$202,新签明细[[#This Row],[cc_user_name]])</f>
        <v>1</v>
      </c>
      <c r="V940" s="1">
        <f>DATEVALUE(LEFT(新签明细[[#This Row],[支付成功时间]], FIND(" ", 新签明细[[#This Row],[支付成功时间]]) - 1))</f>
        <v>45803</v>
      </c>
      <c r="W940" s="1">
        <f>IFERROR(DATEVALUE(LEFT(新签明细[[#This Row],[lead_date]],FIND(" ",新签明细[[#This Row],[lead_date]])-1)),$W$2)</f>
        <v>45798</v>
      </c>
      <c r="X940" t="b">
        <f t="shared" ca="1" si="14"/>
        <v>1</v>
      </c>
    </row>
    <row r="941" spans="1:24" hidden="1">
      <c r="A941" t="s">
        <v>18691</v>
      </c>
      <c r="B941" t="s">
        <v>18692</v>
      </c>
      <c r="C941">
        <v>30</v>
      </c>
      <c r="D941" t="s">
        <v>216</v>
      </c>
      <c r="E941" t="s">
        <v>18692</v>
      </c>
      <c r="F941">
        <v>1</v>
      </c>
      <c r="G941">
        <v>811.13</v>
      </c>
      <c r="H941">
        <v>539533</v>
      </c>
      <c r="I941" t="s">
        <v>18693</v>
      </c>
      <c r="J941" t="s">
        <v>545</v>
      </c>
      <c r="K941" t="s">
        <v>546</v>
      </c>
      <c r="L941" t="s">
        <v>11908</v>
      </c>
      <c r="M941" t="s">
        <v>626</v>
      </c>
      <c r="N941" t="s">
        <v>549</v>
      </c>
      <c r="O941" t="s">
        <v>550</v>
      </c>
      <c r="P941" t="s">
        <v>551</v>
      </c>
      <c r="Q941" t="s">
        <v>145</v>
      </c>
      <c r="R941" t="s">
        <v>475</v>
      </c>
      <c r="S941" t="s">
        <v>17990</v>
      </c>
      <c r="T941" t="s">
        <v>17654</v>
      </c>
      <c r="U941">
        <f>COUNTIF('业绩进度排名-中间表'!$E$27:$E$202,新签明细[[#This Row],[cc_user_name]])</f>
        <v>1</v>
      </c>
      <c r="V941" s="1">
        <f>DATEVALUE(LEFT(新签明细[[#This Row],[支付成功时间]], FIND(" ", 新签明细[[#This Row],[支付成功时间]]) - 1))</f>
        <v>45794</v>
      </c>
      <c r="W941" s="1">
        <f>IFERROR(DATEVALUE(LEFT(新签明细[[#This Row],[lead_date]],FIND(" ",新签明细[[#This Row],[lead_date]])-1)),$W$2)</f>
        <v>45794</v>
      </c>
      <c r="X941" t="b">
        <f t="shared" ca="1" si="14"/>
        <v>1</v>
      </c>
    </row>
    <row r="942" spans="1:24" hidden="1">
      <c r="A942" t="s">
        <v>660</v>
      </c>
      <c r="B942" t="s">
        <v>661</v>
      </c>
      <c r="C942">
        <v>18</v>
      </c>
      <c r="D942" t="s">
        <v>258</v>
      </c>
      <c r="E942" t="s">
        <v>661</v>
      </c>
      <c r="F942">
        <v>1</v>
      </c>
      <c r="G942">
        <v>630</v>
      </c>
      <c r="H942">
        <v>534606</v>
      </c>
      <c r="I942" t="s">
        <v>662</v>
      </c>
      <c r="J942" t="s">
        <v>545</v>
      </c>
      <c r="K942" t="s">
        <v>546</v>
      </c>
      <c r="L942" t="s">
        <v>565</v>
      </c>
      <c r="M942" t="s">
        <v>548</v>
      </c>
      <c r="N942" t="s">
        <v>549</v>
      </c>
      <c r="O942" t="s">
        <v>550</v>
      </c>
      <c r="P942" t="s">
        <v>136</v>
      </c>
      <c r="Q942" t="s">
        <v>147</v>
      </c>
      <c r="R942" t="s">
        <v>475</v>
      </c>
      <c r="S942" t="s">
        <v>663</v>
      </c>
      <c r="T942" t="s">
        <v>655</v>
      </c>
      <c r="U942">
        <f>COUNTIF('业绩进度排名-中间表'!$E$27:$E$202,新签明细[[#This Row],[cc_user_name]])</f>
        <v>1</v>
      </c>
      <c r="V942" s="1">
        <f>DATEVALUE(LEFT(新签明细[[#This Row],[支付成功时间]], FIND(" ", 新签明细[[#This Row],[支付成功时间]]) - 1))</f>
        <v>45782</v>
      </c>
      <c r="W942" s="1">
        <f>IFERROR(DATEVALUE(LEFT(新签明细[[#This Row],[lead_date]],FIND(" ",新签明细[[#This Row],[lead_date]])-1)),$W$2)</f>
        <v>45774</v>
      </c>
      <c r="X942" t="b">
        <f t="shared" ca="1" si="14"/>
        <v>0</v>
      </c>
    </row>
    <row r="943" spans="1:24" hidden="1">
      <c r="A943" t="s">
        <v>664</v>
      </c>
      <c r="B943" t="s">
        <v>665</v>
      </c>
      <c r="C943">
        <v>18</v>
      </c>
      <c r="D943" t="s">
        <v>293</v>
      </c>
      <c r="E943" t="s">
        <v>665</v>
      </c>
      <c r="F943">
        <v>1</v>
      </c>
      <c r="G943">
        <v>636.89186400000006</v>
      </c>
      <c r="H943">
        <v>534435</v>
      </c>
      <c r="I943" t="s">
        <v>666</v>
      </c>
      <c r="J943" t="s">
        <v>545</v>
      </c>
      <c r="K943" t="s">
        <v>546</v>
      </c>
      <c r="L943" t="s">
        <v>565</v>
      </c>
      <c r="M943" t="s">
        <v>610</v>
      </c>
      <c r="N943" t="s">
        <v>549</v>
      </c>
      <c r="O943" t="s">
        <v>550</v>
      </c>
      <c r="P943" t="s">
        <v>136</v>
      </c>
      <c r="Q943" t="s">
        <v>292</v>
      </c>
      <c r="R943" t="s">
        <v>475</v>
      </c>
      <c r="S943" t="s">
        <v>1598</v>
      </c>
      <c r="T943" t="s">
        <v>585</v>
      </c>
      <c r="U943">
        <f>COUNTIF('业绩进度排名-中间表'!$E$27:$E$202,新签明细[[#This Row],[cc_user_name]])</f>
        <v>1</v>
      </c>
      <c r="V943" s="1">
        <f>DATEVALUE(LEFT(新签明细[[#This Row],[支付成功时间]], FIND(" ", 新签明细[[#This Row],[支付成功时间]]) - 1))</f>
        <v>45781</v>
      </c>
      <c r="W943" s="1">
        <f>IFERROR(DATEVALUE(LEFT(新签明细[[#This Row],[lead_date]],FIND(" ",新签明细[[#This Row],[lead_date]])-1)),$W$2)</f>
        <v>45776</v>
      </c>
      <c r="X943" t="b">
        <f t="shared" ca="1" si="14"/>
        <v>0</v>
      </c>
    </row>
    <row r="944" spans="1:24" hidden="1">
      <c r="A944" t="s">
        <v>18694</v>
      </c>
      <c r="B944" t="s">
        <v>18695</v>
      </c>
      <c r="C944">
        <v>18</v>
      </c>
      <c r="D944" t="s">
        <v>626</v>
      </c>
      <c r="E944" t="s">
        <v>18695</v>
      </c>
      <c r="F944">
        <v>1</v>
      </c>
      <c r="G944">
        <v>648.9</v>
      </c>
      <c r="H944">
        <v>541007</v>
      </c>
      <c r="I944" t="s">
        <v>18696</v>
      </c>
      <c r="J944" t="s">
        <v>545</v>
      </c>
      <c r="K944" t="s">
        <v>546</v>
      </c>
      <c r="L944" t="s">
        <v>565</v>
      </c>
      <c r="M944" t="s">
        <v>594</v>
      </c>
      <c r="N944" t="s">
        <v>649</v>
      </c>
      <c r="O944" t="s">
        <v>649</v>
      </c>
      <c r="P944" t="s">
        <v>649</v>
      </c>
      <c r="Q944" t="s">
        <v>626</v>
      </c>
      <c r="R944" t="s">
        <v>475</v>
      </c>
      <c r="S944" t="s">
        <v>659</v>
      </c>
      <c r="T944" t="s">
        <v>18697</v>
      </c>
      <c r="U944">
        <f>COUNTIF('业绩进度排名-中间表'!$E$27:$E$202,新签明细[[#This Row],[cc_user_name]])</f>
        <v>0</v>
      </c>
      <c r="V944" s="1">
        <f>DATEVALUE(LEFT(新签明细[[#This Row],[支付成功时间]], FIND(" ", 新签明细[[#This Row],[支付成功时间]]) - 1))</f>
        <v>45797</v>
      </c>
      <c r="W944" s="1">
        <f>IFERROR(DATEVALUE(LEFT(新签明细[[#This Row],[lead_date]],FIND(" ",新签明细[[#This Row],[lead_date]])-1)),$W$2)</f>
        <v>45515</v>
      </c>
      <c r="X944" t="b">
        <f t="shared" ca="1" si="14"/>
        <v>0</v>
      </c>
    </row>
    <row r="945" spans="1:24" hidden="1">
      <c r="A945" t="s">
        <v>18698</v>
      </c>
      <c r="B945" t="s">
        <v>18699</v>
      </c>
      <c r="C945">
        <v>36</v>
      </c>
      <c r="D945" t="s">
        <v>291</v>
      </c>
      <c r="E945" t="s">
        <v>18699</v>
      </c>
      <c r="F945">
        <v>1</v>
      </c>
      <c r="G945">
        <v>1199</v>
      </c>
      <c r="H945">
        <v>542531</v>
      </c>
      <c r="I945" t="s">
        <v>18700</v>
      </c>
      <c r="J945" t="s">
        <v>545</v>
      </c>
      <c r="K945" t="s">
        <v>546</v>
      </c>
      <c r="L945" t="s">
        <v>557</v>
      </c>
      <c r="M945" t="s">
        <v>548</v>
      </c>
      <c r="N945" t="s">
        <v>549</v>
      </c>
      <c r="O945" t="s">
        <v>550</v>
      </c>
      <c r="P945" t="s">
        <v>136</v>
      </c>
      <c r="Q945" t="s">
        <v>292</v>
      </c>
      <c r="R945" t="s">
        <v>475</v>
      </c>
      <c r="S945" t="s">
        <v>659</v>
      </c>
      <c r="T945" t="s">
        <v>17764</v>
      </c>
      <c r="U945">
        <f>COUNTIF('业绩进度排名-中间表'!$E$27:$E$202,新签明细[[#This Row],[cc_user_name]])</f>
        <v>1</v>
      </c>
      <c r="V945" s="1">
        <f>DATEVALUE(LEFT(新签明细[[#This Row],[支付成功时间]], FIND(" ", 新签明细[[#This Row],[支付成功时间]]) - 1))</f>
        <v>45801</v>
      </c>
      <c r="W945" s="1">
        <f>IFERROR(DATEVALUE(LEFT(新签明细[[#This Row],[lead_date]],FIND(" ",新签明细[[#This Row],[lead_date]])-1)),$W$2)</f>
        <v>45799</v>
      </c>
      <c r="X945" t="b">
        <f t="shared" ca="1" si="14"/>
        <v>1</v>
      </c>
    </row>
    <row r="946" spans="1:24" hidden="1">
      <c r="A946" t="s">
        <v>18701</v>
      </c>
      <c r="B946" t="s">
        <v>18702</v>
      </c>
      <c r="C946">
        <v>18</v>
      </c>
      <c r="D946" t="s">
        <v>272</v>
      </c>
      <c r="E946" t="s">
        <v>18702</v>
      </c>
      <c r="F946">
        <v>1</v>
      </c>
      <c r="G946">
        <v>648.9</v>
      </c>
      <c r="H946">
        <v>539315</v>
      </c>
      <c r="I946" t="s">
        <v>18703</v>
      </c>
      <c r="J946" t="s">
        <v>545</v>
      </c>
      <c r="K946" t="s">
        <v>546</v>
      </c>
      <c r="L946" t="s">
        <v>565</v>
      </c>
      <c r="M946" t="s">
        <v>578</v>
      </c>
      <c r="N946" t="s">
        <v>549</v>
      </c>
      <c r="O946" t="s">
        <v>550</v>
      </c>
      <c r="P946" t="s">
        <v>136</v>
      </c>
      <c r="Q946" t="s">
        <v>139</v>
      </c>
      <c r="R946" t="s">
        <v>475</v>
      </c>
      <c r="S946" t="s">
        <v>9442</v>
      </c>
      <c r="T946" t="s">
        <v>722</v>
      </c>
      <c r="U946">
        <f>COUNTIF('业绩进度排名-中间表'!$E$27:$E$202,新签明细[[#This Row],[cc_user_name]])</f>
        <v>1</v>
      </c>
      <c r="V946" s="1">
        <f>DATEVALUE(LEFT(新签明细[[#This Row],[支付成功时间]], FIND(" ", 新签明细[[#This Row],[支付成功时间]]) - 1))</f>
        <v>45794</v>
      </c>
      <c r="W946" s="1">
        <f>IFERROR(DATEVALUE(LEFT(新签明细[[#This Row],[lead_date]],FIND(" ",新签明细[[#This Row],[lead_date]])-1)),$W$2)</f>
        <v>45780</v>
      </c>
      <c r="X946" t="b">
        <f t="shared" ca="1" si="14"/>
        <v>1</v>
      </c>
    </row>
    <row r="947" spans="1:24" hidden="1">
      <c r="A947" t="s">
        <v>12012</v>
      </c>
      <c r="B947" t="s">
        <v>12013</v>
      </c>
      <c r="C947">
        <v>30</v>
      </c>
      <c r="D947" t="s">
        <v>201</v>
      </c>
      <c r="E947" t="s">
        <v>12013</v>
      </c>
      <c r="F947">
        <v>1</v>
      </c>
      <c r="G947">
        <v>787.5</v>
      </c>
      <c r="H947">
        <v>537376</v>
      </c>
      <c r="I947" t="s">
        <v>12014</v>
      </c>
      <c r="J947" t="s">
        <v>545</v>
      </c>
      <c r="K947" t="s">
        <v>546</v>
      </c>
      <c r="L947" t="s">
        <v>599</v>
      </c>
      <c r="M947" t="s">
        <v>632</v>
      </c>
      <c r="N947" t="s">
        <v>549</v>
      </c>
      <c r="O947" t="s">
        <v>550</v>
      </c>
      <c r="P947" t="s">
        <v>551</v>
      </c>
      <c r="Q947" t="s">
        <v>149</v>
      </c>
      <c r="R947" t="s">
        <v>475</v>
      </c>
      <c r="S947" t="s">
        <v>18704</v>
      </c>
      <c r="T947" t="s">
        <v>561</v>
      </c>
      <c r="U947">
        <f>COUNTIF('业绩进度排名-中间表'!$E$27:$E$202,新签明细[[#This Row],[cc_user_name]])</f>
        <v>1</v>
      </c>
      <c r="V947" s="1">
        <f>DATEVALUE(LEFT(新签明细[[#This Row],[支付成功时间]], FIND(" ", 新签明细[[#This Row],[支付成功时间]]) - 1))</f>
        <v>45790</v>
      </c>
      <c r="W947" s="1">
        <f>IFERROR(DATEVALUE(LEFT(新签明细[[#This Row],[lead_date]],FIND(" ",新签明细[[#This Row],[lead_date]])-1)),$W$2)</f>
        <v>45781</v>
      </c>
      <c r="X947" t="b">
        <f t="shared" ca="1" si="14"/>
        <v>1</v>
      </c>
    </row>
    <row r="948" spans="1:24" hidden="1">
      <c r="A948" t="s">
        <v>1068</v>
      </c>
      <c r="B948" t="s">
        <v>1069</v>
      </c>
      <c r="C948">
        <v>36</v>
      </c>
      <c r="D948" t="s">
        <v>336</v>
      </c>
      <c r="E948" t="s">
        <v>1069</v>
      </c>
      <c r="F948">
        <v>1</v>
      </c>
      <c r="G948">
        <v>1341.247805</v>
      </c>
      <c r="H948">
        <v>535274</v>
      </c>
      <c r="I948" t="s">
        <v>1070</v>
      </c>
      <c r="J948" t="s">
        <v>545</v>
      </c>
      <c r="K948" t="s">
        <v>546</v>
      </c>
      <c r="L948" t="s">
        <v>557</v>
      </c>
      <c r="M948" t="s">
        <v>558</v>
      </c>
      <c r="N948" t="s">
        <v>549</v>
      </c>
      <c r="O948" t="s">
        <v>559</v>
      </c>
      <c r="P948" t="s">
        <v>504</v>
      </c>
      <c r="Q948" t="s">
        <v>325</v>
      </c>
      <c r="R948" t="s">
        <v>475</v>
      </c>
      <c r="S948" t="s">
        <v>1071</v>
      </c>
      <c r="T948" t="s">
        <v>612</v>
      </c>
      <c r="U948">
        <f>COUNTIF('业绩进度排名-中间表'!$E$27:$E$202,新签明细[[#This Row],[cc_user_name]])</f>
        <v>1</v>
      </c>
      <c r="V948" s="1">
        <f>DATEVALUE(LEFT(新签明细[[#This Row],[支付成功时间]], FIND(" ", 新签明细[[#This Row],[支付成功时间]]) - 1))</f>
        <v>45785</v>
      </c>
      <c r="W948" s="1">
        <f>IFERROR(DATEVALUE(LEFT(新签明细[[#This Row],[lead_date]],FIND(" ",新签明细[[#This Row],[lead_date]])-1)),$W$2)</f>
        <v>45782</v>
      </c>
      <c r="X948" t="b">
        <f t="shared" ca="1" si="14"/>
        <v>1</v>
      </c>
    </row>
    <row r="949" spans="1:24" hidden="1">
      <c r="A949" t="s">
        <v>29019</v>
      </c>
      <c r="B949" t="s">
        <v>30898</v>
      </c>
      <c r="C949">
        <v>36</v>
      </c>
      <c r="D949" t="s">
        <v>259</v>
      </c>
      <c r="E949" t="s">
        <v>30898</v>
      </c>
      <c r="F949">
        <v>1</v>
      </c>
      <c r="G949">
        <v>1199</v>
      </c>
      <c r="H949">
        <v>543756</v>
      </c>
      <c r="I949" t="s">
        <v>29020</v>
      </c>
      <c r="J949" t="s">
        <v>545</v>
      </c>
      <c r="K949" t="s">
        <v>546</v>
      </c>
      <c r="L949" t="s">
        <v>557</v>
      </c>
      <c r="M949" t="s">
        <v>548</v>
      </c>
      <c r="N949" t="s">
        <v>549</v>
      </c>
      <c r="O949" t="s">
        <v>550</v>
      </c>
      <c r="P949" t="s">
        <v>136</v>
      </c>
      <c r="Q949" t="s">
        <v>147</v>
      </c>
      <c r="R949" t="s">
        <v>475</v>
      </c>
      <c r="S949" t="s">
        <v>11931</v>
      </c>
      <c r="T949" t="s">
        <v>29021</v>
      </c>
      <c r="U949">
        <f>COUNTIF('业绩进度排名-中间表'!$E$27:$E$202,新签明细[[#This Row],[cc_user_name]])</f>
        <v>1</v>
      </c>
      <c r="V949" s="1">
        <f>DATEVALUE(LEFT(新签明细[[#This Row],[支付成功时间]], FIND(" ", 新签明细[[#This Row],[支付成功时间]]) - 1))</f>
        <v>45803</v>
      </c>
      <c r="W949" s="1">
        <f>IFERROR(DATEVALUE(LEFT(新签明细[[#This Row],[lead_date]],FIND(" ",新签明细[[#This Row],[lead_date]])-1)),$W$2)</f>
        <v>44421</v>
      </c>
      <c r="X949" t="b">
        <f t="shared" ca="1" si="14"/>
        <v>0</v>
      </c>
    </row>
    <row r="950" spans="1:24" hidden="1">
      <c r="A950" t="s">
        <v>18705</v>
      </c>
      <c r="B950" t="s">
        <v>18706</v>
      </c>
      <c r="C950">
        <v>60</v>
      </c>
      <c r="D950" t="s">
        <v>200</v>
      </c>
      <c r="E950" t="s">
        <v>18706</v>
      </c>
      <c r="F950">
        <v>1</v>
      </c>
      <c r="G950">
        <v>1575</v>
      </c>
      <c r="H950">
        <v>539102</v>
      </c>
      <c r="I950" t="s">
        <v>18707</v>
      </c>
      <c r="J950" t="s">
        <v>545</v>
      </c>
      <c r="K950" t="s">
        <v>546</v>
      </c>
      <c r="L950" t="s">
        <v>547</v>
      </c>
      <c r="M950" t="s">
        <v>548</v>
      </c>
      <c r="N950" t="s">
        <v>549</v>
      </c>
      <c r="O950" t="s">
        <v>550</v>
      </c>
      <c r="P950" t="s">
        <v>551</v>
      </c>
      <c r="Q950" t="s">
        <v>149</v>
      </c>
      <c r="R950" t="s">
        <v>475</v>
      </c>
      <c r="S950" t="s">
        <v>18708</v>
      </c>
      <c r="T950" t="s">
        <v>873</v>
      </c>
      <c r="U950">
        <f>COUNTIF('业绩进度排名-中间表'!$E$27:$E$202,新签明细[[#This Row],[cc_user_name]])</f>
        <v>1</v>
      </c>
      <c r="V950" s="1">
        <f>DATEVALUE(LEFT(新签明细[[#This Row],[支付成功时间]], FIND(" ", 新签明细[[#This Row],[支付成功时间]]) - 1))</f>
        <v>45794</v>
      </c>
      <c r="W950" s="1">
        <f>IFERROR(DATEVALUE(LEFT(新签明细[[#This Row],[lead_date]],FIND(" ",新签明细[[#This Row],[lead_date]])-1)),$W$2)</f>
        <v>45786</v>
      </c>
      <c r="X950" t="b">
        <f t="shared" ca="1" si="14"/>
        <v>1</v>
      </c>
    </row>
    <row r="951" spans="1:24" hidden="1">
      <c r="A951" t="s">
        <v>1072</v>
      </c>
      <c r="B951" t="s">
        <v>1052</v>
      </c>
      <c r="C951">
        <v>36</v>
      </c>
      <c r="D951" t="s">
        <v>287</v>
      </c>
      <c r="E951" t="s">
        <v>1052</v>
      </c>
      <c r="F951">
        <v>1</v>
      </c>
      <c r="G951">
        <v>1234.97</v>
      </c>
      <c r="H951">
        <v>534729</v>
      </c>
      <c r="I951" t="s">
        <v>1073</v>
      </c>
      <c r="J951" t="s">
        <v>545</v>
      </c>
      <c r="K951" t="s">
        <v>546</v>
      </c>
      <c r="L951" t="s">
        <v>557</v>
      </c>
      <c r="M951" t="s">
        <v>632</v>
      </c>
      <c r="N951" t="s">
        <v>549</v>
      </c>
      <c r="O951" t="s">
        <v>550</v>
      </c>
      <c r="P951" t="s">
        <v>136</v>
      </c>
      <c r="Q951" t="s">
        <v>283</v>
      </c>
      <c r="R951" t="s">
        <v>475</v>
      </c>
      <c r="S951" t="s">
        <v>659</v>
      </c>
      <c r="T951" t="s">
        <v>612</v>
      </c>
      <c r="U951">
        <f>COUNTIF('业绩进度排名-中间表'!$E$27:$E$202,新签明细[[#This Row],[cc_user_name]])</f>
        <v>1</v>
      </c>
      <c r="V951" s="1">
        <f>DATEVALUE(LEFT(新签明细[[#This Row],[支付成功时间]], FIND(" ", 新签明细[[#This Row],[支付成功时间]]) - 1))</f>
        <v>45783</v>
      </c>
      <c r="W951" s="1">
        <f>IFERROR(DATEVALUE(LEFT(新签明细[[#This Row],[lead_date]],FIND(" ",新签明细[[#This Row],[lead_date]])-1)),$W$2)</f>
        <v>45782</v>
      </c>
      <c r="X951" t="b">
        <f t="shared" ca="1" si="14"/>
        <v>1</v>
      </c>
    </row>
    <row r="952" spans="1:24" hidden="1">
      <c r="A952" t="s">
        <v>30899</v>
      </c>
      <c r="B952" t="s">
        <v>30900</v>
      </c>
      <c r="C952">
        <v>24</v>
      </c>
      <c r="D952" t="s">
        <v>213</v>
      </c>
      <c r="E952" t="s">
        <v>30900</v>
      </c>
      <c r="F952">
        <v>1</v>
      </c>
      <c r="G952">
        <v>865.2</v>
      </c>
      <c r="H952">
        <v>543829</v>
      </c>
      <c r="I952" t="s">
        <v>30901</v>
      </c>
      <c r="J952" t="s">
        <v>545</v>
      </c>
      <c r="K952" t="s">
        <v>546</v>
      </c>
      <c r="L952" t="s">
        <v>671</v>
      </c>
      <c r="M952" t="s">
        <v>548</v>
      </c>
      <c r="N952" t="s">
        <v>549</v>
      </c>
      <c r="O952" t="s">
        <v>550</v>
      </c>
      <c r="P952" t="s">
        <v>551</v>
      </c>
      <c r="Q952" t="s">
        <v>149</v>
      </c>
      <c r="R952" t="s">
        <v>475</v>
      </c>
      <c r="S952" t="s">
        <v>30902</v>
      </c>
      <c r="T952" t="s">
        <v>30903</v>
      </c>
      <c r="U952">
        <f>COUNTIF('业绩进度排名-中间表'!$E$27:$E$202,新签明细[[#This Row],[cc_user_name]])</f>
        <v>1</v>
      </c>
      <c r="V952" s="1">
        <f>DATEVALUE(LEFT(新签明细[[#This Row],[支付成功时间]], FIND(" ", 新签明细[[#This Row],[支付成功时间]]) - 1))</f>
        <v>45803</v>
      </c>
      <c r="W952" s="1">
        <f>IFERROR(DATEVALUE(LEFT(新签明细[[#This Row],[lead_date]],FIND(" ",新签明细[[#This Row],[lead_date]])-1)),$W$2)</f>
        <v>44384</v>
      </c>
      <c r="X952" t="b">
        <f t="shared" ca="1" si="14"/>
        <v>0</v>
      </c>
    </row>
    <row r="953" spans="1:24" hidden="1">
      <c r="A953" t="s">
        <v>1074</v>
      </c>
      <c r="B953" t="s">
        <v>1075</v>
      </c>
      <c r="C953">
        <v>36</v>
      </c>
      <c r="D953" t="s">
        <v>346</v>
      </c>
      <c r="E953" t="s">
        <v>1075</v>
      </c>
      <c r="F953">
        <v>1</v>
      </c>
      <c r="G953">
        <v>1199</v>
      </c>
      <c r="H953">
        <v>535424</v>
      </c>
      <c r="I953" t="s">
        <v>1076</v>
      </c>
      <c r="J953" t="s">
        <v>545</v>
      </c>
      <c r="K953" t="s">
        <v>546</v>
      </c>
      <c r="L953" t="s">
        <v>557</v>
      </c>
      <c r="M953" t="s">
        <v>1077</v>
      </c>
      <c r="N953" t="s">
        <v>549</v>
      </c>
      <c r="O953" t="s">
        <v>559</v>
      </c>
      <c r="P953" t="s">
        <v>163</v>
      </c>
      <c r="Q953" t="s">
        <v>472</v>
      </c>
      <c r="R953" t="s">
        <v>475</v>
      </c>
      <c r="S953" t="s">
        <v>1078</v>
      </c>
      <c r="T953" t="s">
        <v>612</v>
      </c>
      <c r="U953">
        <f>COUNTIF('业绩进度排名-中间表'!$E$27:$E$202,新签明细[[#This Row],[cc_user_name]])</f>
        <v>1</v>
      </c>
      <c r="V953" s="1">
        <f>DATEVALUE(LEFT(新签明细[[#This Row],[支付成功时间]], FIND(" ", 新签明细[[#This Row],[支付成功时间]]) - 1))</f>
        <v>45785</v>
      </c>
      <c r="W953" s="1">
        <f>IFERROR(DATEVALUE(LEFT(新签明细[[#This Row],[lead_date]],FIND(" ",新签明细[[#This Row],[lead_date]])-1)),$W$2)</f>
        <v>45782</v>
      </c>
      <c r="X953" t="b">
        <f t="shared" ca="1" si="14"/>
        <v>1</v>
      </c>
    </row>
    <row r="954" spans="1:24" hidden="1">
      <c r="A954" t="s">
        <v>11233</v>
      </c>
      <c r="B954" t="s">
        <v>11234</v>
      </c>
      <c r="C954">
        <v>48</v>
      </c>
      <c r="D954" t="s">
        <v>206</v>
      </c>
      <c r="E954" t="s">
        <v>11234</v>
      </c>
      <c r="F954">
        <v>1</v>
      </c>
      <c r="G954">
        <v>1645.94</v>
      </c>
      <c r="H954">
        <v>536910</v>
      </c>
      <c r="I954" t="s">
        <v>11235</v>
      </c>
      <c r="J954" t="s">
        <v>545</v>
      </c>
      <c r="K954" t="s">
        <v>546</v>
      </c>
      <c r="L954" t="s">
        <v>571</v>
      </c>
      <c r="M954" t="s">
        <v>548</v>
      </c>
      <c r="N954" t="s">
        <v>549</v>
      </c>
      <c r="O954" t="s">
        <v>550</v>
      </c>
      <c r="P954" t="s">
        <v>551</v>
      </c>
      <c r="Q954" t="s">
        <v>149</v>
      </c>
      <c r="R954" t="s">
        <v>475</v>
      </c>
      <c r="S954" t="s">
        <v>572</v>
      </c>
      <c r="T954" t="s">
        <v>9375</v>
      </c>
      <c r="U954">
        <f>COUNTIF('业绩进度排名-中间表'!$E$27:$E$202,新签明细[[#This Row],[cc_user_name]])</f>
        <v>1</v>
      </c>
      <c r="V954" s="1">
        <f>DATEVALUE(LEFT(新签明细[[#This Row],[支付成功时间]], FIND(" ", 新签明细[[#This Row],[支付成功时间]]) - 1))</f>
        <v>45789</v>
      </c>
      <c r="W954" s="1">
        <f>IFERROR(DATEVALUE(LEFT(新签明细[[#This Row],[lead_date]],FIND(" ",新签明细[[#This Row],[lead_date]])-1)),$W$2)</f>
        <v>45787</v>
      </c>
      <c r="X954" t="b">
        <f t="shared" ca="1" si="14"/>
        <v>1</v>
      </c>
    </row>
    <row r="955" spans="1:24" hidden="1">
      <c r="A955" t="s">
        <v>18709</v>
      </c>
      <c r="B955" t="s">
        <v>18710</v>
      </c>
      <c r="C955">
        <v>36</v>
      </c>
      <c r="D955" t="s">
        <v>1647</v>
      </c>
      <c r="E955" t="s">
        <v>18710</v>
      </c>
      <c r="F955">
        <v>1</v>
      </c>
      <c r="G955">
        <v>1183.356354</v>
      </c>
      <c r="H955">
        <v>540220</v>
      </c>
      <c r="I955" t="s">
        <v>18711</v>
      </c>
      <c r="J955" t="s">
        <v>545</v>
      </c>
      <c r="K955" t="s">
        <v>546</v>
      </c>
      <c r="L955" t="s">
        <v>557</v>
      </c>
      <c r="M955" t="s">
        <v>648</v>
      </c>
      <c r="N955" t="s">
        <v>805</v>
      </c>
      <c r="O955" t="s">
        <v>649</v>
      </c>
      <c r="P955" t="s">
        <v>649</v>
      </c>
      <c r="Q955" t="s">
        <v>626</v>
      </c>
      <c r="R955" t="s">
        <v>475</v>
      </c>
      <c r="S955" t="s">
        <v>1435</v>
      </c>
      <c r="T955" t="s">
        <v>17695</v>
      </c>
      <c r="U955">
        <f>COUNTIF('业绩进度排名-中间表'!$E$27:$E$202,新签明细[[#This Row],[cc_user_name]])</f>
        <v>0</v>
      </c>
      <c r="V955" s="1">
        <f>DATEVALUE(LEFT(新签明细[[#This Row],[支付成功时间]], FIND(" ", 新签明细[[#This Row],[支付成功时间]]) - 1))</f>
        <v>45796</v>
      </c>
      <c r="W955" s="1">
        <f>IFERROR(DATEVALUE(LEFT(新签明细[[#This Row],[lead_date]],FIND(" ",新签明细[[#This Row],[lead_date]])-1)),$W$2)</f>
        <v>45790</v>
      </c>
      <c r="X955" t="b">
        <f t="shared" ca="1" si="14"/>
        <v>1</v>
      </c>
    </row>
    <row r="956" spans="1:24" hidden="1">
      <c r="A956" t="s">
        <v>12015</v>
      </c>
      <c r="B956" t="s">
        <v>12016</v>
      </c>
      <c r="C956">
        <v>36</v>
      </c>
      <c r="D956" t="s">
        <v>336</v>
      </c>
      <c r="E956" t="s">
        <v>12016</v>
      </c>
      <c r="F956">
        <v>1</v>
      </c>
      <c r="G956">
        <v>1341.247805</v>
      </c>
      <c r="H956">
        <v>537248</v>
      </c>
      <c r="I956" t="s">
        <v>12017</v>
      </c>
      <c r="J956" t="s">
        <v>545</v>
      </c>
      <c r="K956" t="s">
        <v>546</v>
      </c>
      <c r="L956" t="s">
        <v>557</v>
      </c>
      <c r="M956" t="s">
        <v>558</v>
      </c>
      <c r="N956" t="s">
        <v>549</v>
      </c>
      <c r="O956" t="s">
        <v>559</v>
      </c>
      <c r="P956" t="s">
        <v>504</v>
      </c>
      <c r="Q956" t="s">
        <v>325</v>
      </c>
      <c r="R956" t="s">
        <v>475</v>
      </c>
      <c r="S956" t="s">
        <v>605</v>
      </c>
      <c r="T956" t="s">
        <v>708</v>
      </c>
      <c r="U956">
        <f>COUNTIF('业绩进度排名-中间表'!$E$27:$E$202,新签明细[[#This Row],[cc_user_name]])</f>
        <v>1</v>
      </c>
      <c r="V956" s="1">
        <f>DATEVALUE(LEFT(新签明细[[#This Row],[支付成功时间]], FIND(" ", 新签明细[[#This Row],[支付成功时间]]) - 1))</f>
        <v>45789</v>
      </c>
      <c r="W956" s="1">
        <f>IFERROR(DATEVALUE(LEFT(新签明细[[#This Row],[lead_date]],FIND(" ",新签明细[[#This Row],[lead_date]])-1)),$W$2)</f>
        <v>45785</v>
      </c>
      <c r="X956" t="b">
        <f t="shared" ca="1" si="14"/>
        <v>1</v>
      </c>
    </row>
    <row r="957" spans="1:24" hidden="1">
      <c r="A957" t="s">
        <v>18712</v>
      </c>
      <c r="B957" t="s">
        <v>18713</v>
      </c>
      <c r="C957">
        <v>24</v>
      </c>
      <c r="D957" t="s">
        <v>212</v>
      </c>
      <c r="E957" t="s">
        <v>18713</v>
      </c>
      <c r="F957">
        <v>1</v>
      </c>
      <c r="G957">
        <v>840</v>
      </c>
      <c r="H957">
        <v>541380</v>
      </c>
      <c r="I957" t="s">
        <v>18714</v>
      </c>
      <c r="J957" t="s">
        <v>545</v>
      </c>
      <c r="K957" t="s">
        <v>546</v>
      </c>
      <c r="L957" t="s">
        <v>671</v>
      </c>
      <c r="M957" t="s">
        <v>548</v>
      </c>
      <c r="N957" t="s">
        <v>549</v>
      </c>
      <c r="O957" t="s">
        <v>550</v>
      </c>
      <c r="P957" t="s">
        <v>551</v>
      </c>
      <c r="Q957" t="s">
        <v>149</v>
      </c>
      <c r="R957" t="s">
        <v>475</v>
      </c>
      <c r="S957" t="s">
        <v>572</v>
      </c>
      <c r="T957" t="s">
        <v>18715</v>
      </c>
      <c r="U957">
        <f>COUNTIF('业绩进度排名-中间表'!$E$27:$E$202,新签明细[[#This Row],[cc_user_name]])</f>
        <v>1</v>
      </c>
      <c r="V957" s="1">
        <f>DATEVALUE(LEFT(新签明细[[#This Row],[支付成功时间]], FIND(" ", 新签明细[[#This Row],[支付成功时间]]) - 1))</f>
        <v>45798</v>
      </c>
      <c r="W957" s="1">
        <f>IFERROR(DATEVALUE(LEFT(新签明细[[#This Row],[lead_date]],FIND(" ",新签明细[[#This Row],[lead_date]])-1)),$W$2)</f>
        <v>45389</v>
      </c>
      <c r="X957" t="b">
        <f t="shared" ca="1" si="14"/>
        <v>0</v>
      </c>
    </row>
    <row r="958" spans="1:24" hidden="1">
      <c r="A958" t="s">
        <v>18716</v>
      </c>
      <c r="B958" t="s">
        <v>18717</v>
      </c>
      <c r="C958">
        <v>8</v>
      </c>
      <c r="D958" t="s">
        <v>326</v>
      </c>
      <c r="E958" t="s">
        <v>18717</v>
      </c>
      <c r="F958">
        <v>1</v>
      </c>
      <c r="G958">
        <v>311.03783499999997</v>
      </c>
      <c r="H958">
        <v>543261</v>
      </c>
      <c r="I958" t="s">
        <v>18718</v>
      </c>
      <c r="J958" t="s">
        <v>545</v>
      </c>
      <c r="K958" t="s">
        <v>546</v>
      </c>
      <c r="L958" t="s">
        <v>577</v>
      </c>
      <c r="M958" t="s">
        <v>558</v>
      </c>
      <c r="N958" t="s">
        <v>549</v>
      </c>
      <c r="O958" t="s">
        <v>559</v>
      </c>
      <c r="P958" t="s">
        <v>504</v>
      </c>
      <c r="Q958" t="s">
        <v>325</v>
      </c>
      <c r="R958" t="s">
        <v>475</v>
      </c>
      <c r="S958" t="s">
        <v>667</v>
      </c>
      <c r="T958" t="s">
        <v>17661</v>
      </c>
      <c r="U958">
        <f>COUNTIF('业绩进度排名-中间表'!$E$27:$E$202,新签明细[[#This Row],[cc_user_name]])</f>
        <v>1</v>
      </c>
      <c r="V958" s="1">
        <f>DATEVALUE(LEFT(新签明细[[#This Row],[支付成功时间]], FIND(" ", 新签明细[[#This Row],[支付成功时间]]) - 1))</f>
        <v>45802</v>
      </c>
      <c r="W958" s="1">
        <f>IFERROR(DATEVALUE(LEFT(新签明细[[#This Row],[lead_date]],FIND(" ",新签明细[[#This Row],[lead_date]])-1)),$W$2)</f>
        <v>45793</v>
      </c>
      <c r="X958" t="b">
        <f t="shared" ca="1" si="14"/>
        <v>1</v>
      </c>
    </row>
    <row r="959" spans="1:24" hidden="1">
      <c r="A959" t="s">
        <v>18719</v>
      </c>
      <c r="B959" t="s">
        <v>18720</v>
      </c>
      <c r="C959">
        <v>36</v>
      </c>
      <c r="D959" t="s">
        <v>231</v>
      </c>
      <c r="E959" t="s">
        <v>18720</v>
      </c>
      <c r="F959">
        <v>1</v>
      </c>
      <c r="G959">
        <v>420</v>
      </c>
      <c r="H959">
        <v>539875</v>
      </c>
      <c r="I959" t="s">
        <v>18721</v>
      </c>
      <c r="J959" t="s">
        <v>545</v>
      </c>
      <c r="K959" t="s">
        <v>1102</v>
      </c>
      <c r="L959" t="s">
        <v>13081</v>
      </c>
      <c r="M959" t="s">
        <v>677</v>
      </c>
      <c r="N959" t="s">
        <v>549</v>
      </c>
      <c r="O959" t="s">
        <v>550</v>
      </c>
      <c r="P959" t="s">
        <v>551</v>
      </c>
      <c r="Q959" t="s">
        <v>141</v>
      </c>
      <c r="R959" t="s">
        <v>475</v>
      </c>
      <c r="S959" t="s">
        <v>18722</v>
      </c>
      <c r="T959" t="s">
        <v>612</v>
      </c>
      <c r="U959">
        <f>COUNTIF('业绩进度排名-中间表'!$E$27:$E$202,新签明细[[#This Row],[cc_user_name]])</f>
        <v>1</v>
      </c>
      <c r="V959" s="1">
        <f>DATEVALUE(LEFT(新签明细[[#This Row],[支付成功时间]], FIND(" ", 新签明细[[#This Row],[支付成功时间]]) - 1))</f>
        <v>45795</v>
      </c>
      <c r="W959" s="1">
        <f>IFERROR(DATEVALUE(LEFT(新签明细[[#This Row],[lead_date]],FIND(" ",新签明细[[#This Row],[lead_date]])-1)),$W$2)</f>
        <v>45782</v>
      </c>
      <c r="X959" t="b">
        <f t="shared" ca="1" si="14"/>
        <v>1</v>
      </c>
    </row>
    <row r="960" spans="1:24" hidden="1">
      <c r="A960" t="s">
        <v>18723</v>
      </c>
      <c r="B960" t="s">
        <v>18724</v>
      </c>
      <c r="C960">
        <v>36</v>
      </c>
      <c r="D960" t="s">
        <v>236</v>
      </c>
      <c r="E960" t="s">
        <v>18724</v>
      </c>
      <c r="F960">
        <v>1</v>
      </c>
      <c r="G960">
        <v>1199</v>
      </c>
      <c r="H960">
        <v>540030</v>
      </c>
      <c r="I960" t="s">
        <v>18725</v>
      </c>
      <c r="J960" t="s">
        <v>545</v>
      </c>
      <c r="K960" t="s">
        <v>546</v>
      </c>
      <c r="L960" t="s">
        <v>557</v>
      </c>
      <c r="M960" t="s">
        <v>695</v>
      </c>
      <c r="N960" t="s">
        <v>549</v>
      </c>
      <c r="O960" t="s">
        <v>550</v>
      </c>
      <c r="P960" t="s">
        <v>551</v>
      </c>
      <c r="Q960" t="s">
        <v>141</v>
      </c>
      <c r="R960" t="s">
        <v>475</v>
      </c>
      <c r="S960" t="s">
        <v>552</v>
      </c>
      <c r="T960" t="s">
        <v>17661</v>
      </c>
      <c r="U960">
        <f>COUNTIF('业绩进度排名-中间表'!$E$27:$E$202,新签明细[[#This Row],[cc_user_name]])</f>
        <v>1</v>
      </c>
      <c r="V960" s="1">
        <f>DATEVALUE(LEFT(新签明细[[#This Row],[支付成功时间]], FIND(" ", 新签明细[[#This Row],[支付成功时间]]) - 1))</f>
        <v>45795</v>
      </c>
      <c r="W960" s="1">
        <f>IFERROR(DATEVALUE(LEFT(新签明细[[#This Row],[lead_date]],FIND(" ",新签明细[[#This Row],[lead_date]])-1)),$W$2)</f>
        <v>45793</v>
      </c>
      <c r="X960" t="b">
        <f t="shared" ca="1" si="14"/>
        <v>1</v>
      </c>
    </row>
    <row r="961" spans="1:24" hidden="1">
      <c r="A961" t="s">
        <v>18726</v>
      </c>
      <c r="B961" t="s">
        <v>18727</v>
      </c>
      <c r="C961">
        <v>48</v>
      </c>
      <c r="D961" t="s">
        <v>241</v>
      </c>
      <c r="E961" t="s">
        <v>18727</v>
      </c>
      <c r="F961">
        <v>1</v>
      </c>
      <c r="G961">
        <v>1598</v>
      </c>
      <c r="H961">
        <v>539907</v>
      </c>
      <c r="I961" t="s">
        <v>18728</v>
      </c>
      <c r="J961" t="s">
        <v>545</v>
      </c>
      <c r="K961" t="s">
        <v>546</v>
      </c>
      <c r="L961" t="s">
        <v>571</v>
      </c>
      <c r="M961" t="s">
        <v>1088</v>
      </c>
      <c r="N961" t="s">
        <v>549</v>
      </c>
      <c r="O961" t="s">
        <v>550</v>
      </c>
      <c r="P961" t="s">
        <v>551</v>
      </c>
      <c r="Q961" t="s">
        <v>141</v>
      </c>
      <c r="R961" t="s">
        <v>475</v>
      </c>
      <c r="S961" t="s">
        <v>611</v>
      </c>
      <c r="T961" t="s">
        <v>11910</v>
      </c>
      <c r="U961">
        <f>COUNTIF('业绩进度排名-中间表'!$E$27:$E$202,新签明细[[#This Row],[cc_user_name]])</f>
        <v>1</v>
      </c>
      <c r="V961" s="1">
        <f>DATEVALUE(LEFT(新签明细[[#This Row],[支付成功时间]], FIND(" ", 新签明细[[#This Row],[支付成功时间]]) - 1))</f>
        <v>45795</v>
      </c>
      <c r="W961" s="1">
        <f>IFERROR(DATEVALUE(LEFT(新签明细[[#This Row],[lead_date]],FIND(" ",新签明细[[#This Row],[lead_date]])-1)),$W$2)</f>
        <v>45789</v>
      </c>
      <c r="X961" t="b">
        <f t="shared" ca="1" si="14"/>
        <v>1</v>
      </c>
    </row>
    <row r="962" spans="1:24">
      <c r="A962" t="s">
        <v>29022</v>
      </c>
      <c r="B962" t="s">
        <v>29023</v>
      </c>
      <c r="C962">
        <v>24</v>
      </c>
      <c r="D962" t="s">
        <v>300</v>
      </c>
      <c r="E962" t="s">
        <v>29023</v>
      </c>
      <c r="F962">
        <v>1</v>
      </c>
      <c r="G962">
        <v>944.69716900000003</v>
      </c>
      <c r="H962">
        <v>543573</v>
      </c>
      <c r="I962" t="s">
        <v>29024</v>
      </c>
      <c r="J962" t="s">
        <v>545</v>
      </c>
      <c r="K962" t="s">
        <v>546</v>
      </c>
      <c r="L962" t="s">
        <v>671</v>
      </c>
      <c r="M962" t="s">
        <v>677</v>
      </c>
      <c r="N962" t="s">
        <v>549</v>
      </c>
      <c r="O962" t="s">
        <v>550</v>
      </c>
      <c r="P962" t="s">
        <v>136</v>
      </c>
      <c r="Q962" t="s">
        <v>143</v>
      </c>
      <c r="R962" t="s">
        <v>475</v>
      </c>
      <c r="S962" t="s">
        <v>611</v>
      </c>
      <c r="T962" t="s">
        <v>17654</v>
      </c>
      <c r="U962">
        <f>COUNTIF('业绩进度排名-中间表'!$E$27:$E$202,新签明细[[#This Row],[cc_user_name]])</f>
        <v>1</v>
      </c>
      <c r="V962" s="1">
        <f>DATEVALUE(LEFT(新签明细[[#This Row],[支付成功时间]], FIND(" ", 新签明细[[#This Row],[支付成功时间]]) - 1))</f>
        <v>45802</v>
      </c>
      <c r="W962" s="1">
        <f>IFERROR(DATEVALUE(LEFT(新签明细[[#This Row],[lead_date]],FIND(" ",新签明细[[#This Row],[lead_date]])-1)),$W$2)</f>
        <v>45794</v>
      </c>
      <c r="X962" t="b">
        <f t="shared" ca="1" si="14"/>
        <v>1</v>
      </c>
    </row>
    <row r="963" spans="1:24" hidden="1">
      <c r="A963" t="s">
        <v>29031</v>
      </c>
      <c r="B963" t="s">
        <v>29032</v>
      </c>
      <c r="C963">
        <v>36</v>
      </c>
      <c r="D963" t="s">
        <v>329</v>
      </c>
      <c r="E963" t="s">
        <v>29032</v>
      </c>
      <c r="F963">
        <v>1</v>
      </c>
      <c r="G963">
        <v>1341.247805</v>
      </c>
      <c r="H963">
        <v>543557</v>
      </c>
      <c r="I963" t="s">
        <v>29033</v>
      </c>
      <c r="J963" t="s">
        <v>545</v>
      </c>
      <c r="K963" t="s">
        <v>546</v>
      </c>
      <c r="L963" t="s">
        <v>557</v>
      </c>
      <c r="M963" t="s">
        <v>558</v>
      </c>
      <c r="N963" t="s">
        <v>549</v>
      </c>
      <c r="O963" t="s">
        <v>559</v>
      </c>
      <c r="P963" t="s">
        <v>504</v>
      </c>
      <c r="Q963" t="s">
        <v>325</v>
      </c>
      <c r="R963" t="s">
        <v>475</v>
      </c>
      <c r="S963" t="s">
        <v>605</v>
      </c>
      <c r="T963" t="s">
        <v>17691</v>
      </c>
      <c r="U963">
        <f>COUNTIF('业绩进度排名-中间表'!$E$27:$E$202,新签明细[[#This Row],[cc_user_name]])</f>
        <v>1</v>
      </c>
      <c r="V963" s="1">
        <f>DATEVALUE(LEFT(新签明细[[#This Row],[支付成功时间]], FIND(" ", 新签明细[[#This Row],[支付成功时间]]) - 1))</f>
        <v>45802</v>
      </c>
      <c r="W963" s="1">
        <f>IFERROR(DATEVALUE(LEFT(新签明细[[#This Row],[lead_date]],FIND(" ",新签明细[[#This Row],[lead_date]])-1)),$W$2)</f>
        <v>45797</v>
      </c>
      <c r="X963" t="b">
        <f t="shared" ref="X963:X1026" ca="1" si="15">MONTH(W963)=MONTH(TODAY())</f>
        <v>1</v>
      </c>
    </row>
    <row r="964" spans="1:24" hidden="1">
      <c r="A964" t="s">
        <v>1079</v>
      </c>
      <c r="B964" t="s">
        <v>1080</v>
      </c>
      <c r="C964">
        <v>30</v>
      </c>
      <c r="D964" t="s">
        <v>200</v>
      </c>
      <c r="E964" t="s">
        <v>1080</v>
      </c>
      <c r="F964">
        <v>1</v>
      </c>
      <c r="G964">
        <v>787.5</v>
      </c>
      <c r="H964">
        <v>534548</v>
      </c>
      <c r="I964" t="s">
        <v>1081</v>
      </c>
      <c r="J964" t="s">
        <v>545</v>
      </c>
      <c r="K964" t="s">
        <v>546</v>
      </c>
      <c r="L964" t="s">
        <v>599</v>
      </c>
      <c r="M964" t="s">
        <v>548</v>
      </c>
      <c r="N964" t="s">
        <v>549</v>
      </c>
      <c r="O964" t="s">
        <v>550</v>
      </c>
      <c r="P964" t="s">
        <v>551</v>
      </c>
      <c r="Q964" t="s">
        <v>149</v>
      </c>
      <c r="R964" t="s">
        <v>475</v>
      </c>
      <c r="S964" t="s">
        <v>761</v>
      </c>
      <c r="T964" t="s">
        <v>722</v>
      </c>
      <c r="U964">
        <f>COUNTIF('业绩进度排名-中间表'!$E$27:$E$202,新签明细[[#This Row],[cc_user_name]])</f>
        <v>1</v>
      </c>
      <c r="V964" s="1">
        <f>DATEVALUE(LEFT(新签明细[[#This Row],[支付成功时间]], FIND(" ", 新签明细[[#This Row],[支付成功时间]]) - 1))</f>
        <v>45782</v>
      </c>
      <c r="W964" s="1">
        <f>IFERROR(DATEVALUE(LEFT(新签明细[[#This Row],[lead_date]],FIND(" ",新签明细[[#This Row],[lead_date]])-1)),$W$2)</f>
        <v>45780</v>
      </c>
      <c r="X964" t="b">
        <f t="shared" ca="1" si="15"/>
        <v>1</v>
      </c>
    </row>
    <row r="965" spans="1:24" hidden="1">
      <c r="A965" t="s">
        <v>1082</v>
      </c>
      <c r="B965" t="s">
        <v>1083</v>
      </c>
      <c r="C965">
        <v>60</v>
      </c>
      <c r="D965" t="s">
        <v>200</v>
      </c>
      <c r="E965" t="s">
        <v>1083</v>
      </c>
      <c r="F965">
        <v>1</v>
      </c>
      <c r="G965">
        <v>1575</v>
      </c>
      <c r="H965">
        <v>534307</v>
      </c>
      <c r="I965" t="s">
        <v>1084</v>
      </c>
      <c r="J965" t="s">
        <v>545</v>
      </c>
      <c r="K965" t="s">
        <v>546</v>
      </c>
      <c r="L965" t="s">
        <v>547</v>
      </c>
      <c r="M965" t="s">
        <v>548</v>
      </c>
      <c r="N965" t="s">
        <v>549</v>
      </c>
      <c r="O965" t="s">
        <v>550</v>
      </c>
      <c r="P965" t="s">
        <v>551</v>
      </c>
      <c r="Q965" t="s">
        <v>149</v>
      </c>
      <c r="R965" t="s">
        <v>475</v>
      </c>
      <c r="S965" t="s">
        <v>761</v>
      </c>
      <c r="T965" t="s">
        <v>585</v>
      </c>
      <c r="U965">
        <f>COUNTIF('业绩进度排名-中间表'!$E$27:$E$202,新签明细[[#This Row],[cc_user_name]])</f>
        <v>1</v>
      </c>
      <c r="V965" s="1">
        <f>DATEVALUE(LEFT(新签明细[[#This Row],[支付成功时间]], FIND(" ", 新签明细[[#This Row],[支付成功时间]]) - 1))</f>
        <v>45780</v>
      </c>
      <c r="W965" s="1">
        <f>IFERROR(DATEVALUE(LEFT(新签明细[[#This Row],[lead_date]],FIND(" ",新签明细[[#This Row],[lead_date]])-1)),$W$2)</f>
        <v>45776</v>
      </c>
      <c r="X965" t="b">
        <f t="shared" ca="1" si="15"/>
        <v>0</v>
      </c>
    </row>
    <row r="966" spans="1:24" hidden="1">
      <c r="A966" t="s">
        <v>12687</v>
      </c>
      <c r="B966" t="s">
        <v>12688</v>
      </c>
      <c r="C966">
        <v>18</v>
      </c>
      <c r="D966" t="s">
        <v>183</v>
      </c>
      <c r="E966" t="s">
        <v>12688</v>
      </c>
      <c r="F966">
        <v>1</v>
      </c>
      <c r="G966">
        <v>630</v>
      </c>
      <c r="H966">
        <v>537485</v>
      </c>
      <c r="I966" t="s">
        <v>12689</v>
      </c>
      <c r="J966" t="s">
        <v>545</v>
      </c>
      <c r="K966" t="s">
        <v>546</v>
      </c>
      <c r="L966" t="s">
        <v>565</v>
      </c>
      <c r="M966" t="s">
        <v>548</v>
      </c>
      <c r="N966" t="s">
        <v>549</v>
      </c>
      <c r="O966" t="s">
        <v>559</v>
      </c>
      <c r="P966" t="s">
        <v>469</v>
      </c>
      <c r="Q966" t="s">
        <v>180</v>
      </c>
      <c r="R966" t="s">
        <v>475</v>
      </c>
      <c r="S966" t="s">
        <v>566</v>
      </c>
      <c r="T966" t="s">
        <v>637</v>
      </c>
      <c r="U966">
        <f>COUNTIF('业绩进度排名-中间表'!$E$27:$E$202,新签明细[[#This Row],[cc_user_name]])</f>
        <v>1</v>
      </c>
      <c r="V966" s="1">
        <f>DATEVALUE(LEFT(新签明细[[#This Row],[支付成功时间]], FIND(" ", 新签明细[[#This Row],[支付成功时间]]) - 1))</f>
        <v>45790</v>
      </c>
      <c r="W966" s="1">
        <f>IFERROR(DATEVALUE(LEFT(新签明细[[#This Row],[lead_date]],FIND(" ",新签明细[[#This Row],[lead_date]])-1)),$W$2)</f>
        <v>45779</v>
      </c>
      <c r="X966" t="b">
        <f t="shared" ca="1" si="15"/>
        <v>1</v>
      </c>
    </row>
    <row r="967" spans="1:24" hidden="1">
      <c r="A967" t="s">
        <v>18729</v>
      </c>
      <c r="B967" t="s">
        <v>18730</v>
      </c>
      <c r="C967">
        <v>24</v>
      </c>
      <c r="D967" t="s">
        <v>212</v>
      </c>
      <c r="E967" t="s">
        <v>18730</v>
      </c>
      <c r="F967">
        <v>1</v>
      </c>
      <c r="G967">
        <v>840</v>
      </c>
      <c r="H967">
        <v>541760</v>
      </c>
      <c r="I967" t="s">
        <v>18731</v>
      </c>
      <c r="J967" t="s">
        <v>545</v>
      </c>
      <c r="K967" t="s">
        <v>546</v>
      </c>
      <c r="L967" t="s">
        <v>671</v>
      </c>
      <c r="M967" t="s">
        <v>548</v>
      </c>
      <c r="N967" t="s">
        <v>549</v>
      </c>
      <c r="O967" t="s">
        <v>550</v>
      </c>
      <c r="P967" t="s">
        <v>551</v>
      </c>
      <c r="Q967" t="s">
        <v>149</v>
      </c>
      <c r="R967" t="s">
        <v>475</v>
      </c>
      <c r="S967" t="s">
        <v>572</v>
      </c>
      <c r="T967" t="s">
        <v>17678</v>
      </c>
      <c r="U967">
        <f>COUNTIF('业绩进度排名-中间表'!$E$27:$E$202,新签明细[[#This Row],[cc_user_name]])</f>
        <v>1</v>
      </c>
      <c r="V967" s="1">
        <f>DATEVALUE(LEFT(新签明细[[#This Row],[支付成功时间]], FIND(" ", 新签明细[[#This Row],[支付成功时间]]) - 1))</f>
        <v>45799</v>
      </c>
      <c r="W967" s="1">
        <f>IFERROR(DATEVALUE(LEFT(新签明细[[#This Row],[lead_date]],FIND(" ",新签明细[[#This Row],[lead_date]])-1)),$W$2)</f>
        <v>45798</v>
      </c>
      <c r="X967" t="b">
        <f t="shared" ca="1" si="15"/>
        <v>1</v>
      </c>
    </row>
    <row r="968" spans="1:24" hidden="1">
      <c r="A968" t="s">
        <v>17905</v>
      </c>
      <c r="B968" t="s">
        <v>17906</v>
      </c>
      <c r="C968">
        <v>18</v>
      </c>
      <c r="D968" t="s">
        <v>295</v>
      </c>
      <c r="E968" t="s">
        <v>17906</v>
      </c>
      <c r="F968">
        <v>1</v>
      </c>
      <c r="G968">
        <v>648.9</v>
      </c>
      <c r="H968">
        <v>542472</v>
      </c>
      <c r="I968" t="s">
        <v>17907</v>
      </c>
      <c r="J968" t="s">
        <v>545</v>
      </c>
      <c r="K968" t="s">
        <v>546</v>
      </c>
      <c r="L968" t="s">
        <v>565</v>
      </c>
      <c r="M968" t="s">
        <v>1166</v>
      </c>
      <c r="N968" t="s">
        <v>549</v>
      </c>
      <c r="O968" t="s">
        <v>550</v>
      </c>
      <c r="P968" t="s">
        <v>136</v>
      </c>
      <c r="Q968" t="s">
        <v>292</v>
      </c>
      <c r="R968" t="s">
        <v>475</v>
      </c>
      <c r="S968" t="s">
        <v>817</v>
      </c>
      <c r="T968" t="s">
        <v>17691</v>
      </c>
      <c r="U968">
        <f>COUNTIF('业绩进度排名-中间表'!$E$27:$E$202,新签明细[[#This Row],[cc_user_name]])</f>
        <v>1</v>
      </c>
      <c r="V968" s="1">
        <f>DATEVALUE(LEFT(新签明细[[#This Row],[支付成功时间]], FIND(" ", 新签明细[[#This Row],[支付成功时间]]) - 1))</f>
        <v>45800</v>
      </c>
      <c r="W968" s="1">
        <f>IFERROR(DATEVALUE(LEFT(新签明细[[#This Row],[lead_date]],FIND(" ",新签明细[[#This Row],[lead_date]])-1)),$W$2)</f>
        <v>45797</v>
      </c>
      <c r="X968" t="b">
        <f t="shared" ca="1" si="15"/>
        <v>1</v>
      </c>
    </row>
    <row r="969" spans="1:24" hidden="1">
      <c r="A969" t="s">
        <v>30904</v>
      </c>
      <c r="B969" t="s">
        <v>30905</v>
      </c>
      <c r="C969">
        <v>48</v>
      </c>
      <c r="D969" t="s">
        <v>348</v>
      </c>
      <c r="E969" t="s">
        <v>30905</v>
      </c>
      <c r="F969">
        <v>1</v>
      </c>
      <c r="G969">
        <v>1598</v>
      </c>
      <c r="H969">
        <v>544138</v>
      </c>
      <c r="I969" t="s">
        <v>30906</v>
      </c>
      <c r="J969" t="s">
        <v>545</v>
      </c>
      <c r="K969" t="s">
        <v>546</v>
      </c>
      <c r="L969" t="s">
        <v>571</v>
      </c>
      <c r="M969" t="s">
        <v>886</v>
      </c>
      <c r="N969" t="s">
        <v>549</v>
      </c>
      <c r="O969" t="s">
        <v>559</v>
      </c>
      <c r="P969" t="s">
        <v>163</v>
      </c>
      <c r="Q969" t="s">
        <v>472</v>
      </c>
      <c r="R969" t="s">
        <v>475</v>
      </c>
      <c r="S969" t="s">
        <v>579</v>
      </c>
      <c r="T969" t="s">
        <v>30907</v>
      </c>
      <c r="U969">
        <f>COUNTIF('业绩进度排名-中间表'!$E$27:$E$202,新签明细[[#This Row],[cc_user_name]])</f>
        <v>1</v>
      </c>
      <c r="V969" s="1">
        <f>DATEVALUE(LEFT(新签明细[[#This Row],[支付成功时间]], FIND(" ", 新签明细[[#This Row],[支付成功时间]]) - 1))</f>
        <v>45803</v>
      </c>
      <c r="W969" s="1">
        <f>IFERROR(DATEVALUE(LEFT(新签明细[[#This Row],[lead_date]],FIND(" ",新签明细[[#This Row],[lead_date]])-1)),$W$2)</f>
        <v>44790</v>
      </c>
      <c r="X969" t="b">
        <f t="shared" ca="1" si="15"/>
        <v>0</v>
      </c>
    </row>
    <row r="970" spans="1:24" hidden="1">
      <c r="A970" t="s">
        <v>30908</v>
      </c>
      <c r="B970" t="s">
        <v>30909</v>
      </c>
      <c r="C970">
        <v>36</v>
      </c>
      <c r="D970" t="s">
        <v>341</v>
      </c>
      <c r="E970" t="s">
        <v>30909</v>
      </c>
      <c r="F970">
        <v>1</v>
      </c>
      <c r="G970">
        <v>1341.247805</v>
      </c>
      <c r="H970">
        <v>544175</v>
      </c>
      <c r="I970" t="s">
        <v>30910</v>
      </c>
      <c r="J970" t="s">
        <v>545</v>
      </c>
      <c r="K970" t="s">
        <v>546</v>
      </c>
      <c r="L970" t="s">
        <v>557</v>
      </c>
      <c r="M970" t="s">
        <v>558</v>
      </c>
      <c r="N970" t="s">
        <v>549</v>
      </c>
      <c r="O970" t="s">
        <v>559</v>
      </c>
      <c r="P970" t="s">
        <v>504</v>
      </c>
      <c r="Q970" t="s">
        <v>325</v>
      </c>
      <c r="R970" t="s">
        <v>475</v>
      </c>
      <c r="S970" t="s">
        <v>18001</v>
      </c>
      <c r="T970" t="s">
        <v>17764</v>
      </c>
      <c r="U970">
        <f>COUNTIF('业绩进度排名-中间表'!$E$27:$E$202,新签明细[[#This Row],[cc_user_name]])</f>
        <v>1</v>
      </c>
      <c r="V970" s="1">
        <f>DATEVALUE(LEFT(新签明细[[#This Row],[支付成功时间]], FIND(" ", 新签明细[[#This Row],[支付成功时间]]) - 1))</f>
        <v>45804</v>
      </c>
      <c r="W970" s="1">
        <f>IFERROR(DATEVALUE(LEFT(新签明细[[#This Row],[lead_date]],FIND(" ",新签明细[[#This Row],[lead_date]])-1)),$W$2)</f>
        <v>45799</v>
      </c>
      <c r="X970" t="b">
        <f t="shared" ca="1" si="15"/>
        <v>1</v>
      </c>
    </row>
    <row r="971" spans="1:24" hidden="1">
      <c r="A971" t="s">
        <v>712</v>
      </c>
      <c r="B971" t="s">
        <v>713</v>
      </c>
      <c r="C971">
        <v>24</v>
      </c>
      <c r="D971" t="s">
        <v>293</v>
      </c>
      <c r="E971" t="s">
        <v>713</v>
      </c>
      <c r="F971">
        <v>1</v>
      </c>
      <c r="G971">
        <v>856.82234400000004</v>
      </c>
      <c r="H971">
        <v>535139</v>
      </c>
      <c r="I971" t="s">
        <v>714</v>
      </c>
      <c r="J971" t="s">
        <v>545</v>
      </c>
      <c r="K971" t="s">
        <v>546</v>
      </c>
      <c r="L971" t="s">
        <v>671</v>
      </c>
      <c r="M971" t="s">
        <v>558</v>
      </c>
      <c r="N971" t="s">
        <v>549</v>
      </c>
      <c r="O971" t="s">
        <v>550</v>
      </c>
      <c r="P971" t="s">
        <v>136</v>
      </c>
      <c r="Q971" t="s">
        <v>292</v>
      </c>
      <c r="R971" t="s">
        <v>475</v>
      </c>
      <c r="S971" t="s">
        <v>687</v>
      </c>
      <c r="T971" t="s">
        <v>561</v>
      </c>
      <c r="U971">
        <f>COUNTIF('业绩进度排名-中间表'!$E$27:$E$202,新签明细[[#This Row],[cc_user_name]])</f>
        <v>1</v>
      </c>
      <c r="V971" s="1">
        <f>DATEVALUE(LEFT(新签明细[[#This Row],[支付成功时间]], FIND(" ", 新签明细[[#This Row],[支付成功时间]]) - 1))</f>
        <v>45784</v>
      </c>
      <c r="W971" s="1">
        <f>IFERROR(DATEVALUE(LEFT(新签明细[[#This Row],[lead_date]],FIND(" ",新签明细[[#This Row],[lead_date]])-1)),$W$2)</f>
        <v>45781</v>
      </c>
      <c r="X971" t="b">
        <f t="shared" ca="1" si="15"/>
        <v>1</v>
      </c>
    </row>
    <row r="972" spans="1:24">
      <c r="A972" t="s">
        <v>715</v>
      </c>
      <c r="B972" t="s">
        <v>716</v>
      </c>
      <c r="C972">
        <v>18</v>
      </c>
      <c r="D972" t="s">
        <v>717</v>
      </c>
      <c r="E972" t="s">
        <v>716</v>
      </c>
      <c r="F972">
        <v>1</v>
      </c>
      <c r="G972">
        <v>641.67312100000004</v>
      </c>
      <c r="H972">
        <v>535429</v>
      </c>
      <c r="I972" t="s">
        <v>718</v>
      </c>
      <c r="J972" t="s">
        <v>545</v>
      </c>
      <c r="K972" t="s">
        <v>546</v>
      </c>
      <c r="L972" t="s">
        <v>565</v>
      </c>
      <c r="M972" t="s">
        <v>558</v>
      </c>
      <c r="N972" t="s">
        <v>549</v>
      </c>
      <c r="O972" t="s">
        <v>550</v>
      </c>
      <c r="P972" t="s">
        <v>136</v>
      </c>
      <c r="Q972" t="s">
        <v>143</v>
      </c>
      <c r="R972" t="s">
        <v>475</v>
      </c>
      <c r="S972" t="s">
        <v>659</v>
      </c>
      <c r="T972" t="s">
        <v>567</v>
      </c>
      <c r="U972">
        <f>COUNTIF('业绩进度排名-中间表'!$E$27:$E$202,新签明细[[#This Row],[cc_user_name]])</f>
        <v>0</v>
      </c>
      <c r="V972" s="1">
        <f>DATEVALUE(LEFT(新签明细[[#This Row],[支付成功时间]], FIND(" ", 新签明细[[#This Row],[支付成功时间]]) - 1))</f>
        <v>45785</v>
      </c>
      <c r="W972" s="1">
        <f>IFERROR(DATEVALUE(LEFT(新签明细[[#This Row],[lead_date]],FIND(" ",新签明细[[#This Row],[lead_date]])-1)),$W$2)</f>
        <v>45783</v>
      </c>
      <c r="X972" t="b">
        <f t="shared" ca="1" si="15"/>
        <v>1</v>
      </c>
    </row>
    <row r="973" spans="1:24" hidden="1">
      <c r="A973" t="s">
        <v>719</v>
      </c>
      <c r="B973" t="s">
        <v>720</v>
      </c>
      <c r="C973">
        <v>36</v>
      </c>
      <c r="D973" t="s">
        <v>273</v>
      </c>
      <c r="E973" t="s">
        <v>720</v>
      </c>
      <c r="F973">
        <v>1</v>
      </c>
      <c r="G973">
        <v>1234.97</v>
      </c>
      <c r="H973">
        <v>534595</v>
      </c>
      <c r="I973" t="s">
        <v>721</v>
      </c>
      <c r="J973" t="s">
        <v>545</v>
      </c>
      <c r="K973" t="s">
        <v>546</v>
      </c>
      <c r="L973" t="s">
        <v>557</v>
      </c>
      <c r="M973" t="s">
        <v>548</v>
      </c>
      <c r="N973" t="s">
        <v>549</v>
      </c>
      <c r="O973" t="s">
        <v>550</v>
      </c>
      <c r="P973" t="s">
        <v>136</v>
      </c>
      <c r="Q973" t="s">
        <v>139</v>
      </c>
      <c r="R973" t="s">
        <v>475</v>
      </c>
      <c r="S973" t="s">
        <v>566</v>
      </c>
      <c r="T973" t="s">
        <v>722</v>
      </c>
      <c r="U973">
        <f>COUNTIF('业绩进度排名-中间表'!$E$27:$E$202,新签明细[[#This Row],[cc_user_name]])</f>
        <v>1</v>
      </c>
      <c r="V973" s="1">
        <f>DATEVALUE(LEFT(新签明细[[#This Row],[支付成功时间]], FIND(" ", 新签明细[[#This Row],[支付成功时间]]) - 1))</f>
        <v>45782</v>
      </c>
      <c r="W973" s="1">
        <f>IFERROR(DATEVALUE(LEFT(新签明细[[#This Row],[lead_date]],FIND(" ",新签明细[[#This Row],[lead_date]])-1)),$W$2)</f>
        <v>45780</v>
      </c>
      <c r="X973" t="b">
        <f t="shared" ca="1" si="15"/>
        <v>1</v>
      </c>
    </row>
    <row r="974" spans="1:24" hidden="1">
      <c r="A974" t="s">
        <v>30911</v>
      </c>
      <c r="B974" t="s">
        <v>30912</v>
      </c>
      <c r="C974">
        <v>48</v>
      </c>
      <c r="D974" t="s">
        <v>205</v>
      </c>
      <c r="E974" t="s">
        <v>30912</v>
      </c>
      <c r="F974">
        <v>1</v>
      </c>
      <c r="G974">
        <v>1645.94</v>
      </c>
      <c r="H974">
        <v>544240</v>
      </c>
      <c r="I974" t="s">
        <v>30913</v>
      </c>
      <c r="J974" t="s">
        <v>545</v>
      </c>
      <c r="K974" t="s">
        <v>546</v>
      </c>
      <c r="L974" t="s">
        <v>571</v>
      </c>
      <c r="M974" t="s">
        <v>548</v>
      </c>
      <c r="N974" t="s">
        <v>549</v>
      </c>
      <c r="O974" t="s">
        <v>550</v>
      </c>
      <c r="P974" t="s">
        <v>551</v>
      </c>
      <c r="Q974" t="s">
        <v>149</v>
      </c>
      <c r="R974" t="s">
        <v>475</v>
      </c>
      <c r="S974" t="s">
        <v>552</v>
      </c>
      <c r="T974" t="s">
        <v>17678</v>
      </c>
      <c r="U974">
        <f>COUNTIF('业绩进度排名-中间表'!$E$27:$E$202,新签明细[[#This Row],[cc_user_name]])</f>
        <v>1</v>
      </c>
      <c r="V974" s="1">
        <f>DATEVALUE(LEFT(新签明细[[#This Row],[支付成功时间]], FIND(" ", 新签明细[[#This Row],[支付成功时间]]) - 1))</f>
        <v>45804</v>
      </c>
      <c r="W974" s="1">
        <f>IFERROR(DATEVALUE(LEFT(新签明细[[#This Row],[lead_date]],FIND(" ",新签明细[[#This Row],[lead_date]])-1)),$W$2)</f>
        <v>45798</v>
      </c>
      <c r="X974" t="b">
        <f t="shared" ca="1" si="15"/>
        <v>1</v>
      </c>
    </row>
    <row r="975" spans="1:24" hidden="1">
      <c r="A975" t="s">
        <v>17908</v>
      </c>
      <c r="B975" t="s">
        <v>17909</v>
      </c>
      <c r="C975">
        <v>36</v>
      </c>
      <c r="D975" t="s">
        <v>187</v>
      </c>
      <c r="E975" t="s">
        <v>17909</v>
      </c>
      <c r="F975">
        <v>1</v>
      </c>
      <c r="G975">
        <v>1199</v>
      </c>
      <c r="H975">
        <v>540935</v>
      </c>
      <c r="I975" t="s">
        <v>17910</v>
      </c>
      <c r="J975" t="s">
        <v>545</v>
      </c>
      <c r="K975" t="s">
        <v>546</v>
      </c>
      <c r="L975" t="s">
        <v>557</v>
      </c>
      <c r="M975" t="s">
        <v>548</v>
      </c>
      <c r="N975" t="s">
        <v>549</v>
      </c>
      <c r="O975" t="s">
        <v>559</v>
      </c>
      <c r="P975" t="s">
        <v>469</v>
      </c>
      <c r="Q975" t="s">
        <v>180</v>
      </c>
      <c r="R975" t="s">
        <v>475</v>
      </c>
      <c r="S975" t="s">
        <v>552</v>
      </c>
      <c r="T975" t="s">
        <v>17911</v>
      </c>
      <c r="U975">
        <f>COUNTIF('业绩进度排名-中间表'!$E$27:$E$202,新签明细[[#This Row],[cc_user_name]])</f>
        <v>1</v>
      </c>
      <c r="V975" s="1">
        <f>DATEVALUE(LEFT(新签明细[[#This Row],[支付成功时间]], FIND(" ", 新签明细[[#This Row],[支付成功时间]]) - 1))</f>
        <v>45797</v>
      </c>
      <c r="W975" s="1">
        <f>IFERROR(DATEVALUE(LEFT(新签明细[[#This Row],[lead_date]],FIND(" ",新签明细[[#This Row],[lead_date]])-1)),$W$2)</f>
        <v>44449</v>
      </c>
      <c r="X975" t="b">
        <f t="shared" ca="1" si="15"/>
        <v>0</v>
      </c>
    </row>
    <row r="976" spans="1:24" hidden="1">
      <c r="A976" t="s">
        <v>17912</v>
      </c>
      <c r="B976" t="s">
        <v>17913</v>
      </c>
      <c r="C976">
        <v>36</v>
      </c>
      <c r="D976" t="s">
        <v>217</v>
      </c>
      <c r="E976" t="s">
        <v>17913</v>
      </c>
      <c r="F976">
        <v>1</v>
      </c>
      <c r="G976">
        <v>1234.97</v>
      </c>
      <c r="H976">
        <v>540365</v>
      </c>
      <c r="I976" t="s">
        <v>17914</v>
      </c>
      <c r="J976" t="s">
        <v>545</v>
      </c>
      <c r="K976" t="s">
        <v>546</v>
      </c>
      <c r="L976" t="s">
        <v>557</v>
      </c>
      <c r="M976" t="s">
        <v>548</v>
      </c>
      <c r="N976" t="s">
        <v>549</v>
      </c>
      <c r="O976" t="s">
        <v>550</v>
      </c>
      <c r="P976" t="s">
        <v>551</v>
      </c>
      <c r="Q976" t="s">
        <v>145</v>
      </c>
      <c r="R976" t="s">
        <v>475</v>
      </c>
      <c r="S976" t="s">
        <v>817</v>
      </c>
      <c r="T976" t="s">
        <v>17654</v>
      </c>
      <c r="U976">
        <f>COUNTIF('业绩进度排名-中间表'!$E$27:$E$202,新签明细[[#This Row],[cc_user_name]])</f>
        <v>1</v>
      </c>
      <c r="V976" s="1">
        <f>DATEVALUE(LEFT(新签明细[[#This Row],[支付成功时间]], FIND(" ", 新签明细[[#This Row],[支付成功时间]]) - 1))</f>
        <v>45796</v>
      </c>
      <c r="W976" s="1">
        <f>IFERROR(DATEVALUE(LEFT(新签明细[[#This Row],[lead_date]],FIND(" ",新签明细[[#This Row],[lead_date]])-1)),$W$2)</f>
        <v>45794</v>
      </c>
      <c r="X976" t="b">
        <f t="shared" ca="1" si="15"/>
        <v>1</v>
      </c>
    </row>
    <row r="977" spans="1:24" hidden="1">
      <c r="A977" t="s">
        <v>11251</v>
      </c>
      <c r="B977" t="s">
        <v>11252</v>
      </c>
      <c r="C977">
        <v>30</v>
      </c>
      <c r="D977" t="s">
        <v>271</v>
      </c>
      <c r="E977" t="s">
        <v>11252</v>
      </c>
      <c r="F977">
        <v>1</v>
      </c>
      <c r="G977">
        <v>787.5</v>
      </c>
      <c r="H977">
        <v>537134</v>
      </c>
      <c r="I977" t="s">
        <v>11253</v>
      </c>
      <c r="J977" t="s">
        <v>545</v>
      </c>
      <c r="K977" t="s">
        <v>546</v>
      </c>
      <c r="L977" t="s">
        <v>599</v>
      </c>
      <c r="M977" t="s">
        <v>584</v>
      </c>
      <c r="N977" t="s">
        <v>549</v>
      </c>
      <c r="O977" t="s">
        <v>550</v>
      </c>
      <c r="P977" t="s">
        <v>136</v>
      </c>
      <c r="Q977" t="s">
        <v>139</v>
      </c>
      <c r="R977" t="s">
        <v>475</v>
      </c>
      <c r="S977" t="s">
        <v>11886</v>
      </c>
      <c r="T977" t="s">
        <v>9375</v>
      </c>
      <c r="U977">
        <f>COUNTIF('业绩进度排名-中间表'!$E$27:$E$202,新签明细[[#This Row],[cc_user_name]])</f>
        <v>1</v>
      </c>
      <c r="V977" s="1">
        <f>DATEVALUE(LEFT(新签明细[[#This Row],[支付成功时间]], FIND(" ", 新签明细[[#This Row],[支付成功时间]]) - 1))</f>
        <v>45789</v>
      </c>
      <c r="W977" s="1">
        <f>IFERROR(DATEVALUE(LEFT(新签明细[[#This Row],[lead_date]],FIND(" ",新签明细[[#This Row],[lead_date]])-1)),$W$2)</f>
        <v>45787</v>
      </c>
      <c r="X977" t="b">
        <f t="shared" ca="1" si="15"/>
        <v>1</v>
      </c>
    </row>
    <row r="978" spans="1:24" hidden="1">
      <c r="A978" t="s">
        <v>17915</v>
      </c>
      <c r="B978" t="s">
        <v>17916</v>
      </c>
      <c r="C978">
        <v>18</v>
      </c>
      <c r="D978" t="s">
        <v>263</v>
      </c>
      <c r="E978" t="s">
        <v>17916</v>
      </c>
      <c r="F978">
        <v>1</v>
      </c>
      <c r="G978">
        <v>648.9</v>
      </c>
      <c r="H978">
        <v>539025</v>
      </c>
      <c r="I978" t="s">
        <v>17917</v>
      </c>
      <c r="J978" t="s">
        <v>545</v>
      </c>
      <c r="K978" t="s">
        <v>546</v>
      </c>
      <c r="L978" t="s">
        <v>565</v>
      </c>
      <c r="M978" t="s">
        <v>548</v>
      </c>
      <c r="N978" t="s">
        <v>549</v>
      </c>
      <c r="O978" t="s">
        <v>550</v>
      </c>
      <c r="P978" t="s">
        <v>136</v>
      </c>
      <c r="Q978" t="s">
        <v>147</v>
      </c>
      <c r="R978" t="s">
        <v>475</v>
      </c>
      <c r="S978" t="s">
        <v>659</v>
      </c>
      <c r="T978" t="s">
        <v>873</v>
      </c>
      <c r="U978">
        <f>COUNTIF('业绩进度排名-中间表'!$E$27:$E$202,新签明细[[#This Row],[cc_user_name]])</f>
        <v>1</v>
      </c>
      <c r="V978" s="1">
        <f>DATEVALUE(LEFT(新签明细[[#This Row],[支付成功时间]], FIND(" ", 新签明细[[#This Row],[支付成功时间]]) - 1))</f>
        <v>45794</v>
      </c>
      <c r="W978" s="1">
        <f>IFERROR(DATEVALUE(LEFT(新签明细[[#This Row],[lead_date]],FIND(" ",新签明细[[#This Row],[lead_date]])-1)),$W$2)</f>
        <v>45786</v>
      </c>
      <c r="X978" t="b">
        <f t="shared" ca="1" si="15"/>
        <v>1</v>
      </c>
    </row>
    <row r="979" spans="1:24">
      <c r="A979" t="s">
        <v>17918</v>
      </c>
      <c r="B979" t="s">
        <v>17919</v>
      </c>
      <c r="C979">
        <v>18</v>
      </c>
      <c r="D979" t="s">
        <v>310</v>
      </c>
      <c r="E979" t="s">
        <v>17919</v>
      </c>
      <c r="F979">
        <v>1</v>
      </c>
      <c r="G979">
        <v>630</v>
      </c>
      <c r="H979">
        <v>542839</v>
      </c>
      <c r="I979" t="s">
        <v>17920</v>
      </c>
      <c r="J979" t="s">
        <v>545</v>
      </c>
      <c r="K979" t="s">
        <v>546</v>
      </c>
      <c r="L979" t="s">
        <v>565</v>
      </c>
      <c r="M979" t="s">
        <v>648</v>
      </c>
      <c r="N979" t="s">
        <v>549</v>
      </c>
      <c r="O979" t="s">
        <v>550</v>
      </c>
      <c r="P979" t="s">
        <v>136</v>
      </c>
      <c r="Q979" t="s">
        <v>143</v>
      </c>
      <c r="R979" t="s">
        <v>475</v>
      </c>
      <c r="S979" t="s">
        <v>659</v>
      </c>
      <c r="T979" t="s">
        <v>11910</v>
      </c>
      <c r="U979">
        <f>COUNTIF('业绩进度排名-中间表'!$E$27:$E$202,新签明细[[#This Row],[cc_user_name]])</f>
        <v>1</v>
      </c>
      <c r="V979" s="1">
        <f>DATEVALUE(LEFT(新签明细[[#This Row],[支付成功时间]], FIND(" ", 新签明细[[#This Row],[支付成功时间]]) - 1))</f>
        <v>45801</v>
      </c>
      <c r="W979" s="1">
        <f>IFERROR(DATEVALUE(LEFT(新签明细[[#This Row],[lead_date]],FIND(" ",新签明细[[#This Row],[lead_date]])-1)),$W$2)</f>
        <v>45789</v>
      </c>
      <c r="X979" t="b">
        <f t="shared" ca="1" si="15"/>
        <v>1</v>
      </c>
    </row>
    <row r="980" spans="1:24" hidden="1">
      <c r="A980" t="s">
        <v>30914</v>
      </c>
      <c r="B980" t="s">
        <v>30915</v>
      </c>
      <c r="C980">
        <v>30</v>
      </c>
      <c r="D980" t="s">
        <v>215</v>
      </c>
      <c r="E980" t="s">
        <v>30915</v>
      </c>
      <c r="F980">
        <v>1</v>
      </c>
      <c r="G980">
        <v>811.13</v>
      </c>
      <c r="H980">
        <v>543602</v>
      </c>
      <c r="I980" t="s">
        <v>30916</v>
      </c>
      <c r="J980" t="s">
        <v>545</v>
      </c>
      <c r="K980" t="s">
        <v>546</v>
      </c>
      <c r="L980" t="s">
        <v>11908</v>
      </c>
      <c r="M980" t="s">
        <v>626</v>
      </c>
      <c r="N980" t="s">
        <v>549</v>
      </c>
      <c r="O980" t="s">
        <v>550</v>
      </c>
      <c r="P980" t="s">
        <v>551</v>
      </c>
      <c r="Q980" t="s">
        <v>145</v>
      </c>
      <c r="R980" t="s">
        <v>475</v>
      </c>
      <c r="S980" t="s">
        <v>17990</v>
      </c>
      <c r="T980" t="s">
        <v>18475</v>
      </c>
      <c r="U980">
        <f>COUNTIF('业绩进度排名-中间表'!$E$27:$E$202,新签明细[[#This Row],[cc_user_name]])</f>
        <v>1</v>
      </c>
      <c r="V980" s="1">
        <f>DATEVALUE(LEFT(新签明细[[#This Row],[支付成功时间]], FIND(" ", 新签明细[[#This Row],[支付成功时间]]) - 1))</f>
        <v>45803</v>
      </c>
      <c r="W980" s="1">
        <f>IFERROR(DATEVALUE(LEFT(新签明细[[#This Row],[lead_date]],FIND(" ",新签明细[[#This Row],[lead_date]])-1)),$W$2)</f>
        <v>45801</v>
      </c>
      <c r="X980" t="b">
        <f t="shared" ca="1" si="15"/>
        <v>1</v>
      </c>
    </row>
    <row r="981" spans="1:24" hidden="1">
      <c r="A981" t="s">
        <v>17921</v>
      </c>
      <c r="B981" t="s">
        <v>17922</v>
      </c>
      <c r="C981">
        <v>18</v>
      </c>
      <c r="D981" t="s">
        <v>231</v>
      </c>
      <c r="E981" t="s">
        <v>17922</v>
      </c>
      <c r="F981">
        <v>1</v>
      </c>
      <c r="G981">
        <v>630</v>
      </c>
      <c r="H981">
        <v>543311</v>
      </c>
      <c r="I981" t="s">
        <v>17923</v>
      </c>
      <c r="J981" t="s">
        <v>545</v>
      </c>
      <c r="K981" t="s">
        <v>546</v>
      </c>
      <c r="L981" t="s">
        <v>565</v>
      </c>
      <c r="M981" t="s">
        <v>1104</v>
      </c>
      <c r="N981" t="s">
        <v>549</v>
      </c>
      <c r="O981" t="s">
        <v>550</v>
      </c>
      <c r="P981" t="s">
        <v>551</v>
      </c>
      <c r="Q981" t="s">
        <v>141</v>
      </c>
      <c r="R981" t="s">
        <v>475</v>
      </c>
      <c r="S981" t="s">
        <v>566</v>
      </c>
      <c r="T981" t="s">
        <v>17790</v>
      </c>
      <c r="U981">
        <f>COUNTIF('业绩进度排名-中间表'!$E$27:$E$202,新签明细[[#This Row],[cc_user_name]])</f>
        <v>1</v>
      </c>
      <c r="V981" s="1">
        <f>DATEVALUE(LEFT(新签明细[[#This Row],[支付成功时间]], FIND(" ", 新签明细[[#This Row],[支付成功时间]]) - 1))</f>
        <v>45802</v>
      </c>
      <c r="W981" s="1">
        <f>IFERROR(DATEVALUE(LEFT(新签明细[[#This Row],[lead_date]],FIND(" ",新签明细[[#This Row],[lead_date]])-1)),$W$2)</f>
        <v>45795</v>
      </c>
      <c r="X981" t="b">
        <f t="shared" ca="1" si="15"/>
        <v>1</v>
      </c>
    </row>
    <row r="982" spans="1:24" hidden="1">
      <c r="A982" t="s">
        <v>723</v>
      </c>
      <c r="B982" t="s">
        <v>724</v>
      </c>
      <c r="C982">
        <v>36</v>
      </c>
      <c r="D982" t="s">
        <v>255</v>
      </c>
      <c r="E982" t="s">
        <v>724</v>
      </c>
      <c r="F982">
        <v>1</v>
      </c>
      <c r="G982">
        <v>1199</v>
      </c>
      <c r="H982">
        <v>535860</v>
      </c>
      <c r="I982" t="s">
        <v>725</v>
      </c>
      <c r="J982" t="s">
        <v>545</v>
      </c>
      <c r="K982" t="s">
        <v>546</v>
      </c>
      <c r="L982" t="s">
        <v>557</v>
      </c>
      <c r="M982" t="s">
        <v>548</v>
      </c>
      <c r="N982" t="s">
        <v>549</v>
      </c>
      <c r="O982" t="s">
        <v>550</v>
      </c>
      <c r="P982" t="s">
        <v>136</v>
      </c>
      <c r="Q982" t="s">
        <v>147</v>
      </c>
      <c r="R982" t="s">
        <v>475</v>
      </c>
      <c r="S982" t="s">
        <v>659</v>
      </c>
      <c r="T982" t="s">
        <v>708</v>
      </c>
      <c r="U982">
        <f>COUNTIF('业绩进度排名-中间表'!$E$27:$E$202,新签明细[[#This Row],[cc_user_name]])</f>
        <v>1</v>
      </c>
      <c r="V982" s="1">
        <f>DATEVALUE(LEFT(新签明细[[#This Row],[支付成功时间]], FIND(" ", 新签明细[[#This Row],[支付成功时间]]) - 1))</f>
        <v>45787</v>
      </c>
      <c r="W982" s="1">
        <f>IFERROR(DATEVALUE(LEFT(新签明细[[#This Row],[lead_date]],FIND(" ",新签明细[[#This Row],[lead_date]])-1)),$W$2)</f>
        <v>45785</v>
      </c>
      <c r="X982" t="b">
        <f t="shared" ca="1" si="15"/>
        <v>1</v>
      </c>
    </row>
    <row r="983" spans="1:24" hidden="1">
      <c r="A983" t="s">
        <v>11257</v>
      </c>
      <c r="B983" t="s">
        <v>11258</v>
      </c>
      <c r="C983">
        <v>18</v>
      </c>
      <c r="D983" t="s">
        <v>362</v>
      </c>
      <c r="E983" t="s">
        <v>11258</v>
      </c>
      <c r="F983">
        <v>1</v>
      </c>
      <c r="G983">
        <v>630</v>
      </c>
      <c r="H983">
        <v>537161</v>
      </c>
      <c r="I983" t="s">
        <v>11259</v>
      </c>
      <c r="J983" t="s">
        <v>545</v>
      </c>
      <c r="K983" t="s">
        <v>546</v>
      </c>
      <c r="L983" t="s">
        <v>565</v>
      </c>
      <c r="M983" t="s">
        <v>695</v>
      </c>
      <c r="N983" t="s">
        <v>549</v>
      </c>
      <c r="O983" t="s">
        <v>559</v>
      </c>
      <c r="P983" t="s">
        <v>163</v>
      </c>
      <c r="Q983" t="s">
        <v>473</v>
      </c>
      <c r="R983" t="s">
        <v>475</v>
      </c>
      <c r="S983" t="s">
        <v>659</v>
      </c>
      <c r="T983" t="s">
        <v>567</v>
      </c>
      <c r="U983">
        <f>COUNTIF('业绩进度排名-中间表'!$E$27:$E$202,新签明细[[#This Row],[cc_user_name]])</f>
        <v>1</v>
      </c>
      <c r="V983" s="1">
        <f>DATEVALUE(LEFT(新签明细[[#This Row],[支付成功时间]], FIND(" ", 新签明细[[#This Row],[支付成功时间]]) - 1))</f>
        <v>45789</v>
      </c>
      <c r="W983" s="1">
        <f>IFERROR(DATEVALUE(LEFT(新签明细[[#This Row],[lead_date]],FIND(" ",新签明细[[#This Row],[lead_date]])-1)),$W$2)</f>
        <v>45783</v>
      </c>
      <c r="X983" t="b">
        <f t="shared" ca="1" si="15"/>
        <v>1</v>
      </c>
    </row>
    <row r="984" spans="1:24" hidden="1">
      <c r="A984" t="s">
        <v>726</v>
      </c>
      <c r="B984" t="s">
        <v>727</v>
      </c>
      <c r="C984">
        <v>24</v>
      </c>
      <c r="D984" t="s">
        <v>293</v>
      </c>
      <c r="E984" t="s">
        <v>727</v>
      </c>
      <c r="F984">
        <v>1</v>
      </c>
      <c r="G984">
        <v>840</v>
      </c>
      <c r="H984">
        <v>535058</v>
      </c>
      <c r="I984" t="s">
        <v>728</v>
      </c>
      <c r="J984" t="s">
        <v>545</v>
      </c>
      <c r="K984" t="s">
        <v>546</v>
      </c>
      <c r="L984" t="s">
        <v>671</v>
      </c>
      <c r="M984" t="s">
        <v>610</v>
      </c>
      <c r="N984" t="s">
        <v>549</v>
      </c>
      <c r="O984" t="s">
        <v>550</v>
      </c>
      <c r="P984" t="s">
        <v>136</v>
      </c>
      <c r="Q984" t="s">
        <v>292</v>
      </c>
      <c r="R984" t="s">
        <v>475</v>
      </c>
      <c r="S984" t="s">
        <v>611</v>
      </c>
      <c r="T984" t="s">
        <v>691</v>
      </c>
      <c r="U984">
        <f>COUNTIF('业绩进度排名-中间表'!$E$27:$E$202,新签明细[[#This Row],[cc_user_name]])</f>
        <v>1</v>
      </c>
      <c r="V984" s="1">
        <f>DATEVALUE(LEFT(新签明细[[#This Row],[支付成功时间]], FIND(" ", 新签明细[[#This Row],[支付成功时间]]) - 1))</f>
        <v>45784</v>
      </c>
      <c r="W984" s="1">
        <f>IFERROR(DATEVALUE(LEFT(新签明细[[#This Row],[lead_date]],FIND(" ",新签明细[[#This Row],[lead_date]])-1)),$W$2)</f>
        <v>45768</v>
      </c>
      <c r="X984" t="b">
        <f t="shared" ca="1" si="15"/>
        <v>0</v>
      </c>
    </row>
    <row r="985" spans="1:24">
      <c r="A985" t="s">
        <v>729</v>
      </c>
      <c r="B985" t="s">
        <v>730</v>
      </c>
      <c r="C985">
        <v>18</v>
      </c>
      <c r="D985" t="s">
        <v>302</v>
      </c>
      <c r="E985" t="s">
        <v>730</v>
      </c>
      <c r="F985">
        <v>1</v>
      </c>
      <c r="G985">
        <v>646.33571900000004</v>
      </c>
      <c r="H985">
        <v>535312</v>
      </c>
      <c r="I985" t="s">
        <v>731</v>
      </c>
      <c r="J985" t="s">
        <v>545</v>
      </c>
      <c r="K985" t="s">
        <v>546</v>
      </c>
      <c r="L985" t="s">
        <v>565</v>
      </c>
      <c r="M985" t="s">
        <v>695</v>
      </c>
      <c r="N985" t="s">
        <v>549</v>
      </c>
      <c r="O985" t="s">
        <v>550</v>
      </c>
      <c r="P985" t="s">
        <v>136</v>
      </c>
      <c r="Q985" t="s">
        <v>143</v>
      </c>
      <c r="R985" t="s">
        <v>475</v>
      </c>
      <c r="S985" t="s">
        <v>611</v>
      </c>
      <c r="T985" t="s">
        <v>683</v>
      </c>
      <c r="U985">
        <f>COUNTIF('业绩进度排名-中间表'!$E$27:$E$202,新签明细[[#This Row],[cc_user_name]])</f>
        <v>1</v>
      </c>
      <c r="V985" s="1">
        <f>DATEVALUE(LEFT(新签明细[[#This Row],[支付成功时间]], FIND(" ", 新签明细[[#This Row],[支付成功时间]]) - 1))</f>
        <v>45785</v>
      </c>
      <c r="W985" s="1">
        <f>IFERROR(DATEVALUE(LEFT(新签明细[[#This Row],[lead_date]],FIND(" ",新签明细[[#This Row],[lead_date]])-1)),$W$2)</f>
        <v>45775</v>
      </c>
      <c r="X985" t="b">
        <f t="shared" ca="1" si="15"/>
        <v>0</v>
      </c>
    </row>
    <row r="986" spans="1:24" hidden="1">
      <c r="A986" t="s">
        <v>732</v>
      </c>
      <c r="B986" t="s">
        <v>733</v>
      </c>
      <c r="C986">
        <v>30</v>
      </c>
      <c r="D986" t="s">
        <v>253</v>
      </c>
      <c r="E986" t="s">
        <v>733</v>
      </c>
      <c r="F986">
        <v>1</v>
      </c>
      <c r="G986">
        <v>787.5</v>
      </c>
      <c r="H986">
        <v>534282</v>
      </c>
      <c r="I986" t="s">
        <v>734</v>
      </c>
      <c r="J986" t="s">
        <v>545</v>
      </c>
      <c r="K986" t="s">
        <v>546</v>
      </c>
      <c r="L986" t="s">
        <v>599</v>
      </c>
      <c r="M986" t="s">
        <v>548</v>
      </c>
      <c r="N986" t="s">
        <v>549</v>
      </c>
      <c r="O986" t="s">
        <v>550</v>
      </c>
      <c r="P986" t="s">
        <v>136</v>
      </c>
      <c r="Q986" t="s">
        <v>147</v>
      </c>
      <c r="R986" t="s">
        <v>475</v>
      </c>
      <c r="S986" t="s">
        <v>735</v>
      </c>
      <c r="T986" t="s">
        <v>585</v>
      </c>
      <c r="U986">
        <f>COUNTIF('业绩进度排名-中间表'!$E$27:$E$202,新签明细[[#This Row],[cc_user_name]])</f>
        <v>1</v>
      </c>
      <c r="V986" s="1">
        <f>DATEVALUE(LEFT(新签明细[[#This Row],[支付成功时间]], FIND(" ", 新签明细[[#This Row],[支付成功时间]]) - 1))</f>
        <v>45780</v>
      </c>
      <c r="W986" s="1">
        <f>IFERROR(DATEVALUE(LEFT(新签明细[[#This Row],[lead_date]],FIND(" ",新签明细[[#This Row],[lead_date]])-1)),$W$2)</f>
        <v>45776</v>
      </c>
      <c r="X986" t="b">
        <f t="shared" ca="1" si="15"/>
        <v>0</v>
      </c>
    </row>
    <row r="987" spans="1:24" hidden="1">
      <c r="A987" t="s">
        <v>30917</v>
      </c>
      <c r="B987" t="s">
        <v>30918</v>
      </c>
      <c r="C987">
        <v>8</v>
      </c>
      <c r="D987" t="s">
        <v>192</v>
      </c>
      <c r="E987" t="s">
        <v>30918</v>
      </c>
      <c r="F987">
        <v>1</v>
      </c>
      <c r="G987">
        <v>280</v>
      </c>
      <c r="H987">
        <v>544357</v>
      </c>
      <c r="I987" t="s">
        <v>30919</v>
      </c>
      <c r="J987" t="s">
        <v>545</v>
      </c>
      <c r="K987" t="s">
        <v>546</v>
      </c>
      <c r="L987" t="s">
        <v>577</v>
      </c>
      <c r="M987" t="s">
        <v>1314</v>
      </c>
      <c r="N987" t="s">
        <v>549</v>
      </c>
      <c r="O987" t="s">
        <v>559</v>
      </c>
      <c r="P987" t="s">
        <v>469</v>
      </c>
      <c r="Q987" t="s">
        <v>189</v>
      </c>
      <c r="R987" t="s">
        <v>475</v>
      </c>
      <c r="S987" t="s">
        <v>579</v>
      </c>
      <c r="T987" t="s">
        <v>30573</v>
      </c>
      <c r="U987">
        <f>COUNTIF('业绩进度排名-中间表'!$E$27:$E$202,新签明细[[#This Row],[cc_user_name]])</f>
        <v>1</v>
      </c>
      <c r="V987" s="1">
        <f>DATEVALUE(LEFT(新签明细[[#This Row],[支付成功时间]], FIND(" ", 新签明细[[#This Row],[支付成功时间]]) - 1))</f>
        <v>45804</v>
      </c>
      <c r="W987" s="1">
        <f>IFERROR(DATEVALUE(LEFT(新签明细[[#This Row],[lead_date]],FIND(" ",新签明细[[#This Row],[lead_date]])-1)),$W$2)</f>
        <v>45804</v>
      </c>
      <c r="X987" t="b">
        <f t="shared" ca="1" si="15"/>
        <v>1</v>
      </c>
    </row>
    <row r="988" spans="1:24" hidden="1">
      <c r="A988" t="s">
        <v>18494</v>
      </c>
      <c r="B988" t="s">
        <v>18495</v>
      </c>
      <c r="C988">
        <v>8</v>
      </c>
      <c r="D988" t="s">
        <v>278</v>
      </c>
      <c r="E988" t="s">
        <v>18495</v>
      </c>
      <c r="F988">
        <v>1</v>
      </c>
      <c r="G988">
        <v>280</v>
      </c>
      <c r="H988">
        <v>540840</v>
      </c>
      <c r="I988" t="s">
        <v>18496</v>
      </c>
      <c r="J988" t="s">
        <v>545</v>
      </c>
      <c r="K988" t="s">
        <v>546</v>
      </c>
      <c r="L988" t="s">
        <v>577</v>
      </c>
      <c r="M988" t="s">
        <v>2980</v>
      </c>
      <c r="N988" t="s">
        <v>549</v>
      </c>
      <c r="O988" t="s">
        <v>550</v>
      </c>
      <c r="P988" t="s">
        <v>136</v>
      </c>
      <c r="Q988" t="s">
        <v>139</v>
      </c>
      <c r="R988" t="s">
        <v>475</v>
      </c>
      <c r="S988" t="s">
        <v>659</v>
      </c>
      <c r="T988" t="s">
        <v>17654</v>
      </c>
      <c r="U988">
        <f>COUNTIF('业绩进度排名-中间表'!$E$27:$E$202,新签明细[[#This Row],[cc_user_name]])</f>
        <v>1</v>
      </c>
      <c r="V988" s="1">
        <f>DATEVALUE(LEFT(新签明细[[#This Row],[支付成功时间]], FIND(" ", 新签明细[[#This Row],[支付成功时间]]) - 1))</f>
        <v>45796</v>
      </c>
      <c r="W988" s="1">
        <f>IFERROR(DATEVALUE(LEFT(新签明细[[#This Row],[lead_date]],FIND(" ",新签明细[[#This Row],[lead_date]])-1)),$W$2)</f>
        <v>45794</v>
      </c>
      <c r="X988" t="b">
        <f t="shared" ca="1" si="15"/>
        <v>1</v>
      </c>
    </row>
    <row r="989" spans="1:24" hidden="1">
      <c r="A989" t="s">
        <v>18497</v>
      </c>
      <c r="B989" t="s">
        <v>18498</v>
      </c>
      <c r="C989">
        <v>4</v>
      </c>
      <c r="D989" t="s">
        <v>5333</v>
      </c>
      <c r="E989" t="s">
        <v>18498</v>
      </c>
      <c r="F989">
        <v>1</v>
      </c>
      <c r="G989">
        <v>139.96778</v>
      </c>
      <c r="H989">
        <v>543402</v>
      </c>
      <c r="I989" t="s">
        <v>18499</v>
      </c>
      <c r="J989" t="s">
        <v>545</v>
      </c>
      <c r="K989" t="s">
        <v>18500</v>
      </c>
      <c r="L989" t="s">
        <v>18501</v>
      </c>
      <c r="M989" t="s">
        <v>626</v>
      </c>
      <c r="N989" t="s">
        <v>2190</v>
      </c>
      <c r="O989" t="s">
        <v>5331</v>
      </c>
      <c r="P989" t="s">
        <v>5332</v>
      </c>
      <c r="Q989" t="s">
        <v>626</v>
      </c>
      <c r="R989" t="s">
        <v>475</v>
      </c>
      <c r="S989" t="s">
        <v>18025</v>
      </c>
      <c r="T989" t="s">
        <v>18502</v>
      </c>
      <c r="U989">
        <f>COUNTIF('业绩进度排名-中间表'!$E$27:$E$202,新签明细[[#This Row],[cc_user_name]])</f>
        <v>0</v>
      </c>
      <c r="V989" s="1">
        <f>DATEVALUE(LEFT(新签明细[[#This Row],[支付成功时间]], FIND(" ", 新签明细[[#This Row],[支付成功时间]]) - 1))</f>
        <v>45802</v>
      </c>
      <c r="W989" s="1">
        <f>IFERROR(DATEVALUE(LEFT(新签明细[[#This Row],[lead_date]],FIND(" ",新签明细[[#This Row],[lead_date]])-1)),$W$2)</f>
        <v>45423</v>
      </c>
      <c r="X989" t="b">
        <f t="shared" ca="1" si="15"/>
        <v>1</v>
      </c>
    </row>
    <row r="990" spans="1:24" hidden="1">
      <c r="A990" t="s">
        <v>18497</v>
      </c>
      <c r="B990" t="s">
        <v>18503</v>
      </c>
      <c r="C990">
        <v>4</v>
      </c>
      <c r="D990" t="s">
        <v>5333</v>
      </c>
      <c r="E990" t="s">
        <v>18498</v>
      </c>
      <c r="F990">
        <v>2</v>
      </c>
      <c r="G990">
        <v>139.96778</v>
      </c>
      <c r="H990">
        <v>543407</v>
      </c>
      <c r="I990" t="s">
        <v>18499</v>
      </c>
      <c r="J990" t="s">
        <v>545</v>
      </c>
      <c r="K990" t="s">
        <v>18504</v>
      </c>
      <c r="L990" t="s">
        <v>18505</v>
      </c>
      <c r="M990" t="s">
        <v>626</v>
      </c>
      <c r="N990" t="s">
        <v>2190</v>
      </c>
      <c r="O990" t="s">
        <v>5331</v>
      </c>
      <c r="P990" t="s">
        <v>5332</v>
      </c>
      <c r="Q990" t="s">
        <v>626</v>
      </c>
      <c r="R990" t="s">
        <v>475</v>
      </c>
      <c r="S990" t="s">
        <v>18025</v>
      </c>
      <c r="T990" t="s">
        <v>18502</v>
      </c>
      <c r="U990">
        <f>COUNTIF('业绩进度排名-中间表'!$E$27:$E$202,新签明细[[#This Row],[cc_user_name]])</f>
        <v>0</v>
      </c>
      <c r="V990" s="1">
        <f>DATEVALUE(LEFT(新签明细[[#This Row],[支付成功时间]], FIND(" ", 新签明细[[#This Row],[支付成功时间]]) - 1))</f>
        <v>45802</v>
      </c>
      <c r="W990" s="1">
        <f>IFERROR(DATEVALUE(LEFT(新签明细[[#This Row],[lead_date]],FIND(" ",新签明细[[#This Row],[lead_date]])-1)),$W$2)</f>
        <v>45423</v>
      </c>
      <c r="X990" t="b">
        <f t="shared" ca="1" si="15"/>
        <v>1</v>
      </c>
    </row>
    <row r="991" spans="1:24" hidden="1">
      <c r="A991" t="s">
        <v>736</v>
      </c>
      <c r="B991" t="s">
        <v>737</v>
      </c>
      <c r="C991">
        <v>36</v>
      </c>
      <c r="D991" t="s">
        <v>318</v>
      </c>
      <c r="E991" t="s">
        <v>737</v>
      </c>
      <c r="F991">
        <v>1</v>
      </c>
      <c r="G991">
        <v>1234.97</v>
      </c>
      <c r="H991">
        <v>535542</v>
      </c>
      <c r="I991" t="s">
        <v>738</v>
      </c>
      <c r="J991" t="s">
        <v>545</v>
      </c>
      <c r="K991" t="s">
        <v>546</v>
      </c>
      <c r="L991" t="s">
        <v>557</v>
      </c>
      <c r="M991" t="s">
        <v>548</v>
      </c>
      <c r="N991" t="s">
        <v>549</v>
      </c>
      <c r="O991" t="s">
        <v>550</v>
      </c>
      <c r="P991" t="s">
        <v>616</v>
      </c>
      <c r="Q991" t="s">
        <v>314</v>
      </c>
      <c r="R991" t="s">
        <v>475</v>
      </c>
      <c r="S991" t="s">
        <v>654</v>
      </c>
      <c r="T991" t="s">
        <v>673</v>
      </c>
      <c r="U991">
        <f>COUNTIF('业绩进度排名-中间表'!$E$27:$E$202,新签明细[[#This Row],[cc_user_name]])</f>
        <v>1</v>
      </c>
      <c r="V991" s="1">
        <f>DATEVALUE(LEFT(新签明细[[#This Row],[支付成功时间]], FIND(" ", 新签明细[[#This Row],[支付成功时间]]) - 1))</f>
        <v>45786</v>
      </c>
      <c r="W991" s="1">
        <f>IFERROR(DATEVALUE(LEFT(新签明细[[#This Row],[lead_date]],FIND(" ",新签明细[[#This Row],[lead_date]])-1)),$W$2)</f>
        <v>45778</v>
      </c>
      <c r="X991" t="b">
        <f t="shared" ca="1" si="15"/>
        <v>1</v>
      </c>
    </row>
    <row r="992" spans="1:24" hidden="1">
      <c r="A992" t="s">
        <v>739</v>
      </c>
      <c r="B992" t="s">
        <v>740</v>
      </c>
      <c r="C992">
        <v>25</v>
      </c>
      <c r="D992" t="s">
        <v>210</v>
      </c>
      <c r="E992" t="s">
        <v>741</v>
      </c>
      <c r="F992">
        <v>2</v>
      </c>
      <c r="G992">
        <v>595</v>
      </c>
      <c r="H992">
        <v>535212</v>
      </c>
      <c r="I992" t="s">
        <v>742</v>
      </c>
      <c r="J992" t="s">
        <v>545</v>
      </c>
      <c r="K992" t="s">
        <v>546</v>
      </c>
      <c r="L992" t="s">
        <v>743</v>
      </c>
      <c r="M992" t="s">
        <v>744</v>
      </c>
      <c r="N992" t="s">
        <v>549</v>
      </c>
      <c r="O992" t="s">
        <v>550</v>
      </c>
      <c r="P992" t="s">
        <v>551</v>
      </c>
      <c r="Q992" t="s">
        <v>149</v>
      </c>
      <c r="R992" t="s">
        <v>475</v>
      </c>
      <c r="S992" t="s">
        <v>572</v>
      </c>
      <c r="T992" t="s">
        <v>745</v>
      </c>
      <c r="U992">
        <f>COUNTIF('业绩进度排名-中间表'!$E$27:$E$202,新签明细[[#This Row],[cc_user_name]])</f>
        <v>1</v>
      </c>
      <c r="V992" s="1">
        <f>DATEVALUE(LEFT(新签明细[[#This Row],[支付成功时间]], FIND(" ", 新签明细[[#This Row],[支付成功时间]]) - 1))</f>
        <v>45785</v>
      </c>
      <c r="W992" s="1">
        <f>IFERROR(DATEVALUE(LEFT(新签明细[[#This Row],[lead_date]],FIND(" ",新签明细[[#This Row],[lead_date]])-1)),$W$2)</f>
        <v>45747</v>
      </c>
      <c r="X992" t="b">
        <f t="shared" ca="1" si="15"/>
        <v>0</v>
      </c>
    </row>
    <row r="993" spans="1:24" hidden="1">
      <c r="A993" t="s">
        <v>11887</v>
      </c>
      <c r="B993" t="s">
        <v>11888</v>
      </c>
      <c r="C993">
        <v>48</v>
      </c>
      <c r="D993" t="s">
        <v>1647</v>
      </c>
      <c r="E993" t="s">
        <v>11888</v>
      </c>
      <c r="F993">
        <v>1</v>
      </c>
      <c r="G993">
        <v>1626.4672720000001</v>
      </c>
      <c r="H993">
        <v>536799</v>
      </c>
      <c r="I993" t="s">
        <v>11889</v>
      </c>
      <c r="J993" t="s">
        <v>545</v>
      </c>
      <c r="K993" t="s">
        <v>546</v>
      </c>
      <c r="L993" t="s">
        <v>571</v>
      </c>
      <c r="M993" t="s">
        <v>648</v>
      </c>
      <c r="N993" t="s">
        <v>805</v>
      </c>
      <c r="O993" t="s">
        <v>649</v>
      </c>
      <c r="P993" t="s">
        <v>649</v>
      </c>
      <c r="Q993" t="s">
        <v>626</v>
      </c>
      <c r="R993" t="s">
        <v>475</v>
      </c>
      <c r="S993" t="s">
        <v>11890</v>
      </c>
      <c r="T993" t="s">
        <v>567</v>
      </c>
      <c r="U993">
        <f>COUNTIF('业绩进度排名-中间表'!$E$27:$E$202,新签明细[[#This Row],[cc_user_name]])</f>
        <v>0</v>
      </c>
      <c r="V993" s="1">
        <f>DATEVALUE(LEFT(新签明细[[#This Row],[支付成功时间]], FIND(" ", 新签明细[[#This Row],[支付成功时间]]) - 1))</f>
        <v>45789</v>
      </c>
      <c r="W993" s="1">
        <f>IFERROR(DATEVALUE(LEFT(新签明细[[#This Row],[lead_date]],FIND(" ",新签明细[[#This Row],[lead_date]])-1)),$W$2)</f>
        <v>45783</v>
      </c>
      <c r="X993" t="b">
        <f t="shared" ca="1" si="15"/>
        <v>1</v>
      </c>
    </row>
    <row r="994" spans="1:24" hidden="1">
      <c r="A994" t="s">
        <v>746</v>
      </c>
      <c r="B994" t="s">
        <v>747</v>
      </c>
      <c r="C994">
        <v>30</v>
      </c>
      <c r="D994" t="s">
        <v>271</v>
      </c>
      <c r="E994" t="s">
        <v>747</v>
      </c>
      <c r="F994">
        <v>1</v>
      </c>
      <c r="G994">
        <v>787.5</v>
      </c>
      <c r="H994">
        <v>534184</v>
      </c>
      <c r="I994" t="s">
        <v>748</v>
      </c>
      <c r="J994" t="s">
        <v>545</v>
      </c>
      <c r="K994" t="s">
        <v>546</v>
      </c>
      <c r="L994" t="s">
        <v>599</v>
      </c>
      <c r="M994" t="s">
        <v>584</v>
      </c>
      <c r="N994" t="s">
        <v>549</v>
      </c>
      <c r="O994" t="s">
        <v>550</v>
      </c>
      <c r="P994" t="s">
        <v>136</v>
      </c>
      <c r="Q994" t="s">
        <v>139</v>
      </c>
      <c r="R994" t="s">
        <v>475</v>
      </c>
      <c r="S994" t="s">
        <v>749</v>
      </c>
      <c r="T994" t="s">
        <v>606</v>
      </c>
      <c r="U994">
        <f>COUNTIF('业绩进度排名-中间表'!$E$27:$E$202,新签明细[[#This Row],[cc_user_name]])</f>
        <v>1</v>
      </c>
      <c r="V994" s="1">
        <f>DATEVALUE(LEFT(新签明细[[#This Row],[支付成功时间]], FIND(" ", 新签明细[[#This Row],[支付成功时间]]) - 1))</f>
        <v>45778</v>
      </c>
      <c r="W994" s="1">
        <f>IFERROR(DATEVALUE(LEFT(新签明细[[#This Row],[lead_date]],FIND(" ",新签明细[[#This Row],[lead_date]])-1)),$W$2)</f>
        <v>45773</v>
      </c>
      <c r="X994" t="b">
        <f t="shared" ca="1" si="15"/>
        <v>0</v>
      </c>
    </row>
    <row r="995" spans="1:24" hidden="1">
      <c r="A995" t="s">
        <v>750</v>
      </c>
      <c r="B995" t="s">
        <v>751</v>
      </c>
      <c r="C995">
        <v>30</v>
      </c>
      <c r="D995" t="s">
        <v>215</v>
      </c>
      <c r="E995" t="s">
        <v>751</v>
      </c>
      <c r="F995">
        <v>1</v>
      </c>
      <c r="G995">
        <v>787.5</v>
      </c>
      <c r="H995">
        <v>535916</v>
      </c>
      <c r="I995" t="s">
        <v>752</v>
      </c>
      <c r="J995" t="s">
        <v>545</v>
      </c>
      <c r="K995" t="s">
        <v>546</v>
      </c>
      <c r="L995" t="s">
        <v>599</v>
      </c>
      <c r="M995" t="s">
        <v>632</v>
      </c>
      <c r="N995" t="s">
        <v>549</v>
      </c>
      <c r="O995" t="s">
        <v>550</v>
      </c>
      <c r="P995" t="s">
        <v>551</v>
      </c>
      <c r="Q995" t="s">
        <v>145</v>
      </c>
      <c r="R995" t="s">
        <v>475</v>
      </c>
      <c r="S995" t="s">
        <v>9518</v>
      </c>
      <c r="T995" t="s">
        <v>612</v>
      </c>
      <c r="U995">
        <f>COUNTIF('业绩进度排名-中间表'!$E$27:$E$202,新签明细[[#This Row],[cc_user_name]])</f>
        <v>1</v>
      </c>
      <c r="V995" s="1">
        <f>DATEVALUE(LEFT(新签明细[[#This Row],[支付成功时间]], FIND(" ", 新签明细[[#This Row],[支付成功时间]]) - 1))</f>
        <v>45787</v>
      </c>
      <c r="W995" s="1">
        <f>IFERROR(DATEVALUE(LEFT(新签明细[[#This Row],[lead_date]],FIND(" ",新签明细[[#This Row],[lead_date]])-1)),$W$2)</f>
        <v>45782</v>
      </c>
      <c r="X995" t="b">
        <f t="shared" ca="1" si="15"/>
        <v>1</v>
      </c>
    </row>
    <row r="996" spans="1:24" hidden="1">
      <c r="A996" t="s">
        <v>9519</v>
      </c>
      <c r="B996" t="s">
        <v>9520</v>
      </c>
      <c r="C996">
        <v>36</v>
      </c>
      <c r="D996" t="s">
        <v>295</v>
      </c>
      <c r="E996" t="s">
        <v>9520</v>
      </c>
      <c r="F996">
        <v>1</v>
      </c>
      <c r="G996">
        <v>420</v>
      </c>
      <c r="H996">
        <v>536018</v>
      </c>
      <c r="I996" t="s">
        <v>9521</v>
      </c>
      <c r="J996" t="s">
        <v>545</v>
      </c>
      <c r="K996" t="s">
        <v>864</v>
      </c>
      <c r="L996" t="s">
        <v>865</v>
      </c>
      <c r="M996" t="s">
        <v>584</v>
      </c>
      <c r="N996" t="s">
        <v>549</v>
      </c>
      <c r="O996" t="s">
        <v>550</v>
      </c>
      <c r="P996" t="s">
        <v>136</v>
      </c>
      <c r="Q996" t="s">
        <v>292</v>
      </c>
      <c r="R996" t="s">
        <v>475</v>
      </c>
      <c r="S996" t="s">
        <v>633</v>
      </c>
      <c r="T996" t="s">
        <v>585</v>
      </c>
      <c r="U996">
        <f>COUNTIF('业绩进度排名-中间表'!$E$27:$E$202,新签明细[[#This Row],[cc_user_name]])</f>
        <v>1</v>
      </c>
      <c r="V996" s="1">
        <f>DATEVALUE(LEFT(新签明细[[#This Row],[支付成功时间]], FIND(" ", 新签明细[[#This Row],[支付成功时间]]) - 1))</f>
        <v>45787</v>
      </c>
      <c r="W996" s="1">
        <f>IFERROR(DATEVALUE(LEFT(新签明细[[#This Row],[lead_date]],FIND(" ",新签明细[[#This Row],[lead_date]])-1)),$W$2)</f>
        <v>45776</v>
      </c>
      <c r="X996" t="b">
        <f t="shared" ca="1" si="15"/>
        <v>0</v>
      </c>
    </row>
    <row r="997" spans="1:24" hidden="1">
      <c r="A997" t="s">
        <v>753</v>
      </c>
      <c r="B997" t="s">
        <v>754</v>
      </c>
      <c r="C997">
        <v>18</v>
      </c>
      <c r="D997" t="s">
        <v>236</v>
      </c>
      <c r="E997" t="s">
        <v>754</v>
      </c>
      <c r="F997">
        <v>1</v>
      </c>
      <c r="G997">
        <v>630</v>
      </c>
      <c r="H997">
        <v>534597</v>
      </c>
      <c r="I997" t="s">
        <v>755</v>
      </c>
      <c r="J997" t="s">
        <v>545</v>
      </c>
      <c r="K997" t="s">
        <v>546</v>
      </c>
      <c r="L997" t="s">
        <v>565</v>
      </c>
      <c r="M997" t="s">
        <v>610</v>
      </c>
      <c r="N997" t="s">
        <v>549</v>
      </c>
      <c r="O997" t="s">
        <v>550</v>
      </c>
      <c r="P997" t="s">
        <v>551</v>
      </c>
      <c r="Q997" t="s">
        <v>141</v>
      </c>
      <c r="R997" t="s">
        <v>475</v>
      </c>
      <c r="S997" t="s">
        <v>659</v>
      </c>
      <c r="T997" t="s">
        <v>722</v>
      </c>
      <c r="U997">
        <f>COUNTIF('业绩进度排名-中间表'!$E$27:$E$202,新签明细[[#This Row],[cc_user_name]])</f>
        <v>1</v>
      </c>
      <c r="V997" s="1">
        <f>DATEVALUE(LEFT(新签明细[[#This Row],[支付成功时间]], FIND(" ", 新签明细[[#This Row],[支付成功时间]]) - 1))</f>
        <v>45782</v>
      </c>
      <c r="W997" s="1">
        <f>IFERROR(DATEVALUE(LEFT(新签明细[[#This Row],[lead_date]],FIND(" ",新签明细[[#This Row],[lead_date]])-1)),$W$2)</f>
        <v>45780</v>
      </c>
      <c r="X997" t="b">
        <f t="shared" ca="1" si="15"/>
        <v>1</v>
      </c>
    </row>
    <row r="998" spans="1:24" hidden="1">
      <c r="A998" t="s">
        <v>18506</v>
      </c>
      <c r="B998" t="s">
        <v>18507</v>
      </c>
      <c r="C998">
        <v>36</v>
      </c>
      <c r="D998" t="s">
        <v>220</v>
      </c>
      <c r="E998" t="s">
        <v>18507</v>
      </c>
      <c r="F998">
        <v>1</v>
      </c>
      <c r="G998">
        <v>1199</v>
      </c>
      <c r="H998">
        <v>540379</v>
      </c>
      <c r="I998" t="s">
        <v>18508</v>
      </c>
      <c r="J998" t="s">
        <v>545</v>
      </c>
      <c r="K998" t="s">
        <v>546</v>
      </c>
      <c r="L998" t="s">
        <v>557</v>
      </c>
      <c r="M998" t="s">
        <v>548</v>
      </c>
      <c r="N998" t="s">
        <v>549</v>
      </c>
      <c r="O998" t="s">
        <v>550</v>
      </c>
      <c r="P998" t="s">
        <v>551</v>
      </c>
      <c r="Q998" t="s">
        <v>145</v>
      </c>
      <c r="R998" t="s">
        <v>475</v>
      </c>
      <c r="S998" t="s">
        <v>659</v>
      </c>
      <c r="T998" t="s">
        <v>17717</v>
      </c>
      <c r="U998">
        <f>COUNTIF('业绩进度排名-中间表'!$E$27:$E$202,新签明细[[#This Row],[cc_user_name]])</f>
        <v>1</v>
      </c>
      <c r="V998" s="1">
        <f>DATEVALUE(LEFT(新签明细[[#This Row],[支付成功时间]], FIND(" ", 新签明细[[#This Row],[支付成功时间]]) - 1))</f>
        <v>45796</v>
      </c>
      <c r="W998" s="1">
        <f>IFERROR(DATEVALUE(LEFT(新签明细[[#This Row],[lead_date]],FIND(" ",新签明细[[#This Row],[lead_date]])-1)),$W$2)</f>
        <v>45792</v>
      </c>
      <c r="X998" t="b">
        <f t="shared" ca="1" si="15"/>
        <v>1</v>
      </c>
    </row>
    <row r="999" spans="1:24" hidden="1">
      <c r="A999" t="s">
        <v>18509</v>
      </c>
      <c r="B999" t="s">
        <v>18510</v>
      </c>
      <c r="C999">
        <v>36</v>
      </c>
      <c r="D999" t="s">
        <v>238</v>
      </c>
      <c r="E999" t="s">
        <v>18510</v>
      </c>
      <c r="F999">
        <v>1</v>
      </c>
      <c r="G999">
        <v>1199</v>
      </c>
      <c r="H999">
        <v>542006</v>
      </c>
      <c r="I999" t="s">
        <v>18511</v>
      </c>
      <c r="J999" t="s">
        <v>545</v>
      </c>
      <c r="K999" t="s">
        <v>546</v>
      </c>
      <c r="L999" t="s">
        <v>557</v>
      </c>
      <c r="M999" t="s">
        <v>578</v>
      </c>
      <c r="N999" t="s">
        <v>549</v>
      </c>
      <c r="O999" t="s">
        <v>550</v>
      </c>
      <c r="P999" t="s">
        <v>551</v>
      </c>
      <c r="Q999" t="s">
        <v>141</v>
      </c>
      <c r="R999" t="s">
        <v>475</v>
      </c>
      <c r="S999" t="s">
        <v>9442</v>
      </c>
      <c r="T999" t="s">
        <v>17646</v>
      </c>
      <c r="U999">
        <f>COUNTIF('业绩进度排名-中间表'!$E$27:$E$202,新签明细[[#This Row],[cc_user_name]])</f>
        <v>1</v>
      </c>
      <c r="V999" s="1">
        <f>DATEVALUE(LEFT(新签明细[[#This Row],[支付成功时间]], FIND(" ", 新签明细[[#This Row],[支付成功时间]]) - 1))</f>
        <v>45799</v>
      </c>
      <c r="W999" s="1">
        <f>IFERROR(DATEVALUE(LEFT(新签明细[[#This Row],[lead_date]],FIND(" ",新签明细[[#This Row],[lead_date]])-1)),$W$2)</f>
        <v>45796</v>
      </c>
      <c r="X999" t="b">
        <f t="shared" ca="1" si="15"/>
        <v>1</v>
      </c>
    </row>
    <row r="1000" spans="1:24" hidden="1">
      <c r="A1000" t="s">
        <v>18512</v>
      </c>
      <c r="B1000" t="s">
        <v>18513</v>
      </c>
      <c r="C1000">
        <v>18</v>
      </c>
      <c r="D1000" t="s">
        <v>344</v>
      </c>
      <c r="E1000" t="s">
        <v>18513</v>
      </c>
      <c r="F1000">
        <v>1</v>
      </c>
      <c r="G1000">
        <v>699.42370200000005</v>
      </c>
      <c r="H1000">
        <v>539332</v>
      </c>
      <c r="I1000" t="s">
        <v>18514</v>
      </c>
      <c r="J1000" t="s">
        <v>545</v>
      </c>
      <c r="K1000" t="s">
        <v>546</v>
      </c>
      <c r="L1000" t="s">
        <v>565</v>
      </c>
      <c r="M1000" t="s">
        <v>558</v>
      </c>
      <c r="N1000" t="s">
        <v>549</v>
      </c>
      <c r="O1000" t="s">
        <v>559</v>
      </c>
      <c r="P1000" t="s">
        <v>504</v>
      </c>
      <c r="Q1000" t="s">
        <v>325</v>
      </c>
      <c r="R1000" t="s">
        <v>475</v>
      </c>
      <c r="S1000" t="s">
        <v>1071</v>
      </c>
      <c r="T1000" t="s">
        <v>17695</v>
      </c>
      <c r="U1000">
        <f>COUNTIF('业绩进度排名-中间表'!$E$27:$E$202,新签明细[[#This Row],[cc_user_name]])</f>
        <v>1</v>
      </c>
      <c r="V1000" s="1">
        <f>DATEVALUE(LEFT(新签明细[[#This Row],[支付成功时间]], FIND(" ", 新签明细[[#This Row],[支付成功时间]]) - 1))</f>
        <v>45794</v>
      </c>
      <c r="W1000" s="1">
        <f>IFERROR(DATEVALUE(LEFT(新签明细[[#This Row],[lead_date]],FIND(" ",新签明细[[#This Row],[lead_date]])-1)),$W$2)</f>
        <v>45790</v>
      </c>
      <c r="X1000" t="b">
        <f t="shared" ca="1" si="15"/>
        <v>1</v>
      </c>
    </row>
    <row r="1001" spans="1:24" hidden="1">
      <c r="A1001" t="s">
        <v>11260</v>
      </c>
      <c r="B1001" t="s">
        <v>11261</v>
      </c>
      <c r="C1001">
        <v>18</v>
      </c>
      <c r="D1001" t="s">
        <v>330</v>
      </c>
      <c r="E1001" t="s">
        <v>11261</v>
      </c>
      <c r="F1001">
        <v>1</v>
      </c>
      <c r="G1001">
        <v>660.923315</v>
      </c>
      <c r="H1001">
        <v>537133</v>
      </c>
      <c r="I1001" t="s">
        <v>11262</v>
      </c>
      <c r="J1001" t="s">
        <v>545</v>
      </c>
      <c r="K1001" t="s">
        <v>546</v>
      </c>
      <c r="L1001" t="s">
        <v>565</v>
      </c>
      <c r="M1001" t="s">
        <v>558</v>
      </c>
      <c r="N1001" t="s">
        <v>549</v>
      </c>
      <c r="O1001" t="s">
        <v>559</v>
      </c>
      <c r="P1001" t="s">
        <v>504</v>
      </c>
      <c r="Q1001" t="s">
        <v>325</v>
      </c>
      <c r="R1001" t="s">
        <v>475</v>
      </c>
      <c r="S1001" t="s">
        <v>589</v>
      </c>
      <c r="T1001" t="s">
        <v>777</v>
      </c>
      <c r="U1001">
        <f>COUNTIF('业绩进度排名-中间表'!$E$27:$E$202,新签明细[[#This Row],[cc_user_name]])</f>
        <v>1</v>
      </c>
      <c r="V1001" s="1">
        <f>DATEVALUE(LEFT(新签明细[[#This Row],[支付成功时间]], FIND(" ", 新签明细[[#This Row],[支付成功时间]]) - 1))</f>
        <v>45789</v>
      </c>
      <c r="W1001" s="1">
        <f>IFERROR(DATEVALUE(LEFT(新签明细[[#This Row],[lead_date]],FIND(" ",新签明细[[#This Row],[lead_date]])-1)),$W$2)</f>
        <v>45772</v>
      </c>
      <c r="X1001" t="b">
        <f t="shared" ca="1" si="15"/>
        <v>0</v>
      </c>
    </row>
    <row r="1002" spans="1:24" hidden="1">
      <c r="A1002" t="s">
        <v>29052</v>
      </c>
      <c r="B1002" t="s">
        <v>29053</v>
      </c>
      <c r="C1002">
        <v>24</v>
      </c>
      <c r="D1002" t="s">
        <v>190</v>
      </c>
      <c r="E1002" t="s">
        <v>29053</v>
      </c>
      <c r="F1002">
        <v>1</v>
      </c>
      <c r="G1002">
        <v>865.2</v>
      </c>
      <c r="H1002">
        <v>543675</v>
      </c>
      <c r="I1002" t="s">
        <v>29054</v>
      </c>
      <c r="J1002" t="s">
        <v>545</v>
      </c>
      <c r="K1002" t="s">
        <v>546</v>
      </c>
      <c r="L1002" t="s">
        <v>671</v>
      </c>
      <c r="M1002" t="s">
        <v>548</v>
      </c>
      <c r="N1002" t="s">
        <v>549</v>
      </c>
      <c r="O1002" t="s">
        <v>559</v>
      </c>
      <c r="P1002" t="s">
        <v>469</v>
      </c>
      <c r="Q1002" t="s">
        <v>189</v>
      </c>
      <c r="R1002" t="s">
        <v>475</v>
      </c>
      <c r="S1002" t="s">
        <v>579</v>
      </c>
      <c r="T1002" t="s">
        <v>17646</v>
      </c>
      <c r="U1002">
        <f>COUNTIF('业绩进度排名-中间表'!$E$27:$E$202,新签明细[[#This Row],[cc_user_name]])</f>
        <v>1</v>
      </c>
      <c r="V1002" s="1">
        <f>DATEVALUE(LEFT(新签明细[[#This Row],[支付成功时间]], FIND(" ", 新签明细[[#This Row],[支付成功时间]]) - 1))</f>
        <v>45803</v>
      </c>
      <c r="W1002" s="1">
        <f>IFERROR(DATEVALUE(LEFT(新签明细[[#This Row],[lead_date]],FIND(" ",新签明细[[#This Row],[lead_date]])-1)),$W$2)</f>
        <v>45796</v>
      </c>
      <c r="X1002" t="b">
        <f t="shared" ca="1" si="15"/>
        <v>1</v>
      </c>
    </row>
    <row r="1003" spans="1:24">
      <c r="A1003" t="s">
        <v>30920</v>
      </c>
      <c r="B1003" t="s">
        <v>30921</v>
      </c>
      <c r="C1003">
        <v>36</v>
      </c>
      <c r="D1003" t="s">
        <v>300</v>
      </c>
      <c r="E1003" t="s">
        <v>30921</v>
      </c>
      <c r="F1003">
        <v>1</v>
      </c>
      <c r="G1003">
        <v>1225.4687200000001</v>
      </c>
      <c r="H1003">
        <v>543442</v>
      </c>
      <c r="I1003" t="s">
        <v>30922</v>
      </c>
      <c r="J1003" t="s">
        <v>545</v>
      </c>
      <c r="K1003" t="s">
        <v>546</v>
      </c>
      <c r="L1003" t="s">
        <v>557</v>
      </c>
      <c r="M1003" t="s">
        <v>695</v>
      </c>
      <c r="N1003" t="s">
        <v>549</v>
      </c>
      <c r="O1003" t="s">
        <v>550</v>
      </c>
      <c r="P1003" t="s">
        <v>136</v>
      </c>
      <c r="Q1003" t="s">
        <v>143</v>
      </c>
      <c r="R1003" t="s">
        <v>475</v>
      </c>
      <c r="S1003" t="s">
        <v>897</v>
      </c>
      <c r="T1003" t="s">
        <v>17691</v>
      </c>
      <c r="U1003">
        <f>COUNTIF('业绩进度排名-中间表'!$E$27:$E$202,新签明细[[#This Row],[cc_user_name]])</f>
        <v>1</v>
      </c>
      <c r="V1003" s="1">
        <f>DATEVALUE(LEFT(新签明细[[#This Row],[支付成功时间]], FIND(" ", 新签明细[[#This Row],[支付成功时间]]) - 1))</f>
        <v>45803</v>
      </c>
      <c r="W1003" s="1">
        <f>IFERROR(DATEVALUE(LEFT(新签明细[[#This Row],[lead_date]],FIND(" ",新签明细[[#This Row],[lead_date]])-1)),$W$2)</f>
        <v>45797</v>
      </c>
      <c r="X1003" t="b">
        <f t="shared" ca="1" si="15"/>
        <v>1</v>
      </c>
    </row>
    <row r="1004" spans="1:24" hidden="1">
      <c r="A1004" t="s">
        <v>18515</v>
      </c>
      <c r="B1004" t="s">
        <v>18516</v>
      </c>
      <c r="C1004">
        <v>36</v>
      </c>
      <c r="D1004" t="s">
        <v>210</v>
      </c>
      <c r="E1004" t="s">
        <v>18516</v>
      </c>
      <c r="F1004">
        <v>1</v>
      </c>
      <c r="G1004">
        <v>1199</v>
      </c>
      <c r="H1004">
        <v>539016</v>
      </c>
      <c r="I1004" t="s">
        <v>18517</v>
      </c>
      <c r="J1004" t="s">
        <v>545</v>
      </c>
      <c r="K1004" t="s">
        <v>546</v>
      </c>
      <c r="L1004" t="s">
        <v>557</v>
      </c>
      <c r="M1004" t="s">
        <v>548</v>
      </c>
      <c r="N1004" t="s">
        <v>549</v>
      </c>
      <c r="O1004" t="s">
        <v>550</v>
      </c>
      <c r="P1004" t="s">
        <v>551</v>
      </c>
      <c r="Q1004" t="s">
        <v>149</v>
      </c>
      <c r="R1004" t="s">
        <v>475</v>
      </c>
      <c r="S1004" t="s">
        <v>579</v>
      </c>
      <c r="T1004" t="s">
        <v>17717</v>
      </c>
      <c r="U1004">
        <f>COUNTIF('业绩进度排名-中间表'!$E$27:$E$202,新签明细[[#This Row],[cc_user_name]])</f>
        <v>1</v>
      </c>
      <c r="V1004" s="1">
        <f>DATEVALUE(LEFT(新签明细[[#This Row],[支付成功时间]], FIND(" ", 新签明细[[#This Row],[支付成功时间]]) - 1))</f>
        <v>45794</v>
      </c>
      <c r="W1004" s="1">
        <f>IFERROR(DATEVALUE(LEFT(新签明细[[#This Row],[lead_date]],FIND(" ",新签明细[[#This Row],[lead_date]])-1)),$W$2)</f>
        <v>45792</v>
      </c>
      <c r="X1004" t="b">
        <f t="shared" ca="1" si="15"/>
        <v>1</v>
      </c>
    </row>
    <row r="1005" spans="1:24" hidden="1">
      <c r="A1005" t="s">
        <v>18518</v>
      </c>
      <c r="B1005" t="s">
        <v>18519</v>
      </c>
      <c r="C1005">
        <v>36</v>
      </c>
      <c r="D1005" t="s">
        <v>331</v>
      </c>
      <c r="E1005" t="s">
        <v>18519</v>
      </c>
      <c r="F1005">
        <v>1</v>
      </c>
      <c r="G1005">
        <v>1230.502573</v>
      </c>
      <c r="H1005">
        <v>542912</v>
      </c>
      <c r="I1005" t="s">
        <v>18520</v>
      </c>
      <c r="J1005" t="s">
        <v>545</v>
      </c>
      <c r="K1005" t="s">
        <v>546</v>
      </c>
      <c r="L1005" t="s">
        <v>557</v>
      </c>
      <c r="M1005" t="s">
        <v>558</v>
      </c>
      <c r="N1005" t="s">
        <v>549</v>
      </c>
      <c r="O1005" t="s">
        <v>559</v>
      </c>
      <c r="P1005" t="s">
        <v>504</v>
      </c>
      <c r="Q1005" t="s">
        <v>325</v>
      </c>
      <c r="R1005" t="s">
        <v>475</v>
      </c>
      <c r="S1005" t="s">
        <v>1071</v>
      </c>
      <c r="T1005" t="s">
        <v>11910</v>
      </c>
      <c r="U1005">
        <f>COUNTIF('业绩进度排名-中间表'!$E$27:$E$202,新签明细[[#This Row],[cc_user_name]])</f>
        <v>1</v>
      </c>
      <c r="V1005" s="1">
        <f>DATEVALUE(LEFT(新签明细[[#This Row],[支付成功时间]], FIND(" ", 新签明细[[#This Row],[支付成功时间]]) - 1))</f>
        <v>45801</v>
      </c>
      <c r="W1005" s="1">
        <f>IFERROR(DATEVALUE(LEFT(新签明细[[#This Row],[lead_date]],FIND(" ",新签明细[[#This Row],[lead_date]])-1)),$W$2)</f>
        <v>45789</v>
      </c>
      <c r="X1005" t="b">
        <f t="shared" ca="1" si="15"/>
        <v>1</v>
      </c>
    </row>
    <row r="1006" spans="1:24" hidden="1">
      <c r="A1006" t="s">
        <v>18521</v>
      </c>
      <c r="B1006" t="s">
        <v>18522</v>
      </c>
      <c r="C1006">
        <v>36</v>
      </c>
      <c r="D1006" t="s">
        <v>330</v>
      </c>
      <c r="E1006" t="s">
        <v>18522</v>
      </c>
      <c r="F1006">
        <v>1</v>
      </c>
      <c r="G1006">
        <v>1267.417651</v>
      </c>
      <c r="H1006">
        <v>542713</v>
      </c>
      <c r="I1006" t="s">
        <v>18523</v>
      </c>
      <c r="J1006" t="s">
        <v>545</v>
      </c>
      <c r="K1006" t="s">
        <v>546</v>
      </c>
      <c r="L1006" t="s">
        <v>557</v>
      </c>
      <c r="M1006" t="s">
        <v>558</v>
      </c>
      <c r="N1006" t="s">
        <v>549</v>
      </c>
      <c r="O1006" t="s">
        <v>559</v>
      </c>
      <c r="P1006" t="s">
        <v>504</v>
      </c>
      <c r="Q1006" t="s">
        <v>325</v>
      </c>
      <c r="R1006" t="s">
        <v>475</v>
      </c>
      <c r="S1006" t="s">
        <v>17825</v>
      </c>
      <c r="T1006" t="s">
        <v>17846</v>
      </c>
      <c r="U1006">
        <f>COUNTIF('业绩进度排名-中间表'!$E$27:$E$202,新签明细[[#This Row],[cc_user_name]])</f>
        <v>1</v>
      </c>
      <c r="V1006" s="1">
        <f>DATEVALUE(LEFT(新签明细[[#This Row],[支付成功时间]], FIND(" ", 新签明细[[#This Row],[支付成功时间]]) - 1))</f>
        <v>45801</v>
      </c>
      <c r="W1006" s="1">
        <f>IFERROR(DATEVALUE(LEFT(新签明细[[#This Row],[lead_date]],FIND(" ",新签明细[[#This Row],[lead_date]])-1)),$W$2)</f>
        <v>45791</v>
      </c>
      <c r="X1006" t="b">
        <f t="shared" ca="1" si="15"/>
        <v>1</v>
      </c>
    </row>
    <row r="1007" spans="1:24" hidden="1">
      <c r="A1007" t="s">
        <v>18524</v>
      </c>
      <c r="B1007" t="s">
        <v>18525</v>
      </c>
      <c r="C1007">
        <v>36</v>
      </c>
      <c r="D1007" t="s">
        <v>319</v>
      </c>
      <c r="E1007" t="s">
        <v>18525</v>
      </c>
      <c r="F1007">
        <v>1</v>
      </c>
      <c r="G1007">
        <v>1234.97</v>
      </c>
      <c r="H1007">
        <v>542983</v>
      </c>
      <c r="I1007" t="s">
        <v>18526</v>
      </c>
      <c r="J1007" t="s">
        <v>545</v>
      </c>
      <c r="K1007" t="s">
        <v>546</v>
      </c>
      <c r="L1007" t="s">
        <v>557</v>
      </c>
      <c r="M1007" t="s">
        <v>548</v>
      </c>
      <c r="N1007" t="s">
        <v>549</v>
      </c>
      <c r="O1007" t="s">
        <v>550</v>
      </c>
      <c r="P1007" t="s">
        <v>616</v>
      </c>
      <c r="Q1007" t="s">
        <v>314</v>
      </c>
      <c r="R1007" t="s">
        <v>475</v>
      </c>
      <c r="S1007" t="s">
        <v>617</v>
      </c>
      <c r="T1007" t="s">
        <v>17665</v>
      </c>
      <c r="U1007">
        <f>COUNTIF('业绩进度排名-中间表'!$E$27:$E$202,新签明细[[#This Row],[cc_user_name]])</f>
        <v>1</v>
      </c>
      <c r="V1007" s="1">
        <f>DATEVALUE(LEFT(新签明细[[#This Row],[支付成功时间]], FIND(" ", 新签明细[[#This Row],[支付成功时间]]) - 1))</f>
        <v>45801</v>
      </c>
      <c r="W1007" s="1">
        <f>IFERROR(DATEVALUE(LEFT(新签明细[[#This Row],[lead_date]],FIND(" ",新签明细[[#This Row],[lead_date]])-1)),$W$2)</f>
        <v>45800</v>
      </c>
      <c r="X1007" t="b">
        <f t="shared" ca="1" si="15"/>
        <v>1</v>
      </c>
    </row>
    <row r="1008" spans="1:24" hidden="1">
      <c r="A1008" t="s">
        <v>916</v>
      </c>
      <c r="B1008" t="s">
        <v>917</v>
      </c>
      <c r="C1008">
        <v>36</v>
      </c>
      <c r="D1008" t="s">
        <v>271</v>
      </c>
      <c r="E1008" t="s">
        <v>917</v>
      </c>
      <c r="F1008">
        <v>1</v>
      </c>
      <c r="G1008">
        <v>1262.2327809999999</v>
      </c>
      <c r="H1008">
        <v>535389</v>
      </c>
      <c r="I1008" t="s">
        <v>918</v>
      </c>
      <c r="J1008" t="s">
        <v>545</v>
      </c>
      <c r="K1008" t="s">
        <v>546</v>
      </c>
      <c r="L1008" t="s">
        <v>557</v>
      </c>
      <c r="M1008" t="s">
        <v>695</v>
      </c>
      <c r="N1008" t="s">
        <v>549</v>
      </c>
      <c r="O1008" t="s">
        <v>550</v>
      </c>
      <c r="P1008" t="s">
        <v>136</v>
      </c>
      <c r="Q1008" t="s">
        <v>139</v>
      </c>
      <c r="R1008" t="s">
        <v>475</v>
      </c>
      <c r="S1008" t="s">
        <v>18228</v>
      </c>
      <c r="T1008" t="s">
        <v>919</v>
      </c>
      <c r="U1008">
        <f>COUNTIF('业绩进度排名-中间表'!$E$27:$E$202,新签明细[[#This Row],[cc_user_name]])</f>
        <v>1</v>
      </c>
      <c r="V1008" s="1">
        <f>DATEVALUE(LEFT(新签明细[[#This Row],[支付成功时间]], FIND(" ", 新签明细[[#This Row],[支付成功时间]]) - 1))</f>
        <v>45785</v>
      </c>
      <c r="W1008" s="1">
        <f>IFERROR(DATEVALUE(LEFT(新签明细[[#This Row],[lead_date]],FIND(" ",新签明细[[#This Row],[lead_date]])-1)),$W$2)</f>
        <v>45740</v>
      </c>
      <c r="X1008" t="b">
        <f t="shared" ca="1" si="15"/>
        <v>0</v>
      </c>
    </row>
    <row r="1009" spans="1:24" hidden="1">
      <c r="A1009" t="s">
        <v>18527</v>
      </c>
      <c r="B1009" t="s">
        <v>18528</v>
      </c>
      <c r="C1009">
        <v>36</v>
      </c>
      <c r="D1009" t="s">
        <v>336</v>
      </c>
      <c r="E1009" t="s">
        <v>18528</v>
      </c>
      <c r="F1009">
        <v>1</v>
      </c>
      <c r="G1009">
        <v>1381.4844840000001</v>
      </c>
      <c r="H1009">
        <v>539258</v>
      </c>
      <c r="I1009" t="s">
        <v>18529</v>
      </c>
      <c r="J1009" t="s">
        <v>545</v>
      </c>
      <c r="K1009" t="s">
        <v>546</v>
      </c>
      <c r="L1009" t="s">
        <v>557</v>
      </c>
      <c r="M1009" t="s">
        <v>558</v>
      </c>
      <c r="N1009" t="s">
        <v>549</v>
      </c>
      <c r="O1009" t="s">
        <v>559</v>
      </c>
      <c r="P1009" t="s">
        <v>504</v>
      </c>
      <c r="Q1009" t="s">
        <v>325</v>
      </c>
      <c r="R1009" t="s">
        <v>475</v>
      </c>
      <c r="S1009" t="s">
        <v>560</v>
      </c>
      <c r="T1009" t="s">
        <v>567</v>
      </c>
      <c r="U1009">
        <f>COUNTIF('业绩进度排名-中间表'!$E$27:$E$202,新签明细[[#This Row],[cc_user_name]])</f>
        <v>1</v>
      </c>
      <c r="V1009" s="1">
        <f>DATEVALUE(LEFT(新签明细[[#This Row],[支付成功时间]], FIND(" ", 新签明细[[#This Row],[支付成功时间]]) - 1))</f>
        <v>45794</v>
      </c>
      <c r="W1009" s="1">
        <f>IFERROR(DATEVALUE(LEFT(新签明细[[#This Row],[lead_date]],FIND(" ",新签明细[[#This Row],[lead_date]])-1)),$W$2)</f>
        <v>45783</v>
      </c>
      <c r="X1009" t="b">
        <f t="shared" ca="1" si="15"/>
        <v>1</v>
      </c>
    </row>
    <row r="1010" spans="1:24" hidden="1">
      <c r="A1010" t="s">
        <v>9522</v>
      </c>
      <c r="B1010" t="s">
        <v>9523</v>
      </c>
      <c r="C1010">
        <v>36</v>
      </c>
      <c r="D1010" t="s">
        <v>216</v>
      </c>
      <c r="E1010" t="s">
        <v>9523</v>
      </c>
      <c r="F1010">
        <v>1</v>
      </c>
      <c r="G1010">
        <v>1199</v>
      </c>
      <c r="H1010">
        <v>536616</v>
      </c>
      <c r="I1010" t="s">
        <v>9524</v>
      </c>
      <c r="J1010" t="s">
        <v>545</v>
      </c>
      <c r="K1010" t="s">
        <v>546</v>
      </c>
      <c r="L1010" t="s">
        <v>557</v>
      </c>
      <c r="M1010" t="s">
        <v>886</v>
      </c>
      <c r="N1010" t="s">
        <v>549</v>
      </c>
      <c r="O1010" t="s">
        <v>550</v>
      </c>
      <c r="P1010" t="s">
        <v>551</v>
      </c>
      <c r="Q1010" t="s">
        <v>145</v>
      </c>
      <c r="R1010" t="s">
        <v>475</v>
      </c>
      <c r="S1010" t="s">
        <v>1445</v>
      </c>
      <c r="T1010" t="s">
        <v>673</v>
      </c>
      <c r="U1010">
        <f>COUNTIF('业绩进度排名-中间表'!$E$27:$E$202,新签明细[[#This Row],[cc_user_name]])</f>
        <v>1</v>
      </c>
      <c r="V1010" s="1">
        <f>DATEVALUE(LEFT(新签明细[[#This Row],[支付成功时间]], FIND(" ", 新签明细[[#This Row],[支付成功时间]]) - 1))</f>
        <v>45788</v>
      </c>
      <c r="W1010" s="1">
        <f>IFERROR(DATEVALUE(LEFT(新签明细[[#This Row],[lead_date]],FIND(" ",新签明细[[#This Row],[lead_date]])-1)),$W$2)</f>
        <v>45778</v>
      </c>
      <c r="X1010" t="b">
        <f t="shared" ca="1" si="15"/>
        <v>1</v>
      </c>
    </row>
    <row r="1011" spans="1:24" hidden="1">
      <c r="A1011" t="s">
        <v>30923</v>
      </c>
      <c r="B1011" t="s">
        <v>30924</v>
      </c>
      <c r="C1011">
        <v>36</v>
      </c>
      <c r="D1011" t="s">
        <v>340</v>
      </c>
      <c r="E1011" t="s">
        <v>30924</v>
      </c>
      <c r="F1011">
        <v>1</v>
      </c>
      <c r="G1011">
        <v>1230.502573</v>
      </c>
      <c r="H1011">
        <v>544053</v>
      </c>
      <c r="I1011" t="s">
        <v>30925</v>
      </c>
      <c r="J1011" t="s">
        <v>545</v>
      </c>
      <c r="K1011" t="s">
        <v>546</v>
      </c>
      <c r="L1011" t="s">
        <v>557</v>
      </c>
      <c r="M1011" t="s">
        <v>558</v>
      </c>
      <c r="N1011" t="s">
        <v>549</v>
      </c>
      <c r="O1011" t="s">
        <v>559</v>
      </c>
      <c r="P1011" t="s">
        <v>504</v>
      </c>
      <c r="Q1011" t="s">
        <v>325</v>
      </c>
      <c r="R1011" t="s">
        <v>475</v>
      </c>
      <c r="S1011" t="s">
        <v>672</v>
      </c>
      <c r="T1011" t="s">
        <v>17678</v>
      </c>
      <c r="U1011">
        <f>COUNTIF('业绩进度排名-中间表'!$E$27:$E$202,新签明细[[#This Row],[cc_user_name]])</f>
        <v>1</v>
      </c>
      <c r="V1011" s="1">
        <f>DATEVALUE(LEFT(新签明细[[#This Row],[支付成功时间]], FIND(" ", 新签明细[[#This Row],[支付成功时间]]) - 1))</f>
        <v>45803</v>
      </c>
      <c r="W1011" s="1">
        <f>IFERROR(DATEVALUE(LEFT(新签明细[[#This Row],[lead_date]],FIND(" ",新签明细[[#This Row],[lead_date]])-1)),$W$2)</f>
        <v>45798</v>
      </c>
      <c r="X1011" t="b">
        <f t="shared" ca="1" si="15"/>
        <v>1</v>
      </c>
    </row>
    <row r="1012" spans="1:24" hidden="1">
      <c r="A1012" t="s">
        <v>18530</v>
      </c>
      <c r="B1012" t="s">
        <v>18531</v>
      </c>
      <c r="C1012">
        <v>30</v>
      </c>
      <c r="D1012" t="s">
        <v>200</v>
      </c>
      <c r="E1012" t="s">
        <v>18531</v>
      </c>
      <c r="F1012">
        <v>1</v>
      </c>
      <c r="G1012">
        <v>811.13</v>
      </c>
      <c r="H1012">
        <v>542484</v>
      </c>
      <c r="I1012" t="s">
        <v>18532</v>
      </c>
      <c r="J1012" t="s">
        <v>545</v>
      </c>
      <c r="K1012" t="s">
        <v>546</v>
      </c>
      <c r="L1012" t="s">
        <v>11908</v>
      </c>
      <c r="M1012" t="s">
        <v>626</v>
      </c>
      <c r="N1012" t="s">
        <v>549</v>
      </c>
      <c r="O1012" t="s">
        <v>550</v>
      </c>
      <c r="P1012" t="s">
        <v>551</v>
      </c>
      <c r="Q1012" t="s">
        <v>149</v>
      </c>
      <c r="R1012" t="s">
        <v>475</v>
      </c>
      <c r="S1012" t="s">
        <v>17990</v>
      </c>
      <c r="T1012" t="s">
        <v>17646</v>
      </c>
      <c r="U1012">
        <f>COUNTIF('业绩进度排名-中间表'!$E$27:$E$202,新签明细[[#This Row],[cc_user_name]])</f>
        <v>1</v>
      </c>
      <c r="V1012" s="1">
        <f>DATEVALUE(LEFT(新签明细[[#This Row],[支付成功时间]], FIND(" ", 新签明细[[#This Row],[支付成功时间]]) - 1))</f>
        <v>45800</v>
      </c>
      <c r="W1012" s="1">
        <f>IFERROR(DATEVALUE(LEFT(新签明细[[#This Row],[lead_date]],FIND(" ",新签明细[[#This Row],[lead_date]])-1)),$W$2)</f>
        <v>45796</v>
      </c>
      <c r="X1012" t="b">
        <f t="shared" ca="1" si="15"/>
        <v>1</v>
      </c>
    </row>
    <row r="1013" spans="1:24" hidden="1">
      <c r="A1013" t="s">
        <v>18533</v>
      </c>
      <c r="B1013" t="s">
        <v>18534</v>
      </c>
      <c r="C1013">
        <v>36</v>
      </c>
      <c r="D1013" t="s">
        <v>236</v>
      </c>
      <c r="E1013" t="s">
        <v>18534</v>
      </c>
      <c r="F1013">
        <v>1</v>
      </c>
      <c r="G1013">
        <v>1199</v>
      </c>
      <c r="H1013">
        <v>542816</v>
      </c>
      <c r="I1013" t="s">
        <v>18535</v>
      </c>
      <c r="J1013" t="s">
        <v>545</v>
      </c>
      <c r="K1013" t="s">
        <v>546</v>
      </c>
      <c r="L1013" t="s">
        <v>557</v>
      </c>
      <c r="M1013" t="s">
        <v>2019</v>
      </c>
      <c r="N1013" t="s">
        <v>549</v>
      </c>
      <c r="O1013" t="s">
        <v>550</v>
      </c>
      <c r="P1013" t="s">
        <v>551</v>
      </c>
      <c r="Q1013" t="s">
        <v>141</v>
      </c>
      <c r="R1013" t="s">
        <v>475</v>
      </c>
      <c r="S1013" t="s">
        <v>552</v>
      </c>
      <c r="T1013" t="s">
        <v>17665</v>
      </c>
      <c r="U1013">
        <f>COUNTIF('业绩进度排名-中间表'!$E$27:$E$202,新签明细[[#This Row],[cc_user_name]])</f>
        <v>1</v>
      </c>
      <c r="V1013" s="1">
        <f>DATEVALUE(LEFT(新签明细[[#This Row],[支付成功时间]], FIND(" ", 新签明细[[#This Row],[支付成功时间]]) - 1))</f>
        <v>45801</v>
      </c>
      <c r="W1013" s="1">
        <f>IFERROR(DATEVALUE(LEFT(新签明细[[#This Row],[lead_date]],FIND(" ",新签明细[[#This Row],[lead_date]])-1)),$W$2)</f>
        <v>45800</v>
      </c>
      <c r="X1013" t="b">
        <f t="shared" ca="1" si="15"/>
        <v>1</v>
      </c>
    </row>
    <row r="1014" spans="1:24" hidden="1">
      <c r="A1014" t="s">
        <v>18536</v>
      </c>
      <c r="B1014" t="s">
        <v>18537</v>
      </c>
      <c r="C1014">
        <v>18</v>
      </c>
      <c r="D1014" t="s">
        <v>232</v>
      </c>
      <c r="E1014" t="s">
        <v>18537</v>
      </c>
      <c r="F1014">
        <v>1</v>
      </c>
      <c r="G1014">
        <v>636.89186400000006</v>
      </c>
      <c r="H1014">
        <v>539152</v>
      </c>
      <c r="I1014" t="s">
        <v>18538</v>
      </c>
      <c r="J1014" t="s">
        <v>545</v>
      </c>
      <c r="K1014" t="s">
        <v>546</v>
      </c>
      <c r="L1014" t="s">
        <v>565</v>
      </c>
      <c r="M1014" t="s">
        <v>610</v>
      </c>
      <c r="N1014" t="s">
        <v>549</v>
      </c>
      <c r="O1014" t="s">
        <v>550</v>
      </c>
      <c r="P1014" t="s">
        <v>551</v>
      </c>
      <c r="Q1014" t="s">
        <v>141</v>
      </c>
      <c r="R1014" t="s">
        <v>475</v>
      </c>
      <c r="S1014" t="s">
        <v>659</v>
      </c>
      <c r="T1014" t="s">
        <v>17717</v>
      </c>
      <c r="U1014">
        <f>COUNTIF('业绩进度排名-中间表'!$E$27:$E$202,新签明细[[#This Row],[cc_user_name]])</f>
        <v>1</v>
      </c>
      <c r="V1014" s="1">
        <f>DATEVALUE(LEFT(新签明细[[#This Row],[支付成功时间]], FIND(" ", 新签明细[[#This Row],[支付成功时间]]) - 1))</f>
        <v>45794</v>
      </c>
      <c r="W1014" s="1">
        <f>IFERROR(DATEVALUE(LEFT(新签明细[[#This Row],[lead_date]],FIND(" ",新签明细[[#This Row],[lead_date]])-1)),$W$2)</f>
        <v>45792</v>
      </c>
      <c r="X1014" t="b">
        <f t="shared" ca="1" si="15"/>
        <v>1</v>
      </c>
    </row>
    <row r="1015" spans="1:24" hidden="1">
      <c r="A1015" t="s">
        <v>920</v>
      </c>
      <c r="B1015" t="s">
        <v>921</v>
      </c>
      <c r="C1015">
        <v>8</v>
      </c>
      <c r="D1015" t="s">
        <v>218</v>
      </c>
      <c r="E1015" t="s">
        <v>921</v>
      </c>
      <c r="F1015">
        <v>1</v>
      </c>
      <c r="G1015">
        <v>288.39999999999998</v>
      </c>
      <c r="H1015">
        <v>535862</v>
      </c>
      <c r="I1015" t="s">
        <v>922</v>
      </c>
      <c r="J1015" t="s">
        <v>545</v>
      </c>
      <c r="K1015" t="s">
        <v>546</v>
      </c>
      <c r="L1015" t="s">
        <v>577</v>
      </c>
      <c r="M1015" t="s">
        <v>548</v>
      </c>
      <c r="N1015" t="s">
        <v>549</v>
      </c>
      <c r="O1015" t="s">
        <v>550</v>
      </c>
      <c r="P1015" t="s">
        <v>551</v>
      </c>
      <c r="Q1015" t="s">
        <v>145</v>
      </c>
      <c r="R1015" t="s">
        <v>475</v>
      </c>
      <c r="S1015" t="s">
        <v>678</v>
      </c>
      <c r="T1015" t="s">
        <v>673</v>
      </c>
      <c r="U1015">
        <f>COUNTIF('业绩进度排名-中间表'!$E$27:$E$202,新签明细[[#This Row],[cc_user_name]])</f>
        <v>1</v>
      </c>
      <c r="V1015" s="1">
        <f>DATEVALUE(LEFT(新签明细[[#This Row],[支付成功时间]], FIND(" ", 新签明细[[#This Row],[支付成功时间]]) - 1))</f>
        <v>45787</v>
      </c>
      <c r="W1015" s="1">
        <f>IFERROR(DATEVALUE(LEFT(新签明细[[#This Row],[lead_date]],FIND(" ",新签明细[[#This Row],[lead_date]])-1)),$W$2)</f>
        <v>45778</v>
      </c>
      <c r="X1015" t="b">
        <f t="shared" ca="1" si="15"/>
        <v>1</v>
      </c>
    </row>
    <row r="1016" spans="1:24" hidden="1">
      <c r="A1016" t="s">
        <v>18539</v>
      </c>
      <c r="B1016" t="s">
        <v>18540</v>
      </c>
      <c r="C1016">
        <v>24</v>
      </c>
      <c r="D1016" t="s">
        <v>203</v>
      </c>
      <c r="E1016" t="s">
        <v>18540</v>
      </c>
      <c r="F1016">
        <v>1</v>
      </c>
      <c r="G1016">
        <v>840</v>
      </c>
      <c r="H1016">
        <v>537975</v>
      </c>
      <c r="I1016" t="s">
        <v>18541</v>
      </c>
      <c r="J1016" t="s">
        <v>545</v>
      </c>
      <c r="K1016" t="s">
        <v>546</v>
      </c>
      <c r="L1016" t="s">
        <v>671</v>
      </c>
      <c r="M1016" t="s">
        <v>548</v>
      </c>
      <c r="N1016" t="s">
        <v>549</v>
      </c>
      <c r="O1016" t="s">
        <v>550</v>
      </c>
      <c r="P1016" t="s">
        <v>551</v>
      </c>
      <c r="Q1016" t="s">
        <v>149</v>
      </c>
      <c r="R1016" t="s">
        <v>475</v>
      </c>
      <c r="S1016" t="s">
        <v>659</v>
      </c>
      <c r="T1016" t="s">
        <v>11910</v>
      </c>
      <c r="U1016">
        <f>COUNTIF('业绩进度排名-中间表'!$E$27:$E$202,新签明细[[#This Row],[cc_user_name]])</f>
        <v>1</v>
      </c>
      <c r="V1016" s="1">
        <f>DATEVALUE(LEFT(新签明细[[#This Row],[支付成功时间]], FIND(" ", 新签明细[[#This Row],[支付成功时间]]) - 1))</f>
        <v>45792</v>
      </c>
      <c r="W1016" s="1">
        <f>IFERROR(DATEVALUE(LEFT(新签明细[[#This Row],[lead_date]],FIND(" ",新签明细[[#This Row],[lead_date]])-1)),$W$2)</f>
        <v>45789</v>
      </c>
      <c r="X1016" t="b">
        <f t="shared" ca="1" si="15"/>
        <v>1</v>
      </c>
    </row>
    <row r="1017" spans="1:24" hidden="1">
      <c r="A1017" t="s">
        <v>30926</v>
      </c>
      <c r="B1017" t="s">
        <v>30927</v>
      </c>
      <c r="C1017">
        <v>8</v>
      </c>
      <c r="D1017" t="s">
        <v>181</v>
      </c>
      <c r="E1017" t="s">
        <v>30927</v>
      </c>
      <c r="F1017">
        <v>1</v>
      </c>
      <c r="G1017">
        <v>280</v>
      </c>
      <c r="H1017">
        <v>544583</v>
      </c>
      <c r="I1017" t="s">
        <v>30928</v>
      </c>
      <c r="J1017" t="s">
        <v>545</v>
      </c>
      <c r="K1017" t="s">
        <v>546</v>
      </c>
      <c r="L1017" t="s">
        <v>577</v>
      </c>
      <c r="M1017" t="s">
        <v>626</v>
      </c>
      <c r="N1017" t="s">
        <v>549</v>
      </c>
      <c r="O1017" t="s">
        <v>559</v>
      </c>
      <c r="P1017" t="s">
        <v>469</v>
      </c>
      <c r="Q1017" t="s">
        <v>180</v>
      </c>
      <c r="R1017" t="s">
        <v>475</v>
      </c>
      <c r="S1017" t="s">
        <v>659</v>
      </c>
      <c r="T1017" t="s">
        <v>30573</v>
      </c>
      <c r="U1017">
        <f>COUNTIF('业绩进度排名-中间表'!$E$27:$E$202,新签明细[[#This Row],[cc_user_name]])</f>
        <v>1</v>
      </c>
      <c r="V1017" s="1">
        <f>DATEVALUE(LEFT(新签明细[[#This Row],[支付成功时间]], FIND(" ", 新签明细[[#This Row],[支付成功时间]]) - 1))</f>
        <v>45804</v>
      </c>
      <c r="W1017" s="1">
        <f>IFERROR(DATEVALUE(LEFT(新签明细[[#This Row],[lead_date]],FIND(" ",新签明细[[#This Row],[lead_date]])-1)),$W$2)</f>
        <v>45804</v>
      </c>
      <c r="X1017" t="b">
        <f t="shared" ca="1" si="15"/>
        <v>1</v>
      </c>
    </row>
    <row r="1018" spans="1:24" hidden="1">
      <c r="A1018" t="s">
        <v>923</v>
      </c>
      <c r="B1018" t="s">
        <v>924</v>
      </c>
      <c r="C1018">
        <v>8</v>
      </c>
      <c r="D1018" t="s">
        <v>231</v>
      </c>
      <c r="E1018" t="s">
        <v>924</v>
      </c>
      <c r="F1018">
        <v>1</v>
      </c>
      <c r="G1018">
        <v>280</v>
      </c>
      <c r="H1018">
        <v>534338</v>
      </c>
      <c r="I1018" t="s">
        <v>925</v>
      </c>
      <c r="J1018" t="s">
        <v>545</v>
      </c>
      <c r="K1018" t="s">
        <v>546</v>
      </c>
      <c r="L1018" t="s">
        <v>577</v>
      </c>
      <c r="M1018" t="s">
        <v>584</v>
      </c>
      <c r="N1018" t="s">
        <v>549</v>
      </c>
      <c r="O1018" t="s">
        <v>550</v>
      </c>
      <c r="P1018" t="s">
        <v>551</v>
      </c>
      <c r="Q1018" t="s">
        <v>141</v>
      </c>
      <c r="R1018" t="s">
        <v>475</v>
      </c>
      <c r="S1018" t="s">
        <v>678</v>
      </c>
      <c r="T1018" t="s">
        <v>606</v>
      </c>
      <c r="U1018">
        <f>COUNTIF('业绩进度排名-中间表'!$E$27:$E$202,新签明细[[#This Row],[cc_user_name]])</f>
        <v>1</v>
      </c>
      <c r="V1018" s="1">
        <f>DATEVALUE(LEFT(新签明细[[#This Row],[支付成功时间]], FIND(" ", 新签明细[[#This Row],[支付成功时间]]) - 1))</f>
        <v>45780</v>
      </c>
      <c r="W1018" s="1">
        <f>IFERROR(DATEVALUE(LEFT(新签明细[[#This Row],[lead_date]],FIND(" ",新签明细[[#This Row],[lead_date]])-1)),$W$2)</f>
        <v>45773</v>
      </c>
      <c r="X1018" t="b">
        <f t="shared" ca="1" si="15"/>
        <v>0</v>
      </c>
    </row>
    <row r="1019" spans="1:24" hidden="1">
      <c r="A1019" t="s">
        <v>926</v>
      </c>
      <c r="B1019" t="s">
        <v>927</v>
      </c>
      <c r="C1019">
        <v>24</v>
      </c>
      <c r="D1019" t="s">
        <v>271</v>
      </c>
      <c r="E1019" t="s">
        <v>927</v>
      </c>
      <c r="F1019">
        <v>1</v>
      </c>
      <c r="G1019">
        <v>944.69716900000003</v>
      </c>
      <c r="H1019">
        <v>534514</v>
      </c>
      <c r="I1019" t="s">
        <v>928</v>
      </c>
      <c r="J1019" t="s">
        <v>545</v>
      </c>
      <c r="K1019" t="s">
        <v>546</v>
      </c>
      <c r="L1019" t="s">
        <v>671</v>
      </c>
      <c r="M1019" t="s">
        <v>902</v>
      </c>
      <c r="N1019" t="s">
        <v>549</v>
      </c>
      <c r="O1019" t="s">
        <v>550</v>
      </c>
      <c r="P1019" t="s">
        <v>136</v>
      </c>
      <c r="Q1019" t="s">
        <v>139</v>
      </c>
      <c r="R1019" t="s">
        <v>475</v>
      </c>
      <c r="S1019" t="s">
        <v>929</v>
      </c>
      <c r="T1019" t="s">
        <v>673</v>
      </c>
      <c r="U1019">
        <f>COUNTIF('业绩进度排名-中间表'!$E$27:$E$202,新签明细[[#This Row],[cc_user_name]])</f>
        <v>1</v>
      </c>
      <c r="V1019" s="1">
        <f>DATEVALUE(LEFT(新签明细[[#This Row],[支付成功时间]], FIND(" ", 新签明细[[#This Row],[支付成功时间]]) - 1))</f>
        <v>45781</v>
      </c>
      <c r="W1019" s="1">
        <f>IFERROR(DATEVALUE(LEFT(新签明细[[#This Row],[lead_date]],FIND(" ",新签明细[[#This Row],[lead_date]])-1)),$W$2)</f>
        <v>45778</v>
      </c>
      <c r="X1019" t="b">
        <f t="shared" ca="1" si="15"/>
        <v>1</v>
      </c>
    </row>
    <row r="1020" spans="1:24" hidden="1">
      <c r="A1020" t="s">
        <v>930</v>
      </c>
      <c r="B1020" t="s">
        <v>931</v>
      </c>
      <c r="C1020">
        <v>24</v>
      </c>
      <c r="D1020" t="s">
        <v>277</v>
      </c>
      <c r="E1020" t="s">
        <v>931</v>
      </c>
      <c r="F1020">
        <v>1</v>
      </c>
      <c r="G1020">
        <v>840</v>
      </c>
      <c r="H1020">
        <v>534485</v>
      </c>
      <c r="I1020" t="s">
        <v>932</v>
      </c>
      <c r="J1020" t="s">
        <v>545</v>
      </c>
      <c r="K1020" t="s">
        <v>546</v>
      </c>
      <c r="L1020" t="s">
        <v>671</v>
      </c>
      <c r="M1020" t="s">
        <v>886</v>
      </c>
      <c r="N1020" t="s">
        <v>549</v>
      </c>
      <c r="O1020" t="s">
        <v>550</v>
      </c>
      <c r="P1020" t="s">
        <v>136</v>
      </c>
      <c r="Q1020" t="s">
        <v>139</v>
      </c>
      <c r="R1020" t="s">
        <v>475</v>
      </c>
      <c r="S1020" t="s">
        <v>633</v>
      </c>
      <c r="T1020" t="s">
        <v>585</v>
      </c>
      <c r="U1020">
        <f>COUNTIF('业绩进度排名-中间表'!$E$27:$E$202,新签明细[[#This Row],[cc_user_name]])</f>
        <v>1</v>
      </c>
      <c r="V1020" s="1">
        <f>DATEVALUE(LEFT(新签明细[[#This Row],[支付成功时间]], FIND(" ", 新签明细[[#This Row],[支付成功时间]]) - 1))</f>
        <v>45781</v>
      </c>
      <c r="W1020" s="1">
        <f>IFERROR(DATEVALUE(LEFT(新签明细[[#This Row],[lead_date]],FIND(" ",新签明细[[#This Row],[lead_date]])-1)),$W$2)</f>
        <v>45776</v>
      </c>
      <c r="X1020" t="b">
        <f t="shared" ca="1" si="15"/>
        <v>0</v>
      </c>
    </row>
    <row r="1021" spans="1:24" hidden="1">
      <c r="A1021" t="s">
        <v>18542</v>
      </c>
      <c r="B1021" t="s">
        <v>18543</v>
      </c>
      <c r="C1021">
        <v>18</v>
      </c>
      <c r="D1021" t="s">
        <v>258</v>
      </c>
      <c r="E1021" t="s">
        <v>18543</v>
      </c>
      <c r="F1021">
        <v>1</v>
      </c>
      <c r="G1021">
        <v>630</v>
      </c>
      <c r="H1021">
        <v>540294</v>
      </c>
      <c r="I1021" t="s">
        <v>18544</v>
      </c>
      <c r="J1021" t="s">
        <v>545</v>
      </c>
      <c r="K1021" t="s">
        <v>546</v>
      </c>
      <c r="L1021" t="s">
        <v>565</v>
      </c>
      <c r="M1021" t="s">
        <v>548</v>
      </c>
      <c r="N1021" t="s">
        <v>549</v>
      </c>
      <c r="O1021" t="s">
        <v>550</v>
      </c>
      <c r="P1021" t="s">
        <v>136</v>
      </c>
      <c r="Q1021" t="s">
        <v>147</v>
      </c>
      <c r="R1021" t="s">
        <v>475</v>
      </c>
      <c r="S1021" t="s">
        <v>678</v>
      </c>
      <c r="T1021" t="s">
        <v>17661</v>
      </c>
      <c r="U1021">
        <f>COUNTIF('业绩进度排名-中间表'!$E$27:$E$202,新签明细[[#This Row],[cc_user_name]])</f>
        <v>1</v>
      </c>
      <c r="V1021" s="1">
        <f>DATEVALUE(LEFT(新签明细[[#This Row],[支付成功时间]], FIND(" ", 新签明细[[#This Row],[支付成功时间]]) - 1))</f>
        <v>45796</v>
      </c>
      <c r="W1021" s="1">
        <f>IFERROR(DATEVALUE(LEFT(新签明细[[#This Row],[lead_date]],FIND(" ",新签明细[[#This Row],[lead_date]])-1)),$W$2)</f>
        <v>45793</v>
      </c>
      <c r="X1021" t="b">
        <f t="shared" ca="1" si="15"/>
        <v>1</v>
      </c>
    </row>
    <row r="1022" spans="1:24" hidden="1">
      <c r="A1022" t="s">
        <v>933</v>
      </c>
      <c r="B1022" t="s">
        <v>934</v>
      </c>
      <c r="C1022">
        <v>18</v>
      </c>
      <c r="D1022" t="s">
        <v>238</v>
      </c>
      <c r="E1022" t="s">
        <v>934</v>
      </c>
      <c r="F1022">
        <v>1</v>
      </c>
      <c r="G1022">
        <v>627.51040599999999</v>
      </c>
      <c r="H1022">
        <v>534875</v>
      </c>
      <c r="I1022" t="s">
        <v>935</v>
      </c>
      <c r="J1022" t="s">
        <v>545</v>
      </c>
      <c r="K1022" t="s">
        <v>546</v>
      </c>
      <c r="L1022" t="s">
        <v>565</v>
      </c>
      <c r="M1022" t="s">
        <v>695</v>
      </c>
      <c r="N1022" t="s">
        <v>549</v>
      </c>
      <c r="O1022" t="s">
        <v>550</v>
      </c>
      <c r="P1022" t="s">
        <v>551</v>
      </c>
      <c r="Q1022" t="s">
        <v>141</v>
      </c>
      <c r="R1022" t="s">
        <v>475</v>
      </c>
      <c r="S1022" t="s">
        <v>611</v>
      </c>
      <c r="T1022" t="s">
        <v>561</v>
      </c>
      <c r="U1022">
        <f>COUNTIF('业绩进度排名-中间表'!$E$27:$E$202,新签明细[[#This Row],[cc_user_name]])</f>
        <v>1</v>
      </c>
      <c r="V1022" s="1">
        <f>DATEVALUE(LEFT(新签明细[[#This Row],[支付成功时间]], FIND(" ", 新签明细[[#This Row],[支付成功时间]]) - 1))</f>
        <v>45783</v>
      </c>
      <c r="W1022" s="1">
        <f>IFERROR(DATEVALUE(LEFT(新签明细[[#This Row],[lead_date]],FIND(" ",新签明细[[#This Row],[lead_date]])-1)),$W$2)</f>
        <v>45781</v>
      </c>
      <c r="X1022" t="b">
        <f t="shared" ca="1" si="15"/>
        <v>1</v>
      </c>
    </row>
    <row r="1023" spans="1:24" hidden="1">
      <c r="A1023" t="s">
        <v>18545</v>
      </c>
      <c r="B1023" t="s">
        <v>18546</v>
      </c>
      <c r="C1023">
        <v>30</v>
      </c>
      <c r="D1023" t="s">
        <v>253</v>
      </c>
      <c r="E1023" t="s">
        <v>18546</v>
      </c>
      <c r="F1023">
        <v>1</v>
      </c>
      <c r="G1023">
        <v>787.5</v>
      </c>
      <c r="H1023">
        <v>538505</v>
      </c>
      <c r="I1023" t="s">
        <v>18547</v>
      </c>
      <c r="J1023" t="s">
        <v>545</v>
      </c>
      <c r="K1023" t="s">
        <v>546</v>
      </c>
      <c r="L1023" t="s">
        <v>599</v>
      </c>
      <c r="M1023" t="s">
        <v>548</v>
      </c>
      <c r="N1023" t="s">
        <v>549</v>
      </c>
      <c r="O1023" t="s">
        <v>550</v>
      </c>
      <c r="P1023" t="s">
        <v>136</v>
      </c>
      <c r="Q1023" t="s">
        <v>147</v>
      </c>
      <c r="R1023" t="s">
        <v>475</v>
      </c>
      <c r="S1023" t="s">
        <v>735</v>
      </c>
      <c r="T1023" t="s">
        <v>17717</v>
      </c>
      <c r="U1023">
        <f>COUNTIF('业绩进度排名-中间表'!$E$27:$E$202,新签明细[[#This Row],[cc_user_name]])</f>
        <v>1</v>
      </c>
      <c r="V1023" s="1">
        <f>DATEVALUE(LEFT(新签明细[[#This Row],[支付成功时间]], FIND(" ", 新签明细[[#This Row],[支付成功时间]]) - 1))</f>
        <v>45793</v>
      </c>
      <c r="W1023" s="1">
        <f>IFERROR(DATEVALUE(LEFT(新签明细[[#This Row],[lead_date]],FIND(" ",新签明细[[#This Row],[lead_date]])-1)),$W$2)</f>
        <v>45792</v>
      </c>
      <c r="X1023" t="b">
        <f t="shared" ca="1" si="15"/>
        <v>1</v>
      </c>
    </row>
    <row r="1024" spans="1:24" hidden="1">
      <c r="A1024" t="s">
        <v>18548</v>
      </c>
      <c r="B1024" t="s">
        <v>18549</v>
      </c>
      <c r="C1024">
        <v>36</v>
      </c>
      <c r="D1024" t="s">
        <v>284</v>
      </c>
      <c r="E1024" t="s">
        <v>18549</v>
      </c>
      <c r="F1024">
        <v>1</v>
      </c>
      <c r="G1024">
        <v>1199</v>
      </c>
      <c r="H1024">
        <v>542483</v>
      </c>
      <c r="I1024" t="s">
        <v>18550</v>
      </c>
      <c r="J1024" t="s">
        <v>545</v>
      </c>
      <c r="K1024" t="s">
        <v>546</v>
      </c>
      <c r="L1024" t="s">
        <v>557</v>
      </c>
      <c r="M1024" t="s">
        <v>548</v>
      </c>
      <c r="N1024" t="s">
        <v>549</v>
      </c>
      <c r="O1024" t="s">
        <v>550</v>
      </c>
      <c r="P1024" t="s">
        <v>136</v>
      </c>
      <c r="Q1024" t="s">
        <v>283</v>
      </c>
      <c r="R1024" t="s">
        <v>475</v>
      </c>
      <c r="S1024" t="s">
        <v>659</v>
      </c>
      <c r="T1024" t="s">
        <v>17691</v>
      </c>
      <c r="U1024">
        <f>COUNTIF('业绩进度排名-中间表'!$E$27:$E$202,新签明细[[#This Row],[cc_user_name]])</f>
        <v>1</v>
      </c>
      <c r="V1024" s="1">
        <f>DATEVALUE(LEFT(新签明细[[#This Row],[支付成功时间]], FIND(" ", 新签明细[[#This Row],[支付成功时间]]) - 1))</f>
        <v>45801</v>
      </c>
      <c r="W1024" s="1">
        <f>IFERROR(DATEVALUE(LEFT(新签明细[[#This Row],[lead_date]],FIND(" ",新签明细[[#This Row],[lead_date]])-1)),$W$2)</f>
        <v>45797</v>
      </c>
      <c r="X1024" t="b">
        <f t="shared" ca="1" si="15"/>
        <v>1</v>
      </c>
    </row>
    <row r="1025" spans="1:24" hidden="1">
      <c r="A1025" t="s">
        <v>936</v>
      </c>
      <c r="B1025" t="s">
        <v>937</v>
      </c>
      <c r="C1025">
        <v>8</v>
      </c>
      <c r="D1025" t="s">
        <v>279</v>
      </c>
      <c r="E1025" t="s">
        <v>937</v>
      </c>
      <c r="F1025">
        <v>1</v>
      </c>
      <c r="G1025">
        <v>288.39999999999998</v>
      </c>
      <c r="H1025">
        <v>534341</v>
      </c>
      <c r="I1025" t="s">
        <v>938</v>
      </c>
      <c r="J1025" t="s">
        <v>545</v>
      </c>
      <c r="K1025" t="s">
        <v>546</v>
      </c>
      <c r="L1025" t="s">
        <v>577</v>
      </c>
      <c r="M1025" t="s">
        <v>939</v>
      </c>
      <c r="N1025" t="s">
        <v>549</v>
      </c>
      <c r="O1025" t="s">
        <v>550</v>
      </c>
      <c r="P1025" t="s">
        <v>136</v>
      </c>
      <c r="Q1025" t="s">
        <v>139</v>
      </c>
      <c r="R1025" t="s">
        <v>475</v>
      </c>
      <c r="S1025" t="s">
        <v>572</v>
      </c>
      <c r="T1025" t="s">
        <v>830</v>
      </c>
      <c r="U1025">
        <f>COUNTIF('业绩进度排名-中间表'!$E$27:$E$202,新签明细[[#This Row],[cc_user_name]])</f>
        <v>1</v>
      </c>
      <c r="V1025" s="1">
        <f>DATEVALUE(LEFT(新签明细[[#This Row],[支付成功时间]], FIND(" ", 新签明细[[#This Row],[支付成功时间]]) - 1))</f>
        <v>45780</v>
      </c>
      <c r="W1025" s="1">
        <f>IFERROR(DATEVALUE(LEFT(新签明细[[#This Row],[lead_date]],FIND(" ",新签明细[[#This Row],[lead_date]])-1)),$W$2)</f>
        <v>45765</v>
      </c>
      <c r="X1025" t="b">
        <f t="shared" ca="1" si="15"/>
        <v>0</v>
      </c>
    </row>
    <row r="1026" spans="1:24" hidden="1">
      <c r="A1026" t="s">
        <v>30929</v>
      </c>
      <c r="B1026" t="s">
        <v>30930</v>
      </c>
      <c r="C1026">
        <v>24</v>
      </c>
      <c r="D1026" t="s">
        <v>9481</v>
      </c>
      <c r="E1026" t="s">
        <v>30930</v>
      </c>
      <c r="F1026">
        <v>1</v>
      </c>
      <c r="G1026">
        <v>435.26431600000001</v>
      </c>
      <c r="H1026">
        <v>543929</v>
      </c>
      <c r="I1026" t="s">
        <v>30931</v>
      </c>
      <c r="J1026" t="s">
        <v>545</v>
      </c>
      <c r="K1026" t="s">
        <v>546</v>
      </c>
      <c r="L1026" t="s">
        <v>671</v>
      </c>
      <c r="M1026" t="s">
        <v>648</v>
      </c>
      <c r="N1026" t="s">
        <v>805</v>
      </c>
      <c r="O1026" t="s">
        <v>649</v>
      </c>
      <c r="P1026" t="s">
        <v>649</v>
      </c>
      <c r="Q1026" t="s">
        <v>626</v>
      </c>
      <c r="R1026" t="s">
        <v>475</v>
      </c>
      <c r="S1026" t="s">
        <v>650</v>
      </c>
      <c r="T1026" t="s">
        <v>17695</v>
      </c>
      <c r="U1026">
        <f>COUNTIF('业绩进度排名-中间表'!$E$27:$E$202,新签明细[[#This Row],[cc_user_name]])</f>
        <v>0</v>
      </c>
      <c r="V1026" s="1">
        <f>DATEVALUE(LEFT(新签明细[[#This Row],[支付成功时间]], FIND(" ", 新签明细[[#This Row],[支付成功时间]]) - 1))</f>
        <v>45803</v>
      </c>
      <c r="W1026" s="1">
        <f>IFERROR(DATEVALUE(LEFT(新签明细[[#This Row],[lead_date]],FIND(" ",新签明细[[#This Row],[lead_date]])-1)),$W$2)</f>
        <v>45790</v>
      </c>
      <c r="X1026" t="b">
        <f t="shared" ca="1" si="15"/>
        <v>1</v>
      </c>
    </row>
    <row r="1027" spans="1:24" hidden="1">
      <c r="A1027" t="s">
        <v>18551</v>
      </c>
      <c r="B1027" t="s">
        <v>18552</v>
      </c>
      <c r="C1027">
        <v>24</v>
      </c>
      <c r="D1027" t="s">
        <v>334</v>
      </c>
      <c r="E1027" t="s">
        <v>18552</v>
      </c>
      <c r="F1027">
        <v>1</v>
      </c>
      <c r="G1027">
        <v>933.93635500000005</v>
      </c>
      <c r="H1027">
        <v>543276</v>
      </c>
      <c r="I1027" t="s">
        <v>18553</v>
      </c>
      <c r="J1027" t="s">
        <v>545</v>
      </c>
      <c r="K1027" t="s">
        <v>546</v>
      </c>
      <c r="L1027" t="s">
        <v>671</v>
      </c>
      <c r="M1027" t="s">
        <v>558</v>
      </c>
      <c r="N1027" t="s">
        <v>549</v>
      </c>
      <c r="O1027" t="s">
        <v>559</v>
      </c>
      <c r="P1027" t="s">
        <v>504</v>
      </c>
      <c r="Q1027" t="s">
        <v>325</v>
      </c>
      <c r="R1027" t="s">
        <v>475</v>
      </c>
      <c r="S1027" t="s">
        <v>589</v>
      </c>
      <c r="T1027" t="s">
        <v>18554</v>
      </c>
      <c r="U1027">
        <f>COUNTIF('业绩进度排名-中间表'!$E$27:$E$202,新签明细[[#This Row],[cc_user_name]])</f>
        <v>1</v>
      </c>
      <c r="V1027" s="1">
        <f>DATEVALUE(LEFT(新签明细[[#This Row],[支付成功时间]], FIND(" ", 新签明细[[#This Row],[支付成功时间]]) - 1))</f>
        <v>45802</v>
      </c>
      <c r="W1027" s="1">
        <f>IFERROR(DATEVALUE(LEFT(新签明细[[#This Row],[lead_date]],FIND(" ",新签明细[[#This Row],[lead_date]])-1)),$W$2)</f>
        <v>45660</v>
      </c>
      <c r="X1027" t="b">
        <f t="shared" ref="X1027:X1090" ca="1" si="16">MONTH(W1027)=MONTH(TODAY())</f>
        <v>0</v>
      </c>
    </row>
    <row r="1028" spans="1:24" hidden="1">
      <c r="A1028" t="s">
        <v>18555</v>
      </c>
      <c r="B1028" t="s">
        <v>18556</v>
      </c>
      <c r="C1028">
        <v>18</v>
      </c>
      <c r="D1028" t="s">
        <v>255</v>
      </c>
      <c r="E1028" t="s">
        <v>18556</v>
      </c>
      <c r="F1028">
        <v>1</v>
      </c>
      <c r="G1028">
        <v>630</v>
      </c>
      <c r="H1028">
        <v>537785</v>
      </c>
      <c r="I1028" t="s">
        <v>18557</v>
      </c>
      <c r="J1028" t="s">
        <v>545</v>
      </c>
      <c r="K1028" t="s">
        <v>546</v>
      </c>
      <c r="L1028" t="s">
        <v>565</v>
      </c>
      <c r="M1028" t="s">
        <v>548</v>
      </c>
      <c r="N1028" t="s">
        <v>549</v>
      </c>
      <c r="O1028" t="s">
        <v>550</v>
      </c>
      <c r="P1028" t="s">
        <v>136</v>
      </c>
      <c r="Q1028" t="s">
        <v>147</v>
      </c>
      <c r="R1028" t="s">
        <v>475</v>
      </c>
      <c r="S1028" t="s">
        <v>659</v>
      </c>
      <c r="T1028" t="s">
        <v>17695</v>
      </c>
      <c r="U1028">
        <f>COUNTIF('业绩进度排名-中间表'!$E$27:$E$202,新签明细[[#This Row],[cc_user_name]])</f>
        <v>1</v>
      </c>
      <c r="V1028" s="1">
        <f>DATEVALUE(LEFT(新签明细[[#This Row],[支付成功时间]], FIND(" ", 新签明细[[#This Row],[支付成功时间]]) - 1))</f>
        <v>45791</v>
      </c>
      <c r="W1028" s="1">
        <f>IFERROR(DATEVALUE(LEFT(新签明细[[#This Row],[lead_date]],FIND(" ",新签明细[[#This Row],[lead_date]])-1)),$W$2)</f>
        <v>45790</v>
      </c>
      <c r="X1028" t="b">
        <f t="shared" ca="1" si="16"/>
        <v>1</v>
      </c>
    </row>
    <row r="1029" spans="1:24" hidden="1">
      <c r="A1029" t="s">
        <v>30932</v>
      </c>
      <c r="B1029" t="s">
        <v>30933</v>
      </c>
      <c r="C1029">
        <v>30</v>
      </c>
      <c r="D1029" t="s">
        <v>196</v>
      </c>
      <c r="E1029" t="s">
        <v>30933</v>
      </c>
      <c r="F1029">
        <v>1</v>
      </c>
      <c r="G1029">
        <v>811.13</v>
      </c>
      <c r="H1029">
        <v>544540</v>
      </c>
      <c r="I1029" t="s">
        <v>30934</v>
      </c>
      <c r="J1029" t="s">
        <v>545</v>
      </c>
      <c r="K1029" t="s">
        <v>546</v>
      </c>
      <c r="L1029" t="s">
        <v>599</v>
      </c>
      <c r="M1029" t="s">
        <v>1314</v>
      </c>
      <c r="N1029" t="s">
        <v>549</v>
      </c>
      <c r="O1029" t="s">
        <v>559</v>
      </c>
      <c r="P1029" t="s">
        <v>469</v>
      </c>
      <c r="Q1029" t="s">
        <v>189</v>
      </c>
      <c r="R1029" t="s">
        <v>475</v>
      </c>
      <c r="S1029" t="s">
        <v>17728</v>
      </c>
      <c r="T1029" t="s">
        <v>18475</v>
      </c>
      <c r="U1029">
        <f>COUNTIF('业绩进度排名-中间表'!$E$27:$E$202,新签明细[[#This Row],[cc_user_name]])</f>
        <v>1</v>
      </c>
      <c r="V1029" s="1">
        <f>DATEVALUE(LEFT(新签明细[[#This Row],[支付成功时间]], FIND(" ", 新签明细[[#This Row],[支付成功时间]]) - 1))</f>
        <v>45804</v>
      </c>
      <c r="W1029" s="1">
        <f>IFERROR(DATEVALUE(LEFT(新签明细[[#This Row],[lead_date]],FIND(" ",新签明细[[#This Row],[lead_date]])-1)),$W$2)</f>
        <v>45801</v>
      </c>
      <c r="X1029" t="b">
        <f t="shared" ca="1" si="16"/>
        <v>1</v>
      </c>
    </row>
    <row r="1030" spans="1:24" hidden="1">
      <c r="A1030" t="s">
        <v>30935</v>
      </c>
      <c r="B1030" t="s">
        <v>30936</v>
      </c>
      <c r="C1030">
        <v>30</v>
      </c>
      <c r="D1030" t="s">
        <v>626</v>
      </c>
      <c r="E1030" t="s">
        <v>30936</v>
      </c>
      <c r="F1030">
        <v>1</v>
      </c>
      <c r="G1030">
        <v>787.5</v>
      </c>
      <c r="H1030">
        <v>543805</v>
      </c>
      <c r="I1030" t="s">
        <v>30937</v>
      </c>
      <c r="J1030" t="s">
        <v>545</v>
      </c>
      <c r="K1030" t="s">
        <v>546</v>
      </c>
      <c r="L1030" t="s">
        <v>599</v>
      </c>
      <c r="M1030" t="s">
        <v>548</v>
      </c>
      <c r="N1030" t="s">
        <v>649</v>
      </c>
      <c r="O1030" t="s">
        <v>649</v>
      </c>
      <c r="P1030" t="s">
        <v>649</v>
      </c>
      <c r="Q1030" t="s">
        <v>626</v>
      </c>
      <c r="R1030" t="s">
        <v>475</v>
      </c>
      <c r="S1030" t="s">
        <v>30938</v>
      </c>
      <c r="T1030" t="s">
        <v>17665</v>
      </c>
      <c r="U1030">
        <f>COUNTIF('业绩进度排名-中间表'!$E$27:$E$202,新签明细[[#This Row],[cc_user_name]])</f>
        <v>0</v>
      </c>
      <c r="V1030" s="1">
        <f>DATEVALUE(LEFT(新签明细[[#This Row],[支付成功时间]], FIND(" ", 新签明细[[#This Row],[支付成功时间]]) - 1))</f>
        <v>45803</v>
      </c>
      <c r="W1030" s="1">
        <f>IFERROR(DATEVALUE(LEFT(新签明细[[#This Row],[lead_date]],FIND(" ",新签明细[[#This Row],[lead_date]])-1)),$W$2)</f>
        <v>45800</v>
      </c>
      <c r="X1030" t="b">
        <f t="shared" ca="1" si="16"/>
        <v>1</v>
      </c>
    </row>
    <row r="1031" spans="1:24" hidden="1">
      <c r="A1031" t="s">
        <v>940</v>
      </c>
      <c r="B1031" t="s">
        <v>941</v>
      </c>
      <c r="C1031">
        <v>36</v>
      </c>
      <c r="D1031" t="s">
        <v>271</v>
      </c>
      <c r="E1031" t="s">
        <v>941</v>
      </c>
      <c r="F1031">
        <v>1</v>
      </c>
      <c r="G1031">
        <v>420</v>
      </c>
      <c r="H1031">
        <v>535002</v>
      </c>
      <c r="I1031" t="s">
        <v>942</v>
      </c>
      <c r="J1031" t="s">
        <v>545</v>
      </c>
      <c r="K1031" t="s">
        <v>864</v>
      </c>
      <c r="L1031" t="s">
        <v>865</v>
      </c>
      <c r="M1031" t="s">
        <v>578</v>
      </c>
      <c r="N1031" t="s">
        <v>549</v>
      </c>
      <c r="O1031" t="s">
        <v>550</v>
      </c>
      <c r="P1031" t="s">
        <v>136</v>
      </c>
      <c r="Q1031" t="s">
        <v>139</v>
      </c>
      <c r="R1031" t="s">
        <v>475</v>
      </c>
      <c r="S1031" t="s">
        <v>9525</v>
      </c>
      <c r="T1031" t="s">
        <v>943</v>
      </c>
      <c r="U1031">
        <f>COUNTIF('业绩进度排名-中间表'!$E$27:$E$202,新签明细[[#This Row],[cc_user_name]])</f>
        <v>1</v>
      </c>
      <c r="V1031" s="1">
        <f>DATEVALUE(LEFT(新签明细[[#This Row],[支付成功时间]], FIND(" ", 新签明细[[#This Row],[支付成功时间]]) - 1))</f>
        <v>45784</v>
      </c>
      <c r="W1031" s="1">
        <f>IFERROR(DATEVALUE(LEFT(新签明细[[#This Row],[lead_date]],FIND(" ",新签明细[[#This Row],[lead_date]])-1)),$W$2)</f>
        <v>45757</v>
      </c>
      <c r="X1031" t="b">
        <f t="shared" ca="1" si="16"/>
        <v>0</v>
      </c>
    </row>
    <row r="1032" spans="1:24">
      <c r="A1032" t="s">
        <v>29055</v>
      </c>
      <c r="B1032" t="s">
        <v>29056</v>
      </c>
      <c r="C1032">
        <v>18</v>
      </c>
      <c r="D1032" t="s">
        <v>298</v>
      </c>
      <c r="E1032" t="s">
        <v>29056</v>
      </c>
      <c r="F1032">
        <v>1</v>
      </c>
      <c r="G1032">
        <v>713.71986600000002</v>
      </c>
      <c r="H1032">
        <v>543621</v>
      </c>
      <c r="I1032" t="s">
        <v>29057</v>
      </c>
      <c r="J1032" t="s">
        <v>545</v>
      </c>
      <c r="K1032" t="s">
        <v>546</v>
      </c>
      <c r="L1032" t="s">
        <v>565</v>
      </c>
      <c r="M1032" t="s">
        <v>1088</v>
      </c>
      <c r="N1032" t="s">
        <v>549</v>
      </c>
      <c r="O1032" t="s">
        <v>550</v>
      </c>
      <c r="P1032" t="s">
        <v>136</v>
      </c>
      <c r="Q1032" t="s">
        <v>143</v>
      </c>
      <c r="R1032" t="s">
        <v>475</v>
      </c>
      <c r="S1032" t="s">
        <v>659</v>
      </c>
      <c r="T1032" t="s">
        <v>17695</v>
      </c>
      <c r="U1032">
        <f>COUNTIF('业绩进度排名-中间表'!$E$27:$E$202,新签明细[[#This Row],[cc_user_name]])</f>
        <v>1</v>
      </c>
      <c r="V1032" s="1">
        <f>DATEVALUE(LEFT(新签明细[[#This Row],[支付成功时间]], FIND(" ", 新签明细[[#This Row],[支付成功时间]]) - 1))</f>
        <v>45802</v>
      </c>
      <c r="W1032" s="1">
        <f>IFERROR(DATEVALUE(LEFT(新签明细[[#This Row],[lead_date]],FIND(" ",新签明细[[#This Row],[lead_date]])-1)),$W$2)</f>
        <v>45790</v>
      </c>
      <c r="X1032" t="b">
        <f t="shared" ca="1" si="16"/>
        <v>1</v>
      </c>
    </row>
    <row r="1033" spans="1:24" hidden="1">
      <c r="A1033" t="s">
        <v>1085</v>
      </c>
      <c r="B1033" t="s">
        <v>1086</v>
      </c>
      <c r="C1033">
        <v>30</v>
      </c>
      <c r="D1033" t="s">
        <v>185</v>
      </c>
      <c r="E1033" t="s">
        <v>1086</v>
      </c>
      <c r="F1033">
        <v>1</v>
      </c>
      <c r="G1033">
        <v>787.5</v>
      </c>
      <c r="H1033">
        <v>534251</v>
      </c>
      <c r="I1033" t="s">
        <v>1087</v>
      </c>
      <c r="J1033" t="s">
        <v>545</v>
      </c>
      <c r="K1033" t="s">
        <v>546</v>
      </c>
      <c r="L1033" t="s">
        <v>599</v>
      </c>
      <c r="M1033" t="s">
        <v>1088</v>
      </c>
      <c r="N1033" t="s">
        <v>549</v>
      </c>
      <c r="O1033" t="s">
        <v>559</v>
      </c>
      <c r="P1033" t="s">
        <v>469</v>
      </c>
      <c r="Q1033" t="s">
        <v>180</v>
      </c>
      <c r="R1033" t="s">
        <v>475</v>
      </c>
      <c r="S1033" t="s">
        <v>1089</v>
      </c>
      <c r="T1033" t="s">
        <v>673</v>
      </c>
      <c r="U1033">
        <f>COUNTIF('业绩进度排名-中间表'!$E$27:$E$202,新签明细[[#This Row],[cc_user_name]])</f>
        <v>1</v>
      </c>
      <c r="V1033" s="1">
        <f>DATEVALUE(LEFT(新签明细[[#This Row],[支付成功时间]], FIND(" ", 新签明细[[#This Row],[支付成功时间]]) - 1))</f>
        <v>45779</v>
      </c>
      <c r="W1033" s="1">
        <f>IFERROR(DATEVALUE(LEFT(新签明细[[#This Row],[lead_date]],FIND(" ",新签明细[[#This Row],[lead_date]])-1)),$W$2)</f>
        <v>45778</v>
      </c>
      <c r="X1033" t="b">
        <f t="shared" ca="1" si="16"/>
        <v>1</v>
      </c>
    </row>
    <row r="1034" spans="1:24" hidden="1">
      <c r="A1034" t="s">
        <v>11236</v>
      </c>
      <c r="B1034" t="s">
        <v>11237</v>
      </c>
      <c r="C1034">
        <v>36</v>
      </c>
      <c r="D1034" t="s">
        <v>335</v>
      </c>
      <c r="E1034" t="s">
        <v>11237</v>
      </c>
      <c r="F1034">
        <v>1</v>
      </c>
      <c r="G1034">
        <v>1341.247805</v>
      </c>
      <c r="H1034">
        <v>537132</v>
      </c>
      <c r="I1034" t="s">
        <v>11238</v>
      </c>
      <c r="J1034" t="s">
        <v>545</v>
      </c>
      <c r="K1034" t="s">
        <v>546</v>
      </c>
      <c r="L1034" t="s">
        <v>557</v>
      </c>
      <c r="M1034" t="s">
        <v>558</v>
      </c>
      <c r="N1034" t="s">
        <v>549</v>
      </c>
      <c r="O1034" t="s">
        <v>559</v>
      </c>
      <c r="P1034" t="s">
        <v>504</v>
      </c>
      <c r="Q1034" t="s">
        <v>325</v>
      </c>
      <c r="R1034" t="s">
        <v>475</v>
      </c>
      <c r="S1034" t="s">
        <v>589</v>
      </c>
      <c r="T1034" t="s">
        <v>1495</v>
      </c>
      <c r="U1034">
        <f>COUNTIF('业绩进度排名-中间表'!$E$27:$E$202,新签明细[[#This Row],[cc_user_name]])</f>
        <v>1</v>
      </c>
      <c r="V1034" s="1">
        <f>DATEVALUE(LEFT(新签明细[[#This Row],[支付成功时间]], FIND(" ", 新签明细[[#This Row],[支付成功时间]]) - 1))</f>
        <v>45789</v>
      </c>
      <c r="W1034" s="1">
        <f>IFERROR(DATEVALUE(LEFT(新签明细[[#This Row],[lead_date]],FIND(" ",新签明细[[#This Row],[lead_date]])-1)),$W$2)</f>
        <v>45764</v>
      </c>
      <c r="X1034" t="b">
        <f t="shared" ca="1" si="16"/>
        <v>0</v>
      </c>
    </row>
    <row r="1035" spans="1:24" hidden="1">
      <c r="A1035" t="s">
        <v>18732</v>
      </c>
      <c r="B1035" t="s">
        <v>18733</v>
      </c>
      <c r="C1035">
        <v>24</v>
      </c>
      <c r="D1035" t="s">
        <v>339</v>
      </c>
      <c r="E1035" t="s">
        <v>18733</v>
      </c>
      <c r="F1035">
        <v>1</v>
      </c>
      <c r="G1035">
        <v>933.93635500000005</v>
      </c>
      <c r="H1035">
        <v>539438</v>
      </c>
      <c r="I1035" t="s">
        <v>18734</v>
      </c>
      <c r="J1035" t="s">
        <v>545</v>
      </c>
      <c r="K1035" t="s">
        <v>546</v>
      </c>
      <c r="L1035" t="s">
        <v>671</v>
      </c>
      <c r="M1035" t="s">
        <v>558</v>
      </c>
      <c r="N1035" t="s">
        <v>549</v>
      </c>
      <c r="O1035" t="s">
        <v>559</v>
      </c>
      <c r="P1035" t="s">
        <v>504</v>
      </c>
      <c r="Q1035" t="s">
        <v>325</v>
      </c>
      <c r="R1035" t="s">
        <v>475</v>
      </c>
      <c r="S1035" t="s">
        <v>1071</v>
      </c>
      <c r="T1035" t="s">
        <v>612</v>
      </c>
      <c r="U1035">
        <f>COUNTIF('业绩进度排名-中间表'!$E$27:$E$202,新签明细[[#This Row],[cc_user_name]])</f>
        <v>1</v>
      </c>
      <c r="V1035" s="1">
        <f>DATEVALUE(LEFT(新签明细[[#This Row],[支付成功时间]], FIND(" ", 新签明细[[#This Row],[支付成功时间]]) - 1))</f>
        <v>45794</v>
      </c>
      <c r="W1035" s="1">
        <f>IFERROR(DATEVALUE(LEFT(新签明细[[#This Row],[lead_date]],FIND(" ",新签明细[[#This Row],[lead_date]])-1)),$W$2)</f>
        <v>45782</v>
      </c>
      <c r="X1035" t="b">
        <f t="shared" ca="1" si="16"/>
        <v>1</v>
      </c>
    </row>
    <row r="1036" spans="1:24" hidden="1">
      <c r="A1036" t="s">
        <v>9555</v>
      </c>
      <c r="B1036" t="s">
        <v>9556</v>
      </c>
      <c r="C1036">
        <v>18</v>
      </c>
      <c r="D1036" t="s">
        <v>216</v>
      </c>
      <c r="E1036" t="s">
        <v>9556</v>
      </c>
      <c r="F1036">
        <v>1</v>
      </c>
      <c r="G1036">
        <v>630</v>
      </c>
      <c r="H1036">
        <v>536310</v>
      </c>
      <c r="I1036" t="s">
        <v>9557</v>
      </c>
      <c r="J1036" t="s">
        <v>545</v>
      </c>
      <c r="K1036" t="s">
        <v>546</v>
      </c>
      <c r="L1036" t="s">
        <v>565</v>
      </c>
      <c r="M1036" t="s">
        <v>548</v>
      </c>
      <c r="N1036" t="s">
        <v>549</v>
      </c>
      <c r="O1036" t="s">
        <v>550</v>
      </c>
      <c r="P1036" t="s">
        <v>551</v>
      </c>
      <c r="Q1036" t="s">
        <v>145</v>
      </c>
      <c r="R1036" t="s">
        <v>475</v>
      </c>
      <c r="S1036" t="s">
        <v>659</v>
      </c>
      <c r="T1036" t="s">
        <v>873</v>
      </c>
      <c r="U1036">
        <f>COUNTIF('业绩进度排名-中间表'!$E$27:$E$202,新签明细[[#This Row],[cc_user_name]])</f>
        <v>1</v>
      </c>
      <c r="V1036" s="1">
        <f>DATEVALUE(LEFT(新签明细[[#This Row],[支付成功时间]], FIND(" ", 新签明细[[#This Row],[支付成功时间]]) - 1))</f>
        <v>45788</v>
      </c>
      <c r="W1036" s="1">
        <f>IFERROR(DATEVALUE(LEFT(新签明细[[#This Row],[lead_date]],FIND(" ",新签明细[[#This Row],[lead_date]])-1)),$W$2)</f>
        <v>45786</v>
      </c>
      <c r="X1036" t="b">
        <f t="shared" ca="1" si="16"/>
        <v>1</v>
      </c>
    </row>
    <row r="1037" spans="1:24" hidden="1">
      <c r="A1037" t="s">
        <v>30939</v>
      </c>
      <c r="B1037" t="s">
        <v>30940</v>
      </c>
      <c r="C1037">
        <v>8</v>
      </c>
      <c r="D1037" t="s">
        <v>315</v>
      </c>
      <c r="E1037" t="s">
        <v>30940</v>
      </c>
      <c r="F1037">
        <v>1</v>
      </c>
      <c r="G1037">
        <v>277.18606</v>
      </c>
      <c r="H1037">
        <v>544032</v>
      </c>
      <c r="I1037" t="s">
        <v>30941</v>
      </c>
      <c r="J1037" t="s">
        <v>545</v>
      </c>
      <c r="K1037" t="s">
        <v>546</v>
      </c>
      <c r="L1037" t="s">
        <v>577</v>
      </c>
      <c r="M1037" t="s">
        <v>695</v>
      </c>
      <c r="N1037" t="s">
        <v>549</v>
      </c>
      <c r="O1037" t="s">
        <v>550</v>
      </c>
      <c r="P1037" t="s">
        <v>616</v>
      </c>
      <c r="Q1037" t="s">
        <v>314</v>
      </c>
      <c r="R1037" t="s">
        <v>475</v>
      </c>
      <c r="S1037" t="s">
        <v>1852</v>
      </c>
      <c r="T1037" t="s">
        <v>17717</v>
      </c>
      <c r="U1037">
        <f>COUNTIF('业绩进度排名-中间表'!$E$27:$E$202,新签明细[[#This Row],[cc_user_name]])</f>
        <v>1</v>
      </c>
      <c r="V1037" s="1">
        <f>DATEVALUE(LEFT(新签明细[[#This Row],[支付成功时间]], FIND(" ", 新签明细[[#This Row],[支付成功时间]]) - 1))</f>
        <v>45803</v>
      </c>
      <c r="W1037" s="1">
        <f>IFERROR(DATEVALUE(LEFT(新签明细[[#This Row],[lead_date]],FIND(" ",新签明细[[#This Row],[lead_date]])-1)),$W$2)</f>
        <v>45792</v>
      </c>
      <c r="X1037" t="b">
        <f t="shared" ca="1" si="16"/>
        <v>1</v>
      </c>
    </row>
    <row r="1038" spans="1:24">
      <c r="A1038" t="s">
        <v>1090</v>
      </c>
      <c r="B1038" t="s">
        <v>1091</v>
      </c>
      <c r="C1038">
        <v>18</v>
      </c>
      <c r="D1038" t="s">
        <v>297</v>
      </c>
      <c r="E1038" t="s">
        <v>1091</v>
      </c>
      <c r="F1038">
        <v>1</v>
      </c>
      <c r="G1038">
        <v>630</v>
      </c>
      <c r="H1038">
        <v>535297</v>
      </c>
      <c r="I1038" t="s">
        <v>1092</v>
      </c>
      <c r="J1038" t="s">
        <v>545</v>
      </c>
      <c r="K1038" t="s">
        <v>546</v>
      </c>
      <c r="L1038" t="s">
        <v>565</v>
      </c>
      <c r="M1038" t="s">
        <v>1088</v>
      </c>
      <c r="N1038" t="s">
        <v>549</v>
      </c>
      <c r="O1038" t="s">
        <v>550</v>
      </c>
      <c r="P1038" t="s">
        <v>136</v>
      </c>
      <c r="Q1038" t="s">
        <v>143</v>
      </c>
      <c r="R1038" t="s">
        <v>475</v>
      </c>
      <c r="S1038" t="s">
        <v>659</v>
      </c>
      <c r="T1038" t="s">
        <v>722</v>
      </c>
      <c r="U1038">
        <f>COUNTIF('业绩进度排名-中间表'!$E$27:$E$202,新签明细[[#This Row],[cc_user_name]])</f>
        <v>1</v>
      </c>
      <c r="V1038" s="1">
        <f>DATEVALUE(LEFT(新签明细[[#This Row],[支付成功时间]], FIND(" ", 新签明细[[#This Row],[支付成功时间]]) - 1))</f>
        <v>45785</v>
      </c>
      <c r="W1038" s="1">
        <f>IFERROR(DATEVALUE(LEFT(新签明细[[#This Row],[lead_date]],FIND(" ",新签明细[[#This Row],[lead_date]])-1)),$W$2)</f>
        <v>45780</v>
      </c>
      <c r="X1038" t="b">
        <f t="shared" ca="1" si="16"/>
        <v>1</v>
      </c>
    </row>
    <row r="1039" spans="1:24">
      <c r="A1039" t="s">
        <v>18735</v>
      </c>
      <c r="B1039" t="s">
        <v>18736</v>
      </c>
      <c r="C1039">
        <v>18</v>
      </c>
      <c r="D1039" t="s">
        <v>300</v>
      </c>
      <c r="E1039" t="s">
        <v>18736</v>
      </c>
      <c r="F1039">
        <v>1</v>
      </c>
      <c r="G1039">
        <v>630</v>
      </c>
      <c r="H1039">
        <v>540015</v>
      </c>
      <c r="I1039" t="s">
        <v>18737</v>
      </c>
      <c r="J1039" t="s">
        <v>545</v>
      </c>
      <c r="K1039" t="s">
        <v>546</v>
      </c>
      <c r="L1039" t="s">
        <v>565</v>
      </c>
      <c r="M1039" t="s">
        <v>578</v>
      </c>
      <c r="N1039" t="s">
        <v>549</v>
      </c>
      <c r="O1039" t="s">
        <v>550</v>
      </c>
      <c r="P1039" t="s">
        <v>136</v>
      </c>
      <c r="Q1039" t="s">
        <v>143</v>
      </c>
      <c r="R1039" t="s">
        <v>475</v>
      </c>
      <c r="S1039" t="s">
        <v>659</v>
      </c>
      <c r="T1039" t="s">
        <v>17717</v>
      </c>
      <c r="U1039">
        <f>COUNTIF('业绩进度排名-中间表'!$E$27:$E$202,新签明细[[#This Row],[cc_user_name]])</f>
        <v>1</v>
      </c>
      <c r="V1039" s="1">
        <f>DATEVALUE(LEFT(新签明细[[#This Row],[支付成功时间]], FIND(" ", 新签明细[[#This Row],[支付成功时间]]) - 1))</f>
        <v>45795</v>
      </c>
      <c r="W1039" s="1">
        <f>IFERROR(DATEVALUE(LEFT(新签明细[[#This Row],[lead_date]],FIND(" ",新签明细[[#This Row],[lead_date]])-1)),$W$2)</f>
        <v>45792</v>
      </c>
      <c r="X1039" t="b">
        <f t="shared" ca="1" si="16"/>
        <v>1</v>
      </c>
    </row>
    <row r="1040" spans="1:24" hidden="1">
      <c r="A1040" t="s">
        <v>1093</v>
      </c>
      <c r="B1040" t="s">
        <v>1094</v>
      </c>
      <c r="C1040">
        <v>36</v>
      </c>
      <c r="D1040" t="s">
        <v>265</v>
      </c>
      <c r="E1040" t="s">
        <v>1094</v>
      </c>
      <c r="F1040">
        <v>1</v>
      </c>
      <c r="G1040">
        <v>1210.5453239999999</v>
      </c>
      <c r="H1040">
        <v>534899</v>
      </c>
      <c r="I1040" t="s">
        <v>1095</v>
      </c>
      <c r="J1040" t="s">
        <v>545</v>
      </c>
      <c r="K1040" t="s">
        <v>546</v>
      </c>
      <c r="L1040" t="s">
        <v>557</v>
      </c>
      <c r="M1040" t="s">
        <v>610</v>
      </c>
      <c r="N1040" t="s">
        <v>549</v>
      </c>
      <c r="O1040" t="s">
        <v>550</v>
      </c>
      <c r="P1040" t="s">
        <v>136</v>
      </c>
      <c r="Q1040" t="s">
        <v>264</v>
      </c>
      <c r="R1040" t="s">
        <v>475</v>
      </c>
      <c r="S1040" t="s">
        <v>1329</v>
      </c>
      <c r="T1040" t="s">
        <v>612</v>
      </c>
      <c r="U1040">
        <f>COUNTIF('业绩进度排名-中间表'!$E$27:$E$202,新签明细[[#This Row],[cc_user_name]])</f>
        <v>1</v>
      </c>
      <c r="V1040" s="1">
        <f>DATEVALUE(LEFT(新签明细[[#This Row],[支付成功时间]], FIND(" ", 新签明细[[#This Row],[支付成功时间]]) - 1))</f>
        <v>45783</v>
      </c>
      <c r="W1040" s="1">
        <f>IFERROR(DATEVALUE(LEFT(新签明细[[#This Row],[lead_date]],FIND(" ",新签明细[[#This Row],[lead_date]])-1)),$W$2)</f>
        <v>45782</v>
      </c>
      <c r="X1040" t="b">
        <f t="shared" ca="1" si="16"/>
        <v>1</v>
      </c>
    </row>
    <row r="1041" spans="1:24" hidden="1">
      <c r="A1041" t="s">
        <v>12590</v>
      </c>
      <c r="B1041" t="s">
        <v>12591</v>
      </c>
      <c r="C1041">
        <v>8</v>
      </c>
      <c r="D1041" t="s">
        <v>193</v>
      </c>
      <c r="E1041" t="s">
        <v>12591</v>
      </c>
      <c r="F1041">
        <v>1</v>
      </c>
      <c r="G1041">
        <v>280</v>
      </c>
      <c r="H1041">
        <v>537458</v>
      </c>
      <c r="I1041" t="s">
        <v>12592</v>
      </c>
      <c r="J1041" t="s">
        <v>545</v>
      </c>
      <c r="K1041" t="s">
        <v>546</v>
      </c>
      <c r="L1041" t="s">
        <v>577</v>
      </c>
      <c r="M1041" t="s">
        <v>9336</v>
      </c>
      <c r="N1041" t="s">
        <v>549</v>
      </c>
      <c r="O1041" t="s">
        <v>559</v>
      </c>
      <c r="P1041" t="s">
        <v>469</v>
      </c>
      <c r="Q1041" t="s">
        <v>189</v>
      </c>
      <c r="R1041" t="s">
        <v>475</v>
      </c>
      <c r="S1041" t="s">
        <v>659</v>
      </c>
      <c r="T1041" t="s">
        <v>17695</v>
      </c>
      <c r="U1041">
        <f>COUNTIF('业绩进度排名-中间表'!$E$27:$E$202,新签明细[[#This Row],[cc_user_name]])</f>
        <v>1</v>
      </c>
      <c r="V1041" s="1">
        <f>DATEVALUE(LEFT(新签明细[[#This Row],[支付成功时间]], FIND(" ", 新签明细[[#This Row],[支付成功时间]]) - 1))</f>
        <v>45790</v>
      </c>
      <c r="W1041" s="1">
        <f>IFERROR(DATEVALUE(LEFT(新签明细[[#This Row],[lead_date]],FIND(" ",新签明细[[#This Row],[lead_date]])-1)),$W$2)</f>
        <v>45790</v>
      </c>
      <c r="X1041" t="b">
        <f t="shared" ca="1" si="16"/>
        <v>1</v>
      </c>
    </row>
    <row r="1042" spans="1:24" hidden="1">
      <c r="A1042" t="s">
        <v>29034</v>
      </c>
      <c r="B1042" t="s">
        <v>29035</v>
      </c>
      <c r="C1042">
        <v>18</v>
      </c>
      <c r="D1042" t="s">
        <v>212</v>
      </c>
      <c r="E1042" t="s">
        <v>29035</v>
      </c>
      <c r="F1042">
        <v>1</v>
      </c>
      <c r="G1042">
        <v>646.33571900000004</v>
      </c>
      <c r="H1042">
        <v>543711</v>
      </c>
      <c r="I1042" t="s">
        <v>29036</v>
      </c>
      <c r="J1042" t="s">
        <v>545</v>
      </c>
      <c r="K1042" t="s">
        <v>546</v>
      </c>
      <c r="L1042" t="s">
        <v>565</v>
      </c>
      <c r="M1042" t="s">
        <v>626</v>
      </c>
      <c r="N1042" t="s">
        <v>549</v>
      </c>
      <c r="O1042" t="s">
        <v>550</v>
      </c>
      <c r="P1042" t="s">
        <v>551</v>
      </c>
      <c r="Q1042" t="s">
        <v>149</v>
      </c>
      <c r="R1042" t="s">
        <v>475</v>
      </c>
      <c r="S1042" t="s">
        <v>659</v>
      </c>
      <c r="T1042" t="s">
        <v>17764</v>
      </c>
      <c r="U1042">
        <f>COUNTIF('业绩进度排名-中间表'!$E$27:$E$202,新签明细[[#This Row],[cc_user_name]])</f>
        <v>1</v>
      </c>
      <c r="V1042" s="1">
        <f>DATEVALUE(LEFT(新签明细[[#This Row],[支付成功时间]], FIND(" ", 新签明细[[#This Row],[支付成功时间]]) - 1))</f>
        <v>45803</v>
      </c>
      <c r="W1042" s="1">
        <f>IFERROR(DATEVALUE(LEFT(新签明细[[#This Row],[lead_date]],FIND(" ",新签明细[[#This Row],[lead_date]])-1)),$W$2)</f>
        <v>45799</v>
      </c>
      <c r="X1042" t="b">
        <f t="shared" ca="1" si="16"/>
        <v>1</v>
      </c>
    </row>
    <row r="1043" spans="1:24" hidden="1">
      <c r="A1043" t="s">
        <v>18738</v>
      </c>
      <c r="B1043" t="s">
        <v>18739</v>
      </c>
      <c r="C1043">
        <v>24</v>
      </c>
      <c r="D1043" t="s">
        <v>337</v>
      </c>
      <c r="E1043" t="s">
        <v>18739</v>
      </c>
      <c r="F1043">
        <v>1</v>
      </c>
      <c r="G1043">
        <v>856.82234400000004</v>
      </c>
      <c r="H1043">
        <v>537798</v>
      </c>
      <c r="I1043" t="s">
        <v>18740</v>
      </c>
      <c r="J1043" t="s">
        <v>545</v>
      </c>
      <c r="K1043" t="s">
        <v>546</v>
      </c>
      <c r="L1043" t="s">
        <v>671</v>
      </c>
      <c r="M1043" t="s">
        <v>558</v>
      </c>
      <c r="N1043" t="s">
        <v>549</v>
      </c>
      <c r="O1043" t="s">
        <v>559</v>
      </c>
      <c r="P1043" t="s">
        <v>504</v>
      </c>
      <c r="Q1043" t="s">
        <v>325</v>
      </c>
      <c r="R1043" t="s">
        <v>475</v>
      </c>
      <c r="S1043" t="s">
        <v>659</v>
      </c>
      <c r="T1043" t="s">
        <v>873</v>
      </c>
      <c r="U1043">
        <f>COUNTIF('业绩进度排名-中间表'!$E$27:$E$202,新签明细[[#This Row],[cc_user_name]])</f>
        <v>1</v>
      </c>
      <c r="V1043" s="1">
        <f>DATEVALUE(LEFT(新签明细[[#This Row],[支付成功时间]], FIND(" ", 新签明细[[#This Row],[支付成功时间]]) - 1))</f>
        <v>45791</v>
      </c>
      <c r="W1043" s="1">
        <f>IFERROR(DATEVALUE(LEFT(新签明细[[#This Row],[lead_date]],FIND(" ",新签明细[[#This Row],[lead_date]])-1)),$W$2)</f>
        <v>45786</v>
      </c>
      <c r="X1043" t="b">
        <f t="shared" ca="1" si="16"/>
        <v>1</v>
      </c>
    </row>
    <row r="1044" spans="1:24" hidden="1">
      <c r="A1044" t="s">
        <v>18741</v>
      </c>
      <c r="B1044" t="s">
        <v>18742</v>
      </c>
      <c r="C1044">
        <v>36</v>
      </c>
      <c r="D1044" t="s">
        <v>337</v>
      </c>
      <c r="E1044" t="s">
        <v>18742</v>
      </c>
      <c r="F1044">
        <v>1</v>
      </c>
      <c r="G1044">
        <v>1341.247805</v>
      </c>
      <c r="H1044">
        <v>542040</v>
      </c>
      <c r="I1044" t="s">
        <v>18743</v>
      </c>
      <c r="J1044" t="s">
        <v>545</v>
      </c>
      <c r="K1044" t="s">
        <v>546</v>
      </c>
      <c r="L1044" t="s">
        <v>557</v>
      </c>
      <c r="M1044" t="s">
        <v>558</v>
      </c>
      <c r="N1044" t="s">
        <v>549</v>
      </c>
      <c r="O1044" t="s">
        <v>559</v>
      </c>
      <c r="P1044" t="s">
        <v>504</v>
      </c>
      <c r="Q1044" t="s">
        <v>325</v>
      </c>
      <c r="R1044" t="s">
        <v>475</v>
      </c>
      <c r="S1044" t="s">
        <v>1071</v>
      </c>
      <c r="T1044" t="s">
        <v>17695</v>
      </c>
      <c r="U1044">
        <f>COUNTIF('业绩进度排名-中间表'!$E$27:$E$202,新签明细[[#This Row],[cc_user_name]])</f>
        <v>1</v>
      </c>
      <c r="V1044" s="1">
        <f>DATEVALUE(LEFT(新签明细[[#This Row],[支付成功时间]], FIND(" ", 新签明细[[#This Row],[支付成功时间]]) - 1))</f>
        <v>45799</v>
      </c>
      <c r="W1044" s="1">
        <f>IFERROR(DATEVALUE(LEFT(新签明细[[#This Row],[lead_date]],FIND(" ",新签明细[[#This Row],[lead_date]])-1)),$W$2)</f>
        <v>45790</v>
      </c>
      <c r="X1044" t="b">
        <f t="shared" ca="1" si="16"/>
        <v>1</v>
      </c>
    </row>
    <row r="1045" spans="1:24" hidden="1">
      <c r="A1045" t="s">
        <v>30942</v>
      </c>
      <c r="B1045" t="s">
        <v>30943</v>
      </c>
      <c r="C1045">
        <v>18</v>
      </c>
      <c r="D1045" t="s">
        <v>295</v>
      </c>
      <c r="E1045" t="s">
        <v>30943</v>
      </c>
      <c r="F1045">
        <v>1</v>
      </c>
      <c r="G1045">
        <v>641.67312100000004</v>
      </c>
      <c r="H1045">
        <v>544087</v>
      </c>
      <c r="I1045" t="s">
        <v>30944</v>
      </c>
      <c r="J1045" t="s">
        <v>545</v>
      </c>
      <c r="K1045" t="s">
        <v>546</v>
      </c>
      <c r="L1045" t="s">
        <v>565</v>
      </c>
      <c r="M1045" t="s">
        <v>558</v>
      </c>
      <c r="N1045" t="s">
        <v>549</v>
      </c>
      <c r="O1045" t="s">
        <v>550</v>
      </c>
      <c r="P1045" t="s">
        <v>136</v>
      </c>
      <c r="Q1045" t="s">
        <v>292</v>
      </c>
      <c r="R1045" t="s">
        <v>475</v>
      </c>
      <c r="S1045" t="s">
        <v>1071</v>
      </c>
      <c r="T1045" t="s">
        <v>612</v>
      </c>
      <c r="U1045">
        <f>COUNTIF('业绩进度排名-中间表'!$E$27:$E$202,新签明细[[#This Row],[cc_user_name]])</f>
        <v>1</v>
      </c>
      <c r="V1045" s="1">
        <f>DATEVALUE(LEFT(新签明细[[#This Row],[支付成功时间]], FIND(" ", 新签明细[[#This Row],[支付成功时间]]) - 1))</f>
        <v>45803</v>
      </c>
      <c r="W1045" s="1">
        <f>IFERROR(DATEVALUE(LEFT(新签明细[[#This Row],[lead_date]],FIND(" ",新签明细[[#This Row],[lead_date]])-1)),$W$2)</f>
        <v>45782</v>
      </c>
      <c r="X1045" t="b">
        <f t="shared" ca="1" si="16"/>
        <v>1</v>
      </c>
    </row>
    <row r="1046" spans="1:24" hidden="1">
      <c r="A1046" t="s">
        <v>1096</v>
      </c>
      <c r="B1046" t="s">
        <v>1097</v>
      </c>
      <c r="C1046">
        <v>30</v>
      </c>
      <c r="D1046" t="s">
        <v>200</v>
      </c>
      <c r="E1046" t="s">
        <v>1097</v>
      </c>
      <c r="F1046">
        <v>1</v>
      </c>
      <c r="G1046">
        <v>787.5</v>
      </c>
      <c r="H1046">
        <v>534557</v>
      </c>
      <c r="I1046" t="s">
        <v>1098</v>
      </c>
      <c r="J1046" t="s">
        <v>545</v>
      </c>
      <c r="K1046" t="s">
        <v>546</v>
      </c>
      <c r="L1046" t="s">
        <v>599</v>
      </c>
      <c r="M1046" t="s">
        <v>548</v>
      </c>
      <c r="N1046" t="s">
        <v>549</v>
      </c>
      <c r="O1046" t="s">
        <v>550</v>
      </c>
      <c r="P1046" t="s">
        <v>551</v>
      </c>
      <c r="Q1046" t="s">
        <v>149</v>
      </c>
      <c r="R1046" t="s">
        <v>475</v>
      </c>
      <c r="S1046" t="s">
        <v>761</v>
      </c>
      <c r="T1046" t="s">
        <v>585</v>
      </c>
      <c r="U1046">
        <f>COUNTIF('业绩进度排名-中间表'!$E$27:$E$202,新签明细[[#This Row],[cc_user_name]])</f>
        <v>1</v>
      </c>
      <c r="V1046" s="1">
        <f>DATEVALUE(LEFT(新签明细[[#This Row],[支付成功时间]], FIND(" ", 新签明细[[#This Row],[支付成功时间]]) - 1))</f>
        <v>45782</v>
      </c>
      <c r="W1046" s="1">
        <f>IFERROR(DATEVALUE(LEFT(新签明细[[#This Row],[lead_date]],FIND(" ",新签明细[[#This Row],[lead_date]])-1)),$W$2)</f>
        <v>45776</v>
      </c>
      <c r="X1046" t="b">
        <f t="shared" ca="1" si="16"/>
        <v>0</v>
      </c>
    </row>
    <row r="1047" spans="1:24" hidden="1">
      <c r="A1047" t="s">
        <v>9558</v>
      </c>
      <c r="B1047" t="s">
        <v>9559</v>
      </c>
      <c r="C1047">
        <v>48</v>
      </c>
      <c r="D1047" t="s">
        <v>222</v>
      </c>
      <c r="E1047" t="s">
        <v>9559</v>
      </c>
      <c r="F1047">
        <v>1</v>
      </c>
      <c r="G1047">
        <v>1645.94</v>
      </c>
      <c r="H1047">
        <v>536311</v>
      </c>
      <c r="I1047" t="s">
        <v>9560</v>
      </c>
      <c r="J1047" t="s">
        <v>545</v>
      </c>
      <c r="K1047" t="s">
        <v>546</v>
      </c>
      <c r="L1047" t="s">
        <v>571</v>
      </c>
      <c r="M1047" t="s">
        <v>548</v>
      </c>
      <c r="N1047" t="s">
        <v>549</v>
      </c>
      <c r="O1047" t="s">
        <v>550</v>
      </c>
      <c r="P1047" t="s">
        <v>551</v>
      </c>
      <c r="Q1047" t="s">
        <v>145</v>
      </c>
      <c r="R1047" t="s">
        <v>475</v>
      </c>
      <c r="S1047" t="s">
        <v>659</v>
      </c>
      <c r="T1047" t="s">
        <v>9478</v>
      </c>
      <c r="U1047">
        <f>COUNTIF('业绩进度排名-中间表'!$E$27:$E$202,新签明细[[#This Row],[cc_user_name]])</f>
        <v>1</v>
      </c>
      <c r="V1047" s="1">
        <f>DATEVALUE(LEFT(新签明细[[#This Row],[支付成功时间]], FIND(" ", 新签明细[[#This Row],[支付成功时间]]) - 1))</f>
        <v>45788</v>
      </c>
      <c r="W1047" s="1">
        <f>IFERROR(DATEVALUE(LEFT(新签明细[[#This Row],[lead_date]],FIND(" ",新签明细[[#This Row],[lead_date]])-1)),$W$2)</f>
        <v>45788</v>
      </c>
      <c r="X1047" t="b">
        <f t="shared" ca="1" si="16"/>
        <v>1</v>
      </c>
    </row>
    <row r="1048" spans="1:24" hidden="1">
      <c r="A1048" t="s">
        <v>12517</v>
      </c>
      <c r="B1048" t="s">
        <v>12518</v>
      </c>
      <c r="C1048">
        <v>18</v>
      </c>
      <c r="D1048" t="s">
        <v>255</v>
      </c>
      <c r="E1048" t="s">
        <v>12518</v>
      </c>
      <c r="F1048">
        <v>1</v>
      </c>
      <c r="G1048">
        <v>648.9</v>
      </c>
      <c r="H1048">
        <v>537437</v>
      </c>
      <c r="I1048" t="s">
        <v>12519</v>
      </c>
      <c r="J1048" t="s">
        <v>545</v>
      </c>
      <c r="K1048" t="s">
        <v>546</v>
      </c>
      <c r="L1048" t="s">
        <v>565</v>
      </c>
      <c r="M1048" t="s">
        <v>548</v>
      </c>
      <c r="N1048" t="s">
        <v>549</v>
      </c>
      <c r="O1048" t="s">
        <v>550</v>
      </c>
      <c r="P1048" t="s">
        <v>136</v>
      </c>
      <c r="Q1048" t="s">
        <v>147</v>
      </c>
      <c r="R1048" t="s">
        <v>475</v>
      </c>
      <c r="S1048" t="s">
        <v>659</v>
      </c>
      <c r="T1048" t="s">
        <v>12520</v>
      </c>
      <c r="U1048">
        <f>COUNTIF('业绩进度排名-中间表'!$E$27:$E$202,新签明细[[#This Row],[cc_user_name]])</f>
        <v>1</v>
      </c>
      <c r="V1048" s="1">
        <f>DATEVALUE(LEFT(新签明细[[#This Row],[支付成功时间]], FIND(" ", 新签明细[[#This Row],[支付成功时间]]) - 1))</f>
        <v>45790</v>
      </c>
      <c r="W1048" s="1">
        <f>IFERROR(DATEVALUE(LEFT(新签明细[[#This Row],[lead_date]],FIND(" ",新签明细[[#This Row],[lead_date]])-1)),$W$2)</f>
        <v>45647</v>
      </c>
      <c r="X1048" t="b">
        <f t="shared" ca="1" si="16"/>
        <v>0</v>
      </c>
    </row>
    <row r="1049" spans="1:24" hidden="1">
      <c r="A1049" t="s">
        <v>18744</v>
      </c>
      <c r="B1049" t="s">
        <v>18745</v>
      </c>
      <c r="C1049">
        <v>48</v>
      </c>
      <c r="D1049" t="s">
        <v>202</v>
      </c>
      <c r="E1049" t="s">
        <v>18745</v>
      </c>
      <c r="F1049">
        <v>1</v>
      </c>
      <c r="G1049">
        <v>1645.94</v>
      </c>
      <c r="H1049">
        <v>538987</v>
      </c>
      <c r="I1049" t="s">
        <v>18746</v>
      </c>
      <c r="J1049" t="s">
        <v>545</v>
      </c>
      <c r="K1049" t="s">
        <v>546</v>
      </c>
      <c r="L1049" t="s">
        <v>571</v>
      </c>
      <c r="M1049" t="s">
        <v>632</v>
      </c>
      <c r="N1049" t="s">
        <v>549</v>
      </c>
      <c r="O1049" t="s">
        <v>550</v>
      </c>
      <c r="P1049" t="s">
        <v>551</v>
      </c>
      <c r="Q1049" t="s">
        <v>149</v>
      </c>
      <c r="R1049" t="s">
        <v>475</v>
      </c>
      <c r="S1049" t="s">
        <v>659</v>
      </c>
      <c r="T1049" t="s">
        <v>561</v>
      </c>
      <c r="U1049">
        <f>COUNTIF('业绩进度排名-中间表'!$E$27:$E$202,新签明细[[#This Row],[cc_user_name]])</f>
        <v>1</v>
      </c>
      <c r="V1049" s="1">
        <f>DATEVALUE(LEFT(新签明细[[#This Row],[支付成功时间]], FIND(" ", 新签明细[[#This Row],[支付成功时间]]) - 1))</f>
        <v>45794</v>
      </c>
      <c r="W1049" s="1">
        <f>IFERROR(DATEVALUE(LEFT(新签明细[[#This Row],[lead_date]],FIND(" ",新签明细[[#This Row],[lead_date]])-1)),$W$2)</f>
        <v>45781</v>
      </c>
      <c r="X1049" t="b">
        <f t="shared" ca="1" si="16"/>
        <v>1</v>
      </c>
    </row>
    <row r="1050" spans="1:24" hidden="1">
      <c r="A1050" t="s">
        <v>18747</v>
      </c>
      <c r="B1050" t="s">
        <v>18748</v>
      </c>
      <c r="C1050">
        <v>36</v>
      </c>
      <c r="D1050" t="s">
        <v>203</v>
      </c>
      <c r="E1050" t="s">
        <v>18748</v>
      </c>
      <c r="F1050">
        <v>1</v>
      </c>
      <c r="G1050">
        <v>1199</v>
      </c>
      <c r="H1050">
        <v>540330</v>
      </c>
      <c r="I1050" t="s">
        <v>18749</v>
      </c>
      <c r="J1050" t="s">
        <v>545</v>
      </c>
      <c r="K1050" t="s">
        <v>546</v>
      </c>
      <c r="L1050" t="s">
        <v>557</v>
      </c>
      <c r="M1050" t="s">
        <v>548</v>
      </c>
      <c r="N1050" t="s">
        <v>549</v>
      </c>
      <c r="O1050" t="s">
        <v>550</v>
      </c>
      <c r="P1050" t="s">
        <v>551</v>
      </c>
      <c r="Q1050" t="s">
        <v>149</v>
      </c>
      <c r="R1050" t="s">
        <v>475</v>
      </c>
      <c r="S1050" t="s">
        <v>611</v>
      </c>
      <c r="T1050" t="s">
        <v>9478</v>
      </c>
      <c r="U1050">
        <f>COUNTIF('业绩进度排名-中间表'!$E$27:$E$202,新签明细[[#This Row],[cc_user_name]])</f>
        <v>1</v>
      </c>
      <c r="V1050" s="1">
        <f>DATEVALUE(LEFT(新签明细[[#This Row],[支付成功时间]], FIND(" ", 新签明细[[#This Row],[支付成功时间]]) - 1))</f>
        <v>45796</v>
      </c>
      <c r="W1050" s="1">
        <f>IFERROR(DATEVALUE(LEFT(新签明细[[#This Row],[lead_date]],FIND(" ",新签明细[[#This Row],[lead_date]])-1)),$W$2)</f>
        <v>45788</v>
      </c>
      <c r="X1050" t="b">
        <f t="shared" ca="1" si="16"/>
        <v>1</v>
      </c>
    </row>
    <row r="1051" spans="1:24" hidden="1">
      <c r="A1051" t="s">
        <v>18750</v>
      </c>
      <c r="B1051" t="s">
        <v>18751</v>
      </c>
      <c r="C1051">
        <v>50</v>
      </c>
      <c r="D1051" t="s">
        <v>1647</v>
      </c>
      <c r="E1051" t="s">
        <v>18751</v>
      </c>
      <c r="F1051">
        <v>1</v>
      </c>
      <c r="G1051">
        <v>398.25204500000001</v>
      </c>
      <c r="H1051">
        <v>540224</v>
      </c>
      <c r="I1051" t="s">
        <v>18752</v>
      </c>
      <c r="J1051" t="s">
        <v>545</v>
      </c>
      <c r="K1051" t="s">
        <v>1476</v>
      </c>
      <c r="L1051" t="s">
        <v>1477</v>
      </c>
      <c r="M1051" t="s">
        <v>648</v>
      </c>
      <c r="N1051" t="s">
        <v>805</v>
      </c>
      <c r="O1051" t="s">
        <v>649</v>
      </c>
      <c r="P1051" t="s">
        <v>649</v>
      </c>
      <c r="Q1051" t="s">
        <v>626</v>
      </c>
      <c r="R1051" t="s">
        <v>475</v>
      </c>
      <c r="S1051" t="s">
        <v>18062</v>
      </c>
      <c r="T1051" t="s">
        <v>637</v>
      </c>
      <c r="U1051">
        <f>COUNTIF('业绩进度排名-中间表'!$E$27:$E$202,新签明细[[#This Row],[cc_user_name]])</f>
        <v>0</v>
      </c>
      <c r="V1051" s="1">
        <f>DATEVALUE(LEFT(新签明细[[#This Row],[支付成功时间]], FIND(" ", 新签明细[[#This Row],[支付成功时间]]) - 1))</f>
        <v>45796</v>
      </c>
      <c r="W1051" s="1">
        <f>IFERROR(DATEVALUE(LEFT(新签明细[[#This Row],[lead_date]],FIND(" ",新签明细[[#This Row],[lead_date]])-1)),$W$2)</f>
        <v>45779</v>
      </c>
      <c r="X1051" t="b">
        <f t="shared" ca="1" si="16"/>
        <v>1</v>
      </c>
    </row>
    <row r="1052" spans="1:24" hidden="1">
      <c r="A1052" t="s">
        <v>18750</v>
      </c>
      <c r="B1052" t="s">
        <v>18753</v>
      </c>
      <c r="C1052">
        <v>50</v>
      </c>
      <c r="D1052" t="s">
        <v>1647</v>
      </c>
      <c r="E1052" t="s">
        <v>18751</v>
      </c>
      <c r="F1052">
        <v>2</v>
      </c>
      <c r="G1052">
        <v>398.25204500000001</v>
      </c>
      <c r="H1052">
        <v>540225</v>
      </c>
      <c r="I1052" t="s">
        <v>18754</v>
      </c>
      <c r="J1052" t="s">
        <v>545</v>
      </c>
      <c r="K1052" t="s">
        <v>1476</v>
      </c>
      <c r="L1052" t="s">
        <v>1477</v>
      </c>
      <c r="M1052" t="s">
        <v>648</v>
      </c>
      <c r="N1052" t="s">
        <v>805</v>
      </c>
      <c r="O1052" t="s">
        <v>649</v>
      </c>
      <c r="P1052" t="s">
        <v>649</v>
      </c>
      <c r="Q1052" t="s">
        <v>626</v>
      </c>
      <c r="R1052" t="s">
        <v>475</v>
      </c>
      <c r="S1052" t="s">
        <v>18062</v>
      </c>
      <c r="T1052" t="s">
        <v>637</v>
      </c>
      <c r="U1052">
        <f>COUNTIF('业绩进度排名-中间表'!$E$27:$E$202,新签明细[[#This Row],[cc_user_name]])</f>
        <v>0</v>
      </c>
      <c r="V1052" s="1">
        <f>DATEVALUE(LEFT(新签明细[[#This Row],[支付成功时间]], FIND(" ", 新签明细[[#This Row],[支付成功时间]]) - 1))</f>
        <v>45796</v>
      </c>
      <c r="W1052" s="1">
        <f>IFERROR(DATEVALUE(LEFT(新签明细[[#This Row],[lead_date]],FIND(" ",新签明细[[#This Row],[lead_date]])-1)),$W$2)</f>
        <v>45779</v>
      </c>
      <c r="X1052" t="b">
        <f t="shared" ca="1" si="16"/>
        <v>1</v>
      </c>
    </row>
    <row r="1053" spans="1:24" hidden="1">
      <c r="A1053" t="s">
        <v>11239</v>
      </c>
      <c r="B1053" t="s">
        <v>12018</v>
      </c>
      <c r="C1053">
        <v>36</v>
      </c>
      <c r="D1053" t="s">
        <v>273</v>
      </c>
      <c r="E1053" t="s">
        <v>12018</v>
      </c>
      <c r="F1053">
        <v>1</v>
      </c>
      <c r="G1053">
        <v>1234.97</v>
      </c>
      <c r="H1053">
        <v>536955</v>
      </c>
      <c r="I1053" t="s">
        <v>11240</v>
      </c>
      <c r="J1053" t="s">
        <v>545</v>
      </c>
      <c r="K1053" t="s">
        <v>546</v>
      </c>
      <c r="L1053" t="s">
        <v>557</v>
      </c>
      <c r="M1053" t="s">
        <v>11241</v>
      </c>
      <c r="N1053" t="s">
        <v>549</v>
      </c>
      <c r="O1053" t="s">
        <v>550</v>
      </c>
      <c r="P1053" t="s">
        <v>136</v>
      </c>
      <c r="Q1053" t="s">
        <v>139</v>
      </c>
      <c r="R1053" t="s">
        <v>475</v>
      </c>
      <c r="S1053" t="s">
        <v>1187</v>
      </c>
      <c r="T1053" t="s">
        <v>781</v>
      </c>
      <c r="U1053">
        <f>COUNTIF('业绩进度排名-中间表'!$E$27:$E$202,新签明细[[#This Row],[cc_user_name]])</f>
        <v>1</v>
      </c>
      <c r="V1053" s="1">
        <f>DATEVALUE(LEFT(新签明细[[#This Row],[支付成功时间]], FIND(" ", 新签明细[[#This Row],[支付成功时间]]) - 1))</f>
        <v>45789</v>
      </c>
      <c r="W1053" s="1">
        <f>IFERROR(DATEVALUE(LEFT(新签明细[[#This Row],[lead_date]],FIND(" ",新签明细[[#This Row],[lead_date]])-1)),$W$2)</f>
        <v>45741</v>
      </c>
      <c r="X1053" t="b">
        <f t="shared" ca="1" si="16"/>
        <v>0</v>
      </c>
    </row>
    <row r="1054" spans="1:24" hidden="1">
      <c r="A1054" t="s">
        <v>11239</v>
      </c>
      <c r="B1054" t="s">
        <v>12019</v>
      </c>
      <c r="C1054">
        <v>60</v>
      </c>
      <c r="D1054" t="s">
        <v>273</v>
      </c>
      <c r="E1054" t="s">
        <v>12018</v>
      </c>
      <c r="F1054">
        <v>2</v>
      </c>
      <c r="G1054">
        <v>1545</v>
      </c>
      <c r="H1054">
        <v>536957</v>
      </c>
      <c r="I1054" t="s">
        <v>11240</v>
      </c>
      <c r="J1054" t="s">
        <v>545</v>
      </c>
      <c r="K1054" t="s">
        <v>546</v>
      </c>
      <c r="L1054" t="s">
        <v>1891</v>
      </c>
      <c r="M1054" t="s">
        <v>11241</v>
      </c>
      <c r="N1054" t="s">
        <v>549</v>
      </c>
      <c r="O1054" t="s">
        <v>550</v>
      </c>
      <c r="P1054" t="s">
        <v>136</v>
      </c>
      <c r="Q1054" t="s">
        <v>139</v>
      </c>
      <c r="R1054" t="s">
        <v>475</v>
      </c>
      <c r="S1054" t="s">
        <v>1187</v>
      </c>
      <c r="T1054" t="s">
        <v>781</v>
      </c>
      <c r="U1054">
        <f>COUNTIF('业绩进度排名-中间表'!$E$27:$E$202,新签明细[[#This Row],[cc_user_name]])</f>
        <v>1</v>
      </c>
      <c r="V1054" s="1">
        <f>DATEVALUE(LEFT(新签明细[[#This Row],[支付成功时间]], FIND(" ", 新签明细[[#This Row],[支付成功时间]]) - 1))</f>
        <v>45789</v>
      </c>
      <c r="W1054" s="1">
        <f>IFERROR(DATEVALUE(LEFT(新签明细[[#This Row],[lead_date]],FIND(" ",新签明细[[#This Row],[lead_date]])-1)),$W$2)</f>
        <v>45741</v>
      </c>
      <c r="X1054" t="b">
        <f t="shared" ca="1" si="16"/>
        <v>0</v>
      </c>
    </row>
    <row r="1055" spans="1:24" hidden="1">
      <c r="A1055" t="s">
        <v>1099</v>
      </c>
      <c r="B1055" t="s">
        <v>1100</v>
      </c>
      <c r="C1055">
        <v>108</v>
      </c>
      <c r="D1055" t="s">
        <v>271</v>
      </c>
      <c r="E1055" t="s">
        <v>1100</v>
      </c>
      <c r="F1055">
        <v>1</v>
      </c>
      <c r="G1055">
        <v>1166</v>
      </c>
      <c r="H1055">
        <v>534784</v>
      </c>
      <c r="I1055" t="s">
        <v>1101</v>
      </c>
      <c r="J1055" t="s">
        <v>545</v>
      </c>
      <c r="K1055" t="s">
        <v>1102</v>
      </c>
      <c r="L1055" t="s">
        <v>1103</v>
      </c>
      <c r="M1055" t="s">
        <v>1104</v>
      </c>
      <c r="N1055" t="s">
        <v>549</v>
      </c>
      <c r="O1055" t="s">
        <v>550</v>
      </c>
      <c r="P1055" t="s">
        <v>136</v>
      </c>
      <c r="Q1055" t="s">
        <v>139</v>
      </c>
      <c r="R1055" t="s">
        <v>475</v>
      </c>
      <c r="S1055" t="s">
        <v>1105</v>
      </c>
      <c r="T1055" t="s">
        <v>722</v>
      </c>
      <c r="U1055">
        <f>COUNTIF('业绩进度排名-中间表'!$E$27:$E$202,新签明细[[#This Row],[cc_user_name]])</f>
        <v>1</v>
      </c>
      <c r="V1055" s="1">
        <f>DATEVALUE(LEFT(新签明细[[#This Row],[支付成功时间]], FIND(" ", 新签明细[[#This Row],[支付成功时间]]) - 1))</f>
        <v>45783</v>
      </c>
      <c r="W1055" s="1">
        <f>IFERROR(DATEVALUE(LEFT(新签明细[[#This Row],[lead_date]],FIND(" ",新签明细[[#This Row],[lead_date]])-1)),$W$2)</f>
        <v>45780</v>
      </c>
      <c r="X1055" t="b">
        <f t="shared" ca="1" si="16"/>
        <v>1</v>
      </c>
    </row>
    <row r="1056" spans="1:24">
      <c r="A1056" t="s">
        <v>18755</v>
      </c>
      <c r="B1056" t="s">
        <v>18756</v>
      </c>
      <c r="C1056">
        <v>8</v>
      </c>
      <c r="D1056" t="s">
        <v>717</v>
      </c>
      <c r="E1056" t="s">
        <v>18756</v>
      </c>
      <c r="F1056">
        <v>1</v>
      </c>
      <c r="G1056">
        <v>288.39999999999998</v>
      </c>
      <c r="H1056">
        <v>540841</v>
      </c>
      <c r="I1056" t="s">
        <v>18757</v>
      </c>
      <c r="J1056" t="s">
        <v>545</v>
      </c>
      <c r="K1056" t="s">
        <v>546</v>
      </c>
      <c r="L1056" t="s">
        <v>577</v>
      </c>
      <c r="M1056" t="s">
        <v>1166</v>
      </c>
      <c r="N1056" t="s">
        <v>549</v>
      </c>
      <c r="O1056" t="s">
        <v>550</v>
      </c>
      <c r="P1056" t="s">
        <v>136</v>
      </c>
      <c r="Q1056" t="s">
        <v>143</v>
      </c>
      <c r="R1056" t="s">
        <v>475</v>
      </c>
      <c r="S1056" t="s">
        <v>566</v>
      </c>
      <c r="T1056" t="s">
        <v>553</v>
      </c>
      <c r="U1056">
        <f>COUNTIF('业绩进度排名-中间表'!$E$27:$E$202,新签明细[[#This Row],[cc_user_name]])</f>
        <v>0</v>
      </c>
      <c r="V1056" s="1">
        <f>DATEVALUE(LEFT(新签明细[[#This Row],[支付成功时间]], FIND(" ", 新签明细[[#This Row],[支付成功时间]]) - 1))</f>
        <v>45796</v>
      </c>
      <c r="W1056" s="1">
        <f>IFERROR(DATEVALUE(LEFT(新签明细[[#This Row],[lead_date]],FIND(" ",新签明细[[#This Row],[lead_date]])-1)),$W$2)</f>
        <v>45759</v>
      </c>
      <c r="X1056" t="b">
        <f t="shared" ca="1" si="16"/>
        <v>0</v>
      </c>
    </row>
    <row r="1057" spans="1:24" hidden="1">
      <c r="A1057" t="s">
        <v>1106</v>
      </c>
      <c r="B1057" t="s">
        <v>1107</v>
      </c>
      <c r="C1057">
        <v>36</v>
      </c>
      <c r="D1057" t="s">
        <v>294</v>
      </c>
      <c r="E1057" t="s">
        <v>1107</v>
      </c>
      <c r="F1057">
        <v>1</v>
      </c>
      <c r="G1057">
        <v>430.29844600000001</v>
      </c>
      <c r="H1057">
        <v>534902</v>
      </c>
      <c r="I1057" t="s">
        <v>1108</v>
      </c>
      <c r="J1057" t="s">
        <v>545</v>
      </c>
      <c r="K1057" t="s">
        <v>864</v>
      </c>
      <c r="L1057" t="s">
        <v>865</v>
      </c>
      <c r="M1057" t="s">
        <v>610</v>
      </c>
      <c r="N1057" t="s">
        <v>549</v>
      </c>
      <c r="O1057" t="s">
        <v>550</v>
      </c>
      <c r="P1057" t="s">
        <v>136</v>
      </c>
      <c r="Q1057" t="s">
        <v>292</v>
      </c>
      <c r="R1057" t="s">
        <v>475</v>
      </c>
      <c r="S1057" t="s">
        <v>611</v>
      </c>
      <c r="T1057" t="s">
        <v>637</v>
      </c>
      <c r="U1057">
        <f>COUNTIF('业绩进度排名-中间表'!$E$27:$E$202,新签明细[[#This Row],[cc_user_name]])</f>
        <v>1</v>
      </c>
      <c r="V1057" s="1">
        <f>DATEVALUE(LEFT(新签明细[[#This Row],[支付成功时间]], FIND(" ", 新签明细[[#This Row],[支付成功时间]]) - 1))</f>
        <v>45783</v>
      </c>
      <c r="W1057" s="1">
        <f>IFERROR(DATEVALUE(LEFT(新签明细[[#This Row],[lead_date]],FIND(" ",新签明细[[#This Row],[lead_date]])-1)),$W$2)</f>
        <v>45779</v>
      </c>
      <c r="X1057" t="b">
        <f t="shared" ca="1" si="16"/>
        <v>1</v>
      </c>
    </row>
    <row r="1058" spans="1:24" hidden="1">
      <c r="A1058" t="s">
        <v>18758</v>
      </c>
      <c r="B1058" t="s">
        <v>18759</v>
      </c>
      <c r="C1058">
        <v>18</v>
      </c>
      <c r="D1058" t="s">
        <v>261</v>
      </c>
      <c r="E1058" t="s">
        <v>18759</v>
      </c>
      <c r="F1058">
        <v>1</v>
      </c>
      <c r="G1058">
        <v>648.9</v>
      </c>
      <c r="H1058">
        <v>543128</v>
      </c>
      <c r="I1058" t="s">
        <v>18760</v>
      </c>
      <c r="J1058" t="s">
        <v>545</v>
      </c>
      <c r="K1058" t="s">
        <v>546</v>
      </c>
      <c r="L1058" t="s">
        <v>565</v>
      </c>
      <c r="M1058" t="s">
        <v>9238</v>
      </c>
      <c r="N1058" t="s">
        <v>549</v>
      </c>
      <c r="O1058" t="s">
        <v>550</v>
      </c>
      <c r="P1058" t="s">
        <v>136</v>
      </c>
      <c r="Q1058" t="s">
        <v>147</v>
      </c>
      <c r="R1058" t="s">
        <v>475</v>
      </c>
      <c r="S1058" t="s">
        <v>552</v>
      </c>
      <c r="T1058" t="s">
        <v>17717</v>
      </c>
      <c r="U1058">
        <f>COUNTIF('业绩进度排名-中间表'!$E$27:$E$202,新签明细[[#This Row],[cc_user_name]])</f>
        <v>1</v>
      </c>
      <c r="V1058" s="1">
        <f>DATEVALUE(LEFT(新签明细[[#This Row],[支付成功时间]], FIND(" ", 新签明细[[#This Row],[支付成功时间]]) - 1))</f>
        <v>45802</v>
      </c>
      <c r="W1058" s="1">
        <f>IFERROR(DATEVALUE(LEFT(新签明细[[#This Row],[lead_date]],FIND(" ",新签明细[[#This Row],[lead_date]])-1)),$W$2)</f>
        <v>45792</v>
      </c>
      <c r="X1058" t="b">
        <f t="shared" ca="1" si="16"/>
        <v>1</v>
      </c>
    </row>
    <row r="1059" spans="1:24" hidden="1">
      <c r="A1059" t="s">
        <v>29040</v>
      </c>
      <c r="B1059" t="s">
        <v>29041</v>
      </c>
      <c r="C1059">
        <v>30</v>
      </c>
      <c r="D1059" t="s">
        <v>223</v>
      </c>
      <c r="E1059" t="s">
        <v>29041</v>
      </c>
      <c r="F1059">
        <v>1</v>
      </c>
      <c r="G1059">
        <v>787.5</v>
      </c>
      <c r="H1059">
        <v>543665</v>
      </c>
      <c r="I1059" t="s">
        <v>29042</v>
      </c>
      <c r="J1059" t="s">
        <v>545</v>
      </c>
      <c r="K1059" t="s">
        <v>546</v>
      </c>
      <c r="L1059" t="s">
        <v>599</v>
      </c>
      <c r="M1059" t="s">
        <v>548</v>
      </c>
      <c r="N1059" t="s">
        <v>549</v>
      </c>
      <c r="O1059" t="s">
        <v>550</v>
      </c>
      <c r="P1059" t="s">
        <v>551</v>
      </c>
      <c r="Q1059" t="s">
        <v>145</v>
      </c>
      <c r="R1059" t="s">
        <v>475</v>
      </c>
      <c r="S1059" t="s">
        <v>28942</v>
      </c>
      <c r="T1059" t="s">
        <v>29043</v>
      </c>
      <c r="U1059">
        <f>COUNTIF('业绩进度排名-中间表'!$E$27:$E$202,新签明细[[#This Row],[cc_user_name]])</f>
        <v>1</v>
      </c>
      <c r="V1059" s="1">
        <f>DATEVALUE(LEFT(新签明细[[#This Row],[支付成功时间]], FIND(" ", 新签明细[[#This Row],[支付成功时间]]) - 1))</f>
        <v>45803</v>
      </c>
      <c r="W1059" s="1">
        <f>IFERROR(DATEVALUE(LEFT(新签明细[[#This Row],[lead_date]],FIND(" ",新签明细[[#This Row],[lead_date]])-1)),$W$2)</f>
        <v>45247</v>
      </c>
      <c r="X1059" t="b">
        <f t="shared" ca="1" si="16"/>
        <v>0</v>
      </c>
    </row>
    <row r="1060" spans="1:24" hidden="1">
      <c r="A1060" t="s">
        <v>18795</v>
      </c>
      <c r="B1060" t="s">
        <v>18796</v>
      </c>
      <c r="C1060">
        <v>36</v>
      </c>
      <c r="D1060" t="s">
        <v>259</v>
      </c>
      <c r="E1060" t="s">
        <v>18796</v>
      </c>
      <c r="F1060">
        <v>1</v>
      </c>
      <c r="G1060">
        <v>1199</v>
      </c>
      <c r="H1060">
        <v>538518</v>
      </c>
      <c r="I1060" t="s">
        <v>18797</v>
      </c>
      <c r="J1060" t="s">
        <v>545</v>
      </c>
      <c r="K1060" t="s">
        <v>546</v>
      </c>
      <c r="L1060" t="s">
        <v>557</v>
      </c>
      <c r="M1060" t="s">
        <v>548</v>
      </c>
      <c r="N1060" t="s">
        <v>549</v>
      </c>
      <c r="O1060" t="s">
        <v>550</v>
      </c>
      <c r="P1060" t="s">
        <v>136</v>
      </c>
      <c r="Q1060" t="s">
        <v>147</v>
      </c>
      <c r="R1060" t="s">
        <v>475</v>
      </c>
      <c r="S1060" t="s">
        <v>566</v>
      </c>
      <c r="T1060" t="s">
        <v>17717</v>
      </c>
      <c r="U1060">
        <f>COUNTIF('业绩进度排名-中间表'!$E$27:$E$202,新签明细[[#This Row],[cc_user_name]])</f>
        <v>1</v>
      </c>
      <c r="V1060" s="1">
        <f>DATEVALUE(LEFT(新签明细[[#This Row],[支付成功时间]], FIND(" ", 新签明细[[#This Row],[支付成功时间]]) - 1))</f>
        <v>45793</v>
      </c>
      <c r="W1060" s="1">
        <f>IFERROR(DATEVALUE(LEFT(新签明细[[#This Row],[lead_date]],FIND(" ",新签明细[[#This Row],[lead_date]])-1)),$W$2)</f>
        <v>45792</v>
      </c>
      <c r="X1060" t="b">
        <f t="shared" ca="1" si="16"/>
        <v>1</v>
      </c>
    </row>
    <row r="1061" spans="1:24" hidden="1">
      <c r="A1061" t="s">
        <v>1109</v>
      </c>
      <c r="B1061" t="s">
        <v>1110</v>
      </c>
      <c r="C1061">
        <v>18</v>
      </c>
      <c r="D1061" t="s">
        <v>265</v>
      </c>
      <c r="E1061" t="s">
        <v>1110</v>
      </c>
      <c r="F1061">
        <v>1</v>
      </c>
      <c r="G1061">
        <v>641.67312100000004</v>
      </c>
      <c r="H1061">
        <v>534355</v>
      </c>
      <c r="I1061" t="s">
        <v>1111</v>
      </c>
      <c r="J1061" t="s">
        <v>545</v>
      </c>
      <c r="K1061" t="s">
        <v>546</v>
      </c>
      <c r="L1061" t="s">
        <v>565</v>
      </c>
      <c r="M1061" t="s">
        <v>558</v>
      </c>
      <c r="N1061" t="s">
        <v>549</v>
      </c>
      <c r="O1061" t="s">
        <v>550</v>
      </c>
      <c r="P1061" t="s">
        <v>136</v>
      </c>
      <c r="Q1061" t="s">
        <v>264</v>
      </c>
      <c r="R1061" t="s">
        <v>475</v>
      </c>
      <c r="S1061" t="s">
        <v>672</v>
      </c>
      <c r="T1061" t="s">
        <v>1112</v>
      </c>
      <c r="U1061">
        <f>COUNTIF('业绩进度排名-中间表'!$E$27:$E$202,新签明细[[#This Row],[cc_user_name]])</f>
        <v>1</v>
      </c>
      <c r="V1061" s="1">
        <f>DATEVALUE(LEFT(新签明细[[#This Row],[支付成功时间]], FIND(" ", 新签明细[[#This Row],[支付成功时间]]) - 1))</f>
        <v>45780</v>
      </c>
      <c r="W1061" s="1">
        <f>IFERROR(DATEVALUE(LEFT(新签明细[[#This Row],[lead_date]],FIND(" ",新签明细[[#This Row],[lead_date]])-1)),$W$2)</f>
        <v>45736</v>
      </c>
      <c r="X1061" t="b">
        <f t="shared" ca="1" si="16"/>
        <v>0</v>
      </c>
    </row>
    <row r="1062" spans="1:24" hidden="1">
      <c r="A1062" t="s">
        <v>18798</v>
      </c>
      <c r="B1062" t="s">
        <v>18799</v>
      </c>
      <c r="C1062">
        <v>18</v>
      </c>
      <c r="D1062" t="s">
        <v>232</v>
      </c>
      <c r="E1062" t="s">
        <v>18799</v>
      </c>
      <c r="F1062">
        <v>1</v>
      </c>
      <c r="G1062">
        <v>630</v>
      </c>
      <c r="H1062">
        <v>541253</v>
      </c>
      <c r="I1062" t="s">
        <v>18800</v>
      </c>
      <c r="J1062" t="s">
        <v>545</v>
      </c>
      <c r="K1062" t="s">
        <v>546</v>
      </c>
      <c r="L1062" t="s">
        <v>565</v>
      </c>
      <c r="M1062" t="s">
        <v>886</v>
      </c>
      <c r="N1062" t="s">
        <v>549</v>
      </c>
      <c r="O1062" t="s">
        <v>550</v>
      </c>
      <c r="P1062" t="s">
        <v>551</v>
      </c>
      <c r="Q1062" t="s">
        <v>141</v>
      </c>
      <c r="R1062" t="s">
        <v>475</v>
      </c>
      <c r="S1062" t="s">
        <v>897</v>
      </c>
      <c r="T1062" t="s">
        <v>17661</v>
      </c>
      <c r="U1062">
        <f>COUNTIF('业绩进度排名-中间表'!$E$27:$E$202,新签明细[[#This Row],[cc_user_name]])</f>
        <v>1</v>
      </c>
      <c r="V1062" s="1">
        <f>DATEVALUE(LEFT(新签明细[[#This Row],[支付成功时间]], FIND(" ", 新签明细[[#This Row],[支付成功时间]]) - 1))</f>
        <v>45797</v>
      </c>
      <c r="W1062" s="1">
        <f>IFERROR(DATEVALUE(LEFT(新签明细[[#This Row],[lead_date]],FIND(" ",新签明细[[#This Row],[lead_date]])-1)),$W$2)</f>
        <v>45793</v>
      </c>
      <c r="X1062" t="b">
        <f t="shared" ca="1" si="16"/>
        <v>1</v>
      </c>
    </row>
    <row r="1063" spans="1:24" hidden="1">
      <c r="A1063" t="s">
        <v>9561</v>
      </c>
      <c r="B1063" t="s">
        <v>9562</v>
      </c>
      <c r="C1063">
        <v>36</v>
      </c>
      <c r="D1063" t="s">
        <v>331</v>
      </c>
      <c r="E1063" t="s">
        <v>9562</v>
      </c>
      <c r="F1063">
        <v>1</v>
      </c>
      <c r="G1063">
        <v>1341.247805</v>
      </c>
      <c r="H1063">
        <v>536101</v>
      </c>
      <c r="I1063" t="s">
        <v>9563</v>
      </c>
      <c r="J1063" t="s">
        <v>545</v>
      </c>
      <c r="K1063" t="s">
        <v>546</v>
      </c>
      <c r="L1063" t="s">
        <v>557</v>
      </c>
      <c r="M1063" t="s">
        <v>558</v>
      </c>
      <c r="N1063" t="s">
        <v>549</v>
      </c>
      <c r="O1063" t="s">
        <v>559</v>
      </c>
      <c r="P1063" t="s">
        <v>504</v>
      </c>
      <c r="Q1063" t="s">
        <v>325</v>
      </c>
      <c r="R1063" t="s">
        <v>475</v>
      </c>
      <c r="S1063" t="s">
        <v>560</v>
      </c>
      <c r="T1063" t="s">
        <v>830</v>
      </c>
      <c r="U1063">
        <f>COUNTIF('业绩进度排名-中间表'!$E$27:$E$202,新签明细[[#This Row],[cc_user_name]])</f>
        <v>1</v>
      </c>
      <c r="V1063" s="1">
        <f>DATEVALUE(LEFT(新签明细[[#This Row],[支付成功时间]], FIND(" ", 新签明细[[#This Row],[支付成功时间]]) - 1))</f>
        <v>45787</v>
      </c>
      <c r="W1063" s="1">
        <f>IFERROR(DATEVALUE(LEFT(新签明细[[#This Row],[lead_date]],FIND(" ",新签明细[[#This Row],[lead_date]])-1)),$W$2)</f>
        <v>45765</v>
      </c>
      <c r="X1063" t="b">
        <f t="shared" ca="1" si="16"/>
        <v>0</v>
      </c>
    </row>
    <row r="1064" spans="1:24" hidden="1">
      <c r="A1064" t="s">
        <v>1113</v>
      </c>
      <c r="B1064" t="s">
        <v>1114</v>
      </c>
      <c r="C1064">
        <v>36</v>
      </c>
      <c r="D1064" t="s">
        <v>219</v>
      </c>
      <c r="E1064" t="s">
        <v>1114</v>
      </c>
      <c r="F1064">
        <v>1</v>
      </c>
      <c r="G1064">
        <v>1199</v>
      </c>
      <c r="H1064">
        <v>535627</v>
      </c>
      <c r="I1064" t="s">
        <v>1115</v>
      </c>
      <c r="J1064" t="s">
        <v>545</v>
      </c>
      <c r="K1064" t="s">
        <v>546</v>
      </c>
      <c r="L1064" t="s">
        <v>557</v>
      </c>
      <c r="M1064" t="s">
        <v>1116</v>
      </c>
      <c r="N1064" t="s">
        <v>549</v>
      </c>
      <c r="O1064" t="s">
        <v>550</v>
      </c>
      <c r="P1064" t="s">
        <v>551</v>
      </c>
      <c r="Q1064" t="s">
        <v>145</v>
      </c>
      <c r="R1064" t="s">
        <v>475</v>
      </c>
      <c r="S1064" t="s">
        <v>572</v>
      </c>
      <c r="T1064" t="s">
        <v>708</v>
      </c>
      <c r="U1064">
        <f>COUNTIF('业绩进度排名-中间表'!$E$27:$E$202,新签明细[[#This Row],[cc_user_name]])</f>
        <v>1</v>
      </c>
      <c r="V1064" s="1">
        <f>DATEVALUE(LEFT(新签明细[[#This Row],[支付成功时间]], FIND(" ", 新签明细[[#This Row],[支付成功时间]]) - 1))</f>
        <v>45786</v>
      </c>
      <c r="W1064" s="1">
        <f>IFERROR(DATEVALUE(LEFT(新签明细[[#This Row],[lead_date]],FIND(" ",新签明细[[#This Row],[lead_date]])-1)),$W$2)</f>
        <v>45785</v>
      </c>
      <c r="X1064" t="b">
        <f t="shared" ca="1" si="16"/>
        <v>1</v>
      </c>
    </row>
    <row r="1065" spans="1:24" hidden="1">
      <c r="A1065" t="s">
        <v>18801</v>
      </c>
      <c r="B1065" t="s">
        <v>18802</v>
      </c>
      <c r="C1065">
        <v>120</v>
      </c>
      <c r="D1065" t="s">
        <v>273</v>
      </c>
      <c r="E1065" t="s">
        <v>18803</v>
      </c>
      <c r="F1065">
        <v>2</v>
      </c>
      <c r="G1065">
        <v>2500</v>
      </c>
      <c r="H1065">
        <v>538891</v>
      </c>
      <c r="I1065" t="s">
        <v>18804</v>
      </c>
      <c r="J1065" t="s">
        <v>545</v>
      </c>
      <c r="K1065" t="s">
        <v>546</v>
      </c>
      <c r="L1065" t="s">
        <v>1896</v>
      </c>
      <c r="M1065" t="s">
        <v>677</v>
      </c>
      <c r="N1065" t="s">
        <v>549</v>
      </c>
      <c r="O1065" t="s">
        <v>550</v>
      </c>
      <c r="P1065" t="s">
        <v>136</v>
      </c>
      <c r="Q1065" t="s">
        <v>139</v>
      </c>
      <c r="R1065" t="s">
        <v>475</v>
      </c>
      <c r="S1065" t="s">
        <v>659</v>
      </c>
      <c r="T1065" t="s">
        <v>984</v>
      </c>
      <c r="U1065">
        <f>COUNTIF('业绩进度排名-中间表'!$E$27:$E$202,新签明细[[#This Row],[cc_user_name]])</f>
        <v>1</v>
      </c>
      <c r="V1065" s="1">
        <f>DATEVALUE(LEFT(新签明细[[#This Row],[支付成功时间]], FIND(" ", 新签明细[[#This Row],[支付成功时间]]) - 1))</f>
        <v>45793</v>
      </c>
      <c r="W1065" s="1">
        <f>IFERROR(DATEVALUE(LEFT(新签明细[[#This Row],[lead_date]],FIND(" ",新签明细[[#This Row],[lead_date]])-1)),$W$2)</f>
        <v>45762</v>
      </c>
      <c r="X1065" t="b">
        <f t="shared" ca="1" si="16"/>
        <v>0</v>
      </c>
    </row>
    <row r="1066" spans="1:24" hidden="1">
      <c r="A1066" t="s">
        <v>9564</v>
      </c>
      <c r="B1066" t="s">
        <v>9565</v>
      </c>
      <c r="C1066">
        <v>48</v>
      </c>
      <c r="D1066" t="s">
        <v>348</v>
      </c>
      <c r="E1066" t="s">
        <v>9565</v>
      </c>
      <c r="F1066">
        <v>1</v>
      </c>
      <c r="G1066">
        <v>1598</v>
      </c>
      <c r="H1066">
        <v>536511</v>
      </c>
      <c r="I1066" t="s">
        <v>9566</v>
      </c>
      <c r="J1066" t="s">
        <v>545</v>
      </c>
      <c r="K1066" t="s">
        <v>546</v>
      </c>
      <c r="L1066" t="s">
        <v>571</v>
      </c>
      <c r="M1066" t="s">
        <v>961</v>
      </c>
      <c r="N1066" t="s">
        <v>549</v>
      </c>
      <c r="O1066" t="s">
        <v>559</v>
      </c>
      <c r="P1066" t="s">
        <v>163</v>
      </c>
      <c r="Q1066" t="s">
        <v>472</v>
      </c>
      <c r="R1066" t="s">
        <v>475</v>
      </c>
      <c r="S1066" t="s">
        <v>1445</v>
      </c>
      <c r="T1066" t="s">
        <v>573</v>
      </c>
      <c r="U1066">
        <f>COUNTIF('业绩进度排名-中间表'!$E$27:$E$202,新签明细[[#This Row],[cc_user_name]])</f>
        <v>1</v>
      </c>
      <c r="V1066" s="1">
        <f>DATEVALUE(LEFT(新签明细[[#This Row],[支付成功时间]], FIND(" ", 新签明细[[#This Row],[支付成功时间]]) - 1))</f>
        <v>45788</v>
      </c>
      <c r="W1066" s="1">
        <f>IFERROR(DATEVALUE(LEFT(新签明细[[#This Row],[lead_date]],FIND(" ",新签明细[[#This Row],[lead_date]])-1)),$W$2)</f>
        <v>45766</v>
      </c>
      <c r="X1066" t="b">
        <f t="shared" ca="1" si="16"/>
        <v>0</v>
      </c>
    </row>
    <row r="1067" spans="1:24" hidden="1">
      <c r="A1067" t="s">
        <v>30945</v>
      </c>
      <c r="B1067" t="s">
        <v>30946</v>
      </c>
      <c r="C1067">
        <v>24</v>
      </c>
      <c r="D1067" t="s">
        <v>296</v>
      </c>
      <c r="E1067" t="s">
        <v>30946</v>
      </c>
      <c r="F1067">
        <v>1</v>
      </c>
      <c r="G1067">
        <v>840</v>
      </c>
      <c r="H1067">
        <v>544565</v>
      </c>
      <c r="I1067" t="s">
        <v>30947</v>
      </c>
      <c r="J1067" t="s">
        <v>545</v>
      </c>
      <c r="K1067" t="s">
        <v>546</v>
      </c>
      <c r="L1067" t="s">
        <v>671</v>
      </c>
      <c r="M1067" t="s">
        <v>578</v>
      </c>
      <c r="N1067" t="s">
        <v>549</v>
      </c>
      <c r="O1067" t="s">
        <v>550</v>
      </c>
      <c r="P1067" t="s">
        <v>136</v>
      </c>
      <c r="Q1067" t="s">
        <v>292</v>
      </c>
      <c r="R1067" t="s">
        <v>475</v>
      </c>
      <c r="S1067" t="s">
        <v>572</v>
      </c>
      <c r="T1067" t="s">
        <v>30517</v>
      </c>
      <c r="U1067">
        <f>COUNTIF('业绩进度排名-中间表'!$E$27:$E$202,新签明细[[#This Row],[cc_user_name]])</f>
        <v>1</v>
      </c>
      <c r="V1067" s="1">
        <f>DATEVALUE(LEFT(新签明细[[#This Row],[支付成功时间]], FIND(" ", 新签明细[[#This Row],[支付成功时间]]) - 1))</f>
        <v>45804</v>
      </c>
      <c r="W1067" s="1">
        <f>IFERROR(DATEVALUE(LEFT(新签明细[[#This Row],[lead_date]],FIND(" ",新签明细[[#This Row],[lead_date]])-1)),$W$2)</f>
        <v>45803</v>
      </c>
      <c r="X1067" t="b">
        <f t="shared" ca="1" si="16"/>
        <v>1</v>
      </c>
    </row>
    <row r="1068" spans="1:24" hidden="1">
      <c r="A1068" t="s">
        <v>30948</v>
      </c>
      <c r="B1068" t="s">
        <v>30949</v>
      </c>
      <c r="C1068">
        <v>30</v>
      </c>
      <c r="D1068" t="s">
        <v>193</v>
      </c>
      <c r="E1068" t="s">
        <v>30949</v>
      </c>
      <c r="F1068">
        <v>1</v>
      </c>
      <c r="G1068">
        <v>811.13</v>
      </c>
      <c r="H1068">
        <v>544527</v>
      </c>
      <c r="I1068" t="s">
        <v>30950</v>
      </c>
      <c r="J1068" t="s">
        <v>545</v>
      </c>
      <c r="K1068" t="s">
        <v>546</v>
      </c>
      <c r="L1068" t="s">
        <v>599</v>
      </c>
      <c r="M1068" t="s">
        <v>1314</v>
      </c>
      <c r="N1068" t="s">
        <v>549</v>
      </c>
      <c r="O1068" t="s">
        <v>559</v>
      </c>
      <c r="P1068" t="s">
        <v>469</v>
      </c>
      <c r="Q1068" t="s">
        <v>189</v>
      </c>
      <c r="R1068" t="s">
        <v>475</v>
      </c>
      <c r="S1068" t="s">
        <v>17728</v>
      </c>
      <c r="T1068" t="s">
        <v>30517</v>
      </c>
      <c r="U1068">
        <f>COUNTIF('业绩进度排名-中间表'!$E$27:$E$202,新签明细[[#This Row],[cc_user_name]])</f>
        <v>1</v>
      </c>
      <c r="V1068" s="1">
        <f>DATEVALUE(LEFT(新签明细[[#This Row],[支付成功时间]], FIND(" ", 新签明细[[#This Row],[支付成功时间]]) - 1))</f>
        <v>45804</v>
      </c>
      <c r="W1068" s="1">
        <f>IFERROR(DATEVALUE(LEFT(新签明细[[#This Row],[lead_date]],FIND(" ",新签明细[[#This Row],[lead_date]])-1)),$W$2)</f>
        <v>45803</v>
      </c>
      <c r="X1068" t="b">
        <f t="shared" ca="1" si="16"/>
        <v>1</v>
      </c>
    </row>
    <row r="1069" spans="1:24" hidden="1">
      <c r="A1069" t="s">
        <v>18805</v>
      </c>
      <c r="B1069" t="s">
        <v>18806</v>
      </c>
      <c r="C1069">
        <v>18</v>
      </c>
      <c r="D1069" t="s">
        <v>321</v>
      </c>
      <c r="E1069" t="s">
        <v>18806</v>
      </c>
      <c r="F1069">
        <v>1</v>
      </c>
      <c r="G1069">
        <v>648.9</v>
      </c>
      <c r="H1069">
        <v>542898</v>
      </c>
      <c r="I1069" t="s">
        <v>18807</v>
      </c>
      <c r="J1069" t="s">
        <v>545</v>
      </c>
      <c r="K1069" t="s">
        <v>546</v>
      </c>
      <c r="L1069" t="s">
        <v>565</v>
      </c>
      <c r="M1069" t="s">
        <v>909</v>
      </c>
      <c r="N1069" t="s">
        <v>549</v>
      </c>
      <c r="O1069" t="s">
        <v>550</v>
      </c>
      <c r="P1069" t="s">
        <v>616</v>
      </c>
      <c r="Q1069" t="s">
        <v>314</v>
      </c>
      <c r="R1069" t="s">
        <v>475</v>
      </c>
      <c r="S1069" t="s">
        <v>1329</v>
      </c>
      <c r="T1069" t="s">
        <v>17691</v>
      </c>
      <c r="U1069">
        <f>COUNTIF('业绩进度排名-中间表'!$E$27:$E$202,新签明细[[#This Row],[cc_user_name]])</f>
        <v>1</v>
      </c>
      <c r="V1069" s="1">
        <f>DATEVALUE(LEFT(新签明细[[#This Row],[支付成功时间]], FIND(" ", 新签明细[[#This Row],[支付成功时间]]) - 1))</f>
        <v>45801</v>
      </c>
      <c r="W1069" s="1">
        <f>IFERROR(DATEVALUE(LEFT(新签明细[[#This Row],[lead_date]],FIND(" ",新签明细[[#This Row],[lead_date]])-1)),$W$2)</f>
        <v>45797</v>
      </c>
      <c r="X1069" t="b">
        <f t="shared" ca="1" si="16"/>
        <v>1</v>
      </c>
    </row>
    <row r="1070" spans="1:24" hidden="1">
      <c r="A1070" t="s">
        <v>1117</v>
      </c>
      <c r="B1070" t="s">
        <v>1118</v>
      </c>
      <c r="C1070">
        <v>36</v>
      </c>
      <c r="D1070" t="s">
        <v>225</v>
      </c>
      <c r="E1070" t="s">
        <v>1118</v>
      </c>
      <c r="F1070">
        <v>1</v>
      </c>
      <c r="G1070">
        <v>1199</v>
      </c>
      <c r="H1070">
        <v>534386</v>
      </c>
      <c r="I1070" t="s">
        <v>1119</v>
      </c>
      <c r="J1070" t="s">
        <v>545</v>
      </c>
      <c r="K1070" t="s">
        <v>546</v>
      </c>
      <c r="L1070" t="s">
        <v>557</v>
      </c>
      <c r="M1070" t="s">
        <v>548</v>
      </c>
      <c r="N1070" t="s">
        <v>549</v>
      </c>
      <c r="O1070" t="s">
        <v>550</v>
      </c>
      <c r="P1070" t="s">
        <v>551</v>
      </c>
      <c r="Q1070" t="s">
        <v>145</v>
      </c>
      <c r="R1070" t="s">
        <v>475</v>
      </c>
      <c r="S1070" t="s">
        <v>659</v>
      </c>
      <c r="T1070" t="s">
        <v>722</v>
      </c>
      <c r="U1070">
        <f>COUNTIF('业绩进度排名-中间表'!$E$27:$E$202,新签明细[[#This Row],[cc_user_name]])</f>
        <v>1</v>
      </c>
      <c r="V1070" s="1">
        <f>DATEVALUE(LEFT(新签明细[[#This Row],[支付成功时间]], FIND(" ", 新签明细[[#This Row],[支付成功时间]]) - 1))</f>
        <v>45785</v>
      </c>
      <c r="W1070" s="1">
        <f>IFERROR(DATEVALUE(LEFT(新签明细[[#This Row],[lead_date]],FIND(" ",新签明细[[#This Row],[lead_date]])-1)),$W$2)</f>
        <v>45780</v>
      </c>
      <c r="X1070" t="b">
        <f t="shared" ca="1" si="16"/>
        <v>1</v>
      </c>
    </row>
    <row r="1071" spans="1:24" hidden="1">
      <c r="A1071" t="s">
        <v>18808</v>
      </c>
      <c r="B1071" t="s">
        <v>18809</v>
      </c>
      <c r="C1071">
        <v>8</v>
      </c>
      <c r="D1071" t="s">
        <v>294</v>
      </c>
      <c r="E1071" t="s">
        <v>18809</v>
      </c>
      <c r="F1071">
        <v>1</v>
      </c>
      <c r="G1071">
        <v>280</v>
      </c>
      <c r="H1071">
        <v>540610</v>
      </c>
      <c r="I1071" t="s">
        <v>18810</v>
      </c>
      <c r="J1071" t="s">
        <v>545</v>
      </c>
      <c r="K1071" t="s">
        <v>546</v>
      </c>
      <c r="L1071" t="s">
        <v>577</v>
      </c>
      <c r="M1071" t="s">
        <v>2299</v>
      </c>
      <c r="N1071" t="s">
        <v>549</v>
      </c>
      <c r="O1071" t="s">
        <v>550</v>
      </c>
      <c r="P1071" t="s">
        <v>136</v>
      </c>
      <c r="Q1071" t="s">
        <v>292</v>
      </c>
      <c r="R1071" t="s">
        <v>475</v>
      </c>
      <c r="S1071" t="s">
        <v>860</v>
      </c>
      <c r="T1071" t="s">
        <v>1239</v>
      </c>
      <c r="U1071">
        <f>COUNTIF('业绩进度排名-中间表'!$E$27:$E$202,新签明细[[#This Row],[cc_user_name]])</f>
        <v>1</v>
      </c>
      <c r="V1071" s="1">
        <f>DATEVALUE(LEFT(新签明细[[#This Row],[支付成功时间]], FIND(" ", 新签明细[[#This Row],[支付成功时间]]) - 1))</f>
        <v>45796</v>
      </c>
      <c r="W1071" s="1">
        <f>IFERROR(DATEVALUE(LEFT(新签明细[[#This Row],[lead_date]],FIND(" ",新签明细[[#This Row],[lead_date]])-1)),$W$2)</f>
        <v>45739</v>
      </c>
      <c r="X1071" t="b">
        <f t="shared" ca="1" si="16"/>
        <v>0</v>
      </c>
    </row>
    <row r="1072" spans="1:24" hidden="1">
      <c r="A1072" t="s">
        <v>18811</v>
      </c>
      <c r="B1072" t="s">
        <v>18812</v>
      </c>
      <c r="C1072">
        <v>18</v>
      </c>
      <c r="D1072" t="s">
        <v>272</v>
      </c>
      <c r="E1072" t="s">
        <v>18812</v>
      </c>
      <c r="F1072">
        <v>1</v>
      </c>
      <c r="G1072">
        <v>630</v>
      </c>
      <c r="H1072">
        <v>538918</v>
      </c>
      <c r="I1072" t="s">
        <v>18813</v>
      </c>
      <c r="J1072" t="s">
        <v>545</v>
      </c>
      <c r="K1072" t="s">
        <v>546</v>
      </c>
      <c r="L1072" t="s">
        <v>565</v>
      </c>
      <c r="M1072" t="s">
        <v>1088</v>
      </c>
      <c r="N1072" t="s">
        <v>549</v>
      </c>
      <c r="O1072" t="s">
        <v>550</v>
      </c>
      <c r="P1072" t="s">
        <v>136</v>
      </c>
      <c r="Q1072" t="s">
        <v>139</v>
      </c>
      <c r="R1072" t="s">
        <v>475</v>
      </c>
      <c r="S1072" t="s">
        <v>659</v>
      </c>
      <c r="T1072" t="s">
        <v>873</v>
      </c>
      <c r="U1072">
        <f>COUNTIF('业绩进度排名-中间表'!$E$27:$E$202,新签明细[[#This Row],[cc_user_name]])</f>
        <v>1</v>
      </c>
      <c r="V1072" s="1">
        <f>DATEVALUE(LEFT(新签明细[[#This Row],[支付成功时间]], FIND(" ", 新签明细[[#This Row],[支付成功时间]]) - 1))</f>
        <v>45793</v>
      </c>
      <c r="W1072" s="1">
        <f>IFERROR(DATEVALUE(LEFT(新签明细[[#This Row],[lead_date]],FIND(" ",新签明细[[#This Row],[lead_date]])-1)),$W$2)</f>
        <v>45786</v>
      </c>
      <c r="X1072" t="b">
        <f t="shared" ca="1" si="16"/>
        <v>1</v>
      </c>
    </row>
    <row r="1073" spans="1:24">
      <c r="A1073" t="s">
        <v>30951</v>
      </c>
      <c r="B1073" t="s">
        <v>30952</v>
      </c>
      <c r="C1073">
        <v>30</v>
      </c>
      <c r="D1073" t="s">
        <v>300</v>
      </c>
      <c r="E1073" t="s">
        <v>30952</v>
      </c>
      <c r="F1073">
        <v>1</v>
      </c>
      <c r="G1073">
        <v>787.5</v>
      </c>
      <c r="H1073">
        <v>543998</v>
      </c>
      <c r="I1073" t="s">
        <v>30953</v>
      </c>
      <c r="J1073" t="s">
        <v>545</v>
      </c>
      <c r="K1073" t="s">
        <v>546</v>
      </c>
      <c r="L1073" t="s">
        <v>599</v>
      </c>
      <c r="M1073" t="s">
        <v>677</v>
      </c>
      <c r="N1073" t="s">
        <v>549</v>
      </c>
      <c r="O1073" t="s">
        <v>550</v>
      </c>
      <c r="P1073" t="s">
        <v>136</v>
      </c>
      <c r="Q1073" t="s">
        <v>143</v>
      </c>
      <c r="R1073" t="s">
        <v>475</v>
      </c>
      <c r="S1073" t="s">
        <v>1139</v>
      </c>
      <c r="T1073" t="s">
        <v>622</v>
      </c>
      <c r="U1073">
        <f>COUNTIF('业绩进度排名-中间表'!$E$27:$E$202,新签明细[[#This Row],[cc_user_name]])</f>
        <v>1</v>
      </c>
      <c r="V1073" s="1">
        <f>DATEVALUE(LEFT(新签明细[[#This Row],[支付成功时间]], FIND(" ", 新签明细[[#This Row],[支付成功时间]]) - 1))</f>
        <v>45803</v>
      </c>
      <c r="W1073" s="1">
        <f>IFERROR(DATEVALUE(LEFT(新签明细[[#This Row],[lead_date]],FIND(" ",新签明细[[#This Row],[lead_date]])-1)),$W$2)</f>
        <v>45777</v>
      </c>
      <c r="X1073" t="b">
        <f t="shared" ca="1" si="16"/>
        <v>0</v>
      </c>
    </row>
    <row r="1074" spans="1:24" hidden="1">
      <c r="A1074" t="s">
        <v>11254</v>
      </c>
      <c r="B1074" t="s">
        <v>11255</v>
      </c>
      <c r="C1074">
        <v>30</v>
      </c>
      <c r="D1074" t="s">
        <v>253</v>
      </c>
      <c r="E1074" t="s">
        <v>11255</v>
      </c>
      <c r="F1074">
        <v>1</v>
      </c>
      <c r="G1074">
        <v>787.5</v>
      </c>
      <c r="H1074">
        <v>536884</v>
      </c>
      <c r="I1074" t="s">
        <v>11256</v>
      </c>
      <c r="J1074" t="s">
        <v>545</v>
      </c>
      <c r="K1074" t="s">
        <v>546</v>
      </c>
      <c r="L1074" t="s">
        <v>599</v>
      </c>
      <c r="M1074" t="s">
        <v>548</v>
      </c>
      <c r="N1074" t="s">
        <v>549</v>
      </c>
      <c r="O1074" t="s">
        <v>550</v>
      </c>
      <c r="P1074" t="s">
        <v>136</v>
      </c>
      <c r="Q1074" t="s">
        <v>147</v>
      </c>
      <c r="R1074" t="s">
        <v>475</v>
      </c>
      <c r="S1074" t="s">
        <v>1020</v>
      </c>
      <c r="T1074" t="s">
        <v>9478</v>
      </c>
      <c r="U1074">
        <f>COUNTIF('业绩进度排名-中间表'!$E$27:$E$202,新签明细[[#This Row],[cc_user_name]])</f>
        <v>1</v>
      </c>
      <c r="V1074" s="1">
        <f>DATEVALUE(LEFT(新签明细[[#This Row],[支付成功时间]], FIND(" ", 新签明细[[#This Row],[支付成功时间]]) - 1))</f>
        <v>45789</v>
      </c>
      <c r="W1074" s="1">
        <f>IFERROR(DATEVALUE(LEFT(新签明细[[#This Row],[lead_date]],FIND(" ",新签明细[[#This Row],[lead_date]])-1)),$W$2)</f>
        <v>45788</v>
      </c>
      <c r="X1074" t="b">
        <f t="shared" ca="1" si="16"/>
        <v>1</v>
      </c>
    </row>
    <row r="1075" spans="1:24" hidden="1">
      <c r="A1075" t="s">
        <v>1120</v>
      </c>
      <c r="B1075" t="s">
        <v>1121</v>
      </c>
      <c r="C1075">
        <v>36</v>
      </c>
      <c r="D1075" t="s">
        <v>231</v>
      </c>
      <c r="E1075" t="s">
        <v>1121</v>
      </c>
      <c r="F1075">
        <v>1</v>
      </c>
      <c r="G1075">
        <v>1230.502573</v>
      </c>
      <c r="H1075">
        <v>534808</v>
      </c>
      <c r="I1075" t="s">
        <v>1122</v>
      </c>
      <c r="J1075" t="s">
        <v>545</v>
      </c>
      <c r="K1075" t="s">
        <v>546</v>
      </c>
      <c r="L1075" t="s">
        <v>557</v>
      </c>
      <c r="M1075" t="s">
        <v>558</v>
      </c>
      <c r="N1075" t="s">
        <v>549</v>
      </c>
      <c r="O1075" t="s">
        <v>550</v>
      </c>
      <c r="P1075" t="s">
        <v>551</v>
      </c>
      <c r="Q1075" t="s">
        <v>141</v>
      </c>
      <c r="R1075" t="s">
        <v>475</v>
      </c>
      <c r="S1075" t="s">
        <v>817</v>
      </c>
      <c r="T1075" t="s">
        <v>561</v>
      </c>
      <c r="U1075">
        <f>COUNTIF('业绩进度排名-中间表'!$E$27:$E$202,新签明细[[#This Row],[cc_user_name]])</f>
        <v>1</v>
      </c>
      <c r="V1075" s="1">
        <f>DATEVALUE(LEFT(新签明细[[#This Row],[支付成功时间]], FIND(" ", 新签明细[[#This Row],[支付成功时间]]) - 1))</f>
        <v>45783</v>
      </c>
      <c r="W1075" s="1">
        <f>IFERROR(DATEVALUE(LEFT(新签明细[[#This Row],[lead_date]],FIND(" ",新签明细[[#This Row],[lead_date]])-1)),$W$2)</f>
        <v>45781</v>
      </c>
      <c r="X1075" t="b">
        <f t="shared" ca="1" si="16"/>
        <v>1</v>
      </c>
    </row>
    <row r="1076" spans="1:24" hidden="1">
      <c r="A1076" t="s">
        <v>1123</v>
      </c>
      <c r="B1076" t="s">
        <v>1124</v>
      </c>
      <c r="C1076">
        <v>18</v>
      </c>
      <c r="D1076" t="s">
        <v>237</v>
      </c>
      <c r="E1076" t="s">
        <v>1124</v>
      </c>
      <c r="F1076">
        <v>1</v>
      </c>
      <c r="G1076">
        <v>641.67312100000004</v>
      </c>
      <c r="H1076">
        <v>535031</v>
      </c>
      <c r="I1076" t="s">
        <v>1125</v>
      </c>
      <c r="J1076" t="s">
        <v>545</v>
      </c>
      <c r="K1076" t="s">
        <v>546</v>
      </c>
      <c r="L1076" t="s">
        <v>565</v>
      </c>
      <c r="M1076" t="s">
        <v>558</v>
      </c>
      <c r="N1076" t="s">
        <v>549</v>
      </c>
      <c r="O1076" t="s">
        <v>550</v>
      </c>
      <c r="P1076" t="s">
        <v>551</v>
      </c>
      <c r="Q1076" t="s">
        <v>141</v>
      </c>
      <c r="R1076" t="s">
        <v>475</v>
      </c>
      <c r="S1076" t="s">
        <v>1126</v>
      </c>
      <c r="T1076" t="s">
        <v>722</v>
      </c>
      <c r="U1076">
        <f>COUNTIF('业绩进度排名-中间表'!$E$27:$E$202,新签明细[[#This Row],[cc_user_name]])</f>
        <v>1</v>
      </c>
      <c r="V1076" s="1">
        <f>DATEVALUE(LEFT(新签明细[[#This Row],[支付成功时间]], FIND(" ", 新签明细[[#This Row],[支付成功时间]]) - 1))</f>
        <v>45784</v>
      </c>
      <c r="W1076" s="1">
        <f>IFERROR(DATEVALUE(LEFT(新签明细[[#This Row],[lead_date]],FIND(" ",新签明细[[#This Row],[lead_date]])-1)),$W$2)</f>
        <v>45780</v>
      </c>
      <c r="X1076" t="b">
        <f t="shared" ca="1" si="16"/>
        <v>1</v>
      </c>
    </row>
    <row r="1077" spans="1:24" hidden="1">
      <c r="A1077" t="s">
        <v>18814</v>
      </c>
      <c r="B1077" t="s">
        <v>18815</v>
      </c>
      <c r="C1077">
        <v>30</v>
      </c>
      <c r="D1077" t="s">
        <v>215</v>
      </c>
      <c r="E1077" t="s">
        <v>18815</v>
      </c>
      <c r="F1077">
        <v>1</v>
      </c>
      <c r="G1077">
        <v>787.5</v>
      </c>
      <c r="H1077">
        <v>539607</v>
      </c>
      <c r="I1077" t="s">
        <v>18816</v>
      </c>
      <c r="J1077" t="s">
        <v>545</v>
      </c>
      <c r="K1077" t="s">
        <v>546</v>
      </c>
      <c r="L1077" t="s">
        <v>599</v>
      </c>
      <c r="M1077" t="s">
        <v>632</v>
      </c>
      <c r="N1077" t="s">
        <v>549</v>
      </c>
      <c r="O1077" t="s">
        <v>550</v>
      </c>
      <c r="P1077" t="s">
        <v>551</v>
      </c>
      <c r="Q1077" t="s">
        <v>145</v>
      </c>
      <c r="R1077" t="s">
        <v>475</v>
      </c>
      <c r="S1077" t="s">
        <v>1266</v>
      </c>
      <c r="T1077" t="s">
        <v>11910</v>
      </c>
      <c r="U1077">
        <f>COUNTIF('业绩进度排名-中间表'!$E$27:$E$202,新签明细[[#This Row],[cc_user_name]])</f>
        <v>1</v>
      </c>
      <c r="V1077" s="1">
        <f>DATEVALUE(LEFT(新签明细[[#This Row],[支付成功时间]], FIND(" ", 新签明细[[#This Row],[支付成功时间]]) - 1))</f>
        <v>45795</v>
      </c>
      <c r="W1077" s="1">
        <f>IFERROR(DATEVALUE(LEFT(新签明细[[#This Row],[lead_date]],FIND(" ",新签明细[[#This Row],[lead_date]])-1)),$W$2)</f>
        <v>45789</v>
      </c>
      <c r="X1077" t="b">
        <f t="shared" ca="1" si="16"/>
        <v>1</v>
      </c>
    </row>
    <row r="1078" spans="1:24" hidden="1">
      <c r="A1078" t="s">
        <v>1127</v>
      </c>
      <c r="B1078" t="s">
        <v>1128</v>
      </c>
      <c r="C1078">
        <v>36</v>
      </c>
      <c r="D1078" t="s">
        <v>203</v>
      </c>
      <c r="E1078" t="s">
        <v>1128</v>
      </c>
      <c r="F1078">
        <v>1</v>
      </c>
      <c r="G1078">
        <v>1199</v>
      </c>
      <c r="H1078">
        <v>535920</v>
      </c>
      <c r="I1078" t="s">
        <v>1129</v>
      </c>
      <c r="J1078" t="s">
        <v>545</v>
      </c>
      <c r="K1078" t="s">
        <v>546</v>
      </c>
      <c r="L1078" t="s">
        <v>557</v>
      </c>
      <c r="M1078" t="s">
        <v>632</v>
      </c>
      <c r="N1078" t="s">
        <v>549</v>
      </c>
      <c r="O1078" t="s">
        <v>550</v>
      </c>
      <c r="P1078" t="s">
        <v>551</v>
      </c>
      <c r="Q1078" t="s">
        <v>149</v>
      </c>
      <c r="R1078" t="s">
        <v>475</v>
      </c>
      <c r="S1078" t="s">
        <v>611</v>
      </c>
      <c r="T1078" t="s">
        <v>708</v>
      </c>
      <c r="U1078">
        <f>COUNTIF('业绩进度排名-中间表'!$E$27:$E$202,新签明细[[#This Row],[cc_user_name]])</f>
        <v>1</v>
      </c>
      <c r="V1078" s="1">
        <f>DATEVALUE(LEFT(新签明细[[#This Row],[支付成功时间]], FIND(" ", 新签明细[[#This Row],[支付成功时间]]) - 1))</f>
        <v>45787</v>
      </c>
      <c r="W1078" s="1">
        <f>IFERROR(DATEVALUE(LEFT(新签明细[[#This Row],[lead_date]],FIND(" ",新签明细[[#This Row],[lead_date]])-1)),$W$2)</f>
        <v>45785</v>
      </c>
      <c r="X1078" t="b">
        <f t="shared" ca="1" si="16"/>
        <v>1</v>
      </c>
    </row>
    <row r="1079" spans="1:24" hidden="1">
      <c r="A1079" t="s">
        <v>1130</v>
      </c>
      <c r="B1079" t="s">
        <v>1131</v>
      </c>
      <c r="C1079">
        <v>18</v>
      </c>
      <c r="D1079" t="s">
        <v>205</v>
      </c>
      <c r="E1079" t="s">
        <v>1131</v>
      </c>
      <c r="F1079">
        <v>1</v>
      </c>
      <c r="G1079">
        <v>630</v>
      </c>
      <c r="H1079">
        <v>535545</v>
      </c>
      <c r="I1079" t="s">
        <v>1132</v>
      </c>
      <c r="J1079" t="s">
        <v>545</v>
      </c>
      <c r="K1079" t="s">
        <v>546</v>
      </c>
      <c r="L1079" t="s">
        <v>565</v>
      </c>
      <c r="M1079" t="s">
        <v>632</v>
      </c>
      <c r="N1079" t="s">
        <v>549</v>
      </c>
      <c r="O1079" t="s">
        <v>550</v>
      </c>
      <c r="P1079" t="s">
        <v>551</v>
      </c>
      <c r="Q1079" t="s">
        <v>149</v>
      </c>
      <c r="R1079" t="s">
        <v>475</v>
      </c>
      <c r="S1079" t="s">
        <v>659</v>
      </c>
      <c r="T1079" t="s">
        <v>612</v>
      </c>
      <c r="U1079">
        <f>COUNTIF('业绩进度排名-中间表'!$E$27:$E$202,新签明细[[#This Row],[cc_user_name]])</f>
        <v>1</v>
      </c>
      <c r="V1079" s="1">
        <f>DATEVALUE(LEFT(新签明细[[#This Row],[支付成功时间]], FIND(" ", 新签明细[[#This Row],[支付成功时间]]) - 1))</f>
        <v>45786</v>
      </c>
      <c r="W1079" s="1">
        <f>IFERROR(DATEVALUE(LEFT(新签明细[[#This Row],[lead_date]],FIND(" ",新签明细[[#This Row],[lead_date]])-1)),$W$2)</f>
        <v>45782</v>
      </c>
      <c r="X1079" t="b">
        <f t="shared" ca="1" si="16"/>
        <v>1</v>
      </c>
    </row>
    <row r="1080" spans="1:24" hidden="1">
      <c r="A1080" t="s">
        <v>1133</v>
      </c>
      <c r="B1080" t="s">
        <v>1134</v>
      </c>
      <c r="C1080">
        <v>36</v>
      </c>
      <c r="D1080" t="s">
        <v>201</v>
      </c>
      <c r="E1080" t="s">
        <v>1134</v>
      </c>
      <c r="F1080">
        <v>1</v>
      </c>
      <c r="G1080">
        <v>1199</v>
      </c>
      <c r="H1080">
        <v>534396</v>
      </c>
      <c r="I1080" t="s">
        <v>1135</v>
      </c>
      <c r="J1080" t="s">
        <v>545</v>
      </c>
      <c r="K1080" t="s">
        <v>546</v>
      </c>
      <c r="L1080" t="s">
        <v>557</v>
      </c>
      <c r="M1080" t="s">
        <v>548</v>
      </c>
      <c r="N1080" t="s">
        <v>549</v>
      </c>
      <c r="O1080" t="s">
        <v>550</v>
      </c>
      <c r="P1080" t="s">
        <v>551</v>
      </c>
      <c r="Q1080" t="s">
        <v>149</v>
      </c>
      <c r="R1080" t="s">
        <v>475</v>
      </c>
      <c r="S1080" t="s">
        <v>566</v>
      </c>
      <c r="T1080" t="s">
        <v>683</v>
      </c>
      <c r="U1080">
        <f>COUNTIF('业绩进度排名-中间表'!$E$27:$E$202,新签明细[[#This Row],[cc_user_name]])</f>
        <v>1</v>
      </c>
      <c r="V1080" s="1">
        <f>DATEVALUE(LEFT(新签明细[[#This Row],[支付成功时间]], FIND(" ", 新签明细[[#This Row],[支付成功时间]]) - 1))</f>
        <v>45781</v>
      </c>
      <c r="W1080" s="1">
        <f>IFERROR(DATEVALUE(LEFT(新签明细[[#This Row],[lead_date]],FIND(" ",新签明细[[#This Row],[lead_date]])-1)),$W$2)</f>
        <v>45775</v>
      </c>
      <c r="X1080" t="b">
        <f t="shared" ca="1" si="16"/>
        <v>0</v>
      </c>
    </row>
    <row r="1081" spans="1:24">
      <c r="A1081" t="s">
        <v>1136</v>
      </c>
      <c r="B1081" t="s">
        <v>1137</v>
      </c>
      <c r="C1081">
        <v>30</v>
      </c>
      <c r="D1081" t="s">
        <v>300</v>
      </c>
      <c r="E1081" t="s">
        <v>1137</v>
      </c>
      <c r="F1081">
        <v>1</v>
      </c>
      <c r="G1081">
        <v>787.5</v>
      </c>
      <c r="H1081">
        <v>535339</v>
      </c>
      <c r="I1081" t="s">
        <v>1138</v>
      </c>
      <c r="J1081" t="s">
        <v>545</v>
      </c>
      <c r="K1081" t="s">
        <v>546</v>
      </c>
      <c r="L1081" t="s">
        <v>599</v>
      </c>
      <c r="M1081" t="s">
        <v>610</v>
      </c>
      <c r="N1081" t="s">
        <v>549</v>
      </c>
      <c r="O1081" t="s">
        <v>550</v>
      </c>
      <c r="P1081" t="s">
        <v>136</v>
      </c>
      <c r="Q1081" t="s">
        <v>143</v>
      </c>
      <c r="R1081" t="s">
        <v>475</v>
      </c>
      <c r="S1081" t="s">
        <v>1139</v>
      </c>
      <c r="T1081" t="s">
        <v>622</v>
      </c>
      <c r="U1081">
        <f>COUNTIF('业绩进度排名-中间表'!$E$27:$E$202,新签明细[[#This Row],[cc_user_name]])</f>
        <v>1</v>
      </c>
      <c r="V1081" s="1">
        <f>DATEVALUE(LEFT(新签明细[[#This Row],[支付成功时间]], FIND(" ", 新签明细[[#This Row],[支付成功时间]]) - 1))</f>
        <v>45785</v>
      </c>
      <c r="W1081" s="1">
        <f>IFERROR(DATEVALUE(LEFT(新签明细[[#This Row],[lead_date]],FIND(" ",新签明细[[#This Row],[lead_date]])-1)),$W$2)</f>
        <v>45777</v>
      </c>
      <c r="X1081" t="b">
        <f t="shared" ca="1" si="16"/>
        <v>0</v>
      </c>
    </row>
    <row r="1082" spans="1:24" hidden="1">
      <c r="A1082" t="s">
        <v>18817</v>
      </c>
      <c r="B1082" t="s">
        <v>18818</v>
      </c>
      <c r="C1082">
        <v>36</v>
      </c>
      <c r="D1082" t="s">
        <v>318</v>
      </c>
      <c r="E1082" t="s">
        <v>18818</v>
      </c>
      <c r="F1082">
        <v>1</v>
      </c>
      <c r="G1082">
        <v>1234.97</v>
      </c>
      <c r="H1082">
        <v>539027</v>
      </c>
      <c r="I1082" t="s">
        <v>18819</v>
      </c>
      <c r="J1082" t="s">
        <v>545</v>
      </c>
      <c r="K1082" t="s">
        <v>546</v>
      </c>
      <c r="L1082" t="s">
        <v>557</v>
      </c>
      <c r="M1082" t="s">
        <v>548</v>
      </c>
      <c r="N1082" t="s">
        <v>549</v>
      </c>
      <c r="O1082" t="s">
        <v>550</v>
      </c>
      <c r="P1082" t="s">
        <v>616</v>
      </c>
      <c r="Q1082" t="s">
        <v>314</v>
      </c>
      <c r="R1082" t="s">
        <v>475</v>
      </c>
      <c r="S1082" t="s">
        <v>552</v>
      </c>
      <c r="T1082" t="s">
        <v>9375</v>
      </c>
      <c r="U1082">
        <f>COUNTIF('业绩进度排名-中间表'!$E$27:$E$202,新签明细[[#This Row],[cc_user_name]])</f>
        <v>1</v>
      </c>
      <c r="V1082" s="1">
        <f>DATEVALUE(LEFT(新签明细[[#This Row],[支付成功时间]], FIND(" ", 新签明细[[#This Row],[支付成功时间]]) - 1))</f>
        <v>45794</v>
      </c>
      <c r="W1082" s="1">
        <f>IFERROR(DATEVALUE(LEFT(新签明细[[#This Row],[lead_date]],FIND(" ",新签明细[[#This Row],[lead_date]])-1)),$W$2)</f>
        <v>45787</v>
      </c>
      <c r="X1082" t="b">
        <f t="shared" ca="1" si="16"/>
        <v>1</v>
      </c>
    </row>
    <row r="1083" spans="1:24" hidden="1">
      <c r="A1083" t="s">
        <v>1140</v>
      </c>
      <c r="B1083" t="s">
        <v>1141</v>
      </c>
      <c r="C1083">
        <v>8</v>
      </c>
      <c r="D1083" t="s">
        <v>626</v>
      </c>
      <c r="E1083" t="s">
        <v>1141</v>
      </c>
      <c r="F1083">
        <v>1</v>
      </c>
      <c r="G1083">
        <v>277.18606</v>
      </c>
      <c r="H1083">
        <v>535991</v>
      </c>
      <c r="I1083" t="s">
        <v>1142</v>
      </c>
      <c r="J1083" t="s">
        <v>545</v>
      </c>
      <c r="K1083" t="s">
        <v>546</v>
      </c>
      <c r="L1083" t="s">
        <v>577</v>
      </c>
      <c r="M1083" t="s">
        <v>695</v>
      </c>
      <c r="N1083" t="s">
        <v>649</v>
      </c>
      <c r="O1083" t="s">
        <v>649</v>
      </c>
      <c r="P1083" t="s">
        <v>649</v>
      </c>
      <c r="Q1083" t="s">
        <v>626</v>
      </c>
      <c r="R1083" t="s">
        <v>475</v>
      </c>
      <c r="S1083" t="s">
        <v>617</v>
      </c>
      <c r="T1083" t="s">
        <v>637</v>
      </c>
      <c r="U1083">
        <f>COUNTIF('业绩进度排名-中间表'!$E$27:$E$202,新签明细[[#This Row],[cc_user_name]])</f>
        <v>0</v>
      </c>
      <c r="V1083" s="1">
        <f>DATEVALUE(LEFT(新签明细[[#This Row],[支付成功时间]], FIND(" ", 新签明细[[#This Row],[支付成功时间]]) - 1))</f>
        <v>45787</v>
      </c>
      <c r="W1083" s="1">
        <f>IFERROR(DATEVALUE(LEFT(新签明细[[#This Row],[lead_date]],FIND(" ",新签明细[[#This Row],[lead_date]])-1)),$W$2)</f>
        <v>45779</v>
      </c>
      <c r="X1083" t="b">
        <f t="shared" ca="1" si="16"/>
        <v>1</v>
      </c>
    </row>
    <row r="1084" spans="1:24" hidden="1">
      <c r="A1084" t="s">
        <v>12693</v>
      </c>
      <c r="B1084" t="s">
        <v>12694</v>
      </c>
      <c r="C1084">
        <v>18</v>
      </c>
      <c r="D1084" t="s">
        <v>244</v>
      </c>
      <c r="E1084" t="s">
        <v>12694</v>
      </c>
      <c r="F1084">
        <v>1</v>
      </c>
      <c r="G1084">
        <v>648.9</v>
      </c>
      <c r="H1084">
        <v>537534</v>
      </c>
      <c r="I1084" t="s">
        <v>12695</v>
      </c>
      <c r="J1084" t="s">
        <v>545</v>
      </c>
      <c r="K1084" t="s">
        <v>546</v>
      </c>
      <c r="L1084" t="s">
        <v>565</v>
      </c>
      <c r="M1084" t="s">
        <v>548</v>
      </c>
      <c r="N1084" t="s">
        <v>549</v>
      </c>
      <c r="O1084" t="s">
        <v>550</v>
      </c>
      <c r="P1084" t="s">
        <v>551</v>
      </c>
      <c r="Q1084" t="s">
        <v>242</v>
      </c>
      <c r="R1084" t="s">
        <v>475</v>
      </c>
      <c r="S1084" t="s">
        <v>572</v>
      </c>
      <c r="T1084" t="s">
        <v>595</v>
      </c>
      <c r="U1084">
        <f>COUNTIF('业绩进度排名-中间表'!$E$27:$E$202,新签明细[[#This Row],[cc_user_name]])</f>
        <v>1</v>
      </c>
      <c r="V1084" s="1">
        <f>DATEVALUE(LEFT(新签明细[[#This Row],[支付成功时间]], FIND(" ", 新签明细[[#This Row],[支付成功时间]]) - 1))</f>
        <v>45790</v>
      </c>
      <c r="W1084" s="1">
        <f>IFERROR(DATEVALUE(LEFT(新签明细[[#This Row],[lead_date]],FIND(" ",新签明细[[#This Row],[lead_date]])-1)),$W$2)</f>
        <v>45784</v>
      </c>
      <c r="X1084" t="b">
        <f t="shared" ca="1" si="16"/>
        <v>1</v>
      </c>
    </row>
    <row r="1085" spans="1:24" hidden="1">
      <c r="A1085" t="s">
        <v>30954</v>
      </c>
      <c r="B1085" t="s">
        <v>30955</v>
      </c>
      <c r="C1085">
        <v>36</v>
      </c>
      <c r="D1085" t="s">
        <v>226</v>
      </c>
      <c r="E1085" t="s">
        <v>30955</v>
      </c>
      <c r="F1085">
        <v>1</v>
      </c>
      <c r="G1085">
        <v>1234.97</v>
      </c>
      <c r="H1085">
        <v>544313</v>
      </c>
      <c r="I1085" t="s">
        <v>30956</v>
      </c>
      <c r="J1085" t="s">
        <v>545</v>
      </c>
      <c r="K1085" t="s">
        <v>546</v>
      </c>
      <c r="L1085" t="s">
        <v>557</v>
      </c>
      <c r="M1085" t="s">
        <v>548</v>
      </c>
      <c r="N1085" t="s">
        <v>549</v>
      </c>
      <c r="O1085" t="s">
        <v>550</v>
      </c>
      <c r="P1085" t="s">
        <v>551</v>
      </c>
      <c r="Q1085" t="s">
        <v>145</v>
      </c>
      <c r="R1085" t="s">
        <v>475</v>
      </c>
      <c r="S1085" t="s">
        <v>659</v>
      </c>
      <c r="T1085" t="s">
        <v>30957</v>
      </c>
      <c r="U1085">
        <f>COUNTIF('业绩进度排名-中间表'!$E$27:$E$202,新签明细[[#This Row],[cc_user_name]])</f>
        <v>1</v>
      </c>
      <c r="V1085" s="1">
        <f>DATEVALUE(LEFT(新签明细[[#This Row],[支付成功时间]], FIND(" ", 新签明细[[#This Row],[支付成功时间]]) - 1))</f>
        <v>45804</v>
      </c>
      <c r="W1085" s="1">
        <f>IFERROR(DATEVALUE(LEFT(新签明细[[#This Row],[lead_date]],FIND(" ",新签明细[[#This Row],[lead_date]])-1)),$W$2)</f>
        <v>45711</v>
      </c>
      <c r="X1085" t="b">
        <f t="shared" ca="1" si="16"/>
        <v>0</v>
      </c>
    </row>
    <row r="1086" spans="1:24" hidden="1">
      <c r="A1086" t="s">
        <v>1143</v>
      </c>
      <c r="B1086" t="s">
        <v>1144</v>
      </c>
      <c r="C1086">
        <v>60</v>
      </c>
      <c r="D1086" t="s">
        <v>200</v>
      </c>
      <c r="E1086" t="s">
        <v>1144</v>
      </c>
      <c r="F1086">
        <v>1</v>
      </c>
      <c r="G1086">
        <v>1575</v>
      </c>
      <c r="H1086">
        <v>534979</v>
      </c>
      <c r="I1086" t="s">
        <v>1145</v>
      </c>
      <c r="J1086" t="s">
        <v>545</v>
      </c>
      <c r="K1086" t="s">
        <v>546</v>
      </c>
      <c r="L1086" t="s">
        <v>547</v>
      </c>
      <c r="M1086" t="s">
        <v>548</v>
      </c>
      <c r="N1086" t="s">
        <v>549</v>
      </c>
      <c r="O1086" t="s">
        <v>550</v>
      </c>
      <c r="P1086" t="s">
        <v>551</v>
      </c>
      <c r="Q1086" t="s">
        <v>149</v>
      </c>
      <c r="R1086" t="s">
        <v>475</v>
      </c>
      <c r="S1086" t="s">
        <v>761</v>
      </c>
      <c r="T1086" t="s">
        <v>561</v>
      </c>
      <c r="U1086">
        <f>COUNTIF('业绩进度排名-中间表'!$E$27:$E$202,新签明细[[#This Row],[cc_user_name]])</f>
        <v>1</v>
      </c>
      <c r="V1086" s="1">
        <f>DATEVALUE(LEFT(新签明细[[#This Row],[支付成功时间]], FIND(" ", 新签明细[[#This Row],[支付成功时间]]) - 1))</f>
        <v>45784</v>
      </c>
      <c r="W1086" s="1">
        <f>IFERROR(DATEVALUE(LEFT(新签明细[[#This Row],[lead_date]],FIND(" ",新签明细[[#This Row],[lead_date]])-1)),$W$2)</f>
        <v>45781</v>
      </c>
      <c r="X1086" t="b">
        <f t="shared" ca="1" si="16"/>
        <v>1</v>
      </c>
    </row>
    <row r="1087" spans="1:24" hidden="1">
      <c r="A1087" t="s">
        <v>1146</v>
      </c>
      <c r="B1087" t="s">
        <v>1147</v>
      </c>
      <c r="C1087">
        <v>36</v>
      </c>
      <c r="D1087" t="s">
        <v>284</v>
      </c>
      <c r="E1087" t="s">
        <v>1147</v>
      </c>
      <c r="F1087">
        <v>1</v>
      </c>
      <c r="G1087">
        <v>1199</v>
      </c>
      <c r="H1087">
        <v>534582</v>
      </c>
      <c r="I1087" t="s">
        <v>1148</v>
      </c>
      <c r="J1087" t="s">
        <v>545</v>
      </c>
      <c r="K1087" t="s">
        <v>546</v>
      </c>
      <c r="L1087" t="s">
        <v>557</v>
      </c>
      <c r="M1087" t="s">
        <v>548</v>
      </c>
      <c r="N1087" t="s">
        <v>549</v>
      </c>
      <c r="O1087" t="s">
        <v>550</v>
      </c>
      <c r="P1087" t="s">
        <v>136</v>
      </c>
      <c r="Q1087" t="s">
        <v>283</v>
      </c>
      <c r="R1087" t="s">
        <v>475</v>
      </c>
      <c r="S1087" t="s">
        <v>611</v>
      </c>
      <c r="T1087" t="s">
        <v>622</v>
      </c>
      <c r="U1087">
        <f>COUNTIF('业绩进度排名-中间表'!$E$27:$E$202,新签明细[[#This Row],[cc_user_name]])</f>
        <v>1</v>
      </c>
      <c r="V1087" s="1">
        <f>DATEVALUE(LEFT(新签明细[[#This Row],[支付成功时间]], FIND(" ", 新签明细[[#This Row],[支付成功时间]]) - 1))</f>
        <v>45782</v>
      </c>
      <c r="W1087" s="1">
        <f>IFERROR(DATEVALUE(LEFT(新签明细[[#This Row],[lead_date]],FIND(" ",新签明细[[#This Row],[lead_date]])-1)),$W$2)</f>
        <v>45777</v>
      </c>
      <c r="X1087" t="b">
        <f t="shared" ca="1" si="16"/>
        <v>0</v>
      </c>
    </row>
    <row r="1088" spans="1:24" hidden="1">
      <c r="A1088" t="s">
        <v>18820</v>
      </c>
      <c r="B1088" t="s">
        <v>18821</v>
      </c>
      <c r="C1088">
        <v>18</v>
      </c>
      <c r="D1088" t="s">
        <v>256</v>
      </c>
      <c r="E1088" t="s">
        <v>18821</v>
      </c>
      <c r="F1088">
        <v>1</v>
      </c>
      <c r="G1088">
        <v>648.9</v>
      </c>
      <c r="H1088">
        <v>543318</v>
      </c>
      <c r="I1088" t="s">
        <v>18822</v>
      </c>
      <c r="J1088" t="s">
        <v>545</v>
      </c>
      <c r="K1088" t="s">
        <v>546</v>
      </c>
      <c r="L1088" t="s">
        <v>565</v>
      </c>
      <c r="M1088" t="s">
        <v>548</v>
      </c>
      <c r="N1088" t="s">
        <v>549</v>
      </c>
      <c r="O1088" t="s">
        <v>550</v>
      </c>
      <c r="P1088" t="s">
        <v>136</v>
      </c>
      <c r="Q1088" t="s">
        <v>147</v>
      </c>
      <c r="R1088" t="s">
        <v>475</v>
      </c>
      <c r="S1088" t="s">
        <v>659</v>
      </c>
      <c r="T1088" t="s">
        <v>18475</v>
      </c>
      <c r="U1088">
        <f>COUNTIF('业绩进度排名-中间表'!$E$27:$E$202,新签明细[[#This Row],[cc_user_name]])</f>
        <v>1</v>
      </c>
      <c r="V1088" s="1">
        <f>DATEVALUE(LEFT(新签明细[[#This Row],[支付成功时间]], FIND(" ", 新签明细[[#This Row],[支付成功时间]]) - 1))</f>
        <v>45802</v>
      </c>
      <c r="W1088" s="1">
        <f>IFERROR(DATEVALUE(LEFT(新签明细[[#This Row],[lead_date]],FIND(" ",新签明细[[#This Row],[lead_date]])-1)),$W$2)</f>
        <v>45801</v>
      </c>
      <c r="X1088" t="b">
        <f t="shared" ca="1" si="16"/>
        <v>1</v>
      </c>
    </row>
    <row r="1089" spans="1:24" hidden="1">
      <c r="A1089" t="s">
        <v>9646</v>
      </c>
      <c r="B1089" t="s">
        <v>9647</v>
      </c>
      <c r="C1089">
        <v>48</v>
      </c>
      <c r="D1089" t="s">
        <v>319</v>
      </c>
      <c r="E1089" t="s">
        <v>9647</v>
      </c>
      <c r="F1089">
        <v>1</v>
      </c>
      <c r="G1089">
        <v>1645.94</v>
      </c>
      <c r="H1089">
        <v>536837</v>
      </c>
      <c r="I1089" t="s">
        <v>9648</v>
      </c>
      <c r="J1089" t="s">
        <v>545</v>
      </c>
      <c r="K1089" t="s">
        <v>546</v>
      </c>
      <c r="L1089" t="s">
        <v>571</v>
      </c>
      <c r="M1089" t="s">
        <v>886</v>
      </c>
      <c r="N1089" t="s">
        <v>549</v>
      </c>
      <c r="O1089" t="s">
        <v>550</v>
      </c>
      <c r="P1089" t="s">
        <v>616</v>
      </c>
      <c r="Q1089" t="s">
        <v>314</v>
      </c>
      <c r="R1089" t="s">
        <v>475</v>
      </c>
      <c r="S1089" t="s">
        <v>897</v>
      </c>
      <c r="T1089" t="s">
        <v>595</v>
      </c>
      <c r="U1089">
        <f>COUNTIF('业绩进度排名-中间表'!$E$27:$E$202,新签明细[[#This Row],[cc_user_name]])</f>
        <v>1</v>
      </c>
      <c r="V1089" s="1">
        <f>DATEVALUE(LEFT(新签明细[[#This Row],[支付成功时间]], FIND(" ", 新签明细[[#This Row],[支付成功时间]]) - 1))</f>
        <v>45789</v>
      </c>
      <c r="W1089" s="1">
        <f>IFERROR(DATEVALUE(LEFT(新签明细[[#This Row],[lead_date]],FIND(" ",新签明细[[#This Row],[lead_date]])-1)),$W$2)</f>
        <v>45784</v>
      </c>
      <c r="X1089" t="b">
        <f t="shared" ca="1" si="16"/>
        <v>1</v>
      </c>
    </row>
    <row r="1090" spans="1:24" hidden="1">
      <c r="A1090" t="s">
        <v>1149</v>
      </c>
      <c r="B1090" t="s">
        <v>1150</v>
      </c>
      <c r="C1090">
        <v>36</v>
      </c>
      <c r="D1090" t="s">
        <v>215</v>
      </c>
      <c r="E1090" t="s">
        <v>1150</v>
      </c>
      <c r="F1090">
        <v>1</v>
      </c>
      <c r="G1090">
        <v>1199</v>
      </c>
      <c r="H1090">
        <v>534273</v>
      </c>
      <c r="I1090" t="s">
        <v>1151</v>
      </c>
      <c r="J1090" t="s">
        <v>545</v>
      </c>
      <c r="K1090" t="s">
        <v>546</v>
      </c>
      <c r="L1090" t="s">
        <v>557</v>
      </c>
      <c r="M1090" t="s">
        <v>548</v>
      </c>
      <c r="N1090" t="s">
        <v>549</v>
      </c>
      <c r="O1090" t="s">
        <v>550</v>
      </c>
      <c r="P1090" t="s">
        <v>551</v>
      </c>
      <c r="Q1090" t="s">
        <v>145</v>
      </c>
      <c r="R1090" t="s">
        <v>475</v>
      </c>
      <c r="S1090" t="s">
        <v>659</v>
      </c>
      <c r="T1090" t="s">
        <v>673</v>
      </c>
      <c r="U1090">
        <f>COUNTIF('业绩进度排名-中间表'!$E$27:$E$202,新签明细[[#This Row],[cc_user_name]])</f>
        <v>1</v>
      </c>
      <c r="V1090" s="1">
        <f>DATEVALUE(LEFT(新签明细[[#This Row],[支付成功时间]], FIND(" ", 新签明细[[#This Row],[支付成功时间]]) - 1))</f>
        <v>45780</v>
      </c>
      <c r="W1090" s="1">
        <f>IFERROR(DATEVALUE(LEFT(新签明细[[#This Row],[lead_date]],FIND(" ",新签明细[[#This Row],[lead_date]])-1)),$W$2)</f>
        <v>45778</v>
      </c>
      <c r="X1090" t="b">
        <f t="shared" ca="1" si="16"/>
        <v>1</v>
      </c>
    </row>
    <row r="1091" spans="1:24" hidden="1">
      <c r="A1091" t="s">
        <v>18823</v>
      </c>
      <c r="B1091" t="s">
        <v>18824</v>
      </c>
      <c r="C1091">
        <v>8</v>
      </c>
      <c r="D1091" t="s">
        <v>232</v>
      </c>
      <c r="E1091" t="s">
        <v>18824</v>
      </c>
      <c r="F1091">
        <v>1</v>
      </c>
      <c r="G1091">
        <v>283.09167200000002</v>
      </c>
      <c r="H1091">
        <v>538044</v>
      </c>
      <c r="I1091" t="s">
        <v>18825</v>
      </c>
      <c r="J1091" t="s">
        <v>545</v>
      </c>
      <c r="K1091" t="s">
        <v>546</v>
      </c>
      <c r="L1091" t="s">
        <v>577</v>
      </c>
      <c r="M1091" t="s">
        <v>610</v>
      </c>
      <c r="N1091" t="s">
        <v>549</v>
      </c>
      <c r="O1091" t="s">
        <v>550</v>
      </c>
      <c r="P1091" t="s">
        <v>551</v>
      </c>
      <c r="Q1091" t="s">
        <v>141</v>
      </c>
      <c r="R1091" t="s">
        <v>475</v>
      </c>
      <c r="S1091" t="s">
        <v>659</v>
      </c>
      <c r="T1091" t="s">
        <v>9478</v>
      </c>
      <c r="U1091">
        <f>COUNTIF('业绩进度排名-中间表'!$E$27:$E$202,新签明细[[#This Row],[cc_user_name]])</f>
        <v>1</v>
      </c>
      <c r="V1091" s="1">
        <f>DATEVALUE(LEFT(新签明细[[#This Row],[支付成功时间]], FIND(" ", 新签明细[[#This Row],[支付成功时间]]) - 1))</f>
        <v>45792</v>
      </c>
      <c r="W1091" s="1">
        <f>IFERROR(DATEVALUE(LEFT(新签明细[[#This Row],[lead_date]],FIND(" ",新签明细[[#This Row],[lead_date]])-1)),$W$2)</f>
        <v>45788</v>
      </c>
      <c r="X1091" t="b">
        <f t="shared" ref="X1091:X1154" ca="1" si="17">MONTH(W1091)=MONTH(TODAY())</f>
        <v>1</v>
      </c>
    </row>
    <row r="1092" spans="1:24" hidden="1">
      <c r="A1092" t="s">
        <v>30958</v>
      </c>
      <c r="B1092" t="s">
        <v>30959</v>
      </c>
      <c r="C1092">
        <v>36</v>
      </c>
      <c r="D1092" t="s">
        <v>203</v>
      </c>
      <c r="E1092" t="s">
        <v>30959</v>
      </c>
      <c r="F1092">
        <v>1</v>
      </c>
      <c r="G1092">
        <v>1199</v>
      </c>
      <c r="H1092">
        <v>544308</v>
      </c>
      <c r="I1092" t="s">
        <v>30960</v>
      </c>
      <c r="J1092" t="s">
        <v>545</v>
      </c>
      <c r="K1092" t="s">
        <v>546</v>
      </c>
      <c r="L1092" t="s">
        <v>557</v>
      </c>
      <c r="M1092" t="s">
        <v>548</v>
      </c>
      <c r="N1092" t="s">
        <v>549</v>
      </c>
      <c r="O1092" t="s">
        <v>550</v>
      </c>
      <c r="P1092" t="s">
        <v>551</v>
      </c>
      <c r="Q1092" t="s">
        <v>149</v>
      </c>
      <c r="R1092" t="s">
        <v>475</v>
      </c>
      <c r="S1092" t="s">
        <v>1329</v>
      </c>
      <c r="T1092" t="s">
        <v>30517</v>
      </c>
      <c r="U1092">
        <f>COUNTIF('业绩进度排名-中间表'!$E$27:$E$202,新签明细[[#This Row],[cc_user_name]])</f>
        <v>1</v>
      </c>
      <c r="V1092" s="1">
        <f>DATEVALUE(LEFT(新签明细[[#This Row],[支付成功时间]], FIND(" ", 新签明细[[#This Row],[支付成功时间]]) - 1))</f>
        <v>45804</v>
      </c>
      <c r="W1092" s="1">
        <f>IFERROR(DATEVALUE(LEFT(新签明细[[#This Row],[lead_date]],FIND(" ",新签明细[[#This Row],[lead_date]])-1)),$W$2)</f>
        <v>45803</v>
      </c>
      <c r="X1092" t="b">
        <f t="shared" ca="1" si="17"/>
        <v>1</v>
      </c>
    </row>
    <row r="1093" spans="1:24" hidden="1">
      <c r="A1093" t="s">
        <v>1152</v>
      </c>
      <c r="B1093" t="s">
        <v>1153</v>
      </c>
      <c r="C1093">
        <v>30</v>
      </c>
      <c r="D1093" t="s">
        <v>285</v>
      </c>
      <c r="E1093" t="s">
        <v>1153</v>
      </c>
      <c r="F1093">
        <v>1</v>
      </c>
      <c r="G1093">
        <v>393.75</v>
      </c>
      <c r="H1093">
        <v>534640</v>
      </c>
      <c r="I1093" t="s">
        <v>1154</v>
      </c>
      <c r="J1093" t="s">
        <v>545</v>
      </c>
      <c r="K1093" t="s">
        <v>641</v>
      </c>
      <c r="L1093" t="s">
        <v>642</v>
      </c>
      <c r="M1093" t="s">
        <v>548</v>
      </c>
      <c r="N1093" t="s">
        <v>549</v>
      </c>
      <c r="O1093" t="s">
        <v>550</v>
      </c>
      <c r="P1093" t="s">
        <v>136</v>
      </c>
      <c r="Q1093" t="s">
        <v>283</v>
      </c>
      <c r="R1093" t="s">
        <v>475</v>
      </c>
      <c r="S1093" t="s">
        <v>643</v>
      </c>
      <c r="T1093" t="s">
        <v>580</v>
      </c>
      <c r="U1093">
        <f>COUNTIF('业绩进度排名-中间表'!$E$27:$E$202,新签明细[[#This Row],[cc_user_name]])</f>
        <v>1</v>
      </c>
      <c r="V1093" s="1">
        <f>DATEVALUE(LEFT(新签明细[[#This Row],[支付成功时间]], FIND(" ", 新签明细[[#This Row],[支付成功时间]]) - 1))</f>
        <v>45782</v>
      </c>
      <c r="W1093" s="1">
        <f>IFERROR(DATEVALUE(LEFT(新签明细[[#This Row],[lead_date]],FIND(" ",新签明细[[#This Row],[lead_date]])-1)),$W$2)</f>
        <v>45771</v>
      </c>
      <c r="X1093" t="b">
        <f t="shared" ca="1" si="17"/>
        <v>0</v>
      </c>
    </row>
    <row r="1094" spans="1:24" hidden="1">
      <c r="A1094" t="s">
        <v>1155</v>
      </c>
      <c r="B1094" t="s">
        <v>1156</v>
      </c>
      <c r="C1094">
        <v>8</v>
      </c>
      <c r="D1094" t="s">
        <v>317</v>
      </c>
      <c r="E1094" t="s">
        <v>1156</v>
      </c>
      <c r="F1094">
        <v>1</v>
      </c>
      <c r="G1094">
        <v>288.39999999999998</v>
      </c>
      <c r="H1094">
        <v>535158</v>
      </c>
      <c r="I1094" t="s">
        <v>1157</v>
      </c>
      <c r="J1094" t="s">
        <v>545</v>
      </c>
      <c r="K1094" t="s">
        <v>546</v>
      </c>
      <c r="L1094" t="s">
        <v>577</v>
      </c>
      <c r="M1094" t="s">
        <v>886</v>
      </c>
      <c r="N1094" t="s">
        <v>549</v>
      </c>
      <c r="O1094" t="s">
        <v>550</v>
      </c>
      <c r="P1094" t="s">
        <v>616</v>
      </c>
      <c r="Q1094" t="s">
        <v>314</v>
      </c>
      <c r="R1094" t="s">
        <v>475</v>
      </c>
      <c r="S1094" t="s">
        <v>654</v>
      </c>
      <c r="T1094" t="s">
        <v>1158</v>
      </c>
      <c r="U1094">
        <f>COUNTIF('业绩进度排名-中间表'!$E$27:$E$202,新签明细[[#This Row],[cc_user_name]])</f>
        <v>1</v>
      </c>
      <c r="V1094" s="1">
        <f>DATEVALUE(LEFT(新签明细[[#This Row],[支付成功时间]], FIND(" ", 新签明细[[#This Row],[支付成功时间]]) - 1))</f>
        <v>45785</v>
      </c>
      <c r="W1094" s="1">
        <f>IFERROR(DATEVALUE(LEFT(新签明细[[#This Row],[lead_date]],FIND(" ",新签明细[[#This Row],[lead_date]])-1)),$W$2)</f>
        <v>45767</v>
      </c>
      <c r="X1094" t="b">
        <f t="shared" ca="1" si="17"/>
        <v>0</v>
      </c>
    </row>
    <row r="1095" spans="1:24" hidden="1">
      <c r="A1095" t="s">
        <v>12585</v>
      </c>
      <c r="B1095" t="s">
        <v>18558</v>
      </c>
      <c r="C1095">
        <v>24</v>
      </c>
      <c r="D1095" t="s">
        <v>184</v>
      </c>
      <c r="E1095" t="s">
        <v>18558</v>
      </c>
      <c r="F1095">
        <v>1</v>
      </c>
      <c r="G1095">
        <v>840</v>
      </c>
      <c r="H1095">
        <v>537473</v>
      </c>
      <c r="I1095" t="s">
        <v>12586</v>
      </c>
      <c r="J1095" t="s">
        <v>545</v>
      </c>
      <c r="K1095" t="s">
        <v>546</v>
      </c>
      <c r="L1095" t="s">
        <v>671</v>
      </c>
      <c r="M1095" t="s">
        <v>548</v>
      </c>
      <c r="N1095" t="s">
        <v>549</v>
      </c>
      <c r="O1095" t="s">
        <v>559</v>
      </c>
      <c r="P1095" t="s">
        <v>469</v>
      </c>
      <c r="Q1095" t="s">
        <v>180</v>
      </c>
      <c r="R1095" t="s">
        <v>475</v>
      </c>
      <c r="S1095" t="s">
        <v>659</v>
      </c>
      <c r="T1095" t="s">
        <v>567</v>
      </c>
      <c r="U1095">
        <f>COUNTIF('业绩进度排名-中间表'!$E$27:$E$202,新签明细[[#This Row],[cc_user_name]])</f>
        <v>1</v>
      </c>
      <c r="V1095" s="1">
        <f>DATEVALUE(LEFT(新签明细[[#This Row],[支付成功时间]], FIND(" ", 新签明细[[#This Row],[支付成功时间]]) - 1))</f>
        <v>45790</v>
      </c>
      <c r="W1095" s="1">
        <f>IFERROR(DATEVALUE(LEFT(新签明细[[#This Row],[lead_date]],FIND(" ",新签明细[[#This Row],[lead_date]])-1)),$W$2)</f>
        <v>45783</v>
      </c>
      <c r="X1095" t="b">
        <f t="shared" ca="1" si="17"/>
        <v>1</v>
      </c>
    </row>
    <row r="1096" spans="1:24" hidden="1">
      <c r="A1096" t="s">
        <v>18559</v>
      </c>
      <c r="B1096" t="s">
        <v>18560</v>
      </c>
      <c r="C1096">
        <v>24</v>
      </c>
      <c r="D1096" t="s">
        <v>271</v>
      </c>
      <c r="E1096" t="s">
        <v>18560</v>
      </c>
      <c r="F1096">
        <v>1</v>
      </c>
      <c r="G1096">
        <v>865.2</v>
      </c>
      <c r="H1096">
        <v>540200</v>
      </c>
      <c r="I1096" t="s">
        <v>18561</v>
      </c>
      <c r="J1096" t="s">
        <v>545</v>
      </c>
      <c r="K1096" t="s">
        <v>546</v>
      </c>
      <c r="L1096" t="s">
        <v>671</v>
      </c>
      <c r="M1096" t="s">
        <v>886</v>
      </c>
      <c r="N1096" t="s">
        <v>549</v>
      </c>
      <c r="O1096" t="s">
        <v>550</v>
      </c>
      <c r="P1096" t="s">
        <v>136</v>
      </c>
      <c r="Q1096" t="s">
        <v>139</v>
      </c>
      <c r="R1096" t="s">
        <v>475</v>
      </c>
      <c r="S1096" t="s">
        <v>929</v>
      </c>
      <c r="T1096" t="s">
        <v>17717</v>
      </c>
      <c r="U1096">
        <f>COUNTIF('业绩进度排名-中间表'!$E$27:$E$202,新签明细[[#This Row],[cc_user_name]])</f>
        <v>1</v>
      </c>
      <c r="V1096" s="1">
        <f>DATEVALUE(LEFT(新签明细[[#This Row],[支付成功时间]], FIND(" ", 新签明细[[#This Row],[支付成功时间]]) - 1))</f>
        <v>45795</v>
      </c>
      <c r="W1096" s="1">
        <f>IFERROR(DATEVALUE(LEFT(新签明细[[#This Row],[lead_date]],FIND(" ",新签明细[[#This Row],[lead_date]])-1)),$W$2)</f>
        <v>45792</v>
      </c>
      <c r="X1096" t="b">
        <f t="shared" ca="1" si="17"/>
        <v>1</v>
      </c>
    </row>
    <row r="1097" spans="1:24" hidden="1">
      <c r="A1097" t="s">
        <v>18562</v>
      </c>
      <c r="B1097" t="s">
        <v>18563</v>
      </c>
      <c r="C1097">
        <v>18</v>
      </c>
      <c r="D1097" t="s">
        <v>293</v>
      </c>
      <c r="E1097" t="s">
        <v>18563</v>
      </c>
      <c r="F1097">
        <v>1</v>
      </c>
      <c r="G1097">
        <v>627.51040599999999</v>
      </c>
      <c r="H1097">
        <v>541156</v>
      </c>
      <c r="I1097" t="s">
        <v>18564</v>
      </c>
      <c r="J1097" t="s">
        <v>545</v>
      </c>
      <c r="K1097" t="s">
        <v>546</v>
      </c>
      <c r="L1097" t="s">
        <v>565</v>
      </c>
      <c r="M1097" t="s">
        <v>695</v>
      </c>
      <c r="N1097" t="s">
        <v>549</v>
      </c>
      <c r="O1097" t="s">
        <v>550</v>
      </c>
      <c r="P1097" t="s">
        <v>136</v>
      </c>
      <c r="Q1097" t="s">
        <v>292</v>
      </c>
      <c r="R1097" t="s">
        <v>475</v>
      </c>
      <c r="S1097" t="s">
        <v>611</v>
      </c>
      <c r="T1097" t="s">
        <v>9478</v>
      </c>
      <c r="U1097">
        <f>COUNTIF('业绩进度排名-中间表'!$E$27:$E$202,新签明细[[#This Row],[cc_user_name]])</f>
        <v>1</v>
      </c>
      <c r="V1097" s="1">
        <f>DATEVALUE(LEFT(新签明细[[#This Row],[支付成功时间]], FIND(" ", 新签明细[[#This Row],[支付成功时间]]) - 1))</f>
        <v>45797</v>
      </c>
      <c r="W1097" s="1">
        <f>IFERROR(DATEVALUE(LEFT(新签明细[[#This Row],[lead_date]],FIND(" ",新签明细[[#This Row],[lead_date]])-1)),$W$2)</f>
        <v>45788</v>
      </c>
      <c r="X1097" t="b">
        <f t="shared" ca="1" si="17"/>
        <v>1</v>
      </c>
    </row>
    <row r="1098" spans="1:24" hidden="1">
      <c r="A1098" t="s">
        <v>944</v>
      </c>
      <c r="B1098" t="s">
        <v>945</v>
      </c>
      <c r="C1098">
        <v>24</v>
      </c>
      <c r="D1098" t="s">
        <v>337</v>
      </c>
      <c r="E1098" t="s">
        <v>945</v>
      </c>
      <c r="F1098">
        <v>1</v>
      </c>
      <c r="G1098">
        <v>933.93635500000005</v>
      </c>
      <c r="H1098">
        <v>534521</v>
      </c>
      <c r="I1098" t="s">
        <v>946</v>
      </c>
      <c r="J1098" t="s">
        <v>545</v>
      </c>
      <c r="K1098" t="s">
        <v>546</v>
      </c>
      <c r="L1098" t="s">
        <v>671</v>
      </c>
      <c r="M1098" t="s">
        <v>558</v>
      </c>
      <c r="N1098" t="s">
        <v>549</v>
      </c>
      <c r="O1098" t="s">
        <v>559</v>
      </c>
      <c r="P1098" t="s">
        <v>504</v>
      </c>
      <c r="Q1098" t="s">
        <v>325</v>
      </c>
      <c r="R1098" t="s">
        <v>475</v>
      </c>
      <c r="S1098" t="s">
        <v>589</v>
      </c>
      <c r="T1098" t="s">
        <v>947</v>
      </c>
      <c r="U1098">
        <f>COUNTIF('业绩进度排名-中间表'!$E$27:$E$202,新签明细[[#This Row],[cc_user_name]])</f>
        <v>1</v>
      </c>
      <c r="V1098" s="1">
        <f>DATEVALUE(LEFT(新签明细[[#This Row],[支付成功时间]], FIND(" ", 新签明细[[#This Row],[支付成功时间]]) - 1))</f>
        <v>45782</v>
      </c>
      <c r="W1098" s="1">
        <f>IFERROR(DATEVALUE(LEFT(新签明细[[#This Row],[lead_date]],FIND(" ",新签明细[[#This Row],[lead_date]])-1)),$W$2)</f>
        <v>44225</v>
      </c>
      <c r="X1098" t="b">
        <f t="shared" ca="1" si="17"/>
        <v>0</v>
      </c>
    </row>
    <row r="1099" spans="1:24" hidden="1">
      <c r="A1099" t="s">
        <v>18565</v>
      </c>
      <c r="B1099" t="s">
        <v>18566</v>
      </c>
      <c r="C1099">
        <v>8</v>
      </c>
      <c r="D1099" t="s">
        <v>276</v>
      </c>
      <c r="E1099" t="s">
        <v>18566</v>
      </c>
      <c r="F1099">
        <v>1</v>
      </c>
      <c r="G1099">
        <v>280</v>
      </c>
      <c r="H1099">
        <v>539371</v>
      </c>
      <c r="I1099" t="s">
        <v>18567</v>
      </c>
      <c r="J1099" t="s">
        <v>545</v>
      </c>
      <c r="K1099" t="s">
        <v>546</v>
      </c>
      <c r="L1099" t="s">
        <v>577</v>
      </c>
      <c r="M1099" t="s">
        <v>886</v>
      </c>
      <c r="N1099" t="s">
        <v>549</v>
      </c>
      <c r="O1099" t="s">
        <v>550</v>
      </c>
      <c r="P1099" t="s">
        <v>136</v>
      </c>
      <c r="Q1099" t="s">
        <v>139</v>
      </c>
      <c r="R1099" t="s">
        <v>475</v>
      </c>
      <c r="S1099" t="s">
        <v>659</v>
      </c>
      <c r="T1099" t="s">
        <v>9478</v>
      </c>
      <c r="U1099">
        <f>COUNTIF('业绩进度排名-中间表'!$E$27:$E$202,新签明细[[#This Row],[cc_user_name]])</f>
        <v>1</v>
      </c>
      <c r="V1099" s="1">
        <f>DATEVALUE(LEFT(新签明细[[#This Row],[支付成功时间]], FIND(" ", 新签明细[[#This Row],[支付成功时间]]) - 1))</f>
        <v>45794</v>
      </c>
      <c r="W1099" s="1">
        <f>IFERROR(DATEVALUE(LEFT(新签明细[[#This Row],[lead_date]],FIND(" ",新签明细[[#This Row],[lead_date]])-1)),$W$2)</f>
        <v>45788</v>
      </c>
      <c r="X1099" t="b">
        <f t="shared" ca="1" si="17"/>
        <v>1</v>
      </c>
    </row>
    <row r="1100" spans="1:24" hidden="1">
      <c r="A1100" t="s">
        <v>948</v>
      </c>
      <c r="B1100" t="s">
        <v>949</v>
      </c>
      <c r="C1100">
        <v>30</v>
      </c>
      <c r="D1100" t="s">
        <v>360</v>
      </c>
      <c r="E1100" t="s">
        <v>949</v>
      </c>
      <c r="F1100">
        <v>1</v>
      </c>
      <c r="G1100">
        <v>787.5</v>
      </c>
      <c r="H1100">
        <v>534750</v>
      </c>
      <c r="I1100" t="s">
        <v>950</v>
      </c>
      <c r="J1100" t="s">
        <v>545</v>
      </c>
      <c r="K1100" t="s">
        <v>546</v>
      </c>
      <c r="L1100" t="s">
        <v>599</v>
      </c>
      <c r="M1100" t="s">
        <v>909</v>
      </c>
      <c r="N1100" t="s">
        <v>549</v>
      </c>
      <c r="O1100" t="s">
        <v>559</v>
      </c>
      <c r="P1100" t="s">
        <v>163</v>
      </c>
      <c r="Q1100" t="s">
        <v>473</v>
      </c>
      <c r="R1100" t="s">
        <v>475</v>
      </c>
      <c r="S1100" t="s">
        <v>951</v>
      </c>
      <c r="T1100" t="s">
        <v>722</v>
      </c>
      <c r="U1100">
        <f>COUNTIF('业绩进度排名-中间表'!$E$27:$E$202,新签明细[[#This Row],[cc_user_name]])</f>
        <v>1</v>
      </c>
      <c r="V1100" s="1">
        <f>DATEVALUE(LEFT(新签明细[[#This Row],[支付成功时间]], FIND(" ", 新签明细[[#This Row],[支付成功时间]]) - 1))</f>
        <v>45783</v>
      </c>
      <c r="W1100" s="1">
        <f>IFERROR(DATEVALUE(LEFT(新签明细[[#This Row],[lead_date]],FIND(" ",新签明细[[#This Row],[lead_date]])-1)),$W$2)</f>
        <v>45780</v>
      </c>
      <c r="X1100" t="b">
        <f t="shared" ca="1" si="17"/>
        <v>1</v>
      </c>
    </row>
    <row r="1101" spans="1:24" hidden="1">
      <c r="A1101" t="s">
        <v>18568</v>
      </c>
      <c r="B1101" t="s">
        <v>18569</v>
      </c>
      <c r="C1101">
        <v>8</v>
      </c>
      <c r="D1101" t="s">
        <v>209</v>
      </c>
      <c r="E1101" t="s">
        <v>18569</v>
      </c>
      <c r="F1101">
        <v>1</v>
      </c>
      <c r="G1101">
        <v>280</v>
      </c>
      <c r="H1101">
        <v>539602</v>
      </c>
      <c r="I1101" t="s">
        <v>18570</v>
      </c>
      <c r="J1101" t="s">
        <v>545</v>
      </c>
      <c r="K1101" t="s">
        <v>546</v>
      </c>
      <c r="L1101" t="s">
        <v>577</v>
      </c>
      <c r="M1101" t="s">
        <v>548</v>
      </c>
      <c r="N1101" t="s">
        <v>549</v>
      </c>
      <c r="O1101" t="s">
        <v>550</v>
      </c>
      <c r="P1101" t="s">
        <v>551</v>
      </c>
      <c r="Q1101" t="s">
        <v>149</v>
      </c>
      <c r="R1101" t="s">
        <v>475</v>
      </c>
      <c r="S1101" t="s">
        <v>659</v>
      </c>
      <c r="T1101" t="s">
        <v>17695</v>
      </c>
      <c r="U1101">
        <f>COUNTIF('业绩进度排名-中间表'!$E$27:$E$202,新签明细[[#This Row],[cc_user_name]])</f>
        <v>1</v>
      </c>
      <c r="V1101" s="1">
        <f>DATEVALUE(LEFT(新签明细[[#This Row],[支付成功时间]], FIND(" ", 新签明细[[#This Row],[支付成功时间]]) - 1))</f>
        <v>45795</v>
      </c>
      <c r="W1101" s="1">
        <f>IFERROR(DATEVALUE(LEFT(新签明细[[#This Row],[lead_date]],FIND(" ",新签明细[[#This Row],[lead_date]])-1)),$W$2)</f>
        <v>45790</v>
      </c>
      <c r="X1101" t="b">
        <f t="shared" ca="1" si="17"/>
        <v>1</v>
      </c>
    </row>
    <row r="1102" spans="1:24" hidden="1">
      <c r="A1102" t="s">
        <v>12674</v>
      </c>
      <c r="B1102" t="s">
        <v>12675</v>
      </c>
      <c r="C1102">
        <v>8</v>
      </c>
      <c r="D1102" t="s">
        <v>336</v>
      </c>
      <c r="E1102" t="s">
        <v>12675</v>
      </c>
      <c r="F1102">
        <v>1</v>
      </c>
      <c r="G1102">
        <v>320.368517</v>
      </c>
      <c r="H1102">
        <v>537501</v>
      </c>
      <c r="I1102" t="s">
        <v>12676</v>
      </c>
      <c r="J1102" t="s">
        <v>545</v>
      </c>
      <c r="K1102" t="s">
        <v>546</v>
      </c>
      <c r="L1102" t="s">
        <v>577</v>
      </c>
      <c r="M1102" t="s">
        <v>558</v>
      </c>
      <c r="N1102" t="s">
        <v>549</v>
      </c>
      <c r="O1102" t="s">
        <v>559</v>
      </c>
      <c r="P1102" t="s">
        <v>504</v>
      </c>
      <c r="Q1102" t="s">
        <v>325</v>
      </c>
      <c r="R1102" t="s">
        <v>475</v>
      </c>
      <c r="S1102" t="s">
        <v>589</v>
      </c>
      <c r="T1102" t="s">
        <v>655</v>
      </c>
      <c r="U1102">
        <f>COUNTIF('业绩进度排名-中间表'!$E$27:$E$202,新签明细[[#This Row],[cc_user_name]])</f>
        <v>1</v>
      </c>
      <c r="V1102" s="1">
        <f>DATEVALUE(LEFT(新签明细[[#This Row],[支付成功时间]], FIND(" ", 新签明细[[#This Row],[支付成功时间]]) - 1))</f>
        <v>45790</v>
      </c>
      <c r="W1102" s="1">
        <f>IFERROR(DATEVALUE(LEFT(新签明细[[#This Row],[lead_date]],FIND(" ",新签明细[[#This Row],[lead_date]])-1)),$W$2)</f>
        <v>45774</v>
      </c>
      <c r="X1102" t="b">
        <f t="shared" ca="1" si="17"/>
        <v>0</v>
      </c>
    </row>
    <row r="1103" spans="1:24" hidden="1">
      <c r="A1103" t="s">
        <v>952</v>
      </c>
      <c r="B1103" t="s">
        <v>953</v>
      </c>
      <c r="C1103">
        <v>36</v>
      </c>
      <c r="D1103" t="s">
        <v>201</v>
      </c>
      <c r="E1103" t="s">
        <v>953</v>
      </c>
      <c r="F1103">
        <v>1</v>
      </c>
      <c r="G1103">
        <v>1199</v>
      </c>
      <c r="H1103">
        <v>534274</v>
      </c>
      <c r="I1103" t="s">
        <v>954</v>
      </c>
      <c r="J1103" t="s">
        <v>545</v>
      </c>
      <c r="K1103" t="s">
        <v>546</v>
      </c>
      <c r="L1103" t="s">
        <v>557</v>
      </c>
      <c r="M1103" t="s">
        <v>632</v>
      </c>
      <c r="N1103" t="s">
        <v>549</v>
      </c>
      <c r="O1103" t="s">
        <v>550</v>
      </c>
      <c r="P1103" t="s">
        <v>551</v>
      </c>
      <c r="Q1103" t="s">
        <v>149</v>
      </c>
      <c r="R1103" t="s">
        <v>475</v>
      </c>
      <c r="S1103" t="s">
        <v>659</v>
      </c>
      <c r="T1103" t="s">
        <v>777</v>
      </c>
      <c r="U1103">
        <f>COUNTIF('业绩进度排名-中间表'!$E$27:$E$202,新签明细[[#This Row],[cc_user_name]])</f>
        <v>1</v>
      </c>
      <c r="V1103" s="1">
        <f>DATEVALUE(LEFT(新签明细[[#This Row],[支付成功时间]], FIND(" ", 新签明细[[#This Row],[支付成功时间]]) - 1))</f>
        <v>45780</v>
      </c>
      <c r="W1103" s="1">
        <f>IFERROR(DATEVALUE(LEFT(新签明细[[#This Row],[lead_date]],FIND(" ",新签明细[[#This Row],[lead_date]])-1)),$W$2)</f>
        <v>45772</v>
      </c>
      <c r="X1103" t="b">
        <f t="shared" ca="1" si="17"/>
        <v>0</v>
      </c>
    </row>
    <row r="1104" spans="1:24">
      <c r="A1104" t="s">
        <v>955</v>
      </c>
      <c r="B1104" t="s">
        <v>956</v>
      </c>
      <c r="C1104">
        <v>18</v>
      </c>
      <c r="D1104" t="s">
        <v>310</v>
      </c>
      <c r="E1104" t="s">
        <v>956</v>
      </c>
      <c r="F1104">
        <v>1</v>
      </c>
      <c r="G1104">
        <v>630</v>
      </c>
      <c r="H1104">
        <v>534701</v>
      </c>
      <c r="I1104" t="s">
        <v>957</v>
      </c>
      <c r="J1104" t="s">
        <v>545</v>
      </c>
      <c r="K1104" t="s">
        <v>546</v>
      </c>
      <c r="L1104" t="s">
        <v>565</v>
      </c>
      <c r="M1104" t="s">
        <v>677</v>
      </c>
      <c r="N1104" t="s">
        <v>549</v>
      </c>
      <c r="O1104" t="s">
        <v>550</v>
      </c>
      <c r="P1104" t="s">
        <v>136</v>
      </c>
      <c r="Q1104" t="s">
        <v>143</v>
      </c>
      <c r="R1104" t="s">
        <v>475</v>
      </c>
      <c r="S1104" t="s">
        <v>572</v>
      </c>
      <c r="T1104" t="s">
        <v>561</v>
      </c>
      <c r="U1104">
        <f>COUNTIF('业绩进度排名-中间表'!$E$27:$E$202,新签明细[[#This Row],[cc_user_name]])</f>
        <v>1</v>
      </c>
      <c r="V1104" s="1">
        <f>DATEVALUE(LEFT(新签明细[[#This Row],[支付成功时间]], FIND(" ", 新签明细[[#This Row],[支付成功时间]]) - 1))</f>
        <v>45783</v>
      </c>
      <c r="W1104" s="1">
        <f>IFERROR(DATEVALUE(LEFT(新签明细[[#This Row],[lead_date]],FIND(" ",新签明细[[#This Row],[lead_date]])-1)),$W$2)</f>
        <v>45781</v>
      </c>
      <c r="X1104" t="b">
        <f t="shared" ca="1" si="17"/>
        <v>1</v>
      </c>
    </row>
    <row r="1105" spans="1:24" hidden="1">
      <c r="A1105" t="s">
        <v>18571</v>
      </c>
      <c r="B1105" t="s">
        <v>18572</v>
      </c>
      <c r="C1105">
        <v>36</v>
      </c>
      <c r="D1105" t="s">
        <v>233</v>
      </c>
      <c r="E1105" t="s">
        <v>18572</v>
      </c>
      <c r="F1105">
        <v>1</v>
      </c>
      <c r="G1105">
        <v>1199</v>
      </c>
      <c r="H1105">
        <v>541339</v>
      </c>
      <c r="I1105" t="s">
        <v>18573</v>
      </c>
      <c r="J1105" t="s">
        <v>545</v>
      </c>
      <c r="K1105" t="s">
        <v>546</v>
      </c>
      <c r="L1105" t="s">
        <v>557</v>
      </c>
      <c r="M1105" t="s">
        <v>648</v>
      </c>
      <c r="N1105" t="s">
        <v>549</v>
      </c>
      <c r="O1105" t="s">
        <v>550</v>
      </c>
      <c r="P1105" t="s">
        <v>551</v>
      </c>
      <c r="Q1105" t="s">
        <v>141</v>
      </c>
      <c r="R1105" t="s">
        <v>475</v>
      </c>
      <c r="S1105" t="s">
        <v>572</v>
      </c>
      <c r="T1105" t="s">
        <v>17790</v>
      </c>
      <c r="U1105">
        <f>COUNTIF('业绩进度排名-中间表'!$E$27:$E$202,新签明细[[#This Row],[cc_user_name]])</f>
        <v>1</v>
      </c>
      <c r="V1105" s="1">
        <f>DATEVALUE(LEFT(新签明细[[#This Row],[支付成功时间]], FIND(" ", 新签明细[[#This Row],[支付成功时间]]) - 1))</f>
        <v>45797</v>
      </c>
      <c r="W1105" s="1">
        <f>IFERROR(DATEVALUE(LEFT(新签明细[[#This Row],[lead_date]],FIND(" ",新签明细[[#This Row],[lead_date]])-1)),$W$2)</f>
        <v>45795</v>
      </c>
      <c r="X1105" t="b">
        <f t="shared" ca="1" si="17"/>
        <v>1</v>
      </c>
    </row>
    <row r="1106" spans="1:24" hidden="1">
      <c r="A1106" t="s">
        <v>18574</v>
      </c>
      <c r="B1106" t="s">
        <v>18575</v>
      </c>
      <c r="C1106">
        <v>24</v>
      </c>
      <c r="D1106" t="s">
        <v>257</v>
      </c>
      <c r="E1106" t="s">
        <v>18575</v>
      </c>
      <c r="F1106">
        <v>1</v>
      </c>
      <c r="G1106">
        <v>840</v>
      </c>
      <c r="H1106">
        <v>540372</v>
      </c>
      <c r="I1106" t="s">
        <v>18576</v>
      </c>
      <c r="J1106" t="s">
        <v>545</v>
      </c>
      <c r="K1106" t="s">
        <v>546</v>
      </c>
      <c r="L1106" t="s">
        <v>671</v>
      </c>
      <c r="M1106" t="s">
        <v>548</v>
      </c>
      <c r="N1106" t="s">
        <v>549</v>
      </c>
      <c r="O1106" t="s">
        <v>550</v>
      </c>
      <c r="P1106" t="s">
        <v>136</v>
      </c>
      <c r="Q1106" t="s">
        <v>147</v>
      </c>
      <c r="R1106" t="s">
        <v>475</v>
      </c>
      <c r="S1106" t="s">
        <v>659</v>
      </c>
      <c r="T1106" t="s">
        <v>11910</v>
      </c>
      <c r="U1106">
        <f>COUNTIF('业绩进度排名-中间表'!$E$27:$E$202,新签明细[[#This Row],[cc_user_name]])</f>
        <v>1</v>
      </c>
      <c r="V1106" s="1">
        <f>DATEVALUE(LEFT(新签明细[[#This Row],[支付成功时间]], FIND(" ", 新签明细[[#This Row],[支付成功时间]]) - 1))</f>
        <v>45796</v>
      </c>
      <c r="W1106" s="1">
        <f>IFERROR(DATEVALUE(LEFT(新签明细[[#This Row],[lead_date]],FIND(" ",新签明细[[#This Row],[lead_date]])-1)),$W$2)</f>
        <v>45789</v>
      </c>
      <c r="X1106" t="b">
        <f t="shared" ca="1" si="17"/>
        <v>1</v>
      </c>
    </row>
    <row r="1107" spans="1:24" hidden="1">
      <c r="A1107" t="s">
        <v>11297</v>
      </c>
      <c r="B1107" t="s">
        <v>11298</v>
      </c>
      <c r="C1107">
        <v>24</v>
      </c>
      <c r="D1107" t="s">
        <v>315</v>
      </c>
      <c r="E1107" t="s">
        <v>11298</v>
      </c>
      <c r="F1107">
        <v>1</v>
      </c>
      <c r="G1107">
        <v>865.2</v>
      </c>
      <c r="H1107">
        <v>536976</v>
      </c>
      <c r="I1107" t="s">
        <v>11299</v>
      </c>
      <c r="J1107" t="s">
        <v>545</v>
      </c>
      <c r="K1107" t="s">
        <v>546</v>
      </c>
      <c r="L1107" t="s">
        <v>671</v>
      </c>
      <c r="M1107" t="s">
        <v>548</v>
      </c>
      <c r="N1107" t="s">
        <v>549</v>
      </c>
      <c r="O1107" t="s">
        <v>550</v>
      </c>
      <c r="P1107" t="s">
        <v>616</v>
      </c>
      <c r="Q1107" t="s">
        <v>314</v>
      </c>
      <c r="R1107" t="s">
        <v>475</v>
      </c>
      <c r="S1107" t="s">
        <v>654</v>
      </c>
      <c r="T1107" t="s">
        <v>873</v>
      </c>
      <c r="U1107">
        <f>COUNTIF('业绩进度排名-中间表'!$E$27:$E$202,新签明细[[#This Row],[cc_user_name]])</f>
        <v>1</v>
      </c>
      <c r="V1107" s="1">
        <f>DATEVALUE(LEFT(新签明细[[#This Row],[支付成功时间]], FIND(" ", 新签明细[[#This Row],[支付成功时间]]) - 1))</f>
        <v>45789</v>
      </c>
      <c r="W1107" s="1">
        <f>IFERROR(DATEVALUE(LEFT(新签明细[[#This Row],[lead_date]],FIND(" ",新签明细[[#This Row],[lead_date]])-1)),$W$2)</f>
        <v>45786</v>
      </c>
      <c r="X1107" t="b">
        <f t="shared" ca="1" si="17"/>
        <v>1</v>
      </c>
    </row>
    <row r="1108" spans="1:24" hidden="1">
      <c r="A1108" t="s">
        <v>11300</v>
      </c>
      <c r="B1108" t="s">
        <v>11301</v>
      </c>
      <c r="C1108">
        <v>36</v>
      </c>
      <c r="D1108" t="s">
        <v>343</v>
      </c>
      <c r="E1108" t="s">
        <v>11301</v>
      </c>
      <c r="F1108">
        <v>1</v>
      </c>
      <c r="G1108">
        <v>1230.502573</v>
      </c>
      <c r="H1108">
        <v>536932</v>
      </c>
      <c r="I1108" t="s">
        <v>11302</v>
      </c>
      <c r="J1108" t="s">
        <v>545</v>
      </c>
      <c r="K1108" t="s">
        <v>546</v>
      </c>
      <c r="L1108" t="s">
        <v>557</v>
      </c>
      <c r="M1108" t="s">
        <v>558</v>
      </c>
      <c r="N1108" t="s">
        <v>549</v>
      </c>
      <c r="O1108" t="s">
        <v>559</v>
      </c>
      <c r="P1108" t="s">
        <v>504</v>
      </c>
      <c r="Q1108" t="s">
        <v>325</v>
      </c>
      <c r="R1108" t="s">
        <v>475</v>
      </c>
      <c r="S1108" t="s">
        <v>572</v>
      </c>
      <c r="T1108" t="s">
        <v>11303</v>
      </c>
      <c r="U1108">
        <f>COUNTIF('业绩进度排名-中间表'!$E$27:$E$202,新签明细[[#This Row],[cc_user_name]])</f>
        <v>1</v>
      </c>
      <c r="V1108" s="1">
        <f>DATEVALUE(LEFT(新签明细[[#This Row],[支付成功时间]], FIND(" ", 新签明细[[#This Row],[支付成功时间]]) - 1))</f>
        <v>45789</v>
      </c>
      <c r="W1108" s="1">
        <f>IFERROR(DATEVALUE(LEFT(新签明细[[#This Row],[lead_date]],FIND(" ",新签明细[[#This Row],[lead_date]])-1)),$W$2)</f>
        <v>45391</v>
      </c>
      <c r="X1108" t="b">
        <f t="shared" ca="1" si="17"/>
        <v>0</v>
      </c>
    </row>
    <row r="1109" spans="1:24" hidden="1">
      <c r="A1109" t="s">
        <v>18577</v>
      </c>
      <c r="B1109" t="s">
        <v>18578</v>
      </c>
      <c r="C1109">
        <v>36</v>
      </c>
      <c r="D1109" t="s">
        <v>275</v>
      </c>
      <c r="E1109" t="s">
        <v>18578</v>
      </c>
      <c r="F1109">
        <v>1</v>
      </c>
      <c r="G1109">
        <v>1199</v>
      </c>
      <c r="H1109">
        <v>542487</v>
      </c>
      <c r="I1109" t="s">
        <v>18579</v>
      </c>
      <c r="J1109" t="s">
        <v>545</v>
      </c>
      <c r="K1109" t="s">
        <v>546</v>
      </c>
      <c r="L1109" t="s">
        <v>557</v>
      </c>
      <c r="M1109" t="s">
        <v>677</v>
      </c>
      <c r="N1109" t="s">
        <v>549</v>
      </c>
      <c r="O1109" t="s">
        <v>550</v>
      </c>
      <c r="P1109" t="s">
        <v>136</v>
      </c>
      <c r="Q1109" t="s">
        <v>139</v>
      </c>
      <c r="R1109" t="s">
        <v>475</v>
      </c>
      <c r="S1109" t="s">
        <v>678</v>
      </c>
      <c r="T1109" t="s">
        <v>17691</v>
      </c>
      <c r="U1109">
        <f>COUNTIF('业绩进度排名-中间表'!$E$27:$E$202,新签明细[[#This Row],[cc_user_name]])</f>
        <v>1</v>
      </c>
      <c r="V1109" s="1">
        <f>DATEVALUE(LEFT(新签明细[[#This Row],[支付成功时间]], FIND(" ", 新签明细[[#This Row],[支付成功时间]]) - 1))</f>
        <v>45800</v>
      </c>
      <c r="W1109" s="1">
        <f>IFERROR(DATEVALUE(LEFT(新签明细[[#This Row],[lead_date]],FIND(" ",新签明细[[#This Row],[lead_date]])-1)),$W$2)</f>
        <v>45797</v>
      </c>
      <c r="X1109" t="b">
        <f t="shared" ca="1" si="17"/>
        <v>1</v>
      </c>
    </row>
    <row r="1110" spans="1:24" hidden="1">
      <c r="A1110" t="s">
        <v>9526</v>
      </c>
      <c r="B1110" t="s">
        <v>9527</v>
      </c>
      <c r="C1110">
        <v>36</v>
      </c>
      <c r="D1110" t="s">
        <v>208</v>
      </c>
      <c r="E1110" t="s">
        <v>9527</v>
      </c>
      <c r="F1110">
        <v>1</v>
      </c>
      <c r="G1110">
        <v>1199</v>
      </c>
      <c r="H1110">
        <v>536843</v>
      </c>
      <c r="I1110" t="s">
        <v>9528</v>
      </c>
      <c r="J1110" t="s">
        <v>545</v>
      </c>
      <c r="K1110" t="s">
        <v>546</v>
      </c>
      <c r="L1110" t="s">
        <v>557</v>
      </c>
      <c r="M1110" t="s">
        <v>548</v>
      </c>
      <c r="N1110" t="s">
        <v>549</v>
      </c>
      <c r="O1110" t="s">
        <v>550</v>
      </c>
      <c r="P1110" t="s">
        <v>551</v>
      </c>
      <c r="Q1110" t="s">
        <v>149</v>
      </c>
      <c r="R1110" t="s">
        <v>475</v>
      </c>
      <c r="S1110" t="s">
        <v>659</v>
      </c>
      <c r="T1110" t="s">
        <v>9529</v>
      </c>
      <c r="U1110">
        <f>COUNTIF('业绩进度排名-中间表'!$E$27:$E$202,新签明细[[#This Row],[cc_user_name]])</f>
        <v>1</v>
      </c>
      <c r="V1110" s="1">
        <f>DATEVALUE(LEFT(新签明细[[#This Row],[支付成功时间]], FIND(" ", 新签明细[[#This Row],[支付成功时间]]) - 1))</f>
        <v>45789</v>
      </c>
      <c r="W1110" s="1">
        <f>IFERROR(DATEVALUE(LEFT(新签明细[[#This Row],[lead_date]],FIND(" ",新签明细[[#This Row],[lead_date]])-1)),$W$2)</f>
        <v>45675</v>
      </c>
      <c r="X1110" t="b">
        <f t="shared" ca="1" si="17"/>
        <v>0</v>
      </c>
    </row>
    <row r="1111" spans="1:24" hidden="1">
      <c r="A1111" t="s">
        <v>29058</v>
      </c>
      <c r="B1111" t="s">
        <v>29059</v>
      </c>
      <c r="C1111">
        <v>36</v>
      </c>
      <c r="D1111" t="s">
        <v>193</v>
      </c>
      <c r="E1111" t="s">
        <v>29059</v>
      </c>
      <c r="F1111">
        <v>1</v>
      </c>
      <c r="G1111">
        <v>1199</v>
      </c>
      <c r="H1111">
        <v>543658</v>
      </c>
      <c r="I1111" t="s">
        <v>29060</v>
      </c>
      <c r="J1111" t="s">
        <v>545</v>
      </c>
      <c r="K1111" t="s">
        <v>546</v>
      </c>
      <c r="L1111" t="s">
        <v>557</v>
      </c>
      <c r="M1111" t="s">
        <v>626</v>
      </c>
      <c r="N1111" t="s">
        <v>549</v>
      </c>
      <c r="O1111" t="s">
        <v>559</v>
      </c>
      <c r="P1111" t="s">
        <v>469</v>
      </c>
      <c r="Q1111" t="s">
        <v>189</v>
      </c>
      <c r="R1111" t="s">
        <v>475</v>
      </c>
      <c r="S1111" t="s">
        <v>552</v>
      </c>
      <c r="T1111" t="s">
        <v>29030</v>
      </c>
      <c r="U1111">
        <f>COUNTIF('业绩进度排名-中间表'!$E$27:$E$202,新签明细[[#This Row],[cc_user_name]])</f>
        <v>1</v>
      </c>
      <c r="V1111" s="1">
        <f>DATEVALUE(LEFT(新签明细[[#This Row],[支付成功时间]], FIND(" ", 新签明细[[#This Row],[支付成功时间]]) - 1))</f>
        <v>45803</v>
      </c>
      <c r="W1111" s="1">
        <f>IFERROR(DATEVALUE(LEFT(新签明细[[#This Row],[lead_date]],FIND(" ",新签明细[[#This Row],[lead_date]])-1)),$W$2)</f>
        <v>45802</v>
      </c>
      <c r="X1111" t="b">
        <f t="shared" ca="1" si="17"/>
        <v>1</v>
      </c>
    </row>
    <row r="1112" spans="1:24" hidden="1">
      <c r="A1112" t="s">
        <v>9530</v>
      </c>
      <c r="B1112" t="s">
        <v>9531</v>
      </c>
      <c r="C1112">
        <v>48</v>
      </c>
      <c r="D1112" t="s">
        <v>291</v>
      </c>
      <c r="E1112" t="s">
        <v>9531</v>
      </c>
      <c r="F1112">
        <v>1</v>
      </c>
      <c r="G1112">
        <v>1598</v>
      </c>
      <c r="H1112">
        <v>536405</v>
      </c>
      <c r="I1112" t="s">
        <v>9532</v>
      </c>
      <c r="J1112" t="s">
        <v>545</v>
      </c>
      <c r="K1112" t="s">
        <v>546</v>
      </c>
      <c r="L1112" t="s">
        <v>571</v>
      </c>
      <c r="M1112" t="s">
        <v>548</v>
      </c>
      <c r="N1112" t="s">
        <v>549</v>
      </c>
      <c r="O1112" t="s">
        <v>550</v>
      </c>
      <c r="P1112" t="s">
        <v>136</v>
      </c>
      <c r="Q1112" t="s">
        <v>292</v>
      </c>
      <c r="R1112" t="s">
        <v>475</v>
      </c>
      <c r="S1112" t="s">
        <v>659</v>
      </c>
      <c r="T1112" t="s">
        <v>708</v>
      </c>
      <c r="U1112">
        <f>COUNTIF('业绩进度排名-中间表'!$E$27:$E$202,新签明细[[#This Row],[cc_user_name]])</f>
        <v>1</v>
      </c>
      <c r="V1112" s="1">
        <f>DATEVALUE(LEFT(新签明细[[#This Row],[支付成功时间]], FIND(" ", 新签明细[[#This Row],[支付成功时间]]) - 1))</f>
        <v>45788</v>
      </c>
      <c r="W1112" s="1">
        <f>IFERROR(DATEVALUE(LEFT(新签明细[[#This Row],[lead_date]],FIND(" ",新签明细[[#This Row],[lead_date]])-1)),$W$2)</f>
        <v>45785</v>
      </c>
      <c r="X1112" t="b">
        <f t="shared" ca="1" si="17"/>
        <v>1</v>
      </c>
    </row>
    <row r="1113" spans="1:24" hidden="1">
      <c r="A1113" t="s">
        <v>9530</v>
      </c>
      <c r="B1113" t="s">
        <v>9533</v>
      </c>
      <c r="C1113">
        <v>240</v>
      </c>
      <c r="D1113" t="s">
        <v>291</v>
      </c>
      <c r="E1113" t="s">
        <v>9531</v>
      </c>
      <c r="F1113">
        <v>2</v>
      </c>
      <c r="G1113">
        <v>4500</v>
      </c>
      <c r="H1113">
        <v>536409</v>
      </c>
      <c r="I1113" t="s">
        <v>9532</v>
      </c>
      <c r="J1113" t="s">
        <v>545</v>
      </c>
      <c r="K1113" t="s">
        <v>546</v>
      </c>
      <c r="L1113" t="s">
        <v>1931</v>
      </c>
      <c r="M1113" t="s">
        <v>548</v>
      </c>
      <c r="N1113" t="s">
        <v>549</v>
      </c>
      <c r="O1113" t="s">
        <v>550</v>
      </c>
      <c r="P1113" t="s">
        <v>136</v>
      </c>
      <c r="Q1113" t="s">
        <v>292</v>
      </c>
      <c r="R1113" t="s">
        <v>475</v>
      </c>
      <c r="S1113" t="s">
        <v>659</v>
      </c>
      <c r="T1113" t="s">
        <v>708</v>
      </c>
      <c r="U1113">
        <f>COUNTIF('业绩进度排名-中间表'!$E$27:$E$202,新签明细[[#This Row],[cc_user_name]])</f>
        <v>1</v>
      </c>
      <c r="V1113" s="1">
        <f>DATEVALUE(LEFT(新签明细[[#This Row],[支付成功时间]], FIND(" ", 新签明细[[#This Row],[支付成功时间]]) - 1))</f>
        <v>45788</v>
      </c>
      <c r="W1113" s="1">
        <f>IFERROR(DATEVALUE(LEFT(新签明细[[#This Row],[lead_date]],FIND(" ",新签明细[[#This Row],[lead_date]])-1)),$W$2)</f>
        <v>45785</v>
      </c>
      <c r="X1113" t="b">
        <f t="shared" ca="1" si="17"/>
        <v>1</v>
      </c>
    </row>
    <row r="1114" spans="1:24">
      <c r="A1114" t="s">
        <v>958</v>
      </c>
      <c r="B1114" t="s">
        <v>959</v>
      </c>
      <c r="C1114">
        <v>36</v>
      </c>
      <c r="D1114" t="s">
        <v>299</v>
      </c>
      <c r="E1114" t="s">
        <v>959</v>
      </c>
      <c r="F1114">
        <v>1</v>
      </c>
      <c r="G1114">
        <v>450.40574099999998</v>
      </c>
      <c r="H1114">
        <v>535841</v>
      </c>
      <c r="I1114" t="s">
        <v>960</v>
      </c>
      <c r="J1114" t="s">
        <v>545</v>
      </c>
      <c r="K1114" t="s">
        <v>864</v>
      </c>
      <c r="L1114" t="s">
        <v>865</v>
      </c>
      <c r="M1114" t="s">
        <v>961</v>
      </c>
      <c r="N1114" t="s">
        <v>549</v>
      </c>
      <c r="O1114" t="s">
        <v>550</v>
      </c>
      <c r="P1114" t="s">
        <v>136</v>
      </c>
      <c r="Q1114" t="s">
        <v>143</v>
      </c>
      <c r="R1114" t="s">
        <v>475</v>
      </c>
      <c r="S1114" t="s">
        <v>962</v>
      </c>
      <c r="T1114" t="s">
        <v>963</v>
      </c>
      <c r="U1114">
        <f>COUNTIF('业绩进度排名-中间表'!$E$27:$E$202,新签明细[[#This Row],[cc_user_name]])</f>
        <v>1</v>
      </c>
      <c r="V1114" s="1">
        <f>DATEVALUE(LEFT(新签明细[[#This Row],[支付成功时间]], FIND(" ", 新签明细[[#This Row],[支付成功时间]]) - 1))</f>
        <v>45786</v>
      </c>
      <c r="W1114" s="1">
        <f>IFERROR(DATEVALUE(LEFT(新签明细[[#This Row],[lead_date]],FIND(" ",新签明细[[#This Row],[lead_date]])-1)),$W$2)</f>
        <v>44841</v>
      </c>
      <c r="X1114" t="b">
        <f t="shared" ca="1" si="17"/>
        <v>0</v>
      </c>
    </row>
    <row r="1115" spans="1:24" hidden="1">
      <c r="A1115" t="s">
        <v>18580</v>
      </c>
      <c r="B1115" t="s">
        <v>18581</v>
      </c>
      <c r="C1115">
        <v>30</v>
      </c>
      <c r="D1115" t="s">
        <v>200</v>
      </c>
      <c r="E1115" t="s">
        <v>18581</v>
      </c>
      <c r="F1115">
        <v>1</v>
      </c>
      <c r="G1115">
        <v>787.5</v>
      </c>
      <c r="H1115">
        <v>542513</v>
      </c>
      <c r="I1115" t="s">
        <v>18582</v>
      </c>
      <c r="J1115" t="s">
        <v>545</v>
      </c>
      <c r="K1115" t="s">
        <v>546</v>
      </c>
      <c r="L1115" t="s">
        <v>599</v>
      </c>
      <c r="M1115" t="s">
        <v>548</v>
      </c>
      <c r="N1115" t="s">
        <v>549</v>
      </c>
      <c r="O1115" t="s">
        <v>550</v>
      </c>
      <c r="P1115" t="s">
        <v>551</v>
      </c>
      <c r="Q1115" t="s">
        <v>149</v>
      </c>
      <c r="R1115" t="s">
        <v>475</v>
      </c>
      <c r="S1115" t="s">
        <v>761</v>
      </c>
      <c r="T1115" t="s">
        <v>17717</v>
      </c>
      <c r="U1115">
        <f>COUNTIF('业绩进度排名-中间表'!$E$27:$E$202,新签明细[[#This Row],[cc_user_name]])</f>
        <v>1</v>
      </c>
      <c r="V1115" s="1">
        <f>DATEVALUE(LEFT(新签明细[[#This Row],[支付成功时间]], FIND(" ", 新签明细[[#This Row],[支付成功时间]]) - 1))</f>
        <v>45801</v>
      </c>
      <c r="W1115" s="1">
        <f>IFERROR(DATEVALUE(LEFT(新签明细[[#This Row],[lead_date]],FIND(" ",新签明细[[#This Row],[lead_date]])-1)),$W$2)</f>
        <v>45792</v>
      </c>
      <c r="X1115" t="b">
        <f t="shared" ca="1" si="17"/>
        <v>1</v>
      </c>
    </row>
    <row r="1116" spans="1:24" hidden="1">
      <c r="A1116" t="s">
        <v>1731</v>
      </c>
      <c r="B1116" t="s">
        <v>1732</v>
      </c>
      <c r="C1116">
        <v>36</v>
      </c>
      <c r="D1116" t="s">
        <v>295</v>
      </c>
      <c r="E1116" t="s">
        <v>1732</v>
      </c>
      <c r="F1116">
        <v>1</v>
      </c>
      <c r="G1116">
        <v>420</v>
      </c>
      <c r="H1116">
        <v>534881</v>
      </c>
      <c r="I1116" t="s">
        <v>1733</v>
      </c>
      <c r="J1116" t="s">
        <v>545</v>
      </c>
      <c r="K1116" t="s">
        <v>864</v>
      </c>
      <c r="L1116" t="s">
        <v>865</v>
      </c>
      <c r="M1116" t="s">
        <v>578</v>
      </c>
      <c r="N1116" t="s">
        <v>549</v>
      </c>
      <c r="O1116" t="s">
        <v>550</v>
      </c>
      <c r="P1116" t="s">
        <v>136</v>
      </c>
      <c r="Q1116" t="s">
        <v>292</v>
      </c>
      <c r="R1116" t="s">
        <v>475</v>
      </c>
      <c r="S1116" t="s">
        <v>611</v>
      </c>
      <c r="T1116" t="s">
        <v>561</v>
      </c>
      <c r="U1116">
        <f>COUNTIF('业绩进度排名-中间表'!$E$27:$E$202,新签明细[[#This Row],[cc_user_name]])</f>
        <v>1</v>
      </c>
      <c r="V1116" s="1">
        <f>DATEVALUE(LEFT(新签明细[[#This Row],[支付成功时间]], FIND(" ", 新签明细[[#This Row],[支付成功时间]]) - 1))</f>
        <v>45783</v>
      </c>
      <c r="W1116" s="1">
        <f>IFERROR(DATEVALUE(LEFT(新签明细[[#This Row],[lead_date]],FIND(" ",新签明细[[#This Row],[lead_date]])-1)),$W$2)</f>
        <v>45781</v>
      </c>
      <c r="X1116" t="b">
        <f t="shared" ca="1" si="17"/>
        <v>1</v>
      </c>
    </row>
    <row r="1117" spans="1:24" hidden="1">
      <c r="A1117" t="s">
        <v>18374</v>
      </c>
      <c r="B1117" t="s">
        <v>18375</v>
      </c>
      <c r="C1117">
        <v>36</v>
      </c>
      <c r="D1117" t="s">
        <v>244</v>
      </c>
      <c r="E1117" t="s">
        <v>18375</v>
      </c>
      <c r="F1117">
        <v>1</v>
      </c>
      <c r="G1117">
        <v>1199</v>
      </c>
      <c r="H1117">
        <v>539708</v>
      </c>
      <c r="I1117" t="s">
        <v>18376</v>
      </c>
      <c r="J1117" t="s">
        <v>545</v>
      </c>
      <c r="K1117" t="s">
        <v>546</v>
      </c>
      <c r="L1117" t="s">
        <v>557</v>
      </c>
      <c r="M1117" t="s">
        <v>548</v>
      </c>
      <c r="N1117" t="s">
        <v>549</v>
      </c>
      <c r="O1117" t="s">
        <v>550</v>
      </c>
      <c r="P1117" t="s">
        <v>551</v>
      </c>
      <c r="Q1117" t="s">
        <v>242</v>
      </c>
      <c r="R1117" t="s">
        <v>475</v>
      </c>
      <c r="S1117" t="s">
        <v>659</v>
      </c>
      <c r="T1117" t="s">
        <v>17661</v>
      </c>
      <c r="U1117">
        <f>COUNTIF('业绩进度排名-中间表'!$E$27:$E$202,新签明细[[#This Row],[cc_user_name]])</f>
        <v>1</v>
      </c>
      <c r="V1117" s="1">
        <f>DATEVALUE(LEFT(新签明细[[#This Row],[支付成功时间]], FIND(" ", 新签明细[[#This Row],[支付成功时间]]) - 1))</f>
        <v>45795</v>
      </c>
      <c r="W1117" s="1">
        <f>IFERROR(DATEVALUE(LEFT(新签明细[[#This Row],[lead_date]],FIND(" ",新签明细[[#This Row],[lead_date]])-1)),$W$2)</f>
        <v>45793</v>
      </c>
      <c r="X1117" t="b">
        <f t="shared" ca="1" si="17"/>
        <v>1</v>
      </c>
    </row>
    <row r="1118" spans="1:24" hidden="1">
      <c r="A1118" t="s">
        <v>18377</v>
      </c>
      <c r="B1118" t="s">
        <v>18378</v>
      </c>
      <c r="C1118">
        <v>36</v>
      </c>
      <c r="D1118" t="s">
        <v>253</v>
      </c>
      <c r="E1118" t="s">
        <v>18378</v>
      </c>
      <c r="F1118">
        <v>1</v>
      </c>
      <c r="G1118">
        <v>1234.97</v>
      </c>
      <c r="H1118">
        <v>541378</v>
      </c>
      <c r="I1118" t="s">
        <v>18379</v>
      </c>
      <c r="J1118" t="s">
        <v>545</v>
      </c>
      <c r="K1118" t="s">
        <v>546</v>
      </c>
      <c r="L1118" t="s">
        <v>557</v>
      </c>
      <c r="M1118" t="s">
        <v>548</v>
      </c>
      <c r="N1118" t="s">
        <v>549</v>
      </c>
      <c r="O1118" t="s">
        <v>550</v>
      </c>
      <c r="P1118" t="s">
        <v>136</v>
      </c>
      <c r="Q1118" t="s">
        <v>147</v>
      </c>
      <c r="R1118" t="s">
        <v>475</v>
      </c>
      <c r="S1118" t="s">
        <v>611</v>
      </c>
      <c r="T1118" t="s">
        <v>567</v>
      </c>
      <c r="U1118">
        <f>COUNTIF('业绩进度排名-中间表'!$E$27:$E$202,新签明细[[#This Row],[cc_user_name]])</f>
        <v>1</v>
      </c>
      <c r="V1118" s="1">
        <f>DATEVALUE(LEFT(新签明细[[#This Row],[支付成功时间]], FIND(" ", 新签明细[[#This Row],[支付成功时间]]) - 1))</f>
        <v>45797</v>
      </c>
      <c r="W1118" s="1">
        <f>IFERROR(DATEVALUE(LEFT(新签明细[[#This Row],[lead_date]],FIND(" ",新签明细[[#This Row],[lead_date]])-1)),$W$2)</f>
        <v>45783</v>
      </c>
      <c r="X1118" t="b">
        <f t="shared" ca="1" si="17"/>
        <v>1</v>
      </c>
    </row>
    <row r="1119" spans="1:24">
      <c r="A1119" t="s">
        <v>18380</v>
      </c>
      <c r="B1119" t="s">
        <v>18381</v>
      </c>
      <c r="C1119">
        <v>8</v>
      </c>
      <c r="D1119" t="s">
        <v>303</v>
      </c>
      <c r="E1119" t="s">
        <v>18381</v>
      </c>
      <c r="F1119">
        <v>1</v>
      </c>
      <c r="G1119">
        <v>280</v>
      </c>
      <c r="H1119">
        <v>542304</v>
      </c>
      <c r="I1119" t="s">
        <v>18382</v>
      </c>
      <c r="J1119" t="s">
        <v>545</v>
      </c>
      <c r="K1119" t="s">
        <v>546</v>
      </c>
      <c r="L1119" t="s">
        <v>577</v>
      </c>
      <c r="M1119" t="s">
        <v>909</v>
      </c>
      <c r="N1119" t="s">
        <v>549</v>
      </c>
      <c r="O1119" t="s">
        <v>550</v>
      </c>
      <c r="P1119" t="s">
        <v>136</v>
      </c>
      <c r="Q1119" t="s">
        <v>143</v>
      </c>
      <c r="R1119" t="s">
        <v>475</v>
      </c>
      <c r="S1119" t="s">
        <v>579</v>
      </c>
      <c r="T1119" t="s">
        <v>17695</v>
      </c>
      <c r="U1119">
        <f>COUNTIF('业绩进度排名-中间表'!$E$27:$E$202,新签明细[[#This Row],[cc_user_name]])</f>
        <v>1</v>
      </c>
      <c r="V1119" s="1">
        <f>DATEVALUE(LEFT(新签明细[[#This Row],[支付成功时间]], FIND(" ", 新签明细[[#This Row],[支付成功时间]]) - 1))</f>
        <v>45800</v>
      </c>
      <c r="W1119" s="1">
        <f>IFERROR(DATEVALUE(LEFT(新签明细[[#This Row],[lead_date]],FIND(" ",新签明细[[#This Row],[lead_date]])-1)),$W$2)</f>
        <v>45790</v>
      </c>
      <c r="X1119" t="b">
        <f t="shared" ca="1" si="17"/>
        <v>1</v>
      </c>
    </row>
    <row r="1120" spans="1:24" hidden="1">
      <c r="A1120" t="s">
        <v>18383</v>
      </c>
      <c r="B1120" t="s">
        <v>18384</v>
      </c>
      <c r="C1120">
        <v>48</v>
      </c>
      <c r="D1120" t="s">
        <v>245</v>
      </c>
      <c r="E1120" t="s">
        <v>18384</v>
      </c>
      <c r="F1120">
        <v>1</v>
      </c>
      <c r="G1120">
        <v>1598</v>
      </c>
      <c r="H1120">
        <v>539092</v>
      </c>
      <c r="I1120" t="s">
        <v>18385</v>
      </c>
      <c r="J1120" t="s">
        <v>545</v>
      </c>
      <c r="K1120" t="s">
        <v>546</v>
      </c>
      <c r="L1120" t="s">
        <v>571</v>
      </c>
      <c r="M1120" t="s">
        <v>548</v>
      </c>
      <c r="N1120" t="s">
        <v>549</v>
      </c>
      <c r="O1120" t="s">
        <v>550</v>
      </c>
      <c r="P1120" t="s">
        <v>551</v>
      </c>
      <c r="Q1120" t="s">
        <v>242</v>
      </c>
      <c r="R1120" t="s">
        <v>475</v>
      </c>
      <c r="S1120" t="s">
        <v>17894</v>
      </c>
      <c r="T1120" t="s">
        <v>18386</v>
      </c>
      <c r="U1120">
        <f>COUNTIF('业绩进度排名-中间表'!$E$27:$E$202,新签明细[[#This Row],[cc_user_name]])</f>
        <v>1</v>
      </c>
      <c r="V1120" s="1">
        <f>DATEVALUE(LEFT(新签明细[[#This Row],[支付成功时间]], FIND(" ", 新签明细[[#This Row],[支付成功时间]]) - 1))</f>
        <v>45794</v>
      </c>
      <c r="W1120" s="1">
        <f>IFERROR(DATEVALUE(LEFT(新签明细[[#This Row],[lead_date]],FIND(" ",新签明细[[#This Row],[lead_date]])-1)),$W$2)</f>
        <v>45399</v>
      </c>
      <c r="X1120" t="b">
        <f t="shared" ca="1" si="17"/>
        <v>0</v>
      </c>
    </row>
    <row r="1121" spans="1:24" hidden="1">
      <c r="A1121" t="s">
        <v>18387</v>
      </c>
      <c r="B1121" t="s">
        <v>18388</v>
      </c>
      <c r="C1121">
        <v>30</v>
      </c>
      <c r="D1121" t="s">
        <v>626</v>
      </c>
      <c r="E1121" t="s">
        <v>18388</v>
      </c>
      <c r="F1121">
        <v>1</v>
      </c>
      <c r="G1121">
        <v>811.13</v>
      </c>
      <c r="H1121">
        <v>541054</v>
      </c>
      <c r="I1121" t="s">
        <v>18389</v>
      </c>
      <c r="J1121" t="s">
        <v>545</v>
      </c>
      <c r="K1121" t="s">
        <v>546</v>
      </c>
      <c r="L1121" t="s">
        <v>599</v>
      </c>
      <c r="M1121" t="s">
        <v>558</v>
      </c>
      <c r="N1121" t="s">
        <v>649</v>
      </c>
      <c r="O1121" t="s">
        <v>649</v>
      </c>
      <c r="P1121" t="s">
        <v>649</v>
      </c>
      <c r="Q1121" t="s">
        <v>626</v>
      </c>
      <c r="R1121" t="s">
        <v>475</v>
      </c>
      <c r="S1121" t="s">
        <v>17728</v>
      </c>
      <c r="T1121" t="s">
        <v>1384</v>
      </c>
      <c r="U1121">
        <f>COUNTIF('业绩进度排名-中间表'!$E$27:$E$202,新签明细[[#This Row],[cc_user_name]])</f>
        <v>0</v>
      </c>
      <c r="V1121" s="1">
        <f>DATEVALUE(LEFT(新签明细[[#This Row],[支付成功时间]], FIND(" ", 新签明细[[#This Row],[支付成功时间]]) - 1))</f>
        <v>45797</v>
      </c>
      <c r="W1121" s="1">
        <f>IFERROR(DATEVALUE(LEFT(新签明细[[#This Row],[lead_date]],FIND(" ",新签明细[[#This Row],[lead_date]])-1)),$W$2)</f>
        <v>45758</v>
      </c>
      <c r="X1121" t="b">
        <f t="shared" ca="1" si="17"/>
        <v>0</v>
      </c>
    </row>
    <row r="1122" spans="1:24" hidden="1">
      <c r="A1122" t="s">
        <v>1734</v>
      </c>
      <c r="B1122" t="s">
        <v>1735</v>
      </c>
      <c r="C1122">
        <v>24</v>
      </c>
      <c r="D1122" t="s">
        <v>344</v>
      </c>
      <c r="E1122" t="s">
        <v>1735</v>
      </c>
      <c r="F1122">
        <v>1</v>
      </c>
      <c r="G1122">
        <v>856.82234400000004</v>
      </c>
      <c r="H1122">
        <v>534578</v>
      </c>
      <c r="I1122" t="s">
        <v>1736</v>
      </c>
      <c r="J1122" t="s">
        <v>545</v>
      </c>
      <c r="K1122" t="s">
        <v>546</v>
      </c>
      <c r="L1122" t="s">
        <v>671</v>
      </c>
      <c r="M1122" t="s">
        <v>558</v>
      </c>
      <c r="N1122" t="s">
        <v>549</v>
      </c>
      <c r="O1122" t="s">
        <v>559</v>
      </c>
      <c r="P1122" t="s">
        <v>504</v>
      </c>
      <c r="Q1122" t="s">
        <v>325</v>
      </c>
      <c r="R1122" t="s">
        <v>475</v>
      </c>
      <c r="S1122" t="s">
        <v>589</v>
      </c>
      <c r="T1122" t="s">
        <v>590</v>
      </c>
      <c r="U1122">
        <f>COUNTIF('业绩进度排名-中间表'!$E$27:$E$202,新签明细[[#This Row],[cc_user_name]])</f>
        <v>1</v>
      </c>
      <c r="V1122" s="1">
        <f>DATEVALUE(LEFT(新签明细[[#This Row],[支付成功时间]], FIND(" ", 新签明细[[#This Row],[支付成功时间]]) - 1))</f>
        <v>45782</v>
      </c>
      <c r="W1122" s="1">
        <f>IFERROR(DATEVALUE(LEFT(新签明细[[#This Row],[lead_date]],FIND(" ",新签明细[[#This Row],[lead_date]])-1)),$W$2)</f>
        <v>45770</v>
      </c>
      <c r="X1122" t="b">
        <f t="shared" ca="1" si="17"/>
        <v>0</v>
      </c>
    </row>
    <row r="1123" spans="1:24" hidden="1">
      <c r="A1123" t="s">
        <v>30961</v>
      </c>
      <c r="B1123" t="s">
        <v>30962</v>
      </c>
      <c r="C1123">
        <v>48</v>
      </c>
      <c r="D1123" t="s">
        <v>257</v>
      </c>
      <c r="E1123" t="s">
        <v>30962</v>
      </c>
      <c r="F1123">
        <v>1</v>
      </c>
      <c r="G1123">
        <v>1645.94</v>
      </c>
      <c r="H1123">
        <v>544194</v>
      </c>
      <c r="I1123" t="s">
        <v>30963</v>
      </c>
      <c r="J1123" t="s">
        <v>545</v>
      </c>
      <c r="K1123" t="s">
        <v>546</v>
      </c>
      <c r="L1123" t="s">
        <v>571</v>
      </c>
      <c r="M1123" t="s">
        <v>632</v>
      </c>
      <c r="N1123" t="s">
        <v>549</v>
      </c>
      <c r="O1123" t="s">
        <v>550</v>
      </c>
      <c r="P1123" t="s">
        <v>136</v>
      </c>
      <c r="Q1123" t="s">
        <v>147</v>
      </c>
      <c r="R1123" t="s">
        <v>475</v>
      </c>
      <c r="S1123" t="s">
        <v>897</v>
      </c>
      <c r="T1123" t="s">
        <v>17764</v>
      </c>
      <c r="U1123">
        <f>COUNTIF('业绩进度排名-中间表'!$E$27:$E$202,新签明细[[#This Row],[cc_user_name]])</f>
        <v>1</v>
      </c>
      <c r="V1123" s="1">
        <f>DATEVALUE(LEFT(新签明细[[#This Row],[支付成功时间]], FIND(" ", 新签明细[[#This Row],[支付成功时间]]) - 1))</f>
        <v>45804</v>
      </c>
      <c r="W1123" s="1">
        <f>IFERROR(DATEVALUE(LEFT(新签明细[[#This Row],[lead_date]],FIND(" ",新签明细[[#This Row],[lead_date]])-1)),$W$2)</f>
        <v>45799</v>
      </c>
      <c r="X1123" t="b">
        <f t="shared" ca="1" si="17"/>
        <v>1</v>
      </c>
    </row>
    <row r="1124" spans="1:24" hidden="1">
      <c r="A1124" t="s">
        <v>1737</v>
      </c>
      <c r="B1124" t="s">
        <v>1738</v>
      </c>
      <c r="C1124">
        <v>30</v>
      </c>
      <c r="D1124" t="s">
        <v>253</v>
      </c>
      <c r="E1124" t="s">
        <v>1738</v>
      </c>
      <c r="F1124">
        <v>1</v>
      </c>
      <c r="G1124">
        <v>787.5</v>
      </c>
      <c r="H1124">
        <v>534719</v>
      </c>
      <c r="I1124" t="s">
        <v>1739</v>
      </c>
      <c r="J1124" t="s">
        <v>545</v>
      </c>
      <c r="K1124" t="s">
        <v>546</v>
      </c>
      <c r="L1124" t="s">
        <v>599</v>
      </c>
      <c r="M1124" t="s">
        <v>548</v>
      </c>
      <c r="N1124" t="s">
        <v>549</v>
      </c>
      <c r="O1124" t="s">
        <v>550</v>
      </c>
      <c r="P1124" t="s">
        <v>136</v>
      </c>
      <c r="Q1124" t="s">
        <v>147</v>
      </c>
      <c r="R1124" t="s">
        <v>475</v>
      </c>
      <c r="S1124" t="s">
        <v>735</v>
      </c>
      <c r="T1124" t="s">
        <v>585</v>
      </c>
      <c r="U1124">
        <f>COUNTIF('业绩进度排名-中间表'!$E$27:$E$202,新签明细[[#This Row],[cc_user_name]])</f>
        <v>1</v>
      </c>
      <c r="V1124" s="1">
        <f>DATEVALUE(LEFT(新签明细[[#This Row],[支付成功时间]], FIND(" ", 新签明细[[#This Row],[支付成功时间]]) - 1))</f>
        <v>45783</v>
      </c>
      <c r="W1124" s="1">
        <f>IFERROR(DATEVALUE(LEFT(新签明细[[#This Row],[lead_date]],FIND(" ",新签明细[[#This Row],[lead_date]])-1)),$W$2)</f>
        <v>45776</v>
      </c>
      <c r="X1124" t="b">
        <f t="shared" ca="1" si="17"/>
        <v>0</v>
      </c>
    </row>
    <row r="1125" spans="1:24" hidden="1">
      <c r="A1125" t="s">
        <v>18879</v>
      </c>
      <c r="B1125" t="s">
        <v>18880</v>
      </c>
      <c r="C1125">
        <v>8</v>
      </c>
      <c r="D1125" t="s">
        <v>322</v>
      </c>
      <c r="E1125" t="s">
        <v>18880</v>
      </c>
      <c r="F1125">
        <v>1</v>
      </c>
      <c r="G1125">
        <v>280</v>
      </c>
      <c r="H1125">
        <v>539614</v>
      </c>
      <c r="I1125" t="s">
        <v>18881</v>
      </c>
      <c r="J1125" t="s">
        <v>545</v>
      </c>
      <c r="K1125" t="s">
        <v>546</v>
      </c>
      <c r="L1125" t="s">
        <v>577</v>
      </c>
      <c r="M1125" t="s">
        <v>548</v>
      </c>
      <c r="N1125" t="s">
        <v>549</v>
      </c>
      <c r="O1125" t="s">
        <v>550</v>
      </c>
      <c r="P1125" t="s">
        <v>616</v>
      </c>
      <c r="Q1125" t="s">
        <v>314</v>
      </c>
      <c r="R1125" t="s">
        <v>475</v>
      </c>
      <c r="S1125" t="s">
        <v>654</v>
      </c>
      <c r="T1125" t="s">
        <v>9478</v>
      </c>
      <c r="U1125">
        <f>COUNTIF('业绩进度排名-中间表'!$E$27:$E$202,新签明细[[#This Row],[cc_user_name]])</f>
        <v>1</v>
      </c>
      <c r="V1125" s="1">
        <f>DATEVALUE(LEFT(新签明细[[#This Row],[支付成功时间]], FIND(" ", 新签明细[[#This Row],[支付成功时间]]) - 1))</f>
        <v>45795</v>
      </c>
      <c r="W1125" s="1">
        <f>IFERROR(DATEVALUE(LEFT(新签明细[[#This Row],[lead_date]],FIND(" ",新签明细[[#This Row],[lead_date]])-1)),$W$2)</f>
        <v>45788</v>
      </c>
      <c r="X1125" t="b">
        <f t="shared" ca="1" si="17"/>
        <v>1</v>
      </c>
    </row>
    <row r="1126" spans="1:24" hidden="1">
      <c r="A1126" t="s">
        <v>30964</v>
      </c>
      <c r="B1126" t="s">
        <v>30965</v>
      </c>
      <c r="C1126">
        <v>18</v>
      </c>
      <c r="D1126" t="s">
        <v>803</v>
      </c>
      <c r="E1126" t="s">
        <v>30965</v>
      </c>
      <c r="F1126">
        <v>1</v>
      </c>
      <c r="G1126">
        <v>564.06702199999995</v>
      </c>
      <c r="H1126">
        <v>544690</v>
      </c>
      <c r="I1126" t="s">
        <v>30966</v>
      </c>
      <c r="J1126" t="s">
        <v>545</v>
      </c>
      <c r="K1126" t="s">
        <v>546</v>
      </c>
      <c r="L1126" t="s">
        <v>565</v>
      </c>
      <c r="M1126" t="s">
        <v>648</v>
      </c>
      <c r="N1126" t="s">
        <v>805</v>
      </c>
      <c r="O1126" t="s">
        <v>806</v>
      </c>
      <c r="P1126" t="s">
        <v>649</v>
      </c>
      <c r="Q1126" t="s">
        <v>626</v>
      </c>
      <c r="R1126" t="s">
        <v>475</v>
      </c>
      <c r="S1126" t="s">
        <v>1607</v>
      </c>
      <c r="T1126" t="s">
        <v>30517</v>
      </c>
      <c r="U1126">
        <f>COUNTIF('业绩进度排名-中间表'!$E$27:$E$202,新签明细[[#This Row],[cc_user_name]])</f>
        <v>0</v>
      </c>
      <c r="V1126" s="1">
        <f>DATEVALUE(LEFT(新签明细[[#This Row],[支付成功时间]], FIND(" ", 新签明细[[#This Row],[支付成功时间]]) - 1))</f>
        <v>45805</v>
      </c>
      <c r="W1126" s="1">
        <f>IFERROR(DATEVALUE(LEFT(新签明细[[#This Row],[lead_date]],FIND(" ",新签明细[[#This Row],[lead_date]])-1)),$W$2)</f>
        <v>45803</v>
      </c>
      <c r="X1126" t="b">
        <f t="shared" ca="1" si="17"/>
        <v>1</v>
      </c>
    </row>
    <row r="1127" spans="1:24" hidden="1">
      <c r="A1127" t="s">
        <v>1740</v>
      </c>
      <c r="B1127" t="s">
        <v>1741</v>
      </c>
      <c r="C1127">
        <v>8</v>
      </c>
      <c r="D1127" t="s">
        <v>257</v>
      </c>
      <c r="E1127" t="s">
        <v>1741</v>
      </c>
      <c r="F1127">
        <v>1</v>
      </c>
      <c r="G1127">
        <v>280</v>
      </c>
      <c r="H1127">
        <v>535564</v>
      </c>
      <c r="I1127" t="s">
        <v>1742</v>
      </c>
      <c r="J1127" t="s">
        <v>545</v>
      </c>
      <c r="K1127" t="s">
        <v>546</v>
      </c>
      <c r="L1127" t="s">
        <v>577</v>
      </c>
      <c r="M1127" t="s">
        <v>548</v>
      </c>
      <c r="N1127" t="s">
        <v>549</v>
      </c>
      <c r="O1127" t="s">
        <v>550</v>
      </c>
      <c r="P1127" t="s">
        <v>136</v>
      </c>
      <c r="Q1127" t="s">
        <v>147</v>
      </c>
      <c r="R1127" t="s">
        <v>475</v>
      </c>
      <c r="S1127" t="s">
        <v>659</v>
      </c>
      <c r="T1127" t="s">
        <v>567</v>
      </c>
      <c r="U1127">
        <f>COUNTIF('业绩进度排名-中间表'!$E$27:$E$202,新签明细[[#This Row],[cc_user_name]])</f>
        <v>1</v>
      </c>
      <c r="V1127" s="1">
        <f>DATEVALUE(LEFT(新签明细[[#This Row],[支付成功时间]], FIND(" ", 新签明细[[#This Row],[支付成功时间]]) - 1))</f>
        <v>45786</v>
      </c>
      <c r="W1127" s="1">
        <f>IFERROR(DATEVALUE(LEFT(新签明细[[#This Row],[lead_date]],FIND(" ",新签明细[[#This Row],[lead_date]])-1)),$W$2)</f>
        <v>45783</v>
      </c>
      <c r="X1127" t="b">
        <f t="shared" ca="1" si="17"/>
        <v>1</v>
      </c>
    </row>
    <row r="1128" spans="1:24" hidden="1">
      <c r="A1128" t="s">
        <v>18882</v>
      </c>
      <c r="B1128" t="s">
        <v>18883</v>
      </c>
      <c r="C1128">
        <v>36</v>
      </c>
      <c r="D1128" t="s">
        <v>200</v>
      </c>
      <c r="E1128" t="s">
        <v>18883</v>
      </c>
      <c r="F1128">
        <v>1</v>
      </c>
      <c r="G1128">
        <v>1199</v>
      </c>
      <c r="H1128">
        <v>537969</v>
      </c>
      <c r="I1128" t="s">
        <v>18884</v>
      </c>
      <c r="J1128" t="s">
        <v>545</v>
      </c>
      <c r="K1128" t="s">
        <v>546</v>
      </c>
      <c r="L1128" t="s">
        <v>557</v>
      </c>
      <c r="M1128" t="s">
        <v>548</v>
      </c>
      <c r="N1128" t="s">
        <v>549</v>
      </c>
      <c r="O1128" t="s">
        <v>550</v>
      </c>
      <c r="P1128" t="s">
        <v>551</v>
      </c>
      <c r="Q1128" t="s">
        <v>149</v>
      </c>
      <c r="R1128" t="s">
        <v>475</v>
      </c>
      <c r="S1128" t="s">
        <v>659</v>
      </c>
      <c r="T1128" t="s">
        <v>17695</v>
      </c>
      <c r="U1128">
        <f>COUNTIF('业绩进度排名-中间表'!$E$27:$E$202,新签明细[[#This Row],[cc_user_name]])</f>
        <v>1</v>
      </c>
      <c r="V1128" s="1">
        <f>DATEVALUE(LEFT(新签明细[[#This Row],[支付成功时间]], FIND(" ", 新签明细[[#This Row],[支付成功时间]]) - 1))</f>
        <v>45792</v>
      </c>
      <c r="W1128" s="1">
        <f>IFERROR(DATEVALUE(LEFT(新签明细[[#This Row],[lead_date]],FIND(" ",新签明细[[#This Row],[lead_date]])-1)),$W$2)</f>
        <v>45790</v>
      </c>
      <c r="X1128" t="b">
        <f t="shared" ca="1" si="17"/>
        <v>1</v>
      </c>
    </row>
    <row r="1129" spans="1:24" hidden="1">
      <c r="A1129" t="s">
        <v>1743</v>
      </c>
      <c r="B1129" t="s">
        <v>1744</v>
      </c>
      <c r="C1129">
        <v>36</v>
      </c>
      <c r="D1129" t="s">
        <v>338</v>
      </c>
      <c r="E1129" t="s">
        <v>1744</v>
      </c>
      <c r="F1129">
        <v>1</v>
      </c>
      <c r="G1129">
        <v>1381.4844840000001</v>
      </c>
      <c r="H1129">
        <v>535249</v>
      </c>
      <c r="I1129" t="s">
        <v>1745</v>
      </c>
      <c r="J1129" t="s">
        <v>545</v>
      </c>
      <c r="K1129" t="s">
        <v>546</v>
      </c>
      <c r="L1129" t="s">
        <v>557</v>
      </c>
      <c r="M1129" t="s">
        <v>558</v>
      </c>
      <c r="N1129" t="s">
        <v>549</v>
      </c>
      <c r="O1129" t="s">
        <v>559</v>
      </c>
      <c r="P1129" t="s">
        <v>504</v>
      </c>
      <c r="Q1129" t="s">
        <v>325</v>
      </c>
      <c r="R1129" t="s">
        <v>475</v>
      </c>
      <c r="S1129" t="s">
        <v>552</v>
      </c>
      <c r="T1129" t="s">
        <v>1746</v>
      </c>
      <c r="U1129">
        <f>COUNTIF('业绩进度排名-中间表'!$E$27:$E$202,新签明细[[#This Row],[cc_user_name]])</f>
        <v>1</v>
      </c>
      <c r="V1129" s="1">
        <f>DATEVALUE(LEFT(新签明细[[#This Row],[支付成功时间]], FIND(" ", 新签明细[[#This Row],[支付成功时间]]) - 1))</f>
        <v>45785</v>
      </c>
      <c r="W1129" s="1">
        <f>IFERROR(DATEVALUE(LEFT(新签明细[[#This Row],[lead_date]],FIND(" ",新签明细[[#This Row],[lead_date]])-1)),$W$2)</f>
        <v>44191</v>
      </c>
      <c r="X1129" t="b">
        <f t="shared" ca="1" si="17"/>
        <v>0</v>
      </c>
    </row>
    <row r="1130" spans="1:24" hidden="1">
      <c r="A1130" t="s">
        <v>9479</v>
      </c>
      <c r="B1130" t="s">
        <v>9480</v>
      </c>
      <c r="C1130">
        <v>12</v>
      </c>
      <c r="D1130" t="s">
        <v>9481</v>
      </c>
      <c r="E1130" t="s">
        <v>9480</v>
      </c>
      <c r="F1130">
        <v>1</v>
      </c>
      <c r="G1130">
        <v>217.632158</v>
      </c>
      <c r="H1130">
        <v>535999</v>
      </c>
      <c r="I1130" t="s">
        <v>9482</v>
      </c>
      <c r="J1130" t="s">
        <v>545</v>
      </c>
      <c r="K1130" t="s">
        <v>641</v>
      </c>
      <c r="L1130" t="s">
        <v>2010</v>
      </c>
      <c r="M1130" t="s">
        <v>648</v>
      </c>
      <c r="N1130" t="s">
        <v>805</v>
      </c>
      <c r="O1130" t="s">
        <v>649</v>
      </c>
      <c r="P1130" t="s">
        <v>649</v>
      </c>
      <c r="Q1130" t="s">
        <v>626</v>
      </c>
      <c r="R1130" t="s">
        <v>475</v>
      </c>
      <c r="S1130" t="s">
        <v>1815</v>
      </c>
      <c r="T1130" t="s">
        <v>673</v>
      </c>
      <c r="U1130">
        <f>COUNTIF('业绩进度排名-中间表'!$E$27:$E$202,新签明细[[#This Row],[cc_user_name]])</f>
        <v>0</v>
      </c>
      <c r="V1130" s="1">
        <f>DATEVALUE(LEFT(新签明细[[#This Row],[支付成功时间]], FIND(" ", 新签明细[[#This Row],[支付成功时间]]) - 1))</f>
        <v>45787</v>
      </c>
      <c r="W1130" s="1">
        <f>IFERROR(DATEVALUE(LEFT(新签明细[[#This Row],[lead_date]],FIND(" ",新签明细[[#This Row],[lead_date]])-1)),$W$2)</f>
        <v>45778</v>
      </c>
      <c r="X1130" t="b">
        <f t="shared" ca="1" si="17"/>
        <v>1</v>
      </c>
    </row>
    <row r="1131" spans="1:24" hidden="1">
      <c r="A1131" t="s">
        <v>1747</v>
      </c>
      <c r="B1131" t="s">
        <v>1748</v>
      </c>
      <c r="C1131">
        <v>36</v>
      </c>
      <c r="D1131" t="s">
        <v>205</v>
      </c>
      <c r="E1131" t="s">
        <v>1748</v>
      </c>
      <c r="F1131">
        <v>1</v>
      </c>
      <c r="G1131">
        <v>1199</v>
      </c>
      <c r="H1131">
        <v>534572</v>
      </c>
      <c r="I1131" t="s">
        <v>1749</v>
      </c>
      <c r="J1131" t="s">
        <v>545</v>
      </c>
      <c r="K1131" t="s">
        <v>546</v>
      </c>
      <c r="L1131" t="s">
        <v>557</v>
      </c>
      <c r="M1131" t="s">
        <v>548</v>
      </c>
      <c r="N1131" t="s">
        <v>549</v>
      </c>
      <c r="O1131" t="s">
        <v>550</v>
      </c>
      <c r="P1131" t="s">
        <v>551</v>
      </c>
      <c r="Q1131" t="s">
        <v>149</v>
      </c>
      <c r="R1131" t="s">
        <v>475</v>
      </c>
      <c r="S1131" t="s">
        <v>633</v>
      </c>
      <c r="T1131" t="s">
        <v>585</v>
      </c>
      <c r="U1131">
        <f>COUNTIF('业绩进度排名-中间表'!$E$27:$E$202,新签明细[[#This Row],[cc_user_name]])</f>
        <v>1</v>
      </c>
      <c r="V1131" s="1">
        <f>DATEVALUE(LEFT(新签明细[[#This Row],[支付成功时间]], FIND(" ", 新签明细[[#This Row],[支付成功时间]]) - 1))</f>
        <v>45782</v>
      </c>
      <c r="W1131" s="1">
        <f>IFERROR(DATEVALUE(LEFT(新签明细[[#This Row],[lead_date]],FIND(" ",新签明细[[#This Row],[lead_date]])-1)),$W$2)</f>
        <v>45776</v>
      </c>
      <c r="X1131" t="b">
        <f t="shared" ca="1" si="17"/>
        <v>0</v>
      </c>
    </row>
    <row r="1132" spans="1:24" hidden="1">
      <c r="A1132" t="s">
        <v>18885</v>
      </c>
      <c r="B1132" t="s">
        <v>18886</v>
      </c>
      <c r="C1132">
        <v>30</v>
      </c>
      <c r="D1132" t="s">
        <v>185</v>
      </c>
      <c r="E1132" t="s">
        <v>18886</v>
      </c>
      <c r="F1132">
        <v>1</v>
      </c>
      <c r="G1132">
        <v>787.5</v>
      </c>
      <c r="H1132">
        <v>538667</v>
      </c>
      <c r="I1132" t="s">
        <v>18887</v>
      </c>
      <c r="J1132" t="s">
        <v>545</v>
      </c>
      <c r="K1132" t="s">
        <v>546</v>
      </c>
      <c r="L1132" t="s">
        <v>599</v>
      </c>
      <c r="M1132" t="s">
        <v>695</v>
      </c>
      <c r="N1132" t="s">
        <v>549</v>
      </c>
      <c r="O1132" t="s">
        <v>559</v>
      </c>
      <c r="P1132" t="s">
        <v>469</v>
      </c>
      <c r="Q1132" t="s">
        <v>180</v>
      </c>
      <c r="R1132" t="s">
        <v>475</v>
      </c>
      <c r="S1132" t="s">
        <v>18888</v>
      </c>
      <c r="T1132" t="s">
        <v>17846</v>
      </c>
      <c r="U1132">
        <f>COUNTIF('业绩进度排名-中间表'!$E$27:$E$202,新签明细[[#This Row],[cc_user_name]])</f>
        <v>1</v>
      </c>
      <c r="V1132" s="1">
        <f>DATEVALUE(LEFT(新签明细[[#This Row],[支付成功时间]], FIND(" ", 新签明细[[#This Row],[支付成功时间]]) - 1))</f>
        <v>45793</v>
      </c>
      <c r="W1132" s="1">
        <f>IFERROR(DATEVALUE(LEFT(新签明细[[#This Row],[lead_date]],FIND(" ",新签明细[[#This Row],[lead_date]])-1)),$W$2)</f>
        <v>45791</v>
      </c>
      <c r="X1132" t="b">
        <f t="shared" ca="1" si="17"/>
        <v>1</v>
      </c>
    </row>
    <row r="1133" spans="1:24" hidden="1">
      <c r="A1133" t="s">
        <v>28950</v>
      </c>
      <c r="B1133" t="s">
        <v>28951</v>
      </c>
      <c r="C1133">
        <v>30</v>
      </c>
      <c r="D1133" t="s">
        <v>196</v>
      </c>
      <c r="E1133" t="s">
        <v>28951</v>
      </c>
      <c r="F1133">
        <v>1</v>
      </c>
      <c r="G1133">
        <v>811.13</v>
      </c>
      <c r="H1133">
        <v>543620</v>
      </c>
      <c r="I1133" t="s">
        <v>28952</v>
      </c>
      <c r="J1133" t="s">
        <v>545</v>
      </c>
      <c r="K1133" t="s">
        <v>546</v>
      </c>
      <c r="L1133" t="s">
        <v>599</v>
      </c>
      <c r="M1133" t="s">
        <v>548</v>
      </c>
      <c r="N1133" t="s">
        <v>549</v>
      </c>
      <c r="O1133" t="s">
        <v>559</v>
      </c>
      <c r="P1133" t="s">
        <v>469</v>
      </c>
      <c r="Q1133" t="s">
        <v>189</v>
      </c>
      <c r="R1133" t="s">
        <v>475</v>
      </c>
      <c r="S1133" t="s">
        <v>17728</v>
      </c>
      <c r="T1133" t="s">
        <v>18475</v>
      </c>
      <c r="U1133">
        <f>COUNTIF('业绩进度排名-中间表'!$E$27:$E$202,新签明细[[#This Row],[cc_user_name]])</f>
        <v>1</v>
      </c>
      <c r="V1133" s="1">
        <f>DATEVALUE(LEFT(新签明细[[#This Row],[支付成功时间]], FIND(" ", 新签明细[[#This Row],[支付成功时间]]) - 1))</f>
        <v>45802</v>
      </c>
      <c r="W1133" s="1">
        <f>IFERROR(DATEVALUE(LEFT(新签明细[[#This Row],[lead_date]],FIND(" ",新签明细[[#This Row],[lead_date]])-1)),$W$2)</f>
        <v>45801</v>
      </c>
      <c r="X1133" t="b">
        <f t="shared" ca="1" si="17"/>
        <v>1</v>
      </c>
    </row>
    <row r="1134" spans="1:24" hidden="1">
      <c r="A1134" t="s">
        <v>18889</v>
      </c>
      <c r="B1134" t="s">
        <v>18890</v>
      </c>
      <c r="C1134">
        <v>18</v>
      </c>
      <c r="D1134" t="s">
        <v>343</v>
      </c>
      <c r="E1134" t="s">
        <v>18890</v>
      </c>
      <c r="F1134">
        <v>1</v>
      </c>
      <c r="G1134">
        <v>720.41018799999995</v>
      </c>
      <c r="H1134">
        <v>539938</v>
      </c>
      <c r="I1134" t="s">
        <v>18891</v>
      </c>
      <c r="J1134" t="s">
        <v>545</v>
      </c>
      <c r="K1134" t="s">
        <v>546</v>
      </c>
      <c r="L1134" t="s">
        <v>565</v>
      </c>
      <c r="M1134" t="s">
        <v>558</v>
      </c>
      <c r="N1134" t="s">
        <v>549</v>
      </c>
      <c r="O1134" t="s">
        <v>559</v>
      </c>
      <c r="P1134" t="s">
        <v>504</v>
      </c>
      <c r="Q1134" t="s">
        <v>325</v>
      </c>
      <c r="R1134" t="s">
        <v>475</v>
      </c>
      <c r="S1134" t="s">
        <v>1071</v>
      </c>
      <c r="T1134" t="s">
        <v>17846</v>
      </c>
      <c r="U1134">
        <f>COUNTIF('业绩进度排名-中间表'!$E$27:$E$202,新签明细[[#This Row],[cc_user_name]])</f>
        <v>1</v>
      </c>
      <c r="V1134" s="1">
        <f>DATEVALUE(LEFT(新签明细[[#This Row],[支付成功时间]], FIND(" ", 新签明细[[#This Row],[支付成功时间]]) - 1))</f>
        <v>45795</v>
      </c>
      <c r="W1134" s="1">
        <f>IFERROR(DATEVALUE(LEFT(新签明细[[#This Row],[lead_date]],FIND(" ",新签明细[[#This Row],[lead_date]])-1)),$W$2)</f>
        <v>45791</v>
      </c>
      <c r="X1134" t="b">
        <f t="shared" ca="1" si="17"/>
        <v>1</v>
      </c>
    </row>
    <row r="1135" spans="1:24" hidden="1">
      <c r="A1135" t="s">
        <v>18892</v>
      </c>
      <c r="B1135" t="s">
        <v>18893</v>
      </c>
      <c r="C1135">
        <v>24</v>
      </c>
      <c r="D1135" t="s">
        <v>341</v>
      </c>
      <c r="E1135" t="s">
        <v>18893</v>
      </c>
      <c r="F1135">
        <v>1</v>
      </c>
      <c r="G1135">
        <v>882.52701400000001</v>
      </c>
      <c r="H1135">
        <v>541327</v>
      </c>
      <c r="I1135" t="s">
        <v>18894</v>
      </c>
      <c r="J1135" t="s">
        <v>545</v>
      </c>
      <c r="K1135" t="s">
        <v>546</v>
      </c>
      <c r="L1135" t="s">
        <v>671</v>
      </c>
      <c r="M1135" t="s">
        <v>558</v>
      </c>
      <c r="N1135" t="s">
        <v>549</v>
      </c>
      <c r="O1135" t="s">
        <v>559</v>
      </c>
      <c r="P1135" t="s">
        <v>504</v>
      </c>
      <c r="Q1135" t="s">
        <v>325</v>
      </c>
      <c r="R1135" t="s">
        <v>475</v>
      </c>
      <c r="S1135" t="s">
        <v>1126</v>
      </c>
      <c r="T1135" t="s">
        <v>722</v>
      </c>
      <c r="U1135">
        <f>COUNTIF('业绩进度排名-中间表'!$E$27:$E$202,新签明细[[#This Row],[cc_user_name]])</f>
        <v>1</v>
      </c>
      <c r="V1135" s="1">
        <f>DATEVALUE(LEFT(新签明细[[#This Row],[支付成功时间]], FIND(" ", 新签明细[[#This Row],[支付成功时间]]) - 1))</f>
        <v>45797</v>
      </c>
      <c r="W1135" s="1">
        <f>IFERROR(DATEVALUE(LEFT(新签明细[[#This Row],[lead_date]],FIND(" ",新签明细[[#This Row],[lead_date]])-1)),$W$2)</f>
        <v>45780</v>
      </c>
      <c r="X1135" t="b">
        <f t="shared" ca="1" si="17"/>
        <v>1</v>
      </c>
    </row>
    <row r="1136" spans="1:24" hidden="1">
      <c r="A1136" t="s">
        <v>1750</v>
      </c>
      <c r="B1136" t="s">
        <v>1751</v>
      </c>
      <c r="C1136">
        <v>36</v>
      </c>
      <c r="D1136" t="s">
        <v>425</v>
      </c>
      <c r="E1136" t="s">
        <v>1751</v>
      </c>
      <c r="F1136">
        <v>1</v>
      </c>
      <c r="G1136">
        <v>1199</v>
      </c>
      <c r="H1136">
        <v>535080</v>
      </c>
      <c r="I1136" t="s">
        <v>1752</v>
      </c>
      <c r="J1136" t="s">
        <v>545</v>
      </c>
      <c r="K1136" t="s">
        <v>546</v>
      </c>
      <c r="L1136" t="s">
        <v>557</v>
      </c>
      <c r="M1136" t="s">
        <v>578</v>
      </c>
      <c r="N1136" t="s">
        <v>549</v>
      </c>
      <c r="O1136" t="s">
        <v>550</v>
      </c>
      <c r="P1136" t="s">
        <v>136</v>
      </c>
      <c r="Q1136" t="s">
        <v>139</v>
      </c>
      <c r="R1136" t="s">
        <v>475</v>
      </c>
      <c r="S1136" t="s">
        <v>611</v>
      </c>
      <c r="T1136" t="s">
        <v>830</v>
      </c>
      <c r="U1136">
        <f>COUNTIF('业绩进度排名-中间表'!$E$27:$E$202,新签明细[[#This Row],[cc_user_name]])</f>
        <v>1</v>
      </c>
      <c r="V1136" s="1">
        <f>DATEVALUE(LEFT(新签明细[[#This Row],[支付成功时间]], FIND(" ", 新签明细[[#This Row],[支付成功时间]]) - 1))</f>
        <v>45784</v>
      </c>
      <c r="W1136" s="1">
        <f>IFERROR(DATEVALUE(LEFT(新签明细[[#This Row],[lead_date]],FIND(" ",新签明细[[#This Row],[lead_date]])-1)),$W$2)</f>
        <v>45765</v>
      </c>
      <c r="X1136" t="b">
        <f t="shared" ca="1" si="17"/>
        <v>0</v>
      </c>
    </row>
    <row r="1137" spans="1:24" hidden="1">
      <c r="A1137" t="s">
        <v>18895</v>
      </c>
      <c r="B1137" t="s">
        <v>18896</v>
      </c>
      <c r="C1137">
        <v>8</v>
      </c>
      <c r="D1137" t="s">
        <v>337</v>
      </c>
      <c r="E1137" t="s">
        <v>18896</v>
      </c>
      <c r="F1137">
        <v>1</v>
      </c>
      <c r="G1137">
        <v>285.35581200000001</v>
      </c>
      <c r="H1137">
        <v>538704</v>
      </c>
      <c r="I1137" t="s">
        <v>18897</v>
      </c>
      <c r="J1137" t="s">
        <v>545</v>
      </c>
      <c r="K1137" t="s">
        <v>546</v>
      </c>
      <c r="L1137" t="s">
        <v>577</v>
      </c>
      <c r="M1137" t="s">
        <v>558</v>
      </c>
      <c r="N1137" t="s">
        <v>549</v>
      </c>
      <c r="O1137" t="s">
        <v>559</v>
      </c>
      <c r="P1137" t="s">
        <v>504</v>
      </c>
      <c r="Q1137" t="s">
        <v>325</v>
      </c>
      <c r="R1137" t="s">
        <v>475</v>
      </c>
      <c r="S1137" t="s">
        <v>672</v>
      </c>
      <c r="T1137" t="s">
        <v>18898</v>
      </c>
      <c r="U1137">
        <f>COUNTIF('业绩进度排名-中间表'!$E$27:$E$202,新签明细[[#This Row],[cc_user_name]])</f>
        <v>1</v>
      </c>
      <c r="V1137" s="1">
        <f>DATEVALUE(LEFT(新签明细[[#This Row],[支付成功时间]], FIND(" ", 新签明细[[#This Row],[支付成功时间]]) - 1))</f>
        <v>45793</v>
      </c>
      <c r="W1137" s="1">
        <f>IFERROR(DATEVALUE(LEFT(新签明细[[#This Row],[lead_date]],FIND(" ",新签明细[[#This Row],[lead_date]])-1)),$W$2)</f>
        <v>45096</v>
      </c>
      <c r="X1137" t="b">
        <f t="shared" ca="1" si="17"/>
        <v>0</v>
      </c>
    </row>
    <row r="1138" spans="1:24" hidden="1">
      <c r="A1138" t="s">
        <v>1753</v>
      </c>
      <c r="B1138" t="s">
        <v>1754</v>
      </c>
      <c r="C1138">
        <v>60</v>
      </c>
      <c r="D1138" t="s">
        <v>272</v>
      </c>
      <c r="E1138" t="s">
        <v>1754</v>
      </c>
      <c r="F1138">
        <v>1</v>
      </c>
      <c r="G1138">
        <v>1575</v>
      </c>
      <c r="H1138">
        <v>535152</v>
      </c>
      <c r="I1138" t="s">
        <v>1755</v>
      </c>
      <c r="J1138" t="s">
        <v>545</v>
      </c>
      <c r="K1138" t="s">
        <v>546</v>
      </c>
      <c r="L1138" t="s">
        <v>547</v>
      </c>
      <c r="M1138" t="s">
        <v>886</v>
      </c>
      <c r="N1138" t="s">
        <v>549</v>
      </c>
      <c r="O1138" t="s">
        <v>550</v>
      </c>
      <c r="P1138" t="s">
        <v>136</v>
      </c>
      <c r="Q1138" t="s">
        <v>139</v>
      </c>
      <c r="R1138" t="s">
        <v>475</v>
      </c>
      <c r="S1138" t="s">
        <v>552</v>
      </c>
      <c r="T1138" t="s">
        <v>612</v>
      </c>
      <c r="U1138">
        <f>COUNTIF('业绩进度排名-中间表'!$E$27:$E$202,新签明细[[#This Row],[cc_user_name]])</f>
        <v>1</v>
      </c>
      <c r="V1138" s="1">
        <f>DATEVALUE(LEFT(新签明细[[#This Row],[支付成功时间]], FIND(" ", 新签明细[[#This Row],[支付成功时间]]) - 1))</f>
        <v>45785</v>
      </c>
      <c r="W1138" s="1">
        <f>IFERROR(DATEVALUE(LEFT(新签明细[[#This Row],[lead_date]],FIND(" ",新签明细[[#This Row],[lead_date]])-1)),$W$2)</f>
        <v>45782</v>
      </c>
      <c r="X1138" t="b">
        <f t="shared" ca="1" si="17"/>
        <v>1</v>
      </c>
    </row>
    <row r="1139" spans="1:24" hidden="1">
      <c r="A1139" t="s">
        <v>30967</v>
      </c>
      <c r="B1139" t="s">
        <v>30968</v>
      </c>
      <c r="C1139">
        <v>8</v>
      </c>
      <c r="D1139" t="s">
        <v>285</v>
      </c>
      <c r="E1139" t="s">
        <v>30968</v>
      </c>
      <c r="F1139">
        <v>1</v>
      </c>
      <c r="G1139">
        <v>280</v>
      </c>
      <c r="H1139">
        <v>543824</v>
      </c>
      <c r="I1139" t="s">
        <v>30969</v>
      </c>
      <c r="J1139" t="s">
        <v>545</v>
      </c>
      <c r="K1139" t="s">
        <v>546</v>
      </c>
      <c r="L1139" t="s">
        <v>577</v>
      </c>
      <c r="M1139" t="s">
        <v>548</v>
      </c>
      <c r="N1139" t="s">
        <v>549</v>
      </c>
      <c r="O1139" t="s">
        <v>550</v>
      </c>
      <c r="P1139" t="s">
        <v>136</v>
      </c>
      <c r="Q1139" t="s">
        <v>283</v>
      </c>
      <c r="R1139" t="s">
        <v>475</v>
      </c>
      <c r="S1139" t="s">
        <v>572</v>
      </c>
      <c r="T1139" t="s">
        <v>30970</v>
      </c>
      <c r="U1139">
        <f>COUNTIF('业绩进度排名-中间表'!$E$27:$E$202,新签明细[[#This Row],[cc_user_name]])</f>
        <v>1</v>
      </c>
      <c r="V1139" s="1">
        <f>DATEVALUE(LEFT(新签明细[[#This Row],[支付成功时间]], FIND(" ", 新签明细[[#This Row],[支付成功时间]]) - 1))</f>
        <v>45803</v>
      </c>
      <c r="W1139" s="1">
        <f>IFERROR(DATEVALUE(LEFT(新签明细[[#This Row],[lead_date]],FIND(" ",新签明细[[#This Row],[lead_date]])-1)),$W$2)</f>
        <v>45733</v>
      </c>
      <c r="X1139" t="b">
        <f t="shared" ca="1" si="17"/>
        <v>0</v>
      </c>
    </row>
    <row r="1140" spans="1:24" hidden="1">
      <c r="A1140" t="s">
        <v>30967</v>
      </c>
      <c r="B1140" t="s">
        <v>30971</v>
      </c>
      <c r="C1140">
        <v>60</v>
      </c>
      <c r="D1140" t="s">
        <v>285</v>
      </c>
      <c r="E1140" t="s">
        <v>30968</v>
      </c>
      <c r="F1140">
        <v>2</v>
      </c>
      <c r="G1140">
        <v>1500</v>
      </c>
      <c r="H1140">
        <v>543830</v>
      </c>
      <c r="I1140" t="s">
        <v>30969</v>
      </c>
      <c r="J1140" t="s">
        <v>545</v>
      </c>
      <c r="K1140" t="s">
        <v>546</v>
      </c>
      <c r="L1140" t="s">
        <v>1891</v>
      </c>
      <c r="M1140" t="s">
        <v>548</v>
      </c>
      <c r="N1140" t="s">
        <v>549</v>
      </c>
      <c r="O1140" t="s">
        <v>550</v>
      </c>
      <c r="P1140" t="s">
        <v>136</v>
      </c>
      <c r="Q1140" t="s">
        <v>283</v>
      </c>
      <c r="R1140" t="s">
        <v>475</v>
      </c>
      <c r="S1140" t="s">
        <v>572</v>
      </c>
      <c r="T1140" t="s">
        <v>30970</v>
      </c>
      <c r="U1140">
        <f>COUNTIF('业绩进度排名-中间表'!$E$27:$E$202,新签明细[[#This Row],[cc_user_name]])</f>
        <v>1</v>
      </c>
      <c r="V1140" s="1">
        <f>DATEVALUE(LEFT(新签明细[[#This Row],[支付成功时间]], FIND(" ", 新签明细[[#This Row],[支付成功时间]]) - 1))</f>
        <v>45803</v>
      </c>
      <c r="W1140" s="1">
        <f>IFERROR(DATEVALUE(LEFT(新签明细[[#This Row],[lead_date]],FIND(" ",新签明细[[#This Row],[lead_date]])-1)),$W$2)</f>
        <v>45733</v>
      </c>
      <c r="X1140" t="b">
        <f t="shared" ca="1" si="17"/>
        <v>0</v>
      </c>
    </row>
    <row r="1141" spans="1:24">
      <c r="A1141" t="s">
        <v>1756</v>
      </c>
      <c r="B1141" t="s">
        <v>1757</v>
      </c>
      <c r="C1141">
        <v>36</v>
      </c>
      <c r="D1141" t="s">
        <v>299</v>
      </c>
      <c r="E1141" t="s">
        <v>1757</v>
      </c>
      <c r="F1141">
        <v>1</v>
      </c>
      <c r="G1141">
        <v>405.55532299999999</v>
      </c>
      <c r="H1141">
        <v>534814</v>
      </c>
      <c r="I1141" t="s">
        <v>1758</v>
      </c>
      <c r="J1141" t="s">
        <v>545</v>
      </c>
      <c r="K1141" t="s">
        <v>864</v>
      </c>
      <c r="L1141" t="s">
        <v>865</v>
      </c>
      <c r="M1141" t="s">
        <v>695</v>
      </c>
      <c r="N1141" t="s">
        <v>549</v>
      </c>
      <c r="O1141" t="s">
        <v>550</v>
      </c>
      <c r="P1141" t="s">
        <v>136</v>
      </c>
      <c r="Q1141" t="s">
        <v>143</v>
      </c>
      <c r="R1141" t="s">
        <v>475</v>
      </c>
      <c r="S1141" t="s">
        <v>18899</v>
      </c>
      <c r="T1141" t="s">
        <v>606</v>
      </c>
      <c r="U1141">
        <f>COUNTIF('业绩进度排名-中间表'!$E$27:$E$202,新签明细[[#This Row],[cc_user_name]])</f>
        <v>1</v>
      </c>
      <c r="V1141" s="1">
        <f>DATEVALUE(LEFT(新签明细[[#This Row],[支付成功时间]], FIND(" ", 新签明细[[#This Row],[支付成功时间]]) - 1))</f>
        <v>45783</v>
      </c>
      <c r="W1141" s="1">
        <f>IFERROR(DATEVALUE(LEFT(新签明细[[#This Row],[lead_date]],FIND(" ",新签明细[[#This Row],[lead_date]])-1)),$W$2)</f>
        <v>45773</v>
      </c>
      <c r="X1141" t="b">
        <f t="shared" ca="1" si="17"/>
        <v>0</v>
      </c>
    </row>
    <row r="1142" spans="1:24" hidden="1">
      <c r="A1142" t="s">
        <v>18900</v>
      </c>
      <c r="B1142" t="s">
        <v>18901</v>
      </c>
      <c r="C1142">
        <v>18</v>
      </c>
      <c r="D1142" t="s">
        <v>341</v>
      </c>
      <c r="E1142" t="s">
        <v>18901</v>
      </c>
      <c r="F1142">
        <v>1</v>
      </c>
      <c r="G1142">
        <v>699.42370200000005</v>
      </c>
      <c r="H1142">
        <v>538661</v>
      </c>
      <c r="I1142" t="s">
        <v>18902</v>
      </c>
      <c r="J1142" t="s">
        <v>545</v>
      </c>
      <c r="K1142" t="s">
        <v>546</v>
      </c>
      <c r="L1142" t="s">
        <v>565</v>
      </c>
      <c r="M1142" t="s">
        <v>558</v>
      </c>
      <c r="N1142" t="s">
        <v>549</v>
      </c>
      <c r="O1142" t="s">
        <v>559</v>
      </c>
      <c r="P1142" t="s">
        <v>504</v>
      </c>
      <c r="Q1142" t="s">
        <v>325</v>
      </c>
      <c r="R1142" t="s">
        <v>475</v>
      </c>
      <c r="S1142" t="s">
        <v>589</v>
      </c>
      <c r="T1142" t="s">
        <v>777</v>
      </c>
      <c r="U1142">
        <f>COUNTIF('业绩进度排名-中间表'!$E$27:$E$202,新签明细[[#This Row],[cc_user_name]])</f>
        <v>1</v>
      </c>
      <c r="V1142" s="1">
        <f>DATEVALUE(LEFT(新签明细[[#This Row],[支付成功时间]], FIND(" ", 新签明细[[#This Row],[支付成功时间]]) - 1))</f>
        <v>45793</v>
      </c>
      <c r="W1142" s="1">
        <f>IFERROR(DATEVALUE(LEFT(新签明细[[#This Row],[lead_date]],FIND(" ",新签明细[[#This Row],[lead_date]])-1)),$W$2)</f>
        <v>45772</v>
      </c>
      <c r="X1142" t="b">
        <f t="shared" ca="1" si="17"/>
        <v>0</v>
      </c>
    </row>
    <row r="1143" spans="1:24" hidden="1">
      <c r="A1143" t="s">
        <v>18903</v>
      </c>
      <c r="B1143" t="s">
        <v>18904</v>
      </c>
      <c r="C1143">
        <v>48</v>
      </c>
      <c r="D1143" t="s">
        <v>330</v>
      </c>
      <c r="E1143" t="s">
        <v>18904</v>
      </c>
      <c r="F1143">
        <v>1</v>
      </c>
      <c r="G1143">
        <v>1777.3590549999999</v>
      </c>
      <c r="H1143">
        <v>542715</v>
      </c>
      <c r="I1143" t="s">
        <v>18905</v>
      </c>
      <c r="J1143" t="s">
        <v>545</v>
      </c>
      <c r="K1143" t="s">
        <v>546</v>
      </c>
      <c r="L1143" t="s">
        <v>571</v>
      </c>
      <c r="M1143" t="s">
        <v>558</v>
      </c>
      <c r="N1143" t="s">
        <v>549</v>
      </c>
      <c r="O1143" t="s">
        <v>559</v>
      </c>
      <c r="P1143" t="s">
        <v>504</v>
      </c>
      <c r="Q1143" t="s">
        <v>325</v>
      </c>
      <c r="R1143" t="s">
        <v>475</v>
      </c>
      <c r="S1143" t="s">
        <v>1071</v>
      </c>
      <c r="T1143" t="s">
        <v>17717</v>
      </c>
      <c r="U1143">
        <f>COUNTIF('业绩进度排名-中间表'!$E$27:$E$202,新签明细[[#This Row],[cc_user_name]])</f>
        <v>1</v>
      </c>
      <c r="V1143" s="1">
        <f>DATEVALUE(LEFT(新签明细[[#This Row],[支付成功时间]], FIND(" ", 新签明细[[#This Row],[支付成功时间]]) - 1))</f>
        <v>45801</v>
      </c>
      <c r="W1143" s="1">
        <f>IFERROR(DATEVALUE(LEFT(新签明细[[#This Row],[lead_date]],FIND(" ",新签明细[[#This Row],[lead_date]])-1)),$W$2)</f>
        <v>45792</v>
      </c>
      <c r="X1143" t="b">
        <f t="shared" ca="1" si="17"/>
        <v>1</v>
      </c>
    </row>
    <row r="1144" spans="1:24" hidden="1">
      <c r="A1144" t="s">
        <v>18906</v>
      </c>
      <c r="B1144" t="s">
        <v>18907</v>
      </c>
      <c r="C1144">
        <v>18</v>
      </c>
      <c r="D1144" t="s">
        <v>203</v>
      </c>
      <c r="E1144" t="s">
        <v>18907</v>
      </c>
      <c r="F1144">
        <v>1</v>
      </c>
      <c r="G1144">
        <v>630</v>
      </c>
      <c r="H1144">
        <v>541405</v>
      </c>
      <c r="I1144" t="s">
        <v>18908</v>
      </c>
      <c r="J1144" t="s">
        <v>545</v>
      </c>
      <c r="K1144" t="s">
        <v>546</v>
      </c>
      <c r="L1144" t="s">
        <v>565</v>
      </c>
      <c r="M1144" t="s">
        <v>632</v>
      </c>
      <c r="N1144" t="s">
        <v>549</v>
      </c>
      <c r="O1144" t="s">
        <v>550</v>
      </c>
      <c r="P1144" t="s">
        <v>551</v>
      </c>
      <c r="Q1144" t="s">
        <v>149</v>
      </c>
      <c r="R1144" t="s">
        <v>475</v>
      </c>
      <c r="S1144" t="s">
        <v>678</v>
      </c>
      <c r="T1144" t="s">
        <v>17646</v>
      </c>
      <c r="U1144">
        <f>COUNTIF('业绩进度排名-中间表'!$E$27:$E$202,新签明细[[#This Row],[cc_user_name]])</f>
        <v>1</v>
      </c>
      <c r="V1144" s="1">
        <f>DATEVALUE(LEFT(新签明细[[#This Row],[支付成功时间]], FIND(" ", 新签明细[[#This Row],[支付成功时间]]) - 1))</f>
        <v>45798</v>
      </c>
      <c r="W1144" s="1">
        <f>IFERROR(DATEVALUE(LEFT(新签明细[[#This Row],[lead_date]],FIND(" ",新签明细[[#This Row],[lead_date]])-1)),$W$2)</f>
        <v>45796</v>
      </c>
      <c r="X1144" t="b">
        <f t="shared" ca="1" si="17"/>
        <v>1</v>
      </c>
    </row>
    <row r="1145" spans="1:24" hidden="1">
      <c r="A1145" t="s">
        <v>9483</v>
      </c>
      <c r="B1145" t="s">
        <v>9484</v>
      </c>
      <c r="C1145">
        <v>8</v>
      </c>
      <c r="D1145" t="s">
        <v>277</v>
      </c>
      <c r="E1145" t="s">
        <v>9484</v>
      </c>
      <c r="F1145">
        <v>1</v>
      </c>
      <c r="G1145">
        <v>280</v>
      </c>
      <c r="H1145">
        <v>536246</v>
      </c>
      <c r="I1145" t="s">
        <v>9485</v>
      </c>
      <c r="J1145" t="s">
        <v>545</v>
      </c>
      <c r="K1145" t="s">
        <v>546</v>
      </c>
      <c r="L1145" t="s">
        <v>577</v>
      </c>
      <c r="M1145" t="s">
        <v>886</v>
      </c>
      <c r="N1145" t="s">
        <v>549</v>
      </c>
      <c r="O1145" t="s">
        <v>550</v>
      </c>
      <c r="P1145" t="s">
        <v>136</v>
      </c>
      <c r="Q1145" t="s">
        <v>139</v>
      </c>
      <c r="R1145" t="s">
        <v>475</v>
      </c>
      <c r="S1145" t="s">
        <v>9486</v>
      </c>
      <c r="T1145" t="s">
        <v>722</v>
      </c>
      <c r="U1145">
        <f>COUNTIF('业绩进度排名-中间表'!$E$27:$E$202,新签明细[[#This Row],[cc_user_name]])</f>
        <v>1</v>
      </c>
      <c r="V1145" s="1">
        <f>DATEVALUE(LEFT(新签明细[[#This Row],[支付成功时间]], FIND(" ", 新签明细[[#This Row],[支付成功时间]]) - 1))</f>
        <v>45787</v>
      </c>
      <c r="W1145" s="1">
        <f>IFERROR(DATEVALUE(LEFT(新签明细[[#This Row],[lead_date]],FIND(" ",新签明细[[#This Row],[lead_date]])-1)),$W$2)</f>
        <v>45780</v>
      </c>
      <c r="X1145" t="b">
        <f t="shared" ca="1" si="17"/>
        <v>1</v>
      </c>
    </row>
    <row r="1146" spans="1:24" hidden="1">
      <c r="A1146" t="s">
        <v>18909</v>
      </c>
      <c r="B1146" t="s">
        <v>18910</v>
      </c>
      <c r="C1146">
        <v>36</v>
      </c>
      <c r="D1146" t="s">
        <v>272</v>
      </c>
      <c r="E1146" t="s">
        <v>18910</v>
      </c>
      <c r="F1146">
        <v>1</v>
      </c>
      <c r="G1146">
        <v>1350.0623350000001</v>
      </c>
      <c r="H1146">
        <v>542964</v>
      </c>
      <c r="I1146" t="s">
        <v>18911</v>
      </c>
      <c r="J1146" t="s">
        <v>545</v>
      </c>
      <c r="K1146" t="s">
        <v>546</v>
      </c>
      <c r="L1146" t="s">
        <v>557</v>
      </c>
      <c r="M1146" t="s">
        <v>902</v>
      </c>
      <c r="N1146" t="s">
        <v>549</v>
      </c>
      <c r="O1146" t="s">
        <v>550</v>
      </c>
      <c r="P1146" t="s">
        <v>136</v>
      </c>
      <c r="Q1146" t="s">
        <v>139</v>
      </c>
      <c r="R1146" t="s">
        <v>475</v>
      </c>
      <c r="S1146" t="s">
        <v>663</v>
      </c>
      <c r="T1146" t="s">
        <v>17654</v>
      </c>
      <c r="U1146">
        <f>COUNTIF('业绩进度排名-中间表'!$E$27:$E$202,新签明细[[#This Row],[cc_user_name]])</f>
        <v>1</v>
      </c>
      <c r="V1146" s="1">
        <f>DATEVALUE(LEFT(新签明细[[#This Row],[支付成功时间]], FIND(" ", 新签明细[[#This Row],[支付成功时间]]) - 1))</f>
        <v>45801</v>
      </c>
      <c r="W1146" s="1">
        <f>IFERROR(DATEVALUE(LEFT(新签明细[[#This Row],[lead_date]],FIND(" ",新签明细[[#This Row],[lead_date]])-1)),$W$2)</f>
        <v>45794</v>
      </c>
      <c r="X1146" t="b">
        <f t="shared" ca="1" si="17"/>
        <v>1</v>
      </c>
    </row>
    <row r="1147" spans="1:24" hidden="1">
      <c r="A1147" t="s">
        <v>11330</v>
      </c>
      <c r="B1147" t="s">
        <v>11331</v>
      </c>
      <c r="C1147">
        <v>18</v>
      </c>
      <c r="D1147" t="s">
        <v>334</v>
      </c>
      <c r="E1147" t="s">
        <v>11331</v>
      </c>
      <c r="F1147">
        <v>1</v>
      </c>
      <c r="G1147">
        <v>699.42370200000005</v>
      </c>
      <c r="H1147">
        <v>536921</v>
      </c>
      <c r="I1147" t="s">
        <v>11332</v>
      </c>
      <c r="J1147" t="s">
        <v>545</v>
      </c>
      <c r="K1147" t="s">
        <v>546</v>
      </c>
      <c r="L1147" t="s">
        <v>565</v>
      </c>
      <c r="M1147" t="s">
        <v>558</v>
      </c>
      <c r="N1147" t="s">
        <v>549</v>
      </c>
      <c r="O1147" t="s">
        <v>559</v>
      </c>
      <c r="P1147" t="s">
        <v>504</v>
      </c>
      <c r="Q1147" t="s">
        <v>325</v>
      </c>
      <c r="R1147" t="s">
        <v>475</v>
      </c>
      <c r="S1147" t="s">
        <v>589</v>
      </c>
      <c r="T1147" t="s">
        <v>1709</v>
      </c>
      <c r="U1147">
        <f>COUNTIF('业绩进度排名-中间表'!$E$27:$E$202,新签明细[[#This Row],[cc_user_name]])</f>
        <v>1</v>
      </c>
      <c r="V1147" s="1">
        <f>DATEVALUE(LEFT(新签明细[[#This Row],[支付成功时间]], FIND(" ", 新签明细[[#This Row],[支付成功时间]]) - 1))</f>
        <v>45789</v>
      </c>
      <c r="W1147" s="1">
        <f>IFERROR(DATEVALUE(LEFT(新签明细[[#This Row],[lead_date]],FIND(" ",新签明细[[#This Row],[lead_date]])-1)),$W$2)</f>
        <v>45743</v>
      </c>
      <c r="X1147" t="b">
        <f t="shared" ca="1" si="17"/>
        <v>0</v>
      </c>
    </row>
    <row r="1148" spans="1:24" hidden="1">
      <c r="A1148" t="s">
        <v>1759</v>
      </c>
      <c r="B1148" t="s">
        <v>1760</v>
      </c>
      <c r="C1148">
        <v>18</v>
      </c>
      <c r="D1148" t="s">
        <v>265</v>
      </c>
      <c r="E1148" t="s">
        <v>1760</v>
      </c>
      <c r="F1148">
        <v>1</v>
      </c>
      <c r="G1148">
        <v>627.51040599999999</v>
      </c>
      <c r="H1148">
        <v>533891</v>
      </c>
      <c r="I1148" t="s">
        <v>1761</v>
      </c>
      <c r="J1148" t="s">
        <v>545</v>
      </c>
      <c r="K1148" t="s">
        <v>546</v>
      </c>
      <c r="L1148" t="s">
        <v>565</v>
      </c>
      <c r="M1148" t="s">
        <v>695</v>
      </c>
      <c r="N1148" t="s">
        <v>549</v>
      </c>
      <c r="O1148" t="s">
        <v>550</v>
      </c>
      <c r="P1148" t="s">
        <v>136</v>
      </c>
      <c r="Q1148" t="s">
        <v>264</v>
      </c>
      <c r="R1148" t="s">
        <v>475</v>
      </c>
      <c r="S1148" t="s">
        <v>572</v>
      </c>
      <c r="T1148" t="s">
        <v>683</v>
      </c>
      <c r="U1148">
        <f>COUNTIF('业绩进度排名-中间表'!$E$27:$E$202,新签明细[[#This Row],[cc_user_name]])</f>
        <v>1</v>
      </c>
      <c r="V1148" s="1">
        <f>DATEVALUE(LEFT(新签明细[[#This Row],[支付成功时间]], FIND(" ", 新签明细[[#This Row],[支付成功时间]]) - 1))</f>
        <v>45778</v>
      </c>
      <c r="W1148" s="1">
        <f>IFERROR(DATEVALUE(LEFT(新签明细[[#This Row],[lead_date]],FIND(" ",新签明细[[#This Row],[lead_date]])-1)),$W$2)</f>
        <v>45775</v>
      </c>
      <c r="X1148" t="b">
        <f t="shared" ca="1" si="17"/>
        <v>0</v>
      </c>
    </row>
    <row r="1149" spans="1:24" hidden="1">
      <c r="A1149" t="s">
        <v>30972</v>
      </c>
      <c r="B1149" t="s">
        <v>30973</v>
      </c>
      <c r="C1149">
        <v>18</v>
      </c>
      <c r="D1149" t="s">
        <v>238</v>
      </c>
      <c r="E1149" t="s">
        <v>30973</v>
      </c>
      <c r="F1149">
        <v>1</v>
      </c>
      <c r="G1149">
        <v>630</v>
      </c>
      <c r="H1149">
        <v>544008</v>
      </c>
      <c r="I1149" t="s">
        <v>30974</v>
      </c>
      <c r="J1149" t="s">
        <v>545</v>
      </c>
      <c r="K1149" t="s">
        <v>546</v>
      </c>
      <c r="L1149" t="s">
        <v>565</v>
      </c>
      <c r="M1149" t="s">
        <v>886</v>
      </c>
      <c r="N1149" t="s">
        <v>549</v>
      </c>
      <c r="O1149" t="s">
        <v>550</v>
      </c>
      <c r="P1149" t="s">
        <v>551</v>
      </c>
      <c r="Q1149" t="s">
        <v>141</v>
      </c>
      <c r="R1149" t="s">
        <v>475</v>
      </c>
      <c r="S1149" t="s">
        <v>566</v>
      </c>
      <c r="T1149" t="s">
        <v>9478</v>
      </c>
      <c r="U1149">
        <f>COUNTIF('业绩进度排名-中间表'!$E$27:$E$202,新签明细[[#This Row],[cc_user_name]])</f>
        <v>1</v>
      </c>
      <c r="V1149" s="1">
        <f>DATEVALUE(LEFT(新签明细[[#This Row],[支付成功时间]], FIND(" ", 新签明细[[#This Row],[支付成功时间]]) - 1))</f>
        <v>45803</v>
      </c>
      <c r="W1149" s="1">
        <f>IFERROR(DATEVALUE(LEFT(新签明细[[#This Row],[lead_date]],FIND(" ",新签明细[[#This Row],[lead_date]])-1)),$W$2)</f>
        <v>45788</v>
      </c>
      <c r="X1149" t="b">
        <f t="shared" ca="1" si="17"/>
        <v>1</v>
      </c>
    </row>
    <row r="1150" spans="1:24" hidden="1">
      <c r="A1150" t="s">
        <v>9487</v>
      </c>
      <c r="B1150" t="s">
        <v>9488</v>
      </c>
      <c r="C1150">
        <v>30</v>
      </c>
      <c r="D1150" t="s">
        <v>285</v>
      </c>
      <c r="E1150" t="s">
        <v>9488</v>
      </c>
      <c r="F1150">
        <v>1</v>
      </c>
      <c r="G1150">
        <v>811.13</v>
      </c>
      <c r="H1150">
        <v>536412</v>
      </c>
      <c r="I1150" t="s">
        <v>9489</v>
      </c>
      <c r="J1150" t="s">
        <v>545</v>
      </c>
      <c r="K1150" t="s">
        <v>546</v>
      </c>
      <c r="L1150" t="s">
        <v>599</v>
      </c>
      <c r="M1150" t="s">
        <v>548</v>
      </c>
      <c r="N1150" t="s">
        <v>549</v>
      </c>
      <c r="O1150" t="s">
        <v>550</v>
      </c>
      <c r="P1150" t="s">
        <v>136</v>
      </c>
      <c r="Q1150" t="s">
        <v>283</v>
      </c>
      <c r="R1150" t="s">
        <v>475</v>
      </c>
      <c r="S1150" t="s">
        <v>1388</v>
      </c>
      <c r="T1150" t="s">
        <v>595</v>
      </c>
      <c r="U1150">
        <f>COUNTIF('业绩进度排名-中间表'!$E$27:$E$202,新签明细[[#This Row],[cc_user_name]])</f>
        <v>1</v>
      </c>
      <c r="V1150" s="1">
        <f>DATEVALUE(LEFT(新签明细[[#This Row],[支付成功时间]], FIND(" ", 新签明细[[#This Row],[支付成功时间]]) - 1))</f>
        <v>45788</v>
      </c>
      <c r="W1150" s="1">
        <f>IFERROR(DATEVALUE(LEFT(新签明细[[#This Row],[lead_date]],FIND(" ",新签明细[[#This Row],[lead_date]])-1)),$W$2)</f>
        <v>45784</v>
      </c>
      <c r="X1150" t="b">
        <f t="shared" ca="1" si="17"/>
        <v>1</v>
      </c>
    </row>
    <row r="1151" spans="1:24" hidden="1">
      <c r="A1151" t="s">
        <v>1762</v>
      </c>
      <c r="B1151" t="s">
        <v>1763</v>
      </c>
      <c r="C1151">
        <v>30</v>
      </c>
      <c r="D1151" t="s">
        <v>253</v>
      </c>
      <c r="E1151" t="s">
        <v>1763</v>
      </c>
      <c r="F1151">
        <v>1</v>
      </c>
      <c r="G1151">
        <v>787.5</v>
      </c>
      <c r="H1151">
        <v>535224</v>
      </c>
      <c r="I1151" t="s">
        <v>1764</v>
      </c>
      <c r="J1151" t="s">
        <v>545</v>
      </c>
      <c r="K1151" t="s">
        <v>546</v>
      </c>
      <c r="L1151" t="s">
        <v>599</v>
      </c>
      <c r="M1151" t="s">
        <v>548</v>
      </c>
      <c r="N1151" t="s">
        <v>549</v>
      </c>
      <c r="O1151" t="s">
        <v>550</v>
      </c>
      <c r="P1151" t="s">
        <v>136</v>
      </c>
      <c r="Q1151" t="s">
        <v>147</v>
      </c>
      <c r="R1151" t="s">
        <v>475</v>
      </c>
      <c r="S1151" t="s">
        <v>627</v>
      </c>
      <c r="T1151" t="s">
        <v>655</v>
      </c>
      <c r="U1151">
        <f>COUNTIF('业绩进度排名-中间表'!$E$27:$E$202,新签明细[[#This Row],[cc_user_name]])</f>
        <v>1</v>
      </c>
      <c r="V1151" s="1">
        <f>DATEVALUE(LEFT(新签明细[[#This Row],[支付成功时间]], FIND(" ", 新签明细[[#This Row],[支付成功时间]]) - 1))</f>
        <v>45785</v>
      </c>
      <c r="W1151" s="1">
        <f>IFERROR(DATEVALUE(LEFT(新签明细[[#This Row],[lead_date]],FIND(" ",新签明细[[#This Row],[lead_date]])-1)),$W$2)</f>
        <v>45774</v>
      </c>
      <c r="X1151" t="b">
        <f t="shared" ca="1" si="17"/>
        <v>0</v>
      </c>
    </row>
    <row r="1152" spans="1:24" hidden="1">
      <c r="A1152" t="s">
        <v>18956</v>
      </c>
      <c r="B1152" t="s">
        <v>18957</v>
      </c>
      <c r="C1152">
        <v>8</v>
      </c>
      <c r="D1152" t="s">
        <v>194</v>
      </c>
      <c r="E1152" t="s">
        <v>18957</v>
      </c>
      <c r="F1152">
        <v>1</v>
      </c>
      <c r="G1152">
        <v>280</v>
      </c>
      <c r="H1152">
        <v>542089</v>
      </c>
      <c r="I1152" t="s">
        <v>18958</v>
      </c>
      <c r="J1152" t="s">
        <v>545</v>
      </c>
      <c r="K1152" t="s">
        <v>546</v>
      </c>
      <c r="L1152" t="s">
        <v>577</v>
      </c>
      <c r="M1152" t="s">
        <v>548</v>
      </c>
      <c r="N1152" t="s">
        <v>549</v>
      </c>
      <c r="O1152" t="s">
        <v>559</v>
      </c>
      <c r="P1152" t="s">
        <v>469</v>
      </c>
      <c r="Q1152" t="s">
        <v>189</v>
      </c>
      <c r="R1152" t="s">
        <v>475</v>
      </c>
      <c r="S1152" t="s">
        <v>659</v>
      </c>
      <c r="T1152" t="s">
        <v>17764</v>
      </c>
      <c r="U1152">
        <f>COUNTIF('业绩进度排名-中间表'!$E$27:$E$202,新签明细[[#This Row],[cc_user_name]])</f>
        <v>1</v>
      </c>
      <c r="V1152" s="1">
        <f>DATEVALUE(LEFT(新签明细[[#This Row],[支付成功时间]], FIND(" ", 新签明细[[#This Row],[支付成功时间]]) - 1))</f>
        <v>45800</v>
      </c>
      <c r="W1152" s="1">
        <f>IFERROR(DATEVALUE(LEFT(新签明细[[#This Row],[lead_date]],FIND(" ",新签明细[[#This Row],[lead_date]])-1)),$W$2)</f>
        <v>45799</v>
      </c>
      <c r="X1152" t="b">
        <f t="shared" ca="1" si="17"/>
        <v>1</v>
      </c>
    </row>
    <row r="1153" spans="1:24" hidden="1">
      <c r="A1153" t="s">
        <v>30975</v>
      </c>
      <c r="B1153" t="s">
        <v>30976</v>
      </c>
      <c r="C1153">
        <v>18</v>
      </c>
      <c r="D1153" t="s">
        <v>232</v>
      </c>
      <c r="E1153" t="s">
        <v>30976</v>
      </c>
      <c r="F1153">
        <v>1</v>
      </c>
      <c r="G1153">
        <v>646.33571900000004</v>
      </c>
      <c r="H1153">
        <v>544020</v>
      </c>
      <c r="I1153" t="s">
        <v>30977</v>
      </c>
      <c r="J1153" t="s">
        <v>545</v>
      </c>
      <c r="K1153" t="s">
        <v>546</v>
      </c>
      <c r="L1153" t="s">
        <v>565</v>
      </c>
      <c r="M1153" t="s">
        <v>695</v>
      </c>
      <c r="N1153" t="s">
        <v>549</v>
      </c>
      <c r="O1153" t="s">
        <v>550</v>
      </c>
      <c r="P1153" t="s">
        <v>551</v>
      </c>
      <c r="Q1153" t="s">
        <v>141</v>
      </c>
      <c r="R1153" t="s">
        <v>475</v>
      </c>
      <c r="S1153" t="s">
        <v>579</v>
      </c>
      <c r="T1153" t="s">
        <v>18475</v>
      </c>
      <c r="U1153">
        <f>COUNTIF('业绩进度排名-中间表'!$E$27:$E$202,新签明细[[#This Row],[cc_user_name]])</f>
        <v>1</v>
      </c>
      <c r="V1153" s="1">
        <f>DATEVALUE(LEFT(新签明细[[#This Row],[支付成功时间]], FIND(" ", 新签明细[[#This Row],[支付成功时间]]) - 1))</f>
        <v>45803</v>
      </c>
      <c r="W1153" s="1">
        <f>IFERROR(DATEVALUE(LEFT(新签明细[[#This Row],[lead_date]],FIND(" ",新签明细[[#This Row],[lead_date]])-1)),$W$2)</f>
        <v>45801</v>
      </c>
      <c r="X1153" t="b">
        <f t="shared" ca="1" si="17"/>
        <v>1</v>
      </c>
    </row>
    <row r="1154" spans="1:24" hidden="1">
      <c r="A1154" t="s">
        <v>18959</v>
      </c>
      <c r="B1154" t="s">
        <v>18960</v>
      </c>
      <c r="C1154">
        <v>36</v>
      </c>
      <c r="D1154" t="s">
        <v>286</v>
      </c>
      <c r="E1154" t="s">
        <v>18960</v>
      </c>
      <c r="F1154">
        <v>1</v>
      </c>
      <c r="G1154">
        <v>1199</v>
      </c>
      <c r="H1154">
        <v>540471</v>
      </c>
      <c r="I1154" t="s">
        <v>18961</v>
      </c>
      <c r="J1154" t="s">
        <v>545</v>
      </c>
      <c r="K1154" t="s">
        <v>546</v>
      </c>
      <c r="L1154" t="s">
        <v>557</v>
      </c>
      <c r="M1154" t="s">
        <v>548</v>
      </c>
      <c r="N1154" t="s">
        <v>549</v>
      </c>
      <c r="O1154" t="s">
        <v>550</v>
      </c>
      <c r="P1154" t="s">
        <v>136</v>
      </c>
      <c r="Q1154" t="s">
        <v>283</v>
      </c>
      <c r="R1154" t="s">
        <v>475</v>
      </c>
      <c r="S1154" t="s">
        <v>9442</v>
      </c>
      <c r="T1154" t="s">
        <v>17654</v>
      </c>
      <c r="U1154">
        <f>COUNTIF('业绩进度排名-中间表'!$E$27:$E$202,新签明细[[#This Row],[cc_user_name]])</f>
        <v>1</v>
      </c>
      <c r="V1154" s="1">
        <f>DATEVALUE(LEFT(新签明细[[#This Row],[支付成功时间]], FIND(" ", 新签明细[[#This Row],[支付成功时间]]) - 1))</f>
        <v>45796</v>
      </c>
      <c r="W1154" s="1">
        <f>IFERROR(DATEVALUE(LEFT(新签明细[[#This Row],[lead_date]],FIND(" ",新签明细[[#This Row],[lead_date]])-1)),$W$2)</f>
        <v>45794</v>
      </c>
      <c r="X1154" t="b">
        <f t="shared" ca="1" si="17"/>
        <v>1</v>
      </c>
    </row>
    <row r="1155" spans="1:24" hidden="1">
      <c r="A1155" t="s">
        <v>30978</v>
      </c>
      <c r="B1155" t="s">
        <v>30979</v>
      </c>
      <c r="C1155">
        <v>4</v>
      </c>
      <c r="D1155" t="s">
        <v>626</v>
      </c>
      <c r="E1155" t="s">
        <v>626</v>
      </c>
      <c r="G1155">
        <v>139.96778</v>
      </c>
      <c r="H1155">
        <v>544961</v>
      </c>
      <c r="I1155" t="s">
        <v>30980</v>
      </c>
      <c r="J1155" t="s">
        <v>30981</v>
      </c>
      <c r="K1155" t="s">
        <v>30982</v>
      </c>
      <c r="L1155" t="s">
        <v>30983</v>
      </c>
      <c r="M1155" t="s">
        <v>626</v>
      </c>
      <c r="N1155" t="s">
        <v>626</v>
      </c>
      <c r="O1155" t="s">
        <v>626</v>
      </c>
      <c r="P1155" t="s">
        <v>626</v>
      </c>
      <c r="Q1155" t="s">
        <v>626</v>
      </c>
      <c r="R1155" t="s">
        <v>475</v>
      </c>
      <c r="S1155" t="s">
        <v>626</v>
      </c>
      <c r="T1155" t="s">
        <v>30984</v>
      </c>
      <c r="U1155">
        <f>COUNTIF('业绩进度排名-中间表'!$E$27:$E$202,新签明细[[#This Row],[cc_user_name]])</f>
        <v>0</v>
      </c>
      <c r="V1155" s="1">
        <f>DATEVALUE(LEFT(新签明细[[#This Row],[支付成功时间]], FIND(" ", 新签明细[[#This Row],[支付成功时间]]) - 1))</f>
        <v>45806</v>
      </c>
      <c r="W1155" s="1">
        <f>IFERROR(DATEVALUE(LEFT(新签明细[[#This Row],[lead_date]],FIND(" ",新签明细[[#This Row],[lead_date]])-1)),$W$2)</f>
        <v>45475</v>
      </c>
      <c r="X1155" t="b">
        <f t="shared" ref="X1155:X1218" ca="1" si="18">MONTH(W1155)=MONTH(TODAY())</f>
        <v>0</v>
      </c>
    </row>
    <row r="1156" spans="1:24" hidden="1">
      <c r="A1156" t="s">
        <v>30985</v>
      </c>
      <c r="B1156" t="s">
        <v>30986</v>
      </c>
      <c r="C1156">
        <v>24</v>
      </c>
      <c r="D1156" t="s">
        <v>327</v>
      </c>
      <c r="E1156" t="s">
        <v>30986</v>
      </c>
      <c r="F1156">
        <v>1</v>
      </c>
      <c r="G1156">
        <v>856.82234400000004</v>
      </c>
      <c r="H1156">
        <v>544047</v>
      </c>
      <c r="I1156" t="s">
        <v>30987</v>
      </c>
      <c r="J1156" t="s">
        <v>545</v>
      </c>
      <c r="K1156" t="s">
        <v>546</v>
      </c>
      <c r="L1156" t="s">
        <v>671</v>
      </c>
      <c r="M1156" t="s">
        <v>558</v>
      </c>
      <c r="N1156" t="s">
        <v>549</v>
      </c>
      <c r="O1156" t="s">
        <v>559</v>
      </c>
      <c r="P1156" t="s">
        <v>504</v>
      </c>
      <c r="Q1156" t="s">
        <v>325</v>
      </c>
      <c r="R1156" t="s">
        <v>475</v>
      </c>
      <c r="S1156" t="s">
        <v>17825</v>
      </c>
      <c r="T1156" t="s">
        <v>17646</v>
      </c>
      <c r="U1156">
        <f>COUNTIF('业绩进度排名-中间表'!$E$27:$E$202,新签明细[[#This Row],[cc_user_name]])</f>
        <v>1</v>
      </c>
      <c r="V1156" s="1">
        <f>DATEVALUE(LEFT(新签明细[[#This Row],[支付成功时间]], FIND(" ", 新签明细[[#This Row],[支付成功时间]]) - 1))</f>
        <v>45803</v>
      </c>
      <c r="W1156" s="1">
        <f>IFERROR(DATEVALUE(LEFT(新签明细[[#This Row],[lead_date]],FIND(" ",新签明细[[#This Row],[lead_date]])-1)),$W$2)</f>
        <v>45796</v>
      </c>
      <c r="X1156" t="b">
        <f t="shared" ca="1" si="18"/>
        <v>1</v>
      </c>
    </row>
    <row r="1157" spans="1:24" hidden="1">
      <c r="A1157" t="s">
        <v>1765</v>
      </c>
      <c r="B1157" t="s">
        <v>1766</v>
      </c>
      <c r="C1157">
        <v>36</v>
      </c>
      <c r="D1157" t="s">
        <v>210</v>
      </c>
      <c r="E1157" t="s">
        <v>1766</v>
      </c>
      <c r="F1157">
        <v>1</v>
      </c>
      <c r="G1157">
        <v>1199</v>
      </c>
      <c r="H1157">
        <v>535857</v>
      </c>
      <c r="I1157" t="s">
        <v>1767</v>
      </c>
      <c r="J1157" t="s">
        <v>545</v>
      </c>
      <c r="K1157" t="s">
        <v>546</v>
      </c>
      <c r="L1157" t="s">
        <v>557</v>
      </c>
      <c r="M1157" t="s">
        <v>548</v>
      </c>
      <c r="N1157" t="s">
        <v>549</v>
      </c>
      <c r="O1157" t="s">
        <v>550</v>
      </c>
      <c r="P1157" t="s">
        <v>551</v>
      </c>
      <c r="Q1157" t="s">
        <v>149</v>
      </c>
      <c r="R1157" t="s">
        <v>475</v>
      </c>
      <c r="S1157" t="s">
        <v>659</v>
      </c>
      <c r="T1157" t="s">
        <v>708</v>
      </c>
      <c r="U1157">
        <f>COUNTIF('业绩进度排名-中间表'!$E$27:$E$202,新签明细[[#This Row],[cc_user_name]])</f>
        <v>1</v>
      </c>
      <c r="V1157" s="1">
        <f>DATEVALUE(LEFT(新签明细[[#This Row],[支付成功时间]], FIND(" ", 新签明细[[#This Row],[支付成功时间]]) - 1))</f>
        <v>45787</v>
      </c>
      <c r="W1157" s="1">
        <f>IFERROR(DATEVALUE(LEFT(新签明细[[#This Row],[lead_date]],FIND(" ",新签明细[[#This Row],[lead_date]])-1)),$W$2)</f>
        <v>45785</v>
      </c>
      <c r="X1157" t="b">
        <f t="shared" ca="1" si="18"/>
        <v>1</v>
      </c>
    </row>
    <row r="1158" spans="1:24" hidden="1">
      <c r="A1158" t="s">
        <v>9490</v>
      </c>
      <c r="B1158" t="s">
        <v>9491</v>
      </c>
      <c r="C1158">
        <v>8</v>
      </c>
      <c r="D1158" t="s">
        <v>205</v>
      </c>
      <c r="E1158" t="s">
        <v>9491</v>
      </c>
      <c r="F1158">
        <v>1</v>
      </c>
      <c r="G1158">
        <v>288.39999999999998</v>
      </c>
      <c r="H1158">
        <v>536356</v>
      </c>
      <c r="I1158" t="s">
        <v>9492</v>
      </c>
      <c r="J1158" t="s">
        <v>545</v>
      </c>
      <c r="K1158" t="s">
        <v>546</v>
      </c>
      <c r="L1158" t="s">
        <v>577</v>
      </c>
      <c r="M1158" t="s">
        <v>548</v>
      </c>
      <c r="N1158" t="s">
        <v>549</v>
      </c>
      <c r="O1158" t="s">
        <v>550</v>
      </c>
      <c r="P1158" t="s">
        <v>551</v>
      </c>
      <c r="Q1158" t="s">
        <v>149</v>
      </c>
      <c r="R1158" t="s">
        <v>475</v>
      </c>
      <c r="S1158" t="s">
        <v>9493</v>
      </c>
      <c r="T1158" t="s">
        <v>984</v>
      </c>
      <c r="U1158">
        <f>COUNTIF('业绩进度排名-中间表'!$E$27:$E$202,新签明细[[#This Row],[cc_user_name]])</f>
        <v>1</v>
      </c>
      <c r="V1158" s="1">
        <f>DATEVALUE(LEFT(新签明细[[#This Row],[支付成功时间]], FIND(" ", 新签明细[[#This Row],[支付成功时间]]) - 1))</f>
        <v>45788</v>
      </c>
      <c r="W1158" s="1">
        <f>IFERROR(DATEVALUE(LEFT(新签明细[[#This Row],[lead_date]],FIND(" ",新签明细[[#This Row],[lead_date]])-1)),$W$2)</f>
        <v>45762</v>
      </c>
      <c r="X1158" t="b">
        <f t="shared" ca="1" si="18"/>
        <v>0</v>
      </c>
    </row>
    <row r="1159" spans="1:24" hidden="1">
      <c r="A1159" t="s">
        <v>1768</v>
      </c>
      <c r="B1159" t="s">
        <v>1769</v>
      </c>
      <c r="C1159">
        <v>36</v>
      </c>
      <c r="D1159" t="s">
        <v>336</v>
      </c>
      <c r="E1159" t="s">
        <v>1769</v>
      </c>
      <c r="F1159">
        <v>1</v>
      </c>
      <c r="G1159">
        <v>1341.247805</v>
      </c>
      <c r="H1159">
        <v>534820</v>
      </c>
      <c r="I1159" t="s">
        <v>1770</v>
      </c>
      <c r="J1159" t="s">
        <v>545</v>
      </c>
      <c r="K1159" t="s">
        <v>546</v>
      </c>
      <c r="L1159" t="s">
        <v>557</v>
      </c>
      <c r="M1159" t="s">
        <v>558</v>
      </c>
      <c r="N1159" t="s">
        <v>549</v>
      </c>
      <c r="O1159" t="s">
        <v>559</v>
      </c>
      <c r="P1159" t="s">
        <v>504</v>
      </c>
      <c r="Q1159" t="s">
        <v>325</v>
      </c>
      <c r="R1159" t="s">
        <v>475</v>
      </c>
      <c r="S1159" t="s">
        <v>589</v>
      </c>
      <c r="T1159" t="s">
        <v>585</v>
      </c>
      <c r="U1159">
        <f>COUNTIF('业绩进度排名-中间表'!$E$27:$E$202,新签明细[[#This Row],[cc_user_name]])</f>
        <v>1</v>
      </c>
      <c r="V1159" s="1">
        <f>DATEVALUE(LEFT(新签明细[[#This Row],[支付成功时间]], FIND(" ", 新签明细[[#This Row],[支付成功时间]]) - 1))</f>
        <v>45783</v>
      </c>
      <c r="W1159" s="1">
        <f>IFERROR(DATEVALUE(LEFT(新签明细[[#This Row],[lead_date]],FIND(" ",新签明细[[#This Row],[lead_date]])-1)),$W$2)</f>
        <v>45776</v>
      </c>
      <c r="X1159" t="b">
        <f t="shared" ca="1" si="18"/>
        <v>0</v>
      </c>
    </row>
    <row r="1160" spans="1:24" hidden="1">
      <c r="A1160" t="s">
        <v>1771</v>
      </c>
      <c r="B1160" t="s">
        <v>1772</v>
      </c>
      <c r="C1160">
        <v>48</v>
      </c>
      <c r="D1160" t="s">
        <v>200</v>
      </c>
      <c r="E1160" t="s">
        <v>1772</v>
      </c>
      <c r="F1160">
        <v>1</v>
      </c>
      <c r="G1160">
        <v>1598</v>
      </c>
      <c r="H1160">
        <v>534791</v>
      </c>
      <c r="I1160" t="s">
        <v>1773</v>
      </c>
      <c r="J1160" t="s">
        <v>545</v>
      </c>
      <c r="K1160" t="s">
        <v>546</v>
      </c>
      <c r="L1160" t="s">
        <v>571</v>
      </c>
      <c r="M1160" t="s">
        <v>548</v>
      </c>
      <c r="N1160" t="s">
        <v>549</v>
      </c>
      <c r="O1160" t="s">
        <v>550</v>
      </c>
      <c r="P1160" t="s">
        <v>551</v>
      </c>
      <c r="Q1160" t="s">
        <v>149</v>
      </c>
      <c r="R1160" t="s">
        <v>475</v>
      </c>
      <c r="S1160" t="s">
        <v>696</v>
      </c>
      <c r="T1160" t="s">
        <v>561</v>
      </c>
      <c r="U1160">
        <f>COUNTIF('业绩进度排名-中间表'!$E$27:$E$202,新签明细[[#This Row],[cc_user_name]])</f>
        <v>1</v>
      </c>
      <c r="V1160" s="1">
        <f>DATEVALUE(LEFT(新签明细[[#This Row],[支付成功时间]], FIND(" ", 新签明细[[#This Row],[支付成功时间]]) - 1))</f>
        <v>45783</v>
      </c>
      <c r="W1160" s="1">
        <f>IFERROR(DATEVALUE(LEFT(新签明细[[#This Row],[lead_date]],FIND(" ",新签明细[[#This Row],[lead_date]])-1)),$W$2)</f>
        <v>45781</v>
      </c>
      <c r="X1160" t="b">
        <f t="shared" ca="1" si="18"/>
        <v>1</v>
      </c>
    </row>
    <row r="1161" spans="1:24" hidden="1">
      <c r="A1161" t="s">
        <v>18962</v>
      </c>
      <c r="B1161" t="s">
        <v>18963</v>
      </c>
      <c r="C1161">
        <v>30</v>
      </c>
      <c r="D1161" t="s">
        <v>284</v>
      </c>
      <c r="E1161" t="s">
        <v>18964</v>
      </c>
      <c r="F1161">
        <v>2</v>
      </c>
      <c r="G1161">
        <v>787.5</v>
      </c>
      <c r="H1161">
        <v>541167</v>
      </c>
      <c r="I1161" t="s">
        <v>18965</v>
      </c>
      <c r="J1161" t="s">
        <v>545</v>
      </c>
      <c r="K1161" t="s">
        <v>546</v>
      </c>
      <c r="L1161" t="s">
        <v>599</v>
      </c>
      <c r="M1161" t="s">
        <v>548</v>
      </c>
      <c r="N1161" t="s">
        <v>549</v>
      </c>
      <c r="O1161" t="s">
        <v>550</v>
      </c>
      <c r="P1161" t="s">
        <v>136</v>
      </c>
      <c r="Q1161" t="s">
        <v>283</v>
      </c>
      <c r="R1161" t="s">
        <v>475</v>
      </c>
      <c r="S1161" t="s">
        <v>18966</v>
      </c>
      <c r="T1161" t="s">
        <v>17695</v>
      </c>
      <c r="U1161">
        <f>COUNTIF('业绩进度排名-中间表'!$E$27:$E$202,新签明细[[#This Row],[cc_user_name]])</f>
        <v>1</v>
      </c>
      <c r="V1161" s="1">
        <f>DATEVALUE(LEFT(新签明细[[#This Row],[支付成功时间]], FIND(" ", 新签明细[[#This Row],[支付成功时间]]) - 1))</f>
        <v>45797</v>
      </c>
      <c r="W1161" s="1">
        <f>IFERROR(DATEVALUE(LEFT(新签明细[[#This Row],[lead_date]],FIND(" ",新签明细[[#This Row],[lead_date]])-1)),$W$2)</f>
        <v>45790</v>
      </c>
      <c r="X1161" t="b">
        <f t="shared" ca="1" si="18"/>
        <v>1</v>
      </c>
    </row>
    <row r="1162" spans="1:24" hidden="1">
      <c r="A1162" t="s">
        <v>30988</v>
      </c>
      <c r="B1162" t="s">
        <v>30989</v>
      </c>
      <c r="C1162">
        <v>24</v>
      </c>
      <c r="D1162" t="s">
        <v>215</v>
      </c>
      <c r="E1162" t="s">
        <v>30989</v>
      </c>
      <c r="F1162">
        <v>1</v>
      </c>
      <c r="G1162">
        <v>840</v>
      </c>
      <c r="H1162">
        <v>544602</v>
      </c>
      <c r="I1162" t="s">
        <v>30990</v>
      </c>
      <c r="J1162" t="s">
        <v>545</v>
      </c>
      <c r="K1162" t="s">
        <v>546</v>
      </c>
      <c r="L1162" t="s">
        <v>671</v>
      </c>
      <c r="M1162" t="s">
        <v>632</v>
      </c>
      <c r="N1162" t="s">
        <v>549</v>
      </c>
      <c r="O1162" t="s">
        <v>550</v>
      </c>
      <c r="P1162" t="s">
        <v>551</v>
      </c>
      <c r="Q1162" t="s">
        <v>145</v>
      </c>
      <c r="R1162" t="s">
        <v>475</v>
      </c>
      <c r="S1162" t="s">
        <v>659</v>
      </c>
      <c r="T1162" t="s">
        <v>17654</v>
      </c>
      <c r="U1162">
        <f>COUNTIF('业绩进度排名-中间表'!$E$27:$E$202,新签明细[[#This Row],[cc_user_name]])</f>
        <v>1</v>
      </c>
      <c r="V1162" s="1">
        <f>DATEVALUE(LEFT(新签明细[[#This Row],[支付成功时间]], FIND(" ", 新签明细[[#This Row],[支付成功时间]]) - 1))</f>
        <v>45805</v>
      </c>
      <c r="W1162" s="1">
        <f>IFERROR(DATEVALUE(LEFT(新签明细[[#This Row],[lead_date]],FIND(" ",新签明细[[#This Row],[lead_date]])-1)),$W$2)</f>
        <v>45794</v>
      </c>
      <c r="X1162" t="b">
        <f t="shared" ca="1" si="18"/>
        <v>1</v>
      </c>
    </row>
    <row r="1163" spans="1:24" hidden="1">
      <c r="A1163" t="s">
        <v>1774</v>
      </c>
      <c r="B1163" t="s">
        <v>1775</v>
      </c>
      <c r="C1163">
        <v>36</v>
      </c>
      <c r="D1163" t="s">
        <v>220</v>
      </c>
      <c r="E1163" t="s">
        <v>1775</v>
      </c>
      <c r="F1163">
        <v>1</v>
      </c>
      <c r="G1163">
        <v>1199</v>
      </c>
      <c r="H1163">
        <v>534409</v>
      </c>
      <c r="I1163" t="s">
        <v>1776</v>
      </c>
      <c r="J1163" t="s">
        <v>545</v>
      </c>
      <c r="K1163" t="s">
        <v>546</v>
      </c>
      <c r="L1163" t="s">
        <v>557</v>
      </c>
      <c r="M1163" t="s">
        <v>548</v>
      </c>
      <c r="N1163" t="s">
        <v>549</v>
      </c>
      <c r="O1163" t="s">
        <v>550</v>
      </c>
      <c r="P1163" t="s">
        <v>551</v>
      </c>
      <c r="Q1163" t="s">
        <v>145</v>
      </c>
      <c r="R1163" t="s">
        <v>475</v>
      </c>
      <c r="S1163" t="s">
        <v>552</v>
      </c>
      <c r="T1163" t="s">
        <v>777</v>
      </c>
      <c r="U1163">
        <f>COUNTIF('业绩进度排名-中间表'!$E$27:$E$202,新签明细[[#This Row],[cc_user_name]])</f>
        <v>1</v>
      </c>
      <c r="V1163" s="1">
        <f>DATEVALUE(LEFT(新签明细[[#This Row],[支付成功时间]], FIND(" ", 新签明细[[#This Row],[支付成功时间]]) - 1))</f>
        <v>45781</v>
      </c>
      <c r="W1163" s="1">
        <f>IFERROR(DATEVALUE(LEFT(新签明细[[#This Row],[lead_date]],FIND(" ",新签明细[[#This Row],[lead_date]])-1)),$W$2)</f>
        <v>45772</v>
      </c>
      <c r="X1163" t="b">
        <f t="shared" ca="1" si="18"/>
        <v>0</v>
      </c>
    </row>
    <row r="1164" spans="1:24" hidden="1">
      <c r="A1164" t="s">
        <v>18967</v>
      </c>
      <c r="B1164" t="s">
        <v>18968</v>
      </c>
      <c r="C1164">
        <v>36</v>
      </c>
      <c r="D1164" t="s">
        <v>266</v>
      </c>
      <c r="E1164" t="s">
        <v>18968</v>
      </c>
      <c r="F1164">
        <v>1</v>
      </c>
      <c r="G1164">
        <v>420</v>
      </c>
      <c r="H1164">
        <v>540467</v>
      </c>
      <c r="I1164" t="s">
        <v>18969</v>
      </c>
      <c r="J1164" t="s">
        <v>545</v>
      </c>
      <c r="K1164" t="s">
        <v>1102</v>
      </c>
      <c r="L1164" t="s">
        <v>13081</v>
      </c>
      <c r="M1164" t="s">
        <v>1417</v>
      </c>
      <c r="N1164" t="s">
        <v>549</v>
      </c>
      <c r="O1164" t="s">
        <v>550</v>
      </c>
      <c r="P1164" t="s">
        <v>136</v>
      </c>
      <c r="Q1164" t="s">
        <v>264</v>
      </c>
      <c r="R1164" t="s">
        <v>475</v>
      </c>
      <c r="S1164" t="s">
        <v>659</v>
      </c>
      <c r="T1164" t="s">
        <v>9375</v>
      </c>
      <c r="U1164">
        <f>COUNTIF('业绩进度排名-中间表'!$E$27:$E$202,新签明细[[#This Row],[cc_user_name]])</f>
        <v>1</v>
      </c>
      <c r="V1164" s="1">
        <f>DATEVALUE(LEFT(新签明细[[#This Row],[支付成功时间]], FIND(" ", 新签明细[[#This Row],[支付成功时间]]) - 1))</f>
        <v>45796</v>
      </c>
      <c r="W1164" s="1">
        <f>IFERROR(DATEVALUE(LEFT(新签明细[[#This Row],[lead_date]],FIND(" ",新签明细[[#This Row],[lead_date]])-1)),$W$2)</f>
        <v>45787</v>
      </c>
      <c r="X1164" t="b">
        <f t="shared" ca="1" si="18"/>
        <v>1</v>
      </c>
    </row>
    <row r="1165" spans="1:24" hidden="1">
      <c r="A1165" t="s">
        <v>30991</v>
      </c>
      <c r="B1165" t="s">
        <v>30992</v>
      </c>
      <c r="C1165">
        <v>36</v>
      </c>
      <c r="D1165" t="s">
        <v>265</v>
      </c>
      <c r="E1165" t="s">
        <v>30992</v>
      </c>
      <c r="F1165">
        <v>1</v>
      </c>
      <c r="G1165">
        <v>1199</v>
      </c>
      <c r="H1165">
        <v>544031</v>
      </c>
      <c r="I1165" t="s">
        <v>30993</v>
      </c>
      <c r="J1165" t="s">
        <v>545</v>
      </c>
      <c r="K1165" t="s">
        <v>546</v>
      </c>
      <c r="L1165" t="s">
        <v>557</v>
      </c>
      <c r="M1165" t="s">
        <v>578</v>
      </c>
      <c r="N1165" t="s">
        <v>549</v>
      </c>
      <c r="O1165" t="s">
        <v>550</v>
      </c>
      <c r="P1165" t="s">
        <v>136</v>
      </c>
      <c r="Q1165" t="s">
        <v>264</v>
      </c>
      <c r="R1165" t="s">
        <v>475</v>
      </c>
      <c r="S1165" t="s">
        <v>30994</v>
      </c>
      <c r="T1165" t="s">
        <v>29030</v>
      </c>
      <c r="U1165">
        <f>COUNTIF('业绩进度排名-中间表'!$E$27:$E$202,新签明细[[#This Row],[cc_user_name]])</f>
        <v>1</v>
      </c>
      <c r="V1165" s="1">
        <f>DATEVALUE(LEFT(新签明细[[#This Row],[支付成功时间]], FIND(" ", 新签明细[[#This Row],[支付成功时间]]) - 1))</f>
        <v>45803</v>
      </c>
      <c r="W1165" s="1">
        <f>IFERROR(DATEVALUE(LEFT(新签明细[[#This Row],[lead_date]],FIND(" ",新签明细[[#This Row],[lead_date]])-1)),$W$2)</f>
        <v>45802</v>
      </c>
      <c r="X1165" t="b">
        <f t="shared" ca="1" si="18"/>
        <v>1</v>
      </c>
    </row>
    <row r="1166" spans="1:24" hidden="1">
      <c r="A1166" t="s">
        <v>1777</v>
      </c>
      <c r="B1166" t="s">
        <v>1778</v>
      </c>
      <c r="C1166">
        <v>8</v>
      </c>
      <c r="D1166" t="s">
        <v>317</v>
      </c>
      <c r="E1166" t="s">
        <v>1778</v>
      </c>
      <c r="F1166">
        <v>1</v>
      </c>
      <c r="G1166">
        <v>288.39999999999998</v>
      </c>
      <c r="H1166">
        <v>535396</v>
      </c>
      <c r="I1166" t="s">
        <v>1779</v>
      </c>
      <c r="J1166" t="s">
        <v>545</v>
      </c>
      <c r="K1166" t="s">
        <v>546</v>
      </c>
      <c r="L1166" t="s">
        <v>577</v>
      </c>
      <c r="M1166" t="s">
        <v>886</v>
      </c>
      <c r="N1166" t="s">
        <v>549</v>
      </c>
      <c r="O1166" t="s">
        <v>550</v>
      </c>
      <c r="P1166" t="s">
        <v>616</v>
      </c>
      <c r="Q1166" t="s">
        <v>314</v>
      </c>
      <c r="R1166" t="s">
        <v>475</v>
      </c>
      <c r="S1166" t="s">
        <v>654</v>
      </c>
      <c r="T1166" t="s">
        <v>567</v>
      </c>
      <c r="U1166">
        <f>COUNTIF('业绩进度排名-中间表'!$E$27:$E$202,新签明细[[#This Row],[cc_user_name]])</f>
        <v>1</v>
      </c>
      <c r="V1166" s="1">
        <f>DATEVALUE(LEFT(新签明细[[#This Row],[支付成功时间]], FIND(" ", 新签明细[[#This Row],[支付成功时间]]) - 1))</f>
        <v>45785</v>
      </c>
      <c r="W1166" s="1">
        <f>IFERROR(DATEVALUE(LEFT(新签明细[[#This Row],[lead_date]],FIND(" ",新签明细[[#This Row],[lead_date]])-1)),$W$2)</f>
        <v>45783</v>
      </c>
      <c r="X1166" t="b">
        <f t="shared" ca="1" si="18"/>
        <v>1</v>
      </c>
    </row>
    <row r="1167" spans="1:24" hidden="1">
      <c r="A1167" t="s">
        <v>30995</v>
      </c>
      <c r="B1167" t="s">
        <v>30996</v>
      </c>
      <c r="C1167">
        <v>36</v>
      </c>
      <c r="D1167" t="s">
        <v>209</v>
      </c>
      <c r="E1167" t="s">
        <v>30996</v>
      </c>
      <c r="F1167">
        <v>1</v>
      </c>
      <c r="G1167">
        <v>1199</v>
      </c>
      <c r="H1167">
        <v>544230</v>
      </c>
      <c r="I1167" t="s">
        <v>30997</v>
      </c>
      <c r="J1167" t="s">
        <v>545</v>
      </c>
      <c r="K1167" t="s">
        <v>546</v>
      </c>
      <c r="L1167" t="s">
        <v>557</v>
      </c>
      <c r="M1167" t="s">
        <v>548</v>
      </c>
      <c r="N1167" t="s">
        <v>549</v>
      </c>
      <c r="O1167" t="s">
        <v>550</v>
      </c>
      <c r="P1167" t="s">
        <v>551</v>
      </c>
      <c r="Q1167" t="s">
        <v>149</v>
      </c>
      <c r="R1167" t="s">
        <v>475</v>
      </c>
      <c r="S1167" t="s">
        <v>659</v>
      </c>
      <c r="T1167" t="s">
        <v>9375</v>
      </c>
      <c r="U1167">
        <f>COUNTIF('业绩进度排名-中间表'!$E$27:$E$202,新签明细[[#This Row],[cc_user_name]])</f>
        <v>1</v>
      </c>
      <c r="V1167" s="1">
        <f>DATEVALUE(LEFT(新签明细[[#This Row],[支付成功时间]], FIND(" ", 新签明细[[#This Row],[支付成功时间]]) - 1))</f>
        <v>45804</v>
      </c>
      <c r="W1167" s="1">
        <f>IFERROR(DATEVALUE(LEFT(新签明细[[#This Row],[lead_date]],FIND(" ",新签明细[[#This Row],[lead_date]])-1)),$W$2)</f>
        <v>45787</v>
      </c>
      <c r="X1167" t="b">
        <f t="shared" ca="1" si="18"/>
        <v>1</v>
      </c>
    </row>
    <row r="1168" spans="1:24" hidden="1">
      <c r="A1168" t="s">
        <v>1780</v>
      </c>
      <c r="B1168" t="s">
        <v>1781</v>
      </c>
      <c r="C1168">
        <v>72</v>
      </c>
      <c r="D1168" t="s">
        <v>247</v>
      </c>
      <c r="E1168" t="s">
        <v>1781</v>
      </c>
      <c r="F1168">
        <v>1</v>
      </c>
      <c r="G1168">
        <v>840</v>
      </c>
      <c r="H1168">
        <v>535985</v>
      </c>
      <c r="I1168" t="s">
        <v>1782</v>
      </c>
      <c r="J1168" t="s">
        <v>545</v>
      </c>
      <c r="K1168" t="s">
        <v>1102</v>
      </c>
      <c r="L1168" t="s">
        <v>1373</v>
      </c>
      <c r="M1168" t="s">
        <v>548</v>
      </c>
      <c r="N1168" t="s">
        <v>549</v>
      </c>
      <c r="O1168" t="s">
        <v>550</v>
      </c>
      <c r="P1168" t="s">
        <v>551</v>
      </c>
      <c r="Q1168" t="s">
        <v>242</v>
      </c>
      <c r="R1168" t="s">
        <v>475</v>
      </c>
      <c r="S1168" t="s">
        <v>1598</v>
      </c>
      <c r="T1168" t="s">
        <v>1783</v>
      </c>
      <c r="U1168">
        <f>COUNTIF('业绩进度排名-中间表'!$E$27:$E$202,新签明细[[#This Row],[cc_user_name]])</f>
        <v>1</v>
      </c>
      <c r="V1168" s="1">
        <f>DATEVALUE(LEFT(新签明细[[#This Row],[支付成功时间]], FIND(" ", 新签明细[[#This Row],[支付成功时间]]) - 1))</f>
        <v>45787</v>
      </c>
      <c r="W1168" s="1">
        <f>IFERROR(DATEVALUE(LEFT(新签明细[[#This Row],[lead_date]],FIND(" ",新签明细[[#This Row],[lead_date]])-1)),$W$2)</f>
        <v>44764</v>
      </c>
      <c r="X1168" t="b">
        <f t="shared" ca="1" si="18"/>
        <v>0</v>
      </c>
    </row>
    <row r="1169" spans="1:24" hidden="1">
      <c r="A1169" t="s">
        <v>1784</v>
      </c>
      <c r="B1169" t="s">
        <v>1785</v>
      </c>
      <c r="C1169">
        <v>36</v>
      </c>
      <c r="D1169" t="s">
        <v>355</v>
      </c>
      <c r="E1169" t="s">
        <v>1785</v>
      </c>
      <c r="F1169">
        <v>1</v>
      </c>
      <c r="G1169">
        <v>432.6</v>
      </c>
      <c r="H1169">
        <v>534259</v>
      </c>
      <c r="I1169" t="s">
        <v>1786</v>
      </c>
      <c r="J1169" t="s">
        <v>545</v>
      </c>
      <c r="K1169" t="s">
        <v>864</v>
      </c>
      <c r="L1169" t="s">
        <v>865</v>
      </c>
      <c r="M1169" t="s">
        <v>578</v>
      </c>
      <c r="N1169" t="s">
        <v>549</v>
      </c>
      <c r="O1169" t="s">
        <v>559</v>
      </c>
      <c r="P1169" t="s">
        <v>163</v>
      </c>
      <c r="Q1169" t="s">
        <v>472</v>
      </c>
      <c r="R1169" t="s">
        <v>475</v>
      </c>
      <c r="S1169" t="s">
        <v>572</v>
      </c>
      <c r="T1169" t="s">
        <v>622</v>
      </c>
      <c r="U1169">
        <f>COUNTIF('业绩进度排名-中间表'!$E$27:$E$202,新签明细[[#This Row],[cc_user_name]])</f>
        <v>1</v>
      </c>
      <c r="V1169" s="1">
        <f>DATEVALUE(LEFT(新签明细[[#This Row],[支付成功时间]], FIND(" ", 新签明细[[#This Row],[支付成功时间]]) - 1))</f>
        <v>45779</v>
      </c>
      <c r="W1169" s="1">
        <f>IFERROR(DATEVALUE(LEFT(新签明细[[#This Row],[lead_date]],FIND(" ",新签明细[[#This Row],[lead_date]])-1)),$W$2)</f>
        <v>45777</v>
      </c>
      <c r="X1169" t="b">
        <f t="shared" ca="1" si="18"/>
        <v>0</v>
      </c>
    </row>
    <row r="1170" spans="1:24" hidden="1">
      <c r="A1170" t="s">
        <v>18970</v>
      </c>
      <c r="B1170" t="s">
        <v>18971</v>
      </c>
      <c r="C1170">
        <v>36</v>
      </c>
      <c r="D1170" t="s">
        <v>231</v>
      </c>
      <c r="E1170" t="s">
        <v>18971</v>
      </c>
      <c r="F1170">
        <v>1</v>
      </c>
      <c r="G1170">
        <v>1199</v>
      </c>
      <c r="H1170">
        <v>539206</v>
      </c>
      <c r="I1170" t="s">
        <v>18972</v>
      </c>
      <c r="J1170" t="s">
        <v>545</v>
      </c>
      <c r="K1170" t="s">
        <v>546</v>
      </c>
      <c r="L1170" t="s">
        <v>557</v>
      </c>
      <c r="M1170" t="s">
        <v>578</v>
      </c>
      <c r="N1170" t="s">
        <v>549</v>
      </c>
      <c r="O1170" t="s">
        <v>550</v>
      </c>
      <c r="P1170" t="s">
        <v>551</v>
      </c>
      <c r="Q1170" t="s">
        <v>141</v>
      </c>
      <c r="R1170" t="s">
        <v>475</v>
      </c>
      <c r="S1170" t="s">
        <v>552</v>
      </c>
      <c r="T1170" t="s">
        <v>17717</v>
      </c>
      <c r="U1170">
        <f>COUNTIF('业绩进度排名-中间表'!$E$27:$E$202,新签明细[[#This Row],[cc_user_name]])</f>
        <v>1</v>
      </c>
      <c r="V1170" s="1">
        <f>DATEVALUE(LEFT(新签明细[[#This Row],[支付成功时间]], FIND(" ", 新签明细[[#This Row],[支付成功时间]]) - 1))</f>
        <v>45794</v>
      </c>
      <c r="W1170" s="1">
        <f>IFERROR(DATEVALUE(LEFT(新签明细[[#This Row],[lead_date]],FIND(" ",新签明细[[#This Row],[lead_date]])-1)),$W$2)</f>
        <v>45792</v>
      </c>
      <c r="X1170" t="b">
        <f t="shared" ca="1" si="18"/>
        <v>1</v>
      </c>
    </row>
    <row r="1171" spans="1:24" hidden="1">
      <c r="A1171" t="s">
        <v>18973</v>
      </c>
      <c r="B1171" t="s">
        <v>18974</v>
      </c>
      <c r="C1171">
        <v>60</v>
      </c>
      <c r="D1171" t="s">
        <v>202</v>
      </c>
      <c r="E1171" t="s">
        <v>18974</v>
      </c>
      <c r="F1171">
        <v>1</v>
      </c>
      <c r="G1171">
        <v>1575</v>
      </c>
      <c r="H1171">
        <v>542596</v>
      </c>
      <c r="I1171" t="s">
        <v>18975</v>
      </c>
      <c r="J1171" t="s">
        <v>545</v>
      </c>
      <c r="K1171" t="s">
        <v>546</v>
      </c>
      <c r="L1171" t="s">
        <v>547</v>
      </c>
      <c r="M1171" t="s">
        <v>548</v>
      </c>
      <c r="N1171" t="s">
        <v>549</v>
      </c>
      <c r="O1171" t="s">
        <v>550</v>
      </c>
      <c r="P1171" t="s">
        <v>551</v>
      </c>
      <c r="Q1171" t="s">
        <v>149</v>
      </c>
      <c r="R1171" t="s">
        <v>475</v>
      </c>
      <c r="S1171" t="s">
        <v>797</v>
      </c>
      <c r="T1171" t="s">
        <v>17665</v>
      </c>
      <c r="U1171">
        <f>COUNTIF('业绩进度排名-中间表'!$E$27:$E$202,新签明细[[#This Row],[cc_user_name]])</f>
        <v>1</v>
      </c>
      <c r="V1171" s="1">
        <f>DATEVALUE(LEFT(新签明细[[#This Row],[支付成功时间]], FIND(" ", 新签明细[[#This Row],[支付成功时间]]) - 1))</f>
        <v>45801</v>
      </c>
      <c r="W1171" s="1">
        <f>IFERROR(DATEVALUE(LEFT(新签明细[[#This Row],[lead_date]],FIND(" ",新签明细[[#This Row],[lead_date]])-1)),$W$2)</f>
        <v>45800</v>
      </c>
      <c r="X1171" t="b">
        <f t="shared" ca="1" si="18"/>
        <v>1</v>
      </c>
    </row>
    <row r="1172" spans="1:24" hidden="1">
      <c r="A1172" t="s">
        <v>18976</v>
      </c>
      <c r="B1172" t="s">
        <v>18590</v>
      </c>
      <c r="C1172">
        <v>30</v>
      </c>
      <c r="D1172" t="s">
        <v>217</v>
      </c>
      <c r="E1172" t="s">
        <v>18590</v>
      </c>
      <c r="F1172">
        <v>1</v>
      </c>
      <c r="G1172">
        <v>787.5</v>
      </c>
      <c r="H1172">
        <v>542139</v>
      </c>
      <c r="I1172" t="s">
        <v>18977</v>
      </c>
      <c r="J1172" t="s">
        <v>545</v>
      </c>
      <c r="K1172" t="s">
        <v>546</v>
      </c>
      <c r="L1172" t="s">
        <v>599</v>
      </c>
      <c r="M1172" t="s">
        <v>632</v>
      </c>
      <c r="N1172" t="s">
        <v>549</v>
      </c>
      <c r="O1172" t="s">
        <v>550</v>
      </c>
      <c r="P1172" t="s">
        <v>551</v>
      </c>
      <c r="Q1172" t="s">
        <v>145</v>
      </c>
      <c r="R1172" t="s">
        <v>475</v>
      </c>
      <c r="S1172" t="s">
        <v>18978</v>
      </c>
      <c r="T1172" t="s">
        <v>18979</v>
      </c>
      <c r="U1172">
        <f>COUNTIF('业绩进度排名-中间表'!$E$27:$E$202,新签明细[[#This Row],[cc_user_name]])</f>
        <v>1</v>
      </c>
      <c r="V1172" s="1">
        <f>DATEVALUE(LEFT(新签明细[[#This Row],[支付成功时间]], FIND(" ", 新签明细[[#This Row],[支付成功时间]]) - 1))</f>
        <v>45800</v>
      </c>
      <c r="W1172" s="1">
        <f>IFERROR(DATEVALUE(LEFT(新签明细[[#This Row],[lead_date]],FIND(" ",新签明细[[#This Row],[lead_date]])-1)),$W$2)</f>
        <v>44697</v>
      </c>
      <c r="X1172" t="b">
        <f t="shared" ca="1" si="18"/>
        <v>1</v>
      </c>
    </row>
    <row r="1173" spans="1:24" hidden="1">
      <c r="A1173" t="s">
        <v>30998</v>
      </c>
      <c r="B1173" t="s">
        <v>30999</v>
      </c>
      <c r="C1173">
        <v>18</v>
      </c>
      <c r="D1173" t="s">
        <v>319</v>
      </c>
      <c r="E1173" t="s">
        <v>30999</v>
      </c>
      <c r="F1173">
        <v>1</v>
      </c>
      <c r="G1173">
        <v>648.9</v>
      </c>
      <c r="H1173">
        <v>544048</v>
      </c>
      <c r="I1173" t="s">
        <v>31000</v>
      </c>
      <c r="J1173" t="s">
        <v>545</v>
      </c>
      <c r="K1173" t="s">
        <v>546</v>
      </c>
      <c r="L1173" t="s">
        <v>565</v>
      </c>
      <c r="M1173" t="s">
        <v>902</v>
      </c>
      <c r="N1173" t="s">
        <v>549</v>
      </c>
      <c r="O1173" t="s">
        <v>550</v>
      </c>
      <c r="P1173" t="s">
        <v>616</v>
      </c>
      <c r="Q1173" t="s">
        <v>314</v>
      </c>
      <c r="R1173" t="s">
        <v>475</v>
      </c>
      <c r="S1173" t="s">
        <v>1852</v>
      </c>
      <c r="T1173" t="s">
        <v>17678</v>
      </c>
      <c r="U1173">
        <f>COUNTIF('业绩进度排名-中间表'!$E$27:$E$202,新签明细[[#This Row],[cc_user_name]])</f>
        <v>1</v>
      </c>
      <c r="V1173" s="1">
        <f>DATEVALUE(LEFT(新签明细[[#This Row],[支付成功时间]], FIND(" ", 新签明细[[#This Row],[支付成功时间]]) - 1))</f>
        <v>45803</v>
      </c>
      <c r="W1173" s="1">
        <f>IFERROR(DATEVALUE(LEFT(新签明细[[#This Row],[lead_date]],FIND(" ",新签明细[[#This Row],[lead_date]])-1)),$W$2)</f>
        <v>45798</v>
      </c>
      <c r="X1173" t="b">
        <f t="shared" ca="1" si="18"/>
        <v>1</v>
      </c>
    </row>
    <row r="1174" spans="1:24" hidden="1">
      <c r="A1174" t="s">
        <v>18980</v>
      </c>
      <c r="B1174" t="s">
        <v>18981</v>
      </c>
      <c r="C1174">
        <v>36</v>
      </c>
      <c r="D1174" t="s">
        <v>339</v>
      </c>
      <c r="E1174" t="s">
        <v>18981</v>
      </c>
      <c r="F1174">
        <v>1</v>
      </c>
      <c r="G1174">
        <v>1341.247805</v>
      </c>
      <c r="H1174">
        <v>543385</v>
      </c>
      <c r="I1174" t="s">
        <v>18982</v>
      </c>
      <c r="J1174" t="s">
        <v>545</v>
      </c>
      <c r="K1174" t="s">
        <v>546</v>
      </c>
      <c r="L1174" t="s">
        <v>557</v>
      </c>
      <c r="M1174" t="s">
        <v>558</v>
      </c>
      <c r="N1174" t="s">
        <v>549</v>
      </c>
      <c r="O1174" t="s">
        <v>559</v>
      </c>
      <c r="P1174" t="s">
        <v>504</v>
      </c>
      <c r="Q1174" t="s">
        <v>325</v>
      </c>
      <c r="R1174" t="s">
        <v>475</v>
      </c>
      <c r="S1174" t="s">
        <v>672</v>
      </c>
      <c r="T1174" t="s">
        <v>17665</v>
      </c>
      <c r="U1174">
        <f>COUNTIF('业绩进度排名-中间表'!$E$27:$E$202,新签明细[[#This Row],[cc_user_name]])</f>
        <v>1</v>
      </c>
      <c r="V1174" s="1">
        <f>DATEVALUE(LEFT(新签明细[[#This Row],[支付成功时间]], FIND(" ", 新签明细[[#This Row],[支付成功时间]]) - 1))</f>
        <v>45802</v>
      </c>
      <c r="W1174" s="1">
        <f>IFERROR(DATEVALUE(LEFT(新签明细[[#This Row],[lead_date]],FIND(" ",新签明细[[#This Row],[lead_date]])-1)),$W$2)</f>
        <v>45800</v>
      </c>
      <c r="X1174" t="b">
        <f t="shared" ca="1" si="18"/>
        <v>1</v>
      </c>
    </row>
    <row r="1175" spans="1:24" hidden="1">
      <c r="A1175" t="s">
        <v>18983</v>
      </c>
      <c r="B1175" t="s">
        <v>18984</v>
      </c>
      <c r="C1175">
        <v>30</v>
      </c>
      <c r="D1175" t="s">
        <v>219</v>
      </c>
      <c r="E1175" t="s">
        <v>18984</v>
      </c>
      <c r="F1175">
        <v>1</v>
      </c>
      <c r="G1175">
        <v>811.13</v>
      </c>
      <c r="H1175">
        <v>541745</v>
      </c>
      <c r="I1175" t="s">
        <v>18985</v>
      </c>
      <c r="J1175" t="s">
        <v>545</v>
      </c>
      <c r="K1175" t="s">
        <v>546</v>
      </c>
      <c r="L1175" t="s">
        <v>599</v>
      </c>
      <c r="M1175" t="s">
        <v>632</v>
      </c>
      <c r="N1175" t="s">
        <v>549</v>
      </c>
      <c r="O1175" t="s">
        <v>550</v>
      </c>
      <c r="P1175" t="s">
        <v>551</v>
      </c>
      <c r="Q1175" t="s">
        <v>145</v>
      </c>
      <c r="R1175" t="s">
        <v>475</v>
      </c>
      <c r="S1175" t="s">
        <v>552</v>
      </c>
      <c r="T1175" t="s">
        <v>11910</v>
      </c>
      <c r="U1175">
        <f>COUNTIF('业绩进度排名-中间表'!$E$27:$E$202,新签明细[[#This Row],[cc_user_name]])</f>
        <v>1</v>
      </c>
      <c r="V1175" s="1">
        <f>DATEVALUE(LEFT(新签明细[[#This Row],[支付成功时间]], FIND(" ", 新签明细[[#This Row],[支付成功时间]]) - 1))</f>
        <v>45799</v>
      </c>
      <c r="W1175" s="1">
        <f>IFERROR(DATEVALUE(LEFT(新签明细[[#This Row],[lead_date]],FIND(" ",新签明细[[#This Row],[lead_date]])-1)),$W$2)</f>
        <v>45789</v>
      </c>
      <c r="X1175" t="b">
        <f t="shared" ca="1" si="18"/>
        <v>1</v>
      </c>
    </row>
    <row r="1176" spans="1:24" hidden="1">
      <c r="A1176" t="s">
        <v>1787</v>
      </c>
      <c r="B1176" t="s">
        <v>1788</v>
      </c>
      <c r="C1176">
        <v>24</v>
      </c>
      <c r="D1176" t="s">
        <v>291</v>
      </c>
      <c r="E1176" t="s">
        <v>1788</v>
      </c>
      <c r="F1176">
        <v>1</v>
      </c>
      <c r="G1176">
        <v>840</v>
      </c>
      <c r="H1176">
        <v>534657</v>
      </c>
      <c r="I1176" t="s">
        <v>1789</v>
      </c>
      <c r="J1176" t="s">
        <v>545</v>
      </c>
      <c r="K1176" t="s">
        <v>546</v>
      </c>
      <c r="L1176" t="s">
        <v>671</v>
      </c>
      <c r="M1176" t="s">
        <v>1314</v>
      </c>
      <c r="N1176" t="s">
        <v>549</v>
      </c>
      <c r="O1176" t="s">
        <v>550</v>
      </c>
      <c r="P1176" t="s">
        <v>136</v>
      </c>
      <c r="Q1176" t="s">
        <v>292</v>
      </c>
      <c r="R1176" t="s">
        <v>475</v>
      </c>
      <c r="S1176" t="s">
        <v>659</v>
      </c>
      <c r="T1176" t="s">
        <v>722</v>
      </c>
      <c r="U1176">
        <f>COUNTIF('业绩进度排名-中间表'!$E$27:$E$202,新签明细[[#This Row],[cc_user_name]])</f>
        <v>1</v>
      </c>
      <c r="V1176" s="1">
        <f>DATEVALUE(LEFT(新签明细[[#This Row],[支付成功时间]], FIND(" ", 新签明细[[#This Row],[支付成功时间]]) - 1))</f>
        <v>45782</v>
      </c>
      <c r="W1176" s="1">
        <f>IFERROR(DATEVALUE(LEFT(新签明细[[#This Row],[lead_date]],FIND(" ",新签明细[[#This Row],[lead_date]])-1)),$W$2)</f>
        <v>45780</v>
      </c>
      <c r="X1176" t="b">
        <f t="shared" ca="1" si="18"/>
        <v>1</v>
      </c>
    </row>
    <row r="1177" spans="1:24" hidden="1">
      <c r="A1177" t="s">
        <v>18986</v>
      </c>
      <c r="B1177" t="s">
        <v>18987</v>
      </c>
      <c r="C1177">
        <v>36</v>
      </c>
      <c r="D1177" t="s">
        <v>222</v>
      </c>
      <c r="E1177" t="s">
        <v>18987</v>
      </c>
      <c r="F1177">
        <v>1</v>
      </c>
      <c r="G1177">
        <v>1234.97</v>
      </c>
      <c r="H1177">
        <v>542105</v>
      </c>
      <c r="I1177" t="s">
        <v>18988</v>
      </c>
      <c r="J1177" t="s">
        <v>545</v>
      </c>
      <c r="K1177" t="s">
        <v>546</v>
      </c>
      <c r="L1177" t="s">
        <v>557</v>
      </c>
      <c r="M1177" t="s">
        <v>548</v>
      </c>
      <c r="N1177" t="s">
        <v>549</v>
      </c>
      <c r="O1177" t="s">
        <v>550</v>
      </c>
      <c r="P1177" t="s">
        <v>551</v>
      </c>
      <c r="Q1177" t="s">
        <v>145</v>
      </c>
      <c r="R1177" t="s">
        <v>475</v>
      </c>
      <c r="S1177" t="s">
        <v>633</v>
      </c>
      <c r="T1177" t="s">
        <v>17678</v>
      </c>
      <c r="U1177">
        <f>COUNTIF('业绩进度排名-中间表'!$E$27:$E$202,新签明细[[#This Row],[cc_user_name]])</f>
        <v>1</v>
      </c>
      <c r="V1177" s="1">
        <f>DATEVALUE(LEFT(新签明细[[#This Row],[支付成功时间]], FIND(" ", 新签明细[[#This Row],[支付成功时间]]) - 1))</f>
        <v>45800</v>
      </c>
      <c r="W1177" s="1">
        <f>IFERROR(DATEVALUE(LEFT(新签明细[[#This Row],[lead_date]],FIND(" ",新签明细[[#This Row],[lead_date]])-1)),$W$2)</f>
        <v>45798</v>
      </c>
      <c r="X1177" t="b">
        <f t="shared" ca="1" si="18"/>
        <v>1</v>
      </c>
    </row>
    <row r="1178" spans="1:24" hidden="1">
      <c r="A1178" t="s">
        <v>1790</v>
      </c>
      <c r="B1178" t="s">
        <v>1791</v>
      </c>
      <c r="C1178">
        <v>30</v>
      </c>
      <c r="D1178" t="s">
        <v>243</v>
      </c>
      <c r="E1178" t="s">
        <v>1791</v>
      </c>
      <c r="F1178">
        <v>1</v>
      </c>
      <c r="G1178">
        <v>811.13</v>
      </c>
      <c r="H1178">
        <v>534584</v>
      </c>
      <c r="I1178" t="s">
        <v>1792</v>
      </c>
      <c r="J1178" t="s">
        <v>545</v>
      </c>
      <c r="K1178" t="s">
        <v>546</v>
      </c>
      <c r="L1178" t="s">
        <v>599</v>
      </c>
      <c r="M1178" t="s">
        <v>548</v>
      </c>
      <c r="N1178" t="s">
        <v>549</v>
      </c>
      <c r="O1178" t="s">
        <v>550</v>
      </c>
      <c r="P1178" t="s">
        <v>551</v>
      </c>
      <c r="Q1178" t="s">
        <v>242</v>
      </c>
      <c r="R1178" t="s">
        <v>475</v>
      </c>
      <c r="S1178" t="s">
        <v>1793</v>
      </c>
      <c r="T1178" t="s">
        <v>722</v>
      </c>
      <c r="U1178">
        <f>COUNTIF('业绩进度排名-中间表'!$E$27:$E$202,新签明细[[#This Row],[cc_user_name]])</f>
        <v>1</v>
      </c>
      <c r="V1178" s="1">
        <f>DATEVALUE(LEFT(新签明细[[#This Row],[支付成功时间]], FIND(" ", 新签明细[[#This Row],[支付成功时间]]) - 1))</f>
        <v>45782</v>
      </c>
      <c r="W1178" s="1">
        <f>IFERROR(DATEVALUE(LEFT(新签明细[[#This Row],[lead_date]],FIND(" ",新签明细[[#This Row],[lead_date]])-1)),$W$2)</f>
        <v>45780</v>
      </c>
      <c r="X1178" t="b">
        <f t="shared" ca="1" si="18"/>
        <v>1</v>
      </c>
    </row>
    <row r="1179" spans="1:24">
      <c r="A1179" t="s">
        <v>19022</v>
      </c>
      <c r="B1179" t="s">
        <v>19023</v>
      </c>
      <c r="C1179">
        <v>18</v>
      </c>
      <c r="D1179" t="s">
        <v>301</v>
      </c>
      <c r="E1179" t="s">
        <v>19023</v>
      </c>
      <c r="F1179">
        <v>1</v>
      </c>
      <c r="G1179">
        <v>646.33571900000004</v>
      </c>
      <c r="H1179">
        <v>539282</v>
      </c>
      <c r="I1179" t="s">
        <v>19024</v>
      </c>
      <c r="J1179" t="s">
        <v>545</v>
      </c>
      <c r="K1179" t="s">
        <v>546</v>
      </c>
      <c r="L1179" t="s">
        <v>565</v>
      </c>
      <c r="M1179" t="s">
        <v>695</v>
      </c>
      <c r="N1179" t="s">
        <v>549</v>
      </c>
      <c r="O1179" t="s">
        <v>550</v>
      </c>
      <c r="P1179" t="s">
        <v>136</v>
      </c>
      <c r="Q1179" t="s">
        <v>143</v>
      </c>
      <c r="R1179" t="s">
        <v>475</v>
      </c>
      <c r="S1179" t="s">
        <v>659</v>
      </c>
      <c r="T1179" t="s">
        <v>17717</v>
      </c>
      <c r="U1179">
        <f>COUNTIF('业绩进度排名-中间表'!$E$27:$E$202,新签明细[[#This Row],[cc_user_name]])</f>
        <v>1</v>
      </c>
      <c r="V1179" s="1">
        <f>DATEVALUE(LEFT(新签明细[[#This Row],[支付成功时间]], FIND(" ", 新签明细[[#This Row],[支付成功时间]]) - 1))</f>
        <v>45794</v>
      </c>
      <c r="W1179" s="1">
        <f>IFERROR(DATEVALUE(LEFT(新签明细[[#This Row],[lead_date]],FIND(" ",新签明细[[#This Row],[lead_date]])-1)),$W$2)</f>
        <v>45792</v>
      </c>
      <c r="X1179" t="b">
        <f t="shared" ca="1" si="18"/>
        <v>1</v>
      </c>
    </row>
    <row r="1180" spans="1:24" hidden="1">
      <c r="A1180" t="s">
        <v>31001</v>
      </c>
      <c r="B1180" t="s">
        <v>31002</v>
      </c>
      <c r="C1180">
        <v>36</v>
      </c>
      <c r="D1180" t="s">
        <v>204</v>
      </c>
      <c r="E1180" t="s">
        <v>31002</v>
      </c>
      <c r="F1180">
        <v>1</v>
      </c>
      <c r="G1180">
        <v>1199</v>
      </c>
      <c r="H1180">
        <v>543846</v>
      </c>
      <c r="I1180" t="s">
        <v>31003</v>
      </c>
      <c r="J1180" t="s">
        <v>545</v>
      </c>
      <c r="K1180" t="s">
        <v>546</v>
      </c>
      <c r="L1180" t="s">
        <v>557</v>
      </c>
      <c r="M1180" t="s">
        <v>548</v>
      </c>
      <c r="N1180" t="s">
        <v>549</v>
      </c>
      <c r="O1180" t="s">
        <v>550</v>
      </c>
      <c r="P1180" t="s">
        <v>551</v>
      </c>
      <c r="Q1180" t="s">
        <v>149</v>
      </c>
      <c r="R1180" t="s">
        <v>475</v>
      </c>
      <c r="S1180" t="s">
        <v>897</v>
      </c>
      <c r="T1180" t="s">
        <v>17661</v>
      </c>
      <c r="U1180">
        <f>COUNTIF('业绩进度排名-中间表'!$E$27:$E$202,新签明细[[#This Row],[cc_user_name]])</f>
        <v>1</v>
      </c>
      <c r="V1180" s="1">
        <f>DATEVALUE(LEFT(新签明细[[#This Row],[支付成功时间]], FIND(" ", 新签明细[[#This Row],[支付成功时间]]) - 1))</f>
        <v>45803</v>
      </c>
      <c r="W1180" s="1">
        <f>IFERROR(DATEVALUE(LEFT(新签明细[[#This Row],[lead_date]],FIND(" ",新签明细[[#This Row],[lead_date]])-1)),$W$2)</f>
        <v>45793</v>
      </c>
      <c r="X1180" t="b">
        <f t="shared" ca="1" si="18"/>
        <v>1</v>
      </c>
    </row>
    <row r="1181" spans="1:24">
      <c r="A1181" t="s">
        <v>28971</v>
      </c>
      <c r="B1181" t="s">
        <v>28972</v>
      </c>
      <c r="C1181">
        <v>18</v>
      </c>
      <c r="D1181" t="s">
        <v>301</v>
      </c>
      <c r="E1181" t="s">
        <v>28972</v>
      </c>
      <c r="F1181">
        <v>1</v>
      </c>
      <c r="G1181">
        <v>646.33571900000004</v>
      </c>
      <c r="H1181">
        <v>543515</v>
      </c>
      <c r="I1181" t="s">
        <v>28973</v>
      </c>
      <c r="J1181" t="s">
        <v>545</v>
      </c>
      <c r="K1181" t="s">
        <v>546</v>
      </c>
      <c r="L1181" t="s">
        <v>565</v>
      </c>
      <c r="M1181" t="s">
        <v>695</v>
      </c>
      <c r="N1181" t="s">
        <v>549</v>
      </c>
      <c r="O1181" t="s">
        <v>550</v>
      </c>
      <c r="P1181" t="s">
        <v>136</v>
      </c>
      <c r="Q1181" t="s">
        <v>143</v>
      </c>
      <c r="R1181" t="s">
        <v>475</v>
      </c>
      <c r="S1181" t="s">
        <v>9442</v>
      </c>
      <c r="T1181" t="s">
        <v>17691</v>
      </c>
      <c r="U1181">
        <f>COUNTIF('业绩进度排名-中间表'!$E$27:$E$202,新签明细[[#This Row],[cc_user_name]])</f>
        <v>1</v>
      </c>
      <c r="V1181" s="1">
        <f>DATEVALUE(LEFT(新签明细[[#This Row],[支付成功时间]], FIND(" ", 新签明细[[#This Row],[支付成功时间]]) - 1))</f>
        <v>45802</v>
      </c>
      <c r="W1181" s="1">
        <f>IFERROR(DATEVALUE(LEFT(新签明细[[#This Row],[lead_date]],FIND(" ",新签明细[[#This Row],[lead_date]])-1)),$W$2)</f>
        <v>45797</v>
      </c>
      <c r="X1181" t="b">
        <f t="shared" ca="1" si="18"/>
        <v>1</v>
      </c>
    </row>
    <row r="1182" spans="1:24" hidden="1">
      <c r="A1182" t="s">
        <v>19025</v>
      </c>
      <c r="B1182" t="s">
        <v>19026</v>
      </c>
      <c r="C1182">
        <v>24</v>
      </c>
      <c r="D1182" t="s">
        <v>222</v>
      </c>
      <c r="E1182" t="s">
        <v>19026</v>
      </c>
      <c r="F1182">
        <v>1</v>
      </c>
      <c r="G1182">
        <v>840</v>
      </c>
      <c r="H1182">
        <v>543060</v>
      </c>
      <c r="I1182" t="s">
        <v>19027</v>
      </c>
      <c r="J1182" t="s">
        <v>545</v>
      </c>
      <c r="K1182" t="s">
        <v>546</v>
      </c>
      <c r="L1182" t="s">
        <v>671</v>
      </c>
      <c r="M1182" t="s">
        <v>548</v>
      </c>
      <c r="N1182" t="s">
        <v>549</v>
      </c>
      <c r="O1182" t="s">
        <v>550</v>
      </c>
      <c r="P1182" t="s">
        <v>551</v>
      </c>
      <c r="Q1182" t="s">
        <v>145</v>
      </c>
      <c r="R1182" t="s">
        <v>475</v>
      </c>
      <c r="S1182" t="s">
        <v>552</v>
      </c>
      <c r="T1182" t="s">
        <v>17764</v>
      </c>
      <c r="U1182">
        <f>COUNTIF('业绩进度排名-中间表'!$E$27:$E$202,新签明细[[#This Row],[cc_user_name]])</f>
        <v>1</v>
      </c>
      <c r="V1182" s="1">
        <f>DATEVALUE(LEFT(新签明细[[#This Row],[支付成功时间]], FIND(" ", 新签明细[[#This Row],[支付成功时间]]) - 1))</f>
        <v>45802</v>
      </c>
      <c r="W1182" s="1">
        <f>IFERROR(DATEVALUE(LEFT(新签明细[[#This Row],[lead_date]],FIND(" ",新签明细[[#This Row],[lead_date]])-1)),$W$2)</f>
        <v>45799</v>
      </c>
      <c r="X1182" t="b">
        <f t="shared" ca="1" si="18"/>
        <v>1</v>
      </c>
    </row>
    <row r="1183" spans="1:24" hidden="1">
      <c r="A1183" t="s">
        <v>1794</v>
      </c>
      <c r="B1183" t="s">
        <v>1795</v>
      </c>
      <c r="C1183">
        <v>48</v>
      </c>
      <c r="D1183" t="s">
        <v>288</v>
      </c>
      <c r="E1183" t="s">
        <v>1795</v>
      </c>
      <c r="F1183">
        <v>1</v>
      </c>
      <c r="G1183">
        <v>1598</v>
      </c>
      <c r="H1183">
        <v>534425</v>
      </c>
      <c r="I1183" t="s">
        <v>1796</v>
      </c>
      <c r="J1183" t="s">
        <v>545</v>
      </c>
      <c r="K1183" t="s">
        <v>546</v>
      </c>
      <c r="L1183" t="s">
        <v>571</v>
      </c>
      <c r="M1183" t="s">
        <v>548</v>
      </c>
      <c r="N1183" t="s">
        <v>549</v>
      </c>
      <c r="O1183" t="s">
        <v>550</v>
      </c>
      <c r="P1183" t="s">
        <v>136</v>
      </c>
      <c r="Q1183" t="s">
        <v>283</v>
      </c>
      <c r="R1183" t="s">
        <v>475</v>
      </c>
      <c r="S1183" t="s">
        <v>696</v>
      </c>
      <c r="T1183" t="s">
        <v>585</v>
      </c>
      <c r="U1183">
        <f>COUNTIF('业绩进度排名-中间表'!$E$27:$E$202,新签明细[[#This Row],[cc_user_name]])</f>
        <v>1</v>
      </c>
      <c r="V1183" s="1">
        <f>DATEVALUE(LEFT(新签明细[[#This Row],[支付成功时间]], FIND(" ", 新签明细[[#This Row],[支付成功时间]]) - 1))</f>
        <v>45781</v>
      </c>
      <c r="W1183" s="1">
        <f>IFERROR(DATEVALUE(LEFT(新签明细[[#This Row],[lead_date]],FIND(" ",新签明细[[#This Row],[lead_date]])-1)),$W$2)</f>
        <v>45776</v>
      </c>
      <c r="X1183" t="b">
        <f t="shared" ca="1" si="18"/>
        <v>0</v>
      </c>
    </row>
    <row r="1184" spans="1:24" hidden="1">
      <c r="A1184" t="s">
        <v>1797</v>
      </c>
      <c r="B1184" t="s">
        <v>1798</v>
      </c>
      <c r="C1184">
        <v>18</v>
      </c>
      <c r="D1184" t="s">
        <v>276</v>
      </c>
      <c r="E1184" t="s">
        <v>1798</v>
      </c>
      <c r="F1184">
        <v>1</v>
      </c>
      <c r="G1184">
        <v>630</v>
      </c>
      <c r="H1184">
        <v>534590</v>
      </c>
      <c r="I1184" t="s">
        <v>1799</v>
      </c>
      <c r="J1184" t="s">
        <v>545</v>
      </c>
      <c r="K1184" t="s">
        <v>546</v>
      </c>
      <c r="L1184" t="s">
        <v>565</v>
      </c>
      <c r="M1184" t="s">
        <v>578</v>
      </c>
      <c r="N1184" t="s">
        <v>549</v>
      </c>
      <c r="O1184" t="s">
        <v>550</v>
      </c>
      <c r="P1184" t="s">
        <v>136</v>
      </c>
      <c r="Q1184" t="s">
        <v>139</v>
      </c>
      <c r="R1184" t="s">
        <v>475</v>
      </c>
      <c r="S1184" t="s">
        <v>552</v>
      </c>
      <c r="T1184" t="s">
        <v>673</v>
      </c>
      <c r="U1184">
        <f>COUNTIF('业绩进度排名-中间表'!$E$27:$E$202,新签明细[[#This Row],[cc_user_name]])</f>
        <v>1</v>
      </c>
      <c r="V1184" s="1">
        <f>DATEVALUE(LEFT(新签明细[[#This Row],[支付成功时间]], FIND(" ", 新签明细[[#This Row],[支付成功时间]]) - 1))</f>
        <v>45782</v>
      </c>
      <c r="W1184" s="1">
        <f>IFERROR(DATEVALUE(LEFT(新签明细[[#This Row],[lead_date]],FIND(" ",新签明细[[#This Row],[lead_date]])-1)),$W$2)</f>
        <v>45778</v>
      </c>
      <c r="X1184" t="b">
        <f t="shared" ca="1" si="18"/>
        <v>1</v>
      </c>
    </row>
    <row r="1185" spans="1:24" hidden="1">
      <c r="A1185" t="s">
        <v>19028</v>
      </c>
      <c r="B1185" t="s">
        <v>19029</v>
      </c>
      <c r="C1185">
        <v>18</v>
      </c>
      <c r="D1185" t="s">
        <v>362</v>
      </c>
      <c r="E1185" t="s">
        <v>19029</v>
      </c>
      <c r="F1185">
        <v>1</v>
      </c>
      <c r="G1185">
        <v>630</v>
      </c>
      <c r="H1185">
        <v>540376</v>
      </c>
      <c r="I1185" t="s">
        <v>19030</v>
      </c>
      <c r="J1185" t="s">
        <v>545</v>
      </c>
      <c r="K1185" t="s">
        <v>546</v>
      </c>
      <c r="L1185" t="s">
        <v>565</v>
      </c>
      <c r="M1185" t="s">
        <v>578</v>
      </c>
      <c r="N1185" t="s">
        <v>549</v>
      </c>
      <c r="O1185" t="s">
        <v>559</v>
      </c>
      <c r="P1185" t="s">
        <v>163</v>
      </c>
      <c r="Q1185" t="s">
        <v>473</v>
      </c>
      <c r="R1185" t="s">
        <v>475</v>
      </c>
      <c r="S1185" t="s">
        <v>572</v>
      </c>
      <c r="T1185" t="s">
        <v>17846</v>
      </c>
      <c r="U1185">
        <f>COUNTIF('业绩进度排名-中间表'!$E$27:$E$202,新签明细[[#This Row],[cc_user_name]])</f>
        <v>1</v>
      </c>
      <c r="V1185" s="1">
        <f>DATEVALUE(LEFT(新签明细[[#This Row],[支付成功时间]], FIND(" ", 新签明细[[#This Row],[支付成功时间]]) - 1))</f>
        <v>45796</v>
      </c>
      <c r="W1185" s="1">
        <f>IFERROR(DATEVALUE(LEFT(新签明细[[#This Row],[lead_date]],FIND(" ",新签明细[[#This Row],[lead_date]])-1)),$W$2)</f>
        <v>45791</v>
      </c>
      <c r="X1185" t="b">
        <f t="shared" ca="1" si="18"/>
        <v>1</v>
      </c>
    </row>
    <row r="1186" spans="1:24">
      <c r="A1186" t="s">
        <v>19031</v>
      </c>
      <c r="B1186" t="s">
        <v>19032</v>
      </c>
      <c r="C1186">
        <v>18</v>
      </c>
      <c r="D1186" t="s">
        <v>298</v>
      </c>
      <c r="E1186" t="s">
        <v>19032</v>
      </c>
      <c r="F1186">
        <v>1</v>
      </c>
      <c r="G1186">
        <v>630</v>
      </c>
      <c r="H1186">
        <v>538256</v>
      </c>
      <c r="I1186" t="s">
        <v>19033</v>
      </c>
      <c r="J1186" t="s">
        <v>545</v>
      </c>
      <c r="K1186" t="s">
        <v>546</v>
      </c>
      <c r="L1186" t="s">
        <v>565</v>
      </c>
      <c r="M1186" t="s">
        <v>1088</v>
      </c>
      <c r="N1186" t="s">
        <v>549</v>
      </c>
      <c r="O1186" t="s">
        <v>550</v>
      </c>
      <c r="P1186" t="s">
        <v>136</v>
      </c>
      <c r="Q1186" t="s">
        <v>143</v>
      </c>
      <c r="R1186" t="s">
        <v>475</v>
      </c>
      <c r="S1186" t="s">
        <v>659</v>
      </c>
      <c r="T1186" t="s">
        <v>9478</v>
      </c>
      <c r="U1186">
        <f>COUNTIF('业绩进度排名-中间表'!$E$27:$E$202,新签明细[[#This Row],[cc_user_name]])</f>
        <v>1</v>
      </c>
      <c r="V1186" s="1">
        <f>DATEVALUE(LEFT(新签明细[[#This Row],[支付成功时间]], FIND(" ", 新签明细[[#This Row],[支付成功时间]]) - 1))</f>
        <v>45792</v>
      </c>
      <c r="W1186" s="1">
        <f>IFERROR(DATEVALUE(LEFT(新签明细[[#This Row],[lead_date]],FIND(" ",新签明细[[#This Row],[lead_date]])-1)),$W$2)</f>
        <v>45788</v>
      </c>
      <c r="X1186" t="b">
        <f t="shared" ca="1" si="18"/>
        <v>1</v>
      </c>
    </row>
    <row r="1187" spans="1:24" hidden="1">
      <c r="A1187" t="s">
        <v>28974</v>
      </c>
      <c r="B1187" t="s">
        <v>31004</v>
      </c>
      <c r="C1187">
        <v>18</v>
      </c>
      <c r="D1187" t="s">
        <v>232</v>
      </c>
      <c r="E1187" t="s">
        <v>31004</v>
      </c>
      <c r="F1187">
        <v>1</v>
      </c>
      <c r="G1187">
        <v>627.51040599999999</v>
      </c>
      <c r="H1187">
        <v>543763</v>
      </c>
      <c r="I1187" t="s">
        <v>28975</v>
      </c>
      <c r="J1187" t="s">
        <v>545</v>
      </c>
      <c r="K1187" t="s">
        <v>546</v>
      </c>
      <c r="L1187" t="s">
        <v>565</v>
      </c>
      <c r="M1187" t="s">
        <v>695</v>
      </c>
      <c r="N1187" t="s">
        <v>549</v>
      </c>
      <c r="O1187" t="s">
        <v>550</v>
      </c>
      <c r="P1187" t="s">
        <v>551</v>
      </c>
      <c r="Q1187" t="s">
        <v>141</v>
      </c>
      <c r="R1187" t="s">
        <v>475</v>
      </c>
      <c r="S1187" t="s">
        <v>663</v>
      </c>
      <c r="T1187" t="s">
        <v>17764</v>
      </c>
      <c r="U1187">
        <f>COUNTIF('业绩进度排名-中间表'!$E$27:$E$202,新签明细[[#This Row],[cc_user_name]])</f>
        <v>1</v>
      </c>
      <c r="V1187" s="1">
        <f>DATEVALUE(LEFT(新签明细[[#This Row],[支付成功时间]], FIND(" ", 新签明细[[#This Row],[支付成功时间]]) - 1))</f>
        <v>45803</v>
      </c>
      <c r="W1187" s="1">
        <f>IFERROR(DATEVALUE(LEFT(新签明细[[#This Row],[lead_date]],FIND(" ",新签明细[[#This Row],[lead_date]])-1)),$W$2)</f>
        <v>45799</v>
      </c>
      <c r="X1187" t="b">
        <f t="shared" ca="1" si="18"/>
        <v>1</v>
      </c>
    </row>
    <row r="1188" spans="1:24" hidden="1">
      <c r="A1188" t="s">
        <v>28976</v>
      </c>
      <c r="B1188" t="s">
        <v>28977</v>
      </c>
      <c r="C1188">
        <v>60</v>
      </c>
      <c r="D1188" t="s">
        <v>626</v>
      </c>
      <c r="E1188" t="s">
        <v>28977</v>
      </c>
      <c r="F1188">
        <v>1</v>
      </c>
      <c r="G1188">
        <v>1571.919856</v>
      </c>
      <c r="H1188">
        <v>542698</v>
      </c>
      <c r="I1188" t="s">
        <v>28978</v>
      </c>
      <c r="J1188" t="s">
        <v>545</v>
      </c>
      <c r="K1188" t="s">
        <v>546</v>
      </c>
      <c r="L1188" t="s">
        <v>1891</v>
      </c>
      <c r="M1188" t="s">
        <v>626</v>
      </c>
      <c r="N1188" t="s">
        <v>649</v>
      </c>
      <c r="O1188" t="s">
        <v>649</v>
      </c>
      <c r="P1188" t="s">
        <v>649</v>
      </c>
      <c r="Q1188" t="s">
        <v>626</v>
      </c>
      <c r="R1188" t="s">
        <v>475</v>
      </c>
      <c r="S1188" t="s">
        <v>572</v>
      </c>
      <c r="T1188" t="s">
        <v>28979</v>
      </c>
      <c r="U1188">
        <f>COUNTIF('业绩进度排名-中间表'!$E$27:$E$202,新签明细[[#This Row],[cc_user_name]])</f>
        <v>0</v>
      </c>
      <c r="V1188" s="1">
        <f>DATEVALUE(LEFT(新签明细[[#This Row],[支付成功时间]], FIND(" ", 新签明细[[#This Row],[支付成功时间]]) - 1))</f>
        <v>45802</v>
      </c>
      <c r="W1188" s="1">
        <f>IFERROR(DATEVALUE(LEFT(新签明细[[#This Row],[lead_date]],FIND(" ",新签明细[[#This Row],[lead_date]])-1)),$W$2)</f>
        <v>44695</v>
      </c>
      <c r="X1188" t="b">
        <f t="shared" ca="1" si="18"/>
        <v>1</v>
      </c>
    </row>
    <row r="1189" spans="1:24">
      <c r="A1189" t="s">
        <v>19034</v>
      </c>
      <c r="B1189" t="s">
        <v>19035</v>
      </c>
      <c r="C1189">
        <v>8</v>
      </c>
      <c r="D1189" t="s">
        <v>297</v>
      </c>
      <c r="E1189" t="s">
        <v>19035</v>
      </c>
      <c r="F1189">
        <v>1</v>
      </c>
      <c r="G1189">
        <v>288.39999999999998</v>
      </c>
      <c r="H1189">
        <v>542491</v>
      </c>
      <c r="I1189" t="s">
        <v>19036</v>
      </c>
      <c r="J1189" t="s">
        <v>545</v>
      </c>
      <c r="K1189" t="s">
        <v>546</v>
      </c>
      <c r="L1189" t="s">
        <v>577</v>
      </c>
      <c r="M1189" t="s">
        <v>1166</v>
      </c>
      <c r="N1189" t="s">
        <v>549</v>
      </c>
      <c r="O1189" t="s">
        <v>550</v>
      </c>
      <c r="P1189" t="s">
        <v>136</v>
      </c>
      <c r="Q1189" t="s">
        <v>143</v>
      </c>
      <c r="R1189" t="s">
        <v>475</v>
      </c>
      <c r="S1189" t="s">
        <v>817</v>
      </c>
      <c r="T1189" t="s">
        <v>11910</v>
      </c>
      <c r="U1189">
        <f>COUNTIF('业绩进度排名-中间表'!$E$27:$E$202,新签明细[[#This Row],[cc_user_name]])</f>
        <v>1</v>
      </c>
      <c r="V1189" s="1">
        <f>DATEVALUE(LEFT(新签明细[[#This Row],[支付成功时间]], FIND(" ", 新签明细[[#This Row],[支付成功时间]]) - 1))</f>
        <v>45800</v>
      </c>
      <c r="W1189" s="1">
        <f>IFERROR(DATEVALUE(LEFT(新签明细[[#This Row],[lead_date]],FIND(" ",新签明细[[#This Row],[lead_date]])-1)),$W$2)</f>
        <v>45789</v>
      </c>
      <c r="X1189" t="b">
        <f t="shared" ca="1" si="18"/>
        <v>1</v>
      </c>
    </row>
    <row r="1190" spans="1:24" hidden="1">
      <c r="A1190" t="s">
        <v>19037</v>
      </c>
      <c r="B1190" t="s">
        <v>19038</v>
      </c>
      <c r="C1190">
        <v>36</v>
      </c>
      <c r="D1190" t="s">
        <v>238</v>
      </c>
      <c r="E1190" t="s">
        <v>19038</v>
      </c>
      <c r="F1190">
        <v>1</v>
      </c>
      <c r="G1190">
        <v>1199</v>
      </c>
      <c r="H1190">
        <v>537685</v>
      </c>
      <c r="I1190" t="s">
        <v>19039</v>
      </c>
      <c r="J1190" t="s">
        <v>545</v>
      </c>
      <c r="K1190" t="s">
        <v>546</v>
      </c>
      <c r="L1190" t="s">
        <v>557</v>
      </c>
      <c r="M1190" t="s">
        <v>610</v>
      </c>
      <c r="N1190" t="s">
        <v>549</v>
      </c>
      <c r="O1190" t="s">
        <v>550</v>
      </c>
      <c r="P1190" t="s">
        <v>551</v>
      </c>
      <c r="Q1190" t="s">
        <v>141</v>
      </c>
      <c r="R1190" t="s">
        <v>475</v>
      </c>
      <c r="S1190" t="s">
        <v>659</v>
      </c>
      <c r="T1190" t="s">
        <v>9375</v>
      </c>
      <c r="U1190">
        <f>COUNTIF('业绩进度排名-中间表'!$E$27:$E$202,新签明细[[#This Row],[cc_user_name]])</f>
        <v>1</v>
      </c>
      <c r="V1190" s="1">
        <f>DATEVALUE(LEFT(新签明细[[#This Row],[支付成功时间]], FIND(" ", 新签明细[[#This Row],[支付成功时间]]) - 1))</f>
        <v>45790</v>
      </c>
      <c r="W1190" s="1">
        <f>IFERROR(DATEVALUE(LEFT(新签明细[[#This Row],[lead_date]],FIND(" ",新签明细[[#This Row],[lead_date]])-1)),$W$2)</f>
        <v>45787</v>
      </c>
      <c r="X1190" t="b">
        <f t="shared" ca="1" si="18"/>
        <v>1</v>
      </c>
    </row>
    <row r="1191" spans="1:24" hidden="1">
      <c r="A1191" t="s">
        <v>31005</v>
      </c>
      <c r="B1191" t="s">
        <v>31006</v>
      </c>
      <c r="C1191">
        <v>36</v>
      </c>
      <c r="D1191" t="s">
        <v>253</v>
      </c>
      <c r="E1191" t="s">
        <v>31006</v>
      </c>
      <c r="F1191">
        <v>1</v>
      </c>
      <c r="G1191">
        <v>1199</v>
      </c>
      <c r="H1191">
        <v>544552</v>
      </c>
      <c r="I1191" t="s">
        <v>31007</v>
      </c>
      <c r="J1191" t="s">
        <v>545</v>
      </c>
      <c r="K1191" t="s">
        <v>546</v>
      </c>
      <c r="L1191" t="s">
        <v>557</v>
      </c>
      <c r="M1191" t="s">
        <v>548</v>
      </c>
      <c r="N1191" t="s">
        <v>549</v>
      </c>
      <c r="O1191" t="s">
        <v>550</v>
      </c>
      <c r="P1191" t="s">
        <v>136</v>
      </c>
      <c r="Q1191" t="s">
        <v>147</v>
      </c>
      <c r="R1191" t="s">
        <v>475</v>
      </c>
      <c r="S1191" t="s">
        <v>897</v>
      </c>
      <c r="T1191" t="s">
        <v>17764</v>
      </c>
      <c r="U1191">
        <f>COUNTIF('业绩进度排名-中间表'!$E$27:$E$202,新签明细[[#This Row],[cc_user_name]])</f>
        <v>1</v>
      </c>
      <c r="V1191" s="1">
        <f>DATEVALUE(LEFT(新签明细[[#This Row],[支付成功时间]], FIND(" ", 新签明细[[#This Row],[支付成功时间]]) - 1))</f>
        <v>45805</v>
      </c>
      <c r="W1191" s="1">
        <f>IFERROR(DATEVALUE(LEFT(新签明细[[#This Row],[lead_date]],FIND(" ",新签明细[[#This Row],[lead_date]])-1)),$W$2)</f>
        <v>45799</v>
      </c>
      <c r="X1191" t="b">
        <f t="shared" ca="1" si="18"/>
        <v>1</v>
      </c>
    </row>
    <row r="1192" spans="1:24" hidden="1">
      <c r="A1192" t="s">
        <v>19040</v>
      </c>
      <c r="B1192" t="s">
        <v>19041</v>
      </c>
      <c r="C1192">
        <v>18</v>
      </c>
      <c r="D1192" t="s">
        <v>323</v>
      </c>
      <c r="E1192" t="s">
        <v>19041</v>
      </c>
      <c r="F1192">
        <v>1</v>
      </c>
      <c r="G1192">
        <v>648.9</v>
      </c>
      <c r="H1192">
        <v>541302</v>
      </c>
      <c r="I1192" t="s">
        <v>19042</v>
      </c>
      <c r="J1192" t="s">
        <v>545</v>
      </c>
      <c r="K1192" t="s">
        <v>546</v>
      </c>
      <c r="L1192" t="s">
        <v>565</v>
      </c>
      <c r="M1192" t="s">
        <v>13420</v>
      </c>
      <c r="N1192" t="s">
        <v>549</v>
      </c>
      <c r="O1192" t="s">
        <v>550</v>
      </c>
      <c r="P1192" t="s">
        <v>616</v>
      </c>
      <c r="Q1192" t="s">
        <v>314</v>
      </c>
      <c r="R1192" t="s">
        <v>475</v>
      </c>
      <c r="S1192" t="s">
        <v>654</v>
      </c>
      <c r="T1192" t="s">
        <v>561</v>
      </c>
      <c r="U1192">
        <f>COUNTIF('业绩进度排名-中间表'!$E$27:$E$202,新签明细[[#This Row],[cc_user_name]])</f>
        <v>1</v>
      </c>
      <c r="V1192" s="1">
        <f>DATEVALUE(LEFT(新签明细[[#This Row],[支付成功时间]], FIND(" ", 新签明细[[#This Row],[支付成功时间]]) - 1))</f>
        <v>45797</v>
      </c>
      <c r="W1192" s="1">
        <f>IFERROR(DATEVALUE(LEFT(新签明细[[#This Row],[lead_date]],FIND(" ",新签明细[[#This Row],[lead_date]])-1)),$W$2)</f>
        <v>45781</v>
      </c>
      <c r="X1192" t="b">
        <f t="shared" ca="1" si="18"/>
        <v>1</v>
      </c>
    </row>
    <row r="1193" spans="1:24" hidden="1">
      <c r="A1193" t="s">
        <v>19043</v>
      </c>
      <c r="B1193" t="s">
        <v>19044</v>
      </c>
      <c r="C1193">
        <v>24</v>
      </c>
      <c r="D1193" t="s">
        <v>190</v>
      </c>
      <c r="E1193" t="s">
        <v>19044</v>
      </c>
      <c r="F1193">
        <v>1</v>
      </c>
      <c r="G1193">
        <v>840</v>
      </c>
      <c r="H1193">
        <v>539604</v>
      </c>
      <c r="I1193" t="s">
        <v>19045</v>
      </c>
      <c r="J1193" t="s">
        <v>545</v>
      </c>
      <c r="K1193" t="s">
        <v>546</v>
      </c>
      <c r="L1193" t="s">
        <v>671</v>
      </c>
      <c r="M1193" t="s">
        <v>548</v>
      </c>
      <c r="N1193" t="s">
        <v>549</v>
      </c>
      <c r="O1193" t="s">
        <v>559</v>
      </c>
      <c r="P1193" t="s">
        <v>469</v>
      </c>
      <c r="Q1193" t="s">
        <v>189</v>
      </c>
      <c r="R1193" t="s">
        <v>475</v>
      </c>
      <c r="S1193" t="s">
        <v>579</v>
      </c>
      <c r="T1193" t="s">
        <v>11910</v>
      </c>
      <c r="U1193">
        <f>COUNTIF('业绩进度排名-中间表'!$E$27:$E$202,新签明细[[#This Row],[cc_user_name]])</f>
        <v>1</v>
      </c>
      <c r="V1193" s="1">
        <f>DATEVALUE(LEFT(新签明细[[#This Row],[支付成功时间]], FIND(" ", 新签明细[[#This Row],[支付成功时间]]) - 1))</f>
        <v>45795</v>
      </c>
      <c r="W1193" s="1">
        <f>IFERROR(DATEVALUE(LEFT(新签明细[[#This Row],[lead_date]],FIND(" ",新签明细[[#This Row],[lead_date]])-1)),$W$2)</f>
        <v>45789</v>
      </c>
      <c r="X1193" t="b">
        <f t="shared" ca="1" si="18"/>
        <v>1</v>
      </c>
    </row>
    <row r="1194" spans="1:24" hidden="1">
      <c r="A1194" t="s">
        <v>19046</v>
      </c>
      <c r="B1194" t="s">
        <v>19047</v>
      </c>
      <c r="C1194">
        <v>18</v>
      </c>
      <c r="D1194" t="s">
        <v>295</v>
      </c>
      <c r="E1194" t="s">
        <v>19047</v>
      </c>
      <c r="F1194">
        <v>1</v>
      </c>
      <c r="G1194">
        <v>630</v>
      </c>
      <c r="H1194">
        <v>541537</v>
      </c>
      <c r="I1194" t="s">
        <v>19048</v>
      </c>
      <c r="J1194" t="s">
        <v>545</v>
      </c>
      <c r="K1194" t="s">
        <v>546</v>
      </c>
      <c r="L1194" t="s">
        <v>565</v>
      </c>
      <c r="M1194" t="s">
        <v>1166</v>
      </c>
      <c r="N1194" t="s">
        <v>549</v>
      </c>
      <c r="O1194" t="s">
        <v>550</v>
      </c>
      <c r="P1194" t="s">
        <v>136</v>
      </c>
      <c r="Q1194" t="s">
        <v>292</v>
      </c>
      <c r="R1194" t="s">
        <v>475</v>
      </c>
      <c r="S1194" t="s">
        <v>659</v>
      </c>
      <c r="T1194" t="s">
        <v>17790</v>
      </c>
      <c r="U1194">
        <f>COUNTIF('业绩进度排名-中间表'!$E$27:$E$202,新签明细[[#This Row],[cc_user_name]])</f>
        <v>1</v>
      </c>
      <c r="V1194" s="1">
        <f>DATEVALUE(LEFT(新签明细[[#This Row],[支付成功时间]], FIND(" ", 新签明细[[#This Row],[支付成功时间]]) - 1))</f>
        <v>45798</v>
      </c>
      <c r="W1194" s="1">
        <f>IFERROR(DATEVALUE(LEFT(新签明细[[#This Row],[lead_date]],FIND(" ",新签明细[[#This Row],[lead_date]])-1)),$W$2)</f>
        <v>45795</v>
      </c>
      <c r="X1194" t="b">
        <f t="shared" ca="1" si="18"/>
        <v>1</v>
      </c>
    </row>
    <row r="1195" spans="1:24" hidden="1">
      <c r="A1195" t="s">
        <v>19049</v>
      </c>
      <c r="B1195" t="s">
        <v>19050</v>
      </c>
      <c r="C1195">
        <v>24</v>
      </c>
      <c r="D1195" t="s">
        <v>226</v>
      </c>
      <c r="E1195" t="s">
        <v>19050</v>
      </c>
      <c r="F1195">
        <v>1</v>
      </c>
      <c r="G1195">
        <v>840</v>
      </c>
      <c r="H1195">
        <v>540786</v>
      </c>
      <c r="I1195" t="s">
        <v>19051</v>
      </c>
      <c r="J1195" t="s">
        <v>545</v>
      </c>
      <c r="K1195" t="s">
        <v>546</v>
      </c>
      <c r="L1195" t="s">
        <v>671</v>
      </c>
      <c r="M1195" t="s">
        <v>548</v>
      </c>
      <c r="N1195" t="s">
        <v>549</v>
      </c>
      <c r="O1195" t="s">
        <v>550</v>
      </c>
      <c r="P1195" t="s">
        <v>551</v>
      </c>
      <c r="Q1195" t="s">
        <v>145</v>
      </c>
      <c r="R1195" t="s">
        <v>475</v>
      </c>
      <c r="S1195" t="s">
        <v>659</v>
      </c>
      <c r="T1195" t="s">
        <v>17661</v>
      </c>
      <c r="U1195">
        <f>COUNTIF('业绩进度排名-中间表'!$E$27:$E$202,新签明细[[#This Row],[cc_user_name]])</f>
        <v>1</v>
      </c>
      <c r="V1195" s="1">
        <f>DATEVALUE(LEFT(新签明细[[#This Row],[支付成功时间]], FIND(" ", 新签明细[[#This Row],[支付成功时间]]) - 1))</f>
        <v>45796</v>
      </c>
      <c r="W1195" s="1">
        <f>IFERROR(DATEVALUE(LEFT(新签明细[[#This Row],[lead_date]],FIND(" ",新签明细[[#This Row],[lead_date]])-1)),$W$2)</f>
        <v>45793</v>
      </c>
      <c r="X1195" t="b">
        <f t="shared" ca="1" si="18"/>
        <v>1</v>
      </c>
    </row>
    <row r="1196" spans="1:24" hidden="1">
      <c r="A1196" t="s">
        <v>19052</v>
      </c>
      <c r="B1196" t="s">
        <v>19053</v>
      </c>
      <c r="C1196">
        <v>18</v>
      </c>
      <c r="D1196" t="s">
        <v>247</v>
      </c>
      <c r="E1196" t="s">
        <v>19053</v>
      </c>
      <c r="F1196">
        <v>1</v>
      </c>
      <c r="G1196">
        <v>630</v>
      </c>
      <c r="H1196">
        <v>539561</v>
      </c>
      <c r="I1196" t="s">
        <v>19054</v>
      </c>
      <c r="J1196" t="s">
        <v>545</v>
      </c>
      <c r="K1196" t="s">
        <v>546</v>
      </c>
      <c r="L1196" t="s">
        <v>565</v>
      </c>
      <c r="M1196" t="s">
        <v>548</v>
      </c>
      <c r="N1196" t="s">
        <v>549</v>
      </c>
      <c r="O1196" t="s">
        <v>550</v>
      </c>
      <c r="P1196" t="s">
        <v>551</v>
      </c>
      <c r="Q1196" t="s">
        <v>242</v>
      </c>
      <c r="R1196" t="s">
        <v>475</v>
      </c>
      <c r="S1196" t="s">
        <v>572</v>
      </c>
      <c r="T1196" t="s">
        <v>19055</v>
      </c>
      <c r="U1196">
        <f>COUNTIF('业绩进度排名-中间表'!$E$27:$E$202,新签明细[[#This Row],[cc_user_name]])</f>
        <v>1</v>
      </c>
      <c r="V1196" s="1">
        <f>DATEVALUE(LEFT(新签明细[[#This Row],[支付成功时间]], FIND(" ", 新签明细[[#This Row],[支付成功时间]]) - 1))</f>
        <v>45795</v>
      </c>
      <c r="W1196" s="1">
        <f>IFERROR(DATEVALUE(LEFT(新签明细[[#This Row],[lead_date]],FIND(" ",新签明细[[#This Row],[lead_date]])-1)),$W$2)</f>
        <v>45051</v>
      </c>
      <c r="X1196" t="b">
        <f t="shared" ca="1" si="18"/>
        <v>1</v>
      </c>
    </row>
    <row r="1197" spans="1:24">
      <c r="A1197" t="s">
        <v>1800</v>
      </c>
      <c r="B1197" t="s">
        <v>1801</v>
      </c>
      <c r="C1197">
        <v>18</v>
      </c>
      <c r="D1197" t="s">
        <v>300</v>
      </c>
      <c r="E1197" t="s">
        <v>1801</v>
      </c>
      <c r="F1197">
        <v>1</v>
      </c>
      <c r="G1197">
        <v>630</v>
      </c>
      <c r="H1197">
        <v>534889</v>
      </c>
      <c r="I1197" t="s">
        <v>1802</v>
      </c>
      <c r="J1197" t="s">
        <v>545</v>
      </c>
      <c r="K1197" t="s">
        <v>546</v>
      </c>
      <c r="L1197" t="s">
        <v>565</v>
      </c>
      <c r="M1197" t="s">
        <v>578</v>
      </c>
      <c r="N1197" t="s">
        <v>549</v>
      </c>
      <c r="O1197" t="s">
        <v>550</v>
      </c>
      <c r="P1197" t="s">
        <v>136</v>
      </c>
      <c r="Q1197" t="s">
        <v>143</v>
      </c>
      <c r="R1197" t="s">
        <v>475</v>
      </c>
      <c r="S1197" t="s">
        <v>611</v>
      </c>
      <c r="T1197" t="s">
        <v>612</v>
      </c>
      <c r="U1197">
        <f>COUNTIF('业绩进度排名-中间表'!$E$27:$E$202,新签明细[[#This Row],[cc_user_name]])</f>
        <v>1</v>
      </c>
      <c r="V1197" s="1">
        <f>DATEVALUE(LEFT(新签明细[[#This Row],[支付成功时间]], FIND(" ", 新签明细[[#This Row],[支付成功时间]]) - 1))</f>
        <v>45783</v>
      </c>
      <c r="W1197" s="1">
        <f>IFERROR(DATEVALUE(LEFT(新签明细[[#This Row],[lead_date]],FIND(" ",新签明细[[#This Row],[lead_date]])-1)),$W$2)</f>
        <v>45782</v>
      </c>
      <c r="X1197" t="b">
        <f t="shared" ca="1" si="18"/>
        <v>1</v>
      </c>
    </row>
    <row r="1198" spans="1:24" hidden="1">
      <c r="A1198" t="s">
        <v>9494</v>
      </c>
      <c r="B1198" t="s">
        <v>9495</v>
      </c>
      <c r="C1198">
        <v>36</v>
      </c>
      <c r="D1198" t="s">
        <v>286</v>
      </c>
      <c r="E1198" t="s">
        <v>9495</v>
      </c>
      <c r="F1198">
        <v>1</v>
      </c>
      <c r="G1198">
        <v>1199</v>
      </c>
      <c r="H1198">
        <v>536368</v>
      </c>
      <c r="I1198" t="s">
        <v>9496</v>
      </c>
      <c r="J1198" t="s">
        <v>545</v>
      </c>
      <c r="K1198" t="s">
        <v>546</v>
      </c>
      <c r="L1198" t="s">
        <v>557</v>
      </c>
      <c r="M1198" t="s">
        <v>548</v>
      </c>
      <c r="N1198" t="s">
        <v>549</v>
      </c>
      <c r="O1198" t="s">
        <v>550</v>
      </c>
      <c r="P1198" t="s">
        <v>136</v>
      </c>
      <c r="Q1198" t="s">
        <v>283</v>
      </c>
      <c r="R1198" t="s">
        <v>475</v>
      </c>
      <c r="S1198" t="s">
        <v>572</v>
      </c>
      <c r="T1198" t="s">
        <v>567</v>
      </c>
      <c r="U1198">
        <f>COUNTIF('业绩进度排名-中间表'!$E$27:$E$202,新签明细[[#This Row],[cc_user_name]])</f>
        <v>1</v>
      </c>
      <c r="V1198" s="1">
        <f>DATEVALUE(LEFT(新签明细[[#This Row],[支付成功时间]], FIND(" ", 新签明细[[#This Row],[支付成功时间]]) - 1))</f>
        <v>45788</v>
      </c>
      <c r="W1198" s="1">
        <f>IFERROR(DATEVALUE(LEFT(新签明细[[#This Row],[lead_date]],FIND(" ",新签明细[[#This Row],[lead_date]])-1)),$W$2)</f>
        <v>45783</v>
      </c>
      <c r="X1198" t="b">
        <f t="shared" ca="1" si="18"/>
        <v>1</v>
      </c>
    </row>
    <row r="1199" spans="1:24" hidden="1">
      <c r="A1199" t="s">
        <v>11361</v>
      </c>
      <c r="B1199" t="s">
        <v>11920</v>
      </c>
      <c r="C1199">
        <v>48</v>
      </c>
      <c r="D1199" t="s">
        <v>219</v>
      </c>
      <c r="E1199" t="s">
        <v>11920</v>
      </c>
      <c r="F1199">
        <v>1</v>
      </c>
      <c r="G1199">
        <v>1598</v>
      </c>
      <c r="H1199">
        <v>537102</v>
      </c>
      <c r="I1199" t="s">
        <v>11362</v>
      </c>
      <c r="J1199" t="s">
        <v>545</v>
      </c>
      <c r="K1199" t="s">
        <v>546</v>
      </c>
      <c r="L1199" t="s">
        <v>571</v>
      </c>
      <c r="M1199" t="s">
        <v>548</v>
      </c>
      <c r="N1199" t="s">
        <v>549</v>
      </c>
      <c r="O1199" t="s">
        <v>550</v>
      </c>
      <c r="P1199" t="s">
        <v>551</v>
      </c>
      <c r="Q1199" t="s">
        <v>145</v>
      </c>
      <c r="R1199" t="s">
        <v>475</v>
      </c>
      <c r="S1199" t="s">
        <v>659</v>
      </c>
      <c r="T1199" t="s">
        <v>11910</v>
      </c>
      <c r="U1199">
        <f>COUNTIF('业绩进度排名-中间表'!$E$27:$E$202,新签明细[[#This Row],[cc_user_name]])</f>
        <v>1</v>
      </c>
      <c r="V1199" s="1">
        <f>DATEVALUE(LEFT(新签明细[[#This Row],[支付成功时间]], FIND(" ", 新签明细[[#This Row],[支付成功时间]]) - 1))</f>
        <v>45789</v>
      </c>
      <c r="W1199" s="1">
        <f>IFERROR(DATEVALUE(LEFT(新签明细[[#This Row],[lead_date]],FIND(" ",新签明细[[#This Row],[lead_date]])-1)),$W$2)</f>
        <v>45789</v>
      </c>
      <c r="X1199" t="b">
        <f t="shared" ca="1" si="18"/>
        <v>1</v>
      </c>
    </row>
    <row r="1200" spans="1:24" hidden="1">
      <c r="A1200" t="s">
        <v>19056</v>
      </c>
      <c r="B1200" t="s">
        <v>19057</v>
      </c>
      <c r="C1200">
        <v>18</v>
      </c>
      <c r="D1200" t="s">
        <v>329</v>
      </c>
      <c r="E1200" t="s">
        <v>19057</v>
      </c>
      <c r="F1200">
        <v>1</v>
      </c>
      <c r="G1200">
        <v>699.42370200000005</v>
      </c>
      <c r="H1200">
        <v>537617</v>
      </c>
      <c r="I1200" t="s">
        <v>19058</v>
      </c>
      <c r="J1200" t="s">
        <v>545</v>
      </c>
      <c r="K1200" t="s">
        <v>546</v>
      </c>
      <c r="L1200" t="s">
        <v>565</v>
      </c>
      <c r="M1200" t="s">
        <v>558</v>
      </c>
      <c r="N1200" t="s">
        <v>549</v>
      </c>
      <c r="O1200" t="s">
        <v>559</v>
      </c>
      <c r="P1200" t="s">
        <v>504</v>
      </c>
      <c r="Q1200" t="s">
        <v>325</v>
      </c>
      <c r="R1200" t="s">
        <v>475</v>
      </c>
      <c r="S1200" t="s">
        <v>589</v>
      </c>
      <c r="T1200" t="s">
        <v>655</v>
      </c>
      <c r="U1200">
        <f>COUNTIF('业绩进度排名-中间表'!$E$27:$E$202,新签明细[[#This Row],[cc_user_name]])</f>
        <v>1</v>
      </c>
      <c r="V1200" s="1">
        <f>DATEVALUE(LEFT(新签明细[[#This Row],[支付成功时间]], FIND(" ", 新签明细[[#This Row],[支付成功时间]]) - 1))</f>
        <v>45790</v>
      </c>
      <c r="W1200" s="1">
        <f>IFERROR(DATEVALUE(LEFT(新签明细[[#This Row],[lead_date]],FIND(" ",新签明细[[#This Row],[lead_date]])-1)),$W$2)</f>
        <v>45774</v>
      </c>
      <c r="X1200" t="b">
        <f t="shared" ca="1" si="18"/>
        <v>0</v>
      </c>
    </row>
    <row r="1201" spans="1:24" hidden="1">
      <c r="A1201" t="s">
        <v>19059</v>
      </c>
      <c r="B1201" t="s">
        <v>19060</v>
      </c>
      <c r="C1201">
        <v>30</v>
      </c>
      <c r="D1201" t="s">
        <v>231</v>
      </c>
      <c r="E1201" t="s">
        <v>19060</v>
      </c>
      <c r="F1201">
        <v>1</v>
      </c>
      <c r="G1201">
        <v>811.13</v>
      </c>
      <c r="H1201">
        <v>541445</v>
      </c>
      <c r="I1201" t="s">
        <v>19061</v>
      </c>
      <c r="J1201" t="s">
        <v>545</v>
      </c>
      <c r="K1201" t="s">
        <v>546</v>
      </c>
      <c r="L1201" t="s">
        <v>599</v>
      </c>
      <c r="M1201" t="s">
        <v>632</v>
      </c>
      <c r="N1201" t="s">
        <v>549</v>
      </c>
      <c r="O1201" t="s">
        <v>550</v>
      </c>
      <c r="P1201" t="s">
        <v>551</v>
      </c>
      <c r="Q1201" t="s">
        <v>141</v>
      </c>
      <c r="R1201" t="s">
        <v>475</v>
      </c>
      <c r="S1201" t="s">
        <v>19062</v>
      </c>
      <c r="T1201" t="s">
        <v>17691</v>
      </c>
      <c r="U1201">
        <f>COUNTIF('业绩进度排名-中间表'!$E$27:$E$202,新签明细[[#This Row],[cc_user_name]])</f>
        <v>1</v>
      </c>
      <c r="V1201" s="1">
        <f>DATEVALUE(LEFT(新签明细[[#This Row],[支付成功时间]], FIND(" ", 新签明细[[#This Row],[支付成功时间]]) - 1))</f>
        <v>45798</v>
      </c>
      <c r="W1201" s="1">
        <f>IFERROR(DATEVALUE(LEFT(新签明细[[#This Row],[lead_date]],FIND(" ",新签明细[[#This Row],[lead_date]])-1)),$W$2)</f>
        <v>45797</v>
      </c>
      <c r="X1201" t="b">
        <f t="shared" ca="1" si="18"/>
        <v>1</v>
      </c>
    </row>
    <row r="1202" spans="1:24" hidden="1">
      <c r="A1202" t="s">
        <v>1803</v>
      </c>
      <c r="B1202" t="s">
        <v>1804</v>
      </c>
      <c r="C1202">
        <v>36</v>
      </c>
      <c r="D1202" t="s">
        <v>266</v>
      </c>
      <c r="E1202" t="s">
        <v>1804</v>
      </c>
      <c r="F1202">
        <v>1</v>
      </c>
      <c r="G1202">
        <v>1199</v>
      </c>
      <c r="H1202">
        <v>534367</v>
      </c>
      <c r="I1202" t="s">
        <v>1805</v>
      </c>
      <c r="J1202" t="s">
        <v>545</v>
      </c>
      <c r="K1202" t="s">
        <v>546</v>
      </c>
      <c r="L1202" t="s">
        <v>557</v>
      </c>
      <c r="M1202" t="s">
        <v>558</v>
      </c>
      <c r="N1202" t="s">
        <v>549</v>
      </c>
      <c r="O1202" t="s">
        <v>550</v>
      </c>
      <c r="P1202" t="s">
        <v>136</v>
      </c>
      <c r="Q1202" t="s">
        <v>264</v>
      </c>
      <c r="R1202" t="s">
        <v>475</v>
      </c>
      <c r="S1202" t="s">
        <v>572</v>
      </c>
      <c r="T1202" t="s">
        <v>1806</v>
      </c>
      <c r="U1202">
        <f>COUNTIF('业绩进度排名-中间表'!$E$27:$E$202,新签明细[[#This Row],[cc_user_name]])</f>
        <v>1</v>
      </c>
      <c r="V1202" s="1">
        <f>DATEVALUE(LEFT(新签明细[[#This Row],[支付成功时间]], FIND(" ", 新签明细[[#This Row],[支付成功时间]]) - 1))</f>
        <v>45780</v>
      </c>
      <c r="W1202" s="1">
        <f>IFERROR(DATEVALUE(LEFT(新签明细[[#This Row],[lead_date]],FIND(" ",新签明细[[#This Row],[lead_date]])-1)),$W$2)</f>
        <v>45706</v>
      </c>
      <c r="X1202" t="b">
        <f t="shared" ca="1" si="18"/>
        <v>0</v>
      </c>
    </row>
    <row r="1203" spans="1:24" hidden="1">
      <c r="A1203" t="s">
        <v>1807</v>
      </c>
      <c r="B1203" t="s">
        <v>1808</v>
      </c>
      <c r="C1203">
        <v>24</v>
      </c>
      <c r="D1203" t="s">
        <v>271</v>
      </c>
      <c r="E1203" t="s">
        <v>1808</v>
      </c>
      <c r="F1203">
        <v>1</v>
      </c>
      <c r="G1203">
        <v>840</v>
      </c>
      <c r="H1203">
        <v>534461</v>
      </c>
      <c r="I1203" t="s">
        <v>1809</v>
      </c>
      <c r="J1203" t="s">
        <v>545</v>
      </c>
      <c r="K1203" t="s">
        <v>546</v>
      </c>
      <c r="L1203" t="s">
        <v>671</v>
      </c>
      <c r="M1203" t="s">
        <v>1810</v>
      </c>
      <c r="N1203" t="s">
        <v>549</v>
      </c>
      <c r="O1203" t="s">
        <v>550</v>
      </c>
      <c r="P1203" t="s">
        <v>136</v>
      </c>
      <c r="Q1203" t="s">
        <v>139</v>
      </c>
      <c r="R1203" t="s">
        <v>475</v>
      </c>
      <c r="S1203" t="s">
        <v>579</v>
      </c>
      <c r="T1203" t="s">
        <v>673</v>
      </c>
      <c r="U1203">
        <f>COUNTIF('业绩进度排名-中间表'!$E$27:$E$202,新签明细[[#This Row],[cc_user_name]])</f>
        <v>1</v>
      </c>
      <c r="V1203" s="1">
        <f>DATEVALUE(LEFT(新签明细[[#This Row],[支付成功时间]], FIND(" ", 新签明细[[#This Row],[支付成功时间]]) - 1))</f>
        <v>45781</v>
      </c>
      <c r="W1203" s="1">
        <f>IFERROR(DATEVALUE(LEFT(新签明细[[#This Row],[lead_date]],FIND(" ",新签明细[[#This Row],[lead_date]])-1)),$W$2)</f>
        <v>45778</v>
      </c>
      <c r="X1203" t="b">
        <f t="shared" ca="1" si="18"/>
        <v>1</v>
      </c>
    </row>
    <row r="1204" spans="1:24" hidden="1">
      <c r="A1204" t="s">
        <v>19063</v>
      </c>
      <c r="B1204" t="s">
        <v>19064</v>
      </c>
      <c r="C1204">
        <v>48</v>
      </c>
      <c r="D1204" t="s">
        <v>342</v>
      </c>
      <c r="E1204" t="s">
        <v>19064</v>
      </c>
      <c r="F1204">
        <v>1</v>
      </c>
      <c r="G1204">
        <v>1830.678316</v>
      </c>
      <c r="H1204">
        <v>542845</v>
      </c>
      <c r="I1204" t="s">
        <v>19065</v>
      </c>
      <c r="J1204" t="s">
        <v>545</v>
      </c>
      <c r="K1204" t="s">
        <v>546</v>
      </c>
      <c r="L1204" t="s">
        <v>571</v>
      </c>
      <c r="M1204" t="s">
        <v>558</v>
      </c>
      <c r="N1204" t="s">
        <v>549</v>
      </c>
      <c r="O1204" t="s">
        <v>559</v>
      </c>
      <c r="P1204" t="s">
        <v>504</v>
      </c>
      <c r="Q1204" t="s">
        <v>325</v>
      </c>
      <c r="R1204" t="s">
        <v>475</v>
      </c>
      <c r="S1204" t="s">
        <v>633</v>
      </c>
      <c r="T1204" t="s">
        <v>17764</v>
      </c>
      <c r="U1204">
        <f>COUNTIF('业绩进度排名-中间表'!$E$27:$E$202,新签明细[[#This Row],[cc_user_name]])</f>
        <v>1</v>
      </c>
      <c r="V1204" s="1">
        <f>DATEVALUE(LEFT(新签明细[[#This Row],[支付成功时间]], FIND(" ", 新签明细[[#This Row],[支付成功时间]]) - 1))</f>
        <v>45801</v>
      </c>
      <c r="W1204" s="1">
        <f>IFERROR(DATEVALUE(LEFT(新签明细[[#This Row],[lead_date]],FIND(" ",新签明细[[#This Row],[lead_date]])-1)),$W$2)</f>
        <v>45799</v>
      </c>
      <c r="X1204" t="b">
        <f t="shared" ca="1" si="18"/>
        <v>1</v>
      </c>
    </row>
    <row r="1205" spans="1:24" hidden="1">
      <c r="A1205" t="s">
        <v>28980</v>
      </c>
      <c r="B1205" t="s">
        <v>28981</v>
      </c>
      <c r="C1205">
        <v>30</v>
      </c>
      <c r="D1205" t="s">
        <v>181</v>
      </c>
      <c r="E1205" t="s">
        <v>28981</v>
      </c>
      <c r="F1205">
        <v>1</v>
      </c>
      <c r="G1205">
        <v>811.13</v>
      </c>
      <c r="H1205">
        <v>543692</v>
      </c>
      <c r="I1205" t="s">
        <v>28982</v>
      </c>
      <c r="J1205" t="s">
        <v>545</v>
      </c>
      <c r="K1205" t="s">
        <v>546</v>
      </c>
      <c r="L1205" t="s">
        <v>599</v>
      </c>
      <c r="M1205" t="s">
        <v>548</v>
      </c>
      <c r="N1205" t="s">
        <v>549</v>
      </c>
      <c r="O1205" t="s">
        <v>559</v>
      </c>
      <c r="P1205" t="s">
        <v>469</v>
      </c>
      <c r="Q1205" t="s">
        <v>180</v>
      </c>
      <c r="R1205" t="s">
        <v>475</v>
      </c>
      <c r="S1205" t="s">
        <v>600</v>
      </c>
      <c r="T1205" t="s">
        <v>943</v>
      </c>
      <c r="U1205">
        <f>COUNTIF('业绩进度排名-中间表'!$E$27:$E$202,新签明细[[#This Row],[cc_user_name]])</f>
        <v>1</v>
      </c>
      <c r="V1205" s="1">
        <f>DATEVALUE(LEFT(新签明细[[#This Row],[支付成功时间]], FIND(" ", 新签明细[[#This Row],[支付成功时间]]) - 1))</f>
        <v>45803</v>
      </c>
      <c r="W1205" s="1">
        <f>IFERROR(DATEVALUE(LEFT(新签明细[[#This Row],[lead_date]],FIND(" ",新签明细[[#This Row],[lead_date]])-1)),$W$2)</f>
        <v>45757</v>
      </c>
      <c r="X1205" t="b">
        <f t="shared" ca="1" si="18"/>
        <v>0</v>
      </c>
    </row>
    <row r="1206" spans="1:24" hidden="1">
      <c r="A1206" t="s">
        <v>19066</v>
      </c>
      <c r="B1206" t="s">
        <v>19067</v>
      </c>
      <c r="C1206">
        <v>18</v>
      </c>
      <c r="D1206" t="s">
        <v>291</v>
      </c>
      <c r="E1206" t="s">
        <v>19067</v>
      </c>
      <c r="F1206">
        <v>1</v>
      </c>
      <c r="G1206">
        <v>627.51040599999999</v>
      </c>
      <c r="H1206">
        <v>537596</v>
      </c>
      <c r="I1206" t="s">
        <v>19068</v>
      </c>
      <c r="J1206" t="s">
        <v>545</v>
      </c>
      <c r="K1206" t="s">
        <v>546</v>
      </c>
      <c r="L1206" t="s">
        <v>565</v>
      </c>
      <c r="M1206" t="s">
        <v>695</v>
      </c>
      <c r="N1206" t="s">
        <v>549</v>
      </c>
      <c r="O1206" t="s">
        <v>550</v>
      </c>
      <c r="P1206" t="s">
        <v>136</v>
      </c>
      <c r="Q1206" t="s">
        <v>292</v>
      </c>
      <c r="R1206" t="s">
        <v>475</v>
      </c>
      <c r="S1206" t="s">
        <v>611</v>
      </c>
      <c r="T1206" t="s">
        <v>873</v>
      </c>
      <c r="U1206">
        <f>COUNTIF('业绩进度排名-中间表'!$E$27:$E$202,新签明细[[#This Row],[cc_user_name]])</f>
        <v>1</v>
      </c>
      <c r="V1206" s="1">
        <f>DATEVALUE(LEFT(新签明细[[#This Row],[支付成功时间]], FIND(" ", 新签明细[[#This Row],[支付成功时间]]) - 1))</f>
        <v>45790</v>
      </c>
      <c r="W1206" s="1">
        <f>IFERROR(DATEVALUE(LEFT(新签明细[[#This Row],[lead_date]],FIND(" ",新签明细[[#This Row],[lead_date]])-1)),$W$2)</f>
        <v>45786</v>
      </c>
      <c r="X1206" t="b">
        <f t="shared" ca="1" si="18"/>
        <v>1</v>
      </c>
    </row>
    <row r="1207" spans="1:24" hidden="1">
      <c r="A1207" t="s">
        <v>1811</v>
      </c>
      <c r="B1207" t="s">
        <v>1812</v>
      </c>
      <c r="C1207">
        <v>72</v>
      </c>
      <c r="D1207" t="s">
        <v>803</v>
      </c>
      <c r="E1207" t="s">
        <v>1812</v>
      </c>
      <c r="F1207">
        <v>1</v>
      </c>
      <c r="G1207">
        <v>1242.5759889999999</v>
      </c>
      <c r="H1207">
        <v>534695</v>
      </c>
      <c r="I1207" t="s">
        <v>1813</v>
      </c>
      <c r="J1207" t="s">
        <v>545</v>
      </c>
      <c r="K1207" t="s">
        <v>641</v>
      </c>
      <c r="L1207" t="s">
        <v>1814</v>
      </c>
      <c r="M1207" t="s">
        <v>648</v>
      </c>
      <c r="N1207" t="s">
        <v>805</v>
      </c>
      <c r="O1207" t="s">
        <v>806</v>
      </c>
      <c r="P1207" t="s">
        <v>649</v>
      </c>
      <c r="Q1207" t="s">
        <v>626</v>
      </c>
      <c r="R1207" t="s">
        <v>475</v>
      </c>
      <c r="S1207" t="s">
        <v>1815</v>
      </c>
      <c r="T1207" t="s">
        <v>1158</v>
      </c>
      <c r="U1207">
        <f>COUNTIF('业绩进度排名-中间表'!$E$27:$E$202,新签明细[[#This Row],[cc_user_name]])</f>
        <v>0</v>
      </c>
      <c r="V1207" s="1">
        <f>DATEVALUE(LEFT(新签明细[[#This Row],[支付成功时间]], FIND(" ", 新签明细[[#This Row],[支付成功时间]]) - 1))</f>
        <v>45782</v>
      </c>
      <c r="W1207" s="1">
        <f>IFERROR(DATEVALUE(LEFT(新签明细[[#This Row],[lead_date]],FIND(" ",新签明细[[#This Row],[lead_date]])-1)),$W$2)</f>
        <v>45767</v>
      </c>
      <c r="X1207" t="b">
        <f t="shared" ca="1" si="18"/>
        <v>0</v>
      </c>
    </row>
    <row r="1208" spans="1:24" hidden="1">
      <c r="A1208" t="s">
        <v>31008</v>
      </c>
      <c r="B1208" t="s">
        <v>31009</v>
      </c>
      <c r="C1208">
        <v>36</v>
      </c>
      <c r="D1208" t="s">
        <v>257</v>
      </c>
      <c r="E1208" t="s">
        <v>31009</v>
      </c>
      <c r="F1208">
        <v>1</v>
      </c>
      <c r="G1208">
        <v>1199</v>
      </c>
      <c r="H1208">
        <v>544317</v>
      </c>
      <c r="I1208" t="s">
        <v>31010</v>
      </c>
      <c r="J1208" t="s">
        <v>545</v>
      </c>
      <c r="K1208" t="s">
        <v>546</v>
      </c>
      <c r="L1208" t="s">
        <v>557</v>
      </c>
      <c r="M1208" t="s">
        <v>632</v>
      </c>
      <c r="N1208" t="s">
        <v>549</v>
      </c>
      <c r="O1208" t="s">
        <v>550</v>
      </c>
      <c r="P1208" t="s">
        <v>136</v>
      </c>
      <c r="Q1208" t="s">
        <v>147</v>
      </c>
      <c r="R1208" t="s">
        <v>475</v>
      </c>
      <c r="S1208" t="s">
        <v>659</v>
      </c>
      <c r="T1208" t="s">
        <v>30517</v>
      </c>
      <c r="U1208">
        <f>COUNTIF('业绩进度排名-中间表'!$E$27:$E$202,新签明细[[#This Row],[cc_user_name]])</f>
        <v>1</v>
      </c>
      <c r="V1208" s="1">
        <f>DATEVALUE(LEFT(新签明细[[#This Row],[支付成功时间]], FIND(" ", 新签明细[[#This Row],[支付成功时间]]) - 1))</f>
        <v>45804</v>
      </c>
      <c r="W1208" s="1">
        <f>IFERROR(DATEVALUE(LEFT(新签明细[[#This Row],[lead_date]],FIND(" ",新签明细[[#This Row],[lead_date]])-1)),$W$2)</f>
        <v>45803</v>
      </c>
      <c r="X1208" t="b">
        <f t="shared" ca="1" si="18"/>
        <v>1</v>
      </c>
    </row>
    <row r="1209" spans="1:24">
      <c r="A1209" t="s">
        <v>31011</v>
      </c>
      <c r="B1209" t="s">
        <v>31012</v>
      </c>
      <c r="C1209">
        <v>18</v>
      </c>
      <c r="D1209" t="s">
        <v>300</v>
      </c>
      <c r="E1209" t="s">
        <v>31012</v>
      </c>
      <c r="F1209">
        <v>1</v>
      </c>
      <c r="G1209">
        <v>648.9</v>
      </c>
      <c r="H1209">
        <v>544594</v>
      </c>
      <c r="I1209" t="s">
        <v>31013</v>
      </c>
      <c r="J1209" t="s">
        <v>545</v>
      </c>
      <c r="K1209" t="s">
        <v>546</v>
      </c>
      <c r="L1209" t="s">
        <v>565</v>
      </c>
      <c r="M1209" t="s">
        <v>2299</v>
      </c>
      <c r="N1209" t="s">
        <v>549</v>
      </c>
      <c r="O1209" t="s">
        <v>550</v>
      </c>
      <c r="P1209" t="s">
        <v>136</v>
      </c>
      <c r="Q1209" t="s">
        <v>143</v>
      </c>
      <c r="R1209" t="s">
        <v>475</v>
      </c>
      <c r="S1209" t="s">
        <v>659</v>
      </c>
      <c r="T1209" t="s">
        <v>17665</v>
      </c>
      <c r="U1209">
        <f>COUNTIF('业绩进度排名-中间表'!$E$27:$E$202,新签明细[[#This Row],[cc_user_name]])</f>
        <v>1</v>
      </c>
      <c r="V1209" s="1">
        <f>DATEVALUE(LEFT(新签明细[[#This Row],[支付成功时间]], FIND(" ", 新签明细[[#This Row],[支付成功时间]]) - 1))</f>
        <v>45805</v>
      </c>
      <c r="W1209" s="1">
        <f>IFERROR(DATEVALUE(LEFT(新签明细[[#This Row],[lead_date]],FIND(" ",新签明细[[#This Row],[lead_date]])-1)),$W$2)</f>
        <v>45800</v>
      </c>
      <c r="X1209" t="b">
        <f t="shared" ca="1" si="18"/>
        <v>1</v>
      </c>
    </row>
    <row r="1210" spans="1:24" hidden="1">
      <c r="A1210" t="s">
        <v>19101</v>
      </c>
      <c r="B1210" t="s">
        <v>19102</v>
      </c>
      <c r="C1210">
        <v>36</v>
      </c>
      <c r="D1210" t="s">
        <v>364</v>
      </c>
      <c r="E1210" t="s">
        <v>19102</v>
      </c>
      <c r="F1210">
        <v>1</v>
      </c>
      <c r="G1210">
        <v>420</v>
      </c>
      <c r="H1210">
        <v>542192</v>
      </c>
      <c r="I1210" t="s">
        <v>19103</v>
      </c>
      <c r="J1210" t="s">
        <v>545</v>
      </c>
      <c r="K1210" t="s">
        <v>1102</v>
      </c>
      <c r="L1210" t="s">
        <v>13081</v>
      </c>
      <c r="M1210" t="s">
        <v>2291</v>
      </c>
      <c r="N1210" t="s">
        <v>549</v>
      </c>
      <c r="O1210" t="s">
        <v>559</v>
      </c>
      <c r="P1210" t="s">
        <v>163</v>
      </c>
      <c r="Q1210" t="s">
        <v>473</v>
      </c>
      <c r="R1210" t="s">
        <v>475</v>
      </c>
      <c r="S1210" t="s">
        <v>659</v>
      </c>
      <c r="T1210" t="s">
        <v>17646</v>
      </c>
      <c r="U1210">
        <f>COUNTIF('业绩进度排名-中间表'!$E$27:$E$202,新签明细[[#This Row],[cc_user_name]])</f>
        <v>1</v>
      </c>
      <c r="V1210" s="1">
        <f>DATEVALUE(LEFT(新签明细[[#This Row],[支付成功时间]], FIND(" ", 新签明细[[#This Row],[支付成功时间]]) - 1))</f>
        <v>45800</v>
      </c>
      <c r="W1210" s="1">
        <f>IFERROR(DATEVALUE(LEFT(新签明细[[#This Row],[lead_date]],FIND(" ",新签明细[[#This Row],[lead_date]])-1)),$W$2)</f>
        <v>45796</v>
      </c>
      <c r="X1210" t="b">
        <f t="shared" ca="1" si="18"/>
        <v>1</v>
      </c>
    </row>
    <row r="1211" spans="1:24" hidden="1">
      <c r="A1211" t="s">
        <v>9497</v>
      </c>
      <c r="B1211" t="s">
        <v>9498</v>
      </c>
      <c r="C1211">
        <v>18</v>
      </c>
      <c r="D1211" t="s">
        <v>323</v>
      </c>
      <c r="E1211" t="s">
        <v>9498</v>
      </c>
      <c r="F1211">
        <v>1</v>
      </c>
      <c r="G1211">
        <v>630</v>
      </c>
      <c r="H1211">
        <v>536251</v>
      </c>
      <c r="I1211" t="s">
        <v>9499</v>
      </c>
      <c r="J1211" t="s">
        <v>545</v>
      </c>
      <c r="K1211" t="s">
        <v>546</v>
      </c>
      <c r="L1211" t="s">
        <v>565</v>
      </c>
      <c r="M1211" t="s">
        <v>695</v>
      </c>
      <c r="N1211" t="s">
        <v>549</v>
      </c>
      <c r="O1211" t="s">
        <v>550</v>
      </c>
      <c r="P1211" t="s">
        <v>616</v>
      </c>
      <c r="Q1211" t="s">
        <v>314</v>
      </c>
      <c r="R1211" t="s">
        <v>475</v>
      </c>
      <c r="S1211" t="s">
        <v>654</v>
      </c>
      <c r="T1211" t="s">
        <v>622</v>
      </c>
      <c r="U1211">
        <f>COUNTIF('业绩进度排名-中间表'!$E$27:$E$202,新签明细[[#This Row],[cc_user_name]])</f>
        <v>1</v>
      </c>
      <c r="V1211" s="1">
        <f>DATEVALUE(LEFT(新签明细[[#This Row],[支付成功时间]], FIND(" ", 新签明细[[#This Row],[支付成功时间]]) - 1))</f>
        <v>45787</v>
      </c>
      <c r="W1211" s="1">
        <f>IFERROR(DATEVALUE(LEFT(新签明细[[#This Row],[lead_date]],FIND(" ",新签明细[[#This Row],[lead_date]])-1)),$W$2)</f>
        <v>45777</v>
      </c>
      <c r="X1211" t="b">
        <f t="shared" ca="1" si="18"/>
        <v>0</v>
      </c>
    </row>
    <row r="1212" spans="1:24" hidden="1">
      <c r="A1212" t="s">
        <v>19104</v>
      </c>
      <c r="B1212" t="s">
        <v>19105</v>
      </c>
      <c r="C1212">
        <v>24</v>
      </c>
      <c r="D1212" t="s">
        <v>267</v>
      </c>
      <c r="E1212" t="s">
        <v>19105</v>
      </c>
      <c r="F1212">
        <v>1</v>
      </c>
      <c r="G1212">
        <v>840</v>
      </c>
      <c r="H1212">
        <v>539432</v>
      </c>
      <c r="I1212" t="s">
        <v>19106</v>
      </c>
      <c r="J1212" t="s">
        <v>545</v>
      </c>
      <c r="K1212" t="s">
        <v>546</v>
      </c>
      <c r="L1212" t="s">
        <v>671</v>
      </c>
      <c r="M1212" t="s">
        <v>632</v>
      </c>
      <c r="N1212" t="s">
        <v>549</v>
      </c>
      <c r="O1212" t="s">
        <v>550</v>
      </c>
      <c r="P1212" t="s">
        <v>136</v>
      </c>
      <c r="Q1212" t="s">
        <v>264</v>
      </c>
      <c r="R1212" t="s">
        <v>475</v>
      </c>
      <c r="S1212" t="s">
        <v>572</v>
      </c>
      <c r="T1212" t="s">
        <v>19107</v>
      </c>
      <c r="U1212">
        <f>COUNTIF('业绩进度排名-中间表'!$E$27:$E$202,新签明细[[#This Row],[cc_user_name]])</f>
        <v>1</v>
      </c>
      <c r="V1212" s="1">
        <f>DATEVALUE(LEFT(新签明细[[#This Row],[支付成功时间]], FIND(" ", 新签明细[[#This Row],[支付成功时间]]) - 1))</f>
        <v>45794</v>
      </c>
      <c r="W1212" s="1">
        <f>IFERROR(DATEVALUE(LEFT(新签明细[[#This Row],[lead_date]],FIND(" ",新签明细[[#This Row],[lead_date]])-1)),$W$2)</f>
        <v>45076</v>
      </c>
      <c r="X1212" t="b">
        <f t="shared" ca="1" si="18"/>
        <v>1</v>
      </c>
    </row>
    <row r="1213" spans="1:24" hidden="1">
      <c r="A1213" t="s">
        <v>19108</v>
      </c>
      <c r="B1213" t="s">
        <v>19109</v>
      </c>
      <c r="C1213">
        <v>36</v>
      </c>
      <c r="D1213" t="s">
        <v>318</v>
      </c>
      <c r="E1213" t="s">
        <v>19109</v>
      </c>
      <c r="F1213">
        <v>1</v>
      </c>
      <c r="G1213">
        <v>1234.97</v>
      </c>
      <c r="H1213">
        <v>540283</v>
      </c>
      <c r="I1213" t="s">
        <v>19110</v>
      </c>
      <c r="J1213" t="s">
        <v>545</v>
      </c>
      <c r="K1213" t="s">
        <v>546</v>
      </c>
      <c r="L1213" t="s">
        <v>557</v>
      </c>
      <c r="M1213" t="s">
        <v>695</v>
      </c>
      <c r="N1213" t="s">
        <v>549</v>
      </c>
      <c r="O1213" t="s">
        <v>550</v>
      </c>
      <c r="P1213" t="s">
        <v>616</v>
      </c>
      <c r="Q1213" t="s">
        <v>314</v>
      </c>
      <c r="R1213" t="s">
        <v>475</v>
      </c>
      <c r="S1213" t="s">
        <v>617</v>
      </c>
      <c r="T1213" t="s">
        <v>17717</v>
      </c>
      <c r="U1213">
        <f>COUNTIF('业绩进度排名-中间表'!$E$27:$E$202,新签明细[[#This Row],[cc_user_name]])</f>
        <v>1</v>
      </c>
      <c r="V1213" s="1">
        <f>DATEVALUE(LEFT(新签明细[[#This Row],[支付成功时间]], FIND(" ", 新签明细[[#This Row],[支付成功时间]]) - 1))</f>
        <v>45796</v>
      </c>
      <c r="W1213" s="1">
        <f>IFERROR(DATEVALUE(LEFT(新签明细[[#This Row],[lead_date]],FIND(" ",新签明细[[#This Row],[lead_date]])-1)),$W$2)</f>
        <v>45792</v>
      </c>
      <c r="X1213" t="b">
        <f t="shared" ca="1" si="18"/>
        <v>1</v>
      </c>
    </row>
    <row r="1214" spans="1:24">
      <c r="A1214" t="s">
        <v>19111</v>
      </c>
      <c r="B1214" t="s">
        <v>19112</v>
      </c>
      <c r="C1214">
        <v>18</v>
      </c>
      <c r="D1214" t="s">
        <v>310</v>
      </c>
      <c r="E1214" t="s">
        <v>19112</v>
      </c>
      <c r="F1214">
        <v>1</v>
      </c>
      <c r="G1214">
        <v>630</v>
      </c>
      <c r="H1214">
        <v>542068</v>
      </c>
      <c r="I1214" t="s">
        <v>19113</v>
      </c>
      <c r="J1214" t="s">
        <v>545</v>
      </c>
      <c r="K1214" t="s">
        <v>546</v>
      </c>
      <c r="L1214" t="s">
        <v>565</v>
      </c>
      <c r="M1214" t="s">
        <v>909</v>
      </c>
      <c r="N1214" t="s">
        <v>549</v>
      </c>
      <c r="O1214" t="s">
        <v>550</v>
      </c>
      <c r="P1214" t="s">
        <v>136</v>
      </c>
      <c r="Q1214" t="s">
        <v>143</v>
      </c>
      <c r="R1214" t="s">
        <v>475</v>
      </c>
      <c r="S1214" t="s">
        <v>678</v>
      </c>
      <c r="T1214" t="s">
        <v>17790</v>
      </c>
      <c r="U1214">
        <f>COUNTIF('业绩进度排名-中间表'!$E$27:$E$202,新签明细[[#This Row],[cc_user_name]])</f>
        <v>1</v>
      </c>
      <c r="V1214" s="1">
        <f>DATEVALUE(LEFT(新签明细[[#This Row],[支付成功时间]], FIND(" ", 新签明细[[#This Row],[支付成功时间]]) - 1))</f>
        <v>45799</v>
      </c>
      <c r="W1214" s="1">
        <f>IFERROR(DATEVALUE(LEFT(新签明细[[#This Row],[lead_date]],FIND(" ",新签明细[[#This Row],[lead_date]])-1)),$W$2)</f>
        <v>45795</v>
      </c>
      <c r="X1214" t="b">
        <f t="shared" ca="1" si="18"/>
        <v>1</v>
      </c>
    </row>
    <row r="1215" spans="1:24" hidden="1">
      <c r="A1215" t="s">
        <v>1816</v>
      </c>
      <c r="B1215" t="s">
        <v>1817</v>
      </c>
      <c r="C1215">
        <v>18</v>
      </c>
      <c r="D1215" t="s">
        <v>294</v>
      </c>
      <c r="E1215" t="s">
        <v>1817</v>
      </c>
      <c r="F1215">
        <v>1</v>
      </c>
      <c r="G1215">
        <v>646.33571900000004</v>
      </c>
      <c r="H1215">
        <v>534466</v>
      </c>
      <c r="I1215" t="s">
        <v>1818</v>
      </c>
      <c r="J1215" t="s">
        <v>545</v>
      </c>
      <c r="K1215" t="s">
        <v>546</v>
      </c>
      <c r="L1215" t="s">
        <v>565</v>
      </c>
      <c r="M1215" t="s">
        <v>695</v>
      </c>
      <c r="N1215" t="s">
        <v>549</v>
      </c>
      <c r="O1215" t="s">
        <v>550</v>
      </c>
      <c r="P1215" t="s">
        <v>136</v>
      </c>
      <c r="Q1215" t="s">
        <v>292</v>
      </c>
      <c r="R1215" t="s">
        <v>475</v>
      </c>
      <c r="S1215" t="s">
        <v>817</v>
      </c>
      <c r="T1215" t="s">
        <v>777</v>
      </c>
      <c r="U1215">
        <f>COUNTIF('业绩进度排名-中间表'!$E$27:$E$202,新签明细[[#This Row],[cc_user_name]])</f>
        <v>1</v>
      </c>
      <c r="V1215" s="1">
        <f>DATEVALUE(LEFT(新签明细[[#This Row],[支付成功时间]], FIND(" ", 新签明细[[#This Row],[支付成功时间]]) - 1))</f>
        <v>45781</v>
      </c>
      <c r="W1215" s="1">
        <f>IFERROR(DATEVALUE(LEFT(新签明细[[#This Row],[lead_date]],FIND(" ",新签明细[[#This Row],[lead_date]])-1)),$W$2)</f>
        <v>45772</v>
      </c>
      <c r="X1215" t="b">
        <f t="shared" ca="1" si="18"/>
        <v>0</v>
      </c>
    </row>
    <row r="1216" spans="1:24" hidden="1">
      <c r="A1216" t="s">
        <v>28983</v>
      </c>
      <c r="B1216" t="s">
        <v>28984</v>
      </c>
      <c r="C1216">
        <v>30</v>
      </c>
      <c r="D1216" t="s">
        <v>196</v>
      </c>
      <c r="E1216" t="s">
        <v>28984</v>
      </c>
      <c r="F1216">
        <v>1</v>
      </c>
      <c r="G1216">
        <v>811.13</v>
      </c>
      <c r="H1216">
        <v>543618</v>
      </c>
      <c r="I1216" t="s">
        <v>28985</v>
      </c>
      <c r="J1216" t="s">
        <v>545</v>
      </c>
      <c r="K1216" t="s">
        <v>546</v>
      </c>
      <c r="L1216" t="s">
        <v>599</v>
      </c>
      <c r="M1216" t="s">
        <v>1314</v>
      </c>
      <c r="N1216" t="s">
        <v>549</v>
      </c>
      <c r="O1216" t="s">
        <v>559</v>
      </c>
      <c r="P1216" t="s">
        <v>469</v>
      </c>
      <c r="Q1216" t="s">
        <v>189</v>
      </c>
      <c r="R1216" t="s">
        <v>475</v>
      </c>
      <c r="S1216" t="s">
        <v>17728</v>
      </c>
      <c r="T1216" t="s">
        <v>18475</v>
      </c>
      <c r="U1216">
        <f>COUNTIF('业绩进度排名-中间表'!$E$27:$E$202,新签明细[[#This Row],[cc_user_name]])</f>
        <v>1</v>
      </c>
      <c r="V1216" s="1">
        <f>DATEVALUE(LEFT(新签明细[[#This Row],[支付成功时间]], FIND(" ", 新签明细[[#This Row],[支付成功时间]]) - 1))</f>
        <v>45802</v>
      </c>
      <c r="W1216" s="1">
        <f>IFERROR(DATEVALUE(LEFT(新签明细[[#This Row],[lead_date]],FIND(" ",新签明细[[#This Row],[lead_date]])-1)),$W$2)</f>
        <v>45801</v>
      </c>
      <c r="X1216" t="b">
        <f t="shared" ca="1" si="18"/>
        <v>1</v>
      </c>
    </row>
    <row r="1217" spans="1:24">
      <c r="A1217" t="s">
        <v>31014</v>
      </c>
      <c r="B1217" t="s">
        <v>31015</v>
      </c>
      <c r="C1217">
        <v>36</v>
      </c>
      <c r="D1217" t="s">
        <v>310</v>
      </c>
      <c r="E1217" t="s">
        <v>31015</v>
      </c>
      <c r="F1217">
        <v>1</v>
      </c>
      <c r="G1217">
        <v>1199</v>
      </c>
      <c r="H1217">
        <v>543963</v>
      </c>
      <c r="I1217" t="s">
        <v>31016</v>
      </c>
      <c r="J1217" t="s">
        <v>545</v>
      </c>
      <c r="K1217" t="s">
        <v>546</v>
      </c>
      <c r="L1217" t="s">
        <v>557</v>
      </c>
      <c r="M1217" t="s">
        <v>886</v>
      </c>
      <c r="N1217" t="s">
        <v>549</v>
      </c>
      <c r="O1217" t="s">
        <v>550</v>
      </c>
      <c r="P1217" t="s">
        <v>136</v>
      </c>
      <c r="Q1217" t="s">
        <v>143</v>
      </c>
      <c r="R1217" t="s">
        <v>475</v>
      </c>
      <c r="S1217" t="s">
        <v>659</v>
      </c>
      <c r="T1217" t="s">
        <v>9375</v>
      </c>
      <c r="U1217">
        <f>COUNTIF('业绩进度排名-中间表'!$E$27:$E$202,新签明细[[#This Row],[cc_user_name]])</f>
        <v>1</v>
      </c>
      <c r="V1217" s="1">
        <f>DATEVALUE(LEFT(新签明细[[#This Row],[支付成功时间]], FIND(" ", 新签明细[[#This Row],[支付成功时间]]) - 1))</f>
        <v>45803</v>
      </c>
      <c r="W1217" s="1">
        <f>IFERROR(DATEVALUE(LEFT(新签明细[[#This Row],[lead_date]],FIND(" ",新签明细[[#This Row],[lead_date]])-1)),$W$2)</f>
        <v>45787</v>
      </c>
      <c r="X1217" t="b">
        <f t="shared" ca="1" si="18"/>
        <v>1</v>
      </c>
    </row>
    <row r="1218" spans="1:24">
      <c r="A1218" t="s">
        <v>19114</v>
      </c>
      <c r="B1218" t="s">
        <v>19115</v>
      </c>
      <c r="C1218">
        <v>18</v>
      </c>
      <c r="D1218" t="s">
        <v>300</v>
      </c>
      <c r="E1218" t="s">
        <v>19115</v>
      </c>
      <c r="F1218">
        <v>1</v>
      </c>
      <c r="G1218">
        <v>630</v>
      </c>
      <c r="H1218">
        <v>538537</v>
      </c>
      <c r="I1218" t="s">
        <v>19116</v>
      </c>
      <c r="J1218" t="s">
        <v>545</v>
      </c>
      <c r="K1218" t="s">
        <v>546</v>
      </c>
      <c r="L1218" t="s">
        <v>565</v>
      </c>
      <c r="M1218" t="s">
        <v>610</v>
      </c>
      <c r="N1218" t="s">
        <v>549</v>
      </c>
      <c r="O1218" t="s">
        <v>550</v>
      </c>
      <c r="P1218" t="s">
        <v>136</v>
      </c>
      <c r="Q1218" t="s">
        <v>143</v>
      </c>
      <c r="R1218" t="s">
        <v>475</v>
      </c>
      <c r="S1218" t="s">
        <v>817</v>
      </c>
      <c r="T1218" t="s">
        <v>595</v>
      </c>
      <c r="U1218">
        <f>COUNTIF('业绩进度排名-中间表'!$E$27:$E$202,新签明细[[#This Row],[cc_user_name]])</f>
        <v>1</v>
      </c>
      <c r="V1218" s="1">
        <f>DATEVALUE(LEFT(新签明细[[#This Row],[支付成功时间]], FIND(" ", 新签明细[[#This Row],[支付成功时间]]) - 1))</f>
        <v>45793</v>
      </c>
      <c r="W1218" s="1">
        <f>IFERROR(DATEVALUE(LEFT(新签明细[[#This Row],[lead_date]],FIND(" ",新签明细[[#This Row],[lead_date]])-1)),$W$2)</f>
        <v>45784</v>
      </c>
      <c r="X1218" t="b">
        <f t="shared" ca="1" si="18"/>
        <v>1</v>
      </c>
    </row>
    <row r="1219" spans="1:24" hidden="1">
      <c r="A1219" t="s">
        <v>19117</v>
      </c>
      <c r="B1219" t="s">
        <v>19118</v>
      </c>
      <c r="C1219">
        <v>8</v>
      </c>
      <c r="D1219" t="s">
        <v>200</v>
      </c>
      <c r="E1219" t="s">
        <v>19118</v>
      </c>
      <c r="F1219">
        <v>1</v>
      </c>
      <c r="G1219">
        <v>288.39999999999998</v>
      </c>
      <c r="H1219">
        <v>540322</v>
      </c>
      <c r="I1219" t="s">
        <v>19119</v>
      </c>
      <c r="J1219" t="s">
        <v>545</v>
      </c>
      <c r="K1219" t="s">
        <v>546</v>
      </c>
      <c r="L1219" t="s">
        <v>577</v>
      </c>
      <c r="M1219" t="s">
        <v>548</v>
      </c>
      <c r="N1219" t="s">
        <v>549</v>
      </c>
      <c r="O1219" t="s">
        <v>550</v>
      </c>
      <c r="P1219" t="s">
        <v>551</v>
      </c>
      <c r="Q1219" t="s">
        <v>149</v>
      </c>
      <c r="R1219" t="s">
        <v>475</v>
      </c>
      <c r="S1219" t="s">
        <v>659</v>
      </c>
      <c r="T1219" t="s">
        <v>17654</v>
      </c>
      <c r="U1219">
        <f>COUNTIF('业绩进度排名-中间表'!$E$27:$E$202,新签明细[[#This Row],[cc_user_name]])</f>
        <v>1</v>
      </c>
      <c r="V1219" s="1">
        <f>DATEVALUE(LEFT(新签明细[[#This Row],[支付成功时间]], FIND(" ", 新签明细[[#This Row],[支付成功时间]]) - 1))</f>
        <v>45796</v>
      </c>
      <c r="W1219" s="1">
        <f>IFERROR(DATEVALUE(LEFT(新签明细[[#This Row],[lead_date]],FIND(" ",新签明细[[#This Row],[lead_date]])-1)),$W$2)</f>
        <v>45794</v>
      </c>
      <c r="X1219" t="b">
        <f t="shared" ref="X1219:X1282" ca="1" si="19">MONTH(W1219)=MONTH(TODAY())</f>
        <v>1</v>
      </c>
    </row>
    <row r="1220" spans="1:24" hidden="1">
      <c r="A1220" t="s">
        <v>1819</v>
      </c>
      <c r="B1220" t="s">
        <v>1820</v>
      </c>
      <c r="C1220">
        <v>18</v>
      </c>
      <c r="D1220" t="s">
        <v>285</v>
      </c>
      <c r="E1220" t="s">
        <v>1820</v>
      </c>
      <c r="F1220">
        <v>1</v>
      </c>
      <c r="G1220">
        <v>630</v>
      </c>
      <c r="H1220">
        <v>534788</v>
      </c>
      <c r="I1220" t="s">
        <v>1821</v>
      </c>
      <c r="J1220" t="s">
        <v>545</v>
      </c>
      <c r="K1220" t="s">
        <v>546</v>
      </c>
      <c r="L1220" t="s">
        <v>565</v>
      </c>
      <c r="M1220" t="s">
        <v>548</v>
      </c>
      <c r="N1220" t="s">
        <v>549</v>
      </c>
      <c r="O1220" t="s">
        <v>550</v>
      </c>
      <c r="P1220" t="s">
        <v>136</v>
      </c>
      <c r="Q1220" t="s">
        <v>283</v>
      </c>
      <c r="R1220" t="s">
        <v>475</v>
      </c>
      <c r="S1220" t="s">
        <v>659</v>
      </c>
      <c r="T1220" t="s">
        <v>561</v>
      </c>
      <c r="U1220">
        <f>COUNTIF('业绩进度排名-中间表'!$E$27:$E$202,新签明细[[#This Row],[cc_user_name]])</f>
        <v>1</v>
      </c>
      <c r="V1220" s="1">
        <f>DATEVALUE(LEFT(新签明细[[#This Row],[支付成功时间]], FIND(" ", 新签明细[[#This Row],[支付成功时间]]) - 1))</f>
        <v>45783</v>
      </c>
      <c r="W1220" s="1">
        <f>IFERROR(DATEVALUE(LEFT(新签明细[[#This Row],[lead_date]],FIND(" ",新签明细[[#This Row],[lead_date]])-1)),$W$2)</f>
        <v>45781</v>
      </c>
      <c r="X1220" t="b">
        <f t="shared" ca="1" si="19"/>
        <v>1</v>
      </c>
    </row>
    <row r="1221" spans="1:24" hidden="1">
      <c r="A1221" t="s">
        <v>11333</v>
      </c>
      <c r="B1221" t="s">
        <v>11992</v>
      </c>
      <c r="C1221">
        <v>75</v>
      </c>
      <c r="D1221" t="s">
        <v>258</v>
      </c>
      <c r="E1221" t="s">
        <v>11334</v>
      </c>
      <c r="F1221">
        <v>2</v>
      </c>
      <c r="G1221">
        <v>1995</v>
      </c>
      <c r="H1221">
        <v>537036</v>
      </c>
      <c r="I1221" t="s">
        <v>11335</v>
      </c>
      <c r="J1221" t="s">
        <v>545</v>
      </c>
      <c r="K1221" t="s">
        <v>546</v>
      </c>
      <c r="L1221" t="s">
        <v>11336</v>
      </c>
      <c r="M1221" t="s">
        <v>548</v>
      </c>
      <c r="N1221" t="s">
        <v>549</v>
      </c>
      <c r="O1221" t="s">
        <v>550</v>
      </c>
      <c r="P1221" t="s">
        <v>136</v>
      </c>
      <c r="Q1221" t="s">
        <v>147</v>
      </c>
      <c r="R1221" t="s">
        <v>475</v>
      </c>
      <c r="S1221" t="s">
        <v>659</v>
      </c>
      <c r="T1221" t="s">
        <v>644</v>
      </c>
      <c r="U1221">
        <f>COUNTIF('业绩进度排名-中间表'!$E$27:$E$202,新签明细[[#This Row],[cc_user_name]])</f>
        <v>1</v>
      </c>
      <c r="V1221" s="1">
        <f>DATEVALUE(LEFT(新签明细[[#This Row],[支付成功时间]], FIND(" ", 新签明细[[#This Row],[支付成功时间]]) - 1))</f>
        <v>45789</v>
      </c>
      <c r="W1221" s="1">
        <f>IFERROR(DATEVALUE(LEFT(新签明细[[#This Row],[lead_date]],FIND(" ",新签明细[[#This Row],[lead_date]])-1)),$W$2)</f>
        <v>45769</v>
      </c>
      <c r="X1221" t="b">
        <f t="shared" ca="1" si="19"/>
        <v>0</v>
      </c>
    </row>
    <row r="1222" spans="1:24" hidden="1">
      <c r="A1222" t="s">
        <v>19120</v>
      </c>
      <c r="B1222" t="s">
        <v>19121</v>
      </c>
      <c r="C1222">
        <v>18</v>
      </c>
      <c r="D1222" t="s">
        <v>295</v>
      </c>
      <c r="E1222" t="s">
        <v>19121</v>
      </c>
      <c r="F1222">
        <v>1</v>
      </c>
      <c r="G1222">
        <v>627.51040599999999</v>
      </c>
      <c r="H1222">
        <v>540684</v>
      </c>
      <c r="I1222" t="s">
        <v>19122</v>
      </c>
      <c r="J1222" t="s">
        <v>545</v>
      </c>
      <c r="K1222" t="s">
        <v>546</v>
      </c>
      <c r="L1222" t="s">
        <v>565</v>
      </c>
      <c r="M1222" t="s">
        <v>695</v>
      </c>
      <c r="N1222" t="s">
        <v>549</v>
      </c>
      <c r="O1222" t="s">
        <v>550</v>
      </c>
      <c r="P1222" t="s">
        <v>136</v>
      </c>
      <c r="Q1222" t="s">
        <v>292</v>
      </c>
      <c r="R1222" t="s">
        <v>475</v>
      </c>
      <c r="S1222" t="s">
        <v>633</v>
      </c>
      <c r="T1222" t="s">
        <v>17654</v>
      </c>
      <c r="U1222">
        <f>COUNTIF('业绩进度排名-中间表'!$E$27:$E$202,新签明细[[#This Row],[cc_user_name]])</f>
        <v>1</v>
      </c>
      <c r="V1222" s="1">
        <f>DATEVALUE(LEFT(新签明细[[#This Row],[支付成功时间]], FIND(" ", 新签明细[[#This Row],[支付成功时间]]) - 1))</f>
        <v>45797</v>
      </c>
      <c r="W1222" s="1">
        <f>IFERROR(DATEVALUE(LEFT(新签明细[[#This Row],[lead_date]],FIND(" ",新签明细[[#This Row],[lead_date]])-1)),$W$2)</f>
        <v>45794</v>
      </c>
      <c r="X1222" t="b">
        <f t="shared" ca="1" si="19"/>
        <v>1</v>
      </c>
    </row>
    <row r="1223" spans="1:24" hidden="1">
      <c r="A1223" t="s">
        <v>19123</v>
      </c>
      <c r="B1223" t="s">
        <v>19124</v>
      </c>
      <c r="C1223">
        <v>36</v>
      </c>
      <c r="D1223" t="s">
        <v>340</v>
      </c>
      <c r="E1223" t="s">
        <v>19124</v>
      </c>
      <c r="F1223">
        <v>1</v>
      </c>
      <c r="G1223">
        <v>1341.247805</v>
      </c>
      <c r="H1223">
        <v>539815</v>
      </c>
      <c r="I1223" t="s">
        <v>19125</v>
      </c>
      <c r="J1223" t="s">
        <v>545</v>
      </c>
      <c r="K1223" t="s">
        <v>546</v>
      </c>
      <c r="L1223" t="s">
        <v>557</v>
      </c>
      <c r="M1223" t="s">
        <v>558</v>
      </c>
      <c r="N1223" t="s">
        <v>549</v>
      </c>
      <c r="O1223" t="s">
        <v>559</v>
      </c>
      <c r="P1223" t="s">
        <v>504</v>
      </c>
      <c r="Q1223" t="s">
        <v>325</v>
      </c>
      <c r="R1223" t="s">
        <v>475</v>
      </c>
      <c r="S1223" t="s">
        <v>9404</v>
      </c>
      <c r="T1223" t="s">
        <v>595</v>
      </c>
      <c r="U1223">
        <f>COUNTIF('业绩进度排名-中间表'!$E$27:$E$202,新签明细[[#This Row],[cc_user_name]])</f>
        <v>1</v>
      </c>
      <c r="V1223" s="1">
        <f>DATEVALUE(LEFT(新签明细[[#This Row],[支付成功时间]], FIND(" ", 新签明细[[#This Row],[支付成功时间]]) - 1))</f>
        <v>45795</v>
      </c>
      <c r="W1223" s="1">
        <f>IFERROR(DATEVALUE(LEFT(新签明细[[#This Row],[lead_date]],FIND(" ",新签明细[[#This Row],[lead_date]])-1)),$W$2)</f>
        <v>45784</v>
      </c>
      <c r="X1223" t="b">
        <f t="shared" ca="1" si="19"/>
        <v>1</v>
      </c>
    </row>
    <row r="1224" spans="1:24" hidden="1">
      <c r="A1224" t="s">
        <v>11337</v>
      </c>
      <c r="B1224" t="s">
        <v>11338</v>
      </c>
      <c r="C1224">
        <v>24</v>
      </c>
      <c r="D1224" t="s">
        <v>257</v>
      </c>
      <c r="E1224" t="s">
        <v>11338</v>
      </c>
      <c r="F1224">
        <v>1</v>
      </c>
      <c r="G1224">
        <v>840</v>
      </c>
      <c r="H1224">
        <v>536963</v>
      </c>
      <c r="I1224" t="s">
        <v>11339</v>
      </c>
      <c r="J1224" t="s">
        <v>545</v>
      </c>
      <c r="K1224" t="s">
        <v>546</v>
      </c>
      <c r="L1224" t="s">
        <v>671</v>
      </c>
      <c r="M1224" t="s">
        <v>548</v>
      </c>
      <c r="N1224" t="s">
        <v>549</v>
      </c>
      <c r="O1224" t="s">
        <v>550</v>
      </c>
      <c r="P1224" t="s">
        <v>136</v>
      </c>
      <c r="Q1224" t="s">
        <v>147</v>
      </c>
      <c r="R1224" t="s">
        <v>475</v>
      </c>
      <c r="S1224" t="s">
        <v>1089</v>
      </c>
      <c r="T1224" t="s">
        <v>9375</v>
      </c>
      <c r="U1224">
        <f>COUNTIF('业绩进度排名-中间表'!$E$27:$E$202,新签明细[[#This Row],[cc_user_name]])</f>
        <v>1</v>
      </c>
      <c r="V1224" s="1">
        <f>DATEVALUE(LEFT(新签明细[[#This Row],[支付成功时间]], FIND(" ", 新签明细[[#This Row],[支付成功时间]]) - 1))</f>
        <v>45789</v>
      </c>
      <c r="W1224" s="1">
        <f>IFERROR(DATEVALUE(LEFT(新签明细[[#This Row],[lead_date]],FIND(" ",新签明细[[#This Row],[lead_date]])-1)),$W$2)</f>
        <v>45787</v>
      </c>
      <c r="X1224" t="b">
        <f t="shared" ca="1" si="19"/>
        <v>1</v>
      </c>
    </row>
    <row r="1225" spans="1:24" hidden="1">
      <c r="A1225" t="s">
        <v>1822</v>
      </c>
      <c r="B1225" t="s">
        <v>1823</v>
      </c>
      <c r="C1225">
        <v>30</v>
      </c>
      <c r="D1225" t="s">
        <v>190</v>
      </c>
      <c r="E1225" t="s">
        <v>1823</v>
      </c>
      <c r="F1225">
        <v>1</v>
      </c>
      <c r="G1225">
        <v>787.5</v>
      </c>
      <c r="H1225">
        <v>535586</v>
      </c>
      <c r="I1225" t="s">
        <v>1824</v>
      </c>
      <c r="J1225" t="s">
        <v>545</v>
      </c>
      <c r="K1225" t="s">
        <v>546</v>
      </c>
      <c r="L1225" t="s">
        <v>599</v>
      </c>
      <c r="M1225" t="s">
        <v>548</v>
      </c>
      <c r="N1225" t="s">
        <v>549</v>
      </c>
      <c r="O1225" t="s">
        <v>559</v>
      </c>
      <c r="P1225" t="s">
        <v>469</v>
      </c>
      <c r="Q1225" t="s">
        <v>189</v>
      </c>
      <c r="R1225" t="s">
        <v>475</v>
      </c>
      <c r="S1225" t="s">
        <v>1235</v>
      </c>
      <c r="T1225" t="s">
        <v>612</v>
      </c>
      <c r="U1225">
        <f>COUNTIF('业绩进度排名-中间表'!$E$27:$E$202,新签明细[[#This Row],[cc_user_name]])</f>
        <v>1</v>
      </c>
      <c r="V1225" s="1">
        <f>DATEVALUE(LEFT(新签明细[[#This Row],[支付成功时间]], FIND(" ", 新签明细[[#This Row],[支付成功时间]]) - 1))</f>
        <v>45786</v>
      </c>
      <c r="W1225" s="1">
        <f>IFERROR(DATEVALUE(LEFT(新签明细[[#This Row],[lead_date]],FIND(" ",新签明细[[#This Row],[lead_date]])-1)),$W$2)</f>
        <v>45782</v>
      </c>
      <c r="X1225" t="b">
        <f t="shared" ca="1" si="19"/>
        <v>1</v>
      </c>
    </row>
    <row r="1226" spans="1:24" hidden="1">
      <c r="A1226" t="s">
        <v>1825</v>
      </c>
      <c r="B1226" t="s">
        <v>1826</v>
      </c>
      <c r="C1226">
        <v>36</v>
      </c>
      <c r="D1226" t="s">
        <v>361</v>
      </c>
      <c r="E1226" t="s">
        <v>1826</v>
      </c>
      <c r="F1226">
        <v>1</v>
      </c>
      <c r="G1226">
        <v>1199</v>
      </c>
      <c r="H1226">
        <v>534518</v>
      </c>
      <c r="I1226" t="s">
        <v>1827</v>
      </c>
      <c r="J1226" t="s">
        <v>545</v>
      </c>
      <c r="K1226" t="s">
        <v>546</v>
      </c>
      <c r="L1226" t="s">
        <v>557</v>
      </c>
      <c r="M1226" t="s">
        <v>902</v>
      </c>
      <c r="N1226" t="s">
        <v>549</v>
      </c>
      <c r="O1226" t="s">
        <v>559</v>
      </c>
      <c r="P1226" t="s">
        <v>163</v>
      </c>
      <c r="Q1226" t="s">
        <v>473</v>
      </c>
      <c r="R1226" t="s">
        <v>475</v>
      </c>
      <c r="S1226" t="s">
        <v>572</v>
      </c>
      <c r="T1226" t="s">
        <v>637</v>
      </c>
      <c r="U1226">
        <f>COUNTIF('业绩进度排名-中间表'!$E$27:$E$202,新签明细[[#This Row],[cc_user_name]])</f>
        <v>1</v>
      </c>
      <c r="V1226" s="1">
        <f>DATEVALUE(LEFT(新签明细[[#This Row],[支付成功时间]], FIND(" ", 新签明细[[#This Row],[支付成功时间]]) - 1))</f>
        <v>45782</v>
      </c>
      <c r="W1226" s="1">
        <f>IFERROR(DATEVALUE(LEFT(新签明细[[#This Row],[lead_date]],FIND(" ",新签明细[[#This Row],[lead_date]])-1)),$W$2)</f>
        <v>45779</v>
      </c>
      <c r="X1226" t="b">
        <f t="shared" ca="1" si="19"/>
        <v>1</v>
      </c>
    </row>
    <row r="1227" spans="1:24" hidden="1">
      <c r="A1227" t="s">
        <v>19126</v>
      </c>
      <c r="B1227" t="s">
        <v>19127</v>
      </c>
      <c r="C1227">
        <v>18</v>
      </c>
      <c r="D1227" t="s">
        <v>331</v>
      </c>
      <c r="E1227" t="s">
        <v>19127</v>
      </c>
      <c r="F1227">
        <v>1</v>
      </c>
      <c r="G1227">
        <v>699.42370200000005</v>
      </c>
      <c r="H1227">
        <v>539256</v>
      </c>
      <c r="I1227" t="s">
        <v>19128</v>
      </c>
      <c r="J1227" t="s">
        <v>545</v>
      </c>
      <c r="K1227" t="s">
        <v>546</v>
      </c>
      <c r="L1227" t="s">
        <v>565</v>
      </c>
      <c r="M1227" t="s">
        <v>558</v>
      </c>
      <c r="N1227" t="s">
        <v>549</v>
      </c>
      <c r="O1227" t="s">
        <v>559</v>
      </c>
      <c r="P1227" t="s">
        <v>504</v>
      </c>
      <c r="Q1227" t="s">
        <v>325</v>
      </c>
      <c r="R1227" t="s">
        <v>475</v>
      </c>
      <c r="S1227" t="s">
        <v>672</v>
      </c>
      <c r="T1227" t="s">
        <v>11910</v>
      </c>
      <c r="U1227">
        <f>COUNTIF('业绩进度排名-中间表'!$E$27:$E$202,新签明细[[#This Row],[cc_user_name]])</f>
        <v>1</v>
      </c>
      <c r="V1227" s="1">
        <f>DATEVALUE(LEFT(新签明细[[#This Row],[支付成功时间]], FIND(" ", 新签明细[[#This Row],[支付成功时间]]) - 1))</f>
        <v>45794</v>
      </c>
      <c r="W1227" s="1">
        <f>IFERROR(DATEVALUE(LEFT(新签明细[[#This Row],[lead_date]],FIND(" ",新签明细[[#This Row],[lead_date]])-1)),$W$2)</f>
        <v>45789</v>
      </c>
      <c r="X1227" t="b">
        <f t="shared" ca="1" si="19"/>
        <v>1</v>
      </c>
    </row>
    <row r="1228" spans="1:24" hidden="1">
      <c r="A1228" t="s">
        <v>1828</v>
      </c>
      <c r="B1228" t="s">
        <v>1829</v>
      </c>
      <c r="C1228">
        <v>24</v>
      </c>
      <c r="D1228" t="s">
        <v>290</v>
      </c>
      <c r="E1228" t="s">
        <v>1829</v>
      </c>
      <c r="F1228">
        <v>1</v>
      </c>
      <c r="G1228">
        <v>840</v>
      </c>
      <c r="H1228">
        <v>535642</v>
      </c>
      <c r="I1228" t="s">
        <v>1830</v>
      </c>
      <c r="J1228" t="s">
        <v>545</v>
      </c>
      <c r="K1228" t="s">
        <v>546</v>
      </c>
      <c r="L1228" t="s">
        <v>671</v>
      </c>
      <c r="M1228" t="s">
        <v>548</v>
      </c>
      <c r="N1228" t="s">
        <v>549</v>
      </c>
      <c r="O1228" t="s">
        <v>550</v>
      </c>
      <c r="P1228" t="s">
        <v>136</v>
      </c>
      <c r="Q1228" t="s">
        <v>283</v>
      </c>
      <c r="R1228" t="s">
        <v>475</v>
      </c>
      <c r="S1228" t="s">
        <v>659</v>
      </c>
      <c r="T1228" t="s">
        <v>612</v>
      </c>
      <c r="U1228">
        <f>COUNTIF('业绩进度排名-中间表'!$E$27:$E$202,新签明细[[#This Row],[cc_user_name]])</f>
        <v>1</v>
      </c>
      <c r="V1228" s="1">
        <f>DATEVALUE(LEFT(新签明细[[#This Row],[支付成功时间]], FIND(" ", 新签明细[[#This Row],[支付成功时间]]) - 1))</f>
        <v>45786</v>
      </c>
      <c r="W1228" s="1">
        <f>IFERROR(DATEVALUE(LEFT(新签明细[[#This Row],[lead_date]],FIND(" ",新签明细[[#This Row],[lead_date]])-1)),$W$2)</f>
        <v>45782</v>
      </c>
      <c r="X1228" t="b">
        <f t="shared" ca="1" si="19"/>
        <v>1</v>
      </c>
    </row>
    <row r="1229" spans="1:24" hidden="1">
      <c r="A1229" t="s">
        <v>1831</v>
      </c>
      <c r="B1229" t="s">
        <v>1832</v>
      </c>
      <c r="C1229">
        <v>18</v>
      </c>
      <c r="D1229" t="s">
        <v>254</v>
      </c>
      <c r="E1229" t="s">
        <v>1832</v>
      </c>
      <c r="F1229">
        <v>1</v>
      </c>
      <c r="G1229">
        <v>630</v>
      </c>
      <c r="H1229">
        <v>535908</v>
      </c>
      <c r="I1229" t="s">
        <v>1833</v>
      </c>
      <c r="J1229" t="s">
        <v>545</v>
      </c>
      <c r="K1229" t="s">
        <v>546</v>
      </c>
      <c r="L1229" t="s">
        <v>565</v>
      </c>
      <c r="M1229" t="s">
        <v>1834</v>
      </c>
      <c r="N1229" t="s">
        <v>549</v>
      </c>
      <c r="O1229" t="s">
        <v>550</v>
      </c>
      <c r="P1229" t="s">
        <v>136</v>
      </c>
      <c r="Q1229" t="s">
        <v>147</v>
      </c>
      <c r="R1229" t="s">
        <v>475</v>
      </c>
      <c r="S1229" t="s">
        <v>659</v>
      </c>
      <c r="T1229" t="s">
        <v>708</v>
      </c>
      <c r="U1229">
        <f>COUNTIF('业绩进度排名-中间表'!$E$27:$E$202,新签明细[[#This Row],[cc_user_name]])</f>
        <v>1</v>
      </c>
      <c r="V1229" s="1">
        <f>DATEVALUE(LEFT(新签明细[[#This Row],[支付成功时间]], FIND(" ", 新签明细[[#This Row],[支付成功时间]]) - 1))</f>
        <v>45787</v>
      </c>
      <c r="W1229" s="1">
        <f>IFERROR(DATEVALUE(LEFT(新签明细[[#This Row],[lead_date]],FIND(" ",新签明细[[#This Row],[lead_date]])-1)),$W$2)</f>
        <v>45785</v>
      </c>
      <c r="X1229" t="b">
        <f t="shared" ca="1" si="19"/>
        <v>1</v>
      </c>
    </row>
    <row r="1230" spans="1:24" hidden="1">
      <c r="A1230" t="s">
        <v>1835</v>
      </c>
      <c r="B1230" t="s">
        <v>1836</v>
      </c>
      <c r="C1230">
        <v>30</v>
      </c>
      <c r="D1230" t="s">
        <v>285</v>
      </c>
      <c r="E1230" t="s">
        <v>1836</v>
      </c>
      <c r="F1230">
        <v>1</v>
      </c>
      <c r="G1230">
        <v>393.75</v>
      </c>
      <c r="H1230">
        <v>534638</v>
      </c>
      <c r="I1230" t="s">
        <v>1837</v>
      </c>
      <c r="J1230" t="s">
        <v>545</v>
      </c>
      <c r="K1230" t="s">
        <v>641</v>
      </c>
      <c r="L1230" t="s">
        <v>642</v>
      </c>
      <c r="M1230" t="s">
        <v>548</v>
      </c>
      <c r="N1230" t="s">
        <v>549</v>
      </c>
      <c r="O1230" t="s">
        <v>550</v>
      </c>
      <c r="P1230" t="s">
        <v>136</v>
      </c>
      <c r="Q1230" t="s">
        <v>283</v>
      </c>
      <c r="R1230" t="s">
        <v>475</v>
      </c>
      <c r="S1230" t="s">
        <v>643</v>
      </c>
      <c r="T1230" t="s">
        <v>644</v>
      </c>
      <c r="U1230">
        <f>COUNTIF('业绩进度排名-中间表'!$E$27:$E$202,新签明细[[#This Row],[cc_user_name]])</f>
        <v>1</v>
      </c>
      <c r="V1230" s="1">
        <f>DATEVALUE(LEFT(新签明细[[#This Row],[支付成功时间]], FIND(" ", 新签明细[[#This Row],[支付成功时间]]) - 1))</f>
        <v>45782</v>
      </c>
      <c r="W1230" s="1">
        <f>IFERROR(DATEVALUE(LEFT(新签明细[[#This Row],[lead_date]],FIND(" ",新签明细[[#This Row],[lead_date]])-1)),$W$2)</f>
        <v>45769</v>
      </c>
      <c r="X1230" t="b">
        <f t="shared" ca="1" si="19"/>
        <v>0</v>
      </c>
    </row>
    <row r="1231" spans="1:24" hidden="1">
      <c r="A1231" t="s">
        <v>1838</v>
      </c>
      <c r="B1231" t="s">
        <v>1839</v>
      </c>
      <c r="C1231">
        <v>18</v>
      </c>
      <c r="D1231" t="s">
        <v>327</v>
      </c>
      <c r="E1231" t="s">
        <v>1839</v>
      </c>
      <c r="F1231">
        <v>1</v>
      </c>
      <c r="G1231">
        <v>648.9</v>
      </c>
      <c r="H1231">
        <v>535289</v>
      </c>
      <c r="I1231" t="s">
        <v>1840</v>
      </c>
      <c r="J1231" t="s">
        <v>545</v>
      </c>
      <c r="K1231" t="s">
        <v>546</v>
      </c>
      <c r="L1231" t="s">
        <v>565</v>
      </c>
      <c r="M1231" t="s">
        <v>1166</v>
      </c>
      <c r="N1231" t="s">
        <v>549</v>
      </c>
      <c r="O1231" t="s">
        <v>559</v>
      </c>
      <c r="P1231" t="s">
        <v>504</v>
      </c>
      <c r="Q1231" t="s">
        <v>325</v>
      </c>
      <c r="R1231" t="s">
        <v>475</v>
      </c>
      <c r="S1231" t="s">
        <v>611</v>
      </c>
      <c r="T1231" t="s">
        <v>612</v>
      </c>
      <c r="U1231">
        <f>COUNTIF('业绩进度排名-中间表'!$E$27:$E$202,新签明细[[#This Row],[cc_user_name]])</f>
        <v>1</v>
      </c>
      <c r="V1231" s="1">
        <f>DATEVALUE(LEFT(新签明细[[#This Row],[支付成功时间]], FIND(" ", 新签明细[[#This Row],[支付成功时间]]) - 1))</f>
        <v>45785</v>
      </c>
      <c r="W1231" s="1">
        <f>IFERROR(DATEVALUE(LEFT(新签明细[[#This Row],[lead_date]],FIND(" ",新签明细[[#This Row],[lead_date]])-1)),$W$2)</f>
        <v>45782</v>
      </c>
      <c r="X1231" t="b">
        <f t="shared" ca="1" si="19"/>
        <v>1</v>
      </c>
    </row>
    <row r="1232" spans="1:24" hidden="1">
      <c r="A1232" t="s">
        <v>1841</v>
      </c>
      <c r="B1232" t="s">
        <v>1842</v>
      </c>
      <c r="C1232">
        <v>30</v>
      </c>
      <c r="D1232" t="s">
        <v>291</v>
      </c>
      <c r="E1232" t="s">
        <v>1842</v>
      </c>
      <c r="F1232">
        <v>1</v>
      </c>
      <c r="G1232">
        <v>787.5</v>
      </c>
      <c r="H1232">
        <v>534143</v>
      </c>
      <c r="I1232" t="s">
        <v>1843</v>
      </c>
      <c r="J1232" t="s">
        <v>545</v>
      </c>
      <c r="K1232" t="s">
        <v>546</v>
      </c>
      <c r="L1232" t="s">
        <v>599</v>
      </c>
      <c r="M1232" t="s">
        <v>548</v>
      </c>
      <c r="N1232" t="s">
        <v>549</v>
      </c>
      <c r="O1232" t="s">
        <v>550</v>
      </c>
      <c r="P1232" t="s">
        <v>136</v>
      </c>
      <c r="Q1232" t="s">
        <v>292</v>
      </c>
      <c r="R1232" t="s">
        <v>475</v>
      </c>
      <c r="S1232" t="s">
        <v>1058</v>
      </c>
      <c r="T1232" t="s">
        <v>606</v>
      </c>
      <c r="U1232">
        <f>COUNTIF('业绩进度排名-中间表'!$E$27:$E$202,新签明细[[#This Row],[cc_user_name]])</f>
        <v>1</v>
      </c>
      <c r="V1232" s="1">
        <f>DATEVALUE(LEFT(新签明细[[#This Row],[支付成功时间]], FIND(" ", 新签明细[[#This Row],[支付成功时间]]) - 1))</f>
        <v>45778</v>
      </c>
      <c r="W1232" s="1">
        <f>IFERROR(DATEVALUE(LEFT(新签明细[[#This Row],[lead_date]],FIND(" ",新签明细[[#This Row],[lead_date]])-1)),$W$2)</f>
        <v>45773</v>
      </c>
      <c r="X1232" t="b">
        <f t="shared" ca="1" si="19"/>
        <v>0</v>
      </c>
    </row>
    <row r="1233" spans="1:24" hidden="1">
      <c r="A1233" t="s">
        <v>19129</v>
      </c>
      <c r="B1233" t="s">
        <v>19130</v>
      </c>
      <c r="C1233">
        <v>18</v>
      </c>
      <c r="D1233" t="s">
        <v>318</v>
      </c>
      <c r="E1233" t="s">
        <v>19130</v>
      </c>
      <c r="F1233">
        <v>1</v>
      </c>
      <c r="G1233">
        <v>630</v>
      </c>
      <c r="H1233">
        <v>536918</v>
      </c>
      <c r="I1233" t="s">
        <v>19131</v>
      </c>
      <c r="J1233" t="s">
        <v>545</v>
      </c>
      <c r="K1233" t="s">
        <v>546</v>
      </c>
      <c r="L1233" t="s">
        <v>565</v>
      </c>
      <c r="M1233" t="s">
        <v>548</v>
      </c>
      <c r="N1233" t="s">
        <v>549</v>
      </c>
      <c r="O1233" t="s">
        <v>550</v>
      </c>
      <c r="P1233" t="s">
        <v>616</v>
      </c>
      <c r="Q1233" t="s">
        <v>314</v>
      </c>
      <c r="R1233" t="s">
        <v>475</v>
      </c>
      <c r="S1233" t="s">
        <v>617</v>
      </c>
      <c r="T1233" t="s">
        <v>622</v>
      </c>
      <c r="U1233">
        <f>COUNTIF('业绩进度排名-中间表'!$E$27:$E$202,新签明细[[#This Row],[cc_user_name]])</f>
        <v>1</v>
      </c>
      <c r="V1233" s="1">
        <f>DATEVALUE(LEFT(新签明细[[#This Row],[支付成功时间]], FIND(" ", 新签明细[[#This Row],[支付成功时间]]) - 1))</f>
        <v>45793</v>
      </c>
      <c r="W1233" s="1">
        <f>IFERROR(DATEVALUE(LEFT(新签明细[[#This Row],[lead_date]],FIND(" ",新签明细[[#This Row],[lead_date]])-1)),$W$2)</f>
        <v>45777</v>
      </c>
      <c r="X1233" t="b">
        <f t="shared" ca="1" si="19"/>
        <v>0</v>
      </c>
    </row>
    <row r="1234" spans="1:24" hidden="1">
      <c r="A1234" t="s">
        <v>11358</v>
      </c>
      <c r="B1234" t="s">
        <v>11359</v>
      </c>
      <c r="C1234">
        <v>24</v>
      </c>
      <c r="D1234" t="s">
        <v>284</v>
      </c>
      <c r="E1234" t="s">
        <v>11359</v>
      </c>
      <c r="F1234">
        <v>1</v>
      </c>
      <c r="G1234">
        <v>840</v>
      </c>
      <c r="H1234">
        <v>536906</v>
      </c>
      <c r="I1234" t="s">
        <v>11360</v>
      </c>
      <c r="J1234" t="s">
        <v>545</v>
      </c>
      <c r="K1234" t="s">
        <v>546</v>
      </c>
      <c r="L1234" t="s">
        <v>671</v>
      </c>
      <c r="M1234" t="s">
        <v>548</v>
      </c>
      <c r="N1234" t="s">
        <v>549</v>
      </c>
      <c r="O1234" t="s">
        <v>550</v>
      </c>
      <c r="P1234" t="s">
        <v>136</v>
      </c>
      <c r="Q1234" t="s">
        <v>283</v>
      </c>
      <c r="R1234" t="s">
        <v>475</v>
      </c>
      <c r="S1234" t="s">
        <v>678</v>
      </c>
      <c r="T1234" t="s">
        <v>708</v>
      </c>
      <c r="U1234">
        <f>COUNTIF('业绩进度排名-中间表'!$E$27:$E$202,新签明细[[#This Row],[cc_user_name]])</f>
        <v>1</v>
      </c>
      <c r="V1234" s="1">
        <f>DATEVALUE(LEFT(新签明细[[#This Row],[支付成功时间]], FIND(" ", 新签明细[[#This Row],[支付成功时间]]) - 1))</f>
        <v>45789</v>
      </c>
      <c r="W1234" s="1">
        <f>IFERROR(DATEVALUE(LEFT(新签明细[[#This Row],[lead_date]],FIND(" ",新签明细[[#This Row],[lead_date]])-1)),$W$2)</f>
        <v>45785</v>
      </c>
      <c r="X1234" t="b">
        <f t="shared" ca="1" si="19"/>
        <v>1</v>
      </c>
    </row>
    <row r="1235" spans="1:24" hidden="1">
      <c r="A1235" t="s">
        <v>19132</v>
      </c>
      <c r="B1235" t="s">
        <v>19133</v>
      </c>
      <c r="C1235">
        <v>48</v>
      </c>
      <c r="D1235" t="s">
        <v>425</v>
      </c>
      <c r="E1235" t="s">
        <v>19133</v>
      </c>
      <c r="F1235">
        <v>1</v>
      </c>
      <c r="G1235">
        <v>1598</v>
      </c>
      <c r="H1235">
        <v>543444</v>
      </c>
      <c r="I1235" t="s">
        <v>19134</v>
      </c>
      <c r="J1235" t="s">
        <v>545</v>
      </c>
      <c r="K1235" t="s">
        <v>546</v>
      </c>
      <c r="L1235" t="s">
        <v>571</v>
      </c>
      <c r="M1235" t="s">
        <v>695</v>
      </c>
      <c r="N1235" t="s">
        <v>549</v>
      </c>
      <c r="O1235" t="s">
        <v>550</v>
      </c>
      <c r="P1235" t="s">
        <v>136</v>
      </c>
      <c r="Q1235" t="s">
        <v>139</v>
      </c>
      <c r="R1235" t="s">
        <v>475</v>
      </c>
      <c r="S1235" t="s">
        <v>566</v>
      </c>
      <c r="T1235" t="s">
        <v>637</v>
      </c>
      <c r="U1235">
        <f>COUNTIF('业绩进度排名-中间表'!$E$27:$E$202,新签明细[[#This Row],[cc_user_name]])</f>
        <v>1</v>
      </c>
      <c r="V1235" s="1">
        <f>DATEVALUE(LEFT(新签明细[[#This Row],[支付成功时间]], FIND(" ", 新签明细[[#This Row],[支付成功时间]]) - 1))</f>
        <v>45802</v>
      </c>
      <c r="W1235" s="1">
        <f>IFERROR(DATEVALUE(LEFT(新签明细[[#This Row],[lead_date]],FIND(" ",新签明细[[#This Row],[lead_date]])-1)),$W$2)</f>
        <v>45779</v>
      </c>
      <c r="X1235" t="b">
        <f t="shared" ca="1" si="19"/>
        <v>1</v>
      </c>
    </row>
    <row r="1236" spans="1:24" hidden="1">
      <c r="A1236" t="s">
        <v>12690</v>
      </c>
      <c r="B1236" t="s">
        <v>12691</v>
      </c>
      <c r="C1236">
        <v>30</v>
      </c>
      <c r="D1236" t="s">
        <v>200</v>
      </c>
      <c r="E1236" t="s">
        <v>12691</v>
      </c>
      <c r="F1236">
        <v>1</v>
      </c>
      <c r="G1236">
        <v>787.5</v>
      </c>
      <c r="H1236">
        <v>537502</v>
      </c>
      <c r="I1236" t="s">
        <v>12692</v>
      </c>
      <c r="J1236" t="s">
        <v>545</v>
      </c>
      <c r="K1236" t="s">
        <v>546</v>
      </c>
      <c r="L1236" t="s">
        <v>599</v>
      </c>
      <c r="M1236" t="s">
        <v>632</v>
      </c>
      <c r="N1236" t="s">
        <v>549</v>
      </c>
      <c r="O1236" t="s">
        <v>550</v>
      </c>
      <c r="P1236" t="s">
        <v>551</v>
      </c>
      <c r="Q1236" t="s">
        <v>149</v>
      </c>
      <c r="R1236" t="s">
        <v>475</v>
      </c>
      <c r="S1236" t="s">
        <v>19135</v>
      </c>
      <c r="T1236" t="s">
        <v>11910</v>
      </c>
      <c r="U1236">
        <f>COUNTIF('业绩进度排名-中间表'!$E$27:$E$202,新签明细[[#This Row],[cc_user_name]])</f>
        <v>1</v>
      </c>
      <c r="V1236" s="1">
        <f>DATEVALUE(LEFT(新签明细[[#This Row],[支付成功时间]], FIND(" ", 新签明细[[#This Row],[支付成功时间]]) - 1))</f>
        <v>45790</v>
      </c>
      <c r="W1236" s="1">
        <f>IFERROR(DATEVALUE(LEFT(新签明细[[#This Row],[lead_date]],FIND(" ",新签明细[[#This Row],[lead_date]])-1)),$W$2)</f>
        <v>45789</v>
      </c>
      <c r="X1236" t="b">
        <f t="shared" ca="1" si="19"/>
        <v>1</v>
      </c>
    </row>
    <row r="1237" spans="1:24" hidden="1">
      <c r="A1237" t="s">
        <v>9500</v>
      </c>
      <c r="B1237" t="s">
        <v>9501</v>
      </c>
      <c r="C1237">
        <v>18</v>
      </c>
      <c r="D1237" t="s">
        <v>260</v>
      </c>
      <c r="E1237" t="s">
        <v>9501</v>
      </c>
      <c r="F1237">
        <v>1</v>
      </c>
      <c r="G1237">
        <v>648.9</v>
      </c>
      <c r="H1237">
        <v>536450</v>
      </c>
      <c r="I1237" t="s">
        <v>9502</v>
      </c>
      <c r="J1237" t="s">
        <v>545</v>
      </c>
      <c r="K1237" t="s">
        <v>546</v>
      </c>
      <c r="L1237" t="s">
        <v>565</v>
      </c>
      <c r="M1237" t="s">
        <v>548</v>
      </c>
      <c r="N1237" t="s">
        <v>549</v>
      </c>
      <c r="O1237" t="s">
        <v>550</v>
      </c>
      <c r="P1237" t="s">
        <v>136</v>
      </c>
      <c r="Q1237" t="s">
        <v>147</v>
      </c>
      <c r="R1237" t="s">
        <v>475</v>
      </c>
      <c r="S1237" t="s">
        <v>659</v>
      </c>
      <c r="T1237" t="s">
        <v>708</v>
      </c>
      <c r="U1237">
        <f>COUNTIF('业绩进度排名-中间表'!$E$27:$E$202,新签明细[[#This Row],[cc_user_name]])</f>
        <v>1</v>
      </c>
      <c r="V1237" s="1">
        <f>DATEVALUE(LEFT(新签明细[[#This Row],[支付成功时间]], FIND(" ", 新签明细[[#This Row],[支付成功时间]]) - 1))</f>
        <v>45788</v>
      </c>
      <c r="W1237" s="1">
        <f>IFERROR(DATEVALUE(LEFT(新签明细[[#This Row],[lead_date]],FIND(" ",新签明细[[#This Row],[lead_date]])-1)),$W$2)</f>
        <v>45785</v>
      </c>
      <c r="X1237" t="b">
        <f t="shared" ca="1" si="19"/>
        <v>1</v>
      </c>
    </row>
    <row r="1238" spans="1:24" hidden="1">
      <c r="A1238" t="s">
        <v>1844</v>
      </c>
      <c r="B1238" t="s">
        <v>1845</v>
      </c>
      <c r="C1238">
        <v>25</v>
      </c>
      <c r="D1238" t="s">
        <v>328</v>
      </c>
      <c r="E1238" t="s">
        <v>1846</v>
      </c>
      <c r="F1238">
        <v>2</v>
      </c>
      <c r="G1238">
        <v>668.155348</v>
      </c>
      <c r="H1238">
        <v>535371</v>
      </c>
      <c r="I1238" t="s">
        <v>1847</v>
      </c>
      <c r="J1238" t="s">
        <v>545</v>
      </c>
      <c r="K1238" t="s">
        <v>546</v>
      </c>
      <c r="L1238" t="s">
        <v>743</v>
      </c>
      <c r="M1238" t="s">
        <v>558</v>
      </c>
      <c r="N1238" t="s">
        <v>549</v>
      </c>
      <c r="O1238" t="s">
        <v>559</v>
      </c>
      <c r="P1238" t="s">
        <v>504</v>
      </c>
      <c r="Q1238" t="s">
        <v>325</v>
      </c>
      <c r="R1238" t="s">
        <v>475</v>
      </c>
      <c r="S1238" t="s">
        <v>605</v>
      </c>
      <c r="T1238" t="s">
        <v>1848</v>
      </c>
      <c r="U1238">
        <f>COUNTIF('业绩进度排名-中间表'!$E$27:$E$202,新签明细[[#This Row],[cc_user_name]])</f>
        <v>1</v>
      </c>
      <c r="V1238" s="1">
        <f>DATEVALUE(LEFT(新签明细[[#This Row],[支付成功时间]], FIND(" ", 新签明细[[#This Row],[支付成功时间]]) - 1))</f>
        <v>45785</v>
      </c>
      <c r="W1238" s="1">
        <f>IFERROR(DATEVALUE(LEFT(新签明细[[#This Row],[lead_date]],FIND(" ",新签明细[[#This Row],[lead_date]])-1)),$W$2)</f>
        <v>45449</v>
      </c>
      <c r="X1238" t="b">
        <f t="shared" ca="1" si="19"/>
        <v>0</v>
      </c>
    </row>
    <row r="1239" spans="1:24" hidden="1">
      <c r="A1239" t="s">
        <v>19136</v>
      </c>
      <c r="B1239" t="s">
        <v>19137</v>
      </c>
      <c r="C1239">
        <v>36</v>
      </c>
      <c r="D1239" t="s">
        <v>266</v>
      </c>
      <c r="E1239" t="s">
        <v>19137</v>
      </c>
      <c r="F1239">
        <v>1</v>
      </c>
      <c r="G1239">
        <v>1199</v>
      </c>
      <c r="H1239">
        <v>538867</v>
      </c>
      <c r="I1239" t="s">
        <v>19138</v>
      </c>
      <c r="J1239" t="s">
        <v>545</v>
      </c>
      <c r="K1239" t="s">
        <v>546</v>
      </c>
      <c r="L1239" t="s">
        <v>557</v>
      </c>
      <c r="M1239" t="s">
        <v>18190</v>
      </c>
      <c r="N1239" t="s">
        <v>549</v>
      </c>
      <c r="O1239" t="s">
        <v>550</v>
      </c>
      <c r="P1239" t="s">
        <v>136</v>
      </c>
      <c r="Q1239" t="s">
        <v>264</v>
      </c>
      <c r="R1239" t="s">
        <v>475</v>
      </c>
      <c r="S1239" t="s">
        <v>659</v>
      </c>
      <c r="T1239" t="s">
        <v>17717</v>
      </c>
      <c r="U1239">
        <f>COUNTIF('业绩进度排名-中间表'!$E$27:$E$202,新签明细[[#This Row],[cc_user_name]])</f>
        <v>1</v>
      </c>
      <c r="V1239" s="1">
        <f>DATEVALUE(LEFT(新签明细[[#This Row],[支付成功时间]], FIND(" ", 新签明细[[#This Row],[支付成功时间]]) - 1))</f>
        <v>45793</v>
      </c>
      <c r="W1239" s="1">
        <f>IFERROR(DATEVALUE(LEFT(新签明细[[#This Row],[lead_date]],FIND(" ",新签明细[[#This Row],[lead_date]])-1)),$W$2)</f>
        <v>45792</v>
      </c>
      <c r="X1239" t="b">
        <f t="shared" ca="1" si="19"/>
        <v>1</v>
      </c>
    </row>
    <row r="1240" spans="1:24" hidden="1">
      <c r="A1240" t="s">
        <v>1849</v>
      </c>
      <c r="B1240" t="s">
        <v>1850</v>
      </c>
      <c r="C1240">
        <v>36</v>
      </c>
      <c r="D1240" t="s">
        <v>321</v>
      </c>
      <c r="E1240" t="s">
        <v>1850</v>
      </c>
      <c r="F1240">
        <v>1</v>
      </c>
      <c r="G1240">
        <v>1199</v>
      </c>
      <c r="H1240">
        <v>534391</v>
      </c>
      <c r="I1240" t="s">
        <v>1851</v>
      </c>
      <c r="J1240" t="s">
        <v>545</v>
      </c>
      <c r="K1240" t="s">
        <v>546</v>
      </c>
      <c r="L1240" t="s">
        <v>557</v>
      </c>
      <c r="M1240" t="s">
        <v>548</v>
      </c>
      <c r="N1240" t="s">
        <v>549</v>
      </c>
      <c r="O1240" t="s">
        <v>550</v>
      </c>
      <c r="P1240" t="s">
        <v>616</v>
      </c>
      <c r="Q1240" t="s">
        <v>314</v>
      </c>
      <c r="R1240" t="s">
        <v>475</v>
      </c>
      <c r="S1240" t="s">
        <v>1852</v>
      </c>
      <c r="T1240" t="s">
        <v>553</v>
      </c>
      <c r="U1240">
        <f>COUNTIF('业绩进度排名-中间表'!$E$27:$E$202,新签明细[[#This Row],[cc_user_name]])</f>
        <v>1</v>
      </c>
      <c r="V1240" s="1">
        <f>DATEVALUE(LEFT(新签明细[[#This Row],[支付成功时间]], FIND(" ", 新签明细[[#This Row],[支付成功时间]]) - 1))</f>
        <v>45781</v>
      </c>
      <c r="W1240" s="1">
        <f>IFERROR(DATEVALUE(LEFT(新签明细[[#This Row],[lead_date]],FIND(" ",新签明细[[#This Row],[lead_date]])-1)),$W$2)</f>
        <v>45759</v>
      </c>
      <c r="X1240" t="b">
        <f t="shared" ca="1" si="19"/>
        <v>0</v>
      </c>
    </row>
    <row r="1241" spans="1:24" hidden="1">
      <c r="A1241" t="s">
        <v>31017</v>
      </c>
      <c r="B1241" t="s">
        <v>31018</v>
      </c>
      <c r="C1241">
        <v>18</v>
      </c>
      <c r="D1241" t="s">
        <v>336</v>
      </c>
      <c r="E1241" t="s">
        <v>31018</v>
      </c>
      <c r="F1241">
        <v>1</v>
      </c>
      <c r="G1241">
        <v>699.42370200000005</v>
      </c>
      <c r="H1241">
        <v>544564</v>
      </c>
      <c r="I1241" t="s">
        <v>31019</v>
      </c>
      <c r="J1241" t="s">
        <v>545</v>
      </c>
      <c r="K1241" t="s">
        <v>546</v>
      </c>
      <c r="L1241" t="s">
        <v>565</v>
      </c>
      <c r="M1241" t="s">
        <v>558</v>
      </c>
      <c r="N1241" t="s">
        <v>549</v>
      </c>
      <c r="O1241" t="s">
        <v>559</v>
      </c>
      <c r="P1241" t="s">
        <v>504</v>
      </c>
      <c r="Q1241" t="s">
        <v>325</v>
      </c>
      <c r="R1241" t="s">
        <v>475</v>
      </c>
      <c r="S1241" t="s">
        <v>560</v>
      </c>
      <c r="T1241" t="s">
        <v>1384</v>
      </c>
      <c r="U1241">
        <f>COUNTIF('业绩进度排名-中间表'!$E$27:$E$202,新签明细[[#This Row],[cc_user_name]])</f>
        <v>1</v>
      </c>
      <c r="V1241" s="1">
        <f>DATEVALUE(LEFT(新签明细[[#This Row],[支付成功时间]], FIND(" ", 新签明细[[#This Row],[支付成功时间]]) - 1))</f>
        <v>45804</v>
      </c>
      <c r="W1241" s="1">
        <f>IFERROR(DATEVALUE(LEFT(新签明细[[#This Row],[lead_date]],FIND(" ",新签明细[[#This Row],[lead_date]])-1)),$W$2)</f>
        <v>45758</v>
      </c>
      <c r="X1241" t="b">
        <f t="shared" ca="1" si="19"/>
        <v>0</v>
      </c>
    </row>
    <row r="1242" spans="1:24" hidden="1">
      <c r="A1242" t="s">
        <v>1856</v>
      </c>
      <c r="B1242" t="s">
        <v>1857</v>
      </c>
      <c r="C1242">
        <v>48</v>
      </c>
      <c r="D1242" t="s">
        <v>243</v>
      </c>
      <c r="E1242" t="s">
        <v>1857</v>
      </c>
      <c r="F1242">
        <v>1</v>
      </c>
      <c r="G1242">
        <v>1598</v>
      </c>
      <c r="H1242">
        <v>535906</v>
      </c>
      <c r="I1242" t="s">
        <v>1858</v>
      </c>
      <c r="J1242" t="s">
        <v>545</v>
      </c>
      <c r="K1242" t="s">
        <v>546</v>
      </c>
      <c r="L1242" t="s">
        <v>571</v>
      </c>
      <c r="M1242" t="s">
        <v>648</v>
      </c>
      <c r="N1242" t="s">
        <v>549</v>
      </c>
      <c r="O1242" t="s">
        <v>550</v>
      </c>
      <c r="P1242" t="s">
        <v>551</v>
      </c>
      <c r="Q1242" t="s">
        <v>242</v>
      </c>
      <c r="R1242" t="s">
        <v>475</v>
      </c>
      <c r="S1242" t="s">
        <v>1793</v>
      </c>
      <c r="T1242" t="s">
        <v>873</v>
      </c>
      <c r="U1242">
        <f>COUNTIF('业绩进度排名-中间表'!$E$27:$E$202,新签明细[[#This Row],[cc_user_name]])</f>
        <v>1</v>
      </c>
      <c r="V1242" s="1">
        <f>DATEVALUE(LEFT(新签明细[[#This Row],[支付成功时间]], FIND(" ", 新签明细[[#This Row],[支付成功时间]]) - 1))</f>
        <v>45787</v>
      </c>
      <c r="W1242" s="1">
        <f>IFERROR(DATEVALUE(LEFT(新签明细[[#This Row],[lead_date]],FIND(" ",新签明细[[#This Row],[lead_date]])-1)),$W$2)</f>
        <v>45786</v>
      </c>
      <c r="X1242" t="b">
        <f t="shared" ca="1" si="19"/>
        <v>1</v>
      </c>
    </row>
    <row r="1243" spans="1:24" hidden="1">
      <c r="A1243" t="s">
        <v>9737</v>
      </c>
      <c r="B1243" t="s">
        <v>9738</v>
      </c>
      <c r="C1243">
        <v>48</v>
      </c>
      <c r="D1243" t="s">
        <v>182</v>
      </c>
      <c r="E1243" t="s">
        <v>9738</v>
      </c>
      <c r="F1243">
        <v>1</v>
      </c>
      <c r="G1243">
        <v>1598</v>
      </c>
      <c r="H1243">
        <v>536328</v>
      </c>
      <c r="I1243" t="s">
        <v>9739</v>
      </c>
      <c r="J1243" t="s">
        <v>545</v>
      </c>
      <c r="K1243" t="s">
        <v>546</v>
      </c>
      <c r="L1243" t="s">
        <v>571</v>
      </c>
      <c r="M1243" t="s">
        <v>548</v>
      </c>
      <c r="N1243" t="s">
        <v>549</v>
      </c>
      <c r="O1243" t="s">
        <v>559</v>
      </c>
      <c r="P1243" t="s">
        <v>469</v>
      </c>
      <c r="Q1243" t="s">
        <v>180</v>
      </c>
      <c r="R1243" t="s">
        <v>475</v>
      </c>
      <c r="S1243" t="s">
        <v>572</v>
      </c>
      <c r="T1243" t="s">
        <v>595</v>
      </c>
      <c r="U1243">
        <f>COUNTIF('业绩进度排名-中间表'!$E$27:$E$202,新签明细[[#This Row],[cc_user_name]])</f>
        <v>1</v>
      </c>
      <c r="V1243" s="1">
        <f>DATEVALUE(LEFT(新签明细[[#This Row],[支付成功时间]], FIND(" ", 新签明细[[#This Row],[支付成功时间]]) - 1))</f>
        <v>45788</v>
      </c>
      <c r="W1243" s="1">
        <f>IFERROR(DATEVALUE(LEFT(新签明细[[#This Row],[lead_date]],FIND(" ",新签明细[[#This Row],[lead_date]])-1)),$W$2)</f>
        <v>45784</v>
      </c>
      <c r="X1243" t="b">
        <f t="shared" ca="1" si="19"/>
        <v>1</v>
      </c>
    </row>
    <row r="1244" spans="1:24" hidden="1">
      <c r="A1244" t="s">
        <v>19139</v>
      </c>
      <c r="B1244" t="s">
        <v>19140</v>
      </c>
      <c r="C1244">
        <v>36</v>
      </c>
      <c r="D1244" t="s">
        <v>265</v>
      </c>
      <c r="E1244" t="s">
        <v>19140</v>
      </c>
      <c r="F1244">
        <v>1</v>
      </c>
      <c r="G1244">
        <v>1199</v>
      </c>
      <c r="H1244">
        <v>541994</v>
      </c>
      <c r="I1244" t="s">
        <v>19141</v>
      </c>
      <c r="J1244" t="s">
        <v>545</v>
      </c>
      <c r="K1244" t="s">
        <v>546</v>
      </c>
      <c r="L1244" t="s">
        <v>557</v>
      </c>
      <c r="M1244" t="s">
        <v>578</v>
      </c>
      <c r="N1244" t="s">
        <v>549</v>
      </c>
      <c r="O1244" t="s">
        <v>550</v>
      </c>
      <c r="P1244" t="s">
        <v>136</v>
      </c>
      <c r="Q1244" t="s">
        <v>264</v>
      </c>
      <c r="R1244" t="s">
        <v>475</v>
      </c>
      <c r="S1244" t="s">
        <v>611</v>
      </c>
      <c r="T1244" t="s">
        <v>17764</v>
      </c>
      <c r="U1244">
        <f>COUNTIF('业绩进度排名-中间表'!$E$27:$E$202,新签明细[[#This Row],[cc_user_name]])</f>
        <v>1</v>
      </c>
      <c r="V1244" s="1">
        <f>DATEVALUE(LEFT(新签明细[[#This Row],[支付成功时间]], FIND(" ", 新签明细[[#This Row],[支付成功时间]]) - 1))</f>
        <v>45799</v>
      </c>
      <c r="W1244" s="1">
        <f>IFERROR(DATEVALUE(LEFT(新签明细[[#This Row],[lead_date]],FIND(" ",新签明细[[#This Row],[lead_date]])-1)),$W$2)</f>
        <v>45799</v>
      </c>
      <c r="X1244" t="b">
        <f t="shared" ca="1" si="19"/>
        <v>1</v>
      </c>
    </row>
    <row r="1245" spans="1:24">
      <c r="A1245" t="s">
        <v>19142</v>
      </c>
      <c r="B1245" t="s">
        <v>19143</v>
      </c>
      <c r="C1245">
        <v>72</v>
      </c>
      <c r="D1245" t="s">
        <v>297</v>
      </c>
      <c r="E1245" t="s">
        <v>19143</v>
      </c>
      <c r="F1245">
        <v>1</v>
      </c>
      <c r="G1245">
        <v>840</v>
      </c>
      <c r="H1245">
        <v>543376</v>
      </c>
      <c r="I1245" t="s">
        <v>19144</v>
      </c>
      <c r="J1245" t="s">
        <v>545</v>
      </c>
      <c r="K1245" t="s">
        <v>1102</v>
      </c>
      <c r="L1245" t="s">
        <v>1373</v>
      </c>
      <c r="M1245" t="s">
        <v>677</v>
      </c>
      <c r="N1245" t="s">
        <v>549</v>
      </c>
      <c r="O1245" t="s">
        <v>550</v>
      </c>
      <c r="P1245" t="s">
        <v>136</v>
      </c>
      <c r="Q1245" t="s">
        <v>143</v>
      </c>
      <c r="R1245" t="s">
        <v>475</v>
      </c>
      <c r="S1245" t="s">
        <v>659</v>
      </c>
      <c r="T1245" t="s">
        <v>17764</v>
      </c>
      <c r="U1245">
        <f>COUNTIF('业绩进度排名-中间表'!$E$27:$E$202,新签明细[[#This Row],[cc_user_name]])</f>
        <v>1</v>
      </c>
      <c r="V1245" s="1">
        <f>DATEVALUE(LEFT(新签明细[[#This Row],[支付成功时间]], FIND(" ", 新签明细[[#This Row],[支付成功时间]]) - 1))</f>
        <v>45802</v>
      </c>
      <c r="W1245" s="1">
        <f>IFERROR(DATEVALUE(LEFT(新签明细[[#This Row],[lead_date]],FIND(" ",新签明细[[#This Row],[lead_date]])-1)),$W$2)</f>
        <v>45799</v>
      </c>
      <c r="X1245" t="b">
        <f t="shared" ca="1" si="19"/>
        <v>1</v>
      </c>
    </row>
    <row r="1246" spans="1:24" hidden="1">
      <c r="A1246" t="s">
        <v>1853</v>
      </c>
      <c r="B1246" t="s">
        <v>1854</v>
      </c>
      <c r="C1246">
        <v>36</v>
      </c>
      <c r="D1246" t="s">
        <v>200</v>
      </c>
      <c r="E1246" t="s">
        <v>1854</v>
      </c>
      <c r="F1246">
        <v>1</v>
      </c>
      <c r="G1246">
        <v>1199</v>
      </c>
      <c r="H1246">
        <v>534980</v>
      </c>
      <c r="I1246" t="s">
        <v>1855</v>
      </c>
      <c r="J1246" t="s">
        <v>545</v>
      </c>
      <c r="K1246" t="s">
        <v>546</v>
      </c>
      <c r="L1246" t="s">
        <v>557</v>
      </c>
      <c r="M1246" t="s">
        <v>548</v>
      </c>
      <c r="N1246" t="s">
        <v>549</v>
      </c>
      <c r="O1246" t="s">
        <v>550</v>
      </c>
      <c r="P1246" t="s">
        <v>551</v>
      </c>
      <c r="Q1246" t="s">
        <v>149</v>
      </c>
      <c r="R1246" t="s">
        <v>475</v>
      </c>
      <c r="S1246" t="s">
        <v>572</v>
      </c>
      <c r="T1246" t="s">
        <v>612</v>
      </c>
      <c r="U1246">
        <f>COUNTIF('业绩进度排名-中间表'!$E$27:$E$202,新签明细[[#This Row],[cc_user_name]])</f>
        <v>1</v>
      </c>
      <c r="V1246" s="1">
        <f>DATEVALUE(LEFT(新签明细[[#This Row],[支付成功时间]], FIND(" ", 新签明细[[#This Row],[支付成功时间]]) - 1))</f>
        <v>45784</v>
      </c>
      <c r="W1246" s="1">
        <f>IFERROR(DATEVALUE(LEFT(新签明细[[#This Row],[lead_date]],FIND(" ",新签明细[[#This Row],[lead_date]])-1)),$W$2)</f>
        <v>45782</v>
      </c>
      <c r="X1246" t="b">
        <f t="shared" ca="1" si="19"/>
        <v>1</v>
      </c>
    </row>
    <row r="1247" spans="1:24" hidden="1">
      <c r="A1247" t="s">
        <v>19145</v>
      </c>
      <c r="B1247" t="s">
        <v>19146</v>
      </c>
      <c r="C1247">
        <v>36</v>
      </c>
      <c r="D1247" t="s">
        <v>218</v>
      </c>
      <c r="E1247" t="s">
        <v>19146</v>
      </c>
      <c r="F1247">
        <v>1</v>
      </c>
      <c r="G1247">
        <v>1199</v>
      </c>
      <c r="H1247">
        <v>539501</v>
      </c>
      <c r="I1247" t="s">
        <v>19147</v>
      </c>
      <c r="J1247" t="s">
        <v>545</v>
      </c>
      <c r="K1247" t="s">
        <v>546</v>
      </c>
      <c r="L1247" t="s">
        <v>557</v>
      </c>
      <c r="M1247" t="s">
        <v>548</v>
      </c>
      <c r="N1247" t="s">
        <v>549</v>
      </c>
      <c r="O1247" t="s">
        <v>550</v>
      </c>
      <c r="P1247" t="s">
        <v>551</v>
      </c>
      <c r="Q1247" t="s">
        <v>145</v>
      </c>
      <c r="R1247" t="s">
        <v>475</v>
      </c>
      <c r="S1247" t="s">
        <v>552</v>
      </c>
      <c r="T1247" t="s">
        <v>9478</v>
      </c>
      <c r="U1247">
        <f>COUNTIF('业绩进度排名-中间表'!$E$27:$E$202,新签明细[[#This Row],[cc_user_name]])</f>
        <v>1</v>
      </c>
      <c r="V1247" s="1">
        <f>DATEVALUE(LEFT(新签明细[[#This Row],[支付成功时间]], FIND(" ", 新签明细[[#This Row],[支付成功时间]]) - 1))</f>
        <v>45794</v>
      </c>
      <c r="W1247" s="1">
        <f>IFERROR(DATEVALUE(LEFT(新签明细[[#This Row],[lead_date]],FIND(" ",新签明细[[#This Row],[lead_date]])-1)),$W$2)</f>
        <v>45788</v>
      </c>
      <c r="X1247" t="b">
        <f t="shared" ca="1" si="19"/>
        <v>1</v>
      </c>
    </row>
    <row r="1248" spans="1:24" hidden="1">
      <c r="A1248" t="s">
        <v>19148</v>
      </c>
      <c r="B1248" t="s">
        <v>19149</v>
      </c>
      <c r="C1248">
        <v>30</v>
      </c>
      <c r="D1248" t="s">
        <v>253</v>
      </c>
      <c r="E1248" t="s">
        <v>19149</v>
      </c>
      <c r="F1248">
        <v>1</v>
      </c>
      <c r="G1248">
        <v>787.5</v>
      </c>
      <c r="H1248">
        <v>541742</v>
      </c>
      <c r="I1248" t="s">
        <v>19150</v>
      </c>
      <c r="J1248" t="s">
        <v>545</v>
      </c>
      <c r="K1248" t="s">
        <v>546</v>
      </c>
      <c r="L1248" t="s">
        <v>599</v>
      </c>
      <c r="M1248" t="s">
        <v>548</v>
      </c>
      <c r="N1248" t="s">
        <v>549</v>
      </c>
      <c r="O1248" t="s">
        <v>550</v>
      </c>
      <c r="P1248" t="s">
        <v>136</v>
      </c>
      <c r="Q1248" t="s">
        <v>147</v>
      </c>
      <c r="R1248" t="s">
        <v>475</v>
      </c>
      <c r="S1248" t="s">
        <v>735</v>
      </c>
      <c r="T1248" t="s">
        <v>17790</v>
      </c>
      <c r="U1248">
        <f>COUNTIF('业绩进度排名-中间表'!$E$27:$E$202,新签明细[[#This Row],[cc_user_name]])</f>
        <v>1</v>
      </c>
      <c r="V1248" s="1">
        <f>DATEVALUE(LEFT(新签明细[[#This Row],[支付成功时间]], FIND(" ", 新签明细[[#This Row],[支付成功时间]]) - 1))</f>
        <v>45800</v>
      </c>
      <c r="W1248" s="1">
        <f>IFERROR(DATEVALUE(LEFT(新签明细[[#This Row],[lead_date]],FIND(" ",新签明细[[#This Row],[lead_date]])-1)),$W$2)</f>
        <v>45795</v>
      </c>
      <c r="X1248" t="b">
        <f t="shared" ca="1" si="19"/>
        <v>1</v>
      </c>
    </row>
    <row r="1249" spans="1:24" hidden="1">
      <c r="A1249" t="s">
        <v>18583</v>
      </c>
      <c r="B1249" t="s">
        <v>18584</v>
      </c>
      <c r="C1249">
        <v>30</v>
      </c>
      <c r="D1249" t="s">
        <v>271</v>
      </c>
      <c r="E1249" t="s">
        <v>18584</v>
      </c>
      <c r="F1249">
        <v>1</v>
      </c>
      <c r="G1249">
        <v>787.5</v>
      </c>
      <c r="H1249">
        <v>539585</v>
      </c>
      <c r="I1249" t="s">
        <v>18585</v>
      </c>
      <c r="J1249" t="s">
        <v>545</v>
      </c>
      <c r="K1249" t="s">
        <v>546</v>
      </c>
      <c r="L1249" t="s">
        <v>599</v>
      </c>
      <c r="M1249" t="s">
        <v>584</v>
      </c>
      <c r="N1249" t="s">
        <v>549</v>
      </c>
      <c r="O1249" t="s">
        <v>550</v>
      </c>
      <c r="P1249" t="s">
        <v>136</v>
      </c>
      <c r="Q1249" t="s">
        <v>139</v>
      </c>
      <c r="R1249" t="s">
        <v>475</v>
      </c>
      <c r="S1249" t="s">
        <v>11886</v>
      </c>
      <c r="T1249" t="s">
        <v>9375</v>
      </c>
      <c r="U1249">
        <f>COUNTIF('业绩进度排名-中间表'!$E$27:$E$202,新签明细[[#This Row],[cc_user_name]])</f>
        <v>1</v>
      </c>
      <c r="V1249" s="1">
        <f>DATEVALUE(LEFT(新签明细[[#This Row],[支付成功时间]], FIND(" ", 新签明细[[#This Row],[支付成功时间]]) - 1))</f>
        <v>45795</v>
      </c>
      <c r="W1249" s="1">
        <f>IFERROR(DATEVALUE(LEFT(新签明细[[#This Row],[lead_date]],FIND(" ",新签明细[[#This Row],[lead_date]])-1)),$W$2)</f>
        <v>45787</v>
      </c>
      <c r="X1249" t="b">
        <f t="shared" ca="1" si="19"/>
        <v>1</v>
      </c>
    </row>
    <row r="1250" spans="1:24" hidden="1">
      <c r="A1250" t="s">
        <v>31020</v>
      </c>
      <c r="B1250" t="s">
        <v>31021</v>
      </c>
      <c r="C1250">
        <v>30</v>
      </c>
      <c r="D1250" t="s">
        <v>338</v>
      </c>
      <c r="E1250" t="s">
        <v>31021</v>
      </c>
      <c r="F1250">
        <v>1</v>
      </c>
      <c r="G1250">
        <v>875.10625400000004</v>
      </c>
      <c r="H1250">
        <v>543921</v>
      </c>
      <c r="I1250" t="s">
        <v>31022</v>
      </c>
      <c r="J1250" t="s">
        <v>545</v>
      </c>
      <c r="K1250" t="s">
        <v>546</v>
      </c>
      <c r="L1250" t="s">
        <v>599</v>
      </c>
      <c r="M1250" t="s">
        <v>558</v>
      </c>
      <c r="N1250" t="s">
        <v>549</v>
      </c>
      <c r="O1250" t="s">
        <v>559</v>
      </c>
      <c r="P1250" t="s">
        <v>504</v>
      </c>
      <c r="Q1250" t="s">
        <v>325</v>
      </c>
      <c r="R1250" t="s">
        <v>475</v>
      </c>
      <c r="S1250" t="s">
        <v>1071</v>
      </c>
      <c r="T1250" t="s">
        <v>17717</v>
      </c>
      <c r="U1250">
        <f>COUNTIF('业绩进度排名-中间表'!$E$27:$E$202,新签明细[[#This Row],[cc_user_name]])</f>
        <v>1</v>
      </c>
      <c r="V1250" s="1">
        <f>DATEVALUE(LEFT(新签明细[[#This Row],[支付成功时间]], FIND(" ", 新签明细[[#This Row],[支付成功时间]]) - 1))</f>
        <v>45803</v>
      </c>
      <c r="W1250" s="1">
        <f>IFERROR(DATEVALUE(LEFT(新签明细[[#This Row],[lead_date]],FIND(" ",新签明细[[#This Row],[lead_date]])-1)),$W$2)</f>
        <v>45792</v>
      </c>
      <c r="X1250" t="b">
        <f t="shared" ca="1" si="19"/>
        <v>1</v>
      </c>
    </row>
    <row r="1251" spans="1:24" hidden="1">
      <c r="A1251" t="s">
        <v>964</v>
      </c>
      <c r="B1251" t="s">
        <v>965</v>
      </c>
      <c r="C1251">
        <v>24</v>
      </c>
      <c r="D1251" t="s">
        <v>359</v>
      </c>
      <c r="E1251" t="s">
        <v>965</v>
      </c>
      <c r="F1251">
        <v>1</v>
      </c>
      <c r="G1251">
        <v>840</v>
      </c>
      <c r="H1251">
        <v>534465</v>
      </c>
      <c r="I1251" t="s">
        <v>966</v>
      </c>
      <c r="J1251" t="s">
        <v>545</v>
      </c>
      <c r="K1251" t="s">
        <v>546</v>
      </c>
      <c r="L1251" t="s">
        <v>671</v>
      </c>
      <c r="M1251" t="s">
        <v>695</v>
      </c>
      <c r="N1251" t="s">
        <v>549</v>
      </c>
      <c r="O1251" t="s">
        <v>559</v>
      </c>
      <c r="P1251" t="s">
        <v>163</v>
      </c>
      <c r="Q1251" t="s">
        <v>473</v>
      </c>
      <c r="R1251" t="s">
        <v>475</v>
      </c>
      <c r="S1251" t="s">
        <v>572</v>
      </c>
      <c r="T1251" t="s">
        <v>722</v>
      </c>
      <c r="U1251">
        <f>COUNTIF('业绩进度排名-中间表'!$E$27:$E$202,新签明细[[#This Row],[cc_user_name]])</f>
        <v>1</v>
      </c>
      <c r="V1251" s="1">
        <f>DATEVALUE(LEFT(新签明细[[#This Row],[支付成功时间]], FIND(" ", 新签明细[[#This Row],[支付成功时间]]) - 1))</f>
        <v>45781</v>
      </c>
      <c r="W1251" s="1">
        <f>IFERROR(DATEVALUE(LEFT(新签明细[[#This Row],[lead_date]],FIND(" ",新签明细[[#This Row],[lead_date]])-1)),$W$2)</f>
        <v>45780</v>
      </c>
      <c r="X1251" t="b">
        <f t="shared" ca="1" si="19"/>
        <v>1</v>
      </c>
    </row>
    <row r="1252" spans="1:24" hidden="1">
      <c r="A1252" t="s">
        <v>18586</v>
      </c>
      <c r="B1252" t="s">
        <v>18587</v>
      </c>
      <c r="C1252">
        <v>36</v>
      </c>
      <c r="D1252" t="s">
        <v>344</v>
      </c>
      <c r="E1252" t="s">
        <v>18587</v>
      </c>
      <c r="F1252">
        <v>1</v>
      </c>
      <c r="G1252">
        <v>1230.502573</v>
      </c>
      <c r="H1252">
        <v>539186</v>
      </c>
      <c r="I1252" t="s">
        <v>18588</v>
      </c>
      <c r="J1252" t="s">
        <v>545</v>
      </c>
      <c r="K1252" t="s">
        <v>546</v>
      </c>
      <c r="L1252" t="s">
        <v>557</v>
      </c>
      <c r="M1252" t="s">
        <v>648</v>
      </c>
      <c r="N1252" t="s">
        <v>549</v>
      </c>
      <c r="O1252" t="s">
        <v>559</v>
      </c>
      <c r="P1252" t="s">
        <v>504</v>
      </c>
      <c r="Q1252" t="s">
        <v>325</v>
      </c>
      <c r="R1252" t="s">
        <v>475</v>
      </c>
      <c r="S1252" t="s">
        <v>605</v>
      </c>
      <c r="T1252" t="s">
        <v>9478</v>
      </c>
      <c r="U1252">
        <f>COUNTIF('业绩进度排名-中间表'!$E$27:$E$202,新签明细[[#This Row],[cc_user_name]])</f>
        <v>1</v>
      </c>
      <c r="V1252" s="1">
        <f>DATEVALUE(LEFT(新签明细[[#This Row],[支付成功时间]], FIND(" ", 新签明细[[#This Row],[支付成功时间]]) - 1))</f>
        <v>45794</v>
      </c>
      <c r="W1252" s="1">
        <f>IFERROR(DATEVALUE(LEFT(新签明细[[#This Row],[lead_date]],FIND(" ",新签明细[[#This Row],[lead_date]])-1)),$W$2)</f>
        <v>45788</v>
      </c>
      <c r="X1252" t="b">
        <f t="shared" ca="1" si="19"/>
        <v>1</v>
      </c>
    </row>
    <row r="1253" spans="1:24" hidden="1">
      <c r="A1253" t="s">
        <v>18589</v>
      </c>
      <c r="B1253" t="s">
        <v>18590</v>
      </c>
      <c r="C1253">
        <v>48</v>
      </c>
      <c r="D1253" t="s">
        <v>245</v>
      </c>
      <c r="E1253" t="s">
        <v>18590</v>
      </c>
      <c r="F1253">
        <v>1</v>
      </c>
      <c r="G1253">
        <v>1598</v>
      </c>
      <c r="H1253">
        <v>541735</v>
      </c>
      <c r="I1253" t="s">
        <v>18591</v>
      </c>
      <c r="J1253" t="s">
        <v>545</v>
      </c>
      <c r="K1253" t="s">
        <v>546</v>
      </c>
      <c r="L1253" t="s">
        <v>571</v>
      </c>
      <c r="M1253" t="s">
        <v>548</v>
      </c>
      <c r="N1253" t="s">
        <v>549</v>
      </c>
      <c r="O1253" t="s">
        <v>550</v>
      </c>
      <c r="P1253" t="s">
        <v>551</v>
      </c>
      <c r="Q1253" t="s">
        <v>242</v>
      </c>
      <c r="R1253" t="s">
        <v>475</v>
      </c>
      <c r="S1253" t="s">
        <v>897</v>
      </c>
      <c r="T1253" t="s">
        <v>17695</v>
      </c>
      <c r="U1253">
        <f>COUNTIF('业绩进度排名-中间表'!$E$27:$E$202,新签明细[[#This Row],[cc_user_name]])</f>
        <v>1</v>
      </c>
      <c r="V1253" s="1">
        <f>DATEVALUE(LEFT(新签明细[[#This Row],[支付成功时间]], FIND(" ", 新签明细[[#This Row],[支付成功时间]]) - 1))</f>
        <v>45800</v>
      </c>
      <c r="W1253" s="1">
        <f>IFERROR(DATEVALUE(LEFT(新签明细[[#This Row],[lead_date]],FIND(" ",新签明细[[#This Row],[lead_date]])-1)),$W$2)</f>
        <v>45790</v>
      </c>
      <c r="X1253" t="b">
        <f t="shared" ca="1" si="19"/>
        <v>1</v>
      </c>
    </row>
    <row r="1254" spans="1:24">
      <c r="A1254" t="s">
        <v>9534</v>
      </c>
      <c r="B1254" t="s">
        <v>9535</v>
      </c>
      <c r="C1254">
        <v>18</v>
      </c>
      <c r="D1254" t="s">
        <v>312</v>
      </c>
      <c r="E1254" t="s">
        <v>9535</v>
      </c>
      <c r="F1254">
        <v>1</v>
      </c>
      <c r="G1254">
        <v>648.9</v>
      </c>
      <c r="H1254">
        <v>536693</v>
      </c>
      <c r="I1254" t="s">
        <v>9536</v>
      </c>
      <c r="J1254" t="s">
        <v>545</v>
      </c>
      <c r="K1254" t="s">
        <v>546</v>
      </c>
      <c r="L1254" t="s">
        <v>565</v>
      </c>
      <c r="M1254" t="s">
        <v>548</v>
      </c>
      <c r="N1254" t="s">
        <v>549</v>
      </c>
      <c r="O1254" t="s">
        <v>550</v>
      </c>
      <c r="P1254" t="s">
        <v>136</v>
      </c>
      <c r="Q1254" t="s">
        <v>143</v>
      </c>
      <c r="R1254" t="s">
        <v>475</v>
      </c>
      <c r="S1254" t="s">
        <v>572</v>
      </c>
      <c r="T1254" t="s">
        <v>722</v>
      </c>
      <c r="U1254">
        <f>COUNTIF('业绩进度排名-中间表'!$E$27:$E$202,新签明细[[#This Row],[cc_user_name]])</f>
        <v>1</v>
      </c>
      <c r="V1254" s="1">
        <f>DATEVALUE(LEFT(新签明细[[#This Row],[支付成功时间]], FIND(" ", 新签明细[[#This Row],[支付成功时间]]) - 1))</f>
        <v>45788</v>
      </c>
      <c r="W1254" s="1">
        <f>IFERROR(DATEVALUE(LEFT(新签明细[[#This Row],[lead_date]],FIND(" ",新签明细[[#This Row],[lead_date]])-1)),$W$2)</f>
        <v>45780</v>
      </c>
      <c r="X1254" t="b">
        <f t="shared" ca="1" si="19"/>
        <v>1</v>
      </c>
    </row>
    <row r="1255" spans="1:24" hidden="1">
      <c r="A1255" t="s">
        <v>18592</v>
      </c>
      <c r="B1255" t="s">
        <v>18593</v>
      </c>
      <c r="C1255">
        <v>24</v>
      </c>
      <c r="D1255" t="s">
        <v>248</v>
      </c>
      <c r="E1255" t="s">
        <v>18593</v>
      </c>
      <c r="F1255">
        <v>1</v>
      </c>
      <c r="G1255">
        <v>854.495634</v>
      </c>
      <c r="H1255">
        <v>536663</v>
      </c>
      <c r="I1255" t="s">
        <v>18594</v>
      </c>
      <c r="J1255" t="s">
        <v>545</v>
      </c>
      <c r="K1255" t="s">
        <v>546</v>
      </c>
      <c r="L1255" t="s">
        <v>671</v>
      </c>
      <c r="M1255" t="s">
        <v>695</v>
      </c>
      <c r="N1255" t="s">
        <v>549</v>
      </c>
      <c r="O1255" t="s">
        <v>550</v>
      </c>
      <c r="P1255" t="s">
        <v>551</v>
      </c>
      <c r="Q1255" t="s">
        <v>242</v>
      </c>
      <c r="R1255" t="s">
        <v>475</v>
      </c>
      <c r="S1255" t="s">
        <v>659</v>
      </c>
      <c r="T1255" t="s">
        <v>9375</v>
      </c>
      <c r="U1255">
        <f>COUNTIF('业绩进度排名-中间表'!$E$27:$E$202,新签明细[[#This Row],[cc_user_name]])</f>
        <v>1</v>
      </c>
      <c r="V1255" s="1">
        <f>DATEVALUE(LEFT(新签明细[[#This Row],[支付成功时间]], FIND(" ", 新签明细[[#This Row],[支付成功时间]]) - 1))</f>
        <v>45790</v>
      </c>
      <c r="W1255" s="1">
        <f>IFERROR(DATEVALUE(LEFT(新签明细[[#This Row],[lead_date]],FIND(" ",新签明细[[#This Row],[lead_date]])-1)),$W$2)</f>
        <v>45787</v>
      </c>
      <c r="X1255" t="b">
        <f t="shared" ca="1" si="19"/>
        <v>1</v>
      </c>
    </row>
    <row r="1256" spans="1:24" hidden="1">
      <c r="A1256" t="s">
        <v>18595</v>
      </c>
      <c r="B1256" t="s">
        <v>18596</v>
      </c>
      <c r="C1256">
        <v>24</v>
      </c>
      <c r="D1256" t="s">
        <v>272</v>
      </c>
      <c r="E1256" t="s">
        <v>18596</v>
      </c>
      <c r="F1256">
        <v>1</v>
      </c>
      <c r="G1256">
        <v>865.2</v>
      </c>
      <c r="H1256">
        <v>537564</v>
      </c>
      <c r="I1256" t="s">
        <v>18597</v>
      </c>
      <c r="J1256" t="s">
        <v>545</v>
      </c>
      <c r="K1256" t="s">
        <v>546</v>
      </c>
      <c r="L1256" t="s">
        <v>671</v>
      </c>
      <c r="M1256" t="s">
        <v>695</v>
      </c>
      <c r="N1256" t="s">
        <v>549</v>
      </c>
      <c r="O1256" t="s">
        <v>550</v>
      </c>
      <c r="P1256" t="s">
        <v>136</v>
      </c>
      <c r="Q1256" t="s">
        <v>139</v>
      </c>
      <c r="R1256" t="s">
        <v>475</v>
      </c>
      <c r="S1256" t="s">
        <v>659</v>
      </c>
      <c r="T1256" t="s">
        <v>708</v>
      </c>
      <c r="U1256">
        <f>COUNTIF('业绩进度排名-中间表'!$E$27:$E$202,新签明细[[#This Row],[cc_user_name]])</f>
        <v>1</v>
      </c>
      <c r="V1256" s="1">
        <f>DATEVALUE(LEFT(新签明细[[#This Row],[支付成功时间]], FIND(" ", 新签明细[[#This Row],[支付成功时间]]) - 1))</f>
        <v>45790</v>
      </c>
      <c r="W1256" s="1">
        <f>IFERROR(DATEVALUE(LEFT(新签明细[[#This Row],[lead_date]],FIND(" ",新签明细[[#This Row],[lead_date]])-1)),$W$2)</f>
        <v>45785</v>
      </c>
      <c r="X1256" t="b">
        <f t="shared" ca="1" si="19"/>
        <v>1</v>
      </c>
    </row>
    <row r="1257" spans="1:24">
      <c r="A1257" t="s">
        <v>967</v>
      </c>
      <c r="B1257" t="s">
        <v>968</v>
      </c>
      <c r="C1257">
        <v>36</v>
      </c>
      <c r="D1257" t="s">
        <v>310</v>
      </c>
      <c r="E1257" t="s">
        <v>968</v>
      </c>
      <c r="F1257">
        <v>1</v>
      </c>
      <c r="G1257">
        <v>420</v>
      </c>
      <c r="H1257">
        <v>534161</v>
      </c>
      <c r="I1257" t="s">
        <v>969</v>
      </c>
      <c r="J1257" t="s">
        <v>545</v>
      </c>
      <c r="K1257" t="s">
        <v>864</v>
      </c>
      <c r="L1257" t="s">
        <v>865</v>
      </c>
      <c r="M1257" t="s">
        <v>909</v>
      </c>
      <c r="N1257" t="s">
        <v>549</v>
      </c>
      <c r="O1257" t="s">
        <v>550</v>
      </c>
      <c r="P1257" t="s">
        <v>136</v>
      </c>
      <c r="Q1257" t="s">
        <v>143</v>
      </c>
      <c r="R1257" t="s">
        <v>475</v>
      </c>
      <c r="S1257" t="s">
        <v>970</v>
      </c>
      <c r="T1257" t="s">
        <v>971</v>
      </c>
      <c r="U1257">
        <f>COUNTIF('业绩进度排名-中间表'!$E$27:$E$202,新签明细[[#This Row],[cc_user_name]])</f>
        <v>1</v>
      </c>
      <c r="V1257" s="1">
        <f>DATEVALUE(LEFT(新签明细[[#This Row],[支付成功时间]], FIND(" ", 新签明细[[#This Row],[支付成功时间]]) - 1))</f>
        <v>45778</v>
      </c>
      <c r="W1257" s="1">
        <f>IFERROR(DATEVALUE(LEFT(新签明细[[#This Row],[lead_date]],FIND(" ",新签明细[[#This Row],[lead_date]])-1)),$W$2)</f>
        <v>44725</v>
      </c>
      <c r="X1257" t="b">
        <f t="shared" ca="1" si="19"/>
        <v>0</v>
      </c>
    </row>
    <row r="1258" spans="1:24" hidden="1">
      <c r="A1258" t="s">
        <v>31023</v>
      </c>
      <c r="B1258" t="s">
        <v>30744</v>
      </c>
      <c r="C1258">
        <v>18</v>
      </c>
      <c r="D1258" t="s">
        <v>259</v>
      </c>
      <c r="E1258" t="s">
        <v>30744</v>
      </c>
      <c r="F1258">
        <v>1</v>
      </c>
      <c r="G1258">
        <v>630</v>
      </c>
      <c r="H1258">
        <v>544315</v>
      </c>
      <c r="I1258" t="s">
        <v>31024</v>
      </c>
      <c r="J1258" t="s">
        <v>545</v>
      </c>
      <c r="K1258" t="s">
        <v>546</v>
      </c>
      <c r="L1258" t="s">
        <v>565</v>
      </c>
      <c r="M1258" t="s">
        <v>548</v>
      </c>
      <c r="N1258" t="s">
        <v>549</v>
      </c>
      <c r="O1258" t="s">
        <v>550</v>
      </c>
      <c r="P1258" t="s">
        <v>136</v>
      </c>
      <c r="Q1258" t="s">
        <v>147</v>
      </c>
      <c r="R1258" t="s">
        <v>475</v>
      </c>
      <c r="S1258" t="s">
        <v>552</v>
      </c>
      <c r="T1258" t="s">
        <v>30517</v>
      </c>
      <c r="U1258">
        <f>COUNTIF('业绩进度排名-中间表'!$E$27:$E$202,新签明细[[#This Row],[cc_user_name]])</f>
        <v>1</v>
      </c>
      <c r="V1258" s="1">
        <f>DATEVALUE(LEFT(新签明细[[#This Row],[支付成功时间]], FIND(" ", 新签明细[[#This Row],[支付成功时间]]) - 1))</f>
        <v>45804</v>
      </c>
      <c r="W1258" s="1">
        <f>IFERROR(DATEVALUE(LEFT(新签明细[[#This Row],[lead_date]],FIND(" ",新签明细[[#This Row],[lead_date]])-1)),$W$2)</f>
        <v>45803</v>
      </c>
      <c r="X1258" t="b">
        <f t="shared" ca="1" si="19"/>
        <v>1</v>
      </c>
    </row>
    <row r="1259" spans="1:24" hidden="1">
      <c r="A1259" t="s">
        <v>972</v>
      </c>
      <c r="B1259" t="s">
        <v>973</v>
      </c>
      <c r="C1259">
        <v>48</v>
      </c>
      <c r="D1259" t="s">
        <v>267</v>
      </c>
      <c r="E1259" t="s">
        <v>973</v>
      </c>
      <c r="F1259">
        <v>1</v>
      </c>
      <c r="G1259">
        <v>1630.6046369999999</v>
      </c>
      <c r="H1259">
        <v>535467</v>
      </c>
      <c r="I1259" t="s">
        <v>974</v>
      </c>
      <c r="J1259" t="s">
        <v>545</v>
      </c>
      <c r="K1259" t="s">
        <v>546</v>
      </c>
      <c r="L1259" t="s">
        <v>571</v>
      </c>
      <c r="M1259" t="s">
        <v>558</v>
      </c>
      <c r="N1259" t="s">
        <v>549</v>
      </c>
      <c r="O1259" t="s">
        <v>550</v>
      </c>
      <c r="P1259" t="s">
        <v>136</v>
      </c>
      <c r="Q1259" t="s">
        <v>264</v>
      </c>
      <c r="R1259" t="s">
        <v>475</v>
      </c>
      <c r="S1259" t="s">
        <v>589</v>
      </c>
      <c r="T1259" t="s">
        <v>622</v>
      </c>
      <c r="U1259">
        <f>COUNTIF('业绩进度排名-中间表'!$E$27:$E$202,新签明细[[#This Row],[cc_user_name]])</f>
        <v>1</v>
      </c>
      <c r="V1259" s="1">
        <f>DATEVALUE(LEFT(新签明细[[#This Row],[支付成功时间]], FIND(" ", 新签明细[[#This Row],[支付成功时间]]) - 1))</f>
        <v>45785</v>
      </c>
      <c r="W1259" s="1">
        <f>IFERROR(DATEVALUE(LEFT(新签明细[[#This Row],[lead_date]],FIND(" ",新签明细[[#This Row],[lead_date]])-1)),$W$2)</f>
        <v>45777</v>
      </c>
      <c r="X1259" t="b">
        <f t="shared" ca="1" si="19"/>
        <v>0</v>
      </c>
    </row>
    <row r="1260" spans="1:24" hidden="1">
      <c r="A1260" t="s">
        <v>9537</v>
      </c>
      <c r="B1260" t="s">
        <v>9538</v>
      </c>
      <c r="C1260">
        <v>36</v>
      </c>
      <c r="D1260" t="s">
        <v>237</v>
      </c>
      <c r="E1260" t="s">
        <v>9538</v>
      </c>
      <c r="F1260">
        <v>1</v>
      </c>
      <c r="G1260">
        <v>420</v>
      </c>
      <c r="H1260">
        <v>536739</v>
      </c>
      <c r="I1260" t="s">
        <v>9539</v>
      </c>
      <c r="J1260" t="s">
        <v>545</v>
      </c>
      <c r="K1260" t="s">
        <v>864</v>
      </c>
      <c r="L1260" t="s">
        <v>865</v>
      </c>
      <c r="M1260" t="s">
        <v>909</v>
      </c>
      <c r="N1260" t="s">
        <v>549</v>
      </c>
      <c r="O1260" t="s">
        <v>550</v>
      </c>
      <c r="P1260" t="s">
        <v>551</v>
      </c>
      <c r="Q1260" t="s">
        <v>141</v>
      </c>
      <c r="R1260" t="s">
        <v>475</v>
      </c>
      <c r="S1260" t="s">
        <v>566</v>
      </c>
      <c r="T1260" t="s">
        <v>567</v>
      </c>
      <c r="U1260">
        <f>COUNTIF('业绩进度排名-中间表'!$E$27:$E$202,新签明细[[#This Row],[cc_user_name]])</f>
        <v>1</v>
      </c>
      <c r="V1260" s="1">
        <f>DATEVALUE(LEFT(新签明细[[#This Row],[支付成功时间]], FIND(" ", 新签明细[[#This Row],[支付成功时间]]) - 1))</f>
        <v>45788</v>
      </c>
      <c r="W1260" s="1">
        <f>IFERROR(DATEVALUE(LEFT(新签明细[[#This Row],[lead_date]],FIND(" ",新签明细[[#This Row],[lead_date]])-1)),$W$2)</f>
        <v>45783</v>
      </c>
      <c r="X1260" t="b">
        <f t="shared" ca="1" si="19"/>
        <v>1</v>
      </c>
    </row>
    <row r="1261" spans="1:24" hidden="1">
      <c r="A1261" t="s">
        <v>18598</v>
      </c>
      <c r="B1261" t="s">
        <v>18599</v>
      </c>
      <c r="C1261">
        <v>36</v>
      </c>
      <c r="D1261" t="s">
        <v>285</v>
      </c>
      <c r="E1261" t="s">
        <v>18599</v>
      </c>
      <c r="F1261">
        <v>1</v>
      </c>
      <c r="G1261">
        <v>1199</v>
      </c>
      <c r="H1261">
        <v>538532</v>
      </c>
      <c r="I1261" t="s">
        <v>18600</v>
      </c>
      <c r="J1261" t="s">
        <v>545</v>
      </c>
      <c r="K1261" t="s">
        <v>546</v>
      </c>
      <c r="L1261" t="s">
        <v>557</v>
      </c>
      <c r="M1261" t="s">
        <v>548</v>
      </c>
      <c r="N1261" t="s">
        <v>549</v>
      </c>
      <c r="O1261" t="s">
        <v>550</v>
      </c>
      <c r="P1261" t="s">
        <v>136</v>
      </c>
      <c r="Q1261" t="s">
        <v>283</v>
      </c>
      <c r="R1261" t="s">
        <v>475</v>
      </c>
      <c r="S1261" t="s">
        <v>552</v>
      </c>
      <c r="T1261" t="s">
        <v>595</v>
      </c>
      <c r="U1261">
        <f>COUNTIF('业绩进度排名-中间表'!$E$27:$E$202,新签明细[[#This Row],[cc_user_name]])</f>
        <v>1</v>
      </c>
      <c r="V1261" s="1">
        <f>DATEVALUE(LEFT(新签明细[[#This Row],[支付成功时间]], FIND(" ", 新签明细[[#This Row],[支付成功时间]]) - 1))</f>
        <v>45793</v>
      </c>
      <c r="W1261" s="1">
        <f>IFERROR(DATEVALUE(LEFT(新签明细[[#This Row],[lead_date]],FIND(" ",新签明细[[#This Row],[lead_date]])-1)),$W$2)</f>
        <v>45784</v>
      </c>
      <c r="X1261" t="b">
        <f t="shared" ca="1" si="19"/>
        <v>1</v>
      </c>
    </row>
    <row r="1262" spans="1:24" hidden="1">
      <c r="A1262" t="s">
        <v>9540</v>
      </c>
      <c r="B1262" t="s">
        <v>9541</v>
      </c>
      <c r="C1262">
        <v>24</v>
      </c>
      <c r="D1262" t="s">
        <v>291</v>
      </c>
      <c r="E1262" t="s">
        <v>9541</v>
      </c>
      <c r="F1262">
        <v>1</v>
      </c>
      <c r="G1262">
        <v>840</v>
      </c>
      <c r="H1262">
        <v>536097</v>
      </c>
      <c r="I1262" t="s">
        <v>9542</v>
      </c>
      <c r="J1262" t="s">
        <v>545</v>
      </c>
      <c r="K1262" t="s">
        <v>546</v>
      </c>
      <c r="L1262" t="s">
        <v>671</v>
      </c>
      <c r="M1262" t="s">
        <v>695</v>
      </c>
      <c r="N1262" t="s">
        <v>549</v>
      </c>
      <c r="O1262" t="s">
        <v>550</v>
      </c>
      <c r="P1262" t="s">
        <v>136</v>
      </c>
      <c r="Q1262" t="s">
        <v>292</v>
      </c>
      <c r="R1262" t="s">
        <v>475</v>
      </c>
      <c r="S1262" t="s">
        <v>678</v>
      </c>
      <c r="T1262" t="s">
        <v>595</v>
      </c>
      <c r="U1262">
        <f>COUNTIF('业绩进度排名-中间表'!$E$27:$E$202,新签明细[[#This Row],[cc_user_name]])</f>
        <v>1</v>
      </c>
      <c r="V1262" s="1">
        <f>DATEVALUE(LEFT(新签明细[[#This Row],[支付成功时间]], FIND(" ", 新签明细[[#This Row],[支付成功时间]]) - 1))</f>
        <v>45787</v>
      </c>
      <c r="W1262" s="1">
        <f>IFERROR(DATEVALUE(LEFT(新签明细[[#This Row],[lead_date]],FIND(" ",新签明细[[#This Row],[lead_date]])-1)),$W$2)</f>
        <v>45784</v>
      </c>
      <c r="X1262" t="b">
        <f t="shared" ca="1" si="19"/>
        <v>1</v>
      </c>
    </row>
    <row r="1263" spans="1:24" hidden="1">
      <c r="A1263" t="s">
        <v>18601</v>
      </c>
      <c r="B1263" t="s">
        <v>18602</v>
      </c>
      <c r="C1263">
        <v>48</v>
      </c>
      <c r="D1263" t="s">
        <v>268</v>
      </c>
      <c r="E1263" t="s">
        <v>18602</v>
      </c>
      <c r="F1263">
        <v>1</v>
      </c>
      <c r="G1263">
        <v>1598</v>
      </c>
      <c r="H1263">
        <v>540613</v>
      </c>
      <c r="I1263" t="s">
        <v>18603</v>
      </c>
      <c r="J1263" t="s">
        <v>545</v>
      </c>
      <c r="K1263" t="s">
        <v>546</v>
      </c>
      <c r="L1263" t="s">
        <v>571</v>
      </c>
      <c r="M1263" t="s">
        <v>695</v>
      </c>
      <c r="N1263" t="s">
        <v>549</v>
      </c>
      <c r="O1263" t="s">
        <v>550</v>
      </c>
      <c r="P1263" t="s">
        <v>136</v>
      </c>
      <c r="Q1263" t="s">
        <v>264</v>
      </c>
      <c r="R1263" t="s">
        <v>475</v>
      </c>
      <c r="S1263" t="s">
        <v>572</v>
      </c>
      <c r="T1263" t="s">
        <v>17846</v>
      </c>
      <c r="U1263">
        <f>COUNTIF('业绩进度排名-中间表'!$E$27:$E$202,新签明细[[#This Row],[cc_user_name]])</f>
        <v>1</v>
      </c>
      <c r="V1263" s="1">
        <f>DATEVALUE(LEFT(新签明细[[#This Row],[支付成功时间]], FIND(" ", 新签明细[[#This Row],[支付成功时间]]) - 1))</f>
        <v>45796</v>
      </c>
      <c r="W1263" s="1">
        <f>IFERROR(DATEVALUE(LEFT(新签明细[[#This Row],[lead_date]],FIND(" ",新签明细[[#This Row],[lead_date]])-1)),$W$2)</f>
        <v>45791</v>
      </c>
      <c r="X1263" t="b">
        <f t="shared" ca="1" si="19"/>
        <v>1</v>
      </c>
    </row>
    <row r="1264" spans="1:24" hidden="1">
      <c r="A1264" t="s">
        <v>18604</v>
      </c>
      <c r="B1264" t="s">
        <v>18605</v>
      </c>
      <c r="C1264">
        <v>18</v>
      </c>
      <c r="D1264" t="s">
        <v>255</v>
      </c>
      <c r="E1264" t="s">
        <v>18605</v>
      </c>
      <c r="F1264">
        <v>1</v>
      </c>
      <c r="G1264">
        <v>630</v>
      </c>
      <c r="H1264">
        <v>537730</v>
      </c>
      <c r="I1264" t="s">
        <v>18606</v>
      </c>
      <c r="J1264" t="s">
        <v>545</v>
      </c>
      <c r="K1264" t="s">
        <v>546</v>
      </c>
      <c r="L1264" t="s">
        <v>565</v>
      </c>
      <c r="M1264" t="s">
        <v>632</v>
      </c>
      <c r="N1264" t="s">
        <v>549</v>
      </c>
      <c r="O1264" t="s">
        <v>550</v>
      </c>
      <c r="P1264" t="s">
        <v>136</v>
      </c>
      <c r="Q1264" t="s">
        <v>147</v>
      </c>
      <c r="R1264" t="s">
        <v>475</v>
      </c>
      <c r="S1264" t="s">
        <v>611</v>
      </c>
      <c r="T1264" t="s">
        <v>612</v>
      </c>
      <c r="U1264">
        <f>COUNTIF('业绩进度排名-中间表'!$E$27:$E$202,新签明细[[#This Row],[cc_user_name]])</f>
        <v>1</v>
      </c>
      <c r="V1264" s="1">
        <f>DATEVALUE(LEFT(新签明细[[#This Row],[支付成功时间]], FIND(" ", 新签明细[[#This Row],[支付成功时间]]) - 1))</f>
        <v>45791</v>
      </c>
      <c r="W1264" s="1">
        <f>IFERROR(DATEVALUE(LEFT(新签明细[[#This Row],[lead_date]],FIND(" ",新签明细[[#This Row],[lead_date]])-1)),$W$2)</f>
        <v>45782</v>
      </c>
      <c r="X1264" t="b">
        <f t="shared" ca="1" si="19"/>
        <v>1</v>
      </c>
    </row>
    <row r="1265" spans="1:24" hidden="1">
      <c r="A1265" t="s">
        <v>18607</v>
      </c>
      <c r="B1265" t="s">
        <v>18608</v>
      </c>
      <c r="C1265">
        <v>36</v>
      </c>
      <c r="D1265" t="s">
        <v>201</v>
      </c>
      <c r="E1265" t="s">
        <v>18608</v>
      </c>
      <c r="F1265">
        <v>1</v>
      </c>
      <c r="G1265">
        <v>1234.97</v>
      </c>
      <c r="H1265">
        <v>541009</v>
      </c>
      <c r="I1265" t="s">
        <v>18609</v>
      </c>
      <c r="J1265" t="s">
        <v>545</v>
      </c>
      <c r="K1265" t="s">
        <v>546</v>
      </c>
      <c r="L1265" t="s">
        <v>557</v>
      </c>
      <c r="M1265" t="s">
        <v>548</v>
      </c>
      <c r="N1265" t="s">
        <v>549</v>
      </c>
      <c r="O1265" t="s">
        <v>550</v>
      </c>
      <c r="P1265" t="s">
        <v>551</v>
      </c>
      <c r="Q1265" t="s">
        <v>149</v>
      </c>
      <c r="R1265" t="s">
        <v>475</v>
      </c>
      <c r="S1265" t="s">
        <v>572</v>
      </c>
      <c r="T1265" t="s">
        <v>17695</v>
      </c>
      <c r="U1265">
        <f>COUNTIF('业绩进度排名-中间表'!$E$27:$E$202,新签明细[[#This Row],[cc_user_name]])</f>
        <v>1</v>
      </c>
      <c r="V1265" s="1">
        <f>DATEVALUE(LEFT(新签明细[[#This Row],[支付成功时间]], FIND(" ", 新签明细[[#This Row],[支付成功时间]]) - 1))</f>
        <v>45797</v>
      </c>
      <c r="W1265" s="1">
        <f>IFERROR(DATEVALUE(LEFT(新签明细[[#This Row],[lead_date]],FIND(" ",新签明细[[#This Row],[lead_date]])-1)),$W$2)</f>
        <v>45790</v>
      </c>
      <c r="X1265" t="b">
        <f t="shared" ca="1" si="19"/>
        <v>1</v>
      </c>
    </row>
    <row r="1266" spans="1:24" hidden="1">
      <c r="A1266" t="s">
        <v>31025</v>
      </c>
      <c r="B1266" t="s">
        <v>31026</v>
      </c>
      <c r="C1266">
        <v>36</v>
      </c>
      <c r="D1266" t="s">
        <v>332</v>
      </c>
      <c r="E1266" t="s">
        <v>31026</v>
      </c>
      <c r="F1266">
        <v>1</v>
      </c>
      <c r="G1266">
        <v>1341.247805</v>
      </c>
      <c r="H1266">
        <v>544396</v>
      </c>
      <c r="I1266" t="s">
        <v>31027</v>
      </c>
      <c r="J1266" t="s">
        <v>545</v>
      </c>
      <c r="K1266" t="s">
        <v>546</v>
      </c>
      <c r="L1266" t="s">
        <v>557</v>
      </c>
      <c r="M1266" t="s">
        <v>558</v>
      </c>
      <c r="N1266" t="s">
        <v>549</v>
      </c>
      <c r="O1266" t="s">
        <v>559</v>
      </c>
      <c r="P1266" t="s">
        <v>504</v>
      </c>
      <c r="Q1266" t="s">
        <v>325</v>
      </c>
      <c r="R1266" t="s">
        <v>475</v>
      </c>
      <c r="S1266" t="s">
        <v>18952</v>
      </c>
      <c r="T1266" t="s">
        <v>17764</v>
      </c>
      <c r="U1266">
        <f>COUNTIF('业绩进度排名-中间表'!$E$27:$E$202,新签明细[[#This Row],[cc_user_name]])</f>
        <v>1</v>
      </c>
      <c r="V1266" s="1">
        <f>DATEVALUE(LEFT(新签明细[[#This Row],[支付成功时间]], FIND(" ", 新签明细[[#This Row],[支付成功时间]]) - 1))</f>
        <v>45804</v>
      </c>
      <c r="W1266" s="1">
        <f>IFERROR(DATEVALUE(LEFT(新签明细[[#This Row],[lead_date]],FIND(" ",新签明细[[#This Row],[lead_date]])-1)),$W$2)</f>
        <v>45799</v>
      </c>
      <c r="X1266" t="b">
        <f t="shared" ca="1" si="19"/>
        <v>1</v>
      </c>
    </row>
    <row r="1267" spans="1:24" hidden="1">
      <c r="A1267" t="s">
        <v>31028</v>
      </c>
      <c r="B1267" t="s">
        <v>31029</v>
      </c>
      <c r="C1267">
        <v>24</v>
      </c>
      <c r="D1267" t="s">
        <v>342</v>
      </c>
      <c r="E1267" t="s">
        <v>31029</v>
      </c>
      <c r="F1267">
        <v>1</v>
      </c>
      <c r="G1267">
        <v>933.93635500000005</v>
      </c>
      <c r="H1267">
        <v>544922</v>
      </c>
      <c r="I1267" t="s">
        <v>31030</v>
      </c>
      <c r="J1267" t="s">
        <v>545</v>
      </c>
      <c r="K1267" t="s">
        <v>546</v>
      </c>
      <c r="L1267" t="s">
        <v>671</v>
      </c>
      <c r="M1267" t="s">
        <v>548</v>
      </c>
      <c r="N1267" t="s">
        <v>549</v>
      </c>
      <c r="O1267" t="s">
        <v>559</v>
      </c>
      <c r="P1267" t="s">
        <v>504</v>
      </c>
      <c r="Q1267" t="s">
        <v>325</v>
      </c>
      <c r="R1267" t="s">
        <v>475</v>
      </c>
      <c r="S1267" t="s">
        <v>17825</v>
      </c>
      <c r="T1267" t="s">
        <v>17678</v>
      </c>
      <c r="U1267">
        <f>COUNTIF('业绩进度排名-中间表'!$E$27:$E$202,新签明细[[#This Row],[cc_user_name]])</f>
        <v>1</v>
      </c>
      <c r="V1267" s="1">
        <f>DATEVALUE(LEFT(新签明细[[#This Row],[支付成功时间]], FIND(" ", 新签明细[[#This Row],[支付成功时间]]) - 1))</f>
        <v>45805</v>
      </c>
      <c r="W1267" s="1">
        <f>IFERROR(DATEVALUE(LEFT(新签明细[[#This Row],[lead_date]],FIND(" ",新签明细[[#This Row],[lead_date]])-1)),$W$2)</f>
        <v>45798</v>
      </c>
      <c r="X1267" t="b">
        <f t="shared" ca="1" si="19"/>
        <v>1</v>
      </c>
    </row>
    <row r="1268" spans="1:24" hidden="1">
      <c r="A1268" t="s">
        <v>18610</v>
      </c>
      <c r="B1268" t="s">
        <v>18611</v>
      </c>
      <c r="C1268">
        <v>18</v>
      </c>
      <c r="D1268" t="s">
        <v>291</v>
      </c>
      <c r="E1268" t="s">
        <v>18611</v>
      </c>
      <c r="F1268">
        <v>1</v>
      </c>
      <c r="G1268">
        <v>636.89186400000006</v>
      </c>
      <c r="H1268">
        <v>537854</v>
      </c>
      <c r="I1268" t="s">
        <v>18612</v>
      </c>
      <c r="J1268" t="s">
        <v>545</v>
      </c>
      <c r="K1268" t="s">
        <v>546</v>
      </c>
      <c r="L1268" t="s">
        <v>565</v>
      </c>
      <c r="M1268" t="s">
        <v>610</v>
      </c>
      <c r="N1268" t="s">
        <v>549</v>
      </c>
      <c r="O1268" t="s">
        <v>550</v>
      </c>
      <c r="P1268" t="s">
        <v>136</v>
      </c>
      <c r="Q1268" t="s">
        <v>292</v>
      </c>
      <c r="R1268" t="s">
        <v>475</v>
      </c>
      <c r="S1268" t="s">
        <v>9442</v>
      </c>
      <c r="T1268" t="s">
        <v>18168</v>
      </c>
      <c r="U1268">
        <f>COUNTIF('业绩进度排名-中间表'!$E$27:$E$202,新签明细[[#This Row],[cc_user_name]])</f>
        <v>1</v>
      </c>
      <c r="V1268" s="1">
        <f>DATEVALUE(LEFT(新签明细[[#This Row],[支付成功时间]], FIND(" ", 新签明细[[#This Row],[支付成功时间]]) - 1))</f>
        <v>45791</v>
      </c>
      <c r="W1268" s="1">
        <f>IFERROR(DATEVALUE(LEFT(新签明细[[#This Row],[lead_date]],FIND(" ",新签明细[[#This Row],[lead_date]])-1)),$W$2)</f>
        <v>45737</v>
      </c>
      <c r="X1268" t="b">
        <f t="shared" ca="1" si="19"/>
        <v>0</v>
      </c>
    </row>
    <row r="1269" spans="1:24" hidden="1">
      <c r="A1269" t="s">
        <v>18613</v>
      </c>
      <c r="B1269" t="s">
        <v>18614</v>
      </c>
      <c r="C1269">
        <v>72</v>
      </c>
      <c r="D1269" t="s">
        <v>1484</v>
      </c>
      <c r="E1269" t="s">
        <v>18614</v>
      </c>
      <c r="F1269">
        <v>1</v>
      </c>
      <c r="G1269">
        <v>2278.9196000000002</v>
      </c>
      <c r="H1269">
        <v>541467</v>
      </c>
      <c r="I1269" t="s">
        <v>18615</v>
      </c>
      <c r="J1269" t="s">
        <v>545</v>
      </c>
      <c r="K1269" t="s">
        <v>546</v>
      </c>
      <c r="L1269" t="s">
        <v>15530</v>
      </c>
      <c r="M1269" t="s">
        <v>648</v>
      </c>
      <c r="N1269" t="s">
        <v>805</v>
      </c>
      <c r="O1269" t="s">
        <v>806</v>
      </c>
      <c r="P1269" t="s">
        <v>649</v>
      </c>
      <c r="Q1269" t="s">
        <v>626</v>
      </c>
      <c r="R1269" t="s">
        <v>475</v>
      </c>
      <c r="S1269" t="s">
        <v>807</v>
      </c>
      <c r="T1269" t="s">
        <v>873</v>
      </c>
      <c r="U1269">
        <f>COUNTIF('业绩进度排名-中间表'!$E$27:$E$202,新签明细[[#This Row],[cc_user_name]])</f>
        <v>0</v>
      </c>
      <c r="V1269" s="1">
        <f>DATEVALUE(LEFT(新签明细[[#This Row],[支付成功时间]], FIND(" ", 新签明细[[#This Row],[支付成功时间]]) - 1))</f>
        <v>45798</v>
      </c>
      <c r="W1269" s="1">
        <f>IFERROR(DATEVALUE(LEFT(新签明细[[#This Row],[lead_date]],FIND(" ",新签明细[[#This Row],[lead_date]])-1)),$W$2)</f>
        <v>45786</v>
      </c>
      <c r="X1269" t="b">
        <f t="shared" ca="1" si="19"/>
        <v>1</v>
      </c>
    </row>
    <row r="1270" spans="1:24" hidden="1">
      <c r="A1270" t="s">
        <v>11891</v>
      </c>
      <c r="B1270" t="s">
        <v>11892</v>
      </c>
      <c r="C1270">
        <v>8</v>
      </c>
      <c r="D1270" t="s">
        <v>261</v>
      </c>
      <c r="E1270" t="s">
        <v>11892</v>
      </c>
      <c r="F1270">
        <v>1</v>
      </c>
      <c r="G1270">
        <v>288.39999999999998</v>
      </c>
      <c r="H1270">
        <v>537347</v>
      </c>
      <c r="I1270" t="s">
        <v>11893</v>
      </c>
      <c r="J1270" t="s">
        <v>545</v>
      </c>
      <c r="K1270" t="s">
        <v>546</v>
      </c>
      <c r="L1270" t="s">
        <v>577</v>
      </c>
      <c r="M1270" t="s">
        <v>886</v>
      </c>
      <c r="N1270" t="s">
        <v>549</v>
      </c>
      <c r="O1270" t="s">
        <v>550</v>
      </c>
      <c r="P1270" t="s">
        <v>136</v>
      </c>
      <c r="Q1270" t="s">
        <v>147</v>
      </c>
      <c r="R1270" t="s">
        <v>475</v>
      </c>
      <c r="S1270" t="s">
        <v>659</v>
      </c>
      <c r="T1270" t="s">
        <v>9478</v>
      </c>
      <c r="U1270">
        <f>COUNTIF('业绩进度排名-中间表'!$E$27:$E$202,新签明细[[#This Row],[cc_user_name]])</f>
        <v>1</v>
      </c>
      <c r="V1270" s="1">
        <f>DATEVALUE(LEFT(新签明细[[#This Row],[支付成功时间]], FIND(" ", 新签明细[[#This Row],[支付成功时间]]) - 1))</f>
        <v>45790</v>
      </c>
      <c r="W1270" s="1">
        <f>IFERROR(DATEVALUE(LEFT(新签明细[[#This Row],[lead_date]],FIND(" ",新签明细[[#This Row],[lead_date]])-1)),$W$2)</f>
        <v>45788</v>
      </c>
      <c r="X1270" t="b">
        <f t="shared" ca="1" si="19"/>
        <v>1</v>
      </c>
    </row>
    <row r="1271" spans="1:24" hidden="1">
      <c r="A1271" t="s">
        <v>31031</v>
      </c>
      <c r="B1271" t="s">
        <v>31032</v>
      </c>
      <c r="C1271">
        <v>18</v>
      </c>
      <c r="D1271" t="s">
        <v>221</v>
      </c>
      <c r="E1271" t="s">
        <v>31032</v>
      </c>
      <c r="F1271">
        <v>1</v>
      </c>
      <c r="G1271">
        <v>648.9</v>
      </c>
      <c r="H1271">
        <v>544609</v>
      </c>
      <c r="I1271" t="s">
        <v>31033</v>
      </c>
      <c r="J1271" t="s">
        <v>545</v>
      </c>
      <c r="K1271" t="s">
        <v>546</v>
      </c>
      <c r="L1271" t="s">
        <v>565</v>
      </c>
      <c r="M1271" t="s">
        <v>548</v>
      </c>
      <c r="N1271" t="s">
        <v>549</v>
      </c>
      <c r="O1271" t="s">
        <v>550</v>
      </c>
      <c r="P1271" t="s">
        <v>551</v>
      </c>
      <c r="Q1271" t="s">
        <v>145</v>
      </c>
      <c r="R1271" t="s">
        <v>475</v>
      </c>
      <c r="S1271" t="s">
        <v>659</v>
      </c>
      <c r="T1271" t="s">
        <v>29030</v>
      </c>
      <c r="U1271">
        <f>COUNTIF('业绩进度排名-中间表'!$E$27:$E$202,新签明细[[#This Row],[cc_user_name]])</f>
        <v>1</v>
      </c>
      <c r="V1271" s="1">
        <f>DATEVALUE(LEFT(新签明细[[#This Row],[支付成功时间]], FIND(" ", 新签明细[[#This Row],[支付成功时间]]) - 1))</f>
        <v>45805</v>
      </c>
      <c r="W1271" s="1">
        <f>IFERROR(DATEVALUE(LEFT(新签明细[[#This Row],[lead_date]],FIND(" ",新签明细[[#This Row],[lead_date]])-1)),$W$2)</f>
        <v>45802</v>
      </c>
      <c r="X1271" t="b">
        <f t="shared" ca="1" si="19"/>
        <v>1</v>
      </c>
    </row>
    <row r="1272" spans="1:24" hidden="1">
      <c r="A1272" t="s">
        <v>975</v>
      </c>
      <c r="B1272" t="s">
        <v>976</v>
      </c>
      <c r="C1272">
        <v>36</v>
      </c>
      <c r="D1272" t="s">
        <v>258</v>
      </c>
      <c r="E1272" t="s">
        <v>976</v>
      </c>
      <c r="F1272">
        <v>1</v>
      </c>
      <c r="G1272">
        <v>1199</v>
      </c>
      <c r="H1272">
        <v>535538</v>
      </c>
      <c r="I1272" t="s">
        <v>977</v>
      </c>
      <c r="J1272" t="s">
        <v>545</v>
      </c>
      <c r="K1272" t="s">
        <v>546</v>
      </c>
      <c r="L1272" t="s">
        <v>557</v>
      </c>
      <c r="M1272" t="s">
        <v>548</v>
      </c>
      <c r="N1272" t="s">
        <v>549</v>
      </c>
      <c r="O1272" t="s">
        <v>550</v>
      </c>
      <c r="P1272" t="s">
        <v>136</v>
      </c>
      <c r="Q1272" t="s">
        <v>147</v>
      </c>
      <c r="R1272" t="s">
        <v>475</v>
      </c>
      <c r="S1272" t="s">
        <v>633</v>
      </c>
      <c r="T1272" t="s">
        <v>622</v>
      </c>
      <c r="U1272">
        <f>COUNTIF('业绩进度排名-中间表'!$E$27:$E$202,新签明细[[#This Row],[cc_user_name]])</f>
        <v>1</v>
      </c>
      <c r="V1272" s="1">
        <f>DATEVALUE(LEFT(新签明细[[#This Row],[支付成功时间]], FIND(" ", 新签明细[[#This Row],[支付成功时间]]) - 1))</f>
        <v>45786</v>
      </c>
      <c r="W1272" s="1">
        <f>IFERROR(DATEVALUE(LEFT(新签明细[[#This Row],[lead_date]],FIND(" ",新签明细[[#This Row],[lead_date]])-1)),$W$2)</f>
        <v>45777</v>
      </c>
      <c r="X1272" t="b">
        <f t="shared" ca="1" si="19"/>
        <v>0</v>
      </c>
    </row>
    <row r="1273" spans="1:24" hidden="1">
      <c r="A1273" t="s">
        <v>9543</v>
      </c>
      <c r="B1273" t="s">
        <v>9544</v>
      </c>
      <c r="C1273">
        <v>36</v>
      </c>
      <c r="D1273" t="s">
        <v>321</v>
      </c>
      <c r="E1273" t="s">
        <v>9544</v>
      </c>
      <c r="F1273">
        <v>1</v>
      </c>
      <c r="G1273">
        <v>1199</v>
      </c>
      <c r="H1273">
        <v>536305</v>
      </c>
      <c r="I1273" t="s">
        <v>9545</v>
      </c>
      <c r="J1273" t="s">
        <v>545</v>
      </c>
      <c r="K1273" t="s">
        <v>546</v>
      </c>
      <c r="L1273" t="s">
        <v>557</v>
      </c>
      <c r="M1273" t="s">
        <v>584</v>
      </c>
      <c r="N1273" t="s">
        <v>549</v>
      </c>
      <c r="O1273" t="s">
        <v>550</v>
      </c>
      <c r="P1273" t="s">
        <v>616</v>
      </c>
      <c r="Q1273" t="s">
        <v>314</v>
      </c>
      <c r="R1273" t="s">
        <v>475</v>
      </c>
      <c r="S1273" t="s">
        <v>1852</v>
      </c>
      <c r="T1273" t="s">
        <v>873</v>
      </c>
      <c r="U1273">
        <f>COUNTIF('业绩进度排名-中间表'!$E$27:$E$202,新签明细[[#This Row],[cc_user_name]])</f>
        <v>1</v>
      </c>
      <c r="V1273" s="1">
        <f>DATEVALUE(LEFT(新签明细[[#This Row],[支付成功时间]], FIND(" ", 新签明细[[#This Row],[支付成功时间]]) - 1))</f>
        <v>45788</v>
      </c>
      <c r="W1273" s="1">
        <f>IFERROR(DATEVALUE(LEFT(新签明细[[#This Row],[lead_date]],FIND(" ",新签明细[[#This Row],[lead_date]])-1)),$W$2)</f>
        <v>45786</v>
      </c>
      <c r="X1273" t="b">
        <f t="shared" ca="1" si="19"/>
        <v>1</v>
      </c>
    </row>
    <row r="1274" spans="1:24" hidden="1">
      <c r="A1274" t="s">
        <v>31034</v>
      </c>
      <c r="B1274" t="s">
        <v>31035</v>
      </c>
      <c r="C1274">
        <v>36</v>
      </c>
      <c r="D1274" t="s">
        <v>326</v>
      </c>
      <c r="E1274" t="s">
        <v>31035</v>
      </c>
      <c r="F1274">
        <v>1</v>
      </c>
      <c r="G1274">
        <v>1341.247805</v>
      </c>
      <c r="H1274">
        <v>543817</v>
      </c>
      <c r="I1274" t="s">
        <v>31036</v>
      </c>
      <c r="J1274" t="s">
        <v>545</v>
      </c>
      <c r="K1274" t="s">
        <v>546</v>
      </c>
      <c r="L1274" t="s">
        <v>557</v>
      </c>
      <c r="M1274" t="s">
        <v>558</v>
      </c>
      <c r="N1274" t="s">
        <v>549</v>
      </c>
      <c r="O1274" t="s">
        <v>559</v>
      </c>
      <c r="P1274" t="s">
        <v>504</v>
      </c>
      <c r="Q1274" t="s">
        <v>325</v>
      </c>
      <c r="R1274" t="s">
        <v>475</v>
      </c>
      <c r="S1274" t="s">
        <v>18025</v>
      </c>
      <c r="T1274" t="s">
        <v>18475</v>
      </c>
      <c r="U1274">
        <f>COUNTIF('业绩进度排名-中间表'!$E$27:$E$202,新签明细[[#This Row],[cc_user_name]])</f>
        <v>1</v>
      </c>
      <c r="V1274" s="1">
        <f>DATEVALUE(LEFT(新签明细[[#This Row],[支付成功时间]], FIND(" ", 新签明细[[#This Row],[支付成功时间]]) - 1))</f>
        <v>45803</v>
      </c>
      <c r="W1274" s="1">
        <f>IFERROR(DATEVALUE(LEFT(新签明细[[#This Row],[lead_date]],FIND(" ",新签明细[[#This Row],[lead_date]])-1)),$W$2)</f>
        <v>45801</v>
      </c>
      <c r="X1274" t="b">
        <f t="shared" ca="1" si="19"/>
        <v>1</v>
      </c>
    </row>
    <row r="1275" spans="1:24" hidden="1">
      <c r="A1275" t="s">
        <v>18616</v>
      </c>
      <c r="B1275" t="s">
        <v>18617</v>
      </c>
      <c r="C1275">
        <v>60</v>
      </c>
      <c r="D1275" t="s">
        <v>200</v>
      </c>
      <c r="E1275" t="s">
        <v>18617</v>
      </c>
      <c r="F1275">
        <v>1</v>
      </c>
      <c r="G1275">
        <v>1575</v>
      </c>
      <c r="H1275">
        <v>542241</v>
      </c>
      <c r="I1275" t="s">
        <v>18618</v>
      </c>
      <c r="J1275" t="s">
        <v>545</v>
      </c>
      <c r="K1275" t="s">
        <v>546</v>
      </c>
      <c r="L1275" t="s">
        <v>547</v>
      </c>
      <c r="M1275" t="s">
        <v>548</v>
      </c>
      <c r="N1275" t="s">
        <v>549</v>
      </c>
      <c r="O1275" t="s">
        <v>550</v>
      </c>
      <c r="P1275" t="s">
        <v>551</v>
      </c>
      <c r="Q1275" t="s">
        <v>149</v>
      </c>
      <c r="R1275" t="s">
        <v>475</v>
      </c>
      <c r="S1275" t="s">
        <v>761</v>
      </c>
      <c r="T1275" t="s">
        <v>17691</v>
      </c>
      <c r="U1275">
        <f>COUNTIF('业绩进度排名-中间表'!$E$27:$E$202,新签明细[[#This Row],[cc_user_name]])</f>
        <v>1</v>
      </c>
      <c r="V1275" s="1">
        <f>DATEVALUE(LEFT(新签明细[[#This Row],[支付成功时间]], FIND(" ", 新签明细[[#This Row],[支付成功时间]]) - 1))</f>
        <v>45801</v>
      </c>
      <c r="W1275" s="1">
        <f>IFERROR(DATEVALUE(LEFT(新签明细[[#This Row],[lead_date]],FIND(" ",新签明细[[#This Row],[lead_date]])-1)),$W$2)</f>
        <v>45797</v>
      </c>
      <c r="X1275" t="b">
        <f t="shared" ca="1" si="19"/>
        <v>1</v>
      </c>
    </row>
    <row r="1276" spans="1:24" hidden="1">
      <c r="A1276" t="s">
        <v>11989</v>
      </c>
      <c r="B1276" t="s">
        <v>11990</v>
      </c>
      <c r="C1276">
        <v>24</v>
      </c>
      <c r="D1276" t="s">
        <v>209</v>
      </c>
      <c r="E1276" t="s">
        <v>11990</v>
      </c>
      <c r="F1276">
        <v>1</v>
      </c>
      <c r="G1276">
        <v>840</v>
      </c>
      <c r="H1276">
        <v>537354</v>
      </c>
      <c r="I1276" t="s">
        <v>11991</v>
      </c>
      <c r="J1276" t="s">
        <v>545</v>
      </c>
      <c r="K1276" t="s">
        <v>546</v>
      </c>
      <c r="L1276" t="s">
        <v>671</v>
      </c>
      <c r="M1276" t="s">
        <v>632</v>
      </c>
      <c r="N1276" t="s">
        <v>549</v>
      </c>
      <c r="O1276" t="s">
        <v>550</v>
      </c>
      <c r="P1276" t="s">
        <v>551</v>
      </c>
      <c r="Q1276" t="s">
        <v>149</v>
      </c>
      <c r="R1276" t="s">
        <v>475</v>
      </c>
      <c r="S1276" t="s">
        <v>552</v>
      </c>
      <c r="T1276" t="s">
        <v>612</v>
      </c>
      <c r="U1276">
        <f>COUNTIF('业绩进度排名-中间表'!$E$27:$E$202,新签明细[[#This Row],[cc_user_name]])</f>
        <v>1</v>
      </c>
      <c r="V1276" s="1">
        <f>DATEVALUE(LEFT(新签明细[[#This Row],[支付成功时间]], FIND(" ", 新签明细[[#This Row],[支付成功时间]]) - 1))</f>
        <v>45790</v>
      </c>
      <c r="W1276" s="1">
        <f>IFERROR(DATEVALUE(LEFT(新签明细[[#This Row],[lead_date]],FIND(" ",新签明细[[#This Row],[lead_date]])-1)),$W$2)</f>
        <v>45782</v>
      </c>
      <c r="X1276" t="b">
        <f t="shared" ca="1" si="19"/>
        <v>1</v>
      </c>
    </row>
    <row r="1277" spans="1:24" hidden="1">
      <c r="A1277" t="s">
        <v>18619</v>
      </c>
      <c r="B1277" t="s">
        <v>18620</v>
      </c>
      <c r="C1277">
        <v>36</v>
      </c>
      <c r="D1277" t="s">
        <v>327</v>
      </c>
      <c r="E1277" t="s">
        <v>18620</v>
      </c>
      <c r="F1277">
        <v>1</v>
      </c>
      <c r="G1277">
        <v>1230.502573</v>
      </c>
      <c r="H1277">
        <v>538136</v>
      </c>
      <c r="I1277" t="s">
        <v>18621</v>
      </c>
      <c r="J1277" t="s">
        <v>545</v>
      </c>
      <c r="K1277" t="s">
        <v>546</v>
      </c>
      <c r="L1277" t="s">
        <v>557</v>
      </c>
      <c r="M1277" t="s">
        <v>558</v>
      </c>
      <c r="N1277" t="s">
        <v>549</v>
      </c>
      <c r="O1277" t="s">
        <v>559</v>
      </c>
      <c r="P1277" t="s">
        <v>504</v>
      </c>
      <c r="Q1277" t="s">
        <v>325</v>
      </c>
      <c r="R1277" t="s">
        <v>475</v>
      </c>
      <c r="S1277" t="s">
        <v>672</v>
      </c>
      <c r="T1277" t="s">
        <v>18622</v>
      </c>
      <c r="U1277">
        <f>COUNTIF('业绩进度排名-中间表'!$E$27:$E$202,新签明细[[#This Row],[cc_user_name]])</f>
        <v>1</v>
      </c>
      <c r="V1277" s="1">
        <f>DATEVALUE(LEFT(新签明细[[#This Row],[支付成功时间]], FIND(" ", 新签明细[[#This Row],[支付成功时间]]) - 1))</f>
        <v>45792</v>
      </c>
      <c r="W1277" s="1">
        <f>IFERROR(DATEVALUE(LEFT(新签明细[[#This Row],[lead_date]],FIND(" ",新签明细[[#This Row],[lead_date]])-1)),$W$2)</f>
        <v>45235</v>
      </c>
      <c r="X1277" t="b">
        <f t="shared" ca="1" si="19"/>
        <v>0</v>
      </c>
    </row>
    <row r="1278" spans="1:24" hidden="1">
      <c r="A1278" t="s">
        <v>978</v>
      </c>
      <c r="B1278" t="s">
        <v>979</v>
      </c>
      <c r="C1278">
        <v>24</v>
      </c>
      <c r="D1278" t="s">
        <v>186</v>
      </c>
      <c r="E1278" t="s">
        <v>979</v>
      </c>
      <c r="F1278">
        <v>1</v>
      </c>
      <c r="G1278">
        <v>865.2</v>
      </c>
      <c r="H1278">
        <v>534544</v>
      </c>
      <c r="I1278" t="s">
        <v>980</v>
      </c>
      <c r="J1278" t="s">
        <v>545</v>
      </c>
      <c r="K1278" t="s">
        <v>546</v>
      </c>
      <c r="L1278" t="s">
        <v>671</v>
      </c>
      <c r="M1278" t="s">
        <v>548</v>
      </c>
      <c r="N1278" t="s">
        <v>549</v>
      </c>
      <c r="O1278" t="s">
        <v>559</v>
      </c>
      <c r="P1278" t="s">
        <v>469</v>
      </c>
      <c r="Q1278" t="s">
        <v>180</v>
      </c>
      <c r="R1278" t="s">
        <v>475</v>
      </c>
      <c r="S1278" t="s">
        <v>659</v>
      </c>
      <c r="T1278" t="s">
        <v>644</v>
      </c>
      <c r="U1278">
        <f>COUNTIF('业绩进度排名-中间表'!$E$27:$E$202,新签明细[[#This Row],[cc_user_name]])</f>
        <v>1</v>
      </c>
      <c r="V1278" s="1">
        <f>DATEVALUE(LEFT(新签明细[[#This Row],[支付成功时间]], FIND(" ", 新签明细[[#This Row],[支付成功时间]]) - 1))</f>
        <v>45782</v>
      </c>
      <c r="W1278" s="1">
        <f>IFERROR(DATEVALUE(LEFT(新签明细[[#This Row],[lead_date]],FIND(" ",新签明细[[#This Row],[lead_date]])-1)),$W$2)</f>
        <v>45769</v>
      </c>
      <c r="X1278" t="b">
        <f t="shared" ca="1" si="19"/>
        <v>0</v>
      </c>
    </row>
    <row r="1279" spans="1:24" hidden="1">
      <c r="A1279" t="s">
        <v>9546</v>
      </c>
      <c r="B1279" t="s">
        <v>9547</v>
      </c>
      <c r="C1279">
        <v>36</v>
      </c>
      <c r="D1279" t="s">
        <v>232</v>
      </c>
      <c r="E1279" t="s">
        <v>9547</v>
      </c>
      <c r="F1279">
        <v>1</v>
      </c>
      <c r="G1279">
        <v>420</v>
      </c>
      <c r="H1279">
        <v>536107</v>
      </c>
      <c r="I1279" t="s">
        <v>9548</v>
      </c>
      <c r="J1279" t="s">
        <v>545</v>
      </c>
      <c r="K1279" t="s">
        <v>864</v>
      </c>
      <c r="L1279" t="s">
        <v>865</v>
      </c>
      <c r="M1279" t="s">
        <v>695</v>
      </c>
      <c r="N1279" t="s">
        <v>549</v>
      </c>
      <c r="O1279" t="s">
        <v>550</v>
      </c>
      <c r="P1279" t="s">
        <v>551</v>
      </c>
      <c r="Q1279" t="s">
        <v>141</v>
      </c>
      <c r="R1279" t="s">
        <v>475</v>
      </c>
      <c r="S1279" t="s">
        <v>696</v>
      </c>
      <c r="T1279" t="s">
        <v>708</v>
      </c>
      <c r="U1279">
        <f>COUNTIF('业绩进度排名-中间表'!$E$27:$E$202,新签明细[[#This Row],[cc_user_name]])</f>
        <v>1</v>
      </c>
      <c r="V1279" s="1">
        <f>DATEVALUE(LEFT(新签明细[[#This Row],[支付成功时间]], FIND(" ", 新签明细[[#This Row],[支付成功时间]]) - 1))</f>
        <v>45787</v>
      </c>
      <c r="W1279" s="1">
        <f>IFERROR(DATEVALUE(LEFT(新签明细[[#This Row],[lead_date]],FIND(" ",新签明细[[#This Row],[lead_date]])-1)),$W$2)</f>
        <v>45785</v>
      </c>
      <c r="X1279" t="b">
        <f t="shared" ca="1" si="19"/>
        <v>1</v>
      </c>
    </row>
    <row r="1280" spans="1:24" hidden="1">
      <c r="A1280" t="s">
        <v>31037</v>
      </c>
      <c r="B1280" t="s">
        <v>31038</v>
      </c>
      <c r="C1280">
        <v>8</v>
      </c>
      <c r="D1280" t="s">
        <v>198</v>
      </c>
      <c r="E1280" t="s">
        <v>31038</v>
      </c>
      <c r="F1280">
        <v>1</v>
      </c>
      <c r="G1280">
        <v>288.39999999999998</v>
      </c>
      <c r="H1280">
        <v>544544</v>
      </c>
      <c r="I1280" t="s">
        <v>31039</v>
      </c>
      <c r="J1280" t="s">
        <v>545</v>
      </c>
      <c r="K1280" t="s">
        <v>546</v>
      </c>
      <c r="L1280" t="s">
        <v>577</v>
      </c>
      <c r="M1280" t="s">
        <v>626</v>
      </c>
      <c r="N1280" t="s">
        <v>549</v>
      </c>
      <c r="O1280" t="s">
        <v>559</v>
      </c>
      <c r="P1280" t="s">
        <v>469</v>
      </c>
      <c r="Q1280" t="s">
        <v>189</v>
      </c>
      <c r="R1280" t="s">
        <v>475</v>
      </c>
      <c r="S1280" t="s">
        <v>579</v>
      </c>
      <c r="T1280" t="s">
        <v>30573</v>
      </c>
      <c r="U1280">
        <f>COUNTIF('业绩进度排名-中间表'!$E$27:$E$202,新签明细[[#This Row],[cc_user_name]])</f>
        <v>1</v>
      </c>
      <c r="V1280" s="1">
        <f>DATEVALUE(LEFT(新签明细[[#This Row],[支付成功时间]], FIND(" ", 新签明细[[#This Row],[支付成功时间]]) - 1))</f>
        <v>45804</v>
      </c>
      <c r="W1280" s="1">
        <f>IFERROR(DATEVALUE(LEFT(新签明细[[#This Row],[lead_date]],FIND(" ",新签明细[[#This Row],[lead_date]])-1)),$W$2)</f>
        <v>45804</v>
      </c>
      <c r="X1280" t="b">
        <f t="shared" ca="1" si="19"/>
        <v>1</v>
      </c>
    </row>
    <row r="1281" spans="1:24" hidden="1">
      <c r="A1281" t="s">
        <v>18623</v>
      </c>
      <c r="B1281" t="s">
        <v>18624</v>
      </c>
      <c r="C1281">
        <v>18</v>
      </c>
      <c r="D1281" t="s">
        <v>296</v>
      </c>
      <c r="E1281" t="s">
        <v>18624</v>
      </c>
      <c r="F1281">
        <v>1</v>
      </c>
      <c r="G1281">
        <v>630</v>
      </c>
      <c r="H1281">
        <v>538838</v>
      </c>
      <c r="I1281" t="s">
        <v>18625</v>
      </c>
      <c r="J1281" t="s">
        <v>545</v>
      </c>
      <c r="K1281" t="s">
        <v>546</v>
      </c>
      <c r="L1281" t="s">
        <v>565</v>
      </c>
      <c r="M1281" t="s">
        <v>1104</v>
      </c>
      <c r="N1281" t="s">
        <v>549</v>
      </c>
      <c r="O1281" t="s">
        <v>550</v>
      </c>
      <c r="P1281" t="s">
        <v>136</v>
      </c>
      <c r="Q1281" t="s">
        <v>292</v>
      </c>
      <c r="R1281" t="s">
        <v>475</v>
      </c>
      <c r="S1281" t="s">
        <v>1089</v>
      </c>
      <c r="T1281" t="s">
        <v>708</v>
      </c>
      <c r="U1281">
        <f>COUNTIF('业绩进度排名-中间表'!$E$27:$E$202,新签明细[[#This Row],[cc_user_name]])</f>
        <v>1</v>
      </c>
      <c r="V1281" s="1">
        <f>DATEVALUE(LEFT(新签明细[[#This Row],[支付成功时间]], FIND(" ", 新签明细[[#This Row],[支付成功时间]]) - 1))</f>
        <v>45793</v>
      </c>
      <c r="W1281" s="1">
        <f>IFERROR(DATEVALUE(LEFT(新签明细[[#This Row],[lead_date]],FIND(" ",新签明细[[#This Row],[lead_date]])-1)),$W$2)</f>
        <v>45785</v>
      </c>
      <c r="X1281" t="b">
        <f t="shared" ca="1" si="19"/>
        <v>1</v>
      </c>
    </row>
    <row r="1282" spans="1:24">
      <c r="A1282" t="s">
        <v>9549</v>
      </c>
      <c r="B1282" t="s">
        <v>9550</v>
      </c>
      <c r="C1282">
        <v>18</v>
      </c>
      <c r="D1282" t="s">
        <v>299</v>
      </c>
      <c r="E1282" t="s">
        <v>9550</v>
      </c>
      <c r="F1282">
        <v>1</v>
      </c>
      <c r="G1282">
        <v>641.67312100000004</v>
      </c>
      <c r="H1282">
        <v>536499</v>
      </c>
      <c r="I1282" t="s">
        <v>9551</v>
      </c>
      <c r="J1282" t="s">
        <v>545</v>
      </c>
      <c r="K1282" t="s">
        <v>546</v>
      </c>
      <c r="L1282" t="s">
        <v>565</v>
      </c>
      <c r="M1282" t="s">
        <v>896</v>
      </c>
      <c r="N1282" t="s">
        <v>549</v>
      </c>
      <c r="O1282" t="s">
        <v>550</v>
      </c>
      <c r="P1282" t="s">
        <v>136</v>
      </c>
      <c r="Q1282" t="s">
        <v>143</v>
      </c>
      <c r="R1282" t="s">
        <v>475</v>
      </c>
      <c r="S1282" t="s">
        <v>659</v>
      </c>
      <c r="T1282" t="s">
        <v>708</v>
      </c>
      <c r="U1282">
        <f>COUNTIF('业绩进度排名-中间表'!$E$27:$E$202,新签明细[[#This Row],[cc_user_name]])</f>
        <v>1</v>
      </c>
      <c r="V1282" s="1">
        <f>DATEVALUE(LEFT(新签明细[[#This Row],[支付成功时间]], FIND(" ", 新签明细[[#This Row],[支付成功时间]]) - 1))</f>
        <v>45788</v>
      </c>
      <c r="W1282" s="1">
        <f>IFERROR(DATEVALUE(LEFT(新签明细[[#This Row],[lead_date]],FIND(" ",新签明细[[#This Row],[lead_date]])-1)),$W$2)</f>
        <v>45785</v>
      </c>
      <c r="X1282" t="b">
        <f t="shared" ca="1" si="19"/>
        <v>1</v>
      </c>
    </row>
    <row r="1283" spans="1:24" hidden="1">
      <c r="A1283" t="s">
        <v>18826</v>
      </c>
      <c r="B1283" t="s">
        <v>18827</v>
      </c>
      <c r="C1283">
        <v>18</v>
      </c>
      <c r="D1283" t="s">
        <v>626</v>
      </c>
      <c r="E1283" t="s">
        <v>18827</v>
      </c>
      <c r="F1283">
        <v>1</v>
      </c>
      <c r="G1283">
        <v>648.9</v>
      </c>
      <c r="H1283">
        <v>541710</v>
      </c>
      <c r="I1283" t="s">
        <v>18828</v>
      </c>
      <c r="J1283" t="s">
        <v>545</v>
      </c>
      <c r="K1283" t="s">
        <v>546</v>
      </c>
      <c r="L1283" t="s">
        <v>565</v>
      </c>
      <c r="M1283" t="s">
        <v>548</v>
      </c>
      <c r="N1283" t="s">
        <v>649</v>
      </c>
      <c r="O1283" t="s">
        <v>649</v>
      </c>
      <c r="P1283" t="s">
        <v>649</v>
      </c>
      <c r="Q1283" t="s">
        <v>626</v>
      </c>
      <c r="R1283" t="s">
        <v>475</v>
      </c>
      <c r="S1283" t="s">
        <v>1187</v>
      </c>
      <c r="T1283" t="s">
        <v>17695</v>
      </c>
      <c r="U1283">
        <f>COUNTIF('业绩进度排名-中间表'!$E$27:$E$202,新签明细[[#This Row],[cc_user_name]])</f>
        <v>0</v>
      </c>
      <c r="V1283" s="1">
        <f>DATEVALUE(LEFT(新签明细[[#This Row],[支付成功时间]], FIND(" ", 新签明细[[#This Row],[支付成功时间]]) - 1))</f>
        <v>45799</v>
      </c>
      <c r="W1283" s="1">
        <f>IFERROR(DATEVALUE(LEFT(新签明细[[#This Row],[lead_date]],FIND(" ",新签明细[[#This Row],[lead_date]])-1)),$W$2)</f>
        <v>45790</v>
      </c>
      <c r="X1283" t="b">
        <f t="shared" ref="X1283:X1346" ca="1" si="20">MONTH(W1283)=MONTH(TODAY())</f>
        <v>1</v>
      </c>
    </row>
    <row r="1284" spans="1:24" hidden="1">
      <c r="A1284" t="s">
        <v>29061</v>
      </c>
      <c r="B1284" t="s">
        <v>29062</v>
      </c>
      <c r="C1284">
        <v>48</v>
      </c>
      <c r="D1284" t="s">
        <v>200</v>
      </c>
      <c r="E1284" t="s">
        <v>29062</v>
      </c>
      <c r="F1284">
        <v>1</v>
      </c>
      <c r="G1284">
        <v>1598</v>
      </c>
      <c r="H1284">
        <v>543655</v>
      </c>
      <c r="I1284" t="s">
        <v>29063</v>
      </c>
      <c r="J1284" t="s">
        <v>545</v>
      </c>
      <c r="K1284" t="s">
        <v>546</v>
      </c>
      <c r="L1284" t="s">
        <v>571</v>
      </c>
      <c r="M1284" t="s">
        <v>548</v>
      </c>
      <c r="N1284" t="s">
        <v>549</v>
      </c>
      <c r="O1284" t="s">
        <v>550</v>
      </c>
      <c r="P1284" t="s">
        <v>551</v>
      </c>
      <c r="Q1284" t="s">
        <v>149</v>
      </c>
      <c r="R1284" t="s">
        <v>475</v>
      </c>
      <c r="S1284" t="s">
        <v>566</v>
      </c>
      <c r="T1284" t="s">
        <v>17691</v>
      </c>
      <c r="U1284">
        <f>COUNTIF('业绩进度排名-中间表'!$E$27:$E$202,新签明细[[#This Row],[cc_user_name]])</f>
        <v>1</v>
      </c>
      <c r="V1284" s="1">
        <f>DATEVALUE(LEFT(新签明细[[#This Row],[支付成功时间]], FIND(" ", 新签明细[[#This Row],[支付成功时间]]) - 1))</f>
        <v>45803</v>
      </c>
      <c r="W1284" s="1">
        <f>IFERROR(DATEVALUE(LEFT(新签明细[[#This Row],[lead_date]],FIND(" ",新签明细[[#This Row],[lead_date]])-1)),$W$2)</f>
        <v>45797</v>
      </c>
      <c r="X1284" t="b">
        <f t="shared" ca="1" si="20"/>
        <v>1</v>
      </c>
    </row>
    <row r="1285" spans="1:24" hidden="1">
      <c r="A1285" t="s">
        <v>9552</v>
      </c>
      <c r="B1285" t="s">
        <v>9553</v>
      </c>
      <c r="C1285">
        <v>24</v>
      </c>
      <c r="D1285" t="s">
        <v>343</v>
      </c>
      <c r="E1285" t="s">
        <v>9553</v>
      </c>
      <c r="F1285">
        <v>1</v>
      </c>
      <c r="G1285">
        <v>856.82234400000004</v>
      </c>
      <c r="H1285">
        <v>536564</v>
      </c>
      <c r="I1285" t="s">
        <v>9554</v>
      </c>
      <c r="J1285" t="s">
        <v>545</v>
      </c>
      <c r="K1285" t="s">
        <v>546</v>
      </c>
      <c r="L1285" t="s">
        <v>671</v>
      </c>
      <c r="M1285" t="s">
        <v>558</v>
      </c>
      <c r="N1285" t="s">
        <v>549</v>
      </c>
      <c r="O1285" t="s">
        <v>559</v>
      </c>
      <c r="P1285" t="s">
        <v>504</v>
      </c>
      <c r="Q1285" t="s">
        <v>325</v>
      </c>
      <c r="R1285" t="s">
        <v>475</v>
      </c>
      <c r="S1285" t="s">
        <v>589</v>
      </c>
      <c r="T1285" t="s">
        <v>683</v>
      </c>
      <c r="U1285">
        <f>COUNTIF('业绩进度排名-中间表'!$E$27:$E$202,新签明细[[#This Row],[cc_user_name]])</f>
        <v>1</v>
      </c>
      <c r="V1285" s="1">
        <f>DATEVALUE(LEFT(新签明细[[#This Row],[支付成功时间]], FIND(" ", 新签明细[[#This Row],[支付成功时间]]) - 1))</f>
        <v>45788</v>
      </c>
      <c r="W1285" s="1">
        <f>IFERROR(DATEVALUE(LEFT(新签明细[[#This Row],[lead_date]],FIND(" ",新签明细[[#This Row],[lead_date]])-1)),$W$2)</f>
        <v>45775</v>
      </c>
      <c r="X1285" t="b">
        <f t="shared" ca="1" si="20"/>
        <v>0</v>
      </c>
    </row>
    <row r="1286" spans="1:24" hidden="1">
      <c r="A1286" t="s">
        <v>981</v>
      </c>
      <c r="B1286" t="s">
        <v>982</v>
      </c>
      <c r="C1286">
        <v>48</v>
      </c>
      <c r="D1286" t="s">
        <v>258</v>
      </c>
      <c r="E1286" t="s">
        <v>982</v>
      </c>
      <c r="F1286">
        <v>1</v>
      </c>
      <c r="G1286">
        <v>1598</v>
      </c>
      <c r="H1286">
        <v>534714</v>
      </c>
      <c r="I1286" t="s">
        <v>983</v>
      </c>
      <c r="J1286" t="s">
        <v>545</v>
      </c>
      <c r="K1286" t="s">
        <v>546</v>
      </c>
      <c r="L1286" t="s">
        <v>571</v>
      </c>
      <c r="M1286" t="s">
        <v>548</v>
      </c>
      <c r="N1286" t="s">
        <v>549</v>
      </c>
      <c r="O1286" t="s">
        <v>550</v>
      </c>
      <c r="P1286" t="s">
        <v>136</v>
      </c>
      <c r="Q1286" t="s">
        <v>147</v>
      </c>
      <c r="R1286" t="s">
        <v>475</v>
      </c>
      <c r="S1286" t="s">
        <v>552</v>
      </c>
      <c r="T1286" t="s">
        <v>984</v>
      </c>
      <c r="U1286">
        <f>COUNTIF('业绩进度排名-中间表'!$E$27:$E$202,新签明细[[#This Row],[cc_user_name]])</f>
        <v>1</v>
      </c>
      <c r="V1286" s="1">
        <f>DATEVALUE(LEFT(新签明细[[#This Row],[支付成功时间]], FIND(" ", 新签明细[[#This Row],[支付成功时间]]) - 1))</f>
        <v>45783</v>
      </c>
      <c r="W1286" s="1">
        <f>IFERROR(DATEVALUE(LEFT(新签明细[[#This Row],[lead_date]],FIND(" ",新签明细[[#This Row],[lead_date]])-1)),$W$2)</f>
        <v>45762</v>
      </c>
      <c r="X1286" t="b">
        <f t="shared" ca="1" si="20"/>
        <v>0</v>
      </c>
    </row>
    <row r="1287" spans="1:24" hidden="1">
      <c r="A1287" t="s">
        <v>18829</v>
      </c>
      <c r="B1287" t="s">
        <v>18830</v>
      </c>
      <c r="C1287">
        <v>36</v>
      </c>
      <c r="D1287" t="s">
        <v>259</v>
      </c>
      <c r="E1287" t="s">
        <v>18830</v>
      </c>
      <c r="F1287">
        <v>1</v>
      </c>
      <c r="G1287">
        <v>1199</v>
      </c>
      <c r="H1287">
        <v>543258</v>
      </c>
      <c r="I1287" t="s">
        <v>18831</v>
      </c>
      <c r="J1287" t="s">
        <v>545</v>
      </c>
      <c r="K1287" t="s">
        <v>546</v>
      </c>
      <c r="L1287" t="s">
        <v>557</v>
      </c>
      <c r="M1287" t="s">
        <v>632</v>
      </c>
      <c r="N1287" t="s">
        <v>549</v>
      </c>
      <c r="O1287" t="s">
        <v>550</v>
      </c>
      <c r="P1287" t="s">
        <v>136</v>
      </c>
      <c r="Q1287" t="s">
        <v>147</v>
      </c>
      <c r="R1287" t="s">
        <v>475</v>
      </c>
      <c r="S1287" t="s">
        <v>1266</v>
      </c>
      <c r="T1287" t="s">
        <v>17790</v>
      </c>
      <c r="U1287">
        <f>COUNTIF('业绩进度排名-中间表'!$E$27:$E$202,新签明细[[#This Row],[cc_user_name]])</f>
        <v>1</v>
      </c>
      <c r="V1287" s="1">
        <f>DATEVALUE(LEFT(新签明细[[#This Row],[支付成功时间]], FIND(" ", 新签明细[[#This Row],[支付成功时间]]) - 1))</f>
        <v>45802</v>
      </c>
      <c r="W1287" s="1">
        <f>IFERROR(DATEVALUE(LEFT(新签明细[[#This Row],[lead_date]],FIND(" ",新签明细[[#This Row],[lead_date]])-1)),$W$2)</f>
        <v>45795</v>
      </c>
      <c r="X1287" t="b">
        <f t="shared" ca="1" si="20"/>
        <v>1</v>
      </c>
    </row>
    <row r="1288" spans="1:24" hidden="1">
      <c r="A1288" t="s">
        <v>985</v>
      </c>
      <c r="B1288" t="s">
        <v>986</v>
      </c>
      <c r="C1288">
        <v>18</v>
      </c>
      <c r="D1288" t="s">
        <v>286</v>
      </c>
      <c r="E1288" t="s">
        <v>986</v>
      </c>
      <c r="F1288">
        <v>1</v>
      </c>
      <c r="G1288">
        <v>630</v>
      </c>
      <c r="H1288">
        <v>535573</v>
      </c>
      <c r="I1288" t="s">
        <v>987</v>
      </c>
      <c r="J1288" t="s">
        <v>545</v>
      </c>
      <c r="K1288" t="s">
        <v>546</v>
      </c>
      <c r="L1288" t="s">
        <v>565</v>
      </c>
      <c r="M1288" t="s">
        <v>548</v>
      </c>
      <c r="N1288" t="s">
        <v>549</v>
      </c>
      <c r="O1288" t="s">
        <v>550</v>
      </c>
      <c r="P1288" t="s">
        <v>136</v>
      </c>
      <c r="Q1288" t="s">
        <v>283</v>
      </c>
      <c r="R1288" t="s">
        <v>475</v>
      </c>
      <c r="S1288" t="s">
        <v>579</v>
      </c>
      <c r="T1288" t="s">
        <v>673</v>
      </c>
      <c r="U1288">
        <f>COUNTIF('业绩进度排名-中间表'!$E$27:$E$202,新签明细[[#This Row],[cc_user_name]])</f>
        <v>1</v>
      </c>
      <c r="V1288" s="1">
        <f>DATEVALUE(LEFT(新签明细[[#This Row],[支付成功时间]], FIND(" ", 新签明细[[#This Row],[支付成功时间]]) - 1))</f>
        <v>45786</v>
      </c>
      <c r="W1288" s="1">
        <f>IFERROR(DATEVALUE(LEFT(新签明细[[#This Row],[lead_date]],FIND(" ",新签明细[[#This Row],[lead_date]])-1)),$W$2)</f>
        <v>45778</v>
      </c>
      <c r="X1288" t="b">
        <f t="shared" ca="1" si="20"/>
        <v>1</v>
      </c>
    </row>
    <row r="1289" spans="1:24" hidden="1">
      <c r="A1289" t="s">
        <v>988</v>
      </c>
      <c r="B1289" t="s">
        <v>989</v>
      </c>
      <c r="C1289">
        <v>8</v>
      </c>
      <c r="D1289" t="s">
        <v>279</v>
      </c>
      <c r="E1289" t="s">
        <v>989</v>
      </c>
      <c r="F1289">
        <v>1</v>
      </c>
      <c r="G1289">
        <v>288.39999999999998</v>
      </c>
      <c r="H1289">
        <v>535076</v>
      </c>
      <c r="I1289" t="s">
        <v>990</v>
      </c>
      <c r="J1289" t="s">
        <v>545</v>
      </c>
      <c r="K1289" t="s">
        <v>546</v>
      </c>
      <c r="L1289" t="s">
        <v>577</v>
      </c>
      <c r="M1289" t="s">
        <v>939</v>
      </c>
      <c r="N1289" t="s">
        <v>549</v>
      </c>
      <c r="O1289" t="s">
        <v>550</v>
      </c>
      <c r="P1289" t="s">
        <v>136</v>
      </c>
      <c r="Q1289" t="s">
        <v>139</v>
      </c>
      <c r="R1289" t="s">
        <v>475</v>
      </c>
      <c r="S1289" t="s">
        <v>659</v>
      </c>
      <c r="T1289" t="s">
        <v>612</v>
      </c>
      <c r="U1289">
        <f>COUNTIF('业绩进度排名-中间表'!$E$27:$E$202,新签明细[[#This Row],[cc_user_name]])</f>
        <v>1</v>
      </c>
      <c r="V1289" s="1">
        <f>DATEVALUE(LEFT(新签明细[[#This Row],[支付成功时间]], FIND(" ", 新签明细[[#This Row],[支付成功时间]]) - 1))</f>
        <v>45784</v>
      </c>
      <c r="W1289" s="1">
        <f>IFERROR(DATEVALUE(LEFT(新签明细[[#This Row],[lead_date]],FIND(" ",新签明细[[#This Row],[lead_date]])-1)),$W$2)</f>
        <v>45782</v>
      </c>
      <c r="X1289" t="b">
        <f t="shared" ca="1" si="20"/>
        <v>1</v>
      </c>
    </row>
    <row r="1290" spans="1:24" hidden="1">
      <c r="A1290" t="s">
        <v>1055</v>
      </c>
      <c r="B1290" t="s">
        <v>1056</v>
      </c>
      <c r="C1290">
        <v>30</v>
      </c>
      <c r="D1290" t="s">
        <v>271</v>
      </c>
      <c r="E1290" t="s">
        <v>1056</v>
      </c>
      <c r="F1290">
        <v>1</v>
      </c>
      <c r="G1290">
        <v>787.5</v>
      </c>
      <c r="H1290">
        <v>534415</v>
      </c>
      <c r="I1290" t="s">
        <v>1057</v>
      </c>
      <c r="J1290" t="s">
        <v>545</v>
      </c>
      <c r="K1290" t="s">
        <v>546</v>
      </c>
      <c r="L1290" t="s">
        <v>599</v>
      </c>
      <c r="M1290" t="s">
        <v>584</v>
      </c>
      <c r="N1290" t="s">
        <v>549</v>
      </c>
      <c r="O1290" t="s">
        <v>550</v>
      </c>
      <c r="P1290" t="s">
        <v>136</v>
      </c>
      <c r="Q1290" t="s">
        <v>139</v>
      </c>
      <c r="R1290" t="s">
        <v>475</v>
      </c>
      <c r="S1290" t="s">
        <v>1058</v>
      </c>
      <c r="T1290" t="s">
        <v>585</v>
      </c>
      <c r="U1290">
        <f>COUNTIF('业绩进度排名-中间表'!$E$27:$E$202,新签明细[[#This Row],[cc_user_name]])</f>
        <v>1</v>
      </c>
      <c r="V1290" s="1">
        <f>DATEVALUE(LEFT(新签明细[[#This Row],[支付成功时间]], FIND(" ", 新签明细[[#This Row],[支付成功时间]]) - 1))</f>
        <v>45781</v>
      </c>
      <c r="W1290" s="1">
        <f>IFERROR(DATEVALUE(LEFT(新签明细[[#This Row],[lead_date]],FIND(" ",新签明细[[#This Row],[lead_date]])-1)),$W$2)</f>
        <v>45776</v>
      </c>
      <c r="X1290" t="b">
        <f t="shared" ca="1" si="20"/>
        <v>0</v>
      </c>
    </row>
    <row r="1291" spans="1:24" hidden="1">
      <c r="A1291" t="s">
        <v>18832</v>
      </c>
      <c r="B1291" t="s">
        <v>18833</v>
      </c>
      <c r="C1291">
        <v>8</v>
      </c>
      <c r="D1291" t="s">
        <v>337</v>
      </c>
      <c r="E1291" t="s">
        <v>18833</v>
      </c>
      <c r="F1291">
        <v>1</v>
      </c>
      <c r="G1291">
        <v>311.03783499999997</v>
      </c>
      <c r="H1291">
        <v>543446</v>
      </c>
      <c r="I1291" t="s">
        <v>18834</v>
      </c>
      <c r="J1291" t="s">
        <v>545</v>
      </c>
      <c r="K1291" t="s">
        <v>546</v>
      </c>
      <c r="L1291" t="s">
        <v>577</v>
      </c>
      <c r="M1291" t="s">
        <v>558</v>
      </c>
      <c r="N1291" t="s">
        <v>549</v>
      </c>
      <c r="O1291" t="s">
        <v>559</v>
      </c>
      <c r="P1291" t="s">
        <v>504</v>
      </c>
      <c r="Q1291" t="s">
        <v>325</v>
      </c>
      <c r="R1291" t="s">
        <v>475</v>
      </c>
      <c r="S1291" t="s">
        <v>672</v>
      </c>
      <c r="T1291" t="s">
        <v>573</v>
      </c>
      <c r="U1291">
        <f>COUNTIF('业绩进度排名-中间表'!$E$27:$E$202,新签明细[[#This Row],[cc_user_name]])</f>
        <v>1</v>
      </c>
      <c r="V1291" s="1">
        <f>DATEVALUE(LEFT(新签明细[[#This Row],[支付成功时间]], FIND(" ", 新签明细[[#This Row],[支付成功时间]]) - 1))</f>
        <v>45802</v>
      </c>
      <c r="W1291" s="1">
        <f>IFERROR(DATEVALUE(LEFT(新签明细[[#This Row],[lead_date]],FIND(" ",新签明细[[#This Row],[lead_date]])-1)),$W$2)</f>
        <v>45766</v>
      </c>
      <c r="X1291" t="b">
        <f t="shared" ca="1" si="20"/>
        <v>0</v>
      </c>
    </row>
    <row r="1292" spans="1:24" hidden="1">
      <c r="A1292" t="s">
        <v>18835</v>
      </c>
      <c r="B1292" t="s">
        <v>18836</v>
      </c>
      <c r="C1292">
        <v>36</v>
      </c>
      <c r="D1292" t="s">
        <v>253</v>
      </c>
      <c r="E1292" t="s">
        <v>18836</v>
      </c>
      <c r="F1292">
        <v>1</v>
      </c>
      <c r="G1292">
        <v>1199</v>
      </c>
      <c r="H1292">
        <v>541773</v>
      </c>
      <c r="I1292" t="s">
        <v>18837</v>
      </c>
      <c r="J1292" t="s">
        <v>545</v>
      </c>
      <c r="K1292" t="s">
        <v>546</v>
      </c>
      <c r="L1292" t="s">
        <v>557</v>
      </c>
      <c r="M1292" t="s">
        <v>548</v>
      </c>
      <c r="N1292" t="s">
        <v>549</v>
      </c>
      <c r="O1292" t="s">
        <v>550</v>
      </c>
      <c r="P1292" t="s">
        <v>136</v>
      </c>
      <c r="Q1292" t="s">
        <v>147</v>
      </c>
      <c r="R1292" t="s">
        <v>475</v>
      </c>
      <c r="S1292" t="s">
        <v>9525</v>
      </c>
      <c r="T1292" t="s">
        <v>17646</v>
      </c>
      <c r="U1292">
        <f>COUNTIF('业绩进度排名-中间表'!$E$27:$E$202,新签明细[[#This Row],[cc_user_name]])</f>
        <v>1</v>
      </c>
      <c r="V1292" s="1">
        <f>DATEVALUE(LEFT(新签明细[[#This Row],[支付成功时间]], FIND(" ", 新签明细[[#This Row],[支付成功时间]]) - 1))</f>
        <v>45799</v>
      </c>
      <c r="W1292" s="1">
        <f>IFERROR(DATEVALUE(LEFT(新签明细[[#This Row],[lead_date]],FIND(" ",新签明细[[#This Row],[lead_date]])-1)),$W$2)</f>
        <v>45796</v>
      </c>
      <c r="X1292" t="b">
        <f t="shared" ca="1" si="20"/>
        <v>1</v>
      </c>
    </row>
    <row r="1293" spans="1:24" hidden="1">
      <c r="A1293" t="s">
        <v>18838</v>
      </c>
      <c r="B1293" t="s">
        <v>18839</v>
      </c>
      <c r="C1293">
        <v>24</v>
      </c>
      <c r="D1293" t="s">
        <v>296</v>
      </c>
      <c r="E1293" t="s">
        <v>18839</v>
      </c>
      <c r="F1293">
        <v>1</v>
      </c>
      <c r="G1293">
        <v>840</v>
      </c>
      <c r="H1293">
        <v>538801</v>
      </c>
      <c r="I1293" t="s">
        <v>18840</v>
      </c>
      <c r="J1293" t="s">
        <v>545</v>
      </c>
      <c r="K1293" t="s">
        <v>546</v>
      </c>
      <c r="L1293" t="s">
        <v>671</v>
      </c>
      <c r="M1293" t="s">
        <v>578</v>
      </c>
      <c r="N1293" t="s">
        <v>549</v>
      </c>
      <c r="O1293" t="s">
        <v>550</v>
      </c>
      <c r="P1293" t="s">
        <v>136</v>
      </c>
      <c r="Q1293" t="s">
        <v>292</v>
      </c>
      <c r="R1293" t="s">
        <v>475</v>
      </c>
      <c r="S1293" t="s">
        <v>566</v>
      </c>
      <c r="T1293" t="s">
        <v>17695</v>
      </c>
      <c r="U1293">
        <f>COUNTIF('业绩进度排名-中间表'!$E$27:$E$202,新签明细[[#This Row],[cc_user_name]])</f>
        <v>1</v>
      </c>
      <c r="V1293" s="1">
        <f>DATEVALUE(LEFT(新签明细[[#This Row],[支付成功时间]], FIND(" ", 新签明细[[#This Row],[支付成功时间]]) - 1))</f>
        <v>45793</v>
      </c>
      <c r="W1293" s="1">
        <f>IFERROR(DATEVALUE(LEFT(新签明细[[#This Row],[lead_date]],FIND(" ",新签明细[[#This Row],[lead_date]])-1)),$W$2)</f>
        <v>45790</v>
      </c>
      <c r="X1293" t="b">
        <f t="shared" ca="1" si="20"/>
        <v>1</v>
      </c>
    </row>
    <row r="1294" spans="1:24" hidden="1">
      <c r="A1294" t="s">
        <v>1059</v>
      </c>
      <c r="B1294" t="s">
        <v>1060</v>
      </c>
      <c r="C1294">
        <v>36</v>
      </c>
      <c r="D1294" t="s">
        <v>259</v>
      </c>
      <c r="E1294" t="s">
        <v>1060</v>
      </c>
      <c r="F1294">
        <v>1</v>
      </c>
      <c r="G1294">
        <v>1199</v>
      </c>
      <c r="H1294">
        <v>534549</v>
      </c>
      <c r="I1294" t="s">
        <v>1061</v>
      </c>
      <c r="J1294" t="s">
        <v>545</v>
      </c>
      <c r="K1294" t="s">
        <v>546</v>
      </c>
      <c r="L1294" t="s">
        <v>557</v>
      </c>
      <c r="M1294" t="s">
        <v>548</v>
      </c>
      <c r="N1294" t="s">
        <v>549</v>
      </c>
      <c r="O1294" t="s">
        <v>550</v>
      </c>
      <c r="P1294" t="s">
        <v>136</v>
      </c>
      <c r="Q1294" t="s">
        <v>147</v>
      </c>
      <c r="R1294" t="s">
        <v>475</v>
      </c>
      <c r="S1294" t="s">
        <v>659</v>
      </c>
      <c r="T1294" t="s">
        <v>722</v>
      </c>
      <c r="U1294">
        <f>COUNTIF('业绩进度排名-中间表'!$E$27:$E$202,新签明细[[#This Row],[cc_user_name]])</f>
        <v>1</v>
      </c>
      <c r="V1294" s="1">
        <f>DATEVALUE(LEFT(新签明细[[#This Row],[支付成功时间]], FIND(" ", 新签明细[[#This Row],[支付成功时间]]) - 1))</f>
        <v>45782</v>
      </c>
      <c r="W1294" s="1">
        <f>IFERROR(DATEVALUE(LEFT(新签明细[[#This Row],[lead_date]],FIND(" ",新签明细[[#This Row],[lead_date]])-1)),$W$2)</f>
        <v>45780</v>
      </c>
      <c r="X1294" t="b">
        <f t="shared" ca="1" si="20"/>
        <v>1</v>
      </c>
    </row>
    <row r="1295" spans="1:24" hidden="1">
      <c r="A1295" t="s">
        <v>1062</v>
      </c>
      <c r="B1295" t="s">
        <v>1063</v>
      </c>
      <c r="C1295">
        <v>36</v>
      </c>
      <c r="D1295" t="s">
        <v>232</v>
      </c>
      <c r="E1295" t="s">
        <v>1063</v>
      </c>
      <c r="F1295">
        <v>1</v>
      </c>
      <c r="G1295">
        <v>1199</v>
      </c>
      <c r="H1295">
        <v>534344</v>
      </c>
      <c r="I1295" t="s">
        <v>1064</v>
      </c>
      <c r="J1295" t="s">
        <v>545</v>
      </c>
      <c r="K1295" t="s">
        <v>546</v>
      </c>
      <c r="L1295" t="s">
        <v>557</v>
      </c>
      <c r="M1295" t="s">
        <v>886</v>
      </c>
      <c r="N1295" t="s">
        <v>549</v>
      </c>
      <c r="O1295" t="s">
        <v>550</v>
      </c>
      <c r="P1295" t="s">
        <v>551</v>
      </c>
      <c r="Q1295" t="s">
        <v>141</v>
      </c>
      <c r="R1295" t="s">
        <v>475</v>
      </c>
      <c r="S1295" t="s">
        <v>617</v>
      </c>
      <c r="T1295" t="s">
        <v>622</v>
      </c>
      <c r="U1295">
        <f>COUNTIF('业绩进度排名-中间表'!$E$27:$E$202,新签明细[[#This Row],[cc_user_name]])</f>
        <v>1</v>
      </c>
      <c r="V1295" s="1">
        <f>DATEVALUE(LEFT(新签明细[[#This Row],[支付成功时间]], FIND(" ", 新签明细[[#This Row],[支付成功时间]]) - 1))</f>
        <v>45780</v>
      </c>
      <c r="W1295" s="1">
        <f>IFERROR(DATEVALUE(LEFT(新签明细[[#This Row],[lead_date]],FIND(" ",新签明细[[#This Row],[lead_date]])-1)),$W$2)</f>
        <v>45777</v>
      </c>
      <c r="X1295" t="b">
        <f t="shared" ca="1" si="20"/>
        <v>0</v>
      </c>
    </row>
    <row r="1296" spans="1:24" hidden="1">
      <c r="A1296" t="s">
        <v>1065</v>
      </c>
      <c r="B1296" t="s">
        <v>1066</v>
      </c>
      <c r="C1296">
        <v>24</v>
      </c>
      <c r="D1296" t="s">
        <v>337</v>
      </c>
      <c r="E1296" t="s">
        <v>1066</v>
      </c>
      <c r="F1296">
        <v>1</v>
      </c>
      <c r="G1296">
        <v>856.82234400000004</v>
      </c>
      <c r="H1296">
        <v>535033</v>
      </c>
      <c r="I1296" t="s">
        <v>1067</v>
      </c>
      <c r="J1296" t="s">
        <v>545</v>
      </c>
      <c r="K1296" t="s">
        <v>546</v>
      </c>
      <c r="L1296" t="s">
        <v>671</v>
      </c>
      <c r="M1296" t="s">
        <v>695</v>
      </c>
      <c r="N1296" t="s">
        <v>549</v>
      </c>
      <c r="O1296" t="s">
        <v>559</v>
      </c>
      <c r="P1296" t="s">
        <v>504</v>
      </c>
      <c r="Q1296" t="s">
        <v>325</v>
      </c>
      <c r="R1296" t="s">
        <v>475</v>
      </c>
      <c r="S1296" t="s">
        <v>659</v>
      </c>
      <c r="T1296" t="s">
        <v>567</v>
      </c>
      <c r="U1296">
        <f>COUNTIF('业绩进度排名-中间表'!$E$27:$E$202,新签明细[[#This Row],[cc_user_name]])</f>
        <v>1</v>
      </c>
      <c r="V1296" s="1">
        <f>DATEVALUE(LEFT(新签明细[[#This Row],[支付成功时间]], FIND(" ", 新签明细[[#This Row],[支付成功时间]]) - 1))</f>
        <v>45784</v>
      </c>
      <c r="W1296" s="1">
        <f>IFERROR(DATEVALUE(LEFT(新签明细[[#This Row],[lead_date]],FIND(" ",新签明细[[#This Row],[lead_date]])-1)),$W$2)</f>
        <v>45783</v>
      </c>
      <c r="X1296" t="b">
        <f t="shared" ca="1" si="20"/>
        <v>1</v>
      </c>
    </row>
    <row r="1297" spans="1:24" hidden="1">
      <c r="A1297" t="s">
        <v>11286</v>
      </c>
      <c r="B1297" t="s">
        <v>11925</v>
      </c>
      <c r="C1297">
        <v>36</v>
      </c>
      <c r="D1297" t="s">
        <v>287</v>
      </c>
      <c r="E1297" t="s">
        <v>11925</v>
      </c>
      <c r="F1297">
        <v>1</v>
      </c>
      <c r="G1297">
        <v>1199</v>
      </c>
      <c r="H1297">
        <v>536989</v>
      </c>
      <c r="I1297" t="s">
        <v>11287</v>
      </c>
      <c r="J1297" t="s">
        <v>545</v>
      </c>
      <c r="K1297" t="s">
        <v>546</v>
      </c>
      <c r="L1297" t="s">
        <v>557</v>
      </c>
      <c r="M1297" t="s">
        <v>548</v>
      </c>
      <c r="N1297" t="s">
        <v>549</v>
      </c>
      <c r="O1297" t="s">
        <v>550</v>
      </c>
      <c r="P1297" t="s">
        <v>136</v>
      </c>
      <c r="Q1297" t="s">
        <v>283</v>
      </c>
      <c r="R1297" t="s">
        <v>475</v>
      </c>
      <c r="S1297" t="s">
        <v>659</v>
      </c>
      <c r="T1297" t="s">
        <v>9375</v>
      </c>
      <c r="U1297">
        <f>COUNTIF('业绩进度排名-中间表'!$E$27:$E$202,新签明细[[#This Row],[cc_user_name]])</f>
        <v>1</v>
      </c>
      <c r="V1297" s="1">
        <f>DATEVALUE(LEFT(新签明细[[#This Row],[支付成功时间]], FIND(" ", 新签明细[[#This Row],[支付成功时间]]) - 1))</f>
        <v>45789</v>
      </c>
      <c r="W1297" s="1">
        <f>IFERROR(DATEVALUE(LEFT(新签明细[[#This Row],[lead_date]],FIND(" ",新签明细[[#This Row],[lead_date]])-1)),$W$2)</f>
        <v>45787</v>
      </c>
      <c r="X1297" t="b">
        <f t="shared" ca="1" si="20"/>
        <v>1</v>
      </c>
    </row>
    <row r="1298" spans="1:24" hidden="1">
      <c r="A1298" t="s">
        <v>18073</v>
      </c>
      <c r="B1298" t="s">
        <v>18074</v>
      </c>
      <c r="C1298">
        <v>36</v>
      </c>
      <c r="D1298" t="s">
        <v>284</v>
      </c>
      <c r="E1298" t="s">
        <v>18074</v>
      </c>
      <c r="F1298">
        <v>1</v>
      </c>
      <c r="G1298">
        <v>1199</v>
      </c>
      <c r="H1298">
        <v>541808</v>
      </c>
      <c r="I1298" t="s">
        <v>18075</v>
      </c>
      <c r="J1298" t="s">
        <v>545</v>
      </c>
      <c r="K1298" t="s">
        <v>546</v>
      </c>
      <c r="L1298" t="s">
        <v>557</v>
      </c>
      <c r="M1298" t="s">
        <v>548</v>
      </c>
      <c r="N1298" t="s">
        <v>549</v>
      </c>
      <c r="O1298" t="s">
        <v>550</v>
      </c>
      <c r="P1298" t="s">
        <v>136</v>
      </c>
      <c r="Q1298" t="s">
        <v>283</v>
      </c>
      <c r="R1298" t="s">
        <v>475</v>
      </c>
      <c r="S1298" t="s">
        <v>18035</v>
      </c>
      <c r="T1298" t="s">
        <v>17678</v>
      </c>
      <c r="U1298">
        <f>COUNTIF('业绩进度排名-中间表'!$E$27:$E$202,新签明细[[#This Row],[cc_user_name]])</f>
        <v>1</v>
      </c>
      <c r="V1298" s="1">
        <f>DATEVALUE(LEFT(新签明细[[#This Row],[支付成功时间]], FIND(" ", 新签明细[[#This Row],[支付成功时间]]) - 1))</f>
        <v>45799</v>
      </c>
      <c r="W1298" s="1">
        <f>IFERROR(DATEVALUE(LEFT(新签明细[[#This Row],[lead_date]],FIND(" ",新签明细[[#This Row],[lead_date]])-1)),$W$2)</f>
        <v>45798</v>
      </c>
      <c r="X1298" t="b">
        <f t="shared" ca="1" si="20"/>
        <v>1</v>
      </c>
    </row>
    <row r="1299" spans="1:24" hidden="1">
      <c r="A1299" t="s">
        <v>18076</v>
      </c>
      <c r="B1299" t="s">
        <v>18077</v>
      </c>
      <c r="C1299">
        <v>48</v>
      </c>
      <c r="D1299" t="s">
        <v>193</v>
      </c>
      <c r="E1299" t="s">
        <v>18077</v>
      </c>
      <c r="F1299">
        <v>1</v>
      </c>
      <c r="G1299">
        <v>1645.94</v>
      </c>
      <c r="H1299">
        <v>539633</v>
      </c>
      <c r="I1299" t="s">
        <v>18078</v>
      </c>
      <c r="J1299" t="s">
        <v>545</v>
      </c>
      <c r="K1299" t="s">
        <v>546</v>
      </c>
      <c r="L1299" t="s">
        <v>571</v>
      </c>
      <c r="M1299" t="s">
        <v>548</v>
      </c>
      <c r="N1299" t="s">
        <v>549</v>
      </c>
      <c r="O1299" t="s">
        <v>559</v>
      </c>
      <c r="P1299" t="s">
        <v>469</v>
      </c>
      <c r="Q1299" t="s">
        <v>189</v>
      </c>
      <c r="R1299" t="s">
        <v>475</v>
      </c>
      <c r="S1299" t="s">
        <v>552</v>
      </c>
      <c r="T1299" t="s">
        <v>697</v>
      </c>
      <c r="U1299">
        <f>COUNTIF('业绩进度排名-中间表'!$E$27:$E$202,新签明细[[#This Row],[cc_user_name]])</f>
        <v>1</v>
      </c>
      <c r="V1299" s="1">
        <f>DATEVALUE(LEFT(新签明细[[#This Row],[支付成功时间]], FIND(" ", 新签明细[[#This Row],[支付成功时间]]) - 1))</f>
        <v>45795</v>
      </c>
      <c r="W1299" s="1">
        <f>IFERROR(DATEVALUE(LEFT(新签明细[[#This Row],[lead_date]],FIND(" ",新签明细[[#This Row],[lead_date]])-1)),$W$2)</f>
        <v>45687</v>
      </c>
      <c r="X1299" t="b">
        <f t="shared" ca="1" si="20"/>
        <v>0</v>
      </c>
    </row>
    <row r="1300" spans="1:24" hidden="1">
      <c r="A1300" t="s">
        <v>18079</v>
      </c>
      <c r="B1300" t="s">
        <v>18080</v>
      </c>
      <c r="C1300">
        <v>18</v>
      </c>
      <c r="D1300" t="s">
        <v>207</v>
      </c>
      <c r="E1300" t="s">
        <v>18080</v>
      </c>
      <c r="F1300">
        <v>1</v>
      </c>
      <c r="G1300">
        <v>648.9</v>
      </c>
      <c r="H1300">
        <v>539088</v>
      </c>
      <c r="I1300" t="s">
        <v>18081</v>
      </c>
      <c r="J1300" t="s">
        <v>545</v>
      </c>
      <c r="K1300" t="s">
        <v>546</v>
      </c>
      <c r="L1300" t="s">
        <v>565</v>
      </c>
      <c r="M1300" t="s">
        <v>548</v>
      </c>
      <c r="N1300" t="s">
        <v>549</v>
      </c>
      <c r="O1300" t="s">
        <v>550</v>
      </c>
      <c r="P1300" t="s">
        <v>551</v>
      </c>
      <c r="Q1300" t="s">
        <v>149</v>
      </c>
      <c r="R1300" t="s">
        <v>475</v>
      </c>
      <c r="S1300" t="s">
        <v>1598</v>
      </c>
      <c r="T1300" t="s">
        <v>17846</v>
      </c>
      <c r="U1300">
        <f>COUNTIF('业绩进度排名-中间表'!$E$27:$E$202,新签明细[[#This Row],[cc_user_name]])</f>
        <v>1</v>
      </c>
      <c r="V1300" s="1">
        <f>DATEVALUE(LEFT(新签明细[[#This Row],[支付成功时间]], FIND(" ", 新签明细[[#This Row],[支付成功时间]]) - 1))</f>
        <v>45794</v>
      </c>
      <c r="W1300" s="1">
        <f>IFERROR(DATEVALUE(LEFT(新签明细[[#This Row],[lead_date]],FIND(" ",新签明细[[#This Row],[lead_date]])-1)),$W$2)</f>
        <v>45791</v>
      </c>
      <c r="X1300" t="b">
        <f t="shared" ca="1" si="20"/>
        <v>1</v>
      </c>
    </row>
    <row r="1301" spans="1:24">
      <c r="A1301" t="s">
        <v>31040</v>
      </c>
      <c r="B1301" t="s">
        <v>31041</v>
      </c>
      <c r="C1301">
        <v>18</v>
      </c>
      <c r="D1301" t="s">
        <v>299</v>
      </c>
      <c r="E1301" t="s">
        <v>31041</v>
      </c>
      <c r="F1301">
        <v>1</v>
      </c>
      <c r="G1301">
        <v>630</v>
      </c>
      <c r="H1301">
        <v>544386</v>
      </c>
      <c r="I1301" t="s">
        <v>31042</v>
      </c>
      <c r="J1301" t="s">
        <v>545</v>
      </c>
      <c r="K1301" t="s">
        <v>546</v>
      </c>
      <c r="L1301" t="s">
        <v>565</v>
      </c>
      <c r="M1301" t="s">
        <v>695</v>
      </c>
      <c r="N1301" t="s">
        <v>549</v>
      </c>
      <c r="O1301" t="s">
        <v>550</v>
      </c>
      <c r="P1301" t="s">
        <v>136</v>
      </c>
      <c r="Q1301" t="s">
        <v>143</v>
      </c>
      <c r="R1301" t="s">
        <v>475</v>
      </c>
      <c r="S1301" t="s">
        <v>9717</v>
      </c>
      <c r="T1301" t="s">
        <v>31043</v>
      </c>
      <c r="U1301">
        <f>COUNTIF('业绩进度排名-中间表'!$E$27:$E$202,新签明细[[#This Row],[cc_user_name]])</f>
        <v>1</v>
      </c>
      <c r="V1301" s="1">
        <f>DATEVALUE(LEFT(新签明细[[#This Row],[支付成功时间]], FIND(" ", 新签明细[[#This Row],[支付成功时间]]) - 1))</f>
        <v>45804</v>
      </c>
      <c r="W1301" s="1">
        <f>IFERROR(DATEVALUE(LEFT(新签明细[[#This Row],[lead_date]],FIND(" ",新签明细[[#This Row],[lead_date]])-1)),$W$2)</f>
        <v>44556</v>
      </c>
      <c r="X1301" t="b">
        <f t="shared" ca="1" si="20"/>
        <v>0</v>
      </c>
    </row>
    <row r="1302" spans="1:24" hidden="1">
      <c r="A1302" t="s">
        <v>1159</v>
      </c>
      <c r="B1302" t="s">
        <v>1160</v>
      </c>
      <c r="C1302">
        <v>30</v>
      </c>
      <c r="D1302" t="s">
        <v>185</v>
      </c>
      <c r="E1302" t="s">
        <v>1160</v>
      </c>
      <c r="F1302">
        <v>1</v>
      </c>
      <c r="G1302">
        <v>787.5</v>
      </c>
      <c r="H1302">
        <v>534091</v>
      </c>
      <c r="I1302" t="s">
        <v>1161</v>
      </c>
      <c r="J1302" t="s">
        <v>545</v>
      </c>
      <c r="K1302" t="s">
        <v>546</v>
      </c>
      <c r="L1302" t="s">
        <v>599</v>
      </c>
      <c r="M1302" t="s">
        <v>548</v>
      </c>
      <c r="N1302" t="s">
        <v>549</v>
      </c>
      <c r="O1302" t="s">
        <v>559</v>
      </c>
      <c r="P1302" t="s">
        <v>469</v>
      </c>
      <c r="Q1302" t="s">
        <v>180</v>
      </c>
      <c r="R1302" t="s">
        <v>475</v>
      </c>
      <c r="S1302" t="s">
        <v>1162</v>
      </c>
      <c r="T1302" t="s">
        <v>622</v>
      </c>
      <c r="U1302">
        <f>COUNTIF('业绩进度排名-中间表'!$E$27:$E$202,新签明细[[#This Row],[cc_user_name]])</f>
        <v>1</v>
      </c>
      <c r="V1302" s="1">
        <f>DATEVALUE(LEFT(新签明细[[#This Row],[支付成功时间]], FIND(" ", 新签明细[[#This Row],[支付成功时间]]) - 1))</f>
        <v>45778</v>
      </c>
      <c r="W1302" s="1">
        <f>IFERROR(DATEVALUE(LEFT(新签明细[[#This Row],[lead_date]],FIND(" ",新签明细[[#This Row],[lead_date]])-1)),$W$2)</f>
        <v>45777</v>
      </c>
      <c r="X1302" t="b">
        <f t="shared" ca="1" si="20"/>
        <v>0</v>
      </c>
    </row>
    <row r="1303" spans="1:24">
      <c r="A1303" t="s">
        <v>18082</v>
      </c>
      <c r="B1303" t="s">
        <v>18083</v>
      </c>
      <c r="C1303">
        <v>8</v>
      </c>
      <c r="D1303" t="s">
        <v>297</v>
      </c>
      <c r="E1303" t="s">
        <v>18083</v>
      </c>
      <c r="F1303">
        <v>1</v>
      </c>
      <c r="G1303">
        <v>277.18606</v>
      </c>
      <c r="H1303">
        <v>540741</v>
      </c>
      <c r="I1303" t="s">
        <v>18084</v>
      </c>
      <c r="J1303" t="s">
        <v>545</v>
      </c>
      <c r="K1303" t="s">
        <v>546</v>
      </c>
      <c r="L1303" t="s">
        <v>577</v>
      </c>
      <c r="M1303" t="s">
        <v>695</v>
      </c>
      <c r="N1303" t="s">
        <v>549</v>
      </c>
      <c r="O1303" t="s">
        <v>550</v>
      </c>
      <c r="P1303" t="s">
        <v>136</v>
      </c>
      <c r="Q1303" t="s">
        <v>143</v>
      </c>
      <c r="R1303" t="s">
        <v>475</v>
      </c>
      <c r="S1303" t="s">
        <v>659</v>
      </c>
      <c r="T1303" t="s">
        <v>17717</v>
      </c>
      <c r="U1303">
        <f>COUNTIF('业绩进度排名-中间表'!$E$27:$E$202,新签明细[[#This Row],[cc_user_name]])</f>
        <v>1</v>
      </c>
      <c r="V1303" s="1">
        <f>DATEVALUE(LEFT(新签明细[[#This Row],[支付成功时间]], FIND(" ", 新签明细[[#This Row],[支付成功时间]]) - 1))</f>
        <v>45796</v>
      </c>
      <c r="W1303" s="1">
        <f>IFERROR(DATEVALUE(LEFT(新签明细[[#This Row],[lead_date]],FIND(" ",新签明细[[#This Row],[lead_date]])-1)),$W$2)</f>
        <v>45792</v>
      </c>
      <c r="X1303" t="b">
        <f t="shared" ca="1" si="20"/>
        <v>1</v>
      </c>
    </row>
    <row r="1304" spans="1:24" hidden="1">
      <c r="A1304" t="s">
        <v>1163</v>
      </c>
      <c r="B1304" t="s">
        <v>1164</v>
      </c>
      <c r="C1304">
        <v>18</v>
      </c>
      <c r="D1304" t="s">
        <v>334</v>
      </c>
      <c r="E1304" t="s">
        <v>1164</v>
      </c>
      <c r="F1304">
        <v>1</v>
      </c>
      <c r="G1304">
        <v>641.67312100000004</v>
      </c>
      <c r="H1304">
        <v>534444</v>
      </c>
      <c r="I1304" t="s">
        <v>1165</v>
      </c>
      <c r="J1304" t="s">
        <v>545</v>
      </c>
      <c r="K1304" t="s">
        <v>546</v>
      </c>
      <c r="L1304" t="s">
        <v>565</v>
      </c>
      <c r="M1304" t="s">
        <v>1166</v>
      </c>
      <c r="N1304" t="s">
        <v>549</v>
      </c>
      <c r="O1304" t="s">
        <v>559</v>
      </c>
      <c r="P1304" t="s">
        <v>504</v>
      </c>
      <c r="Q1304" t="s">
        <v>325</v>
      </c>
      <c r="R1304" t="s">
        <v>475</v>
      </c>
      <c r="S1304" t="s">
        <v>560</v>
      </c>
      <c r="T1304" t="s">
        <v>655</v>
      </c>
      <c r="U1304">
        <f>COUNTIF('业绩进度排名-中间表'!$E$27:$E$202,新签明细[[#This Row],[cc_user_name]])</f>
        <v>1</v>
      </c>
      <c r="V1304" s="1">
        <f>DATEVALUE(LEFT(新签明细[[#This Row],[支付成功时间]], FIND(" ", 新签明细[[#This Row],[支付成功时间]]) - 1))</f>
        <v>45781</v>
      </c>
      <c r="W1304" s="1">
        <f>IFERROR(DATEVALUE(LEFT(新签明细[[#This Row],[lead_date]],FIND(" ",新签明细[[#This Row],[lead_date]])-1)),$W$2)</f>
        <v>45774</v>
      </c>
      <c r="X1304" t="b">
        <f t="shared" ca="1" si="20"/>
        <v>0</v>
      </c>
    </row>
    <row r="1305" spans="1:24" hidden="1">
      <c r="A1305" t="s">
        <v>9602</v>
      </c>
      <c r="B1305" t="s">
        <v>9603</v>
      </c>
      <c r="C1305">
        <v>18</v>
      </c>
      <c r="D1305" t="s">
        <v>340</v>
      </c>
      <c r="E1305" t="s">
        <v>9603</v>
      </c>
      <c r="F1305">
        <v>1</v>
      </c>
      <c r="G1305">
        <v>660.923315</v>
      </c>
      <c r="H1305">
        <v>536148</v>
      </c>
      <c r="I1305" t="s">
        <v>9604</v>
      </c>
      <c r="J1305" t="s">
        <v>545</v>
      </c>
      <c r="K1305" t="s">
        <v>546</v>
      </c>
      <c r="L1305" t="s">
        <v>565</v>
      </c>
      <c r="M1305" t="s">
        <v>558</v>
      </c>
      <c r="N1305" t="s">
        <v>549</v>
      </c>
      <c r="O1305" t="s">
        <v>559</v>
      </c>
      <c r="P1305" t="s">
        <v>504</v>
      </c>
      <c r="Q1305" t="s">
        <v>325</v>
      </c>
      <c r="R1305" t="s">
        <v>475</v>
      </c>
      <c r="S1305" t="s">
        <v>589</v>
      </c>
      <c r="T1305" t="s">
        <v>622</v>
      </c>
      <c r="U1305">
        <f>COUNTIF('业绩进度排名-中间表'!$E$27:$E$202,新签明细[[#This Row],[cc_user_name]])</f>
        <v>1</v>
      </c>
      <c r="V1305" s="1">
        <f>DATEVALUE(LEFT(新签明细[[#This Row],[支付成功时间]], FIND(" ", 新签明细[[#This Row],[支付成功时间]]) - 1))</f>
        <v>45787</v>
      </c>
      <c r="W1305" s="1">
        <f>IFERROR(DATEVALUE(LEFT(新签明细[[#This Row],[lead_date]],FIND(" ",新签明细[[#This Row],[lead_date]])-1)),$W$2)</f>
        <v>45777</v>
      </c>
      <c r="X1305" t="b">
        <f t="shared" ca="1" si="20"/>
        <v>0</v>
      </c>
    </row>
    <row r="1306" spans="1:24" hidden="1">
      <c r="A1306" t="s">
        <v>1167</v>
      </c>
      <c r="B1306" t="s">
        <v>1168</v>
      </c>
      <c r="C1306">
        <v>18</v>
      </c>
      <c r="D1306" t="s">
        <v>261</v>
      </c>
      <c r="E1306" t="s">
        <v>1168</v>
      </c>
      <c r="F1306">
        <v>1</v>
      </c>
      <c r="G1306">
        <v>630</v>
      </c>
      <c r="H1306">
        <v>534661</v>
      </c>
      <c r="I1306" t="s">
        <v>1169</v>
      </c>
      <c r="J1306" t="s">
        <v>545</v>
      </c>
      <c r="K1306" t="s">
        <v>546</v>
      </c>
      <c r="L1306" t="s">
        <v>565</v>
      </c>
      <c r="M1306" t="s">
        <v>548</v>
      </c>
      <c r="N1306" t="s">
        <v>549</v>
      </c>
      <c r="O1306" t="s">
        <v>550</v>
      </c>
      <c r="P1306" t="s">
        <v>136</v>
      </c>
      <c r="Q1306" t="s">
        <v>147</v>
      </c>
      <c r="R1306" t="s">
        <v>475</v>
      </c>
      <c r="S1306" t="s">
        <v>572</v>
      </c>
      <c r="T1306" t="s">
        <v>637</v>
      </c>
      <c r="U1306">
        <f>COUNTIF('业绩进度排名-中间表'!$E$27:$E$202,新签明细[[#This Row],[cc_user_name]])</f>
        <v>1</v>
      </c>
      <c r="V1306" s="1">
        <f>DATEVALUE(LEFT(新签明细[[#This Row],[支付成功时间]], FIND(" ", 新签明细[[#This Row],[支付成功时间]]) - 1))</f>
        <v>45782</v>
      </c>
      <c r="W1306" s="1">
        <f>IFERROR(DATEVALUE(LEFT(新签明细[[#This Row],[lead_date]],FIND(" ",新签明细[[#This Row],[lead_date]])-1)),$W$2)</f>
        <v>45779</v>
      </c>
      <c r="X1306" t="b">
        <f t="shared" ca="1" si="20"/>
        <v>1</v>
      </c>
    </row>
    <row r="1307" spans="1:24" hidden="1">
      <c r="A1307" t="s">
        <v>18085</v>
      </c>
      <c r="B1307" t="s">
        <v>18086</v>
      </c>
      <c r="C1307">
        <v>36</v>
      </c>
      <c r="D1307" t="s">
        <v>337</v>
      </c>
      <c r="E1307" t="s">
        <v>18086</v>
      </c>
      <c r="F1307">
        <v>1</v>
      </c>
      <c r="G1307">
        <v>1267.417651</v>
      </c>
      <c r="H1307">
        <v>540650</v>
      </c>
      <c r="I1307" t="s">
        <v>18087</v>
      </c>
      <c r="J1307" t="s">
        <v>545</v>
      </c>
      <c r="K1307" t="s">
        <v>546</v>
      </c>
      <c r="L1307" t="s">
        <v>557</v>
      </c>
      <c r="M1307" t="s">
        <v>558</v>
      </c>
      <c r="N1307" t="s">
        <v>549</v>
      </c>
      <c r="O1307" t="s">
        <v>559</v>
      </c>
      <c r="P1307" t="s">
        <v>504</v>
      </c>
      <c r="Q1307" t="s">
        <v>325</v>
      </c>
      <c r="R1307" t="s">
        <v>475</v>
      </c>
      <c r="S1307" t="s">
        <v>659</v>
      </c>
      <c r="T1307" t="s">
        <v>585</v>
      </c>
      <c r="U1307">
        <f>COUNTIF('业绩进度排名-中间表'!$E$27:$E$202,新签明细[[#This Row],[cc_user_name]])</f>
        <v>1</v>
      </c>
      <c r="V1307" s="1">
        <f>DATEVALUE(LEFT(新签明细[[#This Row],[支付成功时间]], FIND(" ", 新签明细[[#This Row],[支付成功时间]]) - 1))</f>
        <v>45796</v>
      </c>
      <c r="W1307" s="1">
        <f>IFERROR(DATEVALUE(LEFT(新签明细[[#This Row],[lead_date]],FIND(" ",新签明细[[#This Row],[lead_date]])-1)),$W$2)</f>
        <v>45776</v>
      </c>
      <c r="X1307" t="b">
        <f t="shared" ca="1" si="20"/>
        <v>0</v>
      </c>
    </row>
    <row r="1308" spans="1:24" hidden="1">
      <c r="A1308" t="s">
        <v>12521</v>
      </c>
      <c r="B1308" t="s">
        <v>12522</v>
      </c>
      <c r="C1308">
        <v>60</v>
      </c>
      <c r="D1308" t="s">
        <v>271</v>
      </c>
      <c r="E1308" t="s">
        <v>12522</v>
      </c>
      <c r="F1308">
        <v>1</v>
      </c>
      <c r="G1308">
        <v>1575</v>
      </c>
      <c r="H1308">
        <v>537341</v>
      </c>
      <c r="I1308" t="s">
        <v>12523</v>
      </c>
      <c r="J1308" t="s">
        <v>545</v>
      </c>
      <c r="K1308" t="s">
        <v>546</v>
      </c>
      <c r="L1308" t="s">
        <v>547</v>
      </c>
      <c r="M1308" t="s">
        <v>886</v>
      </c>
      <c r="N1308" t="s">
        <v>549</v>
      </c>
      <c r="O1308" t="s">
        <v>550</v>
      </c>
      <c r="P1308" t="s">
        <v>136</v>
      </c>
      <c r="Q1308" t="s">
        <v>139</v>
      </c>
      <c r="R1308" t="s">
        <v>475</v>
      </c>
      <c r="S1308" t="s">
        <v>12002</v>
      </c>
      <c r="T1308" t="s">
        <v>9478</v>
      </c>
      <c r="U1308">
        <f>COUNTIF('业绩进度排名-中间表'!$E$27:$E$202,新签明细[[#This Row],[cc_user_name]])</f>
        <v>1</v>
      </c>
      <c r="V1308" s="1">
        <f>DATEVALUE(LEFT(新签明细[[#This Row],[支付成功时间]], FIND(" ", 新签明细[[#This Row],[支付成功时间]]) - 1))</f>
        <v>45790</v>
      </c>
      <c r="W1308" s="1">
        <f>IFERROR(DATEVALUE(LEFT(新签明细[[#This Row],[lead_date]],FIND(" ",新签明细[[#This Row],[lead_date]])-1)),$W$2)</f>
        <v>45788</v>
      </c>
      <c r="X1308" t="b">
        <f t="shared" ca="1" si="20"/>
        <v>1</v>
      </c>
    </row>
    <row r="1309" spans="1:24" hidden="1">
      <c r="A1309" t="s">
        <v>1170</v>
      </c>
      <c r="B1309" t="s">
        <v>1171</v>
      </c>
      <c r="C1309">
        <v>36</v>
      </c>
      <c r="D1309" t="s">
        <v>216</v>
      </c>
      <c r="E1309" t="s">
        <v>1171</v>
      </c>
      <c r="F1309">
        <v>1</v>
      </c>
      <c r="G1309">
        <v>1199</v>
      </c>
      <c r="H1309">
        <v>534403</v>
      </c>
      <c r="I1309" t="s">
        <v>1172</v>
      </c>
      <c r="J1309" t="s">
        <v>545</v>
      </c>
      <c r="K1309" t="s">
        <v>546</v>
      </c>
      <c r="L1309" t="s">
        <v>557</v>
      </c>
      <c r="M1309" t="s">
        <v>548</v>
      </c>
      <c r="N1309" t="s">
        <v>549</v>
      </c>
      <c r="O1309" t="s">
        <v>550</v>
      </c>
      <c r="P1309" t="s">
        <v>551</v>
      </c>
      <c r="Q1309" t="s">
        <v>145</v>
      </c>
      <c r="R1309" t="s">
        <v>475</v>
      </c>
      <c r="S1309" t="s">
        <v>611</v>
      </c>
      <c r="T1309" t="s">
        <v>622</v>
      </c>
      <c r="U1309">
        <f>COUNTIF('业绩进度排名-中间表'!$E$27:$E$202,新签明细[[#This Row],[cc_user_name]])</f>
        <v>1</v>
      </c>
      <c r="V1309" s="1">
        <f>DATEVALUE(LEFT(新签明细[[#This Row],[支付成功时间]], FIND(" ", 新签明细[[#This Row],[支付成功时间]]) - 1))</f>
        <v>45781</v>
      </c>
      <c r="W1309" s="1">
        <f>IFERROR(DATEVALUE(LEFT(新签明细[[#This Row],[lead_date]],FIND(" ",新签明细[[#This Row],[lead_date]])-1)),$W$2)</f>
        <v>45777</v>
      </c>
      <c r="X1309" t="b">
        <f t="shared" ca="1" si="20"/>
        <v>0</v>
      </c>
    </row>
    <row r="1310" spans="1:24" hidden="1">
      <c r="A1310" t="s">
        <v>31044</v>
      </c>
      <c r="B1310" t="s">
        <v>31045</v>
      </c>
      <c r="C1310">
        <v>18</v>
      </c>
      <c r="D1310" t="s">
        <v>295</v>
      </c>
      <c r="E1310" t="s">
        <v>31045</v>
      </c>
      <c r="F1310">
        <v>1</v>
      </c>
      <c r="G1310">
        <v>630</v>
      </c>
      <c r="H1310">
        <v>544453</v>
      </c>
      <c r="I1310" t="s">
        <v>31046</v>
      </c>
      <c r="J1310" t="s">
        <v>545</v>
      </c>
      <c r="K1310" t="s">
        <v>546</v>
      </c>
      <c r="L1310" t="s">
        <v>565</v>
      </c>
      <c r="M1310" t="s">
        <v>558</v>
      </c>
      <c r="N1310" t="s">
        <v>549</v>
      </c>
      <c r="O1310" t="s">
        <v>550</v>
      </c>
      <c r="P1310" t="s">
        <v>136</v>
      </c>
      <c r="Q1310" t="s">
        <v>292</v>
      </c>
      <c r="R1310" t="s">
        <v>475</v>
      </c>
      <c r="S1310" t="s">
        <v>572</v>
      </c>
      <c r="T1310" t="s">
        <v>31047</v>
      </c>
      <c r="U1310">
        <f>COUNTIF('业绩进度排名-中间表'!$E$27:$E$202,新签明细[[#This Row],[cc_user_name]])</f>
        <v>1</v>
      </c>
      <c r="V1310" s="1">
        <f>DATEVALUE(LEFT(新签明细[[#This Row],[支付成功时间]], FIND(" ", 新签明细[[#This Row],[支付成功时间]]) - 1))</f>
        <v>45804</v>
      </c>
      <c r="W1310" s="1">
        <f>IFERROR(DATEVALUE(LEFT(新签明细[[#This Row],[lead_date]],FIND(" ",新签明细[[#This Row],[lead_date]])-1)),$W$2)</f>
        <v>45731</v>
      </c>
      <c r="X1310" t="b">
        <f t="shared" ca="1" si="20"/>
        <v>0</v>
      </c>
    </row>
    <row r="1311" spans="1:24" hidden="1">
      <c r="A1311" t="s">
        <v>1173</v>
      </c>
      <c r="B1311" t="s">
        <v>1174</v>
      </c>
      <c r="C1311">
        <v>18</v>
      </c>
      <c r="D1311" t="s">
        <v>256</v>
      </c>
      <c r="E1311" t="s">
        <v>1174</v>
      </c>
      <c r="F1311">
        <v>1</v>
      </c>
      <c r="G1311">
        <v>630</v>
      </c>
      <c r="H1311">
        <v>534602</v>
      </c>
      <c r="I1311" t="s">
        <v>1175</v>
      </c>
      <c r="J1311" t="s">
        <v>545</v>
      </c>
      <c r="K1311" t="s">
        <v>546</v>
      </c>
      <c r="L1311" t="s">
        <v>565</v>
      </c>
      <c r="M1311" t="s">
        <v>548</v>
      </c>
      <c r="N1311" t="s">
        <v>549</v>
      </c>
      <c r="O1311" t="s">
        <v>550</v>
      </c>
      <c r="P1311" t="s">
        <v>136</v>
      </c>
      <c r="Q1311" t="s">
        <v>147</v>
      </c>
      <c r="R1311" t="s">
        <v>475</v>
      </c>
      <c r="S1311" t="s">
        <v>1176</v>
      </c>
      <c r="T1311" t="s">
        <v>561</v>
      </c>
      <c r="U1311">
        <f>COUNTIF('业绩进度排名-中间表'!$E$27:$E$202,新签明细[[#This Row],[cc_user_name]])</f>
        <v>1</v>
      </c>
      <c r="V1311" s="1">
        <f>DATEVALUE(LEFT(新签明细[[#This Row],[支付成功时间]], FIND(" ", 新签明细[[#This Row],[支付成功时间]]) - 1))</f>
        <v>45782</v>
      </c>
      <c r="W1311" s="1">
        <f>IFERROR(DATEVALUE(LEFT(新签明细[[#This Row],[lead_date]],FIND(" ",新签明细[[#This Row],[lead_date]])-1)),$W$2)</f>
        <v>45781</v>
      </c>
      <c r="X1311" t="b">
        <f t="shared" ca="1" si="20"/>
        <v>1</v>
      </c>
    </row>
    <row r="1312" spans="1:24" hidden="1">
      <c r="A1312" t="s">
        <v>1177</v>
      </c>
      <c r="B1312" t="s">
        <v>1178</v>
      </c>
      <c r="C1312">
        <v>8</v>
      </c>
      <c r="D1312" t="s">
        <v>273</v>
      </c>
      <c r="E1312" t="s">
        <v>1178</v>
      </c>
      <c r="F1312">
        <v>1</v>
      </c>
      <c r="G1312">
        <v>285.35581200000001</v>
      </c>
      <c r="H1312">
        <v>534865</v>
      </c>
      <c r="I1312" t="s">
        <v>1179</v>
      </c>
      <c r="J1312" t="s">
        <v>545</v>
      </c>
      <c r="K1312" t="s">
        <v>546</v>
      </c>
      <c r="L1312" t="s">
        <v>577</v>
      </c>
      <c r="M1312" t="s">
        <v>1180</v>
      </c>
      <c r="N1312" t="s">
        <v>549</v>
      </c>
      <c r="O1312" t="s">
        <v>550</v>
      </c>
      <c r="P1312" t="s">
        <v>136</v>
      </c>
      <c r="Q1312" t="s">
        <v>139</v>
      </c>
      <c r="R1312" t="s">
        <v>475</v>
      </c>
      <c r="S1312" t="s">
        <v>659</v>
      </c>
      <c r="T1312" t="s">
        <v>856</v>
      </c>
      <c r="U1312">
        <f>COUNTIF('业绩进度排名-中间表'!$E$27:$E$202,新签明细[[#This Row],[cc_user_name]])</f>
        <v>1</v>
      </c>
      <c r="V1312" s="1">
        <f>DATEVALUE(LEFT(新签明细[[#This Row],[支付成功时间]], FIND(" ", 新签明细[[#This Row],[支付成功时间]]) - 1))</f>
        <v>45783</v>
      </c>
      <c r="W1312" s="1">
        <f>IFERROR(DATEVALUE(LEFT(新签明细[[#This Row],[lead_date]],FIND(" ",新签明细[[#This Row],[lead_date]])-1)),$W$2)</f>
        <v>45761</v>
      </c>
      <c r="X1312" t="b">
        <f t="shared" ca="1" si="20"/>
        <v>0</v>
      </c>
    </row>
    <row r="1313" spans="1:24" hidden="1">
      <c r="A1313" t="s">
        <v>18088</v>
      </c>
      <c r="B1313" t="s">
        <v>18089</v>
      </c>
      <c r="C1313">
        <v>18</v>
      </c>
      <c r="D1313" t="s">
        <v>348</v>
      </c>
      <c r="E1313" t="s">
        <v>18089</v>
      </c>
      <c r="F1313">
        <v>1</v>
      </c>
      <c r="G1313">
        <v>630</v>
      </c>
      <c r="H1313">
        <v>538855</v>
      </c>
      <c r="I1313" t="s">
        <v>18090</v>
      </c>
      <c r="J1313" t="s">
        <v>545</v>
      </c>
      <c r="K1313" t="s">
        <v>546</v>
      </c>
      <c r="L1313" t="s">
        <v>565</v>
      </c>
      <c r="M1313" t="s">
        <v>578</v>
      </c>
      <c r="N1313" t="s">
        <v>549</v>
      </c>
      <c r="O1313" t="s">
        <v>559</v>
      </c>
      <c r="P1313" t="s">
        <v>163</v>
      </c>
      <c r="Q1313" t="s">
        <v>472</v>
      </c>
      <c r="R1313" t="s">
        <v>475</v>
      </c>
      <c r="S1313" t="s">
        <v>659</v>
      </c>
      <c r="T1313" t="s">
        <v>17846</v>
      </c>
      <c r="U1313">
        <f>COUNTIF('业绩进度排名-中间表'!$E$27:$E$202,新签明细[[#This Row],[cc_user_name]])</f>
        <v>1</v>
      </c>
      <c r="V1313" s="1">
        <f>DATEVALUE(LEFT(新签明细[[#This Row],[支付成功时间]], FIND(" ", 新签明细[[#This Row],[支付成功时间]]) - 1))</f>
        <v>45793</v>
      </c>
      <c r="W1313" s="1">
        <f>IFERROR(DATEVALUE(LEFT(新签明细[[#This Row],[lead_date]],FIND(" ",新签明细[[#This Row],[lead_date]])-1)),$W$2)</f>
        <v>45791</v>
      </c>
      <c r="X1313" t="b">
        <f t="shared" ca="1" si="20"/>
        <v>1</v>
      </c>
    </row>
    <row r="1314" spans="1:24" hidden="1">
      <c r="A1314" t="s">
        <v>1181</v>
      </c>
      <c r="B1314" t="s">
        <v>1182</v>
      </c>
      <c r="C1314">
        <v>18</v>
      </c>
      <c r="D1314" t="s">
        <v>201</v>
      </c>
      <c r="E1314" t="s">
        <v>1182</v>
      </c>
      <c r="F1314">
        <v>1</v>
      </c>
      <c r="G1314">
        <v>630</v>
      </c>
      <c r="H1314">
        <v>534433</v>
      </c>
      <c r="I1314" t="s">
        <v>1183</v>
      </c>
      <c r="J1314" t="s">
        <v>545</v>
      </c>
      <c r="K1314" t="s">
        <v>546</v>
      </c>
      <c r="L1314" t="s">
        <v>565</v>
      </c>
      <c r="M1314" t="s">
        <v>548</v>
      </c>
      <c r="N1314" t="s">
        <v>549</v>
      </c>
      <c r="O1314" t="s">
        <v>550</v>
      </c>
      <c r="P1314" t="s">
        <v>551</v>
      </c>
      <c r="Q1314" t="s">
        <v>149</v>
      </c>
      <c r="R1314" t="s">
        <v>475</v>
      </c>
      <c r="S1314" t="s">
        <v>579</v>
      </c>
      <c r="T1314" t="s">
        <v>683</v>
      </c>
      <c r="U1314">
        <f>COUNTIF('业绩进度排名-中间表'!$E$27:$E$202,新签明细[[#This Row],[cc_user_name]])</f>
        <v>1</v>
      </c>
      <c r="V1314" s="1">
        <f>DATEVALUE(LEFT(新签明细[[#This Row],[支付成功时间]], FIND(" ", 新签明细[[#This Row],[支付成功时间]]) - 1))</f>
        <v>45781</v>
      </c>
      <c r="W1314" s="1">
        <f>IFERROR(DATEVALUE(LEFT(新签明细[[#This Row],[lead_date]],FIND(" ",新签明细[[#This Row],[lead_date]])-1)),$W$2)</f>
        <v>45775</v>
      </c>
      <c r="X1314" t="b">
        <f t="shared" ca="1" si="20"/>
        <v>0</v>
      </c>
    </row>
    <row r="1315" spans="1:24" hidden="1">
      <c r="A1315" t="s">
        <v>1184</v>
      </c>
      <c r="B1315" t="s">
        <v>1185</v>
      </c>
      <c r="C1315">
        <v>48</v>
      </c>
      <c r="D1315" t="s">
        <v>296</v>
      </c>
      <c r="E1315" t="s">
        <v>1185</v>
      </c>
      <c r="F1315">
        <v>1</v>
      </c>
      <c r="G1315">
        <v>1598</v>
      </c>
      <c r="H1315">
        <v>535008</v>
      </c>
      <c r="I1315" t="s">
        <v>1186</v>
      </c>
      <c r="J1315" t="s">
        <v>545</v>
      </c>
      <c r="K1315" t="s">
        <v>546</v>
      </c>
      <c r="L1315" t="s">
        <v>571</v>
      </c>
      <c r="M1315" t="s">
        <v>902</v>
      </c>
      <c r="N1315" t="s">
        <v>549</v>
      </c>
      <c r="O1315" t="s">
        <v>550</v>
      </c>
      <c r="P1315" t="s">
        <v>136</v>
      </c>
      <c r="Q1315" t="s">
        <v>292</v>
      </c>
      <c r="R1315" t="s">
        <v>475</v>
      </c>
      <c r="S1315" t="s">
        <v>1187</v>
      </c>
      <c r="T1315" t="s">
        <v>722</v>
      </c>
      <c r="U1315">
        <f>COUNTIF('业绩进度排名-中间表'!$E$27:$E$202,新签明细[[#This Row],[cc_user_name]])</f>
        <v>1</v>
      </c>
      <c r="V1315" s="1">
        <f>DATEVALUE(LEFT(新签明细[[#This Row],[支付成功时间]], FIND(" ", 新签明细[[#This Row],[支付成功时间]]) - 1))</f>
        <v>45784</v>
      </c>
      <c r="W1315" s="1">
        <f>IFERROR(DATEVALUE(LEFT(新签明细[[#This Row],[lead_date]],FIND(" ",新签明细[[#This Row],[lead_date]])-1)),$W$2)</f>
        <v>45780</v>
      </c>
      <c r="X1315" t="b">
        <f t="shared" ca="1" si="20"/>
        <v>1</v>
      </c>
    </row>
    <row r="1316" spans="1:24" hidden="1">
      <c r="A1316" t="s">
        <v>31048</v>
      </c>
      <c r="B1316" t="s">
        <v>31049</v>
      </c>
      <c r="C1316">
        <v>24</v>
      </c>
      <c r="D1316" t="s">
        <v>257</v>
      </c>
      <c r="E1316" t="s">
        <v>31049</v>
      </c>
      <c r="F1316">
        <v>1</v>
      </c>
      <c r="G1316">
        <v>840</v>
      </c>
      <c r="H1316">
        <v>544205</v>
      </c>
      <c r="I1316" t="s">
        <v>31050</v>
      </c>
      <c r="J1316" t="s">
        <v>545</v>
      </c>
      <c r="K1316" t="s">
        <v>546</v>
      </c>
      <c r="L1316" t="s">
        <v>671</v>
      </c>
      <c r="M1316" t="s">
        <v>548</v>
      </c>
      <c r="N1316" t="s">
        <v>549</v>
      </c>
      <c r="O1316" t="s">
        <v>550</v>
      </c>
      <c r="P1316" t="s">
        <v>136</v>
      </c>
      <c r="Q1316" t="s">
        <v>147</v>
      </c>
      <c r="R1316" t="s">
        <v>475</v>
      </c>
      <c r="S1316" t="s">
        <v>667</v>
      </c>
      <c r="T1316" t="s">
        <v>29030</v>
      </c>
      <c r="U1316">
        <f>COUNTIF('业绩进度排名-中间表'!$E$27:$E$202,新签明细[[#This Row],[cc_user_name]])</f>
        <v>1</v>
      </c>
      <c r="V1316" s="1">
        <f>DATEVALUE(LEFT(新签明细[[#This Row],[支付成功时间]], FIND(" ", 新签明细[[#This Row],[支付成功时间]]) - 1))</f>
        <v>45804</v>
      </c>
      <c r="W1316" s="1">
        <f>IFERROR(DATEVALUE(LEFT(新签明细[[#This Row],[lead_date]],FIND(" ",新签明细[[#This Row],[lead_date]])-1)),$W$2)</f>
        <v>45802</v>
      </c>
      <c r="X1316" t="b">
        <f t="shared" ca="1" si="20"/>
        <v>1</v>
      </c>
    </row>
    <row r="1317" spans="1:24" hidden="1">
      <c r="A1317" t="s">
        <v>31051</v>
      </c>
      <c r="B1317" t="s">
        <v>31052</v>
      </c>
      <c r="C1317">
        <v>8</v>
      </c>
      <c r="D1317" t="s">
        <v>257</v>
      </c>
      <c r="E1317" t="s">
        <v>31052</v>
      </c>
      <c r="F1317">
        <v>1</v>
      </c>
      <c r="G1317">
        <v>280</v>
      </c>
      <c r="H1317">
        <v>544574</v>
      </c>
      <c r="I1317" t="s">
        <v>31053</v>
      </c>
      <c r="J1317" t="s">
        <v>545</v>
      </c>
      <c r="K1317" t="s">
        <v>546</v>
      </c>
      <c r="L1317" t="s">
        <v>577</v>
      </c>
      <c r="M1317" t="s">
        <v>626</v>
      </c>
      <c r="N1317" t="s">
        <v>549</v>
      </c>
      <c r="O1317" t="s">
        <v>550</v>
      </c>
      <c r="P1317" t="s">
        <v>136</v>
      </c>
      <c r="Q1317" t="s">
        <v>147</v>
      </c>
      <c r="R1317" t="s">
        <v>475</v>
      </c>
      <c r="S1317" t="s">
        <v>611</v>
      </c>
      <c r="T1317" t="s">
        <v>17695</v>
      </c>
      <c r="U1317">
        <f>COUNTIF('业绩进度排名-中间表'!$E$27:$E$202,新签明细[[#This Row],[cc_user_name]])</f>
        <v>1</v>
      </c>
      <c r="V1317" s="1">
        <f>DATEVALUE(LEFT(新签明细[[#This Row],[支付成功时间]], FIND(" ", 新签明细[[#This Row],[支付成功时间]]) - 1))</f>
        <v>45804</v>
      </c>
      <c r="W1317" s="1">
        <f>IFERROR(DATEVALUE(LEFT(新签明细[[#This Row],[lead_date]],FIND(" ",新签明细[[#This Row],[lead_date]])-1)),$W$2)</f>
        <v>45790</v>
      </c>
      <c r="X1317" t="b">
        <f t="shared" ca="1" si="20"/>
        <v>1</v>
      </c>
    </row>
    <row r="1318" spans="1:24">
      <c r="A1318" t="s">
        <v>1188</v>
      </c>
      <c r="B1318" t="s">
        <v>1189</v>
      </c>
      <c r="C1318">
        <v>18</v>
      </c>
      <c r="D1318" t="s">
        <v>301</v>
      </c>
      <c r="E1318" t="s">
        <v>1189</v>
      </c>
      <c r="F1318">
        <v>1</v>
      </c>
      <c r="G1318">
        <v>630</v>
      </c>
      <c r="H1318">
        <v>535756</v>
      </c>
      <c r="I1318" t="s">
        <v>1190</v>
      </c>
      <c r="J1318" t="s">
        <v>545</v>
      </c>
      <c r="K1318" t="s">
        <v>546</v>
      </c>
      <c r="L1318" t="s">
        <v>565</v>
      </c>
      <c r="M1318" t="s">
        <v>548</v>
      </c>
      <c r="N1318" t="s">
        <v>549</v>
      </c>
      <c r="O1318" t="s">
        <v>550</v>
      </c>
      <c r="P1318" t="s">
        <v>136</v>
      </c>
      <c r="Q1318" t="s">
        <v>143</v>
      </c>
      <c r="R1318" t="s">
        <v>475</v>
      </c>
      <c r="S1318" t="s">
        <v>659</v>
      </c>
      <c r="T1318" t="s">
        <v>708</v>
      </c>
      <c r="U1318">
        <f>COUNTIF('业绩进度排名-中间表'!$E$27:$E$202,新签明细[[#This Row],[cc_user_name]])</f>
        <v>1</v>
      </c>
      <c r="V1318" s="1">
        <f>DATEVALUE(LEFT(新签明细[[#This Row],[支付成功时间]], FIND(" ", 新签明细[[#This Row],[支付成功时间]]) - 1))</f>
        <v>45786</v>
      </c>
      <c r="W1318" s="1">
        <f>IFERROR(DATEVALUE(LEFT(新签明细[[#This Row],[lead_date]],FIND(" ",新签明细[[#This Row],[lead_date]])-1)),$W$2)</f>
        <v>45785</v>
      </c>
      <c r="X1318" t="b">
        <f t="shared" ca="1" si="20"/>
        <v>1</v>
      </c>
    </row>
    <row r="1319" spans="1:24" hidden="1">
      <c r="A1319" t="s">
        <v>18091</v>
      </c>
      <c r="B1319" t="s">
        <v>18092</v>
      </c>
      <c r="C1319">
        <v>36</v>
      </c>
      <c r="D1319" t="s">
        <v>203</v>
      </c>
      <c r="E1319" t="s">
        <v>18092</v>
      </c>
      <c r="F1319">
        <v>1</v>
      </c>
      <c r="G1319">
        <v>1199</v>
      </c>
      <c r="H1319">
        <v>541022</v>
      </c>
      <c r="I1319" t="s">
        <v>18093</v>
      </c>
      <c r="J1319" t="s">
        <v>545</v>
      </c>
      <c r="K1319" t="s">
        <v>546</v>
      </c>
      <c r="L1319" t="s">
        <v>557</v>
      </c>
      <c r="M1319" t="s">
        <v>548</v>
      </c>
      <c r="N1319" t="s">
        <v>549</v>
      </c>
      <c r="O1319" t="s">
        <v>550</v>
      </c>
      <c r="P1319" t="s">
        <v>551</v>
      </c>
      <c r="Q1319" t="s">
        <v>149</v>
      </c>
      <c r="R1319" t="s">
        <v>475</v>
      </c>
      <c r="S1319" t="s">
        <v>1538</v>
      </c>
      <c r="T1319" t="s">
        <v>17661</v>
      </c>
      <c r="U1319">
        <f>COUNTIF('业绩进度排名-中间表'!$E$27:$E$202,新签明细[[#This Row],[cc_user_name]])</f>
        <v>1</v>
      </c>
      <c r="V1319" s="1">
        <f>DATEVALUE(LEFT(新签明细[[#This Row],[支付成功时间]], FIND(" ", 新签明细[[#This Row],[支付成功时间]]) - 1))</f>
        <v>45798</v>
      </c>
      <c r="W1319" s="1">
        <f>IFERROR(DATEVALUE(LEFT(新签明细[[#This Row],[lead_date]],FIND(" ",新签明细[[#This Row],[lead_date]])-1)),$W$2)</f>
        <v>45793</v>
      </c>
      <c r="X1319" t="b">
        <f t="shared" ca="1" si="20"/>
        <v>1</v>
      </c>
    </row>
    <row r="1320" spans="1:24" hidden="1">
      <c r="A1320" t="s">
        <v>1191</v>
      </c>
      <c r="B1320" t="s">
        <v>1192</v>
      </c>
      <c r="C1320">
        <v>24</v>
      </c>
      <c r="D1320" t="s">
        <v>272</v>
      </c>
      <c r="E1320" t="s">
        <v>1192</v>
      </c>
      <c r="F1320">
        <v>1</v>
      </c>
      <c r="G1320">
        <v>865.2</v>
      </c>
      <c r="H1320">
        <v>535742</v>
      </c>
      <c r="I1320" t="s">
        <v>1193</v>
      </c>
      <c r="J1320" t="s">
        <v>545</v>
      </c>
      <c r="K1320" t="s">
        <v>546</v>
      </c>
      <c r="L1320" t="s">
        <v>671</v>
      </c>
      <c r="M1320" t="s">
        <v>695</v>
      </c>
      <c r="N1320" t="s">
        <v>549</v>
      </c>
      <c r="O1320" t="s">
        <v>550</v>
      </c>
      <c r="P1320" t="s">
        <v>136</v>
      </c>
      <c r="Q1320" t="s">
        <v>139</v>
      </c>
      <c r="R1320" t="s">
        <v>475</v>
      </c>
      <c r="S1320" t="s">
        <v>897</v>
      </c>
      <c r="T1320" t="s">
        <v>873</v>
      </c>
      <c r="U1320">
        <f>COUNTIF('业绩进度排名-中间表'!$E$27:$E$202,新签明细[[#This Row],[cc_user_name]])</f>
        <v>1</v>
      </c>
      <c r="V1320" s="1">
        <f>DATEVALUE(LEFT(新签明细[[#This Row],[支付成功时间]], FIND(" ", 新签明细[[#This Row],[支付成功时间]]) - 1))</f>
        <v>45786</v>
      </c>
      <c r="W1320" s="1">
        <f>IFERROR(DATEVALUE(LEFT(新签明细[[#This Row],[lead_date]],FIND(" ",新签明细[[#This Row],[lead_date]])-1)),$W$2)</f>
        <v>45786</v>
      </c>
      <c r="X1320" t="b">
        <f t="shared" ca="1" si="20"/>
        <v>1</v>
      </c>
    </row>
    <row r="1321" spans="1:24" hidden="1">
      <c r="A1321" t="s">
        <v>1194</v>
      </c>
      <c r="B1321" t="s">
        <v>1195</v>
      </c>
      <c r="C1321">
        <v>48</v>
      </c>
      <c r="D1321" t="s">
        <v>266</v>
      </c>
      <c r="E1321" t="s">
        <v>1195</v>
      </c>
      <c r="F1321">
        <v>1</v>
      </c>
      <c r="G1321">
        <v>1598</v>
      </c>
      <c r="H1321">
        <v>534632</v>
      </c>
      <c r="I1321" t="s">
        <v>1196</v>
      </c>
      <c r="J1321" t="s">
        <v>545</v>
      </c>
      <c r="K1321" t="s">
        <v>546</v>
      </c>
      <c r="L1321" t="s">
        <v>571</v>
      </c>
      <c r="M1321" t="s">
        <v>578</v>
      </c>
      <c r="N1321" t="s">
        <v>549</v>
      </c>
      <c r="O1321" t="s">
        <v>550</v>
      </c>
      <c r="P1321" t="s">
        <v>136</v>
      </c>
      <c r="Q1321" t="s">
        <v>264</v>
      </c>
      <c r="R1321" t="s">
        <v>475</v>
      </c>
      <c r="S1321" t="s">
        <v>572</v>
      </c>
      <c r="T1321" t="s">
        <v>673</v>
      </c>
      <c r="U1321">
        <f>COUNTIF('业绩进度排名-中间表'!$E$27:$E$202,新签明细[[#This Row],[cc_user_name]])</f>
        <v>1</v>
      </c>
      <c r="V1321" s="1">
        <f>DATEVALUE(LEFT(新签明细[[#This Row],[支付成功时间]], FIND(" ", 新签明细[[#This Row],[支付成功时间]]) - 1))</f>
        <v>45782</v>
      </c>
      <c r="W1321" s="1">
        <f>IFERROR(DATEVALUE(LEFT(新签明细[[#This Row],[lead_date]],FIND(" ",新签明细[[#This Row],[lead_date]])-1)),$W$2)</f>
        <v>45778</v>
      </c>
      <c r="X1321" t="b">
        <f t="shared" ca="1" si="20"/>
        <v>1</v>
      </c>
    </row>
    <row r="1322" spans="1:24" hidden="1">
      <c r="A1322" t="s">
        <v>18094</v>
      </c>
      <c r="B1322" t="s">
        <v>18095</v>
      </c>
      <c r="C1322">
        <v>36</v>
      </c>
      <c r="D1322" t="s">
        <v>271</v>
      </c>
      <c r="E1322" t="s">
        <v>18095</v>
      </c>
      <c r="F1322">
        <v>1</v>
      </c>
      <c r="G1322">
        <v>1267.417651</v>
      </c>
      <c r="H1322">
        <v>537907</v>
      </c>
      <c r="I1322" t="s">
        <v>18096</v>
      </c>
      <c r="J1322" t="s">
        <v>545</v>
      </c>
      <c r="K1322" t="s">
        <v>546</v>
      </c>
      <c r="L1322" t="s">
        <v>557</v>
      </c>
      <c r="M1322" t="s">
        <v>558</v>
      </c>
      <c r="N1322" t="s">
        <v>549</v>
      </c>
      <c r="O1322" t="s">
        <v>550</v>
      </c>
      <c r="P1322" t="s">
        <v>136</v>
      </c>
      <c r="Q1322" t="s">
        <v>139</v>
      </c>
      <c r="R1322" t="s">
        <v>475</v>
      </c>
      <c r="S1322" t="s">
        <v>552</v>
      </c>
      <c r="T1322" t="s">
        <v>567</v>
      </c>
      <c r="U1322">
        <f>COUNTIF('业绩进度排名-中间表'!$E$27:$E$202,新签明细[[#This Row],[cc_user_name]])</f>
        <v>1</v>
      </c>
      <c r="V1322" s="1">
        <f>DATEVALUE(LEFT(新签明细[[#This Row],[支付成功时间]], FIND(" ", 新签明细[[#This Row],[支付成功时间]]) - 1))</f>
        <v>45791</v>
      </c>
      <c r="W1322" s="1">
        <f>IFERROR(DATEVALUE(LEFT(新签明细[[#This Row],[lead_date]],FIND(" ",新签明细[[#This Row],[lead_date]])-1)),$W$2)</f>
        <v>45783</v>
      </c>
      <c r="X1322" t="b">
        <f t="shared" ca="1" si="20"/>
        <v>1</v>
      </c>
    </row>
    <row r="1323" spans="1:24" hidden="1">
      <c r="A1323" t="s">
        <v>18138</v>
      </c>
      <c r="B1323" t="s">
        <v>18139</v>
      </c>
      <c r="C1323">
        <v>36</v>
      </c>
      <c r="D1323" t="s">
        <v>213</v>
      </c>
      <c r="E1323" t="s">
        <v>18139</v>
      </c>
      <c r="F1323">
        <v>1</v>
      </c>
      <c r="G1323">
        <v>1234.97</v>
      </c>
      <c r="H1323">
        <v>539503</v>
      </c>
      <c r="I1323" t="s">
        <v>18140</v>
      </c>
      <c r="J1323" t="s">
        <v>545</v>
      </c>
      <c r="K1323" t="s">
        <v>546</v>
      </c>
      <c r="L1323" t="s">
        <v>557</v>
      </c>
      <c r="M1323" t="s">
        <v>558</v>
      </c>
      <c r="N1323" t="s">
        <v>549</v>
      </c>
      <c r="O1323" t="s">
        <v>550</v>
      </c>
      <c r="P1323" t="s">
        <v>551</v>
      </c>
      <c r="Q1323" t="s">
        <v>149</v>
      </c>
      <c r="R1323" t="s">
        <v>475</v>
      </c>
      <c r="S1323" t="s">
        <v>687</v>
      </c>
      <c r="T1323" t="s">
        <v>17717</v>
      </c>
      <c r="U1323">
        <f>COUNTIF('业绩进度排名-中间表'!$E$27:$E$202,新签明细[[#This Row],[cc_user_name]])</f>
        <v>1</v>
      </c>
      <c r="V1323" s="1">
        <f>DATEVALUE(LEFT(新签明细[[#This Row],[支付成功时间]], FIND(" ", 新签明细[[#This Row],[支付成功时间]]) - 1))</f>
        <v>45794</v>
      </c>
      <c r="W1323" s="1">
        <f>IFERROR(DATEVALUE(LEFT(新签明细[[#This Row],[lead_date]],FIND(" ",新签明细[[#This Row],[lead_date]])-1)),$W$2)</f>
        <v>45792</v>
      </c>
      <c r="X1323" t="b">
        <f t="shared" ca="1" si="20"/>
        <v>1</v>
      </c>
    </row>
    <row r="1324" spans="1:24" hidden="1">
      <c r="A1324" t="s">
        <v>1197</v>
      </c>
      <c r="B1324" t="s">
        <v>1198</v>
      </c>
      <c r="C1324">
        <v>30</v>
      </c>
      <c r="D1324" t="s">
        <v>290</v>
      </c>
      <c r="E1324" t="s">
        <v>1198</v>
      </c>
      <c r="F1324">
        <v>1</v>
      </c>
      <c r="G1324">
        <v>787.5</v>
      </c>
      <c r="H1324">
        <v>534405</v>
      </c>
      <c r="I1324" t="s">
        <v>1199</v>
      </c>
      <c r="J1324" t="s">
        <v>545</v>
      </c>
      <c r="K1324" t="s">
        <v>546</v>
      </c>
      <c r="L1324" t="s">
        <v>599</v>
      </c>
      <c r="M1324" t="s">
        <v>632</v>
      </c>
      <c r="N1324" t="s">
        <v>549</v>
      </c>
      <c r="O1324" t="s">
        <v>550</v>
      </c>
      <c r="P1324" t="s">
        <v>136</v>
      </c>
      <c r="Q1324" t="s">
        <v>283</v>
      </c>
      <c r="R1324" t="s">
        <v>475</v>
      </c>
      <c r="S1324" t="s">
        <v>1200</v>
      </c>
      <c r="T1324" t="s">
        <v>1201</v>
      </c>
      <c r="U1324">
        <f>COUNTIF('业绩进度排名-中间表'!$E$27:$E$202,新签明细[[#This Row],[cc_user_name]])</f>
        <v>1</v>
      </c>
      <c r="V1324" s="1">
        <f>DATEVALUE(LEFT(新签明细[[#This Row],[支付成功时间]], FIND(" ", 新签明细[[#This Row],[支付成功时间]]) - 1))</f>
        <v>45781</v>
      </c>
      <c r="W1324" s="1">
        <f>IFERROR(DATEVALUE(LEFT(新签明细[[#This Row],[lead_date]],FIND(" ",新签明细[[#This Row],[lead_date]])-1)),$W$2)</f>
        <v>45760</v>
      </c>
      <c r="X1324" t="b">
        <f t="shared" ca="1" si="20"/>
        <v>0</v>
      </c>
    </row>
    <row r="1325" spans="1:24" hidden="1">
      <c r="A1325" t="s">
        <v>18141</v>
      </c>
      <c r="B1325" t="s">
        <v>18142</v>
      </c>
      <c r="C1325">
        <v>60</v>
      </c>
      <c r="D1325" t="s">
        <v>272</v>
      </c>
      <c r="E1325" t="s">
        <v>18142</v>
      </c>
      <c r="F1325">
        <v>1</v>
      </c>
      <c r="G1325">
        <v>1575</v>
      </c>
      <c r="H1325">
        <v>539190</v>
      </c>
      <c r="I1325" t="s">
        <v>18143</v>
      </c>
      <c r="J1325" t="s">
        <v>545</v>
      </c>
      <c r="K1325" t="s">
        <v>546</v>
      </c>
      <c r="L1325" t="s">
        <v>547</v>
      </c>
      <c r="M1325" t="s">
        <v>578</v>
      </c>
      <c r="N1325" t="s">
        <v>549</v>
      </c>
      <c r="O1325" t="s">
        <v>550</v>
      </c>
      <c r="P1325" t="s">
        <v>136</v>
      </c>
      <c r="Q1325" t="s">
        <v>139</v>
      </c>
      <c r="R1325" t="s">
        <v>475</v>
      </c>
      <c r="S1325" t="s">
        <v>18144</v>
      </c>
      <c r="T1325" t="s">
        <v>17695</v>
      </c>
      <c r="U1325">
        <f>COUNTIF('业绩进度排名-中间表'!$E$27:$E$202,新签明细[[#This Row],[cc_user_name]])</f>
        <v>1</v>
      </c>
      <c r="V1325" s="1">
        <f>DATEVALUE(LEFT(新签明细[[#This Row],[支付成功时间]], FIND(" ", 新签明细[[#This Row],[支付成功时间]]) - 1))</f>
        <v>45794</v>
      </c>
      <c r="W1325" s="1">
        <f>IFERROR(DATEVALUE(LEFT(新签明细[[#This Row],[lead_date]],FIND(" ",新签明细[[#This Row],[lead_date]])-1)),$W$2)</f>
        <v>45790</v>
      </c>
      <c r="X1325" t="b">
        <f t="shared" ca="1" si="20"/>
        <v>1</v>
      </c>
    </row>
    <row r="1326" spans="1:24" hidden="1">
      <c r="A1326" t="s">
        <v>18145</v>
      </c>
      <c r="B1326" t="s">
        <v>18146</v>
      </c>
      <c r="C1326">
        <v>48</v>
      </c>
      <c r="D1326" t="s">
        <v>288</v>
      </c>
      <c r="E1326" t="s">
        <v>18146</v>
      </c>
      <c r="F1326">
        <v>1</v>
      </c>
      <c r="G1326">
        <v>1598</v>
      </c>
      <c r="H1326">
        <v>538482</v>
      </c>
      <c r="I1326" t="s">
        <v>18147</v>
      </c>
      <c r="J1326" t="s">
        <v>545</v>
      </c>
      <c r="K1326" t="s">
        <v>546</v>
      </c>
      <c r="L1326" t="s">
        <v>571</v>
      </c>
      <c r="M1326" t="s">
        <v>548</v>
      </c>
      <c r="N1326" t="s">
        <v>549</v>
      </c>
      <c r="O1326" t="s">
        <v>550</v>
      </c>
      <c r="P1326" t="s">
        <v>136</v>
      </c>
      <c r="Q1326" t="s">
        <v>283</v>
      </c>
      <c r="R1326" t="s">
        <v>475</v>
      </c>
      <c r="S1326" t="s">
        <v>659</v>
      </c>
      <c r="T1326" t="s">
        <v>17695</v>
      </c>
      <c r="U1326">
        <f>COUNTIF('业绩进度排名-中间表'!$E$27:$E$202,新签明细[[#This Row],[cc_user_name]])</f>
        <v>1</v>
      </c>
      <c r="V1326" s="1">
        <f>DATEVALUE(LEFT(新签明细[[#This Row],[支付成功时间]], FIND(" ", 新签明细[[#This Row],[支付成功时间]]) - 1))</f>
        <v>45793</v>
      </c>
      <c r="W1326" s="1">
        <f>IFERROR(DATEVALUE(LEFT(新签明细[[#This Row],[lead_date]],FIND(" ",新签明细[[#This Row],[lead_date]])-1)),$W$2)</f>
        <v>45790</v>
      </c>
      <c r="X1326" t="b">
        <f t="shared" ca="1" si="20"/>
        <v>1</v>
      </c>
    </row>
    <row r="1327" spans="1:24" hidden="1">
      <c r="A1327" t="s">
        <v>18148</v>
      </c>
      <c r="B1327" t="s">
        <v>18149</v>
      </c>
      <c r="C1327">
        <v>8</v>
      </c>
      <c r="D1327" t="s">
        <v>241</v>
      </c>
      <c r="E1327" t="s">
        <v>18149</v>
      </c>
      <c r="F1327">
        <v>1</v>
      </c>
      <c r="G1327">
        <v>269.11267900000001</v>
      </c>
      <c r="H1327">
        <v>543196</v>
      </c>
      <c r="I1327" t="s">
        <v>18150</v>
      </c>
      <c r="J1327" t="s">
        <v>545</v>
      </c>
      <c r="K1327" t="s">
        <v>546</v>
      </c>
      <c r="L1327" t="s">
        <v>577</v>
      </c>
      <c r="M1327" t="s">
        <v>695</v>
      </c>
      <c r="N1327" t="s">
        <v>549</v>
      </c>
      <c r="O1327" t="s">
        <v>550</v>
      </c>
      <c r="P1327" t="s">
        <v>551</v>
      </c>
      <c r="Q1327" t="s">
        <v>141</v>
      </c>
      <c r="R1327" t="s">
        <v>475</v>
      </c>
      <c r="S1327" t="s">
        <v>633</v>
      </c>
      <c r="T1327" t="s">
        <v>18151</v>
      </c>
      <c r="U1327">
        <f>COUNTIF('业绩进度排名-中间表'!$E$27:$E$202,新签明细[[#This Row],[cc_user_name]])</f>
        <v>1</v>
      </c>
      <c r="V1327" s="1">
        <f>DATEVALUE(LEFT(新签明细[[#This Row],[支付成功时间]], FIND(" ", 新签明细[[#This Row],[支付成功时间]]) - 1))</f>
        <v>45802</v>
      </c>
      <c r="W1327" s="1">
        <f>IFERROR(DATEVALUE(LEFT(新签明细[[#This Row],[lead_date]],FIND(" ",新签明细[[#This Row],[lead_date]])-1)),$W$2)</f>
        <v>45644</v>
      </c>
      <c r="X1327" t="b">
        <f t="shared" ca="1" si="20"/>
        <v>0</v>
      </c>
    </row>
    <row r="1328" spans="1:24" hidden="1">
      <c r="A1328" t="s">
        <v>18152</v>
      </c>
      <c r="B1328" t="s">
        <v>18153</v>
      </c>
      <c r="C1328">
        <v>36</v>
      </c>
      <c r="D1328" t="s">
        <v>257</v>
      </c>
      <c r="E1328" t="s">
        <v>18153</v>
      </c>
      <c r="F1328">
        <v>1</v>
      </c>
      <c r="G1328">
        <v>1199</v>
      </c>
      <c r="H1328">
        <v>538995</v>
      </c>
      <c r="I1328" t="s">
        <v>18154</v>
      </c>
      <c r="J1328" t="s">
        <v>545</v>
      </c>
      <c r="K1328" t="s">
        <v>546</v>
      </c>
      <c r="L1328" t="s">
        <v>557</v>
      </c>
      <c r="M1328" t="s">
        <v>695</v>
      </c>
      <c r="N1328" t="s">
        <v>549</v>
      </c>
      <c r="O1328" t="s">
        <v>550</v>
      </c>
      <c r="P1328" t="s">
        <v>136</v>
      </c>
      <c r="Q1328" t="s">
        <v>147</v>
      </c>
      <c r="R1328" t="s">
        <v>475</v>
      </c>
      <c r="S1328" t="s">
        <v>18155</v>
      </c>
      <c r="T1328" t="s">
        <v>873</v>
      </c>
      <c r="U1328">
        <f>COUNTIF('业绩进度排名-中间表'!$E$27:$E$202,新签明细[[#This Row],[cc_user_name]])</f>
        <v>1</v>
      </c>
      <c r="V1328" s="1">
        <f>DATEVALUE(LEFT(新签明细[[#This Row],[支付成功时间]], FIND(" ", 新签明细[[#This Row],[支付成功时间]]) - 1))</f>
        <v>45794</v>
      </c>
      <c r="W1328" s="1">
        <f>IFERROR(DATEVALUE(LEFT(新签明细[[#This Row],[lead_date]],FIND(" ",新签明细[[#This Row],[lead_date]])-1)),$W$2)</f>
        <v>45786</v>
      </c>
      <c r="X1328" t="b">
        <f t="shared" ca="1" si="20"/>
        <v>1</v>
      </c>
    </row>
    <row r="1329" spans="1:24" hidden="1">
      <c r="A1329" t="s">
        <v>18156</v>
      </c>
      <c r="B1329" t="s">
        <v>18157</v>
      </c>
      <c r="C1329">
        <v>24</v>
      </c>
      <c r="D1329" t="s">
        <v>319</v>
      </c>
      <c r="E1329" t="s">
        <v>18157</v>
      </c>
      <c r="F1329">
        <v>1</v>
      </c>
      <c r="G1329">
        <v>865.2</v>
      </c>
      <c r="H1329">
        <v>542572</v>
      </c>
      <c r="I1329" t="s">
        <v>18158</v>
      </c>
      <c r="J1329" t="s">
        <v>545</v>
      </c>
      <c r="K1329" t="s">
        <v>546</v>
      </c>
      <c r="L1329" t="s">
        <v>671</v>
      </c>
      <c r="M1329" t="s">
        <v>548</v>
      </c>
      <c r="N1329" t="s">
        <v>549</v>
      </c>
      <c r="O1329" t="s">
        <v>550</v>
      </c>
      <c r="P1329" t="s">
        <v>616</v>
      </c>
      <c r="Q1329" t="s">
        <v>314</v>
      </c>
      <c r="R1329" t="s">
        <v>475</v>
      </c>
      <c r="S1329" t="s">
        <v>1852</v>
      </c>
      <c r="T1329" t="s">
        <v>17764</v>
      </c>
      <c r="U1329">
        <f>COUNTIF('业绩进度排名-中间表'!$E$27:$E$202,新签明细[[#This Row],[cc_user_name]])</f>
        <v>1</v>
      </c>
      <c r="V1329" s="1">
        <f>DATEVALUE(LEFT(新签明细[[#This Row],[支付成功时间]], FIND(" ", 新签明细[[#This Row],[支付成功时间]]) - 1))</f>
        <v>45801</v>
      </c>
      <c r="W1329" s="1">
        <f>IFERROR(DATEVALUE(LEFT(新签明细[[#This Row],[lead_date]],FIND(" ",新签明细[[#This Row],[lead_date]])-1)),$W$2)</f>
        <v>45799</v>
      </c>
      <c r="X1329" t="b">
        <f t="shared" ca="1" si="20"/>
        <v>1</v>
      </c>
    </row>
    <row r="1330" spans="1:24" hidden="1">
      <c r="A1330" t="s">
        <v>31054</v>
      </c>
      <c r="B1330" t="s">
        <v>31055</v>
      </c>
      <c r="C1330">
        <v>24</v>
      </c>
      <c r="D1330" t="s">
        <v>291</v>
      </c>
      <c r="E1330" t="s">
        <v>31055</v>
      </c>
      <c r="F1330">
        <v>1</v>
      </c>
      <c r="G1330">
        <v>854.495634</v>
      </c>
      <c r="H1330">
        <v>544019</v>
      </c>
      <c r="I1330" t="s">
        <v>31056</v>
      </c>
      <c r="J1330" t="s">
        <v>545</v>
      </c>
      <c r="K1330" t="s">
        <v>546</v>
      </c>
      <c r="L1330" t="s">
        <v>671</v>
      </c>
      <c r="M1330" t="s">
        <v>695</v>
      </c>
      <c r="N1330" t="s">
        <v>549</v>
      </c>
      <c r="O1330" t="s">
        <v>550</v>
      </c>
      <c r="P1330" t="s">
        <v>136</v>
      </c>
      <c r="Q1330" t="s">
        <v>292</v>
      </c>
      <c r="R1330" t="s">
        <v>475</v>
      </c>
      <c r="S1330" t="s">
        <v>17645</v>
      </c>
      <c r="T1330" t="s">
        <v>29030</v>
      </c>
      <c r="U1330">
        <f>COUNTIF('业绩进度排名-中间表'!$E$27:$E$202,新签明细[[#This Row],[cc_user_name]])</f>
        <v>1</v>
      </c>
      <c r="V1330" s="1">
        <f>DATEVALUE(LEFT(新签明细[[#This Row],[支付成功时间]], FIND(" ", 新签明细[[#This Row],[支付成功时间]]) - 1))</f>
        <v>45803</v>
      </c>
      <c r="W1330" s="1">
        <f>IFERROR(DATEVALUE(LEFT(新签明细[[#This Row],[lead_date]],FIND(" ",新签明细[[#This Row],[lead_date]])-1)),$W$2)</f>
        <v>45802</v>
      </c>
      <c r="X1330" t="b">
        <f t="shared" ca="1" si="20"/>
        <v>1</v>
      </c>
    </row>
    <row r="1331" spans="1:24" hidden="1">
      <c r="A1331" t="s">
        <v>18159</v>
      </c>
      <c r="B1331" t="s">
        <v>18160</v>
      </c>
      <c r="C1331">
        <v>36</v>
      </c>
      <c r="D1331" t="s">
        <v>338</v>
      </c>
      <c r="E1331" t="s">
        <v>18160</v>
      </c>
      <c r="F1331">
        <v>1</v>
      </c>
      <c r="G1331">
        <v>1341.247805</v>
      </c>
      <c r="H1331">
        <v>539214</v>
      </c>
      <c r="I1331" t="s">
        <v>18161</v>
      </c>
      <c r="J1331" t="s">
        <v>545</v>
      </c>
      <c r="K1331" t="s">
        <v>546</v>
      </c>
      <c r="L1331" t="s">
        <v>557</v>
      </c>
      <c r="M1331" t="s">
        <v>558</v>
      </c>
      <c r="N1331" t="s">
        <v>549</v>
      </c>
      <c r="O1331" t="s">
        <v>559</v>
      </c>
      <c r="P1331" t="s">
        <v>504</v>
      </c>
      <c r="Q1331" t="s">
        <v>325</v>
      </c>
      <c r="R1331" t="s">
        <v>475</v>
      </c>
      <c r="S1331" t="s">
        <v>672</v>
      </c>
      <c r="T1331" t="s">
        <v>17846</v>
      </c>
      <c r="U1331">
        <f>COUNTIF('业绩进度排名-中间表'!$E$27:$E$202,新签明细[[#This Row],[cc_user_name]])</f>
        <v>1</v>
      </c>
      <c r="V1331" s="1">
        <f>DATEVALUE(LEFT(新签明细[[#This Row],[支付成功时间]], FIND(" ", 新签明细[[#This Row],[支付成功时间]]) - 1))</f>
        <v>45794</v>
      </c>
      <c r="W1331" s="1">
        <f>IFERROR(DATEVALUE(LEFT(新签明细[[#This Row],[lead_date]],FIND(" ",新签明细[[#This Row],[lead_date]])-1)),$W$2)</f>
        <v>45791</v>
      </c>
      <c r="X1331" t="b">
        <f t="shared" ca="1" si="20"/>
        <v>1</v>
      </c>
    </row>
    <row r="1332" spans="1:24" hidden="1">
      <c r="A1332" t="s">
        <v>18162</v>
      </c>
      <c r="B1332" t="s">
        <v>18163</v>
      </c>
      <c r="C1332">
        <v>36</v>
      </c>
      <c r="D1332" t="s">
        <v>241</v>
      </c>
      <c r="E1332" t="s">
        <v>18163</v>
      </c>
      <c r="F1332">
        <v>1</v>
      </c>
      <c r="G1332">
        <v>1199</v>
      </c>
      <c r="H1332">
        <v>542360</v>
      </c>
      <c r="I1332" t="s">
        <v>18164</v>
      </c>
      <c r="J1332" t="s">
        <v>545</v>
      </c>
      <c r="K1332" t="s">
        <v>546</v>
      </c>
      <c r="L1332" t="s">
        <v>557</v>
      </c>
      <c r="M1332" t="s">
        <v>558</v>
      </c>
      <c r="N1332" t="s">
        <v>549</v>
      </c>
      <c r="O1332" t="s">
        <v>550</v>
      </c>
      <c r="P1332" t="s">
        <v>551</v>
      </c>
      <c r="Q1332" t="s">
        <v>141</v>
      </c>
      <c r="R1332" t="s">
        <v>475</v>
      </c>
      <c r="S1332" t="s">
        <v>572</v>
      </c>
      <c r="T1332" t="s">
        <v>17678</v>
      </c>
      <c r="U1332">
        <f>COUNTIF('业绩进度排名-中间表'!$E$27:$E$202,新签明细[[#This Row],[cc_user_name]])</f>
        <v>1</v>
      </c>
      <c r="V1332" s="1">
        <f>DATEVALUE(LEFT(新签明细[[#This Row],[支付成功时间]], FIND(" ", 新签明细[[#This Row],[支付成功时间]]) - 1))</f>
        <v>45800</v>
      </c>
      <c r="W1332" s="1">
        <f>IFERROR(DATEVALUE(LEFT(新签明细[[#This Row],[lead_date]],FIND(" ",新签明细[[#This Row],[lead_date]])-1)),$W$2)</f>
        <v>45798</v>
      </c>
      <c r="X1332" t="b">
        <f t="shared" ca="1" si="20"/>
        <v>1</v>
      </c>
    </row>
    <row r="1333" spans="1:24" hidden="1">
      <c r="A1333" t="s">
        <v>9605</v>
      </c>
      <c r="B1333" t="s">
        <v>9606</v>
      </c>
      <c r="C1333">
        <v>36</v>
      </c>
      <c r="D1333" t="s">
        <v>332</v>
      </c>
      <c r="E1333" t="s">
        <v>9606</v>
      </c>
      <c r="F1333">
        <v>1</v>
      </c>
      <c r="G1333">
        <v>1341.247805</v>
      </c>
      <c r="H1333">
        <v>536668</v>
      </c>
      <c r="I1333" t="s">
        <v>9607</v>
      </c>
      <c r="J1333" t="s">
        <v>545</v>
      </c>
      <c r="K1333" t="s">
        <v>546</v>
      </c>
      <c r="L1333" t="s">
        <v>557</v>
      </c>
      <c r="M1333" t="s">
        <v>558</v>
      </c>
      <c r="N1333" t="s">
        <v>549</v>
      </c>
      <c r="O1333" t="s">
        <v>559</v>
      </c>
      <c r="P1333" t="s">
        <v>504</v>
      </c>
      <c r="Q1333" t="s">
        <v>325</v>
      </c>
      <c r="R1333" t="s">
        <v>475</v>
      </c>
      <c r="S1333" t="s">
        <v>672</v>
      </c>
      <c r="T1333" t="s">
        <v>622</v>
      </c>
      <c r="U1333">
        <f>COUNTIF('业绩进度排名-中间表'!$E$27:$E$202,新签明细[[#This Row],[cc_user_name]])</f>
        <v>1</v>
      </c>
      <c r="V1333" s="1">
        <f>DATEVALUE(LEFT(新签明细[[#This Row],[支付成功时间]], FIND(" ", 新签明细[[#This Row],[支付成功时间]]) - 1))</f>
        <v>45788</v>
      </c>
      <c r="W1333" s="1">
        <f>IFERROR(DATEVALUE(LEFT(新签明细[[#This Row],[lead_date]],FIND(" ",新签明细[[#This Row],[lead_date]])-1)),$W$2)</f>
        <v>45777</v>
      </c>
      <c r="X1333" t="b">
        <f t="shared" ca="1" si="20"/>
        <v>0</v>
      </c>
    </row>
    <row r="1334" spans="1:24" hidden="1">
      <c r="A1334" t="s">
        <v>18165</v>
      </c>
      <c r="B1334" t="s">
        <v>18166</v>
      </c>
      <c r="C1334">
        <v>8</v>
      </c>
      <c r="D1334" t="s">
        <v>626</v>
      </c>
      <c r="E1334" t="s">
        <v>18166</v>
      </c>
      <c r="F1334">
        <v>1</v>
      </c>
      <c r="G1334">
        <v>288.39999999999998</v>
      </c>
      <c r="H1334">
        <v>538967</v>
      </c>
      <c r="I1334" t="s">
        <v>18167</v>
      </c>
      <c r="J1334" t="s">
        <v>545</v>
      </c>
      <c r="K1334" t="s">
        <v>546</v>
      </c>
      <c r="L1334" t="s">
        <v>577</v>
      </c>
      <c r="M1334" t="s">
        <v>548</v>
      </c>
      <c r="N1334" t="s">
        <v>649</v>
      </c>
      <c r="O1334" t="s">
        <v>649</v>
      </c>
      <c r="P1334" t="s">
        <v>649</v>
      </c>
      <c r="Q1334" t="s">
        <v>626</v>
      </c>
      <c r="R1334" t="s">
        <v>475</v>
      </c>
      <c r="S1334" t="s">
        <v>659</v>
      </c>
      <c r="T1334" t="s">
        <v>18168</v>
      </c>
      <c r="U1334">
        <f>COUNTIF('业绩进度排名-中间表'!$E$27:$E$202,新签明细[[#This Row],[cc_user_name]])</f>
        <v>0</v>
      </c>
      <c r="V1334" s="1">
        <f>DATEVALUE(LEFT(新签明细[[#This Row],[支付成功时间]], FIND(" ", 新签明细[[#This Row],[支付成功时间]]) - 1))</f>
        <v>45794</v>
      </c>
      <c r="W1334" s="1">
        <f>IFERROR(DATEVALUE(LEFT(新签明细[[#This Row],[lead_date]],FIND(" ",新签明细[[#This Row],[lead_date]])-1)),$W$2)</f>
        <v>45737</v>
      </c>
      <c r="X1334" t="b">
        <f t="shared" ca="1" si="20"/>
        <v>0</v>
      </c>
    </row>
    <row r="1335" spans="1:24">
      <c r="A1335" t="s">
        <v>31057</v>
      </c>
      <c r="B1335" t="s">
        <v>31058</v>
      </c>
      <c r="C1335">
        <v>18</v>
      </c>
      <c r="D1335" t="s">
        <v>310</v>
      </c>
      <c r="E1335" t="s">
        <v>31058</v>
      </c>
      <c r="F1335">
        <v>1</v>
      </c>
      <c r="G1335">
        <v>630</v>
      </c>
      <c r="H1335">
        <v>544537</v>
      </c>
      <c r="I1335" t="s">
        <v>31059</v>
      </c>
      <c r="J1335" t="s">
        <v>545</v>
      </c>
      <c r="K1335" t="s">
        <v>546</v>
      </c>
      <c r="L1335" t="s">
        <v>565</v>
      </c>
      <c r="M1335" t="s">
        <v>610</v>
      </c>
      <c r="N1335" t="s">
        <v>549</v>
      </c>
      <c r="O1335" t="s">
        <v>550</v>
      </c>
      <c r="P1335" t="s">
        <v>136</v>
      </c>
      <c r="Q1335" t="s">
        <v>143</v>
      </c>
      <c r="R1335" t="s">
        <v>475</v>
      </c>
      <c r="S1335" t="s">
        <v>552</v>
      </c>
      <c r="T1335" t="s">
        <v>17678</v>
      </c>
      <c r="U1335">
        <f>COUNTIF('业绩进度排名-中间表'!$E$27:$E$202,新签明细[[#This Row],[cc_user_name]])</f>
        <v>1</v>
      </c>
      <c r="V1335" s="1">
        <f>DATEVALUE(LEFT(新签明细[[#This Row],[支付成功时间]], FIND(" ", 新签明细[[#This Row],[支付成功时间]]) - 1))</f>
        <v>45804</v>
      </c>
      <c r="W1335" s="1">
        <f>IFERROR(DATEVALUE(LEFT(新签明细[[#This Row],[lead_date]],FIND(" ",新签明细[[#This Row],[lead_date]])-1)),$W$2)</f>
        <v>45798</v>
      </c>
      <c r="X1335" t="b">
        <f t="shared" ca="1" si="20"/>
        <v>1</v>
      </c>
    </row>
    <row r="1336" spans="1:24" hidden="1">
      <c r="A1336" t="s">
        <v>1202</v>
      </c>
      <c r="B1336" t="s">
        <v>1203</v>
      </c>
      <c r="C1336">
        <v>48</v>
      </c>
      <c r="D1336" t="s">
        <v>347</v>
      </c>
      <c r="E1336" t="s">
        <v>1203</v>
      </c>
      <c r="F1336">
        <v>1</v>
      </c>
      <c r="G1336">
        <v>1598</v>
      </c>
      <c r="H1336">
        <v>534253</v>
      </c>
      <c r="I1336" t="s">
        <v>1204</v>
      </c>
      <c r="J1336" t="s">
        <v>545</v>
      </c>
      <c r="K1336" t="s">
        <v>546</v>
      </c>
      <c r="L1336" t="s">
        <v>571</v>
      </c>
      <c r="M1336" t="s">
        <v>902</v>
      </c>
      <c r="N1336" t="s">
        <v>549</v>
      </c>
      <c r="O1336" t="s">
        <v>559</v>
      </c>
      <c r="P1336" t="s">
        <v>163</v>
      </c>
      <c r="Q1336" t="s">
        <v>472</v>
      </c>
      <c r="R1336" t="s">
        <v>475</v>
      </c>
      <c r="S1336" t="s">
        <v>678</v>
      </c>
      <c r="T1336" t="s">
        <v>655</v>
      </c>
      <c r="U1336">
        <f>COUNTIF('业绩进度排名-中间表'!$E$27:$E$202,新签明细[[#This Row],[cc_user_name]])</f>
        <v>1</v>
      </c>
      <c r="V1336" s="1">
        <f>DATEVALUE(LEFT(新签明细[[#This Row],[支付成功时间]], FIND(" ", 新签明细[[#This Row],[支付成功时间]]) - 1))</f>
        <v>45779</v>
      </c>
      <c r="W1336" s="1">
        <f>IFERROR(DATEVALUE(LEFT(新签明细[[#This Row],[lead_date]],FIND(" ",新签明细[[#This Row],[lead_date]])-1)),$W$2)</f>
        <v>45774</v>
      </c>
      <c r="X1336" t="b">
        <f t="shared" ca="1" si="20"/>
        <v>0</v>
      </c>
    </row>
    <row r="1337" spans="1:24">
      <c r="A1337" t="s">
        <v>1205</v>
      </c>
      <c r="B1337" t="s">
        <v>1206</v>
      </c>
      <c r="C1337">
        <v>18</v>
      </c>
      <c r="D1337" t="s">
        <v>300</v>
      </c>
      <c r="E1337" t="s">
        <v>1206</v>
      </c>
      <c r="F1337">
        <v>1</v>
      </c>
      <c r="G1337">
        <v>630</v>
      </c>
      <c r="H1337">
        <v>535418</v>
      </c>
      <c r="I1337" t="s">
        <v>1207</v>
      </c>
      <c r="J1337" t="s">
        <v>545</v>
      </c>
      <c r="K1337" t="s">
        <v>546</v>
      </c>
      <c r="L1337" t="s">
        <v>565</v>
      </c>
      <c r="M1337" t="s">
        <v>677</v>
      </c>
      <c r="N1337" t="s">
        <v>549</v>
      </c>
      <c r="O1337" t="s">
        <v>550</v>
      </c>
      <c r="P1337" t="s">
        <v>136</v>
      </c>
      <c r="Q1337" t="s">
        <v>143</v>
      </c>
      <c r="R1337" t="s">
        <v>475</v>
      </c>
      <c r="S1337" t="s">
        <v>667</v>
      </c>
      <c r="T1337" t="s">
        <v>590</v>
      </c>
      <c r="U1337">
        <f>COUNTIF('业绩进度排名-中间表'!$E$27:$E$202,新签明细[[#This Row],[cc_user_name]])</f>
        <v>1</v>
      </c>
      <c r="V1337" s="1">
        <f>DATEVALUE(LEFT(新签明细[[#This Row],[支付成功时间]], FIND(" ", 新签明细[[#This Row],[支付成功时间]]) - 1))</f>
        <v>45785</v>
      </c>
      <c r="W1337" s="1">
        <f>IFERROR(DATEVALUE(LEFT(新签明细[[#This Row],[lead_date]],FIND(" ",新签明细[[#This Row],[lead_date]])-1)),$W$2)</f>
        <v>45770</v>
      </c>
      <c r="X1337" t="b">
        <f t="shared" ca="1" si="20"/>
        <v>0</v>
      </c>
    </row>
    <row r="1338" spans="1:24" hidden="1">
      <c r="A1338" t="s">
        <v>9608</v>
      </c>
      <c r="B1338" t="s">
        <v>9609</v>
      </c>
      <c r="C1338">
        <v>36</v>
      </c>
      <c r="D1338" t="s">
        <v>287</v>
      </c>
      <c r="E1338" t="s">
        <v>9609</v>
      </c>
      <c r="F1338">
        <v>1</v>
      </c>
      <c r="G1338">
        <v>1199</v>
      </c>
      <c r="H1338">
        <v>536862</v>
      </c>
      <c r="I1338" t="s">
        <v>9610</v>
      </c>
      <c r="J1338" t="s">
        <v>545</v>
      </c>
      <c r="K1338" t="s">
        <v>546</v>
      </c>
      <c r="L1338" t="s">
        <v>557</v>
      </c>
      <c r="M1338" t="s">
        <v>548</v>
      </c>
      <c r="N1338" t="s">
        <v>549</v>
      </c>
      <c r="O1338" t="s">
        <v>550</v>
      </c>
      <c r="P1338" t="s">
        <v>136</v>
      </c>
      <c r="Q1338" t="s">
        <v>283</v>
      </c>
      <c r="R1338" t="s">
        <v>475</v>
      </c>
      <c r="S1338" t="s">
        <v>633</v>
      </c>
      <c r="T1338" t="s">
        <v>9375</v>
      </c>
      <c r="U1338">
        <f>COUNTIF('业绩进度排名-中间表'!$E$27:$E$202,新签明细[[#This Row],[cc_user_name]])</f>
        <v>1</v>
      </c>
      <c r="V1338" s="1">
        <f>DATEVALUE(LEFT(新签明细[[#This Row],[支付成功时间]], FIND(" ", 新签明细[[#This Row],[支付成功时间]]) - 1))</f>
        <v>45789</v>
      </c>
      <c r="W1338" s="1">
        <f>IFERROR(DATEVALUE(LEFT(新签明细[[#This Row],[lead_date]],FIND(" ",新签明细[[#This Row],[lead_date]])-1)),$W$2)</f>
        <v>45787</v>
      </c>
      <c r="X1338" t="b">
        <f t="shared" ca="1" si="20"/>
        <v>1</v>
      </c>
    </row>
    <row r="1339" spans="1:24" hidden="1">
      <c r="A1339" t="s">
        <v>1208</v>
      </c>
      <c r="B1339" t="s">
        <v>1209</v>
      </c>
      <c r="C1339">
        <v>36</v>
      </c>
      <c r="D1339" t="s">
        <v>274</v>
      </c>
      <c r="E1339" t="s">
        <v>1209</v>
      </c>
      <c r="F1339">
        <v>1</v>
      </c>
      <c r="G1339">
        <v>1199</v>
      </c>
      <c r="H1339">
        <v>535154</v>
      </c>
      <c r="I1339" t="s">
        <v>1210</v>
      </c>
      <c r="J1339" t="s">
        <v>545</v>
      </c>
      <c r="K1339" t="s">
        <v>546</v>
      </c>
      <c r="L1339" t="s">
        <v>557</v>
      </c>
      <c r="M1339" t="s">
        <v>548</v>
      </c>
      <c r="N1339" t="s">
        <v>549</v>
      </c>
      <c r="O1339" t="s">
        <v>550</v>
      </c>
      <c r="P1339" t="s">
        <v>136</v>
      </c>
      <c r="Q1339" t="s">
        <v>139</v>
      </c>
      <c r="R1339" t="s">
        <v>475</v>
      </c>
      <c r="S1339" t="s">
        <v>572</v>
      </c>
      <c r="T1339" t="s">
        <v>722</v>
      </c>
      <c r="U1339">
        <f>COUNTIF('业绩进度排名-中间表'!$E$27:$E$202,新签明细[[#This Row],[cc_user_name]])</f>
        <v>1</v>
      </c>
      <c r="V1339" s="1">
        <f>DATEVALUE(LEFT(新签明细[[#This Row],[支付成功时间]], FIND(" ", 新签明细[[#This Row],[支付成功时间]]) - 1))</f>
        <v>45785</v>
      </c>
      <c r="W1339" s="1">
        <f>IFERROR(DATEVALUE(LEFT(新签明细[[#This Row],[lead_date]],FIND(" ",新签明细[[#This Row],[lead_date]])-1)),$W$2)</f>
        <v>45780</v>
      </c>
      <c r="X1339" t="b">
        <f t="shared" ca="1" si="20"/>
        <v>1</v>
      </c>
    </row>
    <row r="1340" spans="1:24" hidden="1">
      <c r="A1340" t="s">
        <v>31060</v>
      </c>
      <c r="B1340" t="s">
        <v>31061</v>
      </c>
      <c r="C1340">
        <v>18</v>
      </c>
      <c r="D1340" t="s">
        <v>330</v>
      </c>
      <c r="E1340" t="s">
        <v>31061</v>
      </c>
      <c r="F1340">
        <v>1</v>
      </c>
      <c r="G1340">
        <v>699.42370200000005</v>
      </c>
      <c r="H1340">
        <v>544524</v>
      </c>
      <c r="I1340" t="s">
        <v>31062</v>
      </c>
      <c r="J1340" t="s">
        <v>545</v>
      </c>
      <c r="K1340" t="s">
        <v>546</v>
      </c>
      <c r="L1340" t="s">
        <v>565</v>
      </c>
      <c r="M1340" t="s">
        <v>558</v>
      </c>
      <c r="N1340" t="s">
        <v>549</v>
      </c>
      <c r="O1340" t="s">
        <v>559</v>
      </c>
      <c r="P1340" t="s">
        <v>504</v>
      </c>
      <c r="Q1340" t="s">
        <v>325</v>
      </c>
      <c r="R1340" t="s">
        <v>475</v>
      </c>
      <c r="S1340" t="s">
        <v>1071</v>
      </c>
      <c r="T1340" t="s">
        <v>17646</v>
      </c>
      <c r="U1340">
        <f>COUNTIF('业绩进度排名-中间表'!$E$27:$E$202,新签明细[[#This Row],[cc_user_name]])</f>
        <v>1</v>
      </c>
      <c r="V1340" s="1">
        <f>DATEVALUE(LEFT(新签明细[[#This Row],[支付成功时间]], FIND(" ", 新签明细[[#This Row],[支付成功时间]]) - 1))</f>
        <v>45804</v>
      </c>
      <c r="W1340" s="1">
        <f>IFERROR(DATEVALUE(LEFT(新签明细[[#This Row],[lead_date]],FIND(" ",新签明细[[#This Row],[lead_date]])-1)),$W$2)</f>
        <v>45796</v>
      </c>
      <c r="X1340" t="b">
        <f t="shared" ca="1" si="20"/>
        <v>1</v>
      </c>
    </row>
    <row r="1341" spans="1:24" hidden="1">
      <c r="A1341" t="s">
        <v>31063</v>
      </c>
      <c r="B1341" t="s">
        <v>31064</v>
      </c>
      <c r="C1341">
        <v>24</v>
      </c>
      <c r="D1341" t="s">
        <v>294</v>
      </c>
      <c r="E1341" t="s">
        <v>31064</v>
      </c>
      <c r="F1341">
        <v>1</v>
      </c>
      <c r="G1341">
        <v>865.2</v>
      </c>
      <c r="H1341">
        <v>544428</v>
      </c>
      <c r="I1341" t="s">
        <v>31065</v>
      </c>
      <c r="J1341" t="s">
        <v>545</v>
      </c>
      <c r="K1341" t="s">
        <v>546</v>
      </c>
      <c r="L1341" t="s">
        <v>671</v>
      </c>
      <c r="M1341" t="s">
        <v>584</v>
      </c>
      <c r="N1341" t="s">
        <v>549</v>
      </c>
      <c r="O1341" t="s">
        <v>550</v>
      </c>
      <c r="P1341" t="s">
        <v>136</v>
      </c>
      <c r="Q1341" t="s">
        <v>292</v>
      </c>
      <c r="R1341" t="s">
        <v>475</v>
      </c>
      <c r="S1341" t="s">
        <v>659</v>
      </c>
      <c r="T1341" t="s">
        <v>29030</v>
      </c>
      <c r="U1341">
        <f>COUNTIF('业绩进度排名-中间表'!$E$27:$E$202,新签明细[[#This Row],[cc_user_name]])</f>
        <v>1</v>
      </c>
      <c r="V1341" s="1">
        <f>DATEVALUE(LEFT(新签明细[[#This Row],[支付成功时间]], FIND(" ", 新签明细[[#This Row],[支付成功时间]]) - 1))</f>
        <v>45804</v>
      </c>
      <c r="W1341" s="1">
        <f>IFERROR(DATEVALUE(LEFT(新签明细[[#This Row],[lead_date]],FIND(" ",新签明细[[#This Row],[lead_date]])-1)),$W$2)</f>
        <v>45802</v>
      </c>
      <c r="X1341" t="b">
        <f t="shared" ca="1" si="20"/>
        <v>1</v>
      </c>
    </row>
    <row r="1342" spans="1:24" hidden="1">
      <c r="A1342" t="s">
        <v>1211</v>
      </c>
      <c r="B1342" t="s">
        <v>1212</v>
      </c>
      <c r="C1342">
        <v>18</v>
      </c>
      <c r="D1342" t="s">
        <v>287</v>
      </c>
      <c r="E1342" t="s">
        <v>1212</v>
      </c>
      <c r="F1342">
        <v>1</v>
      </c>
      <c r="G1342">
        <v>630</v>
      </c>
      <c r="H1342">
        <v>534779</v>
      </c>
      <c r="I1342" t="s">
        <v>1213</v>
      </c>
      <c r="J1342" t="s">
        <v>545</v>
      </c>
      <c r="K1342" t="s">
        <v>546</v>
      </c>
      <c r="L1342" t="s">
        <v>565</v>
      </c>
      <c r="M1342" t="s">
        <v>548</v>
      </c>
      <c r="N1342" t="s">
        <v>549</v>
      </c>
      <c r="O1342" t="s">
        <v>550</v>
      </c>
      <c r="P1342" t="s">
        <v>136</v>
      </c>
      <c r="Q1342" t="s">
        <v>283</v>
      </c>
      <c r="R1342" t="s">
        <v>475</v>
      </c>
      <c r="S1342" t="s">
        <v>1089</v>
      </c>
      <c r="T1342" t="s">
        <v>722</v>
      </c>
      <c r="U1342">
        <f>COUNTIF('业绩进度排名-中间表'!$E$27:$E$202,新签明细[[#This Row],[cc_user_name]])</f>
        <v>1</v>
      </c>
      <c r="V1342" s="1">
        <f>DATEVALUE(LEFT(新签明细[[#This Row],[支付成功时间]], FIND(" ", 新签明细[[#This Row],[支付成功时间]]) - 1))</f>
        <v>45783</v>
      </c>
      <c r="W1342" s="1">
        <f>IFERROR(DATEVALUE(LEFT(新签明细[[#This Row],[lead_date]],FIND(" ",新签明细[[#This Row],[lead_date]])-1)),$W$2)</f>
        <v>45780</v>
      </c>
      <c r="X1342" t="b">
        <f t="shared" ca="1" si="20"/>
        <v>1</v>
      </c>
    </row>
    <row r="1343" spans="1:24" hidden="1">
      <c r="A1343" t="s">
        <v>31066</v>
      </c>
      <c r="B1343" t="s">
        <v>31067</v>
      </c>
      <c r="C1343">
        <v>36</v>
      </c>
      <c r="D1343" t="s">
        <v>276</v>
      </c>
      <c r="E1343" t="s">
        <v>31067</v>
      </c>
      <c r="F1343">
        <v>1</v>
      </c>
      <c r="G1343">
        <v>1350.0623350000001</v>
      </c>
      <c r="H1343">
        <v>544101</v>
      </c>
      <c r="I1343" t="s">
        <v>31068</v>
      </c>
      <c r="J1343" t="s">
        <v>545</v>
      </c>
      <c r="K1343" t="s">
        <v>546</v>
      </c>
      <c r="L1343" t="s">
        <v>557</v>
      </c>
      <c r="M1343" t="s">
        <v>548</v>
      </c>
      <c r="N1343" t="s">
        <v>549</v>
      </c>
      <c r="O1343" t="s">
        <v>550</v>
      </c>
      <c r="P1343" t="s">
        <v>136</v>
      </c>
      <c r="Q1343" t="s">
        <v>139</v>
      </c>
      <c r="R1343" t="s">
        <v>475</v>
      </c>
      <c r="S1343" t="s">
        <v>659</v>
      </c>
      <c r="T1343" t="s">
        <v>17665</v>
      </c>
      <c r="U1343">
        <f>COUNTIF('业绩进度排名-中间表'!$E$27:$E$202,新签明细[[#This Row],[cc_user_name]])</f>
        <v>1</v>
      </c>
      <c r="V1343" s="1">
        <f>DATEVALUE(LEFT(新签明细[[#This Row],[支付成功时间]], FIND(" ", 新签明细[[#This Row],[支付成功时间]]) - 1))</f>
        <v>45803</v>
      </c>
      <c r="W1343" s="1">
        <f>IFERROR(DATEVALUE(LEFT(新签明细[[#This Row],[lead_date]],FIND(" ",新签明细[[#This Row],[lead_date]])-1)),$W$2)</f>
        <v>45800</v>
      </c>
      <c r="X1343" t="b">
        <f t="shared" ca="1" si="20"/>
        <v>1</v>
      </c>
    </row>
    <row r="1344" spans="1:24" hidden="1">
      <c r="A1344" t="s">
        <v>18169</v>
      </c>
      <c r="B1344" t="s">
        <v>18170</v>
      </c>
      <c r="C1344">
        <v>8</v>
      </c>
      <c r="D1344" t="s">
        <v>278</v>
      </c>
      <c r="E1344" t="s">
        <v>18170</v>
      </c>
      <c r="F1344">
        <v>1</v>
      </c>
      <c r="G1344">
        <v>269.11267900000001</v>
      </c>
      <c r="H1344">
        <v>539986</v>
      </c>
      <c r="I1344" t="s">
        <v>18171</v>
      </c>
      <c r="J1344" t="s">
        <v>545</v>
      </c>
      <c r="K1344" t="s">
        <v>546</v>
      </c>
      <c r="L1344" t="s">
        <v>577</v>
      </c>
      <c r="M1344" t="s">
        <v>695</v>
      </c>
      <c r="N1344" t="s">
        <v>549</v>
      </c>
      <c r="O1344" t="s">
        <v>550</v>
      </c>
      <c r="P1344" t="s">
        <v>136</v>
      </c>
      <c r="Q1344" t="s">
        <v>139</v>
      </c>
      <c r="R1344" t="s">
        <v>475</v>
      </c>
      <c r="S1344" t="s">
        <v>18172</v>
      </c>
      <c r="T1344" t="s">
        <v>18173</v>
      </c>
      <c r="U1344">
        <f>COUNTIF('业绩进度排名-中间表'!$E$27:$E$202,新签明细[[#This Row],[cc_user_name]])</f>
        <v>1</v>
      </c>
      <c r="V1344" s="1">
        <f>DATEVALUE(LEFT(新签明细[[#This Row],[支付成功时间]], FIND(" ", 新签明细[[#This Row],[支付成功时间]]) - 1))</f>
        <v>45796</v>
      </c>
      <c r="W1344" s="1">
        <f>IFERROR(DATEVALUE(LEFT(新签明细[[#This Row],[lead_date]],FIND(" ",新签明细[[#This Row],[lead_date]])-1)),$W$2)</f>
        <v>44948</v>
      </c>
      <c r="X1344" t="b">
        <f t="shared" ca="1" si="20"/>
        <v>0</v>
      </c>
    </row>
    <row r="1345" spans="1:24" hidden="1">
      <c r="A1345" t="s">
        <v>18174</v>
      </c>
      <c r="B1345" t="s">
        <v>18175</v>
      </c>
      <c r="C1345">
        <v>18</v>
      </c>
      <c r="D1345" t="s">
        <v>241</v>
      </c>
      <c r="E1345" t="s">
        <v>18175</v>
      </c>
      <c r="F1345">
        <v>1</v>
      </c>
      <c r="G1345">
        <v>630</v>
      </c>
      <c r="H1345">
        <v>541387</v>
      </c>
      <c r="I1345" t="s">
        <v>18176</v>
      </c>
      <c r="J1345" t="s">
        <v>545</v>
      </c>
      <c r="K1345" t="s">
        <v>546</v>
      </c>
      <c r="L1345" t="s">
        <v>565</v>
      </c>
      <c r="M1345" t="s">
        <v>886</v>
      </c>
      <c r="N1345" t="s">
        <v>549</v>
      </c>
      <c r="O1345" t="s">
        <v>550</v>
      </c>
      <c r="P1345" t="s">
        <v>551</v>
      </c>
      <c r="Q1345" t="s">
        <v>141</v>
      </c>
      <c r="R1345" t="s">
        <v>475</v>
      </c>
      <c r="S1345" t="s">
        <v>9442</v>
      </c>
      <c r="T1345" t="s">
        <v>17661</v>
      </c>
      <c r="U1345">
        <f>COUNTIF('业绩进度排名-中间表'!$E$27:$E$202,新签明细[[#This Row],[cc_user_name]])</f>
        <v>1</v>
      </c>
      <c r="V1345" s="1">
        <f>DATEVALUE(LEFT(新签明细[[#This Row],[支付成功时间]], FIND(" ", 新签明细[[#This Row],[支付成功时间]]) - 1))</f>
        <v>45798</v>
      </c>
      <c r="W1345" s="1">
        <f>IFERROR(DATEVALUE(LEFT(新签明细[[#This Row],[lead_date]],FIND(" ",新签明细[[#This Row],[lead_date]])-1)),$W$2)</f>
        <v>45793</v>
      </c>
      <c r="X1345" t="b">
        <f t="shared" ca="1" si="20"/>
        <v>1</v>
      </c>
    </row>
    <row r="1346" spans="1:24" hidden="1">
      <c r="A1346" t="s">
        <v>18177</v>
      </c>
      <c r="B1346" t="s">
        <v>18178</v>
      </c>
      <c r="C1346">
        <v>18</v>
      </c>
      <c r="D1346" t="s">
        <v>255</v>
      </c>
      <c r="E1346" t="s">
        <v>18178</v>
      </c>
      <c r="F1346">
        <v>1</v>
      </c>
      <c r="G1346">
        <v>630</v>
      </c>
      <c r="H1346">
        <v>540284</v>
      </c>
      <c r="I1346" t="s">
        <v>18179</v>
      </c>
      <c r="J1346" t="s">
        <v>545</v>
      </c>
      <c r="K1346" t="s">
        <v>546</v>
      </c>
      <c r="L1346" t="s">
        <v>565</v>
      </c>
      <c r="M1346" t="s">
        <v>548</v>
      </c>
      <c r="N1346" t="s">
        <v>549</v>
      </c>
      <c r="O1346" t="s">
        <v>550</v>
      </c>
      <c r="P1346" t="s">
        <v>136</v>
      </c>
      <c r="Q1346" t="s">
        <v>147</v>
      </c>
      <c r="R1346" t="s">
        <v>475</v>
      </c>
      <c r="S1346" t="s">
        <v>659</v>
      </c>
      <c r="T1346" t="s">
        <v>17790</v>
      </c>
      <c r="U1346">
        <f>COUNTIF('业绩进度排名-中间表'!$E$27:$E$202,新签明细[[#This Row],[cc_user_name]])</f>
        <v>1</v>
      </c>
      <c r="V1346" s="1">
        <f>DATEVALUE(LEFT(新签明细[[#This Row],[支付成功时间]], FIND(" ", 新签明细[[#This Row],[支付成功时间]]) - 1))</f>
        <v>45796</v>
      </c>
      <c r="W1346" s="1">
        <f>IFERROR(DATEVALUE(LEFT(新签明细[[#This Row],[lead_date]],FIND(" ",新签明细[[#This Row],[lead_date]])-1)),$W$2)</f>
        <v>45795</v>
      </c>
      <c r="X1346" t="b">
        <f t="shared" ca="1" si="20"/>
        <v>1</v>
      </c>
    </row>
    <row r="1347" spans="1:24">
      <c r="A1347" t="s">
        <v>1214</v>
      </c>
      <c r="B1347" t="s">
        <v>1215</v>
      </c>
      <c r="C1347">
        <v>36</v>
      </c>
      <c r="D1347" t="s">
        <v>302</v>
      </c>
      <c r="E1347" t="s">
        <v>1215</v>
      </c>
      <c r="F1347">
        <v>1</v>
      </c>
      <c r="G1347">
        <v>420</v>
      </c>
      <c r="H1347">
        <v>534882</v>
      </c>
      <c r="I1347" t="s">
        <v>1216</v>
      </c>
      <c r="J1347" t="s">
        <v>545</v>
      </c>
      <c r="K1347" t="s">
        <v>864</v>
      </c>
      <c r="L1347" t="s">
        <v>865</v>
      </c>
      <c r="M1347" t="s">
        <v>695</v>
      </c>
      <c r="N1347" t="s">
        <v>549</v>
      </c>
      <c r="O1347" t="s">
        <v>550</v>
      </c>
      <c r="P1347" t="s">
        <v>136</v>
      </c>
      <c r="Q1347" t="s">
        <v>143</v>
      </c>
      <c r="R1347" t="s">
        <v>475</v>
      </c>
      <c r="S1347" t="s">
        <v>1217</v>
      </c>
      <c r="T1347" t="s">
        <v>1218</v>
      </c>
      <c r="U1347">
        <f>COUNTIF('业绩进度排名-中间表'!$E$27:$E$202,新签明细[[#This Row],[cc_user_name]])</f>
        <v>1</v>
      </c>
      <c r="V1347" s="1">
        <f>DATEVALUE(LEFT(新签明细[[#This Row],[支付成功时间]], FIND(" ", 新签明细[[#This Row],[支付成功时间]]) - 1))</f>
        <v>45783</v>
      </c>
      <c r="W1347" s="1">
        <f>IFERROR(DATEVALUE(LEFT(新签明细[[#This Row],[lead_date]],FIND(" ",新签明细[[#This Row],[lead_date]])-1)),$W$2)</f>
        <v>44425</v>
      </c>
      <c r="X1347" t="b">
        <f t="shared" ref="X1347:X1410" ca="1" si="21">MONTH(W1347)=MONTH(TODAY())</f>
        <v>0</v>
      </c>
    </row>
    <row r="1348" spans="1:24">
      <c r="A1348" t="s">
        <v>18180</v>
      </c>
      <c r="B1348" t="s">
        <v>18181</v>
      </c>
      <c r="C1348">
        <v>24</v>
      </c>
      <c r="D1348" t="s">
        <v>312</v>
      </c>
      <c r="E1348" t="s">
        <v>18181</v>
      </c>
      <c r="F1348">
        <v>1</v>
      </c>
      <c r="G1348">
        <v>840</v>
      </c>
      <c r="H1348">
        <v>541388</v>
      </c>
      <c r="I1348" t="s">
        <v>18182</v>
      </c>
      <c r="J1348" t="s">
        <v>545</v>
      </c>
      <c r="K1348" t="s">
        <v>546</v>
      </c>
      <c r="L1348" t="s">
        <v>671</v>
      </c>
      <c r="M1348" t="s">
        <v>902</v>
      </c>
      <c r="N1348" t="s">
        <v>549</v>
      </c>
      <c r="O1348" t="s">
        <v>550</v>
      </c>
      <c r="P1348" t="s">
        <v>136</v>
      </c>
      <c r="Q1348" t="s">
        <v>143</v>
      </c>
      <c r="R1348" t="s">
        <v>475</v>
      </c>
      <c r="S1348" t="s">
        <v>572</v>
      </c>
      <c r="T1348" t="s">
        <v>18183</v>
      </c>
      <c r="U1348">
        <f>COUNTIF('业绩进度排名-中间表'!$E$27:$E$202,新签明细[[#This Row],[cc_user_name]])</f>
        <v>1</v>
      </c>
      <c r="V1348" s="1">
        <f>DATEVALUE(LEFT(新签明细[[#This Row],[支付成功时间]], FIND(" ", 新签明细[[#This Row],[支付成功时间]]) - 1))</f>
        <v>45798</v>
      </c>
      <c r="W1348" s="1">
        <f>IFERROR(DATEVALUE(LEFT(新签明细[[#This Row],[lead_date]],FIND(" ",新签明细[[#This Row],[lead_date]])-1)),$W$2)</f>
        <v>45416</v>
      </c>
      <c r="X1348" t="b">
        <f t="shared" ca="1" si="21"/>
        <v>1</v>
      </c>
    </row>
    <row r="1349" spans="1:24" hidden="1">
      <c r="A1349" t="s">
        <v>18184</v>
      </c>
      <c r="B1349" t="s">
        <v>18185</v>
      </c>
      <c r="C1349">
        <v>30</v>
      </c>
      <c r="D1349" t="s">
        <v>253</v>
      </c>
      <c r="E1349" t="s">
        <v>18185</v>
      </c>
      <c r="F1349">
        <v>1</v>
      </c>
      <c r="G1349">
        <v>787.5</v>
      </c>
      <c r="H1349">
        <v>542124</v>
      </c>
      <c r="I1349" t="s">
        <v>18186</v>
      </c>
      <c r="J1349" t="s">
        <v>545</v>
      </c>
      <c r="K1349" t="s">
        <v>546</v>
      </c>
      <c r="L1349" t="s">
        <v>599</v>
      </c>
      <c r="M1349" t="s">
        <v>548</v>
      </c>
      <c r="N1349" t="s">
        <v>549</v>
      </c>
      <c r="O1349" t="s">
        <v>550</v>
      </c>
      <c r="P1349" t="s">
        <v>136</v>
      </c>
      <c r="Q1349" t="s">
        <v>147</v>
      </c>
      <c r="R1349" t="s">
        <v>475</v>
      </c>
      <c r="S1349" t="s">
        <v>735</v>
      </c>
      <c r="T1349" t="s">
        <v>17790</v>
      </c>
      <c r="U1349">
        <f>COUNTIF('业绩进度排名-中间表'!$E$27:$E$202,新签明细[[#This Row],[cc_user_name]])</f>
        <v>1</v>
      </c>
      <c r="V1349" s="1">
        <f>DATEVALUE(LEFT(新签明细[[#This Row],[支付成功时间]], FIND(" ", 新签明细[[#This Row],[支付成功时间]]) - 1))</f>
        <v>45800</v>
      </c>
      <c r="W1349" s="1">
        <f>IFERROR(DATEVALUE(LEFT(新签明细[[#This Row],[lead_date]],FIND(" ",新签明细[[#This Row],[lead_date]])-1)),$W$2)</f>
        <v>45795</v>
      </c>
      <c r="X1349" t="b">
        <f t="shared" ca="1" si="21"/>
        <v>1</v>
      </c>
    </row>
    <row r="1350" spans="1:24" hidden="1">
      <c r="A1350" t="s">
        <v>1219</v>
      </c>
      <c r="B1350" t="s">
        <v>1220</v>
      </c>
      <c r="C1350">
        <v>36</v>
      </c>
      <c r="D1350" t="s">
        <v>320</v>
      </c>
      <c r="E1350" t="s">
        <v>1220</v>
      </c>
      <c r="F1350">
        <v>1</v>
      </c>
      <c r="G1350">
        <v>1234.97</v>
      </c>
      <c r="H1350">
        <v>534556</v>
      </c>
      <c r="I1350" t="s">
        <v>1221</v>
      </c>
      <c r="J1350" t="s">
        <v>545</v>
      </c>
      <c r="K1350" t="s">
        <v>546</v>
      </c>
      <c r="L1350" t="s">
        <v>557</v>
      </c>
      <c r="M1350" t="s">
        <v>548</v>
      </c>
      <c r="N1350" t="s">
        <v>549</v>
      </c>
      <c r="O1350" t="s">
        <v>550</v>
      </c>
      <c r="P1350" t="s">
        <v>616</v>
      </c>
      <c r="Q1350" t="s">
        <v>314</v>
      </c>
      <c r="R1350" t="s">
        <v>475</v>
      </c>
      <c r="S1350" t="s">
        <v>572</v>
      </c>
      <c r="T1350" t="s">
        <v>1222</v>
      </c>
      <c r="U1350">
        <f>COUNTIF('业绩进度排名-中间表'!$E$27:$E$202,新签明细[[#This Row],[cc_user_name]])</f>
        <v>1</v>
      </c>
      <c r="V1350" s="1">
        <f>DATEVALUE(LEFT(新签明细[[#This Row],[支付成功时间]], FIND(" ", 新签明细[[#This Row],[支付成功时间]]) - 1))</f>
        <v>45782</v>
      </c>
      <c r="W1350" s="1">
        <f>IFERROR(DATEVALUE(LEFT(新签明细[[#This Row],[lead_date]],FIND(" ",新签明细[[#This Row],[lead_date]])-1)),$W$2)</f>
        <v>44859</v>
      </c>
      <c r="X1350" t="b">
        <f t="shared" ca="1" si="21"/>
        <v>0</v>
      </c>
    </row>
    <row r="1351" spans="1:24" hidden="1">
      <c r="A1351" t="s">
        <v>9619</v>
      </c>
      <c r="B1351" t="s">
        <v>9620</v>
      </c>
      <c r="C1351">
        <v>48</v>
      </c>
      <c r="D1351" t="s">
        <v>332</v>
      </c>
      <c r="E1351" t="s">
        <v>9620</v>
      </c>
      <c r="F1351">
        <v>1</v>
      </c>
      <c r="G1351">
        <v>1777.3590549999999</v>
      </c>
      <c r="H1351">
        <v>536057</v>
      </c>
      <c r="I1351" t="s">
        <v>9621</v>
      </c>
      <c r="J1351" t="s">
        <v>545</v>
      </c>
      <c r="K1351" t="s">
        <v>546</v>
      </c>
      <c r="L1351" t="s">
        <v>571</v>
      </c>
      <c r="M1351" t="s">
        <v>558</v>
      </c>
      <c r="N1351" t="s">
        <v>549</v>
      </c>
      <c r="O1351" t="s">
        <v>559</v>
      </c>
      <c r="P1351" t="s">
        <v>504</v>
      </c>
      <c r="Q1351" t="s">
        <v>325</v>
      </c>
      <c r="R1351" t="s">
        <v>475</v>
      </c>
      <c r="S1351" t="s">
        <v>589</v>
      </c>
      <c r="T1351" t="s">
        <v>622</v>
      </c>
      <c r="U1351">
        <f>COUNTIF('业绩进度排名-中间表'!$E$27:$E$202,新签明细[[#This Row],[cc_user_name]])</f>
        <v>1</v>
      </c>
      <c r="V1351" s="1">
        <f>DATEVALUE(LEFT(新签明细[[#This Row],[支付成功时间]], FIND(" ", 新签明细[[#This Row],[支付成功时间]]) - 1))</f>
        <v>45787</v>
      </c>
      <c r="W1351" s="1">
        <f>IFERROR(DATEVALUE(LEFT(新签明细[[#This Row],[lead_date]],FIND(" ",新签明细[[#This Row],[lead_date]])-1)),$W$2)</f>
        <v>45777</v>
      </c>
      <c r="X1351" t="b">
        <f t="shared" ca="1" si="21"/>
        <v>0</v>
      </c>
    </row>
    <row r="1352" spans="1:24" hidden="1">
      <c r="A1352" t="s">
        <v>18233</v>
      </c>
      <c r="B1352" t="s">
        <v>18234</v>
      </c>
      <c r="C1352">
        <v>18</v>
      </c>
      <c r="D1352" t="s">
        <v>273</v>
      </c>
      <c r="E1352" t="s">
        <v>18234</v>
      </c>
      <c r="F1352">
        <v>1</v>
      </c>
      <c r="G1352">
        <v>648.9</v>
      </c>
      <c r="H1352">
        <v>539410</v>
      </c>
      <c r="I1352" t="s">
        <v>18235</v>
      </c>
      <c r="J1352" t="s">
        <v>545</v>
      </c>
      <c r="K1352" t="s">
        <v>546</v>
      </c>
      <c r="L1352" t="s">
        <v>565</v>
      </c>
      <c r="M1352" t="s">
        <v>548</v>
      </c>
      <c r="N1352" t="s">
        <v>549</v>
      </c>
      <c r="O1352" t="s">
        <v>550</v>
      </c>
      <c r="P1352" t="s">
        <v>136</v>
      </c>
      <c r="Q1352" t="s">
        <v>139</v>
      </c>
      <c r="R1352" t="s">
        <v>475</v>
      </c>
      <c r="S1352" t="s">
        <v>9442</v>
      </c>
      <c r="T1352" t="s">
        <v>17846</v>
      </c>
      <c r="U1352">
        <f>COUNTIF('业绩进度排名-中间表'!$E$27:$E$202,新签明细[[#This Row],[cc_user_name]])</f>
        <v>1</v>
      </c>
      <c r="V1352" s="1">
        <f>DATEVALUE(LEFT(新签明细[[#This Row],[支付成功时间]], FIND(" ", 新签明细[[#This Row],[支付成功时间]]) - 1))</f>
        <v>45794</v>
      </c>
      <c r="W1352" s="1">
        <f>IFERROR(DATEVALUE(LEFT(新签明细[[#This Row],[lead_date]],FIND(" ",新签明细[[#This Row],[lead_date]])-1)),$W$2)</f>
        <v>45791</v>
      </c>
      <c r="X1352" t="b">
        <f t="shared" ca="1" si="21"/>
        <v>1</v>
      </c>
    </row>
    <row r="1353" spans="1:24" hidden="1">
      <c r="A1353" t="s">
        <v>18236</v>
      </c>
      <c r="B1353" t="s">
        <v>18237</v>
      </c>
      <c r="C1353">
        <v>18</v>
      </c>
      <c r="D1353" t="s">
        <v>13969</v>
      </c>
      <c r="E1353" t="s">
        <v>18237</v>
      </c>
      <c r="F1353">
        <v>1</v>
      </c>
      <c r="G1353">
        <v>652.89647500000001</v>
      </c>
      <c r="H1353">
        <v>541459</v>
      </c>
      <c r="I1353" t="s">
        <v>18238</v>
      </c>
      <c r="J1353" t="s">
        <v>545</v>
      </c>
      <c r="K1353" t="s">
        <v>546</v>
      </c>
      <c r="L1353" t="s">
        <v>565</v>
      </c>
      <c r="M1353" t="s">
        <v>648</v>
      </c>
      <c r="N1353" t="s">
        <v>805</v>
      </c>
      <c r="O1353" t="s">
        <v>649</v>
      </c>
      <c r="P1353" t="s">
        <v>649</v>
      </c>
      <c r="Q1353" t="s">
        <v>626</v>
      </c>
      <c r="R1353" t="s">
        <v>475</v>
      </c>
      <c r="S1353" t="s">
        <v>18239</v>
      </c>
      <c r="T1353" t="s">
        <v>17717</v>
      </c>
      <c r="U1353">
        <f>COUNTIF('业绩进度排名-中间表'!$E$27:$E$202,新签明细[[#This Row],[cc_user_name]])</f>
        <v>0</v>
      </c>
      <c r="V1353" s="1">
        <f>DATEVALUE(LEFT(新签明细[[#This Row],[支付成功时间]], FIND(" ", 新签明细[[#This Row],[支付成功时间]]) - 1))</f>
        <v>45798</v>
      </c>
      <c r="W1353" s="1">
        <f>IFERROR(DATEVALUE(LEFT(新签明细[[#This Row],[lead_date]],FIND(" ",新签明细[[#This Row],[lead_date]])-1)),$W$2)</f>
        <v>45792</v>
      </c>
      <c r="X1353" t="b">
        <f t="shared" ca="1" si="21"/>
        <v>1</v>
      </c>
    </row>
    <row r="1354" spans="1:24" hidden="1">
      <c r="A1354" t="s">
        <v>29488</v>
      </c>
      <c r="B1354" t="s">
        <v>29489</v>
      </c>
      <c r="C1354">
        <v>36</v>
      </c>
      <c r="D1354" t="s">
        <v>358</v>
      </c>
      <c r="E1354" t="s">
        <v>29489</v>
      </c>
      <c r="F1354">
        <v>1</v>
      </c>
      <c r="G1354">
        <v>420</v>
      </c>
      <c r="H1354">
        <v>543800</v>
      </c>
      <c r="I1354" t="s">
        <v>29490</v>
      </c>
      <c r="J1354" t="s">
        <v>545</v>
      </c>
      <c r="K1354" t="s">
        <v>1102</v>
      </c>
      <c r="L1354" t="s">
        <v>13081</v>
      </c>
      <c r="M1354" t="s">
        <v>2019</v>
      </c>
      <c r="N1354" t="s">
        <v>549</v>
      </c>
      <c r="O1354" t="s">
        <v>559</v>
      </c>
      <c r="P1354" t="s">
        <v>163</v>
      </c>
      <c r="Q1354" t="s">
        <v>473</v>
      </c>
      <c r="R1354" t="s">
        <v>475</v>
      </c>
      <c r="S1354" t="s">
        <v>579</v>
      </c>
      <c r="T1354" t="s">
        <v>17678</v>
      </c>
      <c r="U1354">
        <f>COUNTIF('业绩进度排名-中间表'!$E$27:$E$202,新签明细[[#This Row],[cc_user_name]])</f>
        <v>1</v>
      </c>
      <c r="V1354" s="1">
        <f>DATEVALUE(LEFT(新签明细[[#This Row],[支付成功时间]], FIND(" ", 新签明细[[#This Row],[支付成功时间]]) - 1))</f>
        <v>45803</v>
      </c>
      <c r="W1354" s="1">
        <f>IFERROR(DATEVALUE(LEFT(新签明细[[#This Row],[lead_date]],FIND(" ",新签明细[[#This Row],[lead_date]])-1)),$W$2)</f>
        <v>45798</v>
      </c>
      <c r="X1354" t="b">
        <f t="shared" ca="1" si="21"/>
        <v>1</v>
      </c>
    </row>
    <row r="1355" spans="1:24" hidden="1">
      <c r="A1355" t="s">
        <v>31069</v>
      </c>
      <c r="B1355" t="s">
        <v>31070</v>
      </c>
      <c r="C1355">
        <v>24</v>
      </c>
      <c r="D1355" t="s">
        <v>343</v>
      </c>
      <c r="E1355" t="s">
        <v>31070</v>
      </c>
      <c r="F1355">
        <v>1</v>
      </c>
      <c r="G1355">
        <v>961.95104900000001</v>
      </c>
      <c r="H1355">
        <v>543918</v>
      </c>
      <c r="I1355" t="s">
        <v>31071</v>
      </c>
      <c r="J1355" t="s">
        <v>545</v>
      </c>
      <c r="K1355" t="s">
        <v>546</v>
      </c>
      <c r="L1355" t="s">
        <v>671</v>
      </c>
      <c r="M1355" t="s">
        <v>558</v>
      </c>
      <c r="N1355" t="s">
        <v>549</v>
      </c>
      <c r="O1355" t="s">
        <v>559</v>
      </c>
      <c r="P1355" t="s">
        <v>504</v>
      </c>
      <c r="Q1355" t="s">
        <v>325</v>
      </c>
      <c r="R1355" t="s">
        <v>475</v>
      </c>
      <c r="S1355" t="s">
        <v>1071</v>
      </c>
      <c r="T1355" t="s">
        <v>17646</v>
      </c>
      <c r="U1355">
        <f>COUNTIF('业绩进度排名-中间表'!$E$27:$E$202,新签明细[[#This Row],[cc_user_name]])</f>
        <v>1</v>
      </c>
      <c r="V1355" s="1">
        <f>DATEVALUE(LEFT(新签明细[[#This Row],[支付成功时间]], FIND(" ", 新签明细[[#This Row],[支付成功时间]]) - 1))</f>
        <v>45803</v>
      </c>
      <c r="W1355" s="1">
        <f>IFERROR(DATEVALUE(LEFT(新签明细[[#This Row],[lead_date]],FIND(" ",新签明细[[#This Row],[lead_date]])-1)),$W$2)</f>
        <v>45796</v>
      </c>
      <c r="X1355" t="b">
        <f t="shared" ca="1" si="21"/>
        <v>1</v>
      </c>
    </row>
    <row r="1356" spans="1:24" hidden="1">
      <c r="A1356" t="s">
        <v>1223</v>
      </c>
      <c r="B1356" t="s">
        <v>1224</v>
      </c>
      <c r="C1356">
        <v>36</v>
      </c>
      <c r="D1356" t="s">
        <v>328</v>
      </c>
      <c r="E1356" t="s">
        <v>1224</v>
      </c>
      <c r="F1356">
        <v>1</v>
      </c>
      <c r="G1356">
        <v>1341.247805</v>
      </c>
      <c r="H1356">
        <v>534522</v>
      </c>
      <c r="I1356" t="s">
        <v>1225</v>
      </c>
      <c r="J1356" t="s">
        <v>545</v>
      </c>
      <c r="K1356" t="s">
        <v>546</v>
      </c>
      <c r="L1356" t="s">
        <v>557</v>
      </c>
      <c r="M1356" t="s">
        <v>558</v>
      </c>
      <c r="N1356" t="s">
        <v>549</v>
      </c>
      <c r="O1356" t="s">
        <v>559</v>
      </c>
      <c r="P1356" t="s">
        <v>504</v>
      </c>
      <c r="Q1356" t="s">
        <v>325</v>
      </c>
      <c r="R1356" t="s">
        <v>475</v>
      </c>
      <c r="S1356" t="s">
        <v>589</v>
      </c>
      <c r="T1356" t="s">
        <v>1158</v>
      </c>
      <c r="U1356">
        <f>COUNTIF('业绩进度排名-中间表'!$E$27:$E$202,新签明细[[#This Row],[cc_user_name]])</f>
        <v>1</v>
      </c>
      <c r="V1356" s="1">
        <f>DATEVALUE(LEFT(新签明细[[#This Row],[支付成功时间]], FIND(" ", 新签明细[[#This Row],[支付成功时间]]) - 1))</f>
        <v>45782</v>
      </c>
      <c r="W1356" s="1">
        <f>IFERROR(DATEVALUE(LEFT(新签明细[[#This Row],[lead_date]],FIND(" ",新签明细[[#This Row],[lead_date]])-1)),$W$2)</f>
        <v>45767</v>
      </c>
      <c r="X1356" t="b">
        <f t="shared" ca="1" si="21"/>
        <v>0</v>
      </c>
    </row>
    <row r="1357" spans="1:24" hidden="1">
      <c r="A1357" t="s">
        <v>31072</v>
      </c>
      <c r="B1357" t="s">
        <v>31073</v>
      </c>
      <c r="C1357">
        <v>36</v>
      </c>
      <c r="D1357" t="s">
        <v>23601</v>
      </c>
      <c r="E1357" t="s">
        <v>31073</v>
      </c>
      <c r="F1357">
        <v>1</v>
      </c>
      <c r="G1357">
        <v>1234.97</v>
      </c>
      <c r="H1357">
        <v>544417</v>
      </c>
      <c r="I1357" t="s">
        <v>31074</v>
      </c>
      <c r="J1357" t="s">
        <v>545</v>
      </c>
      <c r="K1357" t="s">
        <v>546</v>
      </c>
      <c r="L1357" t="s">
        <v>557</v>
      </c>
      <c r="M1357" t="s">
        <v>695</v>
      </c>
      <c r="N1357" t="s">
        <v>549</v>
      </c>
      <c r="O1357" t="s">
        <v>550</v>
      </c>
      <c r="P1357" t="s">
        <v>136</v>
      </c>
      <c r="Q1357" t="s">
        <v>292</v>
      </c>
      <c r="R1357" t="s">
        <v>475</v>
      </c>
      <c r="S1357" t="s">
        <v>9442</v>
      </c>
      <c r="T1357" t="s">
        <v>31075</v>
      </c>
      <c r="U1357">
        <f>COUNTIF('业绩进度排名-中间表'!$E$27:$E$202,新签明细[[#This Row],[cc_user_name]])</f>
        <v>0</v>
      </c>
      <c r="V1357" s="1">
        <f>DATEVALUE(LEFT(新签明细[[#This Row],[支付成功时间]], FIND(" ", 新签明细[[#This Row],[支付成功时间]]) - 1))</f>
        <v>45804</v>
      </c>
      <c r="W1357" s="1">
        <f>IFERROR(DATEVALUE(LEFT(新签明细[[#This Row],[lead_date]],FIND(" ",新签明细[[#This Row],[lead_date]])-1)),$W$2)</f>
        <v>45115</v>
      </c>
      <c r="X1357" t="b">
        <f t="shared" ca="1" si="21"/>
        <v>0</v>
      </c>
    </row>
    <row r="1358" spans="1:24" hidden="1">
      <c r="A1358" t="s">
        <v>11941</v>
      </c>
      <c r="B1358" t="s">
        <v>11942</v>
      </c>
      <c r="C1358">
        <v>60</v>
      </c>
      <c r="D1358" t="s">
        <v>273</v>
      </c>
      <c r="E1358" t="s">
        <v>11942</v>
      </c>
      <c r="F1358">
        <v>1</v>
      </c>
      <c r="G1358">
        <v>1575</v>
      </c>
      <c r="H1358">
        <v>537322</v>
      </c>
      <c r="I1358" t="s">
        <v>11943</v>
      </c>
      <c r="J1358" t="s">
        <v>545</v>
      </c>
      <c r="K1358" t="s">
        <v>546</v>
      </c>
      <c r="L1358" t="s">
        <v>547</v>
      </c>
      <c r="M1358" t="s">
        <v>1088</v>
      </c>
      <c r="N1358" t="s">
        <v>549</v>
      </c>
      <c r="O1358" t="s">
        <v>550</v>
      </c>
      <c r="P1358" t="s">
        <v>136</v>
      </c>
      <c r="Q1358" t="s">
        <v>139</v>
      </c>
      <c r="R1358" t="s">
        <v>475</v>
      </c>
      <c r="S1358" t="s">
        <v>11944</v>
      </c>
      <c r="T1358" t="s">
        <v>9375</v>
      </c>
      <c r="U1358">
        <f>COUNTIF('业绩进度排名-中间表'!$E$27:$E$202,新签明细[[#This Row],[cc_user_name]])</f>
        <v>1</v>
      </c>
      <c r="V1358" s="1">
        <f>DATEVALUE(LEFT(新签明细[[#This Row],[支付成功时间]], FIND(" ", 新签明细[[#This Row],[支付成功时间]]) - 1))</f>
        <v>45789</v>
      </c>
      <c r="W1358" s="1">
        <f>IFERROR(DATEVALUE(LEFT(新签明细[[#This Row],[lead_date]],FIND(" ",新签明细[[#This Row],[lead_date]])-1)),$W$2)</f>
        <v>45787</v>
      </c>
      <c r="X1358" t="b">
        <f t="shared" ca="1" si="21"/>
        <v>1</v>
      </c>
    </row>
    <row r="1359" spans="1:24" hidden="1">
      <c r="A1359" t="s">
        <v>31076</v>
      </c>
      <c r="B1359" t="s">
        <v>31077</v>
      </c>
      <c r="C1359">
        <v>48</v>
      </c>
      <c r="D1359" t="s">
        <v>210</v>
      </c>
      <c r="E1359" t="s">
        <v>31077</v>
      </c>
      <c r="F1359">
        <v>1</v>
      </c>
      <c r="G1359">
        <v>1598</v>
      </c>
      <c r="H1359">
        <v>544199</v>
      </c>
      <c r="I1359" t="s">
        <v>31078</v>
      </c>
      <c r="J1359" t="s">
        <v>545</v>
      </c>
      <c r="K1359" t="s">
        <v>546</v>
      </c>
      <c r="L1359" t="s">
        <v>571</v>
      </c>
      <c r="M1359" t="s">
        <v>632</v>
      </c>
      <c r="N1359" t="s">
        <v>549</v>
      </c>
      <c r="O1359" t="s">
        <v>550</v>
      </c>
      <c r="P1359" t="s">
        <v>551</v>
      </c>
      <c r="Q1359" t="s">
        <v>149</v>
      </c>
      <c r="R1359" t="s">
        <v>475</v>
      </c>
      <c r="S1359" t="s">
        <v>659</v>
      </c>
      <c r="T1359" t="s">
        <v>9478</v>
      </c>
      <c r="U1359">
        <f>COUNTIF('业绩进度排名-中间表'!$E$27:$E$202,新签明细[[#This Row],[cc_user_name]])</f>
        <v>1</v>
      </c>
      <c r="V1359" s="1">
        <f>DATEVALUE(LEFT(新签明细[[#This Row],[支付成功时间]], FIND(" ", 新签明细[[#This Row],[支付成功时间]]) - 1))</f>
        <v>45804</v>
      </c>
      <c r="W1359" s="1">
        <f>IFERROR(DATEVALUE(LEFT(新签明细[[#This Row],[lead_date]],FIND(" ",新签明细[[#This Row],[lead_date]])-1)),$W$2)</f>
        <v>45788</v>
      </c>
      <c r="X1359" t="b">
        <f t="shared" ca="1" si="21"/>
        <v>1</v>
      </c>
    </row>
    <row r="1360" spans="1:24" hidden="1">
      <c r="A1360" t="s">
        <v>18240</v>
      </c>
      <c r="B1360" t="s">
        <v>18241</v>
      </c>
      <c r="C1360">
        <v>18</v>
      </c>
      <c r="D1360" t="s">
        <v>322</v>
      </c>
      <c r="E1360" t="s">
        <v>18241</v>
      </c>
      <c r="F1360">
        <v>1</v>
      </c>
      <c r="G1360">
        <v>648.9</v>
      </c>
      <c r="H1360">
        <v>537850</v>
      </c>
      <c r="I1360" t="s">
        <v>18242</v>
      </c>
      <c r="J1360" t="s">
        <v>545</v>
      </c>
      <c r="K1360" t="s">
        <v>546</v>
      </c>
      <c r="L1360" t="s">
        <v>565</v>
      </c>
      <c r="M1360" t="s">
        <v>610</v>
      </c>
      <c r="N1360" t="s">
        <v>549</v>
      </c>
      <c r="O1360" t="s">
        <v>550</v>
      </c>
      <c r="P1360" t="s">
        <v>616</v>
      </c>
      <c r="Q1360" t="s">
        <v>314</v>
      </c>
      <c r="R1360" t="s">
        <v>475</v>
      </c>
      <c r="S1360" t="s">
        <v>9486</v>
      </c>
      <c r="T1360" t="s">
        <v>637</v>
      </c>
      <c r="U1360">
        <f>COUNTIF('业绩进度排名-中间表'!$E$27:$E$202,新签明细[[#This Row],[cc_user_name]])</f>
        <v>1</v>
      </c>
      <c r="V1360" s="1">
        <f>DATEVALUE(LEFT(新签明细[[#This Row],[支付成功时间]], FIND(" ", 新签明细[[#This Row],[支付成功时间]]) - 1))</f>
        <v>45791</v>
      </c>
      <c r="W1360" s="1">
        <f>IFERROR(DATEVALUE(LEFT(新签明细[[#This Row],[lead_date]],FIND(" ",新签明细[[#This Row],[lead_date]])-1)),$W$2)</f>
        <v>45779</v>
      </c>
      <c r="X1360" t="b">
        <f t="shared" ca="1" si="21"/>
        <v>1</v>
      </c>
    </row>
    <row r="1361" spans="1:24" hidden="1">
      <c r="A1361" t="s">
        <v>31079</v>
      </c>
      <c r="B1361" t="s">
        <v>31080</v>
      </c>
      <c r="C1361">
        <v>24</v>
      </c>
      <c r="D1361" t="s">
        <v>315</v>
      </c>
      <c r="E1361" t="s">
        <v>31080</v>
      </c>
      <c r="F1361">
        <v>1</v>
      </c>
      <c r="G1361">
        <v>840</v>
      </c>
      <c r="H1361">
        <v>543490</v>
      </c>
      <c r="I1361" t="s">
        <v>31081</v>
      </c>
      <c r="J1361" t="s">
        <v>545</v>
      </c>
      <c r="K1361" t="s">
        <v>546</v>
      </c>
      <c r="L1361" t="s">
        <v>671</v>
      </c>
      <c r="M1361" t="s">
        <v>695</v>
      </c>
      <c r="N1361" t="s">
        <v>549</v>
      </c>
      <c r="O1361" t="s">
        <v>550</v>
      </c>
      <c r="P1361" t="s">
        <v>616</v>
      </c>
      <c r="Q1361" t="s">
        <v>314</v>
      </c>
      <c r="R1361" t="s">
        <v>475</v>
      </c>
      <c r="S1361" t="s">
        <v>9442</v>
      </c>
      <c r="T1361" t="s">
        <v>595</v>
      </c>
      <c r="U1361">
        <f>COUNTIF('业绩进度排名-中间表'!$E$27:$E$202,新签明细[[#This Row],[cc_user_name]])</f>
        <v>1</v>
      </c>
      <c r="V1361" s="1">
        <f>DATEVALUE(LEFT(新签明细[[#This Row],[支付成功时间]], FIND(" ", 新签明细[[#This Row],[支付成功时间]]) - 1))</f>
        <v>45804</v>
      </c>
      <c r="W1361" s="1">
        <f>IFERROR(DATEVALUE(LEFT(新签明细[[#This Row],[lead_date]],FIND(" ",新签明细[[#This Row],[lead_date]])-1)),$W$2)</f>
        <v>45784</v>
      </c>
      <c r="X1361" t="b">
        <f t="shared" ca="1" si="21"/>
        <v>1</v>
      </c>
    </row>
    <row r="1362" spans="1:24" hidden="1">
      <c r="A1362" t="s">
        <v>31079</v>
      </c>
      <c r="B1362" t="s">
        <v>31082</v>
      </c>
      <c r="C1362">
        <v>24</v>
      </c>
      <c r="D1362" t="s">
        <v>315</v>
      </c>
      <c r="E1362" t="s">
        <v>31080</v>
      </c>
      <c r="F1362">
        <v>2</v>
      </c>
      <c r="G1362">
        <v>840</v>
      </c>
      <c r="H1362">
        <v>544394</v>
      </c>
      <c r="I1362" t="s">
        <v>31081</v>
      </c>
      <c r="J1362" t="s">
        <v>545</v>
      </c>
      <c r="K1362" t="s">
        <v>546</v>
      </c>
      <c r="L1362" t="s">
        <v>671</v>
      </c>
      <c r="M1362" t="s">
        <v>695</v>
      </c>
      <c r="N1362" t="s">
        <v>549</v>
      </c>
      <c r="O1362" t="s">
        <v>550</v>
      </c>
      <c r="P1362" t="s">
        <v>616</v>
      </c>
      <c r="Q1362" t="s">
        <v>314</v>
      </c>
      <c r="R1362" t="s">
        <v>475</v>
      </c>
      <c r="S1362" t="s">
        <v>9442</v>
      </c>
      <c r="T1362" t="s">
        <v>595</v>
      </c>
      <c r="U1362">
        <f>COUNTIF('业绩进度排名-中间表'!$E$27:$E$202,新签明细[[#This Row],[cc_user_name]])</f>
        <v>1</v>
      </c>
      <c r="V1362" s="1">
        <f>DATEVALUE(LEFT(新签明细[[#This Row],[支付成功时间]], FIND(" ", 新签明细[[#This Row],[支付成功时间]]) - 1))</f>
        <v>45804</v>
      </c>
      <c r="W1362" s="1">
        <f>IFERROR(DATEVALUE(LEFT(新签明细[[#This Row],[lead_date]],FIND(" ",新签明细[[#This Row],[lead_date]])-1)),$W$2)</f>
        <v>45784</v>
      </c>
      <c r="X1362" t="b">
        <f t="shared" ca="1" si="21"/>
        <v>1</v>
      </c>
    </row>
    <row r="1363" spans="1:24" hidden="1">
      <c r="A1363" t="s">
        <v>18243</v>
      </c>
      <c r="B1363" t="s">
        <v>18244</v>
      </c>
      <c r="C1363">
        <v>36</v>
      </c>
      <c r="D1363" t="s">
        <v>337</v>
      </c>
      <c r="E1363" t="s">
        <v>18244</v>
      </c>
      <c r="F1363">
        <v>1</v>
      </c>
      <c r="G1363">
        <v>1230.502573</v>
      </c>
      <c r="H1363">
        <v>537869</v>
      </c>
      <c r="I1363" t="s">
        <v>18245</v>
      </c>
      <c r="J1363" t="s">
        <v>545</v>
      </c>
      <c r="K1363" t="s">
        <v>546</v>
      </c>
      <c r="L1363" t="s">
        <v>557</v>
      </c>
      <c r="M1363" t="s">
        <v>558</v>
      </c>
      <c r="N1363" t="s">
        <v>549</v>
      </c>
      <c r="O1363" t="s">
        <v>559</v>
      </c>
      <c r="P1363" t="s">
        <v>504</v>
      </c>
      <c r="Q1363" t="s">
        <v>325</v>
      </c>
      <c r="R1363" t="s">
        <v>475</v>
      </c>
      <c r="S1363" t="s">
        <v>659</v>
      </c>
      <c r="T1363" t="s">
        <v>777</v>
      </c>
      <c r="U1363">
        <f>COUNTIF('业绩进度排名-中间表'!$E$27:$E$202,新签明细[[#This Row],[cc_user_name]])</f>
        <v>1</v>
      </c>
      <c r="V1363" s="1">
        <f>DATEVALUE(LEFT(新签明细[[#This Row],[支付成功时间]], FIND(" ", 新签明细[[#This Row],[支付成功时间]]) - 1))</f>
        <v>45791</v>
      </c>
      <c r="W1363" s="1">
        <f>IFERROR(DATEVALUE(LEFT(新签明细[[#This Row],[lead_date]],FIND(" ",新签明细[[#This Row],[lead_date]])-1)),$W$2)</f>
        <v>45772</v>
      </c>
      <c r="X1363" t="b">
        <f t="shared" ca="1" si="21"/>
        <v>0</v>
      </c>
    </row>
    <row r="1364" spans="1:24" hidden="1">
      <c r="A1364" t="s">
        <v>1226</v>
      </c>
      <c r="B1364" t="s">
        <v>1227</v>
      </c>
      <c r="C1364">
        <v>24</v>
      </c>
      <c r="D1364" t="s">
        <v>315</v>
      </c>
      <c r="E1364" t="s">
        <v>1227</v>
      </c>
      <c r="F1364">
        <v>1</v>
      </c>
      <c r="G1364">
        <v>865.2</v>
      </c>
      <c r="H1364">
        <v>535246</v>
      </c>
      <c r="I1364" t="s">
        <v>1228</v>
      </c>
      <c r="J1364" t="s">
        <v>545</v>
      </c>
      <c r="K1364" t="s">
        <v>546</v>
      </c>
      <c r="L1364" t="s">
        <v>671</v>
      </c>
      <c r="M1364" t="s">
        <v>548</v>
      </c>
      <c r="N1364" t="s">
        <v>549</v>
      </c>
      <c r="O1364" t="s">
        <v>550</v>
      </c>
      <c r="P1364" t="s">
        <v>616</v>
      </c>
      <c r="Q1364" t="s">
        <v>314</v>
      </c>
      <c r="R1364" t="s">
        <v>475</v>
      </c>
      <c r="S1364" t="s">
        <v>633</v>
      </c>
      <c r="T1364" t="s">
        <v>606</v>
      </c>
      <c r="U1364">
        <f>COUNTIF('业绩进度排名-中间表'!$E$27:$E$202,新签明细[[#This Row],[cc_user_name]])</f>
        <v>1</v>
      </c>
      <c r="V1364" s="1">
        <f>DATEVALUE(LEFT(新签明细[[#This Row],[支付成功时间]], FIND(" ", 新签明细[[#This Row],[支付成功时间]]) - 1))</f>
        <v>45785</v>
      </c>
      <c r="W1364" s="1">
        <f>IFERROR(DATEVALUE(LEFT(新签明细[[#This Row],[lead_date]],FIND(" ",新签明细[[#This Row],[lead_date]])-1)),$W$2)</f>
        <v>45773</v>
      </c>
      <c r="X1364" t="b">
        <f t="shared" ca="1" si="21"/>
        <v>0</v>
      </c>
    </row>
    <row r="1365" spans="1:24" hidden="1">
      <c r="A1365" t="s">
        <v>9622</v>
      </c>
      <c r="B1365" t="s">
        <v>9623</v>
      </c>
      <c r="C1365">
        <v>24</v>
      </c>
      <c r="D1365" t="s">
        <v>357</v>
      </c>
      <c r="E1365" t="s">
        <v>9623</v>
      </c>
      <c r="F1365">
        <v>1</v>
      </c>
      <c r="G1365">
        <v>865.2</v>
      </c>
      <c r="H1365">
        <v>536118</v>
      </c>
      <c r="I1365" t="s">
        <v>9624</v>
      </c>
      <c r="J1365" t="s">
        <v>545</v>
      </c>
      <c r="K1365" t="s">
        <v>546</v>
      </c>
      <c r="L1365" t="s">
        <v>671</v>
      </c>
      <c r="M1365" t="s">
        <v>626</v>
      </c>
      <c r="N1365" t="s">
        <v>549</v>
      </c>
      <c r="O1365" t="s">
        <v>559</v>
      </c>
      <c r="P1365" t="s">
        <v>163</v>
      </c>
      <c r="Q1365" t="s">
        <v>473</v>
      </c>
      <c r="R1365" t="s">
        <v>475</v>
      </c>
      <c r="S1365" t="s">
        <v>659</v>
      </c>
      <c r="T1365" t="s">
        <v>9375</v>
      </c>
      <c r="U1365">
        <f>COUNTIF('业绩进度排名-中间表'!$E$27:$E$202,新签明细[[#This Row],[cc_user_name]])</f>
        <v>1</v>
      </c>
      <c r="V1365" s="1">
        <f>DATEVALUE(LEFT(新签明细[[#This Row],[支付成功时间]], FIND(" ", 新签明细[[#This Row],[支付成功时间]]) - 1))</f>
        <v>45787</v>
      </c>
      <c r="W1365" s="1">
        <f>IFERROR(DATEVALUE(LEFT(新签明细[[#This Row],[lead_date]],FIND(" ",新签明细[[#This Row],[lead_date]])-1)),$W$2)</f>
        <v>45787</v>
      </c>
      <c r="X1365" t="b">
        <f t="shared" ca="1" si="21"/>
        <v>1</v>
      </c>
    </row>
    <row r="1366" spans="1:24" hidden="1">
      <c r="A1366" t="s">
        <v>1229</v>
      </c>
      <c r="B1366" t="s">
        <v>1230</v>
      </c>
      <c r="C1366">
        <v>36</v>
      </c>
      <c r="D1366" t="s">
        <v>296</v>
      </c>
      <c r="E1366" t="s">
        <v>1230</v>
      </c>
      <c r="F1366">
        <v>1</v>
      </c>
      <c r="G1366">
        <v>1199</v>
      </c>
      <c r="H1366">
        <v>535752</v>
      </c>
      <c r="I1366" t="s">
        <v>1231</v>
      </c>
      <c r="J1366" t="s">
        <v>545</v>
      </c>
      <c r="K1366" t="s">
        <v>546</v>
      </c>
      <c r="L1366" t="s">
        <v>557</v>
      </c>
      <c r="M1366" t="s">
        <v>886</v>
      </c>
      <c r="N1366" t="s">
        <v>549</v>
      </c>
      <c r="O1366" t="s">
        <v>550</v>
      </c>
      <c r="P1366" t="s">
        <v>136</v>
      </c>
      <c r="Q1366" t="s">
        <v>292</v>
      </c>
      <c r="R1366" t="s">
        <v>475</v>
      </c>
      <c r="S1366" t="s">
        <v>552</v>
      </c>
      <c r="T1366" t="s">
        <v>1158</v>
      </c>
      <c r="U1366">
        <f>COUNTIF('业绩进度排名-中间表'!$E$27:$E$202,新签明细[[#This Row],[cc_user_name]])</f>
        <v>1</v>
      </c>
      <c r="V1366" s="1">
        <f>DATEVALUE(LEFT(新签明细[[#This Row],[支付成功时间]], FIND(" ", 新签明细[[#This Row],[支付成功时间]]) - 1))</f>
        <v>45786</v>
      </c>
      <c r="W1366" s="1">
        <f>IFERROR(DATEVALUE(LEFT(新签明细[[#This Row],[lead_date]],FIND(" ",新签明细[[#This Row],[lead_date]])-1)),$W$2)</f>
        <v>45767</v>
      </c>
      <c r="X1366" t="b">
        <f t="shared" ca="1" si="21"/>
        <v>0</v>
      </c>
    </row>
    <row r="1367" spans="1:24" hidden="1">
      <c r="A1367" t="s">
        <v>18246</v>
      </c>
      <c r="B1367" t="s">
        <v>18247</v>
      </c>
      <c r="C1367">
        <v>18</v>
      </c>
      <c r="D1367" t="s">
        <v>275</v>
      </c>
      <c r="E1367" t="s">
        <v>18247</v>
      </c>
      <c r="F1367">
        <v>1</v>
      </c>
      <c r="G1367">
        <v>630</v>
      </c>
      <c r="H1367">
        <v>541330</v>
      </c>
      <c r="I1367" t="s">
        <v>18248</v>
      </c>
      <c r="J1367" t="s">
        <v>545</v>
      </c>
      <c r="K1367" t="s">
        <v>546</v>
      </c>
      <c r="L1367" t="s">
        <v>565</v>
      </c>
      <c r="M1367" t="s">
        <v>2674</v>
      </c>
      <c r="N1367" t="s">
        <v>549</v>
      </c>
      <c r="O1367" t="s">
        <v>550</v>
      </c>
      <c r="P1367" t="s">
        <v>136</v>
      </c>
      <c r="Q1367" t="s">
        <v>139</v>
      </c>
      <c r="R1367" t="s">
        <v>475</v>
      </c>
      <c r="S1367" t="s">
        <v>678</v>
      </c>
      <c r="T1367" t="s">
        <v>17646</v>
      </c>
      <c r="U1367">
        <f>COUNTIF('业绩进度排名-中间表'!$E$27:$E$202,新签明细[[#This Row],[cc_user_name]])</f>
        <v>1</v>
      </c>
      <c r="V1367" s="1">
        <f>DATEVALUE(LEFT(新签明细[[#This Row],[支付成功时间]], FIND(" ", 新签明细[[#This Row],[支付成功时间]]) - 1))</f>
        <v>45797</v>
      </c>
      <c r="W1367" s="1">
        <f>IFERROR(DATEVALUE(LEFT(新签明细[[#This Row],[lead_date]],FIND(" ",新签明细[[#This Row],[lead_date]])-1)),$W$2)</f>
        <v>45796</v>
      </c>
      <c r="X1367" t="b">
        <f t="shared" ca="1" si="21"/>
        <v>1</v>
      </c>
    </row>
    <row r="1368" spans="1:24">
      <c r="A1368" t="s">
        <v>18249</v>
      </c>
      <c r="B1368" t="s">
        <v>18250</v>
      </c>
      <c r="C1368">
        <v>18</v>
      </c>
      <c r="D1368" t="s">
        <v>301</v>
      </c>
      <c r="E1368" t="s">
        <v>18250</v>
      </c>
      <c r="F1368">
        <v>1</v>
      </c>
      <c r="G1368">
        <v>713.71986600000002</v>
      </c>
      <c r="H1368">
        <v>539926</v>
      </c>
      <c r="I1368" t="s">
        <v>18251</v>
      </c>
      <c r="J1368" t="s">
        <v>545</v>
      </c>
      <c r="K1368" t="s">
        <v>546</v>
      </c>
      <c r="L1368" t="s">
        <v>565</v>
      </c>
      <c r="M1368" t="s">
        <v>902</v>
      </c>
      <c r="N1368" t="s">
        <v>549</v>
      </c>
      <c r="O1368" t="s">
        <v>550</v>
      </c>
      <c r="P1368" t="s">
        <v>136</v>
      </c>
      <c r="Q1368" t="s">
        <v>143</v>
      </c>
      <c r="R1368" t="s">
        <v>475</v>
      </c>
      <c r="S1368" t="s">
        <v>633</v>
      </c>
      <c r="T1368" t="s">
        <v>9478</v>
      </c>
      <c r="U1368">
        <f>COUNTIF('业绩进度排名-中间表'!$E$27:$E$202,新签明细[[#This Row],[cc_user_name]])</f>
        <v>1</v>
      </c>
      <c r="V1368" s="1">
        <f>DATEVALUE(LEFT(新签明细[[#This Row],[支付成功时间]], FIND(" ", 新签明细[[#This Row],[支付成功时间]]) - 1))</f>
        <v>45795</v>
      </c>
      <c r="W1368" s="1">
        <f>IFERROR(DATEVALUE(LEFT(新签明细[[#This Row],[lead_date]],FIND(" ",新签明细[[#This Row],[lead_date]])-1)),$W$2)</f>
        <v>45788</v>
      </c>
      <c r="X1368" t="b">
        <f t="shared" ca="1" si="21"/>
        <v>1</v>
      </c>
    </row>
    <row r="1369" spans="1:24" hidden="1">
      <c r="A1369" t="s">
        <v>1308</v>
      </c>
      <c r="B1369" t="s">
        <v>1309</v>
      </c>
      <c r="C1369">
        <v>36</v>
      </c>
      <c r="D1369" t="s">
        <v>217</v>
      </c>
      <c r="E1369" t="s">
        <v>1309</v>
      </c>
      <c r="F1369">
        <v>1</v>
      </c>
      <c r="G1369">
        <v>1199</v>
      </c>
      <c r="H1369">
        <v>534693</v>
      </c>
      <c r="I1369" t="s">
        <v>1310</v>
      </c>
      <c r="J1369" t="s">
        <v>545</v>
      </c>
      <c r="K1369" t="s">
        <v>546</v>
      </c>
      <c r="L1369" t="s">
        <v>557</v>
      </c>
      <c r="M1369" t="s">
        <v>548</v>
      </c>
      <c r="N1369" t="s">
        <v>549</v>
      </c>
      <c r="O1369" t="s">
        <v>550</v>
      </c>
      <c r="P1369" t="s">
        <v>551</v>
      </c>
      <c r="Q1369" t="s">
        <v>145</v>
      </c>
      <c r="R1369" t="s">
        <v>475</v>
      </c>
      <c r="S1369" t="s">
        <v>633</v>
      </c>
      <c r="T1369" t="s">
        <v>655</v>
      </c>
      <c r="U1369">
        <f>COUNTIF('业绩进度排名-中间表'!$E$27:$E$202,新签明细[[#This Row],[cc_user_name]])</f>
        <v>1</v>
      </c>
      <c r="V1369" s="1">
        <f>DATEVALUE(LEFT(新签明细[[#This Row],[支付成功时间]], FIND(" ", 新签明细[[#This Row],[支付成功时间]]) - 1))</f>
        <v>45782</v>
      </c>
      <c r="W1369" s="1">
        <f>IFERROR(DATEVALUE(LEFT(新签明细[[#This Row],[lead_date]],FIND(" ",新签明细[[#This Row],[lead_date]])-1)),$W$2)</f>
        <v>45774</v>
      </c>
      <c r="X1369" t="b">
        <f t="shared" ca="1" si="21"/>
        <v>0</v>
      </c>
    </row>
    <row r="1370" spans="1:24" hidden="1">
      <c r="A1370" t="s">
        <v>18252</v>
      </c>
      <c r="B1370" t="s">
        <v>18253</v>
      </c>
      <c r="C1370">
        <v>36</v>
      </c>
      <c r="D1370" t="s">
        <v>335</v>
      </c>
      <c r="E1370" t="s">
        <v>18253</v>
      </c>
      <c r="F1370">
        <v>1</v>
      </c>
      <c r="G1370">
        <v>1341.247805</v>
      </c>
      <c r="H1370">
        <v>542878</v>
      </c>
      <c r="I1370" t="s">
        <v>18254</v>
      </c>
      <c r="J1370" t="s">
        <v>545</v>
      </c>
      <c r="K1370" t="s">
        <v>546</v>
      </c>
      <c r="L1370" t="s">
        <v>557</v>
      </c>
      <c r="M1370" t="s">
        <v>558</v>
      </c>
      <c r="N1370" t="s">
        <v>549</v>
      </c>
      <c r="O1370" t="s">
        <v>559</v>
      </c>
      <c r="P1370" t="s">
        <v>504</v>
      </c>
      <c r="Q1370" t="s">
        <v>325</v>
      </c>
      <c r="R1370" t="s">
        <v>475</v>
      </c>
      <c r="S1370" t="s">
        <v>560</v>
      </c>
      <c r="T1370" t="s">
        <v>17646</v>
      </c>
      <c r="U1370">
        <f>COUNTIF('业绩进度排名-中间表'!$E$27:$E$202,新签明细[[#This Row],[cc_user_name]])</f>
        <v>1</v>
      </c>
      <c r="V1370" s="1">
        <f>DATEVALUE(LEFT(新签明细[[#This Row],[支付成功时间]], FIND(" ", 新签明细[[#This Row],[支付成功时间]]) - 1))</f>
        <v>45801</v>
      </c>
      <c r="W1370" s="1">
        <f>IFERROR(DATEVALUE(LEFT(新签明细[[#This Row],[lead_date]],FIND(" ",新签明细[[#This Row],[lead_date]])-1)),$W$2)</f>
        <v>45796</v>
      </c>
      <c r="X1370" t="b">
        <f t="shared" ca="1" si="21"/>
        <v>1</v>
      </c>
    </row>
    <row r="1371" spans="1:24">
      <c r="A1371" t="s">
        <v>18255</v>
      </c>
      <c r="B1371" t="s">
        <v>18256</v>
      </c>
      <c r="C1371">
        <v>18</v>
      </c>
      <c r="D1371" t="s">
        <v>301</v>
      </c>
      <c r="E1371" t="s">
        <v>18256</v>
      </c>
      <c r="F1371">
        <v>1</v>
      </c>
      <c r="G1371">
        <v>630</v>
      </c>
      <c r="H1371">
        <v>542943</v>
      </c>
      <c r="I1371" t="s">
        <v>18257</v>
      </c>
      <c r="J1371" t="s">
        <v>545</v>
      </c>
      <c r="K1371" t="s">
        <v>546</v>
      </c>
      <c r="L1371" t="s">
        <v>565</v>
      </c>
      <c r="M1371" t="s">
        <v>578</v>
      </c>
      <c r="N1371" t="s">
        <v>549</v>
      </c>
      <c r="O1371" t="s">
        <v>550</v>
      </c>
      <c r="P1371" t="s">
        <v>136</v>
      </c>
      <c r="Q1371" t="s">
        <v>143</v>
      </c>
      <c r="R1371" t="s">
        <v>475</v>
      </c>
      <c r="S1371" t="s">
        <v>579</v>
      </c>
      <c r="T1371" t="s">
        <v>17717</v>
      </c>
      <c r="U1371">
        <f>COUNTIF('业绩进度排名-中间表'!$E$27:$E$202,新签明细[[#This Row],[cc_user_name]])</f>
        <v>1</v>
      </c>
      <c r="V1371" s="1">
        <f>DATEVALUE(LEFT(新签明细[[#This Row],[支付成功时间]], FIND(" ", 新签明细[[#This Row],[支付成功时间]]) - 1))</f>
        <v>45801</v>
      </c>
      <c r="W1371" s="1">
        <f>IFERROR(DATEVALUE(LEFT(新签明细[[#This Row],[lead_date]],FIND(" ",新签明细[[#This Row],[lead_date]])-1)),$W$2)</f>
        <v>45792</v>
      </c>
      <c r="X1371" t="b">
        <f t="shared" ca="1" si="21"/>
        <v>1</v>
      </c>
    </row>
    <row r="1372" spans="1:24" hidden="1">
      <c r="A1372" t="s">
        <v>9625</v>
      </c>
      <c r="B1372" t="s">
        <v>9626</v>
      </c>
      <c r="C1372">
        <v>24</v>
      </c>
      <c r="D1372" t="s">
        <v>334</v>
      </c>
      <c r="E1372" t="s">
        <v>9626</v>
      </c>
      <c r="F1372">
        <v>1</v>
      </c>
      <c r="G1372">
        <v>933.93635500000005</v>
      </c>
      <c r="H1372">
        <v>536576</v>
      </c>
      <c r="I1372" t="s">
        <v>9627</v>
      </c>
      <c r="J1372" t="s">
        <v>545</v>
      </c>
      <c r="K1372" t="s">
        <v>546</v>
      </c>
      <c r="L1372" t="s">
        <v>671</v>
      </c>
      <c r="M1372" t="s">
        <v>558</v>
      </c>
      <c r="N1372" t="s">
        <v>549</v>
      </c>
      <c r="O1372" t="s">
        <v>559</v>
      </c>
      <c r="P1372" t="s">
        <v>504</v>
      </c>
      <c r="Q1372" t="s">
        <v>325</v>
      </c>
      <c r="R1372" t="s">
        <v>475</v>
      </c>
      <c r="S1372" t="s">
        <v>589</v>
      </c>
      <c r="T1372" t="s">
        <v>580</v>
      </c>
      <c r="U1372">
        <f>COUNTIF('业绩进度排名-中间表'!$E$27:$E$202,新签明细[[#This Row],[cc_user_name]])</f>
        <v>1</v>
      </c>
      <c r="V1372" s="1">
        <f>DATEVALUE(LEFT(新签明细[[#This Row],[支付成功时间]], FIND(" ", 新签明细[[#This Row],[支付成功时间]]) - 1))</f>
        <v>45788</v>
      </c>
      <c r="W1372" s="1">
        <f>IFERROR(DATEVALUE(LEFT(新签明细[[#This Row],[lead_date]],FIND(" ",新签明细[[#This Row],[lead_date]])-1)),$W$2)</f>
        <v>45771</v>
      </c>
      <c r="X1372" t="b">
        <f t="shared" ca="1" si="21"/>
        <v>0</v>
      </c>
    </row>
    <row r="1373" spans="1:24" hidden="1">
      <c r="A1373" t="s">
        <v>18258</v>
      </c>
      <c r="B1373" t="s">
        <v>18259</v>
      </c>
      <c r="C1373">
        <v>36</v>
      </c>
      <c r="D1373" t="s">
        <v>231</v>
      </c>
      <c r="E1373" t="s">
        <v>18259</v>
      </c>
      <c r="F1373">
        <v>1</v>
      </c>
      <c r="G1373">
        <v>420</v>
      </c>
      <c r="H1373">
        <v>539242</v>
      </c>
      <c r="I1373" t="s">
        <v>18260</v>
      </c>
      <c r="J1373" t="s">
        <v>545</v>
      </c>
      <c r="K1373" t="s">
        <v>1102</v>
      </c>
      <c r="L1373" t="s">
        <v>13081</v>
      </c>
      <c r="M1373" t="s">
        <v>902</v>
      </c>
      <c r="N1373" t="s">
        <v>549</v>
      </c>
      <c r="O1373" t="s">
        <v>550</v>
      </c>
      <c r="P1373" t="s">
        <v>551</v>
      </c>
      <c r="Q1373" t="s">
        <v>141</v>
      </c>
      <c r="R1373" t="s">
        <v>475</v>
      </c>
      <c r="S1373" t="s">
        <v>11951</v>
      </c>
      <c r="T1373" t="s">
        <v>17717</v>
      </c>
      <c r="U1373">
        <f>COUNTIF('业绩进度排名-中间表'!$E$27:$E$202,新签明细[[#This Row],[cc_user_name]])</f>
        <v>1</v>
      </c>
      <c r="V1373" s="1">
        <f>DATEVALUE(LEFT(新签明细[[#This Row],[支付成功时间]], FIND(" ", 新签明细[[#This Row],[支付成功时间]]) - 1))</f>
        <v>45794</v>
      </c>
      <c r="W1373" s="1">
        <f>IFERROR(DATEVALUE(LEFT(新签明细[[#This Row],[lead_date]],FIND(" ",新签明细[[#This Row],[lead_date]])-1)),$W$2)</f>
        <v>45792</v>
      </c>
      <c r="X1373" t="b">
        <f t="shared" ca="1" si="21"/>
        <v>1</v>
      </c>
    </row>
    <row r="1374" spans="1:24" hidden="1">
      <c r="A1374" t="s">
        <v>18261</v>
      </c>
      <c r="B1374" t="s">
        <v>18262</v>
      </c>
      <c r="C1374">
        <v>18</v>
      </c>
      <c r="D1374" t="s">
        <v>256</v>
      </c>
      <c r="E1374" t="s">
        <v>18262</v>
      </c>
      <c r="F1374">
        <v>1</v>
      </c>
      <c r="G1374">
        <v>630</v>
      </c>
      <c r="H1374">
        <v>539153</v>
      </c>
      <c r="I1374" t="s">
        <v>18263</v>
      </c>
      <c r="J1374" t="s">
        <v>545</v>
      </c>
      <c r="K1374" t="s">
        <v>546</v>
      </c>
      <c r="L1374" t="s">
        <v>565</v>
      </c>
      <c r="M1374" t="s">
        <v>548</v>
      </c>
      <c r="N1374" t="s">
        <v>549</v>
      </c>
      <c r="O1374" t="s">
        <v>550</v>
      </c>
      <c r="P1374" t="s">
        <v>136</v>
      </c>
      <c r="Q1374" t="s">
        <v>147</v>
      </c>
      <c r="R1374" t="s">
        <v>475</v>
      </c>
      <c r="S1374" t="s">
        <v>659</v>
      </c>
      <c r="T1374" t="s">
        <v>17695</v>
      </c>
      <c r="U1374">
        <f>COUNTIF('业绩进度排名-中间表'!$E$27:$E$202,新签明细[[#This Row],[cc_user_name]])</f>
        <v>1</v>
      </c>
      <c r="V1374" s="1">
        <f>DATEVALUE(LEFT(新签明细[[#This Row],[支付成功时间]], FIND(" ", 新签明细[[#This Row],[支付成功时间]]) - 1))</f>
        <v>45794</v>
      </c>
      <c r="W1374" s="1">
        <f>IFERROR(DATEVALUE(LEFT(新签明细[[#This Row],[lead_date]],FIND(" ",新签明细[[#This Row],[lead_date]])-1)),$W$2)</f>
        <v>45790</v>
      </c>
      <c r="X1374" t="b">
        <f t="shared" ca="1" si="21"/>
        <v>1</v>
      </c>
    </row>
    <row r="1375" spans="1:24" hidden="1">
      <c r="A1375" t="s">
        <v>18264</v>
      </c>
      <c r="B1375" t="s">
        <v>18265</v>
      </c>
      <c r="C1375">
        <v>30</v>
      </c>
      <c r="D1375" t="s">
        <v>190</v>
      </c>
      <c r="E1375" t="s">
        <v>18265</v>
      </c>
      <c r="F1375">
        <v>1</v>
      </c>
      <c r="G1375">
        <v>787.5</v>
      </c>
      <c r="H1375">
        <v>539754</v>
      </c>
      <c r="I1375" t="s">
        <v>18266</v>
      </c>
      <c r="J1375" t="s">
        <v>545</v>
      </c>
      <c r="K1375" t="s">
        <v>546</v>
      </c>
      <c r="L1375" t="s">
        <v>599</v>
      </c>
      <c r="M1375" t="s">
        <v>1314</v>
      </c>
      <c r="N1375" t="s">
        <v>549</v>
      </c>
      <c r="O1375" t="s">
        <v>559</v>
      </c>
      <c r="P1375" t="s">
        <v>469</v>
      </c>
      <c r="Q1375" t="s">
        <v>189</v>
      </c>
      <c r="R1375" t="s">
        <v>475</v>
      </c>
      <c r="S1375" t="s">
        <v>1235</v>
      </c>
      <c r="T1375" t="s">
        <v>673</v>
      </c>
      <c r="U1375">
        <f>COUNTIF('业绩进度排名-中间表'!$E$27:$E$202,新签明细[[#This Row],[cc_user_name]])</f>
        <v>1</v>
      </c>
      <c r="V1375" s="1">
        <f>DATEVALUE(LEFT(新签明细[[#This Row],[支付成功时间]], FIND(" ", 新签明细[[#This Row],[支付成功时间]]) - 1))</f>
        <v>45795</v>
      </c>
      <c r="W1375" s="1">
        <f>IFERROR(DATEVALUE(LEFT(新签明细[[#This Row],[lead_date]],FIND(" ",新签明细[[#This Row],[lead_date]])-1)),$W$2)</f>
        <v>45778</v>
      </c>
      <c r="X1375" t="b">
        <f t="shared" ca="1" si="21"/>
        <v>1</v>
      </c>
    </row>
    <row r="1376" spans="1:24" hidden="1">
      <c r="A1376" t="s">
        <v>18267</v>
      </c>
      <c r="B1376" t="s">
        <v>18268</v>
      </c>
      <c r="C1376">
        <v>36</v>
      </c>
      <c r="D1376" t="s">
        <v>335</v>
      </c>
      <c r="E1376" t="s">
        <v>18268</v>
      </c>
      <c r="F1376">
        <v>1</v>
      </c>
      <c r="G1376">
        <v>1341.247805</v>
      </c>
      <c r="H1376">
        <v>542282</v>
      </c>
      <c r="I1376" t="s">
        <v>18269</v>
      </c>
      <c r="J1376" t="s">
        <v>545</v>
      </c>
      <c r="K1376" t="s">
        <v>546</v>
      </c>
      <c r="L1376" t="s">
        <v>557</v>
      </c>
      <c r="M1376" t="s">
        <v>558</v>
      </c>
      <c r="N1376" t="s">
        <v>549</v>
      </c>
      <c r="O1376" t="s">
        <v>559</v>
      </c>
      <c r="P1376" t="s">
        <v>504</v>
      </c>
      <c r="Q1376" t="s">
        <v>325</v>
      </c>
      <c r="R1376" t="s">
        <v>475</v>
      </c>
      <c r="S1376" t="s">
        <v>1071</v>
      </c>
      <c r="T1376" t="s">
        <v>567</v>
      </c>
      <c r="U1376">
        <f>COUNTIF('业绩进度排名-中间表'!$E$27:$E$202,新签明细[[#This Row],[cc_user_name]])</f>
        <v>1</v>
      </c>
      <c r="V1376" s="1">
        <f>DATEVALUE(LEFT(新签明细[[#This Row],[支付成功时间]], FIND(" ", 新签明细[[#This Row],[支付成功时间]]) - 1))</f>
        <v>45800</v>
      </c>
      <c r="W1376" s="1">
        <f>IFERROR(DATEVALUE(LEFT(新签明细[[#This Row],[lead_date]],FIND(" ",新签明细[[#This Row],[lead_date]])-1)),$W$2)</f>
        <v>45783</v>
      </c>
      <c r="X1376" t="b">
        <f t="shared" ca="1" si="21"/>
        <v>1</v>
      </c>
    </row>
    <row r="1377" spans="1:24" hidden="1">
      <c r="A1377" t="s">
        <v>18270</v>
      </c>
      <c r="B1377" t="s">
        <v>18271</v>
      </c>
      <c r="C1377">
        <v>24</v>
      </c>
      <c r="D1377" t="s">
        <v>294</v>
      </c>
      <c r="E1377" t="s">
        <v>18271</v>
      </c>
      <c r="F1377">
        <v>1</v>
      </c>
      <c r="G1377">
        <v>856.82234400000004</v>
      </c>
      <c r="H1377">
        <v>538401</v>
      </c>
      <c r="I1377" t="s">
        <v>18272</v>
      </c>
      <c r="J1377" t="s">
        <v>545</v>
      </c>
      <c r="K1377" t="s">
        <v>546</v>
      </c>
      <c r="L1377" t="s">
        <v>671</v>
      </c>
      <c r="M1377" t="s">
        <v>558</v>
      </c>
      <c r="N1377" t="s">
        <v>549</v>
      </c>
      <c r="O1377" t="s">
        <v>550</v>
      </c>
      <c r="P1377" t="s">
        <v>136</v>
      </c>
      <c r="Q1377" t="s">
        <v>292</v>
      </c>
      <c r="R1377" t="s">
        <v>475</v>
      </c>
      <c r="S1377" t="s">
        <v>678</v>
      </c>
      <c r="T1377" t="s">
        <v>873</v>
      </c>
      <c r="U1377">
        <f>COUNTIF('业绩进度排名-中间表'!$E$27:$E$202,新签明细[[#This Row],[cc_user_name]])</f>
        <v>1</v>
      </c>
      <c r="V1377" s="1">
        <f>DATEVALUE(LEFT(新签明细[[#This Row],[支付成功时间]], FIND(" ", 新签明细[[#This Row],[支付成功时间]]) - 1))</f>
        <v>45792</v>
      </c>
      <c r="W1377" s="1">
        <f>IFERROR(DATEVALUE(LEFT(新签明细[[#This Row],[lead_date]],FIND(" ",新签明细[[#This Row],[lead_date]])-1)),$W$2)</f>
        <v>45786</v>
      </c>
      <c r="X1377" t="b">
        <f t="shared" ca="1" si="21"/>
        <v>1</v>
      </c>
    </row>
    <row r="1378" spans="1:24" hidden="1">
      <c r="A1378" t="s">
        <v>18841</v>
      </c>
      <c r="B1378" t="s">
        <v>18842</v>
      </c>
      <c r="C1378">
        <v>8</v>
      </c>
      <c r="D1378" t="s">
        <v>193</v>
      </c>
      <c r="E1378" t="s">
        <v>18842</v>
      </c>
      <c r="F1378">
        <v>1</v>
      </c>
      <c r="G1378">
        <v>280</v>
      </c>
      <c r="H1378">
        <v>538846</v>
      </c>
      <c r="I1378" t="s">
        <v>18843</v>
      </c>
      <c r="J1378" t="s">
        <v>545</v>
      </c>
      <c r="K1378" t="s">
        <v>546</v>
      </c>
      <c r="L1378" t="s">
        <v>577</v>
      </c>
      <c r="M1378" t="s">
        <v>632</v>
      </c>
      <c r="N1378" t="s">
        <v>549</v>
      </c>
      <c r="O1378" t="s">
        <v>559</v>
      </c>
      <c r="P1378" t="s">
        <v>469</v>
      </c>
      <c r="Q1378" t="s">
        <v>189</v>
      </c>
      <c r="R1378" t="s">
        <v>475</v>
      </c>
      <c r="S1378" t="s">
        <v>9442</v>
      </c>
      <c r="T1378" t="s">
        <v>17695</v>
      </c>
      <c r="U1378">
        <f>COUNTIF('业绩进度排名-中间表'!$E$27:$E$202,新签明细[[#This Row],[cc_user_name]])</f>
        <v>1</v>
      </c>
      <c r="V1378" s="1">
        <f>DATEVALUE(LEFT(新签明细[[#This Row],[支付成功时间]], FIND(" ", 新签明细[[#This Row],[支付成功时间]]) - 1))</f>
        <v>45793</v>
      </c>
      <c r="W1378" s="1">
        <f>IFERROR(DATEVALUE(LEFT(新签明细[[#This Row],[lead_date]],FIND(" ",新签明细[[#This Row],[lead_date]])-1)),$W$2)</f>
        <v>45790</v>
      </c>
      <c r="X1378" t="b">
        <f t="shared" ca="1" si="21"/>
        <v>1</v>
      </c>
    </row>
    <row r="1379" spans="1:24" hidden="1">
      <c r="A1379" t="s">
        <v>31083</v>
      </c>
      <c r="B1379" t="s">
        <v>31084</v>
      </c>
      <c r="C1379">
        <v>8</v>
      </c>
      <c r="D1379" t="s">
        <v>185</v>
      </c>
      <c r="E1379" t="s">
        <v>31084</v>
      </c>
      <c r="F1379">
        <v>1</v>
      </c>
      <c r="G1379">
        <v>280</v>
      </c>
      <c r="H1379">
        <v>544339</v>
      </c>
      <c r="I1379" t="s">
        <v>31085</v>
      </c>
      <c r="J1379" t="s">
        <v>545</v>
      </c>
      <c r="K1379" t="s">
        <v>546</v>
      </c>
      <c r="L1379" t="s">
        <v>577</v>
      </c>
      <c r="M1379" t="s">
        <v>626</v>
      </c>
      <c r="N1379" t="s">
        <v>549</v>
      </c>
      <c r="O1379" t="s">
        <v>559</v>
      </c>
      <c r="P1379" t="s">
        <v>469</v>
      </c>
      <c r="Q1379" t="s">
        <v>180</v>
      </c>
      <c r="R1379" t="s">
        <v>475</v>
      </c>
      <c r="S1379" t="s">
        <v>659</v>
      </c>
      <c r="T1379" t="s">
        <v>30573</v>
      </c>
      <c r="U1379">
        <f>COUNTIF('业绩进度排名-中间表'!$E$27:$E$202,新签明细[[#This Row],[cc_user_name]])</f>
        <v>1</v>
      </c>
      <c r="V1379" s="1">
        <f>DATEVALUE(LEFT(新签明细[[#This Row],[支付成功时间]], FIND(" ", 新签明细[[#This Row],[支付成功时间]]) - 1))</f>
        <v>45804</v>
      </c>
      <c r="W1379" s="1">
        <f>IFERROR(DATEVALUE(LEFT(新签明细[[#This Row],[lead_date]],FIND(" ",新签明细[[#This Row],[lead_date]])-1)),$W$2)</f>
        <v>45804</v>
      </c>
      <c r="X1379" t="b">
        <f t="shared" ca="1" si="21"/>
        <v>1</v>
      </c>
    </row>
    <row r="1380" spans="1:24" hidden="1">
      <c r="A1380" t="s">
        <v>1311</v>
      </c>
      <c r="B1380" t="s">
        <v>1312</v>
      </c>
      <c r="C1380">
        <v>30</v>
      </c>
      <c r="D1380" t="s">
        <v>245</v>
      </c>
      <c r="E1380" t="s">
        <v>1312</v>
      </c>
      <c r="F1380">
        <v>1</v>
      </c>
      <c r="G1380">
        <v>811.13</v>
      </c>
      <c r="H1380">
        <v>535116</v>
      </c>
      <c r="I1380" t="s">
        <v>1313</v>
      </c>
      <c r="J1380" t="s">
        <v>545</v>
      </c>
      <c r="K1380" t="s">
        <v>546</v>
      </c>
      <c r="L1380" t="s">
        <v>599</v>
      </c>
      <c r="M1380" t="s">
        <v>648</v>
      </c>
      <c r="N1380" t="s">
        <v>549</v>
      </c>
      <c r="O1380" t="s">
        <v>550</v>
      </c>
      <c r="P1380" t="s">
        <v>551</v>
      </c>
      <c r="Q1380" t="s">
        <v>242</v>
      </c>
      <c r="R1380" t="s">
        <v>475</v>
      </c>
      <c r="S1380" t="s">
        <v>1315</v>
      </c>
      <c r="T1380" t="s">
        <v>585</v>
      </c>
      <c r="U1380">
        <f>COUNTIF('业绩进度排名-中间表'!$E$27:$E$202,新签明细[[#This Row],[cc_user_name]])</f>
        <v>1</v>
      </c>
      <c r="V1380" s="1">
        <f>DATEVALUE(LEFT(新签明细[[#This Row],[支付成功时间]], FIND(" ", 新签明细[[#This Row],[支付成功时间]]) - 1))</f>
        <v>45784</v>
      </c>
      <c r="W1380" s="1">
        <f>IFERROR(DATEVALUE(LEFT(新签明细[[#This Row],[lead_date]],FIND(" ",新签明细[[#This Row],[lead_date]])-1)),$W$2)</f>
        <v>45776</v>
      </c>
      <c r="X1380" t="b">
        <f t="shared" ca="1" si="21"/>
        <v>0</v>
      </c>
    </row>
    <row r="1381" spans="1:24" hidden="1">
      <c r="A1381" t="s">
        <v>11945</v>
      </c>
      <c r="B1381" t="s">
        <v>11946</v>
      </c>
      <c r="C1381">
        <v>24</v>
      </c>
      <c r="D1381" t="s">
        <v>209</v>
      </c>
      <c r="E1381" t="s">
        <v>11946</v>
      </c>
      <c r="F1381">
        <v>1</v>
      </c>
      <c r="G1381">
        <v>840</v>
      </c>
      <c r="H1381">
        <v>536726</v>
      </c>
      <c r="I1381" t="s">
        <v>11947</v>
      </c>
      <c r="J1381" t="s">
        <v>545</v>
      </c>
      <c r="K1381" t="s">
        <v>546</v>
      </c>
      <c r="L1381" t="s">
        <v>671</v>
      </c>
      <c r="M1381" t="s">
        <v>548</v>
      </c>
      <c r="N1381" t="s">
        <v>549</v>
      </c>
      <c r="O1381" t="s">
        <v>550</v>
      </c>
      <c r="P1381" t="s">
        <v>551</v>
      </c>
      <c r="Q1381" t="s">
        <v>149</v>
      </c>
      <c r="R1381" t="s">
        <v>475</v>
      </c>
      <c r="S1381" t="s">
        <v>9442</v>
      </c>
      <c r="T1381" t="s">
        <v>708</v>
      </c>
      <c r="U1381">
        <f>COUNTIF('业绩进度排名-中间表'!$E$27:$E$202,新签明细[[#This Row],[cc_user_name]])</f>
        <v>1</v>
      </c>
      <c r="V1381" s="1">
        <f>DATEVALUE(LEFT(新签明细[[#This Row],[支付成功时间]], FIND(" ", 新签明细[[#This Row],[支付成功时间]]) - 1))</f>
        <v>45789</v>
      </c>
      <c r="W1381" s="1">
        <f>IFERROR(DATEVALUE(LEFT(新签明细[[#This Row],[lead_date]],FIND(" ",新签明细[[#This Row],[lead_date]])-1)),$W$2)</f>
        <v>45785</v>
      </c>
      <c r="X1381" t="b">
        <f t="shared" ca="1" si="21"/>
        <v>1</v>
      </c>
    </row>
    <row r="1382" spans="1:24" hidden="1">
      <c r="A1382" t="s">
        <v>1316</v>
      </c>
      <c r="B1382" t="s">
        <v>1317</v>
      </c>
      <c r="C1382">
        <v>36</v>
      </c>
      <c r="D1382" t="s">
        <v>287</v>
      </c>
      <c r="E1382" t="s">
        <v>1317</v>
      </c>
      <c r="F1382">
        <v>1</v>
      </c>
      <c r="G1382">
        <v>1199</v>
      </c>
      <c r="H1382">
        <v>534306</v>
      </c>
      <c r="I1382" t="s">
        <v>1318</v>
      </c>
      <c r="J1382" t="s">
        <v>545</v>
      </c>
      <c r="K1382" t="s">
        <v>546</v>
      </c>
      <c r="L1382" t="s">
        <v>557</v>
      </c>
      <c r="M1382" t="s">
        <v>1104</v>
      </c>
      <c r="N1382" t="s">
        <v>549</v>
      </c>
      <c r="O1382" t="s">
        <v>550</v>
      </c>
      <c r="P1382" t="s">
        <v>136</v>
      </c>
      <c r="Q1382" t="s">
        <v>283</v>
      </c>
      <c r="R1382" t="s">
        <v>475</v>
      </c>
      <c r="S1382" t="s">
        <v>659</v>
      </c>
      <c r="T1382" t="s">
        <v>655</v>
      </c>
      <c r="U1382">
        <f>COUNTIF('业绩进度排名-中间表'!$E$27:$E$202,新签明细[[#This Row],[cc_user_name]])</f>
        <v>1</v>
      </c>
      <c r="V1382" s="1">
        <f>DATEVALUE(LEFT(新签明细[[#This Row],[支付成功时间]], FIND(" ", 新签明细[[#This Row],[支付成功时间]]) - 1))</f>
        <v>45780</v>
      </c>
      <c r="W1382" s="1">
        <f>IFERROR(DATEVALUE(LEFT(新签明细[[#This Row],[lead_date]],FIND(" ",新签明细[[#This Row],[lead_date]])-1)),$W$2)</f>
        <v>45774</v>
      </c>
      <c r="X1382" t="b">
        <f t="shared" ca="1" si="21"/>
        <v>0</v>
      </c>
    </row>
    <row r="1383" spans="1:24">
      <c r="A1383" t="s">
        <v>18844</v>
      </c>
      <c r="B1383" t="s">
        <v>18845</v>
      </c>
      <c r="C1383">
        <v>18</v>
      </c>
      <c r="D1383" t="s">
        <v>300</v>
      </c>
      <c r="E1383" t="s">
        <v>18845</v>
      </c>
      <c r="F1383">
        <v>1</v>
      </c>
      <c r="G1383">
        <v>630</v>
      </c>
      <c r="H1383">
        <v>537925</v>
      </c>
      <c r="I1383" t="s">
        <v>18846</v>
      </c>
      <c r="J1383" t="s">
        <v>545</v>
      </c>
      <c r="K1383" t="s">
        <v>546</v>
      </c>
      <c r="L1383" t="s">
        <v>565</v>
      </c>
      <c r="M1383" t="s">
        <v>909</v>
      </c>
      <c r="N1383" t="s">
        <v>549</v>
      </c>
      <c r="O1383" t="s">
        <v>550</v>
      </c>
      <c r="P1383" t="s">
        <v>136</v>
      </c>
      <c r="Q1383" t="s">
        <v>143</v>
      </c>
      <c r="R1383" t="s">
        <v>475</v>
      </c>
      <c r="S1383" t="s">
        <v>572</v>
      </c>
      <c r="T1383" t="s">
        <v>17695</v>
      </c>
      <c r="U1383">
        <f>COUNTIF('业绩进度排名-中间表'!$E$27:$E$202,新签明细[[#This Row],[cc_user_name]])</f>
        <v>1</v>
      </c>
      <c r="V1383" s="1">
        <f>DATEVALUE(LEFT(新签明细[[#This Row],[支付成功时间]], FIND(" ", 新签明细[[#This Row],[支付成功时间]]) - 1))</f>
        <v>45791</v>
      </c>
      <c r="W1383" s="1">
        <f>IFERROR(DATEVALUE(LEFT(新签明细[[#This Row],[lead_date]],FIND(" ",新签明细[[#This Row],[lead_date]])-1)),$W$2)</f>
        <v>45790</v>
      </c>
      <c r="X1383" t="b">
        <f t="shared" ca="1" si="21"/>
        <v>1</v>
      </c>
    </row>
    <row r="1384" spans="1:24" hidden="1">
      <c r="A1384" t="s">
        <v>9628</v>
      </c>
      <c r="B1384" t="s">
        <v>9629</v>
      </c>
      <c r="C1384">
        <v>36</v>
      </c>
      <c r="D1384" t="s">
        <v>341</v>
      </c>
      <c r="E1384" t="s">
        <v>9629</v>
      </c>
      <c r="F1384">
        <v>1</v>
      </c>
      <c r="G1384">
        <v>1381.4844840000001</v>
      </c>
      <c r="H1384">
        <v>536773</v>
      </c>
      <c r="I1384" t="s">
        <v>9630</v>
      </c>
      <c r="J1384" t="s">
        <v>545</v>
      </c>
      <c r="K1384" t="s">
        <v>546</v>
      </c>
      <c r="L1384" t="s">
        <v>557</v>
      </c>
      <c r="M1384" t="s">
        <v>558</v>
      </c>
      <c r="N1384" t="s">
        <v>549</v>
      </c>
      <c r="O1384" t="s">
        <v>559</v>
      </c>
      <c r="P1384" t="s">
        <v>504</v>
      </c>
      <c r="Q1384" t="s">
        <v>325</v>
      </c>
      <c r="R1384" t="s">
        <v>475</v>
      </c>
      <c r="S1384" t="s">
        <v>589</v>
      </c>
      <c r="T1384" t="s">
        <v>585</v>
      </c>
      <c r="U1384">
        <f>COUNTIF('业绩进度排名-中间表'!$E$27:$E$202,新签明细[[#This Row],[cc_user_name]])</f>
        <v>1</v>
      </c>
      <c r="V1384" s="1">
        <f>DATEVALUE(LEFT(新签明细[[#This Row],[支付成功时间]], FIND(" ", 新签明细[[#This Row],[支付成功时间]]) - 1))</f>
        <v>45788</v>
      </c>
      <c r="W1384" s="1">
        <f>IFERROR(DATEVALUE(LEFT(新签明细[[#This Row],[lead_date]],FIND(" ",新签明细[[#This Row],[lead_date]])-1)),$W$2)</f>
        <v>45776</v>
      </c>
      <c r="X1384" t="b">
        <f t="shared" ca="1" si="21"/>
        <v>0</v>
      </c>
    </row>
    <row r="1385" spans="1:24" hidden="1">
      <c r="A1385" t="s">
        <v>18847</v>
      </c>
      <c r="B1385" t="s">
        <v>18848</v>
      </c>
      <c r="C1385">
        <v>36</v>
      </c>
      <c r="D1385" t="s">
        <v>291</v>
      </c>
      <c r="E1385" t="s">
        <v>18848</v>
      </c>
      <c r="F1385">
        <v>1</v>
      </c>
      <c r="G1385">
        <v>1199</v>
      </c>
      <c r="H1385">
        <v>539524</v>
      </c>
      <c r="I1385" t="s">
        <v>18849</v>
      </c>
      <c r="J1385" t="s">
        <v>545</v>
      </c>
      <c r="K1385" t="s">
        <v>546</v>
      </c>
      <c r="L1385" t="s">
        <v>557</v>
      </c>
      <c r="M1385" t="s">
        <v>548</v>
      </c>
      <c r="N1385" t="s">
        <v>549</v>
      </c>
      <c r="O1385" t="s">
        <v>550</v>
      </c>
      <c r="P1385" t="s">
        <v>136</v>
      </c>
      <c r="Q1385" t="s">
        <v>292</v>
      </c>
      <c r="R1385" t="s">
        <v>475</v>
      </c>
      <c r="S1385" t="s">
        <v>659</v>
      </c>
      <c r="T1385" t="s">
        <v>9478</v>
      </c>
      <c r="U1385">
        <f>COUNTIF('业绩进度排名-中间表'!$E$27:$E$202,新签明细[[#This Row],[cc_user_name]])</f>
        <v>1</v>
      </c>
      <c r="V1385" s="1">
        <f>DATEVALUE(LEFT(新签明细[[#This Row],[支付成功时间]], FIND(" ", 新签明细[[#This Row],[支付成功时间]]) - 1))</f>
        <v>45794</v>
      </c>
      <c r="W1385" s="1">
        <f>IFERROR(DATEVALUE(LEFT(新签明细[[#This Row],[lead_date]],FIND(" ",新签明细[[#This Row],[lead_date]])-1)),$W$2)</f>
        <v>45788</v>
      </c>
      <c r="X1385" t="b">
        <f t="shared" ca="1" si="21"/>
        <v>1</v>
      </c>
    </row>
    <row r="1386" spans="1:24" hidden="1">
      <c r="A1386" t="s">
        <v>12668</v>
      </c>
      <c r="B1386" t="s">
        <v>12669</v>
      </c>
      <c r="C1386">
        <v>48</v>
      </c>
      <c r="D1386" t="s">
        <v>329</v>
      </c>
      <c r="E1386" t="s">
        <v>12669</v>
      </c>
      <c r="F1386">
        <v>1</v>
      </c>
      <c r="G1386">
        <v>1777.3590549999999</v>
      </c>
      <c r="H1386">
        <v>537520</v>
      </c>
      <c r="I1386" t="s">
        <v>12670</v>
      </c>
      <c r="J1386" t="s">
        <v>545</v>
      </c>
      <c r="K1386" t="s">
        <v>546</v>
      </c>
      <c r="L1386" t="s">
        <v>571</v>
      </c>
      <c r="M1386" t="s">
        <v>695</v>
      </c>
      <c r="N1386" t="s">
        <v>549</v>
      </c>
      <c r="O1386" t="s">
        <v>559</v>
      </c>
      <c r="P1386" t="s">
        <v>504</v>
      </c>
      <c r="Q1386" t="s">
        <v>325</v>
      </c>
      <c r="R1386" t="s">
        <v>475</v>
      </c>
      <c r="S1386" t="s">
        <v>9404</v>
      </c>
      <c r="T1386" t="s">
        <v>9375</v>
      </c>
      <c r="U1386">
        <f>COUNTIF('业绩进度排名-中间表'!$E$27:$E$202,新签明细[[#This Row],[cc_user_name]])</f>
        <v>1</v>
      </c>
      <c r="V1386" s="1">
        <f>DATEVALUE(LEFT(新签明细[[#This Row],[支付成功时间]], FIND(" ", 新签明细[[#This Row],[支付成功时间]]) - 1))</f>
        <v>45790</v>
      </c>
      <c r="W1386" s="1">
        <f>IFERROR(DATEVALUE(LEFT(新签明细[[#This Row],[lead_date]],FIND(" ",新签明细[[#This Row],[lead_date]])-1)),$W$2)</f>
        <v>45787</v>
      </c>
      <c r="X1386" t="b">
        <f t="shared" ca="1" si="21"/>
        <v>1</v>
      </c>
    </row>
    <row r="1387" spans="1:24" hidden="1">
      <c r="A1387" t="s">
        <v>18850</v>
      </c>
      <c r="B1387" t="s">
        <v>18851</v>
      </c>
      <c r="C1387">
        <v>48</v>
      </c>
      <c r="D1387" t="s">
        <v>323</v>
      </c>
      <c r="E1387" t="s">
        <v>18851</v>
      </c>
      <c r="F1387">
        <v>1</v>
      </c>
      <c r="G1387">
        <v>1598</v>
      </c>
      <c r="H1387">
        <v>541647</v>
      </c>
      <c r="I1387" t="s">
        <v>18852</v>
      </c>
      <c r="J1387" t="s">
        <v>545</v>
      </c>
      <c r="K1387" t="s">
        <v>546</v>
      </c>
      <c r="L1387" t="s">
        <v>571</v>
      </c>
      <c r="M1387" t="s">
        <v>548</v>
      </c>
      <c r="N1387" t="s">
        <v>549</v>
      </c>
      <c r="O1387" t="s">
        <v>550</v>
      </c>
      <c r="P1387" t="s">
        <v>616</v>
      </c>
      <c r="Q1387" t="s">
        <v>314</v>
      </c>
      <c r="R1387" t="s">
        <v>475</v>
      </c>
      <c r="S1387" t="s">
        <v>572</v>
      </c>
      <c r="T1387" t="s">
        <v>18853</v>
      </c>
      <c r="U1387">
        <f>COUNTIF('业绩进度排名-中间表'!$E$27:$E$202,新签明细[[#This Row],[cc_user_name]])</f>
        <v>1</v>
      </c>
      <c r="V1387" s="1">
        <f>DATEVALUE(LEFT(新签明细[[#This Row],[支付成功时间]], FIND(" ", 新签明细[[#This Row],[支付成功时间]]) - 1))</f>
        <v>45800</v>
      </c>
      <c r="W1387" s="1">
        <f>IFERROR(DATEVALUE(LEFT(新签明细[[#This Row],[lead_date]],FIND(" ",新签明细[[#This Row],[lead_date]])-1)),$W$2)</f>
        <v>44783</v>
      </c>
      <c r="X1387" t="b">
        <f t="shared" ca="1" si="21"/>
        <v>0</v>
      </c>
    </row>
    <row r="1388" spans="1:24" hidden="1">
      <c r="A1388" t="s">
        <v>31086</v>
      </c>
      <c r="B1388" t="s">
        <v>31087</v>
      </c>
      <c r="C1388">
        <v>48</v>
      </c>
      <c r="D1388" t="s">
        <v>284</v>
      </c>
      <c r="E1388" t="s">
        <v>31087</v>
      </c>
      <c r="F1388">
        <v>1</v>
      </c>
      <c r="G1388">
        <v>1598</v>
      </c>
      <c r="H1388">
        <v>543689</v>
      </c>
      <c r="I1388" t="s">
        <v>31088</v>
      </c>
      <c r="J1388" t="s">
        <v>545</v>
      </c>
      <c r="K1388" t="s">
        <v>546</v>
      </c>
      <c r="L1388" t="s">
        <v>571</v>
      </c>
      <c r="M1388" t="s">
        <v>548</v>
      </c>
      <c r="N1388" t="s">
        <v>549</v>
      </c>
      <c r="O1388" t="s">
        <v>550</v>
      </c>
      <c r="P1388" t="s">
        <v>136</v>
      </c>
      <c r="Q1388" t="s">
        <v>283</v>
      </c>
      <c r="R1388" t="s">
        <v>475</v>
      </c>
      <c r="S1388" t="s">
        <v>897</v>
      </c>
      <c r="T1388" t="s">
        <v>29030</v>
      </c>
      <c r="U1388">
        <f>COUNTIF('业绩进度排名-中间表'!$E$27:$E$202,新签明细[[#This Row],[cc_user_name]])</f>
        <v>1</v>
      </c>
      <c r="V1388" s="1">
        <f>DATEVALUE(LEFT(新签明细[[#This Row],[支付成功时间]], FIND(" ", 新签明细[[#This Row],[支付成功时间]]) - 1))</f>
        <v>45803</v>
      </c>
      <c r="W1388" s="1">
        <f>IFERROR(DATEVALUE(LEFT(新签明细[[#This Row],[lead_date]],FIND(" ",新签明细[[#This Row],[lead_date]])-1)),$W$2)</f>
        <v>45802</v>
      </c>
      <c r="X1388" t="b">
        <f t="shared" ca="1" si="21"/>
        <v>1</v>
      </c>
    </row>
    <row r="1389" spans="1:24" hidden="1">
      <c r="A1389" t="s">
        <v>9631</v>
      </c>
      <c r="B1389" t="s">
        <v>9632</v>
      </c>
      <c r="C1389">
        <v>36</v>
      </c>
      <c r="D1389" t="s">
        <v>258</v>
      </c>
      <c r="E1389" t="s">
        <v>9632</v>
      </c>
      <c r="F1389">
        <v>1</v>
      </c>
      <c r="G1389">
        <v>1234.97</v>
      </c>
      <c r="H1389">
        <v>536501</v>
      </c>
      <c r="I1389" t="s">
        <v>9633</v>
      </c>
      <c r="J1389" t="s">
        <v>545</v>
      </c>
      <c r="K1389" t="s">
        <v>546</v>
      </c>
      <c r="L1389" t="s">
        <v>557</v>
      </c>
      <c r="M1389" t="s">
        <v>632</v>
      </c>
      <c r="N1389" t="s">
        <v>549</v>
      </c>
      <c r="O1389" t="s">
        <v>550</v>
      </c>
      <c r="P1389" t="s">
        <v>136</v>
      </c>
      <c r="Q1389" t="s">
        <v>147</v>
      </c>
      <c r="R1389" t="s">
        <v>475</v>
      </c>
      <c r="S1389" t="s">
        <v>9634</v>
      </c>
      <c r="T1389" t="s">
        <v>708</v>
      </c>
      <c r="U1389">
        <f>COUNTIF('业绩进度排名-中间表'!$E$27:$E$202,新签明细[[#This Row],[cc_user_name]])</f>
        <v>1</v>
      </c>
      <c r="V1389" s="1">
        <f>DATEVALUE(LEFT(新签明细[[#This Row],[支付成功时间]], FIND(" ", 新签明细[[#This Row],[支付成功时间]]) - 1))</f>
        <v>45788</v>
      </c>
      <c r="W1389" s="1">
        <f>IFERROR(DATEVALUE(LEFT(新签明细[[#This Row],[lead_date]],FIND(" ",新签明细[[#This Row],[lead_date]])-1)),$W$2)</f>
        <v>45785</v>
      </c>
      <c r="X1389" t="b">
        <f t="shared" ca="1" si="21"/>
        <v>1</v>
      </c>
    </row>
    <row r="1390" spans="1:24" hidden="1">
      <c r="A1390" t="s">
        <v>18854</v>
      </c>
      <c r="B1390" t="s">
        <v>18855</v>
      </c>
      <c r="C1390">
        <v>8</v>
      </c>
      <c r="D1390" t="s">
        <v>278</v>
      </c>
      <c r="E1390" t="s">
        <v>18855</v>
      </c>
      <c r="F1390">
        <v>1</v>
      </c>
      <c r="G1390">
        <v>280</v>
      </c>
      <c r="H1390">
        <v>541165</v>
      </c>
      <c r="I1390" t="s">
        <v>18856</v>
      </c>
      <c r="J1390" t="s">
        <v>545</v>
      </c>
      <c r="K1390" t="s">
        <v>546</v>
      </c>
      <c r="L1390" t="s">
        <v>577</v>
      </c>
      <c r="M1390" t="s">
        <v>584</v>
      </c>
      <c r="N1390" t="s">
        <v>549</v>
      </c>
      <c r="O1390" t="s">
        <v>550</v>
      </c>
      <c r="P1390" t="s">
        <v>136</v>
      </c>
      <c r="Q1390" t="s">
        <v>139</v>
      </c>
      <c r="R1390" t="s">
        <v>475</v>
      </c>
      <c r="S1390" t="s">
        <v>659</v>
      </c>
      <c r="T1390" t="s">
        <v>655</v>
      </c>
      <c r="U1390">
        <f>COUNTIF('业绩进度排名-中间表'!$E$27:$E$202,新签明细[[#This Row],[cc_user_name]])</f>
        <v>1</v>
      </c>
      <c r="V1390" s="1">
        <f>DATEVALUE(LEFT(新签明细[[#This Row],[支付成功时间]], FIND(" ", 新签明细[[#This Row],[支付成功时间]]) - 1))</f>
        <v>45797</v>
      </c>
      <c r="W1390" s="1">
        <f>IFERROR(DATEVALUE(LEFT(新签明细[[#This Row],[lead_date]],FIND(" ",新签明细[[#This Row],[lead_date]])-1)),$W$2)</f>
        <v>45774</v>
      </c>
      <c r="X1390" t="b">
        <f t="shared" ca="1" si="21"/>
        <v>0</v>
      </c>
    </row>
    <row r="1391" spans="1:24" hidden="1">
      <c r="A1391" t="s">
        <v>18857</v>
      </c>
      <c r="B1391" t="s">
        <v>18858</v>
      </c>
      <c r="C1391">
        <v>30</v>
      </c>
      <c r="D1391" t="s">
        <v>231</v>
      </c>
      <c r="E1391" t="s">
        <v>18858</v>
      </c>
      <c r="F1391">
        <v>1</v>
      </c>
      <c r="G1391">
        <v>787.5</v>
      </c>
      <c r="H1391">
        <v>539382</v>
      </c>
      <c r="I1391" t="s">
        <v>18859</v>
      </c>
      <c r="J1391" t="s">
        <v>545</v>
      </c>
      <c r="K1391" t="s">
        <v>546</v>
      </c>
      <c r="L1391" t="s">
        <v>599</v>
      </c>
      <c r="M1391" t="s">
        <v>1088</v>
      </c>
      <c r="N1391" t="s">
        <v>549</v>
      </c>
      <c r="O1391" t="s">
        <v>550</v>
      </c>
      <c r="P1391" t="s">
        <v>551</v>
      </c>
      <c r="Q1391" t="s">
        <v>141</v>
      </c>
      <c r="R1391" t="s">
        <v>475</v>
      </c>
      <c r="S1391" t="s">
        <v>11951</v>
      </c>
      <c r="T1391" t="s">
        <v>9478</v>
      </c>
      <c r="U1391">
        <f>COUNTIF('业绩进度排名-中间表'!$E$27:$E$202,新签明细[[#This Row],[cc_user_name]])</f>
        <v>1</v>
      </c>
      <c r="V1391" s="1">
        <f>DATEVALUE(LEFT(新签明细[[#This Row],[支付成功时间]], FIND(" ", 新签明细[[#This Row],[支付成功时间]]) - 1))</f>
        <v>45794</v>
      </c>
      <c r="W1391" s="1">
        <f>IFERROR(DATEVALUE(LEFT(新签明细[[#This Row],[lead_date]],FIND(" ",新签明细[[#This Row],[lead_date]])-1)),$W$2)</f>
        <v>45788</v>
      </c>
      <c r="X1391" t="b">
        <f t="shared" ca="1" si="21"/>
        <v>1</v>
      </c>
    </row>
    <row r="1392" spans="1:24" hidden="1">
      <c r="A1392" t="s">
        <v>1319</v>
      </c>
      <c r="B1392" t="s">
        <v>1320</v>
      </c>
      <c r="C1392">
        <v>24</v>
      </c>
      <c r="D1392" t="s">
        <v>315</v>
      </c>
      <c r="E1392" t="s">
        <v>1320</v>
      </c>
      <c r="F1392">
        <v>1</v>
      </c>
      <c r="G1392">
        <v>840</v>
      </c>
      <c r="H1392">
        <v>532332</v>
      </c>
      <c r="I1392" t="s">
        <v>1321</v>
      </c>
      <c r="J1392" t="s">
        <v>545</v>
      </c>
      <c r="K1392" t="s">
        <v>546</v>
      </c>
      <c r="L1392" t="s">
        <v>671</v>
      </c>
      <c r="M1392" t="s">
        <v>548</v>
      </c>
      <c r="N1392" t="s">
        <v>549</v>
      </c>
      <c r="O1392" t="s">
        <v>550</v>
      </c>
      <c r="P1392" t="s">
        <v>616</v>
      </c>
      <c r="Q1392" t="s">
        <v>314</v>
      </c>
      <c r="R1392" t="s">
        <v>475</v>
      </c>
      <c r="S1392" t="s">
        <v>633</v>
      </c>
      <c r="T1392" t="s">
        <v>1322</v>
      </c>
      <c r="U1392">
        <f>COUNTIF('业绩进度排名-中间表'!$E$27:$E$202,新签明细[[#This Row],[cc_user_name]])</f>
        <v>1</v>
      </c>
      <c r="V1392" s="1">
        <f>DATEVALUE(LEFT(新签明细[[#This Row],[支付成功时间]], FIND(" ", 新签明细[[#This Row],[支付成功时间]]) - 1))</f>
        <v>45778</v>
      </c>
      <c r="W1392" s="1">
        <f>IFERROR(DATEVALUE(LEFT(新签明细[[#This Row],[lead_date]],FIND(" ",新签明细[[#This Row],[lead_date]])-1)),$W$2)</f>
        <v>45601</v>
      </c>
      <c r="X1392" t="b">
        <f t="shared" ca="1" si="21"/>
        <v>0</v>
      </c>
    </row>
    <row r="1393" spans="1:24" hidden="1">
      <c r="A1393" t="s">
        <v>18860</v>
      </c>
      <c r="B1393" t="s">
        <v>18861</v>
      </c>
      <c r="C1393">
        <v>18</v>
      </c>
      <c r="D1393" t="s">
        <v>232</v>
      </c>
      <c r="E1393" t="s">
        <v>18861</v>
      </c>
      <c r="F1393">
        <v>1</v>
      </c>
      <c r="G1393">
        <v>641.67312100000004</v>
      </c>
      <c r="H1393">
        <v>542809</v>
      </c>
      <c r="I1393" t="s">
        <v>18862</v>
      </c>
      <c r="J1393" t="s">
        <v>545</v>
      </c>
      <c r="K1393" t="s">
        <v>546</v>
      </c>
      <c r="L1393" t="s">
        <v>565</v>
      </c>
      <c r="M1393" t="s">
        <v>558</v>
      </c>
      <c r="N1393" t="s">
        <v>549</v>
      </c>
      <c r="O1393" t="s">
        <v>550</v>
      </c>
      <c r="P1393" t="s">
        <v>551</v>
      </c>
      <c r="Q1393" t="s">
        <v>141</v>
      </c>
      <c r="R1393" t="s">
        <v>475</v>
      </c>
      <c r="S1393" t="s">
        <v>611</v>
      </c>
      <c r="T1393" t="s">
        <v>17691</v>
      </c>
      <c r="U1393">
        <f>COUNTIF('业绩进度排名-中间表'!$E$27:$E$202,新签明细[[#This Row],[cc_user_name]])</f>
        <v>1</v>
      </c>
      <c r="V1393" s="1">
        <f>DATEVALUE(LEFT(新签明细[[#This Row],[支付成功时间]], FIND(" ", 新签明细[[#This Row],[支付成功时间]]) - 1))</f>
        <v>45801</v>
      </c>
      <c r="W1393" s="1">
        <f>IFERROR(DATEVALUE(LEFT(新签明细[[#This Row],[lead_date]],FIND(" ",新签明细[[#This Row],[lead_date]])-1)),$W$2)</f>
        <v>45797</v>
      </c>
      <c r="X1393" t="b">
        <f t="shared" ca="1" si="21"/>
        <v>1</v>
      </c>
    </row>
    <row r="1394" spans="1:24" hidden="1">
      <c r="A1394" t="s">
        <v>18863</v>
      </c>
      <c r="B1394" t="s">
        <v>18864</v>
      </c>
      <c r="C1394">
        <v>36</v>
      </c>
      <c r="D1394" t="s">
        <v>232</v>
      </c>
      <c r="E1394" t="s">
        <v>18864</v>
      </c>
      <c r="F1394">
        <v>1</v>
      </c>
      <c r="G1394">
        <v>1210.5453239999999</v>
      </c>
      <c r="H1394">
        <v>537634</v>
      </c>
      <c r="I1394" t="s">
        <v>18865</v>
      </c>
      <c r="J1394" t="s">
        <v>545</v>
      </c>
      <c r="K1394" t="s">
        <v>546</v>
      </c>
      <c r="L1394" t="s">
        <v>557</v>
      </c>
      <c r="M1394" t="s">
        <v>610</v>
      </c>
      <c r="N1394" t="s">
        <v>549</v>
      </c>
      <c r="O1394" t="s">
        <v>550</v>
      </c>
      <c r="P1394" t="s">
        <v>551</v>
      </c>
      <c r="Q1394" t="s">
        <v>141</v>
      </c>
      <c r="R1394" t="s">
        <v>475</v>
      </c>
      <c r="S1394" t="s">
        <v>1329</v>
      </c>
      <c r="T1394" t="s">
        <v>11910</v>
      </c>
      <c r="U1394">
        <f>COUNTIF('业绩进度排名-中间表'!$E$27:$E$202,新签明细[[#This Row],[cc_user_name]])</f>
        <v>1</v>
      </c>
      <c r="V1394" s="1">
        <f>DATEVALUE(LEFT(新签明细[[#This Row],[支付成功时间]], FIND(" ", 新签明细[[#This Row],[支付成功时间]]) - 1))</f>
        <v>45790</v>
      </c>
      <c r="W1394" s="1">
        <f>IFERROR(DATEVALUE(LEFT(新签明细[[#This Row],[lead_date]],FIND(" ",新签明细[[#This Row],[lead_date]])-1)),$W$2)</f>
        <v>45789</v>
      </c>
      <c r="X1394" t="b">
        <f t="shared" ca="1" si="21"/>
        <v>1</v>
      </c>
    </row>
    <row r="1395" spans="1:24" hidden="1">
      <c r="A1395" t="s">
        <v>18866</v>
      </c>
      <c r="B1395" t="s">
        <v>18867</v>
      </c>
      <c r="C1395">
        <v>30</v>
      </c>
      <c r="D1395" t="s">
        <v>200</v>
      </c>
      <c r="E1395" t="s">
        <v>18867</v>
      </c>
      <c r="F1395">
        <v>1</v>
      </c>
      <c r="G1395">
        <v>787.5</v>
      </c>
      <c r="H1395">
        <v>541690</v>
      </c>
      <c r="I1395" t="s">
        <v>18868</v>
      </c>
      <c r="J1395" t="s">
        <v>545</v>
      </c>
      <c r="K1395" t="s">
        <v>546</v>
      </c>
      <c r="L1395" t="s">
        <v>599</v>
      </c>
      <c r="M1395" t="s">
        <v>548</v>
      </c>
      <c r="N1395" t="s">
        <v>549</v>
      </c>
      <c r="O1395" t="s">
        <v>550</v>
      </c>
      <c r="P1395" t="s">
        <v>551</v>
      </c>
      <c r="Q1395" t="s">
        <v>149</v>
      </c>
      <c r="R1395" t="s">
        <v>475</v>
      </c>
      <c r="S1395" t="s">
        <v>552</v>
      </c>
      <c r="T1395" t="s">
        <v>17691</v>
      </c>
      <c r="U1395">
        <f>COUNTIF('业绩进度排名-中间表'!$E$27:$E$202,新签明细[[#This Row],[cc_user_name]])</f>
        <v>1</v>
      </c>
      <c r="V1395" s="1">
        <f>DATEVALUE(LEFT(新签明细[[#This Row],[支付成功时间]], FIND(" ", 新签明细[[#This Row],[支付成功时间]]) - 1))</f>
        <v>45799</v>
      </c>
      <c r="W1395" s="1">
        <f>IFERROR(DATEVALUE(LEFT(新签明细[[#This Row],[lead_date]],FIND(" ",新签明细[[#This Row],[lead_date]])-1)),$W$2)</f>
        <v>45797</v>
      </c>
      <c r="X1395" t="b">
        <f t="shared" ca="1" si="21"/>
        <v>1</v>
      </c>
    </row>
    <row r="1396" spans="1:24" hidden="1">
      <c r="A1396" t="s">
        <v>9635</v>
      </c>
      <c r="B1396" t="s">
        <v>9636</v>
      </c>
      <c r="C1396">
        <v>36</v>
      </c>
      <c r="D1396" t="s">
        <v>275</v>
      </c>
      <c r="E1396" t="s">
        <v>9636</v>
      </c>
      <c r="F1396">
        <v>1</v>
      </c>
      <c r="G1396">
        <v>1199</v>
      </c>
      <c r="H1396">
        <v>536625</v>
      </c>
      <c r="I1396" t="s">
        <v>9637</v>
      </c>
      <c r="J1396" t="s">
        <v>545</v>
      </c>
      <c r="K1396" t="s">
        <v>546</v>
      </c>
      <c r="L1396" t="s">
        <v>557</v>
      </c>
      <c r="M1396" t="s">
        <v>1417</v>
      </c>
      <c r="N1396" t="s">
        <v>549</v>
      </c>
      <c r="O1396" t="s">
        <v>550</v>
      </c>
      <c r="P1396" t="s">
        <v>136</v>
      </c>
      <c r="Q1396" t="s">
        <v>139</v>
      </c>
      <c r="R1396" t="s">
        <v>475</v>
      </c>
      <c r="S1396" t="s">
        <v>9638</v>
      </c>
      <c r="T1396" t="s">
        <v>595</v>
      </c>
      <c r="U1396">
        <f>COUNTIF('业绩进度排名-中间表'!$E$27:$E$202,新签明细[[#This Row],[cc_user_name]])</f>
        <v>1</v>
      </c>
      <c r="V1396" s="1">
        <f>DATEVALUE(LEFT(新签明细[[#This Row],[支付成功时间]], FIND(" ", 新签明细[[#This Row],[支付成功时间]]) - 1))</f>
        <v>45788</v>
      </c>
      <c r="W1396" s="1">
        <f>IFERROR(DATEVALUE(LEFT(新签明细[[#This Row],[lead_date]],FIND(" ",新签明细[[#This Row],[lead_date]])-1)),$W$2)</f>
        <v>45784</v>
      </c>
      <c r="X1396" t="b">
        <f t="shared" ca="1" si="21"/>
        <v>1</v>
      </c>
    </row>
    <row r="1397" spans="1:24" hidden="1">
      <c r="A1397" t="s">
        <v>18869</v>
      </c>
      <c r="B1397" t="s">
        <v>18870</v>
      </c>
      <c r="C1397">
        <v>36</v>
      </c>
      <c r="D1397" t="s">
        <v>284</v>
      </c>
      <c r="E1397" t="s">
        <v>18870</v>
      </c>
      <c r="F1397">
        <v>1</v>
      </c>
      <c r="G1397">
        <v>1234.97</v>
      </c>
      <c r="H1397">
        <v>541105</v>
      </c>
      <c r="I1397" t="s">
        <v>18871</v>
      </c>
      <c r="J1397" t="s">
        <v>545</v>
      </c>
      <c r="K1397" t="s">
        <v>546</v>
      </c>
      <c r="L1397" t="s">
        <v>557</v>
      </c>
      <c r="M1397" t="s">
        <v>548</v>
      </c>
      <c r="N1397" t="s">
        <v>549</v>
      </c>
      <c r="O1397" t="s">
        <v>550</v>
      </c>
      <c r="P1397" t="s">
        <v>136</v>
      </c>
      <c r="Q1397" t="s">
        <v>283</v>
      </c>
      <c r="R1397" t="s">
        <v>475</v>
      </c>
      <c r="S1397" t="s">
        <v>678</v>
      </c>
      <c r="T1397" t="s">
        <v>17790</v>
      </c>
      <c r="U1397">
        <f>COUNTIF('业绩进度排名-中间表'!$E$27:$E$202,新签明细[[#This Row],[cc_user_name]])</f>
        <v>1</v>
      </c>
      <c r="V1397" s="1">
        <f>DATEVALUE(LEFT(新签明细[[#This Row],[支付成功时间]], FIND(" ", 新签明细[[#This Row],[支付成功时间]]) - 1))</f>
        <v>45797</v>
      </c>
      <c r="W1397" s="1">
        <f>IFERROR(DATEVALUE(LEFT(新签明细[[#This Row],[lead_date]],FIND(" ",新签明细[[#This Row],[lead_date]])-1)),$W$2)</f>
        <v>45795</v>
      </c>
      <c r="X1397" t="b">
        <f t="shared" ca="1" si="21"/>
        <v>1</v>
      </c>
    </row>
    <row r="1398" spans="1:24" hidden="1">
      <c r="A1398" t="s">
        <v>29044</v>
      </c>
      <c r="B1398" t="s">
        <v>29045</v>
      </c>
      <c r="C1398">
        <v>36</v>
      </c>
      <c r="D1398" t="s">
        <v>267</v>
      </c>
      <c r="E1398" t="s">
        <v>29045</v>
      </c>
      <c r="F1398">
        <v>1</v>
      </c>
      <c r="G1398">
        <v>1199</v>
      </c>
      <c r="H1398">
        <v>543657</v>
      </c>
      <c r="I1398" t="s">
        <v>29046</v>
      </c>
      <c r="J1398" t="s">
        <v>545</v>
      </c>
      <c r="K1398" t="s">
        <v>546</v>
      </c>
      <c r="L1398" t="s">
        <v>557</v>
      </c>
      <c r="M1398" t="s">
        <v>695</v>
      </c>
      <c r="N1398" t="s">
        <v>549</v>
      </c>
      <c r="O1398" t="s">
        <v>550</v>
      </c>
      <c r="P1398" t="s">
        <v>136</v>
      </c>
      <c r="Q1398" t="s">
        <v>264</v>
      </c>
      <c r="R1398" t="s">
        <v>475</v>
      </c>
      <c r="S1398" t="s">
        <v>31089</v>
      </c>
      <c r="T1398" t="s">
        <v>29047</v>
      </c>
      <c r="U1398">
        <f>COUNTIF('业绩进度排名-中间表'!$E$27:$E$202,新签明细[[#This Row],[cc_user_name]])</f>
        <v>1</v>
      </c>
      <c r="V1398" s="1">
        <f>DATEVALUE(LEFT(新签明细[[#This Row],[支付成功时间]], FIND(" ", 新签明细[[#This Row],[支付成功时间]]) - 1))</f>
        <v>45803</v>
      </c>
      <c r="W1398" s="1">
        <f>IFERROR(DATEVALUE(LEFT(新签明细[[#This Row],[lead_date]],FIND(" ",新签明细[[#This Row],[lead_date]])-1)),$W$2)</f>
        <v>44947</v>
      </c>
      <c r="X1398" t="b">
        <f t="shared" ca="1" si="21"/>
        <v>0</v>
      </c>
    </row>
    <row r="1399" spans="1:24" hidden="1">
      <c r="A1399" t="s">
        <v>18872</v>
      </c>
      <c r="B1399" t="s">
        <v>18873</v>
      </c>
      <c r="C1399">
        <v>24</v>
      </c>
      <c r="D1399" t="s">
        <v>339</v>
      </c>
      <c r="E1399" t="s">
        <v>18873</v>
      </c>
      <c r="F1399">
        <v>1</v>
      </c>
      <c r="G1399">
        <v>933.93635500000005</v>
      </c>
      <c r="H1399">
        <v>539869</v>
      </c>
      <c r="I1399" t="s">
        <v>18874</v>
      </c>
      <c r="J1399" t="s">
        <v>545</v>
      </c>
      <c r="K1399" t="s">
        <v>546</v>
      </c>
      <c r="L1399" t="s">
        <v>671</v>
      </c>
      <c r="M1399" t="s">
        <v>558</v>
      </c>
      <c r="N1399" t="s">
        <v>549</v>
      </c>
      <c r="O1399" t="s">
        <v>559</v>
      </c>
      <c r="P1399" t="s">
        <v>504</v>
      </c>
      <c r="Q1399" t="s">
        <v>325</v>
      </c>
      <c r="R1399" t="s">
        <v>475</v>
      </c>
      <c r="S1399" t="s">
        <v>605</v>
      </c>
      <c r="T1399" t="s">
        <v>17846</v>
      </c>
      <c r="U1399">
        <f>COUNTIF('业绩进度排名-中间表'!$E$27:$E$202,新签明细[[#This Row],[cc_user_name]])</f>
        <v>1</v>
      </c>
      <c r="V1399" s="1">
        <f>DATEVALUE(LEFT(新签明细[[#This Row],[支付成功时间]], FIND(" ", 新签明细[[#This Row],[支付成功时间]]) - 1))</f>
        <v>45795</v>
      </c>
      <c r="W1399" s="1">
        <f>IFERROR(DATEVALUE(LEFT(新签明细[[#This Row],[lead_date]],FIND(" ",新签明细[[#This Row],[lead_date]])-1)),$W$2)</f>
        <v>45791</v>
      </c>
      <c r="X1399" t="b">
        <f t="shared" ca="1" si="21"/>
        <v>1</v>
      </c>
    </row>
    <row r="1400" spans="1:24" hidden="1">
      <c r="A1400" t="s">
        <v>1323</v>
      </c>
      <c r="B1400" t="s">
        <v>1324</v>
      </c>
      <c r="C1400">
        <v>36</v>
      </c>
      <c r="D1400" t="s">
        <v>233</v>
      </c>
      <c r="E1400" t="s">
        <v>1324</v>
      </c>
      <c r="F1400">
        <v>1</v>
      </c>
      <c r="G1400">
        <v>417.72198200000003</v>
      </c>
      <c r="H1400">
        <v>534451</v>
      </c>
      <c r="I1400" t="s">
        <v>1325</v>
      </c>
      <c r="J1400" t="s">
        <v>545</v>
      </c>
      <c r="K1400" t="s">
        <v>864</v>
      </c>
      <c r="L1400" t="s">
        <v>865</v>
      </c>
      <c r="M1400" t="s">
        <v>695</v>
      </c>
      <c r="N1400" t="s">
        <v>549</v>
      </c>
      <c r="O1400" t="s">
        <v>550</v>
      </c>
      <c r="P1400" t="s">
        <v>551</v>
      </c>
      <c r="Q1400" t="s">
        <v>141</v>
      </c>
      <c r="R1400" t="s">
        <v>475</v>
      </c>
      <c r="S1400" t="s">
        <v>617</v>
      </c>
      <c r="T1400" t="s">
        <v>585</v>
      </c>
      <c r="U1400">
        <f>COUNTIF('业绩进度排名-中间表'!$E$27:$E$202,新签明细[[#This Row],[cc_user_name]])</f>
        <v>1</v>
      </c>
      <c r="V1400" s="1">
        <f>DATEVALUE(LEFT(新签明细[[#This Row],[支付成功时间]], FIND(" ", 新签明细[[#This Row],[支付成功时间]]) - 1))</f>
        <v>45781</v>
      </c>
      <c r="W1400" s="1">
        <f>IFERROR(DATEVALUE(LEFT(新签明细[[#This Row],[lead_date]],FIND(" ",新签明细[[#This Row],[lead_date]])-1)),$W$2)</f>
        <v>45776</v>
      </c>
      <c r="X1400" t="b">
        <f t="shared" ca="1" si="21"/>
        <v>0</v>
      </c>
    </row>
    <row r="1401" spans="1:24" hidden="1">
      <c r="A1401" t="s">
        <v>18875</v>
      </c>
      <c r="B1401" t="s">
        <v>18876</v>
      </c>
      <c r="C1401">
        <v>18</v>
      </c>
      <c r="D1401" t="s">
        <v>285</v>
      </c>
      <c r="E1401" t="s">
        <v>18876</v>
      </c>
      <c r="F1401">
        <v>1</v>
      </c>
      <c r="G1401">
        <v>630</v>
      </c>
      <c r="H1401">
        <v>542385</v>
      </c>
      <c r="I1401" t="s">
        <v>18877</v>
      </c>
      <c r="J1401" t="s">
        <v>545</v>
      </c>
      <c r="K1401" t="s">
        <v>546</v>
      </c>
      <c r="L1401" t="s">
        <v>565</v>
      </c>
      <c r="M1401" t="s">
        <v>548</v>
      </c>
      <c r="N1401" t="s">
        <v>549</v>
      </c>
      <c r="O1401" t="s">
        <v>550</v>
      </c>
      <c r="P1401" t="s">
        <v>136</v>
      </c>
      <c r="Q1401" t="s">
        <v>283</v>
      </c>
      <c r="R1401" t="s">
        <v>475</v>
      </c>
      <c r="S1401" t="s">
        <v>9442</v>
      </c>
      <c r="T1401" t="s">
        <v>18878</v>
      </c>
      <c r="U1401">
        <f>COUNTIF('业绩进度排名-中间表'!$E$27:$E$202,新签明细[[#This Row],[cc_user_name]])</f>
        <v>1</v>
      </c>
      <c r="V1401" s="1">
        <f>DATEVALUE(LEFT(新签明细[[#This Row],[支付成功时间]], FIND(" ", 新签明细[[#This Row],[支付成功时间]]) - 1))</f>
        <v>45800</v>
      </c>
      <c r="W1401" s="1">
        <f>IFERROR(DATEVALUE(LEFT(新签明细[[#This Row],[lead_date]],FIND(" ",新签明细[[#This Row],[lead_date]])-1)),$W$2)</f>
        <v>45202</v>
      </c>
      <c r="X1401" t="b">
        <f t="shared" ca="1" si="21"/>
        <v>0</v>
      </c>
    </row>
    <row r="1402" spans="1:24" hidden="1">
      <c r="A1402" t="s">
        <v>19235</v>
      </c>
      <c r="B1402" t="s">
        <v>19236</v>
      </c>
      <c r="C1402">
        <v>36</v>
      </c>
      <c r="D1402" t="s">
        <v>228</v>
      </c>
      <c r="E1402" t="s">
        <v>19236</v>
      </c>
      <c r="F1402">
        <v>1</v>
      </c>
      <c r="G1402">
        <v>1199</v>
      </c>
      <c r="H1402">
        <v>540417</v>
      </c>
      <c r="I1402" t="s">
        <v>19237</v>
      </c>
      <c r="J1402" t="s">
        <v>545</v>
      </c>
      <c r="K1402" t="s">
        <v>546</v>
      </c>
      <c r="L1402" t="s">
        <v>557</v>
      </c>
      <c r="M1402" t="s">
        <v>548</v>
      </c>
      <c r="N1402" t="s">
        <v>549</v>
      </c>
      <c r="O1402" t="s">
        <v>550</v>
      </c>
      <c r="P1402" t="s">
        <v>551</v>
      </c>
      <c r="Q1402" t="s">
        <v>145</v>
      </c>
      <c r="R1402" t="s">
        <v>475</v>
      </c>
      <c r="S1402" t="s">
        <v>659</v>
      </c>
      <c r="T1402" t="s">
        <v>17654</v>
      </c>
      <c r="U1402">
        <f>COUNTIF('业绩进度排名-中间表'!$E$27:$E$202,新签明细[[#This Row],[cc_user_name]])</f>
        <v>1</v>
      </c>
      <c r="V1402" s="1">
        <f>DATEVALUE(LEFT(新签明细[[#This Row],[支付成功时间]], FIND(" ", 新签明细[[#This Row],[支付成功时间]]) - 1))</f>
        <v>45796</v>
      </c>
      <c r="W1402" s="1">
        <f>IFERROR(DATEVALUE(LEFT(新签明细[[#This Row],[lead_date]],FIND(" ",新签明细[[#This Row],[lead_date]])-1)),$W$2)</f>
        <v>45794</v>
      </c>
      <c r="X1402" t="b">
        <f t="shared" ca="1" si="21"/>
        <v>1</v>
      </c>
    </row>
    <row r="1403" spans="1:24" hidden="1">
      <c r="A1403" t="s">
        <v>9639</v>
      </c>
      <c r="B1403" t="s">
        <v>9640</v>
      </c>
      <c r="C1403">
        <v>60</v>
      </c>
      <c r="D1403" t="s">
        <v>271</v>
      </c>
      <c r="E1403" t="s">
        <v>9640</v>
      </c>
      <c r="F1403">
        <v>1</v>
      </c>
      <c r="G1403">
        <v>1622.25</v>
      </c>
      <c r="H1403">
        <v>536606</v>
      </c>
      <c r="I1403" t="s">
        <v>9641</v>
      </c>
      <c r="J1403" t="s">
        <v>545</v>
      </c>
      <c r="K1403" t="s">
        <v>546</v>
      </c>
      <c r="L1403" t="s">
        <v>547</v>
      </c>
      <c r="M1403" t="s">
        <v>886</v>
      </c>
      <c r="N1403" t="s">
        <v>549</v>
      </c>
      <c r="O1403" t="s">
        <v>550</v>
      </c>
      <c r="P1403" t="s">
        <v>136</v>
      </c>
      <c r="Q1403" t="s">
        <v>139</v>
      </c>
      <c r="R1403" t="s">
        <v>475</v>
      </c>
      <c r="S1403" t="s">
        <v>9642</v>
      </c>
      <c r="T1403" t="s">
        <v>595</v>
      </c>
      <c r="U1403">
        <f>COUNTIF('业绩进度排名-中间表'!$E$27:$E$202,新签明细[[#This Row],[cc_user_name]])</f>
        <v>1</v>
      </c>
      <c r="V1403" s="1">
        <f>DATEVALUE(LEFT(新签明细[[#This Row],[支付成功时间]], FIND(" ", 新签明细[[#This Row],[支付成功时间]]) - 1))</f>
        <v>45788</v>
      </c>
      <c r="W1403" s="1">
        <f>IFERROR(DATEVALUE(LEFT(新签明细[[#This Row],[lead_date]],FIND(" ",新签明细[[#This Row],[lead_date]])-1)),$W$2)</f>
        <v>45784</v>
      </c>
      <c r="X1403" t="b">
        <f t="shared" ca="1" si="21"/>
        <v>1</v>
      </c>
    </row>
    <row r="1404" spans="1:24" hidden="1">
      <c r="A1404" t="s">
        <v>1326</v>
      </c>
      <c r="B1404" t="s">
        <v>1327</v>
      </c>
      <c r="C1404">
        <v>36</v>
      </c>
      <c r="D1404" t="s">
        <v>223</v>
      </c>
      <c r="E1404" t="s">
        <v>1327</v>
      </c>
      <c r="F1404">
        <v>1</v>
      </c>
      <c r="G1404">
        <v>1210.5453239999999</v>
      </c>
      <c r="H1404">
        <v>534323</v>
      </c>
      <c r="I1404" t="s">
        <v>1328</v>
      </c>
      <c r="J1404" t="s">
        <v>545</v>
      </c>
      <c r="K1404" t="s">
        <v>546</v>
      </c>
      <c r="L1404" t="s">
        <v>557</v>
      </c>
      <c r="M1404" t="s">
        <v>610</v>
      </c>
      <c r="N1404" t="s">
        <v>549</v>
      </c>
      <c r="O1404" t="s">
        <v>550</v>
      </c>
      <c r="P1404" t="s">
        <v>551</v>
      </c>
      <c r="Q1404" t="s">
        <v>145</v>
      </c>
      <c r="R1404" t="s">
        <v>475</v>
      </c>
      <c r="S1404" t="s">
        <v>1329</v>
      </c>
      <c r="T1404" t="s">
        <v>637</v>
      </c>
      <c r="U1404">
        <f>COUNTIF('业绩进度排名-中间表'!$E$27:$E$202,新签明细[[#This Row],[cc_user_name]])</f>
        <v>1</v>
      </c>
      <c r="V1404" s="1">
        <f>DATEVALUE(LEFT(新签明细[[#This Row],[支付成功时间]], FIND(" ", 新签明细[[#This Row],[支付成功时间]]) - 1))</f>
        <v>45780</v>
      </c>
      <c r="W1404" s="1">
        <f>IFERROR(DATEVALUE(LEFT(新签明细[[#This Row],[lead_date]],FIND(" ",新签明细[[#This Row],[lead_date]])-1)),$W$2)</f>
        <v>45779</v>
      </c>
      <c r="X1404" t="b">
        <f t="shared" ca="1" si="21"/>
        <v>1</v>
      </c>
    </row>
    <row r="1405" spans="1:24" hidden="1">
      <c r="A1405" t="s">
        <v>9643</v>
      </c>
      <c r="B1405" t="s">
        <v>9644</v>
      </c>
      <c r="C1405">
        <v>18</v>
      </c>
      <c r="D1405" t="s">
        <v>340</v>
      </c>
      <c r="E1405" t="s">
        <v>9644</v>
      </c>
      <c r="F1405">
        <v>1</v>
      </c>
      <c r="G1405">
        <v>641.67312100000004</v>
      </c>
      <c r="H1405">
        <v>536735</v>
      </c>
      <c r="I1405" t="s">
        <v>9645</v>
      </c>
      <c r="J1405" t="s">
        <v>545</v>
      </c>
      <c r="K1405" t="s">
        <v>546</v>
      </c>
      <c r="L1405" t="s">
        <v>565</v>
      </c>
      <c r="M1405" t="s">
        <v>548</v>
      </c>
      <c r="N1405" t="s">
        <v>549</v>
      </c>
      <c r="O1405" t="s">
        <v>559</v>
      </c>
      <c r="P1405" t="s">
        <v>504</v>
      </c>
      <c r="Q1405" t="s">
        <v>325</v>
      </c>
      <c r="R1405" t="s">
        <v>475</v>
      </c>
      <c r="S1405" t="s">
        <v>672</v>
      </c>
      <c r="T1405" t="s">
        <v>612</v>
      </c>
      <c r="U1405">
        <f>COUNTIF('业绩进度排名-中间表'!$E$27:$E$202,新签明细[[#This Row],[cc_user_name]])</f>
        <v>1</v>
      </c>
      <c r="V1405" s="1">
        <f>DATEVALUE(LEFT(新签明细[[#This Row],[支付成功时间]], FIND(" ", 新签明细[[#This Row],[支付成功时间]]) - 1))</f>
        <v>45788</v>
      </c>
      <c r="W1405" s="1">
        <f>IFERROR(DATEVALUE(LEFT(新签明细[[#This Row],[lead_date]],FIND(" ",新签明细[[#This Row],[lead_date]])-1)),$W$2)</f>
        <v>45782</v>
      </c>
      <c r="X1405" t="b">
        <f t="shared" ca="1" si="21"/>
        <v>1</v>
      </c>
    </row>
    <row r="1406" spans="1:24" hidden="1">
      <c r="A1406" t="s">
        <v>19238</v>
      </c>
      <c r="B1406" t="s">
        <v>19239</v>
      </c>
      <c r="C1406">
        <v>30</v>
      </c>
      <c r="D1406" t="s">
        <v>217</v>
      </c>
      <c r="E1406" t="s">
        <v>19239</v>
      </c>
      <c r="F1406">
        <v>1</v>
      </c>
      <c r="G1406">
        <v>787.5</v>
      </c>
      <c r="H1406">
        <v>543150</v>
      </c>
      <c r="I1406" t="s">
        <v>19240</v>
      </c>
      <c r="J1406" t="s">
        <v>545</v>
      </c>
      <c r="K1406" t="s">
        <v>546</v>
      </c>
      <c r="L1406" t="s">
        <v>599</v>
      </c>
      <c r="M1406" t="s">
        <v>632</v>
      </c>
      <c r="N1406" t="s">
        <v>549</v>
      </c>
      <c r="O1406" t="s">
        <v>550</v>
      </c>
      <c r="P1406" t="s">
        <v>551</v>
      </c>
      <c r="Q1406" t="s">
        <v>145</v>
      </c>
      <c r="R1406" t="s">
        <v>475</v>
      </c>
      <c r="S1406" t="s">
        <v>29048</v>
      </c>
      <c r="T1406" t="s">
        <v>17691</v>
      </c>
      <c r="U1406">
        <f>COUNTIF('业绩进度排名-中间表'!$E$27:$E$202,新签明细[[#This Row],[cc_user_name]])</f>
        <v>1</v>
      </c>
      <c r="V1406" s="1">
        <f>DATEVALUE(LEFT(新签明细[[#This Row],[支付成功时间]], FIND(" ", 新签明细[[#This Row],[支付成功时间]]) - 1))</f>
        <v>45802</v>
      </c>
      <c r="W1406" s="1">
        <f>IFERROR(DATEVALUE(LEFT(新签明细[[#This Row],[lead_date]],FIND(" ",新签明细[[#This Row],[lead_date]])-1)),$W$2)</f>
        <v>45797</v>
      </c>
      <c r="X1406" t="b">
        <f t="shared" ca="1" si="21"/>
        <v>1</v>
      </c>
    </row>
    <row r="1407" spans="1:24" hidden="1">
      <c r="A1407" t="s">
        <v>31090</v>
      </c>
      <c r="B1407" t="s">
        <v>31091</v>
      </c>
      <c r="C1407">
        <v>18</v>
      </c>
      <c r="D1407" t="s">
        <v>244</v>
      </c>
      <c r="E1407" t="s">
        <v>31091</v>
      </c>
      <c r="F1407">
        <v>1</v>
      </c>
      <c r="G1407">
        <v>630</v>
      </c>
      <c r="H1407">
        <v>543770</v>
      </c>
      <c r="I1407" t="s">
        <v>31092</v>
      </c>
      <c r="J1407" t="s">
        <v>545</v>
      </c>
      <c r="K1407" t="s">
        <v>546</v>
      </c>
      <c r="L1407" t="s">
        <v>565</v>
      </c>
      <c r="M1407" t="s">
        <v>548</v>
      </c>
      <c r="N1407" t="s">
        <v>549</v>
      </c>
      <c r="O1407" t="s">
        <v>550</v>
      </c>
      <c r="P1407" t="s">
        <v>551</v>
      </c>
      <c r="Q1407" t="s">
        <v>242</v>
      </c>
      <c r="R1407" t="s">
        <v>475</v>
      </c>
      <c r="S1407" t="s">
        <v>617</v>
      </c>
      <c r="T1407" t="s">
        <v>29030</v>
      </c>
      <c r="U1407">
        <f>COUNTIF('业绩进度排名-中间表'!$E$27:$E$202,新签明细[[#This Row],[cc_user_name]])</f>
        <v>1</v>
      </c>
      <c r="V1407" s="1">
        <f>DATEVALUE(LEFT(新签明细[[#This Row],[支付成功时间]], FIND(" ", 新签明细[[#This Row],[支付成功时间]]) - 1))</f>
        <v>45803</v>
      </c>
      <c r="W1407" s="1">
        <f>IFERROR(DATEVALUE(LEFT(新签明细[[#This Row],[lead_date]],FIND(" ",新签明细[[#This Row],[lead_date]])-1)),$W$2)</f>
        <v>45802</v>
      </c>
      <c r="X1407" t="b">
        <f t="shared" ca="1" si="21"/>
        <v>1</v>
      </c>
    </row>
    <row r="1408" spans="1:24" hidden="1">
      <c r="A1408" t="s">
        <v>19241</v>
      </c>
      <c r="B1408" t="s">
        <v>19242</v>
      </c>
      <c r="C1408">
        <v>18</v>
      </c>
      <c r="D1408" t="s">
        <v>19243</v>
      </c>
      <c r="E1408" t="s">
        <v>19242</v>
      </c>
      <c r="F1408">
        <v>1</v>
      </c>
      <c r="G1408">
        <v>630</v>
      </c>
      <c r="H1408">
        <v>541794</v>
      </c>
      <c r="I1408" t="s">
        <v>19244</v>
      </c>
      <c r="J1408" t="s">
        <v>545</v>
      </c>
      <c r="K1408" t="s">
        <v>546</v>
      </c>
      <c r="L1408" t="s">
        <v>565</v>
      </c>
      <c r="M1408" t="s">
        <v>548</v>
      </c>
      <c r="N1408" t="s">
        <v>549</v>
      </c>
      <c r="O1408" t="s">
        <v>550</v>
      </c>
      <c r="P1408" t="s">
        <v>551</v>
      </c>
      <c r="Q1408" t="s">
        <v>149</v>
      </c>
      <c r="R1408" t="s">
        <v>475</v>
      </c>
      <c r="S1408" t="s">
        <v>552</v>
      </c>
      <c r="T1408" t="s">
        <v>19245</v>
      </c>
      <c r="U1408">
        <f>COUNTIF('业绩进度排名-中间表'!$E$27:$E$202,新签明细[[#This Row],[cc_user_name]])</f>
        <v>0</v>
      </c>
      <c r="V1408" s="1">
        <f>DATEVALUE(LEFT(新签明细[[#This Row],[支付成功时间]], FIND(" ", 新签明细[[#This Row],[支付成功时间]]) - 1))</f>
        <v>45799</v>
      </c>
      <c r="W1408" s="1">
        <f>IFERROR(DATEVALUE(LEFT(新签明细[[#This Row],[lead_date]],FIND(" ",新签明细[[#This Row],[lead_date]])-1)),$W$2)</f>
        <v>44655</v>
      </c>
      <c r="X1408" t="b">
        <f t="shared" ca="1" si="21"/>
        <v>0</v>
      </c>
    </row>
    <row r="1409" spans="1:24" hidden="1">
      <c r="A1409" t="s">
        <v>1330</v>
      </c>
      <c r="B1409" t="s">
        <v>1331</v>
      </c>
      <c r="C1409">
        <v>60</v>
      </c>
      <c r="D1409" t="s">
        <v>200</v>
      </c>
      <c r="E1409" t="s">
        <v>1331</v>
      </c>
      <c r="F1409">
        <v>1</v>
      </c>
      <c r="G1409">
        <v>1575</v>
      </c>
      <c r="H1409">
        <v>534302</v>
      </c>
      <c r="I1409" t="s">
        <v>1332</v>
      </c>
      <c r="J1409" t="s">
        <v>545</v>
      </c>
      <c r="K1409" t="s">
        <v>546</v>
      </c>
      <c r="L1409" t="s">
        <v>547</v>
      </c>
      <c r="M1409" t="s">
        <v>548</v>
      </c>
      <c r="N1409" t="s">
        <v>549</v>
      </c>
      <c r="O1409" t="s">
        <v>550</v>
      </c>
      <c r="P1409" t="s">
        <v>551</v>
      </c>
      <c r="Q1409" t="s">
        <v>149</v>
      </c>
      <c r="R1409" t="s">
        <v>475</v>
      </c>
      <c r="S1409" t="s">
        <v>1333</v>
      </c>
      <c r="T1409" t="s">
        <v>590</v>
      </c>
      <c r="U1409">
        <f>COUNTIF('业绩进度排名-中间表'!$E$27:$E$202,新签明细[[#This Row],[cc_user_name]])</f>
        <v>1</v>
      </c>
      <c r="V1409" s="1">
        <f>DATEVALUE(LEFT(新签明细[[#This Row],[支付成功时间]], FIND(" ", 新签明细[[#This Row],[支付成功时间]]) - 1))</f>
        <v>45780</v>
      </c>
      <c r="W1409" s="1">
        <f>IFERROR(DATEVALUE(LEFT(新签明细[[#This Row],[lead_date]],FIND(" ",新签明细[[#This Row],[lead_date]])-1)),$W$2)</f>
        <v>45770</v>
      </c>
      <c r="X1409" t="b">
        <f t="shared" ca="1" si="21"/>
        <v>0</v>
      </c>
    </row>
    <row r="1410" spans="1:24" hidden="1">
      <c r="A1410" t="s">
        <v>19246</v>
      </c>
      <c r="B1410" t="s">
        <v>19247</v>
      </c>
      <c r="C1410">
        <v>30</v>
      </c>
      <c r="D1410" t="s">
        <v>216</v>
      </c>
      <c r="E1410" t="s">
        <v>19247</v>
      </c>
      <c r="F1410">
        <v>1</v>
      </c>
      <c r="G1410">
        <v>787.5</v>
      </c>
      <c r="H1410">
        <v>543040</v>
      </c>
      <c r="I1410" t="s">
        <v>19248</v>
      </c>
      <c r="J1410" t="s">
        <v>545</v>
      </c>
      <c r="K1410" t="s">
        <v>546</v>
      </c>
      <c r="L1410" t="s">
        <v>599</v>
      </c>
      <c r="M1410" t="s">
        <v>548</v>
      </c>
      <c r="N1410" t="s">
        <v>549</v>
      </c>
      <c r="O1410" t="s">
        <v>550</v>
      </c>
      <c r="P1410" t="s">
        <v>551</v>
      </c>
      <c r="Q1410" t="s">
        <v>145</v>
      </c>
      <c r="R1410" t="s">
        <v>475</v>
      </c>
      <c r="S1410" t="s">
        <v>19249</v>
      </c>
      <c r="T1410" t="s">
        <v>18475</v>
      </c>
      <c r="U1410">
        <f>COUNTIF('业绩进度排名-中间表'!$E$27:$E$202,新签明细[[#This Row],[cc_user_name]])</f>
        <v>1</v>
      </c>
      <c r="V1410" s="1">
        <f>DATEVALUE(LEFT(新签明细[[#This Row],[支付成功时间]], FIND(" ", 新签明细[[#This Row],[支付成功时间]]) - 1))</f>
        <v>45801</v>
      </c>
      <c r="W1410" s="1">
        <f>IFERROR(DATEVALUE(LEFT(新签明细[[#This Row],[lead_date]],FIND(" ",新签明细[[#This Row],[lead_date]])-1)),$W$2)</f>
        <v>45801</v>
      </c>
      <c r="X1410" t="b">
        <f t="shared" ca="1" si="21"/>
        <v>1</v>
      </c>
    </row>
    <row r="1411" spans="1:24" hidden="1">
      <c r="A1411" t="s">
        <v>19250</v>
      </c>
      <c r="B1411" t="s">
        <v>19251</v>
      </c>
      <c r="C1411">
        <v>36</v>
      </c>
      <c r="D1411" t="s">
        <v>328</v>
      </c>
      <c r="E1411" t="s">
        <v>19251</v>
      </c>
      <c r="F1411">
        <v>1</v>
      </c>
      <c r="G1411">
        <v>1341.247805</v>
      </c>
      <c r="H1411">
        <v>542894</v>
      </c>
      <c r="I1411" t="s">
        <v>19252</v>
      </c>
      <c r="J1411" t="s">
        <v>545</v>
      </c>
      <c r="K1411" t="s">
        <v>546</v>
      </c>
      <c r="L1411" t="s">
        <v>557</v>
      </c>
      <c r="M1411" t="s">
        <v>558</v>
      </c>
      <c r="N1411" t="s">
        <v>549</v>
      </c>
      <c r="O1411" t="s">
        <v>559</v>
      </c>
      <c r="P1411" t="s">
        <v>504</v>
      </c>
      <c r="Q1411" t="s">
        <v>325</v>
      </c>
      <c r="R1411" t="s">
        <v>475</v>
      </c>
      <c r="S1411" t="s">
        <v>18001</v>
      </c>
      <c r="T1411" t="s">
        <v>17764</v>
      </c>
      <c r="U1411">
        <f>COUNTIF('业绩进度排名-中间表'!$E$27:$E$202,新签明细[[#This Row],[cc_user_name]])</f>
        <v>1</v>
      </c>
      <c r="V1411" s="1">
        <f>DATEVALUE(LEFT(新签明细[[#This Row],[支付成功时间]], FIND(" ", 新签明细[[#This Row],[支付成功时间]]) - 1))</f>
        <v>45801</v>
      </c>
      <c r="W1411" s="1">
        <f>IFERROR(DATEVALUE(LEFT(新签明细[[#This Row],[lead_date]],FIND(" ",新签明细[[#This Row],[lead_date]])-1)),$W$2)</f>
        <v>45799</v>
      </c>
      <c r="X1411" t="b">
        <f t="shared" ref="X1411:X1474" ca="1" si="22">MONTH(W1411)=MONTH(TODAY())</f>
        <v>1</v>
      </c>
    </row>
    <row r="1412" spans="1:24" hidden="1">
      <c r="A1412" t="s">
        <v>1334</v>
      </c>
      <c r="B1412" t="s">
        <v>1335</v>
      </c>
      <c r="C1412">
        <v>36</v>
      </c>
      <c r="D1412" t="s">
        <v>255</v>
      </c>
      <c r="E1412" t="s">
        <v>1335</v>
      </c>
      <c r="F1412">
        <v>1</v>
      </c>
      <c r="G1412">
        <v>1234.97</v>
      </c>
      <c r="H1412">
        <v>535145</v>
      </c>
      <c r="I1412" t="s">
        <v>1336</v>
      </c>
      <c r="J1412" t="s">
        <v>545</v>
      </c>
      <c r="K1412" t="s">
        <v>546</v>
      </c>
      <c r="L1412" t="s">
        <v>557</v>
      </c>
      <c r="M1412" t="s">
        <v>578</v>
      </c>
      <c r="N1412" t="s">
        <v>549</v>
      </c>
      <c r="O1412" t="s">
        <v>550</v>
      </c>
      <c r="P1412" t="s">
        <v>136</v>
      </c>
      <c r="Q1412" t="s">
        <v>147</v>
      </c>
      <c r="R1412" t="s">
        <v>475</v>
      </c>
      <c r="S1412" t="s">
        <v>1337</v>
      </c>
      <c r="T1412" t="s">
        <v>1338</v>
      </c>
      <c r="U1412">
        <f>COUNTIF('业绩进度排名-中间表'!$E$27:$E$202,新签明细[[#This Row],[cc_user_name]])</f>
        <v>1</v>
      </c>
      <c r="V1412" s="1">
        <f>DATEVALUE(LEFT(新签明细[[#This Row],[支付成功时间]], FIND(" ", 新签明细[[#This Row],[支付成功时间]]) - 1))</f>
        <v>45784</v>
      </c>
      <c r="W1412" s="1">
        <f>IFERROR(DATEVALUE(LEFT(新签明细[[#This Row],[lead_date]],FIND(" ",新签明细[[#This Row],[lead_date]])-1)),$W$2)</f>
        <v>45554</v>
      </c>
      <c r="X1412" t="b">
        <f t="shared" ca="1" si="22"/>
        <v>0</v>
      </c>
    </row>
    <row r="1413" spans="1:24" hidden="1">
      <c r="A1413" t="s">
        <v>1339</v>
      </c>
      <c r="B1413" t="s">
        <v>1340</v>
      </c>
      <c r="C1413">
        <v>36</v>
      </c>
      <c r="D1413" t="s">
        <v>204</v>
      </c>
      <c r="E1413" t="s">
        <v>1340</v>
      </c>
      <c r="F1413">
        <v>1</v>
      </c>
      <c r="G1413">
        <v>1199</v>
      </c>
      <c r="H1413">
        <v>534551</v>
      </c>
      <c r="I1413" t="s">
        <v>1341</v>
      </c>
      <c r="J1413" t="s">
        <v>545</v>
      </c>
      <c r="K1413" t="s">
        <v>546</v>
      </c>
      <c r="L1413" t="s">
        <v>557</v>
      </c>
      <c r="M1413" t="s">
        <v>548</v>
      </c>
      <c r="N1413" t="s">
        <v>549</v>
      </c>
      <c r="O1413" t="s">
        <v>550</v>
      </c>
      <c r="P1413" t="s">
        <v>551</v>
      </c>
      <c r="Q1413" t="s">
        <v>149</v>
      </c>
      <c r="R1413" t="s">
        <v>475</v>
      </c>
      <c r="S1413" t="s">
        <v>659</v>
      </c>
      <c r="T1413" t="s">
        <v>722</v>
      </c>
      <c r="U1413">
        <f>COUNTIF('业绩进度排名-中间表'!$E$27:$E$202,新签明细[[#This Row],[cc_user_name]])</f>
        <v>1</v>
      </c>
      <c r="V1413" s="1">
        <f>DATEVALUE(LEFT(新签明细[[#This Row],[支付成功时间]], FIND(" ", 新签明细[[#This Row],[支付成功时间]]) - 1))</f>
        <v>45782</v>
      </c>
      <c r="W1413" s="1">
        <f>IFERROR(DATEVALUE(LEFT(新签明细[[#This Row],[lead_date]],FIND(" ",新签明细[[#This Row],[lead_date]])-1)),$W$2)</f>
        <v>45780</v>
      </c>
      <c r="X1413" t="b">
        <f t="shared" ca="1" si="22"/>
        <v>1</v>
      </c>
    </row>
    <row r="1414" spans="1:24" hidden="1">
      <c r="A1414" t="s">
        <v>19253</v>
      </c>
      <c r="B1414" t="s">
        <v>19254</v>
      </c>
      <c r="C1414">
        <v>24</v>
      </c>
      <c r="D1414" t="s">
        <v>275</v>
      </c>
      <c r="E1414" t="s">
        <v>19254</v>
      </c>
      <c r="F1414">
        <v>1</v>
      </c>
      <c r="G1414">
        <v>840</v>
      </c>
      <c r="H1414">
        <v>539177</v>
      </c>
      <c r="I1414" t="s">
        <v>19255</v>
      </c>
      <c r="J1414" t="s">
        <v>545</v>
      </c>
      <c r="K1414" t="s">
        <v>546</v>
      </c>
      <c r="L1414" t="s">
        <v>671</v>
      </c>
      <c r="M1414" t="s">
        <v>695</v>
      </c>
      <c r="N1414" t="s">
        <v>549</v>
      </c>
      <c r="O1414" t="s">
        <v>550</v>
      </c>
      <c r="P1414" t="s">
        <v>136</v>
      </c>
      <c r="Q1414" t="s">
        <v>139</v>
      </c>
      <c r="R1414" t="s">
        <v>475</v>
      </c>
      <c r="S1414" t="s">
        <v>566</v>
      </c>
      <c r="T1414" t="s">
        <v>17661</v>
      </c>
      <c r="U1414">
        <f>COUNTIF('业绩进度排名-中间表'!$E$27:$E$202,新签明细[[#This Row],[cc_user_name]])</f>
        <v>1</v>
      </c>
      <c r="V1414" s="1">
        <f>DATEVALUE(LEFT(新签明细[[#This Row],[支付成功时间]], FIND(" ", 新签明细[[#This Row],[支付成功时间]]) - 1))</f>
        <v>45794</v>
      </c>
      <c r="W1414" s="1">
        <f>IFERROR(DATEVALUE(LEFT(新签明细[[#This Row],[lead_date]],FIND(" ",新签明细[[#This Row],[lead_date]])-1)),$W$2)</f>
        <v>45793</v>
      </c>
      <c r="X1414" t="b">
        <f t="shared" ca="1" si="22"/>
        <v>1</v>
      </c>
    </row>
    <row r="1415" spans="1:24" hidden="1">
      <c r="A1415" t="s">
        <v>1342</v>
      </c>
      <c r="B1415" t="s">
        <v>1343</v>
      </c>
      <c r="C1415">
        <v>36</v>
      </c>
      <c r="D1415" t="s">
        <v>329</v>
      </c>
      <c r="E1415" t="s">
        <v>1343</v>
      </c>
      <c r="F1415">
        <v>1</v>
      </c>
      <c r="G1415">
        <v>1341.247805</v>
      </c>
      <c r="H1415">
        <v>534618</v>
      </c>
      <c r="I1415" t="s">
        <v>1344</v>
      </c>
      <c r="J1415" t="s">
        <v>545</v>
      </c>
      <c r="K1415" t="s">
        <v>546</v>
      </c>
      <c r="L1415" t="s">
        <v>557</v>
      </c>
      <c r="M1415" t="s">
        <v>558</v>
      </c>
      <c r="N1415" t="s">
        <v>549</v>
      </c>
      <c r="O1415" t="s">
        <v>559</v>
      </c>
      <c r="P1415" t="s">
        <v>504</v>
      </c>
      <c r="Q1415" t="s">
        <v>325</v>
      </c>
      <c r="R1415" t="s">
        <v>475</v>
      </c>
      <c r="S1415" t="s">
        <v>589</v>
      </c>
      <c r="T1415" t="s">
        <v>590</v>
      </c>
      <c r="U1415">
        <f>COUNTIF('业绩进度排名-中间表'!$E$27:$E$202,新签明细[[#This Row],[cc_user_name]])</f>
        <v>1</v>
      </c>
      <c r="V1415" s="1">
        <f>DATEVALUE(LEFT(新签明细[[#This Row],[支付成功时间]], FIND(" ", 新签明细[[#This Row],[支付成功时间]]) - 1))</f>
        <v>45782</v>
      </c>
      <c r="W1415" s="1">
        <f>IFERROR(DATEVALUE(LEFT(新签明细[[#This Row],[lead_date]],FIND(" ",新签明细[[#This Row],[lead_date]])-1)),$W$2)</f>
        <v>45770</v>
      </c>
      <c r="X1415" t="b">
        <f t="shared" ca="1" si="22"/>
        <v>0</v>
      </c>
    </row>
    <row r="1416" spans="1:24" hidden="1">
      <c r="A1416" t="s">
        <v>19256</v>
      </c>
      <c r="B1416" t="s">
        <v>19257</v>
      </c>
      <c r="C1416">
        <v>36</v>
      </c>
      <c r="D1416" t="s">
        <v>245</v>
      </c>
      <c r="E1416" t="s">
        <v>19257</v>
      </c>
      <c r="F1416">
        <v>1</v>
      </c>
      <c r="G1416">
        <v>1199</v>
      </c>
      <c r="H1416">
        <v>540175</v>
      </c>
      <c r="I1416" t="s">
        <v>19258</v>
      </c>
      <c r="J1416" t="s">
        <v>545</v>
      </c>
      <c r="K1416" t="s">
        <v>546</v>
      </c>
      <c r="L1416" t="s">
        <v>557</v>
      </c>
      <c r="M1416" t="s">
        <v>548</v>
      </c>
      <c r="N1416" t="s">
        <v>549</v>
      </c>
      <c r="O1416" t="s">
        <v>550</v>
      </c>
      <c r="P1416" t="s">
        <v>551</v>
      </c>
      <c r="Q1416" t="s">
        <v>242</v>
      </c>
      <c r="R1416" t="s">
        <v>475</v>
      </c>
      <c r="S1416" t="s">
        <v>11884</v>
      </c>
      <c r="T1416" t="s">
        <v>17790</v>
      </c>
      <c r="U1416">
        <f>COUNTIF('业绩进度排名-中间表'!$E$27:$E$202,新签明细[[#This Row],[cc_user_name]])</f>
        <v>1</v>
      </c>
      <c r="V1416" s="1">
        <f>DATEVALUE(LEFT(新签明细[[#This Row],[支付成功时间]], FIND(" ", 新签明细[[#This Row],[支付成功时间]]) - 1))</f>
        <v>45795</v>
      </c>
      <c r="W1416" s="1">
        <f>IFERROR(DATEVALUE(LEFT(新签明细[[#This Row],[lead_date]],FIND(" ",新签明细[[#This Row],[lead_date]])-1)),$W$2)</f>
        <v>45795</v>
      </c>
      <c r="X1416" t="b">
        <f t="shared" ca="1" si="22"/>
        <v>1</v>
      </c>
    </row>
    <row r="1417" spans="1:24" hidden="1">
      <c r="A1417" t="s">
        <v>19259</v>
      </c>
      <c r="B1417" t="s">
        <v>19260</v>
      </c>
      <c r="C1417">
        <v>36</v>
      </c>
      <c r="D1417" t="s">
        <v>275</v>
      </c>
      <c r="E1417" t="s">
        <v>19260</v>
      </c>
      <c r="F1417">
        <v>1</v>
      </c>
      <c r="G1417">
        <v>1199</v>
      </c>
      <c r="H1417">
        <v>542817</v>
      </c>
      <c r="I1417" t="s">
        <v>19261</v>
      </c>
      <c r="J1417" t="s">
        <v>545</v>
      </c>
      <c r="K1417" t="s">
        <v>546</v>
      </c>
      <c r="L1417" t="s">
        <v>557</v>
      </c>
      <c r="M1417" t="s">
        <v>14609</v>
      </c>
      <c r="N1417" t="s">
        <v>549</v>
      </c>
      <c r="O1417" t="s">
        <v>550</v>
      </c>
      <c r="P1417" t="s">
        <v>136</v>
      </c>
      <c r="Q1417" t="s">
        <v>139</v>
      </c>
      <c r="R1417" t="s">
        <v>475</v>
      </c>
      <c r="S1417" t="s">
        <v>566</v>
      </c>
      <c r="T1417" t="s">
        <v>17678</v>
      </c>
      <c r="U1417">
        <f>COUNTIF('业绩进度排名-中间表'!$E$27:$E$202,新签明细[[#This Row],[cc_user_name]])</f>
        <v>1</v>
      </c>
      <c r="V1417" s="1">
        <f>DATEVALUE(LEFT(新签明细[[#This Row],[支付成功时间]], FIND(" ", 新签明细[[#This Row],[支付成功时间]]) - 1))</f>
        <v>45801</v>
      </c>
      <c r="W1417" s="1">
        <f>IFERROR(DATEVALUE(LEFT(新签明细[[#This Row],[lead_date]],FIND(" ",新签明细[[#This Row],[lead_date]])-1)),$W$2)</f>
        <v>45798</v>
      </c>
      <c r="X1417" t="b">
        <f t="shared" ca="1" si="22"/>
        <v>1</v>
      </c>
    </row>
    <row r="1418" spans="1:24" hidden="1">
      <c r="A1418" t="s">
        <v>19262</v>
      </c>
      <c r="B1418" t="s">
        <v>19263</v>
      </c>
      <c r="C1418">
        <v>18</v>
      </c>
      <c r="D1418" t="s">
        <v>238</v>
      </c>
      <c r="E1418" t="s">
        <v>19263</v>
      </c>
      <c r="F1418">
        <v>1</v>
      </c>
      <c r="G1418">
        <v>630</v>
      </c>
      <c r="H1418">
        <v>537789</v>
      </c>
      <c r="I1418" t="s">
        <v>19264</v>
      </c>
      <c r="J1418" t="s">
        <v>545</v>
      </c>
      <c r="K1418" t="s">
        <v>546</v>
      </c>
      <c r="L1418" t="s">
        <v>565</v>
      </c>
      <c r="M1418" t="s">
        <v>610</v>
      </c>
      <c r="N1418" t="s">
        <v>549</v>
      </c>
      <c r="O1418" t="s">
        <v>550</v>
      </c>
      <c r="P1418" t="s">
        <v>551</v>
      </c>
      <c r="Q1418" t="s">
        <v>141</v>
      </c>
      <c r="R1418" t="s">
        <v>475</v>
      </c>
      <c r="S1418" t="s">
        <v>817</v>
      </c>
      <c r="T1418" t="s">
        <v>9478</v>
      </c>
      <c r="U1418">
        <f>COUNTIF('业绩进度排名-中间表'!$E$27:$E$202,新签明细[[#This Row],[cc_user_name]])</f>
        <v>1</v>
      </c>
      <c r="V1418" s="1">
        <f>DATEVALUE(LEFT(新签明细[[#This Row],[支付成功时间]], FIND(" ", 新签明细[[#This Row],[支付成功时间]]) - 1))</f>
        <v>45791</v>
      </c>
      <c r="W1418" s="1">
        <f>IFERROR(DATEVALUE(LEFT(新签明细[[#This Row],[lead_date]],FIND(" ",新签明细[[#This Row],[lead_date]])-1)),$W$2)</f>
        <v>45788</v>
      </c>
      <c r="X1418" t="b">
        <f t="shared" ca="1" si="22"/>
        <v>1</v>
      </c>
    </row>
    <row r="1419" spans="1:24">
      <c r="A1419" t="s">
        <v>19266</v>
      </c>
      <c r="B1419" t="s">
        <v>19267</v>
      </c>
      <c r="C1419">
        <v>18</v>
      </c>
      <c r="D1419" t="s">
        <v>310</v>
      </c>
      <c r="E1419" t="s">
        <v>19267</v>
      </c>
      <c r="F1419">
        <v>1</v>
      </c>
      <c r="G1419">
        <v>630</v>
      </c>
      <c r="H1419">
        <v>539367</v>
      </c>
      <c r="I1419" t="s">
        <v>19268</v>
      </c>
      <c r="J1419" t="s">
        <v>545</v>
      </c>
      <c r="K1419" t="s">
        <v>546</v>
      </c>
      <c r="L1419" t="s">
        <v>565</v>
      </c>
      <c r="M1419" t="s">
        <v>695</v>
      </c>
      <c r="N1419" t="s">
        <v>549</v>
      </c>
      <c r="O1419" t="s">
        <v>550</v>
      </c>
      <c r="P1419" t="s">
        <v>136</v>
      </c>
      <c r="Q1419" t="s">
        <v>143</v>
      </c>
      <c r="R1419" t="s">
        <v>475</v>
      </c>
      <c r="S1419" t="s">
        <v>17901</v>
      </c>
      <c r="T1419" t="s">
        <v>17661</v>
      </c>
      <c r="U1419">
        <f>COUNTIF('业绩进度排名-中间表'!$E$27:$E$202,新签明细[[#This Row],[cc_user_name]])</f>
        <v>1</v>
      </c>
      <c r="V1419" s="1">
        <f>DATEVALUE(LEFT(新签明细[[#This Row],[支付成功时间]], FIND(" ", 新签明细[[#This Row],[支付成功时间]]) - 1))</f>
        <v>45794</v>
      </c>
      <c r="W1419" s="1">
        <f>IFERROR(DATEVALUE(LEFT(新签明细[[#This Row],[lead_date]],FIND(" ",新签明细[[#This Row],[lead_date]])-1)),$W$2)</f>
        <v>45793</v>
      </c>
      <c r="X1419" t="b">
        <f t="shared" ca="1" si="22"/>
        <v>1</v>
      </c>
    </row>
    <row r="1420" spans="1:24" hidden="1">
      <c r="A1420" t="s">
        <v>19269</v>
      </c>
      <c r="B1420" t="s">
        <v>19270</v>
      </c>
      <c r="C1420">
        <v>8</v>
      </c>
      <c r="D1420" t="s">
        <v>626</v>
      </c>
      <c r="E1420" t="s">
        <v>19270</v>
      </c>
      <c r="F1420">
        <v>1</v>
      </c>
      <c r="G1420">
        <v>311.03783499999997</v>
      </c>
      <c r="H1420">
        <v>541113</v>
      </c>
      <c r="I1420" t="s">
        <v>19271</v>
      </c>
      <c r="J1420" t="s">
        <v>545</v>
      </c>
      <c r="K1420" t="s">
        <v>546</v>
      </c>
      <c r="L1420" t="s">
        <v>577</v>
      </c>
      <c r="M1420" t="s">
        <v>558</v>
      </c>
      <c r="N1420" t="s">
        <v>649</v>
      </c>
      <c r="O1420" t="s">
        <v>649</v>
      </c>
      <c r="P1420" t="s">
        <v>649</v>
      </c>
      <c r="Q1420" t="s">
        <v>626</v>
      </c>
      <c r="R1420" t="s">
        <v>475</v>
      </c>
      <c r="S1420" t="s">
        <v>9404</v>
      </c>
      <c r="T1420" t="s">
        <v>17654</v>
      </c>
      <c r="U1420">
        <f>COUNTIF('业绩进度排名-中间表'!$E$27:$E$202,新签明细[[#This Row],[cc_user_name]])</f>
        <v>0</v>
      </c>
      <c r="V1420" s="1">
        <f>DATEVALUE(LEFT(新签明细[[#This Row],[支付成功时间]], FIND(" ", 新签明细[[#This Row],[支付成功时间]]) - 1))</f>
        <v>45797</v>
      </c>
      <c r="W1420" s="1">
        <f>IFERROR(DATEVALUE(LEFT(新签明细[[#This Row],[lead_date]],FIND(" ",新签明细[[#This Row],[lead_date]])-1)),$W$2)</f>
        <v>45794</v>
      </c>
      <c r="X1420" t="b">
        <f t="shared" ca="1" si="22"/>
        <v>1</v>
      </c>
    </row>
    <row r="1421" spans="1:24" hidden="1">
      <c r="A1421" t="s">
        <v>19272</v>
      </c>
      <c r="B1421" t="s">
        <v>19273</v>
      </c>
      <c r="C1421">
        <v>48</v>
      </c>
      <c r="D1421" t="s">
        <v>277</v>
      </c>
      <c r="E1421" t="s">
        <v>19273</v>
      </c>
      <c r="F1421">
        <v>1</v>
      </c>
      <c r="G1421">
        <v>1630.6046369999999</v>
      </c>
      <c r="H1421">
        <v>537673</v>
      </c>
      <c r="I1421" t="s">
        <v>19274</v>
      </c>
      <c r="J1421" t="s">
        <v>545</v>
      </c>
      <c r="K1421" t="s">
        <v>546</v>
      </c>
      <c r="L1421" t="s">
        <v>571</v>
      </c>
      <c r="M1421" t="s">
        <v>558</v>
      </c>
      <c r="N1421" t="s">
        <v>549</v>
      </c>
      <c r="O1421" t="s">
        <v>550</v>
      </c>
      <c r="P1421" t="s">
        <v>136</v>
      </c>
      <c r="Q1421" t="s">
        <v>139</v>
      </c>
      <c r="R1421" t="s">
        <v>475</v>
      </c>
      <c r="S1421" t="s">
        <v>552</v>
      </c>
      <c r="T1421" t="s">
        <v>708</v>
      </c>
      <c r="U1421">
        <f>COUNTIF('业绩进度排名-中间表'!$E$27:$E$202,新签明细[[#This Row],[cc_user_name]])</f>
        <v>1</v>
      </c>
      <c r="V1421" s="1">
        <f>DATEVALUE(LEFT(新签明细[[#This Row],[支付成功时间]], FIND(" ", 新签明细[[#This Row],[支付成功时间]]) - 1))</f>
        <v>45790</v>
      </c>
      <c r="W1421" s="1">
        <f>IFERROR(DATEVALUE(LEFT(新签明细[[#This Row],[lead_date]],FIND(" ",新签明细[[#This Row],[lead_date]])-1)),$W$2)</f>
        <v>45785</v>
      </c>
      <c r="X1421" t="b">
        <f t="shared" ca="1" si="22"/>
        <v>1</v>
      </c>
    </row>
    <row r="1422" spans="1:24" hidden="1">
      <c r="A1422" t="s">
        <v>11340</v>
      </c>
      <c r="B1422" t="s">
        <v>11341</v>
      </c>
      <c r="C1422">
        <v>36</v>
      </c>
      <c r="D1422" t="s">
        <v>200</v>
      </c>
      <c r="E1422" t="s">
        <v>11341</v>
      </c>
      <c r="F1422">
        <v>1</v>
      </c>
      <c r="G1422">
        <v>1199</v>
      </c>
      <c r="H1422">
        <v>536923</v>
      </c>
      <c r="I1422" t="s">
        <v>11342</v>
      </c>
      <c r="J1422" t="s">
        <v>545</v>
      </c>
      <c r="K1422" t="s">
        <v>546</v>
      </c>
      <c r="L1422" t="s">
        <v>557</v>
      </c>
      <c r="M1422" t="s">
        <v>548</v>
      </c>
      <c r="N1422" t="s">
        <v>549</v>
      </c>
      <c r="O1422" t="s">
        <v>550</v>
      </c>
      <c r="P1422" t="s">
        <v>551</v>
      </c>
      <c r="Q1422" t="s">
        <v>149</v>
      </c>
      <c r="R1422" t="s">
        <v>475</v>
      </c>
      <c r="S1422" t="s">
        <v>572</v>
      </c>
      <c r="T1422" t="s">
        <v>9478</v>
      </c>
      <c r="U1422">
        <f>COUNTIF('业绩进度排名-中间表'!$E$27:$E$202,新签明细[[#This Row],[cc_user_name]])</f>
        <v>1</v>
      </c>
      <c r="V1422" s="1">
        <f>DATEVALUE(LEFT(新签明细[[#This Row],[支付成功时间]], FIND(" ", 新签明细[[#This Row],[支付成功时间]]) - 1))</f>
        <v>45789</v>
      </c>
      <c r="W1422" s="1">
        <f>IFERROR(DATEVALUE(LEFT(新签明细[[#This Row],[lead_date]],FIND(" ",新签明细[[#This Row],[lead_date]])-1)),$W$2)</f>
        <v>45788</v>
      </c>
      <c r="X1422" t="b">
        <f t="shared" ca="1" si="22"/>
        <v>1</v>
      </c>
    </row>
    <row r="1423" spans="1:24" hidden="1">
      <c r="A1423" t="s">
        <v>1345</v>
      </c>
      <c r="B1423" t="s">
        <v>1346</v>
      </c>
      <c r="C1423">
        <v>30</v>
      </c>
      <c r="D1423" t="s">
        <v>286</v>
      </c>
      <c r="E1423" t="s">
        <v>1346</v>
      </c>
      <c r="F1423">
        <v>1</v>
      </c>
      <c r="G1423">
        <v>393.75</v>
      </c>
      <c r="H1423">
        <v>534758</v>
      </c>
      <c r="I1423" t="s">
        <v>1347</v>
      </c>
      <c r="J1423" t="s">
        <v>545</v>
      </c>
      <c r="K1423" t="s">
        <v>641</v>
      </c>
      <c r="L1423" t="s">
        <v>642</v>
      </c>
      <c r="M1423" t="s">
        <v>626</v>
      </c>
      <c r="N1423" t="s">
        <v>549</v>
      </c>
      <c r="O1423" t="s">
        <v>550</v>
      </c>
      <c r="P1423" t="s">
        <v>136</v>
      </c>
      <c r="Q1423" t="s">
        <v>283</v>
      </c>
      <c r="R1423" t="s">
        <v>475</v>
      </c>
      <c r="S1423" t="s">
        <v>643</v>
      </c>
      <c r="T1423" t="s">
        <v>644</v>
      </c>
      <c r="U1423">
        <f>COUNTIF('业绩进度排名-中间表'!$E$27:$E$202,新签明细[[#This Row],[cc_user_name]])</f>
        <v>1</v>
      </c>
      <c r="V1423" s="1">
        <f>DATEVALUE(LEFT(新签明细[[#This Row],[支付成功时间]], FIND(" ", 新签明细[[#This Row],[支付成功时间]]) - 1))</f>
        <v>45783</v>
      </c>
      <c r="W1423" s="1">
        <f>IFERROR(DATEVALUE(LEFT(新签明细[[#This Row],[lead_date]],FIND(" ",新签明细[[#This Row],[lead_date]])-1)),$W$2)</f>
        <v>45769</v>
      </c>
      <c r="X1423" t="b">
        <f t="shared" ca="1" si="22"/>
        <v>0</v>
      </c>
    </row>
    <row r="1424" spans="1:24" hidden="1">
      <c r="A1424" t="s">
        <v>19275</v>
      </c>
      <c r="B1424" t="s">
        <v>19276</v>
      </c>
      <c r="C1424">
        <v>18</v>
      </c>
      <c r="D1424" t="s">
        <v>274</v>
      </c>
      <c r="E1424" t="s">
        <v>19276</v>
      </c>
      <c r="F1424">
        <v>1</v>
      </c>
      <c r="G1424">
        <v>648.9</v>
      </c>
      <c r="H1424">
        <v>539596</v>
      </c>
      <c r="I1424" t="s">
        <v>19277</v>
      </c>
      <c r="J1424" t="s">
        <v>545</v>
      </c>
      <c r="K1424" t="s">
        <v>546</v>
      </c>
      <c r="L1424" t="s">
        <v>565</v>
      </c>
      <c r="M1424" t="s">
        <v>548</v>
      </c>
      <c r="N1424" t="s">
        <v>549</v>
      </c>
      <c r="O1424" t="s">
        <v>550</v>
      </c>
      <c r="P1424" t="s">
        <v>136</v>
      </c>
      <c r="Q1424" t="s">
        <v>139</v>
      </c>
      <c r="R1424" t="s">
        <v>475</v>
      </c>
      <c r="S1424" t="s">
        <v>579</v>
      </c>
      <c r="T1424" t="s">
        <v>17846</v>
      </c>
      <c r="U1424">
        <f>COUNTIF('业绩进度排名-中间表'!$E$27:$E$202,新签明细[[#This Row],[cc_user_name]])</f>
        <v>1</v>
      </c>
      <c r="V1424" s="1">
        <f>DATEVALUE(LEFT(新签明细[[#This Row],[支付成功时间]], FIND(" ", 新签明细[[#This Row],[支付成功时间]]) - 1))</f>
        <v>45795</v>
      </c>
      <c r="W1424" s="1">
        <f>IFERROR(DATEVALUE(LEFT(新签明细[[#This Row],[lead_date]],FIND(" ",新签明细[[#This Row],[lead_date]])-1)),$W$2)</f>
        <v>45791</v>
      </c>
      <c r="X1424" t="b">
        <f t="shared" ca="1" si="22"/>
        <v>1</v>
      </c>
    </row>
    <row r="1425" spans="1:24" hidden="1">
      <c r="A1425" t="s">
        <v>19278</v>
      </c>
      <c r="B1425" t="s">
        <v>19279</v>
      </c>
      <c r="C1425">
        <v>36</v>
      </c>
      <c r="D1425" t="s">
        <v>216</v>
      </c>
      <c r="E1425" t="s">
        <v>19279</v>
      </c>
      <c r="F1425">
        <v>1</v>
      </c>
      <c r="G1425">
        <v>1199</v>
      </c>
      <c r="H1425">
        <v>541461</v>
      </c>
      <c r="I1425" t="s">
        <v>19280</v>
      </c>
      <c r="J1425" t="s">
        <v>545</v>
      </c>
      <c r="K1425" t="s">
        <v>546</v>
      </c>
      <c r="L1425" t="s">
        <v>557</v>
      </c>
      <c r="M1425" t="s">
        <v>548</v>
      </c>
      <c r="N1425" t="s">
        <v>549</v>
      </c>
      <c r="O1425" t="s">
        <v>550</v>
      </c>
      <c r="P1425" t="s">
        <v>551</v>
      </c>
      <c r="Q1425" t="s">
        <v>145</v>
      </c>
      <c r="R1425" t="s">
        <v>475</v>
      </c>
      <c r="S1425" t="s">
        <v>897</v>
      </c>
      <c r="T1425" t="s">
        <v>17790</v>
      </c>
      <c r="U1425">
        <f>COUNTIF('业绩进度排名-中间表'!$E$27:$E$202,新签明细[[#This Row],[cc_user_name]])</f>
        <v>1</v>
      </c>
      <c r="V1425" s="1">
        <f>DATEVALUE(LEFT(新签明细[[#This Row],[支付成功时间]], FIND(" ", 新签明细[[#This Row],[支付成功时间]]) - 1))</f>
        <v>45798</v>
      </c>
      <c r="W1425" s="1">
        <f>IFERROR(DATEVALUE(LEFT(新签明细[[#This Row],[lead_date]],FIND(" ",新签明细[[#This Row],[lead_date]])-1)),$W$2)</f>
        <v>45795</v>
      </c>
      <c r="X1425" t="b">
        <f t="shared" ca="1" si="22"/>
        <v>1</v>
      </c>
    </row>
    <row r="1426" spans="1:24" hidden="1">
      <c r="A1426" t="s">
        <v>1348</v>
      </c>
      <c r="B1426" t="s">
        <v>1349</v>
      </c>
      <c r="C1426">
        <v>24</v>
      </c>
      <c r="D1426" t="s">
        <v>262</v>
      </c>
      <c r="E1426" t="s">
        <v>1349</v>
      </c>
      <c r="F1426">
        <v>1</v>
      </c>
      <c r="G1426">
        <v>840</v>
      </c>
      <c r="H1426">
        <v>535609</v>
      </c>
      <c r="I1426" t="s">
        <v>1350</v>
      </c>
      <c r="J1426" t="s">
        <v>545</v>
      </c>
      <c r="K1426" t="s">
        <v>546</v>
      </c>
      <c r="L1426" t="s">
        <v>671</v>
      </c>
      <c r="M1426" t="s">
        <v>548</v>
      </c>
      <c r="N1426" t="s">
        <v>549</v>
      </c>
      <c r="O1426" t="s">
        <v>550</v>
      </c>
      <c r="P1426" t="s">
        <v>136</v>
      </c>
      <c r="Q1426" t="s">
        <v>147</v>
      </c>
      <c r="R1426" t="s">
        <v>475</v>
      </c>
      <c r="S1426" t="s">
        <v>579</v>
      </c>
      <c r="T1426" t="s">
        <v>612</v>
      </c>
      <c r="U1426">
        <f>COUNTIF('业绩进度排名-中间表'!$E$27:$E$202,新签明细[[#This Row],[cc_user_name]])</f>
        <v>1</v>
      </c>
      <c r="V1426" s="1">
        <f>DATEVALUE(LEFT(新签明细[[#This Row],[支付成功时间]], FIND(" ", 新签明细[[#This Row],[支付成功时间]]) - 1))</f>
        <v>45786</v>
      </c>
      <c r="W1426" s="1">
        <f>IFERROR(DATEVALUE(LEFT(新签明细[[#This Row],[lead_date]],FIND(" ",新签明细[[#This Row],[lead_date]])-1)),$W$2)</f>
        <v>45782</v>
      </c>
      <c r="X1426" t="b">
        <f t="shared" ca="1" si="22"/>
        <v>1</v>
      </c>
    </row>
    <row r="1427" spans="1:24" hidden="1">
      <c r="A1427" t="s">
        <v>19281</v>
      </c>
      <c r="B1427" t="s">
        <v>19282</v>
      </c>
      <c r="C1427">
        <v>18</v>
      </c>
      <c r="D1427" t="s">
        <v>295</v>
      </c>
      <c r="E1427" t="s">
        <v>19282</v>
      </c>
      <c r="F1427">
        <v>1</v>
      </c>
      <c r="G1427">
        <v>648.9</v>
      </c>
      <c r="H1427">
        <v>543340</v>
      </c>
      <c r="I1427" t="s">
        <v>19283</v>
      </c>
      <c r="J1427" t="s">
        <v>545</v>
      </c>
      <c r="K1427" t="s">
        <v>546</v>
      </c>
      <c r="L1427" t="s">
        <v>565</v>
      </c>
      <c r="M1427" t="s">
        <v>578</v>
      </c>
      <c r="N1427" t="s">
        <v>549</v>
      </c>
      <c r="O1427" t="s">
        <v>550</v>
      </c>
      <c r="P1427" t="s">
        <v>136</v>
      </c>
      <c r="Q1427" t="s">
        <v>292</v>
      </c>
      <c r="R1427" t="s">
        <v>475</v>
      </c>
      <c r="S1427" t="s">
        <v>552</v>
      </c>
      <c r="T1427" t="s">
        <v>17646</v>
      </c>
      <c r="U1427">
        <f>COUNTIF('业绩进度排名-中间表'!$E$27:$E$202,新签明细[[#This Row],[cc_user_name]])</f>
        <v>1</v>
      </c>
      <c r="V1427" s="1">
        <f>DATEVALUE(LEFT(新签明细[[#This Row],[支付成功时间]], FIND(" ", 新签明细[[#This Row],[支付成功时间]]) - 1))</f>
        <v>45802</v>
      </c>
      <c r="W1427" s="1">
        <f>IFERROR(DATEVALUE(LEFT(新签明细[[#This Row],[lead_date]],FIND(" ",新签明细[[#This Row],[lead_date]])-1)),$W$2)</f>
        <v>45796</v>
      </c>
      <c r="X1427" t="b">
        <f t="shared" ca="1" si="22"/>
        <v>1</v>
      </c>
    </row>
    <row r="1428" spans="1:24">
      <c r="A1428" t="s">
        <v>1351</v>
      </c>
      <c r="B1428" t="s">
        <v>1352</v>
      </c>
      <c r="C1428">
        <v>36</v>
      </c>
      <c r="D1428" t="s">
        <v>299</v>
      </c>
      <c r="E1428" t="s">
        <v>1352</v>
      </c>
      <c r="F1428">
        <v>1</v>
      </c>
      <c r="G1428">
        <v>1310.740131</v>
      </c>
      <c r="H1428">
        <v>534496</v>
      </c>
      <c r="I1428" t="s">
        <v>1353</v>
      </c>
      <c r="J1428" t="s">
        <v>545</v>
      </c>
      <c r="K1428" t="s">
        <v>546</v>
      </c>
      <c r="L1428" t="s">
        <v>557</v>
      </c>
      <c r="M1428" t="s">
        <v>961</v>
      </c>
      <c r="N1428" t="s">
        <v>549</v>
      </c>
      <c r="O1428" t="s">
        <v>550</v>
      </c>
      <c r="P1428" t="s">
        <v>136</v>
      </c>
      <c r="Q1428" t="s">
        <v>143</v>
      </c>
      <c r="R1428" t="s">
        <v>475</v>
      </c>
      <c r="S1428" t="s">
        <v>659</v>
      </c>
      <c r="T1428" t="s">
        <v>722</v>
      </c>
      <c r="U1428">
        <f>COUNTIF('业绩进度排名-中间表'!$E$27:$E$202,新签明细[[#This Row],[cc_user_name]])</f>
        <v>1</v>
      </c>
      <c r="V1428" s="1">
        <f>DATEVALUE(LEFT(新签明细[[#This Row],[支付成功时间]], FIND(" ", 新签明细[[#This Row],[支付成功时间]]) - 1))</f>
        <v>45783</v>
      </c>
      <c r="W1428" s="1">
        <f>IFERROR(DATEVALUE(LEFT(新签明细[[#This Row],[lead_date]],FIND(" ",新签明细[[#This Row],[lead_date]])-1)),$W$2)</f>
        <v>45780</v>
      </c>
      <c r="X1428" t="b">
        <f t="shared" ca="1" si="22"/>
        <v>1</v>
      </c>
    </row>
    <row r="1429" spans="1:24" hidden="1">
      <c r="A1429" t="s">
        <v>11964</v>
      </c>
      <c r="B1429" t="s">
        <v>11965</v>
      </c>
      <c r="C1429">
        <v>8</v>
      </c>
      <c r="D1429" t="s">
        <v>183</v>
      </c>
      <c r="E1429" t="s">
        <v>11965</v>
      </c>
      <c r="F1429">
        <v>1</v>
      </c>
      <c r="G1429">
        <v>288.39999999999998</v>
      </c>
      <c r="H1429">
        <v>537366</v>
      </c>
      <c r="I1429" t="s">
        <v>11966</v>
      </c>
      <c r="J1429" t="s">
        <v>545</v>
      </c>
      <c r="K1429" t="s">
        <v>546</v>
      </c>
      <c r="L1429" t="s">
        <v>577</v>
      </c>
      <c r="M1429" t="s">
        <v>548</v>
      </c>
      <c r="N1429" t="s">
        <v>549</v>
      </c>
      <c r="O1429" t="s">
        <v>559</v>
      </c>
      <c r="P1429" t="s">
        <v>469</v>
      </c>
      <c r="Q1429" t="s">
        <v>180</v>
      </c>
      <c r="R1429" t="s">
        <v>475</v>
      </c>
      <c r="S1429" t="s">
        <v>579</v>
      </c>
      <c r="T1429" t="s">
        <v>11967</v>
      </c>
      <c r="U1429">
        <f>COUNTIF('业绩进度排名-中间表'!$E$27:$E$202,新签明细[[#This Row],[cc_user_name]])</f>
        <v>1</v>
      </c>
      <c r="V1429" s="1">
        <f>DATEVALUE(LEFT(新签明细[[#This Row],[支付成功时间]], FIND(" ", 新签明细[[#This Row],[支付成功时间]]) - 1))</f>
        <v>45790</v>
      </c>
      <c r="W1429" s="1">
        <f>IFERROR(DATEVALUE(LEFT(新签明细[[#This Row],[lead_date]],FIND(" ",新签明细[[#This Row],[lead_date]])-1)),$W$2)</f>
        <v>45636</v>
      </c>
      <c r="X1429" t="b">
        <f t="shared" ca="1" si="22"/>
        <v>0</v>
      </c>
    </row>
    <row r="1430" spans="1:24" hidden="1">
      <c r="A1430" t="s">
        <v>19284</v>
      </c>
      <c r="B1430" t="s">
        <v>19285</v>
      </c>
      <c r="C1430">
        <v>48</v>
      </c>
      <c r="D1430" t="s">
        <v>201</v>
      </c>
      <c r="E1430" t="s">
        <v>19285</v>
      </c>
      <c r="F1430">
        <v>1</v>
      </c>
      <c r="G1430">
        <v>1598</v>
      </c>
      <c r="H1430">
        <v>538131</v>
      </c>
      <c r="I1430" t="s">
        <v>19286</v>
      </c>
      <c r="J1430" t="s">
        <v>545</v>
      </c>
      <c r="K1430" t="s">
        <v>546</v>
      </c>
      <c r="L1430" t="s">
        <v>571</v>
      </c>
      <c r="M1430" t="s">
        <v>548</v>
      </c>
      <c r="N1430" t="s">
        <v>549</v>
      </c>
      <c r="O1430" t="s">
        <v>550</v>
      </c>
      <c r="P1430" t="s">
        <v>551</v>
      </c>
      <c r="Q1430" t="s">
        <v>149</v>
      </c>
      <c r="R1430" t="s">
        <v>475</v>
      </c>
      <c r="S1430" t="s">
        <v>659</v>
      </c>
      <c r="T1430" t="s">
        <v>17695</v>
      </c>
      <c r="U1430">
        <f>COUNTIF('业绩进度排名-中间表'!$E$27:$E$202,新签明细[[#This Row],[cc_user_name]])</f>
        <v>1</v>
      </c>
      <c r="V1430" s="1">
        <f>DATEVALUE(LEFT(新签明细[[#This Row],[支付成功时间]], FIND(" ", 新签明细[[#This Row],[支付成功时间]]) - 1))</f>
        <v>45792</v>
      </c>
      <c r="W1430" s="1">
        <f>IFERROR(DATEVALUE(LEFT(新签明细[[#This Row],[lead_date]],FIND(" ",新签明细[[#This Row],[lead_date]])-1)),$W$2)</f>
        <v>45790</v>
      </c>
      <c r="X1430" t="b">
        <f t="shared" ca="1" si="22"/>
        <v>1</v>
      </c>
    </row>
    <row r="1431" spans="1:24" hidden="1">
      <c r="A1431" t="s">
        <v>19287</v>
      </c>
      <c r="B1431" t="s">
        <v>19288</v>
      </c>
      <c r="C1431">
        <v>36</v>
      </c>
      <c r="D1431" t="s">
        <v>335</v>
      </c>
      <c r="E1431" t="s">
        <v>19288</v>
      </c>
      <c r="F1431">
        <v>1</v>
      </c>
      <c r="G1431">
        <v>1341.247805</v>
      </c>
      <c r="H1431">
        <v>542789</v>
      </c>
      <c r="I1431" t="s">
        <v>19289</v>
      </c>
      <c r="J1431" t="s">
        <v>545</v>
      </c>
      <c r="K1431" t="s">
        <v>546</v>
      </c>
      <c r="L1431" t="s">
        <v>557</v>
      </c>
      <c r="M1431" t="s">
        <v>558</v>
      </c>
      <c r="N1431" t="s">
        <v>549</v>
      </c>
      <c r="O1431" t="s">
        <v>559</v>
      </c>
      <c r="P1431" t="s">
        <v>504</v>
      </c>
      <c r="Q1431" t="s">
        <v>325</v>
      </c>
      <c r="R1431" t="s">
        <v>475</v>
      </c>
      <c r="S1431" t="s">
        <v>18393</v>
      </c>
      <c r="T1431" t="s">
        <v>19290</v>
      </c>
      <c r="U1431">
        <f>COUNTIF('业绩进度排名-中间表'!$E$27:$E$202,新签明细[[#This Row],[cc_user_name]])</f>
        <v>1</v>
      </c>
      <c r="V1431" s="1">
        <f>DATEVALUE(LEFT(新签明细[[#This Row],[支付成功时间]], FIND(" ", 新签明细[[#This Row],[支付成功时间]]) - 1))</f>
        <v>45801</v>
      </c>
      <c r="W1431" s="1">
        <f>IFERROR(DATEVALUE(LEFT(新签明细[[#This Row],[lead_date]],FIND(" ",新签明细[[#This Row],[lead_date]])-1)),$W$2)</f>
        <v>44526</v>
      </c>
      <c r="X1431" t="b">
        <f t="shared" ca="1" si="22"/>
        <v>0</v>
      </c>
    </row>
    <row r="1432" spans="1:24" hidden="1">
      <c r="A1432" t="s">
        <v>1354</v>
      </c>
      <c r="B1432" t="s">
        <v>1355</v>
      </c>
      <c r="C1432">
        <v>8</v>
      </c>
      <c r="D1432" t="s">
        <v>626</v>
      </c>
      <c r="E1432" t="s">
        <v>1355</v>
      </c>
      <c r="F1432">
        <v>1</v>
      </c>
      <c r="G1432">
        <v>280</v>
      </c>
      <c r="H1432">
        <v>535858</v>
      </c>
      <c r="I1432" t="s">
        <v>1356</v>
      </c>
      <c r="J1432" t="s">
        <v>545</v>
      </c>
      <c r="K1432" t="s">
        <v>546</v>
      </c>
      <c r="L1432" t="s">
        <v>577</v>
      </c>
      <c r="M1432" t="s">
        <v>548</v>
      </c>
      <c r="N1432" t="s">
        <v>649</v>
      </c>
      <c r="O1432" t="s">
        <v>649</v>
      </c>
      <c r="P1432" t="s">
        <v>649</v>
      </c>
      <c r="Q1432" t="s">
        <v>626</v>
      </c>
      <c r="R1432" t="s">
        <v>475</v>
      </c>
      <c r="S1432" t="s">
        <v>659</v>
      </c>
      <c r="T1432" t="s">
        <v>561</v>
      </c>
      <c r="U1432">
        <f>COUNTIF('业绩进度排名-中间表'!$E$27:$E$202,新签明细[[#This Row],[cc_user_name]])</f>
        <v>0</v>
      </c>
      <c r="V1432" s="1">
        <f>DATEVALUE(LEFT(新签明细[[#This Row],[支付成功时间]], FIND(" ", 新签明细[[#This Row],[支付成功时间]]) - 1))</f>
        <v>45787</v>
      </c>
      <c r="W1432" s="1">
        <f>IFERROR(DATEVALUE(LEFT(新签明细[[#This Row],[lead_date]],FIND(" ",新签明细[[#This Row],[lead_date]])-1)),$W$2)</f>
        <v>45781</v>
      </c>
      <c r="X1432" t="b">
        <f t="shared" ca="1" si="22"/>
        <v>1</v>
      </c>
    </row>
    <row r="1433" spans="1:24" hidden="1">
      <c r="A1433" t="s">
        <v>19291</v>
      </c>
      <c r="B1433" t="s">
        <v>19292</v>
      </c>
      <c r="C1433">
        <v>24</v>
      </c>
      <c r="D1433" t="s">
        <v>192</v>
      </c>
      <c r="E1433" t="s">
        <v>19292</v>
      </c>
      <c r="F1433">
        <v>1</v>
      </c>
      <c r="G1433">
        <v>840</v>
      </c>
      <c r="H1433">
        <v>539000</v>
      </c>
      <c r="I1433" t="s">
        <v>19293</v>
      </c>
      <c r="J1433" t="s">
        <v>545</v>
      </c>
      <c r="K1433" t="s">
        <v>546</v>
      </c>
      <c r="L1433" t="s">
        <v>671</v>
      </c>
      <c r="M1433" t="s">
        <v>548</v>
      </c>
      <c r="N1433" t="s">
        <v>549</v>
      </c>
      <c r="O1433" t="s">
        <v>559</v>
      </c>
      <c r="P1433" t="s">
        <v>469</v>
      </c>
      <c r="Q1433" t="s">
        <v>189</v>
      </c>
      <c r="R1433" t="s">
        <v>475</v>
      </c>
      <c r="S1433" t="s">
        <v>572</v>
      </c>
      <c r="T1433" t="s">
        <v>17695</v>
      </c>
      <c r="U1433">
        <f>COUNTIF('业绩进度排名-中间表'!$E$27:$E$202,新签明细[[#This Row],[cc_user_name]])</f>
        <v>1</v>
      </c>
      <c r="V1433" s="1">
        <f>DATEVALUE(LEFT(新签明细[[#This Row],[支付成功时间]], FIND(" ", 新签明细[[#This Row],[支付成功时间]]) - 1))</f>
        <v>45794</v>
      </c>
      <c r="W1433" s="1">
        <f>IFERROR(DATEVALUE(LEFT(新签明细[[#This Row],[lead_date]],FIND(" ",新签明细[[#This Row],[lead_date]])-1)),$W$2)</f>
        <v>45790</v>
      </c>
      <c r="X1433" t="b">
        <f t="shared" ca="1" si="22"/>
        <v>1</v>
      </c>
    </row>
    <row r="1434" spans="1:24" hidden="1">
      <c r="A1434" t="s">
        <v>1357</v>
      </c>
      <c r="B1434" t="s">
        <v>1358</v>
      </c>
      <c r="C1434">
        <v>24</v>
      </c>
      <c r="D1434" t="s">
        <v>339</v>
      </c>
      <c r="E1434" t="s">
        <v>1358</v>
      </c>
      <c r="F1434">
        <v>1</v>
      </c>
      <c r="G1434">
        <v>933.93635500000005</v>
      </c>
      <c r="H1434">
        <v>535764</v>
      </c>
      <c r="I1434" t="s">
        <v>1359</v>
      </c>
      <c r="J1434" t="s">
        <v>545</v>
      </c>
      <c r="K1434" t="s">
        <v>546</v>
      </c>
      <c r="L1434" t="s">
        <v>671</v>
      </c>
      <c r="M1434" t="s">
        <v>558</v>
      </c>
      <c r="N1434" t="s">
        <v>549</v>
      </c>
      <c r="O1434" t="s">
        <v>559</v>
      </c>
      <c r="P1434" t="s">
        <v>504</v>
      </c>
      <c r="Q1434" t="s">
        <v>325</v>
      </c>
      <c r="R1434" t="s">
        <v>475</v>
      </c>
      <c r="S1434" t="s">
        <v>589</v>
      </c>
      <c r="T1434" t="s">
        <v>1201</v>
      </c>
      <c r="U1434">
        <f>COUNTIF('业绩进度排名-中间表'!$E$27:$E$202,新签明细[[#This Row],[cc_user_name]])</f>
        <v>1</v>
      </c>
      <c r="V1434" s="1">
        <f>DATEVALUE(LEFT(新签明细[[#This Row],[支付成功时间]], FIND(" ", 新签明细[[#This Row],[支付成功时间]]) - 1))</f>
        <v>45786</v>
      </c>
      <c r="W1434" s="1">
        <f>IFERROR(DATEVALUE(LEFT(新签明细[[#This Row],[lead_date]],FIND(" ",新签明细[[#This Row],[lead_date]])-1)),$W$2)</f>
        <v>45760</v>
      </c>
      <c r="X1434" t="b">
        <f t="shared" ca="1" si="22"/>
        <v>0</v>
      </c>
    </row>
    <row r="1435" spans="1:24" hidden="1">
      <c r="A1435" t="s">
        <v>9649</v>
      </c>
      <c r="B1435" t="s">
        <v>9650</v>
      </c>
      <c r="C1435">
        <v>18</v>
      </c>
      <c r="D1435" t="s">
        <v>278</v>
      </c>
      <c r="E1435" t="s">
        <v>9650</v>
      </c>
      <c r="F1435">
        <v>1</v>
      </c>
      <c r="G1435">
        <v>630</v>
      </c>
      <c r="H1435">
        <v>536236</v>
      </c>
      <c r="I1435" t="s">
        <v>9651</v>
      </c>
      <c r="J1435" t="s">
        <v>545</v>
      </c>
      <c r="K1435" t="s">
        <v>546</v>
      </c>
      <c r="L1435" t="s">
        <v>565</v>
      </c>
      <c r="M1435" t="s">
        <v>886</v>
      </c>
      <c r="N1435" t="s">
        <v>549</v>
      </c>
      <c r="O1435" t="s">
        <v>550</v>
      </c>
      <c r="P1435" t="s">
        <v>136</v>
      </c>
      <c r="Q1435" t="s">
        <v>139</v>
      </c>
      <c r="R1435" t="s">
        <v>475</v>
      </c>
      <c r="S1435" t="s">
        <v>678</v>
      </c>
      <c r="T1435" t="s">
        <v>655</v>
      </c>
      <c r="U1435">
        <f>COUNTIF('业绩进度排名-中间表'!$E$27:$E$202,新签明细[[#This Row],[cc_user_name]])</f>
        <v>1</v>
      </c>
      <c r="V1435" s="1">
        <f>DATEVALUE(LEFT(新签明细[[#This Row],[支付成功时间]], FIND(" ", 新签明细[[#This Row],[支付成功时间]]) - 1))</f>
        <v>45787</v>
      </c>
      <c r="W1435" s="1">
        <f>IFERROR(DATEVALUE(LEFT(新签明细[[#This Row],[lead_date]],FIND(" ",新签明细[[#This Row],[lead_date]])-1)),$W$2)</f>
        <v>45774</v>
      </c>
      <c r="X1435" t="b">
        <f t="shared" ca="1" si="22"/>
        <v>0</v>
      </c>
    </row>
    <row r="1436" spans="1:24" hidden="1">
      <c r="A1436" t="s">
        <v>19294</v>
      </c>
      <c r="B1436" t="s">
        <v>19295</v>
      </c>
      <c r="C1436">
        <v>48</v>
      </c>
      <c r="D1436" t="s">
        <v>219</v>
      </c>
      <c r="E1436" t="s">
        <v>19295</v>
      </c>
      <c r="F1436">
        <v>1</v>
      </c>
      <c r="G1436">
        <v>1598</v>
      </c>
      <c r="H1436">
        <v>539034</v>
      </c>
      <c r="I1436" t="s">
        <v>19296</v>
      </c>
      <c r="J1436" t="s">
        <v>545</v>
      </c>
      <c r="K1436" t="s">
        <v>546</v>
      </c>
      <c r="L1436" t="s">
        <v>571</v>
      </c>
      <c r="M1436" t="s">
        <v>548</v>
      </c>
      <c r="N1436" t="s">
        <v>549</v>
      </c>
      <c r="O1436" t="s">
        <v>550</v>
      </c>
      <c r="P1436" t="s">
        <v>551</v>
      </c>
      <c r="Q1436" t="s">
        <v>145</v>
      </c>
      <c r="R1436" t="s">
        <v>475</v>
      </c>
      <c r="S1436" t="s">
        <v>19297</v>
      </c>
      <c r="T1436" t="s">
        <v>19298</v>
      </c>
      <c r="U1436">
        <f>COUNTIF('业绩进度排名-中间表'!$E$27:$E$202,新签明细[[#This Row],[cc_user_name]])</f>
        <v>1</v>
      </c>
      <c r="V1436" s="1">
        <f>DATEVALUE(LEFT(新签明细[[#This Row],[支付成功时间]], FIND(" ", 新签明细[[#This Row],[支付成功时间]]) - 1))</f>
        <v>45794</v>
      </c>
      <c r="W1436" s="1">
        <f>IFERROR(DATEVALUE(LEFT(新签明细[[#This Row],[lead_date]],FIND(" ",新签明细[[#This Row],[lead_date]])-1)),$W$2)</f>
        <v>44203</v>
      </c>
      <c r="X1436" t="b">
        <f t="shared" ca="1" si="22"/>
        <v>0</v>
      </c>
    </row>
    <row r="1437" spans="1:24" hidden="1">
      <c r="A1437" t="s">
        <v>1360</v>
      </c>
      <c r="B1437" t="s">
        <v>1361</v>
      </c>
      <c r="C1437">
        <v>18</v>
      </c>
      <c r="D1437" t="s">
        <v>294</v>
      </c>
      <c r="E1437" t="s">
        <v>1361</v>
      </c>
      <c r="F1437">
        <v>1</v>
      </c>
      <c r="G1437">
        <v>641.67312100000004</v>
      </c>
      <c r="H1437">
        <v>534677</v>
      </c>
      <c r="I1437" t="s">
        <v>1362</v>
      </c>
      <c r="J1437" t="s">
        <v>545</v>
      </c>
      <c r="K1437" t="s">
        <v>546</v>
      </c>
      <c r="L1437" t="s">
        <v>565</v>
      </c>
      <c r="M1437" t="s">
        <v>558</v>
      </c>
      <c r="N1437" t="s">
        <v>549</v>
      </c>
      <c r="O1437" t="s">
        <v>550</v>
      </c>
      <c r="P1437" t="s">
        <v>136</v>
      </c>
      <c r="Q1437" t="s">
        <v>292</v>
      </c>
      <c r="R1437" t="s">
        <v>475</v>
      </c>
      <c r="S1437" t="s">
        <v>659</v>
      </c>
      <c r="T1437" t="s">
        <v>561</v>
      </c>
      <c r="U1437">
        <f>COUNTIF('业绩进度排名-中间表'!$E$27:$E$202,新签明细[[#This Row],[cc_user_name]])</f>
        <v>1</v>
      </c>
      <c r="V1437" s="1">
        <f>DATEVALUE(LEFT(新签明细[[#This Row],[支付成功时间]], FIND(" ", 新签明细[[#This Row],[支付成功时间]]) - 1))</f>
        <v>45782</v>
      </c>
      <c r="W1437" s="1">
        <f>IFERROR(DATEVALUE(LEFT(新签明细[[#This Row],[lead_date]],FIND(" ",新签明细[[#This Row],[lead_date]])-1)),$W$2)</f>
        <v>45781</v>
      </c>
      <c r="X1437" t="b">
        <f t="shared" ca="1" si="22"/>
        <v>1</v>
      </c>
    </row>
    <row r="1438" spans="1:24" hidden="1">
      <c r="A1438" t="s">
        <v>19299</v>
      </c>
      <c r="B1438" t="s">
        <v>19300</v>
      </c>
      <c r="C1438">
        <v>72</v>
      </c>
      <c r="D1438" t="s">
        <v>1647</v>
      </c>
      <c r="E1438" t="s">
        <v>19300</v>
      </c>
      <c r="F1438">
        <v>2</v>
      </c>
      <c r="G1438">
        <v>2219.6999649999998</v>
      </c>
      <c r="H1438">
        <v>542578</v>
      </c>
      <c r="I1438" t="s">
        <v>19301</v>
      </c>
      <c r="J1438" t="s">
        <v>545</v>
      </c>
      <c r="K1438" t="s">
        <v>546</v>
      </c>
      <c r="L1438" t="s">
        <v>15530</v>
      </c>
      <c r="M1438" t="s">
        <v>648</v>
      </c>
      <c r="N1438" t="s">
        <v>805</v>
      </c>
      <c r="O1438" t="s">
        <v>649</v>
      </c>
      <c r="P1438" t="s">
        <v>649</v>
      </c>
      <c r="Q1438" t="s">
        <v>626</v>
      </c>
      <c r="R1438" t="s">
        <v>475</v>
      </c>
      <c r="S1438" t="s">
        <v>19302</v>
      </c>
      <c r="T1438" t="s">
        <v>17695</v>
      </c>
      <c r="U1438">
        <f>COUNTIF('业绩进度排名-中间表'!$E$27:$E$202,新签明细[[#This Row],[cc_user_name]])</f>
        <v>0</v>
      </c>
      <c r="V1438" s="1">
        <f>DATEVALUE(LEFT(新签明细[[#This Row],[支付成功时间]], FIND(" ", 新签明细[[#This Row],[支付成功时间]]) - 1))</f>
        <v>45801</v>
      </c>
      <c r="W1438" s="1">
        <f>IFERROR(DATEVALUE(LEFT(新签明细[[#This Row],[lead_date]],FIND(" ",新签明细[[#This Row],[lead_date]])-1)),$W$2)</f>
        <v>45790</v>
      </c>
      <c r="X1438" t="b">
        <f t="shared" ca="1" si="22"/>
        <v>1</v>
      </c>
    </row>
    <row r="1439" spans="1:24">
      <c r="A1439" t="s">
        <v>9652</v>
      </c>
      <c r="B1439" t="s">
        <v>9653</v>
      </c>
      <c r="C1439">
        <v>24</v>
      </c>
      <c r="D1439" t="s">
        <v>297</v>
      </c>
      <c r="E1439" t="s">
        <v>9653</v>
      </c>
      <c r="F1439">
        <v>1</v>
      </c>
      <c r="G1439">
        <v>840</v>
      </c>
      <c r="H1439">
        <v>536731</v>
      </c>
      <c r="I1439" t="s">
        <v>9654</v>
      </c>
      <c r="J1439" t="s">
        <v>545</v>
      </c>
      <c r="K1439" t="s">
        <v>546</v>
      </c>
      <c r="L1439" t="s">
        <v>671</v>
      </c>
      <c r="M1439" t="s">
        <v>677</v>
      </c>
      <c r="N1439" t="s">
        <v>549</v>
      </c>
      <c r="O1439" t="s">
        <v>550</v>
      </c>
      <c r="P1439" t="s">
        <v>136</v>
      </c>
      <c r="Q1439" t="s">
        <v>143</v>
      </c>
      <c r="R1439" t="s">
        <v>475</v>
      </c>
      <c r="S1439" t="s">
        <v>866</v>
      </c>
      <c r="T1439" t="s">
        <v>561</v>
      </c>
      <c r="U1439">
        <f>COUNTIF('业绩进度排名-中间表'!$E$27:$E$202,新签明细[[#This Row],[cc_user_name]])</f>
        <v>1</v>
      </c>
      <c r="V1439" s="1">
        <f>DATEVALUE(LEFT(新签明细[[#This Row],[支付成功时间]], FIND(" ", 新签明细[[#This Row],[支付成功时间]]) - 1))</f>
        <v>45788</v>
      </c>
      <c r="W1439" s="1">
        <f>IFERROR(DATEVALUE(LEFT(新签明细[[#This Row],[lead_date]],FIND(" ",新签明细[[#This Row],[lead_date]])-1)),$W$2)</f>
        <v>45781</v>
      </c>
      <c r="X1439" t="b">
        <f t="shared" ca="1" si="22"/>
        <v>1</v>
      </c>
    </row>
    <row r="1440" spans="1:24" hidden="1">
      <c r="A1440" t="s">
        <v>1363</v>
      </c>
      <c r="B1440" t="s">
        <v>1364</v>
      </c>
      <c r="C1440">
        <v>18</v>
      </c>
      <c r="D1440" t="s">
        <v>255</v>
      </c>
      <c r="E1440" t="s">
        <v>1364</v>
      </c>
      <c r="F1440">
        <v>1</v>
      </c>
      <c r="G1440">
        <v>648.9</v>
      </c>
      <c r="H1440">
        <v>535536</v>
      </c>
      <c r="I1440" t="s">
        <v>1365</v>
      </c>
      <c r="J1440" t="s">
        <v>545</v>
      </c>
      <c r="K1440" t="s">
        <v>546</v>
      </c>
      <c r="L1440" t="s">
        <v>565</v>
      </c>
      <c r="M1440" t="s">
        <v>632</v>
      </c>
      <c r="N1440" t="s">
        <v>549</v>
      </c>
      <c r="O1440" t="s">
        <v>550</v>
      </c>
      <c r="P1440" t="s">
        <v>136</v>
      </c>
      <c r="Q1440" t="s">
        <v>147</v>
      </c>
      <c r="R1440" t="s">
        <v>475</v>
      </c>
      <c r="S1440" t="s">
        <v>1366</v>
      </c>
      <c r="T1440" t="s">
        <v>595</v>
      </c>
      <c r="U1440">
        <f>COUNTIF('业绩进度排名-中间表'!$E$27:$E$202,新签明细[[#This Row],[cc_user_name]])</f>
        <v>1</v>
      </c>
      <c r="V1440" s="1">
        <f>DATEVALUE(LEFT(新签明细[[#This Row],[支付成功时间]], FIND(" ", 新签明细[[#This Row],[支付成功时间]]) - 1))</f>
        <v>45786</v>
      </c>
      <c r="W1440" s="1">
        <f>IFERROR(DATEVALUE(LEFT(新签明细[[#This Row],[lead_date]],FIND(" ",新签明细[[#This Row],[lead_date]])-1)),$W$2)</f>
        <v>45784</v>
      </c>
      <c r="X1440" t="b">
        <f t="shared" ca="1" si="22"/>
        <v>1</v>
      </c>
    </row>
    <row r="1441" spans="1:24" hidden="1">
      <c r="A1441" t="s">
        <v>31093</v>
      </c>
      <c r="B1441" t="s">
        <v>31094</v>
      </c>
      <c r="C1441">
        <v>24</v>
      </c>
      <c r="D1441" t="s">
        <v>293</v>
      </c>
      <c r="E1441" t="s">
        <v>31094</v>
      </c>
      <c r="F1441">
        <v>1</v>
      </c>
      <c r="G1441">
        <v>840</v>
      </c>
      <c r="H1441">
        <v>544509</v>
      </c>
      <c r="I1441" t="s">
        <v>31095</v>
      </c>
      <c r="J1441" t="s">
        <v>545</v>
      </c>
      <c r="K1441" t="s">
        <v>546</v>
      </c>
      <c r="L1441" t="s">
        <v>671</v>
      </c>
      <c r="M1441" t="s">
        <v>2299</v>
      </c>
      <c r="N1441" t="s">
        <v>549</v>
      </c>
      <c r="O1441" t="s">
        <v>550</v>
      </c>
      <c r="P1441" t="s">
        <v>136</v>
      </c>
      <c r="Q1441" t="s">
        <v>292</v>
      </c>
      <c r="R1441" t="s">
        <v>475</v>
      </c>
      <c r="S1441" t="s">
        <v>866</v>
      </c>
      <c r="T1441" t="s">
        <v>17665</v>
      </c>
      <c r="U1441">
        <f>COUNTIF('业绩进度排名-中间表'!$E$27:$E$202,新签明细[[#This Row],[cc_user_name]])</f>
        <v>1</v>
      </c>
      <c r="V1441" s="1">
        <f>DATEVALUE(LEFT(新签明细[[#This Row],[支付成功时间]], FIND(" ", 新签明细[[#This Row],[支付成功时间]]) - 1))</f>
        <v>45804</v>
      </c>
      <c r="W1441" s="1">
        <f>IFERROR(DATEVALUE(LEFT(新签明细[[#This Row],[lead_date]],FIND(" ",新签明细[[#This Row],[lead_date]])-1)),$W$2)</f>
        <v>45800</v>
      </c>
      <c r="X1441" t="b">
        <f t="shared" ca="1" si="22"/>
        <v>1</v>
      </c>
    </row>
    <row r="1442" spans="1:24" hidden="1">
      <c r="A1442" t="s">
        <v>1367</v>
      </c>
      <c r="B1442" t="s">
        <v>1368</v>
      </c>
      <c r="C1442">
        <v>18</v>
      </c>
      <c r="D1442" t="s">
        <v>237</v>
      </c>
      <c r="E1442" t="s">
        <v>1368</v>
      </c>
      <c r="F1442">
        <v>1</v>
      </c>
      <c r="G1442">
        <v>636.89186400000006</v>
      </c>
      <c r="H1442">
        <v>534666</v>
      </c>
      <c r="I1442" t="s">
        <v>1369</v>
      </c>
      <c r="J1442" t="s">
        <v>545</v>
      </c>
      <c r="K1442" t="s">
        <v>546</v>
      </c>
      <c r="L1442" t="s">
        <v>565</v>
      </c>
      <c r="M1442" t="s">
        <v>626</v>
      </c>
      <c r="N1442" t="s">
        <v>549</v>
      </c>
      <c r="O1442" t="s">
        <v>550</v>
      </c>
      <c r="P1442" t="s">
        <v>551</v>
      </c>
      <c r="Q1442" t="s">
        <v>141</v>
      </c>
      <c r="R1442" t="s">
        <v>475</v>
      </c>
      <c r="S1442" t="s">
        <v>659</v>
      </c>
      <c r="T1442" t="s">
        <v>722</v>
      </c>
      <c r="U1442">
        <f>COUNTIF('业绩进度排名-中间表'!$E$27:$E$202,新签明细[[#This Row],[cc_user_name]])</f>
        <v>1</v>
      </c>
      <c r="V1442" s="1">
        <f>DATEVALUE(LEFT(新签明细[[#This Row],[支付成功时间]], FIND(" ", 新签明细[[#This Row],[支付成功时间]]) - 1))</f>
        <v>45782</v>
      </c>
      <c r="W1442" s="1">
        <f>IFERROR(DATEVALUE(LEFT(新签明细[[#This Row],[lead_date]],FIND(" ",新签明细[[#This Row],[lead_date]])-1)),$W$2)</f>
        <v>45780</v>
      </c>
      <c r="X1442" t="b">
        <f t="shared" ca="1" si="22"/>
        <v>1</v>
      </c>
    </row>
    <row r="1443" spans="1:24">
      <c r="A1443" t="s">
        <v>1370</v>
      </c>
      <c r="B1443" t="s">
        <v>1371</v>
      </c>
      <c r="C1443">
        <v>72</v>
      </c>
      <c r="D1443" t="s">
        <v>300</v>
      </c>
      <c r="E1443" t="s">
        <v>1371</v>
      </c>
      <c r="F1443">
        <v>1</v>
      </c>
      <c r="G1443">
        <v>860.59689200000003</v>
      </c>
      <c r="H1443">
        <v>534245</v>
      </c>
      <c r="I1443" t="s">
        <v>1372</v>
      </c>
      <c r="J1443" t="s">
        <v>545</v>
      </c>
      <c r="K1443" t="s">
        <v>1102</v>
      </c>
      <c r="L1443" t="s">
        <v>1373</v>
      </c>
      <c r="M1443" t="s">
        <v>558</v>
      </c>
      <c r="N1443" t="s">
        <v>549</v>
      </c>
      <c r="O1443" t="s">
        <v>550</v>
      </c>
      <c r="P1443" t="s">
        <v>136</v>
      </c>
      <c r="Q1443" t="s">
        <v>143</v>
      </c>
      <c r="R1443" t="s">
        <v>475</v>
      </c>
      <c r="S1443" t="s">
        <v>1445</v>
      </c>
      <c r="T1443" t="s">
        <v>655</v>
      </c>
      <c r="U1443">
        <f>COUNTIF('业绩进度排名-中间表'!$E$27:$E$202,新签明细[[#This Row],[cc_user_name]])</f>
        <v>1</v>
      </c>
      <c r="V1443" s="1">
        <f>DATEVALUE(LEFT(新签明细[[#This Row],[支付成功时间]], FIND(" ", 新签明细[[#This Row],[支付成功时间]]) - 1))</f>
        <v>45779</v>
      </c>
      <c r="W1443" s="1">
        <f>IFERROR(DATEVALUE(LEFT(新签明细[[#This Row],[lead_date]],FIND(" ",新签明细[[#This Row],[lead_date]])-1)),$W$2)</f>
        <v>45774</v>
      </c>
      <c r="X1443" t="b">
        <f t="shared" ca="1" si="22"/>
        <v>0</v>
      </c>
    </row>
    <row r="1444" spans="1:24" hidden="1">
      <c r="A1444" t="s">
        <v>1374</v>
      </c>
      <c r="B1444" t="s">
        <v>1375</v>
      </c>
      <c r="C1444">
        <v>48</v>
      </c>
      <c r="D1444" t="s">
        <v>425</v>
      </c>
      <c r="E1444" t="s">
        <v>1375</v>
      </c>
      <c r="F1444">
        <v>1</v>
      </c>
      <c r="G1444">
        <v>1598</v>
      </c>
      <c r="H1444">
        <v>534438</v>
      </c>
      <c r="I1444" t="s">
        <v>1376</v>
      </c>
      <c r="J1444" t="s">
        <v>545</v>
      </c>
      <c r="K1444" t="s">
        <v>546</v>
      </c>
      <c r="L1444" t="s">
        <v>571</v>
      </c>
      <c r="M1444" t="s">
        <v>578</v>
      </c>
      <c r="N1444" t="s">
        <v>549</v>
      </c>
      <c r="O1444" t="s">
        <v>550</v>
      </c>
      <c r="P1444" t="s">
        <v>136</v>
      </c>
      <c r="Q1444" t="s">
        <v>139</v>
      </c>
      <c r="R1444" t="s">
        <v>475</v>
      </c>
      <c r="S1444" t="s">
        <v>566</v>
      </c>
      <c r="T1444" t="s">
        <v>655</v>
      </c>
      <c r="U1444">
        <f>COUNTIF('业绩进度排名-中间表'!$E$27:$E$202,新签明细[[#This Row],[cc_user_name]])</f>
        <v>1</v>
      </c>
      <c r="V1444" s="1">
        <f>DATEVALUE(LEFT(新签明细[[#This Row],[支付成功时间]], FIND(" ", 新签明细[[#This Row],[支付成功时间]]) - 1))</f>
        <v>45781</v>
      </c>
      <c r="W1444" s="1">
        <f>IFERROR(DATEVALUE(LEFT(新签明细[[#This Row],[lead_date]],FIND(" ",新签明细[[#This Row],[lead_date]])-1)),$W$2)</f>
        <v>45774</v>
      </c>
      <c r="X1444" t="b">
        <f t="shared" ca="1" si="22"/>
        <v>0</v>
      </c>
    </row>
    <row r="1445" spans="1:24" hidden="1">
      <c r="A1445" t="s">
        <v>11968</v>
      </c>
      <c r="B1445" t="s">
        <v>11969</v>
      </c>
      <c r="C1445">
        <v>36</v>
      </c>
      <c r="D1445" t="s">
        <v>275</v>
      </c>
      <c r="E1445" t="s">
        <v>11969</v>
      </c>
      <c r="F1445">
        <v>1</v>
      </c>
      <c r="G1445">
        <v>1310.740131</v>
      </c>
      <c r="H1445">
        <v>535842</v>
      </c>
      <c r="I1445" t="s">
        <v>11970</v>
      </c>
      <c r="J1445" t="s">
        <v>545</v>
      </c>
      <c r="K1445" t="s">
        <v>546</v>
      </c>
      <c r="L1445" t="s">
        <v>557</v>
      </c>
      <c r="M1445" t="s">
        <v>1088</v>
      </c>
      <c r="N1445" t="s">
        <v>549</v>
      </c>
      <c r="O1445" t="s">
        <v>550</v>
      </c>
      <c r="P1445" t="s">
        <v>136</v>
      </c>
      <c r="Q1445" t="s">
        <v>139</v>
      </c>
      <c r="R1445" t="s">
        <v>475</v>
      </c>
      <c r="S1445" t="s">
        <v>1089</v>
      </c>
      <c r="T1445" t="s">
        <v>708</v>
      </c>
      <c r="U1445">
        <f>COUNTIF('业绩进度排名-中间表'!$E$27:$E$202,新签明细[[#This Row],[cc_user_name]])</f>
        <v>1</v>
      </c>
      <c r="V1445" s="1">
        <f>DATEVALUE(LEFT(新签明细[[#This Row],[支付成功时间]], FIND(" ", 新签明细[[#This Row],[支付成功时间]]) - 1))</f>
        <v>45789</v>
      </c>
      <c r="W1445" s="1">
        <f>IFERROR(DATEVALUE(LEFT(新签明细[[#This Row],[lead_date]],FIND(" ",新签明细[[#This Row],[lead_date]])-1)),$W$2)</f>
        <v>45785</v>
      </c>
      <c r="X1445" t="b">
        <f t="shared" ca="1" si="22"/>
        <v>1</v>
      </c>
    </row>
    <row r="1446" spans="1:24" hidden="1">
      <c r="A1446" t="s">
        <v>9655</v>
      </c>
      <c r="B1446" t="s">
        <v>9656</v>
      </c>
      <c r="C1446">
        <v>36</v>
      </c>
      <c r="D1446" t="s">
        <v>215</v>
      </c>
      <c r="E1446" t="s">
        <v>9656</v>
      </c>
      <c r="F1446">
        <v>1</v>
      </c>
      <c r="G1446">
        <v>1234.97</v>
      </c>
      <c r="H1446">
        <v>536841</v>
      </c>
      <c r="I1446" t="s">
        <v>9657</v>
      </c>
      <c r="J1446" t="s">
        <v>545</v>
      </c>
      <c r="K1446" t="s">
        <v>546</v>
      </c>
      <c r="L1446" t="s">
        <v>557</v>
      </c>
      <c r="M1446" t="s">
        <v>548</v>
      </c>
      <c r="N1446" t="s">
        <v>549</v>
      </c>
      <c r="O1446" t="s">
        <v>550</v>
      </c>
      <c r="P1446" t="s">
        <v>551</v>
      </c>
      <c r="Q1446" t="s">
        <v>145</v>
      </c>
      <c r="R1446" t="s">
        <v>475</v>
      </c>
      <c r="S1446" t="s">
        <v>659</v>
      </c>
      <c r="T1446" t="s">
        <v>9375</v>
      </c>
      <c r="U1446">
        <f>COUNTIF('业绩进度排名-中间表'!$E$27:$E$202,新签明细[[#This Row],[cc_user_name]])</f>
        <v>1</v>
      </c>
      <c r="V1446" s="1">
        <f>DATEVALUE(LEFT(新签明细[[#This Row],[支付成功时间]], FIND(" ", 新签明细[[#This Row],[支付成功时间]]) - 1))</f>
        <v>45789</v>
      </c>
      <c r="W1446" s="1">
        <f>IFERROR(DATEVALUE(LEFT(新签明细[[#This Row],[lead_date]],FIND(" ",新签明细[[#This Row],[lead_date]])-1)),$W$2)</f>
        <v>45787</v>
      </c>
      <c r="X1446" t="b">
        <f t="shared" ca="1" si="22"/>
        <v>1</v>
      </c>
    </row>
    <row r="1447" spans="1:24" hidden="1">
      <c r="A1447" t="s">
        <v>19303</v>
      </c>
      <c r="B1447" t="s">
        <v>19304</v>
      </c>
      <c r="C1447">
        <v>36</v>
      </c>
      <c r="D1447" t="s">
        <v>284</v>
      </c>
      <c r="E1447" t="s">
        <v>19304</v>
      </c>
      <c r="F1447">
        <v>1</v>
      </c>
      <c r="G1447">
        <v>1199</v>
      </c>
      <c r="H1447">
        <v>540960</v>
      </c>
      <c r="I1447" t="s">
        <v>19305</v>
      </c>
      <c r="J1447" t="s">
        <v>545</v>
      </c>
      <c r="K1447" t="s">
        <v>546</v>
      </c>
      <c r="L1447" t="s">
        <v>557</v>
      </c>
      <c r="M1447" t="s">
        <v>548</v>
      </c>
      <c r="N1447" t="s">
        <v>549</v>
      </c>
      <c r="O1447" t="s">
        <v>550</v>
      </c>
      <c r="P1447" t="s">
        <v>136</v>
      </c>
      <c r="Q1447" t="s">
        <v>283</v>
      </c>
      <c r="R1447" t="s">
        <v>475</v>
      </c>
      <c r="S1447" t="s">
        <v>19306</v>
      </c>
      <c r="T1447" t="s">
        <v>19307</v>
      </c>
      <c r="U1447">
        <f>COUNTIF('业绩进度排名-中间表'!$E$27:$E$202,新签明细[[#This Row],[cc_user_name]])</f>
        <v>1</v>
      </c>
      <c r="V1447" s="1">
        <f>DATEVALUE(LEFT(新签明细[[#This Row],[支付成功时间]], FIND(" ", 新签明细[[#This Row],[支付成功时间]]) - 1))</f>
        <v>45797</v>
      </c>
      <c r="W1447" s="1">
        <f>IFERROR(DATEVALUE(LEFT(新签明细[[#This Row],[lead_date]],FIND(" ",新签明细[[#This Row],[lead_date]])-1)),$W$2)</f>
        <v>45633</v>
      </c>
      <c r="X1447" t="b">
        <f t="shared" ca="1" si="22"/>
        <v>0</v>
      </c>
    </row>
    <row r="1448" spans="1:24">
      <c r="A1448" t="s">
        <v>1377</v>
      </c>
      <c r="B1448" t="s">
        <v>1378</v>
      </c>
      <c r="C1448">
        <v>36</v>
      </c>
      <c r="D1448" t="s">
        <v>297</v>
      </c>
      <c r="E1448" t="s">
        <v>1378</v>
      </c>
      <c r="F1448">
        <v>1</v>
      </c>
      <c r="G1448">
        <v>420</v>
      </c>
      <c r="H1448">
        <v>534880</v>
      </c>
      <c r="I1448" t="s">
        <v>1379</v>
      </c>
      <c r="J1448" t="s">
        <v>545</v>
      </c>
      <c r="K1448" t="s">
        <v>864</v>
      </c>
      <c r="L1448" t="s">
        <v>865</v>
      </c>
      <c r="M1448" t="s">
        <v>1380</v>
      </c>
      <c r="N1448" t="s">
        <v>549</v>
      </c>
      <c r="O1448" t="s">
        <v>550</v>
      </c>
      <c r="P1448" t="s">
        <v>136</v>
      </c>
      <c r="Q1448" t="s">
        <v>143</v>
      </c>
      <c r="R1448" t="s">
        <v>475</v>
      </c>
      <c r="S1448" t="s">
        <v>1187</v>
      </c>
      <c r="T1448" t="s">
        <v>637</v>
      </c>
      <c r="U1448">
        <f>COUNTIF('业绩进度排名-中间表'!$E$27:$E$202,新签明细[[#This Row],[cc_user_name]])</f>
        <v>1</v>
      </c>
      <c r="V1448" s="1">
        <f>DATEVALUE(LEFT(新签明细[[#This Row],[支付成功时间]], FIND(" ", 新签明细[[#This Row],[支付成功时间]]) - 1))</f>
        <v>45783</v>
      </c>
      <c r="W1448" s="1">
        <f>IFERROR(DATEVALUE(LEFT(新签明细[[#This Row],[lead_date]],FIND(" ",新签明细[[#This Row],[lead_date]])-1)),$W$2)</f>
        <v>45779</v>
      </c>
      <c r="X1448" t="b">
        <f t="shared" ca="1" si="22"/>
        <v>1</v>
      </c>
    </row>
    <row r="1449" spans="1:24" hidden="1">
      <c r="A1449" t="s">
        <v>1439</v>
      </c>
      <c r="B1449" t="s">
        <v>1440</v>
      </c>
      <c r="C1449">
        <v>36</v>
      </c>
      <c r="D1449" t="s">
        <v>323</v>
      </c>
      <c r="E1449" t="s">
        <v>1440</v>
      </c>
      <c r="F1449">
        <v>1</v>
      </c>
      <c r="G1449">
        <v>1234.97</v>
      </c>
      <c r="H1449">
        <v>534122</v>
      </c>
      <c r="I1449" t="s">
        <v>1441</v>
      </c>
      <c r="J1449" t="s">
        <v>545</v>
      </c>
      <c r="K1449" t="s">
        <v>546</v>
      </c>
      <c r="L1449" t="s">
        <v>557</v>
      </c>
      <c r="M1449" t="s">
        <v>548</v>
      </c>
      <c r="N1449" t="s">
        <v>549</v>
      </c>
      <c r="O1449" t="s">
        <v>550</v>
      </c>
      <c r="P1449" t="s">
        <v>616</v>
      </c>
      <c r="Q1449" t="s">
        <v>314</v>
      </c>
      <c r="R1449" t="s">
        <v>475</v>
      </c>
      <c r="S1449" t="s">
        <v>860</v>
      </c>
      <c r="T1449" t="s">
        <v>585</v>
      </c>
      <c r="U1449">
        <f>COUNTIF('业绩进度排名-中间表'!$E$27:$E$202,新签明细[[#This Row],[cc_user_name]])</f>
        <v>1</v>
      </c>
      <c r="V1449" s="1">
        <f>DATEVALUE(LEFT(新签明细[[#This Row],[支付成功时间]], FIND(" ", 新签明细[[#This Row],[支付成功时间]]) - 1))</f>
        <v>45778</v>
      </c>
      <c r="W1449" s="1">
        <f>IFERROR(DATEVALUE(LEFT(新签明细[[#This Row],[lead_date]],FIND(" ",新签明细[[#This Row],[lead_date]])-1)),$W$2)</f>
        <v>45776</v>
      </c>
      <c r="X1449" t="b">
        <f t="shared" ca="1" si="22"/>
        <v>0</v>
      </c>
    </row>
    <row r="1450" spans="1:24" hidden="1">
      <c r="A1450" t="s">
        <v>1442</v>
      </c>
      <c r="B1450" t="s">
        <v>1443</v>
      </c>
      <c r="C1450">
        <v>36</v>
      </c>
      <c r="D1450" t="s">
        <v>271</v>
      </c>
      <c r="E1450" t="s">
        <v>1443</v>
      </c>
      <c r="F1450">
        <v>1</v>
      </c>
      <c r="G1450">
        <v>1199</v>
      </c>
      <c r="H1450">
        <v>534188</v>
      </c>
      <c r="I1450" t="s">
        <v>1444</v>
      </c>
      <c r="J1450" t="s">
        <v>545</v>
      </c>
      <c r="K1450" t="s">
        <v>546</v>
      </c>
      <c r="L1450" t="s">
        <v>557</v>
      </c>
      <c r="M1450" t="s">
        <v>677</v>
      </c>
      <c r="N1450" t="s">
        <v>549</v>
      </c>
      <c r="O1450" t="s">
        <v>550</v>
      </c>
      <c r="P1450" t="s">
        <v>136</v>
      </c>
      <c r="Q1450" t="s">
        <v>139</v>
      </c>
      <c r="R1450" t="s">
        <v>475</v>
      </c>
      <c r="S1450" t="s">
        <v>1445</v>
      </c>
      <c r="T1450" t="s">
        <v>606</v>
      </c>
      <c r="U1450">
        <f>COUNTIF('业绩进度排名-中间表'!$E$27:$E$202,新签明细[[#This Row],[cc_user_name]])</f>
        <v>1</v>
      </c>
      <c r="V1450" s="1">
        <f>DATEVALUE(LEFT(新签明细[[#This Row],[支付成功时间]], FIND(" ", 新签明细[[#This Row],[支付成功时间]]) - 1))</f>
        <v>45778</v>
      </c>
      <c r="W1450" s="1">
        <f>IFERROR(DATEVALUE(LEFT(新签明细[[#This Row],[lead_date]],FIND(" ",新签明细[[#This Row],[lead_date]])-1)),$W$2)</f>
        <v>45773</v>
      </c>
      <c r="X1450" t="b">
        <f t="shared" ca="1" si="22"/>
        <v>0</v>
      </c>
    </row>
    <row r="1451" spans="1:24" hidden="1">
      <c r="A1451" t="s">
        <v>9658</v>
      </c>
      <c r="B1451" t="s">
        <v>9659</v>
      </c>
      <c r="C1451">
        <v>36</v>
      </c>
      <c r="D1451" t="s">
        <v>236</v>
      </c>
      <c r="E1451" t="s">
        <v>9659</v>
      </c>
      <c r="F1451">
        <v>1</v>
      </c>
      <c r="G1451">
        <v>420</v>
      </c>
      <c r="H1451">
        <v>536279</v>
      </c>
      <c r="I1451" t="s">
        <v>9660</v>
      </c>
      <c r="J1451" t="s">
        <v>545</v>
      </c>
      <c r="K1451" t="s">
        <v>864</v>
      </c>
      <c r="L1451" t="s">
        <v>865</v>
      </c>
      <c r="M1451" t="s">
        <v>2299</v>
      </c>
      <c r="N1451" t="s">
        <v>549</v>
      </c>
      <c r="O1451" t="s">
        <v>550</v>
      </c>
      <c r="P1451" t="s">
        <v>551</v>
      </c>
      <c r="Q1451" t="s">
        <v>141</v>
      </c>
      <c r="R1451" t="s">
        <v>475</v>
      </c>
      <c r="S1451" t="s">
        <v>9661</v>
      </c>
      <c r="T1451" t="s">
        <v>595</v>
      </c>
      <c r="U1451">
        <f>COUNTIF('业绩进度排名-中间表'!$E$27:$E$202,新签明细[[#This Row],[cc_user_name]])</f>
        <v>1</v>
      </c>
      <c r="V1451" s="1">
        <f>DATEVALUE(LEFT(新签明细[[#This Row],[支付成功时间]], FIND(" ", 新签明细[[#This Row],[支付成功时间]]) - 1))</f>
        <v>45787</v>
      </c>
      <c r="W1451" s="1">
        <f>IFERROR(DATEVALUE(LEFT(新签明细[[#This Row],[lead_date]],FIND(" ",新签明细[[#This Row],[lead_date]])-1)),$W$2)</f>
        <v>45784</v>
      </c>
      <c r="X1451" t="b">
        <f t="shared" ca="1" si="22"/>
        <v>1</v>
      </c>
    </row>
    <row r="1452" spans="1:24" hidden="1">
      <c r="A1452" t="s">
        <v>31096</v>
      </c>
      <c r="B1452" t="s">
        <v>31097</v>
      </c>
      <c r="C1452">
        <v>18</v>
      </c>
      <c r="D1452" t="s">
        <v>340</v>
      </c>
      <c r="E1452" t="s">
        <v>31097</v>
      </c>
      <c r="F1452">
        <v>1</v>
      </c>
      <c r="G1452">
        <v>641.67312100000004</v>
      </c>
      <c r="H1452">
        <v>543834</v>
      </c>
      <c r="I1452" t="s">
        <v>31098</v>
      </c>
      <c r="J1452" t="s">
        <v>545</v>
      </c>
      <c r="K1452" t="s">
        <v>546</v>
      </c>
      <c r="L1452" t="s">
        <v>565</v>
      </c>
      <c r="M1452" t="s">
        <v>558</v>
      </c>
      <c r="N1452" t="s">
        <v>549</v>
      </c>
      <c r="O1452" t="s">
        <v>559</v>
      </c>
      <c r="P1452" t="s">
        <v>504</v>
      </c>
      <c r="Q1452" t="s">
        <v>325</v>
      </c>
      <c r="R1452" t="s">
        <v>475</v>
      </c>
      <c r="S1452" t="s">
        <v>560</v>
      </c>
      <c r="T1452" t="s">
        <v>17764</v>
      </c>
      <c r="U1452">
        <f>COUNTIF('业绩进度排名-中间表'!$E$27:$E$202,新签明细[[#This Row],[cc_user_name]])</f>
        <v>1</v>
      </c>
      <c r="V1452" s="1">
        <f>DATEVALUE(LEFT(新签明细[[#This Row],[支付成功时间]], FIND(" ", 新签明细[[#This Row],[支付成功时间]]) - 1))</f>
        <v>45803</v>
      </c>
      <c r="W1452" s="1">
        <f>IFERROR(DATEVALUE(LEFT(新签明细[[#This Row],[lead_date]],FIND(" ",新签明细[[#This Row],[lead_date]])-1)),$W$2)</f>
        <v>45799</v>
      </c>
      <c r="X1452" t="b">
        <f t="shared" ca="1" si="22"/>
        <v>1</v>
      </c>
    </row>
    <row r="1453" spans="1:24" hidden="1">
      <c r="A1453" t="s">
        <v>29049</v>
      </c>
      <c r="B1453" t="s">
        <v>29050</v>
      </c>
      <c r="C1453">
        <v>18</v>
      </c>
      <c r="D1453" t="s">
        <v>340</v>
      </c>
      <c r="E1453" t="s">
        <v>29050</v>
      </c>
      <c r="F1453">
        <v>1</v>
      </c>
      <c r="G1453">
        <v>641.67312100000004</v>
      </c>
      <c r="H1453">
        <v>543601</v>
      </c>
      <c r="I1453" t="s">
        <v>29051</v>
      </c>
      <c r="J1453" t="s">
        <v>545</v>
      </c>
      <c r="K1453" t="s">
        <v>546</v>
      </c>
      <c r="L1453" t="s">
        <v>565</v>
      </c>
      <c r="M1453" t="s">
        <v>558</v>
      </c>
      <c r="N1453" t="s">
        <v>549</v>
      </c>
      <c r="O1453" t="s">
        <v>559</v>
      </c>
      <c r="P1453" t="s">
        <v>504</v>
      </c>
      <c r="Q1453" t="s">
        <v>325</v>
      </c>
      <c r="R1453" t="s">
        <v>475</v>
      </c>
      <c r="S1453" t="s">
        <v>19500</v>
      </c>
      <c r="T1453" t="s">
        <v>28979</v>
      </c>
      <c r="U1453">
        <f>COUNTIF('业绩进度排名-中间表'!$E$27:$E$202,新签明细[[#This Row],[cc_user_name]])</f>
        <v>1</v>
      </c>
      <c r="V1453" s="1">
        <f>DATEVALUE(LEFT(新签明细[[#This Row],[支付成功时间]], FIND(" ", 新签明细[[#This Row],[支付成功时间]]) - 1))</f>
        <v>45802</v>
      </c>
      <c r="W1453" s="1">
        <f>IFERROR(DATEVALUE(LEFT(新签明细[[#This Row],[lead_date]],FIND(" ",新签明细[[#This Row],[lead_date]])-1)),$W$2)</f>
        <v>44695</v>
      </c>
      <c r="X1453" t="b">
        <f t="shared" ca="1" si="22"/>
        <v>1</v>
      </c>
    </row>
    <row r="1454" spans="1:24" hidden="1">
      <c r="A1454" t="s">
        <v>11343</v>
      </c>
      <c r="B1454" t="s">
        <v>11344</v>
      </c>
      <c r="C1454">
        <v>48</v>
      </c>
      <c r="D1454" t="s">
        <v>202</v>
      </c>
      <c r="E1454" t="s">
        <v>11344</v>
      </c>
      <c r="F1454">
        <v>1</v>
      </c>
      <c r="G1454">
        <v>1645.94</v>
      </c>
      <c r="H1454">
        <v>537083</v>
      </c>
      <c r="I1454" t="s">
        <v>11345</v>
      </c>
      <c r="J1454" t="s">
        <v>545</v>
      </c>
      <c r="K1454" t="s">
        <v>546</v>
      </c>
      <c r="L1454" t="s">
        <v>571</v>
      </c>
      <c r="M1454" t="s">
        <v>548</v>
      </c>
      <c r="N1454" t="s">
        <v>549</v>
      </c>
      <c r="O1454" t="s">
        <v>550</v>
      </c>
      <c r="P1454" t="s">
        <v>551</v>
      </c>
      <c r="Q1454" t="s">
        <v>149</v>
      </c>
      <c r="R1454" t="s">
        <v>475</v>
      </c>
      <c r="S1454" t="s">
        <v>659</v>
      </c>
      <c r="T1454" t="s">
        <v>9478</v>
      </c>
      <c r="U1454">
        <f>COUNTIF('业绩进度排名-中间表'!$E$27:$E$202,新签明细[[#This Row],[cc_user_name]])</f>
        <v>1</v>
      </c>
      <c r="V1454" s="1">
        <f>DATEVALUE(LEFT(新签明细[[#This Row],[支付成功时间]], FIND(" ", 新签明细[[#This Row],[支付成功时间]]) - 1))</f>
        <v>45789</v>
      </c>
      <c r="W1454" s="1">
        <f>IFERROR(DATEVALUE(LEFT(新签明细[[#This Row],[lead_date]],FIND(" ",新签明细[[#This Row],[lead_date]])-1)),$W$2)</f>
        <v>45788</v>
      </c>
      <c r="X1454" t="b">
        <f t="shared" ca="1" si="22"/>
        <v>1</v>
      </c>
    </row>
    <row r="1455" spans="1:24" hidden="1">
      <c r="A1455" t="s">
        <v>19308</v>
      </c>
      <c r="B1455" t="s">
        <v>19309</v>
      </c>
      <c r="C1455">
        <v>18</v>
      </c>
      <c r="D1455" t="s">
        <v>274</v>
      </c>
      <c r="E1455" t="s">
        <v>19309</v>
      </c>
      <c r="F1455">
        <v>1</v>
      </c>
      <c r="G1455">
        <v>648.9</v>
      </c>
      <c r="H1455">
        <v>543029</v>
      </c>
      <c r="I1455" t="s">
        <v>19310</v>
      </c>
      <c r="J1455" t="s">
        <v>545</v>
      </c>
      <c r="K1455" t="s">
        <v>546</v>
      </c>
      <c r="L1455" t="s">
        <v>565</v>
      </c>
      <c r="M1455" t="s">
        <v>610</v>
      </c>
      <c r="N1455" t="s">
        <v>549</v>
      </c>
      <c r="O1455" t="s">
        <v>550</v>
      </c>
      <c r="P1455" t="s">
        <v>136</v>
      </c>
      <c r="Q1455" t="s">
        <v>139</v>
      </c>
      <c r="R1455" t="s">
        <v>475</v>
      </c>
      <c r="S1455" t="s">
        <v>860</v>
      </c>
      <c r="T1455" t="s">
        <v>19311</v>
      </c>
      <c r="U1455">
        <f>COUNTIF('业绩进度排名-中间表'!$E$27:$E$202,新签明细[[#This Row],[cc_user_name]])</f>
        <v>1</v>
      </c>
      <c r="V1455" s="1">
        <f>DATEVALUE(LEFT(新签明细[[#This Row],[支付成功时间]], FIND(" ", 新签明细[[#This Row],[支付成功时间]]) - 1))</f>
        <v>45801</v>
      </c>
      <c r="W1455" s="1">
        <f>IFERROR(DATEVALUE(LEFT(新签明细[[#This Row],[lead_date]],FIND(" ",新签明细[[#This Row],[lead_date]])-1)),$W$2)</f>
        <v>45277</v>
      </c>
      <c r="X1455" t="b">
        <f t="shared" ca="1" si="22"/>
        <v>0</v>
      </c>
    </row>
    <row r="1456" spans="1:24" hidden="1">
      <c r="A1456" t="s">
        <v>19312</v>
      </c>
      <c r="B1456" t="s">
        <v>19313</v>
      </c>
      <c r="C1456">
        <v>60</v>
      </c>
      <c r="D1456" t="s">
        <v>200</v>
      </c>
      <c r="E1456" t="s">
        <v>19313</v>
      </c>
      <c r="F1456">
        <v>1</v>
      </c>
      <c r="G1456">
        <v>1622.25</v>
      </c>
      <c r="H1456">
        <v>537804</v>
      </c>
      <c r="I1456" t="s">
        <v>19314</v>
      </c>
      <c r="J1456" t="s">
        <v>545</v>
      </c>
      <c r="K1456" t="s">
        <v>546</v>
      </c>
      <c r="L1456" t="s">
        <v>547</v>
      </c>
      <c r="M1456" t="s">
        <v>548</v>
      </c>
      <c r="N1456" t="s">
        <v>549</v>
      </c>
      <c r="O1456" t="s">
        <v>550</v>
      </c>
      <c r="P1456" t="s">
        <v>551</v>
      </c>
      <c r="Q1456" t="s">
        <v>149</v>
      </c>
      <c r="R1456" t="s">
        <v>475</v>
      </c>
      <c r="S1456" t="s">
        <v>761</v>
      </c>
      <c r="T1456" t="s">
        <v>17695</v>
      </c>
      <c r="U1456">
        <f>COUNTIF('业绩进度排名-中间表'!$E$27:$E$202,新签明细[[#This Row],[cc_user_name]])</f>
        <v>1</v>
      </c>
      <c r="V1456" s="1">
        <f>DATEVALUE(LEFT(新签明细[[#This Row],[支付成功时间]], FIND(" ", 新签明细[[#This Row],[支付成功时间]]) - 1))</f>
        <v>45791</v>
      </c>
      <c r="W1456" s="1">
        <f>IFERROR(DATEVALUE(LEFT(新签明细[[#This Row],[lead_date]],FIND(" ",新签明细[[#This Row],[lead_date]])-1)),$W$2)</f>
        <v>45790</v>
      </c>
      <c r="X1456" t="b">
        <f t="shared" ca="1" si="22"/>
        <v>1</v>
      </c>
    </row>
    <row r="1457" spans="1:24" hidden="1">
      <c r="A1457" t="s">
        <v>1446</v>
      </c>
      <c r="B1457" t="s">
        <v>1447</v>
      </c>
      <c r="C1457">
        <v>36</v>
      </c>
      <c r="D1457" t="s">
        <v>236</v>
      </c>
      <c r="E1457" t="s">
        <v>1447</v>
      </c>
      <c r="F1457">
        <v>1</v>
      </c>
      <c r="G1457">
        <v>1225.4687200000001</v>
      </c>
      <c r="H1457">
        <v>534586</v>
      </c>
      <c r="I1457" t="s">
        <v>1448</v>
      </c>
      <c r="J1457" t="s">
        <v>545</v>
      </c>
      <c r="K1457" t="s">
        <v>546</v>
      </c>
      <c r="L1457" t="s">
        <v>557</v>
      </c>
      <c r="M1457" t="s">
        <v>695</v>
      </c>
      <c r="N1457" t="s">
        <v>549</v>
      </c>
      <c r="O1457" t="s">
        <v>550</v>
      </c>
      <c r="P1457" t="s">
        <v>551</v>
      </c>
      <c r="Q1457" t="s">
        <v>141</v>
      </c>
      <c r="R1457" t="s">
        <v>475</v>
      </c>
      <c r="S1457" t="s">
        <v>659</v>
      </c>
      <c r="T1457" t="s">
        <v>722</v>
      </c>
      <c r="U1457">
        <f>COUNTIF('业绩进度排名-中间表'!$E$27:$E$202,新签明细[[#This Row],[cc_user_name]])</f>
        <v>1</v>
      </c>
      <c r="V1457" s="1">
        <f>DATEVALUE(LEFT(新签明细[[#This Row],[支付成功时间]], FIND(" ", 新签明细[[#This Row],[支付成功时间]]) - 1))</f>
        <v>45782</v>
      </c>
      <c r="W1457" s="1">
        <f>IFERROR(DATEVALUE(LEFT(新签明细[[#This Row],[lead_date]],FIND(" ",新签明细[[#This Row],[lead_date]])-1)),$W$2)</f>
        <v>45780</v>
      </c>
      <c r="X1457" t="b">
        <f t="shared" ca="1" si="22"/>
        <v>1</v>
      </c>
    </row>
    <row r="1458" spans="1:24" hidden="1">
      <c r="A1458" t="s">
        <v>11986</v>
      </c>
      <c r="B1458" t="s">
        <v>11987</v>
      </c>
      <c r="C1458">
        <v>18</v>
      </c>
      <c r="D1458" t="s">
        <v>243</v>
      </c>
      <c r="E1458" t="s">
        <v>11987</v>
      </c>
      <c r="F1458">
        <v>1</v>
      </c>
      <c r="G1458">
        <v>630</v>
      </c>
      <c r="H1458">
        <v>537419</v>
      </c>
      <c r="I1458" t="s">
        <v>11988</v>
      </c>
      <c r="J1458" t="s">
        <v>545</v>
      </c>
      <c r="K1458" t="s">
        <v>546</v>
      </c>
      <c r="L1458" t="s">
        <v>565</v>
      </c>
      <c r="M1458" t="s">
        <v>578</v>
      </c>
      <c r="N1458" t="s">
        <v>549</v>
      </c>
      <c r="O1458" t="s">
        <v>550</v>
      </c>
      <c r="P1458" t="s">
        <v>551</v>
      </c>
      <c r="Q1458" t="s">
        <v>242</v>
      </c>
      <c r="R1458" t="s">
        <v>475</v>
      </c>
      <c r="S1458" t="s">
        <v>1793</v>
      </c>
      <c r="T1458" t="s">
        <v>11910</v>
      </c>
      <c r="U1458">
        <f>COUNTIF('业绩进度排名-中间表'!$E$27:$E$202,新签明细[[#This Row],[cc_user_name]])</f>
        <v>1</v>
      </c>
      <c r="V1458" s="1">
        <f>DATEVALUE(LEFT(新签明细[[#This Row],[支付成功时间]], FIND(" ", 新签明细[[#This Row],[支付成功时间]]) - 1))</f>
        <v>45790</v>
      </c>
      <c r="W1458" s="1">
        <f>IFERROR(DATEVALUE(LEFT(新签明细[[#This Row],[lead_date]],FIND(" ",新签明细[[#This Row],[lead_date]])-1)),$W$2)</f>
        <v>45789</v>
      </c>
      <c r="X1458" t="b">
        <f t="shared" ca="1" si="22"/>
        <v>1</v>
      </c>
    </row>
    <row r="1459" spans="1:24" hidden="1">
      <c r="A1459" t="s">
        <v>31099</v>
      </c>
      <c r="B1459" t="s">
        <v>31100</v>
      </c>
      <c r="C1459">
        <v>48</v>
      </c>
      <c r="D1459" t="s">
        <v>326</v>
      </c>
      <c r="E1459" t="s">
        <v>31100</v>
      </c>
      <c r="F1459">
        <v>1</v>
      </c>
      <c r="G1459">
        <v>1630.6046369999999</v>
      </c>
      <c r="H1459">
        <v>544461</v>
      </c>
      <c r="I1459" t="s">
        <v>31101</v>
      </c>
      <c r="J1459" t="s">
        <v>545</v>
      </c>
      <c r="K1459" t="s">
        <v>546</v>
      </c>
      <c r="L1459" t="s">
        <v>571</v>
      </c>
      <c r="M1459" t="s">
        <v>558</v>
      </c>
      <c r="N1459" t="s">
        <v>549</v>
      </c>
      <c r="O1459" t="s">
        <v>559</v>
      </c>
      <c r="P1459" t="s">
        <v>504</v>
      </c>
      <c r="Q1459" t="s">
        <v>325</v>
      </c>
      <c r="R1459" t="s">
        <v>475</v>
      </c>
      <c r="S1459" t="s">
        <v>1071</v>
      </c>
      <c r="T1459" t="s">
        <v>11910</v>
      </c>
      <c r="U1459">
        <f>COUNTIF('业绩进度排名-中间表'!$E$27:$E$202,新签明细[[#This Row],[cc_user_name]])</f>
        <v>1</v>
      </c>
      <c r="V1459" s="1">
        <f>DATEVALUE(LEFT(新签明细[[#This Row],[支付成功时间]], FIND(" ", 新签明细[[#This Row],[支付成功时间]]) - 1))</f>
        <v>45804</v>
      </c>
      <c r="W1459" s="1">
        <f>IFERROR(DATEVALUE(LEFT(新签明细[[#This Row],[lead_date]],FIND(" ",新签明细[[#This Row],[lead_date]])-1)),$W$2)</f>
        <v>45789</v>
      </c>
      <c r="X1459" t="b">
        <f t="shared" ca="1" si="22"/>
        <v>1</v>
      </c>
    </row>
    <row r="1460" spans="1:24" hidden="1">
      <c r="A1460" t="s">
        <v>31102</v>
      </c>
      <c r="B1460" t="s">
        <v>31103</v>
      </c>
      <c r="C1460">
        <v>8</v>
      </c>
      <c r="D1460" t="s">
        <v>344</v>
      </c>
      <c r="E1460" t="s">
        <v>31103</v>
      </c>
      <c r="F1460">
        <v>1</v>
      </c>
      <c r="G1460">
        <v>285.35581200000001</v>
      </c>
      <c r="H1460">
        <v>544424</v>
      </c>
      <c r="I1460" t="s">
        <v>31104</v>
      </c>
      <c r="J1460" t="s">
        <v>545</v>
      </c>
      <c r="K1460" t="s">
        <v>546</v>
      </c>
      <c r="L1460" t="s">
        <v>577</v>
      </c>
      <c r="M1460" t="s">
        <v>558</v>
      </c>
      <c r="N1460" t="s">
        <v>549</v>
      </c>
      <c r="O1460" t="s">
        <v>559</v>
      </c>
      <c r="P1460" t="s">
        <v>504</v>
      </c>
      <c r="Q1460" t="s">
        <v>325</v>
      </c>
      <c r="R1460" t="s">
        <v>475</v>
      </c>
      <c r="S1460" t="s">
        <v>672</v>
      </c>
      <c r="T1460" t="s">
        <v>17665</v>
      </c>
      <c r="U1460">
        <f>COUNTIF('业绩进度排名-中间表'!$E$27:$E$202,新签明细[[#This Row],[cc_user_name]])</f>
        <v>1</v>
      </c>
      <c r="V1460" s="1">
        <f>DATEVALUE(LEFT(新签明细[[#This Row],[支付成功时间]], FIND(" ", 新签明细[[#This Row],[支付成功时间]]) - 1))</f>
        <v>45804</v>
      </c>
      <c r="W1460" s="1">
        <f>IFERROR(DATEVALUE(LEFT(新签明细[[#This Row],[lead_date]],FIND(" ",新签明细[[#This Row],[lead_date]])-1)),$W$2)</f>
        <v>45800</v>
      </c>
      <c r="X1460" t="b">
        <f t="shared" ca="1" si="22"/>
        <v>1</v>
      </c>
    </row>
    <row r="1461" spans="1:24" hidden="1">
      <c r="A1461" t="s">
        <v>1449</v>
      </c>
      <c r="B1461" t="s">
        <v>1450</v>
      </c>
      <c r="C1461">
        <v>36</v>
      </c>
      <c r="D1461" t="s">
        <v>205</v>
      </c>
      <c r="E1461" t="s">
        <v>1450</v>
      </c>
      <c r="F1461">
        <v>1</v>
      </c>
      <c r="G1461">
        <v>1199</v>
      </c>
      <c r="H1461">
        <v>534432</v>
      </c>
      <c r="I1461" t="s">
        <v>1451</v>
      </c>
      <c r="J1461" t="s">
        <v>545</v>
      </c>
      <c r="K1461" t="s">
        <v>546</v>
      </c>
      <c r="L1461" t="s">
        <v>557</v>
      </c>
      <c r="M1461" t="s">
        <v>548</v>
      </c>
      <c r="N1461" t="s">
        <v>549</v>
      </c>
      <c r="O1461" t="s">
        <v>550</v>
      </c>
      <c r="P1461" t="s">
        <v>551</v>
      </c>
      <c r="Q1461" t="s">
        <v>149</v>
      </c>
      <c r="R1461" t="s">
        <v>475</v>
      </c>
      <c r="S1461" t="s">
        <v>552</v>
      </c>
      <c r="T1461" t="s">
        <v>722</v>
      </c>
      <c r="U1461">
        <f>COUNTIF('业绩进度排名-中间表'!$E$27:$E$202,新签明细[[#This Row],[cc_user_name]])</f>
        <v>1</v>
      </c>
      <c r="V1461" s="1">
        <f>DATEVALUE(LEFT(新签明细[[#This Row],[支付成功时间]], FIND(" ", 新签明细[[#This Row],[支付成功时间]]) - 1))</f>
        <v>45781</v>
      </c>
      <c r="W1461" s="1">
        <f>IFERROR(DATEVALUE(LEFT(新签明细[[#This Row],[lead_date]],FIND(" ",新签明细[[#This Row],[lead_date]])-1)),$W$2)</f>
        <v>45780</v>
      </c>
      <c r="X1461" t="b">
        <f t="shared" ca="1" si="22"/>
        <v>1</v>
      </c>
    </row>
    <row r="1462" spans="1:24" hidden="1">
      <c r="A1462" t="s">
        <v>1452</v>
      </c>
      <c r="B1462" t="s">
        <v>1453</v>
      </c>
      <c r="C1462">
        <v>8</v>
      </c>
      <c r="D1462" t="s">
        <v>261</v>
      </c>
      <c r="E1462" t="s">
        <v>1453</v>
      </c>
      <c r="F1462">
        <v>1</v>
      </c>
      <c r="G1462">
        <v>280</v>
      </c>
      <c r="H1462">
        <v>534308</v>
      </c>
      <c r="I1462" t="s">
        <v>1454</v>
      </c>
      <c r="J1462" t="s">
        <v>545</v>
      </c>
      <c r="K1462" t="s">
        <v>546</v>
      </c>
      <c r="L1462" t="s">
        <v>577</v>
      </c>
      <c r="M1462" t="s">
        <v>632</v>
      </c>
      <c r="N1462" t="s">
        <v>549</v>
      </c>
      <c r="O1462" t="s">
        <v>550</v>
      </c>
      <c r="P1462" t="s">
        <v>136</v>
      </c>
      <c r="Q1462" t="s">
        <v>147</v>
      </c>
      <c r="R1462" t="s">
        <v>475</v>
      </c>
      <c r="S1462" t="s">
        <v>566</v>
      </c>
      <c r="T1462" t="s">
        <v>1455</v>
      </c>
      <c r="U1462">
        <f>COUNTIF('业绩进度排名-中间表'!$E$27:$E$202,新签明细[[#This Row],[cc_user_name]])</f>
        <v>1</v>
      </c>
      <c r="V1462" s="1">
        <f>DATEVALUE(LEFT(新签明细[[#This Row],[支付成功时间]], FIND(" ", 新签明细[[#This Row],[支付成功时间]]) - 1))</f>
        <v>45780</v>
      </c>
      <c r="W1462" s="1">
        <f>IFERROR(DATEVALUE(LEFT(新签明细[[#This Row],[lead_date]],FIND(" ",新签明细[[#This Row],[lead_date]])-1)),$W$2)</f>
        <v>45689</v>
      </c>
      <c r="X1462" t="b">
        <f t="shared" ca="1" si="22"/>
        <v>0</v>
      </c>
    </row>
    <row r="1463" spans="1:24" hidden="1">
      <c r="A1463" t="s">
        <v>9662</v>
      </c>
      <c r="B1463" t="s">
        <v>9663</v>
      </c>
      <c r="C1463">
        <v>18</v>
      </c>
      <c r="D1463" t="s">
        <v>344</v>
      </c>
      <c r="E1463" t="s">
        <v>9663</v>
      </c>
      <c r="F1463">
        <v>1</v>
      </c>
      <c r="G1463">
        <v>699.42370200000005</v>
      </c>
      <c r="H1463">
        <v>536156</v>
      </c>
      <c r="I1463" t="s">
        <v>9664</v>
      </c>
      <c r="J1463" t="s">
        <v>545</v>
      </c>
      <c r="K1463" t="s">
        <v>546</v>
      </c>
      <c r="L1463" t="s">
        <v>565</v>
      </c>
      <c r="M1463" t="s">
        <v>558</v>
      </c>
      <c r="N1463" t="s">
        <v>549</v>
      </c>
      <c r="O1463" t="s">
        <v>559</v>
      </c>
      <c r="P1463" t="s">
        <v>504</v>
      </c>
      <c r="Q1463" t="s">
        <v>325</v>
      </c>
      <c r="R1463" t="s">
        <v>475</v>
      </c>
      <c r="S1463" t="s">
        <v>560</v>
      </c>
      <c r="T1463" t="s">
        <v>644</v>
      </c>
      <c r="U1463">
        <f>COUNTIF('业绩进度排名-中间表'!$E$27:$E$202,新签明细[[#This Row],[cc_user_name]])</f>
        <v>1</v>
      </c>
      <c r="V1463" s="1">
        <f>DATEVALUE(LEFT(新签明细[[#This Row],[支付成功时间]], FIND(" ", 新签明细[[#This Row],[支付成功时间]]) - 1))</f>
        <v>45787</v>
      </c>
      <c r="W1463" s="1">
        <f>IFERROR(DATEVALUE(LEFT(新签明细[[#This Row],[lead_date]],FIND(" ",新签明细[[#This Row],[lead_date]])-1)),$W$2)</f>
        <v>45769</v>
      </c>
      <c r="X1463" t="b">
        <f t="shared" ca="1" si="22"/>
        <v>0</v>
      </c>
    </row>
    <row r="1464" spans="1:24" hidden="1">
      <c r="A1464" t="s">
        <v>11352</v>
      </c>
      <c r="B1464" t="s">
        <v>11353</v>
      </c>
      <c r="C1464">
        <v>18</v>
      </c>
      <c r="D1464" t="s">
        <v>266</v>
      </c>
      <c r="E1464" t="s">
        <v>11353</v>
      </c>
      <c r="F1464">
        <v>1</v>
      </c>
      <c r="G1464">
        <v>630</v>
      </c>
      <c r="H1464">
        <v>537120</v>
      </c>
      <c r="I1464" t="s">
        <v>11354</v>
      </c>
      <c r="J1464" t="s">
        <v>545</v>
      </c>
      <c r="K1464" t="s">
        <v>546</v>
      </c>
      <c r="L1464" t="s">
        <v>565</v>
      </c>
      <c r="M1464" t="s">
        <v>578</v>
      </c>
      <c r="N1464" t="s">
        <v>549</v>
      </c>
      <c r="O1464" t="s">
        <v>550</v>
      </c>
      <c r="P1464" t="s">
        <v>136</v>
      </c>
      <c r="Q1464" t="s">
        <v>264</v>
      </c>
      <c r="R1464" t="s">
        <v>475</v>
      </c>
      <c r="S1464" t="s">
        <v>659</v>
      </c>
      <c r="T1464" t="s">
        <v>11910</v>
      </c>
      <c r="U1464">
        <f>COUNTIF('业绩进度排名-中间表'!$E$27:$E$202,新签明细[[#This Row],[cc_user_name]])</f>
        <v>1</v>
      </c>
      <c r="V1464" s="1">
        <f>DATEVALUE(LEFT(新签明细[[#This Row],[支付成功时间]], FIND(" ", 新签明细[[#This Row],[支付成功时间]]) - 1))</f>
        <v>45789</v>
      </c>
      <c r="W1464" s="1">
        <f>IFERROR(DATEVALUE(LEFT(新签明细[[#This Row],[lead_date]],FIND(" ",新签明细[[#This Row],[lead_date]])-1)),$W$2)</f>
        <v>45789</v>
      </c>
      <c r="X1464" t="b">
        <f t="shared" ca="1" si="22"/>
        <v>1</v>
      </c>
    </row>
    <row r="1465" spans="1:24" hidden="1">
      <c r="A1465" t="s">
        <v>1456</v>
      </c>
      <c r="B1465" t="s">
        <v>1457</v>
      </c>
      <c r="C1465">
        <v>36</v>
      </c>
      <c r="D1465" t="s">
        <v>286</v>
      </c>
      <c r="E1465" t="s">
        <v>1457</v>
      </c>
      <c r="F1465">
        <v>1</v>
      </c>
      <c r="G1465">
        <v>1199</v>
      </c>
      <c r="H1465">
        <v>534401</v>
      </c>
      <c r="I1465" t="s">
        <v>1458</v>
      </c>
      <c r="J1465" t="s">
        <v>545</v>
      </c>
      <c r="K1465" t="s">
        <v>546</v>
      </c>
      <c r="L1465" t="s">
        <v>557</v>
      </c>
      <c r="M1465" t="s">
        <v>548</v>
      </c>
      <c r="N1465" t="s">
        <v>549</v>
      </c>
      <c r="O1465" t="s">
        <v>550</v>
      </c>
      <c r="P1465" t="s">
        <v>136</v>
      </c>
      <c r="Q1465" t="s">
        <v>283</v>
      </c>
      <c r="R1465" t="s">
        <v>475</v>
      </c>
      <c r="S1465" t="s">
        <v>1459</v>
      </c>
      <c r="T1465" t="s">
        <v>1460</v>
      </c>
      <c r="U1465">
        <f>COUNTIF('业绩进度排名-中间表'!$E$27:$E$202,新签明细[[#This Row],[cc_user_name]])</f>
        <v>1</v>
      </c>
      <c r="V1465" s="1">
        <f>DATEVALUE(LEFT(新签明细[[#This Row],[支付成功时间]], FIND(" ", 新签明细[[#This Row],[支付成功时间]]) - 1))</f>
        <v>45781</v>
      </c>
      <c r="W1465" s="1">
        <f>IFERROR(DATEVALUE(LEFT(新签明细[[#This Row],[lead_date]],FIND(" ",新签明细[[#This Row],[lead_date]])-1)),$W$2)</f>
        <v>44603</v>
      </c>
      <c r="X1465" t="b">
        <f t="shared" ca="1" si="22"/>
        <v>0</v>
      </c>
    </row>
    <row r="1466" spans="1:24" hidden="1">
      <c r="A1466" t="s">
        <v>1461</v>
      </c>
      <c r="B1466" t="s">
        <v>1462</v>
      </c>
      <c r="C1466">
        <v>18</v>
      </c>
      <c r="D1466" t="s">
        <v>259</v>
      </c>
      <c r="E1466" t="s">
        <v>1462</v>
      </c>
      <c r="F1466">
        <v>1</v>
      </c>
      <c r="G1466">
        <v>630</v>
      </c>
      <c r="H1466">
        <v>535184</v>
      </c>
      <c r="I1466" t="s">
        <v>1463</v>
      </c>
      <c r="J1466" t="s">
        <v>545</v>
      </c>
      <c r="K1466" t="s">
        <v>546</v>
      </c>
      <c r="L1466" t="s">
        <v>565</v>
      </c>
      <c r="M1466" t="s">
        <v>548</v>
      </c>
      <c r="N1466" t="s">
        <v>549</v>
      </c>
      <c r="O1466" t="s">
        <v>550</v>
      </c>
      <c r="P1466" t="s">
        <v>136</v>
      </c>
      <c r="Q1466" t="s">
        <v>147</v>
      </c>
      <c r="R1466" t="s">
        <v>475</v>
      </c>
      <c r="S1466" t="s">
        <v>572</v>
      </c>
      <c r="T1466" t="s">
        <v>567</v>
      </c>
      <c r="U1466">
        <f>COUNTIF('业绩进度排名-中间表'!$E$27:$E$202,新签明细[[#This Row],[cc_user_name]])</f>
        <v>1</v>
      </c>
      <c r="V1466" s="1">
        <f>DATEVALUE(LEFT(新签明细[[#This Row],[支付成功时间]], FIND(" ", 新签明细[[#This Row],[支付成功时间]]) - 1))</f>
        <v>45785</v>
      </c>
      <c r="W1466" s="1">
        <f>IFERROR(DATEVALUE(LEFT(新签明细[[#This Row],[lead_date]],FIND(" ",新签明细[[#This Row],[lead_date]])-1)),$W$2)</f>
        <v>45783</v>
      </c>
      <c r="X1466" t="b">
        <f t="shared" ca="1" si="22"/>
        <v>1</v>
      </c>
    </row>
    <row r="1467" spans="1:24" hidden="1">
      <c r="A1467" t="s">
        <v>1464</v>
      </c>
      <c r="B1467" t="s">
        <v>1465</v>
      </c>
      <c r="C1467">
        <v>36</v>
      </c>
      <c r="D1467" t="s">
        <v>218</v>
      </c>
      <c r="E1467" t="s">
        <v>1465</v>
      </c>
      <c r="F1467">
        <v>1</v>
      </c>
      <c r="G1467">
        <v>1210.5453239999999</v>
      </c>
      <c r="H1467">
        <v>534430</v>
      </c>
      <c r="I1467" t="s">
        <v>1466</v>
      </c>
      <c r="J1467" t="s">
        <v>545</v>
      </c>
      <c r="K1467" t="s">
        <v>546</v>
      </c>
      <c r="L1467" t="s">
        <v>557</v>
      </c>
      <c r="M1467" t="s">
        <v>632</v>
      </c>
      <c r="N1467" t="s">
        <v>549</v>
      </c>
      <c r="O1467" t="s">
        <v>550</v>
      </c>
      <c r="P1467" t="s">
        <v>551</v>
      </c>
      <c r="Q1467" t="s">
        <v>145</v>
      </c>
      <c r="R1467" t="s">
        <v>475</v>
      </c>
      <c r="S1467" t="s">
        <v>579</v>
      </c>
      <c r="T1467" t="s">
        <v>585</v>
      </c>
      <c r="U1467">
        <f>COUNTIF('业绩进度排名-中间表'!$E$27:$E$202,新签明细[[#This Row],[cc_user_name]])</f>
        <v>1</v>
      </c>
      <c r="V1467" s="1">
        <f>DATEVALUE(LEFT(新签明细[[#This Row],[支付成功时间]], FIND(" ", 新签明细[[#This Row],[支付成功时间]]) - 1))</f>
        <v>45781</v>
      </c>
      <c r="W1467" s="1">
        <f>IFERROR(DATEVALUE(LEFT(新签明细[[#This Row],[lead_date]],FIND(" ",新签明细[[#This Row],[lead_date]])-1)),$W$2)</f>
        <v>45776</v>
      </c>
      <c r="X1467" t="b">
        <f t="shared" ca="1" si="22"/>
        <v>0</v>
      </c>
    </row>
    <row r="1468" spans="1:24">
      <c r="U1468">
        <f>COUNTIF('业绩进度排名-中间表'!$E$27:$E$202,新签明细[[#This Row],[cc_user_name]])</f>
        <v>0</v>
      </c>
      <c r="V1468" s="1" t="e">
        <f>DATEVALUE(LEFT(新签明细[[#This Row],[支付成功时间]], FIND(" ", 新签明细[[#This Row],[支付成功时间]]) - 1))</f>
        <v>#VALUE!</v>
      </c>
      <c r="W1468" s="1">
        <f>IFERROR(DATEVALUE(LEFT(新签明细[[#This Row],[lead_date]],FIND(" ",新签明细[[#This Row],[lead_date]])-1)),$W$2)</f>
        <v>45783</v>
      </c>
      <c r="X1468" t="b">
        <f t="shared" ca="1" si="22"/>
        <v>1</v>
      </c>
    </row>
    <row r="1469" spans="1:24">
      <c r="U1469">
        <f>COUNTIF('业绩进度排名-中间表'!$E$27:$E$202,新签明细[[#This Row],[cc_user_name]])</f>
        <v>0</v>
      </c>
      <c r="V1469" s="1" t="e">
        <f>DATEVALUE(LEFT(新签明细[[#This Row],[支付成功时间]], FIND(" ", 新签明细[[#This Row],[支付成功时间]]) - 1))</f>
        <v>#VALUE!</v>
      </c>
      <c r="W1469" s="1">
        <f>IFERROR(DATEVALUE(LEFT(新签明细[[#This Row],[lead_date]],FIND(" ",新签明细[[#This Row],[lead_date]])-1)),$W$2)</f>
        <v>45783</v>
      </c>
      <c r="X1469" t="b">
        <f t="shared" ca="1" si="22"/>
        <v>1</v>
      </c>
    </row>
    <row r="1470" spans="1:24">
      <c r="U1470">
        <f>COUNTIF('业绩进度排名-中间表'!$E$27:$E$202,新签明细[[#This Row],[cc_user_name]])</f>
        <v>0</v>
      </c>
      <c r="V1470" s="1" t="e">
        <f>DATEVALUE(LEFT(新签明细[[#This Row],[支付成功时间]], FIND(" ", 新签明细[[#This Row],[支付成功时间]]) - 1))</f>
        <v>#VALUE!</v>
      </c>
      <c r="W1470" s="1">
        <f>IFERROR(DATEVALUE(LEFT(新签明细[[#This Row],[lead_date]],FIND(" ",新签明细[[#This Row],[lead_date]])-1)),$W$2)</f>
        <v>45783</v>
      </c>
      <c r="X1470" t="b">
        <f t="shared" ca="1" si="22"/>
        <v>1</v>
      </c>
    </row>
    <row r="1471" spans="1:24">
      <c r="U1471">
        <f>COUNTIF('业绩进度排名-中间表'!$E$27:$E$202,新签明细[[#This Row],[cc_user_name]])</f>
        <v>0</v>
      </c>
      <c r="V1471" s="1" t="e">
        <f>DATEVALUE(LEFT(新签明细[[#This Row],[支付成功时间]], FIND(" ", 新签明细[[#This Row],[支付成功时间]]) - 1))</f>
        <v>#VALUE!</v>
      </c>
      <c r="W1471" s="1">
        <f>IFERROR(DATEVALUE(LEFT(新签明细[[#This Row],[lead_date]],FIND(" ",新签明细[[#This Row],[lead_date]])-1)),$W$2)</f>
        <v>45783</v>
      </c>
      <c r="X1471" t="b">
        <f t="shared" ca="1" si="22"/>
        <v>1</v>
      </c>
    </row>
    <row r="1472" spans="1:24">
      <c r="U1472">
        <f>COUNTIF('业绩进度排名-中间表'!$E$27:$E$202,新签明细[[#This Row],[cc_user_name]])</f>
        <v>0</v>
      </c>
      <c r="V1472" s="1" t="e">
        <f>DATEVALUE(LEFT(新签明细[[#This Row],[支付成功时间]], FIND(" ", 新签明细[[#This Row],[支付成功时间]]) - 1))</f>
        <v>#VALUE!</v>
      </c>
      <c r="W1472" s="1">
        <f>IFERROR(DATEVALUE(LEFT(新签明细[[#This Row],[lead_date]],FIND(" ",新签明细[[#This Row],[lead_date]])-1)),$W$2)</f>
        <v>45783</v>
      </c>
      <c r="X1472" t="b">
        <f t="shared" ca="1" si="22"/>
        <v>1</v>
      </c>
    </row>
    <row r="1473" spans="21:24">
      <c r="U1473">
        <f>COUNTIF('业绩进度排名-中间表'!$E$27:$E$202,新签明细[[#This Row],[cc_user_name]])</f>
        <v>0</v>
      </c>
      <c r="V1473" s="1" t="e">
        <f>DATEVALUE(LEFT(新签明细[[#This Row],[支付成功时间]], FIND(" ", 新签明细[[#This Row],[支付成功时间]]) - 1))</f>
        <v>#VALUE!</v>
      </c>
      <c r="W1473" s="1">
        <f>IFERROR(DATEVALUE(LEFT(新签明细[[#This Row],[lead_date]],FIND(" ",新签明细[[#This Row],[lead_date]])-1)),$W$2)</f>
        <v>45783</v>
      </c>
      <c r="X1473" t="b">
        <f t="shared" ca="1" si="22"/>
        <v>1</v>
      </c>
    </row>
    <row r="1474" spans="21:24">
      <c r="U1474">
        <f>COUNTIF('业绩进度排名-中间表'!$E$27:$E$202,新签明细[[#This Row],[cc_user_name]])</f>
        <v>0</v>
      </c>
      <c r="V1474" s="1" t="e">
        <f>DATEVALUE(LEFT(新签明细[[#This Row],[支付成功时间]], FIND(" ", 新签明细[[#This Row],[支付成功时间]]) - 1))</f>
        <v>#VALUE!</v>
      </c>
      <c r="W1474" s="1">
        <f>IFERROR(DATEVALUE(LEFT(新签明细[[#This Row],[lead_date]],FIND(" ",新签明细[[#This Row],[lead_date]])-1)),$W$2)</f>
        <v>45783</v>
      </c>
      <c r="X1474" t="b">
        <f t="shared" ca="1" si="22"/>
        <v>1</v>
      </c>
    </row>
    <row r="1475" spans="21:24">
      <c r="U1475">
        <f>COUNTIF('业绩进度排名-中间表'!$E$27:$E$202,新签明细[[#This Row],[cc_user_name]])</f>
        <v>0</v>
      </c>
      <c r="V1475" s="1" t="e">
        <f>DATEVALUE(LEFT(新签明细[[#This Row],[支付成功时间]], FIND(" ", 新签明细[[#This Row],[支付成功时间]]) - 1))</f>
        <v>#VALUE!</v>
      </c>
      <c r="W1475" s="1">
        <f>IFERROR(DATEVALUE(LEFT(新签明细[[#This Row],[lead_date]],FIND(" ",新签明细[[#This Row],[lead_date]])-1)),$W$2)</f>
        <v>45783</v>
      </c>
      <c r="X1475" t="b">
        <f t="shared" ref="X1475:X1538" ca="1" si="23">MONTH(W1475)=MONTH(TODAY())</f>
        <v>1</v>
      </c>
    </row>
    <row r="1476" spans="21:24">
      <c r="U1476">
        <f>COUNTIF('业绩进度排名-中间表'!$E$27:$E$202,新签明细[[#This Row],[cc_user_name]])</f>
        <v>0</v>
      </c>
      <c r="V1476" s="1" t="e">
        <f>DATEVALUE(LEFT(新签明细[[#This Row],[支付成功时间]], FIND(" ", 新签明细[[#This Row],[支付成功时间]]) - 1))</f>
        <v>#VALUE!</v>
      </c>
      <c r="W1476" s="1">
        <f>IFERROR(DATEVALUE(LEFT(新签明细[[#This Row],[lead_date]],FIND(" ",新签明细[[#This Row],[lead_date]])-1)),$W$2)</f>
        <v>45783</v>
      </c>
      <c r="X1476" t="b">
        <f t="shared" ca="1" si="23"/>
        <v>1</v>
      </c>
    </row>
    <row r="1477" spans="21:24">
      <c r="U1477">
        <f>COUNTIF('业绩进度排名-中间表'!$E$27:$E$202,新签明细[[#This Row],[cc_user_name]])</f>
        <v>0</v>
      </c>
      <c r="V1477" s="1" t="e">
        <f>DATEVALUE(LEFT(新签明细[[#This Row],[支付成功时间]], FIND(" ", 新签明细[[#This Row],[支付成功时间]]) - 1))</f>
        <v>#VALUE!</v>
      </c>
      <c r="W1477" s="1">
        <f>IFERROR(DATEVALUE(LEFT(新签明细[[#This Row],[lead_date]],FIND(" ",新签明细[[#This Row],[lead_date]])-1)),$W$2)</f>
        <v>45783</v>
      </c>
      <c r="X1477" t="b">
        <f t="shared" ca="1" si="23"/>
        <v>1</v>
      </c>
    </row>
    <row r="1478" spans="21:24">
      <c r="U1478">
        <f>COUNTIF('业绩进度排名-中间表'!$E$27:$E$202,新签明细[[#This Row],[cc_user_name]])</f>
        <v>0</v>
      </c>
      <c r="V1478" s="1" t="e">
        <f>DATEVALUE(LEFT(新签明细[[#This Row],[支付成功时间]], FIND(" ", 新签明细[[#This Row],[支付成功时间]]) - 1))</f>
        <v>#VALUE!</v>
      </c>
      <c r="W1478" s="1">
        <f>IFERROR(DATEVALUE(LEFT(新签明细[[#This Row],[lead_date]],FIND(" ",新签明细[[#This Row],[lead_date]])-1)),$W$2)</f>
        <v>45783</v>
      </c>
      <c r="X1478" t="b">
        <f t="shared" ca="1" si="23"/>
        <v>1</v>
      </c>
    </row>
    <row r="1479" spans="21:24">
      <c r="U1479">
        <f>COUNTIF('业绩进度排名-中间表'!$E$27:$E$202,新签明细[[#This Row],[cc_user_name]])</f>
        <v>0</v>
      </c>
      <c r="V1479" s="1" t="e">
        <f>DATEVALUE(LEFT(新签明细[[#This Row],[支付成功时间]], FIND(" ", 新签明细[[#This Row],[支付成功时间]]) - 1))</f>
        <v>#VALUE!</v>
      </c>
      <c r="W1479" s="1">
        <f>IFERROR(DATEVALUE(LEFT(新签明细[[#This Row],[lead_date]],FIND(" ",新签明细[[#This Row],[lead_date]])-1)),$W$2)</f>
        <v>45783</v>
      </c>
      <c r="X1479" t="b">
        <f t="shared" ca="1" si="23"/>
        <v>1</v>
      </c>
    </row>
    <row r="1480" spans="21:24">
      <c r="U1480">
        <f>COUNTIF('业绩进度排名-中间表'!$E$27:$E$202,新签明细[[#This Row],[cc_user_name]])</f>
        <v>0</v>
      </c>
      <c r="V1480" s="1" t="e">
        <f>DATEVALUE(LEFT(新签明细[[#This Row],[支付成功时间]], FIND(" ", 新签明细[[#This Row],[支付成功时间]]) - 1))</f>
        <v>#VALUE!</v>
      </c>
      <c r="W1480" s="1">
        <f>IFERROR(DATEVALUE(LEFT(新签明细[[#This Row],[lead_date]],FIND(" ",新签明细[[#This Row],[lead_date]])-1)),$W$2)</f>
        <v>45783</v>
      </c>
      <c r="X1480" t="b">
        <f t="shared" ca="1" si="23"/>
        <v>1</v>
      </c>
    </row>
    <row r="1481" spans="21:24">
      <c r="U1481">
        <f>COUNTIF('业绩进度排名-中间表'!$E$27:$E$202,新签明细[[#This Row],[cc_user_name]])</f>
        <v>0</v>
      </c>
      <c r="V1481" s="1" t="e">
        <f>DATEVALUE(LEFT(新签明细[[#This Row],[支付成功时间]], FIND(" ", 新签明细[[#This Row],[支付成功时间]]) - 1))</f>
        <v>#VALUE!</v>
      </c>
      <c r="W1481" s="1">
        <f>IFERROR(DATEVALUE(LEFT(新签明细[[#This Row],[lead_date]],FIND(" ",新签明细[[#This Row],[lead_date]])-1)),$W$2)</f>
        <v>45783</v>
      </c>
      <c r="X1481" t="b">
        <f t="shared" ca="1" si="23"/>
        <v>1</v>
      </c>
    </row>
    <row r="1482" spans="21:24">
      <c r="U1482">
        <f>COUNTIF('业绩进度排名-中间表'!$E$27:$E$202,新签明细[[#This Row],[cc_user_name]])</f>
        <v>0</v>
      </c>
      <c r="V1482" s="1" t="e">
        <f>DATEVALUE(LEFT(新签明细[[#This Row],[支付成功时间]], FIND(" ", 新签明细[[#This Row],[支付成功时间]]) - 1))</f>
        <v>#VALUE!</v>
      </c>
      <c r="W1482" s="1">
        <f>IFERROR(DATEVALUE(LEFT(新签明细[[#This Row],[lead_date]],FIND(" ",新签明细[[#This Row],[lead_date]])-1)),$W$2)</f>
        <v>45783</v>
      </c>
      <c r="X1482" t="b">
        <f t="shared" ca="1" si="23"/>
        <v>1</v>
      </c>
    </row>
    <row r="1483" spans="21:24">
      <c r="U1483">
        <f>COUNTIF('业绩进度排名-中间表'!$E$27:$E$202,新签明细[[#This Row],[cc_user_name]])</f>
        <v>0</v>
      </c>
      <c r="V1483" s="1" t="e">
        <f>DATEVALUE(LEFT(新签明细[[#This Row],[支付成功时间]], FIND(" ", 新签明细[[#This Row],[支付成功时间]]) - 1))</f>
        <v>#VALUE!</v>
      </c>
      <c r="W1483" s="1">
        <f>IFERROR(DATEVALUE(LEFT(新签明细[[#This Row],[lead_date]],FIND(" ",新签明细[[#This Row],[lead_date]])-1)),$W$2)</f>
        <v>45783</v>
      </c>
      <c r="X1483" t="b">
        <f t="shared" ca="1" si="23"/>
        <v>1</v>
      </c>
    </row>
    <row r="1484" spans="21:24">
      <c r="U1484">
        <f>COUNTIF('业绩进度排名-中间表'!$E$27:$E$202,新签明细[[#This Row],[cc_user_name]])</f>
        <v>0</v>
      </c>
      <c r="V1484" s="1" t="e">
        <f>DATEVALUE(LEFT(新签明细[[#This Row],[支付成功时间]], FIND(" ", 新签明细[[#This Row],[支付成功时间]]) - 1))</f>
        <v>#VALUE!</v>
      </c>
      <c r="W1484" s="1">
        <f>IFERROR(DATEVALUE(LEFT(新签明细[[#This Row],[lead_date]],FIND(" ",新签明细[[#This Row],[lead_date]])-1)),$W$2)</f>
        <v>45783</v>
      </c>
      <c r="X1484" t="b">
        <f t="shared" ca="1" si="23"/>
        <v>1</v>
      </c>
    </row>
    <row r="1485" spans="21:24">
      <c r="U1485">
        <f>COUNTIF('业绩进度排名-中间表'!$E$27:$E$202,新签明细[[#This Row],[cc_user_name]])</f>
        <v>0</v>
      </c>
      <c r="V1485" s="1" t="e">
        <f>DATEVALUE(LEFT(新签明细[[#This Row],[支付成功时间]], FIND(" ", 新签明细[[#This Row],[支付成功时间]]) - 1))</f>
        <v>#VALUE!</v>
      </c>
      <c r="W1485" s="1">
        <f>IFERROR(DATEVALUE(LEFT(新签明细[[#This Row],[lead_date]],FIND(" ",新签明细[[#This Row],[lead_date]])-1)),$W$2)</f>
        <v>45783</v>
      </c>
      <c r="X1485" t="b">
        <f t="shared" ca="1" si="23"/>
        <v>1</v>
      </c>
    </row>
    <row r="1486" spans="21:24">
      <c r="U1486">
        <f>COUNTIF('业绩进度排名-中间表'!$E$27:$E$202,新签明细[[#This Row],[cc_user_name]])</f>
        <v>0</v>
      </c>
      <c r="V1486" s="1" t="e">
        <f>DATEVALUE(LEFT(新签明细[[#This Row],[支付成功时间]], FIND(" ", 新签明细[[#This Row],[支付成功时间]]) - 1))</f>
        <v>#VALUE!</v>
      </c>
      <c r="W1486" s="1">
        <f>IFERROR(DATEVALUE(LEFT(新签明细[[#This Row],[lead_date]],FIND(" ",新签明细[[#This Row],[lead_date]])-1)),$W$2)</f>
        <v>45783</v>
      </c>
      <c r="X1486" t="b">
        <f t="shared" ca="1" si="23"/>
        <v>1</v>
      </c>
    </row>
    <row r="1487" spans="21:24">
      <c r="U1487">
        <f>COUNTIF('业绩进度排名-中间表'!$E$27:$E$202,新签明细[[#This Row],[cc_user_name]])</f>
        <v>0</v>
      </c>
      <c r="V1487" s="1" t="e">
        <f>DATEVALUE(LEFT(新签明细[[#This Row],[支付成功时间]], FIND(" ", 新签明细[[#This Row],[支付成功时间]]) - 1))</f>
        <v>#VALUE!</v>
      </c>
      <c r="W1487" s="1">
        <f>IFERROR(DATEVALUE(LEFT(新签明细[[#This Row],[lead_date]],FIND(" ",新签明细[[#This Row],[lead_date]])-1)),$W$2)</f>
        <v>45783</v>
      </c>
      <c r="X1487" t="b">
        <f t="shared" ca="1" si="23"/>
        <v>1</v>
      </c>
    </row>
    <row r="1488" spans="21:24">
      <c r="U1488">
        <f>COUNTIF('业绩进度排名-中间表'!$E$27:$E$202,新签明细[[#This Row],[cc_user_name]])</f>
        <v>0</v>
      </c>
      <c r="V1488" s="1" t="e">
        <f>DATEVALUE(LEFT(新签明细[[#This Row],[支付成功时间]], FIND(" ", 新签明细[[#This Row],[支付成功时间]]) - 1))</f>
        <v>#VALUE!</v>
      </c>
      <c r="W1488" s="1">
        <f>IFERROR(DATEVALUE(LEFT(新签明细[[#This Row],[lead_date]],FIND(" ",新签明细[[#This Row],[lead_date]])-1)),$W$2)</f>
        <v>45783</v>
      </c>
      <c r="X1488" t="b">
        <f t="shared" ca="1" si="23"/>
        <v>1</v>
      </c>
    </row>
    <row r="1489" spans="21:24">
      <c r="U1489">
        <f>COUNTIF('业绩进度排名-中间表'!$E$27:$E$202,新签明细[[#This Row],[cc_user_name]])</f>
        <v>0</v>
      </c>
      <c r="V1489" s="1" t="e">
        <f>DATEVALUE(LEFT(新签明细[[#This Row],[支付成功时间]], FIND(" ", 新签明细[[#This Row],[支付成功时间]]) - 1))</f>
        <v>#VALUE!</v>
      </c>
      <c r="W1489" s="1">
        <f>IFERROR(DATEVALUE(LEFT(新签明细[[#This Row],[lead_date]],FIND(" ",新签明细[[#This Row],[lead_date]])-1)),$W$2)</f>
        <v>45783</v>
      </c>
      <c r="X1489" t="b">
        <f t="shared" ca="1" si="23"/>
        <v>1</v>
      </c>
    </row>
    <row r="1490" spans="21:24">
      <c r="U1490">
        <f>COUNTIF('业绩进度排名-中间表'!$E$27:$E$202,新签明细[[#This Row],[cc_user_name]])</f>
        <v>0</v>
      </c>
      <c r="V1490" s="1" t="e">
        <f>DATEVALUE(LEFT(新签明细[[#This Row],[支付成功时间]], FIND(" ", 新签明细[[#This Row],[支付成功时间]]) - 1))</f>
        <v>#VALUE!</v>
      </c>
      <c r="W1490" s="1">
        <f>IFERROR(DATEVALUE(LEFT(新签明细[[#This Row],[lead_date]],FIND(" ",新签明细[[#This Row],[lead_date]])-1)),$W$2)</f>
        <v>45783</v>
      </c>
      <c r="X1490" t="b">
        <f t="shared" ca="1" si="23"/>
        <v>1</v>
      </c>
    </row>
    <row r="1491" spans="21:24">
      <c r="U1491">
        <f>COUNTIF('业绩进度排名-中间表'!$E$27:$E$202,新签明细[[#This Row],[cc_user_name]])</f>
        <v>0</v>
      </c>
      <c r="V1491" s="1" t="e">
        <f>DATEVALUE(LEFT(新签明细[[#This Row],[支付成功时间]], FIND(" ", 新签明细[[#This Row],[支付成功时间]]) - 1))</f>
        <v>#VALUE!</v>
      </c>
      <c r="W1491" s="1">
        <f>IFERROR(DATEVALUE(LEFT(新签明细[[#This Row],[lead_date]],FIND(" ",新签明细[[#This Row],[lead_date]])-1)),$W$2)</f>
        <v>45783</v>
      </c>
      <c r="X1491" t="b">
        <f t="shared" ca="1" si="23"/>
        <v>1</v>
      </c>
    </row>
    <row r="1492" spans="21:24">
      <c r="U1492">
        <f>COUNTIF('业绩进度排名-中间表'!$E$27:$E$202,新签明细[[#This Row],[cc_user_name]])</f>
        <v>0</v>
      </c>
      <c r="V1492" s="1" t="e">
        <f>DATEVALUE(LEFT(新签明细[[#This Row],[支付成功时间]], FIND(" ", 新签明细[[#This Row],[支付成功时间]]) - 1))</f>
        <v>#VALUE!</v>
      </c>
      <c r="W1492" s="1">
        <f>IFERROR(DATEVALUE(LEFT(新签明细[[#This Row],[lead_date]],FIND(" ",新签明细[[#This Row],[lead_date]])-1)),$W$2)</f>
        <v>45783</v>
      </c>
      <c r="X1492" t="b">
        <f t="shared" ca="1" si="23"/>
        <v>1</v>
      </c>
    </row>
    <row r="1493" spans="21:24">
      <c r="U1493">
        <f>COUNTIF('业绩进度排名-中间表'!$E$27:$E$202,新签明细[[#This Row],[cc_user_name]])</f>
        <v>0</v>
      </c>
      <c r="V1493" s="1" t="e">
        <f>DATEVALUE(LEFT(新签明细[[#This Row],[支付成功时间]], FIND(" ", 新签明细[[#This Row],[支付成功时间]]) - 1))</f>
        <v>#VALUE!</v>
      </c>
      <c r="W1493" s="1">
        <f>IFERROR(DATEVALUE(LEFT(新签明细[[#This Row],[lead_date]],FIND(" ",新签明细[[#This Row],[lead_date]])-1)),$W$2)</f>
        <v>45783</v>
      </c>
      <c r="X1493" t="b">
        <f t="shared" ca="1" si="23"/>
        <v>1</v>
      </c>
    </row>
    <row r="1494" spans="21:24">
      <c r="U1494">
        <f>COUNTIF('业绩进度排名-中间表'!$E$27:$E$202,新签明细[[#This Row],[cc_user_name]])</f>
        <v>0</v>
      </c>
      <c r="V1494" s="1" t="e">
        <f>DATEVALUE(LEFT(新签明细[[#This Row],[支付成功时间]], FIND(" ", 新签明细[[#This Row],[支付成功时间]]) - 1))</f>
        <v>#VALUE!</v>
      </c>
      <c r="W1494" s="1">
        <f>IFERROR(DATEVALUE(LEFT(新签明细[[#This Row],[lead_date]],FIND(" ",新签明细[[#This Row],[lead_date]])-1)),$W$2)</f>
        <v>45783</v>
      </c>
      <c r="X1494" t="b">
        <f t="shared" ca="1" si="23"/>
        <v>1</v>
      </c>
    </row>
    <row r="1495" spans="21:24">
      <c r="U1495">
        <f>COUNTIF('业绩进度排名-中间表'!$E$27:$E$202,新签明细[[#This Row],[cc_user_name]])</f>
        <v>0</v>
      </c>
      <c r="V1495" s="1" t="e">
        <f>DATEVALUE(LEFT(新签明细[[#This Row],[支付成功时间]], FIND(" ", 新签明细[[#This Row],[支付成功时间]]) - 1))</f>
        <v>#VALUE!</v>
      </c>
      <c r="W1495" s="1">
        <f>IFERROR(DATEVALUE(LEFT(新签明细[[#This Row],[lead_date]],FIND(" ",新签明细[[#This Row],[lead_date]])-1)),$W$2)</f>
        <v>45783</v>
      </c>
      <c r="X1495" t="b">
        <f t="shared" ca="1" si="23"/>
        <v>1</v>
      </c>
    </row>
    <row r="1496" spans="21:24">
      <c r="U1496">
        <f>COUNTIF('业绩进度排名-中间表'!$E$27:$E$202,新签明细[[#This Row],[cc_user_name]])</f>
        <v>0</v>
      </c>
      <c r="V1496" s="1" t="e">
        <f>DATEVALUE(LEFT(新签明细[[#This Row],[支付成功时间]], FIND(" ", 新签明细[[#This Row],[支付成功时间]]) - 1))</f>
        <v>#VALUE!</v>
      </c>
      <c r="W1496" s="1">
        <f>IFERROR(DATEVALUE(LEFT(新签明细[[#This Row],[lead_date]],FIND(" ",新签明细[[#This Row],[lead_date]])-1)),$W$2)</f>
        <v>45783</v>
      </c>
      <c r="X1496" t="b">
        <f t="shared" ca="1" si="23"/>
        <v>1</v>
      </c>
    </row>
    <row r="1497" spans="21:24">
      <c r="U1497">
        <f>COUNTIF('业绩进度排名-中间表'!$E$27:$E$202,新签明细[[#This Row],[cc_user_name]])</f>
        <v>0</v>
      </c>
      <c r="V1497" s="1" t="e">
        <f>DATEVALUE(LEFT(新签明细[[#This Row],[支付成功时间]], FIND(" ", 新签明细[[#This Row],[支付成功时间]]) - 1))</f>
        <v>#VALUE!</v>
      </c>
      <c r="W1497" s="1">
        <f>IFERROR(DATEVALUE(LEFT(新签明细[[#This Row],[lead_date]],FIND(" ",新签明细[[#This Row],[lead_date]])-1)),$W$2)</f>
        <v>45783</v>
      </c>
      <c r="X1497" t="b">
        <f t="shared" ca="1" si="23"/>
        <v>1</v>
      </c>
    </row>
    <row r="1498" spans="21:24">
      <c r="U1498">
        <f>COUNTIF('业绩进度排名-中间表'!$E$27:$E$202,新签明细[[#This Row],[cc_user_name]])</f>
        <v>0</v>
      </c>
      <c r="V1498" s="1" t="e">
        <f>DATEVALUE(LEFT(新签明细[[#This Row],[支付成功时间]], FIND(" ", 新签明细[[#This Row],[支付成功时间]]) - 1))</f>
        <v>#VALUE!</v>
      </c>
      <c r="W1498" s="1">
        <f>IFERROR(DATEVALUE(LEFT(新签明细[[#This Row],[lead_date]],FIND(" ",新签明细[[#This Row],[lead_date]])-1)),$W$2)</f>
        <v>45783</v>
      </c>
      <c r="X1498" t="b">
        <f t="shared" ca="1" si="23"/>
        <v>1</v>
      </c>
    </row>
    <row r="1499" spans="21:24">
      <c r="U1499">
        <f>COUNTIF('业绩进度排名-中间表'!$E$27:$E$202,新签明细[[#This Row],[cc_user_name]])</f>
        <v>0</v>
      </c>
      <c r="V1499" s="1" t="e">
        <f>DATEVALUE(LEFT(新签明细[[#This Row],[支付成功时间]], FIND(" ", 新签明细[[#This Row],[支付成功时间]]) - 1))</f>
        <v>#VALUE!</v>
      </c>
      <c r="W1499" s="1">
        <f>IFERROR(DATEVALUE(LEFT(新签明细[[#This Row],[lead_date]],FIND(" ",新签明细[[#This Row],[lead_date]])-1)),$W$2)</f>
        <v>45783</v>
      </c>
      <c r="X1499" t="b">
        <f t="shared" ca="1" si="23"/>
        <v>1</v>
      </c>
    </row>
    <row r="1500" spans="21:24">
      <c r="U1500">
        <f>COUNTIF('业绩进度排名-中间表'!$E$27:$E$202,新签明细[[#This Row],[cc_user_name]])</f>
        <v>0</v>
      </c>
      <c r="V1500" s="1" t="e">
        <f>DATEVALUE(LEFT(新签明细[[#This Row],[支付成功时间]], FIND(" ", 新签明细[[#This Row],[支付成功时间]]) - 1))</f>
        <v>#VALUE!</v>
      </c>
      <c r="W1500" s="1">
        <f>IFERROR(DATEVALUE(LEFT(新签明细[[#This Row],[lead_date]],FIND(" ",新签明细[[#This Row],[lead_date]])-1)),$W$2)</f>
        <v>45783</v>
      </c>
      <c r="X1500" t="b">
        <f t="shared" ca="1" si="23"/>
        <v>1</v>
      </c>
    </row>
    <row r="1501" spans="21:24">
      <c r="U1501">
        <f>COUNTIF('业绩进度排名-中间表'!$E$27:$E$202,新签明细[[#This Row],[cc_user_name]])</f>
        <v>0</v>
      </c>
      <c r="V1501" s="1" t="e">
        <f>DATEVALUE(LEFT(新签明细[[#This Row],[支付成功时间]], FIND(" ", 新签明细[[#This Row],[支付成功时间]]) - 1))</f>
        <v>#VALUE!</v>
      </c>
      <c r="W1501" s="1">
        <f>IFERROR(DATEVALUE(LEFT(新签明细[[#This Row],[lead_date]],FIND(" ",新签明细[[#This Row],[lead_date]])-1)),$W$2)</f>
        <v>45783</v>
      </c>
      <c r="X1501" t="b">
        <f t="shared" ca="1" si="23"/>
        <v>1</v>
      </c>
    </row>
    <row r="1502" spans="21:24">
      <c r="U1502">
        <f>COUNTIF('业绩进度排名-中间表'!$E$27:$E$202,新签明细[[#This Row],[cc_user_name]])</f>
        <v>0</v>
      </c>
      <c r="V1502" s="1" t="e">
        <f>DATEVALUE(LEFT(新签明细[[#This Row],[支付成功时间]], FIND(" ", 新签明细[[#This Row],[支付成功时间]]) - 1))</f>
        <v>#VALUE!</v>
      </c>
      <c r="W1502" s="1">
        <f>IFERROR(DATEVALUE(LEFT(新签明细[[#This Row],[lead_date]],FIND(" ",新签明细[[#This Row],[lead_date]])-1)),$W$2)</f>
        <v>45783</v>
      </c>
      <c r="X1502" t="b">
        <f t="shared" ca="1" si="23"/>
        <v>1</v>
      </c>
    </row>
    <row r="1503" spans="21:24">
      <c r="U1503">
        <f>COUNTIF('业绩进度排名-中间表'!$E$27:$E$202,新签明细[[#This Row],[cc_user_name]])</f>
        <v>0</v>
      </c>
      <c r="V1503" s="1" t="e">
        <f>DATEVALUE(LEFT(新签明细[[#This Row],[支付成功时间]], FIND(" ", 新签明细[[#This Row],[支付成功时间]]) - 1))</f>
        <v>#VALUE!</v>
      </c>
      <c r="W1503" s="1">
        <f>IFERROR(DATEVALUE(LEFT(新签明细[[#This Row],[lead_date]],FIND(" ",新签明细[[#This Row],[lead_date]])-1)),$W$2)</f>
        <v>45783</v>
      </c>
      <c r="X1503" t="b">
        <f t="shared" ca="1" si="23"/>
        <v>1</v>
      </c>
    </row>
    <row r="1504" spans="21:24">
      <c r="U1504">
        <f>COUNTIF('业绩进度排名-中间表'!$E$27:$E$202,新签明细[[#This Row],[cc_user_name]])</f>
        <v>0</v>
      </c>
      <c r="V1504" s="1" t="e">
        <f>DATEVALUE(LEFT(新签明细[[#This Row],[支付成功时间]], FIND(" ", 新签明细[[#This Row],[支付成功时间]]) - 1))</f>
        <v>#VALUE!</v>
      </c>
      <c r="W1504" s="1">
        <f>IFERROR(DATEVALUE(LEFT(新签明细[[#This Row],[lead_date]],FIND(" ",新签明细[[#This Row],[lead_date]])-1)),$W$2)</f>
        <v>45783</v>
      </c>
      <c r="X1504" t="b">
        <f t="shared" ca="1" si="23"/>
        <v>1</v>
      </c>
    </row>
    <row r="1505" spans="21:24">
      <c r="U1505">
        <f>COUNTIF('业绩进度排名-中间表'!$E$27:$E$202,新签明细[[#This Row],[cc_user_name]])</f>
        <v>0</v>
      </c>
      <c r="V1505" s="1" t="e">
        <f>DATEVALUE(LEFT(新签明细[[#This Row],[支付成功时间]], FIND(" ", 新签明细[[#This Row],[支付成功时间]]) - 1))</f>
        <v>#VALUE!</v>
      </c>
      <c r="W1505" s="1">
        <f>IFERROR(DATEVALUE(LEFT(新签明细[[#This Row],[lead_date]],FIND(" ",新签明细[[#This Row],[lead_date]])-1)),$W$2)</f>
        <v>45783</v>
      </c>
      <c r="X1505" t="b">
        <f t="shared" ca="1" si="23"/>
        <v>1</v>
      </c>
    </row>
    <row r="1506" spans="21:24">
      <c r="U1506">
        <f>COUNTIF('业绩进度排名-中间表'!$E$27:$E$202,新签明细[[#This Row],[cc_user_name]])</f>
        <v>0</v>
      </c>
      <c r="V1506" s="1" t="e">
        <f>DATEVALUE(LEFT(新签明细[[#This Row],[支付成功时间]], FIND(" ", 新签明细[[#This Row],[支付成功时间]]) - 1))</f>
        <v>#VALUE!</v>
      </c>
      <c r="W1506" s="1">
        <f>IFERROR(DATEVALUE(LEFT(新签明细[[#This Row],[lead_date]],FIND(" ",新签明细[[#This Row],[lead_date]])-1)),$W$2)</f>
        <v>45783</v>
      </c>
      <c r="X1506" t="b">
        <f t="shared" ca="1" si="23"/>
        <v>1</v>
      </c>
    </row>
    <row r="1507" spans="21:24">
      <c r="U1507">
        <f>COUNTIF('业绩进度排名-中间表'!$E$27:$E$202,新签明细[[#This Row],[cc_user_name]])</f>
        <v>0</v>
      </c>
      <c r="V1507" s="1" t="e">
        <f>DATEVALUE(LEFT(新签明细[[#This Row],[支付成功时间]], FIND(" ", 新签明细[[#This Row],[支付成功时间]]) - 1))</f>
        <v>#VALUE!</v>
      </c>
      <c r="W1507" s="1">
        <f>IFERROR(DATEVALUE(LEFT(新签明细[[#This Row],[lead_date]],FIND(" ",新签明细[[#This Row],[lead_date]])-1)),$W$2)</f>
        <v>45783</v>
      </c>
      <c r="X1507" t="b">
        <f t="shared" ca="1" si="23"/>
        <v>1</v>
      </c>
    </row>
    <row r="1508" spans="21:24">
      <c r="U1508">
        <f>COUNTIF('业绩进度排名-中间表'!$E$27:$E$202,新签明细[[#This Row],[cc_user_name]])</f>
        <v>0</v>
      </c>
      <c r="V1508" s="1" t="e">
        <f>DATEVALUE(LEFT(新签明细[[#This Row],[支付成功时间]], FIND(" ", 新签明细[[#This Row],[支付成功时间]]) - 1))</f>
        <v>#VALUE!</v>
      </c>
      <c r="W1508" s="1">
        <f>IFERROR(DATEVALUE(LEFT(新签明细[[#This Row],[lead_date]],FIND(" ",新签明细[[#This Row],[lead_date]])-1)),$W$2)</f>
        <v>45783</v>
      </c>
      <c r="X1508" t="b">
        <f t="shared" ca="1" si="23"/>
        <v>1</v>
      </c>
    </row>
    <row r="1509" spans="21:24">
      <c r="U1509">
        <f>COUNTIF('业绩进度排名-中间表'!$E$27:$E$202,新签明细[[#This Row],[cc_user_name]])</f>
        <v>0</v>
      </c>
      <c r="V1509" s="1" t="e">
        <f>DATEVALUE(LEFT(新签明细[[#This Row],[支付成功时间]], FIND(" ", 新签明细[[#This Row],[支付成功时间]]) - 1))</f>
        <v>#VALUE!</v>
      </c>
      <c r="W1509" s="1">
        <f>IFERROR(DATEVALUE(LEFT(新签明细[[#This Row],[lead_date]],FIND(" ",新签明细[[#This Row],[lead_date]])-1)),$W$2)</f>
        <v>45783</v>
      </c>
      <c r="X1509" t="b">
        <f t="shared" ca="1" si="23"/>
        <v>1</v>
      </c>
    </row>
    <row r="1510" spans="21:24">
      <c r="U1510">
        <f>COUNTIF('业绩进度排名-中间表'!$E$27:$E$202,新签明细[[#This Row],[cc_user_name]])</f>
        <v>0</v>
      </c>
      <c r="V1510" s="1" t="e">
        <f>DATEVALUE(LEFT(新签明细[[#This Row],[支付成功时间]], FIND(" ", 新签明细[[#This Row],[支付成功时间]]) - 1))</f>
        <v>#VALUE!</v>
      </c>
      <c r="W1510" s="1">
        <f>IFERROR(DATEVALUE(LEFT(新签明细[[#This Row],[lead_date]],FIND(" ",新签明细[[#This Row],[lead_date]])-1)),$W$2)</f>
        <v>45783</v>
      </c>
      <c r="X1510" t="b">
        <f t="shared" ca="1" si="23"/>
        <v>1</v>
      </c>
    </row>
    <row r="1511" spans="21:24">
      <c r="U1511">
        <f>COUNTIF('业绩进度排名-中间表'!$E$27:$E$202,新签明细[[#This Row],[cc_user_name]])</f>
        <v>0</v>
      </c>
      <c r="V1511" s="1" t="e">
        <f>DATEVALUE(LEFT(新签明细[[#This Row],[支付成功时间]], FIND(" ", 新签明细[[#This Row],[支付成功时间]]) - 1))</f>
        <v>#VALUE!</v>
      </c>
      <c r="W1511" s="1">
        <f>IFERROR(DATEVALUE(LEFT(新签明细[[#This Row],[lead_date]],FIND(" ",新签明细[[#This Row],[lead_date]])-1)),$W$2)</f>
        <v>45783</v>
      </c>
      <c r="X1511" t="b">
        <f t="shared" ca="1" si="23"/>
        <v>1</v>
      </c>
    </row>
    <row r="1512" spans="21:24">
      <c r="U1512">
        <f>COUNTIF('业绩进度排名-中间表'!$E$27:$E$202,新签明细[[#This Row],[cc_user_name]])</f>
        <v>0</v>
      </c>
      <c r="V1512" s="1" t="e">
        <f>DATEVALUE(LEFT(新签明细[[#This Row],[支付成功时间]], FIND(" ", 新签明细[[#This Row],[支付成功时间]]) - 1))</f>
        <v>#VALUE!</v>
      </c>
      <c r="W1512" s="1">
        <f>IFERROR(DATEVALUE(LEFT(新签明细[[#This Row],[lead_date]],FIND(" ",新签明细[[#This Row],[lead_date]])-1)),$W$2)</f>
        <v>45783</v>
      </c>
      <c r="X1512" t="b">
        <f t="shared" ca="1" si="23"/>
        <v>1</v>
      </c>
    </row>
    <row r="1513" spans="21:24">
      <c r="U1513">
        <f>COUNTIF('业绩进度排名-中间表'!$E$27:$E$202,新签明细[[#This Row],[cc_user_name]])</f>
        <v>0</v>
      </c>
      <c r="V1513" s="1" t="e">
        <f>DATEVALUE(LEFT(新签明细[[#This Row],[支付成功时间]], FIND(" ", 新签明细[[#This Row],[支付成功时间]]) - 1))</f>
        <v>#VALUE!</v>
      </c>
      <c r="W1513" s="1">
        <f>IFERROR(DATEVALUE(LEFT(新签明细[[#This Row],[lead_date]],FIND(" ",新签明细[[#This Row],[lead_date]])-1)),$W$2)</f>
        <v>45783</v>
      </c>
      <c r="X1513" t="b">
        <f t="shared" ca="1" si="23"/>
        <v>1</v>
      </c>
    </row>
    <row r="1514" spans="21:24">
      <c r="U1514">
        <f>COUNTIF('业绩进度排名-中间表'!$E$27:$E$202,新签明细[[#This Row],[cc_user_name]])</f>
        <v>0</v>
      </c>
      <c r="V1514" s="1" t="e">
        <f>DATEVALUE(LEFT(新签明细[[#This Row],[支付成功时间]], FIND(" ", 新签明细[[#This Row],[支付成功时间]]) - 1))</f>
        <v>#VALUE!</v>
      </c>
      <c r="W1514" s="1">
        <f>IFERROR(DATEVALUE(LEFT(新签明细[[#This Row],[lead_date]],FIND(" ",新签明细[[#This Row],[lead_date]])-1)),$W$2)</f>
        <v>45783</v>
      </c>
      <c r="X1514" t="b">
        <f t="shared" ca="1" si="23"/>
        <v>1</v>
      </c>
    </row>
    <row r="1515" spans="21:24">
      <c r="U1515">
        <f>COUNTIF('业绩进度排名-中间表'!$E$27:$E$202,新签明细[[#This Row],[cc_user_name]])</f>
        <v>0</v>
      </c>
      <c r="V1515" s="1" t="e">
        <f>DATEVALUE(LEFT(新签明细[[#This Row],[支付成功时间]], FIND(" ", 新签明细[[#This Row],[支付成功时间]]) - 1))</f>
        <v>#VALUE!</v>
      </c>
      <c r="W1515" s="1">
        <f>IFERROR(DATEVALUE(LEFT(新签明细[[#This Row],[lead_date]],FIND(" ",新签明细[[#This Row],[lead_date]])-1)),$W$2)</f>
        <v>45783</v>
      </c>
      <c r="X1515" t="b">
        <f t="shared" ca="1" si="23"/>
        <v>1</v>
      </c>
    </row>
    <row r="1516" spans="21:24">
      <c r="U1516">
        <f>COUNTIF('业绩进度排名-中间表'!$E$27:$E$202,新签明细[[#This Row],[cc_user_name]])</f>
        <v>0</v>
      </c>
      <c r="V1516" s="1" t="e">
        <f>DATEVALUE(LEFT(新签明细[[#This Row],[支付成功时间]], FIND(" ", 新签明细[[#This Row],[支付成功时间]]) - 1))</f>
        <v>#VALUE!</v>
      </c>
      <c r="W1516" s="1">
        <f>IFERROR(DATEVALUE(LEFT(新签明细[[#This Row],[lead_date]],FIND(" ",新签明细[[#This Row],[lead_date]])-1)),$W$2)</f>
        <v>45783</v>
      </c>
      <c r="X1516" t="b">
        <f t="shared" ca="1" si="23"/>
        <v>1</v>
      </c>
    </row>
    <row r="1517" spans="21:24">
      <c r="U1517">
        <f>COUNTIF('业绩进度排名-中间表'!$E$27:$E$202,新签明细[[#This Row],[cc_user_name]])</f>
        <v>0</v>
      </c>
      <c r="V1517" s="1" t="e">
        <f>DATEVALUE(LEFT(新签明细[[#This Row],[支付成功时间]], FIND(" ", 新签明细[[#This Row],[支付成功时间]]) - 1))</f>
        <v>#VALUE!</v>
      </c>
      <c r="W1517" s="1">
        <f>IFERROR(DATEVALUE(LEFT(新签明细[[#This Row],[lead_date]],FIND(" ",新签明细[[#This Row],[lead_date]])-1)),$W$2)</f>
        <v>45783</v>
      </c>
      <c r="X1517" t="b">
        <f t="shared" ca="1" si="23"/>
        <v>1</v>
      </c>
    </row>
    <row r="1518" spans="21:24">
      <c r="U1518">
        <f>COUNTIF('业绩进度排名-中间表'!$E$27:$E$202,新签明细[[#This Row],[cc_user_name]])</f>
        <v>0</v>
      </c>
      <c r="V1518" s="1" t="e">
        <f>DATEVALUE(LEFT(新签明细[[#This Row],[支付成功时间]], FIND(" ", 新签明细[[#This Row],[支付成功时间]]) - 1))</f>
        <v>#VALUE!</v>
      </c>
      <c r="W1518" s="1">
        <f>IFERROR(DATEVALUE(LEFT(新签明细[[#This Row],[lead_date]],FIND(" ",新签明细[[#This Row],[lead_date]])-1)),$W$2)</f>
        <v>45783</v>
      </c>
      <c r="X1518" t="b">
        <f t="shared" ca="1" si="23"/>
        <v>1</v>
      </c>
    </row>
    <row r="1519" spans="21:24">
      <c r="U1519">
        <f>COUNTIF('业绩进度排名-中间表'!$E$27:$E$202,新签明细[[#This Row],[cc_user_name]])</f>
        <v>0</v>
      </c>
      <c r="V1519" s="1" t="e">
        <f>DATEVALUE(LEFT(新签明细[[#This Row],[支付成功时间]], FIND(" ", 新签明细[[#This Row],[支付成功时间]]) - 1))</f>
        <v>#VALUE!</v>
      </c>
      <c r="W1519" s="1">
        <f>IFERROR(DATEVALUE(LEFT(新签明细[[#This Row],[lead_date]],FIND(" ",新签明细[[#This Row],[lead_date]])-1)),$W$2)</f>
        <v>45783</v>
      </c>
      <c r="X1519" t="b">
        <f t="shared" ca="1" si="23"/>
        <v>1</v>
      </c>
    </row>
    <row r="1520" spans="21:24">
      <c r="U1520">
        <f>COUNTIF('业绩进度排名-中间表'!$E$27:$E$202,新签明细[[#This Row],[cc_user_name]])</f>
        <v>0</v>
      </c>
      <c r="V1520" s="1" t="e">
        <f>DATEVALUE(LEFT(新签明细[[#This Row],[支付成功时间]], FIND(" ", 新签明细[[#This Row],[支付成功时间]]) - 1))</f>
        <v>#VALUE!</v>
      </c>
      <c r="W1520" s="1">
        <f>IFERROR(DATEVALUE(LEFT(新签明细[[#This Row],[lead_date]],FIND(" ",新签明细[[#This Row],[lead_date]])-1)),$W$2)</f>
        <v>45783</v>
      </c>
      <c r="X1520" t="b">
        <f t="shared" ca="1" si="23"/>
        <v>1</v>
      </c>
    </row>
    <row r="1521" spans="21:24">
      <c r="U1521">
        <f>COUNTIF('业绩进度排名-中间表'!$E$27:$E$202,新签明细[[#This Row],[cc_user_name]])</f>
        <v>0</v>
      </c>
      <c r="V1521" s="1" t="e">
        <f>DATEVALUE(LEFT(新签明细[[#This Row],[支付成功时间]], FIND(" ", 新签明细[[#This Row],[支付成功时间]]) - 1))</f>
        <v>#VALUE!</v>
      </c>
      <c r="W1521" s="1">
        <f>IFERROR(DATEVALUE(LEFT(新签明细[[#This Row],[lead_date]],FIND(" ",新签明细[[#This Row],[lead_date]])-1)),$W$2)</f>
        <v>45783</v>
      </c>
      <c r="X1521" t="b">
        <f t="shared" ca="1" si="23"/>
        <v>1</v>
      </c>
    </row>
    <row r="1522" spans="21:24">
      <c r="U1522">
        <f>COUNTIF('业绩进度排名-中间表'!$E$27:$E$202,新签明细[[#This Row],[cc_user_name]])</f>
        <v>0</v>
      </c>
      <c r="V1522" s="1" t="e">
        <f>DATEVALUE(LEFT(新签明细[[#This Row],[支付成功时间]], FIND(" ", 新签明细[[#This Row],[支付成功时间]]) - 1))</f>
        <v>#VALUE!</v>
      </c>
      <c r="W1522" s="1">
        <f>IFERROR(DATEVALUE(LEFT(新签明细[[#This Row],[lead_date]],FIND(" ",新签明细[[#This Row],[lead_date]])-1)),$W$2)</f>
        <v>45783</v>
      </c>
      <c r="X1522" t="b">
        <f t="shared" ca="1" si="23"/>
        <v>1</v>
      </c>
    </row>
    <row r="1523" spans="21:24">
      <c r="U1523">
        <f>COUNTIF('业绩进度排名-中间表'!$E$27:$E$202,新签明细[[#This Row],[cc_user_name]])</f>
        <v>0</v>
      </c>
      <c r="V1523" s="1" t="e">
        <f>DATEVALUE(LEFT(新签明细[[#This Row],[支付成功时间]], FIND(" ", 新签明细[[#This Row],[支付成功时间]]) - 1))</f>
        <v>#VALUE!</v>
      </c>
      <c r="W1523" s="1">
        <f>IFERROR(DATEVALUE(LEFT(新签明细[[#This Row],[lead_date]],FIND(" ",新签明细[[#This Row],[lead_date]])-1)),$W$2)</f>
        <v>45783</v>
      </c>
      <c r="X1523" t="b">
        <f t="shared" ca="1" si="23"/>
        <v>1</v>
      </c>
    </row>
    <row r="1524" spans="21:24">
      <c r="U1524">
        <f>COUNTIF('业绩进度排名-中间表'!$E$27:$E$202,新签明细[[#This Row],[cc_user_name]])</f>
        <v>0</v>
      </c>
      <c r="V1524" s="1" t="e">
        <f>DATEVALUE(LEFT(新签明细[[#This Row],[支付成功时间]], FIND(" ", 新签明细[[#This Row],[支付成功时间]]) - 1))</f>
        <v>#VALUE!</v>
      </c>
      <c r="W1524" s="1">
        <f>IFERROR(DATEVALUE(LEFT(新签明细[[#This Row],[lead_date]],FIND(" ",新签明细[[#This Row],[lead_date]])-1)),$W$2)</f>
        <v>45783</v>
      </c>
      <c r="X1524" t="b">
        <f t="shared" ca="1" si="23"/>
        <v>1</v>
      </c>
    </row>
    <row r="1525" spans="21:24">
      <c r="U1525">
        <f>COUNTIF('业绩进度排名-中间表'!$E$27:$E$202,新签明细[[#This Row],[cc_user_name]])</f>
        <v>0</v>
      </c>
      <c r="V1525" s="1" t="e">
        <f>DATEVALUE(LEFT(新签明细[[#This Row],[支付成功时间]], FIND(" ", 新签明细[[#This Row],[支付成功时间]]) - 1))</f>
        <v>#VALUE!</v>
      </c>
      <c r="W1525" s="1">
        <f>IFERROR(DATEVALUE(LEFT(新签明细[[#This Row],[lead_date]],FIND(" ",新签明细[[#This Row],[lead_date]])-1)),$W$2)</f>
        <v>45783</v>
      </c>
      <c r="X1525" t="b">
        <f t="shared" ca="1" si="23"/>
        <v>1</v>
      </c>
    </row>
    <row r="1526" spans="21:24">
      <c r="U1526">
        <f>COUNTIF('业绩进度排名-中间表'!$E$27:$E$202,新签明细[[#This Row],[cc_user_name]])</f>
        <v>0</v>
      </c>
      <c r="V1526" s="1" t="e">
        <f>DATEVALUE(LEFT(新签明细[[#This Row],[支付成功时间]], FIND(" ", 新签明细[[#This Row],[支付成功时间]]) - 1))</f>
        <v>#VALUE!</v>
      </c>
      <c r="W1526" s="1">
        <f>IFERROR(DATEVALUE(LEFT(新签明细[[#This Row],[lead_date]],FIND(" ",新签明细[[#This Row],[lead_date]])-1)),$W$2)</f>
        <v>45783</v>
      </c>
      <c r="X1526" t="b">
        <f t="shared" ca="1" si="23"/>
        <v>1</v>
      </c>
    </row>
    <row r="1527" spans="21:24">
      <c r="U1527">
        <f>COUNTIF('业绩进度排名-中间表'!$E$27:$E$202,新签明细[[#This Row],[cc_user_name]])</f>
        <v>0</v>
      </c>
      <c r="V1527" s="1" t="e">
        <f>DATEVALUE(LEFT(新签明细[[#This Row],[支付成功时间]], FIND(" ", 新签明细[[#This Row],[支付成功时间]]) - 1))</f>
        <v>#VALUE!</v>
      </c>
      <c r="W1527" s="1">
        <f>IFERROR(DATEVALUE(LEFT(新签明细[[#This Row],[lead_date]],FIND(" ",新签明细[[#This Row],[lead_date]])-1)),$W$2)</f>
        <v>45783</v>
      </c>
      <c r="X1527" t="b">
        <f t="shared" ca="1" si="23"/>
        <v>1</v>
      </c>
    </row>
    <row r="1528" spans="21:24">
      <c r="U1528">
        <f>COUNTIF('业绩进度排名-中间表'!$E$27:$E$202,新签明细[[#This Row],[cc_user_name]])</f>
        <v>0</v>
      </c>
      <c r="V1528" s="1" t="e">
        <f>DATEVALUE(LEFT(新签明细[[#This Row],[支付成功时间]], FIND(" ", 新签明细[[#This Row],[支付成功时间]]) - 1))</f>
        <v>#VALUE!</v>
      </c>
      <c r="W1528" s="1">
        <f>IFERROR(DATEVALUE(LEFT(新签明细[[#This Row],[lead_date]],FIND(" ",新签明细[[#This Row],[lead_date]])-1)),$W$2)</f>
        <v>45783</v>
      </c>
      <c r="X1528" t="b">
        <f t="shared" ca="1" si="23"/>
        <v>1</v>
      </c>
    </row>
    <row r="1529" spans="21:24">
      <c r="U1529">
        <f>COUNTIF('业绩进度排名-中间表'!$E$27:$E$202,新签明细[[#This Row],[cc_user_name]])</f>
        <v>0</v>
      </c>
      <c r="V1529" s="1" t="e">
        <f>DATEVALUE(LEFT(新签明细[[#This Row],[支付成功时间]], FIND(" ", 新签明细[[#This Row],[支付成功时间]]) - 1))</f>
        <v>#VALUE!</v>
      </c>
      <c r="W1529" s="1">
        <f>IFERROR(DATEVALUE(LEFT(新签明细[[#This Row],[lead_date]],FIND(" ",新签明细[[#This Row],[lead_date]])-1)),$W$2)</f>
        <v>45783</v>
      </c>
      <c r="X1529" t="b">
        <f t="shared" ca="1" si="23"/>
        <v>1</v>
      </c>
    </row>
    <row r="1530" spans="21:24">
      <c r="U1530">
        <f>COUNTIF('业绩进度排名-中间表'!$E$27:$E$202,新签明细[[#This Row],[cc_user_name]])</f>
        <v>0</v>
      </c>
      <c r="V1530" s="1" t="e">
        <f>DATEVALUE(LEFT(新签明细[[#This Row],[支付成功时间]], FIND(" ", 新签明细[[#This Row],[支付成功时间]]) - 1))</f>
        <v>#VALUE!</v>
      </c>
      <c r="W1530" s="1">
        <f>IFERROR(DATEVALUE(LEFT(新签明细[[#This Row],[lead_date]],FIND(" ",新签明细[[#This Row],[lead_date]])-1)),$W$2)</f>
        <v>45783</v>
      </c>
      <c r="X1530" t="b">
        <f t="shared" ca="1" si="23"/>
        <v>1</v>
      </c>
    </row>
    <row r="1531" spans="21:24">
      <c r="U1531">
        <f>COUNTIF('业绩进度排名-中间表'!$E$27:$E$202,新签明细[[#This Row],[cc_user_name]])</f>
        <v>0</v>
      </c>
      <c r="V1531" s="1" t="e">
        <f>DATEVALUE(LEFT(新签明细[[#This Row],[支付成功时间]], FIND(" ", 新签明细[[#This Row],[支付成功时间]]) - 1))</f>
        <v>#VALUE!</v>
      </c>
      <c r="W1531" s="1">
        <f>IFERROR(DATEVALUE(LEFT(新签明细[[#This Row],[lead_date]],FIND(" ",新签明细[[#This Row],[lead_date]])-1)),$W$2)</f>
        <v>45783</v>
      </c>
      <c r="X1531" t="b">
        <f t="shared" ca="1" si="23"/>
        <v>1</v>
      </c>
    </row>
    <row r="1532" spans="21:24">
      <c r="U1532">
        <f>COUNTIF('业绩进度排名-中间表'!$E$27:$E$202,新签明细[[#This Row],[cc_user_name]])</f>
        <v>0</v>
      </c>
      <c r="V1532" s="1" t="e">
        <f>DATEVALUE(LEFT(新签明细[[#This Row],[支付成功时间]], FIND(" ", 新签明细[[#This Row],[支付成功时间]]) - 1))</f>
        <v>#VALUE!</v>
      </c>
      <c r="W1532" s="1">
        <f>IFERROR(DATEVALUE(LEFT(新签明细[[#This Row],[lead_date]],FIND(" ",新签明细[[#This Row],[lead_date]])-1)),$W$2)</f>
        <v>45783</v>
      </c>
      <c r="X1532" t="b">
        <f t="shared" ca="1" si="23"/>
        <v>1</v>
      </c>
    </row>
    <row r="1533" spans="21:24">
      <c r="U1533">
        <f>COUNTIF('业绩进度排名-中间表'!$E$27:$E$202,新签明细[[#This Row],[cc_user_name]])</f>
        <v>0</v>
      </c>
      <c r="V1533" s="1" t="e">
        <f>DATEVALUE(LEFT(新签明细[[#This Row],[支付成功时间]], FIND(" ", 新签明细[[#This Row],[支付成功时间]]) - 1))</f>
        <v>#VALUE!</v>
      </c>
      <c r="W1533" s="1">
        <f>IFERROR(DATEVALUE(LEFT(新签明细[[#This Row],[lead_date]],FIND(" ",新签明细[[#This Row],[lead_date]])-1)),$W$2)</f>
        <v>45783</v>
      </c>
      <c r="X1533" t="b">
        <f t="shared" ca="1" si="23"/>
        <v>1</v>
      </c>
    </row>
    <row r="1534" spans="21:24">
      <c r="U1534">
        <f>COUNTIF('业绩进度排名-中间表'!$E$27:$E$202,新签明细[[#This Row],[cc_user_name]])</f>
        <v>0</v>
      </c>
      <c r="V1534" s="1" t="e">
        <f>DATEVALUE(LEFT(新签明细[[#This Row],[支付成功时间]], FIND(" ", 新签明细[[#This Row],[支付成功时间]]) - 1))</f>
        <v>#VALUE!</v>
      </c>
      <c r="W1534" s="1">
        <f>IFERROR(DATEVALUE(LEFT(新签明细[[#This Row],[lead_date]],FIND(" ",新签明细[[#This Row],[lead_date]])-1)),$W$2)</f>
        <v>45783</v>
      </c>
      <c r="X1534" t="b">
        <f t="shared" ca="1" si="23"/>
        <v>1</v>
      </c>
    </row>
    <row r="1535" spans="21:24">
      <c r="U1535">
        <f>COUNTIF('业绩进度排名-中间表'!$E$27:$E$202,新签明细[[#This Row],[cc_user_name]])</f>
        <v>0</v>
      </c>
      <c r="V1535" s="1" t="e">
        <f>DATEVALUE(LEFT(新签明细[[#This Row],[支付成功时间]], FIND(" ", 新签明细[[#This Row],[支付成功时间]]) - 1))</f>
        <v>#VALUE!</v>
      </c>
      <c r="W1535" s="1">
        <f>IFERROR(DATEVALUE(LEFT(新签明细[[#This Row],[lead_date]],FIND(" ",新签明细[[#This Row],[lead_date]])-1)),$W$2)</f>
        <v>45783</v>
      </c>
      <c r="X1535" t="b">
        <f t="shared" ca="1" si="23"/>
        <v>1</v>
      </c>
    </row>
    <row r="1536" spans="21:24">
      <c r="U1536">
        <f>COUNTIF('业绩进度排名-中间表'!$E$27:$E$202,新签明细[[#This Row],[cc_user_name]])</f>
        <v>0</v>
      </c>
      <c r="V1536" s="1" t="e">
        <f>DATEVALUE(LEFT(新签明细[[#This Row],[支付成功时间]], FIND(" ", 新签明细[[#This Row],[支付成功时间]]) - 1))</f>
        <v>#VALUE!</v>
      </c>
      <c r="W1536" s="1">
        <f>IFERROR(DATEVALUE(LEFT(新签明细[[#This Row],[lead_date]],FIND(" ",新签明细[[#This Row],[lead_date]])-1)),$W$2)</f>
        <v>45783</v>
      </c>
      <c r="X1536" t="b">
        <f t="shared" ca="1" si="23"/>
        <v>1</v>
      </c>
    </row>
    <row r="1537" spans="21:24">
      <c r="U1537">
        <f>COUNTIF('业绩进度排名-中间表'!$E$27:$E$202,新签明细[[#This Row],[cc_user_name]])</f>
        <v>0</v>
      </c>
      <c r="V1537" s="1" t="e">
        <f>DATEVALUE(LEFT(新签明细[[#This Row],[支付成功时间]], FIND(" ", 新签明细[[#This Row],[支付成功时间]]) - 1))</f>
        <v>#VALUE!</v>
      </c>
      <c r="W1537" s="1">
        <f>IFERROR(DATEVALUE(LEFT(新签明细[[#This Row],[lead_date]],FIND(" ",新签明细[[#This Row],[lead_date]])-1)),$W$2)</f>
        <v>45783</v>
      </c>
      <c r="X1537" t="b">
        <f t="shared" ca="1" si="23"/>
        <v>1</v>
      </c>
    </row>
    <row r="1538" spans="21:24">
      <c r="U1538">
        <f>COUNTIF('业绩进度排名-中间表'!$E$27:$E$202,新签明细[[#This Row],[cc_user_name]])</f>
        <v>0</v>
      </c>
      <c r="V1538" s="1" t="e">
        <f>DATEVALUE(LEFT(新签明细[[#This Row],[支付成功时间]], FIND(" ", 新签明细[[#This Row],[支付成功时间]]) - 1))</f>
        <v>#VALUE!</v>
      </c>
      <c r="W1538" s="1">
        <f>IFERROR(DATEVALUE(LEFT(新签明细[[#This Row],[lead_date]],FIND(" ",新签明细[[#This Row],[lead_date]])-1)),$W$2)</f>
        <v>45783</v>
      </c>
      <c r="X1538" t="b">
        <f t="shared" ca="1" si="23"/>
        <v>1</v>
      </c>
    </row>
    <row r="1539" spans="21:24">
      <c r="U1539">
        <f>COUNTIF('业绩进度排名-中间表'!$E$27:$E$202,新签明细[[#This Row],[cc_user_name]])</f>
        <v>0</v>
      </c>
      <c r="V1539" s="1" t="e">
        <f>DATEVALUE(LEFT(新签明细[[#This Row],[支付成功时间]], FIND(" ", 新签明细[[#This Row],[支付成功时间]]) - 1))</f>
        <v>#VALUE!</v>
      </c>
      <c r="W1539" s="1">
        <f>IFERROR(DATEVALUE(LEFT(新签明细[[#This Row],[lead_date]],FIND(" ",新签明细[[#This Row],[lead_date]])-1)),$W$2)</f>
        <v>45783</v>
      </c>
      <c r="X1539" t="b">
        <f t="shared" ref="X1539:X1602" ca="1" si="24">MONTH(W1539)=MONTH(TODAY())</f>
        <v>1</v>
      </c>
    </row>
    <row r="1540" spans="21:24">
      <c r="U1540">
        <f>COUNTIF('业绩进度排名-中间表'!$E$27:$E$202,新签明细[[#This Row],[cc_user_name]])</f>
        <v>0</v>
      </c>
      <c r="V1540" s="1" t="e">
        <f>DATEVALUE(LEFT(新签明细[[#This Row],[支付成功时间]], FIND(" ", 新签明细[[#This Row],[支付成功时间]]) - 1))</f>
        <v>#VALUE!</v>
      </c>
      <c r="W1540" s="1">
        <f>IFERROR(DATEVALUE(LEFT(新签明细[[#This Row],[lead_date]],FIND(" ",新签明细[[#This Row],[lead_date]])-1)),$W$2)</f>
        <v>45783</v>
      </c>
      <c r="X1540" t="b">
        <f t="shared" ca="1" si="24"/>
        <v>1</v>
      </c>
    </row>
    <row r="1541" spans="21:24">
      <c r="U1541">
        <f>COUNTIF('业绩进度排名-中间表'!$E$27:$E$202,新签明细[[#This Row],[cc_user_name]])</f>
        <v>0</v>
      </c>
      <c r="V1541" s="1" t="e">
        <f>DATEVALUE(LEFT(新签明细[[#This Row],[支付成功时间]], FIND(" ", 新签明细[[#This Row],[支付成功时间]]) - 1))</f>
        <v>#VALUE!</v>
      </c>
      <c r="W1541" s="1">
        <f>IFERROR(DATEVALUE(LEFT(新签明细[[#This Row],[lead_date]],FIND(" ",新签明细[[#This Row],[lead_date]])-1)),$W$2)</f>
        <v>45783</v>
      </c>
      <c r="X1541" t="b">
        <f t="shared" ca="1" si="24"/>
        <v>1</v>
      </c>
    </row>
    <row r="1542" spans="21:24">
      <c r="U1542">
        <f>COUNTIF('业绩进度排名-中间表'!$E$27:$E$202,新签明细[[#This Row],[cc_user_name]])</f>
        <v>0</v>
      </c>
      <c r="V1542" s="1" t="e">
        <f>DATEVALUE(LEFT(新签明细[[#This Row],[支付成功时间]], FIND(" ", 新签明细[[#This Row],[支付成功时间]]) - 1))</f>
        <v>#VALUE!</v>
      </c>
      <c r="W1542" s="1">
        <f>IFERROR(DATEVALUE(LEFT(新签明细[[#This Row],[lead_date]],FIND(" ",新签明细[[#This Row],[lead_date]])-1)),$W$2)</f>
        <v>45783</v>
      </c>
      <c r="X1542" t="b">
        <f t="shared" ca="1" si="24"/>
        <v>1</v>
      </c>
    </row>
    <row r="1543" spans="21:24">
      <c r="U1543">
        <f>COUNTIF('业绩进度排名-中间表'!$E$27:$E$202,新签明细[[#This Row],[cc_user_name]])</f>
        <v>0</v>
      </c>
      <c r="V1543" s="1" t="e">
        <f>DATEVALUE(LEFT(新签明细[[#This Row],[支付成功时间]], FIND(" ", 新签明细[[#This Row],[支付成功时间]]) - 1))</f>
        <v>#VALUE!</v>
      </c>
      <c r="W1543" s="1">
        <f>IFERROR(DATEVALUE(LEFT(新签明细[[#This Row],[lead_date]],FIND(" ",新签明细[[#This Row],[lead_date]])-1)),$W$2)</f>
        <v>45783</v>
      </c>
      <c r="X1543" t="b">
        <f t="shared" ca="1" si="24"/>
        <v>1</v>
      </c>
    </row>
    <row r="1544" spans="21:24">
      <c r="U1544">
        <f>COUNTIF('业绩进度排名-中间表'!$E$27:$E$202,新签明细[[#This Row],[cc_user_name]])</f>
        <v>0</v>
      </c>
      <c r="V1544" s="1" t="e">
        <f>DATEVALUE(LEFT(新签明细[[#This Row],[支付成功时间]], FIND(" ", 新签明细[[#This Row],[支付成功时间]]) - 1))</f>
        <v>#VALUE!</v>
      </c>
      <c r="W1544" s="1">
        <f>IFERROR(DATEVALUE(LEFT(新签明细[[#This Row],[lead_date]],FIND(" ",新签明细[[#This Row],[lead_date]])-1)),$W$2)</f>
        <v>45783</v>
      </c>
      <c r="X1544" t="b">
        <f t="shared" ca="1" si="24"/>
        <v>1</v>
      </c>
    </row>
    <row r="1545" spans="21:24">
      <c r="U1545">
        <f>COUNTIF('业绩进度排名-中间表'!$E$27:$E$202,新签明细[[#This Row],[cc_user_name]])</f>
        <v>0</v>
      </c>
      <c r="V1545" s="1" t="e">
        <f>DATEVALUE(LEFT(新签明细[[#This Row],[支付成功时间]], FIND(" ", 新签明细[[#This Row],[支付成功时间]]) - 1))</f>
        <v>#VALUE!</v>
      </c>
      <c r="W1545" s="1">
        <f>IFERROR(DATEVALUE(LEFT(新签明细[[#This Row],[lead_date]],FIND(" ",新签明细[[#This Row],[lead_date]])-1)),$W$2)</f>
        <v>45783</v>
      </c>
      <c r="X1545" t="b">
        <f t="shared" ca="1" si="24"/>
        <v>1</v>
      </c>
    </row>
    <row r="1546" spans="21:24">
      <c r="U1546">
        <f>COUNTIF('业绩进度排名-中间表'!$E$27:$E$202,新签明细[[#This Row],[cc_user_name]])</f>
        <v>0</v>
      </c>
      <c r="V1546" s="1" t="e">
        <f>DATEVALUE(LEFT(新签明细[[#This Row],[支付成功时间]], FIND(" ", 新签明细[[#This Row],[支付成功时间]]) - 1))</f>
        <v>#VALUE!</v>
      </c>
      <c r="W1546" s="1">
        <f>IFERROR(DATEVALUE(LEFT(新签明细[[#This Row],[lead_date]],FIND(" ",新签明细[[#This Row],[lead_date]])-1)),$W$2)</f>
        <v>45783</v>
      </c>
      <c r="X1546" t="b">
        <f t="shared" ca="1" si="24"/>
        <v>1</v>
      </c>
    </row>
    <row r="1547" spans="21:24">
      <c r="U1547">
        <f>COUNTIF('业绩进度排名-中间表'!$E$27:$E$202,新签明细[[#This Row],[cc_user_name]])</f>
        <v>0</v>
      </c>
      <c r="V1547" s="1" t="e">
        <f>DATEVALUE(LEFT(新签明细[[#This Row],[支付成功时间]], FIND(" ", 新签明细[[#This Row],[支付成功时间]]) - 1))</f>
        <v>#VALUE!</v>
      </c>
      <c r="W1547" s="1">
        <f>IFERROR(DATEVALUE(LEFT(新签明细[[#This Row],[lead_date]],FIND(" ",新签明细[[#This Row],[lead_date]])-1)),$W$2)</f>
        <v>45783</v>
      </c>
      <c r="X1547" t="b">
        <f t="shared" ca="1" si="24"/>
        <v>1</v>
      </c>
    </row>
    <row r="1548" spans="21:24">
      <c r="U1548">
        <f>COUNTIF('业绩进度排名-中间表'!$E$27:$E$202,新签明细[[#This Row],[cc_user_name]])</f>
        <v>0</v>
      </c>
      <c r="V1548" s="1" t="e">
        <f>DATEVALUE(LEFT(新签明细[[#This Row],[支付成功时间]], FIND(" ", 新签明细[[#This Row],[支付成功时间]]) - 1))</f>
        <v>#VALUE!</v>
      </c>
      <c r="W1548" s="1">
        <f>IFERROR(DATEVALUE(LEFT(新签明细[[#This Row],[lead_date]],FIND(" ",新签明细[[#This Row],[lead_date]])-1)),$W$2)</f>
        <v>45783</v>
      </c>
      <c r="X1548" t="b">
        <f t="shared" ca="1" si="24"/>
        <v>1</v>
      </c>
    </row>
    <row r="1549" spans="21:24">
      <c r="U1549">
        <f>COUNTIF('业绩进度排名-中间表'!$E$27:$E$202,新签明细[[#This Row],[cc_user_name]])</f>
        <v>0</v>
      </c>
      <c r="V1549" s="1" t="e">
        <f>DATEVALUE(LEFT(新签明细[[#This Row],[支付成功时间]], FIND(" ", 新签明细[[#This Row],[支付成功时间]]) - 1))</f>
        <v>#VALUE!</v>
      </c>
      <c r="W1549" s="1">
        <f>IFERROR(DATEVALUE(LEFT(新签明细[[#This Row],[lead_date]],FIND(" ",新签明细[[#This Row],[lead_date]])-1)),$W$2)</f>
        <v>45783</v>
      </c>
      <c r="X1549" t="b">
        <f t="shared" ca="1" si="24"/>
        <v>1</v>
      </c>
    </row>
    <row r="1550" spans="21:24">
      <c r="U1550">
        <f>COUNTIF('业绩进度排名-中间表'!$E$27:$E$202,新签明细[[#This Row],[cc_user_name]])</f>
        <v>0</v>
      </c>
      <c r="V1550" s="1" t="e">
        <f>DATEVALUE(LEFT(新签明细[[#This Row],[支付成功时间]], FIND(" ", 新签明细[[#This Row],[支付成功时间]]) - 1))</f>
        <v>#VALUE!</v>
      </c>
      <c r="W1550" s="1">
        <f>IFERROR(DATEVALUE(LEFT(新签明细[[#This Row],[lead_date]],FIND(" ",新签明细[[#This Row],[lead_date]])-1)),$W$2)</f>
        <v>45783</v>
      </c>
      <c r="X1550" t="b">
        <f t="shared" ca="1" si="24"/>
        <v>1</v>
      </c>
    </row>
    <row r="1551" spans="21:24">
      <c r="U1551">
        <f>COUNTIF('业绩进度排名-中间表'!$E$27:$E$202,新签明细[[#This Row],[cc_user_name]])</f>
        <v>0</v>
      </c>
      <c r="V1551" s="1" t="e">
        <f>DATEVALUE(LEFT(新签明细[[#This Row],[支付成功时间]], FIND(" ", 新签明细[[#This Row],[支付成功时间]]) - 1))</f>
        <v>#VALUE!</v>
      </c>
      <c r="W1551" s="1">
        <f>IFERROR(DATEVALUE(LEFT(新签明细[[#This Row],[lead_date]],FIND(" ",新签明细[[#This Row],[lead_date]])-1)),$W$2)</f>
        <v>45783</v>
      </c>
      <c r="X1551" t="b">
        <f t="shared" ca="1" si="24"/>
        <v>1</v>
      </c>
    </row>
    <row r="1552" spans="21:24">
      <c r="U1552">
        <f>COUNTIF('业绩进度排名-中间表'!$E$27:$E$202,新签明细[[#This Row],[cc_user_name]])</f>
        <v>0</v>
      </c>
      <c r="V1552" s="1" t="e">
        <f>DATEVALUE(LEFT(新签明细[[#This Row],[支付成功时间]], FIND(" ", 新签明细[[#This Row],[支付成功时间]]) - 1))</f>
        <v>#VALUE!</v>
      </c>
      <c r="W1552" s="1">
        <f>IFERROR(DATEVALUE(LEFT(新签明细[[#This Row],[lead_date]],FIND(" ",新签明细[[#This Row],[lead_date]])-1)),$W$2)</f>
        <v>45783</v>
      </c>
      <c r="X1552" t="b">
        <f t="shared" ca="1" si="24"/>
        <v>1</v>
      </c>
    </row>
    <row r="1553" spans="21:24">
      <c r="U1553">
        <f>COUNTIF('业绩进度排名-中间表'!$E$27:$E$202,新签明细[[#This Row],[cc_user_name]])</f>
        <v>0</v>
      </c>
      <c r="V1553" s="1" t="e">
        <f>DATEVALUE(LEFT(新签明细[[#This Row],[支付成功时间]], FIND(" ", 新签明细[[#This Row],[支付成功时间]]) - 1))</f>
        <v>#VALUE!</v>
      </c>
      <c r="W1553" s="1">
        <f>IFERROR(DATEVALUE(LEFT(新签明细[[#This Row],[lead_date]],FIND(" ",新签明细[[#This Row],[lead_date]])-1)),$W$2)</f>
        <v>45783</v>
      </c>
      <c r="X1553" t="b">
        <f t="shared" ca="1" si="24"/>
        <v>1</v>
      </c>
    </row>
    <row r="1554" spans="21:24">
      <c r="U1554">
        <f>COUNTIF('业绩进度排名-中间表'!$E$27:$E$202,新签明细[[#This Row],[cc_user_name]])</f>
        <v>0</v>
      </c>
      <c r="V1554" s="1" t="e">
        <f>DATEVALUE(LEFT(新签明细[[#This Row],[支付成功时间]], FIND(" ", 新签明细[[#This Row],[支付成功时间]]) - 1))</f>
        <v>#VALUE!</v>
      </c>
      <c r="W1554" s="1">
        <f>IFERROR(DATEVALUE(LEFT(新签明细[[#This Row],[lead_date]],FIND(" ",新签明细[[#This Row],[lead_date]])-1)),$W$2)</f>
        <v>45783</v>
      </c>
      <c r="X1554" t="b">
        <f t="shared" ca="1" si="24"/>
        <v>1</v>
      </c>
    </row>
    <row r="1555" spans="21:24">
      <c r="U1555">
        <f>COUNTIF('业绩进度排名-中间表'!$E$27:$E$202,新签明细[[#This Row],[cc_user_name]])</f>
        <v>0</v>
      </c>
      <c r="V1555" s="1" t="e">
        <f>DATEVALUE(LEFT(新签明细[[#This Row],[支付成功时间]], FIND(" ", 新签明细[[#This Row],[支付成功时间]]) - 1))</f>
        <v>#VALUE!</v>
      </c>
      <c r="W1555" s="1">
        <f>IFERROR(DATEVALUE(LEFT(新签明细[[#This Row],[lead_date]],FIND(" ",新签明细[[#This Row],[lead_date]])-1)),$W$2)</f>
        <v>45783</v>
      </c>
      <c r="X1555" t="b">
        <f t="shared" ca="1" si="24"/>
        <v>1</v>
      </c>
    </row>
    <row r="1556" spans="21:24">
      <c r="U1556">
        <f>COUNTIF('业绩进度排名-中间表'!$E$27:$E$202,新签明细[[#This Row],[cc_user_name]])</f>
        <v>0</v>
      </c>
      <c r="V1556" s="1" t="e">
        <f>DATEVALUE(LEFT(新签明细[[#This Row],[支付成功时间]], FIND(" ", 新签明细[[#This Row],[支付成功时间]]) - 1))</f>
        <v>#VALUE!</v>
      </c>
      <c r="W1556" s="1">
        <f>IFERROR(DATEVALUE(LEFT(新签明细[[#This Row],[lead_date]],FIND(" ",新签明细[[#This Row],[lead_date]])-1)),$W$2)</f>
        <v>45783</v>
      </c>
      <c r="X1556" t="b">
        <f t="shared" ca="1" si="24"/>
        <v>1</v>
      </c>
    </row>
    <row r="1557" spans="21:24">
      <c r="U1557">
        <f>COUNTIF('业绩进度排名-中间表'!$E$27:$E$202,新签明细[[#This Row],[cc_user_name]])</f>
        <v>0</v>
      </c>
      <c r="V1557" s="1" t="e">
        <f>DATEVALUE(LEFT(新签明细[[#This Row],[支付成功时间]], FIND(" ", 新签明细[[#This Row],[支付成功时间]]) - 1))</f>
        <v>#VALUE!</v>
      </c>
      <c r="W1557" s="1">
        <f>IFERROR(DATEVALUE(LEFT(新签明细[[#This Row],[lead_date]],FIND(" ",新签明细[[#This Row],[lead_date]])-1)),$W$2)</f>
        <v>45783</v>
      </c>
      <c r="X1557" t="b">
        <f t="shared" ca="1" si="24"/>
        <v>1</v>
      </c>
    </row>
    <row r="1558" spans="21:24">
      <c r="U1558">
        <f>COUNTIF('业绩进度排名-中间表'!$E$27:$E$202,新签明细[[#This Row],[cc_user_name]])</f>
        <v>0</v>
      </c>
      <c r="V1558" s="1" t="e">
        <f>DATEVALUE(LEFT(新签明细[[#This Row],[支付成功时间]], FIND(" ", 新签明细[[#This Row],[支付成功时间]]) - 1))</f>
        <v>#VALUE!</v>
      </c>
      <c r="W1558" s="1">
        <f>IFERROR(DATEVALUE(LEFT(新签明细[[#This Row],[lead_date]],FIND(" ",新签明细[[#This Row],[lead_date]])-1)),$W$2)</f>
        <v>45783</v>
      </c>
      <c r="X1558" t="b">
        <f t="shared" ca="1" si="24"/>
        <v>1</v>
      </c>
    </row>
    <row r="1559" spans="21:24">
      <c r="U1559">
        <f>COUNTIF('业绩进度排名-中间表'!$E$27:$E$202,新签明细[[#This Row],[cc_user_name]])</f>
        <v>0</v>
      </c>
      <c r="V1559" s="1" t="e">
        <f>DATEVALUE(LEFT(新签明细[[#This Row],[支付成功时间]], FIND(" ", 新签明细[[#This Row],[支付成功时间]]) - 1))</f>
        <v>#VALUE!</v>
      </c>
      <c r="W1559" s="1">
        <f>IFERROR(DATEVALUE(LEFT(新签明细[[#This Row],[lead_date]],FIND(" ",新签明细[[#This Row],[lead_date]])-1)),$W$2)</f>
        <v>45783</v>
      </c>
      <c r="X1559" t="b">
        <f t="shared" ca="1" si="24"/>
        <v>1</v>
      </c>
    </row>
    <row r="1560" spans="21:24">
      <c r="U1560">
        <f>COUNTIF('业绩进度排名-中间表'!$E$27:$E$202,新签明细[[#This Row],[cc_user_name]])</f>
        <v>0</v>
      </c>
      <c r="V1560" s="1" t="e">
        <f>DATEVALUE(LEFT(新签明细[[#This Row],[支付成功时间]], FIND(" ", 新签明细[[#This Row],[支付成功时间]]) - 1))</f>
        <v>#VALUE!</v>
      </c>
      <c r="W1560" s="1">
        <f>IFERROR(DATEVALUE(LEFT(新签明细[[#This Row],[lead_date]],FIND(" ",新签明细[[#This Row],[lead_date]])-1)),$W$2)</f>
        <v>45783</v>
      </c>
      <c r="X1560" t="b">
        <f t="shared" ca="1" si="24"/>
        <v>1</v>
      </c>
    </row>
    <row r="1561" spans="21:24">
      <c r="U1561">
        <f>COUNTIF('业绩进度排名-中间表'!$E$27:$E$202,新签明细[[#This Row],[cc_user_name]])</f>
        <v>0</v>
      </c>
      <c r="V1561" s="1" t="e">
        <f>DATEVALUE(LEFT(新签明细[[#This Row],[支付成功时间]], FIND(" ", 新签明细[[#This Row],[支付成功时间]]) - 1))</f>
        <v>#VALUE!</v>
      </c>
      <c r="W1561" s="1">
        <f>IFERROR(DATEVALUE(LEFT(新签明细[[#This Row],[lead_date]],FIND(" ",新签明细[[#This Row],[lead_date]])-1)),$W$2)</f>
        <v>45783</v>
      </c>
      <c r="X1561" t="b">
        <f t="shared" ca="1" si="24"/>
        <v>1</v>
      </c>
    </row>
    <row r="1562" spans="21:24">
      <c r="U1562">
        <f>COUNTIF('业绩进度排名-中间表'!$E$27:$E$202,新签明细[[#This Row],[cc_user_name]])</f>
        <v>0</v>
      </c>
      <c r="V1562" s="1" t="e">
        <f>DATEVALUE(LEFT(新签明细[[#This Row],[支付成功时间]], FIND(" ", 新签明细[[#This Row],[支付成功时间]]) - 1))</f>
        <v>#VALUE!</v>
      </c>
      <c r="W1562" s="1">
        <f>IFERROR(DATEVALUE(LEFT(新签明细[[#This Row],[lead_date]],FIND(" ",新签明细[[#This Row],[lead_date]])-1)),$W$2)</f>
        <v>45783</v>
      </c>
      <c r="X1562" t="b">
        <f t="shared" ca="1" si="24"/>
        <v>1</v>
      </c>
    </row>
    <row r="1563" spans="21:24">
      <c r="U1563">
        <f>COUNTIF('业绩进度排名-中间表'!$E$27:$E$202,新签明细[[#This Row],[cc_user_name]])</f>
        <v>0</v>
      </c>
      <c r="V1563" s="1" t="e">
        <f>DATEVALUE(LEFT(新签明细[[#This Row],[支付成功时间]], FIND(" ", 新签明细[[#This Row],[支付成功时间]]) - 1))</f>
        <v>#VALUE!</v>
      </c>
      <c r="W1563" s="1">
        <f>IFERROR(DATEVALUE(LEFT(新签明细[[#This Row],[lead_date]],FIND(" ",新签明细[[#This Row],[lead_date]])-1)),$W$2)</f>
        <v>45783</v>
      </c>
      <c r="X1563" t="b">
        <f t="shared" ca="1" si="24"/>
        <v>1</v>
      </c>
    </row>
    <row r="1564" spans="21:24">
      <c r="U1564">
        <f>COUNTIF('业绩进度排名-中间表'!$E$27:$E$202,新签明细[[#This Row],[cc_user_name]])</f>
        <v>0</v>
      </c>
      <c r="V1564" s="1" t="e">
        <f>DATEVALUE(LEFT(新签明细[[#This Row],[支付成功时间]], FIND(" ", 新签明细[[#This Row],[支付成功时间]]) - 1))</f>
        <v>#VALUE!</v>
      </c>
      <c r="W1564" s="1">
        <f>IFERROR(DATEVALUE(LEFT(新签明细[[#This Row],[lead_date]],FIND(" ",新签明细[[#This Row],[lead_date]])-1)),$W$2)</f>
        <v>45783</v>
      </c>
      <c r="X1564" t="b">
        <f t="shared" ca="1" si="24"/>
        <v>1</v>
      </c>
    </row>
    <row r="1565" spans="21:24">
      <c r="U1565">
        <f>COUNTIF('业绩进度排名-中间表'!$E$27:$E$202,新签明细[[#This Row],[cc_user_name]])</f>
        <v>0</v>
      </c>
      <c r="V1565" s="1" t="e">
        <f>DATEVALUE(LEFT(新签明细[[#This Row],[支付成功时间]], FIND(" ", 新签明细[[#This Row],[支付成功时间]]) - 1))</f>
        <v>#VALUE!</v>
      </c>
      <c r="W1565" s="1">
        <f>IFERROR(DATEVALUE(LEFT(新签明细[[#This Row],[lead_date]],FIND(" ",新签明细[[#This Row],[lead_date]])-1)),$W$2)</f>
        <v>45783</v>
      </c>
      <c r="X1565" t="b">
        <f t="shared" ca="1" si="24"/>
        <v>1</v>
      </c>
    </row>
    <row r="1566" spans="21:24">
      <c r="U1566">
        <f>COUNTIF('业绩进度排名-中间表'!$E$27:$E$202,新签明细[[#This Row],[cc_user_name]])</f>
        <v>0</v>
      </c>
      <c r="V1566" s="1" t="e">
        <f>DATEVALUE(LEFT(新签明细[[#This Row],[支付成功时间]], FIND(" ", 新签明细[[#This Row],[支付成功时间]]) - 1))</f>
        <v>#VALUE!</v>
      </c>
      <c r="W1566" s="1">
        <f>IFERROR(DATEVALUE(LEFT(新签明细[[#This Row],[lead_date]],FIND(" ",新签明细[[#This Row],[lead_date]])-1)),$W$2)</f>
        <v>45783</v>
      </c>
      <c r="X1566" t="b">
        <f t="shared" ca="1" si="24"/>
        <v>1</v>
      </c>
    </row>
    <row r="1567" spans="21:24">
      <c r="U1567">
        <f>COUNTIF('业绩进度排名-中间表'!$E$27:$E$202,新签明细[[#This Row],[cc_user_name]])</f>
        <v>0</v>
      </c>
      <c r="V1567" s="1" t="e">
        <f>DATEVALUE(LEFT(新签明细[[#This Row],[支付成功时间]], FIND(" ", 新签明细[[#This Row],[支付成功时间]]) - 1))</f>
        <v>#VALUE!</v>
      </c>
      <c r="W1567" s="1">
        <f>IFERROR(DATEVALUE(LEFT(新签明细[[#This Row],[lead_date]],FIND(" ",新签明细[[#This Row],[lead_date]])-1)),$W$2)</f>
        <v>45783</v>
      </c>
      <c r="X1567" t="b">
        <f t="shared" ca="1" si="24"/>
        <v>1</v>
      </c>
    </row>
    <row r="1568" spans="21:24">
      <c r="U1568">
        <f>COUNTIF('业绩进度排名-中间表'!$E$27:$E$202,新签明细[[#This Row],[cc_user_name]])</f>
        <v>0</v>
      </c>
      <c r="V1568" s="1" t="e">
        <f>DATEVALUE(LEFT(新签明细[[#This Row],[支付成功时间]], FIND(" ", 新签明细[[#This Row],[支付成功时间]]) - 1))</f>
        <v>#VALUE!</v>
      </c>
      <c r="W1568" s="1">
        <f>IFERROR(DATEVALUE(LEFT(新签明细[[#This Row],[lead_date]],FIND(" ",新签明细[[#This Row],[lead_date]])-1)),$W$2)</f>
        <v>45783</v>
      </c>
      <c r="X1568" t="b">
        <f t="shared" ca="1" si="24"/>
        <v>1</v>
      </c>
    </row>
    <row r="1569" spans="21:24">
      <c r="U1569">
        <f>COUNTIF('业绩进度排名-中间表'!$E$27:$E$202,新签明细[[#This Row],[cc_user_name]])</f>
        <v>0</v>
      </c>
      <c r="V1569" s="1" t="e">
        <f>DATEVALUE(LEFT(新签明细[[#This Row],[支付成功时间]], FIND(" ", 新签明细[[#This Row],[支付成功时间]]) - 1))</f>
        <v>#VALUE!</v>
      </c>
      <c r="W1569" s="1">
        <f>IFERROR(DATEVALUE(LEFT(新签明细[[#This Row],[lead_date]],FIND(" ",新签明细[[#This Row],[lead_date]])-1)),$W$2)</f>
        <v>45783</v>
      </c>
      <c r="X1569" t="b">
        <f t="shared" ca="1" si="24"/>
        <v>1</v>
      </c>
    </row>
    <row r="1570" spans="21:24">
      <c r="U1570">
        <f>COUNTIF('业绩进度排名-中间表'!$E$27:$E$202,新签明细[[#This Row],[cc_user_name]])</f>
        <v>0</v>
      </c>
      <c r="V1570" s="1" t="e">
        <f>DATEVALUE(LEFT(新签明细[[#This Row],[支付成功时间]], FIND(" ", 新签明细[[#This Row],[支付成功时间]]) - 1))</f>
        <v>#VALUE!</v>
      </c>
      <c r="W1570" s="1">
        <f>IFERROR(DATEVALUE(LEFT(新签明细[[#This Row],[lead_date]],FIND(" ",新签明细[[#This Row],[lead_date]])-1)),$W$2)</f>
        <v>45783</v>
      </c>
      <c r="X1570" t="b">
        <f t="shared" ca="1" si="24"/>
        <v>1</v>
      </c>
    </row>
    <row r="1571" spans="21:24">
      <c r="U1571">
        <f>COUNTIF('业绩进度排名-中间表'!$E$27:$E$202,新签明细[[#This Row],[cc_user_name]])</f>
        <v>0</v>
      </c>
      <c r="V1571" s="1" t="e">
        <f>DATEVALUE(LEFT(新签明细[[#This Row],[支付成功时间]], FIND(" ", 新签明细[[#This Row],[支付成功时间]]) - 1))</f>
        <v>#VALUE!</v>
      </c>
      <c r="W1571" s="1">
        <f>IFERROR(DATEVALUE(LEFT(新签明细[[#This Row],[lead_date]],FIND(" ",新签明细[[#This Row],[lead_date]])-1)),$W$2)</f>
        <v>45783</v>
      </c>
      <c r="X1571" t="b">
        <f t="shared" ca="1" si="24"/>
        <v>1</v>
      </c>
    </row>
    <row r="1572" spans="21:24">
      <c r="U1572">
        <f>COUNTIF('业绩进度排名-中间表'!$E$27:$E$202,新签明细[[#This Row],[cc_user_name]])</f>
        <v>0</v>
      </c>
      <c r="V1572" s="1" t="e">
        <f>DATEVALUE(LEFT(新签明细[[#This Row],[支付成功时间]], FIND(" ", 新签明细[[#This Row],[支付成功时间]]) - 1))</f>
        <v>#VALUE!</v>
      </c>
      <c r="W1572" s="1">
        <f>IFERROR(DATEVALUE(LEFT(新签明细[[#This Row],[lead_date]],FIND(" ",新签明细[[#This Row],[lead_date]])-1)),$W$2)</f>
        <v>45783</v>
      </c>
      <c r="X1572" t="b">
        <f t="shared" ca="1" si="24"/>
        <v>1</v>
      </c>
    </row>
    <row r="1573" spans="21:24">
      <c r="U1573">
        <f>COUNTIF('业绩进度排名-中间表'!$E$27:$E$202,新签明细[[#This Row],[cc_user_name]])</f>
        <v>0</v>
      </c>
      <c r="V1573" s="1" t="e">
        <f>DATEVALUE(LEFT(新签明细[[#This Row],[支付成功时间]], FIND(" ", 新签明细[[#This Row],[支付成功时间]]) - 1))</f>
        <v>#VALUE!</v>
      </c>
      <c r="W1573" s="1">
        <f>IFERROR(DATEVALUE(LEFT(新签明细[[#This Row],[lead_date]],FIND(" ",新签明细[[#This Row],[lead_date]])-1)),$W$2)</f>
        <v>45783</v>
      </c>
      <c r="X1573" t="b">
        <f t="shared" ca="1" si="24"/>
        <v>1</v>
      </c>
    </row>
    <row r="1574" spans="21:24">
      <c r="U1574">
        <f>COUNTIF('业绩进度排名-中间表'!$E$27:$E$202,新签明细[[#This Row],[cc_user_name]])</f>
        <v>0</v>
      </c>
      <c r="V1574" s="1" t="e">
        <f>DATEVALUE(LEFT(新签明细[[#This Row],[支付成功时间]], FIND(" ", 新签明细[[#This Row],[支付成功时间]]) - 1))</f>
        <v>#VALUE!</v>
      </c>
      <c r="W1574" s="1">
        <f>IFERROR(DATEVALUE(LEFT(新签明细[[#This Row],[lead_date]],FIND(" ",新签明细[[#This Row],[lead_date]])-1)),$W$2)</f>
        <v>45783</v>
      </c>
      <c r="X1574" t="b">
        <f t="shared" ca="1" si="24"/>
        <v>1</v>
      </c>
    </row>
    <row r="1575" spans="21:24">
      <c r="U1575">
        <f>COUNTIF('业绩进度排名-中间表'!$E$27:$E$202,新签明细[[#This Row],[cc_user_name]])</f>
        <v>0</v>
      </c>
      <c r="V1575" s="1" t="e">
        <f>DATEVALUE(LEFT(新签明细[[#This Row],[支付成功时间]], FIND(" ", 新签明细[[#This Row],[支付成功时间]]) - 1))</f>
        <v>#VALUE!</v>
      </c>
      <c r="W1575" s="1">
        <f>IFERROR(DATEVALUE(LEFT(新签明细[[#This Row],[lead_date]],FIND(" ",新签明细[[#This Row],[lead_date]])-1)),$W$2)</f>
        <v>45783</v>
      </c>
      <c r="X1575" t="b">
        <f t="shared" ca="1" si="24"/>
        <v>1</v>
      </c>
    </row>
    <row r="1576" spans="21:24">
      <c r="U1576">
        <f>COUNTIF('业绩进度排名-中间表'!$E$27:$E$202,新签明细[[#This Row],[cc_user_name]])</f>
        <v>0</v>
      </c>
      <c r="V1576" s="1" t="e">
        <f>DATEVALUE(LEFT(新签明细[[#This Row],[支付成功时间]], FIND(" ", 新签明细[[#This Row],[支付成功时间]]) - 1))</f>
        <v>#VALUE!</v>
      </c>
      <c r="W1576" s="1">
        <f>IFERROR(DATEVALUE(LEFT(新签明细[[#This Row],[lead_date]],FIND(" ",新签明细[[#This Row],[lead_date]])-1)),$W$2)</f>
        <v>45783</v>
      </c>
      <c r="X1576" t="b">
        <f t="shared" ca="1" si="24"/>
        <v>1</v>
      </c>
    </row>
    <row r="1577" spans="21:24">
      <c r="U1577">
        <f>COUNTIF('业绩进度排名-中间表'!$E$27:$E$202,新签明细[[#This Row],[cc_user_name]])</f>
        <v>0</v>
      </c>
      <c r="V1577" s="1" t="e">
        <f>DATEVALUE(LEFT(新签明细[[#This Row],[支付成功时间]], FIND(" ", 新签明细[[#This Row],[支付成功时间]]) - 1))</f>
        <v>#VALUE!</v>
      </c>
      <c r="W1577" s="1">
        <f>IFERROR(DATEVALUE(LEFT(新签明细[[#This Row],[lead_date]],FIND(" ",新签明细[[#This Row],[lead_date]])-1)),$W$2)</f>
        <v>45783</v>
      </c>
      <c r="X1577" t="b">
        <f t="shared" ca="1" si="24"/>
        <v>1</v>
      </c>
    </row>
    <row r="1578" spans="21:24">
      <c r="U1578">
        <f>COUNTIF('业绩进度排名-中间表'!$E$27:$E$202,新签明细[[#This Row],[cc_user_name]])</f>
        <v>0</v>
      </c>
      <c r="V1578" s="1" t="e">
        <f>DATEVALUE(LEFT(新签明细[[#This Row],[支付成功时间]], FIND(" ", 新签明细[[#This Row],[支付成功时间]]) - 1))</f>
        <v>#VALUE!</v>
      </c>
      <c r="W1578" s="1">
        <f>IFERROR(DATEVALUE(LEFT(新签明细[[#This Row],[lead_date]],FIND(" ",新签明细[[#This Row],[lead_date]])-1)),$W$2)</f>
        <v>45783</v>
      </c>
      <c r="X1578" t="b">
        <f t="shared" ca="1" si="24"/>
        <v>1</v>
      </c>
    </row>
    <row r="1579" spans="21:24">
      <c r="U1579">
        <f>COUNTIF('业绩进度排名-中间表'!$E$27:$E$202,新签明细[[#This Row],[cc_user_name]])</f>
        <v>0</v>
      </c>
      <c r="V1579" s="1" t="e">
        <f>DATEVALUE(LEFT(新签明细[[#This Row],[支付成功时间]], FIND(" ", 新签明细[[#This Row],[支付成功时间]]) - 1))</f>
        <v>#VALUE!</v>
      </c>
      <c r="W1579" s="1">
        <f>IFERROR(DATEVALUE(LEFT(新签明细[[#This Row],[lead_date]],FIND(" ",新签明细[[#This Row],[lead_date]])-1)),$W$2)</f>
        <v>45783</v>
      </c>
      <c r="X1579" t="b">
        <f t="shared" ca="1" si="24"/>
        <v>1</v>
      </c>
    </row>
    <row r="1580" spans="21:24">
      <c r="U1580">
        <f>COUNTIF('业绩进度排名-中间表'!$E$27:$E$202,新签明细[[#This Row],[cc_user_name]])</f>
        <v>0</v>
      </c>
      <c r="V1580" s="1" t="e">
        <f>DATEVALUE(LEFT(新签明细[[#This Row],[支付成功时间]], FIND(" ", 新签明细[[#This Row],[支付成功时间]]) - 1))</f>
        <v>#VALUE!</v>
      </c>
      <c r="W1580" s="1">
        <f>IFERROR(DATEVALUE(LEFT(新签明细[[#This Row],[lead_date]],FIND(" ",新签明细[[#This Row],[lead_date]])-1)),$W$2)</f>
        <v>45783</v>
      </c>
      <c r="X1580" t="b">
        <f t="shared" ca="1" si="24"/>
        <v>1</v>
      </c>
    </row>
    <row r="1581" spans="21:24">
      <c r="U1581">
        <f>COUNTIF('业绩进度排名-中间表'!$E$27:$E$202,新签明细[[#This Row],[cc_user_name]])</f>
        <v>0</v>
      </c>
      <c r="V1581" s="1" t="e">
        <f>DATEVALUE(LEFT(新签明细[[#This Row],[支付成功时间]], FIND(" ", 新签明细[[#This Row],[支付成功时间]]) - 1))</f>
        <v>#VALUE!</v>
      </c>
      <c r="W1581" s="1">
        <f>IFERROR(DATEVALUE(LEFT(新签明细[[#This Row],[lead_date]],FIND(" ",新签明细[[#This Row],[lead_date]])-1)),$W$2)</f>
        <v>45783</v>
      </c>
      <c r="X1581" t="b">
        <f t="shared" ca="1" si="24"/>
        <v>1</v>
      </c>
    </row>
    <row r="1582" spans="21:24">
      <c r="U1582">
        <f>COUNTIF('业绩进度排名-中间表'!$E$27:$E$202,新签明细[[#This Row],[cc_user_name]])</f>
        <v>0</v>
      </c>
      <c r="V1582" s="1" t="e">
        <f>DATEVALUE(LEFT(新签明细[[#This Row],[支付成功时间]], FIND(" ", 新签明细[[#This Row],[支付成功时间]]) - 1))</f>
        <v>#VALUE!</v>
      </c>
      <c r="W1582" s="1">
        <f>IFERROR(DATEVALUE(LEFT(新签明细[[#This Row],[lead_date]],FIND(" ",新签明细[[#This Row],[lead_date]])-1)),$W$2)</f>
        <v>45783</v>
      </c>
      <c r="X1582" t="b">
        <f t="shared" ca="1" si="24"/>
        <v>1</v>
      </c>
    </row>
    <row r="1583" spans="21:24">
      <c r="U1583">
        <f>COUNTIF('业绩进度排名-中间表'!$E$27:$E$202,新签明细[[#This Row],[cc_user_name]])</f>
        <v>0</v>
      </c>
      <c r="V1583" s="1" t="e">
        <f>DATEVALUE(LEFT(新签明细[[#This Row],[支付成功时间]], FIND(" ", 新签明细[[#This Row],[支付成功时间]]) - 1))</f>
        <v>#VALUE!</v>
      </c>
      <c r="W1583" s="1">
        <f>IFERROR(DATEVALUE(LEFT(新签明细[[#This Row],[lead_date]],FIND(" ",新签明细[[#This Row],[lead_date]])-1)),$W$2)</f>
        <v>45783</v>
      </c>
      <c r="X1583" t="b">
        <f t="shared" ca="1" si="24"/>
        <v>1</v>
      </c>
    </row>
    <row r="1584" spans="21:24">
      <c r="U1584">
        <f>COUNTIF('业绩进度排名-中间表'!$E$27:$E$202,新签明细[[#This Row],[cc_user_name]])</f>
        <v>0</v>
      </c>
      <c r="V1584" s="1" t="e">
        <f>DATEVALUE(LEFT(新签明细[[#This Row],[支付成功时间]], FIND(" ", 新签明细[[#This Row],[支付成功时间]]) - 1))</f>
        <v>#VALUE!</v>
      </c>
      <c r="W1584" s="1">
        <f>IFERROR(DATEVALUE(LEFT(新签明细[[#This Row],[lead_date]],FIND(" ",新签明细[[#This Row],[lead_date]])-1)),$W$2)</f>
        <v>45783</v>
      </c>
      <c r="X1584" t="b">
        <f t="shared" ca="1" si="24"/>
        <v>1</v>
      </c>
    </row>
    <row r="1585" spans="21:24">
      <c r="U1585">
        <f>COUNTIF('业绩进度排名-中间表'!$E$27:$E$202,新签明细[[#This Row],[cc_user_name]])</f>
        <v>0</v>
      </c>
      <c r="V1585" s="1" t="e">
        <f>DATEVALUE(LEFT(新签明细[[#This Row],[支付成功时间]], FIND(" ", 新签明细[[#This Row],[支付成功时间]]) - 1))</f>
        <v>#VALUE!</v>
      </c>
      <c r="W1585" s="1">
        <f>IFERROR(DATEVALUE(LEFT(新签明细[[#This Row],[lead_date]],FIND(" ",新签明细[[#This Row],[lead_date]])-1)),$W$2)</f>
        <v>45783</v>
      </c>
      <c r="X1585" t="b">
        <f t="shared" ca="1" si="24"/>
        <v>1</v>
      </c>
    </row>
    <row r="1586" spans="21:24">
      <c r="U1586">
        <f>COUNTIF('业绩进度排名-中间表'!$E$27:$E$202,新签明细[[#This Row],[cc_user_name]])</f>
        <v>0</v>
      </c>
      <c r="V1586" s="1" t="e">
        <f>DATEVALUE(LEFT(新签明细[[#This Row],[支付成功时间]], FIND(" ", 新签明细[[#This Row],[支付成功时间]]) - 1))</f>
        <v>#VALUE!</v>
      </c>
      <c r="W1586" s="1">
        <f>IFERROR(DATEVALUE(LEFT(新签明细[[#This Row],[lead_date]],FIND(" ",新签明细[[#This Row],[lead_date]])-1)),$W$2)</f>
        <v>45783</v>
      </c>
      <c r="X1586" t="b">
        <f t="shared" ca="1" si="24"/>
        <v>1</v>
      </c>
    </row>
    <row r="1587" spans="21:24">
      <c r="U1587">
        <f>COUNTIF('业绩进度排名-中间表'!$E$27:$E$202,新签明细[[#This Row],[cc_user_name]])</f>
        <v>0</v>
      </c>
      <c r="V1587" s="1" t="e">
        <f>DATEVALUE(LEFT(新签明细[[#This Row],[支付成功时间]], FIND(" ", 新签明细[[#This Row],[支付成功时间]]) - 1))</f>
        <v>#VALUE!</v>
      </c>
      <c r="W1587" s="1">
        <f>IFERROR(DATEVALUE(LEFT(新签明细[[#This Row],[lead_date]],FIND(" ",新签明细[[#This Row],[lead_date]])-1)),$W$2)</f>
        <v>45783</v>
      </c>
      <c r="X1587" t="b">
        <f t="shared" ca="1" si="24"/>
        <v>1</v>
      </c>
    </row>
    <row r="1588" spans="21:24">
      <c r="U1588">
        <f>COUNTIF('业绩进度排名-中间表'!$E$27:$E$202,新签明细[[#This Row],[cc_user_name]])</f>
        <v>0</v>
      </c>
      <c r="V1588" s="1" t="e">
        <f>DATEVALUE(LEFT(新签明细[[#This Row],[支付成功时间]], FIND(" ", 新签明细[[#This Row],[支付成功时间]]) - 1))</f>
        <v>#VALUE!</v>
      </c>
      <c r="W1588" s="1">
        <f>IFERROR(DATEVALUE(LEFT(新签明细[[#This Row],[lead_date]],FIND(" ",新签明细[[#This Row],[lead_date]])-1)),$W$2)</f>
        <v>45783</v>
      </c>
      <c r="X1588" t="b">
        <f t="shared" ca="1" si="24"/>
        <v>1</v>
      </c>
    </row>
    <row r="1589" spans="21:24">
      <c r="U1589">
        <f>COUNTIF('业绩进度排名-中间表'!$E$27:$E$202,新签明细[[#This Row],[cc_user_name]])</f>
        <v>0</v>
      </c>
      <c r="V1589" s="1" t="e">
        <f>DATEVALUE(LEFT(新签明细[[#This Row],[支付成功时间]], FIND(" ", 新签明细[[#This Row],[支付成功时间]]) - 1))</f>
        <v>#VALUE!</v>
      </c>
      <c r="W1589" s="1">
        <f>IFERROR(DATEVALUE(LEFT(新签明细[[#This Row],[lead_date]],FIND(" ",新签明细[[#This Row],[lead_date]])-1)),$W$2)</f>
        <v>45783</v>
      </c>
      <c r="X1589" t="b">
        <f t="shared" ca="1" si="24"/>
        <v>1</v>
      </c>
    </row>
    <row r="1590" spans="21:24">
      <c r="U1590">
        <f>COUNTIF('业绩进度排名-中间表'!$E$27:$E$202,新签明细[[#This Row],[cc_user_name]])</f>
        <v>0</v>
      </c>
      <c r="V1590" s="1" t="e">
        <f>DATEVALUE(LEFT(新签明细[[#This Row],[支付成功时间]], FIND(" ", 新签明细[[#This Row],[支付成功时间]]) - 1))</f>
        <v>#VALUE!</v>
      </c>
      <c r="W1590" s="1">
        <f>IFERROR(DATEVALUE(LEFT(新签明细[[#This Row],[lead_date]],FIND(" ",新签明细[[#This Row],[lead_date]])-1)),$W$2)</f>
        <v>45783</v>
      </c>
      <c r="X1590" t="b">
        <f t="shared" ca="1" si="24"/>
        <v>1</v>
      </c>
    </row>
    <row r="1591" spans="21:24">
      <c r="U1591">
        <f>COUNTIF('业绩进度排名-中间表'!$E$27:$E$202,新签明细[[#This Row],[cc_user_name]])</f>
        <v>0</v>
      </c>
      <c r="V1591" s="1" t="e">
        <f>DATEVALUE(LEFT(新签明细[[#This Row],[支付成功时间]], FIND(" ", 新签明细[[#This Row],[支付成功时间]]) - 1))</f>
        <v>#VALUE!</v>
      </c>
      <c r="W1591" s="1">
        <f>IFERROR(DATEVALUE(LEFT(新签明细[[#This Row],[lead_date]],FIND(" ",新签明细[[#This Row],[lead_date]])-1)),$W$2)</f>
        <v>45783</v>
      </c>
      <c r="X1591" t="b">
        <f t="shared" ca="1" si="24"/>
        <v>1</v>
      </c>
    </row>
    <row r="1592" spans="21:24">
      <c r="U1592">
        <f>COUNTIF('业绩进度排名-中间表'!$E$27:$E$202,新签明细[[#This Row],[cc_user_name]])</f>
        <v>0</v>
      </c>
      <c r="V1592" s="1" t="e">
        <f>DATEVALUE(LEFT(新签明细[[#This Row],[支付成功时间]], FIND(" ", 新签明细[[#This Row],[支付成功时间]]) - 1))</f>
        <v>#VALUE!</v>
      </c>
      <c r="W1592" s="1">
        <f>IFERROR(DATEVALUE(LEFT(新签明细[[#This Row],[lead_date]],FIND(" ",新签明细[[#This Row],[lead_date]])-1)),$W$2)</f>
        <v>45783</v>
      </c>
      <c r="X1592" t="b">
        <f t="shared" ca="1" si="24"/>
        <v>1</v>
      </c>
    </row>
    <row r="1593" spans="21:24">
      <c r="U1593">
        <f>COUNTIF('业绩进度排名-中间表'!$E$27:$E$202,新签明细[[#This Row],[cc_user_name]])</f>
        <v>0</v>
      </c>
      <c r="V1593" s="1" t="e">
        <f>DATEVALUE(LEFT(新签明细[[#This Row],[支付成功时间]], FIND(" ", 新签明细[[#This Row],[支付成功时间]]) - 1))</f>
        <v>#VALUE!</v>
      </c>
      <c r="W1593" s="1">
        <f>IFERROR(DATEVALUE(LEFT(新签明细[[#This Row],[lead_date]],FIND(" ",新签明细[[#This Row],[lead_date]])-1)),$W$2)</f>
        <v>45783</v>
      </c>
      <c r="X1593" t="b">
        <f t="shared" ca="1" si="24"/>
        <v>1</v>
      </c>
    </row>
    <row r="1594" spans="21:24">
      <c r="U1594">
        <f>COUNTIF('业绩进度排名-中间表'!$E$27:$E$202,新签明细[[#This Row],[cc_user_name]])</f>
        <v>0</v>
      </c>
      <c r="V1594" s="1" t="e">
        <f>DATEVALUE(LEFT(新签明细[[#This Row],[支付成功时间]], FIND(" ", 新签明细[[#This Row],[支付成功时间]]) - 1))</f>
        <v>#VALUE!</v>
      </c>
      <c r="W1594" s="1">
        <f>IFERROR(DATEVALUE(LEFT(新签明细[[#This Row],[lead_date]],FIND(" ",新签明细[[#This Row],[lead_date]])-1)),$W$2)</f>
        <v>45783</v>
      </c>
      <c r="X1594" t="b">
        <f t="shared" ca="1" si="24"/>
        <v>1</v>
      </c>
    </row>
    <row r="1595" spans="21:24">
      <c r="U1595">
        <f>COUNTIF('业绩进度排名-中间表'!$E$27:$E$202,新签明细[[#This Row],[cc_user_name]])</f>
        <v>0</v>
      </c>
      <c r="V1595" s="1" t="e">
        <f>DATEVALUE(LEFT(新签明细[[#This Row],[支付成功时间]], FIND(" ", 新签明细[[#This Row],[支付成功时间]]) - 1))</f>
        <v>#VALUE!</v>
      </c>
      <c r="W1595" s="1">
        <f>IFERROR(DATEVALUE(LEFT(新签明细[[#This Row],[lead_date]],FIND(" ",新签明细[[#This Row],[lead_date]])-1)),$W$2)</f>
        <v>45783</v>
      </c>
      <c r="X1595" t="b">
        <f t="shared" ca="1" si="24"/>
        <v>1</v>
      </c>
    </row>
    <row r="1596" spans="21:24">
      <c r="U1596">
        <f>COUNTIF('业绩进度排名-中间表'!$E$27:$E$202,新签明细[[#This Row],[cc_user_name]])</f>
        <v>0</v>
      </c>
      <c r="V1596" s="1" t="e">
        <f>DATEVALUE(LEFT(新签明细[[#This Row],[支付成功时间]], FIND(" ", 新签明细[[#This Row],[支付成功时间]]) - 1))</f>
        <v>#VALUE!</v>
      </c>
      <c r="W1596" s="1">
        <f>IFERROR(DATEVALUE(LEFT(新签明细[[#This Row],[lead_date]],FIND(" ",新签明细[[#This Row],[lead_date]])-1)),$W$2)</f>
        <v>45783</v>
      </c>
      <c r="X1596" t="b">
        <f t="shared" ca="1" si="24"/>
        <v>1</v>
      </c>
    </row>
    <row r="1597" spans="21:24">
      <c r="U1597">
        <f>COUNTIF('业绩进度排名-中间表'!$E$27:$E$202,新签明细[[#This Row],[cc_user_name]])</f>
        <v>0</v>
      </c>
      <c r="V1597" s="1" t="e">
        <f>DATEVALUE(LEFT(新签明细[[#This Row],[支付成功时间]], FIND(" ", 新签明细[[#This Row],[支付成功时间]]) - 1))</f>
        <v>#VALUE!</v>
      </c>
      <c r="W1597" s="1">
        <f>IFERROR(DATEVALUE(LEFT(新签明细[[#This Row],[lead_date]],FIND(" ",新签明细[[#This Row],[lead_date]])-1)),$W$2)</f>
        <v>45783</v>
      </c>
      <c r="X1597" t="b">
        <f t="shared" ca="1" si="24"/>
        <v>1</v>
      </c>
    </row>
    <row r="1598" spans="21:24">
      <c r="U1598">
        <f>COUNTIF('业绩进度排名-中间表'!$E$27:$E$202,新签明细[[#This Row],[cc_user_name]])</f>
        <v>0</v>
      </c>
      <c r="V1598" s="1" t="e">
        <f>DATEVALUE(LEFT(新签明细[[#This Row],[支付成功时间]], FIND(" ", 新签明细[[#This Row],[支付成功时间]]) - 1))</f>
        <v>#VALUE!</v>
      </c>
      <c r="W1598" s="1">
        <f>IFERROR(DATEVALUE(LEFT(新签明细[[#This Row],[lead_date]],FIND(" ",新签明细[[#This Row],[lead_date]])-1)),$W$2)</f>
        <v>45783</v>
      </c>
      <c r="X1598" t="b">
        <f t="shared" ca="1" si="24"/>
        <v>1</v>
      </c>
    </row>
    <row r="1599" spans="21:24">
      <c r="U1599">
        <f>COUNTIF('业绩进度排名-中间表'!$E$27:$E$202,新签明细[[#This Row],[cc_user_name]])</f>
        <v>0</v>
      </c>
      <c r="V1599" s="1" t="e">
        <f>DATEVALUE(LEFT(新签明细[[#This Row],[支付成功时间]], FIND(" ", 新签明细[[#This Row],[支付成功时间]]) - 1))</f>
        <v>#VALUE!</v>
      </c>
      <c r="W1599" s="1">
        <f>IFERROR(DATEVALUE(LEFT(新签明细[[#This Row],[lead_date]],FIND(" ",新签明细[[#This Row],[lead_date]])-1)),$W$2)</f>
        <v>45783</v>
      </c>
      <c r="X1599" t="b">
        <f t="shared" ca="1" si="24"/>
        <v>1</v>
      </c>
    </row>
    <row r="1600" spans="21:24">
      <c r="U1600">
        <f>COUNTIF('业绩进度排名-中间表'!$E$27:$E$202,新签明细[[#This Row],[cc_user_name]])</f>
        <v>0</v>
      </c>
      <c r="V1600" s="1" t="e">
        <f>DATEVALUE(LEFT(新签明细[[#This Row],[支付成功时间]], FIND(" ", 新签明细[[#This Row],[支付成功时间]]) - 1))</f>
        <v>#VALUE!</v>
      </c>
      <c r="W1600" s="1">
        <f>IFERROR(DATEVALUE(LEFT(新签明细[[#This Row],[lead_date]],FIND(" ",新签明细[[#This Row],[lead_date]])-1)),$W$2)</f>
        <v>45783</v>
      </c>
      <c r="X1600" t="b">
        <f t="shared" ca="1" si="24"/>
        <v>1</v>
      </c>
    </row>
    <row r="1601" spans="21:24">
      <c r="U1601">
        <f>COUNTIF('业绩进度排名-中间表'!$E$27:$E$202,新签明细[[#This Row],[cc_user_name]])</f>
        <v>0</v>
      </c>
      <c r="V1601" s="1" t="e">
        <f>DATEVALUE(LEFT(新签明细[[#This Row],[支付成功时间]], FIND(" ", 新签明细[[#This Row],[支付成功时间]]) - 1))</f>
        <v>#VALUE!</v>
      </c>
      <c r="W1601" s="1">
        <f>IFERROR(DATEVALUE(LEFT(新签明细[[#This Row],[lead_date]],FIND(" ",新签明细[[#This Row],[lead_date]])-1)),$W$2)</f>
        <v>45783</v>
      </c>
      <c r="X1601" t="b">
        <f t="shared" ca="1" si="24"/>
        <v>1</v>
      </c>
    </row>
    <row r="1602" spans="21:24">
      <c r="U1602">
        <f>COUNTIF('业绩进度排名-中间表'!$E$27:$E$202,新签明细[[#This Row],[cc_user_name]])</f>
        <v>0</v>
      </c>
      <c r="V1602" s="1" t="e">
        <f>DATEVALUE(LEFT(新签明细[[#This Row],[支付成功时间]], FIND(" ", 新签明细[[#This Row],[支付成功时间]]) - 1))</f>
        <v>#VALUE!</v>
      </c>
      <c r="W1602" s="1">
        <f>IFERROR(DATEVALUE(LEFT(新签明细[[#This Row],[lead_date]],FIND(" ",新签明细[[#This Row],[lead_date]])-1)),$W$2)</f>
        <v>45783</v>
      </c>
      <c r="X1602" t="b">
        <f t="shared" ca="1" si="24"/>
        <v>1</v>
      </c>
    </row>
    <row r="1603" spans="21:24">
      <c r="U1603">
        <f>COUNTIF('业绩进度排名-中间表'!$E$27:$E$202,新签明细[[#This Row],[cc_user_name]])</f>
        <v>0</v>
      </c>
      <c r="V1603" s="1" t="e">
        <f>DATEVALUE(LEFT(新签明细[[#This Row],[支付成功时间]], FIND(" ", 新签明细[[#This Row],[支付成功时间]]) - 1))</f>
        <v>#VALUE!</v>
      </c>
      <c r="W1603" s="1">
        <f>IFERROR(DATEVALUE(LEFT(新签明细[[#This Row],[lead_date]],FIND(" ",新签明细[[#This Row],[lead_date]])-1)),$W$2)</f>
        <v>45783</v>
      </c>
      <c r="X1603" t="b">
        <f t="shared" ref="X1603:X1666" ca="1" si="25">MONTH(W1603)=MONTH(TODAY())</f>
        <v>1</v>
      </c>
    </row>
    <row r="1604" spans="21:24">
      <c r="U1604">
        <f>COUNTIF('业绩进度排名-中间表'!$E$27:$E$202,新签明细[[#This Row],[cc_user_name]])</f>
        <v>0</v>
      </c>
      <c r="V1604" s="1" t="e">
        <f>DATEVALUE(LEFT(新签明细[[#This Row],[支付成功时间]], FIND(" ", 新签明细[[#This Row],[支付成功时间]]) - 1))</f>
        <v>#VALUE!</v>
      </c>
      <c r="W1604" s="1">
        <f>IFERROR(DATEVALUE(LEFT(新签明细[[#This Row],[lead_date]],FIND(" ",新签明细[[#This Row],[lead_date]])-1)),$W$2)</f>
        <v>45783</v>
      </c>
      <c r="X1604" t="b">
        <f t="shared" ca="1" si="25"/>
        <v>1</v>
      </c>
    </row>
    <row r="1605" spans="21:24">
      <c r="U1605">
        <f>COUNTIF('业绩进度排名-中间表'!$E$27:$E$202,新签明细[[#This Row],[cc_user_name]])</f>
        <v>0</v>
      </c>
      <c r="V1605" s="1" t="e">
        <f>DATEVALUE(LEFT(新签明细[[#This Row],[支付成功时间]], FIND(" ", 新签明细[[#This Row],[支付成功时间]]) - 1))</f>
        <v>#VALUE!</v>
      </c>
      <c r="W1605" s="1">
        <f>IFERROR(DATEVALUE(LEFT(新签明细[[#This Row],[lead_date]],FIND(" ",新签明细[[#This Row],[lead_date]])-1)),$W$2)</f>
        <v>45783</v>
      </c>
      <c r="X1605" t="b">
        <f t="shared" ca="1" si="25"/>
        <v>1</v>
      </c>
    </row>
    <row r="1606" spans="21:24">
      <c r="U1606">
        <f>COUNTIF('业绩进度排名-中间表'!$E$27:$E$202,新签明细[[#This Row],[cc_user_name]])</f>
        <v>0</v>
      </c>
      <c r="V1606" s="1" t="e">
        <f>DATEVALUE(LEFT(新签明细[[#This Row],[支付成功时间]], FIND(" ", 新签明细[[#This Row],[支付成功时间]]) - 1))</f>
        <v>#VALUE!</v>
      </c>
      <c r="W1606" s="1">
        <f>IFERROR(DATEVALUE(LEFT(新签明细[[#This Row],[lead_date]],FIND(" ",新签明细[[#This Row],[lead_date]])-1)),$W$2)</f>
        <v>45783</v>
      </c>
      <c r="X1606" t="b">
        <f t="shared" ca="1" si="25"/>
        <v>1</v>
      </c>
    </row>
    <row r="1607" spans="21:24">
      <c r="U1607">
        <f>COUNTIF('业绩进度排名-中间表'!$E$27:$E$202,新签明细[[#This Row],[cc_user_name]])</f>
        <v>0</v>
      </c>
      <c r="V1607" s="1" t="e">
        <f>DATEVALUE(LEFT(新签明细[[#This Row],[支付成功时间]], FIND(" ", 新签明细[[#This Row],[支付成功时间]]) - 1))</f>
        <v>#VALUE!</v>
      </c>
      <c r="W1607" s="1">
        <f>IFERROR(DATEVALUE(LEFT(新签明细[[#This Row],[lead_date]],FIND(" ",新签明细[[#This Row],[lead_date]])-1)),$W$2)</f>
        <v>45783</v>
      </c>
      <c r="X1607" t="b">
        <f t="shared" ca="1" si="25"/>
        <v>1</v>
      </c>
    </row>
    <row r="1608" spans="21:24">
      <c r="U1608">
        <f>COUNTIF('业绩进度排名-中间表'!$E$27:$E$202,新签明细[[#This Row],[cc_user_name]])</f>
        <v>0</v>
      </c>
      <c r="V1608" s="1" t="e">
        <f>DATEVALUE(LEFT(新签明细[[#This Row],[支付成功时间]], FIND(" ", 新签明细[[#This Row],[支付成功时间]]) - 1))</f>
        <v>#VALUE!</v>
      </c>
      <c r="W1608" s="1">
        <f>IFERROR(DATEVALUE(LEFT(新签明细[[#This Row],[lead_date]],FIND(" ",新签明细[[#This Row],[lead_date]])-1)),$W$2)</f>
        <v>45783</v>
      </c>
      <c r="X1608" t="b">
        <f t="shared" ca="1" si="25"/>
        <v>1</v>
      </c>
    </row>
    <row r="1609" spans="21:24">
      <c r="U1609">
        <f>COUNTIF('业绩进度排名-中间表'!$E$27:$E$202,新签明细[[#This Row],[cc_user_name]])</f>
        <v>0</v>
      </c>
      <c r="V1609" s="1" t="e">
        <f>DATEVALUE(LEFT(新签明细[[#This Row],[支付成功时间]], FIND(" ", 新签明细[[#This Row],[支付成功时间]]) - 1))</f>
        <v>#VALUE!</v>
      </c>
      <c r="W1609" s="1">
        <f>IFERROR(DATEVALUE(LEFT(新签明细[[#This Row],[lead_date]],FIND(" ",新签明细[[#This Row],[lead_date]])-1)),$W$2)</f>
        <v>45783</v>
      </c>
      <c r="X1609" t="b">
        <f t="shared" ca="1" si="25"/>
        <v>1</v>
      </c>
    </row>
    <row r="1610" spans="21:24">
      <c r="U1610">
        <f>COUNTIF('业绩进度排名-中间表'!$E$27:$E$202,新签明细[[#This Row],[cc_user_name]])</f>
        <v>0</v>
      </c>
      <c r="V1610" s="1" t="e">
        <f>DATEVALUE(LEFT(新签明细[[#This Row],[支付成功时间]], FIND(" ", 新签明细[[#This Row],[支付成功时间]]) - 1))</f>
        <v>#VALUE!</v>
      </c>
      <c r="W1610" s="1">
        <f>IFERROR(DATEVALUE(LEFT(新签明细[[#This Row],[lead_date]],FIND(" ",新签明细[[#This Row],[lead_date]])-1)),$W$2)</f>
        <v>45783</v>
      </c>
      <c r="X1610" t="b">
        <f t="shared" ca="1" si="25"/>
        <v>1</v>
      </c>
    </row>
    <row r="1611" spans="21:24">
      <c r="U1611">
        <f>COUNTIF('业绩进度排名-中间表'!$E$27:$E$202,新签明细[[#This Row],[cc_user_name]])</f>
        <v>0</v>
      </c>
      <c r="V1611" s="1" t="e">
        <f>DATEVALUE(LEFT(新签明细[[#This Row],[支付成功时间]], FIND(" ", 新签明细[[#This Row],[支付成功时间]]) - 1))</f>
        <v>#VALUE!</v>
      </c>
      <c r="W1611" s="1">
        <f>IFERROR(DATEVALUE(LEFT(新签明细[[#This Row],[lead_date]],FIND(" ",新签明细[[#This Row],[lead_date]])-1)),$W$2)</f>
        <v>45783</v>
      </c>
      <c r="X1611" t="b">
        <f t="shared" ca="1" si="25"/>
        <v>1</v>
      </c>
    </row>
    <row r="1612" spans="21:24">
      <c r="U1612">
        <f>COUNTIF('业绩进度排名-中间表'!$E$27:$E$202,新签明细[[#This Row],[cc_user_name]])</f>
        <v>0</v>
      </c>
      <c r="V1612" s="1" t="e">
        <f>DATEVALUE(LEFT(新签明细[[#This Row],[支付成功时间]], FIND(" ", 新签明细[[#This Row],[支付成功时间]]) - 1))</f>
        <v>#VALUE!</v>
      </c>
      <c r="W1612" s="1">
        <f>IFERROR(DATEVALUE(LEFT(新签明细[[#This Row],[lead_date]],FIND(" ",新签明细[[#This Row],[lead_date]])-1)),$W$2)</f>
        <v>45783</v>
      </c>
      <c r="X1612" t="b">
        <f t="shared" ca="1" si="25"/>
        <v>1</v>
      </c>
    </row>
    <row r="1613" spans="21:24">
      <c r="U1613">
        <f>COUNTIF('业绩进度排名-中间表'!$E$27:$E$202,新签明细[[#This Row],[cc_user_name]])</f>
        <v>0</v>
      </c>
      <c r="V1613" s="1" t="e">
        <f>DATEVALUE(LEFT(新签明细[[#This Row],[支付成功时间]], FIND(" ", 新签明细[[#This Row],[支付成功时间]]) - 1))</f>
        <v>#VALUE!</v>
      </c>
      <c r="W1613" s="1">
        <f>IFERROR(DATEVALUE(LEFT(新签明细[[#This Row],[lead_date]],FIND(" ",新签明细[[#This Row],[lead_date]])-1)),$W$2)</f>
        <v>45783</v>
      </c>
      <c r="X1613" t="b">
        <f t="shared" ca="1" si="25"/>
        <v>1</v>
      </c>
    </row>
    <row r="1614" spans="21:24">
      <c r="U1614">
        <f>COUNTIF('业绩进度排名-中间表'!$E$27:$E$202,新签明细[[#This Row],[cc_user_name]])</f>
        <v>0</v>
      </c>
      <c r="V1614" s="1" t="e">
        <f>DATEVALUE(LEFT(新签明细[[#This Row],[支付成功时间]], FIND(" ", 新签明细[[#This Row],[支付成功时间]]) - 1))</f>
        <v>#VALUE!</v>
      </c>
      <c r="W1614" s="1">
        <f>IFERROR(DATEVALUE(LEFT(新签明细[[#This Row],[lead_date]],FIND(" ",新签明细[[#This Row],[lead_date]])-1)),$W$2)</f>
        <v>45783</v>
      </c>
      <c r="X1614" t="b">
        <f t="shared" ca="1" si="25"/>
        <v>1</v>
      </c>
    </row>
    <row r="1615" spans="21:24">
      <c r="U1615">
        <f>COUNTIF('业绩进度排名-中间表'!$E$27:$E$202,新签明细[[#This Row],[cc_user_name]])</f>
        <v>0</v>
      </c>
      <c r="V1615" s="1" t="e">
        <f>DATEVALUE(LEFT(新签明细[[#This Row],[支付成功时间]], FIND(" ", 新签明细[[#This Row],[支付成功时间]]) - 1))</f>
        <v>#VALUE!</v>
      </c>
      <c r="W1615" s="1">
        <f>IFERROR(DATEVALUE(LEFT(新签明细[[#This Row],[lead_date]],FIND(" ",新签明细[[#This Row],[lead_date]])-1)),$W$2)</f>
        <v>45783</v>
      </c>
      <c r="X1615" t="b">
        <f t="shared" ca="1" si="25"/>
        <v>1</v>
      </c>
    </row>
    <row r="1616" spans="21:24">
      <c r="U1616">
        <f>COUNTIF('业绩进度排名-中间表'!$E$27:$E$202,新签明细[[#This Row],[cc_user_name]])</f>
        <v>0</v>
      </c>
      <c r="V1616" s="1" t="e">
        <f>DATEVALUE(LEFT(新签明细[[#This Row],[支付成功时间]], FIND(" ", 新签明细[[#This Row],[支付成功时间]]) - 1))</f>
        <v>#VALUE!</v>
      </c>
      <c r="W1616" s="1">
        <f>IFERROR(DATEVALUE(LEFT(新签明细[[#This Row],[lead_date]],FIND(" ",新签明细[[#This Row],[lead_date]])-1)),$W$2)</f>
        <v>45783</v>
      </c>
      <c r="X1616" t="b">
        <f t="shared" ca="1" si="25"/>
        <v>1</v>
      </c>
    </row>
    <row r="1617" spans="21:24">
      <c r="U1617">
        <f>COUNTIF('业绩进度排名-中间表'!$E$27:$E$202,新签明细[[#This Row],[cc_user_name]])</f>
        <v>0</v>
      </c>
      <c r="V1617" s="1" t="e">
        <f>DATEVALUE(LEFT(新签明细[[#This Row],[支付成功时间]], FIND(" ", 新签明细[[#This Row],[支付成功时间]]) - 1))</f>
        <v>#VALUE!</v>
      </c>
      <c r="W1617" s="1">
        <f>IFERROR(DATEVALUE(LEFT(新签明细[[#This Row],[lead_date]],FIND(" ",新签明细[[#This Row],[lead_date]])-1)),$W$2)</f>
        <v>45783</v>
      </c>
      <c r="X1617" t="b">
        <f t="shared" ca="1" si="25"/>
        <v>1</v>
      </c>
    </row>
    <row r="1618" spans="21:24">
      <c r="U1618">
        <f>COUNTIF('业绩进度排名-中间表'!$E$27:$E$202,新签明细[[#This Row],[cc_user_name]])</f>
        <v>0</v>
      </c>
      <c r="V1618" s="1" t="e">
        <f>DATEVALUE(LEFT(新签明细[[#This Row],[支付成功时间]], FIND(" ", 新签明细[[#This Row],[支付成功时间]]) - 1))</f>
        <v>#VALUE!</v>
      </c>
      <c r="W1618" s="1">
        <f>IFERROR(DATEVALUE(LEFT(新签明细[[#This Row],[lead_date]],FIND(" ",新签明细[[#This Row],[lead_date]])-1)),$W$2)</f>
        <v>45783</v>
      </c>
      <c r="X1618" t="b">
        <f t="shared" ca="1" si="25"/>
        <v>1</v>
      </c>
    </row>
    <row r="1619" spans="21:24">
      <c r="U1619">
        <f>COUNTIF('业绩进度排名-中间表'!$E$27:$E$202,新签明细[[#This Row],[cc_user_name]])</f>
        <v>0</v>
      </c>
      <c r="V1619" s="1" t="e">
        <f>DATEVALUE(LEFT(新签明细[[#This Row],[支付成功时间]], FIND(" ", 新签明细[[#This Row],[支付成功时间]]) - 1))</f>
        <v>#VALUE!</v>
      </c>
      <c r="W1619" s="1">
        <f>IFERROR(DATEVALUE(LEFT(新签明细[[#This Row],[lead_date]],FIND(" ",新签明细[[#This Row],[lead_date]])-1)),$W$2)</f>
        <v>45783</v>
      </c>
      <c r="X1619" t="b">
        <f t="shared" ca="1" si="25"/>
        <v>1</v>
      </c>
    </row>
    <row r="1620" spans="21:24">
      <c r="U1620">
        <f>COUNTIF('业绩进度排名-中间表'!$E$27:$E$202,新签明细[[#This Row],[cc_user_name]])</f>
        <v>0</v>
      </c>
      <c r="V1620" s="1" t="e">
        <f>DATEVALUE(LEFT(新签明细[[#This Row],[支付成功时间]], FIND(" ", 新签明细[[#This Row],[支付成功时间]]) - 1))</f>
        <v>#VALUE!</v>
      </c>
      <c r="W1620" s="1">
        <f>IFERROR(DATEVALUE(LEFT(新签明细[[#This Row],[lead_date]],FIND(" ",新签明细[[#This Row],[lead_date]])-1)),$W$2)</f>
        <v>45783</v>
      </c>
      <c r="X1620" t="b">
        <f t="shared" ca="1" si="25"/>
        <v>1</v>
      </c>
    </row>
    <row r="1621" spans="21:24">
      <c r="U1621">
        <f>COUNTIF('业绩进度排名-中间表'!$E$27:$E$202,新签明细[[#This Row],[cc_user_name]])</f>
        <v>0</v>
      </c>
      <c r="V1621" s="1" t="e">
        <f>DATEVALUE(LEFT(新签明细[[#This Row],[支付成功时间]], FIND(" ", 新签明细[[#This Row],[支付成功时间]]) - 1))</f>
        <v>#VALUE!</v>
      </c>
      <c r="W1621" s="1">
        <f>IFERROR(DATEVALUE(LEFT(新签明细[[#This Row],[lead_date]],FIND(" ",新签明细[[#This Row],[lead_date]])-1)),$W$2)</f>
        <v>45783</v>
      </c>
      <c r="X1621" t="b">
        <f t="shared" ca="1" si="25"/>
        <v>1</v>
      </c>
    </row>
    <row r="1622" spans="21:24">
      <c r="U1622">
        <f>COUNTIF('业绩进度排名-中间表'!$E$27:$E$202,新签明细[[#This Row],[cc_user_name]])</f>
        <v>0</v>
      </c>
      <c r="V1622" s="1" t="e">
        <f>DATEVALUE(LEFT(新签明细[[#This Row],[支付成功时间]], FIND(" ", 新签明细[[#This Row],[支付成功时间]]) - 1))</f>
        <v>#VALUE!</v>
      </c>
      <c r="W1622" s="1">
        <f>IFERROR(DATEVALUE(LEFT(新签明细[[#This Row],[lead_date]],FIND(" ",新签明细[[#This Row],[lead_date]])-1)),$W$2)</f>
        <v>45783</v>
      </c>
      <c r="X1622" t="b">
        <f t="shared" ca="1" si="25"/>
        <v>1</v>
      </c>
    </row>
    <row r="1623" spans="21:24">
      <c r="U1623">
        <f>COUNTIF('业绩进度排名-中间表'!$E$27:$E$202,新签明细[[#This Row],[cc_user_name]])</f>
        <v>0</v>
      </c>
      <c r="V1623" s="1" t="e">
        <f>DATEVALUE(LEFT(新签明细[[#This Row],[支付成功时间]], FIND(" ", 新签明细[[#This Row],[支付成功时间]]) - 1))</f>
        <v>#VALUE!</v>
      </c>
      <c r="W1623" s="1">
        <f>IFERROR(DATEVALUE(LEFT(新签明细[[#This Row],[lead_date]],FIND(" ",新签明细[[#This Row],[lead_date]])-1)),$W$2)</f>
        <v>45783</v>
      </c>
      <c r="X1623" t="b">
        <f t="shared" ca="1" si="25"/>
        <v>1</v>
      </c>
    </row>
    <row r="1624" spans="21:24">
      <c r="U1624">
        <f>COUNTIF('业绩进度排名-中间表'!$E$27:$E$202,新签明细[[#This Row],[cc_user_name]])</f>
        <v>0</v>
      </c>
      <c r="V1624" s="1" t="e">
        <f>DATEVALUE(LEFT(新签明细[[#This Row],[支付成功时间]], FIND(" ", 新签明细[[#This Row],[支付成功时间]]) - 1))</f>
        <v>#VALUE!</v>
      </c>
      <c r="W1624" s="1">
        <f>IFERROR(DATEVALUE(LEFT(新签明细[[#This Row],[lead_date]],FIND(" ",新签明细[[#This Row],[lead_date]])-1)),$W$2)</f>
        <v>45783</v>
      </c>
      <c r="X1624" t="b">
        <f t="shared" ca="1" si="25"/>
        <v>1</v>
      </c>
    </row>
    <row r="1625" spans="21:24">
      <c r="U1625">
        <f>COUNTIF('业绩进度排名-中间表'!$E$27:$E$202,新签明细[[#This Row],[cc_user_name]])</f>
        <v>0</v>
      </c>
      <c r="V1625" s="1" t="e">
        <f>DATEVALUE(LEFT(新签明细[[#This Row],[支付成功时间]], FIND(" ", 新签明细[[#This Row],[支付成功时间]]) - 1))</f>
        <v>#VALUE!</v>
      </c>
      <c r="W1625" s="1">
        <f>IFERROR(DATEVALUE(LEFT(新签明细[[#This Row],[lead_date]],FIND(" ",新签明细[[#This Row],[lead_date]])-1)),$W$2)</f>
        <v>45783</v>
      </c>
      <c r="X1625" t="b">
        <f t="shared" ca="1" si="25"/>
        <v>1</v>
      </c>
    </row>
    <row r="1626" spans="21:24">
      <c r="U1626">
        <f>COUNTIF('业绩进度排名-中间表'!$E$27:$E$202,新签明细[[#This Row],[cc_user_name]])</f>
        <v>0</v>
      </c>
      <c r="V1626" s="1" t="e">
        <f>DATEVALUE(LEFT(新签明细[[#This Row],[支付成功时间]], FIND(" ", 新签明细[[#This Row],[支付成功时间]]) - 1))</f>
        <v>#VALUE!</v>
      </c>
      <c r="W1626" s="1">
        <f>IFERROR(DATEVALUE(LEFT(新签明细[[#This Row],[lead_date]],FIND(" ",新签明细[[#This Row],[lead_date]])-1)),$W$2)</f>
        <v>45783</v>
      </c>
      <c r="X1626" t="b">
        <f t="shared" ca="1" si="25"/>
        <v>1</v>
      </c>
    </row>
    <row r="1627" spans="21:24">
      <c r="U1627">
        <f>COUNTIF('业绩进度排名-中间表'!$E$27:$E$202,新签明细[[#This Row],[cc_user_name]])</f>
        <v>0</v>
      </c>
      <c r="V1627" s="1" t="e">
        <f>DATEVALUE(LEFT(新签明细[[#This Row],[支付成功时间]], FIND(" ", 新签明细[[#This Row],[支付成功时间]]) - 1))</f>
        <v>#VALUE!</v>
      </c>
      <c r="W1627" s="1">
        <f>IFERROR(DATEVALUE(LEFT(新签明细[[#This Row],[lead_date]],FIND(" ",新签明细[[#This Row],[lead_date]])-1)),$W$2)</f>
        <v>45783</v>
      </c>
      <c r="X1627" t="b">
        <f t="shared" ca="1" si="25"/>
        <v>1</v>
      </c>
    </row>
    <row r="1628" spans="21:24">
      <c r="U1628">
        <f>COUNTIF('业绩进度排名-中间表'!$E$27:$E$202,新签明细[[#This Row],[cc_user_name]])</f>
        <v>0</v>
      </c>
      <c r="V1628" s="1" t="e">
        <f>DATEVALUE(LEFT(新签明细[[#This Row],[支付成功时间]], FIND(" ", 新签明细[[#This Row],[支付成功时间]]) - 1))</f>
        <v>#VALUE!</v>
      </c>
      <c r="W1628" s="1">
        <f>IFERROR(DATEVALUE(LEFT(新签明细[[#This Row],[lead_date]],FIND(" ",新签明细[[#This Row],[lead_date]])-1)),$W$2)</f>
        <v>45783</v>
      </c>
      <c r="X1628" t="b">
        <f t="shared" ca="1" si="25"/>
        <v>1</v>
      </c>
    </row>
    <row r="1629" spans="21:24">
      <c r="U1629">
        <f>COUNTIF('业绩进度排名-中间表'!$E$27:$E$202,新签明细[[#This Row],[cc_user_name]])</f>
        <v>0</v>
      </c>
      <c r="V1629" s="1" t="e">
        <f>DATEVALUE(LEFT(新签明细[[#This Row],[支付成功时间]], FIND(" ", 新签明细[[#This Row],[支付成功时间]]) - 1))</f>
        <v>#VALUE!</v>
      </c>
      <c r="W1629" s="1">
        <f>IFERROR(DATEVALUE(LEFT(新签明细[[#This Row],[lead_date]],FIND(" ",新签明细[[#This Row],[lead_date]])-1)),$W$2)</f>
        <v>45783</v>
      </c>
      <c r="X1629" t="b">
        <f t="shared" ca="1" si="25"/>
        <v>1</v>
      </c>
    </row>
    <row r="1630" spans="21:24">
      <c r="U1630">
        <f>COUNTIF('业绩进度排名-中间表'!$E$27:$E$202,新签明细[[#This Row],[cc_user_name]])</f>
        <v>0</v>
      </c>
      <c r="V1630" s="1" t="e">
        <f>DATEVALUE(LEFT(新签明细[[#This Row],[支付成功时间]], FIND(" ", 新签明细[[#This Row],[支付成功时间]]) - 1))</f>
        <v>#VALUE!</v>
      </c>
      <c r="W1630" s="1">
        <f>IFERROR(DATEVALUE(LEFT(新签明细[[#This Row],[lead_date]],FIND(" ",新签明细[[#This Row],[lead_date]])-1)),$W$2)</f>
        <v>45783</v>
      </c>
      <c r="X1630" t="b">
        <f t="shared" ca="1" si="25"/>
        <v>1</v>
      </c>
    </row>
    <row r="1631" spans="21:24">
      <c r="U1631">
        <f>COUNTIF('业绩进度排名-中间表'!$E$27:$E$202,新签明细[[#This Row],[cc_user_name]])</f>
        <v>0</v>
      </c>
      <c r="V1631" s="1" t="e">
        <f>DATEVALUE(LEFT(新签明细[[#This Row],[支付成功时间]], FIND(" ", 新签明细[[#This Row],[支付成功时间]]) - 1))</f>
        <v>#VALUE!</v>
      </c>
      <c r="W1631" s="1">
        <f>IFERROR(DATEVALUE(LEFT(新签明细[[#This Row],[lead_date]],FIND(" ",新签明细[[#This Row],[lead_date]])-1)),$W$2)</f>
        <v>45783</v>
      </c>
      <c r="X1631" t="b">
        <f t="shared" ca="1" si="25"/>
        <v>1</v>
      </c>
    </row>
    <row r="1632" spans="21:24">
      <c r="U1632">
        <f>COUNTIF('业绩进度排名-中间表'!$E$27:$E$202,新签明细[[#This Row],[cc_user_name]])</f>
        <v>0</v>
      </c>
      <c r="V1632" s="1" t="e">
        <f>DATEVALUE(LEFT(新签明细[[#This Row],[支付成功时间]], FIND(" ", 新签明细[[#This Row],[支付成功时间]]) - 1))</f>
        <v>#VALUE!</v>
      </c>
      <c r="W1632" s="1">
        <f>IFERROR(DATEVALUE(LEFT(新签明细[[#This Row],[lead_date]],FIND(" ",新签明细[[#This Row],[lead_date]])-1)),$W$2)</f>
        <v>45783</v>
      </c>
      <c r="X1632" t="b">
        <f t="shared" ca="1" si="25"/>
        <v>1</v>
      </c>
    </row>
    <row r="1633" spans="21:24">
      <c r="U1633">
        <f>COUNTIF('业绩进度排名-中间表'!$E$27:$E$202,新签明细[[#This Row],[cc_user_name]])</f>
        <v>0</v>
      </c>
      <c r="V1633" s="1" t="e">
        <f>DATEVALUE(LEFT(新签明细[[#This Row],[支付成功时间]], FIND(" ", 新签明细[[#This Row],[支付成功时间]]) - 1))</f>
        <v>#VALUE!</v>
      </c>
      <c r="W1633" s="1">
        <f>IFERROR(DATEVALUE(LEFT(新签明细[[#This Row],[lead_date]],FIND(" ",新签明细[[#This Row],[lead_date]])-1)),$W$2)</f>
        <v>45783</v>
      </c>
      <c r="X1633" t="b">
        <f t="shared" ca="1" si="25"/>
        <v>1</v>
      </c>
    </row>
    <row r="1634" spans="21:24">
      <c r="U1634">
        <f>COUNTIF('业绩进度排名-中间表'!$E$27:$E$202,新签明细[[#This Row],[cc_user_name]])</f>
        <v>0</v>
      </c>
      <c r="V1634" s="1" t="e">
        <f>DATEVALUE(LEFT(新签明细[[#This Row],[支付成功时间]], FIND(" ", 新签明细[[#This Row],[支付成功时间]]) - 1))</f>
        <v>#VALUE!</v>
      </c>
      <c r="W1634" s="1">
        <f>IFERROR(DATEVALUE(LEFT(新签明细[[#This Row],[lead_date]],FIND(" ",新签明细[[#This Row],[lead_date]])-1)),$W$2)</f>
        <v>45783</v>
      </c>
      <c r="X1634" t="b">
        <f t="shared" ca="1" si="25"/>
        <v>1</v>
      </c>
    </row>
    <row r="1635" spans="21:24">
      <c r="U1635">
        <f>COUNTIF('业绩进度排名-中间表'!$E$27:$E$202,新签明细[[#This Row],[cc_user_name]])</f>
        <v>0</v>
      </c>
      <c r="V1635" s="1" t="e">
        <f>DATEVALUE(LEFT(新签明细[[#This Row],[支付成功时间]], FIND(" ", 新签明细[[#This Row],[支付成功时间]]) - 1))</f>
        <v>#VALUE!</v>
      </c>
      <c r="W1635" s="1">
        <f>IFERROR(DATEVALUE(LEFT(新签明细[[#This Row],[lead_date]],FIND(" ",新签明细[[#This Row],[lead_date]])-1)),$W$2)</f>
        <v>45783</v>
      </c>
      <c r="X1635" t="b">
        <f t="shared" ca="1" si="25"/>
        <v>1</v>
      </c>
    </row>
    <row r="1636" spans="21:24">
      <c r="U1636">
        <f>COUNTIF('业绩进度排名-中间表'!$E$27:$E$202,新签明细[[#This Row],[cc_user_name]])</f>
        <v>0</v>
      </c>
      <c r="V1636" s="1" t="e">
        <f>DATEVALUE(LEFT(新签明细[[#This Row],[支付成功时间]], FIND(" ", 新签明细[[#This Row],[支付成功时间]]) - 1))</f>
        <v>#VALUE!</v>
      </c>
      <c r="W1636" s="1">
        <f>IFERROR(DATEVALUE(LEFT(新签明细[[#This Row],[lead_date]],FIND(" ",新签明细[[#This Row],[lead_date]])-1)),$W$2)</f>
        <v>45783</v>
      </c>
      <c r="X1636" t="b">
        <f t="shared" ca="1" si="25"/>
        <v>1</v>
      </c>
    </row>
    <row r="1637" spans="21:24">
      <c r="U1637">
        <f>COUNTIF('业绩进度排名-中间表'!$E$27:$E$202,新签明细[[#This Row],[cc_user_name]])</f>
        <v>0</v>
      </c>
      <c r="V1637" s="1" t="e">
        <f>DATEVALUE(LEFT(新签明细[[#This Row],[支付成功时间]], FIND(" ", 新签明细[[#This Row],[支付成功时间]]) - 1))</f>
        <v>#VALUE!</v>
      </c>
      <c r="W1637" s="1">
        <f>IFERROR(DATEVALUE(LEFT(新签明细[[#This Row],[lead_date]],FIND(" ",新签明细[[#This Row],[lead_date]])-1)),$W$2)</f>
        <v>45783</v>
      </c>
      <c r="X1637" t="b">
        <f t="shared" ca="1" si="25"/>
        <v>1</v>
      </c>
    </row>
    <row r="1638" spans="21:24">
      <c r="U1638">
        <f>COUNTIF('业绩进度排名-中间表'!$E$27:$E$202,新签明细[[#This Row],[cc_user_name]])</f>
        <v>0</v>
      </c>
      <c r="V1638" s="1" t="e">
        <f>DATEVALUE(LEFT(新签明细[[#This Row],[支付成功时间]], FIND(" ", 新签明细[[#This Row],[支付成功时间]]) - 1))</f>
        <v>#VALUE!</v>
      </c>
      <c r="W1638" s="1">
        <f>IFERROR(DATEVALUE(LEFT(新签明细[[#This Row],[lead_date]],FIND(" ",新签明细[[#This Row],[lead_date]])-1)),$W$2)</f>
        <v>45783</v>
      </c>
      <c r="X1638" t="b">
        <f t="shared" ca="1" si="25"/>
        <v>1</v>
      </c>
    </row>
    <row r="1639" spans="21:24">
      <c r="U1639">
        <f>COUNTIF('业绩进度排名-中间表'!$E$27:$E$202,新签明细[[#This Row],[cc_user_name]])</f>
        <v>0</v>
      </c>
      <c r="V1639" s="1" t="e">
        <f>DATEVALUE(LEFT(新签明细[[#This Row],[支付成功时间]], FIND(" ", 新签明细[[#This Row],[支付成功时间]]) - 1))</f>
        <v>#VALUE!</v>
      </c>
      <c r="W1639" s="1">
        <f>IFERROR(DATEVALUE(LEFT(新签明细[[#This Row],[lead_date]],FIND(" ",新签明细[[#This Row],[lead_date]])-1)),$W$2)</f>
        <v>45783</v>
      </c>
      <c r="X1639" t="b">
        <f t="shared" ca="1" si="25"/>
        <v>1</v>
      </c>
    </row>
    <row r="1640" spans="21:24">
      <c r="U1640">
        <f>COUNTIF('业绩进度排名-中间表'!$E$27:$E$202,新签明细[[#This Row],[cc_user_name]])</f>
        <v>0</v>
      </c>
      <c r="V1640" s="1" t="e">
        <f>DATEVALUE(LEFT(新签明细[[#This Row],[支付成功时间]], FIND(" ", 新签明细[[#This Row],[支付成功时间]]) - 1))</f>
        <v>#VALUE!</v>
      </c>
      <c r="W1640" s="1">
        <f>IFERROR(DATEVALUE(LEFT(新签明细[[#This Row],[lead_date]],FIND(" ",新签明细[[#This Row],[lead_date]])-1)),$W$2)</f>
        <v>45783</v>
      </c>
      <c r="X1640" t="b">
        <f t="shared" ca="1" si="25"/>
        <v>1</v>
      </c>
    </row>
    <row r="1641" spans="21:24">
      <c r="U1641">
        <f>COUNTIF('业绩进度排名-中间表'!$E$27:$E$202,新签明细[[#This Row],[cc_user_name]])</f>
        <v>0</v>
      </c>
      <c r="V1641" s="1" t="e">
        <f>DATEVALUE(LEFT(新签明细[[#This Row],[支付成功时间]], FIND(" ", 新签明细[[#This Row],[支付成功时间]]) - 1))</f>
        <v>#VALUE!</v>
      </c>
      <c r="W1641" s="1">
        <f>IFERROR(DATEVALUE(LEFT(新签明细[[#This Row],[lead_date]],FIND(" ",新签明细[[#This Row],[lead_date]])-1)),$W$2)</f>
        <v>45783</v>
      </c>
      <c r="X1641" t="b">
        <f t="shared" ca="1" si="25"/>
        <v>1</v>
      </c>
    </row>
    <row r="1642" spans="21:24">
      <c r="U1642">
        <f>COUNTIF('业绩进度排名-中间表'!$E$27:$E$202,新签明细[[#This Row],[cc_user_name]])</f>
        <v>0</v>
      </c>
      <c r="V1642" s="1" t="e">
        <f>DATEVALUE(LEFT(新签明细[[#This Row],[支付成功时间]], FIND(" ", 新签明细[[#This Row],[支付成功时间]]) - 1))</f>
        <v>#VALUE!</v>
      </c>
      <c r="W1642" s="1">
        <f>IFERROR(DATEVALUE(LEFT(新签明细[[#This Row],[lead_date]],FIND(" ",新签明细[[#This Row],[lead_date]])-1)),$W$2)</f>
        <v>45783</v>
      </c>
      <c r="X1642" t="b">
        <f t="shared" ca="1" si="25"/>
        <v>1</v>
      </c>
    </row>
    <row r="1643" spans="21:24">
      <c r="U1643">
        <f>COUNTIF('业绩进度排名-中间表'!$E$27:$E$202,新签明细[[#This Row],[cc_user_name]])</f>
        <v>0</v>
      </c>
      <c r="V1643" s="1" t="e">
        <f>DATEVALUE(LEFT(新签明细[[#This Row],[支付成功时间]], FIND(" ", 新签明细[[#This Row],[支付成功时间]]) - 1))</f>
        <v>#VALUE!</v>
      </c>
      <c r="W1643" s="1">
        <f>IFERROR(DATEVALUE(LEFT(新签明细[[#This Row],[lead_date]],FIND(" ",新签明细[[#This Row],[lead_date]])-1)),$W$2)</f>
        <v>45783</v>
      </c>
      <c r="X1643" t="b">
        <f t="shared" ca="1" si="25"/>
        <v>1</v>
      </c>
    </row>
    <row r="1644" spans="21:24">
      <c r="U1644">
        <f>COUNTIF('业绩进度排名-中间表'!$E$27:$E$202,新签明细[[#This Row],[cc_user_name]])</f>
        <v>0</v>
      </c>
      <c r="V1644" s="1" t="e">
        <f>DATEVALUE(LEFT(新签明细[[#This Row],[支付成功时间]], FIND(" ", 新签明细[[#This Row],[支付成功时间]]) - 1))</f>
        <v>#VALUE!</v>
      </c>
      <c r="W1644" s="1">
        <f>IFERROR(DATEVALUE(LEFT(新签明细[[#This Row],[lead_date]],FIND(" ",新签明细[[#This Row],[lead_date]])-1)),$W$2)</f>
        <v>45783</v>
      </c>
      <c r="X1644" t="b">
        <f t="shared" ca="1" si="25"/>
        <v>1</v>
      </c>
    </row>
    <row r="1645" spans="21:24">
      <c r="U1645">
        <f>COUNTIF('业绩进度排名-中间表'!$E$27:$E$202,新签明细[[#This Row],[cc_user_name]])</f>
        <v>0</v>
      </c>
      <c r="V1645" s="1" t="e">
        <f>DATEVALUE(LEFT(新签明细[[#This Row],[支付成功时间]], FIND(" ", 新签明细[[#This Row],[支付成功时间]]) - 1))</f>
        <v>#VALUE!</v>
      </c>
      <c r="W1645" s="1">
        <f>IFERROR(DATEVALUE(LEFT(新签明细[[#This Row],[lead_date]],FIND(" ",新签明细[[#This Row],[lead_date]])-1)),$W$2)</f>
        <v>45783</v>
      </c>
      <c r="X1645" t="b">
        <f t="shared" ca="1" si="25"/>
        <v>1</v>
      </c>
    </row>
    <row r="1646" spans="21:24">
      <c r="U1646">
        <f>COUNTIF('业绩进度排名-中间表'!$E$27:$E$202,新签明细[[#This Row],[cc_user_name]])</f>
        <v>0</v>
      </c>
      <c r="V1646" s="1" t="e">
        <f>DATEVALUE(LEFT(新签明细[[#This Row],[支付成功时间]], FIND(" ", 新签明细[[#This Row],[支付成功时间]]) - 1))</f>
        <v>#VALUE!</v>
      </c>
      <c r="W1646" s="1">
        <f>IFERROR(DATEVALUE(LEFT(新签明细[[#This Row],[lead_date]],FIND(" ",新签明细[[#This Row],[lead_date]])-1)),$W$2)</f>
        <v>45783</v>
      </c>
      <c r="X1646" t="b">
        <f t="shared" ca="1" si="25"/>
        <v>1</v>
      </c>
    </row>
    <row r="1647" spans="21:24">
      <c r="U1647">
        <f>COUNTIF('业绩进度排名-中间表'!$E$27:$E$202,新签明细[[#This Row],[cc_user_name]])</f>
        <v>0</v>
      </c>
      <c r="V1647" s="1" t="e">
        <f>DATEVALUE(LEFT(新签明细[[#This Row],[支付成功时间]], FIND(" ", 新签明细[[#This Row],[支付成功时间]]) - 1))</f>
        <v>#VALUE!</v>
      </c>
      <c r="W1647" s="1">
        <f>IFERROR(DATEVALUE(LEFT(新签明细[[#This Row],[lead_date]],FIND(" ",新签明细[[#This Row],[lead_date]])-1)),$W$2)</f>
        <v>45783</v>
      </c>
      <c r="X1647" t="b">
        <f t="shared" ca="1" si="25"/>
        <v>1</v>
      </c>
    </row>
    <row r="1648" spans="21:24">
      <c r="U1648">
        <f>COUNTIF('业绩进度排名-中间表'!$E$27:$E$202,新签明细[[#This Row],[cc_user_name]])</f>
        <v>0</v>
      </c>
      <c r="V1648" s="1" t="e">
        <f>DATEVALUE(LEFT(新签明细[[#This Row],[支付成功时间]], FIND(" ", 新签明细[[#This Row],[支付成功时间]]) - 1))</f>
        <v>#VALUE!</v>
      </c>
      <c r="W1648" s="1">
        <f>IFERROR(DATEVALUE(LEFT(新签明细[[#This Row],[lead_date]],FIND(" ",新签明细[[#This Row],[lead_date]])-1)),$W$2)</f>
        <v>45783</v>
      </c>
      <c r="X1648" t="b">
        <f t="shared" ca="1" si="25"/>
        <v>1</v>
      </c>
    </row>
    <row r="1649" spans="21:24">
      <c r="U1649">
        <f>COUNTIF('业绩进度排名-中间表'!$E$27:$E$202,新签明细[[#This Row],[cc_user_name]])</f>
        <v>0</v>
      </c>
      <c r="V1649" s="1" t="e">
        <f>DATEVALUE(LEFT(新签明细[[#This Row],[支付成功时间]], FIND(" ", 新签明细[[#This Row],[支付成功时间]]) - 1))</f>
        <v>#VALUE!</v>
      </c>
      <c r="W1649" s="1">
        <f>IFERROR(DATEVALUE(LEFT(新签明细[[#This Row],[lead_date]],FIND(" ",新签明细[[#This Row],[lead_date]])-1)),$W$2)</f>
        <v>45783</v>
      </c>
      <c r="X1649" t="b">
        <f t="shared" ca="1" si="25"/>
        <v>1</v>
      </c>
    </row>
    <row r="1650" spans="21:24">
      <c r="U1650">
        <f>COUNTIF('业绩进度排名-中间表'!$E$27:$E$202,新签明细[[#This Row],[cc_user_name]])</f>
        <v>0</v>
      </c>
      <c r="V1650" s="1" t="e">
        <f>DATEVALUE(LEFT(新签明细[[#This Row],[支付成功时间]], FIND(" ", 新签明细[[#This Row],[支付成功时间]]) - 1))</f>
        <v>#VALUE!</v>
      </c>
      <c r="W1650" s="1">
        <f>IFERROR(DATEVALUE(LEFT(新签明细[[#This Row],[lead_date]],FIND(" ",新签明细[[#This Row],[lead_date]])-1)),$W$2)</f>
        <v>45783</v>
      </c>
      <c r="X1650" t="b">
        <f t="shared" ca="1" si="25"/>
        <v>1</v>
      </c>
    </row>
    <row r="1651" spans="21:24">
      <c r="U1651">
        <f>COUNTIF('业绩进度排名-中间表'!$E$27:$E$202,新签明细[[#This Row],[cc_user_name]])</f>
        <v>0</v>
      </c>
      <c r="V1651" s="1" t="e">
        <f>DATEVALUE(LEFT(新签明细[[#This Row],[支付成功时间]], FIND(" ", 新签明细[[#This Row],[支付成功时间]]) - 1))</f>
        <v>#VALUE!</v>
      </c>
      <c r="W1651" s="1">
        <f>IFERROR(DATEVALUE(LEFT(新签明细[[#This Row],[lead_date]],FIND(" ",新签明细[[#This Row],[lead_date]])-1)),$W$2)</f>
        <v>45783</v>
      </c>
      <c r="X1651" t="b">
        <f t="shared" ca="1" si="25"/>
        <v>1</v>
      </c>
    </row>
    <row r="1652" spans="21:24">
      <c r="U1652">
        <f>COUNTIF('业绩进度排名-中间表'!$E$27:$E$202,新签明细[[#This Row],[cc_user_name]])</f>
        <v>0</v>
      </c>
      <c r="V1652" s="1" t="e">
        <f>DATEVALUE(LEFT(新签明细[[#This Row],[支付成功时间]], FIND(" ", 新签明细[[#This Row],[支付成功时间]]) - 1))</f>
        <v>#VALUE!</v>
      </c>
      <c r="W1652" s="1">
        <f>IFERROR(DATEVALUE(LEFT(新签明细[[#This Row],[lead_date]],FIND(" ",新签明细[[#This Row],[lead_date]])-1)),$W$2)</f>
        <v>45783</v>
      </c>
      <c r="X1652" t="b">
        <f t="shared" ca="1" si="25"/>
        <v>1</v>
      </c>
    </row>
    <row r="1653" spans="21:24">
      <c r="U1653">
        <f>COUNTIF('业绩进度排名-中间表'!$E$27:$E$202,新签明细[[#This Row],[cc_user_name]])</f>
        <v>0</v>
      </c>
      <c r="V1653" s="1" t="e">
        <f>DATEVALUE(LEFT(新签明细[[#This Row],[支付成功时间]], FIND(" ", 新签明细[[#This Row],[支付成功时间]]) - 1))</f>
        <v>#VALUE!</v>
      </c>
      <c r="W1653" s="1">
        <f>IFERROR(DATEVALUE(LEFT(新签明细[[#This Row],[lead_date]],FIND(" ",新签明细[[#This Row],[lead_date]])-1)),$W$2)</f>
        <v>45783</v>
      </c>
      <c r="X1653" t="b">
        <f t="shared" ca="1" si="25"/>
        <v>1</v>
      </c>
    </row>
    <row r="1654" spans="21:24">
      <c r="U1654">
        <f>COUNTIF('业绩进度排名-中间表'!$E$27:$E$202,新签明细[[#This Row],[cc_user_name]])</f>
        <v>0</v>
      </c>
      <c r="V1654" s="1" t="e">
        <f>DATEVALUE(LEFT(新签明细[[#This Row],[支付成功时间]], FIND(" ", 新签明细[[#This Row],[支付成功时间]]) - 1))</f>
        <v>#VALUE!</v>
      </c>
      <c r="W1654" s="1">
        <f>IFERROR(DATEVALUE(LEFT(新签明细[[#This Row],[lead_date]],FIND(" ",新签明细[[#This Row],[lead_date]])-1)),$W$2)</f>
        <v>45783</v>
      </c>
      <c r="X1654" t="b">
        <f t="shared" ca="1" si="25"/>
        <v>1</v>
      </c>
    </row>
    <row r="1655" spans="21:24">
      <c r="U1655">
        <f>COUNTIF('业绩进度排名-中间表'!$E$27:$E$202,新签明细[[#This Row],[cc_user_name]])</f>
        <v>0</v>
      </c>
      <c r="V1655" s="1" t="e">
        <f>DATEVALUE(LEFT(新签明细[[#This Row],[支付成功时间]], FIND(" ", 新签明细[[#This Row],[支付成功时间]]) - 1))</f>
        <v>#VALUE!</v>
      </c>
      <c r="W1655" s="1">
        <f>IFERROR(DATEVALUE(LEFT(新签明细[[#This Row],[lead_date]],FIND(" ",新签明细[[#This Row],[lead_date]])-1)),$W$2)</f>
        <v>45783</v>
      </c>
      <c r="X1655" t="b">
        <f t="shared" ca="1" si="25"/>
        <v>1</v>
      </c>
    </row>
    <row r="1656" spans="21:24">
      <c r="U1656">
        <f>COUNTIF('业绩进度排名-中间表'!$E$27:$E$202,新签明细[[#This Row],[cc_user_name]])</f>
        <v>0</v>
      </c>
      <c r="V1656" s="1" t="e">
        <f>DATEVALUE(LEFT(新签明细[[#This Row],[支付成功时间]], FIND(" ", 新签明细[[#This Row],[支付成功时间]]) - 1))</f>
        <v>#VALUE!</v>
      </c>
      <c r="W1656" s="1">
        <f>IFERROR(DATEVALUE(LEFT(新签明细[[#This Row],[lead_date]],FIND(" ",新签明细[[#This Row],[lead_date]])-1)),$W$2)</f>
        <v>45783</v>
      </c>
      <c r="X1656" t="b">
        <f t="shared" ca="1" si="25"/>
        <v>1</v>
      </c>
    </row>
    <row r="1657" spans="21:24">
      <c r="U1657">
        <f>COUNTIF('业绩进度排名-中间表'!$E$27:$E$202,新签明细[[#This Row],[cc_user_name]])</f>
        <v>0</v>
      </c>
      <c r="V1657" s="1" t="e">
        <f>DATEVALUE(LEFT(新签明细[[#This Row],[支付成功时间]], FIND(" ", 新签明细[[#This Row],[支付成功时间]]) - 1))</f>
        <v>#VALUE!</v>
      </c>
      <c r="W1657" s="1">
        <f>IFERROR(DATEVALUE(LEFT(新签明细[[#This Row],[lead_date]],FIND(" ",新签明细[[#This Row],[lead_date]])-1)),$W$2)</f>
        <v>45783</v>
      </c>
      <c r="X1657" t="b">
        <f t="shared" ca="1" si="25"/>
        <v>1</v>
      </c>
    </row>
    <row r="1658" spans="21:24">
      <c r="U1658">
        <f>COUNTIF('业绩进度排名-中间表'!$E$27:$E$202,新签明细[[#This Row],[cc_user_name]])</f>
        <v>0</v>
      </c>
      <c r="V1658" s="1" t="e">
        <f>DATEVALUE(LEFT(新签明细[[#This Row],[支付成功时间]], FIND(" ", 新签明细[[#This Row],[支付成功时间]]) - 1))</f>
        <v>#VALUE!</v>
      </c>
      <c r="W1658" s="1">
        <f>IFERROR(DATEVALUE(LEFT(新签明细[[#This Row],[lead_date]],FIND(" ",新签明细[[#This Row],[lead_date]])-1)),$W$2)</f>
        <v>45783</v>
      </c>
      <c r="X1658" t="b">
        <f t="shared" ca="1" si="25"/>
        <v>1</v>
      </c>
    </row>
    <row r="1659" spans="21:24">
      <c r="U1659">
        <f>COUNTIF('业绩进度排名-中间表'!$E$27:$E$202,新签明细[[#This Row],[cc_user_name]])</f>
        <v>0</v>
      </c>
      <c r="V1659" s="1" t="e">
        <f>DATEVALUE(LEFT(新签明细[[#This Row],[支付成功时间]], FIND(" ", 新签明细[[#This Row],[支付成功时间]]) - 1))</f>
        <v>#VALUE!</v>
      </c>
      <c r="W1659" s="1">
        <f>IFERROR(DATEVALUE(LEFT(新签明细[[#This Row],[lead_date]],FIND(" ",新签明细[[#This Row],[lead_date]])-1)),$W$2)</f>
        <v>45783</v>
      </c>
      <c r="X1659" t="b">
        <f t="shared" ca="1" si="25"/>
        <v>1</v>
      </c>
    </row>
    <row r="1660" spans="21:24">
      <c r="U1660">
        <f>COUNTIF('业绩进度排名-中间表'!$E$27:$E$202,新签明细[[#This Row],[cc_user_name]])</f>
        <v>0</v>
      </c>
      <c r="V1660" s="1" t="e">
        <f>DATEVALUE(LEFT(新签明细[[#This Row],[支付成功时间]], FIND(" ", 新签明细[[#This Row],[支付成功时间]]) - 1))</f>
        <v>#VALUE!</v>
      </c>
      <c r="W1660" s="1">
        <f>IFERROR(DATEVALUE(LEFT(新签明细[[#This Row],[lead_date]],FIND(" ",新签明细[[#This Row],[lead_date]])-1)),$W$2)</f>
        <v>45783</v>
      </c>
      <c r="X1660" t="b">
        <f t="shared" ca="1" si="25"/>
        <v>1</v>
      </c>
    </row>
    <row r="1661" spans="21:24">
      <c r="U1661">
        <f>COUNTIF('业绩进度排名-中间表'!$E$27:$E$202,新签明细[[#This Row],[cc_user_name]])</f>
        <v>0</v>
      </c>
      <c r="V1661" s="1" t="e">
        <f>DATEVALUE(LEFT(新签明细[[#This Row],[支付成功时间]], FIND(" ", 新签明细[[#This Row],[支付成功时间]]) - 1))</f>
        <v>#VALUE!</v>
      </c>
      <c r="W1661" s="1">
        <f>IFERROR(DATEVALUE(LEFT(新签明细[[#This Row],[lead_date]],FIND(" ",新签明细[[#This Row],[lead_date]])-1)),$W$2)</f>
        <v>45783</v>
      </c>
      <c r="X1661" t="b">
        <f t="shared" ca="1" si="25"/>
        <v>1</v>
      </c>
    </row>
    <row r="1662" spans="21:24">
      <c r="U1662">
        <f>COUNTIF('业绩进度排名-中间表'!$E$27:$E$202,新签明细[[#This Row],[cc_user_name]])</f>
        <v>0</v>
      </c>
      <c r="V1662" s="1" t="e">
        <f>DATEVALUE(LEFT(新签明细[[#This Row],[支付成功时间]], FIND(" ", 新签明细[[#This Row],[支付成功时间]]) - 1))</f>
        <v>#VALUE!</v>
      </c>
      <c r="W1662" s="1">
        <f>IFERROR(DATEVALUE(LEFT(新签明细[[#This Row],[lead_date]],FIND(" ",新签明细[[#This Row],[lead_date]])-1)),$W$2)</f>
        <v>45783</v>
      </c>
      <c r="X1662" t="b">
        <f t="shared" ca="1" si="25"/>
        <v>1</v>
      </c>
    </row>
    <row r="1663" spans="21:24">
      <c r="U1663">
        <f>COUNTIF('业绩进度排名-中间表'!$E$27:$E$202,新签明细[[#This Row],[cc_user_name]])</f>
        <v>0</v>
      </c>
      <c r="V1663" s="1" t="e">
        <f>DATEVALUE(LEFT(新签明细[[#This Row],[支付成功时间]], FIND(" ", 新签明细[[#This Row],[支付成功时间]]) - 1))</f>
        <v>#VALUE!</v>
      </c>
      <c r="W1663" s="1">
        <f>IFERROR(DATEVALUE(LEFT(新签明细[[#This Row],[lead_date]],FIND(" ",新签明细[[#This Row],[lead_date]])-1)),$W$2)</f>
        <v>45783</v>
      </c>
      <c r="X1663" t="b">
        <f t="shared" ca="1" si="25"/>
        <v>1</v>
      </c>
    </row>
    <row r="1664" spans="21:24">
      <c r="U1664">
        <f>COUNTIF('业绩进度排名-中间表'!$E$27:$E$202,新签明细[[#This Row],[cc_user_name]])</f>
        <v>0</v>
      </c>
      <c r="V1664" s="1" t="e">
        <f>DATEVALUE(LEFT(新签明细[[#This Row],[支付成功时间]], FIND(" ", 新签明细[[#This Row],[支付成功时间]]) - 1))</f>
        <v>#VALUE!</v>
      </c>
      <c r="W1664" s="1">
        <f>IFERROR(DATEVALUE(LEFT(新签明细[[#This Row],[lead_date]],FIND(" ",新签明细[[#This Row],[lead_date]])-1)),$W$2)</f>
        <v>45783</v>
      </c>
      <c r="X1664" t="b">
        <f t="shared" ca="1" si="25"/>
        <v>1</v>
      </c>
    </row>
    <row r="1665" spans="21:24">
      <c r="U1665">
        <f>COUNTIF('业绩进度排名-中间表'!$E$27:$E$202,新签明细[[#This Row],[cc_user_name]])</f>
        <v>0</v>
      </c>
      <c r="V1665" s="1" t="e">
        <f>DATEVALUE(LEFT(新签明细[[#This Row],[支付成功时间]], FIND(" ", 新签明细[[#This Row],[支付成功时间]]) - 1))</f>
        <v>#VALUE!</v>
      </c>
      <c r="W1665" s="1">
        <f>IFERROR(DATEVALUE(LEFT(新签明细[[#This Row],[lead_date]],FIND(" ",新签明细[[#This Row],[lead_date]])-1)),$W$2)</f>
        <v>45783</v>
      </c>
      <c r="X1665" t="b">
        <f t="shared" ca="1" si="25"/>
        <v>1</v>
      </c>
    </row>
    <row r="1666" spans="21:24">
      <c r="U1666">
        <f>COUNTIF('业绩进度排名-中间表'!$E$27:$E$202,新签明细[[#This Row],[cc_user_name]])</f>
        <v>0</v>
      </c>
      <c r="V1666" s="1" t="e">
        <f>DATEVALUE(LEFT(新签明细[[#This Row],[支付成功时间]], FIND(" ", 新签明细[[#This Row],[支付成功时间]]) - 1))</f>
        <v>#VALUE!</v>
      </c>
      <c r="W1666" s="1">
        <f>IFERROR(DATEVALUE(LEFT(新签明细[[#This Row],[lead_date]],FIND(" ",新签明细[[#This Row],[lead_date]])-1)),$W$2)</f>
        <v>45783</v>
      </c>
      <c r="X1666" t="b">
        <f t="shared" ca="1" si="25"/>
        <v>1</v>
      </c>
    </row>
    <row r="1667" spans="21:24">
      <c r="U1667">
        <f>COUNTIF('业绩进度排名-中间表'!$E$27:$E$202,新签明细[[#This Row],[cc_user_name]])</f>
        <v>0</v>
      </c>
      <c r="V1667" s="1" t="e">
        <f>DATEVALUE(LEFT(新签明细[[#This Row],[支付成功时间]], FIND(" ", 新签明细[[#This Row],[支付成功时间]]) - 1))</f>
        <v>#VALUE!</v>
      </c>
      <c r="W1667" s="1">
        <f>IFERROR(DATEVALUE(LEFT(新签明细[[#This Row],[lead_date]],FIND(" ",新签明细[[#This Row],[lead_date]])-1)),$W$2)</f>
        <v>45783</v>
      </c>
      <c r="X1667" t="b">
        <f t="shared" ref="X1667:X1730" ca="1" si="26">MONTH(W1667)=MONTH(TODAY())</f>
        <v>1</v>
      </c>
    </row>
    <row r="1668" spans="21:24">
      <c r="U1668">
        <f>COUNTIF('业绩进度排名-中间表'!$E$27:$E$202,新签明细[[#This Row],[cc_user_name]])</f>
        <v>0</v>
      </c>
      <c r="V1668" s="1" t="e">
        <f>DATEVALUE(LEFT(新签明细[[#This Row],[支付成功时间]], FIND(" ", 新签明细[[#This Row],[支付成功时间]]) - 1))</f>
        <v>#VALUE!</v>
      </c>
      <c r="W1668" s="1">
        <f>IFERROR(DATEVALUE(LEFT(新签明细[[#This Row],[lead_date]],FIND(" ",新签明细[[#This Row],[lead_date]])-1)),$W$2)</f>
        <v>45783</v>
      </c>
      <c r="X1668" t="b">
        <f t="shared" ca="1" si="26"/>
        <v>1</v>
      </c>
    </row>
    <row r="1669" spans="21:24">
      <c r="U1669">
        <f>COUNTIF('业绩进度排名-中间表'!$E$27:$E$202,新签明细[[#This Row],[cc_user_name]])</f>
        <v>0</v>
      </c>
      <c r="V1669" s="1" t="e">
        <f>DATEVALUE(LEFT(新签明细[[#This Row],[支付成功时间]], FIND(" ", 新签明细[[#This Row],[支付成功时间]]) - 1))</f>
        <v>#VALUE!</v>
      </c>
      <c r="W1669" s="1">
        <f>IFERROR(DATEVALUE(LEFT(新签明细[[#This Row],[lead_date]],FIND(" ",新签明细[[#This Row],[lead_date]])-1)),$W$2)</f>
        <v>45783</v>
      </c>
      <c r="X1669" t="b">
        <f t="shared" ca="1" si="26"/>
        <v>1</v>
      </c>
    </row>
    <row r="1670" spans="21:24">
      <c r="U1670">
        <f>COUNTIF('业绩进度排名-中间表'!$E$27:$E$202,新签明细[[#This Row],[cc_user_name]])</f>
        <v>0</v>
      </c>
      <c r="V1670" s="1" t="e">
        <f>DATEVALUE(LEFT(新签明细[[#This Row],[支付成功时间]], FIND(" ", 新签明细[[#This Row],[支付成功时间]]) - 1))</f>
        <v>#VALUE!</v>
      </c>
      <c r="W1670" s="1">
        <f>IFERROR(DATEVALUE(LEFT(新签明细[[#This Row],[lead_date]],FIND(" ",新签明细[[#This Row],[lead_date]])-1)),$W$2)</f>
        <v>45783</v>
      </c>
      <c r="X1670" t="b">
        <f t="shared" ca="1" si="26"/>
        <v>1</v>
      </c>
    </row>
    <row r="1671" spans="21:24">
      <c r="U1671">
        <f>COUNTIF('业绩进度排名-中间表'!$E$27:$E$202,新签明细[[#This Row],[cc_user_name]])</f>
        <v>0</v>
      </c>
      <c r="V1671" s="1" t="e">
        <f>DATEVALUE(LEFT(新签明细[[#This Row],[支付成功时间]], FIND(" ", 新签明细[[#This Row],[支付成功时间]]) - 1))</f>
        <v>#VALUE!</v>
      </c>
      <c r="W1671" s="1">
        <f>IFERROR(DATEVALUE(LEFT(新签明细[[#This Row],[lead_date]],FIND(" ",新签明细[[#This Row],[lead_date]])-1)),$W$2)</f>
        <v>45783</v>
      </c>
      <c r="X1671" t="b">
        <f t="shared" ca="1" si="26"/>
        <v>1</v>
      </c>
    </row>
    <row r="1672" spans="21:24">
      <c r="U1672">
        <f>COUNTIF('业绩进度排名-中间表'!$E$27:$E$202,新签明细[[#This Row],[cc_user_name]])</f>
        <v>0</v>
      </c>
      <c r="V1672" s="1" t="e">
        <f>DATEVALUE(LEFT(新签明细[[#This Row],[支付成功时间]], FIND(" ", 新签明细[[#This Row],[支付成功时间]]) - 1))</f>
        <v>#VALUE!</v>
      </c>
      <c r="W1672" s="1">
        <f>IFERROR(DATEVALUE(LEFT(新签明细[[#This Row],[lead_date]],FIND(" ",新签明细[[#This Row],[lead_date]])-1)),$W$2)</f>
        <v>45783</v>
      </c>
      <c r="X1672" t="b">
        <f t="shared" ca="1" si="26"/>
        <v>1</v>
      </c>
    </row>
    <row r="1673" spans="21:24">
      <c r="U1673">
        <f>COUNTIF('业绩进度排名-中间表'!$E$27:$E$202,新签明细[[#This Row],[cc_user_name]])</f>
        <v>0</v>
      </c>
      <c r="V1673" s="1" t="e">
        <f>DATEVALUE(LEFT(新签明细[[#This Row],[支付成功时间]], FIND(" ", 新签明细[[#This Row],[支付成功时间]]) - 1))</f>
        <v>#VALUE!</v>
      </c>
      <c r="W1673" s="1">
        <f>IFERROR(DATEVALUE(LEFT(新签明细[[#This Row],[lead_date]],FIND(" ",新签明细[[#This Row],[lead_date]])-1)),$W$2)</f>
        <v>45783</v>
      </c>
      <c r="X1673" t="b">
        <f t="shared" ca="1" si="26"/>
        <v>1</v>
      </c>
    </row>
    <row r="1674" spans="21:24">
      <c r="U1674">
        <f>COUNTIF('业绩进度排名-中间表'!$E$27:$E$202,新签明细[[#This Row],[cc_user_name]])</f>
        <v>0</v>
      </c>
      <c r="V1674" s="1" t="e">
        <f>DATEVALUE(LEFT(新签明细[[#This Row],[支付成功时间]], FIND(" ", 新签明细[[#This Row],[支付成功时间]]) - 1))</f>
        <v>#VALUE!</v>
      </c>
      <c r="W1674" s="1">
        <f>IFERROR(DATEVALUE(LEFT(新签明细[[#This Row],[lead_date]],FIND(" ",新签明细[[#This Row],[lead_date]])-1)),$W$2)</f>
        <v>45783</v>
      </c>
      <c r="X1674" t="b">
        <f t="shared" ca="1" si="26"/>
        <v>1</v>
      </c>
    </row>
    <row r="1675" spans="21:24">
      <c r="U1675">
        <f>COUNTIF('业绩进度排名-中间表'!$E$27:$E$202,新签明细[[#This Row],[cc_user_name]])</f>
        <v>0</v>
      </c>
      <c r="V1675" s="1" t="e">
        <f>DATEVALUE(LEFT(新签明细[[#This Row],[支付成功时间]], FIND(" ", 新签明细[[#This Row],[支付成功时间]]) - 1))</f>
        <v>#VALUE!</v>
      </c>
      <c r="W1675" s="1">
        <f>IFERROR(DATEVALUE(LEFT(新签明细[[#This Row],[lead_date]],FIND(" ",新签明细[[#This Row],[lead_date]])-1)),$W$2)</f>
        <v>45783</v>
      </c>
      <c r="X1675" t="b">
        <f t="shared" ca="1" si="26"/>
        <v>1</v>
      </c>
    </row>
    <row r="1676" spans="21:24">
      <c r="U1676">
        <f>COUNTIF('业绩进度排名-中间表'!$E$27:$E$202,新签明细[[#This Row],[cc_user_name]])</f>
        <v>0</v>
      </c>
      <c r="V1676" s="1" t="e">
        <f>DATEVALUE(LEFT(新签明细[[#This Row],[支付成功时间]], FIND(" ", 新签明细[[#This Row],[支付成功时间]]) - 1))</f>
        <v>#VALUE!</v>
      </c>
      <c r="W1676" s="1">
        <f>IFERROR(DATEVALUE(LEFT(新签明细[[#This Row],[lead_date]],FIND(" ",新签明细[[#This Row],[lead_date]])-1)),$W$2)</f>
        <v>45783</v>
      </c>
      <c r="X1676" t="b">
        <f t="shared" ca="1" si="26"/>
        <v>1</v>
      </c>
    </row>
    <row r="1677" spans="21:24">
      <c r="U1677">
        <f>COUNTIF('业绩进度排名-中间表'!$E$27:$E$202,新签明细[[#This Row],[cc_user_name]])</f>
        <v>0</v>
      </c>
      <c r="V1677" s="1" t="e">
        <f>DATEVALUE(LEFT(新签明细[[#This Row],[支付成功时间]], FIND(" ", 新签明细[[#This Row],[支付成功时间]]) - 1))</f>
        <v>#VALUE!</v>
      </c>
      <c r="W1677" s="1">
        <f>IFERROR(DATEVALUE(LEFT(新签明细[[#This Row],[lead_date]],FIND(" ",新签明细[[#This Row],[lead_date]])-1)),$W$2)</f>
        <v>45783</v>
      </c>
      <c r="X1677" t="b">
        <f t="shared" ca="1" si="26"/>
        <v>1</v>
      </c>
    </row>
    <row r="1678" spans="21:24">
      <c r="U1678">
        <f>COUNTIF('业绩进度排名-中间表'!$E$27:$E$202,新签明细[[#This Row],[cc_user_name]])</f>
        <v>0</v>
      </c>
      <c r="V1678" s="1" t="e">
        <f>DATEVALUE(LEFT(新签明细[[#This Row],[支付成功时间]], FIND(" ", 新签明细[[#This Row],[支付成功时间]]) - 1))</f>
        <v>#VALUE!</v>
      </c>
      <c r="W1678" s="1">
        <f>IFERROR(DATEVALUE(LEFT(新签明细[[#This Row],[lead_date]],FIND(" ",新签明细[[#This Row],[lead_date]])-1)),$W$2)</f>
        <v>45783</v>
      </c>
      <c r="X1678" t="b">
        <f t="shared" ca="1" si="26"/>
        <v>1</v>
      </c>
    </row>
    <row r="1679" spans="21:24">
      <c r="U1679">
        <f>COUNTIF('业绩进度排名-中间表'!$E$27:$E$202,新签明细[[#This Row],[cc_user_name]])</f>
        <v>0</v>
      </c>
      <c r="V1679" s="1" t="e">
        <f>DATEVALUE(LEFT(新签明细[[#This Row],[支付成功时间]], FIND(" ", 新签明细[[#This Row],[支付成功时间]]) - 1))</f>
        <v>#VALUE!</v>
      </c>
      <c r="W1679" s="1">
        <f>IFERROR(DATEVALUE(LEFT(新签明细[[#This Row],[lead_date]],FIND(" ",新签明细[[#This Row],[lead_date]])-1)),$W$2)</f>
        <v>45783</v>
      </c>
      <c r="X1679" t="b">
        <f t="shared" ca="1" si="26"/>
        <v>1</v>
      </c>
    </row>
    <row r="1680" spans="21:24">
      <c r="U1680">
        <f>COUNTIF('业绩进度排名-中间表'!$E$27:$E$202,新签明细[[#This Row],[cc_user_name]])</f>
        <v>0</v>
      </c>
      <c r="V1680" s="1" t="e">
        <f>DATEVALUE(LEFT(新签明细[[#This Row],[支付成功时间]], FIND(" ", 新签明细[[#This Row],[支付成功时间]]) - 1))</f>
        <v>#VALUE!</v>
      </c>
      <c r="W1680" s="1">
        <f>IFERROR(DATEVALUE(LEFT(新签明细[[#This Row],[lead_date]],FIND(" ",新签明细[[#This Row],[lead_date]])-1)),$W$2)</f>
        <v>45783</v>
      </c>
      <c r="X1680" t="b">
        <f t="shared" ca="1" si="26"/>
        <v>1</v>
      </c>
    </row>
    <row r="1681" spans="21:24">
      <c r="U1681">
        <f>COUNTIF('业绩进度排名-中间表'!$E$27:$E$202,新签明细[[#This Row],[cc_user_name]])</f>
        <v>0</v>
      </c>
      <c r="V1681" s="1" t="e">
        <f>DATEVALUE(LEFT(新签明细[[#This Row],[支付成功时间]], FIND(" ", 新签明细[[#This Row],[支付成功时间]]) - 1))</f>
        <v>#VALUE!</v>
      </c>
      <c r="W1681" s="1">
        <f>IFERROR(DATEVALUE(LEFT(新签明细[[#This Row],[lead_date]],FIND(" ",新签明细[[#This Row],[lead_date]])-1)),$W$2)</f>
        <v>45783</v>
      </c>
      <c r="X1681" t="b">
        <f t="shared" ca="1" si="26"/>
        <v>1</v>
      </c>
    </row>
    <row r="1682" spans="21:24">
      <c r="U1682">
        <f>COUNTIF('业绩进度排名-中间表'!$E$27:$E$202,新签明细[[#This Row],[cc_user_name]])</f>
        <v>0</v>
      </c>
      <c r="V1682" s="1" t="e">
        <f>DATEVALUE(LEFT(新签明细[[#This Row],[支付成功时间]], FIND(" ", 新签明细[[#This Row],[支付成功时间]]) - 1))</f>
        <v>#VALUE!</v>
      </c>
      <c r="W1682" s="1">
        <f>IFERROR(DATEVALUE(LEFT(新签明细[[#This Row],[lead_date]],FIND(" ",新签明细[[#This Row],[lead_date]])-1)),$W$2)</f>
        <v>45783</v>
      </c>
      <c r="X1682" t="b">
        <f t="shared" ca="1" si="26"/>
        <v>1</v>
      </c>
    </row>
    <row r="1683" spans="21:24">
      <c r="U1683">
        <f>COUNTIF('业绩进度排名-中间表'!$E$27:$E$202,新签明细[[#This Row],[cc_user_name]])</f>
        <v>0</v>
      </c>
      <c r="V1683" s="1" t="e">
        <f>DATEVALUE(LEFT(新签明细[[#This Row],[支付成功时间]], FIND(" ", 新签明细[[#This Row],[支付成功时间]]) - 1))</f>
        <v>#VALUE!</v>
      </c>
      <c r="W1683" s="1">
        <f>IFERROR(DATEVALUE(LEFT(新签明细[[#This Row],[lead_date]],FIND(" ",新签明细[[#This Row],[lead_date]])-1)),$W$2)</f>
        <v>45783</v>
      </c>
      <c r="X1683" t="b">
        <f t="shared" ca="1" si="26"/>
        <v>1</v>
      </c>
    </row>
    <row r="1684" spans="21:24">
      <c r="U1684">
        <f>COUNTIF('业绩进度排名-中间表'!$E$27:$E$202,新签明细[[#This Row],[cc_user_name]])</f>
        <v>0</v>
      </c>
      <c r="V1684" s="1" t="e">
        <f>DATEVALUE(LEFT(新签明细[[#This Row],[支付成功时间]], FIND(" ", 新签明细[[#This Row],[支付成功时间]]) - 1))</f>
        <v>#VALUE!</v>
      </c>
      <c r="W1684" s="1">
        <f>IFERROR(DATEVALUE(LEFT(新签明细[[#This Row],[lead_date]],FIND(" ",新签明细[[#This Row],[lead_date]])-1)),$W$2)</f>
        <v>45783</v>
      </c>
      <c r="X1684" t="b">
        <f t="shared" ca="1" si="26"/>
        <v>1</v>
      </c>
    </row>
    <row r="1685" spans="21:24">
      <c r="U1685">
        <f>COUNTIF('业绩进度排名-中间表'!$E$27:$E$202,新签明细[[#This Row],[cc_user_name]])</f>
        <v>0</v>
      </c>
      <c r="V1685" s="1" t="e">
        <f>DATEVALUE(LEFT(新签明细[[#This Row],[支付成功时间]], FIND(" ", 新签明细[[#This Row],[支付成功时间]]) - 1))</f>
        <v>#VALUE!</v>
      </c>
      <c r="W1685" s="1">
        <f>IFERROR(DATEVALUE(LEFT(新签明细[[#This Row],[lead_date]],FIND(" ",新签明细[[#This Row],[lead_date]])-1)),$W$2)</f>
        <v>45783</v>
      </c>
      <c r="X1685" t="b">
        <f t="shared" ca="1" si="26"/>
        <v>1</v>
      </c>
    </row>
    <row r="1686" spans="21:24">
      <c r="U1686">
        <f>COUNTIF('业绩进度排名-中间表'!$E$27:$E$202,新签明细[[#This Row],[cc_user_name]])</f>
        <v>0</v>
      </c>
      <c r="V1686" s="1" t="e">
        <f>DATEVALUE(LEFT(新签明细[[#This Row],[支付成功时间]], FIND(" ", 新签明细[[#This Row],[支付成功时间]]) - 1))</f>
        <v>#VALUE!</v>
      </c>
      <c r="W1686" s="1">
        <f>IFERROR(DATEVALUE(LEFT(新签明细[[#This Row],[lead_date]],FIND(" ",新签明细[[#This Row],[lead_date]])-1)),$W$2)</f>
        <v>45783</v>
      </c>
      <c r="X1686" t="b">
        <f t="shared" ca="1" si="26"/>
        <v>1</v>
      </c>
    </row>
    <row r="1687" spans="21:24">
      <c r="U1687">
        <f>COUNTIF('业绩进度排名-中间表'!$E$27:$E$202,新签明细[[#This Row],[cc_user_name]])</f>
        <v>0</v>
      </c>
      <c r="V1687" s="1" t="e">
        <f>DATEVALUE(LEFT(新签明细[[#This Row],[支付成功时间]], FIND(" ", 新签明细[[#This Row],[支付成功时间]]) - 1))</f>
        <v>#VALUE!</v>
      </c>
      <c r="W1687" s="1">
        <f>IFERROR(DATEVALUE(LEFT(新签明细[[#This Row],[lead_date]],FIND(" ",新签明细[[#This Row],[lead_date]])-1)),$W$2)</f>
        <v>45783</v>
      </c>
      <c r="X1687" t="b">
        <f t="shared" ca="1" si="26"/>
        <v>1</v>
      </c>
    </row>
    <row r="1688" spans="21:24">
      <c r="U1688">
        <f>COUNTIF('业绩进度排名-中间表'!$E$27:$E$202,新签明细[[#This Row],[cc_user_name]])</f>
        <v>0</v>
      </c>
      <c r="V1688" s="1" t="e">
        <f>DATEVALUE(LEFT(新签明细[[#This Row],[支付成功时间]], FIND(" ", 新签明细[[#This Row],[支付成功时间]]) - 1))</f>
        <v>#VALUE!</v>
      </c>
      <c r="W1688" s="1">
        <f>IFERROR(DATEVALUE(LEFT(新签明细[[#This Row],[lead_date]],FIND(" ",新签明细[[#This Row],[lead_date]])-1)),$W$2)</f>
        <v>45783</v>
      </c>
      <c r="X1688" t="b">
        <f t="shared" ca="1" si="26"/>
        <v>1</v>
      </c>
    </row>
    <row r="1689" spans="21:24">
      <c r="U1689">
        <f>COUNTIF('业绩进度排名-中间表'!$E$27:$E$202,新签明细[[#This Row],[cc_user_name]])</f>
        <v>0</v>
      </c>
      <c r="V1689" s="1" t="e">
        <f>DATEVALUE(LEFT(新签明细[[#This Row],[支付成功时间]], FIND(" ", 新签明细[[#This Row],[支付成功时间]]) - 1))</f>
        <v>#VALUE!</v>
      </c>
      <c r="W1689" s="1">
        <f>IFERROR(DATEVALUE(LEFT(新签明细[[#This Row],[lead_date]],FIND(" ",新签明细[[#This Row],[lead_date]])-1)),$W$2)</f>
        <v>45783</v>
      </c>
      <c r="X1689" t="b">
        <f t="shared" ca="1" si="26"/>
        <v>1</v>
      </c>
    </row>
    <row r="1690" spans="21:24">
      <c r="U1690">
        <f>COUNTIF('业绩进度排名-中间表'!$E$27:$E$202,新签明细[[#This Row],[cc_user_name]])</f>
        <v>0</v>
      </c>
      <c r="V1690" s="1" t="e">
        <f>DATEVALUE(LEFT(新签明细[[#This Row],[支付成功时间]], FIND(" ", 新签明细[[#This Row],[支付成功时间]]) - 1))</f>
        <v>#VALUE!</v>
      </c>
      <c r="W1690" s="1">
        <f>IFERROR(DATEVALUE(LEFT(新签明细[[#This Row],[lead_date]],FIND(" ",新签明细[[#This Row],[lead_date]])-1)),$W$2)</f>
        <v>45783</v>
      </c>
      <c r="X1690" t="b">
        <f t="shared" ca="1" si="26"/>
        <v>1</v>
      </c>
    </row>
    <row r="1691" spans="21:24">
      <c r="U1691">
        <f>COUNTIF('业绩进度排名-中间表'!$E$27:$E$202,新签明细[[#This Row],[cc_user_name]])</f>
        <v>0</v>
      </c>
      <c r="V1691" s="1" t="e">
        <f>DATEVALUE(LEFT(新签明细[[#This Row],[支付成功时间]], FIND(" ", 新签明细[[#This Row],[支付成功时间]]) - 1))</f>
        <v>#VALUE!</v>
      </c>
      <c r="W1691" s="1">
        <f>IFERROR(DATEVALUE(LEFT(新签明细[[#This Row],[lead_date]],FIND(" ",新签明细[[#This Row],[lead_date]])-1)),$W$2)</f>
        <v>45783</v>
      </c>
      <c r="X1691" t="b">
        <f t="shared" ca="1" si="26"/>
        <v>1</v>
      </c>
    </row>
    <row r="1692" spans="21:24">
      <c r="U1692">
        <f>COUNTIF('业绩进度排名-中间表'!$E$27:$E$202,新签明细[[#This Row],[cc_user_name]])</f>
        <v>0</v>
      </c>
      <c r="V1692" s="1" t="e">
        <f>DATEVALUE(LEFT(新签明细[[#This Row],[支付成功时间]], FIND(" ", 新签明细[[#This Row],[支付成功时间]]) - 1))</f>
        <v>#VALUE!</v>
      </c>
      <c r="W1692" s="1">
        <f>IFERROR(DATEVALUE(LEFT(新签明细[[#This Row],[lead_date]],FIND(" ",新签明细[[#This Row],[lead_date]])-1)),$W$2)</f>
        <v>45783</v>
      </c>
      <c r="X1692" t="b">
        <f t="shared" ca="1" si="26"/>
        <v>1</v>
      </c>
    </row>
    <row r="1693" spans="21:24">
      <c r="U1693">
        <f>COUNTIF('业绩进度排名-中间表'!$E$27:$E$202,新签明细[[#This Row],[cc_user_name]])</f>
        <v>0</v>
      </c>
      <c r="V1693" s="1" t="e">
        <f>DATEVALUE(LEFT(新签明细[[#This Row],[支付成功时间]], FIND(" ", 新签明细[[#This Row],[支付成功时间]]) - 1))</f>
        <v>#VALUE!</v>
      </c>
      <c r="W1693" s="1">
        <f>IFERROR(DATEVALUE(LEFT(新签明细[[#This Row],[lead_date]],FIND(" ",新签明细[[#This Row],[lead_date]])-1)),$W$2)</f>
        <v>45783</v>
      </c>
      <c r="X1693" t="b">
        <f t="shared" ca="1" si="26"/>
        <v>1</v>
      </c>
    </row>
    <row r="1694" spans="21:24">
      <c r="U1694">
        <f>COUNTIF('业绩进度排名-中间表'!$E$27:$E$202,新签明细[[#This Row],[cc_user_name]])</f>
        <v>0</v>
      </c>
      <c r="V1694" s="1" t="e">
        <f>DATEVALUE(LEFT(新签明细[[#This Row],[支付成功时间]], FIND(" ", 新签明细[[#This Row],[支付成功时间]]) - 1))</f>
        <v>#VALUE!</v>
      </c>
      <c r="W1694" s="1">
        <f>IFERROR(DATEVALUE(LEFT(新签明细[[#This Row],[lead_date]],FIND(" ",新签明细[[#This Row],[lead_date]])-1)),$W$2)</f>
        <v>45783</v>
      </c>
      <c r="X1694" t="b">
        <f t="shared" ca="1" si="26"/>
        <v>1</v>
      </c>
    </row>
    <row r="1695" spans="21:24">
      <c r="U1695">
        <f>COUNTIF('业绩进度排名-中间表'!$E$27:$E$202,新签明细[[#This Row],[cc_user_name]])</f>
        <v>0</v>
      </c>
      <c r="V1695" s="1" t="e">
        <f>DATEVALUE(LEFT(新签明细[[#This Row],[支付成功时间]], FIND(" ", 新签明细[[#This Row],[支付成功时间]]) - 1))</f>
        <v>#VALUE!</v>
      </c>
      <c r="W1695" s="1">
        <f>IFERROR(DATEVALUE(LEFT(新签明细[[#This Row],[lead_date]],FIND(" ",新签明细[[#This Row],[lead_date]])-1)),$W$2)</f>
        <v>45783</v>
      </c>
      <c r="X1695" t="b">
        <f t="shared" ca="1" si="26"/>
        <v>1</v>
      </c>
    </row>
    <row r="1696" spans="21:24">
      <c r="U1696">
        <f>COUNTIF('业绩进度排名-中间表'!$E$27:$E$202,新签明细[[#This Row],[cc_user_name]])</f>
        <v>0</v>
      </c>
      <c r="V1696" s="1" t="e">
        <f>DATEVALUE(LEFT(新签明细[[#This Row],[支付成功时间]], FIND(" ", 新签明细[[#This Row],[支付成功时间]]) - 1))</f>
        <v>#VALUE!</v>
      </c>
      <c r="W1696" s="1">
        <f>IFERROR(DATEVALUE(LEFT(新签明细[[#This Row],[lead_date]],FIND(" ",新签明细[[#This Row],[lead_date]])-1)),$W$2)</f>
        <v>45783</v>
      </c>
      <c r="X1696" t="b">
        <f t="shared" ca="1" si="26"/>
        <v>1</v>
      </c>
    </row>
    <row r="1697" spans="21:24">
      <c r="U1697">
        <f>COUNTIF('业绩进度排名-中间表'!$E$27:$E$202,新签明细[[#This Row],[cc_user_name]])</f>
        <v>0</v>
      </c>
      <c r="V1697" s="1" t="e">
        <f>DATEVALUE(LEFT(新签明细[[#This Row],[支付成功时间]], FIND(" ", 新签明细[[#This Row],[支付成功时间]]) - 1))</f>
        <v>#VALUE!</v>
      </c>
      <c r="W1697" s="1">
        <f>IFERROR(DATEVALUE(LEFT(新签明细[[#This Row],[lead_date]],FIND(" ",新签明细[[#This Row],[lead_date]])-1)),$W$2)</f>
        <v>45783</v>
      </c>
      <c r="X1697" t="b">
        <f t="shared" ca="1" si="26"/>
        <v>1</v>
      </c>
    </row>
    <row r="1698" spans="21:24">
      <c r="U1698">
        <f>COUNTIF('业绩进度排名-中间表'!$E$27:$E$202,新签明细[[#This Row],[cc_user_name]])</f>
        <v>0</v>
      </c>
      <c r="V1698" s="1" t="e">
        <f>DATEVALUE(LEFT(新签明细[[#This Row],[支付成功时间]], FIND(" ", 新签明细[[#This Row],[支付成功时间]]) - 1))</f>
        <v>#VALUE!</v>
      </c>
      <c r="W1698" s="1">
        <f>IFERROR(DATEVALUE(LEFT(新签明细[[#This Row],[lead_date]],FIND(" ",新签明细[[#This Row],[lead_date]])-1)),$W$2)</f>
        <v>45783</v>
      </c>
      <c r="X1698" t="b">
        <f t="shared" ca="1" si="26"/>
        <v>1</v>
      </c>
    </row>
    <row r="1699" spans="21:24">
      <c r="U1699">
        <f>COUNTIF('业绩进度排名-中间表'!$E$27:$E$202,新签明细[[#This Row],[cc_user_name]])</f>
        <v>0</v>
      </c>
      <c r="V1699" s="1" t="e">
        <f>DATEVALUE(LEFT(新签明细[[#This Row],[支付成功时间]], FIND(" ", 新签明细[[#This Row],[支付成功时间]]) - 1))</f>
        <v>#VALUE!</v>
      </c>
      <c r="W1699" s="1">
        <f>IFERROR(DATEVALUE(LEFT(新签明细[[#This Row],[lead_date]],FIND(" ",新签明细[[#This Row],[lead_date]])-1)),$W$2)</f>
        <v>45783</v>
      </c>
      <c r="X1699" t="b">
        <f t="shared" ca="1" si="26"/>
        <v>1</v>
      </c>
    </row>
    <row r="1700" spans="21:24">
      <c r="U1700">
        <f>COUNTIF('业绩进度排名-中间表'!$E$27:$E$202,新签明细[[#This Row],[cc_user_name]])</f>
        <v>0</v>
      </c>
      <c r="V1700" s="1" t="e">
        <f>DATEVALUE(LEFT(新签明细[[#This Row],[支付成功时间]], FIND(" ", 新签明细[[#This Row],[支付成功时间]]) - 1))</f>
        <v>#VALUE!</v>
      </c>
      <c r="W1700" s="1">
        <f>IFERROR(DATEVALUE(LEFT(新签明细[[#This Row],[lead_date]],FIND(" ",新签明细[[#This Row],[lead_date]])-1)),$W$2)</f>
        <v>45783</v>
      </c>
      <c r="X1700" t="b">
        <f t="shared" ca="1" si="26"/>
        <v>1</v>
      </c>
    </row>
    <row r="1701" spans="21:24">
      <c r="U1701">
        <f>COUNTIF('业绩进度排名-中间表'!$E$27:$E$202,新签明细[[#This Row],[cc_user_name]])</f>
        <v>0</v>
      </c>
      <c r="V1701" s="1" t="e">
        <f>DATEVALUE(LEFT(新签明细[[#This Row],[支付成功时间]], FIND(" ", 新签明细[[#This Row],[支付成功时间]]) - 1))</f>
        <v>#VALUE!</v>
      </c>
      <c r="W1701" s="1">
        <f>IFERROR(DATEVALUE(LEFT(新签明细[[#This Row],[lead_date]],FIND(" ",新签明细[[#This Row],[lead_date]])-1)),$W$2)</f>
        <v>45783</v>
      </c>
      <c r="X1701" t="b">
        <f t="shared" ca="1" si="26"/>
        <v>1</v>
      </c>
    </row>
    <row r="1702" spans="21:24">
      <c r="U1702">
        <f>COUNTIF('业绩进度排名-中间表'!$E$27:$E$202,新签明细[[#This Row],[cc_user_name]])</f>
        <v>0</v>
      </c>
      <c r="V1702" s="1" t="e">
        <f>DATEVALUE(LEFT(新签明细[[#This Row],[支付成功时间]], FIND(" ", 新签明细[[#This Row],[支付成功时间]]) - 1))</f>
        <v>#VALUE!</v>
      </c>
      <c r="W1702" s="1">
        <f>IFERROR(DATEVALUE(LEFT(新签明细[[#This Row],[lead_date]],FIND(" ",新签明细[[#This Row],[lead_date]])-1)),$W$2)</f>
        <v>45783</v>
      </c>
      <c r="X1702" t="b">
        <f t="shared" ca="1" si="26"/>
        <v>1</v>
      </c>
    </row>
    <row r="1703" spans="21:24">
      <c r="U1703">
        <f>COUNTIF('业绩进度排名-中间表'!$E$27:$E$202,新签明细[[#This Row],[cc_user_name]])</f>
        <v>0</v>
      </c>
      <c r="V1703" s="1" t="e">
        <f>DATEVALUE(LEFT(新签明细[[#This Row],[支付成功时间]], FIND(" ", 新签明细[[#This Row],[支付成功时间]]) - 1))</f>
        <v>#VALUE!</v>
      </c>
      <c r="W1703" s="1">
        <f>IFERROR(DATEVALUE(LEFT(新签明细[[#This Row],[lead_date]],FIND(" ",新签明细[[#This Row],[lead_date]])-1)),$W$2)</f>
        <v>45783</v>
      </c>
      <c r="X1703" t="b">
        <f t="shared" ca="1" si="26"/>
        <v>1</v>
      </c>
    </row>
    <row r="1704" spans="21:24">
      <c r="U1704">
        <f>COUNTIF('业绩进度排名-中间表'!$E$27:$E$202,新签明细[[#This Row],[cc_user_name]])</f>
        <v>0</v>
      </c>
      <c r="V1704" s="1" t="e">
        <f>DATEVALUE(LEFT(新签明细[[#This Row],[支付成功时间]], FIND(" ", 新签明细[[#This Row],[支付成功时间]]) - 1))</f>
        <v>#VALUE!</v>
      </c>
      <c r="W1704" s="1">
        <f>IFERROR(DATEVALUE(LEFT(新签明细[[#This Row],[lead_date]],FIND(" ",新签明细[[#This Row],[lead_date]])-1)),$W$2)</f>
        <v>45783</v>
      </c>
      <c r="X1704" t="b">
        <f t="shared" ca="1" si="26"/>
        <v>1</v>
      </c>
    </row>
    <row r="1705" spans="21:24">
      <c r="U1705">
        <f>COUNTIF('业绩进度排名-中间表'!$E$27:$E$202,新签明细[[#This Row],[cc_user_name]])</f>
        <v>0</v>
      </c>
      <c r="V1705" s="1" t="e">
        <f>DATEVALUE(LEFT(新签明细[[#This Row],[支付成功时间]], FIND(" ", 新签明细[[#This Row],[支付成功时间]]) - 1))</f>
        <v>#VALUE!</v>
      </c>
      <c r="W1705" s="1">
        <f>IFERROR(DATEVALUE(LEFT(新签明细[[#This Row],[lead_date]],FIND(" ",新签明细[[#This Row],[lead_date]])-1)),$W$2)</f>
        <v>45783</v>
      </c>
      <c r="X1705" t="b">
        <f t="shared" ca="1" si="26"/>
        <v>1</v>
      </c>
    </row>
    <row r="1706" spans="21:24">
      <c r="U1706">
        <f>COUNTIF('业绩进度排名-中间表'!$E$27:$E$202,新签明细[[#This Row],[cc_user_name]])</f>
        <v>0</v>
      </c>
      <c r="V1706" s="1" t="e">
        <f>DATEVALUE(LEFT(新签明细[[#This Row],[支付成功时间]], FIND(" ", 新签明细[[#This Row],[支付成功时间]]) - 1))</f>
        <v>#VALUE!</v>
      </c>
      <c r="W1706" s="1">
        <f>IFERROR(DATEVALUE(LEFT(新签明细[[#This Row],[lead_date]],FIND(" ",新签明细[[#This Row],[lead_date]])-1)),$W$2)</f>
        <v>45783</v>
      </c>
      <c r="X1706" t="b">
        <f t="shared" ca="1" si="26"/>
        <v>1</v>
      </c>
    </row>
    <row r="1707" spans="21:24">
      <c r="U1707">
        <f>COUNTIF('业绩进度排名-中间表'!$E$27:$E$202,新签明细[[#This Row],[cc_user_name]])</f>
        <v>0</v>
      </c>
      <c r="V1707" s="1" t="e">
        <f>DATEVALUE(LEFT(新签明细[[#This Row],[支付成功时间]], FIND(" ", 新签明细[[#This Row],[支付成功时间]]) - 1))</f>
        <v>#VALUE!</v>
      </c>
      <c r="W1707" s="1">
        <f>IFERROR(DATEVALUE(LEFT(新签明细[[#This Row],[lead_date]],FIND(" ",新签明细[[#This Row],[lead_date]])-1)),$W$2)</f>
        <v>45783</v>
      </c>
      <c r="X1707" t="b">
        <f t="shared" ca="1" si="26"/>
        <v>1</v>
      </c>
    </row>
    <row r="1708" spans="21:24">
      <c r="U1708">
        <f>COUNTIF('业绩进度排名-中间表'!$E$27:$E$202,新签明细[[#This Row],[cc_user_name]])</f>
        <v>0</v>
      </c>
      <c r="V1708" s="1" t="e">
        <f>DATEVALUE(LEFT(新签明细[[#This Row],[支付成功时间]], FIND(" ", 新签明细[[#This Row],[支付成功时间]]) - 1))</f>
        <v>#VALUE!</v>
      </c>
      <c r="W1708" s="1">
        <f>IFERROR(DATEVALUE(LEFT(新签明细[[#This Row],[lead_date]],FIND(" ",新签明细[[#This Row],[lead_date]])-1)),$W$2)</f>
        <v>45783</v>
      </c>
      <c r="X1708" t="b">
        <f t="shared" ca="1" si="26"/>
        <v>1</v>
      </c>
    </row>
    <row r="1709" spans="21:24">
      <c r="U1709">
        <f>COUNTIF('业绩进度排名-中间表'!$E$27:$E$202,新签明细[[#This Row],[cc_user_name]])</f>
        <v>0</v>
      </c>
      <c r="V1709" s="1" t="e">
        <f>DATEVALUE(LEFT(新签明细[[#This Row],[支付成功时间]], FIND(" ", 新签明细[[#This Row],[支付成功时间]]) - 1))</f>
        <v>#VALUE!</v>
      </c>
      <c r="W1709" s="1">
        <f>IFERROR(DATEVALUE(LEFT(新签明细[[#This Row],[lead_date]],FIND(" ",新签明细[[#This Row],[lead_date]])-1)),$W$2)</f>
        <v>45783</v>
      </c>
      <c r="X1709" t="b">
        <f t="shared" ca="1" si="26"/>
        <v>1</v>
      </c>
    </row>
    <row r="1710" spans="21:24">
      <c r="U1710">
        <f>COUNTIF('业绩进度排名-中间表'!$E$27:$E$202,新签明细[[#This Row],[cc_user_name]])</f>
        <v>0</v>
      </c>
      <c r="V1710" s="1" t="e">
        <f>DATEVALUE(LEFT(新签明细[[#This Row],[支付成功时间]], FIND(" ", 新签明细[[#This Row],[支付成功时间]]) - 1))</f>
        <v>#VALUE!</v>
      </c>
      <c r="W1710" s="1">
        <f>IFERROR(DATEVALUE(LEFT(新签明细[[#This Row],[lead_date]],FIND(" ",新签明细[[#This Row],[lead_date]])-1)),$W$2)</f>
        <v>45783</v>
      </c>
      <c r="X1710" t="b">
        <f t="shared" ca="1" si="26"/>
        <v>1</v>
      </c>
    </row>
    <row r="1711" spans="21:24">
      <c r="U1711">
        <f>COUNTIF('业绩进度排名-中间表'!$E$27:$E$202,新签明细[[#This Row],[cc_user_name]])</f>
        <v>0</v>
      </c>
      <c r="V1711" s="1" t="e">
        <f>DATEVALUE(LEFT(新签明细[[#This Row],[支付成功时间]], FIND(" ", 新签明细[[#This Row],[支付成功时间]]) - 1))</f>
        <v>#VALUE!</v>
      </c>
      <c r="W1711" s="1">
        <f>IFERROR(DATEVALUE(LEFT(新签明细[[#This Row],[lead_date]],FIND(" ",新签明细[[#This Row],[lead_date]])-1)),$W$2)</f>
        <v>45783</v>
      </c>
      <c r="X1711" t="b">
        <f t="shared" ca="1" si="26"/>
        <v>1</v>
      </c>
    </row>
    <row r="1712" spans="21:24">
      <c r="U1712">
        <f>COUNTIF('业绩进度排名-中间表'!$E$27:$E$202,新签明细[[#This Row],[cc_user_name]])</f>
        <v>0</v>
      </c>
      <c r="V1712" s="1" t="e">
        <f>DATEVALUE(LEFT(新签明细[[#This Row],[支付成功时间]], FIND(" ", 新签明细[[#This Row],[支付成功时间]]) - 1))</f>
        <v>#VALUE!</v>
      </c>
      <c r="W1712" s="1">
        <f>IFERROR(DATEVALUE(LEFT(新签明细[[#This Row],[lead_date]],FIND(" ",新签明细[[#This Row],[lead_date]])-1)),$W$2)</f>
        <v>45783</v>
      </c>
      <c r="X1712" t="b">
        <f t="shared" ca="1" si="26"/>
        <v>1</v>
      </c>
    </row>
    <row r="1713" spans="21:24">
      <c r="U1713">
        <f>COUNTIF('业绩进度排名-中间表'!$E$27:$E$202,新签明细[[#This Row],[cc_user_name]])</f>
        <v>0</v>
      </c>
      <c r="V1713" s="1" t="e">
        <f>DATEVALUE(LEFT(新签明细[[#This Row],[支付成功时间]], FIND(" ", 新签明细[[#This Row],[支付成功时间]]) - 1))</f>
        <v>#VALUE!</v>
      </c>
      <c r="W1713" s="1">
        <f>IFERROR(DATEVALUE(LEFT(新签明细[[#This Row],[lead_date]],FIND(" ",新签明细[[#This Row],[lead_date]])-1)),$W$2)</f>
        <v>45783</v>
      </c>
      <c r="X1713" t="b">
        <f t="shared" ca="1" si="26"/>
        <v>1</v>
      </c>
    </row>
    <row r="1714" spans="21:24">
      <c r="U1714">
        <f>COUNTIF('业绩进度排名-中间表'!$E$27:$E$202,新签明细[[#This Row],[cc_user_name]])</f>
        <v>0</v>
      </c>
      <c r="V1714" s="1" t="e">
        <f>DATEVALUE(LEFT(新签明细[[#This Row],[支付成功时间]], FIND(" ", 新签明细[[#This Row],[支付成功时间]]) - 1))</f>
        <v>#VALUE!</v>
      </c>
      <c r="W1714" s="1">
        <f>IFERROR(DATEVALUE(LEFT(新签明细[[#This Row],[lead_date]],FIND(" ",新签明细[[#This Row],[lead_date]])-1)),$W$2)</f>
        <v>45783</v>
      </c>
      <c r="X1714" t="b">
        <f t="shared" ca="1" si="26"/>
        <v>1</v>
      </c>
    </row>
    <row r="1715" spans="21:24">
      <c r="U1715">
        <f>COUNTIF('业绩进度排名-中间表'!$E$27:$E$202,新签明细[[#This Row],[cc_user_name]])</f>
        <v>0</v>
      </c>
      <c r="V1715" s="1" t="e">
        <f>DATEVALUE(LEFT(新签明细[[#This Row],[支付成功时间]], FIND(" ", 新签明细[[#This Row],[支付成功时间]]) - 1))</f>
        <v>#VALUE!</v>
      </c>
      <c r="W1715" s="1">
        <f>IFERROR(DATEVALUE(LEFT(新签明细[[#This Row],[lead_date]],FIND(" ",新签明细[[#This Row],[lead_date]])-1)),$W$2)</f>
        <v>45783</v>
      </c>
      <c r="X1715" t="b">
        <f t="shared" ca="1" si="26"/>
        <v>1</v>
      </c>
    </row>
    <row r="1716" spans="21:24">
      <c r="U1716">
        <f>COUNTIF('业绩进度排名-中间表'!$E$27:$E$202,新签明细[[#This Row],[cc_user_name]])</f>
        <v>0</v>
      </c>
      <c r="V1716" s="1" t="e">
        <f>DATEVALUE(LEFT(新签明细[[#This Row],[支付成功时间]], FIND(" ", 新签明细[[#This Row],[支付成功时间]]) - 1))</f>
        <v>#VALUE!</v>
      </c>
      <c r="W1716" s="1">
        <f>IFERROR(DATEVALUE(LEFT(新签明细[[#This Row],[lead_date]],FIND(" ",新签明细[[#This Row],[lead_date]])-1)),$W$2)</f>
        <v>45783</v>
      </c>
      <c r="X1716" t="b">
        <f t="shared" ca="1" si="26"/>
        <v>1</v>
      </c>
    </row>
    <row r="1717" spans="21:24">
      <c r="U1717">
        <f>COUNTIF('业绩进度排名-中间表'!$E$27:$E$202,新签明细[[#This Row],[cc_user_name]])</f>
        <v>0</v>
      </c>
      <c r="V1717" s="1" t="e">
        <f>DATEVALUE(LEFT(新签明细[[#This Row],[支付成功时间]], FIND(" ", 新签明细[[#This Row],[支付成功时间]]) - 1))</f>
        <v>#VALUE!</v>
      </c>
      <c r="W1717" s="1">
        <f>IFERROR(DATEVALUE(LEFT(新签明细[[#This Row],[lead_date]],FIND(" ",新签明细[[#This Row],[lead_date]])-1)),$W$2)</f>
        <v>45783</v>
      </c>
      <c r="X1717" t="b">
        <f t="shared" ca="1" si="26"/>
        <v>1</v>
      </c>
    </row>
    <row r="1718" spans="21:24">
      <c r="U1718">
        <f>COUNTIF('业绩进度排名-中间表'!$E$27:$E$202,新签明细[[#This Row],[cc_user_name]])</f>
        <v>0</v>
      </c>
      <c r="V1718" s="1" t="e">
        <f>DATEVALUE(LEFT(新签明细[[#This Row],[支付成功时间]], FIND(" ", 新签明细[[#This Row],[支付成功时间]]) - 1))</f>
        <v>#VALUE!</v>
      </c>
      <c r="W1718" s="1">
        <f>IFERROR(DATEVALUE(LEFT(新签明细[[#This Row],[lead_date]],FIND(" ",新签明细[[#This Row],[lead_date]])-1)),$W$2)</f>
        <v>45783</v>
      </c>
      <c r="X1718" t="b">
        <f t="shared" ca="1" si="26"/>
        <v>1</v>
      </c>
    </row>
    <row r="1719" spans="21:24">
      <c r="U1719">
        <f>COUNTIF('业绩进度排名-中间表'!$E$27:$E$202,新签明细[[#This Row],[cc_user_name]])</f>
        <v>0</v>
      </c>
      <c r="V1719" s="1" t="e">
        <f>DATEVALUE(LEFT(新签明细[[#This Row],[支付成功时间]], FIND(" ", 新签明细[[#This Row],[支付成功时间]]) - 1))</f>
        <v>#VALUE!</v>
      </c>
      <c r="W1719" s="1">
        <f>IFERROR(DATEVALUE(LEFT(新签明细[[#This Row],[lead_date]],FIND(" ",新签明细[[#This Row],[lead_date]])-1)),$W$2)</f>
        <v>45783</v>
      </c>
      <c r="X1719" t="b">
        <f t="shared" ca="1" si="26"/>
        <v>1</v>
      </c>
    </row>
    <row r="1720" spans="21:24">
      <c r="U1720">
        <f>COUNTIF('业绩进度排名-中间表'!$E$27:$E$202,新签明细[[#This Row],[cc_user_name]])</f>
        <v>0</v>
      </c>
      <c r="V1720" s="1" t="e">
        <f>DATEVALUE(LEFT(新签明细[[#This Row],[支付成功时间]], FIND(" ", 新签明细[[#This Row],[支付成功时间]]) - 1))</f>
        <v>#VALUE!</v>
      </c>
      <c r="W1720" s="1">
        <f>IFERROR(DATEVALUE(LEFT(新签明细[[#This Row],[lead_date]],FIND(" ",新签明细[[#This Row],[lead_date]])-1)),$W$2)</f>
        <v>45783</v>
      </c>
      <c r="X1720" t="b">
        <f t="shared" ca="1" si="26"/>
        <v>1</v>
      </c>
    </row>
    <row r="1721" spans="21:24">
      <c r="U1721">
        <f>COUNTIF('业绩进度排名-中间表'!$E$27:$E$202,新签明细[[#This Row],[cc_user_name]])</f>
        <v>0</v>
      </c>
      <c r="V1721" s="1" t="e">
        <f>DATEVALUE(LEFT(新签明细[[#This Row],[支付成功时间]], FIND(" ", 新签明细[[#This Row],[支付成功时间]]) - 1))</f>
        <v>#VALUE!</v>
      </c>
      <c r="W1721" s="1">
        <f>IFERROR(DATEVALUE(LEFT(新签明细[[#This Row],[lead_date]],FIND(" ",新签明细[[#This Row],[lead_date]])-1)),$W$2)</f>
        <v>45783</v>
      </c>
      <c r="X1721" t="b">
        <f t="shared" ca="1" si="26"/>
        <v>1</v>
      </c>
    </row>
    <row r="1722" spans="21:24">
      <c r="U1722">
        <f>COUNTIF('业绩进度排名-中间表'!$E$27:$E$202,新签明细[[#This Row],[cc_user_name]])</f>
        <v>0</v>
      </c>
      <c r="V1722" s="1" t="e">
        <f>DATEVALUE(LEFT(新签明细[[#This Row],[支付成功时间]], FIND(" ", 新签明细[[#This Row],[支付成功时间]]) - 1))</f>
        <v>#VALUE!</v>
      </c>
      <c r="W1722" s="1">
        <f>IFERROR(DATEVALUE(LEFT(新签明细[[#This Row],[lead_date]],FIND(" ",新签明细[[#This Row],[lead_date]])-1)),$W$2)</f>
        <v>45783</v>
      </c>
      <c r="X1722" t="b">
        <f t="shared" ca="1" si="26"/>
        <v>1</v>
      </c>
    </row>
    <row r="1723" spans="21:24">
      <c r="U1723">
        <f>COUNTIF('业绩进度排名-中间表'!$E$27:$E$202,新签明细[[#This Row],[cc_user_name]])</f>
        <v>0</v>
      </c>
      <c r="V1723" s="1" t="e">
        <f>DATEVALUE(LEFT(新签明细[[#This Row],[支付成功时间]], FIND(" ", 新签明细[[#This Row],[支付成功时间]]) - 1))</f>
        <v>#VALUE!</v>
      </c>
      <c r="W1723" s="1">
        <f>IFERROR(DATEVALUE(LEFT(新签明细[[#This Row],[lead_date]],FIND(" ",新签明细[[#This Row],[lead_date]])-1)),$W$2)</f>
        <v>45783</v>
      </c>
      <c r="X1723" t="b">
        <f t="shared" ca="1" si="26"/>
        <v>1</v>
      </c>
    </row>
    <row r="1724" spans="21:24">
      <c r="U1724">
        <f>COUNTIF('业绩进度排名-中间表'!$E$27:$E$202,新签明细[[#This Row],[cc_user_name]])</f>
        <v>0</v>
      </c>
      <c r="V1724" s="1" t="e">
        <f>DATEVALUE(LEFT(新签明细[[#This Row],[支付成功时间]], FIND(" ", 新签明细[[#This Row],[支付成功时间]]) - 1))</f>
        <v>#VALUE!</v>
      </c>
      <c r="W1724" s="1">
        <f>IFERROR(DATEVALUE(LEFT(新签明细[[#This Row],[lead_date]],FIND(" ",新签明细[[#This Row],[lead_date]])-1)),$W$2)</f>
        <v>45783</v>
      </c>
      <c r="X1724" t="b">
        <f t="shared" ca="1" si="26"/>
        <v>1</v>
      </c>
    </row>
    <row r="1725" spans="21:24">
      <c r="U1725">
        <f>COUNTIF('业绩进度排名-中间表'!$E$27:$E$202,新签明细[[#This Row],[cc_user_name]])</f>
        <v>0</v>
      </c>
      <c r="V1725" s="1" t="e">
        <f>DATEVALUE(LEFT(新签明细[[#This Row],[支付成功时间]], FIND(" ", 新签明细[[#This Row],[支付成功时间]]) - 1))</f>
        <v>#VALUE!</v>
      </c>
      <c r="W1725" s="1">
        <f>IFERROR(DATEVALUE(LEFT(新签明细[[#This Row],[lead_date]],FIND(" ",新签明细[[#This Row],[lead_date]])-1)),$W$2)</f>
        <v>45783</v>
      </c>
      <c r="X1725" t="b">
        <f t="shared" ca="1" si="26"/>
        <v>1</v>
      </c>
    </row>
    <row r="1726" spans="21:24">
      <c r="U1726">
        <f>COUNTIF('业绩进度排名-中间表'!$E$27:$E$202,新签明细[[#This Row],[cc_user_name]])</f>
        <v>0</v>
      </c>
      <c r="V1726" s="1" t="e">
        <f>DATEVALUE(LEFT(新签明细[[#This Row],[支付成功时间]], FIND(" ", 新签明细[[#This Row],[支付成功时间]]) - 1))</f>
        <v>#VALUE!</v>
      </c>
      <c r="W1726" s="1">
        <f>IFERROR(DATEVALUE(LEFT(新签明细[[#This Row],[lead_date]],FIND(" ",新签明细[[#This Row],[lead_date]])-1)),$W$2)</f>
        <v>45783</v>
      </c>
      <c r="X1726" t="b">
        <f t="shared" ca="1" si="26"/>
        <v>1</v>
      </c>
    </row>
    <row r="1727" spans="21:24">
      <c r="U1727">
        <f>COUNTIF('业绩进度排名-中间表'!$E$27:$E$202,新签明细[[#This Row],[cc_user_name]])</f>
        <v>0</v>
      </c>
      <c r="V1727" s="1" t="e">
        <f>DATEVALUE(LEFT(新签明细[[#This Row],[支付成功时间]], FIND(" ", 新签明细[[#This Row],[支付成功时间]]) - 1))</f>
        <v>#VALUE!</v>
      </c>
      <c r="W1727" s="1">
        <f>IFERROR(DATEVALUE(LEFT(新签明细[[#This Row],[lead_date]],FIND(" ",新签明细[[#This Row],[lead_date]])-1)),$W$2)</f>
        <v>45783</v>
      </c>
      <c r="X1727" t="b">
        <f t="shared" ca="1" si="26"/>
        <v>1</v>
      </c>
    </row>
    <row r="1728" spans="21:24">
      <c r="U1728">
        <f>COUNTIF('业绩进度排名-中间表'!$E$27:$E$202,新签明细[[#This Row],[cc_user_name]])</f>
        <v>0</v>
      </c>
      <c r="V1728" s="1" t="e">
        <f>DATEVALUE(LEFT(新签明细[[#This Row],[支付成功时间]], FIND(" ", 新签明细[[#This Row],[支付成功时间]]) - 1))</f>
        <v>#VALUE!</v>
      </c>
      <c r="W1728" s="1">
        <f>IFERROR(DATEVALUE(LEFT(新签明细[[#This Row],[lead_date]],FIND(" ",新签明细[[#This Row],[lead_date]])-1)),$W$2)</f>
        <v>45783</v>
      </c>
      <c r="X1728" t="b">
        <f t="shared" ca="1" si="26"/>
        <v>1</v>
      </c>
    </row>
    <row r="1729" spans="21:24">
      <c r="U1729">
        <f>COUNTIF('业绩进度排名-中间表'!$E$27:$E$202,新签明细[[#This Row],[cc_user_name]])</f>
        <v>0</v>
      </c>
      <c r="V1729" s="1" t="e">
        <f>DATEVALUE(LEFT(新签明细[[#This Row],[支付成功时间]], FIND(" ", 新签明细[[#This Row],[支付成功时间]]) - 1))</f>
        <v>#VALUE!</v>
      </c>
      <c r="W1729" s="1">
        <f>IFERROR(DATEVALUE(LEFT(新签明细[[#This Row],[lead_date]],FIND(" ",新签明细[[#This Row],[lead_date]])-1)),$W$2)</f>
        <v>45783</v>
      </c>
      <c r="X1729" t="b">
        <f t="shared" ca="1" si="26"/>
        <v>1</v>
      </c>
    </row>
    <row r="1730" spans="21:24">
      <c r="U1730">
        <f>COUNTIF('业绩进度排名-中间表'!$E$27:$E$202,新签明细[[#This Row],[cc_user_name]])</f>
        <v>0</v>
      </c>
      <c r="V1730" s="1" t="e">
        <f>DATEVALUE(LEFT(新签明细[[#This Row],[支付成功时间]], FIND(" ", 新签明细[[#This Row],[支付成功时间]]) - 1))</f>
        <v>#VALUE!</v>
      </c>
      <c r="W1730" s="1">
        <f>IFERROR(DATEVALUE(LEFT(新签明细[[#This Row],[lead_date]],FIND(" ",新签明细[[#This Row],[lead_date]])-1)),$W$2)</f>
        <v>45783</v>
      </c>
      <c r="X1730" t="b">
        <f t="shared" ca="1" si="26"/>
        <v>1</v>
      </c>
    </row>
    <row r="1731" spans="21:24">
      <c r="U1731">
        <f>COUNTIF('业绩进度排名-中间表'!$E$27:$E$202,新签明细[[#This Row],[cc_user_name]])</f>
        <v>0</v>
      </c>
      <c r="V1731" s="1" t="e">
        <f>DATEVALUE(LEFT(新签明细[[#This Row],[支付成功时间]], FIND(" ", 新签明细[[#This Row],[支付成功时间]]) - 1))</f>
        <v>#VALUE!</v>
      </c>
      <c r="W1731" s="1">
        <f>IFERROR(DATEVALUE(LEFT(新签明细[[#This Row],[lead_date]],FIND(" ",新签明细[[#This Row],[lead_date]])-1)),$W$2)</f>
        <v>45783</v>
      </c>
      <c r="X1731" t="b">
        <f t="shared" ref="X1731:X1794" ca="1" si="27">MONTH(W1731)=MONTH(TODAY())</f>
        <v>1</v>
      </c>
    </row>
    <row r="1732" spans="21:24">
      <c r="U1732">
        <f>COUNTIF('业绩进度排名-中间表'!$E$27:$E$202,新签明细[[#This Row],[cc_user_name]])</f>
        <v>0</v>
      </c>
      <c r="V1732" s="1" t="e">
        <f>DATEVALUE(LEFT(新签明细[[#This Row],[支付成功时间]], FIND(" ", 新签明细[[#This Row],[支付成功时间]]) - 1))</f>
        <v>#VALUE!</v>
      </c>
      <c r="W1732" s="1">
        <f>IFERROR(DATEVALUE(LEFT(新签明细[[#This Row],[lead_date]],FIND(" ",新签明细[[#This Row],[lead_date]])-1)),$W$2)</f>
        <v>45783</v>
      </c>
      <c r="X1732" t="b">
        <f t="shared" ca="1" si="27"/>
        <v>1</v>
      </c>
    </row>
    <row r="1733" spans="21:24">
      <c r="U1733">
        <f>COUNTIF('业绩进度排名-中间表'!$E$27:$E$202,新签明细[[#This Row],[cc_user_name]])</f>
        <v>0</v>
      </c>
      <c r="V1733" s="1" t="e">
        <f>DATEVALUE(LEFT(新签明细[[#This Row],[支付成功时间]], FIND(" ", 新签明细[[#This Row],[支付成功时间]]) - 1))</f>
        <v>#VALUE!</v>
      </c>
      <c r="W1733" s="1">
        <f>IFERROR(DATEVALUE(LEFT(新签明细[[#This Row],[lead_date]],FIND(" ",新签明细[[#This Row],[lead_date]])-1)),$W$2)</f>
        <v>45783</v>
      </c>
      <c r="X1733" t="b">
        <f t="shared" ca="1" si="27"/>
        <v>1</v>
      </c>
    </row>
    <row r="1734" spans="21:24">
      <c r="U1734">
        <f>COUNTIF('业绩进度排名-中间表'!$E$27:$E$202,新签明细[[#This Row],[cc_user_name]])</f>
        <v>0</v>
      </c>
      <c r="V1734" s="1" t="e">
        <f>DATEVALUE(LEFT(新签明细[[#This Row],[支付成功时间]], FIND(" ", 新签明细[[#This Row],[支付成功时间]]) - 1))</f>
        <v>#VALUE!</v>
      </c>
      <c r="W1734" s="1">
        <f>IFERROR(DATEVALUE(LEFT(新签明细[[#This Row],[lead_date]],FIND(" ",新签明细[[#This Row],[lead_date]])-1)),$W$2)</f>
        <v>45783</v>
      </c>
      <c r="X1734" t="b">
        <f t="shared" ca="1" si="27"/>
        <v>1</v>
      </c>
    </row>
    <row r="1735" spans="21:24">
      <c r="U1735">
        <f>COUNTIF('业绩进度排名-中间表'!$E$27:$E$202,新签明细[[#This Row],[cc_user_name]])</f>
        <v>0</v>
      </c>
      <c r="V1735" s="1" t="e">
        <f>DATEVALUE(LEFT(新签明细[[#This Row],[支付成功时间]], FIND(" ", 新签明细[[#This Row],[支付成功时间]]) - 1))</f>
        <v>#VALUE!</v>
      </c>
      <c r="W1735" s="1">
        <f>IFERROR(DATEVALUE(LEFT(新签明细[[#This Row],[lead_date]],FIND(" ",新签明细[[#This Row],[lead_date]])-1)),$W$2)</f>
        <v>45783</v>
      </c>
      <c r="X1735" t="b">
        <f t="shared" ca="1" si="27"/>
        <v>1</v>
      </c>
    </row>
    <row r="1736" spans="21:24">
      <c r="U1736">
        <f>COUNTIF('业绩进度排名-中间表'!$E$27:$E$202,新签明细[[#This Row],[cc_user_name]])</f>
        <v>0</v>
      </c>
      <c r="V1736" s="1" t="e">
        <f>DATEVALUE(LEFT(新签明细[[#This Row],[支付成功时间]], FIND(" ", 新签明细[[#This Row],[支付成功时间]]) - 1))</f>
        <v>#VALUE!</v>
      </c>
      <c r="W1736" s="1">
        <f>IFERROR(DATEVALUE(LEFT(新签明细[[#This Row],[lead_date]],FIND(" ",新签明细[[#This Row],[lead_date]])-1)),$W$2)</f>
        <v>45783</v>
      </c>
      <c r="X1736" t="b">
        <f t="shared" ca="1" si="27"/>
        <v>1</v>
      </c>
    </row>
    <row r="1737" spans="21:24">
      <c r="U1737">
        <f>COUNTIF('业绩进度排名-中间表'!$E$27:$E$202,新签明细[[#This Row],[cc_user_name]])</f>
        <v>0</v>
      </c>
      <c r="V1737" s="1" t="e">
        <f>DATEVALUE(LEFT(新签明细[[#This Row],[支付成功时间]], FIND(" ", 新签明细[[#This Row],[支付成功时间]]) - 1))</f>
        <v>#VALUE!</v>
      </c>
      <c r="W1737" s="1">
        <f>IFERROR(DATEVALUE(LEFT(新签明细[[#This Row],[lead_date]],FIND(" ",新签明细[[#This Row],[lead_date]])-1)),$W$2)</f>
        <v>45783</v>
      </c>
      <c r="X1737" t="b">
        <f t="shared" ca="1" si="27"/>
        <v>1</v>
      </c>
    </row>
    <row r="1738" spans="21:24">
      <c r="U1738">
        <f>COUNTIF('业绩进度排名-中间表'!$E$27:$E$202,新签明细[[#This Row],[cc_user_name]])</f>
        <v>0</v>
      </c>
      <c r="V1738" s="1" t="e">
        <f>DATEVALUE(LEFT(新签明细[[#This Row],[支付成功时间]], FIND(" ", 新签明细[[#This Row],[支付成功时间]]) - 1))</f>
        <v>#VALUE!</v>
      </c>
      <c r="W1738" s="1">
        <f>IFERROR(DATEVALUE(LEFT(新签明细[[#This Row],[lead_date]],FIND(" ",新签明细[[#This Row],[lead_date]])-1)),$W$2)</f>
        <v>45783</v>
      </c>
      <c r="X1738" t="b">
        <f t="shared" ca="1" si="27"/>
        <v>1</v>
      </c>
    </row>
    <row r="1739" spans="21:24">
      <c r="U1739">
        <f>COUNTIF('业绩进度排名-中间表'!$E$27:$E$202,新签明细[[#This Row],[cc_user_name]])</f>
        <v>0</v>
      </c>
      <c r="V1739" s="1" t="e">
        <f>DATEVALUE(LEFT(新签明细[[#This Row],[支付成功时间]], FIND(" ", 新签明细[[#This Row],[支付成功时间]]) - 1))</f>
        <v>#VALUE!</v>
      </c>
      <c r="W1739" s="1">
        <f>IFERROR(DATEVALUE(LEFT(新签明细[[#This Row],[lead_date]],FIND(" ",新签明细[[#This Row],[lead_date]])-1)),$W$2)</f>
        <v>45783</v>
      </c>
      <c r="X1739" t="b">
        <f t="shared" ca="1" si="27"/>
        <v>1</v>
      </c>
    </row>
    <row r="1740" spans="21:24">
      <c r="U1740">
        <f>COUNTIF('业绩进度排名-中间表'!$E$27:$E$202,新签明细[[#This Row],[cc_user_name]])</f>
        <v>0</v>
      </c>
      <c r="V1740" s="1" t="e">
        <f>DATEVALUE(LEFT(新签明细[[#This Row],[支付成功时间]], FIND(" ", 新签明细[[#This Row],[支付成功时间]]) - 1))</f>
        <v>#VALUE!</v>
      </c>
      <c r="W1740" s="1">
        <f>IFERROR(DATEVALUE(LEFT(新签明细[[#This Row],[lead_date]],FIND(" ",新签明细[[#This Row],[lead_date]])-1)),$W$2)</f>
        <v>45783</v>
      </c>
      <c r="X1740" t="b">
        <f t="shared" ca="1" si="27"/>
        <v>1</v>
      </c>
    </row>
    <row r="1741" spans="21:24">
      <c r="U1741">
        <f>COUNTIF('业绩进度排名-中间表'!$E$27:$E$202,新签明细[[#This Row],[cc_user_name]])</f>
        <v>0</v>
      </c>
      <c r="V1741" s="1" t="e">
        <f>DATEVALUE(LEFT(新签明细[[#This Row],[支付成功时间]], FIND(" ", 新签明细[[#This Row],[支付成功时间]]) - 1))</f>
        <v>#VALUE!</v>
      </c>
      <c r="W1741" s="1">
        <f>IFERROR(DATEVALUE(LEFT(新签明细[[#This Row],[lead_date]],FIND(" ",新签明细[[#This Row],[lead_date]])-1)),$W$2)</f>
        <v>45783</v>
      </c>
      <c r="X1741" t="b">
        <f t="shared" ca="1" si="27"/>
        <v>1</v>
      </c>
    </row>
    <row r="1742" spans="21:24">
      <c r="U1742">
        <f>COUNTIF('业绩进度排名-中间表'!$E$27:$E$202,新签明细[[#This Row],[cc_user_name]])</f>
        <v>0</v>
      </c>
      <c r="V1742" s="1" t="e">
        <f>DATEVALUE(LEFT(新签明细[[#This Row],[支付成功时间]], FIND(" ", 新签明细[[#This Row],[支付成功时间]]) - 1))</f>
        <v>#VALUE!</v>
      </c>
      <c r="W1742" s="1">
        <f>IFERROR(DATEVALUE(LEFT(新签明细[[#This Row],[lead_date]],FIND(" ",新签明细[[#This Row],[lead_date]])-1)),$W$2)</f>
        <v>45783</v>
      </c>
      <c r="X1742" t="b">
        <f t="shared" ca="1" si="27"/>
        <v>1</v>
      </c>
    </row>
    <row r="1743" spans="21:24">
      <c r="U1743">
        <f>COUNTIF('业绩进度排名-中间表'!$E$27:$E$202,新签明细[[#This Row],[cc_user_name]])</f>
        <v>0</v>
      </c>
      <c r="V1743" s="1" t="e">
        <f>DATEVALUE(LEFT(新签明细[[#This Row],[支付成功时间]], FIND(" ", 新签明细[[#This Row],[支付成功时间]]) - 1))</f>
        <v>#VALUE!</v>
      </c>
      <c r="W1743" s="1">
        <f>IFERROR(DATEVALUE(LEFT(新签明细[[#This Row],[lead_date]],FIND(" ",新签明细[[#This Row],[lead_date]])-1)),$W$2)</f>
        <v>45783</v>
      </c>
      <c r="X1743" t="b">
        <f t="shared" ca="1" si="27"/>
        <v>1</v>
      </c>
    </row>
    <row r="1744" spans="21:24">
      <c r="U1744">
        <f>COUNTIF('业绩进度排名-中间表'!$E$27:$E$202,新签明细[[#This Row],[cc_user_name]])</f>
        <v>0</v>
      </c>
      <c r="V1744" s="1" t="e">
        <f>DATEVALUE(LEFT(新签明细[[#This Row],[支付成功时间]], FIND(" ", 新签明细[[#This Row],[支付成功时间]]) - 1))</f>
        <v>#VALUE!</v>
      </c>
      <c r="W1744" s="1">
        <f>IFERROR(DATEVALUE(LEFT(新签明细[[#This Row],[lead_date]],FIND(" ",新签明细[[#This Row],[lead_date]])-1)),$W$2)</f>
        <v>45783</v>
      </c>
      <c r="X1744" t="b">
        <f t="shared" ca="1" si="27"/>
        <v>1</v>
      </c>
    </row>
    <row r="1745" spans="21:24">
      <c r="U1745">
        <f>COUNTIF('业绩进度排名-中间表'!$E$27:$E$202,新签明细[[#This Row],[cc_user_name]])</f>
        <v>0</v>
      </c>
      <c r="V1745" s="1" t="e">
        <f>DATEVALUE(LEFT(新签明细[[#This Row],[支付成功时间]], FIND(" ", 新签明细[[#This Row],[支付成功时间]]) - 1))</f>
        <v>#VALUE!</v>
      </c>
      <c r="W1745" s="1">
        <f>IFERROR(DATEVALUE(LEFT(新签明细[[#This Row],[lead_date]],FIND(" ",新签明细[[#This Row],[lead_date]])-1)),$W$2)</f>
        <v>45783</v>
      </c>
      <c r="X1745" t="b">
        <f t="shared" ca="1" si="27"/>
        <v>1</v>
      </c>
    </row>
    <row r="1746" spans="21:24">
      <c r="U1746">
        <f>COUNTIF('业绩进度排名-中间表'!$E$27:$E$202,新签明细[[#This Row],[cc_user_name]])</f>
        <v>0</v>
      </c>
      <c r="V1746" s="1" t="e">
        <f>DATEVALUE(LEFT(新签明细[[#This Row],[支付成功时间]], FIND(" ", 新签明细[[#This Row],[支付成功时间]]) - 1))</f>
        <v>#VALUE!</v>
      </c>
      <c r="W1746" s="1">
        <f>IFERROR(DATEVALUE(LEFT(新签明细[[#This Row],[lead_date]],FIND(" ",新签明细[[#This Row],[lead_date]])-1)),$W$2)</f>
        <v>45783</v>
      </c>
      <c r="X1746" t="b">
        <f t="shared" ca="1" si="27"/>
        <v>1</v>
      </c>
    </row>
    <row r="1747" spans="21:24">
      <c r="U1747">
        <f>COUNTIF('业绩进度排名-中间表'!$E$27:$E$202,新签明细[[#This Row],[cc_user_name]])</f>
        <v>0</v>
      </c>
      <c r="V1747" s="1" t="e">
        <f>DATEVALUE(LEFT(新签明细[[#This Row],[支付成功时间]], FIND(" ", 新签明细[[#This Row],[支付成功时间]]) - 1))</f>
        <v>#VALUE!</v>
      </c>
      <c r="W1747" s="1">
        <f>IFERROR(DATEVALUE(LEFT(新签明细[[#This Row],[lead_date]],FIND(" ",新签明细[[#This Row],[lead_date]])-1)),$W$2)</f>
        <v>45783</v>
      </c>
      <c r="X1747" t="b">
        <f t="shared" ca="1" si="27"/>
        <v>1</v>
      </c>
    </row>
    <row r="1748" spans="21:24">
      <c r="U1748">
        <f>COUNTIF('业绩进度排名-中间表'!$E$27:$E$202,新签明细[[#This Row],[cc_user_name]])</f>
        <v>0</v>
      </c>
      <c r="V1748" s="1" t="e">
        <f>DATEVALUE(LEFT(新签明细[[#This Row],[支付成功时间]], FIND(" ", 新签明细[[#This Row],[支付成功时间]]) - 1))</f>
        <v>#VALUE!</v>
      </c>
      <c r="W1748" s="1">
        <f>IFERROR(DATEVALUE(LEFT(新签明细[[#This Row],[lead_date]],FIND(" ",新签明细[[#This Row],[lead_date]])-1)),$W$2)</f>
        <v>45783</v>
      </c>
      <c r="X1748" t="b">
        <f t="shared" ca="1" si="27"/>
        <v>1</v>
      </c>
    </row>
    <row r="1749" spans="21:24">
      <c r="U1749">
        <f>COUNTIF('业绩进度排名-中间表'!$E$27:$E$202,新签明细[[#This Row],[cc_user_name]])</f>
        <v>0</v>
      </c>
      <c r="V1749" s="1" t="e">
        <f>DATEVALUE(LEFT(新签明细[[#This Row],[支付成功时间]], FIND(" ", 新签明细[[#This Row],[支付成功时间]]) - 1))</f>
        <v>#VALUE!</v>
      </c>
      <c r="W1749" s="1">
        <f>IFERROR(DATEVALUE(LEFT(新签明细[[#This Row],[lead_date]],FIND(" ",新签明细[[#This Row],[lead_date]])-1)),$W$2)</f>
        <v>45783</v>
      </c>
      <c r="X1749" t="b">
        <f t="shared" ca="1" si="27"/>
        <v>1</v>
      </c>
    </row>
    <row r="1750" spans="21:24">
      <c r="U1750">
        <f>COUNTIF('业绩进度排名-中间表'!$E$27:$E$202,新签明细[[#This Row],[cc_user_name]])</f>
        <v>0</v>
      </c>
      <c r="V1750" s="1" t="e">
        <f>DATEVALUE(LEFT(新签明细[[#This Row],[支付成功时间]], FIND(" ", 新签明细[[#This Row],[支付成功时间]]) - 1))</f>
        <v>#VALUE!</v>
      </c>
      <c r="W1750" s="1">
        <f>IFERROR(DATEVALUE(LEFT(新签明细[[#This Row],[lead_date]],FIND(" ",新签明细[[#This Row],[lead_date]])-1)),$W$2)</f>
        <v>45783</v>
      </c>
      <c r="X1750" t="b">
        <f t="shared" ca="1" si="27"/>
        <v>1</v>
      </c>
    </row>
    <row r="1751" spans="21:24">
      <c r="U1751">
        <f>COUNTIF('业绩进度排名-中间表'!$E$27:$E$202,新签明细[[#This Row],[cc_user_name]])</f>
        <v>0</v>
      </c>
      <c r="V1751" s="1" t="e">
        <f>DATEVALUE(LEFT(新签明细[[#This Row],[支付成功时间]], FIND(" ", 新签明细[[#This Row],[支付成功时间]]) - 1))</f>
        <v>#VALUE!</v>
      </c>
      <c r="W1751" s="1">
        <f>IFERROR(DATEVALUE(LEFT(新签明细[[#This Row],[lead_date]],FIND(" ",新签明细[[#This Row],[lead_date]])-1)),$W$2)</f>
        <v>45783</v>
      </c>
      <c r="X1751" t="b">
        <f t="shared" ca="1" si="27"/>
        <v>1</v>
      </c>
    </row>
    <row r="1752" spans="21:24">
      <c r="U1752">
        <f>COUNTIF('业绩进度排名-中间表'!$E$27:$E$202,新签明细[[#This Row],[cc_user_name]])</f>
        <v>0</v>
      </c>
      <c r="V1752" s="1" t="e">
        <f>DATEVALUE(LEFT(新签明细[[#This Row],[支付成功时间]], FIND(" ", 新签明细[[#This Row],[支付成功时间]]) - 1))</f>
        <v>#VALUE!</v>
      </c>
      <c r="W1752" s="1">
        <f>IFERROR(DATEVALUE(LEFT(新签明细[[#This Row],[lead_date]],FIND(" ",新签明细[[#This Row],[lead_date]])-1)),$W$2)</f>
        <v>45783</v>
      </c>
      <c r="X1752" t="b">
        <f t="shared" ca="1" si="27"/>
        <v>1</v>
      </c>
    </row>
    <row r="1753" spans="21:24">
      <c r="U1753">
        <f>COUNTIF('业绩进度排名-中间表'!$E$27:$E$202,新签明细[[#This Row],[cc_user_name]])</f>
        <v>0</v>
      </c>
      <c r="V1753" s="1" t="e">
        <f>DATEVALUE(LEFT(新签明细[[#This Row],[支付成功时间]], FIND(" ", 新签明细[[#This Row],[支付成功时间]]) - 1))</f>
        <v>#VALUE!</v>
      </c>
      <c r="W1753" s="1">
        <f>IFERROR(DATEVALUE(LEFT(新签明细[[#This Row],[lead_date]],FIND(" ",新签明细[[#This Row],[lead_date]])-1)),$W$2)</f>
        <v>45783</v>
      </c>
      <c r="X1753" t="b">
        <f t="shared" ca="1" si="27"/>
        <v>1</v>
      </c>
    </row>
    <row r="1754" spans="21:24">
      <c r="U1754">
        <f>COUNTIF('业绩进度排名-中间表'!$E$27:$E$202,新签明细[[#This Row],[cc_user_name]])</f>
        <v>0</v>
      </c>
      <c r="V1754" s="1" t="e">
        <f>DATEVALUE(LEFT(新签明细[[#This Row],[支付成功时间]], FIND(" ", 新签明细[[#This Row],[支付成功时间]]) - 1))</f>
        <v>#VALUE!</v>
      </c>
      <c r="W1754" s="1">
        <f>IFERROR(DATEVALUE(LEFT(新签明细[[#This Row],[lead_date]],FIND(" ",新签明细[[#This Row],[lead_date]])-1)),$W$2)</f>
        <v>45783</v>
      </c>
      <c r="X1754" t="b">
        <f t="shared" ca="1" si="27"/>
        <v>1</v>
      </c>
    </row>
    <row r="1755" spans="21:24">
      <c r="U1755">
        <f>COUNTIF('业绩进度排名-中间表'!$E$27:$E$202,新签明细[[#This Row],[cc_user_name]])</f>
        <v>0</v>
      </c>
      <c r="V1755" s="1" t="e">
        <f>DATEVALUE(LEFT(新签明细[[#This Row],[支付成功时间]], FIND(" ", 新签明细[[#This Row],[支付成功时间]]) - 1))</f>
        <v>#VALUE!</v>
      </c>
      <c r="W1755" s="1">
        <f>IFERROR(DATEVALUE(LEFT(新签明细[[#This Row],[lead_date]],FIND(" ",新签明细[[#This Row],[lead_date]])-1)),$W$2)</f>
        <v>45783</v>
      </c>
      <c r="X1755" t="b">
        <f t="shared" ca="1" si="27"/>
        <v>1</v>
      </c>
    </row>
    <row r="1756" spans="21:24">
      <c r="U1756">
        <f>COUNTIF('业绩进度排名-中间表'!$E$27:$E$202,新签明细[[#This Row],[cc_user_name]])</f>
        <v>0</v>
      </c>
      <c r="V1756" s="1" t="e">
        <f>DATEVALUE(LEFT(新签明细[[#This Row],[支付成功时间]], FIND(" ", 新签明细[[#This Row],[支付成功时间]]) - 1))</f>
        <v>#VALUE!</v>
      </c>
      <c r="W1756" s="1">
        <f>IFERROR(DATEVALUE(LEFT(新签明细[[#This Row],[lead_date]],FIND(" ",新签明细[[#This Row],[lead_date]])-1)),$W$2)</f>
        <v>45783</v>
      </c>
      <c r="X1756" t="b">
        <f t="shared" ca="1" si="27"/>
        <v>1</v>
      </c>
    </row>
    <row r="1757" spans="21:24">
      <c r="U1757">
        <f>COUNTIF('业绩进度排名-中间表'!$E$27:$E$202,新签明细[[#This Row],[cc_user_name]])</f>
        <v>0</v>
      </c>
      <c r="V1757" s="1" t="e">
        <f>DATEVALUE(LEFT(新签明细[[#This Row],[支付成功时间]], FIND(" ", 新签明细[[#This Row],[支付成功时间]]) - 1))</f>
        <v>#VALUE!</v>
      </c>
      <c r="W1757" s="1">
        <f>IFERROR(DATEVALUE(LEFT(新签明细[[#This Row],[lead_date]],FIND(" ",新签明细[[#This Row],[lead_date]])-1)),$W$2)</f>
        <v>45783</v>
      </c>
      <c r="X1757" t="b">
        <f t="shared" ca="1" si="27"/>
        <v>1</v>
      </c>
    </row>
    <row r="1758" spans="21:24">
      <c r="U1758">
        <f>COUNTIF('业绩进度排名-中间表'!$E$27:$E$202,新签明细[[#This Row],[cc_user_name]])</f>
        <v>0</v>
      </c>
      <c r="V1758" s="1" t="e">
        <f>DATEVALUE(LEFT(新签明细[[#This Row],[支付成功时间]], FIND(" ", 新签明细[[#This Row],[支付成功时间]]) - 1))</f>
        <v>#VALUE!</v>
      </c>
      <c r="W1758" s="1">
        <f>IFERROR(DATEVALUE(LEFT(新签明细[[#This Row],[lead_date]],FIND(" ",新签明细[[#This Row],[lead_date]])-1)),$W$2)</f>
        <v>45783</v>
      </c>
      <c r="X1758" t="b">
        <f t="shared" ca="1" si="27"/>
        <v>1</v>
      </c>
    </row>
    <row r="1759" spans="21:24">
      <c r="U1759">
        <f>COUNTIF('业绩进度排名-中间表'!$E$27:$E$202,新签明细[[#This Row],[cc_user_name]])</f>
        <v>0</v>
      </c>
      <c r="V1759" s="1" t="e">
        <f>DATEVALUE(LEFT(新签明细[[#This Row],[支付成功时间]], FIND(" ", 新签明细[[#This Row],[支付成功时间]]) - 1))</f>
        <v>#VALUE!</v>
      </c>
      <c r="W1759" s="1">
        <f>IFERROR(DATEVALUE(LEFT(新签明细[[#This Row],[lead_date]],FIND(" ",新签明细[[#This Row],[lead_date]])-1)),$W$2)</f>
        <v>45783</v>
      </c>
      <c r="X1759" t="b">
        <f t="shared" ca="1" si="27"/>
        <v>1</v>
      </c>
    </row>
    <row r="1760" spans="21:24">
      <c r="U1760">
        <f>COUNTIF('业绩进度排名-中间表'!$E$27:$E$202,新签明细[[#This Row],[cc_user_name]])</f>
        <v>0</v>
      </c>
      <c r="V1760" s="1" t="e">
        <f>DATEVALUE(LEFT(新签明细[[#This Row],[支付成功时间]], FIND(" ", 新签明细[[#This Row],[支付成功时间]]) - 1))</f>
        <v>#VALUE!</v>
      </c>
      <c r="W1760" s="1">
        <f>IFERROR(DATEVALUE(LEFT(新签明细[[#This Row],[lead_date]],FIND(" ",新签明细[[#This Row],[lead_date]])-1)),$W$2)</f>
        <v>45783</v>
      </c>
      <c r="X1760" t="b">
        <f t="shared" ca="1" si="27"/>
        <v>1</v>
      </c>
    </row>
    <row r="1761" spans="21:24">
      <c r="U1761">
        <f>COUNTIF('业绩进度排名-中间表'!$E$27:$E$202,新签明细[[#This Row],[cc_user_name]])</f>
        <v>0</v>
      </c>
      <c r="V1761" s="1" t="e">
        <f>DATEVALUE(LEFT(新签明细[[#This Row],[支付成功时间]], FIND(" ", 新签明细[[#This Row],[支付成功时间]]) - 1))</f>
        <v>#VALUE!</v>
      </c>
      <c r="W1761" s="1">
        <f>IFERROR(DATEVALUE(LEFT(新签明细[[#This Row],[lead_date]],FIND(" ",新签明细[[#This Row],[lead_date]])-1)),$W$2)</f>
        <v>45783</v>
      </c>
      <c r="X1761" t="b">
        <f t="shared" ca="1" si="27"/>
        <v>1</v>
      </c>
    </row>
    <row r="1762" spans="21:24">
      <c r="U1762">
        <f>COUNTIF('业绩进度排名-中间表'!$E$27:$E$202,新签明细[[#This Row],[cc_user_name]])</f>
        <v>0</v>
      </c>
      <c r="V1762" s="1" t="e">
        <f>DATEVALUE(LEFT(新签明细[[#This Row],[支付成功时间]], FIND(" ", 新签明细[[#This Row],[支付成功时间]]) - 1))</f>
        <v>#VALUE!</v>
      </c>
      <c r="W1762" s="1">
        <f>IFERROR(DATEVALUE(LEFT(新签明细[[#This Row],[lead_date]],FIND(" ",新签明细[[#This Row],[lead_date]])-1)),$W$2)</f>
        <v>45783</v>
      </c>
      <c r="X1762" t="b">
        <f t="shared" ca="1" si="27"/>
        <v>1</v>
      </c>
    </row>
    <row r="1763" spans="21:24">
      <c r="U1763">
        <f>COUNTIF('业绩进度排名-中间表'!$E$27:$E$202,新签明细[[#This Row],[cc_user_name]])</f>
        <v>0</v>
      </c>
      <c r="V1763" s="1" t="e">
        <f>DATEVALUE(LEFT(新签明细[[#This Row],[支付成功时间]], FIND(" ", 新签明细[[#This Row],[支付成功时间]]) - 1))</f>
        <v>#VALUE!</v>
      </c>
      <c r="W1763" s="1">
        <f>IFERROR(DATEVALUE(LEFT(新签明细[[#This Row],[lead_date]],FIND(" ",新签明细[[#This Row],[lead_date]])-1)),$W$2)</f>
        <v>45783</v>
      </c>
      <c r="X1763" t="b">
        <f t="shared" ca="1" si="27"/>
        <v>1</v>
      </c>
    </row>
    <row r="1764" spans="21:24">
      <c r="U1764">
        <f>COUNTIF('业绩进度排名-中间表'!$E$27:$E$202,新签明细[[#This Row],[cc_user_name]])</f>
        <v>0</v>
      </c>
      <c r="V1764" s="1" t="e">
        <f>DATEVALUE(LEFT(新签明细[[#This Row],[支付成功时间]], FIND(" ", 新签明细[[#This Row],[支付成功时间]]) - 1))</f>
        <v>#VALUE!</v>
      </c>
      <c r="W1764" s="1">
        <f>IFERROR(DATEVALUE(LEFT(新签明细[[#This Row],[lead_date]],FIND(" ",新签明细[[#This Row],[lead_date]])-1)),$W$2)</f>
        <v>45783</v>
      </c>
      <c r="X1764" t="b">
        <f t="shared" ca="1" si="27"/>
        <v>1</v>
      </c>
    </row>
    <row r="1765" spans="21:24">
      <c r="U1765">
        <f>COUNTIF('业绩进度排名-中间表'!$E$27:$E$202,新签明细[[#This Row],[cc_user_name]])</f>
        <v>0</v>
      </c>
      <c r="V1765" s="1" t="e">
        <f>DATEVALUE(LEFT(新签明细[[#This Row],[支付成功时间]], FIND(" ", 新签明细[[#This Row],[支付成功时间]]) - 1))</f>
        <v>#VALUE!</v>
      </c>
      <c r="W1765" s="1">
        <f>IFERROR(DATEVALUE(LEFT(新签明细[[#This Row],[lead_date]],FIND(" ",新签明细[[#This Row],[lead_date]])-1)),$W$2)</f>
        <v>45783</v>
      </c>
      <c r="X1765" t="b">
        <f t="shared" ca="1" si="27"/>
        <v>1</v>
      </c>
    </row>
    <row r="1766" spans="21:24">
      <c r="U1766">
        <f>COUNTIF('业绩进度排名-中间表'!$E$27:$E$202,新签明细[[#This Row],[cc_user_name]])</f>
        <v>0</v>
      </c>
      <c r="V1766" s="1" t="e">
        <f>DATEVALUE(LEFT(新签明细[[#This Row],[支付成功时间]], FIND(" ", 新签明细[[#This Row],[支付成功时间]]) - 1))</f>
        <v>#VALUE!</v>
      </c>
      <c r="W1766" s="1">
        <f>IFERROR(DATEVALUE(LEFT(新签明细[[#This Row],[lead_date]],FIND(" ",新签明细[[#This Row],[lead_date]])-1)),$W$2)</f>
        <v>45783</v>
      </c>
      <c r="X1766" t="b">
        <f t="shared" ca="1" si="27"/>
        <v>1</v>
      </c>
    </row>
    <row r="1767" spans="21:24">
      <c r="U1767">
        <f>COUNTIF('业绩进度排名-中间表'!$E$27:$E$202,新签明细[[#This Row],[cc_user_name]])</f>
        <v>0</v>
      </c>
      <c r="V1767" s="1" t="e">
        <f>DATEVALUE(LEFT(新签明细[[#This Row],[支付成功时间]], FIND(" ", 新签明细[[#This Row],[支付成功时间]]) - 1))</f>
        <v>#VALUE!</v>
      </c>
      <c r="W1767" s="1">
        <f>IFERROR(DATEVALUE(LEFT(新签明细[[#This Row],[lead_date]],FIND(" ",新签明细[[#This Row],[lead_date]])-1)),$W$2)</f>
        <v>45783</v>
      </c>
      <c r="X1767" t="b">
        <f t="shared" ca="1" si="27"/>
        <v>1</v>
      </c>
    </row>
    <row r="1768" spans="21:24">
      <c r="U1768">
        <f>COUNTIF('业绩进度排名-中间表'!$E$27:$E$202,新签明细[[#This Row],[cc_user_name]])</f>
        <v>0</v>
      </c>
      <c r="V1768" s="1" t="e">
        <f>DATEVALUE(LEFT(新签明细[[#This Row],[支付成功时间]], FIND(" ", 新签明细[[#This Row],[支付成功时间]]) - 1))</f>
        <v>#VALUE!</v>
      </c>
      <c r="W1768" s="1">
        <f>IFERROR(DATEVALUE(LEFT(新签明细[[#This Row],[lead_date]],FIND(" ",新签明细[[#This Row],[lead_date]])-1)),$W$2)</f>
        <v>45783</v>
      </c>
      <c r="X1768" t="b">
        <f t="shared" ca="1" si="27"/>
        <v>1</v>
      </c>
    </row>
    <row r="1769" spans="21:24">
      <c r="U1769">
        <f>COUNTIF('业绩进度排名-中间表'!$E$27:$E$202,新签明细[[#This Row],[cc_user_name]])</f>
        <v>0</v>
      </c>
      <c r="V1769" s="1" t="e">
        <f>DATEVALUE(LEFT(新签明细[[#This Row],[支付成功时间]], FIND(" ", 新签明细[[#This Row],[支付成功时间]]) - 1))</f>
        <v>#VALUE!</v>
      </c>
      <c r="W1769" s="1">
        <f>IFERROR(DATEVALUE(LEFT(新签明细[[#This Row],[lead_date]],FIND(" ",新签明细[[#This Row],[lead_date]])-1)),$W$2)</f>
        <v>45783</v>
      </c>
      <c r="X1769" t="b">
        <f t="shared" ca="1" si="27"/>
        <v>1</v>
      </c>
    </row>
    <row r="1770" spans="21:24">
      <c r="U1770">
        <f>COUNTIF('业绩进度排名-中间表'!$E$27:$E$202,新签明细[[#This Row],[cc_user_name]])</f>
        <v>0</v>
      </c>
      <c r="V1770" s="1" t="e">
        <f>DATEVALUE(LEFT(新签明细[[#This Row],[支付成功时间]], FIND(" ", 新签明细[[#This Row],[支付成功时间]]) - 1))</f>
        <v>#VALUE!</v>
      </c>
      <c r="W1770" s="1">
        <f>IFERROR(DATEVALUE(LEFT(新签明细[[#This Row],[lead_date]],FIND(" ",新签明细[[#This Row],[lead_date]])-1)),$W$2)</f>
        <v>45783</v>
      </c>
      <c r="X1770" t="b">
        <f t="shared" ca="1" si="27"/>
        <v>1</v>
      </c>
    </row>
    <row r="1771" spans="21:24">
      <c r="U1771">
        <f>COUNTIF('业绩进度排名-中间表'!$E$27:$E$202,新签明细[[#This Row],[cc_user_name]])</f>
        <v>0</v>
      </c>
      <c r="V1771" s="1" t="e">
        <f>DATEVALUE(LEFT(新签明细[[#This Row],[支付成功时间]], FIND(" ", 新签明细[[#This Row],[支付成功时间]]) - 1))</f>
        <v>#VALUE!</v>
      </c>
      <c r="W1771" s="1">
        <f>IFERROR(DATEVALUE(LEFT(新签明细[[#This Row],[lead_date]],FIND(" ",新签明细[[#This Row],[lead_date]])-1)),$W$2)</f>
        <v>45783</v>
      </c>
      <c r="X1771" t="b">
        <f t="shared" ca="1" si="27"/>
        <v>1</v>
      </c>
    </row>
    <row r="1772" spans="21:24">
      <c r="U1772">
        <f>COUNTIF('业绩进度排名-中间表'!$E$27:$E$202,新签明细[[#This Row],[cc_user_name]])</f>
        <v>0</v>
      </c>
      <c r="V1772" s="1" t="e">
        <f>DATEVALUE(LEFT(新签明细[[#This Row],[支付成功时间]], FIND(" ", 新签明细[[#This Row],[支付成功时间]]) - 1))</f>
        <v>#VALUE!</v>
      </c>
      <c r="W1772" s="1">
        <f>IFERROR(DATEVALUE(LEFT(新签明细[[#This Row],[lead_date]],FIND(" ",新签明细[[#This Row],[lead_date]])-1)),$W$2)</f>
        <v>45783</v>
      </c>
      <c r="X1772" t="b">
        <f t="shared" ca="1" si="27"/>
        <v>1</v>
      </c>
    </row>
    <row r="1773" spans="21:24">
      <c r="U1773">
        <f>COUNTIF('业绩进度排名-中间表'!$E$27:$E$202,新签明细[[#This Row],[cc_user_name]])</f>
        <v>0</v>
      </c>
      <c r="V1773" s="1" t="e">
        <f>DATEVALUE(LEFT(新签明细[[#This Row],[支付成功时间]], FIND(" ", 新签明细[[#This Row],[支付成功时间]]) - 1))</f>
        <v>#VALUE!</v>
      </c>
      <c r="W1773" s="1">
        <f>IFERROR(DATEVALUE(LEFT(新签明细[[#This Row],[lead_date]],FIND(" ",新签明细[[#This Row],[lead_date]])-1)),$W$2)</f>
        <v>45783</v>
      </c>
      <c r="X1773" t="b">
        <f t="shared" ca="1" si="27"/>
        <v>1</v>
      </c>
    </row>
    <row r="1774" spans="21:24">
      <c r="U1774">
        <f>COUNTIF('业绩进度排名-中间表'!$E$27:$E$202,新签明细[[#This Row],[cc_user_name]])</f>
        <v>0</v>
      </c>
      <c r="V1774" s="1" t="e">
        <f>DATEVALUE(LEFT(新签明细[[#This Row],[支付成功时间]], FIND(" ", 新签明细[[#This Row],[支付成功时间]]) - 1))</f>
        <v>#VALUE!</v>
      </c>
      <c r="W1774" s="1">
        <f>IFERROR(DATEVALUE(LEFT(新签明细[[#This Row],[lead_date]],FIND(" ",新签明细[[#This Row],[lead_date]])-1)),$W$2)</f>
        <v>45783</v>
      </c>
      <c r="X1774" t="b">
        <f t="shared" ca="1" si="27"/>
        <v>1</v>
      </c>
    </row>
    <row r="1775" spans="21:24">
      <c r="U1775">
        <f>COUNTIF('业绩进度排名-中间表'!$E$27:$E$202,新签明细[[#This Row],[cc_user_name]])</f>
        <v>0</v>
      </c>
      <c r="V1775" s="1" t="e">
        <f>DATEVALUE(LEFT(新签明细[[#This Row],[支付成功时间]], FIND(" ", 新签明细[[#This Row],[支付成功时间]]) - 1))</f>
        <v>#VALUE!</v>
      </c>
      <c r="W1775" s="1">
        <f>IFERROR(DATEVALUE(LEFT(新签明细[[#This Row],[lead_date]],FIND(" ",新签明细[[#This Row],[lead_date]])-1)),$W$2)</f>
        <v>45783</v>
      </c>
      <c r="X1775" t="b">
        <f t="shared" ca="1" si="27"/>
        <v>1</v>
      </c>
    </row>
    <row r="1776" spans="21:24">
      <c r="U1776">
        <f>COUNTIF('业绩进度排名-中间表'!$E$27:$E$202,新签明细[[#This Row],[cc_user_name]])</f>
        <v>0</v>
      </c>
      <c r="V1776" s="1" t="e">
        <f>DATEVALUE(LEFT(新签明细[[#This Row],[支付成功时间]], FIND(" ", 新签明细[[#This Row],[支付成功时间]]) - 1))</f>
        <v>#VALUE!</v>
      </c>
      <c r="W1776" s="1">
        <f>IFERROR(DATEVALUE(LEFT(新签明细[[#This Row],[lead_date]],FIND(" ",新签明细[[#This Row],[lead_date]])-1)),$W$2)</f>
        <v>45783</v>
      </c>
      <c r="X1776" t="b">
        <f t="shared" ca="1" si="27"/>
        <v>1</v>
      </c>
    </row>
    <row r="1777" spans="21:24">
      <c r="U1777">
        <f>COUNTIF('业绩进度排名-中间表'!$E$27:$E$202,新签明细[[#This Row],[cc_user_name]])</f>
        <v>0</v>
      </c>
      <c r="V1777" s="1" t="e">
        <f>DATEVALUE(LEFT(新签明细[[#This Row],[支付成功时间]], FIND(" ", 新签明细[[#This Row],[支付成功时间]]) - 1))</f>
        <v>#VALUE!</v>
      </c>
      <c r="W1777" s="1">
        <f>IFERROR(DATEVALUE(LEFT(新签明细[[#This Row],[lead_date]],FIND(" ",新签明细[[#This Row],[lead_date]])-1)),$W$2)</f>
        <v>45783</v>
      </c>
      <c r="X1777" t="b">
        <f t="shared" ca="1" si="27"/>
        <v>1</v>
      </c>
    </row>
    <row r="1778" spans="21:24">
      <c r="U1778">
        <f>COUNTIF('业绩进度排名-中间表'!$E$27:$E$202,新签明细[[#This Row],[cc_user_name]])</f>
        <v>0</v>
      </c>
      <c r="V1778" s="1" t="e">
        <f>DATEVALUE(LEFT(新签明细[[#This Row],[支付成功时间]], FIND(" ", 新签明细[[#This Row],[支付成功时间]]) - 1))</f>
        <v>#VALUE!</v>
      </c>
      <c r="W1778" s="1">
        <f>IFERROR(DATEVALUE(LEFT(新签明细[[#This Row],[lead_date]],FIND(" ",新签明细[[#This Row],[lead_date]])-1)),$W$2)</f>
        <v>45783</v>
      </c>
      <c r="X1778" t="b">
        <f t="shared" ca="1" si="27"/>
        <v>1</v>
      </c>
    </row>
    <row r="1779" spans="21:24">
      <c r="U1779">
        <f>COUNTIF('业绩进度排名-中间表'!$E$27:$E$202,新签明细[[#This Row],[cc_user_name]])</f>
        <v>0</v>
      </c>
      <c r="V1779" s="1" t="e">
        <f>DATEVALUE(LEFT(新签明细[[#This Row],[支付成功时间]], FIND(" ", 新签明细[[#This Row],[支付成功时间]]) - 1))</f>
        <v>#VALUE!</v>
      </c>
      <c r="W1779" s="1">
        <f>IFERROR(DATEVALUE(LEFT(新签明细[[#This Row],[lead_date]],FIND(" ",新签明细[[#This Row],[lead_date]])-1)),$W$2)</f>
        <v>45783</v>
      </c>
      <c r="X1779" t="b">
        <f t="shared" ca="1" si="27"/>
        <v>1</v>
      </c>
    </row>
    <row r="1780" spans="21:24">
      <c r="U1780">
        <f>COUNTIF('业绩进度排名-中间表'!$E$27:$E$202,新签明细[[#This Row],[cc_user_name]])</f>
        <v>0</v>
      </c>
      <c r="V1780" s="1" t="e">
        <f>DATEVALUE(LEFT(新签明细[[#This Row],[支付成功时间]], FIND(" ", 新签明细[[#This Row],[支付成功时间]]) - 1))</f>
        <v>#VALUE!</v>
      </c>
      <c r="W1780" s="1">
        <f>IFERROR(DATEVALUE(LEFT(新签明细[[#This Row],[lead_date]],FIND(" ",新签明细[[#This Row],[lead_date]])-1)),$W$2)</f>
        <v>45783</v>
      </c>
      <c r="X1780" t="b">
        <f t="shared" ca="1" si="27"/>
        <v>1</v>
      </c>
    </row>
    <row r="1781" spans="21:24">
      <c r="U1781">
        <f>COUNTIF('业绩进度排名-中间表'!$E$27:$E$202,新签明细[[#This Row],[cc_user_name]])</f>
        <v>0</v>
      </c>
      <c r="V1781" s="1" t="e">
        <f>DATEVALUE(LEFT(新签明细[[#This Row],[支付成功时间]], FIND(" ", 新签明细[[#This Row],[支付成功时间]]) - 1))</f>
        <v>#VALUE!</v>
      </c>
      <c r="W1781" s="1">
        <f>IFERROR(DATEVALUE(LEFT(新签明细[[#This Row],[lead_date]],FIND(" ",新签明细[[#This Row],[lead_date]])-1)),$W$2)</f>
        <v>45783</v>
      </c>
      <c r="X1781" t="b">
        <f t="shared" ca="1" si="27"/>
        <v>1</v>
      </c>
    </row>
    <row r="1782" spans="21:24">
      <c r="U1782">
        <f>COUNTIF('业绩进度排名-中间表'!$E$27:$E$202,新签明细[[#This Row],[cc_user_name]])</f>
        <v>0</v>
      </c>
      <c r="V1782" s="1" t="e">
        <f>DATEVALUE(LEFT(新签明细[[#This Row],[支付成功时间]], FIND(" ", 新签明细[[#This Row],[支付成功时间]]) - 1))</f>
        <v>#VALUE!</v>
      </c>
      <c r="W1782" s="1">
        <f>IFERROR(DATEVALUE(LEFT(新签明细[[#This Row],[lead_date]],FIND(" ",新签明细[[#This Row],[lead_date]])-1)),$W$2)</f>
        <v>45783</v>
      </c>
      <c r="X1782" t="b">
        <f t="shared" ca="1" si="27"/>
        <v>1</v>
      </c>
    </row>
    <row r="1783" spans="21:24">
      <c r="U1783">
        <f>COUNTIF('业绩进度排名-中间表'!$E$27:$E$202,新签明细[[#This Row],[cc_user_name]])</f>
        <v>0</v>
      </c>
      <c r="V1783" s="1" t="e">
        <f>DATEVALUE(LEFT(新签明细[[#This Row],[支付成功时间]], FIND(" ", 新签明细[[#This Row],[支付成功时间]]) - 1))</f>
        <v>#VALUE!</v>
      </c>
      <c r="W1783" s="1">
        <f>IFERROR(DATEVALUE(LEFT(新签明细[[#This Row],[lead_date]],FIND(" ",新签明细[[#This Row],[lead_date]])-1)),$W$2)</f>
        <v>45783</v>
      </c>
      <c r="X1783" t="b">
        <f t="shared" ca="1" si="27"/>
        <v>1</v>
      </c>
    </row>
    <row r="1784" spans="21:24">
      <c r="U1784">
        <f>COUNTIF('业绩进度排名-中间表'!$E$27:$E$202,新签明细[[#This Row],[cc_user_name]])</f>
        <v>0</v>
      </c>
      <c r="V1784" s="1" t="e">
        <f>DATEVALUE(LEFT(新签明细[[#This Row],[支付成功时间]], FIND(" ", 新签明细[[#This Row],[支付成功时间]]) - 1))</f>
        <v>#VALUE!</v>
      </c>
      <c r="W1784" s="1">
        <f>IFERROR(DATEVALUE(LEFT(新签明细[[#This Row],[lead_date]],FIND(" ",新签明细[[#This Row],[lead_date]])-1)),$W$2)</f>
        <v>45783</v>
      </c>
      <c r="X1784" t="b">
        <f t="shared" ca="1" si="27"/>
        <v>1</v>
      </c>
    </row>
    <row r="1785" spans="21:24">
      <c r="U1785">
        <f>COUNTIF('业绩进度排名-中间表'!$E$27:$E$202,新签明细[[#This Row],[cc_user_name]])</f>
        <v>0</v>
      </c>
      <c r="V1785" s="1" t="e">
        <f>DATEVALUE(LEFT(新签明细[[#This Row],[支付成功时间]], FIND(" ", 新签明细[[#This Row],[支付成功时间]]) - 1))</f>
        <v>#VALUE!</v>
      </c>
      <c r="W1785" s="1">
        <f>IFERROR(DATEVALUE(LEFT(新签明细[[#This Row],[lead_date]],FIND(" ",新签明细[[#This Row],[lead_date]])-1)),$W$2)</f>
        <v>45783</v>
      </c>
      <c r="X1785" t="b">
        <f t="shared" ca="1" si="27"/>
        <v>1</v>
      </c>
    </row>
    <row r="1786" spans="21:24">
      <c r="U1786">
        <f>COUNTIF('业绩进度排名-中间表'!$E$27:$E$202,新签明细[[#This Row],[cc_user_name]])</f>
        <v>0</v>
      </c>
      <c r="V1786" s="1" t="e">
        <f>DATEVALUE(LEFT(新签明细[[#This Row],[支付成功时间]], FIND(" ", 新签明细[[#This Row],[支付成功时间]]) - 1))</f>
        <v>#VALUE!</v>
      </c>
      <c r="W1786" s="1">
        <f>IFERROR(DATEVALUE(LEFT(新签明细[[#This Row],[lead_date]],FIND(" ",新签明细[[#This Row],[lead_date]])-1)),$W$2)</f>
        <v>45783</v>
      </c>
      <c r="X1786" t="b">
        <f t="shared" ca="1" si="27"/>
        <v>1</v>
      </c>
    </row>
    <row r="1787" spans="21:24">
      <c r="U1787">
        <f>COUNTIF('业绩进度排名-中间表'!$E$27:$E$202,新签明细[[#This Row],[cc_user_name]])</f>
        <v>0</v>
      </c>
      <c r="V1787" s="1" t="e">
        <f>DATEVALUE(LEFT(新签明细[[#This Row],[支付成功时间]], FIND(" ", 新签明细[[#This Row],[支付成功时间]]) - 1))</f>
        <v>#VALUE!</v>
      </c>
      <c r="W1787" s="1">
        <f>IFERROR(DATEVALUE(LEFT(新签明细[[#This Row],[lead_date]],FIND(" ",新签明细[[#This Row],[lead_date]])-1)),$W$2)</f>
        <v>45783</v>
      </c>
      <c r="X1787" t="b">
        <f t="shared" ca="1" si="27"/>
        <v>1</v>
      </c>
    </row>
    <row r="1788" spans="21:24">
      <c r="U1788">
        <f>COUNTIF('业绩进度排名-中间表'!$E$27:$E$202,新签明细[[#This Row],[cc_user_name]])</f>
        <v>0</v>
      </c>
      <c r="V1788" s="1" t="e">
        <f>DATEVALUE(LEFT(新签明细[[#This Row],[支付成功时间]], FIND(" ", 新签明细[[#This Row],[支付成功时间]]) - 1))</f>
        <v>#VALUE!</v>
      </c>
      <c r="W1788" s="1">
        <f>IFERROR(DATEVALUE(LEFT(新签明细[[#This Row],[lead_date]],FIND(" ",新签明细[[#This Row],[lead_date]])-1)),$W$2)</f>
        <v>45783</v>
      </c>
      <c r="X1788" t="b">
        <f t="shared" ca="1" si="27"/>
        <v>1</v>
      </c>
    </row>
    <row r="1789" spans="21:24">
      <c r="U1789">
        <f>COUNTIF('业绩进度排名-中间表'!$E$27:$E$202,新签明细[[#This Row],[cc_user_name]])</f>
        <v>0</v>
      </c>
      <c r="V1789" s="1" t="e">
        <f>DATEVALUE(LEFT(新签明细[[#This Row],[支付成功时间]], FIND(" ", 新签明细[[#This Row],[支付成功时间]]) - 1))</f>
        <v>#VALUE!</v>
      </c>
      <c r="W1789" s="1">
        <f>IFERROR(DATEVALUE(LEFT(新签明细[[#This Row],[lead_date]],FIND(" ",新签明细[[#This Row],[lead_date]])-1)),$W$2)</f>
        <v>45783</v>
      </c>
      <c r="X1789" t="b">
        <f t="shared" ca="1" si="27"/>
        <v>1</v>
      </c>
    </row>
    <row r="1790" spans="21:24">
      <c r="U1790">
        <f>COUNTIF('业绩进度排名-中间表'!$E$27:$E$202,新签明细[[#This Row],[cc_user_name]])</f>
        <v>0</v>
      </c>
      <c r="V1790" s="1" t="e">
        <f>DATEVALUE(LEFT(新签明细[[#This Row],[支付成功时间]], FIND(" ", 新签明细[[#This Row],[支付成功时间]]) - 1))</f>
        <v>#VALUE!</v>
      </c>
      <c r="W1790" s="1">
        <f>IFERROR(DATEVALUE(LEFT(新签明细[[#This Row],[lead_date]],FIND(" ",新签明细[[#This Row],[lead_date]])-1)),$W$2)</f>
        <v>45783</v>
      </c>
      <c r="X1790" t="b">
        <f t="shared" ca="1" si="27"/>
        <v>1</v>
      </c>
    </row>
    <row r="1791" spans="21:24">
      <c r="U1791">
        <f>COUNTIF('业绩进度排名-中间表'!$E$27:$E$202,新签明细[[#This Row],[cc_user_name]])</f>
        <v>0</v>
      </c>
      <c r="V1791" s="1" t="e">
        <f>DATEVALUE(LEFT(新签明细[[#This Row],[支付成功时间]], FIND(" ", 新签明细[[#This Row],[支付成功时间]]) - 1))</f>
        <v>#VALUE!</v>
      </c>
      <c r="W1791" s="1">
        <f>IFERROR(DATEVALUE(LEFT(新签明细[[#This Row],[lead_date]],FIND(" ",新签明细[[#This Row],[lead_date]])-1)),$W$2)</f>
        <v>45783</v>
      </c>
      <c r="X1791" t="b">
        <f t="shared" ca="1" si="27"/>
        <v>1</v>
      </c>
    </row>
    <row r="1792" spans="21:24">
      <c r="U1792">
        <f>COUNTIF('业绩进度排名-中间表'!$E$27:$E$202,新签明细[[#This Row],[cc_user_name]])</f>
        <v>0</v>
      </c>
      <c r="V1792" s="1" t="e">
        <f>DATEVALUE(LEFT(新签明细[[#This Row],[支付成功时间]], FIND(" ", 新签明细[[#This Row],[支付成功时间]]) - 1))</f>
        <v>#VALUE!</v>
      </c>
      <c r="W1792" s="1">
        <f>IFERROR(DATEVALUE(LEFT(新签明细[[#This Row],[lead_date]],FIND(" ",新签明细[[#This Row],[lead_date]])-1)),$W$2)</f>
        <v>45783</v>
      </c>
      <c r="X1792" t="b">
        <f t="shared" ca="1" si="27"/>
        <v>1</v>
      </c>
    </row>
    <row r="1793" spans="21:24">
      <c r="U1793">
        <f>COUNTIF('业绩进度排名-中间表'!$E$27:$E$202,新签明细[[#This Row],[cc_user_name]])</f>
        <v>0</v>
      </c>
      <c r="V1793" s="1" t="e">
        <f>DATEVALUE(LEFT(新签明细[[#This Row],[支付成功时间]], FIND(" ", 新签明细[[#This Row],[支付成功时间]]) - 1))</f>
        <v>#VALUE!</v>
      </c>
      <c r="W1793" s="1">
        <f>IFERROR(DATEVALUE(LEFT(新签明细[[#This Row],[lead_date]],FIND(" ",新签明细[[#This Row],[lead_date]])-1)),$W$2)</f>
        <v>45783</v>
      </c>
      <c r="X1793" t="b">
        <f t="shared" ca="1" si="27"/>
        <v>1</v>
      </c>
    </row>
    <row r="1794" spans="21:24">
      <c r="U1794">
        <f>COUNTIF('业绩进度排名-中间表'!$E$27:$E$202,新签明细[[#This Row],[cc_user_name]])</f>
        <v>0</v>
      </c>
      <c r="V1794" s="1" t="e">
        <f>DATEVALUE(LEFT(新签明细[[#This Row],[支付成功时间]], FIND(" ", 新签明细[[#This Row],[支付成功时间]]) - 1))</f>
        <v>#VALUE!</v>
      </c>
      <c r="W1794" s="1">
        <f>IFERROR(DATEVALUE(LEFT(新签明细[[#This Row],[lead_date]],FIND(" ",新签明细[[#This Row],[lead_date]])-1)),$W$2)</f>
        <v>45783</v>
      </c>
      <c r="X1794" t="b">
        <f t="shared" ca="1" si="27"/>
        <v>1</v>
      </c>
    </row>
    <row r="1795" spans="21:24">
      <c r="U1795">
        <f>COUNTIF('业绩进度排名-中间表'!$E$27:$E$202,新签明细[[#This Row],[cc_user_name]])</f>
        <v>0</v>
      </c>
      <c r="V1795" s="1" t="e">
        <f>DATEVALUE(LEFT(新签明细[[#This Row],[支付成功时间]], FIND(" ", 新签明细[[#This Row],[支付成功时间]]) - 1))</f>
        <v>#VALUE!</v>
      </c>
      <c r="W1795" s="1">
        <f>IFERROR(DATEVALUE(LEFT(新签明细[[#This Row],[lead_date]],FIND(" ",新签明细[[#This Row],[lead_date]])-1)),$W$2)</f>
        <v>45783</v>
      </c>
      <c r="X1795" t="b">
        <f t="shared" ref="X1795:X1858" ca="1" si="28">MONTH(W1795)=MONTH(TODAY())</f>
        <v>1</v>
      </c>
    </row>
    <row r="1796" spans="21:24">
      <c r="U1796">
        <f>COUNTIF('业绩进度排名-中间表'!$E$27:$E$202,新签明细[[#This Row],[cc_user_name]])</f>
        <v>0</v>
      </c>
      <c r="V1796" s="1" t="e">
        <f>DATEVALUE(LEFT(新签明细[[#This Row],[支付成功时间]], FIND(" ", 新签明细[[#This Row],[支付成功时间]]) - 1))</f>
        <v>#VALUE!</v>
      </c>
      <c r="W1796" s="1">
        <f>IFERROR(DATEVALUE(LEFT(新签明细[[#This Row],[lead_date]],FIND(" ",新签明细[[#This Row],[lead_date]])-1)),$W$2)</f>
        <v>45783</v>
      </c>
      <c r="X1796" t="b">
        <f t="shared" ca="1" si="28"/>
        <v>1</v>
      </c>
    </row>
    <row r="1797" spans="21:24">
      <c r="U1797">
        <f>COUNTIF('业绩进度排名-中间表'!$E$27:$E$202,新签明细[[#This Row],[cc_user_name]])</f>
        <v>0</v>
      </c>
      <c r="V1797" s="1" t="e">
        <f>DATEVALUE(LEFT(新签明细[[#This Row],[支付成功时间]], FIND(" ", 新签明细[[#This Row],[支付成功时间]]) - 1))</f>
        <v>#VALUE!</v>
      </c>
      <c r="W1797" s="1">
        <f>IFERROR(DATEVALUE(LEFT(新签明细[[#This Row],[lead_date]],FIND(" ",新签明细[[#This Row],[lead_date]])-1)),$W$2)</f>
        <v>45783</v>
      </c>
      <c r="X1797" t="b">
        <f t="shared" ca="1" si="28"/>
        <v>1</v>
      </c>
    </row>
    <row r="1798" spans="21:24">
      <c r="U1798">
        <f>COUNTIF('业绩进度排名-中间表'!$E$27:$E$202,新签明细[[#This Row],[cc_user_name]])</f>
        <v>0</v>
      </c>
      <c r="V1798" s="1" t="e">
        <f>DATEVALUE(LEFT(新签明细[[#This Row],[支付成功时间]], FIND(" ", 新签明细[[#This Row],[支付成功时间]]) - 1))</f>
        <v>#VALUE!</v>
      </c>
      <c r="W1798" s="1">
        <f>IFERROR(DATEVALUE(LEFT(新签明细[[#This Row],[lead_date]],FIND(" ",新签明细[[#This Row],[lead_date]])-1)),$W$2)</f>
        <v>45783</v>
      </c>
      <c r="X1798" t="b">
        <f t="shared" ca="1" si="28"/>
        <v>1</v>
      </c>
    </row>
    <row r="1799" spans="21:24">
      <c r="U1799">
        <f>COUNTIF('业绩进度排名-中间表'!$E$27:$E$202,新签明细[[#This Row],[cc_user_name]])</f>
        <v>0</v>
      </c>
      <c r="V1799" s="1" t="e">
        <f>DATEVALUE(LEFT(新签明细[[#This Row],[支付成功时间]], FIND(" ", 新签明细[[#This Row],[支付成功时间]]) - 1))</f>
        <v>#VALUE!</v>
      </c>
      <c r="W1799" s="1">
        <f>IFERROR(DATEVALUE(LEFT(新签明细[[#This Row],[lead_date]],FIND(" ",新签明细[[#This Row],[lead_date]])-1)),$W$2)</f>
        <v>45783</v>
      </c>
      <c r="X1799" t="b">
        <f t="shared" ca="1" si="28"/>
        <v>1</v>
      </c>
    </row>
    <row r="1800" spans="21:24">
      <c r="U1800">
        <f>COUNTIF('业绩进度排名-中间表'!$E$27:$E$202,新签明细[[#This Row],[cc_user_name]])</f>
        <v>0</v>
      </c>
      <c r="V1800" s="1" t="e">
        <f>DATEVALUE(LEFT(新签明细[[#This Row],[支付成功时间]], FIND(" ", 新签明细[[#This Row],[支付成功时间]]) - 1))</f>
        <v>#VALUE!</v>
      </c>
      <c r="W1800" s="1">
        <f>IFERROR(DATEVALUE(LEFT(新签明细[[#This Row],[lead_date]],FIND(" ",新签明细[[#This Row],[lead_date]])-1)),$W$2)</f>
        <v>45783</v>
      </c>
      <c r="X1800" t="b">
        <f t="shared" ca="1" si="28"/>
        <v>1</v>
      </c>
    </row>
    <row r="1801" spans="21:24">
      <c r="U1801">
        <f>COUNTIF('业绩进度排名-中间表'!$E$27:$E$202,新签明细[[#This Row],[cc_user_name]])</f>
        <v>0</v>
      </c>
      <c r="V1801" s="1" t="e">
        <f>DATEVALUE(LEFT(新签明细[[#This Row],[支付成功时间]], FIND(" ", 新签明细[[#This Row],[支付成功时间]]) - 1))</f>
        <v>#VALUE!</v>
      </c>
      <c r="W1801" s="1">
        <f>IFERROR(DATEVALUE(LEFT(新签明细[[#This Row],[lead_date]],FIND(" ",新签明细[[#This Row],[lead_date]])-1)),$W$2)</f>
        <v>45783</v>
      </c>
      <c r="X1801" t="b">
        <f t="shared" ca="1" si="28"/>
        <v>1</v>
      </c>
    </row>
    <row r="1802" spans="21:24">
      <c r="U1802">
        <f>COUNTIF('业绩进度排名-中间表'!$E$27:$E$202,新签明细[[#This Row],[cc_user_name]])</f>
        <v>0</v>
      </c>
      <c r="V1802" s="1" t="e">
        <f>DATEVALUE(LEFT(新签明细[[#This Row],[支付成功时间]], FIND(" ", 新签明细[[#This Row],[支付成功时间]]) - 1))</f>
        <v>#VALUE!</v>
      </c>
      <c r="W1802" s="1">
        <f>IFERROR(DATEVALUE(LEFT(新签明细[[#This Row],[lead_date]],FIND(" ",新签明细[[#This Row],[lead_date]])-1)),$W$2)</f>
        <v>45783</v>
      </c>
      <c r="X1802" t="b">
        <f t="shared" ca="1" si="28"/>
        <v>1</v>
      </c>
    </row>
    <row r="1803" spans="21:24">
      <c r="U1803">
        <f>COUNTIF('业绩进度排名-中间表'!$E$27:$E$202,新签明细[[#This Row],[cc_user_name]])</f>
        <v>0</v>
      </c>
      <c r="V1803" s="1" t="e">
        <f>DATEVALUE(LEFT(新签明细[[#This Row],[支付成功时间]], FIND(" ", 新签明细[[#This Row],[支付成功时间]]) - 1))</f>
        <v>#VALUE!</v>
      </c>
      <c r="W1803" s="1">
        <f>IFERROR(DATEVALUE(LEFT(新签明细[[#This Row],[lead_date]],FIND(" ",新签明细[[#This Row],[lead_date]])-1)),$W$2)</f>
        <v>45783</v>
      </c>
      <c r="X1803" t="b">
        <f t="shared" ca="1" si="28"/>
        <v>1</v>
      </c>
    </row>
    <row r="1804" spans="21:24">
      <c r="U1804">
        <f>COUNTIF('业绩进度排名-中间表'!$E$27:$E$202,新签明细[[#This Row],[cc_user_name]])</f>
        <v>0</v>
      </c>
      <c r="V1804" s="1" t="e">
        <f>DATEVALUE(LEFT(新签明细[[#This Row],[支付成功时间]], FIND(" ", 新签明细[[#This Row],[支付成功时间]]) - 1))</f>
        <v>#VALUE!</v>
      </c>
      <c r="W1804" s="1">
        <f>IFERROR(DATEVALUE(LEFT(新签明细[[#This Row],[lead_date]],FIND(" ",新签明细[[#This Row],[lead_date]])-1)),$W$2)</f>
        <v>45783</v>
      </c>
      <c r="X1804" t="b">
        <f t="shared" ca="1" si="28"/>
        <v>1</v>
      </c>
    </row>
    <row r="1805" spans="21:24">
      <c r="U1805">
        <f>COUNTIF('业绩进度排名-中间表'!$E$27:$E$202,新签明细[[#This Row],[cc_user_name]])</f>
        <v>0</v>
      </c>
      <c r="V1805" s="1" t="e">
        <f>DATEVALUE(LEFT(新签明细[[#This Row],[支付成功时间]], FIND(" ", 新签明细[[#This Row],[支付成功时间]]) - 1))</f>
        <v>#VALUE!</v>
      </c>
      <c r="W1805" s="1">
        <f>IFERROR(DATEVALUE(LEFT(新签明细[[#This Row],[lead_date]],FIND(" ",新签明细[[#This Row],[lead_date]])-1)),$W$2)</f>
        <v>45783</v>
      </c>
      <c r="X1805" t="b">
        <f t="shared" ca="1" si="28"/>
        <v>1</v>
      </c>
    </row>
    <row r="1806" spans="21:24">
      <c r="U1806">
        <f>COUNTIF('业绩进度排名-中间表'!$E$27:$E$202,新签明细[[#This Row],[cc_user_name]])</f>
        <v>0</v>
      </c>
      <c r="V1806" s="1" t="e">
        <f>DATEVALUE(LEFT(新签明细[[#This Row],[支付成功时间]], FIND(" ", 新签明细[[#This Row],[支付成功时间]]) - 1))</f>
        <v>#VALUE!</v>
      </c>
      <c r="W1806" s="1">
        <f>IFERROR(DATEVALUE(LEFT(新签明细[[#This Row],[lead_date]],FIND(" ",新签明细[[#This Row],[lead_date]])-1)),$W$2)</f>
        <v>45783</v>
      </c>
      <c r="X1806" t="b">
        <f t="shared" ca="1" si="28"/>
        <v>1</v>
      </c>
    </row>
    <row r="1807" spans="21:24">
      <c r="U1807">
        <f>COUNTIF('业绩进度排名-中间表'!$E$27:$E$202,新签明细[[#This Row],[cc_user_name]])</f>
        <v>0</v>
      </c>
      <c r="V1807" s="1" t="e">
        <f>DATEVALUE(LEFT(新签明细[[#This Row],[支付成功时间]], FIND(" ", 新签明细[[#This Row],[支付成功时间]]) - 1))</f>
        <v>#VALUE!</v>
      </c>
      <c r="W1807" s="1">
        <f>IFERROR(DATEVALUE(LEFT(新签明细[[#This Row],[lead_date]],FIND(" ",新签明细[[#This Row],[lead_date]])-1)),$W$2)</f>
        <v>45783</v>
      </c>
      <c r="X1807" t="b">
        <f t="shared" ca="1" si="28"/>
        <v>1</v>
      </c>
    </row>
    <row r="1808" spans="21:24">
      <c r="U1808">
        <f>COUNTIF('业绩进度排名-中间表'!$E$27:$E$202,新签明细[[#This Row],[cc_user_name]])</f>
        <v>0</v>
      </c>
      <c r="V1808" s="1" t="e">
        <f>DATEVALUE(LEFT(新签明细[[#This Row],[支付成功时间]], FIND(" ", 新签明细[[#This Row],[支付成功时间]]) - 1))</f>
        <v>#VALUE!</v>
      </c>
      <c r="W1808" s="1">
        <f>IFERROR(DATEVALUE(LEFT(新签明细[[#This Row],[lead_date]],FIND(" ",新签明细[[#This Row],[lead_date]])-1)),$W$2)</f>
        <v>45783</v>
      </c>
      <c r="X1808" t="b">
        <f t="shared" ca="1" si="28"/>
        <v>1</v>
      </c>
    </row>
    <row r="1809" spans="21:24">
      <c r="U1809">
        <f>COUNTIF('业绩进度排名-中间表'!$E$27:$E$202,新签明细[[#This Row],[cc_user_name]])</f>
        <v>0</v>
      </c>
      <c r="V1809" s="1" t="e">
        <f>DATEVALUE(LEFT(新签明细[[#This Row],[支付成功时间]], FIND(" ", 新签明细[[#This Row],[支付成功时间]]) - 1))</f>
        <v>#VALUE!</v>
      </c>
      <c r="W1809" s="1">
        <f>IFERROR(DATEVALUE(LEFT(新签明细[[#This Row],[lead_date]],FIND(" ",新签明细[[#This Row],[lead_date]])-1)),$W$2)</f>
        <v>45783</v>
      </c>
      <c r="X1809" t="b">
        <f t="shared" ca="1" si="28"/>
        <v>1</v>
      </c>
    </row>
    <row r="1810" spans="21:24">
      <c r="U1810">
        <f>COUNTIF('业绩进度排名-中间表'!$E$27:$E$202,新签明细[[#This Row],[cc_user_name]])</f>
        <v>0</v>
      </c>
      <c r="V1810" s="1" t="e">
        <f>DATEVALUE(LEFT(新签明细[[#This Row],[支付成功时间]], FIND(" ", 新签明细[[#This Row],[支付成功时间]]) - 1))</f>
        <v>#VALUE!</v>
      </c>
      <c r="W1810" s="1">
        <f>IFERROR(DATEVALUE(LEFT(新签明细[[#This Row],[lead_date]],FIND(" ",新签明细[[#This Row],[lead_date]])-1)),$W$2)</f>
        <v>45783</v>
      </c>
      <c r="X1810" t="b">
        <f t="shared" ca="1" si="28"/>
        <v>1</v>
      </c>
    </row>
    <row r="1811" spans="21:24">
      <c r="U1811">
        <f>COUNTIF('业绩进度排名-中间表'!$E$27:$E$202,新签明细[[#This Row],[cc_user_name]])</f>
        <v>0</v>
      </c>
      <c r="V1811" s="1" t="e">
        <f>DATEVALUE(LEFT(新签明细[[#This Row],[支付成功时间]], FIND(" ", 新签明细[[#This Row],[支付成功时间]]) - 1))</f>
        <v>#VALUE!</v>
      </c>
      <c r="W1811" s="1">
        <f>IFERROR(DATEVALUE(LEFT(新签明细[[#This Row],[lead_date]],FIND(" ",新签明细[[#This Row],[lead_date]])-1)),$W$2)</f>
        <v>45783</v>
      </c>
      <c r="X1811" t="b">
        <f t="shared" ca="1" si="28"/>
        <v>1</v>
      </c>
    </row>
    <row r="1812" spans="21:24">
      <c r="U1812">
        <f>COUNTIF('业绩进度排名-中间表'!$E$27:$E$202,新签明细[[#This Row],[cc_user_name]])</f>
        <v>0</v>
      </c>
      <c r="V1812" s="1" t="e">
        <f>DATEVALUE(LEFT(新签明细[[#This Row],[支付成功时间]], FIND(" ", 新签明细[[#This Row],[支付成功时间]]) - 1))</f>
        <v>#VALUE!</v>
      </c>
      <c r="W1812" s="1">
        <f>IFERROR(DATEVALUE(LEFT(新签明细[[#This Row],[lead_date]],FIND(" ",新签明细[[#This Row],[lead_date]])-1)),$W$2)</f>
        <v>45783</v>
      </c>
      <c r="X1812" t="b">
        <f t="shared" ca="1" si="28"/>
        <v>1</v>
      </c>
    </row>
    <row r="1813" spans="21:24">
      <c r="U1813">
        <f>COUNTIF('业绩进度排名-中间表'!$E$27:$E$202,新签明细[[#This Row],[cc_user_name]])</f>
        <v>0</v>
      </c>
      <c r="V1813" s="1" t="e">
        <f>DATEVALUE(LEFT(新签明细[[#This Row],[支付成功时间]], FIND(" ", 新签明细[[#This Row],[支付成功时间]]) - 1))</f>
        <v>#VALUE!</v>
      </c>
      <c r="W1813" s="1">
        <f>IFERROR(DATEVALUE(LEFT(新签明细[[#This Row],[lead_date]],FIND(" ",新签明细[[#This Row],[lead_date]])-1)),$W$2)</f>
        <v>45783</v>
      </c>
      <c r="X1813" t="b">
        <f t="shared" ca="1" si="28"/>
        <v>1</v>
      </c>
    </row>
    <row r="1814" spans="21:24">
      <c r="U1814">
        <f>COUNTIF('业绩进度排名-中间表'!$E$27:$E$202,新签明细[[#This Row],[cc_user_name]])</f>
        <v>0</v>
      </c>
      <c r="V1814" s="1" t="e">
        <f>DATEVALUE(LEFT(新签明细[[#This Row],[支付成功时间]], FIND(" ", 新签明细[[#This Row],[支付成功时间]]) - 1))</f>
        <v>#VALUE!</v>
      </c>
      <c r="W1814" s="1">
        <f>IFERROR(DATEVALUE(LEFT(新签明细[[#This Row],[lead_date]],FIND(" ",新签明细[[#This Row],[lead_date]])-1)),$W$2)</f>
        <v>45783</v>
      </c>
      <c r="X1814" t="b">
        <f t="shared" ca="1" si="28"/>
        <v>1</v>
      </c>
    </row>
    <row r="1815" spans="21:24">
      <c r="U1815">
        <f>COUNTIF('业绩进度排名-中间表'!$E$27:$E$202,新签明细[[#This Row],[cc_user_name]])</f>
        <v>0</v>
      </c>
      <c r="V1815" s="1" t="e">
        <f>DATEVALUE(LEFT(新签明细[[#This Row],[支付成功时间]], FIND(" ", 新签明细[[#This Row],[支付成功时间]]) - 1))</f>
        <v>#VALUE!</v>
      </c>
      <c r="W1815" s="1">
        <f>IFERROR(DATEVALUE(LEFT(新签明细[[#This Row],[lead_date]],FIND(" ",新签明细[[#This Row],[lead_date]])-1)),$W$2)</f>
        <v>45783</v>
      </c>
      <c r="X1815" t="b">
        <f t="shared" ca="1" si="28"/>
        <v>1</v>
      </c>
    </row>
    <row r="1816" spans="21:24">
      <c r="U1816">
        <f>COUNTIF('业绩进度排名-中间表'!$E$27:$E$202,新签明细[[#This Row],[cc_user_name]])</f>
        <v>0</v>
      </c>
      <c r="V1816" s="1" t="e">
        <f>DATEVALUE(LEFT(新签明细[[#This Row],[支付成功时间]], FIND(" ", 新签明细[[#This Row],[支付成功时间]]) - 1))</f>
        <v>#VALUE!</v>
      </c>
      <c r="W1816" s="1">
        <f>IFERROR(DATEVALUE(LEFT(新签明细[[#This Row],[lead_date]],FIND(" ",新签明细[[#This Row],[lead_date]])-1)),$W$2)</f>
        <v>45783</v>
      </c>
      <c r="X1816" t="b">
        <f t="shared" ca="1" si="28"/>
        <v>1</v>
      </c>
    </row>
    <row r="1817" spans="21:24">
      <c r="U1817">
        <f>COUNTIF('业绩进度排名-中间表'!$E$27:$E$202,新签明细[[#This Row],[cc_user_name]])</f>
        <v>0</v>
      </c>
      <c r="V1817" s="1" t="e">
        <f>DATEVALUE(LEFT(新签明细[[#This Row],[支付成功时间]], FIND(" ", 新签明细[[#This Row],[支付成功时间]]) - 1))</f>
        <v>#VALUE!</v>
      </c>
      <c r="W1817" s="1">
        <f>IFERROR(DATEVALUE(LEFT(新签明细[[#This Row],[lead_date]],FIND(" ",新签明细[[#This Row],[lead_date]])-1)),$W$2)</f>
        <v>45783</v>
      </c>
      <c r="X1817" t="b">
        <f t="shared" ca="1" si="28"/>
        <v>1</v>
      </c>
    </row>
    <row r="1818" spans="21:24">
      <c r="U1818">
        <f>COUNTIF('业绩进度排名-中间表'!$E$27:$E$202,新签明细[[#This Row],[cc_user_name]])</f>
        <v>0</v>
      </c>
      <c r="V1818" s="1" t="e">
        <f>DATEVALUE(LEFT(新签明细[[#This Row],[支付成功时间]], FIND(" ", 新签明细[[#This Row],[支付成功时间]]) - 1))</f>
        <v>#VALUE!</v>
      </c>
      <c r="W1818" s="1">
        <f>IFERROR(DATEVALUE(LEFT(新签明细[[#This Row],[lead_date]],FIND(" ",新签明细[[#This Row],[lead_date]])-1)),$W$2)</f>
        <v>45783</v>
      </c>
      <c r="X1818" t="b">
        <f t="shared" ca="1" si="28"/>
        <v>1</v>
      </c>
    </row>
    <row r="1819" spans="21:24">
      <c r="U1819">
        <f>COUNTIF('业绩进度排名-中间表'!$E$27:$E$202,新签明细[[#This Row],[cc_user_name]])</f>
        <v>0</v>
      </c>
      <c r="V1819" s="1" t="e">
        <f>DATEVALUE(LEFT(新签明细[[#This Row],[支付成功时间]], FIND(" ", 新签明细[[#This Row],[支付成功时间]]) - 1))</f>
        <v>#VALUE!</v>
      </c>
      <c r="W1819" s="1">
        <f>IFERROR(DATEVALUE(LEFT(新签明细[[#This Row],[lead_date]],FIND(" ",新签明细[[#This Row],[lead_date]])-1)),$W$2)</f>
        <v>45783</v>
      </c>
      <c r="X1819" t="b">
        <f t="shared" ca="1" si="28"/>
        <v>1</v>
      </c>
    </row>
    <row r="1820" spans="21:24">
      <c r="U1820">
        <f>COUNTIF('业绩进度排名-中间表'!$E$27:$E$202,新签明细[[#This Row],[cc_user_name]])</f>
        <v>0</v>
      </c>
      <c r="V1820" s="1" t="e">
        <f>DATEVALUE(LEFT(新签明细[[#This Row],[支付成功时间]], FIND(" ", 新签明细[[#This Row],[支付成功时间]]) - 1))</f>
        <v>#VALUE!</v>
      </c>
      <c r="W1820" s="1">
        <f>IFERROR(DATEVALUE(LEFT(新签明细[[#This Row],[lead_date]],FIND(" ",新签明细[[#This Row],[lead_date]])-1)),$W$2)</f>
        <v>45783</v>
      </c>
      <c r="X1820" t="b">
        <f t="shared" ca="1" si="28"/>
        <v>1</v>
      </c>
    </row>
    <row r="1821" spans="21:24">
      <c r="U1821">
        <f>COUNTIF('业绩进度排名-中间表'!$E$27:$E$202,新签明细[[#This Row],[cc_user_name]])</f>
        <v>0</v>
      </c>
      <c r="V1821" s="1" t="e">
        <f>DATEVALUE(LEFT(新签明细[[#This Row],[支付成功时间]], FIND(" ", 新签明细[[#This Row],[支付成功时间]]) - 1))</f>
        <v>#VALUE!</v>
      </c>
      <c r="W1821" s="1">
        <f>IFERROR(DATEVALUE(LEFT(新签明细[[#This Row],[lead_date]],FIND(" ",新签明细[[#This Row],[lead_date]])-1)),$W$2)</f>
        <v>45783</v>
      </c>
      <c r="X1821" t="b">
        <f t="shared" ca="1" si="28"/>
        <v>1</v>
      </c>
    </row>
    <row r="1822" spans="21:24">
      <c r="U1822">
        <f>COUNTIF('业绩进度排名-中间表'!$E$27:$E$202,新签明细[[#This Row],[cc_user_name]])</f>
        <v>0</v>
      </c>
      <c r="V1822" s="1" t="e">
        <f>DATEVALUE(LEFT(新签明细[[#This Row],[支付成功时间]], FIND(" ", 新签明细[[#This Row],[支付成功时间]]) - 1))</f>
        <v>#VALUE!</v>
      </c>
      <c r="W1822" s="1">
        <f>IFERROR(DATEVALUE(LEFT(新签明细[[#This Row],[lead_date]],FIND(" ",新签明细[[#This Row],[lead_date]])-1)),$W$2)</f>
        <v>45783</v>
      </c>
      <c r="X1822" t="b">
        <f t="shared" ca="1" si="28"/>
        <v>1</v>
      </c>
    </row>
    <row r="1823" spans="21:24">
      <c r="U1823">
        <f>COUNTIF('业绩进度排名-中间表'!$E$27:$E$202,新签明细[[#This Row],[cc_user_name]])</f>
        <v>0</v>
      </c>
      <c r="V1823" s="1" t="e">
        <f>DATEVALUE(LEFT(新签明细[[#This Row],[支付成功时间]], FIND(" ", 新签明细[[#This Row],[支付成功时间]]) - 1))</f>
        <v>#VALUE!</v>
      </c>
      <c r="W1823" s="1">
        <f>IFERROR(DATEVALUE(LEFT(新签明细[[#This Row],[lead_date]],FIND(" ",新签明细[[#This Row],[lead_date]])-1)),$W$2)</f>
        <v>45783</v>
      </c>
      <c r="X1823" t="b">
        <f t="shared" ca="1" si="28"/>
        <v>1</v>
      </c>
    </row>
    <row r="1824" spans="21:24">
      <c r="U1824">
        <f>COUNTIF('业绩进度排名-中间表'!$E$27:$E$202,新签明细[[#This Row],[cc_user_name]])</f>
        <v>0</v>
      </c>
      <c r="V1824" s="1" t="e">
        <f>DATEVALUE(LEFT(新签明细[[#This Row],[支付成功时间]], FIND(" ", 新签明细[[#This Row],[支付成功时间]]) - 1))</f>
        <v>#VALUE!</v>
      </c>
      <c r="W1824" s="1">
        <f>IFERROR(DATEVALUE(LEFT(新签明细[[#This Row],[lead_date]],FIND(" ",新签明细[[#This Row],[lead_date]])-1)),$W$2)</f>
        <v>45783</v>
      </c>
      <c r="X1824" t="b">
        <f t="shared" ca="1" si="28"/>
        <v>1</v>
      </c>
    </row>
    <row r="1825" spans="21:24">
      <c r="U1825">
        <f>COUNTIF('业绩进度排名-中间表'!$E$27:$E$202,新签明细[[#This Row],[cc_user_name]])</f>
        <v>0</v>
      </c>
      <c r="V1825" s="1" t="e">
        <f>DATEVALUE(LEFT(新签明细[[#This Row],[支付成功时间]], FIND(" ", 新签明细[[#This Row],[支付成功时间]]) - 1))</f>
        <v>#VALUE!</v>
      </c>
      <c r="W1825" s="1">
        <f>IFERROR(DATEVALUE(LEFT(新签明细[[#This Row],[lead_date]],FIND(" ",新签明细[[#This Row],[lead_date]])-1)),$W$2)</f>
        <v>45783</v>
      </c>
      <c r="X1825" t="b">
        <f t="shared" ca="1" si="28"/>
        <v>1</v>
      </c>
    </row>
    <row r="1826" spans="21:24">
      <c r="U1826">
        <f>COUNTIF('业绩进度排名-中间表'!$E$27:$E$202,新签明细[[#This Row],[cc_user_name]])</f>
        <v>0</v>
      </c>
      <c r="V1826" s="1" t="e">
        <f>DATEVALUE(LEFT(新签明细[[#This Row],[支付成功时间]], FIND(" ", 新签明细[[#This Row],[支付成功时间]]) - 1))</f>
        <v>#VALUE!</v>
      </c>
      <c r="W1826" s="1">
        <f>IFERROR(DATEVALUE(LEFT(新签明细[[#This Row],[lead_date]],FIND(" ",新签明细[[#This Row],[lead_date]])-1)),$W$2)</f>
        <v>45783</v>
      </c>
      <c r="X1826" t="b">
        <f t="shared" ca="1" si="28"/>
        <v>1</v>
      </c>
    </row>
    <row r="1827" spans="21:24">
      <c r="U1827">
        <f>COUNTIF('业绩进度排名-中间表'!$E$27:$E$202,新签明细[[#This Row],[cc_user_name]])</f>
        <v>0</v>
      </c>
      <c r="V1827" s="1" t="e">
        <f>DATEVALUE(LEFT(新签明细[[#This Row],[支付成功时间]], FIND(" ", 新签明细[[#This Row],[支付成功时间]]) - 1))</f>
        <v>#VALUE!</v>
      </c>
      <c r="W1827" s="1">
        <f>IFERROR(DATEVALUE(LEFT(新签明细[[#This Row],[lead_date]],FIND(" ",新签明细[[#This Row],[lead_date]])-1)),$W$2)</f>
        <v>45783</v>
      </c>
      <c r="X1827" t="b">
        <f t="shared" ca="1" si="28"/>
        <v>1</v>
      </c>
    </row>
    <row r="1828" spans="21:24">
      <c r="U1828">
        <f>COUNTIF('业绩进度排名-中间表'!$E$27:$E$202,新签明细[[#This Row],[cc_user_name]])</f>
        <v>0</v>
      </c>
      <c r="V1828" s="1" t="e">
        <f>DATEVALUE(LEFT(新签明细[[#This Row],[支付成功时间]], FIND(" ", 新签明细[[#This Row],[支付成功时间]]) - 1))</f>
        <v>#VALUE!</v>
      </c>
      <c r="W1828" s="1">
        <f>IFERROR(DATEVALUE(LEFT(新签明细[[#This Row],[lead_date]],FIND(" ",新签明细[[#This Row],[lead_date]])-1)),$W$2)</f>
        <v>45783</v>
      </c>
      <c r="X1828" t="b">
        <f t="shared" ca="1" si="28"/>
        <v>1</v>
      </c>
    </row>
    <row r="1829" spans="21:24">
      <c r="U1829">
        <f>COUNTIF('业绩进度排名-中间表'!$E$27:$E$202,新签明细[[#This Row],[cc_user_name]])</f>
        <v>0</v>
      </c>
      <c r="V1829" s="1" t="e">
        <f>DATEVALUE(LEFT(新签明细[[#This Row],[支付成功时间]], FIND(" ", 新签明细[[#This Row],[支付成功时间]]) - 1))</f>
        <v>#VALUE!</v>
      </c>
      <c r="W1829" s="1">
        <f>IFERROR(DATEVALUE(LEFT(新签明细[[#This Row],[lead_date]],FIND(" ",新签明细[[#This Row],[lead_date]])-1)),$W$2)</f>
        <v>45783</v>
      </c>
      <c r="X1829" t="b">
        <f t="shared" ca="1" si="28"/>
        <v>1</v>
      </c>
    </row>
    <row r="1830" spans="21:24">
      <c r="U1830">
        <f>COUNTIF('业绩进度排名-中间表'!$E$27:$E$202,新签明细[[#This Row],[cc_user_name]])</f>
        <v>0</v>
      </c>
      <c r="V1830" s="1" t="e">
        <f>DATEVALUE(LEFT(新签明细[[#This Row],[支付成功时间]], FIND(" ", 新签明细[[#This Row],[支付成功时间]]) - 1))</f>
        <v>#VALUE!</v>
      </c>
      <c r="W1830" s="1">
        <f>IFERROR(DATEVALUE(LEFT(新签明细[[#This Row],[lead_date]],FIND(" ",新签明细[[#This Row],[lead_date]])-1)),$W$2)</f>
        <v>45783</v>
      </c>
      <c r="X1830" t="b">
        <f t="shared" ca="1" si="28"/>
        <v>1</v>
      </c>
    </row>
    <row r="1831" spans="21:24">
      <c r="U1831">
        <f>COUNTIF('业绩进度排名-中间表'!$E$27:$E$202,新签明细[[#This Row],[cc_user_name]])</f>
        <v>0</v>
      </c>
      <c r="V1831" s="1" t="e">
        <f>DATEVALUE(LEFT(新签明细[[#This Row],[支付成功时间]], FIND(" ", 新签明细[[#This Row],[支付成功时间]]) - 1))</f>
        <v>#VALUE!</v>
      </c>
      <c r="W1831" s="1">
        <f>IFERROR(DATEVALUE(LEFT(新签明细[[#This Row],[lead_date]],FIND(" ",新签明细[[#This Row],[lead_date]])-1)),$W$2)</f>
        <v>45783</v>
      </c>
      <c r="X1831" t="b">
        <f t="shared" ca="1" si="28"/>
        <v>1</v>
      </c>
    </row>
    <row r="1832" spans="21:24">
      <c r="U1832">
        <f>COUNTIF('业绩进度排名-中间表'!$E$27:$E$202,新签明细[[#This Row],[cc_user_name]])</f>
        <v>0</v>
      </c>
      <c r="V1832" s="1" t="e">
        <f>DATEVALUE(LEFT(新签明细[[#This Row],[支付成功时间]], FIND(" ", 新签明细[[#This Row],[支付成功时间]]) - 1))</f>
        <v>#VALUE!</v>
      </c>
      <c r="W1832" s="1">
        <f>IFERROR(DATEVALUE(LEFT(新签明细[[#This Row],[lead_date]],FIND(" ",新签明细[[#This Row],[lead_date]])-1)),$W$2)</f>
        <v>45783</v>
      </c>
      <c r="X1832" t="b">
        <f t="shared" ca="1" si="28"/>
        <v>1</v>
      </c>
    </row>
    <row r="1833" spans="21:24">
      <c r="U1833">
        <f>COUNTIF('业绩进度排名-中间表'!$E$27:$E$202,新签明细[[#This Row],[cc_user_name]])</f>
        <v>0</v>
      </c>
      <c r="V1833" s="1" t="e">
        <f>DATEVALUE(LEFT(新签明细[[#This Row],[支付成功时间]], FIND(" ", 新签明细[[#This Row],[支付成功时间]]) - 1))</f>
        <v>#VALUE!</v>
      </c>
      <c r="W1833" s="1">
        <f>IFERROR(DATEVALUE(LEFT(新签明细[[#This Row],[lead_date]],FIND(" ",新签明细[[#This Row],[lead_date]])-1)),$W$2)</f>
        <v>45783</v>
      </c>
      <c r="X1833" t="b">
        <f t="shared" ca="1" si="28"/>
        <v>1</v>
      </c>
    </row>
    <row r="1834" spans="21:24">
      <c r="U1834">
        <f>COUNTIF('业绩进度排名-中间表'!$E$27:$E$202,新签明细[[#This Row],[cc_user_name]])</f>
        <v>0</v>
      </c>
      <c r="V1834" s="1" t="e">
        <f>DATEVALUE(LEFT(新签明细[[#This Row],[支付成功时间]], FIND(" ", 新签明细[[#This Row],[支付成功时间]]) - 1))</f>
        <v>#VALUE!</v>
      </c>
      <c r="W1834" s="1">
        <f>IFERROR(DATEVALUE(LEFT(新签明细[[#This Row],[lead_date]],FIND(" ",新签明细[[#This Row],[lead_date]])-1)),$W$2)</f>
        <v>45783</v>
      </c>
      <c r="X1834" t="b">
        <f t="shared" ca="1" si="28"/>
        <v>1</v>
      </c>
    </row>
    <row r="1835" spans="21:24">
      <c r="U1835">
        <f>COUNTIF('业绩进度排名-中间表'!$E$27:$E$202,新签明细[[#This Row],[cc_user_name]])</f>
        <v>0</v>
      </c>
      <c r="V1835" s="1" t="e">
        <f>DATEVALUE(LEFT(新签明细[[#This Row],[支付成功时间]], FIND(" ", 新签明细[[#This Row],[支付成功时间]]) - 1))</f>
        <v>#VALUE!</v>
      </c>
      <c r="W1835" s="1">
        <f>IFERROR(DATEVALUE(LEFT(新签明细[[#This Row],[lead_date]],FIND(" ",新签明细[[#This Row],[lead_date]])-1)),$W$2)</f>
        <v>45783</v>
      </c>
      <c r="X1835" t="b">
        <f t="shared" ca="1" si="28"/>
        <v>1</v>
      </c>
    </row>
    <row r="1836" spans="21:24">
      <c r="U1836">
        <f>COUNTIF('业绩进度排名-中间表'!$E$27:$E$202,新签明细[[#This Row],[cc_user_name]])</f>
        <v>0</v>
      </c>
      <c r="V1836" s="1" t="e">
        <f>DATEVALUE(LEFT(新签明细[[#This Row],[支付成功时间]], FIND(" ", 新签明细[[#This Row],[支付成功时间]]) - 1))</f>
        <v>#VALUE!</v>
      </c>
      <c r="W1836" s="1">
        <f>IFERROR(DATEVALUE(LEFT(新签明细[[#This Row],[lead_date]],FIND(" ",新签明细[[#This Row],[lead_date]])-1)),$W$2)</f>
        <v>45783</v>
      </c>
      <c r="X1836" t="b">
        <f t="shared" ca="1" si="28"/>
        <v>1</v>
      </c>
    </row>
    <row r="1837" spans="21:24">
      <c r="U1837">
        <f>COUNTIF('业绩进度排名-中间表'!$E$27:$E$202,新签明细[[#This Row],[cc_user_name]])</f>
        <v>0</v>
      </c>
      <c r="V1837" s="1" t="e">
        <f>DATEVALUE(LEFT(新签明细[[#This Row],[支付成功时间]], FIND(" ", 新签明细[[#This Row],[支付成功时间]]) - 1))</f>
        <v>#VALUE!</v>
      </c>
      <c r="W1837" s="1">
        <f>IFERROR(DATEVALUE(LEFT(新签明细[[#This Row],[lead_date]],FIND(" ",新签明细[[#This Row],[lead_date]])-1)),$W$2)</f>
        <v>45783</v>
      </c>
      <c r="X1837" t="b">
        <f t="shared" ca="1" si="28"/>
        <v>1</v>
      </c>
    </row>
    <row r="1838" spans="21:24">
      <c r="U1838">
        <f>COUNTIF('业绩进度排名-中间表'!$E$27:$E$202,新签明细[[#This Row],[cc_user_name]])</f>
        <v>0</v>
      </c>
      <c r="V1838" s="1" t="e">
        <f>DATEVALUE(LEFT(新签明细[[#This Row],[支付成功时间]], FIND(" ", 新签明细[[#This Row],[支付成功时间]]) - 1))</f>
        <v>#VALUE!</v>
      </c>
      <c r="W1838" s="1">
        <f>IFERROR(DATEVALUE(LEFT(新签明细[[#This Row],[lead_date]],FIND(" ",新签明细[[#This Row],[lead_date]])-1)),$W$2)</f>
        <v>45783</v>
      </c>
      <c r="X1838" t="b">
        <f t="shared" ca="1" si="28"/>
        <v>1</v>
      </c>
    </row>
    <row r="1839" spans="21:24">
      <c r="U1839">
        <f>COUNTIF('业绩进度排名-中间表'!$E$27:$E$202,新签明细[[#This Row],[cc_user_name]])</f>
        <v>0</v>
      </c>
      <c r="V1839" s="1" t="e">
        <f>DATEVALUE(LEFT(新签明细[[#This Row],[支付成功时间]], FIND(" ", 新签明细[[#This Row],[支付成功时间]]) - 1))</f>
        <v>#VALUE!</v>
      </c>
      <c r="W1839" s="1">
        <f>IFERROR(DATEVALUE(LEFT(新签明细[[#This Row],[lead_date]],FIND(" ",新签明细[[#This Row],[lead_date]])-1)),$W$2)</f>
        <v>45783</v>
      </c>
      <c r="X1839" t="b">
        <f t="shared" ca="1" si="28"/>
        <v>1</v>
      </c>
    </row>
    <row r="1840" spans="21:24">
      <c r="U1840">
        <f>COUNTIF('业绩进度排名-中间表'!$E$27:$E$202,新签明细[[#This Row],[cc_user_name]])</f>
        <v>0</v>
      </c>
      <c r="V1840" s="1" t="e">
        <f>DATEVALUE(LEFT(新签明细[[#This Row],[支付成功时间]], FIND(" ", 新签明细[[#This Row],[支付成功时间]]) - 1))</f>
        <v>#VALUE!</v>
      </c>
      <c r="W1840" s="1">
        <f>IFERROR(DATEVALUE(LEFT(新签明细[[#This Row],[lead_date]],FIND(" ",新签明细[[#This Row],[lead_date]])-1)),$W$2)</f>
        <v>45783</v>
      </c>
      <c r="X1840" t="b">
        <f t="shared" ca="1" si="28"/>
        <v>1</v>
      </c>
    </row>
    <row r="1841" spans="21:24">
      <c r="U1841">
        <f>COUNTIF('业绩进度排名-中间表'!$E$27:$E$202,新签明细[[#This Row],[cc_user_name]])</f>
        <v>0</v>
      </c>
      <c r="V1841" s="1" t="e">
        <f>DATEVALUE(LEFT(新签明细[[#This Row],[支付成功时间]], FIND(" ", 新签明细[[#This Row],[支付成功时间]]) - 1))</f>
        <v>#VALUE!</v>
      </c>
      <c r="W1841" s="1">
        <f>IFERROR(DATEVALUE(LEFT(新签明细[[#This Row],[lead_date]],FIND(" ",新签明细[[#This Row],[lead_date]])-1)),$W$2)</f>
        <v>45783</v>
      </c>
      <c r="X1841" t="b">
        <f t="shared" ca="1" si="28"/>
        <v>1</v>
      </c>
    </row>
    <row r="1842" spans="21:24">
      <c r="U1842">
        <f>COUNTIF('业绩进度排名-中间表'!$E$27:$E$202,新签明细[[#This Row],[cc_user_name]])</f>
        <v>0</v>
      </c>
      <c r="V1842" s="1" t="e">
        <f>DATEVALUE(LEFT(新签明细[[#This Row],[支付成功时间]], FIND(" ", 新签明细[[#This Row],[支付成功时间]]) - 1))</f>
        <v>#VALUE!</v>
      </c>
      <c r="W1842" s="1">
        <f>IFERROR(DATEVALUE(LEFT(新签明细[[#This Row],[lead_date]],FIND(" ",新签明细[[#This Row],[lead_date]])-1)),$W$2)</f>
        <v>45783</v>
      </c>
      <c r="X1842" t="b">
        <f t="shared" ca="1" si="28"/>
        <v>1</v>
      </c>
    </row>
    <row r="1843" spans="21:24">
      <c r="U1843">
        <f>COUNTIF('业绩进度排名-中间表'!$E$27:$E$202,新签明细[[#This Row],[cc_user_name]])</f>
        <v>0</v>
      </c>
      <c r="V1843" s="1" t="e">
        <f>DATEVALUE(LEFT(新签明细[[#This Row],[支付成功时间]], FIND(" ", 新签明细[[#This Row],[支付成功时间]]) - 1))</f>
        <v>#VALUE!</v>
      </c>
      <c r="W1843" s="1">
        <f>IFERROR(DATEVALUE(LEFT(新签明细[[#This Row],[lead_date]],FIND(" ",新签明细[[#This Row],[lead_date]])-1)),$W$2)</f>
        <v>45783</v>
      </c>
      <c r="X1843" t="b">
        <f t="shared" ca="1" si="28"/>
        <v>1</v>
      </c>
    </row>
    <row r="1844" spans="21:24">
      <c r="U1844">
        <f>COUNTIF('业绩进度排名-中间表'!$E$27:$E$202,新签明细[[#This Row],[cc_user_name]])</f>
        <v>0</v>
      </c>
      <c r="V1844" s="1" t="e">
        <f>DATEVALUE(LEFT(新签明细[[#This Row],[支付成功时间]], FIND(" ", 新签明细[[#This Row],[支付成功时间]]) - 1))</f>
        <v>#VALUE!</v>
      </c>
      <c r="W1844" s="1">
        <f>IFERROR(DATEVALUE(LEFT(新签明细[[#This Row],[lead_date]],FIND(" ",新签明细[[#This Row],[lead_date]])-1)),$W$2)</f>
        <v>45783</v>
      </c>
      <c r="X1844" t="b">
        <f t="shared" ca="1" si="28"/>
        <v>1</v>
      </c>
    </row>
    <row r="1845" spans="21:24">
      <c r="U1845">
        <f>COUNTIF('业绩进度排名-中间表'!$E$27:$E$202,新签明细[[#This Row],[cc_user_name]])</f>
        <v>0</v>
      </c>
      <c r="V1845" s="1" t="e">
        <f>DATEVALUE(LEFT(新签明细[[#This Row],[支付成功时间]], FIND(" ", 新签明细[[#This Row],[支付成功时间]]) - 1))</f>
        <v>#VALUE!</v>
      </c>
      <c r="W1845" s="1">
        <f>IFERROR(DATEVALUE(LEFT(新签明细[[#This Row],[lead_date]],FIND(" ",新签明细[[#This Row],[lead_date]])-1)),$W$2)</f>
        <v>45783</v>
      </c>
      <c r="X1845" t="b">
        <f t="shared" ca="1" si="28"/>
        <v>1</v>
      </c>
    </row>
    <row r="1846" spans="21:24">
      <c r="U1846">
        <f>COUNTIF('业绩进度排名-中间表'!$E$27:$E$202,新签明细[[#This Row],[cc_user_name]])</f>
        <v>0</v>
      </c>
      <c r="V1846" s="1" t="e">
        <f>DATEVALUE(LEFT(新签明细[[#This Row],[支付成功时间]], FIND(" ", 新签明细[[#This Row],[支付成功时间]]) - 1))</f>
        <v>#VALUE!</v>
      </c>
      <c r="W1846" s="1">
        <f>IFERROR(DATEVALUE(LEFT(新签明细[[#This Row],[lead_date]],FIND(" ",新签明细[[#This Row],[lead_date]])-1)),$W$2)</f>
        <v>45783</v>
      </c>
      <c r="X1846" t="b">
        <f t="shared" ca="1" si="28"/>
        <v>1</v>
      </c>
    </row>
    <row r="1847" spans="21:24">
      <c r="U1847">
        <f>COUNTIF('业绩进度排名-中间表'!$E$27:$E$202,新签明细[[#This Row],[cc_user_name]])</f>
        <v>0</v>
      </c>
      <c r="V1847" s="1" t="e">
        <f>DATEVALUE(LEFT(新签明细[[#This Row],[支付成功时间]], FIND(" ", 新签明细[[#This Row],[支付成功时间]]) - 1))</f>
        <v>#VALUE!</v>
      </c>
      <c r="W1847" s="1">
        <f>IFERROR(DATEVALUE(LEFT(新签明细[[#This Row],[lead_date]],FIND(" ",新签明细[[#This Row],[lead_date]])-1)),$W$2)</f>
        <v>45783</v>
      </c>
      <c r="X1847" t="b">
        <f t="shared" ca="1" si="28"/>
        <v>1</v>
      </c>
    </row>
    <row r="1848" spans="21:24">
      <c r="U1848">
        <f>COUNTIF('业绩进度排名-中间表'!$E$27:$E$202,新签明细[[#This Row],[cc_user_name]])</f>
        <v>0</v>
      </c>
      <c r="V1848" s="1" t="e">
        <f>DATEVALUE(LEFT(新签明细[[#This Row],[支付成功时间]], FIND(" ", 新签明细[[#This Row],[支付成功时间]]) - 1))</f>
        <v>#VALUE!</v>
      </c>
      <c r="W1848" s="1">
        <f>IFERROR(DATEVALUE(LEFT(新签明细[[#This Row],[lead_date]],FIND(" ",新签明细[[#This Row],[lead_date]])-1)),$W$2)</f>
        <v>45783</v>
      </c>
      <c r="X1848" t="b">
        <f t="shared" ca="1" si="28"/>
        <v>1</v>
      </c>
    </row>
    <row r="1849" spans="21:24">
      <c r="U1849">
        <f>COUNTIF('业绩进度排名-中间表'!$E$27:$E$202,新签明细[[#This Row],[cc_user_name]])</f>
        <v>0</v>
      </c>
      <c r="V1849" s="1" t="e">
        <f>DATEVALUE(LEFT(新签明细[[#This Row],[支付成功时间]], FIND(" ", 新签明细[[#This Row],[支付成功时间]]) - 1))</f>
        <v>#VALUE!</v>
      </c>
      <c r="W1849" s="1">
        <f>IFERROR(DATEVALUE(LEFT(新签明细[[#This Row],[lead_date]],FIND(" ",新签明细[[#This Row],[lead_date]])-1)),$W$2)</f>
        <v>45783</v>
      </c>
      <c r="X1849" t="b">
        <f t="shared" ca="1" si="28"/>
        <v>1</v>
      </c>
    </row>
    <row r="1850" spans="21:24">
      <c r="U1850">
        <f>COUNTIF('业绩进度排名-中间表'!$E$27:$E$202,新签明细[[#This Row],[cc_user_name]])</f>
        <v>0</v>
      </c>
      <c r="V1850" s="1" t="e">
        <f>DATEVALUE(LEFT(新签明细[[#This Row],[支付成功时间]], FIND(" ", 新签明细[[#This Row],[支付成功时间]]) - 1))</f>
        <v>#VALUE!</v>
      </c>
      <c r="W1850" s="1">
        <f>IFERROR(DATEVALUE(LEFT(新签明细[[#This Row],[lead_date]],FIND(" ",新签明细[[#This Row],[lead_date]])-1)),$W$2)</f>
        <v>45783</v>
      </c>
      <c r="X1850" t="b">
        <f t="shared" ca="1" si="28"/>
        <v>1</v>
      </c>
    </row>
    <row r="1851" spans="21:24">
      <c r="U1851">
        <f>COUNTIF('业绩进度排名-中间表'!$E$27:$E$202,新签明细[[#This Row],[cc_user_name]])</f>
        <v>0</v>
      </c>
      <c r="V1851" s="1" t="e">
        <f>DATEVALUE(LEFT(新签明细[[#This Row],[支付成功时间]], FIND(" ", 新签明细[[#This Row],[支付成功时间]]) - 1))</f>
        <v>#VALUE!</v>
      </c>
      <c r="W1851" s="1">
        <f>IFERROR(DATEVALUE(LEFT(新签明细[[#This Row],[lead_date]],FIND(" ",新签明细[[#This Row],[lead_date]])-1)),$W$2)</f>
        <v>45783</v>
      </c>
      <c r="X1851" t="b">
        <f t="shared" ca="1" si="28"/>
        <v>1</v>
      </c>
    </row>
    <row r="1852" spans="21:24">
      <c r="U1852">
        <f>COUNTIF('业绩进度排名-中间表'!$E$27:$E$202,新签明细[[#This Row],[cc_user_name]])</f>
        <v>0</v>
      </c>
      <c r="V1852" s="1" t="e">
        <f>DATEVALUE(LEFT(新签明细[[#This Row],[支付成功时间]], FIND(" ", 新签明细[[#This Row],[支付成功时间]]) - 1))</f>
        <v>#VALUE!</v>
      </c>
      <c r="W1852" s="1">
        <f>IFERROR(DATEVALUE(LEFT(新签明细[[#This Row],[lead_date]],FIND(" ",新签明细[[#This Row],[lead_date]])-1)),$W$2)</f>
        <v>45783</v>
      </c>
      <c r="X1852" t="b">
        <f t="shared" ca="1" si="28"/>
        <v>1</v>
      </c>
    </row>
    <row r="1853" spans="21:24">
      <c r="U1853">
        <f>COUNTIF('业绩进度排名-中间表'!$E$27:$E$202,新签明细[[#This Row],[cc_user_name]])</f>
        <v>0</v>
      </c>
      <c r="V1853" s="1" t="e">
        <f>DATEVALUE(LEFT(新签明细[[#This Row],[支付成功时间]], FIND(" ", 新签明细[[#This Row],[支付成功时间]]) - 1))</f>
        <v>#VALUE!</v>
      </c>
      <c r="W1853" s="1">
        <f>IFERROR(DATEVALUE(LEFT(新签明细[[#This Row],[lead_date]],FIND(" ",新签明细[[#This Row],[lead_date]])-1)),$W$2)</f>
        <v>45783</v>
      </c>
      <c r="X1853" t="b">
        <f t="shared" ca="1" si="28"/>
        <v>1</v>
      </c>
    </row>
    <row r="1854" spans="21:24">
      <c r="U1854">
        <f>COUNTIF('业绩进度排名-中间表'!$E$27:$E$202,新签明细[[#This Row],[cc_user_name]])</f>
        <v>0</v>
      </c>
      <c r="V1854" s="1" t="e">
        <f>DATEVALUE(LEFT(新签明细[[#This Row],[支付成功时间]], FIND(" ", 新签明细[[#This Row],[支付成功时间]]) - 1))</f>
        <v>#VALUE!</v>
      </c>
      <c r="W1854" s="1">
        <f>IFERROR(DATEVALUE(LEFT(新签明细[[#This Row],[lead_date]],FIND(" ",新签明细[[#This Row],[lead_date]])-1)),$W$2)</f>
        <v>45783</v>
      </c>
      <c r="X1854" t="b">
        <f t="shared" ca="1" si="28"/>
        <v>1</v>
      </c>
    </row>
    <row r="1855" spans="21:24">
      <c r="U1855">
        <f>COUNTIF('业绩进度排名-中间表'!$E$27:$E$202,新签明细[[#This Row],[cc_user_name]])</f>
        <v>0</v>
      </c>
      <c r="V1855" s="1" t="e">
        <f>DATEVALUE(LEFT(新签明细[[#This Row],[支付成功时间]], FIND(" ", 新签明细[[#This Row],[支付成功时间]]) - 1))</f>
        <v>#VALUE!</v>
      </c>
      <c r="W1855" s="1">
        <f>IFERROR(DATEVALUE(LEFT(新签明细[[#This Row],[lead_date]],FIND(" ",新签明细[[#This Row],[lead_date]])-1)),$W$2)</f>
        <v>45783</v>
      </c>
      <c r="X1855" t="b">
        <f t="shared" ca="1" si="28"/>
        <v>1</v>
      </c>
    </row>
    <row r="1856" spans="21:24">
      <c r="U1856">
        <f>COUNTIF('业绩进度排名-中间表'!$E$27:$E$202,新签明细[[#This Row],[cc_user_name]])</f>
        <v>0</v>
      </c>
      <c r="V1856" s="1" t="e">
        <f>DATEVALUE(LEFT(新签明细[[#This Row],[支付成功时间]], FIND(" ", 新签明细[[#This Row],[支付成功时间]]) - 1))</f>
        <v>#VALUE!</v>
      </c>
      <c r="W1856" s="1">
        <f>IFERROR(DATEVALUE(LEFT(新签明细[[#This Row],[lead_date]],FIND(" ",新签明细[[#This Row],[lead_date]])-1)),$W$2)</f>
        <v>45783</v>
      </c>
      <c r="X1856" t="b">
        <f t="shared" ca="1" si="28"/>
        <v>1</v>
      </c>
    </row>
    <row r="1857" spans="21:24">
      <c r="U1857">
        <f>COUNTIF('业绩进度排名-中间表'!$E$27:$E$202,新签明细[[#This Row],[cc_user_name]])</f>
        <v>0</v>
      </c>
      <c r="V1857" s="1" t="e">
        <f>DATEVALUE(LEFT(新签明细[[#This Row],[支付成功时间]], FIND(" ", 新签明细[[#This Row],[支付成功时间]]) - 1))</f>
        <v>#VALUE!</v>
      </c>
      <c r="W1857" s="1">
        <f>IFERROR(DATEVALUE(LEFT(新签明细[[#This Row],[lead_date]],FIND(" ",新签明细[[#This Row],[lead_date]])-1)),$W$2)</f>
        <v>45783</v>
      </c>
      <c r="X1857" t="b">
        <f t="shared" ca="1" si="28"/>
        <v>1</v>
      </c>
    </row>
    <row r="1858" spans="21:24">
      <c r="U1858">
        <f>COUNTIF('业绩进度排名-中间表'!$E$27:$E$202,新签明细[[#This Row],[cc_user_name]])</f>
        <v>0</v>
      </c>
      <c r="V1858" s="1" t="e">
        <f>DATEVALUE(LEFT(新签明细[[#This Row],[支付成功时间]], FIND(" ", 新签明细[[#This Row],[支付成功时间]]) - 1))</f>
        <v>#VALUE!</v>
      </c>
      <c r="W1858" s="1">
        <f>IFERROR(DATEVALUE(LEFT(新签明细[[#This Row],[lead_date]],FIND(" ",新签明细[[#This Row],[lead_date]])-1)),$W$2)</f>
        <v>45783</v>
      </c>
      <c r="X1858" t="b">
        <f t="shared" ca="1" si="28"/>
        <v>1</v>
      </c>
    </row>
    <row r="1859" spans="21:24">
      <c r="U1859">
        <f>COUNTIF('业绩进度排名-中间表'!$E$27:$E$202,新签明细[[#This Row],[cc_user_name]])</f>
        <v>0</v>
      </c>
      <c r="V1859" s="1" t="e">
        <f>DATEVALUE(LEFT(新签明细[[#This Row],[支付成功时间]], FIND(" ", 新签明细[[#This Row],[支付成功时间]]) - 1))</f>
        <v>#VALUE!</v>
      </c>
      <c r="W1859" s="1">
        <f>IFERROR(DATEVALUE(LEFT(新签明细[[#This Row],[lead_date]],FIND(" ",新签明细[[#This Row],[lead_date]])-1)),$W$2)</f>
        <v>45783</v>
      </c>
      <c r="X1859" t="b">
        <f t="shared" ref="X1859:X1922" ca="1" si="29">MONTH(W1859)=MONTH(TODAY())</f>
        <v>1</v>
      </c>
    </row>
    <row r="1860" spans="21:24">
      <c r="U1860">
        <f>COUNTIF('业绩进度排名-中间表'!$E$27:$E$202,新签明细[[#This Row],[cc_user_name]])</f>
        <v>0</v>
      </c>
      <c r="V1860" s="1" t="e">
        <f>DATEVALUE(LEFT(新签明细[[#This Row],[支付成功时间]], FIND(" ", 新签明细[[#This Row],[支付成功时间]]) - 1))</f>
        <v>#VALUE!</v>
      </c>
      <c r="W1860" s="1">
        <f>IFERROR(DATEVALUE(LEFT(新签明细[[#This Row],[lead_date]],FIND(" ",新签明细[[#This Row],[lead_date]])-1)),$W$2)</f>
        <v>45783</v>
      </c>
      <c r="X1860" t="b">
        <f t="shared" ca="1" si="29"/>
        <v>1</v>
      </c>
    </row>
    <row r="1861" spans="21:24">
      <c r="U1861">
        <f>COUNTIF('业绩进度排名-中间表'!$E$27:$E$202,新签明细[[#This Row],[cc_user_name]])</f>
        <v>0</v>
      </c>
      <c r="V1861" s="1" t="e">
        <f>DATEVALUE(LEFT(新签明细[[#This Row],[支付成功时间]], FIND(" ", 新签明细[[#This Row],[支付成功时间]]) - 1))</f>
        <v>#VALUE!</v>
      </c>
      <c r="W1861" s="1">
        <f>IFERROR(DATEVALUE(LEFT(新签明细[[#This Row],[lead_date]],FIND(" ",新签明细[[#This Row],[lead_date]])-1)),$W$2)</f>
        <v>45783</v>
      </c>
      <c r="X1861" t="b">
        <f t="shared" ca="1" si="29"/>
        <v>1</v>
      </c>
    </row>
    <row r="1862" spans="21:24">
      <c r="U1862">
        <f>COUNTIF('业绩进度排名-中间表'!$E$27:$E$202,新签明细[[#This Row],[cc_user_name]])</f>
        <v>0</v>
      </c>
      <c r="V1862" s="1" t="e">
        <f>DATEVALUE(LEFT(新签明细[[#This Row],[支付成功时间]], FIND(" ", 新签明细[[#This Row],[支付成功时间]]) - 1))</f>
        <v>#VALUE!</v>
      </c>
      <c r="W1862" s="1">
        <f>IFERROR(DATEVALUE(LEFT(新签明细[[#This Row],[lead_date]],FIND(" ",新签明细[[#This Row],[lead_date]])-1)),$W$2)</f>
        <v>45783</v>
      </c>
      <c r="X1862" t="b">
        <f t="shared" ca="1" si="29"/>
        <v>1</v>
      </c>
    </row>
    <row r="1863" spans="21:24">
      <c r="U1863">
        <f>COUNTIF('业绩进度排名-中间表'!$E$27:$E$202,新签明细[[#This Row],[cc_user_name]])</f>
        <v>0</v>
      </c>
      <c r="V1863" s="1" t="e">
        <f>DATEVALUE(LEFT(新签明细[[#This Row],[支付成功时间]], FIND(" ", 新签明细[[#This Row],[支付成功时间]]) - 1))</f>
        <v>#VALUE!</v>
      </c>
      <c r="W1863" s="1">
        <f>IFERROR(DATEVALUE(LEFT(新签明细[[#This Row],[lead_date]],FIND(" ",新签明细[[#This Row],[lead_date]])-1)),$W$2)</f>
        <v>45783</v>
      </c>
      <c r="X1863" t="b">
        <f t="shared" ca="1" si="29"/>
        <v>1</v>
      </c>
    </row>
    <row r="1864" spans="21:24">
      <c r="U1864">
        <f>COUNTIF('业绩进度排名-中间表'!$E$27:$E$202,新签明细[[#This Row],[cc_user_name]])</f>
        <v>0</v>
      </c>
      <c r="V1864" s="1" t="e">
        <f>DATEVALUE(LEFT(新签明细[[#This Row],[支付成功时间]], FIND(" ", 新签明细[[#This Row],[支付成功时间]]) - 1))</f>
        <v>#VALUE!</v>
      </c>
      <c r="W1864" s="1">
        <f>IFERROR(DATEVALUE(LEFT(新签明细[[#This Row],[lead_date]],FIND(" ",新签明细[[#This Row],[lead_date]])-1)),$W$2)</f>
        <v>45783</v>
      </c>
      <c r="X1864" t="b">
        <f t="shared" ca="1" si="29"/>
        <v>1</v>
      </c>
    </row>
    <row r="1865" spans="21:24">
      <c r="U1865">
        <f>COUNTIF('业绩进度排名-中间表'!$E$27:$E$202,新签明细[[#This Row],[cc_user_name]])</f>
        <v>0</v>
      </c>
      <c r="V1865" s="1" t="e">
        <f>DATEVALUE(LEFT(新签明细[[#This Row],[支付成功时间]], FIND(" ", 新签明细[[#This Row],[支付成功时间]]) - 1))</f>
        <v>#VALUE!</v>
      </c>
      <c r="W1865" s="1">
        <f>IFERROR(DATEVALUE(LEFT(新签明细[[#This Row],[lead_date]],FIND(" ",新签明细[[#This Row],[lead_date]])-1)),$W$2)</f>
        <v>45783</v>
      </c>
      <c r="X1865" t="b">
        <f t="shared" ca="1" si="29"/>
        <v>1</v>
      </c>
    </row>
    <row r="1866" spans="21:24">
      <c r="U1866">
        <f>COUNTIF('业绩进度排名-中间表'!$E$27:$E$202,新签明细[[#This Row],[cc_user_name]])</f>
        <v>0</v>
      </c>
      <c r="V1866" s="1" t="e">
        <f>DATEVALUE(LEFT(新签明细[[#This Row],[支付成功时间]], FIND(" ", 新签明细[[#This Row],[支付成功时间]]) - 1))</f>
        <v>#VALUE!</v>
      </c>
      <c r="W1866" s="1">
        <f>IFERROR(DATEVALUE(LEFT(新签明细[[#This Row],[lead_date]],FIND(" ",新签明细[[#This Row],[lead_date]])-1)),$W$2)</f>
        <v>45783</v>
      </c>
      <c r="X1866" t="b">
        <f t="shared" ca="1" si="29"/>
        <v>1</v>
      </c>
    </row>
    <row r="1867" spans="21:24">
      <c r="U1867">
        <f>COUNTIF('业绩进度排名-中间表'!$E$27:$E$202,新签明细[[#This Row],[cc_user_name]])</f>
        <v>0</v>
      </c>
      <c r="V1867" s="1" t="e">
        <f>DATEVALUE(LEFT(新签明细[[#This Row],[支付成功时间]], FIND(" ", 新签明细[[#This Row],[支付成功时间]]) - 1))</f>
        <v>#VALUE!</v>
      </c>
      <c r="W1867" s="1">
        <f>IFERROR(DATEVALUE(LEFT(新签明细[[#This Row],[lead_date]],FIND(" ",新签明细[[#This Row],[lead_date]])-1)),$W$2)</f>
        <v>45783</v>
      </c>
      <c r="X1867" t="b">
        <f t="shared" ca="1" si="29"/>
        <v>1</v>
      </c>
    </row>
    <row r="1868" spans="21:24">
      <c r="U1868">
        <f>COUNTIF('业绩进度排名-中间表'!$E$27:$E$202,新签明细[[#This Row],[cc_user_name]])</f>
        <v>0</v>
      </c>
      <c r="V1868" s="1" t="e">
        <f>DATEVALUE(LEFT(新签明细[[#This Row],[支付成功时间]], FIND(" ", 新签明细[[#This Row],[支付成功时间]]) - 1))</f>
        <v>#VALUE!</v>
      </c>
      <c r="W1868" s="1">
        <f>IFERROR(DATEVALUE(LEFT(新签明细[[#This Row],[lead_date]],FIND(" ",新签明细[[#This Row],[lead_date]])-1)),$W$2)</f>
        <v>45783</v>
      </c>
      <c r="X1868" t="b">
        <f t="shared" ca="1" si="29"/>
        <v>1</v>
      </c>
    </row>
    <row r="1869" spans="21:24">
      <c r="U1869">
        <f>COUNTIF('业绩进度排名-中间表'!$E$27:$E$202,新签明细[[#This Row],[cc_user_name]])</f>
        <v>0</v>
      </c>
      <c r="V1869" s="1" t="e">
        <f>DATEVALUE(LEFT(新签明细[[#This Row],[支付成功时间]], FIND(" ", 新签明细[[#This Row],[支付成功时间]]) - 1))</f>
        <v>#VALUE!</v>
      </c>
      <c r="W1869" s="1">
        <f>IFERROR(DATEVALUE(LEFT(新签明细[[#This Row],[lead_date]],FIND(" ",新签明细[[#This Row],[lead_date]])-1)),$W$2)</f>
        <v>45783</v>
      </c>
      <c r="X1869" t="b">
        <f t="shared" ca="1" si="29"/>
        <v>1</v>
      </c>
    </row>
    <row r="1870" spans="21:24">
      <c r="U1870">
        <f>COUNTIF('业绩进度排名-中间表'!$E$27:$E$202,新签明细[[#This Row],[cc_user_name]])</f>
        <v>0</v>
      </c>
      <c r="V1870" s="1" t="e">
        <f>DATEVALUE(LEFT(新签明细[[#This Row],[支付成功时间]], FIND(" ", 新签明细[[#This Row],[支付成功时间]]) - 1))</f>
        <v>#VALUE!</v>
      </c>
      <c r="W1870" s="1">
        <f>IFERROR(DATEVALUE(LEFT(新签明细[[#This Row],[lead_date]],FIND(" ",新签明细[[#This Row],[lead_date]])-1)),$W$2)</f>
        <v>45783</v>
      </c>
      <c r="X1870" t="b">
        <f t="shared" ca="1" si="29"/>
        <v>1</v>
      </c>
    </row>
    <row r="1871" spans="21:24">
      <c r="U1871">
        <f>COUNTIF('业绩进度排名-中间表'!$E$27:$E$202,新签明细[[#This Row],[cc_user_name]])</f>
        <v>0</v>
      </c>
      <c r="V1871" s="1" t="e">
        <f>DATEVALUE(LEFT(新签明细[[#This Row],[支付成功时间]], FIND(" ", 新签明细[[#This Row],[支付成功时间]]) - 1))</f>
        <v>#VALUE!</v>
      </c>
      <c r="W1871" s="1">
        <f>IFERROR(DATEVALUE(LEFT(新签明细[[#This Row],[lead_date]],FIND(" ",新签明细[[#This Row],[lead_date]])-1)),$W$2)</f>
        <v>45783</v>
      </c>
      <c r="X1871" t="b">
        <f t="shared" ca="1" si="29"/>
        <v>1</v>
      </c>
    </row>
    <row r="1872" spans="21:24">
      <c r="U1872">
        <f>COUNTIF('业绩进度排名-中间表'!$E$27:$E$202,新签明细[[#This Row],[cc_user_name]])</f>
        <v>0</v>
      </c>
      <c r="V1872" s="1" t="e">
        <f>DATEVALUE(LEFT(新签明细[[#This Row],[支付成功时间]], FIND(" ", 新签明细[[#This Row],[支付成功时间]]) - 1))</f>
        <v>#VALUE!</v>
      </c>
      <c r="W1872" s="1">
        <f>IFERROR(DATEVALUE(LEFT(新签明细[[#This Row],[lead_date]],FIND(" ",新签明细[[#This Row],[lead_date]])-1)),$W$2)</f>
        <v>45783</v>
      </c>
      <c r="X1872" t="b">
        <f t="shared" ca="1" si="29"/>
        <v>1</v>
      </c>
    </row>
    <row r="1873" spans="21:24">
      <c r="U1873">
        <f>COUNTIF('业绩进度排名-中间表'!$E$27:$E$202,新签明细[[#This Row],[cc_user_name]])</f>
        <v>0</v>
      </c>
      <c r="V1873" s="1" t="e">
        <f>DATEVALUE(LEFT(新签明细[[#This Row],[支付成功时间]], FIND(" ", 新签明细[[#This Row],[支付成功时间]]) - 1))</f>
        <v>#VALUE!</v>
      </c>
      <c r="W1873" s="1">
        <f>IFERROR(DATEVALUE(LEFT(新签明细[[#This Row],[lead_date]],FIND(" ",新签明细[[#This Row],[lead_date]])-1)),$W$2)</f>
        <v>45783</v>
      </c>
      <c r="X1873" t="b">
        <f t="shared" ca="1" si="29"/>
        <v>1</v>
      </c>
    </row>
    <row r="1874" spans="21:24">
      <c r="U1874">
        <f>COUNTIF('业绩进度排名-中间表'!$E$27:$E$202,新签明细[[#This Row],[cc_user_name]])</f>
        <v>0</v>
      </c>
      <c r="V1874" s="1" t="e">
        <f>DATEVALUE(LEFT(新签明细[[#This Row],[支付成功时间]], FIND(" ", 新签明细[[#This Row],[支付成功时间]]) - 1))</f>
        <v>#VALUE!</v>
      </c>
      <c r="W1874" s="1">
        <f>IFERROR(DATEVALUE(LEFT(新签明细[[#This Row],[lead_date]],FIND(" ",新签明细[[#This Row],[lead_date]])-1)),$W$2)</f>
        <v>45783</v>
      </c>
      <c r="X1874" t="b">
        <f t="shared" ca="1" si="29"/>
        <v>1</v>
      </c>
    </row>
    <row r="1875" spans="21:24">
      <c r="U1875">
        <f>COUNTIF('业绩进度排名-中间表'!$E$27:$E$202,新签明细[[#This Row],[cc_user_name]])</f>
        <v>0</v>
      </c>
      <c r="V1875" s="1" t="e">
        <f>DATEVALUE(LEFT(新签明细[[#This Row],[支付成功时间]], FIND(" ", 新签明细[[#This Row],[支付成功时间]]) - 1))</f>
        <v>#VALUE!</v>
      </c>
      <c r="W1875" s="1">
        <f>IFERROR(DATEVALUE(LEFT(新签明细[[#This Row],[lead_date]],FIND(" ",新签明细[[#This Row],[lead_date]])-1)),$W$2)</f>
        <v>45783</v>
      </c>
      <c r="X1875" t="b">
        <f t="shared" ca="1" si="29"/>
        <v>1</v>
      </c>
    </row>
    <row r="1876" spans="21:24">
      <c r="U1876">
        <f>COUNTIF('业绩进度排名-中间表'!$E$27:$E$202,新签明细[[#This Row],[cc_user_name]])</f>
        <v>0</v>
      </c>
      <c r="V1876" s="1" t="e">
        <f>DATEVALUE(LEFT(新签明细[[#This Row],[支付成功时间]], FIND(" ", 新签明细[[#This Row],[支付成功时间]]) - 1))</f>
        <v>#VALUE!</v>
      </c>
      <c r="W1876" s="1">
        <f>IFERROR(DATEVALUE(LEFT(新签明细[[#This Row],[lead_date]],FIND(" ",新签明细[[#This Row],[lead_date]])-1)),$W$2)</f>
        <v>45783</v>
      </c>
      <c r="X1876" t="b">
        <f t="shared" ca="1" si="29"/>
        <v>1</v>
      </c>
    </row>
    <row r="1877" spans="21:24">
      <c r="U1877">
        <f>COUNTIF('业绩进度排名-中间表'!$E$27:$E$202,新签明细[[#This Row],[cc_user_name]])</f>
        <v>0</v>
      </c>
      <c r="V1877" s="1" t="e">
        <f>DATEVALUE(LEFT(新签明细[[#This Row],[支付成功时间]], FIND(" ", 新签明细[[#This Row],[支付成功时间]]) - 1))</f>
        <v>#VALUE!</v>
      </c>
      <c r="W1877" s="1">
        <f>IFERROR(DATEVALUE(LEFT(新签明细[[#This Row],[lead_date]],FIND(" ",新签明细[[#This Row],[lead_date]])-1)),$W$2)</f>
        <v>45783</v>
      </c>
      <c r="X1877" t="b">
        <f t="shared" ca="1" si="29"/>
        <v>1</v>
      </c>
    </row>
    <row r="1878" spans="21:24">
      <c r="U1878">
        <f>COUNTIF('业绩进度排名-中间表'!$E$27:$E$202,新签明细[[#This Row],[cc_user_name]])</f>
        <v>0</v>
      </c>
      <c r="V1878" s="1" t="e">
        <f>DATEVALUE(LEFT(新签明细[[#This Row],[支付成功时间]], FIND(" ", 新签明细[[#This Row],[支付成功时间]]) - 1))</f>
        <v>#VALUE!</v>
      </c>
      <c r="W1878" s="1">
        <f>IFERROR(DATEVALUE(LEFT(新签明细[[#This Row],[lead_date]],FIND(" ",新签明细[[#This Row],[lead_date]])-1)),$W$2)</f>
        <v>45783</v>
      </c>
      <c r="X1878" t="b">
        <f t="shared" ca="1" si="29"/>
        <v>1</v>
      </c>
    </row>
    <row r="1879" spans="21:24">
      <c r="U1879">
        <f>COUNTIF('业绩进度排名-中间表'!$E$27:$E$202,新签明细[[#This Row],[cc_user_name]])</f>
        <v>0</v>
      </c>
      <c r="V1879" s="1" t="e">
        <f>DATEVALUE(LEFT(新签明细[[#This Row],[支付成功时间]], FIND(" ", 新签明细[[#This Row],[支付成功时间]]) - 1))</f>
        <v>#VALUE!</v>
      </c>
      <c r="W1879" s="1">
        <f>IFERROR(DATEVALUE(LEFT(新签明细[[#This Row],[lead_date]],FIND(" ",新签明细[[#This Row],[lead_date]])-1)),$W$2)</f>
        <v>45783</v>
      </c>
      <c r="X1879" t="b">
        <f t="shared" ca="1" si="29"/>
        <v>1</v>
      </c>
    </row>
    <row r="1880" spans="21:24">
      <c r="U1880">
        <f>COUNTIF('业绩进度排名-中间表'!$E$27:$E$202,新签明细[[#This Row],[cc_user_name]])</f>
        <v>0</v>
      </c>
      <c r="V1880" s="1" t="e">
        <f>DATEVALUE(LEFT(新签明细[[#This Row],[支付成功时间]], FIND(" ", 新签明细[[#This Row],[支付成功时间]]) - 1))</f>
        <v>#VALUE!</v>
      </c>
      <c r="W1880" s="1">
        <f>IFERROR(DATEVALUE(LEFT(新签明细[[#This Row],[lead_date]],FIND(" ",新签明细[[#This Row],[lead_date]])-1)),$W$2)</f>
        <v>45783</v>
      </c>
      <c r="X1880" t="b">
        <f t="shared" ca="1" si="29"/>
        <v>1</v>
      </c>
    </row>
    <row r="1881" spans="21:24">
      <c r="U1881">
        <f>COUNTIF('业绩进度排名-中间表'!$E$27:$E$202,新签明细[[#This Row],[cc_user_name]])</f>
        <v>0</v>
      </c>
      <c r="V1881" s="1" t="e">
        <f>DATEVALUE(LEFT(新签明细[[#This Row],[支付成功时间]], FIND(" ", 新签明细[[#This Row],[支付成功时间]]) - 1))</f>
        <v>#VALUE!</v>
      </c>
      <c r="W1881" s="1">
        <f>IFERROR(DATEVALUE(LEFT(新签明细[[#This Row],[lead_date]],FIND(" ",新签明细[[#This Row],[lead_date]])-1)),$W$2)</f>
        <v>45783</v>
      </c>
      <c r="X1881" t="b">
        <f t="shared" ca="1" si="29"/>
        <v>1</v>
      </c>
    </row>
    <row r="1882" spans="21:24">
      <c r="U1882">
        <f>COUNTIF('业绩进度排名-中间表'!$E$27:$E$202,新签明细[[#This Row],[cc_user_name]])</f>
        <v>0</v>
      </c>
      <c r="V1882" s="1" t="e">
        <f>DATEVALUE(LEFT(新签明细[[#This Row],[支付成功时间]], FIND(" ", 新签明细[[#This Row],[支付成功时间]]) - 1))</f>
        <v>#VALUE!</v>
      </c>
      <c r="W1882" s="1">
        <f>IFERROR(DATEVALUE(LEFT(新签明细[[#This Row],[lead_date]],FIND(" ",新签明细[[#This Row],[lead_date]])-1)),$W$2)</f>
        <v>45783</v>
      </c>
      <c r="X1882" t="b">
        <f t="shared" ca="1" si="29"/>
        <v>1</v>
      </c>
    </row>
    <row r="1883" spans="21:24">
      <c r="U1883">
        <f>COUNTIF('业绩进度排名-中间表'!$E$27:$E$202,新签明细[[#This Row],[cc_user_name]])</f>
        <v>0</v>
      </c>
      <c r="V1883" s="1" t="e">
        <f>DATEVALUE(LEFT(新签明细[[#This Row],[支付成功时间]], FIND(" ", 新签明细[[#This Row],[支付成功时间]]) - 1))</f>
        <v>#VALUE!</v>
      </c>
      <c r="W1883" s="1">
        <f>IFERROR(DATEVALUE(LEFT(新签明细[[#This Row],[lead_date]],FIND(" ",新签明细[[#This Row],[lead_date]])-1)),$W$2)</f>
        <v>45783</v>
      </c>
      <c r="X1883" t="b">
        <f t="shared" ca="1" si="29"/>
        <v>1</v>
      </c>
    </row>
    <row r="1884" spans="21:24">
      <c r="U1884">
        <f>COUNTIF('业绩进度排名-中间表'!$E$27:$E$202,新签明细[[#This Row],[cc_user_name]])</f>
        <v>0</v>
      </c>
      <c r="V1884" s="1" t="e">
        <f>DATEVALUE(LEFT(新签明细[[#This Row],[支付成功时间]], FIND(" ", 新签明细[[#This Row],[支付成功时间]]) - 1))</f>
        <v>#VALUE!</v>
      </c>
      <c r="W1884" s="1">
        <f>IFERROR(DATEVALUE(LEFT(新签明细[[#This Row],[lead_date]],FIND(" ",新签明细[[#This Row],[lead_date]])-1)),$W$2)</f>
        <v>45783</v>
      </c>
      <c r="X1884" t="b">
        <f t="shared" ca="1" si="29"/>
        <v>1</v>
      </c>
    </row>
    <row r="1885" spans="21:24">
      <c r="U1885">
        <f>COUNTIF('业绩进度排名-中间表'!$E$27:$E$202,新签明细[[#This Row],[cc_user_name]])</f>
        <v>0</v>
      </c>
      <c r="V1885" s="1" t="e">
        <f>DATEVALUE(LEFT(新签明细[[#This Row],[支付成功时间]], FIND(" ", 新签明细[[#This Row],[支付成功时间]]) - 1))</f>
        <v>#VALUE!</v>
      </c>
      <c r="W1885" s="1">
        <f>IFERROR(DATEVALUE(LEFT(新签明细[[#This Row],[lead_date]],FIND(" ",新签明细[[#This Row],[lead_date]])-1)),$W$2)</f>
        <v>45783</v>
      </c>
      <c r="X1885" t="b">
        <f t="shared" ca="1" si="29"/>
        <v>1</v>
      </c>
    </row>
    <row r="1886" spans="21:24">
      <c r="U1886">
        <f>COUNTIF('业绩进度排名-中间表'!$E$27:$E$202,新签明细[[#This Row],[cc_user_name]])</f>
        <v>0</v>
      </c>
      <c r="V1886" s="1" t="e">
        <f>DATEVALUE(LEFT(新签明细[[#This Row],[支付成功时间]], FIND(" ", 新签明细[[#This Row],[支付成功时间]]) - 1))</f>
        <v>#VALUE!</v>
      </c>
      <c r="W1886" s="1">
        <f>IFERROR(DATEVALUE(LEFT(新签明细[[#This Row],[lead_date]],FIND(" ",新签明细[[#This Row],[lead_date]])-1)),$W$2)</f>
        <v>45783</v>
      </c>
      <c r="X1886" t="b">
        <f t="shared" ca="1" si="29"/>
        <v>1</v>
      </c>
    </row>
    <row r="1887" spans="21:24">
      <c r="U1887">
        <f>COUNTIF('业绩进度排名-中间表'!$E$27:$E$202,新签明细[[#This Row],[cc_user_name]])</f>
        <v>0</v>
      </c>
      <c r="V1887" s="1" t="e">
        <f>DATEVALUE(LEFT(新签明细[[#This Row],[支付成功时间]], FIND(" ", 新签明细[[#This Row],[支付成功时间]]) - 1))</f>
        <v>#VALUE!</v>
      </c>
      <c r="W1887" s="1">
        <f>IFERROR(DATEVALUE(LEFT(新签明细[[#This Row],[lead_date]],FIND(" ",新签明细[[#This Row],[lead_date]])-1)),$W$2)</f>
        <v>45783</v>
      </c>
      <c r="X1887" t="b">
        <f t="shared" ca="1" si="29"/>
        <v>1</v>
      </c>
    </row>
    <row r="1888" spans="21:24">
      <c r="U1888">
        <f>COUNTIF('业绩进度排名-中间表'!$E$27:$E$202,新签明细[[#This Row],[cc_user_name]])</f>
        <v>0</v>
      </c>
      <c r="V1888" s="1" t="e">
        <f>DATEVALUE(LEFT(新签明细[[#This Row],[支付成功时间]], FIND(" ", 新签明细[[#This Row],[支付成功时间]]) - 1))</f>
        <v>#VALUE!</v>
      </c>
      <c r="W1888" s="1">
        <f>IFERROR(DATEVALUE(LEFT(新签明细[[#This Row],[lead_date]],FIND(" ",新签明细[[#This Row],[lead_date]])-1)),$W$2)</f>
        <v>45783</v>
      </c>
      <c r="X1888" t="b">
        <f t="shared" ca="1" si="29"/>
        <v>1</v>
      </c>
    </row>
    <row r="1889" spans="21:24">
      <c r="U1889">
        <f>COUNTIF('业绩进度排名-中间表'!$E$27:$E$202,新签明细[[#This Row],[cc_user_name]])</f>
        <v>0</v>
      </c>
      <c r="V1889" s="1" t="e">
        <f>DATEVALUE(LEFT(新签明细[[#This Row],[支付成功时间]], FIND(" ", 新签明细[[#This Row],[支付成功时间]]) - 1))</f>
        <v>#VALUE!</v>
      </c>
      <c r="W1889" s="1">
        <f>IFERROR(DATEVALUE(LEFT(新签明细[[#This Row],[lead_date]],FIND(" ",新签明细[[#This Row],[lead_date]])-1)),$W$2)</f>
        <v>45783</v>
      </c>
      <c r="X1889" t="b">
        <f t="shared" ca="1" si="29"/>
        <v>1</v>
      </c>
    </row>
    <row r="1890" spans="21:24">
      <c r="U1890">
        <f>COUNTIF('业绩进度排名-中间表'!$E$27:$E$202,新签明细[[#This Row],[cc_user_name]])</f>
        <v>0</v>
      </c>
      <c r="V1890" s="1" t="e">
        <f>DATEVALUE(LEFT(新签明细[[#This Row],[支付成功时间]], FIND(" ", 新签明细[[#This Row],[支付成功时间]]) - 1))</f>
        <v>#VALUE!</v>
      </c>
      <c r="W1890" s="1">
        <f>IFERROR(DATEVALUE(LEFT(新签明细[[#This Row],[lead_date]],FIND(" ",新签明细[[#This Row],[lead_date]])-1)),$W$2)</f>
        <v>45783</v>
      </c>
      <c r="X1890" t="b">
        <f t="shared" ca="1" si="29"/>
        <v>1</v>
      </c>
    </row>
    <row r="1891" spans="21:24">
      <c r="U1891">
        <f>COUNTIF('业绩进度排名-中间表'!$E$27:$E$202,新签明细[[#This Row],[cc_user_name]])</f>
        <v>0</v>
      </c>
      <c r="V1891" s="1" t="e">
        <f>DATEVALUE(LEFT(新签明细[[#This Row],[支付成功时间]], FIND(" ", 新签明细[[#This Row],[支付成功时间]]) - 1))</f>
        <v>#VALUE!</v>
      </c>
      <c r="W1891" s="1">
        <f>IFERROR(DATEVALUE(LEFT(新签明细[[#This Row],[lead_date]],FIND(" ",新签明细[[#This Row],[lead_date]])-1)),$W$2)</f>
        <v>45783</v>
      </c>
      <c r="X1891" t="b">
        <f t="shared" ca="1" si="29"/>
        <v>1</v>
      </c>
    </row>
    <row r="1892" spans="21:24">
      <c r="U1892">
        <f>COUNTIF('业绩进度排名-中间表'!$E$27:$E$202,新签明细[[#This Row],[cc_user_name]])</f>
        <v>0</v>
      </c>
      <c r="V1892" s="1" t="e">
        <f>DATEVALUE(LEFT(新签明细[[#This Row],[支付成功时间]], FIND(" ", 新签明细[[#This Row],[支付成功时间]]) - 1))</f>
        <v>#VALUE!</v>
      </c>
      <c r="W1892" s="1">
        <f>IFERROR(DATEVALUE(LEFT(新签明细[[#This Row],[lead_date]],FIND(" ",新签明细[[#This Row],[lead_date]])-1)),$W$2)</f>
        <v>45783</v>
      </c>
      <c r="X1892" t="b">
        <f t="shared" ca="1" si="29"/>
        <v>1</v>
      </c>
    </row>
    <row r="1893" spans="21:24">
      <c r="U1893">
        <f>COUNTIF('业绩进度排名-中间表'!$E$27:$E$202,新签明细[[#This Row],[cc_user_name]])</f>
        <v>0</v>
      </c>
      <c r="V1893" s="1" t="e">
        <f>DATEVALUE(LEFT(新签明细[[#This Row],[支付成功时间]], FIND(" ", 新签明细[[#This Row],[支付成功时间]]) - 1))</f>
        <v>#VALUE!</v>
      </c>
      <c r="W1893" s="1">
        <f>IFERROR(DATEVALUE(LEFT(新签明细[[#This Row],[lead_date]],FIND(" ",新签明细[[#This Row],[lead_date]])-1)),$W$2)</f>
        <v>45783</v>
      </c>
      <c r="X1893" t="b">
        <f t="shared" ca="1" si="29"/>
        <v>1</v>
      </c>
    </row>
    <row r="1894" spans="21:24">
      <c r="U1894">
        <f>COUNTIF('业绩进度排名-中间表'!$E$27:$E$202,新签明细[[#This Row],[cc_user_name]])</f>
        <v>0</v>
      </c>
      <c r="V1894" s="1" t="e">
        <f>DATEVALUE(LEFT(新签明细[[#This Row],[支付成功时间]], FIND(" ", 新签明细[[#This Row],[支付成功时间]]) - 1))</f>
        <v>#VALUE!</v>
      </c>
      <c r="W1894" s="1">
        <f>IFERROR(DATEVALUE(LEFT(新签明细[[#This Row],[lead_date]],FIND(" ",新签明细[[#This Row],[lead_date]])-1)),$W$2)</f>
        <v>45783</v>
      </c>
      <c r="X1894" t="b">
        <f t="shared" ca="1" si="29"/>
        <v>1</v>
      </c>
    </row>
    <row r="1895" spans="21:24">
      <c r="U1895">
        <f>COUNTIF('业绩进度排名-中间表'!$E$27:$E$202,新签明细[[#This Row],[cc_user_name]])</f>
        <v>0</v>
      </c>
      <c r="V1895" s="1" t="e">
        <f>DATEVALUE(LEFT(新签明细[[#This Row],[支付成功时间]], FIND(" ", 新签明细[[#This Row],[支付成功时间]]) - 1))</f>
        <v>#VALUE!</v>
      </c>
      <c r="W1895" s="1">
        <f>IFERROR(DATEVALUE(LEFT(新签明细[[#This Row],[lead_date]],FIND(" ",新签明细[[#This Row],[lead_date]])-1)),$W$2)</f>
        <v>45783</v>
      </c>
      <c r="X1895" t="b">
        <f t="shared" ca="1" si="29"/>
        <v>1</v>
      </c>
    </row>
    <row r="1896" spans="21:24">
      <c r="U1896">
        <f>COUNTIF('业绩进度排名-中间表'!$E$27:$E$202,新签明细[[#This Row],[cc_user_name]])</f>
        <v>0</v>
      </c>
      <c r="V1896" s="1" t="e">
        <f>DATEVALUE(LEFT(新签明细[[#This Row],[支付成功时间]], FIND(" ", 新签明细[[#This Row],[支付成功时间]]) - 1))</f>
        <v>#VALUE!</v>
      </c>
      <c r="W1896" s="1">
        <f>IFERROR(DATEVALUE(LEFT(新签明细[[#This Row],[lead_date]],FIND(" ",新签明细[[#This Row],[lead_date]])-1)),$W$2)</f>
        <v>45783</v>
      </c>
      <c r="X1896" t="b">
        <f t="shared" ca="1" si="29"/>
        <v>1</v>
      </c>
    </row>
    <row r="1897" spans="21:24">
      <c r="U1897">
        <f>COUNTIF('业绩进度排名-中间表'!$E$27:$E$202,新签明细[[#This Row],[cc_user_name]])</f>
        <v>0</v>
      </c>
      <c r="V1897" s="1" t="e">
        <f>DATEVALUE(LEFT(新签明细[[#This Row],[支付成功时间]], FIND(" ", 新签明细[[#This Row],[支付成功时间]]) - 1))</f>
        <v>#VALUE!</v>
      </c>
      <c r="W1897" s="1">
        <f>IFERROR(DATEVALUE(LEFT(新签明细[[#This Row],[lead_date]],FIND(" ",新签明细[[#This Row],[lead_date]])-1)),$W$2)</f>
        <v>45783</v>
      </c>
      <c r="X1897" t="b">
        <f t="shared" ca="1" si="29"/>
        <v>1</v>
      </c>
    </row>
    <row r="1898" spans="21:24">
      <c r="U1898">
        <f>COUNTIF('业绩进度排名-中间表'!$E$27:$E$202,新签明细[[#This Row],[cc_user_name]])</f>
        <v>0</v>
      </c>
      <c r="V1898" s="1" t="e">
        <f>DATEVALUE(LEFT(新签明细[[#This Row],[支付成功时间]], FIND(" ", 新签明细[[#This Row],[支付成功时间]]) - 1))</f>
        <v>#VALUE!</v>
      </c>
      <c r="W1898" s="1">
        <f>IFERROR(DATEVALUE(LEFT(新签明细[[#This Row],[lead_date]],FIND(" ",新签明细[[#This Row],[lead_date]])-1)),$W$2)</f>
        <v>45783</v>
      </c>
      <c r="X1898" t="b">
        <f t="shared" ca="1" si="29"/>
        <v>1</v>
      </c>
    </row>
    <row r="1899" spans="21:24">
      <c r="U1899">
        <f>COUNTIF('业绩进度排名-中间表'!$E$27:$E$202,新签明细[[#This Row],[cc_user_name]])</f>
        <v>0</v>
      </c>
      <c r="V1899" s="1" t="e">
        <f>DATEVALUE(LEFT(新签明细[[#This Row],[支付成功时间]], FIND(" ", 新签明细[[#This Row],[支付成功时间]]) - 1))</f>
        <v>#VALUE!</v>
      </c>
      <c r="W1899" s="1">
        <f>IFERROR(DATEVALUE(LEFT(新签明细[[#This Row],[lead_date]],FIND(" ",新签明细[[#This Row],[lead_date]])-1)),$W$2)</f>
        <v>45783</v>
      </c>
      <c r="X1899" t="b">
        <f t="shared" ca="1" si="29"/>
        <v>1</v>
      </c>
    </row>
    <row r="1900" spans="21:24">
      <c r="U1900">
        <f>COUNTIF('业绩进度排名-中间表'!$E$27:$E$202,新签明细[[#This Row],[cc_user_name]])</f>
        <v>0</v>
      </c>
      <c r="V1900" s="1" t="e">
        <f>DATEVALUE(LEFT(新签明细[[#This Row],[支付成功时间]], FIND(" ", 新签明细[[#This Row],[支付成功时间]]) - 1))</f>
        <v>#VALUE!</v>
      </c>
      <c r="W1900" s="1">
        <f>IFERROR(DATEVALUE(LEFT(新签明细[[#This Row],[lead_date]],FIND(" ",新签明细[[#This Row],[lead_date]])-1)),$W$2)</f>
        <v>45783</v>
      </c>
      <c r="X1900" t="b">
        <f t="shared" ca="1" si="29"/>
        <v>1</v>
      </c>
    </row>
    <row r="1901" spans="21:24">
      <c r="U1901">
        <f>COUNTIF('业绩进度排名-中间表'!$E$27:$E$202,新签明细[[#This Row],[cc_user_name]])</f>
        <v>0</v>
      </c>
      <c r="V1901" s="1" t="e">
        <f>DATEVALUE(LEFT(新签明细[[#This Row],[支付成功时间]], FIND(" ", 新签明细[[#This Row],[支付成功时间]]) - 1))</f>
        <v>#VALUE!</v>
      </c>
      <c r="W1901" s="1">
        <f>IFERROR(DATEVALUE(LEFT(新签明细[[#This Row],[lead_date]],FIND(" ",新签明细[[#This Row],[lead_date]])-1)),$W$2)</f>
        <v>45783</v>
      </c>
      <c r="X1901" t="b">
        <f t="shared" ca="1" si="29"/>
        <v>1</v>
      </c>
    </row>
    <row r="1902" spans="21:24">
      <c r="U1902">
        <f>COUNTIF('业绩进度排名-中间表'!$E$27:$E$202,新签明细[[#This Row],[cc_user_name]])</f>
        <v>0</v>
      </c>
      <c r="V1902" s="1" t="e">
        <f>DATEVALUE(LEFT(新签明细[[#This Row],[支付成功时间]], FIND(" ", 新签明细[[#This Row],[支付成功时间]]) - 1))</f>
        <v>#VALUE!</v>
      </c>
      <c r="W1902" s="1">
        <f>IFERROR(DATEVALUE(LEFT(新签明细[[#This Row],[lead_date]],FIND(" ",新签明细[[#This Row],[lead_date]])-1)),$W$2)</f>
        <v>45783</v>
      </c>
      <c r="X1902" t="b">
        <f t="shared" ca="1" si="29"/>
        <v>1</v>
      </c>
    </row>
    <row r="1903" spans="21:24">
      <c r="U1903">
        <f>COUNTIF('业绩进度排名-中间表'!$E$27:$E$202,新签明细[[#This Row],[cc_user_name]])</f>
        <v>0</v>
      </c>
      <c r="V1903" s="1" t="e">
        <f>DATEVALUE(LEFT(新签明细[[#This Row],[支付成功时间]], FIND(" ", 新签明细[[#This Row],[支付成功时间]]) - 1))</f>
        <v>#VALUE!</v>
      </c>
      <c r="W1903" s="1">
        <f>IFERROR(DATEVALUE(LEFT(新签明细[[#This Row],[lead_date]],FIND(" ",新签明细[[#This Row],[lead_date]])-1)),$W$2)</f>
        <v>45783</v>
      </c>
      <c r="X1903" t="b">
        <f t="shared" ca="1" si="29"/>
        <v>1</v>
      </c>
    </row>
    <row r="1904" spans="21:24">
      <c r="U1904">
        <f>COUNTIF('业绩进度排名-中间表'!$E$27:$E$202,新签明细[[#This Row],[cc_user_name]])</f>
        <v>0</v>
      </c>
      <c r="V1904" s="1" t="e">
        <f>DATEVALUE(LEFT(新签明细[[#This Row],[支付成功时间]], FIND(" ", 新签明细[[#This Row],[支付成功时间]]) - 1))</f>
        <v>#VALUE!</v>
      </c>
      <c r="W1904" s="1">
        <f>IFERROR(DATEVALUE(LEFT(新签明细[[#This Row],[lead_date]],FIND(" ",新签明细[[#This Row],[lead_date]])-1)),$W$2)</f>
        <v>45783</v>
      </c>
      <c r="X1904" t="b">
        <f t="shared" ca="1" si="29"/>
        <v>1</v>
      </c>
    </row>
    <row r="1905" spans="21:24">
      <c r="U1905">
        <f>COUNTIF('业绩进度排名-中间表'!$E$27:$E$202,新签明细[[#This Row],[cc_user_name]])</f>
        <v>0</v>
      </c>
      <c r="V1905" s="1" t="e">
        <f>DATEVALUE(LEFT(新签明细[[#This Row],[支付成功时间]], FIND(" ", 新签明细[[#This Row],[支付成功时间]]) - 1))</f>
        <v>#VALUE!</v>
      </c>
      <c r="W1905" s="1">
        <f>IFERROR(DATEVALUE(LEFT(新签明细[[#This Row],[lead_date]],FIND(" ",新签明细[[#This Row],[lead_date]])-1)),$W$2)</f>
        <v>45783</v>
      </c>
      <c r="X1905" t="b">
        <f t="shared" ca="1" si="29"/>
        <v>1</v>
      </c>
    </row>
    <row r="1906" spans="21:24">
      <c r="U1906">
        <f>COUNTIF('业绩进度排名-中间表'!$E$27:$E$202,新签明细[[#This Row],[cc_user_name]])</f>
        <v>0</v>
      </c>
      <c r="V1906" s="1" t="e">
        <f>DATEVALUE(LEFT(新签明细[[#This Row],[支付成功时间]], FIND(" ", 新签明细[[#This Row],[支付成功时间]]) - 1))</f>
        <v>#VALUE!</v>
      </c>
      <c r="W1906" s="1">
        <f>IFERROR(DATEVALUE(LEFT(新签明细[[#This Row],[lead_date]],FIND(" ",新签明细[[#This Row],[lead_date]])-1)),$W$2)</f>
        <v>45783</v>
      </c>
      <c r="X1906" t="b">
        <f t="shared" ca="1" si="29"/>
        <v>1</v>
      </c>
    </row>
    <row r="1907" spans="21:24">
      <c r="U1907">
        <f>COUNTIF('业绩进度排名-中间表'!$E$27:$E$202,新签明细[[#This Row],[cc_user_name]])</f>
        <v>0</v>
      </c>
      <c r="V1907" s="1" t="e">
        <f>DATEVALUE(LEFT(新签明细[[#This Row],[支付成功时间]], FIND(" ", 新签明细[[#This Row],[支付成功时间]]) - 1))</f>
        <v>#VALUE!</v>
      </c>
      <c r="W1907" s="1">
        <f>IFERROR(DATEVALUE(LEFT(新签明细[[#This Row],[lead_date]],FIND(" ",新签明细[[#This Row],[lead_date]])-1)),$W$2)</f>
        <v>45783</v>
      </c>
      <c r="X1907" t="b">
        <f t="shared" ca="1" si="29"/>
        <v>1</v>
      </c>
    </row>
    <row r="1908" spans="21:24">
      <c r="U1908">
        <f>COUNTIF('业绩进度排名-中间表'!$E$27:$E$202,新签明细[[#This Row],[cc_user_name]])</f>
        <v>0</v>
      </c>
      <c r="V1908" s="1" t="e">
        <f>DATEVALUE(LEFT(新签明细[[#This Row],[支付成功时间]], FIND(" ", 新签明细[[#This Row],[支付成功时间]]) - 1))</f>
        <v>#VALUE!</v>
      </c>
      <c r="W1908" s="1">
        <f>IFERROR(DATEVALUE(LEFT(新签明细[[#This Row],[lead_date]],FIND(" ",新签明细[[#This Row],[lead_date]])-1)),$W$2)</f>
        <v>45783</v>
      </c>
      <c r="X1908" t="b">
        <f t="shared" ca="1" si="29"/>
        <v>1</v>
      </c>
    </row>
    <row r="1909" spans="21:24">
      <c r="U1909">
        <f>COUNTIF('业绩进度排名-中间表'!$E$27:$E$202,新签明细[[#This Row],[cc_user_name]])</f>
        <v>0</v>
      </c>
      <c r="V1909" s="1" t="e">
        <f>DATEVALUE(LEFT(新签明细[[#This Row],[支付成功时间]], FIND(" ", 新签明细[[#This Row],[支付成功时间]]) - 1))</f>
        <v>#VALUE!</v>
      </c>
      <c r="W1909" s="1">
        <f>IFERROR(DATEVALUE(LEFT(新签明细[[#This Row],[lead_date]],FIND(" ",新签明细[[#This Row],[lead_date]])-1)),$W$2)</f>
        <v>45783</v>
      </c>
      <c r="X1909" t="b">
        <f t="shared" ca="1" si="29"/>
        <v>1</v>
      </c>
    </row>
    <row r="1910" spans="21:24">
      <c r="U1910">
        <f>COUNTIF('业绩进度排名-中间表'!$E$27:$E$202,新签明细[[#This Row],[cc_user_name]])</f>
        <v>0</v>
      </c>
      <c r="V1910" s="1" t="e">
        <f>DATEVALUE(LEFT(新签明细[[#This Row],[支付成功时间]], FIND(" ", 新签明细[[#This Row],[支付成功时间]]) - 1))</f>
        <v>#VALUE!</v>
      </c>
      <c r="W1910" s="1">
        <f>IFERROR(DATEVALUE(LEFT(新签明细[[#This Row],[lead_date]],FIND(" ",新签明细[[#This Row],[lead_date]])-1)),$W$2)</f>
        <v>45783</v>
      </c>
      <c r="X1910" t="b">
        <f t="shared" ca="1" si="29"/>
        <v>1</v>
      </c>
    </row>
    <row r="1911" spans="21:24">
      <c r="U1911">
        <f>COUNTIF('业绩进度排名-中间表'!$E$27:$E$202,新签明细[[#This Row],[cc_user_name]])</f>
        <v>0</v>
      </c>
      <c r="V1911" s="1" t="e">
        <f>DATEVALUE(LEFT(新签明细[[#This Row],[支付成功时间]], FIND(" ", 新签明细[[#This Row],[支付成功时间]]) - 1))</f>
        <v>#VALUE!</v>
      </c>
      <c r="W1911" s="1">
        <f>IFERROR(DATEVALUE(LEFT(新签明细[[#This Row],[lead_date]],FIND(" ",新签明细[[#This Row],[lead_date]])-1)),$W$2)</f>
        <v>45783</v>
      </c>
      <c r="X1911" t="b">
        <f t="shared" ca="1" si="29"/>
        <v>1</v>
      </c>
    </row>
    <row r="1912" spans="21:24">
      <c r="U1912">
        <f>COUNTIF('业绩进度排名-中间表'!$E$27:$E$202,新签明细[[#This Row],[cc_user_name]])</f>
        <v>0</v>
      </c>
      <c r="V1912" s="1" t="e">
        <f>DATEVALUE(LEFT(新签明细[[#This Row],[支付成功时间]], FIND(" ", 新签明细[[#This Row],[支付成功时间]]) - 1))</f>
        <v>#VALUE!</v>
      </c>
      <c r="W1912" s="1">
        <f>IFERROR(DATEVALUE(LEFT(新签明细[[#This Row],[lead_date]],FIND(" ",新签明细[[#This Row],[lead_date]])-1)),$W$2)</f>
        <v>45783</v>
      </c>
      <c r="X1912" t="b">
        <f t="shared" ca="1" si="29"/>
        <v>1</v>
      </c>
    </row>
    <row r="1913" spans="21:24">
      <c r="U1913">
        <f>COUNTIF('业绩进度排名-中间表'!$E$27:$E$202,新签明细[[#This Row],[cc_user_name]])</f>
        <v>0</v>
      </c>
      <c r="V1913" s="1" t="e">
        <f>DATEVALUE(LEFT(新签明细[[#This Row],[支付成功时间]], FIND(" ", 新签明细[[#This Row],[支付成功时间]]) - 1))</f>
        <v>#VALUE!</v>
      </c>
      <c r="W1913" s="1">
        <f>IFERROR(DATEVALUE(LEFT(新签明细[[#This Row],[lead_date]],FIND(" ",新签明细[[#This Row],[lead_date]])-1)),$W$2)</f>
        <v>45783</v>
      </c>
      <c r="X1913" t="b">
        <f t="shared" ca="1" si="29"/>
        <v>1</v>
      </c>
    </row>
    <row r="1914" spans="21:24">
      <c r="U1914">
        <f>COUNTIF('业绩进度排名-中间表'!$E$27:$E$202,新签明细[[#This Row],[cc_user_name]])</f>
        <v>0</v>
      </c>
      <c r="V1914" s="1" t="e">
        <f>DATEVALUE(LEFT(新签明细[[#This Row],[支付成功时间]], FIND(" ", 新签明细[[#This Row],[支付成功时间]]) - 1))</f>
        <v>#VALUE!</v>
      </c>
      <c r="W1914" s="1">
        <f>IFERROR(DATEVALUE(LEFT(新签明细[[#This Row],[lead_date]],FIND(" ",新签明细[[#This Row],[lead_date]])-1)),$W$2)</f>
        <v>45783</v>
      </c>
      <c r="X1914" t="b">
        <f t="shared" ca="1" si="29"/>
        <v>1</v>
      </c>
    </row>
    <row r="1915" spans="21:24">
      <c r="U1915">
        <f>COUNTIF('业绩进度排名-中间表'!$E$27:$E$202,新签明细[[#This Row],[cc_user_name]])</f>
        <v>0</v>
      </c>
      <c r="V1915" s="1" t="e">
        <f>DATEVALUE(LEFT(新签明细[[#This Row],[支付成功时间]], FIND(" ", 新签明细[[#This Row],[支付成功时间]]) - 1))</f>
        <v>#VALUE!</v>
      </c>
      <c r="W1915" s="1">
        <f>IFERROR(DATEVALUE(LEFT(新签明细[[#This Row],[lead_date]],FIND(" ",新签明细[[#This Row],[lead_date]])-1)),$W$2)</f>
        <v>45783</v>
      </c>
      <c r="X1915" t="b">
        <f t="shared" ca="1" si="29"/>
        <v>1</v>
      </c>
    </row>
    <row r="1916" spans="21:24">
      <c r="U1916">
        <f>COUNTIF('业绩进度排名-中间表'!$E$27:$E$202,新签明细[[#This Row],[cc_user_name]])</f>
        <v>0</v>
      </c>
      <c r="V1916" s="1" t="e">
        <f>DATEVALUE(LEFT(新签明细[[#This Row],[支付成功时间]], FIND(" ", 新签明细[[#This Row],[支付成功时间]]) - 1))</f>
        <v>#VALUE!</v>
      </c>
      <c r="W1916" s="1">
        <f>IFERROR(DATEVALUE(LEFT(新签明细[[#This Row],[lead_date]],FIND(" ",新签明细[[#This Row],[lead_date]])-1)),$W$2)</f>
        <v>45783</v>
      </c>
      <c r="X1916" t="b">
        <f t="shared" ca="1" si="29"/>
        <v>1</v>
      </c>
    </row>
    <row r="1917" spans="21:24">
      <c r="U1917">
        <f>COUNTIF('业绩进度排名-中间表'!$E$27:$E$202,新签明细[[#This Row],[cc_user_name]])</f>
        <v>0</v>
      </c>
      <c r="V1917" s="1" t="e">
        <f>DATEVALUE(LEFT(新签明细[[#This Row],[支付成功时间]], FIND(" ", 新签明细[[#This Row],[支付成功时间]]) - 1))</f>
        <v>#VALUE!</v>
      </c>
      <c r="W1917" s="1">
        <f>IFERROR(DATEVALUE(LEFT(新签明细[[#This Row],[lead_date]],FIND(" ",新签明细[[#This Row],[lead_date]])-1)),$W$2)</f>
        <v>45783</v>
      </c>
      <c r="X1917" t="b">
        <f t="shared" ca="1" si="29"/>
        <v>1</v>
      </c>
    </row>
    <row r="1918" spans="21:24">
      <c r="U1918">
        <f>COUNTIF('业绩进度排名-中间表'!$E$27:$E$202,新签明细[[#This Row],[cc_user_name]])</f>
        <v>0</v>
      </c>
      <c r="V1918" s="1" t="e">
        <f>DATEVALUE(LEFT(新签明细[[#This Row],[支付成功时间]], FIND(" ", 新签明细[[#This Row],[支付成功时间]]) - 1))</f>
        <v>#VALUE!</v>
      </c>
      <c r="W1918" s="1">
        <f>IFERROR(DATEVALUE(LEFT(新签明细[[#This Row],[lead_date]],FIND(" ",新签明细[[#This Row],[lead_date]])-1)),$W$2)</f>
        <v>45783</v>
      </c>
      <c r="X1918" t="b">
        <f t="shared" ca="1" si="29"/>
        <v>1</v>
      </c>
    </row>
    <row r="1919" spans="21:24">
      <c r="U1919">
        <f>COUNTIF('业绩进度排名-中间表'!$E$27:$E$202,新签明细[[#This Row],[cc_user_name]])</f>
        <v>0</v>
      </c>
      <c r="V1919" s="1" t="e">
        <f>DATEVALUE(LEFT(新签明细[[#This Row],[支付成功时间]], FIND(" ", 新签明细[[#This Row],[支付成功时间]]) - 1))</f>
        <v>#VALUE!</v>
      </c>
      <c r="W1919" s="1">
        <f>IFERROR(DATEVALUE(LEFT(新签明细[[#This Row],[lead_date]],FIND(" ",新签明细[[#This Row],[lead_date]])-1)),$W$2)</f>
        <v>45783</v>
      </c>
      <c r="X1919" t="b">
        <f t="shared" ca="1" si="29"/>
        <v>1</v>
      </c>
    </row>
    <row r="1920" spans="21:24">
      <c r="U1920">
        <f>COUNTIF('业绩进度排名-中间表'!$E$27:$E$202,新签明细[[#This Row],[cc_user_name]])</f>
        <v>0</v>
      </c>
      <c r="V1920" s="1" t="e">
        <f>DATEVALUE(LEFT(新签明细[[#This Row],[支付成功时间]], FIND(" ", 新签明细[[#This Row],[支付成功时间]]) - 1))</f>
        <v>#VALUE!</v>
      </c>
      <c r="W1920" s="1">
        <f>IFERROR(DATEVALUE(LEFT(新签明细[[#This Row],[lead_date]],FIND(" ",新签明细[[#This Row],[lead_date]])-1)),$W$2)</f>
        <v>45783</v>
      </c>
      <c r="X1920" t="b">
        <f t="shared" ca="1" si="29"/>
        <v>1</v>
      </c>
    </row>
    <row r="1921" spans="21:24">
      <c r="U1921">
        <f>COUNTIF('业绩进度排名-中间表'!$E$27:$E$202,新签明细[[#This Row],[cc_user_name]])</f>
        <v>0</v>
      </c>
      <c r="V1921" s="1" t="e">
        <f>DATEVALUE(LEFT(新签明细[[#This Row],[支付成功时间]], FIND(" ", 新签明细[[#This Row],[支付成功时间]]) - 1))</f>
        <v>#VALUE!</v>
      </c>
      <c r="W1921" s="1">
        <f>IFERROR(DATEVALUE(LEFT(新签明细[[#This Row],[lead_date]],FIND(" ",新签明细[[#This Row],[lead_date]])-1)),$W$2)</f>
        <v>45783</v>
      </c>
      <c r="X1921" t="b">
        <f t="shared" ca="1" si="29"/>
        <v>1</v>
      </c>
    </row>
    <row r="1922" spans="21:24">
      <c r="U1922">
        <f>COUNTIF('业绩进度排名-中间表'!$E$27:$E$202,新签明细[[#This Row],[cc_user_name]])</f>
        <v>0</v>
      </c>
      <c r="V1922" s="1" t="e">
        <f>DATEVALUE(LEFT(新签明细[[#This Row],[支付成功时间]], FIND(" ", 新签明细[[#This Row],[支付成功时间]]) - 1))</f>
        <v>#VALUE!</v>
      </c>
      <c r="W1922" s="1">
        <f>IFERROR(DATEVALUE(LEFT(新签明细[[#This Row],[lead_date]],FIND(" ",新签明细[[#This Row],[lead_date]])-1)),$W$2)</f>
        <v>45783</v>
      </c>
      <c r="X1922" t="b">
        <f t="shared" ca="1" si="29"/>
        <v>1</v>
      </c>
    </row>
    <row r="1923" spans="21:24">
      <c r="U1923">
        <f>COUNTIF('业绩进度排名-中间表'!$E$27:$E$202,新签明细[[#This Row],[cc_user_name]])</f>
        <v>0</v>
      </c>
      <c r="V1923" s="1" t="e">
        <f>DATEVALUE(LEFT(新签明细[[#This Row],[支付成功时间]], FIND(" ", 新签明细[[#This Row],[支付成功时间]]) - 1))</f>
        <v>#VALUE!</v>
      </c>
      <c r="W1923" s="1">
        <f>IFERROR(DATEVALUE(LEFT(新签明细[[#This Row],[lead_date]],FIND(" ",新签明细[[#This Row],[lead_date]])-1)),$W$2)</f>
        <v>45783</v>
      </c>
      <c r="X1923" t="b">
        <f t="shared" ref="X1923:X1986" ca="1" si="30">MONTH(W1923)=MONTH(TODAY())</f>
        <v>1</v>
      </c>
    </row>
    <row r="1924" spans="21:24">
      <c r="U1924">
        <f>COUNTIF('业绩进度排名-中间表'!$E$27:$E$202,新签明细[[#This Row],[cc_user_name]])</f>
        <v>0</v>
      </c>
      <c r="V1924" s="1" t="e">
        <f>DATEVALUE(LEFT(新签明细[[#This Row],[支付成功时间]], FIND(" ", 新签明细[[#This Row],[支付成功时间]]) - 1))</f>
        <v>#VALUE!</v>
      </c>
      <c r="W1924" s="1">
        <f>IFERROR(DATEVALUE(LEFT(新签明细[[#This Row],[lead_date]],FIND(" ",新签明细[[#This Row],[lead_date]])-1)),$W$2)</f>
        <v>45783</v>
      </c>
      <c r="X1924" t="b">
        <f t="shared" ca="1" si="30"/>
        <v>1</v>
      </c>
    </row>
    <row r="1925" spans="21:24">
      <c r="U1925">
        <f>COUNTIF('业绩进度排名-中间表'!$E$27:$E$202,新签明细[[#This Row],[cc_user_name]])</f>
        <v>0</v>
      </c>
      <c r="V1925" s="1" t="e">
        <f>DATEVALUE(LEFT(新签明细[[#This Row],[支付成功时间]], FIND(" ", 新签明细[[#This Row],[支付成功时间]]) - 1))</f>
        <v>#VALUE!</v>
      </c>
      <c r="W1925" s="1">
        <f>IFERROR(DATEVALUE(LEFT(新签明细[[#This Row],[lead_date]],FIND(" ",新签明细[[#This Row],[lead_date]])-1)),$W$2)</f>
        <v>45783</v>
      </c>
      <c r="X1925" t="b">
        <f t="shared" ca="1" si="30"/>
        <v>1</v>
      </c>
    </row>
    <row r="1926" spans="21:24">
      <c r="U1926">
        <f>COUNTIF('业绩进度排名-中间表'!$E$27:$E$202,新签明细[[#This Row],[cc_user_name]])</f>
        <v>0</v>
      </c>
      <c r="V1926" s="1" t="e">
        <f>DATEVALUE(LEFT(新签明细[[#This Row],[支付成功时间]], FIND(" ", 新签明细[[#This Row],[支付成功时间]]) - 1))</f>
        <v>#VALUE!</v>
      </c>
      <c r="W1926" s="1">
        <f>IFERROR(DATEVALUE(LEFT(新签明细[[#This Row],[lead_date]],FIND(" ",新签明细[[#This Row],[lead_date]])-1)),$W$2)</f>
        <v>45783</v>
      </c>
      <c r="X1926" t="b">
        <f t="shared" ca="1" si="30"/>
        <v>1</v>
      </c>
    </row>
    <row r="1927" spans="21:24">
      <c r="U1927">
        <f>COUNTIF('业绩进度排名-中间表'!$E$27:$E$202,新签明细[[#This Row],[cc_user_name]])</f>
        <v>0</v>
      </c>
      <c r="V1927" s="1" t="e">
        <f>DATEVALUE(LEFT(新签明细[[#This Row],[支付成功时间]], FIND(" ", 新签明细[[#This Row],[支付成功时间]]) - 1))</f>
        <v>#VALUE!</v>
      </c>
      <c r="W1927" s="1">
        <f>IFERROR(DATEVALUE(LEFT(新签明细[[#This Row],[lead_date]],FIND(" ",新签明细[[#This Row],[lead_date]])-1)),$W$2)</f>
        <v>45783</v>
      </c>
      <c r="X1927" t="b">
        <f t="shared" ca="1" si="30"/>
        <v>1</v>
      </c>
    </row>
    <row r="1928" spans="21:24">
      <c r="U1928">
        <f>COUNTIF('业绩进度排名-中间表'!$E$27:$E$202,新签明细[[#This Row],[cc_user_name]])</f>
        <v>0</v>
      </c>
      <c r="V1928" s="1" t="e">
        <f>DATEVALUE(LEFT(新签明细[[#This Row],[支付成功时间]], FIND(" ", 新签明细[[#This Row],[支付成功时间]]) - 1))</f>
        <v>#VALUE!</v>
      </c>
      <c r="W1928" s="1">
        <f>IFERROR(DATEVALUE(LEFT(新签明细[[#This Row],[lead_date]],FIND(" ",新签明细[[#This Row],[lead_date]])-1)),$W$2)</f>
        <v>45783</v>
      </c>
      <c r="X1928" t="b">
        <f t="shared" ca="1" si="30"/>
        <v>1</v>
      </c>
    </row>
    <row r="1929" spans="21:24">
      <c r="U1929">
        <f>COUNTIF('业绩进度排名-中间表'!$E$27:$E$202,新签明细[[#This Row],[cc_user_name]])</f>
        <v>0</v>
      </c>
      <c r="V1929" s="1" t="e">
        <f>DATEVALUE(LEFT(新签明细[[#This Row],[支付成功时间]], FIND(" ", 新签明细[[#This Row],[支付成功时间]]) - 1))</f>
        <v>#VALUE!</v>
      </c>
      <c r="W1929" s="1">
        <f>IFERROR(DATEVALUE(LEFT(新签明细[[#This Row],[lead_date]],FIND(" ",新签明细[[#This Row],[lead_date]])-1)),$W$2)</f>
        <v>45783</v>
      </c>
      <c r="X1929" t="b">
        <f t="shared" ca="1" si="30"/>
        <v>1</v>
      </c>
    </row>
    <row r="1930" spans="21:24">
      <c r="U1930">
        <f>COUNTIF('业绩进度排名-中间表'!$E$27:$E$202,新签明细[[#This Row],[cc_user_name]])</f>
        <v>0</v>
      </c>
      <c r="V1930" s="1" t="e">
        <f>DATEVALUE(LEFT(新签明细[[#This Row],[支付成功时间]], FIND(" ", 新签明细[[#This Row],[支付成功时间]]) - 1))</f>
        <v>#VALUE!</v>
      </c>
      <c r="W1930" s="1">
        <f>IFERROR(DATEVALUE(LEFT(新签明细[[#This Row],[lead_date]],FIND(" ",新签明细[[#This Row],[lead_date]])-1)),$W$2)</f>
        <v>45783</v>
      </c>
      <c r="X1930" t="b">
        <f t="shared" ca="1" si="30"/>
        <v>1</v>
      </c>
    </row>
    <row r="1931" spans="21:24">
      <c r="U1931">
        <f>COUNTIF('业绩进度排名-中间表'!$E$27:$E$202,新签明细[[#This Row],[cc_user_name]])</f>
        <v>0</v>
      </c>
      <c r="V1931" s="1" t="e">
        <f>DATEVALUE(LEFT(新签明细[[#This Row],[支付成功时间]], FIND(" ", 新签明细[[#This Row],[支付成功时间]]) - 1))</f>
        <v>#VALUE!</v>
      </c>
      <c r="W1931" s="1">
        <f>IFERROR(DATEVALUE(LEFT(新签明细[[#This Row],[lead_date]],FIND(" ",新签明细[[#This Row],[lead_date]])-1)),$W$2)</f>
        <v>45783</v>
      </c>
      <c r="X1931" t="b">
        <f t="shared" ca="1" si="30"/>
        <v>1</v>
      </c>
    </row>
    <row r="1932" spans="21:24">
      <c r="U1932">
        <f>COUNTIF('业绩进度排名-中间表'!$E$27:$E$202,新签明细[[#This Row],[cc_user_name]])</f>
        <v>0</v>
      </c>
      <c r="V1932" s="1" t="e">
        <f>DATEVALUE(LEFT(新签明细[[#This Row],[支付成功时间]], FIND(" ", 新签明细[[#This Row],[支付成功时间]]) - 1))</f>
        <v>#VALUE!</v>
      </c>
      <c r="W1932" s="1">
        <f>IFERROR(DATEVALUE(LEFT(新签明细[[#This Row],[lead_date]],FIND(" ",新签明细[[#This Row],[lead_date]])-1)),$W$2)</f>
        <v>45783</v>
      </c>
      <c r="X1932" t="b">
        <f t="shared" ca="1" si="30"/>
        <v>1</v>
      </c>
    </row>
    <row r="1933" spans="21:24">
      <c r="U1933">
        <f>COUNTIF('业绩进度排名-中间表'!$E$27:$E$202,新签明细[[#This Row],[cc_user_name]])</f>
        <v>0</v>
      </c>
      <c r="V1933" s="1" t="e">
        <f>DATEVALUE(LEFT(新签明细[[#This Row],[支付成功时间]], FIND(" ", 新签明细[[#This Row],[支付成功时间]]) - 1))</f>
        <v>#VALUE!</v>
      </c>
      <c r="W1933" s="1">
        <f>IFERROR(DATEVALUE(LEFT(新签明细[[#This Row],[lead_date]],FIND(" ",新签明细[[#This Row],[lead_date]])-1)),$W$2)</f>
        <v>45783</v>
      </c>
      <c r="X1933" t="b">
        <f t="shared" ca="1" si="30"/>
        <v>1</v>
      </c>
    </row>
    <row r="1934" spans="21:24">
      <c r="U1934">
        <f>COUNTIF('业绩进度排名-中间表'!$E$27:$E$202,新签明细[[#This Row],[cc_user_name]])</f>
        <v>0</v>
      </c>
      <c r="V1934" s="1" t="e">
        <f>DATEVALUE(LEFT(新签明细[[#This Row],[支付成功时间]], FIND(" ", 新签明细[[#This Row],[支付成功时间]]) - 1))</f>
        <v>#VALUE!</v>
      </c>
      <c r="W1934" s="1">
        <f>IFERROR(DATEVALUE(LEFT(新签明细[[#This Row],[lead_date]],FIND(" ",新签明细[[#This Row],[lead_date]])-1)),$W$2)</f>
        <v>45783</v>
      </c>
      <c r="X1934" t="b">
        <f t="shared" ca="1" si="30"/>
        <v>1</v>
      </c>
    </row>
    <row r="1935" spans="21:24">
      <c r="U1935">
        <f>COUNTIF('业绩进度排名-中间表'!$E$27:$E$202,新签明细[[#This Row],[cc_user_name]])</f>
        <v>0</v>
      </c>
      <c r="V1935" s="1" t="e">
        <f>DATEVALUE(LEFT(新签明细[[#This Row],[支付成功时间]], FIND(" ", 新签明细[[#This Row],[支付成功时间]]) - 1))</f>
        <v>#VALUE!</v>
      </c>
      <c r="W1935" s="1">
        <f>IFERROR(DATEVALUE(LEFT(新签明细[[#This Row],[lead_date]],FIND(" ",新签明细[[#This Row],[lead_date]])-1)),$W$2)</f>
        <v>45783</v>
      </c>
      <c r="X1935" t="b">
        <f t="shared" ca="1" si="30"/>
        <v>1</v>
      </c>
    </row>
    <row r="1936" spans="21:24">
      <c r="U1936">
        <f>COUNTIF('业绩进度排名-中间表'!$E$27:$E$202,新签明细[[#This Row],[cc_user_name]])</f>
        <v>0</v>
      </c>
      <c r="V1936" s="1" t="e">
        <f>DATEVALUE(LEFT(新签明细[[#This Row],[支付成功时间]], FIND(" ", 新签明细[[#This Row],[支付成功时间]]) - 1))</f>
        <v>#VALUE!</v>
      </c>
      <c r="W1936" s="1">
        <f>IFERROR(DATEVALUE(LEFT(新签明细[[#This Row],[lead_date]],FIND(" ",新签明细[[#This Row],[lead_date]])-1)),$W$2)</f>
        <v>45783</v>
      </c>
      <c r="X1936" t="b">
        <f t="shared" ca="1" si="30"/>
        <v>1</v>
      </c>
    </row>
    <row r="1937" spans="21:24">
      <c r="U1937">
        <f>COUNTIF('业绩进度排名-中间表'!$E$27:$E$202,新签明细[[#This Row],[cc_user_name]])</f>
        <v>0</v>
      </c>
      <c r="V1937" s="1" t="e">
        <f>DATEVALUE(LEFT(新签明细[[#This Row],[支付成功时间]], FIND(" ", 新签明细[[#This Row],[支付成功时间]]) - 1))</f>
        <v>#VALUE!</v>
      </c>
      <c r="W1937" s="1">
        <f>IFERROR(DATEVALUE(LEFT(新签明细[[#This Row],[lead_date]],FIND(" ",新签明细[[#This Row],[lead_date]])-1)),$W$2)</f>
        <v>45783</v>
      </c>
      <c r="X1937" t="b">
        <f t="shared" ca="1" si="30"/>
        <v>1</v>
      </c>
    </row>
    <row r="1938" spans="21:24">
      <c r="U1938">
        <f>COUNTIF('业绩进度排名-中间表'!$E$27:$E$202,新签明细[[#This Row],[cc_user_name]])</f>
        <v>0</v>
      </c>
      <c r="V1938" s="1" t="e">
        <f>DATEVALUE(LEFT(新签明细[[#This Row],[支付成功时间]], FIND(" ", 新签明细[[#This Row],[支付成功时间]]) - 1))</f>
        <v>#VALUE!</v>
      </c>
      <c r="W1938" s="1">
        <f>IFERROR(DATEVALUE(LEFT(新签明细[[#This Row],[lead_date]],FIND(" ",新签明细[[#This Row],[lead_date]])-1)),$W$2)</f>
        <v>45783</v>
      </c>
      <c r="X1938" t="b">
        <f t="shared" ca="1" si="30"/>
        <v>1</v>
      </c>
    </row>
    <row r="1939" spans="21:24">
      <c r="U1939">
        <f>COUNTIF('业绩进度排名-中间表'!$E$27:$E$202,新签明细[[#This Row],[cc_user_name]])</f>
        <v>0</v>
      </c>
      <c r="V1939" s="1" t="e">
        <f>DATEVALUE(LEFT(新签明细[[#This Row],[支付成功时间]], FIND(" ", 新签明细[[#This Row],[支付成功时间]]) - 1))</f>
        <v>#VALUE!</v>
      </c>
      <c r="W1939" s="1">
        <f>IFERROR(DATEVALUE(LEFT(新签明细[[#This Row],[lead_date]],FIND(" ",新签明细[[#This Row],[lead_date]])-1)),$W$2)</f>
        <v>45783</v>
      </c>
      <c r="X1939" t="b">
        <f t="shared" ca="1" si="30"/>
        <v>1</v>
      </c>
    </row>
    <row r="1940" spans="21:24">
      <c r="U1940">
        <f>COUNTIF('业绩进度排名-中间表'!$E$27:$E$202,新签明细[[#This Row],[cc_user_name]])</f>
        <v>0</v>
      </c>
      <c r="V1940" s="1" t="e">
        <f>DATEVALUE(LEFT(新签明细[[#This Row],[支付成功时间]], FIND(" ", 新签明细[[#This Row],[支付成功时间]]) - 1))</f>
        <v>#VALUE!</v>
      </c>
      <c r="W1940" s="1">
        <f>IFERROR(DATEVALUE(LEFT(新签明细[[#This Row],[lead_date]],FIND(" ",新签明细[[#This Row],[lead_date]])-1)),$W$2)</f>
        <v>45783</v>
      </c>
      <c r="X1940" t="b">
        <f t="shared" ca="1" si="30"/>
        <v>1</v>
      </c>
    </row>
    <row r="1941" spans="21:24">
      <c r="U1941">
        <f>COUNTIF('业绩进度排名-中间表'!$E$27:$E$202,新签明细[[#This Row],[cc_user_name]])</f>
        <v>0</v>
      </c>
      <c r="V1941" s="1" t="e">
        <f>DATEVALUE(LEFT(新签明细[[#This Row],[支付成功时间]], FIND(" ", 新签明细[[#This Row],[支付成功时间]]) - 1))</f>
        <v>#VALUE!</v>
      </c>
      <c r="W1941" s="1">
        <f>IFERROR(DATEVALUE(LEFT(新签明细[[#This Row],[lead_date]],FIND(" ",新签明细[[#This Row],[lead_date]])-1)),$W$2)</f>
        <v>45783</v>
      </c>
      <c r="X1941" t="b">
        <f t="shared" ca="1" si="30"/>
        <v>1</v>
      </c>
    </row>
    <row r="1942" spans="21:24">
      <c r="U1942">
        <f>COUNTIF('业绩进度排名-中间表'!$E$27:$E$202,新签明细[[#This Row],[cc_user_name]])</f>
        <v>0</v>
      </c>
      <c r="V1942" s="1" t="e">
        <f>DATEVALUE(LEFT(新签明细[[#This Row],[支付成功时间]], FIND(" ", 新签明细[[#This Row],[支付成功时间]]) - 1))</f>
        <v>#VALUE!</v>
      </c>
      <c r="W1942" s="1">
        <f>IFERROR(DATEVALUE(LEFT(新签明细[[#This Row],[lead_date]],FIND(" ",新签明细[[#This Row],[lead_date]])-1)),$W$2)</f>
        <v>45783</v>
      </c>
      <c r="X1942" t="b">
        <f t="shared" ca="1" si="30"/>
        <v>1</v>
      </c>
    </row>
    <row r="1943" spans="21:24">
      <c r="U1943">
        <f>COUNTIF('业绩进度排名-中间表'!$E$27:$E$202,新签明细[[#This Row],[cc_user_name]])</f>
        <v>0</v>
      </c>
      <c r="V1943" s="1" t="e">
        <f>DATEVALUE(LEFT(新签明细[[#This Row],[支付成功时间]], FIND(" ", 新签明细[[#This Row],[支付成功时间]]) - 1))</f>
        <v>#VALUE!</v>
      </c>
      <c r="W1943" s="1">
        <f>IFERROR(DATEVALUE(LEFT(新签明细[[#This Row],[lead_date]],FIND(" ",新签明细[[#This Row],[lead_date]])-1)),$W$2)</f>
        <v>45783</v>
      </c>
      <c r="X1943" t="b">
        <f t="shared" ca="1" si="30"/>
        <v>1</v>
      </c>
    </row>
    <row r="1944" spans="21:24">
      <c r="U1944">
        <f>COUNTIF('业绩进度排名-中间表'!$E$27:$E$202,新签明细[[#This Row],[cc_user_name]])</f>
        <v>0</v>
      </c>
      <c r="V1944" s="1" t="e">
        <f>DATEVALUE(LEFT(新签明细[[#This Row],[支付成功时间]], FIND(" ", 新签明细[[#This Row],[支付成功时间]]) - 1))</f>
        <v>#VALUE!</v>
      </c>
      <c r="W1944" s="1">
        <f>IFERROR(DATEVALUE(LEFT(新签明细[[#This Row],[lead_date]],FIND(" ",新签明细[[#This Row],[lead_date]])-1)),$W$2)</f>
        <v>45783</v>
      </c>
      <c r="X1944" t="b">
        <f t="shared" ca="1" si="30"/>
        <v>1</v>
      </c>
    </row>
    <row r="1945" spans="21:24">
      <c r="U1945">
        <f>COUNTIF('业绩进度排名-中间表'!$E$27:$E$202,新签明细[[#This Row],[cc_user_name]])</f>
        <v>0</v>
      </c>
      <c r="V1945" s="1" t="e">
        <f>DATEVALUE(LEFT(新签明细[[#This Row],[支付成功时间]], FIND(" ", 新签明细[[#This Row],[支付成功时间]]) - 1))</f>
        <v>#VALUE!</v>
      </c>
      <c r="W1945" s="1">
        <f>IFERROR(DATEVALUE(LEFT(新签明细[[#This Row],[lead_date]],FIND(" ",新签明细[[#This Row],[lead_date]])-1)),$W$2)</f>
        <v>45783</v>
      </c>
      <c r="X1945" t="b">
        <f t="shared" ca="1" si="30"/>
        <v>1</v>
      </c>
    </row>
    <row r="1946" spans="21:24">
      <c r="U1946">
        <f>COUNTIF('业绩进度排名-中间表'!$E$27:$E$202,新签明细[[#This Row],[cc_user_name]])</f>
        <v>0</v>
      </c>
      <c r="V1946" s="1" t="e">
        <f>DATEVALUE(LEFT(新签明细[[#This Row],[支付成功时间]], FIND(" ", 新签明细[[#This Row],[支付成功时间]]) - 1))</f>
        <v>#VALUE!</v>
      </c>
      <c r="W1946" s="1">
        <f>IFERROR(DATEVALUE(LEFT(新签明细[[#This Row],[lead_date]],FIND(" ",新签明细[[#This Row],[lead_date]])-1)),$W$2)</f>
        <v>45783</v>
      </c>
      <c r="X1946" t="b">
        <f t="shared" ca="1" si="30"/>
        <v>1</v>
      </c>
    </row>
    <row r="1947" spans="21:24">
      <c r="U1947">
        <f>COUNTIF('业绩进度排名-中间表'!$E$27:$E$202,新签明细[[#This Row],[cc_user_name]])</f>
        <v>0</v>
      </c>
      <c r="V1947" s="1" t="e">
        <f>DATEVALUE(LEFT(新签明细[[#This Row],[支付成功时间]], FIND(" ", 新签明细[[#This Row],[支付成功时间]]) - 1))</f>
        <v>#VALUE!</v>
      </c>
      <c r="W1947" s="1">
        <f>IFERROR(DATEVALUE(LEFT(新签明细[[#This Row],[lead_date]],FIND(" ",新签明细[[#This Row],[lead_date]])-1)),$W$2)</f>
        <v>45783</v>
      </c>
      <c r="X1947" t="b">
        <f t="shared" ca="1" si="30"/>
        <v>1</v>
      </c>
    </row>
    <row r="1948" spans="21:24">
      <c r="U1948">
        <f>COUNTIF('业绩进度排名-中间表'!$E$27:$E$202,新签明细[[#This Row],[cc_user_name]])</f>
        <v>0</v>
      </c>
      <c r="V1948" s="1" t="e">
        <f>DATEVALUE(LEFT(新签明细[[#This Row],[支付成功时间]], FIND(" ", 新签明细[[#This Row],[支付成功时间]]) - 1))</f>
        <v>#VALUE!</v>
      </c>
      <c r="W1948" s="1">
        <f>IFERROR(DATEVALUE(LEFT(新签明细[[#This Row],[lead_date]],FIND(" ",新签明细[[#This Row],[lead_date]])-1)),$W$2)</f>
        <v>45783</v>
      </c>
      <c r="X1948" t="b">
        <f t="shared" ca="1" si="30"/>
        <v>1</v>
      </c>
    </row>
    <row r="1949" spans="21:24">
      <c r="U1949">
        <f>COUNTIF('业绩进度排名-中间表'!$E$27:$E$202,新签明细[[#This Row],[cc_user_name]])</f>
        <v>0</v>
      </c>
      <c r="V1949" s="1" t="e">
        <f>DATEVALUE(LEFT(新签明细[[#This Row],[支付成功时间]], FIND(" ", 新签明细[[#This Row],[支付成功时间]]) - 1))</f>
        <v>#VALUE!</v>
      </c>
      <c r="W1949" s="1">
        <f>IFERROR(DATEVALUE(LEFT(新签明细[[#This Row],[lead_date]],FIND(" ",新签明细[[#This Row],[lead_date]])-1)),$W$2)</f>
        <v>45783</v>
      </c>
      <c r="X1949" t="b">
        <f t="shared" ca="1" si="30"/>
        <v>1</v>
      </c>
    </row>
    <row r="1950" spans="21:24">
      <c r="U1950">
        <f>COUNTIF('业绩进度排名-中间表'!$E$27:$E$202,新签明细[[#This Row],[cc_user_name]])</f>
        <v>0</v>
      </c>
      <c r="V1950" s="1" t="e">
        <f>DATEVALUE(LEFT(新签明细[[#This Row],[支付成功时间]], FIND(" ", 新签明细[[#This Row],[支付成功时间]]) - 1))</f>
        <v>#VALUE!</v>
      </c>
      <c r="W1950" s="1">
        <f>IFERROR(DATEVALUE(LEFT(新签明细[[#This Row],[lead_date]],FIND(" ",新签明细[[#This Row],[lead_date]])-1)),$W$2)</f>
        <v>45783</v>
      </c>
      <c r="X1950" t="b">
        <f t="shared" ca="1" si="30"/>
        <v>1</v>
      </c>
    </row>
    <row r="1951" spans="21:24">
      <c r="U1951">
        <f>COUNTIF('业绩进度排名-中间表'!$E$27:$E$202,新签明细[[#This Row],[cc_user_name]])</f>
        <v>0</v>
      </c>
      <c r="V1951" s="1" t="e">
        <f>DATEVALUE(LEFT(新签明细[[#This Row],[支付成功时间]], FIND(" ", 新签明细[[#This Row],[支付成功时间]]) - 1))</f>
        <v>#VALUE!</v>
      </c>
      <c r="W1951" s="1">
        <f>IFERROR(DATEVALUE(LEFT(新签明细[[#This Row],[lead_date]],FIND(" ",新签明细[[#This Row],[lead_date]])-1)),$W$2)</f>
        <v>45783</v>
      </c>
      <c r="X1951" t="b">
        <f t="shared" ca="1" si="30"/>
        <v>1</v>
      </c>
    </row>
    <row r="1952" spans="21:24">
      <c r="U1952">
        <f>COUNTIF('业绩进度排名-中间表'!$E$27:$E$202,新签明细[[#This Row],[cc_user_name]])</f>
        <v>0</v>
      </c>
      <c r="V1952" s="1" t="e">
        <f>DATEVALUE(LEFT(新签明细[[#This Row],[支付成功时间]], FIND(" ", 新签明细[[#This Row],[支付成功时间]]) - 1))</f>
        <v>#VALUE!</v>
      </c>
      <c r="W1952" s="1">
        <f>IFERROR(DATEVALUE(LEFT(新签明细[[#This Row],[lead_date]],FIND(" ",新签明细[[#This Row],[lead_date]])-1)),$W$2)</f>
        <v>45783</v>
      </c>
      <c r="X1952" t="b">
        <f t="shared" ca="1" si="30"/>
        <v>1</v>
      </c>
    </row>
    <row r="1953" spans="21:24">
      <c r="U1953">
        <f>COUNTIF('业绩进度排名-中间表'!$E$27:$E$202,新签明细[[#This Row],[cc_user_name]])</f>
        <v>0</v>
      </c>
      <c r="V1953" s="1" t="e">
        <f>DATEVALUE(LEFT(新签明细[[#This Row],[支付成功时间]], FIND(" ", 新签明细[[#This Row],[支付成功时间]]) - 1))</f>
        <v>#VALUE!</v>
      </c>
      <c r="W1953" s="1">
        <f>IFERROR(DATEVALUE(LEFT(新签明细[[#This Row],[lead_date]],FIND(" ",新签明细[[#This Row],[lead_date]])-1)),$W$2)</f>
        <v>45783</v>
      </c>
      <c r="X1953" t="b">
        <f t="shared" ca="1" si="30"/>
        <v>1</v>
      </c>
    </row>
    <row r="1954" spans="21:24">
      <c r="U1954">
        <f>COUNTIF('业绩进度排名-中间表'!$E$27:$E$202,新签明细[[#This Row],[cc_user_name]])</f>
        <v>0</v>
      </c>
      <c r="V1954" s="1" t="e">
        <f>DATEVALUE(LEFT(新签明细[[#This Row],[支付成功时间]], FIND(" ", 新签明细[[#This Row],[支付成功时间]]) - 1))</f>
        <v>#VALUE!</v>
      </c>
      <c r="W1954" s="1">
        <f>IFERROR(DATEVALUE(LEFT(新签明细[[#This Row],[lead_date]],FIND(" ",新签明细[[#This Row],[lead_date]])-1)),$W$2)</f>
        <v>45783</v>
      </c>
      <c r="X1954" t="b">
        <f t="shared" ca="1" si="30"/>
        <v>1</v>
      </c>
    </row>
    <row r="1955" spans="21:24">
      <c r="U1955">
        <f>COUNTIF('业绩进度排名-中间表'!$E$27:$E$202,新签明细[[#This Row],[cc_user_name]])</f>
        <v>0</v>
      </c>
      <c r="V1955" s="1" t="e">
        <f>DATEVALUE(LEFT(新签明细[[#This Row],[支付成功时间]], FIND(" ", 新签明细[[#This Row],[支付成功时间]]) - 1))</f>
        <v>#VALUE!</v>
      </c>
      <c r="W1955" s="1">
        <f>IFERROR(DATEVALUE(LEFT(新签明细[[#This Row],[lead_date]],FIND(" ",新签明细[[#This Row],[lead_date]])-1)),$W$2)</f>
        <v>45783</v>
      </c>
      <c r="X1955" t="b">
        <f t="shared" ca="1" si="30"/>
        <v>1</v>
      </c>
    </row>
    <row r="1956" spans="21:24">
      <c r="U1956">
        <f>COUNTIF('业绩进度排名-中间表'!$E$27:$E$202,新签明细[[#This Row],[cc_user_name]])</f>
        <v>0</v>
      </c>
      <c r="V1956" s="1" t="e">
        <f>DATEVALUE(LEFT(新签明细[[#This Row],[支付成功时间]], FIND(" ", 新签明细[[#This Row],[支付成功时间]]) - 1))</f>
        <v>#VALUE!</v>
      </c>
      <c r="W1956" s="1">
        <f>IFERROR(DATEVALUE(LEFT(新签明细[[#This Row],[lead_date]],FIND(" ",新签明细[[#This Row],[lead_date]])-1)),$W$2)</f>
        <v>45783</v>
      </c>
      <c r="X1956" t="b">
        <f t="shared" ca="1" si="30"/>
        <v>1</v>
      </c>
    </row>
    <row r="1957" spans="21:24">
      <c r="U1957">
        <f>COUNTIF('业绩进度排名-中间表'!$E$27:$E$202,新签明细[[#This Row],[cc_user_name]])</f>
        <v>0</v>
      </c>
      <c r="V1957" s="1" t="e">
        <f>DATEVALUE(LEFT(新签明细[[#This Row],[支付成功时间]], FIND(" ", 新签明细[[#This Row],[支付成功时间]]) - 1))</f>
        <v>#VALUE!</v>
      </c>
      <c r="W1957" s="1">
        <f>IFERROR(DATEVALUE(LEFT(新签明细[[#This Row],[lead_date]],FIND(" ",新签明细[[#This Row],[lead_date]])-1)),$W$2)</f>
        <v>45783</v>
      </c>
      <c r="X1957" t="b">
        <f t="shared" ca="1" si="30"/>
        <v>1</v>
      </c>
    </row>
    <row r="1958" spans="21:24">
      <c r="U1958">
        <f>COUNTIF('业绩进度排名-中间表'!$E$27:$E$202,新签明细[[#This Row],[cc_user_name]])</f>
        <v>0</v>
      </c>
      <c r="V1958" s="1" t="e">
        <f>DATEVALUE(LEFT(新签明细[[#This Row],[支付成功时间]], FIND(" ", 新签明细[[#This Row],[支付成功时间]]) - 1))</f>
        <v>#VALUE!</v>
      </c>
      <c r="W1958" s="1">
        <f>IFERROR(DATEVALUE(LEFT(新签明细[[#This Row],[lead_date]],FIND(" ",新签明细[[#This Row],[lead_date]])-1)),$W$2)</f>
        <v>45783</v>
      </c>
      <c r="X1958" t="b">
        <f t="shared" ca="1" si="30"/>
        <v>1</v>
      </c>
    </row>
    <row r="1959" spans="21:24">
      <c r="U1959">
        <f>COUNTIF('业绩进度排名-中间表'!$E$27:$E$202,新签明细[[#This Row],[cc_user_name]])</f>
        <v>0</v>
      </c>
      <c r="V1959" s="1" t="e">
        <f>DATEVALUE(LEFT(新签明细[[#This Row],[支付成功时间]], FIND(" ", 新签明细[[#This Row],[支付成功时间]]) - 1))</f>
        <v>#VALUE!</v>
      </c>
      <c r="W1959" s="1">
        <f>IFERROR(DATEVALUE(LEFT(新签明细[[#This Row],[lead_date]],FIND(" ",新签明细[[#This Row],[lead_date]])-1)),$W$2)</f>
        <v>45783</v>
      </c>
      <c r="X1959" t="b">
        <f t="shared" ca="1" si="30"/>
        <v>1</v>
      </c>
    </row>
    <row r="1960" spans="21:24">
      <c r="U1960">
        <f>COUNTIF('业绩进度排名-中间表'!$E$27:$E$202,新签明细[[#This Row],[cc_user_name]])</f>
        <v>0</v>
      </c>
      <c r="V1960" s="1" t="e">
        <f>DATEVALUE(LEFT(新签明细[[#This Row],[支付成功时间]], FIND(" ", 新签明细[[#This Row],[支付成功时间]]) - 1))</f>
        <v>#VALUE!</v>
      </c>
      <c r="W1960" s="1">
        <f>IFERROR(DATEVALUE(LEFT(新签明细[[#This Row],[lead_date]],FIND(" ",新签明细[[#This Row],[lead_date]])-1)),$W$2)</f>
        <v>45783</v>
      </c>
      <c r="X1960" t="b">
        <f t="shared" ca="1" si="30"/>
        <v>1</v>
      </c>
    </row>
    <row r="1961" spans="21:24">
      <c r="U1961">
        <f>COUNTIF('业绩进度排名-中间表'!$E$27:$E$202,新签明细[[#This Row],[cc_user_name]])</f>
        <v>0</v>
      </c>
      <c r="V1961" s="1" t="e">
        <f>DATEVALUE(LEFT(新签明细[[#This Row],[支付成功时间]], FIND(" ", 新签明细[[#This Row],[支付成功时间]]) - 1))</f>
        <v>#VALUE!</v>
      </c>
      <c r="W1961" s="1">
        <f>IFERROR(DATEVALUE(LEFT(新签明细[[#This Row],[lead_date]],FIND(" ",新签明细[[#This Row],[lead_date]])-1)),$W$2)</f>
        <v>45783</v>
      </c>
      <c r="X1961" t="b">
        <f t="shared" ca="1" si="30"/>
        <v>1</v>
      </c>
    </row>
    <row r="1962" spans="21:24">
      <c r="U1962">
        <f>COUNTIF('业绩进度排名-中间表'!$E$27:$E$202,新签明细[[#This Row],[cc_user_name]])</f>
        <v>0</v>
      </c>
      <c r="V1962" s="1" t="e">
        <f>DATEVALUE(LEFT(新签明细[[#This Row],[支付成功时间]], FIND(" ", 新签明细[[#This Row],[支付成功时间]]) - 1))</f>
        <v>#VALUE!</v>
      </c>
      <c r="W1962" s="1">
        <f>IFERROR(DATEVALUE(LEFT(新签明细[[#This Row],[lead_date]],FIND(" ",新签明细[[#This Row],[lead_date]])-1)),$W$2)</f>
        <v>45783</v>
      </c>
      <c r="X1962" t="b">
        <f t="shared" ca="1" si="30"/>
        <v>1</v>
      </c>
    </row>
    <row r="1963" spans="21:24">
      <c r="U1963">
        <f>COUNTIF('业绩进度排名-中间表'!$E$27:$E$202,新签明细[[#This Row],[cc_user_name]])</f>
        <v>0</v>
      </c>
      <c r="V1963" s="1" t="e">
        <f>DATEVALUE(LEFT(新签明细[[#This Row],[支付成功时间]], FIND(" ", 新签明细[[#This Row],[支付成功时间]]) - 1))</f>
        <v>#VALUE!</v>
      </c>
      <c r="W1963" s="1">
        <f>IFERROR(DATEVALUE(LEFT(新签明细[[#This Row],[lead_date]],FIND(" ",新签明细[[#This Row],[lead_date]])-1)),$W$2)</f>
        <v>45783</v>
      </c>
      <c r="X1963" t="b">
        <f t="shared" ca="1" si="30"/>
        <v>1</v>
      </c>
    </row>
    <row r="1964" spans="21:24">
      <c r="U1964">
        <f>COUNTIF('业绩进度排名-中间表'!$E$27:$E$202,新签明细[[#This Row],[cc_user_name]])</f>
        <v>0</v>
      </c>
      <c r="V1964" s="1" t="e">
        <f>DATEVALUE(LEFT(新签明细[[#This Row],[支付成功时间]], FIND(" ", 新签明细[[#This Row],[支付成功时间]]) - 1))</f>
        <v>#VALUE!</v>
      </c>
      <c r="W1964" s="1">
        <f>IFERROR(DATEVALUE(LEFT(新签明细[[#This Row],[lead_date]],FIND(" ",新签明细[[#This Row],[lead_date]])-1)),$W$2)</f>
        <v>45783</v>
      </c>
      <c r="X1964" t="b">
        <f t="shared" ca="1" si="30"/>
        <v>1</v>
      </c>
    </row>
    <row r="1965" spans="21:24">
      <c r="U1965">
        <f>COUNTIF('业绩进度排名-中间表'!$E$27:$E$202,新签明细[[#This Row],[cc_user_name]])</f>
        <v>0</v>
      </c>
      <c r="V1965" s="1" t="e">
        <f>DATEVALUE(LEFT(新签明细[[#This Row],[支付成功时间]], FIND(" ", 新签明细[[#This Row],[支付成功时间]]) - 1))</f>
        <v>#VALUE!</v>
      </c>
      <c r="W1965" s="1">
        <f>IFERROR(DATEVALUE(LEFT(新签明细[[#This Row],[lead_date]],FIND(" ",新签明细[[#This Row],[lead_date]])-1)),$W$2)</f>
        <v>45783</v>
      </c>
      <c r="X1965" t="b">
        <f t="shared" ca="1" si="30"/>
        <v>1</v>
      </c>
    </row>
    <row r="1966" spans="21:24">
      <c r="U1966">
        <f>COUNTIF('业绩进度排名-中间表'!$E$27:$E$202,新签明细[[#This Row],[cc_user_name]])</f>
        <v>0</v>
      </c>
      <c r="V1966" s="1" t="e">
        <f>DATEVALUE(LEFT(新签明细[[#This Row],[支付成功时间]], FIND(" ", 新签明细[[#This Row],[支付成功时间]]) - 1))</f>
        <v>#VALUE!</v>
      </c>
      <c r="W1966" s="1">
        <f>IFERROR(DATEVALUE(LEFT(新签明细[[#This Row],[lead_date]],FIND(" ",新签明细[[#This Row],[lead_date]])-1)),$W$2)</f>
        <v>45783</v>
      </c>
      <c r="X1966" t="b">
        <f t="shared" ca="1" si="30"/>
        <v>1</v>
      </c>
    </row>
    <row r="1967" spans="21:24">
      <c r="U1967">
        <f>COUNTIF('业绩进度排名-中间表'!$E$27:$E$202,新签明细[[#This Row],[cc_user_name]])</f>
        <v>0</v>
      </c>
      <c r="V1967" s="1" t="e">
        <f>DATEVALUE(LEFT(新签明细[[#This Row],[支付成功时间]], FIND(" ", 新签明细[[#This Row],[支付成功时间]]) - 1))</f>
        <v>#VALUE!</v>
      </c>
      <c r="W1967" s="1">
        <f>IFERROR(DATEVALUE(LEFT(新签明细[[#This Row],[lead_date]],FIND(" ",新签明细[[#This Row],[lead_date]])-1)),$W$2)</f>
        <v>45783</v>
      </c>
      <c r="X1967" t="b">
        <f t="shared" ca="1" si="30"/>
        <v>1</v>
      </c>
    </row>
    <row r="1968" spans="21:24">
      <c r="U1968">
        <f>COUNTIF('业绩进度排名-中间表'!$E$27:$E$202,新签明细[[#This Row],[cc_user_name]])</f>
        <v>0</v>
      </c>
      <c r="V1968" s="1" t="e">
        <f>DATEVALUE(LEFT(新签明细[[#This Row],[支付成功时间]], FIND(" ", 新签明细[[#This Row],[支付成功时间]]) - 1))</f>
        <v>#VALUE!</v>
      </c>
      <c r="W1968" s="1">
        <f>IFERROR(DATEVALUE(LEFT(新签明细[[#This Row],[lead_date]],FIND(" ",新签明细[[#This Row],[lead_date]])-1)),$W$2)</f>
        <v>45783</v>
      </c>
      <c r="X1968" t="b">
        <f t="shared" ca="1" si="30"/>
        <v>1</v>
      </c>
    </row>
    <row r="1969" spans="21:24">
      <c r="U1969">
        <f>COUNTIF('业绩进度排名-中间表'!$E$27:$E$202,新签明细[[#This Row],[cc_user_name]])</f>
        <v>0</v>
      </c>
      <c r="V1969" s="1" t="e">
        <f>DATEVALUE(LEFT(新签明细[[#This Row],[支付成功时间]], FIND(" ", 新签明细[[#This Row],[支付成功时间]]) - 1))</f>
        <v>#VALUE!</v>
      </c>
      <c r="W1969" s="1">
        <f>IFERROR(DATEVALUE(LEFT(新签明细[[#This Row],[lead_date]],FIND(" ",新签明细[[#This Row],[lead_date]])-1)),$W$2)</f>
        <v>45783</v>
      </c>
      <c r="X1969" t="b">
        <f t="shared" ca="1" si="30"/>
        <v>1</v>
      </c>
    </row>
    <row r="1970" spans="21:24">
      <c r="U1970">
        <f>COUNTIF('业绩进度排名-中间表'!$E$27:$E$202,新签明细[[#This Row],[cc_user_name]])</f>
        <v>0</v>
      </c>
      <c r="V1970" s="1" t="e">
        <f>DATEVALUE(LEFT(新签明细[[#This Row],[支付成功时间]], FIND(" ", 新签明细[[#This Row],[支付成功时间]]) - 1))</f>
        <v>#VALUE!</v>
      </c>
      <c r="W1970" s="1">
        <f>IFERROR(DATEVALUE(LEFT(新签明细[[#This Row],[lead_date]],FIND(" ",新签明细[[#This Row],[lead_date]])-1)),$W$2)</f>
        <v>45783</v>
      </c>
      <c r="X1970" t="b">
        <f t="shared" ca="1" si="30"/>
        <v>1</v>
      </c>
    </row>
    <row r="1971" spans="21:24">
      <c r="U1971">
        <f>COUNTIF('业绩进度排名-中间表'!$E$27:$E$202,新签明细[[#This Row],[cc_user_name]])</f>
        <v>0</v>
      </c>
      <c r="V1971" s="1" t="e">
        <f>DATEVALUE(LEFT(新签明细[[#This Row],[支付成功时间]], FIND(" ", 新签明细[[#This Row],[支付成功时间]]) - 1))</f>
        <v>#VALUE!</v>
      </c>
      <c r="W1971" s="1">
        <f>IFERROR(DATEVALUE(LEFT(新签明细[[#This Row],[lead_date]],FIND(" ",新签明细[[#This Row],[lead_date]])-1)),$W$2)</f>
        <v>45783</v>
      </c>
      <c r="X1971" t="b">
        <f t="shared" ca="1" si="30"/>
        <v>1</v>
      </c>
    </row>
    <row r="1972" spans="21:24">
      <c r="U1972">
        <f>COUNTIF('业绩进度排名-中间表'!$E$27:$E$202,新签明细[[#This Row],[cc_user_name]])</f>
        <v>0</v>
      </c>
      <c r="V1972" s="1" t="e">
        <f>DATEVALUE(LEFT(新签明细[[#This Row],[支付成功时间]], FIND(" ", 新签明细[[#This Row],[支付成功时间]]) - 1))</f>
        <v>#VALUE!</v>
      </c>
      <c r="W1972" s="1">
        <f>IFERROR(DATEVALUE(LEFT(新签明细[[#This Row],[lead_date]],FIND(" ",新签明细[[#This Row],[lead_date]])-1)),$W$2)</f>
        <v>45783</v>
      </c>
      <c r="X1972" t="b">
        <f t="shared" ca="1" si="30"/>
        <v>1</v>
      </c>
    </row>
    <row r="1973" spans="21:24">
      <c r="U1973">
        <f>COUNTIF('业绩进度排名-中间表'!$E$27:$E$202,新签明细[[#This Row],[cc_user_name]])</f>
        <v>0</v>
      </c>
      <c r="V1973" s="1" t="e">
        <f>DATEVALUE(LEFT(新签明细[[#This Row],[支付成功时间]], FIND(" ", 新签明细[[#This Row],[支付成功时间]]) - 1))</f>
        <v>#VALUE!</v>
      </c>
      <c r="W1973" s="1">
        <f>IFERROR(DATEVALUE(LEFT(新签明细[[#This Row],[lead_date]],FIND(" ",新签明细[[#This Row],[lead_date]])-1)),$W$2)</f>
        <v>45783</v>
      </c>
      <c r="X1973" t="b">
        <f t="shared" ca="1" si="30"/>
        <v>1</v>
      </c>
    </row>
    <row r="1974" spans="21:24">
      <c r="U1974">
        <f>COUNTIF('业绩进度排名-中间表'!$E$27:$E$202,新签明细[[#This Row],[cc_user_name]])</f>
        <v>0</v>
      </c>
      <c r="V1974" s="1" t="e">
        <f>DATEVALUE(LEFT(新签明细[[#This Row],[支付成功时间]], FIND(" ", 新签明细[[#This Row],[支付成功时间]]) - 1))</f>
        <v>#VALUE!</v>
      </c>
      <c r="W1974" s="1">
        <f>IFERROR(DATEVALUE(LEFT(新签明细[[#This Row],[lead_date]],FIND(" ",新签明细[[#This Row],[lead_date]])-1)),$W$2)</f>
        <v>45783</v>
      </c>
      <c r="X1974" t="b">
        <f t="shared" ca="1" si="30"/>
        <v>1</v>
      </c>
    </row>
    <row r="1975" spans="21:24">
      <c r="U1975">
        <f>COUNTIF('业绩进度排名-中间表'!$E$27:$E$202,新签明细[[#This Row],[cc_user_name]])</f>
        <v>0</v>
      </c>
      <c r="V1975" s="1" t="e">
        <f>DATEVALUE(LEFT(新签明细[[#This Row],[支付成功时间]], FIND(" ", 新签明细[[#This Row],[支付成功时间]]) - 1))</f>
        <v>#VALUE!</v>
      </c>
      <c r="W1975" s="1">
        <f>IFERROR(DATEVALUE(LEFT(新签明细[[#This Row],[lead_date]],FIND(" ",新签明细[[#This Row],[lead_date]])-1)),$W$2)</f>
        <v>45783</v>
      </c>
      <c r="X1975" t="b">
        <f t="shared" ca="1" si="30"/>
        <v>1</v>
      </c>
    </row>
    <row r="1976" spans="21:24">
      <c r="U1976">
        <f>COUNTIF('业绩进度排名-中间表'!$E$27:$E$202,新签明细[[#This Row],[cc_user_name]])</f>
        <v>0</v>
      </c>
      <c r="V1976" s="1" t="e">
        <f>DATEVALUE(LEFT(新签明细[[#This Row],[支付成功时间]], FIND(" ", 新签明细[[#This Row],[支付成功时间]]) - 1))</f>
        <v>#VALUE!</v>
      </c>
      <c r="W1976" s="1">
        <f>IFERROR(DATEVALUE(LEFT(新签明细[[#This Row],[lead_date]],FIND(" ",新签明细[[#This Row],[lead_date]])-1)),$W$2)</f>
        <v>45783</v>
      </c>
      <c r="X1976" t="b">
        <f t="shared" ca="1" si="30"/>
        <v>1</v>
      </c>
    </row>
    <row r="1977" spans="21:24">
      <c r="U1977">
        <f>COUNTIF('业绩进度排名-中间表'!$E$27:$E$202,新签明细[[#This Row],[cc_user_name]])</f>
        <v>0</v>
      </c>
      <c r="V1977" s="1" t="e">
        <f>DATEVALUE(LEFT(新签明细[[#This Row],[支付成功时间]], FIND(" ", 新签明细[[#This Row],[支付成功时间]]) - 1))</f>
        <v>#VALUE!</v>
      </c>
      <c r="W1977" s="1">
        <f>IFERROR(DATEVALUE(LEFT(新签明细[[#This Row],[lead_date]],FIND(" ",新签明细[[#This Row],[lead_date]])-1)),$W$2)</f>
        <v>45783</v>
      </c>
      <c r="X1977" t="b">
        <f t="shared" ca="1" si="30"/>
        <v>1</v>
      </c>
    </row>
    <row r="1978" spans="21:24">
      <c r="U1978">
        <f>COUNTIF('业绩进度排名-中间表'!$E$27:$E$202,新签明细[[#This Row],[cc_user_name]])</f>
        <v>0</v>
      </c>
      <c r="V1978" s="1" t="e">
        <f>DATEVALUE(LEFT(新签明细[[#This Row],[支付成功时间]], FIND(" ", 新签明细[[#This Row],[支付成功时间]]) - 1))</f>
        <v>#VALUE!</v>
      </c>
      <c r="W1978" s="1">
        <f>IFERROR(DATEVALUE(LEFT(新签明细[[#This Row],[lead_date]],FIND(" ",新签明细[[#This Row],[lead_date]])-1)),$W$2)</f>
        <v>45783</v>
      </c>
      <c r="X1978" t="b">
        <f t="shared" ca="1" si="30"/>
        <v>1</v>
      </c>
    </row>
    <row r="1979" spans="21:24">
      <c r="U1979">
        <f>COUNTIF('业绩进度排名-中间表'!$E$27:$E$202,新签明细[[#This Row],[cc_user_name]])</f>
        <v>0</v>
      </c>
      <c r="V1979" s="1" t="e">
        <f>DATEVALUE(LEFT(新签明细[[#This Row],[支付成功时间]], FIND(" ", 新签明细[[#This Row],[支付成功时间]]) - 1))</f>
        <v>#VALUE!</v>
      </c>
      <c r="W1979" s="1">
        <f>IFERROR(DATEVALUE(LEFT(新签明细[[#This Row],[lead_date]],FIND(" ",新签明细[[#This Row],[lead_date]])-1)),$W$2)</f>
        <v>45783</v>
      </c>
      <c r="X1979" t="b">
        <f t="shared" ca="1" si="30"/>
        <v>1</v>
      </c>
    </row>
    <row r="1980" spans="21:24">
      <c r="U1980">
        <f>COUNTIF('业绩进度排名-中间表'!$E$27:$E$202,新签明细[[#This Row],[cc_user_name]])</f>
        <v>0</v>
      </c>
      <c r="V1980" s="1" t="e">
        <f>DATEVALUE(LEFT(新签明细[[#This Row],[支付成功时间]], FIND(" ", 新签明细[[#This Row],[支付成功时间]]) - 1))</f>
        <v>#VALUE!</v>
      </c>
      <c r="W1980" s="1">
        <f>IFERROR(DATEVALUE(LEFT(新签明细[[#This Row],[lead_date]],FIND(" ",新签明细[[#This Row],[lead_date]])-1)),$W$2)</f>
        <v>45783</v>
      </c>
      <c r="X1980" t="b">
        <f t="shared" ca="1" si="30"/>
        <v>1</v>
      </c>
    </row>
    <row r="1981" spans="21:24">
      <c r="U1981">
        <f>COUNTIF('业绩进度排名-中间表'!$E$27:$E$202,新签明细[[#This Row],[cc_user_name]])</f>
        <v>0</v>
      </c>
      <c r="V1981" s="1" t="e">
        <f>DATEVALUE(LEFT(新签明细[[#This Row],[支付成功时间]], FIND(" ", 新签明细[[#This Row],[支付成功时间]]) - 1))</f>
        <v>#VALUE!</v>
      </c>
      <c r="W1981" s="1">
        <f>IFERROR(DATEVALUE(LEFT(新签明细[[#This Row],[lead_date]],FIND(" ",新签明细[[#This Row],[lead_date]])-1)),$W$2)</f>
        <v>45783</v>
      </c>
      <c r="X1981" t="b">
        <f t="shared" ca="1" si="30"/>
        <v>1</v>
      </c>
    </row>
    <row r="1982" spans="21:24">
      <c r="U1982">
        <f>COUNTIF('业绩进度排名-中间表'!$E$27:$E$202,新签明细[[#This Row],[cc_user_name]])</f>
        <v>0</v>
      </c>
      <c r="V1982" s="1" t="e">
        <f>DATEVALUE(LEFT(新签明细[[#This Row],[支付成功时间]], FIND(" ", 新签明细[[#This Row],[支付成功时间]]) - 1))</f>
        <v>#VALUE!</v>
      </c>
      <c r="W1982" s="1">
        <f>IFERROR(DATEVALUE(LEFT(新签明细[[#This Row],[lead_date]],FIND(" ",新签明细[[#This Row],[lead_date]])-1)),$W$2)</f>
        <v>45783</v>
      </c>
      <c r="X1982" t="b">
        <f t="shared" ca="1" si="30"/>
        <v>1</v>
      </c>
    </row>
    <row r="1983" spans="21:24">
      <c r="U1983">
        <f>COUNTIF('业绩进度排名-中间表'!$E$27:$E$202,新签明细[[#This Row],[cc_user_name]])</f>
        <v>0</v>
      </c>
      <c r="V1983" s="1" t="e">
        <f>DATEVALUE(LEFT(新签明细[[#This Row],[支付成功时间]], FIND(" ", 新签明细[[#This Row],[支付成功时间]]) - 1))</f>
        <v>#VALUE!</v>
      </c>
      <c r="W1983" s="1">
        <f>IFERROR(DATEVALUE(LEFT(新签明细[[#This Row],[lead_date]],FIND(" ",新签明细[[#This Row],[lead_date]])-1)),$W$2)</f>
        <v>45783</v>
      </c>
      <c r="X1983" t="b">
        <f t="shared" ca="1" si="30"/>
        <v>1</v>
      </c>
    </row>
    <row r="1984" spans="21:24">
      <c r="U1984">
        <f>COUNTIF('业绩进度排名-中间表'!$E$27:$E$202,新签明细[[#This Row],[cc_user_name]])</f>
        <v>0</v>
      </c>
      <c r="V1984" s="1" t="e">
        <f>DATEVALUE(LEFT(新签明细[[#This Row],[支付成功时间]], FIND(" ", 新签明细[[#This Row],[支付成功时间]]) - 1))</f>
        <v>#VALUE!</v>
      </c>
      <c r="W1984" s="1">
        <f>IFERROR(DATEVALUE(LEFT(新签明细[[#This Row],[lead_date]],FIND(" ",新签明细[[#This Row],[lead_date]])-1)),$W$2)</f>
        <v>45783</v>
      </c>
      <c r="X1984" t="b">
        <f t="shared" ca="1" si="30"/>
        <v>1</v>
      </c>
    </row>
    <row r="1985" spans="21:24">
      <c r="U1985">
        <f>COUNTIF('业绩进度排名-中间表'!$E$27:$E$202,新签明细[[#This Row],[cc_user_name]])</f>
        <v>0</v>
      </c>
      <c r="V1985" s="1" t="e">
        <f>DATEVALUE(LEFT(新签明细[[#This Row],[支付成功时间]], FIND(" ", 新签明细[[#This Row],[支付成功时间]]) - 1))</f>
        <v>#VALUE!</v>
      </c>
      <c r="W1985" s="1">
        <f>IFERROR(DATEVALUE(LEFT(新签明细[[#This Row],[lead_date]],FIND(" ",新签明细[[#This Row],[lead_date]])-1)),$W$2)</f>
        <v>45783</v>
      </c>
      <c r="X1985" t="b">
        <f t="shared" ca="1" si="30"/>
        <v>1</v>
      </c>
    </row>
    <row r="1986" spans="21:24">
      <c r="U1986">
        <f>COUNTIF('业绩进度排名-中间表'!$E$27:$E$202,新签明细[[#This Row],[cc_user_name]])</f>
        <v>0</v>
      </c>
      <c r="V1986" s="1" t="e">
        <f>DATEVALUE(LEFT(新签明细[[#This Row],[支付成功时间]], FIND(" ", 新签明细[[#This Row],[支付成功时间]]) - 1))</f>
        <v>#VALUE!</v>
      </c>
      <c r="W1986" s="1">
        <f>IFERROR(DATEVALUE(LEFT(新签明细[[#This Row],[lead_date]],FIND(" ",新签明细[[#This Row],[lead_date]])-1)),$W$2)</f>
        <v>45783</v>
      </c>
      <c r="X1986" t="b">
        <f t="shared" ca="1" si="30"/>
        <v>1</v>
      </c>
    </row>
    <row r="1987" spans="21:24">
      <c r="U1987">
        <f>COUNTIF('业绩进度排名-中间表'!$E$27:$E$202,新签明细[[#This Row],[cc_user_name]])</f>
        <v>0</v>
      </c>
      <c r="V1987" s="1" t="e">
        <f>DATEVALUE(LEFT(新签明细[[#This Row],[支付成功时间]], FIND(" ", 新签明细[[#This Row],[支付成功时间]]) - 1))</f>
        <v>#VALUE!</v>
      </c>
      <c r="W1987" s="1">
        <f>IFERROR(DATEVALUE(LEFT(新签明细[[#This Row],[lead_date]],FIND(" ",新签明细[[#This Row],[lead_date]])-1)),$W$2)</f>
        <v>45783</v>
      </c>
      <c r="X1987" t="b">
        <f t="shared" ref="X1987:X2008" ca="1" si="31">MONTH(W1987)=MONTH(TODAY())</f>
        <v>1</v>
      </c>
    </row>
    <row r="1988" spans="21:24">
      <c r="U1988">
        <f>COUNTIF('业绩进度排名-中间表'!$E$27:$E$202,新签明细[[#This Row],[cc_user_name]])</f>
        <v>0</v>
      </c>
      <c r="V1988" s="1" t="e">
        <f>DATEVALUE(LEFT(新签明细[[#This Row],[支付成功时间]], FIND(" ", 新签明细[[#This Row],[支付成功时间]]) - 1))</f>
        <v>#VALUE!</v>
      </c>
      <c r="W1988" s="1">
        <f>IFERROR(DATEVALUE(LEFT(新签明细[[#This Row],[lead_date]],FIND(" ",新签明细[[#This Row],[lead_date]])-1)),$W$2)</f>
        <v>45783</v>
      </c>
      <c r="X1988" t="b">
        <f t="shared" ca="1" si="31"/>
        <v>1</v>
      </c>
    </row>
    <row r="1989" spans="21:24">
      <c r="U1989">
        <f>COUNTIF('业绩进度排名-中间表'!$E$27:$E$202,新签明细[[#This Row],[cc_user_name]])</f>
        <v>0</v>
      </c>
      <c r="V1989" s="1" t="e">
        <f>DATEVALUE(LEFT(新签明细[[#This Row],[支付成功时间]], FIND(" ", 新签明细[[#This Row],[支付成功时间]]) - 1))</f>
        <v>#VALUE!</v>
      </c>
      <c r="W1989" s="1">
        <f>IFERROR(DATEVALUE(LEFT(新签明细[[#This Row],[lead_date]],FIND(" ",新签明细[[#This Row],[lead_date]])-1)),$W$2)</f>
        <v>45783</v>
      </c>
      <c r="X1989" t="b">
        <f t="shared" ca="1" si="31"/>
        <v>1</v>
      </c>
    </row>
    <row r="1990" spans="21:24">
      <c r="U1990">
        <f>COUNTIF('业绩进度排名-中间表'!$E$27:$E$202,新签明细[[#This Row],[cc_user_name]])</f>
        <v>0</v>
      </c>
      <c r="V1990" s="1" t="e">
        <f>DATEVALUE(LEFT(新签明细[[#This Row],[支付成功时间]], FIND(" ", 新签明细[[#This Row],[支付成功时间]]) - 1))</f>
        <v>#VALUE!</v>
      </c>
      <c r="W1990" s="1">
        <f>IFERROR(DATEVALUE(LEFT(新签明细[[#This Row],[lead_date]],FIND(" ",新签明细[[#This Row],[lead_date]])-1)),$W$2)</f>
        <v>45783</v>
      </c>
      <c r="X1990" t="b">
        <f t="shared" ca="1" si="31"/>
        <v>1</v>
      </c>
    </row>
    <row r="1991" spans="21:24">
      <c r="U1991">
        <f>COUNTIF('业绩进度排名-中间表'!$E$27:$E$202,新签明细[[#This Row],[cc_user_name]])</f>
        <v>0</v>
      </c>
      <c r="V1991" s="1" t="e">
        <f>DATEVALUE(LEFT(新签明细[[#This Row],[支付成功时间]], FIND(" ", 新签明细[[#This Row],[支付成功时间]]) - 1))</f>
        <v>#VALUE!</v>
      </c>
      <c r="W1991" s="1">
        <f>IFERROR(DATEVALUE(LEFT(新签明细[[#This Row],[lead_date]],FIND(" ",新签明细[[#This Row],[lead_date]])-1)),$W$2)</f>
        <v>45783</v>
      </c>
      <c r="X1991" t="b">
        <f t="shared" ca="1" si="31"/>
        <v>1</v>
      </c>
    </row>
    <row r="1992" spans="21:24">
      <c r="U1992">
        <f>COUNTIF('业绩进度排名-中间表'!$E$27:$E$202,新签明细[[#This Row],[cc_user_name]])</f>
        <v>0</v>
      </c>
      <c r="V1992" s="1" t="e">
        <f>DATEVALUE(LEFT(新签明细[[#This Row],[支付成功时间]], FIND(" ", 新签明细[[#This Row],[支付成功时间]]) - 1))</f>
        <v>#VALUE!</v>
      </c>
      <c r="W1992" s="1">
        <f>IFERROR(DATEVALUE(LEFT(新签明细[[#This Row],[lead_date]],FIND(" ",新签明细[[#This Row],[lead_date]])-1)),$W$2)</f>
        <v>45783</v>
      </c>
      <c r="X1992" t="b">
        <f t="shared" ca="1" si="31"/>
        <v>1</v>
      </c>
    </row>
    <row r="1993" spans="21:24">
      <c r="U1993">
        <f>COUNTIF('业绩进度排名-中间表'!$E$27:$E$202,新签明细[[#This Row],[cc_user_name]])</f>
        <v>0</v>
      </c>
      <c r="V1993" s="1" t="e">
        <f>DATEVALUE(LEFT(新签明细[[#This Row],[支付成功时间]], FIND(" ", 新签明细[[#This Row],[支付成功时间]]) - 1))</f>
        <v>#VALUE!</v>
      </c>
      <c r="W1993" s="1">
        <f>IFERROR(DATEVALUE(LEFT(新签明细[[#This Row],[lead_date]],FIND(" ",新签明细[[#This Row],[lead_date]])-1)),$W$2)</f>
        <v>45783</v>
      </c>
      <c r="X1993" t="b">
        <f t="shared" ca="1" si="31"/>
        <v>1</v>
      </c>
    </row>
    <row r="1994" spans="21:24">
      <c r="U1994">
        <f>COUNTIF('业绩进度排名-中间表'!$E$27:$E$202,新签明细[[#This Row],[cc_user_name]])</f>
        <v>0</v>
      </c>
      <c r="V1994" s="1" t="e">
        <f>DATEVALUE(LEFT(新签明细[[#This Row],[支付成功时间]], FIND(" ", 新签明细[[#This Row],[支付成功时间]]) - 1))</f>
        <v>#VALUE!</v>
      </c>
      <c r="W1994" s="1">
        <f>IFERROR(DATEVALUE(LEFT(新签明细[[#This Row],[lead_date]],FIND(" ",新签明细[[#This Row],[lead_date]])-1)),$W$2)</f>
        <v>45783</v>
      </c>
      <c r="X1994" t="b">
        <f t="shared" ca="1" si="31"/>
        <v>1</v>
      </c>
    </row>
    <row r="1995" spans="21:24">
      <c r="U1995">
        <f>COUNTIF('业绩进度排名-中间表'!$E$27:$E$202,新签明细[[#This Row],[cc_user_name]])</f>
        <v>0</v>
      </c>
      <c r="V1995" s="1" t="e">
        <f>DATEVALUE(LEFT(新签明细[[#This Row],[支付成功时间]], FIND(" ", 新签明细[[#This Row],[支付成功时间]]) - 1))</f>
        <v>#VALUE!</v>
      </c>
      <c r="W1995" s="1">
        <f>IFERROR(DATEVALUE(LEFT(新签明细[[#This Row],[lead_date]],FIND(" ",新签明细[[#This Row],[lead_date]])-1)),$W$2)</f>
        <v>45783</v>
      </c>
      <c r="X1995" t="b">
        <f t="shared" ca="1" si="31"/>
        <v>1</v>
      </c>
    </row>
    <row r="1996" spans="21:24">
      <c r="U1996">
        <f>COUNTIF('业绩进度排名-中间表'!$E$27:$E$202,新签明细[[#This Row],[cc_user_name]])</f>
        <v>0</v>
      </c>
      <c r="V1996" s="1" t="e">
        <f>DATEVALUE(LEFT(新签明细[[#This Row],[支付成功时间]], FIND(" ", 新签明细[[#This Row],[支付成功时间]]) - 1))</f>
        <v>#VALUE!</v>
      </c>
      <c r="W1996" s="1">
        <f>IFERROR(DATEVALUE(LEFT(新签明细[[#This Row],[lead_date]],FIND(" ",新签明细[[#This Row],[lead_date]])-1)),$W$2)</f>
        <v>45783</v>
      </c>
      <c r="X1996" t="b">
        <f t="shared" ca="1" si="31"/>
        <v>1</v>
      </c>
    </row>
    <row r="1997" spans="21:24">
      <c r="U1997">
        <f>COUNTIF('业绩进度排名-中间表'!$E$27:$E$202,新签明细[[#This Row],[cc_user_name]])</f>
        <v>0</v>
      </c>
      <c r="V1997" s="1" t="e">
        <f>DATEVALUE(LEFT(新签明细[[#This Row],[支付成功时间]], FIND(" ", 新签明细[[#This Row],[支付成功时间]]) - 1))</f>
        <v>#VALUE!</v>
      </c>
      <c r="W1997" s="1">
        <f>IFERROR(DATEVALUE(LEFT(新签明细[[#This Row],[lead_date]],FIND(" ",新签明细[[#This Row],[lead_date]])-1)),$W$2)</f>
        <v>45783</v>
      </c>
      <c r="X1997" t="b">
        <f t="shared" ca="1" si="31"/>
        <v>1</v>
      </c>
    </row>
    <row r="1998" spans="21:24">
      <c r="U1998">
        <f>COUNTIF('业绩进度排名-中间表'!$E$27:$E$202,新签明细[[#This Row],[cc_user_name]])</f>
        <v>0</v>
      </c>
      <c r="V1998" s="1" t="e">
        <f>DATEVALUE(LEFT(新签明细[[#This Row],[支付成功时间]], FIND(" ", 新签明细[[#This Row],[支付成功时间]]) - 1))</f>
        <v>#VALUE!</v>
      </c>
      <c r="W1998" s="1">
        <f>IFERROR(DATEVALUE(LEFT(新签明细[[#This Row],[lead_date]],FIND(" ",新签明细[[#This Row],[lead_date]])-1)),$W$2)</f>
        <v>45783</v>
      </c>
      <c r="X1998" t="b">
        <f t="shared" ca="1" si="31"/>
        <v>1</v>
      </c>
    </row>
    <row r="1999" spans="21:24">
      <c r="U1999">
        <f>COUNTIF('业绩进度排名-中间表'!$E$27:$E$202,新签明细[[#This Row],[cc_user_name]])</f>
        <v>0</v>
      </c>
      <c r="V1999" s="1" t="e">
        <f>DATEVALUE(LEFT(新签明细[[#This Row],[支付成功时间]], FIND(" ", 新签明细[[#This Row],[支付成功时间]]) - 1))</f>
        <v>#VALUE!</v>
      </c>
      <c r="W1999" s="1">
        <f>IFERROR(DATEVALUE(LEFT(新签明细[[#This Row],[lead_date]],FIND(" ",新签明细[[#This Row],[lead_date]])-1)),$W$2)</f>
        <v>45783</v>
      </c>
      <c r="X1999" t="b">
        <f t="shared" ca="1" si="31"/>
        <v>1</v>
      </c>
    </row>
    <row r="2000" spans="21:24">
      <c r="U2000">
        <f>COUNTIF('业绩进度排名-中间表'!$E$27:$E$202,新签明细[[#This Row],[cc_user_name]])</f>
        <v>0</v>
      </c>
      <c r="V2000" s="1" t="e">
        <f>DATEVALUE(LEFT(新签明细[[#This Row],[支付成功时间]], FIND(" ", 新签明细[[#This Row],[支付成功时间]]) - 1))</f>
        <v>#VALUE!</v>
      </c>
      <c r="W2000" s="1">
        <f>IFERROR(DATEVALUE(LEFT(新签明细[[#This Row],[lead_date]],FIND(" ",新签明细[[#This Row],[lead_date]])-1)),$W$2)</f>
        <v>45783</v>
      </c>
      <c r="X2000" t="b">
        <f t="shared" ca="1" si="31"/>
        <v>1</v>
      </c>
    </row>
    <row r="2001" spans="21:24">
      <c r="U2001">
        <f>COUNTIF('业绩进度排名-中间表'!$E$27:$E$202,新签明细[[#This Row],[cc_user_name]])</f>
        <v>0</v>
      </c>
      <c r="V2001" s="1" t="e">
        <f>DATEVALUE(LEFT(新签明细[[#This Row],[支付成功时间]], FIND(" ", 新签明细[[#This Row],[支付成功时间]]) - 1))</f>
        <v>#VALUE!</v>
      </c>
      <c r="W2001" s="1">
        <f>IFERROR(DATEVALUE(LEFT(新签明细[[#This Row],[lead_date]],FIND(" ",新签明细[[#This Row],[lead_date]])-1)),$W$2)</f>
        <v>45783</v>
      </c>
      <c r="X2001" t="b">
        <f t="shared" ca="1" si="31"/>
        <v>1</v>
      </c>
    </row>
    <row r="2002" spans="21:24">
      <c r="U2002">
        <f>COUNTIF('业绩进度排名-中间表'!$E$27:$E$202,新签明细[[#This Row],[cc_user_name]])</f>
        <v>0</v>
      </c>
      <c r="V2002" s="1" t="e">
        <f>DATEVALUE(LEFT(新签明细[[#This Row],[支付成功时间]], FIND(" ", 新签明细[[#This Row],[支付成功时间]]) - 1))</f>
        <v>#VALUE!</v>
      </c>
      <c r="W2002" s="1">
        <f>IFERROR(DATEVALUE(LEFT(新签明细[[#This Row],[lead_date]],FIND(" ",新签明细[[#This Row],[lead_date]])-1)),$W$2)</f>
        <v>45783</v>
      </c>
      <c r="X2002" t="b">
        <f t="shared" ca="1" si="31"/>
        <v>1</v>
      </c>
    </row>
    <row r="2003" spans="21:24">
      <c r="U2003">
        <f>COUNTIF('业绩进度排名-中间表'!$E$27:$E$202,新签明细[[#This Row],[cc_user_name]])</f>
        <v>0</v>
      </c>
      <c r="V2003" s="1" t="e">
        <f>DATEVALUE(LEFT(新签明细[[#This Row],[支付成功时间]], FIND(" ", 新签明细[[#This Row],[支付成功时间]]) - 1))</f>
        <v>#VALUE!</v>
      </c>
      <c r="W2003" s="1">
        <f>IFERROR(DATEVALUE(LEFT(新签明细[[#This Row],[lead_date]],FIND(" ",新签明细[[#This Row],[lead_date]])-1)),$W$2)</f>
        <v>45783</v>
      </c>
      <c r="X2003" t="b">
        <f t="shared" ca="1" si="31"/>
        <v>1</v>
      </c>
    </row>
    <row r="2004" spans="21:24">
      <c r="U2004">
        <f>COUNTIF('业绩进度排名-中间表'!$E$27:$E$202,新签明细[[#This Row],[cc_user_name]])</f>
        <v>0</v>
      </c>
      <c r="V2004" s="1" t="e">
        <f>DATEVALUE(LEFT(新签明细[[#This Row],[支付成功时间]], FIND(" ", 新签明细[[#This Row],[支付成功时间]]) - 1))</f>
        <v>#VALUE!</v>
      </c>
      <c r="W2004" s="1">
        <f>IFERROR(DATEVALUE(LEFT(新签明细[[#This Row],[lead_date]],FIND(" ",新签明细[[#This Row],[lead_date]])-1)),$W$2)</f>
        <v>45783</v>
      </c>
      <c r="X2004" t="b">
        <f t="shared" ca="1" si="31"/>
        <v>1</v>
      </c>
    </row>
    <row r="2005" spans="21:24">
      <c r="U2005">
        <f>COUNTIF('业绩进度排名-中间表'!$E$27:$E$202,新签明细[[#This Row],[cc_user_name]])</f>
        <v>0</v>
      </c>
      <c r="V2005" s="1" t="e">
        <f>DATEVALUE(LEFT(新签明细[[#This Row],[支付成功时间]], FIND(" ", 新签明细[[#This Row],[支付成功时间]]) - 1))</f>
        <v>#VALUE!</v>
      </c>
      <c r="W2005" s="1">
        <f>IFERROR(DATEVALUE(LEFT(新签明细[[#This Row],[lead_date]],FIND(" ",新签明细[[#This Row],[lead_date]])-1)),$W$2)</f>
        <v>45783</v>
      </c>
      <c r="X2005" t="b">
        <f t="shared" ca="1" si="31"/>
        <v>1</v>
      </c>
    </row>
    <row r="2006" spans="21:24">
      <c r="U2006">
        <f>COUNTIF('业绩进度排名-中间表'!$E$27:$E$202,新签明细[[#This Row],[cc_user_name]])</f>
        <v>0</v>
      </c>
      <c r="V2006" s="1" t="e">
        <f>DATEVALUE(LEFT(新签明细[[#This Row],[支付成功时间]], FIND(" ", 新签明细[[#This Row],[支付成功时间]]) - 1))</f>
        <v>#VALUE!</v>
      </c>
      <c r="W2006" s="1">
        <f>IFERROR(DATEVALUE(LEFT(新签明细[[#This Row],[lead_date]],FIND(" ",新签明细[[#This Row],[lead_date]])-1)),$W$2)</f>
        <v>45783</v>
      </c>
      <c r="X2006" t="b">
        <f t="shared" ca="1" si="31"/>
        <v>1</v>
      </c>
    </row>
    <row r="2007" spans="21:24">
      <c r="U2007">
        <f>COUNTIF('业绩进度排名-中间表'!$E$27:$E$202,新签明细[[#This Row],[cc_user_name]])</f>
        <v>0</v>
      </c>
      <c r="V2007" s="1" t="e">
        <f>DATEVALUE(LEFT(新签明细[[#This Row],[支付成功时间]], FIND(" ", 新签明细[[#This Row],[支付成功时间]]) - 1))</f>
        <v>#VALUE!</v>
      </c>
      <c r="W2007" s="1">
        <f>IFERROR(DATEVALUE(LEFT(新签明细[[#This Row],[lead_date]],FIND(" ",新签明细[[#This Row],[lead_date]])-1)),$W$2)</f>
        <v>45783</v>
      </c>
      <c r="X2007" t="b">
        <f t="shared" ca="1" si="31"/>
        <v>1</v>
      </c>
    </row>
    <row r="2008" spans="21:24">
      <c r="U2008">
        <f>COUNTIF('业绩进度排名-中间表'!$E$27:$E$202,新签明细[[#This Row],[cc_user_name]])</f>
        <v>0</v>
      </c>
      <c r="V2008" s="1" t="e">
        <f>DATEVALUE(LEFT(新签明细[[#This Row],[支付成功时间]], FIND(" ", 新签明细[[#This Row],[支付成功时间]]) - 1))</f>
        <v>#VALUE!</v>
      </c>
      <c r="W2008" s="1">
        <f>IFERROR(DATEVALUE(LEFT(新签明细[[#This Row],[lead_date]],FIND(" ",新签明细[[#This Row],[lead_date]])-1)),$W$2)</f>
        <v>45783</v>
      </c>
      <c r="X2008" t="b">
        <f t="shared" ca="1" si="31"/>
        <v>1</v>
      </c>
    </row>
  </sheetData>
  <phoneticPr fontId="2" type="noConversion"/>
  <conditionalFormatting sqref="A1:A1048576">
    <cfRule type="duplicateValues" dxfId="26" priority="1"/>
  </conditionalFormatting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A0C8D-6E0A-4431-A0C4-54860E1438FE}">
  <sheetPr codeName="Sheet8">
    <tabColor rgb="FFFFFF00"/>
  </sheetPr>
  <dimension ref="A1:AA2808"/>
  <sheetViews>
    <sheetView workbookViewId="0"/>
    <sheetView topLeftCell="G322" workbookViewId="1">
      <selection activeCell="I339" sqref="I339"/>
    </sheetView>
  </sheetViews>
  <sheetFormatPr defaultRowHeight="13.5"/>
  <cols>
    <col min="1" max="1" width="17.75" bestFit="1" customWidth="1"/>
    <col min="2" max="2" width="20.5" bestFit="1" customWidth="1"/>
    <col min="3" max="3" width="21.5" bestFit="1" customWidth="1"/>
    <col min="4" max="5" width="17.75" bestFit="1" customWidth="1"/>
    <col min="6" max="6" width="30.25" bestFit="1" customWidth="1"/>
    <col min="7" max="7" width="25" bestFit="1" customWidth="1"/>
    <col min="8" max="9" width="26.5" bestFit="1" customWidth="1"/>
    <col min="10" max="10" width="29" bestFit="1" customWidth="1"/>
    <col min="11" max="11" width="28" bestFit="1" customWidth="1"/>
    <col min="12" max="15" width="26.5" bestFit="1" customWidth="1"/>
    <col min="16" max="16" width="21.5" bestFit="1" customWidth="1"/>
    <col min="17" max="17" width="12.75" bestFit="1" customWidth="1"/>
    <col min="18" max="19" width="21.5" bestFit="1" customWidth="1"/>
    <col min="20" max="20" width="51" bestFit="1" customWidth="1"/>
    <col min="21" max="21" width="19" bestFit="1" customWidth="1"/>
    <col min="22" max="22" width="7.75" bestFit="1" customWidth="1"/>
    <col min="23" max="23" width="16.5" bestFit="1" customWidth="1"/>
    <col min="24" max="24" width="27.75" bestFit="1" customWidth="1"/>
    <col min="25" max="25" width="11.75" bestFit="1" customWidth="1"/>
    <col min="26" max="26" width="9.375" bestFit="1" customWidth="1"/>
    <col min="27" max="28" width="8.875" bestFit="1" customWidth="1"/>
  </cols>
  <sheetData>
    <row r="1" spans="1:27">
      <c r="A1" t="s">
        <v>1859</v>
      </c>
      <c r="B1" t="s">
        <v>518</v>
      </c>
      <c r="C1" t="s">
        <v>526</v>
      </c>
      <c r="D1" t="s">
        <v>530</v>
      </c>
      <c r="E1" s="2" t="s">
        <v>528</v>
      </c>
      <c r="F1" t="s">
        <v>520</v>
      </c>
      <c r="G1" t="s">
        <v>1860</v>
      </c>
      <c r="H1" t="s">
        <v>1861</v>
      </c>
      <c r="I1" t="s">
        <v>1862</v>
      </c>
      <c r="J1" t="s">
        <v>1863</v>
      </c>
      <c r="K1" t="s">
        <v>521</v>
      </c>
      <c r="L1" t="s">
        <v>531</v>
      </c>
      <c r="M1" t="s">
        <v>532</v>
      </c>
      <c r="N1" s="2" t="s">
        <v>533</v>
      </c>
      <c r="O1" t="s">
        <v>534</v>
      </c>
      <c r="P1" t="s">
        <v>1864</v>
      </c>
      <c r="Q1" t="s">
        <v>525</v>
      </c>
      <c r="R1" t="s">
        <v>1865</v>
      </c>
      <c r="S1" t="s">
        <v>524</v>
      </c>
      <c r="T1" t="s">
        <v>529</v>
      </c>
      <c r="U1" t="s">
        <v>1866</v>
      </c>
      <c r="V1" s="3" t="s">
        <v>1867</v>
      </c>
      <c r="W1" s="5" t="s">
        <v>1868</v>
      </c>
      <c r="X1" s="5" t="s">
        <v>1869</v>
      </c>
      <c r="Y1" s="5" t="s">
        <v>1870</v>
      </c>
      <c r="Z1" s="2" t="s">
        <v>1871</v>
      </c>
      <c r="AA1" s="7" t="s">
        <v>1872</v>
      </c>
    </row>
    <row r="2" spans="1:27">
      <c r="A2" s="1">
        <v>45785</v>
      </c>
      <c r="B2" t="s">
        <v>2462</v>
      </c>
      <c r="C2" t="s">
        <v>2463</v>
      </c>
      <c r="D2" t="s">
        <v>886</v>
      </c>
      <c r="E2" t="s">
        <v>546</v>
      </c>
      <c r="F2">
        <v>120</v>
      </c>
      <c r="G2" t="s">
        <v>2464</v>
      </c>
      <c r="H2" t="s">
        <v>559</v>
      </c>
      <c r="I2" t="s">
        <v>1876</v>
      </c>
      <c r="J2">
        <v>17750</v>
      </c>
      <c r="K2" t="s">
        <v>284</v>
      </c>
      <c r="L2" t="s">
        <v>549</v>
      </c>
      <c r="M2" t="s">
        <v>550</v>
      </c>
      <c r="N2" t="s">
        <v>136</v>
      </c>
      <c r="O2" t="s">
        <v>283</v>
      </c>
      <c r="P2" t="s">
        <v>1877</v>
      </c>
      <c r="Q2" t="s">
        <v>2465</v>
      </c>
      <c r="R2" t="s">
        <v>626</v>
      </c>
      <c r="S2">
        <v>2500</v>
      </c>
      <c r="T2" t="s">
        <v>1896</v>
      </c>
      <c r="U2" s="4">
        <v>45785.964016203703</v>
      </c>
      <c r="V2" t="str">
        <f>IFERROR(VLOOKUP(B2,#REF!,1,0),"")</f>
        <v/>
      </c>
      <c r="W2" t="str" cm="1">
        <f t="array" ref="W2">IFERROR(_xlfn.IFS(AND(V2="",X2&lt;&gt;"王园园组",X2&lt;&gt;"other"),K2,AND(V2="",X2="王园园组"),G2),"other")</f>
        <v>other</v>
      </c>
      <c r="X2" t="str" cm="1">
        <f t="array" ref="X2">IFERROR(_xlfn.IFS(AND(V2="",IFERROR(VLOOKUP(N2,#REF!,1,0),1)&lt;&gt;1),N2,AND(V2="",I2="王园园组"),"王园园组"),"other")</f>
        <v>other</v>
      </c>
      <c r="Y2">
        <f>IFERROR(_xlfn.XLOOKUP(MID(T2, FIND("#", SUBSTITUTE(T2, "-", "#", LEN(T2) - LEN(SUBSTITUTE(T2, "-", "")))) + 1, LEN(T2)),#REF!,#REF!),0)</f>
        <v>0</v>
      </c>
      <c r="Z2">
        <f>MONTH(续费明细实时[[#This Row],[success_time]])</f>
        <v>5</v>
      </c>
      <c r="AA2" s="8" t="e">
        <f>VLOOKUP(续费明细实时[[#This Row],[parent_user_id]],#REF!,27,0)</f>
        <v>#REF!</v>
      </c>
    </row>
    <row r="3" spans="1:27">
      <c r="A3" s="1">
        <v>45790</v>
      </c>
      <c r="B3" t="s">
        <v>17624</v>
      </c>
      <c r="C3" t="s">
        <v>17625</v>
      </c>
      <c r="D3" t="s">
        <v>548</v>
      </c>
      <c r="E3" t="s">
        <v>546</v>
      </c>
      <c r="F3">
        <v>60</v>
      </c>
      <c r="G3" t="s">
        <v>2005</v>
      </c>
      <c r="H3" t="s">
        <v>559</v>
      </c>
      <c r="I3" t="s">
        <v>1876</v>
      </c>
      <c r="J3">
        <v>10650</v>
      </c>
      <c r="K3" t="s">
        <v>206</v>
      </c>
      <c r="L3" t="s">
        <v>549</v>
      </c>
      <c r="M3" t="s">
        <v>550</v>
      </c>
      <c r="N3" t="s">
        <v>551</v>
      </c>
      <c r="O3" t="s">
        <v>149</v>
      </c>
      <c r="P3" t="s">
        <v>1877</v>
      </c>
      <c r="Q3" t="s">
        <v>17626</v>
      </c>
      <c r="R3" t="s">
        <v>626</v>
      </c>
      <c r="S3">
        <v>1500</v>
      </c>
      <c r="T3" t="s">
        <v>1891</v>
      </c>
      <c r="U3" s="4">
        <v>45790.84039351852</v>
      </c>
      <c r="V3" t="str">
        <f>IFERROR(VLOOKUP(B3,#REF!,1,0),"")</f>
        <v/>
      </c>
      <c r="W3" t="str" cm="1">
        <f t="array" ref="W3">IFERROR(_xlfn.IFS(AND(V3="",X3&lt;&gt;"王园园组",X3&lt;&gt;"other"),K3,AND(V3="",X3="王园园组"),G3),"other")</f>
        <v>other</v>
      </c>
      <c r="X3" t="str" cm="1">
        <f t="array" ref="X3">IFERROR(_xlfn.IFS(AND(V3="",IFERROR(VLOOKUP(N3,#REF!,1,0),1)&lt;&gt;1),N3,AND(V3="",I3="王园园组"),"王园园组"),"other")</f>
        <v>other</v>
      </c>
      <c r="Y3">
        <f>IFERROR(_xlfn.XLOOKUP(MID(T3, FIND("#", SUBSTITUTE(T3, "-", "#", LEN(T3) - LEN(SUBSTITUTE(T3, "-", "")))) + 1, LEN(T3)),#REF!,#REF!),0)</f>
        <v>0</v>
      </c>
      <c r="Z3">
        <f>MONTH(续费明细实时[[#This Row],[success_time]])</f>
        <v>5</v>
      </c>
      <c r="AA3" s="8" t="e">
        <f>VLOOKUP(续费明细实时[[#This Row],[parent_user_id]],#REF!,27,0)</f>
        <v>#REF!</v>
      </c>
    </row>
    <row r="4" spans="1:27">
      <c r="A4" s="1">
        <v>45795</v>
      </c>
      <c r="B4" t="s">
        <v>17548</v>
      </c>
      <c r="C4" t="s">
        <v>17549</v>
      </c>
      <c r="D4" t="s">
        <v>610</v>
      </c>
      <c r="E4" t="s">
        <v>546</v>
      </c>
      <c r="F4">
        <v>120</v>
      </c>
      <c r="G4" t="s">
        <v>1994</v>
      </c>
      <c r="H4" t="s">
        <v>559</v>
      </c>
      <c r="I4" t="s">
        <v>1876</v>
      </c>
      <c r="J4">
        <v>17750</v>
      </c>
      <c r="K4" t="s">
        <v>299</v>
      </c>
      <c r="L4" t="s">
        <v>549</v>
      </c>
      <c r="M4" t="s">
        <v>550</v>
      </c>
      <c r="N4" t="s">
        <v>136</v>
      </c>
      <c r="O4" t="s">
        <v>143</v>
      </c>
      <c r="P4" t="s">
        <v>1877</v>
      </c>
      <c r="Q4" t="s">
        <v>17550</v>
      </c>
      <c r="R4" t="s">
        <v>626</v>
      </c>
      <c r="S4">
        <v>2500</v>
      </c>
      <c r="T4" t="s">
        <v>1896</v>
      </c>
      <c r="U4" s="4">
        <v>45795.748333333337</v>
      </c>
      <c r="V4" t="str">
        <f>IFERROR(VLOOKUP(B4,#REF!,1,0),"")</f>
        <v/>
      </c>
      <c r="W4" t="str" cm="1">
        <f t="array" ref="W4">IFERROR(_xlfn.IFS(AND(V4="",X4&lt;&gt;"王园园组",X4&lt;&gt;"other"),K4,AND(V4="",X4="王园园组"),G4),"other")</f>
        <v>other</v>
      </c>
      <c r="X4" t="str" cm="1">
        <f t="array" ref="X4">IFERROR(_xlfn.IFS(AND(V4="",IFERROR(VLOOKUP(N4,#REF!,1,0),1)&lt;&gt;1),N4,AND(V4="",I4="王园园组"),"王园园组"),"other")</f>
        <v>other</v>
      </c>
      <c r="Y4">
        <f>IFERROR(_xlfn.XLOOKUP(MID(T4, FIND("#", SUBSTITUTE(T4, "-", "#", LEN(T4) - LEN(SUBSTITUTE(T4, "-", "")))) + 1, LEN(T4)),#REF!,#REF!),0)</f>
        <v>0</v>
      </c>
      <c r="Z4">
        <f>MONTH(续费明细实时[[#This Row],[success_time]])</f>
        <v>5</v>
      </c>
      <c r="AA4" s="8" t="e">
        <f>VLOOKUP(续费明细实时[[#This Row],[parent_user_id]],#REF!,27,0)</f>
        <v>#REF!</v>
      </c>
    </row>
    <row r="5" spans="1:27">
      <c r="A5" s="1">
        <v>45787</v>
      </c>
      <c r="B5" t="s">
        <v>2660</v>
      </c>
      <c r="C5" t="s">
        <v>2661</v>
      </c>
      <c r="D5" t="s">
        <v>548</v>
      </c>
      <c r="E5" t="s">
        <v>546</v>
      </c>
      <c r="F5">
        <v>120</v>
      </c>
      <c r="G5" t="s">
        <v>2071</v>
      </c>
      <c r="H5" t="s">
        <v>559</v>
      </c>
      <c r="I5" t="s">
        <v>1876</v>
      </c>
      <c r="J5">
        <v>17750</v>
      </c>
      <c r="K5" t="s">
        <v>260</v>
      </c>
      <c r="L5" t="s">
        <v>549</v>
      </c>
      <c r="M5" t="s">
        <v>550</v>
      </c>
      <c r="N5" t="s">
        <v>136</v>
      </c>
      <c r="O5" t="s">
        <v>147</v>
      </c>
      <c r="P5" t="s">
        <v>1877</v>
      </c>
      <c r="Q5" t="s">
        <v>2662</v>
      </c>
      <c r="R5" t="s">
        <v>626</v>
      </c>
      <c r="S5">
        <v>2500</v>
      </c>
      <c r="T5" t="s">
        <v>1896</v>
      </c>
      <c r="U5" s="4">
        <v>45787.465567129628</v>
      </c>
      <c r="V5" t="str">
        <f>IFERROR(VLOOKUP(B5,#REF!,1,0),"")</f>
        <v/>
      </c>
      <c r="W5" t="str" cm="1">
        <f t="array" ref="W5">IFERROR(_xlfn.IFS(AND(V5="",X5&lt;&gt;"王园园组",X5&lt;&gt;"other"),K5,AND(V5="",X5="王园园组"),G5),"other")</f>
        <v>other</v>
      </c>
      <c r="X5" t="str" cm="1">
        <f t="array" ref="X5">IFERROR(_xlfn.IFS(AND(V5="",IFERROR(VLOOKUP(N5,#REF!,1,0),1)&lt;&gt;1),N5,AND(V5="",I5="王园园组"),"王园园组"),"other")</f>
        <v>other</v>
      </c>
      <c r="Y5">
        <f>IFERROR(_xlfn.XLOOKUP(MID(T5, FIND("#", SUBSTITUTE(T5, "-", "#", LEN(T5) - LEN(SUBSTITUTE(T5, "-", "")))) + 1, LEN(T5)),#REF!,#REF!),0)</f>
        <v>0</v>
      </c>
      <c r="Z5">
        <f>MONTH(续费明细实时[[#This Row],[success_time]])</f>
        <v>5</v>
      </c>
      <c r="AA5" s="8" t="e">
        <f>VLOOKUP(续费明细实时[[#This Row],[parent_user_id]],#REF!,27,0)</f>
        <v>#REF!</v>
      </c>
    </row>
    <row r="6" spans="1:27">
      <c r="A6" s="1">
        <v>45780</v>
      </c>
      <c r="B6" t="s">
        <v>2466</v>
      </c>
      <c r="C6" t="s">
        <v>2467</v>
      </c>
      <c r="D6" t="s">
        <v>548</v>
      </c>
      <c r="E6" t="s">
        <v>641</v>
      </c>
      <c r="F6">
        <v>72</v>
      </c>
      <c r="G6" t="s">
        <v>2046</v>
      </c>
      <c r="H6" t="s">
        <v>559</v>
      </c>
      <c r="I6" t="s">
        <v>1876</v>
      </c>
      <c r="J6">
        <v>8768</v>
      </c>
      <c r="K6" t="s">
        <v>211</v>
      </c>
      <c r="L6" t="s">
        <v>549</v>
      </c>
      <c r="M6" t="s">
        <v>550</v>
      </c>
      <c r="N6" t="s">
        <v>551</v>
      </c>
      <c r="O6" t="s">
        <v>149</v>
      </c>
      <c r="P6" t="s">
        <v>1877</v>
      </c>
      <c r="Q6" t="s">
        <v>2468</v>
      </c>
      <c r="R6" t="s">
        <v>626</v>
      </c>
      <c r="S6">
        <v>1234.97</v>
      </c>
      <c r="T6" t="s">
        <v>1606</v>
      </c>
      <c r="U6" s="4">
        <v>45780.242893518516</v>
      </c>
      <c r="V6" t="str">
        <f>IFERROR(VLOOKUP(B6,#REF!,1,0),"")</f>
        <v/>
      </c>
      <c r="W6" t="str" cm="1">
        <f t="array" ref="W6">IFERROR(_xlfn.IFS(AND(V6="",X6&lt;&gt;"王园园组",X6&lt;&gt;"other"),K6,AND(V6="",X6="王园园组"),G6),"other")</f>
        <v>other</v>
      </c>
      <c r="X6" t="str" cm="1">
        <f t="array" ref="X6">IFERROR(_xlfn.IFS(AND(V6="",IFERROR(VLOOKUP(N6,#REF!,1,0),1)&lt;&gt;1),N6,AND(V6="",I6="王园园组"),"王园园组"),"other")</f>
        <v>other</v>
      </c>
      <c r="Y6">
        <f>IFERROR(_xlfn.XLOOKUP(MID(T6, FIND("#", SUBSTITUTE(T6, "-", "#", LEN(T6) - LEN(SUBSTITUTE(T6, "-", "")))) + 1, LEN(T6)),#REF!,#REF!),0)</f>
        <v>0</v>
      </c>
      <c r="Z6">
        <f>MONTH(续费明细实时[[#This Row],[success_time]])</f>
        <v>5</v>
      </c>
      <c r="AA6" s="8" t="e">
        <f>VLOOKUP(续费明细实时[[#This Row],[parent_user_id]],#REF!,27,0)</f>
        <v>#REF!</v>
      </c>
    </row>
    <row r="7" spans="1:27">
      <c r="A7" s="1">
        <v>45795</v>
      </c>
      <c r="B7" t="s">
        <v>17606</v>
      </c>
      <c r="C7" t="s">
        <v>17607</v>
      </c>
      <c r="D7" t="s">
        <v>1104</v>
      </c>
      <c r="E7" t="s">
        <v>546</v>
      </c>
      <c r="F7">
        <v>120</v>
      </c>
      <c r="G7" t="s">
        <v>2079</v>
      </c>
      <c r="H7" t="s">
        <v>559</v>
      </c>
      <c r="I7" t="s">
        <v>1876</v>
      </c>
      <c r="J7">
        <v>17750</v>
      </c>
      <c r="K7" t="s">
        <v>226</v>
      </c>
      <c r="L7" t="s">
        <v>549</v>
      </c>
      <c r="M7" t="s">
        <v>550</v>
      </c>
      <c r="N7" t="s">
        <v>551</v>
      </c>
      <c r="O7" t="s">
        <v>145</v>
      </c>
      <c r="P7" t="s">
        <v>1877</v>
      </c>
      <c r="Q7" t="s">
        <v>17608</v>
      </c>
      <c r="R7" t="s">
        <v>626</v>
      </c>
      <c r="S7">
        <v>2500</v>
      </c>
      <c r="T7" t="s">
        <v>1896</v>
      </c>
      <c r="U7" s="4">
        <v>45795.584027777775</v>
      </c>
      <c r="V7" t="str">
        <f>IFERROR(VLOOKUP(B7,#REF!,1,0),"")</f>
        <v/>
      </c>
      <c r="W7" t="str" cm="1">
        <f t="array" ref="W7">IFERROR(_xlfn.IFS(AND(V7="",X7&lt;&gt;"王园园组",X7&lt;&gt;"other"),K7,AND(V7="",X7="王园园组"),G7),"other")</f>
        <v>other</v>
      </c>
      <c r="X7" t="str" cm="1">
        <f t="array" ref="X7">IFERROR(_xlfn.IFS(AND(V7="",IFERROR(VLOOKUP(N7,#REF!,1,0),1)&lt;&gt;1),N7,AND(V7="",I7="王园园组"),"王园园组"),"other")</f>
        <v>other</v>
      </c>
      <c r="Y7">
        <f>IFERROR(_xlfn.XLOOKUP(MID(T7, FIND("#", SUBSTITUTE(T7, "-", "#", LEN(T7) - LEN(SUBSTITUTE(T7, "-", "")))) + 1, LEN(T7)),#REF!,#REF!),0)</f>
        <v>0</v>
      </c>
      <c r="Z7">
        <f>MONTH(续费明细实时[[#This Row],[success_time]])</f>
        <v>5</v>
      </c>
      <c r="AA7" s="8" t="e">
        <f>VLOOKUP(续费明细实时[[#This Row],[parent_user_id]],#REF!,27,0)</f>
        <v>#REF!</v>
      </c>
    </row>
    <row r="8" spans="1:27">
      <c r="A8" s="1">
        <v>45791</v>
      </c>
      <c r="B8" t="s">
        <v>17612</v>
      </c>
      <c r="C8" t="s">
        <v>17613</v>
      </c>
      <c r="D8" t="s">
        <v>695</v>
      </c>
      <c r="E8" t="s">
        <v>546</v>
      </c>
      <c r="F8">
        <v>120</v>
      </c>
      <c r="G8" t="s">
        <v>1917</v>
      </c>
      <c r="H8" t="s">
        <v>559</v>
      </c>
      <c r="I8" t="s">
        <v>1876</v>
      </c>
      <c r="J8">
        <v>18283</v>
      </c>
      <c r="K8" t="s">
        <v>274</v>
      </c>
      <c r="L8" t="s">
        <v>549</v>
      </c>
      <c r="M8" t="s">
        <v>550</v>
      </c>
      <c r="N8" t="s">
        <v>136</v>
      </c>
      <c r="O8" t="s">
        <v>139</v>
      </c>
      <c r="P8" t="s">
        <v>1877</v>
      </c>
      <c r="Q8" t="s">
        <v>17614</v>
      </c>
      <c r="R8" t="s">
        <v>626</v>
      </c>
      <c r="S8">
        <v>2575</v>
      </c>
      <c r="T8" t="s">
        <v>1896</v>
      </c>
      <c r="U8" s="4">
        <v>45791.67765046296</v>
      </c>
      <c r="V8" t="str">
        <f>IFERROR(VLOOKUP(B8,#REF!,1,0),"")</f>
        <v/>
      </c>
      <c r="W8" t="str" cm="1">
        <f t="array" ref="W8">IFERROR(_xlfn.IFS(AND(V8="",X8&lt;&gt;"王园园组",X8&lt;&gt;"other"),K8,AND(V8="",X8="王园园组"),G8),"other")</f>
        <v>other</v>
      </c>
      <c r="X8" t="str" cm="1">
        <f t="array" ref="X8">IFERROR(_xlfn.IFS(AND(V8="",IFERROR(VLOOKUP(N8,#REF!,1,0),1)&lt;&gt;1),N8,AND(V8="",I8="王园园组"),"王园园组"),"other")</f>
        <v>other</v>
      </c>
      <c r="Y8">
        <f>IFERROR(_xlfn.XLOOKUP(MID(T8, FIND("#", SUBSTITUTE(T8, "-", "#", LEN(T8) - LEN(SUBSTITUTE(T8, "-", "")))) + 1, LEN(T8)),#REF!,#REF!),0)</f>
        <v>0</v>
      </c>
      <c r="Z8">
        <f>MONTH(续费明细实时[[#This Row],[success_time]])</f>
        <v>5</v>
      </c>
      <c r="AA8" s="8" t="e">
        <f>VLOOKUP(续费明细实时[[#This Row],[parent_user_id]],#REF!,27,0)</f>
        <v>#REF!</v>
      </c>
    </row>
    <row r="9" spans="1:27">
      <c r="A9" s="1">
        <v>45796</v>
      </c>
      <c r="B9" t="s">
        <v>17639</v>
      </c>
      <c r="C9" t="s">
        <v>17640</v>
      </c>
      <c r="D9" t="s">
        <v>648</v>
      </c>
      <c r="E9" t="s">
        <v>1102</v>
      </c>
      <c r="F9">
        <v>180</v>
      </c>
      <c r="G9" t="s">
        <v>362</v>
      </c>
      <c r="H9" t="s">
        <v>559</v>
      </c>
      <c r="I9" t="s">
        <v>163</v>
      </c>
      <c r="J9">
        <v>14910</v>
      </c>
      <c r="K9" t="s">
        <v>362</v>
      </c>
      <c r="L9" t="s">
        <v>549</v>
      </c>
      <c r="M9" t="s">
        <v>559</v>
      </c>
      <c r="N9" t="s">
        <v>163</v>
      </c>
      <c r="O9" t="s">
        <v>473</v>
      </c>
      <c r="P9" t="s">
        <v>1877</v>
      </c>
      <c r="Q9" t="s">
        <v>17641</v>
      </c>
      <c r="R9" t="s">
        <v>626</v>
      </c>
      <c r="S9">
        <v>2100</v>
      </c>
      <c r="T9" t="s">
        <v>13028</v>
      </c>
      <c r="U9" s="4">
        <v>45796.914085648146</v>
      </c>
      <c r="V9" t="str">
        <f>IFERROR(VLOOKUP(B9,#REF!,1,0),"")</f>
        <v/>
      </c>
      <c r="W9" t="str" cm="1">
        <f t="array" ref="W9">IFERROR(_xlfn.IFS(AND(V9="",X9&lt;&gt;"王园园组",X9&lt;&gt;"other"),K9,AND(V9="",X9="王园园组"),G9),"other")</f>
        <v>other</v>
      </c>
      <c r="X9" t="str" cm="1">
        <f t="array" ref="X9">IFERROR(_xlfn.IFS(AND(V9="",IFERROR(VLOOKUP(N9,#REF!,1,0),1)&lt;&gt;1),N9,AND(V9="",I9="王园园组"),"王园园组"),"other")</f>
        <v>other</v>
      </c>
      <c r="Y9">
        <f>IFERROR(_xlfn.XLOOKUP(MID(T9, FIND("#", SUBSTITUTE(T9, "-", "#", LEN(T9) - LEN(SUBSTITUTE(T9, "-", "")))) + 1, LEN(T9)),#REF!,#REF!),0)</f>
        <v>0</v>
      </c>
      <c r="Z9">
        <f>MONTH(续费明细实时[[#This Row],[success_time]])</f>
        <v>5</v>
      </c>
      <c r="AA9" s="8" t="e">
        <f>VLOOKUP(续费明细实时[[#This Row],[parent_user_id]],#REF!,27,0)</f>
        <v>#REF!</v>
      </c>
    </row>
    <row r="10" spans="1:27">
      <c r="A10" s="1">
        <v>45801</v>
      </c>
      <c r="B10" t="s">
        <v>17615</v>
      </c>
      <c r="C10" t="s">
        <v>17616</v>
      </c>
      <c r="D10" t="s">
        <v>548</v>
      </c>
      <c r="E10" t="s">
        <v>546</v>
      </c>
      <c r="F10">
        <v>240</v>
      </c>
      <c r="G10" t="s">
        <v>2061</v>
      </c>
      <c r="H10" t="s">
        <v>559</v>
      </c>
      <c r="I10" t="s">
        <v>1876</v>
      </c>
      <c r="J10">
        <v>32909</v>
      </c>
      <c r="K10" t="s">
        <v>285</v>
      </c>
      <c r="L10" t="s">
        <v>549</v>
      </c>
      <c r="M10" t="s">
        <v>550</v>
      </c>
      <c r="N10" t="s">
        <v>136</v>
      </c>
      <c r="O10" t="s">
        <v>283</v>
      </c>
      <c r="P10" t="s">
        <v>1877</v>
      </c>
      <c r="Q10" t="s">
        <v>17617</v>
      </c>
      <c r="R10" t="s">
        <v>626</v>
      </c>
      <c r="S10">
        <v>4635</v>
      </c>
      <c r="T10" t="s">
        <v>1931</v>
      </c>
      <c r="U10" s="4">
        <v>45801.266168981485</v>
      </c>
      <c r="V10" t="str">
        <f>IFERROR(VLOOKUP(B10,#REF!,1,0),"")</f>
        <v/>
      </c>
      <c r="W10" t="str" cm="1">
        <f t="array" ref="W10">IFERROR(_xlfn.IFS(AND(V10="",X10&lt;&gt;"王园园组",X10&lt;&gt;"other"),K10,AND(V10="",X10="王园园组"),G10),"other")</f>
        <v>other</v>
      </c>
      <c r="X10" t="str" cm="1">
        <f t="array" ref="X10">IFERROR(_xlfn.IFS(AND(V10="",IFERROR(VLOOKUP(N10,#REF!,1,0),1)&lt;&gt;1),N10,AND(V10="",I10="王园园组"),"王园园组"),"other")</f>
        <v>other</v>
      </c>
      <c r="Y10">
        <f>IFERROR(_xlfn.XLOOKUP(MID(T10, FIND("#", SUBSTITUTE(T10, "-", "#", LEN(T10) - LEN(SUBSTITUTE(T10, "-", "")))) + 1, LEN(T10)),#REF!,#REF!),0)</f>
        <v>0</v>
      </c>
      <c r="Z10">
        <f>MONTH(续费明细实时[[#This Row],[success_time]])</f>
        <v>5</v>
      </c>
      <c r="AA10" s="8" t="e">
        <f>VLOOKUP(续费明细实时[[#This Row],[parent_user_id]],#REF!,27,0)</f>
        <v>#REF!</v>
      </c>
    </row>
    <row r="11" spans="1:27">
      <c r="A11" s="1">
        <v>45803</v>
      </c>
      <c r="B11" t="s">
        <v>29491</v>
      </c>
      <c r="C11" t="s">
        <v>29492</v>
      </c>
      <c r="D11" t="s">
        <v>695</v>
      </c>
      <c r="E11" t="s">
        <v>1102</v>
      </c>
      <c r="F11">
        <v>72</v>
      </c>
      <c r="G11" t="s">
        <v>360</v>
      </c>
      <c r="H11" t="s">
        <v>559</v>
      </c>
      <c r="I11" t="s">
        <v>163</v>
      </c>
      <c r="J11">
        <v>5759</v>
      </c>
      <c r="K11" t="s">
        <v>360</v>
      </c>
      <c r="L11" t="s">
        <v>549</v>
      </c>
      <c r="M11" t="s">
        <v>559</v>
      </c>
      <c r="N11" t="s">
        <v>163</v>
      </c>
      <c r="O11" t="s">
        <v>473</v>
      </c>
      <c r="P11" t="s">
        <v>1877</v>
      </c>
      <c r="Q11" t="s">
        <v>29493</v>
      </c>
      <c r="R11" t="s">
        <v>626</v>
      </c>
      <c r="S11">
        <v>811.11064599999997</v>
      </c>
      <c r="T11" t="s">
        <v>1373</v>
      </c>
      <c r="U11" s="4">
        <v>45803.792650462965</v>
      </c>
      <c r="V11" t="str">
        <f>IFERROR(VLOOKUP(B11,#REF!,1,0),"")</f>
        <v/>
      </c>
      <c r="W11" t="str" cm="1">
        <f t="array" ref="W11">IFERROR(_xlfn.IFS(AND(V11="",X11&lt;&gt;"王园园组",X11&lt;&gt;"other"),K11,AND(V11="",X11="王园园组"),G11),"other")</f>
        <v>other</v>
      </c>
      <c r="X11" t="str" cm="1">
        <f t="array" ref="X11">IFERROR(_xlfn.IFS(AND(V11="",IFERROR(VLOOKUP(N11,#REF!,1,0),1)&lt;&gt;1),N11,AND(V11="",I11="王园园组"),"王园园组"),"other")</f>
        <v>other</v>
      </c>
      <c r="Y11">
        <f>IFERROR(_xlfn.XLOOKUP(MID(T11, FIND("#", SUBSTITUTE(T11, "-", "#", LEN(T11) - LEN(SUBSTITUTE(T11, "-", "")))) + 1, LEN(T11)),#REF!,#REF!),0)</f>
        <v>0</v>
      </c>
      <c r="Z11">
        <f>MONTH(续费明细实时[[#This Row],[success_time]])</f>
        <v>5</v>
      </c>
      <c r="AA11" s="8" t="e">
        <f>VLOOKUP(续费明细实时[[#This Row],[parent_user_id]],#REF!,27,0)</f>
        <v>#REF!</v>
      </c>
    </row>
    <row r="12" spans="1:27">
      <c r="A12" s="1">
        <v>45798</v>
      </c>
      <c r="B12" t="s">
        <v>17618</v>
      </c>
      <c r="C12" t="s">
        <v>17619</v>
      </c>
      <c r="D12" t="s">
        <v>548</v>
      </c>
      <c r="E12" t="s">
        <v>546</v>
      </c>
      <c r="F12">
        <v>60</v>
      </c>
      <c r="G12" t="s">
        <v>1939</v>
      </c>
      <c r="H12" t="s">
        <v>559</v>
      </c>
      <c r="I12" t="s">
        <v>1876</v>
      </c>
      <c r="J12">
        <v>10650</v>
      </c>
      <c r="K12" t="s">
        <v>258</v>
      </c>
      <c r="L12" t="s">
        <v>549</v>
      </c>
      <c r="M12" t="s">
        <v>550</v>
      </c>
      <c r="N12" t="s">
        <v>136</v>
      </c>
      <c r="O12" t="s">
        <v>147</v>
      </c>
      <c r="P12" t="s">
        <v>1877</v>
      </c>
      <c r="Q12" t="s">
        <v>17620</v>
      </c>
      <c r="R12" t="s">
        <v>626</v>
      </c>
      <c r="S12">
        <v>1500</v>
      </c>
      <c r="T12" t="s">
        <v>1891</v>
      </c>
      <c r="U12" s="4">
        <v>45798.410868055558</v>
      </c>
      <c r="V12" t="str">
        <f>IFERROR(VLOOKUP(B12,#REF!,1,0),"")</f>
        <v/>
      </c>
      <c r="W12" t="str" cm="1">
        <f t="array" ref="W12">IFERROR(_xlfn.IFS(AND(V12="",X12&lt;&gt;"王园园组",X12&lt;&gt;"other"),K12,AND(V12="",X12="王园园组"),G12),"other")</f>
        <v>other</v>
      </c>
      <c r="X12" t="str" cm="1">
        <f t="array" ref="X12">IFERROR(_xlfn.IFS(AND(V12="",IFERROR(VLOOKUP(N12,#REF!,1,0),1)&lt;&gt;1),N12,AND(V12="",I12="王园园组"),"王园园组"),"other")</f>
        <v>other</v>
      </c>
      <c r="Y12">
        <f>IFERROR(_xlfn.XLOOKUP(MID(T12, FIND("#", SUBSTITUTE(T12, "-", "#", LEN(T12) - LEN(SUBSTITUTE(T12, "-", "")))) + 1, LEN(T12)),#REF!,#REF!),0)</f>
        <v>0</v>
      </c>
      <c r="Z12">
        <f>MONTH(续费明细实时[[#This Row],[success_time]])</f>
        <v>5</v>
      </c>
      <c r="AA12" s="8" t="e">
        <f>VLOOKUP(续费明细实时[[#This Row],[parent_user_id]],#REF!,27,0)</f>
        <v>#REF!</v>
      </c>
    </row>
    <row r="13" spans="1:27">
      <c r="A13" s="1">
        <v>45796</v>
      </c>
      <c r="B13" t="s">
        <v>17600</v>
      </c>
      <c r="C13" t="s">
        <v>17601</v>
      </c>
      <c r="D13" t="s">
        <v>610</v>
      </c>
      <c r="E13" t="s">
        <v>546</v>
      </c>
      <c r="F13">
        <v>120</v>
      </c>
      <c r="G13" t="s">
        <v>2219</v>
      </c>
      <c r="H13" t="s">
        <v>559</v>
      </c>
      <c r="I13" t="s">
        <v>1876</v>
      </c>
      <c r="J13">
        <v>17946</v>
      </c>
      <c r="K13" t="s">
        <v>236</v>
      </c>
      <c r="L13" t="s">
        <v>549</v>
      </c>
      <c r="M13" t="s">
        <v>550</v>
      </c>
      <c r="N13" t="s">
        <v>551</v>
      </c>
      <c r="O13" t="s">
        <v>141</v>
      </c>
      <c r="P13" t="s">
        <v>1877</v>
      </c>
      <c r="Q13" t="s">
        <v>17602</v>
      </c>
      <c r="R13" t="s">
        <v>626</v>
      </c>
      <c r="S13">
        <v>2527.6042109999999</v>
      </c>
      <c r="T13" t="s">
        <v>1896</v>
      </c>
      <c r="U13" s="4">
        <v>45796.643958333334</v>
      </c>
      <c r="V13" t="str">
        <f>IFERROR(VLOOKUP(B13,#REF!,1,0),"")</f>
        <v/>
      </c>
      <c r="W13" t="str" cm="1">
        <f t="array" ref="W13">IFERROR(_xlfn.IFS(AND(V13="",X13&lt;&gt;"王园园组",X13&lt;&gt;"other"),K13,AND(V13="",X13="王园园组"),G13),"other")</f>
        <v>other</v>
      </c>
      <c r="X13" t="str" cm="1">
        <f t="array" ref="X13">IFERROR(_xlfn.IFS(AND(V13="",IFERROR(VLOOKUP(N13,#REF!,1,0),1)&lt;&gt;1),N13,AND(V13="",I13="王园园组"),"王园园组"),"other")</f>
        <v>other</v>
      </c>
      <c r="Y13">
        <f>IFERROR(_xlfn.XLOOKUP(MID(T13, FIND("#", SUBSTITUTE(T13, "-", "#", LEN(T13) - LEN(SUBSTITUTE(T13, "-", "")))) + 1, LEN(T13)),#REF!,#REF!),0)</f>
        <v>0</v>
      </c>
      <c r="Z13">
        <f>MONTH(续费明细实时[[#This Row],[success_time]])</f>
        <v>5</v>
      </c>
      <c r="AA13" s="8" t="e">
        <f>VLOOKUP(续费明细实时[[#This Row],[parent_user_id]],#REF!,27,0)</f>
        <v>#REF!</v>
      </c>
    </row>
    <row r="14" spans="1:27">
      <c r="A14" s="1">
        <v>45789</v>
      </c>
      <c r="B14" t="s">
        <v>11754</v>
      </c>
      <c r="C14" t="s">
        <v>11755</v>
      </c>
      <c r="D14" t="s">
        <v>548</v>
      </c>
      <c r="E14" t="s">
        <v>546</v>
      </c>
      <c r="F14">
        <v>120</v>
      </c>
      <c r="G14" t="s">
        <v>2139</v>
      </c>
      <c r="H14" t="s">
        <v>559</v>
      </c>
      <c r="I14" t="s">
        <v>1876</v>
      </c>
      <c r="J14">
        <v>18283</v>
      </c>
      <c r="K14" t="s">
        <v>201</v>
      </c>
      <c r="L14" t="s">
        <v>549</v>
      </c>
      <c r="M14" t="s">
        <v>550</v>
      </c>
      <c r="N14" t="s">
        <v>551</v>
      </c>
      <c r="O14" t="s">
        <v>149</v>
      </c>
      <c r="P14" t="s">
        <v>1877</v>
      </c>
      <c r="Q14" t="s">
        <v>11756</v>
      </c>
      <c r="R14" t="s">
        <v>626</v>
      </c>
      <c r="S14">
        <v>2575</v>
      </c>
      <c r="T14" t="s">
        <v>1896</v>
      </c>
      <c r="U14" s="4">
        <v>45789.90797453704</v>
      </c>
      <c r="V14" t="str">
        <f>IFERROR(VLOOKUP(B14,#REF!,1,0),"")</f>
        <v/>
      </c>
      <c r="W14" t="str" cm="1">
        <f t="array" ref="W14">IFERROR(_xlfn.IFS(AND(V14="",X14&lt;&gt;"王园园组",X14&lt;&gt;"other"),K14,AND(V14="",X14="王园园组"),G14),"other")</f>
        <v>other</v>
      </c>
      <c r="X14" t="str" cm="1">
        <f t="array" ref="X14">IFERROR(_xlfn.IFS(AND(V14="",IFERROR(VLOOKUP(N14,#REF!,1,0),1)&lt;&gt;1),N14,AND(V14="",I14="王园园组"),"王园园组"),"other")</f>
        <v>other</v>
      </c>
      <c r="Y14">
        <f>IFERROR(_xlfn.XLOOKUP(MID(T14, FIND("#", SUBSTITUTE(T14, "-", "#", LEN(T14) - LEN(SUBSTITUTE(T14, "-", "")))) + 1, LEN(T14)),#REF!,#REF!),0)</f>
        <v>0</v>
      </c>
      <c r="Z14">
        <f>MONTH(续费明细实时[[#This Row],[success_time]])</f>
        <v>5</v>
      </c>
      <c r="AA14" s="8" t="e">
        <f>VLOOKUP(续费明细实时[[#This Row],[parent_user_id]],#REF!,27,0)</f>
        <v>#REF!</v>
      </c>
    </row>
    <row r="15" spans="1:27">
      <c r="A15" s="1">
        <v>45795</v>
      </c>
      <c r="B15" t="s">
        <v>17603</v>
      </c>
      <c r="C15" t="s">
        <v>17604</v>
      </c>
      <c r="D15" t="s">
        <v>610</v>
      </c>
      <c r="E15" t="s">
        <v>546</v>
      </c>
      <c r="F15">
        <v>120</v>
      </c>
      <c r="G15" t="s">
        <v>1875</v>
      </c>
      <c r="H15" t="s">
        <v>559</v>
      </c>
      <c r="I15" t="s">
        <v>1876</v>
      </c>
      <c r="J15">
        <v>17750</v>
      </c>
      <c r="K15" t="s">
        <v>293</v>
      </c>
      <c r="L15" t="s">
        <v>549</v>
      </c>
      <c r="M15" t="s">
        <v>550</v>
      </c>
      <c r="N15" t="s">
        <v>136</v>
      </c>
      <c r="O15" t="s">
        <v>292</v>
      </c>
      <c r="P15" t="s">
        <v>1877</v>
      </c>
      <c r="Q15" t="s">
        <v>17605</v>
      </c>
      <c r="R15" t="s">
        <v>626</v>
      </c>
      <c r="S15">
        <v>2500</v>
      </c>
      <c r="T15" t="s">
        <v>1896</v>
      </c>
      <c r="U15" s="4">
        <v>45795.528807870367</v>
      </c>
      <c r="V15" t="str">
        <f>IFERROR(VLOOKUP(B15,#REF!,1,0),"")</f>
        <v/>
      </c>
      <c r="W15" t="str" cm="1">
        <f t="array" ref="W15">IFERROR(_xlfn.IFS(AND(V15="",X15&lt;&gt;"王园园组",X15&lt;&gt;"other"),K15,AND(V15="",X15="王园园组"),G15),"other")</f>
        <v>other</v>
      </c>
      <c r="X15" t="str" cm="1">
        <f t="array" ref="X15">IFERROR(_xlfn.IFS(AND(V15="",IFERROR(VLOOKUP(N15,#REF!,1,0),1)&lt;&gt;1),N15,AND(V15="",I15="王园园组"),"王园园组"),"other")</f>
        <v>other</v>
      </c>
      <c r="Y15">
        <f>IFERROR(_xlfn.XLOOKUP(MID(T15, FIND("#", SUBSTITUTE(T15, "-", "#", LEN(T15) - LEN(SUBSTITUTE(T15, "-", "")))) + 1, LEN(T15)),#REF!,#REF!),0)</f>
        <v>0</v>
      </c>
      <c r="Z15">
        <f>MONTH(续费明细实时[[#This Row],[success_time]])</f>
        <v>5</v>
      </c>
      <c r="AA15" s="8" t="e">
        <f>VLOOKUP(续费明细实时[[#This Row],[parent_user_id]],#REF!,27,0)</f>
        <v>#REF!</v>
      </c>
    </row>
    <row r="16" spans="1:27">
      <c r="A16" s="1">
        <v>45796</v>
      </c>
      <c r="B16" t="s">
        <v>17609</v>
      </c>
      <c r="C16" t="s">
        <v>17610</v>
      </c>
      <c r="D16" t="s">
        <v>695</v>
      </c>
      <c r="E16" t="s">
        <v>546</v>
      </c>
      <c r="F16">
        <v>60</v>
      </c>
      <c r="G16" t="s">
        <v>1973</v>
      </c>
      <c r="H16" t="s">
        <v>559</v>
      </c>
      <c r="I16" t="s">
        <v>1876</v>
      </c>
      <c r="J16">
        <v>10650</v>
      </c>
      <c r="K16" t="s">
        <v>299</v>
      </c>
      <c r="L16" t="s">
        <v>549</v>
      </c>
      <c r="M16" t="s">
        <v>550</v>
      </c>
      <c r="N16" t="s">
        <v>136</v>
      </c>
      <c r="O16" t="s">
        <v>143</v>
      </c>
      <c r="P16" t="s">
        <v>1877</v>
      </c>
      <c r="Q16" t="s">
        <v>17611</v>
      </c>
      <c r="R16" t="s">
        <v>626</v>
      </c>
      <c r="S16">
        <v>1500</v>
      </c>
      <c r="T16" t="s">
        <v>1891</v>
      </c>
      <c r="U16" s="4">
        <v>45796.601493055554</v>
      </c>
      <c r="V16" t="str">
        <f>IFERROR(VLOOKUP(B16,#REF!,1,0),"")</f>
        <v/>
      </c>
      <c r="W16" t="str" cm="1">
        <f t="array" ref="W16">IFERROR(_xlfn.IFS(AND(V16="",X16&lt;&gt;"王园园组",X16&lt;&gt;"other"),K16,AND(V16="",X16="王园园组"),G16),"other")</f>
        <v>other</v>
      </c>
      <c r="X16" t="str" cm="1">
        <f t="array" ref="X16">IFERROR(_xlfn.IFS(AND(V16="",IFERROR(VLOOKUP(N16,#REF!,1,0),1)&lt;&gt;1),N16,AND(V16="",I16="王园园组"),"王园园组"),"other")</f>
        <v>other</v>
      </c>
      <c r="Y16">
        <f>IFERROR(_xlfn.XLOOKUP(MID(T16, FIND("#", SUBSTITUTE(T16, "-", "#", LEN(T16) - LEN(SUBSTITUTE(T16, "-", "")))) + 1, LEN(T16)),#REF!,#REF!),0)</f>
        <v>0</v>
      </c>
      <c r="Z16">
        <f>MONTH(续费明细实时[[#This Row],[success_time]])</f>
        <v>5</v>
      </c>
      <c r="AA16" s="8" t="e">
        <f>VLOOKUP(续费明细实时[[#This Row],[parent_user_id]],#REF!,27,0)</f>
        <v>#REF!</v>
      </c>
    </row>
    <row r="17" spans="1:27">
      <c r="A17" s="1">
        <v>45800</v>
      </c>
      <c r="B17" t="s">
        <v>17567</v>
      </c>
      <c r="C17" t="s">
        <v>17568</v>
      </c>
      <c r="D17" t="s">
        <v>1417</v>
      </c>
      <c r="E17" t="s">
        <v>1102</v>
      </c>
      <c r="F17">
        <v>120</v>
      </c>
      <c r="G17" t="s">
        <v>1917</v>
      </c>
      <c r="H17" t="s">
        <v>559</v>
      </c>
      <c r="I17" t="s">
        <v>1876</v>
      </c>
      <c r="J17">
        <v>9940</v>
      </c>
      <c r="K17" t="s">
        <v>297</v>
      </c>
      <c r="L17" t="s">
        <v>549</v>
      </c>
      <c r="M17" t="s">
        <v>550</v>
      </c>
      <c r="N17" t="s">
        <v>136</v>
      </c>
      <c r="O17" t="s">
        <v>143</v>
      </c>
      <c r="P17" t="s">
        <v>1877</v>
      </c>
      <c r="Q17" t="s">
        <v>17569</v>
      </c>
      <c r="R17" t="s">
        <v>626</v>
      </c>
      <c r="S17">
        <v>1400</v>
      </c>
      <c r="T17" t="s">
        <v>1902</v>
      </c>
      <c r="U17" s="4">
        <v>45800.7658912037</v>
      </c>
      <c r="V17" t="str">
        <f>IFERROR(VLOOKUP(B17,#REF!,1,0),"")</f>
        <v/>
      </c>
      <c r="W17" t="str" cm="1">
        <f t="array" ref="W17">IFERROR(_xlfn.IFS(AND(V17="",X17&lt;&gt;"王园园组",X17&lt;&gt;"other"),K17,AND(V17="",X17="王园园组"),G17),"other")</f>
        <v>other</v>
      </c>
      <c r="X17" t="str" cm="1">
        <f t="array" ref="X17">IFERROR(_xlfn.IFS(AND(V17="",IFERROR(VLOOKUP(N17,#REF!,1,0),1)&lt;&gt;1),N17,AND(V17="",I17="王园园组"),"王园园组"),"other")</f>
        <v>other</v>
      </c>
      <c r="Y17">
        <f>IFERROR(_xlfn.XLOOKUP(MID(T17, FIND("#", SUBSTITUTE(T17, "-", "#", LEN(T17) - LEN(SUBSTITUTE(T17, "-", "")))) + 1, LEN(T17)),#REF!,#REF!),0)</f>
        <v>0</v>
      </c>
      <c r="Z17">
        <f>MONTH(续费明细实时[[#This Row],[success_time]])</f>
        <v>5</v>
      </c>
      <c r="AA17" s="8" t="e">
        <f>VLOOKUP(续费明细实时[[#This Row],[parent_user_id]],#REF!,27,0)</f>
        <v>#REF!</v>
      </c>
    </row>
    <row r="18" spans="1:27">
      <c r="A18" s="1">
        <v>45797</v>
      </c>
      <c r="B18" t="s">
        <v>17570</v>
      </c>
      <c r="C18" t="s">
        <v>17571</v>
      </c>
      <c r="D18" t="s">
        <v>548</v>
      </c>
      <c r="E18" t="s">
        <v>546</v>
      </c>
      <c r="F18">
        <v>60</v>
      </c>
      <c r="G18" t="s">
        <v>1883</v>
      </c>
      <c r="H18" t="s">
        <v>559</v>
      </c>
      <c r="I18" t="s">
        <v>1876</v>
      </c>
      <c r="J18">
        <v>10970</v>
      </c>
      <c r="K18" t="s">
        <v>254</v>
      </c>
      <c r="L18" t="s">
        <v>549</v>
      </c>
      <c r="M18" t="s">
        <v>550</v>
      </c>
      <c r="N18" t="s">
        <v>136</v>
      </c>
      <c r="O18" t="s">
        <v>147</v>
      </c>
      <c r="P18" t="s">
        <v>1877</v>
      </c>
      <c r="Q18" t="s">
        <v>17572</v>
      </c>
      <c r="R18" t="s">
        <v>626</v>
      </c>
      <c r="S18">
        <v>1545</v>
      </c>
      <c r="T18" t="s">
        <v>1891</v>
      </c>
      <c r="U18" s="4">
        <v>45797.314155092594</v>
      </c>
      <c r="V18" t="str">
        <f>IFERROR(VLOOKUP(B18,#REF!,1,0),"")</f>
        <v/>
      </c>
      <c r="W18" t="str" cm="1">
        <f t="array" ref="W18">IFERROR(_xlfn.IFS(AND(V18="",X18&lt;&gt;"王园园组",X18&lt;&gt;"other"),K18,AND(V18="",X18="王园园组"),G18),"other")</f>
        <v>other</v>
      </c>
      <c r="X18" t="str" cm="1">
        <f t="array" ref="X18">IFERROR(_xlfn.IFS(AND(V18="",IFERROR(VLOOKUP(N18,#REF!,1,0),1)&lt;&gt;1),N18,AND(V18="",I18="王园园组"),"王园园组"),"other")</f>
        <v>other</v>
      </c>
      <c r="Y18">
        <f>IFERROR(_xlfn.XLOOKUP(MID(T18, FIND("#", SUBSTITUTE(T18, "-", "#", LEN(T18) - LEN(SUBSTITUTE(T18, "-", "")))) + 1, LEN(T18)),#REF!,#REF!),0)</f>
        <v>0</v>
      </c>
      <c r="Z18">
        <f>MONTH(续费明细实时[[#This Row],[success_time]])</f>
        <v>5</v>
      </c>
      <c r="AA18" s="8" t="e">
        <f>VLOOKUP(续费明细实时[[#This Row],[parent_user_id]],#REF!,27,0)</f>
        <v>#REF!</v>
      </c>
    </row>
    <row r="19" spans="1:27">
      <c r="A19" s="1">
        <v>45805</v>
      </c>
      <c r="B19" t="s">
        <v>29494</v>
      </c>
      <c r="C19" t="s">
        <v>29495</v>
      </c>
      <c r="D19" t="s">
        <v>548</v>
      </c>
      <c r="E19" t="s">
        <v>546</v>
      </c>
      <c r="F19">
        <v>120</v>
      </c>
      <c r="G19" t="s">
        <v>1939</v>
      </c>
      <c r="H19" t="s">
        <v>559</v>
      </c>
      <c r="I19" t="s">
        <v>1876</v>
      </c>
      <c r="J19">
        <v>17750</v>
      </c>
      <c r="K19" t="s">
        <v>202</v>
      </c>
      <c r="L19" t="s">
        <v>549</v>
      </c>
      <c r="M19" t="s">
        <v>550</v>
      </c>
      <c r="N19" t="s">
        <v>551</v>
      </c>
      <c r="O19" t="s">
        <v>149</v>
      </c>
      <c r="P19" t="s">
        <v>1877</v>
      </c>
      <c r="Q19" t="s">
        <v>29496</v>
      </c>
      <c r="R19" t="s">
        <v>626</v>
      </c>
      <c r="S19">
        <v>2500</v>
      </c>
      <c r="T19" t="s">
        <v>1896</v>
      </c>
      <c r="U19" s="4">
        <v>45805.410763888889</v>
      </c>
      <c r="V19" t="str">
        <f>IFERROR(VLOOKUP(B19,#REF!,1,0),"")</f>
        <v/>
      </c>
      <c r="W19" t="str" cm="1">
        <f t="array" ref="W19">IFERROR(_xlfn.IFS(AND(V19="",X19&lt;&gt;"王园园组",X19&lt;&gt;"other"),K19,AND(V19="",X19="王园园组"),G19),"other")</f>
        <v>other</v>
      </c>
      <c r="X19" t="str" cm="1">
        <f t="array" ref="X19">IFERROR(_xlfn.IFS(AND(V19="",IFERROR(VLOOKUP(N19,#REF!,1,0),1)&lt;&gt;1),N19,AND(V19="",I19="王园园组"),"王园园组"),"other")</f>
        <v>other</v>
      </c>
      <c r="Y19">
        <f>IFERROR(_xlfn.XLOOKUP(MID(T19, FIND("#", SUBSTITUTE(T19, "-", "#", LEN(T19) - LEN(SUBSTITUTE(T19, "-", "")))) + 1, LEN(T19)),#REF!,#REF!),0)</f>
        <v>0</v>
      </c>
      <c r="Z19">
        <f>MONTH(续费明细实时[[#This Row],[success_time]])</f>
        <v>5</v>
      </c>
      <c r="AA19" s="8" t="e">
        <f>VLOOKUP(续费明细实时[[#This Row],[parent_user_id]],#REF!,27,0)</f>
        <v>#REF!</v>
      </c>
    </row>
    <row r="20" spans="1:27">
      <c r="A20" s="1">
        <v>45803</v>
      </c>
      <c r="B20" t="s">
        <v>28860</v>
      </c>
      <c r="C20" t="s">
        <v>28861</v>
      </c>
      <c r="D20" t="s">
        <v>594</v>
      </c>
      <c r="E20" t="s">
        <v>546</v>
      </c>
      <c r="F20">
        <v>60</v>
      </c>
      <c r="G20" t="s">
        <v>2079</v>
      </c>
      <c r="H20" t="s">
        <v>559</v>
      </c>
      <c r="I20" t="s">
        <v>1876</v>
      </c>
      <c r="J20">
        <v>10650</v>
      </c>
      <c r="K20" t="s">
        <v>231</v>
      </c>
      <c r="L20" t="s">
        <v>549</v>
      </c>
      <c r="M20" t="s">
        <v>550</v>
      </c>
      <c r="N20" t="s">
        <v>551</v>
      </c>
      <c r="O20" t="s">
        <v>141</v>
      </c>
      <c r="P20" t="s">
        <v>1877</v>
      </c>
      <c r="Q20" t="s">
        <v>28862</v>
      </c>
      <c r="R20" t="s">
        <v>626</v>
      </c>
      <c r="S20">
        <v>1500</v>
      </c>
      <c r="T20" t="s">
        <v>1891</v>
      </c>
      <c r="U20" s="4">
        <v>45803.465532407405</v>
      </c>
      <c r="V20" t="str">
        <f>IFERROR(VLOOKUP(B20,#REF!,1,0),"")</f>
        <v/>
      </c>
      <c r="W20" t="str" cm="1">
        <f t="array" ref="W20">IFERROR(_xlfn.IFS(AND(V20="",X20&lt;&gt;"王园园组",X20&lt;&gt;"other"),K20,AND(V20="",X20="王园园组"),G20),"other")</f>
        <v>other</v>
      </c>
      <c r="X20" t="str" cm="1">
        <f t="array" ref="X20">IFERROR(_xlfn.IFS(AND(V20="",IFERROR(VLOOKUP(N20,#REF!,1,0),1)&lt;&gt;1),N20,AND(V20="",I20="王园园组"),"王园园组"),"other")</f>
        <v>other</v>
      </c>
      <c r="Y20">
        <f>IFERROR(_xlfn.XLOOKUP(MID(T20, FIND("#", SUBSTITUTE(T20, "-", "#", LEN(T20) - LEN(SUBSTITUTE(T20, "-", "")))) + 1, LEN(T20)),#REF!,#REF!),0)</f>
        <v>0</v>
      </c>
      <c r="Z20">
        <f>MONTH(续费明细实时[[#This Row],[success_time]])</f>
        <v>5</v>
      </c>
      <c r="AA20" s="8" t="e">
        <f>VLOOKUP(续费明细实时[[#This Row],[parent_user_id]],#REF!,27,0)</f>
        <v>#REF!</v>
      </c>
    </row>
    <row r="21" spans="1:27">
      <c r="A21" s="1">
        <v>45782</v>
      </c>
      <c r="B21" t="s">
        <v>2459</v>
      </c>
      <c r="C21" t="s">
        <v>2460</v>
      </c>
      <c r="D21" t="s">
        <v>632</v>
      </c>
      <c r="E21" t="s">
        <v>546</v>
      </c>
      <c r="F21">
        <v>192</v>
      </c>
      <c r="G21" t="s">
        <v>1909</v>
      </c>
      <c r="H21" t="s">
        <v>559</v>
      </c>
      <c r="I21" t="s">
        <v>1876</v>
      </c>
      <c r="J21">
        <v>36558</v>
      </c>
      <c r="K21" t="s">
        <v>315</v>
      </c>
      <c r="L21" t="s">
        <v>549</v>
      </c>
      <c r="M21" t="s">
        <v>550</v>
      </c>
      <c r="N21" t="s">
        <v>616</v>
      </c>
      <c r="O21" t="s">
        <v>314</v>
      </c>
      <c r="P21" t="s">
        <v>1877</v>
      </c>
      <c r="Q21" t="s">
        <v>2461</v>
      </c>
      <c r="R21" t="s">
        <v>626</v>
      </c>
      <c r="S21">
        <v>5148.97</v>
      </c>
      <c r="T21" t="s">
        <v>2208</v>
      </c>
      <c r="U21" s="4">
        <v>45782.787048611113</v>
      </c>
      <c r="V21" t="str">
        <f>IFERROR(VLOOKUP(B21,#REF!,1,0),"")</f>
        <v/>
      </c>
      <c r="W21" t="str" cm="1">
        <f t="array" ref="W21">IFERROR(_xlfn.IFS(AND(V21="",X21&lt;&gt;"王园园组",X21&lt;&gt;"other"),K21,AND(V21="",X21="王园园组"),G21),"other")</f>
        <v>other</v>
      </c>
      <c r="X21" t="str" cm="1">
        <f t="array" ref="X21">IFERROR(_xlfn.IFS(AND(V21="",IFERROR(VLOOKUP(N21,#REF!,1,0),1)&lt;&gt;1),N21,AND(V21="",I21="王园园组"),"王园园组"),"other")</f>
        <v>other</v>
      </c>
      <c r="Y21">
        <f>IFERROR(_xlfn.XLOOKUP(MID(T21, FIND("#", SUBSTITUTE(T21, "-", "#", LEN(T21) - LEN(SUBSTITUTE(T21, "-", "")))) + 1, LEN(T21)),#REF!,#REF!),0)</f>
        <v>0</v>
      </c>
      <c r="Z21">
        <f>MONTH(续费明细实时[[#This Row],[success_time]])</f>
        <v>5</v>
      </c>
      <c r="AA21" s="8" t="e">
        <f>VLOOKUP(续费明细实时[[#This Row],[parent_user_id]],#REF!,27,0)</f>
        <v>#REF!</v>
      </c>
    </row>
    <row r="22" spans="1:27">
      <c r="A22" s="1">
        <v>45788</v>
      </c>
      <c r="B22" t="s">
        <v>9188</v>
      </c>
      <c r="C22" t="s">
        <v>9189</v>
      </c>
      <c r="D22" t="s">
        <v>648</v>
      </c>
      <c r="E22" t="s">
        <v>546</v>
      </c>
      <c r="F22">
        <v>120</v>
      </c>
      <c r="G22" t="s">
        <v>2079</v>
      </c>
      <c r="H22" t="s">
        <v>559</v>
      </c>
      <c r="I22" t="s">
        <v>1876</v>
      </c>
      <c r="J22">
        <v>17750</v>
      </c>
      <c r="K22" t="s">
        <v>265</v>
      </c>
      <c r="L22" t="s">
        <v>549</v>
      </c>
      <c r="M22" t="s">
        <v>550</v>
      </c>
      <c r="N22" t="s">
        <v>136</v>
      </c>
      <c r="O22" t="s">
        <v>264</v>
      </c>
      <c r="P22" t="s">
        <v>1877</v>
      </c>
      <c r="Q22" t="s">
        <v>9190</v>
      </c>
      <c r="R22" t="s">
        <v>626</v>
      </c>
      <c r="S22">
        <v>2500</v>
      </c>
      <c r="T22" t="s">
        <v>1896</v>
      </c>
      <c r="U22" s="4">
        <v>45788.503460648149</v>
      </c>
      <c r="V22" t="str">
        <f>IFERROR(VLOOKUP(B22,#REF!,1,0),"")</f>
        <v/>
      </c>
      <c r="W22" t="str" cm="1">
        <f t="array" ref="W22">IFERROR(_xlfn.IFS(AND(V22="",X22&lt;&gt;"王园园组",X22&lt;&gt;"other"),K22,AND(V22="",X22="王园园组"),G22),"other")</f>
        <v>other</v>
      </c>
      <c r="X22" t="str" cm="1">
        <f t="array" ref="X22">IFERROR(_xlfn.IFS(AND(V22="",IFERROR(VLOOKUP(N22,#REF!,1,0),1)&lt;&gt;1),N22,AND(V22="",I22="王园园组"),"王园园组"),"other")</f>
        <v>other</v>
      </c>
      <c r="Y22">
        <f>IFERROR(_xlfn.XLOOKUP(MID(T22, FIND("#", SUBSTITUTE(T22, "-", "#", LEN(T22) - LEN(SUBSTITUTE(T22, "-", "")))) + 1, LEN(T22)),#REF!,#REF!),0)</f>
        <v>0</v>
      </c>
      <c r="Z22">
        <f>MONTH(续费明细实时[[#This Row],[success_time]])</f>
        <v>5</v>
      </c>
      <c r="AA22" s="8" t="e">
        <f>VLOOKUP(续费明细实时[[#This Row],[parent_user_id]],#REF!,27,0)</f>
        <v>#REF!</v>
      </c>
    </row>
    <row r="23" spans="1:27">
      <c r="A23" s="1">
        <v>45802</v>
      </c>
      <c r="B23" t="s">
        <v>16753</v>
      </c>
      <c r="C23" t="s">
        <v>16754</v>
      </c>
      <c r="D23" t="s">
        <v>548</v>
      </c>
      <c r="E23" t="s">
        <v>546</v>
      </c>
      <c r="F23">
        <v>120</v>
      </c>
      <c r="G23" t="s">
        <v>2056</v>
      </c>
      <c r="H23" t="s">
        <v>559</v>
      </c>
      <c r="I23" t="s">
        <v>1876</v>
      </c>
      <c r="J23">
        <v>17750</v>
      </c>
      <c r="K23" t="s">
        <v>262</v>
      </c>
      <c r="L23" t="s">
        <v>549</v>
      </c>
      <c r="M23" t="s">
        <v>550</v>
      </c>
      <c r="N23" t="s">
        <v>136</v>
      </c>
      <c r="O23" t="s">
        <v>147</v>
      </c>
      <c r="P23" t="s">
        <v>1877</v>
      </c>
      <c r="Q23" t="s">
        <v>16755</v>
      </c>
      <c r="R23" t="s">
        <v>626</v>
      </c>
      <c r="S23">
        <v>2500</v>
      </c>
      <c r="T23" t="s">
        <v>1896</v>
      </c>
      <c r="U23" s="4">
        <v>45802.483865740738</v>
      </c>
      <c r="V23" t="str">
        <f>IFERROR(VLOOKUP(B23,#REF!,1,0),"")</f>
        <v/>
      </c>
      <c r="W23" t="str" cm="1">
        <f t="array" ref="W23">IFERROR(_xlfn.IFS(AND(V23="",X23&lt;&gt;"王园园组",X23&lt;&gt;"other"),K23,AND(V23="",X23="王园园组"),G23),"other")</f>
        <v>other</v>
      </c>
      <c r="X23" t="str" cm="1">
        <f t="array" ref="X23">IFERROR(_xlfn.IFS(AND(V23="",IFERROR(VLOOKUP(N23,#REF!,1,0),1)&lt;&gt;1),N23,AND(V23="",I23="王园园组"),"王园园组"),"other")</f>
        <v>other</v>
      </c>
      <c r="Y23">
        <f>IFERROR(_xlfn.XLOOKUP(MID(T23, FIND("#", SUBSTITUTE(T23, "-", "#", LEN(T23) - LEN(SUBSTITUTE(T23, "-", "")))) + 1, LEN(T23)),#REF!,#REF!),0)</f>
        <v>0</v>
      </c>
      <c r="Z23">
        <f>MONTH(续费明细实时[[#This Row],[success_time]])</f>
        <v>5</v>
      </c>
      <c r="AA23" s="8" t="e">
        <f>VLOOKUP(续费明细实时[[#This Row],[parent_user_id]],#REF!,27,0)</f>
        <v>#REF!</v>
      </c>
    </row>
    <row r="24" spans="1:27">
      <c r="A24" s="1">
        <v>45802</v>
      </c>
      <c r="B24" t="s">
        <v>16163</v>
      </c>
      <c r="C24" t="s">
        <v>16164</v>
      </c>
      <c r="D24" t="s">
        <v>1088</v>
      </c>
      <c r="E24" t="s">
        <v>546</v>
      </c>
      <c r="F24">
        <v>120</v>
      </c>
      <c r="G24" t="s">
        <v>1973</v>
      </c>
      <c r="H24" t="s">
        <v>559</v>
      </c>
      <c r="I24" t="s">
        <v>1876</v>
      </c>
      <c r="J24">
        <v>17750</v>
      </c>
      <c r="K24" t="s">
        <v>310</v>
      </c>
      <c r="L24" t="s">
        <v>549</v>
      </c>
      <c r="M24" t="s">
        <v>550</v>
      </c>
      <c r="N24" t="s">
        <v>136</v>
      </c>
      <c r="O24" t="s">
        <v>143</v>
      </c>
      <c r="P24" t="s">
        <v>1877</v>
      </c>
      <c r="Q24" t="s">
        <v>16165</v>
      </c>
      <c r="R24" t="s">
        <v>626</v>
      </c>
      <c r="S24">
        <v>2500</v>
      </c>
      <c r="T24" t="s">
        <v>1896</v>
      </c>
      <c r="U24" s="4">
        <v>45802.795115740744</v>
      </c>
      <c r="V24" t="str">
        <f>IFERROR(VLOOKUP(B24,#REF!,1,0),"")</f>
        <v/>
      </c>
      <c r="W24" t="str" cm="1">
        <f t="array" ref="W24">IFERROR(_xlfn.IFS(AND(V24="",X24&lt;&gt;"王园园组",X24&lt;&gt;"other"),K24,AND(V24="",X24="王园园组"),G24),"other")</f>
        <v>other</v>
      </c>
      <c r="X24" t="str" cm="1">
        <f t="array" ref="X24">IFERROR(_xlfn.IFS(AND(V24="",IFERROR(VLOOKUP(N24,#REF!,1,0),1)&lt;&gt;1),N24,AND(V24="",I24="王园园组"),"王园园组"),"other")</f>
        <v>other</v>
      </c>
      <c r="Y24">
        <f>IFERROR(_xlfn.XLOOKUP(MID(T24, FIND("#", SUBSTITUTE(T24, "-", "#", LEN(T24) - LEN(SUBSTITUTE(T24, "-", "")))) + 1, LEN(T24)),#REF!,#REF!),0)</f>
        <v>0</v>
      </c>
      <c r="Z24">
        <f>MONTH(续费明细实时[[#This Row],[success_time]])</f>
        <v>5</v>
      </c>
      <c r="AA24" s="8" t="e">
        <f>VLOOKUP(续费明细实时[[#This Row],[parent_user_id]],#REF!,27,0)</f>
        <v>#REF!</v>
      </c>
    </row>
    <row r="25" spans="1:27">
      <c r="A25" s="1">
        <v>45802</v>
      </c>
      <c r="B25" t="s">
        <v>16427</v>
      </c>
      <c r="C25" t="s">
        <v>16428</v>
      </c>
      <c r="D25" t="s">
        <v>632</v>
      </c>
      <c r="E25" t="s">
        <v>546</v>
      </c>
      <c r="F25">
        <v>120</v>
      </c>
      <c r="G25" t="s">
        <v>1929</v>
      </c>
      <c r="H25" t="s">
        <v>559</v>
      </c>
      <c r="I25" t="s">
        <v>1876</v>
      </c>
      <c r="J25">
        <v>18283</v>
      </c>
      <c r="K25" t="s">
        <v>209</v>
      </c>
      <c r="L25" t="s">
        <v>549</v>
      </c>
      <c r="M25" t="s">
        <v>550</v>
      </c>
      <c r="N25" t="s">
        <v>551</v>
      </c>
      <c r="O25" t="s">
        <v>149</v>
      </c>
      <c r="P25" t="s">
        <v>1877</v>
      </c>
      <c r="Q25" t="s">
        <v>16429</v>
      </c>
      <c r="R25" t="s">
        <v>626</v>
      </c>
      <c r="S25">
        <v>2575</v>
      </c>
      <c r="T25" t="s">
        <v>1896</v>
      </c>
      <c r="U25" s="4">
        <v>45802.445011574076</v>
      </c>
      <c r="V25" t="str">
        <f>IFERROR(VLOOKUP(B25,#REF!,1,0),"")</f>
        <v/>
      </c>
      <c r="W25" t="str" cm="1">
        <f t="array" ref="W25">IFERROR(_xlfn.IFS(AND(V25="",X25&lt;&gt;"王园园组",X25&lt;&gt;"other"),K25,AND(V25="",X25="王园园组"),G25),"other")</f>
        <v>other</v>
      </c>
      <c r="X25" t="str" cm="1">
        <f t="array" ref="X25">IFERROR(_xlfn.IFS(AND(V25="",IFERROR(VLOOKUP(N25,#REF!,1,0),1)&lt;&gt;1),N25,AND(V25="",I25="王园园组"),"王园园组"),"other")</f>
        <v>other</v>
      </c>
      <c r="Y25">
        <f>IFERROR(_xlfn.XLOOKUP(MID(T25, FIND("#", SUBSTITUTE(T25, "-", "#", LEN(T25) - LEN(SUBSTITUTE(T25, "-", "")))) + 1, LEN(T25)),#REF!,#REF!),0)</f>
        <v>0</v>
      </c>
      <c r="Z25">
        <f>MONTH(续费明细实时[[#This Row],[success_time]])</f>
        <v>5</v>
      </c>
      <c r="AA25" s="8" t="e">
        <f>VLOOKUP(续费明细实时[[#This Row],[parent_user_id]],#REF!,27,0)</f>
        <v>#REF!</v>
      </c>
    </row>
    <row r="26" spans="1:27">
      <c r="A26" s="1">
        <v>45806</v>
      </c>
      <c r="B26" t="s">
        <v>29497</v>
      </c>
      <c r="C26" t="s">
        <v>29498</v>
      </c>
      <c r="D26" t="s">
        <v>548</v>
      </c>
      <c r="E26" t="s">
        <v>546</v>
      </c>
      <c r="F26">
        <v>120</v>
      </c>
      <c r="G26" t="s">
        <v>1978</v>
      </c>
      <c r="H26" t="s">
        <v>559</v>
      </c>
      <c r="I26" t="s">
        <v>1876</v>
      </c>
      <c r="J26">
        <v>17750</v>
      </c>
      <c r="K26" t="s">
        <v>226</v>
      </c>
      <c r="L26" t="s">
        <v>549</v>
      </c>
      <c r="M26" t="s">
        <v>550</v>
      </c>
      <c r="N26" t="s">
        <v>551</v>
      </c>
      <c r="O26" t="s">
        <v>145</v>
      </c>
      <c r="P26" t="s">
        <v>1877</v>
      </c>
      <c r="Q26" t="s">
        <v>29499</v>
      </c>
      <c r="R26" t="s">
        <v>626</v>
      </c>
      <c r="S26">
        <v>2500</v>
      </c>
      <c r="T26" t="s">
        <v>1896</v>
      </c>
      <c r="U26" s="4">
        <v>45806.254548611112</v>
      </c>
      <c r="V26" t="str">
        <f>IFERROR(VLOOKUP(B26,#REF!,1,0),"")</f>
        <v/>
      </c>
      <c r="W26" t="str" cm="1">
        <f t="array" ref="W26">IFERROR(_xlfn.IFS(AND(V26="",X26&lt;&gt;"王园园组",X26&lt;&gt;"other"),K26,AND(V26="",X26="王园园组"),G26),"other")</f>
        <v>other</v>
      </c>
      <c r="X26" t="str" cm="1">
        <f t="array" ref="X26">IFERROR(_xlfn.IFS(AND(V26="",IFERROR(VLOOKUP(N26,#REF!,1,0),1)&lt;&gt;1),N26,AND(V26="",I26="王园园组"),"王园园组"),"other")</f>
        <v>other</v>
      </c>
      <c r="Y26">
        <f>IFERROR(_xlfn.XLOOKUP(MID(T26, FIND("#", SUBSTITUTE(T26, "-", "#", LEN(T26) - LEN(SUBSTITUTE(T26, "-", "")))) + 1, LEN(T26)),#REF!,#REF!),0)</f>
        <v>0</v>
      </c>
      <c r="Z26">
        <f>MONTH(续费明细实时[[#This Row],[success_time]])</f>
        <v>5</v>
      </c>
      <c r="AA26" s="8" t="e">
        <f>VLOOKUP(续费明细实时[[#This Row],[parent_user_id]],#REF!,27,0)</f>
        <v>#REF!</v>
      </c>
    </row>
    <row r="27" spans="1:27">
      <c r="A27" s="1">
        <v>45782</v>
      </c>
      <c r="B27" t="s">
        <v>3045</v>
      </c>
      <c r="C27" t="s">
        <v>3046</v>
      </c>
      <c r="D27" t="s">
        <v>548</v>
      </c>
      <c r="E27" t="s">
        <v>1882</v>
      </c>
      <c r="F27">
        <v>12</v>
      </c>
      <c r="G27" t="s">
        <v>1909</v>
      </c>
      <c r="H27" t="s">
        <v>559</v>
      </c>
      <c r="I27" t="s">
        <v>1876</v>
      </c>
      <c r="J27">
        <v>1536</v>
      </c>
      <c r="K27" t="s">
        <v>321</v>
      </c>
      <c r="L27" t="s">
        <v>549</v>
      </c>
      <c r="M27" t="s">
        <v>550</v>
      </c>
      <c r="N27" t="s">
        <v>616</v>
      </c>
      <c r="O27" t="s">
        <v>314</v>
      </c>
      <c r="P27" t="s">
        <v>1877</v>
      </c>
      <c r="Q27" t="s">
        <v>3047</v>
      </c>
      <c r="R27" t="s">
        <v>626</v>
      </c>
      <c r="S27">
        <v>216.3</v>
      </c>
      <c r="T27" t="s">
        <v>2037</v>
      </c>
      <c r="U27" s="4">
        <v>45782.963055555556</v>
      </c>
      <c r="V27" t="str">
        <f>IFERROR(VLOOKUP(B27,#REF!,1,0),"")</f>
        <v/>
      </c>
      <c r="W27" t="str" cm="1">
        <f t="array" ref="W27">IFERROR(_xlfn.IFS(AND(V27="",X27&lt;&gt;"王园园组",X27&lt;&gt;"other"),K27,AND(V27="",X27="王园园组"),G27),"other")</f>
        <v>other</v>
      </c>
      <c r="X27" t="str" cm="1">
        <f t="array" ref="X27">IFERROR(_xlfn.IFS(AND(V27="",IFERROR(VLOOKUP(N27,#REF!,1,0),1)&lt;&gt;1),N27,AND(V27="",I27="王园园组"),"王园园组"),"other")</f>
        <v>other</v>
      </c>
      <c r="Y27">
        <f>IFERROR(_xlfn.XLOOKUP(MID(T27, FIND("#", SUBSTITUTE(T27, "-", "#", LEN(T27) - LEN(SUBSTITUTE(T27, "-", "")))) + 1, LEN(T27)),#REF!,#REF!),0)</f>
        <v>0</v>
      </c>
      <c r="Z27">
        <f>MONTH(续费明细实时[[#This Row],[success_time]])</f>
        <v>5</v>
      </c>
      <c r="AA27" s="8" t="e">
        <f>VLOOKUP(续费明细实时[[#This Row],[parent_user_id]],#REF!,27,0)</f>
        <v>#REF!</v>
      </c>
    </row>
    <row r="28" spans="1:27">
      <c r="A28" s="1">
        <v>45794</v>
      </c>
      <c r="B28" t="s">
        <v>17447</v>
      </c>
      <c r="C28" t="s">
        <v>17448</v>
      </c>
      <c r="D28" t="s">
        <v>902</v>
      </c>
      <c r="E28" t="s">
        <v>546</v>
      </c>
      <c r="F28">
        <v>120</v>
      </c>
      <c r="G28" t="s">
        <v>2024</v>
      </c>
      <c r="H28" t="s">
        <v>559</v>
      </c>
      <c r="I28" t="s">
        <v>1876</v>
      </c>
      <c r="J28">
        <v>18283</v>
      </c>
      <c r="K28" t="s">
        <v>301</v>
      </c>
      <c r="L28" t="s">
        <v>549</v>
      </c>
      <c r="M28" t="s">
        <v>550</v>
      </c>
      <c r="N28" t="s">
        <v>136</v>
      </c>
      <c r="O28" t="s">
        <v>143</v>
      </c>
      <c r="P28" t="s">
        <v>1877</v>
      </c>
      <c r="Q28" t="s">
        <v>17449</v>
      </c>
      <c r="R28" t="s">
        <v>626</v>
      </c>
      <c r="S28">
        <v>2575</v>
      </c>
      <c r="T28" t="s">
        <v>1896</v>
      </c>
      <c r="U28" s="4">
        <v>45794.652962962966</v>
      </c>
      <c r="V28" t="str">
        <f>IFERROR(VLOOKUP(B28,#REF!,1,0),"")</f>
        <v/>
      </c>
      <c r="W28" t="str" cm="1">
        <f t="array" ref="W28">IFERROR(_xlfn.IFS(AND(V28="",X28&lt;&gt;"王园园组",X28&lt;&gt;"other"),K28,AND(V28="",X28="王园园组"),G28),"other")</f>
        <v>other</v>
      </c>
      <c r="X28" t="str" cm="1">
        <f t="array" ref="X28">IFERROR(_xlfn.IFS(AND(V28="",IFERROR(VLOOKUP(N28,#REF!,1,0),1)&lt;&gt;1),N28,AND(V28="",I28="王园园组"),"王园园组"),"other")</f>
        <v>other</v>
      </c>
      <c r="Y28">
        <f>IFERROR(_xlfn.XLOOKUP(MID(T28, FIND("#", SUBSTITUTE(T28, "-", "#", LEN(T28) - LEN(SUBSTITUTE(T28, "-", "")))) + 1, LEN(T28)),#REF!,#REF!),0)</f>
        <v>0</v>
      </c>
      <c r="Z28">
        <f>MONTH(续费明细实时[[#This Row],[success_time]])</f>
        <v>5</v>
      </c>
      <c r="AA28" s="8" t="e">
        <f>VLOOKUP(续费明细实时[[#This Row],[parent_user_id]],#REF!,27,0)</f>
        <v>#REF!</v>
      </c>
    </row>
    <row r="29" spans="1:27" hidden="1">
      <c r="A29" s="1">
        <v>45801</v>
      </c>
      <c r="B29" t="s">
        <v>17450</v>
      </c>
      <c r="C29" t="s">
        <v>17451</v>
      </c>
      <c r="D29" t="s">
        <v>886</v>
      </c>
      <c r="E29" t="s">
        <v>1102</v>
      </c>
      <c r="F29">
        <v>72</v>
      </c>
      <c r="G29" t="s">
        <v>348</v>
      </c>
      <c r="H29" t="s">
        <v>559</v>
      </c>
      <c r="I29" t="s">
        <v>163</v>
      </c>
      <c r="J29">
        <v>6143</v>
      </c>
      <c r="K29" t="s">
        <v>626</v>
      </c>
      <c r="L29" t="s">
        <v>649</v>
      </c>
      <c r="M29" t="s">
        <v>649</v>
      </c>
      <c r="N29" t="s">
        <v>649</v>
      </c>
      <c r="O29" t="s">
        <v>649</v>
      </c>
      <c r="P29" t="s">
        <v>1877</v>
      </c>
      <c r="Q29" t="s">
        <v>17452</v>
      </c>
      <c r="R29" t="s">
        <v>626</v>
      </c>
      <c r="S29">
        <v>865.2</v>
      </c>
      <c r="T29" t="s">
        <v>1373</v>
      </c>
      <c r="U29" s="4">
        <v>45801.947071759256</v>
      </c>
      <c r="V29" t="str">
        <f>IFERROR(VLOOKUP(B29,#REF!,1,0),"")</f>
        <v/>
      </c>
      <c r="W29" t="str" cm="1">
        <f t="array" ref="W29">IFERROR(_xlfn.IFS(AND(V29="",X29&lt;&gt;"王园园组",X29&lt;&gt;"other"),K29,AND(V29="",X29="王园园组"),G29),"other")</f>
        <v>other</v>
      </c>
      <c r="X29" t="str" cm="1">
        <f t="array" ref="X29">IFERROR(_xlfn.IFS(AND(V29="",IFERROR(VLOOKUP(N29,#REF!,1,0),1)&lt;&gt;1),N29,AND(V29="",I29="王园园组"),"王园园组"),"other")</f>
        <v>other</v>
      </c>
      <c r="Y29">
        <f>IFERROR(_xlfn.XLOOKUP(MID(T29, FIND("#", SUBSTITUTE(T29, "-", "#", LEN(T29) - LEN(SUBSTITUTE(T29, "-", "")))) + 1, LEN(T29)),#REF!,#REF!),0)</f>
        <v>0</v>
      </c>
      <c r="Z29">
        <f>MONTH(续费明细实时[[#This Row],[success_time]])</f>
        <v>5</v>
      </c>
      <c r="AA29" s="8" t="e">
        <f>VLOOKUP(续费明细实时[[#This Row],[parent_user_id]],#REF!,27,0)</f>
        <v>#REF!</v>
      </c>
    </row>
    <row r="30" spans="1:27">
      <c r="A30" s="1">
        <v>45787</v>
      </c>
      <c r="B30" t="s">
        <v>9194</v>
      </c>
      <c r="C30" t="s">
        <v>9195</v>
      </c>
      <c r="D30" t="s">
        <v>610</v>
      </c>
      <c r="E30" t="s">
        <v>546</v>
      </c>
      <c r="F30">
        <v>60</v>
      </c>
      <c r="G30" t="s">
        <v>1917</v>
      </c>
      <c r="H30" t="s">
        <v>559</v>
      </c>
      <c r="I30" t="s">
        <v>1876</v>
      </c>
      <c r="J30">
        <v>10768</v>
      </c>
      <c r="K30" t="s">
        <v>238</v>
      </c>
      <c r="L30" t="s">
        <v>549</v>
      </c>
      <c r="M30" t="s">
        <v>550</v>
      </c>
      <c r="N30" t="s">
        <v>551</v>
      </c>
      <c r="O30" t="s">
        <v>141</v>
      </c>
      <c r="P30" t="s">
        <v>1877</v>
      </c>
      <c r="Q30" t="s">
        <v>9196</v>
      </c>
      <c r="R30" t="s">
        <v>626</v>
      </c>
      <c r="S30">
        <v>1516.562527</v>
      </c>
      <c r="T30" t="s">
        <v>1891</v>
      </c>
      <c r="U30" s="4">
        <v>45787.934502314813</v>
      </c>
      <c r="V30" t="str">
        <f>IFERROR(VLOOKUP(B30,#REF!,1,0),"")</f>
        <v/>
      </c>
      <c r="W30" t="str" cm="1">
        <f t="array" ref="W30">IFERROR(_xlfn.IFS(AND(V30="",X30&lt;&gt;"王园园组",X30&lt;&gt;"other"),K30,AND(V30="",X30="王园园组"),G30),"other")</f>
        <v>other</v>
      </c>
      <c r="X30" t="str" cm="1">
        <f t="array" ref="X30">IFERROR(_xlfn.IFS(AND(V30="",IFERROR(VLOOKUP(N30,#REF!,1,0),1)&lt;&gt;1),N30,AND(V30="",I30="王园园组"),"王园园组"),"other")</f>
        <v>other</v>
      </c>
      <c r="Y30">
        <f>IFERROR(_xlfn.XLOOKUP(MID(T30, FIND("#", SUBSTITUTE(T30, "-", "#", LEN(T30) - LEN(SUBSTITUTE(T30, "-", "")))) + 1, LEN(T30)),#REF!,#REF!),0)</f>
        <v>0</v>
      </c>
      <c r="Z30">
        <f>MONTH(续费明细实时[[#This Row],[success_time]])</f>
        <v>5</v>
      </c>
      <c r="AA30" s="8" t="e">
        <f>VLOOKUP(续费明细实时[[#This Row],[parent_user_id]],#REF!,27,0)</f>
        <v>#REF!</v>
      </c>
    </row>
    <row r="31" spans="1:27">
      <c r="A31" s="1">
        <v>45800</v>
      </c>
      <c r="B31" t="s">
        <v>17453</v>
      </c>
      <c r="C31" t="s">
        <v>17454</v>
      </c>
      <c r="D31" t="s">
        <v>695</v>
      </c>
      <c r="E31" t="s">
        <v>546</v>
      </c>
      <c r="F31">
        <v>60</v>
      </c>
      <c r="G31" t="s">
        <v>2079</v>
      </c>
      <c r="H31" t="s">
        <v>559</v>
      </c>
      <c r="I31" t="s">
        <v>1876</v>
      </c>
      <c r="J31">
        <v>11161</v>
      </c>
      <c r="K31" t="s">
        <v>278</v>
      </c>
      <c r="L31" t="s">
        <v>549</v>
      </c>
      <c r="M31" t="s">
        <v>550</v>
      </c>
      <c r="N31" t="s">
        <v>136</v>
      </c>
      <c r="O31" t="s">
        <v>139</v>
      </c>
      <c r="P31" t="s">
        <v>1877</v>
      </c>
      <c r="Q31" t="s">
        <v>17455</v>
      </c>
      <c r="R31" t="s">
        <v>626</v>
      </c>
      <c r="S31">
        <v>1571.919856</v>
      </c>
      <c r="T31" t="s">
        <v>1891</v>
      </c>
      <c r="U31" s="4">
        <v>45800.758009259262</v>
      </c>
      <c r="V31" t="str">
        <f>IFERROR(VLOOKUP(B31,#REF!,1,0),"")</f>
        <v/>
      </c>
      <c r="W31" t="str" cm="1">
        <f t="array" ref="W31">IFERROR(_xlfn.IFS(AND(V31="",X31&lt;&gt;"王园园组",X31&lt;&gt;"other"),K31,AND(V31="",X31="王园园组"),G31),"other")</f>
        <v>other</v>
      </c>
      <c r="X31" t="str" cm="1">
        <f t="array" ref="X31">IFERROR(_xlfn.IFS(AND(V31="",IFERROR(VLOOKUP(N31,#REF!,1,0),1)&lt;&gt;1),N31,AND(V31="",I31="王园园组"),"王园园组"),"other")</f>
        <v>other</v>
      </c>
      <c r="Y31">
        <f>IFERROR(_xlfn.XLOOKUP(MID(T31, FIND("#", SUBSTITUTE(T31, "-", "#", LEN(T31) - LEN(SUBSTITUTE(T31, "-", "")))) + 1, LEN(T31)),#REF!,#REF!),0)</f>
        <v>0</v>
      </c>
      <c r="Z31">
        <f>MONTH(续费明细实时[[#This Row],[success_time]])</f>
        <v>5</v>
      </c>
      <c r="AA31" s="8" t="e">
        <f>VLOOKUP(续费明细实时[[#This Row],[parent_user_id]],#REF!,27,0)</f>
        <v>#REF!</v>
      </c>
    </row>
    <row r="32" spans="1:27">
      <c r="A32" s="1">
        <v>45789</v>
      </c>
      <c r="B32" t="s">
        <v>11083</v>
      </c>
      <c r="C32" t="s">
        <v>11084</v>
      </c>
      <c r="D32" t="s">
        <v>548</v>
      </c>
      <c r="E32" t="s">
        <v>546</v>
      </c>
      <c r="F32">
        <v>120</v>
      </c>
      <c r="G32" t="s">
        <v>2071</v>
      </c>
      <c r="H32" t="s">
        <v>559</v>
      </c>
      <c r="I32" t="s">
        <v>1876</v>
      </c>
      <c r="J32">
        <v>18283</v>
      </c>
      <c r="K32" t="s">
        <v>190</v>
      </c>
      <c r="L32" t="s">
        <v>549</v>
      </c>
      <c r="M32" t="s">
        <v>559</v>
      </c>
      <c r="N32" t="s">
        <v>469</v>
      </c>
      <c r="O32" t="s">
        <v>189</v>
      </c>
      <c r="P32" t="s">
        <v>1877</v>
      </c>
      <c r="Q32" t="s">
        <v>11085</v>
      </c>
      <c r="R32" t="s">
        <v>626</v>
      </c>
      <c r="S32">
        <v>2575</v>
      </c>
      <c r="T32" t="s">
        <v>1896</v>
      </c>
      <c r="U32" s="4">
        <v>45789.419062499997</v>
      </c>
      <c r="V32" t="str">
        <f>IFERROR(VLOOKUP(B32,#REF!,1,0),"")</f>
        <v/>
      </c>
      <c r="W32" t="str" cm="1">
        <f t="array" ref="W32">IFERROR(_xlfn.IFS(AND(V32="",X32&lt;&gt;"王园园组",X32&lt;&gt;"other"),K32,AND(V32="",X32="王园园组"),G32),"other")</f>
        <v>other</v>
      </c>
      <c r="X32" t="str" cm="1">
        <f t="array" ref="X32">IFERROR(_xlfn.IFS(AND(V32="",IFERROR(VLOOKUP(N32,#REF!,1,0),1)&lt;&gt;1),N32,AND(V32="",I32="王园园组"),"王园园组"),"other")</f>
        <v>other</v>
      </c>
      <c r="Y32">
        <f>IFERROR(_xlfn.XLOOKUP(MID(T32, FIND("#", SUBSTITUTE(T32, "-", "#", LEN(T32) - LEN(SUBSTITUTE(T32, "-", "")))) + 1, LEN(T32)),#REF!,#REF!),0)</f>
        <v>0</v>
      </c>
      <c r="Z32">
        <f>MONTH(续费明细实时[[#This Row],[success_time]])</f>
        <v>5</v>
      </c>
      <c r="AA32" s="8" t="e">
        <f>VLOOKUP(续费明细实时[[#This Row],[parent_user_id]],#REF!,27,0)</f>
        <v>#REF!</v>
      </c>
    </row>
    <row r="33" spans="1:27" hidden="1">
      <c r="A33" s="1">
        <v>45788</v>
      </c>
      <c r="B33" t="s">
        <v>9197</v>
      </c>
      <c r="C33" t="s">
        <v>9198</v>
      </c>
      <c r="D33" t="s">
        <v>610</v>
      </c>
      <c r="E33" t="s">
        <v>546</v>
      </c>
      <c r="F33">
        <v>120</v>
      </c>
      <c r="G33" t="s">
        <v>1994</v>
      </c>
      <c r="H33" t="s">
        <v>559</v>
      </c>
      <c r="I33" t="s">
        <v>1876</v>
      </c>
      <c r="J33">
        <v>18283</v>
      </c>
      <c r="K33" t="s">
        <v>626</v>
      </c>
      <c r="L33" t="s">
        <v>649</v>
      </c>
      <c r="M33" t="s">
        <v>649</v>
      </c>
      <c r="N33" t="s">
        <v>649</v>
      </c>
      <c r="O33" t="s">
        <v>649</v>
      </c>
      <c r="P33" t="s">
        <v>1877</v>
      </c>
      <c r="Q33" t="s">
        <v>9199</v>
      </c>
      <c r="R33" t="s">
        <v>626</v>
      </c>
      <c r="S33">
        <v>2575</v>
      </c>
      <c r="T33" t="s">
        <v>1896</v>
      </c>
      <c r="U33" s="4">
        <v>45788.432314814818</v>
      </c>
      <c r="V33" t="str">
        <f>IFERROR(VLOOKUP(B33,#REF!,1,0),"")</f>
        <v/>
      </c>
      <c r="W33" t="str" cm="1">
        <f t="array" ref="W33">IFERROR(_xlfn.IFS(AND(V33="",X33&lt;&gt;"王园园组",X33&lt;&gt;"other"),K33,AND(V33="",X33="王园园组"),G33),"other")</f>
        <v>other</v>
      </c>
      <c r="X33" t="str" cm="1">
        <f t="array" ref="X33">IFERROR(_xlfn.IFS(AND(V33="",IFERROR(VLOOKUP(N33,#REF!,1,0),1)&lt;&gt;1),N33,AND(V33="",I33="王园园组"),"王园园组"),"other")</f>
        <v>other</v>
      </c>
      <c r="Y33">
        <f>IFERROR(_xlfn.XLOOKUP(MID(T33, FIND("#", SUBSTITUTE(T33, "-", "#", LEN(T33) - LEN(SUBSTITUTE(T33, "-", "")))) + 1, LEN(T33)),#REF!,#REF!),0)</f>
        <v>0</v>
      </c>
      <c r="Z33">
        <f>MONTH(续费明细实时[[#This Row],[success_time]])</f>
        <v>5</v>
      </c>
      <c r="AA33" s="8" t="e">
        <f>VLOOKUP(续费明细实时[[#This Row],[parent_user_id]],#REF!,27,0)</f>
        <v>#REF!</v>
      </c>
    </row>
    <row r="34" spans="1:27">
      <c r="A34" s="1">
        <v>45785</v>
      </c>
      <c r="B34" t="s">
        <v>3042</v>
      </c>
      <c r="C34" t="s">
        <v>3043</v>
      </c>
      <c r="D34" t="s">
        <v>1088</v>
      </c>
      <c r="E34" t="s">
        <v>546</v>
      </c>
      <c r="F34">
        <v>60</v>
      </c>
      <c r="G34" t="s">
        <v>1917</v>
      </c>
      <c r="H34" t="s">
        <v>559</v>
      </c>
      <c r="I34" t="s">
        <v>1876</v>
      </c>
      <c r="J34">
        <v>10650</v>
      </c>
      <c r="K34" t="s">
        <v>300</v>
      </c>
      <c r="L34" t="s">
        <v>549</v>
      </c>
      <c r="M34" t="s">
        <v>550</v>
      </c>
      <c r="N34" t="s">
        <v>136</v>
      </c>
      <c r="O34" t="s">
        <v>143</v>
      </c>
      <c r="P34" t="s">
        <v>1877</v>
      </c>
      <c r="Q34" t="s">
        <v>3044</v>
      </c>
      <c r="R34" t="s">
        <v>626</v>
      </c>
      <c r="S34">
        <v>1500</v>
      </c>
      <c r="T34" t="s">
        <v>1891</v>
      </c>
      <c r="U34" s="4">
        <v>45785.955312500002</v>
      </c>
      <c r="V34" t="str">
        <f>IFERROR(VLOOKUP(B34,#REF!,1,0),"")</f>
        <v/>
      </c>
      <c r="W34" t="str" cm="1">
        <f t="array" ref="W34">IFERROR(_xlfn.IFS(AND(V34="",X34&lt;&gt;"王园园组",X34&lt;&gt;"other"),K34,AND(V34="",X34="王园园组"),G34),"other")</f>
        <v>other</v>
      </c>
      <c r="X34" t="str" cm="1">
        <f t="array" ref="X34">IFERROR(_xlfn.IFS(AND(V34="",IFERROR(VLOOKUP(N34,#REF!,1,0),1)&lt;&gt;1),N34,AND(V34="",I34="王园园组"),"王园园组"),"other")</f>
        <v>other</v>
      </c>
      <c r="Y34">
        <f>IFERROR(_xlfn.XLOOKUP(MID(T34, FIND("#", SUBSTITUTE(T34, "-", "#", LEN(T34) - LEN(SUBSTITUTE(T34, "-", "")))) + 1, LEN(T34)),#REF!,#REF!),0)</f>
        <v>0</v>
      </c>
      <c r="Z34">
        <f>MONTH(续费明细实时[[#This Row],[success_time]])</f>
        <v>5</v>
      </c>
      <c r="AA34" s="8" t="e">
        <f>VLOOKUP(续费明细实时[[#This Row],[parent_user_id]],#REF!,27,0)</f>
        <v>#REF!</v>
      </c>
    </row>
    <row r="35" spans="1:27">
      <c r="A35" s="1">
        <v>45788</v>
      </c>
      <c r="B35" t="s">
        <v>9200</v>
      </c>
      <c r="C35" t="s">
        <v>9201</v>
      </c>
      <c r="D35" t="s">
        <v>548</v>
      </c>
      <c r="E35" t="s">
        <v>546</v>
      </c>
      <c r="F35">
        <v>120</v>
      </c>
      <c r="G35" t="s">
        <v>2056</v>
      </c>
      <c r="H35" t="s">
        <v>559</v>
      </c>
      <c r="I35" t="s">
        <v>1876</v>
      </c>
      <c r="J35">
        <v>17750</v>
      </c>
      <c r="K35" t="s">
        <v>260</v>
      </c>
      <c r="L35" t="s">
        <v>549</v>
      </c>
      <c r="M35" t="s">
        <v>550</v>
      </c>
      <c r="N35" t="s">
        <v>136</v>
      </c>
      <c r="O35" t="s">
        <v>147</v>
      </c>
      <c r="P35" t="s">
        <v>1877</v>
      </c>
      <c r="Q35" t="s">
        <v>9202</v>
      </c>
      <c r="R35" t="s">
        <v>626</v>
      </c>
      <c r="S35">
        <v>2500</v>
      </c>
      <c r="T35" t="s">
        <v>1896</v>
      </c>
      <c r="U35" s="4">
        <v>45788.926747685182</v>
      </c>
      <c r="V35" t="str">
        <f>IFERROR(VLOOKUP(B35,#REF!,1,0),"")</f>
        <v/>
      </c>
      <c r="W35" t="str" cm="1">
        <f t="array" ref="W35">IFERROR(_xlfn.IFS(AND(V35="",X35&lt;&gt;"王园园组",X35&lt;&gt;"other"),K35,AND(V35="",X35="王园园组"),G35),"other")</f>
        <v>other</v>
      </c>
      <c r="X35" t="str" cm="1">
        <f t="array" ref="X35">IFERROR(_xlfn.IFS(AND(V35="",IFERROR(VLOOKUP(N35,#REF!,1,0),1)&lt;&gt;1),N35,AND(V35="",I35="王园园组"),"王园园组"),"other")</f>
        <v>other</v>
      </c>
      <c r="Y35">
        <f>IFERROR(_xlfn.XLOOKUP(MID(T35, FIND("#", SUBSTITUTE(T35, "-", "#", LEN(T35) - LEN(SUBSTITUTE(T35, "-", "")))) + 1, LEN(T35)),#REF!,#REF!),0)</f>
        <v>0</v>
      </c>
      <c r="Z35">
        <f>MONTH(续费明细实时[[#This Row],[success_time]])</f>
        <v>5</v>
      </c>
      <c r="AA35" s="8" t="e">
        <f>VLOOKUP(续费明细实时[[#This Row],[parent_user_id]],#REF!,27,0)</f>
        <v>#REF!</v>
      </c>
    </row>
    <row r="36" spans="1:27">
      <c r="A36" s="1">
        <v>45798</v>
      </c>
      <c r="B36" t="s">
        <v>17377</v>
      </c>
      <c r="C36" t="s">
        <v>17378</v>
      </c>
      <c r="D36" t="s">
        <v>548</v>
      </c>
      <c r="E36" t="s">
        <v>546</v>
      </c>
      <c r="F36">
        <v>60</v>
      </c>
      <c r="G36" t="s">
        <v>2061</v>
      </c>
      <c r="H36" t="s">
        <v>559</v>
      </c>
      <c r="I36" t="s">
        <v>1876</v>
      </c>
      <c r="J36">
        <v>10650</v>
      </c>
      <c r="K36" t="s">
        <v>284</v>
      </c>
      <c r="L36" t="s">
        <v>549</v>
      </c>
      <c r="M36" t="s">
        <v>550</v>
      </c>
      <c r="N36" t="s">
        <v>136</v>
      </c>
      <c r="O36" t="s">
        <v>283</v>
      </c>
      <c r="P36" t="s">
        <v>1877</v>
      </c>
      <c r="Q36" t="s">
        <v>17379</v>
      </c>
      <c r="R36" t="s">
        <v>626</v>
      </c>
      <c r="S36">
        <v>1500</v>
      </c>
      <c r="T36" t="s">
        <v>1891</v>
      </c>
      <c r="U36" s="4">
        <v>45798.43922453704</v>
      </c>
      <c r="V36" t="str">
        <f>IFERROR(VLOOKUP(B36,#REF!,1,0),"")</f>
        <v/>
      </c>
      <c r="W36" t="str" cm="1">
        <f t="array" ref="W36">IFERROR(_xlfn.IFS(AND(V36="",X36&lt;&gt;"王园园组",X36&lt;&gt;"other"),K36,AND(V36="",X36="王园园组"),G36),"other")</f>
        <v>other</v>
      </c>
      <c r="X36" t="str" cm="1">
        <f t="array" ref="X36">IFERROR(_xlfn.IFS(AND(V36="",IFERROR(VLOOKUP(N36,#REF!,1,0),1)&lt;&gt;1),N36,AND(V36="",I36="王园园组"),"王园园组"),"other")</f>
        <v>other</v>
      </c>
      <c r="Y36">
        <f>IFERROR(_xlfn.XLOOKUP(MID(T36, FIND("#", SUBSTITUTE(T36, "-", "#", LEN(T36) - LEN(SUBSTITUTE(T36, "-", "")))) + 1, LEN(T36)),#REF!,#REF!),0)</f>
        <v>0</v>
      </c>
      <c r="Z36">
        <f>MONTH(续费明细实时[[#This Row],[success_time]])</f>
        <v>5</v>
      </c>
      <c r="AA36" s="8" t="e">
        <f>VLOOKUP(续费明细实时[[#This Row],[parent_user_id]],#REF!,27,0)</f>
        <v>#REF!</v>
      </c>
    </row>
    <row r="37" spans="1:27">
      <c r="A37" s="1">
        <v>45787</v>
      </c>
      <c r="B37" t="s">
        <v>2058</v>
      </c>
      <c r="C37" t="s">
        <v>2059</v>
      </c>
      <c r="D37" t="s">
        <v>2060</v>
      </c>
      <c r="E37" t="s">
        <v>546</v>
      </c>
      <c r="F37">
        <v>120</v>
      </c>
      <c r="G37" t="s">
        <v>2061</v>
      </c>
      <c r="H37" t="s">
        <v>559</v>
      </c>
      <c r="I37" t="s">
        <v>1876</v>
      </c>
      <c r="J37">
        <v>18283</v>
      </c>
      <c r="K37" t="s">
        <v>194</v>
      </c>
      <c r="L37" t="s">
        <v>549</v>
      </c>
      <c r="M37" t="s">
        <v>559</v>
      </c>
      <c r="N37" t="s">
        <v>469</v>
      </c>
      <c r="O37" t="s">
        <v>189</v>
      </c>
      <c r="P37" t="s">
        <v>1877</v>
      </c>
      <c r="Q37" t="s">
        <v>2062</v>
      </c>
      <c r="R37" t="s">
        <v>626</v>
      </c>
      <c r="S37">
        <v>2575</v>
      </c>
      <c r="T37" t="s">
        <v>1896</v>
      </c>
      <c r="U37" s="4">
        <v>45787.358344907407</v>
      </c>
      <c r="V37" t="str">
        <f>IFERROR(VLOOKUP(B37,#REF!,1,0),"")</f>
        <v/>
      </c>
      <c r="W37" t="str" cm="1">
        <f t="array" ref="W37">IFERROR(_xlfn.IFS(AND(V37="",X37&lt;&gt;"王园园组",X37&lt;&gt;"other"),K37,AND(V37="",X37="王园园组"),G37),"other")</f>
        <v>other</v>
      </c>
      <c r="X37" t="str" cm="1">
        <f t="array" ref="X37">IFERROR(_xlfn.IFS(AND(V37="",IFERROR(VLOOKUP(N37,#REF!,1,0),1)&lt;&gt;1),N37,AND(V37="",I37="王园园组"),"王园园组"),"other")</f>
        <v>other</v>
      </c>
      <c r="Y37">
        <f>IFERROR(_xlfn.XLOOKUP(MID(T37, FIND("#", SUBSTITUTE(T37, "-", "#", LEN(T37) - LEN(SUBSTITUTE(T37, "-", "")))) + 1, LEN(T37)),#REF!,#REF!),0)</f>
        <v>0</v>
      </c>
      <c r="Z37">
        <f>MONTH(续费明细实时[[#This Row],[success_time]])</f>
        <v>5</v>
      </c>
      <c r="AA37" s="8" t="e">
        <f>VLOOKUP(续费明细实时[[#This Row],[parent_user_id]],#REF!,27,0)</f>
        <v>#REF!</v>
      </c>
    </row>
    <row r="38" spans="1:27">
      <c r="A38" s="1">
        <v>45796</v>
      </c>
      <c r="B38" t="s">
        <v>17380</v>
      </c>
      <c r="C38" t="s">
        <v>17381</v>
      </c>
      <c r="D38" t="s">
        <v>548</v>
      </c>
      <c r="E38" t="s">
        <v>546</v>
      </c>
      <c r="F38">
        <v>120</v>
      </c>
      <c r="G38" t="s">
        <v>2046</v>
      </c>
      <c r="H38" t="s">
        <v>559</v>
      </c>
      <c r="I38" t="s">
        <v>1876</v>
      </c>
      <c r="J38">
        <v>17750</v>
      </c>
      <c r="K38" t="s">
        <v>199</v>
      </c>
      <c r="L38" t="s">
        <v>549</v>
      </c>
      <c r="M38" t="s">
        <v>559</v>
      </c>
      <c r="N38" t="s">
        <v>469</v>
      </c>
      <c r="O38" t="s">
        <v>189</v>
      </c>
      <c r="P38" t="s">
        <v>1877</v>
      </c>
      <c r="Q38" t="s">
        <v>17382</v>
      </c>
      <c r="R38" t="s">
        <v>626</v>
      </c>
      <c r="S38">
        <v>2500</v>
      </c>
      <c r="T38" t="s">
        <v>1896</v>
      </c>
      <c r="U38" s="4">
        <v>45796.8434837963</v>
      </c>
      <c r="V38" t="str">
        <f>IFERROR(VLOOKUP(B38,#REF!,1,0),"")</f>
        <v/>
      </c>
      <c r="W38" t="str" cm="1">
        <f t="array" ref="W38">IFERROR(_xlfn.IFS(AND(V38="",X38&lt;&gt;"王园园组",X38&lt;&gt;"other"),K38,AND(V38="",X38="王园园组"),G38),"other")</f>
        <v>other</v>
      </c>
      <c r="X38" t="str" cm="1">
        <f t="array" ref="X38">IFERROR(_xlfn.IFS(AND(V38="",IFERROR(VLOOKUP(N38,#REF!,1,0),1)&lt;&gt;1),N38,AND(V38="",I38="王园园组"),"王园园组"),"other")</f>
        <v>other</v>
      </c>
      <c r="Y38">
        <f>IFERROR(_xlfn.XLOOKUP(MID(T38, FIND("#", SUBSTITUTE(T38, "-", "#", LEN(T38) - LEN(SUBSTITUTE(T38, "-", "")))) + 1, LEN(T38)),#REF!,#REF!),0)</f>
        <v>0</v>
      </c>
      <c r="Z38">
        <f>MONTH(续费明细实时[[#This Row],[success_time]])</f>
        <v>5</v>
      </c>
      <c r="AA38" s="8" t="e">
        <f>VLOOKUP(续费明细实时[[#This Row],[parent_user_id]],#REF!,27,0)</f>
        <v>#REF!</v>
      </c>
    </row>
    <row r="39" spans="1:27">
      <c r="A39" s="1">
        <v>45794</v>
      </c>
      <c r="B39" t="s">
        <v>15944</v>
      </c>
      <c r="C39" t="s">
        <v>15945</v>
      </c>
      <c r="D39" t="s">
        <v>632</v>
      </c>
      <c r="E39" t="s">
        <v>546</v>
      </c>
      <c r="F39">
        <v>120</v>
      </c>
      <c r="G39" t="s">
        <v>1978</v>
      </c>
      <c r="H39" t="s">
        <v>559</v>
      </c>
      <c r="I39" t="s">
        <v>1876</v>
      </c>
      <c r="J39">
        <v>18283</v>
      </c>
      <c r="K39" t="s">
        <v>212</v>
      </c>
      <c r="L39" t="s">
        <v>549</v>
      </c>
      <c r="M39" t="s">
        <v>550</v>
      </c>
      <c r="N39" t="s">
        <v>551</v>
      </c>
      <c r="O39" t="s">
        <v>149</v>
      </c>
      <c r="P39" t="s">
        <v>1877</v>
      </c>
      <c r="Q39" t="s">
        <v>15946</v>
      </c>
      <c r="R39" t="s">
        <v>626</v>
      </c>
      <c r="S39">
        <v>2575</v>
      </c>
      <c r="T39" t="s">
        <v>1896</v>
      </c>
      <c r="U39" s="4">
        <v>45794.410185185188</v>
      </c>
      <c r="V39" t="str">
        <f>IFERROR(VLOOKUP(B39,#REF!,1,0),"")</f>
        <v/>
      </c>
      <c r="W39" t="str" cm="1">
        <f t="array" ref="W39">IFERROR(_xlfn.IFS(AND(V39="",X39&lt;&gt;"王园园组",X39&lt;&gt;"other"),K39,AND(V39="",X39="王园园组"),G39),"other")</f>
        <v>other</v>
      </c>
      <c r="X39" t="str" cm="1">
        <f t="array" ref="X39">IFERROR(_xlfn.IFS(AND(V39="",IFERROR(VLOOKUP(N39,#REF!,1,0),1)&lt;&gt;1),N39,AND(V39="",I39="王园园组"),"王园园组"),"other")</f>
        <v>other</v>
      </c>
      <c r="Y39">
        <f>IFERROR(_xlfn.XLOOKUP(MID(T39, FIND("#", SUBSTITUTE(T39, "-", "#", LEN(T39) - LEN(SUBSTITUTE(T39, "-", "")))) + 1, LEN(T39)),#REF!,#REF!),0)</f>
        <v>0</v>
      </c>
      <c r="Z39">
        <f>MONTH(续费明细实时[[#This Row],[success_time]])</f>
        <v>5</v>
      </c>
      <c r="AA39" s="8" t="e">
        <f>VLOOKUP(续费明细实时[[#This Row],[parent_user_id]],#REF!,27,0)</f>
        <v>#REF!</v>
      </c>
    </row>
    <row r="40" spans="1:27">
      <c r="A40" s="1">
        <v>45797</v>
      </c>
      <c r="B40" t="s">
        <v>15959</v>
      </c>
      <c r="C40" t="s">
        <v>15960</v>
      </c>
      <c r="D40" t="s">
        <v>1380</v>
      </c>
      <c r="E40" t="s">
        <v>1102</v>
      </c>
      <c r="F40">
        <v>180</v>
      </c>
      <c r="G40" t="s">
        <v>347</v>
      </c>
      <c r="H40" t="s">
        <v>559</v>
      </c>
      <c r="I40" t="s">
        <v>163</v>
      </c>
      <c r="J40">
        <v>14910</v>
      </c>
      <c r="K40" t="s">
        <v>347</v>
      </c>
      <c r="L40" t="s">
        <v>549</v>
      </c>
      <c r="M40" t="s">
        <v>559</v>
      </c>
      <c r="N40" t="s">
        <v>163</v>
      </c>
      <c r="O40" t="s">
        <v>472</v>
      </c>
      <c r="P40" t="s">
        <v>1877</v>
      </c>
      <c r="Q40" t="s">
        <v>15961</v>
      </c>
      <c r="R40" t="s">
        <v>626</v>
      </c>
      <c r="S40">
        <v>2100</v>
      </c>
      <c r="T40" t="s">
        <v>13028</v>
      </c>
      <c r="U40" s="4">
        <v>45797.812928240739</v>
      </c>
      <c r="V40" t="str">
        <f>IFERROR(VLOOKUP(B40,#REF!,1,0),"")</f>
        <v/>
      </c>
      <c r="W40" t="str" cm="1">
        <f t="array" ref="W40">IFERROR(_xlfn.IFS(AND(V40="",X40&lt;&gt;"王园园组",X40&lt;&gt;"other"),K40,AND(V40="",X40="王园园组"),G40),"other")</f>
        <v>other</v>
      </c>
      <c r="X40" t="str" cm="1">
        <f t="array" ref="X40">IFERROR(_xlfn.IFS(AND(V40="",IFERROR(VLOOKUP(N40,#REF!,1,0),1)&lt;&gt;1),N40,AND(V40="",I40="王园园组"),"王园园组"),"other")</f>
        <v>other</v>
      </c>
      <c r="Y40">
        <f>IFERROR(_xlfn.XLOOKUP(MID(T40, FIND("#", SUBSTITUTE(T40, "-", "#", LEN(T40) - LEN(SUBSTITUTE(T40, "-", "")))) + 1, LEN(T40)),#REF!,#REF!),0)</f>
        <v>0</v>
      </c>
      <c r="Z40">
        <f>MONTH(续费明细实时[[#This Row],[success_time]])</f>
        <v>5</v>
      </c>
      <c r="AA40" s="8" t="e">
        <f>VLOOKUP(续费明细实时[[#This Row],[parent_user_id]],#REF!,27,0)</f>
        <v>#REF!</v>
      </c>
    </row>
    <row r="41" spans="1:27">
      <c r="A41" s="1">
        <v>45791</v>
      </c>
      <c r="B41" t="s">
        <v>16166</v>
      </c>
      <c r="C41" t="s">
        <v>16167</v>
      </c>
      <c r="D41" t="s">
        <v>548</v>
      </c>
      <c r="E41" t="s">
        <v>546</v>
      </c>
      <c r="F41">
        <v>120</v>
      </c>
      <c r="G41" t="s">
        <v>2199</v>
      </c>
      <c r="H41" t="s">
        <v>409</v>
      </c>
      <c r="I41" t="s">
        <v>412</v>
      </c>
      <c r="J41">
        <v>17750</v>
      </c>
      <c r="K41" t="s">
        <v>317</v>
      </c>
      <c r="L41" t="s">
        <v>549</v>
      </c>
      <c r="M41" t="s">
        <v>550</v>
      </c>
      <c r="N41" t="s">
        <v>616</v>
      </c>
      <c r="O41" t="s">
        <v>314</v>
      </c>
      <c r="P41" t="s">
        <v>1877</v>
      </c>
      <c r="Q41" t="s">
        <v>16168</v>
      </c>
      <c r="R41" t="s">
        <v>626</v>
      </c>
      <c r="S41">
        <v>2500</v>
      </c>
      <c r="T41" t="s">
        <v>1896</v>
      </c>
      <c r="U41" s="4">
        <v>45791.523819444446</v>
      </c>
      <c r="V41" t="str">
        <f>IFERROR(VLOOKUP(B41,#REF!,1,0),"")</f>
        <v/>
      </c>
      <c r="W41" t="str" cm="1">
        <f t="array" ref="W41">IFERROR(_xlfn.IFS(AND(V41="",X41&lt;&gt;"王园园组",X41&lt;&gt;"other"),K41,AND(V41="",X41="王园园组"),G41),"other")</f>
        <v>other</v>
      </c>
      <c r="X41" t="str" cm="1">
        <f t="array" ref="X41">IFERROR(_xlfn.IFS(AND(V41="",IFERROR(VLOOKUP(N41,#REF!,1,0),1)&lt;&gt;1),N41,AND(V41="",I41="王园园组"),"王园园组"),"other")</f>
        <v>other</v>
      </c>
      <c r="Y41">
        <f>IFERROR(_xlfn.XLOOKUP(MID(T41, FIND("#", SUBSTITUTE(T41, "-", "#", LEN(T41) - LEN(SUBSTITUTE(T41, "-", "")))) + 1, LEN(T41)),#REF!,#REF!),0)</f>
        <v>0</v>
      </c>
      <c r="Z41">
        <f>MONTH(续费明细实时[[#This Row],[success_time]])</f>
        <v>5</v>
      </c>
      <c r="AA41" s="8" t="e">
        <f>VLOOKUP(续费明细实时[[#This Row],[parent_user_id]],#REF!,27,0)</f>
        <v>#REF!</v>
      </c>
    </row>
    <row r="42" spans="1:27">
      <c r="A42" s="1">
        <v>45800</v>
      </c>
      <c r="B42" t="s">
        <v>16178</v>
      </c>
      <c r="C42" t="s">
        <v>16179</v>
      </c>
      <c r="D42" t="s">
        <v>548</v>
      </c>
      <c r="E42" t="s">
        <v>546</v>
      </c>
      <c r="F42">
        <v>120</v>
      </c>
      <c r="G42" t="s">
        <v>2056</v>
      </c>
      <c r="H42" t="s">
        <v>559</v>
      </c>
      <c r="I42" t="s">
        <v>1876</v>
      </c>
      <c r="J42">
        <v>17750</v>
      </c>
      <c r="K42" t="s">
        <v>192</v>
      </c>
      <c r="L42" t="s">
        <v>549</v>
      </c>
      <c r="M42" t="s">
        <v>559</v>
      </c>
      <c r="N42" t="s">
        <v>469</v>
      </c>
      <c r="O42" t="s">
        <v>189</v>
      </c>
      <c r="P42" t="s">
        <v>1877</v>
      </c>
      <c r="Q42" t="s">
        <v>16180</v>
      </c>
      <c r="R42" t="s">
        <v>626</v>
      </c>
      <c r="S42">
        <v>2500</v>
      </c>
      <c r="T42" t="s">
        <v>1896</v>
      </c>
      <c r="U42" s="4">
        <v>45800.328275462962</v>
      </c>
      <c r="V42" t="str">
        <f>IFERROR(VLOOKUP(B42,#REF!,1,0),"")</f>
        <v/>
      </c>
      <c r="W42" t="str" cm="1">
        <f t="array" ref="W42">IFERROR(_xlfn.IFS(AND(V42="",X42&lt;&gt;"王园园组",X42&lt;&gt;"other"),K42,AND(V42="",X42="王园园组"),G42),"other")</f>
        <v>other</v>
      </c>
      <c r="X42" t="str" cm="1">
        <f t="array" ref="X42">IFERROR(_xlfn.IFS(AND(V42="",IFERROR(VLOOKUP(N42,#REF!,1,0),1)&lt;&gt;1),N42,AND(V42="",I42="王园园组"),"王园园组"),"other")</f>
        <v>other</v>
      </c>
      <c r="Y42">
        <f>IFERROR(_xlfn.XLOOKUP(MID(T42, FIND("#", SUBSTITUTE(T42, "-", "#", LEN(T42) - LEN(SUBSTITUTE(T42, "-", "")))) + 1, LEN(T42)),#REF!,#REF!),0)</f>
        <v>0</v>
      </c>
      <c r="Z42">
        <f>MONTH(续费明细实时[[#This Row],[success_time]])</f>
        <v>5</v>
      </c>
      <c r="AA42" s="8" t="e">
        <f>VLOOKUP(续费明细实时[[#This Row],[parent_user_id]],#REF!,27,0)</f>
        <v>#REF!</v>
      </c>
    </row>
    <row r="43" spans="1:27">
      <c r="A43" s="1">
        <v>45800</v>
      </c>
      <c r="B43" t="s">
        <v>16154</v>
      </c>
      <c r="C43" t="s">
        <v>16155</v>
      </c>
      <c r="D43" t="s">
        <v>548</v>
      </c>
      <c r="E43" t="s">
        <v>546</v>
      </c>
      <c r="F43">
        <v>120</v>
      </c>
      <c r="G43" t="s">
        <v>2139</v>
      </c>
      <c r="H43" t="s">
        <v>559</v>
      </c>
      <c r="I43" t="s">
        <v>1876</v>
      </c>
      <c r="J43">
        <v>18283</v>
      </c>
      <c r="K43" t="s">
        <v>262</v>
      </c>
      <c r="L43" t="s">
        <v>549</v>
      </c>
      <c r="M43" t="s">
        <v>550</v>
      </c>
      <c r="N43" t="s">
        <v>136</v>
      </c>
      <c r="O43" t="s">
        <v>147</v>
      </c>
      <c r="P43" t="s">
        <v>1877</v>
      </c>
      <c r="Q43" t="s">
        <v>16156</v>
      </c>
      <c r="R43" t="s">
        <v>626</v>
      </c>
      <c r="S43">
        <v>2575</v>
      </c>
      <c r="T43" t="s">
        <v>1896</v>
      </c>
      <c r="U43" s="4">
        <v>45800.33353009259</v>
      </c>
      <c r="V43" t="str">
        <f>IFERROR(VLOOKUP(B43,#REF!,1,0),"")</f>
        <v/>
      </c>
      <c r="W43" t="str" cm="1">
        <f t="array" ref="W43">IFERROR(_xlfn.IFS(AND(V43="",X43&lt;&gt;"王园园组",X43&lt;&gt;"other"),K43,AND(V43="",X43="王园园组"),G43),"other")</f>
        <v>other</v>
      </c>
      <c r="X43" t="str" cm="1">
        <f t="array" ref="X43">IFERROR(_xlfn.IFS(AND(V43="",IFERROR(VLOOKUP(N43,#REF!,1,0),1)&lt;&gt;1),N43,AND(V43="",I43="王园园组"),"王园园组"),"other")</f>
        <v>other</v>
      </c>
      <c r="Y43">
        <f>IFERROR(_xlfn.XLOOKUP(MID(T43, FIND("#", SUBSTITUTE(T43, "-", "#", LEN(T43) - LEN(SUBSTITUTE(T43, "-", "")))) + 1, LEN(T43)),#REF!,#REF!),0)</f>
        <v>0</v>
      </c>
      <c r="Z43">
        <f>MONTH(续费明细实时[[#This Row],[success_time]])</f>
        <v>5</v>
      </c>
      <c r="AA43" s="8" t="e">
        <f>VLOOKUP(续费明细实时[[#This Row],[parent_user_id]],#REF!,27,0)</f>
        <v>#REF!</v>
      </c>
    </row>
    <row r="44" spans="1:27">
      <c r="A44" s="1">
        <v>45782</v>
      </c>
      <c r="B44" t="s">
        <v>2562</v>
      </c>
      <c r="C44" t="s">
        <v>2563</v>
      </c>
      <c r="D44" t="s">
        <v>578</v>
      </c>
      <c r="E44" t="s">
        <v>1102</v>
      </c>
      <c r="F44">
        <v>72</v>
      </c>
      <c r="G44" t="s">
        <v>352</v>
      </c>
      <c r="H44" t="s">
        <v>559</v>
      </c>
      <c r="I44" t="s">
        <v>163</v>
      </c>
      <c r="J44">
        <v>5964</v>
      </c>
      <c r="K44" t="s">
        <v>352</v>
      </c>
      <c r="L44" t="s">
        <v>549</v>
      </c>
      <c r="M44" t="s">
        <v>559</v>
      </c>
      <c r="N44" t="s">
        <v>163</v>
      </c>
      <c r="O44" t="s">
        <v>472</v>
      </c>
      <c r="P44" t="s">
        <v>1877</v>
      </c>
      <c r="Q44" t="s">
        <v>2564</v>
      </c>
      <c r="R44" t="s">
        <v>626</v>
      </c>
      <c r="S44">
        <v>840</v>
      </c>
      <c r="T44" t="s">
        <v>1373</v>
      </c>
      <c r="U44" s="4">
        <v>45782.793009259258</v>
      </c>
      <c r="V44" t="str">
        <f>IFERROR(VLOOKUP(B44,#REF!,1,0),"")</f>
        <v/>
      </c>
      <c r="W44" t="str" cm="1">
        <f t="array" ref="W44">IFERROR(_xlfn.IFS(AND(V44="",X44&lt;&gt;"王园园组",X44&lt;&gt;"other"),K44,AND(V44="",X44="王园园组"),G44),"other")</f>
        <v>other</v>
      </c>
      <c r="X44" t="str" cm="1">
        <f t="array" ref="X44">IFERROR(_xlfn.IFS(AND(V44="",IFERROR(VLOOKUP(N44,#REF!,1,0),1)&lt;&gt;1),N44,AND(V44="",I44="王园园组"),"王园园组"),"other")</f>
        <v>other</v>
      </c>
      <c r="Y44">
        <f>IFERROR(_xlfn.XLOOKUP(MID(T44, FIND("#", SUBSTITUTE(T44, "-", "#", LEN(T44) - LEN(SUBSTITUTE(T44, "-", "")))) + 1, LEN(T44)),#REF!,#REF!),0)</f>
        <v>0</v>
      </c>
      <c r="Z44">
        <f>MONTH(续费明细实时[[#This Row],[success_time]])</f>
        <v>5</v>
      </c>
      <c r="AA44" s="8" t="e">
        <f>VLOOKUP(续费明细实时[[#This Row],[parent_user_id]],#REF!,27,0)</f>
        <v>#REF!</v>
      </c>
    </row>
    <row r="45" spans="1:27">
      <c r="A45" s="1">
        <v>45804</v>
      </c>
      <c r="B45" t="s">
        <v>3045</v>
      </c>
      <c r="C45" t="s">
        <v>29500</v>
      </c>
      <c r="D45" t="s">
        <v>548</v>
      </c>
      <c r="E45" t="s">
        <v>1959</v>
      </c>
      <c r="F45">
        <v>24</v>
      </c>
      <c r="G45" t="s">
        <v>1909</v>
      </c>
      <c r="H45" t="s">
        <v>559</v>
      </c>
      <c r="I45" t="s">
        <v>1876</v>
      </c>
      <c r="J45">
        <v>6143</v>
      </c>
      <c r="K45" t="s">
        <v>321</v>
      </c>
      <c r="L45" t="s">
        <v>549</v>
      </c>
      <c r="M45" t="s">
        <v>550</v>
      </c>
      <c r="N45" t="s">
        <v>616</v>
      </c>
      <c r="O45" t="s">
        <v>314</v>
      </c>
      <c r="P45" t="s">
        <v>1877</v>
      </c>
      <c r="Q45" t="s">
        <v>29501</v>
      </c>
      <c r="R45" t="s">
        <v>626</v>
      </c>
      <c r="S45">
        <v>865.2</v>
      </c>
      <c r="T45" t="s">
        <v>2201</v>
      </c>
      <c r="U45" s="4">
        <v>45804.983587962961</v>
      </c>
      <c r="V45" t="str">
        <f>IFERROR(VLOOKUP(B45,#REF!,1,0),"")</f>
        <v/>
      </c>
      <c r="W45" t="str" cm="1">
        <f t="array" ref="W45">IFERROR(_xlfn.IFS(AND(V45="",X45&lt;&gt;"王园园组",X45&lt;&gt;"other"),K45,AND(V45="",X45="王园园组"),G45),"other")</f>
        <v>other</v>
      </c>
      <c r="X45" t="str" cm="1">
        <f t="array" ref="X45">IFERROR(_xlfn.IFS(AND(V45="",IFERROR(VLOOKUP(N45,#REF!,1,0),1)&lt;&gt;1),N45,AND(V45="",I45="王园园组"),"王园园组"),"other")</f>
        <v>other</v>
      </c>
      <c r="Y45">
        <f>IFERROR(_xlfn.XLOOKUP(MID(T45, FIND("#", SUBSTITUTE(T45, "-", "#", LEN(T45) - LEN(SUBSTITUTE(T45, "-", "")))) + 1, LEN(T45)),#REF!,#REF!),0)</f>
        <v>0</v>
      </c>
      <c r="Z45">
        <f>MONTH(续费明细实时[[#This Row],[success_time]])</f>
        <v>5</v>
      </c>
      <c r="AA45" s="8" t="e">
        <f>VLOOKUP(续费明细实时[[#This Row],[parent_user_id]],#REF!,27,0)</f>
        <v>#REF!</v>
      </c>
    </row>
    <row r="46" spans="1:27">
      <c r="A46" s="1">
        <v>45790</v>
      </c>
      <c r="B46" t="s">
        <v>11721</v>
      </c>
      <c r="C46" t="s">
        <v>11722</v>
      </c>
      <c r="D46" t="s">
        <v>548</v>
      </c>
      <c r="E46" t="s">
        <v>546</v>
      </c>
      <c r="F46">
        <v>120</v>
      </c>
      <c r="G46" t="s">
        <v>2005</v>
      </c>
      <c r="H46" t="s">
        <v>559</v>
      </c>
      <c r="I46" t="s">
        <v>1876</v>
      </c>
      <c r="J46">
        <v>17750</v>
      </c>
      <c r="K46" t="s">
        <v>255</v>
      </c>
      <c r="L46" t="s">
        <v>549</v>
      </c>
      <c r="M46" t="s">
        <v>550</v>
      </c>
      <c r="N46" t="s">
        <v>136</v>
      </c>
      <c r="O46" t="s">
        <v>147</v>
      </c>
      <c r="P46" t="s">
        <v>1877</v>
      </c>
      <c r="Q46" t="s">
        <v>11723</v>
      </c>
      <c r="R46" t="s">
        <v>626</v>
      </c>
      <c r="S46">
        <v>2500</v>
      </c>
      <c r="T46" t="s">
        <v>1896</v>
      </c>
      <c r="U46" s="4">
        <v>45790.398287037038</v>
      </c>
      <c r="V46" t="str">
        <f>IFERROR(VLOOKUP(B46,#REF!,1,0),"")</f>
        <v/>
      </c>
      <c r="W46" t="str" cm="1">
        <f t="array" ref="W46">IFERROR(_xlfn.IFS(AND(V46="",X46&lt;&gt;"王园园组",X46&lt;&gt;"other"),K46,AND(V46="",X46="王园园组"),G46),"other")</f>
        <v>other</v>
      </c>
      <c r="X46" t="str" cm="1">
        <f t="array" ref="X46">IFERROR(_xlfn.IFS(AND(V46="",IFERROR(VLOOKUP(N46,#REF!,1,0),1)&lt;&gt;1),N46,AND(V46="",I46="王园园组"),"王园园组"),"other")</f>
        <v>other</v>
      </c>
      <c r="Y46">
        <f>IFERROR(_xlfn.XLOOKUP(MID(T46, FIND("#", SUBSTITUTE(T46, "-", "#", LEN(T46) - LEN(SUBSTITUTE(T46, "-", "")))) + 1, LEN(T46)),#REF!,#REF!),0)</f>
        <v>0</v>
      </c>
      <c r="Z46">
        <f>MONTH(续费明细实时[[#This Row],[success_time]])</f>
        <v>5</v>
      </c>
      <c r="AA46" s="8" t="e">
        <f>VLOOKUP(续费明细实时[[#This Row],[parent_user_id]],#REF!,27,0)</f>
        <v>#REF!</v>
      </c>
    </row>
    <row r="47" spans="1:27">
      <c r="A47" s="1">
        <v>45787</v>
      </c>
      <c r="B47" t="s">
        <v>2770</v>
      </c>
      <c r="C47" t="s">
        <v>2771</v>
      </c>
      <c r="D47" t="s">
        <v>632</v>
      </c>
      <c r="E47" t="s">
        <v>546</v>
      </c>
      <c r="F47">
        <v>120</v>
      </c>
      <c r="G47" t="s">
        <v>1978</v>
      </c>
      <c r="H47" t="s">
        <v>559</v>
      </c>
      <c r="I47" t="s">
        <v>1876</v>
      </c>
      <c r="J47">
        <v>18283</v>
      </c>
      <c r="K47" t="s">
        <v>195</v>
      </c>
      <c r="L47" t="s">
        <v>549</v>
      </c>
      <c r="M47" t="s">
        <v>559</v>
      </c>
      <c r="N47" t="s">
        <v>469</v>
      </c>
      <c r="O47" t="s">
        <v>189</v>
      </c>
      <c r="P47" t="s">
        <v>1877</v>
      </c>
      <c r="Q47" t="s">
        <v>2772</v>
      </c>
      <c r="R47" t="s">
        <v>626</v>
      </c>
      <c r="S47">
        <v>2575</v>
      </c>
      <c r="T47" t="s">
        <v>1896</v>
      </c>
      <c r="U47" s="4">
        <v>45787.367835648147</v>
      </c>
      <c r="V47" t="str">
        <f>IFERROR(VLOOKUP(B47,#REF!,1,0),"")</f>
        <v/>
      </c>
      <c r="W47" t="str" cm="1">
        <f t="array" ref="W47">IFERROR(_xlfn.IFS(AND(V47="",X47&lt;&gt;"王园园组",X47&lt;&gt;"other"),K47,AND(V47="",X47="王园园组"),G47),"other")</f>
        <v>other</v>
      </c>
      <c r="X47" t="str" cm="1">
        <f t="array" ref="X47">IFERROR(_xlfn.IFS(AND(V47="",IFERROR(VLOOKUP(N47,#REF!,1,0),1)&lt;&gt;1),N47,AND(V47="",I47="王园园组"),"王园园组"),"other")</f>
        <v>other</v>
      </c>
      <c r="Y47">
        <f>IFERROR(_xlfn.XLOOKUP(MID(T47, FIND("#", SUBSTITUTE(T47, "-", "#", LEN(T47) - LEN(SUBSTITUTE(T47, "-", "")))) + 1, LEN(T47)),#REF!,#REF!),0)</f>
        <v>0</v>
      </c>
      <c r="Z47">
        <f>MONTH(续费明细实时[[#This Row],[success_time]])</f>
        <v>5</v>
      </c>
      <c r="AA47" s="8" t="e">
        <f>VLOOKUP(续费明细实时[[#This Row],[parent_user_id]],#REF!,27,0)</f>
        <v>#REF!</v>
      </c>
    </row>
    <row r="48" spans="1:27">
      <c r="A48" s="1">
        <v>45801</v>
      </c>
      <c r="B48" t="s">
        <v>16160</v>
      </c>
      <c r="C48" t="s">
        <v>16161</v>
      </c>
      <c r="D48" t="s">
        <v>548</v>
      </c>
      <c r="E48" t="s">
        <v>546</v>
      </c>
      <c r="F48">
        <v>120</v>
      </c>
      <c r="G48" t="s">
        <v>2139</v>
      </c>
      <c r="H48" t="s">
        <v>559</v>
      </c>
      <c r="I48" t="s">
        <v>1876</v>
      </c>
      <c r="J48">
        <v>17750</v>
      </c>
      <c r="K48" t="s">
        <v>192</v>
      </c>
      <c r="L48" t="s">
        <v>549</v>
      </c>
      <c r="M48" t="s">
        <v>559</v>
      </c>
      <c r="N48" t="s">
        <v>469</v>
      </c>
      <c r="O48" t="s">
        <v>189</v>
      </c>
      <c r="P48" t="s">
        <v>1877</v>
      </c>
      <c r="Q48" t="s">
        <v>16162</v>
      </c>
      <c r="R48" t="s">
        <v>626</v>
      </c>
      <c r="S48">
        <v>2500</v>
      </c>
      <c r="T48" t="s">
        <v>1896</v>
      </c>
      <c r="U48" s="4">
        <v>45801.321192129632</v>
      </c>
      <c r="V48" t="str">
        <f>IFERROR(VLOOKUP(B48,#REF!,1,0),"")</f>
        <v/>
      </c>
      <c r="W48" t="str" cm="1">
        <f t="array" ref="W48">IFERROR(_xlfn.IFS(AND(V48="",X48&lt;&gt;"王园园组",X48&lt;&gt;"other"),K48,AND(V48="",X48="王园园组"),G48),"other")</f>
        <v>other</v>
      </c>
      <c r="X48" t="str" cm="1">
        <f t="array" ref="X48">IFERROR(_xlfn.IFS(AND(V48="",IFERROR(VLOOKUP(N48,#REF!,1,0),1)&lt;&gt;1),N48,AND(V48="",I48="王园园组"),"王园园组"),"other")</f>
        <v>other</v>
      </c>
      <c r="Y48">
        <f>IFERROR(_xlfn.XLOOKUP(MID(T48, FIND("#", SUBSTITUTE(T48, "-", "#", LEN(T48) - LEN(SUBSTITUTE(T48, "-", "")))) + 1, LEN(T48)),#REF!,#REF!),0)</f>
        <v>0</v>
      </c>
      <c r="Z48">
        <f>MONTH(续费明细实时[[#This Row],[success_time]])</f>
        <v>5</v>
      </c>
      <c r="AA48" s="8" t="e">
        <f>VLOOKUP(续费明细实时[[#This Row],[parent_user_id]],#REF!,27,0)</f>
        <v>#REF!</v>
      </c>
    </row>
    <row r="49" spans="1:27">
      <c r="A49" s="1">
        <v>45796</v>
      </c>
      <c r="B49" t="s">
        <v>16148</v>
      </c>
      <c r="C49" t="s">
        <v>16149</v>
      </c>
      <c r="D49" t="s">
        <v>548</v>
      </c>
      <c r="E49" t="s">
        <v>546</v>
      </c>
      <c r="F49">
        <v>120</v>
      </c>
      <c r="G49" t="s">
        <v>1883</v>
      </c>
      <c r="H49" t="s">
        <v>559</v>
      </c>
      <c r="I49" t="s">
        <v>1876</v>
      </c>
      <c r="J49">
        <v>17750</v>
      </c>
      <c r="K49" t="s">
        <v>257</v>
      </c>
      <c r="L49" t="s">
        <v>549</v>
      </c>
      <c r="M49" t="s">
        <v>550</v>
      </c>
      <c r="N49" t="s">
        <v>136</v>
      </c>
      <c r="O49" t="s">
        <v>147</v>
      </c>
      <c r="P49" t="s">
        <v>1877</v>
      </c>
      <c r="Q49" t="s">
        <v>16150</v>
      </c>
      <c r="R49" t="s">
        <v>626</v>
      </c>
      <c r="S49">
        <v>2500</v>
      </c>
      <c r="T49" t="s">
        <v>1896</v>
      </c>
      <c r="U49" s="4">
        <v>45796.280069444445</v>
      </c>
      <c r="V49" t="str">
        <f>IFERROR(VLOOKUP(B49,#REF!,1,0),"")</f>
        <v/>
      </c>
      <c r="W49" t="str" cm="1">
        <f t="array" ref="W49">IFERROR(_xlfn.IFS(AND(V49="",X49&lt;&gt;"王园园组",X49&lt;&gt;"other"),K49,AND(V49="",X49="王园园组"),G49),"other")</f>
        <v>other</v>
      </c>
      <c r="X49" t="str" cm="1">
        <f t="array" ref="X49">IFERROR(_xlfn.IFS(AND(V49="",IFERROR(VLOOKUP(N49,#REF!,1,0),1)&lt;&gt;1),N49,AND(V49="",I49="王园园组"),"王园园组"),"other")</f>
        <v>other</v>
      </c>
      <c r="Y49">
        <f>IFERROR(_xlfn.XLOOKUP(MID(T49, FIND("#", SUBSTITUTE(T49, "-", "#", LEN(T49) - LEN(SUBSTITUTE(T49, "-", "")))) + 1, LEN(T49)),#REF!,#REF!),0)</f>
        <v>0</v>
      </c>
      <c r="Z49">
        <f>MONTH(续费明细实时[[#This Row],[success_time]])</f>
        <v>5</v>
      </c>
      <c r="AA49" s="8" t="e">
        <f>VLOOKUP(续费明细实时[[#This Row],[parent_user_id]],#REF!,27,0)</f>
        <v>#REF!</v>
      </c>
    </row>
    <row r="50" spans="1:27">
      <c r="A50" s="1">
        <v>45800</v>
      </c>
      <c r="B50" t="s">
        <v>16196</v>
      </c>
      <c r="C50" t="s">
        <v>16197</v>
      </c>
      <c r="D50" t="s">
        <v>578</v>
      </c>
      <c r="E50" t="s">
        <v>546</v>
      </c>
      <c r="F50">
        <v>60</v>
      </c>
      <c r="G50" t="s">
        <v>1973</v>
      </c>
      <c r="H50" t="s">
        <v>559</v>
      </c>
      <c r="I50" t="s">
        <v>1876</v>
      </c>
      <c r="J50">
        <v>10650</v>
      </c>
      <c r="K50" t="s">
        <v>311</v>
      </c>
      <c r="L50" t="s">
        <v>549</v>
      </c>
      <c r="M50" t="s">
        <v>550</v>
      </c>
      <c r="N50" t="s">
        <v>136</v>
      </c>
      <c r="O50" t="s">
        <v>143</v>
      </c>
      <c r="P50" t="s">
        <v>1877</v>
      </c>
      <c r="Q50" t="s">
        <v>16198</v>
      </c>
      <c r="R50" t="s">
        <v>626</v>
      </c>
      <c r="S50">
        <v>1500</v>
      </c>
      <c r="T50" t="s">
        <v>1891</v>
      </c>
      <c r="U50" s="4">
        <v>45800.654074074075</v>
      </c>
      <c r="V50" t="str">
        <f>IFERROR(VLOOKUP(B50,#REF!,1,0),"")</f>
        <v/>
      </c>
      <c r="W50" t="str" cm="1">
        <f t="array" ref="W50">IFERROR(_xlfn.IFS(AND(V50="",X50&lt;&gt;"王园园组",X50&lt;&gt;"other"),K50,AND(V50="",X50="王园园组"),G50),"other")</f>
        <v>other</v>
      </c>
      <c r="X50" t="str" cm="1">
        <f t="array" ref="X50">IFERROR(_xlfn.IFS(AND(V50="",IFERROR(VLOOKUP(N50,#REF!,1,0),1)&lt;&gt;1),N50,AND(V50="",I50="王园园组"),"王园园组"),"other")</f>
        <v>other</v>
      </c>
      <c r="Y50">
        <f>IFERROR(_xlfn.XLOOKUP(MID(T50, FIND("#", SUBSTITUTE(T50, "-", "#", LEN(T50) - LEN(SUBSTITUTE(T50, "-", "")))) + 1, LEN(T50)),#REF!,#REF!),0)</f>
        <v>0</v>
      </c>
      <c r="Z50">
        <f>MONTH(续费明细实时[[#This Row],[success_time]])</f>
        <v>5</v>
      </c>
      <c r="AA50" s="8" t="e">
        <f>VLOOKUP(续费明细实时[[#This Row],[parent_user_id]],#REF!,27,0)</f>
        <v>#REF!</v>
      </c>
    </row>
    <row r="51" spans="1:27">
      <c r="A51" s="1">
        <v>45780</v>
      </c>
      <c r="B51" t="s">
        <v>2550</v>
      </c>
      <c r="C51" t="s">
        <v>2551</v>
      </c>
      <c r="D51" t="s">
        <v>548</v>
      </c>
      <c r="E51" t="s">
        <v>546</v>
      </c>
      <c r="F51">
        <v>48</v>
      </c>
      <c r="G51" t="s">
        <v>1909</v>
      </c>
      <c r="H51" t="s">
        <v>559</v>
      </c>
      <c r="I51" t="s">
        <v>1876</v>
      </c>
      <c r="J51">
        <v>11346</v>
      </c>
      <c r="K51" t="s">
        <v>322</v>
      </c>
      <c r="L51" t="s">
        <v>549</v>
      </c>
      <c r="M51" t="s">
        <v>550</v>
      </c>
      <c r="N51" t="s">
        <v>616</v>
      </c>
      <c r="O51" t="s">
        <v>314</v>
      </c>
      <c r="P51" t="s">
        <v>1877</v>
      </c>
      <c r="Q51" t="s">
        <v>2552</v>
      </c>
      <c r="R51" t="s">
        <v>626</v>
      </c>
      <c r="S51">
        <v>1598</v>
      </c>
      <c r="T51" t="s">
        <v>1879</v>
      </c>
      <c r="U51" s="4">
        <v>45780.354641203703</v>
      </c>
      <c r="V51" t="str">
        <f>IFERROR(VLOOKUP(B51,#REF!,1,0),"")</f>
        <v/>
      </c>
      <c r="W51" t="str" cm="1">
        <f t="array" ref="W51">IFERROR(_xlfn.IFS(AND(V51="",X51&lt;&gt;"王园园组",X51&lt;&gt;"other"),K51,AND(V51="",X51="王园园组"),G51),"other")</f>
        <v>other</v>
      </c>
      <c r="X51" t="str" cm="1">
        <f t="array" ref="X51">IFERROR(_xlfn.IFS(AND(V51="",IFERROR(VLOOKUP(N51,#REF!,1,0),1)&lt;&gt;1),N51,AND(V51="",I51="王园园组"),"王园园组"),"other")</f>
        <v>other</v>
      </c>
      <c r="Y51">
        <f>IFERROR(_xlfn.XLOOKUP(MID(T51, FIND("#", SUBSTITUTE(T51, "-", "#", LEN(T51) - LEN(SUBSTITUTE(T51, "-", "")))) + 1, LEN(T51)),#REF!,#REF!),0)</f>
        <v>0</v>
      </c>
      <c r="Z51">
        <f>MONTH(续费明细实时[[#This Row],[success_time]])</f>
        <v>5</v>
      </c>
      <c r="AA51" s="8" t="e">
        <f>VLOOKUP(续费明细实时[[#This Row],[parent_user_id]],#REF!,27,0)</f>
        <v>#REF!</v>
      </c>
    </row>
    <row r="52" spans="1:27">
      <c r="A52" s="1">
        <v>45803</v>
      </c>
      <c r="B52" t="s">
        <v>29502</v>
      </c>
      <c r="C52" t="s">
        <v>29503</v>
      </c>
      <c r="D52" t="s">
        <v>548</v>
      </c>
      <c r="E52" t="s">
        <v>546</v>
      </c>
      <c r="F52">
        <v>120</v>
      </c>
      <c r="G52" t="s">
        <v>1929</v>
      </c>
      <c r="H52" t="s">
        <v>559</v>
      </c>
      <c r="I52" t="s">
        <v>1876</v>
      </c>
      <c r="J52">
        <v>17750</v>
      </c>
      <c r="K52" t="s">
        <v>216</v>
      </c>
      <c r="L52" t="s">
        <v>549</v>
      </c>
      <c r="M52" t="s">
        <v>550</v>
      </c>
      <c r="N52" t="s">
        <v>551</v>
      </c>
      <c r="O52" t="s">
        <v>145</v>
      </c>
      <c r="P52" t="s">
        <v>1877</v>
      </c>
      <c r="Q52" t="s">
        <v>29504</v>
      </c>
      <c r="R52" t="s">
        <v>626</v>
      </c>
      <c r="S52">
        <v>2500</v>
      </c>
      <c r="T52" t="s">
        <v>1896</v>
      </c>
      <c r="U52" s="4">
        <v>45803.526631944442</v>
      </c>
      <c r="V52" t="str">
        <f>IFERROR(VLOOKUP(B52,#REF!,1,0),"")</f>
        <v/>
      </c>
      <c r="W52" t="str" cm="1">
        <f t="array" ref="W52">IFERROR(_xlfn.IFS(AND(V52="",X52&lt;&gt;"王园园组",X52&lt;&gt;"other"),K52,AND(V52="",X52="王园园组"),G52),"other")</f>
        <v>other</v>
      </c>
      <c r="X52" t="str" cm="1">
        <f t="array" ref="X52">IFERROR(_xlfn.IFS(AND(V52="",IFERROR(VLOOKUP(N52,#REF!,1,0),1)&lt;&gt;1),N52,AND(V52="",I52="王园园组"),"王园园组"),"other")</f>
        <v>other</v>
      </c>
      <c r="Y52">
        <f>IFERROR(_xlfn.XLOOKUP(MID(T52, FIND("#", SUBSTITUTE(T52, "-", "#", LEN(T52) - LEN(SUBSTITUTE(T52, "-", "")))) + 1, LEN(T52)),#REF!,#REF!),0)</f>
        <v>0</v>
      </c>
      <c r="Z52">
        <f>MONTH(续费明细实时[[#This Row],[success_time]])</f>
        <v>5</v>
      </c>
      <c r="AA52" s="8" t="e">
        <f>VLOOKUP(续费明细实时[[#This Row],[parent_user_id]],#REF!,27,0)</f>
        <v>#REF!</v>
      </c>
    </row>
    <row r="53" spans="1:27">
      <c r="A53" s="1">
        <v>45800</v>
      </c>
      <c r="B53" t="s">
        <v>15947</v>
      </c>
      <c r="C53" t="s">
        <v>15948</v>
      </c>
      <c r="D53" t="s">
        <v>548</v>
      </c>
      <c r="E53" t="s">
        <v>546</v>
      </c>
      <c r="F53">
        <v>120</v>
      </c>
      <c r="G53" t="s">
        <v>2031</v>
      </c>
      <c r="H53" t="s">
        <v>559</v>
      </c>
      <c r="I53" t="s">
        <v>1876</v>
      </c>
      <c r="J53">
        <v>17750</v>
      </c>
      <c r="K53" t="s">
        <v>254</v>
      </c>
      <c r="L53" t="s">
        <v>549</v>
      </c>
      <c r="M53" t="s">
        <v>550</v>
      </c>
      <c r="N53" t="s">
        <v>136</v>
      </c>
      <c r="O53" t="s">
        <v>147</v>
      </c>
      <c r="P53" t="s">
        <v>1877</v>
      </c>
      <c r="Q53" t="s">
        <v>15949</v>
      </c>
      <c r="R53" t="s">
        <v>626</v>
      </c>
      <c r="S53">
        <v>2500</v>
      </c>
      <c r="T53" t="s">
        <v>1896</v>
      </c>
      <c r="U53" s="4">
        <v>45800.302407407406</v>
      </c>
      <c r="V53" t="str">
        <f>IFERROR(VLOOKUP(B53,#REF!,1,0),"")</f>
        <v/>
      </c>
      <c r="W53" t="str" cm="1">
        <f t="array" ref="W53">IFERROR(_xlfn.IFS(AND(V53="",X53&lt;&gt;"王园园组",X53&lt;&gt;"other"),K53,AND(V53="",X53="王园园组"),G53),"other")</f>
        <v>other</v>
      </c>
      <c r="X53" t="str" cm="1">
        <f t="array" ref="X53">IFERROR(_xlfn.IFS(AND(V53="",IFERROR(VLOOKUP(N53,#REF!,1,0),1)&lt;&gt;1),N53,AND(V53="",I53="王园园组"),"王园园组"),"other")</f>
        <v>other</v>
      </c>
      <c r="Y53">
        <f>IFERROR(_xlfn.XLOOKUP(MID(T53, FIND("#", SUBSTITUTE(T53, "-", "#", LEN(T53) - LEN(SUBSTITUTE(T53, "-", "")))) + 1, LEN(T53)),#REF!,#REF!),0)</f>
        <v>0</v>
      </c>
      <c r="Z53">
        <f>MONTH(续费明细实时[[#This Row],[success_time]])</f>
        <v>5</v>
      </c>
      <c r="AA53" s="8" t="e">
        <f>VLOOKUP(续费明细实时[[#This Row],[parent_user_id]],#REF!,27,0)</f>
        <v>#REF!</v>
      </c>
    </row>
    <row r="54" spans="1:27">
      <c r="A54" s="1">
        <v>45795</v>
      </c>
      <c r="B54" t="s">
        <v>16151</v>
      </c>
      <c r="C54" t="s">
        <v>16152</v>
      </c>
      <c r="D54" t="s">
        <v>961</v>
      </c>
      <c r="E54" t="s">
        <v>546</v>
      </c>
      <c r="F54">
        <v>60</v>
      </c>
      <c r="G54" t="s">
        <v>1917</v>
      </c>
      <c r="H54" t="s">
        <v>559</v>
      </c>
      <c r="I54" t="s">
        <v>1876</v>
      </c>
      <c r="J54">
        <v>10650</v>
      </c>
      <c r="K54" t="s">
        <v>300</v>
      </c>
      <c r="L54" t="s">
        <v>549</v>
      </c>
      <c r="M54" t="s">
        <v>550</v>
      </c>
      <c r="N54" t="s">
        <v>136</v>
      </c>
      <c r="O54" t="s">
        <v>143</v>
      </c>
      <c r="P54" t="s">
        <v>1877</v>
      </c>
      <c r="Q54" t="s">
        <v>16153</v>
      </c>
      <c r="R54" t="s">
        <v>626</v>
      </c>
      <c r="S54">
        <v>1500</v>
      </c>
      <c r="T54" t="s">
        <v>1891</v>
      </c>
      <c r="U54" s="4">
        <v>45795.847013888888</v>
      </c>
      <c r="V54" t="str">
        <f>IFERROR(VLOOKUP(B54,#REF!,1,0),"")</f>
        <v/>
      </c>
      <c r="W54" t="str" cm="1">
        <f t="array" ref="W54">IFERROR(_xlfn.IFS(AND(V54="",X54&lt;&gt;"王园园组",X54&lt;&gt;"other"),K54,AND(V54="",X54="王园园组"),G54),"other")</f>
        <v>other</v>
      </c>
      <c r="X54" t="str" cm="1">
        <f t="array" ref="X54">IFERROR(_xlfn.IFS(AND(V54="",IFERROR(VLOOKUP(N54,#REF!,1,0),1)&lt;&gt;1),N54,AND(V54="",I54="王园园组"),"王园园组"),"other")</f>
        <v>other</v>
      </c>
      <c r="Y54">
        <f>IFERROR(_xlfn.XLOOKUP(MID(T54, FIND("#", SUBSTITUTE(T54, "-", "#", LEN(T54) - LEN(SUBSTITUTE(T54, "-", "")))) + 1, LEN(T54)),#REF!,#REF!),0)</f>
        <v>0</v>
      </c>
      <c r="Z54">
        <f>MONTH(续费明细实时[[#This Row],[success_time]])</f>
        <v>5</v>
      </c>
      <c r="AA54" s="8" t="e">
        <f>VLOOKUP(续费明细实时[[#This Row],[parent_user_id]],#REF!,27,0)</f>
        <v>#REF!</v>
      </c>
    </row>
    <row r="55" spans="1:27">
      <c r="A55" s="1">
        <v>45788</v>
      </c>
      <c r="B55" t="s">
        <v>9058</v>
      </c>
      <c r="C55" t="s">
        <v>9059</v>
      </c>
      <c r="D55" t="s">
        <v>548</v>
      </c>
      <c r="E55" t="s">
        <v>546</v>
      </c>
      <c r="F55">
        <v>60</v>
      </c>
      <c r="G55" t="s">
        <v>2071</v>
      </c>
      <c r="H55" t="s">
        <v>559</v>
      </c>
      <c r="I55" t="s">
        <v>1876</v>
      </c>
      <c r="J55">
        <v>10650</v>
      </c>
      <c r="K55" t="s">
        <v>284</v>
      </c>
      <c r="L55" t="s">
        <v>549</v>
      </c>
      <c r="M55" t="s">
        <v>550</v>
      </c>
      <c r="N55" t="s">
        <v>136</v>
      </c>
      <c r="O55" t="s">
        <v>283</v>
      </c>
      <c r="P55" t="s">
        <v>1877</v>
      </c>
      <c r="Q55" t="s">
        <v>9060</v>
      </c>
      <c r="R55" t="s">
        <v>626</v>
      </c>
      <c r="S55">
        <v>1500</v>
      </c>
      <c r="T55" t="s">
        <v>1891</v>
      </c>
      <c r="U55" s="4">
        <v>45788.056701388887</v>
      </c>
      <c r="V55" t="str">
        <f>IFERROR(VLOOKUP(B55,#REF!,1,0),"")</f>
        <v/>
      </c>
      <c r="W55" t="str" cm="1">
        <f t="array" ref="W55">IFERROR(_xlfn.IFS(AND(V55="",X55&lt;&gt;"王园园组",X55&lt;&gt;"other"),K55,AND(V55="",X55="王园园组"),G55),"other")</f>
        <v>other</v>
      </c>
      <c r="X55" t="str" cm="1">
        <f t="array" ref="X55">IFERROR(_xlfn.IFS(AND(V55="",IFERROR(VLOOKUP(N55,#REF!,1,0),1)&lt;&gt;1),N55,AND(V55="",I55="王园园组"),"王园园组"),"other")</f>
        <v>other</v>
      </c>
      <c r="Y55">
        <f>IFERROR(_xlfn.XLOOKUP(MID(T55, FIND("#", SUBSTITUTE(T55, "-", "#", LEN(T55) - LEN(SUBSTITUTE(T55, "-", "")))) + 1, LEN(T55)),#REF!,#REF!),0)</f>
        <v>0</v>
      </c>
      <c r="Z55">
        <f>MONTH(续费明细实时[[#This Row],[success_time]])</f>
        <v>5</v>
      </c>
      <c r="AA55" s="8" t="e">
        <f>VLOOKUP(续费明细实时[[#This Row],[parent_user_id]],#REF!,27,0)</f>
        <v>#REF!</v>
      </c>
    </row>
    <row r="56" spans="1:27">
      <c r="A56" s="1">
        <v>45806</v>
      </c>
      <c r="B56" t="s">
        <v>29505</v>
      </c>
      <c r="C56" t="s">
        <v>29506</v>
      </c>
      <c r="D56" t="s">
        <v>632</v>
      </c>
      <c r="E56" t="s">
        <v>546</v>
      </c>
      <c r="F56">
        <v>120</v>
      </c>
      <c r="G56" t="s">
        <v>1894</v>
      </c>
      <c r="H56" t="s">
        <v>559</v>
      </c>
      <c r="I56" t="s">
        <v>1876</v>
      </c>
      <c r="J56">
        <v>17750</v>
      </c>
      <c r="K56" t="s">
        <v>255</v>
      </c>
      <c r="L56" t="s">
        <v>549</v>
      </c>
      <c r="M56" t="s">
        <v>550</v>
      </c>
      <c r="N56" t="s">
        <v>136</v>
      </c>
      <c r="O56" t="s">
        <v>147</v>
      </c>
      <c r="P56" t="s">
        <v>1877</v>
      </c>
      <c r="Q56" t="s">
        <v>29507</v>
      </c>
      <c r="R56" t="s">
        <v>626</v>
      </c>
      <c r="S56">
        <v>2500</v>
      </c>
      <c r="T56" t="s">
        <v>1896</v>
      </c>
      <c r="U56" s="4">
        <v>45806.347881944443</v>
      </c>
      <c r="V56" t="str">
        <f>IFERROR(VLOOKUP(B56,#REF!,1,0),"")</f>
        <v/>
      </c>
      <c r="W56" t="str" cm="1">
        <f t="array" ref="W56">IFERROR(_xlfn.IFS(AND(V56="",X56&lt;&gt;"王园园组",X56&lt;&gt;"other"),K56,AND(V56="",X56="王园园组"),G56),"other")</f>
        <v>other</v>
      </c>
      <c r="X56" t="str" cm="1">
        <f t="array" ref="X56">IFERROR(_xlfn.IFS(AND(V56="",IFERROR(VLOOKUP(N56,#REF!,1,0),1)&lt;&gt;1),N56,AND(V56="",I56="王园园组"),"王园园组"),"other")</f>
        <v>other</v>
      </c>
      <c r="Y56">
        <f>IFERROR(_xlfn.XLOOKUP(MID(T56, FIND("#", SUBSTITUTE(T56, "-", "#", LEN(T56) - LEN(SUBSTITUTE(T56, "-", "")))) + 1, LEN(T56)),#REF!,#REF!),0)</f>
        <v>0</v>
      </c>
      <c r="Z56">
        <f>MONTH(续费明细实时[[#This Row],[success_time]])</f>
        <v>5</v>
      </c>
      <c r="AA56" s="8" t="e">
        <f>VLOOKUP(续费明细实时[[#This Row],[parent_user_id]],#REF!,27,0)</f>
        <v>#REF!</v>
      </c>
    </row>
    <row r="57" spans="1:27" hidden="1">
      <c r="A57" s="1">
        <v>45791</v>
      </c>
      <c r="B57" t="s">
        <v>17438</v>
      </c>
      <c r="C57" t="s">
        <v>17439</v>
      </c>
      <c r="D57" t="s">
        <v>632</v>
      </c>
      <c r="E57" t="s">
        <v>546</v>
      </c>
      <c r="F57">
        <v>120</v>
      </c>
      <c r="G57" t="s">
        <v>1969</v>
      </c>
      <c r="H57" t="s">
        <v>559</v>
      </c>
      <c r="I57" t="s">
        <v>1876</v>
      </c>
      <c r="J57">
        <v>18283</v>
      </c>
      <c r="K57" t="s">
        <v>626</v>
      </c>
      <c r="L57" t="s">
        <v>649</v>
      </c>
      <c r="M57" t="s">
        <v>649</v>
      </c>
      <c r="N57" t="s">
        <v>649</v>
      </c>
      <c r="O57" t="s">
        <v>649</v>
      </c>
      <c r="P57" t="s">
        <v>1877</v>
      </c>
      <c r="Q57" t="s">
        <v>17440</v>
      </c>
      <c r="R57" t="s">
        <v>626</v>
      </c>
      <c r="S57">
        <v>2575</v>
      </c>
      <c r="T57" t="s">
        <v>1896</v>
      </c>
      <c r="U57" s="4">
        <v>45791.256620370368</v>
      </c>
      <c r="V57" t="str">
        <f>IFERROR(VLOOKUP(B57,#REF!,1,0),"")</f>
        <v/>
      </c>
      <c r="W57" t="str" cm="1">
        <f t="array" ref="W57">IFERROR(_xlfn.IFS(AND(V57="",X57&lt;&gt;"王园园组",X57&lt;&gt;"other"),K57,AND(V57="",X57="王园园组"),G57),"other")</f>
        <v>other</v>
      </c>
      <c r="X57" t="str" cm="1">
        <f t="array" ref="X57">IFERROR(_xlfn.IFS(AND(V57="",IFERROR(VLOOKUP(N57,#REF!,1,0),1)&lt;&gt;1),N57,AND(V57="",I57="王园园组"),"王园园组"),"other")</f>
        <v>other</v>
      </c>
      <c r="Y57">
        <f>IFERROR(_xlfn.XLOOKUP(MID(T57, FIND("#", SUBSTITUTE(T57, "-", "#", LEN(T57) - LEN(SUBSTITUTE(T57, "-", "")))) + 1, LEN(T57)),#REF!,#REF!),0)</f>
        <v>0</v>
      </c>
      <c r="Z57">
        <f>MONTH(续费明细实时[[#This Row],[success_time]])</f>
        <v>5</v>
      </c>
      <c r="AA57" s="8" t="e">
        <f>VLOOKUP(续费明细实时[[#This Row],[parent_user_id]],#REF!,27,0)</f>
        <v>#REF!</v>
      </c>
    </row>
    <row r="58" spans="1:27">
      <c r="A58" s="1">
        <v>45788</v>
      </c>
      <c r="B58" t="s">
        <v>9203</v>
      </c>
      <c r="C58" t="s">
        <v>9204</v>
      </c>
      <c r="D58" t="s">
        <v>886</v>
      </c>
      <c r="E58" t="s">
        <v>546</v>
      </c>
      <c r="F58">
        <v>60</v>
      </c>
      <c r="G58" t="s">
        <v>2035</v>
      </c>
      <c r="H58" t="s">
        <v>559</v>
      </c>
      <c r="I58" t="s">
        <v>1876</v>
      </c>
      <c r="J58">
        <v>10650</v>
      </c>
      <c r="K58" t="s">
        <v>303</v>
      </c>
      <c r="L58" t="s">
        <v>549</v>
      </c>
      <c r="M58" t="s">
        <v>550</v>
      </c>
      <c r="N58" t="s">
        <v>136</v>
      </c>
      <c r="O58" t="s">
        <v>143</v>
      </c>
      <c r="P58" t="s">
        <v>1877</v>
      </c>
      <c r="Q58" t="s">
        <v>9205</v>
      </c>
      <c r="R58" t="s">
        <v>626</v>
      </c>
      <c r="S58">
        <v>1500</v>
      </c>
      <c r="T58" t="s">
        <v>1891</v>
      </c>
      <c r="U58" s="4">
        <v>45788.669432870367</v>
      </c>
      <c r="V58" t="str">
        <f>IFERROR(VLOOKUP(B58,#REF!,1,0),"")</f>
        <v/>
      </c>
      <c r="W58" t="str" cm="1">
        <f t="array" ref="W58">IFERROR(_xlfn.IFS(AND(V58="",X58&lt;&gt;"王园园组",X58&lt;&gt;"other"),K58,AND(V58="",X58="王园园组"),G58),"other")</f>
        <v>other</v>
      </c>
      <c r="X58" t="str" cm="1">
        <f t="array" ref="X58">IFERROR(_xlfn.IFS(AND(V58="",IFERROR(VLOOKUP(N58,#REF!,1,0),1)&lt;&gt;1),N58,AND(V58="",I58="王园园组"),"王园园组"),"other")</f>
        <v>other</v>
      </c>
      <c r="Y58">
        <f>IFERROR(_xlfn.XLOOKUP(MID(T58, FIND("#", SUBSTITUTE(T58, "-", "#", LEN(T58) - LEN(SUBSTITUTE(T58, "-", "")))) + 1, LEN(T58)),#REF!,#REF!),0)</f>
        <v>0</v>
      </c>
      <c r="Z58">
        <f>MONTH(续费明细实时[[#This Row],[success_time]])</f>
        <v>5</v>
      </c>
      <c r="AA58" s="8" t="e">
        <f>VLOOKUP(续费明细实时[[#This Row],[parent_user_id]],#REF!,27,0)</f>
        <v>#REF!</v>
      </c>
    </row>
    <row r="59" spans="1:27">
      <c r="A59" s="1">
        <v>45801</v>
      </c>
      <c r="B59" t="s">
        <v>17441</v>
      </c>
      <c r="C59" t="s">
        <v>17442</v>
      </c>
      <c r="D59" t="s">
        <v>548</v>
      </c>
      <c r="E59" t="s">
        <v>546</v>
      </c>
      <c r="F59">
        <v>120</v>
      </c>
      <c r="G59" t="s">
        <v>1883</v>
      </c>
      <c r="H59" t="s">
        <v>559</v>
      </c>
      <c r="I59" t="s">
        <v>1876</v>
      </c>
      <c r="J59">
        <v>17750</v>
      </c>
      <c r="K59" t="s">
        <v>207</v>
      </c>
      <c r="L59" t="s">
        <v>549</v>
      </c>
      <c r="M59" t="s">
        <v>550</v>
      </c>
      <c r="N59" t="s">
        <v>551</v>
      </c>
      <c r="O59" t="s">
        <v>149</v>
      </c>
      <c r="P59" t="s">
        <v>1877</v>
      </c>
      <c r="Q59" t="s">
        <v>17443</v>
      </c>
      <c r="R59" t="s">
        <v>626</v>
      </c>
      <c r="S59">
        <v>2500</v>
      </c>
      <c r="T59" t="s">
        <v>1896</v>
      </c>
      <c r="U59" s="4">
        <v>45801.483576388891</v>
      </c>
      <c r="V59" t="str">
        <f>IFERROR(VLOOKUP(B59,#REF!,1,0),"")</f>
        <v/>
      </c>
      <c r="W59" t="str" cm="1">
        <f t="array" ref="W59">IFERROR(_xlfn.IFS(AND(V59="",X59&lt;&gt;"王园园组",X59&lt;&gt;"other"),K59,AND(V59="",X59="王园园组"),G59),"other")</f>
        <v>other</v>
      </c>
      <c r="X59" t="str" cm="1">
        <f t="array" ref="X59">IFERROR(_xlfn.IFS(AND(V59="",IFERROR(VLOOKUP(N59,#REF!,1,0),1)&lt;&gt;1),N59,AND(V59="",I59="王园园组"),"王园园组"),"other")</f>
        <v>other</v>
      </c>
      <c r="Y59">
        <f>IFERROR(_xlfn.XLOOKUP(MID(T59, FIND("#", SUBSTITUTE(T59, "-", "#", LEN(T59) - LEN(SUBSTITUTE(T59, "-", "")))) + 1, LEN(T59)),#REF!,#REF!),0)</f>
        <v>0</v>
      </c>
      <c r="Z59">
        <f>MONTH(续费明细实时[[#This Row],[success_time]])</f>
        <v>5</v>
      </c>
      <c r="AA59" s="8" t="e">
        <f>VLOOKUP(续费明细实时[[#This Row],[parent_user_id]],#REF!,27,0)</f>
        <v>#REF!</v>
      </c>
    </row>
    <row r="60" spans="1:27">
      <c r="A60" s="1">
        <v>45795</v>
      </c>
      <c r="B60" t="s">
        <v>17426</v>
      </c>
      <c r="C60" t="s">
        <v>17427</v>
      </c>
      <c r="D60" t="s">
        <v>886</v>
      </c>
      <c r="E60" t="s">
        <v>546</v>
      </c>
      <c r="F60">
        <v>60</v>
      </c>
      <c r="G60" t="s">
        <v>1994</v>
      </c>
      <c r="H60" t="s">
        <v>559</v>
      </c>
      <c r="I60" t="s">
        <v>1876</v>
      </c>
      <c r="J60">
        <v>11890</v>
      </c>
      <c r="K60" t="s">
        <v>275</v>
      </c>
      <c r="L60" t="s">
        <v>549</v>
      </c>
      <c r="M60" t="s">
        <v>550</v>
      </c>
      <c r="N60" t="s">
        <v>136</v>
      </c>
      <c r="O60" t="s">
        <v>139</v>
      </c>
      <c r="P60" t="s">
        <v>1877</v>
      </c>
      <c r="Q60" t="s">
        <v>17428</v>
      </c>
      <c r="R60" t="s">
        <v>626</v>
      </c>
      <c r="S60">
        <v>1674.585446</v>
      </c>
      <c r="T60" t="s">
        <v>1891</v>
      </c>
      <c r="U60" s="4">
        <v>45795.864930555559</v>
      </c>
      <c r="V60" t="str">
        <f>IFERROR(VLOOKUP(B60,#REF!,1,0),"")</f>
        <v/>
      </c>
      <c r="W60" t="str" cm="1">
        <f t="array" ref="W60">IFERROR(_xlfn.IFS(AND(V60="",X60&lt;&gt;"王园园组",X60&lt;&gt;"other"),K60,AND(V60="",X60="王园园组"),G60),"other")</f>
        <v>other</v>
      </c>
      <c r="X60" t="str" cm="1">
        <f t="array" ref="X60">IFERROR(_xlfn.IFS(AND(V60="",IFERROR(VLOOKUP(N60,#REF!,1,0),1)&lt;&gt;1),N60,AND(V60="",I60="王园园组"),"王园园组"),"other")</f>
        <v>other</v>
      </c>
      <c r="Y60">
        <f>IFERROR(_xlfn.XLOOKUP(MID(T60, FIND("#", SUBSTITUTE(T60, "-", "#", LEN(T60) - LEN(SUBSTITUTE(T60, "-", "")))) + 1, LEN(T60)),#REF!,#REF!),0)</f>
        <v>0</v>
      </c>
      <c r="Z60">
        <f>MONTH(续费明细实时[[#This Row],[success_time]])</f>
        <v>5</v>
      </c>
      <c r="AA60" s="8" t="e">
        <f>VLOOKUP(续费明细实时[[#This Row],[parent_user_id]],#REF!,27,0)</f>
        <v>#REF!</v>
      </c>
    </row>
    <row r="61" spans="1:27">
      <c r="A61" s="1">
        <v>45795</v>
      </c>
      <c r="B61" t="s">
        <v>17444</v>
      </c>
      <c r="C61" t="s">
        <v>17445</v>
      </c>
      <c r="D61" t="s">
        <v>548</v>
      </c>
      <c r="E61" t="s">
        <v>546</v>
      </c>
      <c r="F61">
        <v>60</v>
      </c>
      <c r="G61" t="s">
        <v>13037</v>
      </c>
      <c r="H61" t="s">
        <v>559</v>
      </c>
      <c r="I61" t="s">
        <v>1876</v>
      </c>
      <c r="J61">
        <v>10650</v>
      </c>
      <c r="K61" t="s">
        <v>258</v>
      </c>
      <c r="L61" t="s">
        <v>549</v>
      </c>
      <c r="M61" t="s">
        <v>550</v>
      </c>
      <c r="N61" t="s">
        <v>136</v>
      </c>
      <c r="O61" t="s">
        <v>147</v>
      </c>
      <c r="P61" t="s">
        <v>1877</v>
      </c>
      <c r="Q61" t="s">
        <v>17446</v>
      </c>
      <c r="R61" t="s">
        <v>626</v>
      </c>
      <c r="S61">
        <v>1500</v>
      </c>
      <c r="T61" t="s">
        <v>1891</v>
      </c>
      <c r="U61" s="4">
        <v>45795.386111111111</v>
      </c>
      <c r="V61" t="str">
        <f>IFERROR(VLOOKUP(B61,#REF!,1,0),"")</f>
        <v/>
      </c>
      <c r="W61" t="str" cm="1">
        <f t="array" ref="W61">IFERROR(_xlfn.IFS(AND(V61="",X61&lt;&gt;"王园园组",X61&lt;&gt;"other"),K61,AND(V61="",X61="王园园组"),G61),"other")</f>
        <v>other</v>
      </c>
      <c r="X61" t="str" cm="1">
        <f t="array" ref="X61">IFERROR(_xlfn.IFS(AND(V61="",IFERROR(VLOOKUP(N61,#REF!,1,0),1)&lt;&gt;1),N61,AND(V61="",I61="王园园组"),"王园园组"),"other")</f>
        <v>other</v>
      </c>
      <c r="Y61">
        <f>IFERROR(_xlfn.XLOOKUP(MID(T61, FIND("#", SUBSTITUTE(T61, "-", "#", LEN(T61) - LEN(SUBSTITUTE(T61, "-", "")))) + 1, LEN(T61)),#REF!,#REF!),0)</f>
        <v>0</v>
      </c>
      <c r="Z61">
        <f>MONTH(续费明细实时[[#This Row],[success_time]])</f>
        <v>5</v>
      </c>
      <c r="AA61" s="8" t="e">
        <f>VLOOKUP(续费明细实时[[#This Row],[parent_user_id]],#REF!,27,0)</f>
        <v>#REF!</v>
      </c>
    </row>
    <row r="62" spans="1:27" hidden="1">
      <c r="A62" s="1">
        <v>45796</v>
      </c>
      <c r="B62" t="s">
        <v>17513</v>
      </c>
      <c r="C62" t="s">
        <v>17514</v>
      </c>
      <c r="D62" t="s">
        <v>548</v>
      </c>
      <c r="E62" t="s">
        <v>2245</v>
      </c>
      <c r="F62">
        <v>2</v>
      </c>
      <c r="G62" t="s">
        <v>1939</v>
      </c>
      <c r="H62" t="s">
        <v>559</v>
      </c>
      <c r="I62" t="s">
        <v>1876</v>
      </c>
      <c r="J62">
        <v>35468</v>
      </c>
      <c r="K62" t="s">
        <v>247</v>
      </c>
      <c r="L62" t="s">
        <v>549</v>
      </c>
      <c r="M62" t="s">
        <v>550</v>
      </c>
      <c r="N62" t="s">
        <v>551</v>
      </c>
      <c r="O62" t="s">
        <v>242</v>
      </c>
      <c r="P62" t="s">
        <v>1877</v>
      </c>
      <c r="Q62" t="s">
        <v>17515</v>
      </c>
      <c r="R62" t="s">
        <v>626</v>
      </c>
      <c r="S62">
        <v>4995.5</v>
      </c>
      <c r="T62" t="s">
        <v>2777</v>
      </c>
      <c r="U62" s="4">
        <v>45796.805474537039</v>
      </c>
      <c r="V62" t="str">
        <f>IFERROR(VLOOKUP(B62,#REF!,1,0),"")</f>
        <v/>
      </c>
      <c r="W62" t="str" cm="1">
        <f t="array" ref="W62">IFERROR(_xlfn.IFS(AND(V62="",X62&lt;&gt;"王园园组",X62&lt;&gt;"other"),K62,AND(V62="",X62="王园园组"),G62),"other")</f>
        <v>other</v>
      </c>
      <c r="X62" t="str" cm="1">
        <f t="array" ref="X62">IFERROR(_xlfn.IFS(AND(V62="",IFERROR(VLOOKUP(N62,#REF!,1,0),1)&lt;&gt;1),N62,AND(V62="",I62="王园园组"),"王园园组"),"other")</f>
        <v>other</v>
      </c>
      <c r="Y62">
        <f>IFERROR(_xlfn.XLOOKUP(MID(T62, FIND("#", SUBSTITUTE(T62, "-", "#", LEN(T62) - LEN(SUBSTITUTE(T62, "-", "")))) + 1, LEN(T62)),#REF!,#REF!),0)</f>
        <v>0</v>
      </c>
      <c r="Z62">
        <f>MONTH(续费明细实时[[#This Row],[success_time]])</f>
        <v>5</v>
      </c>
      <c r="AA62" s="8" t="e">
        <f>VLOOKUP(续费明细实时[[#This Row],[parent_user_id]],#REF!,27,0)</f>
        <v>#REF!</v>
      </c>
    </row>
    <row r="63" spans="1:27">
      <c r="A63" s="1">
        <v>45797</v>
      </c>
      <c r="B63" t="s">
        <v>17516</v>
      </c>
      <c r="C63" t="s">
        <v>17517</v>
      </c>
      <c r="D63" t="s">
        <v>548</v>
      </c>
      <c r="E63" t="s">
        <v>546</v>
      </c>
      <c r="F63">
        <v>120</v>
      </c>
      <c r="G63" t="s">
        <v>2071</v>
      </c>
      <c r="H63" t="s">
        <v>559</v>
      </c>
      <c r="I63" t="s">
        <v>1876</v>
      </c>
      <c r="J63">
        <v>18283</v>
      </c>
      <c r="K63" t="s">
        <v>204</v>
      </c>
      <c r="L63" t="s">
        <v>549</v>
      </c>
      <c r="M63" t="s">
        <v>550</v>
      </c>
      <c r="N63" t="s">
        <v>551</v>
      </c>
      <c r="O63" t="s">
        <v>149</v>
      </c>
      <c r="P63" t="s">
        <v>1877</v>
      </c>
      <c r="Q63" t="s">
        <v>17518</v>
      </c>
      <c r="R63" t="s">
        <v>626</v>
      </c>
      <c r="S63">
        <v>2575</v>
      </c>
      <c r="T63" t="s">
        <v>1896</v>
      </c>
      <c r="U63" s="4">
        <v>45797.738599537035</v>
      </c>
      <c r="V63" t="str">
        <f>IFERROR(VLOOKUP(B63,#REF!,1,0),"")</f>
        <v/>
      </c>
      <c r="W63" t="str" cm="1">
        <f t="array" ref="W63">IFERROR(_xlfn.IFS(AND(V63="",X63&lt;&gt;"王园园组",X63&lt;&gt;"other"),K63,AND(V63="",X63="王园园组"),G63),"other")</f>
        <v>other</v>
      </c>
      <c r="X63" t="str" cm="1">
        <f t="array" ref="X63">IFERROR(_xlfn.IFS(AND(V63="",IFERROR(VLOOKUP(N63,#REF!,1,0),1)&lt;&gt;1),N63,AND(V63="",I63="王园园组"),"王园园组"),"other")</f>
        <v>other</v>
      </c>
      <c r="Y63">
        <f>IFERROR(_xlfn.XLOOKUP(MID(T63, FIND("#", SUBSTITUTE(T63, "-", "#", LEN(T63) - LEN(SUBSTITUTE(T63, "-", "")))) + 1, LEN(T63)),#REF!,#REF!),0)</f>
        <v>0</v>
      </c>
      <c r="Z63">
        <f>MONTH(续费明细实时[[#This Row],[success_time]])</f>
        <v>5</v>
      </c>
      <c r="AA63" s="8" t="e">
        <f>VLOOKUP(续费明细实时[[#This Row],[parent_user_id]],#REF!,27,0)</f>
        <v>#REF!</v>
      </c>
    </row>
    <row r="64" spans="1:27">
      <c r="A64" s="1">
        <v>45803</v>
      </c>
      <c r="B64" t="s">
        <v>28872</v>
      </c>
      <c r="C64" t="s">
        <v>28873</v>
      </c>
      <c r="D64" t="s">
        <v>548</v>
      </c>
      <c r="E64" t="s">
        <v>546</v>
      </c>
      <c r="F64">
        <v>120</v>
      </c>
      <c r="G64" t="s">
        <v>1894</v>
      </c>
      <c r="H64" t="s">
        <v>559</v>
      </c>
      <c r="I64" t="s">
        <v>1876</v>
      </c>
      <c r="J64">
        <v>17750</v>
      </c>
      <c r="K64" t="s">
        <v>253</v>
      </c>
      <c r="L64" t="s">
        <v>549</v>
      </c>
      <c r="M64" t="s">
        <v>550</v>
      </c>
      <c r="N64" t="s">
        <v>136</v>
      </c>
      <c r="O64" t="s">
        <v>147</v>
      </c>
      <c r="P64" t="s">
        <v>1877</v>
      </c>
      <c r="Q64" t="s">
        <v>28874</v>
      </c>
      <c r="R64" t="s">
        <v>626</v>
      </c>
      <c r="S64">
        <v>2500</v>
      </c>
      <c r="T64" t="s">
        <v>1896</v>
      </c>
      <c r="U64" s="4">
        <v>45803.457129629627</v>
      </c>
      <c r="V64" t="str">
        <f>IFERROR(VLOOKUP(B64,#REF!,1,0),"")</f>
        <v/>
      </c>
      <c r="W64" t="str" cm="1">
        <f t="array" ref="W64">IFERROR(_xlfn.IFS(AND(V64="",X64&lt;&gt;"王园园组",X64&lt;&gt;"other"),K64,AND(V64="",X64="王园园组"),G64),"other")</f>
        <v>other</v>
      </c>
      <c r="X64" t="str" cm="1">
        <f t="array" ref="X64">IFERROR(_xlfn.IFS(AND(V64="",IFERROR(VLOOKUP(N64,#REF!,1,0),1)&lt;&gt;1),N64,AND(V64="",I64="王园园组"),"王园园组"),"other")</f>
        <v>other</v>
      </c>
      <c r="Y64">
        <f>IFERROR(_xlfn.XLOOKUP(MID(T64, FIND("#", SUBSTITUTE(T64, "-", "#", LEN(T64) - LEN(SUBSTITUTE(T64, "-", "")))) + 1, LEN(T64)),#REF!,#REF!),0)</f>
        <v>0</v>
      </c>
      <c r="Z64">
        <f>MONTH(续费明细实时[[#This Row],[success_time]])</f>
        <v>5</v>
      </c>
      <c r="AA64" s="8" t="e">
        <f>VLOOKUP(续费明细实时[[#This Row],[parent_user_id]],#REF!,27,0)</f>
        <v>#REF!</v>
      </c>
    </row>
    <row r="65" spans="1:27" hidden="1">
      <c r="A65" s="1">
        <v>45792</v>
      </c>
      <c r="B65" t="s">
        <v>17519</v>
      </c>
      <c r="C65" t="s">
        <v>17520</v>
      </c>
      <c r="D65" t="s">
        <v>548</v>
      </c>
      <c r="E65" t="s">
        <v>2245</v>
      </c>
      <c r="F65">
        <v>1</v>
      </c>
      <c r="G65" t="s">
        <v>1939</v>
      </c>
      <c r="H65" t="s">
        <v>559</v>
      </c>
      <c r="I65" t="s">
        <v>1876</v>
      </c>
      <c r="J65">
        <v>724</v>
      </c>
      <c r="K65" t="s">
        <v>230</v>
      </c>
      <c r="L65" t="s">
        <v>549</v>
      </c>
      <c r="M65" t="s">
        <v>550</v>
      </c>
      <c r="N65" t="s">
        <v>551</v>
      </c>
      <c r="O65" t="s">
        <v>145</v>
      </c>
      <c r="P65" t="s">
        <v>1877</v>
      </c>
      <c r="Q65" t="s">
        <v>17521</v>
      </c>
      <c r="R65" t="s">
        <v>626</v>
      </c>
      <c r="S65">
        <v>101.97</v>
      </c>
      <c r="T65" t="s">
        <v>14956</v>
      </c>
      <c r="U65" s="4">
        <v>45792.508159722223</v>
      </c>
      <c r="V65" t="str">
        <f>IFERROR(VLOOKUP(B65,#REF!,1,0),"")</f>
        <v/>
      </c>
      <c r="W65" t="str" cm="1">
        <f t="array" ref="W65">IFERROR(_xlfn.IFS(AND(V65="",X65&lt;&gt;"王园园组",X65&lt;&gt;"other"),K65,AND(V65="",X65="王园园组"),G65),"other")</f>
        <v>other</v>
      </c>
      <c r="X65" t="str" cm="1">
        <f t="array" ref="X65">IFERROR(_xlfn.IFS(AND(V65="",IFERROR(VLOOKUP(N65,#REF!,1,0),1)&lt;&gt;1),N65,AND(V65="",I65="王园园组"),"王园园组"),"other")</f>
        <v>other</v>
      </c>
      <c r="Y65">
        <f>IFERROR(_xlfn.XLOOKUP(MID(T65, FIND("#", SUBSTITUTE(T65, "-", "#", LEN(T65) - LEN(SUBSTITUTE(T65, "-", "")))) + 1, LEN(T65)),#REF!,#REF!),0)</f>
        <v>0</v>
      </c>
      <c r="Z65">
        <f>MONTH(续费明细实时[[#This Row],[success_time]])</f>
        <v>5</v>
      </c>
      <c r="AA65" s="8" t="e">
        <f>VLOOKUP(续费明细实时[[#This Row],[parent_user_id]],#REF!,27,0)</f>
        <v>#REF!</v>
      </c>
    </row>
    <row r="66" spans="1:27">
      <c r="A66" s="1">
        <v>45801</v>
      </c>
      <c r="B66" t="s">
        <v>17522</v>
      </c>
      <c r="C66" t="s">
        <v>17523</v>
      </c>
      <c r="D66" t="s">
        <v>1104</v>
      </c>
      <c r="E66" t="s">
        <v>546</v>
      </c>
      <c r="F66">
        <v>120</v>
      </c>
      <c r="G66" t="s">
        <v>1990</v>
      </c>
      <c r="H66" t="s">
        <v>559</v>
      </c>
      <c r="I66" t="s">
        <v>1876</v>
      </c>
      <c r="J66">
        <v>17750</v>
      </c>
      <c r="K66" t="s">
        <v>239</v>
      </c>
      <c r="L66" t="s">
        <v>549</v>
      </c>
      <c r="M66" t="s">
        <v>550</v>
      </c>
      <c r="N66" t="s">
        <v>551</v>
      </c>
      <c r="O66" t="s">
        <v>141</v>
      </c>
      <c r="P66" t="s">
        <v>1877</v>
      </c>
      <c r="Q66" t="s">
        <v>17524</v>
      </c>
      <c r="R66" t="s">
        <v>626</v>
      </c>
      <c r="S66">
        <v>2500</v>
      </c>
      <c r="T66" t="s">
        <v>1896</v>
      </c>
      <c r="U66" s="4">
        <v>45801.544652777775</v>
      </c>
      <c r="V66" t="str">
        <f>IFERROR(VLOOKUP(B66,#REF!,1,0),"")</f>
        <v/>
      </c>
      <c r="W66" t="str" cm="1">
        <f t="array" ref="W66">IFERROR(_xlfn.IFS(AND(V66="",X66&lt;&gt;"王园园组",X66&lt;&gt;"other"),K66,AND(V66="",X66="王园园组"),G66),"other")</f>
        <v>other</v>
      </c>
      <c r="X66" t="str" cm="1">
        <f t="array" ref="X66">IFERROR(_xlfn.IFS(AND(V66="",IFERROR(VLOOKUP(N66,#REF!,1,0),1)&lt;&gt;1),N66,AND(V66="",I66="王园园组"),"王园园组"),"other")</f>
        <v>other</v>
      </c>
      <c r="Y66">
        <f>IFERROR(_xlfn.XLOOKUP(MID(T66, FIND("#", SUBSTITUTE(T66, "-", "#", LEN(T66) - LEN(SUBSTITUTE(T66, "-", "")))) + 1, LEN(T66)),#REF!,#REF!),0)</f>
        <v>0</v>
      </c>
      <c r="Z66">
        <f>MONTH(续费明细实时[[#This Row],[success_time]])</f>
        <v>5</v>
      </c>
      <c r="AA66" s="8" t="e">
        <f>VLOOKUP(续费明细实时[[#This Row],[parent_user_id]],#REF!,27,0)</f>
        <v>#REF!</v>
      </c>
    </row>
    <row r="67" spans="1:27">
      <c r="A67" s="1">
        <v>45802</v>
      </c>
      <c r="B67" t="s">
        <v>16901</v>
      </c>
      <c r="C67" t="s">
        <v>16902</v>
      </c>
      <c r="D67" t="s">
        <v>548</v>
      </c>
      <c r="E67" t="s">
        <v>546</v>
      </c>
      <c r="F67">
        <v>60</v>
      </c>
      <c r="G67" t="s">
        <v>2139</v>
      </c>
      <c r="H67" t="s">
        <v>559</v>
      </c>
      <c r="I67" t="s">
        <v>1876</v>
      </c>
      <c r="J67">
        <v>10650</v>
      </c>
      <c r="K67" t="s">
        <v>288</v>
      </c>
      <c r="L67" t="s">
        <v>549</v>
      </c>
      <c r="M67" t="s">
        <v>550</v>
      </c>
      <c r="N67" t="s">
        <v>136</v>
      </c>
      <c r="O67" t="s">
        <v>283</v>
      </c>
      <c r="P67" t="s">
        <v>1877</v>
      </c>
      <c r="Q67" t="s">
        <v>16903</v>
      </c>
      <c r="R67" t="s">
        <v>626</v>
      </c>
      <c r="S67">
        <v>1500</v>
      </c>
      <c r="T67" t="s">
        <v>1891</v>
      </c>
      <c r="U67" s="4">
        <v>45802.268263888887</v>
      </c>
      <c r="V67" t="str">
        <f>IFERROR(VLOOKUP(B67,#REF!,1,0),"")</f>
        <v/>
      </c>
      <c r="W67" t="str" cm="1">
        <f t="array" ref="W67">IFERROR(_xlfn.IFS(AND(V67="",X67&lt;&gt;"王园园组",X67&lt;&gt;"other"),K67,AND(V67="",X67="王园园组"),G67),"other")</f>
        <v>other</v>
      </c>
      <c r="X67" t="str" cm="1">
        <f t="array" ref="X67">IFERROR(_xlfn.IFS(AND(V67="",IFERROR(VLOOKUP(N67,#REF!,1,0),1)&lt;&gt;1),N67,AND(V67="",I67="王园园组"),"王园园组"),"other")</f>
        <v>other</v>
      </c>
      <c r="Y67">
        <f>IFERROR(_xlfn.XLOOKUP(MID(T67, FIND("#", SUBSTITUTE(T67, "-", "#", LEN(T67) - LEN(SUBSTITUTE(T67, "-", "")))) + 1, LEN(T67)),#REF!,#REF!),0)</f>
        <v>0</v>
      </c>
      <c r="Z67">
        <f>MONTH(续费明细实时[[#This Row],[success_time]])</f>
        <v>5</v>
      </c>
      <c r="AA67" s="8" t="e">
        <f>VLOOKUP(续费明细实时[[#This Row],[parent_user_id]],#REF!,27,0)</f>
        <v>#REF!</v>
      </c>
    </row>
    <row r="68" spans="1:27">
      <c r="A68" s="1">
        <v>45797</v>
      </c>
      <c r="B68" t="s">
        <v>17501</v>
      </c>
      <c r="C68" t="s">
        <v>17502</v>
      </c>
      <c r="D68" t="s">
        <v>632</v>
      </c>
      <c r="E68" t="s">
        <v>546</v>
      </c>
      <c r="F68">
        <v>120</v>
      </c>
      <c r="G68" t="s">
        <v>1939</v>
      </c>
      <c r="H68" t="s">
        <v>559</v>
      </c>
      <c r="I68" t="s">
        <v>1876</v>
      </c>
      <c r="J68">
        <v>18283</v>
      </c>
      <c r="K68" t="s">
        <v>206</v>
      </c>
      <c r="L68" t="s">
        <v>549</v>
      </c>
      <c r="M68" t="s">
        <v>550</v>
      </c>
      <c r="N68" t="s">
        <v>551</v>
      </c>
      <c r="O68" t="s">
        <v>149</v>
      </c>
      <c r="P68" t="s">
        <v>1877</v>
      </c>
      <c r="Q68" t="s">
        <v>17503</v>
      </c>
      <c r="R68" t="s">
        <v>626</v>
      </c>
      <c r="S68">
        <v>2575</v>
      </c>
      <c r="T68" t="s">
        <v>1896</v>
      </c>
      <c r="U68" s="4">
        <v>45797.879976851851</v>
      </c>
      <c r="V68" t="str">
        <f>IFERROR(VLOOKUP(B68,#REF!,1,0),"")</f>
        <v/>
      </c>
      <c r="W68" t="str" cm="1">
        <f t="array" ref="W68">IFERROR(_xlfn.IFS(AND(V68="",X68&lt;&gt;"王园园组",X68&lt;&gt;"other"),K68,AND(V68="",X68="王园园组"),G68),"other")</f>
        <v>other</v>
      </c>
      <c r="X68" t="str" cm="1">
        <f t="array" ref="X68">IFERROR(_xlfn.IFS(AND(V68="",IFERROR(VLOOKUP(N68,#REF!,1,0),1)&lt;&gt;1),N68,AND(V68="",I68="王园园组"),"王园园组"),"other")</f>
        <v>other</v>
      </c>
      <c r="Y68">
        <f>IFERROR(_xlfn.XLOOKUP(MID(T68, FIND("#", SUBSTITUTE(T68, "-", "#", LEN(T68) - LEN(SUBSTITUTE(T68, "-", "")))) + 1, LEN(T68)),#REF!,#REF!),0)</f>
        <v>0</v>
      </c>
      <c r="Z68">
        <f>MONTH(续费明细实时[[#This Row],[success_time]])</f>
        <v>5</v>
      </c>
      <c r="AA68" s="8" t="e">
        <f>VLOOKUP(续费明细实时[[#This Row],[parent_user_id]],#REF!,27,0)</f>
        <v>#REF!</v>
      </c>
    </row>
    <row r="69" spans="1:27">
      <c r="A69" s="1">
        <v>45792</v>
      </c>
      <c r="B69" t="s">
        <v>17504</v>
      </c>
      <c r="C69" t="s">
        <v>17505</v>
      </c>
      <c r="D69" t="s">
        <v>548</v>
      </c>
      <c r="E69" t="s">
        <v>546</v>
      </c>
      <c r="F69">
        <v>60</v>
      </c>
      <c r="G69" t="s">
        <v>1894</v>
      </c>
      <c r="H69" t="s">
        <v>559</v>
      </c>
      <c r="I69" t="s">
        <v>1876</v>
      </c>
      <c r="J69">
        <v>10650</v>
      </c>
      <c r="K69" t="s">
        <v>247</v>
      </c>
      <c r="L69" t="s">
        <v>549</v>
      </c>
      <c r="M69" t="s">
        <v>550</v>
      </c>
      <c r="N69" t="s">
        <v>551</v>
      </c>
      <c r="O69" t="s">
        <v>242</v>
      </c>
      <c r="P69" t="s">
        <v>1877</v>
      </c>
      <c r="Q69" t="s">
        <v>17506</v>
      </c>
      <c r="R69" t="s">
        <v>626</v>
      </c>
      <c r="S69">
        <v>1500</v>
      </c>
      <c r="T69" t="s">
        <v>1891</v>
      </c>
      <c r="U69" s="4">
        <v>45792.528784722221</v>
      </c>
      <c r="V69" t="str">
        <f>IFERROR(VLOOKUP(B69,#REF!,1,0),"")</f>
        <v/>
      </c>
      <c r="W69" t="str" cm="1">
        <f t="array" ref="W69">IFERROR(_xlfn.IFS(AND(V69="",X69&lt;&gt;"王园园组",X69&lt;&gt;"other"),K69,AND(V69="",X69="王园园组"),G69),"other")</f>
        <v>other</v>
      </c>
      <c r="X69" t="str" cm="1">
        <f t="array" ref="X69">IFERROR(_xlfn.IFS(AND(V69="",IFERROR(VLOOKUP(N69,#REF!,1,0),1)&lt;&gt;1),N69,AND(V69="",I69="王园园组"),"王园园组"),"other")</f>
        <v>other</v>
      </c>
      <c r="Y69">
        <f>IFERROR(_xlfn.XLOOKUP(MID(T69, FIND("#", SUBSTITUTE(T69, "-", "#", LEN(T69) - LEN(SUBSTITUTE(T69, "-", "")))) + 1, LEN(T69)),#REF!,#REF!),0)</f>
        <v>0</v>
      </c>
      <c r="Z69">
        <f>MONTH(续费明细实时[[#This Row],[success_time]])</f>
        <v>5</v>
      </c>
      <c r="AA69" s="8" t="e">
        <f>VLOOKUP(续费明细实时[[#This Row],[parent_user_id]],#REF!,27,0)</f>
        <v>#REF!</v>
      </c>
    </row>
    <row r="70" spans="1:27">
      <c r="A70" s="1">
        <v>45780</v>
      </c>
      <c r="B70" t="s">
        <v>3033</v>
      </c>
      <c r="C70" t="s">
        <v>3034</v>
      </c>
      <c r="D70" t="s">
        <v>548</v>
      </c>
      <c r="E70" t="s">
        <v>641</v>
      </c>
      <c r="F70">
        <v>50</v>
      </c>
      <c r="G70" t="s">
        <v>2046</v>
      </c>
      <c r="H70" t="s">
        <v>559</v>
      </c>
      <c r="I70" t="s">
        <v>1876</v>
      </c>
      <c r="J70">
        <v>4351</v>
      </c>
      <c r="K70" t="s">
        <v>203</v>
      </c>
      <c r="L70" t="s">
        <v>549</v>
      </c>
      <c r="M70" t="s">
        <v>550</v>
      </c>
      <c r="N70" t="s">
        <v>551</v>
      </c>
      <c r="O70" t="s">
        <v>149</v>
      </c>
      <c r="P70" t="s">
        <v>1877</v>
      </c>
      <c r="Q70" t="s">
        <v>3035</v>
      </c>
      <c r="R70" t="s">
        <v>626</v>
      </c>
      <c r="S70">
        <v>612.85</v>
      </c>
      <c r="T70" t="s">
        <v>2404</v>
      </c>
      <c r="U70" s="4">
        <v>45780.515613425923</v>
      </c>
      <c r="V70" t="str">
        <f>IFERROR(VLOOKUP(B70,#REF!,1,0),"")</f>
        <v/>
      </c>
      <c r="W70" t="str" cm="1">
        <f t="array" ref="W70">IFERROR(_xlfn.IFS(AND(V70="",X70&lt;&gt;"王园园组",X70&lt;&gt;"other"),K70,AND(V70="",X70="王园园组"),G70),"other")</f>
        <v>other</v>
      </c>
      <c r="X70" t="str" cm="1">
        <f t="array" ref="X70">IFERROR(_xlfn.IFS(AND(V70="",IFERROR(VLOOKUP(N70,#REF!,1,0),1)&lt;&gt;1),N70,AND(V70="",I70="王园园组"),"王园园组"),"other")</f>
        <v>other</v>
      </c>
      <c r="Y70">
        <f>IFERROR(_xlfn.XLOOKUP(MID(T70, FIND("#", SUBSTITUTE(T70, "-", "#", LEN(T70) - LEN(SUBSTITUTE(T70, "-", "")))) + 1, LEN(T70)),#REF!,#REF!),0)</f>
        <v>0</v>
      </c>
      <c r="Z70">
        <f>MONTH(续费明细实时[[#This Row],[success_time]])</f>
        <v>5</v>
      </c>
      <c r="AA70" s="8" t="e">
        <f>VLOOKUP(续费明细实时[[#This Row],[parent_user_id]],#REF!,27,0)</f>
        <v>#REF!</v>
      </c>
    </row>
    <row r="71" spans="1:27">
      <c r="A71" s="1">
        <v>45796</v>
      </c>
      <c r="B71" t="s">
        <v>17525</v>
      </c>
      <c r="C71" t="s">
        <v>17526</v>
      </c>
      <c r="D71" t="s">
        <v>548</v>
      </c>
      <c r="E71" t="s">
        <v>2273</v>
      </c>
      <c r="F71">
        <v>18</v>
      </c>
      <c r="G71" t="s">
        <v>3015</v>
      </c>
      <c r="H71" t="s">
        <v>550</v>
      </c>
      <c r="I71" t="s">
        <v>1889</v>
      </c>
      <c r="J71">
        <v>4607</v>
      </c>
      <c r="K71" t="s">
        <v>256</v>
      </c>
      <c r="L71" t="s">
        <v>549</v>
      </c>
      <c r="M71" t="s">
        <v>550</v>
      </c>
      <c r="N71" t="s">
        <v>136</v>
      </c>
      <c r="O71" t="s">
        <v>147</v>
      </c>
      <c r="P71" t="s">
        <v>1877</v>
      </c>
      <c r="Q71" t="s">
        <v>17527</v>
      </c>
      <c r="R71" t="s">
        <v>626</v>
      </c>
      <c r="S71">
        <v>648.9</v>
      </c>
      <c r="T71" t="s">
        <v>17528</v>
      </c>
      <c r="U71" s="4">
        <v>45796.495798611111</v>
      </c>
      <c r="V71" t="str">
        <f>IFERROR(VLOOKUP(B71,#REF!,1,0),"")</f>
        <v/>
      </c>
      <c r="W71" t="str" cm="1">
        <f t="array" ref="W71">IFERROR(_xlfn.IFS(AND(V71="",X71&lt;&gt;"王园园组",X71&lt;&gt;"other"),K71,AND(V71="",X71="王园园组"),G71),"other")</f>
        <v>other</v>
      </c>
      <c r="X71" t="str" cm="1">
        <f t="array" ref="X71">IFERROR(_xlfn.IFS(AND(V71="",IFERROR(VLOOKUP(N71,#REF!,1,0),1)&lt;&gt;1),N71,AND(V71="",I71="王园园组"),"王园园组"),"other")</f>
        <v>other</v>
      </c>
      <c r="Y71">
        <f>IFERROR(_xlfn.XLOOKUP(MID(T71, FIND("#", SUBSTITUTE(T71, "-", "#", LEN(T71) - LEN(SUBSTITUTE(T71, "-", "")))) + 1, LEN(T71)),#REF!,#REF!),0)</f>
        <v>0</v>
      </c>
      <c r="Z71">
        <f>MONTH(续费明细实时[[#This Row],[success_time]])</f>
        <v>5</v>
      </c>
      <c r="AA71" s="8" t="e">
        <f>VLOOKUP(续费明细实时[[#This Row],[parent_user_id]],#REF!,27,0)</f>
        <v>#REF!</v>
      </c>
    </row>
    <row r="72" spans="1:27">
      <c r="A72" s="1">
        <v>45789</v>
      </c>
      <c r="B72" t="s">
        <v>10917</v>
      </c>
      <c r="C72" t="s">
        <v>10918</v>
      </c>
      <c r="D72" t="s">
        <v>902</v>
      </c>
      <c r="E72" t="s">
        <v>546</v>
      </c>
      <c r="F72">
        <v>240</v>
      </c>
      <c r="G72" t="s">
        <v>2035</v>
      </c>
      <c r="H72" t="s">
        <v>559</v>
      </c>
      <c r="I72" t="s">
        <v>1876</v>
      </c>
      <c r="J72">
        <v>36890</v>
      </c>
      <c r="K72" t="s">
        <v>272</v>
      </c>
      <c r="L72" t="s">
        <v>549</v>
      </c>
      <c r="M72" t="s">
        <v>550</v>
      </c>
      <c r="N72" t="s">
        <v>136</v>
      </c>
      <c r="O72" t="s">
        <v>139</v>
      </c>
      <c r="P72" t="s">
        <v>1877</v>
      </c>
      <c r="Q72" t="s">
        <v>10919</v>
      </c>
      <c r="R72" t="s">
        <v>626</v>
      </c>
      <c r="S72">
        <v>5195.8344280000001</v>
      </c>
      <c r="T72" t="s">
        <v>1931</v>
      </c>
      <c r="U72" s="4">
        <v>45789.637789351851</v>
      </c>
      <c r="V72" t="str">
        <f>IFERROR(VLOOKUP(B72,#REF!,1,0),"")</f>
        <v/>
      </c>
      <c r="W72" t="str" cm="1">
        <f t="array" ref="W72">IFERROR(_xlfn.IFS(AND(V72="",X72&lt;&gt;"王园园组",X72&lt;&gt;"other"),K72,AND(V72="",X72="王园园组"),G72),"other")</f>
        <v>other</v>
      </c>
      <c r="X72" t="str" cm="1">
        <f t="array" ref="X72">IFERROR(_xlfn.IFS(AND(V72="",IFERROR(VLOOKUP(N72,#REF!,1,0),1)&lt;&gt;1),N72,AND(V72="",I72="王园园组"),"王园园组"),"other")</f>
        <v>other</v>
      </c>
      <c r="Y72">
        <f>IFERROR(_xlfn.XLOOKUP(MID(T72, FIND("#", SUBSTITUTE(T72, "-", "#", LEN(T72) - LEN(SUBSTITUTE(T72, "-", "")))) + 1, LEN(T72)),#REF!,#REF!),0)</f>
        <v>0</v>
      </c>
      <c r="Z72">
        <f>MONTH(续费明细实时[[#This Row],[success_time]])</f>
        <v>5</v>
      </c>
      <c r="AA72" s="8" t="e">
        <f>VLOOKUP(续费明细实时[[#This Row],[parent_user_id]],#REF!,27,0)</f>
        <v>#REF!</v>
      </c>
    </row>
    <row r="73" spans="1:27">
      <c r="A73" s="1">
        <v>45790</v>
      </c>
      <c r="B73" t="s">
        <v>17507</v>
      </c>
      <c r="C73" t="s">
        <v>17508</v>
      </c>
      <c r="D73" t="s">
        <v>902</v>
      </c>
      <c r="E73" t="s">
        <v>546</v>
      </c>
      <c r="F73">
        <v>240</v>
      </c>
      <c r="G73" t="s">
        <v>1973</v>
      </c>
      <c r="H73" t="s">
        <v>559</v>
      </c>
      <c r="I73" t="s">
        <v>1876</v>
      </c>
      <c r="J73">
        <v>31950</v>
      </c>
      <c r="K73" t="s">
        <v>275</v>
      </c>
      <c r="L73" t="s">
        <v>549</v>
      </c>
      <c r="M73" t="s">
        <v>550</v>
      </c>
      <c r="N73" t="s">
        <v>136</v>
      </c>
      <c r="O73" t="s">
        <v>139</v>
      </c>
      <c r="P73" t="s">
        <v>1877</v>
      </c>
      <c r="Q73" t="s">
        <v>17509</v>
      </c>
      <c r="R73" t="s">
        <v>626</v>
      </c>
      <c r="S73">
        <v>4500</v>
      </c>
      <c r="T73" t="s">
        <v>1931</v>
      </c>
      <c r="U73" s="4">
        <v>45790.729224537034</v>
      </c>
      <c r="V73" t="str">
        <f>IFERROR(VLOOKUP(B73,#REF!,1,0),"")</f>
        <v/>
      </c>
      <c r="W73" t="str" cm="1">
        <f t="array" ref="W73">IFERROR(_xlfn.IFS(AND(V73="",X73&lt;&gt;"王园园组",X73&lt;&gt;"other"),K73,AND(V73="",X73="王园园组"),G73),"other")</f>
        <v>other</v>
      </c>
      <c r="X73" t="str" cm="1">
        <f t="array" ref="X73">IFERROR(_xlfn.IFS(AND(V73="",IFERROR(VLOOKUP(N73,#REF!,1,0),1)&lt;&gt;1),N73,AND(V73="",I73="王园园组"),"王园园组"),"other")</f>
        <v>other</v>
      </c>
      <c r="Y73">
        <f>IFERROR(_xlfn.XLOOKUP(MID(T73, FIND("#", SUBSTITUTE(T73, "-", "#", LEN(T73) - LEN(SUBSTITUTE(T73, "-", "")))) + 1, LEN(T73)),#REF!,#REF!),0)</f>
        <v>0</v>
      </c>
      <c r="Z73">
        <f>MONTH(续费明细实时[[#This Row],[success_time]])</f>
        <v>5</v>
      </c>
      <c r="AA73" s="8" t="e">
        <f>VLOOKUP(续费明细实时[[#This Row],[parent_user_id]],#REF!,27,0)</f>
        <v>#REF!</v>
      </c>
    </row>
    <row r="74" spans="1:27">
      <c r="A74" s="1">
        <v>45786</v>
      </c>
      <c r="B74" t="s">
        <v>3036</v>
      </c>
      <c r="C74" t="s">
        <v>3037</v>
      </c>
      <c r="D74" t="s">
        <v>1314</v>
      </c>
      <c r="E74" t="s">
        <v>546</v>
      </c>
      <c r="F74">
        <v>120</v>
      </c>
      <c r="G74" t="s">
        <v>1917</v>
      </c>
      <c r="H74" t="s">
        <v>559</v>
      </c>
      <c r="I74" t="s">
        <v>1876</v>
      </c>
      <c r="J74">
        <v>17750</v>
      </c>
      <c r="K74" t="s">
        <v>294</v>
      </c>
      <c r="L74" t="s">
        <v>549</v>
      </c>
      <c r="M74" t="s">
        <v>550</v>
      </c>
      <c r="N74" t="s">
        <v>136</v>
      </c>
      <c r="O74" t="s">
        <v>292</v>
      </c>
      <c r="P74" t="s">
        <v>1877</v>
      </c>
      <c r="Q74" t="s">
        <v>3038</v>
      </c>
      <c r="R74" t="s">
        <v>626</v>
      </c>
      <c r="S74">
        <v>2500</v>
      </c>
      <c r="T74" t="s">
        <v>1896</v>
      </c>
      <c r="U74" s="4">
        <v>45786.83866898148</v>
      </c>
      <c r="V74" t="str">
        <f>IFERROR(VLOOKUP(B74,#REF!,1,0),"")</f>
        <v/>
      </c>
      <c r="W74" t="str" cm="1">
        <f t="array" ref="W74">IFERROR(_xlfn.IFS(AND(V74="",X74&lt;&gt;"王园园组",X74&lt;&gt;"other"),K74,AND(V74="",X74="王园园组"),G74),"other")</f>
        <v>other</v>
      </c>
      <c r="X74" t="str" cm="1">
        <f t="array" ref="X74">IFERROR(_xlfn.IFS(AND(V74="",IFERROR(VLOOKUP(N74,#REF!,1,0),1)&lt;&gt;1),N74,AND(V74="",I74="王园园组"),"王园园组"),"other")</f>
        <v>other</v>
      </c>
      <c r="Y74">
        <f>IFERROR(_xlfn.XLOOKUP(MID(T74, FIND("#", SUBSTITUTE(T74, "-", "#", LEN(T74) - LEN(SUBSTITUTE(T74, "-", "")))) + 1, LEN(T74)),#REF!,#REF!),0)</f>
        <v>0</v>
      </c>
      <c r="Z74">
        <f>MONTH(续费明细实时[[#This Row],[success_time]])</f>
        <v>5</v>
      </c>
      <c r="AA74" s="8" t="e">
        <f>VLOOKUP(续费明细实时[[#This Row],[parent_user_id]],#REF!,27,0)</f>
        <v>#REF!</v>
      </c>
    </row>
    <row r="75" spans="1:27">
      <c r="A75" s="1">
        <v>45792</v>
      </c>
      <c r="B75" t="s">
        <v>17429</v>
      </c>
      <c r="C75" t="s">
        <v>17430</v>
      </c>
      <c r="D75" t="s">
        <v>961</v>
      </c>
      <c r="E75" t="s">
        <v>1102</v>
      </c>
      <c r="F75">
        <v>72</v>
      </c>
      <c r="G75" t="s">
        <v>361</v>
      </c>
      <c r="H75" t="s">
        <v>559</v>
      </c>
      <c r="I75" t="s">
        <v>163</v>
      </c>
      <c r="J75">
        <v>6143</v>
      </c>
      <c r="K75" t="s">
        <v>361</v>
      </c>
      <c r="L75" t="s">
        <v>549</v>
      </c>
      <c r="M75" t="s">
        <v>559</v>
      </c>
      <c r="N75" t="s">
        <v>163</v>
      </c>
      <c r="O75" t="s">
        <v>473</v>
      </c>
      <c r="P75" t="s">
        <v>1877</v>
      </c>
      <c r="Q75" t="s">
        <v>17431</v>
      </c>
      <c r="R75" t="s">
        <v>626</v>
      </c>
      <c r="S75">
        <v>865.2</v>
      </c>
      <c r="T75" t="s">
        <v>1373</v>
      </c>
      <c r="U75" s="4">
        <v>45792.798136574071</v>
      </c>
      <c r="V75" t="str">
        <f>IFERROR(VLOOKUP(B75,#REF!,1,0),"")</f>
        <v/>
      </c>
      <c r="W75" t="str" cm="1">
        <f t="array" ref="W75">IFERROR(_xlfn.IFS(AND(V75="",X75&lt;&gt;"王园园组",X75&lt;&gt;"other"),K75,AND(V75="",X75="王园园组"),G75),"other")</f>
        <v>other</v>
      </c>
      <c r="X75" t="str" cm="1">
        <f t="array" ref="X75">IFERROR(_xlfn.IFS(AND(V75="",IFERROR(VLOOKUP(N75,#REF!,1,0),1)&lt;&gt;1),N75,AND(V75="",I75="王园园组"),"王园园组"),"other")</f>
        <v>other</v>
      </c>
      <c r="Y75">
        <f>IFERROR(_xlfn.XLOOKUP(MID(T75, FIND("#", SUBSTITUTE(T75, "-", "#", LEN(T75) - LEN(SUBSTITUTE(T75, "-", "")))) + 1, LEN(T75)),#REF!,#REF!),0)</f>
        <v>0</v>
      </c>
      <c r="Z75">
        <f>MONTH(续费明细实时[[#This Row],[success_time]])</f>
        <v>5</v>
      </c>
      <c r="AA75" s="8" t="e">
        <f>VLOOKUP(续费明细实时[[#This Row],[parent_user_id]],#REF!,27,0)</f>
        <v>#REF!</v>
      </c>
    </row>
    <row r="76" spans="1:27">
      <c r="A76" s="1">
        <v>45796</v>
      </c>
      <c r="B76" t="s">
        <v>16157</v>
      </c>
      <c r="C76" t="s">
        <v>16158</v>
      </c>
      <c r="D76" t="s">
        <v>548</v>
      </c>
      <c r="E76" t="s">
        <v>546</v>
      </c>
      <c r="F76">
        <v>240</v>
      </c>
      <c r="G76" t="s">
        <v>1969</v>
      </c>
      <c r="H76" t="s">
        <v>559</v>
      </c>
      <c r="I76" t="s">
        <v>1876</v>
      </c>
      <c r="J76">
        <v>31950</v>
      </c>
      <c r="K76" t="s">
        <v>229</v>
      </c>
      <c r="L76" t="s">
        <v>549</v>
      </c>
      <c r="M76" t="s">
        <v>550</v>
      </c>
      <c r="N76" t="s">
        <v>551</v>
      </c>
      <c r="O76" t="s">
        <v>145</v>
      </c>
      <c r="P76" t="s">
        <v>1877</v>
      </c>
      <c r="Q76" t="s">
        <v>16159</v>
      </c>
      <c r="R76" t="s">
        <v>626</v>
      </c>
      <c r="S76">
        <v>4500</v>
      </c>
      <c r="T76" t="s">
        <v>1931</v>
      </c>
      <c r="U76" s="4">
        <v>45796.472395833334</v>
      </c>
      <c r="V76" t="str">
        <f>IFERROR(VLOOKUP(B76,#REF!,1,0),"")</f>
        <v/>
      </c>
      <c r="W76" t="str" cm="1">
        <f t="array" ref="W76">IFERROR(_xlfn.IFS(AND(V76="",X76&lt;&gt;"王园园组",X76&lt;&gt;"other"),K76,AND(V76="",X76="王园园组"),G76),"other")</f>
        <v>other</v>
      </c>
      <c r="X76" t="str" cm="1">
        <f t="array" ref="X76">IFERROR(_xlfn.IFS(AND(V76="",IFERROR(VLOOKUP(N76,#REF!,1,0),1)&lt;&gt;1),N76,AND(V76="",I76="王园园组"),"王园园组"),"other")</f>
        <v>other</v>
      </c>
      <c r="Y76">
        <f>IFERROR(_xlfn.XLOOKUP(MID(T76, FIND("#", SUBSTITUTE(T76, "-", "#", LEN(T76) - LEN(SUBSTITUTE(T76, "-", "")))) + 1, LEN(T76)),#REF!,#REF!),0)</f>
        <v>0</v>
      </c>
      <c r="Z76">
        <f>MONTH(续费明细实时[[#This Row],[success_time]])</f>
        <v>5</v>
      </c>
      <c r="AA76" s="8" t="e">
        <f>VLOOKUP(续费明细实时[[#This Row],[parent_user_id]],#REF!,27,0)</f>
        <v>#REF!</v>
      </c>
    </row>
    <row r="77" spans="1:27">
      <c r="A77" s="1">
        <v>45796</v>
      </c>
      <c r="B77" t="s">
        <v>15953</v>
      </c>
      <c r="C77" t="s">
        <v>15954</v>
      </c>
      <c r="D77" t="s">
        <v>578</v>
      </c>
      <c r="E77" t="s">
        <v>546</v>
      </c>
      <c r="F77">
        <v>120</v>
      </c>
      <c r="G77" t="s">
        <v>2219</v>
      </c>
      <c r="H77" t="s">
        <v>559</v>
      </c>
      <c r="I77" t="s">
        <v>1876</v>
      </c>
      <c r="J77">
        <v>17750</v>
      </c>
      <c r="K77" t="s">
        <v>2914</v>
      </c>
      <c r="L77" t="s">
        <v>549</v>
      </c>
      <c r="M77" t="s">
        <v>550</v>
      </c>
      <c r="N77" t="s">
        <v>136</v>
      </c>
      <c r="O77" t="s">
        <v>264</v>
      </c>
      <c r="P77" t="s">
        <v>1877</v>
      </c>
      <c r="Q77" t="s">
        <v>15955</v>
      </c>
      <c r="R77" t="s">
        <v>626</v>
      </c>
      <c r="S77">
        <v>2500</v>
      </c>
      <c r="T77" t="s">
        <v>1896</v>
      </c>
      <c r="U77" s="4">
        <v>45796.602731481478</v>
      </c>
      <c r="V77" t="str">
        <f>IFERROR(VLOOKUP(B77,#REF!,1,0),"")</f>
        <v/>
      </c>
      <c r="W77" t="str" cm="1">
        <f t="array" ref="W77">IFERROR(_xlfn.IFS(AND(V77="",X77&lt;&gt;"王园园组",X77&lt;&gt;"other"),K77,AND(V77="",X77="王园园组"),G77),"other")</f>
        <v>other</v>
      </c>
      <c r="X77" t="str" cm="1">
        <f t="array" ref="X77">IFERROR(_xlfn.IFS(AND(V77="",IFERROR(VLOOKUP(N77,#REF!,1,0),1)&lt;&gt;1),N77,AND(V77="",I77="王园园组"),"王园园组"),"other")</f>
        <v>other</v>
      </c>
      <c r="Y77">
        <f>IFERROR(_xlfn.XLOOKUP(MID(T77, FIND("#", SUBSTITUTE(T77, "-", "#", LEN(T77) - LEN(SUBSTITUTE(T77, "-", "")))) + 1, LEN(T77)),#REF!,#REF!),0)</f>
        <v>0</v>
      </c>
      <c r="Z77">
        <f>MONTH(续费明细实时[[#This Row],[success_time]])</f>
        <v>5</v>
      </c>
      <c r="AA77" s="8" t="e">
        <f>VLOOKUP(续费明细实时[[#This Row],[parent_user_id]],#REF!,27,0)</f>
        <v>#REF!</v>
      </c>
    </row>
    <row r="78" spans="1:27">
      <c r="A78" s="1">
        <v>45797</v>
      </c>
      <c r="B78" t="s">
        <v>15956</v>
      </c>
      <c r="C78" t="s">
        <v>15957</v>
      </c>
      <c r="D78" t="s">
        <v>548</v>
      </c>
      <c r="E78" t="s">
        <v>546</v>
      </c>
      <c r="F78">
        <v>240</v>
      </c>
      <c r="G78" t="s">
        <v>1894</v>
      </c>
      <c r="H78" t="s">
        <v>559</v>
      </c>
      <c r="I78" t="s">
        <v>1876</v>
      </c>
      <c r="J78">
        <v>31950</v>
      </c>
      <c r="K78" t="s">
        <v>228</v>
      </c>
      <c r="L78" t="s">
        <v>549</v>
      </c>
      <c r="M78" t="s">
        <v>550</v>
      </c>
      <c r="N78" t="s">
        <v>551</v>
      </c>
      <c r="O78" t="s">
        <v>145</v>
      </c>
      <c r="P78" t="s">
        <v>1877</v>
      </c>
      <c r="Q78" t="s">
        <v>15958</v>
      </c>
      <c r="R78" t="s">
        <v>626</v>
      </c>
      <c r="S78">
        <v>4500</v>
      </c>
      <c r="T78" t="s">
        <v>1931</v>
      </c>
      <c r="U78" s="4">
        <v>45797.454004629632</v>
      </c>
      <c r="V78" t="str">
        <f>IFERROR(VLOOKUP(B78,#REF!,1,0),"")</f>
        <v/>
      </c>
      <c r="W78" t="str" cm="1">
        <f t="array" ref="W78">IFERROR(_xlfn.IFS(AND(V78="",X78&lt;&gt;"王园园组",X78&lt;&gt;"other"),K78,AND(V78="",X78="王园园组"),G78),"other")</f>
        <v>other</v>
      </c>
      <c r="X78" t="str" cm="1">
        <f t="array" ref="X78">IFERROR(_xlfn.IFS(AND(V78="",IFERROR(VLOOKUP(N78,#REF!,1,0),1)&lt;&gt;1),N78,AND(V78="",I78="王园园组"),"王园园组"),"other")</f>
        <v>other</v>
      </c>
      <c r="Y78">
        <f>IFERROR(_xlfn.XLOOKUP(MID(T78, FIND("#", SUBSTITUTE(T78, "-", "#", LEN(T78) - LEN(SUBSTITUTE(T78, "-", "")))) + 1, LEN(T78)),#REF!,#REF!),0)</f>
        <v>0</v>
      </c>
      <c r="Z78">
        <f>MONTH(续费明细实时[[#This Row],[success_time]])</f>
        <v>5</v>
      </c>
      <c r="AA78" s="8" t="e">
        <f>VLOOKUP(续费明细实时[[#This Row],[parent_user_id]],#REF!,27,0)</f>
        <v>#REF!</v>
      </c>
    </row>
    <row r="79" spans="1:27">
      <c r="A79" s="1">
        <v>45797</v>
      </c>
      <c r="B79" t="s">
        <v>15965</v>
      </c>
      <c r="C79" t="s">
        <v>15966</v>
      </c>
      <c r="D79" t="s">
        <v>558</v>
      </c>
      <c r="E79" t="s">
        <v>546</v>
      </c>
      <c r="F79">
        <v>120</v>
      </c>
      <c r="G79" t="s">
        <v>335</v>
      </c>
      <c r="H79" t="s">
        <v>559</v>
      </c>
      <c r="I79" t="s">
        <v>504</v>
      </c>
      <c r="J79">
        <v>19718</v>
      </c>
      <c r="K79" t="s">
        <v>335</v>
      </c>
      <c r="L79" t="s">
        <v>549</v>
      </c>
      <c r="M79" t="s">
        <v>559</v>
      </c>
      <c r="N79" t="s">
        <v>504</v>
      </c>
      <c r="O79" t="s">
        <v>325</v>
      </c>
      <c r="P79" t="s">
        <v>1877</v>
      </c>
      <c r="Q79" t="s">
        <v>15967</v>
      </c>
      <c r="R79" t="s">
        <v>626</v>
      </c>
      <c r="S79">
        <v>2777.1235230000002</v>
      </c>
      <c r="T79" t="s">
        <v>1896</v>
      </c>
      <c r="U79" s="4">
        <v>45797.593807870369</v>
      </c>
      <c r="V79" t="str">
        <f>IFERROR(VLOOKUP(B79,#REF!,1,0),"")</f>
        <v/>
      </c>
      <c r="W79" t="str" cm="1">
        <f t="array" ref="W79">IFERROR(_xlfn.IFS(AND(V79="",X79&lt;&gt;"王园园组",X79&lt;&gt;"other"),K79,AND(V79="",X79="王园园组"),G79),"other")</f>
        <v>other</v>
      </c>
      <c r="X79" t="str" cm="1">
        <f t="array" ref="X79">IFERROR(_xlfn.IFS(AND(V79="",IFERROR(VLOOKUP(N79,#REF!,1,0),1)&lt;&gt;1),N79,AND(V79="",I79="王园园组"),"王园园组"),"other")</f>
        <v>other</v>
      </c>
      <c r="Y79">
        <f>IFERROR(_xlfn.XLOOKUP(MID(T79, FIND("#", SUBSTITUTE(T79, "-", "#", LEN(T79) - LEN(SUBSTITUTE(T79, "-", "")))) + 1, LEN(T79)),#REF!,#REF!),0)</f>
        <v>0</v>
      </c>
      <c r="Z79">
        <f>MONTH(续费明细实时[[#This Row],[success_time]])</f>
        <v>5</v>
      </c>
      <c r="AA79" s="8" t="e">
        <f>VLOOKUP(续费明细实时[[#This Row],[parent_user_id]],#REF!,27,0)</f>
        <v>#REF!</v>
      </c>
    </row>
    <row r="80" spans="1:27">
      <c r="A80" s="1">
        <v>45788</v>
      </c>
      <c r="B80" t="s">
        <v>9048</v>
      </c>
      <c r="C80" t="s">
        <v>9049</v>
      </c>
      <c r="D80" t="s">
        <v>548</v>
      </c>
      <c r="E80" t="s">
        <v>546</v>
      </c>
      <c r="F80">
        <v>120</v>
      </c>
      <c r="G80" t="s">
        <v>1905</v>
      </c>
      <c r="H80" t="s">
        <v>559</v>
      </c>
      <c r="I80" t="s">
        <v>1876</v>
      </c>
      <c r="J80">
        <v>17750</v>
      </c>
      <c r="K80" t="s">
        <v>199</v>
      </c>
      <c r="L80" t="s">
        <v>549</v>
      </c>
      <c r="M80" t="s">
        <v>559</v>
      </c>
      <c r="N80" t="s">
        <v>469</v>
      </c>
      <c r="O80" t="s">
        <v>189</v>
      </c>
      <c r="P80" t="s">
        <v>1877</v>
      </c>
      <c r="Q80" t="s">
        <v>9050</v>
      </c>
      <c r="R80" t="s">
        <v>626</v>
      </c>
      <c r="S80">
        <v>2500</v>
      </c>
      <c r="T80" t="s">
        <v>1896</v>
      </c>
      <c r="U80" s="4">
        <v>45788.415289351855</v>
      </c>
      <c r="V80" t="str">
        <f>IFERROR(VLOOKUP(B80,#REF!,1,0),"")</f>
        <v/>
      </c>
      <c r="W80" t="str" cm="1">
        <f t="array" ref="W80">IFERROR(_xlfn.IFS(AND(V80="",X80&lt;&gt;"王园园组",X80&lt;&gt;"other"),K80,AND(V80="",X80="王园园组"),G80),"other")</f>
        <v>other</v>
      </c>
      <c r="X80" t="str" cm="1">
        <f t="array" ref="X80">IFERROR(_xlfn.IFS(AND(V80="",IFERROR(VLOOKUP(N80,#REF!,1,0),1)&lt;&gt;1),N80,AND(V80="",I80="王园园组"),"王园园组"),"other")</f>
        <v>other</v>
      </c>
      <c r="Y80">
        <f>IFERROR(_xlfn.XLOOKUP(MID(T80, FIND("#", SUBSTITUTE(T80, "-", "#", LEN(T80) - LEN(SUBSTITUTE(T80, "-", "")))) + 1, LEN(T80)),#REF!,#REF!),0)</f>
        <v>0</v>
      </c>
      <c r="Z80">
        <f>MONTH(续费明细实时[[#This Row],[success_time]])</f>
        <v>5</v>
      </c>
      <c r="AA80" s="8" t="e">
        <f>VLOOKUP(续费明细实时[[#This Row],[parent_user_id]],#REF!,27,0)</f>
        <v>#REF!</v>
      </c>
    </row>
    <row r="81" spans="1:27">
      <c r="A81" s="1">
        <v>45794</v>
      </c>
      <c r="B81" t="s">
        <v>15962</v>
      </c>
      <c r="C81" t="s">
        <v>15963</v>
      </c>
      <c r="D81" t="s">
        <v>1834</v>
      </c>
      <c r="E81" t="s">
        <v>546</v>
      </c>
      <c r="F81">
        <v>120</v>
      </c>
      <c r="G81" t="s">
        <v>2005</v>
      </c>
      <c r="H81" t="s">
        <v>559</v>
      </c>
      <c r="I81" t="s">
        <v>1876</v>
      </c>
      <c r="J81">
        <v>17750</v>
      </c>
      <c r="K81" t="s">
        <v>253</v>
      </c>
      <c r="L81" t="s">
        <v>549</v>
      </c>
      <c r="M81" t="s">
        <v>550</v>
      </c>
      <c r="N81" t="s">
        <v>136</v>
      </c>
      <c r="O81" t="s">
        <v>147</v>
      </c>
      <c r="P81" t="s">
        <v>1877</v>
      </c>
      <c r="Q81" t="s">
        <v>15964</v>
      </c>
      <c r="R81" t="s">
        <v>626</v>
      </c>
      <c r="S81">
        <v>2500</v>
      </c>
      <c r="T81" t="s">
        <v>1896</v>
      </c>
      <c r="U81" s="4">
        <v>45794.48809027778</v>
      </c>
      <c r="V81" t="str">
        <f>IFERROR(VLOOKUP(B81,#REF!,1,0),"")</f>
        <v/>
      </c>
      <c r="W81" t="str" cm="1">
        <f t="array" ref="W81">IFERROR(_xlfn.IFS(AND(V81="",X81&lt;&gt;"王园园组",X81&lt;&gt;"other"),K81,AND(V81="",X81="王园园组"),G81),"other")</f>
        <v>other</v>
      </c>
      <c r="X81" t="str" cm="1">
        <f t="array" ref="X81">IFERROR(_xlfn.IFS(AND(V81="",IFERROR(VLOOKUP(N81,#REF!,1,0),1)&lt;&gt;1),N81,AND(V81="",I81="王园园组"),"王园园组"),"other")</f>
        <v>other</v>
      </c>
      <c r="Y81">
        <f>IFERROR(_xlfn.XLOOKUP(MID(T81, FIND("#", SUBSTITUTE(T81, "-", "#", LEN(T81) - LEN(SUBSTITUTE(T81, "-", "")))) + 1, LEN(T81)),#REF!,#REF!),0)</f>
        <v>0</v>
      </c>
      <c r="Z81">
        <f>MONTH(续费明细实时[[#This Row],[success_time]])</f>
        <v>5</v>
      </c>
      <c r="AA81" s="8" t="e">
        <f>VLOOKUP(续费明细实时[[#This Row],[parent_user_id]],#REF!,27,0)</f>
        <v>#REF!</v>
      </c>
    </row>
    <row r="82" spans="1:27">
      <c r="A82" s="1">
        <v>45788</v>
      </c>
      <c r="B82" t="s">
        <v>9054</v>
      </c>
      <c r="C82" t="s">
        <v>9055</v>
      </c>
      <c r="D82" t="s">
        <v>886</v>
      </c>
      <c r="E82" t="s">
        <v>1102</v>
      </c>
      <c r="F82">
        <v>240</v>
      </c>
      <c r="G82" t="s">
        <v>364</v>
      </c>
      <c r="H82" t="s">
        <v>559</v>
      </c>
      <c r="I82" t="s">
        <v>163</v>
      </c>
      <c r="J82">
        <v>20718</v>
      </c>
      <c r="K82" t="s">
        <v>364</v>
      </c>
      <c r="L82" t="s">
        <v>549</v>
      </c>
      <c r="M82" t="s">
        <v>559</v>
      </c>
      <c r="N82" t="s">
        <v>163</v>
      </c>
      <c r="O82" t="s">
        <v>473</v>
      </c>
      <c r="P82" t="s">
        <v>1877</v>
      </c>
      <c r="Q82" t="s">
        <v>9056</v>
      </c>
      <c r="R82" t="s">
        <v>626</v>
      </c>
      <c r="S82">
        <v>2917.99</v>
      </c>
      <c r="T82" t="s">
        <v>9057</v>
      </c>
      <c r="U82" s="4">
        <v>45788.779687499999</v>
      </c>
      <c r="V82" t="str">
        <f>IFERROR(VLOOKUP(B82,#REF!,1,0),"")</f>
        <v/>
      </c>
      <c r="W82" t="str" cm="1">
        <f t="array" ref="W82">IFERROR(_xlfn.IFS(AND(V82="",X82&lt;&gt;"王园园组",X82&lt;&gt;"other"),K82,AND(V82="",X82="王园园组"),G82),"other")</f>
        <v>other</v>
      </c>
      <c r="X82" t="str" cm="1">
        <f t="array" ref="X82">IFERROR(_xlfn.IFS(AND(V82="",IFERROR(VLOOKUP(N82,#REF!,1,0),1)&lt;&gt;1),N82,AND(V82="",I82="王园园组"),"王园园组"),"other")</f>
        <v>other</v>
      </c>
      <c r="Y82">
        <f>IFERROR(_xlfn.XLOOKUP(MID(T82, FIND("#", SUBSTITUTE(T82, "-", "#", LEN(T82) - LEN(SUBSTITUTE(T82, "-", "")))) + 1, LEN(T82)),#REF!,#REF!),0)</f>
        <v>0</v>
      </c>
      <c r="Z82">
        <f>MONTH(续费明细实时[[#This Row],[success_time]])</f>
        <v>5</v>
      </c>
      <c r="AA82" s="8" t="e">
        <f>VLOOKUP(续费明细实时[[#This Row],[parent_user_id]],#REF!,27,0)</f>
        <v>#REF!</v>
      </c>
    </row>
    <row r="83" spans="1:27">
      <c r="A83" s="1">
        <v>45791</v>
      </c>
      <c r="B83" t="s">
        <v>15849</v>
      </c>
      <c r="C83" t="s">
        <v>15850</v>
      </c>
      <c r="D83" t="s">
        <v>548</v>
      </c>
      <c r="E83" t="s">
        <v>546</v>
      </c>
      <c r="F83">
        <v>120</v>
      </c>
      <c r="G83" t="s">
        <v>2005</v>
      </c>
      <c r="H83" t="s">
        <v>559</v>
      </c>
      <c r="I83" t="s">
        <v>1876</v>
      </c>
      <c r="J83">
        <v>17750</v>
      </c>
      <c r="K83" t="s">
        <v>224</v>
      </c>
      <c r="L83" t="s">
        <v>549</v>
      </c>
      <c r="M83" t="s">
        <v>550</v>
      </c>
      <c r="N83" t="s">
        <v>551</v>
      </c>
      <c r="O83" t="s">
        <v>145</v>
      </c>
      <c r="P83" t="s">
        <v>1877</v>
      </c>
      <c r="Q83" t="s">
        <v>15851</v>
      </c>
      <c r="R83" t="s">
        <v>626</v>
      </c>
      <c r="S83">
        <v>2500</v>
      </c>
      <c r="T83" t="s">
        <v>1896</v>
      </c>
      <c r="U83" s="4">
        <v>45791.446666666663</v>
      </c>
      <c r="V83" t="str">
        <f>IFERROR(VLOOKUP(B83,#REF!,1,0),"")</f>
        <v/>
      </c>
      <c r="W83" t="str" cm="1">
        <f t="array" ref="W83">IFERROR(_xlfn.IFS(AND(V83="",X83&lt;&gt;"王园园组",X83&lt;&gt;"other"),K83,AND(V83="",X83="王园园组"),G83),"other")</f>
        <v>other</v>
      </c>
      <c r="X83" t="str" cm="1">
        <f t="array" ref="X83">IFERROR(_xlfn.IFS(AND(V83="",IFERROR(VLOOKUP(N83,#REF!,1,0),1)&lt;&gt;1),N83,AND(V83="",I83="王园园组"),"王园园组"),"other")</f>
        <v>other</v>
      </c>
      <c r="Y83">
        <f>IFERROR(_xlfn.XLOOKUP(MID(T83, FIND("#", SUBSTITUTE(T83, "-", "#", LEN(T83) - LEN(SUBSTITUTE(T83, "-", "")))) + 1, LEN(T83)),#REF!,#REF!),0)</f>
        <v>0</v>
      </c>
      <c r="Z83">
        <f>MONTH(续费明细实时[[#This Row],[success_time]])</f>
        <v>5</v>
      </c>
      <c r="AA83" s="8" t="e">
        <f>VLOOKUP(续费明细实时[[#This Row],[parent_user_id]],#REF!,27,0)</f>
        <v>#REF!</v>
      </c>
    </row>
    <row r="84" spans="1:27" hidden="1">
      <c r="A84" s="1">
        <v>45793</v>
      </c>
      <c r="B84" t="s">
        <v>15837</v>
      </c>
      <c r="C84" t="s">
        <v>15838</v>
      </c>
      <c r="D84" t="s">
        <v>648</v>
      </c>
      <c r="E84" t="s">
        <v>1476</v>
      </c>
      <c r="F84">
        <v>50</v>
      </c>
      <c r="G84" t="s">
        <v>2865</v>
      </c>
      <c r="H84" t="s">
        <v>806</v>
      </c>
      <c r="I84" t="s">
        <v>626</v>
      </c>
      <c r="J84">
        <v>3143</v>
      </c>
      <c r="K84" t="s">
        <v>626</v>
      </c>
      <c r="L84" t="s">
        <v>649</v>
      </c>
      <c r="M84" t="s">
        <v>649</v>
      </c>
      <c r="N84" t="s">
        <v>649</v>
      </c>
      <c r="O84" t="s">
        <v>649</v>
      </c>
      <c r="P84" t="s">
        <v>1877</v>
      </c>
      <c r="Q84" t="s">
        <v>15839</v>
      </c>
      <c r="R84" t="s">
        <v>626</v>
      </c>
      <c r="S84">
        <v>442.66677099999998</v>
      </c>
      <c r="T84" t="s">
        <v>1477</v>
      </c>
      <c r="U84" s="4">
        <v>45793.684872685182</v>
      </c>
      <c r="V84" t="str">
        <f>IFERROR(VLOOKUP(B84,#REF!,1,0),"")</f>
        <v/>
      </c>
      <c r="W84" t="str" cm="1">
        <f t="array" ref="W84">IFERROR(_xlfn.IFS(AND(V84="",X84&lt;&gt;"王园园组",X84&lt;&gt;"other"),K84,AND(V84="",X84="王园园组"),G84),"other")</f>
        <v>other</v>
      </c>
      <c r="X84" t="str" cm="1">
        <f t="array" ref="X84">IFERROR(_xlfn.IFS(AND(V84="",IFERROR(VLOOKUP(N84,#REF!,1,0),1)&lt;&gt;1),N84,AND(V84="",I84="王园园组"),"王园园组"),"other")</f>
        <v>other</v>
      </c>
      <c r="Y84">
        <f>IFERROR(_xlfn.XLOOKUP(MID(T84, FIND("#", SUBSTITUTE(T84, "-", "#", LEN(T84) - LEN(SUBSTITUTE(T84, "-", "")))) + 1, LEN(T84)),#REF!,#REF!),0)</f>
        <v>0</v>
      </c>
      <c r="Z84">
        <f>MONTH(续费明细实时[[#This Row],[success_time]])</f>
        <v>5</v>
      </c>
      <c r="AA84" s="8" t="e">
        <f>VLOOKUP(续费明细实时[[#This Row],[parent_user_id]],#REF!,27,0)</f>
        <v>#REF!</v>
      </c>
    </row>
    <row r="85" spans="1:27">
      <c r="A85" s="1">
        <v>45788</v>
      </c>
      <c r="B85" t="s">
        <v>9042</v>
      </c>
      <c r="C85" t="s">
        <v>9043</v>
      </c>
      <c r="D85" t="s">
        <v>610</v>
      </c>
      <c r="E85" t="s">
        <v>546</v>
      </c>
      <c r="F85">
        <v>120</v>
      </c>
      <c r="G85" t="s">
        <v>1917</v>
      </c>
      <c r="H85" t="s">
        <v>559</v>
      </c>
      <c r="I85" t="s">
        <v>1876</v>
      </c>
      <c r="J85">
        <v>17750</v>
      </c>
      <c r="K85" t="s">
        <v>234</v>
      </c>
      <c r="L85" t="s">
        <v>549</v>
      </c>
      <c r="M85" t="s">
        <v>550</v>
      </c>
      <c r="N85" t="s">
        <v>551</v>
      </c>
      <c r="O85" t="s">
        <v>141</v>
      </c>
      <c r="P85" t="s">
        <v>1877</v>
      </c>
      <c r="Q85" t="s">
        <v>9044</v>
      </c>
      <c r="R85" t="s">
        <v>626</v>
      </c>
      <c r="S85">
        <v>2500</v>
      </c>
      <c r="T85" t="s">
        <v>1896</v>
      </c>
      <c r="U85" s="4">
        <v>45788.541238425925</v>
      </c>
      <c r="V85" t="str">
        <f>IFERROR(VLOOKUP(B85,#REF!,1,0),"")</f>
        <v/>
      </c>
      <c r="W85" t="str" cm="1">
        <f t="array" ref="W85">IFERROR(_xlfn.IFS(AND(V85="",X85&lt;&gt;"王园园组",X85&lt;&gt;"other"),K85,AND(V85="",X85="王园园组"),G85),"other")</f>
        <v>other</v>
      </c>
      <c r="X85" t="str" cm="1">
        <f t="array" ref="X85">IFERROR(_xlfn.IFS(AND(V85="",IFERROR(VLOOKUP(N85,#REF!,1,0),1)&lt;&gt;1),N85,AND(V85="",I85="王园园组"),"王园园组"),"other")</f>
        <v>other</v>
      </c>
      <c r="Y85">
        <f>IFERROR(_xlfn.XLOOKUP(MID(T85, FIND("#", SUBSTITUTE(T85, "-", "#", LEN(T85) - LEN(SUBSTITUTE(T85, "-", "")))) + 1, LEN(T85)),#REF!,#REF!),0)</f>
        <v>0</v>
      </c>
      <c r="Z85">
        <f>MONTH(续费明细实时[[#This Row],[success_time]])</f>
        <v>5</v>
      </c>
      <c r="AA85" s="8" t="e">
        <f>VLOOKUP(续费明细实时[[#This Row],[parent_user_id]],#REF!,27,0)</f>
        <v>#REF!</v>
      </c>
    </row>
    <row r="86" spans="1:27">
      <c r="A86" s="1">
        <v>45795</v>
      </c>
      <c r="B86" t="s">
        <v>15938</v>
      </c>
      <c r="C86" t="s">
        <v>15939</v>
      </c>
      <c r="D86" t="s">
        <v>695</v>
      </c>
      <c r="E86" t="s">
        <v>546</v>
      </c>
      <c r="F86">
        <v>60</v>
      </c>
      <c r="G86" t="s">
        <v>1946</v>
      </c>
      <c r="H86" t="s">
        <v>559</v>
      </c>
      <c r="I86" t="s">
        <v>1876</v>
      </c>
      <c r="J86">
        <v>10650</v>
      </c>
      <c r="K86" t="s">
        <v>294</v>
      </c>
      <c r="L86" t="s">
        <v>549</v>
      </c>
      <c r="M86" t="s">
        <v>550</v>
      </c>
      <c r="N86" t="s">
        <v>136</v>
      </c>
      <c r="O86" t="s">
        <v>292</v>
      </c>
      <c r="P86" t="s">
        <v>1877</v>
      </c>
      <c r="Q86" t="s">
        <v>15940</v>
      </c>
      <c r="R86" t="s">
        <v>626</v>
      </c>
      <c r="S86">
        <v>1500</v>
      </c>
      <c r="T86" t="s">
        <v>1891</v>
      </c>
      <c r="U86" s="4">
        <v>45795.798136574071</v>
      </c>
      <c r="V86" t="str">
        <f>IFERROR(VLOOKUP(B86,#REF!,1,0),"")</f>
        <v/>
      </c>
      <c r="W86" t="str" cm="1">
        <f t="array" ref="W86">IFERROR(_xlfn.IFS(AND(V86="",X86&lt;&gt;"王园园组",X86&lt;&gt;"other"),K86,AND(V86="",X86="王园园组"),G86),"other")</f>
        <v>other</v>
      </c>
      <c r="X86" t="str" cm="1">
        <f t="array" ref="X86">IFERROR(_xlfn.IFS(AND(V86="",IFERROR(VLOOKUP(N86,#REF!,1,0),1)&lt;&gt;1),N86,AND(V86="",I86="王园园组"),"王园园组"),"other")</f>
        <v>other</v>
      </c>
      <c r="Y86">
        <f>IFERROR(_xlfn.XLOOKUP(MID(T86, FIND("#", SUBSTITUTE(T86, "-", "#", LEN(T86) - LEN(SUBSTITUTE(T86, "-", "")))) + 1, LEN(T86)),#REF!,#REF!),0)</f>
        <v>0</v>
      </c>
      <c r="Z86">
        <f>MONTH(续费明细实时[[#This Row],[success_time]])</f>
        <v>5</v>
      </c>
      <c r="AA86" s="8" t="e">
        <f>VLOOKUP(续费明细实时[[#This Row],[parent_user_id]],#REF!,27,0)</f>
        <v>#REF!</v>
      </c>
    </row>
    <row r="87" spans="1:27">
      <c r="A87" s="1">
        <v>45797</v>
      </c>
      <c r="B87" t="s">
        <v>15941</v>
      </c>
      <c r="C87" t="s">
        <v>15942</v>
      </c>
      <c r="D87" t="s">
        <v>548</v>
      </c>
      <c r="E87" t="s">
        <v>546</v>
      </c>
      <c r="F87">
        <v>240</v>
      </c>
      <c r="G87" t="s">
        <v>12956</v>
      </c>
      <c r="H87" t="s">
        <v>559</v>
      </c>
      <c r="I87" t="s">
        <v>1876</v>
      </c>
      <c r="J87">
        <v>31950</v>
      </c>
      <c r="K87" t="s">
        <v>201</v>
      </c>
      <c r="L87" t="s">
        <v>549</v>
      </c>
      <c r="M87" t="s">
        <v>550</v>
      </c>
      <c r="N87" t="s">
        <v>551</v>
      </c>
      <c r="O87" t="s">
        <v>149</v>
      </c>
      <c r="P87" t="s">
        <v>1877</v>
      </c>
      <c r="Q87" t="s">
        <v>15943</v>
      </c>
      <c r="R87" t="s">
        <v>626</v>
      </c>
      <c r="S87">
        <v>4500</v>
      </c>
      <c r="T87" t="s">
        <v>1931</v>
      </c>
      <c r="U87" s="4">
        <v>45797.446064814816</v>
      </c>
      <c r="V87" t="str">
        <f>IFERROR(VLOOKUP(B87,#REF!,1,0),"")</f>
        <v/>
      </c>
      <c r="W87" t="str" cm="1">
        <f t="array" ref="W87">IFERROR(_xlfn.IFS(AND(V87="",X87&lt;&gt;"王园园组",X87&lt;&gt;"other"),K87,AND(V87="",X87="王园园组"),G87),"other")</f>
        <v>other</v>
      </c>
      <c r="X87" t="str" cm="1">
        <f t="array" ref="X87">IFERROR(_xlfn.IFS(AND(V87="",IFERROR(VLOOKUP(N87,#REF!,1,0),1)&lt;&gt;1),N87,AND(V87="",I87="王园园组"),"王园园组"),"other")</f>
        <v>other</v>
      </c>
      <c r="Y87">
        <f>IFERROR(_xlfn.XLOOKUP(MID(T87, FIND("#", SUBSTITUTE(T87, "-", "#", LEN(T87) - LEN(SUBSTITUTE(T87, "-", "")))) + 1, LEN(T87)),#REF!,#REF!),0)</f>
        <v>0</v>
      </c>
      <c r="Z87">
        <f>MONTH(续费明细实时[[#This Row],[success_time]])</f>
        <v>5</v>
      </c>
      <c r="AA87" s="8" t="e">
        <f>VLOOKUP(续费明细实时[[#This Row],[parent_user_id]],#REF!,27,0)</f>
        <v>#REF!</v>
      </c>
    </row>
    <row r="88" spans="1:27" hidden="1">
      <c r="A88" s="1">
        <v>45785</v>
      </c>
      <c r="B88" t="s">
        <v>2544</v>
      </c>
      <c r="C88" t="s">
        <v>2545</v>
      </c>
      <c r="D88" t="s">
        <v>1180</v>
      </c>
      <c r="E88" t="s">
        <v>546</v>
      </c>
      <c r="F88">
        <v>120</v>
      </c>
      <c r="G88" t="s">
        <v>1994</v>
      </c>
      <c r="H88" t="s">
        <v>559</v>
      </c>
      <c r="I88" t="s">
        <v>1876</v>
      </c>
      <c r="J88">
        <v>18283</v>
      </c>
      <c r="K88" t="s">
        <v>626</v>
      </c>
      <c r="L88" t="s">
        <v>649</v>
      </c>
      <c r="M88" t="s">
        <v>649</v>
      </c>
      <c r="N88" t="s">
        <v>649</v>
      </c>
      <c r="O88" t="s">
        <v>649</v>
      </c>
      <c r="P88" t="s">
        <v>1877</v>
      </c>
      <c r="Q88" t="s">
        <v>2546</v>
      </c>
      <c r="R88" t="s">
        <v>626</v>
      </c>
      <c r="S88">
        <v>2575</v>
      </c>
      <c r="T88" t="s">
        <v>1896</v>
      </c>
      <c r="U88" s="4">
        <v>45785.715555555558</v>
      </c>
      <c r="V88" t="str">
        <f>IFERROR(VLOOKUP(B88,#REF!,1,0),"")</f>
        <v/>
      </c>
      <c r="W88" t="str" cm="1">
        <f t="array" ref="W88">IFERROR(_xlfn.IFS(AND(V88="",X88&lt;&gt;"王园园组",X88&lt;&gt;"other"),K88,AND(V88="",X88="王园园组"),G88),"other")</f>
        <v>other</v>
      </c>
      <c r="X88" t="str" cm="1">
        <f t="array" ref="X88">IFERROR(_xlfn.IFS(AND(V88="",IFERROR(VLOOKUP(N88,#REF!,1,0),1)&lt;&gt;1),N88,AND(V88="",I88="王园园组"),"王园园组"),"other")</f>
        <v>other</v>
      </c>
      <c r="Y88">
        <f>IFERROR(_xlfn.XLOOKUP(MID(T88, FIND("#", SUBSTITUTE(T88, "-", "#", LEN(T88) - LEN(SUBSTITUTE(T88, "-", "")))) + 1, LEN(T88)),#REF!,#REF!),0)</f>
        <v>0</v>
      </c>
      <c r="Z88">
        <f>MONTH(续费明细实时[[#This Row],[success_time]])</f>
        <v>5</v>
      </c>
      <c r="AA88" s="8" t="e">
        <f>VLOOKUP(续费明细实时[[#This Row],[parent_user_id]],#REF!,27,0)</f>
        <v>#REF!</v>
      </c>
    </row>
    <row r="89" spans="1:27">
      <c r="A89" s="1">
        <v>45804</v>
      </c>
      <c r="B89" t="s">
        <v>17513</v>
      </c>
      <c r="C89" t="s">
        <v>17514</v>
      </c>
      <c r="D89" t="s">
        <v>548</v>
      </c>
      <c r="E89" t="s">
        <v>546</v>
      </c>
      <c r="F89">
        <v>120</v>
      </c>
      <c r="G89" t="s">
        <v>1939</v>
      </c>
      <c r="H89" t="s">
        <v>559</v>
      </c>
      <c r="I89" t="s">
        <v>1876</v>
      </c>
      <c r="J89">
        <v>18283</v>
      </c>
      <c r="K89" t="s">
        <v>247</v>
      </c>
      <c r="L89" t="s">
        <v>549</v>
      </c>
      <c r="M89" t="s">
        <v>550</v>
      </c>
      <c r="N89" t="s">
        <v>551</v>
      </c>
      <c r="O89" t="s">
        <v>242</v>
      </c>
      <c r="P89" t="s">
        <v>1877</v>
      </c>
      <c r="Q89" t="s">
        <v>29508</v>
      </c>
      <c r="R89" t="s">
        <v>626</v>
      </c>
      <c r="S89">
        <v>2575</v>
      </c>
      <c r="T89" t="s">
        <v>1896</v>
      </c>
      <c r="U89" s="4">
        <v>45804.423668981479</v>
      </c>
      <c r="V89" t="str">
        <f>IFERROR(VLOOKUP(B89,#REF!,1,0),"")</f>
        <v/>
      </c>
      <c r="W89" t="str" cm="1">
        <f t="array" ref="W89">IFERROR(_xlfn.IFS(AND(V89="",X89&lt;&gt;"王园园组",X89&lt;&gt;"other"),K89,AND(V89="",X89="王园园组"),G89),"other")</f>
        <v>other</v>
      </c>
      <c r="X89" t="str" cm="1">
        <f t="array" ref="X89">IFERROR(_xlfn.IFS(AND(V89="",IFERROR(VLOOKUP(N89,#REF!,1,0),1)&lt;&gt;1),N89,AND(V89="",I89="王园园组"),"王园园组"),"other")</f>
        <v>other</v>
      </c>
      <c r="Y89">
        <f>IFERROR(_xlfn.XLOOKUP(MID(T89, FIND("#", SUBSTITUTE(T89, "-", "#", LEN(T89) - LEN(SUBSTITUTE(T89, "-", "")))) + 1, LEN(T89)),#REF!,#REF!),0)</f>
        <v>0</v>
      </c>
      <c r="Z89">
        <f>MONTH(续费明细实时[[#This Row],[success_time]])</f>
        <v>5</v>
      </c>
      <c r="AA89" s="8" t="e">
        <f>VLOOKUP(续费明细实时[[#This Row],[parent_user_id]],#REF!,27,0)</f>
        <v>#REF!</v>
      </c>
    </row>
    <row r="90" spans="1:27">
      <c r="A90" s="1">
        <v>45785</v>
      </c>
      <c r="B90" t="s">
        <v>2547</v>
      </c>
      <c r="C90" t="s">
        <v>2548</v>
      </c>
      <c r="D90" t="s">
        <v>548</v>
      </c>
      <c r="E90" t="s">
        <v>546</v>
      </c>
      <c r="F90">
        <v>240</v>
      </c>
      <c r="G90" t="s">
        <v>1883</v>
      </c>
      <c r="H90" t="s">
        <v>559</v>
      </c>
      <c r="I90" t="s">
        <v>1876</v>
      </c>
      <c r="J90">
        <v>32909</v>
      </c>
      <c r="K90" t="s">
        <v>210</v>
      </c>
      <c r="L90" t="s">
        <v>549</v>
      </c>
      <c r="M90" t="s">
        <v>550</v>
      </c>
      <c r="N90" t="s">
        <v>551</v>
      </c>
      <c r="O90" t="s">
        <v>149</v>
      </c>
      <c r="P90" t="s">
        <v>1877</v>
      </c>
      <c r="Q90" t="s">
        <v>2549</v>
      </c>
      <c r="R90" t="s">
        <v>626</v>
      </c>
      <c r="S90">
        <v>4635</v>
      </c>
      <c r="T90" t="s">
        <v>1931</v>
      </c>
      <c r="U90" s="4">
        <v>45785.348263888889</v>
      </c>
      <c r="V90" t="str">
        <f>IFERROR(VLOOKUP(B90,#REF!,1,0),"")</f>
        <v/>
      </c>
      <c r="W90" t="str" cm="1">
        <f t="array" ref="W90">IFERROR(_xlfn.IFS(AND(V90="",X90&lt;&gt;"王园园组",X90&lt;&gt;"other"),K90,AND(V90="",X90="王园园组"),G90),"other")</f>
        <v>other</v>
      </c>
      <c r="X90" t="str" cm="1">
        <f t="array" ref="X90">IFERROR(_xlfn.IFS(AND(V90="",IFERROR(VLOOKUP(N90,#REF!,1,0),1)&lt;&gt;1),N90,AND(V90="",I90="王园园组"),"王园园组"),"other")</f>
        <v>other</v>
      </c>
      <c r="Y90">
        <f>IFERROR(_xlfn.XLOOKUP(MID(T90, FIND("#", SUBSTITUTE(T90, "-", "#", LEN(T90) - LEN(SUBSTITUTE(T90, "-", "")))) + 1, LEN(T90)),#REF!,#REF!),0)</f>
        <v>0</v>
      </c>
      <c r="Z90">
        <f>MONTH(续费明细实时[[#This Row],[success_time]])</f>
        <v>5</v>
      </c>
      <c r="AA90" s="8" t="e">
        <f>VLOOKUP(续费明细实时[[#This Row],[parent_user_id]],#REF!,27,0)</f>
        <v>#REF!</v>
      </c>
    </row>
    <row r="91" spans="1:27">
      <c r="A91" s="1">
        <v>45802</v>
      </c>
      <c r="B91" t="s">
        <v>16675</v>
      </c>
      <c r="C91" t="s">
        <v>16676</v>
      </c>
      <c r="D91" t="s">
        <v>1088</v>
      </c>
      <c r="E91" t="s">
        <v>546</v>
      </c>
      <c r="F91">
        <v>120</v>
      </c>
      <c r="G91" t="s">
        <v>1973</v>
      </c>
      <c r="H91" t="s">
        <v>559</v>
      </c>
      <c r="I91" t="s">
        <v>1876</v>
      </c>
      <c r="J91">
        <v>17750</v>
      </c>
      <c r="K91" t="s">
        <v>298</v>
      </c>
      <c r="L91" t="s">
        <v>549</v>
      </c>
      <c r="M91" t="s">
        <v>550</v>
      </c>
      <c r="N91" t="s">
        <v>136</v>
      </c>
      <c r="O91" t="s">
        <v>143</v>
      </c>
      <c r="P91" t="s">
        <v>1877</v>
      </c>
      <c r="Q91" t="s">
        <v>16677</v>
      </c>
      <c r="R91" t="s">
        <v>626</v>
      </c>
      <c r="S91">
        <v>2500</v>
      </c>
      <c r="T91" t="s">
        <v>1896</v>
      </c>
      <c r="U91" s="4">
        <v>45802.838425925926</v>
      </c>
      <c r="V91" t="str">
        <f>IFERROR(VLOOKUP(B91,#REF!,1,0),"")</f>
        <v/>
      </c>
      <c r="W91" t="str" cm="1">
        <f t="array" ref="W91">IFERROR(_xlfn.IFS(AND(V91="",X91&lt;&gt;"王园园组",X91&lt;&gt;"other"),K91,AND(V91="",X91="王园园组"),G91),"other")</f>
        <v>other</v>
      </c>
      <c r="X91" t="str" cm="1">
        <f t="array" ref="X91">IFERROR(_xlfn.IFS(AND(V91="",IFERROR(VLOOKUP(N91,#REF!,1,0),1)&lt;&gt;1),N91,AND(V91="",I91="王园园组"),"王园园组"),"other")</f>
        <v>other</v>
      </c>
      <c r="Y91">
        <f>IFERROR(_xlfn.XLOOKUP(MID(T91, FIND("#", SUBSTITUTE(T91, "-", "#", LEN(T91) - LEN(SUBSTITUTE(T91, "-", "")))) + 1, LEN(T91)),#REF!,#REF!),0)</f>
        <v>0</v>
      </c>
      <c r="Z91">
        <f>MONTH(续费明细实时[[#This Row],[success_time]])</f>
        <v>5</v>
      </c>
      <c r="AA91" s="8" t="e">
        <f>VLOOKUP(续费明细实时[[#This Row],[parent_user_id]],#REF!,27,0)</f>
        <v>#REF!</v>
      </c>
    </row>
    <row r="92" spans="1:27">
      <c r="A92" s="1">
        <v>45804</v>
      </c>
      <c r="B92" t="s">
        <v>29509</v>
      </c>
      <c r="C92" t="s">
        <v>29510</v>
      </c>
      <c r="D92" t="s">
        <v>548</v>
      </c>
      <c r="E92" t="s">
        <v>546</v>
      </c>
      <c r="F92">
        <v>240</v>
      </c>
      <c r="G92" t="s">
        <v>2056</v>
      </c>
      <c r="H92" t="s">
        <v>559</v>
      </c>
      <c r="I92" t="s">
        <v>1876</v>
      </c>
      <c r="J92">
        <v>32909</v>
      </c>
      <c r="K92" t="s">
        <v>205</v>
      </c>
      <c r="L92" t="s">
        <v>549</v>
      </c>
      <c r="M92" t="s">
        <v>550</v>
      </c>
      <c r="N92" t="s">
        <v>551</v>
      </c>
      <c r="O92" t="s">
        <v>149</v>
      </c>
      <c r="P92" t="s">
        <v>1877</v>
      </c>
      <c r="Q92" t="s">
        <v>29511</v>
      </c>
      <c r="R92" t="s">
        <v>626</v>
      </c>
      <c r="S92">
        <v>4635</v>
      </c>
      <c r="T92" t="s">
        <v>1931</v>
      </c>
      <c r="U92" s="4">
        <v>45804.265162037038</v>
      </c>
      <c r="V92" t="str">
        <f>IFERROR(VLOOKUP(B92,#REF!,1,0),"")</f>
        <v/>
      </c>
      <c r="W92" t="str" cm="1">
        <f t="array" ref="W92">IFERROR(_xlfn.IFS(AND(V92="",X92&lt;&gt;"王园园组",X92&lt;&gt;"other"),K92,AND(V92="",X92="王园园组"),G92),"other")</f>
        <v>other</v>
      </c>
      <c r="X92" t="str" cm="1">
        <f t="array" ref="X92">IFERROR(_xlfn.IFS(AND(V92="",IFERROR(VLOOKUP(N92,#REF!,1,0),1)&lt;&gt;1),N92,AND(V92="",I92="王园园组"),"王园园组"),"other")</f>
        <v>other</v>
      </c>
      <c r="Y92">
        <f>IFERROR(_xlfn.XLOOKUP(MID(T92, FIND("#", SUBSTITUTE(T92, "-", "#", LEN(T92) - LEN(SUBSTITUTE(T92, "-", "")))) + 1, LEN(T92)),#REF!,#REF!),0)</f>
        <v>0</v>
      </c>
      <c r="Z92">
        <f>MONTH(续费明细实时[[#This Row],[success_time]])</f>
        <v>5</v>
      </c>
      <c r="AA92" s="8" t="e">
        <f>VLOOKUP(续费明细实时[[#This Row],[parent_user_id]],#REF!,27,0)</f>
        <v>#REF!</v>
      </c>
    </row>
    <row r="93" spans="1:27">
      <c r="A93" s="1">
        <v>45783</v>
      </c>
      <c r="B93" t="s">
        <v>2559</v>
      </c>
      <c r="C93" t="s">
        <v>2560</v>
      </c>
      <c r="D93" t="s">
        <v>548</v>
      </c>
      <c r="E93" t="s">
        <v>546</v>
      </c>
      <c r="F93">
        <v>48</v>
      </c>
      <c r="G93" t="s">
        <v>1894</v>
      </c>
      <c r="H93" t="s">
        <v>559</v>
      </c>
      <c r="I93" t="s">
        <v>1876</v>
      </c>
      <c r="J93">
        <v>11686</v>
      </c>
      <c r="K93" t="s">
        <v>220</v>
      </c>
      <c r="L93" t="s">
        <v>549</v>
      </c>
      <c r="M93" t="s">
        <v>550</v>
      </c>
      <c r="N93" t="s">
        <v>551</v>
      </c>
      <c r="O93" t="s">
        <v>145</v>
      </c>
      <c r="P93" t="s">
        <v>1877</v>
      </c>
      <c r="Q93" t="s">
        <v>2561</v>
      </c>
      <c r="R93" t="s">
        <v>626</v>
      </c>
      <c r="S93">
        <v>1645.94</v>
      </c>
      <c r="T93" t="s">
        <v>1879</v>
      </c>
      <c r="U93" s="4">
        <v>45783.387627314813</v>
      </c>
      <c r="V93" t="str">
        <f>IFERROR(VLOOKUP(B93,#REF!,1,0),"")</f>
        <v/>
      </c>
      <c r="W93" t="str" cm="1">
        <f t="array" ref="W93">IFERROR(_xlfn.IFS(AND(V93="",X93&lt;&gt;"王园园组",X93&lt;&gt;"other"),K93,AND(V93="",X93="王园园组"),G93),"other")</f>
        <v>other</v>
      </c>
      <c r="X93" t="str" cm="1">
        <f t="array" ref="X93">IFERROR(_xlfn.IFS(AND(V93="",IFERROR(VLOOKUP(N93,#REF!,1,0),1)&lt;&gt;1),N93,AND(V93="",I93="王园园组"),"王园园组"),"other")</f>
        <v>other</v>
      </c>
      <c r="Y93">
        <f>IFERROR(_xlfn.XLOOKUP(MID(T93, FIND("#", SUBSTITUTE(T93, "-", "#", LEN(T93) - LEN(SUBSTITUTE(T93, "-", "")))) + 1, LEN(T93)),#REF!,#REF!),0)</f>
        <v>0</v>
      </c>
      <c r="Z93">
        <f>MONTH(续费明细实时[[#This Row],[success_time]])</f>
        <v>5</v>
      </c>
      <c r="AA93" s="8" t="e">
        <f>VLOOKUP(续费明细实时[[#This Row],[parent_user_id]],#REF!,27,0)</f>
        <v>#REF!</v>
      </c>
    </row>
    <row r="94" spans="1:27">
      <c r="A94" s="1">
        <v>45798</v>
      </c>
      <c r="B94" t="s">
        <v>17532</v>
      </c>
      <c r="C94" t="s">
        <v>17533</v>
      </c>
      <c r="D94" t="s">
        <v>695</v>
      </c>
      <c r="E94" t="s">
        <v>546</v>
      </c>
      <c r="F94">
        <v>120</v>
      </c>
      <c r="G94" t="s">
        <v>358</v>
      </c>
      <c r="H94" t="s">
        <v>559</v>
      </c>
      <c r="I94" t="s">
        <v>163</v>
      </c>
      <c r="J94">
        <v>17750</v>
      </c>
      <c r="K94" t="s">
        <v>358</v>
      </c>
      <c r="L94" t="s">
        <v>549</v>
      </c>
      <c r="M94" t="s">
        <v>559</v>
      </c>
      <c r="N94" t="s">
        <v>163</v>
      </c>
      <c r="O94" t="s">
        <v>473</v>
      </c>
      <c r="P94" t="s">
        <v>1877</v>
      </c>
      <c r="Q94" t="s">
        <v>17534</v>
      </c>
      <c r="R94" t="s">
        <v>626</v>
      </c>
      <c r="S94">
        <v>2500</v>
      </c>
      <c r="T94" t="s">
        <v>1896</v>
      </c>
      <c r="U94" s="4">
        <v>45798.92428240741</v>
      </c>
      <c r="V94" t="str">
        <f>IFERROR(VLOOKUP(B94,#REF!,1,0),"")</f>
        <v/>
      </c>
      <c r="W94" t="str" cm="1">
        <f t="array" ref="W94">IFERROR(_xlfn.IFS(AND(V94="",X94&lt;&gt;"王园园组",X94&lt;&gt;"other"),K94,AND(V94="",X94="王园园组"),G94),"other")</f>
        <v>other</v>
      </c>
      <c r="X94" t="str" cm="1">
        <f t="array" ref="X94">IFERROR(_xlfn.IFS(AND(V94="",IFERROR(VLOOKUP(N94,#REF!,1,0),1)&lt;&gt;1),N94,AND(V94="",I94="王园园组"),"王园园组"),"other")</f>
        <v>other</v>
      </c>
      <c r="Y94">
        <f>IFERROR(_xlfn.XLOOKUP(MID(T94, FIND("#", SUBSTITUTE(T94, "-", "#", LEN(T94) - LEN(SUBSTITUTE(T94, "-", "")))) + 1, LEN(T94)),#REF!,#REF!),0)</f>
        <v>0</v>
      </c>
      <c r="Z94">
        <f>MONTH(续费明细实时[[#This Row],[success_time]])</f>
        <v>5</v>
      </c>
      <c r="AA94" s="8" t="e">
        <f>VLOOKUP(续费明细实时[[#This Row],[parent_user_id]],#REF!,27,0)</f>
        <v>#REF!</v>
      </c>
    </row>
    <row r="95" spans="1:27">
      <c r="A95" s="1">
        <v>45788</v>
      </c>
      <c r="B95" t="s">
        <v>9027</v>
      </c>
      <c r="C95" t="s">
        <v>9028</v>
      </c>
      <c r="D95" t="s">
        <v>548</v>
      </c>
      <c r="E95" t="s">
        <v>546</v>
      </c>
      <c r="F95">
        <v>60</v>
      </c>
      <c r="G95" t="s">
        <v>2061</v>
      </c>
      <c r="H95" t="s">
        <v>559</v>
      </c>
      <c r="I95" t="s">
        <v>1876</v>
      </c>
      <c r="J95">
        <v>10650</v>
      </c>
      <c r="K95" t="s">
        <v>285</v>
      </c>
      <c r="L95" t="s">
        <v>549</v>
      </c>
      <c r="M95" t="s">
        <v>550</v>
      </c>
      <c r="N95" t="s">
        <v>136</v>
      </c>
      <c r="O95" t="s">
        <v>283</v>
      </c>
      <c r="P95" t="s">
        <v>1877</v>
      </c>
      <c r="Q95" t="s">
        <v>9029</v>
      </c>
      <c r="R95" t="s">
        <v>626</v>
      </c>
      <c r="S95">
        <v>1500</v>
      </c>
      <c r="T95" t="s">
        <v>1891</v>
      </c>
      <c r="U95" s="4">
        <v>45788.454942129632</v>
      </c>
      <c r="V95" t="str">
        <f>IFERROR(VLOOKUP(B95,#REF!,1,0),"")</f>
        <v/>
      </c>
      <c r="W95" t="str" cm="1">
        <f t="array" ref="W95">IFERROR(_xlfn.IFS(AND(V95="",X95&lt;&gt;"王园园组",X95&lt;&gt;"other"),K95,AND(V95="",X95="王园园组"),G95),"other")</f>
        <v>other</v>
      </c>
      <c r="X95" t="str" cm="1">
        <f t="array" ref="X95">IFERROR(_xlfn.IFS(AND(V95="",IFERROR(VLOOKUP(N95,#REF!,1,0),1)&lt;&gt;1),N95,AND(V95="",I95="王园园组"),"王园园组"),"other")</f>
        <v>other</v>
      </c>
      <c r="Y95">
        <f>IFERROR(_xlfn.XLOOKUP(MID(T95, FIND("#", SUBSTITUTE(T95, "-", "#", LEN(T95) - LEN(SUBSTITUTE(T95, "-", "")))) + 1, LEN(T95)),#REF!,#REF!),0)</f>
        <v>0</v>
      </c>
      <c r="Z95">
        <f>MONTH(续费明细实时[[#This Row],[success_time]])</f>
        <v>5</v>
      </c>
      <c r="AA95" s="8" t="e">
        <f>VLOOKUP(续费明细实时[[#This Row],[parent_user_id]],#REF!,27,0)</f>
        <v>#REF!</v>
      </c>
    </row>
    <row r="96" spans="1:27">
      <c r="A96" s="1">
        <v>45786</v>
      </c>
      <c r="B96" t="s">
        <v>2441</v>
      </c>
      <c r="C96" t="s">
        <v>2442</v>
      </c>
      <c r="D96" t="s">
        <v>2443</v>
      </c>
      <c r="E96" t="s">
        <v>1102</v>
      </c>
      <c r="F96">
        <v>120</v>
      </c>
      <c r="G96" t="s">
        <v>1900</v>
      </c>
      <c r="H96" t="s">
        <v>559</v>
      </c>
      <c r="I96" t="s">
        <v>1876</v>
      </c>
      <c r="J96">
        <v>10394</v>
      </c>
      <c r="K96" t="s">
        <v>364</v>
      </c>
      <c r="L96" t="s">
        <v>549</v>
      </c>
      <c r="M96" t="s">
        <v>559</v>
      </c>
      <c r="N96" t="s">
        <v>163</v>
      </c>
      <c r="O96" t="s">
        <v>473</v>
      </c>
      <c r="P96" t="s">
        <v>1877</v>
      </c>
      <c r="Q96" t="s">
        <v>2444</v>
      </c>
      <c r="R96" t="s">
        <v>626</v>
      </c>
      <c r="S96">
        <v>1464</v>
      </c>
      <c r="T96" t="s">
        <v>1902</v>
      </c>
      <c r="U96" s="4">
        <v>45786.400625000002</v>
      </c>
      <c r="V96" t="str">
        <f>IFERROR(VLOOKUP(B96,#REF!,1,0),"")</f>
        <v/>
      </c>
      <c r="W96" t="str" cm="1">
        <f t="array" ref="W96">IFERROR(_xlfn.IFS(AND(V96="",X96&lt;&gt;"王园园组",X96&lt;&gt;"other"),K96,AND(V96="",X96="王园园组"),G96),"other")</f>
        <v>other</v>
      </c>
      <c r="X96" t="str" cm="1">
        <f t="array" ref="X96">IFERROR(_xlfn.IFS(AND(V96="",IFERROR(VLOOKUP(N96,#REF!,1,0),1)&lt;&gt;1),N96,AND(V96="",I96="王园园组"),"王园园组"),"other")</f>
        <v>other</v>
      </c>
      <c r="Y96">
        <f>IFERROR(_xlfn.XLOOKUP(MID(T96, FIND("#", SUBSTITUTE(T96, "-", "#", LEN(T96) - LEN(SUBSTITUTE(T96, "-", "")))) + 1, LEN(T96)),#REF!,#REF!),0)</f>
        <v>0</v>
      </c>
      <c r="Z96">
        <f>MONTH(续费明细实时[[#This Row],[success_time]])</f>
        <v>5</v>
      </c>
      <c r="AA96" s="8" t="e">
        <f>VLOOKUP(续费明细实时[[#This Row],[parent_user_id]],#REF!,27,0)</f>
        <v>#REF!</v>
      </c>
    </row>
    <row r="97" spans="1:27">
      <c r="A97" s="1">
        <v>45787</v>
      </c>
      <c r="B97" t="s">
        <v>2553</v>
      </c>
      <c r="C97" t="s">
        <v>2554</v>
      </c>
      <c r="D97" t="s">
        <v>548</v>
      </c>
      <c r="E97" t="s">
        <v>546</v>
      </c>
      <c r="F97">
        <v>120</v>
      </c>
      <c r="G97" t="s">
        <v>2056</v>
      </c>
      <c r="H97" t="s">
        <v>559</v>
      </c>
      <c r="I97" t="s">
        <v>1876</v>
      </c>
      <c r="J97">
        <v>17750</v>
      </c>
      <c r="K97" t="s">
        <v>228</v>
      </c>
      <c r="L97" t="s">
        <v>549</v>
      </c>
      <c r="M97" t="s">
        <v>550</v>
      </c>
      <c r="N97" t="s">
        <v>551</v>
      </c>
      <c r="O97" t="s">
        <v>145</v>
      </c>
      <c r="P97" t="s">
        <v>1877</v>
      </c>
      <c r="Q97" t="s">
        <v>2555</v>
      </c>
      <c r="R97" t="s">
        <v>626</v>
      </c>
      <c r="S97">
        <v>2500</v>
      </c>
      <c r="T97" t="s">
        <v>1896</v>
      </c>
      <c r="U97" s="4">
        <v>45787.374872685185</v>
      </c>
      <c r="V97" t="str">
        <f>IFERROR(VLOOKUP(B97,#REF!,1,0),"")</f>
        <v/>
      </c>
      <c r="W97" t="str" cm="1">
        <f t="array" ref="W97">IFERROR(_xlfn.IFS(AND(V97="",X97&lt;&gt;"王园园组",X97&lt;&gt;"other"),K97,AND(V97="",X97="王园园组"),G97),"other")</f>
        <v>other</v>
      </c>
      <c r="X97" t="str" cm="1">
        <f t="array" ref="X97">IFERROR(_xlfn.IFS(AND(V97="",IFERROR(VLOOKUP(N97,#REF!,1,0),1)&lt;&gt;1),N97,AND(V97="",I97="王园园组"),"王园园组"),"other")</f>
        <v>other</v>
      </c>
      <c r="Y97">
        <f>IFERROR(_xlfn.XLOOKUP(MID(T97, FIND("#", SUBSTITUTE(T97, "-", "#", LEN(T97) - LEN(SUBSTITUTE(T97, "-", "")))) + 1, LEN(T97)),#REF!,#REF!),0)</f>
        <v>0</v>
      </c>
      <c r="Z97">
        <f>MONTH(续费明细实时[[#This Row],[success_time]])</f>
        <v>5</v>
      </c>
      <c r="AA97" s="8" t="e">
        <f>VLOOKUP(续费明细实时[[#This Row],[parent_user_id]],#REF!,27,0)</f>
        <v>#REF!</v>
      </c>
    </row>
    <row r="98" spans="1:27">
      <c r="A98" s="1">
        <v>45806</v>
      </c>
      <c r="B98" t="s">
        <v>29512</v>
      </c>
      <c r="C98" t="s">
        <v>29513</v>
      </c>
      <c r="D98" t="s">
        <v>548</v>
      </c>
      <c r="E98" t="s">
        <v>546</v>
      </c>
      <c r="F98">
        <v>120</v>
      </c>
      <c r="G98" t="s">
        <v>2139</v>
      </c>
      <c r="H98" t="s">
        <v>559</v>
      </c>
      <c r="I98" t="s">
        <v>1876</v>
      </c>
      <c r="J98">
        <v>17750</v>
      </c>
      <c r="K98" t="s">
        <v>284</v>
      </c>
      <c r="L98" t="s">
        <v>549</v>
      </c>
      <c r="M98" t="s">
        <v>550</v>
      </c>
      <c r="N98" t="s">
        <v>136</v>
      </c>
      <c r="O98" t="s">
        <v>283</v>
      </c>
      <c r="P98" t="s">
        <v>1877</v>
      </c>
      <c r="Q98" t="s">
        <v>29514</v>
      </c>
      <c r="R98" t="s">
        <v>626</v>
      </c>
      <c r="S98">
        <v>2500</v>
      </c>
      <c r="T98" t="s">
        <v>1896</v>
      </c>
      <c r="U98" s="4">
        <v>45806.388055555559</v>
      </c>
      <c r="V98" t="str">
        <f>IFERROR(VLOOKUP(B98,#REF!,1,0),"")</f>
        <v/>
      </c>
      <c r="W98" t="str" cm="1">
        <f t="array" ref="W98">IFERROR(_xlfn.IFS(AND(V98="",X98&lt;&gt;"王园园组",X98&lt;&gt;"other"),K98,AND(V98="",X98="王园园组"),G98),"other")</f>
        <v>other</v>
      </c>
      <c r="X98" t="str" cm="1">
        <f t="array" ref="X98">IFERROR(_xlfn.IFS(AND(V98="",IFERROR(VLOOKUP(N98,#REF!,1,0),1)&lt;&gt;1),N98,AND(V98="",I98="王园园组"),"王园园组"),"other")</f>
        <v>other</v>
      </c>
      <c r="Y98">
        <f>IFERROR(_xlfn.XLOOKUP(MID(T98, FIND("#", SUBSTITUTE(T98, "-", "#", LEN(T98) - LEN(SUBSTITUTE(T98, "-", "")))) + 1, LEN(T98)),#REF!,#REF!),0)</f>
        <v>0</v>
      </c>
      <c r="Z98">
        <f>MONTH(续费明细实时[[#This Row],[success_time]])</f>
        <v>5</v>
      </c>
      <c r="AA98" s="8" t="e">
        <f>VLOOKUP(续费明细实时[[#This Row],[parent_user_id]],#REF!,27,0)</f>
        <v>#REF!</v>
      </c>
    </row>
    <row r="99" spans="1:27">
      <c r="A99" s="1">
        <v>45789</v>
      </c>
      <c r="B99" t="s">
        <v>10914</v>
      </c>
      <c r="C99" t="s">
        <v>10915</v>
      </c>
      <c r="D99" t="s">
        <v>610</v>
      </c>
      <c r="E99" t="s">
        <v>546</v>
      </c>
      <c r="F99">
        <v>60</v>
      </c>
      <c r="G99" t="s">
        <v>1973</v>
      </c>
      <c r="H99" t="s">
        <v>559</v>
      </c>
      <c r="I99" t="s">
        <v>1876</v>
      </c>
      <c r="J99">
        <v>10768</v>
      </c>
      <c r="K99" t="s">
        <v>238</v>
      </c>
      <c r="L99" t="s">
        <v>549</v>
      </c>
      <c r="M99" t="s">
        <v>550</v>
      </c>
      <c r="N99" t="s">
        <v>551</v>
      </c>
      <c r="O99" t="s">
        <v>141</v>
      </c>
      <c r="P99" t="s">
        <v>1877</v>
      </c>
      <c r="Q99" t="s">
        <v>10916</v>
      </c>
      <c r="R99" t="s">
        <v>626</v>
      </c>
      <c r="S99">
        <v>1516.562527</v>
      </c>
      <c r="T99" t="s">
        <v>1891</v>
      </c>
      <c r="U99" s="4">
        <v>45789.641168981485</v>
      </c>
      <c r="V99" t="str">
        <f>IFERROR(VLOOKUP(B99,#REF!,1,0),"")</f>
        <v/>
      </c>
      <c r="W99" t="str" cm="1">
        <f t="array" ref="W99">IFERROR(_xlfn.IFS(AND(V99="",X99&lt;&gt;"王园园组",X99&lt;&gt;"other"),K99,AND(V99="",X99="王园园组"),G99),"other")</f>
        <v>other</v>
      </c>
      <c r="X99" t="str" cm="1">
        <f t="array" ref="X99">IFERROR(_xlfn.IFS(AND(V99="",IFERROR(VLOOKUP(N99,#REF!,1,0),1)&lt;&gt;1),N99,AND(V99="",I99="王园园组"),"王园园组"),"other")</f>
        <v>other</v>
      </c>
      <c r="Y99">
        <f>IFERROR(_xlfn.XLOOKUP(MID(T99, FIND("#", SUBSTITUTE(T99, "-", "#", LEN(T99) - LEN(SUBSTITUTE(T99, "-", "")))) + 1, LEN(T99)),#REF!,#REF!),0)</f>
        <v>0</v>
      </c>
      <c r="Z99">
        <f>MONTH(续费明细实时[[#This Row],[success_time]])</f>
        <v>5</v>
      </c>
      <c r="AA99" s="8" t="e">
        <f>VLOOKUP(续费明细实时[[#This Row],[parent_user_id]],#REF!,27,0)</f>
        <v>#REF!</v>
      </c>
    </row>
    <row r="100" spans="1:27">
      <c r="A100" s="1">
        <v>45803</v>
      </c>
      <c r="B100" t="s">
        <v>28778</v>
      </c>
      <c r="C100" t="s">
        <v>28779</v>
      </c>
      <c r="D100" t="s">
        <v>2060</v>
      </c>
      <c r="E100" t="s">
        <v>546</v>
      </c>
      <c r="F100">
        <v>60</v>
      </c>
      <c r="G100" t="s">
        <v>2113</v>
      </c>
      <c r="H100" t="s">
        <v>559</v>
      </c>
      <c r="I100" t="s">
        <v>1876</v>
      </c>
      <c r="J100">
        <v>10970</v>
      </c>
      <c r="K100" t="s">
        <v>224</v>
      </c>
      <c r="L100" t="s">
        <v>549</v>
      </c>
      <c r="M100" t="s">
        <v>550</v>
      </c>
      <c r="N100" t="s">
        <v>551</v>
      </c>
      <c r="O100" t="s">
        <v>145</v>
      </c>
      <c r="P100" t="s">
        <v>1877</v>
      </c>
      <c r="Q100" t="s">
        <v>28780</v>
      </c>
      <c r="R100" t="s">
        <v>626</v>
      </c>
      <c r="S100">
        <v>1545</v>
      </c>
      <c r="T100" t="s">
        <v>1891</v>
      </c>
      <c r="U100" s="4">
        <v>45803.391030092593</v>
      </c>
      <c r="V100" t="str">
        <f>IFERROR(VLOOKUP(B100,#REF!,1,0),"")</f>
        <v/>
      </c>
      <c r="W100" t="str" cm="1">
        <f t="array" ref="W100">IFERROR(_xlfn.IFS(AND(V100="",X100&lt;&gt;"王园园组",X100&lt;&gt;"other"),K100,AND(V100="",X100="王园园组"),G100),"other")</f>
        <v>other</v>
      </c>
      <c r="X100" t="str" cm="1">
        <f t="array" ref="X100">IFERROR(_xlfn.IFS(AND(V100="",IFERROR(VLOOKUP(N100,#REF!,1,0),1)&lt;&gt;1),N100,AND(V100="",I100="王园园组"),"王园园组"),"other")</f>
        <v>other</v>
      </c>
      <c r="Y100">
        <f>IFERROR(_xlfn.XLOOKUP(MID(T100, FIND("#", SUBSTITUTE(T100, "-", "#", LEN(T100) - LEN(SUBSTITUTE(T100, "-", "")))) + 1, LEN(T100)),#REF!,#REF!),0)</f>
        <v>0</v>
      </c>
      <c r="Z100">
        <f>MONTH(续费明细实时[[#This Row],[success_time]])</f>
        <v>5</v>
      </c>
      <c r="AA100" s="8" t="e">
        <f>VLOOKUP(续费明细实时[[#This Row],[parent_user_id]],#REF!,27,0)</f>
        <v>#REF!</v>
      </c>
    </row>
    <row r="101" spans="1:27">
      <c r="A101" s="1">
        <v>45797</v>
      </c>
      <c r="B101" t="s">
        <v>17541</v>
      </c>
      <c r="C101" t="s">
        <v>17542</v>
      </c>
      <c r="D101" t="s">
        <v>548</v>
      </c>
      <c r="E101" t="s">
        <v>546</v>
      </c>
      <c r="F101">
        <v>240</v>
      </c>
      <c r="G101" t="s">
        <v>2056</v>
      </c>
      <c r="H101" t="s">
        <v>559</v>
      </c>
      <c r="I101" t="s">
        <v>1876</v>
      </c>
      <c r="J101">
        <v>31950</v>
      </c>
      <c r="K101" t="s">
        <v>208</v>
      </c>
      <c r="L101" t="s">
        <v>549</v>
      </c>
      <c r="M101" t="s">
        <v>550</v>
      </c>
      <c r="N101" t="s">
        <v>551</v>
      </c>
      <c r="O101" t="s">
        <v>149</v>
      </c>
      <c r="P101" t="s">
        <v>1877</v>
      </c>
      <c r="Q101" t="s">
        <v>17543</v>
      </c>
      <c r="R101" t="s">
        <v>626</v>
      </c>
      <c r="S101">
        <v>4500</v>
      </c>
      <c r="T101" t="s">
        <v>1931</v>
      </c>
      <c r="U101" s="4">
        <v>45797.835416666669</v>
      </c>
      <c r="V101" t="str">
        <f>IFERROR(VLOOKUP(B101,#REF!,1,0),"")</f>
        <v/>
      </c>
      <c r="W101" t="str" cm="1">
        <f t="array" ref="W101">IFERROR(_xlfn.IFS(AND(V101="",X101&lt;&gt;"王园园组",X101&lt;&gt;"other"),K101,AND(V101="",X101="王园园组"),G101),"other")</f>
        <v>other</v>
      </c>
      <c r="X101" t="str" cm="1">
        <f t="array" ref="X101">IFERROR(_xlfn.IFS(AND(V101="",IFERROR(VLOOKUP(N101,#REF!,1,0),1)&lt;&gt;1),N101,AND(V101="",I101="王园园组"),"王园园组"),"other")</f>
        <v>other</v>
      </c>
      <c r="Y101">
        <f>IFERROR(_xlfn.XLOOKUP(MID(T101, FIND("#", SUBSTITUTE(T101, "-", "#", LEN(T101) - LEN(SUBSTITUTE(T101, "-", "")))) + 1, LEN(T101)),#REF!,#REF!),0)</f>
        <v>0</v>
      </c>
      <c r="Z101">
        <f>MONTH(续费明细实时[[#This Row],[success_time]])</f>
        <v>5</v>
      </c>
      <c r="AA101" s="8" t="e">
        <f>VLOOKUP(续费明细实时[[#This Row],[parent_user_id]],#REF!,27,0)</f>
        <v>#REF!</v>
      </c>
    </row>
    <row r="102" spans="1:27">
      <c r="A102" s="1">
        <v>45794</v>
      </c>
      <c r="B102" t="s">
        <v>17551</v>
      </c>
      <c r="C102" t="s">
        <v>17552</v>
      </c>
      <c r="D102" t="s">
        <v>17553</v>
      </c>
      <c r="E102" t="s">
        <v>546</v>
      </c>
      <c r="F102">
        <v>360</v>
      </c>
      <c r="G102" t="s">
        <v>1994</v>
      </c>
      <c r="H102" t="s">
        <v>559</v>
      </c>
      <c r="I102" t="s">
        <v>1876</v>
      </c>
      <c r="J102">
        <v>46150</v>
      </c>
      <c r="K102" t="s">
        <v>239</v>
      </c>
      <c r="L102" t="s">
        <v>549</v>
      </c>
      <c r="M102" t="s">
        <v>550</v>
      </c>
      <c r="N102" t="s">
        <v>551</v>
      </c>
      <c r="O102" t="s">
        <v>141</v>
      </c>
      <c r="P102" t="s">
        <v>1877</v>
      </c>
      <c r="Q102" t="s">
        <v>17554</v>
      </c>
      <c r="R102" t="s">
        <v>626</v>
      </c>
      <c r="S102">
        <v>6500</v>
      </c>
      <c r="T102" t="s">
        <v>2193</v>
      </c>
      <c r="U102" s="4">
        <v>45794.514872685184</v>
      </c>
      <c r="V102" t="str">
        <f>IFERROR(VLOOKUP(B102,#REF!,1,0),"")</f>
        <v/>
      </c>
      <c r="W102" t="str" cm="1">
        <f t="array" ref="W102">IFERROR(_xlfn.IFS(AND(V102="",X102&lt;&gt;"王园园组",X102&lt;&gt;"other"),K102,AND(V102="",X102="王园园组"),G102),"other")</f>
        <v>other</v>
      </c>
      <c r="X102" t="str" cm="1">
        <f t="array" ref="X102">IFERROR(_xlfn.IFS(AND(V102="",IFERROR(VLOOKUP(N102,#REF!,1,0),1)&lt;&gt;1),N102,AND(V102="",I102="王园园组"),"王园园组"),"other")</f>
        <v>other</v>
      </c>
      <c r="Y102">
        <f>IFERROR(_xlfn.XLOOKUP(MID(T102, FIND("#", SUBSTITUTE(T102, "-", "#", LEN(T102) - LEN(SUBSTITUTE(T102, "-", "")))) + 1, LEN(T102)),#REF!,#REF!),0)</f>
        <v>0</v>
      </c>
      <c r="Z102">
        <f>MONTH(续费明细实时[[#This Row],[success_time]])</f>
        <v>5</v>
      </c>
      <c r="AA102" s="8" t="e">
        <f>VLOOKUP(续费明细实时[[#This Row],[parent_user_id]],#REF!,27,0)</f>
        <v>#REF!</v>
      </c>
    </row>
    <row r="103" spans="1:27">
      <c r="A103" s="1">
        <v>45786</v>
      </c>
      <c r="B103" t="s">
        <v>2438</v>
      </c>
      <c r="C103" t="s">
        <v>2439</v>
      </c>
      <c r="D103" t="s">
        <v>558</v>
      </c>
      <c r="E103" t="s">
        <v>546</v>
      </c>
      <c r="F103">
        <v>120</v>
      </c>
      <c r="G103" t="s">
        <v>337</v>
      </c>
      <c r="H103" t="s">
        <v>559</v>
      </c>
      <c r="I103" t="s">
        <v>504</v>
      </c>
      <c r="J103">
        <v>18090</v>
      </c>
      <c r="K103" t="s">
        <v>337</v>
      </c>
      <c r="L103" t="s">
        <v>549</v>
      </c>
      <c r="M103" t="s">
        <v>559</v>
      </c>
      <c r="N103" t="s">
        <v>504</v>
      </c>
      <c r="O103" t="s">
        <v>325</v>
      </c>
      <c r="P103" t="s">
        <v>1877</v>
      </c>
      <c r="Q103" t="s">
        <v>2440</v>
      </c>
      <c r="R103" t="s">
        <v>626</v>
      </c>
      <c r="S103">
        <v>2547.8197460000001</v>
      </c>
      <c r="T103" t="s">
        <v>1896</v>
      </c>
      <c r="U103" s="4">
        <v>45786.637731481482</v>
      </c>
      <c r="V103" t="str">
        <f>IFERROR(VLOOKUP(B103,#REF!,1,0),"")</f>
        <v/>
      </c>
      <c r="W103" t="str" cm="1">
        <f t="array" ref="W103">IFERROR(_xlfn.IFS(AND(V103="",X103&lt;&gt;"王园园组",X103&lt;&gt;"other"),K103,AND(V103="",X103="王园园组"),G103),"other")</f>
        <v>other</v>
      </c>
      <c r="X103" t="str" cm="1">
        <f t="array" ref="X103">IFERROR(_xlfn.IFS(AND(V103="",IFERROR(VLOOKUP(N103,#REF!,1,0),1)&lt;&gt;1),N103,AND(V103="",I103="王园园组"),"王园园组"),"other")</f>
        <v>other</v>
      </c>
      <c r="Y103">
        <f>IFERROR(_xlfn.XLOOKUP(MID(T103, FIND("#", SUBSTITUTE(T103, "-", "#", LEN(T103) - LEN(SUBSTITUTE(T103, "-", "")))) + 1, LEN(T103)),#REF!,#REF!),0)</f>
        <v>0</v>
      </c>
      <c r="Z103">
        <f>MONTH(续费明细实时[[#This Row],[success_time]])</f>
        <v>5</v>
      </c>
      <c r="AA103" s="8" t="e">
        <f>VLOOKUP(续费明细实时[[#This Row],[parent_user_id]],#REF!,27,0)</f>
        <v>#REF!</v>
      </c>
    </row>
    <row r="104" spans="1:27">
      <c r="A104" s="1">
        <v>45801</v>
      </c>
      <c r="B104" t="s">
        <v>17558</v>
      </c>
      <c r="C104" t="s">
        <v>17559</v>
      </c>
      <c r="D104" t="s">
        <v>695</v>
      </c>
      <c r="E104" t="s">
        <v>1102</v>
      </c>
      <c r="F104">
        <v>72</v>
      </c>
      <c r="G104" t="s">
        <v>358</v>
      </c>
      <c r="H104" t="s">
        <v>559</v>
      </c>
      <c r="I104" t="s">
        <v>163</v>
      </c>
      <c r="J104">
        <v>5964</v>
      </c>
      <c r="K104" t="s">
        <v>358</v>
      </c>
      <c r="L104" t="s">
        <v>549</v>
      </c>
      <c r="M104" t="s">
        <v>559</v>
      </c>
      <c r="N104" t="s">
        <v>163</v>
      </c>
      <c r="O104" t="s">
        <v>473</v>
      </c>
      <c r="P104" t="s">
        <v>1877</v>
      </c>
      <c r="Q104" t="s">
        <v>17560</v>
      </c>
      <c r="R104" t="s">
        <v>626</v>
      </c>
      <c r="S104">
        <v>840</v>
      </c>
      <c r="T104" t="s">
        <v>1373</v>
      </c>
      <c r="U104" s="4">
        <v>45801.790925925925</v>
      </c>
      <c r="V104" t="str">
        <f>IFERROR(VLOOKUP(B104,#REF!,1,0),"")</f>
        <v/>
      </c>
      <c r="W104" t="str" cm="1">
        <f t="array" ref="W104">IFERROR(_xlfn.IFS(AND(V104="",X104&lt;&gt;"王园园组",X104&lt;&gt;"other"),K104,AND(V104="",X104="王园园组"),G104),"other")</f>
        <v>other</v>
      </c>
      <c r="X104" t="str" cm="1">
        <f t="array" ref="X104">IFERROR(_xlfn.IFS(AND(V104="",IFERROR(VLOOKUP(N104,#REF!,1,0),1)&lt;&gt;1),N104,AND(V104="",I104="王园园组"),"王园园组"),"other")</f>
        <v>other</v>
      </c>
      <c r="Y104">
        <f>IFERROR(_xlfn.XLOOKUP(MID(T104, FIND("#", SUBSTITUTE(T104, "-", "#", LEN(T104) - LEN(SUBSTITUTE(T104, "-", "")))) + 1, LEN(T104)),#REF!,#REF!),0)</f>
        <v>0</v>
      </c>
      <c r="Z104">
        <f>MONTH(续费明细实时[[#This Row],[success_time]])</f>
        <v>5</v>
      </c>
      <c r="AA104" s="8" t="e">
        <f>VLOOKUP(续费明细实时[[#This Row],[parent_user_id]],#REF!,27,0)</f>
        <v>#REF!</v>
      </c>
    </row>
    <row r="105" spans="1:27">
      <c r="A105" s="1">
        <v>45805</v>
      </c>
      <c r="B105" t="s">
        <v>29515</v>
      </c>
      <c r="C105" t="s">
        <v>29516</v>
      </c>
      <c r="D105" t="s">
        <v>13561</v>
      </c>
      <c r="E105" t="s">
        <v>546</v>
      </c>
      <c r="F105">
        <v>60</v>
      </c>
      <c r="G105" t="s">
        <v>1994</v>
      </c>
      <c r="H105" t="s">
        <v>559</v>
      </c>
      <c r="I105" t="s">
        <v>1876</v>
      </c>
      <c r="J105">
        <v>10650</v>
      </c>
      <c r="K105" t="s">
        <v>298</v>
      </c>
      <c r="L105" t="s">
        <v>549</v>
      </c>
      <c r="M105" t="s">
        <v>550</v>
      </c>
      <c r="N105" t="s">
        <v>136</v>
      </c>
      <c r="O105" t="s">
        <v>143</v>
      </c>
      <c r="P105" t="s">
        <v>1877</v>
      </c>
      <c r="Q105" t="s">
        <v>29517</v>
      </c>
      <c r="R105" t="s">
        <v>626</v>
      </c>
      <c r="S105">
        <v>1500</v>
      </c>
      <c r="T105" t="s">
        <v>1891</v>
      </c>
      <c r="U105" s="4">
        <v>45805.199907407405</v>
      </c>
      <c r="V105" t="str">
        <f>IFERROR(VLOOKUP(B105,#REF!,1,0),"")</f>
        <v/>
      </c>
      <c r="W105" t="str" cm="1">
        <f t="array" ref="W105">IFERROR(_xlfn.IFS(AND(V105="",X105&lt;&gt;"王园园组",X105&lt;&gt;"other"),K105,AND(V105="",X105="王园园组"),G105),"other")</f>
        <v>other</v>
      </c>
      <c r="X105" t="str" cm="1">
        <f t="array" ref="X105">IFERROR(_xlfn.IFS(AND(V105="",IFERROR(VLOOKUP(N105,#REF!,1,0),1)&lt;&gt;1),N105,AND(V105="",I105="王园园组"),"王园园组"),"other")</f>
        <v>other</v>
      </c>
      <c r="Y105">
        <f>IFERROR(_xlfn.XLOOKUP(MID(T105, FIND("#", SUBSTITUTE(T105, "-", "#", LEN(T105) - LEN(SUBSTITUTE(T105, "-", "")))) + 1, LEN(T105)),#REF!,#REF!),0)</f>
        <v>0</v>
      </c>
      <c r="Z105">
        <f>MONTH(续费明细实时[[#This Row],[success_time]])</f>
        <v>5</v>
      </c>
      <c r="AA105" s="8" t="e">
        <f>VLOOKUP(续费明细实时[[#This Row],[parent_user_id]],#REF!,27,0)</f>
        <v>#REF!</v>
      </c>
    </row>
    <row r="106" spans="1:27">
      <c r="A106" s="1">
        <v>45802</v>
      </c>
      <c r="B106" t="s">
        <v>28815</v>
      </c>
      <c r="C106" t="s">
        <v>28816</v>
      </c>
      <c r="D106" t="s">
        <v>548</v>
      </c>
      <c r="E106" t="s">
        <v>546</v>
      </c>
      <c r="F106">
        <v>240</v>
      </c>
      <c r="G106" t="s">
        <v>1905</v>
      </c>
      <c r="H106" t="s">
        <v>559</v>
      </c>
      <c r="I106" t="s">
        <v>1876</v>
      </c>
      <c r="J106">
        <v>31950</v>
      </c>
      <c r="K106" t="s">
        <v>288</v>
      </c>
      <c r="L106" t="s">
        <v>549</v>
      </c>
      <c r="M106" t="s">
        <v>550</v>
      </c>
      <c r="N106" t="s">
        <v>136</v>
      </c>
      <c r="O106" t="s">
        <v>283</v>
      </c>
      <c r="P106" t="s">
        <v>1877</v>
      </c>
      <c r="Q106" t="s">
        <v>28817</v>
      </c>
      <c r="R106" t="s">
        <v>626</v>
      </c>
      <c r="S106">
        <v>4500</v>
      </c>
      <c r="T106" t="s">
        <v>1931</v>
      </c>
      <c r="U106" s="4">
        <v>45802.5075462963</v>
      </c>
      <c r="V106" t="str">
        <f>IFERROR(VLOOKUP(B106,#REF!,1,0),"")</f>
        <v/>
      </c>
      <c r="W106" t="str" cm="1">
        <f t="array" ref="W106">IFERROR(_xlfn.IFS(AND(V106="",X106&lt;&gt;"王园园组",X106&lt;&gt;"other"),K106,AND(V106="",X106="王园园组"),G106),"other")</f>
        <v>other</v>
      </c>
      <c r="X106" t="str" cm="1">
        <f t="array" ref="X106">IFERROR(_xlfn.IFS(AND(V106="",IFERROR(VLOOKUP(N106,#REF!,1,0),1)&lt;&gt;1),N106,AND(V106="",I106="王园园组"),"王园园组"),"other")</f>
        <v>other</v>
      </c>
      <c r="Y106">
        <f>IFERROR(_xlfn.XLOOKUP(MID(T106, FIND("#", SUBSTITUTE(T106, "-", "#", LEN(T106) - LEN(SUBSTITUTE(T106, "-", "")))) + 1, LEN(T106)),#REF!,#REF!),0)</f>
        <v>0</v>
      </c>
      <c r="Z106">
        <f>MONTH(续费明细实时[[#This Row],[success_time]])</f>
        <v>5</v>
      </c>
      <c r="AA106" s="8" t="e">
        <f>VLOOKUP(续费明细实时[[#This Row],[parent_user_id]],#REF!,27,0)</f>
        <v>#REF!</v>
      </c>
    </row>
    <row r="107" spans="1:27">
      <c r="A107" s="1">
        <v>45790</v>
      </c>
      <c r="B107" t="s">
        <v>17621</v>
      </c>
      <c r="C107" t="s">
        <v>17622</v>
      </c>
      <c r="D107" t="s">
        <v>695</v>
      </c>
      <c r="E107" t="s">
        <v>546</v>
      </c>
      <c r="F107">
        <v>60</v>
      </c>
      <c r="G107" t="s">
        <v>1973</v>
      </c>
      <c r="H107" t="s">
        <v>559</v>
      </c>
      <c r="I107" t="s">
        <v>1876</v>
      </c>
      <c r="J107">
        <v>11495</v>
      </c>
      <c r="K107" t="s">
        <v>294</v>
      </c>
      <c r="L107" t="s">
        <v>549</v>
      </c>
      <c r="M107" t="s">
        <v>550</v>
      </c>
      <c r="N107" t="s">
        <v>136</v>
      </c>
      <c r="O107" t="s">
        <v>292</v>
      </c>
      <c r="P107" t="s">
        <v>1877</v>
      </c>
      <c r="Q107" t="s">
        <v>17623</v>
      </c>
      <c r="R107" t="s">
        <v>626</v>
      </c>
      <c r="S107">
        <v>1619.0774510000001</v>
      </c>
      <c r="T107" t="s">
        <v>1891</v>
      </c>
      <c r="U107" s="4">
        <v>45790.718877314815</v>
      </c>
      <c r="V107" t="str">
        <f>IFERROR(VLOOKUP(B107,#REF!,1,0),"")</f>
        <v/>
      </c>
      <c r="W107" t="str" cm="1">
        <f t="array" ref="W107">IFERROR(_xlfn.IFS(AND(V107="",X107&lt;&gt;"王园园组",X107&lt;&gt;"other"),K107,AND(V107="",X107="王园园组"),G107),"other")</f>
        <v>other</v>
      </c>
      <c r="X107" t="str" cm="1">
        <f t="array" ref="X107">IFERROR(_xlfn.IFS(AND(V107="",IFERROR(VLOOKUP(N107,#REF!,1,0),1)&lt;&gt;1),N107,AND(V107="",I107="王园园组"),"王园园组"),"other")</f>
        <v>other</v>
      </c>
      <c r="Y107">
        <f>IFERROR(_xlfn.XLOOKUP(MID(T107, FIND("#", SUBSTITUTE(T107, "-", "#", LEN(T107) - LEN(SUBSTITUTE(T107, "-", "")))) + 1, LEN(T107)),#REF!,#REF!),0)</f>
        <v>0</v>
      </c>
      <c r="Z107">
        <f>MONTH(续费明细实时[[#This Row],[success_time]])</f>
        <v>5</v>
      </c>
      <c r="AA107" s="8" t="e">
        <f>VLOOKUP(续费明细实时[[#This Row],[parent_user_id]],#REF!,27,0)</f>
        <v>#REF!</v>
      </c>
    </row>
    <row r="108" spans="1:27">
      <c r="A108" s="1">
        <v>45801</v>
      </c>
      <c r="B108" t="s">
        <v>17627</v>
      </c>
      <c r="C108" t="s">
        <v>17628</v>
      </c>
      <c r="D108" t="s">
        <v>548</v>
      </c>
      <c r="E108" t="s">
        <v>546</v>
      </c>
      <c r="F108">
        <v>240</v>
      </c>
      <c r="G108" t="s">
        <v>1969</v>
      </c>
      <c r="H108" t="s">
        <v>559</v>
      </c>
      <c r="I108" t="s">
        <v>1876</v>
      </c>
      <c r="J108">
        <v>31950</v>
      </c>
      <c r="K108" t="s">
        <v>209</v>
      </c>
      <c r="L108" t="s">
        <v>549</v>
      </c>
      <c r="M108" t="s">
        <v>550</v>
      </c>
      <c r="N108" t="s">
        <v>551</v>
      </c>
      <c r="O108" t="s">
        <v>149</v>
      </c>
      <c r="P108" t="s">
        <v>1877</v>
      </c>
      <c r="Q108" t="s">
        <v>17629</v>
      </c>
      <c r="R108" t="s">
        <v>626</v>
      </c>
      <c r="S108">
        <v>4500</v>
      </c>
      <c r="T108" t="s">
        <v>1931</v>
      </c>
      <c r="U108" s="4">
        <v>45801.319108796299</v>
      </c>
      <c r="V108" t="str">
        <f>IFERROR(VLOOKUP(B108,#REF!,1,0),"")</f>
        <v/>
      </c>
      <c r="W108" t="str" cm="1">
        <f t="array" ref="W108">IFERROR(_xlfn.IFS(AND(V108="",X108&lt;&gt;"王园园组",X108&lt;&gt;"other"),K108,AND(V108="",X108="王园园组"),G108),"other")</f>
        <v>other</v>
      </c>
      <c r="X108" t="str" cm="1">
        <f t="array" ref="X108">IFERROR(_xlfn.IFS(AND(V108="",IFERROR(VLOOKUP(N108,#REF!,1,0),1)&lt;&gt;1),N108,AND(V108="",I108="王园园组"),"王园园组"),"other")</f>
        <v>other</v>
      </c>
      <c r="Y108">
        <f>IFERROR(_xlfn.XLOOKUP(MID(T108, FIND("#", SUBSTITUTE(T108, "-", "#", LEN(T108) - LEN(SUBSTITUTE(T108, "-", "")))) + 1, LEN(T108)),#REF!,#REF!),0)</f>
        <v>0</v>
      </c>
      <c r="Z108">
        <f>MONTH(续费明细实时[[#This Row],[success_time]])</f>
        <v>5</v>
      </c>
      <c r="AA108" s="8" t="e">
        <f>VLOOKUP(续费明细实时[[#This Row],[parent_user_id]],#REF!,27,0)</f>
        <v>#REF!</v>
      </c>
    </row>
    <row r="109" spans="1:27">
      <c r="A109" s="1">
        <v>45784</v>
      </c>
      <c r="B109" t="s">
        <v>2452</v>
      </c>
      <c r="C109" t="s">
        <v>2453</v>
      </c>
      <c r="D109" t="s">
        <v>548</v>
      </c>
      <c r="E109" t="s">
        <v>1882</v>
      </c>
      <c r="F109">
        <v>4</v>
      </c>
      <c r="G109" t="s">
        <v>1909</v>
      </c>
      <c r="H109" t="s">
        <v>559</v>
      </c>
      <c r="I109" t="s">
        <v>1876</v>
      </c>
      <c r="J109">
        <v>454</v>
      </c>
      <c r="K109" t="s">
        <v>317</v>
      </c>
      <c r="L109" t="s">
        <v>549</v>
      </c>
      <c r="M109" t="s">
        <v>550</v>
      </c>
      <c r="N109" t="s">
        <v>616</v>
      </c>
      <c r="O109" t="s">
        <v>314</v>
      </c>
      <c r="P109" t="s">
        <v>1877</v>
      </c>
      <c r="Q109" t="s">
        <v>2454</v>
      </c>
      <c r="R109" t="s">
        <v>626</v>
      </c>
      <c r="S109">
        <v>63.92</v>
      </c>
      <c r="T109" t="s">
        <v>2455</v>
      </c>
      <c r="U109" s="4">
        <v>45784.042361111111</v>
      </c>
      <c r="V109" t="str">
        <f>IFERROR(VLOOKUP(B109,#REF!,1,0),"")</f>
        <v/>
      </c>
      <c r="W109" t="str" cm="1">
        <f t="array" ref="W109">IFERROR(_xlfn.IFS(AND(V109="",X109&lt;&gt;"王园园组",X109&lt;&gt;"other"),K109,AND(V109="",X109="王园园组"),G109),"other")</f>
        <v>other</v>
      </c>
      <c r="X109" t="str" cm="1">
        <f t="array" ref="X109">IFERROR(_xlfn.IFS(AND(V109="",IFERROR(VLOOKUP(N109,#REF!,1,0),1)&lt;&gt;1),N109,AND(V109="",I109="王园园组"),"王园园组"),"other")</f>
        <v>other</v>
      </c>
      <c r="Y109">
        <f>IFERROR(_xlfn.XLOOKUP(MID(T109, FIND("#", SUBSTITUTE(T109, "-", "#", LEN(T109) - LEN(SUBSTITUTE(T109, "-", "")))) + 1, LEN(T109)),#REF!,#REF!),0)</f>
        <v>0</v>
      </c>
      <c r="Z109">
        <f>MONTH(续费明细实时[[#This Row],[success_time]])</f>
        <v>5</v>
      </c>
      <c r="AA109" s="8" t="e">
        <f>VLOOKUP(续费明细实时[[#This Row],[parent_user_id]],#REF!,27,0)</f>
        <v>#REF!</v>
      </c>
    </row>
    <row r="110" spans="1:27">
      <c r="A110" s="1">
        <v>45806</v>
      </c>
      <c r="B110" t="s">
        <v>29518</v>
      </c>
      <c r="C110" t="s">
        <v>29519</v>
      </c>
      <c r="D110" t="s">
        <v>548</v>
      </c>
      <c r="E110" t="s">
        <v>546</v>
      </c>
      <c r="F110">
        <v>240</v>
      </c>
      <c r="G110" t="s">
        <v>2056</v>
      </c>
      <c r="H110" t="s">
        <v>559</v>
      </c>
      <c r="I110" t="s">
        <v>1876</v>
      </c>
      <c r="J110">
        <v>32909</v>
      </c>
      <c r="K110" t="s">
        <v>259</v>
      </c>
      <c r="L110" t="s">
        <v>549</v>
      </c>
      <c r="M110" t="s">
        <v>550</v>
      </c>
      <c r="N110" t="s">
        <v>136</v>
      </c>
      <c r="O110" t="s">
        <v>147</v>
      </c>
      <c r="P110" t="s">
        <v>1877</v>
      </c>
      <c r="Q110" t="s">
        <v>29520</v>
      </c>
      <c r="R110" t="s">
        <v>626</v>
      </c>
      <c r="S110">
        <v>4635</v>
      </c>
      <c r="T110" t="s">
        <v>1931</v>
      </c>
      <c r="U110" s="4">
        <v>45806.344675925924</v>
      </c>
      <c r="V110" t="str">
        <f>IFERROR(VLOOKUP(B110,#REF!,1,0),"")</f>
        <v/>
      </c>
      <c r="W110" t="str" cm="1">
        <f t="array" ref="W110">IFERROR(_xlfn.IFS(AND(V110="",X110&lt;&gt;"王园园组",X110&lt;&gt;"other"),K110,AND(V110="",X110="王园园组"),G110),"other")</f>
        <v>other</v>
      </c>
      <c r="X110" t="str" cm="1">
        <f t="array" ref="X110">IFERROR(_xlfn.IFS(AND(V110="",IFERROR(VLOOKUP(N110,#REF!,1,0),1)&lt;&gt;1),N110,AND(V110="",I110="王园园组"),"王园园组"),"other")</f>
        <v>other</v>
      </c>
      <c r="Y110">
        <f>IFERROR(_xlfn.XLOOKUP(MID(T110, FIND("#", SUBSTITUTE(T110, "-", "#", LEN(T110) - LEN(SUBSTITUTE(T110, "-", "")))) + 1, LEN(T110)),#REF!,#REF!),0)</f>
        <v>0</v>
      </c>
      <c r="Z110">
        <f>MONTH(续费明细实时[[#This Row],[success_time]])</f>
        <v>5</v>
      </c>
      <c r="AA110" s="8" t="e">
        <f>VLOOKUP(续费明细实时[[#This Row],[parent_user_id]],#REF!,27,0)</f>
        <v>#REF!</v>
      </c>
    </row>
    <row r="111" spans="1:27">
      <c r="A111" s="1">
        <v>45794</v>
      </c>
      <c r="B111" t="s">
        <v>17630</v>
      </c>
      <c r="C111" t="s">
        <v>17631</v>
      </c>
      <c r="D111" t="s">
        <v>558</v>
      </c>
      <c r="E111" t="s">
        <v>546</v>
      </c>
      <c r="F111">
        <v>120</v>
      </c>
      <c r="G111" t="s">
        <v>1994</v>
      </c>
      <c r="H111" t="s">
        <v>559</v>
      </c>
      <c r="I111" t="s">
        <v>1876</v>
      </c>
      <c r="J111">
        <v>18090</v>
      </c>
      <c r="K111" t="s">
        <v>290</v>
      </c>
      <c r="L111" t="s">
        <v>549</v>
      </c>
      <c r="M111" t="s">
        <v>550</v>
      </c>
      <c r="N111" t="s">
        <v>136</v>
      </c>
      <c r="O111" t="s">
        <v>283</v>
      </c>
      <c r="P111" t="s">
        <v>1877</v>
      </c>
      <c r="Q111" t="s">
        <v>17632</v>
      </c>
      <c r="R111" t="s">
        <v>626</v>
      </c>
      <c r="S111">
        <v>2547.8197460000001</v>
      </c>
      <c r="T111" t="s">
        <v>1896</v>
      </c>
      <c r="U111" s="4">
        <v>45794.519166666665</v>
      </c>
      <c r="V111" t="str">
        <f>IFERROR(VLOOKUP(B111,#REF!,1,0),"")</f>
        <v/>
      </c>
      <c r="W111" t="str" cm="1">
        <f t="array" ref="W111">IFERROR(_xlfn.IFS(AND(V111="",X111&lt;&gt;"王园园组",X111&lt;&gt;"other"),K111,AND(V111="",X111="王园园组"),G111),"other")</f>
        <v>other</v>
      </c>
      <c r="X111" t="str" cm="1">
        <f t="array" ref="X111">IFERROR(_xlfn.IFS(AND(V111="",IFERROR(VLOOKUP(N111,#REF!,1,0),1)&lt;&gt;1),N111,AND(V111="",I111="王园园组"),"王园园组"),"other")</f>
        <v>other</v>
      </c>
      <c r="Y111">
        <f>IFERROR(_xlfn.XLOOKUP(MID(T111, FIND("#", SUBSTITUTE(T111, "-", "#", LEN(T111) - LEN(SUBSTITUTE(T111, "-", "")))) + 1, LEN(T111)),#REF!,#REF!),0)</f>
        <v>0</v>
      </c>
      <c r="Z111">
        <f>MONTH(续费明细实时[[#This Row],[success_time]])</f>
        <v>5</v>
      </c>
      <c r="AA111" s="8" t="e">
        <f>VLOOKUP(续费明细实时[[#This Row],[parent_user_id]],#REF!,27,0)</f>
        <v>#REF!</v>
      </c>
    </row>
    <row r="112" spans="1:27">
      <c r="A112" s="1">
        <v>45800</v>
      </c>
      <c r="B112" t="s">
        <v>16175</v>
      </c>
      <c r="C112" t="s">
        <v>16176</v>
      </c>
      <c r="D112" t="s">
        <v>677</v>
      </c>
      <c r="E112" t="s">
        <v>1102</v>
      </c>
      <c r="F112">
        <v>120</v>
      </c>
      <c r="G112" t="s">
        <v>349</v>
      </c>
      <c r="H112" t="s">
        <v>559</v>
      </c>
      <c r="I112" t="s">
        <v>163</v>
      </c>
      <c r="J112">
        <v>9940</v>
      </c>
      <c r="K112" t="s">
        <v>349</v>
      </c>
      <c r="L112" t="s">
        <v>549</v>
      </c>
      <c r="M112" t="s">
        <v>559</v>
      </c>
      <c r="N112" t="s">
        <v>163</v>
      </c>
      <c r="O112" t="s">
        <v>472</v>
      </c>
      <c r="P112" t="s">
        <v>1877</v>
      </c>
      <c r="Q112" t="s">
        <v>16177</v>
      </c>
      <c r="R112" t="s">
        <v>626</v>
      </c>
      <c r="S112">
        <v>1400</v>
      </c>
      <c r="T112" t="s">
        <v>1902</v>
      </c>
      <c r="U112" s="4">
        <v>45800.788217592592</v>
      </c>
      <c r="V112" t="str">
        <f>IFERROR(VLOOKUP(B112,#REF!,1,0),"")</f>
        <v/>
      </c>
      <c r="W112" t="str" cm="1">
        <f t="array" ref="W112">IFERROR(_xlfn.IFS(AND(V112="",X112&lt;&gt;"王园园组",X112&lt;&gt;"other"),K112,AND(V112="",X112="王园园组"),G112),"other")</f>
        <v>other</v>
      </c>
      <c r="X112" t="str" cm="1">
        <f t="array" ref="X112">IFERROR(_xlfn.IFS(AND(V112="",IFERROR(VLOOKUP(N112,#REF!,1,0),1)&lt;&gt;1),N112,AND(V112="",I112="王园园组"),"王园园组"),"other")</f>
        <v>other</v>
      </c>
      <c r="Y112">
        <f>IFERROR(_xlfn.XLOOKUP(MID(T112, FIND("#", SUBSTITUTE(T112, "-", "#", LEN(T112) - LEN(SUBSTITUTE(T112, "-", "")))) + 1, LEN(T112)),#REF!,#REF!),0)</f>
        <v>0</v>
      </c>
      <c r="Z112">
        <f>MONTH(续费明细实时[[#This Row],[success_time]])</f>
        <v>5</v>
      </c>
      <c r="AA112" s="8" t="e">
        <f>VLOOKUP(续费明细实时[[#This Row],[parent_user_id]],#REF!,27,0)</f>
        <v>#REF!</v>
      </c>
    </row>
    <row r="113" spans="1:27">
      <c r="A113" s="1">
        <v>45799</v>
      </c>
      <c r="B113" t="s">
        <v>15846</v>
      </c>
      <c r="C113" t="s">
        <v>15847</v>
      </c>
      <c r="D113" t="s">
        <v>548</v>
      </c>
      <c r="E113" t="s">
        <v>546</v>
      </c>
      <c r="F113">
        <v>120</v>
      </c>
      <c r="G113" t="s">
        <v>1939</v>
      </c>
      <c r="H113" t="s">
        <v>559</v>
      </c>
      <c r="I113" t="s">
        <v>1876</v>
      </c>
      <c r="J113">
        <v>17750</v>
      </c>
      <c r="K113" t="s">
        <v>202</v>
      </c>
      <c r="L113" t="s">
        <v>549</v>
      </c>
      <c r="M113" t="s">
        <v>550</v>
      </c>
      <c r="N113" t="s">
        <v>551</v>
      </c>
      <c r="O113" t="s">
        <v>149</v>
      </c>
      <c r="P113" t="s">
        <v>1877</v>
      </c>
      <c r="Q113" t="s">
        <v>15848</v>
      </c>
      <c r="R113" t="s">
        <v>626</v>
      </c>
      <c r="S113">
        <v>2500</v>
      </c>
      <c r="T113" t="s">
        <v>1896</v>
      </c>
      <c r="U113" s="4">
        <v>45799.698761574073</v>
      </c>
      <c r="V113" t="str">
        <f>IFERROR(VLOOKUP(B113,#REF!,1,0),"")</f>
        <v/>
      </c>
      <c r="W113" t="str" cm="1">
        <f t="array" ref="W113">IFERROR(_xlfn.IFS(AND(V113="",X113&lt;&gt;"王园园组",X113&lt;&gt;"other"),K113,AND(V113="",X113="王园园组"),G113),"other")</f>
        <v>other</v>
      </c>
      <c r="X113" t="str" cm="1">
        <f t="array" ref="X113">IFERROR(_xlfn.IFS(AND(V113="",IFERROR(VLOOKUP(N113,#REF!,1,0),1)&lt;&gt;1),N113,AND(V113="",I113="王园园组"),"王园园组"),"other")</f>
        <v>other</v>
      </c>
      <c r="Y113">
        <f>IFERROR(_xlfn.XLOOKUP(MID(T113, FIND("#", SUBSTITUTE(T113, "-", "#", LEN(T113) - LEN(SUBSTITUTE(T113, "-", "")))) + 1, LEN(T113)),#REF!,#REF!),0)</f>
        <v>0</v>
      </c>
      <c r="Z113">
        <f>MONTH(续费明细实时[[#This Row],[success_time]])</f>
        <v>5</v>
      </c>
      <c r="AA113" s="8" t="e">
        <f>VLOOKUP(续费明细实时[[#This Row],[parent_user_id]],#REF!,27,0)</f>
        <v>#REF!</v>
      </c>
    </row>
    <row r="114" spans="1:27">
      <c r="A114" s="1">
        <v>45800</v>
      </c>
      <c r="B114" t="s">
        <v>16169</v>
      </c>
      <c r="C114" t="s">
        <v>16170</v>
      </c>
      <c r="D114" t="s">
        <v>632</v>
      </c>
      <c r="E114" t="s">
        <v>546</v>
      </c>
      <c r="F114">
        <v>120</v>
      </c>
      <c r="G114" t="s">
        <v>1894</v>
      </c>
      <c r="H114" t="s">
        <v>559</v>
      </c>
      <c r="I114" t="s">
        <v>1876</v>
      </c>
      <c r="J114">
        <v>17750</v>
      </c>
      <c r="K114" t="s">
        <v>254</v>
      </c>
      <c r="L114" t="s">
        <v>549</v>
      </c>
      <c r="M114" t="s">
        <v>550</v>
      </c>
      <c r="N114" t="s">
        <v>136</v>
      </c>
      <c r="O114" t="s">
        <v>147</v>
      </c>
      <c r="P114" t="s">
        <v>1877</v>
      </c>
      <c r="Q114" t="s">
        <v>16171</v>
      </c>
      <c r="R114" t="s">
        <v>626</v>
      </c>
      <c r="S114">
        <v>2500</v>
      </c>
      <c r="T114" t="s">
        <v>1896</v>
      </c>
      <c r="U114" s="4">
        <v>45800.367569444446</v>
      </c>
      <c r="V114" t="str">
        <f>IFERROR(VLOOKUP(B114,#REF!,1,0),"")</f>
        <v/>
      </c>
      <c r="W114" t="str" cm="1">
        <f t="array" ref="W114">IFERROR(_xlfn.IFS(AND(V114="",X114&lt;&gt;"王园园组",X114&lt;&gt;"other"),K114,AND(V114="",X114="王园园组"),G114),"other")</f>
        <v>other</v>
      </c>
      <c r="X114" t="str" cm="1">
        <f t="array" ref="X114">IFERROR(_xlfn.IFS(AND(V114="",IFERROR(VLOOKUP(N114,#REF!,1,0),1)&lt;&gt;1),N114,AND(V114="",I114="王园园组"),"王园园组"),"other")</f>
        <v>other</v>
      </c>
      <c r="Y114">
        <f>IFERROR(_xlfn.XLOOKUP(MID(T114, FIND("#", SUBSTITUTE(T114, "-", "#", LEN(T114) - LEN(SUBSTITUTE(T114, "-", "")))) + 1, LEN(T114)),#REF!,#REF!),0)</f>
        <v>0</v>
      </c>
      <c r="Z114">
        <f>MONTH(续费明细实时[[#This Row],[success_time]])</f>
        <v>5</v>
      </c>
      <c r="AA114" s="8" t="e">
        <f>VLOOKUP(续费明细实时[[#This Row],[parent_user_id]],#REF!,27,0)</f>
        <v>#REF!</v>
      </c>
    </row>
    <row r="115" spans="1:27">
      <c r="A115" s="1">
        <v>45795</v>
      </c>
      <c r="B115" t="s">
        <v>16172</v>
      </c>
      <c r="C115" t="s">
        <v>16173</v>
      </c>
      <c r="D115" t="s">
        <v>632</v>
      </c>
      <c r="E115" t="s">
        <v>546</v>
      </c>
      <c r="F115">
        <v>120</v>
      </c>
      <c r="G115" t="s">
        <v>12956</v>
      </c>
      <c r="H115" t="s">
        <v>559</v>
      </c>
      <c r="I115" t="s">
        <v>1876</v>
      </c>
      <c r="J115">
        <v>18283</v>
      </c>
      <c r="K115" t="s">
        <v>221</v>
      </c>
      <c r="L115" t="s">
        <v>549</v>
      </c>
      <c r="M115" t="s">
        <v>550</v>
      </c>
      <c r="N115" t="s">
        <v>551</v>
      </c>
      <c r="O115" t="s">
        <v>145</v>
      </c>
      <c r="P115" t="s">
        <v>1877</v>
      </c>
      <c r="Q115" t="s">
        <v>16174</v>
      </c>
      <c r="R115" t="s">
        <v>626</v>
      </c>
      <c r="S115">
        <v>2575</v>
      </c>
      <c r="T115" t="s">
        <v>1896</v>
      </c>
      <c r="U115" s="4">
        <v>45795.477314814816</v>
      </c>
      <c r="V115" t="str">
        <f>IFERROR(VLOOKUP(B115,#REF!,1,0),"")</f>
        <v/>
      </c>
      <c r="W115" t="str" cm="1">
        <f t="array" ref="W115">IFERROR(_xlfn.IFS(AND(V115="",X115&lt;&gt;"王园园组",X115&lt;&gt;"other"),K115,AND(V115="",X115="王园园组"),G115),"other")</f>
        <v>other</v>
      </c>
      <c r="X115" t="str" cm="1">
        <f t="array" ref="X115">IFERROR(_xlfn.IFS(AND(V115="",IFERROR(VLOOKUP(N115,#REF!,1,0),1)&lt;&gt;1),N115,AND(V115="",I115="王园园组"),"王园园组"),"other")</f>
        <v>other</v>
      </c>
      <c r="Y115">
        <f>IFERROR(_xlfn.XLOOKUP(MID(T115, FIND("#", SUBSTITUTE(T115, "-", "#", LEN(T115) - LEN(SUBSTITUTE(T115, "-", "")))) + 1, LEN(T115)),#REF!,#REF!),0)</f>
        <v>0</v>
      </c>
      <c r="Z115">
        <f>MONTH(续费明细实时[[#This Row],[success_time]])</f>
        <v>5</v>
      </c>
      <c r="AA115" s="8" t="e">
        <f>VLOOKUP(续费明细实时[[#This Row],[parent_user_id]],#REF!,27,0)</f>
        <v>#REF!</v>
      </c>
    </row>
    <row r="116" spans="1:27" hidden="1">
      <c r="A116" s="1">
        <v>45803</v>
      </c>
      <c r="B116" t="s">
        <v>29521</v>
      </c>
      <c r="C116" t="s">
        <v>29522</v>
      </c>
      <c r="D116" t="s">
        <v>695</v>
      </c>
      <c r="E116" t="s">
        <v>546</v>
      </c>
      <c r="F116">
        <v>120</v>
      </c>
      <c r="G116" t="s">
        <v>1990</v>
      </c>
      <c r="H116" t="s">
        <v>559</v>
      </c>
      <c r="I116" t="s">
        <v>1876</v>
      </c>
      <c r="J116">
        <v>17750</v>
      </c>
      <c r="K116" t="s">
        <v>626</v>
      </c>
      <c r="L116" t="s">
        <v>649</v>
      </c>
      <c r="M116" t="s">
        <v>649</v>
      </c>
      <c r="N116" t="s">
        <v>649</v>
      </c>
      <c r="O116" t="s">
        <v>649</v>
      </c>
      <c r="P116" t="s">
        <v>1877</v>
      </c>
      <c r="Q116" t="s">
        <v>29523</v>
      </c>
      <c r="R116" t="s">
        <v>626</v>
      </c>
      <c r="S116">
        <v>2500</v>
      </c>
      <c r="T116" t="s">
        <v>1896</v>
      </c>
      <c r="U116" s="4">
        <v>45803.620370370372</v>
      </c>
      <c r="V116" t="str">
        <f>IFERROR(VLOOKUP(B116,#REF!,1,0),"")</f>
        <v/>
      </c>
      <c r="W116" t="str" cm="1">
        <f t="array" ref="W116">IFERROR(_xlfn.IFS(AND(V116="",X116&lt;&gt;"王园园组",X116&lt;&gt;"other"),K116,AND(V116="",X116="王园园组"),G116),"other")</f>
        <v>other</v>
      </c>
      <c r="X116" t="str" cm="1">
        <f t="array" ref="X116">IFERROR(_xlfn.IFS(AND(V116="",IFERROR(VLOOKUP(N116,#REF!,1,0),1)&lt;&gt;1),N116,AND(V116="",I116="王园园组"),"王园园组"),"other")</f>
        <v>other</v>
      </c>
      <c r="Y116">
        <f>IFERROR(_xlfn.XLOOKUP(MID(T116, FIND("#", SUBSTITUTE(T116, "-", "#", LEN(T116) - LEN(SUBSTITUTE(T116, "-", "")))) + 1, LEN(T116)),#REF!,#REF!),0)</f>
        <v>0</v>
      </c>
      <c r="Z116">
        <f>MONTH(续费明细实时[[#This Row],[success_time]])</f>
        <v>5</v>
      </c>
      <c r="AA116" s="8" t="e">
        <f>VLOOKUP(续费明细实时[[#This Row],[parent_user_id]],#REF!,27,0)</f>
        <v>#REF!</v>
      </c>
    </row>
    <row r="117" spans="1:27">
      <c r="A117" s="1">
        <v>45786</v>
      </c>
      <c r="B117" t="s">
        <v>2565</v>
      </c>
      <c r="C117" t="s">
        <v>2566</v>
      </c>
      <c r="D117" t="s">
        <v>1998</v>
      </c>
      <c r="E117" t="s">
        <v>546</v>
      </c>
      <c r="F117">
        <v>120</v>
      </c>
      <c r="G117" t="s">
        <v>344</v>
      </c>
      <c r="H117" t="s">
        <v>559</v>
      </c>
      <c r="I117" t="s">
        <v>504</v>
      </c>
      <c r="J117">
        <v>18283</v>
      </c>
      <c r="K117" t="s">
        <v>344</v>
      </c>
      <c r="L117" t="s">
        <v>549</v>
      </c>
      <c r="M117" t="s">
        <v>559</v>
      </c>
      <c r="N117" t="s">
        <v>504</v>
      </c>
      <c r="O117" t="s">
        <v>325</v>
      </c>
      <c r="P117" t="s">
        <v>1877</v>
      </c>
      <c r="Q117" t="s">
        <v>2567</v>
      </c>
      <c r="R117" t="s">
        <v>626</v>
      </c>
      <c r="S117">
        <v>2575</v>
      </c>
      <c r="T117" t="s">
        <v>1896</v>
      </c>
      <c r="U117" s="4">
        <v>45786.863842592589</v>
      </c>
      <c r="V117" t="str">
        <f>IFERROR(VLOOKUP(B117,#REF!,1,0),"")</f>
        <v/>
      </c>
      <c r="W117" t="str" cm="1">
        <f t="array" ref="W117">IFERROR(_xlfn.IFS(AND(V117="",X117&lt;&gt;"王园园组",X117&lt;&gt;"other"),K117,AND(V117="",X117="王园园组"),G117),"other")</f>
        <v>other</v>
      </c>
      <c r="X117" t="str" cm="1">
        <f t="array" ref="X117">IFERROR(_xlfn.IFS(AND(V117="",IFERROR(VLOOKUP(N117,#REF!,1,0),1)&lt;&gt;1),N117,AND(V117="",I117="王园园组"),"王园园组"),"other")</f>
        <v>other</v>
      </c>
      <c r="Y117">
        <f>IFERROR(_xlfn.XLOOKUP(MID(T117, FIND("#", SUBSTITUTE(T117, "-", "#", LEN(T117) - LEN(SUBSTITUTE(T117, "-", "")))) + 1, LEN(T117)),#REF!,#REF!),0)</f>
        <v>0</v>
      </c>
      <c r="Z117">
        <f>MONTH(续费明细实时[[#This Row],[success_time]])</f>
        <v>5</v>
      </c>
      <c r="AA117" s="8" t="e">
        <f>VLOOKUP(续费明细实时[[#This Row],[parent_user_id]],#REF!,27,0)</f>
        <v>#REF!</v>
      </c>
    </row>
    <row r="118" spans="1:27" hidden="1">
      <c r="A118" s="1">
        <v>45779</v>
      </c>
      <c r="B118" t="s">
        <v>2898</v>
      </c>
      <c r="C118" t="s">
        <v>2899</v>
      </c>
      <c r="D118" t="s">
        <v>648</v>
      </c>
      <c r="E118" t="s">
        <v>1476</v>
      </c>
      <c r="F118">
        <v>50</v>
      </c>
      <c r="G118" t="s">
        <v>2900</v>
      </c>
      <c r="H118" t="s">
        <v>806</v>
      </c>
      <c r="I118" t="s">
        <v>626</v>
      </c>
      <c r="J118">
        <v>3143</v>
      </c>
      <c r="K118" t="s">
        <v>2901</v>
      </c>
      <c r="L118" t="s">
        <v>2520</v>
      </c>
      <c r="M118" t="s">
        <v>2520</v>
      </c>
      <c r="N118" t="s">
        <v>409</v>
      </c>
      <c r="O118" t="s">
        <v>649</v>
      </c>
      <c r="P118" t="s">
        <v>1877</v>
      </c>
      <c r="Q118" t="s">
        <v>2902</v>
      </c>
      <c r="R118" t="s">
        <v>626</v>
      </c>
      <c r="S118">
        <v>442.66677099999998</v>
      </c>
      <c r="T118" t="s">
        <v>1477</v>
      </c>
      <c r="U118" s="4">
        <v>45779.584814814814</v>
      </c>
      <c r="V118" t="str">
        <f>IFERROR(VLOOKUP(B118,#REF!,1,0),"")</f>
        <v/>
      </c>
      <c r="W118" t="str" cm="1">
        <f t="array" ref="W118">IFERROR(_xlfn.IFS(AND(V118="",X118&lt;&gt;"王园园组",X118&lt;&gt;"other"),K118,AND(V118="",X118="王园园组"),G118),"other")</f>
        <v>other</v>
      </c>
      <c r="X118" t="str" cm="1">
        <f t="array" ref="X118">IFERROR(_xlfn.IFS(AND(V118="",IFERROR(VLOOKUP(N118,#REF!,1,0),1)&lt;&gt;1),N118,AND(V118="",I118="王园园组"),"王园园组"),"other")</f>
        <v>other</v>
      </c>
      <c r="Y118">
        <f>IFERROR(_xlfn.XLOOKUP(MID(T118, FIND("#", SUBSTITUTE(T118, "-", "#", LEN(T118) - LEN(SUBSTITUTE(T118, "-", "")))) + 1, LEN(T118)),#REF!,#REF!),0)</f>
        <v>0</v>
      </c>
      <c r="Z118">
        <f>MONTH(续费明细实时[[#This Row],[success_time]])</f>
        <v>5</v>
      </c>
      <c r="AA118" s="8" t="e">
        <f>VLOOKUP(续费明细实时[[#This Row],[parent_user_id]],#REF!,27,0)</f>
        <v>#REF!</v>
      </c>
    </row>
    <row r="119" spans="1:27">
      <c r="A119" s="1">
        <v>45787</v>
      </c>
      <c r="B119" t="s">
        <v>9051</v>
      </c>
      <c r="C119" t="s">
        <v>9052</v>
      </c>
      <c r="D119" t="s">
        <v>548</v>
      </c>
      <c r="E119" t="s">
        <v>546</v>
      </c>
      <c r="F119">
        <v>60</v>
      </c>
      <c r="G119" t="s">
        <v>1939</v>
      </c>
      <c r="H119" t="s">
        <v>559</v>
      </c>
      <c r="I119" t="s">
        <v>1876</v>
      </c>
      <c r="J119">
        <v>10650</v>
      </c>
      <c r="K119" t="s">
        <v>274</v>
      </c>
      <c r="L119" t="s">
        <v>549</v>
      </c>
      <c r="M119" t="s">
        <v>550</v>
      </c>
      <c r="N119" t="s">
        <v>136</v>
      </c>
      <c r="O119" t="s">
        <v>139</v>
      </c>
      <c r="P119" t="s">
        <v>1877</v>
      </c>
      <c r="Q119" t="s">
        <v>9053</v>
      </c>
      <c r="R119" t="s">
        <v>626</v>
      </c>
      <c r="S119">
        <v>1500</v>
      </c>
      <c r="T119" t="s">
        <v>1891</v>
      </c>
      <c r="U119" s="4">
        <v>45787.933252314811</v>
      </c>
      <c r="V119" t="str">
        <f>IFERROR(VLOOKUP(B119,#REF!,1,0),"")</f>
        <v/>
      </c>
      <c r="W119" t="str" cm="1">
        <f t="array" ref="W119">IFERROR(_xlfn.IFS(AND(V119="",X119&lt;&gt;"王园园组",X119&lt;&gt;"other"),K119,AND(V119="",X119="王园园组"),G119),"other")</f>
        <v>other</v>
      </c>
      <c r="X119" t="str" cm="1">
        <f t="array" ref="X119">IFERROR(_xlfn.IFS(AND(V119="",IFERROR(VLOOKUP(N119,#REF!,1,0),1)&lt;&gt;1),N119,AND(V119="",I119="王园园组"),"王园园组"),"other")</f>
        <v>other</v>
      </c>
      <c r="Y119">
        <f>IFERROR(_xlfn.XLOOKUP(MID(T119, FIND("#", SUBSTITUTE(T119, "-", "#", LEN(T119) - LEN(SUBSTITUTE(T119, "-", "")))) + 1, LEN(T119)),#REF!,#REF!),0)</f>
        <v>0</v>
      </c>
      <c r="Z119">
        <f>MONTH(续费明细实时[[#This Row],[success_time]])</f>
        <v>5</v>
      </c>
      <c r="AA119" s="8" t="e">
        <f>VLOOKUP(续费明细实时[[#This Row],[parent_user_id]],#REF!,27,0)</f>
        <v>#REF!</v>
      </c>
    </row>
    <row r="120" spans="1:27">
      <c r="A120" s="1">
        <v>45789</v>
      </c>
      <c r="B120" t="s">
        <v>11074</v>
      </c>
      <c r="C120" t="s">
        <v>11075</v>
      </c>
      <c r="D120" t="s">
        <v>548</v>
      </c>
      <c r="E120" t="s">
        <v>546</v>
      </c>
      <c r="F120">
        <v>120</v>
      </c>
      <c r="G120" t="s">
        <v>2113</v>
      </c>
      <c r="H120" t="s">
        <v>559</v>
      </c>
      <c r="I120" t="s">
        <v>1876</v>
      </c>
      <c r="J120">
        <v>18283</v>
      </c>
      <c r="K120" t="s">
        <v>255</v>
      </c>
      <c r="L120" t="s">
        <v>549</v>
      </c>
      <c r="M120" t="s">
        <v>550</v>
      </c>
      <c r="N120" t="s">
        <v>136</v>
      </c>
      <c r="O120" t="s">
        <v>147</v>
      </c>
      <c r="P120" t="s">
        <v>1877</v>
      </c>
      <c r="Q120" t="s">
        <v>11076</v>
      </c>
      <c r="R120" t="s">
        <v>626</v>
      </c>
      <c r="S120">
        <v>2575</v>
      </c>
      <c r="T120" t="s">
        <v>1896</v>
      </c>
      <c r="U120" s="4">
        <v>45789.45989583333</v>
      </c>
      <c r="V120" t="str">
        <f>IFERROR(VLOOKUP(B120,#REF!,1,0),"")</f>
        <v/>
      </c>
      <c r="W120" t="str" cm="1">
        <f t="array" ref="W120">IFERROR(_xlfn.IFS(AND(V120="",X120&lt;&gt;"王园园组",X120&lt;&gt;"other"),K120,AND(V120="",X120="王园园组"),G120),"other")</f>
        <v>other</v>
      </c>
      <c r="X120" t="str" cm="1">
        <f t="array" ref="X120">IFERROR(_xlfn.IFS(AND(V120="",IFERROR(VLOOKUP(N120,#REF!,1,0),1)&lt;&gt;1),N120,AND(V120="",I120="王园园组"),"王园园组"),"other")</f>
        <v>other</v>
      </c>
      <c r="Y120">
        <f>IFERROR(_xlfn.XLOOKUP(MID(T120, FIND("#", SUBSTITUTE(T120, "-", "#", LEN(T120) - LEN(SUBSTITUTE(T120, "-", "")))) + 1, LEN(T120)),#REF!,#REF!),0)</f>
        <v>0</v>
      </c>
      <c r="Z120">
        <f>MONTH(续费明细实时[[#This Row],[success_time]])</f>
        <v>5</v>
      </c>
      <c r="AA120" s="8" t="e">
        <f>VLOOKUP(续费明细实时[[#This Row],[parent_user_id]],#REF!,27,0)</f>
        <v>#REF!</v>
      </c>
    </row>
    <row r="121" spans="1:27">
      <c r="A121" s="1">
        <v>45788</v>
      </c>
      <c r="B121" t="s">
        <v>9045</v>
      </c>
      <c r="C121" t="s">
        <v>9046</v>
      </c>
      <c r="D121" t="s">
        <v>548</v>
      </c>
      <c r="E121" t="s">
        <v>546</v>
      </c>
      <c r="F121">
        <v>360</v>
      </c>
      <c r="G121" t="s">
        <v>2005</v>
      </c>
      <c r="H121" t="s">
        <v>559</v>
      </c>
      <c r="I121" t="s">
        <v>1876</v>
      </c>
      <c r="J121">
        <v>46150</v>
      </c>
      <c r="K121" t="s">
        <v>202</v>
      </c>
      <c r="L121" t="s">
        <v>549</v>
      </c>
      <c r="M121" t="s">
        <v>550</v>
      </c>
      <c r="N121" t="s">
        <v>551</v>
      </c>
      <c r="O121" t="s">
        <v>149</v>
      </c>
      <c r="P121" t="s">
        <v>1877</v>
      </c>
      <c r="Q121" t="s">
        <v>9047</v>
      </c>
      <c r="R121" t="s">
        <v>626</v>
      </c>
      <c r="S121">
        <v>6500</v>
      </c>
      <c r="T121" t="s">
        <v>2193</v>
      </c>
      <c r="U121" s="4">
        <v>45788.438344907408</v>
      </c>
      <c r="V121" t="str">
        <f>IFERROR(VLOOKUP(B121,#REF!,1,0),"")</f>
        <v/>
      </c>
      <c r="W121" t="str" cm="1">
        <f t="array" ref="W121">IFERROR(_xlfn.IFS(AND(V121="",X121&lt;&gt;"王园园组",X121&lt;&gt;"other"),K121,AND(V121="",X121="王园园组"),G121),"other")</f>
        <v>other</v>
      </c>
      <c r="X121" t="str" cm="1">
        <f t="array" ref="X121">IFERROR(_xlfn.IFS(AND(V121="",IFERROR(VLOOKUP(N121,#REF!,1,0),1)&lt;&gt;1),N121,AND(V121="",I121="王园园组"),"王园园组"),"other")</f>
        <v>other</v>
      </c>
      <c r="Y121">
        <f>IFERROR(_xlfn.XLOOKUP(MID(T121, FIND("#", SUBSTITUTE(T121, "-", "#", LEN(T121) - LEN(SUBSTITUTE(T121, "-", "")))) + 1, LEN(T121)),#REF!,#REF!),0)</f>
        <v>0</v>
      </c>
      <c r="Z121">
        <f>MONTH(续费明细实时[[#This Row],[success_time]])</f>
        <v>5</v>
      </c>
      <c r="AA121" s="8" t="e">
        <f>VLOOKUP(续费明细实时[[#This Row],[parent_user_id]],#REF!,27,0)</f>
        <v>#REF!</v>
      </c>
    </row>
    <row r="122" spans="1:27">
      <c r="A122" s="1">
        <v>45789</v>
      </c>
      <c r="B122" t="s">
        <v>11080</v>
      </c>
      <c r="C122" t="s">
        <v>11081</v>
      </c>
      <c r="D122" t="s">
        <v>902</v>
      </c>
      <c r="E122" t="s">
        <v>546</v>
      </c>
      <c r="F122">
        <v>120</v>
      </c>
      <c r="G122" t="s">
        <v>348</v>
      </c>
      <c r="H122" t="s">
        <v>559</v>
      </c>
      <c r="I122" t="s">
        <v>163</v>
      </c>
      <c r="J122">
        <v>17750</v>
      </c>
      <c r="K122" t="s">
        <v>348</v>
      </c>
      <c r="L122" t="s">
        <v>549</v>
      </c>
      <c r="M122" t="s">
        <v>559</v>
      </c>
      <c r="N122" t="s">
        <v>163</v>
      </c>
      <c r="O122" t="s">
        <v>472</v>
      </c>
      <c r="P122" t="s">
        <v>1877</v>
      </c>
      <c r="Q122" t="s">
        <v>11082</v>
      </c>
      <c r="R122" t="s">
        <v>626</v>
      </c>
      <c r="S122">
        <v>2500</v>
      </c>
      <c r="T122" t="s">
        <v>1896</v>
      </c>
      <c r="U122" s="4">
        <v>45789.491319444445</v>
      </c>
      <c r="V122" t="str">
        <f>IFERROR(VLOOKUP(B122,#REF!,1,0),"")</f>
        <v/>
      </c>
      <c r="W122" t="str" cm="1">
        <f t="array" ref="W122">IFERROR(_xlfn.IFS(AND(V122="",X122&lt;&gt;"王园园组",X122&lt;&gt;"other"),K122,AND(V122="",X122="王园园组"),G122),"other")</f>
        <v>other</v>
      </c>
      <c r="X122" t="str" cm="1">
        <f t="array" ref="X122">IFERROR(_xlfn.IFS(AND(V122="",IFERROR(VLOOKUP(N122,#REF!,1,0),1)&lt;&gt;1),N122,AND(V122="",I122="王园园组"),"王园园组"),"other")</f>
        <v>other</v>
      </c>
      <c r="Y122">
        <f>IFERROR(_xlfn.XLOOKUP(MID(T122, FIND("#", SUBSTITUTE(T122, "-", "#", LEN(T122) - LEN(SUBSTITUTE(T122, "-", "")))) + 1, LEN(T122)),#REF!,#REF!),0)</f>
        <v>0</v>
      </c>
      <c r="Z122">
        <f>MONTH(续费明细实时[[#This Row],[success_time]])</f>
        <v>5</v>
      </c>
      <c r="AA122" s="8" t="e">
        <f>VLOOKUP(续费明细实时[[#This Row],[parent_user_id]],#REF!,27,0)</f>
        <v>#REF!</v>
      </c>
    </row>
    <row r="123" spans="1:27">
      <c r="A123" s="1">
        <v>45783</v>
      </c>
      <c r="B123" t="s">
        <v>2556</v>
      </c>
      <c r="C123" t="s">
        <v>2557</v>
      </c>
      <c r="D123" t="s">
        <v>548</v>
      </c>
      <c r="E123" t="s">
        <v>1959</v>
      </c>
      <c r="F123">
        <v>8</v>
      </c>
      <c r="G123" t="s">
        <v>1978</v>
      </c>
      <c r="H123" t="s">
        <v>559</v>
      </c>
      <c r="I123" t="s">
        <v>1876</v>
      </c>
      <c r="J123">
        <v>1988</v>
      </c>
      <c r="K123" t="s">
        <v>263</v>
      </c>
      <c r="L123" t="s">
        <v>549</v>
      </c>
      <c r="M123" t="s">
        <v>550</v>
      </c>
      <c r="N123" t="s">
        <v>136</v>
      </c>
      <c r="O123" t="s">
        <v>147</v>
      </c>
      <c r="P123" t="s">
        <v>1877</v>
      </c>
      <c r="Q123" t="s">
        <v>2558</v>
      </c>
      <c r="R123" t="s">
        <v>626</v>
      </c>
      <c r="S123">
        <v>280</v>
      </c>
      <c r="T123" t="s">
        <v>2260</v>
      </c>
      <c r="U123" s="4">
        <v>45783.587557870371</v>
      </c>
      <c r="V123" t="str">
        <f>IFERROR(VLOOKUP(B123,#REF!,1,0),"")</f>
        <v/>
      </c>
      <c r="W123" t="str" cm="1">
        <f t="array" ref="W123">IFERROR(_xlfn.IFS(AND(V123="",X123&lt;&gt;"王园园组",X123&lt;&gt;"other"),K123,AND(V123="",X123="王园园组"),G123),"other")</f>
        <v>other</v>
      </c>
      <c r="X123" t="str" cm="1">
        <f t="array" ref="X123">IFERROR(_xlfn.IFS(AND(V123="",IFERROR(VLOOKUP(N123,#REF!,1,0),1)&lt;&gt;1),N123,AND(V123="",I123="王园园组"),"王园园组"),"other")</f>
        <v>other</v>
      </c>
      <c r="Y123">
        <f>IFERROR(_xlfn.XLOOKUP(MID(T123, FIND("#", SUBSTITUTE(T123, "-", "#", LEN(T123) - LEN(SUBSTITUTE(T123, "-", "")))) + 1, LEN(T123)),#REF!,#REF!),0)</f>
        <v>0</v>
      </c>
      <c r="Z123">
        <f>MONTH(续费明细实时[[#This Row],[success_time]])</f>
        <v>5</v>
      </c>
      <c r="AA123" s="8" t="e">
        <f>VLOOKUP(续费明细实时[[#This Row],[parent_user_id]],#REF!,27,0)</f>
        <v>#REF!</v>
      </c>
    </row>
    <row r="124" spans="1:27">
      <c r="A124" s="1">
        <v>45795</v>
      </c>
      <c r="B124" t="s">
        <v>15615</v>
      </c>
      <c r="C124" t="s">
        <v>15616</v>
      </c>
      <c r="D124" t="s">
        <v>558</v>
      </c>
      <c r="E124" t="s">
        <v>641</v>
      </c>
      <c r="F124">
        <v>36</v>
      </c>
      <c r="G124" t="s">
        <v>337</v>
      </c>
      <c r="H124" t="s">
        <v>559</v>
      </c>
      <c r="I124" t="s">
        <v>504</v>
      </c>
      <c r="J124">
        <v>4966</v>
      </c>
      <c r="K124" t="s">
        <v>337</v>
      </c>
      <c r="L124" t="s">
        <v>549</v>
      </c>
      <c r="M124" t="s">
        <v>559</v>
      </c>
      <c r="N124" t="s">
        <v>504</v>
      </c>
      <c r="O124" t="s">
        <v>325</v>
      </c>
      <c r="P124" t="s">
        <v>1877</v>
      </c>
      <c r="Q124" t="s">
        <v>15617</v>
      </c>
      <c r="R124" t="s">
        <v>626</v>
      </c>
      <c r="S124">
        <v>699.42370200000005</v>
      </c>
      <c r="T124" t="s">
        <v>2733</v>
      </c>
      <c r="U124" s="4">
        <v>45795.651307870372</v>
      </c>
      <c r="V124" t="str">
        <f>IFERROR(VLOOKUP(B124,#REF!,1,0),"")</f>
        <v/>
      </c>
      <c r="W124" t="str" cm="1">
        <f t="array" ref="W124">IFERROR(_xlfn.IFS(AND(V124="",X124&lt;&gt;"王园园组",X124&lt;&gt;"other"),K124,AND(V124="",X124="王园园组"),G124),"other")</f>
        <v>other</v>
      </c>
      <c r="X124" t="str" cm="1">
        <f t="array" ref="X124">IFERROR(_xlfn.IFS(AND(V124="",IFERROR(VLOOKUP(N124,#REF!,1,0),1)&lt;&gt;1),N124,AND(V124="",I124="王园园组"),"王园园组"),"other")</f>
        <v>other</v>
      </c>
      <c r="Y124">
        <f>IFERROR(_xlfn.XLOOKUP(MID(T124, FIND("#", SUBSTITUTE(T124, "-", "#", LEN(T124) - LEN(SUBSTITUTE(T124, "-", "")))) + 1, LEN(T124)),#REF!,#REF!),0)</f>
        <v>0</v>
      </c>
      <c r="Z124">
        <f>MONTH(续费明细实时[[#This Row],[success_time]])</f>
        <v>5</v>
      </c>
      <c r="AA124" s="8" t="e">
        <f>VLOOKUP(续费明细实时[[#This Row],[parent_user_id]],#REF!,27,0)</f>
        <v>#REF!</v>
      </c>
    </row>
    <row r="125" spans="1:27">
      <c r="A125" s="1">
        <v>45803</v>
      </c>
      <c r="B125" t="s">
        <v>29524</v>
      </c>
      <c r="C125" t="s">
        <v>29525</v>
      </c>
      <c r="D125" t="s">
        <v>584</v>
      </c>
      <c r="E125" t="s">
        <v>546</v>
      </c>
      <c r="F125">
        <v>120</v>
      </c>
      <c r="G125" t="s">
        <v>2079</v>
      </c>
      <c r="H125" t="s">
        <v>559</v>
      </c>
      <c r="I125" t="s">
        <v>1876</v>
      </c>
      <c r="J125">
        <v>17750</v>
      </c>
      <c r="K125" t="s">
        <v>254</v>
      </c>
      <c r="L125" t="s">
        <v>549</v>
      </c>
      <c r="M125" t="s">
        <v>550</v>
      </c>
      <c r="N125" t="s">
        <v>136</v>
      </c>
      <c r="O125" t="s">
        <v>147</v>
      </c>
      <c r="P125" t="s">
        <v>1877</v>
      </c>
      <c r="Q125" t="s">
        <v>29526</v>
      </c>
      <c r="R125" t="s">
        <v>626</v>
      </c>
      <c r="S125">
        <v>2500</v>
      </c>
      <c r="T125" t="s">
        <v>1896</v>
      </c>
      <c r="U125" s="4">
        <v>45803.664606481485</v>
      </c>
      <c r="V125" t="str">
        <f>IFERROR(VLOOKUP(B125,#REF!,1,0),"")</f>
        <v/>
      </c>
      <c r="W125" t="str" cm="1">
        <f t="array" ref="W125">IFERROR(_xlfn.IFS(AND(V125="",X125&lt;&gt;"王园园组",X125&lt;&gt;"other"),K125,AND(V125="",X125="王园园组"),G125),"other")</f>
        <v>other</v>
      </c>
      <c r="X125" t="str" cm="1">
        <f t="array" ref="X125">IFERROR(_xlfn.IFS(AND(V125="",IFERROR(VLOOKUP(N125,#REF!,1,0),1)&lt;&gt;1),N125,AND(V125="",I125="王园园组"),"王园园组"),"other")</f>
        <v>other</v>
      </c>
      <c r="Y125">
        <f>IFERROR(_xlfn.XLOOKUP(MID(T125, FIND("#", SUBSTITUTE(T125, "-", "#", LEN(T125) - LEN(SUBSTITUTE(T125, "-", "")))) + 1, LEN(T125)),#REF!,#REF!),0)</f>
        <v>0</v>
      </c>
      <c r="Z125">
        <f>MONTH(续费明细实时[[#This Row],[success_time]])</f>
        <v>5</v>
      </c>
      <c r="AA125" s="8" t="e">
        <f>VLOOKUP(续费明细实时[[#This Row],[parent_user_id]],#REF!,27,0)</f>
        <v>#REF!</v>
      </c>
    </row>
    <row r="126" spans="1:27">
      <c r="A126" s="1">
        <v>45789</v>
      </c>
      <c r="B126" t="s">
        <v>10926</v>
      </c>
      <c r="C126" t="s">
        <v>10927</v>
      </c>
      <c r="D126" t="s">
        <v>548</v>
      </c>
      <c r="E126" t="s">
        <v>546</v>
      </c>
      <c r="F126">
        <v>120</v>
      </c>
      <c r="G126" t="s">
        <v>1894</v>
      </c>
      <c r="H126" t="s">
        <v>559</v>
      </c>
      <c r="I126" t="s">
        <v>1876</v>
      </c>
      <c r="J126">
        <v>17750</v>
      </c>
      <c r="K126" t="s">
        <v>206</v>
      </c>
      <c r="L126" t="s">
        <v>549</v>
      </c>
      <c r="M126" t="s">
        <v>550</v>
      </c>
      <c r="N126" t="s">
        <v>551</v>
      </c>
      <c r="O126" t="s">
        <v>149</v>
      </c>
      <c r="P126" t="s">
        <v>1877</v>
      </c>
      <c r="Q126" t="s">
        <v>10928</v>
      </c>
      <c r="R126" t="s">
        <v>626</v>
      </c>
      <c r="S126">
        <v>2500</v>
      </c>
      <c r="T126" t="s">
        <v>1896</v>
      </c>
      <c r="U126" s="4">
        <v>45789.469675925924</v>
      </c>
      <c r="V126" t="str">
        <f>IFERROR(VLOOKUP(B126,#REF!,1,0),"")</f>
        <v/>
      </c>
      <c r="W126" t="str" cm="1">
        <f t="array" ref="W126">IFERROR(_xlfn.IFS(AND(V126="",X126&lt;&gt;"王园园组",X126&lt;&gt;"other"),K126,AND(V126="",X126="王园园组"),G126),"other")</f>
        <v>other</v>
      </c>
      <c r="X126" t="str" cm="1">
        <f t="array" ref="X126">IFERROR(_xlfn.IFS(AND(V126="",IFERROR(VLOOKUP(N126,#REF!,1,0),1)&lt;&gt;1),N126,AND(V126="",I126="王园园组"),"王园园组"),"other")</f>
        <v>other</v>
      </c>
      <c r="Y126">
        <f>IFERROR(_xlfn.XLOOKUP(MID(T126, FIND("#", SUBSTITUTE(T126, "-", "#", LEN(T126) - LEN(SUBSTITUTE(T126, "-", "")))) + 1, LEN(T126)),#REF!,#REF!),0)</f>
        <v>0</v>
      </c>
      <c r="Z126">
        <f>MONTH(续费明细实时[[#This Row],[success_time]])</f>
        <v>5</v>
      </c>
      <c r="AA126" s="8" t="e">
        <f>VLOOKUP(续费明细实时[[#This Row],[parent_user_id]],#REF!,27,0)</f>
        <v>#REF!</v>
      </c>
    </row>
    <row r="127" spans="1:27">
      <c r="A127" s="1">
        <v>45803</v>
      </c>
      <c r="B127" t="s">
        <v>29527</v>
      </c>
      <c r="C127" t="s">
        <v>29528</v>
      </c>
      <c r="D127" t="s">
        <v>578</v>
      </c>
      <c r="E127" t="s">
        <v>1102</v>
      </c>
      <c r="F127">
        <v>36</v>
      </c>
      <c r="G127" t="s">
        <v>354</v>
      </c>
      <c r="H127" t="s">
        <v>559</v>
      </c>
      <c r="I127" t="s">
        <v>163</v>
      </c>
      <c r="J127">
        <v>2982</v>
      </c>
      <c r="K127" t="s">
        <v>354</v>
      </c>
      <c r="L127" t="s">
        <v>549</v>
      </c>
      <c r="M127" t="s">
        <v>559</v>
      </c>
      <c r="N127" t="s">
        <v>163</v>
      </c>
      <c r="O127" t="s">
        <v>472</v>
      </c>
      <c r="P127" t="s">
        <v>1877</v>
      </c>
      <c r="Q127" t="s">
        <v>29529</v>
      </c>
      <c r="R127" t="s">
        <v>626</v>
      </c>
      <c r="S127">
        <v>420</v>
      </c>
      <c r="T127" t="s">
        <v>13081</v>
      </c>
      <c r="U127" s="4">
        <v>45803.950775462959</v>
      </c>
      <c r="V127" t="str">
        <f>IFERROR(VLOOKUP(B127,#REF!,1,0),"")</f>
        <v/>
      </c>
      <c r="W127" t="str" cm="1">
        <f t="array" ref="W127">IFERROR(_xlfn.IFS(AND(V127="",X127&lt;&gt;"王园园组",X127&lt;&gt;"other"),K127,AND(V127="",X127="王园园组"),G127),"other")</f>
        <v>other</v>
      </c>
      <c r="X127" t="str" cm="1">
        <f t="array" ref="X127">IFERROR(_xlfn.IFS(AND(V127="",IFERROR(VLOOKUP(N127,#REF!,1,0),1)&lt;&gt;1),N127,AND(V127="",I127="王园园组"),"王园园组"),"other")</f>
        <v>other</v>
      </c>
      <c r="Y127">
        <f>IFERROR(_xlfn.XLOOKUP(MID(T127, FIND("#", SUBSTITUTE(T127, "-", "#", LEN(T127) - LEN(SUBSTITUTE(T127, "-", "")))) + 1, LEN(T127)),#REF!,#REF!),0)</f>
        <v>0</v>
      </c>
      <c r="Z127">
        <f>MONTH(续费明细实时[[#This Row],[success_time]])</f>
        <v>5</v>
      </c>
      <c r="AA127" s="8" t="e">
        <f>VLOOKUP(续费明细实时[[#This Row],[parent_user_id]],#REF!,27,0)</f>
        <v>#REF!</v>
      </c>
    </row>
    <row r="128" spans="1:27">
      <c r="A128" s="1">
        <v>45788</v>
      </c>
      <c r="B128" t="s">
        <v>9080</v>
      </c>
      <c r="C128" t="s">
        <v>9081</v>
      </c>
      <c r="D128" t="s">
        <v>1088</v>
      </c>
      <c r="E128" t="s">
        <v>546</v>
      </c>
      <c r="F128">
        <v>60</v>
      </c>
      <c r="G128" t="s">
        <v>2079</v>
      </c>
      <c r="H128" t="s">
        <v>559</v>
      </c>
      <c r="I128" t="s">
        <v>1876</v>
      </c>
      <c r="J128">
        <v>10650</v>
      </c>
      <c r="K128" t="s">
        <v>298</v>
      </c>
      <c r="L128" t="s">
        <v>549</v>
      </c>
      <c r="M128" t="s">
        <v>550</v>
      </c>
      <c r="N128" t="s">
        <v>136</v>
      </c>
      <c r="O128" t="s">
        <v>143</v>
      </c>
      <c r="P128" t="s">
        <v>1877</v>
      </c>
      <c r="Q128" t="s">
        <v>9082</v>
      </c>
      <c r="R128" t="s">
        <v>626</v>
      </c>
      <c r="S128">
        <v>1500</v>
      </c>
      <c r="T128" t="s">
        <v>1891</v>
      </c>
      <c r="U128" s="4">
        <v>45788.702997685185</v>
      </c>
      <c r="V128" t="str">
        <f>IFERROR(VLOOKUP(B128,#REF!,1,0),"")</f>
        <v/>
      </c>
      <c r="W128" t="str" cm="1">
        <f t="array" ref="W128">IFERROR(_xlfn.IFS(AND(V128="",X128&lt;&gt;"王园园组",X128&lt;&gt;"other"),K128,AND(V128="",X128="王园园组"),G128),"other")</f>
        <v>other</v>
      </c>
      <c r="X128" t="str" cm="1">
        <f t="array" ref="X128">IFERROR(_xlfn.IFS(AND(V128="",IFERROR(VLOOKUP(N128,#REF!,1,0),1)&lt;&gt;1),N128,AND(V128="",I128="王园园组"),"王园园组"),"other")</f>
        <v>other</v>
      </c>
      <c r="Y128">
        <f>IFERROR(_xlfn.XLOOKUP(MID(T128, FIND("#", SUBSTITUTE(T128, "-", "#", LEN(T128) - LEN(SUBSTITUTE(T128, "-", "")))) + 1, LEN(T128)),#REF!,#REF!),0)</f>
        <v>0</v>
      </c>
      <c r="Z128">
        <f>MONTH(续费明细实时[[#This Row],[success_time]])</f>
        <v>5</v>
      </c>
      <c r="AA128" s="8" t="e">
        <f>VLOOKUP(续费明细实时[[#This Row],[parent_user_id]],#REF!,27,0)</f>
        <v>#REF!</v>
      </c>
    </row>
    <row r="129" spans="1:27">
      <c r="A129" s="1">
        <v>45797</v>
      </c>
      <c r="B129" t="s">
        <v>15621</v>
      </c>
      <c r="C129" t="s">
        <v>15622</v>
      </c>
      <c r="D129" t="s">
        <v>548</v>
      </c>
      <c r="E129" t="s">
        <v>546</v>
      </c>
      <c r="F129">
        <v>240</v>
      </c>
      <c r="G129" t="s">
        <v>1978</v>
      </c>
      <c r="H129" t="s">
        <v>559</v>
      </c>
      <c r="I129" t="s">
        <v>1876</v>
      </c>
      <c r="J129">
        <v>31950</v>
      </c>
      <c r="K129" t="s">
        <v>243</v>
      </c>
      <c r="L129" t="s">
        <v>549</v>
      </c>
      <c r="M129" t="s">
        <v>550</v>
      </c>
      <c r="N129" t="s">
        <v>551</v>
      </c>
      <c r="O129" t="s">
        <v>242</v>
      </c>
      <c r="P129" t="s">
        <v>1877</v>
      </c>
      <c r="Q129" t="s">
        <v>15623</v>
      </c>
      <c r="R129" t="s">
        <v>626</v>
      </c>
      <c r="S129">
        <v>4500</v>
      </c>
      <c r="T129" t="s">
        <v>1931</v>
      </c>
      <c r="U129" s="4">
        <v>45797.638506944444</v>
      </c>
      <c r="V129" t="str">
        <f>IFERROR(VLOOKUP(B129,#REF!,1,0),"")</f>
        <v/>
      </c>
      <c r="W129" t="str" cm="1">
        <f t="array" ref="W129">IFERROR(_xlfn.IFS(AND(V129="",X129&lt;&gt;"王园园组",X129&lt;&gt;"other"),K129,AND(V129="",X129="王园园组"),G129),"other")</f>
        <v>other</v>
      </c>
      <c r="X129" t="str" cm="1">
        <f t="array" ref="X129">IFERROR(_xlfn.IFS(AND(V129="",IFERROR(VLOOKUP(N129,#REF!,1,0),1)&lt;&gt;1),N129,AND(V129="",I129="王园园组"),"王园园组"),"other")</f>
        <v>other</v>
      </c>
      <c r="Y129">
        <f>IFERROR(_xlfn.XLOOKUP(MID(T129, FIND("#", SUBSTITUTE(T129, "-", "#", LEN(T129) - LEN(SUBSTITUTE(T129, "-", "")))) + 1, LEN(T129)),#REF!,#REF!),0)</f>
        <v>0</v>
      </c>
      <c r="Z129">
        <f>MONTH(续费明细实时[[#This Row],[success_time]])</f>
        <v>5</v>
      </c>
      <c r="AA129" s="8" t="e">
        <f>VLOOKUP(续费明细实时[[#This Row],[parent_user_id]],#REF!,27,0)</f>
        <v>#REF!</v>
      </c>
    </row>
    <row r="130" spans="1:27">
      <c r="A130" s="1">
        <v>45803</v>
      </c>
      <c r="B130" t="s">
        <v>28800</v>
      </c>
      <c r="C130" t="s">
        <v>28801</v>
      </c>
      <c r="D130" t="s">
        <v>548</v>
      </c>
      <c r="E130" t="s">
        <v>1959</v>
      </c>
      <c r="F130">
        <v>18</v>
      </c>
      <c r="G130" t="s">
        <v>2056</v>
      </c>
      <c r="H130" t="s">
        <v>559</v>
      </c>
      <c r="I130" t="s">
        <v>1876</v>
      </c>
      <c r="J130">
        <v>4607</v>
      </c>
      <c r="K130" t="s">
        <v>244</v>
      </c>
      <c r="L130" t="s">
        <v>549</v>
      </c>
      <c r="M130" t="s">
        <v>550</v>
      </c>
      <c r="N130" t="s">
        <v>551</v>
      </c>
      <c r="O130" t="s">
        <v>242</v>
      </c>
      <c r="P130" t="s">
        <v>1877</v>
      </c>
      <c r="Q130" t="s">
        <v>28802</v>
      </c>
      <c r="R130" t="s">
        <v>626</v>
      </c>
      <c r="S130">
        <v>648.9</v>
      </c>
      <c r="T130" t="s">
        <v>1962</v>
      </c>
      <c r="U130" s="4">
        <v>45803.3984837963</v>
      </c>
      <c r="V130" t="str">
        <f>IFERROR(VLOOKUP(B130,#REF!,1,0),"")</f>
        <v/>
      </c>
      <c r="W130" t="str" cm="1">
        <f t="array" ref="W130">IFERROR(_xlfn.IFS(AND(V130="",X130&lt;&gt;"王园园组",X130&lt;&gt;"other"),K130,AND(V130="",X130="王园园组"),G130),"other")</f>
        <v>other</v>
      </c>
      <c r="X130" t="str" cm="1">
        <f t="array" ref="X130">IFERROR(_xlfn.IFS(AND(V130="",IFERROR(VLOOKUP(N130,#REF!,1,0),1)&lt;&gt;1),N130,AND(V130="",I130="王园园组"),"王园园组"),"other")</f>
        <v>other</v>
      </c>
      <c r="Y130">
        <f>IFERROR(_xlfn.XLOOKUP(MID(T130, FIND("#", SUBSTITUTE(T130, "-", "#", LEN(T130) - LEN(SUBSTITUTE(T130, "-", "")))) + 1, LEN(T130)),#REF!,#REF!),0)</f>
        <v>0</v>
      </c>
      <c r="Z130">
        <f>MONTH(续费明细实时[[#This Row],[success_time]])</f>
        <v>5</v>
      </c>
      <c r="AA130" s="8" t="e">
        <f>VLOOKUP(续费明细实时[[#This Row],[parent_user_id]],#REF!,27,0)</f>
        <v>#REF!</v>
      </c>
    </row>
    <row r="131" spans="1:27">
      <c r="A131" s="1">
        <v>45792</v>
      </c>
      <c r="B131" t="s">
        <v>16860</v>
      </c>
      <c r="C131" t="s">
        <v>16861</v>
      </c>
      <c r="D131" t="s">
        <v>695</v>
      </c>
      <c r="E131" t="s">
        <v>546</v>
      </c>
      <c r="F131">
        <v>60</v>
      </c>
      <c r="G131" t="s">
        <v>1917</v>
      </c>
      <c r="H131" t="s">
        <v>559</v>
      </c>
      <c r="I131" t="s">
        <v>1876</v>
      </c>
      <c r="J131">
        <v>10970</v>
      </c>
      <c r="K131" t="s">
        <v>234</v>
      </c>
      <c r="L131" t="s">
        <v>549</v>
      </c>
      <c r="M131" t="s">
        <v>550</v>
      </c>
      <c r="N131" t="s">
        <v>551</v>
      </c>
      <c r="O131" t="s">
        <v>141</v>
      </c>
      <c r="P131" t="s">
        <v>1877</v>
      </c>
      <c r="Q131" t="s">
        <v>16862</v>
      </c>
      <c r="R131" t="s">
        <v>626</v>
      </c>
      <c r="S131">
        <v>1545</v>
      </c>
      <c r="T131" t="s">
        <v>1891</v>
      </c>
      <c r="U131" s="4">
        <v>45792.6406712963</v>
      </c>
      <c r="V131" t="str">
        <f>IFERROR(VLOOKUP(B131,#REF!,1,0),"")</f>
        <v/>
      </c>
      <c r="W131" t="str" cm="1">
        <f t="array" ref="W131">IFERROR(_xlfn.IFS(AND(V131="",X131&lt;&gt;"王园园组",X131&lt;&gt;"other"),K131,AND(V131="",X131="王园园组"),G131),"other")</f>
        <v>other</v>
      </c>
      <c r="X131" t="str" cm="1">
        <f t="array" ref="X131">IFERROR(_xlfn.IFS(AND(V131="",IFERROR(VLOOKUP(N131,#REF!,1,0),1)&lt;&gt;1),N131,AND(V131="",I131="王园园组"),"王园园组"),"other")</f>
        <v>other</v>
      </c>
      <c r="Y131">
        <f>IFERROR(_xlfn.XLOOKUP(MID(T131, FIND("#", SUBSTITUTE(T131, "-", "#", LEN(T131) - LEN(SUBSTITUTE(T131, "-", "")))) + 1, LEN(T131)),#REF!,#REF!),0)</f>
        <v>0</v>
      </c>
      <c r="Z131">
        <f>MONTH(续费明细实时[[#This Row],[success_time]])</f>
        <v>5</v>
      </c>
      <c r="AA131" s="8" t="e">
        <f>VLOOKUP(续费明细实时[[#This Row],[parent_user_id]],#REF!,27,0)</f>
        <v>#REF!</v>
      </c>
    </row>
    <row r="132" spans="1:27">
      <c r="A132" s="1">
        <v>45804</v>
      </c>
      <c r="B132" t="s">
        <v>29530</v>
      </c>
      <c r="C132" t="s">
        <v>29531</v>
      </c>
      <c r="D132" t="s">
        <v>548</v>
      </c>
      <c r="E132" t="s">
        <v>1521</v>
      </c>
      <c r="F132">
        <v>36</v>
      </c>
      <c r="G132" t="s">
        <v>1969</v>
      </c>
      <c r="H132" t="s">
        <v>559</v>
      </c>
      <c r="I132" t="s">
        <v>1876</v>
      </c>
      <c r="J132">
        <v>4473</v>
      </c>
      <c r="K132" t="s">
        <v>200</v>
      </c>
      <c r="L132" t="s">
        <v>549</v>
      </c>
      <c r="M132" t="s">
        <v>550</v>
      </c>
      <c r="N132" t="s">
        <v>551</v>
      </c>
      <c r="O132" t="s">
        <v>149</v>
      </c>
      <c r="P132" t="s">
        <v>1877</v>
      </c>
      <c r="Q132" t="s">
        <v>29532</v>
      </c>
      <c r="R132" t="s">
        <v>626</v>
      </c>
      <c r="S132">
        <v>630</v>
      </c>
      <c r="T132" t="s">
        <v>3072</v>
      </c>
      <c r="U132" s="4">
        <v>45804.478055555555</v>
      </c>
      <c r="V132" t="str">
        <f>IFERROR(VLOOKUP(B132,#REF!,1,0),"")</f>
        <v/>
      </c>
      <c r="W132" t="str" cm="1">
        <f t="array" ref="W132">IFERROR(_xlfn.IFS(AND(V132="",X132&lt;&gt;"王园园组",X132&lt;&gt;"other"),K132,AND(V132="",X132="王园园组"),G132),"other")</f>
        <v>other</v>
      </c>
      <c r="X132" t="str" cm="1">
        <f t="array" ref="X132">IFERROR(_xlfn.IFS(AND(V132="",IFERROR(VLOOKUP(N132,#REF!,1,0),1)&lt;&gt;1),N132,AND(V132="",I132="王园园组"),"王园园组"),"other")</f>
        <v>other</v>
      </c>
      <c r="Y132">
        <f>IFERROR(_xlfn.XLOOKUP(MID(T132, FIND("#", SUBSTITUTE(T132, "-", "#", LEN(T132) - LEN(SUBSTITUTE(T132, "-", "")))) + 1, LEN(T132)),#REF!,#REF!),0)</f>
        <v>0</v>
      </c>
      <c r="Z132">
        <f>MONTH(续费明细实时[[#This Row],[success_time]])</f>
        <v>5</v>
      </c>
      <c r="AA132" s="8" t="e">
        <f>VLOOKUP(续费明细实时[[#This Row],[parent_user_id]],#REF!,27,0)</f>
        <v>#REF!</v>
      </c>
    </row>
    <row r="133" spans="1:27" hidden="1">
      <c r="A133" s="1">
        <v>45785</v>
      </c>
      <c r="B133" t="s">
        <v>2773</v>
      </c>
      <c r="C133" t="s">
        <v>2774</v>
      </c>
      <c r="D133" t="s">
        <v>626</v>
      </c>
      <c r="E133" t="s">
        <v>2245</v>
      </c>
      <c r="F133">
        <v>2</v>
      </c>
      <c r="G133" t="s">
        <v>626</v>
      </c>
      <c r="H133" t="s">
        <v>626</v>
      </c>
      <c r="I133" t="s">
        <v>626</v>
      </c>
      <c r="J133">
        <v>32312</v>
      </c>
      <c r="K133" t="s">
        <v>2775</v>
      </c>
      <c r="L133" t="s">
        <v>549</v>
      </c>
      <c r="M133" t="s">
        <v>649</v>
      </c>
      <c r="N133" t="s">
        <v>649</v>
      </c>
      <c r="O133" t="s">
        <v>649</v>
      </c>
      <c r="P133" t="s">
        <v>1877</v>
      </c>
      <c r="Q133" t="s">
        <v>2776</v>
      </c>
      <c r="R133" t="s">
        <v>626</v>
      </c>
      <c r="S133">
        <v>4551</v>
      </c>
      <c r="T133" t="s">
        <v>2777</v>
      </c>
      <c r="U133" s="4">
        <v>45785.381550925929</v>
      </c>
      <c r="V133" t="str">
        <f>IFERROR(VLOOKUP(B133,#REF!,1,0),"")</f>
        <v/>
      </c>
      <c r="W133" t="str" cm="1">
        <f t="array" ref="W133">IFERROR(_xlfn.IFS(AND(V133="",X133&lt;&gt;"王园园组",X133&lt;&gt;"other"),K133,AND(V133="",X133="王园园组"),G133),"other")</f>
        <v>other</v>
      </c>
      <c r="X133" t="str" cm="1">
        <f t="array" ref="X133">IFERROR(_xlfn.IFS(AND(V133="",IFERROR(VLOOKUP(N133,#REF!,1,0),1)&lt;&gt;1),N133,AND(V133="",I133="王园园组"),"王园园组"),"other")</f>
        <v>other</v>
      </c>
      <c r="Y133">
        <f>IFERROR(_xlfn.XLOOKUP(MID(T133, FIND("#", SUBSTITUTE(T133, "-", "#", LEN(T133) - LEN(SUBSTITUTE(T133, "-", "")))) + 1, LEN(T133)),#REF!,#REF!),0)</f>
        <v>0</v>
      </c>
      <c r="Z133">
        <f>MONTH(续费明细实时[[#This Row],[success_time]])</f>
        <v>5</v>
      </c>
      <c r="AA133" s="8" t="e">
        <f>VLOOKUP(续费明细实时[[#This Row],[parent_user_id]],#REF!,27,0)</f>
        <v>#REF!</v>
      </c>
    </row>
    <row r="134" spans="1:27">
      <c r="A134" s="1">
        <v>45789</v>
      </c>
      <c r="B134" t="s">
        <v>9009</v>
      </c>
      <c r="C134" t="s">
        <v>9010</v>
      </c>
      <c r="D134" t="s">
        <v>2019</v>
      </c>
      <c r="E134" t="s">
        <v>546</v>
      </c>
      <c r="F134">
        <v>120</v>
      </c>
      <c r="G134" t="s">
        <v>1875</v>
      </c>
      <c r="H134" t="s">
        <v>559</v>
      </c>
      <c r="I134" t="s">
        <v>1876</v>
      </c>
      <c r="J134">
        <v>17750</v>
      </c>
      <c r="K134" t="s">
        <v>271</v>
      </c>
      <c r="L134" t="s">
        <v>549</v>
      </c>
      <c r="M134" t="s">
        <v>550</v>
      </c>
      <c r="N134" t="s">
        <v>136</v>
      </c>
      <c r="O134" t="s">
        <v>139</v>
      </c>
      <c r="P134" t="s">
        <v>1877</v>
      </c>
      <c r="Q134" t="s">
        <v>9011</v>
      </c>
      <c r="R134" t="s">
        <v>626</v>
      </c>
      <c r="S134">
        <v>2500</v>
      </c>
      <c r="T134" t="s">
        <v>1896</v>
      </c>
      <c r="U134" s="4">
        <v>45789.402939814812</v>
      </c>
      <c r="V134" t="str">
        <f>IFERROR(VLOOKUP(B134,#REF!,1,0),"")</f>
        <v/>
      </c>
      <c r="W134" t="str" cm="1">
        <f t="array" ref="W134">IFERROR(_xlfn.IFS(AND(V134="",X134&lt;&gt;"王园园组",X134&lt;&gt;"other"),K134,AND(V134="",X134="王园园组"),G134),"other")</f>
        <v>other</v>
      </c>
      <c r="X134" t="str" cm="1">
        <f t="array" ref="X134">IFERROR(_xlfn.IFS(AND(V134="",IFERROR(VLOOKUP(N134,#REF!,1,0),1)&lt;&gt;1),N134,AND(V134="",I134="王园园组"),"王园园组"),"other")</f>
        <v>other</v>
      </c>
      <c r="Y134">
        <f>IFERROR(_xlfn.XLOOKUP(MID(T134, FIND("#", SUBSTITUTE(T134, "-", "#", LEN(T134) - LEN(SUBSTITUTE(T134, "-", "")))) + 1, LEN(T134)),#REF!,#REF!),0)</f>
        <v>0</v>
      </c>
      <c r="Z134">
        <f>MONTH(续费明细实时[[#This Row],[success_time]])</f>
        <v>5</v>
      </c>
      <c r="AA134" s="8" t="e">
        <f>VLOOKUP(续费明细实时[[#This Row],[parent_user_id]],#REF!,27,0)</f>
        <v>#REF!</v>
      </c>
    </row>
    <row r="135" spans="1:27">
      <c r="A135" s="1">
        <v>45783</v>
      </c>
      <c r="B135" t="s">
        <v>2758</v>
      </c>
      <c r="C135" t="s">
        <v>2759</v>
      </c>
      <c r="D135" t="s">
        <v>548</v>
      </c>
      <c r="E135" t="s">
        <v>546</v>
      </c>
      <c r="F135">
        <v>18</v>
      </c>
      <c r="G135" t="s">
        <v>1939</v>
      </c>
      <c r="H135" t="s">
        <v>559</v>
      </c>
      <c r="I135" t="s">
        <v>1876</v>
      </c>
      <c r="J135">
        <v>4473</v>
      </c>
      <c r="K135" t="s">
        <v>254</v>
      </c>
      <c r="L135" t="s">
        <v>549</v>
      </c>
      <c r="M135" t="s">
        <v>550</v>
      </c>
      <c r="N135" t="s">
        <v>136</v>
      </c>
      <c r="O135" t="s">
        <v>147</v>
      </c>
      <c r="P135" t="s">
        <v>1877</v>
      </c>
      <c r="Q135" t="s">
        <v>2760</v>
      </c>
      <c r="R135" t="s">
        <v>626</v>
      </c>
      <c r="S135">
        <v>630</v>
      </c>
      <c r="T135" t="s">
        <v>565</v>
      </c>
      <c r="U135" s="4">
        <v>45783.559074074074</v>
      </c>
      <c r="V135" t="str">
        <f>IFERROR(VLOOKUP(B135,#REF!,1,0),"")</f>
        <v/>
      </c>
      <c r="W135" t="str" cm="1">
        <f t="array" ref="W135">IFERROR(_xlfn.IFS(AND(V135="",X135&lt;&gt;"王园园组",X135&lt;&gt;"other"),K135,AND(V135="",X135="王园园组"),G135),"other")</f>
        <v>other</v>
      </c>
      <c r="X135" t="str" cm="1">
        <f t="array" ref="X135">IFERROR(_xlfn.IFS(AND(V135="",IFERROR(VLOOKUP(N135,#REF!,1,0),1)&lt;&gt;1),N135,AND(V135="",I135="王园园组"),"王园园组"),"other")</f>
        <v>other</v>
      </c>
      <c r="Y135">
        <f>IFERROR(_xlfn.XLOOKUP(MID(T135, FIND("#", SUBSTITUTE(T135, "-", "#", LEN(T135) - LEN(SUBSTITUTE(T135, "-", "")))) + 1, LEN(T135)),#REF!,#REF!),0)</f>
        <v>0</v>
      </c>
      <c r="Z135">
        <f>MONTH(续费明细实时[[#This Row],[success_time]])</f>
        <v>5</v>
      </c>
      <c r="AA135" s="8" t="e">
        <f>VLOOKUP(续费明细实时[[#This Row],[parent_user_id]],#REF!,27,0)</f>
        <v>#REF!</v>
      </c>
    </row>
    <row r="136" spans="1:27">
      <c r="A136" s="1">
        <v>45797</v>
      </c>
      <c r="B136" t="s">
        <v>16887</v>
      </c>
      <c r="C136" t="s">
        <v>16888</v>
      </c>
      <c r="D136" t="s">
        <v>548</v>
      </c>
      <c r="E136" t="s">
        <v>546</v>
      </c>
      <c r="F136">
        <v>120</v>
      </c>
      <c r="G136" t="s">
        <v>1969</v>
      </c>
      <c r="H136" t="s">
        <v>559</v>
      </c>
      <c r="I136" t="s">
        <v>1876</v>
      </c>
      <c r="J136">
        <v>17750</v>
      </c>
      <c r="K136" t="s">
        <v>191</v>
      </c>
      <c r="L136" t="s">
        <v>549</v>
      </c>
      <c r="M136" t="s">
        <v>559</v>
      </c>
      <c r="N136" t="s">
        <v>469</v>
      </c>
      <c r="O136" t="s">
        <v>189</v>
      </c>
      <c r="P136" t="s">
        <v>1877</v>
      </c>
      <c r="Q136" t="s">
        <v>16889</v>
      </c>
      <c r="R136" t="s">
        <v>626</v>
      </c>
      <c r="S136">
        <v>2500</v>
      </c>
      <c r="T136" t="s">
        <v>1896</v>
      </c>
      <c r="U136" s="4">
        <v>45797.455196759256</v>
      </c>
      <c r="V136" t="str">
        <f>IFERROR(VLOOKUP(B136,#REF!,1,0),"")</f>
        <v/>
      </c>
      <c r="W136" t="str" cm="1">
        <f t="array" ref="W136">IFERROR(_xlfn.IFS(AND(V136="",X136&lt;&gt;"王园园组",X136&lt;&gt;"other"),K136,AND(V136="",X136="王园园组"),G136),"other")</f>
        <v>other</v>
      </c>
      <c r="X136" t="str" cm="1">
        <f t="array" ref="X136">IFERROR(_xlfn.IFS(AND(V136="",IFERROR(VLOOKUP(N136,#REF!,1,0),1)&lt;&gt;1),N136,AND(V136="",I136="王园园组"),"王园园组"),"other")</f>
        <v>other</v>
      </c>
      <c r="Y136">
        <f>IFERROR(_xlfn.XLOOKUP(MID(T136, FIND("#", SUBSTITUTE(T136, "-", "#", LEN(T136) - LEN(SUBSTITUTE(T136, "-", "")))) + 1, LEN(T136)),#REF!,#REF!),0)</f>
        <v>0</v>
      </c>
      <c r="Z136">
        <f>MONTH(续费明细实时[[#This Row],[success_time]])</f>
        <v>5</v>
      </c>
      <c r="AA136" s="8" t="e">
        <f>VLOOKUP(续费明细实时[[#This Row],[parent_user_id]],#REF!,27,0)</f>
        <v>#REF!</v>
      </c>
    </row>
    <row r="137" spans="1:27">
      <c r="A137" s="1">
        <v>45784</v>
      </c>
      <c r="B137" t="s">
        <v>2764</v>
      </c>
      <c r="C137" t="s">
        <v>2765</v>
      </c>
      <c r="D137" t="s">
        <v>632</v>
      </c>
      <c r="E137" t="s">
        <v>641</v>
      </c>
      <c r="F137">
        <v>12</v>
      </c>
      <c r="G137" t="s">
        <v>1960</v>
      </c>
      <c r="H137" t="s">
        <v>550</v>
      </c>
      <c r="I137" t="s">
        <v>1889</v>
      </c>
      <c r="J137">
        <v>1536</v>
      </c>
      <c r="K137" t="s">
        <v>215</v>
      </c>
      <c r="L137" t="s">
        <v>549</v>
      </c>
      <c r="M137" t="s">
        <v>550</v>
      </c>
      <c r="N137" t="s">
        <v>551</v>
      </c>
      <c r="O137" t="s">
        <v>145</v>
      </c>
      <c r="P137" t="s">
        <v>1877</v>
      </c>
      <c r="Q137" t="s">
        <v>2766</v>
      </c>
      <c r="R137" t="s">
        <v>626</v>
      </c>
      <c r="S137">
        <v>216.3</v>
      </c>
      <c r="T137" t="s">
        <v>2010</v>
      </c>
      <c r="U137" s="4">
        <v>45784.312291666669</v>
      </c>
      <c r="V137" t="str">
        <f>IFERROR(VLOOKUP(B137,#REF!,1,0),"")</f>
        <v/>
      </c>
      <c r="W137" t="str" cm="1">
        <f t="array" ref="W137">IFERROR(_xlfn.IFS(AND(V137="",X137&lt;&gt;"王园园组",X137&lt;&gt;"other"),K137,AND(V137="",X137="王园园组"),G137),"other")</f>
        <v>other</v>
      </c>
      <c r="X137" t="str" cm="1">
        <f t="array" ref="X137">IFERROR(_xlfn.IFS(AND(V137="",IFERROR(VLOOKUP(N137,#REF!,1,0),1)&lt;&gt;1),N137,AND(V137="",I137="王园园组"),"王园园组"),"other")</f>
        <v>other</v>
      </c>
      <c r="Y137">
        <f>IFERROR(_xlfn.XLOOKUP(MID(T137, FIND("#", SUBSTITUTE(T137, "-", "#", LEN(T137) - LEN(SUBSTITUTE(T137, "-", "")))) + 1, LEN(T137)),#REF!,#REF!),0)</f>
        <v>0</v>
      </c>
      <c r="Z137">
        <f>MONTH(续费明细实时[[#This Row],[success_time]])</f>
        <v>5</v>
      </c>
      <c r="AA137" s="8" t="e">
        <f>VLOOKUP(续费明细实时[[#This Row],[parent_user_id]],#REF!,27,0)</f>
        <v>#REF!</v>
      </c>
    </row>
    <row r="138" spans="1:27">
      <c r="A138" s="1">
        <v>45803</v>
      </c>
      <c r="B138" t="s">
        <v>28863</v>
      </c>
      <c r="C138" t="s">
        <v>28864</v>
      </c>
      <c r="D138" t="s">
        <v>558</v>
      </c>
      <c r="E138" t="s">
        <v>1959</v>
      </c>
      <c r="F138">
        <v>18</v>
      </c>
      <c r="G138" t="s">
        <v>335</v>
      </c>
      <c r="H138" t="s">
        <v>559</v>
      </c>
      <c r="I138" t="s">
        <v>504</v>
      </c>
      <c r="J138">
        <v>4551</v>
      </c>
      <c r="K138" t="s">
        <v>335</v>
      </c>
      <c r="L138" t="s">
        <v>549</v>
      </c>
      <c r="M138" t="s">
        <v>559</v>
      </c>
      <c r="N138" t="s">
        <v>504</v>
      </c>
      <c r="O138" t="s">
        <v>325</v>
      </c>
      <c r="P138" t="s">
        <v>1877</v>
      </c>
      <c r="Q138" t="s">
        <v>28865</v>
      </c>
      <c r="R138" t="s">
        <v>626</v>
      </c>
      <c r="S138">
        <v>640.91821200000004</v>
      </c>
      <c r="T138" t="s">
        <v>1962</v>
      </c>
      <c r="U138" s="4">
        <v>45803.460347222222</v>
      </c>
      <c r="V138" t="str">
        <f>IFERROR(VLOOKUP(B138,#REF!,1,0),"")</f>
        <v/>
      </c>
      <c r="W138" t="str" cm="1">
        <f t="array" ref="W138">IFERROR(_xlfn.IFS(AND(V138="",X138&lt;&gt;"王园园组",X138&lt;&gt;"other"),K138,AND(V138="",X138="王园园组"),G138),"other")</f>
        <v>other</v>
      </c>
      <c r="X138" t="str" cm="1">
        <f t="array" ref="X138">IFERROR(_xlfn.IFS(AND(V138="",IFERROR(VLOOKUP(N138,#REF!,1,0),1)&lt;&gt;1),N138,AND(V138="",I138="王园园组"),"王园园组"),"other")</f>
        <v>other</v>
      </c>
      <c r="Y138">
        <f>IFERROR(_xlfn.XLOOKUP(MID(T138, FIND("#", SUBSTITUTE(T138, "-", "#", LEN(T138) - LEN(SUBSTITUTE(T138, "-", "")))) + 1, LEN(T138)),#REF!,#REF!),0)</f>
        <v>0</v>
      </c>
      <c r="Z138">
        <f>MONTH(续费明细实时[[#This Row],[success_time]])</f>
        <v>5</v>
      </c>
      <c r="AA138" s="8" t="e">
        <f>VLOOKUP(续费明细实时[[#This Row],[parent_user_id]],#REF!,27,0)</f>
        <v>#REF!</v>
      </c>
    </row>
    <row r="139" spans="1:27">
      <c r="A139" s="1">
        <v>45797</v>
      </c>
      <c r="B139" t="s">
        <v>16931</v>
      </c>
      <c r="C139" t="s">
        <v>16932</v>
      </c>
      <c r="D139" t="s">
        <v>558</v>
      </c>
      <c r="E139" t="s">
        <v>546</v>
      </c>
      <c r="F139">
        <v>120</v>
      </c>
      <c r="G139" t="s">
        <v>332</v>
      </c>
      <c r="H139" t="s">
        <v>559</v>
      </c>
      <c r="I139" t="s">
        <v>504</v>
      </c>
      <c r="J139">
        <v>10691</v>
      </c>
      <c r="K139" t="s">
        <v>332</v>
      </c>
      <c r="L139" t="s">
        <v>549</v>
      </c>
      <c r="M139" t="s">
        <v>559</v>
      </c>
      <c r="N139" t="s">
        <v>504</v>
      </c>
      <c r="O139" t="s">
        <v>325</v>
      </c>
      <c r="P139" t="s">
        <v>1877</v>
      </c>
      <c r="Q139" t="s">
        <v>16933</v>
      </c>
      <c r="R139" t="s">
        <v>626</v>
      </c>
      <c r="S139">
        <v>1505.818088</v>
      </c>
      <c r="T139" t="s">
        <v>1896</v>
      </c>
      <c r="U139" s="4">
        <v>45797.561365740738</v>
      </c>
      <c r="V139" t="str">
        <f>IFERROR(VLOOKUP(B139,#REF!,1,0),"")</f>
        <v/>
      </c>
      <c r="W139" t="str" cm="1">
        <f t="array" ref="W139">IFERROR(_xlfn.IFS(AND(V139="",X139&lt;&gt;"王园园组",X139&lt;&gt;"other"),K139,AND(V139="",X139="王园园组"),G139),"other")</f>
        <v>other</v>
      </c>
      <c r="X139" t="str" cm="1">
        <f t="array" ref="X139">IFERROR(_xlfn.IFS(AND(V139="",IFERROR(VLOOKUP(N139,#REF!,1,0),1)&lt;&gt;1),N139,AND(V139="",I139="王园园组"),"王园园组"),"other")</f>
        <v>other</v>
      </c>
      <c r="Y139">
        <f>IFERROR(_xlfn.XLOOKUP(MID(T139, FIND("#", SUBSTITUTE(T139, "-", "#", LEN(T139) - LEN(SUBSTITUTE(T139, "-", "")))) + 1, LEN(T139)),#REF!,#REF!),0)</f>
        <v>0</v>
      </c>
      <c r="Z139">
        <f>MONTH(续费明细实时[[#This Row],[success_time]])</f>
        <v>5</v>
      </c>
      <c r="AA139" s="8" t="e">
        <f>VLOOKUP(续费明细实时[[#This Row],[parent_user_id]],#REF!,27,0)</f>
        <v>#REF!</v>
      </c>
    </row>
    <row r="140" spans="1:27">
      <c r="A140" s="1">
        <v>45790</v>
      </c>
      <c r="B140" t="s">
        <v>12505</v>
      </c>
      <c r="C140" t="s">
        <v>12506</v>
      </c>
      <c r="D140" t="s">
        <v>632</v>
      </c>
      <c r="E140" t="s">
        <v>546</v>
      </c>
      <c r="F140">
        <v>120</v>
      </c>
      <c r="G140" t="s">
        <v>1939</v>
      </c>
      <c r="H140" t="s">
        <v>559</v>
      </c>
      <c r="I140" t="s">
        <v>1876</v>
      </c>
      <c r="J140">
        <v>17750</v>
      </c>
      <c r="K140" t="s">
        <v>289</v>
      </c>
      <c r="L140" t="s">
        <v>549</v>
      </c>
      <c r="M140" t="s">
        <v>550</v>
      </c>
      <c r="N140" t="s">
        <v>136</v>
      </c>
      <c r="O140" t="s">
        <v>283</v>
      </c>
      <c r="P140" t="s">
        <v>1877</v>
      </c>
      <c r="Q140" t="s">
        <v>12507</v>
      </c>
      <c r="R140" t="s">
        <v>626</v>
      </c>
      <c r="S140">
        <v>2500</v>
      </c>
      <c r="T140" t="s">
        <v>1896</v>
      </c>
      <c r="U140" s="4">
        <v>45790.476030092592</v>
      </c>
      <c r="V140" t="str">
        <f>IFERROR(VLOOKUP(B140,#REF!,1,0),"")</f>
        <v/>
      </c>
      <c r="W140" t="str" cm="1">
        <f t="array" ref="W140">IFERROR(_xlfn.IFS(AND(V140="",X140&lt;&gt;"王园园组",X140&lt;&gt;"other"),K140,AND(V140="",X140="王园园组"),G140),"other")</f>
        <v>other</v>
      </c>
      <c r="X140" t="str" cm="1">
        <f t="array" ref="X140">IFERROR(_xlfn.IFS(AND(V140="",IFERROR(VLOOKUP(N140,#REF!,1,0),1)&lt;&gt;1),N140,AND(V140="",I140="王园园组"),"王园园组"),"other")</f>
        <v>other</v>
      </c>
      <c r="Y140">
        <f>IFERROR(_xlfn.XLOOKUP(MID(T140, FIND("#", SUBSTITUTE(T140, "-", "#", LEN(T140) - LEN(SUBSTITUTE(T140, "-", "")))) + 1, LEN(T140)),#REF!,#REF!),0)</f>
        <v>0</v>
      </c>
      <c r="Z140">
        <f>MONTH(续费明细实时[[#This Row],[success_time]])</f>
        <v>5</v>
      </c>
      <c r="AA140" s="8" t="e">
        <f>VLOOKUP(续费明细实时[[#This Row],[parent_user_id]],#REF!,27,0)</f>
        <v>#REF!</v>
      </c>
    </row>
    <row r="141" spans="1:27">
      <c r="A141" s="1">
        <v>45804</v>
      </c>
      <c r="B141" t="s">
        <v>29533</v>
      </c>
      <c r="C141" t="s">
        <v>29534</v>
      </c>
      <c r="D141" t="s">
        <v>548</v>
      </c>
      <c r="E141" t="s">
        <v>546</v>
      </c>
      <c r="F141">
        <v>60</v>
      </c>
      <c r="G141" t="s">
        <v>2056</v>
      </c>
      <c r="H141" t="s">
        <v>559</v>
      </c>
      <c r="I141" t="s">
        <v>1876</v>
      </c>
      <c r="J141">
        <v>10970</v>
      </c>
      <c r="K141" t="s">
        <v>182</v>
      </c>
      <c r="L141" t="s">
        <v>549</v>
      </c>
      <c r="M141" t="s">
        <v>559</v>
      </c>
      <c r="N141" t="s">
        <v>469</v>
      </c>
      <c r="O141" t="s">
        <v>180</v>
      </c>
      <c r="P141" t="s">
        <v>1877</v>
      </c>
      <c r="Q141" t="s">
        <v>29535</v>
      </c>
      <c r="R141" t="s">
        <v>626</v>
      </c>
      <c r="S141">
        <v>1545</v>
      </c>
      <c r="T141" t="s">
        <v>1891</v>
      </c>
      <c r="U141" s="4">
        <v>45804.41002314815</v>
      </c>
      <c r="V141" t="str">
        <f>IFERROR(VLOOKUP(B141,#REF!,1,0),"")</f>
        <v/>
      </c>
      <c r="W141" t="str" cm="1">
        <f t="array" ref="W141">IFERROR(_xlfn.IFS(AND(V141="",X141&lt;&gt;"王园园组",X141&lt;&gt;"other"),K141,AND(V141="",X141="王园园组"),G141),"other")</f>
        <v>other</v>
      </c>
      <c r="X141" t="str" cm="1">
        <f t="array" ref="X141">IFERROR(_xlfn.IFS(AND(V141="",IFERROR(VLOOKUP(N141,#REF!,1,0),1)&lt;&gt;1),N141,AND(V141="",I141="王园园组"),"王园园组"),"other")</f>
        <v>other</v>
      </c>
      <c r="Y141">
        <f>IFERROR(_xlfn.XLOOKUP(MID(T141, FIND("#", SUBSTITUTE(T141, "-", "#", LEN(T141) - LEN(SUBSTITUTE(T141, "-", "")))) + 1, LEN(T141)),#REF!,#REF!),0)</f>
        <v>0</v>
      </c>
      <c r="Z141">
        <f>MONTH(续费明细实时[[#This Row],[success_time]])</f>
        <v>5</v>
      </c>
      <c r="AA141" s="8" t="e">
        <f>VLOOKUP(续费明细实时[[#This Row],[parent_user_id]],#REF!,27,0)</f>
        <v>#REF!</v>
      </c>
    </row>
    <row r="142" spans="1:27">
      <c r="A142" s="1">
        <v>45793</v>
      </c>
      <c r="B142" t="s">
        <v>16863</v>
      </c>
      <c r="C142" t="s">
        <v>16864</v>
      </c>
      <c r="D142" t="s">
        <v>548</v>
      </c>
      <c r="E142" t="s">
        <v>546</v>
      </c>
      <c r="F142">
        <v>240</v>
      </c>
      <c r="G142" t="s">
        <v>2005</v>
      </c>
      <c r="H142" t="s">
        <v>559</v>
      </c>
      <c r="I142" t="s">
        <v>1876</v>
      </c>
      <c r="J142">
        <v>31950</v>
      </c>
      <c r="K142" t="s">
        <v>281</v>
      </c>
      <c r="L142" t="s">
        <v>549</v>
      </c>
      <c r="M142" t="s">
        <v>550</v>
      </c>
      <c r="N142" t="s">
        <v>136</v>
      </c>
      <c r="O142" t="s">
        <v>139</v>
      </c>
      <c r="P142" t="s">
        <v>1877</v>
      </c>
      <c r="Q142" t="s">
        <v>16865</v>
      </c>
      <c r="R142" t="s">
        <v>626</v>
      </c>
      <c r="S142">
        <v>4500</v>
      </c>
      <c r="T142" t="s">
        <v>1931</v>
      </c>
      <c r="U142" s="4">
        <v>45793.444965277777</v>
      </c>
      <c r="V142" t="str">
        <f>IFERROR(VLOOKUP(B142,#REF!,1,0),"")</f>
        <v/>
      </c>
      <c r="W142" t="str" cm="1">
        <f t="array" ref="W142">IFERROR(_xlfn.IFS(AND(V142="",X142&lt;&gt;"王园园组",X142&lt;&gt;"other"),K142,AND(V142="",X142="王园园组"),G142),"other")</f>
        <v>other</v>
      </c>
      <c r="X142" t="str" cm="1">
        <f t="array" ref="X142">IFERROR(_xlfn.IFS(AND(V142="",IFERROR(VLOOKUP(N142,#REF!,1,0),1)&lt;&gt;1),N142,AND(V142="",I142="王园园组"),"王园园组"),"other")</f>
        <v>other</v>
      </c>
      <c r="Y142">
        <f>IFERROR(_xlfn.XLOOKUP(MID(T142, FIND("#", SUBSTITUTE(T142, "-", "#", LEN(T142) - LEN(SUBSTITUTE(T142, "-", "")))) + 1, LEN(T142)),#REF!,#REF!),0)</f>
        <v>0</v>
      </c>
      <c r="Z142">
        <f>MONTH(续费明细实时[[#This Row],[success_time]])</f>
        <v>5</v>
      </c>
      <c r="AA142" s="8" t="e">
        <f>VLOOKUP(续费明细实时[[#This Row],[parent_user_id]],#REF!,27,0)</f>
        <v>#REF!</v>
      </c>
    </row>
    <row r="143" spans="1:27">
      <c r="A143" s="1">
        <v>45805</v>
      </c>
      <c r="B143" t="s">
        <v>29536</v>
      </c>
      <c r="C143" t="s">
        <v>29537</v>
      </c>
      <c r="D143" t="s">
        <v>886</v>
      </c>
      <c r="E143" t="s">
        <v>546</v>
      </c>
      <c r="F143">
        <v>120</v>
      </c>
      <c r="G143" t="s">
        <v>2024</v>
      </c>
      <c r="H143" t="s">
        <v>559</v>
      </c>
      <c r="I143" t="s">
        <v>1876</v>
      </c>
      <c r="J143">
        <v>17750</v>
      </c>
      <c r="K143" t="s">
        <v>286</v>
      </c>
      <c r="L143" t="s">
        <v>549</v>
      </c>
      <c r="M143" t="s">
        <v>550</v>
      </c>
      <c r="N143" t="s">
        <v>136</v>
      </c>
      <c r="O143" t="s">
        <v>283</v>
      </c>
      <c r="P143" t="s">
        <v>1877</v>
      </c>
      <c r="Q143" t="s">
        <v>29538</v>
      </c>
      <c r="R143" t="s">
        <v>626</v>
      </c>
      <c r="S143">
        <v>2500</v>
      </c>
      <c r="T143" t="s">
        <v>1896</v>
      </c>
      <c r="U143" s="4">
        <v>45805.894942129627</v>
      </c>
      <c r="V143" t="str">
        <f>IFERROR(VLOOKUP(B143,#REF!,1,0),"")</f>
        <v/>
      </c>
      <c r="W143" t="str" cm="1">
        <f t="array" ref="W143">IFERROR(_xlfn.IFS(AND(V143="",X143&lt;&gt;"王园园组",X143&lt;&gt;"other"),K143,AND(V143="",X143="王园园组"),G143),"other")</f>
        <v>other</v>
      </c>
      <c r="X143" t="str" cm="1">
        <f t="array" ref="X143">IFERROR(_xlfn.IFS(AND(V143="",IFERROR(VLOOKUP(N143,#REF!,1,0),1)&lt;&gt;1),N143,AND(V143="",I143="王园园组"),"王园园组"),"other")</f>
        <v>other</v>
      </c>
      <c r="Y143">
        <f>IFERROR(_xlfn.XLOOKUP(MID(T143, FIND("#", SUBSTITUTE(T143, "-", "#", LEN(T143) - LEN(SUBSTITUTE(T143, "-", "")))) + 1, LEN(T143)),#REF!,#REF!),0)</f>
        <v>0</v>
      </c>
      <c r="Z143">
        <f>MONTH(续费明细实时[[#This Row],[success_time]])</f>
        <v>5</v>
      </c>
      <c r="AA143" s="8" t="e">
        <f>VLOOKUP(续费明细实时[[#This Row],[parent_user_id]],#REF!,27,0)</f>
        <v>#REF!</v>
      </c>
    </row>
    <row r="144" spans="1:27">
      <c r="A144" s="1">
        <v>45788</v>
      </c>
      <c r="B144" t="s">
        <v>8929</v>
      </c>
      <c r="C144" t="s">
        <v>8930</v>
      </c>
      <c r="D144" t="s">
        <v>1166</v>
      </c>
      <c r="E144" t="s">
        <v>546</v>
      </c>
      <c r="F144">
        <v>60</v>
      </c>
      <c r="G144" t="s">
        <v>2024</v>
      </c>
      <c r="H144" t="s">
        <v>559</v>
      </c>
      <c r="I144" t="s">
        <v>1876</v>
      </c>
      <c r="J144">
        <v>10970</v>
      </c>
      <c r="K144" t="s">
        <v>294</v>
      </c>
      <c r="L144" t="s">
        <v>549</v>
      </c>
      <c r="M144" t="s">
        <v>550</v>
      </c>
      <c r="N144" t="s">
        <v>136</v>
      </c>
      <c r="O144" t="s">
        <v>292</v>
      </c>
      <c r="P144" t="s">
        <v>1877</v>
      </c>
      <c r="Q144" t="s">
        <v>8931</v>
      </c>
      <c r="R144" t="s">
        <v>626</v>
      </c>
      <c r="S144">
        <v>1545</v>
      </c>
      <c r="T144" t="s">
        <v>1891</v>
      </c>
      <c r="U144" s="4">
        <v>45788.669861111113</v>
      </c>
      <c r="V144" t="str">
        <f>IFERROR(VLOOKUP(B144,#REF!,1,0),"")</f>
        <v/>
      </c>
      <c r="W144" t="str" cm="1">
        <f t="array" ref="W144">IFERROR(_xlfn.IFS(AND(V144="",X144&lt;&gt;"王园园组",X144&lt;&gt;"other"),K144,AND(V144="",X144="王园园组"),G144),"other")</f>
        <v>other</v>
      </c>
      <c r="X144" t="str" cm="1">
        <f t="array" ref="X144">IFERROR(_xlfn.IFS(AND(V144="",IFERROR(VLOOKUP(N144,#REF!,1,0),1)&lt;&gt;1),N144,AND(V144="",I144="王园园组"),"王园园组"),"other")</f>
        <v>other</v>
      </c>
      <c r="Y144">
        <f>IFERROR(_xlfn.XLOOKUP(MID(T144, FIND("#", SUBSTITUTE(T144, "-", "#", LEN(T144) - LEN(SUBSTITUTE(T144, "-", "")))) + 1, LEN(T144)),#REF!,#REF!),0)</f>
        <v>0</v>
      </c>
      <c r="Z144">
        <f>MONTH(续费明细实时[[#This Row],[success_time]])</f>
        <v>5</v>
      </c>
      <c r="AA144" s="8" t="e">
        <f>VLOOKUP(续费明细实时[[#This Row],[parent_user_id]],#REF!,27,0)</f>
        <v>#REF!</v>
      </c>
    </row>
    <row r="145" spans="1:27">
      <c r="A145" s="1">
        <v>45796</v>
      </c>
      <c r="B145" t="s">
        <v>16884</v>
      </c>
      <c r="C145" t="s">
        <v>16885</v>
      </c>
      <c r="D145" t="s">
        <v>2295</v>
      </c>
      <c r="E145" t="s">
        <v>546</v>
      </c>
      <c r="F145">
        <v>60</v>
      </c>
      <c r="G145" t="s">
        <v>1994</v>
      </c>
      <c r="H145" t="s">
        <v>559</v>
      </c>
      <c r="I145" t="s">
        <v>1876</v>
      </c>
      <c r="J145">
        <v>10650</v>
      </c>
      <c r="K145" t="s">
        <v>302</v>
      </c>
      <c r="L145" t="s">
        <v>549</v>
      </c>
      <c r="M145" t="s">
        <v>550</v>
      </c>
      <c r="N145" t="s">
        <v>136</v>
      </c>
      <c r="O145" t="s">
        <v>143</v>
      </c>
      <c r="P145" t="s">
        <v>1877</v>
      </c>
      <c r="Q145" t="s">
        <v>16886</v>
      </c>
      <c r="R145" t="s">
        <v>626</v>
      </c>
      <c r="S145">
        <v>1500</v>
      </c>
      <c r="T145" t="s">
        <v>1891</v>
      </c>
      <c r="U145" s="4">
        <v>45796.744942129626</v>
      </c>
      <c r="V145" t="str">
        <f>IFERROR(VLOOKUP(B145,#REF!,1,0),"")</f>
        <v/>
      </c>
      <c r="W145" t="str" cm="1">
        <f t="array" ref="W145">IFERROR(_xlfn.IFS(AND(V145="",X145&lt;&gt;"王园园组",X145&lt;&gt;"other"),K145,AND(V145="",X145="王园园组"),G145),"other")</f>
        <v>other</v>
      </c>
      <c r="X145" t="str" cm="1">
        <f t="array" ref="X145">IFERROR(_xlfn.IFS(AND(V145="",IFERROR(VLOOKUP(N145,#REF!,1,0),1)&lt;&gt;1),N145,AND(V145="",I145="王园园组"),"王园园组"),"other")</f>
        <v>other</v>
      </c>
      <c r="Y145">
        <f>IFERROR(_xlfn.XLOOKUP(MID(T145, FIND("#", SUBSTITUTE(T145, "-", "#", LEN(T145) - LEN(SUBSTITUTE(T145, "-", "")))) + 1, LEN(T145)),#REF!,#REF!),0)</f>
        <v>0</v>
      </c>
      <c r="Z145">
        <f>MONTH(续费明细实时[[#This Row],[success_time]])</f>
        <v>5</v>
      </c>
      <c r="AA145" s="8" t="e">
        <f>VLOOKUP(续费明细实时[[#This Row],[parent_user_id]],#REF!,27,0)</f>
        <v>#REF!</v>
      </c>
    </row>
    <row r="146" spans="1:27">
      <c r="A146" s="1">
        <v>45796</v>
      </c>
      <c r="B146" t="s">
        <v>16869</v>
      </c>
      <c r="C146" t="s">
        <v>16870</v>
      </c>
      <c r="D146" t="s">
        <v>610</v>
      </c>
      <c r="E146" t="s">
        <v>546</v>
      </c>
      <c r="F146">
        <v>120</v>
      </c>
      <c r="G146" t="s">
        <v>328</v>
      </c>
      <c r="H146" t="s">
        <v>559</v>
      </c>
      <c r="I146" t="s">
        <v>504</v>
      </c>
      <c r="J146">
        <v>17946</v>
      </c>
      <c r="K146" t="s">
        <v>328</v>
      </c>
      <c r="L146" t="s">
        <v>549</v>
      </c>
      <c r="M146" t="s">
        <v>559</v>
      </c>
      <c r="N146" t="s">
        <v>504</v>
      </c>
      <c r="O146" t="s">
        <v>325</v>
      </c>
      <c r="P146" t="s">
        <v>1877</v>
      </c>
      <c r="Q146" t="s">
        <v>16871</v>
      </c>
      <c r="R146" t="s">
        <v>626</v>
      </c>
      <c r="S146">
        <v>2527.6042109999999</v>
      </c>
      <c r="T146" t="s">
        <v>1896</v>
      </c>
      <c r="U146" s="4">
        <v>45796.715694444443</v>
      </c>
      <c r="V146" t="str">
        <f>IFERROR(VLOOKUP(B146,#REF!,1,0),"")</f>
        <v/>
      </c>
      <c r="W146" t="str" cm="1">
        <f t="array" ref="W146">IFERROR(_xlfn.IFS(AND(V146="",X146&lt;&gt;"王园园组",X146&lt;&gt;"other"),K146,AND(V146="",X146="王园园组"),G146),"other")</f>
        <v>other</v>
      </c>
      <c r="X146" t="str" cm="1">
        <f t="array" ref="X146">IFERROR(_xlfn.IFS(AND(V146="",IFERROR(VLOOKUP(N146,#REF!,1,0),1)&lt;&gt;1),N146,AND(V146="",I146="王园园组"),"王园园组"),"other")</f>
        <v>other</v>
      </c>
      <c r="Y146">
        <f>IFERROR(_xlfn.XLOOKUP(MID(T146, FIND("#", SUBSTITUTE(T146, "-", "#", LEN(T146) - LEN(SUBSTITUTE(T146, "-", "")))) + 1, LEN(T146)),#REF!,#REF!),0)</f>
        <v>0</v>
      </c>
      <c r="Z146">
        <f>MONTH(续费明细实时[[#This Row],[success_time]])</f>
        <v>5</v>
      </c>
      <c r="AA146" s="8" t="e">
        <f>VLOOKUP(续费明细实时[[#This Row],[parent_user_id]],#REF!,27,0)</f>
        <v>#REF!</v>
      </c>
    </row>
    <row r="147" spans="1:27">
      <c r="A147" s="1">
        <v>45787</v>
      </c>
      <c r="B147" t="s">
        <v>2589</v>
      </c>
      <c r="C147" t="s">
        <v>2590</v>
      </c>
      <c r="D147" t="s">
        <v>578</v>
      </c>
      <c r="E147" t="s">
        <v>546</v>
      </c>
      <c r="F147">
        <v>60</v>
      </c>
      <c r="G147" t="s">
        <v>1875</v>
      </c>
      <c r="H147" t="s">
        <v>559</v>
      </c>
      <c r="I147" t="s">
        <v>1876</v>
      </c>
      <c r="J147">
        <v>10650</v>
      </c>
      <c r="K147" t="s">
        <v>276</v>
      </c>
      <c r="L147" t="s">
        <v>549</v>
      </c>
      <c r="M147" t="s">
        <v>550</v>
      </c>
      <c r="N147" t="s">
        <v>136</v>
      </c>
      <c r="O147" t="s">
        <v>139</v>
      </c>
      <c r="P147" t="s">
        <v>1877</v>
      </c>
      <c r="Q147" t="s">
        <v>2591</v>
      </c>
      <c r="R147" t="s">
        <v>626</v>
      </c>
      <c r="S147">
        <v>1500</v>
      </c>
      <c r="T147" t="s">
        <v>1891</v>
      </c>
      <c r="U147" s="4">
        <v>45787.540613425925</v>
      </c>
      <c r="V147" t="str">
        <f>IFERROR(VLOOKUP(B147,#REF!,1,0),"")</f>
        <v/>
      </c>
      <c r="W147" t="str" cm="1">
        <f t="array" ref="W147">IFERROR(_xlfn.IFS(AND(V147="",X147&lt;&gt;"王园园组",X147&lt;&gt;"other"),K147,AND(V147="",X147="王园园组"),G147),"other")</f>
        <v>other</v>
      </c>
      <c r="X147" t="str" cm="1">
        <f t="array" ref="X147">IFERROR(_xlfn.IFS(AND(V147="",IFERROR(VLOOKUP(N147,#REF!,1,0),1)&lt;&gt;1),N147,AND(V147="",I147="王园园组"),"王园园组"),"other")</f>
        <v>other</v>
      </c>
      <c r="Y147">
        <f>IFERROR(_xlfn.XLOOKUP(MID(T147, FIND("#", SUBSTITUTE(T147, "-", "#", LEN(T147) - LEN(SUBSTITUTE(T147, "-", "")))) + 1, LEN(T147)),#REF!,#REF!),0)</f>
        <v>0</v>
      </c>
      <c r="Z147">
        <f>MONTH(续费明细实时[[#This Row],[success_time]])</f>
        <v>5</v>
      </c>
      <c r="AA147" s="8" t="e">
        <f>VLOOKUP(续费明细实时[[#This Row],[parent_user_id]],#REF!,27,0)</f>
        <v>#REF!</v>
      </c>
    </row>
    <row r="148" spans="1:27" hidden="1">
      <c r="A148" s="1">
        <v>45793</v>
      </c>
      <c r="B148" t="s">
        <v>15837</v>
      </c>
      <c r="C148" t="s">
        <v>15838</v>
      </c>
      <c r="D148" t="s">
        <v>648</v>
      </c>
      <c r="E148" t="s">
        <v>546</v>
      </c>
      <c r="F148">
        <v>18</v>
      </c>
      <c r="G148" t="s">
        <v>2865</v>
      </c>
      <c r="H148" t="s">
        <v>806</v>
      </c>
      <c r="I148" t="s">
        <v>626</v>
      </c>
      <c r="J148">
        <v>4636</v>
      </c>
      <c r="K148" t="s">
        <v>626</v>
      </c>
      <c r="L148" t="s">
        <v>649</v>
      </c>
      <c r="M148" t="s">
        <v>649</v>
      </c>
      <c r="N148" t="s">
        <v>649</v>
      </c>
      <c r="O148" t="s">
        <v>649</v>
      </c>
      <c r="P148" t="s">
        <v>1877</v>
      </c>
      <c r="Q148" t="s">
        <v>16859</v>
      </c>
      <c r="R148" t="s">
        <v>626</v>
      </c>
      <c r="S148">
        <v>652.89647500000001</v>
      </c>
      <c r="T148" t="s">
        <v>565</v>
      </c>
      <c r="U148" s="4">
        <v>45793.686122685183</v>
      </c>
      <c r="V148" t="str">
        <f>IFERROR(VLOOKUP(B148,#REF!,1,0),"")</f>
        <v/>
      </c>
      <c r="W148" t="str" cm="1">
        <f t="array" ref="W148">IFERROR(_xlfn.IFS(AND(V148="",X148&lt;&gt;"王园园组",X148&lt;&gt;"other"),K148,AND(V148="",X148="王园园组"),G148),"other")</f>
        <v>other</v>
      </c>
      <c r="X148" t="str" cm="1">
        <f t="array" ref="X148">IFERROR(_xlfn.IFS(AND(V148="",IFERROR(VLOOKUP(N148,#REF!,1,0),1)&lt;&gt;1),N148,AND(V148="",I148="王园园组"),"王园园组"),"other")</f>
        <v>other</v>
      </c>
      <c r="Y148">
        <f>IFERROR(_xlfn.XLOOKUP(MID(T148, FIND("#", SUBSTITUTE(T148, "-", "#", LEN(T148) - LEN(SUBSTITUTE(T148, "-", "")))) + 1, LEN(T148)),#REF!,#REF!),0)</f>
        <v>0</v>
      </c>
      <c r="Z148">
        <f>MONTH(续费明细实时[[#This Row],[success_time]])</f>
        <v>5</v>
      </c>
      <c r="AA148" s="8" t="e">
        <f>VLOOKUP(续费明细实时[[#This Row],[parent_user_id]],#REF!,27,0)</f>
        <v>#REF!</v>
      </c>
    </row>
    <row r="149" spans="1:27">
      <c r="A149" s="1">
        <v>45787</v>
      </c>
      <c r="B149" t="s">
        <v>8782</v>
      </c>
      <c r="C149" t="s">
        <v>8783</v>
      </c>
      <c r="D149" t="s">
        <v>578</v>
      </c>
      <c r="E149" t="s">
        <v>546</v>
      </c>
      <c r="F149">
        <v>60</v>
      </c>
      <c r="G149" t="s">
        <v>1990</v>
      </c>
      <c r="H149" t="s">
        <v>559</v>
      </c>
      <c r="I149" t="s">
        <v>1876</v>
      </c>
      <c r="J149">
        <v>10650</v>
      </c>
      <c r="K149" t="s">
        <v>277</v>
      </c>
      <c r="L149" t="s">
        <v>549</v>
      </c>
      <c r="M149" t="s">
        <v>550</v>
      </c>
      <c r="N149" t="s">
        <v>136</v>
      </c>
      <c r="O149" t="s">
        <v>139</v>
      </c>
      <c r="P149" t="s">
        <v>1877</v>
      </c>
      <c r="Q149" t="s">
        <v>8784</v>
      </c>
      <c r="R149" t="s">
        <v>626</v>
      </c>
      <c r="S149">
        <v>1500</v>
      </c>
      <c r="T149" t="s">
        <v>1891</v>
      </c>
      <c r="U149" s="4">
        <v>45787.878217592595</v>
      </c>
      <c r="V149" t="str">
        <f>IFERROR(VLOOKUP(B149,#REF!,1,0),"")</f>
        <v/>
      </c>
      <c r="W149" t="str" cm="1">
        <f t="array" ref="W149">IFERROR(_xlfn.IFS(AND(V149="",X149&lt;&gt;"王园园组",X149&lt;&gt;"other"),K149,AND(V149="",X149="王园园组"),G149),"other")</f>
        <v>other</v>
      </c>
      <c r="X149" t="str" cm="1">
        <f t="array" ref="X149">IFERROR(_xlfn.IFS(AND(V149="",IFERROR(VLOOKUP(N149,#REF!,1,0),1)&lt;&gt;1),N149,AND(V149="",I149="王园园组"),"王园园组"),"other")</f>
        <v>other</v>
      </c>
      <c r="Y149">
        <f>IFERROR(_xlfn.XLOOKUP(MID(T149, FIND("#", SUBSTITUTE(T149, "-", "#", LEN(T149) - LEN(SUBSTITUTE(T149, "-", "")))) + 1, LEN(T149)),#REF!,#REF!),0)</f>
        <v>0</v>
      </c>
      <c r="Z149">
        <f>MONTH(续费明细实时[[#This Row],[success_time]])</f>
        <v>5</v>
      </c>
      <c r="AA149" s="8" t="e">
        <f>VLOOKUP(续费明细实时[[#This Row],[parent_user_id]],#REF!,27,0)</f>
        <v>#REF!</v>
      </c>
    </row>
    <row r="150" spans="1:27">
      <c r="A150" s="1">
        <v>45794</v>
      </c>
      <c r="B150" t="s">
        <v>17636</v>
      </c>
      <c r="C150" t="s">
        <v>17637</v>
      </c>
      <c r="D150" t="s">
        <v>1104</v>
      </c>
      <c r="E150" t="s">
        <v>1102</v>
      </c>
      <c r="F150">
        <v>240</v>
      </c>
      <c r="G150" t="s">
        <v>365</v>
      </c>
      <c r="H150" t="s">
        <v>559</v>
      </c>
      <c r="I150" t="s">
        <v>163</v>
      </c>
      <c r="J150">
        <v>20718</v>
      </c>
      <c r="K150" t="s">
        <v>365</v>
      </c>
      <c r="L150" t="s">
        <v>549</v>
      </c>
      <c r="M150" t="s">
        <v>559</v>
      </c>
      <c r="N150" t="s">
        <v>163</v>
      </c>
      <c r="O150" t="s">
        <v>473</v>
      </c>
      <c r="P150" t="s">
        <v>1877</v>
      </c>
      <c r="Q150" t="s">
        <v>17638</v>
      </c>
      <c r="R150" t="s">
        <v>626</v>
      </c>
      <c r="S150">
        <v>2917.99</v>
      </c>
      <c r="T150" t="s">
        <v>9057</v>
      </c>
      <c r="U150" s="4">
        <v>45794.705706018518</v>
      </c>
      <c r="V150" t="str">
        <f>IFERROR(VLOOKUP(B150,#REF!,1,0),"")</f>
        <v/>
      </c>
      <c r="W150" t="str" cm="1">
        <f t="array" ref="W150">IFERROR(_xlfn.IFS(AND(V150="",X150&lt;&gt;"王园园组",X150&lt;&gt;"other"),K150,AND(V150="",X150="王园园组"),G150),"other")</f>
        <v>other</v>
      </c>
      <c r="X150" t="str" cm="1">
        <f t="array" ref="X150">IFERROR(_xlfn.IFS(AND(V150="",IFERROR(VLOOKUP(N150,#REF!,1,0),1)&lt;&gt;1),N150,AND(V150="",I150="王园园组"),"王园园组"),"other")</f>
        <v>other</v>
      </c>
      <c r="Y150">
        <f>IFERROR(_xlfn.XLOOKUP(MID(T150, FIND("#", SUBSTITUTE(T150, "-", "#", LEN(T150) - LEN(SUBSTITUTE(T150, "-", "")))) + 1, LEN(T150)),#REF!,#REF!),0)</f>
        <v>0</v>
      </c>
      <c r="Z150">
        <f>MONTH(续费明细实时[[#This Row],[success_time]])</f>
        <v>5</v>
      </c>
      <c r="AA150" s="8" t="e">
        <f>VLOOKUP(续费明细实时[[#This Row],[parent_user_id]],#REF!,27,0)</f>
        <v>#REF!</v>
      </c>
    </row>
    <row r="151" spans="1:27">
      <c r="A151" s="1">
        <v>45803</v>
      </c>
      <c r="B151" t="s">
        <v>29539</v>
      </c>
      <c r="C151" t="s">
        <v>29540</v>
      </c>
      <c r="D151" t="s">
        <v>1104</v>
      </c>
      <c r="E151" t="s">
        <v>546</v>
      </c>
      <c r="F151">
        <v>120</v>
      </c>
      <c r="G151" t="s">
        <v>1973</v>
      </c>
      <c r="H151" t="s">
        <v>559</v>
      </c>
      <c r="I151" t="s">
        <v>1876</v>
      </c>
      <c r="J151">
        <v>17750</v>
      </c>
      <c r="K151" t="s">
        <v>293</v>
      </c>
      <c r="L151" t="s">
        <v>549</v>
      </c>
      <c r="M151" t="s">
        <v>550</v>
      </c>
      <c r="N151" t="s">
        <v>136</v>
      </c>
      <c r="O151" t="s">
        <v>292</v>
      </c>
      <c r="P151" t="s">
        <v>1877</v>
      </c>
      <c r="Q151" t="s">
        <v>29541</v>
      </c>
      <c r="R151" t="s">
        <v>626</v>
      </c>
      <c r="S151">
        <v>2500</v>
      </c>
      <c r="T151" t="s">
        <v>1896</v>
      </c>
      <c r="U151" s="4">
        <v>45803.744085648148</v>
      </c>
      <c r="V151" t="str">
        <f>IFERROR(VLOOKUP(B151,#REF!,1,0),"")</f>
        <v/>
      </c>
      <c r="W151" t="str" cm="1">
        <f t="array" ref="W151">IFERROR(_xlfn.IFS(AND(V151="",X151&lt;&gt;"王园园组",X151&lt;&gt;"other"),K151,AND(V151="",X151="王园园组"),G151),"other")</f>
        <v>other</v>
      </c>
      <c r="X151" t="str" cm="1">
        <f t="array" ref="X151">IFERROR(_xlfn.IFS(AND(V151="",IFERROR(VLOOKUP(N151,#REF!,1,0),1)&lt;&gt;1),N151,AND(V151="",I151="王园园组"),"王园园组"),"other")</f>
        <v>other</v>
      </c>
      <c r="Y151">
        <f>IFERROR(_xlfn.XLOOKUP(MID(T151, FIND("#", SUBSTITUTE(T151, "-", "#", LEN(T151) - LEN(SUBSTITUTE(T151, "-", "")))) + 1, LEN(T151)),#REF!,#REF!),0)</f>
        <v>0</v>
      </c>
      <c r="Z151">
        <f>MONTH(续费明细实时[[#This Row],[success_time]])</f>
        <v>5</v>
      </c>
      <c r="AA151" s="8" t="e">
        <f>VLOOKUP(续费明细实时[[#This Row],[parent_user_id]],#REF!,27,0)</f>
        <v>#REF!</v>
      </c>
    </row>
    <row r="152" spans="1:27">
      <c r="A152" s="1">
        <v>45803</v>
      </c>
      <c r="B152" t="s">
        <v>29542</v>
      </c>
      <c r="C152" t="s">
        <v>29543</v>
      </c>
      <c r="D152" t="s">
        <v>548</v>
      </c>
      <c r="E152" t="s">
        <v>546</v>
      </c>
      <c r="F152">
        <v>120</v>
      </c>
      <c r="G152" t="s">
        <v>1969</v>
      </c>
      <c r="H152" t="s">
        <v>559</v>
      </c>
      <c r="I152" t="s">
        <v>1876</v>
      </c>
      <c r="J152">
        <v>17750</v>
      </c>
      <c r="K152" t="s">
        <v>247</v>
      </c>
      <c r="L152" t="s">
        <v>549</v>
      </c>
      <c r="M152" t="s">
        <v>550</v>
      </c>
      <c r="N152" t="s">
        <v>551</v>
      </c>
      <c r="O152" t="s">
        <v>242</v>
      </c>
      <c r="P152" t="s">
        <v>1877</v>
      </c>
      <c r="Q152" t="s">
        <v>29544</v>
      </c>
      <c r="R152" t="s">
        <v>626</v>
      </c>
      <c r="S152">
        <v>2500</v>
      </c>
      <c r="T152" t="s">
        <v>1896</v>
      </c>
      <c r="U152" s="4">
        <v>45803.484571759262</v>
      </c>
      <c r="V152" t="str">
        <f>IFERROR(VLOOKUP(B152,#REF!,1,0),"")</f>
        <v/>
      </c>
      <c r="W152" t="str" cm="1">
        <f t="array" ref="W152">IFERROR(_xlfn.IFS(AND(V152="",X152&lt;&gt;"王园园组",X152&lt;&gt;"other"),K152,AND(V152="",X152="王园园组"),G152),"other")</f>
        <v>other</v>
      </c>
      <c r="X152" t="str" cm="1">
        <f t="array" ref="X152">IFERROR(_xlfn.IFS(AND(V152="",IFERROR(VLOOKUP(N152,#REF!,1,0),1)&lt;&gt;1),N152,AND(V152="",I152="王园园组"),"王园园组"),"other")</f>
        <v>other</v>
      </c>
      <c r="Y152">
        <f>IFERROR(_xlfn.XLOOKUP(MID(T152, FIND("#", SUBSTITUTE(T152, "-", "#", LEN(T152) - LEN(SUBSTITUTE(T152, "-", "")))) + 1, LEN(T152)),#REF!,#REF!),0)</f>
        <v>0</v>
      </c>
      <c r="Z152">
        <f>MONTH(续费明细实时[[#This Row],[success_time]])</f>
        <v>5</v>
      </c>
      <c r="AA152" s="8" t="e">
        <f>VLOOKUP(续费明细实时[[#This Row],[parent_user_id]],#REF!,27,0)</f>
        <v>#REF!</v>
      </c>
    </row>
    <row r="153" spans="1:27">
      <c r="A153" s="1">
        <v>45804</v>
      </c>
      <c r="B153" t="s">
        <v>29545</v>
      </c>
      <c r="C153" t="s">
        <v>29546</v>
      </c>
      <c r="D153" t="s">
        <v>548</v>
      </c>
      <c r="E153" t="s">
        <v>546</v>
      </c>
      <c r="F153">
        <v>240</v>
      </c>
      <c r="G153" t="s">
        <v>1929</v>
      </c>
      <c r="H153" t="s">
        <v>559</v>
      </c>
      <c r="I153" t="s">
        <v>1876</v>
      </c>
      <c r="J153">
        <v>31950</v>
      </c>
      <c r="K153" t="s">
        <v>257</v>
      </c>
      <c r="L153" t="s">
        <v>549</v>
      </c>
      <c r="M153" t="s">
        <v>550</v>
      </c>
      <c r="N153" t="s">
        <v>136</v>
      </c>
      <c r="O153" t="s">
        <v>147</v>
      </c>
      <c r="P153" t="s">
        <v>1877</v>
      </c>
      <c r="Q153" t="s">
        <v>29547</v>
      </c>
      <c r="R153" t="s">
        <v>626</v>
      </c>
      <c r="S153">
        <v>4500</v>
      </c>
      <c r="T153" t="s">
        <v>1931</v>
      </c>
      <c r="U153" s="4">
        <v>45804.291574074072</v>
      </c>
      <c r="V153" t="str">
        <f>IFERROR(VLOOKUP(B153,#REF!,1,0),"")</f>
        <v/>
      </c>
      <c r="W153" t="str" cm="1">
        <f t="array" ref="W153">IFERROR(_xlfn.IFS(AND(V153="",X153&lt;&gt;"王园园组",X153&lt;&gt;"other"),K153,AND(V153="",X153="王园园组"),G153),"other")</f>
        <v>other</v>
      </c>
      <c r="X153" t="str" cm="1">
        <f t="array" ref="X153">IFERROR(_xlfn.IFS(AND(V153="",IFERROR(VLOOKUP(N153,#REF!,1,0),1)&lt;&gt;1),N153,AND(V153="",I153="王园园组"),"王园园组"),"other")</f>
        <v>other</v>
      </c>
      <c r="Y153">
        <f>IFERROR(_xlfn.XLOOKUP(MID(T153, FIND("#", SUBSTITUTE(T153, "-", "#", LEN(T153) - LEN(SUBSTITUTE(T153, "-", "")))) + 1, LEN(T153)),#REF!,#REF!),0)</f>
        <v>0</v>
      </c>
      <c r="Z153">
        <f>MONTH(续费明细实时[[#This Row],[success_time]])</f>
        <v>5</v>
      </c>
      <c r="AA153" s="8" t="e">
        <f>VLOOKUP(续费明细实时[[#This Row],[parent_user_id]],#REF!,27,0)</f>
        <v>#REF!</v>
      </c>
    </row>
    <row r="154" spans="1:27">
      <c r="A154" s="1">
        <v>45803</v>
      </c>
      <c r="B154" t="s">
        <v>29548</v>
      </c>
      <c r="C154" t="s">
        <v>29549</v>
      </c>
      <c r="D154" t="s">
        <v>610</v>
      </c>
      <c r="E154" t="s">
        <v>546</v>
      </c>
      <c r="F154">
        <v>120</v>
      </c>
      <c r="G154" t="s">
        <v>2079</v>
      </c>
      <c r="H154" t="s">
        <v>559</v>
      </c>
      <c r="I154" t="s">
        <v>1876</v>
      </c>
      <c r="J154">
        <v>17946</v>
      </c>
      <c r="K154" t="s">
        <v>233</v>
      </c>
      <c r="L154" t="s">
        <v>549</v>
      </c>
      <c r="M154" t="s">
        <v>550</v>
      </c>
      <c r="N154" t="s">
        <v>551</v>
      </c>
      <c r="O154" t="s">
        <v>141</v>
      </c>
      <c r="P154" t="s">
        <v>1877</v>
      </c>
      <c r="Q154" t="s">
        <v>29550</v>
      </c>
      <c r="R154" t="s">
        <v>626</v>
      </c>
      <c r="S154">
        <v>2527.6042109999999</v>
      </c>
      <c r="T154" t="s">
        <v>1896</v>
      </c>
      <c r="U154" s="4">
        <v>45803.674340277779</v>
      </c>
      <c r="V154" t="str">
        <f>IFERROR(VLOOKUP(B154,#REF!,1,0),"")</f>
        <v/>
      </c>
      <c r="W154" t="str" cm="1">
        <f t="array" ref="W154">IFERROR(_xlfn.IFS(AND(V154="",X154&lt;&gt;"王园园组",X154&lt;&gt;"other"),K154,AND(V154="",X154="王园园组"),G154),"other")</f>
        <v>other</v>
      </c>
      <c r="X154" t="str" cm="1">
        <f t="array" ref="X154">IFERROR(_xlfn.IFS(AND(V154="",IFERROR(VLOOKUP(N154,#REF!,1,0),1)&lt;&gt;1),N154,AND(V154="",I154="王园园组"),"王园园组"),"other")</f>
        <v>other</v>
      </c>
      <c r="Y154">
        <f>IFERROR(_xlfn.XLOOKUP(MID(T154, FIND("#", SUBSTITUTE(T154, "-", "#", LEN(T154) - LEN(SUBSTITUTE(T154, "-", "")))) + 1, LEN(T154)),#REF!,#REF!),0)</f>
        <v>0</v>
      </c>
      <c r="Z154">
        <f>MONTH(续费明细实时[[#This Row],[success_time]])</f>
        <v>5</v>
      </c>
      <c r="AA154" s="8" t="e">
        <f>VLOOKUP(续费明细实时[[#This Row],[parent_user_id]],#REF!,27,0)</f>
        <v>#REF!</v>
      </c>
    </row>
    <row r="155" spans="1:27">
      <c r="A155" s="1">
        <v>45788</v>
      </c>
      <c r="B155" t="s">
        <v>9030</v>
      </c>
      <c r="C155" t="s">
        <v>9031</v>
      </c>
      <c r="D155" t="s">
        <v>558</v>
      </c>
      <c r="E155" t="s">
        <v>546</v>
      </c>
      <c r="F155">
        <v>120</v>
      </c>
      <c r="G155" t="s">
        <v>1875</v>
      </c>
      <c r="H155" t="s">
        <v>559</v>
      </c>
      <c r="I155" t="s">
        <v>1876</v>
      </c>
      <c r="J155">
        <v>18283</v>
      </c>
      <c r="K155" t="s">
        <v>425</v>
      </c>
      <c r="L155" t="s">
        <v>549</v>
      </c>
      <c r="M155" t="s">
        <v>550</v>
      </c>
      <c r="N155" t="s">
        <v>136</v>
      </c>
      <c r="O155" t="s">
        <v>139</v>
      </c>
      <c r="P155" t="s">
        <v>1877</v>
      </c>
      <c r="Q155" t="s">
        <v>9032</v>
      </c>
      <c r="R155" t="s">
        <v>626</v>
      </c>
      <c r="S155">
        <v>2575</v>
      </c>
      <c r="T155" t="s">
        <v>1896</v>
      </c>
      <c r="U155" s="4">
        <v>45788.505474537036</v>
      </c>
      <c r="V155" t="str">
        <f>IFERROR(VLOOKUP(B155,#REF!,1,0),"")</f>
        <v/>
      </c>
      <c r="W155" t="str" cm="1">
        <f t="array" ref="W155">IFERROR(_xlfn.IFS(AND(V155="",X155&lt;&gt;"王园园组",X155&lt;&gt;"other"),K155,AND(V155="",X155="王园园组"),G155),"other")</f>
        <v>other</v>
      </c>
      <c r="X155" t="str" cm="1">
        <f t="array" ref="X155">IFERROR(_xlfn.IFS(AND(V155="",IFERROR(VLOOKUP(N155,#REF!,1,0),1)&lt;&gt;1),N155,AND(V155="",I155="王园园组"),"王园园组"),"other")</f>
        <v>other</v>
      </c>
      <c r="Y155">
        <f>IFERROR(_xlfn.XLOOKUP(MID(T155, FIND("#", SUBSTITUTE(T155, "-", "#", LEN(T155) - LEN(SUBSTITUTE(T155, "-", "")))) + 1, LEN(T155)),#REF!,#REF!),0)</f>
        <v>0</v>
      </c>
      <c r="Z155">
        <f>MONTH(续费明细实时[[#This Row],[success_time]])</f>
        <v>5</v>
      </c>
      <c r="AA155" s="8" t="e">
        <f>VLOOKUP(续费明细实时[[#This Row],[parent_user_id]],#REF!,27,0)</f>
        <v>#REF!</v>
      </c>
    </row>
    <row r="156" spans="1:27">
      <c r="A156" s="1">
        <v>45795</v>
      </c>
      <c r="B156" t="s">
        <v>2449</v>
      </c>
      <c r="C156" t="s">
        <v>2450</v>
      </c>
      <c r="D156" t="s">
        <v>1258</v>
      </c>
      <c r="E156" t="s">
        <v>546</v>
      </c>
      <c r="F156">
        <v>360</v>
      </c>
      <c r="G156" t="s">
        <v>1939</v>
      </c>
      <c r="H156" t="s">
        <v>559</v>
      </c>
      <c r="I156" t="s">
        <v>1876</v>
      </c>
      <c r="J156">
        <v>47535</v>
      </c>
      <c r="K156" t="s">
        <v>181</v>
      </c>
      <c r="L156" t="s">
        <v>549</v>
      </c>
      <c r="M156" t="s">
        <v>559</v>
      </c>
      <c r="N156" t="s">
        <v>469</v>
      </c>
      <c r="O156" t="s">
        <v>180</v>
      </c>
      <c r="P156" t="s">
        <v>1877</v>
      </c>
      <c r="Q156" t="s">
        <v>17547</v>
      </c>
      <c r="R156" t="s">
        <v>626</v>
      </c>
      <c r="S156">
        <v>6695</v>
      </c>
      <c r="T156" t="s">
        <v>2193</v>
      </c>
      <c r="U156" s="4">
        <v>45795.437835648147</v>
      </c>
      <c r="V156" t="str">
        <f>IFERROR(VLOOKUP(B156,#REF!,1,0),"")</f>
        <v/>
      </c>
      <c r="W156" t="str" cm="1">
        <f t="array" ref="W156">IFERROR(_xlfn.IFS(AND(V156="",X156&lt;&gt;"王园园组",X156&lt;&gt;"other"),K156,AND(V156="",X156="王园园组"),G156),"other")</f>
        <v>other</v>
      </c>
      <c r="X156" t="str" cm="1">
        <f t="array" ref="X156">IFERROR(_xlfn.IFS(AND(V156="",IFERROR(VLOOKUP(N156,#REF!,1,0),1)&lt;&gt;1),N156,AND(V156="",I156="王园园组"),"王园园组"),"other")</f>
        <v>other</v>
      </c>
      <c r="Y156">
        <f>IFERROR(_xlfn.XLOOKUP(MID(T156, FIND("#", SUBSTITUTE(T156, "-", "#", LEN(T156) - LEN(SUBSTITUTE(T156, "-", "")))) + 1, LEN(T156)),#REF!,#REF!),0)</f>
        <v>0</v>
      </c>
      <c r="Z156">
        <f>MONTH(续费明细实时[[#This Row],[success_time]])</f>
        <v>5</v>
      </c>
      <c r="AA156" s="8" t="e">
        <f>VLOOKUP(续费明细实时[[#This Row],[parent_user_id]],#REF!,27,0)</f>
        <v>#REF!</v>
      </c>
    </row>
    <row r="157" spans="1:27">
      <c r="A157" s="1">
        <v>45778</v>
      </c>
      <c r="B157" t="s">
        <v>2449</v>
      </c>
      <c r="C157" t="s">
        <v>2450</v>
      </c>
      <c r="D157" t="s">
        <v>1258</v>
      </c>
      <c r="E157" t="s">
        <v>546</v>
      </c>
      <c r="F157">
        <v>192</v>
      </c>
      <c r="G157" t="s">
        <v>1939</v>
      </c>
      <c r="H157" t="s">
        <v>559</v>
      </c>
      <c r="I157" t="s">
        <v>1876</v>
      </c>
      <c r="J157">
        <v>35493</v>
      </c>
      <c r="K157" t="s">
        <v>181</v>
      </c>
      <c r="L157" t="s">
        <v>549</v>
      </c>
      <c r="M157" t="s">
        <v>559</v>
      </c>
      <c r="N157" t="s">
        <v>469</v>
      </c>
      <c r="O157" t="s">
        <v>180</v>
      </c>
      <c r="P157" t="s">
        <v>1877</v>
      </c>
      <c r="Q157" t="s">
        <v>2451</v>
      </c>
      <c r="R157" t="s">
        <v>626</v>
      </c>
      <c r="S157">
        <v>4999</v>
      </c>
      <c r="T157" t="s">
        <v>2183</v>
      </c>
      <c r="U157" s="4">
        <v>45778.010474537034</v>
      </c>
      <c r="V157" t="str">
        <f>IFERROR(VLOOKUP(B157,#REF!,1,0),"")</f>
        <v/>
      </c>
      <c r="W157" t="str" cm="1">
        <f t="array" ref="W157">IFERROR(_xlfn.IFS(AND(V157="",X157&lt;&gt;"王园园组",X157&lt;&gt;"other"),K157,AND(V157="",X157="王园园组"),G157),"other")</f>
        <v>other</v>
      </c>
      <c r="X157" t="str" cm="1">
        <f t="array" ref="X157">IFERROR(_xlfn.IFS(AND(V157="",IFERROR(VLOOKUP(N157,#REF!,1,0),1)&lt;&gt;1),N157,AND(V157="",I157="王园园组"),"王园园组"),"other")</f>
        <v>other</v>
      </c>
      <c r="Y157">
        <f>IFERROR(_xlfn.XLOOKUP(MID(T157, FIND("#", SUBSTITUTE(T157, "-", "#", LEN(T157) - LEN(SUBSTITUTE(T157, "-", "")))) + 1, LEN(T157)),#REF!,#REF!),0)</f>
        <v>0</v>
      </c>
      <c r="Z157">
        <f>MONTH(续费明细实时[[#This Row],[success_time]])</f>
        <v>5</v>
      </c>
      <c r="AA157" s="8" t="e">
        <f>VLOOKUP(续费明细实时[[#This Row],[parent_user_id]],#REF!,27,0)</f>
        <v>#REF!</v>
      </c>
    </row>
    <row r="158" spans="1:27">
      <c r="A158" s="1">
        <v>45793</v>
      </c>
      <c r="B158" t="s">
        <v>17561</v>
      </c>
      <c r="C158" t="s">
        <v>17562</v>
      </c>
      <c r="D158" t="s">
        <v>695</v>
      </c>
      <c r="E158" t="s">
        <v>546</v>
      </c>
      <c r="F158">
        <v>120</v>
      </c>
      <c r="G158" t="s">
        <v>1973</v>
      </c>
      <c r="H158" t="s">
        <v>559</v>
      </c>
      <c r="I158" t="s">
        <v>1876</v>
      </c>
      <c r="J158">
        <v>18750</v>
      </c>
      <c r="K158" t="s">
        <v>291</v>
      </c>
      <c r="L158" t="s">
        <v>549</v>
      </c>
      <c r="M158" t="s">
        <v>550</v>
      </c>
      <c r="N158" t="s">
        <v>136</v>
      </c>
      <c r="O158" t="s">
        <v>292</v>
      </c>
      <c r="P158" t="s">
        <v>1877</v>
      </c>
      <c r="Q158" t="s">
        <v>17563</v>
      </c>
      <c r="R158" t="s">
        <v>626</v>
      </c>
      <c r="S158">
        <v>2640.8253580000001</v>
      </c>
      <c r="T158" t="s">
        <v>1896</v>
      </c>
      <c r="U158" s="4">
        <v>45793.702222222222</v>
      </c>
      <c r="V158" t="str">
        <f>IFERROR(VLOOKUP(B158,#REF!,1,0),"")</f>
        <v/>
      </c>
      <c r="W158" t="str" cm="1">
        <f t="array" ref="W158">IFERROR(_xlfn.IFS(AND(V158="",X158&lt;&gt;"王园园组",X158&lt;&gt;"other"),K158,AND(V158="",X158="王园园组"),G158),"other")</f>
        <v>other</v>
      </c>
      <c r="X158" t="str" cm="1">
        <f t="array" ref="X158">IFERROR(_xlfn.IFS(AND(V158="",IFERROR(VLOOKUP(N158,#REF!,1,0),1)&lt;&gt;1),N158,AND(V158="",I158="王园园组"),"王园园组"),"other")</f>
        <v>other</v>
      </c>
      <c r="Y158">
        <f>IFERROR(_xlfn.XLOOKUP(MID(T158, FIND("#", SUBSTITUTE(T158, "-", "#", LEN(T158) - LEN(SUBSTITUTE(T158, "-", "")))) + 1, LEN(T158)),#REF!,#REF!),0)</f>
        <v>0</v>
      </c>
      <c r="Z158">
        <f>MONTH(续费明细实时[[#This Row],[success_time]])</f>
        <v>5</v>
      </c>
      <c r="AA158" s="8" t="e">
        <f>VLOOKUP(续费明细实时[[#This Row],[parent_user_id]],#REF!,27,0)</f>
        <v>#REF!</v>
      </c>
    </row>
    <row r="159" spans="1:27">
      <c r="A159" s="1">
        <v>45795</v>
      </c>
      <c r="B159" t="s">
        <v>17564</v>
      </c>
      <c r="C159" t="s">
        <v>17565</v>
      </c>
      <c r="D159" t="s">
        <v>548</v>
      </c>
      <c r="E159" t="s">
        <v>546</v>
      </c>
      <c r="F159">
        <v>360</v>
      </c>
      <c r="G159" t="s">
        <v>2061</v>
      </c>
      <c r="H159" t="s">
        <v>559</v>
      </c>
      <c r="I159" t="s">
        <v>1876</v>
      </c>
      <c r="J159">
        <v>46150</v>
      </c>
      <c r="K159" t="s">
        <v>201</v>
      </c>
      <c r="L159" t="s">
        <v>549</v>
      </c>
      <c r="M159" t="s">
        <v>550</v>
      </c>
      <c r="N159" t="s">
        <v>551</v>
      </c>
      <c r="O159" t="s">
        <v>149</v>
      </c>
      <c r="P159" t="s">
        <v>1877</v>
      </c>
      <c r="Q159" t="s">
        <v>17566</v>
      </c>
      <c r="R159" t="s">
        <v>626</v>
      </c>
      <c r="S159">
        <v>6500</v>
      </c>
      <c r="T159" t="s">
        <v>2193</v>
      </c>
      <c r="U159" s="4">
        <v>45795.838090277779</v>
      </c>
      <c r="V159" t="str">
        <f>IFERROR(VLOOKUP(B159,#REF!,1,0),"")</f>
        <v/>
      </c>
      <c r="W159" t="str" cm="1">
        <f t="array" ref="W159">IFERROR(_xlfn.IFS(AND(V159="",X159&lt;&gt;"王园园组",X159&lt;&gt;"other"),K159,AND(V159="",X159="王园园组"),G159),"other")</f>
        <v>other</v>
      </c>
      <c r="X159" t="str" cm="1">
        <f t="array" ref="X159">IFERROR(_xlfn.IFS(AND(V159="",IFERROR(VLOOKUP(N159,#REF!,1,0),1)&lt;&gt;1),N159,AND(V159="",I159="王园园组"),"王园园组"),"other")</f>
        <v>other</v>
      </c>
      <c r="Y159">
        <f>IFERROR(_xlfn.XLOOKUP(MID(T159, FIND("#", SUBSTITUTE(T159, "-", "#", LEN(T159) - LEN(SUBSTITUTE(T159, "-", "")))) + 1, LEN(T159)),#REF!,#REF!),0)</f>
        <v>0</v>
      </c>
      <c r="Z159">
        <f>MONTH(续费明细实时[[#This Row],[success_time]])</f>
        <v>5</v>
      </c>
      <c r="AA159" s="8" t="e">
        <f>VLOOKUP(续费明细实时[[#This Row],[parent_user_id]],#REF!,27,0)</f>
        <v>#REF!</v>
      </c>
    </row>
    <row r="160" spans="1:27">
      <c r="A160" s="1">
        <v>45785</v>
      </c>
      <c r="B160" t="s">
        <v>2469</v>
      </c>
      <c r="C160" t="s">
        <v>2470</v>
      </c>
      <c r="D160" t="s">
        <v>548</v>
      </c>
      <c r="E160" t="s">
        <v>546</v>
      </c>
      <c r="F160">
        <v>60</v>
      </c>
      <c r="G160" t="s">
        <v>2005</v>
      </c>
      <c r="H160" t="s">
        <v>559</v>
      </c>
      <c r="I160" t="s">
        <v>1876</v>
      </c>
      <c r="J160">
        <v>10854</v>
      </c>
      <c r="K160" t="s">
        <v>258</v>
      </c>
      <c r="L160" t="s">
        <v>549</v>
      </c>
      <c r="M160" t="s">
        <v>550</v>
      </c>
      <c r="N160" t="s">
        <v>136</v>
      </c>
      <c r="O160" t="s">
        <v>147</v>
      </c>
      <c r="P160" t="s">
        <v>1877</v>
      </c>
      <c r="Q160" t="s">
        <v>2471</v>
      </c>
      <c r="R160" t="s">
        <v>626</v>
      </c>
      <c r="S160">
        <v>1528.6918470000001</v>
      </c>
      <c r="T160" t="s">
        <v>1891</v>
      </c>
      <c r="U160" s="4">
        <v>45785.554895833331</v>
      </c>
      <c r="V160" t="str">
        <f>IFERROR(VLOOKUP(B160,#REF!,1,0),"")</f>
        <v/>
      </c>
      <c r="W160" t="str" cm="1">
        <f t="array" ref="W160">IFERROR(_xlfn.IFS(AND(V160="",X160&lt;&gt;"王园园组",X160&lt;&gt;"other"),K160,AND(V160="",X160="王园园组"),G160),"other")</f>
        <v>other</v>
      </c>
      <c r="X160" t="str" cm="1">
        <f t="array" ref="X160">IFERROR(_xlfn.IFS(AND(V160="",IFERROR(VLOOKUP(N160,#REF!,1,0),1)&lt;&gt;1),N160,AND(V160="",I160="王园园组"),"王园园组"),"other")</f>
        <v>other</v>
      </c>
      <c r="Y160">
        <f>IFERROR(_xlfn.XLOOKUP(MID(T160, FIND("#", SUBSTITUTE(T160, "-", "#", LEN(T160) - LEN(SUBSTITUTE(T160, "-", "")))) + 1, LEN(T160)),#REF!,#REF!),0)</f>
        <v>0</v>
      </c>
      <c r="Z160">
        <f>MONTH(续费明细实时[[#This Row],[success_time]])</f>
        <v>5</v>
      </c>
      <c r="AA160" s="8" t="e">
        <f>VLOOKUP(续费明细实时[[#This Row],[parent_user_id]],#REF!,27,0)</f>
        <v>#REF!</v>
      </c>
    </row>
    <row r="161" spans="1:27">
      <c r="A161" s="1">
        <v>45796</v>
      </c>
      <c r="B161" t="s">
        <v>17535</v>
      </c>
      <c r="C161" t="s">
        <v>17536</v>
      </c>
      <c r="D161" t="s">
        <v>548</v>
      </c>
      <c r="E161" t="s">
        <v>546</v>
      </c>
      <c r="F161">
        <v>120</v>
      </c>
      <c r="G161" t="s">
        <v>1978</v>
      </c>
      <c r="H161" t="s">
        <v>559</v>
      </c>
      <c r="I161" t="s">
        <v>1876</v>
      </c>
      <c r="J161">
        <v>17750</v>
      </c>
      <c r="K161" t="s">
        <v>198</v>
      </c>
      <c r="L161" t="s">
        <v>549</v>
      </c>
      <c r="M161" t="s">
        <v>559</v>
      </c>
      <c r="N161" t="s">
        <v>469</v>
      </c>
      <c r="O161" t="s">
        <v>189</v>
      </c>
      <c r="P161" t="s">
        <v>1877</v>
      </c>
      <c r="Q161" t="s">
        <v>17537</v>
      </c>
      <c r="R161" t="s">
        <v>626</v>
      </c>
      <c r="S161">
        <v>2500</v>
      </c>
      <c r="T161" t="s">
        <v>1896</v>
      </c>
      <c r="U161" s="4">
        <v>45796.572071759256</v>
      </c>
      <c r="V161" t="str">
        <f>IFERROR(VLOOKUP(B161,#REF!,1,0),"")</f>
        <v/>
      </c>
      <c r="W161" t="str" cm="1">
        <f t="array" ref="W161">IFERROR(_xlfn.IFS(AND(V161="",X161&lt;&gt;"王园园组",X161&lt;&gt;"other"),K161,AND(V161="",X161="王园园组"),G161),"other")</f>
        <v>other</v>
      </c>
      <c r="X161" t="str" cm="1">
        <f t="array" ref="X161">IFERROR(_xlfn.IFS(AND(V161="",IFERROR(VLOOKUP(N161,#REF!,1,0),1)&lt;&gt;1),N161,AND(V161="",I161="王园园组"),"王园园组"),"other")</f>
        <v>other</v>
      </c>
      <c r="Y161">
        <f>IFERROR(_xlfn.XLOOKUP(MID(T161, FIND("#", SUBSTITUTE(T161, "-", "#", LEN(T161) - LEN(SUBSTITUTE(T161, "-", "")))) + 1, LEN(T161)),#REF!,#REF!),0)</f>
        <v>0</v>
      </c>
      <c r="Z161">
        <f>MONTH(续费明细实时[[#This Row],[success_time]])</f>
        <v>5</v>
      </c>
      <c r="AA161" s="8" t="e">
        <f>VLOOKUP(续费明细实时[[#This Row],[parent_user_id]],#REF!,27,0)</f>
        <v>#REF!</v>
      </c>
    </row>
    <row r="162" spans="1:27">
      <c r="A162" s="1">
        <v>45795</v>
      </c>
      <c r="B162" t="s">
        <v>17538</v>
      </c>
      <c r="C162" t="s">
        <v>17539</v>
      </c>
      <c r="D162" t="s">
        <v>548</v>
      </c>
      <c r="E162" t="s">
        <v>546</v>
      </c>
      <c r="F162">
        <v>120</v>
      </c>
      <c r="G162" t="s">
        <v>13037</v>
      </c>
      <c r="H162" t="s">
        <v>559</v>
      </c>
      <c r="I162" t="s">
        <v>1876</v>
      </c>
      <c r="J162">
        <v>17750</v>
      </c>
      <c r="K162" t="s">
        <v>194</v>
      </c>
      <c r="L162" t="s">
        <v>549</v>
      </c>
      <c r="M162" t="s">
        <v>559</v>
      </c>
      <c r="N162" t="s">
        <v>469</v>
      </c>
      <c r="O162" t="s">
        <v>189</v>
      </c>
      <c r="P162" t="s">
        <v>1877</v>
      </c>
      <c r="Q162" t="s">
        <v>17540</v>
      </c>
      <c r="R162" t="s">
        <v>626</v>
      </c>
      <c r="S162">
        <v>2500</v>
      </c>
      <c r="T162" t="s">
        <v>1896</v>
      </c>
      <c r="U162" s="4">
        <v>45795.492604166669</v>
      </c>
      <c r="V162" t="str">
        <f>IFERROR(VLOOKUP(B162,#REF!,1,0),"")</f>
        <v/>
      </c>
      <c r="W162" t="str" cm="1">
        <f t="array" ref="W162">IFERROR(_xlfn.IFS(AND(V162="",X162&lt;&gt;"王园园组",X162&lt;&gt;"other"),K162,AND(V162="",X162="王园园组"),G162),"other")</f>
        <v>other</v>
      </c>
      <c r="X162" t="str" cm="1">
        <f t="array" ref="X162">IFERROR(_xlfn.IFS(AND(V162="",IFERROR(VLOOKUP(N162,#REF!,1,0),1)&lt;&gt;1),N162,AND(V162="",I162="王园园组"),"王园园组"),"other")</f>
        <v>other</v>
      </c>
      <c r="Y162">
        <f>IFERROR(_xlfn.XLOOKUP(MID(T162, FIND("#", SUBSTITUTE(T162, "-", "#", LEN(T162) - LEN(SUBSTITUTE(T162, "-", "")))) + 1, LEN(T162)),#REF!,#REF!),0)</f>
        <v>0</v>
      </c>
      <c r="Z162">
        <f>MONTH(续费明细实时[[#This Row],[success_time]])</f>
        <v>5</v>
      </c>
      <c r="AA162" s="8" t="e">
        <f>VLOOKUP(续费明细实时[[#This Row],[parent_user_id]],#REF!,27,0)</f>
        <v>#REF!</v>
      </c>
    </row>
    <row r="163" spans="1:27">
      <c r="A163" s="1">
        <v>45805</v>
      </c>
      <c r="B163" t="s">
        <v>29551</v>
      </c>
      <c r="C163" t="s">
        <v>29552</v>
      </c>
      <c r="D163" t="s">
        <v>548</v>
      </c>
      <c r="E163" t="s">
        <v>546</v>
      </c>
      <c r="F163">
        <v>120</v>
      </c>
      <c r="G163" t="s">
        <v>1909</v>
      </c>
      <c r="H163" t="s">
        <v>559</v>
      </c>
      <c r="I163" t="s">
        <v>1876</v>
      </c>
      <c r="J163">
        <v>18283</v>
      </c>
      <c r="K163" t="s">
        <v>315</v>
      </c>
      <c r="L163" t="s">
        <v>549</v>
      </c>
      <c r="M163" t="s">
        <v>550</v>
      </c>
      <c r="N163" t="s">
        <v>616</v>
      </c>
      <c r="O163" t="s">
        <v>314</v>
      </c>
      <c r="P163" t="s">
        <v>1877</v>
      </c>
      <c r="Q163" t="s">
        <v>29553</v>
      </c>
      <c r="R163" t="s">
        <v>626</v>
      </c>
      <c r="S163">
        <v>2575</v>
      </c>
      <c r="T163" t="s">
        <v>1896</v>
      </c>
      <c r="U163" s="4">
        <v>45805.476319444446</v>
      </c>
      <c r="V163" t="str">
        <f>IFERROR(VLOOKUP(B163,#REF!,1,0),"")</f>
        <v/>
      </c>
      <c r="W163" t="str" cm="1">
        <f t="array" ref="W163">IFERROR(_xlfn.IFS(AND(V163="",X163&lt;&gt;"王园园组",X163&lt;&gt;"other"),K163,AND(V163="",X163="王园园组"),G163),"other")</f>
        <v>other</v>
      </c>
      <c r="X163" t="str" cm="1">
        <f t="array" ref="X163">IFERROR(_xlfn.IFS(AND(V163="",IFERROR(VLOOKUP(N163,#REF!,1,0),1)&lt;&gt;1),N163,AND(V163="",I163="王园园组"),"王园园组"),"other")</f>
        <v>other</v>
      </c>
      <c r="Y163">
        <f>IFERROR(_xlfn.XLOOKUP(MID(T163, FIND("#", SUBSTITUTE(T163, "-", "#", LEN(T163) - LEN(SUBSTITUTE(T163, "-", "")))) + 1, LEN(T163)),#REF!,#REF!),0)</f>
        <v>0</v>
      </c>
      <c r="Z163">
        <f>MONTH(续费明细实时[[#This Row],[success_time]])</f>
        <v>5</v>
      </c>
      <c r="AA163" s="8" t="e">
        <f>VLOOKUP(续费明细实时[[#This Row],[parent_user_id]],#REF!,27,0)</f>
        <v>#REF!</v>
      </c>
    </row>
    <row r="164" spans="1:27">
      <c r="A164" s="1">
        <v>45782</v>
      </c>
      <c r="B164" t="s">
        <v>2445</v>
      </c>
      <c r="C164" t="s">
        <v>2446</v>
      </c>
      <c r="D164" t="s">
        <v>548</v>
      </c>
      <c r="E164" t="s">
        <v>2273</v>
      </c>
      <c r="F164">
        <v>8</v>
      </c>
      <c r="G164" t="s">
        <v>2113</v>
      </c>
      <c r="H164" t="s">
        <v>559</v>
      </c>
      <c r="I164" t="s">
        <v>1876</v>
      </c>
      <c r="J164">
        <v>1988</v>
      </c>
      <c r="K164" t="s">
        <v>256</v>
      </c>
      <c r="L164" t="s">
        <v>549</v>
      </c>
      <c r="M164" t="s">
        <v>550</v>
      </c>
      <c r="N164" t="s">
        <v>136</v>
      </c>
      <c r="O164" t="s">
        <v>147</v>
      </c>
      <c r="P164" t="s">
        <v>1877</v>
      </c>
      <c r="Q164" t="s">
        <v>2447</v>
      </c>
      <c r="R164" t="s">
        <v>626</v>
      </c>
      <c r="S164">
        <v>280</v>
      </c>
      <c r="T164" t="s">
        <v>2448</v>
      </c>
      <c r="U164" s="4">
        <v>45782.881863425922</v>
      </c>
      <c r="V164" t="str">
        <f>IFERROR(VLOOKUP(B164,#REF!,1,0),"")</f>
        <v/>
      </c>
      <c r="W164" t="str" cm="1">
        <f t="array" ref="W164">IFERROR(_xlfn.IFS(AND(V164="",X164&lt;&gt;"王园园组",X164&lt;&gt;"other"),K164,AND(V164="",X164="王园园组"),G164),"other")</f>
        <v>other</v>
      </c>
      <c r="X164" t="str" cm="1">
        <f t="array" ref="X164">IFERROR(_xlfn.IFS(AND(V164="",IFERROR(VLOOKUP(N164,#REF!,1,0),1)&lt;&gt;1),N164,AND(V164="",I164="王园园组"),"王园园组"),"other")</f>
        <v>other</v>
      </c>
      <c r="Y164">
        <f>IFERROR(_xlfn.XLOOKUP(MID(T164, FIND("#", SUBSTITUTE(T164, "-", "#", LEN(T164) - LEN(SUBSTITUTE(T164, "-", "")))) + 1, LEN(T164)),#REF!,#REF!),0)</f>
        <v>0</v>
      </c>
      <c r="Z164">
        <f>MONTH(续费明细实时[[#This Row],[success_time]])</f>
        <v>5</v>
      </c>
      <c r="AA164" s="8" t="e">
        <f>VLOOKUP(续费明细实时[[#This Row],[parent_user_id]],#REF!,27,0)</f>
        <v>#REF!</v>
      </c>
    </row>
    <row r="165" spans="1:27">
      <c r="A165" s="1">
        <v>45786</v>
      </c>
      <c r="B165" t="s">
        <v>2456</v>
      </c>
      <c r="C165" t="s">
        <v>2457</v>
      </c>
      <c r="D165" t="s">
        <v>695</v>
      </c>
      <c r="E165" t="s">
        <v>641</v>
      </c>
      <c r="F165">
        <v>72</v>
      </c>
      <c r="G165" t="s">
        <v>454</v>
      </c>
      <c r="H165" t="s">
        <v>559</v>
      </c>
      <c r="I165" t="s">
        <v>504</v>
      </c>
      <c r="J165">
        <v>8768</v>
      </c>
      <c r="K165" t="s">
        <v>454</v>
      </c>
      <c r="L165" t="s">
        <v>549</v>
      </c>
      <c r="M165" t="s">
        <v>559</v>
      </c>
      <c r="N165" t="s">
        <v>504</v>
      </c>
      <c r="O165" t="s">
        <v>325</v>
      </c>
      <c r="P165" t="s">
        <v>1877</v>
      </c>
      <c r="Q165" t="s">
        <v>2458</v>
      </c>
      <c r="R165" t="s">
        <v>626</v>
      </c>
      <c r="S165">
        <v>1234.97</v>
      </c>
      <c r="T165" t="s">
        <v>1814</v>
      </c>
      <c r="U165" s="4">
        <v>45786.677847222221</v>
      </c>
      <c r="V165" t="str">
        <f>IFERROR(VLOOKUP(B165,#REF!,1,0),"")</f>
        <v/>
      </c>
      <c r="W165" t="str" cm="1">
        <f t="array" ref="W165">IFERROR(_xlfn.IFS(AND(V165="",X165&lt;&gt;"王园园组",X165&lt;&gt;"other"),K165,AND(V165="",X165="王园园组"),G165),"other")</f>
        <v>other</v>
      </c>
      <c r="X165" t="str" cm="1">
        <f t="array" ref="X165">IFERROR(_xlfn.IFS(AND(V165="",IFERROR(VLOOKUP(N165,#REF!,1,0),1)&lt;&gt;1),N165,AND(V165="",I165="王园园组"),"王园园组"),"other")</f>
        <v>other</v>
      </c>
      <c r="Y165">
        <f>IFERROR(_xlfn.XLOOKUP(MID(T165, FIND("#", SUBSTITUTE(T165, "-", "#", LEN(T165) - LEN(SUBSTITUTE(T165, "-", "")))) + 1, LEN(T165)),#REF!,#REF!),0)</f>
        <v>0</v>
      </c>
      <c r="Z165">
        <f>MONTH(续费明细实时[[#This Row],[success_time]])</f>
        <v>5</v>
      </c>
      <c r="AA165" s="8" t="e">
        <f>VLOOKUP(续费明细实时[[#This Row],[parent_user_id]],#REF!,27,0)</f>
        <v>#REF!</v>
      </c>
    </row>
    <row r="166" spans="1:27">
      <c r="A166" s="1">
        <v>45793</v>
      </c>
      <c r="B166" t="s">
        <v>17594</v>
      </c>
      <c r="C166" t="s">
        <v>17595</v>
      </c>
      <c r="D166" t="s">
        <v>548</v>
      </c>
      <c r="E166" t="s">
        <v>546</v>
      </c>
      <c r="F166">
        <v>120</v>
      </c>
      <c r="G166" t="s">
        <v>2031</v>
      </c>
      <c r="H166" t="s">
        <v>559</v>
      </c>
      <c r="I166" t="s">
        <v>1876</v>
      </c>
      <c r="J166">
        <v>17750</v>
      </c>
      <c r="K166" t="s">
        <v>219</v>
      </c>
      <c r="L166" t="s">
        <v>549</v>
      </c>
      <c r="M166" t="s">
        <v>550</v>
      </c>
      <c r="N166" t="s">
        <v>551</v>
      </c>
      <c r="O166" t="s">
        <v>145</v>
      </c>
      <c r="P166" t="s">
        <v>1877</v>
      </c>
      <c r="Q166" t="s">
        <v>17596</v>
      </c>
      <c r="R166" t="s">
        <v>626</v>
      </c>
      <c r="S166">
        <v>2500</v>
      </c>
      <c r="T166" t="s">
        <v>1896</v>
      </c>
      <c r="U166" s="4">
        <v>45793.949930555558</v>
      </c>
      <c r="V166" t="str">
        <f>IFERROR(VLOOKUP(B166,#REF!,1,0),"")</f>
        <v/>
      </c>
      <c r="W166" t="str" cm="1">
        <f t="array" ref="W166">IFERROR(_xlfn.IFS(AND(V166="",X166&lt;&gt;"王园园组",X166&lt;&gt;"other"),K166,AND(V166="",X166="王园园组"),G166),"other")</f>
        <v>other</v>
      </c>
      <c r="X166" t="str" cm="1">
        <f t="array" ref="X166">IFERROR(_xlfn.IFS(AND(V166="",IFERROR(VLOOKUP(N166,#REF!,1,0),1)&lt;&gt;1),N166,AND(V166="",I166="王园园组"),"王园园组"),"other")</f>
        <v>other</v>
      </c>
      <c r="Y166">
        <f>IFERROR(_xlfn.XLOOKUP(MID(T166, FIND("#", SUBSTITUTE(T166, "-", "#", LEN(T166) - LEN(SUBSTITUTE(T166, "-", "")))) + 1, LEN(T166)),#REF!,#REF!),0)</f>
        <v>0</v>
      </c>
      <c r="Z166">
        <f>MONTH(续费明细实时[[#This Row],[success_time]])</f>
        <v>5</v>
      </c>
      <c r="AA166" s="8" t="e">
        <f>VLOOKUP(续费明细实时[[#This Row],[parent_user_id]],#REF!,27,0)</f>
        <v>#REF!</v>
      </c>
    </row>
    <row r="167" spans="1:27" hidden="1">
      <c r="A167" s="1">
        <v>45801</v>
      </c>
      <c r="B167" t="s">
        <v>17597</v>
      </c>
      <c r="C167" t="s">
        <v>17598</v>
      </c>
      <c r="D167" t="s">
        <v>648</v>
      </c>
      <c r="E167" t="s">
        <v>546</v>
      </c>
      <c r="F167">
        <v>36</v>
      </c>
      <c r="G167" t="s">
        <v>2087</v>
      </c>
      <c r="H167" t="s">
        <v>806</v>
      </c>
      <c r="I167" t="s">
        <v>626</v>
      </c>
      <c r="J167">
        <v>8822</v>
      </c>
      <c r="K167" t="s">
        <v>2519</v>
      </c>
      <c r="L167" t="s">
        <v>2520</v>
      </c>
      <c r="M167" t="s">
        <v>2520</v>
      </c>
      <c r="N167" t="s">
        <v>2521</v>
      </c>
      <c r="O167" t="s">
        <v>649</v>
      </c>
      <c r="P167" t="s">
        <v>1877</v>
      </c>
      <c r="Q167" t="s">
        <v>17599</v>
      </c>
      <c r="R167" t="s">
        <v>626</v>
      </c>
      <c r="S167">
        <v>1242.5759889999999</v>
      </c>
      <c r="T167" t="s">
        <v>557</v>
      </c>
      <c r="U167" s="4">
        <v>45801.388020833336</v>
      </c>
      <c r="V167" t="str">
        <f>IFERROR(VLOOKUP(B167,#REF!,1,0),"")</f>
        <v/>
      </c>
      <c r="W167" t="str" cm="1">
        <f t="array" ref="W167">IFERROR(_xlfn.IFS(AND(V167="",X167&lt;&gt;"王园园组",X167&lt;&gt;"other"),K167,AND(V167="",X167="王园园组"),G167),"other")</f>
        <v>other</v>
      </c>
      <c r="X167" t="str" cm="1">
        <f t="array" ref="X167">IFERROR(_xlfn.IFS(AND(V167="",IFERROR(VLOOKUP(N167,#REF!,1,0),1)&lt;&gt;1),N167,AND(V167="",I167="王园园组"),"王园园组"),"other")</f>
        <v>other</v>
      </c>
      <c r="Y167">
        <f>IFERROR(_xlfn.XLOOKUP(MID(T167, FIND("#", SUBSTITUTE(T167, "-", "#", LEN(T167) - LEN(SUBSTITUTE(T167, "-", "")))) + 1, LEN(T167)),#REF!,#REF!),0)</f>
        <v>0</v>
      </c>
      <c r="Z167">
        <f>MONTH(续费明细实时[[#This Row],[success_time]])</f>
        <v>5</v>
      </c>
      <c r="AA167" s="8" t="e">
        <f>VLOOKUP(续费明细实时[[#This Row],[parent_user_id]],#REF!,27,0)</f>
        <v>#REF!</v>
      </c>
    </row>
    <row r="168" spans="1:27">
      <c r="A168" s="1">
        <v>45802</v>
      </c>
      <c r="B168" t="s">
        <v>15840</v>
      </c>
      <c r="C168" t="s">
        <v>15841</v>
      </c>
      <c r="D168" t="s">
        <v>548</v>
      </c>
      <c r="E168" t="s">
        <v>546</v>
      </c>
      <c r="F168">
        <v>240</v>
      </c>
      <c r="G168" t="s">
        <v>1905</v>
      </c>
      <c r="H168" t="s">
        <v>559</v>
      </c>
      <c r="I168" t="s">
        <v>1876</v>
      </c>
      <c r="J168">
        <v>31950</v>
      </c>
      <c r="K168" t="s">
        <v>216</v>
      </c>
      <c r="L168" t="s">
        <v>549</v>
      </c>
      <c r="M168" t="s">
        <v>550</v>
      </c>
      <c r="N168" t="s">
        <v>551</v>
      </c>
      <c r="O168" t="s">
        <v>145</v>
      </c>
      <c r="P168" t="s">
        <v>1877</v>
      </c>
      <c r="Q168" t="s">
        <v>15842</v>
      </c>
      <c r="R168" t="s">
        <v>626</v>
      </c>
      <c r="S168">
        <v>4500</v>
      </c>
      <c r="T168" t="s">
        <v>1931</v>
      </c>
      <c r="U168" s="4">
        <v>45802.297280092593</v>
      </c>
      <c r="V168" t="str">
        <f>IFERROR(VLOOKUP(B168,#REF!,1,0),"")</f>
        <v/>
      </c>
      <c r="W168" t="str" cm="1">
        <f t="array" ref="W168">IFERROR(_xlfn.IFS(AND(V168="",X168&lt;&gt;"王园园组",X168&lt;&gt;"other"),K168,AND(V168="",X168="王园园组"),G168),"other")</f>
        <v>other</v>
      </c>
      <c r="X168" t="str" cm="1">
        <f t="array" ref="X168">IFERROR(_xlfn.IFS(AND(V168="",IFERROR(VLOOKUP(N168,#REF!,1,0),1)&lt;&gt;1),N168,AND(V168="",I168="王园园组"),"王园园组"),"other")</f>
        <v>other</v>
      </c>
      <c r="Y168">
        <f>IFERROR(_xlfn.XLOOKUP(MID(T168, FIND("#", SUBSTITUTE(T168, "-", "#", LEN(T168) - LEN(SUBSTITUTE(T168, "-", "")))) + 1, LEN(T168)),#REF!,#REF!),0)</f>
        <v>0</v>
      </c>
      <c r="Z168">
        <f>MONTH(续费明细实时[[#This Row],[success_time]])</f>
        <v>5</v>
      </c>
      <c r="AA168" s="8" t="e">
        <f>VLOOKUP(续费明细实时[[#This Row],[parent_user_id]],#REF!,27,0)</f>
        <v>#REF!</v>
      </c>
    </row>
    <row r="169" spans="1:27" hidden="1">
      <c r="A169" s="1">
        <v>45805</v>
      </c>
      <c r="B169" t="s">
        <v>29554</v>
      </c>
      <c r="C169" t="s">
        <v>29555</v>
      </c>
      <c r="D169" t="s">
        <v>648</v>
      </c>
      <c r="E169" t="s">
        <v>546</v>
      </c>
      <c r="F169">
        <v>72</v>
      </c>
      <c r="G169" t="s">
        <v>2885</v>
      </c>
      <c r="H169" t="s">
        <v>806</v>
      </c>
      <c r="I169" t="s">
        <v>626</v>
      </c>
      <c r="J169">
        <v>16180</v>
      </c>
      <c r="K169" t="s">
        <v>803</v>
      </c>
      <c r="L169" t="s">
        <v>805</v>
      </c>
      <c r="M169" t="s">
        <v>806</v>
      </c>
      <c r="N169" t="s">
        <v>649</v>
      </c>
      <c r="O169" t="s">
        <v>649</v>
      </c>
      <c r="P169" t="s">
        <v>1877</v>
      </c>
      <c r="Q169" t="s">
        <v>29556</v>
      </c>
      <c r="R169" t="s">
        <v>626</v>
      </c>
      <c r="S169">
        <v>2278.9196000000002</v>
      </c>
      <c r="T169" t="s">
        <v>15530</v>
      </c>
      <c r="U169" s="4">
        <v>45805.533854166664</v>
      </c>
      <c r="V169" t="str">
        <f>IFERROR(VLOOKUP(B169,#REF!,1,0),"")</f>
        <v/>
      </c>
      <c r="W169" t="str" cm="1">
        <f t="array" ref="W169">IFERROR(_xlfn.IFS(AND(V169="",X169&lt;&gt;"王园园组",X169&lt;&gt;"other"),K169,AND(V169="",X169="王园园组"),G169),"other")</f>
        <v>other</v>
      </c>
      <c r="X169" t="str" cm="1">
        <f t="array" ref="X169">IFERROR(_xlfn.IFS(AND(V169="",IFERROR(VLOOKUP(N169,#REF!,1,0),1)&lt;&gt;1),N169,AND(V169="",I169="王园园组"),"王园园组"),"other")</f>
        <v>other</v>
      </c>
      <c r="Y169">
        <f>IFERROR(_xlfn.XLOOKUP(MID(T169, FIND("#", SUBSTITUTE(T169, "-", "#", LEN(T169) - LEN(SUBSTITUTE(T169, "-", "")))) + 1, LEN(T169)),#REF!,#REF!),0)</f>
        <v>0</v>
      </c>
      <c r="Z169">
        <f>MONTH(续费明细实时[[#This Row],[success_time]])</f>
        <v>5</v>
      </c>
      <c r="AA169" s="8" t="e">
        <f>VLOOKUP(续费明细实时[[#This Row],[parent_user_id]],#REF!,27,0)</f>
        <v>#REF!</v>
      </c>
    </row>
    <row r="170" spans="1:27">
      <c r="A170" s="1">
        <v>45797</v>
      </c>
      <c r="B170" t="s">
        <v>16669</v>
      </c>
      <c r="C170" t="s">
        <v>16670</v>
      </c>
      <c r="D170" t="s">
        <v>1380</v>
      </c>
      <c r="E170" t="s">
        <v>1102</v>
      </c>
      <c r="F170">
        <v>120</v>
      </c>
      <c r="G170" t="s">
        <v>349</v>
      </c>
      <c r="H170" t="s">
        <v>559</v>
      </c>
      <c r="I170" t="s">
        <v>163</v>
      </c>
      <c r="J170">
        <v>9940</v>
      </c>
      <c r="K170" t="s">
        <v>349</v>
      </c>
      <c r="L170" t="s">
        <v>549</v>
      </c>
      <c r="M170" t="s">
        <v>559</v>
      </c>
      <c r="N170" t="s">
        <v>163</v>
      </c>
      <c r="O170" t="s">
        <v>472</v>
      </c>
      <c r="P170" t="s">
        <v>1877</v>
      </c>
      <c r="Q170" t="s">
        <v>16671</v>
      </c>
      <c r="R170" t="s">
        <v>626</v>
      </c>
      <c r="S170">
        <v>1400</v>
      </c>
      <c r="T170" t="s">
        <v>1902</v>
      </c>
      <c r="U170" s="4">
        <v>45797.7031712963</v>
      </c>
      <c r="V170" t="str">
        <f>IFERROR(VLOOKUP(B170,#REF!,1,0),"")</f>
        <v/>
      </c>
      <c r="W170" t="str" cm="1">
        <f t="array" ref="W170">IFERROR(_xlfn.IFS(AND(V170="",X170&lt;&gt;"王园园组",X170&lt;&gt;"other"),K170,AND(V170="",X170="王园园组"),G170),"other")</f>
        <v>other</v>
      </c>
      <c r="X170" t="str" cm="1">
        <f t="array" ref="X170">IFERROR(_xlfn.IFS(AND(V170="",IFERROR(VLOOKUP(N170,#REF!,1,0),1)&lt;&gt;1),N170,AND(V170="",I170="王园园组"),"王园园组"),"other")</f>
        <v>other</v>
      </c>
      <c r="Y170">
        <f>IFERROR(_xlfn.XLOOKUP(MID(T170, FIND("#", SUBSTITUTE(T170, "-", "#", LEN(T170) - LEN(SUBSTITUTE(T170, "-", "")))) + 1, LEN(T170)),#REF!,#REF!),0)</f>
        <v>0</v>
      </c>
      <c r="Z170">
        <f>MONTH(续费明细实时[[#This Row],[success_time]])</f>
        <v>5</v>
      </c>
      <c r="AA170" s="8" t="e">
        <f>VLOOKUP(续费明细实时[[#This Row],[parent_user_id]],#REF!,27,0)</f>
        <v>#REF!</v>
      </c>
    </row>
    <row r="171" spans="1:27">
      <c r="A171" s="1">
        <v>45792</v>
      </c>
      <c r="B171" t="s">
        <v>16729</v>
      </c>
      <c r="C171" t="s">
        <v>16730</v>
      </c>
      <c r="D171" t="s">
        <v>548</v>
      </c>
      <c r="E171" t="s">
        <v>546</v>
      </c>
      <c r="F171">
        <v>120</v>
      </c>
      <c r="G171" t="s">
        <v>1905</v>
      </c>
      <c r="H171" t="s">
        <v>559</v>
      </c>
      <c r="I171" t="s">
        <v>1876</v>
      </c>
      <c r="J171">
        <v>17750</v>
      </c>
      <c r="K171" t="s">
        <v>249</v>
      </c>
      <c r="L171" t="s">
        <v>549</v>
      </c>
      <c r="M171" t="s">
        <v>550</v>
      </c>
      <c r="N171" t="s">
        <v>551</v>
      </c>
      <c r="O171" t="s">
        <v>242</v>
      </c>
      <c r="P171" t="s">
        <v>1877</v>
      </c>
      <c r="Q171" t="s">
        <v>16731</v>
      </c>
      <c r="R171" t="s">
        <v>626</v>
      </c>
      <c r="S171">
        <v>2500</v>
      </c>
      <c r="T171" t="s">
        <v>1896</v>
      </c>
      <c r="U171" s="4">
        <v>45792.85050925926</v>
      </c>
      <c r="V171" t="str">
        <f>IFERROR(VLOOKUP(B171,#REF!,1,0),"")</f>
        <v/>
      </c>
      <c r="W171" t="str" cm="1">
        <f t="array" ref="W171">IFERROR(_xlfn.IFS(AND(V171="",X171&lt;&gt;"王园园组",X171&lt;&gt;"other"),K171,AND(V171="",X171="王园园组"),G171),"other")</f>
        <v>other</v>
      </c>
      <c r="X171" t="str" cm="1">
        <f t="array" ref="X171">IFERROR(_xlfn.IFS(AND(V171="",IFERROR(VLOOKUP(N171,#REF!,1,0),1)&lt;&gt;1),N171,AND(V171="",I171="王园园组"),"王园园组"),"other")</f>
        <v>other</v>
      </c>
      <c r="Y171">
        <f>IFERROR(_xlfn.XLOOKUP(MID(T171, FIND("#", SUBSTITUTE(T171, "-", "#", LEN(T171) - LEN(SUBSTITUTE(T171, "-", "")))) + 1, LEN(T171)),#REF!,#REF!),0)</f>
        <v>0</v>
      </c>
      <c r="Z171">
        <f>MONTH(续费明细实时[[#This Row],[success_time]])</f>
        <v>5</v>
      </c>
      <c r="AA171" s="8" t="e">
        <f>VLOOKUP(续费明细实时[[#This Row],[parent_user_id]],#REF!,27,0)</f>
        <v>#REF!</v>
      </c>
    </row>
    <row r="172" spans="1:27">
      <c r="A172" s="1">
        <v>45786</v>
      </c>
      <c r="B172" t="s">
        <v>2592</v>
      </c>
      <c r="C172" t="s">
        <v>2593</v>
      </c>
      <c r="D172" t="s">
        <v>548</v>
      </c>
      <c r="E172" t="s">
        <v>641</v>
      </c>
      <c r="F172">
        <v>144</v>
      </c>
      <c r="G172" t="s">
        <v>1939</v>
      </c>
      <c r="H172" t="s">
        <v>559</v>
      </c>
      <c r="I172" t="s">
        <v>1876</v>
      </c>
      <c r="J172">
        <v>16081</v>
      </c>
      <c r="K172" t="s">
        <v>181</v>
      </c>
      <c r="L172" t="s">
        <v>549</v>
      </c>
      <c r="M172" t="s">
        <v>559</v>
      </c>
      <c r="N172" t="s">
        <v>469</v>
      </c>
      <c r="O172" t="s">
        <v>180</v>
      </c>
      <c r="P172" t="s">
        <v>1877</v>
      </c>
      <c r="Q172" t="s">
        <v>2594</v>
      </c>
      <c r="R172" t="s">
        <v>626</v>
      </c>
      <c r="S172">
        <v>2264.9699999999998</v>
      </c>
      <c r="T172" t="s">
        <v>2279</v>
      </c>
      <c r="U172" s="4">
        <v>45786.346898148149</v>
      </c>
      <c r="V172" t="str">
        <f>IFERROR(VLOOKUP(B172,#REF!,1,0),"")</f>
        <v/>
      </c>
      <c r="W172" t="str" cm="1">
        <f t="array" ref="W172">IFERROR(_xlfn.IFS(AND(V172="",X172&lt;&gt;"王园园组",X172&lt;&gt;"other"),K172,AND(V172="",X172="王园园组"),G172),"other")</f>
        <v>other</v>
      </c>
      <c r="X172" t="str" cm="1">
        <f t="array" ref="X172">IFERROR(_xlfn.IFS(AND(V172="",IFERROR(VLOOKUP(N172,#REF!,1,0),1)&lt;&gt;1),N172,AND(V172="",I172="王园园组"),"王园园组"),"other")</f>
        <v>other</v>
      </c>
      <c r="Y172">
        <f>IFERROR(_xlfn.XLOOKUP(MID(T172, FIND("#", SUBSTITUTE(T172, "-", "#", LEN(T172) - LEN(SUBSTITUTE(T172, "-", "")))) + 1, LEN(T172)),#REF!,#REF!),0)</f>
        <v>0</v>
      </c>
      <c r="Z172">
        <f>MONTH(续费明细实时[[#This Row],[success_time]])</f>
        <v>5</v>
      </c>
      <c r="AA172" s="8" t="e">
        <f>VLOOKUP(续费明细实时[[#This Row],[parent_user_id]],#REF!,27,0)</f>
        <v>#REF!</v>
      </c>
    </row>
    <row r="173" spans="1:27">
      <c r="A173" s="1">
        <v>45799</v>
      </c>
      <c r="B173" t="s">
        <v>16738</v>
      </c>
      <c r="C173" t="s">
        <v>16739</v>
      </c>
      <c r="D173" t="s">
        <v>632</v>
      </c>
      <c r="E173" t="s">
        <v>1959</v>
      </c>
      <c r="F173">
        <v>6</v>
      </c>
      <c r="G173" t="s">
        <v>2061</v>
      </c>
      <c r="H173" t="s">
        <v>559</v>
      </c>
      <c r="I173" t="s">
        <v>1876</v>
      </c>
      <c r="J173">
        <v>1491</v>
      </c>
      <c r="K173" t="s">
        <v>286</v>
      </c>
      <c r="L173" t="s">
        <v>549</v>
      </c>
      <c r="M173" t="s">
        <v>550</v>
      </c>
      <c r="N173" t="s">
        <v>136</v>
      </c>
      <c r="O173" t="s">
        <v>283</v>
      </c>
      <c r="P173" t="s">
        <v>1877</v>
      </c>
      <c r="Q173" t="s">
        <v>16740</v>
      </c>
      <c r="R173" t="s">
        <v>626</v>
      </c>
      <c r="S173">
        <v>210</v>
      </c>
      <c r="T173" t="s">
        <v>2378</v>
      </c>
      <c r="U173" s="4">
        <v>45799.43109953704</v>
      </c>
      <c r="V173" t="str">
        <f>IFERROR(VLOOKUP(B173,#REF!,1,0),"")</f>
        <v/>
      </c>
      <c r="W173" t="str" cm="1">
        <f t="array" ref="W173">IFERROR(_xlfn.IFS(AND(V173="",X173&lt;&gt;"王园园组",X173&lt;&gt;"other"),K173,AND(V173="",X173="王园园组"),G173),"other")</f>
        <v>other</v>
      </c>
      <c r="X173" t="str" cm="1">
        <f t="array" ref="X173">IFERROR(_xlfn.IFS(AND(V173="",IFERROR(VLOOKUP(N173,#REF!,1,0),1)&lt;&gt;1),N173,AND(V173="",I173="王园园组"),"王园园组"),"other")</f>
        <v>other</v>
      </c>
      <c r="Y173">
        <f>IFERROR(_xlfn.XLOOKUP(MID(T173, FIND("#", SUBSTITUTE(T173, "-", "#", LEN(T173) - LEN(SUBSTITUTE(T173, "-", "")))) + 1, LEN(T173)),#REF!,#REF!),0)</f>
        <v>0</v>
      </c>
      <c r="Z173">
        <f>MONTH(续费明细实时[[#This Row],[success_time]])</f>
        <v>5</v>
      </c>
      <c r="AA173" s="8" t="e">
        <f>VLOOKUP(续费明细实时[[#This Row],[parent_user_id]],#REF!,27,0)</f>
        <v>#REF!</v>
      </c>
    </row>
    <row r="174" spans="1:27">
      <c r="A174" s="1">
        <v>45792</v>
      </c>
      <c r="B174" t="s">
        <v>16741</v>
      </c>
      <c r="C174" t="s">
        <v>16742</v>
      </c>
      <c r="D174" t="s">
        <v>14609</v>
      </c>
      <c r="E174" t="s">
        <v>546</v>
      </c>
      <c r="F174">
        <v>120</v>
      </c>
      <c r="G174" t="s">
        <v>2079</v>
      </c>
      <c r="H174" t="s">
        <v>559</v>
      </c>
      <c r="I174" t="s">
        <v>1876</v>
      </c>
      <c r="J174">
        <v>17750</v>
      </c>
      <c r="K174" t="s">
        <v>281</v>
      </c>
      <c r="L174" t="s">
        <v>549</v>
      </c>
      <c r="M174" t="s">
        <v>550</v>
      </c>
      <c r="N174" t="s">
        <v>136</v>
      </c>
      <c r="O174" t="s">
        <v>139</v>
      </c>
      <c r="P174" t="s">
        <v>1877</v>
      </c>
      <c r="Q174" t="s">
        <v>16743</v>
      </c>
      <c r="R174" t="s">
        <v>626</v>
      </c>
      <c r="S174">
        <v>2500</v>
      </c>
      <c r="T174" t="s">
        <v>1896</v>
      </c>
      <c r="U174" s="4">
        <v>45792.700949074075</v>
      </c>
      <c r="V174" t="str">
        <f>IFERROR(VLOOKUP(B174,#REF!,1,0),"")</f>
        <v/>
      </c>
      <c r="W174" t="str" cm="1">
        <f t="array" ref="W174">IFERROR(_xlfn.IFS(AND(V174="",X174&lt;&gt;"王园园组",X174&lt;&gt;"other"),K174,AND(V174="",X174="王园园组"),G174),"other")</f>
        <v>other</v>
      </c>
      <c r="X174" t="str" cm="1">
        <f t="array" ref="X174">IFERROR(_xlfn.IFS(AND(V174="",IFERROR(VLOOKUP(N174,#REF!,1,0),1)&lt;&gt;1),N174,AND(V174="",I174="王园园组"),"王园园组"),"other")</f>
        <v>other</v>
      </c>
      <c r="Y174">
        <f>IFERROR(_xlfn.XLOOKUP(MID(T174, FIND("#", SUBSTITUTE(T174, "-", "#", LEN(T174) - LEN(SUBSTITUTE(T174, "-", "")))) + 1, LEN(T174)),#REF!,#REF!),0)</f>
        <v>0</v>
      </c>
      <c r="Z174">
        <f>MONTH(续费明细实时[[#This Row],[success_time]])</f>
        <v>5</v>
      </c>
      <c r="AA174" s="8" t="e">
        <f>VLOOKUP(续费明细实时[[#This Row],[parent_user_id]],#REF!,27,0)</f>
        <v>#REF!</v>
      </c>
    </row>
    <row r="175" spans="1:27">
      <c r="A175" s="1">
        <v>45796</v>
      </c>
      <c r="B175" t="s">
        <v>16807</v>
      </c>
      <c r="C175" t="s">
        <v>16808</v>
      </c>
      <c r="D175" t="s">
        <v>548</v>
      </c>
      <c r="E175" t="s">
        <v>546</v>
      </c>
      <c r="F175">
        <v>120</v>
      </c>
      <c r="G175" t="s">
        <v>1969</v>
      </c>
      <c r="H175" t="s">
        <v>559</v>
      </c>
      <c r="I175" t="s">
        <v>1876</v>
      </c>
      <c r="J175">
        <v>17750</v>
      </c>
      <c r="K175" t="s">
        <v>207</v>
      </c>
      <c r="L175" t="s">
        <v>549</v>
      </c>
      <c r="M175" t="s">
        <v>550</v>
      </c>
      <c r="N175" t="s">
        <v>551</v>
      </c>
      <c r="O175" t="s">
        <v>149</v>
      </c>
      <c r="P175" t="s">
        <v>1877</v>
      </c>
      <c r="Q175" t="s">
        <v>16809</v>
      </c>
      <c r="R175" t="s">
        <v>626</v>
      </c>
      <c r="S175">
        <v>2500</v>
      </c>
      <c r="T175" t="s">
        <v>1896</v>
      </c>
      <c r="U175" s="4">
        <v>45796.761064814818</v>
      </c>
      <c r="V175" t="str">
        <f>IFERROR(VLOOKUP(B175,#REF!,1,0),"")</f>
        <v/>
      </c>
      <c r="W175" t="str" cm="1">
        <f t="array" ref="W175">IFERROR(_xlfn.IFS(AND(V175="",X175&lt;&gt;"王园园组",X175&lt;&gt;"other"),K175,AND(V175="",X175="王园园组"),G175),"other")</f>
        <v>other</v>
      </c>
      <c r="X175" t="str" cm="1">
        <f t="array" ref="X175">IFERROR(_xlfn.IFS(AND(V175="",IFERROR(VLOOKUP(N175,#REF!,1,0),1)&lt;&gt;1),N175,AND(V175="",I175="王园园组"),"王园园组"),"other")</f>
        <v>other</v>
      </c>
      <c r="Y175">
        <f>IFERROR(_xlfn.XLOOKUP(MID(T175, FIND("#", SUBSTITUTE(T175, "-", "#", LEN(T175) - LEN(SUBSTITUTE(T175, "-", "")))) + 1, LEN(T175)),#REF!,#REF!),0)</f>
        <v>0</v>
      </c>
      <c r="Z175">
        <f>MONTH(续费明细实时[[#This Row],[success_time]])</f>
        <v>5</v>
      </c>
      <c r="AA175" s="8" t="e">
        <f>VLOOKUP(续费明细实时[[#This Row],[parent_user_id]],#REF!,27,0)</f>
        <v>#REF!</v>
      </c>
    </row>
    <row r="176" spans="1:27">
      <c r="A176" s="1">
        <v>45780</v>
      </c>
      <c r="B176" t="s">
        <v>2598</v>
      </c>
      <c r="C176" t="s">
        <v>2599</v>
      </c>
      <c r="D176" t="s">
        <v>548</v>
      </c>
      <c r="E176" t="s">
        <v>2273</v>
      </c>
      <c r="F176">
        <v>8</v>
      </c>
      <c r="G176" t="s">
        <v>1982</v>
      </c>
      <c r="H176" t="s">
        <v>550</v>
      </c>
      <c r="I176" t="s">
        <v>1889</v>
      </c>
      <c r="J176">
        <v>2048</v>
      </c>
      <c r="K176" t="s">
        <v>307</v>
      </c>
      <c r="L176" t="s">
        <v>549</v>
      </c>
      <c r="M176" t="s">
        <v>550</v>
      </c>
      <c r="N176" t="s">
        <v>136</v>
      </c>
      <c r="O176" t="s">
        <v>143</v>
      </c>
      <c r="P176" t="s">
        <v>1877</v>
      </c>
      <c r="Q176" t="s">
        <v>2600</v>
      </c>
      <c r="R176" t="s">
        <v>626</v>
      </c>
      <c r="S176">
        <v>288.39999999999998</v>
      </c>
      <c r="T176" t="s">
        <v>2601</v>
      </c>
      <c r="U176" s="4">
        <v>45780.338055555556</v>
      </c>
      <c r="V176" t="str">
        <f>IFERROR(VLOOKUP(B176,#REF!,1,0),"")</f>
        <v/>
      </c>
      <c r="W176" t="str" cm="1">
        <f t="array" ref="W176">IFERROR(_xlfn.IFS(AND(V176="",X176&lt;&gt;"王园园组",X176&lt;&gt;"other"),K176,AND(V176="",X176="王园园组"),G176),"other")</f>
        <v>other</v>
      </c>
      <c r="X176" t="str" cm="1">
        <f t="array" ref="X176">IFERROR(_xlfn.IFS(AND(V176="",IFERROR(VLOOKUP(N176,#REF!,1,0),1)&lt;&gt;1),N176,AND(V176="",I176="王园园组"),"王园园组"),"other")</f>
        <v>other</v>
      </c>
      <c r="Y176">
        <f>IFERROR(_xlfn.XLOOKUP(MID(T176, FIND("#", SUBSTITUTE(T176, "-", "#", LEN(T176) - LEN(SUBSTITUTE(T176, "-", "")))) + 1, LEN(T176)),#REF!,#REF!),0)</f>
        <v>0</v>
      </c>
      <c r="Z176">
        <f>MONTH(续费明细实时[[#This Row],[success_time]])</f>
        <v>5</v>
      </c>
      <c r="AA176" s="8" t="e">
        <f>VLOOKUP(续费明细实时[[#This Row],[parent_user_id]],#REF!,27,0)</f>
        <v>#REF!</v>
      </c>
    </row>
    <row r="177" spans="1:27" hidden="1">
      <c r="A177" s="1">
        <v>45801</v>
      </c>
      <c r="B177" t="s">
        <v>16750</v>
      </c>
      <c r="C177" t="s">
        <v>16751</v>
      </c>
      <c r="D177" t="s">
        <v>548</v>
      </c>
      <c r="E177" t="s">
        <v>546</v>
      </c>
      <c r="F177">
        <v>60</v>
      </c>
      <c r="G177" t="s">
        <v>2113</v>
      </c>
      <c r="H177" t="s">
        <v>559</v>
      </c>
      <c r="I177" t="s">
        <v>1876</v>
      </c>
      <c r="J177">
        <v>10650</v>
      </c>
      <c r="K177" t="s">
        <v>626</v>
      </c>
      <c r="L177" t="s">
        <v>649</v>
      </c>
      <c r="M177" t="s">
        <v>649</v>
      </c>
      <c r="N177" t="s">
        <v>649</v>
      </c>
      <c r="O177" t="s">
        <v>649</v>
      </c>
      <c r="P177" t="s">
        <v>1877</v>
      </c>
      <c r="Q177" t="s">
        <v>16752</v>
      </c>
      <c r="R177" t="s">
        <v>626</v>
      </c>
      <c r="S177">
        <v>1500</v>
      </c>
      <c r="T177" t="s">
        <v>1891</v>
      </c>
      <c r="U177" s="4">
        <v>45801.392407407409</v>
      </c>
      <c r="V177" t="str">
        <f>IFERROR(VLOOKUP(B177,#REF!,1,0),"")</f>
        <v/>
      </c>
      <c r="W177" t="str" cm="1">
        <f t="array" ref="W177">IFERROR(_xlfn.IFS(AND(V177="",X177&lt;&gt;"王园园组",X177&lt;&gt;"other"),K177,AND(V177="",X177="王园园组"),G177),"other")</f>
        <v>other</v>
      </c>
      <c r="X177" t="str" cm="1">
        <f t="array" ref="X177">IFERROR(_xlfn.IFS(AND(V177="",IFERROR(VLOOKUP(N177,#REF!,1,0),1)&lt;&gt;1),N177,AND(V177="",I177="王园园组"),"王园园组"),"other")</f>
        <v>other</v>
      </c>
      <c r="Y177">
        <f>IFERROR(_xlfn.XLOOKUP(MID(T177, FIND("#", SUBSTITUTE(T177, "-", "#", LEN(T177) - LEN(SUBSTITUTE(T177, "-", "")))) + 1, LEN(T177)),#REF!,#REF!),0)</f>
        <v>0</v>
      </c>
      <c r="Z177">
        <f>MONTH(续费明细实时[[#This Row],[success_time]])</f>
        <v>5</v>
      </c>
      <c r="AA177" s="8" t="e">
        <f>VLOOKUP(续费明细实时[[#This Row],[parent_user_id]],#REF!,27,0)</f>
        <v>#REF!</v>
      </c>
    </row>
    <row r="178" spans="1:27">
      <c r="A178" s="1">
        <v>45789</v>
      </c>
      <c r="B178" t="s">
        <v>11071</v>
      </c>
      <c r="C178" t="s">
        <v>11072</v>
      </c>
      <c r="D178" t="s">
        <v>648</v>
      </c>
      <c r="E178" t="s">
        <v>546</v>
      </c>
      <c r="F178">
        <v>120</v>
      </c>
      <c r="G178" t="s">
        <v>1973</v>
      </c>
      <c r="H178" t="s">
        <v>559</v>
      </c>
      <c r="I178" t="s">
        <v>1876</v>
      </c>
      <c r="J178">
        <v>17750</v>
      </c>
      <c r="K178" t="s">
        <v>236</v>
      </c>
      <c r="L178" t="s">
        <v>549</v>
      </c>
      <c r="M178" t="s">
        <v>550</v>
      </c>
      <c r="N178" t="s">
        <v>551</v>
      </c>
      <c r="O178" t="s">
        <v>141</v>
      </c>
      <c r="P178" t="s">
        <v>1877</v>
      </c>
      <c r="Q178" t="s">
        <v>11073</v>
      </c>
      <c r="R178" t="s">
        <v>626</v>
      </c>
      <c r="S178">
        <v>2500</v>
      </c>
      <c r="T178" t="s">
        <v>1896</v>
      </c>
      <c r="U178" s="4">
        <v>45789.471331018518</v>
      </c>
      <c r="V178" t="str">
        <f>IFERROR(VLOOKUP(B178,#REF!,1,0),"")</f>
        <v/>
      </c>
      <c r="W178" t="str" cm="1">
        <f t="array" ref="W178">IFERROR(_xlfn.IFS(AND(V178="",X178&lt;&gt;"王园园组",X178&lt;&gt;"other"),K178,AND(V178="",X178="王园园组"),G178),"other")</f>
        <v>other</v>
      </c>
      <c r="X178" t="str" cm="1">
        <f t="array" ref="X178">IFERROR(_xlfn.IFS(AND(V178="",IFERROR(VLOOKUP(N178,#REF!,1,0),1)&lt;&gt;1),N178,AND(V178="",I178="王园园组"),"王园园组"),"other")</f>
        <v>other</v>
      </c>
      <c r="Y178">
        <f>IFERROR(_xlfn.XLOOKUP(MID(T178, FIND("#", SUBSTITUTE(T178, "-", "#", LEN(T178) - LEN(SUBSTITUTE(T178, "-", "")))) + 1, LEN(T178)),#REF!,#REF!),0)</f>
        <v>0</v>
      </c>
      <c r="Z178">
        <f>MONTH(续费明细实时[[#This Row],[success_time]])</f>
        <v>5</v>
      </c>
      <c r="AA178" s="8" t="e">
        <f>VLOOKUP(续费明细实时[[#This Row],[parent_user_id]],#REF!,27,0)</f>
        <v>#REF!</v>
      </c>
    </row>
    <row r="179" spans="1:27">
      <c r="A179" s="1">
        <v>45803</v>
      </c>
      <c r="B179" t="s">
        <v>29557</v>
      </c>
      <c r="C179" t="s">
        <v>29558</v>
      </c>
      <c r="D179" t="s">
        <v>558</v>
      </c>
      <c r="E179" t="s">
        <v>546</v>
      </c>
      <c r="F179">
        <v>240</v>
      </c>
      <c r="G179" t="s">
        <v>336</v>
      </c>
      <c r="H179" t="s">
        <v>559</v>
      </c>
      <c r="I179" t="s">
        <v>504</v>
      </c>
      <c r="J179">
        <v>32561</v>
      </c>
      <c r="K179" t="s">
        <v>336</v>
      </c>
      <c r="L179" t="s">
        <v>549</v>
      </c>
      <c r="M179" t="s">
        <v>559</v>
      </c>
      <c r="N179" t="s">
        <v>504</v>
      </c>
      <c r="O179" t="s">
        <v>325</v>
      </c>
      <c r="P179" t="s">
        <v>1877</v>
      </c>
      <c r="Q179" t="s">
        <v>29559</v>
      </c>
      <c r="R179" t="s">
        <v>626</v>
      </c>
      <c r="S179">
        <v>4586.0755419999996</v>
      </c>
      <c r="T179" t="s">
        <v>1931</v>
      </c>
      <c r="U179" s="4">
        <v>45803.604814814818</v>
      </c>
      <c r="V179" t="str">
        <f>IFERROR(VLOOKUP(B179,#REF!,1,0),"")</f>
        <v/>
      </c>
      <c r="W179" t="str" cm="1">
        <f t="array" ref="W179">IFERROR(_xlfn.IFS(AND(V179="",X179&lt;&gt;"王园园组",X179&lt;&gt;"other"),K179,AND(V179="",X179="王园园组"),G179),"other")</f>
        <v>other</v>
      </c>
      <c r="X179" t="str" cm="1">
        <f t="array" ref="X179">IFERROR(_xlfn.IFS(AND(V179="",IFERROR(VLOOKUP(N179,#REF!,1,0),1)&lt;&gt;1),N179,AND(V179="",I179="王园园组"),"王园园组"),"other")</f>
        <v>other</v>
      </c>
      <c r="Y179">
        <f>IFERROR(_xlfn.XLOOKUP(MID(T179, FIND("#", SUBSTITUTE(T179, "-", "#", LEN(T179) - LEN(SUBSTITUTE(T179, "-", "")))) + 1, LEN(T179)),#REF!,#REF!),0)</f>
        <v>0</v>
      </c>
      <c r="Z179">
        <f>MONTH(续费明细实时[[#This Row],[success_time]])</f>
        <v>5</v>
      </c>
      <c r="AA179" s="8" t="e">
        <f>VLOOKUP(续费明细实时[[#This Row],[parent_user_id]],#REF!,27,0)</f>
        <v>#REF!</v>
      </c>
    </row>
    <row r="180" spans="1:27">
      <c r="A180" s="1">
        <v>45794</v>
      </c>
      <c r="B180" t="s">
        <v>16732</v>
      </c>
      <c r="C180" t="s">
        <v>16733</v>
      </c>
      <c r="D180" t="s">
        <v>548</v>
      </c>
      <c r="E180" t="s">
        <v>546</v>
      </c>
      <c r="F180">
        <v>60</v>
      </c>
      <c r="G180" t="s">
        <v>1969</v>
      </c>
      <c r="H180" t="s">
        <v>559</v>
      </c>
      <c r="I180" t="s">
        <v>1876</v>
      </c>
      <c r="J180">
        <v>10650</v>
      </c>
      <c r="K180" t="s">
        <v>221</v>
      </c>
      <c r="L180" t="s">
        <v>549</v>
      </c>
      <c r="M180" t="s">
        <v>550</v>
      </c>
      <c r="N180" t="s">
        <v>551</v>
      </c>
      <c r="O180" t="s">
        <v>145</v>
      </c>
      <c r="P180" t="s">
        <v>1877</v>
      </c>
      <c r="Q180" t="s">
        <v>16734</v>
      </c>
      <c r="R180" t="s">
        <v>626</v>
      </c>
      <c r="S180">
        <v>1500</v>
      </c>
      <c r="T180" t="s">
        <v>1891</v>
      </c>
      <c r="U180" s="4">
        <v>45794.40247685185</v>
      </c>
      <c r="V180" t="str">
        <f>IFERROR(VLOOKUP(B180,#REF!,1,0),"")</f>
        <v/>
      </c>
      <c r="W180" t="str" cm="1">
        <f t="array" ref="W180">IFERROR(_xlfn.IFS(AND(V180="",X180&lt;&gt;"王园园组",X180&lt;&gt;"other"),K180,AND(V180="",X180="王园园组"),G180),"other")</f>
        <v>other</v>
      </c>
      <c r="X180" t="str" cm="1">
        <f t="array" ref="X180">IFERROR(_xlfn.IFS(AND(V180="",IFERROR(VLOOKUP(N180,#REF!,1,0),1)&lt;&gt;1),N180,AND(V180="",I180="王园园组"),"王园园组"),"other")</f>
        <v>other</v>
      </c>
      <c r="Y180">
        <f>IFERROR(_xlfn.XLOOKUP(MID(T180, FIND("#", SUBSTITUTE(T180, "-", "#", LEN(T180) - LEN(SUBSTITUTE(T180, "-", "")))) + 1, LEN(T180)),#REF!,#REF!),0)</f>
        <v>0</v>
      </c>
      <c r="Z180">
        <f>MONTH(续费明细实时[[#This Row],[success_time]])</f>
        <v>5</v>
      </c>
      <c r="AA180" s="8" t="e">
        <f>VLOOKUP(续费明细实时[[#This Row],[parent_user_id]],#REF!,27,0)</f>
        <v>#REF!</v>
      </c>
    </row>
    <row r="181" spans="1:27">
      <c r="A181" s="1">
        <v>45792</v>
      </c>
      <c r="B181" t="s">
        <v>16735</v>
      </c>
      <c r="C181" t="s">
        <v>16736</v>
      </c>
      <c r="D181" t="s">
        <v>610</v>
      </c>
      <c r="E181" t="s">
        <v>2134</v>
      </c>
      <c r="F181">
        <v>72</v>
      </c>
      <c r="G181" t="s">
        <v>1917</v>
      </c>
      <c r="H181" t="s">
        <v>559</v>
      </c>
      <c r="I181" t="s">
        <v>1876</v>
      </c>
      <c r="J181">
        <v>8595</v>
      </c>
      <c r="K181" t="s">
        <v>232</v>
      </c>
      <c r="L181" t="s">
        <v>549</v>
      </c>
      <c r="M181" t="s">
        <v>550</v>
      </c>
      <c r="N181" t="s">
        <v>551</v>
      </c>
      <c r="O181" t="s">
        <v>141</v>
      </c>
      <c r="P181" t="s">
        <v>1877</v>
      </c>
      <c r="Q181" t="s">
        <v>16737</v>
      </c>
      <c r="R181" t="s">
        <v>626</v>
      </c>
      <c r="S181">
        <v>1210.5453239999999</v>
      </c>
      <c r="T181" t="s">
        <v>2136</v>
      </c>
      <c r="U181" s="4">
        <v>45792.927546296298</v>
      </c>
      <c r="V181" t="str">
        <f>IFERROR(VLOOKUP(B181,#REF!,1,0),"")</f>
        <v/>
      </c>
      <c r="W181" t="str" cm="1">
        <f t="array" ref="W181">IFERROR(_xlfn.IFS(AND(V181="",X181&lt;&gt;"王园园组",X181&lt;&gt;"other"),K181,AND(V181="",X181="王园园组"),G181),"other")</f>
        <v>other</v>
      </c>
      <c r="X181" t="str" cm="1">
        <f t="array" ref="X181">IFERROR(_xlfn.IFS(AND(V181="",IFERROR(VLOOKUP(N181,#REF!,1,0),1)&lt;&gt;1),N181,AND(V181="",I181="王园园组"),"王园园组"),"other")</f>
        <v>other</v>
      </c>
      <c r="Y181">
        <f>IFERROR(_xlfn.XLOOKUP(MID(T181, FIND("#", SUBSTITUTE(T181, "-", "#", LEN(T181) - LEN(SUBSTITUTE(T181, "-", "")))) + 1, LEN(T181)),#REF!,#REF!),0)</f>
        <v>0</v>
      </c>
      <c r="Z181">
        <f>MONTH(续费明细实时[[#This Row],[success_time]])</f>
        <v>5</v>
      </c>
      <c r="AA181" s="8" t="e">
        <f>VLOOKUP(续费明细实时[[#This Row],[parent_user_id]],#REF!,27,0)</f>
        <v>#REF!</v>
      </c>
    </row>
    <row r="182" spans="1:27">
      <c r="A182" s="1">
        <v>45796</v>
      </c>
      <c r="B182" t="s">
        <v>16653</v>
      </c>
      <c r="C182" t="s">
        <v>16654</v>
      </c>
      <c r="D182" t="s">
        <v>548</v>
      </c>
      <c r="E182" t="s">
        <v>546</v>
      </c>
      <c r="F182">
        <v>240</v>
      </c>
      <c r="G182" t="s">
        <v>1894</v>
      </c>
      <c r="H182" t="s">
        <v>559</v>
      </c>
      <c r="I182" t="s">
        <v>1876</v>
      </c>
      <c r="J182">
        <v>32909</v>
      </c>
      <c r="K182" t="s">
        <v>181</v>
      </c>
      <c r="L182" t="s">
        <v>549</v>
      </c>
      <c r="M182" t="s">
        <v>559</v>
      </c>
      <c r="N182" t="s">
        <v>469</v>
      </c>
      <c r="O182" t="s">
        <v>180</v>
      </c>
      <c r="P182" t="s">
        <v>1877</v>
      </c>
      <c r="Q182" t="s">
        <v>16655</v>
      </c>
      <c r="R182" t="s">
        <v>626</v>
      </c>
      <c r="S182">
        <v>4635</v>
      </c>
      <c r="T182" t="s">
        <v>1931</v>
      </c>
      <c r="U182" s="4">
        <v>45796.60460648148</v>
      </c>
      <c r="V182" t="str">
        <f>IFERROR(VLOOKUP(B182,#REF!,1,0),"")</f>
        <v/>
      </c>
      <c r="W182" t="str" cm="1">
        <f t="array" ref="W182">IFERROR(_xlfn.IFS(AND(V182="",X182&lt;&gt;"王园园组",X182&lt;&gt;"other"),K182,AND(V182="",X182="王园园组"),G182),"other")</f>
        <v>other</v>
      </c>
      <c r="X182" t="str" cm="1">
        <f t="array" ref="X182">IFERROR(_xlfn.IFS(AND(V182="",IFERROR(VLOOKUP(N182,#REF!,1,0),1)&lt;&gt;1),N182,AND(V182="",I182="王园园组"),"王园园组"),"other")</f>
        <v>other</v>
      </c>
      <c r="Y182">
        <f>IFERROR(_xlfn.XLOOKUP(MID(T182, FIND("#", SUBSTITUTE(T182, "-", "#", LEN(T182) - LEN(SUBSTITUTE(T182, "-", "")))) + 1, LEN(T182)),#REF!,#REF!),0)</f>
        <v>0</v>
      </c>
      <c r="Z182">
        <f>MONTH(续费明细实时[[#This Row],[success_time]])</f>
        <v>5</v>
      </c>
      <c r="AA182" s="8" t="e">
        <f>VLOOKUP(续费明细实时[[#This Row],[parent_user_id]],#REF!,27,0)</f>
        <v>#REF!</v>
      </c>
    </row>
    <row r="183" spans="1:27">
      <c r="A183" s="1">
        <v>45800</v>
      </c>
      <c r="B183" t="s">
        <v>16656</v>
      </c>
      <c r="C183" t="s">
        <v>16657</v>
      </c>
      <c r="D183" t="s">
        <v>548</v>
      </c>
      <c r="E183" t="s">
        <v>546</v>
      </c>
      <c r="F183">
        <v>60</v>
      </c>
      <c r="G183" t="s">
        <v>2005</v>
      </c>
      <c r="H183" t="s">
        <v>559</v>
      </c>
      <c r="I183" t="s">
        <v>1876</v>
      </c>
      <c r="J183">
        <v>10650</v>
      </c>
      <c r="K183" t="s">
        <v>302</v>
      </c>
      <c r="L183" t="s">
        <v>549</v>
      </c>
      <c r="M183" t="s">
        <v>550</v>
      </c>
      <c r="N183" t="s">
        <v>136</v>
      </c>
      <c r="O183" t="s">
        <v>143</v>
      </c>
      <c r="P183" t="s">
        <v>1877</v>
      </c>
      <c r="Q183" t="s">
        <v>16658</v>
      </c>
      <c r="R183" t="s">
        <v>626</v>
      </c>
      <c r="S183">
        <v>1500</v>
      </c>
      <c r="T183" t="s">
        <v>1891</v>
      </c>
      <c r="U183" s="4">
        <v>45800.436736111114</v>
      </c>
      <c r="V183" t="str">
        <f>IFERROR(VLOOKUP(B183,#REF!,1,0),"")</f>
        <v/>
      </c>
      <c r="W183" t="str" cm="1">
        <f t="array" ref="W183">IFERROR(_xlfn.IFS(AND(V183="",X183&lt;&gt;"王园园组",X183&lt;&gt;"other"),K183,AND(V183="",X183="王园园组"),G183),"other")</f>
        <v>other</v>
      </c>
      <c r="X183" t="str" cm="1">
        <f t="array" ref="X183">IFERROR(_xlfn.IFS(AND(V183="",IFERROR(VLOOKUP(N183,#REF!,1,0),1)&lt;&gt;1),N183,AND(V183="",I183="王园园组"),"王园园组"),"other")</f>
        <v>other</v>
      </c>
      <c r="Y183">
        <f>IFERROR(_xlfn.XLOOKUP(MID(T183, FIND("#", SUBSTITUTE(T183, "-", "#", LEN(T183) - LEN(SUBSTITUTE(T183, "-", "")))) + 1, LEN(T183)),#REF!,#REF!),0)</f>
        <v>0</v>
      </c>
      <c r="Z183">
        <f>MONTH(续费明细实时[[#This Row],[success_time]])</f>
        <v>5</v>
      </c>
      <c r="AA183" s="8" t="e">
        <f>VLOOKUP(续费明细实时[[#This Row],[parent_user_id]],#REF!,27,0)</f>
        <v>#REF!</v>
      </c>
    </row>
    <row r="184" spans="1:27">
      <c r="A184" s="1">
        <v>45797</v>
      </c>
      <c r="B184" t="s">
        <v>16659</v>
      </c>
      <c r="C184" t="s">
        <v>16660</v>
      </c>
      <c r="D184" t="s">
        <v>548</v>
      </c>
      <c r="E184" t="s">
        <v>641</v>
      </c>
      <c r="F184">
        <v>48</v>
      </c>
      <c r="G184" t="s">
        <v>2005</v>
      </c>
      <c r="H184" t="s">
        <v>559</v>
      </c>
      <c r="I184" t="s">
        <v>1876</v>
      </c>
      <c r="J184">
        <v>5964</v>
      </c>
      <c r="K184" t="s">
        <v>249</v>
      </c>
      <c r="L184" t="s">
        <v>549</v>
      </c>
      <c r="M184" t="s">
        <v>550</v>
      </c>
      <c r="N184" t="s">
        <v>551</v>
      </c>
      <c r="O184" t="s">
        <v>242</v>
      </c>
      <c r="P184" t="s">
        <v>1877</v>
      </c>
      <c r="Q184" t="s">
        <v>16661</v>
      </c>
      <c r="R184" t="s">
        <v>626</v>
      </c>
      <c r="S184">
        <v>840</v>
      </c>
      <c r="T184" t="s">
        <v>13832</v>
      </c>
      <c r="U184" s="4">
        <v>45797.442395833335</v>
      </c>
      <c r="V184" t="str">
        <f>IFERROR(VLOOKUP(B184,#REF!,1,0),"")</f>
        <v/>
      </c>
      <c r="W184" t="str" cm="1">
        <f t="array" ref="W184">IFERROR(_xlfn.IFS(AND(V184="",X184&lt;&gt;"王园园组",X184&lt;&gt;"other"),K184,AND(V184="",X184="王园园组"),G184),"other")</f>
        <v>other</v>
      </c>
      <c r="X184" t="str" cm="1">
        <f t="array" ref="X184">IFERROR(_xlfn.IFS(AND(V184="",IFERROR(VLOOKUP(N184,#REF!,1,0),1)&lt;&gt;1),N184,AND(V184="",I184="王园园组"),"王园园组"),"other")</f>
        <v>other</v>
      </c>
      <c r="Y184">
        <f>IFERROR(_xlfn.XLOOKUP(MID(T184, FIND("#", SUBSTITUTE(T184, "-", "#", LEN(T184) - LEN(SUBSTITUTE(T184, "-", "")))) + 1, LEN(T184)),#REF!,#REF!),0)</f>
        <v>0</v>
      </c>
      <c r="Z184">
        <f>MONTH(续费明细实时[[#This Row],[success_time]])</f>
        <v>5</v>
      </c>
      <c r="AA184" s="8" t="e">
        <f>VLOOKUP(续费明细实时[[#This Row],[parent_user_id]],#REF!,27,0)</f>
        <v>#REF!</v>
      </c>
    </row>
    <row r="185" spans="1:27">
      <c r="A185" s="1">
        <v>45803</v>
      </c>
      <c r="B185" t="s">
        <v>28791</v>
      </c>
      <c r="C185" t="s">
        <v>28792</v>
      </c>
      <c r="D185" t="s">
        <v>558</v>
      </c>
      <c r="E185" t="s">
        <v>546</v>
      </c>
      <c r="F185">
        <v>60</v>
      </c>
      <c r="G185" t="s">
        <v>337</v>
      </c>
      <c r="H185" t="s">
        <v>559</v>
      </c>
      <c r="I185" t="s">
        <v>504</v>
      </c>
      <c r="J185">
        <v>12185</v>
      </c>
      <c r="K185" t="s">
        <v>337</v>
      </c>
      <c r="L185" t="s">
        <v>549</v>
      </c>
      <c r="M185" t="s">
        <v>559</v>
      </c>
      <c r="N185" t="s">
        <v>504</v>
      </c>
      <c r="O185" t="s">
        <v>325</v>
      </c>
      <c r="P185" t="s">
        <v>1877</v>
      </c>
      <c r="Q185" t="s">
        <v>28793</v>
      </c>
      <c r="R185" t="s">
        <v>626</v>
      </c>
      <c r="S185">
        <v>1716.264224</v>
      </c>
      <c r="T185" t="s">
        <v>1891</v>
      </c>
      <c r="U185" s="4">
        <v>45803.461018518516</v>
      </c>
      <c r="V185" t="str">
        <f>IFERROR(VLOOKUP(B185,#REF!,1,0),"")</f>
        <v/>
      </c>
      <c r="W185" t="str" cm="1">
        <f t="array" ref="W185">IFERROR(_xlfn.IFS(AND(V185="",X185&lt;&gt;"王园园组",X185&lt;&gt;"other"),K185,AND(V185="",X185="王园园组"),G185),"other")</f>
        <v>other</v>
      </c>
      <c r="X185" t="str" cm="1">
        <f t="array" ref="X185">IFERROR(_xlfn.IFS(AND(V185="",IFERROR(VLOOKUP(N185,#REF!,1,0),1)&lt;&gt;1),N185,AND(V185="",I185="王园园组"),"王园园组"),"other")</f>
        <v>other</v>
      </c>
      <c r="Y185">
        <f>IFERROR(_xlfn.XLOOKUP(MID(T185, FIND("#", SUBSTITUTE(T185, "-", "#", LEN(T185) - LEN(SUBSTITUTE(T185, "-", "")))) + 1, LEN(T185)),#REF!,#REF!),0)</f>
        <v>0</v>
      </c>
      <c r="Z185">
        <f>MONTH(续费明细实时[[#This Row],[success_time]])</f>
        <v>5</v>
      </c>
      <c r="AA185" s="8" t="e">
        <f>VLOOKUP(续费明细实时[[#This Row],[parent_user_id]],#REF!,27,0)</f>
        <v>#REF!</v>
      </c>
    </row>
    <row r="186" spans="1:27">
      <c r="A186" s="1">
        <v>45796</v>
      </c>
      <c r="B186" t="s">
        <v>16744</v>
      </c>
      <c r="C186" t="s">
        <v>16745</v>
      </c>
      <c r="D186" t="s">
        <v>695</v>
      </c>
      <c r="E186" t="s">
        <v>1102</v>
      </c>
      <c r="F186">
        <v>180</v>
      </c>
      <c r="G186" t="s">
        <v>351</v>
      </c>
      <c r="H186" t="s">
        <v>559</v>
      </c>
      <c r="I186" t="s">
        <v>163</v>
      </c>
      <c r="J186">
        <v>14732</v>
      </c>
      <c r="K186" t="s">
        <v>351</v>
      </c>
      <c r="L186" t="s">
        <v>549</v>
      </c>
      <c r="M186" t="s">
        <v>559</v>
      </c>
      <c r="N186" t="s">
        <v>163</v>
      </c>
      <c r="O186" t="s">
        <v>472</v>
      </c>
      <c r="P186" t="s">
        <v>1877</v>
      </c>
      <c r="Q186" t="s">
        <v>16746</v>
      </c>
      <c r="R186" t="s">
        <v>626</v>
      </c>
      <c r="S186">
        <v>2074.9342099999999</v>
      </c>
      <c r="T186" t="s">
        <v>13028</v>
      </c>
      <c r="U186" s="4">
        <v>45796.609155092592</v>
      </c>
      <c r="V186" t="str">
        <f>IFERROR(VLOOKUP(B186,#REF!,1,0),"")</f>
        <v/>
      </c>
      <c r="W186" t="str" cm="1">
        <f t="array" ref="W186">IFERROR(_xlfn.IFS(AND(V186="",X186&lt;&gt;"王园园组",X186&lt;&gt;"other"),K186,AND(V186="",X186="王园园组"),G186),"other")</f>
        <v>other</v>
      </c>
      <c r="X186" t="str" cm="1">
        <f t="array" ref="X186">IFERROR(_xlfn.IFS(AND(V186="",IFERROR(VLOOKUP(N186,#REF!,1,0),1)&lt;&gt;1),N186,AND(V186="",I186="王园园组"),"王园园组"),"other")</f>
        <v>other</v>
      </c>
      <c r="Y186">
        <f>IFERROR(_xlfn.XLOOKUP(MID(T186, FIND("#", SUBSTITUTE(T186, "-", "#", LEN(T186) - LEN(SUBSTITUTE(T186, "-", "")))) + 1, LEN(T186)),#REF!,#REF!),0)</f>
        <v>0</v>
      </c>
      <c r="Z186">
        <f>MONTH(续费明细实时[[#This Row],[success_time]])</f>
        <v>5</v>
      </c>
      <c r="AA186" s="8" t="e">
        <f>VLOOKUP(续费明细实时[[#This Row],[parent_user_id]],#REF!,27,0)</f>
        <v>#REF!</v>
      </c>
    </row>
    <row r="187" spans="1:27">
      <c r="A187" s="1">
        <v>45793</v>
      </c>
      <c r="B187" t="s">
        <v>17374</v>
      </c>
      <c r="C187" t="s">
        <v>17375</v>
      </c>
      <c r="D187" t="s">
        <v>610</v>
      </c>
      <c r="E187" t="s">
        <v>546</v>
      </c>
      <c r="F187">
        <v>120</v>
      </c>
      <c r="G187" t="s">
        <v>1990</v>
      </c>
      <c r="H187" t="s">
        <v>559</v>
      </c>
      <c r="I187" t="s">
        <v>1876</v>
      </c>
      <c r="J187">
        <v>17750</v>
      </c>
      <c r="K187" t="s">
        <v>234</v>
      </c>
      <c r="L187" t="s">
        <v>549</v>
      </c>
      <c r="M187" t="s">
        <v>550</v>
      </c>
      <c r="N187" t="s">
        <v>551</v>
      </c>
      <c r="O187" t="s">
        <v>141</v>
      </c>
      <c r="P187" t="s">
        <v>1877</v>
      </c>
      <c r="Q187" t="s">
        <v>17376</v>
      </c>
      <c r="R187" t="s">
        <v>626</v>
      </c>
      <c r="S187">
        <v>2500</v>
      </c>
      <c r="T187" t="s">
        <v>1896</v>
      </c>
      <c r="U187" s="4">
        <v>45793.673935185187</v>
      </c>
      <c r="V187" t="str">
        <f>IFERROR(VLOOKUP(B187,#REF!,1,0),"")</f>
        <v/>
      </c>
      <c r="W187" t="str" cm="1">
        <f t="array" ref="W187">IFERROR(_xlfn.IFS(AND(V187="",X187&lt;&gt;"王园园组",X187&lt;&gt;"other"),K187,AND(V187="",X187="王园园组"),G187),"other")</f>
        <v>other</v>
      </c>
      <c r="X187" t="str" cm="1">
        <f t="array" ref="X187">IFERROR(_xlfn.IFS(AND(V187="",IFERROR(VLOOKUP(N187,#REF!,1,0),1)&lt;&gt;1),N187,AND(V187="",I187="王园园组"),"王园园组"),"other")</f>
        <v>other</v>
      </c>
      <c r="Y187">
        <f>IFERROR(_xlfn.XLOOKUP(MID(T187, FIND("#", SUBSTITUTE(T187, "-", "#", LEN(T187) - LEN(SUBSTITUTE(T187, "-", "")))) + 1, LEN(T187)),#REF!,#REF!),0)</f>
        <v>0</v>
      </c>
      <c r="Z187">
        <f>MONTH(续费明细实时[[#This Row],[success_time]])</f>
        <v>5</v>
      </c>
      <c r="AA187" s="8" t="e">
        <f>VLOOKUP(续费明细实时[[#This Row],[parent_user_id]],#REF!,27,0)</f>
        <v>#REF!</v>
      </c>
    </row>
    <row r="188" spans="1:27">
      <c r="A188" s="1">
        <v>45793</v>
      </c>
      <c r="B188" t="s">
        <v>17386</v>
      </c>
      <c r="C188" t="s">
        <v>17387</v>
      </c>
      <c r="D188" t="s">
        <v>548</v>
      </c>
      <c r="E188" t="s">
        <v>546</v>
      </c>
      <c r="F188">
        <v>120</v>
      </c>
      <c r="G188" t="s">
        <v>2139</v>
      </c>
      <c r="H188" t="s">
        <v>559</v>
      </c>
      <c r="I188" t="s">
        <v>1876</v>
      </c>
      <c r="J188">
        <v>17750</v>
      </c>
      <c r="K188" t="s">
        <v>200</v>
      </c>
      <c r="L188" t="s">
        <v>549</v>
      </c>
      <c r="M188" t="s">
        <v>550</v>
      </c>
      <c r="N188" t="s">
        <v>551</v>
      </c>
      <c r="O188" t="s">
        <v>149</v>
      </c>
      <c r="P188" t="s">
        <v>1877</v>
      </c>
      <c r="Q188" t="s">
        <v>17388</v>
      </c>
      <c r="R188" t="s">
        <v>626</v>
      </c>
      <c r="S188">
        <v>2500</v>
      </c>
      <c r="T188" t="s">
        <v>1896</v>
      </c>
      <c r="U188" s="4">
        <v>45793.476064814815</v>
      </c>
      <c r="V188" t="str">
        <f>IFERROR(VLOOKUP(B188,#REF!,1,0),"")</f>
        <v/>
      </c>
      <c r="W188" t="str" cm="1">
        <f t="array" ref="W188">IFERROR(_xlfn.IFS(AND(V188="",X188&lt;&gt;"王园园组",X188&lt;&gt;"other"),K188,AND(V188="",X188="王园园组"),G188),"other")</f>
        <v>other</v>
      </c>
      <c r="X188" t="str" cm="1">
        <f t="array" ref="X188">IFERROR(_xlfn.IFS(AND(V188="",IFERROR(VLOOKUP(N188,#REF!,1,0),1)&lt;&gt;1),N188,AND(V188="",I188="王园园组"),"王园园组"),"other")</f>
        <v>other</v>
      </c>
      <c r="Y188">
        <f>IFERROR(_xlfn.XLOOKUP(MID(T188, FIND("#", SUBSTITUTE(T188, "-", "#", LEN(T188) - LEN(SUBSTITUTE(T188, "-", "")))) + 1, LEN(T188)),#REF!,#REF!),0)</f>
        <v>0</v>
      </c>
      <c r="Z188">
        <f>MONTH(续费明细实时[[#This Row],[success_time]])</f>
        <v>5</v>
      </c>
      <c r="AA188" s="8" t="e">
        <f>VLOOKUP(续费明细实时[[#This Row],[parent_user_id]],#REF!,27,0)</f>
        <v>#REF!</v>
      </c>
    </row>
    <row r="189" spans="1:27">
      <c r="A189" s="1">
        <v>45793</v>
      </c>
      <c r="B189" t="s">
        <v>17420</v>
      </c>
      <c r="C189" t="s">
        <v>17421</v>
      </c>
      <c r="D189" t="s">
        <v>610</v>
      </c>
      <c r="E189" t="s">
        <v>546</v>
      </c>
      <c r="F189">
        <v>60</v>
      </c>
      <c r="G189" t="s">
        <v>1917</v>
      </c>
      <c r="H189" t="s">
        <v>559</v>
      </c>
      <c r="I189" t="s">
        <v>1876</v>
      </c>
      <c r="J189">
        <v>10650</v>
      </c>
      <c r="K189" t="s">
        <v>233</v>
      </c>
      <c r="L189" t="s">
        <v>549</v>
      </c>
      <c r="M189" t="s">
        <v>550</v>
      </c>
      <c r="N189" t="s">
        <v>551</v>
      </c>
      <c r="O189" t="s">
        <v>141</v>
      </c>
      <c r="P189" t="s">
        <v>1877</v>
      </c>
      <c r="Q189" t="s">
        <v>17422</v>
      </c>
      <c r="R189" t="s">
        <v>626</v>
      </c>
      <c r="S189">
        <v>1500</v>
      </c>
      <c r="T189" t="s">
        <v>1891</v>
      </c>
      <c r="U189" s="4">
        <v>45793.579756944448</v>
      </c>
      <c r="V189" t="str">
        <f>IFERROR(VLOOKUP(B189,#REF!,1,0),"")</f>
        <v/>
      </c>
      <c r="W189" t="str" cm="1">
        <f t="array" ref="W189">IFERROR(_xlfn.IFS(AND(V189="",X189&lt;&gt;"王园园组",X189&lt;&gt;"other"),K189,AND(V189="",X189="王园园组"),G189),"other")</f>
        <v>other</v>
      </c>
      <c r="X189" t="str" cm="1">
        <f t="array" ref="X189">IFERROR(_xlfn.IFS(AND(V189="",IFERROR(VLOOKUP(N189,#REF!,1,0),1)&lt;&gt;1),N189,AND(V189="",I189="王园园组"),"王园园组"),"other")</f>
        <v>other</v>
      </c>
      <c r="Y189">
        <f>IFERROR(_xlfn.XLOOKUP(MID(T189, FIND("#", SUBSTITUTE(T189, "-", "#", LEN(T189) - LEN(SUBSTITUTE(T189, "-", "")))) + 1, LEN(T189)),#REF!,#REF!),0)</f>
        <v>0</v>
      </c>
      <c r="Z189">
        <f>MONTH(续费明细实时[[#This Row],[success_time]])</f>
        <v>5</v>
      </c>
      <c r="AA189" s="8" t="e">
        <f>VLOOKUP(续费明细实时[[#This Row],[parent_user_id]],#REF!,27,0)</f>
        <v>#REF!</v>
      </c>
    </row>
    <row r="190" spans="1:27" hidden="1">
      <c r="A190" s="1">
        <v>45799</v>
      </c>
      <c r="B190" t="s">
        <v>17423</v>
      </c>
      <c r="C190" t="s">
        <v>17424</v>
      </c>
      <c r="D190" t="s">
        <v>695</v>
      </c>
      <c r="E190" t="s">
        <v>1102</v>
      </c>
      <c r="F190">
        <v>120</v>
      </c>
      <c r="G190" t="s">
        <v>348</v>
      </c>
      <c r="H190" t="s">
        <v>559</v>
      </c>
      <c r="I190" t="s">
        <v>163</v>
      </c>
      <c r="J190">
        <v>10047</v>
      </c>
      <c r="K190" t="s">
        <v>626</v>
      </c>
      <c r="L190" t="s">
        <v>649</v>
      </c>
      <c r="M190" t="s">
        <v>649</v>
      </c>
      <c r="N190" t="s">
        <v>649</v>
      </c>
      <c r="O190" t="s">
        <v>649</v>
      </c>
      <c r="P190" t="s">
        <v>1877</v>
      </c>
      <c r="Q190" t="s">
        <v>17425</v>
      </c>
      <c r="R190" t="s">
        <v>626</v>
      </c>
      <c r="S190">
        <v>1415.073693</v>
      </c>
      <c r="T190" t="s">
        <v>1902</v>
      </c>
      <c r="U190" s="4">
        <v>45799.562916666669</v>
      </c>
      <c r="V190" t="str">
        <f>IFERROR(VLOOKUP(B190,#REF!,1,0),"")</f>
        <v/>
      </c>
      <c r="W190" t="str" cm="1">
        <f t="array" ref="W190">IFERROR(_xlfn.IFS(AND(V190="",X190&lt;&gt;"王园园组",X190&lt;&gt;"other"),K190,AND(V190="",X190="王园园组"),G190),"other")</f>
        <v>other</v>
      </c>
      <c r="X190" t="str" cm="1">
        <f t="array" ref="X190">IFERROR(_xlfn.IFS(AND(V190="",IFERROR(VLOOKUP(N190,#REF!,1,0),1)&lt;&gt;1),N190,AND(V190="",I190="王园园组"),"王园园组"),"other")</f>
        <v>other</v>
      </c>
      <c r="Y190">
        <f>IFERROR(_xlfn.XLOOKUP(MID(T190, FIND("#", SUBSTITUTE(T190, "-", "#", LEN(T190) - LEN(SUBSTITUTE(T190, "-", "")))) + 1, LEN(T190)),#REF!,#REF!),0)</f>
        <v>0</v>
      </c>
      <c r="Z190">
        <f>MONTH(续费明细实时[[#This Row],[success_time]])</f>
        <v>5</v>
      </c>
      <c r="AA190" s="8" t="e">
        <f>VLOOKUP(续费明细实时[[#This Row],[parent_user_id]],#REF!,27,0)</f>
        <v>#REF!</v>
      </c>
    </row>
    <row r="191" spans="1:27">
      <c r="A191" s="1">
        <v>45792</v>
      </c>
      <c r="B191" t="s">
        <v>17432</v>
      </c>
      <c r="C191" t="s">
        <v>17433</v>
      </c>
      <c r="D191" t="s">
        <v>548</v>
      </c>
      <c r="E191" t="s">
        <v>546</v>
      </c>
      <c r="F191">
        <v>120</v>
      </c>
      <c r="G191" t="s">
        <v>337</v>
      </c>
      <c r="H191" t="s">
        <v>559</v>
      </c>
      <c r="I191" t="s">
        <v>504</v>
      </c>
      <c r="J191">
        <v>17750</v>
      </c>
      <c r="K191" t="s">
        <v>337</v>
      </c>
      <c r="L191" t="s">
        <v>549</v>
      </c>
      <c r="M191" t="s">
        <v>559</v>
      </c>
      <c r="N191" t="s">
        <v>504</v>
      </c>
      <c r="O191" t="s">
        <v>325</v>
      </c>
      <c r="P191" t="s">
        <v>1877</v>
      </c>
      <c r="Q191" t="s">
        <v>17434</v>
      </c>
      <c r="R191" t="s">
        <v>626</v>
      </c>
      <c r="S191">
        <v>2500</v>
      </c>
      <c r="T191" t="s">
        <v>1896</v>
      </c>
      <c r="U191" s="4">
        <v>45792.565949074073</v>
      </c>
      <c r="V191" t="str">
        <f>IFERROR(VLOOKUP(B191,#REF!,1,0),"")</f>
        <v/>
      </c>
      <c r="W191" t="str" cm="1">
        <f t="array" ref="W191">IFERROR(_xlfn.IFS(AND(V191="",X191&lt;&gt;"王园园组",X191&lt;&gt;"other"),K191,AND(V191="",X191="王园园组"),G191),"other")</f>
        <v>other</v>
      </c>
      <c r="X191" t="str" cm="1">
        <f t="array" ref="X191">IFERROR(_xlfn.IFS(AND(V191="",IFERROR(VLOOKUP(N191,#REF!,1,0),1)&lt;&gt;1),N191,AND(V191="",I191="王园园组"),"王园园组"),"other")</f>
        <v>other</v>
      </c>
      <c r="Y191">
        <f>IFERROR(_xlfn.XLOOKUP(MID(T191, FIND("#", SUBSTITUTE(T191, "-", "#", LEN(T191) - LEN(SUBSTITUTE(T191, "-", "")))) + 1, LEN(T191)),#REF!,#REF!),0)</f>
        <v>0</v>
      </c>
      <c r="Z191">
        <f>MONTH(续费明细实时[[#This Row],[success_time]])</f>
        <v>5</v>
      </c>
      <c r="AA191" s="8" t="e">
        <f>VLOOKUP(续费明细实时[[#This Row],[parent_user_id]],#REF!,27,0)</f>
        <v>#REF!</v>
      </c>
    </row>
    <row r="192" spans="1:27">
      <c r="A192" s="1">
        <v>45796</v>
      </c>
      <c r="B192" t="s">
        <v>17435</v>
      </c>
      <c r="C192" t="s">
        <v>17436</v>
      </c>
      <c r="D192" t="s">
        <v>558</v>
      </c>
      <c r="E192" t="s">
        <v>546</v>
      </c>
      <c r="F192">
        <v>120</v>
      </c>
      <c r="G192" t="s">
        <v>341</v>
      </c>
      <c r="H192" t="s">
        <v>559</v>
      </c>
      <c r="I192" t="s">
        <v>504</v>
      </c>
      <c r="J192">
        <v>18283</v>
      </c>
      <c r="K192" t="s">
        <v>341</v>
      </c>
      <c r="L192" t="s">
        <v>549</v>
      </c>
      <c r="M192" t="s">
        <v>559</v>
      </c>
      <c r="N192" t="s">
        <v>504</v>
      </c>
      <c r="O192" t="s">
        <v>325</v>
      </c>
      <c r="P192" t="s">
        <v>1877</v>
      </c>
      <c r="Q192" t="s">
        <v>17437</v>
      </c>
      <c r="R192" t="s">
        <v>626</v>
      </c>
      <c r="S192">
        <v>2575</v>
      </c>
      <c r="T192" t="s">
        <v>1896</v>
      </c>
      <c r="U192" s="4">
        <v>45796.488009259258</v>
      </c>
      <c r="V192" t="str">
        <f>IFERROR(VLOOKUP(B192,#REF!,1,0),"")</f>
        <v/>
      </c>
      <c r="W192" t="str" cm="1">
        <f t="array" ref="W192">IFERROR(_xlfn.IFS(AND(V192="",X192&lt;&gt;"王园园组",X192&lt;&gt;"other"),K192,AND(V192="",X192="王园园组"),G192),"other")</f>
        <v>other</v>
      </c>
      <c r="X192" t="str" cm="1">
        <f t="array" ref="X192">IFERROR(_xlfn.IFS(AND(V192="",IFERROR(VLOOKUP(N192,#REF!,1,0),1)&lt;&gt;1),N192,AND(V192="",I192="王园园组"),"王园园组"),"other")</f>
        <v>other</v>
      </c>
      <c r="Y192">
        <f>IFERROR(_xlfn.XLOOKUP(MID(T192, FIND("#", SUBSTITUTE(T192, "-", "#", LEN(T192) - LEN(SUBSTITUTE(T192, "-", "")))) + 1, LEN(T192)),#REF!,#REF!),0)</f>
        <v>0</v>
      </c>
      <c r="Z192">
        <f>MONTH(续费明细实时[[#This Row],[success_time]])</f>
        <v>5</v>
      </c>
      <c r="AA192" s="8" t="e">
        <f>VLOOKUP(续费明细实时[[#This Row],[parent_user_id]],#REF!,27,0)</f>
        <v>#REF!</v>
      </c>
    </row>
    <row r="193" spans="1:27">
      <c r="A193" s="1">
        <v>45804</v>
      </c>
      <c r="B193" t="s">
        <v>29560</v>
      </c>
      <c r="C193" t="s">
        <v>29561</v>
      </c>
      <c r="D193" t="s">
        <v>548</v>
      </c>
      <c r="E193" t="s">
        <v>546</v>
      </c>
      <c r="F193">
        <v>120</v>
      </c>
      <c r="G193" t="s">
        <v>1929</v>
      </c>
      <c r="H193" t="s">
        <v>559</v>
      </c>
      <c r="I193" t="s">
        <v>1876</v>
      </c>
      <c r="J193">
        <v>17750</v>
      </c>
      <c r="K193" t="s">
        <v>201</v>
      </c>
      <c r="L193" t="s">
        <v>549</v>
      </c>
      <c r="M193" t="s">
        <v>550</v>
      </c>
      <c r="N193" t="s">
        <v>551</v>
      </c>
      <c r="O193" t="s">
        <v>149</v>
      </c>
      <c r="P193" t="s">
        <v>1877</v>
      </c>
      <c r="Q193" t="s">
        <v>29562</v>
      </c>
      <c r="R193" t="s">
        <v>626</v>
      </c>
      <c r="S193">
        <v>2500</v>
      </c>
      <c r="T193" t="s">
        <v>1896</v>
      </c>
      <c r="U193" s="4">
        <v>45804.457719907405</v>
      </c>
      <c r="V193" t="str">
        <f>IFERROR(VLOOKUP(B193,#REF!,1,0),"")</f>
        <v/>
      </c>
      <c r="W193" t="str" cm="1">
        <f t="array" ref="W193">IFERROR(_xlfn.IFS(AND(V193="",X193&lt;&gt;"王园园组",X193&lt;&gt;"other"),K193,AND(V193="",X193="王园园组"),G193),"other")</f>
        <v>other</v>
      </c>
      <c r="X193" t="str" cm="1">
        <f t="array" ref="X193">IFERROR(_xlfn.IFS(AND(V193="",IFERROR(VLOOKUP(N193,#REF!,1,0),1)&lt;&gt;1),N193,AND(V193="",I193="王园园组"),"王园园组"),"other")</f>
        <v>other</v>
      </c>
      <c r="Y193">
        <f>IFERROR(_xlfn.XLOOKUP(MID(T193, FIND("#", SUBSTITUTE(T193, "-", "#", LEN(T193) - LEN(SUBSTITUTE(T193, "-", "")))) + 1, LEN(T193)),#REF!,#REF!),0)</f>
        <v>0</v>
      </c>
      <c r="Z193">
        <f>MONTH(续费明细实时[[#This Row],[success_time]])</f>
        <v>5</v>
      </c>
      <c r="AA193" s="8" t="e">
        <f>VLOOKUP(续费明细实时[[#This Row],[parent_user_id]],#REF!,27,0)</f>
        <v>#REF!</v>
      </c>
    </row>
    <row r="194" spans="1:27">
      <c r="A194" s="1">
        <v>45789</v>
      </c>
      <c r="B194" t="s">
        <v>10908</v>
      </c>
      <c r="C194" t="s">
        <v>10909</v>
      </c>
      <c r="D194" t="s">
        <v>548</v>
      </c>
      <c r="E194" t="s">
        <v>546</v>
      </c>
      <c r="F194">
        <v>60</v>
      </c>
      <c r="G194" t="s">
        <v>1894</v>
      </c>
      <c r="H194" t="s">
        <v>559</v>
      </c>
      <c r="I194" t="s">
        <v>1876</v>
      </c>
      <c r="J194">
        <v>10970</v>
      </c>
      <c r="K194" t="s">
        <v>203</v>
      </c>
      <c r="L194" t="s">
        <v>549</v>
      </c>
      <c r="M194" t="s">
        <v>550</v>
      </c>
      <c r="N194" t="s">
        <v>551</v>
      </c>
      <c r="O194" t="s">
        <v>149</v>
      </c>
      <c r="P194" t="s">
        <v>1877</v>
      </c>
      <c r="Q194" t="s">
        <v>10910</v>
      </c>
      <c r="R194" t="s">
        <v>626</v>
      </c>
      <c r="S194">
        <v>1545</v>
      </c>
      <c r="T194" t="s">
        <v>1891</v>
      </c>
      <c r="U194" s="4">
        <v>45789.528379629628</v>
      </c>
      <c r="V194" t="str">
        <f>IFERROR(VLOOKUP(B194,#REF!,1,0),"")</f>
        <v/>
      </c>
      <c r="W194" t="str" cm="1">
        <f t="array" ref="W194">IFERROR(_xlfn.IFS(AND(V194="",X194&lt;&gt;"王园园组",X194&lt;&gt;"other"),K194,AND(V194="",X194="王园园组"),G194),"other")</f>
        <v>other</v>
      </c>
      <c r="X194" t="str" cm="1">
        <f t="array" ref="X194">IFERROR(_xlfn.IFS(AND(V194="",IFERROR(VLOOKUP(N194,#REF!,1,0),1)&lt;&gt;1),N194,AND(V194="",I194="王园园组"),"王园园组"),"other")</f>
        <v>other</v>
      </c>
      <c r="Y194">
        <f>IFERROR(_xlfn.XLOOKUP(MID(T194, FIND("#", SUBSTITUTE(T194, "-", "#", LEN(T194) - LEN(SUBSTITUTE(T194, "-", "")))) + 1, LEN(T194)),#REF!,#REF!),0)</f>
        <v>0</v>
      </c>
      <c r="Z194">
        <f>MONTH(续费明细实时[[#This Row],[success_time]])</f>
        <v>5</v>
      </c>
      <c r="AA194" s="8" t="e">
        <f>VLOOKUP(续费明细实时[[#This Row],[parent_user_id]],#REF!,27,0)</f>
        <v>#REF!</v>
      </c>
    </row>
    <row r="195" spans="1:27">
      <c r="A195" s="1">
        <v>45790</v>
      </c>
      <c r="B195" t="s">
        <v>17383</v>
      </c>
      <c r="C195" t="s">
        <v>17384</v>
      </c>
      <c r="D195" t="s">
        <v>548</v>
      </c>
      <c r="E195" t="s">
        <v>546</v>
      </c>
      <c r="F195">
        <v>120</v>
      </c>
      <c r="G195" t="s">
        <v>2113</v>
      </c>
      <c r="H195" t="s">
        <v>559</v>
      </c>
      <c r="I195" t="s">
        <v>1876</v>
      </c>
      <c r="J195">
        <v>18283</v>
      </c>
      <c r="K195" t="s">
        <v>214</v>
      </c>
      <c r="L195" t="s">
        <v>549</v>
      </c>
      <c r="M195" t="s">
        <v>550</v>
      </c>
      <c r="N195" t="s">
        <v>551</v>
      </c>
      <c r="O195" t="s">
        <v>149</v>
      </c>
      <c r="P195" t="s">
        <v>1877</v>
      </c>
      <c r="Q195" t="s">
        <v>17385</v>
      </c>
      <c r="R195" t="s">
        <v>626</v>
      </c>
      <c r="S195">
        <v>2575</v>
      </c>
      <c r="T195" t="s">
        <v>1896</v>
      </c>
      <c r="U195" s="4">
        <v>45790.88621527778</v>
      </c>
      <c r="V195" t="str">
        <f>IFERROR(VLOOKUP(B195,#REF!,1,0),"")</f>
        <v/>
      </c>
      <c r="W195" t="str" cm="1">
        <f t="array" ref="W195">IFERROR(_xlfn.IFS(AND(V195="",X195&lt;&gt;"王园园组",X195&lt;&gt;"other"),K195,AND(V195="",X195="王园园组"),G195),"other")</f>
        <v>other</v>
      </c>
      <c r="X195" t="str" cm="1">
        <f t="array" ref="X195">IFERROR(_xlfn.IFS(AND(V195="",IFERROR(VLOOKUP(N195,#REF!,1,0),1)&lt;&gt;1),N195,AND(V195="",I195="王园园组"),"王园园组"),"other")</f>
        <v>other</v>
      </c>
      <c r="Y195">
        <f>IFERROR(_xlfn.XLOOKUP(MID(T195, FIND("#", SUBSTITUTE(T195, "-", "#", LEN(T195) - LEN(SUBSTITUTE(T195, "-", "")))) + 1, LEN(T195)),#REF!,#REF!),0)</f>
        <v>0</v>
      </c>
      <c r="Z195">
        <f>MONTH(续费明细实时[[#This Row],[success_time]])</f>
        <v>5</v>
      </c>
      <c r="AA195" s="8" t="e">
        <f>VLOOKUP(续费明细实时[[#This Row],[parent_user_id]],#REF!,27,0)</f>
        <v>#REF!</v>
      </c>
    </row>
    <row r="196" spans="1:27">
      <c r="A196" s="1">
        <v>45785</v>
      </c>
      <c r="B196" t="s">
        <v>3039</v>
      </c>
      <c r="C196" t="s">
        <v>3040</v>
      </c>
      <c r="D196" t="s">
        <v>548</v>
      </c>
      <c r="E196" t="s">
        <v>546</v>
      </c>
      <c r="F196">
        <v>120</v>
      </c>
      <c r="G196" t="s">
        <v>1929</v>
      </c>
      <c r="H196" t="s">
        <v>559</v>
      </c>
      <c r="I196" t="s">
        <v>1876</v>
      </c>
      <c r="J196">
        <v>18283</v>
      </c>
      <c r="K196" t="s">
        <v>256</v>
      </c>
      <c r="L196" t="s">
        <v>549</v>
      </c>
      <c r="M196" t="s">
        <v>550</v>
      </c>
      <c r="N196" t="s">
        <v>136</v>
      </c>
      <c r="O196" t="s">
        <v>147</v>
      </c>
      <c r="P196" t="s">
        <v>1877</v>
      </c>
      <c r="Q196" t="s">
        <v>3041</v>
      </c>
      <c r="R196" t="s">
        <v>626</v>
      </c>
      <c r="S196">
        <v>2575</v>
      </c>
      <c r="T196" t="s">
        <v>1896</v>
      </c>
      <c r="U196" s="4">
        <v>45785.33997685185</v>
      </c>
      <c r="V196" t="str">
        <f>IFERROR(VLOOKUP(B196,#REF!,1,0),"")</f>
        <v/>
      </c>
      <c r="W196" t="str" cm="1">
        <f t="array" ref="W196">IFERROR(_xlfn.IFS(AND(V196="",X196&lt;&gt;"王园园组",X196&lt;&gt;"other"),K196,AND(V196="",X196="王园园组"),G196),"other")</f>
        <v>other</v>
      </c>
      <c r="X196" t="str" cm="1">
        <f t="array" ref="X196">IFERROR(_xlfn.IFS(AND(V196="",IFERROR(VLOOKUP(N196,#REF!,1,0),1)&lt;&gt;1),N196,AND(V196="",I196="王园园组"),"王园园组"),"other")</f>
        <v>other</v>
      </c>
      <c r="Y196">
        <f>IFERROR(_xlfn.XLOOKUP(MID(T196, FIND("#", SUBSTITUTE(T196, "-", "#", LEN(T196) - LEN(SUBSTITUTE(T196, "-", "")))) + 1, LEN(T196)),#REF!,#REF!),0)</f>
        <v>0</v>
      </c>
      <c r="Z196">
        <f>MONTH(续费明细实时[[#This Row],[success_time]])</f>
        <v>5</v>
      </c>
      <c r="AA196" s="8" t="e">
        <f>VLOOKUP(续费明细实时[[#This Row],[parent_user_id]],#REF!,27,0)</f>
        <v>#REF!</v>
      </c>
    </row>
    <row r="197" spans="1:27">
      <c r="A197" s="1">
        <v>45793</v>
      </c>
      <c r="B197" t="s">
        <v>17529</v>
      </c>
      <c r="C197" t="s">
        <v>17530</v>
      </c>
      <c r="D197" t="s">
        <v>648</v>
      </c>
      <c r="E197" t="s">
        <v>1102</v>
      </c>
      <c r="F197">
        <v>180</v>
      </c>
      <c r="G197" t="s">
        <v>360</v>
      </c>
      <c r="H197" t="s">
        <v>559</v>
      </c>
      <c r="I197" t="s">
        <v>163</v>
      </c>
      <c r="J197">
        <v>14910</v>
      </c>
      <c r="K197" t="s">
        <v>360</v>
      </c>
      <c r="L197" t="s">
        <v>549</v>
      </c>
      <c r="M197" t="s">
        <v>559</v>
      </c>
      <c r="N197" t="s">
        <v>163</v>
      </c>
      <c r="O197" t="s">
        <v>473</v>
      </c>
      <c r="P197" t="s">
        <v>1877</v>
      </c>
      <c r="Q197" t="s">
        <v>17531</v>
      </c>
      <c r="R197" t="s">
        <v>626</v>
      </c>
      <c r="S197">
        <v>2100</v>
      </c>
      <c r="T197" t="s">
        <v>13028</v>
      </c>
      <c r="U197" s="4">
        <v>45793.696631944447</v>
      </c>
      <c r="V197" t="str">
        <f>IFERROR(VLOOKUP(B197,#REF!,1,0),"")</f>
        <v/>
      </c>
      <c r="W197" t="str" cm="1">
        <f t="array" ref="W197">IFERROR(_xlfn.IFS(AND(V197="",X197&lt;&gt;"王园园组",X197&lt;&gt;"other"),K197,AND(V197="",X197="王园园组"),G197),"other")</f>
        <v>other</v>
      </c>
      <c r="X197" t="str" cm="1">
        <f t="array" ref="X197">IFERROR(_xlfn.IFS(AND(V197="",IFERROR(VLOOKUP(N197,#REF!,1,0),1)&lt;&gt;1),N197,AND(V197="",I197="王园园组"),"王园园组"),"other")</f>
        <v>other</v>
      </c>
      <c r="Y197">
        <f>IFERROR(_xlfn.XLOOKUP(MID(T197, FIND("#", SUBSTITUTE(T197, "-", "#", LEN(T197) - LEN(SUBSTITUTE(T197, "-", "")))) + 1, LEN(T197)),#REF!,#REF!),0)</f>
        <v>0</v>
      </c>
      <c r="Z197">
        <f>MONTH(续费明细实时[[#This Row],[success_time]])</f>
        <v>5</v>
      </c>
      <c r="AA197" s="8" t="e">
        <f>VLOOKUP(续费明细实时[[#This Row],[parent_user_id]],#REF!,27,0)</f>
        <v>#REF!</v>
      </c>
    </row>
    <row r="198" spans="1:27">
      <c r="A198" s="1">
        <v>45789</v>
      </c>
      <c r="B198" t="s">
        <v>11694</v>
      </c>
      <c r="C198" t="s">
        <v>11695</v>
      </c>
      <c r="D198" t="s">
        <v>610</v>
      </c>
      <c r="E198" t="s">
        <v>546</v>
      </c>
      <c r="F198">
        <v>60</v>
      </c>
      <c r="G198" t="s">
        <v>1994</v>
      </c>
      <c r="H198" t="s">
        <v>559</v>
      </c>
      <c r="I198" t="s">
        <v>1876</v>
      </c>
      <c r="J198">
        <v>10650</v>
      </c>
      <c r="K198" t="s">
        <v>274</v>
      </c>
      <c r="L198" t="s">
        <v>549</v>
      </c>
      <c r="M198" t="s">
        <v>550</v>
      </c>
      <c r="N198" t="s">
        <v>136</v>
      </c>
      <c r="O198" t="s">
        <v>139</v>
      </c>
      <c r="P198" t="s">
        <v>1877</v>
      </c>
      <c r="Q198" t="s">
        <v>11696</v>
      </c>
      <c r="R198" t="s">
        <v>626</v>
      </c>
      <c r="S198">
        <v>1500</v>
      </c>
      <c r="T198" t="s">
        <v>1891</v>
      </c>
      <c r="U198" s="4">
        <v>45789.950949074075</v>
      </c>
      <c r="V198" t="str">
        <f>IFERROR(VLOOKUP(B198,#REF!,1,0),"")</f>
        <v/>
      </c>
      <c r="W198" t="str" cm="1">
        <f t="array" ref="W198">IFERROR(_xlfn.IFS(AND(V198="",X198&lt;&gt;"王园园组",X198&lt;&gt;"other"),K198,AND(V198="",X198="王园园组"),G198),"other")</f>
        <v>other</v>
      </c>
      <c r="X198" t="str" cm="1">
        <f t="array" ref="X198">IFERROR(_xlfn.IFS(AND(V198="",IFERROR(VLOOKUP(N198,#REF!,1,0),1)&lt;&gt;1),N198,AND(V198="",I198="王园园组"),"王园园组"),"other")</f>
        <v>other</v>
      </c>
      <c r="Y198">
        <f>IFERROR(_xlfn.XLOOKUP(MID(T198, FIND("#", SUBSTITUTE(T198, "-", "#", LEN(T198) - LEN(SUBSTITUTE(T198, "-", "")))) + 1, LEN(T198)),#REF!,#REF!),0)</f>
        <v>0</v>
      </c>
      <c r="Z198">
        <f>MONTH(续费明细实时[[#This Row],[success_time]])</f>
        <v>5</v>
      </c>
      <c r="AA198" s="8" t="e">
        <f>VLOOKUP(续费明细实时[[#This Row],[parent_user_id]],#REF!,27,0)</f>
        <v>#REF!</v>
      </c>
    </row>
    <row r="199" spans="1:27">
      <c r="A199" s="1">
        <v>45788</v>
      </c>
      <c r="B199" t="s">
        <v>9191</v>
      </c>
      <c r="C199" t="s">
        <v>9192</v>
      </c>
      <c r="D199" t="s">
        <v>578</v>
      </c>
      <c r="E199" t="s">
        <v>546</v>
      </c>
      <c r="F199">
        <v>60</v>
      </c>
      <c r="G199" t="s">
        <v>1946</v>
      </c>
      <c r="H199" t="s">
        <v>559</v>
      </c>
      <c r="I199" t="s">
        <v>1876</v>
      </c>
      <c r="J199">
        <v>10650</v>
      </c>
      <c r="K199" t="s">
        <v>300</v>
      </c>
      <c r="L199" t="s">
        <v>549</v>
      </c>
      <c r="M199" t="s">
        <v>550</v>
      </c>
      <c r="N199" t="s">
        <v>136</v>
      </c>
      <c r="O199" t="s">
        <v>143</v>
      </c>
      <c r="P199" t="s">
        <v>1877</v>
      </c>
      <c r="Q199" t="s">
        <v>9193</v>
      </c>
      <c r="R199" t="s">
        <v>626</v>
      </c>
      <c r="S199">
        <v>1500</v>
      </c>
      <c r="T199" t="s">
        <v>1891</v>
      </c>
      <c r="U199" s="4">
        <v>45788.436574074076</v>
      </c>
      <c r="V199" t="str">
        <f>IFERROR(VLOOKUP(B199,#REF!,1,0),"")</f>
        <v/>
      </c>
      <c r="W199" t="str" cm="1">
        <f t="array" ref="W199">IFERROR(_xlfn.IFS(AND(V199="",X199&lt;&gt;"王园园组",X199&lt;&gt;"other"),K199,AND(V199="",X199="王园园组"),G199),"other")</f>
        <v>other</v>
      </c>
      <c r="X199" t="str" cm="1">
        <f t="array" ref="X199">IFERROR(_xlfn.IFS(AND(V199="",IFERROR(VLOOKUP(N199,#REF!,1,0),1)&lt;&gt;1),N199,AND(V199="",I199="王园园组"),"王园园组"),"other")</f>
        <v>other</v>
      </c>
      <c r="Y199">
        <f>IFERROR(_xlfn.XLOOKUP(MID(T199, FIND("#", SUBSTITUTE(T199, "-", "#", LEN(T199) - LEN(SUBSTITUTE(T199, "-", "")))) + 1, LEN(T199)),#REF!,#REF!),0)</f>
        <v>0</v>
      </c>
      <c r="Z199">
        <f>MONTH(续费明细实时[[#This Row],[success_time]])</f>
        <v>5</v>
      </c>
      <c r="AA199" s="8" t="e">
        <f>VLOOKUP(续费明细实时[[#This Row],[parent_user_id]],#REF!,27,0)</f>
        <v>#REF!</v>
      </c>
    </row>
    <row r="200" spans="1:27">
      <c r="A200" s="1">
        <v>45802</v>
      </c>
      <c r="B200" t="s">
        <v>16487</v>
      </c>
      <c r="C200" t="s">
        <v>16488</v>
      </c>
      <c r="D200" t="s">
        <v>548</v>
      </c>
      <c r="E200" t="s">
        <v>546</v>
      </c>
      <c r="F200">
        <v>120</v>
      </c>
      <c r="G200" t="s">
        <v>2139</v>
      </c>
      <c r="H200" t="s">
        <v>559</v>
      </c>
      <c r="I200" t="s">
        <v>1876</v>
      </c>
      <c r="J200">
        <v>18283</v>
      </c>
      <c r="K200" t="s">
        <v>284</v>
      </c>
      <c r="L200" t="s">
        <v>549</v>
      </c>
      <c r="M200" t="s">
        <v>550</v>
      </c>
      <c r="N200" t="s">
        <v>136</v>
      </c>
      <c r="O200" t="s">
        <v>283</v>
      </c>
      <c r="P200" t="s">
        <v>1877</v>
      </c>
      <c r="Q200" t="s">
        <v>16489</v>
      </c>
      <c r="R200" t="s">
        <v>626</v>
      </c>
      <c r="S200">
        <v>2575</v>
      </c>
      <c r="T200" t="s">
        <v>1896</v>
      </c>
      <c r="U200" s="4">
        <v>45802.380729166667</v>
      </c>
      <c r="V200" t="str">
        <f>IFERROR(VLOOKUP(B200,#REF!,1,0),"")</f>
        <v/>
      </c>
      <c r="W200" t="str" cm="1">
        <f t="array" ref="W200">IFERROR(_xlfn.IFS(AND(V200="",X200&lt;&gt;"王园园组",X200&lt;&gt;"other"),K200,AND(V200="",X200="王园园组"),G200),"other")</f>
        <v>other</v>
      </c>
      <c r="X200" t="str" cm="1">
        <f t="array" ref="X200">IFERROR(_xlfn.IFS(AND(V200="",IFERROR(VLOOKUP(N200,#REF!,1,0),1)&lt;&gt;1),N200,AND(V200="",I200="王园园组"),"王园园组"),"other")</f>
        <v>other</v>
      </c>
      <c r="Y200">
        <f>IFERROR(_xlfn.XLOOKUP(MID(T200, FIND("#", SUBSTITUTE(T200, "-", "#", LEN(T200) - LEN(SUBSTITUTE(T200, "-", "")))) + 1, LEN(T200)),#REF!,#REF!),0)</f>
        <v>0</v>
      </c>
      <c r="Z200">
        <f>MONTH(续费明细实时[[#This Row],[success_time]])</f>
        <v>5</v>
      </c>
      <c r="AA200" s="8" t="e">
        <f>VLOOKUP(续费明细实时[[#This Row],[parent_user_id]],#REF!,27,0)</f>
        <v>#REF!</v>
      </c>
    </row>
    <row r="201" spans="1:27">
      <c r="A201" s="1">
        <v>45795</v>
      </c>
      <c r="B201" t="s">
        <v>17136</v>
      </c>
      <c r="C201" t="s">
        <v>17137</v>
      </c>
      <c r="D201" t="s">
        <v>695</v>
      </c>
      <c r="E201" t="s">
        <v>546</v>
      </c>
      <c r="F201">
        <v>120</v>
      </c>
      <c r="G201" t="s">
        <v>1917</v>
      </c>
      <c r="H201" t="s">
        <v>559</v>
      </c>
      <c r="I201" t="s">
        <v>1876</v>
      </c>
      <c r="J201">
        <v>18283</v>
      </c>
      <c r="K201" t="s">
        <v>435</v>
      </c>
      <c r="L201" t="s">
        <v>549</v>
      </c>
      <c r="M201" t="s">
        <v>550</v>
      </c>
      <c r="N201" t="s">
        <v>136</v>
      </c>
      <c r="O201" t="s">
        <v>292</v>
      </c>
      <c r="P201" t="s">
        <v>1877</v>
      </c>
      <c r="Q201" t="s">
        <v>17138</v>
      </c>
      <c r="R201" t="s">
        <v>626</v>
      </c>
      <c r="S201">
        <v>2575</v>
      </c>
      <c r="T201" t="s">
        <v>1896</v>
      </c>
      <c r="U201" s="4">
        <v>45795.696261574078</v>
      </c>
      <c r="V201" t="str">
        <f>IFERROR(VLOOKUP(B201,#REF!,1,0),"")</f>
        <v/>
      </c>
      <c r="W201" t="str" cm="1">
        <f t="array" ref="W201">IFERROR(_xlfn.IFS(AND(V201="",X201&lt;&gt;"王园园组",X201&lt;&gt;"other"),K201,AND(V201="",X201="王园园组"),G201),"other")</f>
        <v>other</v>
      </c>
      <c r="X201" t="str" cm="1">
        <f t="array" ref="X201">IFERROR(_xlfn.IFS(AND(V201="",IFERROR(VLOOKUP(N201,#REF!,1,0),1)&lt;&gt;1),N201,AND(V201="",I201="王园园组"),"王园园组"),"other")</f>
        <v>other</v>
      </c>
      <c r="Y201">
        <f>IFERROR(_xlfn.XLOOKUP(MID(T201, FIND("#", SUBSTITUTE(T201, "-", "#", LEN(T201) - LEN(SUBSTITUTE(T201, "-", "")))) + 1, LEN(T201)),#REF!,#REF!),0)</f>
        <v>0</v>
      </c>
      <c r="Z201">
        <f>MONTH(续费明细实时[[#This Row],[success_time]])</f>
        <v>5</v>
      </c>
      <c r="AA201" s="8" t="e">
        <f>VLOOKUP(续费明细实时[[#This Row],[parent_user_id]],#REF!,27,0)</f>
        <v>#REF!</v>
      </c>
    </row>
    <row r="202" spans="1:27">
      <c r="A202" s="1">
        <v>45794</v>
      </c>
      <c r="B202" t="s">
        <v>17145</v>
      </c>
      <c r="C202" t="s">
        <v>17146</v>
      </c>
      <c r="D202" t="s">
        <v>548</v>
      </c>
      <c r="E202" t="s">
        <v>546</v>
      </c>
      <c r="F202">
        <v>240</v>
      </c>
      <c r="G202" t="s">
        <v>2056</v>
      </c>
      <c r="H202" t="s">
        <v>559</v>
      </c>
      <c r="I202" t="s">
        <v>1876</v>
      </c>
      <c r="J202">
        <v>31950</v>
      </c>
      <c r="K202" t="s">
        <v>220</v>
      </c>
      <c r="L202" t="s">
        <v>549</v>
      </c>
      <c r="M202" t="s">
        <v>550</v>
      </c>
      <c r="N202" t="s">
        <v>551</v>
      </c>
      <c r="O202" t="s">
        <v>145</v>
      </c>
      <c r="P202" t="s">
        <v>1877</v>
      </c>
      <c r="Q202" t="s">
        <v>17147</v>
      </c>
      <c r="R202" t="s">
        <v>626</v>
      </c>
      <c r="S202">
        <v>4500</v>
      </c>
      <c r="T202" t="s">
        <v>1931</v>
      </c>
      <c r="U202" s="4">
        <v>45794.453587962962</v>
      </c>
      <c r="V202" t="str">
        <f>IFERROR(VLOOKUP(B202,#REF!,1,0),"")</f>
        <v/>
      </c>
      <c r="W202" t="str" cm="1">
        <f t="array" ref="W202">IFERROR(_xlfn.IFS(AND(V202="",X202&lt;&gt;"王园园组",X202&lt;&gt;"other"),K202,AND(V202="",X202="王园园组"),G202),"other")</f>
        <v>other</v>
      </c>
      <c r="X202" t="str" cm="1">
        <f t="array" ref="X202">IFERROR(_xlfn.IFS(AND(V202="",IFERROR(VLOOKUP(N202,#REF!,1,0),1)&lt;&gt;1),N202,AND(V202="",I202="王园园组"),"王园园组"),"other")</f>
        <v>other</v>
      </c>
      <c r="Y202">
        <f>IFERROR(_xlfn.XLOOKUP(MID(T202, FIND("#", SUBSTITUTE(T202, "-", "#", LEN(T202) - LEN(SUBSTITUTE(T202, "-", "")))) + 1, LEN(T202)),#REF!,#REF!),0)</f>
        <v>0</v>
      </c>
      <c r="Z202">
        <f>MONTH(续费明细实时[[#This Row],[success_time]])</f>
        <v>5</v>
      </c>
      <c r="AA202" s="8" t="e">
        <f>VLOOKUP(续费明细实时[[#This Row],[parent_user_id]],#REF!,27,0)</f>
        <v>#REF!</v>
      </c>
    </row>
    <row r="203" spans="1:27">
      <c r="A203" s="1">
        <v>45781</v>
      </c>
      <c r="B203" t="s">
        <v>3048</v>
      </c>
      <c r="C203" t="s">
        <v>3049</v>
      </c>
      <c r="D203" t="s">
        <v>558</v>
      </c>
      <c r="E203" t="s">
        <v>1959</v>
      </c>
      <c r="F203">
        <v>24</v>
      </c>
      <c r="G203" t="s">
        <v>2464</v>
      </c>
      <c r="H203" t="s">
        <v>559</v>
      </c>
      <c r="I203" t="s">
        <v>1876</v>
      </c>
      <c r="J203">
        <v>6631</v>
      </c>
      <c r="K203" t="s">
        <v>285</v>
      </c>
      <c r="L203" t="s">
        <v>549</v>
      </c>
      <c r="M203" t="s">
        <v>550</v>
      </c>
      <c r="N203" t="s">
        <v>136</v>
      </c>
      <c r="O203" t="s">
        <v>283</v>
      </c>
      <c r="P203" t="s">
        <v>1877</v>
      </c>
      <c r="Q203" t="s">
        <v>3050</v>
      </c>
      <c r="R203" t="s">
        <v>626</v>
      </c>
      <c r="S203">
        <v>933.93635500000005</v>
      </c>
      <c r="T203" t="s">
        <v>2201</v>
      </c>
      <c r="U203" s="4">
        <v>45781.97320601852</v>
      </c>
      <c r="V203" t="str">
        <f>IFERROR(VLOOKUP(B203,#REF!,1,0),"")</f>
        <v/>
      </c>
      <c r="W203" t="str" cm="1">
        <f t="array" ref="W203">IFERROR(_xlfn.IFS(AND(V203="",X203&lt;&gt;"王园园组",X203&lt;&gt;"other"),K203,AND(V203="",X203="王园园组"),G203),"other")</f>
        <v>other</v>
      </c>
      <c r="X203" t="str" cm="1">
        <f t="array" ref="X203">IFERROR(_xlfn.IFS(AND(V203="",IFERROR(VLOOKUP(N203,#REF!,1,0),1)&lt;&gt;1),N203,AND(V203="",I203="王园园组"),"王园园组"),"other")</f>
        <v>other</v>
      </c>
      <c r="Y203">
        <f>IFERROR(_xlfn.XLOOKUP(MID(T203, FIND("#", SUBSTITUTE(T203, "-", "#", LEN(T203) - LEN(SUBSTITUTE(T203, "-", "")))) + 1, LEN(T203)),#REF!,#REF!),0)</f>
        <v>0</v>
      </c>
      <c r="Z203">
        <f>MONTH(续费明细实时[[#This Row],[success_time]])</f>
        <v>5</v>
      </c>
      <c r="AA203" s="8" t="e">
        <f>VLOOKUP(续费明细实时[[#This Row],[parent_user_id]],#REF!,27,0)</f>
        <v>#REF!</v>
      </c>
    </row>
    <row r="204" spans="1:27">
      <c r="A204" s="1">
        <v>45795</v>
      </c>
      <c r="B204" t="s">
        <v>17201</v>
      </c>
      <c r="C204" t="s">
        <v>17202</v>
      </c>
      <c r="D204" t="s">
        <v>548</v>
      </c>
      <c r="E204" t="s">
        <v>546</v>
      </c>
      <c r="F204">
        <v>120</v>
      </c>
      <c r="G204" t="s">
        <v>626</v>
      </c>
      <c r="H204" t="s">
        <v>626</v>
      </c>
      <c r="I204" t="s">
        <v>626</v>
      </c>
      <c r="J204">
        <v>17750</v>
      </c>
      <c r="K204" t="s">
        <v>290</v>
      </c>
      <c r="L204" t="s">
        <v>549</v>
      </c>
      <c r="M204" t="s">
        <v>550</v>
      </c>
      <c r="N204" t="s">
        <v>136</v>
      </c>
      <c r="O204" t="s">
        <v>283</v>
      </c>
      <c r="P204" t="s">
        <v>1877</v>
      </c>
      <c r="Q204" t="s">
        <v>17203</v>
      </c>
      <c r="R204" t="s">
        <v>626</v>
      </c>
      <c r="S204">
        <v>2500</v>
      </c>
      <c r="T204" t="s">
        <v>1896</v>
      </c>
      <c r="U204" s="4">
        <v>45795.44971064815</v>
      </c>
      <c r="V204" t="str">
        <f>IFERROR(VLOOKUP(B204,#REF!,1,0),"")</f>
        <v/>
      </c>
      <c r="W204" t="str" cm="1">
        <f t="array" ref="W204">IFERROR(_xlfn.IFS(AND(V204="",X204&lt;&gt;"王园园组",X204&lt;&gt;"other"),K204,AND(V204="",X204="王园园组"),G204),"other")</f>
        <v>other</v>
      </c>
      <c r="X204" t="str" cm="1">
        <f t="array" ref="X204">IFERROR(_xlfn.IFS(AND(V204="",IFERROR(VLOOKUP(N204,#REF!,1,0),1)&lt;&gt;1),N204,AND(V204="",I204="王园园组"),"王园园组"),"other")</f>
        <v>other</v>
      </c>
      <c r="Y204">
        <f>IFERROR(_xlfn.XLOOKUP(MID(T204, FIND("#", SUBSTITUTE(T204, "-", "#", LEN(T204) - LEN(SUBSTITUTE(T204, "-", "")))) + 1, LEN(T204)),#REF!,#REF!),0)</f>
        <v>0</v>
      </c>
      <c r="Z204">
        <f>MONTH(续费明细实时[[#This Row],[success_time]])</f>
        <v>5</v>
      </c>
      <c r="AA204" s="8" t="e">
        <f>VLOOKUP(续费明细实时[[#This Row],[parent_user_id]],#REF!,27,0)</f>
        <v>#REF!</v>
      </c>
    </row>
    <row r="205" spans="1:27">
      <c r="A205" s="1">
        <v>45797</v>
      </c>
      <c r="B205" t="s">
        <v>16765</v>
      </c>
      <c r="C205" t="s">
        <v>16766</v>
      </c>
      <c r="D205" t="s">
        <v>548</v>
      </c>
      <c r="E205" t="s">
        <v>546</v>
      </c>
      <c r="F205">
        <v>120</v>
      </c>
      <c r="G205" t="s">
        <v>1978</v>
      </c>
      <c r="H205" t="s">
        <v>559</v>
      </c>
      <c r="I205" t="s">
        <v>1876</v>
      </c>
      <c r="J205">
        <v>18283</v>
      </c>
      <c r="K205" t="s">
        <v>197</v>
      </c>
      <c r="L205" t="s">
        <v>549</v>
      </c>
      <c r="M205" t="s">
        <v>559</v>
      </c>
      <c r="N205" t="s">
        <v>469</v>
      </c>
      <c r="O205" t="s">
        <v>189</v>
      </c>
      <c r="P205" t="s">
        <v>1877</v>
      </c>
      <c r="Q205" t="s">
        <v>16767</v>
      </c>
      <c r="R205" t="s">
        <v>626</v>
      </c>
      <c r="S205">
        <v>2575</v>
      </c>
      <c r="T205" t="s">
        <v>1896</v>
      </c>
      <c r="U205" s="4">
        <v>45797.577268518522</v>
      </c>
      <c r="V205" t="str">
        <f>IFERROR(VLOOKUP(B205,#REF!,1,0),"")</f>
        <v/>
      </c>
      <c r="W205" t="str" cm="1">
        <f t="array" ref="W205">IFERROR(_xlfn.IFS(AND(V205="",X205&lt;&gt;"王园园组",X205&lt;&gt;"other"),K205,AND(V205="",X205="王园园组"),G205),"other")</f>
        <v>other</v>
      </c>
      <c r="X205" t="str" cm="1">
        <f t="array" ref="X205">IFERROR(_xlfn.IFS(AND(V205="",IFERROR(VLOOKUP(N205,#REF!,1,0),1)&lt;&gt;1),N205,AND(V205="",I205="王园园组"),"王园园组"),"other")</f>
        <v>other</v>
      </c>
      <c r="Y205">
        <f>IFERROR(_xlfn.XLOOKUP(MID(T205, FIND("#", SUBSTITUTE(T205, "-", "#", LEN(T205) - LEN(SUBSTITUTE(T205, "-", "")))) + 1, LEN(T205)),#REF!,#REF!),0)</f>
        <v>0</v>
      </c>
      <c r="Z205">
        <f>MONTH(续费明细实时[[#This Row],[success_time]])</f>
        <v>5</v>
      </c>
      <c r="AA205" s="8" t="e">
        <f>VLOOKUP(续费明细实时[[#This Row],[parent_user_id]],#REF!,27,0)</f>
        <v>#REF!</v>
      </c>
    </row>
    <row r="206" spans="1:27">
      <c r="A206" s="1">
        <v>45783</v>
      </c>
      <c r="B206" t="s">
        <v>2595</v>
      </c>
      <c r="C206" t="s">
        <v>2596</v>
      </c>
      <c r="D206" t="s">
        <v>1088</v>
      </c>
      <c r="E206" t="s">
        <v>641</v>
      </c>
      <c r="F206">
        <v>288</v>
      </c>
      <c r="G206" t="s">
        <v>2219</v>
      </c>
      <c r="H206" t="s">
        <v>559</v>
      </c>
      <c r="I206" t="s">
        <v>1876</v>
      </c>
      <c r="J206">
        <v>26973</v>
      </c>
      <c r="K206" t="s">
        <v>297</v>
      </c>
      <c r="L206" t="s">
        <v>549</v>
      </c>
      <c r="M206" t="s">
        <v>550</v>
      </c>
      <c r="N206" t="s">
        <v>136</v>
      </c>
      <c r="O206" t="s">
        <v>143</v>
      </c>
      <c r="P206" t="s">
        <v>1877</v>
      </c>
      <c r="Q206" t="s">
        <v>2597</v>
      </c>
      <c r="R206" t="s">
        <v>626</v>
      </c>
      <c r="S206">
        <v>3799</v>
      </c>
      <c r="T206" t="s">
        <v>2160</v>
      </c>
      <c r="U206" s="4">
        <v>45783.761122685188</v>
      </c>
      <c r="V206" t="str">
        <f>IFERROR(VLOOKUP(B206,#REF!,1,0),"")</f>
        <v/>
      </c>
      <c r="W206" t="str" cm="1">
        <f t="array" ref="W206">IFERROR(_xlfn.IFS(AND(V206="",X206&lt;&gt;"王园园组",X206&lt;&gt;"other"),K206,AND(V206="",X206="王园园组"),G206),"other")</f>
        <v>other</v>
      </c>
      <c r="X206" t="str" cm="1">
        <f t="array" ref="X206">IFERROR(_xlfn.IFS(AND(V206="",IFERROR(VLOOKUP(N206,#REF!,1,0),1)&lt;&gt;1),N206,AND(V206="",I206="王园园组"),"王园园组"),"other")</f>
        <v>other</v>
      </c>
      <c r="Y206">
        <f>IFERROR(_xlfn.XLOOKUP(MID(T206, FIND("#", SUBSTITUTE(T206, "-", "#", LEN(T206) - LEN(SUBSTITUTE(T206, "-", "")))) + 1, LEN(T206)),#REF!,#REF!),0)</f>
        <v>0</v>
      </c>
      <c r="Z206">
        <f>MONTH(续费明细实时[[#This Row],[success_time]])</f>
        <v>5</v>
      </c>
      <c r="AA206" s="8" t="e">
        <f>VLOOKUP(续费明细实时[[#This Row],[parent_user_id]],#REF!,27,0)</f>
        <v>#REF!</v>
      </c>
    </row>
    <row r="207" spans="1:27" hidden="1">
      <c r="A207" s="1">
        <v>45802</v>
      </c>
      <c r="B207" t="s">
        <v>15935</v>
      </c>
      <c r="C207" t="s">
        <v>15936</v>
      </c>
      <c r="D207" t="s">
        <v>2740</v>
      </c>
      <c r="E207" t="s">
        <v>1102</v>
      </c>
      <c r="F207">
        <v>180</v>
      </c>
      <c r="G207" t="s">
        <v>347</v>
      </c>
      <c r="H207" t="s">
        <v>559</v>
      </c>
      <c r="I207" t="s">
        <v>163</v>
      </c>
      <c r="J207">
        <v>14910</v>
      </c>
      <c r="K207" t="s">
        <v>626</v>
      </c>
      <c r="L207" t="s">
        <v>649</v>
      </c>
      <c r="M207" t="s">
        <v>649</v>
      </c>
      <c r="N207" t="s">
        <v>649</v>
      </c>
      <c r="O207" t="s">
        <v>649</v>
      </c>
      <c r="P207" t="s">
        <v>1877</v>
      </c>
      <c r="Q207" t="s">
        <v>15937</v>
      </c>
      <c r="R207" t="s">
        <v>626</v>
      </c>
      <c r="S207">
        <v>2100</v>
      </c>
      <c r="T207" t="s">
        <v>13028</v>
      </c>
      <c r="U207" s="4">
        <v>45802.674849537034</v>
      </c>
      <c r="V207" t="str">
        <f>IFERROR(VLOOKUP(B207,#REF!,1,0),"")</f>
        <v/>
      </c>
      <c r="W207" t="str" cm="1">
        <f t="array" ref="W207">IFERROR(_xlfn.IFS(AND(V207="",X207&lt;&gt;"王园园组",X207&lt;&gt;"other"),K207,AND(V207="",X207="王园园组"),G207),"other")</f>
        <v>other</v>
      </c>
      <c r="X207" t="str" cm="1">
        <f t="array" ref="X207">IFERROR(_xlfn.IFS(AND(V207="",IFERROR(VLOOKUP(N207,#REF!,1,0),1)&lt;&gt;1),N207,AND(V207="",I207="王园园组"),"王园园组"),"other")</f>
        <v>other</v>
      </c>
      <c r="Y207">
        <f>IFERROR(_xlfn.XLOOKUP(MID(T207, FIND("#", SUBSTITUTE(T207, "-", "#", LEN(T207) - LEN(SUBSTITUTE(T207, "-", "")))) + 1, LEN(T207)),#REF!,#REF!),0)</f>
        <v>0</v>
      </c>
      <c r="Z207">
        <f>MONTH(续费明细实时[[#This Row],[success_time]])</f>
        <v>5</v>
      </c>
      <c r="AA207" s="8" t="e">
        <f>VLOOKUP(续费明细实时[[#This Row],[parent_user_id]],#REF!,27,0)</f>
        <v>#REF!</v>
      </c>
    </row>
    <row r="208" spans="1:27">
      <c r="A208" s="1">
        <v>45794</v>
      </c>
      <c r="B208" t="s">
        <v>16801</v>
      </c>
      <c r="C208" t="s">
        <v>16802</v>
      </c>
      <c r="D208" t="s">
        <v>695</v>
      </c>
      <c r="E208" t="s">
        <v>1102</v>
      </c>
      <c r="F208">
        <v>240</v>
      </c>
      <c r="G208" t="s">
        <v>362</v>
      </c>
      <c r="H208" t="s">
        <v>559</v>
      </c>
      <c r="I208" t="s">
        <v>163</v>
      </c>
      <c r="J208">
        <v>20114</v>
      </c>
      <c r="K208" t="s">
        <v>362</v>
      </c>
      <c r="L208" t="s">
        <v>549</v>
      </c>
      <c r="M208" t="s">
        <v>559</v>
      </c>
      <c r="N208" t="s">
        <v>163</v>
      </c>
      <c r="O208" t="s">
        <v>473</v>
      </c>
      <c r="P208" t="s">
        <v>1877</v>
      </c>
      <c r="Q208" t="s">
        <v>16803</v>
      </c>
      <c r="R208" t="s">
        <v>626</v>
      </c>
      <c r="S208">
        <v>2833</v>
      </c>
      <c r="T208" t="s">
        <v>9057</v>
      </c>
      <c r="U208" s="4">
        <v>45794.818703703706</v>
      </c>
      <c r="V208" t="str">
        <f>IFERROR(VLOOKUP(B208,#REF!,1,0),"")</f>
        <v/>
      </c>
      <c r="W208" t="str" cm="1">
        <f t="array" ref="W208">IFERROR(_xlfn.IFS(AND(V208="",X208&lt;&gt;"王园园组",X208&lt;&gt;"other"),K208,AND(V208="",X208="王园园组"),G208),"other")</f>
        <v>other</v>
      </c>
      <c r="X208" t="str" cm="1">
        <f t="array" ref="X208">IFERROR(_xlfn.IFS(AND(V208="",IFERROR(VLOOKUP(N208,#REF!,1,0),1)&lt;&gt;1),N208,AND(V208="",I208="王园园组"),"王园园组"),"other")</f>
        <v>other</v>
      </c>
      <c r="Y208">
        <f>IFERROR(_xlfn.XLOOKUP(MID(T208, FIND("#", SUBSTITUTE(T208, "-", "#", LEN(T208) - LEN(SUBSTITUTE(T208, "-", "")))) + 1, LEN(T208)),#REF!,#REF!),0)</f>
        <v>0</v>
      </c>
      <c r="Z208">
        <f>MONTH(续费明细实时[[#This Row],[success_time]])</f>
        <v>5</v>
      </c>
      <c r="AA208" s="8" t="e">
        <f>VLOOKUP(续费明细实时[[#This Row],[parent_user_id]],#REF!,27,0)</f>
        <v>#REF!</v>
      </c>
    </row>
    <row r="209" spans="1:27">
      <c r="A209" s="1">
        <v>45793</v>
      </c>
      <c r="B209" t="s">
        <v>16804</v>
      </c>
      <c r="C209" t="s">
        <v>16805</v>
      </c>
      <c r="D209" t="s">
        <v>548</v>
      </c>
      <c r="E209" t="s">
        <v>546</v>
      </c>
      <c r="F209">
        <v>240</v>
      </c>
      <c r="G209" t="s">
        <v>2071</v>
      </c>
      <c r="H209" t="s">
        <v>559</v>
      </c>
      <c r="I209" t="s">
        <v>1876</v>
      </c>
      <c r="J209">
        <v>31950</v>
      </c>
      <c r="K209" t="s">
        <v>225</v>
      </c>
      <c r="L209" t="s">
        <v>549</v>
      </c>
      <c r="M209" t="s">
        <v>550</v>
      </c>
      <c r="N209" t="s">
        <v>551</v>
      </c>
      <c r="O209" t="s">
        <v>145</v>
      </c>
      <c r="P209" t="s">
        <v>1877</v>
      </c>
      <c r="Q209" t="s">
        <v>16806</v>
      </c>
      <c r="R209" t="s">
        <v>626</v>
      </c>
      <c r="S209">
        <v>4500</v>
      </c>
      <c r="T209" t="s">
        <v>1931</v>
      </c>
      <c r="U209" s="4">
        <v>45793.401724537034</v>
      </c>
      <c r="V209" t="str">
        <f>IFERROR(VLOOKUP(B209,#REF!,1,0),"")</f>
        <v/>
      </c>
      <c r="W209" t="str" cm="1">
        <f t="array" ref="W209">IFERROR(_xlfn.IFS(AND(V209="",X209&lt;&gt;"王园园组",X209&lt;&gt;"other"),K209,AND(V209="",X209="王园园组"),G209),"other")</f>
        <v>other</v>
      </c>
      <c r="X209" t="str" cm="1">
        <f t="array" ref="X209">IFERROR(_xlfn.IFS(AND(V209="",IFERROR(VLOOKUP(N209,#REF!,1,0),1)&lt;&gt;1),N209,AND(V209="",I209="王园园组"),"王园园组"),"other")</f>
        <v>other</v>
      </c>
      <c r="Y209">
        <f>IFERROR(_xlfn.XLOOKUP(MID(T209, FIND("#", SUBSTITUTE(T209, "-", "#", LEN(T209) - LEN(SUBSTITUTE(T209, "-", "")))) + 1, LEN(T209)),#REF!,#REF!),0)</f>
        <v>0</v>
      </c>
      <c r="Z209">
        <f>MONTH(续费明细实时[[#This Row],[success_time]])</f>
        <v>5</v>
      </c>
      <c r="AA209" s="8" t="e">
        <f>VLOOKUP(续费明细实时[[#This Row],[parent_user_id]],#REF!,27,0)</f>
        <v>#REF!</v>
      </c>
    </row>
    <row r="210" spans="1:27">
      <c r="A210" s="1">
        <v>45791</v>
      </c>
      <c r="B210" t="s">
        <v>16756</v>
      </c>
      <c r="C210" t="s">
        <v>16757</v>
      </c>
      <c r="D210" t="s">
        <v>610</v>
      </c>
      <c r="E210" t="s">
        <v>641</v>
      </c>
      <c r="F210">
        <v>48</v>
      </c>
      <c r="G210" t="s">
        <v>2178</v>
      </c>
      <c r="H210" t="s">
        <v>559</v>
      </c>
      <c r="I210" t="s">
        <v>1876</v>
      </c>
      <c r="J210">
        <v>5964</v>
      </c>
      <c r="K210" t="s">
        <v>291</v>
      </c>
      <c r="L210" t="s">
        <v>549</v>
      </c>
      <c r="M210" t="s">
        <v>550</v>
      </c>
      <c r="N210" t="s">
        <v>136</v>
      </c>
      <c r="O210" t="s">
        <v>292</v>
      </c>
      <c r="P210" t="s">
        <v>1877</v>
      </c>
      <c r="Q210" t="s">
        <v>16758</v>
      </c>
      <c r="R210" t="s">
        <v>626</v>
      </c>
      <c r="S210">
        <v>840</v>
      </c>
      <c r="T210" t="s">
        <v>13832</v>
      </c>
      <c r="U210" s="4">
        <v>45791.60738425926</v>
      </c>
      <c r="V210" t="str">
        <f>IFERROR(VLOOKUP(B210,#REF!,1,0),"")</f>
        <v/>
      </c>
      <c r="W210" t="str" cm="1">
        <f t="array" ref="W210">IFERROR(_xlfn.IFS(AND(V210="",X210&lt;&gt;"王园园组",X210&lt;&gt;"other"),K210,AND(V210="",X210="王园园组"),G210),"other")</f>
        <v>other</v>
      </c>
      <c r="X210" t="str" cm="1">
        <f t="array" ref="X210">IFERROR(_xlfn.IFS(AND(V210="",IFERROR(VLOOKUP(N210,#REF!,1,0),1)&lt;&gt;1),N210,AND(V210="",I210="王园园组"),"王园园组"),"other")</f>
        <v>other</v>
      </c>
      <c r="Y210">
        <f>IFERROR(_xlfn.XLOOKUP(MID(T210, FIND("#", SUBSTITUTE(T210, "-", "#", LEN(T210) - LEN(SUBSTITUTE(T210, "-", "")))) + 1, LEN(T210)),#REF!,#REF!),0)</f>
        <v>0</v>
      </c>
      <c r="Z210">
        <f>MONTH(续费明细实时[[#This Row],[success_time]])</f>
        <v>5</v>
      </c>
      <c r="AA210" s="8" t="e">
        <f>VLOOKUP(续费明细实时[[#This Row],[parent_user_id]],#REF!,27,0)</f>
        <v>#REF!</v>
      </c>
    </row>
    <row r="211" spans="1:27">
      <c r="A211" s="1">
        <v>45790</v>
      </c>
      <c r="B211" t="s">
        <v>16759</v>
      </c>
      <c r="C211" t="s">
        <v>16760</v>
      </c>
      <c r="D211" t="s">
        <v>632</v>
      </c>
      <c r="E211" t="s">
        <v>546</v>
      </c>
      <c r="F211">
        <v>240</v>
      </c>
      <c r="G211" t="s">
        <v>2113</v>
      </c>
      <c r="H211" t="s">
        <v>559</v>
      </c>
      <c r="I211" t="s">
        <v>1876</v>
      </c>
      <c r="J211">
        <v>32303</v>
      </c>
      <c r="K211" t="s">
        <v>218</v>
      </c>
      <c r="L211" t="s">
        <v>549</v>
      </c>
      <c r="M211" t="s">
        <v>550</v>
      </c>
      <c r="N211" t="s">
        <v>551</v>
      </c>
      <c r="O211" t="s">
        <v>145</v>
      </c>
      <c r="P211" t="s">
        <v>1877</v>
      </c>
      <c r="Q211" t="s">
        <v>16761</v>
      </c>
      <c r="R211" t="s">
        <v>626</v>
      </c>
      <c r="S211">
        <v>4549.6875810000001</v>
      </c>
      <c r="T211" t="s">
        <v>1931</v>
      </c>
      <c r="U211" s="4">
        <v>45790.866805555554</v>
      </c>
      <c r="V211" t="str">
        <f>IFERROR(VLOOKUP(B211,#REF!,1,0),"")</f>
        <v/>
      </c>
      <c r="W211" t="str" cm="1">
        <f t="array" ref="W211">IFERROR(_xlfn.IFS(AND(V211="",X211&lt;&gt;"王园园组",X211&lt;&gt;"other"),K211,AND(V211="",X211="王园园组"),G211),"other")</f>
        <v>other</v>
      </c>
      <c r="X211" t="str" cm="1">
        <f t="array" ref="X211">IFERROR(_xlfn.IFS(AND(V211="",IFERROR(VLOOKUP(N211,#REF!,1,0),1)&lt;&gt;1),N211,AND(V211="",I211="王园园组"),"王园园组"),"other")</f>
        <v>other</v>
      </c>
      <c r="Y211">
        <f>IFERROR(_xlfn.XLOOKUP(MID(T211, FIND("#", SUBSTITUTE(T211, "-", "#", LEN(T211) - LEN(SUBSTITUTE(T211, "-", "")))) + 1, LEN(T211)),#REF!,#REF!),0)</f>
        <v>0</v>
      </c>
      <c r="Z211">
        <f>MONTH(续费明细实时[[#This Row],[success_time]])</f>
        <v>5</v>
      </c>
      <c r="AA211" s="8" t="e">
        <f>VLOOKUP(续费明细实时[[#This Row],[parent_user_id]],#REF!,27,0)</f>
        <v>#REF!</v>
      </c>
    </row>
    <row r="212" spans="1:27">
      <c r="A212" s="1">
        <v>45802</v>
      </c>
      <c r="B212" t="s">
        <v>17633</v>
      </c>
      <c r="C212" t="s">
        <v>17634</v>
      </c>
      <c r="D212" t="s">
        <v>886</v>
      </c>
      <c r="E212" t="s">
        <v>546</v>
      </c>
      <c r="F212">
        <v>120</v>
      </c>
      <c r="G212" t="s">
        <v>365</v>
      </c>
      <c r="H212" t="s">
        <v>559</v>
      </c>
      <c r="I212" t="s">
        <v>163</v>
      </c>
      <c r="J212">
        <v>17750</v>
      </c>
      <c r="K212" t="s">
        <v>365</v>
      </c>
      <c r="L212" t="s">
        <v>549</v>
      </c>
      <c r="M212" t="s">
        <v>559</v>
      </c>
      <c r="N212" t="s">
        <v>163</v>
      </c>
      <c r="O212" t="s">
        <v>473</v>
      </c>
      <c r="P212" t="s">
        <v>1877</v>
      </c>
      <c r="Q212" t="s">
        <v>17635</v>
      </c>
      <c r="R212" t="s">
        <v>626</v>
      </c>
      <c r="S212">
        <v>2500</v>
      </c>
      <c r="T212" t="s">
        <v>1896</v>
      </c>
      <c r="U212" s="4">
        <v>45802.509884259256</v>
      </c>
      <c r="V212" t="str">
        <f>IFERROR(VLOOKUP(B212,#REF!,1,0),"")</f>
        <v/>
      </c>
      <c r="W212" t="str" cm="1">
        <f t="array" ref="W212">IFERROR(_xlfn.IFS(AND(V212="",X212&lt;&gt;"王园园组",X212&lt;&gt;"other"),K212,AND(V212="",X212="王园园组"),G212),"other")</f>
        <v>other</v>
      </c>
      <c r="X212" t="str" cm="1">
        <f t="array" ref="X212">IFERROR(_xlfn.IFS(AND(V212="",IFERROR(VLOOKUP(N212,#REF!,1,0),1)&lt;&gt;1),N212,AND(V212="",I212="王园园组"),"王园园组"),"other")</f>
        <v>other</v>
      </c>
      <c r="Y212">
        <f>IFERROR(_xlfn.XLOOKUP(MID(T212, FIND("#", SUBSTITUTE(T212, "-", "#", LEN(T212) - LEN(SUBSTITUTE(T212, "-", "")))) + 1, LEN(T212)),#REF!,#REF!),0)</f>
        <v>0</v>
      </c>
      <c r="Z212">
        <f>MONTH(续费明细实时[[#This Row],[success_time]])</f>
        <v>5</v>
      </c>
      <c r="AA212" s="8" t="e">
        <f>VLOOKUP(续费明细实时[[#This Row],[parent_user_id]],#REF!,27,0)</f>
        <v>#REF!</v>
      </c>
    </row>
    <row r="213" spans="1:27">
      <c r="A213" s="1">
        <v>45799</v>
      </c>
      <c r="B213" t="s">
        <v>16762</v>
      </c>
      <c r="C213" t="s">
        <v>16763</v>
      </c>
      <c r="D213" t="s">
        <v>548</v>
      </c>
      <c r="E213" t="s">
        <v>546</v>
      </c>
      <c r="F213">
        <v>60</v>
      </c>
      <c r="G213" t="s">
        <v>1969</v>
      </c>
      <c r="H213" t="s">
        <v>559</v>
      </c>
      <c r="I213" t="s">
        <v>1876</v>
      </c>
      <c r="J213">
        <v>10650</v>
      </c>
      <c r="K213" t="s">
        <v>317</v>
      </c>
      <c r="L213" t="s">
        <v>549</v>
      </c>
      <c r="M213" t="s">
        <v>550</v>
      </c>
      <c r="N213" t="s">
        <v>616</v>
      </c>
      <c r="O213" t="s">
        <v>314</v>
      </c>
      <c r="P213" t="s">
        <v>1877</v>
      </c>
      <c r="Q213" t="s">
        <v>16764</v>
      </c>
      <c r="R213" t="s">
        <v>626</v>
      </c>
      <c r="S213">
        <v>1500</v>
      </c>
      <c r="T213" t="s">
        <v>1891</v>
      </c>
      <c r="U213" s="4">
        <v>45799.238530092596</v>
      </c>
      <c r="V213" t="str">
        <f>IFERROR(VLOOKUP(B213,#REF!,1,0),"")</f>
        <v/>
      </c>
      <c r="W213" t="str" cm="1">
        <f t="array" ref="W213">IFERROR(_xlfn.IFS(AND(V213="",X213&lt;&gt;"王园园组",X213&lt;&gt;"other"),K213,AND(V213="",X213="王园园组"),G213),"other")</f>
        <v>other</v>
      </c>
      <c r="X213" t="str" cm="1">
        <f t="array" ref="X213">IFERROR(_xlfn.IFS(AND(V213="",IFERROR(VLOOKUP(N213,#REF!,1,0),1)&lt;&gt;1),N213,AND(V213="",I213="王园园组"),"王园园组"),"other")</f>
        <v>other</v>
      </c>
      <c r="Y213">
        <f>IFERROR(_xlfn.XLOOKUP(MID(T213, FIND("#", SUBSTITUTE(T213, "-", "#", LEN(T213) - LEN(SUBSTITUTE(T213, "-", "")))) + 1, LEN(T213)),#REF!,#REF!),0)</f>
        <v>0</v>
      </c>
      <c r="Z213">
        <f>MONTH(续费明细实时[[#This Row],[success_time]])</f>
        <v>5</v>
      </c>
      <c r="AA213" s="8" t="e">
        <f>VLOOKUP(续费明细实时[[#This Row],[parent_user_id]],#REF!,27,0)</f>
        <v>#REF!</v>
      </c>
    </row>
    <row r="214" spans="1:27">
      <c r="A214" s="1">
        <v>45805</v>
      </c>
      <c r="B214" t="s">
        <v>29563</v>
      </c>
      <c r="C214" t="s">
        <v>29564</v>
      </c>
      <c r="D214" t="s">
        <v>695</v>
      </c>
      <c r="E214" t="s">
        <v>546</v>
      </c>
      <c r="F214">
        <v>60</v>
      </c>
      <c r="G214" t="s">
        <v>1917</v>
      </c>
      <c r="H214" t="s">
        <v>559</v>
      </c>
      <c r="I214" t="s">
        <v>1876</v>
      </c>
      <c r="J214">
        <v>10970</v>
      </c>
      <c r="K214" t="s">
        <v>291</v>
      </c>
      <c r="L214" t="s">
        <v>549</v>
      </c>
      <c r="M214" t="s">
        <v>550</v>
      </c>
      <c r="N214" t="s">
        <v>136</v>
      </c>
      <c r="O214" t="s">
        <v>292</v>
      </c>
      <c r="P214" t="s">
        <v>1877</v>
      </c>
      <c r="Q214" t="s">
        <v>29565</v>
      </c>
      <c r="R214" t="s">
        <v>626</v>
      </c>
      <c r="S214">
        <v>1545</v>
      </c>
      <c r="T214" t="s">
        <v>1891</v>
      </c>
      <c r="U214" s="4">
        <v>45805.693136574075</v>
      </c>
      <c r="V214" t="str">
        <f>IFERROR(VLOOKUP(B214,#REF!,1,0),"")</f>
        <v/>
      </c>
      <c r="W214" t="str" cm="1">
        <f t="array" ref="W214">IFERROR(_xlfn.IFS(AND(V214="",X214&lt;&gt;"王园园组",X214&lt;&gt;"other"),K214,AND(V214="",X214="王园园组"),G214),"other")</f>
        <v>other</v>
      </c>
      <c r="X214" t="str" cm="1">
        <f t="array" ref="X214">IFERROR(_xlfn.IFS(AND(V214="",IFERROR(VLOOKUP(N214,#REF!,1,0),1)&lt;&gt;1),N214,AND(V214="",I214="王园园组"),"王园园组"),"other")</f>
        <v>other</v>
      </c>
      <c r="Y214">
        <f>IFERROR(_xlfn.XLOOKUP(MID(T214, FIND("#", SUBSTITUTE(T214, "-", "#", LEN(T214) - LEN(SUBSTITUTE(T214, "-", "")))) + 1, LEN(T214)),#REF!,#REF!),0)</f>
        <v>0</v>
      </c>
      <c r="Z214">
        <f>MONTH(续费明细实时[[#This Row],[success_time]])</f>
        <v>5</v>
      </c>
      <c r="AA214" s="8" t="e">
        <f>VLOOKUP(续费明细实时[[#This Row],[parent_user_id]],#REF!,27,0)</f>
        <v>#REF!</v>
      </c>
    </row>
    <row r="215" spans="1:27">
      <c r="A215" s="1">
        <v>45790</v>
      </c>
      <c r="B215" t="s">
        <v>11709</v>
      </c>
      <c r="C215" t="s">
        <v>11710</v>
      </c>
      <c r="D215" t="s">
        <v>548</v>
      </c>
      <c r="E215" t="s">
        <v>546</v>
      </c>
      <c r="F215">
        <v>240</v>
      </c>
      <c r="G215" t="s">
        <v>2139</v>
      </c>
      <c r="H215" t="s">
        <v>559</v>
      </c>
      <c r="I215" t="s">
        <v>1876</v>
      </c>
      <c r="J215">
        <v>31950</v>
      </c>
      <c r="K215" t="s">
        <v>289</v>
      </c>
      <c r="L215" t="s">
        <v>549</v>
      </c>
      <c r="M215" t="s">
        <v>550</v>
      </c>
      <c r="N215" t="s">
        <v>136</v>
      </c>
      <c r="O215" t="s">
        <v>283</v>
      </c>
      <c r="P215" t="s">
        <v>1877</v>
      </c>
      <c r="Q215" t="s">
        <v>11711</v>
      </c>
      <c r="R215" t="s">
        <v>626</v>
      </c>
      <c r="S215">
        <v>4500</v>
      </c>
      <c r="T215" t="s">
        <v>1931</v>
      </c>
      <c r="U215" s="4">
        <v>45790.279537037037</v>
      </c>
      <c r="V215" t="str">
        <f>IFERROR(VLOOKUP(B215,#REF!,1,0),"")</f>
        <v/>
      </c>
      <c r="W215" t="str" cm="1">
        <f t="array" ref="W215">IFERROR(_xlfn.IFS(AND(V215="",X215&lt;&gt;"王园园组",X215&lt;&gt;"other"),K215,AND(V215="",X215="王园园组"),G215),"other")</f>
        <v>other</v>
      </c>
      <c r="X215" t="str" cm="1">
        <f t="array" ref="X215">IFERROR(_xlfn.IFS(AND(V215="",IFERROR(VLOOKUP(N215,#REF!,1,0),1)&lt;&gt;1),N215,AND(V215="",I215="王园园组"),"王园园组"),"other")</f>
        <v>other</v>
      </c>
      <c r="Y215">
        <f>IFERROR(_xlfn.XLOOKUP(MID(T215, FIND("#", SUBSTITUTE(T215, "-", "#", LEN(T215) - LEN(SUBSTITUTE(T215, "-", "")))) + 1, LEN(T215)),#REF!,#REF!),0)</f>
        <v>0</v>
      </c>
      <c r="Z215">
        <f>MONTH(续费明细实时[[#This Row],[success_time]])</f>
        <v>5</v>
      </c>
      <c r="AA215" s="8" t="e">
        <f>VLOOKUP(续费明细实时[[#This Row],[parent_user_id]],#REF!,27,0)</f>
        <v>#REF!</v>
      </c>
    </row>
    <row r="216" spans="1:27">
      <c r="A216" s="1">
        <v>45799</v>
      </c>
      <c r="B216" t="s">
        <v>16665</v>
      </c>
      <c r="C216" t="s">
        <v>16666</v>
      </c>
      <c r="D216" t="s">
        <v>16667</v>
      </c>
      <c r="E216" t="s">
        <v>546</v>
      </c>
      <c r="F216">
        <v>120</v>
      </c>
      <c r="G216" t="s">
        <v>347</v>
      </c>
      <c r="H216" t="s">
        <v>559</v>
      </c>
      <c r="I216" t="s">
        <v>163</v>
      </c>
      <c r="J216">
        <v>17750</v>
      </c>
      <c r="K216" t="s">
        <v>347</v>
      </c>
      <c r="L216" t="s">
        <v>549</v>
      </c>
      <c r="M216" t="s">
        <v>559</v>
      </c>
      <c r="N216" t="s">
        <v>163</v>
      </c>
      <c r="O216" t="s">
        <v>472</v>
      </c>
      <c r="P216" t="s">
        <v>1877</v>
      </c>
      <c r="Q216" t="s">
        <v>16668</v>
      </c>
      <c r="R216" t="s">
        <v>626</v>
      </c>
      <c r="S216">
        <v>2500</v>
      </c>
      <c r="T216" t="s">
        <v>1896</v>
      </c>
      <c r="U216" s="4">
        <v>45799.92396990741</v>
      </c>
      <c r="V216" t="str">
        <f>IFERROR(VLOOKUP(B216,#REF!,1,0),"")</f>
        <v/>
      </c>
      <c r="W216" t="str" cm="1">
        <f t="array" ref="W216">IFERROR(_xlfn.IFS(AND(V216="",X216&lt;&gt;"王园园组",X216&lt;&gt;"other"),K216,AND(V216="",X216="王园园组"),G216),"other")</f>
        <v>other</v>
      </c>
      <c r="X216" t="str" cm="1">
        <f t="array" ref="X216">IFERROR(_xlfn.IFS(AND(V216="",IFERROR(VLOOKUP(N216,#REF!,1,0),1)&lt;&gt;1),N216,AND(V216="",I216="王园园组"),"王园园组"),"other")</f>
        <v>other</v>
      </c>
      <c r="Y216">
        <f>IFERROR(_xlfn.XLOOKUP(MID(T216, FIND("#", SUBSTITUTE(T216, "-", "#", LEN(T216) - LEN(SUBSTITUTE(T216, "-", "")))) + 1, LEN(T216)),#REF!,#REF!),0)</f>
        <v>0</v>
      </c>
      <c r="Z216">
        <f>MONTH(续费明细实时[[#This Row],[success_time]])</f>
        <v>5</v>
      </c>
      <c r="AA216" s="8" t="e">
        <f>VLOOKUP(续费明细实时[[#This Row],[parent_user_id]],#REF!,27,0)</f>
        <v>#REF!</v>
      </c>
    </row>
    <row r="217" spans="1:27">
      <c r="A217" s="1">
        <v>45789</v>
      </c>
      <c r="B217" t="s">
        <v>11113</v>
      </c>
      <c r="C217" t="s">
        <v>11114</v>
      </c>
      <c r="D217" t="s">
        <v>548</v>
      </c>
      <c r="E217" t="s">
        <v>546</v>
      </c>
      <c r="F217">
        <v>240</v>
      </c>
      <c r="G217" t="s">
        <v>1939</v>
      </c>
      <c r="H217" t="s">
        <v>559</v>
      </c>
      <c r="I217" t="s">
        <v>1876</v>
      </c>
      <c r="J217">
        <v>31950</v>
      </c>
      <c r="K217" t="s">
        <v>222</v>
      </c>
      <c r="L217" t="s">
        <v>549</v>
      </c>
      <c r="M217" t="s">
        <v>550</v>
      </c>
      <c r="N217" t="s">
        <v>551</v>
      </c>
      <c r="O217" t="s">
        <v>145</v>
      </c>
      <c r="P217" t="s">
        <v>1877</v>
      </c>
      <c r="Q217" t="s">
        <v>11115</v>
      </c>
      <c r="R217" t="s">
        <v>626</v>
      </c>
      <c r="S217">
        <v>4500</v>
      </c>
      <c r="T217" t="s">
        <v>1931</v>
      </c>
      <c r="U217" s="4">
        <v>45789.563206018516</v>
      </c>
      <c r="V217" t="str">
        <f>IFERROR(VLOOKUP(B217,#REF!,1,0),"")</f>
        <v/>
      </c>
      <c r="W217" t="str" cm="1">
        <f t="array" ref="W217">IFERROR(_xlfn.IFS(AND(V217="",X217&lt;&gt;"王园园组",X217&lt;&gt;"other"),K217,AND(V217="",X217="王园园组"),G217),"other")</f>
        <v>other</v>
      </c>
      <c r="X217" t="str" cm="1">
        <f t="array" ref="X217">IFERROR(_xlfn.IFS(AND(V217="",IFERROR(VLOOKUP(N217,#REF!,1,0),1)&lt;&gt;1),N217,AND(V217="",I217="王园园组"),"王园园组"),"other")</f>
        <v>other</v>
      </c>
      <c r="Y217">
        <f>IFERROR(_xlfn.XLOOKUP(MID(T217, FIND("#", SUBSTITUTE(T217, "-", "#", LEN(T217) - LEN(SUBSTITUTE(T217, "-", "")))) + 1, LEN(T217)),#REF!,#REF!),0)</f>
        <v>0</v>
      </c>
      <c r="Z217">
        <f>MONTH(续费明细实时[[#This Row],[success_time]])</f>
        <v>5</v>
      </c>
      <c r="AA217" s="8" t="e">
        <f>VLOOKUP(续费明细实时[[#This Row],[parent_user_id]],#REF!,27,0)</f>
        <v>#REF!</v>
      </c>
    </row>
    <row r="218" spans="1:27">
      <c r="A218" s="1">
        <v>45796</v>
      </c>
      <c r="B218" t="s">
        <v>16662</v>
      </c>
      <c r="C218" t="s">
        <v>16663</v>
      </c>
      <c r="D218" t="s">
        <v>677</v>
      </c>
      <c r="E218" t="s">
        <v>1102</v>
      </c>
      <c r="F218">
        <v>180</v>
      </c>
      <c r="G218" t="s">
        <v>350</v>
      </c>
      <c r="H218" t="s">
        <v>559</v>
      </c>
      <c r="I218" t="s">
        <v>163</v>
      </c>
      <c r="J218">
        <v>14910</v>
      </c>
      <c r="K218" t="s">
        <v>350</v>
      </c>
      <c r="L218" t="s">
        <v>549</v>
      </c>
      <c r="M218" t="s">
        <v>559</v>
      </c>
      <c r="N218" t="s">
        <v>163</v>
      </c>
      <c r="O218" t="s">
        <v>472</v>
      </c>
      <c r="P218" t="s">
        <v>1877</v>
      </c>
      <c r="Q218" t="s">
        <v>16664</v>
      </c>
      <c r="R218" t="s">
        <v>626</v>
      </c>
      <c r="S218">
        <v>2100</v>
      </c>
      <c r="T218" t="s">
        <v>13028</v>
      </c>
      <c r="U218" s="4">
        <v>45796.635023148148</v>
      </c>
      <c r="V218" t="str">
        <f>IFERROR(VLOOKUP(B218,#REF!,1,0),"")</f>
        <v/>
      </c>
      <c r="W218" t="str" cm="1">
        <f t="array" ref="W218">IFERROR(_xlfn.IFS(AND(V218="",X218&lt;&gt;"王园园组",X218&lt;&gt;"other"),K218,AND(V218="",X218="王园园组"),G218),"other")</f>
        <v>other</v>
      </c>
      <c r="X218" t="str" cm="1">
        <f t="array" ref="X218">IFERROR(_xlfn.IFS(AND(V218="",IFERROR(VLOOKUP(N218,#REF!,1,0),1)&lt;&gt;1),N218,AND(V218="",I218="王园园组"),"王园园组"),"other")</f>
        <v>other</v>
      </c>
      <c r="Y218">
        <f>IFERROR(_xlfn.XLOOKUP(MID(T218, FIND("#", SUBSTITUTE(T218, "-", "#", LEN(T218) - LEN(SUBSTITUTE(T218, "-", "")))) + 1, LEN(T218)),#REF!,#REF!),0)</f>
        <v>0</v>
      </c>
      <c r="Z218">
        <f>MONTH(续费明细实时[[#This Row],[success_time]])</f>
        <v>5</v>
      </c>
      <c r="AA218" s="8" t="e">
        <f>VLOOKUP(续费明细实时[[#This Row],[parent_user_id]],#REF!,27,0)</f>
        <v>#REF!</v>
      </c>
    </row>
    <row r="219" spans="1:27">
      <c r="A219" s="1">
        <v>45802</v>
      </c>
      <c r="B219" t="s">
        <v>15950</v>
      </c>
      <c r="C219" t="s">
        <v>15951</v>
      </c>
      <c r="D219" t="s">
        <v>632</v>
      </c>
      <c r="E219" t="s">
        <v>546</v>
      </c>
      <c r="F219">
        <v>120</v>
      </c>
      <c r="G219" t="s">
        <v>1939</v>
      </c>
      <c r="H219" t="s">
        <v>559</v>
      </c>
      <c r="I219" t="s">
        <v>1876</v>
      </c>
      <c r="J219">
        <v>17750</v>
      </c>
      <c r="K219" t="s">
        <v>247</v>
      </c>
      <c r="L219" t="s">
        <v>549</v>
      </c>
      <c r="M219" t="s">
        <v>550</v>
      </c>
      <c r="N219" t="s">
        <v>551</v>
      </c>
      <c r="O219" t="s">
        <v>242</v>
      </c>
      <c r="P219" t="s">
        <v>1877</v>
      </c>
      <c r="Q219" t="s">
        <v>15952</v>
      </c>
      <c r="R219" t="s">
        <v>626</v>
      </c>
      <c r="S219">
        <v>2500</v>
      </c>
      <c r="T219" t="s">
        <v>1896</v>
      </c>
      <c r="U219" s="4">
        <v>45802.396689814814</v>
      </c>
      <c r="V219" t="str">
        <f>IFERROR(VLOOKUP(B219,#REF!,1,0),"")</f>
        <v/>
      </c>
      <c r="W219" t="str" cm="1">
        <f t="array" ref="W219">IFERROR(_xlfn.IFS(AND(V219="",X219&lt;&gt;"王园园组",X219&lt;&gt;"other"),K219,AND(V219="",X219="王园园组"),G219),"other")</f>
        <v>other</v>
      </c>
      <c r="X219" t="str" cm="1">
        <f t="array" ref="X219">IFERROR(_xlfn.IFS(AND(V219="",IFERROR(VLOOKUP(N219,#REF!,1,0),1)&lt;&gt;1),N219,AND(V219="",I219="王园园组"),"王园园组"),"other")</f>
        <v>other</v>
      </c>
      <c r="Y219">
        <f>IFERROR(_xlfn.XLOOKUP(MID(T219, FIND("#", SUBSTITUTE(T219, "-", "#", LEN(T219) - LEN(SUBSTITUTE(T219, "-", "")))) + 1, LEN(T219)),#REF!,#REF!),0)</f>
        <v>0</v>
      </c>
      <c r="Z219">
        <f>MONTH(续费明细实时[[#This Row],[success_time]])</f>
        <v>5</v>
      </c>
      <c r="AA219" s="8" t="e">
        <f>VLOOKUP(续费明细实时[[#This Row],[parent_user_id]],#REF!,27,0)</f>
        <v>#REF!</v>
      </c>
    </row>
    <row r="220" spans="1:27">
      <c r="A220" s="1">
        <v>45801</v>
      </c>
      <c r="B220" t="s">
        <v>16726</v>
      </c>
      <c r="C220" t="s">
        <v>16727</v>
      </c>
      <c r="D220" t="s">
        <v>548</v>
      </c>
      <c r="E220" t="s">
        <v>546</v>
      </c>
      <c r="F220">
        <v>60</v>
      </c>
      <c r="G220" t="s">
        <v>1939</v>
      </c>
      <c r="H220" t="s">
        <v>559</v>
      </c>
      <c r="I220" t="s">
        <v>1876</v>
      </c>
      <c r="J220">
        <v>10650</v>
      </c>
      <c r="K220" t="s">
        <v>426</v>
      </c>
      <c r="L220" t="s">
        <v>549</v>
      </c>
      <c r="M220" t="s">
        <v>559</v>
      </c>
      <c r="N220" t="s">
        <v>469</v>
      </c>
      <c r="O220" t="s">
        <v>189</v>
      </c>
      <c r="P220" t="s">
        <v>1877</v>
      </c>
      <c r="Q220" t="s">
        <v>16728</v>
      </c>
      <c r="R220" t="s">
        <v>626</v>
      </c>
      <c r="S220">
        <v>1500</v>
      </c>
      <c r="T220" t="s">
        <v>1891</v>
      </c>
      <c r="U220" s="4">
        <v>45801.98</v>
      </c>
      <c r="V220" t="str">
        <f>IFERROR(VLOOKUP(B220,#REF!,1,0),"")</f>
        <v/>
      </c>
      <c r="W220" t="str" cm="1">
        <f t="array" ref="W220">IFERROR(_xlfn.IFS(AND(V220="",X220&lt;&gt;"王园园组",X220&lt;&gt;"other"),K220,AND(V220="",X220="王园园组"),G220),"other")</f>
        <v>other</v>
      </c>
      <c r="X220" t="str" cm="1">
        <f t="array" ref="X220">IFERROR(_xlfn.IFS(AND(V220="",IFERROR(VLOOKUP(N220,#REF!,1,0),1)&lt;&gt;1),N220,AND(V220="",I220="王园园组"),"王园园组"),"other")</f>
        <v>other</v>
      </c>
      <c r="Y220">
        <f>IFERROR(_xlfn.XLOOKUP(MID(T220, FIND("#", SUBSTITUTE(T220, "-", "#", LEN(T220) - LEN(SUBSTITUTE(T220, "-", "")))) + 1, LEN(T220)),#REF!,#REF!),0)</f>
        <v>0</v>
      </c>
      <c r="Z220">
        <f>MONTH(续费明细实时[[#This Row],[success_time]])</f>
        <v>5</v>
      </c>
      <c r="AA220" s="8" t="e">
        <f>VLOOKUP(续费明细实时[[#This Row],[parent_user_id]],#REF!,27,0)</f>
        <v>#REF!</v>
      </c>
    </row>
    <row r="221" spans="1:27">
      <c r="A221" s="1">
        <v>45787</v>
      </c>
      <c r="B221" t="s">
        <v>2781</v>
      </c>
      <c r="C221" t="s">
        <v>2782</v>
      </c>
      <c r="D221" t="s">
        <v>548</v>
      </c>
      <c r="E221" t="s">
        <v>546</v>
      </c>
      <c r="F221">
        <v>240</v>
      </c>
      <c r="G221" t="s">
        <v>2056</v>
      </c>
      <c r="H221" t="s">
        <v>559</v>
      </c>
      <c r="I221" t="s">
        <v>1876</v>
      </c>
      <c r="J221">
        <v>31950</v>
      </c>
      <c r="K221" t="s">
        <v>182</v>
      </c>
      <c r="L221" t="s">
        <v>549</v>
      </c>
      <c r="M221" t="s">
        <v>559</v>
      </c>
      <c r="N221" t="s">
        <v>469</v>
      </c>
      <c r="O221" t="s">
        <v>180</v>
      </c>
      <c r="P221" t="s">
        <v>1877</v>
      </c>
      <c r="Q221" t="s">
        <v>2783</v>
      </c>
      <c r="R221" t="s">
        <v>626</v>
      </c>
      <c r="S221">
        <v>4500</v>
      </c>
      <c r="T221" t="s">
        <v>1931</v>
      </c>
      <c r="U221" s="4">
        <v>45787.505289351851</v>
      </c>
      <c r="V221" t="str">
        <f>IFERROR(VLOOKUP(B221,#REF!,1,0),"")</f>
        <v/>
      </c>
      <c r="W221" t="str" cm="1">
        <f t="array" ref="W221">IFERROR(_xlfn.IFS(AND(V221="",X221&lt;&gt;"王园园组",X221&lt;&gt;"other"),K221,AND(V221="",X221="王园园组"),G221),"other")</f>
        <v>other</v>
      </c>
      <c r="X221" t="str" cm="1">
        <f t="array" ref="X221">IFERROR(_xlfn.IFS(AND(V221="",IFERROR(VLOOKUP(N221,#REF!,1,0),1)&lt;&gt;1),N221,AND(V221="",I221="王园园组"),"王园园组"),"other")</f>
        <v>other</v>
      </c>
      <c r="Y221">
        <f>IFERROR(_xlfn.XLOOKUP(MID(T221, FIND("#", SUBSTITUTE(T221, "-", "#", LEN(T221) - LEN(SUBSTITUTE(T221, "-", "")))) + 1, LEN(T221)),#REF!,#REF!),0)</f>
        <v>0</v>
      </c>
      <c r="Z221">
        <f>MONTH(续费明细实时[[#This Row],[success_time]])</f>
        <v>5</v>
      </c>
      <c r="AA221" s="8" t="e">
        <f>VLOOKUP(续费明细实时[[#This Row],[parent_user_id]],#REF!,27,0)</f>
        <v>#REF!</v>
      </c>
    </row>
    <row r="222" spans="1:27">
      <c r="A222" s="1">
        <v>45795</v>
      </c>
      <c r="B222" t="s">
        <v>16672</v>
      </c>
      <c r="C222" t="s">
        <v>16673</v>
      </c>
      <c r="D222" t="s">
        <v>548</v>
      </c>
      <c r="E222" t="s">
        <v>2273</v>
      </c>
      <c r="F222">
        <v>8</v>
      </c>
      <c r="G222" t="s">
        <v>1929</v>
      </c>
      <c r="H222" t="s">
        <v>559</v>
      </c>
      <c r="I222" t="s">
        <v>1876</v>
      </c>
      <c r="J222">
        <v>1917</v>
      </c>
      <c r="K222" t="s">
        <v>214</v>
      </c>
      <c r="L222" t="s">
        <v>549</v>
      </c>
      <c r="M222" t="s">
        <v>550</v>
      </c>
      <c r="N222" t="s">
        <v>551</v>
      </c>
      <c r="O222" t="s">
        <v>149</v>
      </c>
      <c r="P222" t="s">
        <v>1877</v>
      </c>
      <c r="Q222" t="s">
        <v>16674</v>
      </c>
      <c r="R222" t="s">
        <v>626</v>
      </c>
      <c r="S222">
        <v>270</v>
      </c>
      <c r="T222" t="s">
        <v>14919</v>
      </c>
      <c r="U222" s="4">
        <v>45795.304259259261</v>
      </c>
      <c r="V222" t="str">
        <f>IFERROR(VLOOKUP(B222,#REF!,1,0),"")</f>
        <v/>
      </c>
      <c r="W222" t="str" cm="1">
        <f t="array" ref="W222">IFERROR(_xlfn.IFS(AND(V222="",X222&lt;&gt;"王园园组",X222&lt;&gt;"other"),K222,AND(V222="",X222="王园园组"),G222),"other")</f>
        <v>other</v>
      </c>
      <c r="X222" t="str" cm="1">
        <f t="array" ref="X222">IFERROR(_xlfn.IFS(AND(V222="",IFERROR(VLOOKUP(N222,#REF!,1,0),1)&lt;&gt;1),N222,AND(V222="",I222="王园园组"),"王园园组"),"other")</f>
        <v>other</v>
      </c>
      <c r="Y222">
        <f>IFERROR(_xlfn.XLOOKUP(MID(T222, FIND("#", SUBSTITUTE(T222, "-", "#", LEN(T222) - LEN(SUBSTITUTE(T222, "-", "")))) + 1, LEN(T222)),#REF!,#REF!),0)</f>
        <v>0</v>
      </c>
      <c r="Z222">
        <f>MONTH(续费明细实时[[#This Row],[success_time]])</f>
        <v>5</v>
      </c>
      <c r="AA222" s="8" t="e">
        <f>VLOOKUP(续费明细实时[[#This Row],[parent_user_id]],#REF!,27,0)</f>
        <v>#REF!</v>
      </c>
    </row>
    <row r="223" spans="1:27" hidden="1">
      <c r="A223" s="1">
        <v>45787</v>
      </c>
      <c r="B223" t="s">
        <v>8862</v>
      </c>
      <c r="C223" t="s">
        <v>8863</v>
      </c>
      <c r="D223" t="s">
        <v>610</v>
      </c>
      <c r="E223" t="s">
        <v>546</v>
      </c>
      <c r="F223">
        <v>120</v>
      </c>
      <c r="G223" t="s">
        <v>1994</v>
      </c>
      <c r="H223" t="s">
        <v>559</v>
      </c>
      <c r="I223" t="s">
        <v>1876</v>
      </c>
      <c r="J223">
        <v>18283</v>
      </c>
      <c r="K223" t="s">
        <v>626</v>
      </c>
      <c r="L223" t="s">
        <v>649</v>
      </c>
      <c r="M223" t="s">
        <v>649</v>
      </c>
      <c r="N223" t="s">
        <v>649</v>
      </c>
      <c r="O223" t="s">
        <v>649</v>
      </c>
      <c r="P223" t="s">
        <v>1877</v>
      </c>
      <c r="Q223" t="s">
        <v>8864</v>
      </c>
      <c r="R223" t="s">
        <v>626</v>
      </c>
      <c r="S223">
        <v>2575</v>
      </c>
      <c r="T223" t="s">
        <v>1896</v>
      </c>
      <c r="U223" s="4">
        <v>45787.645543981482</v>
      </c>
      <c r="V223" t="str">
        <f>IFERROR(VLOOKUP(B223,#REF!,1,0),"")</f>
        <v/>
      </c>
      <c r="W223" t="str" cm="1">
        <f t="array" ref="W223">IFERROR(_xlfn.IFS(AND(V223="",X223&lt;&gt;"王园园组",X223&lt;&gt;"other"),K223,AND(V223="",X223="王园园组"),G223),"other")</f>
        <v>other</v>
      </c>
      <c r="X223" t="str" cm="1">
        <f t="array" ref="X223">IFERROR(_xlfn.IFS(AND(V223="",IFERROR(VLOOKUP(N223,#REF!,1,0),1)&lt;&gt;1),N223,AND(V223="",I223="王园园组"),"王园园组"),"other")</f>
        <v>other</v>
      </c>
      <c r="Y223">
        <f>IFERROR(_xlfn.XLOOKUP(MID(T223, FIND("#", SUBSTITUTE(T223, "-", "#", LEN(T223) - LEN(SUBSTITUTE(T223, "-", "")))) + 1, LEN(T223)),#REF!,#REF!),0)</f>
        <v>0</v>
      </c>
      <c r="Z223">
        <f>MONTH(续费明细实时[[#This Row],[success_time]])</f>
        <v>5</v>
      </c>
      <c r="AA223" s="8" t="e">
        <f>VLOOKUP(续费明细实时[[#This Row],[parent_user_id]],#REF!,27,0)</f>
        <v>#REF!</v>
      </c>
    </row>
    <row r="224" spans="1:27">
      <c r="A224" s="1">
        <v>45784</v>
      </c>
      <c r="B224" t="s">
        <v>2073</v>
      </c>
      <c r="C224" t="s">
        <v>2074</v>
      </c>
      <c r="D224" t="s">
        <v>548</v>
      </c>
      <c r="E224" t="s">
        <v>641</v>
      </c>
      <c r="F224">
        <v>12</v>
      </c>
      <c r="G224" t="s">
        <v>2046</v>
      </c>
      <c r="H224" t="s">
        <v>559</v>
      </c>
      <c r="I224" t="s">
        <v>1876</v>
      </c>
      <c r="J224">
        <v>1491</v>
      </c>
      <c r="K224" t="s">
        <v>317</v>
      </c>
      <c r="L224" t="s">
        <v>549</v>
      </c>
      <c r="M224" t="s">
        <v>550</v>
      </c>
      <c r="N224" t="s">
        <v>616</v>
      </c>
      <c r="O224" t="s">
        <v>314</v>
      </c>
      <c r="P224" t="s">
        <v>1877</v>
      </c>
      <c r="Q224" t="s">
        <v>2075</v>
      </c>
      <c r="R224" t="s">
        <v>626</v>
      </c>
      <c r="S224">
        <v>210</v>
      </c>
      <c r="T224" t="s">
        <v>2076</v>
      </c>
      <c r="U224" s="4">
        <v>45784.52853009259</v>
      </c>
      <c r="V224" t="str">
        <f>IFERROR(VLOOKUP(B224,#REF!,1,0),"")</f>
        <v/>
      </c>
      <c r="W224" t="str" cm="1">
        <f t="array" ref="W224">IFERROR(_xlfn.IFS(AND(V224="",X224&lt;&gt;"王园园组",X224&lt;&gt;"other"),K224,AND(V224="",X224="王园园组"),G224),"other")</f>
        <v>other</v>
      </c>
      <c r="X224" t="str" cm="1">
        <f t="array" ref="X224">IFERROR(_xlfn.IFS(AND(V224="",IFERROR(VLOOKUP(N224,#REF!,1,0),1)&lt;&gt;1),N224,AND(V224="",I224="王园园组"),"王园园组"),"other")</f>
        <v>other</v>
      </c>
      <c r="Y224">
        <f>IFERROR(_xlfn.XLOOKUP(MID(T224, FIND("#", SUBSTITUTE(T224, "-", "#", LEN(T224) - LEN(SUBSTITUTE(T224, "-", "")))) + 1, LEN(T224)),#REF!,#REF!),0)</f>
        <v>0</v>
      </c>
      <c r="Z224">
        <f>MONTH(续费明细实时[[#This Row],[success_time]])</f>
        <v>5</v>
      </c>
      <c r="AA224" s="8" t="e">
        <f>VLOOKUP(续费明细实时[[#This Row],[parent_user_id]],#REF!,27,0)</f>
        <v>#REF!</v>
      </c>
    </row>
    <row r="225" spans="1:27">
      <c r="A225" s="1">
        <v>45795</v>
      </c>
      <c r="B225" t="s">
        <v>16370</v>
      </c>
      <c r="C225" t="s">
        <v>16371</v>
      </c>
      <c r="D225" t="s">
        <v>578</v>
      </c>
      <c r="E225" t="s">
        <v>1102</v>
      </c>
      <c r="F225">
        <v>180</v>
      </c>
      <c r="G225" t="s">
        <v>358</v>
      </c>
      <c r="H225" t="s">
        <v>559</v>
      </c>
      <c r="I225" t="s">
        <v>163</v>
      </c>
      <c r="J225">
        <v>14910</v>
      </c>
      <c r="K225" t="s">
        <v>358</v>
      </c>
      <c r="L225" t="s">
        <v>549</v>
      </c>
      <c r="M225" t="s">
        <v>559</v>
      </c>
      <c r="N225" t="s">
        <v>163</v>
      </c>
      <c r="O225" t="s">
        <v>473</v>
      </c>
      <c r="P225" t="s">
        <v>1877</v>
      </c>
      <c r="Q225" t="s">
        <v>16372</v>
      </c>
      <c r="R225" t="s">
        <v>626</v>
      </c>
      <c r="S225">
        <v>2100</v>
      </c>
      <c r="T225" t="s">
        <v>13028</v>
      </c>
      <c r="U225" s="4">
        <v>45795.830555555556</v>
      </c>
      <c r="V225" t="str">
        <f>IFERROR(VLOOKUP(B225,#REF!,1,0),"")</f>
        <v/>
      </c>
      <c r="W225" t="str" cm="1">
        <f t="array" ref="W225">IFERROR(_xlfn.IFS(AND(V225="",X225&lt;&gt;"王园园组",X225&lt;&gt;"other"),K225,AND(V225="",X225="王园园组"),G225),"other")</f>
        <v>other</v>
      </c>
      <c r="X225" t="str" cm="1">
        <f t="array" ref="X225">IFERROR(_xlfn.IFS(AND(V225="",IFERROR(VLOOKUP(N225,#REF!,1,0),1)&lt;&gt;1),N225,AND(V225="",I225="王园园组"),"王园园组"),"other")</f>
        <v>other</v>
      </c>
      <c r="Y225">
        <f>IFERROR(_xlfn.XLOOKUP(MID(T225, FIND("#", SUBSTITUTE(T225, "-", "#", LEN(T225) - LEN(SUBSTITUTE(T225, "-", "")))) + 1, LEN(T225)),#REF!,#REF!),0)</f>
        <v>0</v>
      </c>
      <c r="Z225">
        <f>MONTH(续费明细实时[[#This Row],[success_time]])</f>
        <v>5</v>
      </c>
      <c r="AA225" s="8" t="e">
        <f>VLOOKUP(续费明细实时[[#This Row],[parent_user_id]],#REF!,27,0)</f>
        <v>#REF!</v>
      </c>
    </row>
    <row r="226" spans="1:27">
      <c r="A226" s="1">
        <v>45794</v>
      </c>
      <c r="B226" t="s">
        <v>15491</v>
      </c>
      <c r="C226" t="s">
        <v>15492</v>
      </c>
      <c r="D226" t="s">
        <v>548</v>
      </c>
      <c r="E226" t="s">
        <v>546</v>
      </c>
      <c r="F226">
        <v>120</v>
      </c>
      <c r="G226" t="s">
        <v>2056</v>
      </c>
      <c r="H226" t="s">
        <v>559</v>
      </c>
      <c r="I226" t="s">
        <v>1876</v>
      </c>
      <c r="J226">
        <v>17750</v>
      </c>
      <c r="K226" t="s">
        <v>211</v>
      </c>
      <c r="L226" t="s">
        <v>549</v>
      </c>
      <c r="M226" t="s">
        <v>550</v>
      </c>
      <c r="N226" t="s">
        <v>551</v>
      </c>
      <c r="O226" t="s">
        <v>149</v>
      </c>
      <c r="P226" t="s">
        <v>1877</v>
      </c>
      <c r="Q226" t="s">
        <v>15493</v>
      </c>
      <c r="R226" t="s">
        <v>626</v>
      </c>
      <c r="S226">
        <v>2500</v>
      </c>
      <c r="T226" t="s">
        <v>1896</v>
      </c>
      <c r="U226" s="4">
        <v>45794.499502314815</v>
      </c>
      <c r="V226" t="str">
        <f>IFERROR(VLOOKUP(B226,#REF!,1,0),"")</f>
        <v/>
      </c>
      <c r="W226" t="str" cm="1">
        <f t="array" ref="W226">IFERROR(_xlfn.IFS(AND(V226="",X226&lt;&gt;"王园园组",X226&lt;&gt;"other"),K226,AND(V226="",X226="王园园组"),G226),"other")</f>
        <v>other</v>
      </c>
      <c r="X226" t="str" cm="1">
        <f t="array" ref="X226">IFERROR(_xlfn.IFS(AND(V226="",IFERROR(VLOOKUP(N226,#REF!,1,0),1)&lt;&gt;1),N226,AND(V226="",I226="王园园组"),"王园园组"),"other")</f>
        <v>other</v>
      </c>
      <c r="Y226">
        <f>IFERROR(_xlfn.XLOOKUP(MID(T226, FIND("#", SUBSTITUTE(T226, "-", "#", LEN(T226) - LEN(SUBSTITUTE(T226, "-", "")))) + 1, LEN(T226)),#REF!,#REF!),0)</f>
        <v>0</v>
      </c>
      <c r="Z226">
        <f>MONTH(续费明细实时[[#This Row],[success_time]])</f>
        <v>5</v>
      </c>
      <c r="AA226" s="8" t="e">
        <f>VLOOKUP(续费明细实时[[#This Row],[parent_user_id]],#REF!,27,0)</f>
        <v>#REF!</v>
      </c>
    </row>
    <row r="227" spans="1:27">
      <c r="A227" s="1">
        <v>45795</v>
      </c>
      <c r="B227" t="s">
        <v>15874</v>
      </c>
      <c r="C227" t="s">
        <v>15875</v>
      </c>
      <c r="D227" t="s">
        <v>632</v>
      </c>
      <c r="E227" t="s">
        <v>546</v>
      </c>
      <c r="F227">
        <v>120</v>
      </c>
      <c r="G227" t="s">
        <v>1883</v>
      </c>
      <c r="H227" t="s">
        <v>559</v>
      </c>
      <c r="I227" t="s">
        <v>1876</v>
      </c>
      <c r="J227">
        <v>17750</v>
      </c>
      <c r="K227" t="s">
        <v>257</v>
      </c>
      <c r="L227" t="s">
        <v>549</v>
      </c>
      <c r="M227" t="s">
        <v>550</v>
      </c>
      <c r="N227" t="s">
        <v>136</v>
      </c>
      <c r="O227" t="s">
        <v>147</v>
      </c>
      <c r="P227" t="s">
        <v>1877</v>
      </c>
      <c r="Q227" t="s">
        <v>15876</v>
      </c>
      <c r="R227" t="s">
        <v>626</v>
      </c>
      <c r="S227">
        <v>2500</v>
      </c>
      <c r="T227" t="s">
        <v>1896</v>
      </c>
      <c r="U227" s="4">
        <v>45795.240613425929</v>
      </c>
      <c r="V227" t="str">
        <f>IFERROR(VLOOKUP(B227,#REF!,1,0),"")</f>
        <v/>
      </c>
      <c r="W227" t="str" cm="1">
        <f t="array" ref="W227">IFERROR(_xlfn.IFS(AND(V227="",X227&lt;&gt;"王园园组",X227&lt;&gt;"other"),K227,AND(V227="",X227="王园园组"),G227),"other")</f>
        <v>other</v>
      </c>
      <c r="X227" t="str" cm="1">
        <f t="array" ref="X227">IFERROR(_xlfn.IFS(AND(V227="",IFERROR(VLOOKUP(N227,#REF!,1,0),1)&lt;&gt;1),N227,AND(V227="",I227="王园园组"),"王园园组"),"other")</f>
        <v>other</v>
      </c>
      <c r="Y227">
        <f>IFERROR(_xlfn.XLOOKUP(MID(T227, FIND("#", SUBSTITUTE(T227, "-", "#", LEN(T227) - LEN(SUBSTITUTE(T227, "-", "")))) + 1, LEN(T227)),#REF!,#REF!),0)</f>
        <v>0</v>
      </c>
      <c r="Z227">
        <f>MONTH(续费明细实时[[#This Row],[success_time]])</f>
        <v>5</v>
      </c>
      <c r="AA227" s="8" t="e">
        <f>VLOOKUP(续费明细实时[[#This Row],[parent_user_id]],#REF!,27,0)</f>
        <v>#REF!</v>
      </c>
    </row>
    <row r="228" spans="1:27">
      <c r="A228" s="1">
        <v>45796</v>
      </c>
      <c r="B228" t="s">
        <v>15886</v>
      </c>
      <c r="C228" t="s">
        <v>15887</v>
      </c>
      <c r="D228" t="s">
        <v>548</v>
      </c>
      <c r="E228" t="s">
        <v>546</v>
      </c>
      <c r="F228">
        <v>120</v>
      </c>
      <c r="G228" t="s">
        <v>1978</v>
      </c>
      <c r="H228" t="s">
        <v>559</v>
      </c>
      <c r="I228" t="s">
        <v>1876</v>
      </c>
      <c r="J228">
        <v>18283</v>
      </c>
      <c r="K228" t="s">
        <v>208</v>
      </c>
      <c r="L228" t="s">
        <v>549</v>
      </c>
      <c r="M228" t="s">
        <v>550</v>
      </c>
      <c r="N228" t="s">
        <v>551</v>
      </c>
      <c r="O228" t="s">
        <v>149</v>
      </c>
      <c r="P228" t="s">
        <v>1877</v>
      </c>
      <c r="Q228" t="s">
        <v>15888</v>
      </c>
      <c r="R228" t="s">
        <v>626</v>
      </c>
      <c r="S228">
        <v>2575</v>
      </c>
      <c r="T228" t="s">
        <v>1896</v>
      </c>
      <c r="U228" s="4">
        <v>45796.48642361111</v>
      </c>
      <c r="V228" t="str">
        <f>IFERROR(VLOOKUP(B228,#REF!,1,0),"")</f>
        <v/>
      </c>
      <c r="W228" t="str" cm="1">
        <f t="array" ref="W228">IFERROR(_xlfn.IFS(AND(V228="",X228&lt;&gt;"王园园组",X228&lt;&gt;"other"),K228,AND(V228="",X228="王园园组"),G228),"other")</f>
        <v>other</v>
      </c>
      <c r="X228" t="str" cm="1">
        <f t="array" ref="X228">IFERROR(_xlfn.IFS(AND(V228="",IFERROR(VLOOKUP(N228,#REF!,1,0),1)&lt;&gt;1),N228,AND(V228="",I228="王园园组"),"王园园组"),"other")</f>
        <v>other</v>
      </c>
      <c r="Y228">
        <f>IFERROR(_xlfn.XLOOKUP(MID(T228, FIND("#", SUBSTITUTE(T228, "-", "#", LEN(T228) - LEN(SUBSTITUTE(T228, "-", "")))) + 1, LEN(T228)),#REF!,#REF!),0)</f>
        <v>0</v>
      </c>
      <c r="Z228">
        <f>MONTH(续费明细实时[[#This Row],[success_time]])</f>
        <v>5</v>
      </c>
      <c r="AA228" s="8" t="e">
        <f>VLOOKUP(续费明细实时[[#This Row],[parent_user_id]],#REF!,27,0)</f>
        <v>#REF!</v>
      </c>
    </row>
    <row r="229" spans="1:27" hidden="1">
      <c r="A229" s="1">
        <v>45796</v>
      </c>
      <c r="B229" t="s">
        <v>15889</v>
      </c>
      <c r="C229" t="s">
        <v>15890</v>
      </c>
      <c r="D229" t="s">
        <v>548</v>
      </c>
      <c r="E229" t="s">
        <v>2245</v>
      </c>
      <c r="F229">
        <v>2</v>
      </c>
      <c r="G229" t="s">
        <v>1900</v>
      </c>
      <c r="H229" t="s">
        <v>559</v>
      </c>
      <c r="I229" t="s">
        <v>1876</v>
      </c>
      <c r="J229">
        <v>23189</v>
      </c>
      <c r="K229" t="s">
        <v>258</v>
      </c>
      <c r="L229" t="s">
        <v>549</v>
      </c>
      <c r="M229" t="s">
        <v>550</v>
      </c>
      <c r="N229" t="s">
        <v>136</v>
      </c>
      <c r="O229" t="s">
        <v>147</v>
      </c>
      <c r="P229" t="s">
        <v>1877</v>
      </c>
      <c r="Q229" t="s">
        <v>15891</v>
      </c>
      <c r="R229" t="s">
        <v>626</v>
      </c>
      <c r="S229">
        <v>3266</v>
      </c>
      <c r="T229" t="s">
        <v>15892</v>
      </c>
      <c r="U229" s="4">
        <v>45796.471400462964</v>
      </c>
      <c r="V229" t="str">
        <f>IFERROR(VLOOKUP(B229,#REF!,1,0),"")</f>
        <v/>
      </c>
      <c r="W229" t="str" cm="1">
        <f t="array" ref="W229">IFERROR(_xlfn.IFS(AND(V229="",X229&lt;&gt;"王园园组",X229&lt;&gt;"other"),K229,AND(V229="",X229="王园园组"),G229),"other")</f>
        <v>other</v>
      </c>
      <c r="X229" t="str" cm="1">
        <f t="array" ref="X229">IFERROR(_xlfn.IFS(AND(V229="",IFERROR(VLOOKUP(N229,#REF!,1,0),1)&lt;&gt;1),N229,AND(V229="",I229="王园园组"),"王园园组"),"other")</f>
        <v>other</v>
      </c>
      <c r="Y229">
        <f>IFERROR(_xlfn.XLOOKUP(MID(T229, FIND("#", SUBSTITUTE(T229, "-", "#", LEN(T229) - LEN(SUBSTITUTE(T229, "-", "")))) + 1, LEN(T229)),#REF!,#REF!),0)</f>
        <v>0</v>
      </c>
      <c r="Z229">
        <f>MONTH(续费明细实时[[#This Row],[success_time]])</f>
        <v>5</v>
      </c>
      <c r="AA229" s="8" t="e">
        <f>VLOOKUP(续费明细实时[[#This Row],[parent_user_id]],#REF!,27,0)</f>
        <v>#REF!</v>
      </c>
    </row>
    <row r="230" spans="1:27">
      <c r="A230" s="1">
        <v>45801</v>
      </c>
      <c r="B230" t="s">
        <v>16379</v>
      </c>
      <c r="C230" t="s">
        <v>16380</v>
      </c>
      <c r="D230" t="s">
        <v>548</v>
      </c>
      <c r="E230" t="s">
        <v>546</v>
      </c>
      <c r="F230">
        <v>120</v>
      </c>
      <c r="G230" t="s">
        <v>2071</v>
      </c>
      <c r="H230" t="s">
        <v>559</v>
      </c>
      <c r="I230" t="s">
        <v>1876</v>
      </c>
      <c r="J230">
        <v>17750</v>
      </c>
      <c r="K230" t="s">
        <v>247</v>
      </c>
      <c r="L230" t="s">
        <v>549</v>
      </c>
      <c r="M230" t="s">
        <v>550</v>
      </c>
      <c r="N230" t="s">
        <v>551</v>
      </c>
      <c r="O230" t="s">
        <v>242</v>
      </c>
      <c r="P230" t="s">
        <v>1877</v>
      </c>
      <c r="Q230" t="s">
        <v>16381</v>
      </c>
      <c r="R230" t="s">
        <v>626</v>
      </c>
      <c r="S230">
        <v>2500</v>
      </c>
      <c r="T230" t="s">
        <v>1896</v>
      </c>
      <c r="U230" s="4">
        <v>45801.466226851851</v>
      </c>
      <c r="V230" t="str">
        <f>IFERROR(VLOOKUP(B230,#REF!,1,0),"")</f>
        <v/>
      </c>
      <c r="W230" t="str" cm="1">
        <f t="array" ref="W230">IFERROR(_xlfn.IFS(AND(V230="",X230&lt;&gt;"王园园组",X230&lt;&gt;"other"),K230,AND(V230="",X230="王园园组"),G230),"other")</f>
        <v>other</v>
      </c>
      <c r="X230" t="str" cm="1">
        <f t="array" ref="X230">IFERROR(_xlfn.IFS(AND(V230="",IFERROR(VLOOKUP(N230,#REF!,1,0),1)&lt;&gt;1),N230,AND(V230="",I230="王园园组"),"王园园组"),"other")</f>
        <v>other</v>
      </c>
      <c r="Y230">
        <f>IFERROR(_xlfn.XLOOKUP(MID(T230, FIND("#", SUBSTITUTE(T230, "-", "#", LEN(T230) - LEN(SUBSTITUTE(T230, "-", "")))) + 1, LEN(T230)),#REF!,#REF!),0)</f>
        <v>0</v>
      </c>
      <c r="Z230">
        <f>MONTH(续费明细实时[[#This Row],[success_time]])</f>
        <v>5</v>
      </c>
      <c r="AA230" s="8" t="e">
        <f>VLOOKUP(续费明细实时[[#This Row],[parent_user_id]],#REF!,27,0)</f>
        <v>#REF!</v>
      </c>
    </row>
    <row r="231" spans="1:27">
      <c r="A231" s="1">
        <v>45796</v>
      </c>
      <c r="B231" t="s">
        <v>15877</v>
      </c>
      <c r="C231" t="s">
        <v>15878</v>
      </c>
      <c r="D231" t="s">
        <v>886</v>
      </c>
      <c r="E231" t="s">
        <v>546</v>
      </c>
      <c r="F231">
        <v>60</v>
      </c>
      <c r="G231" t="s">
        <v>2035</v>
      </c>
      <c r="H231" t="s">
        <v>559</v>
      </c>
      <c r="I231" t="s">
        <v>1876</v>
      </c>
      <c r="J231">
        <v>10970</v>
      </c>
      <c r="K231" t="s">
        <v>272</v>
      </c>
      <c r="L231" t="s">
        <v>549</v>
      </c>
      <c r="M231" t="s">
        <v>550</v>
      </c>
      <c r="N231" t="s">
        <v>136</v>
      </c>
      <c r="O231" t="s">
        <v>139</v>
      </c>
      <c r="P231" t="s">
        <v>1877</v>
      </c>
      <c r="Q231" t="s">
        <v>15879</v>
      </c>
      <c r="R231" t="s">
        <v>626</v>
      </c>
      <c r="S231">
        <v>1545</v>
      </c>
      <c r="T231" t="s">
        <v>1891</v>
      </c>
      <c r="U231" s="4">
        <v>45796.891932870371</v>
      </c>
      <c r="V231" t="str">
        <f>IFERROR(VLOOKUP(B231,#REF!,1,0),"")</f>
        <v/>
      </c>
      <c r="W231" t="str" cm="1">
        <f t="array" ref="W231">IFERROR(_xlfn.IFS(AND(V231="",X231&lt;&gt;"王园园组",X231&lt;&gt;"other"),K231,AND(V231="",X231="王园园组"),G231),"other")</f>
        <v>other</v>
      </c>
      <c r="X231" t="str" cm="1">
        <f t="array" ref="X231">IFERROR(_xlfn.IFS(AND(V231="",IFERROR(VLOOKUP(N231,#REF!,1,0),1)&lt;&gt;1),N231,AND(V231="",I231="王园园组"),"王园园组"),"other")</f>
        <v>other</v>
      </c>
      <c r="Y231">
        <f>IFERROR(_xlfn.XLOOKUP(MID(T231, FIND("#", SUBSTITUTE(T231, "-", "#", LEN(T231) - LEN(SUBSTITUTE(T231, "-", "")))) + 1, LEN(T231)),#REF!,#REF!),0)</f>
        <v>0</v>
      </c>
      <c r="Z231">
        <f>MONTH(续费明细实时[[#This Row],[success_time]])</f>
        <v>5</v>
      </c>
      <c r="AA231" s="8" t="e">
        <f>VLOOKUP(续费明细实时[[#This Row],[parent_user_id]],#REF!,27,0)</f>
        <v>#REF!</v>
      </c>
    </row>
    <row r="232" spans="1:27" hidden="1">
      <c r="A232" s="1">
        <v>45802</v>
      </c>
      <c r="B232" t="s">
        <v>28812</v>
      </c>
      <c r="C232" t="s">
        <v>28813</v>
      </c>
      <c r="D232" t="s">
        <v>610</v>
      </c>
      <c r="E232" t="s">
        <v>546</v>
      </c>
      <c r="F232">
        <v>60</v>
      </c>
      <c r="G232" t="s">
        <v>1875</v>
      </c>
      <c r="H232" t="s">
        <v>559</v>
      </c>
      <c r="I232" t="s">
        <v>1876</v>
      </c>
      <c r="J232">
        <v>11091</v>
      </c>
      <c r="K232" t="s">
        <v>626</v>
      </c>
      <c r="L232" t="s">
        <v>649</v>
      </c>
      <c r="M232" t="s">
        <v>649</v>
      </c>
      <c r="N232" t="s">
        <v>649</v>
      </c>
      <c r="O232" t="s">
        <v>649</v>
      </c>
      <c r="P232" t="s">
        <v>1877</v>
      </c>
      <c r="Q232" t="s">
        <v>28814</v>
      </c>
      <c r="R232" t="s">
        <v>626</v>
      </c>
      <c r="S232">
        <v>1562.059403</v>
      </c>
      <c r="T232" t="s">
        <v>1891</v>
      </c>
      <c r="U232" s="4">
        <v>45802.872488425928</v>
      </c>
      <c r="V232" t="str">
        <f>IFERROR(VLOOKUP(B232,#REF!,1,0),"")</f>
        <v/>
      </c>
      <c r="W232" t="str" cm="1">
        <f t="array" ref="W232">IFERROR(_xlfn.IFS(AND(V232="",X232&lt;&gt;"王园园组",X232&lt;&gt;"other"),K232,AND(V232="",X232="王园园组"),G232),"other")</f>
        <v>other</v>
      </c>
      <c r="X232" t="str" cm="1">
        <f t="array" ref="X232">IFERROR(_xlfn.IFS(AND(V232="",IFERROR(VLOOKUP(N232,#REF!,1,0),1)&lt;&gt;1),N232,AND(V232="",I232="王园园组"),"王园园组"),"other")</f>
        <v>other</v>
      </c>
      <c r="Y232">
        <f>IFERROR(_xlfn.XLOOKUP(MID(T232, FIND("#", SUBSTITUTE(T232, "-", "#", LEN(T232) - LEN(SUBSTITUTE(T232, "-", "")))) + 1, LEN(T232)),#REF!,#REF!),0)</f>
        <v>0</v>
      </c>
      <c r="Z232">
        <f>MONTH(续费明细实时[[#This Row],[success_time]])</f>
        <v>5</v>
      </c>
      <c r="AA232" s="8" t="e">
        <f>VLOOKUP(续费明细实时[[#This Row],[parent_user_id]],#REF!,27,0)</f>
        <v>#REF!</v>
      </c>
    </row>
    <row r="233" spans="1:27">
      <c r="A233" s="1">
        <v>45786</v>
      </c>
      <c r="B233" t="s">
        <v>2081</v>
      </c>
      <c r="C233" t="s">
        <v>2082</v>
      </c>
      <c r="D233" t="s">
        <v>548</v>
      </c>
      <c r="E233" t="s">
        <v>1882</v>
      </c>
      <c r="F233">
        <v>8</v>
      </c>
      <c r="G233" t="s">
        <v>1909</v>
      </c>
      <c r="H233" t="s">
        <v>559</v>
      </c>
      <c r="I233" t="s">
        <v>1876</v>
      </c>
      <c r="J233">
        <v>852</v>
      </c>
      <c r="K233" t="s">
        <v>320</v>
      </c>
      <c r="L233" t="s">
        <v>549</v>
      </c>
      <c r="M233" t="s">
        <v>550</v>
      </c>
      <c r="N233" t="s">
        <v>616</v>
      </c>
      <c r="O233" t="s">
        <v>314</v>
      </c>
      <c r="P233" t="s">
        <v>1877</v>
      </c>
      <c r="Q233" t="s">
        <v>2083</v>
      </c>
      <c r="R233" t="s">
        <v>626</v>
      </c>
      <c r="S233">
        <v>120</v>
      </c>
      <c r="T233" t="s">
        <v>2084</v>
      </c>
      <c r="U233" s="4">
        <v>45786.043217592596</v>
      </c>
      <c r="V233" t="str">
        <f>IFERROR(VLOOKUP(B233,#REF!,1,0),"")</f>
        <v/>
      </c>
      <c r="W233" t="str" cm="1">
        <f t="array" ref="W233">IFERROR(_xlfn.IFS(AND(V233="",X233&lt;&gt;"王园园组",X233&lt;&gt;"other"),K233,AND(V233="",X233="王园园组"),G233),"other")</f>
        <v>other</v>
      </c>
      <c r="X233" t="str" cm="1">
        <f t="array" ref="X233">IFERROR(_xlfn.IFS(AND(V233="",IFERROR(VLOOKUP(N233,#REF!,1,0),1)&lt;&gt;1),N233,AND(V233="",I233="王园园组"),"王园园组"),"other")</f>
        <v>other</v>
      </c>
      <c r="Y233">
        <f>IFERROR(_xlfn.XLOOKUP(MID(T233, FIND("#", SUBSTITUTE(T233, "-", "#", LEN(T233) - LEN(SUBSTITUTE(T233, "-", "")))) + 1, LEN(T233)),#REF!,#REF!),0)</f>
        <v>0</v>
      </c>
      <c r="Z233">
        <f>MONTH(续费明细实时[[#This Row],[success_time]])</f>
        <v>5</v>
      </c>
      <c r="AA233" s="8" t="e">
        <f>VLOOKUP(续费明细实时[[#This Row],[parent_user_id]],#REF!,27,0)</f>
        <v>#REF!</v>
      </c>
    </row>
    <row r="234" spans="1:27">
      <c r="A234" s="1">
        <v>45801</v>
      </c>
      <c r="B234" t="s">
        <v>15893</v>
      </c>
      <c r="C234" t="s">
        <v>15894</v>
      </c>
      <c r="D234" t="s">
        <v>548</v>
      </c>
      <c r="E234" t="s">
        <v>546</v>
      </c>
      <c r="F234">
        <v>60</v>
      </c>
      <c r="G234" t="s">
        <v>1888</v>
      </c>
      <c r="H234" t="s">
        <v>550</v>
      </c>
      <c r="I234" t="s">
        <v>1889</v>
      </c>
      <c r="J234">
        <v>10970</v>
      </c>
      <c r="K234" t="s">
        <v>192</v>
      </c>
      <c r="L234" t="s">
        <v>549</v>
      </c>
      <c r="M234" t="s">
        <v>559</v>
      </c>
      <c r="N234" t="s">
        <v>469</v>
      </c>
      <c r="O234" t="s">
        <v>189</v>
      </c>
      <c r="P234" t="s">
        <v>1877</v>
      </c>
      <c r="Q234" t="s">
        <v>15895</v>
      </c>
      <c r="R234" t="s">
        <v>626</v>
      </c>
      <c r="S234">
        <v>1545</v>
      </c>
      <c r="T234" t="s">
        <v>1891</v>
      </c>
      <c r="U234" s="4">
        <v>45801.344398148147</v>
      </c>
      <c r="V234" t="str">
        <f>IFERROR(VLOOKUP(B234,#REF!,1,0),"")</f>
        <v/>
      </c>
      <c r="W234" t="str" cm="1">
        <f t="array" ref="W234">IFERROR(_xlfn.IFS(AND(V234="",X234&lt;&gt;"王园园组",X234&lt;&gt;"other"),K234,AND(V234="",X234="王园园组"),G234),"other")</f>
        <v>other</v>
      </c>
      <c r="X234" t="str" cm="1">
        <f t="array" ref="X234">IFERROR(_xlfn.IFS(AND(V234="",IFERROR(VLOOKUP(N234,#REF!,1,0),1)&lt;&gt;1),N234,AND(V234="",I234="王园园组"),"王园园组"),"other")</f>
        <v>other</v>
      </c>
      <c r="Y234">
        <f>IFERROR(_xlfn.XLOOKUP(MID(T234, FIND("#", SUBSTITUTE(T234, "-", "#", LEN(T234) - LEN(SUBSTITUTE(T234, "-", "")))) + 1, LEN(T234)),#REF!,#REF!),0)</f>
        <v>0</v>
      </c>
      <c r="Z234">
        <f>MONTH(续费明细实时[[#This Row],[success_time]])</f>
        <v>5</v>
      </c>
      <c r="AA234" s="8" t="e">
        <f>VLOOKUP(续费明细实时[[#This Row],[parent_user_id]],#REF!,27,0)</f>
        <v>#REF!</v>
      </c>
    </row>
    <row r="235" spans="1:27">
      <c r="A235" s="1">
        <v>45785</v>
      </c>
      <c r="B235" t="s">
        <v>2767</v>
      </c>
      <c r="C235" t="s">
        <v>2768</v>
      </c>
      <c r="D235" t="s">
        <v>558</v>
      </c>
      <c r="E235" t="s">
        <v>546</v>
      </c>
      <c r="F235">
        <v>48</v>
      </c>
      <c r="G235" t="s">
        <v>340</v>
      </c>
      <c r="H235" t="s">
        <v>559</v>
      </c>
      <c r="I235" t="s">
        <v>504</v>
      </c>
      <c r="J235">
        <v>12619</v>
      </c>
      <c r="K235" t="s">
        <v>340</v>
      </c>
      <c r="L235" t="s">
        <v>549</v>
      </c>
      <c r="M235" t="s">
        <v>559</v>
      </c>
      <c r="N235" t="s">
        <v>504</v>
      </c>
      <c r="O235" t="s">
        <v>325</v>
      </c>
      <c r="P235" t="s">
        <v>1877</v>
      </c>
      <c r="Q235" t="s">
        <v>2769</v>
      </c>
      <c r="R235" t="s">
        <v>626</v>
      </c>
      <c r="S235">
        <v>1777.3590549999999</v>
      </c>
      <c r="T235" t="s">
        <v>1879</v>
      </c>
      <c r="U235" s="4">
        <v>45785.661909722221</v>
      </c>
      <c r="V235" t="str">
        <f>IFERROR(VLOOKUP(B235,#REF!,1,0),"")</f>
        <v/>
      </c>
      <c r="W235" t="str" cm="1">
        <f t="array" ref="W235">IFERROR(_xlfn.IFS(AND(V235="",X235&lt;&gt;"王园园组",X235&lt;&gt;"other"),K235,AND(V235="",X235="王园园组"),G235),"other")</f>
        <v>other</v>
      </c>
      <c r="X235" t="str" cm="1">
        <f t="array" ref="X235">IFERROR(_xlfn.IFS(AND(V235="",IFERROR(VLOOKUP(N235,#REF!,1,0),1)&lt;&gt;1),N235,AND(V235="",I235="王园园组"),"王园园组"),"other")</f>
        <v>other</v>
      </c>
      <c r="Y235">
        <f>IFERROR(_xlfn.XLOOKUP(MID(T235, FIND("#", SUBSTITUTE(T235, "-", "#", LEN(T235) - LEN(SUBSTITUTE(T235, "-", "")))) + 1, LEN(T235)),#REF!,#REF!),0)</f>
        <v>0</v>
      </c>
      <c r="Z235">
        <f>MONTH(续费明细实时[[#This Row],[success_time]])</f>
        <v>5</v>
      </c>
      <c r="AA235" s="8" t="e">
        <f>VLOOKUP(续费明细实时[[#This Row],[parent_user_id]],#REF!,27,0)</f>
        <v>#REF!</v>
      </c>
    </row>
    <row r="236" spans="1:27">
      <c r="A236" s="1">
        <v>45788</v>
      </c>
      <c r="B236" t="s">
        <v>8841</v>
      </c>
      <c r="C236" t="s">
        <v>8842</v>
      </c>
      <c r="D236" t="s">
        <v>584</v>
      </c>
      <c r="E236" t="s">
        <v>546</v>
      </c>
      <c r="F236">
        <v>60</v>
      </c>
      <c r="G236" t="s">
        <v>1990</v>
      </c>
      <c r="H236" t="s">
        <v>559</v>
      </c>
      <c r="I236" t="s">
        <v>1876</v>
      </c>
      <c r="J236">
        <v>10970</v>
      </c>
      <c r="K236" t="s">
        <v>303</v>
      </c>
      <c r="L236" t="s">
        <v>549</v>
      </c>
      <c r="M236" t="s">
        <v>550</v>
      </c>
      <c r="N236" t="s">
        <v>136</v>
      </c>
      <c r="O236" t="s">
        <v>143</v>
      </c>
      <c r="P236" t="s">
        <v>1877</v>
      </c>
      <c r="Q236" t="s">
        <v>8843</v>
      </c>
      <c r="R236" t="s">
        <v>626</v>
      </c>
      <c r="S236">
        <v>1545</v>
      </c>
      <c r="T236" t="s">
        <v>1891</v>
      </c>
      <c r="U236" s="4">
        <v>45788.665682870371</v>
      </c>
      <c r="V236" t="str">
        <f>IFERROR(VLOOKUP(B236,#REF!,1,0),"")</f>
        <v/>
      </c>
      <c r="W236" t="str" cm="1">
        <f t="array" ref="W236">IFERROR(_xlfn.IFS(AND(V236="",X236&lt;&gt;"王园园组",X236&lt;&gt;"other"),K236,AND(V236="",X236="王园园组"),G236),"other")</f>
        <v>other</v>
      </c>
      <c r="X236" t="str" cm="1">
        <f t="array" ref="X236">IFERROR(_xlfn.IFS(AND(V236="",IFERROR(VLOOKUP(N236,#REF!,1,0),1)&lt;&gt;1),N236,AND(V236="",I236="王园园组"),"王园园组"),"other")</f>
        <v>other</v>
      </c>
      <c r="Y236">
        <f>IFERROR(_xlfn.XLOOKUP(MID(T236, FIND("#", SUBSTITUTE(T236, "-", "#", LEN(T236) - LEN(SUBSTITUTE(T236, "-", "")))) + 1, LEN(T236)),#REF!,#REF!),0)</f>
        <v>0</v>
      </c>
      <c r="Z236">
        <f>MONTH(续费明细实时[[#This Row],[success_time]])</f>
        <v>5</v>
      </c>
      <c r="AA236" s="8" t="e">
        <f>VLOOKUP(续费明细实时[[#This Row],[parent_user_id]],#REF!,27,0)</f>
        <v>#REF!</v>
      </c>
    </row>
    <row r="237" spans="1:27">
      <c r="A237" s="1">
        <v>45801</v>
      </c>
      <c r="B237" t="s">
        <v>15858</v>
      </c>
      <c r="C237" t="s">
        <v>15859</v>
      </c>
      <c r="D237" t="s">
        <v>548</v>
      </c>
      <c r="E237" t="s">
        <v>546</v>
      </c>
      <c r="F237">
        <v>60</v>
      </c>
      <c r="G237" t="s">
        <v>1909</v>
      </c>
      <c r="H237" t="s">
        <v>559</v>
      </c>
      <c r="I237" t="s">
        <v>1876</v>
      </c>
      <c r="J237">
        <v>10970</v>
      </c>
      <c r="K237" t="s">
        <v>268</v>
      </c>
      <c r="L237" t="s">
        <v>549</v>
      </c>
      <c r="M237" t="s">
        <v>550</v>
      </c>
      <c r="N237" t="s">
        <v>136</v>
      </c>
      <c r="O237" t="s">
        <v>264</v>
      </c>
      <c r="P237" t="s">
        <v>1877</v>
      </c>
      <c r="Q237" t="s">
        <v>15860</v>
      </c>
      <c r="R237" t="s">
        <v>626</v>
      </c>
      <c r="S237">
        <v>1545</v>
      </c>
      <c r="T237" t="s">
        <v>1891</v>
      </c>
      <c r="U237" s="4">
        <v>45801.185312499998</v>
      </c>
      <c r="V237" t="str">
        <f>IFERROR(VLOOKUP(B237,#REF!,1,0),"")</f>
        <v/>
      </c>
      <c r="W237" t="str" cm="1">
        <f t="array" ref="W237">IFERROR(_xlfn.IFS(AND(V237="",X237&lt;&gt;"王园园组",X237&lt;&gt;"other"),K237,AND(V237="",X237="王园园组"),G237),"other")</f>
        <v>other</v>
      </c>
      <c r="X237" t="str" cm="1">
        <f t="array" ref="X237">IFERROR(_xlfn.IFS(AND(V237="",IFERROR(VLOOKUP(N237,#REF!,1,0),1)&lt;&gt;1),N237,AND(V237="",I237="王园园组"),"王园园组"),"other")</f>
        <v>other</v>
      </c>
      <c r="Y237">
        <f>IFERROR(_xlfn.XLOOKUP(MID(T237, FIND("#", SUBSTITUTE(T237, "-", "#", LEN(T237) - LEN(SUBSTITUTE(T237, "-", "")))) + 1, LEN(T237)),#REF!,#REF!),0)</f>
        <v>0</v>
      </c>
      <c r="Z237">
        <f>MONTH(续费明细实时[[#This Row],[success_time]])</f>
        <v>5</v>
      </c>
      <c r="AA237" s="8" t="e">
        <f>VLOOKUP(续费明细实时[[#This Row],[parent_user_id]],#REF!,27,0)</f>
        <v>#REF!</v>
      </c>
    </row>
    <row r="238" spans="1:27">
      <c r="A238" s="1">
        <v>45788</v>
      </c>
      <c r="B238" t="s">
        <v>8844</v>
      </c>
      <c r="C238" t="s">
        <v>8845</v>
      </c>
      <c r="D238" t="s">
        <v>548</v>
      </c>
      <c r="E238" t="s">
        <v>546</v>
      </c>
      <c r="F238">
        <v>60</v>
      </c>
      <c r="G238" t="s">
        <v>2113</v>
      </c>
      <c r="H238" t="s">
        <v>559</v>
      </c>
      <c r="I238" t="s">
        <v>1876</v>
      </c>
      <c r="J238">
        <v>10650</v>
      </c>
      <c r="K238" t="s">
        <v>260</v>
      </c>
      <c r="L238" t="s">
        <v>549</v>
      </c>
      <c r="M238" t="s">
        <v>550</v>
      </c>
      <c r="N238" t="s">
        <v>136</v>
      </c>
      <c r="O238" t="s">
        <v>147</v>
      </c>
      <c r="P238" t="s">
        <v>1877</v>
      </c>
      <c r="Q238" t="s">
        <v>8846</v>
      </c>
      <c r="R238" t="s">
        <v>626</v>
      </c>
      <c r="S238">
        <v>1500</v>
      </c>
      <c r="T238" t="s">
        <v>1891</v>
      </c>
      <c r="U238" s="4">
        <v>45788.17863425926</v>
      </c>
      <c r="V238" t="str">
        <f>IFERROR(VLOOKUP(B238,#REF!,1,0),"")</f>
        <v/>
      </c>
      <c r="W238" t="str" cm="1">
        <f t="array" ref="W238">IFERROR(_xlfn.IFS(AND(V238="",X238&lt;&gt;"王园园组",X238&lt;&gt;"other"),K238,AND(V238="",X238="王园园组"),G238),"other")</f>
        <v>other</v>
      </c>
      <c r="X238" t="str" cm="1">
        <f t="array" ref="X238">IFERROR(_xlfn.IFS(AND(V238="",IFERROR(VLOOKUP(N238,#REF!,1,0),1)&lt;&gt;1),N238,AND(V238="",I238="王园园组"),"王园园组"),"other")</f>
        <v>other</v>
      </c>
      <c r="Y238">
        <f>IFERROR(_xlfn.XLOOKUP(MID(T238, FIND("#", SUBSTITUTE(T238, "-", "#", LEN(T238) - LEN(SUBSTITUTE(T238, "-", "")))) + 1, LEN(T238)),#REF!,#REF!),0)</f>
        <v>0</v>
      </c>
      <c r="Z238">
        <f>MONTH(续费明细实时[[#This Row],[success_time]])</f>
        <v>5</v>
      </c>
      <c r="AA238" s="8" t="e">
        <f>VLOOKUP(续费明细实时[[#This Row],[parent_user_id]],#REF!,27,0)</f>
        <v>#REF!</v>
      </c>
    </row>
    <row r="239" spans="1:27">
      <c r="A239" s="1">
        <v>45800</v>
      </c>
      <c r="B239" t="s">
        <v>15861</v>
      </c>
      <c r="C239" t="s">
        <v>15862</v>
      </c>
      <c r="D239" t="s">
        <v>15863</v>
      </c>
      <c r="E239" t="s">
        <v>546</v>
      </c>
      <c r="F239">
        <v>60</v>
      </c>
      <c r="G239" t="s">
        <v>1990</v>
      </c>
      <c r="H239" t="s">
        <v>559</v>
      </c>
      <c r="I239" t="s">
        <v>1876</v>
      </c>
      <c r="J239">
        <v>11890</v>
      </c>
      <c r="K239" t="s">
        <v>276</v>
      </c>
      <c r="L239" t="s">
        <v>549</v>
      </c>
      <c r="M239" t="s">
        <v>550</v>
      </c>
      <c r="N239" t="s">
        <v>136</v>
      </c>
      <c r="O239" t="s">
        <v>139</v>
      </c>
      <c r="P239" t="s">
        <v>1877</v>
      </c>
      <c r="Q239" t="s">
        <v>15864</v>
      </c>
      <c r="R239" t="s">
        <v>626</v>
      </c>
      <c r="S239">
        <v>1674.585446</v>
      </c>
      <c r="T239" t="s">
        <v>1891</v>
      </c>
      <c r="U239" s="4">
        <v>45800.983553240738</v>
      </c>
      <c r="V239" t="str">
        <f>IFERROR(VLOOKUP(B239,#REF!,1,0),"")</f>
        <v/>
      </c>
      <c r="W239" t="str" cm="1">
        <f t="array" ref="W239">IFERROR(_xlfn.IFS(AND(V239="",X239&lt;&gt;"王园园组",X239&lt;&gt;"other"),K239,AND(V239="",X239="王园园组"),G239),"other")</f>
        <v>other</v>
      </c>
      <c r="X239" t="str" cm="1">
        <f t="array" ref="X239">IFERROR(_xlfn.IFS(AND(V239="",IFERROR(VLOOKUP(N239,#REF!,1,0),1)&lt;&gt;1),N239,AND(V239="",I239="王园园组"),"王园园组"),"other")</f>
        <v>other</v>
      </c>
      <c r="Y239">
        <f>IFERROR(_xlfn.XLOOKUP(MID(T239, FIND("#", SUBSTITUTE(T239, "-", "#", LEN(T239) - LEN(SUBSTITUTE(T239, "-", "")))) + 1, LEN(T239)),#REF!,#REF!),0)</f>
        <v>0</v>
      </c>
      <c r="Z239">
        <f>MONTH(续费明细实时[[#This Row],[success_time]])</f>
        <v>5</v>
      </c>
      <c r="AA239" s="8" t="e">
        <f>VLOOKUP(续费明细实时[[#This Row],[parent_user_id]],#REF!,27,0)</f>
        <v>#REF!</v>
      </c>
    </row>
    <row r="240" spans="1:27">
      <c r="A240" s="1">
        <v>45793</v>
      </c>
      <c r="B240" t="s">
        <v>15482</v>
      </c>
      <c r="C240" t="s">
        <v>15483</v>
      </c>
      <c r="D240" t="s">
        <v>11241</v>
      </c>
      <c r="E240" t="s">
        <v>546</v>
      </c>
      <c r="F240">
        <v>60</v>
      </c>
      <c r="G240" t="s">
        <v>340</v>
      </c>
      <c r="H240" t="s">
        <v>559</v>
      </c>
      <c r="I240" t="s">
        <v>504</v>
      </c>
      <c r="J240">
        <v>10854</v>
      </c>
      <c r="K240" t="s">
        <v>340</v>
      </c>
      <c r="L240" t="s">
        <v>549</v>
      </c>
      <c r="M240" t="s">
        <v>559</v>
      </c>
      <c r="N240" t="s">
        <v>504</v>
      </c>
      <c r="O240" t="s">
        <v>325</v>
      </c>
      <c r="P240" t="s">
        <v>1877</v>
      </c>
      <c r="Q240" t="s">
        <v>15484</v>
      </c>
      <c r="R240" t="s">
        <v>626</v>
      </c>
      <c r="S240">
        <v>1528.6918470000001</v>
      </c>
      <c r="T240" t="s">
        <v>1891</v>
      </c>
      <c r="U240" s="4">
        <v>45793.793634259258</v>
      </c>
      <c r="V240" t="str">
        <f>IFERROR(VLOOKUP(B240,#REF!,1,0),"")</f>
        <v/>
      </c>
      <c r="W240" t="str" cm="1">
        <f t="array" ref="W240">IFERROR(_xlfn.IFS(AND(V240="",X240&lt;&gt;"王园园组",X240&lt;&gt;"other"),K240,AND(V240="",X240="王园园组"),G240),"other")</f>
        <v>other</v>
      </c>
      <c r="X240" t="str" cm="1">
        <f t="array" ref="X240">IFERROR(_xlfn.IFS(AND(V240="",IFERROR(VLOOKUP(N240,#REF!,1,0),1)&lt;&gt;1),N240,AND(V240="",I240="王园园组"),"王园园组"),"other")</f>
        <v>other</v>
      </c>
      <c r="Y240">
        <f>IFERROR(_xlfn.XLOOKUP(MID(T240, FIND("#", SUBSTITUTE(T240, "-", "#", LEN(T240) - LEN(SUBSTITUTE(T240, "-", "")))) + 1, LEN(T240)),#REF!,#REF!),0)</f>
        <v>0</v>
      </c>
      <c r="Z240">
        <f>MONTH(续费明细实时[[#This Row],[success_time]])</f>
        <v>5</v>
      </c>
      <c r="AA240" s="8" t="e">
        <f>VLOOKUP(续费明细实时[[#This Row],[parent_user_id]],#REF!,27,0)</f>
        <v>#REF!</v>
      </c>
    </row>
    <row r="241" spans="1:27">
      <c r="A241" s="1">
        <v>45795</v>
      </c>
      <c r="B241" t="s">
        <v>15868</v>
      </c>
      <c r="C241" t="s">
        <v>15869</v>
      </c>
      <c r="D241" t="s">
        <v>558</v>
      </c>
      <c r="E241" t="s">
        <v>546</v>
      </c>
      <c r="F241">
        <v>60</v>
      </c>
      <c r="G241" t="s">
        <v>2226</v>
      </c>
      <c r="H241" t="s">
        <v>409</v>
      </c>
      <c r="I241" t="s">
        <v>411</v>
      </c>
      <c r="J241">
        <v>11831</v>
      </c>
      <c r="K241" t="s">
        <v>452</v>
      </c>
      <c r="L241" t="s">
        <v>549</v>
      </c>
      <c r="M241" t="s">
        <v>559</v>
      </c>
      <c r="N241" t="s">
        <v>504</v>
      </c>
      <c r="O241" t="s">
        <v>325</v>
      </c>
      <c r="P241" t="s">
        <v>1877</v>
      </c>
      <c r="Q241" t="s">
        <v>15870</v>
      </c>
      <c r="R241" t="s">
        <v>626</v>
      </c>
      <c r="S241">
        <v>1666.2741140000001</v>
      </c>
      <c r="T241" t="s">
        <v>1891</v>
      </c>
      <c r="U241" s="4">
        <v>45795.588541666664</v>
      </c>
      <c r="V241" t="str">
        <f>IFERROR(VLOOKUP(B241,#REF!,1,0),"")</f>
        <v/>
      </c>
      <c r="W241" t="str" cm="1">
        <f t="array" ref="W241">IFERROR(_xlfn.IFS(AND(V241="",X241&lt;&gt;"王园园组",X241&lt;&gt;"other"),K241,AND(V241="",X241="王园园组"),G241),"other")</f>
        <v>other</v>
      </c>
      <c r="X241" t="str" cm="1">
        <f t="array" ref="X241">IFERROR(_xlfn.IFS(AND(V241="",IFERROR(VLOOKUP(N241,#REF!,1,0),1)&lt;&gt;1),N241,AND(V241="",I241="王园园组"),"王园园组"),"other")</f>
        <v>other</v>
      </c>
      <c r="Y241">
        <f>IFERROR(_xlfn.XLOOKUP(MID(T241, FIND("#", SUBSTITUTE(T241, "-", "#", LEN(T241) - LEN(SUBSTITUTE(T241, "-", "")))) + 1, LEN(T241)),#REF!,#REF!),0)</f>
        <v>0</v>
      </c>
      <c r="Z241">
        <f>MONTH(续费明细实时[[#This Row],[success_time]])</f>
        <v>5</v>
      </c>
      <c r="AA241" s="8" t="e">
        <f>VLOOKUP(续费明细实时[[#This Row],[parent_user_id]],#REF!,27,0)</f>
        <v>#REF!</v>
      </c>
    </row>
    <row r="242" spans="1:27">
      <c r="A242" s="1">
        <v>45803</v>
      </c>
      <c r="B242" t="s">
        <v>29566</v>
      </c>
      <c r="C242" t="s">
        <v>29567</v>
      </c>
      <c r="D242" t="s">
        <v>578</v>
      </c>
      <c r="E242" t="s">
        <v>1102</v>
      </c>
      <c r="F242">
        <v>240</v>
      </c>
      <c r="G242" t="s">
        <v>360</v>
      </c>
      <c r="H242" t="s">
        <v>559</v>
      </c>
      <c r="I242" t="s">
        <v>163</v>
      </c>
      <c r="J242">
        <v>20114</v>
      </c>
      <c r="K242" t="s">
        <v>360</v>
      </c>
      <c r="L242" t="s">
        <v>549</v>
      </c>
      <c r="M242" t="s">
        <v>559</v>
      </c>
      <c r="N242" t="s">
        <v>163</v>
      </c>
      <c r="O242" t="s">
        <v>473</v>
      </c>
      <c r="P242" t="s">
        <v>1877</v>
      </c>
      <c r="Q242" t="s">
        <v>29568</v>
      </c>
      <c r="R242" t="s">
        <v>626</v>
      </c>
      <c r="S242">
        <v>2833</v>
      </c>
      <c r="T242" t="s">
        <v>9057</v>
      </c>
      <c r="U242" s="4">
        <v>45803.614340277774</v>
      </c>
      <c r="V242" t="str">
        <f>IFERROR(VLOOKUP(B242,#REF!,1,0),"")</f>
        <v/>
      </c>
      <c r="W242" t="str" cm="1">
        <f t="array" ref="W242">IFERROR(_xlfn.IFS(AND(V242="",X242&lt;&gt;"王园园组",X242&lt;&gt;"other"),K242,AND(V242="",X242="王园园组"),G242),"other")</f>
        <v>other</v>
      </c>
      <c r="X242" t="str" cm="1">
        <f t="array" ref="X242">IFERROR(_xlfn.IFS(AND(V242="",IFERROR(VLOOKUP(N242,#REF!,1,0),1)&lt;&gt;1),N242,AND(V242="",I242="王园园组"),"王园园组"),"other")</f>
        <v>other</v>
      </c>
      <c r="Y242">
        <f>IFERROR(_xlfn.XLOOKUP(MID(T242, FIND("#", SUBSTITUTE(T242, "-", "#", LEN(T242) - LEN(SUBSTITUTE(T242, "-", "")))) + 1, LEN(T242)),#REF!,#REF!),0)</f>
        <v>0</v>
      </c>
      <c r="Z242">
        <f>MONTH(续费明细实时[[#This Row],[success_time]])</f>
        <v>5</v>
      </c>
      <c r="AA242" s="8" t="e">
        <f>VLOOKUP(续费明细实时[[#This Row],[parent_user_id]],#REF!,27,0)</f>
        <v>#REF!</v>
      </c>
    </row>
    <row r="243" spans="1:27">
      <c r="A243" s="1">
        <v>45784</v>
      </c>
      <c r="B243" t="s">
        <v>2654</v>
      </c>
      <c r="C243" t="s">
        <v>2655</v>
      </c>
      <c r="D243" t="s">
        <v>610</v>
      </c>
      <c r="E243" t="s">
        <v>546</v>
      </c>
      <c r="F243">
        <v>96</v>
      </c>
      <c r="G243" t="s">
        <v>1875</v>
      </c>
      <c r="H243" t="s">
        <v>559</v>
      </c>
      <c r="I243" t="s">
        <v>1876</v>
      </c>
      <c r="J243">
        <v>21286</v>
      </c>
      <c r="K243" t="s">
        <v>266</v>
      </c>
      <c r="L243" t="s">
        <v>549</v>
      </c>
      <c r="M243" t="s">
        <v>550</v>
      </c>
      <c r="N243" t="s">
        <v>136</v>
      </c>
      <c r="O243" t="s">
        <v>264</v>
      </c>
      <c r="P243" t="s">
        <v>1877</v>
      </c>
      <c r="Q243" t="s">
        <v>2656</v>
      </c>
      <c r="R243" t="s">
        <v>626</v>
      </c>
      <c r="S243">
        <v>2998</v>
      </c>
      <c r="T243" t="s">
        <v>1926</v>
      </c>
      <c r="U243" s="4">
        <v>45784.697245370371</v>
      </c>
      <c r="V243" t="str">
        <f>IFERROR(VLOOKUP(B243,#REF!,1,0),"")</f>
        <v/>
      </c>
      <c r="W243" t="str" cm="1">
        <f t="array" ref="W243">IFERROR(_xlfn.IFS(AND(V243="",X243&lt;&gt;"王园园组",X243&lt;&gt;"other"),K243,AND(V243="",X243="王园园组"),G243),"other")</f>
        <v>other</v>
      </c>
      <c r="X243" t="str" cm="1">
        <f t="array" ref="X243">IFERROR(_xlfn.IFS(AND(V243="",IFERROR(VLOOKUP(N243,#REF!,1,0),1)&lt;&gt;1),N243,AND(V243="",I243="王园园组"),"王园园组"),"other")</f>
        <v>other</v>
      </c>
      <c r="Y243">
        <f>IFERROR(_xlfn.XLOOKUP(MID(T243, FIND("#", SUBSTITUTE(T243, "-", "#", LEN(T243) - LEN(SUBSTITUTE(T243, "-", "")))) + 1, LEN(T243)),#REF!,#REF!),0)</f>
        <v>0</v>
      </c>
      <c r="Z243">
        <f>MONTH(续费明细实时[[#This Row],[success_time]])</f>
        <v>5</v>
      </c>
      <c r="AA243" s="8" t="e">
        <f>VLOOKUP(续费明细实时[[#This Row],[parent_user_id]],#REF!,27,0)</f>
        <v>#REF!</v>
      </c>
    </row>
    <row r="244" spans="1:27" hidden="1">
      <c r="A244" s="1">
        <v>45794</v>
      </c>
      <c r="B244" t="s">
        <v>16100</v>
      </c>
      <c r="C244" t="s">
        <v>16101</v>
      </c>
      <c r="D244" t="s">
        <v>558</v>
      </c>
      <c r="E244" t="s">
        <v>546</v>
      </c>
      <c r="F244">
        <v>60</v>
      </c>
      <c r="G244" t="s">
        <v>1875</v>
      </c>
      <c r="H244" t="s">
        <v>559</v>
      </c>
      <c r="I244" t="s">
        <v>1876</v>
      </c>
      <c r="J244">
        <v>10854</v>
      </c>
      <c r="K244" t="s">
        <v>626</v>
      </c>
      <c r="L244" t="s">
        <v>649</v>
      </c>
      <c r="M244" t="s">
        <v>649</v>
      </c>
      <c r="N244" t="s">
        <v>649</v>
      </c>
      <c r="O244" t="s">
        <v>649</v>
      </c>
      <c r="P244" t="s">
        <v>1877</v>
      </c>
      <c r="Q244" t="s">
        <v>16102</v>
      </c>
      <c r="R244" t="s">
        <v>626</v>
      </c>
      <c r="S244">
        <v>1528.6918470000001</v>
      </c>
      <c r="T244" t="s">
        <v>1891</v>
      </c>
      <c r="U244" s="4">
        <v>45794.504560185182</v>
      </c>
      <c r="V244" t="str">
        <f>IFERROR(VLOOKUP(B244,#REF!,1,0),"")</f>
        <v/>
      </c>
      <c r="W244" t="str" cm="1">
        <f t="array" ref="W244">IFERROR(_xlfn.IFS(AND(V244="",X244&lt;&gt;"王园园组",X244&lt;&gt;"other"),K244,AND(V244="",X244="王园园组"),G244),"other")</f>
        <v>other</v>
      </c>
      <c r="X244" t="str" cm="1">
        <f t="array" ref="X244">IFERROR(_xlfn.IFS(AND(V244="",IFERROR(VLOOKUP(N244,#REF!,1,0),1)&lt;&gt;1),N244,AND(V244="",I244="王园园组"),"王园园组"),"other")</f>
        <v>other</v>
      </c>
      <c r="Y244">
        <f>IFERROR(_xlfn.XLOOKUP(MID(T244, FIND("#", SUBSTITUTE(T244, "-", "#", LEN(T244) - LEN(SUBSTITUTE(T244, "-", "")))) + 1, LEN(T244)),#REF!,#REF!),0)</f>
        <v>0</v>
      </c>
      <c r="Z244">
        <f>MONTH(续费明细实时[[#This Row],[success_time]])</f>
        <v>5</v>
      </c>
      <c r="AA244" s="8" t="e">
        <f>VLOOKUP(续费明细实时[[#This Row],[parent_user_id]],#REF!,27,0)</f>
        <v>#REF!</v>
      </c>
    </row>
    <row r="245" spans="1:27">
      <c r="A245" s="1">
        <v>45796</v>
      </c>
      <c r="B245" t="s">
        <v>16103</v>
      </c>
      <c r="C245" t="s">
        <v>16104</v>
      </c>
      <c r="D245" t="s">
        <v>695</v>
      </c>
      <c r="E245" t="s">
        <v>1102</v>
      </c>
      <c r="F245">
        <v>120</v>
      </c>
      <c r="G245" t="s">
        <v>358</v>
      </c>
      <c r="H245" t="s">
        <v>559</v>
      </c>
      <c r="I245" t="s">
        <v>163</v>
      </c>
      <c r="J245">
        <v>9754</v>
      </c>
      <c r="K245" t="s">
        <v>358</v>
      </c>
      <c r="L245" t="s">
        <v>549</v>
      </c>
      <c r="M245" t="s">
        <v>559</v>
      </c>
      <c r="N245" t="s">
        <v>163</v>
      </c>
      <c r="O245" t="s">
        <v>473</v>
      </c>
      <c r="P245" t="s">
        <v>1877</v>
      </c>
      <c r="Q245" t="s">
        <v>16105</v>
      </c>
      <c r="R245" t="s">
        <v>626</v>
      </c>
      <c r="S245">
        <v>1373.8579540000001</v>
      </c>
      <c r="T245" t="s">
        <v>1902</v>
      </c>
      <c r="U245" s="4">
        <v>45796.473182870373</v>
      </c>
      <c r="V245" t="str">
        <f>IFERROR(VLOOKUP(B245,#REF!,1,0),"")</f>
        <v/>
      </c>
      <c r="W245" t="str" cm="1">
        <f t="array" ref="W245">IFERROR(_xlfn.IFS(AND(V245="",X245&lt;&gt;"王园园组",X245&lt;&gt;"other"),K245,AND(V245="",X245="王园园组"),G245),"other")</f>
        <v>other</v>
      </c>
      <c r="X245" t="str" cm="1">
        <f t="array" ref="X245">IFERROR(_xlfn.IFS(AND(V245="",IFERROR(VLOOKUP(N245,#REF!,1,0),1)&lt;&gt;1),N245,AND(V245="",I245="王园园组"),"王园园组"),"other")</f>
        <v>other</v>
      </c>
      <c r="Y245">
        <f>IFERROR(_xlfn.XLOOKUP(MID(T245, FIND("#", SUBSTITUTE(T245, "-", "#", LEN(T245) - LEN(SUBSTITUTE(T245, "-", "")))) + 1, LEN(T245)),#REF!,#REF!),0)</f>
        <v>0</v>
      </c>
      <c r="Z245">
        <f>MONTH(续费明细实时[[#This Row],[success_time]])</f>
        <v>5</v>
      </c>
      <c r="AA245" s="8" t="e">
        <f>VLOOKUP(续费明细实时[[#This Row],[parent_user_id]],#REF!,27,0)</f>
        <v>#REF!</v>
      </c>
    </row>
    <row r="246" spans="1:27">
      <c r="A246" s="1">
        <v>45793</v>
      </c>
      <c r="B246" t="s">
        <v>15980</v>
      </c>
      <c r="C246" t="s">
        <v>15981</v>
      </c>
      <c r="D246" t="s">
        <v>548</v>
      </c>
      <c r="E246" t="s">
        <v>546</v>
      </c>
      <c r="F246">
        <v>120</v>
      </c>
      <c r="G246" t="s">
        <v>2005</v>
      </c>
      <c r="H246" t="s">
        <v>559</v>
      </c>
      <c r="I246" t="s">
        <v>1876</v>
      </c>
      <c r="J246">
        <v>17750</v>
      </c>
      <c r="K246" t="s">
        <v>216</v>
      </c>
      <c r="L246" t="s">
        <v>549</v>
      </c>
      <c r="M246" t="s">
        <v>550</v>
      </c>
      <c r="N246" t="s">
        <v>551</v>
      </c>
      <c r="O246" t="s">
        <v>145</v>
      </c>
      <c r="P246" t="s">
        <v>1877</v>
      </c>
      <c r="Q246" t="s">
        <v>15982</v>
      </c>
      <c r="R246" t="s">
        <v>626</v>
      </c>
      <c r="S246">
        <v>2500</v>
      </c>
      <c r="T246" t="s">
        <v>1896</v>
      </c>
      <c r="U246" s="4">
        <v>45793.432604166665</v>
      </c>
      <c r="V246" t="str">
        <f>IFERROR(VLOOKUP(B246,#REF!,1,0),"")</f>
        <v/>
      </c>
      <c r="W246" t="str" cm="1">
        <f t="array" ref="W246">IFERROR(_xlfn.IFS(AND(V246="",X246&lt;&gt;"王园园组",X246&lt;&gt;"other"),K246,AND(V246="",X246="王园园组"),G246),"other")</f>
        <v>other</v>
      </c>
      <c r="X246" t="str" cm="1">
        <f t="array" ref="X246">IFERROR(_xlfn.IFS(AND(V246="",IFERROR(VLOOKUP(N246,#REF!,1,0),1)&lt;&gt;1),N246,AND(V246="",I246="王园园组"),"王园园组"),"other")</f>
        <v>other</v>
      </c>
      <c r="Y246">
        <f>IFERROR(_xlfn.XLOOKUP(MID(T246, FIND("#", SUBSTITUTE(T246, "-", "#", LEN(T246) - LEN(SUBSTITUTE(T246, "-", "")))) + 1, LEN(T246)),#REF!,#REF!),0)</f>
        <v>0</v>
      </c>
      <c r="Z246">
        <f>MONTH(续费明细实时[[#This Row],[success_time]])</f>
        <v>5</v>
      </c>
      <c r="AA246" s="8" t="e">
        <f>VLOOKUP(续费明细实时[[#This Row],[parent_user_id]],#REF!,27,0)</f>
        <v>#REF!</v>
      </c>
    </row>
    <row r="247" spans="1:27">
      <c r="A247" s="1">
        <v>45805</v>
      </c>
      <c r="B247" t="s">
        <v>29569</v>
      </c>
      <c r="C247" t="s">
        <v>29570</v>
      </c>
      <c r="D247" t="s">
        <v>578</v>
      </c>
      <c r="E247" t="s">
        <v>1102</v>
      </c>
      <c r="F247">
        <v>180</v>
      </c>
      <c r="G247" t="s">
        <v>351</v>
      </c>
      <c r="H247" t="s">
        <v>559</v>
      </c>
      <c r="I247" t="s">
        <v>163</v>
      </c>
      <c r="J247">
        <v>14910</v>
      </c>
      <c r="K247" t="s">
        <v>351</v>
      </c>
      <c r="L247" t="s">
        <v>549</v>
      </c>
      <c r="M247" t="s">
        <v>559</v>
      </c>
      <c r="N247" t="s">
        <v>163</v>
      </c>
      <c r="O247" t="s">
        <v>472</v>
      </c>
      <c r="P247" t="s">
        <v>1877</v>
      </c>
      <c r="Q247" t="s">
        <v>29571</v>
      </c>
      <c r="R247" t="s">
        <v>626</v>
      </c>
      <c r="S247">
        <v>2100</v>
      </c>
      <c r="T247" t="s">
        <v>13028</v>
      </c>
      <c r="U247" s="4">
        <v>45805.645590277774</v>
      </c>
      <c r="V247" t="str">
        <f>IFERROR(VLOOKUP(B247,#REF!,1,0),"")</f>
        <v/>
      </c>
      <c r="W247" t="str" cm="1">
        <f t="array" ref="W247">IFERROR(_xlfn.IFS(AND(V247="",X247&lt;&gt;"王园园组",X247&lt;&gt;"other"),K247,AND(V247="",X247="王园园组"),G247),"other")</f>
        <v>other</v>
      </c>
      <c r="X247" t="str" cm="1">
        <f t="array" ref="X247">IFERROR(_xlfn.IFS(AND(V247="",IFERROR(VLOOKUP(N247,#REF!,1,0),1)&lt;&gt;1),N247,AND(V247="",I247="王园园组"),"王园园组"),"other")</f>
        <v>other</v>
      </c>
      <c r="Y247">
        <f>IFERROR(_xlfn.XLOOKUP(MID(T247, FIND("#", SUBSTITUTE(T247, "-", "#", LEN(T247) - LEN(SUBSTITUTE(T247, "-", "")))) + 1, LEN(T247)),#REF!,#REF!),0)</f>
        <v>0</v>
      </c>
      <c r="Z247">
        <f>MONTH(续费明细实时[[#This Row],[success_time]])</f>
        <v>5</v>
      </c>
      <c r="AA247" s="8" t="e">
        <f>VLOOKUP(续费明细实时[[#This Row],[parent_user_id]],#REF!,27,0)</f>
        <v>#REF!</v>
      </c>
    </row>
    <row r="248" spans="1:27">
      <c r="A248" s="1">
        <v>45795</v>
      </c>
      <c r="B248" t="s">
        <v>16454</v>
      </c>
      <c r="C248" t="s">
        <v>16455</v>
      </c>
      <c r="D248" t="s">
        <v>695</v>
      </c>
      <c r="E248" t="s">
        <v>546</v>
      </c>
      <c r="F248">
        <v>120</v>
      </c>
      <c r="G248" t="s">
        <v>1946</v>
      </c>
      <c r="H248" t="s">
        <v>559</v>
      </c>
      <c r="I248" t="s">
        <v>1876</v>
      </c>
      <c r="J248">
        <v>17750</v>
      </c>
      <c r="K248" t="s">
        <v>231</v>
      </c>
      <c r="L248" t="s">
        <v>549</v>
      </c>
      <c r="M248" t="s">
        <v>550</v>
      </c>
      <c r="N248" t="s">
        <v>551</v>
      </c>
      <c r="O248" t="s">
        <v>141</v>
      </c>
      <c r="P248" t="s">
        <v>1877</v>
      </c>
      <c r="Q248" t="s">
        <v>16456</v>
      </c>
      <c r="R248" t="s">
        <v>626</v>
      </c>
      <c r="S248">
        <v>2500</v>
      </c>
      <c r="T248" t="s">
        <v>1896</v>
      </c>
      <c r="U248" s="4">
        <v>45795.804050925923</v>
      </c>
      <c r="V248" t="str">
        <f>IFERROR(VLOOKUP(B248,#REF!,1,0),"")</f>
        <v/>
      </c>
      <c r="W248" t="str" cm="1">
        <f t="array" ref="W248">IFERROR(_xlfn.IFS(AND(V248="",X248&lt;&gt;"王园园组",X248&lt;&gt;"other"),K248,AND(V248="",X248="王园园组"),G248),"other")</f>
        <v>other</v>
      </c>
      <c r="X248" t="str" cm="1">
        <f t="array" ref="X248">IFERROR(_xlfn.IFS(AND(V248="",IFERROR(VLOOKUP(N248,#REF!,1,0),1)&lt;&gt;1),N248,AND(V248="",I248="王园园组"),"王园园组"),"other")</f>
        <v>other</v>
      </c>
      <c r="Y248">
        <f>IFERROR(_xlfn.XLOOKUP(MID(T248, FIND("#", SUBSTITUTE(T248, "-", "#", LEN(T248) - LEN(SUBSTITUTE(T248, "-", "")))) + 1, LEN(T248)),#REF!,#REF!),0)</f>
        <v>0</v>
      </c>
      <c r="Z248">
        <f>MONTH(续费明细实时[[#This Row],[success_time]])</f>
        <v>5</v>
      </c>
      <c r="AA248" s="8" t="e">
        <f>VLOOKUP(续费明细实时[[#This Row],[parent_user_id]],#REF!,27,0)</f>
        <v>#REF!</v>
      </c>
    </row>
    <row r="249" spans="1:27">
      <c r="A249" s="1">
        <v>45804</v>
      </c>
      <c r="B249" t="s">
        <v>29572</v>
      </c>
      <c r="C249" t="s">
        <v>29573</v>
      </c>
      <c r="D249" t="s">
        <v>548</v>
      </c>
      <c r="E249" t="s">
        <v>1959</v>
      </c>
      <c r="F249">
        <v>18</v>
      </c>
      <c r="G249" t="s">
        <v>2005</v>
      </c>
      <c r="H249" t="s">
        <v>559</v>
      </c>
      <c r="I249" t="s">
        <v>1876</v>
      </c>
      <c r="J249">
        <v>4473</v>
      </c>
      <c r="K249" t="s">
        <v>286</v>
      </c>
      <c r="L249" t="s">
        <v>549</v>
      </c>
      <c r="M249" t="s">
        <v>550</v>
      </c>
      <c r="N249" t="s">
        <v>136</v>
      </c>
      <c r="O249" t="s">
        <v>283</v>
      </c>
      <c r="P249" t="s">
        <v>1877</v>
      </c>
      <c r="Q249" t="s">
        <v>29574</v>
      </c>
      <c r="R249" t="s">
        <v>626</v>
      </c>
      <c r="S249">
        <v>630</v>
      </c>
      <c r="T249" t="s">
        <v>1962</v>
      </c>
      <c r="U249" s="4">
        <v>45804.84479166667</v>
      </c>
      <c r="V249" t="str">
        <f>IFERROR(VLOOKUP(B249,#REF!,1,0),"")</f>
        <v/>
      </c>
      <c r="W249" t="str" cm="1">
        <f t="array" ref="W249">IFERROR(_xlfn.IFS(AND(V249="",X249&lt;&gt;"王园园组",X249&lt;&gt;"other"),K249,AND(V249="",X249="王园园组"),G249),"other")</f>
        <v>other</v>
      </c>
      <c r="X249" t="str" cm="1">
        <f t="array" ref="X249">IFERROR(_xlfn.IFS(AND(V249="",IFERROR(VLOOKUP(N249,#REF!,1,0),1)&lt;&gt;1),N249,AND(V249="",I249="王园园组"),"王园园组"),"other")</f>
        <v>other</v>
      </c>
      <c r="Y249">
        <f>IFERROR(_xlfn.XLOOKUP(MID(T249, FIND("#", SUBSTITUTE(T249, "-", "#", LEN(T249) - LEN(SUBSTITUTE(T249, "-", "")))) + 1, LEN(T249)),#REF!,#REF!),0)</f>
        <v>0</v>
      </c>
      <c r="Z249">
        <f>MONTH(续费明细实时[[#This Row],[success_time]])</f>
        <v>5</v>
      </c>
      <c r="AA249" s="8" t="e">
        <f>VLOOKUP(续费明细实时[[#This Row],[parent_user_id]],#REF!,27,0)</f>
        <v>#REF!</v>
      </c>
    </row>
    <row r="250" spans="1:27">
      <c r="A250" s="1">
        <v>45801</v>
      </c>
      <c r="B250" t="s">
        <v>16457</v>
      </c>
      <c r="C250" t="s">
        <v>16458</v>
      </c>
      <c r="D250" t="s">
        <v>548</v>
      </c>
      <c r="E250" t="s">
        <v>546</v>
      </c>
      <c r="F250">
        <v>120</v>
      </c>
      <c r="G250" t="s">
        <v>1969</v>
      </c>
      <c r="H250" t="s">
        <v>559</v>
      </c>
      <c r="I250" t="s">
        <v>1876</v>
      </c>
      <c r="J250">
        <v>17750</v>
      </c>
      <c r="K250" t="s">
        <v>256</v>
      </c>
      <c r="L250" t="s">
        <v>549</v>
      </c>
      <c r="M250" t="s">
        <v>550</v>
      </c>
      <c r="N250" t="s">
        <v>136</v>
      </c>
      <c r="O250" t="s">
        <v>147</v>
      </c>
      <c r="P250" t="s">
        <v>1877</v>
      </c>
      <c r="Q250" t="s">
        <v>16459</v>
      </c>
      <c r="R250" t="s">
        <v>626</v>
      </c>
      <c r="S250">
        <v>2500</v>
      </c>
      <c r="T250" t="s">
        <v>1896</v>
      </c>
      <c r="U250" s="4">
        <v>45801.297511574077</v>
      </c>
      <c r="V250" t="str">
        <f>IFERROR(VLOOKUP(B250,#REF!,1,0),"")</f>
        <v/>
      </c>
      <c r="W250" t="str" cm="1">
        <f t="array" ref="W250">IFERROR(_xlfn.IFS(AND(V250="",X250&lt;&gt;"王园园组",X250&lt;&gt;"other"),K250,AND(V250="",X250="王园园组"),G250),"other")</f>
        <v>other</v>
      </c>
      <c r="X250" t="str" cm="1">
        <f t="array" ref="X250">IFERROR(_xlfn.IFS(AND(V250="",IFERROR(VLOOKUP(N250,#REF!,1,0),1)&lt;&gt;1),N250,AND(V250="",I250="王园园组"),"王园园组"),"other")</f>
        <v>other</v>
      </c>
      <c r="Y250">
        <f>IFERROR(_xlfn.XLOOKUP(MID(T250, FIND("#", SUBSTITUTE(T250, "-", "#", LEN(T250) - LEN(SUBSTITUTE(T250, "-", "")))) + 1, LEN(T250)),#REF!,#REF!),0)</f>
        <v>0</v>
      </c>
      <c r="Z250">
        <f>MONTH(续费明细实时[[#This Row],[success_time]])</f>
        <v>5</v>
      </c>
      <c r="AA250" s="8" t="e">
        <f>VLOOKUP(续费明细实时[[#This Row],[parent_user_id]],#REF!,27,0)</f>
        <v>#REF!</v>
      </c>
    </row>
    <row r="251" spans="1:27">
      <c r="A251" s="1">
        <v>45799</v>
      </c>
      <c r="B251" t="s">
        <v>16436</v>
      </c>
      <c r="C251" t="s">
        <v>16437</v>
      </c>
      <c r="D251" t="s">
        <v>548</v>
      </c>
      <c r="E251" t="s">
        <v>546</v>
      </c>
      <c r="F251">
        <v>120</v>
      </c>
      <c r="G251" t="s">
        <v>1905</v>
      </c>
      <c r="H251" t="s">
        <v>559</v>
      </c>
      <c r="I251" t="s">
        <v>1876</v>
      </c>
      <c r="J251">
        <v>18283</v>
      </c>
      <c r="K251" t="s">
        <v>202</v>
      </c>
      <c r="L251" t="s">
        <v>549</v>
      </c>
      <c r="M251" t="s">
        <v>550</v>
      </c>
      <c r="N251" t="s">
        <v>551</v>
      </c>
      <c r="O251" t="s">
        <v>149</v>
      </c>
      <c r="P251" t="s">
        <v>1877</v>
      </c>
      <c r="Q251" t="s">
        <v>16438</v>
      </c>
      <c r="R251" t="s">
        <v>626</v>
      </c>
      <c r="S251">
        <v>2575</v>
      </c>
      <c r="T251" t="s">
        <v>1896</v>
      </c>
      <c r="U251" s="4">
        <v>45799.473043981481</v>
      </c>
      <c r="V251" t="str">
        <f>IFERROR(VLOOKUP(B251,#REF!,1,0),"")</f>
        <v/>
      </c>
      <c r="W251" t="str" cm="1">
        <f t="array" ref="W251">IFERROR(_xlfn.IFS(AND(V251="",X251&lt;&gt;"王园园组",X251&lt;&gt;"other"),K251,AND(V251="",X251="王园园组"),G251),"other")</f>
        <v>other</v>
      </c>
      <c r="X251" t="str" cm="1">
        <f t="array" ref="X251">IFERROR(_xlfn.IFS(AND(V251="",IFERROR(VLOOKUP(N251,#REF!,1,0),1)&lt;&gt;1),N251,AND(V251="",I251="王园园组"),"王园园组"),"other")</f>
        <v>other</v>
      </c>
      <c r="Y251">
        <f>IFERROR(_xlfn.XLOOKUP(MID(T251, FIND("#", SUBSTITUTE(T251, "-", "#", LEN(T251) - LEN(SUBSTITUTE(T251, "-", "")))) + 1, LEN(T251)),#REF!,#REF!),0)</f>
        <v>0</v>
      </c>
      <c r="Z251">
        <f>MONTH(续费明细实时[[#This Row],[success_time]])</f>
        <v>5</v>
      </c>
      <c r="AA251" s="8" t="e">
        <f>VLOOKUP(续费明细实时[[#This Row],[parent_user_id]],#REF!,27,0)</f>
        <v>#REF!</v>
      </c>
    </row>
    <row r="252" spans="1:27">
      <c r="A252" s="1">
        <v>45789</v>
      </c>
      <c r="B252" t="s">
        <v>10911</v>
      </c>
      <c r="C252" t="s">
        <v>10912</v>
      </c>
      <c r="D252" t="s">
        <v>632</v>
      </c>
      <c r="E252" t="s">
        <v>546</v>
      </c>
      <c r="F252">
        <v>120</v>
      </c>
      <c r="G252" t="s">
        <v>2056</v>
      </c>
      <c r="H252" t="s">
        <v>559</v>
      </c>
      <c r="I252" t="s">
        <v>1876</v>
      </c>
      <c r="J252">
        <v>17750</v>
      </c>
      <c r="K252" t="s">
        <v>247</v>
      </c>
      <c r="L252" t="s">
        <v>549</v>
      </c>
      <c r="M252" t="s">
        <v>550</v>
      </c>
      <c r="N252" t="s">
        <v>551</v>
      </c>
      <c r="O252" t="s">
        <v>242</v>
      </c>
      <c r="P252" t="s">
        <v>1877</v>
      </c>
      <c r="Q252" t="s">
        <v>10913</v>
      </c>
      <c r="R252" t="s">
        <v>626</v>
      </c>
      <c r="S252">
        <v>2500</v>
      </c>
      <c r="T252" t="s">
        <v>1896</v>
      </c>
      <c r="U252" s="4">
        <v>45789.494340277779</v>
      </c>
      <c r="V252" t="str">
        <f>IFERROR(VLOOKUP(B252,#REF!,1,0),"")</f>
        <v/>
      </c>
      <c r="W252" t="str" cm="1">
        <f t="array" ref="W252">IFERROR(_xlfn.IFS(AND(V252="",X252&lt;&gt;"王园园组",X252&lt;&gt;"other"),K252,AND(V252="",X252="王园园组"),G252),"other")</f>
        <v>other</v>
      </c>
      <c r="X252" t="str" cm="1">
        <f t="array" ref="X252">IFERROR(_xlfn.IFS(AND(V252="",IFERROR(VLOOKUP(N252,#REF!,1,0),1)&lt;&gt;1),N252,AND(V252="",I252="王园园组"),"王园园组"),"other")</f>
        <v>other</v>
      </c>
      <c r="Y252">
        <f>IFERROR(_xlfn.XLOOKUP(MID(T252, FIND("#", SUBSTITUTE(T252, "-", "#", LEN(T252) - LEN(SUBSTITUTE(T252, "-", "")))) + 1, LEN(T252)),#REF!,#REF!),0)</f>
        <v>0</v>
      </c>
      <c r="Z252">
        <f>MONTH(续费明细实时[[#This Row],[success_time]])</f>
        <v>5</v>
      </c>
      <c r="AA252" s="8" t="e">
        <f>VLOOKUP(续费明细实时[[#This Row],[parent_user_id]],#REF!,27,0)</f>
        <v>#REF!</v>
      </c>
    </row>
    <row r="253" spans="1:27">
      <c r="A253" s="1">
        <v>45793</v>
      </c>
      <c r="B253" t="s">
        <v>16439</v>
      </c>
      <c r="C253" t="s">
        <v>16440</v>
      </c>
      <c r="D253" t="s">
        <v>2295</v>
      </c>
      <c r="E253" t="s">
        <v>546</v>
      </c>
      <c r="F253">
        <v>60</v>
      </c>
      <c r="G253" t="s">
        <v>2079</v>
      </c>
      <c r="H253" t="s">
        <v>559</v>
      </c>
      <c r="I253" t="s">
        <v>1876</v>
      </c>
      <c r="J253">
        <v>10970</v>
      </c>
      <c r="K253" t="s">
        <v>298</v>
      </c>
      <c r="L253" t="s">
        <v>549</v>
      </c>
      <c r="M253" t="s">
        <v>550</v>
      </c>
      <c r="N253" t="s">
        <v>136</v>
      </c>
      <c r="O253" t="s">
        <v>143</v>
      </c>
      <c r="P253" t="s">
        <v>1877</v>
      </c>
      <c r="Q253" t="s">
        <v>16441</v>
      </c>
      <c r="R253" t="s">
        <v>626</v>
      </c>
      <c r="S253">
        <v>1545</v>
      </c>
      <c r="T253" t="s">
        <v>1891</v>
      </c>
      <c r="U253" s="4">
        <v>45793.679583333331</v>
      </c>
      <c r="V253" t="str">
        <f>IFERROR(VLOOKUP(B253,#REF!,1,0),"")</f>
        <v/>
      </c>
      <c r="W253" t="str" cm="1">
        <f t="array" ref="W253">IFERROR(_xlfn.IFS(AND(V253="",X253&lt;&gt;"王园园组",X253&lt;&gt;"other"),K253,AND(V253="",X253="王园园组"),G253),"other")</f>
        <v>other</v>
      </c>
      <c r="X253" t="str" cm="1">
        <f t="array" ref="X253">IFERROR(_xlfn.IFS(AND(V253="",IFERROR(VLOOKUP(N253,#REF!,1,0),1)&lt;&gt;1),N253,AND(V253="",I253="王园园组"),"王园园组"),"other")</f>
        <v>other</v>
      </c>
      <c r="Y253">
        <f>IFERROR(_xlfn.XLOOKUP(MID(T253, FIND("#", SUBSTITUTE(T253, "-", "#", LEN(T253) - LEN(SUBSTITUTE(T253, "-", "")))) + 1, LEN(T253)),#REF!,#REF!),0)</f>
        <v>0</v>
      </c>
      <c r="Z253">
        <f>MONTH(续费明细实时[[#This Row],[success_time]])</f>
        <v>5</v>
      </c>
      <c r="AA253" s="8" t="e">
        <f>VLOOKUP(续费明细实时[[#This Row],[parent_user_id]],#REF!,27,0)</f>
        <v>#REF!</v>
      </c>
    </row>
    <row r="254" spans="1:27">
      <c r="A254" s="1">
        <v>45797</v>
      </c>
      <c r="B254" t="s">
        <v>16430</v>
      </c>
      <c r="C254" t="s">
        <v>16431</v>
      </c>
      <c r="D254" t="s">
        <v>558</v>
      </c>
      <c r="E254" t="s">
        <v>546</v>
      </c>
      <c r="F254">
        <v>120</v>
      </c>
      <c r="G254" t="s">
        <v>338</v>
      </c>
      <c r="H254" t="s">
        <v>559</v>
      </c>
      <c r="I254" t="s">
        <v>504</v>
      </c>
      <c r="J254">
        <v>19718</v>
      </c>
      <c r="K254" t="s">
        <v>338</v>
      </c>
      <c r="L254" t="s">
        <v>549</v>
      </c>
      <c r="M254" t="s">
        <v>559</v>
      </c>
      <c r="N254" t="s">
        <v>504</v>
      </c>
      <c r="O254" t="s">
        <v>325</v>
      </c>
      <c r="P254" t="s">
        <v>1877</v>
      </c>
      <c r="Q254" t="s">
        <v>16432</v>
      </c>
      <c r="R254" t="s">
        <v>626</v>
      </c>
      <c r="S254">
        <v>2777.1235230000002</v>
      </c>
      <c r="T254" t="s">
        <v>1896</v>
      </c>
      <c r="U254" s="4">
        <v>45797.762777777774</v>
      </c>
      <c r="V254" t="str">
        <f>IFERROR(VLOOKUP(B254,#REF!,1,0),"")</f>
        <v/>
      </c>
      <c r="W254" t="str" cm="1">
        <f t="array" ref="W254">IFERROR(_xlfn.IFS(AND(V254="",X254&lt;&gt;"王园园组",X254&lt;&gt;"other"),K254,AND(V254="",X254="王园园组"),G254),"other")</f>
        <v>other</v>
      </c>
      <c r="X254" t="str" cm="1">
        <f t="array" ref="X254">IFERROR(_xlfn.IFS(AND(V254="",IFERROR(VLOOKUP(N254,#REF!,1,0),1)&lt;&gt;1),N254,AND(V254="",I254="王园园组"),"王园园组"),"other")</f>
        <v>other</v>
      </c>
      <c r="Y254">
        <f>IFERROR(_xlfn.XLOOKUP(MID(T254, FIND("#", SUBSTITUTE(T254, "-", "#", LEN(T254) - LEN(SUBSTITUTE(T254, "-", "")))) + 1, LEN(T254)),#REF!,#REF!),0)</f>
        <v>0</v>
      </c>
      <c r="Z254">
        <f>MONTH(续费明细实时[[#This Row],[success_time]])</f>
        <v>5</v>
      </c>
      <c r="AA254" s="8" t="e">
        <f>VLOOKUP(续费明细实时[[#This Row],[parent_user_id]],#REF!,27,0)</f>
        <v>#REF!</v>
      </c>
    </row>
    <row r="255" spans="1:27">
      <c r="A255" s="1">
        <v>45793</v>
      </c>
      <c r="B255" t="s">
        <v>16433</v>
      </c>
      <c r="C255" t="s">
        <v>16434</v>
      </c>
      <c r="D255" t="s">
        <v>558</v>
      </c>
      <c r="E255" t="s">
        <v>546</v>
      </c>
      <c r="F255">
        <v>120</v>
      </c>
      <c r="G255" t="s">
        <v>2024</v>
      </c>
      <c r="H255" t="s">
        <v>559</v>
      </c>
      <c r="I255" t="s">
        <v>1876</v>
      </c>
      <c r="J255">
        <v>18090</v>
      </c>
      <c r="K255" t="s">
        <v>290</v>
      </c>
      <c r="L255" t="s">
        <v>549</v>
      </c>
      <c r="M255" t="s">
        <v>550</v>
      </c>
      <c r="N255" t="s">
        <v>136</v>
      </c>
      <c r="O255" t="s">
        <v>283</v>
      </c>
      <c r="P255" t="s">
        <v>1877</v>
      </c>
      <c r="Q255" t="s">
        <v>16435</v>
      </c>
      <c r="R255" t="s">
        <v>626</v>
      </c>
      <c r="S255">
        <v>2547.8197460000001</v>
      </c>
      <c r="T255" t="s">
        <v>1896</v>
      </c>
      <c r="U255" s="4">
        <v>45793.306180555555</v>
      </c>
      <c r="V255" t="str">
        <f>IFERROR(VLOOKUP(B255,#REF!,1,0),"")</f>
        <v/>
      </c>
      <c r="W255" t="str" cm="1">
        <f t="array" ref="W255">IFERROR(_xlfn.IFS(AND(V255="",X255&lt;&gt;"王园园组",X255&lt;&gt;"other"),K255,AND(V255="",X255="王园园组"),G255),"other")</f>
        <v>other</v>
      </c>
      <c r="X255" t="str" cm="1">
        <f t="array" ref="X255">IFERROR(_xlfn.IFS(AND(V255="",IFERROR(VLOOKUP(N255,#REF!,1,0),1)&lt;&gt;1),N255,AND(V255="",I255="王园园组"),"王园园组"),"other")</f>
        <v>other</v>
      </c>
      <c r="Y255">
        <f>IFERROR(_xlfn.XLOOKUP(MID(T255, FIND("#", SUBSTITUTE(T255, "-", "#", LEN(T255) - LEN(SUBSTITUTE(T255, "-", "")))) + 1, LEN(T255)),#REF!,#REF!),0)</f>
        <v>0</v>
      </c>
      <c r="Z255">
        <f>MONTH(续费明细实时[[#This Row],[success_time]])</f>
        <v>5</v>
      </c>
      <c r="AA255" s="8" t="e">
        <f>VLOOKUP(续费明细实时[[#This Row],[parent_user_id]],#REF!,27,0)</f>
        <v>#REF!</v>
      </c>
    </row>
    <row r="256" spans="1:27">
      <c r="A256" s="1">
        <v>45793</v>
      </c>
      <c r="B256" t="s">
        <v>16106</v>
      </c>
      <c r="C256" t="s">
        <v>16107</v>
      </c>
      <c r="D256" t="s">
        <v>1417</v>
      </c>
      <c r="E256" t="s">
        <v>546</v>
      </c>
      <c r="F256">
        <v>60</v>
      </c>
      <c r="G256" t="s">
        <v>1946</v>
      </c>
      <c r="H256" t="s">
        <v>559</v>
      </c>
      <c r="I256" t="s">
        <v>1876</v>
      </c>
      <c r="J256">
        <v>10650</v>
      </c>
      <c r="K256" t="s">
        <v>273</v>
      </c>
      <c r="L256" t="s">
        <v>549</v>
      </c>
      <c r="M256" t="s">
        <v>550</v>
      </c>
      <c r="N256" t="s">
        <v>136</v>
      </c>
      <c r="O256" t="s">
        <v>139</v>
      </c>
      <c r="P256" t="s">
        <v>1877</v>
      </c>
      <c r="Q256" t="s">
        <v>16108</v>
      </c>
      <c r="R256" t="s">
        <v>626</v>
      </c>
      <c r="S256">
        <v>1500</v>
      </c>
      <c r="T256" t="s">
        <v>1891</v>
      </c>
      <c r="U256" s="4">
        <v>45793.661770833336</v>
      </c>
      <c r="V256" t="str">
        <f>IFERROR(VLOOKUP(B256,#REF!,1,0),"")</f>
        <v/>
      </c>
      <c r="W256" t="str" cm="1">
        <f t="array" ref="W256">IFERROR(_xlfn.IFS(AND(V256="",X256&lt;&gt;"王园园组",X256&lt;&gt;"other"),K256,AND(V256="",X256="王园园组"),G256),"other")</f>
        <v>other</v>
      </c>
      <c r="X256" t="str" cm="1">
        <f t="array" ref="X256">IFERROR(_xlfn.IFS(AND(V256="",IFERROR(VLOOKUP(N256,#REF!,1,0),1)&lt;&gt;1),N256,AND(V256="",I256="王园园组"),"王园园组"),"other")</f>
        <v>other</v>
      </c>
      <c r="Y256">
        <f>IFERROR(_xlfn.XLOOKUP(MID(T256, FIND("#", SUBSTITUTE(T256, "-", "#", LEN(T256) - LEN(SUBSTITUTE(T256, "-", "")))) + 1, LEN(T256)),#REF!,#REF!),0)</f>
        <v>0</v>
      </c>
      <c r="Z256">
        <f>MONTH(续费明细实时[[#This Row],[success_time]])</f>
        <v>5</v>
      </c>
      <c r="AA256" s="8" t="e">
        <f>VLOOKUP(续费明细实时[[#This Row],[parent_user_id]],#REF!,27,0)</f>
        <v>#REF!</v>
      </c>
    </row>
    <row r="257" spans="1:27">
      <c r="A257" s="1">
        <v>45794</v>
      </c>
      <c r="B257" t="s">
        <v>16088</v>
      </c>
      <c r="C257" t="s">
        <v>16089</v>
      </c>
      <c r="D257" t="s">
        <v>548</v>
      </c>
      <c r="E257" t="s">
        <v>546</v>
      </c>
      <c r="F257">
        <v>120</v>
      </c>
      <c r="G257" t="s">
        <v>2061</v>
      </c>
      <c r="H257" t="s">
        <v>559</v>
      </c>
      <c r="I257" t="s">
        <v>1876</v>
      </c>
      <c r="J257">
        <v>17750</v>
      </c>
      <c r="K257" t="s">
        <v>289</v>
      </c>
      <c r="L257" t="s">
        <v>549</v>
      </c>
      <c r="M257" t="s">
        <v>550</v>
      </c>
      <c r="N257" t="s">
        <v>136</v>
      </c>
      <c r="O257" t="s">
        <v>283</v>
      </c>
      <c r="P257" t="s">
        <v>1877</v>
      </c>
      <c r="Q257" t="s">
        <v>16090</v>
      </c>
      <c r="R257" t="s">
        <v>626</v>
      </c>
      <c r="S257">
        <v>2500</v>
      </c>
      <c r="T257" t="s">
        <v>1896</v>
      </c>
      <c r="U257" s="4">
        <v>45794.308055555557</v>
      </c>
      <c r="V257" t="str">
        <f>IFERROR(VLOOKUP(B257,#REF!,1,0),"")</f>
        <v/>
      </c>
      <c r="W257" t="str" cm="1">
        <f t="array" ref="W257">IFERROR(_xlfn.IFS(AND(V257="",X257&lt;&gt;"王园园组",X257&lt;&gt;"other"),K257,AND(V257="",X257="王园园组"),G257),"other")</f>
        <v>other</v>
      </c>
      <c r="X257" t="str" cm="1">
        <f t="array" ref="X257">IFERROR(_xlfn.IFS(AND(V257="",IFERROR(VLOOKUP(N257,#REF!,1,0),1)&lt;&gt;1),N257,AND(V257="",I257="王园园组"),"王园园组"),"other")</f>
        <v>other</v>
      </c>
      <c r="Y257">
        <f>IFERROR(_xlfn.XLOOKUP(MID(T257, FIND("#", SUBSTITUTE(T257, "-", "#", LEN(T257) - LEN(SUBSTITUTE(T257, "-", "")))) + 1, LEN(T257)),#REF!,#REF!),0)</f>
        <v>0</v>
      </c>
      <c r="Z257">
        <f>MONTH(续费明细实时[[#This Row],[success_time]])</f>
        <v>5</v>
      </c>
      <c r="AA257" s="8" t="e">
        <f>VLOOKUP(续费明细实时[[#This Row],[parent_user_id]],#REF!,27,0)</f>
        <v>#REF!</v>
      </c>
    </row>
    <row r="258" spans="1:27">
      <c r="A258" s="1">
        <v>45796</v>
      </c>
      <c r="B258" t="s">
        <v>16109</v>
      </c>
      <c r="C258" t="s">
        <v>16110</v>
      </c>
      <c r="D258" t="s">
        <v>584</v>
      </c>
      <c r="E258" t="s">
        <v>546</v>
      </c>
      <c r="F258">
        <v>60</v>
      </c>
      <c r="G258" t="s">
        <v>2464</v>
      </c>
      <c r="H258" t="s">
        <v>559</v>
      </c>
      <c r="I258" t="s">
        <v>1876</v>
      </c>
      <c r="J258">
        <v>10970</v>
      </c>
      <c r="K258" t="s">
        <v>275</v>
      </c>
      <c r="L258" t="s">
        <v>549</v>
      </c>
      <c r="M258" t="s">
        <v>550</v>
      </c>
      <c r="N258" t="s">
        <v>136</v>
      </c>
      <c r="O258" t="s">
        <v>139</v>
      </c>
      <c r="P258" t="s">
        <v>1877</v>
      </c>
      <c r="Q258" t="s">
        <v>16111</v>
      </c>
      <c r="R258" t="s">
        <v>626</v>
      </c>
      <c r="S258">
        <v>1545</v>
      </c>
      <c r="T258" t="s">
        <v>1891</v>
      </c>
      <c r="U258" s="4">
        <v>45796.769166666665</v>
      </c>
      <c r="V258" t="str">
        <f>IFERROR(VLOOKUP(B258,#REF!,1,0),"")</f>
        <v/>
      </c>
      <c r="W258" t="str" cm="1">
        <f t="array" ref="W258">IFERROR(_xlfn.IFS(AND(V258="",X258&lt;&gt;"王园园组",X258&lt;&gt;"other"),K258,AND(V258="",X258="王园园组"),G258),"other")</f>
        <v>other</v>
      </c>
      <c r="X258" t="str" cm="1">
        <f t="array" ref="X258">IFERROR(_xlfn.IFS(AND(V258="",IFERROR(VLOOKUP(N258,#REF!,1,0),1)&lt;&gt;1),N258,AND(V258="",I258="王园园组"),"王园园组"),"other")</f>
        <v>other</v>
      </c>
      <c r="Y258">
        <f>IFERROR(_xlfn.XLOOKUP(MID(T258, FIND("#", SUBSTITUTE(T258, "-", "#", LEN(T258) - LEN(SUBSTITUTE(T258, "-", "")))) + 1, LEN(T258)),#REF!,#REF!),0)</f>
        <v>0</v>
      </c>
      <c r="Z258">
        <f>MONTH(续费明细实时[[#This Row],[success_time]])</f>
        <v>5</v>
      </c>
      <c r="AA258" s="8" t="e">
        <f>VLOOKUP(续费明细实时[[#This Row],[parent_user_id]],#REF!,27,0)</f>
        <v>#REF!</v>
      </c>
    </row>
    <row r="259" spans="1:27">
      <c r="A259" s="1">
        <v>45785</v>
      </c>
      <c r="B259" t="s">
        <v>2642</v>
      </c>
      <c r="C259" t="s">
        <v>2643</v>
      </c>
      <c r="D259" t="s">
        <v>548</v>
      </c>
      <c r="E259" t="s">
        <v>546</v>
      </c>
      <c r="F259">
        <v>60</v>
      </c>
      <c r="G259" t="s">
        <v>1978</v>
      </c>
      <c r="H259" t="s">
        <v>559</v>
      </c>
      <c r="I259" t="s">
        <v>1876</v>
      </c>
      <c r="J259">
        <v>10650</v>
      </c>
      <c r="K259" t="s">
        <v>217</v>
      </c>
      <c r="L259" t="s">
        <v>549</v>
      </c>
      <c r="M259" t="s">
        <v>550</v>
      </c>
      <c r="N259" t="s">
        <v>551</v>
      </c>
      <c r="O259" t="s">
        <v>145</v>
      </c>
      <c r="P259" t="s">
        <v>1877</v>
      </c>
      <c r="Q259" t="s">
        <v>2644</v>
      </c>
      <c r="R259" t="s">
        <v>626</v>
      </c>
      <c r="S259">
        <v>1500</v>
      </c>
      <c r="T259" t="s">
        <v>1891</v>
      </c>
      <c r="U259" s="4">
        <v>45785.368414351855</v>
      </c>
      <c r="V259" t="str">
        <f>IFERROR(VLOOKUP(B259,#REF!,1,0),"")</f>
        <v/>
      </c>
      <c r="W259" t="str" cm="1">
        <f t="array" ref="W259">IFERROR(_xlfn.IFS(AND(V259="",X259&lt;&gt;"王园园组",X259&lt;&gt;"other"),K259,AND(V259="",X259="王园园组"),G259),"other")</f>
        <v>other</v>
      </c>
      <c r="X259" t="str" cm="1">
        <f t="array" ref="X259">IFERROR(_xlfn.IFS(AND(V259="",IFERROR(VLOOKUP(N259,#REF!,1,0),1)&lt;&gt;1),N259,AND(V259="",I259="王园园组"),"王园园组"),"other")</f>
        <v>other</v>
      </c>
      <c r="Y259">
        <f>IFERROR(_xlfn.XLOOKUP(MID(T259, FIND("#", SUBSTITUTE(T259, "-", "#", LEN(T259) - LEN(SUBSTITUTE(T259, "-", "")))) + 1, LEN(T259)),#REF!,#REF!),0)</f>
        <v>0</v>
      </c>
      <c r="Z259">
        <f>MONTH(续费明细实时[[#This Row],[success_time]])</f>
        <v>5</v>
      </c>
      <c r="AA259" s="8" t="e">
        <f>VLOOKUP(续费明细实时[[#This Row],[parent_user_id]],#REF!,27,0)</f>
        <v>#REF!</v>
      </c>
    </row>
    <row r="260" spans="1:27">
      <c r="A260" s="1">
        <v>45786</v>
      </c>
      <c r="B260" t="s">
        <v>2645</v>
      </c>
      <c r="C260" t="s">
        <v>2646</v>
      </c>
      <c r="D260" t="s">
        <v>548</v>
      </c>
      <c r="E260" t="s">
        <v>546</v>
      </c>
      <c r="F260">
        <v>60</v>
      </c>
      <c r="G260" t="s">
        <v>1960</v>
      </c>
      <c r="H260" t="s">
        <v>550</v>
      </c>
      <c r="I260" t="s">
        <v>1889</v>
      </c>
      <c r="J260">
        <v>10650</v>
      </c>
      <c r="K260" t="s">
        <v>253</v>
      </c>
      <c r="L260" t="s">
        <v>549</v>
      </c>
      <c r="M260" t="s">
        <v>550</v>
      </c>
      <c r="N260" t="s">
        <v>136</v>
      </c>
      <c r="O260" t="s">
        <v>147</v>
      </c>
      <c r="P260" t="s">
        <v>1877</v>
      </c>
      <c r="Q260" t="s">
        <v>2647</v>
      </c>
      <c r="R260" t="s">
        <v>626</v>
      </c>
      <c r="S260">
        <v>1500</v>
      </c>
      <c r="T260" t="s">
        <v>1891</v>
      </c>
      <c r="U260" s="4">
        <v>45786.25240740741</v>
      </c>
      <c r="V260" t="str">
        <f>IFERROR(VLOOKUP(B260,#REF!,1,0),"")</f>
        <v/>
      </c>
      <c r="W260" t="str" cm="1">
        <f t="array" ref="W260">IFERROR(_xlfn.IFS(AND(V260="",X260&lt;&gt;"王园园组",X260&lt;&gt;"other"),K260,AND(V260="",X260="王园园组"),G260),"other")</f>
        <v>other</v>
      </c>
      <c r="X260" t="str" cm="1">
        <f t="array" ref="X260">IFERROR(_xlfn.IFS(AND(V260="",IFERROR(VLOOKUP(N260,#REF!,1,0),1)&lt;&gt;1),N260,AND(V260="",I260="王园园组"),"王园园组"),"other")</f>
        <v>other</v>
      </c>
      <c r="Y260">
        <f>IFERROR(_xlfn.XLOOKUP(MID(T260, FIND("#", SUBSTITUTE(T260, "-", "#", LEN(T260) - LEN(SUBSTITUTE(T260, "-", "")))) + 1, LEN(T260)),#REF!,#REF!),0)</f>
        <v>0</v>
      </c>
      <c r="Z260">
        <f>MONTH(续费明细实时[[#This Row],[success_time]])</f>
        <v>5</v>
      </c>
      <c r="AA260" s="8" t="e">
        <f>VLOOKUP(续费明细实时[[#This Row],[parent_user_id]],#REF!,27,0)</f>
        <v>#REF!</v>
      </c>
    </row>
    <row r="261" spans="1:27">
      <c r="A261" s="1">
        <v>45801</v>
      </c>
      <c r="B261" t="s">
        <v>16810</v>
      </c>
      <c r="C261" t="s">
        <v>16811</v>
      </c>
      <c r="D261" t="s">
        <v>548</v>
      </c>
      <c r="E261" t="s">
        <v>546</v>
      </c>
      <c r="F261">
        <v>240</v>
      </c>
      <c r="G261" t="s">
        <v>1883</v>
      </c>
      <c r="H261" t="s">
        <v>559</v>
      </c>
      <c r="I261" t="s">
        <v>1876</v>
      </c>
      <c r="J261">
        <v>31950</v>
      </c>
      <c r="K261" t="s">
        <v>16812</v>
      </c>
      <c r="L261" t="s">
        <v>549</v>
      </c>
      <c r="M261" t="s">
        <v>550</v>
      </c>
      <c r="N261" t="s">
        <v>551</v>
      </c>
      <c r="O261" t="s">
        <v>149</v>
      </c>
      <c r="P261" t="s">
        <v>1877</v>
      </c>
      <c r="Q261" t="s">
        <v>16813</v>
      </c>
      <c r="R261" t="s">
        <v>626</v>
      </c>
      <c r="S261">
        <v>4500</v>
      </c>
      <c r="T261" t="s">
        <v>1931</v>
      </c>
      <c r="U261" s="4">
        <v>45801.303935185184</v>
      </c>
      <c r="V261" t="str">
        <f>IFERROR(VLOOKUP(B261,#REF!,1,0),"")</f>
        <v/>
      </c>
      <c r="W261" t="str" cm="1">
        <f t="array" ref="W261">IFERROR(_xlfn.IFS(AND(V261="",X261&lt;&gt;"王园园组",X261&lt;&gt;"other"),K261,AND(V261="",X261="王园园组"),G261),"other")</f>
        <v>other</v>
      </c>
      <c r="X261" t="str" cm="1">
        <f t="array" ref="X261">IFERROR(_xlfn.IFS(AND(V261="",IFERROR(VLOOKUP(N261,#REF!,1,0),1)&lt;&gt;1),N261,AND(V261="",I261="王园园组"),"王园园组"),"other")</f>
        <v>other</v>
      </c>
      <c r="Y261">
        <f>IFERROR(_xlfn.XLOOKUP(MID(T261, FIND("#", SUBSTITUTE(T261, "-", "#", LEN(T261) - LEN(SUBSTITUTE(T261, "-", "")))) + 1, LEN(T261)),#REF!,#REF!),0)</f>
        <v>0</v>
      </c>
      <c r="Z261">
        <f>MONTH(续费明细实时[[#This Row],[success_time]])</f>
        <v>5</v>
      </c>
      <c r="AA261" s="8" t="e">
        <f>VLOOKUP(续费明细实时[[#This Row],[parent_user_id]],#REF!,27,0)</f>
        <v>#REF!</v>
      </c>
    </row>
    <row r="262" spans="1:27">
      <c r="A262" s="1">
        <v>45802</v>
      </c>
      <c r="B262" t="s">
        <v>28766</v>
      </c>
      <c r="C262" t="s">
        <v>28767</v>
      </c>
      <c r="D262" t="s">
        <v>558</v>
      </c>
      <c r="E262" t="s">
        <v>546</v>
      </c>
      <c r="F262">
        <v>120</v>
      </c>
      <c r="G262" t="s">
        <v>1994</v>
      </c>
      <c r="H262" t="s">
        <v>559</v>
      </c>
      <c r="I262" t="s">
        <v>1876</v>
      </c>
      <c r="J262">
        <v>18090</v>
      </c>
      <c r="K262" t="s">
        <v>302</v>
      </c>
      <c r="L262" t="s">
        <v>549</v>
      </c>
      <c r="M262" t="s">
        <v>550</v>
      </c>
      <c r="N262" t="s">
        <v>136</v>
      </c>
      <c r="O262" t="s">
        <v>143</v>
      </c>
      <c r="P262" t="s">
        <v>1877</v>
      </c>
      <c r="Q262" t="s">
        <v>28768</v>
      </c>
      <c r="R262" t="s">
        <v>626</v>
      </c>
      <c r="S262">
        <v>2547.8197460000001</v>
      </c>
      <c r="T262" t="s">
        <v>1896</v>
      </c>
      <c r="U262" s="4">
        <v>45802.926655092589</v>
      </c>
      <c r="V262" t="str">
        <f>IFERROR(VLOOKUP(B262,#REF!,1,0),"")</f>
        <v/>
      </c>
      <c r="W262" t="str" cm="1">
        <f t="array" ref="W262">IFERROR(_xlfn.IFS(AND(V262="",X262&lt;&gt;"王园园组",X262&lt;&gt;"other"),K262,AND(V262="",X262="王园园组"),G262),"other")</f>
        <v>other</v>
      </c>
      <c r="X262" t="str" cm="1">
        <f t="array" ref="X262">IFERROR(_xlfn.IFS(AND(V262="",IFERROR(VLOOKUP(N262,#REF!,1,0),1)&lt;&gt;1),N262,AND(V262="",I262="王园园组"),"王园园组"),"other")</f>
        <v>other</v>
      </c>
      <c r="Y262">
        <f>IFERROR(_xlfn.XLOOKUP(MID(T262, FIND("#", SUBSTITUTE(T262, "-", "#", LEN(T262) - LEN(SUBSTITUTE(T262, "-", "")))) + 1, LEN(T262)),#REF!,#REF!),0)</f>
        <v>0</v>
      </c>
      <c r="Z262">
        <f>MONTH(续费明细实时[[#This Row],[success_time]])</f>
        <v>5</v>
      </c>
      <c r="AA262" s="8" t="e">
        <f>VLOOKUP(续费明细实时[[#This Row],[parent_user_id]],#REF!,27,0)</f>
        <v>#REF!</v>
      </c>
    </row>
    <row r="263" spans="1:27">
      <c r="A263" s="1">
        <v>45799</v>
      </c>
      <c r="B263" t="s">
        <v>16747</v>
      </c>
      <c r="C263" t="s">
        <v>16748</v>
      </c>
      <c r="D263" t="s">
        <v>1104</v>
      </c>
      <c r="E263" t="s">
        <v>546</v>
      </c>
      <c r="F263">
        <v>60</v>
      </c>
      <c r="G263" t="s">
        <v>1875</v>
      </c>
      <c r="H263" t="s">
        <v>559</v>
      </c>
      <c r="I263" t="s">
        <v>1876</v>
      </c>
      <c r="J263">
        <v>10650</v>
      </c>
      <c r="K263" t="s">
        <v>294</v>
      </c>
      <c r="L263" t="s">
        <v>549</v>
      </c>
      <c r="M263" t="s">
        <v>550</v>
      </c>
      <c r="N263" t="s">
        <v>136</v>
      </c>
      <c r="O263" t="s">
        <v>292</v>
      </c>
      <c r="P263" t="s">
        <v>1877</v>
      </c>
      <c r="Q263" t="s">
        <v>16749</v>
      </c>
      <c r="R263" t="s">
        <v>626</v>
      </c>
      <c r="S263">
        <v>1500</v>
      </c>
      <c r="T263" t="s">
        <v>1891</v>
      </c>
      <c r="U263" s="4">
        <v>45799.731134259258</v>
      </c>
      <c r="V263" t="str">
        <f>IFERROR(VLOOKUP(B263,#REF!,1,0),"")</f>
        <v/>
      </c>
      <c r="W263" t="str" cm="1">
        <f t="array" ref="W263">IFERROR(_xlfn.IFS(AND(V263="",X263&lt;&gt;"王园园组",X263&lt;&gt;"other"),K263,AND(V263="",X263="王园园组"),G263),"other")</f>
        <v>other</v>
      </c>
      <c r="X263" t="str" cm="1">
        <f t="array" ref="X263">IFERROR(_xlfn.IFS(AND(V263="",IFERROR(VLOOKUP(N263,#REF!,1,0),1)&lt;&gt;1),N263,AND(V263="",I263="王园园组"),"王园园组"),"other")</f>
        <v>other</v>
      </c>
      <c r="Y263">
        <f>IFERROR(_xlfn.XLOOKUP(MID(T263, FIND("#", SUBSTITUTE(T263, "-", "#", LEN(T263) - LEN(SUBSTITUTE(T263, "-", "")))) + 1, LEN(T263)),#REF!,#REF!),0)</f>
        <v>0</v>
      </c>
      <c r="Z263">
        <f>MONTH(续费明细实时[[#This Row],[success_time]])</f>
        <v>5</v>
      </c>
      <c r="AA263" s="8" t="e">
        <f>VLOOKUP(续费明细实时[[#This Row],[parent_user_id]],#REF!,27,0)</f>
        <v>#REF!</v>
      </c>
    </row>
    <row r="264" spans="1:27">
      <c r="A264" s="1">
        <v>45788</v>
      </c>
      <c r="B264" t="s">
        <v>8859</v>
      </c>
      <c r="C264" t="s">
        <v>8860</v>
      </c>
      <c r="D264" t="s">
        <v>548</v>
      </c>
      <c r="E264" t="s">
        <v>546</v>
      </c>
      <c r="F264">
        <v>240</v>
      </c>
      <c r="G264" t="s">
        <v>2005</v>
      </c>
      <c r="H264" t="s">
        <v>559</v>
      </c>
      <c r="I264" t="s">
        <v>1876</v>
      </c>
      <c r="J264">
        <v>31950</v>
      </c>
      <c r="K264" t="s">
        <v>222</v>
      </c>
      <c r="L264" t="s">
        <v>549</v>
      </c>
      <c r="M264" t="s">
        <v>550</v>
      </c>
      <c r="N264" t="s">
        <v>551</v>
      </c>
      <c r="O264" t="s">
        <v>145</v>
      </c>
      <c r="P264" t="s">
        <v>1877</v>
      </c>
      <c r="Q264" t="s">
        <v>8861</v>
      </c>
      <c r="R264" t="s">
        <v>626</v>
      </c>
      <c r="S264">
        <v>4500</v>
      </c>
      <c r="T264" t="s">
        <v>1931</v>
      </c>
      <c r="U264" s="4">
        <v>45788.379004629627</v>
      </c>
      <c r="V264" t="str">
        <f>IFERROR(VLOOKUP(B264,#REF!,1,0),"")</f>
        <v/>
      </c>
      <c r="W264" t="str" cm="1">
        <f t="array" ref="W264">IFERROR(_xlfn.IFS(AND(V264="",X264&lt;&gt;"王园园组",X264&lt;&gt;"other"),K264,AND(V264="",X264="王园园组"),G264),"other")</f>
        <v>other</v>
      </c>
      <c r="X264" t="str" cm="1">
        <f t="array" ref="X264">IFERROR(_xlfn.IFS(AND(V264="",IFERROR(VLOOKUP(N264,#REF!,1,0),1)&lt;&gt;1),N264,AND(V264="",I264="王园园组"),"王园园组"),"other")</f>
        <v>other</v>
      </c>
      <c r="Y264">
        <f>IFERROR(_xlfn.XLOOKUP(MID(T264, FIND("#", SUBSTITUTE(T264, "-", "#", LEN(T264) - LEN(SUBSTITUTE(T264, "-", "")))) + 1, LEN(T264)),#REF!,#REF!),0)</f>
        <v>0</v>
      </c>
      <c r="Z264">
        <f>MONTH(续费明细实时[[#This Row],[success_time]])</f>
        <v>5</v>
      </c>
      <c r="AA264" s="8" t="e">
        <f>VLOOKUP(续费明细实时[[#This Row],[parent_user_id]],#REF!,27,0)</f>
        <v>#REF!</v>
      </c>
    </row>
    <row r="265" spans="1:27">
      <c r="A265" s="1">
        <v>45803</v>
      </c>
      <c r="B265" t="s">
        <v>28769</v>
      </c>
      <c r="C265" t="s">
        <v>28770</v>
      </c>
      <c r="D265" t="s">
        <v>548</v>
      </c>
      <c r="E265" t="s">
        <v>1521</v>
      </c>
      <c r="F265">
        <v>16</v>
      </c>
      <c r="G265" t="s">
        <v>2005</v>
      </c>
      <c r="H265" t="s">
        <v>559</v>
      </c>
      <c r="I265" t="s">
        <v>1876</v>
      </c>
      <c r="J265">
        <v>1988</v>
      </c>
      <c r="K265" t="s">
        <v>262</v>
      </c>
      <c r="L265" t="s">
        <v>549</v>
      </c>
      <c r="M265" t="s">
        <v>550</v>
      </c>
      <c r="N265" t="s">
        <v>136</v>
      </c>
      <c r="O265" t="s">
        <v>147</v>
      </c>
      <c r="P265" t="s">
        <v>1877</v>
      </c>
      <c r="Q265" t="s">
        <v>28771</v>
      </c>
      <c r="R265" t="s">
        <v>626</v>
      </c>
      <c r="S265">
        <v>280</v>
      </c>
      <c r="T265" t="s">
        <v>8800</v>
      </c>
      <c r="U265" s="4">
        <v>45803.252951388888</v>
      </c>
      <c r="V265" t="str">
        <f>IFERROR(VLOOKUP(B265,#REF!,1,0),"")</f>
        <v/>
      </c>
      <c r="W265" t="str" cm="1">
        <f t="array" ref="W265">IFERROR(_xlfn.IFS(AND(V265="",X265&lt;&gt;"王园园组",X265&lt;&gt;"other"),K265,AND(V265="",X265="王园园组"),G265),"other")</f>
        <v>other</v>
      </c>
      <c r="X265" t="str" cm="1">
        <f t="array" ref="X265">IFERROR(_xlfn.IFS(AND(V265="",IFERROR(VLOOKUP(N265,#REF!,1,0),1)&lt;&gt;1),N265,AND(V265="",I265="王园园组"),"王园园组"),"other")</f>
        <v>other</v>
      </c>
      <c r="Y265">
        <f>IFERROR(_xlfn.XLOOKUP(MID(T265, FIND("#", SUBSTITUTE(T265, "-", "#", LEN(T265) - LEN(SUBSTITUTE(T265, "-", "")))) + 1, LEN(T265)),#REF!,#REF!),0)</f>
        <v>0</v>
      </c>
      <c r="Z265">
        <f>MONTH(续费明细实时[[#This Row],[success_time]])</f>
        <v>5</v>
      </c>
      <c r="AA265" s="8" t="e">
        <f>VLOOKUP(续费明细实时[[#This Row],[parent_user_id]],#REF!,27,0)</f>
        <v>#REF!</v>
      </c>
    </row>
    <row r="266" spans="1:27">
      <c r="A266" s="1">
        <v>45793</v>
      </c>
      <c r="B266" t="s">
        <v>16252</v>
      </c>
      <c r="C266" t="s">
        <v>16253</v>
      </c>
      <c r="D266" t="s">
        <v>1674</v>
      </c>
      <c r="E266" t="s">
        <v>546</v>
      </c>
      <c r="F266">
        <v>120</v>
      </c>
      <c r="G266" t="s">
        <v>2024</v>
      </c>
      <c r="H266" t="s">
        <v>559</v>
      </c>
      <c r="I266" t="s">
        <v>1876</v>
      </c>
      <c r="J266">
        <v>17750</v>
      </c>
      <c r="K266" t="s">
        <v>298</v>
      </c>
      <c r="L266" t="s">
        <v>549</v>
      </c>
      <c r="M266" t="s">
        <v>550</v>
      </c>
      <c r="N266" t="s">
        <v>136</v>
      </c>
      <c r="O266" t="s">
        <v>143</v>
      </c>
      <c r="P266" t="s">
        <v>1877</v>
      </c>
      <c r="Q266" t="s">
        <v>16254</v>
      </c>
      <c r="R266" t="s">
        <v>626</v>
      </c>
      <c r="S266">
        <v>2500</v>
      </c>
      <c r="T266" t="s">
        <v>1896</v>
      </c>
      <c r="U266" s="4">
        <v>45793.784305555557</v>
      </c>
      <c r="V266" t="str">
        <f>IFERROR(VLOOKUP(B266,#REF!,1,0),"")</f>
        <v/>
      </c>
      <c r="W266" t="str" cm="1">
        <f t="array" ref="W266">IFERROR(_xlfn.IFS(AND(V266="",X266&lt;&gt;"王园园组",X266&lt;&gt;"other"),K266,AND(V266="",X266="王园园组"),G266),"other")</f>
        <v>other</v>
      </c>
      <c r="X266" t="str" cm="1">
        <f t="array" ref="X266">IFERROR(_xlfn.IFS(AND(V266="",IFERROR(VLOOKUP(N266,#REF!,1,0),1)&lt;&gt;1),N266,AND(V266="",I266="王园园组"),"王园园组"),"other")</f>
        <v>other</v>
      </c>
      <c r="Y266">
        <f>IFERROR(_xlfn.XLOOKUP(MID(T266, FIND("#", SUBSTITUTE(T266, "-", "#", LEN(T266) - LEN(SUBSTITUTE(T266, "-", "")))) + 1, LEN(T266)),#REF!,#REF!),0)</f>
        <v>0</v>
      </c>
      <c r="Z266">
        <f>MONTH(续费明细实时[[#This Row],[success_time]])</f>
        <v>5</v>
      </c>
      <c r="AA266" s="8" t="e">
        <f>VLOOKUP(续费明细实时[[#This Row],[parent_user_id]],#REF!,27,0)</f>
        <v>#REF!</v>
      </c>
    </row>
    <row r="267" spans="1:27">
      <c r="A267" s="1">
        <v>45788</v>
      </c>
      <c r="B267" t="s">
        <v>8916</v>
      </c>
      <c r="C267" t="s">
        <v>8917</v>
      </c>
      <c r="D267" t="s">
        <v>548</v>
      </c>
      <c r="E267" t="s">
        <v>546</v>
      </c>
      <c r="F267">
        <v>120</v>
      </c>
      <c r="G267" t="s">
        <v>1894</v>
      </c>
      <c r="H267" t="s">
        <v>559</v>
      </c>
      <c r="I267" t="s">
        <v>1876</v>
      </c>
      <c r="J267">
        <v>17750</v>
      </c>
      <c r="K267" t="s">
        <v>258</v>
      </c>
      <c r="L267" t="s">
        <v>549</v>
      </c>
      <c r="M267" t="s">
        <v>550</v>
      </c>
      <c r="N267" t="s">
        <v>136</v>
      </c>
      <c r="O267" t="s">
        <v>147</v>
      </c>
      <c r="P267" t="s">
        <v>1877</v>
      </c>
      <c r="Q267" t="s">
        <v>8918</v>
      </c>
      <c r="R267" t="s">
        <v>626</v>
      </c>
      <c r="S267">
        <v>2500</v>
      </c>
      <c r="T267" t="s">
        <v>1896</v>
      </c>
      <c r="U267" s="4">
        <v>45788.576215277775</v>
      </c>
      <c r="V267" t="str">
        <f>IFERROR(VLOOKUP(B267,#REF!,1,0),"")</f>
        <v/>
      </c>
      <c r="W267" t="str" cm="1">
        <f t="array" ref="W267">IFERROR(_xlfn.IFS(AND(V267="",X267&lt;&gt;"王园园组",X267&lt;&gt;"other"),K267,AND(V267="",X267="王园园组"),G267),"other")</f>
        <v>other</v>
      </c>
      <c r="X267" t="str" cm="1">
        <f t="array" ref="X267">IFERROR(_xlfn.IFS(AND(V267="",IFERROR(VLOOKUP(N267,#REF!,1,0),1)&lt;&gt;1),N267,AND(V267="",I267="王园园组"),"王园园组"),"other")</f>
        <v>other</v>
      </c>
      <c r="Y267">
        <f>IFERROR(_xlfn.XLOOKUP(MID(T267, FIND("#", SUBSTITUTE(T267, "-", "#", LEN(T267) - LEN(SUBSTITUTE(T267, "-", "")))) + 1, LEN(T267)),#REF!,#REF!),0)</f>
        <v>0</v>
      </c>
      <c r="Z267">
        <f>MONTH(续费明细实时[[#This Row],[success_time]])</f>
        <v>5</v>
      </c>
      <c r="AA267" s="8" t="e">
        <f>VLOOKUP(续费明细实时[[#This Row],[parent_user_id]],#REF!,27,0)</f>
        <v>#REF!</v>
      </c>
    </row>
    <row r="268" spans="1:27">
      <c r="A268" s="1">
        <v>45795</v>
      </c>
      <c r="B268" t="s">
        <v>15434</v>
      </c>
      <c r="C268" t="s">
        <v>15435</v>
      </c>
      <c r="D268" t="s">
        <v>548</v>
      </c>
      <c r="E268" t="s">
        <v>546</v>
      </c>
      <c r="F268">
        <v>120</v>
      </c>
      <c r="G268" t="s">
        <v>2056</v>
      </c>
      <c r="H268" t="s">
        <v>559</v>
      </c>
      <c r="I268" t="s">
        <v>1876</v>
      </c>
      <c r="J268">
        <v>17750</v>
      </c>
      <c r="K268" t="s">
        <v>215</v>
      </c>
      <c r="L268" t="s">
        <v>549</v>
      </c>
      <c r="M268" t="s">
        <v>550</v>
      </c>
      <c r="N268" t="s">
        <v>551</v>
      </c>
      <c r="O268" t="s">
        <v>145</v>
      </c>
      <c r="P268" t="s">
        <v>1877</v>
      </c>
      <c r="Q268" t="s">
        <v>15436</v>
      </c>
      <c r="R268" t="s">
        <v>626</v>
      </c>
      <c r="S268">
        <v>2500</v>
      </c>
      <c r="T268" t="s">
        <v>1896</v>
      </c>
      <c r="U268" s="4">
        <v>45795.297685185185</v>
      </c>
      <c r="V268" t="str">
        <f>IFERROR(VLOOKUP(B268,#REF!,1,0),"")</f>
        <v/>
      </c>
      <c r="W268" t="str" cm="1">
        <f t="array" ref="W268">IFERROR(_xlfn.IFS(AND(V268="",X268&lt;&gt;"王园园组",X268&lt;&gt;"other"),K268,AND(V268="",X268="王园园组"),G268),"other")</f>
        <v>other</v>
      </c>
      <c r="X268" t="str" cm="1">
        <f t="array" ref="X268">IFERROR(_xlfn.IFS(AND(V268="",IFERROR(VLOOKUP(N268,#REF!,1,0),1)&lt;&gt;1),N268,AND(V268="",I268="王园园组"),"王园园组"),"other")</f>
        <v>other</v>
      </c>
      <c r="Y268">
        <f>IFERROR(_xlfn.XLOOKUP(MID(T268, FIND("#", SUBSTITUTE(T268, "-", "#", LEN(T268) - LEN(SUBSTITUTE(T268, "-", "")))) + 1, LEN(T268)),#REF!,#REF!),0)</f>
        <v>0</v>
      </c>
      <c r="Z268">
        <f>MONTH(续费明细实时[[#This Row],[success_time]])</f>
        <v>5</v>
      </c>
      <c r="AA268" s="8" t="e">
        <f>VLOOKUP(续费明细实时[[#This Row],[parent_user_id]],#REF!,27,0)</f>
        <v>#REF!</v>
      </c>
    </row>
    <row r="269" spans="1:27">
      <c r="A269" s="1">
        <v>45789</v>
      </c>
      <c r="B269" t="s">
        <v>11098</v>
      </c>
      <c r="C269" t="s">
        <v>11099</v>
      </c>
      <c r="D269" t="s">
        <v>548</v>
      </c>
      <c r="E269" t="s">
        <v>546</v>
      </c>
      <c r="F269">
        <v>120</v>
      </c>
      <c r="G269" t="s">
        <v>1894</v>
      </c>
      <c r="H269" t="s">
        <v>559</v>
      </c>
      <c r="I269" t="s">
        <v>1876</v>
      </c>
      <c r="J269">
        <v>17750</v>
      </c>
      <c r="K269" t="s">
        <v>249</v>
      </c>
      <c r="L269" t="s">
        <v>549</v>
      </c>
      <c r="M269" t="s">
        <v>550</v>
      </c>
      <c r="N269" t="s">
        <v>551</v>
      </c>
      <c r="O269" t="s">
        <v>242</v>
      </c>
      <c r="P269" t="s">
        <v>1877</v>
      </c>
      <c r="Q269" t="s">
        <v>11100</v>
      </c>
      <c r="R269" t="s">
        <v>626</v>
      </c>
      <c r="S269">
        <v>2500</v>
      </c>
      <c r="T269" t="s">
        <v>1896</v>
      </c>
      <c r="U269" s="4">
        <v>45789.565393518518</v>
      </c>
      <c r="V269" t="str">
        <f>IFERROR(VLOOKUP(B269,#REF!,1,0),"")</f>
        <v/>
      </c>
      <c r="W269" t="str" cm="1">
        <f t="array" ref="W269">IFERROR(_xlfn.IFS(AND(V269="",X269&lt;&gt;"王园园组",X269&lt;&gt;"other"),K269,AND(V269="",X269="王园园组"),G269),"other")</f>
        <v>other</v>
      </c>
      <c r="X269" t="str" cm="1">
        <f t="array" ref="X269">IFERROR(_xlfn.IFS(AND(V269="",IFERROR(VLOOKUP(N269,#REF!,1,0),1)&lt;&gt;1),N269,AND(V269="",I269="王园园组"),"王园园组"),"other")</f>
        <v>other</v>
      </c>
      <c r="Y269">
        <f>IFERROR(_xlfn.XLOOKUP(MID(T269, FIND("#", SUBSTITUTE(T269, "-", "#", LEN(T269) - LEN(SUBSTITUTE(T269, "-", "")))) + 1, LEN(T269)),#REF!,#REF!),0)</f>
        <v>0</v>
      </c>
      <c r="Z269">
        <f>MONTH(续费明细实时[[#This Row],[success_time]])</f>
        <v>5</v>
      </c>
      <c r="AA269" s="8" t="e">
        <f>VLOOKUP(续费明细实时[[#This Row],[parent_user_id]],#REF!,27,0)</f>
        <v>#REF!</v>
      </c>
    </row>
    <row r="270" spans="1:27">
      <c r="A270" s="1">
        <v>45792</v>
      </c>
      <c r="B270" t="s">
        <v>16243</v>
      </c>
      <c r="C270" t="s">
        <v>16244</v>
      </c>
      <c r="D270" t="s">
        <v>2295</v>
      </c>
      <c r="E270" t="s">
        <v>546</v>
      </c>
      <c r="F270">
        <v>240</v>
      </c>
      <c r="G270" t="s">
        <v>2024</v>
      </c>
      <c r="H270" t="s">
        <v>559</v>
      </c>
      <c r="I270" t="s">
        <v>1876</v>
      </c>
      <c r="J270">
        <v>32909</v>
      </c>
      <c r="K270" t="s">
        <v>275</v>
      </c>
      <c r="L270" t="s">
        <v>549</v>
      </c>
      <c r="M270" t="s">
        <v>550</v>
      </c>
      <c r="N270" t="s">
        <v>136</v>
      </c>
      <c r="O270" t="s">
        <v>139</v>
      </c>
      <c r="P270" t="s">
        <v>1877</v>
      </c>
      <c r="Q270" t="s">
        <v>16245</v>
      </c>
      <c r="R270" t="s">
        <v>626</v>
      </c>
      <c r="S270">
        <v>4635</v>
      </c>
      <c r="T270" t="s">
        <v>1931</v>
      </c>
      <c r="U270" s="4">
        <v>45792.916817129626</v>
      </c>
      <c r="V270" t="str">
        <f>IFERROR(VLOOKUP(B270,#REF!,1,0),"")</f>
        <v/>
      </c>
      <c r="W270" t="str" cm="1">
        <f t="array" ref="W270">IFERROR(_xlfn.IFS(AND(V270="",X270&lt;&gt;"王园园组",X270&lt;&gt;"other"),K270,AND(V270="",X270="王园园组"),G270),"other")</f>
        <v>other</v>
      </c>
      <c r="X270" t="str" cm="1">
        <f t="array" ref="X270">IFERROR(_xlfn.IFS(AND(V270="",IFERROR(VLOOKUP(N270,#REF!,1,0),1)&lt;&gt;1),N270,AND(V270="",I270="王园园组"),"王园园组"),"other")</f>
        <v>other</v>
      </c>
      <c r="Y270">
        <f>IFERROR(_xlfn.XLOOKUP(MID(T270, FIND("#", SUBSTITUTE(T270, "-", "#", LEN(T270) - LEN(SUBSTITUTE(T270, "-", "")))) + 1, LEN(T270)),#REF!,#REF!),0)</f>
        <v>0</v>
      </c>
      <c r="Z270">
        <f>MONTH(续费明细实时[[#This Row],[success_time]])</f>
        <v>5</v>
      </c>
      <c r="AA270" s="8" t="e">
        <f>VLOOKUP(续费明细实时[[#This Row],[parent_user_id]],#REF!,27,0)</f>
        <v>#REF!</v>
      </c>
    </row>
    <row r="271" spans="1:27" hidden="1">
      <c r="A271" s="1">
        <v>45788</v>
      </c>
      <c r="B271" t="s">
        <v>8922</v>
      </c>
      <c r="C271" t="s">
        <v>8923</v>
      </c>
      <c r="D271" t="s">
        <v>8924</v>
      </c>
      <c r="E271" t="s">
        <v>546</v>
      </c>
      <c r="F271">
        <v>240</v>
      </c>
      <c r="G271" t="s">
        <v>1973</v>
      </c>
      <c r="H271" t="s">
        <v>559</v>
      </c>
      <c r="I271" t="s">
        <v>1876</v>
      </c>
      <c r="J271">
        <v>31950</v>
      </c>
      <c r="K271" t="s">
        <v>626</v>
      </c>
      <c r="L271" t="s">
        <v>649</v>
      </c>
      <c r="M271" t="s">
        <v>649</v>
      </c>
      <c r="N271" t="s">
        <v>649</v>
      </c>
      <c r="O271" t="s">
        <v>649</v>
      </c>
      <c r="P271" t="s">
        <v>1877</v>
      </c>
      <c r="Q271" t="s">
        <v>8925</v>
      </c>
      <c r="R271" t="s">
        <v>626</v>
      </c>
      <c r="S271">
        <v>4500</v>
      </c>
      <c r="T271" t="s">
        <v>1931</v>
      </c>
      <c r="U271" s="4">
        <v>45788.857789351852</v>
      </c>
      <c r="V271" t="str">
        <f>IFERROR(VLOOKUP(B271,#REF!,1,0),"")</f>
        <v/>
      </c>
      <c r="W271" t="str" cm="1">
        <f t="array" ref="W271">IFERROR(_xlfn.IFS(AND(V271="",X271&lt;&gt;"王园园组",X271&lt;&gt;"other"),K271,AND(V271="",X271="王园园组"),G271),"other")</f>
        <v>other</v>
      </c>
      <c r="X271" t="str" cm="1">
        <f t="array" ref="X271">IFERROR(_xlfn.IFS(AND(V271="",IFERROR(VLOOKUP(N271,#REF!,1,0),1)&lt;&gt;1),N271,AND(V271="",I271="王园园组"),"王园园组"),"other")</f>
        <v>other</v>
      </c>
      <c r="Y271">
        <f>IFERROR(_xlfn.XLOOKUP(MID(T271, FIND("#", SUBSTITUTE(T271, "-", "#", LEN(T271) - LEN(SUBSTITUTE(T271, "-", "")))) + 1, LEN(T271)),#REF!,#REF!),0)</f>
        <v>0</v>
      </c>
      <c r="Z271">
        <f>MONTH(续费明细实时[[#This Row],[success_time]])</f>
        <v>5</v>
      </c>
      <c r="AA271" s="8" t="e">
        <f>VLOOKUP(续费明细实时[[#This Row],[parent_user_id]],#REF!,27,0)</f>
        <v>#REF!</v>
      </c>
    </row>
    <row r="272" spans="1:27">
      <c r="A272" s="1">
        <v>45797</v>
      </c>
      <c r="B272" t="s">
        <v>16240</v>
      </c>
      <c r="C272" t="s">
        <v>16241</v>
      </c>
      <c r="D272" t="s">
        <v>610</v>
      </c>
      <c r="E272" t="s">
        <v>546</v>
      </c>
      <c r="F272">
        <v>120</v>
      </c>
      <c r="G272" t="s">
        <v>1994</v>
      </c>
      <c r="H272" t="s">
        <v>559</v>
      </c>
      <c r="I272" t="s">
        <v>1876</v>
      </c>
      <c r="J272">
        <v>17946</v>
      </c>
      <c r="K272" t="s">
        <v>2914</v>
      </c>
      <c r="L272" t="s">
        <v>549</v>
      </c>
      <c r="M272" t="s">
        <v>550</v>
      </c>
      <c r="N272" t="s">
        <v>136</v>
      </c>
      <c r="O272" t="s">
        <v>264</v>
      </c>
      <c r="P272" t="s">
        <v>1877</v>
      </c>
      <c r="Q272" t="s">
        <v>16242</v>
      </c>
      <c r="R272" t="s">
        <v>626</v>
      </c>
      <c r="S272">
        <v>2527.6042109999999</v>
      </c>
      <c r="T272" t="s">
        <v>1896</v>
      </c>
      <c r="U272" s="4">
        <v>45797.465821759259</v>
      </c>
      <c r="V272" t="str">
        <f>IFERROR(VLOOKUP(B272,#REF!,1,0),"")</f>
        <v/>
      </c>
      <c r="W272" t="str" cm="1">
        <f t="array" ref="W272">IFERROR(_xlfn.IFS(AND(V272="",X272&lt;&gt;"王园园组",X272&lt;&gt;"other"),K272,AND(V272="",X272="王园园组"),G272),"other")</f>
        <v>other</v>
      </c>
      <c r="X272" t="str" cm="1">
        <f t="array" ref="X272">IFERROR(_xlfn.IFS(AND(V272="",IFERROR(VLOOKUP(N272,#REF!,1,0),1)&lt;&gt;1),N272,AND(V272="",I272="王园园组"),"王园园组"),"other")</f>
        <v>other</v>
      </c>
      <c r="Y272">
        <f>IFERROR(_xlfn.XLOOKUP(MID(T272, FIND("#", SUBSTITUTE(T272, "-", "#", LEN(T272) - LEN(SUBSTITUTE(T272, "-", "")))) + 1, LEN(T272)),#REF!,#REF!),0)</f>
        <v>0</v>
      </c>
      <c r="Z272">
        <f>MONTH(续费明细实时[[#This Row],[success_time]])</f>
        <v>5</v>
      </c>
      <c r="AA272" s="8" t="e">
        <f>VLOOKUP(续费明细实时[[#This Row],[parent_user_id]],#REF!,27,0)</f>
        <v>#REF!</v>
      </c>
    </row>
    <row r="273" spans="1:27">
      <c r="A273" s="1">
        <v>45800</v>
      </c>
      <c r="B273" t="s">
        <v>16246</v>
      </c>
      <c r="C273" t="s">
        <v>16247</v>
      </c>
      <c r="D273" t="s">
        <v>2295</v>
      </c>
      <c r="E273" t="s">
        <v>546</v>
      </c>
      <c r="F273">
        <v>120</v>
      </c>
      <c r="G273" t="s">
        <v>1917</v>
      </c>
      <c r="H273" t="s">
        <v>559</v>
      </c>
      <c r="I273" t="s">
        <v>1876</v>
      </c>
      <c r="J273">
        <v>19679</v>
      </c>
      <c r="K273" t="s">
        <v>274</v>
      </c>
      <c r="L273" t="s">
        <v>549</v>
      </c>
      <c r="M273" t="s">
        <v>550</v>
      </c>
      <c r="N273" t="s">
        <v>136</v>
      </c>
      <c r="O273" t="s">
        <v>139</v>
      </c>
      <c r="P273" t="s">
        <v>1877</v>
      </c>
      <c r="Q273" t="s">
        <v>16248</v>
      </c>
      <c r="R273" t="s">
        <v>626</v>
      </c>
      <c r="S273">
        <v>2771.7276350000002</v>
      </c>
      <c r="T273" t="s">
        <v>1896</v>
      </c>
      <c r="U273" s="4">
        <v>45800.656006944446</v>
      </c>
      <c r="V273" t="str">
        <f>IFERROR(VLOOKUP(B273,#REF!,1,0),"")</f>
        <v/>
      </c>
      <c r="W273" t="str" cm="1">
        <f t="array" ref="W273">IFERROR(_xlfn.IFS(AND(V273="",X273&lt;&gt;"王园园组",X273&lt;&gt;"other"),K273,AND(V273="",X273="王园园组"),G273),"other")</f>
        <v>other</v>
      </c>
      <c r="X273" t="str" cm="1">
        <f t="array" ref="X273">IFERROR(_xlfn.IFS(AND(V273="",IFERROR(VLOOKUP(N273,#REF!,1,0),1)&lt;&gt;1),N273,AND(V273="",I273="王园园组"),"王园园组"),"other")</f>
        <v>other</v>
      </c>
      <c r="Y273">
        <f>IFERROR(_xlfn.XLOOKUP(MID(T273, FIND("#", SUBSTITUTE(T273, "-", "#", LEN(T273) - LEN(SUBSTITUTE(T273, "-", "")))) + 1, LEN(T273)),#REF!,#REF!),0)</f>
        <v>0</v>
      </c>
      <c r="Z273">
        <f>MONTH(续费明细实时[[#This Row],[success_time]])</f>
        <v>5</v>
      </c>
      <c r="AA273" s="8" t="e">
        <f>VLOOKUP(续费明细实时[[#This Row],[parent_user_id]],#REF!,27,0)</f>
        <v>#REF!</v>
      </c>
    </row>
    <row r="274" spans="1:27">
      <c r="A274" s="1">
        <v>45784</v>
      </c>
      <c r="B274" t="s">
        <v>2617</v>
      </c>
      <c r="C274" t="s">
        <v>2618</v>
      </c>
      <c r="D274" t="s">
        <v>548</v>
      </c>
      <c r="E274" t="s">
        <v>2495</v>
      </c>
      <c r="F274">
        <v>8</v>
      </c>
      <c r="G274" t="s">
        <v>1909</v>
      </c>
      <c r="H274" t="s">
        <v>559</v>
      </c>
      <c r="I274" t="s">
        <v>1876</v>
      </c>
      <c r="J274">
        <v>1703</v>
      </c>
      <c r="K274" t="s">
        <v>323</v>
      </c>
      <c r="L274" t="s">
        <v>549</v>
      </c>
      <c r="M274" t="s">
        <v>550</v>
      </c>
      <c r="N274" t="s">
        <v>616</v>
      </c>
      <c r="O274" t="s">
        <v>314</v>
      </c>
      <c r="P274" t="s">
        <v>1877</v>
      </c>
      <c r="Q274" t="s">
        <v>2619</v>
      </c>
      <c r="R274" t="s">
        <v>626</v>
      </c>
      <c r="S274">
        <v>239.84</v>
      </c>
      <c r="T274" t="s">
        <v>2497</v>
      </c>
      <c r="U274" s="4">
        <v>45784.042060185187</v>
      </c>
      <c r="V274" t="str">
        <f>IFERROR(VLOOKUP(B274,#REF!,1,0),"")</f>
        <v/>
      </c>
      <c r="W274" t="str" cm="1">
        <f t="array" ref="W274">IFERROR(_xlfn.IFS(AND(V274="",X274&lt;&gt;"王园园组",X274&lt;&gt;"other"),K274,AND(V274="",X274="王园园组"),G274),"other")</f>
        <v>other</v>
      </c>
      <c r="X274" t="str" cm="1">
        <f t="array" ref="X274">IFERROR(_xlfn.IFS(AND(V274="",IFERROR(VLOOKUP(N274,#REF!,1,0),1)&lt;&gt;1),N274,AND(V274="",I274="王园园组"),"王园园组"),"other")</f>
        <v>other</v>
      </c>
      <c r="Y274">
        <f>IFERROR(_xlfn.XLOOKUP(MID(T274, FIND("#", SUBSTITUTE(T274, "-", "#", LEN(T274) - LEN(SUBSTITUTE(T274, "-", "")))) + 1, LEN(T274)),#REF!,#REF!),0)</f>
        <v>0</v>
      </c>
      <c r="Z274">
        <f>MONTH(续费明细实时[[#This Row],[success_time]])</f>
        <v>5</v>
      </c>
      <c r="AA274" s="8" t="e">
        <f>VLOOKUP(续费明细实时[[#This Row],[parent_user_id]],#REF!,27,0)</f>
        <v>#REF!</v>
      </c>
    </row>
    <row r="275" spans="1:27">
      <c r="A275" s="1">
        <v>45799</v>
      </c>
      <c r="B275" t="s">
        <v>15437</v>
      </c>
      <c r="C275" t="s">
        <v>15438</v>
      </c>
      <c r="D275" t="s">
        <v>548</v>
      </c>
      <c r="E275" t="s">
        <v>546</v>
      </c>
      <c r="F275">
        <v>120</v>
      </c>
      <c r="G275" t="s">
        <v>2113</v>
      </c>
      <c r="H275" t="s">
        <v>559</v>
      </c>
      <c r="I275" t="s">
        <v>1876</v>
      </c>
      <c r="J275">
        <v>17750</v>
      </c>
      <c r="K275" t="s">
        <v>190</v>
      </c>
      <c r="L275" t="s">
        <v>549</v>
      </c>
      <c r="M275" t="s">
        <v>559</v>
      </c>
      <c r="N275" t="s">
        <v>469</v>
      </c>
      <c r="O275" t="s">
        <v>189</v>
      </c>
      <c r="P275" t="s">
        <v>1877</v>
      </c>
      <c r="Q275" t="s">
        <v>15439</v>
      </c>
      <c r="R275" t="s">
        <v>626</v>
      </c>
      <c r="S275">
        <v>2500</v>
      </c>
      <c r="T275" t="s">
        <v>1896</v>
      </c>
      <c r="U275" s="4">
        <v>45799.48945601852</v>
      </c>
      <c r="V275" t="str">
        <f>IFERROR(VLOOKUP(B275,#REF!,1,0),"")</f>
        <v/>
      </c>
      <c r="W275" t="str" cm="1">
        <f t="array" ref="W275">IFERROR(_xlfn.IFS(AND(V275="",X275&lt;&gt;"王园园组",X275&lt;&gt;"other"),K275,AND(V275="",X275="王园园组"),G275),"other")</f>
        <v>other</v>
      </c>
      <c r="X275" t="str" cm="1">
        <f t="array" ref="X275">IFERROR(_xlfn.IFS(AND(V275="",IFERROR(VLOOKUP(N275,#REF!,1,0),1)&lt;&gt;1),N275,AND(V275="",I275="王园园组"),"王园园组"),"other")</f>
        <v>other</v>
      </c>
      <c r="Y275">
        <f>IFERROR(_xlfn.XLOOKUP(MID(T275, FIND("#", SUBSTITUTE(T275, "-", "#", LEN(T275) - LEN(SUBSTITUTE(T275, "-", "")))) + 1, LEN(T275)),#REF!,#REF!),0)</f>
        <v>0</v>
      </c>
      <c r="Z275">
        <f>MONTH(续费明细实时[[#This Row],[success_time]])</f>
        <v>5</v>
      </c>
      <c r="AA275" s="8" t="e">
        <f>VLOOKUP(续费明细实时[[#This Row],[parent_user_id]],#REF!,27,0)</f>
        <v>#REF!</v>
      </c>
    </row>
    <row r="276" spans="1:27" hidden="1">
      <c r="A276" s="1">
        <v>45792</v>
      </c>
      <c r="B276" t="s">
        <v>15440</v>
      </c>
      <c r="C276" t="s">
        <v>15441</v>
      </c>
      <c r="D276" t="s">
        <v>632</v>
      </c>
      <c r="E276" t="s">
        <v>546</v>
      </c>
      <c r="F276">
        <v>60</v>
      </c>
      <c r="G276" t="s">
        <v>1909</v>
      </c>
      <c r="H276" t="s">
        <v>559</v>
      </c>
      <c r="I276" t="s">
        <v>1876</v>
      </c>
      <c r="J276">
        <v>10970</v>
      </c>
      <c r="K276" t="s">
        <v>626</v>
      </c>
      <c r="L276" t="s">
        <v>649</v>
      </c>
      <c r="M276" t="s">
        <v>649</v>
      </c>
      <c r="N276" t="s">
        <v>649</v>
      </c>
      <c r="O276" t="s">
        <v>649</v>
      </c>
      <c r="P276" t="s">
        <v>1877</v>
      </c>
      <c r="Q276" t="s">
        <v>15442</v>
      </c>
      <c r="R276" t="s">
        <v>626</v>
      </c>
      <c r="S276">
        <v>1545</v>
      </c>
      <c r="T276" t="s">
        <v>1891</v>
      </c>
      <c r="U276" s="4">
        <v>45792.242222222223</v>
      </c>
      <c r="V276" t="str">
        <f>IFERROR(VLOOKUP(B276,#REF!,1,0),"")</f>
        <v/>
      </c>
      <c r="W276" t="str" cm="1">
        <f t="array" ref="W276">IFERROR(_xlfn.IFS(AND(V276="",X276&lt;&gt;"王园园组",X276&lt;&gt;"other"),K276,AND(V276="",X276="王园园组"),G276),"other")</f>
        <v>other</v>
      </c>
      <c r="X276" t="str" cm="1">
        <f t="array" ref="X276">IFERROR(_xlfn.IFS(AND(V276="",IFERROR(VLOOKUP(N276,#REF!,1,0),1)&lt;&gt;1),N276,AND(V276="",I276="王园园组"),"王园园组"),"other")</f>
        <v>other</v>
      </c>
      <c r="Y276">
        <f>IFERROR(_xlfn.XLOOKUP(MID(T276, FIND("#", SUBSTITUTE(T276, "-", "#", LEN(T276) - LEN(SUBSTITUTE(T276, "-", "")))) + 1, LEN(T276)),#REF!,#REF!),0)</f>
        <v>0</v>
      </c>
      <c r="Z276">
        <f>MONTH(续费明细实时[[#This Row],[success_time]])</f>
        <v>5</v>
      </c>
      <c r="AA276" s="8" t="e">
        <f>VLOOKUP(续费明细实时[[#This Row],[parent_user_id]],#REF!,27,0)</f>
        <v>#REF!</v>
      </c>
    </row>
    <row r="277" spans="1:27">
      <c r="A277" s="1">
        <v>45801</v>
      </c>
      <c r="B277" t="s">
        <v>15774</v>
      </c>
      <c r="C277" t="s">
        <v>15775</v>
      </c>
      <c r="D277" t="s">
        <v>632</v>
      </c>
      <c r="E277" t="s">
        <v>546</v>
      </c>
      <c r="F277">
        <v>120</v>
      </c>
      <c r="G277" t="s">
        <v>2139</v>
      </c>
      <c r="H277" t="s">
        <v>559</v>
      </c>
      <c r="I277" t="s">
        <v>1876</v>
      </c>
      <c r="J277">
        <v>18283</v>
      </c>
      <c r="K277" t="s">
        <v>216</v>
      </c>
      <c r="L277" t="s">
        <v>549</v>
      </c>
      <c r="M277" t="s">
        <v>550</v>
      </c>
      <c r="N277" t="s">
        <v>551</v>
      </c>
      <c r="O277" t="s">
        <v>145</v>
      </c>
      <c r="P277" t="s">
        <v>1877</v>
      </c>
      <c r="Q277" t="s">
        <v>15776</v>
      </c>
      <c r="R277" t="s">
        <v>626</v>
      </c>
      <c r="S277">
        <v>2575</v>
      </c>
      <c r="T277" t="s">
        <v>1896</v>
      </c>
      <c r="U277" s="4">
        <v>45801.88212962963</v>
      </c>
      <c r="V277" t="str">
        <f>IFERROR(VLOOKUP(B277,#REF!,1,0),"")</f>
        <v/>
      </c>
      <c r="W277" t="str" cm="1">
        <f t="array" ref="W277">IFERROR(_xlfn.IFS(AND(V277="",X277&lt;&gt;"王园园组",X277&lt;&gt;"other"),K277,AND(V277="",X277="王园园组"),G277),"other")</f>
        <v>other</v>
      </c>
      <c r="X277" t="str" cm="1">
        <f t="array" ref="X277">IFERROR(_xlfn.IFS(AND(V277="",IFERROR(VLOOKUP(N277,#REF!,1,0),1)&lt;&gt;1),N277,AND(V277="",I277="王园园组"),"王园园组"),"other")</f>
        <v>other</v>
      </c>
      <c r="Y277">
        <f>IFERROR(_xlfn.XLOOKUP(MID(T277, FIND("#", SUBSTITUTE(T277, "-", "#", LEN(T277) - LEN(SUBSTITUTE(T277, "-", "")))) + 1, LEN(T277)),#REF!,#REF!),0)</f>
        <v>0</v>
      </c>
      <c r="Z277">
        <f>MONTH(续费明细实时[[#This Row],[success_time]])</f>
        <v>5</v>
      </c>
      <c r="AA277" s="8" t="e">
        <f>VLOOKUP(续费明细实时[[#This Row],[parent_user_id]],#REF!,27,0)</f>
        <v>#REF!</v>
      </c>
    </row>
    <row r="278" spans="1:27" hidden="1">
      <c r="A278" s="1">
        <v>45799</v>
      </c>
      <c r="B278" t="s">
        <v>15419</v>
      </c>
      <c r="C278" t="s">
        <v>15420</v>
      </c>
      <c r="D278" t="s">
        <v>610</v>
      </c>
      <c r="E278" t="s">
        <v>2245</v>
      </c>
      <c r="F278">
        <v>2</v>
      </c>
      <c r="G278" t="s">
        <v>1973</v>
      </c>
      <c r="H278" t="s">
        <v>559</v>
      </c>
      <c r="I278" t="s">
        <v>1876</v>
      </c>
      <c r="J278">
        <v>12425</v>
      </c>
      <c r="K278" t="s">
        <v>237</v>
      </c>
      <c r="L278" t="s">
        <v>549</v>
      </c>
      <c r="M278" t="s">
        <v>550</v>
      </c>
      <c r="N278" t="s">
        <v>551</v>
      </c>
      <c r="O278" t="s">
        <v>141</v>
      </c>
      <c r="P278" t="s">
        <v>1877</v>
      </c>
      <c r="Q278" t="s">
        <v>15421</v>
      </c>
      <c r="R278" t="s">
        <v>626</v>
      </c>
      <c r="S278">
        <v>1750</v>
      </c>
      <c r="T278" t="s">
        <v>2247</v>
      </c>
      <c r="U278" s="4">
        <v>45799.54886574074</v>
      </c>
      <c r="V278" t="str">
        <f>IFERROR(VLOOKUP(B278,#REF!,1,0),"")</f>
        <v/>
      </c>
      <c r="W278" t="str" cm="1">
        <f t="array" ref="W278">IFERROR(_xlfn.IFS(AND(V278="",X278&lt;&gt;"王园园组",X278&lt;&gt;"other"),K278,AND(V278="",X278="王园园组"),G278),"other")</f>
        <v>other</v>
      </c>
      <c r="X278" t="str" cm="1">
        <f t="array" ref="X278">IFERROR(_xlfn.IFS(AND(V278="",IFERROR(VLOOKUP(N278,#REF!,1,0),1)&lt;&gt;1),N278,AND(V278="",I278="王园园组"),"王园园组"),"other")</f>
        <v>other</v>
      </c>
      <c r="Y278">
        <f>IFERROR(_xlfn.XLOOKUP(MID(T278, FIND("#", SUBSTITUTE(T278, "-", "#", LEN(T278) - LEN(SUBSTITUTE(T278, "-", "")))) + 1, LEN(T278)),#REF!,#REF!),0)</f>
        <v>0</v>
      </c>
      <c r="Z278">
        <f>MONTH(续费明细实时[[#This Row],[success_time]])</f>
        <v>5</v>
      </c>
      <c r="AA278" s="8" t="e">
        <f>VLOOKUP(续费明细实时[[#This Row],[parent_user_id]],#REF!,27,0)</f>
        <v>#REF!</v>
      </c>
    </row>
    <row r="279" spans="1:27">
      <c r="A279" s="1">
        <v>45788</v>
      </c>
      <c r="B279" t="s">
        <v>8919</v>
      </c>
      <c r="C279" t="s">
        <v>8920</v>
      </c>
      <c r="D279" t="s">
        <v>2060</v>
      </c>
      <c r="E279" t="s">
        <v>546</v>
      </c>
      <c r="F279">
        <v>120</v>
      </c>
      <c r="G279" t="s">
        <v>1929</v>
      </c>
      <c r="H279" t="s">
        <v>559</v>
      </c>
      <c r="I279" t="s">
        <v>1876</v>
      </c>
      <c r="J279">
        <v>18283</v>
      </c>
      <c r="K279" t="s">
        <v>287</v>
      </c>
      <c r="L279" t="s">
        <v>549</v>
      </c>
      <c r="M279" t="s">
        <v>550</v>
      </c>
      <c r="N279" t="s">
        <v>136</v>
      </c>
      <c r="O279" t="s">
        <v>283</v>
      </c>
      <c r="P279" t="s">
        <v>1877</v>
      </c>
      <c r="Q279" t="s">
        <v>8921</v>
      </c>
      <c r="R279" t="s">
        <v>626</v>
      </c>
      <c r="S279">
        <v>2575</v>
      </c>
      <c r="T279" t="s">
        <v>1896</v>
      </c>
      <c r="U279" s="4">
        <v>45788.485381944447</v>
      </c>
      <c r="V279" t="str">
        <f>IFERROR(VLOOKUP(B279,#REF!,1,0),"")</f>
        <v/>
      </c>
      <c r="W279" t="str" cm="1">
        <f t="array" ref="W279">IFERROR(_xlfn.IFS(AND(V279="",X279&lt;&gt;"王园园组",X279&lt;&gt;"other"),K279,AND(V279="",X279="王园园组"),G279),"other")</f>
        <v>other</v>
      </c>
      <c r="X279" t="str" cm="1">
        <f t="array" ref="X279">IFERROR(_xlfn.IFS(AND(V279="",IFERROR(VLOOKUP(N279,#REF!,1,0),1)&lt;&gt;1),N279,AND(V279="",I279="王园园组"),"王园园组"),"other")</f>
        <v>other</v>
      </c>
      <c r="Y279">
        <f>IFERROR(_xlfn.XLOOKUP(MID(T279, FIND("#", SUBSTITUTE(T279, "-", "#", LEN(T279) - LEN(SUBSTITUTE(T279, "-", "")))) + 1, LEN(T279)),#REF!,#REF!),0)</f>
        <v>0</v>
      </c>
      <c r="Z279">
        <f>MONTH(续费明细实时[[#This Row],[success_time]])</f>
        <v>5</v>
      </c>
      <c r="AA279" s="8" t="e">
        <f>VLOOKUP(续费明细实时[[#This Row],[parent_user_id]],#REF!,27,0)</f>
        <v>#REF!</v>
      </c>
    </row>
    <row r="280" spans="1:27">
      <c r="A280" s="1">
        <v>45796</v>
      </c>
      <c r="B280" t="s">
        <v>15871</v>
      </c>
      <c r="C280" t="s">
        <v>15872</v>
      </c>
      <c r="D280" t="s">
        <v>548</v>
      </c>
      <c r="E280" t="s">
        <v>546</v>
      </c>
      <c r="F280">
        <v>120</v>
      </c>
      <c r="G280" t="s">
        <v>13037</v>
      </c>
      <c r="H280" t="s">
        <v>559</v>
      </c>
      <c r="I280" t="s">
        <v>1876</v>
      </c>
      <c r="J280">
        <v>17750</v>
      </c>
      <c r="K280" t="s">
        <v>215</v>
      </c>
      <c r="L280" t="s">
        <v>549</v>
      </c>
      <c r="M280" t="s">
        <v>550</v>
      </c>
      <c r="N280" t="s">
        <v>551</v>
      </c>
      <c r="O280" t="s">
        <v>145</v>
      </c>
      <c r="P280" t="s">
        <v>1877</v>
      </c>
      <c r="Q280" t="s">
        <v>15873</v>
      </c>
      <c r="R280" t="s">
        <v>626</v>
      </c>
      <c r="S280">
        <v>2500</v>
      </c>
      <c r="T280" t="s">
        <v>1896</v>
      </c>
      <c r="U280" s="4">
        <v>45796.573171296295</v>
      </c>
      <c r="V280" t="str">
        <f>IFERROR(VLOOKUP(B280,#REF!,1,0),"")</f>
        <v/>
      </c>
      <c r="W280" t="str" cm="1">
        <f t="array" ref="W280">IFERROR(_xlfn.IFS(AND(V280="",X280&lt;&gt;"王园园组",X280&lt;&gt;"other"),K280,AND(V280="",X280="王园园组"),G280),"other")</f>
        <v>other</v>
      </c>
      <c r="X280" t="str" cm="1">
        <f t="array" ref="X280">IFERROR(_xlfn.IFS(AND(V280="",IFERROR(VLOOKUP(N280,#REF!,1,0),1)&lt;&gt;1),N280,AND(V280="",I280="王园园组"),"王园园组"),"other")</f>
        <v>other</v>
      </c>
      <c r="Y280">
        <f>IFERROR(_xlfn.XLOOKUP(MID(T280, FIND("#", SUBSTITUTE(T280, "-", "#", LEN(T280) - LEN(SUBSTITUTE(T280, "-", "")))) + 1, LEN(T280)),#REF!,#REF!),0)</f>
        <v>0</v>
      </c>
      <c r="Z280">
        <f>MONTH(续费明细实时[[#This Row],[success_time]])</f>
        <v>5</v>
      </c>
      <c r="AA280" s="8" t="e">
        <f>VLOOKUP(续费明细实时[[#This Row],[parent_user_id]],#REF!,27,0)</f>
        <v>#REF!</v>
      </c>
    </row>
    <row r="281" spans="1:27">
      <c r="A281" s="1">
        <v>45786</v>
      </c>
      <c r="B281" t="s">
        <v>2054</v>
      </c>
      <c r="C281" t="s">
        <v>2055</v>
      </c>
      <c r="D281" t="s">
        <v>632</v>
      </c>
      <c r="E281" t="s">
        <v>546</v>
      </c>
      <c r="F281">
        <v>120</v>
      </c>
      <c r="G281" t="s">
        <v>2056</v>
      </c>
      <c r="H281" t="s">
        <v>559</v>
      </c>
      <c r="I281" t="s">
        <v>1876</v>
      </c>
      <c r="J281">
        <v>18283</v>
      </c>
      <c r="K281" t="s">
        <v>215</v>
      </c>
      <c r="L281" t="s">
        <v>549</v>
      </c>
      <c r="M281" t="s">
        <v>550</v>
      </c>
      <c r="N281" t="s">
        <v>551</v>
      </c>
      <c r="O281" t="s">
        <v>145</v>
      </c>
      <c r="P281" t="s">
        <v>1877</v>
      </c>
      <c r="Q281" t="s">
        <v>2057</v>
      </c>
      <c r="R281" t="s">
        <v>626</v>
      </c>
      <c r="S281">
        <v>2575</v>
      </c>
      <c r="T281" t="s">
        <v>1896</v>
      </c>
      <c r="U281" s="4">
        <v>45786.436319444445</v>
      </c>
      <c r="V281" t="str">
        <f>IFERROR(VLOOKUP(B281,#REF!,1,0),"")</f>
        <v/>
      </c>
      <c r="W281" t="str" cm="1">
        <f t="array" ref="W281">IFERROR(_xlfn.IFS(AND(V281="",X281&lt;&gt;"王园园组",X281&lt;&gt;"other"),K281,AND(V281="",X281="王园园组"),G281),"other")</f>
        <v>other</v>
      </c>
      <c r="X281" t="str" cm="1">
        <f t="array" ref="X281">IFERROR(_xlfn.IFS(AND(V281="",IFERROR(VLOOKUP(N281,#REF!,1,0),1)&lt;&gt;1),N281,AND(V281="",I281="王园园组"),"王园园组"),"other")</f>
        <v>other</v>
      </c>
      <c r="Y281">
        <f>IFERROR(_xlfn.XLOOKUP(MID(T281, FIND("#", SUBSTITUTE(T281, "-", "#", LEN(T281) - LEN(SUBSTITUTE(T281, "-", "")))) + 1, LEN(T281)),#REF!,#REF!),0)</f>
        <v>0</v>
      </c>
      <c r="Z281">
        <f>MONTH(续费明细实时[[#This Row],[success_time]])</f>
        <v>5</v>
      </c>
      <c r="AA281" s="8" t="e">
        <f>VLOOKUP(续费明细实时[[#This Row],[parent_user_id]],#REF!,27,0)</f>
        <v>#REF!</v>
      </c>
    </row>
    <row r="282" spans="1:27">
      <c r="A282" s="1">
        <v>45785</v>
      </c>
      <c r="B282" t="s">
        <v>2051</v>
      </c>
      <c r="C282" t="s">
        <v>2052</v>
      </c>
      <c r="D282" t="s">
        <v>1088</v>
      </c>
      <c r="E282" t="s">
        <v>546</v>
      </c>
      <c r="F282">
        <v>60</v>
      </c>
      <c r="G282" t="s">
        <v>1994</v>
      </c>
      <c r="H282" t="s">
        <v>559</v>
      </c>
      <c r="I282" t="s">
        <v>1876</v>
      </c>
      <c r="J282">
        <v>11890</v>
      </c>
      <c r="K282" t="s">
        <v>272</v>
      </c>
      <c r="L282" t="s">
        <v>549</v>
      </c>
      <c r="M282" t="s">
        <v>550</v>
      </c>
      <c r="N282" t="s">
        <v>136</v>
      </c>
      <c r="O282" t="s">
        <v>139</v>
      </c>
      <c r="P282" t="s">
        <v>1877</v>
      </c>
      <c r="Q282" t="s">
        <v>2053</v>
      </c>
      <c r="R282" t="s">
        <v>626</v>
      </c>
      <c r="S282">
        <v>1674.585446</v>
      </c>
      <c r="T282" t="s">
        <v>1891</v>
      </c>
      <c r="U282" s="4">
        <v>45785.920914351853</v>
      </c>
      <c r="V282" t="str">
        <f>IFERROR(VLOOKUP(B282,#REF!,1,0),"")</f>
        <v/>
      </c>
      <c r="W282" t="str" cm="1">
        <f t="array" ref="W282">IFERROR(_xlfn.IFS(AND(V282="",X282&lt;&gt;"王园园组",X282&lt;&gt;"other"),K282,AND(V282="",X282="王园园组"),G282),"other")</f>
        <v>other</v>
      </c>
      <c r="X282" t="str" cm="1">
        <f t="array" ref="X282">IFERROR(_xlfn.IFS(AND(V282="",IFERROR(VLOOKUP(N282,#REF!,1,0),1)&lt;&gt;1),N282,AND(V282="",I282="王园园组"),"王园园组"),"other")</f>
        <v>other</v>
      </c>
      <c r="Y282">
        <f>IFERROR(_xlfn.XLOOKUP(MID(T282, FIND("#", SUBSTITUTE(T282, "-", "#", LEN(T282) - LEN(SUBSTITUTE(T282, "-", "")))) + 1, LEN(T282)),#REF!,#REF!),0)</f>
        <v>0</v>
      </c>
      <c r="Z282">
        <f>MONTH(续费明细实时[[#This Row],[success_time]])</f>
        <v>5</v>
      </c>
      <c r="AA282" s="8" t="e">
        <f>VLOOKUP(续费明细实时[[#This Row],[parent_user_id]],#REF!,27,0)</f>
        <v>#REF!</v>
      </c>
    </row>
    <row r="283" spans="1:27">
      <c r="A283" s="1">
        <v>45792</v>
      </c>
      <c r="B283" t="s">
        <v>16373</v>
      </c>
      <c r="C283" t="s">
        <v>16374</v>
      </c>
      <c r="D283" t="s">
        <v>1166</v>
      </c>
      <c r="E283" t="s">
        <v>546</v>
      </c>
      <c r="F283">
        <v>50</v>
      </c>
      <c r="G283" t="s">
        <v>1990</v>
      </c>
      <c r="H283" t="s">
        <v>559</v>
      </c>
      <c r="I283" t="s">
        <v>1876</v>
      </c>
      <c r="J283">
        <v>8191</v>
      </c>
      <c r="K283" t="s">
        <v>232</v>
      </c>
      <c r="L283" t="s">
        <v>549</v>
      </c>
      <c r="M283" t="s">
        <v>550</v>
      </c>
      <c r="N283" t="s">
        <v>551</v>
      </c>
      <c r="O283" t="s">
        <v>141</v>
      </c>
      <c r="P283" t="s">
        <v>1877</v>
      </c>
      <c r="Q283" t="s">
        <v>16375</v>
      </c>
      <c r="R283" t="s">
        <v>626</v>
      </c>
      <c r="S283">
        <v>1153.5999999999999</v>
      </c>
      <c r="T283" t="s">
        <v>1577</v>
      </c>
      <c r="U283" s="4">
        <v>45792.84652777778</v>
      </c>
      <c r="V283" t="str">
        <f>IFERROR(VLOOKUP(B283,#REF!,1,0),"")</f>
        <v/>
      </c>
      <c r="W283" t="str" cm="1">
        <f t="array" ref="W283">IFERROR(_xlfn.IFS(AND(V283="",X283&lt;&gt;"王园园组",X283&lt;&gt;"other"),K283,AND(V283="",X283="王园园组"),G283),"other")</f>
        <v>other</v>
      </c>
      <c r="X283" t="str" cm="1">
        <f t="array" ref="X283">IFERROR(_xlfn.IFS(AND(V283="",IFERROR(VLOOKUP(N283,#REF!,1,0),1)&lt;&gt;1),N283,AND(V283="",I283="王园园组"),"王园园组"),"other")</f>
        <v>other</v>
      </c>
      <c r="Y283">
        <f>IFERROR(_xlfn.XLOOKUP(MID(T283, FIND("#", SUBSTITUTE(T283, "-", "#", LEN(T283) - LEN(SUBSTITUTE(T283, "-", "")))) + 1, LEN(T283)),#REF!,#REF!),0)</f>
        <v>0</v>
      </c>
      <c r="Z283">
        <f>MONTH(续费明细实时[[#This Row],[success_time]])</f>
        <v>5</v>
      </c>
      <c r="AA283" s="8" t="e">
        <f>VLOOKUP(续费明细实时[[#This Row],[parent_user_id]],#REF!,27,0)</f>
        <v>#REF!</v>
      </c>
    </row>
    <row r="284" spans="1:27">
      <c r="A284" s="1">
        <v>45796</v>
      </c>
      <c r="B284" t="s">
        <v>16376</v>
      </c>
      <c r="C284" t="s">
        <v>16377</v>
      </c>
      <c r="D284" t="s">
        <v>548</v>
      </c>
      <c r="E284" t="s">
        <v>546</v>
      </c>
      <c r="F284">
        <v>360</v>
      </c>
      <c r="G284" t="s">
        <v>2056</v>
      </c>
      <c r="H284" t="s">
        <v>559</v>
      </c>
      <c r="I284" t="s">
        <v>1876</v>
      </c>
      <c r="J284">
        <v>46150</v>
      </c>
      <c r="K284" t="s">
        <v>203</v>
      </c>
      <c r="L284" t="s">
        <v>549</v>
      </c>
      <c r="M284" t="s">
        <v>550</v>
      </c>
      <c r="N284" t="s">
        <v>551</v>
      </c>
      <c r="O284" t="s">
        <v>149</v>
      </c>
      <c r="P284" t="s">
        <v>1877</v>
      </c>
      <c r="Q284" t="s">
        <v>16378</v>
      </c>
      <c r="R284" t="s">
        <v>626</v>
      </c>
      <c r="S284">
        <v>6500</v>
      </c>
      <c r="T284" t="s">
        <v>2193</v>
      </c>
      <c r="U284" s="4">
        <v>45796.56653935185</v>
      </c>
      <c r="V284" t="str">
        <f>IFERROR(VLOOKUP(B284,#REF!,1,0),"")</f>
        <v/>
      </c>
      <c r="W284" t="str" cm="1">
        <f t="array" ref="W284">IFERROR(_xlfn.IFS(AND(V284="",X284&lt;&gt;"王园园组",X284&lt;&gt;"other"),K284,AND(V284="",X284="王园园组"),G284),"other")</f>
        <v>other</v>
      </c>
      <c r="X284" t="str" cm="1">
        <f t="array" ref="X284">IFERROR(_xlfn.IFS(AND(V284="",IFERROR(VLOOKUP(N284,#REF!,1,0),1)&lt;&gt;1),N284,AND(V284="",I284="王园园组"),"王园园组"),"other")</f>
        <v>other</v>
      </c>
      <c r="Y284">
        <f>IFERROR(_xlfn.XLOOKUP(MID(T284, FIND("#", SUBSTITUTE(T284, "-", "#", LEN(T284) - LEN(SUBSTITUTE(T284, "-", "")))) + 1, LEN(T284)),#REF!,#REF!),0)</f>
        <v>0</v>
      </c>
      <c r="Z284">
        <f>MONTH(续费明细实时[[#This Row],[success_time]])</f>
        <v>5</v>
      </c>
      <c r="AA284" s="8" t="e">
        <f>VLOOKUP(续费明细实时[[#This Row],[parent_user_id]],#REF!,27,0)</f>
        <v>#REF!</v>
      </c>
    </row>
    <row r="285" spans="1:27">
      <c r="A285" s="1">
        <v>45797</v>
      </c>
      <c r="B285" t="s">
        <v>15852</v>
      </c>
      <c r="C285" t="s">
        <v>15853</v>
      </c>
      <c r="D285" t="s">
        <v>548</v>
      </c>
      <c r="E285" t="s">
        <v>546</v>
      </c>
      <c r="F285">
        <v>120</v>
      </c>
      <c r="G285" t="s">
        <v>1939</v>
      </c>
      <c r="H285" t="s">
        <v>559</v>
      </c>
      <c r="I285" t="s">
        <v>1876</v>
      </c>
      <c r="J285">
        <v>17750</v>
      </c>
      <c r="K285" t="s">
        <v>227</v>
      </c>
      <c r="L285" t="s">
        <v>549</v>
      </c>
      <c r="M285" t="s">
        <v>550</v>
      </c>
      <c r="N285" t="s">
        <v>551</v>
      </c>
      <c r="O285" t="s">
        <v>145</v>
      </c>
      <c r="P285" t="s">
        <v>1877</v>
      </c>
      <c r="Q285" t="s">
        <v>15854</v>
      </c>
      <c r="R285" t="s">
        <v>626</v>
      </c>
      <c r="S285">
        <v>2500</v>
      </c>
      <c r="T285" t="s">
        <v>1896</v>
      </c>
      <c r="U285" s="4">
        <v>45797.952013888891</v>
      </c>
      <c r="V285" t="str">
        <f>IFERROR(VLOOKUP(B285,#REF!,1,0),"")</f>
        <v/>
      </c>
      <c r="W285" t="str" cm="1">
        <f t="array" ref="W285">IFERROR(_xlfn.IFS(AND(V285="",X285&lt;&gt;"王园园组",X285&lt;&gt;"other"),K285,AND(V285="",X285="王园园组"),G285),"other")</f>
        <v>other</v>
      </c>
      <c r="X285" t="str" cm="1">
        <f t="array" ref="X285">IFERROR(_xlfn.IFS(AND(V285="",IFERROR(VLOOKUP(N285,#REF!,1,0),1)&lt;&gt;1),N285,AND(V285="",I285="王园园组"),"王园园组"),"other")</f>
        <v>other</v>
      </c>
      <c r="Y285">
        <f>IFERROR(_xlfn.XLOOKUP(MID(T285, FIND("#", SUBSTITUTE(T285, "-", "#", LEN(T285) - LEN(SUBSTITUTE(T285, "-", "")))) + 1, LEN(T285)),#REF!,#REF!),0)</f>
        <v>0</v>
      </c>
      <c r="Z285">
        <f>MONTH(续费明细实时[[#This Row],[success_time]])</f>
        <v>5</v>
      </c>
      <c r="AA285" s="8" t="e">
        <f>VLOOKUP(续费明细实时[[#This Row],[parent_user_id]],#REF!,27,0)</f>
        <v>#REF!</v>
      </c>
    </row>
    <row r="286" spans="1:27">
      <c r="A286" s="1">
        <v>45803</v>
      </c>
      <c r="B286" t="s">
        <v>29575</v>
      </c>
      <c r="C286" t="s">
        <v>29576</v>
      </c>
      <c r="D286" t="s">
        <v>610</v>
      </c>
      <c r="E286" t="s">
        <v>546</v>
      </c>
      <c r="F286">
        <v>60</v>
      </c>
      <c r="G286" t="s">
        <v>1994</v>
      </c>
      <c r="H286" t="s">
        <v>559</v>
      </c>
      <c r="I286" t="s">
        <v>1876</v>
      </c>
      <c r="J286">
        <v>10650</v>
      </c>
      <c r="K286" t="s">
        <v>291</v>
      </c>
      <c r="L286" t="s">
        <v>549</v>
      </c>
      <c r="M286" t="s">
        <v>550</v>
      </c>
      <c r="N286" t="s">
        <v>136</v>
      </c>
      <c r="O286" t="s">
        <v>292</v>
      </c>
      <c r="P286" t="s">
        <v>1877</v>
      </c>
      <c r="Q286" t="s">
        <v>29577</v>
      </c>
      <c r="R286" t="s">
        <v>626</v>
      </c>
      <c r="S286">
        <v>1500</v>
      </c>
      <c r="T286" t="s">
        <v>1891</v>
      </c>
      <c r="U286" s="4">
        <v>45803.757905092592</v>
      </c>
      <c r="V286" t="str">
        <f>IFERROR(VLOOKUP(B286,#REF!,1,0),"")</f>
        <v/>
      </c>
      <c r="W286" t="str" cm="1">
        <f t="array" ref="W286">IFERROR(_xlfn.IFS(AND(V286="",X286&lt;&gt;"王园园组",X286&lt;&gt;"other"),K286,AND(V286="",X286="王园园组"),G286),"other")</f>
        <v>other</v>
      </c>
      <c r="X286" t="str" cm="1">
        <f t="array" ref="X286">IFERROR(_xlfn.IFS(AND(V286="",IFERROR(VLOOKUP(N286,#REF!,1,0),1)&lt;&gt;1),N286,AND(V286="",I286="王园园组"),"王园园组"),"other")</f>
        <v>other</v>
      </c>
      <c r="Y286">
        <f>IFERROR(_xlfn.XLOOKUP(MID(T286, FIND("#", SUBSTITUTE(T286, "-", "#", LEN(T286) - LEN(SUBSTITUTE(T286, "-", "")))) + 1, LEN(T286)),#REF!,#REF!),0)</f>
        <v>0</v>
      </c>
      <c r="Z286">
        <f>MONTH(续费明细实时[[#This Row],[success_time]])</f>
        <v>5</v>
      </c>
      <c r="AA286" s="8" t="e">
        <f>VLOOKUP(续费明细实时[[#This Row],[parent_user_id]],#REF!,27,0)</f>
        <v>#REF!</v>
      </c>
    </row>
    <row r="287" spans="1:27">
      <c r="A287" s="1">
        <v>45802</v>
      </c>
      <c r="B287" t="s">
        <v>28827</v>
      </c>
      <c r="C287" t="s">
        <v>28828</v>
      </c>
      <c r="D287" t="s">
        <v>610</v>
      </c>
      <c r="E287" t="s">
        <v>546</v>
      </c>
      <c r="F287">
        <v>60</v>
      </c>
      <c r="G287" t="s">
        <v>2024</v>
      </c>
      <c r="H287" t="s">
        <v>559</v>
      </c>
      <c r="I287" t="s">
        <v>1876</v>
      </c>
      <c r="J287">
        <v>10768</v>
      </c>
      <c r="K287" t="s">
        <v>235</v>
      </c>
      <c r="L287" t="s">
        <v>549</v>
      </c>
      <c r="M287" t="s">
        <v>550</v>
      </c>
      <c r="N287" t="s">
        <v>551</v>
      </c>
      <c r="O287" t="s">
        <v>141</v>
      </c>
      <c r="P287" t="s">
        <v>1877</v>
      </c>
      <c r="Q287" t="s">
        <v>28829</v>
      </c>
      <c r="R287" t="s">
        <v>626</v>
      </c>
      <c r="S287">
        <v>1516.562527</v>
      </c>
      <c r="T287" t="s">
        <v>1891</v>
      </c>
      <c r="U287" s="4">
        <v>45802.799328703702</v>
      </c>
      <c r="V287" t="str">
        <f>IFERROR(VLOOKUP(B287,#REF!,1,0),"")</f>
        <v/>
      </c>
      <c r="W287" t="str" cm="1">
        <f t="array" ref="W287">IFERROR(_xlfn.IFS(AND(V287="",X287&lt;&gt;"王园园组",X287&lt;&gt;"other"),K287,AND(V287="",X287="王园园组"),G287),"other")</f>
        <v>other</v>
      </c>
      <c r="X287" t="str" cm="1">
        <f t="array" ref="X287">IFERROR(_xlfn.IFS(AND(V287="",IFERROR(VLOOKUP(N287,#REF!,1,0),1)&lt;&gt;1),N287,AND(V287="",I287="王园园组"),"王园园组"),"other")</f>
        <v>other</v>
      </c>
      <c r="Y287">
        <f>IFERROR(_xlfn.XLOOKUP(MID(T287, FIND("#", SUBSTITUTE(T287, "-", "#", LEN(T287) - LEN(SUBSTITUTE(T287, "-", "")))) + 1, LEN(T287)),#REF!,#REF!),0)</f>
        <v>0</v>
      </c>
      <c r="Z287">
        <f>MONTH(续费明细实时[[#This Row],[success_time]])</f>
        <v>5</v>
      </c>
      <c r="AA287" s="8" t="e">
        <f>VLOOKUP(续费明细实时[[#This Row],[parent_user_id]],#REF!,27,0)</f>
        <v>#REF!</v>
      </c>
    </row>
    <row r="288" spans="1:27" hidden="1">
      <c r="A288" s="1">
        <v>45804</v>
      </c>
      <c r="B288" t="s">
        <v>29578</v>
      </c>
      <c r="C288" t="s">
        <v>29579</v>
      </c>
      <c r="D288" t="s">
        <v>632</v>
      </c>
      <c r="E288" t="s">
        <v>546</v>
      </c>
      <c r="F288">
        <v>120</v>
      </c>
      <c r="G288" t="s">
        <v>2139</v>
      </c>
      <c r="H288" t="s">
        <v>559</v>
      </c>
      <c r="I288" t="s">
        <v>1876</v>
      </c>
      <c r="J288">
        <v>17750</v>
      </c>
      <c r="K288" t="s">
        <v>626</v>
      </c>
      <c r="L288" t="s">
        <v>649</v>
      </c>
      <c r="M288" t="s">
        <v>649</v>
      </c>
      <c r="N288" t="s">
        <v>649</v>
      </c>
      <c r="O288" t="s">
        <v>649</v>
      </c>
      <c r="P288" t="s">
        <v>1877</v>
      </c>
      <c r="Q288" t="s">
        <v>29580</v>
      </c>
      <c r="R288" t="s">
        <v>626</v>
      </c>
      <c r="S288">
        <v>2500</v>
      </c>
      <c r="T288" t="s">
        <v>1896</v>
      </c>
      <c r="U288" s="4">
        <v>45804.434965277775</v>
      </c>
      <c r="V288" t="str">
        <f>IFERROR(VLOOKUP(B288,#REF!,1,0),"")</f>
        <v/>
      </c>
      <c r="W288" t="str" cm="1">
        <f t="array" ref="W288">IFERROR(_xlfn.IFS(AND(V288="",X288&lt;&gt;"王园园组",X288&lt;&gt;"other"),K288,AND(V288="",X288="王园园组"),G288),"other")</f>
        <v>other</v>
      </c>
      <c r="X288" t="str" cm="1">
        <f t="array" ref="X288">IFERROR(_xlfn.IFS(AND(V288="",IFERROR(VLOOKUP(N288,#REF!,1,0),1)&lt;&gt;1),N288,AND(V288="",I288="王园园组"),"王园园组"),"other")</f>
        <v>other</v>
      </c>
      <c r="Y288">
        <f>IFERROR(_xlfn.XLOOKUP(MID(T288, FIND("#", SUBSTITUTE(T288, "-", "#", LEN(T288) - LEN(SUBSTITUTE(T288, "-", "")))) + 1, LEN(T288)),#REF!,#REF!),0)</f>
        <v>0</v>
      </c>
      <c r="Z288">
        <f>MONTH(续费明细实时[[#This Row],[success_time]])</f>
        <v>5</v>
      </c>
      <c r="AA288" s="8" t="e">
        <f>VLOOKUP(续费明细实时[[#This Row],[parent_user_id]],#REF!,27,0)</f>
        <v>#REF!</v>
      </c>
    </row>
    <row r="289" spans="1:27">
      <c r="A289" s="1">
        <v>45790</v>
      </c>
      <c r="B289" t="s">
        <v>12472</v>
      </c>
      <c r="C289" t="s">
        <v>12473</v>
      </c>
      <c r="D289" t="s">
        <v>548</v>
      </c>
      <c r="E289" t="s">
        <v>546</v>
      </c>
      <c r="F289">
        <v>120</v>
      </c>
      <c r="G289" t="s">
        <v>1905</v>
      </c>
      <c r="H289" t="s">
        <v>559</v>
      </c>
      <c r="I289" t="s">
        <v>1876</v>
      </c>
      <c r="J289">
        <v>18283</v>
      </c>
      <c r="K289" t="s">
        <v>195</v>
      </c>
      <c r="L289" t="s">
        <v>549</v>
      </c>
      <c r="M289" t="s">
        <v>559</v>
      </c>
      <c r="N289" t="s">
        <v>469</v>
      </c>
      <c r="O289" t="s">
        <v>189</v>
      </c>
      <c r="P289" t="s">
        <v>1877</v>
      </c>
      <c r="Q289" t="s">
        <v>12474</v>
      </c>
      <c r="R289" t="s">
        <v>626</v>
      </c>
      <c r="S289">
        <v>2575</v>
      </c>
      <c r="T289" t="s">
        <v>1896</v>
      </c>
      <c r="U289" s="4">
        <v>45790.444791666669</v>
      </c>
      <c r="V289" t="str">
        <f>IFERROR(VLOOKUP(B289,#REF!,1,0),"")</f>
        <v/>
      </c>
      <c r="W289" t="str" cm="1">
        <f t="array" ref="W289">IFERROR(_xlfn.IFS(AND(V289="",X289&lt;&gt;"王园园组",X289&lt;&gt;"other"),K289,AND(V289="",X289="王园园组"),G289),"other")</f>
        <v>other</v>
      </c>
      <c r="X289" t="str" cm="1">
        <f t="array" ref="X289">IFERROR(_xlfn.IFS(AND(V289="",IFERROR(VLOOKUP(N289,#REF!,1,0),1)&lt;&gt;1),N289,AND(V289="",I289="王园园组"),"王园园组"),"other")</f>
        <v>other</v>
      </c>
      <c r="Y289">
        <f>IFERROR(_xlfn.XLOOKUP(MID(T289, FIND("#", SUBSTITUTE(T289, "-", "#", LEN(T289) - LEN(SUBSTITUTE(T289, "-", "")))) + 1, LEN(T289)),#REF!,#REF!),0)</f>
        <v>0</v>
      </c>
      <c r="Z289">
        <f>MONTH(续费明细实时[[#This Row],[success_time]])</f>
        <v>5</v>
      </c>
      <c r="AA289" s="8" t="e">
        <f>VLOOKUP(续费明细实时[[#This Row],[parent_user_id]],#REF!,27,0)</f>
        <v>#REF!</v>
      </c>
    </row>
    <row r="290" spans="1:27">
      <c r="A290" s="1">
        <v>45782</v>
      </c>
      <c r="B290" t="s">
        <v>2066</v>
      </c>
      <c r="C290" t="s">
        <v>2067</v>
      </c>
      <c r="D290" t="s">
        <v>548</v>
      </c>
      <c r="E290" t="s">
        <v>1882</v>
      </c>
      <c r="F290">
        <v>12</v>
      </c>
      <c r="G290" t="s">
        <v>2056</v>
      </c>
      <c r="H290" t="s">
        <v>559</v>
      </c>
      <c r="I290" t="s">
        <v>1876</v>
      </c>
      <c r="J290">
        <v>1536</v>
      </c>
      <c r="K290" t="s">
        <v>248</v>
      </c>
      <c r="L290" t="s">
        <v>549</v>
      </c>
      <c r="M290" t="s">
        <v>550</v>
      </c>
      <c r="N290" t="s">
        <v>551</v>
      </c>
      <c r="O290" t="s">
        <v>242</v>
      </c>
      <c r="P290" t="s">
        <v>1877</v>
      </c>
      <c r="Q290" t="s">
        <v>2068</v>
      </c>
      <c r="R290" t="s">
        <v>626</v>
      </c>
      <c r="S290">
        <v>216.3</v>
      </c>
      <c r="T290" t="s">
        <v>2037</v>
      </c>
      <c r="U290" s="4">
        <v>45782.477777777778</v>
      </c>
      <c r="V290" t="str">
        <f>IFERROR(VLOOKUP(B290,#REF!,1,0),"")</f>
        <v/>
      </c>
      <c r="W290" t="str" cm="1">
        <f t="array" ref="W290">IFERROR(_xlfn.IFS(AND(V290="",X290&lt;&gt;"王园园组",X290&lt;&gt;"other"),K290,AND(V290="",X290="王园园组"),G290),"other")</f>
        <v>other</v>
      </c>
      <c r="X290" t="str" cm="1">
        <f t="array" ref="X290">IFERROR(_xlfn.IFS(AND(V290="",IFERROR(VLOOKUP(N290,#REF!,1,0),1)&lt;&gt;1),N290,AND(V290="",I290="王园园组"),"王园园组"),"other")</f>
        <v>other</v>
      </c>
      <c r="Y290">
        <f>IFERROR(_xlfn.XLOOKUP(MID(T290, FIND("#", SUBSTITUTE(T290, "-", "#", LEN(T290) - LEN(SUBSTITUTE(T290, "-", "")))) + 1, LEN(T290)),#REF!,#REF!),0)</f>
        <v>0</v>
      </c>
      <c r="Z290">
        <f>MONTH(续费明细实时[[#This Row],[success_time]])</f>
        <v>5</v>
      </c>
      <c r="AA290" s="8" t="e">
        <f>VLOOKUP(续费明细实时[[#This Row],[parent_user_id]],#REF!,27,0)</f>
        <v>#REF!</v>
      </c>
    </row>
    <row r="291" spans="1:27">
      <c r="A291" s="1">
        <v>45788</v>
      </c>
      <c r="B291" t="s">
        <v>8847</v>
      </c>
      <c r="C291" t="s">
        <v>8848</v>
      </c>
      <c r="D291" t="s">
        <v>2060</v>
      </c>
      <c r="E291" t="s">
        <v>546</v>
      </c>
      <c r="F291">
        <v>240</v>
      </c>
      <c r="G291" t="s">
        <v>1929</v>
      </c>
      <c r="H291" t="s">
        <v>559</v>
      </c>
      <c r="I291" t="s">
        <v>1876</v>
      </c>
      <c r="J291">
        <v>32909</v>
      </c>
      <c r="K291" t="s">
        <v>192</v>
      </c>
      <c r="L291" t="s">
        <v>549</v>
      </c>
      <c r="M291" t="s">
        <v>559</v>
      </c>
      <c r="N291" t="s">
        <v>469</v>
      </c>
      <c r="O291" t="s">
        <v>189</v>
      </c>
      <c r="P291" t="s">
        <v>1877</v>
      </c>
      <c r="Q291" t="s">
        <v>8849</v>
      </c>
      <c r="R291" t="s">
        <v>626</v>
      </c>
      <c r="S291">
        <v>4635</v>
      </c>
      <c r="T291" t="s">
        <v>1931</v>
      </c>
      <c r="U291" s="4">
        <v>45788.51221064815</v>
      </c>
      <c r="V291" t="str">
        <f>IFERROR(VLOOKUP(B291,#REF!,1,0),"")</f>
        <v/>
      </c>
      <c r="W291" t="str" cm="1">
        <f t="array" ref="W291">IFERROR(_xlfn.IFS(AND(V291="",X291&lt;&gt;"王园园组",X291&lt;&gt;"other"),K291,AND(V291="",X291="王园园组"),G291),"other")</f>
        <v>other</v>
      </c>
      <c r="X291" t="str" cm="1">
        <f t="array" ref="X291">IFERROR(_xlfn.IFS(AND(V291="",IFERROR(VLOOKUP(N291,#REF!,1,0),1)&lt;&gt;1),N291,AND(V291="",I291="王园园组"),"王园园组"),"other")</f>
        <v>other</v>
      </c>
      <c r="Y291">
        <f>IFERROR(_xlfn.XLOOKUP(MID(T291, FIND("#", SUBSTITUTE(T291, "-", "#", LEN(T291) - LEN(SUBSTITUTE(T291, "-", "")))) + 1, LEN(T291)),#REF!,#REF!),0)</f>
        <v>0</v>
      </c>
      <c r="Z291">
        <f>MONTH(续费明细实时[[#This Row],[success_time]])</f>
        <v>5</v>
      </c>
      <c r="AA291" s="8" t="e">
        <f>VLOOKUP(续费明细实时[[#This Row],[parent_user_id]],#REF!,27,0)</f>
        <v>#REF!</v>
      </c>
    </row>
    <row r="292" spans="1:27">
      <c r="A292" s="1">
        <v>45786</v>
      </c>
      <c r="B292" t="s">
        <v>2077</v>
      </c>
      <c r="C292" t="s">
        <v>2078</v>
      </c>
      <c r="D292" t="s">
        <v>695</v>
      </c>
      <c r="E292" t="s">
        <v>546</v>
      </c>
      <c r="F292">
        <v>60</v>
      </c>
      <c r="G292" t="s">
        <v>2079</v>
      </c>
      <c r="H292" t="s">
        <v>559</v>
      </c>
      <c r="I292" t="s">
        <v>1876</v>
      </c>
      <c r="J292">
        <v>10650</v>
      </c>
      <c r="K292" t="s">
        <v>291</v>
      </c>
      <c r="L292" t="s">
        <v>549</v>
      </c>
      <c r="M292" t="s">
        <v>550</v>
      </c>
      <c r="N292" t="s">
        <v>136</v>
      </c>
      <c r="O292" t="s">
        <v>292</v>
      </c>
      <c r="P292" t="s">
        <v>1877</v>
      </c>
      <c r="Q292" t="s">
        <v>2080</v>
      </c>
      <c r="R292" t="s">
        <v>626</v>
      </c>
      <c r="S292">
        <v>1500</v>
      </c>
      <c r="T292" t="s">
        <v>1891</v>
      </c>
      <c r="U292" s="4">
        <v>45786.671770833331</v>
      </c>
      <c r="V292" t="str">
        <f>IFERROR(VLOOKUP(B292,#REF!,1,0),"")</f>
        <v/>
      </c>
      <c r="W292" t="str" cm="1">
        <f t="array" ref="W292">IFERROR(_xlfn.IFS(AND(V292="",X292&lt;&gt;"王园园组",X292&lt;&gt;"other"),K292,AND(V292="",X292="王园园组"),G292),"other")</f>
        <v>other</v>
      </c>
      <c r="X292" t="str" cm="1">
        <f t="array" ref="X292">IFERROR(_xlfn.IFS(AND(V292="",IFERROR(VLOOKUP(N292,#REF!,1,0),1)&lt;&gt;1),N292,AND(V292="",I292="王园园组"),"王园园组"),"other")</f>
        <v>other</v>
      </c>
      <c r="Y292">
        <f>IFERROR(_xlfn.XLOOKUP(MID(T292, FIND("#", SUBSTITUTE(T292, "-", "#", LEN(T292) - LEN(SUBSTITUTE(T292, "-", "")))) + 1, LEN(T292)),#REF!,#REF!),0)</f>
        <v>0</v>
      </c>
      <c r="Z292">
        <f>MONTH(续费明细实时[[#This Row],[success_time]])</f>
        <v>5</v>
      </c>
      <c r="AA292" s="8" t="e">
        <f>VLOOKUP(续费明细实时[[#This Row],[parent_user_id]],#REF!,27,0)</f>
        <v>#REF!</v>
      </c>
    </row>
    <row r="293" spans="1:27">
      <c r="A293" s="1">
        <v>45801</v>
      </c>
      <c r="B293" t="s">
        <v>16382</v>
      </c>
      <c r="C293" t="s">
        <v>16383</v>
      </c>
      <c r="D293" t="s">
        <v>902</v>
      </c>
      <c r="E293" t="s">
        <v>546</v>
      </c>
      <c r="F293">
        <v>60</v>
      </c>
      <c r="G293" t="s">
        <v>2219</v>
      </c>
      <c r="H293" t="s">
        <v>559</v>
      </c>
      <c r="I293" t="s">
        <v>1876</v>
      </c>
      <c r="J293">
        <v>10650</v>
      </c>
      <c r="K293" t="s">
        <v>298</v>
      </c>
      <c r="L293" t="s">
        <v>549</v>
      </c>
      <c r="M293" t="s">
        <v>550</v>
      </c>
      <c r="N293" t="s">
        <v>136</v>
      </c>
      <c r="O293" t="s">
        <v>143</v>
      </c>
      <c r="P293" t="s">
        <v>1877</v>
      </c>
      <c r="Q293" t="s">
        <v>16384</v>
      </c>
      <c r="R293" t="s">
        <v>626</v>
      </c>
      <c r="S293">
        <v>1500</v>
      </c>
      <c r="T293" t="s">
        <v>1891</v>
      </c>
      <c r="U293" s="4">
        <v>45801.616053240738</v>
      </c>
      <c r="V293" t="str">
        <f>IFERROR(VLOOKUP(B293,#REF!,1,0),"")</f>
        <v/>
      </c>
      <c r="W293" t="str" cm="1">
        <f t="array" ref="W293">IFERROR(_xlfn.IFS(AND(V293="",X293&lt;&gt;"王园园组",X293&lt;&gt;"other"),K293,AND(V293="",X293="王园园组"),G293),"other")</f>
        <v>other</v>
      </c>
      <c r="X293" t="str" cm="1">
        <f t="array" ref="X293">IFERROR(_xlfn.IFS(AND(V293="",IFERROR(VLOOKUP(N293,#REF!,1,0),1)&lt;&gt;1),N293,AND(V293="",I293="王园园组"),"王园园组"),"other")</f>
        <v>other</v>
      </c>
      <c r="Y293">
        <f>IFERROR(_xlfn.XLOOKUP(MID(T293, FIND("#", SUBSTITUTE(T293, "-", "#", LEN(T293) - LEN(SUBSTITUTE(T293, "-", "")))) + 1, LEN(T293)),#REF!,#REF!),0)</f>
        <v>0</v>
      </c>
      <c r="Z293">
        <f>MONTH(续费明细实时[[#This Row],[success_time]])</f>
        <v>5</v>
      </c>
      <c r="AA293" s="8" t="e">
        <f>VLOOKUP(续费明细实时[[#This Row],[parent_user_id]],#REF!,27,0)</f>
        <v>#REF!</v>
      </c>
    </row>
    <row r="294" spans="1:27">
      <c r="A294" s="1">
        <v>45794</v>
      </c>
      <c r="B294" t="s">
        <v>15485</v>
      </c>
      <c r="C294" t="s">
        <v>15486</v>
      </c>
      <c r="D294" t="s">
        <v>548</v>
      </c>
      <c r="E294" t="s">
        <v>546</v>
      </c>
      <c r="F294">
        <v>240</v>
      </c>
      <c r="G294" t="s">
        <v>2056</v>
      </c>
      <c r="H294" t="s">
        <v>559</v>
      </c>
      <c r="I294" t="s">
        <v>1876</v>
      </c>
      <c r="J294">
        <v>31950</v>
      </c>
      <c r="K294" t="s">
        <v>201</v>
      </c>
      <c r="L294" t="s">
        <v>549</v>
      </c>
      <c r="M294" t="s">
        <v>550</v>
      </c>
      <c r="N294" t="s">
        <v>551</v>
      </c>
      <c r="O294" t="s">
        <v>149</v>
      </c>
      <c r="P294" t="s">
        <v>1877</v>
      </c>
      <c r="Q294" t="s">
        <v>15487</v>
      </c>
      <c r="R294" t="s">
        <v>626</v>
      </c>
      <c r="S294">
        <v>4500</v>
      </c>
      <c r="T294" t="s">
        <v>1931</v>
      </c>
      <c r="U294" s="4">
        <v>45794.433009259257</v>
      </c>
      <c r="V294" t="str">
        <f>IFERROR(VLOOKUP(B294,#REF!,1,0),"")</f>
        <v/>
      </c>
      <c r="W294" t="str" cm="1">
        <f t="array" ref="W294">IFERROR(_xlfn.IFS(AND(V294="",X294&lt;&gt;"王园园组",X294&lt;&gt;"other"),K294,AND(V294="",X294="王园园组"),G294),"other")</f>
        <v>other</v>
      </c>
      <c r="X294" t="str" cm="1">
        <f t="array" ref="X294">IFERROR(_xlfn.IFS(AND(V294="",IFERROR(VLOOKUP(N294,#REF!,1,0),1)&lt;&gt;1),N294,AND(V294="",I294="王园园组"),"王园园组"),"other")</f>
        <v>other</v>
      </c>
      <c r="Y294">
        <f>IFERROR(_xlfn.XLOOKUP(MID(T294, FIND("#", SUBSTITUTE(T294, "-", "#", LEN(T294) - LEN(SUBSTITUTE(T294, "-", "")))) + 1, LEN(T294)),#REF!,#REF!),0)</f>
        <v>0</v>
      </c>
      <c r="Z294">
        <f>MONTH(续费明细实时[[#This Row],[success_time]])</f>
        <v>5</v>
      </c>
      <c r="AA294" s="8" t="e">
        <f>VLOOKUP(续费明细实时[[#This Row],[parent_user_id]],#REF!,27,0)</f>
        <v>#REF!</v>
      </c>
    </row>
    <row r="295" spans="1:27">
      <c r="A295" s="1">
        <v>45792</v>
      </c>
      <c r="B295" t="s">
        <v>15488</v>
      </c>
      <c r="C295" t="s">
        <v>15489</v>
      </c>
      <c r="D295" t="s">
        <v>886</v>
      </c>
      <c r="E295" t="s">
        <v>546</v>
      </c>
      <c r="F295">
        <v>60</v>
      </c>
      <c r="G295" t="s">
        <v>1973</v>
      </c>
      <c r="H295" t="s">
        <v>559</v>
      </c>
      <c r="I295" t="s">
        <v>1876</v>
      </c>
      <c r="J295">
        <v>10650</v>
      </c>
      <c r="K295" t="s">
        <v>297</v>
      </c>
      <c r="L295" t="s">
        <v>549</v>
      </c>
      <c r="M295" t="s">
        <v>550</v>
      </c>
      <c r="N295" t="s">
        <v>136</v>
      </c>
      <c r="O295" t="s">
        <v>143</v>
      </c>
      <c r="P295" t="s">
        <v>1877</v>
      </c>
      <c r="Q295" t="s">
        <v>15490</v>
      </c>
      <c r="R295" t="s">
        <v>626</v>
      </c>
      <c r="S295">
        <v>1500</v>
      </c>
      <c r="T295" t="s">
        <v>1891</v>
      </c>
      <c r="U295" s="4">
        <v>45792.709074074075</v>
      </c>
      <c r="V295" t="str">
        <f>IFERROR(VLOOKUP(B295,#REF!,1,0),"")</f>
        <v/>
      </c>
      <c r="W295" t="str" cm="1">
        <f t="array" ref="W295">IFERROR(_xlfn.IFS(AND(V295="",X295&lt;&gt;"王园园组",X295&lt;&gt;"other"),K295,AND(V295="",X295="王园园组"),G295),"other")</f>
        <v>other</v>
      </c>
      <c r="X295" t="str" cm="1">
        <f t="array" ref="X295">IFERROR(_xlfn.IFS(AND(V295="",IFERROR(VLOOKUP(N295,#REF!,1,0),1)&lt;&gt;1),N295,AND(V295="",I295="王园园组"),"王园园组"),"other")</f>
        <v>other</v>
      </c>
      <c r="Y295">
        <f>IFERROR(_xlfn.XLOOKUP(MID(T295, FIND("#", SUBSTITUTE(T295, "-", "#", LEN(T295) - LEN(SUBSTITUTE(T295, "-", "")))) + 1, LEN(T295)),#REF!,#REF!),0)</f>
        <v>0</v>
      </c>
      <c r="Z295">
        <f>MONTH(续费明细实时[[#This Row],[success_time]])</f>
        <v>5</v>
      </c>
      <c r="AA295" s="8" t="e">
        <f>VLOOKUP(续费明细实时[[#This Row],[parent_user_id]],#REF!,27,0)</f>
        <v>#REF!</v>
      </c>
    </row>
    <row r="296" spans="1:27">
      <c r="A296" s="1">
        <v>45802</v>
      </c>
      <c r="B296" t="s">
        <v>15843</v>
      </c>
      <c r="C296" t="s">
        <v>15844</v>
      </c>
      <c r="D296" t="s">
        <v>902</v>
      </c>
      <c r="E296" t="s">
        <v>1102</v>
      </c>
      <c r="F296">
        <v>240</v>
      </c>
      <c r="G296" t="s">
        <v>346</v>
      </c>
      <c r="H296" t="s">
        <v>559</v>
      </c>
      <c r="I296" t="s">
        <v>163</v>
      </c>
      <c r="J296">
        <v>21483</v>
      </c>
      <c r="K296" t="s">
        <v>346</v>
      </c>
      <c r="L296" t="s">
        <v>549</v>
      </c>
      <c r="M296" t="s">
        <v>559</v>
      </c>
      <c r="N296" t="s">
        <v>163</v>
      </c>
      <c r="O296" t="s">
        <v>472</v>
      </c>
      <c r="P296" t="s">
        <v>1877</v>
      </c>
      <c r="Q296" t="s">
        <v>15845</v>
      </c>
      <c r="R296" t="s">
        <v>626</v>
      </c>
      <c r="S296">
        <v>3025.8026679999998</v>
      </c>
      <c r="T296" t="s">
        <v>9057</v>
      </c>
      <c r="U296" s="4">
        <v>45802.69394675926</v>
      </c>
      <c r="V296" t="str">
        <f>IFERROR(VLOOKUP(B296,#REF!,1,0),"")</f>
        <v/>
      </c>
      <c r="W296" t="str" cm="1">
        <f t="array" ref="W296">IFERROR(_xlfn.IFS(AND(V296="",X296&lt;&gt;"王园园组",X296&lt;&gt;"other"),K296,AND(V296="",X296="王园园组"),G296),"other")</f>
        <v>other</v>
      </c>
      <c r="X296" t="str" cm="1">
        <f t="array" ref="X296">IFERROR(_xlfn.IFS(AND(V296="",IFERROR(VLOOKUP(N296,#REF!,1,0),1)&lt;&gt;1),N296,AND(V296="",I296="王园园组"),"王园园组"),"other")</f>
        <v>other</v>
      </c>
      <c r="Y296">
        <f>IFERROR(_xlfn.XLOOKUP(MID(T296, FIND("#", SUBSTITUTE(T296, "-", "#", LEN(T296) - LEN(SUBSTITUTE(T296, "-", "")))) + 1, LEN(T296)),#REF!,#REF!),0)</f>
        <v>0</v>
      </c>
      <c r="Z296">
        <f>MONTH(续费明细实时[[#This Row],[success_time]])</f>
        <v>5</v>
      </c>
      <c r="AA296" s="8" t="e">
        <f>VLOOKUP(续费明细实时[[#This Row],[parent_user_id]],#REF!,27,0)</f>
        <v>#REF!</v>
      </c>
    </row>
    <row r="297" spans="1:27">
      <c r="A297" s="1">
        <v>45803</v>
      </c>
      <c r="B297" t="s">
        <v>28857</v>
      </c>
      <c r="C297" t="s">
        <v>28858</v>
      </c>
      <c r="D297" t="s">
        <v>548</v>
      </c>
      <c r="E297" t="s">
        <v>1882</v>
      </c>
      <c r="F297">
        <v>8</v>
      </c>
      <c r="G297" t="s">
        <v>1909</v>
      </c>
      <c r="H297" t="s">
        <v>559</v>
      </c>
      <c r="I297" t="s">
        <v>1876</v>
      </c>
      <c r="J297">
        <v>851</v>
      </c>
      <c r="K297" t="s">
        <v>319</v>
      </c>
      <c r="L297" t="s">
        <v>549</v>
      </c>
      <c r="M297" t="s">
        <v>550</v>
      </c>
      <c r="N297" t="s">
        <v>616</v>
      </c>
      <c r="O297" t="s">
        <v>314</v>
      </c>
      <c r="P297" t="s">
        <v>1877</v>
      </c>
      <c r="Q297" t="s">
        <v>28859</v>
      </c>
      <c r="R297" t="s">
        <v>626</v>
      </c>
      <c r="S297">
        <v>119.84</v>
      </c>
      <c r="T297" t="s">
        <v>12621</v>
      </c>
      <c r="U297" s="4">
        <v>45803.042766203704</v>
      </c>
      <c r="V297" t="str">
        <f>IFERROR(VLOOKUP(B297,#REF!,1,0),"")</f>
        <v/>
      </c>
      <c r="W297" t="str" cm="1">
        <f t="array" ref="W297">IFERROR(_xlfn.IFS(AND(V297="",X297&lt;&gt;"王园园组",X297&lt;&gt;"other"),K297,AND(V297="",X297="王园园组"),G297),"other")</f>
        <v>other</v>
      </c>
      <c r="X297" t="str" cm="1">
        <f t="array" ref="X297">IFERROR(_xlfn.IFS(AND(V297="",IFERROR(VLOOKUP(N297,#REF!,1,0),1)&lt;&gt;1),N297,AND(V297="",I297="王园园组"),"王园园组"),"other")</f>
        <v>other</v>
      </c>
      <c r="Y297">
        <f>IFERROR(_xlfn.XLOOKUP(MID(T297, FIND("#", SUBSTITUTE(T297, "-", "#", LEN(T297) - LEN(SUBSTITUTE(T297, "-", "")))) + 1, LEN(T297)),#REF!,#REF!),0)</f>
        <v>0</v>
      </c>
      <c r="Z297">
        <f>MONTH(续费明细实时[[#This Row],[success_time]])</f>
        <v>5</v>
      </c>
      <c r="AA297" s="8" t="e">
        <f>VLOOKUP(续费明细实时[[#This Row],[parent_user_id]],#REF!,27,0)</f>
        <v>#REF!</v>
      </c>
    </row>
    <row r="298" spans="1:27">
      <c r="A298" s="1">
        <v>45788</v>
      </c>
      <c r="B298" t="s">
        <v>8880</v>
      </c>
      <c r="C298" t="s">
        <v>8881</v>
      </c>
      <c r="D298" t="s">
        <v>632</v>
      </c>
      <c r="E298" t="s">
        <v>546</v>
      </c>
      <c r="F298">
        <v>60</v>
      </c>
      <c r="G298" t="s">
        <v>1939</v>
      </c>
      <c r="H298" t="s">
        <v>559</v>
      </c>
      <c r="I298" t="s">
        <v>1876</v>
      </c>
      <c r="J298">
        <v>10970</v>
      </c>
      <c r="K298" t="s">
        <v>200</v>
      </c>
      <c r="L298" t="s">
        <v>549</v>
      </c>
      <c r="M298" t="s">
        <v>550</v>
      </c>
      <c r="N298" t="s">
        <v>551</v>
      </c>
      <c r="O298" t="s">
        <v>149</v>
      </c>
      <c r="P298" t="s">
        <v>1877</v>
      </c>
      <c r="Q298" t="s">
        <v>8882</v>
      </c>
      <c r="R298" t="s">
        <v>626</v>
      </c>
      <c r="S298">
        <v>1545</v>
      </c>
      <c r="T298" t="s">
        <v>1891</v>
      </c>
      <c r="U298" s="4">
        <v>45788.511967592596</v>
      </c>
      <c r="V298" t="str">
        <f>IFERROR(VLOOKUP(B298,#REF!,1,0),"")</f>
        <v/>
      </c>
      <c r="W298" t="str" cm="1">
        <f t="array" ref="W298">IFERROR(_xlfn.IFS(AND(V298="",X298&lt;&gt;"王园园组",X298&lt;&gt;"other"),K298,AND(V298="",X298="王园园组"),G298),"other")</f>
        <v>other</v>
      </c>
      <c r="X298" t="str" cm="1">
        <f t="array" ref="X298">IFERROR(_xlfn.IFS(AND(V298="",IFERROR(VLOOKUP(N298,#REF!,1,0),1)&lt;&gt;1),N298,AND(V298="",I298="王园园组"),"王园园组"),"other")</f>
        <v>other</v>
      </c>
      <c r="Y298">
        <f>IFERROR(_xlfn.XLOOKUP(MID(T298, FIND("#", SUBSTITUTE(T298, "-", "#", LEN(T298) - LEN(SUBSTITUTE(T298, "-", "")))) + 1, LEN(T298)),#REF!,#REF!),0)</f>
        <v>0</v>
      </c>
      <c r="Z298">
        <f>MONTH(续费明细实时[[#This Row],[success_time]])</f>
        <v>5</v>
      </c>
      <c r="AA298" s="8" t="e">
        <f>VLOOKUP(续费明细实时[[#This Row],[parent_user_id]],#REF!,27,0)</f>
        <v>#REF!</v>
      </c>
    </row>
    <row r="299" spans="1:27">
      <c r="A299" s="1">
        <v>45794</v>
      </c>
      <c r="B299" t="s">
        <v>16091</v>
      </c>
      <c r="C299" t="s">
        <v>16092</v>
      </c>
      <c r="D299" t="s">
        <v>632</v>
      </c>
      <c r="E299" t="s">
        <v>546</v>
      </c>
      <c r="F299">
        <v>120</v>
      </c>
      <c r="G299" t="s">
        <v>1973</v>
      </c>
      <c r="H299" t="s">
        <v>559</v>
      </c>
      <c r="I299" t="s">
        <v>1876</v>
      </c>
      <c r="J299">
        <v>17946</v>
      </c>
      <c r="K299" t="s">
        <v>287</v>
      </c>
      <c r="L299" t="s">
        <v>549</v>
      </c>
      <c r="M299" t="s">
        <v>550</v>
      </c>
      <c r="N299" t="s">
        <v>136</v>
      </c>
      <c r="O299" t="s">
        <v>283</v>
      </c>
      <c r="P299" t="s">
        <v>1877</v>
      </c>
      <c r="Q299" t="s">
        <v>16093</v>
      </c>
      <c r="R299" t="s">
        <v>626</v>
      </c>
      <c r="S299">
        <v>2527.6042109999999</v>
      </c>
      <c r="T299" t="s">
        <v>1896</v>
      </c>
      <c r="U299" s="4">
        <v>45794.341307870367</v>
      </c>
      <c r="V299" t="str">
        <f>IFERROR(VLOOKUP(B299,#REF!,1,0),"")</f>
        <v/>
      </c>
      <c r="W299" t="str" cm="1">
        <f t="array" ref="W299">IFERROR(_xlfn.IFS(AND(V299="",X299&lt;&gt;"王园园组",X299&lt;&gt;"other"),K299,AND(V299="",X299="王园园组"),G299),"other")</f>
        <v>other</v>
      </c>
      <c r="X299" t="str" cm="1">
        <f t="array" ref="X299">IFERROR(_xlfn.IFS(AND(V299="",IFERROR(VLOOKUP(N299,#REF!,1,0),1)&lt;&gt;1),N299,AND(V299="",I299="王园园组"),"王园园组"),"other")</f>
        <v>other</v>
      </c>
      <c r="Y299">
        <f>IFERROR(_xlfn.XLOOKUP(MID(T299, FIND("#", SUBSTITUTE(T299, "-", "#", LEN(T299) - LEN(SUBSTITUTE(T299, "-", "")))) + 1, LEN(T299)),#REF!,#REF!),0)</f>
        <v>0</v>
      </c>
      <c r="Z299">
        <f>MONTH(续费明细实时[[#This Row],[success_time]])</f>
        <v>5</v>
      </c>
      <c r="AA299" s="8" t="e">
        <f>VLOOKUP(续费明细实时[[#This Row],[parent_user_id]],#REF!,27,0)</f>
        <v>#REF!</v>
      </c>
    </row>
    <row r="300" spans="1:27">
      <c r="A300" s="1">
        <v>45800</v>
      </c>
      <c r="B300" t="s">
        <v>16448</v>
      </c>
      <c r="C300" t="s">
        <v>16449</v>
      </c>
      <c r="D300" t="s">
        <v>548</v>
      </c>
      <c r="E300" t="s">
        <v>546</v>
      </c>
      <c r="F300">
        <v>60</v>
      </c>
      <c r="G300" t="s">
        <v>12956</v>
      </c>
      <c r="H300" t="s">
        <v>559</v>
      </c>
      <c r="I300" t="s">
        <v>1876</v>
      </c>
      <c r="J300">
        <v>10650</v>
      </c>
      <c r="K300" t="s">
        <v>203</v>
      </c>
      <c r="L300" t="s">
        <v>549</v>
      </c>
      <c r="M300" t="s">
        <v>550</v>
      </c>
      <c r="N300" t="s">
        <v>551</v>
      </c>
      <c r="O300" t="s">
        <v>149</v>
      </c>
      <c r="P300" t="s">
        <v>1877</v>
      </c>
      <c r="Q300" t="s">
        <v>16450</v>
      </c>
      <c r="R300" t="s">
        <v>626</v>
      </c>
      <c r="S300">
        <v>1500</v>
      </c>
      <c r="T300" t="s">
        <v>1891</v>
      </c>
      <c r="U300" s="4">
        <v>45800.276539351849</v>
      </c>
      <c r="V300" t="str">
        <f>IFERROR(VLOOKUP(B300,#REF!,1,0),"")</f>
        <v/>
      </c>
      <c r="W300" t="str" cm="1">
        <f t="array" ref="W300">IFERROR(_xlfn.IFS(AND(V300="",X300&lt;&gt;"王园园组",X300&lt;&gt;"other"),K300,AND(V300="",X300="王园园组"),G300),"other")</f>
        <v>other</v>
      </c>
      <c r="X300" t="str" cm="1">
        <f t="array" ref="X300">IFERROR(_xlfn.IFS(AND(V300="",IFERROR(VLOOKUP(N300,#REF!,1,0),1)&lt;&gt;1),N300,AND(V300="",I300="王园园组"),"王园园组"),"other")</f>
        <v>other</v>
      </c>
      <c r="Y300">
        <f>IFERROR(_xlfn.XLOOKUP(MID(T300, FIND("#", SUBSTITUTE(T300, "-", "#", LEN(T300) - LEN(SUBSTITUTE(T300, "-", "")))) + 1, LEN(T300)),#REF!,#REF!),0)</f>
        <v>0</v>
      </c>
      <c r="Z300">
        <f>MONTH(续费明细实时[[#This Row],[success_time]])</f>
        <v>5</v>
      </c>
      <c r="AA300" s="8" t="e">
        <f>VLOOKUP(续费明细实时[[#This Row],[parent_user_id]],#REF!,27,0)</f>
        <v>#REF!</v>
      </c>
    </row>
    <row r="301" spans="1:27">
      <c r="A301" s="1">
        <v>45787</v>
      </c>
      <c r="B301" t="s">
        <v>3030</v>
      </c>
      <c r="C301" t="s">
        <v>3031</v>
      </c>
      <c r="D301" t="s">
        <v>632</v>
      </c>
      <c r="E301" t="s">
        <v>546</v>
      </c>
      <c r="F301">
        <v>120</v>
      </c>
      <c r="G301" t="s">
        <v>2139</v>
      </c>
      <c r="H301" t="s">
        <v>559</v>
      </c>
      <c r="I301" t="s">
        <v>1876</v>
      </c>
      <c r="J301">
        <v>18283</v>
      </c>
      <c r="K301" t="s">
        <v>286</v>
      </c>
      <c r="L301" t="s">
        <v>549</v>
      </c>
      <c r="M301" t="s">
        <v>550</v>
      </c>
      <c r="N301" t="s">
        <v>136</v>
      </c>
      <c r="O301" t="s">
        <v>283</v>
      </c>
      <c r="P301" t="s">
        <v>1877</v>
      </c>
      <c r="Q301" t="s">
        <v>3032</v>
      </c>
      <c r="R301" t="s">
        <v>626</v>
      </c>
      <c r="S301">
        <v>2575</v>
      </c>
      <c r="T301" t="s">
        <v>1896</v>
      </c>
      <c r="U301" s="4">
        <v>45787.358136574076</v>
      </c>
      <c r="V301" t="str">
        <f>IFERROR(VLOOKUP(B301,#REF!,1,0),"")</f>
        <v/>
      </c>
      <c r="W301" t="str" cm="1">
        <f t="array" ref="W301">IFERROR(_xlfn.IFS(AND(V301="",X301&lt;&gt;"王园园组",X301&lt;&gt;"other"),K301,AND(V301="",X301="王园园组"),G301),"other")</f>
        <v>other</v>
      </c>
      <c r="X301" t="str" cm="1">
        <f t="array" ref="X301">IFERROR(_xlfn.IFS(AND(V301="",IFERROR(VLOOKUP(N301,#REF!,1,0),1)&lt;&gt;1),N301,AND(V301="",I301="王园园组"),"王园园组"),"other")</f>
        <v>other</v>
      </c>
      <c r="Y301">
        <f>IFERROR(_xlfn.XLOOKUP(MID(T301, FIND("#", SUBSTITUTE(T301, "-", "#", LEN(T301) - LEN(SUBSTITUTE(T301, "-", "")))) + 1, LEN(T301)),#REF!,#REF!),0)</f>
        <v>0</v>
      </c>
      <c r="Z301">
        <f>MONTH(续费明细实时[[#This Row],[success_time]])</f>
        <v>5</v>
      </c>
      <c r="AA301" s="8" t="e">
        <f>VLOOKUP(续费明细实时[[#This Row],[parent_user_id]],#REF!,27,0)</f>
        <v>#REF!</v>
      </c>
    </row>
    <row r="302" spans="1:27">
      <c r="A302" s="1">
        <v>45797</v>
      </c>
      <c r="B302" t="s">
        <v>16421</v>
      </c>
      <c r="C302" t="s">
        <v>16422</v>
      </c>
      <c r="D302" t="s">
        <v>578</v>
      </c>
      <c r="E302" t="s">
        <v>1102</v>
      </c>
      <c r="F302">
        <v>120</v>
      </c>
      <c r="G302" t="s">
        <v>354</v>
      </c>
      <c r="H302" t="s">
        <v>559</v>
      </c>
      <c r="I302" t="s">
        <v>163</v>
      </c>
      <c r="J302">
        <v>9940</v>
      </c>
      <c r="K302" t="s">
        <v>354</v>
      </c>
      <c r="L302" t="s">
        <v>549</v>
      </c>
      <c r="M302" t="s">
        <v>559</v>
      </c>
      <c r="N302" t="s">
        <v>163</v>
      </c>
      <c r="O302" t="s">
        <v>472</v>
      </c>
      <c r="P302" t="s">
        <v>1877</v>
      </c>
      <c r="Q302" t="s">
        <v>16423</v>
      </c>
      <c r="R302" t="s">
        <v>626</v>
      </c>
      <c r="S302">
        <v>1400</v>
      </c>
      <c r="T302" t="s">
        <v>1902</v>
      </c>
      <c r="U302" s="4">
        <v>45797.5390625</v>
      </c>
      <c r="V302" t="str">
        <f>IFERROR(VLOOKUP(B302,#REF!,1,0),"")</f>
        <v/>
      </c>
      <c r="W302" t="str" cm="1">
        <f t="array" ref="W302">IFERROR(_xlfn.IFS(AND(V302="",X302&lt;&gt;"王园园组",X302&lt;&gt;"other"),K302,AND(V302="",X302="王园园组"),G302),"other")</f>
        <v>other</v>
      </c>
      <c r="X302" t="str" cm="1">
        <f t="array" ref="X302">IFERROR(_xlfn.IFS(AND(V302="",IFERROR(VLOOKUP(N302,#REF!,1,0),1)&lt;&gt;1),N302,AND(V302="",I302="王园园组"),"王园园组"),"other")</f>
        <v>other</v>
      </c>
      <c r="Y302">
        <f>IFERROR(_xlfn.XLOOKUP(MID(T302, FIND("#", SUBSTITUTE(T302, "-", "#", LEN(T302) - LEN(SUBSTITUTE(T302, "-", "")))) + 1, LEN(T302)),#REF!,#REF!),0)</f>
        <v>0</v>
      </c>
      <c r="Z302">
        <f>MONTH(续费明细实时[[#This Row],[success_time]])</f>
        <v>5</v>
      </c>
      <c r="AA302" s="8" t="e">
        <f>VLOOKUP(续费明细实时[[#This Row],[parent_user_id]],#REF!,27,0)</f>
        <v>#REF!</v>
      </c>
    </row>
    <row r="303" spans="1:27">
      <c r="A303" s="1">
        <v>45801</v>
      </c>
      <c r="B303" t="s">
        <v>16424</v>
      </c>
      <c r="C303" t="s">
        <v>16425</v>
      </c>
      <c r="D303" t="s">
        <v>548</v>
      </c>
      <c r="E303" t="s">
        <v>546</v>
      </c>
      <c r="F303">
        <v>120</v>
      </c>
      <c r="G303" t="s">
        <v>2061</v>
      </c>
      <c r="H303" t="s">
        <v>559</v>
      </c>
      <c r="I303" t="s">
        <v>1876</v>
      </c>
      <c r="J303">
        <v>17750</v>
      </c>
      <c r="K303" t="s">
        <v>259</v>
      </c>
      <c r="L303" t="s">
        <v>549</v>
      </c>
      <c r="M303" t="s">
        <v>550</v>
      </c>
      <c r="N303" t="s">
        <v>136</v>
      </c>
      <c r="O303" t="s">
        <v>147</v>
      </c>
      <c r="P303" t="s">
        <v>1877</v>
      </c>
      <c r="Q303" t="s">
        <v>16426</v>
      </c>
      <c r="R303" t="s">
        <v>626</v>
      </c>
      <c r="S303">
        <v>2500</v>
      </c>
      <c r="T303" t="s">
        <v>1896</v>
      </c>
      <c r="U303" s="4">
        <v>45801.624039351853</v>
      </c>
      <c r="V303" t="str">
        <f>IFERROR(VLOOKUP(B303,#REF!,1,0),"")</f>
        <v/>
      </c>
      <c r="W303" t="str" cm="1">
        <f t="array" ref="W303">IFERROR(_xlfn.IFS(AND(V303="",X303&lt;&gt;"王园园组",X303&lt;&gt;"other"),K303,AND(V303="",X303="王园园组"),G303),"other")</f>
        <v>other</v>
      </c>
      <c r="X303" t="str" cm="1">
        <f t="array" ref="X303">IFERROR(_xlfn.IFS(AND(V303="",IFERROR(VLOOKUP(N303,#REF!,1,0),1)&lt;&gt;1),N303,AND(V303="",I303="王园园组"),"王园园组"),"other")</f>
        <v>other</v>
      </c>
      <c r="Y303">
        <f>IFERROR(_xlfn.XLOOKUP(MID(T303, FIND("#", SUBSTITUTE(T303, "-", "#", LEN(T303) - LEN(SUBSTITUTE(T303, "-", "")))) + 1, LEN(T303)),#REF!,#REF!),0)</f>
        <v>0</v>
      </c>
      <c r="Z303">
        <f>MONTH(续费明细实时[[#This Row],[success_time]])</f>
        <v>5</v>
      </c>
      <c r="AA303" s="8" t="e">
        <f>VLOOKUP(续费明细实时[[#This Row],[parent_user_id]],#REF!,27,0)</f>
        <v>#REF!</v>
      </c>
    </row>
    <row r="304" spans="1:27">
      <c r="A304" s="1">
        <v>45805</v>
      </c>
      <c r="B304" t="s">
        <v>29581</v>
      </c>
      <c r="C304" t="s">
        <v>29582</v>
      </c>
      <c r="D304" t="s">
        <v>548</v>
      </c>
      <c r="E304" t="s">
        <v>546</v>
      </c>
      <c r="F304">
        <v>240</v>
      </c>
      <c r="G304" t="s">
        <v>2056</v>
      </c>
      <c r="H304" t="s">
        <v>559</v>
      </c>
      <c r="I304" t="s">
        <v>1876</v>
      </c>
      <c r="J304">
        <v>31950</v>
      </c>
      <c r="K304" t="s">
        <v>227</v>
      </c>
      <c r="L304" t="s">
        <v>549</v>
      </c>
      <c r="M304" t="s">
        <v>550</v>
      </c>
      <c r="N304" t="s">
        <v>551</v>
      </c>
      <c r="O304" t="s">
        <v>145</v>
      </c>
      <c r="P304" t="s">
        <v>1877</v>
      </c>
      <c r="Q304" t="s">
        <v>29583</v>
      </c>
      <c r="R304" t="s">
        <v>626</v>
      </c>
      <c r="S304">
        <v>4500</v>
      </c>
      <c r="T304" t="s">
        <v>1931</v>
      </c>
      <c r="U304" s="4">
        <v>45805.294039351851</v>
      </c>
      <c r="V304" t="str">
        <f>IFERROR(VLOOKUP(B304,#REF!,1,0),"")</f>
        <v/>
      </c>
      <c r="W304" t="str" cm="1">
        <f t="array" ref="W304">IFERROR(_xlfn.IFS(AND(V304="",X304&lt;&gt;"王园园组",X304&lt;&gt;"other"),K304,AND(V304="",X304="王园园组"),G304),"other")</f>
        <v>other</v>
      </c>
      <c r="X304" t="str" cm="1">
        <f t="array" ref="X304">IFERROR(_xlfn.IFS(AND(V304="",IFERROR(VLOOKUP(N304,#REF!,1,0),1)&lt;&gt;1),N304,AND(V304="",I304="王园园组"),"王园园组"),"other")</f>
        <v>other</v>
      </c>
      <c r="Y304">
        <f>IFERROR(_xlfn.XLOOKUP(MID(T304, FIND("#", SUBSTITUTE(T304, "-", "#", LEN(T304) - LEN(SUBSTITUTE(T304, "-", "")))) + 1, LEN(T304)),#REF!,#REF!),0)</f>
        <v>0</v>
      </c>
      <c r="Z304">
        <f>MONTH(续费明细实时[[#This Row],[success_time]])</f>
        <v>5</v>
      </c>
      <c r="AA304" s="8" t="e">
        <f>VLOOKUP(续费明细实时[[#This Row],[parent_user_id]],#REF!,27,0)</f>
        <v>#REF!</v>
      </c>
    </row>
    <row r="305" spans="1:27">
      <c r="A305" s="1">
        <v>45786</v>
      </c>
      <c r="B305" t="s">
        <v>2657</v>
      </c>
      <c r="C305" t="s">
        <v>2658</v>
      </c>
      <c r="D305" t="s">
        <v>548</v>
      </c>
      <c r="E305" t="s">
        <v>546</v>
      </c>
      <c r="F305">
        <v>240</v>
      </c>
      <c r="G305" t="s">
        <v>1978</v>
      </c>
      <c r="H305" t="s">
        <v>559</v>
      </c>
      <c r="I305" t="s">
        <v>1876</v>
      </c>
      <c r="J305">
        <v>31950</v>
      </c>
      <c r="K305" t="s">
        <v>249</v>
      </c>
      <c r="L305" t="s">
        <v>549</v>
      </c>
      <c r="M305" t="s">
        <v>550</v>
      </c>
      <c r="N305" t="s">
        <v>551</v>
      </c>
      <c r="O305" t="s">
        <v>242</v>
      </c>
      <c r="P305" t="s">
        <v>1877</v>
      </c>
      <c r="Q305" t="s">
        <v>2659</v>
      </c>
      <c r="R305" t="s">
        <v>626</v>
      </c>
      <c r="S305">
        <v>4500</v>
      </c>
      <c r="T305" t="s">
        <v>1931</v>
      </c>
      <c r="U305" s="4">
        <v>45786.771168981482</v>
      </c>
      <c r="V305" t="str">
        <f>IFERROR(VLOOKUP(B305,#REF!,1,0),"")</f>
        <v/>
      </c>
      <c r="W305" t="str" cm="1">
        <f t="array" ref="W305">IFERROR(_xlfn.IFS(AND(V305="",X305&lt;&gt;"王园园组",X305&lt;&gt;"other"),K305,AND(V305="",X305="王园园组"),G305),"other")</f>
        <v>other</v>
      </c>
      <c r="X305" t="str" cm="1">
        <f t="array" ref="X305">IFERROR(_xlfn.IFS(AND(V305="",IFERROR(VLOOKUP(N305,#REF!,1,0),1)&lt;&gt;1),N305,AND(V305="",I305="王园园组"),"王园园组"),"other")</f>
        <v>other</v>
      </c>
      <c r="Y305">
        <f>IFERROR(_xlfn.XLOOKUP(MID(T305, FIND("#", SUBSTITUTE(T305, "-", "#", LEN(T305) - LEN(SUBSTITUTE(T305, "-", "")))) + 1, LEN(T305)),#REF!,#REF!),0)</f>
        <v>0</v>
      </c>
      <c r="Z305">
        <f>MONTH(续费明细实时[[#This Row],[success_time]])</f>
        <v>5</v>
      </c>
      <c r="AA305" s="8" t="e">
        <f>VLOOKUP(续费明细实时[[#This Row],[parent_user_id]],#REF!,27,0)</f>
        <v>#REF!</v>
      </c>
    </row>
    <row r="306" spans="1:27">
      <c r="A306" s="1">
        <v>45793</v>
      </c>
      <c r="B306" t="s">
        <v>16451</v>
      </c>
      <c r="C306" t="s">
        <v>16452</v>
      </c>
      <c r="D306" t="s">
        <v>558</v>
      </c>
      <c r="E306" t="s">
        <v>546</v>
      </c>
      <c r="F306">
        <v>60</v>
      </c>
      <c r="G306" t="s">
        <v>339</v>
      </c>
      <c r="H306" t="s">
        <v>559</v>
      </c>
      <c r="I306" t="s">
        <v>504</v>
      </c>
      <c r="J306">
        <v>12185</v>
      </c>
      <c r="K306" t="s">
        <v>339</v>
      </c>
      <c r="L306" t="s">
        <v>549</v>
      </c>
      <c r="M306" t="s">
        <v>559</v>
      </c>
      <c r="N306" t="s">
        <v>504</v>
      </c>
      <c r="O306" t="s">
        <v>325</v>
      </c>
      <c r="P306" t="s">
        <v>1877</v>
      </c>
      <c r="Q306" t="s">
        <v>16453</v>
      </c>
      <c r="R306" t="s">
        <v>626</v>
      </c>
      <c r="S306">
        <v>1716.264224</v>
      </c>
      <c r="T306" t="s">
        <v>1891</v>
      </c>
      <c r="U306" s="4">
        <v>45793.495243055557</v>
      </c>
      <c r="V306" t="str">
        <f>IFERROR(VLOOKUP(B306,#REF!,1,0),"")</f>
        <v/>
      </c>
      <c r="W306" t="str" cm="1">
        <f t="array" ref="W306">IFERROR(_xlfn.IFS(AND(V306="",X306&lt;&gt;"王园园组",X306&lt;&gt;"other"),K306,AND(V306="",X306="王园园组"),G306),"other")</f>
        <v>other</v>
      </c>
      <c r="X306" t="str" cm="1">
        <f t="array" ref="X306">IFERROR(_xlfn.IFS(AND(V306="",IFERROR(VLOOKUP(N306,#REF!,1,0),1)&lt;&gt;1),N306,AND(V306="",I306="王园园组"),"王园园组"),"other")</f>
        <v>other</v>
      </c>
      <c r="Y306">
        <f>IFERROR(_xlfn.XLOOKUP(MID(T306, FIND("#", SUBSTITUTE(T306, "-", "#", LEN(T306) - LEN(SUBSTITUTE(T306, "-", "")))) + 1, LEN(T306)),#REF!,#REF!),0)</f>
        <v>0</v>
      </c>
      <c r="Z306">
        <f>MONTH(续费明细实时[[#This Row],[success_time]])</f>
        <v>5</v>
      </c>
      <c r="AA306" s="8" t="e">
        <f>VLOOKUP(续费明细实时[[#This Row],[parent_user_id]],#REF!,27,0)</f>
        <v>#REF!</v>
      </c>
    </row>
    <row r="307" spans="1:27">
      <c r="A307" s="1">
        <v>45805</v>
      </c>
      <c r="B307" t="s">
        <v>29584</v>
      </c>
      <c r="C307" t="s">
        <v>29585</v>
      </c>
      <c r="D307" t="s">
        <v>632</v>
      </c>
      <c r="E307" t="s">
        <v>546</v>
      </c>
      <c r="F307">
        <v>120</v>
      </c>
      <c r="G307" t="s">
        <v>12956</v>
      </c>
      <c r="H307" t="s">
        <v>559</v>
      </c>
      <c r="I307" t="s">
        <v>1876</v>
      </c>
      <c r="J307">
        <v>17750</v>
      </c>
      <c r="K307" t="s">
        <v>258</v>
      </c>
      <c r="L307" t="s">
        <v>549</v>
      </c>
      <c r="M307" t="s">
        <v>550</v>
      </c>
      <c r="N307" t="s">
        <v>136</v>
      </c>
      <c r="O307" t="s">
        <v>147</v>
      </c>
      <c r="P307" t="s">
        <v>1877</v>
      </c>
      <c r="Q307" t="s">
        <v>29586</v>
      </c>
      <c r="R307" t="s">
        <v>626</v>
      </c>
      <c r="S307">
        <v>2500</v>
      </c>
      <c r="T307" t="s">
        <v>1896</v>
      </c>
      <c r="U307" s="4">
        <v>45805.483541666668</v>
      </c>
      <c r="V307" t="str">
        <f>IFERROR(VLOOKUP(B307,#REF!,1,0),"")</f>
        <v/>
      </c>
      <c r="W307" t="str" cm="1">
        <f t="array" ref="W307">IFERROR(_xlfn.IFS(AND(V307="",X307&lt;&gt;"王园园组",X307&lt;&gt;"other"),K307,AND(V307="",X307="王园园组"),G307),"other")</f>
        <v>other</v>
      </c>
      <c r="X307" t="str" cm="1">
        <f t="array" ref="X307">IFERROR(_xlfn.IFS(AND(V307="",IFERROR(VLOOKUP(N307,#REF!,1,0),1)&lt;&gt;1),N307,AND(V307="",I307="王园园组"),"王园园组"),"other")</f>
        <v>other</v>
      </c>
      <c r="Y307">
        <f>IFERROR(_xlfn.XLOOKUP(MID(T307, FIND("#", SUBSTITUTE(T307, "-", "#", LEN(T307) - LEN(SUBSTITUTE(T307, "-", "")))) + 1, LEN(T307)),#REF!,#REF!),0)</f>
        <v>0</v>
      </c>
      <c r="Z307">
        <f>MONTH(续费明细实时[[#This Row],[success_time]])</f>
        <v>5</v>
      </c>
      <c r="AA307" s="8" t="e">
        <f>VLOOKUP(续费明细实时[[#This Row],[parent_user_id]],#REF!,27,0)</f>
        <v>#REF!</v>
      </c>
    </row>
    <row r="308" spans="1:27">
      <c r="A308" s="1">
        <v>45796</v>
      </c>
      <c r="B308" t="s">
        <v>16094</v>
      </c>
      <c r="C308" t="s">
        <v>16095</v>
      </c>
      <c r="D308" t="s">
        <v>548</v>
      </c>
      <c r="E308" t="s">
        <v>546</v>
      </c>
      <c r="F308">
        <v>120</v>
      </c>
      <c r="G308" t="s">
        <v>2071</v>
      </c>
      <c r="H308" t="s">
        <v>559</v>
      </c>
      <c r="I308" t="s">
        <v>1876</v>
      </c>
      <c r="J308">
        <v>17750</v>
      </c>
      <c r="K308" t="s">
        <v>262</v>
      </c>
      <c r="L308" t="s">
        <v>549</v>
      </c>
      <c r="M308" t="s">
        <v>550</v>
      </c>
      <c r="N308" t="s">
        <v>136</v>
      </c>
      <c r="O308" t="s">
        <v>147</v>
      </c>
      <c r="P308" t="s">
        <v>1877</v>
      </c>
      <c r="Q308" t="s">
        <v>16096</v>
      </c>
      <c r="R308" t="s">
        <v>626</v>
      </c>
      <c r="S308">
        <v>2500</v>
      </c>
      <c r="T308" t="s">
        <v>1896</v>
      </c>
      <c r="U308" s="4">
        <v>45796.585428240738</v>
      </c>
      <c r="V308" t="str">
        <f>IFERROR(VLOOKUP(B308,#REF!,1,0),"")</f>
        <v/>
      </c>
      <c r="W308" t="str" cm="1">
        <f t="array" ref="W308">IFERROR(_xlfn.IFS(AND(V308="",X308&lt;&gt;"王园园组",X308&lt;&gt;"other"),K308,AND(V308="",X308="王园园组"),G308),"other")</f>
        <v>other</v>
      </c>
      <c r="X308" t="str" cm="1">
        <f t="array" ref="X308">IFERROR(_xlfn.IFS(AND(V308="",IFERROR(VLOOKUP(N308,#REF!,1,0),1)&lt;&gt;1),N308,AND(V308="",I308="王园园组"),"王园园组"),"other")</f>
        <v>other</v>
      </c>
      <c r="Y308">
        <f>IFERROR(_xlfn.XLOOKUP(MID(T308, FIND("#", SUBSTITUTE(T308, "-", "#", LEN(T308) - LEN(SUBSTITUTE(T308, "-", "")))) + 1, LEN(T308)),#REF!,#REF!),0)</f>
        <v>0</v>
      </c>
      <c r="Z308">
        <f>MONTH(续费明细实时[[#This Row],[success_time]])</f>
        <v>5</v>
      </c>
      <c r="AA308" s="8" t="e">
        <f>VLOOKUP(续费明细实时[[#This Row],[parent_user_id]],#REF!,27,0)</f>
        <v>#REF!</v>
      </c>
    </row>
    <row r="309" spans="1:27" hidden="1">
      <c r="A309" s="1">
        <v>45796</v>
      </c>
      <c r="B309" t="s">
        <v>16097</v>
      </c>
      <c r="C309" t="s">
        <v>16098</v>
      </c>
      <c r="D309" t="s">
        <v>886</v>
      </c>
      <c r="E309" t="s">
        <v>546</v>
      </c>
      <c r="F309">
        <v>120</v>
      </c>
      <c r="G309" t="s">
        <v>347</v>
      </c>
      <c r="H309" t="s">
        <v>559</v>
      </c>
      <c r="I309" t="s">
        <v>163</v>
      </c>
      <c r="J309">
        <v>17750</v>
      </c>
      <c r="K309" t="s">
        <v>626</v>
      </c>
      <c r="L309" t="s">
        <v>649</v>
      </c>
      <c r="M309" t="s">
        <v>649</v>
      </c>
      <c r="N309" t="s">
        <v>649</v>
      </c>
      <c r="O309" t="s">
        <v>649</v>
      </c>
      <c r="P309" t="s">
        <v>1877</v>
      </c>
      <c r="Q309" t="s">
        <v>16099</v>
      </c>
      <c r="R309" t="s">
        <v>626</v>
      </c>
      <c r="S309">
        <v>2500</v>
      </c>
      <c r="T309" t="s">
        <v>1896</v>
      </c>
      <c r="U309" s="4">
        <v>45796.598877314813</v>
      </c>
      <c r="V309" t="str">
        <f>IFERROR(VLOOKUP(B309,#REF!,1,0),"")</f>
        <v/>
      </c>
      <c r="W309" t="str" cm="1">
        <f t="array" ref="W309">IFERROR(_xlfn.IFS(AND(V309="",X309&lt;&gt;"王园园组",X309&lt;&gt;"other"),K309,AND(V309="",X309="王园园组"),G309),"other")</f>
        <v>other</v>
      </c>
      <c r="X309" t="str" cm="1">
        <f t="array" ref="X309">IFERROR(_xlfn.IFS(AND(V309="",IFERROR(VLOOKUP(N309,#REF!,1,0),1)&lt;&gt;1),N309,AND(V309="",I309="王园园组"),"王园园组"),"other")</f>
        <v>other</v>
      </c>
      <c r="Y309">
        <f>IFERROR(_xlfn.XLOOKUP(MID(T309, FIND("#", SUBSTITUTE(T309, "-", "#", LEN(T309) - LEN(SUBSTITUTE(T309, "-", "")))) + 1, LEN(T309)),#REF!,#REF!),0)</f>
        <v>0</v>
      </c>
      <c r="Z309">
        <f>MONTH(续费明细实时[[#This Row],[success_time]])</f>
        <v>5</v>
      </c>
      <c r="AA309" s="8" t="e">
        <f>VLOOKUP(续费明细实时[[#This Row],[parent_user_id]],#REF!,27,0)</f>
        <v>#REF!</v>
      </c>
    </row>
    <row r="310" spans="1:27">
      <c r="A310" s="1">
        <v>45787</v>
      </c>
      <c r="B310" t="s">
        <v>2639</v>
      </c>
      <c r="C310" t="s">
        <v>2640</v>
      </c>
      <c r="D310" t="s">
        <v>548</v>
      </c>
      <c r="E310" t="s">
        <v>2495</v>
      </c>
      <c r="F310">
        <v>8</v>
      </c>
      <c r="G310" t="s">
        <v>1909</v>
      </c>
      <c r="H310" t="s">
        <v>559</v>
      </c>
      <c r="I310" t="s">
        <v>1876</v>
      </c>
      <c r="J310">
        <v>1703</v>
      </c>
      <c r="K310" t="s">
        <v>315</v>
      </c>
      <c r="L310" t="s">
        <v>549</v>
      </c>
      <c r="M310" t="s">
        <v>550</v>
      </c>
      <c r="N310" t="s">
        <v>616</v>
      </c>
      <c r="O310" t="s">
        <v>314</v>
      </c>
      <c r="P310" t="s">
        <v>1877</v>
      </c>
      <c r="Q310" t="s">
        <v>2641</v>
      </c>
      <c r="R310" t="s">
        <v>626</v>
      </c>
      <c r="S310">
        <v>239.84</v>
      </c>
      <c r="T310" t="s">
        <v>2497</v>
      </c>
      <c r="U310" s="4">
        <v>45787.042500000003</v>
      </c>
      <c r="V310" t="str">
        <f>IFERROR(VLOOKUP(B310,#REF!,1,0),"")</f>
        <v/>
      </c>
      <c r="W310" t="str" cm="1">
        <f t="array" ref="W310">IFERROR(_xlfn.IFS(AND(V310="",X310&lt;&gt;"王园园组",X310&lt;&gt;"other"),K310,AND(V310="",X310="王园园组"),G310),"other")</f>
        <v>other</v>
      </c>
      <c r="X310" t="str" cm="1">
        <f t="array" ref="X310">IFERROR(_xlfn.IFS(AND(V310="",IFERROR(VLOOKUP(N310,#REF!,1,0),1)&lt;&gt;1),N310,AND(V310="",I310="王园园组"),"王园园组"),"other")</f>
        <v>other</v>
      </c>
      <c r="Y310">
        <f>IFERROR(_xlfn.XLOOKUP(MID(T310, FIND("#", SUBSTITUTE(T310, "-", "#", LEN(T310) - LEN(SUBSTITUTE(T310, "-", "")))) + 1, LEN(T310)),#REF!,#REF!),0)</f>
        <v>0</v>
      </c>
      <c r="Z310">
        <f>MONTH(续费明细实时[[#This Row],[success_time]])</f>
        <v>5</v>
      </c>
      <c r="AA310" s="8" t="e">
        <f>VLOOKUP(续费明细实时[[#This Row],[parent_user_id]],#REF!,27,0)</f>
        <v>#REF!</v>
      </c>
    </row>
    <row r="311" spans="1:27">
      <c r="A311" s="1">
        <v>45783</v>
      </c>
      <c r="B311" t="s">
        <v>2648</v>
      </c>
      <c r="C311" t="s">
        <v>2649</v>
      </c>
      <c r="D311" t="s">
        <v>558</v>
      </c>
      <c r="E311" t="s">
        <v>1959</v>
      </c>
      <c r="F311">
        <v>24</v>
      </c>
      <c r="G311" t="s">
        <v>335</v>
      </c>
      <c r="H311" t="s">
        <v>559</v>
      </c>
      <c r="I311" t="s">
        <v>504</v>
      </c>
      <c r="J311">
        <v>6083</v>
      </c>
      <c r="K311" t="s">
        <v>335</v>
      </c>
      <c r="L311" t="s">
        <v>549</v>
      </c>
      <c r="M311" t="s">
        <v>559</v>
      </c>
      <c r="N311" t="s">
        <v>504</v>
      </c>
      <c r="O311" t="s">
        <v>325</v>
      </c>
      <c r="P311" t="s">
        <v>1877</v>
      </c>
      <c r="Q311" t="s">
        <v>2650</v>
      </c>
      <c r="R311" t="s">
        <v>626</v>
      </c>
      <c r="S311">
        <v>856.82234400000004</v>
      </c>
      <c r="T311" t="s">
        <v>2201</v>
      </c>
      <c r="U311" s="4">
        <v>45783.553287037037</v>
      </c>
      <c r="V311" t="str">
        <f>IFERROR(VLOOKUP(B311,#REF!,1,0),"")</f>
        <v/>
      </c>
      <c r="W311" t="str" cm="1">
        <f t="array" ref="W311">IFERROR(_xlfn.IFS(AND(V311="",X311&lt;&gt;"王园园组",X311&lt;&gt;"other"),K311,AND(V311="",X311="王园园组"),G311),"other")</f>
        <v>other</v>
      </c>
      <c r="X311" t="str" cm="1">
        <f t="array" ref="X311">IFERROR(_xlfn.IFS(AND(V311="",IFERROR(VLOOKUP(N311,#REF!,1,0),1)&lt;&gt;1),N311,AND(V311="",I311="王园园组"),"王园园组"),"other")</f>
        <v>other</v>
      </c>
      <c r="Y311">
        <f>IFERROR(_xlfn.XLOOKUP(MID(T311, FIND("#", SUBSTITUTE(T311, "-", "#", LEN(T311) - LEN(SUBSTITUTE(T311, "-", "")))) + 1, LEN(T311)),#REF!,#REF!),0)</f>
        <v>0</v>
      </c>
      <c r="Z311">
        <f>MONTH(续费明细实时[[#This Row],[success_time]])</f>
        <v>5</v>
      </c>
      <c r="AA311" s="8" t="e">
        <f>VLOOKUP(续费明细实时[[#This Row],[parent_user_id]],#REF!,27,0)</f>
        <v>#REF!</v>
      </c>
    </row>
    <row r="312" spans="1:27">
      <c r="A312" s="1">
        <v>45796</v>
      </c>
      <c r="B312" t="s">
        <v>16442</v>
      </c>
      <c r="C312" t="s">
        <v>16443</v>
      </c>
      <c r="D312" t="s">
        <v>548</v>
      </c>
      <c r="E312" t="s">
        <v>546</v>
      </c>
      <c r="F312">
        <v>240</v>
      </c>
      <c r="G312" t="s">
        <v>1929</v>
      </c>
      <c r="H312" t="s">
        <v>559</v>
      </c>
      <c r="I312" t="s">
        <v>1876</v>
      </c>
      <c r="J312">
        <v>31950</v>
      </c>
      <c r="K312" t="s">
        <v>205</v>
      </c>
      <c r="L312" t="s">
        <v>549</v>
      </c>
      <c r="M312" t="s">
        <v>550</v>
      </c>
      <c r="N312" t="s">
        <v>551</v>
      </c>
      <c r="O312" t="s">
        <v>149</v>
      </c>
      <c r="P312" t="s">
        <v>1877</v>
      </c>
      <c r="Q312" t="s">
        <v>16444</v>
      </c>
      <c r="R312" t="s">
        <v>626</v>
      </c>
      <c r="S312">
        <v>4500</v>
      </c>
      <c r="T312" t="s">
        <v>1931</v>
      </c>
      <c r="U312" s="4">
        <v>45796.472557870373</v>
      </c>
      <c r="V312" t="str">
        <f>IFERROR(VLOOKUP(B312,#REF!,1,0),"")</f>
        <v/>
      </c>
      <c r="W312" t="str" cm="1">
        <f t="array" ref="W312">IFERROR(_xlfn.IFS(AND(V312="",X312&lt;&gt;"王园园组",X312&lt;&gt;"other"),K312,AND(V312="",X312="王园园组"),G312),"other")</f>
        <v>other</v>
      </c>
      <c r="X312" t="str" cm="1">
        <f t="array" ref="X312">IFERROR(_xlfn.IFS(AND(V312="",IFERROR(VLOOKUP(N312,#REF!,1,0),1)&lt;&gt;1),N312,AND(V312="",I312="王园园组"),"王园园组"),"other")</f>
        <v>other</v>
      </c>
      <c r="Y312">
        <f>IFERROR(_xlfn.XLOOKUP(MID(T312, FIND("#", SUBSTITUTE(T312, "-", "#", LEN(T312) - LEN(SUBSTITUTE(T312, "-", "")))) + 1, LEN(T312)),#REF!,#REF!),0)</f>
        <v>0</v>
      </c>
      <c r="Z312">
        <f>MONTH(续费明细实时[[#This Row],[success_time]])</f>
        <v>5</v>
      </c>
      <c r="AA312" s="8" t="e">
        <f>VLOOKUP(续费明细实时[[#This Row],[parent_user_id]],#REF!,27,0)</f>
        <v>#REF!</v>
      </c>
    </row>
    <row r="313" spans="1:27">
      <c r="A313" s="1">
        <v>45795</v>
      </c>
      <c r="B313" t="s">
        <v>16445</v>
      </c>
      <c r="C313" t="s">
        <v>16446</v>
      </c>
      <c r="D313" t="s">
        <v>584</v>
      </c>
      <c r="E313" t="s">
        <v>546</v>
      </c>
      <c r="F313">
        <v>120</v>
      </c>
      <c r="G313" t="s">
        <v>1973</v>
      </c>
      <c r="H313" t="s">
        <v>559</v>
      </c>
      <c r="I313" t="s">
        <v>1876</v>
      </c>
      <c r="J313">
        <v>17750</v>
      </c>
      <c r="K313" t="s">
        <v>231</v>
      </c>
      <c r="L313" t="s">
        <v>549</v>
      </c>
      <c r="M313" t="s">
        <v>550</v>
      </c>
      <c r="N313" t="s">
        <v>551</v>
      </c>
      <c r="O313" t="s">
        <v>141</v>
      </c>
      <c r="P313" t="s">
        <v>1877</v>
      </c>
      <c r="Q313" t="s">
        <v>16447</v>
      </c>
      <c r="R313" t="s">
        <v>626</v>
      </c>
      <c r="S313">
        <v>2500</v>
      </c>
      <c r="T313" t="s">
        <v>1896</v>
      </c>
      <c r="U313" s="4">
        <v>45795.748414351852</v>
      </c>
      <c r="V313" t="str">
        <f>IFERROR(VLOOKUP(B313,#REF!,1,0),"")</f>
        <v/>
      </c>
      <c r="W313" t="str" cm="1">
        <f t="array" ref="W313">IFERROR(_xlfn.IFS(AND(V313="",X313&lt;&gt;"王园园组",X313&lt;&gt;"other"),K313,AND(V313="",X313="王园园组"),G313),"other")</f>
        <v>other</v>
      </c>
      <c r="X313" t="str" cm="1">
        <f t="array" ref="X313">IFERROR(_xlfn.IFS(AND(V313="",IFERROR(VLOOKUP(N313,#REF!,1,0),1)&lt;&gt;1),N313,AND(V313="",I313="王园园组"),"王园园组"),"other")</f>
        <v>other</v>
      </c>
      <c r="Y313">
        <f>IFERROR(_xlfn.XLOOKUP(MID(T313, FIND("#", SUBSTITUTE(T313, "-", "#", LEN(T313) - LEN(SUBSTITUTE(T313, "-", "")))) + 1, LEN(T313)),#REF!,#REF!),0)</f>
        <v>0</v>
      </c>
      <c r="Z313">
        <f>MONTH(续费明细实时[[#This Row],[success_time]])</f>
        <v>5</v>
      </c>
      <c r="AA313" s="8" t="e">
        <f>VLOOKUP(续费明细实时[[#This Row],[parent_user_id]],#REF!,27,0)</f>
        <v>#REF!</v>
      </c>
    </row>
    <row r="314" spans="1:27">
      <c r="A314" s="1">
        <v>45785</v>
      </c>
      <c r="B314" t="s">
        <v>2663</v>
      </c>
      <c r="C314" t="s">
        <v>2664</v>
      </c>
      <c r="D314" t="s">
        <v>610</v>
      </c>
      <c r="E314" t="s">
        <v>546</v>
      </c>
      <c r="F314">
        <v>240</v>
      </c>
      <c r="G314" t="s">
        <v>2464</v>
      </c>
      <c r="H314" t="s">
        <v>559</v>
      </c>
      <c r="I314" t="s">
        <v>1876</v>
      </c>
      <c r="J314">
        <v>32909</v>
      </c>
      <c r="K314" t="s">
        <v>243</v>
      </c>
      <c r="L314" t="s">
        <v>549</v>
      </c>
      <c r="M314" t="s">
        <v>550</v>
      </c>
      <c r="N314" t="s">
        <v>551</v>
      </c>
      <c r="O314" t="s">
        <v>242</v>
      </c>
      <c r="P314" t="s">
        <v>1877</v>
      </c>
      <c r="Q314" t="s">
        <v>2665</v>
      </c>
      <c r="R314" t="s">
        <v>626</v>
      </c>
      <c r="S314">
        <v>4635</v>
      </c>
      <c r="T314" t="s">
        <v>1931</v>
      </c>
      <c r="U314" s="4">
        <v>45785.67695601852</v>
      </c>
      <c r="V314" t="str">
        <f>IFERROR(VLOOKUP(B314,#REF!,1,0),"")</f>
        <v/>
      </c>
      <c r="W314" t="str" cm="1">
        <f t="array" ref="W314">IFERROR(_xlfn.IFS(AND(V314="",X314&lt;&gt;"王园园组",X314&lt;&gt;"other"),K314,AND(V314="",X314="王园园组"),G314),"other")</f>
        <v>other</v>
      </c>
      <c r="X314" t="str" cm="1">
        <f t="array" ref="X314">IFERROR(_xlfn.IFS(AND(V314="",IFERROR(VLOOKUP(N314,#REF!,1,0),1)&lt;&gt;1),N314,AND(V314="",I314="王园园组"),"王园园组"),"other")</f>
        <v>other</v>
      </c>
      <c r="Y314">
        <f>IFERROR(_xlfn.XLOOKUP(MID(T314, FIND("#", SUBSTITUTE(T314, "-", "#", LEN(T314) - LEN(SUBSTITUTE(T314, "-", "")))) + 1, LEN(T314)),#REF!,#REF!),0)</f>
        <v>0</v>
      </c>
      <c r="Z314">
        <f>MONTH(续费明细实时[[#This Row],[success_time]])</f>
        <v>5</v>
      </c>
      <c r="AA314" s="8" t="e">
        <f>VLOOKUP(续费明细实时[[#This Row],[parent_user_id]],#REF!,27,0)</f>
        <v>#REF!</v>
      </c>
    </row>
    <row r="315" spans="1:27">
      <c r="A315" s="1">
        <v>45788</v>
      </c>
      <c r="B315" t="s">
        <v>8877</v>
      </c>
      <c r="C315" t="s">
        <v>8878</v>
      </c>
      <c r="D315" t="s">
        <v>548</v>
      </c>
      <c r="E315" t="s">
        <v>546</v>
      </c>
      <c r="F315">
        <v>240</v>
      </c>
      <c r="G315" t="s">
        <v>2005</v>
      </c>
      <c r="H315" t="s">
        <v>559</v>
      </c>
      <c r="I315" t="s">
        <v>1876</v>
      </c>
      <c r="J315">
        <v>31950</v>
      </c>
      <c r="K315" t="s">
        <v>195</v>
      </c>
      <c r="L315" t="s">
        <v>549</v>
      </c>
      <c r="M315" t="s">
        <v>559</v>
      </c>
      <c r="N315" t="s">
        <v>469</v>
      </c>
      <c r="O315" t="s">
        <v>189</v>
      </c>
      <c r="P315" t="s">
        <v>1877</v>
      </c>
      <c r="Q315" t="s">
        <v>8879</v>
      </c>
      <c r="R315" t="s">
        <v>626</v>
      </c>
      <c r="S315">
        <v>4500</v>
      </c>
      <c r="T315" t="s">
        <v>1931</v>
      </c>
      <c r="U315" s="4">
        <v>45788.482083333336</v>
      </c>
      <c r="V315" t="str">
        <f>IFERROR(VLOOKUP(B315,#REF!,1,0),"")</f>
        <v/>
      </c>
      <c r="W315" t="str" cm="1">
        <f t="array" ref="W315">IFERROR(_xlfn.IFS(AND(V315="",X315&lt;&gt;"王园园组",X315&lt;&gt;"other"),K315,AND(V315="",X315="王园园组"),G315),"other")</f>
        <v>other</v>
      </c>
      <c r="X315" t="str" cm="1">
        <f t="array" ref="X315">IFERROR(_xlfn.IFS(AND(V315="",IFERROR(VLOOKUP(N315,#REF!,1,0),1)&lt;&gt;1),N315,AND(V315="",I315="王园园组"),"王园园组"),"other")</f>
        <v>other</v>
      </c>
      <c r="Y315">
        <f>IFERROR(_xlfn.XLOOKUP(MID(T315, FIND("#", SUBSTITUTE(T315, "-", "#", LEN(T315) - LEN(SUBSTITUTE(T315, "-", "")))) + 1, LEN(T315)),#REF!,#REF!),0)</f>
        <v>0</v>
      </c>
      <c r="Z315">
        <f>MONTH(续费明细实时[[#This Row],[success_time]])</f>
        <v>5</v>
      </c>
      <c r="AA315" s="8" t="e">
        <f>VLOOKUP(续费明细实时[[#This Row],[parent_user_id]],#REF!,27,0)</f>
        <v>#REF!</v>
      </c>
    </row>
    <row r="316" spans="1:27">
      <c r="A316" s="1">
        <v>45801</v>
      </c>
      <c r="B316" t="s">
        <v>16890</v>
      </c>
      <c r="C316" t="s">
        <v>16891</v>
      </c>
      <c r="D316" t="s">
        <v>695</v>
      </c>
      <c r="E316" t="s">
        <v>546</v>
      </c>
      <c r="F316">
        <v>120</v>
      </c>
      <c r="G316" t="s">
        <v>2035</v>
      </c>
      <c r="H316" t="s">
        <v>559</v>
      </c>
      <c r="I316" t="s">
        <v>1876</v>
      </c>
      <c r="J316">
        <v>17750</v>
      </c>
      <c r="K316" t="s">
        <v>265</v>
      </c>
      <c r="L316" t="s">
        <v>549</v>
      </c>
      <c r="M316" t="s">
        <v>550</v>
      </c>
      <c r="N316" t="s">
        <v>136</v>
      </c>
      <c r="O316" t="s">
        <v>264</v>
      </c>
      <c r="P316" t="s">
        <v>1877</v>
      </c>
      <c r="Q316" t="s">
        <v>16892</v>
      </c>
      <c r="R316" t="s">
        <v>626</v>
      </c>
      <c r="S316">
        <v>2500</v>
      </c>
      <c r="T316" t="s">
        <v>1896</v>
      </c>
      <c r="U316" s="4">
        <v>45801.569988425923</v>
      </c>
      <c r="V316" t="str">
        <f>IFERROR(VLOOKUP(B316,#REF!,1,0),"")</f>
        <v/>
      </c>
      <c r="W316" t="str" cm="1">
        <f t="array" ref="W316">IFERROR(_xlfn.IFS(AND(V316="",X316&lt;&gt;"王园园组",X316&lt;&gt;"other"),K316,AND(V316="",X316="王园园组"),G316),"other")</f>
        <v>other</v>
      </c>
      <c r="X316" t="str" cm="1">
        <f t="array" ref="X316">IFERROR(_xlfn.IFS(AND(V316="",IFERROR(VLOOKUP(N316,#REF!,1,0),1)&lt;&gt;1),N316,AND(V316="",I316="王园园组"),"王园园组"),"other")</f>
        <v>other</v>
      </c>
      <c r="Y316">
        <f>IFERROR(_xlfn.XLOOKUP(MID(T316, FIND("#", SUBSTITUTE(T316, "-", "#", LEN(T316) - LEN(SUBSTITUTE(T316, "-", "")))) + 1, LEN(T316)),#REF!,#REF!),0)</f>
        <v>0</v>
      </c>
      <c r="Z316">
        <f>MONTH(续费明细实时[[#This Row],[success_time]])</f>
        <v>5</v>
      </c>
      <c r="AA316" s="8" t="e">
        <f>VLOOKUP(续费明细实时[[#This Row],[parent_user_id]],#REF!,27,0)</f>
        <v>#REF!</v>
      </c>
    </row>
    <row r="317" spans="1:27">
      <c r="A317" s="1">
        <v>45795</v>
      </c>
      <c r="B317" t="s">
        <v>16878</v>
      </c>
      <c r="C317" t="s">
        <v>16879</v>
      </c>
      <c r="D317" t="s">
        <v>695</v>
      </c>
      <c r="E317" t="s">
        <v>546</v>
      </c>
      <c r="F317">
        <v>120</v>
      </c>
      <c r="G317" t="s">
        <v>1994</v>
      </c>
      <c r="H317" t="s">
        <v>559</v>
      </c>
      <c r="I317" t="s">
        <v>1876</v>
      </c>
      <c r="J317">
        <v>18750</v>
      </c>
      <c r="K317" t="s">
        <v>297</v>
      </c>
      <c r="L317" t="s">
        <v>549</v>
      </c>
      <c r="M317" t="s">
        <v>550</v>
      </c>
      <c r="N317" t="s">
        <v>136</v>
      </c>
      <c r="O317" t="s">
        <v>143</v>
      </c>
      <c r="P317" t="s">
        <v>1877</v>
      </c>
      <c r="Q317" t="s">
        <v>16880</v>
      </c>
      <c r="R317" t="s">
        <v>626</v>
      </c>
      <c r="S317">
        <v>2640.8253580000001</v>
      </c>
      <c r="T317" t="s">
        <v>1896</v>
      </c>
      <c r="U317" s="4">
        <v>45795.848495370374</v>
      </c>
      <c r="V317" t="str">
        <f>IFERROR(VLOOKUP(B317,#REF!,1,0),"")</f>
        <v/>
      </c>
      <c r="W317" t="str" cm="1">
        <f t="array" ref="W317">IFERROR(_xlfn.IFS(AND(V317="",X317&lt;&gt;"王园园组",X317&lt;&gt;"other"),K317,AND(V317="",X317="王园园组"),G317),"other")</f>
        <v>other</v>
      </c>
      <c r="X317" t="str" cm="1">
        <f t="array" ref="X317">IFERROR(_xlfn.IFS(AND(V317="",IFERROR(VLOOKUP(N317,#REF!,1,0),1)&lt;&gt;1),N317,AND(V317="",I317="王园园组"),"王园园组"),"other")</f>
        <v>other</v>
      </c>
      <c r="Y317">
        <f>IFERROR(_xlfn.XLOOKUP(MID(T317, FIND("#", SUBSTITUTE(T317, "-", "#", LEN(T317) - LEN(SUBSTITUTE(T317, "-", "")))) + 1, LEN(T317)),#REF!,#REF!),0)</f>
        <v>0</v>
      </c>
      <c r="Z317">
        <f>MONTH(续费明细实时[[#This Row],[success_time]])</f>
        <v>5</v>
      </c>
      <c r="AA317" s="8" t="e">
        <f>VLOOKUP(续费明细实时[[#This Row],[parent_user_id]],#REF!,27,0)</f>
        <v>#REF!</v>
      </c>
    </row>
    <row r="318" spans="1:27">
      <c r="A318" s="1">
        <v>45795</v>
      </c>
      <c r="B318" t="s">
        <v>16893</v>
      </c>
      <c r="C318" t="s">
        <v>16894</v>
      </c>
      <c r="D318" t="s">
        <v>548</v>
      </c>
      <c r="E318" t="s">
        <v>546</v>
      </c>
      <c r="F318">
        <v>60</v>
      </c>
      <c r="G318" t="s">
        <v>1939</v>
      </c>
      <c r="H318" t="s">
        <v>559</v>
      </c>
      <c r="I318" t="s">
        <v>1876</v>
      </c>
      <c r="J318">
        <v>10970</v>
      </c>
      <c r="K318" t="s">
        <v>221</v>
      </c>
      <c r="L318" t="s">
        <v>549</v>
      </c>
      <c r="M318" t="s">
        <v>550</v>
      </c>
      <c r="N318" t="s">
        <v>551</v>
      </c>
      <c r="O318" t="s">
        <v>145</v>
      </c>
      <c r="P318" t="s">
        <v>1877</v>
      </c>
      <c r="Q318" t="s">
        <v>16895</v>
      </c>
      <c r="R318" t="s">
        <v>626</v>
      </c>
      <c r="S318">
        <v>1545</v>
      </c>
      <c r="T318" t="s">
        <v>1891</v>
      </c>
      <c r="U318" s="4">
        <v>45795.324606481481</v>
      </c>
      <c r="V318" t="str">
        <f>IFERROR(VLOOKUP(B318,#REF!,1,0),"")</f>
        <v/>
      </c>
      <c r="W318" t="str" cm="1">
        <f t="array" ref="W318">IFERROR(_xlfn.IFS(AND(V318="",X318&lt;&gt;"王园园组",X318&lt;&gt;"other"),K318,AND(V318="",X318="王园园组"),G318),"other")</f>
        <v>other</v>
      </c>
      <c r="X318" t="str" cm="1">
        <f t="array" ref="X318">IFERROR(_xlfn.IFS(AND(V318="",IFERROR(VLOOKUP(N318,#REF!,1,0),1)&lt;&gt;1),N318,AND(V318="",I318="王园园组"),"王园园组"),"other")</f>
        <v>other</v>
      </c>
      <c r="Y318">
        <f>IFERROR(_xlfn.XLOOKUP(MID(T318, FIND("#", SUBSTITUTE(T318, "-", "#", LEN(T318) - LEN(SUBSTITUTE(T318, "-", "")))) + 1, LEN(T318)),#REF!,#REF!),0)</f>
        <v>0</v>
      </c>
      <c r="Z318">
        <f>MONTH(续费明细实时[[#This Row],[success_time]])</f>
        <v>5</v>
      </c>
      <c r="AA318" s="8" t="e">
        <f>VLOOKUP(续费明细实时[[#This Row],[parent_user_id]],#REF!,27,0)</f>
        <v>#REF!</v>
      </c>
    </row>
    <row r="319" spans="1:27">
      <c r="A319" s="1">
        <v>45793</v>
      </c>
      <c r="B319" t="s">
        <v>16897</v>
      </c>
      <c r="C319" t="s">
        <v>16898</v>
      </c>
      <c r="D319" t="s">
        <v>16899</v>
      </c>
      <c r="E319" t="s">
        <v>546</v>
      </c>
      <c r="F319">
        <v>240</v>
      </c>
      <c r="G319" t="s">
        <v>13037</v>
      </c>
      <c r="H319" t="s">
        <v>559</v>
      </c>
      <c r="I319" t="s">
        <v>1876</v>
      </c>
      <c r="J319">
        <v>31950</v>
      </c>
      <c r="K319" t="s">
        <v>215</v>
      </c>
      <c r="L319" t="s">
        <v>549</v>
      </c>
      <c r="M319" t="s">
        <v>550</v>
      </c>
      <c r="N319" t="s">
        <v>551</v>
      </c>
      <c r="O319" t="s">
        <v>145</v>
      </c>
      <c r="P319" t="s">
        <v>1877</v>
      </c>
      <c r="Q319" t="s">
        <v>16900</v>
      </c>
      <c r="R319" t="s">
        <v>626</v>
      </c>
      <c r="S319">
        <v>4500</v>
      </c>
      <c r="T319" t="s">
        <v>1931</v>
      </c>
      <c r="U319" s="4">
        <v>45793.496377314812</v>
      </c>
      <c r="V319" t="str">
        <f>IFERROR(VLOOKUP(B319,#REF!,1,0),"")</f>
        <v/>
      </c>
      <c r="W319" t="str" cm="1">
        <f t="array" ref="W319">IFERROR(_xlfn.IFS(AND(V319="",X319&lt;&gt;"王园园组",X319&lt;&gt;"other"),K319,AND(V319="",X319="王园园组"),G319),"other")</f>
        <v>other</v>
      </c>
      <c r="X319" t="str" cm="1">
        <f t="array" ref="X319">IFERROR(_xlfn.IFS(AND(V319="",IFERROR(VLOOKUP(N319,#REF!,1,0),1)&lt;&gt;1),N319,AND(V319="",I319="王园园组"),"王园园组"),"other")</f>
        <v>other</v>
      </c>
      <c r="Y319">
        <f>IFERROR(_xlfn.XLOOKUP(MID(T319, FIND("#", SUBSTITUTE(T319, "-", "#", LEN(T319) - LEN(SUBSTITUTE(T319, "-", "")))) + 1, LEN(T319)),#REF!,#REF!),0)</f>
        <v>0</v>
      </c>
      <c r="Z319">
        <f>MONTH(续费明细实时[[#This Row],[success_time]])</f>
        <v>5</v>
      </c>
      <c r="AA319" s="8" t="e">
        <f>VLOOKUP(续费明细实时[[#This Row],[parent_user_id]],#REF!,27,0)</f>
        <v>#REF!</v>
      </c>
    </row>
    <row r="320" spans="1:27">
      <c r="A320" s="1">
        <v>45800</v>
      </c>
      <c r="B320" t="s">
        <v>16904</v>
      </c>
      <c r="C320" t="s">
        <v>16905</v>
      </c>
      <c r="D320" t="s">
        <v>1104</v>
      </c>
      <c r="E320" t="s">
        <v>546</v>
      </c>
      <c r="F320">
        <v>120</v>
      </c>
      <c r="G320" t="s">
        <v>359</v>
      </c>
      <c r="H320" t="s">
        <v>559</v>
      </c>
      <c r="I320" t="s">
        <v>163</v>
      </c>
      <c r="J320">
        <v>17750</v>
      </c>
      <c r="K320" t="s">
        <v>359</v>
      </c>
      <c r="L320" t="s">
        <v>549</v>
      </c>
      <c r="M320" t="s">
        <v>559</v>
      </c>
      <c r="N320" t="s">
        <v>163</v>
      </c>
      <c r="O320" t="s">
        <v>473</v>
      </c>
      <c r="P320" t="s">
        <v>1877</v>
      </c>
      <c r="Q320" t="s">
        <v>16906</v>
      </c>
      <c r="R320" t="s">
        <v>626</v>
      </c>
      <c r="S320">
        <v>2500</v>
      </c>
      <c r="T320" t="s">
        <v>1896</v>
      </c>
      <c r="U320" s="4">
        <v>45800.679710648146</v>
      </c>
      <c r="V320" t="str">
        <f>IFERROR(VLOOKUP(B320,#REF!,1,0),"")</f>
        <v/>
      </c>
      <c r="W320" t="str" cm="1">
        <f t="array" ref="W320">IFERROR(_xlfn.IFS(AND(V320="",X320&lt;&gt;"王园园组",X320&lt;&gt;"other"),K320,AND(V320="",X320="王园园组"),G320),"other")</f>
        <v>other</v>
      </c>
      <c r="X320" t="str" cm="1">
        <f t="array" ref="X320">IFERROR(_xlfn.IFS(AND(V320="",IFERROR(VLOOKUP(N320,#REF!,1,0),1)&lt;&gt;1),N320,AND(V320="",I320="王园园组"),"王园园组"),"other")</f>
        <v>other</v>
      </c>
      <c r="Y320">
        <f>IFERROR(_xlfn.XLOOKUP(MID(T320, FIND("#", SUBSTITUTE(T320, "-", "#", LEN(T320) - LEN(SUBSTITUTE(T320, "-", "")))) + 1, LEN(T320)),#REF!,#REF!),0)</f>
        <v>0</v>
      </c>
      <c r="Z320">
        <f>MONTH(续费明细实时[[#This Row],[success_time]])</f>
        <v>5</v>
      </c>
      <c r="AA320" s="8" t="e">
        <f>VLOOKUP(续费明细实时[[#This Row],[parent_user_id]],#REF!,27,0)</f>
        <v>#REF!</v>
      </c>
    </row>
    <row r="321" spans="1:27">
      <c r="A321" s="1">
        <v>45799</v>
      </c>
      <c r="B321" t="s">
        <v>16866</v>
      </c>
      <c r="C321" t="s">
        <v>16867</v>
      </c>
      <c r="D321" t="s">
        <v>695</v>
      </c>
      <c r="E321" t="s">
        <v>546</v>
      </c>
      <c r="F321">
        <v>240</v>
      </c>
      <c r="G321" t="s">
        <v>1973</v>
      </c>
      <c r="H321" t="s">
        <v>559</v>
      </c>
      <c r="I321" t="s">
        <v>1876</v>
      </c>
      <c r="J321">
        <v>31950</v>
      </c>
      <c r="K321" t="s">
        <v>237</v>
      </c>
      <c r="L321" t="s">
        <v>549</v>
      </c>
      <c r="M321" t="s">
        <v>550</v>
      </c>
      <c r="N321" t="s">
        <v>551</v>
      </c>
      <c r="O321" t="s">
        <v>141</v>
      </c>
      <c r="P321" t="s">
        <v>1877</v>
      </c>
      <c r="Q321" t="s">
        <v>16868</v>
      </c>
      <c r="R321" t="s">
        <v>626</v>
      </c>
      <c r="S321">
        <v>4500</v>
      </c>
      <c r="T321" t="s">
        <v>1931</v>
      </c>
      <c r="U321" s="4">
        <v>45799.792129629626</v>
      </c>
      <c r="V321" t="str">
        <f>IFERROR(VLOOKUP(B321,#REF!,1,0),"")</f>
        <v/>
      </c>
      <c r="W321" t="str" cm="1">
        <f t="array" ref="W321">IFERROR(_xlfn.IFS(AND(V321="",X321&lt;&gt;"王园园组",X321&lt;&gt;"other"),K321,AND(V321="",X321="王园园组"),G321),"other")</f>
        <v>other</v>
      </c>
      <c r="X321" t="str" cm="1">
        <f t="array" ref="X321">IFERROR(_xlfn.IFS(AND(V321="",IFERROR(VLOOKUP(N321,#REF!,1,0),1)&lt;&gt;1),N321,AND(V321="",I321="王园园组"),"王园园组"),"other")</f>
        <v>other</v>
      </c>
      <c r="Y321">
        <f>IFERROR(_xlfn.XLOOKUP(MID(T321, FIND("#", SUBSTITUTE(T321, "-", "#", LEN(T321) - LEN(SUBSTITUTE(T321, "-", "")))) + 1, LEN(T321)),#REF!,#REF!),0)</f>
        <v>0</v>
      </c>
      <c r="Z321">
        <f>MONTH(续费明细实时[[#This Row],[success_time]])</f>
        <v>5</v>
      </c>
      <c r="AA321" s="8" t="e">
        <f>VLOOKUP(续费明细实时[[#This Row],[parent_user_id]],#REF!,27,0)</f>
        <v>#REF!</v>
      </c>
    </row>
    <row r="322" spans="1:27">
      <c r="A322" s="1">
        <v>45787</v>
      </c>
      <c r="B322" t="s">
        <v>2063</v>
      </c>
      <c r="C322" t="s">
        <v>2064</v>
      </c>
      <c r="D322" t="s">
        <v>548</v>
      </c>
      <c r="E322" t="s">
        <v>546</v>
      </c>
      <c r="F322">
        <v>120</v>
      </c>
      <c r="G322" t="s">
        <v>1929</v>
      </c>
      <c r="H322" t="s">
        <v>559</v>
      </c>
      <c r="I322" t="s">
        <v>1876</v>
      </c>
      <c r="J322">
        <v>17750</v>
      </c>
      <c r="K322" t="s">
        <v>218</v>
      </c>
      <c r="L322" t="s">
        <v>549</v>
      </c>
      <c r="M322" t="s">
        <v>550</v>
      </c>
      <c r="N322" t="s">
        <v>551</v>
      </c>
      <c r="O322" t="s">
        <v>145</v>
      </c>
      <c r="P322" t="s">
        <v>1877</v>
      </c>
      <c r="Q322" t="s">
        <v>2065</v>
      </c>
      <c r="R322" t="s">
        <v>626</v>
      </c>
      <c r="S322">
        <v>2500</v>
      </c>
      <c r="T322" t="s">
        <v>1896</v>
      </c>
      <c r="U322" s="4">
        <v>45787.499537037038</v>
      </c>
      <c r="V322" t="str">
        <f>IFERROR(VLOOKUP(B322,#REF!,1,0),"")</f>
        <v/>
      </c>
      <c r="W322" t="str" cm="1">
        <f t="array" ref="W322">IFERROR(_xlfn.IFS(AND(V322="",X322&lt;&gt;"王园园组",X322&lt;&gt;"other"),K322,AND(V322="",X322="王园园组"),G322),"other")</f>
        <v>other</v>
      </c>
      <c r="X322" t="str" cm="1">
        <f t="array" ref="X322">IFERROR(_xlfn.IFS(AND(V322="",IFERROR(VLOOKUP(N322,#REF!,1,0),1)&lt;&gt;1),N322,AND(V322="",I322="王园园组"),"王园园组"),"other")</f>
        <v>other</v>
      </c>
      <c r="Y322">
        <f>IFERROR(_xlfn.XLOOKUP(MID(T322, FIND("#", SUBSTITUTE(T322, "-", "#", LEN(T322) - LEN(SUBSTITUTE(T322, "-", "")))) + 1, LEN(T322)),#REF!,#REF!),0)</f>
        <v>0</v>
      </c>
      <c r="Z322">
        <f>MONTH(续费明细实时[[#This Row],[success_time]])</f>
        <v>5</v>
      </c>
      <c r="AA322" s="8" t="e">
        <f>VLOOKUP(续费明细实时[[#This Row],[parent_user_id]],#REF!,27,0)</f>
        <v>#REF!</v>
      </c>
    </row>
    <row r="323" spans="1:27">
      <c r="A323" s="1">
        <v>45799</v>
      </c>
      <c r="B323" t="s">
        <v>16872</v>
      </c>
      <c r="C323" t="s">
        <v>16873</v>
      </c>
      <c r="D323" t="s">
        <v>558</v>
      </c>
      <c r="E323" t="s">
        <v>546</v>
      </c>
      <c r="F323">
        <v>60</v>
      </c>
      <c r="G323" t="s">
        <v>344</v>
      </c>
      <c r="H323" t="s">
        <v>559</v>
      </c>
      <c r="I323" t="s">
        <v>504</v>
      </c>
      <c r="J323">
        <v>11179</v>
      </c>
      <c r="K323" t="s">
        <v>344</v>
      </c>
      <c r="L323" t="s">
        <v>549</v>
      </c>
      <c r="M323" t="s">
        <v>559</v>
      </c>
      <c r="N323" t="s">
        <v>504</v>
      </c>
      <c r="O323" t="s">
        <v>325</v>
      </c>
      <c r="P323" t="s">
        <v>1877</v>
      </c>
      <c r="Q323" t="s">
        <v>16874</v>
      </c>
      <c r="R323" t="s">
        <v>626</v>
      </c>
      <c r="S323">
        <v>1574.5526030000001</v>
      </c>
      <c r="T323" t="s">
        <v>1891</v>
      </c>
      <c r="U323" s="4">
        <v>45799.908553240741</v>
      </c>
      <c r="V323" t="str">
        <f>IFERROR(VLOOKUP(B323,#REF!,1,0),"")</f>
        <v/>
      </c>
      <c r="W323" t="str" cm="1">
        <f t="array" ref="W323">IFERROR(_xlfn.IFS(AND(V323="",X323&lt;&gt;"王园园组",X323&lt;&gt;"other"),K323,AND(V323="",X323="王园园组"),G323),"other")</f>
        <v>other</v>
      </c>
      <c r="X323" t="str" cm="1">
        <f t="array" ref="X323">IFERROR(_xlfn.IFS(AND(V323="",IFERROR(VLOOKUP(N323,#REF!,1,0),1)&lt;&gt;1),N323,AND(V323="",I323="王园园组"),"王园园组"),"other")</f>
        <v>other</v>
      </c>
      <c r="Y323">
        <f>IFERROR(_xlfn.XLOOKUP(MID(T323, FIND("#", SUBSTITUTE(T323, "-", "#", LEN(T323) - LEN(SUBSTITUTE(T323, "-", "")))) + 1, LEN(T323)),#REF!,#REF!),0)</f>
        <v>0</v>
      </c>
      <c r="Z323">
        <f>MONTH(续费明细实时[[#This Row],[success_time]])</f>
        <v>5</v>
      </c>
      <c r="AA323" s="8" t="e">
        <f>VLOOKUP(续费明细实时[[#This Row],[parent_user_id]],#REF!,27,0)</f>
        <v>#REF!</v>
      </c>
    </row>
    <row r="324" spans="1:27">
      <c r="A324" s="1">
        <v>45793</v>
      </c>
      <c r="B324" t="s">
        <v>16875</v>
      </c>
      <c r="C324" t="s">
        <v>16876</v>
      </c>
      <c r="D324" t="s">
        <v>632</v>
      </c>
      <c r="E324" t="s">
        <v>1959</v>
      </c>
      <c r="F324">
        <v>6</v>
      </c>
      <c r="G324" t="s">
        <v>2071</v>
      </c>
      <c r="H324" t="s">
        <v>559</v>
      </c>
      <c r="I324" t="s">
        <v>1876</v>
      </c>
      <c r="J324">
        <v>1536</v>
      </c>
      <c r="K324" t="s">
        <v>200</v>
      </c>
      <c r="L324" t="s">
        <v>549</v>
      </c>
      <c r="M324" t="s">
        <v>550</v>
      </c>
      <c r="N324" t="s">
        <v>551</v>
      </c>
      <c r="O324" t="s">
        <v>149</v>
      </c>
      <c r="P324" t="s">
        <v>1877</v>
      </c>
      <c r="Q324" t="s">
        <v>16877</v>
      </c>
      <c r="R324" t="s">
        <v>626</v>
      </c>
      <c r="S324">
        <v>216.3</v>
      </c>
      <c r="T324" t="s">
        <v>2378</v>
      </c>
      <c r="U324" s="4">
        <v>45793.803657407407</v>
      </c>
      <c r="V324" t="str">
        <f>IFERROR(VLOOKUP(B324,#REF!,1,0),"")</f>
        <v/>
      </c>
      <c r="W324" t="str" cm="1">
        <f t="array" ref="W324">IFERROR(_xlfn.IFS(AND(V324="",X324&lt;&gt;"王园园组",X324&lt;&gt;"other"),K324,AND(V324="",X324="王园园组"),G324),"other")</f>
        <v>other</v>
      </c>
      <c r="X324" t="str" cm="1">
        <f t="array" ref="X324">IFERROR(_xlfn.IFS(AND(V324="",IFERROR(VLOOKUP(N324,#REF!,1,0),1)&lt;&gt;1),N324,AND(V324="",I324="王园园组"),"王园园组"),"other")</f>
        <v>other</v>
      </c>
      <c r="Y324">
        <f>IFERROR(_xlfn.XLOOKUP(MID(T324, FIND("#", SUBSTITUTE(T324, "-", "#", LEN(T324) - LEN(SUBSTITUTE(T324, "-", "")))) + 1, LEN(T324)),#REF!,#REF!),0)</f>
        <v>0</v>
      </c>
      <c r="Z324">
        <f>MONTH(续费明细实时[[#This Row],[success_time]])</f>
        <v>5</v>
      </c>
      <c r="AA324" s="8" t="e">
        <f>VLOOKUP(续费明细实时[[#This Row],[parent_user_id]],#REF!,27,0)</f>
        <v>#REF!</v>
      </c>
    </row>
    <row r="325" spans="1:27">
      <c r="A325" s="1">
        <v>45799</v>
      </c>
      <c r="B325" t="s">
        <v>16907</v>
      </c>
      <c r="C325" t="s">
        <v>16908</v>
      </c>
      <c r="D325" t="s">
        <v>584</v>
      </c>
      <c r="E325" t="s">
        <v>546</v>
      </c>
      <c r="F325">
        <v>360</v>
      </c>
      <c r="G325" t="s">
        <v>2024</v>
      </c>
      <c r="H325" t="s">
        <v>559</v>
      </c>
      <c r="I325" t="s">
        <v>1876</v>
      </c>
      <c r="J325">
        <v>46150</v>
      </c>
      <c r="K325" t="s">
        <v>302</v>
      </c>
      <c r="L325" t="s">
        <v>549</v>
      </c>
      <c r="M325" t="s">
        <v>550</v>
      </c>
      <c r="N325" t="s">
        <v>136</v>
      </c>
      <c r="O325" t="s">
        <v>143</v>
      </c>
      <c r="P325" t="s">
        <v>1877</v>
      </c>
      <c r="Q325" t="s">
        <v>16909</v>
      </c>
      <c r="R325" t="s">
        <v>626</v>
      </c>
      <c r="S325">
        <v>6500</v>
      </c>
      <c r="T325" t="s">
        <v>2193</v>
      </c>
      <c r="U325" s="4">
        <v>45799.688657407409</v>
      </c>
      <c r="V325" t="str">
        <f>IFERROR(VLOOKUP(B325,#REF!,1,0),"")</f>
        <v/>
      </c>
      <c r="W325" t="str" cm="1">
        <f t="array" ref="W325">IFERROR(_xlfn.IFS(AND(V325="",X325&lt;&gt;"王园园组",X325&lt;&gt;"other"),K325,AND(V325="",X325="王园园组"),G325),"other")</f>
        <v>other</v>
      </c>
      <c r="X325" t="str" cm="1">
        <f t="array" ref="X325">IFERROR(_xlfn.IFS(AND(V325="",IFERROR(VLOOKUP(N325,#REF!,1,0),1)&lt;&gt;1),N325,AND(V325="",I325="王园园组"),"王园园组"),"other")</f>
        <v>other</v>
      </c>
      <c r="Y325">
        <f>IFERROR(_xlfn.XLOOKUP(MID(T325, FIND("#", SUBSTITUTE(T325, "-", "#", LEN(T325) - LEN(SUBSTITUTE(T325, "-", "")))) + 1, LEN(T325)),#REF!,#REF!),0)</f>
        <v>0</v>
      </c>
      <c r="Z325">
        <f>MONTH(续费明细实时[[#This Row],[success_time]])</f>
        <v>5</v>
      </c>
      <c r="AA325" s="8" t="e">
        <f>VLOOKUP(续费明细实时[[#This Row],[parent_user_id]],#REF!,27,0)</f>
        <v>#REF!</v>
      </c>
    </row>
    <row r="326" spans="1:27">
      <c r="A326" s="1">
        <v>45792</v>
      </c>
      <c r="B326" t="s">
        <v>16916</v>
      </c>
      <c r="C326" t="s">
        <v>16917</v>
      </c>
      <c r="D326" t="s">
        <v>558</v>
      </c>
      <c r="E326" t="s">
        <v>546</v>
      </c>
      <c r="F326">
        <v>60</v>
      </c>
      <c r="G326" t="s">
        <v>338</v>
      </c>
      <c r="H326" t="s">
        <v>559</v>
      </c>
      <c r="I326" t="s">
        <v>504</v>
      </c>
      <c r="J326">
        <v>11831</v>
      </c>
      <c r="K326" t="s">
        <v>338</v>
      </c>
      <c r="L326" t="s">
        <v>549</v>
      </c>
      <c r="M326" t="s">
        <v>559</v>
      </c>
      <c r="N326" t="s">
        <v>504</v>
      </c>
      <c r="O326" t="s">
        <v>325</v>
      </c>
      <c r="P326" t="s">
        <v>1877</v>
      </c>
      <c r="Q326" t="s">
        <v>16918</v>
      </c>
      <c r="R326" t="s">
        <v>626</v>
      </c>
      <c r="S326">
        <v>1666.2741140000001</v>
      </c>
      <c r="T326" t="s">
        <v>1891</v>
      </c>
      <c r="U326" s="4">
        <v>45792.744803240741</v>
      </c>
      <c r="V326" t="str">
        <f>IFERROR(VLOOKUP(B326,#REF!,1,0),"")</f>
        <v/>
      </c>
      <c r="W326" t="str" cm="1">
        <f t="array" ref="W326">IFERROR(_xlfn.IFS(AND(V326="",X326&lt;&gt;"王园园组",X326&lt;&gt;"other"),K326,AND(V326="",X326="王园园组"),G326),"other")</f>
        <v>other</v>
      </c>
      <c r="X326" t="str" cm="1">
        <f t="array" ref="X326">IFERROR(_xlfn.IFS(AND(V326="",IFERROR(VLOOKUP(N326,#REF!,1,0),1)&lt;&gt;1),N326,AND(V326="",I326="王园园组"),"王园园组"),"other")</f>
        <v>other</v>
      </c>
      <c r="Y326">
        <f>IFERROR(_xlfn.XLOOKUP(MID(T326, FIND("#", SUBSTITUTE(T326, "-", "#", LEN(T326) - LEN(SUBSTITUTE(T326, "-", "")))) + 1, LEN(T326)),#REF!,#REF!),0)</f>
        <v>0</v>
      </c>
      <c r="Z326">
        <f>MONTH(续费明细实时[[#This Row],[success_time]])</f>
        <v>5</v>
      </c>
      <c r="AA326" s="8" t="e">
        <f>VLOOKUP(续费明细实时[[#This Row],[parent_user_id]],#REF!,27,0)</f>
        <v>#REF!</v>
      </c>
    </row>
    <row r="327" spans="1:27">
      <c r="A327" s="1">
        <v>45798</v>
      </c>
      <c r="B327" t="s">
        <v>16910</v>
      </c>
      <c r="C327" t="s">
        <v>16911</v>
      </c>
      <c r="D327" t="s">
        <v>548</v>
      </c>
      <c r="E327" t="s">
        <v>546</v>
      </c>
      <c r="F327">
        <v>120</v>
      </c>
      <c r="G327" t="s">
        <v>1929</v>
      </c>
      <c r="H327" t="s">
        <v>559</v>
      </c>
      <c r="I327" t="s">
        <v>1876</v>
      </c>
      <c r="J327">
        <v>17750</v>
      </c>
      <c r="K327" t="s">
        <v>219</v>
      </c>
      <c r="L327" t="s">
        <v>549</v>
      </c>
      <c r="M327" t="s">
        <v>550</v>
      </c>
      <c r="N327" t="s">
        <v>551</v>
      </c>
      <c r="O327" t="s">
        <v>145</v>
      </c>
      <c r="P327" t="s">
        <v>1877</v>
      </c>
      <c r="Q327" t="s">
        <v>16912</v>
      </c>
      <c r="R327" t="s">
        <v>626</v>
      </c>
      <c r="S327">
        <v>2500</v>
      </c>
      <c r="T327" t="s">
        <v>1896</v>
      </c>
      <c r="U327" s="4">
        <v>45798.138449074075</v>
      </c>
      <c r="V327" t="str">
        <f>IFERROR(VLOOKUP(B327,#REF!,1,0),"")</f>
        <v/>
      </c>
      <c r="W327" t="str" cm="1">
        <f t="array" ref="W327">IFERROR(_xlfn.IFS(AND(V327="",X327&lt;&gt;"王园园组",X327&lt;&gt;"other"),K327,AND(V327="",X327="王园园组"),G327),"other")</f>
        <v>other</v>
      </c>
      <c r="X327" t="str" cm="1">
        <f t="array" ref="X327">IFERROR(_xlfn.IFS(AND(V327="",IFERROR(VLOOKUP(N327,#REF!,1,0),1)&lt;&gt;1),N327,AND(V327="",I327="王园园组"),"王园园组"),"other")</f>
        <v>other</v>
      </c>
      <c r="Y327">
        <f>IFERROR(_xlfn.XLOOKUP(MID(T327, FIND("#", SUBSTITUTE(T327, "-", "#", LEN(T327) - LEN(SUBSTITUTE(T327, "-", "")))) + 1, LEN(T327)),#REF!,#REF!),0)</f>
        <v>0</v>
      </c>
      <c r="Z327">
        <f>MONTH(续费明细实时[[#This Row],[success_time]])</f>
        <v>5</v>
      </c>
      <c r="AA327" s="8" t="e">
        <f>VLOOKUP(续费明细实时[[#This Row],[parent_user_id]],#REF!,27,0)</f>
        <v>#REF!</v>
      </c>
    </row>
    <row r="328" spans="1:27">
      <c r="A328" s="1">
        <v>45799</v>
      </c>
      <c r="B328" t="s">
        <v>16913</v>
      </c>
      <c r="C328" t="s">
        <v>16914</v>
      </c>
      <c r="D328" t="s">
        <v>548</v>
      </c>
      <c r="E328" t="s">
        <v>546</v>
      </c>
      <c r="F328">
        <v>60</v>
      </c>
      <c r="G328" t="s">
        <v>2024</v>
      </c>
      <c r="H328" t="s">
        <v>559</v>
      </c>
      <c r="I328" t="s">
        <v>1876</v>
      </c>
      <c r="J328">
        <v>10970</v>
      </c>
      <c r="K328" t="s">
        <v>302</v>
      </c>
      <c r="L328" t="s">
        <v>549</v>
      </c>
      <c r="M328" t="s">
        <v>550</v>
      </c>
      <c r="N328" t="s">
        <v>136</v>
      </c>
      <c r="O328" t="s">
        <v>143</v>
      </c>
      <c r="P328" t="s">
        <v>1877</v>
      </c>
      <c r="Q328" t="s">
        <v>16915</v>
      </c>
      <c r="R328" t="s">
        <v>626</v>
      </c>
      <c r="S328">
        <v>1545</v>
      </c>
      <c r="T328" t="s">
        <v>1891</v>
      </c>
      <c r="U328" s="4">
        <v>45799.862766203703</v>
      </c>
      <c r="V328" t="str">
        <f>IFERROR(VLOOKUP(B328,#REF!,1,0),"")</f>
        <v/>
      </c>
      <c r="W328" t="str" cm="1">
        <f t="array" ref="W328">IFERROR(_xlfn.IFS(AND(V328="",X328&lt;&gt;"王园园组",X328&lt;&gt;"other"),K328,AND(V328="",X328="王园园组"),G328),"other")</f>
        <v>other</v>
      </c>
      <c r="X328" t="str" cm="1">
        <f t="array" ref="X328">IFERROR(_xlfn.IFS(AND(V328="",IFERROR(VLOOKUP(N328,#REF!,1,0),1)&lt;&gt;1),N328,AND(V328="",I328="王园园组"),"王园园组"),"other")</f>
        <v>other</v>
      </c>
      <c r="Y328">
        <f>IFERROR(_xlfn.XLOOKUP(MID(T328, FIND("#", SUBSTITUTE(T328, "-", "#", LEN(T328) - LEN(SUBSTITUTE(T328, "-", "")))) + 1, LEN(T328)),#REF!,#REF!),0)</f>
        <v>0</v>
      </c>
      <c r="Z328">
        <f>MONTH(续费明细实时[[#This Row],[success_time]])</f>
        <v>5</v>
      </c>
      <c r="AA328" s="8" t="e">
        <f>VLOOKUP(续费明细实时[[#This Row],[parent_user_id]],#REF!,27,0)</f>
        <v>#REF!</v>
      </c>
    </row>
    <row r="329" spans="1:27">
      <c r="A329" s="1">
        <v>45795</v>
      </c>
      <c r="B329" t="s">
        <v>16919</v>
      </c>
      <c r="C329" t="s">
        <v>16920</v>
      </c>
      <c r="D329" t="s">
        <v>632</v>
      </c>
      <c r="E329" t="s">
        <v>546</v>
      </c>
      <c r="F329">
        <v>240</v>
      </c>
      <c r="G329" t="s">
        <v>2031</v>
      </c>
      <c r="H329" t="s">
        <v>559</v>
      </c>
      <c r="I329" t="s">
        <v>1876</v>
      </c>
      <c r="J329">
        <v>32909</v>
      </c>
      <c r="K329" t="s">
        <v>220</v>
      </c>
      <c r="L329" t="s">
        <v>549</v>
      </c>
      <c r="M329" t="s">
        <v>550</v>
      </c>
      <c r="N329" t="s">
        <v>551</v>
      </c>
      <c r="O329" t="s">
        <v>145</v>
      </c>
      <c r="P329" t="s">
        <v>1877</v>
      </c>
      <c r="Q329" t="s">
        <v>16921</v>
      </c>
      <c r="R329" t="s">
        <v>626</v>
      </c>
      <c r="S329">
        <v>4635</v>
      </c>
      <c r="T329" t="s">
        <v>1931</v>
      </c>
      <c r="U329" s="4">
        <v>45795.896886574075</v>
      </c>
      <c r="V329" t="str">
        <f>IFERROR(VLOOKUP(B329,#REF!,1,0),"")</f>
        <v/>
      </c>
      <c r="W329" t="str" cm="1">
        <f t="array" ref="W329">IFERROR(_xlfn.IFS(AND(V329="",X329&lt;&gt;"王园园组",X329&lt;&gt;"other"),K329,AND(V329="",X329="王园园组"),G329),"other")</f>
        <v>other</v>
      </c>
      <c r="X329" t="str" cm="1">
        <f t="array" ref="X329">IFERROR(_xlfn.IFS(AND(V329="",IFERROR(VLOOKUP(N329,#REF!,1,0),1)&lt;&gt;1),N329,AND(V329="",I329="王园园组"),"王园园组"),"other")</f>
        <v>other</v>
      </c>
      <c r="Y329">
        <f>IFERROR(_xlfn.XLOOKUP(MID(T329, FIND("#", SUBSTITUTE(T329, "-", "#", LEN(T329) - LEN(SUBSTITUTE(T329, "-", "")))) + 1, LEN(T329)),#REF!,#REF!),0)</f>
        <v>0</v>
      </c>
      <c r="Z329">
        <f>MONTH(续费明细实时[[#This Row],[success_time]])</f>
        <v>5</v>
      </c>
      <c r="AA329" s="8" t="e">
        <f>VLOOKUP(续费明细实时[[#This Row],[parent_user_id]],#REF!,27,0)</f>
        <v>#REF!</v>
      </c>
    </row>
    <row r="330" spans="1:27">
      <c r="A330" s="1">
        <v>45799</v>
      </c>
      <c r="B330" t="s">
        <v>16922</v>
      </c>
      <c r="C330" t="s">
        <v>16923</v>
      </c>
      <c r="D330" t="s">
        <v>548</v>
      </c>
      <c r="E330" t="s">
        <v>546</v>
      </c>
      <c r="F330">
        <v>60</v>
      </c>
      <c r="G330" t="s">
        <v>1939</v>
      </c>
      <c r="H330" t="s">
        <v>559</v>
      </c>
      <c r="I330" t="s">
        <v>1876</v>
      </c>
      <c r="J330">
        <v>10650</v>
      </c>
      <c r="K330" t="s">
        <v>229</v>
      </c>
      <c r="L330" t="s">
        <v>549</v>
      </c>
      <c r="M330" t="s">
        <v>550</v>
      </c>
      <c r="N330" t="s">
        <v>551</v>
      </c>
      <c r="O330" t="s">
        <v>145</v>
      </c>
      <c r="P330" t="s">
        <v>1877</v>
      </c>
      <c r="Q330" t="s">
        <v>16924</v>
      </c>
      <c r="R330" t="s">
        <v>626</v>
      </c>
      <c r="S330">
        <v>1500</v>
      </c>
      <c r="T330" t="s">
        <v>1891</v>
      </c>
      <c r="U330" s="4">
        <v>45799.445497685185</v>
      </c>
      <c r="V330" t="str">
        <f>IFERROR(VLOOKUP(B330,#REF!,1,0),"")</f>
        <v/>
      </c>
      <c r="W330" t="str" cm="1">
        <f t="array" ref="W330">IFERROR(_xlfn.IFS(AND(V330="",X330&lt;&gt;"王园园组",X330&lt;&gt;"other"),K330,AND(V330="",X330="王园园组"),G330),"other")</f>
        <v>other</v>
      </c>
      <c r="X330" t="str" cm="1">
        <f t="array" ref="X330">IFERROR(_xlfn.IFS(AND(V330="",IFERROR(VLOOKUP(N330,#REF!,1,0),1)&lt;&gt;1),N330,AND(V330="",I330="王园园组"),"王园园组"),"other")</f>
        <v>other</v>
      </c>
      <c r="Y330">
        <f>IFERROR(_xlfn.XLOOKUP(MID(T330, FIND("#", SUBSTITUTE(T330, "-", "#", LEN(T330) - LEN(SUBSTITUTE(T330, "-", "")))) + 1, LEN(T330)),#REF!,#REF!),0)</f>
        <v>0</v>
      </c>
      <c r="Z330">
        <f>MONTH(续费明细实时[[#This Row],[success_time]])</f>
        <v>5</v>
      </c>
      <c r="AA330" s="8" t="e">
        <f>VLOOKUP(续费明细实时[[#This Row],[parent_user_id]],#REF!,27,0)</f>
        <v>#REF!</v>
      </c>
    </row>
    <row r="331" spans="1:27">
      <c r="A331" s="1">
        <v>45801</v>
      </c>
      <c r="B331" t="s">
        <v>16925</v>
      </c>
      <c r="C331" t="s">
        <v>16926</v>
      </c>
      <c r="D331" t="s">
        <v>548</v>
      </c>
      <c r="E331" t="s">
        <v>546</v>
      </c>
      <c r="F331">
        <v>60</v>
      </c>
      <c r="G331" t="s">
        <v>1894</v>
      </c>
      <c r="H331" t="s">
        <v>559</v>
      </c>
      <c r="I331" t="s">
        <v>1876</v>
      </c>
      <c r="J331">
        <v>10650</v>
      </c>
      <c r="K331" t="s">
        <v>209</v>
      </c>
      <c r="L331" t="s">
        <v>549</v>
      </c>
      <c r="M331" t="s">
        <v>550</v>
      </c>
      <c r="N331" t="s">
        <v>551</v>
      </c>
      <c r="O331" t="s">
        <v>149</v>
      </c>
      <c r="P331" t="s">
        <v>1877</v>
      </c>
      <c r="Q331" t="s">
        <v>16927</v>
      </c>
      <c r="R331" t="s">
        <v>626</v>
      </c>
      <c r="S331">
        <v>1500</v>
      </c>
      <c r="T331" t="s">
        <v>1891</v>
      </c>
      <c r="U331" s="4">
        <v>45801.368125000001</v>
      </c>
      <c r="V331" t="str">
        <f>IFERROR(VLOOKUP(B331,#REF!,1,0),"")</f>
        <v/>
      </c>
      <c r="W331" t="str" cm="1">
        <f t="array" ref="W331">IFERROR(_xlfn.IFS(AND(V331="",X331&lt;&gt;"王园园组",X331&lt;&gt;"other"),K331,AND(V331="",X331="王园园组"),G331),"other")</f>
        <v>other</v>
      </c>
      <c r="X331" t="str" cm="1">
        <f t="array" ref="X331">IFERROR(_xlfn.IFS(AND(V331="",IFERROR(VLOOKUP(N331,#REF!,1,0),1)&lt;&gt;1),N331,AND(V331="",I331="王园园组"),"王园园组"),"other")</f>
        <v>other</v>
      </c>
      <c r="Y331">
        <f>IFERROR(_xlfn.XLOOKUP(MID(T331, FIND("#", SUBSTITUTE(T331, "-", "#", LEN(T331) - LEN(SUBSTITUTE(T331, "-", "")))) + 1, LEN(T331)),#REF!,#REF!),0)</f>
        <v>0</v>
      </c>
      <c r="Z331">
        <f>MONTH(续费明细实时[[#This Row],[success_time]])</f>
        <v>5</v>
      </c>
      <c r="AA331" s="8" t="e">
        <f>VLOOKUP(续费明细实时[[#This Row],[parent_user_id]],#REF!,27,0)</f>
        <v>#REF!</v>
      </c>
    </row>
    <row r="332" spans="1:27">
      <c r="A332" s="1">
        <v>45795</v>
      </c>
      <c r="B332" t="s">
        <v>16928</v>
      </c>
      <c r="C332" t="s">
        <v>16929</v>
      </c>
      <c r="D332" t="s">
        <v>548</v>
      </c>
      <c r="E332" t="s">
        <v>546</v>
      </c>
      <c r="F332">
        <v>120</v>
      </c>
      <c r="G332" t="s">
        <v>2005</v>
      </c>
      <c r="H332" t="s">
        <v>559</v>
      </c>
      <c r="I332" t="s">
        <v>1876</v>
      </c>
      <c r="J332">
        <v>17750</v>
      </c>
      <c r="K332" t="s">
        <v>227</v>
      </c>
      <c r="L332" t="s">
        <v>549</v>
      </c>
      <c r="M332" t="s">
        <v>550</v>
      </c>
      <c r="N332" t="s">
        <v>551</v>
      </c>
      <c r="O332" t="s">
        <v>145</v>
      </c>
      <c r="P332" t="s">
        <v>1877</v>
      </c>
      <c r="Q332" t="s">
        <v>16930</v>
      </c>
      <c r="R332" t="s">
        <v>626</v>
      </c>
      <c r="S332">
        <v>2500</v>
      </c>
      <c r="T332" t="s">
        <v>1896</v>
      </c>
      <c r="U332" s="4">
        <v>45795.94771990741</v>
      </c>
      <c r="V332" t="str">
        <f>IFERROR(VLOOKUP(B332,#REF!,1,0),"")</f>
        <v/>
      </c>
      <c r="W332" t="str" cm="1">
        <f t="array" ref="W332">IFERROR(_xlfn.IFS(AND(V332="",X332&lt;&gt;"王园园组",X332&lt;&gt;"other"),K332,AND(V332="",X332="王园园组"),G332),"other")</f>
        <v>other</v>
      </c>
      <c r="X332" t="str" cm="1">
        <f t="array" ref="X332">IFERROR(_xlfn.IFS(AND(V332="",IFERROR(VLOOKUP(N332,#REF!,1,0),1)&lt;&gt;1),N332,AND(V332="",I332="王园园组"),"王园园组"),"other")</f>
        <v>other</v>
      </c>
      <c r="Y332">
        <f>IFERROR(_xlfn.XLOOKUP(MID(T332, FIND("#", SUBSTITUTE(T332, "-", "#", LEN(T332) - LEN(SUBSTITUTE(T332, "-", "")))) + 1, LEN(T332)),#REF!,#REF!),0)</f>
        <v>0</v>
      </c>
      <c r="Z332">
        <f>MONTH(续费明细实时[[#This Row],[success_time]])</f>
        <v>5</v>
      </c>
      <c r="AA332" s="8" t="e">
        <f>VLOOKUP(续费明细实时[[#This Row],[parent_user_id]],#REF!,27,0)</f>
        <v>#REF!</v>
      </c>
    </row>
    <row r="333" spans="1:27">
      <c r="A333" s="1">
        <v>45784</v>
      </c>
      <c r="B333" t="s">
        <v>2751</v>
      </c>
      <c r="C333" t="s">
        <v>2752</v>
      </c>
      <c r="D333" t="s">
        <v>548</v>
      </c>
      <c r="E333" t="s">
        <v>1959</v>
      </c>
      <c r="F333">
        <v>4</v>
      </c>
      <c r="G333" t="s">
        <v>1909</v>
      </c>
      <c r="H333" t="s">
        <v>559</v>
      </c>
      <c r="I333" t="s">
        <v>1876</v>
      </c>
      <c r="J333">
        <v>1065</v>
      </c>
      <c r="K333" t="s">
        <v>320</v>
      </c>
      <c r="L333" t="s">
        <v>549</v>
      </c>
      <c r="M333" t="s">
        <v>550</v>
      </c>
      <c r="N333" t="s">
        <v>616</v>
      </c>
      <c r="O333" t="s">
        <v>314</v>
      </c>
      <c r="P333" t="s">
        <v>1877</v>
      </c>
      <c r="Q333" t="s">
        <v>2753</v>
      </c>
      <c r="R333" t="s">
        <v>626</v>
      </c>
      <c r="S333">
        <v>150</v>
      </c>
      <c r="T333" t="s">
        <v>2754</v>
      </c>
      <c r="U333" s="4">
        <v>45784.042337962965</v>
      </c>
      <c r="V333" t="str">
        <f>IFERROR(VLOOKUP(B333,#REF!,1,0),"")</f>
        <v/>
      </c>
      <c r="W333" t="str" cm="1">
        <f t="array" ref="W333">IFERROR(_xlfn.IFS(AND(V333="",X333&lt;&gt;"王园园组",X333&lt;&gt;"other"),K333,AND(V333="",X333="王园园组"),G333),"other")</f>
        <v>other</v>
      </c>
      <c r="X333" t="str" cm="1">
        <f t="array" ref="X333">IFERROR(_xlfn.IFS(AND(V333="",IFERROR(VLOOKUP(N333,#REF!,1,0),1)&lt;&gt;1),N333,AND(V333="",I333="王园园组"),"王园园组"),"other")</f>
        <v>other</v>
      </c>
      <c r="Y333">
        <f>IFERROR(_xlfn.XLOOKUP(MID(T333, FIND("#", SUBSTITUTE(T333, "-", "#", LEN(T333) - LEN(SUBSTITUTE(T333, "-", "")))) + 1, LEN(T333)),#REF!,#REF!),0)</f>
        <v>0</v>
      </c>
      <c r="Z333">
        <f>MONTH(续费明细实时[[#This Row],[success_time]])</f>
        <v>5</v>
      </c>
      <c r="AA333" s="8" t="e">
        <f>VLOOKUP(续费明细实时[[#This Row],[parent_user_id]],#REF!,27,0)</f>
        <v>#REF!</v>
      </c>
    </row>
    <row r="334" spans="1:27">
      <c r="A334" s="1">
        <v>45789</v>
      </c>
      <c r="B334" t="s">
        <v>11682</v>
      </c>
      <c r="C334" t="s">
        <v>11683</v>
      </c>
      <c r="D334" t="s">
        <v>886</v>
      </c>
      <c r="E334" t="s">
        <v>641</v>
      </c>
      <c r="F334">
        <v>100</v>
      </c>
      <c r="G334" t="s">
        <v>2464</v>
      </c>
      <c r="H334" t="s">
        <v>559</v>
      </c>
      <c r="I334" t="s">
        <v>1876</v>
      </c>
      <c r="J334">
        <v>9592</v>
      </c>
      <c r="K334" t="s">
        <v>310</v>
      </c>
      <c r="L334" t="s">
        <v>549</v>
      </c>
      <c r="M334" t="s">
        <v>550</v>
      </c>
      <c r="N334" t="s">
        <v>136</v>
      </c>
      <c r="O334" t="s">
        <v>143</v>
      </c>
      <c r="P334" t="s">
        <v>1877</v>
      </c>
      <c r="Q334" t="s">
        <v>11684</v>
      </c>
      <c r="R334" t="s">
        <v>626</v>
      </c>
      <c r="S334">
        <v>1351</v>
      </c>
      <c r="T334" t="s">
        <v>2400</v>
      </c>
      <c r="U334" s="4">
        <v>45789.465555555558</v>
      </c>
      <c r="V334" t="str">
        <f>IFERROR(VLOOKUP(B334,#REF!,1,0),"")</f>
        <v/>
      </c>
      <c r="W334" t="str" cm="1">
        <f t="array" ref="W334">IFERROR(_xlfn.IFS(AND(V334="",X334&lt;&gt;"王园园组",X334&lt;&gt;"other"),K334,AND(V334="",X334="王园园组"),G334),"other")</f>
        <v>other</v>
      </c>
      <c r="X334" t="str" cm="1">
        <f t="array" ref="X334">IFERROR(_xlfn.IFS(AND(V334="",IFERROR(VLOOKUP(N334,#REF!,1,0),1)&lt;&gt;1),N334,AND(V334="",I334="王园园组"),"王园园组"),"other")</f>
        <v>other</v>
      </c>
      <c r="Y334">
        <f>IFERROR(_xlfn.XLOOKUP(MID(T334, FIND("#", SUBSTITUTE(T334, "-", "#", LEN(T334) - LEN(SUBSTITUTE(T334, "-", "")))) + 1, LEN(T334)),#REF!,#REF!),0)</f>
        <v>0</v>
      </c>
      <c r="Z334">
        <f>MONTH(续费明细实时[[#This Row],[success_time]])</f>
        <v>5</v>
      </c>
      <c r="AA334" s="8" t="e">
        <f>VLOOKUP(续费明细实时[[#This Row],[parent_user_id]],#REF!,27,0)</f>
        <v>#REF!</v>
      </c>
    </row>
    <row r="335" spans="1:27">
      <c r="A335" s="1">
        <v>45802</v>
      </c>
      <c r="B335" t="s">
        <v>17544</v>
      </c>
      <c r="C335" t="s">
        <v>17545</v>
      </c>
      <c r="D335" t="s">
        <v>695</v>
      </c>
      <c r="E335" t="s">
        <v>546</v>
      </c>
      <c r="F335">
        <v>120</v>
      </c>
      <c r="G335" t="s">
        <v>1990</v>
      </c>
      <c r="H335" t="s">
        <v>559</v>
      </c>
      <c r="I335" t="s">
        <v>1876</v>
      </c>
      <c r="J335">
        <v>17750</v>
      </c>
      <c r="K335" t="s">
        <v>247</v>
      </c>
      <c r="L335" t="s">
        <v>549</v>
      </c>
      <c r="M335" t="s">
        <v>550</v>
      </c>
      <c r="N335" t="s">
        <v>551</v>
      </c>
      <c r="O335" t="s">
        <v>242</v>
      </c>
      <c r="P335" t="s">
        <v>1877</v>
      </c>
      <c r="Q335" t="s">
        <v>17546</v>
      </c>
      <c r="R335" t="s">
        <v>626</v>
      </c>
      <c r="S335">
        <v>2500</v>
      </c>
      <c r="T335" t="s">
        <v>1896</v>
      </c>
      <c r="U335" s="4">
        <v>45802.752881944441</v>
      </c>
      <c r="V335" t="str">
        <f>IFERROR(VLOOKUP(B335,#REF!,1,0),"")</f>
        <v/>
      </c>
      <c r="W335" t="str" cm="1">
        <f t="array" ref="W335">IFERROR(_xlfn.IFS(AND(V335="",X335&lt;&gt;"王园园组",X335&lt;&gt;"other"),K335,AND(V335="",X335="王园园组"),G335),"other")</f>
        <v>other</v>
      </c>
      <c r="X335" t="str" cm="1">
        <f t="array" ref="X335">IFERROR(_xlfn.IFS(AND(V335="",IFERROR(VLOOKUP(N335,#REF!,1,0),1)&lt;&gt;1),N335,AND(V335="",I335="王园园组"),"王园园组"),"other")</f>
        <v>other</v>
      </c>
      <c r="Y335">
        <f>IFERROR(_xlfn.XLOOKUP(MID(T335, FIND("#", SUBSTITUTE(T335, "-", "#", LEN(T335) - LEN(SUBSTITUTE(T335, "-", "")))) + 1, LEN(T335)),#REF!,#REF!),0)</f>
        <v>0</v>
      </c>
      <c r="Z335">
        <f>MONTH(续费明细实时[[#This Row],[success_time]])</f>
        <v>5</v>
      </c>
      <c r="AA335" s="8" t="e">
        <f>VLOOKUP(续费明细实时[[#This Row],[parent_user_id]],#REF!,27,0)</f>
        <v>#REF!</v>
      </c>
    </row>
    <row r="336" spans="1:27">
      <c r="A336" s="1">
        <v>45785</v>
      </c>
      <c r="B336" t="s">
        <v>2761</v>
      </c>
      <c r="C336" t="s">
        <v>2762</v>
      </c>
      <c r="D336" t="s">
        <v>548</v>
      </c>
      <c r="E336" t="s">
        <v>1959</v>
      </c>
      <c r="F336">
        <v>24</v>
      </c>
      <c r="G336" t="s">
        <v>1909</v>
      </c>
      <c r="H336" t="s">
        <v>559</v>
      </c>
      <c r="I336" t="s">
        <v>1876</v>
      </c>
      <c r="J336">
        <v>5964</v>
      </c>
      <c r="K336" t="s">
        <v>321</v>
      </c>
      <c r="L336" t="s">
        <v>549</v>
      </c>
      <c r="M336" t="s">
        <v>550</v>
      </c>
      <c r="N336" t="s">
        <v>616</v>
      </c>
      <c r="O336" t="s">
        <v>314</v>
      </c>
      <c r="P336" t="s">
        <v>1877</v>
      </c>
      <c r="Q336" t="s">
        <v>2763</v>
      </c>
      <c r="R336" t="s">
        <v>626</v>
      </c>
      <c r="S336">
        <v>840</v>
      </c>
      <c r="T336" t="s">
        <v>2201</v>
      </c>
      <c r="U336" s="4">
        <v>45785.464745370373</v>
      </c>
      <c r="V336" t="str">
        <f>IFERROR(VLOOKUP(B336,#REF!,1,0),"")</f>
        <v/>
      </c>
      <c r="W336" t="str" cm="1">
        <f t="array" ref="W336">IFERROR(_xlfn.IFS(AND(V336="",X336&lt;&gt;"王园园组",X336&lt;&gt;"other"),K336,AND(V336="",X336="王园园组"),G336),"other")</f>
        <v>other</v>
      </c>
      <c r="X336" t="str" cm="1">
        <f t="array" ref="X336">IFERROR(_xlfn.IFS(AND(V336="",IFERROR(VLOOKUP(N336,#REF!,1,0),1)&lt;&gt;1),N336,AND(V336="",I336="王园园组"),"王园园组"),"other")</f>
        <v>other</v>
      </c>
      <c r="Y336">
        <f>IFERROR(_xlfn.XLOOKUP(MID(T336, FIND("#", SUBSTITUTE(T336, "-", "#", LEN(T336) - LEN(SUBSTITUTE(T336, "-", "")))) + 1, LEN(T336)),#REF!,#REF!),0)</f>
        <v>0</v>
      </c>
      <c r="Z336">
        <f>MONTH(续费明细实时[[#This Row],[success_time]])</f>
        <v>5</v>
      </c>
      <c r="AA336" s="8" t="e">
        <f>VLOOKUP(续费明细实时[[#This Row],[parent_user_id]],#REF!,27,0)</f>
        <v>#REF!</v>
      </c>
    </row>
    <row r="337" spans="1:27">
      <c r="A337" s="1">
        <v>45804</v>
      </c>
      <c r="B337" t="s">
        <v>29587</v>
      </c>
      <c r="C337" t="s">
        <v>29588</v>
      </c>
      <c r="D337" t="s">
        <v>548</v>
      </c>
      <c r="E337" t="s">
        <v>546</v>
      </c>
      <c r="F337">
        <v>8</v>
      </c>
      <c r="G337" t="s">
        <v>1909</v>
      </c>
      <c r="H337" t="s">
        <v>559</v>
      </c>
      <c r="I337" t="s">
        <v>1876</v>
      </c>
      <c r="J337">
        <v>1704</v>
      </c>
      <c r="K337" t="s">
        <v>323</v>
      </c>
      <c r="L337" t="s">
        <v>549</v>
      </c>
      <c r="M337" t="s">
        <v>550</v>
      </c>
      <c r="N337" t="s">
        <v>616</v>
      </c>
      <c r="O337" t="s">
        <v>314</v>
      </c>
      <c r="P337" t="s">
        <v>1877</v>
      </c>
      <c r="Q337" t="s">
        <v>29589</v>
      </c>
      <c r="R337" t="s">
        <v>626</v>
      </c>
      <c r="S337">
        <v>240</v>
      </c>
      <c r="T337" t="s">
        <v>29590</v>
      </c>
      <c r="U337" s="4">
        <v>45804.042916666665</v>
      </c>
      <c r="V337" t="str">
        <f>IFERROR(VLOOKUP(B337,#REF!,1,0),"")</f>
        <v/>
      </c>
      <c r="W337" t="str" cm="1">
        <f t="array" ref="W337">IFERROR(_xlfn.IFS(AND(V337="",X337&lt;&gt;"王园园组",X337&lt;&gt;"other"),K337,AND(V337="",X337="王园园组"),G337),"other")</f>
        <v>other</v>
      </c>
      <c r="X337" t="str" cm="1">
        <f t="array" ref="X337">IFERROR(_xlfn.IFS(AND(V337="",IFERROR(VLOOKUP(N337,#REF!,1,0),1)&lt;&gt;1),N337,AND(V337="",I337="王园园组"),"王园园组"),"other")</f>
        <v>other</v>
      </c>
      <c r="Y337">
        <f>IFERROR(_xlfn.XLOOKUP(MID(T337, FIND("#", SUBSTITUTE(T337, "-", "#", LEN(T337) - LEN(SUBSTITUTE(T337, "-", "")))) + 1, LEN(T337)),#REF!,#REF!),0)</f>
        <v>0</v>
      </c>
      <c r="Z337">
        <f>MONTH(续费明细实时[[#This Row],[success_time]])</f>
        <v>5</v>
      </c>
      <c r="AA337" s="8" t="e">
        <f>VLOOKUP(续费明细实时[[#This Row],[parent_user_id]],#REF!,27,0)</f>
        <v>#REF!</v>
      </c>
    </row>
    <row r="338" spans="1:27">
      <c r="A338" s="1">
        <v>45785</v>
      </c>
      <c r="B338" t="s">
        <v>2778</v>
      </c>
      <c r="C338" t="s">
        <v>2779</v>
      </c>
      <c r="D338" t="s">
        <v>548</v>
      </c>
      <c r="E338" t="s">
        <v>546</v>
      </c>
      <c r="F338">
        <v>120</v>
      </c>
      <c r="G338" t="s">
        <v>1929</v>
      </c>
      <c r="H338" t="s">
        <v>559</v>
      </c>
      <c r="I338" t="s">
        <v>1876</v>
      </c>
      <c r="J338">
        <v>18283</v>
      </c>
      <c r="K338" t="s">
        <v>206</v>
      </c>
      <c r="L338" t="s">
        <v>549</v>
      </c>
      <c r="M338" t="s">
        <v>550</v>
      </c>
      <c r="N338" t="s">
        <v>551</v>
      </c>
      <c r="O338" t="s">
        <v>149</v>
      </c>
      <c r="P338" t="s">
        <v>1877</v>
      </c>
      <c r="Q338" t="s">
        <v>2780</v>
      </c>
      <c r="R338" t="s">
        <v>626</v>
      </c>
      <c r="S338">
        <v>2575</v>
      </c>
      <c r="T338" t="s">
        <v>1896</v>
      </c>
      <c r="U338" s="4">
        <v>45785.495729166665</v>
      </c>
      <c r="V338" t="str">
        <f>IFERROR(VLOOKUP(B338,#REF!,1,0),"")</f>
        <v/>
      </c>
      <c r="W338" t="str" cm="1">
        <f t="array" ref="W338">IFERROR(_xlfn.IFS(AND(V338="",X338&lt;&gt;"王园园组",X338&lt;&gt;"other"),K338,AND(V338="",X338="王园园组"),G338),"other")</f>
        <v>other</v>
      </c>
      <c r="X338" t="str" cm="1">
        <f t="array" ref="X338">IFERROR(_xlfn.IFS(AND(V338="",IFERROR(VLOOKUP(N338,#REF!,1,0),1)&lt;&gt;1),N338,AND(V338="",I338="王园园组"),"王园园组"),"other")</f>
        <v>other</v>
      </c>
      <c r="Y338">
        <f>IFERROR(_xlfn.XLOOKUP(MID(T338, FIND("#", SUBSTITUTE(T338, "-", "#", LEN(T338) - LEN(SUBSTITUTE(T338, "-", "")))) + 1, LEN(T338)),#REF!,#REF!),0)</f>
        <v>0</v>
      </c>
      <c r="Z338">
        <f>MONTH(续费明细实时[[#This Row],[success_time]])</f>
        <v>5</v>
      </c>
      <c r="AA338" s="8" t="e">
        <f>VLOOKUP(续费明细实时[[#This Row],[parent_user_id]],#REF!,27,0)</f>
        <v>#REF!</v>
      </c>
    </row>
    <row r="339" spans="1:27">
      <c r="A339" s="1">
        <v>45803</v>
      </c>
      <c r="B339" t="s">
        <v>29591</v>
      </c>
      <c r="C339" t="s">
        <v>29592</v>
      </c>
      <c r="D339" t="s">
        <v>677</v>
      </c>
      <c r="E339" t="s">
        <v>546</v>
      </c>
      <c r="F339">
        <v>60</v>
      </c>
      <c r="G339" t="s">
        <v>2079</v>
      </c>
      <c r="H339" t="s">
        <v>559</v>
      </c>
      <c r="I339" t="s">
        <v>1876</v>
      </c>
      <c r="J339">
        <v>10970</v>
      </c>
      <c r="K339" t="s">
        <v>310</v>
      </c>
      <c r="L339" t="s">
        <v>549</v>
      </c>
      <c r="M339" t="s">
        <v>550</v>
      </c>
      <c r="N339" t="s">
        <v>136</v>
      </c>
      <c r="O339" t="s">
        <v>143</v>
      </c>
      <c r="P339" t="s">
        <v>1877</v>
      </c>
      <c r="Q339" t="s">
        <v>29593</v>
      </c>
      <c r="R339" t="s">
        <v>626</v>
      </c>
      <c r="S339">
        <v>1545</v>
      </c>
      <c r="T339" t="s">
        <v>1891</v>
      </c>
      <c r="U339" s="4">
        <v>45803.833738425928</v>
      </c>
      <c r="V339" t="str">
        <f>IFERROR(VLOOKUP(B339,#REF!,1,0),"")</f>
        <v/>
      </c>
      <c r="W339" t="str" cm="1">
        <f t="array" ref="W339">IFERROR(_xlfn.IFS(AND(V339="",X339&lt;&gt;"王园园组",X339&lt;&gt;"other"),K339,AND(V339="",X339="王园园组"),G339),"other")</f>
        <v>other</v>
      </c>
      <c r="X339" t="str" cm="1">
        <f t="array" ref="X339">IFERROR(_xlfn.IFS(AND(V339="",IFERROR(VLOOKUP(N339,#REF!,1,0),1)&lt;&gt;1),N339,AND(V339="",I339="王园园组"),"王园园组"),"other")</f>
        <v>other</v>
      </c>
      <c r="Y339">
        <f>IFERROR(_xlfn.XLOOKUP(MID(T339, FIND("#", SUBSTITUTE(T339, "-", "#", LEN(T339) - LEN(SUBSTITUTE(T339, "-", "")))) + 1, LEN(T339)),#REF!,#REF!),0)</f>
        <v>0</v>
      </c>
      <c r="Z339">
        <f>MONTH(续费明细实时[[#This Row],[success_time]])</f>
        <v>5</v>
      </c>
      <c r="AA339" s="8" t="e">
        <f>VLOOKUP(续费明细实时[[#This Row],[parent_user_id]],#REF!,27,0)</f>
        <v>#REF!</v>
      </c>
    </row>
    <row r="340" spans="1:27">
      <c r="A340" s="1">
        <v>45794</v>
      </c>
      <c r="B340" t="s">
        <v>16881</v>
      </c>
      <c r="C340" t="s">
        <v>16882</v>
      </c>
      <c r="D340" t="s">
        <v>548</v>
      </c>
      <c r="E340" t="s">
        <v>1882</v>
      </c>
      <c r="F340">
        <v>8</v>
      </c>
      <c r="G340" t="s">
        <v>1909</v>
      </c>
      <c r="H340" t="s">
        <v>559</v>
      </c>
      <c r="I340" t="s">
        <v>1876</v>
      </c>
      <c r="J340">
        <v>851</v>
      </c>
      <c r="K340" t="s">
        <v>318</v>
      </c>
      <c r="L340" t="s">
        <v>549</v>
      </c>
      <c r="M340" t="s">
        <v>550</v>
      </c>
      <c r="N340" t="s">
        <v>616</v>
      </c>
      <c r="O340" t="s">
        <v>314</v>
      </c>
      <c r="P340" t="s">
        <v>1877</v>
      </c>
      <c r="Q340" t="s">
        <v>16883</v>
      </c>
      <c r="R340" t="s">
        <v>626</v>
      </c>
      <c r="S340">
        <v>119.84</v>
      </c>
      <c r="T340" t="s">
        <v>12621</v>
      </c>
      <c r="U340" s="4">
        <v>45794.04241898148</v>
      </c>
      <c r="V340" t="str">
        <f>IFERROR(VLOOKUP(B340,#REF!,1,0),"")</f>
        <v/>
      </c>
      <c r="W340" t="str" cm="1">
        <f t="array" ref="W340">IFERROR(_xlfn.IFS(AND(V340="",X340&lt;&gt;"王园园组",X340&lt;&gt;"other"),K340,AND(V340="",X340="王园园组"),G340),"other")</f>
        <v>other</v>
      </c>
      <c r="X340" t="str" cm="1">
        <f t="array" ref="X340">IFERROR(_xlfn.IFS(AND(V340="",IFERROR(VLOOKUP(N340,#REF!,1,0),1)&lt;&gt;1),N340,AND(V340="",I340="王园园组"),"王园园组"),"other")</f>
        <v>other</v>
      </c>
      <c r="Y340">
        <f>IFERROR(_xlfn.XLOOKUP(MID(T340, FIND("#", SUBSTITUTE(T340, "-", "#", LEN(T340) - LEN(SUBSTITUTE(T340, "-", "")))) + 1, LEN(T340)),#REF!,#REF!),0)</f>
        <v>0</v>
      </c>
      <c r="Z340">
        <f>MONTH(续费明细实时[[#This Row],[success_time]])</f>
        <v>5</v>
      </c>
      <c r="AA340" s="8" t="e">
        <f>VLOOKUP(续费明细实时[[#This Row],[parent_user_id]],#REF!,27,0)</f>
        <v>#REF!</v>
      </c>
    </row>
    <row r="341" spans="1:27">
      <c r="A341" s="1">
        <v>45785</v>
      </c>
      <c r="B341" t="s">
        <v>2784</v>
      </c>
      <c r="C341" t="s">
        <v>2785</v>
      </c>
      <c r="D341" t="s">
        <v>632</v>
      </c>
      <c r="E341" t="s">
        <v>546</v>
      </c>
      <c r="F341">
        <v>120</v>
      </c>
      <c r="G341" t="s">
        <v>1929</v>
      </c>
      <c r="H341" t="s">
        <v>559</v>
      </c>
      <c r="I341" t="s">
        <v>1876</v>
      </c>
      <c r="J341">
        <v>18283</v>
      </c>
      <c r="K341" t="s">
        <v>245</v>
      </c>
      <c r="L341" t="s">
        <v>549</v>
      </c>
      <c r="M341" t="s">
        <v>550</v>
      </c>
      <c r="N341" t="s">
        <v>551</v>
      </c>
      <c r="O341" t="s">
        <v>242</v>
      </c>
      <c r="P341" t="s">
        <v>1877</v>
      </c>
      <c r="Q341" t="s">
        <v>2786</v>
      </c>
      <c r="R341" t="s">
        <v>626</v>
      </c>
      <c r="S341">
        <v>2575</v>
      </c>
      <c r="T341" t="s">
        <v>1896</v>
      </c>
      <c r="U341" s="4">
        <v>45785.365358796298</v>
      </c>
      <c r="V341" t="str">
        <f>IFERROR(VLOOKUP(B341,#REF!,1,0),"")</f>
        <v/>
      </c>
      <c r="W341" t="str" cm="1">
        <f t="array" ref="W341">IFERROR(_xlfn.IFS(AND(V341="",X341&lt;&gt;"王园园组",X341&lt;&gt;"other"),K341,AND(V341="",X341="王园园组"),G341),"other")</f>
        <v>other</v>
      </c>
      <c r="X341" t="str" cm="1">
        <f t="array" ref="X341">IFERROR(_xlfn.IFS(AND(V341="",IFERROR(VLOOKUP(N341,#REF!,1,0),1)&lt;&gt;1),N341,AND(V341="",I341="王园园组"),"王园园组"),"other")</f>
        <v>other</v>
      </c>
      <c r="Y341">
        <f>IFERROR(_xlfn.XLOOKUP(MID(T341, FIND("#", SUBSTITUTE(T341, "-", "#", LEN(T341) - LEN(SUBSTITUTE(T341, "-", "")))) + 1, LEN(T341)),#REF!,#REF!),0)</f>
        <v>0</v>
      </c>
      <c r="Z341">
        <f>MONTH(续费明细实时[[#This Row],[success_time]])</f>
        <v>5</v>
      </c>
      <c r="AA341" s="8" t="e">
        <f>VLOOKUP(续费明细实时[[#This Row],[parent_user_id]],#REF!,27,0)</f>
        <v>#REF!</v>
      </c>
    </row>
    <row r="342" spans="1:27">
      <c r="A342" s="1">
        <v>45789</v>
      </c>
      <c r="B342" t="s">
        <v>11685</v>
      </c>
      <c r="C342" t="s">
        <v>11686</v>
      </c>
      <c r="D342" t="s">
        <v>558</v>
      </c>
      <c r="E342" t="s">
        <v>546</v>
      </c>
      <c r="F342">
        <v>60</v>
      </c>
      <c r="G342" t="s">
        <v>339</v>
      </c>
      <c r="H342" t="s">
        <v>559</v>
      </c>
      <c r="I342" t="s">
        <v>504</v>
      </c>
      <c r="J342">
        <v>12185</v>
      </c>
      <c r="K342" t="s">
        <v>339</v>
      </c>
      <c r="L342" t="s">
        <v>549</v>
      </c>
      <c r="M342" t="s">
        <v>559</v>
      </c>
      <c r="N342" t="s">
        <v>504</v>
      </c>
      <c r="O342" t="s">
        <v>325</v>
      </c>
      <c r="P342" t="s">
        <v>1877</v>
      </c>
      <c r="Q342" t="s">
        <v>11687</v>
      </c>
      <c r="R342" t="s">
        <v>626</v>
      </c>
      <c r="S342">
        <v>1716.264224</v>
      </c>
      <c r="T342" t="s">
        <v>1891</v>
      </c>
      <c r="U342" s="4">
        <v>45789.807743055557</v>
      </c>
      <c r="V342" t="str">
        <f>IFERROR(VLOOKUP(B342,#REF!,1,0),"")</f>
        <v/>
      </c>
      <c r="W342" t="str" cm="1">
        <f t="array" ref="W342">IFERROR(_xlfn.IFS(AND(V342="",X342&lt;&gt;"王园园组",X342&lt;&gt;"other"),K342,AND(V342="",X342="王园园组"),G342),"other")</f>
        <v>other</v>
      </c>
      <c r="X342" t="str" cm="1">
        <f t="array" ref="X342">IFERROR(_xlfn.IFS(AND(V342="",IFERROR(VLOOKUP(N342,#REF!,1,0),1)&lt;&gt;1),N342,AND(V342="",I342="王园园组"),"王园园组"),"other")</f>
        <v>other</v>
      </c>
      <c r="Y342">
        <f>IFERROR(_xlfn.XLOOKUP(MID(T342, FIND("#", SUBSTITUTE(T342, "-", "#", LEN(T342) - LEN(SUBSTITUTE(T342, "-", "")))) + 1, LEN(T342)),#REF!,#REF!),0)</f>
        <v>0</v>
      </c>
      <c r="Z342">
        <f>MONTH(续费明细实时[[#This Row],[success_time]])</f>
        <v>5</v>
      </c>
      <c r="AA342" s="8" t="e">
        <f>VLOOKUP(续费明细实时[[#This Row],[parent_user_id]],#REF!,27,0)</f>
        <v>#REF!</v>
      </c>
    </row>
    <row r="343" spans="1:27">
      <c r="A343" s="1">
        <v>45790</v>
      </c>
      <c r="B343" t="s">
        <v>11751</v>
      </c>
      <c r="C343" t="s">
        <v>11752</v>
      </c>
      <c r="D343" t="s">
        <v>548</v>
      </c>
      <c r="E343" t="s">
        <v>546</v>
      </c>
      <c r="F343">
        <v>240</v>
      </c>
      <c r="G343" t="s">
        <v>2031</v>
      </c>
      <c r="H343" t="s">
        <v>559</v>
      </c>
      <c r="I343" t="s">
        <v>1876</v>
      </c>
      <c r="J343">
        <v>32909</v>
      </c>
      <c r="K343" t="s">
        <v>208</v>
      </c>
      <c r="L343" t="s">
        <v>549</v>
      </c>
      <c r="M343" t="s">
        <v>550</v>
      </c>
      <c r="N343" t="s">
        <v>551</v>
      </c>
      <c r="O343" t="s">
        <v>149</v>
      </c>
      <c r="P343" t="s">
        <v>1877</v>
      </c>
      <c r="Q343" t="s">
        <v>11753</v>
      </c>
      <c r="R343" t="s">
        <v>626</v>
      </c>
      <c r="S343">
        <v>4635</v>
      </c>
      <c r="T343" t="s">
        <v>1931</v>
      </c>
      <c r="U343" s="4">
        <v>45790.339861111112</v>
      </c>
      <c r="V343" t="str">
        <f>IFERROR(VLOOKUP(B343,#REF!,1,0),"")</f>
        <v/>
      </c>
      <c r="W343" t="str" cm="1">
        <f t="array" ref="W343">IFERROR(_xlfn.IFS(AND(V343="",X343&lt;&gt;"王园园组",X343&lt;&gt;"other"),K343,AND(V343="",X343="王园园组"),G343),"other")</f>
        <v>other</v>
      </c>
      <c r="X343" t="str" cm="1">
        <f t="array" ref="X343">IFERROR(_xlfn.IFS(AND(V343="",IFERROR(VLOOKUP(N343,#REF!,1,0),1)&lt;&gt;1),N343,AND(V343="",I343="王园园组"),"王园园组"),"other")</f>
        <v>other</v>
      </c>
      <c r="Y343">
        <f>IFERROR(_xlfn.XLOOKUP(MID(T343, FIND("#", SUBSTITUTE(T343, "-", "#", LEN(T343) - LEN(SUBSTITUTE(T343, "-", "")))) + 1, LEN(T343)),#REF!,#REF!),0)</f>
        <v>0</v>
      </c>
      <c r="Z343">
        <f>MONTH(续费明细实时[[#This Row],[success_time]])</f>
        <v>5</v>
      </c>
      <c r="AA343" s="8" t="e">
        <f>VLOOKUP(续费明细实时[[#This Row],[parent_user_id]],#REF!,27,0)</f>
        <v>#REF!</v>
      </c>
    </row>
    <row r="344" spans="1:27">
      <c r="A344" s="1">
        <v>45781</v>
      </c>
      <c r="B344" t="s">
        <v>2755</v>
      </c>
      <c r="C344" t="s">
        <v>2756</v>
      </c>
      <c r="D344" t="s">
        <v>548</v>
      </c>
      <c r="E344" t="s">
        <v>1959</v>
      </c>
      <c r="F344">
        <v>8</v>
      </c>
      <c r="G344" t="s">
        <v>2046</v>
      </c>
      <c r="H344" t="s">
        <v>559</v>
      </c>
      <c r="I344" t="s">
        <v>1876</v>
      </c>
      <c r="J344">
        <v>2048</v>
      </c>
      <c r="K344" t="s">
        <v>286</v>
      </c>
      <c r="L344" t="s">
        <v>549</v>
      </c>
      <c r="M344" t="s">
        <v>550</v>
      </c>
      <c r="N344" t="s">
        <v>136</v>
      </c>
      <c r="O344" t="s">
        <v>283</v>
      </c>
      <c r="P344" t="s">
        <v>1877</v>
      </c>
      <c r="Q344" t="s">
        <v>2757</v>
      </c>
      <c r="R344" t="s">
        <v>626</v>
      </c>
      <c r="S344">
        <v>288.39999999999998</v>
      </c>
      <c r="T344" t="s">
        <v>2260</v>
      </c>
      <c r="U344" s="4">
        <v>45781.419548611113</v>
      </c>
      <c r="V344" t="str">
        <f>IFERROR(VLOOKUP(B344,#REF!,1,0),"")</f>
        <v/>
      </c>
      <c r="W344" t="str" cm="1">
        <f t="array" ref="W344">IFERROR(_xlfn.IFS(AND(V344="",X344&lt;&gt;"王园园组",X344&lt;&gt;"other"),K344,AND(V344="",X344="王园园组"),G344),"other")</f>
        <v>other</v>
      </c>
      <c r="X344" t="str" cm="1">
        <f t="array" ref="X344">IFERROR(_xlfn.IFS(AND(V344="",IFERROR(VLOOKUP(N344,#REF!,1,0),1)&lt;&gt;1),N344,AND(V344="",I344="王园园组"),"王园园组"),"other")</f>
        <v>other</v>
      </c>
      <c r="Y344">
        <f>IFERROR(_xlfn.XLOOKUP(MID(T344, FIND("#", SUBSTITUTE(T344, "-", "#", LEN(T344) - LEN(SUBSTITUTE(T344, "-", "")))) + 1, LEN(T344)),#REF!,#REF!),0)</f>
        <v>0</v>
      </c>
      <c r="Z344">
        <f>MONTH(续费明细实时[[#This Row],[success_time]])</f>
        <v>5</v>
      </c>
      <c r="AA344" s="8" t="e">
        <f>VLOOKUP(续费明细实时[[#This Row],[parent_user_id]],#REF!,27,0)</f>
        <v>#REF!</v>
      </c>
    </row>
    <row r="345" spans="1:27">
      <c r="A345" s="1">
        <v>45793</v>
      </c>
      <c r="B345" t="s">
        <v>2556</v>
      </c>
      <c r="C345" t="s">
        <v>2557</v>
      </c>
      <c r="D345" t="s">
        <v>548</v>
      </c>
      <c r="E345" t="s">
        <v>546</v>
      </c>
      <c r="F345">
        <v>60</v>
      </c>
      <c r="G345" t="s">
        <v>1978</v>
      </c>
      <c r="H345" t="s">
        <v>559</v>
      </c>
      <c r="I345" t="s">
        <v>1876</v>
      </c>
      <c r="J345">
        <v>10650</v>
      </c>
      <c r="K345" t="s">
        <v>263</v>
      </c>
      <c r="L345" t="s">
        <v>549</v>
      </c>
      <c r="M345" t="s">
        <v>550</v>
      </c>
      <c r="N345" t="s">
        <v>136</v>
      </c>
      <c r="O345" t="s">
        <v>147</v>
      </c>
      <c r="P345" t="s">
        <v>1877</v>
      </c>
      <c r="Q345" t="s">
        <v>16896</v>
      </c>
      <c r="R345" t="s">
        <v>626</v>
      </c>
      <c r="S345">
        <v>1500</v>
      </c>
      <c r="T345" t="s">
        <v>1891</v>
      </c>
      <c r="U345" s="4">
        <v>45793.400983796295</v>
      </c>
      <c r="V345" t="str">
        <f>IFERROR(VLOOKUP(B345,#REF!,1,0),"")</f>
        <v/>
      </c>
      <c r="W345" t="str" cm="1">
        <f t="array" ref="W345">IFERROR(_xlfn.IFS(AND(V345="",X345&lt;&gt;"王园园组",X345&lt;&gt;"other"),K345,AND(V345="",X345="王园园组"),G345),"other")</f>
        <v>other</v>
      </c>
      <c r="X345" t="str" cm="1">
        <f t="array" ref="X345">IFERROR(_xlfn.IFS(AND(V345="",IFERROR(VLOOKUP(N345,#REF!,1,0),1)&lt;&gt;1),N345,AND(V345="",I345="王园园组"),"王园园组"),"other")</f>
        <v>other</v>
      </c>
      <c r="Y345">
        <f>IFERROR(_xlfn.XLOOKUP(MID(T345, FIND("#", SUBSTITUTE(T345, "-", "#", LEN(T345) - LEN(SUBSTITUTE(T345, "-", "")))) + 1, LEN(T345)),#REF!,#REF!),0)</f>
        <v>0</v>
      </c>
      <c r="Z345">
        <f>MONTH(续费明细实时[[#This Row],[success_time]])</f>
        <v>5</v>
      </c>
      <c r="AA345" s="8" t="e">
        <f>VLOOKUP(续费明细实时[[#This Row],[parent_user_id]],#REF!,27,0)</f>
        <v>#REF!</v>
      </c>
    </row>
    <row r="346" spans="1:27">
      <c r="A346" s="1">
        <v>45789</v>
      </c>
      <c r="B346" t="s">
        <v>10954</v>
      </c>
      <c r="C346" t="s">
        <v>10955</v>
      </c>
      <c r="D346" t="s">
        <v>578</v>
      </c>
      <c r="E346" t="s">
        <v>1102</v>
      </c>
      <c r="F346">
        <v>100</v>
      </c>
      <c r="G346" t="s">
        <v>354</v>
      </c>
      <c r="H346" t="s">
        <v>559</v>
      </c>
      <c r="I346" t="s">
        <v>163</v>
      </c>
      <c r="J346">
        <v>8279</v>
      </c>
      <c r="K346" t="s">
        <v>354</v>
      </c>
      <c r="L346" t="s">
        <v>549</v>
      </c>
      <c r="M346" t="s">
        <v>559</v>
      </c>
      <c r="N346" t="s">
        <v>163</v>
      </c>
      <c r="O346" t="s">
        <v>472</v>
      </c>
      <c r="P346" t="s">
        <v>1877</v>
      </c>
      <c r="Q346" t="s">
        <v>10956</v>
      </c>
      <c r="R346" t="s">
        <v>626</v>
      </c>
      <c r="S346">
        <v>1166</v>
      </c>
      <c r="T346" t="s">
        <v>2882</v>
      </c>
      <c r="U346" s="4">
        <v>45789.752997685187</v>
      </c>
      <c r="V346" t="str">
        <f>IFERROR(VLOOKUP(B346,#REF!,1,0),"")</f>
        <v/>
      </c>
      <c r="W346" t="str" cm="1">
        <f t="array" ref="W346">IFERROR(_xlfn.IFS(AND(V346="",X346&lt;&gt;"王园园组",X346&lt;&gt;"other"),K346,AND(V346="",X346="王园园组"),G346),"other")</f>
        <v>other</v>
      </c>
      <c r="X346" t="str" cm="1">
        <f t="array" ref="X346">IFERROR(_xlfn.IFS(AND(V346="",IFERROR(VLOOKUP(N346,#REF!,1,0),1)&lt;&gt;1),N346,AND(V346="",I346="王园园组"),"王园园组"),"other")</f>
        <v>other</v>
      </c>
      <c r="Y346">
        <f>IFERROR(_xlfn.XLOOKUP(MID(T346, FIND("#", SUBSTITUTE(T346, "-", "#", LEN(T346) - LEN(SUBSTITUTE(T346, "-", "")))) + 1, LEN(T346)),#REF!,#REF!),0)</f>
        <v>0</v>
      </c>
      <c r="Z346">
        <f>MONTH(续费明细实时[[#This Row],[success_time]])</f>
        <v>5</v>
      </c>
      <c r="AA346" s="8" t="e">
        <f>VLOOKUP(续费明细实时[[#This Row],[parent_user_id]],#REF!,27,0)</f>
        <v>#REF!</v>
      </c>
    </row>
    <row r="347" spans="1:27">
      <c r="A347" s="1">
        <v>45793</v>
      </c>
      <c r="B347" t="s">
        <v>16681</v>
      </c>
      <c r="C347" t="s">
        <v>16682</v>
      </c>
      <c r="D347" t="s">
        <v>2019</v>
      </c>
      <c r="E347" t="s">
        <v>546</v>
      </c>
      <c r="F347">
        <v>120</v>
      </c>
      <c r="G347" t="s">
        <v>343</v>
      </c>
      <c r="H347" t="s">
        <v>559</v>
      </c>
      <c r="I347" t="s">
        <v>504</v>
      </c>
      <c r="J347">
        <v>18283</v>
      </c>
      <c r="K347" t="s">
        <v>343</v>
      </c>
      <c r="L347" t="s">
        <v>549</v>
      </c>
      <c r="M347" t="s">
        <v>559</v>
      </c>
      <c r="N347" t="s">
        <v>504</v>
      </c>
      <c r="O347" t="s">
        <v>325</v>
      </c>
      <c r="P347" t="s">
        <v>1877</v>
      </c>
      <c r="Q347" t="s">
        <v>16683</v>
      </c>
      <c r="R347" t="s">
        <v>626</v>
      </c>
      <c r="S347">
        <v>2575</v>
      </c>
      <c r="T347" t="s">
        <v>1896</v>
      </c>
      <c r="U347" s="4">
        <v>45793.703993055555</v>
      </c>
      <c r="V347" t="str">
        <f>IFERROR(VLOOKUP(B347,#REF!,1,0),"")</f>
        <v/>
      </c>
      <c r="W347" t="str" cm="1">
        <f t="array" ref="W347">IFERROR(_xlfn.IFS(AND(V347="",X347&lt;&gt;"王园园组",X347&lt;&gt;"other"),K347,AND(V347="",X347="王园园组"),G347),"other")</f>
        <v>other</v>
      </c>
      <c r="X347" t="str" cm="1">
        <f t="array" ref="X347">IFERROR(_xlfn.IFS(AND(V347="",IFERROR(VLOOKUP(N347,#REF!,1,0),1)&lt;&gt;1),N347,AND(V347="",I347="王园园组"),"王园园组"),"other")</f>
        <v>other</v>
      </c>
      <c r="Y347">
        <f>IFERROR(_xlfn.XLOOKUP(MID(T347, FIND("#", SUBSTITUTE(T347, "-", "#", LEN(T347) - LEN(SUBSTITUTE(T347, "-", "")))) + 1, LEN(T347)),#REF!,#REF!),0)</f>
        <v>0</v>
      </c>
      <c r="Z347">
        <f>MONTH(续费明细实时[[#This Row],[success_time]])</f>
        <v>5</v>
      </c>
      <c r="AA347" s="8" t="e">
        <f>VLOOKUP(续费明细实时[[#This Row],[parent_user_id]],#REF!,27,0)</f>
        <v>#REF!</v>
      </c>
    </row>
    <row r="348" spans="1:27">
      <c r="A348" s="1">
        <v>45789</v>
      </c>
      <c r="B348" t="s">
        <v>11833</v>
      </c>
      <c r="C348" t="s">
        <v>11834</v>
      </c>
      <c r="D348" t="s">
        <v>548</v>
      </c>
      <c r="E348" t="s">
        <v>546</v>
      </c>
      <c r="F348">
        <v>120</v>
      </c>
      <c r="G348" t="s">
        <v>1909</v>
      </c>
      <c r="H348" t="s">
        <v>559</v>
      </c>
      <c r="I348" t="s">
        <v>1876</v>
      </c>
      <c r="J348">
        <v>18090</v>
      </c>
      <c r="K348" t="s">
        <v>340</v>
      </c>
      <c r="L348" t="s">
        <v>549</v>
      </c>
      <c r="M348" t="s">
        <v>559</v>
      </c>
      <c r="N348" t="s">
        <v>504</v>
      </c>
      <c r="O348" t="s">
        <v>325</v>
      </c>
      <c r="P348" t="s">
        <v>1877</v>
      </c>
      <c r="Q348" t="s">
        <v>11835</v>
      </c>
      <c r="R348" t="s">
        <v>626</v>
      </c>
      <c r="S348">
        <v>2547.8197460000001</v>
      </c>
      <c r="T348" t="s">
        <v>1896</v>
      </c>
      <c r="U348" s="4">
        <v>45789.92728009259</v>
      </c>
      <c r="V348" t="str">
        <f>IFERROR(VLOOKUP(B348,#REF!,1,0),"")</f>
        <v/>
      </c>
      <c r="W348" t="str" cm="1">
        <f t="array" ref="W348">IFERROR(_xlfn.IFS(AND(V348="",X348&lt;&gt;"王园园组",X348&lt;&gt;"other"),K348,AND(V348="",X348="王园园组"),G348),"other")</f>
        <v>other</v>
      </c>
      <c r="X348" t="str" cm="1">
        <f t="array" ref="X348">IFERROR(_xlfn.IFS(AND(V348="",IFERROR(VLOOKUP(N348,#REF!,1,0),1)&lt;&gt;1),N348,AND(V348="",I348="王园园组"),"王园园组"),"other")</f>
        <v>other</v>
      </c>
      <c r="Y348">
        <f>IFERROR(_xlfn.XLOOKUP(MID(T348, FIND("#", SUBSTITUTE(T348, "-", "#", LEN(T348) - LEN(SUBSTITUTE(T348, "-", "")))) + 1, LEN(T348)),#REF!,#REF!),0)</f>
        <v>0</v>
      </c>
      <c r="Z348">
        <f>MONTH(续费明细实时[[#This Row],[success_time]])</f>
        <v>5</v>
      </c>
      <c r="AA348" s="8" t="e">
        <f>VLOOKUP(续费明细实时[[#This Row],[parent_user_id]],#REF!,27,0)</f>
        <v>#REF!</v>
      </c>
    </row>
    <row r="349" spans="1:27">
      <c r="A349" s="1">
        <v>45785</v>
      </c>
      <c r="B349" t="s">
        <v>2797</v>
      </c>
      <c r="C349" t="s">
        <v>2798</v>
      </c>
      <c r="D349" t="s">
        <v>548</v>
      </c>
      <c r="E349" t="s">
        <v>546</v>
      </c>
      <c r="F349">
        <v>240</v>
      </c>
      <c r="G349" t="s">
        <v>2061</v>
      </c>
      <c r="H349" t="s">
        <v>559</v>
      </c>
      <c r="I349" t="s">
        <v>1876</v>
      </c>
      <c r="J349">
        <v>31950</v>
      </c>
      <c r="K349" t="s">
        <v>254</v>
      </c>
      <c r="L349" t="s">
        <v>549</v>
      </c>
      <c r="M349" t="s">
        <v>550</v>
      </c>
      <c r="N349" t="s">
        <v>136</v>
      </c>
      <c r="O349" t="s">
        <v>147</v>
      </c>
      <c r="P349" t="s">
        <v>1877</v>
      </c>
      <c r="Q349" t="s">
        <v>2799</v>
      </c>
      <c r="R349" t="s">
        <v>626</v>
      </c>
      <c r="S349">
        <v>4500</v>
      </c>
      <c r="T349" t="s">
        <v>1931</v>
      </c>
      <c r="U349" s="4">
        <v>45785.433715277781</v>
      </c>
      <c r="V349" t="str">
        <f>IFERROR(VLOOKUP(B349,#REF!,1,0),"")</f>
        <v/>
      </c>
      <c r="W349" t="str" cm="1">
        <f t="array" ref="W349">IFERROR(_xlfn.IFS(AND(V349="",X349&lt;&gt;"王园园组",X349&lt;&gt;"other"),K349,AND(V349="",X349="王园园组"),G349),"other")</f>
        <v>other</v>
      </c>
      <c r="X349" t="str" cm="1">
        <f t="array" ref="X349">IFERROR(_xlfn.IFS(AND(V349="",IFERROR(VLOOKUP(N349,#REF!,1,0),1)&lt;&gt;1),N349,AND(V349="",I349="王园园组"),"王园园组"),"other")</f>
        <v>other</v>
      </c>
      <c r="Y349">
        <f>IFERROR(_xlfn.XLOOKUP(MID(T349, FIND("#", SUBSTITUTE(T349, "-", "#", LEN(T349) - LEN(SUBSTITUTE(T349, "-", "")))) + 1, LEN(T349)),#REF!,#REF!),0)</f>
        <v>0</v>
      </c>
      <c r="Z349">
        <f>MONTH(续费明细实时[[#This Row],[success_time]])</f>
        <v>5</v>
      </c>
      <c r="AA349" s="8" t="e">
        <f>VLOOKUP(续费明细实时[[#This Row],[parent_user_id]],#REF!,27,0)</f>
        <v>#REF!</v>
      </c>
    </row>
    <row r="350" spans="1:27" hidden="1">
      <c r="A350" s="1">
        <v>45805</v>
      </c>
      <c r="B350" t="s">
        <v>29594</v>
      </c>
      <c r="C350" t="s">
        <v>29595</v>
      </c>
      <c r="D350" t="s">
        <v>648</v>
      </c>
      <c r="E350" t="s">
        <v>546</v>
      </c>
      <c r="F350">
        <v>24</v>
      </c>
      <c r="G350" t="s">
        <v>2885</v>
      </c>
      <c r="H350" t="s">
        <v>806</v>
      </c>
      <c r="I350" t="s">
        <v>626</v>
      </c>
      <c r="J350">
        <v>6181</v>
      </c>
      <c r="K350" t="s">
        <v>626</v>
      </c>
      <c r="L350" t="s">
        <v>649</v>
      </c>
      <c r="M350" t="s">
        <v>649</v>
      </c>
      <c r="N350" t="s">
        <v>649</v>
      </c>
      <c r="O350" t="s">
        <v>649</v>
      </c>
      <c r="P350" t="s">
        <v>1877</v>
      </c>
      <c r="Q350" t="s">
        <v>29596</v>
      </c>
      <c r="R350" t="s">
        <v>626</v>
      </c>
      <c r="S350">
        <v>870.52863300000001</v>
      </c>
      <c r="T350" t="s">
        <v>671</v>
      </c>
      <c r="U350" s="4">
        <v>45805.5469212963</v>
      </c>
      <c r="V350" t="str">
        <f>IFERROR(VLOOKUP(B350,#REF!,1,0),"")</f>
        <v/>
      </c>
      <c r="W350" t="str" cm="1">
        <f t="array" ref="W350">IFERROR(_xlfn.IFS(AND(V350="",X350&lt;&gt;"王园园组",X350&lt;&gt;"other"),K350,AND(V350="",X350="王园园组"),G350),"other")</f>
        <v>other</v>
      </c>
      <c r="X350" t="str" cm="1">
        <f t="array" ref="X350">IFERROR(_xlfn.IFS(AND(V350="",IFERROR(VLOOKUP(N350,#REF!,1,0),1)&lt;&gt;1),N350,AND(V350="",I350="王园园组"),"王园园组"),"other")</f>
        <v>other</v>
      </c>
      <c r="Y350">
        <f>IFERROR(_xlfn.XLOOKUP(MID(T350, FIND("#", SUBSTITUTE(T350, "-", "#", LEN(T350) - LEN(SUBSTITUTE(T350, "-", "")))) + 1, LEN(T350)),#REF!,#REF!),0)</f>
        <v>0</v>
      </c>
      <c r="Z350">
        <f>MONTH(续费明细实时[[#This Row],[success_time]])</f>
        <v>5</v>
      </c>
      <c r="AA350" s="8" t="e">
        <f>VLOOKUP(续费明细实时[[#This Row],[parent_user_id]],#REF!,27,0)</f>
        <v>#REF!</v>
      </c>
    </row>
    <row r="351" spans="1:27">
      <c r="A351" s="1">
        <v>45798</v>
      </c>
      <c r="B351" t="s">
        <v>16608</v>
      </c>
      <c r="C351" t="s">
        <v>16609</v>
      </c>
      <c r="D351" t="s">
        <v>695</v>
      </c>
      <c r="E351" t="s">
        <v>641</v>
      </c>
      <c r="F351">
        <v>16</v>
      </c>
      <c r="G351" t="s">
        <v>2464</v>
      </c>
      <c r="H351" t="s">
        <v>559</v>
      </c>
      <c r="I351" t="s">
        <v>1876</v>
      </c>
      <c r="J351">
        <v>1911</v>
      </c>
      <c r="K351" t="s">
        <v>234</v>
      </c>
      <c r="L351" t="s">
        <v>549</v>
      </c>
      <c r="M351" t="s">
        <v>550</v>
      </c>
      <c r="N351" t="s">
        <v>551</v>
      </c>
      <c r="O351" t="s">
        <v>141</v>
      </c>
      <c r="P351" t="s">
        <v>1877</v>
      </c>
      <c r="Q351" t="s">
        <v>16610</v>
      </c>
      <c r="R351" t="s">
        <v>626</v>
      </c>
      <c r="S351">
        <v>269.11267900000001</v>
      </c>
      <c r="T351" t="s">
        <v>1975</v>
      </c>
      <c r="U351" s="4">
        <v>45798.834652777776</v>
      </c>
      <c r="V351" t="str">
        <f>IFERROR(VLOOKUP(B351,#REF!,1,0),"")</f>
        <v/>
      </c>
      <c r="W351" t="str" cm="1">
        <f t="array" ref="W351">IFERROR(_xlfn.IFS(AND(V351="",X351&lt;&gt;"王园园组",X351&lt;&gt;"other"),K351,AND(V351="",X351="王园园组"),G351),"other")</f>
        <v>other</v>
      </c>
      <c r="X351" t="str" cm="1">
        <f t="array" ref="X351">IFERROR(_xlfn.IFS(AND(V351="",IFERROR(VLOOKUP(N351,#REF!,1,0),1)&lt;&gt;1),N351,AND(V351="",I351="王园园组"),"王园园组"),"other")</f>
        <v>other</v>
      </c>
      <c r="Y351">
        <f>IFERROR(_xlfn.XLOOKUP(MID(T351, FIND("#", SUBSTITUTE(T351, "-", "#", LEN(T351) - LEN(SUBSTITUTE(T351, "-", "")))) + 1, LEN(T351)),#REF!,#REF!),0)</f>
        <v>0</v>
      </c>
      <c r="Z351">
        <f>MONTH(续费明细实时[[#This Row],[success_time]])</f>
        <v>5</v>
      </c>
      <c r="AA351" s="8" t="e">
        <f>VLOOKUP(续费明细实时[[#This Row],[parent_user_id]],#REF!,27,0)</f>
        <v>#REF!</v>
      </c>
    </row>
    <row r="352" spans="1:27">
      <c r="A352" s="1">
        <v>45789</v>
      </c>
      <c r="B352" t="s">
        <v>9083</v>
      </c>
      <c r="C352" t="s">
        <v>9084</v>
      </c>
      <c r="D352" t="s">
        <v>632</v>
      </c>
      <c r="E352" t="s">
        <v>546</v>
      </c>
      <c r="F352">
        <v>120</v>
      </c>
      <c r="G352" t="s">
        <v>1929</v>
      </c>
      <c r="H352" t="s">
        <v>559</v>
      </c>
      <c r="I352" t="s">
        <v>1876</v>
      </c>
      <c r="J352">
        <v>17750</v>
      </c>
      <c r="K352" t="s">
        <v>259</v>
      </c>
      <c r="L352" t="s">
        <v>549</v>
      </c>
      <c r="M352" t="s">
        <v>550</v>
      </c>
      <c r="N352" t="s">
        <v>136</v>
      </c>
      <c r="O352" t="s">
        <v>147</v>
      </c>
      <c r="P352" t="s">
        <v>1877</v>
      </c>
      <c r="Q352" t="s">
        <v>9085</v>
      </c>
      <c r="R352" t="s">
        <v>626</v>
      </c>
      <c r="S352">
        <v>2500</v>
      </c>
      <c r="T352" t="s">
        <v>1896</v>
      </c>
      <c r="U352" s="4">
        <v>45789.235914351855</v>
      </c>
      <c r="V352" t="str">
        <f>IFERROR(VLOOKUP(B352,#REF!,1,0),"")</f>
        <v/>
      </c>
      <c r="W352" t="str" cm="1">
        <f t="array" ref="W352">IFERROR(_xlfn.IFS(AND(V352="",X352&lt;&gt;"王园园组",X352&lt;&gt;"other"),K352,AND(V352="",X352="王园园组"),G352),"other")</f>
        <v>other</v>
      </c>
      <c r="X352" t="str" cm="1">
        <f t="array" ref="X352">IFERROR(_xlfn.IFS(AND(V352="",IFERROR(VLOOKUP(N352,#REF!,1,0),1)&lt;&gt;1),N352,AND(V352="",I352="王园园组"),"王园园组"),"other")</f>
        <v>other</v>
      </c>
      <c r="Y352">
        <f>IFERROR(_xlfn.XLOOKUP(MID(T352, FIND("#", SUBSTITUTE(T352, "-", "#", LEN(T352) - LEN(SUBSTITUTE(T352, "-", "")))) + 1, LEN(T352)),#REF!,#REF!),0)</f>
        <v>0</v>
      </c>
      <c r="Z352">
        <f>MONTH(续费明细实时[[#This Row],[success_time]])</f>
        <v>5</v>
      </c>
      <c r="AA352" s="8" t="e">
        <f>VLOOKUP(续费明细实时[[#This Row],[parent_user_id]],#REF!,27,0)</f>
        <v>#REF!</v>
      </c>
    </row>
    <row r="353" spans="1:27">
      <c r="A353" s="1">
        <v>45787</v>
      </c>
      <c r="B353" t="s">
        <v>8895</v>
      </c>
      <c r="C353" t="s">
        <v>8896</v>
      </c>
      <c r="D353" t="s">
        <v>548</v>
      </c>
      <c r="E353" t="s">
        <v>546</v>
      </c>
      <c r="F353">
        <v>120</v>
      </c>
      <c r="G353" t="s">
        <v>2031</v>
      </c>
      <c r="H353" t="s">
        <v>559</v>
      </c>
      <c r="I353" t="s">
        <v>1876</v>
      </c>
      <c r="J353">
        <v>17750</v>
      </c>
      <c r="K353" t="s">
        <v>224</v>
      </c>
      <c r="L353" t="s">
        <v>549</v>
      </c>
      <c r="M353" t="s">
        <v>550</v>
      </c>
      <c r="N353" t="s">
        <v>551</v>
      </c>
      <c r="O353" t="s">
        <v>145</v>
      </c>
      <c r="P353" t="s">
        <v>1877</v>
      </c>
      <c r="Q353" t="s">
        <v>8897</v>
      </c>
      <c r="R353" t="s">
        <v>626</v>
      </c>
      <c r="S353">
        <v>2500</v>
      </c>
      <c r="T353" t="s">
        <v>1896</v>
      </c>
      <c r="U353" s="4">
        <v>45787.452372685184</v>
      </c>
      <c r="V353" t="str">
        <f>IFERROR(VLOOKUP(B353,#REF!,1,0),"")</f>
        <v/>
      </c>
      <c r="W353" t="str" cm="1">
        <f t="array" ref="W353">IFERROR(_xlfn.IFS(AND(V353="",X353&lt;&gt;"王园园组",X353&lt;&gt;"other"),K353,AND(V353="",X353="王园园组"),G353),"other")</f>
        <v>other</v>
      </c>
      <c r="X353" t="str" cm="1">
        <f t="array" ref="X353">IFERROR(_xlfn.IFS(AND(V353="",IFERROR(VLOOKUP(N353,#REF!,1,0),1)&lt;&gt;1),N353,AND(V353="",I353="王园园组"),"王园园组"),"other")</f>
        <v>other</v>
      </c>
      <c r="Y353">
        <f>IFERROR(_xlfn.XLOOKUP(MID(T353, FIND("#", SUBSTITUTE(T353, "-", "#", LEN(T353) - LEN(SUBSTITUTE(T353, "-", "")))) + 1, LEN(T353)),#REF!,#REF!),0)</f>
        <v>0</v>
      </c>
      <c r="Z353">
        <f>MONTH(续费明细实时[[#This Row],[success_time]])</f>
        <v>5</v>
      </c>
      <c r="AA353" s="8" t="e">
        <f>VLOOKUP(续费明细实时[[#This Row],[parent_user_id]],#REF!,27,0)</f>
        <v>#REF!</v>
      </c>
    </row>
    <row r="354" spans="1:27">
      <c r="A354" s="1">
        <v>45787</v>
      </c>
      <c r="B354" t="s">
        <v>2069</v>
      </c>
      <c r="C354" t="s">
        <v>2070</v>
      </c>
      <c r="D354" t="s">
        <v>548</v>
      </c>
      <c r="E354" t="s">
        <v>546</v>
      </c>
      <c r="F354">
        <v>240</v>
      </c>
      <c r="G354" t="s">
        <v>2071</v>
      </c>
      <c r="H354" t="s">
        <v>559</v>
      </c>
      <c r="I354" t="s">
        <v>1876</v>
      </c>
      <c r="J354">
        <v>32909</v>
      </c>
      <c r="K354" t="s">
        <v>198</v>
      </c>
      <c r="L354" t="s">
        <v>549</v>
      </c>
      <c r="M354" t="s">
        <v>559</v>
      </c>
      <c r="N354" t="s">
        <v>469</v>
      </c>
      <c r="O354" t="s">
        <v>189</v>
      </c>
      <c r="P354" t="s">
        <v>1877</v>
      </c>
      <c r="Q354" t="s">
        <v>2072</v>
      </c>
      <c r="R354" t="s">
        <v>626</v>
      </c>
      <c r="S354">
        <v>4635</v>
      </c>
      <c r="T354" t="s">
        <v>1931</v>
      </c>
      <c r="U354" s="4">
        <v>45787.508414351854</v>
      </c>
      <c r="V354" t="str">
        <f>IFERROR(VLOOKUP(B354,#REF!,1,0),"")</f>
        <v/>
      </c>
      <c r="W354" t="str" cm="1">
        <f t="array" ref="W354">IFERROR(_xlfn.IFS(AND(V354="",X354&lt;&gt;"王园园组",X354&lt;&gt;"other"),K354,AND(V354="",X354="王园园组"),G354),"other")</f>
        <v>other</v>
      </c>
      <c r="X354" t="str" cm="1">
        <f t="array" ref="X354">IFERROR(_xlfn.IFS(AND(V354="",IFERROR(VLOOKUP(N354,#REF!,1,0),1)&lt;&gt;1),N354,AND(V354="",I354="王园园组"),"王园园组"),"other")</f>
        <v>other</v>
      </c>
      <c r="Y354">
        <f>IFERROR(_xlfn.XLOOKUP(MID(T354, FIND("#", SUBSTITUTE(T354, "-", "#", LEN(T354) - LEN(SUBSTITUTE(T354, "-", "")))) + 1, LEN(T354)),#REF!,#REF!),0)</f>
        <v>0</v>
      </c>
      <c r="Z354">
        <f>MONTH(续费明细实时[[#This Row],[success_time]])</f>
        <v>5</v>
      </c>
      <c r="AA354" s="8" t="e">
        <f>VLOOKUP(续费明细实时[[#This Row],[parent_user_id]],#REF!,27,0)</f>
        <v>#REF!</v>
      </c>
    </row>
    <row r="355" spans="1:27">
      <c r="A355" s="1">
        <v>45794</v>
      </c>
      <c r="B355" t="s">
        <v>16569</v>
      </c>
      <c r="C355" t="s">
        <v>16570</v>
      </c>
      <c r="D355" t="s">
        <v>695</v>
      </c>
      <c r="E355" t="s">
        <v>546</v>
      </c>
      <c r="F355">
        <v>120</v>
      </c>
      <c r="G355" t="s">
        <v>1875</v>
      </c>
      <c r="H355" t="s">
        <v>559</v>
      </c>
      <c r="I355" t="s">
        <v>1876</v>
      </c>
      <c r="J355">
        <v>17750</v>
      </c>
      <c r="K355" t="s">
        <v>717</v>
      </c>
      <c r="L355" t="s">
        <v>549</v>
      </c>
      <c r="M355" t="s">
        <v>550</v>
      </c>
      <c r="N355" t="s">
        <v>136</v>
      </c>
      <c r="O355" t="s">
        <v>143</v>
      </c>
      <c r="P355" t="s">
        <v>1877</v>
      </c>
      <c r="Q355" t="s">
        <v>16571</v>
      </c>
      <c r="R355" t="s">
        <v>626</v>
      </c>
      <c r="S355">
        <v>2500</v>
      </c>
      <c r="T355" t="s">
        <v>1896</v>
      </c>
      <c r="U355" s="4">
        <v>45794.672164351854</v>
      </c>
      <c r="V355" t="str">
        <f>IFERROR(VLOOKUP(B355,#REF!,1,0),"")</f>
        <v/>
      </c>
      <c r="W355" t="str" cm="1">
        <f t="array" ref="W355">IFERROR(_xlfn.IFS(AND(V355="",X355&lt;&gt;"王园园组",X355&lt;&gt;"other"),K355,AND(V355="",X355="王园园组"),G355),"other")</f>
        <v>other</v>
      </c>
      <c r="X355" t="str" cm="1">
        <f t="array" ref="X355">IFERROR(_xlfn.IFS(AND(V355="",IFERROR(VLOOKUP(N355,#REF!,1,0),1)&lt;&gt;1),N355,AND(V355="",I355="王园园组"),"王园园组"),"other")</f>
        <v>other</v>
      </c>
      <c r="Y355">
        <f>IFERROR(_xlfn.XLOOKUP(MID(T355, FIND("#", SUBSTITUTE(T355, "-", "#", LEN(T355) - LEN(SUBSTITUTE(T355, "-", "")))) + 1, LEN(T355)),#REF!,#REF!),0)</f>
        <v>0</v>
      </c>
      <c r="Z355">
        <f>MONTH(续费明细实时[[#This Row],[success_time]])</f>
        <v>5</v>
      </c>
      <c r="AA355" s="8" t="e">
        <f>VLOOKUP(续费明细实时[[#This Row],[parent_user_id]],#REF!,27,0)</f>
        <v>#REF!</v>
      </c>
    </row>
    <row r="356" spans="1:27" hidden="1">
      <c r="A356" s="1">
        <v>45804</v>
      </c>
      <c r="B356" t="s">
        <v>29597</v>
      </c>
      <c r="C356" t="s">
        <v>29598</v>
      </c>
      <c r="D356" t="s">
        <v>1417</v>
      </c>
      <c r="E356" t="s">
        <v>546</v>
      </c>
      <c r="F356">
        <v>60</v>
      </c>
      <c r="G356" t="s">
        <v>1917</v>
      </c>
      <c r="H356" t="s">
        <v>559</v>
      </c>
      <c r="I356" t="s">
        <v>1876</v>
      </c>
      <c r="J356">
        <v>10650</v>
      </c>
      <c r="K356" t="s">
        <v>626</v>
      </c>
      <c r="L356" t="s">
        <v>649</v>
      </c>
      <c r="M356" t="s">
        <v>649</v>
      </c>
      <c r="N356" t="s">
        <v>649</v>
      </c>
      <c r="O356" t="s">
        <v>649</v>
      </c>
      <c r="P356" t="s">
        <v>1877</v>
      </c>
      <c r="Q356" t="s">
        <v>29599</v>
      </c>
      <c r="R356" t="s">
        <v>626</v>
      </c>
      <c r="S356">
        <v>1500</v>
      </c>
      <c r="T356" t="s">
        <v>1891</v>
      </c>
      <c r="U356" s="4">
        <v>45804.67260416667</v>
      </c>
      <c r="V356" t="str">
        <f>IFERROR(VLOOKUP(B356,#REF!,1,0),"")</f>
        <v/>
      </c>
      <c r="W356" t="str" cm="1">
        <f t="array" ref="W356">IFERROR(_xlfn.IFS(AND(V356="",X356&lt;&gt;"王园园组",X356&lt;&gt;"other"),K356,AND(V356="",X356="王园园组"),G356),"other")</f>
        <v>other</v>
      </c>
      <c r="X356" t="str" cm="1">
        <f t="array" ref="X356">IFERROR(_xlfn.IFS(AND(V356="",IFERROR(VLOOKUP(N356,#REF!,1,0),1)&lt;&gt;1),N356,AND(V356="",I356="王园园组"),"王园园组"),"other")</f>
        <v>other</v>
      </c>
      <c r="Y356">
        <f>IFERROR(_xlfn.XLOOKUP(MID(T356, FIND("#", SUBSTITUTE(T356, "-", "#", LEN(T356) - LEN(SUBSTITUTE(T356, "-", "")))) + 1, LEN(T356)),#REF!,#REF!),0)</f>
        <v>0</v>
      </c>
      <c r="Z356">
        <f>MONTH(续费明细实时[[#This Row],[success_time]])</f>
        <v>5</v>
      </c>
      <c r="AA356" s="8" t="e">
        <f>VLOOKUP(续费明细实时[[#This Row],[parent_user_id]],#REF!,27,0)</f>
        <v>#REF!</v>
      </c>
    </row>
    <row r="357" spans="1:27">
      <c r="A357" s="1">
        <v>45801</v>
      </c>
      <c r="B357" t="s">
        <v>16418</v>
      </c>
      <c r="C357" t="s">
        <v>16419</v>
      </c>
      <c r="D357" t="s">
        <v>548</v>
      </c>
      <c r="E357" t="s">
        <v>546</v>
      </c>
      <c r="F357">
        <v>240</v>
      </c>
      <c r="G357" t="s">
        <v>1939</v>
      </c>
      <c r="H357" t="s">
        <v>559</v>
      </c>
      <c r="I357" t="s">
        <v>1876</v>
      </c>
      <c r="J357">
        <v>32909</v>
      </c>
      <c r="K357" t="s">
        <v>193</v>
      </c>
      <c r="L357" t="s">
        <v>549</v>
      </c>
      <c r="M357" t="s">
        <v>559</v>
      </c>
      <c r="N357" t="s">
        <v>469</v>
      </c>
      <c r="O357" t="s">
        <v>189</v>
      </c>
      <c r="P357" t="s">
        <v>1877</v>
      </c>
      <c r="Q357" t="s">
        <v>16420</v>
      </c>
      <c r="R357" t="s">
        <v>626</v>
      </c>
      <c r="S357">
        <v>4635</v>
      </c>
      <c r="T357" t="s">
        <v>1931</v>
      </c>
      <c r="U357" s="4">
        <v>45801.408171296294</v>
      </c>
      <c r="V357" t="str">
        <f>IFERROR(VLOOKUP(B357,#REF!,1,0),"")</f>
        <v/>
      </c>
      <c r="W357" t="str" cm="1">
        <f t="array" ref="W357">IFERROR(_xlfn.IFS(AND(V357="",X357&lt;&gt;"王园园组",X357&lt;&gt;"other"),K357,AND(V357="",X357="王园园组"),G357),"other")</f>
        <v>other</v>
      </c>
      <c r="X357" t="str" cm="1">
        <f t="array" ref="X357">IFERROR(_xlfn.IFS(AND(V357="",IFERROR(VLOOKUP(N357,#REF!,1,0),1)&lt;&gt;1),N357,AND(V357="",I357="王园园组"),"王园园组"),"other")</f>
        <v>other</v>
      </c>
      <c r="Y357">
        <f>IFERROR(_xlfn.XLOOKUP(MID(T357, FIND("#", SUBSTITUTE(T357, "-", "#", LEN(T357) - LEN(SUBSTITUTE(T357, "-", "")))) + 1, LEN(T357)),#REF!,#REF!),0)</f>
        <v>0</v>
      </c>
      <c r="Z357">
        <f>MONTH(续费明细实时[[#This Row],[success_time]])</f>
        <v>5</v>
      </c>
      <c r="AA357" s="8" t="e">
        <f>VLOOKUP(续费明细实时[[#This Row],[parent_user_id]],#REF!,27,0)</f>
        <v>#REF!</v>
      </c>
    </row>
    <row r="358" spans="1:27">
      <c r="A358" s="1">
        <v>45785</v>
      </c>
      <c r="B358" t="s">
        <v>2651</v>
      </c>
      <c r="C358" t="s">
        <v>2652</v>
      </c>
      <c r="D358" t="s">
        <v>648</v>
      </c>
      <c r="E358" t="s">
        <v>546</v>
      </c>
      <c r="F358">
        <v>360</v>
      </c>
      <c r="G358" t="s">
        <v>347</v>
      </c>
      <c r="H358" t="s">
        <v>559</v>
      </c>
      <c r="I358" t="s">
        <v>163</v>
      </c>
      <c r="J358">
        <v>46150</v>
      </c>
      <c r="K358" t="s">
        <v>347</v>
      </c>
      <c r="L358" t="s">
        <v>549</v>
      </c>
      <c r="M358" t="s">
        <v>559</v>
      </c>
      <c r="N358" t="s">
        <v>163</v>
      </c>
      <c r="O358" t="s">
        <v>472</v>
      </c>
      <c r="P358" t="s">
        <v>1877</v>
      </c>
      <c r="Q358" t="s">
        <v>2653</v>
      </c>
      <c r="R358" t="s">
        <v>626</v>
      </c>
      <c r="S358">
        <v>6500</v>
      </c>
      <c r="T358" t="s">
        <v>2193</v>
      </c>
      <c r="U358" s="4">
        <v>45785.646041666667</v>
      </c>
      <c r="V358" t="str">
        <f>IFERROR(VLOOKUP(B358,#REF!,1,0),"")</f>
        <v/>
      </c>
      <c r="W358" t="str" cm="1">
        <f t="array" ref="W358">IFERROR(_xlfn.IFS(AND(V358="",X358&lt;&gt;"王园园组",X358&lt;&gt;"other"),K358,AND(V358="",X358="王园园组"),G358),"other")</f>
        <v>other</v>
      </c>
      <c r="X358" t="str" cm="1">
        <f t="array" ref="X358">IFERROR(_xlfn.IFS(AND(V358="",IFERROR(VLOOKUP(N358,#REF!,1,0),1)&lt;&gt;1),N358,AND(V358="",I358="王园园组"),"王园园组"),"other")</f>
        <v>other</v>
      </c>
      <c r="Y358">
        <f>IFERROR(_xlfn.XLOOKUP(MID(T358, FIND("#", SUBSTITUTE(T358, "-", "#", LEN(T358) - LEN(SUBSTITUTE(T358, "-", "")))) + 1, LEN(T358)),#REF!,#REF!),0)</f>
        <v>0</v>
      </c>
      <c r="Z358">
        <f>MONTH(续费明细实时[[#This Row],[success_time]])</f>
        <v>5</v>
      </c>
      <c r="AA358" s="8" t="e">
        <f>VLOOKUP(续费明细实时[[#This Row],[parent_user_id]],#REF!,27,0)</f>
        <v>#REF!</v>
      </c>
    </row>
    <row r="359" spans="1:27">
      <c r="A359" s="1">
        <v>45800</v>
      </c>
      <c r="B359" t="s">
        <v>14926</v>
      </c>
      <c r="C359" t="s">
        <v>14927</v>
      </c>
      <c r="D359" t="s">
        <v>886</v>
      </c>
      <c r="E359" t="s">
        <v>641</v>
      </c>
      <c r="F359">
        <v>36</v>
      </c>
      <c r="G359" t="s">
        <v>2079</v>
      </c>
      <c r="H359" t="s">
        <v>559</v>
      </c>
      <c r="I359" t="s">
        <v>1876</v>
      </c>
      <c r="J359">
        <v>4473</v>
      </c>
      <c r="K359" t="s">
        <v>293</v>
      </c>
      <c r="L359" t="s">
        <v>549</v>
      </c>
      <c r="M359" t="s">
        <v>550</v>
      </c>
      <c r="N359" t="s">
        <v>136</v>
      </c>
      <c r="O359" t="s">
        <v>292</v>
      </c>
      <c r="P359" t="s">
        <v>1877</v>
      </c>
      <c r="Q359" t="s">
        <v>14928</v>
      </c>
      <c r="R359" t="s">
        <v>626</v>
      </c>
      <c r="S359">
        <v>630</v>
      </c>
      <c r="T359" t="s">
        <v>2733</v>
      </c>
      <c r="U359" s="4">
        <v>45800.823321759257</v>
      </c>
      <c r="V359" t="str">
        <f>IFERROR(VLOOKUP(B359,#REF!,1,0),"")</f>
        <v/>
      </c>
      <c r="W359" t="str" cm="1">
        <f t="array" ref="W359">IFERROR(_xlfn.IFS(AND(V359="",X359&lt;&gt;"王园园组",X359&lt;&gt;"other"),K359,AND(V359="",X359="王园园组"),G359),"other")</f>
        <v>other</v>
      </c>
      <c r="X359" t="str" cm="1">
        <f t="array" ref="X359">IFERROR(_xlfn.IFS(AND(V359="",IFERROR(VLOOKUP(N359,#REF!,1,0),1)&lt;&gt;1),N359,AND(V359="",I359="王园园组"),"王园园组"),"other")</f>
        <v>other</v>
      </c>
      <c r="Y359">
        <f>IFERROR(_xlfn.XLOOKUP(MID(T359, FIND("#", SUBSTITUTE(T359, "-", "#", LEN(T359) - LEN(SUBSTITUTE(T359, "-", "")))) + 1, LEN(T359)),#REF!,#REF!),0)</f>
        <v>0</v>
      </c>
      <c r="Z359">
        <f>MONTH(续费明细实时[[#This Row],[success_time]])</f>
        <v>5</v>
      </c>
      <c r="AA359" s="8" t="e">
        <f>VLOOKUP(续费明细实时[[#This Row],[parent_user_id]],#REF!,27,0)</f>
        <v>#REF!</v>
      </c>
    </row>
    <row r="360" spans="1:27">
      <c r="A360" s="1">
        <v>45792</v>
      </c>
      <c r="B360" t="s">
        <v>15066</v>
      </c>
      <c r="C360" t="s">
        <v>15067</v>
      </c>
      <c r="D360" t="s">
        <v>548</v>
      </c>
      <c r="E360" t="s">
        <v>546</v>
      </c>
      <c r="F360">
        <v>60</v>
      </c>
      <c r="G360" t="s">
        <v>3015</v>
      </c>
      <c r="H360" t="s">
        <v>550</v>
      </c>
      <c r="I360" t="s">
        <v>1889</v>
      </c>
      <c r="J360">
        <v>10650</v>
      </c>
      <c r="K360" t="s">
        <v>224</v>
      </c>
      <c r="L360" t="s">
        <v>549</v>
      </c>
      <c r="M360" t="s">
        <v>550</v>
      </c>
      <c r="N360" t="s">
        <v>551</v>
      </c>
      <c r="O360" t="s">
        <v>145</v>
      </c>
      <c r="P360" t="s">
        <v>1877</v>
      </c>
      <c r="Q360" t="s">
        <v>15068</v>
      </c>
      <c r="R360" t="s">
        <v>626</v>
      </c>
      <c r="S360">
        <v>1500</v>
      </c>
      <c r="T360" t="s">
        <v>1891</v>
      </c>
      <c r="U360" s="4">
        <v>45792.48096064815</v>
      </c>
      <c r="V360" t="str">
        <f>IFERROR(VLOOKUP(B360,#REF!,1,0),"")</f>
        <v/>
      </c>
      <c r="W360" t="str" cm="1">
        <f t="array" ref="W360">IFERROR(_xlfn.IFS(AND(V360="",X360&lt;&gt;"王园园组",X360&lt;&gt;"other"),K360,AND(V360="",X360="王园园组"),G360),"other")</f>
        <v>other</v>
      </c>
      <c r="X360" t="str" cm="1">
        <f t="array" ref="X360">IFERROR(_xlfn.IFS(AND(V360="",IFERROR(VLOOKUP(N360,#REF!,1,0),1)&lt;&gt;1),N360,AND(V360="",I360="王园园组"),"王园园组"),"other")</f>
        <v>other</v>
      </c>
      <c r="Y360">
        <f>IFERROR(_xlfn.XLOOKUP(MID(T360, FIND("#", SUBSTITUTE(T360, "-", "#", LEN(T360) - LEN(SUBSTITUTE(T360, "-", "")))) + 1, LEN(T360)),#REF!,#REF!),0)</f>
        <v>0</v>
      </c>
      <c r="Z360">
        <f>MONTH(续费明细实时[[#This Row],[success_time]])</f>
        <v>5</v>
      </c>
      <c r="AA360" s="8" t="e">
        <f>VLOOKUP(续费明细实时[[#This Row],[parent_user_id]],#REF!,27,0)</f>
        <v>#REF!</v>
      </c>
    </row>
    <row r="361" spans="1:27">
      <c r="A361" s="1">
        <v>45786</v>
      </c>
      <c r="B361" t="s">
        <v>2677</v>
      </c>
      <c r="C361" t="s">
        <v>2678</v>
      </c>
      <c r="D361" t="s">
        <v>961</v>
      </c>
      <c r="E361" t="s">
        <v>546</v>
      </c>
      <c r="F361">
        <v>120</v>
      </c>
      <c r="G361" t="s">
        <v>1994</v>
      </c>
      <c r="H361" t="s">
        <v>559</v>
      </c>
      <c r="I361" t="s">
        <v>1876</v>
      </c>
      <c r="J361">
        <v>17750</v>
      </c>
      <c r="K361" t="s">
        <v>291</v>
      </c>
      <c r="L361" t="s">
        <v>549</v>
      </c>
      <c r="M361" t="s">
        <v>550</v>
      </c>
      <c r="N361" t="s">
        <v>136</v>
      </c>
      <c r="O361" t="s">
        <v>292</v>
      </c>
      <c r="P361" t="s">
        <v>1877</v>
      </c>
      <c r="Q361" t="s">
        <v>2679</v>
      </c>
      <c r="R361" t="s">
        <v>626</v>
      </c>
      <c r="S361">
        <v>2500</v>
      </c>
      <c r="T361" t="s">
        <v>1896</v>
      </c>
      <c r="U361" s="4">
        <v>45786.910254629627</v>
      </c>
      <c r="V361" t="str">
        <f>IFERROR(VLOOKUP(B361,#REF!,1,0),"")</f>
        <v/>
      </c>
      <c r="W361" t="str" cm="1">
        <f t="array" ref="W361">IFERROR(_xlfn.IFS(AND(V361="",X361&lt;&gt;"王园园组",X361&lt;&gt;"other"),K361,AND(V361="",X361="王园园组"),G361),"other")</f>
        <v>other</v>
      </c>
      <c r="X361" t="str" cm="1">
        <f t="array" ref="X361">IFERROR(_xlfn.IFS(AND(V361="",IFERROR(VLOOKUP(N361,#REF!,1,0),1)&lt;&gt;1),N361,AND(V361="",I361="王园园组"),"王园园组"),"other")</f>
        <v>other</v>
      </c>
      <c r="Y361">
        <f>IFERROR(_xlfn.XLOOKUP(MID(T361, FIND("#", SUBSTITUTE(T361, "-", "#", LEN(T361) - LEN(SUBSTITUTE(T361, "-", "")))) + 1, LEN(T361)),#REF!,#REF!),0)</f>
        <v>0</v>
      </c>
      <c r="Z361">
        <f>MONTH(续费明细实时[[#This Row],[success_time]])</f>
        <v>5</v>
      </c>
      <c r="AA361" s="8" t="e">
        <f>VLOOKUP(续费明细实时[[#This Row],[parent_user_id]],#REF!,27,0)</f>
        <v>#REF!</v>
      </c>
    </row>
    <row r="362" spans="1:27">
      <c r="A362" s="1">
        <v>45790</v>
      </c>
      <c r="B362" t="s">
        <v>11839</v>
      </c>
      <c r="C362" t="s">
        <v>11840</v>
      </c>
      <c r="D362" t="s">
        <v>548</v>
      </c>
      <c r="E362" t="s">
        <v>546</v>
      </c>
      <c r="F362">
        <v>120</v>
      </c>
      <c r="G362" t="s">
        <v>1978</v>
      </c>
      <c r="H362" t="s">
        <v>559</v>
      </c>
      <c r="I362" t="s">
        <v>1876</v>
      </c>
      <c r="J362">
        <v>17750</v>
      </c>
      <c r="K362" t="s">
        <v>190</v>
      </c>
      <c r="L362" t="s">
        <v>549</v>
      </c>
      <c r="M362" t="s">
        <v>559</v>
      </c>
      <c r="N362" t="s">
        <v>469</v>
      </c>
      <c r="O362" t="s">
        <v>189</v>
      </c>
      <c r="P362" t="s">
        <v>1877</v>
      </c>
      <c r="Q362" t="s">
        <v>11841</v>
      </c>
      <c r="R362" t="s">
        <v>626</v>
      </c>
      <c r="S362">
        <v>2500</v>
      </c>
      <c r="T362" t="s">
        <v>1896</v>
      </c>
      <c r="U362" s="4">
        <v>45790.33866898148</v>
      </c>
      <c r="V362" t="str">
        <f>IFERROR(VLOOKUP(B362,#REF!,1,0),"")</f>
        <v/>
      </c>
      <c r="W362" t="str" cm="1">
        <f t="array" ref="W362">IFERROR(_xlfn.IFS(AND(V362="",X362&lt;&gt;"王园园组",X362&lt;&gt;"other"),K362,AND(V362="",X362="王园园组"),G362),"other")</f>
        <v>other</v>
      </c>
      <c r="X362" t="str" cm="1">
        <f t="array" ref="X362">IFERROR(_xlfn.IFS(AND(V362="",IFERROR(VLOOKUP(N362,#REF!,1,0),1)&lt;&gt;1),N362,AND(V362="",I362="王园园组"),"王园园组"),"other")</f>
        <v>other</v>
      </c>
      <c r="Y362">
        <f>IFERROR(_xlfn.XLOOKUP(MID(T362, FIND("#", SUBSTITUTE(T362, "-", "#", LEN(T362) - LEN(SUBSTITUTE(T362, "-", "")))) + 1, LEN(T362)),#REF!,#REF!),0)</f>
        <v>0</v>
      </c>
      <c r="Z362">
        <f>MONTH(续费明细实时[[#This Row],[success_time]])</f>
        <v>5</v>
      </c>
      <c r="AA362" s="8" t="e">
        <f>VLOOKUP(续费明细实时[[#This Row],[parent_user_id]],#REF!,27,0)</f>
        <v>#REF!</v>
      </c>
    </row>
    <row r="363" spans="1:27">
      <c r="A363" s="1">
        <v>45789</v>
      </c>
      <c r="B363" t="s">
        <v>10951</v>
      </c>
      <c r="C363" t="s">
        <v>10952</v>
      </c>
      <c r="D363" t="s">
        <v>548</v>
      </c>
      <c r="E363" t="s">
        <v>546</v>
      </c>
      <c r="F363">
        <v>120</v>
      </c>
      <c r="G363" t="s">
        <v>2031</v>
      </c>
      <c r="H363" t="s">
        <v>559</v>
      </c>
      <c r="I363" t="s">
        <v>1876</v>
      </c>
      <c r="J363">
        <v>17750</v>
      </c>
      <c r="K363" t="s">
        <v>257</v>
      </c>
      <c r="L363" t="s">
        <v>549</v>
      </c>
      <c r="M363" t="s">
        <v>550</v>
      </c>
      <c r="N363" t="s">
        <v>136</v>
      </c>
      <c r="O363" t="s">
        <v>147</v>
      </c>
      <c r="P363" t="s">
        <v>1877</v>
      </c>
      <c r="Q363" t="s">
        <v>10953</v>
      </c>
      <c r="R363" t="s">
        <v>626</v>
      </c>
      <c r="S363">
        <v>2500</v>
      </c>
      <c r="T363" t="s">
        <v>1896</v>
      </c>
      <c r="U363" s="4">
        <v>45789.475231481483</v>
      </c>
      <c r="V363" t="str">
        <f>IFERROR(VLOOKUP(B363,#REF!,1,0),"")</f>
        <v/>
      </c>
      <c r="W363" t="str" cm="1">
        <f t="array" ref="W363">IFERROR(_xlfn.IFS(AND(V363="",X363&lt;&gt;"王园园组",X363&lt;&gt;"other"),K363,AND(V363="",X363="王园园组"),G363),"other")</f>
        <v>other</v>
      </c>
      <c r="X363" t="str" cm="1">
        <f t="array" ref="X363">IFERROR(_xlfn.IFS(AND(V363="",IFERROR(VLOOKUP(N363,#REF!,1,0),1)&lt;&gt;1),N363,AND(V363="",I363="王园园组"),"王园园组"),"other")</f>
        <v>other</v>
      </c>
      <c r="Y363">
        <f>IFERROR(_xlfn.XLOOKUP(MID(T363, FIND("#", SUBSTITUTE(T363, "-", "#", LEN(T363) - LEN(SUBSTITUTE(T363, "-", "")))) + 1, LEN(T363)),#REF!,#REF!),0)</f>
        <v>0</v>
      </c>
      <c r="Z363">
        <f>MONTH(续费明细实时[[#This Row],[success_time]])</f>
        <v>5</v>
      </c>
      <c r="AA363" s="8" t="e">
        <f>VLOOKUP(续费明细实时[[#This Row],[parent_user_id]],#REF!,27,0)</f>
        <v>#REF!</v>
      </c>
    </row>
    <row r="364" spans="1:27">
      <c r="A364" s="1">
        <v>45794</v>
      </c>
      <c r="B364" t="s">
        <v>15180</v>
      </c>
      <c r="C364" t="s">
        <v>15181</v>
      </c>
      <c r="D364" t="s">
        <v>558</v>
      </c>
      <c r="E364" t="s">
        <v>546</v>
      </c>
      <c r="F364">
        <v>60</v>
      </c>
      <c r="G364" t="s">
        <v>337</v>
      </c>
      <c r="H364" t="s">
        <v>559</v>
      </c>
      <c r="I364" t="s">
        <v>504</v>
      </c>
      <c r="J364">
        <v>11831</v>
      </c>
      <c r="K364" t="s">
        <v>337</v>
      </c>
      <c r="L364" t="s">
        <v>549</v>
      </c>
      <c r="M364" t="s">
        <v>559</v>
      </c>
      <c r="N364" t="s">
        <v>504</v>
      </c>
      <c r="O364" t="s">
        <v>325</v>
      </c>
      <c r="P364" t="s">
        <v>1877</v>
      </c>
      <c r="Q364" t="s">
        <v>15182</v>
      </c>
      <c r="R364" t="s">
        <v>626</v>
      </c>
      <c r="S364">
        <v>1666.2741140000001</v>
      </c>
      <c r="T364" t="s">
        <v>1891</v>
      </c>
      <c r="U364" s="4">
        <v>45794.870682870373</v>
      </c>
      <c r="V364" t="str">
        <f>IFERROR(VLOOKUP(B364,#REF!,1,0),"")</f>
        <v/>
      </c>
      <c r="W364" t="str" cm="1">
        <f t="array" ref="W364">IFERROR(_xlfn.IFS(AND(V364="",X364&lt;&gt;"王园园组",X364&lt;&gt;"other"),K364,AND(V364="",X364="王园园组"),G364),"other")</f>
        <v>other</v>
      </c>
      <c r="X364" t="str" cm="1">
        <f t="array" ref="X364">IFERROR(_xlfn.IFS(AND(V364="",IFERROR(VLOOKUP(N364,#REF!,1,0),1)&lt;&gt;1),N364,AND(V364="",I364="王园园组"),"王园园组"),"other")</f>
        <v>other</v>
      </c>
      <c r="Y364">
        <f>IFERROR(_xlfn.XLOOKUP(MID(T364, FIND("#", SUBSTITUTE(T364, "-", "#", LEN(T364) - LEN(SUBSTITUTE(T364, "-", "")))) + 1, LEN(T364)),#REF!,#REF!),0)</f>
        <v>0</v>
      </c>
      <c r="Z364">
        <f>MONTH(续费明细实时[[#This Row],[success_time]])</f>
        <v>5</v>
      </c>
      <c r="AA364" s="8" t="e">
        <f>VLOOKUP(续费明细实时[[#This Row],[parent_user_id]],#REF!,27,0)</f>
        <v>#REF!</v>
      </c>
    </row>
    <row r="365" spans="1:27">
      <c r="A365" s="1">
        <v>45795</v>
      </c>
      <c r="B365" t="s">
        <v>15045</v>
      </c>
      <c r="C365" t="s">
        <v>15046</v>
      </c>
      <c r="D365" t="s">
        <v>578</v>
      </c>
      <c r="E365" t="s">
        <v>546</v>
      </c>
      <c r="F365">
        <v>120</v>
      </c>
      <c r="G365" t="s">
        <v>1973</v>
      </c>
      <c r="H365" t="s">
        <v>559</v>
      </c>
      <c r="I365" t="s">
        <v>1876</v>
      </c>
      <c r="J365">
        <v>17750</v>
      </c>
      <c r="K365" t="s">
        <v>312</v>
      </c>
      <c r="L365" t="s">
        <v>549</v>
      </c>
      <c r="M365" t="s">
        <v>550</v>
      </c>
      <c r="N365" t="s">
        <v>136</v>
      </c>
      <c r="O365" t="s">
        <v>143</v>
      </c>
      <c r="P365" t="s">
        <v>1877</v>
      </c>
      <c r="Q365" t="s">
        <v>15047</v>
      </c>
      <c r="R365" t="s">
        <v>626</v>
      </c>
      <c r="S365">
        <v>2500</v>
      </c>
      <c r="T365" t="s">
        <v>1896</v>
      </c>
      <c r="U365" s="4">
        <v>45795.87699074074</v>
      </c>
      <c r="V365" t="str">
        <f>IFERROR(VLOOKUP(B365,#REF!,1,0),"")</f>
        <v/>
      </c>
      <c r="W365" t="str" cm="1">
        <f t="array" ref="W365">IFERROR(_xlfn.IFS(AND(V365="",X365&lt;&gt;"王园园组",X365&lt;&gt;"other"),K365,AND(V365="",X365="王园园组"),G365),"other")</f>
        <v>other</v>
      </c>
      <c r="X365" t="str" cm="1">
        <f t="array" ref="X365">IFERROR(_xlfn.IFS(AND(V365="",IFERROR(VLOOKUP(N365,#REF!,1,0),1)&lt;&gt;1),N365,AND(V365="",I365="王园园组"),"王园园组"),"other")</f>
        <v>other</v>
      </c>
      <c r="Y365">
        <f>IFERROR(_xlfn.XLOOKUP(MID(T365, FIND("#", SUBSTITUTE(T365, "-", "#", LEN(T365) - LEN(SUBSTITUTE(T365, "-", "")))) + 1, LEN(T365)),#REF!,#REF!),0)</f>
        <v>0</v>
      </c>
      <c r="Z365">
        <f>MONTH(续费明细实时[[#This Row],[success_time]])</f>
        <v>5</v>
      </c>
      <c r="AA365" s="8" t="e">
        <f>VLOOKUP(续费明细实时[[#This Row],[parent_user_id]],#REF!,27,0)</f>
        <v>#REF!</v>
      </c>
    </row>
    <row r="366" spans="1:27">
      <c r="A366" s="1">
        <v>45797</v>
      </c>
      <c r="B366" t="s">
        <v>15051</v>
      </c>
      <c r="C366" t="s">
        <v>15052</v>
      </c>
      <c r="D366" t="s">
        <v>584</v>
      </c>
      <c r="E366" t="s">
        <v>1102</v>
      </c>
      <c r="F366">
        <v>180</v>
      </c>
      <c r="G366" t="s">
        <v>359</v>
      </c>
      <c r="H366" t="s">
        <v>559</v>
      </c>
      <c r="I366" t="s">
        <v>163</v>
      </c>
      <c r="J366">
        <v>15357</v>
      </c>
      <c r="K366" t="s">
        <v>359</v>
      </c>
      <c r="L366" t="s">
        <v>549</v>
      </c>
      <c r="M366" t="s">
        <v>559</v>
      </c>
      <c r="N366" t="s">
        <v>163</v>
      </c>
      <c r="O366" t="s">
        <v>473</v>
      </c>
      <c r="P366" t="s">
        <v>1877</v>
      </c>
      <c r="Q366" t="s">
        <v>15053</v>
      </c>
      <c r="R366" t="s">
        <v>626</v>
      </c>
      <c r="S366">
        <v>2163</v>
      </c>
      <c r="T366" t="s">
        <v>13028</v>
      </c>
      <c r="U366" s="4">
        <v>45797.698101851849</v>
      </c>
      <c r="V366" t="str">
        <f>IFERROR(VLOOKUP(B366,#REF!,1,0),"")</f>
        <v/>
      </c>
      <c r="W366" t="str" cm="1">
        <f t="array" ref="W366">IFERROR(_xlfn.IFS(AND(V366="",X366&lt;&gt;"王园园组",X366&lt;&gt;"other"),K366,AND(V366="",X366="王园园组"),G366),"other")</f>
        <v>other</v>
      </c>
      <c r="X366" t="str" cm="1">
        <f t="array" ref="X366">IFERROR(_xlfn.IFS(AND(V366="",IFERROR(VLOOKUP(N366,#REF!,1,0),1)&lt;&gt;1),N366,AND(V366="",I366="王园园组"),"王园园组"),"other")</f>
        <v>other</v>
      </c>
      <c r="Y366">
        <f>IFERROR(_xlfn.XLOOKUP(MID(T366, FIND("#", SUBSTITUTE(T366, "-", "#", LEN(T366) - LEN(SUBSTITUTE(T366, "-", "")))) + 1, LEN(T366)),#REF!,#REF!),0)</f>
        <v>0</v>
      </c>
      <c r="Z366">
        <f>MONTH(续费明细实时[[#This Row],[success_time]])</f>
        <v>5</v>
      </c>
      <c r="AA366" s="8" t="e">
        <f>VLOOKUP(续费明细实时[[#This Row],[parent_user_id]],#REF!,27,0)</f>
        <v>#REF!</v>
      </c>
    </row>
    <row r="367" spans="1:27">
      <c r="A367" s="1">
        <v>45794</v>
      </c>
      <c r="B367" t="s">
        <v>15048</v>
      </c>
      <c r="C367" t="s">
        <v>15049</v>
      </c>
      <c r="D367" t="s">
        <v>548</v>
      </c>
      <c r="E367" t="s">
        <v>546</v>
      </c>
      <c r="F367">
        <v>60</v>
      </c>
      <c r="G367" t="s">
        <v>2061</v>
      </c>
      <c r="H367" t="s">
        <v>559</v>
      </c>
      <c r="I367" t="s">
        <v>1876</v>
      </c>
      <c r="J367">
        <v>10970</v>
      </c>
      <c r="K367" t="s">
        <v>284</v>
      </c>
      <c r="L367" t="s">
        <v>549</v>
      </c>
      <c r="M367" t="s">
        <v>550</v>
      </c>
      <c r="N367" t="s">
        <v>136</v>
      </c>
      <c r="O367" t="s">
        <v>283</v>
      </c>
      <c r="P367" t="s">
        <v>1877</v>
      </c>
      <c r="Q367" t="s">
        <v>15050</v>
      </c>
      <c r="R367" t="s">
        <v>626</v>
      </c>
      <c r="S367">
        <v>1545</v>
      </c>
      <c r="T367" t="s">
        <v>1891</v>
      </c>
      <c r="U367" s="4">
        <v>45794.922013888892</v>
      </c>
      <c r="V367" t="str">
        <f>IFERROR(VLOOKUP(B367,#REF!,1,0),"")</f>
        <v/>
      </c>
      <c r="W367" t="str" cm="1">
        <f t="array" ref="W367">IFERROR(_xlfn.IFS(AND(V367="",X367&lt;&gt;"王园园组",X367&lt;&gt;"other"),K367,AND(V367="",X367="王园园组"),G367),"other")</f>
        <v>other</v>
      </c>
      <c r="X367" t="str" cm="1">
        <f t="array" ref="X367">IFERROR(_xlfn.IFS(AND(V367="",IFERROR(VLOOKUP(N367,#REF!,1,0),1)&lt;&gt;1),N367,AND(V367="",I367="王园园组"),"王园园组"),"other")</f>
        <v>other</v>
      </c>
      <c r="Y367">
        <f>IFERROR(_xlfn.XLOOKUP(MID(T367, FIND("#", SUBSTITUTE(T367, "-", "#", LEN(T367) - LEN(SUBSTITUTE(T367, "-", "")))) + 1, LEN(T367)),#REF!,#REF!),0)</f>
        <v>0</v>
      </c>
      <c r="Z367">
        <f>MONTH(续费明细实时[[#This Row],[success_time]])</f>
        <v>5</v>
      </c>
      <c r="AA367" s="8" t="e">
        <f>VLOOKUP(续费明细实时[[#This Row],[parent_user_id]],#REF!,27,0)</f>
        <v>#REF!</v>
      </c>
    </row>
    <row r="368" spans="1:27">
      <c r="A368" s="1">
        <v>45800</v>
      </c>
      <c r="B368" t="s">
        <v>14916</v>
      </c>
      <c r="C368" t="s">
        <v>14917</v>
      </c>
      <c r="D368" t="s">
        <v>548</v>
      </c>
      <c r="E368" t="s">
        <v>2273</v>
      </c>
      <c r="F368">
        <v>8</v>
      </c>
      <c r="G368" t="s">
        <v>2005</v>
      </c>
      <c r="H368" t="s">
        <v>559</v>
      </c>
      <c r="I368" t="s">
        <v>1876</v>
      </c>
      <c r="J368">
        <v>1917</v>
      </c>
      <c r="K368" t="s">
        <v>316</v>
      </c>
      <c r="L368" t="s">
        <v>549</v>
      </c>
      <c r="M368" t="s">
        <v>550</v>
      </c>
      <c r="N368" t="s">
        <v>616</v>
      </c>
      <c r="O368" t="s">
        <v>314</v>
      </c>
      <c r="P368" t="s">
        <v>1877</v>
      </c>
      <c r="Q368" t="s">
        <v>14918</v>
      </c>
      <c r="R368" t="s">
        <v>626</v>
      </c>
      <c r="S368">
        <v>270</v>
      </c>
      <c r="T368" t="s">
        <v>14919</v>
      </c>
      <c r="U368" s="4">
        <v>45800.331192129626</v>
      </c>
      <c r="V368" t="str">
        <f>IFERROR(VLOOKUP(B368,#REF!,1,0),"")</f>
        <v/>
      </c>
      <c r="W368" t="str" cm="1">
        <f t="array" ref="W368">IFERROR(_xlfn.IFS(AND(V368="",X368&lt;&gt;"王园园组",X368&lt;&gt;"other"),K368,AND(V368="",X368="王园园组"),G368),"other")</f>
        <v>other</v>
      </c>
      <c r="X368" t="str" cm="1">
        <f t="array" ref="X368">IFERROR(_xlfn.IFS(AND(V368="",IFERROR(VLOOKUP(N368,#REF!,1,0),1)&lt;&gt;1),N368,AND(V368="",I368="王园园组"),"王园园组"),"other")</f>
        <v>other</v>
      </c>
      <c r="Y368">
        <f>IFERROR(_xlfn.XLOOKUP(MID(T368, FIND("#", SUBSTITUTE(T368, "-", "#", LEN(T368) - LEN(SUBSTITUTE(T368, "-", "")))) + 1, LEN(T368)),#REF!,#REF!),0)</f>
        <v>0</v>
      </c>
      <c r="Z368">
        <f>MONTH(续费明细实时[[#This Row],[success_time]])</f>
        <v>5</v>
      </c>
      <c r="AA368" s="8" t="e">
        <f>VLOOKUP(续费明细实时[[#This Row],[parent_user_id]],#REF!,27,0)</f>
        <v>#REF!</v>
      </c>
    </row>
    <row r="369" spans="1:27" hidden="1">
      <c r="A369" s="1">
        <v>45801</v>
      </c>
      <c r="B369" t="s">
        <v>14920</v>
      </c>
      <c r="C369" t="s">
        <v>14921</v>
      </c>
      <c r="D369" t="s">
        <v>548</v>
      </c>
      <c r="E369" t="s">
        <v>546</v>
      </c>
      <c r="F369">
        <v>120</v>
      </c>
      <c r="G369" t="s">
        <v>2071</v>
      </c>
      <c r="H369" t="s">
        <v>559</v>
      </c>
      <c r="I369" t="s">
        <v>1876</v>
      </c>
      <c r="J369">
        <v>17750</v>
      </c>
      <c r="K369" t="s">
        <v>626</v>
      </c>
      <c r="L369" t="s">
        <v>649</v>
      </c>
      <c r="M369" t="s">
        <v>649</v>
      </c>
      <c r="N369" t="s">
        <v>649</v>
      </c>
      <c r="O369" t="s">
        <v>649</v>
      </c>
      <c r="P369" t="s">
        <v>1877</v>
      </c>
      <c r="Q369" t="s">
        <v>14922</v>
      </c>
      <c r="R369" t="s">
        <v>626</v>
      </c>
      <c r="S369">
        <v>2500</v>
      </c>
      <c r="T369" t="s">
        <v>1896</v>
      </c>
      <c r="U369" s="4">
        <v>45801.565578703703</v>
      </c>
      <c r="V369" t="str">
        <f>IFERROR(VLOOKUP(B369,#REF!,1,0),"")</f>
        <v/>
      </c>
      <c r="W369" t="str" cm="1">
        <f t="array" ref="W369">IFERROR(_xlfn.IFS(AND(V369="",X369&lt;&gt;"王园园组",X369&lt;&gt;"other"),K369,AND(V369="",X369="王园园组"),G369),"other")</f>
        <v>other</v>
      </c>
      <c r="X369" t="str" cm="1">
        <f t="array" ref="X369">IFERROR(_xlfn.IFS(AND(V369="",IFERROR(VLOOKUP(N369,#REF!,1,0),1)&lt;&gt;1),N369,AND(V369="",I369="王园园组"),"王园园组"),"other")</f>
        <v>other</v>
      </c>
      <c r="Y369">
        <f>IFERROR(_xlfn.XLOOKUP(MID(T369, FIND("#", SUBSTITUTE(T369, "-", "#", LEN(T369) - LEN(SUBSTITUTE(T369, "-", "")))) + 1, LEN(T369)),#REF!,#REF!),0)</f>
        <v>0</v>
      </c>
      <c r="Z369">
        <f>MONTH(续费明细实时[[#This Row],[success_time]])</f>
        <v>5</v>
      </c>
      <c r="AA369" s="8" t="e">
        <f>VLOOKUP(续费明细实时[[#This Row],[parent_user_id]],#REF!,27,0)</f>
        <v>#REF!</v>
      </c>
    </row>
    <row r="370" spans="1:27">
      <c r="A370" s="1">
        <v>45789</v>
      </c>
      <c r="B370" t="s">
        <v>10948</v>
      </c>
      <c r="C370" t="s">
        <v>10949</v>
      </c>
      <c r="D370" t="s">
        <v>548</v>
      </c>
      <c r="E370" t="s">
        <v>546</v>
      </c>
      <c r="F370">
        <v>240</v>
      </c>
      <c r="G370" t="s">
        <v>2031</v>
      </c>
      <c r="H370" t="s">
        <v>559</v>
      </c>
      <c r="I370" t="s">
        <v>1876</v>
      </c>
      <c r="J370">
        <v>31950</v>
      </c>
      <c r="K370" t="s">
        <v>194</v>
      </c>
      <c r="L370" t="s">
        <v>549</v>
      </c>
      <c r="M370" t="s">
        <v>559</v>
      </c>
      <c r="N370" t="s">
        <v>469</v>
      </c>
      <c r="O370" t="s">
        <v>189</v>
      </c>
      <c r="P370" t="s">
        <v>1877</v>
      </c>
      <c r="Q370" t="s">
        <v>10950</v>
      </c>
      <c r="R370" t="s">
        <v>626</v>
      </c>
      <c r="S370">
        <v>4500</v>
      </c>
      <c r="T370" t="s">
        <v>1931</v>
      </c>
      <c r="U370" s="4">
        <v>45789.570833333331</v>
      </c>
      <c r="V370" t="str">
        <f>IFERROR(VLOOKUP(B370,#REF!,1,0),"")</f>
        <v/>
      </c>
      <c r="W370" t="str" cm="1">
        <f t="array" ref="W370">IFERROR(_xlfn.IFS(AND(V370="",X370&lt;&gt;"王园园组",X370&lt;&gt;"other"),K370,AND(V370="",X370="王园园组"),G370),"other")</f>
        <v>other</v>
      </c>
      <c r="X370" t="str" cm="1">
        <f t="array" ref="X370">IFERROR(_xlfn.IFS(AND(V370="",IFERROR(VLOOKUP(N370,#REF!,1,0),1)&lt;&gt;1),N370,AND(V370="",I370="王园园组"),"王园园组"),"other")</f>
        <v>other</v>
      </c>
      <c r="Y370">
        <f>IFERROR(_xlfn.XLOOKUP(MID(T370, FIND("#", SUBSTITUTE(T370, "-", "#", LEN(T370) - LEN(SUBSTITUTE(T370, "-", "")))) + 1, LEN(T370)),#REF!,#REF!),0)</f>
        <v>0</v>
      </c>
      <c r="Z370">
        <f>MONTH(续费明细实时[[#This Row],[success_time]])</f>
        <v>5</v>
      </c>
      <c r="AA370" s="8" t="e">
        <f>VLOOKUP(续费明细实时[[#This Row],[parent_user_id]],#REF!,27,0)</f>
        <v>#REF!</v>
      </c>
    </row>
    <row r="371" spans="1:27">
      <c r="A371" s="1">
        <v>45802</v>
      </c>
      <c r="B371" t="s">
        <v>15322</v>
      </c>
      <c r="C371" t="s">
        <v>15323</v>
      </c>
      <c r="D371" t="s">
        <v>677</v>
      </c>
      <c r="E371" t="s">
        <v>1102</v>
      </c>
      <c r="F371">
        <v>180</v>
      </c>
      <c r="G371" t="s">
        <v>349</v>
      </c>
      <c r="H371" t="s">
        <v>559</v>
      </c>
      <c r="I371" t="s">
        <v>163</v>
      </c>
      <c r="J371">
        <v>15357</v>
      </c>
      <c r="K371" t="s">
        <v>349</v>
      </c>
      <c r="L371" t="s">
        <v>549</v>
      </c>
      <c r="M371" t="s">
        <v>559</v>
      </c>
      <c r="N371" t="s">
        <v>163</v>
      </c>
      <c r="O371" t="s">
        <v>472</v>
      </c>
      <c r="P371" t="s">
        <v>1877</v>
      </c>
      <c r="Q371" t="s">
        <v>15324</v>
      </c>
      <c r="R371" t="s">
        <v>626</v>
      </c>
      <c r="S371">
        <v>2163</v>
      </c>
      <c r="T371" t="s">
        <v>13028</v>
      </c>
      <c r="U371" s="4">
        <v>45802.727719907409</v>
      </c>
      <c r="V371" t="str">
        <f>IFERROR(VLOOKUP(B371,#REF!,1,0),"")</f>
        <v/>
      </c>
      <c r="W371" t="str" cm="1">
        <f t="array" ref="W371">IFERROR(_xlfn.IFS(AND(V371="",X371&lt;&gt;"王园园组",X371&lt;&gt;"other"),K371,AND(V371="",X371="王园园组"),G371),"other")</f>
        <v>other</v>
      </c>
      <c r="X371" t="str" cm="1">
        <f t="array" ref="X371">IFERROR(_xlfn.IFS(AND(V371="",IFERROR(VLOOKUP(N371,#REF!,1,0),1)&lt;&gt;1),N371,AND(V371="",I371="王园园组"),"王园园组"),"other")</f>
        <v>other</v>
      </c>
      <c r="Y371">
        <f>IFERROR(_xlfn.XLOOKUP(MID(T371, FIND("#", SUBSTITUTE(T371, "-", "#", LEN(T371) - LEN(SUBSTITUTE(T371, "-", "")))) + 1, LEN(T371)),#REF!,#REF!),0)</f>
        <v>0</v>
      </c>
      <c r="Z371">
        <f>MONTH(续费明细实时[[#This Row],[success_time]])</f>
        <v>5</v>
      </c>
      <c r="AA371" s="8" t="e">
        <f>VLOOKUP(续费明细实时[[#This Row],[parent_user_id]],#REF!,27,0)</f>
        <v>#REF!</v>
      </c>
    </row>
    <row r="372" spans="1:27">
      <c r="A372" s="1">
        <v>45802</v>
      </c>
      <c r="B372" t="s">
        <v>16181</v>
      </c>
      <c r="C372" t="s">
        <v>16182</v>
      </c>
      <c r="D372" t="s">
        <v>548</v>
      </c>
      <c r="E372" t="s">
        <v>546</v>
      </c>
      <c r="F372">
        <v>120</v>
      </c>
      <c r="G372" t="s">
        <v>2031</v>
      </c>
      <c r="H372" t="s">
        <v>559</v>
      </c>
      <c r="I372" t="s">
        <v>1876</v>
      </c>
      <c r="J372">
        <v>17750</v>
      </c>
      <c r="K372" t="s">
        <v>226</v>
      </c>
      <c r="L372" t="s">
        <v>549</v>
      </c>
      <c r="M372" t="s">
        <v>550</v>
      </c>
      <c r="N372" t="s">
        <v>551</v>
      </c>
      <c r="O372" t="s">
        <v>145</v>
      </c>
      <c r="P372" t="s">
        <v>1877</v>
      </c>
      <c r="Q372" t="s">
        <v>16183</v>
      </c>
      <c r="R372" t="s">
        <v>626</v>
      </c>
      <c r="S372">
        <v>2500</v>
      </c>
      <c r="T372" t="s">
        <v>1896</v>
      </c>
      <c r="U372" s="4">
        <v>45802.452789351853</v>
      </c>
      <c r="V372" t="str">
        <f>IFERROR(VLOOKUP(B372,#REF!,1,0),"")</f>
        <v/>
      </c>
      <c r="W372" t="str" cm="1">
        <f t="array" ref="W372">IFERROR(_xlfn.IFS(AND(V372="",X372&lt;&gt;"王园园组",X372&lt;&gt;"other"),K372,AND(V372="",X372="王园园组"),G372),"other")</f>
        <v>other</v>
      </c>
      <c r="X372" t="str" cm="1">
        <f t="array" ref="X372">IFERROR(_xlfn.IFS(AND(V372="",IFERROR(VLOOKUP(N372,#REF!,1,0),1)&lt;&gt;1),N372,AND(V372="",I372="王园园组"),"王园园组"),"other")</f>
        <v>other</v>
      </c>
      <c r="Y372">
        <f>IFERROR(_xlfn.XLOOKUP(MID(T372, FIND("#", SUBSTITUTE(T372, "-", "#", LEN(T372) - LEN(SUBSTITUTE(T372, "-", "")))) + 1, LEN(T372)),#REF!,#REF!),0)</f>
        <v>0</v>
      </c>
      <c r="Z372">
        <f>MONTH(续费明细实时[[#This Row],[success_time]])</f>
        <v>5</v>
      </c>
      <c r="AA372" s="8" t="e">
        <f>VLOOKUP(续费明细实时[[#This Row],[parent_user_id]],#REF!,27,0)</f>
        <v>#REF!</v>
      </c>
    </row>
    <row r="373" spans="1:27">
      <c r="A373" s="1">
        <v>45789</v>
      </c>
      <c r="B373" t="s">
        <v>10902</v>
      </c>
      <c r="C373" t="s">
        <v>10903</v>
      </c>
      <c r="D373" t="s">
        <v>632</v>
      </c>
      <c r="E373" t="s">
        <v>546</v>
      </c>
      <c r="F373">
        <v>60</v>
      </c>
      <c r="G373" t="s">
        <v>2005</v>
      </c>
      <c r="H373" t="s">
        <v>559</v>
      </c>
      <c r="I373" t="s">
        <v>1876</v>
      </c>
      <c r="J373">
        <v>10970</v>
      </c>
      <c r="K373" t="s">
        <v>202</v>
      </c>
      <c r="L373" t="s">
        <v>549</v>
      </c>
      <c r="M373" t="s">
        <v>550</v>
      </c>
      <c r="N373" t="s">
        <v>551</v>
      </c>
      <c r="O373" t="s">
        <v>149</v>
      </c>
      <c r="P373" t="s">
        <v>1877</v>
      </c>
      <c r="Q373" t="s">
        <v>10904</v>
      </c>
      <c r="R373" t="s">
        <v>626</v>
      </c>
      <c r="S373">
        <v>1545</v>
      </c>
      <c r="T373" t="s">
        <v>1891</v>
      </c>
      <c r="U373" s="4">
        <v>45789.475416666668</v>
      </c>
      <c r="V373" t="str">
        <f>IFERROR(VLOOKUP(B373,#REF!,1,0),"")</f>
        <v/>
      </c>
      <c r="W373" t="str" cm="1">
        <f t="array" ref="W373">IFERROR(_xlfn.IFS(AND(V373="",X373&lt;&gt;"王园园组",X373&lt;&gt;"other"),K373,AND(V373="",X373="王园园组"),G373),"other")</f>
        <v>other</v>
      </c>
      <c r="X373" t="str" cm="1">
        <f t="array" ref="X373">IFERROR(_xlfn.IFS(AND(V373="",IFERROR(VLOOKUP(N373,#REF!,1,0),1)&lt;&gt;1),N373,AND(V373="",I373="王园园组"),"王园园组"),"other")</f>
        <v>other</v>
      </c>
      <c r="Y373">
        <f>IFERROR(_xlfn.XLOOKUP(MID(T373, FIND("#", SUBSTITUTE(T373, "-", "#", LEN(T373) - LEN(SUBSTITUTE(T373, "-", "")))) + 1, LEN(T373)),#REF!,#REF!),0)</f>
        <v>0</v>
      </c>
      <c r="Z373">
        <f>MONTH(续费明细实时[[#This Row],[success_time]])</f>
        <v>5</v>
      </c>
      <c r="AA373" s="8" t="e">
        <f>VLOOKUP(续费明细实时[[#This Row],[parent_user_id]],#REF!,27,0)</f>
        <v>#REF!</v>
      </c>
    </row>
    <row r="374" spans="1:27" hidden="1">
      <c r="A374" s="1">
        <v>45789</v>
      </c>
      <c r="B374" t="s">
        <v>11110</v>
      </c>
      <c r="C374" t="s">
        <v>11111</v>
      </c>
      <c r="D374" t="s">
        <v>558</v>
      </c>
      <c r="E374" t="s">
        <v>546</v>
      </c>
      <c r="F374">
        <v>120</v>
      </c>
      <c r="G374" t="s">
        <v>340</v>
      </c>
      <c r="H374" t="s">
        <v>559</v>
      </c>
      <c r="I374" t="s">
        <v>504</v>
      </c>
      <c r="J374">
        <v>18632</v>
      </c>
      <c r="K374" t="s">
        <v>626</v>
      </c>
      <c r="L374" t="s">
        <v>649</v>
      </c>
      <c r="M374" t="s">
        <v>649</v>
      </c>
      <c r="N374" t="s">
        <v>649</v>
      </c>
      <c r="O374" t="s">
        <v>649</v>
      </c>
      <c r="P374" t="s">
        <v>1877</v>
      </c>
      <c r="Q374" t="s">
        <v>11112</v>
      </c>
      <c r="R374" t="s">
        <v>626</v>
      </c>
      <c r="S374">
        <v>2624.2543380000002</v>
      </c>
      <c r="T374" t="s">
        <v>1896</v>
      </c>
      <c r="U374" s="4">
        <v>45789.635381944441</v>
      </c>
      <c r="V374" t="str">
        <f>IFERROR(VLOOKUP(B374,#REF!,1,0),"")</f>
        <v/>
      </c>
      <c r="W374" t="str" cm="1">
        <f t="array" ref="W374">IFERROR(_xlfn.IFS(AND(V374="",X374&lt;&gt;"王园园组",X374&lt;&gt;"other"),K374,AND(V374="",X374="王园园组"),G374),"other")</f>
        <v>other</v>
      </c>
      <c r="X374" t="str" cm="1">
        <f t="array" ref="X374">IFERROR(_xlfn.IFS(AND(V374="",IFERROR(VLOOKUP(N374,#REF!,1,0),1)&lt;&gt;1),N374,AND(V374="",I374="王园园组"),"王园园组"),"other")</f>
        <v>other</v>
      </c>
      <c r="Y374">
        <f>IFERROR(_xlfn.XLOOKUP(MID(T374, FIND("#", SUBSTITUTE(T374, "-", "#", LEN(T374) - LEN(SUBSTITUTE(T374, "-", "")))) + 1, LEN(T374)),#REF!,#REF!),0)</f>
        <v>0</v>
      </c>
      <c r="Z374">
        <f>MONTH(续费明细实时[[#This Row],[success_time]])</f>
        <v>5</v>
      </c>
      <c r="AA374" s="8" t="e">
        <f>VLOOKUP(续费明细实时[[#This Row],[parent_user_id]],#REF!,27,0)</f>
        <v>#REF!</v>
      </c>
    </row>
    <row r="375" spans="1:27">
      <c r="A375" s="1">
        <v>45801</v>
      </c>
      <c r="B375" t="s">
        <v>15865</v>
      </c>
      <c r="C375" t="s">
        <v>15866</v>
      </c>
      <c r="D375" t="s">
        <v>632</v>
      </c>
      <c r="E375" t="s">
        <v>546</v>
      </c>
      <c r="F375">
        <v>60</v>
      </c>
      <c r="G375" t="s">
        <v>1894</v>
      </c>
      <c r="H375" t="s">
        <v>559</v>
      </c>
      <c r="I375" t="s">
        <v>1876</v>
      </c>
      <c r="J375">
        <v>10970</v>
      </c>
      <c r="K375" t="s">
        <v>186</v>
      </c>
      <c r="L375" t="s">
        <v>549</v>
      </c>
      <c r="M375" t="s">
        <v>559</v>
      </c>
      <c r="N375" t="s">
        <v>469</v>
      </c>
      <c r="O375" t="s">
        <v>180</v>
      </c>
      <c r="P375" t="s">
        <v>1877</v>
      </c>
      <c r="Q375" t="s">
        <v>15867</v>
      </c>
      <c r="R375" t="s">
        <v>626</v>
      </c>
      <c r="S375">
        <v>1545</v>
      </c>
      <c r="T375" t="s">
        <v>1891</v>
      </c>
      <c r="U375" s="4">
        <v>45801.508263888885</v>
      </c>
      <c r="V375" t="str">
        <f>IFERROR(VLOOKUP(B375,#REF!,1,0),"")</f>
        <v/>
      </c>
      <c r="W375" t="str" cm="1">
        <f t="array" ref="W375">IFERROR(_xlfn.IFS(AND(V375="",X375&lt;&gt;"王园园组",X375&lt;&gt;"other"),K375,AND(V375="",X375="王园园组"),G375),"other")</f>
        <v>other</v>
      </c>
      <c r="X375" t="str" cm="1">
        <f t="array" ref="X375">IFERROR(_xlfn.IFS(AND(V375="",IFERROR(VLOOKUP(N375,#REF!,1,0),1)&lt;&gt;1),N375,AND(V375="",I375="王园园组"),"王园园组"),"other")</f>
        <v>other</v>
      </c>
      <c r="Y375">
        <f>IFERROR(_xlfn.XLOOKUP(MID(T375, FIND("#", SUBSTITUTE(T375, "-", "#", LEN(T375) - LEN(SUBSTITUTE(T375, "-", "")))) + 1, LEN(T375)),#REF!,#REF!),0)</f>
        <v>0</v>
      </c>
      <c r="Z375">
        <f>MONTH(续费明细实时[[#This Row],[success_time]])</f>
        <v>5</v>
      </c>
      <c r="AA375" s="8" t="e">
        <f>VLOOKUP(续费明细实时[[#This Row],[parent_user_id]],#REF!,27,0)</f>
        <v>#REF!</v>
      </c>
    </row>
    <row r="376" spans="1:27">
      <c r="A376" s="1">
        <v>45796</v>
      </c>
      <c r="B376" t="s">
        <v>15855</v>
      </c>
      <c r="C376" t="s">
        <v>15856</v>
      </c>
      <c r="D376" t="s">
        <v>1104</v>
      </c>
      <c r="E376" t="s">
        <v>1102</v>
      </c>
      <c r="F376">
        <v>180</v>
      </c>
      <c r="G376" t="s">
        <v>359</v>
      </c>
      <c r="H376" t="s">
        <v>559</v>
      </c>
      <c r="I376" t="s">
        <v>163</v>
      </c>
      <c r="J376">
        <v>14910</v>
      </c>
      <c r="K376" t="s">
        <v>359</v>
      </c>
      <c r="L376" t="s">
        <v>549</v>
      </c>
      <c r="M376" t="s">
        <v>559</v>
      </c>
      <c r="N376" t="s">
        <v>163</v>
      </c>
      <c r="O376" t="s">
        <v>473</v>
      </c>
      <c r="P376" t="s">
        <v>1877</v>
      </c>
      <c r="Q376" t="s">
        <v>15857</v>
      </c>
      <c r="R376" t="s">
        <v>626</v>
      </c>
      <c r="S376">
        <v>2100</v>
      </c>
      <c r="T376" t="s">
        <v>13028</v>
      </c>
      <c r="U376" s="4">
        <v>45796.466631944444</v>
      </c>
      <c r="V376" t="str">
        <f>IFERROR(VLOOKUP(B376,#REF!,1,0),"")</f>
        <v/>
      </c>
      <c r="W376" t="str" cm="1">
        <f t="array" ref="W376">IFERROR(_xlfn.IFS(AND(V376="",X376&lt;&gt;"王园园组",X376&lt;&gt;"other"),K376,AND(V376="",X376="王园园组"),G376),"other")</f>
        <v>other</v>
      </c>
      <c r="X376" t="str" cm="1">
        <f t="array" ref="X376">IFERROR(_xlfn.IFS(AND(V376="",IFERROR(VLOOKUP(N376,#REF!,1,0),1)&lt;&gt;1),N376,AND(V376="",I376="王园园组"),"王园园组"),"other")</f>
        <v>other</v>
      </c>
      <c r="Y376">
        <f>IFERROR(_xlfn.XLOOKUP(MID(T376, FIND("#", SUBSTITUTE(T376, "-", "#", LEN(T376) - LEN(SUBSTITUTE(T376, "-", "")))) + 1, LEN(T376)),#REF!,#REF!),0)</f>
        <v>0</v>
      </c>
      <c r="Z376">
        <f>MONTH(续费明细实时[[#This Row],[success_time]])</f>
        <v>5</v>
      </c>
      <c r="AA376" s="8" t="e">
        <f>VLOOKUP(续费明细实时[[#This Row],[parent_user_id]],#REF!,27,0)</f>
        <v>#REF!</v>
      </c>
    </row>
    <row r="377" spans="1:27">
      <c r="A377" s="1">
        <v>45801</v>
      </c>
      <c r="B377" t="s">
        <v>16385</v>
      </c>
      <c r="C377" t="s">
        <v>16386</v>
      </c>
      <c r="D377" t="s">
        <v>695</v>
      </c>
      <c r="E377" t="s">
        <v>546</v>
      </c>
      <c r="F377">
        <v>60</v>
      </c>
      <c r="G377" t="s">
        <v>2024</v>
      </c>
      <c r="H377" t="s">
        <v>559</v>
      </c>
      <c r="I377" t="s">
        <v>1876</v>
      </c>
      <c r="J377">
        <v>10970</v>
      </c>
      <c r="K377" t="s">
        <v>234</v>
      </c>
      <c r="L377" t="s">
        <v>549</v>
      </c>
      <c r="M377" t="s">
        <v>550</v>
      </c>
      <c r="N377" t="s">
        <v>551</v>
      </c>
      <c r="O377" t="s">
        <v>141</v>
      </c>
      <c r="P377" t="s">
        <v>1877</v>
      </c>
      <c r="Q377" t="s">
        <v>16387</v>
      </c>
      <c r="R377" t="s">
        <v>626</v>
      </c>
      <c r="S377">
        <v>1545</v>
      </c>
      <c r="T377" t="s">
        <v>1891</v>
      </c>
      <c r="U377" s="4">
        <v>45801.523333333331</v>
      </c>
      <c r="V377" t="str">
        <f>IFERROR(VLOOKUP(B377,#REF!,1,0),"")</f>
        <v/>
      </c>
      <c r="W377" t="str" cm="1">
        <f t="array" ref="W377">IFERROR(_xlfn.IFS(AND(V377="",X377&lt;&gt;"王园园组",X377&lt;&gt;"other"),K377,AND(V377="",X377="王园园组"),G377),"other")</f>
        <v>other</v>
      </c>
      <c r="X377" t="str" cm="1">
        <f t="array" ref="X377">IFERROR(_xlfn.IFS(AND(V377="",IFERROR(VLOOKUP(N377,#REF!,1,0),1)&lt;&gt;1),N377,AND(V377="",I377="王园园组"),"王园园组"),"other")</f>
        <v>other</v>
      </c>
      <c r="Y377">
        <f>IFERROR(_xlfn.XLOOKUP(MID(T377, FIND("#", SUBSTITUTE(T377, "-", "#", LEN(T377) - LEN(SUBSTITUTE(T377, "-", "")))) + 1, LEN(T377)),#REF!,#REF!),0)</f>
        <v>0</v>
      </c>
      <c r="Z377">
        <f>MONTH(续费明细实时[[#This Row],[success_time]])</f>
        <v>5</v>
      </c>
      <c r="AA377" s="8" t="e">
        <f>VLOOKUP(续费明细实时[[#This Row],[parent_user_id]],#REF!,27,0)</f>
        <v>#REF!</v>
      </c>
    </row>
    <row r="378" spans="1:27">
      <c r="A378" s="1">
        <v>45794</v>
      </c>
      <c r="B378" t="s">
        <v>15880</v>
      </c>
      <c r="C378" t="s">
        <v>15881</v>
      </c>
      <c r="D378" t="s">
        <v>548</v>
      </c>
      <c r="E378" t="s">
        <v>546</v>
      </c>
      <c r="F378">
        <v>240</v>
      </c>
      <c r="G378" t="s">
        <v>2056</v>
      </c>
      <c r="H378" t="s">
        <v>559</v>
      </c>
      <c r="I378" t="s">
        <v>1876</v>
      </c>
      <c r="J378">
        <v>31950</v>
      </c>
      <c r="K378" t="s">
        <v>208</v>
      </c>
      <c r="L378" t="s">
        <v>549</v>
      </c>
      <c r="M378" t="s">
        <v>550</v>
      </c>
      <c r="N378" t="s">
        <v>551</v>
      </c>
      <c r="O378" t="s">
        <v>149</v>
      </c>
      <c r="P378" t="s">
        <v>1877</v>
      </c>
      <c r="Q378" t="s">
        <v>15882</v>
      </c>
      <c r="R378" t="s">
        <v>626</v>
      </c>
      <c r="S378">
        <v>4500</v>
      </c>
      <c r="T378" t="s">
        <v>1931</v>
      </c>
      <c r="U378" s="4">
        <v>45794.461701388886</v>
      </c>
      <c r="V378" t="str">
        <f>IFERROR(VLOOKUP(B378,#REF!,1,0),"")</f>
        <v/>
      </c>
      <c r="W378" t="str" cm="1">
        <f t="array" ref="W378">IFERROR(_xlfn.IFS(AND(V378="",X378&lt;&gt;"王园园组",X378&lt;&gt;"other"),K378,AND(V378="",X378="王园园组"),G378),"other")</f>
        <v>other</v>
      </c>
      <c r="X378" t="str" cm="1">
        <f t="array" ref="X378">IFERROR(_xlfn.IFS(AND(V378="",IFERROR(VLOOKUP(N378,#REF!,1,0),1)&lt;&gt;1),N378,AND(V378="",I378="王园园组"),"王园园组"),"other")</f>
        <v>other</v>
      </c>
      <c r="Y378">
        <f>IFERROR(_xlfn.XLOOKUP(MID(T378, FIND("#", SUBSTITUTE(T378, "-", "#", LEN(T378) - LEN(SUBSTITUTE(T378, "-", "")))) + 1, LEN(T378)),#REF!,#REF!),0)</f>
        <v>0</v>
      </c>
      <c r="Z378">
        <f>MONTH(续费明细实时[[#This Row],[success_time]])</f>
        <v>5</v>
      </c>
      <c r="AA378" s="8" t="e">
        <f>VLOOKUP(续费明细实时[[#This Row],[parent_user_id]],#REF!,27,0)</f>
        <v>#REF!</v>
      </c>
    </row>
    <row r="379" spans="1:27">
      <c r="A379" s="1">
        <v>45790</v>
      </c>
      <c r="B379" t="s">
        <v>15883</v>
      </c>
      <c r="C379" t="s">
        <v>15884</v>
      </c>
      <c r="D379" t="s">
        <v>902</v>
      </c>
      <c r="E379" t="s">
        <v>546</v>
      </c>
      <c r="F379">
        <v>120</v>
      </c>
      <c r="G379" t="s">
        <v>1875</v>
      </c>
      <c r="H379" t="s">
        <v>559</v>
      </c>
      <c r="I379" t="s">
        <v>1876</v>
      </c>
      <c r="J379">
        <v>19106</v>
      </c>
      <c r="K379" t="s">
        <v>282</v>
      </c>
      <c r="L379" t="s">
        <v>549</v>
      </c>
      <c r="M379" t="s">
        <v>550</v>
      </c>
      <c r="N379" t="s">
        <v>136</v>
      </c>
      <c r="O379" t="s">
        <v>139</v>
      </c>
      <c r="P379" t="s">
        <v>1877</v>
      </c>
      <c r="Q379" t="s">
        <v>15885</v>
      </c>
      <c r="R379" t="s">
        <v>626</v>
      </c>
      <c r="S379">
        <v>2690.9977039999999</v>
      </c>
      <c r="T379" t="s">
        <v>1896</v>
      </c>
      <c r="U379" s="4">
        <v>45790.423946759256</v>
      </c>
      <c r="V379" t="str">
        <f>IFERROR(VLOOKUP(B379,#REF!,1,0),"")</f>
        <v/>
      </c>
      <c r="W379" t="str" cm="1">
        <f t="array" ref="W379">IFERROR(_xlfn.IFS(AND(V379="",X379&lt;&gt;"王园园组",X379&lt;&gt;"other"),K379,AND(V379="",X379="王园园组"),G379),"other")</f>
        <v>other</v>
      </c>
      <c r="X379" t="str" cm="1">
        <f t="array" ref="X379">IFERROR(_xlfn.IFS(AND(V379="",IFERROR(VLOOKUP(N379,#REF!,1,0),1)&lt;&gt;1),N379,AND(V379="",I379="王园园组"),"王园园组"),"other")</f>
        <v>other</v>
      </c>
      <c r="Y379">
        <f>IFERROR(_xlfn.XLOOKUP(MID(T379, FIND("#", SUBSTITUTE(T379, "-", "#", LEN(T379) - LEN(SUBSTITUTE(T379, "-", "")))) + 1, LEN(T379)),#REF!,#REF!),0)</f>
        <v>0</v>
      </c>
      <c r="Z379">
        <f>MONTH(续费明细实时[[#This Row],[success_time]])</f>
        <v>5</v>
      </c>
      <c r="AA379" s="8" t="e">
        <f>VLOOKUP(续费明细实时[[#This Row],[parent_user_id]],#REF!,27,0)</f>
        <v>#REF!</v>
      </c>
    </row>
    <row r="380" spans="1:27">
      <c r="A380" s="1">
        <v>45802</v>
      </c>
      <c r="B380" t="s">
        <v>16472</v>
      </c>
      <c r="C380" t="s">
        <v>16473</v>
      </c>
      <c r="D380" t="s">
        <v>548</v>
      </c>
      <c r="E380" t="s">
        <v>546</v>
      </c>
      <c r="F380">
        <v>240</v>
      </c>
      <c r="G380" t="s">
        <v>2061</v>
      </c>
      <c r="H380" t="s">
        <v>559</v>
      </c>
      <c r="I380" t="s">
        <v>1876</v>
      </c>
      <c r="J380">
        <v>31950</v>
      </c>
      <c r="K380" t="s">
        <v>289</v>
      </c>
      <c r="L380" t="s">
        <v>549</v>
      </c>
      <c r="M380" t="s">
        <v>550</v>
      </c>
      <c r="N380" t="s">
        <v>136</v>
      </c>
      <c r="O380" t="s">
        <v>283</v>
      </c>
      <c r="P380" t="s">
        <v>1877</v>
      </c>
      <c r="Q380" t="s">
        <v>16474</v>
      </c>
      <c r="R380" t="s">
        <v>626</v>
      </c>
      <c r="S380">
        <v>4500</v>
      </c>
      <c r="T380" t="s">
        <v>1931</v>
      </c>
      <c r="U380" s="4">
        <v>45802.786585648151</v>
      </c>
      <c r="V380" t="str">
        <f>IFERROR(VLOOKUP(B380,#REF!,1,0),"")</f>
        <v/>
      </c>
      <c r="W380" t="str" cm="1">
        <f t="array" ref="W380">IFERROR(_xlfn.IFS(AND(V380="",X380&lt;&gt;"王园园组",X380&lt;&gt;"other"),K380,AND(V380="",X380="王园园组"),G380),"other")</f>
        <v>other</v>
      </c>
      <c r="X380" t="str" cm="1">
        <f t="array" ref="X380">IFERROR(_xlfn.IFS(AND(V380="",IFERROR(VLOOKUP(N380,#REF!,1,0),1)&lt;&gt;1),N380,AND(V380="",I380="王园园组"),"王园园组"),"other")</f>
        <v>other</v>
      </c>
      <c r="Y380">
        <f>IFERROR(_xlfn.XLOOKUP(MID(T380, FIND("#", SUBSTITUTE(T380, "-", "#", LEN(T380) - LEN(SUBSTITUTE(T380, "-", "")))) + 1, LEN(T380)),#REF!,#REF!),0)</f>
        <v>0</v>
      </c>
      <c r="Z380">
        <f>MONTH(续费明细实时[[#This Row],[success_time]])</f>
        <v>5</v>
      </c>
      <c r="AA380" s="8" t="e">
        <f>VLOOKUP(续费明细实时[[#This Row],[parent_user_id]],#REF!,27,0)</f>
        <v>#REF!</v>
      </c>
    </row>
    <row r="381" spans="1:27">
      <c r="A381" s="1">
        <v>45789</v>
      </c>
      <c r="B381" t="s">
        <v>10987</v>
      </c>
      <c r="C381" t="s">
        <v>10988</v>
      </c>
      <c r="D381" t="s">
        <v>548</v>
      </c>
      <c r="E381" t="s">
        <v>546</v>
      </c>
      <c r="F381">
        <v>36</v>
      </c>
      <c r="G381" t="s">
        <v>1905</v>
      </c>
      <c r="H381" t="s">
        <v>559</v>
      </c>
      <c r="I381" t="s">
        <v>1876</v>
      </c>
      <c r="J381">
        <v>8513</v>
      </c>
      <c r="K381" t="s">
        <v>230</v>
      </c>
      <c r="L381" t="s">
        <v>549</v>
      </c>
      <c r="M381" t="s">
        <v>550</v>
      </c>
      <c r="N381" t="s">
        <v>551</v>
      </c>
      <c r="O381" t="s">
        <v>145</v>
      </c>
      <c r="P381" t="s">
        <v>1877</v>
      </c>
      <c r="Q381" t="s">
        <v>10989</v>
      </c>
      <c r="R381" t="s">
        <v>626</v>
      </c>
      <c r="S381">
        <v>1199</v>
      </c>
      <c r="T381" t="s">
        <v>557</v>
      </c>
      <c r="U381" s="4">
        <v>45789.568240740744</v>
      </c>
      <c r="V381" t="str">
        <f>IFERROR(VLOOKUP(B381,#REF!,1,0),"")</f>
        <v/>
      </c>
      <c r="W381" t="str" cm="1">
        <f t="array" ref="W381">IFERROR(_xlfn.IFS(AND(V381="",X381&lt;&gt;"王园园组",X381&lt;&gt;"other"),K381,AND(V381="",X381="王园园组"),G381),"other")</f>
        <v>other</v>
      </c>
      <c r="X381" t="str" cm="1">
        <f t="array" ref="X381">IFERROR(_xlfn.IFS(AND(V381="",IFERROR(VLOOKUP(N381,#REF!,1,0),1)&lt;&gt;1),N381,AND(V381="",I381="王园园组"),"王园园组"),"other")</f>
        <v>other</v>
      </c>
      <c r="Y381">
        <f>IFERROR(_xlfn.XLOOKUP(MID(T381, FIND("#", SUBSTITUTE(T381, "-", "#", LEN(T381) - LEN(SUBSTITUTE(T381, "-", "")))) + 1, LEN(T381)),#REF!,#REF!),0)</f>
        <v>0</v>
      </c>
      <c r="Z381">
        <f>MONTH(续费明细实时[[#This Row],[success_time]])</f>
        <v>5</v>
      </c>
      <c r="AA381" s="8" t="e">
        <f>VLOOKUP(续费明细实时[[#This Row],[parent_user_id]],#REF!,27,0)</f>
        <v>#REF!</v>
      </c>
    </row>
    <row r="382" spans="1:27">
      <c r="A382" s="1">
        <v>45797</v>
      </c>
      <c r="B382" t="s">
        <v>14781</v>
      </c>
      <c r="C382" t="s">
        <v>14782</v>
      </c>
      <c r="D382" t="s">
        <v>548</v>
      </c>
      <c r="E382" t="s">
        <v>546</v>
      </c>
      <c r="F382">
        <v>240</v>
      </c>
      <c r="G382" t="s">
        <v>1969</v>
      </c>
      <c r="H382" t="s">
        <v>559</v>
      </c>
      <c r="I382" t="s">
        <v>1876</v>
      </c>
      <c r="J382">
        <v>31950</v>
      </c>
      <c r="K382" t="s">
        <v>221</v>
      </c>
      <c r="L382" t="s">
        <v>549</v>
      </c>
      <c r="M382" t="s">
        <v>550</v>
      </c>
      <c r="N382" t="s">
        <v>551</v>
      </c>
      <c r="O382" t="s">
        <v>145</v>
      </c>
      <c r="P382" t="s">
        <v>1877</v>
      </c>
      <c r="Q382" t="s">
        <v>14783</v>
      </c>
      <c r="R382" t="s">
        <v>626</v>
      </c>
      <c r="S382">
        <v>4500</v>
      </c>
      <c r="T382" t="s">
        <v>1931</v>
      </c>
      <c r="U382" s="4">
        <v>45797.359201388892</v>
      </c>
      <c r="V382" t="str">
        <f>IFERROR(VLOOKUP(B382,#REF!,1,0),"")</f>
        <v/>
      </c>
      <c r="W382" t="str" cm="1">
        <f t="array" ref="W382">IFERROR(_xlfn.IFS(AND(V382="",X382&lt;&gt;"王园园组",X382&lt;&gt;"other"),K382,AND(V382="",X382="王园园组"),G382),"other")</f>
        <v>other</v>
      </c>
      <c r="X382" t="str" cm="1">
        <f t="array" ref="X382">IFERROR(_xlfn.IFS(AND(V382="",IFERROR(VLOOKUP(N382,#REF!,1,0),1)&lt;&gt;1),N382,AND(V382="",I382="王园园组"),"王园园组"),"other")</f>
        <v>other</v>
      </c>
      <c r="Y382">
        <f>IFERROR(_xlfn.XLOOKUP(MID(T382, FIND("#", SUBSTITUTE(T382, "-", "#", LEN(T382) - LEN(SUBSTITUTE(T382, "-", "")))) + 1, LEN(T382)),#REF!,#REF!),0)</f>
        <v>0</v>
      </c>
      <c r="Z382">
        <f>MONTH(续费明细实时[[#This Row],[success_time]])</f>
        <v>5</v>
      </c>
      <c r="AA382" s="8" t="e">
        <f>VLOOKUP(续费明细实时[[#This Row],[parent_user_id]],#REF!,27,0)</f>
        <v>#REF!</v>
      </c>
    </row>
    <row r="383" spans="1:27">
      <c r="A383" s="1">
        <v>45801</v>
      </c>
      <c r="B383" t="s">
        <v>14784</v>
      </c>
      <c r="C383" t="s">
        <v>14785</v>
      </c>
      <c r="D383" t="s">
        <v>548</v>
      </c>
      <c r="E383" t="s">
        <v>546</v>
      </c>
      <c r="F383">
        <v>120</v>
      </c>
      <c r="G383" t="s">
        <v>1978</v>
      </c>
      <c r="H383" t="s">
        <v>559</v>
      </c>
      <c r="I383" t="s">
        <v>1876</v>
      </c>
      <c r="J383">
        <v>17750</v>
      </c>
      <c r="K383" t="s">
        <v>259</v>
      </c>
      <c r="L383" t="s">
        <v>549</v>
      </c>
      <c r="M383" t="s">
        <v>550</v>
      </c>
      <c r="N383" t="s">
        <v>136</v>
      </c>
      <c r="O383" t="s">
        <v>147</v>
      </c>
      <c r="P383" t="s">
        <v>1877</v>
      </c>
      <c r="Q383" t="s">
        <v>14786</v>
      </c>
      <c r="R383" t="s">
        <v>626</v>
      </c>
      <c r="S383">
        <v>2500</v>
      </c>
      <c r="T383" t="s">
        <v>1896</v>
      </c>
      <c r="U383" s="4">
        <v>45801.36991898148</v>
      </c>
      <c r="V383" t="str">
        <f>IFERROR(VLOOKUP(B383,#REF!,1,0),"")</f>
        <v/>
      </c>
      <c r="W383" t="str" cm="1">
        <f t="array" ref="W383">IFERROR(_xlfn.IFS(AND(V383="",X383&lt;&gt;"王园园组",X383&lt;&gt;"other"),K383,AND(V383="",X383="王园园组"),G383),"other")</f>
        <v>other</v>
      </c>
      <c r="X383" t="str" cm="1">
        <f t="array" ref="X383">IFERROR(_xlfn.IFS(AND(V383="",IFERROR(VLOOKUP(N383,#REF!,1,0),1)&lt;&gt;1),N383,AND(V383="",I383="王园园组"),"王园园组"),"other")</f>
        <v>other</v>
      </c>
      <c r="Y383">
        <f>IFERROR(_xlfn.XLOOKUP(MID(T383, FIND("#", SUBSTITUTE(T383, "-", "#", LEN(T383) - LEN(SUBSTITUTE(T383, "-", "")))) + 1, LEN(T383)),#REF!,#REF!),0)</f>
        <v>0</v>
      </c>
      <c r="Z383">
        <f>MONTH(续费明细实时[[#This Row],[success_time]])</f>
        <v>5</v>
      </c>
      <c r="AA383" s="8" t="e">
        <f>VLOOKUP(续费明细实时[[#This Row],[parent_user_id]],#REF!,27,0)</f>
        <v>#REF!</v>
      </c>
    </row>
    <row r="384" spans="1:27">
      <c r="A384" s="1">
        <v>45801</v>
      </c>
      <c r="B384" t="s">
        <v>14499</v>
      </c>
      <c r="C384" t="s">
        <v>14500</v>
      </c>
      <c r="D384" t="s">
        <v>610</v>
      </c>
      <c r="E384" t="s">
        <v>546</v>
      </c>
      <c r="F384">
        <v>60</v>
      </c>
      <c r="G384" t="s">
        <v>2079</v>
      </c>
      <c r="H384" t="s">
        <v>559</v>
      </c>
      <c r="I384" t="s">
        <v>1876</v>
      </c>
      <c r="J384">
        <v>10768</v>
      </c>
      <c r="K384" t="s">
        <v>291</v>
      </c>
      <c r="L384" t="s">
        <v>549</v>
      </c>
      <c r="M384" t="s">
        <v>550</v>
      </c>
      <c r="N384" t="s">
        <v>136</v>
      </c>
      <c r="O384" t="s">
        <v>292</v>
      </c>
      <c r="P384" t="s">
        <v>1877</v>
      </c>
      <c r="Q384" t="s">
        <v>14501</v>
      </c>
      <c r="R384" t="s">
        <v>626</v>
      </c>
      <c r="S384">
        <v>1516.562527</v>
      </c>
      <c r="T384" t="s">
        <v>1891</v>
      </c>
      <c r="U384" s="4">
        <v>45801.549317129633</v>
      </c>
      <c r="V384" t="str">
        <f>IFERROR(VLOOKUP(B384,#REF!,1,0),"")</f>
        <v/>
      </c>
      <c r="W384" t="str" cm="1">
        <f t="array" ref="W384">IFERROR(_xlfn.IFS(AND(V384="",X384&lt;&gt;"王园园组",X384&lt;&gt;"other"),K384,AND(V384="",X384="王园园组"),G384),"other")</f>
        <v>other</v>
      </c>
      <c r="X384" t="str" cm="1">
        <f t="array" ref="X384">IFERROR(_xlfn.IFS(AND(V384="",IFERROR(VLOOKUP(N384,#REF!,1,0),1)&lt;&gt;1),N384,AND(V384="",I384="王园园组"),"王园园组"),"other")</f>
        <v>other</v>
      </c>
      <c r="Y384">
        <f>IFERROR(_xlfn.XLOOKUP(MID(T384, FIND("#", SUBSTITUTE(T384, "-", "#", LEN(T384) - LEN(SUBSTITUTE(T384, "-", "")))) + 1, LEN(T384)),#REF!,#REF!),0)</f>
        <v>0</v>
      </c>
      <c r="Z384">
        <f>MONTH(续费明细实时[[#This Row],[success_time]])</f>
        <v>5</v>
      </c>
      <c r="AA384" s="8" t="e">
        <f>VLOOKUP(续费明细实时[[#This Row],[parent_user_id]],#REF!,27,0)</f>
        <v>#REF!</v>
      </c>
    </row>
    <row r="385" spans="1:27">
      <c r="A385" s="1">
        <v>45795</v>
      </c>
      <c r="B385" t="s">
        <v>14966</v>
      </c>
      <c r="C385" t="s">
        <v>14967</v>
      </c>
      <c r="D385" t="s">
        <v>548</v>
      </c>
      <c r="E385" t="s">
        <v>546</v>
      </c>
      <c r="F385">
        <v>60</v>
      </c>
      <c r="G385" t="s">
        <v>1894</v>
      </c>
      <c r="H385" t="s">
        <v>559</v>
      </c>
      <c r="I385" t="s">
        <v>1876</v>
      </c>
      <c r="J385">
        <v>10650</v>
      </c>
      <c r="K385" t="s">
        <v>248</v>
      </c>
      <c r="L385" t="s">
        <v>549</v>
      </c>
      <c r="M385" t="s">
        <v>550</v>
      </c>
      <c r="N385" t="s">
        <v>551</v>
      </c>
      <c r="O385" t="s">
        <v>242</v>
      </c>
      <c r="P385" t="s">
        <v>1877</v>
      </c>
      <c r="Q385" t="s">
        <v>14968</v>
      </c>
      <c r="R385" t="s">
        <v>626</v>
      </c>
      <c r="S385">
        <v>1500</v>
      </c>
      <c r="T385" t="s">
        <v>1891</v>
      </c>
      <c r="U385" s="4">
        <v>45795.342118055552</v>
      </c>
      <c r="V385" t="str">
        <f>IFERROR(VLOOKUP(B385,#REF!,1,0),"")</f>
        <v/>
      </c>
      <c r="W385" t="str" cm="1">
        <f t="array" ref="W385">IFERROR(_xlfn.IFS(AND(V385="",X385&lt;&gt;"王园园组",X385&lt;&gt;"other"),K385,AND(V385="",X385="王园园组"),G385),"other")</f>
        <v>other</v>
      </c>
      <c r="X385" t="str" cm="1">
        <f t="array" ref="X385">IFERROR(_xlfn.IFS(AND(V385="",IFERROR(VLOOKUP(N385,#REF!,1,0),1)&lt;&gt;1),N385,AND(V385="",I385="王园园组"),"王园园组"),"other")</f>
        <v>other</v>
      </c>
      <c r="Y385">
        <f>IFERROR(_xlfn.XLOOKUP(MID(T385, FIND("#", SUBSTITUTE(T385, "-", "#", LEN(T385) - LEN(SUBSTITUTE(T385, "-", "")))) + 1, LEN(T385)),#REF!,#REF!),0)</f>
        <v>0</v>
      </c>
      <c r="Z385">
        <f>MONTH(续费明细实时[[#This Row],[success_time]])</f>
        <v>5</v>
      </c>
      <c r="AA385" s="8" t="e">
        <f>VLOOKUP(续费明细实时[[#This Row],[parent_user_id]],#REF!,27,0)</f>
        <v>#REF!</v>
      </c>
    </row>
    <row r="386" spans="1:27">
      <c r="A386" s="1">
        <v>45788</v>
      </c>
      <c r="B386" t="s">
        <v>8886</v>
      </c>
      <c r="C386" t="s">
        <v>8887</v>
      </c>
      <c r="D386" t="s">
        <v>548</v>
      </c>
      <c r="E386" t="s">
        <v>546</v>
      </c>
      <c r="F386">
        <v>240</v>
      </c>
      <c r="G386" t="s">
        <v>1905</v>
      </c>
      <c r="H386" t="s">
        <v>559</v>
      </c>
      <c r="I386" t="s">
        <v>1876</v>
      </c>
      <c r="J386">
        <v>32909</v>
      </c>
      <c r="K386" t="s">
        <v>289</v>
      </c>
      <c r="L386" t="s">
        <v>549</v>
      </c>
      <c r="M386" t="s">
        <v>550</v>
      </c>
      <c r="N386" t="s">
        <v>136</v>
      </c>
      <c r="O386" t="s">
        <v>283</v>
      </c>
      <c r="P386" t="s">
        <v>1877</v>
      </c>
      <c r="Q386" t="s">
        <v>8888</v>
      </c>
      <c r="R386" t="s">
        <v>626</v>
      </c>
      <c r="S386">
        <v>4635</v>
      </c>
      <c r="T386" t="s">
        <v>1931</v>
      </c>
      <c r="U386" s="4">
        <v>45788.446064814816</v>
      </c>
      <c r="V386" t="str">
        <f>IFERROR(VLOOKUP(B386,#REF!,1,0),"")</f>
        <v/>
      </c>
      <c r="W386" t="str" cm="1">
        <f t="array" ref="W386">IFERROR(_xlfn.IFS(AND(V386="",X386&lt;&gt;"王园园组",X386&lt;&gt;"other"),K386,AND(V386="",X386="王园园组"),G386),"other")</f>
        <v>other</v>
      </c>
      <c r="X386" t="str" cm="1">
        <f t="array" ref="X386">IFERROR(_xlfn.IFS(AND(V386="",IFERROR(VLOOKUP(N386,#REF!,1,0),1)&lt;&gt;1),N386,AND(V386="",I386="王园园组"),"王园园组"),"other")</f>
        <v>other</v>
      </c>
      <c r="Y386">
        <f>IFERROR(_xlfn.XLOOKUP(MID(T386, FIND("#", SUBSTITUTE(T386, "-", "#", LEN(T386) - LEN(SUBSTITUTE(T386, "-", "")))) + 1, LEN(T386)),#REF!,#REF!),0)</f>
        <v>0</v>
      </c>
      <c r="Z386">
        <f>MONTH(续费明细实时[[#This Row],[success_time]])</f>
        <v>5</v>
      </c>
      <c r="AA386" s="8" t="e">
        <f>VLOOKUP(续费明细实时[[#This Row],[parent_user_id]],#REF!,27,0)</f>
        <v>#REF!</v>
      </c>
    </row>
    <row r="387" spans="1:27">
      <c r="A387" s="1">
        <v>45799</v>
      </c>
      <c r="B387" t="s">
        <v>14778</v>
      </c>
      <c r="C387" t="s">
        <v>14779</v>
      </c>
      <c r="D387" t="s">
        <v>548</v>
      </c>
      <c r="E387" t="s">
        <v>546</v>
      </c>
      <c r="F387">
        <v>120</v>
      </c>
      <c r="G387" t="s">
        <v>1929</v>
      </c>
      <c r="H387" t="s">
        <v>559</v>
      </c>
      <c r="I387" t="s">
        <v>1876</v>
      </c>
      <c r="J387">
        <v>17750</v>
      </c>
      <c r="K387" t="s">
        <v>217</v>
      </c>
      <c r="L387" t="s">
        <v>549</v>
      </c>
      <c r="M387" t="s">
        <v>550</v>
      </c>
      <c r="N387" t="s">
        <v>551</v>
      </c>
      <c r="O387" t="s">
        <v>145</v>
      </c>
      <c r="P387" t="s">
        <v>1877</v>
      </c>
      <c r="Q387" t="s">
        <v>14780</v>
      </c>
      <c r="R387" t="s">
        <v>626</v>
      </c>
      <c r="S387">
        <v>2500</v>
      </c>
      <c r="T387" t="s">
        <v>1896</v>
      </c>
      <c r="U387" s="4">
        <v>45799.898819444446</v>
      </c>
      <c r="V387" t="str">
        <f>IFERROR(VLOOKUP(B387,#REF!,1,0),"")</f>
        <v/>
      </c>
      <c r="W387" t="str" cm="1">
        <f t="array" ref="W387">IFERROR(_xlfn.IFS(AND(V387="",X387&lt;&gt;"王园园组",X387&lt;&gt;"other"),K387,AND(V387="",X387="王园园组"),G387),"other")</f>
        <v>other</v>
      </c>
      <c r="X387" t="str" cm="1">
        <f t="array" ref="X387">IFERROR(_xlfn.IFS(AND(V387="",IFERROR(VLOOKUP(N387,#REF!,1,0),1)&lt;&gt;1),N387,AND(V387="",I387="王园园组"),"王园园组"),"other")</f>
        <v>other</v>
      </c>
      <c r="Y387">
        <f>IFERROR(_xlfn.XLOOKUP(MID(T387, FIND("#", SUBSTITUTE(T387, "-", "#", LEN(T387) - LEN(SUBSTITUTE(T387, "-", "")))) + 1, LEN(T387)),#REF!,#REF!),0)</f>
        <v>0</v>
      </c>
      <c r="Z387">
        <f>MONTH(续费明细实时[[#This Row],[success_time]])</f>
        <v>5</v>
      </c>
      <c r="AA387" s="8" t="e">
        <f>VLOOKUP(续费明细实时[[#This Row],[parent_user_id]],#REF!,27,0)</f>
        <v>#REF!</v>
      </c>
    </row>
    <row r="388" spans="1:27" hidden="1">
      <c r="A388" s="1">
        <v>45786</v>
      </c>
      <c r="B388" t="s">
        <v>2085</v>
      </c>
      <c r="C388" t="s">
        <v>2086</v>
      </c>
      <c r="D388" t="s">
        <v>648</v>
      </c>
      <c r="E388" t="s">
        <v>546</v>
      </c>
      <c r="F388">
        <v>48</v>
      </c>
      <c r="G388" t="s">
        <v>2087</v>
      </c>
      <c r="H388" t="s">
        <v>806</v>
      </c>
      <c r="I388" t="s">
        <v>626</v>
      </c>
      <c r="J388">
        <v>11758</v>
      </c>
      <c r="K388" t="s">
        <v>2087</v>
      </c>
      <c r="L388" t="s">
        <v>805</v>
      </c>
      <c r="M388" t="s">
        <v>806</v>
      </c>
      <c r="N388" t="s">
        <v>649</v>
      </c>
      <c r="O388" t="s">
        <v>649</v>
      </c>
      <c r="P388" t="s">
        <v>1877</v>
      </c>
      <c r="Q388" t="s">
        <v>2088</v>
      </c>
      <c r="R388" t="s">
        <v>626</v>
      </c>
      <c r="S388">
        <v>1656.07709</v>
      </c>
      <c r="T388" t="s">
        <v>571</v>
      </c>
      <c r="U388" s="4">
        <v>45786.807881944442</v>
      </c>
      <c r="V388" t="str">
        <f>IFERROR(VLOOKUP(B388,#REF!,1,0),"")</f>
        <v/>
      </c>
      <c r="W388" t="str" cm="1">
        <f t="array" ref="W388">IFERROR(_xlfn.IFS(AND(V388="",X388&lt;&gt;"王园园组",X388&lt;&gt;"other"),K388,AND(V388="",X388="王园园组"),G388),"other")</f>
        <v>other</v>
      </c>
      <c r="X388" t="str" cm="1">
        <f t="array" ref="X388">IFERROR(_xlfn.IFS(AND(V388="",IFERROR(VLOOKUP(N388,#REF!,1,0),1)&lt;&gt;1),N388,AND(V388="",I388="王园园组"),"王园园组"),"other")</f>
        <v>other</v>
      </c>
      <c r="Y388">
        <f>IFERROR(_xlfn.XLOOKUP(MID(T388, FIND("#", SUBSTITUTE(T388, "-", "#", LEN(T388) - LEN(SUBSTITUTE(T388, "-", "")))) + 1, LEN(T388)),#REF!,#REF!),0)</f>
        <v>0</v>
      </c>
      <c r="Z388">
        <f>MONTH(续费明细实时[[#This Row],[success_time]])</f>
        <v>5</v>
      </c>
      <c r="AA388" s="8" t="e">
        <f>VLOOKUP(续费明细实时[[#This Row],[parent_user_id]],#REF!,27,0)</f>
        <v>#REF!</v>
      </c>
    </row>
    <row r="389" spans="1:27">
      <c r="A389" s="1">
        <v>45778</v>
      </c>
      <c r="B389" t="s">
        <v>2092</v>
      </c>
      <c r="C389" t="s">
        <v>2093</v>
      </c>
      <c r="D389" t="s">
        <v>548</v>
      </c>
      <c r="E389" t="s">
        <v>546</v>
      </c>
      <c r="F389">
        <v>48</v>
      </c>
      <c r="G389" t="s">
        <v>2056</v>
      </c>
      <c r="H389" t="s">
        <v>559</v>
      </c>
      <c r="I389" t="s">
        <v>1876</v>
      </c>
      <c r="J389">
        <v>11346</v>
      </c>
      <c r="K389" t="s">
        <v>433</v>
      </c>
      <c r="L389" t="s">
        <v>549</v>
      </c>
      <c r="M389" t="s">
        <v>550</v>
      </c>
      <c r="N389" t="s">
        <v>136</v>
      </c>
      <c r="O389" t="s">
        <v>283</v>
      </c>
      <c r="P389" t="s">
        <v>1877</v>
      </c>
      <c r="Q389" t="s">
        <v>2094</v>
      </c>
      <c r="R389" t="s">
        <v>626</v>
      </c>
      <c r="S389">
        <v>1598</v>
      </c>
      <c r="T389" t="s">
        <v>571</v>
      </c>
      <c r="U389" s="4">
        <v>45778.011284722219</v>
      </c>
      <c r="V389" t="str">
        <f>IFERROR(VLOOKUP(B389,#REF!,1,0),"")</f>
        <v/>
      </c>
      <c r="W389" t="str" cm="1">
        <f t="array" ref="W389">IFERROR(_xlfn.IFS(AND(V389="",X389&lt;&gt;"王园园组",X389&lt;&gt;"other"),K389,AND(V389="",X389="王园园组"),G389),"other")</f>
        <v>other</v>
      </c>
      <c r="X389" t="str" cm="1">
        <f t="array" ref="X389">IFERROR(_xlfn.IFS(AND(V389="",IFERROR(VLOOKUP(N389,#REF!,1,0),1)&lt;&gt;1),N389,AND(V389="",I389="王园园组"),"王园园组"),"other")</f>
        <v>other</v>
      </c>
      <c r="Y389">
        <f>IFERROR(_xlfn.XLOOKUP(MID(T389, FIND("#", SUBSTITUTE(T389, "-", "#", LEN(T389) - LEN(SUBSTITUTE(T389, "-", "")))) + 1, LEN(T389)),#REF!,#REF!),0)</f>
        <v>0</v>
      </c>
      <c r="Z389">
        <f>MONTH(续费明细实时[[#This Row],[success_time]])</f>
        <v>5</v>
      </c>
      <c r="AA389" s="8" t="e">
        <f>VLOOKUP(续费明细实时[[#This Row],[parent_user_id]],#REF!,27,0)</f>
        <v>#REF!</v>
      </c>
    </row>
    <row r="390" spans="1:27">
      <c r="A390" s="1">
        <v>45790</v>
      </c>
      <c r="B390" t="s">
        <v>14763</v>
      </c>
      <c r="C390" t="s">
        <v>14764</v>
      </c>
      <c r="D390" t="s">
        <v>610</v>
      </c>
      <c r="E390" t="s">
        <v>546</v>
      </c>
      <c r="F390">
        <v>60</v>
      </c>
      <c r="G390" t="s">
        <v>1875</v>
      </c>
      <c r="H390" t="s">
        <v>559</v>
      </c>
      <c r="I390" t="s">
        <v>1876</v>
      </c>
      <c r="J390">
        <v>10768</v>
      </c>
      <c r="K390" t="s">
        <v>279</v>
      </c>
      <c r="L390" t="s">
        <v>549</v>
      </c>
      <c r="M390" t="s">
        <v>550</v>
      </c>
      <c r="N390" t="s">
        <v>136</v>
      </c>
      <c r="O390" t="s">
        <v>139</v>
      </c>
      <c r="P390" t="s">
        <v>1877</v>
      </c>
      <c r="Q390" t="s">
        <v>14765</v>
      </c>
      <c r="R390" t="s">
        <v>626</v>
      </c>
      <c r="S390">
        <v>1516.562527</v>
      </c>
      <c r="T390" t="s">
        <v>1891</v>
      </c>
      <c r="U390" s="4">
        <v>45790.760960648149</v>
      </c>
      <c r="V390" t="str">
        <f>IFERROR(VLOOKUP(B390,#REF!,1,0),"")</f>
        <v/>
      </c>
      <c r="W390" t="str" cm="1">
        <f t="array" ref="W390">IFERROR(_xlfn.IFS(AND(V390="",X390&lt;&gt;"王园园组",X390&lt;&gt;"other"),K390,AND(V390="",X390="王园园组"),G390),"other")</f>
        <v>other</v>
      </c>
      <c r="X390" t="str" cm="1">
        <f t="array" ref="X390">IFERROR(_xlfn.IFS(AND(V390="",IFERROR(VLOOKUP(N390,#REF!,1,0),1)&lt;&gt;1),N390,AND(V390="",I390="王园园组"),"王园园组"),"other")</f>
        <v>other</v>
      </c>
      <c r="Y390">
        <f>IFERROR(_xlfn.XLOOKUP(MID(T390, FIND("#", SUBSTITUTE(T390, "-", "#", LEN(T390) - LEN(SUBSTITUTE(T390, "-", "")))) + 1, LEN(T390)),#REF!,#REF!),0)</f>
        <v>0</v>
      </c>
      <c r="Z390">
        <f>MONTH(续费明细实时[[#This Row],[success_time]])</f>
        <v>5</v>
      </c>
      <c r="AA390" s="8" t="e">
        <f>VLOOKUP(续费明细实时[[#This Row],[parent_user_id]],#REF!,27,0)</f>
        <v>#REF!</v>
      </c>
    </row>
    <row r="391" spans="1:27">
      <c r="A391" s="1">
        <v>45796</v>
      </c>
      <c r="B391" t="s">
        <v>15932</v>
      </c>
      <c r="C391" t="s">
        <v>15933</v>
      </c>
      <c r="D391" t="s">
        <v>548</v>
      </c>
      <c r="E391" t="s">
        <v>546</v>
      </c>
      <c r="F391">
        <v>120</v>
      </c>
      <c r="G391" t="s">
        <v>2056</v>
      </c>
      <c r="H391" t="s">
        <v>559</v>
      </c>
      <c r="I391" t="s">
        <v>1876</v>
      </c>
      <c r="J391">
        <v>17750</v>
      </c>
      <c r="K391" t="s">
        <v>243</v>
      </c>
      <c r="L391" t="s">
        <v>549</v>
      </c>
      <c r="M391" t="s">
        <v>550</v>
      </c>
      <c r="N391" t="s">
        <v>551</v>
      </c>
      <c r="O391" t="s">
        <v>242</v>
      </c>
      <c r="P391" t="s">
        <v>1877</v>
      </c>
      <c r="Q391" t="s">
        <v>15934</v>
      </c>
      <c r="R391" t="s">
        <v>626</v>
      </c>
      <c r="S391">
        <v>2500</v>
      </c>
      <c r="T391" t="s">
        <v>1896</v>
      </c>
      <c r="U391" s="4">
        <v>45796.390266203707</v>
      </c>
      <c r="V391" t="str">
        <f>IFERROR(VLOOKUP(B391,#REF!,1,0),"")</f>
        <v/>
      </c>
      <c r="W391" t="str" cm="1">
        <f t="array" ref="W391">IFERROR(_xlfn.IFS(AND(V391="",X391&lt;&gt;"王园园组",X391&lt;&gt;"other"),K391,AND(V391="",X391="王园园组"),G391),"other")</f>
        <v>other</v>
      </c>
      <c r="X391" t="str" cm="1">
        <f t="array" ref="X391">IFERROR(_xlfn.IFS(AND(V391="",IFERROR(VLOOKUP(N391,#REF!,1,0),1)&lt;&gt;1),N391,AND(V391="",I391="王园园组"),"王园园组"),"other")</f>
        <v>other</v>
      </c>
      <c r="Y391">
        <f>IFERROR(_xlfn.XLOOKUP(MID(T391, FIND("#", SUBSTITUTE(T391, "-", "#", LEN(T391) - LEN(SUBSTITUTE(T391, "-", "")))) + 1, LEN(T391)),#REF!,#REF!),0)</f>
        <v>0</v>
      </c>
      <c r="Z391">
        <f>MONTH(续费明细实时[[#This Row],[success_time]])</f>
        <v>5</v>
      </c>
      <c r="AA391" s="8" t="e">
        <f>VLOOKUP(续费明细实时[[#This Row],[parent_user_id]],#REF!,27,0)</f>
        <v>#REF!</v>
      </c>
    </row>
    <row r="392" spans="1:27">
      <c r="A392" s="1">
        <v>45786</v>
      </c>
      <c r="B392" t="s">
        <v>2895</v>
      </c>
      <c r="C392" t="s">
        <v>2896</v>
      </c>
      <c r="D392" t="s">
        <v>548</v>
      </c>
      <c r="E392" t="s">
        <v>546</v>
      </c>
      <c r="F392">
        <v>240</v>
      </c>
      <c r="G392" t="s">
        <v>1939</v>
      </c>
      <c r="H392" t="s">
        <v>559</v>
      </c>
      <c r="I392" t="s">
        <v>1876</v>
      </c>
      <c r="J392">
        <v>32909</v>
      </c>
      <c r="K392" t="s">
        <v>195</v>
      </c>
      <c r="L392" t="s">
        <v>549</v>
      </c>
      <c r="M392" t="s">
        <v>559</v>
      </c>
      <c r="N392" t="s">
        <v>469</v>
      </c>
      <c r="O392" t="s">
        <v>189</v>
      </c>
      <c r="P392" t="s">
        <v>1877</v>
      </c>
      <c r="Q392" t="s">
        <v>2897</v>
      </c>
      <c r="R392" t="s">
        <v>626</v>
      </c>
      <c r="S392">
        <v>4635</v>
      </c>
      <c r="T392" t="s">
        <v>1931</v>
      </c>
      <c r="U392" s="4">
        <v>45786.339085648149</v>
      </c>
      <c r="V392" t="str">
        <f>IFERROR(VLOOKUP(B392,#REF!,1,0),"")</f>
        <v/>
      </c>
      <c r="W392" t="str" cm="1">
        <f t="array" ref="W392">IFERROR(_xlfn.IFS(AND(V392="",X392&lt;&gt;"王园园组",X392&lt;&gt;"other"),K392,AND(V392="",X392="王园园组"),G392),"other")</f>
        <v>other</v>
      </c>
      <c r="X392" t="str" cm="1">
        <f t="array" ref="X392">IFERROR(_xlfn.IFS(AND(V392="",IFERROR(VLOOKUP(N392,#REF!,1,0),1)&lt;&gt;1),N392,AND(V392="",I392="王园园组"),"王园园组"),"other")</f>
        <v>other</v>
      </c>
      <c r="Y392">
        <f>IFERROR(_xlfn.XLOOKUP(MID(T392, FIND("#", SUBSTITUTE(T392, "-", "#", LEN(T392) - LEN(SUBSTITUTE(T392, "-", "")))) + 1, LEN(T392)),#REF!,#REF!),0)</f>
        <v>0</v>
      </c>
      <c r="Z392">
        <f>MONTH(续费明细实时[[#This Row],[success_time]])</f>
        <v>5</v>
      </c>
      <c r="AA392" s="8" t="e">
        <f>VLOOKUP(续费明细实时[[#This Row],[parent_user_id]],#REF!,27,0)</f>
        <v>#REF!</v>
      </c>
    </row>
    <row r="393" spans="1:27">
      <c r="A393" s="1">
        <v>45803</v>
      </c>
      <c r="B393" t="s">
        <v>29600</v>
      </c>
      <c r="C393" t="s">
        <v>29601</v>
      </c>
      <c r="D393" t="s">
        <v>632</v>
      </c>
      <c r="E393" t="s">
        <v>546</v>
      </c>
      <c r="F393">
        <v>60</v>
      </c>
      <c r="G393" t="s">
        <v>2005</v>
      </c>
      <c r="H393" t="s">
        <v>559</v>
      </c>
      <c r="I393" t="s">
        <v>1876</v>
      </c>
      <c r="J393">
        <v>10970</v>
      </c>
      <c r="K393" t="s">
        <v>185</v>
      </c>
      <c r="L393" t="s">
        <v>549</v>
      </c>
      <c r="M393" t="s">
        <v>559</v>
      </c>
      <c r="N393" t="s">
        <v>469</v>
      </c>
      <c r="O393" t="s">
        <v>180</v>
      </c>
      <c r="P393" t="s">
        <v>1877</v>
      </c>
      <c r="Q393" t="s">
        <v>29602</v>
      </c>
      <c r="R393" t="s">
        <v>626</v>
      </c>
      <c r="S393">
        <v>1545</v>
      </c>
      <c r="T393" t="s">
        <v>1891</v>
      </c>
      <c r="U393" s="4">
        <v>45803.507349537038</v>
      </c>
      <c r="V393" t="str">
        <f>IFERROR(VLOOKUP(B393,#REF!,1,0),"")</f>
        <v/>
      </c>
      <c r="W393" t="str" cm="1">
        <f t="array" ref="W393">IFERROR(_xlfn.IFS(AND(V393="",X393&lt;&gt;"王园园组",X393&lt;&gt;"other"),K393,AND(V393="",X393="王园园组"),G393),"other")</f>
        <v>other</v>
      </c>
      <c r="X393" t="str" cm="1">
        <f t="array" ref="X393">IFERROR(_xlfn.IFS(AND(V393="",IFERROR(VLOOKUP(N393,#REF!,1,0),1)&lt;&gt;1),N393,AND(V393="",I393="王园园组"),"王园园组"),"other")</f>
        <v>other</v>
      </c>
      <c r="Y393">
        <f>IFERROR(_xlfn.XLOOKUP(MID(T393, FIND("#", SUBSTITUTE(T393, "-", "#", LEN(T393) - LEN(SUBSTITUTE(T393, "-", "")))) + 1, LEN(T393)),#REF!,#REF!),0)</f>
        <v>0</v>
      </c>
      <c r="Z393">
        <f>MONTH(续费明细实时[[#This Row],[success_time]])</f>
        <v>5</v>
      </c>
      <c r="AA393" s="8" t="e">
        <f>VLOOKUP(续费明细实时[[#This Row],[parent_user_id]],#REF!,27,0)</f>
        <v>#REF!</v>
      </c>
    </row>
    <row r="394" spans="1:27">
      <c r="A394" s="1">
        <v>45793</v>
      </c>
      <c r="B394" t="s">
        <v>15977</v>
      </c>
      <c r="C394" t="s">
        <v>15978</v>
      </c>
      <c r="D394" t="s">
        <v>548</v>
      </c>
      <c r="E394" t="s">
        <v>546</v>
      </c>
      <c r="F394">
        <v>240</v>
      </c>
      <c r="G394" t="s">
        <v>1883</v>
      </c>
      <c r="H394" t="s">
        <v>559</v>
      </c>
      <c r="I394" t="s">
        <v>1876</v>
      </c>
      <c r="J394">
        <v>32909</v>
      </c>
      <c r="K394" t="s">
        <v>256</v>
      </c>
      <c r="L394" t="s">
        <v>549</v>
      </c>
      <c r="M394" t="s">
        <v>550</v>
      </c>
      <c r="N394" t="s">
        <v>136</v>
      </c>
      <c r="O394" t="s">
        <v>147</v>
      </c>
      <c r="P394" t="s">
        <v>1877</v>
      </c>
      <c r="Q394" t="s">
        <v>15979</v>
      </c>
      <c r="R394" t="s">
        <v>626</v>
      </c>
      <c r="S394">
        <v>4635</v>
      </c>
      <c r="T394" t="s">
        <v>1931</v>
      </c>
      <c r="U394" s="4">
        <v>45793.981516203705</v>
      </c>
      <c r="V394" t="str">
        <f>IFERROR(VLOOKUP(B394,#REF!,1,0),"")</f>
        <v/>
      </c>
      <c r="W394" t="str" cm="1">
        <f t="array" ref="W394">IFERROR(_xlfn.IFS(AND(V394="",X394&lt;&gt;"王园园组",X394&lt;&gt;"other"),K394,AND(V394="",X394="王园园组"),G394),"other")</f>
        <v>other</v>
      </c>
      <c r="X394" t="str" cm="1">
        <f t="array" ref="X394">IFERROR(_xlfn.IFS(AND(V394="",IFERROR(VLOOKUP(N394,#REF!,1,0),1)&lt;&gt;1),N394,AND(V394="",I394="王园园组"),"王园园组"),"other")</f>
        <v>other</v>
      </c>
      <c r="Y394">
        <f>IFERROR(_xlfn.XLOOKUP(MID(T394, FIND("#", SUBSTITUTE(T394, "-", "#", LEN(T394) - LEN(SUBSTITUTE(T394, "-", "")))) + 1, LEN(T394)),#REF!,#REF!),0)</f>
        <v>0</v>
      </c>
      <c r="Z394">
        <f>MONTH(续费明细实时[[#This Row],[success_time]])</f>
        <v>5</v>
      </c>
      <c r="AA394" s="8" t="e">
        <f>VLOOKUP(续费明细实时[[#This Row],[parent_user_id]],#REF!,27,0)</f>
        <v>#REF!</v>
      </c>
    </row>
    <row r="395" spans="1:27">
      <c r="A395" s="1">
        <v>45796</v>
      </c>
      <c r="B395" t="s">
        <v>15983</v>
      </c>
      <c r="C395" t="s">
        <v>15984</v>
      </c>
      <c r="D395" t="s">
        <v>548</v>
      </c>
      <c r="E395" t="s">
        <v>546</v>
      </c>
      <c r="F395">
        <v>240</v>
      </c>
      <c r="G395" t="s">
        <v>2005</v>
      </c>
      <c r="H395" t="s">
        <v>559</v>
      </c>
      <c r="I395" t="s">
        <v>1876</v>
      </c>
      <c r="J395">
        <v>31950</v>
      </c>
      <c r="K395" t="s">
        <v>184</v>
      </c>
      <c r="L395" t="s">
        <v>549</v>
      </c>
      <c r="M395" t="s">
        <v>559</v>
      </c>
      <c r="N395" t="s">
        <v>469</v>
      </c>
      <c r="O395" t="s">
        <v>180</v>
      </c>
      <c r="P395" t="s">
        <v>1877</v>
      </c>
      <c r="Q395" t="s">
        <v>15985</v>
      </c>
      <c r="R395" t="s">
        <v>626</v>
      </c>
      <c r="S395">
        <v>4500</v>
      </c>
      <c r="T395" t="s">
        <v>1931</v>
      </c>
      <c r="U395" s="4">
        <v>45796.507349537038</v>
      </c>
      <c r="V395" t="str">
        <f>IFERROR(VLOOKUP(B395,#REF!,1,0),"")</f>
        <v/>
      </c>
      <c r="W395" t="str" cm="1">
        <f t="array" ref="W395">IFERROR(_xlfn.IFS(AND(V395="",X395&lt;&gt;"王园园组",X395&lt;&gt;"other"),K395,AND(V395="",X395="王园园组"),G395),"other")</f>
        <v>other</v>
      </c>
      <c r="X395" t="str" cm="1">
        <f t="array" ref="X395">IFERROR(_xlfn.IFS(AND(V395="",IFERROR(VLOOKUP(N395,#REF!,1,0),1)&lt;&gt;1),N395,AND(V395="",I395="王园园组"),"王园园组"),"other")</f>
        <v>other</v>
      </c>
      <c r="Y395">
        <f>IFERROR(_xlfn.XLOOKUP(MID(T395, FIND("#", SUBSTITUTE(T395, "-", "#", LEN(T395) - LEN(SUBSTITUTE(T395, "-", "")))) + 1, LEN(T395)),#REF!,#REF!),0)</f>
        <v>0</v>
      </c>
      <c r="Z395">
        <f>MONTH(续费明细实时[[#This Row],[success_time]])</f>
        <v>5</v>
      </c>
      <c r="AA395" s="8" t="e">
        <f>VLOOKUP(续费明细实时[[#This Row],[parent_user_id]],#REF!,27,0)</f>
        <v>#REF!</v>
      </c>
    </row>
    <row r="396" spans="1:27">
      <c r="A396" s="1">
        <v>45793</v>
      </c>
      <c r="B396" t="s">
        <v>15995</v>
      </c>
      <c r="C396" t="s">
        <v>15996</v>
      </c>
      <c r="D396" t="s">
        <v>578</v>
      </c>
      <c r="E396" t="s">
        <v>546</v>
      </c>
      <c r="F396">
        <v>60</v>
      </c>
      <c r="G396" t="s">
        <v>1946</v>
      </c>
      <c r="H396" t="s">
        <v>559</v>
      </c>
      <c r="I396" t="s">
        <v>1876</v>
      </c>
      <c r="J396">
        <v>10650</v>
      </c>
      <c r="K396" t="s">
        <v>293</v>
      </c>
      <c r="L396" t="s">
        <v>549</v>
      </c>
      <c r="M396" t="s">
        <v>550</v>
      </c>
      <c r="N396" t="s">
        <v>136</v>
      </c>
      <c r="O396" t="s">
        <v>292</v>
      </c>
      <c r="P396" t="s">
        <v>1877</v>
      </c>
      <c r="Q396" t="s">
        <v>15997</v>
      </c>
      <c r="R396" t="s">
        <v>626</v>
      </c>
      <c r="S396">
        <v>1500</v>
      </c>
      <c r="T396" t="s">
        <v>1891</v>
      </c>
      <c r="U396" s="4">
        <v>45793.752766203703</v>
      </c>
      <c r="V396" t="str">
        <f>IFERROR(VLOOKUP(B396,#REF!,1,0),"")</f>
        <v/>
      </c>
      <c r="W396" t="str" cm="1">
        <f t="array" ref="W396">IFERROR(_xlfn.IFS(AND(V396="",X396&lt;&gt;"王园园组",X396&lt;&gt;"other"),K396,AND(V396="",X396="王园园组"),G396),"other")</f>
        <v>other</v>
      </c>
      <c r="X396" t="str" cm="1">
        <f t="array" ref="X396">IFERROR(_xlfn.IFS(AND(V396="",IFERROR(VLOOKUP(N396,#REF!,1,0),1)&lt;&gt;1),N396,AND(V396="",I396="王园园组"),"王园园组"),"other")</f>
        <v>other</v>
      </c>
      <c r="Y396">
        <f>IFERROR(_xlfn.XLOOKUP(MID(T396, FIND("#", SUBSTITUTE(T396, "-", "#", LEN(T396) - LEN(SUBSTITUTE(T396, "-", "")))) + 1, LEN(T396)),#REF!,#REF!),0)</f>
        <v>0</v>
      </c>
      <c r="Z396">
        <f>MONTH(续费明细实时[[#This Row],[success_time]])</f>
        <v>5</v>
      </c>
      <c r="AA396" s="8" t="e">
        <f>VLOOKUP(续费明细实时[[#This Row],[parent_user_id]],#REF!,27,0)</f>
        <v>#REF!</v>
      </c>
    </row>
    <row r="397" spans="1:27">
      <c r="A397" s="1">
        <v>45804</v>
      </c>
      <c r="B397" t="s">
        <v>29603</v>
      </c>
      <c r="C397" t="s">
        <v>29604</v>
      </c>
      <c r="D397" t="s">
        <v>584</v>
      </c>
      <c r="E397" t="s">
        <v>546</v>
      </c>
      <c r="F397">
        <v>120</v>
      </c>
      <c r="G397" t="s">
        <v>2031</v>
      </c>
      <c r="H397" t="s">
        <v>559</v>
      </c>
      <c r="I397" t="s">
        <v>1876</v>
      </c>
      <c r="J397">
        <v>18283</v>
      </c>
      <c r="K397" t="s">
        <v>259</v>
      </c>
      <c r="L397" t="s">
        <v>549</v>
      </c>
      <c r="M397" t="s">
        <v>550</v>
      </c>
      <c r="N397" t="s">
        <v>136</v>
      </c>
      <c r="O397" t="s">
        <v>147</v>
      </c>
      <c r="P397" t="s">
        <v>1877</v>
      </c>
      <c r="Q397" t="s">
        <v>29605</v>
      </c>
      <c r="R397" t="s">
        <v>626</v>
      </c>
      <c r="S397">
        <v>2575</v>
      </c>
      <c r="T397" t="s">
        <v>1896</v>
      </c>
      <c r="U397" s="4">
        <v>45804.500636574077</v>
      </c>
      <c r="V397" t="str">
        <f>IFERROR(VLOOKUP(B397,#REF!,1,0),"")</f>
        <v/>
      </c>
      <c r="W397" t="str" cm="1">
        <f t="array" ref="W397">IFERROR(_xlfn.IFS(AND(V397="",X397&lt;&gt;"王园园组",X397&lt;&gt;"other"),K397,AND(V397="",X397="王园园组"),G397),"other")</f>
        <v>other</v>
      </c>
      <c r="X397" t="str" cm="1">
        <f t="array" ref="X397">IFERROR(_xlfn.IFS(AND(V397="",IFERROR(VLOOKUP(N397,#REF!,1,0),1)&lt;&gt;1),N397,AND(V397="",I397="王园园组"),"王园园组"),"other")</f>
        <v>other</v>
      </c>
      <c r="Y397">
        <f>IFERROR(_xlfn.XLOOKUP(MID(T397, FIND("#", SUBSTITUTE(T397, "-", "#", LEN(T397) - LEN(SUBSTITUTE(T397, "-", "")))) + 1, LEN(T397)),#REF!,#REF!),0)</f>
        <v>0</v>
      </c>
      <c r="Z397">
        <f>MONTH(续费明细实时[[#This Row],[success_time]])</f>
        <v>5</v>
      </c>
      <c r="AA397" s="8" t="e">
        <f>VLOOKUP(续费明细实时[[#This Row],[parent_user_id]],#REF!,27,0)</f>
        <v>#REF!</v>
      </c>
    </row>
    <row r="398" spans="1:27" hidden="1">
      <c r="A398" s="1">
        <v>45787</v>
      </c>
      <c r="B398" t="s">
        <v>8994</v>
      </c>
      <c r="C398" t="s">
        <v>8995</v>
      </c>
      <c r="D398" t="s">
        <v>648</v>
      </c>
      <c r="E398" t="s">
        <v>546</v>
      </c>
      <c r="F398">
        <v>120</v>
      </c>
      <c r="G398" t="s">
        <v>1946</v>
      </c>
      <c r="H398" t="s">
        <v>559</v>
      </c>
      <c r="I398" t="s">
        <v>1876</v>
      </c>
      <c r="J398">
        <v>17750</v>
      </c>
      <c r="K398" t="s">
        <v>626</v>
      </c>
      <c r="L398" t="s">
        <v>649</v>
      </c>
      <c r="M398" t="s">
        <v>649</v>
      </c>
      <c r="N398" t="s">
        <v>649</v>
      </c>
      <c r="O398" t="s">
        <v>649</v>
      </c>
      <c r="P398" t="s">
        <v>1877</v>
      </c>
      <c r="Q398" t="s">
        <v>8996</v>
      </c>
      <c r="R398" t="s">
        <v>626</v>
      </c>
      <c r="S398">
        <v>2500</v>
      </c>
      <c r="T398" t="s">
        <v>1896</v>
      </c>
      <c r="U398" s="4">
        <v>45787.916041666664</v>
      </c>
      <c r="V398" t="str">
        <f>IFERROR(VLOOKUP(B398,#REF!,1,0),"")</f>
        <v/>
      </c>
      <c r="W398" t="str" cm="1">
        <f t="array" ref="W398">IFERROR(_xlfn.IFS(AND(V398="",X398&lt;&gt;"王园园组",X398&lt;&gt;"other"),K398,AND(V398="",X398="王园园组"),G398),"other")</f>
        <v>other</v>
      </c>
      <c r="X398" t="str" cm="1">
        <f t="array" ref="X398">IFERROR(_xlfn.IFS(AND(V398="",IFERROR(VLOOKUP(N398,#REF!,1,0),1)&lt;&gt;1),N398,AND(V398="",I398="王园园组"),"王园园组"),"other")</f>
        <v>other</v>
      </c>
      <c r="Y398">
        <f>IFERROR(_xlfn.XLOOKUP(MID(T398, FIND("#", SUBSTITUTE(T398, "-", "#", LEN(T398) - LEN(SUBSTITUTE(T398, "-", "")))) + 1, LEN(T398)),#REF!,#REF!),0)</f>
        <v>0</v>
      </c>
      <c r="Z398">
        <f>MONTH(续费明细实时[[#This Row],[success_time]])</f>
        <v>5</v>
      </c>
      <c r="AA398" s="8" t="e">
        <f>VLOOKUP(续费明细实时[[#This Row],[parent_user_id]],#REF!,27,0)</f>
        <v>#REF!</v>
      </c>
    </row>
    <row r="399" spans="1:27">
      <c r="A399" s="1">
        <v>45789</v>
      </c>
      <c r="B399" t="s">
        <v>9206</v>
      </c>
      <c r="C399" t="s">
        <v>9207</v>
      </c>
      <c r="D399" t="s">
        <v>548</v>
      </c>
      <c r="E399" t="s">
        <v>546</v>
      </c>
      <c r="F399">
        <v>240</v>
      </c>
      <c r="G399" t="s">
        <v>1905</v>
      </c>
      <c r="H399" t="s">
        <v>559</v>
      </c>
      <c r="I399" t="s">
        <v>1876</v>
      </c>
      <c r="J399">
        <v>31950</v>
      </c>
      <c r="K399" t="s">
        <v>200</v>
      </c>
      <c r="L399" t="s">
        <v>549</v>
      </c>
      <c r="M399" t="s">
        <v>550</v>
      </c>
      <c r="N399" t="s">
        <v>551</v>
      </c>
      <c r="O399" t="s">
        <v>149</v>
      </c>
      <c r="P399" t="s">
        <v>1877</v>
      </c>
      <c r="Q399" t="s">
        <v>9208</v>
      </c>
      <c r="R399" t="s">
        <v>626</v>
      </c>
      <c r="S399">
        <v>4500</v>
      </c>
      <c r="T399" t="s">
        <v>1931</v>
      </c>
      <c r="U399" s="4">
        <v>45789.335138888891</v>
      </c>
      <c r="V399" t="str">
        <f>IFERROR(VLOOKUP(B399,#REF!,1,0),"")</f>
        <v/>
      </c>
      <c r="W399" t="str" cm="1">
        <f t="array" ref="W399">IFERROR(_xlfn.IFS(AND(V399="",X399&lt;&gt;"王园园组",X399&lt;&gt;"other"),K399,AND(V399="",X399="王园园组"),G399),"other")</f>
        <v>other</v>
      </c>
      <c r="X399" t="str" cm="1">
        <f t="array" ref="X399">IFERROR(_xlfn.IFS(AND(V399="",IFERROR(VLOOKUP(N399,#REF!,1,0),1)&lt;&gt;1),N399,AND(V399="",I399="王园园组"),"王园园组"),"other")</f>
        <v>other</v>
      </c>
      <c r="Y399">
        <f>IFERROR(_xlfn.XLOOKUP(MID(T399, FIND("#", SUBSTITUTE(T399, "-", "#", LEN(T399) - LEN(SUBSTITUTE(T399, "-", "")))) + 1, LEN(T399)),#REF!,#REF!),0)</f>
        <v>0</v>
      </c>
      <c r="Z399">
        <f>MONTH(续费明细实时[[#This Row],[success_time]])</f>
        <v>5</v>
      </c>
      <c r="AA399" s="8" t="e">
        <f>VLOOKUP(续费明细实时[[#This Row],[parent_user_id]],#REF!,27,0)</f>
        <v>#REF!</v>
      </c>
    </row>
    <row r="400" spans="1:27">
      <c r="A400" s="1">
        <v>45800</v>
      </c>
      <c r="B400" t="s">
        <v>15974</v>
      </c>
      <c r="C400" t="s">
        <v>15975</v>
      </c>
      <c r="D400" t="s">
        <v>632</v>
      </c>
      <c r="E400" t="s">
        <v>546</v>
      </c>
      <c r="F400">
        <v>120</v>
      </c>
      <c r="G400" t="s">
        <v>1969</v>
      </c>
      <c r="H400" t="s">
        <v>559</v>
      </c>
      <c r="I400" t="s">
        <v>1876</v>
      </c>
      <c r="J400">
        <v>18283</v>
      </c>
      <c r="K400" t="s">
        <v>262</v>
      </c>
      <c r="L400" t="s">
        <v>549</v>
      </c>
      <c r="M400" t="s">
        <v>550</v>
      </c>
      <c r="N400" t="s">
        <v>136</v>
      </c>
      <c r="O400" t="s">
        <v>147</v>
      </c>
      <c r="P400" t="s">
        <v>1877</v>
      </c>
      <c r="Q400" t="s">
        <v>15976</v>
      </c>
      <c r="R400" t="s">
        <v>626</v>
      </c>
      <c r="S400">
        <v>2575</v>
      </c>
      <c r="T400" t="s">
        <v>1896</v>
      </c>
      <c r="U400" s="4">
        <v>45800.308657407404</v>
      </c>
      <c r="V400" t="str">
        <f>IFERROR(VLOOKUP(B400,#REF!,1,0),"")</f>
        <v/>
      </c>
      <c r="W400" t="str" cm="1">
        <f t="array" ref="W400">IFERROR(_xlfn.IFS(AND(V400="",X400&lt;&gt;"王园园组",X400&lt;&gt;"other"),K400,AND(V400="",X400="王园园组"),G400),"other")</f>
        <v>other</v>
      </c>
      <c r="X400" t="str" cm="1">
        <f t="array" ref="X400">IFERROR(_xlfn.IFS(AND(V400="",IFERROR(VLOOKUP(N400,#REF!,1,0),1)&lt;&gt;1),N400,AND(V400="",I400="王园园组"),"王园园组"),"other")</f>
        <v>other</v>
      </c>
      <c r="Y400">
        <f>IFERROR(_xlfn.XLOOKUP(MID(T400, FIND("#", SUBSTITUTE(T400, "-", "#", LEN(T400) - LEN(SUBSTITUTE(T400, "-", "")))) + 1, LEN(T400)),#REF!,#REF!),0)</f>
        <v>0</v>
      </c>
      <c r="Z400">
        <f>MONTH(续费明细实时[[#This Row],[success_time]])</f>
        <v>5</v>
      </c>
      <c r="AA400" s="8" t="e">
        <f>VLOOKUP(续费明细实时[[#This Row],[parent_user_id]],#REF!,27,0)</f>
        <v>#REF!</v>
      </c>
    </row>
    <row r="401" spans="1:27">
      <c r="A401" s="1">
        <v>45803</v>
      </c>
      <c r="B401" t="s">
        <v>28833</v>
      </c>
      <c r="C401" t="s">
        <v>28834</v>
      </c>
      <c r="D401" t="s">
        <v>548</v>
      </c>
      <c r="E401" t="s">
        <v>546</v>
      </c>
      <c r="F401">
        <v>360</v>
      </c>
      <c r="G401" t="s">
        <v>2056</v>
      </c>
      <c r="H401" t="s">
        <v>559</v>
      </c>
      <c r="I401" t="s">
        <v>1876</v>
      </c>
      <c r="J401">
        <v>46150</v>
      </c>
      <c r="K401" t="s">
        <v>258</v>
      </c>
      <c r="L401" t="s">
        <v>549</v>
      </c>
      <c r="M401" t="s">
        <v>550</v>
      </c>
      <c r="N401" t="s">
        <v>136</v>
      </c>
      <c r="O401" t="s">
        <v>147</v>
      </c>
      <c r="P401" t="s">
        <v>1877</v>
      </c>
      <c r="Q401" t="s">
        <v>28835</v>
      </c>
      <c r="R401" t="s">
        <v>626</v>
      </c>
      <c r="S401">
        <v>6500</v>
      </c>
      <c r="T401" t="s">
        <v>2193</v>
      </c>
      <c r="U401" s="4">
        <v>45803.301122685189</v>
      </c>
      <c r="V401" t="str">
        <f>IFERROR(VLOOKUP(B401,#REF!,1,0),"")</f>
        <v/>
      </c>
      <c r="W401" t="str" cm="1">
        <f t="array" ref="W401">IFERROR(_xlfn.IFS(AND(V401="",X401&lt;&gt;"王园园组",X401&lt;&gt;"other"),K401,AND(V401="",X401="王园园组"),G401),"other")</f>
        <v>other</v>
      </c>
      <c r="X401" t="str" cm="1">
        <f t="array" ref="X401">IFERROR(_xlfn.IFS(AND(V401="",IFERROR(VLOOKUP(N401,#REF!,1,0),1)&lt;&gt;1),N401,AND(V401="",I401="王园园组"),"王园园组"),"other")</f>
        <v>other</v>
      </c>
      <c r="Y401">
        <f>IFERROR(_xlfn.XLOOKUP(MID(T401, FIND("#", SUBSTITUTE(T401, "-", "#", LEN(T401) - LEN(SUBSTITUTE(T401, "-", "")))) + 1, LEN(T401)),#REF!,#REF!),0)</f>
        <v>0</v>
      </c>
      <c r="Z401">
        <f>MONTH(续费明细实时[[#This Row],[success_time]])</f>
        <v>5</v>
      </c>
      <c r="AA401" s="8" t="e">
        <f>VLOOKUP(续费明细实时[[#This Row],[parent_user_id]],#REF!,27,0)</f>
        <v>#REF!</v>
      </c>
    </row>
    <row r="402" spans="1:27">
      <c r="A402" s="1">
        <v>45802</v>
      </c>
      <c r="B402" t="s">
        <v>17591</v>
      </c>
      <c r="C402" t="s">
        <v>17592</v>
      </c>
      <c r="D402" t="s">
        <v>610</v>
      </c>
      <c r="E402" t="s">
        <v>546</v>
      </c>
      <c r="F402">
        <v>60</v>
      </c>
      <c r="G402" t="s">
        <v>1990</v>
      </c>
      <c r="H402" t="s">
        <v>559</v>
      </c>
      <c r="I402" t="s">
        <v>1876</v>
      </c>
      <c r="J402">
        <v>10650</v>
      </c>
      <c r="K402" t="s">
        <v>233</v>
      </c>
      <c r="L402" t="s">
        <v>549</v>
      </c>
      <c r="M402" t="s">
        <v>550</v>
      </c>
      <c r="N402" t="s">
        <v>551</v>
      </c>
      <c r="O402" t="s">
        <v>141</v>
      </c>
      <c r="P402" t="s">
        <v>1877</v>
      </c>
      <c r="Q402" t="s">
        <v>17593</v>
      </c>
      <c r="R402" t="s">
        <v>626</v>
      </c>
      <c r="S402">
        <v>1500</v>
      </c>
      <c r="T402" t="s">
        <v>1891</v>
      </c>
      <c r="U402" s="4">
        <v>45802.822222222225</v>
      </c>
      <c r="V402" t="str">
        <f>IFERROR(VLOOKUP(B402,#REF!,1,0),"")</f>
        <v/>
      </c>
      <c r="W402" t="str" cm="1">
        <f t="array" ref="W402">IFERROR(_xlfn.IFS(AND(V402="",X402&lt;&gt;"王园园组",X402&lt;&gt;"other"),K402,AND(V402="",X402="王园园组"),G402),"other")</f>
        <v>other</v>
      </c>
      <c r="X402" t="str" cm="1">
        <f t="array" ref="X402">IFERROR(_xlfn.IFS(AND(V402="",IFERROR(VLOOKUP(N402,#REF!,1,0),1)&lt;&gt;1),N402,AND(V402="",I402="王园园组"),"王园园组"),"other")</f>
        <v>other</v>
      </c>
      <c r="Y402">
        <f>IFERROR(_xlfn.XLOOKUP(MID(T402, FIND("#", SUBSTITUTE(T402, "-", "#", LEN(T402) - LEN(SUBSTITUTE(T402, "-", "")))) + 1, LEN(T402)),#REF!,#REF!),0)</f>
        <v>0</v>
      </c>
      <c r="Z402">
        <f>MONTH(续费明细实时[[#This Row],[success_time]])</f>
        <v>5</v>
      </c>
      <c r="AA402" s="8" t="e">
        <f>VLOOKUP(续费明细实时[[#This Row],[parent_user_id]],#REF!,27,0)</f>
        <v>#REF!</v>
      </c>
    </row>
    <row r="403" spans="1:27">
      <c r="A403" s="1">
        <v>45793</v>
      </c>
      <c r="B403" t="s">
        <v>15986</v>
      </c>
      <c r="C403" t="s">
        <v>15987</v>
      </c>
      <c r="D403" t="s">
        <v>961</v>
      </c>
      <c r="E403" t="s">
        <v>546</v>
      </c>
      <c r="F403">
        <v>60</v>
      </c>
      <c r="G403" t="s">
        <v>2079</v>
      </c>
      <c r="H403" t="s">
        <v>559</v>
      </c>
      <c r="I403" t="s">
        <v>1876</v>
      </c>
      <c r="J403">
        <v>10650</v>
      </c>
      <c r="K403" t="s">
        <v>298</v>
      </c>
      <c r="L403" t="s">
        <v>549</v>
      </c>
      <c r="M403" t="s">
        <v>550</v>
      </c>
      <c r="N403" t="s">
        <v>136</v>
      </c>
      <c r="O403" t="s">
        <v>143</v>
      </c>
      <c r="P403" t="s">
        <v>1877</v>
      </c>
      <c r="Q403" t="s">
        <v>15988</v>
      </c>
      <c r="R403" t="s">
        <v>626</v>
      </c>
      <c r="S403">
        <v>1500</v>
      </c>
      <c r="T403" t="s">
        <v>1891</v>
      </c>
      <c r="U403" s="4">
        <v>45793.831458333334</v>
      </c>
      <c r="V403" t="str">
        <f>IFERROR(VLOOKUP(B403,#REF!,1,0),"")</f>
        <v/>
      </c>
      <c r="W403" t="str" cm="1">
        <f t="array" ref="W403">IFERROR(_xlfn.IFS(AND(V403="",X403&lt;&gt;"王园园组",X403&lt;&gt;"other"),K403,AND(V403="",X403="王园园组"),G403),"other")</f>
        <v>other</v>
      </c>
      <c r="X403" t="str" cm="1">
        <f t="array" ref="X403">IFERROR(_xlfn.IFS(AND(V403="",IFERROR(VLOOKUP(N403,#REF!,1,0),1)&lt;&gt;1),N403,AND(V403="",I403="王园园组"),"王园园组"),"other")</f>
        <v>other</v>
      </c>
      <c r="Y403">
        <f>IFERROR(_xlfn.XLOOKUP(MID(T403, FIND("#", SUBSTITUTE(T403, "-", "#", LEN(T403) - LEN(SUBSTITUTE(T403, "-", "")))) + 1, LEN(T403)),#REF!,#REF!),0)</f>
        <v>0</v>
      </c>
      <c r="Z403">
        <f>MONTH(续费明细实时[[#This Row],[success_time]])</f>
        <v>5</v>
      </c>
      <c r="AA403" s="8" t="e">
        <f>VLOOKUP(续费明细实时[[#This Row],[parent_user_id]],#REF!,27,0)</f>
        <v>#REF!</v>
      </c>
    </row>
    <row r="404" spans="1:27">
      <c r="A404" s="1">
        <v>45794</v>
      </c>
      <c r="B404" t="s">
        <v>15989</v>
      </c>
      <c r="C404" t="s">
        <v>15990</v>
      </c>
      <c r="D404" t="s">
        <v>2060</v>
      </c>
      <c r="E404" t="s">
        <v>546</v>
      </c>
      <c r="F404">
        <v>120</v>
      </c>
      <c r="G404" t="s">
        <v>1900</v>
      </c>
      <c r="H404" t="s">
        <v>559</v>
      </c>
      <c r="I404" t="s">
        <v>1876</v>
      </c>
      <c r="J404">
        <v>18283</v>
      </c>
      <c r="K404" t="s">
        <v>363</v>
      </c>
      <c r="L404" t="s">
        <v>549</v>
      </c>
      <c r="M404" t="s">
        <v>559</v>
      </c>
      <c r="N404" t="s">
        <v>163</v>
      </c>
      <c r="O404" t="s">
        <v>473</v>
      </c>
      <c r="P404" t="s">
        <v>1877</v>
      </c>
      <c r="Q404" t="s">
        <v>15991</v>
      </c>
      <c r="R404" t="s">
        <v>626</v>
      </c>
      <c r="S404">
        <v>2575</v>
      </c>
      <c r="T404" t="s">
        <v>1896</v>
      </c>
      <c r="U404" s="4">
        <v>45794.893460648149</v>
      </c>
      <c r="V404" t="str">
        <f>IFERROR(VLOOKUP(B404,#REF!,1,0),"")</f>
        <v/>
      </c>
      <c r="W404" t="str" cm="1">
        <f t="array" ref="W404">IFERROR(_xlfn.IFS(AND(V404="",X404&lt;&gt;"王园园组",X404&lt;&gt;"other"),K404,AND(V404="",X404="王园园组"),G404),"other")</f>
        <v>other</v>
      </c>
      <c r="X404" t="str" cm="1">
        <f t="array" ref="X404">IFERROR(_xlfn.IFS(AND(V404="",IFERROR(VLOOKUP(N404,#REF!,1,0),1)&lt;&gt;1),N404,AND(V404="",I404="王园园组"),"王园园组"),"other")</f>
        <v>other</v>
      </c>
      <c r="Y404">
        <f>IFERROR(_xlfn.XLOOKUP(MID(T404, FIND("#", SUBSTITUTE(T404, "-", "#", LEN(T404) - LEN(SUBSTITUTE(T404, "-", "")))) + 1, LEN(T404)),#REF!,#REF!),0)</f>
        <v>0</v>
      </c>
      <c r="Z404">
        <f>MONTH(续费明细实时[[#This Row],[success_time]])</f>
        <v>5</v>
      </c>
      <c r="AA404" s="8" t="e">
        <f>VLOOKUP(续费明细实时[[#This Row],[parent_user_id]],#REF!,27,0)</f>
        <v>#REF!</v>
      </c>
    </row>
    <row r="405" spans="1:27">
      <c r="A405" s="1">
        <v>45792</v>
      </c>
      <c r="B405" t="s">
        <v>15992</v>
      </c>
      <c r="C405" t="s">
        <v>15993</v>
      </c>
      <c r="D405" t="s">
        <v>632</v>
      </c>
      <c r="E405" t="s">
        <v>546</v>
      </c>
      <c r="F405">
        <v>60</v>
      </c>
      <c r="G405" t="s">
        <v>13037</v>
      </c>
      <c r="H405" t="s">
        <v>559</v>
      </c>
      <c r="I405" t="s">
        <v>1876</v>
      </c>
      <c r="J405">
        <v>10970</v>
      </c>
      <c r="K405" t="s">
        <v>288</v>
      </c>
      <c r="L405" t="s">
        <v>549</v>
      </c>
      <c r="M405" t="s">
        <v>550</v>
      </c>
      <c r="N405" t="s">
        <v>136</v>
      </c>
      <c r="O405" t="s">
        <v>283</v>
      </c>
      <c r="P405" t="s">
        <v>1877</v>
      </c>
      <c r="Q405" t="s">
        <v>15994</v>
      </c>
      <c r="R405" t="s">
        <v>626</v>
      </c>
      <c r="S405">
        <v>1545</v>
      </c>
      <c r="T405" t="s">
        <v>1891</v>
      </c>
      <c r="U405" s="4">
        <v>45792.46533564815</v>
      </c>
      <c r="V405" t="str">
        <f>IFERROR(VLOOKUP(B405,#REF!,1,0),"")</f>
        <v/>
      </c>
      <c r="W405" t="str" cm="1">
        <f t="array" ref="W405">IFERROR(_xlfn.IFS(AND(V405="",X405&lt;&gt;"王园园组",X405&lt;&gt;"other"),K405,AND(V405="",X405="王园园组"),G405),"other")</f>
        <v>other</v>
      </c>
      <c r="X405" t="str" cm="1">
        <f t="array" ref="X405">IFERROR(_xlfn.IFS(AND(V405="",IFERROR(VLOOKUP(N405,#REF!,1,0),1)&lt;&gt;1),N405,AND(V405="",I405="王园园组"),"王园园组"),"other")</f>
        <v>other</v>
      </c>
      <c r="Y405">
        <f>IFERROR(_xlfn.XLOOKUP(MID(T405, FIND("#", SUBSTITUTE(T405, "-", "#", LEN(T405) - LEN(SUBSTITUTE(T405, "-", "")))) + 1, LEN(T405)),#REF!,#REF!),0)</f>
        <v>0</v>
      </c>
      <c r="Z405">
        <f>MONTH(续费明细实时[[#This Row],[success_time]])</f>
        <v>5</v>
      </c>
      <c r="AA405" s="8" t="e">
        <f>VLOOKUP(续费明细实时[[#This Row],[parent_user_id]],#REF!,27,0)</f>
        <v>#REF!</v>
      </c>
    </row>
    <row r="406" spans="1:27">
      <c r="A406" s="1">
        <v>45803</v>
      </c>
      <c r="B406" t="s">
        <v>28763</v>
      </c>
      <c r="C406" t="s">
        <v>28764</v>
      </c>
      <c r="D406" t="s">
        <v>548</v>
      </c>
      <c r="E406" t="s">
        <v>546</v>
      </c>
      <c r="F406">
        <v>120</v>
      </c>
      <c r="G406" t="s">
        <v>2139</v>
      </c>
      <c r="H406" t="s">
        <v>559</v>
      </c>
      <c r="I406" t="s">
        <v>1876</v>
      </c>
      <c r="J406">
        <v>17750</v>
      </c>
      <c r="K406" t="s">
        <v>285</v>
      </c>
      <c r="L406" t="s">
        <v>549</v>
      </c>
      <c r="M406" t="s">
        <v>550</v>
      </c>
      <c r="N406" t="s">
        <v>136</v>
      </c>
      <c r="O406" t="s">
        <v>283</v>
      </c>
      <c r="P406" t="s">
        <v>1877</v>
      </c>
      <c r="Q406" t="s">
        <v>28765</v>
      </c>
      <c r="R406" t="s">
        <v>626</v>
      </c>
      <c r="S406">
        <v>2500</v>
      </c>
      <c r="T406" t="s">
        <v>1896</v>
      </c>
      <c r="U406" s="4">
        <v>45803.442650462966</v>
      </c>
      <c r="V406" t="str">
        <f>IFERROR(VLOOKUP(B406,#REF!,1,0),"")</f>
        <v/>
      </c>
      <c r="W406" t="str" cm="1">
        <f t="array" ref="W406">IFERROR(_xlfn.IFS(AND(V406="",X406&lt;&gt;"王园园组",X406&lt;&gt;"other"),K406,AND(V406="",X406="王园园组"),G406),"other")</f>
        <v>other</v>
      </c>
      <c r="X406" t="str" cm="1">
        <f t="array" ref="X406">IFERROR(_xlfn.IFS(AND(V406="",IFERROR(VLOOKUP(N406,#REF!,1,0),1)&lt;&gt;1),N406,AND(V406="",I406="王园园组"),"王园园组"),"other")</f>
        <v>other</v>
      </c>
      <c r="Y406">
        <f>IFERROR(_xlfn.XLOOKUP(MID(T406, FIND("#", SUBSTITUTE(T406, "-", "#", LEN(T406) - LEN(SUBSTITUTE(T406, "-", "")))) + 1, LEN(T406)),#REF!,#REF!),0)</f>
        <v>0</v>
      </c>
      <c r="Z406">
        <f>MONTH(续费明细实时[[#This Row],[success_time]])</f>
        <v>5</v>
      </c>
      <c r="AA406" s="8" t="e">
        <f>VLOOKUP(续费明细实时[[#This Row],[parent_user_id]],#REF!,27,0)</f>
        <v>#REF!</v>
      </c>
    </row>
    <row r="407" spans="1:27">
      <c r="A407" s="1">
        <v>45786</v>
      </c>
      <c r="B407" t="s">
        <v>2889</v>
      </c>
      <c r="C407" t="s">
        <v>2890</v>
      </c>
      <c r="D407" t="s">
        <v>548</v>
      </c>
      <c r="E407" t="s">
        <v>546</v>
      </c>
      <c r="F407">
        <v>120</v>
      </c>
      <c r="G407" t="s">
        <v>2005</v>
      </c>
      <c r="H407" t="s">
        <v>559</v>
      </c>
      <c r="I407" t="s">
        <v>1876</v>
      </c>
      <c r="J407">
        <v>17750</v>
      </c>
      <c r="K407" t="s">
        <v>200</v>
      </c>
      <c r="L407" t="s">
        <v>549</v>
      </c>
      <c r="M407" t="s">
        <v>550</v>
      </c>
      <c r="N407" t="s">
        <v>551</v>
      </c>
      <c r="O407" t="s">
        <v>149</v>
      </c>
      <c r="P407" t="s">
        <v>1877</v>
      </c>
      <c r="Q407" t="s">
        <v>2891</v>
      </c>
      <c r="R407" t="s">
        <v>626</v>
      </c>
      <c r="S407">
        <v>2500</v>
      </c>
      <c r="T407" t="s">
        <v>1896</v>
      </c>
      <c r="U407" s="4">
        <v>45786.488182870373</v>
      </c>
      <c r="V407" t="str">
        <f>IFERROR(VLOOKUP(B407,#REF!,1,0),"")</f>
        <v/>
      </c>
      <c r="W407" t="str" cm="1">
        <f t="array" ref="W407">IFERROR(_xlfn.IFS(AND(V407="",X407&lt;&gt;"王园园组",X407&lt;&gt;"other"),K407,AND(V407="",X407="王园园组"),G407),"other")</f>
        <v>other</v>
      </c>
      <c r="X407" t="str" cm="1">
        <f t="array" ref="X407">IFERROR(_xlfn.IFS(AND(V407="",IFERROR(VLOOKUP(N407,#REF!,1,0),1)&lt;&gt;1),N407,AND(V407="",I407="王园园组"),"王园园组"),"other")</f>
        <v>other</v>
      </c>
      <c r="Y407">
        <f>IFERROR(_xlfn.XLOOKUP(MID(T407, FIND("#", SUBSTITUTE(T407, "-", "#", LEN(T407) - LEN(SUBSTITUTE(T407, "-", "")))) + 1, LEN(T407)),#REF!,#REF!),0)</f>
        <v>0</v>
      </c>
      <c r="Z407">
        <f>MONTH(续费明细实时[[#This Row],[success_time]])</f>
        <v>5</v>
      </c>
      <c r="AA407" s="8" t="e">
        <f>VLOOKUP(续费明细实时[[#This Row],[parent_user_id]],#REF!,27,0)</f>
        <v>#REF!</v>
      </c>
    </row>
    <row r="408" spans="1:27">
      <c r="A408" s="1">
        <v>45797</v>
      </c>
      <c r="B408" t="s">
        <v>15998</v>
      </c>
      <c r="C408" t="s">
        <v>15999</v>
      </c>
      <c r="D408" t="s">
        <v>548</v>
      </c>
      <c r="E408" t="s">
        <v>546</v>
      </c>
      <c r="F408">
        <v>120</v>
      </c>
      <c r="G408" t="s">
        <v>2031</v>
      </c>
      <c r="H408" t="s">
        <v>559</v>
      </c>
      <c r="I408" t="s">
        <v>1876</v>
      </c>
      <c r="J408">
        <v>17750</v>
      </c>
      <c r="K408" t="s">
        <v>257</v>
      </c>
      <c r="L408" t="s">
        <v>549</v>
      </c>
      <c r="M408" t="s">
        <v>550</v>
      </c>
      <c r="N408" t="s">
        <v>136</v>
      </c>
      <c r="O408" t="s">
        <v>147</v>
      </c>
      <c r="P408" t="s">
        <v>1877</v>
      </c>
      <c r="Q408" t="s">
        <v>16000</v>
      </c>
      <c r="R408" t="s">
        <v>626</v>
      </c>
      <c r="S408">
        <v>2500</v>
      </c>
      <c r="T408" t="s">
        <v>1896</v>
      </c>
      <c r="U408" s="4">
        <v>45797.470613425925</v>
      </c>
      <c r="V408" t="str">
        <f>IFERROR(VLOOKUP(B408,#REF!,1,0),"")</f>
        <v/>
      </c>
      <c r="W408" t="str" cm="1">
        <f t="array" ref="W408">IFERROR(_xlfn.IFS(AND(V408="",X408&lt;&gt;"王园园组",X408&lt;&gt;"other"),K408,AND(V408="",X408="王园园组"),G408),"other")</f>
        <v>other</v>
      </c>
      <c r="X408" t="str" cm="1">
        <f t="array" ref="X408">IFERROR(_xlfn.IFS(AND(V408="",IFERROR(VLOOKUP(N408,#REF!,1,0),1)&lt;&gt;1),N408,AND(V408="",I408="王园园组"),"王园园组"),"other")</f>
        <v>other</v>
      </c>
      <c r="Y408">
        <f>IFERROR(_xlfn.XLOOKUP(MID(T408, FIND("#", SUBSTITUTE(T408, "-", "#", LEN(T408) - LEN(SUBSTITUTE(T408, "-", "")))) + 1, LEN(T408)),#REF!,#REF!),0)</f>
        <v>0</v>
      </c>
      <c r="Z408">
        <f>MONTH(续费明细实时[[#This Row],[success_time]])</f>
        <v>5</v>
      </c>
      <c r="AA408" s="8" t="e">
        <f>VLOOKUP(续费明细实时[[#This Row],[parent_user_id]],#REF!,27,0)</f>
        <v>#REF!</v>
      </c>
    </row>
    <row r="409" spans="1:27">
      <c r="A409" s="1">
        <v>45804</v>
      </c>
      <c r="B409" t="s">
        <v>29606</v>
      </c>
      <c r="C409" t="s">
        <v>29607</v>
      </c>
      <c r="D409" t="s">
        <v>695</v>
      </c>
      <c r="E409" t="s">
        <v>546</v>
      </c>
      <c r="F409">
        <v>60</v>
      </c>
      <c r="G409" t="s">
        <v>1946</v>
      </c>
      <c r="H409" t="s">
        <v>559</v>
      </c>
      <c r="I409" t="s">
        <v>1876</v>
      </c>
      <c r="J409">
        <v>10970</v>
      </c>
      <c r="K409" t="s">
        <v>717</v>
      </c>
      <c r="L409" t="s">
        <v>549</v>
      </c>
      <c r="M409" t="s">
        <v>550</v>
      </c>
      <c r="N409" t="s">
        <v>136</v>
      </c>
      <c r="O409" t="s">
        <v>143</v>
      </c>
      <c r="P409" t="s">
        <v>1877</v>
      </c>
      <c r="Q409" t="s">
        <v>29608</v>
      </c>
      <c r="R409" t="s">
        <v>626</v>
      </c>
      <c r="S409">
        <v>1545</v>
      </c>
      <c r="T409" t="s">
        <v>1891</v>
      </c>
      <c r="U409" s="4">
        <v>45804.651053240741</v>
      </c>
      <c r="V409" t="str">
        <f>IFERROR(VLOOKUP(B409,#REF!,1,0),"")</f>
        <v/>
      </c>
      <c r="W409" t="str" cm="1">
        <f t="array" ref="W409">IFERROR(_xlfn.IFS(AND(V409="",X409&lt;&gt;"王园园组",X409&lt;&gt;"other"),K409,AND(V409="",X409="王园园组"),G409),"other")</f>
        <v>other</v>
      </c>
      <c r="X409" t="str" cm="1">
        <f t="array" ref="X409">IFERROR(_xlfn.IFS(AND(V409="",IFERROR(VLOOKUP(N409,#REF!,1,0),1)&lt;&gt;1),N409,AND(V409="",I409="王园园组"),"王园园组"),"other")</f>
        <v>other</v>
      </c>
      <c r="Y409">
        <f>IFERROR(_xlfn.XLOOKUP(MID(T409, FIND("#", SUBSTITUTE(T409, "-", "#", LEN(T409) - LEN(SUBSTITUTE(T409, "-", "")))) + 1, LEN(T409)),#REF!,#REF!),0)</f>
        <v>0</v>
      </c>
      <c r="Z409">
        <f>MONTH(续费明细实时[[#This Row],[success_time]])</f>
        <v>5</v>
      </c>
      <c r="AA409" s="8" t="e">
        <f>VLOOKUP(续费明细实时[[#This Row],[parent_user_id]],#REF!,27,0)</f>
        <v>#REF!</v>
      </c>
    </row>
    <row r="410" spans="1:27">
      <c r="A410" s="1">
        <v>45788</v>
      </c>
      <c r="B410" t="s">
        <v>8991</v>
      </c>
      <c r="C410" t="s">
        <v>8992</v>
      </c>
      <c r="D410" t="s">
        <v>558</v>
      </c>
      <c r="E410" t="s">
        <v>546</v>
      </c>
      <c r="F410">
        <v>60</v>
      </c>
      <c r="G410" t="s">
        <v>344</v>
      </c>
      <c r="H410" t="s">
        <v>559</v>
      </c>
      <c r="I410" t="s">
        <v>504</v>
      </c>
      <c r="J410">
        <v>11179</v>
      </c>
      <c r="K410" t="s">
        <v>344</v>
      </c>
      <c r="L410" t="s">
        <v>549</v>
      </c>
      <c r="M410" t="s">
        <v>559</v>
      </c>
      <c r="N410" t="s">
        <v>504</v>
      </c>
      <c r="O410" t="s">
        <v>325</v>
      </c>
      <c r="P410" t="s">
        <v>1877</v>
      </c>
      <c r="Q410" t="s">
        <v>8993</v>
      </c>
      <c r="R410" t="s">
        <v>626</v>
      </c>
      <c r="S410">
        <v>1574.5526030000001</v>
      </c>
      <c r="T410" t="s">
        <v>1891</v>
      </c>
      <c r="U410" s="4">
        <v>45788.571666666663</v>
      </c>
      <c r="V410" t="str">
        <f>IFERROR(VLOOKUP(B410,#REF!,1,0),"")</f>
        <v/>
      </c>
      <c r="W410" t="str" cm="1">
        <f t="array" ref="W410">IFERROR(_xlfn.IFS(AND(V410="",X410&lt;&gt;"王园园组",X410&lt;&gt;"other"),K410,AND(V410="",X410="王园园组"),G410),"other")</f>
        <v>other</v>
      </c>
      <c r="X410" t="str" cm="1">
        <f t="array" ref="X410">IFERROR(_xlfn.IFS(AND(V410="",IFERROR(VLOOKUP(N410,#REF!,1,0),1)&lt;&gt;1),N410,AND(V410="",I410="王园园组"),"王园园组"),"other")</f>
        <v>other</v>
      </c>
      <c r="Y410">
        <f>IFERROR(_xlfn.XLOOKUP(MID(T410, FIND("#", SUBSTITUTE(T410, "-", "#", LEN(T410) - LEN(SUBSTITUTE(T410, "-", "")))) + 1, LEN(T410)),#REF!,#REF!),0)</f>
        <v>0</v>
      </c>
      <c r="Z410">
        <f>MONTH(续费明细实时[[#This Row],[success_time]])</f>
        <v>5</v>
      </c>
      <c r="AA410" s="8" t="e">
        <f>VLOOKUP(续费明细实时[[#This Row],[parent_user_id]],#REF!,27,0)</f>
        <v>#REF!</v>
      </c>
    </row>
    <row r="411" spans="1:27">
      <c r="A411" s="1">
        <v>45803</v>
      </c>
      <c r="B411" t="s">
        <v>28869</v>
      </c>
      <c r="C411" t="s">
        <v>28870</v>
      </c>
      <c r="D411" t="s">
        <v>548</v>
      </c>
      <c r="E411" t="s">
        <v>2120</v>
      </c>
      <c r="F411">
        <v>8</v>
      </c>
      <c r="G411" t="s">
        <v>1909</v>
      </c>
      <c r="H411" t="s">
        <v>559</v>
      </c>
      <c r="I411" t="s">
        <v>1876</v>
      </c>
      <c r="J411">
        <v>1703</v>
      </c>
      <c r="K411" t="s">
        <v>321</v>
      </c>
      <c r="L411" t="s">
        <v>549</v>
      </c>
      <c r="M411" t="s">
        <v>550</v>
      </c>
      <c r="N411" t="s">
        <v>616</v>
      </c>
      <c r="O411" t="s">
        <v>314</v>
      </c>
      <c r="P411" t="s">
        <v>1877</v>
      </c>
      <c r="Q411" t="s">
        <v>28871</v>
      </c>
      <c r="R411" t="s">
        <v>626</v>
      </c>
      <c r="S411">
        <v>239.84</v>
      </c>
      <c r="T411" t="s">
        <v>2790</v>
      </c>
      <c r="U411" s="4">
        <v>45803.042569444442</v>
      </c>
      <c r="V411" t="str">
        <f>IFERROR(VLOOKUP(B411,#REF!,1,0),"")</f>
        <v/>
      </c>
      <c r="W411" t="str" cm="1">
        <f t="array" ref="W411">IFERROR(_xlfn.IFS(AND(V411="",X411&lt;&gt;"王园园组",X411&lt;&gt;"other"),K411,AND(V411="",X411="王园园组"),G411),"other")</f>
        <v>other</v>
      </c>
      <c r="X411" t="str" cm="1">
        <f t="array" ref="X411">IFERROR(_xlfn.IFS(AND(V411="",IFERROR(VLOOKUP(N411,#REF!,1,0),1)&lt;&gt;1),N411,AND(V411="",I411="王园园组"),"王园园组"),"other")</f>
        <v>other</v>
      </c>
      <c r="Y411">
        <f>IFERROR(_xlfn.XLOOKUP(MID(T411, FIND("#", SUBSTITUTE(T411, "-", "#", LEN(T411) - LEN(SUBSTITUTE(T411, "-", "")))) + 1, LEN(T411)),#REF!,#REF!),0)</f>
        <v>0</v>
      </c>
      <c r="Z411">
        <f>MONTH(续费明细实时[[#This Row],[success_time]])</f>
        <v>5</v>
      </c>
      <c r="AA411" s="8" t="e">
        <f>VLOOKUP(续费明细实时[[#This Row],[parent_user_id]],#REF!,27,0)</f>
        <v>#REF!</v>
      </c>
    </row>
    <row r="412" spans="1:27">
      <c r="A412" s="1">
        <v>45789</v>
      </c>
      <c r="B412" t="s">
        <v>11712</v>
      </c>
      <c r="C412" t="s">
        <v>11713</v>
      </c>
      <c r="D412" t="s">
        <v>548</v>
      </c>
      <c r="E412" t="s">
        <v>546</v>
      </c>
      <c r="F412">
        <v>240</v>
      </c>
      <c r="G412" t="s">
        <v>2113</v>
      </c>
      <c r="H412" t="s">
        <v>559</v>
      </c>
      <c r="I412" t="s">
        <v>1876</v>
      </c>
      <c r="J412">
        <v>31950</v>
      </c>
      <c r="K412" t="s">
        <v>223</v>
      </c>
      <c r="L412" t="s">
        <v>549</v>
      </c>
      <c r="M412" t="s">
        <v>550</v>
      </c>
      <c r="N412" t="s">
        <v>551</v>
      </c>
      <c r="O412" t="s">
        <v>145</v>
      </c>
      <c r="P412" t="s">
        <v>1877</v>
      </c>
      <c r="Q412" t="s">
        <v>11714</v>
      </c>
      <c r="R412" t="s">
        <v>626</v>
      </c>
      <c r="S412">
        <v>4500</v>
      </c>
      <c r="T412" t="s">
        <v>1931</v>
      </c>
      <c r="U412" s="4">
        <v>45789.487604166665</v>
      </c>
      <c r="V412" t="str">
        <f>IFERROR(VLOOKUP(B412,#REF!,1,0),"")</f>
        <v/>
      </c>
      <c r="W412" t="str" cm="1">
        <f t="array" ref="W412">IFERROR(_xlfn.IFS(AND(V412="",X412&lt;&gt;"王园园组",X412&lt;&gt;"other"),K412,AND(V412="",X412="王园园组"),G412),"other")</f>
        <v>other</v>
      </c>
      <c r="X412" t="str" cm="1">
        <f t="array" ref="X412">IFERROR(_xlfn.IFS(AND(V412="",IFERROR(VLOOKUP(N412,#REF!,1,0),1)&lt;&gt;1),N412,AND(V412="",I412="王园园组"),"王园园组"),"other")</f>
        <v>other</v>
      </c>
      <c r="Y412">
        <f>IFERROR(_xlfn.XLOOKUP(MID(T412, FIND("#", SUBSTITUTE(T412, "-", "#", LEN(T412) - LEN(SUBSTITUTE(T412, "-", "")))) + 1, LEN(T412)),#REF!,#REF!),0)</f>
        <v>0</v>
      </c>
      <c r="Z412">
        <f>MONTH(续费明细实时[[#This Row],[success_time]])</f>
        <v>5</v>
      </c>
      <c r="AA412" s="8" t="e">
        <f>VLOOKUP(续费明细实时[[#This Row],[parent_user_id]],#REF!,27,0)</f>
        <v>#REF!</v>
      </c>
    </row>
    <row r="413" spans="1:27">
      <c r="A413" s="1">
        <v>45799</v>
      </c>
      <c r="B413" t="s">
        <v>15971</v>
      </c>
      <c r="C413" t="s">
        <v>15972</v>
      </c>
      <c r="D413" t="s">
        <v>558</v>
      </c>
      <c r="E413" t="s">
        <v>641</v>
      </c>
      <c r="F413">
        <v>48</v>
      </c>
      <c r="G413" t="s">
        <v>335</v>
      </c>
      <c r="H413" t="s">
        <v>559</v>
      </c>
      <c r="I413" t="s">
        <v>504</v>
      </c>
      <c r="J413">
        <v>6266</v>
      </c>
      <c r="K413" t="s">
        <v>335</v>
      </c>
      <c r="L413" t="s">
        <v>549</v>
      </c>
      <c r="M413" t="s">
        <v>559</v>
      </c>
      <c r="N413" t="s">
        <v>504</v>
      </c>
      <c r="O413" t="s">
        <v>325</v>
      </c>
      <c r="P413" t="s">
        <v>1877</v>
      </c>
      <c r="Q413" t="s">
        <v>15973</v>
      </c>
      <c r="R413" t="s">
        <v>626</v>
      </c>
      <c r="S413">
        <v>882.52701400000001</v>
      </c>
      <c r="T413" t="s">
        <v>13832</v>
      </c>
      <c r="U413" s="4">
        <v>45799.692731481482</v>
      </c>
      <c r="V413" t="str">
        <f>IFERROR(VLOOKUP(B413,#REF!,1,0),"")</f>
        <v/>
      </c>
      <c r="W413" t="str" cm="1">
        <f t="array" ref="W413">IFERROR(_xlfn.IFS(AND(V413="",X413&lt;&gt;"王园园组",X413&lt;&gt;"other"),K413,AND(V413="",X413="王园园组"),G413),"other")</f>
        <v>other</v>
      </c>
      <c r="X413" t="str" cm="1">
        <f t="array" ref="X413">IFERROR(_xlfn.IFS(AND(V413="",IFERROR(VLOOKUP(N413,#REF!,1,0),1)&lt;&gt;1),N413,AND(V413="",I413="王园园组"),"王园园组"),"other")</f>
        <v>other</v>
      </c>
      <c r="Y413">
        <f>IFERROR(_xlfn.XLOOKUP(MID(T413, FIND("#", SUBSTITUTE(T413, "-", "#", LEN(T413) - LEN(SUBSTITUTE(T413, "-", "")))) + 1, LEN(T413)),#REF!,#REF!),0)</f>
        <v>0</v>
      </c>
      <c r="Z413">
        <f>MONTH(续费明细实时[[#This Row],[success_time]])</f>
        <v>5</v>
      </c>
      <c r="AA413" s="8" t="e">
        <f>VLOOKUP(续费明细实时[[#This Row],[parent_user_id]],#REF!,27,0)</f>
        <v>#REF!</v>
      </c>
    </row>
    <row r="414" spans="1:27">
      <c r="A414" s="1">
        <v>45797</v>
      </c>
      <c r="B414" t="s">
        <v>16001</v>
      </c>
      <c r="C414" t="s">
        <v>16002</v>
      </c>
      <c r="D414" t="s">
        <v>548</v>
      </c>
      <c r="E414" t="s">
        <v>546</v>
      </c>
      <c r="F414">
        <v>120</v>
      </c>
      <c r="G414" t="s">
        <v>1969</v>
      </c>
      <c r="H414" t="s">
        <v>559</v>
      </c>
      <c r="I414" t="s">
        <v>1876</v>
      </c>
      <c r="J414">
        <v>17750</v>
      </c>
      <c r="K414" t="s">
        <v>214</v>
      </c>
      <c r="L414" t="s">
        <v>549</v>
      </c>
      <c r="M414" t="s">
        <v>550</v>
      </c>
      <c r="N414" t="s">
        <v>551</v>
      </c>
      <c r="O414" t="s">
        <v>149</v>
      </c>
      <c r="P414" t="s">
        <v>1877</v>
      </c>
      <c r="Q414" t="s">
        <v>16003</v>
      </c>
      <c r="R414" t="s">
        <v>626</v>
      </c>
      <c r="S414">
        <v>2500</v>
      </c>
      <c r="T414" t="s">
        <v>1896</v>
      </c>
      <c r="U414" s="4">
        <v>45797.476238425923</v>
      </c>
      <c r="V414" t="str">
        <f>IFERROR(VLOOKUP(B414,#REF!,1,0),"")</f>
        <v/>
      </c>
      <c r="W414" t="str" cm="1">
        <f t="array" ref="W414">IFERROR(_xlfn.IFS(AND(V414="",X414&lt;&gt;"王园园组",X414&lt;&gt;"other"),K414,AND(V414="",X414="王园园组"),G414),"other")</f>
        <v>other</v>
      </c>
      <c r="X414" t="str" cm="1">
        <f t="array" ref="X414">IFERROR(_xlfn.IFS(AND(V414="",IFERROR(VLOOKUP(N414,#REF!,1,0),1)&lt;&gt;1),N414,AND(V414="",I414="王园园组"),"王园园组"),"other")</f>
        <v>other</v>
      </c>
      <c r="Y414">
        <f>IFERROR(_xlfn.XLOOKUP(MID(T414, FIND("#", SUBSTITUTE(T414, "-", "#", LEN(T414) - LEN(SUBSTITUTE(T414, "-", "")))) + 1, LEN(T414)),#REF!,#REF!),0)</f>
        <v>0</v>
      </c>
      <c r="Z414">
        <f>MONTH(续费明细实时[[#This Row],[success_time]])</f>
        <v>5</v>
      </c>
      <c r="AA414" s="8" t="e">
        <f>VLOOKUP(续费明细实时[[#This Row],[parent_user_id]],#REF!,27,0)</f>
        <v>#REF!</v>
      </c>
    </row>
    <row r="415" spans="1:27">
      <c r="A415" s="1">
        <v>45802</v>
      </c>
      <c r="B415" t="s">
        <v>17555</v>
      </c>
      <c r="C415" t="s">
        <v>17556</v>
      </c>
      <c r="D415" t="s">
        <v>548</v>
      </c>
      <c r="E415" t="s">
        <v>546</v>
      </c>
      <c r="F415">
        <v>240</v>
      </c>
      <c r="G415" t="s">
        <v>13037</v>
      </c>
      <c r="H415" t="s">
        <v>559</v>
      </c>
      <c r="I415" t="s">
        <v>1876</v>
      </c>
      <c r="J415">
        <v>31950</v>
      </c>
      <c r="K415" t="s">
        <v>220</v>
      </c>
      <c r="L415" t="s">
        <v>549</v>
      </c>
      <c r="M415" t="s">
        <v>550</v>
      </c>
      <c r="N415" t="s">
        <v>551</v>
      </c>
      <c r="O415" t="s">
        <v>145</v>
      </c>
      <c r="P415" t="s">
        <v>1877</v>
      </c>
      <c r="Q415" t="s">
        <v>17557</v>
      </c>
      <c r="R415" t="s">
        <v>626</v>
      </c>
      <c r="S415">
        <v>4500</v>
      </c>
      <c r="T415" t="s">
        <v>1931</v>
      </c>
      <c r="U415" s="4">
        <v>45802.422280092593</v>
      </c>
      <c r="V415" t="str">
        <f>IFERROR(VLOOKUP(B415,#REF!,1,0),"")</f>
        <v/>
      </c>
      <c r="W415" t="str" cm="1">
        <f t="array" ref="W415">IFERROR(_xlfn.IFS(AND(V415="",X415&lt;&gt;"王园园组",X415&lt;&gt;"other"),K415,AND(V415="",X415="王园园组"),G415),"other")</f>
        <v>other</v>
      </c>
      <c r="X415" t="str" cm="1">
        <f t="array" ref="X415">IFERROR(_xlfn.IFS(AND(V415="",IFERROR(VLOOKUP(N415,#REF!,1,0),1)&lt;&gt;1),N415,AND(V415="",I415="王园园组"),"王园园组"),"other")</f>
        <v>other</v>
      </c>
      <c r="Y415">
        <f>IFERROR(_xlfn.XLOOKUP(MID(T415, FIND("#", SUBSTITUTE(T415, "-", "#", LEN(T415) - LEN(SUBSTITUTE(T415, "-", "")))) + 1, LEN(T415)),#REF!,#REF!),0)</f>
        <v>0</v>
      </c>
      <c r="Z415">
        <f>MONTH(续费明细实时[[#This Row],[success_time]])</f>
        <v>5</v>
      </c>
      <c r="AA415" s="8" t="e">
        <f>VLOOKUP(续费明细实时[[#This Row],[parent_user_id]],#REF!,27,0)</f>
        <v>#REF!</v>
      </c>
    </row>
    <row r="416" spans="1:27">
      <c r="A416" s="1">
        <v>45796</v>
      </c>
      <c r="B416" t="s">
        <v>16007</v>
      </c>
      <c r="C416" t="s">
        <v>16008</v>
      </c>
      <c r="D416" t="s">
        <v>548</v>
      </c>
      <c r="E416" t="s">
        <v>546</v>
      </c>
      <c r="F416">
        <v>120</v>
      </c>
      <c r="G416" t="s">
        <v>354</v>
      </c>
      <c r="H416" t="s">
        <v>559</v>
      </c>
      <c r="I416" t="s">
        <v>163</v>
      </c>
      <c r="J416">
        <v>18283</v>
      </c>
      <c r="K416" t="s">
        <v>354</v>
      </c>
      <c r="L416" t="s">
        <v>549</v>
      </c>
      <c r="M416" t="s">
        <v>559</v>
      </c>
      <c r="N416" t="s">
        <v>163</v>
      </c>
      <c r="O416" t="s">
        <v>472</v>
      </c>
      <c r="P416" t="s">
        <v>1877</v>
      </c>
      <c r="Q416" t="s">
        <v>16009</v>
      </c>
      <c r="R416" t="s">
        <v>626</v>
      </c>
      <c r="S416">
        <v>2575</v>
      </c>
      <c r="T416" t="s">
        <v>1896</v>
      </c>
      <c r="U416" s="4">
        <v>45796.88449074074</v>
      </c>
      <c r="V416" t="str">
        <f>IFERROR(VLOOKUP(B416,#REF!,1,0),"")</f>
        <v/>
      </c>
      <c r="W416" t="str" cm="1">
        <f t="array" ref="W416">IFERROR(_xlfn.IFS(AND(V416="",X416&lt;&gt;"王园园组",X416&lt;&gt;"other"),K416,AND(V416="",X416="王园园组"),G416),"other")</f>
        <v>other</v>
      </c>
      <c r="X416" t="str" cm="1">
        <f t="array" ref="X416">IFERROR(_xlfn.IFS(AND(V416="",IFERROR(VLOOKUP(N416,#REF!,1,0),1)&lt;&gt;1),N416,AND(V416="",I416="王园园组"),"王园园组"),"other")</f>
        <v>other</v>
      </c>
      <c r="Y416">
        <f>IFERROR(_xlfn.XLOOKUP(MID(T416, FIND("#", SUBSTITUTE(T416, "-", "#", LEN(T416) - LEN(SUBSTITUTE(T416, "-", "")))) + 1, LEN(T416)),#REF!,#REF!),0)</f>
        <v>0</v>
      </c>
      <c r="Z416">
        <f>MONTH(续费明细实时[[#This Row],[success_time]])</f>
        <v>5</v>
      </c>
      <c r="AA416" s="8" t="e">
        <f>VLOOKUP(续费明细实时[[#This Row],[parent_user_id]],#REF!,27,0)</f>
        <v>#REF!</v>
      </c>
    </row>
    <row r="417" spans="1:27">
      <c r="A417" s="1">
        <v>45803</v>
      </c>
      <c r="B417" t="s">
        <v>29609</v>
      </c>
      <c r="C417" t="s">
        <v>29610</v>
      </c>
      <c r="D417" t="s">
        <v>558</v>
      </c>
      <c r="E417" t="s">
        <v>546</v>
      </c>
      <c r="F417">
        <v>60</v>
      </c>
      <c r="G417" t="s">
        <v>329</v>
      </c>
      <c r="H417" t="s">
        <v>559</v>
      </c>
      <c r="I417" t="s">
        <v>504</v>
      </c>
      <c r="J417">
        <v>10854</v>
      </c>
      <c r="K417" t="s">
        <v>329</v>
      </c>
      <c r="L417" t="s">
        <v>549</v>
      </c>
      <c r="M417" t="s">
        <v>559</v>
      </c>
      <c r="N417" t="s">
        <v>504</v>
      </c>
      <c r="O417" t="s">
        <v>325</v>
      </c>
      <c r="P417" t="s">
        <v>1877</v>
      </c>
      <c r="Q417" t="s">
        <v>29611</v>
      </c>
      <c r="R417" t="s">
        <v>626</v>
      </c>
      <c r="S417">
        <v>1528.6918470000001</v>
      </c>
      <c r="T417" t="s">
        <v>1891</v>
      </c>
      <c r="U417" s="4">
        <v>45803.843402777777</v>
      </c>
      <c r="V417" t="str">
        <f>IFERROR(VLOOKUP(B417,#REF!,1,0),"")</f>
        <v/>
      </c>
      <c r="W417" t="str" cm="1">
        <f t="array" ref="W417">IFERROR(_xlfn.IFS(AND(V417="",X417&lt;&gt;"王园园组",X417&lt;&gt;"other"),K417,AND(V417="",X417="王园园组"),G417),"other")</f>
        <v>other</v>
      </c>
      <c r="X417" t="str" cm="1">
        <f t="array" ref="X417">IFERROR(_xlfn.IFS(AND(V417="",IFERROR(VLOOKUP(N417,#REF!,1,0),1)&lt;&gt;1),N417,AND(V417="",I417="王园园组"),"王园园组"),"other")</f>
        <v>other</v>
      </c>
      <c r="Y417">
        <f>IFERROR(_xlfn.XLOOKUP(MID(T417, FIND("#", SUBSTITUTE(T417, "-", "#", LEN(T417) - LEN(SUBSTITUTE(T417, "-", "")))) + 1, LEN(T417)),#REF!,#REF!),0)</f>
        <v>0</v>
      </c>
      <c r="Z417">
        <f>MONTH(续费明细实时[[#This Row],[success_time]])</f>
        <v>5</v>
      </c>
      <c r="AA417" s="8" t="e">
        <f>VLOOKUP(续费明细实时[[#This Row],[parent_user_id]],#REF!,27,0)</f>
        <v>#REF!</v>
      </c>
    </row>
    <row r="418" spans="1:27">
      <c r="A418" s="1">
        <v>45802</v>
      </c>
      <c r="B418" t="s">
        <v>28803</v>
      </c>
      <c r="C418" t="s">
        <v>28804</v>
      </c>
      <c r="D418" t="s">
        <v>548</v>
      </c>
      <c r="E418" t="s">
        <v>546</v>
      </c>
      <c r="F418">
        <v>240</v>
      </c>
      <c r="G418" t="s">
        <v>1883</v>
      </c>
      <c r="H418" t="s">
        <v>559</v>
      </c>
      <c r="I418" t="s">
        <v>1876</v>
      </c>
      <c r="J418">
        <v>31950</v>
      </c>
      <c r="K418" t="s">
        <v>204</v>
      </c>
      <c r="L418" t="s">
        <v>549</v>
      </c>
      <c r="M418" t="s">
        <v>550</v>
      </c>
      <c r="N418" t="s">
        <v>551</v>
      </c>
      <c r="O418" t="s">
        <v>149</v>
      </c>
      <c r="P418" t="s">
        <v>1877</v>
      </c>
      <c r="Q418" t="s">
        <v>28805</v>
      </c>
      <c r="R418" t="s">
        <v>626</v>
      </c>
      <c r="S418">
        <v>4500</v>
      </c>
      <c r="T418" t="s">
        <v>1931</v>
      </c>
      <c r="U418" s="4">
        <v>45802.396828703706</v>
      </c>
      <c r="V418" t="str">
        <f>IFERROR(VLOOKUP(B418,#REF!,1,0),"")</f>
        <v/>
      </c>
      <c r="W418" t="str" cm="1">
        <f t="array" ref="W418">IFERROR(_xlfn.IFS(AND(V418="",X418&lt;&gt;"王园园组",X418&lt;&gt;"other"),K418,AND(V418="",X418="王园园组"),G418),"other")</f>
        <v>other</v>
      </c>
      <c r="X418" t="str" cm="1">
        <f t="array" ref="X418">IFERROR(_xlfn.IFS(AND(V418="",IFERROR(VLOOKUP(N418,#REF!,1,0),1)&lt;&gt;1),N418,AND(V418="",I418="王园园组"),"王园园组"),"other")</f>
        <v>other</v>
      </c>
      <c r="Y418">
        <f>IFERROR(_xlfn.XLOOKUP(MID(T418, FIND("#", SUBSTITUTE(T418, "-", "#", LEN(T418) - LEN(SUBSTITUTE(T418, "-", "")))) + 1, LEN(T418)),#REF!,#REF!),0)</f>
        <v>0</v>
      </c>
      <c r="Z418">
        <f>MONTH(续费明细实时[[#This Row],[success_time]])</f>
        <v>5</v>
      </c>
      <c r="AA418" s="8" t="e">
        <f>VLOOKUP(续费明细实时[[#This Row],[parent_user_id]],#REF!,27,0)</f>
        <v>#REF!</v>
      </c>
    </row>
    <row r="419" spans="1:27">
      <c r="A419" s="1">
        <v>45789</v>
      </c>
      <c r="B419" t="s">
        <v>10905</v>
      </c>
      <c r="C419" t="s">
        <v>10906</v>
      </c>
      <c r="D419" t="s">
        <v>548</v>
      </c>
      <c r="E419" t="s">
        <v>546</v>
      </c>
      <c r="F419">
        <v>120</v>
      </c>
      <c r="G419" t="s">
        <v>626</v>
      </c>
      <c r="H419" t="s">
        <v>626</v>
      </c>
      <c r="I419" t="s">
        <v>626</v>
      </c>
      <c r="J419">
        <v>18283</v>
      </c>
      <c r="K419" t="s">
        <v>199</v>
      </c>
      <c r="L419" t="s">
        <v>549</v>
      </c>
      <c r="M419" t="s">
        <v>559</v>
      </c>
      <c r="N419" t="s">
        <v>469</v>
      </c>
      <c r="O419" t="s">
        <v>189</v>
      </c>
      <c r="P419" t="s">
        <v>1877</v>
      </c>
      <c r="Q419" t="s">
        <v>10907</v>
      </c>
      <c r="R419" t="s">
        <v>626</v>
      </c>
      <c r="S419">
        <v>2575</v>
      </c>
      <c r="T419" t="s">
        <v>1896</v>
      </c>
      <c r="U419" s="4">
        <v>45789.414409722223</v>
      </c>
      <c r="V419" t="str">
        <f>IFERROR(VLOOKUP(B419,#REF!,1,0),"")</f>
        <v/>
      </c>
      <c r="W419" t="str" cm="1">
        <f t="array" ref="W419">IFERROR(_xlfn.IFS(AND(V419="",X419&lt;&gt;"王园园组",X419&lt;&gt;"other"),K419,AND(V419="",X419="王园园组"),G419),"other")</f>
        <v>other</v>
      </c>
      <c r="X419" t="str" cm="1">
        <f t="array" ref="X419">IFERROR(_xlfn.IFS(AND(V419="",IFERROR(VLOOKUP(N419,#REF!,1,0),1)&lt;&gt;1),N419,AND(V419="",I419="王园园组"),"王园园组"),"other")</f>
        <v>other</v>
      </c>
      <c r="Y419">
        <f>IFERROR(_xlfn.XLOOKUP(MID(T419, FIND("#", SUBSTITUTE(T419, "-", "#", LEN(T419) - LEN(SUBSTITUTE(T419, "-", "")))) + 1, LEN(T419)),#REF!,#REF!),0)</f>
        <v>0</v>
      </c>
      <c r="Z419">
        <f>MONTH(续费明细实时[[#This Row],[success_time]])</f>
        <v>5</v>
      </c>
      <c r="AA419" s="8" t="e">
        <f>VLOOKUP(续费明细实时[[#This Row],[parent_user_id]],#REF!,27,0)</f>
        <v>#REF!</v>
      </c>
    </row>
    <row r="420" spans="1:27">
      <c r="A420" s="1">
        <v>45788</v>
      </c>
      <c r="B420" t="s">
        <v>8898</v>
      </c>
      <c r="C420" t="s">
        <v>8899</v>
      </c>
      <c r="D420" t="s">
        <v>548</v>
      </c>
      <c r="E420" t="s">
        <v>546</v>
      </c>
      <c r="F420">
        <v>120</v>
      </c>
      <c r="G420" t="s">
        <v>1982</v>
      </c>
      <c r="H420" t="s">
        <v>550</v>
      </c>
      <c r="I420" t="s">
        <v>1889</v>
      </c>
      <c r="J420">
        <v>17750</v>
      </c>
      <c r="K420" t="s">
        <v>206</v>
      </c>
      <c r="L420" t="s">
        <v>549</v>
      </c>
      <c r="M420" t="s">
        <v>550</v>
      </c>
      <c r="N420" t="s">
        <v>551</v>
      </c>
      <c r="O420" t="s">
        <v>149</v>
      </c>
      <c r="P420" t="s">
        <v>1877</v>
      </c>
      <c r="Q420" t="s">
        <v>8900</v>
      </c>
      <c r="R420" t="s">
        <v>626</v>
      </c>
      <c r="S420">
        <v>2500</v>
      </c>
      <c r="T420" t="s">
        <v>1896</v>
      </c>
      <c r="U420" s="4">
        <v>45788.301898148151</v>
      </c>
      <c r="V420" t="str">
        <f>IFERROR(VLOOKUP(B420,#REF!,1,0),"")</f>
        <v/>
      </c>
      <c r="W420" t="str" cm="1">
        <f t="array" ref="W420">IFERROR(_xlfn.IFS(AND(V420="",X420&lt;&gt;"王园园组",X420&lt;&gt;"other"),K420,AND(V420="",X420="王园园组"),G420),"other")</f>
        <v>other</v>
      </c>
      <c r="X420" t="str" cm="1">
        <f t="array" ref="X420">IFERROR(_xlfn.IFS(AND(V420="",IFERROR(VLOOKUP(N420,#REF!,1,0),1)&lt;&gt;1),N420,AND(V420="",I420="王园园组"),"王园园组"),"other")</f>
        <v>other</v>
      </c>
      <c r="Y420">
        <f>IFERROR(_xlfn.XLOOKUP(MID(T420, FIND("#", SUBSTITUTE(T420, "-", "#", LEN(T420) - LEN(SUBSTITUTE(T420, "-", "")))) + 1, LEN(T420)),#REF!,#REF!),0)</f>
        <v>0</v>
      </c>
      <c r="Z420">
        <f>MONTH(续费明细实时[[#This Row],[success_time]])</f>
        <v>5</v>
      </c>
      <c r="AA420" s="8" t="e">
        <f>VLOOKUP(续费明细实时[[#This Row],[parent_user_id]],#REF!,27,0)</f>
        <v>#REF!</v>
      </c>
    </row>
    <row r="421" spans="1:27">
      <c r="A421" s="1">
        <v>45802</v>
      </c>
      <c r="B421" t="s">
        <v>17510</v>
      </c>
      <c r="C421" t="s">
        <v>17511</v>
      </c>
      <c r="D421" t="s">
        <v>548</v>
      </c>
      <c r="E421" t="s">
        <v>546</v>
      </c>
      <c r="F421">
        <v>120</v>
      </c>
      <c r="G421" t="s">
        <v>1883</v>
      </c>
      <c r="H421" t="s">
        <v>559</v>
      </c>
      <c r="I421" t="s">
        <v>1876</v>
      </c>
      <c r="J421">
        <v>17750</v>
      </c>
      <c r="K421" t="s">
        <v>209</v>
      </c>
      <c r="L421" t="s">
        <v>549</v>
      </c>
      <c r="M421" t="s">
        <v>550</v>
      </c>
      <c r="N421" t="s">
        <v>551</v>
      </c>
      <c r="O421" t="s">
        <v>149</v>
      </c>
      <c r="P421" t="s">
        <v>1877</v>
      </c>
      <c r="Q421" t="s">
        <v>17512</v>
      </c>
      <c r="R421" t="s">
        <v>626</v>
      </c>
      <c r="S421">
        <v>2500</v>
      </c>
      <c r="T421" t="s">
        <v>1896</v>
      </c>
      <c r="U421" s="4">
        <v>45802.237523148149</v>
      </c>
      <c r="V421" t="str">
        <f>IFERROR(VLOOKUP(B421,#REF!,1,0),"")</f>
        <v/>
      </c>
      <c r="W421" t="str" cm="1">
        <f t="array" ref="W421">IFERROR(_xlfn.IFS(AND(V421="",X421&lt;&gt;"王园园组",X421&lt;&gt;"other"),K421,AND(V421="",X421="王园园组"),G421),"other")</f>
        <v>other</v>
      </c>
      <c r="X421" t="str" cm="1">
        <f t="array" ref="X421">IFERROR(_xlfn.IFS(AND(V421="",IFERROR(VLOOKUP(N421,#REF!,1,0),1)&lt;&gt;1),N421,AND(V421="",I421="王园园组"),"王园园组"),"other")</f>
        <v>other</v>
      </c>
      <c r="Y421">
        <f>IFERROR(_xlfn.XLOOKUP(MID(T421, FIND("#", SUBSTITUTE(T421, "-", "#", LEN(T421) - LEN(SUBSTITUTE(T421, "-", "")))) + 1, LEN(T421)),#REF!,#REF!),0)</f>
        <v>0</v>
      </c>
      <c r="Z421">
        <f>MONTH(续费明细实时[[#This Row],[success_time]])</f>
        <v>5</v>
      </c>
      <c r="AA421" s="8" t="e">
        <f>VLOOKUP(续费明细实时[[#This Row],[parent_user_id]],#REF!,27,0)</f>
        <v>#REF!</v>
      </c>
    </row>
    <row r="422" spans="1:27">
      <c r="A422" s="1">
        <v>45786</v>
      </c>
      <c r="B422" t="s">
        <v>2892</v>
      </c>
      <c r="C422" t="s">
        <v>2893</v>
      </c>
      <c r="D422" t="s">
        <v>1104</v>
      </c>
      <c r="E422" t="s">
        <v>546</v>
      </c>
      <c r="F422">
        <v>120</v>
      </c>
      <c r="G422" t="s">
        <v>2079</v>
      </c>
      <c r="H422" t="s">
        <v>559</v>
      </c>
      <c r="I422" t="s">
        <v>1876</v>
      </c>
      <c r="J422">
        <v>18283</v>
      </c>
      <c r="K422" t="s">
        <v>200</v>
      </c>
      <c r="L422" t="s">
        <v>549</v>
      </c>
      <c r="M422" t="s">
        <v>550</v>
      </c>
      <c r="N422" t="s">
        <v>551</v>
      </c>
      <c r="O422" t="s">
        <v>149</v>
      </c>
      <c r="P422" t="s">
        <v>1877</v>
      </c>
      <c r="Q422" t="s">
        <v>2894</v>
      </c>
      <c r="R422" t="s">
        <v>626</v>
      </c>
      <c r="S422">
        <v>2575</v>
      </c>
      <c r="T422" t="s">
        <v>1896</v>
      </c>
      <c r="U422" s="4">
        <v>45786.492129629631</v>
      </c>
      <c r="V422" t="str">
        <f>IFERROR(VLOOKUP(B422,#REF!,1,0),"")</f>
        <v/>
      </c>
      <c r="W422" t="str" cm="1">
        <f t="array" ref="W422">IFERROR(_xlfn.IFS(AND(V422="",X422&lt;&gt;"王园园组",X422&lt;&gt;"other"),K422,AND(V422="",X422="王园园组"),G422),"other")</f>
        <v>other</v>
      </c>
      <c r="X422" t="str" cm="1">
        <f t="array" ref="X422">IFERROR(_xlfn.IFS(AND(V422="",IFERROR(VLOOKUP(N422,#REF!,1,0),1)&lt;&gt;1),N422,AND(V422="",I422="王园园组"),"王园园组"),"other")</f>
        <v>other</v>
      </c>
      <c r="Y422">
        <f>IFERROR(_xlfn.XLOOKUP(MID(T422, FIND("#", SUBSTITUTE(T422, "-", "#", LEN(T422) - LEN(SUBSTITUTE(T422, "-", "")))) + 1, LEN(T422)),#REF!,#REF!),0)</f>
        <v>0</v>
      </c>
      <c r="Z422">
        <f>MONTH(续费明细实时[[#This Row],[success_time]])</f>
        <v>5</v>
      </c>
      <c r="AA422" s="8" t="e">
        <f>VLOOKUP(续费明细实时[[#This Row],[parent_user_id]],#REF!,27,0)</f>
        <v>#REF!</v>
      </c>
    </row>
    <row r="423" spans="1:27">
      <c r="A423" s="1">
        <v>45798</v>
      </c>
      <c r="B423" t="s">
        <v>15929</v>
      </c>
      <c r="C423" t="s">
        <v>15930</v>
      </c>
      <c r="D423" t="s">
        <v>1810</v>
      </c>
      <c r="E423" t="s">
        <v>546</v>
      </c>
      <c r="F423">
        <v>120</v>
      </c>
      <c r="G423" t="s">
        <v>2178</v>
      </c>
      <c r="H423" t="s">
        <v>559</v>
      </c>
      <c r="I423" t="s">
        <v>1876</v>
      </c>
      <c r="J423">
        <v>17750</v>
      </c>
      <c r="K423" t="s">
        <v>288</v>
      </c>
      <c r="L423" t="s">
        <v>549</v>
      </c>
      <c r="M423" t="s">
        <v>550</v>
      </c>
      <c r="N423" t="s">
        <v>136</v>
      </c>
      <c r="O423" t="s">
        <v>283</v>
      </c>
      <c r="P423" t="s">
        <v>1877</v>
      </c>
      <c r="Q423" t="s">
        <v>15931</v>
      </c>
      <c r="R423" t="s">
        <v>626</v>
      </c>
      <c r="S423">
        <v>2500</v>
      </c>
      <c r="T423" t="s">
        <v>1896</v>
      </c>
      <c r="U423" s="4">
        <v>45798.507488425923</v>
      </c>
      <c r="V423" t="str">
        <f>IFERROR(VLOOKUP(B423,#REF!,1,0),"")</f>
        <v/>
      </c>
      <c r="W423" t="str" cm="1">
        <f t="array" ref="W423">IFERROR(_xlfn.IFS(AND(V423="",X423&lt;&gt;"王园园组",X423&lt;&gt;"other"),K423,AND(V423="",X423="王园园组"),G423),"other")</f>
        <v>other</v>
      </c>
      <c r="X423" t="str" cm="1">
        <f t="array" ref="X423">IFERROR(_xlfn.IFS(AND(V423="",IFERROR(VLOOKUP(N423,#REF!,1,0),1)&lt;&gt;1),N423,AND(V423="",I423="王园园组"),"王园园组"),"other")</f>
        <v>other</v>
      </c>
      <c r="Y423">
        <f>IFERROR(_xlfn.XLOOKUP(MID(T423, FIND("#", SUBSTITUTE(T423, "-", "#", LEN(T423) - LEN(SUBSTITUTE(T423, "-", "")))) + 1, LEN(T423)),#REF!,#REF!),0)</f>
        <v>0</v>
      </c>
      <c r="Z423">
        <f>MONTH(续费明细实时[[#This Row],[success_time]])</f>
        <v>5</v>
      </c>
      <c r="AA423" s="8" t="e">
        <f>VLOOKUP(续费明细实时[[#This Row],[parent_user_id]],#REF!,27,0)</f>
        <v>#REF!</v>
      </c>
    </row>
    <row r="424" spans="1:27" hidden="1">
      <c r="A424" s="1">
        <v>45797</v>
      </c>
      <c r="B424" t="s">
        <v>15968</v>
      </c>
      <c r="C424" t="s">
        <v>15969</v>
      </c>
      <c r="D424" t="s">
        <v>610</v>
      </c>
      <c r="E424" t="s">
        <v>1102</v>
      </c>
      <c r="F424">
        <v>120</v>
      </c>
      <c r="G424" t="s">
        <v>362</v>
      </c>
      <c r="H424" t="s">
        <v>559</v>
      </c>
      <c r="I424" t="s">
        <v>163</v>
      </c>
      <c r="J424">
        <v>10238</v>
      </c>
      <c r="K424" t="s">
        <v>626</v>
      </c>
      <c r="L424" t="s">
        <v>649</v>
      </c>
      <c r="M424" t="s">
        <v>649</v>
      </c>
      <c r="N424" t="s">
        <v>649</v>
      </c>
      <c r="O424" t="s">
        <v>649</v>
      </c>
      <c r="P424" t="s">
        <v>1877</v>
      </c>
      <c r="Q424" t="s">
        <v>15970</v>
      </c>
      <c r="R424" t="s">
        <v>626</v>
      </c>
      <c r="S424">
        <v>1442</v>
      </c>
      <c r="T424" t="s">
        <v>1902</v>
      </c>
      <c r="U424" s="4">
        <v>45797.97729166667</v>
      </c>
      <c r="V424" t="str">
        <f>IFERROR(VLOOKUP(B424,#REF!,1,0),"")</f>
        <v/>
      </c>
      <c r="W424" t="str" cm="1">
        <f t="array" ref="W424">IFERROR(_xlfn.IFS(AND(V424="",X424&lt;&gt;"王园园组",X424&lt;&gt;"other"),K424,AND(V424="",X424="王园园组"),G424),"other")</f>
        <v>other</v>
      </c>
      <c r="X424" t="str" cm="1">
        <f t="array" ref="X424">IFERROR(_xlfn.IFS(AND(V424="",IFERROR(VLOOKUP(N424,#REF!,1,0),1)&lt;&gt;1),N424,AND(V424="",I424="王园园组"),"王园园组"),"other")</f>
        <v>other</v>
      </c>
      <c r="Y424">
        <f>IFERROR(_xlfn.XLOOKUP(MID(T424, FIND("#", SUBSTITUTE(T424, "-", "#", LEN(T424) - LEN(SUBSTITUTE(T424, "-", "")))) + 1, LEN(T424)),#REF!,#REF!),0)</f>
        <v>0</v>
      </c>
      <c r="Z424">
        <f>MONTH(续费明细实时[[#This Row],[success_time]])</f>
        <v>5</v>
      </c>
      <c r="AA424" s="8" t="e">
        <f>VLOOKUP(续费明细实时[[#This Row],[parent_user_id]],#REF!,27,0)</f>
        <v>#REF!</v>
      </c>
    </row>
    <row r="425" spans="1:27">
      <c r="A425" s="1">
        <v>45793</v>
      </c>
      <c r="B425" t="s">
        <v>16184</v>
      </c>
      <c r="C425" t="s">
        <v>16185</v>
      </c>
      <c r="D425" t="s">
        <v>548</v>
      </c>
      <c r="E425" t="s">
        <v>546</v>
      </c>
      <c r="F425">
        <v>120</v>
      </c>
      <c r="G425" t="s">
        <v>626</v>
      </c>
      <c r="H425" t="s">
        <v>626</v>
      </c>
      <c r="I425" t="s">
        <v>626</v>
      </c>
      <c r="J425">
        <v>17750</v>
      </c>
      <c r="K425" t="s">
        <v>245</v>
      </c>
      <c r="L425" t="s">
        <v>549</v>
      </c>
      <c r="M425" t="s">
        <v>550</v>
      </c>
      <c r="N425" t="s">
        <v>551</v>
      </c>
      <c r="O425" t="s">
        <v>242</v>
      </c>
      <c r="P425" t="s">
        <v>1877</v>
      </c>
      <c r="Q425" t="s">
        <v>16186</v>
      </c>
      <c r="R425" t="s">
        <v>626</v>
      </c>
      <c r="S425">
        <v>2500</v>
      </c>
      <c r="T425" t="s">
        <v>1896</v>
      </c>
      <c r="U425" s="4">
        <v>45793.442210648151</v>
      </c>
      <c r="V425" t="str">
        <f>IFERROR(VLOOKUP(B425,#REF!,1,0),"")</f>
        <v/>
      </c>
      <c r="W425" t="str" cm="1">
        <f t="array" ref="W425">IFERROR(_xlfn.IFS(AND(V425="",X425&lt;&gt;"王园园组",X425&lt;&gt;"other"),K425,AND(V425="",X425="王园园组"),G425),"other")</f>
        <v>other</v>
      </c>
      <c r="X425" t="str" cm="1">
        <f t="array" ref="X425">IFERROR(_xlfn.IFS(AND(V425="",IFERROR(VLOOKUP(N425,#REF!,1,0),1)&lt;&gt;1),N425,AND(V425="",I425="王园园组"),"王园园组"),"other")</f>
        <v>other</v>
      </c>
      <c r="Y425">
        <f>IFERROR(_xlfn.XLOOKUP(MID(T425, FIND("#", SUBSTITUTE(T425, "-", "#", LEN(T425) - LEN(SUBSTITUTE(T425, "-", "")))) + 1, LEN(T425)),#REF!,#REF!),0)</f>
        <v>0</v>
      </c>
      <c r="Z425">
        <f>MONTH(续费明细实时[[#This Row],[success_time]])</f>
        <v>5</v>
      </c>
      <c r="AA425" s="8" t="e">
        <f>VLOOKUP(续费明细实时[[#This Row],[parent_user_id]],#REF!,27,0)</f>
        <v>#REF!</v>
      </c>
    </row>
    <row r="426" spans="1:27" hidden="1">
      <c r="A426" s="1">
        <v>45805</v>
      </c>
      <c r="B426" t="s">
        <v>29612</v>
      </c>
      <c r="C426" t="s">
        <v>29613</v>
      </c>
      <c r="D426" t="s">
        <v>648</v>
      </c>
      <c r="E426" t="s">
        <v>1476</v>
      </c>
      <c r="F426">
        <v>50</v>
      </c>
      <c r="G426" t="s">
        <v>2518</v>
      </c>
      <c r="H426" t="s">
        <v>806</v>
      </c>
      <c r="I426" t="s">
        <v>626</v>
      </c>
      <c r="J426">
        <v>2512</v>
      </c>
      <c r="K426" t="s">
        <v>626</v>
      </c>
      <c r="L426" t="s">
        <v>649</v>
      </c>
      <c r="M426" t="s">
        <v>649</v>
      </c>
      <c r="N426" t="s">
        <v>649</v>
      </c>
      <c r="O426" t="s">
        <v>649</v>
      </c>
      <c r="P426" t="s">
        <v>1877</v>
      </c>
      <c r="Q426" t="s">
        <v>29614</v>
      </c>
      <c r="R426" t="s">
        <v>626</v>
      </c>
      <c r="S426">
        <v>353.83731899999998</v>
      </c>
      <c r="T426" t="s">
        <v>1477</v>
      </c>
      <c r="U426" s="4">
        <v>45805.834317129629</v>
      </c>
      <c r="V426" t="str">
        <f>IFERROR(VLOOKUP(B426,#REF!,1,0),"")</f>
        <v/>
      </c>
      <c r="W426" t="str" cm="1">
        <f t="array" ref="W426">IFERROR(_xlfn.IFS(AND(V426="",X426&lt;&gt;"王园园组",X426&lt;&gt;"other"),K426,AND(V426="",X426="王园园组"),G426),"other")</f>
        <v>other</v>
      </c>
      <c r="X426" t="str" cm="1">
        <f t="array" ref="X426">IFERROR(_xlfn.IFS(AND(V426="",IFERROR(VLOOKUP(N426,#REF!,1,0),1)&lt;&gt;1),N426,AND(V426="",I426="王园园组"),"王园园组"),"other")</f>
        <v>other</v>
      </c>
      <c r="Y426">
        <f>IFERROR(_xlfn.XLOOKUP(MID(T426, FIND("#", SUBSTITUTE(T426, "-", "#", LEN(T426) - LEN(SUBSTITUTE(T426, "-", "")))) + 1, LEN(T426)),#REF!,#REF!),0)</f>
        <v>0</v>
      </c>
      <c r="Z426">
        <f>MONTH(续费明细实时[[#This Row],[success_time]])</f>
        <v>5</v>
      </c>
      <c r="AA426" s="8" t="e">
        <f>VLOOKUP(续费明细实时[[#This Row],[parent_user_id]],#REF!,27,0)</f>
        <v>#REF!</v>
      </c>
    </row>
    <row r="427" spans="1:27">
      <c r="A427" s="1">
        <v>45797</v>
      </c>
      <c r="B427" t="s">
        <v>16187</v>
      </c>
      <c r="C427" t="s">
        <v>16188</v>
      </c>
      <c r="D427" t="s">
        <v>548</v>
      </c>
      <c r="E427" t="s">
        <v>546</v>
      </c>
      <c r="F427">
        <v>120</v>
      </c>
      <c r="G427" t="s">
        <v>2056</v>
      </c>
      <c r="H427" t="s">
        <v>559</v>
      </c>
      <c r="I427" t="s">
        <v>1876</v>
      </c>
      <c r="J427">
        <v>17750</v>
      </c>
      <c r="K427" t="s">
        <v>253</v>
      </c>
      <c r="L427" t="s">
        <v>549</v>
      </c>
      <c r="M427" t="s">
        <v>550</v>
      </c>
      <c r="N427" t="s">
        <v>136</v>
      </c>
      <c r="O427" t="s">
        <v>147</v>
      </c>
      <c r="P427" t="s">
        <v>1877</v>
      </c>
      <c r="Q427" t="s">
        <v>16189</v>
      </c>
      <c r="R427" t="s">
        <v>626</v>
      </c>
      <c r="S427">
        <v>2500</v>
      </c>
      <c r="T427" t="s">
        <v>1896</v>
      </c>
      <c r="U427" s="4">
        <v>45797.351111111115</v>
      </c>
      <c r="V427" t="str">
        <f>IFERROR(VLOOKUP(B427,#REF!,1,0),"")</f>
        <v/>
      </c>
      <c r="W427" t="str" cm="1">
        <f t="array" ref="W427">IFERROR(_xlfn.IFS(AND(V427="",X427&lt;&gt;"王园园组",X427&lt;&gt;"other"),K427,AND(V427="",X427="王园园组"),G427),"other")</f>
        <v>other</v>
      </c>
      <c r="X427" t="str" cm="1">
        <f t="array" ref="X427">IFERROR(_xlfn.IFS(AND(V427="",IFERROR(VLOOKUP(N427,#REF!,1,0),1)&lt;&gt;1),N427,AND(V427="",I427="王园园组"),"王园园组"),"other")</f>
        <v>other</v>
      </c>
      <c r="Y427">
        <f>IFERROR(_xlfn.XLOOKUP(MID(T427, FIND("#", SUBSTITUTE(T427, "-", "#", LEN(T427) - LEN(SUBSTITUTE(T427, "-", "")))) + 1, LEN(T427)),#REF!,#REF!),0)</f>
        <v>0</v>
      </c>
      <c r="Z427">
        <f>MONTH(续费明细实时[[#This Row],[success_time]])</f>
        <v>5</v>
      </c>
      <c r="AA427" s="8" t="e">
        <f>VLOOKUP(续费明细实时[[#This Row],[parent_user_id]],#REF!,27,0)</f>
        <v>#REF!</v>
      </c>
    </row>
    <row r="428" spans="1:27">
      <c r="A428" s="1">
        <v>45790</v>
      </c>
      <c r="B428" t="s">
        <v>15425</v>
      </c>
      <c r="C428" t="s">
        <v>15426</v>
      </c>
      <c r="D428" t="s">
        <v>610</v>
      </c>
      <c r="E428" t="s">
        <v>546</v>
      </c>
      <c r="F428">
        <v>60</v>
      </c>
      <c r="G428" t="s">
        <v>1990</v>
      </c>
      <c r="H428" t="s">
        <v>559</v>
      </c>
      <c r="I428" t="s">
        <v>1876</v>
      </c>
      <c r="J428">
        <v>11091</v>
      </c>
      <c r="K428" t="s">
        <v>277</v>
      </c>
      <c r="L428" t="s">
        <v>549</v>
      </c>
      <c r="M428" t="s">
        <v>550</v>
      </c>
      <c r="N428" t="s">
        <v>136</v>
      </c>
      <c r="O428" t="s">
        <v>139</v>
      </c>
      <c r="P428" t="s">
        <v>1877</v>
      </c>
      <c r="Q428" t="s">
        <v>15427</v>
      </c>
      <c r="R428" t="s">
        <v>626</v>
      </c>
      <c r="S428">
        <v>1562.059403</v>
      </c>
      <c r="T428" t="s">
        <v>1891</v>
      </c>
      <c r="U428" s="4">
        <v>45790.981932870367</v>
      </c>
      <c r="V428" t="str">
        <f>IFERROR(VLOOKUP(B428,#REF!,1,0),"")</f>
        <v/>
      </c>
      <c r="W428" t="str" cm="1">
        <f t="array" ref="W428">IFERROR(_xlfn.IFS(AND(V428="",X428&lt;&gt;"王园园组",X428&lt;&gt;"other"),K428,AND(V428="",X428="王园园组"),G428),"other")</f>
        <v>other</v>
      </c>
      <c r="X428" t="str" cm="1">
        <f t="array" ref="X428">IFERROR(_xlfn.IFS(AND(V428="",IFERROR(VLOOKUP(N428,#REF!,1,0),1)&lt;&gt;1),N428,AND(V428="",I428="王园园组"),"王园园组"),"other")</f>
        <v>other</v>
      </c>
      <c r="Y428">
        <f>IFERROR(_xlfn.XLOOKUP(MID(T428, FIND("#", SUBSTITUTE(T428, "-", "#", LEN(T428) - LEN(SUBSTITUTE(T428, "-", "")))) + 1, LEN(T428)),#REF!,#REF!),0)</f>
        <v>0</v>
      </c>
      <c r="Z428">
        <f>MONTH(续费明细实时[[#This Row],[success_time]])</f>
        <v>5</v>
      </c>
      <c r="AA428" s="8" t="e">
        <f>VLOOKUP(续费明细实时[[#This Row],[parent_user_id]],#REF!,27,0)</f>
        <v>#REF!</v>
      </c>
    </row>
    <row r="429" spans="1:27">
      <c r="A429" s="1">
        <v>45786</v>
      </c>
      <c r="B429" t="s">
        <v>2602</v>
      </c>
      <c r="C429" t="s">
        <v>2603</v>
      </c>
      <c r="D429" t="s">
        <v>548</v>
      </c>
      <c r="E429" t="s">
        <v>546</v>
      </c>
      <c r="F429">
        <v>120</v>
      </c>
      <c r="G429" t="s">
        <v>1894</v>
      </c>
      <c r="H429" t="s">
        <v>559</v>
      </c>
      <c r="I429" t="s">
        <v>1876</v>
      </c>
      <c r="J429">
        <v>18283</v>
      </c>
      <c r="K429" t="s">
        <v>225</v>
      </c>
      <c r="L429" t="s">
        <v>549</v>
      </c>
      <c r="M429" t="s">
        <v>550</v>
      </c>
      <c r="N429" t="s">
        <v>551</v>
      </c>
      <c r="O429" t="s">
        <v>145</v>
      </c>
      <c r="P429" t="s">
        <v>1877</v>
      </c>
      <c r="Q429" t="s">
        <v>2604</v>
      </c>
      <c r="R429" t="s">
        <v>626</v>
      </c>
      <c r="S429">
        <v>2575</v>
      </c>
      <c r="T429" t="s">
        <v>1896</v>
      </c>
      <c r="U429" s="4">
        <v>45786.514780092592</v>
      </c>
      <c r="V429" t="str">
        <f>IFERROR(VLOOKUP(B429,#REF!,1,0),"")</f>
        <v/>
      </c>
      <c r="W429" t="str" cm="1">
        <f t="array" ref="W429">IFERROR(_xlfn.IFS(AND(V429="",X429&lt;&gt;"王园园组",X429&lt;&gt;"other"),K429,AND(V429="",X429="王园园组"),G429),"other")</f>
        <v>other</v>
      </c>
      <c r="X429" t="str" cm="1">
        <f t="array" ref="X429">IFERROR(_xlfn.IFS(AND(V429="",IFERROR(VLOOKUP(N429,#REF!,1,0),1)&lt;&gt;1),N429,AND(V429="",I429="王园园组"),"王园园组"),"other")</f>
        <v>other</v>
      </c>
      <c r="Y429">
        <f>IFERROR(_xlfn.XLOOKUP(MID(T429, FIND("#", SUBSTITUTE(T429, "-", "#", LEN(T429) - LEN(SUBSTITUTE(T429, "-", "")))) + 1, LEN(T429)),#REF!,#REF!),0)</f>
        <v>0</v>
      </c>
      <c r="Z429">
        <f>MONTH(续费明细实时[[#This Row],[success_time]])</f>
        <v>5</v>
      </c>
      <c r="AA429" s="8" t="e">
        <f>VLOOKUP(续费明细实时[[#This Row],[parent_user_id]],#REF!,27,0)</f>
        <v>#REF!</v>
      </c>
    </row>
    <row r="430" spans="1:27">
      <c r="A430" s="1">
        <v>45797</v>
      </c>
      <c r="B430" t="s">
        <v>15428</v>
      </c>
      <c r="C430" t="s">
        <v>15429</v>
      </c>
      <c r="D430" t="s">
        <v>558</v>
      </c>
      <c r="E430" t="s">
        <v>546</v>
      </c>
      <c r="F430">
        <v>60</v>
      </c>
      <c r="G430" t="s">
        <v>335</v>
      </c>
      <c r="H430" t="s">
        <v>559</v>
      </c>
      <c r="I430" t="s">
        <v>504</v>
      </c>
      <c r="J430">
        <v>10854</v>
      </c>
      <c r="K430" t="s">
        <v>335</v>
      </c>
      <c r="L430" t="s">
        <v>549</v>
      </c>
      <c r="M430" t="s">
        <v>559</v>
      </c>
      <c r="N430" t="s">
        <v>504</v>
      </c>
      <c r="O430" t="s">
        <v>325</v>
      </c>
      <c r="P430" t="s">
        <v>1877</v>
      </c>
      <c r="Q430" t="s">
        <v>15430</v>
      </c>
      <c r="R430" t="s">
        <v>626</v>
      </c>
      <c r="S430">
        <v>1528.6918470000001</v>
      </c>
      <c r="T430" t="s">
        <v>1891</v>
      </c>
      <c r="U430" s="4">
        <v>45797.876770833333</v>
      </c>
      <c r="V430" t="str">
        <f>IFERROR(VLOOKUP(B430,#REF!,1,0),"")</f>
        <v/>
      </c>
      <c r="W430" t="str" cm="1">
        <f t="array" ref="W430">IFERROR(_xlfn.IFS(AND(V430="",X430&lt;&gt;"王园园组",X430&lt;&gt;"other"),K430,AND(V430="",X430="王园园组"),G430),"other")</f>
        <v>other</v>
      </c>
      <c r="X430" t="str" cm="1">
        <f t="array" ref="X430">IFERROR(_xlfn.IFS(AND(V430="",IFERROR(VLOOKUP(N430,#REF!,1,0),1)&lt;&gt;1),N430,AND(V430="",I430="王园园组"),"王园园组"),"other")</f>
        <v>other</v>
      </c>
      <c r="Y430">
        <f>IFERROR(_xlfn.XLOOKUP(MID(T430, FIND("#", SUBSTITUTE(T430, "-", "#", LEN(T430) - LEN(SUBSTITUTE(T430, "-", "")))) + 1, LEN(T430)),#REF!,#REF!),0)</f>
        <v>0</v>
      </c>
      <c r="Z430">
        <f>MONTH(续费明细实时[[#This Row],[success_time]])</f>
        <v>5</v>
      </c>
      <c r="AA430" s="8" t="e">
        <f>VLOOKUP(续费明细实时[[#This Row],[parent_user_id]],#REF!,27,0)</f>
        <v>#REF!</v>
      </c>
    </row>
    <row r="431" spans="1:27">
      <c r="A431" s="1">
        <v>45794</v>
      </c>
      <c r="B431" t="s">
        <v>16261</v>
      </c>
      <c r="C431" t="s">
        <v>16262</v>
      </c>
      <c r="D431" t="s">
        <v>548</v>
      </c>
      <c r="E431" t="s">
        <v>546</v>
      </c>
      <c r="F431">
        <v>120</v>
      </c>
      <c r="G431" t="s">
        <v>12956</v>
      </c>
      <c r="H431" t="s">
        <v>559</v>
      </c>
      <c r="I431" t="s">
        <v>1876</v>
      </c>
      <c r="J431">
        <v>18283</v>
      </c>
      <c r="K431" t="s">
        <v>207</v>
      </c>
      <c r="L431" t="s">
        <v>549</v>
      </c>
      <c r="M431" t="s">
        <v>550</v>
      </c>
      <c r="N431" t="s">
        <v>551</v>
      </c>
      <c r="O431" t="s">
        <v>149</v>
      </c>
      <c r="P431" t="s">
        <v>1877</v>
      </c>
      <c r="Q431" t="s">
        <v>16263</v>
      </c>
      <c r="R431" t="s">
        <v>626</v>
      </c>
      <c r="S431">
        <v>2575</v>
      </c>
      <c r="T431" t="s">
        <v>1896</v>
      </c>
      <c r="U431" s="4">
        <v>45794.360729166663</v>
      </c>
      <c r="V431" t="str">
        <f>IFERROR(VLOOKUP(B431,#REF!,1,0),"")</f>
        <v/>
      </c>
      <c r="W431" t="str" cm="1">
        <f t="array" ref="W431">IFERROR(_xlfn.IFS(AND(V431="",X431&lt;&gt;"王园园组",X431&lt;&gt;"other"),K431,AND(V431="",X431="王园园组"),G431),"other")</f>
        <v>other</v>
      </c>
      <c r="X431" t="str" cm="1">
        <f t="array" ref="X431">IFERROR(_xlfn.IFS(AND(V431="",IFERROR(VLOOKUP(N431,#REF!,1,0),1)&lt;&gt;1),N431,AND(V431="",I431="王园园组"),"王园园组"),"other")</f>
        <v>other</v>
      </c>
      <c r="Y431">
        <f>IFERROR(_xlfn.XLOOKUP(MID(T431, FIND("#", SUBSTITUTE(T431, "-", "#", LEN(T431) - LEN(SUBSTITUTE(T431, "-", "")))) + 1, LEN(T431)),#REF!,#REF!),0)</f>
        <v>0</v>
      </c>
      <c r="Z431">
        <f>MONTH(续费明细实时[[#This Row],[success_time]])</f>
        <v>5</v>
      </c>
      <c r="AA431" s="8" t="e">
        <f>VLOOKUP(续费明细实时[[#This Row],[parent_user_id]],#REF!,27,0)</f>
        <v>#REF!</v>
      </c>
    </row>
    <row r="432" spans="1:27">
      <c r="A432" s="1">
        <v>45805</v>
      </c>
      <c r="B432" t="s">
        <v>29615</v>
      </c>
      <c r="C432" t="s">
        <v>29616</v>
      </c>
      <c r="D432" t="s">
        <v>1104</v>
      </c>
      <c r="E432" t="s">
        <v>1959</v>
      </c>
      <c r="F432">
        <v>24</v>
      </c>
      <c r="G432" t="s">
        <v>362</v>
      </c>
      <c r="H432" t="s">
        <v>559</v>
      </c>
      <c r="I432" t="s">
        <v>163</v>
      </c>
      <c r="J432">
        <v>5964</v>
      </c>
      <c r="K432" t="s">
        <v>362</v>
      </c>
      <c r="L432" t="s">
        <v>549</v>
      </c>
      <c r="M432" t="s">
        <v>559</v>
      </c>
      <c r="N432" t="s">
        <v>163</v>
      </c>
      <c r="O432" t="s">
        <v>473</v>
      </c>
      <c r="P432" t="s">
        <v>1877</v>
      </c>
      <c r="Q432" t="s">
        <v>29617</v>
      </c>
      <c r="R432" t="s">
        <v>626</v>
      </c>
      <c r="S432">
        <v>840</v>
      </c>
      <c r="T432" t="s">
        <v>2201</v>
      </c>
      <c r="U432" s="4">
        <v>45805.668912037036</v>
      </c>
      <c r="V432" t="str">
        <f>IFERROR(VLOOKUP(B432,#REF!,1,0),"")</f>
        <v/>
      </c>
      <c r="W432" t="str" cm="1">
        <f t="array" ref="W432">IFERROR(_xlfn.IFS(AND(V432="",X432&lt;&gt;"王园园组",X432&lt;&gt;"other"),K432,AND(V432="",X432="王园园组"),G432),"other")</f>
        <v>other</v>
      </c>
      <c r="X432" t="str" cm="1">
        <f t="array" ref="X432">IFERROR(_xlfn.IFS(AND(V432="",IFERROR(VLOOKUP(N432,#REF!,1,0),1)&lt;&gt;1),N432,AND(V432="",I432="王园园组"),"王园园组"),"other")</f>
        <v>other</v>
      </c>
      <c r="Y432">
        <f>IFERROR(_xlfn.XLOOKUP(MID(T432, FIND("#", SUBSTITUTE(T432, "-", "#", LEN(T432) - LEN(SUBSTITUTE(T432, "-", "")))) + 1, LEN(T432)),#REF!,#REF!),0)</f>
        <v>0</v>
      </c>
      <c r="Z432">
        <f>MONTH(续费明细实时[[#This Row],[success_time]])</f>
        <v>5</v>
      </c>
      <c r="AA432" s="8" t="e">
        <f>VLOOKUP(续费明细实时[[#This Row],[parent_user_id]],#REF!,27,0)</f>
        <v>#REF!</v>
      </c>
    </row>
    <row r="433" spans="1:27">
      <c r="A433" s="1">
        <v>45789</v>
      </c>
      <c r="B433" t="s">
        <v>11146</v>
      </c>
      <c r="C433" t="s">
        <v>11147</v>
      </c>
      <c r="D433" t="s">
        <v>886</v>
      </c>
      <c r="E433" t="s">
        <v>546</v>
      </c>
      <c r="F433">
        <v>240</v>
      </c>
      <c r="G433" t="s">
        <v>1946</v>
      </c>
      <c r="H433" t="s">
        <v>559</v>
      </c>
      <c r="I433" t="s">
        <v>1876</v>
      </c>
      <c r="J433">
        <v>32909</v>
      </c>
      <c r="K433" t="s">
        <v>277</v>
      </c>
      <c r="L433" t="s">
        <v>549</v>
      </c>
      <c r="M433" t="s">
        <v>550</v>
      </c>
      <c r="N433" t="s">
        <v>136</v>
      </c>
      <c r="O433" t="s">
        <v>139</v>
      </c>
      <c r="P433" t="s">
        <v>1877</v>
      </c>
      <c r="Q433" t="s">
        <v>11148</v>
      </c>
      <c r="R433" t="s">
        <v>626</v>
      </c>
      <c r="S433">
        <v>4635</v>
      </c>
      <c r="T433" t="s">
        <v>1931</v>
      </c>
      <c r="U433" s="4">
        <v>45789.594363425924</v>
      </c>
      <c r="V433" t="str">
        <f>IFERROR(VLOOKUP(B433,#REF!,1,0),"")</f>
        <v/>
      </c>
      <c r="W433" t="str" cm="1">
        <f t="array" ref="W433">IFERROR(_xlfn.IFS(AND(V433="",X433&lt;&gt;"王园园组",X433&lt;&gt;"other"),K433,AND(V433="",X433="王园园组"),G433),"other")</f>
        <v>other</v>
      </c>
      <c r="X433" t="str" cm="1">
        <f t="array" ref="X433">IFERROR(_xlfn.IFS(AND(V433="",IFERROR(VLOOKUP(N433,#REF!,1,0),1)&lt;&gt;1),N433,AND(V433="",I433="王园园组"),"王园园组"),"other")</f>
        <v>other</v>
      </c>
      <c r="Y433">
        <f>IFERROR(_xlfn.XLOOKUP(MID(T433, FIND("#", SUBSTITUTE(T433, "-", "#", LEN(T433) - LEN(SUBSTITUTE(T433, "-", "")))) + 1, LEN(T433)),#REF!,#REF!),0)</f>
        <v>0</v>
      </c>
      <c r="Z433">
        <f>MONTH(续费明细实时[[#This Row],[success_time]])</f>
        <v>5</v>
      </c>
      <c r="AA433" s="8" t="e">
        <f>VLOOKUP(续费明细实时[[#This Row],[parent_user_id]],#REF!,27,0)</f>
        <v>#REF!</v>
      </c>
    </row>
    <row r="434" spans="1:27">
      <c r="A434" s="1">
        <v>45802</v>
      </c>
      <c r="B434" t="s">
        <v>16249</v>
      </c>
      <c r="C434" t="s">
        <v>16250</v>
      </c>
      <c r="D434" t="s">
        <v>578</v>
      </c>
      <c r="E434" t="s">
        <v>1102</v>
      </c>
      <c r="F434">
        <v>180</v>
      </c>
      <c r="G434" t="s">
        <v>356</v>
      </c>
      <c r="H434" t="s">
        <v>559</v>
      </c>
      <c r="I434" t="s">
        <v>163</v>
      </c>
      <c r="J434">
        <v>14910</v>
      </c>
      <c r="K434" t="s">
        <v>356</v>
      </c>
      <c r="L434" t="s">
        <v>549</v>
      </c>
      <c r="M434" t="s">
        <v>559</v>
      </c>
      <c r="N434" t="s">
        <v>163</v>
      </c>
      <c r="O434" t="s">
        <v>473</v>
      </c>
      <c r="P434" t="s">
        <v>1877</v>
      </c>
      <c r="Q434" t="s">
        <v>16251</v>
      </c>
      <c r="R434" t="s">
        <v>626</v>
      </c>
      <c r="S434">
        <v>2100</v>
      </c>
      <c r="T434" t="s">
        <v>13028</v>
      </c>
      <c r="U434" s="4">
        <v>45802.561076388891</v>
      </c>
      <c r="V434" t="str">
        <f>IFERROR(VLOOKUP(B434,#REF!,1,0),"")</f>
        <v/>
      </c>
      <c r="W434" t="str" cm="1">
        <f t="array" ref="W434">IFERROR(_xlfn.IFS(AND(V434="",X434&lt;&gt;"王园园组",X434&lt;&gt;"other"),K434,AND(V434="",X434="王园园组"),G434),"other")</f>
        <v>other</v>
      </c>
      <c r="X434" t="str" cm="1">
        <f t="array" ref="X434">IFERROR(_xlfn.IFS(AND(V434="",IFERROR(VLOOKUP(N434,#REF!,1,0),1)&lt;&gt;1),N434,AND(V434="",I434="王园园组"),"王园园组"),"other")</f>
        <v>other</v>
      </c>
      <c r="Y434">
        <f>IFERROR(_xlfn.XLOOKUP(MID(T434, FIND("#", SUBSTITUTE(T434, "-", "#", LEN(T434) - LEN(SUBSTITUTE(T434, "-", "")))) + 1, LEN(T434)),#REF!,#REF!),0)</f>
        <v>0</v>
      </c>
      <c r="Z434">
        <f>MONTH(续费明细实时[[#This Row],[success_time]])</f>
        <v>5</v>
      </c>
      <c r="AA434" s="8" t="e">
        <f>VLOOKUP(续费明细实时[[#This Row],[parent_user_id]],#REF!,27,0)</f>
        <v>#REF!</v>
      </c>
    </row>
    <row r="435" spans="1:27">
      <c r="A435" s="1">
        <v>45801</v>
      </c>
      <c r="B435" t="s">
        <v>15422</v>
      </c>
      <c r="C435" t="s">
        <v>15423</v>
      </c>
      <c r="D435" t="s">
        <v>677</v>
      </c>
      <c r="E435" t="s">
        <v>546</v>
      </c>
      <c r="F435">
        <v>120</v>
      </c>
      <c r="G435" t="s">
        <v>2024</v>
      </c>
      <c r="H435" t="s">
        <v>559</v>
      </c>
      <c r="I435" t="s">
        <v>1876</v>
      </c>
      <c r="J435">
        <v>17750</v>
      </c>
      <c r="K435" t="s">
        <v>310</v>
      </c>
      <c r="L435" t="s">
        <v>549</v>
      </c>
      <c r="M435" t="s">
        <v>550</v>
      </c>
      <c r="N435" t="s">
        <v>136</v>
      </c>
      <c r="O435" t="s">
        <v>143</v>
      </c>
      <c r="P435" t="s">
        <v>1877</v>
      </c>
      <c r="Q435" t="s">
        <v>15424</v>
      </c>
      <c r="R435" t="s">
        <v>626</v>
      </c>
      <c r="S435">
        <v>2500</v>
      </c>
      <c r="T435" t="s">
        <v>1896</v>
      </c>
      <c r="U435" s="4">
        <v>45801.79210648148</v>
      </c>
      <c r="V435" t="str">
        <f>IFERROR(VLOOKUP(B435,#REF!,1,0),"")</f>
        <v/>
      </c>
      <c r="W435" t="str" cm="1">
        <f t="array" ref="W435">IFERROR(_xlfn.IFS(AND(V435="",X435&lt;&gt;"王园园组",X435&lt;&gt;"other"),K435,AND(V435="",X435="王园园组"),G435),"other")</f>
        <v>other</v>
      </c>
      <c r="X435" t="str" cm="1">
        <f t="array" ref="X435">IFERROR(_xlfn.IFS(AND(V435="",IFERROR(VLOOKUP(N435,#REF!,1,0),1)&lt;&gt;1),N435,AND(V435="",I435="王园园组"),"王园园组"),"other")</f>
        <v>other</v>
      </c>
      <c r="Y435">
        <f>IFERROR(_xlfn.XLOOKUP(MID(T435, FIND("#", SUBSTITUTE(T435, "-", "#", LEN(T435) - LEN(SUBSTITUTE(T435, "-", "")))) + 1, LEN(T435)),#REF!,#REF!),0)</f>
        <v>0</v>
      </c>
      <c r="Z435">
        <f>MONTH(续费明细实时[[#This Row],[success_time]])</f>
        <v>5</v>
      </c>
      <c r="AA435" s="8" t="e">
        <f>VLOOKUP(续费明细实时[[#This Row],[parent_user_id]],#REF!,27,0)</f>
        <v>#REF!</v>
      </c>
    </row>
    <row r="436" spans="1:27">
      <c r="A436" s="1">
        <v>45801</v>
      </c>
      <c r="B436" t="s">
        <v>16264</v>
      </c>
      <c r="C436" t="s">
        <v>16265</v>
      </c>
      <c r="D436" t="s">
        <v>548</v>
      </c>
      <c r="E436" t="s">
        <v>546</v>
      </c>
      <c r="F436">
        <v>120</v>
      </c>
      <c r="G436" t="s">
        <v>2139</v>
      </c>
      <c r="H436" t="s">
        <v>559</v>
      </c>
      <c r="I436" t="s">
        <v>1876</v>
      </c>
      <c r="J436">
        <v>18283</v>
      </c>
      <c r="K436" t="s">
        <v>201</v>
      </c>
      <c r="L436" t="s">
        <v>549</v>
      </c>
      <c r="M436" t="s">
        <v>550</v>
      </c>
      <c r="N436" t="s">
        <v>551</v>
      </c>
      <c r="O436" t="s">
        <v>149</v>
      </c>
      <c r="P436" t="s">
        <v>1877</v>
      </c>
      <c r="Q436" t="s">
        <v>16266</v>
      </c>
      <c r="R436" t="s">
        <v>626</v>
      </c>
      <c r="S436">
        <v>2575</v>
      </c>
      <c r="T436" t="s">
        <v>1896</v>
      </c>
      <c r="U436" s="4">
        <v>45801.869270833333</v>
      </c>
      <c r="V436" t="str">
        <f>IFERROR(VLOOKUP(B436,#REF!,1,0),"")</f>
        <v/>
      </c>
      <c r="W436" t="str" cm="1">
        <f t="array" ref="W436">IFERROR(_xlfn.IFS(AND(V436="",X436&lt;&gt;"王园园组",X436&lt;&gt;"other"),K436,AND(V436="",X436="王园园组"),G436),"other")</f>
        <v>other</v>
      </c>
      <c r="X436" t="str" cm="1">
        <f t="array" ref="X436">IFERROR(_xlfn.IFS(AND(V436="",IFERROR(VLOOKUP(N436,#REF!,1,0),1)&lt;&gt;1),N436,AND(V436="",I436="王园园组"),"王园园组"),"other")</f>
        <v>other</v>
      </c>
      <c r="Y436">
        <f>IFERROR(_xlfn.XLOOKUP(MID(T436, FIND("#", SUBSTITUTE(T436, "-", "#", LEN(T436) - LEN(SUBSTITUTE(T436, "-", "")))) + 1, LEN(T436)),#REF!,#REF!),0)</f>
        <v>0</v>
      </c>
      <c r="Z436">
        <f>MONTH(续费明细实时[[#This Row],[success_time]])</f>
        <v>5</v>
      </c>
      <c r="AA436" s="8" t="e">
        <f>VLOOKUP(续费明细实时[[#This Row],[parent_user_id]],#REF!,27,0)</f>
        <v>#REF!</v>
      </c>
    </row>
    <row r="437" spans="1:27">
      <c r="A437" s="1">
        <v>45801</v>
      </c>
      <c r="B437" t="s">
        <v>16255</v>
      </c>
      <c r="C437" t="s">
        <v>16256</v>
      </c>
      <c r="D437" t="s">
        <v>610</v>
      </c>
      <c r="E437" t="s">
        <v>546</v>
      </c>
      <c r="F437">
        <v>240</v>
      </c>
      <c r="G437" t="s">
        <v>1994</v>
      </c>
      <c r="H437" t="s">
        <v>559</v>
      </c>
      <c r="I437" t="s">
        <v>1876</v>
      </c>
      <c r="J437">
        <v>32303</v>
      </c>
      <c r="K437" t="s">
        <v>277</v>
      </c>
      <c r="L437" t="s">
        <v>549</v>
      </c>
      <c r="M437" t="s">
        <v>550</v>
      </c>
      <c r="N437" t="s">
        <v>136</v>
      </c>
      <c r="O437" t="s">
        <v>139</v>
      </c>
      <c r="P437" t="s">
        <v>1877</v>
      </c>
      <c r="Q437" t="s">
        <v>16257</v>
      </c>
      <c r="R437" t="s">
        <v>626</v>
      </c>
      <c r="S437">
        <v>4549.6875810000001</v>
      </c>
      <c r="T437" t="s">
        <v>1931</v>
      </c>
      <c r="U437" s="4">
        <v>45801.340729166666</v>
      </c>
      <c r="V437" t="str">
        <f>IFERROR(VLOOKUP(B437,#REF!,1,0),"")</f>
        <v/>
      </c>
      <c r="W437" t="str" cm="1">
        <f t="array" ref="W437">IFERROR(_xlfn.IFS(AND(V437="",X437&lt;&gt;"王园园组",X437&lt;&gt;"other"),K437,AND(V437="",X437="王园园组"),G437),"other")</f>
        <v>other</v>
      </c>
      <c r="X437" t="str" cm="1">
        <f t="array" ref="X437">IFERROR(_xlfn.IFS(AND(V437="",IFERROR(VLOOKUP(N437,#REF!,1,0),1)&lt;&gt;1),N437,AND(V437="",I437="王园园组"),"王园园组"),"other")</f>
        <v>other</v>
      </c>
      <c r="Y437">
        <f>IFERROR(_xlfn.XLOOKUP(MID(T437, FIND("#", SUBSTITUTE(T437, "-", "#", LEN(T437) - LEN(SUBSTITUTE(T437, "-", "")))) + 1, LEN(T437)),#REF!,#REF!),0)</f>
        <v>0</v>
      </c>
      <c r="Z437">
        <f>MONTH(续费明细实时[[#This Row],[success_time]])</f>
        <v>5</v>
      </c>
      <c r="AA437" s="8" t="e">
        <f>VLOOKUP(续费明细实时[[#This Row],[parent_user_id]],#REF!,27,0)</f>
        <v>#REF!</v>
      </c>
    </row>
    <row r="438" spans="1:27">
      <c r="A438" s="1">
        <v>45793</v>
      </c>
      <c r="B438" t="s">
        <v>16267</v>
      </c>
      <c r="C438" t="s">
        <v>16268</v>
      </c>
      <c r="D438" t="s">
        <v>548</v>
      </c>
      <c r="E438" t="s">
        <v>546</v>
      </c>
      <c r="F438">
        <v>120</v>
      </c>
      <c r="G438" t="s">
        <v>1929</v>
      </c>
      <c r="H438" t="s">
        <v>559</v>
      </c>
      <c r="I438" t="s">
        <v>1876</v>
      </c>
      <c r="J438">
        <v>17750</v>
      </c>
      <c r="K438" t="s">
        <v>253</v>
      </c>
      <c r="L438" t="s">
        <v>549</v>
      </c>
      <c r="M438" t="s">
        <v>550</v>
      </c>
      <c r="N438" t="s">
        <v>136</v>
      </c>
      <c r="O438" t="s">
        <v>147</v>
      </c>
      <c r="P438" t="s">
        <v>1877</v>
      </c>
      <c r="Q438" t="s">
        <v>16269</v>
      </c>
      <c r="R438" t="s">
        <v>626</v>
      </c>
      <c r="S438">
        <v>2500</v>
      </c>
      <c r="T438" t="s">
        <v>1896</v>
      </c>
      <c r="U438" s="4">
        <v>45793.991469907407</v>
      </c>
      <c r="V438" t="str">
        <f>IFERROR(VLOOKUP(B438,#REF!,1,0),"")</f>
        <v/>
      </c>
      <c r="W438" t="str" cm="1">
        <f t="array" ref="W438">IFERROR(_xlfn.IFS(AND(V438="",X438&lt;&gt;"王园园组",X438&lt;&gt;"other"),K438,AND(V438="",X438="王园园组"),G438),"other")</f>
        <v>other</v>
      </c>
      <c r="X438" t="str" cm="1">
        <f t="array" ref="X438">IFERROR(_xlfn.IFS(AND(V438="",IFERROR(VLOOKUP(N438,#REF!,1,0),1)&lt;&gt;1),N438,AND(V438="",I438="王园园组"),"王园园组"),"other")</f>
        <v>other</v>
      </c>
      <c r="Y438">
        <f>IFERROR(_xlfn.XLOOKUP(MID(T438, FIND("#", SUBSTITUTE(T438, "-", "#", LEN(T438) - LEN(SUBSTITUTE(T438, "-", "")))) + 1, LEN(T438)),#REF!,#REF!),0)</f>
        <v>0</v>
      </c>
      <c r="Z438">
        <f>MONTH(续费明细实时[[#This Row],[success_time]])</f>
        <v>5</v>
      </c>
      <c r="AA438" s="8" t="e">
        <f>VLOOKUP(续费明细实时[[#This Row],[parent_user_id]],#REF!,27,0)</f>
        <v>#REF!</v>
      </c>
    </row>
    <row r="439" spans="1:27">
      <c r="A439" s="1">
        <v>45796</v>
      </c>
      <c r="B439" t="s">
        <v>16270</v>
      </c>
      <c r="C439" t="s">
        <v>16271</v>
      </c>
      <c r="D439" t="s">
        <v>548</v>
      </c>
      <c r="E439" t="s">
        <v>546</v>
      </c>
      <c r="F439">
        <v>120</v>
      </c>
      <c r="G439" t="s">
        <v>2061</v>
      </c>
      <c r="H439" t="s">
        <v>559</v>
      </c>
      <c r="I439" t="s">
        <v>1876</v>
      </c>
      <c r="J439">
        <v>18283</v>
      </c>
      <c r="K439" t="s">
        <v>288</v>
      </c>
      <c r="L439" t="s">
        <v>549</v>
      </c>
      <c r="M439" t="s">
        <v>550</v>
      </c>
      <c r="N439" t="s">
        <v>136</v>
      </c>
      <c r="O439" t="s">
        <v>283</v>
      </c>
      <c r="P439" t="s">
        <v>1877</v>
      </c>
      <c r="Q439" t="s">
        <v>16272</v>
      </c>
      <c r="R439" t="s">
        <v>626</v>
      </c>
      <c r="S439">
        <v>2575</v>
      </c>
      <c r="T439" t="s">
        <v>1896</v>
      </c>
      <c r="U439" s="4">
        <v>45796.924479166664</v>
      </c>
      <c r="V439" t="str">
        <f>IFERROR(VLOOKUP(B439,#REF!,1,0),"")</f>
        <v/>
      </c>
      <c r="W439" t="str" cm="1">
        <f t="array" ref="W439">IFERROR(_xlfn.IFS(AND(V439="",X439&lt;&gt;"王园园组",X439&lt;&gt;"other"),K439,AND(V439="",X439="王园园组"),G439),"other")</f>
        <v>other</v>
      </c>
      <c r="X439" t="str" cm="1">
        <f t="array" ref="X439">IFERROR(_xlfn.IFS(AND(V439="",IFERROR(VLOOKUP(N439,#REF!,1,0),1)&lt;&gt;1),N439,AND(V439="",I439="王园园组"),"王园园组"),"other")</f>
        <v>other</v>
      </c>
      <c r="Y439">
        <f>IFERROR(_xlfn.XLOOKUP(MID(T439, FIND("#", SUBSTITUTE(T439, "-", "#", LEN(T439) - LEN(SUBSTITUTE(T439, "-", "")))) + 1, LEN(T439)),#REF!,#REF!),0)</f>
        <v>0</v>
      </c>
      <c r="Z439">
        <f>MONTH(续费明细实时[[#This Row],[success_time]])</f>
        <v>5</v>
      </c>
      <c r="AA439" s="8" t="e">
        <f>VLOOKUP(续费明细实时[[#This Row],[parent_user_id]],#REF!,27,0)</f>
        <v>#REF!</v>
      </c>
    </row>
    <row r="440" spans="1:27">
      <c r="A440" s="1">
        <v>45803</v>
      </c>
      <c r="B440" t="s">
        <v>29618</v>
      </c>
      <c r="C440" t="s">
        <v>29619</v>
      </c>
      <c r="D440" t="s">
        <v>677</v>
      </c>
      <c r="E440" t="s">
        <v>546</v>
      </c>
      <c r="F440">
        <v>60</v>
      </c>
      <c r="G440" t="s">
        <v>2024</v>
      </c>
      <c r="H440" t="s">
        <v>559</v>
      </c>
      <c r="I440" t="s">
        <v>1876</v>
      </c>
      <c r="J440">
        <v>11890</v>
      </c>
      <c r="K440" t="s">
        <v>276</v>
      </c>
      <c r="L440" t="s">
        <v>549</v>
      </c>
      <c r="M440" t="s">
        <v>550</v>
      </c>
      <c r="N440" t="s">
        <v>136</v>
      </c>
      <c r="O440" t="s">
        <v>139</v>
      </c>
      <c r="P440" t="s">
        <v>1877</v>
      </c>
      <c r="Q440" t="s">
        <v>29620</v>
      </c>
      <c r="R440" t="s">
        <v>626</v>
      </c>
      <c r="S440">
        <v>1674.585446</v>
      </c>
      <c r="T440" t="s">
        <v>1891</v>
      </c>
      <c r="U440" s="4">
        <v>45803.649745370371</v>
      </c>
      <c r="V440" t="str">
        <f>IFERROR(VLOOKUP(B440,#REF!,1,0),"")</f>
        <v/>
      </c>
      <c r="W440" t="str" cm="1">
        <f t="array" ref="W440">IFERROR(_xlfn.IFS(AND(V440="",X440&lt;&gt;"王园园组",X440&lt;&gt;"other"),K440,AND(V440="",X440="王园园组"),G440),"other")</f>
        <v>other</v>
      </c>
      <c r="X440" t="str" cm="1">
        <f t="array" ref="X440">IFERROR(_xlfn.IFS(AND(V440="",IFERROR(VLOOKUP(N440,#REF!,1,0),1)&lt;&gt;1),N440,AND(V440="",I440="王园园组"),"王园园组"),"other")</f>
        <v>other</v>
      </c>
      <c r="Y440">
        <f>IFERROR(_xlfn.XLOOKUP(MID(T440, FIND("#", SUBSTITUTE(T440, "-", "#", LEN(T440) - LEN(SUBSTITUTE(T440, "-", "")))) + 1, LEN(T440)),#REF!,#REF!),0)</f>
        <v>0</v>
      </c>
      <c r="Z440">
        <f>MONTH(续费明细实时[[#This Row],[success_time]])</f>
        <v>5</v>
      </c>
      <c r="AA440" s="8" t="e">
        <f>VLOOKUP(续费明细实时[[#This Row],[parent_user_id]],#REF!,27,0)</f>
        <v>#REF!</v>
      </c>
    </row>
    <row r="441" spans="1:27">
      <c r="A441" s="1">
        <v>45801</v>
      </c>
      <c r="B441" t="s">
        <v>14953</v>
      </c>
      <c r="C441" t="s">
        <v>14954</v>
      </c>
      <c r="D441" t="s">
        <v>548</v>
      </c>
      <c r="E441" t="s">
        <v>546</v>
      </c>
      <c r="F441">
        <v>120</v>
      </c>
      <c r="G441" t="s">
        <v>2056</v>
      </c>
      <c r="H441" t="s">
        <v>559</v>
      </c>
      <c r="I441" t="s">
        <v>1876</v>
      </c>
      <c r="J441">
        <v>17750</v>
      </c>
      <c r="K441" t="s">
        <v>224</v>
      </c>
      <c r="L441" t="s">
        <v>549</v>
      </c>
      <c r="M441" t="s">
        <v>550</v>
      </c>
      <c r="N441" t="s">
        <v>551</v>
      </c>
      <c r="O441" t="s">
        <v>145</v>
      </c>
      <c r="P441" t="s">
        <v>1877</v>
      </c>
      <c r="Q441" t="s">
        <v>16273</v>
      </c>
      <c r="R441" t="s">
        <v>626</v>
      </c>
      <c r="S441">
        <v>2500</v>
      </c>
      <c r="T441" t="s">
        <v>1896</v>
      </c>
      <c r="U441" s="4">
        <v>45801.279976851853</v>
      </c>
      <c r="V441" t="str">
        <f>IFERROR(VLOOKUP(B441,#REF!,1,0),"")</f>
        <v/>
      </c>
      <c r="W441" t="str" cm="1">
        <f t="array" ref="W441">IFERROR(_xlfn.IFS(AND(V441="",X441&lt;&gt;"王园园组",X441&lt;&gt;"other"),K441,AND(V441="",X441="王园园组"),G441),"other")</f>
        <v>other</v>
      </c>
      <c r="X441" t="str" cm="1">
        <f t="array" ref="X441">IFERROR(_xlfn.IFS(AND(V441="",IFERROR(VLOOKUP(N441,#REF!,1,0),1)&lt;&gt;1),N441,AND(V441="",I441="王园园组"),"王园园组"),"other")</f>
        <v>other</v>
      </c>
      <c r="Y441">
        <f>IFERROR(_xlfn.XLOOKUP(MID(T441, FIND("#", SUBSTITUTE(T441, "-", "#", LEN(T441) - LEN(SUBSTITUTE(T441, "-", "")))) + 1, LEN(T441)),#REF!,#REF!),0)</f>
        <v>0</v>
      </c>
      <c r="Z441">
        <f>MONTH(续费明细实时[[#This Row],[success_time]])</f>
        <v>5</v>
      </c>
      <c r="AA441" s="8" t="e">
        <f>VLOOKUP(续费明细实时[[#This Row],[parent_user_id]],#REF!,27,0)</f>
        <v>#REF!</v>
      </c>
    </row>
    <row r="442" spans="1:27">
      <c r="A442" s="1">
        <v>45787</v>
      </c>
      <c r="B442" t="s">
        <v>8913</v>
      </c>
      <c r="C442" t="s">
        <v>8914</v>
      </c>
      <c r="D442" t="s">
        <v>695</v>
      </c>
      <c r="E442" t="s">
        <v>641</v>
      </c>
      <c r="F442">
        <v>36</v>
      </c>
      <c r="G442" t="s">
        <v>329</v>
      </c>
      <c r="H442" t="s">
        <v>559</v>
      </c>
      <c r="I442" t="s">
        <v>504</v>
      </c>
      <c r="J442">
        <v>4286</v>
      </c>
      <c r="K442" t="s">
        <v>329</v>
      </c>
      <c r="L442" t="s">
        <v>549</v>
      </c>
      <c r="M442" t="s">
        <v>559</v>
      </c>
      <c r="N442" t="s">
        <v>504</v>
      </c>
      <c r="O442" t="s">
        <v>325</v>
      </c>
      <c r="P442" t="s">
        <v>1877</v>
      </c>
      <c r="Q442" t="s">
        <v>8915</v>
      </c>
      <c r="R442" t="s">
        <v>626</v>
      </c>
      <c r="S442">
        <v>603.61722499999996</v>
      </c>
      <c r="T442" t="s">
        <v>2733</v>
      </c>
      <c r="U442" s="4">
        <v>45787.695601851854</v>
      </c>
      <c r="V442" t="str">
        <f>IFERROR(VLOOKUP(B442,#REF!,1,0),"")</f>
        <v/>
      </c>
      <c r="W442" t="str" cm="1">
        <f t="array" ref="W442">IFERROR(_xlfn.IFS(AND(V442="",X442&lt;&gt;"王园园组",X442&lt;&gt;"other"),K442,AND(V442="",X442="王园园组"),G442),"other")</f>
        <v>other</v>
      </c>
      <c r="X442" t="str" cm="1">
        <f t="array" ref="X442">IFERROR(_xlfn.IFS(AND(V442="",IFERROR(VLOOKUP(N442,#REF!,1,0),1)&lt;&gt;1),N442,AND(V442="",I442="王园园组"),"王园园组"),"other")</f>
        <v>other</v>
      </c>
      <c r="Y442">
        <f>IFERROR(_xlfn.XLOOKUP(MID(T442, FIND("#", SUBSTITUTE(T442, "-", "#", LEN(T442) - LEN(SUBSTITUTE(T442, "-", "")))) + 1, LEN(T442)),#REF!,#REF!),0)</f>
        <v>0</v>
      </c>
      <c r="Z442">
        <f>MONTH(续费明细实时[[#This Row],[success_time]])</f>
        <v>5</v>
      </c>
      <c r="AA442" s="8" t="e">
        <f>VLOOKUP(续费明细实时[[#This Row],[parent_user_id]],#REF!,27,0)</f>
        <v>#REF!</v>
      </c>
    </row>
    <row r="443" spans="1:27" hidden="1">
      <c r="A443" s="1">
        <v>45800</v>
      </c>
      <c r="B443" t="s">
        <v>15410</v>
      </c>
      <c r="C443" t="s">
        <v>15411</v>
      </c>
      <c r="D443" t="s">
        <v>695</v>
      </c>
      <c r="E443" t="s">
        <v>546</v>
      </c>
      <c r="F443">
        <v>360</v>
      </c>
      <c r="G443" t="s">
        <v>363</v>
      </c>
      <c r="H443" t="s">
        <v>559</v>
      </c>
      <c r="I443" t="s">
        <v>163</v>
      </c>
      <c r="J443">
        <v>46150</v>
      </c>
      <c r="K443" t="s">
        <v>626</v>
      </c>
      <c r="L443" t="s">
        <v>649</v>
      </c>
      <c r="M443" t="s">
        <v>649</v>
      </c>
      <c r="N443" t="s">
        <v>649</v>
      </c>
      <c r="O443" t="s">
        <v>649</v>
      </c>
      <c r="P443" t="s">
        <v>1877</v>
      </c>
      <c r="Q443" t="s">
        <v>15412</v>
      </c>
      <c r="R443" t="s">
        <v>626</v>
      </c>
      <c r="S443">
        <v>6500</v>
      </c>
      <c r="T443" t="s">
        <v>2193</v>
      </c>
      <c r="U443" s="4">
        <v>45800.487835648149</v>
      </c>
      <c r="V443" t="str">
        <f>IFERROR(VLOOKUP(B443,#REF!,1,0),"")</f>
        <v/>
      </c>
      <c r="W443" t="str" cm="1">
        <f t="array" ref="W443">IFERROR(_xlfn.IFS(AND(V443="",X443&lt;&gt;"王园园组",X443&lt;&gt;"other"),K443,AND(V443="",X443="王园园组"),G443),"other")</f>
        <v>other</v>
      </c>
      <c r="X443" t="str" cm="1">
        <f t="array" ref="X443">IFERROR(_xlfn.IFS(AND(V443="",IFERROR(VLOOKUP(N443,#REF!,1,0),1)&lt;&gt;1),N443,AND(V443="",I443="王园园组"),"王园园组"),"other")</f>
        <v>other</v>
      </c>
      <c r="Y443">
        <f>IFERROR(_xlfn.XLOOKUP(MID(T443, FIND("#", SUBSTITUTE(T443, "-", "#", LEN(T443) - LEN(SUBSTITUTE(T443, "-", "")))) + 1, LEN(T443)),#REF!,#REF!),0)</f>
        <v>0</v>
      </c>
      <c r="Z443">
        <f>MONTH(续费明细实时[[#This Row],[success_time]])</f>
        <v>5</v>
      </c>
      <c r="AA443" s="8" t="e">
        <f>VLOOKUP(续费明细实时[[#This Row],[parent_user_id]],#REF!,27,0)</f>
        <v>#REF!</v>
      </c>
    </row>
    <row r="444" spans="1:27">
      <c r="A444" s="1">
        <v>45804</v>
      </c>
      <c r="B444" t="s">
        <v>29621</v>
      </c>
      <c r="C444" t="s">
        <v>29622</v>
      </c>
      <c r="D444" t="s">
        <v>1180</v>
      </c>
      <c r="E444" t="s">
        <v>546</v>
      </c>
      <c r="F444">
        <v>120</v>
      </c>
      <c r="G444" t="s">
        <v>1875</v>
      </c>
      <c r="H444" t="s">
        <v>559</v>
      </c>
      <c r="I444" t="s">
        <v>1876</v>
      </c>
      <c r="J444">
        <v>18283</v>
      </c>
      <c r="K444" t="s">
        <v>182</v>
      </c>
      <c r="L444" t="s">
        <v>549</v>
      </c>
      <c r="M444" t="s">
        <v>559</v>
      </c>
      <c r="N444" t="s">
        <v>469</v>
      </c>
      <c r="O444" t="s">
        <v>180</v>
      </c>
      <c r="P444" t="s">
        <v>1877</v>
      </c>
      <c r="Q444" t="s">
        <v>29623</v>
      </c>
      <c r="R444" t="s">
        <v>626</v>
      </c>
      <c r="S444">
        <v>2575</v>
      </c>
      <c r="T444" t="s">
        <v>1896</v>
      </c>
      <c r="U444" s="4">
        <v>45804.562094907407</v>
      </c>
      <c r="V444" t="str">
        <f>IFERROR(VLOOKUP(B444,#REF!,1,0),"")</f>
        <v/>
      </c>
      <c r="W444" t="str" cm="1">
        <f t="array" ref="W444">IFERROR(_xlfn.IFS(AND(V444="",X444&lt;&gt;"王园园组",X444&lt;&gt;"other"),K444,AND(V444="",X444="王园园组"),G444),"other")</f>
        <v>other</v>
      </c>
      <c r="X444" t="str" cm="1">
        <f t="array" ref="X444">IFERROR(_xlfn.IFS(AND(V444="",IFERROR(VLOOKUP(N444,#REF!,1,0),1)&lt;&gt;1),N444,AND(V444="",I444="王园园组"),"王园园组"),"other")</f>
        <v>other</v>
      </c>
      <c r="Y444">
        <f>IFERROR(_xlfn.XLOOKUP(MID(T444, FIND("#", SUBSTITUTE(T444, "-", "#", LEN(T444) - LEN(SUBSTITUTE(T444, "-", "")))) + 1, LEN(T444)),#REF!,#REF!),0)</f>
        <v>0</v>
      </c>
      <c r="Z444">
        <f>MONTH(续费明细实时[[#This Row],[success_time]])</f>
        <v>5</v>
      </c>
      <c r="AA444" s="8" t="e">
        <f>VLOOKUP(续费明细实时[[#This Row],[parent_user_id]],#REF!,27,0)</f>
        <v>#REF!</v>
      </c>
    </row>
    <row r="445" spans="1:27">
      <c r="A445" s="1">
        <v>45797</v>
      </c>
      <c r="B445" t="s">
        <v>16258</v>
      </c>
      <c r="C445" t="s">
        <v>16259</v>
      </c>
      <c r="D445" t="s">
        <v>695</v>
      </c>
      <c r="E445" t="s">
        <v>546</v>
      </c>
      <c r="F445">
        <v>60</v>
      </c>
      <c r="G445" t="s">
        <v>344</v>
      </c>
      <c r="H445" t="s">
        <v>559</v>
      </c>
      <c r="I445" t="s">
        <v>504</v>
      </c>
      <c r="J445">
        <v>11161</v>
      </c>
      <c r="K445" t="s">
        <v>344</v>
      </c>
      <c r="L445" t="s">
        <v>549</v>
      </c>
      <c r="M445" t="s">
        <v>559</v>
      </c>
      <c r="N445" t="s">
        <v>504</v>
      </c>
      <c r="O445" t="s">
        <v>325</v>
      </c>
      <c r="P445" t="s">
        <v>1877</v>
      </c>
      <c r="Q445" t="s">
        <v>16260</v>
      </c>
      <c r="R445" t="s">
        <v>626</v>
      </c>
      <c r="S445">
        <v>1571.919856</v>
      </c>
      <c r="T445" t="s">
        <v>1891</v>
      </c>
      <c r="U445" s="4">
        <v>45797.820474537039</v>
      </c>
      <c r="V445" t="str">
        <f>IFERROR(VLOOKUP(B445,#REF!,1,0),"")</f>
        <v/>
      </c>
      <c r="W445" t="str" cm="1">
        <f t="array" ref="W445">IFERROR(_xlfn.IFS(AND(V445="",X445&lt;&gt;"王园园组",X445&lt;&gt;"other"),K445,AND(V445="",X445="王园园组"),G445),"other")</f>
        <v>other</v>
      </c>
      <c r="X445" t="str" cm="1">
        <f t="array" ref="X445">IFERROR(_xlfn.IFS(AND(V445="",IFERROR(VLOOKUP(N445,#REF!,1,0),1)&lt;&gt;1),N445,AND(V445="",I445="王园园组"),"王园园组"),"other")</f>
        <v>other</v>
      </c>
      <c r="Y445">
        <f>IFERROR(_xlfn.XLOOKUP(MID(T445, FIND("#", SUBSTITUTE(T445, "-", "#", LEN(T445) - LEN(SUBSTITUTE(T445, "-", "")))) + 1, LEN(T445)),#REF!,#REF!),0)</f>
        <v>0</v>
      </c>
      <c r="Z445">
        <f>MONTH(续费明细实时[[#This Row],[success_time]])</f>
        <v>5</v>
      </c>
      <c r="AA445" s="8" t="e">
        <f>VLOOKUP(续费明细实时[[#This Row],[parent_user_id]],#REF!,27,0)</f>
        <v>#REF!</v>
      </c>
    </row>
    <row r="446" spans="1:27">
      <c r="A446" s="1">
        <v>45798</v>
      </c>
      <c r="B446" t="s">
        <v>15431</v>
      </c>
      <c r="C446" t="s">
        <v>15432</v>
      </c>
      <c r="D446" t="s">
        <v>695</v>
      </c>
      <c r="E446" t="s">
        <v>546</v>
      </c>
      <c r="F446">
        <v>120</v>
      </c>
      <c r="G446" t="s">
        <v>1917</v>
      </c>
      <c r="H446" t="s">
        <v>559</v>
      </c>
      <c r="I446" t="s">
        <v>1876</v>
      </c>
      <c r="J446">
        <v>18283</v>
      </c>
      <c r="K446" t="s">
        <v>435</v>
      </c>
      <c r="L446" t="s">
        <v>549</v>
      </c>
      <c r="M446" t="s">
        <v>550</v>
      </c>
      <c r="N446" t="s">
        <v>136</v>
      </c>
      <c r="O446" t="s">
        <v>292</v>
      </c>
      <c r="P446" t="s">
        <v>1877</v>
      </c>
      <c r="Q446" t="s">
        <v>15433</v>
      </c>
      <c r="R446" t="s">
        <v>626</v>
      </c>
      <c r="S446">
        <v>2575</v>
      </c>
      <c r="T446" t="s">
        <v>1896</v>
      </c>
      <c r="U446" s="4">
        <v>45798.78460648148</v>
      </c>
      <c r="V446" t="str">
        <f>IFERROR(VLOOKUP(B446,#REF!,1,0),"")</f>
        <v/>
      </c>
      <c r="W446" t="str" cm="1">
        <f t="array" ref="W446">IFERROR(_xlfn.IFS(AND(V446="",X446&lt;&gt;"王园园组",X446&lt;&gt;"other"),K446,AND(V446="",X446="王园园组"),G446),"other")</f>
        <v>other</v>
      </c>
      <c r="X446" t="str" cm="1">
        <f t="array" ref="X446">IFERROR(_xlfn.IFS(AND(V446="",IFERROR(VLOOKUP(N446,#REF!,1,0),1)&lt;&gt;1),N446,AND(V446="",I446="王园园组"),"王园园组"),"other")</f>
        <v>other</v>
      </c>
      <c r="Y446">
        <f>IFERROR(_xlfn.XLOOKUP(MID(T446, FIND("#", SUBSTITUTE(T446, "-", "#", LEN(T446) - LEN(SUBSTITUTE(T446, "-", "")))) + 1, LEN(T446)),#REF!,#REF!),0)</f>
        <v>0</v>
      </c>
      <c r="Z446">
        <f>MONTH(续费明细实时[[#This Row],[success_time]])</f>
        <v>5</v>
      </c>
      <c r="AA446" s="8" t="e">
        <f>VLOOKUP(续费明细实时[[#This Row],[parent_user_id]],#REF!,27,0)</f>
        <v>#REF!</v>
      </c>
    </row>
    <row r="447" spans="1:27">
      <c r="A447" s="1">
        <v>45801</v>
      </c>
      <c r="B447" t="s">
        <v>15413</v>
      </c>
      <c r="C447" t="s">
        <v>15414</v>
      </c>
      <c r="D447" t="s">
        <v>886</v>
      </c>
      <c r="E447" t="s">
        <v>546</v>
      </c>
      <c r="F447">
        <v>60</v>
      </c>
      <c r="G447" t="s">
        <v>343</v>
      </c>
      <c r="H447" t="s">
        <v>559</v>
      </c>
      <c r="I447" t="s">
        <v>504</v>
      </c>
      <c r="J447">
        <v>10970</v>
      </c>
      <c r="K447" t="s">
        <v>343</v>
      </c>
      <c r="L447" t="s">
        <v>549</v>
      </c>
      <c r="M447" t="s">
        <v>559</v>
      </c>
      <c r="N447" t="s">
        <v>504</v>
      </c>
      <c r="O447" t="s">
        <v>325</v>
      </c>
      <c r="P447" t="s">
        <v>1877</v>
      </c>
      <c r="Q447" t="s">
        <v>15415</v>
      </c>
      <c r="R447" t="s">
        <v>626</v>
      </c>
      <c r="S447">
        <v>1545</v>
      </c>
      <c r="T447" t="s">
        <v>1891</v>
      </c>
      <c r="U447" s="4">
        <v>45801.784016203703</v>
      </c>
      <c r="V447" t="str">
        <f>IFERROR(VLOOKUP(B447,#REF!,1,0),"")</f>
        <v/>
      </c>
      <c r="W447" t="str" cm="1">
        <f t="array" ref="W447">IFERROR(_xlfn.IFS(AND(V447="",X447&lt;&gt;"王园园组",X447&lt;&gt;"other"),K447,AND(V447="",X447="王园园组"),G447),"other")</f>
        <v>other</v>
      </c>
      <c r="X447" t="str" cm="1">
        <f t="array" ref="X447">IFERROR(_xlfn.IFS(AND(V447="",IFERROR(VLOOKUP(N447,#REF!,1,0),1)&lt;&gt;1),N447,AND(V447="",I447="王园园组"),"王园园组"),"other")</f>
        <v>other</v>
      </c>
      <c r="Y447">
        <f>IFERROR(_xlfn.XLOOKUP(MID(T447, FIND("#", SUBSTITUTE(T447, "-", "#", LEN(T447) - LEN(SUBSTITUTE(T447, "-", "")))) + 1, LEN(T447)),#REF!,#REF!),0)</f>
        <v>0</v>
      </c>
      <c r="Z447">
        <f>MONTH(续费明细实时[[#This Row],[success_time]])</f>
        <v>5</v>
      </c>
      <c r="AA447" s="8" t="e">
        <f>VLOOKUP(续费明细实时[[#This Row],[parent_user_id]],#REF!,27,0)</f>
        <v>#REF!</v>
      </c>
    </row>
    <row r="448" spans="1:27">
      <c r="A448" s="1">
        <v>45799</v>
      </c>
      <c r="B448" t="s">
        <v>15416</v>
      </c>
      <c r="C448" t="s">
        <v>15417</v>
      </c>
      <c r="D448" t="s">
        <v>548</v>
      </c>
      <c r="E448" t="s">
        <v>546</v>
      </c>
      <c r="F448">
        <v>60</v>
      </c>
      <c r="G448" t="s">
        <v>1939</v>
      </c>
      <c r="H448" t="s">
        <v>559</v>
      </c>
      <c r="I448" t="s">
        <v>1876</v>
      </c>
      <c r="J448">
        <v>10650</v>
      </c>
      <c r="K448" t="s">
        <v>247</v>
      </c>
      <c r="L448" t="s">
        <v>549</v>
      </c>
      <c r="M448" t="s">
        <v>550</v>
      </c>
      <c r="N448" t="s">
        <v>551</v>
      </c>
      <c r="O448" t="s">
        <v>242</v>
      </c>
      <c r="P448" t="s">
        <v>1877</v>
      </c>
      <c r="Q448" t="s">
        <v>15418</v>
      </c>
      <c r="R448" t="s">
        <v>626</v>
      </c>
      <c r="S448">
        <v>1500</v>
      </c>
      <c r="T448" t="s">
        <v>1891</v>
      </c>
      <c r="U448" s="4">
        <v>45799.315763888888</v>
      </c>
      <c r="V448" t="str">
        <f>IFERROR(VLOOKUP(B448,#REF!,1,0),"")</f>
        <v/>
      </c>
      <c r="W448" t="str" cm="1">
        <f t="array" ref="W448">IFERROR(_xlfn.IFS(AND(V448="",X448&lt;&gt;"王园园组",X448&lt;&gt;"other"),K448,AND(V448="",X448="王园园组"),G448),"other")</f>
        <v>other</v>
      </c>
      <c r="X448" t="str" cm="1">
        <f t="array" ref="X448">IFERROR(_xlfn.IFS(AND(V448="",IFERROR(VLOOKUP(N448,#REF!,1,0),1)&lt;&gt;1),N448,AND(V448="",I448="王园园组"),"王园园组"),"other")</f>
        <v>other</v>
      </c>
      <c r="Y448">
        <f>IFERROR(_xlfn.XLOOKUP(MID(T448, FIND("#", SUBSTITUTE(T448, "-", "#", LEN(T448) - LEN(SUBSTITUTE(T448, "-", "")))) + 1, LEN(T448)),#REF!,#REF!),0)</f>
        <v>0</v>
      </c>
      <c r="Z448">
        <f>MONTH(续费明细实时[[#This Row],[success_time]])</f>
        <v>5</v>
      </c>
      <c r="AA448" s="8" t="e">
        <f>VLOOKUP(续费明细实时[[#This Row],[parent_user_id]],#REF!,27,0)</f>
        <v>#REF!</v>
      </c>
    </row>
    <row r="449" spans="1:27">
      <c r="A449" s="1">
        <v>45802</v>
      </c>
      <c r="B449" t="s">
        <v>17341</v>
      </c>
      <c r="C449" t="s">
        <v>17342</v>
      </c>
      <c r="D449" t="s">
        <v>548</v>
      </c>
      <c r="E449" t="s">
        <v>546</v>
      </c>
      <c r="F449">
        <v>120</v>
      </c>
      <c r="G449" t="s">
        <v>2056</v>
      </c>
      <c r="H449" t="s">
        <v>559</v>
      </c>
      <c r="I449" t="s">
        <v>1876</v>
      </c>
      <c r="J449">
        <v>17750</v>
      </c>
      <c r="K449" t="s">
        <v>262</v>
      </c>
      <c r="L449" t="s">
        <v>549</v>
      </c>
      <c r="M449" t="s">
        <v>550</v>
      </c>
      <c r="N449" t="s">
        <v>136</v>
      </c>
      <c r="O449" t="s">
        <v>147</v>
      </c>
      <c r="P449" t="s">
        <v>1877</v>
      </c>
      <c r="Q449" t="s">
        <v>17343</v>
      </c>
      <c r="R449" t="s">
        <v>626</v>
      </c>
      <c r="S449">
        <v>2500</v>
      </c>
      <c r="T449" t="s">
        <v>1896</v>
      </c>
      <c r="U449" s="4">
        <v>45802.362083333333</v>
      </c>
      <c r="V449" t="str">
        <f>IFERROR(VLOOKUP(B449,#REF!,1,0),"")</f>
        <v/>
      </c>
      <c r="W449" t="str" cm="1">
        <f t="array" ref="W449">IFERROR(_xlfn.IFS(AND(V449="",X449&lt;&gt;"王园园组",X449&lt;&gt;"other"),K449,AND(V449="",X449="王园园组"),G449),"other")</f>
        <v>other</v>
      </c>
      <c r="X449" t="str" cm="1">
        <f t="array" ref="X449">IFERROR(_xlfn.IFS(AND(V449="",IFERROR(VLOOKUP(N449,#REF!,1,0),1)&lt;&gt;1),N449,AND(V449="",I449="王园园组"),"王园园组"),"other")</f>
        <v>other</v>
      </c>
      <c r="Y449">
        <f>IFERROR(_xlfn.XLOOKUP(MID(T449, FIND("#", SUBSTITUTE(T449, "-", "#", LEN(T449) - LEN(SUBSTITUTE(T449, "-", "")))) + 1, LEN(T449)),#REF!,#REF!),0)</f>
        <v>0</v>
      </c>
      <c r="Z449">
        <f>MONTH(续费明细实时[[#This Row],[success_time]])</f>
        <v>5</v>
      </c>
      <c r="AA449" s="8" t="e">
        <f>VLOOKUP(续费明细实时[[#This Row],[parent_user_id]],#REF!,27,0)</f>
        <v>#REF!</v>
      </c>
    </row>
    <row r="450" spans="1:27">
      <c r="A450" s="1">
        <v>45790</v>
      </c>
      <c r="B450" t="s">
        <v>11857</v>
      </c>
      <c r="C450" t="s">
        <v>11858</v>
      </c>
      <c r="D450" t="s">
        <v>548</v>
      </c>
      <c r="E450" t="s">
        <v>546</v>
      </c>
      <c r="F450">
        <v>240</v>
      </c>
      <c r="G450" t="s">
        <v>2005</v>
      </c>
      <c r="H450" t="s">
        <v>559</v>
      </c>
      <c r="I450" t="s">
        <v>1876</v>
      </c>
      <c r="J450">
        <v>31950</v>
      </c>
      <c r="K450" t="s">
        <v>222</v>
      </c>
      <c r="L450" t="s">
        <v>549</v>
      </c>
      <c r="M450" t="s">
        <v>550</v>
      </c>
      <c r="N450" t="s">
        <v>551</v>
      </c>
      <c r="O450" t="s">
        <v>145</v>
      </c>
      <c r="P450" t="s">
        <v>1877</v>
      </c>
      <c r="Q450" t="s">
        <v>11859</v>
      </c>
      <c r="R450" t="s">
        <v>626</v>
      </c>
      <c r="S450">
        <v>4500</v>
      </c>
      <c r="T450" t="s">
        <v>1931</v>
      </c>
      <c r="U450" s="4">
        <v>45790.397048611114</v>
      </c>
      <c r="V450" t="str">
        <f>IFERROR(VLOOKUP(B450,#REF!,1,0),"")</f>
        <v/>
      </c>
      <c r="W450" t="str" cm="1">
        <f t="array" ref="W450">IFERROR(_xlfn.IFS(AND(V450="",X450&lt;&gt;"王园园组",X450&lt;&gt;"other"),K450,AND(V450="",X450="王园园组"),G450),"other")</f>
        <v>other</v>
      </c>
      <c r="X450" t="str" cm="1">
        <f t="array" ref="X450">IFERROR(_xlfn.IFS(AND(V450="",IFERROR(VLOOKUP(N450,#REF!,1,0),1)&lt;&gt;1),N450,AND(V450="",I450="王园园组"),"王园园组"),"other")</f>
        <v>other</v>
      </c>
      <c r="Y450">
        <f>IFERROR(_xlfn.XLOOKUP(MID(T450, FIND("#", SUBSTITUTE(T450, "-", "#", LEN(T450) - LEN(SUBSTITUTE(T450, "-", "")))) + 1, LEN(T450)),#REF!,#REF!),0)</f>
        <v>0</v>
      </c>
      <c r="Z450">
        <f>MONTH(续费明细实时[[#This Row],[success_time]])</f>
        <v>5</v>
      </c>
      <c r="AA450" s="8" t="e">
        <f>VLOOKUP(续费明细实时[[#This Row],[parent_user_id]],#REF!,27,0)</f>
        <v>#REF!</v>
      </c>
    </row>
    <row r="451" spans="1:27">
      <c r="A451" s="1">
        <v>45783</v>
      </c>
      <c r="B451" t="s">
        <v>2605</v>
      </c>
      <c r="C451" t="s">
        <v>2606</v>
      </c>
      <c r="D451" t="s">
        <v>548</v>
      </c>
      <c r="E451" t="s">
        <v>641</v>
      </c>
      <c r="F451">
        <v>144</v>
      </c>
      <c r="G451" t="s">
        <v>1894</v>
      </c>
      <c r="H451" t="s">
        <v>559</v>
      </c>
      <c r="I451" t="s">
        <v>1876</v>
      </c>
      <c r="J451">
        <v>16081</v>
      </c>
      <c r="K451" t="s">
        <v>228</v>
      </c>
      <c r="L451" t="s">
        <v>549</v>
      </c>
      <c r="M451" t="s">
        <v>550</v>
      </c>
      <c r="N451" t="s">
        <v>551</v>
      </c>
      <c r="O451" t="s">
        <v>145</v>
      </c>
      <c r="P451" t="s">
        <v>1877</v>
      </c>
      <c r="Q451" t="s">
        <v>2607</v>
      </c>
      <c r="R451" t="s">
        <v>626</v>
      </c>
      <c r="S451">
        <v>2264.9699999999998</v>
      </c>
      <c r="T451" t="s">
        <v>2021</v>
      </c>
      <c r="U451" s="4">
        <v>45783.218182870369</v>
      </c>
      <c r="V451" t="str">
        <f>IFERROR(VLOOKUP(B451,#REF!,1,0),"")</f>
        <v/>
      </c>
      <c r="W451" t="str" cm="1">
        <f t="array" ref="W451">IFERROR(_xlfn.IFS(AND(V451="",X451&lt;&gt;"王园园组",X451&lt;&gt;"other"),K451,AND(V451="",X451="王园园组"),G451),"other")</f>
        <v>other</v>
      </c>
      <c r="X451" t="str" cm="1">
        <f t="array" ref="X451">IFERROR(_xlfn.IFS(AND(V451="",IFERROR(VLOOKUP(N451,#REF!,1,0),1)&lt;&gt;1),N451,AND(V451="",I451="王园园组"),"王园园组"),"other")</f>
        <v>other</v>
      </c>
      <c r="Y451">
        <f>IFERROR(_xlfn.XLOOKUP(MID(T451, FIND("#", SUBSTITUTE(T451, "-", "#", LEN(T451) - LEN(SUBSTITUTE(T451, "-", "")))) + 1, LEN(T451)),#REF!,#REF!),0)</f>
        <v>0</v>
      </c>
      <c r="Z451">
        <f>MONTH(续费明细实时[[#This Row],[success_time]])</f>
        <v>5</v>
      </c>
      <c r="AA451" s="8" t="e">
        <f>VLOOKUP(续费明细实时[[#This Row],[parent_user_id]],#REF!,27,0)</f>
        <v>#REF!</v>
      </c>
    </row>
    <row r="452" spans="1:27">
      <c r="A452" s="1">
        <v>45795</v>
      </c>
      <c r="B452" t="s">
        <v>14999</v>
      </c>
      <c r="C452" t="s">
        <v>15000</v>
      </c>
      <c r="D452" t="s">
        <v>695</v>
      </c>
      <c r="E452" t="s">
        <v>546</v>
      </c>
      <c r="F452">
        <v>60</v>
      </c>
      <c r="G452" t="s">
        <v>339</v>
      </c>
      <c r="H452" t="s">
        <v>559</v>
      </c>
      <c r="I452" t="s">
        <v>504</v>
      </c>
      <c r="J452">
        <v>10970</v>
      </c>
      <c r="K452" t="s">
        <v>339</v>
      </c>
      <c r="L452" t="s">
        <v>549</v>
      </c>
      <c r="M452" t="s">
        <v>559</v>
      </c>
      <c r="N452" t="s">
        <v>504</v>
      </c>
      <c r="O452" t="s">
        <v>325</v>
      </c>
      <c r="P452" t="s">
        <v>1877</v>
      </c>
      <c r="Q452" t="s">
        <v>15001</v>
      </c>
      <c r="R452" t="s">
        <v>626</v>
      </c>
      <c r="S452">
        <v>1545</v>
      </c>
      <c r="T452" t="s">
        <v>1891</v>
      </c>
      <c r="U452" s="4">
        <v>45795.604004629633</v>
      </c>
      <c r="V452" t="str">
        <f>IFERROR(VLOOKUP(B452,#REF!,1,0),"")</f>
        <v/>
      </c>
      <c r="W452" t="str" cm="1">
        <f t="array" ref="W452">IFERROR(_xlfn.IFS(AND(V452="",X452&lt;&gt;"王园园组",X452&lt;&gt;"other"),K452,AND(V452="",X452="王园园组"),G452),"other")</f>
        <v>other</v>
      </c>
      <c r="X452" t="str" cm="1">
        <f t="array" ref="X452">IFERROR(_xlfn.IFS(AND(V452="",IFERROR(VLOOKUP(N452,#REF!,1,0),1)&lt;&gt;1),N452,AND(V452="",I452="王园园组"),"王园园组"),"other")</f>
        <v>other</v>
      </c>
      <c r="Y452">
        <f>IFERROR(_xlfn.XLOOKUP(MID(T452, FIND("#", SUBSTITUTE(T452, "-", "#", LEN(T452) - LEN(SUBSTITUTE(T452, "-", "")))) + 1, LEN(T452)),#REF!,#REF!),0)</f>
        <v>0</v>
      </c>
      <c r="Z452">
        <f>MONTH(续费明细实时[[#This Row],[success_time]])</f>
        <v>5</v>
      </c>
      <c r="AA452" s="8" t="e">
        <f>VLOOKUP(续费明细实时[[#This Row],[parent_user_id]],#REF!,27,0)</f>
        <v>#REF!</v>
      </c>
    </row>
    <row r="453" spans="1:27">
      <c r="A453" s="1">
        <v>45786</v>
      </c>
      <c r="B453" t="s">
        <v>3088</v>
      </c>
      <c r="C453" t="s">
        <v>3089</v>
      </c>
      <c r="D453" t="s">
        <v>548</v>
      </c>
      <c r="E453" t="s">
        <v>546</v>
      </c>
      <c r="F453">
        <v>120</v>
      </c>
      <c r="G453" t="s">
        <v>626</v>
      </c>
      <c r="H453" t="s">
        <v>626</v>
      </c>
      <c r="I453" t="s">
        <v>626</v>
      </c>
      <c r="J453">
        <v>17750</v>
      </c>
      <c r="K453" t="s">
        <v>224</v>
      </c>
      <c r="L453" t="s">
        <v>549</v>
      </c>
      <c r="M453" t="s">
        <v>550</v>
      </c>
      <c r="N453" t="s">
        <v>551</v>
      </c>
      <c r="O453" t="s">
        <v>145</v>
      </c>
      <c r="P453" t="s">
        <v>1877</v>
      </c>
      <c r="Q453" t="s">
        <v>3090</v>
      </c>
      <c r="R453" t="s">
        <v>626</v>
      </c>
      <c r="S453">
        <v>2500</v>
      </c>
      <c r="T453" t="s">
        <v>1896</v>
      </c>
      <c r="U453" s="4">
        <v>45786.583275462966</v>
      </c>
      <c r="V453" t="str">
        <f>IFERROR(VLOOKUP(B453,#REF!,1,0),"")</f>
        <v/>
      </c>
      <c r="W453" t="str" cm="1">
        <f t="array" ref="W453">IFERROR(_xlfn.IFS(AND(V453="",X453&lt;&gt;"王园园组",X453&lt;&gt;"other"),K453,AND(V453="",X453="王园园组"),G453),"other")</f>
        <v>other</v>
      </c>
      <c r="X453" t="str" cm="1">
        <f t="array" ref="X453">IFERROR(_xlfn.IFS(AND(V453="",IFERROR(VLOOKUP(N453,#REF!,1,0),1)&lt;&gt;1),N453,AND(V453="",I453="王园园组"),"王园园组"),"other")</f>
        <v>other</v>
      </c>
      <c r="Y453">
        <f>IFERROR(_xlfn.XLOOKUP(MID(T453, FIND("#", SUBSTITUTE(T453, "-", "#", LEN(T453) - LEN(SUBSTITUTE(T453, "-", "")))) + 1, LEN(T453)),#REF!,#REF!),0)</f>
        <v>0</v>
      </c>
      <c r="Z453">
        <f>MONTH(续费明细实时[[#This Row],[success_time]])</f>
        <v>5</v>
      </c>
      <c r="AA453" s="8" t="e">
        <f>VLOOKUP(续费明细实时[[#This Row],[parent_user_id]],#REF!,27,0)</f>
        <v>#REF!</v>
      </c>
    </row>
    <row r="454" spans="1:27">
      <c r="A454" s="1">
        <v>45789</v>
      </c>
      <c r="B454" t="s">
        <v>11119</v>
      </c>
      <c r="C454" t="s">
        <v>11120</v>
      </c>
      <c r="D454" t="s">
        <v>548</v>
      </c>
      <c r="E454" t="s">
        <v>546</v>
      </c>
      <c r="F454">
        <v>240</v>
      </c>
      <c r="G454" t="s">
        <v>2005</v>
      </c>
      <c r="H454" t="s">
        <v>559</v>
      </c>
      <c r="I454" t="s">
        <v>1876</v>
      </c>
      <c r="J454">
        <v>31950</v>
      </c>
      <c r="K454" t="s">
        <v>215</v>
      </c>
      <c r="L454" t="s">
        <v>549</v>
      </c>
      <c r="M454" t="s">
        <v>550</v>
      </c>
      <c r="N454" t="s">
        <v>551</v>
      </c>
      <c r="O454" t="s">
        <v>145</v>
      </c>
      <c r="P454" t="s">
        <v>1877</v>
      </c>
      <c r="Q454" t="s">
        <v>11121</v>
      </c>
      <c r="R454" t="s">
        <v>626</v>
      </c>
      <c r="S454">
        <v>4500</v>
      </c>
      <c r="T454" t="s">
        <v>1931</v>
      </c>
      <c r="U454" s="4">
        <v>45789.56826388889</v>
      </c>
      <c r="V454" t="str">
        <f>IFERROR(VLOOKUP(B454,#REF!,1,0),"")</f>
        <v/>
      </c>
      <c r="W454" t="str" cm="1">
        <f t="array" ref="W454">IFERROR(_xlfn.IFS(AND(V454="",X454&lt;&gt;"王园园组",X454&lt;&gt;"other"),K454,AND(V454="",X454="王园园组"),G454),"other")</f>
        <v>other</v>
      </c>
      <c r="X454" t="str" cm="1">
        <f t="array" ref="X454">IFERROR(_xlfn.IFS(AND(V454="",IFERROR(VLOOKUP(N454,#REF!,1,0),1)&lt;&gt;1),N454,AND(V454="",I454="王园园组"),"王园园组"),"other")</f>
        <v>other</v>
      </c>
      <c r="Y454">
        <f>IFERROR(_xlfn.XLOOKUP(MID(T454, FIND("#", SUBSTITUTE(T454, "-", "#", LEN(T454) - LEN(SUBSTITUTE(T454, "-", "")))) + 1, LEN(T454)),#REF!,#REF!),0)</f>
        <v>0</v>
      </c>
      <c r="Z454">
        <f>MONTH(续费明细实时[[#This Row],[success_time]])</f>
        <v>5</v>
      </c>
      <c r="AA454" s="8" t="e">
        <f>VLOOKUP(续费明细实时[[#This Row],[parent_user_id]],#REF!,27,0)</f>
        <v>#REF!</v>
      </c>
    </row>
    <row r="455" spans="1:27">
      <c r="A455" s="1">
        <v>45800</v>
      </c>
      <c r="B455" t="s">
        <v>15786</v>
      </c>
      <c r="C455" t="s">
        <v>15787</v>
      </c>
      <c r="D455" t="s">
        <v>886</v>
      </c>
      <c r="E455" t="s">
        <v>1102</v>
      </c>
      <c r="F455">
        <v>120</v>
      </c>
      <c r="G455" t="s">
        <v>348</v>
      </c>
      <c r="H455" t="s">
        <v>559</v>
      </c>
      <c r="I455" t="s">
        <v>163</v>
      </c>
      <c r="J455">
        <v>9940</v>
      </c>
      <c r="K455" t="s">
        <v>348</v>
      </c>
      <c r="L455" t="s">
        <v>549</v>
      </c>
      <c r="M455" t="s">
        <v>559</v>
      </c>
      <c r="N455" t="s">
        <v>163</v>
      </c>
      <c r="O455" t="s">
        <v>472</v>
      </c>
      <c r="P455" t="s">
        <v>1877</v>
      </c>
      <c r="Q455" t="s">
        <v>15788</v>
      </c>
      <c r="R455" t="s">
        <v>626</v>
      </c>
      <c r="S455">
        <v>1400</v>
      </c>
      <c r="T455" t="s">
        <v>1902</v>
      </c>
      <c r="U455" s="4">
        <v>45800.86614583333</v>
      </c>
      <c r="V455" t="str">
        <f>IFERROR(VLOOKUP(B455,#REF!,1,0),"")</f>
        <v/>
      </c>
      <c r="W455" t="str" cm="1">
        <f t="array" ref="W455">IFERROR(_xlfn.IFS(AND(V455="",X455&lt;&gt;"王园园组",X455&lt;&gt;"other"),K455,AND(V455="",X455="王园园组"),G455),"other")</f>
        <v>other</v>
      </c>
      <c r="X455" t="str" cm="1">
        <f t="array" ref="X455">IFERROR(_xlfn.IFS(AND(V455="",IFERROR(VLOOKUP(N455,#REF!,1,0),1)&lt;&gt;1),N455,AND(V455="",I455="王园园组"),"王园园组"),"other")</f>
        <v>other</v>
      </c>
      <c r="Y455">
        <f>IFERROR(_xlfn.XLOOKUP(MID(T455, FIND("#", SUBSTITUTE(T455, "-", "#", LEN(T455) - LEN(SUBSTITUTE(T455, "-", "")))) + 1, LEN(T455)),#REF!,#REF!),0)</f>
        <v>0</v>
      </c>
      <c r="Z455">
        <f>MONTH(续费明细实时[[#This Row],[success_time]])</f>
        <v>5</v>
      </c>
      <c r="AA455" s="8" t="e">
        <f>VLOOKUP(续费明细实时[[#This Row],[parent_user_id]],#REF!,27,0)</f>
        <v>#REF!</v>
      </c>
    </row>
    <row r="456" spans="1:27">
      <c r="A456" s="1">
        <v>45792</v>
      </c>
      <c r="B456" t="s">
        <v>15789</v>
      </c>
      <c r="C456" t="s">
        <v>15790</v>
      </c>
      <c r="D456" t="s">
        <v>1104</v>
      </c>
      <c r="E456" t="s">
        <v>546</v>
      </c>
      <c r="F456">
        <v>240</v>
      </c>
      <c r="G456" t="s">
        <v>2024</v>
      </c>
      <c r="H456" t="s">
        <v>559</v>
      </c>
      <c r="I456" t="s">
        <v>1876</v>
      </c>
      <c r="J456">
        <v>32909</v>
      </c>
      <c r="K456" t="s">
        <v>277</v>
      </c>
      <c r="L456" t="s">
        <v>549</v>
      </c>
      <c r="M456" t="s">
        <v>550</v>
      </c>
      <c r="N456" t="s">
        <v>136</v>
      </c>
      <c r="O456" t="s">
        <v>139</v>
      </c>
      <c r="P456" t="s">
        <v>1877</v>
      </c>
      <c r="Q456" t="s">
        <v>15791</v>
      </c>
      <c r="R456" t="s">
        <v>626</v>
      </c>
      <c r="S456">
        <v>4635</v>
      </c>
      <c r="T456" t="s">
        <v>1931</v>
      </c>
      <c r="U456" s="4">
        <v>45792.547303240739</v>
      </c>
      <c r="V456" t="str">
        <f>IFERROR(VLOOKUP(B456,#REF!,1,0),"")</f>
        <v/>
      </c>
      <c r="W456" t="str" cm="1">
        <f t="array" ref="W456">IFERROR(_xlfn.IFS(AND(V456="",X456&lt;&gt;"王园园组",X456&lt;&gt;"other"),K456,AND(V456="",X456="王园园组"),G456),"other")</f>
        <v>other</v>
      </c>
      <c r="X456" t="str" cm="1">
        <f t="array" ref="X456">IFERROR(_xlfn.IFS(AND(V456="",IFERROR(VLOOKUP(N456,#REF!,1,0),1)&lt;&gt;1),N456,AND(V456="",I456="王园园组"),"王园园组"),"other")</f>
        <v>other</v>
      </c>
      <c r="Y456">
        <f>IFERROR(_xlfn.XLOOKUP(MID(T456, FIND("#", SUBSTITUTE(T456, "-", "#", LEN(T456) - LEN(SUBSTITUTE(T456, "-", "")))) + 1, LEN(T456)),#REF!,#REF!),0)</f>
        <v>0</v>
      </c>
      <c r="Z456">
        <f>MONTH(续费明细实时[[#This Row],[success_time]])</f>
        <v>5</v>
      </c>
      <c r="AA456" s="8" t="e">
        <f>VLOOKUP(续费明细实时[[#This Row],[parent_user_id]],#REF!,27,0)</f>
        <v>#REF!</v>
      </c>
    </row>
    <row r="457" spans="1:27">
      <c r="A457" s="1">
        <v>45780</v>
      </c>
      <c r="B457" t="s">
        <v>3085</v>
      </c>
      <c r="C457" t="s">
        <v>3086</v>
      </c>
      <c r="D457" t="s">
        <v>548</v>
      </c>
      <c r="E457" t="s">
        <v>641</v>
      </c>
      <c r="F457">
        <v>12</v>
      </c>
      <c r="G457" t="s">
        <v>1978</v>
      </c>
      <c r="H457" t="s">
        <v>559</v>
      </c>
      <c r="I457" t="s">
        <v>1876</v>
      </c>
      <c r="J457">
        <v>1491</v>
      </c>
      <c r="K457" t="s">
        <v>222</v>
      </c>
      <c r="L457" t="s">
        <v>549</v>
      </c>
      <c r="M457" t="s">
        <v>550</v>
      </c>
      <c r="N457" t="s">
        <v>551</v>
      </c>
      <c r="O457" t="s">
        <v>145</v>
      </c>
      <c r="P457" t="s">
        <v>1877</v>
      </c>
      <c r="Q457" t="s">
        <v>3087</v>
      </c>
      <c r="R457" t="s">
        <v>626</v>
      </c>
      <c r="S457">
        <v>210</v>
      </c>
      <c r="T457" t="s">
        <v>2010</v>
      </c>
      <c r="U457" s="4">
        <v>45780.337754629632</v>
      </c>
      <c r="V457" t="str">
        <f>IFERROR(VLOOKUP(B457,#REF!,1,0),"")</f>
        <v/>
      </c>
      <c r="W457" t="str" cm="1">
        <f t="array" ref="W457">IFERROR(_xlfn.IFS(AND(V457="",X457&lt;&gt;"王园园组",X457&lt;&gt;"other"),K457,AND(V457="",X457="王园园组"),G457),"other")</f>
        <v>other</v>
      </c>
      <c r="X457" t="str" cm="1">
        <f t="array" ref="X457">IFERROR(_xlfn.IFS(AND(V457="",IFERROR(VLOOKUP(N457,#REF!,1,0),1)&lt;&gt;1),N457,AND(V457="",I457="王园园组"),"王园园组"),"other")</f>
        <v>other</v>
      </c>
      <c r="Y457">
        <f>IFERROR(_xlfn.XLOOKUP(MID(T457, FIND("#", SUBSTITUTE(T457, "-", "#", LEN(T457) - LEN(SUBSTITUTE(T457, "-", "")))) + 1, LEN(T457)),#REF!,#REF!),0)</f>
        <v>0</v>
      </c>
      <c r="Z457">
        <f>MONTH(续费明细实时[[#This Row],[success_time]])</f>
        <v>5</v>
      </c>
      <c r="AA457" s="8" t="e">
        <f>VLOOKUP(续费明细实时[[#This Row],[parent_user_id]],#REF!,27,0)</f>
        <v>#REF!</v>
      </c>
    </row>
    <row r="458" spans="1:27">
      <c r="A458" s="1">
        <v>45801</v>
      </c>
      <c r="B458" t="s">
        <v>15072</v>
      </c>
      <c r="C458" t="s">
        <v>15073</v>
      </c>
      <c r="D458" t="s">
        <v>578</v>
      </c>
      <c r="E458" t="s">
        <v>546</v>
      </c>
      <c r="F458">
        <v>60</v>
      </c>
      <c r="G458" t="s">
        <v>2178</v>
      </c>
      <c r="H458" t="s">
        <v>559</v>
      </c>
      <c r="I458" t="s">
        <v>1876</v>
      </c>
      <c r="J458">
        <v>10970</v>
      </c>
      <c r="K458" t="s">
        <v>272</v>
      </c>
      <c r="L458" t="s">
        <v>549</v>
      </c>
      <c r="M458" t="s">
        <v>550</v>
      </c>
      <c r="N458" t="s">
        <v>136</v>
      </c>
      <c r="O458" t="s">
        <v>139</v>
      </c>
      <c r="P458" t="s">
        <v>1877</v>
      </c>
      <c r="Q458" t="s">
        <v>15074</v>
      </c>
      <c r="R458" t="s">
        <v>626</v>
      </c>
      <c r="S458">
        <v>1545</v>
      </c>
      <c r="T458" t="s">
        <v>1891</v>
      </c>
      <c r="U458" s="4">
        <v>45801.635520833333</v>
      </c>
      <c r="V458" t="str">
        <f>IFERROR(VLOOKUP(B458,#REF!,1,0),"")</f>
        <v/>
      </c>
      <c r="W458" t="str" cm="1">
        <f t="array" ref="W458">IFERROR(_xlfn.IFS(AND(V458="",X458&lt;&gt;"王园园组",X458&lt;&gt;"other"),K458,AND(V458="",X458="王园园组"),G458),"other")</f>
        <v>other</v>
      </c>
      <c r="X458" t="str" cm="1">
        <f t="array" ref="X458">IFERROR(_xlfn.IFS(AND(V458="",IFERROR(VLOOKUP(N458,#REF!,1,0),1)&lt;&gt;1),N458,AND(V458="",I458="王园园组"),"王园园组"),"other")</f>
        <v>other</v>
      </c>
      <c r="Y458">
        <f>IFERROR(_xlfn.XLOOKUP(MID(T458, FIND("#", SUBSTITUTE(T458, "-", "#", LEN(T458) - LEN(SUBSTITUTE(T458, "-", "")))) + 1, LEN(T458)),#REF!,#REF!),0)</f>
        <v>0</v>
      </c>
      <c r="Z458">
        <f>MONTH(续费明细实时[[#This Row],[success_time]])</f>
        <v>5</v>
      </c>
      <c r="AA458" s="8" t="e">
        <f>VLOOKUP(续费明细实时[[#This Row],[parent_user_id]],#REF!,27,0)</f>
        <v>#REF!</v>
      </c>
    </row>
    <row r="459" spans="1:27">
      <c r="A459" s="1">
        <v>45790</v>
      </c>
      <c r="B459" t="s">
        <v>15075</v>
      </c>
      <c r="C459" t="s">
        <v>15076</v>
      </c>
      <c r="D459" t="s">
        <v>610</v>
      </c>
      <c r="E459" t="s">
        <v>546</v>
      </c>
      <c r="F459">
        <v>60</v>
      </c>
      <c r="G459" t="s">
        <v>1917</v>
      </c>
      <c r="H459" t="s">
        <v>559</v>
      </c>
      <c r="I459" t="s">
        <v>1876</v>
      </c>
      <c r="J459">
        <v>10768</v>
      </c>
      <c r="K459" t="s">
        <v>303</v>
      </c>
      <c r="L459" t="s">
        <v>549</v>
      </c>
      <c r="M459" t="s">
        <v>550</v>
      </c>
      <c r="N459" t="s">
        <v>136</v>
      </c>
      <c r="O459" t="s">
        <v>143</v>
      </c>
      <c r="P459" t="s">
        <v>1877</v>
      </c>
      <c r="Q459" t="s">
        <v>15077</v>
      </c>
      <c r="R459" t="s">
        <v>626</v>
      </c>
      <c r="S459">
        <v>1516.562527</v>
      </c>
      <c r="T459" t="s">
        <v>1891</v>
      </c>
      <c r="U459" s="4">
        <v>45790.934618055559</v>
      </c>
      <c r="V459" t="str">
        <f>IFERROR(VLOOKUP(B459,#REF!,1,0),"")</f>
        <v/>
      </c>
      <c r="W459" t="str" cm="1">
        <f t="array" ref="W459">IFERROR(_xlfn.IFS(AND(V459="",X459&lt;&gt;"王园园组",X459&lt;&gt;"other"),K459,AND(V459="",X459="王园园组"),G459),"other")</f>
        <v>other</v>
      </c>
      <c r="X459" t="str" cm="1">
        <f t="array" ref="X459">IFERROR(_xlfn.IFS(AND(V459="",IFERROR(VLOOKUP(N459,#REF!,1,0),1)&lt;&gt;1),N459,AND(V459="",I459="王园园组"),"王园园组"),"other")</f>
        <v>other</v>
      </c>
      <c r="Y459">
        <f>IFERROR(_xlfn.XLOOKUP(MID(T459, FIND("#", SUBSTITUTE(T459, "-", "#", LEN(T459) - LEN(SUBSTITUTE(T459, "-", "")))) + 1, LEN(T459)),#REF!,#REF!),0)</f>
        <v>0</v>
      </c>
      <c r="Z459">
        <f>MONTH(续费明细实时[[#This Row],[success_time]])</f>
        <v>5</v>
      </c>
      <c r="AA459" s="8" t="e">
        <f>VLOOKUP(续费明细实时[[#This Row],[parent_user_id]],#REF!,27,0)</f>
        <v>#REF!</v>
      </c>
    </row>
    <row r="460" spans="1:27">
      <c r="A460" s="1">
        <v>45792</v>
      </c>
      <c r="B460" t="s">
        <v>15024</v>
      </c>
      <c r="C460" t="s">
        <v>15025</v>
      </c>
      <c r="D460" t="s">
        <v>548</v>
      </c>
      <c r="E460" t="s">
        <v>546</v>
      </c>
      <c r="F460">
        <v>120</v>
      </c>
      <c r="G460" t="s">
        <v>1978</v>
      </c>
      <c r="H460" t="s">
        <v>559</v>
      </c>
      <c r="I460" t="s">
        <v>1876</v>
      </c>
      <c r="J460">
        <v>17750</v>
      </c>
      <c r="K460" t="s">
        <v>202</v>
      </c>
      <c r="L460" t="s">
        <v>549</v>
      </c>
      <c r="M460" t="s">
        <v>550</v>
      </c>
      <c r="N460" t="s">
        <v>551</v>
      </c>
      <c r="O460" t="s">
        <v>149</v>
      </c>
      <c r="P460" t="s">
        <v>1877</v>
      </c>
      <c r="Q460" t="s">
        <v>15026</v>
      </c>
      <c r="R460" t="s">
        <v>626</v>
      </c>
      <c r="S460">
        <v>2500</v>
      </c>
      <c r="T460" t="s">
        <v>1896</v>
      </c>
      <c r="U460" s="4">
        <v>45792.623402777775</v>
      </c>
      <c r="V460" t="str">
        <f>IFERROR(VLOOKUP(B460,#REF!,1,0),"")</f>
        <v/>
      </c>
      <c r="W460" t="str" cm="1">
        <f t="array" ref="W460">IFERROR(_xlfn.IFS(AND(V460="",X460&lt;&gt;"王园园组",X460&lt;&gt;"other"),K460,AND(V460="",X460="王园园组"),G460),"other")</f>
        <v>other</v>
      </c>
      <c r="X460" t="str" cm="1">
        <f t="array" ref="X460">IFERROR(_xlfn.IFS(AND(V460="",IFERROR(VLOOKUP(N460,#REF!,1,0),1)&lt;&gt;1),N460,AND(V460="",I460="王园园组"),"王园园组"),"other")</f>
        <v>other</v>
      </c>
      <c r="Y460">
        <f>IFERROR(_xlfn.XLOOKUP(MID(T460, FIND("#", SUBSTITUTE(T460, "-", "#", LEN(T460) - LEN(SUBSTITUTE(T460, "-", "")))) + 1, LEN(T460)),#REF!,#REF!),0)</f>
        <v>0</v>
      </c>
      <c r="Z460">
        <f>MONTH(续费明细实时[[#This Row],[success_time]])</f>
        <v>5</v>
      </c>
      <c r="AA460" s="8" t="e">
        <f>VLOOKUP(续费明细实时[[#This Row],[parent_user_id]],#REF!,27,0)</f>
        <v>#REF!</v>
      </c>
    </row>
    <row r="461" spans="1:27">
      <c r="A461" s="1">
        <v>45791</v>
      </c>
      <c r="B461" t="s">
        <v>15084</v>
      </c>
      <c r="C461" t="s">
        <v>15085</v>
      </c>
      <c r="D461" t="s">
        <v>1104</v>
      </c>
      <c r="E461" t="s">
        <v>546</v>
      </c>
      <c r="F461">
        <v>120</v>
      </c>
      <c r="G461" t="s">
        <v>2024</v>
      </c>
      <c r="H461" t="s">
        <v>559</v>
      </c>
      <c r="I461" t="s">
        <v>1876</v>
      </c>
      <c r="J461">
        <v>17750</v>
      </c>
      <c r="K461" t="s">
        <v>294</v>
      </c>
      <c r="L461" t="s">
        <v>549</v>
      </c>
      <c r="M461" t="s">
        <v>550</v>
      </c>
      <c r="N461" t="s">
        <v>136</v>
      </c>
      <c r="O461" t="s">
        <v>292</v>
      </c>
      <c r="P461" t="s">
        <v>1877</v>
      </c>
      <c r="Q461" t="s">
        <v>15086</v>
      </c>
      <c r="R461" t="s">
        <v>626</v>
      </c>
      <c r="S461">
        <v>2500</v>
      </c>
      <c r="T461" t="s">
        <v>1896</v>
      </c>
      <c r="U461" s="4">
        <v>45791.851469907408</v>
      </c>
      <c r="V461" t="str">
        <f>IFERROR(VLOOKUP(B461,#REF!,1,0),"")</f>
        <v/>
      </c>
      <c r="W461" t="str" cm="1">
        <f t="array" ref="W461">IFERROR(_xlfn.IFS(AND(V461="",X461&lt;&gt;"王园园组",X461&lt;&gt;"other"),K461,AND(V461="",X461="王园园组"),G461),"other")</f>
        <v>other</v>
      </c>
      <c r="X461" t="str" cm="1">
        <f t="array" ref="X461">IFERROR(_xlfn.IFS(AND(V461="",IFERROR(VLOOKUP(N461,#REF!,1,0),1)&lt;&gt;1),N461,AND(V461="",I461="王园园组"),"王园园组"),"other")</f>
        <v>other</v>
      </c>
      <c r="Y461">
        <f>IFERROR(_xlfn.XLOOKUP(MID(T461, FIND("#", SUBSTITUTE(T461, "-", "#", LEN(T461) - LEN(SUBSTITUTE(T461, "-", "")))) + 1, LEN(T461)),#REF!,#REF!),0)</f>
        <v>0</v>
      </c>
      <c r="Z461">
        <f>MONTH(续费明细实时[[#This Row],[success_time]])</f>
        <v>5</v>
      </c>
      <c r="AA461" s="8" t="e">
        <f>VLOOKUP(续费明细实时[[#This Row],[parent_user_id]],#REF!,27,0)</f>
        <v>#REF!</v>
      </c>
    </row>
    <row r="462" spans="1:27">
      <c r="A462" s="1">
        <v>45796</v>
      </c>
      <c r="B462" t="s">
        <v>15087</v>
      </c>
      <c r="C462" t="s">
        <v>15088</v>
      </c>
      <c r="D462" t="s">
        <v>1104</v>
      </c>
      <c r="E462" t="s">
        <v>1102</v>
      </c>
      <c r="F462">
        <v>120</v>
      </c>
      <c r="G462" t="s">
        <v>352</v>
      </c>
      <c r="H462" t="s">
        <v>559</v>
      </c>
      <c r="I462" t="s">
        <v>163</v>
      </c>
      <c r="J462">
        <v>9940</v>
      </c>
      <c r="K462" t="s">
        <v>352</v>
      </c>
      <c r="L462" t="s">
        <v>549</v>
      </c>
      <c r="M462" t="s">
        <v>559</v>
      </c>
      <c r="N462" t="s">
        <v>163</v>
      </c>
      <c r="O462" t="s">
        <v>472</v>
      </c>
      <c r="P462" t="s">
        <v>1877</v>
      </c>
      <c r="Q462" t="s">
        <v>15089</v>
      </c>
      <c r="R462" t="s">
        <v>626</v>
      </c>
      <c r="S462">
        <v>1400</v>
      </c>
      <c r="T462" t="s">
        <v>1902</v>
      </c>
      <c r="U462" s="4">
        <v>45796.891701388886</v>
      </c>
      <c r="V462" t="str">
        <f>IFERROR(VLOOKUP(B462,#REF!,1,0),"")</f>
        <v/>
      </c>
      <c r="W462" t="str" cm="1">
        <f t="array" ref="W462">IFERROR(_xlfn.IFS(AND(V462="",X462&lt;&gt;"王园园组",X462&lt;&gt;"other"),K462,AND(V462="",X462="王园园组"),G462),"other")</f>
        <v>other</v>
      </c>
      <c r="X462" t="str" cm="1">
        <f t="array" ref="X462">IFERROR(_xlfn.IFS(AND(V462="",IFERROR(VLOOKUP(N462,#REF!,1,0),1)&lt;&gt;1),N462,AND(V462="",I462="王园园组"),"王园园组"),"other")</f>
        <v>other</v>
      </c>
      <c r="Y462">
        <f>IFERROR(_xlfn.XLOOKUP(MID(T462, FIND("#", SUBSTITUTE(T462, "-", "#", LEN(T462) - LEN(SUBSTITUTE(T462, "-", "")))) + 1, LEN(T462)),#REF!,#REF!),0)</f>
        <v>0</v>
      </c>
      <c r="Z462">
        <f>MONTH(续费明细实时[[#This Row],[success_time]])</f>
        <v>5</v>
      </c>
      <c r="AA462" s="8" t="e">
        <f>VLOOKUP(续费明细实时[[#This Row],[parent_user_id]],#REF!,27,0)</f>
        <v>#REF!</v>
      </c>
    </row>
    <row r="463" spans="1:27">
      <c r="A463" s="1">
        <v>45786</v>
      </c>
      <c r="B463" t="s">
        <v>2620</v>
      </c>
      <c r="C463" t="s">
        <v>2621</v>
      </c>
      <c r="D463" t="s">
        <v>695</v>
      </c>
      <c r="E463" t="s">
        <v>546</v>
      </c>
      <c r="F463">
        <v>120</v>
      </c>
      <c r="G463" t="s">
        <v>1990</v>
      </c>
      <c r="H463" t="s">
        <v>559</v>
      </c>
      <c r="I463" t="s">
        <v>1876</v>
      </c>
      <c r="J463">
        <v>18283</v>
      </c>
      <c r="K463" t="s">
        <v>265</v>
      </c>
      <c r="L463" t="s">
        <v>549</v>
      </c>
      <c r="M463" t="s">
        <v>550</v>
      </c>
      <c r="N463" t="s">
        <v>136</v>
      </c>
      <c r="O463" t="s">
        <v>264</v>
      </c>
      <c r="P463" t="s">
        <v>1877</v>
      </c>
      <c r="Q463" t="s">
        <v>2622</v>
      </c>
      <c r="R463" t="s">
        <v>626</v>
      </c>
      <c r="S463">
        <v>2575</v>
      </c>
      <c r="T463" t="s">
        <v>1896</v>
      </c>
      <c r="U463" s="4">
        <v>45786.542905092596</v>
      </c>
      <c r="V463" t="str">
        <f>IFERROR(VLOOKUP(B463,#REF!,1,0),"")</f>
        <v/>
      </c>
      <c r="W463" t="str" cm="1">
        <f t="array" ref="W463">IFERROR(_xlfn.IFS(AND(V463="",X463&lt;&gt;"王园园组",X463&lt;&gt;"other"),K463,AND(V463="",X463="王园园组"),G463),"other")</f>
        <v>other</v>
      </c>
      <c r="X463" t="str" cm="1">
        <f t="array" ref="X463">IFERROR(_xlfn.IFS(AND(V463="",IFERROR(VLOOKUP(N463,#REF!,1,0),1)&lt;&gt;1),N463,AND(V463="",I463="王园园组"),"王园园组"),"other")</f>
        <v>other</v>
      </c>
      <c r="Y463">
        <f>IFERROR(_xlfn.XLOOKUP(MID(T463, FIND("#", SUBSTITUTE(T463, "-", "#", LEN(T463) - LEN(SUBSTITUTE(T463, "-", "")))) + 1, LEN(T463)),#REF!,#REF!),0)</f>
        <v>0</v>
      </c>
      <c r="Z463">
        <f>MONTH(续费明细实时[[#This Row],[success_time]])</f>
        <v>5</v>
      </c>
      <c r="AA463" s="8" t="e">
        <f>VLOOKUP(续费明细实时[[#This Row],[parent_user_id]],#REF!,27,0)</f>
        <v>#REF!</v>
      </c>
    </row>
    <row r="464" spans="1:27" hidden="1">
      <c r="A464" s="1">
        <v>45805</v>
      </c>
      <c r="B464" t="s">
        <v>29624</v>
      </c>
      <c r="C464" t="s">
        <v>29625</v>
      </c>
      <c r="D464" t="s">
        <v>648</v>
      </c>
      <c r="E464" t="s">
        <v>1476</v>
      </c>
      <c r="F464">
        <v>50</v>
      </c>
      <c r="G464" t="s">
        <v>2885</v>
      </c>
      <c r="H464" t="s">
        <v>806</v>
      </c>
      <c r="I464" t="s">
        <v>626</v>
      </c>
      <c r="J464">
        <v>3143</v>
      </c>
      <c r="K464" t="s">
        <v>626</v>
      </c>
      <c r="L464" t="s">
        <v>649</v>
      </c>
      <c r="M464" t="s">
        <v>649</v>
      </c>
      <c r="N464" t="s">
        <v>649</v>
      </c>
      <c r="O464" t="s">
        <v>649</v>
      </c>
      <c r="P464" t="s">
        <v>1877</v>
      </c>
      <c r="Q464" t="s">
        <v>29626</v>
      </c>
      <c r="R464" t="s">
        <v>626</v>
      </c>
      <c r="S464">
        <v>442.66677099999998</v>
      </c>
      <c r="T464" t="s">
        <v>1477</v>
      </c>
      <c r="U464" s="4">
        <v>45805.535868055558</v>
      </c>
      <c r="V464" t="str">
        <f>IFERROR(VLOOKUP(B464,#REF!,1,0),"")</f>
        <v/>
      </c>
      <c r="W464" t="str" cm="1">
        <f t="array" ref="W464">IFERROR(_xlfn.IFS(AND(V464="",X464&lt;&gt;"王园园组",X464&lt;&gt;"other"),K464,AND(V464="",X464="王园园组"),G464),"other")</f>
        <v>other</v>
      </c>
      <c r="X464" t="str" cm="1">
        <f t="array" ref="X464">IFERROR(_xlfn.IFS(AND(V464="",IFERROR(VLOOKUP(N464,#REF!,1,0),1)&lt;&gt;1),N464,AND(V464="",I464="王园园组"),"王园园组"),"other")</f>
        <v>other</v>
      </c>
      <c r="Y464">
        <f>IFERROR(_xlfn.XLOOKUP(MID(T464, FIND("#", SUBSTITUTE(T464, "-", "#", LEN(T464) - LEN(SUBSTITUTE(T464, "-", "")))) + 1, LEN(T464)),#REF!,#REF!),0)</f>
        <v>0</v>
      </c>
      <c r="Z464">
        <f>MONTH(续费明细实时[[#This Row],[success_time]])</f>
        <v>5</v>
      </c>
      <c r="AA464" s="8" t="e">
        <f>VLOOKUP(续费明细实时[[#This Row],[parent_user_id]],#REF!,27,0)</f>
        <v>#REF!</v>
      </c>
    </row>
    <row r="465" spans="1:27">
      <c r="A465" s="1">
        <v>45785</v>
      </c>
      <c r="B465" t="s">
        <v>2794</v>
      </c>
      <c r="C465" t="s">
        <v>2795</v>
      </c>
      <c r="D465" t="s">
        <v>578</v>
      </c>
      <c r="E465" t="s">
        <v>1102</v>
      </c>
      <c r="F465">
        <v>120</v>
      </c>
      <c r="G465" t="s">
        <v>364</v>
      </c>
      <c r="H465" t="s">
        <v>559</v>
      </c>
      <c r="I465" t="s">
        <v>163</v>
      </c>
      <c r="J465">
        <v>10394</v>
      </c>
      <c r="K465" t="s">
        <v>364</v>
      </c>
      <c r="L465" t="s">
        <v>549</v>
      </c>
      <c r="M465" t="s">
        <v>559</v>
      </c>
      <c r="N465" t="s">
        <v>163</v>
      </c>
      <c r="O465" t="s">
        <v>473</v>
      </c>
      <c r="P465" t="s">
        <v>1877</v>
      </c>
      <c r="Q465" t="s">
        <v>2796</v>
      </c>
      <c r="R465" t="s">
        <v>626</v>
      </c>
      <c r="S465">
        <v>1464</v>
      </c>
      <c r="T465" t="s">
        <v>1902</v>
      </c>
      <c r="U465" s="4">
        <v>45785.833414351851</v>
      </c>
      <c r="V465" t="str">
        <f>IFERROR(VLOOKUP(B465,#REF!,1,0),"")</f>
        <v/>
      </c>
      <c r="W465" t="str" cm="1">
        <f t="array" ref="W465">IFERROR(_xlfn.IFS(AND(V465="",X465&lt;&gt;"王园园组",X465&lt;&gt;"other"),K465,AND(V465="",X465="王园园组"),G465),"other")</f>
        <v>other</v>
      </c>
      <c r="X465" t="str" cm="1">
        <f t="array" ref="X465">IFERROR(_xlfn.IFS(AND(V465="",IFERROR(VLOOKUP(N465,#REF!,1,0),1)&lt;&gt;1),N465,AND(V465="",I465="王园园组"),"王园园组"),"other")</f>
        <v>other</v>
      </c>
      <c r="Y465">
        <f>IFERROR(_xlfn.XLOOKUP(MID(T465, FIND("#", SUBSTITUTE(T465, "-", "#", LEN(T465) - LEN(SUBSTITUTE(T465, "-", "")))) + 1, LEN(T465)),#REF!,#REF!),0)</f>
        <v>0</v>
      </c>
      <c r="Z465">
        <f>MONTH(续费明细实时[[#This Row],[success_time]])</f>
        <v>5</v>
      </c>
      <c r="AA465" s="8" t="e">
        <f>VLOOKUP(续费明细实时[[#This Row],[parent_user_id]],#REF!,27,0)</f>
        <v>#REF!</v>
      </c>
    </row>
    <row r="466" spans="1:27">
      <c r="A466" s="1">
        <v>45790</v>
      </c>
      <c r="B466" t="s">
        <v>16687</v>
      </c>
      <c r="C466" t="s">
        <v>16688</v>
      </c>
      <c r="D466" t="s">
        <v>2019</v>
      </c>
      <c r="E466" t="s">
        <v>546</v>
      </c>
      <c r="F466">
        <v>120</v>
      </c>
      <c r="G466" t="s">
        <v>1973</v>
      </c>
      <c r="H466" t="s">
        <v>559</v>
      </c>
      <c r="I466" t="s">
        <v>1876</v>
      </c>
      <c r="J466">
        <v>17750</v>
      </c>
      <c r="K466" t="s">
        <v>278</v>
      </c>
      <c r="L466" t="s">
        <v>549</v>
      </c>
      <c r="M466" t="s">
        <v>550</v>
      </c>
      <c r="N466" t="s">
        <v>136</v>
      </c>
      <c r="O466" t="s">
        <v>139</v>
      </c>
      <c r="P466" t="s">
        <v>1877</v>
      </c>
      <c r="Q466" t="s">
        <v>16689</v>
      </c>
      <c r="R466" t="s">
        <v>626</v>
      </c>
      <c r="S466">
        <v>2500</v>
      </c>
      <c r="T466" t="s">
        <v>1896</v>
      </c>
      <c r="U466" s="4">
        <v>45790.919282407405</v>
      </c>
      <c r="V466" t="str">
        <f>IFERROR(VLOOKUP(B466,#REF!,1,0),"")</f>
        <v/>
      </c>
      <c r="W466" t="str" cm="1">
        <f t="array" ref="W466">IFERROR(_xlfn.IFS(AND(V466="",X466&lt;&gt;"王园园组",X466&lt;&gt;"other"),K466,AND(V466="",X466="王园园组"),G466),"other")</f>
        <v>other</v>
      </c>
      <c r="X466" t="str" cm="1">
        <f t="array" ref="X466">IFERROR(_xlfn.IFS(AND(V466="",IFERROR(VLOOKUP(N466,#REF!,1,0),1)&lt;&gt;1),N466,AND(V466="",I466="王园园组"),"王园园组"),"other")</f>
        <v>other</v>
      </c>
      <c r="Y466">
        <f>IFERROR(_xlfn.XLOOKUP(MID(T466, FIND("#", SUBSTITUTE(T466, "-", "#", LEN(T466) - LEN(SUBSTITUTE(T466, "-", "")))) + 1, LEN(T466)),#REF!,#REF!),0)</f>
        <v>0</v>
      </c>
      <c r="Z466">
        <f>MONTH(续费明细实时[[#This Row],[success_time]])</f>
        <v>5</v>
      </c>
      <c r="AA466" s="8" t="e">
        <f>VLOOKUP(续费明细实时[[#This Row],[parent_user_id]],#REF!,27,0)</f>
        <v>#REF!</v>
      </c>
    </row>
    <row r="467" spans="1:27">
      <c r="A467" s="1">
        <v>45793</v>
      </c>
      <c r="B467" t="s">
        <v>16690</v>
      </c>
      <c r="C467" t="s">
        <v>16691</v>
      </c>
      <c r="D467" t="s">
        <v>548</v>
      </c>
      <c r="E467" t="s">
        <v>546</v>
      </c>
      <c r="F467">
        <v>60</v>
      </c>
      <c r="G467" t="s">
        <v>1894</v>
      </c>
      <c r="H467" t="s">
        <v>559</v>
      </c>
      <c r="I467" t="s">
        <v>1876</v>
      </c>
      <c r="J467">
        <v>10970</v>
      </c>
      <c r="K467" t="s">
        <v>203</v>
      </c>
      <c r="L467" t="s">
        <v>549</v>
      </c>
      <c r="M467" t="s">
        <v>550</v>
      </c>
      <c r="N467" t="s">
        <v>551</v>
      </c>
      <c r="O467" t="s">
        <v>149</v>
      </c>
      <c r="P467" t="s">
        <v>1877</v>
      </c>
      <c r="Q467" t="s">
        <v>16692</v>
      </c>
      <c r="R467" t="s">
        <v>626</v>
      </c>
      <c r="S467">
        <v>1545</v>
      </c>
      <c r="T467" t="s">
        <v>1891</v>
      </c>
      <c r="U467" s="4">
        <v>45793.176608796297</v>
      </c>
      <c r="V467" t="str">
        <f>IFERROR(VLOOKUP(B467,#REF!,1,0),"")</f>
        <v/>
      </c>
      <c r="W467" t="str" cm="1">
        <f t="array" ref="W467">IFERROR(_xlfn.IFS(AND(V467="",X467&lt;&gt;"王园园组",X467&lt;&gt;"other"),K467,AND(V467="",X467="王园园组"),G467),"other")</f>
        <v>other</v>
      </c>
      <c r="X467" t="str" cm="1">
        <f t="array" ref="X467">IFERROR(_xlfn.IFS(AND(V467="",IFERROR(VLOOKUP(N467,#REF!,1,0),1)&lt;&gt;1),N467,AND(V467="",I467="王园园组"),"王园园组"),"other")</f>
        <v>other</v>
      </c>
      <c r="Y467">
        <f>IFERROR(_xlfn.XLOOKUP(MID(T467, FIND("#", SUBSTITUTE(T467, "-", "#", LEN(T467) - LEN(SUBSTITUTE(T467, "-", "")))) + 1, LEN(T467)),#REF!,#REF!),0)</f>
        <v>0</v>
      </c>
      <c r="Z467">
        <f>MONTH(续费明细实时[[#This Row],[success_time]])</f>
        <v>5</v>
      </c>
      <c r="AA467" s="8" t="e">
        <f>VLOOKUP(续费明细实时[[#This Row],[parent_user_id]],#REF!,27,0)</f>
        <v>#REF!</v>
      </c>
    </row>
    <row r="468" spans="1:27">
      <c r="A468" s="1">
        <v>45789</v>
      </c>
      <c r="B468" t="s">
        <v>11089</v>
      </c>
      <c r="C468" t="s">
        <v>11090</v>
      </c>
      <c r="D468" t="s">
        <v>632</v>
      </c>
      <c r="E468" t="s">
        <v>546</v>
      </c>
      <c r="F468">
        <v>60</v>
      </c>
      <c r="G468" t="s">
        <v>2005</v>
      </c>
      <c r="H468" t="s">
        <v>559</v>
      </c>
      <c r="I468" t="s">
        <v>1876</v>
      </c>
      <c r="J468">
        <v>10970</v>
      </c>
      <c r="K468" t="s">
        <v>246</v>
      </c>
      <c r="L468" t="s">
        <v>549</v>
      </c>
      <c r="M468" t="s">
        <v>550</v>
      </c>
      <c r="N468" t="s">
        <v>551</v>
      </c>
      <c r="O468" t="s">
        <v>242</v>
      </c>
      <c r="P468" t="s">
        <v>1877</v>
      </c>
      <c r="Q468" t="s">
        <v>11091</v>
      </c>
      <c r="R468" t="s">
        <v>626</v>
      </c>
      <c r="S468">
        <v>1545</v>
      </c>
      <c r="T468" t="s">
        <v>1891</v>
      </c>
      <c r="U468" s="4">
        <v>45789.497407407405</v>
      </c>
      <c r="V468" t="str">
        <f>IFERROR(VLOOKUP(B468,#REF!,1,0),"")</f>
        <v/>
      </c>
      <c r="W468" t="str" cm="1">
        <f t="array" ref="W468">IFERROR(_xlfn.IFS(AND(V468="",X468&lt;&gt;"王园园组",X468&lt;&gt;"other"),K468,AND(V468="",X468="王园园组"),G468),"other")</f>
        <v>other</v>
      </c>
      <c r="X468" t="str" cm="1">
        <f t="array" ref="X468">IFERROR(_xlfn.IFS(AND(V468="",IFERROR(VLOOKUP(N468,#REF!,1,0),1)&lt;&gt;1),N468,AND(V468="",I468="王园园组"),"王园园组"),"other")</f>
        <v>other</v>
      </c>
      <c r="Y468">
        <f>IFERROR(_xlfn.XLOOKUP(MID(T468, FIND("#", SUBSTITUTE(T468, "-", "#", LEN(T468) - LEN(SUBSTITUTE(T468, "-", "")))) + 1, LEN(T468)),#REF!,#REF!),0)</f>
        <v>0</v>
      </c>
      <c r="Z468">
        <f>MONTH(续费明细实时[[#This Row],[success_time]])</f>
        <v>5</v>
      </c>
      <c r="AA468" s="8" t="e">
        <f>VLOOKUP(续费明细实时[[#This Row],[parent_user_id]],#REF!,27,0)</f>
        <v>#REF!</v>
      </c>
    </row>
    <row r="469" spans="1:27">
      <c r="A469" s="1">
        <v>45788</v>
      </c>
      <c r="B469" t="s">
        <v>8960</v>
      </c>
      <c r="C469" t="s">
        <v>8961</v>
      </c>
      <c r="D469" t="s">
        <v>902</v>
      </c>
      <c r="E469" t="s">
        <v>546</v>
      </c>
      <c r="F469">
        <v>120</v>
      </c>
      <c r="G469" t="s">
        <v>1917</v>
      </c>
      <c r="H469" t="s">
        <v>559</v>
      </c>
      <c r="I469" t="s">
        <v>1876</v>
      </c>
      <c r="J469">
        <v>17750</v>
      </c>
      <c r="K469" t="s">
        <v>298</v>
      </c>
      <c r="L469" t="s">
        <v>549</v>
      </c>
      <c r="M469" t="s">
        <v>550</v>
      </c>
      <c r="N469" t="s">
        <v>136</v>
      </c>
      <c r="O469" t="s">
        <v>143</v>
      </c>
      <c r="P469" t="s">
        <v>1877</v>
      </c>
      <c r="Q469" t="s">
        <v>8962</v>
      </c>
      <c r="R469" t="s">
        <v>626</v>
      </c>
      <c r="S469">
        <v>2500</v>
      </c>
      <c r="T469" t="s">
        <v>1896</v>
      </c>
      <c r="U469" s="4">
        <v>45788.007557870369</v>
      </c>
      <c r="V469" t="str">
        <f>IFERROR(VLOOKUP(B469,#REF!,1,0),"")</f>
        <v/>
      </c>
      <c r="W469" t="str" cm="1">
        <f t="array" ref="W469">IFERROR(_xlfn.IFS(AND(V469="",X469&lt;&gt;"王园园组",X469&lt;&gt;"other"),K469,AND(V469="",X469="王园园组"),G469),"other")</f>
        <v>other</v>
      </c>
      <c r="X469" t="str" cm="1">
        <f t="array" ref="X469">IFERROR(_xlfn.IFS(AND(V469="",IFERROR(VLOOKUP(N469,#REF!,1,0),1)&lt;&gt;1),N469,AND(V469="",I469="王园园组"),"王园园组"),"other")</f>
        <v>other</v>
      </c>
      <c r="Y469">
        <f>IFERROR(_xlfn.XLOOKUP(MID(T469, FIND("#", SUBSTITUTE(T469, "-", "#", LEN(T469) - LEN(SUBSTITUTE(T469, "-", "")))) + 1, LEN(T469)),#REF!,#REF!),0)</f>
        <v>0</v>
      </c>
      <c r="Z469">
        <f>MONTH(续费明细实时[[#This Row],[success_time]])</f>
        <v>5</v>
      </c>
      <c r="AA469" s="8" t="e">
        <f>VLOOKUP(续费明细实时[[#This Row],[parent_user_id]],#REF!,27,0)</f>
        <v>#REF!</v>
      </c>
    </row>
    <row r="470" spans="1:27">
      <c r="A470" s="1">
        <v>45784</v>
      </c>
      <c r="B470" t="s">
        <v>2787</v>
      </c>
      <c r="C470" t="s">
        <v>2788</v>
      </c>
      <c r="D470" t="s">
        <v>548</v>
      </c>
      <c r="E470" t="s">
        <v>2120</v>
      </c>
      <c r="F470">
        <v>8</v>
      </c>
      <c r="G470" t="s">
        <v>1909</v>
      </c>
      <c r="H470" t="s">
        <v>559</v>
      </c>
      <c r="I470" t="s">
        <v>1876</v>
      </c>
      <c r="J470">
        <v>1703</v>
      </c>
      <c r="K470" t="s">
        <v>315</v>
      </c>
      <c r="L470" t="s">
        <v>549</v>
      </c>
      <c r="M470" t="s">
        <v>550</v>
      </c>
      <c r="N470" t="s">
        <v>616</v>
      </c>
      <c r="O470" t="s">
        <v>314</v>
      </c>
      <c r="P470" t="s">
        <v>1877</v>
      </c>
      <c r="Q470" t="s">
        <v>2789</v>
      </c>
      <c r="R470" t="s">
        <v>626</v>
      </c>
      <c r="S470">
        <v>239.84</v>
      </c>
      <c r="T470" t="s">
        <v>2790</v>
      </c>
      <c r="U470" s="4">
        <v>45784.042824074073</v>
      </c>
      <c r="V470" t="str">
        <f>IFERROR(VLOOKUP(B470,#REF!,1,0),"")</f>
        <v/>
      </c>
      <c r="W470" t="str" cm="1">
        <f t="array" ref="W470">IFERROR(_xlfn.IFS(AND(V470="",X470&lt;&gt;"王园园组",X470&lt;&gt;"other"),K470,AND(V470="",X470="王园园组"),G470),"other")</f>
        <v>other</v>
      </c>
      <c r="X470" t="str" cm="1">
        <f t="array" ref="X470">IFERROR(_xlfn.IFS(AND(V470="",IFERROR(VLOOKUP(N470,#REF!,1,0),1)&lt;&gt;1),N470,AND(V470="",I470="王园园组"),"王园园组"),"other")</f>
        <v>other</v>
      </c>
      <c r="Y470">
        <f>IFERROR(_xlfn.XLOOKUP(MID(T470, FIND("#", SUBSTITUTE(T470, "-", "#", LEN(T470) - LEN(SUBSTITUTE(T470, "-", "")))) + 1, LEN(T470)),#REF!,#REF!),0)</f>
        <v>0</v>
      </c>
      <c r="Z470">
        <f>MONTH(续费明细实时[[#This Row],[success_time]])</f>
        <v>5</v>
      </c>
      <c r="AA470" s="8" t="e">
        <f>VLOOKUP(续费明细实时[[#This Row],[parent_user_id]],#REF!,27,0)</f>
        <v>#REF!</v>
      </c>
    </row>
    <row r="471" spans="1:27">
      <c r="A471" s="1">
        <v>45787</v>
      </c>
      <c r="B471" t="s">
        <v>8963</v>
      </c>
      <c r="C471" t="s">
        <v>8964</v>
      </c>
      <c r="D471" t="s">
        <v>1104</v>
      </c>
      <c r="E471" t="s">
        <v>546</v>
      </c>
      <c r="F471">
        <v>60</v>
      </c>
      <c r="G471" t="s">
        <v>347</v>
      </c>
      <c r="H471" t="s">
        <v>559</v>
      </c>
      <c r="I471" t="s">
        <v>163</v>
      </c>
      <c r="J471">
        <v>10650</v>
      </c>
      <c r="K471" t="s">
        <v>347</v>
      </c>
      <c r="L471" t="s">
        <v>549</v>
      </c>
      <c r="M471" t="s">
        <v>559</v>
      </c>
      <c r="N471" t="s">
        <v>163</v>
      </c>
      <c r="O471" t="s">
        <v>472</v>
      </c>
      <c r="P471" t="s">
        <v>1877</v>
      </c>
      <c r="Q471" t="s">
        <v>8965</v>
      </c>
      <c r="R471" t="s">
        <v>626</v>
      </c>
      <c r="S471">
        <v>1500</v>
      </c>
      <c r="T471" t="s">
        <v>1891</v>
      </c>
      <c r="U471" s="4">
        <v>45787.821527777778</v>
      </c>
      <c r="V471" t="str">
        <f>IFERROR(VLOOKUP(B471,#REF!,1,0),"")</f>
        <v/>
      </c>
      <c r="W471" t="str" cm="1">
        <f t="array" ref="W471">IFERROR(_xlfn.IFS(AND(V471="",X471&lt;&gt;"王园园组",X471&lt;&gt;"other"),K471,AND(V471="",X471="王园园组"),G471),"other")</f>
        <v>other</v>
      </c>
      <c r="X471" t="str" cm="1">
        <f t="array" ref="X471">IFERROR(_xlfn.IFS(AND(V471="",IFERROR(VLOOKUP(N471,#REF!,1,0),1)&lt;&gt;1),N471,AND(V471="",I471="王园园组"),"王园园组"),"other")</f>
        <v>other</v>
      </c>
      <c r="Y471">
        <f>IFERROR(_xlfn.XLOOKUP(MID(T471, FIND("#", SUBSTITUTE(T471, "-", "#", LEN(T471) - LEN(SUBSTITUTE(T471, "-", "")))) + 1, LEN(T471)),#REF!,#REF!),0)</f>
        <v>0</v>
      </c>
      <c r="Z471">
        <f>MONTH(续费明细实时[[#This Row],[success_time]])</f>
        <v>5</v>
      </c>
      <c r="AA471" s="8" t="e">
        <f>VLOOKUP(续费明细实时[[#This Row],[parent_user_id]],#REF!,27,0)</f>
        <v>#REF!</v>
      </c>
    </row>
    <row r="472" spans="1:27">
      <c r="A472" s="1">
        <v>45801</v>
      </c>
      <c r="B472" t="s">
        <v>16475</v>
      </c>
      <c r="C472" t="s">
        <v>16476</v>
      </c>
      <c r="D472" t="s">
        <v>548</v>
      </c>
      <c r="E472" t="s">
        <v>546</v>
      </c>
      <c r="F472">
        <v>120</v>
      </c>
      <c r="G472" t="s">
        <v>1894</v>
      </c>
      <c r="H472" t="s">
        <v>559</v>
      </c>
      <c r="I472" t="s">
        <v>1876</v>
      </c>
      <c r="J472">
        <v>17750</v>
      </c>
      <c r="K472" t="s">
        <v>204</v>
      </c>
      <c r="L472" t="s">
        <v>549</v>
      </c>
      <c r="M472" t="s">
        <v>550</v>
      </c>
      <c r="N472" t="s">
        <v>551</v>
      </c>
      <c r="O472" t="s">
        <v>149</v>
      </c>
      <c r="P472" t="s">
        <v>1877</v>
      </c>
      <c r="Q472" t="s">
        <v>16477</v>
      </c>
      <c r="R472" t="s">
        <v>626</v>
      </c>
      <c r="S472">
        <v>2500</v>
      </c>
      <c r="T472" t="s">
        <v>1896</v>
      </c>
      <c r="U472" s="4">
        <v>45801.409988425927</v>
      </c>
      <c r="V472" t="str">
        <f>IFERROR(VLOOKUP(B472,#REF!,1,0),"")</f>
        <v/>
      </c>
      <c r="W472" t="str" cm="1">
        <f t="array" ref="W472">IFERROR(_xlfn.IFS(AND(V472="",X472&lt;&gt;"王园园组",X472&lt;&gt;"other"),K472,AND(V472="",X472="王园园组"),G472),"other")</f>
        <v>other</v>
      </c>
      <c r="X472" t="str" cm="1">
        <f t="array" ref="X472">IFERROR(_xlfn.IFS(AND(V472="",IFERROR(VLOOKUP(N472,#REF!,1,0),1)&lt;&gt;1),N472,AND(V472="",I472="王园园组"),"王园园组"),"other")</f>
        <v>other</v>
      </c>
      <c r="Y472">
        <f>IFERROR(_xlfn.XLOOKUP(MID(T472, FIND("#", SUBSTITUTE(T472, "-", "#", LEN(T472) - LEN(SUBSTITUTE(T472, "-", "")))) + 1, LEN(T472)),#REF!,#REF!),0)</f>
        <v>0</v>
      </c>
      <c r="Z472">
        <f>MONTH(续费明细实时[[#This Row],[success_time]])</f>
        <v>5</v>
      </c>
      <c r="AA472" s="8" t="e">
        <f>VLOOKUP(续费明细实时[[#This Row],[parent_user_id]],#REF!,27,0)</f>
        <v>#REF!</v>
      </c>
    </row>
    <row r="473" spans="1:27">
      <c r="A473" s="1">
        <v>45799</v>
      </c>
      <c r="B473" t="s">
        <v>16481</v>
      </c>
      <c r="C473" t="s">
        <v>16482</v>
      </c>
      <c r="D473" t="s">
        <v>548</v>
      </c>
      <c r="E473" t="s">
        <v>546</v>
      </c>
      <c r="F473">
        <v>60</v>
      </c>
      <c r="G473" t="s">
        <v>2061</v>
      </c>
      <c r="H473" t="s">
        <v>559</v>
      </c>
      <c r="I473" t="s">
        <v>1876</v>
      </c>
      <c r="J473">
        <v>10650</v>
      </c>
      <c r="K473" t="s">
        <v>201</v>
      </c>
      <c r="L473" t="s">
        <v>549</v>
      </c>
      <c r="M473" t="s">
        <v>550</v>
      </c>
      <c r="N473" t="s">
        <v>551</v>
      </c>
      <c r="O473" t="s">
        <v>149</v>
      </c>
      <c r="P473" t="s">
        <v>1877</v>
      </c>
      <c r="Q473" t="s">
        <v>16483</v>
      </c>
      <c r="R473" t="s">
        <v>626</v>
      </c>
      <c r="S473">
        <v>1500</v>
      </c>
      <c r="T473" t="s">
        <v>1891</v>
      </c>
      <c r="U473" s="4">
        <v>45799.573333333334</v>
      </c>
      <c r="V473" t="str">
        <f>IFERROR(VLOOKUP(B473,#REF!,1,0),"")</f>
        <v/>
      </c>
      <c r="W473" t="str" cm="1">
        <f t="array" ref="W473">IFERROR(_xlfn.IFS(AND(V473="",X473&lt;&gt;"王园园组",X473&lt;&gt;"other"),K473,AND(V473="",X473="王园园组"),G473),"other")</f>
        <v>other</v>
      </c>
      <c r="X473" t="str" cm="1">
        <f t="array" ref="X473">IFERROR(_xlfn.IFS(AND(V473="",IFERROR(VLOOKUP(N473,#REF!,1,0),1)&lt;&gt;1),N473,AND(V473="",I473="王园园组"),"王园园组"),"other")</f>
        <v>other</v>
      </c>
      <c r="Y473">
        <f>IFERROR(_xlfn.XLOOKUP(MID(T473, FIND("#", SUBSTITUTE(T473, "-", "#", LEN(T473) - LEN(SUBSTITUTE(T473, "-", "")))) + 1, LEN(T473)),#REF!,#REF!),0)</f>
        <v>0</v>
      </c>
      <c r="Z473">
        <f>MONTH(续费明细实时[[#This Row],[success_time]])</f>
        <v>5</v>
      </c>
      <c r="AA473" s="8" t="e">
        <f>VLOOKUP(续费明细实时[[#This Row],[parent_user_id]],#REF!,27,0)</f>
        <v>#REF!</v>
      </c>
    </row>
    <row r="474" spans="1:27">
      <c r="A474" s="1">
        <v>45800</v>
      </c>
      <c r="B474" t="s">
        <v>16466</v>
      </c>
      <c r="C474" t="s">
        <v>16467</v>
      </c>
      <c r="D474" t="s">
        <v>548</v>
      </c>
      <c r="E474" t="s">
        <v>546</v>
      </c>
      <c r="F474">
        <v>120</v>
      </c>
      <c r="G474" t="s">
        <v>2005</v>
      </c>
      <c r="H474" t="s">
        <v>559</v>
      </c>
      <c r="I474" t="s">
        <v>1876</v>
      </c>
      <c r="J474">
        <v>17750</v>
      </c>
      <c r="K474" t="s">
        <v>212</v>
      </c>
      <c r="L474" t="s">
        <v>549</v>
      </c>
      <c r="M474" t="s">
        <v>550</v>
      </c>
      <c r="N474" t="s">
        <v>551</v>
      </c>
      <c r="O474" t="s">
        <v>149</v>
      </c>
      <c r="P474" t="s">
        <v>1877</v>
      </c>
      <c r="Q474" t="s">
        <v>16468</v>
      </c>
      <c r="R474" t="s">
        <v>626</v>
      </c>
      <c r="S474">
        <v>2500</v>
      </c>
      <c r="T474" t="s">
        <v>1896</v>
      </c>
      <c r="U474" s="4">
        <v>45800.866319444445</v>
      </c>
      <c r="V474" t="str">
        <f>IFERROR(VLOOKUP(B474,#REF!,1,0),"")</f>
        <v/>
      </c>
      <c r="W474" t="str" cm="1">
        <f t="array" ref="W474">IFERROR(_xlfn.IFS(AND(V474="",X474&lt;&gt;"王园园组",X474&lt;&gt;"other"),K474,AND(V474="",X474="王园园组"),G474),"other")</f>
        <v>other</v>
      </c>
      <c r="X474" t="str" cm="1">
        <f t="array" ref="X474">IFERROR(_xlfn.IFS(AND(V474="",IFERROR(VLOOKUP(N474,#REF!,1,0),1)&lt;&gt;1),N474,AND(V474="",I474="王园园组"),"王园园组"),"other")</f>
        <v>other</v>
      </c>
      <c r="Y474">
        <f>IFERROR(_xlfn.XLOOKUP(MID(T474, FIND("#", SUBSTITUTE(T474, "-", "#", LEN(T474) - LEN(SUBSTITUTE(T474, "-", "")))) + 1, LEN(T474)),#REF!,#REF!),0)</f>
        <v>0</v>
      </c>
      <c r="Z474">
        <f>MONTH(续费明细实时[[#This Row],[success_time]])</f>
        <v>5</v>
      </c>
      <c r="AA474" s="8" t="e">
        <f>VLOOKUP(续费明细实时[[#This Row],[parent_user_id]],#REF!,27,0)</f>
        <v>#REF!</v>
      </c>
    </row>
    <row r="475" spans="1:27">
      <c r="A475" s="1">
        <v>45791</v>
      </c>
      <c r="B475" t="s">
        <v>16469</v>
      </c>
      <c r="C475" t="s">
        <v>16470</v>
      </c>
      <c r="D475" t="s">
        <v>14613</v>
      </c>
      <c r="E475" t="s">
        <v>546</v>
      </c>
      <c r="F475">
        <v>120</v>
      </c>
      <c r="G475" t="s">
        <v>1969</v>
      </c>
      <c r="H475" t="s">
        <v>559</v>
      </c>
      <c r="I475" t="s">
        <v>1876</v>
      </c>
      <c r="J475">
        <v>19679</v>
      </c>
      <c r="K475" t="s">
        <v>208</v>
      </c>
      <c r="L475" t="s">
        <v>549</v>
      </c>
      <c r="M475" t="s">
        <v>550</v>
      </c>
      <c r="N475" t="s">
        <v>551</v>
      </c>
      <c r="O475" t="s">
        <v>149</v>
      </c>
      <c r="P475" t="s">
        <v>1877</v>
      </c>
      <c r="Q475" t="s">
        <v>16471</v>
      </c>
      <c r="R475" t="s">
        <v>626</v>
      </c>
      <c r="S475">
        <v>2771.7276350000002</v>
      </c>
      <c r="T475" t="s">
        <v>1896</v>
      </c>
      <c r="U475" s="4">
        <v>45791.857199074075</v>
      </c>
      <c r="V475" t="str">
        <f>IFERROR(VLOOKUP(B475,#REF!,1,0),"")</f>
        <v/>
      </c>
      <c r="W475" t="str" cm="1">
        <f t="array" ref="W475">IFERROR(_xlfn.IFS(AND(V475="",X475&lt;&gt;"王园园组",X475&lt;&gt;"other"),K475,AND(V475="",X475="王园园组"),G475),"other")</f>
        <v>other</v>
      </c>
      <c r="X475" t="str" cm="1">
        <f t="array" ref="X475">IFERROR(_xlfn.IFS(AND(V475="",IFERROR(VLOOKUP(N475,#REF!,1,0),1)&lt;&gt;1),N475,AND(V475="",I475="王园园组"),"王园园组"),"other")</f>
        <v>other</v>
      </c>
      <c r="Y475">
        <f>IFERROR(_xlfn.XLOOKUP(MID(T475, FIND("#", SUBSTITUTE(T475, "-", "#", LEN(T475) - LEN(SUBSTITUTE(T475, "-", "")))) + 1, LEN(T475)),#REF!,#REF!),0)</f>
        <v>0</v>
      </c>
      <c r="Z475">
        <f>MONTH(续费明细实时[[#This Row],[success_time]])</f>
        <v>5</v>
      </c>
      <c r="AA475" s="8" t="e">
        <f>VLOOKUP(续费明细实时[[#This Row],[parent_user_id]],#REF!,27,0)</f>
        <v>#REF!</v>
      </c>
    </row>
    <row r="476" spans="1:27">
      <c r="A476" s="1">
        <v>45801</v>
      </c>
      <c r="B476" t="s">
        <v>16641</v>
      </c>
      <c r="C476" t="s">
        <v>16642</v>
      </c>
      <c r="D476" t="s">
        <v>610</v>
      </c>
      <c r="E476" t="s">
        <v>546</v>
      </c>
      <c r="F476">
        <v>120</v>
      </c>
      <c r="G476" t="s">
        <v>2219</v>
      </c>
      <c r="H476" t="s">
        <v>559</v>
      </c>
      <c r="I476" t="s">
        <v>1876</v>
      </c>
      <c r="J476">
        <v>18484</v>
      </c>
      <c r="K476" t="s">
        <v>240</v>
      </c>
      <c r="L476" t="s">
        <v>549</v>
      </c>
      <c r="M476" t="s">
        <v>550</v>
      </c>
      <c r="N476" t="s">
        <v>551</v>
      </c>
      <c r="O476" t="s">
        <v>141</v>
      </c>
      <c r="P476" t="s">
        <v>1877</v>
      </c>
      <c r="Q476" t="s">
        <v>16643</v>
      </c>
      <c r="R476" t="s">
        <v>626</v>
      </c>
      <c r="S476">
        <v>2603.4323380000001</v>
      </c>
      <c r="T476" t="s">
        <v>1896</v>
      </c>
      <c r="U476" s="4">
        <v>45801.565937500003</v>
      </c>
      <c r="V476" t="str">
        <f>IFERROR(VLOOKUP(B476,#REF!,1,0),"")</f>
        <v/>
      </c>
      <c r="W476" t="str" cm="1">
        <f t="array" ref="W476">IFERROR(_xlfn.IFS(AND(V476="",X476&lt;&gt;"王园园组",X476&lt;&gt;"other"),K476,AND(V476="",X476="王园园组"),G476),"other")</f>
        <v>other</v>
      </c>
      <c r="X476" t="str" cm="1">
        <f t="array" ref="X476">IFERROR(_xlfn.IFS(AND(V476="",IFERROR(VLOOKUP(N476,#REF!,1,0),1)&lt;&gt;1),N476,AND(V476="",I476="王园园组"),"王园园组"),"other")</f>
        <v>other</v>
      </c>
      <c r="Y476">
        <f>IFERROR(_xlfn.XLOOKUP(MID(T476, FIND("#", SUBSTITUTE(T476, "-", "#", LEN(T476) - LEN(SUBSTITUTE(T476, "-", "")))) + 1, LEN(T476)),#REF!,#REF!),0)</f>
        <v>0</v>
      </c>
      <c r="Z476">
        <f>MONTH(续费明细实时[[#This Row],[success_time]])</f>
        <v>5</v>
      </c>
      <c r="AA476" s="8" t="e">
        <f>VLOOKUP(续费明细实时[[#This Row],[parent_user_id]],#REF!,27,0)</f>
        <v>#REF!</v>
      </c>
    </row>
    <row r="477" spans="1:27" hidden="1">
      <c r="A477" s="1">
        <v>45792</v>
      </c>
      <c r="B477" t="s">
        <v>16490</v>
      </c>
      <c r="C477" t="s">
        <v>16491</v>
      </c>
      <c r="D477" t="s">
        <v>558</v>
      </c>
      <c r="E477" t="s">
        <v>546</v>
      </c>
      <c r="F477">
        <v>60</v>
      </c>
      <c r="G477" t="s">
        <v>335</v>
      </c>
      <c r="H477" t="s">
        <v>559</v>
      </c>
      <c r="I477" t="s">
        <v>504</v>
      </c>
      <c r="J477">
        <v>11831</v>
      </c>
      <c r="K477" t="s">
        <v>626</v>
      </c>
      <c r="L477" t="s">
        <v>649</v>
      </c>
      <c r="M477" t="s">
        <v>649</v>
      </c>
      <c r="N477" t="s">
        <v>649</v>
      </c>
      <c r="O477" t="s">
        <v>649</v>
      </c>
      <c r="P477" t="s">
        <v>1877</v>
      </c>
      <c r="Q477" t="s">
        <v>16492</v>
      </c>
      <c r="R477" t="s">
        <v>626</v>
      </c>
      <c r="S477">
        <v>1666.2741140000001</v>
      </c>
      <c r="T477" t="s">
        <v>1891</v>
      </c>
      <c r="U477" s="4">
        <v>45792.783553240741</v>
      </c>
      <c r="V477" t="str">
        <f>IFERROR(VLOOKUP(B477,#REF!,1,0),"")</f>
        <v/>
      </c>
      <c r="W477" t="str" cm="1">
        <f t="array" ref="W477">IFERROR(_xlfn.IFS(AND(V477="",X477&lt;&gt;"王园园组",X477&lt;&gt;"other"),K477,AND(V477="",X477="王园园组"),G477),"other")</f>
        <v>other</v>
      </c>
      <c r="X477" t="str" cm="1">
        <f t="array" ref="X477">IFERROR(_xlfn.IFS(AND(V477="",IFERROR(VLOOKUP(N477,#REF!,1,0),1)&lt;&gt;1),N477,AND(V477="",I477="王园园组"),"王园园组"),"other")</f>
        <v>other</v>
      </c>
      <c r="Y477">
        <f>IFERROR(_xlfn.XLOOKUP(MID(T477, FIND("#", SUBSTITUTE(T477, "-", "#", LEN(T477) - LEN(SUBSTITUTE(T477, "-", "")))) + 1, LEN(T477)),#REF!,#REF!),0)</f>
        <v>0</v>
      </c>
      <c r="Z477">
        <f>MONTH(续费明细实时[[#This Row],[success_time]])</f>
        <v>5</v>
      </c>
      <c r="AA477" s="8" t="e">
        <f>VLOOKUP(续费明细实时[[#This Row],[parent_user_id]],#REF!,27,0)</f>
        <v>#REF!</v>
      </c>
    </row>
    <row r="478" spans="1:27">
      <c r="A478" s="1">
        <v>45801</v>
      </c>
      <c r="B478" t="s">
        <v>16602</v>
      </c>
      <c r="C478" t="s">
        <v>16603</v>
      </c>
      <c r="D478" t="s">
        <v>695</v>
      </c>
      <c r="E478" t="s">
        <v>1102</v>
      </c>
      <c r="F478">
        <v>120</v>
      </c>
      <c r="G478" t="s">
        <v>362</v>
      </c>
      <c r="H478" t="s">
        <v>559</v>
      </c>
      <c r="I478" t="s">
        <v>163</v>
      </c>
      <c r="J478">
        <v>9754</v>
      </c>
      <c r="K478" t="s">
        <v>362</v>
      </c>
      <c r="L478" t="s">
        <v>549</v>
      </c>
      <c r="M478" t="s">
        <v>559</v>
      </c>
      <c r="N478" t="s">
        <v>163</v>
      </c>
      <c r="O478" t="s">
        <v>473</v>
      </c>
      <c r="P478" t="s">
        <v>1877</v>
      </c>
      <c r="Q478" t="s">
        <v>16604</v>
      </c>
      <c r="R478" t="s">
        <v>626</v>
      </c>
      <c r="S478">
        <v>1373.8579540000001</v>
      </c>
      <c r="T478" t="s">
        <v>1902</v>
      </c>
      <c r="U478" s="4">
        <v>45801.876354166663</v>
      </c>
      <c r="V478" t="str">
        <f>IFERROR(VLOOKUP(B478,#REF!,1,0),"")</f>
        <v/>
      </c>
      <c r="W478" t="str" cm="1">
        <f t="array" ref="W478">IFERROR(_xlfn.IFS(AND(V478="",X478&lt;&gt;"王园园组",X478&lt;&gt;"other"),K478,AND(V478="",X478="王园园组"),G478),"other")</f>
        <v>other</v>
      </c>
      <c r="X478" t="str" cm="1">
        <f t="array" ref="X478">IFERROR(_xlfn.IFS(AND(V478="",IFERROR(VLOOKUP(N478,#REF!,1,0),1)&lt;&gt;1),N478,AND(V478="",I478="王园园组"),"王园园组"),"other")</f>
        <v>other</v>
      </c>
      <c r="Y478">
        <f>IFERROR(_xlfn.XLOOKUP(MID(T478, FIND("#", SUBSTITUTE(T478, "-", "#", LEN(T478) - LEN(SUBSTITUTE(T478, "-", "")))) + 1, LEN(T478)),#REF!,#REF!),0)</f>
        <v>0</v>
      </c>
      <c r="Z478">
        <f>MONTH(续费明细实时[[#This Row],[success_time]])</f>
        <v>5</v>
      </c>
      <c r="AA478" s="8" t="e">
        <f>VLOOKUP(续费明细实时[[#This Row],[parent_user_id]],#REF!,27,0)</f>
        <v>#REF!</v>
      </c>
    </row>
    <row r="479" spans="1:27">
      <c r="A479" s="1">
        <v>45788</v>
      </c>
      <c r="B479" t="s">
        <v>8966</v>
      </c>
      <c r="C479" t="s">
        <v>8967</v>
      </c>
      <c r="D479" t="s">
        <v>1314</v>
      </c>
      <c r="E479" t="s">
        <v>546</v>
      </c>
      <c r="F479">
        <v>60</v>
      </c>
      <c r="G479" t="s">
        <v>1994</v>
      </c>
      <c r="H479" t="s">
        <v>559</v>
      </c>
      <c r="I479" t="s">
        <v>1876</v>
      </c>
      <c r="J479">
        <v>10650</v>
      </c>
      <c r="K479" t="s">
        <v>279</v>
      </c>
      <c r="L479" t="s">
        <v>549</v>
      </c>
      <c r="M479" t="s">
        <v>550</v>
      </c>
      <c r="N479" t="s">
        <v>136</v>
      </c>
      <c r="O479" t="s">
        <v>139</v>
      </c>
      <c r="P479" t="s">
        <v>1877</v>
      </c>
      <c r="Q479" t="s">
        <v>8968</v>
      </c>
      <c r="R479" t="s">
        <v>626</v>
      </c>
      <c r="S479">
        <v>1500</v>
      </c>
      <c r="T479" t="s">
        <v>1891</v>
      </c>
      <c r="U479" s="4">
        <v>45788.792939814812</v>
      </c>
      <c r="V479" t="str">
        <f>IFERROR(VLOOKUP(B479,#REF!,1,0),"")</f>
        <v/>
      </c>
      <c r="W479" t="str" cm="1">
        <f t="array" ref="W479">IFERROR(_xlfn.IFS(AND(V479="",X479&lt;&gt;"王园园组",X479&lt;&gt;"other"),K479,AND(V479="",X479="王园园组"),G479),"other")</f>
        <v>other</v>
      </c>
      <c r="X479" t="str" cm="1">
        <f t="array" ref="X479">IFERROR(_xlfn.IFS(AND(V479="",IFERROR(VLOOKUP(N479,#REF!,1,0),1)&lt;&gt;1),N479,AND(V479="",I479="王园园组"),"王园园组"),"other")</f>
        <v>other</v>
      </c>
      <c r="Y479">
        <f>IFERROR(_xlfn.XLOOKUP(MID(T479, FIND("#", SUBSTITUTE(T479, "-", "#", LEN(T479) - LEN(SUBSTITUTE(T479, "-", "")))) + 1, LEN(T479)),#REF!,#REF!),0)</f>
        <v>0</v>
      </c>
      <c r="Z479">
        <f>MONTH(续费明细实时[[#This Row],[success_time]])</f>
        <v>5</v>
      </c>
      <c r="AA479" s="8" t="e">
        <f>VLOOKUP(续费明细实时[[#This Row],[parent_user_id]],#REF!,27,0)</f>
        <v>#REF!</v>
      </c>
    </row>
    <row r="480" spans="1:27">
      <c r="A480" s="1">
        <v>45804</v>
      </c>
      <c r="B480" t="s">
        <v>29627</v>
      </c>
      <c r="C480" t="s">
        <v>29628</v>
      </c>
      <c r="D480" t="s">
        <v>548</v>
      </c>
      <c r="E480" t="s">
        <v>546</v>
      </c>
      <c r="F480">
        <v>60</v>
      </c>
      <c r="G480" t="s">
        <v>1969</v>
      </c>
      <c r="H480" t="s">
        <v>559</v>
      </c>
      <c r="I480" t="s">
        <v>1876</v>
      </c>
      <c r="J480">
        <v>10650</v>
      </c>
      <c r="K480" t="s">
        <v>222</v>
      </c>
      <c r="L480" t="s">
        <v>549</v>
      </c>
      <c r="M480" t="s">
        <v>550</v>
      </c>
      <c r="N480" t="s">
        <v>551</v>
      </c>
      <c r="O480" t="s">
        <v>145</v>
      </c>
      <c r="P480" t="s">
        <v>1877</v>
      </c>
      <c r="Q480" t="s">
        <v>29629</v>
      </c>
      <c r="R480" t="s">
        <v>626</v>
      </c>
      <c r="S480">
        <v>1500</v>
      </c>
      <c r="T480" t="s">
        <v>1891</v>
      </c>
      <c r="U480" s="4">
        <v>45804.491365740738</v>
      </c>
      <c r="V480" t="str">
        <f>IFERROR(VLOOKUP(B480,#REF!,1,0),"")</f>
        <v/>
      </c>
      <c r="W480" t="str" cm="1">
        <f t="array" ref="W480">IFERROR(_xlfn.IFS(AND(V480="",X480&lt;&gt;"王园园组",X480&lt;&gt;"other"),K480,AND(V480="",X480="王园园组"),G480),"other")</f>
        <v>other</v>
      </c>
      <c r="X480" t="str" cm="1">
        <f t="array" ref="X480">IFERROR(_xlfn.IFS(AND(V480="",IFERROR(VLOOKUP(N480,#REF!,1,0),1)&lt;&gt;1),N480,AND(V480="",I480="王园园组"),"王园园组"),"other")</f>
        <v>other</v>
      </c>
      <c r="Y480">
        <f>IFERROR(_xlfn.XLOOKUP(MID(T480, FIND("#", SUBSTITUTE(T480, "-", "#", LEN(T480) - LEN(SUBSTITUTE(T480, "-", "")))) + 1, LEN(T480)),#REF!,#REF!),0)</f>
        <v>0</v>
      </c>
      <c r="Z480">
        <f>MONTH(续费明细实时[[#This Row],[success_time]])</f>
        <v>5</v>
      </c>
      <c r="AA480" s="8" t="e">
        <f>VLOOKUP(续费明细实时[[#This Row],[parent_user_id]],#REF!,27,0)</f>
        <v>#REF!</v>
      </c>
    </row>
    <row r="481" spans="1:27">
      <c r="A481" s="1">
        <v>45796</v>
      </c>
      <c r="B481" t="s">
        <v>16484</v>
      </c>
      <c r="C481" t="s">
        <v>16485</v>
      </c>
      <c r="D481" t="s">
        <v>548</v>
      </c>
      <c r="E481" t="s">
        <v>546</v>
      </c>
      <c r="F481">
        <v>120</v>
      </c>
      <c r="G481" t="s">
        <v>1978</v>
      </c>
      <c r="H481" t="s">
        <v>559</v>
      </c>
      <c r="I481" t="s">
        <v>1876</v>
      </c>
      <c r="J481">
        <v>17750</v>
      </c>
      <c r="K481" t="s">
        <v>201</v>
      </c>
      <c r="L481" t="s">
        <v>549</v>
      </c>
      <c r="M481" t="s">
        <v>550</v>
      </c>
      <c r="N481" t="s">
        <v>551</v>
      </c>
      <c r="O481" t="s">
        <v>149</v>
      </c>
      <c r="P481" t="s">
        <v>1877</v>
      </c>
      <c r="Q481" t="s">
        <v>16486</v>
      </c>
      <c r="R481" t="s">
        <v>626</v>
      </c>
      <c r="S481">
        <v>2500</v>
      </c>
      <c r="T481" t="s">
        <v>1896</v>
      </c>
      <c r="U481" s="4">
        <v>45796.57984953704</v>
      </c>
      <c r="V481" t="str">
        <f>IFERROR(VLOOKUP(B481,#REF!,1,0),"")</f>
        <v/>
      </c>
      <c r="W481" t="str" cm="1">
        <f t="array" ref="W481">IFERROR(_xlfn.IFS(AND(V481="",X481&lt;&gt;"王园园组",X481&lt;&gt;"other"),K481,AND(V481="",X481="王园园组"),G481),"other")</f>
        <v>other</v>
      </c>
      <c r="X481" t="str" cm="1">
        <f t="array" ref="X481">IFERROR(_xlfn.IFS(AND(V481="",IFERROR(VLOOKUP(N481,#REF!,1,0),1)&lt;&gt;1),N481,AND(V481="",I481="王园园组"),"王园园组"),"other")</f>
        <v>other</v>
      </c>
      <c r="Y481">
        <f>IFERROR(_xlfn.XLOOKUP(MID(T481, FIND("#", SUBSTITUTE(T481, "-", "#", LEN(T481) - LEN(SUBSTITUTE(T481, "-", "")))) + 1, LEN(T481)),#REF!,#REF!),0)</f>
        <v>0</v>
      </c>
      <c r="Z481">
        <f>MONTH(续费明细实时[[#This Row],[success_time]])</f>
        <v>5</v>
      </c>
      <c r="AA481" s="8" t="e">
        <f>VLOOKUP(续费明细实时[[#This Row],[parent_user_id]],#REF!,27,0)</f>
        <v>#REF!</v>
      </c>
    </row>
    <row r="482" spans="1:27">
      <c r="A482" s="1">
        <v>45790</v>
      </c>
      <c r="B482" t="s">
        <v>12646</v>
      </c>
      <c r="C482" t="s">
        <v>12647</v>
      </c>
      <c r="D482" t="s">
        <v>548</v>
      </c>
      <c r="E482" t="s">
        <v>546</v>
      </c>
      <c r="F482">
        <v>120</v>
      </c>
      <c r="G482" t="s">
        <v>2005</v>
      </c>
      <c r="H482" t="s">
        <v>559</v>
      </c>
      <c r="I482" t="s">
        <v>1876</v>
      </c>
      <c r="J482">
        <v>17750</v>
      </c>
      <c r="K482" t="s">
        <v>211</v>
      </c>
      <c r="L482" t="s">
        <v>549</v>
      </c>
      <c r="M482" t="s">
        <v>550</v>
      </c>
      <c r="N482" t="s">
        <v>551</v>
      </c>
      <c r="O482" t="s">
        <v>149</v>
      </c>
      <c r="P482" t="s">
        <v>1877</v>
      </c>
      <c r="Q482" t="s">
        <v>12648</v>
      </c>
      <c r="R482" t="s">
        <v>626</v>
      </c>
      <c r="S482">
        <v>2500</v>
      </c>
      <c r="T482" t="s">
        <v>1896</v>
      </c>
      <c r="U482" s="4">
        <v>45790.526504629626</v>
      </c>
      <c r="V482" t="str">
        <f>IFERROR(VLOOKUP(B482,#REF!,1,0),"")</f>
        <v/>
      </c>
      <c r="W482" t="str" cm="1">
        <f t="array" ref="W482">IFERROR(_xlfn.IFS(AND(V482="",X482&lt;&gt;"王园园组",X482&lt;&gt;"other"),K482,AND(V482="",X482="王园园组"),G482),"other")</f>
        <v>other</v>
      </c>
      <c r="X482" t="str" cm="1">
        <f t="array" ref="X482">IFERROR(_xlfn.IFS(AND(V482="",IFERROR(VLOOKUP(N482,#REF!,1,0),1)&lt;&gt;1),N482,AND(V482="",I482="王园园组"),"王园园组"),"other")</f>
        <v>other</v>
      </c>
      <c r="Y482">
        <f>IFERROR(_xlfn.XLOOKUP(MID(T482, FIND("#", SUBSTITUTE(T482, "-", "#", LEN(T482) - LEN(SUBSTITUTE(T482, "-", "")))) + 1, LEN(T482)),#REF!,#REF!),0)</f>
        <v>0</v>
      </c>
      <c r="Z482">
        <f>MONTH(续费明细实时[[#This Row],[success_time]])</f>
        <v>5</v>
      </c>
      <c r="AA482" s="8" t="e">
        <f>VLOOKUP(续费明细实时[[#This Row],[parent_user_id]],#REF!,27,0)</f>
        <v>#REF!</v>
      </c>
    </row>
    <row r="483" spans="1:27">
      <c r="A483" s="1">
        <v>45789</v>
      </c>
      <c r="B483" t="s">
        <v>11149</v>
      </c>
      <c r="C483" t="s">
        <v>11150</v>
      </c>
      <c r="D483" t="s">
        <v>558</v>
      </c>
      <c r="E483" t="s">
        <v>546</v>
      </c>
      <c r="F483">
        <v>120</v>
      </c>
      <c r="G483" t="s">
        <v>2079</v>
      </c>
      <c r="H483" t="s">
        <v>559</v>
      </c>
      <c r="I483" t="s">
        <v>1876</v>
      </c>
      <c r="J483">
        <v>17750</v>
      </c>
      <c r="K483" t="s">
        <v>237</v>
      </c>
      <c r="L483" t="s">
        <v>549</v>
      </c>
      <c r="M483" t="s">
        <v>550</v>
      </c>
      <c r="N483" t="s">
        <v>551</v>
      </c>
      <c r="O483" t="s">
        <v>141</v>
      </c>
      <c r="P483" t="s">
        <v>1877</v>
      </c>
      <c r="Q483" t="s">
        <v>11151</v>
      </c>
      <c r="R483" t="s">
        <v>626</v>
      </c>
      <c r="S483">
        <v>2500</v>
      </c>
      <c r="T483" t="s">
        <v>1896</v>
      </c>
      <c r="U483" s="4">
        <v>45789.481377314813</v>
      </c>
      <c r="V483" t="str">
        <f>IFERROR(VLOOKUP(B483,#REF!,1,0),"")</f>
        <v/>
      </c>
      <c r="W483" t="str" cm="1">
        <f t="array" ref="W483">IFERROR(_xlfn.IFS(AND(V483="",X483&lt;&gt;"王园园组",X483&lt;&gt;"other"),K483,AND(V483="",X483="王园园组"),G483),"other")</f>
        <v>other</v>
      </c>
      <c r="X483" t="str" cm="1">
        <f t="array" ref="X483">IFERROR(_xlfn.IFS(AND(V483="",IFERROR(VLOOKUP(N483,#REF!,1,0),1)&lt;&gt;1),N483,AND(V483="",I483="王园园组"),"王园园组"),"other")</f>
        <v>other</v>
      </c>
      <c r="Y483">
        <f>IFERROR(_xlfn.XLOOKUP(MID(T483, FIND("#", SUBSTITUTE(T483, "-", "#", LEN(T483) - LEN(SUBSTITUTE(T483, "-", "")))) + 1, LEN(T483)),#REF!,#REF!),0)</f>
        <v>0</v>
      </c>
      <c r="Z483">
        <f>MONTH(续费明细实时[[#This Row],[success_time]])</f>
        <v>5</v>
      </c>
      <c r="AA483" s="8" t="e">
        <f>VLOOKUP(续费明细实时[[#This Row],[parent_user_id]],#REF!,27,0)</f>
        <v>#REF!</v>
      </c>
    </row>
    <row r="484" spans="1:27">
      <c r="A484" s="1">
        <v>45797</v>
      </c>
      <c r="B484" t="s">
        <v>16684</v>
      </c>
      <c r="C484" t="s">
        <v>16685</v>
      </c>
      <c r="D484" t="s">
        <v>558</v>
      </c>
      <c r="E484" t="s">
        <v>546</v>
      </c>
      <c r="F484">
        <v>120</v>
      </c>
      <c r="G484" t="s">
        <v>344</v>
      </c>
      <c r="H484" t="s">
        <v>559</v>
      </c>
      <c r="I484" t="s">
        <v>504</v>
      </c>
      <c r="J484">
        <v>20309</v>
      </c>
      <c r="K484" t="s">
        <v>344</v>
      </c>
      <c r="L484" t="s">
        <v>549</v>
      </c>
      <c r="M484" t="s">
        <v>559</v>
      </c>
      <c r="N484" t="s">
        <v>504</v>
      </c>
      <c r="O484" t="s">
        <v>325</v>
      </c>
      <c r="P484" t="s">
        <v>1877</v>
      </c>
      <c r="Q484" t="s">
        <v>16686</v>
      </c>
      <c r="R484" t="s">
        <v>626</v>
      </c>
      <c r="S484">
        <v>2860.4353409999999</v>
      </c>
      <c r="T484" t="s">
        <v>1896</v>
      </c>
      <c r="U484" s="4">
        <v>45797.730034722219</v>
      </c>
      <c r="V484" t="str">
        <f>IFERROR(VLOOKUP(B484,#REF!,1,0),"")</f>
        <v/>
      </c>
      <c r="W484" t="str" cm="1">
        <f t="array" ref="W484">IFERROR(_xlfn.IFS(AND(V484="",X484&lt;&gt;"王园园组",X484&lt;&gt;"other"),K484,AND(V484="",X484="王园园组"),G484),"other")</f>
        <v>other</v>
      </c>
      <c r="X484" t="str" cm="1">
        <f t="array" ref="X484">IFERROR(_xlfn.IFS(AND(V484="",IFERROR(VLOOKUP(N484,#REF!,1,0),1)&lt;&gt;1),N484,AND(V484="",I484="王园园组"),"王园园组"),"other")</f>
        <v>other</v>
      </c>
      <c r="Y484">
        <f>IFERROR(_xlfn.XLOOKUP(MID(T484, FIND("#", SUBSTITUTE(T484, "-", "#", LEN(T484) - LEN(SUBSTITUTE(T484, "-", "")))) + 1, LEN(T484)),#REF!,#REF!),0)</f>
        <v>0</v>
      </c>
      <c r="Z484">
        <f>MONTH(续费明细实时[[#This Row],[success_time]])</f>
        <v>5</v>
      </c>
      <c r="AA484" s="8" t="e">
        <f>VLOOKUP(续费明细实时[[#This Row],[parent_user_id]],#REF!,27,0)</f>
        <v>#REF!</v>
      </c>
    </row>
    <row r="485" spans="1:27">
      <c r="A485" s="1">
        <v>45789</v>
      </c>
      <c r="B485" t="s">
        <v>11143</v>
      </c>
      <c r="C485" t="s">
        <v>11144</v>
      </c>
      <c r="D485" t="s">
        <v>610</v>
      </c>
      <c r="E485" t="s">
        <v>546</v>
      </c>
      <c r="F485">
        <v>240</v>
      </c>
      <c r="G485" t="s">
        <v>2079</v>
      </c>
      <c r="H485" t="s">
        <v>559</v>
      </c>
      <c r="I485" t="s">
        <v>1876</v>
      </c>
      <c r="J485">
        <v>31950</v>
      </c>
      <c r="K485" t="s">
        <v>235</v>
      </c>
      <c r="L485" t="s">
        <v>549</v>
      </c>
      <c r="M485" t="s">
        <v>550</v>
      </c>
      <c r="N485" t="s">
        <v>551</v>
      </c>
      <c r="O485" t="s">
        <v>141</v>
      </c>
      <c r="P485" t="s">
        <v>1877</v>
      </c>
      <c r="Q485" t="s">
        <v>11145</v>
      </c>
      <c r="R485" t="s">
        <v>626</v>
      </c>
      <c r="S485">
        <v>4500</v>
      </c>
      <c r="T485" t="s">
        <v>1931</v>
      </c>
      <c r="U485" s="4">
        <v>45789.642210648148</v>
      </c>
      <c r="V485" t="str">
        <f>IFERROR(VLOOKUP(B485,#REF!,1,0),"")</f>
        <v/>
      </c>
      <c r="W485" t="str" cm="1">
        <f t="array" ref="W485">IFERROR(_xlfn.IFS(AND(V485="",X485&lt;&gt;"王园园组",X485&lt;&gt;"other"),K485,AND(V485="",X485="王园园组"),G485),"other")</f>
        <v>other</v>
      </c>
      <c r="X485" t="str" cm="1">
        <f t="array" ref="X485">IFERROR(_xlfn.IFS(AND(V485="",IFERROR(VLOOKUP(N485,#REF!,1,0),1)&lt;&gt;1),N485,AND(V485="",I485="王园园组"),"王园园组"),"other")</f>
        <v>other</v>
      </c>
      <c r="Y485">
        <f>IFERROR(_xlfn.XLOOKUP(MID(T485, FIND("#", SUBSTITUTE(T485, "-", "#", LEN(T485) - LEN(SUBSTITUTE(T485, "-", "")))) + 1, LEN(T485)),#REF!,#REF!),0)</f>
        <v>0</v>
      </c>
      <c r="Z485">
        <f>MONTH(续费明细实时[[#This Row],[success_time]])</f>
        <v>5</v>
      </c>
      <c r="AA485" s="8" t="e">
        <f>VLOOKUP(续费明细实时[[#This Row],[parent_user_id]],#REF!,27,0)</f>
        <v>#REF!</v>
      </c>
    </row>
    <row r="486" spans="1:27">
      <c r="A486" s="1">
        <v>45795</v>
      </c>
      <c r="B486" t="s">
        <v>16478</v>
      </c>
      <c r="C486" t="s">
        <v>16479</v>
      </c>
      <c r="D486" t="s">
        <v>584</v>
      </c>
      <c r="E486" t="s">
        <v>546</v>
      </c>
      <c r="F486">
        <v>120</v>
      </c>
      <c r="G486" t="s">
        <v>2178</v>
      </c>
      <c r="H486" t="s">
        <v>559</v>
      </c>
      <c r="I486" t="s">
        <v>1876</v>
      </c>
      <c r="J486">
        <v>17750</v>
      </c>
      <c r="K486" t="s">
        <v>300</v>
      </c>
      <c r="L486" t="s">
        <v>549</v>
      </c>
      <c r="M486" t="s">
        <v>550</v>
      </c>
      <c r="N486" t="s">
        <v>136</v>
      </c>
      <c r="O486" t="s">
        <v>143</v>
      </c>
      <c r="P486" t="s">
        <v>1877</v>
      </c>
      <c r="Q486" t="s">
        <v>16480</v>
      </c>
      <c r="R486" t="s">
        <v>626</v>
      </c>
      <c r="S486">
        <v>2500</v>
      </c>
      <c r="T486" t="s">
        <v>1896</v>
      </c>
      <c r="U486" s="4">
        <v>45795.579652777778</v>
      </c>
      <c r="V486" t="str">
        <f>IFERROR(VLOOKUP(B486,#REF!,1,0),"")</f>
        <v/>
      </c>
      <c r="W486" t="str" cm="1">
        <f t="array" ref="W486">IFERROR(_xlfn.IFS(AND(V486="",X486&lt;&gt;"王园园组",X486&lt;&gt;"other"),K486,AND(V486="",X486="王园园组"),G486),"other")</f>
        <v>other</v>
      </c>
      <c r="X486" t="str" cm="1">
        <f t="array" ref="X486">IFERROR(_xlfn.IFS(AND(V486="",IFERROR(VLOOKUP(N486,#REF!,1,0),1)&lt;&gt;1),N486,AND(V486="",I486="王园园组"),"王园园组"),"other")</f>
        <v>other</v>
      </c>
      <c r="Y486">
        <f>IFERROR(_xlfn.XLOOKUP(MID(T486, FIND("#", SUBSTITUTE(T486, "-", "#", LEN(T486) - LEN(SUBSTITUTE(T486, "-", "")))) + 1, LEN(T486)),#REF!,#REF!),0)</f>
        <v>0</v>
      </c>
      <c r="Z486">
        <f>MONTH(续费明细实时[[#This Row],[success_time]])</f>
        <v>5</v>
      </c>
      <c r="AA486" s="8" t="e">
        <f>VLOOKUP(续费明细实时[[#This Row],[parent_user_id]],#REF!,27,0)</f>
        <v>#REF!</v>
      </c>
    </row>
    <row r="487" spans="1:27">
      <c r="A487" s="1">
        <v>45803</v>
      </c>
      <c r="B487" t="s">
        <v>28866</v>
      </c>
      <c r="C487" t="s">
        <v>28867</v>
      </c>
      <c r="D487" t="s">
        <v>548</v>
      </c>
      <c r="E487" t="s">
        <v>546</v>
      </c>
      <c r="F487">
        <v>120</v>
      </c>
      <c r="G487" t="s">
        <v>1909</v>
      </c>
      <c r="H487" t="s">
        <v>559</v>
      </c>
      <c r="I487" t="s">
        <v>1876</v>
      </c>
      <c r="J487">
        <v>17750</v>
      </c>
      <c r="K487" t="s">
        <v>285</v>
      </c>
      <c r="L487" t="s">
        <v>549</v>
      </c>
      <c r="M487" t="s">
        <v>550</v>
      </c>
      <c r="N487" t="s">
        <v>136</v>
      </c>
      <c r="O487" t="s">
        <v>283</v>
      </c>
      <c r="P487" t="s">
        <v>1877</v>
      </c>
      <c r="Q487" t="s">
        <v>28868</v>
      </c>
      <c r="R487" t="s">
        <v>626</v>
      </c>
      <c r="S487">
        <v>2500</v>
      </c>
      <c r="T487" t="s">
        <v>1896</v>
      </c>
      <c r="U487" s="4">
        <v>45803.435104166667</v>
      </c>
      <c r="V487" t="str">
        <f>IFERROR(VLOOKUP(B487,#REF!,1,0),"")</f>
        <v/>
      </c>
      <c r="W487" t="str" cm="1">
        <f t="array" ref="W487">IFERROR(_xlfn.IFS(AND(V487="",X487&lt;&gt;"王园园组",X487&lt;&gt;"other"),K487,AND(V487="",X487="王园园组"),G487),"other")</f>
        <v>other</v>
      </c>
      <c r="X487" t="str" cm="1">
        <f t="array" ref="X487">IFERROR(_xlfn.IFS(AND(V487="",IFERROR(VLOOKUP(N487,#REF!,1,0),1)&lt;&gt;1),N487,AND(V487="",I487="王园园组"),"王园园组"),"other")</f>
        <v>other</v>
      </c>
      <c r="Y487">
        <f>IFERROR(_xlfn.XLOOKUP(MID(T487, FIND("#", SUBSTITUTE(T487, "-", "#", LEN(T487) - LEN(SUBSTITUTE(T487, "-", "")))) + 1, LEN(T487)),#REF!,#REF!),0)</f>
        <v>0</v>
      </c>
      <c r="Z487">
        <f>MONTH(续费明细实时[[#This Row],[success_time]])</f>
        <v>5</v>
      </c>
      <c r="AA487" s="8" t="e">
        <f>VLOOKUP(续费明细实时[[#This Row],[parent_user_id]],#REF!,27,0)</f>
        <v>#REF!</v>
      </c>
    </row>
    <row r="488" spans="1:27">
      <c r="A488" s="1">
        <v>45794</v>
      </c>
      <c r="B488" t="s">
        <v>16605</v>
      </c>
      <c r="C488" t="s">
        <v>16606</v>
      </c>
      <c r="D488" t="s">
        <v>548</v>
      </c>
      <c r="E488" t="s">
        <v>641</v>
      </c>
      <c r="F488">
        <v>50</v>
      </c>
      <c r="G488" t="s">
        <v>2005</v>
      </c>
      <c r="H488" t="s">
        <v>559</v>
      </c>
      <c r="I488" t="s">
        <v>1876</v>
      </c>
      <c r="J488">
        <v>4225</v>
      </c>
      <c r="K488" t="s">
        <v>185</v>
      </c>
      <c r="L488" t="s">
        <v>549</v>
      </c>
      <c r="M488" t="s">
        <v>559</v>
      </c>
      <c r="N488" t="s">
        <v>469</v>
      </c>
      <c r="O488" t="s">
        <v>180</v>
      </c>
      <c r="P488" t="s">
        <v>1877</v>
      </c>
      <c r="Q488" t="s">
        <v>16607</v>
      </c>
      <c r="R488" t="s">
        <v>626</v>
      </c>
      <c r="S488">
        <v>595</v>
      </c>
      <c r="T488" t="s">
        <v>2404</v>
      </c>
      <c r="U488" s="4">
        <v>45794.262731481482</v>
      </c>
      <c r="V488" t="str">
        <f>IFERROR(VLOOKUP(B488,#REF!,1,0),"")</f>
        <v/>
      </c>
      <c r="W488" t="str" cm="1">
        <f t="array" ref="W488">IFERROR(_xlfn.IFS(AND(V488="",X488&lt;&gt;"王园园组",X488&lt;&gt;"other"),K488,AND(V488="",X488="王园园组"),G488),"other")</f>
        <v>other</v>
      </c>
      <c r="X488" t="str" cm="1">
        <f t="array" ref="X488">IFERROR(_xlfn.IFS(AND(V488="",IFERROR(VLOOKUP(N488,#REF!,1,0),1)&lt;&gt;1),N488,AND(V488="",I488="王园园组"),"王园园组"),"other")</f>
        <v>other</v>
      </c>
      <c r="Y488">
        <f>IFERROR(_xlfn.XLOOKUP(MID(T488, FIND("#", SUBSTITUTE(T488, "-", "#", LEN(T488) - LEN(SUBSTITUTE(T488, "-", "")))) + 1, LEN(T488)),#REF!,#REF!),0)</f>
        <v>0</v>
      </c>
      <c r="Z488">
        <f>MONTH(续费明细实时[[#This Row],[success_time]])</f>
        <v>5</v>
      </c>
      <c r="AA488" s="8" t="e">
        <f>VLOOKUP(续费明细实时[[#This Row],[parent_user_id]],#REF!,27,0)</f>
        <v>#REF!</v>
      </c>
    </row>
    <row r="489" spans="1:27">
      <c r="A489" s="1">
        <v>45791</v>
      </c>
      <c r="B489" t="s">
        <v>16493</v>
      </c>
      <c r="C489" t="s">
        <v>16494</v>
      </c>
      <c r="D489" t="s">
        <v>548</v>
      </c>
      <c r="E489" t="s">
        <v>546</v>
      </c>
      <c r="F489">
        <v>120</v>
      </c>
      <c r="G489" t="s">
        <v>1905</v>
      </c>
      <c r="H489" t="s">
        <v>559</v>
      </c>
      <c r="I489" t="s">
        <v>1876</v>
      </c>
      <c r="J489">
        <v>17750</v>
      </c>
      <c r="K489" t="s">
        <v>287</v>
      </c>
      <c r="L489" t="s">
        <v>549</v>
      </c>
      <c r="M489" t="s">
        <v>550</v>
      </c>
      <c r="N489" t="s">
        <v>136</v>
      </c>
      <c r="O489" t="s">
        <v>283</v>
      </c>
      <c r="P489" t="s">
        <v>1877</v>
      </c>
      <c r="Q489" t="s">
        <v>16495</v>
      </c>
      <c r="R489" t="s">
        <v>626</v>
      </c>
      <c r="S489">
        <v>2500</v>
      </c>
      <c r="T489" t="s">
        <v>1896</v>
      </c>
      <c r="U489" s="4">
        <v>45791.30259259259</v>
      </c>
      <c r="V489" t="str">
        <f>IFERROR(VLOOKUP(B489,#REF!,1,0),"")</f>
        <v/>
      </c>
      <c r="W489" t="str" cm="1">
        <f t="array" ref="W489">IFERROR(_xlfn.IFS(AND(V489="",X489&lt;&gt;"王园园组",X489&lt;&gt;"other"),K489,AND(V489="",X489="王园园组"),G489),"other")</f>
        <v>other</v>
      </c>
      <c r="X489" t="str" cm="1">
        <f t="array" ref="X489">IFERROR(_xlfn.IFS(AND(V489="",IFERROR(VLOOKUP(N489,#REF!,1,0),1)&lt;&gt;1),N489,AND(V489="",I489="王园园组"),"王园园组"),"other")</f>
        <v>other</v>
      </c>
      <c r="Y489">
        <f>IFERROR(_xlfn.XLOOKUP(MID(T489, FIND("#", SUBSTITUTE(T489, "-", "#", LEN(T489) - LEN(SUBSTITUTE(T489, "-", "")))) + 1, LEN(T489)),#REF!,#REF!),0)</f>
        <v>0</v>
      </c>
      <c r="Z489">
        <f>MONTH(续费明细实时[[#This Row],[success_time]])</f>
        <v>5</v>
      </c>
      <c r="AA489" s="8" t="e">
        <f>VLOOKUP(续费明细实时[[#This Row],[parent_user_id]],#REF!,27,0)</f>
        <v>#REF!</v>
      </c>
    </row>
    <row r="490" spans="1:27">
      <c r="A490" s="1">
        <v>45803</v>
      </c>
      <c r="B490" t="s">
        <v>29630</v>
      </c>
      <c r="C490" t="s">
        <v>29631</v>
      </c>
      <c r="D490" t="s">
        <v>548</v>
      </c>
      <c r="E490" t="s">
        <v>546</v>
      </c>
      <c r="F490">
        <v>120</v>
      </c>
      <c r="G490" t="s">
        <v>1883</v>
      </c>
      <c r="H490" t="s">
        <v>559</v>
      </c>
      <c r="I490" t="s">
        <v>1876</v>
      </c>
      <c r="J490">
        <v>17750</v>
      </c>
      <c r="K490" t="s">
        <v>208</v>
      </c>
      <c r="L490" t="s">
        <v>549</v>
      </c>
      <c r="M490" t="s">
        <v>550</v>
      </c>
      <c r="N490" t="s">
        <v>551</v>
      </c>
      <c r="O490" t="s">
        <v>149</v>
      </c>
      <c r="P490" t="s">
        <v>1877</v>
      </c>
      <c r="Q490" t="s">
        <v>29632</v>
      </c>
      <c r="R490" t="s">
        <v>626</v>
      </c>
      <c r="S490">
        <v>2500</v>
      </c>
      <c r="T490" t="s">
        <v>1896</v>
      </c>
      <c r="U490" s="4">
        <v>45803.404745370368</v>
      </c>
      <c r="V490" t="str">
        <f>IFERROR(VLOOKUP(B490,#REF!,1,0),"")</f>
        <v/>
      </c>
      <c r="W490" t="str" cm="1">
        <f t="array" ref="W490">IFERROR(_xlfn.IFS(AND(V490="",X490&lt;&gt;"王园园组",X490&lt;&gt;"other"),K490,AND(V490="",X490="王园园组"),G490),"other")</f>
        <v>other</v>
      </c>
      <c r="X490" t="str" cm="1">
        <f t="array" ref="X490">IFERROR(_xlfn.IFS(AND(V490="",IFERROR(VLOOKUP(N490,#REF!,1,0),1)&lt;&gt;1),N490,AND(V490="",I490="王园园组"),"王园园组"),"other")</f>
        <v>other</v>
      </c>
      <c r="Y490">
        <f>IFERROR(_xlfn.XLOOKUP(MID(T490, FIND("#", SUBSTITUTE(T490, "-", "#", LEN(T490) - LEN(SUBSTITUTE(T490, "-", "")))) + 1, LEN(T490)),#REF!,#REF!),0)</f>
        <v>0</v>
      </c>
      <c r="Z490">
        <f>MONTH(续费明细实时[[#This Row],[success_time]])</f>
        <v>5</v>
      </c>
      <c r="AA490" s="8" t="e">
        <f>VLOOKUP(续费明细实时[[#This Row],[parent_user_id]],#REF!,27,0)</f>
        <v>#REF!</v>
      </c>
    </row>
    <row r="491" spans="1:27">
      <c r="A491" s="1">
        <v>45781</v>
      </c>
      <c r="B491" t="s">
        <v>2791</v>
      </c>
      <c r="C491" t="s">
        <v>2792</v>
      </c>
      <c r="D491" t="s">
        <v>632</v>
      </c>
      <c r="E491" t="s">
        <v>641</v>
      </c>
      <c r="F491">
        <v>72</v>
      </c>
      <c r="G491" t="s">
        <v>1909</v>
      </c>
      <c r="H491" t="s">
        <v>559</v>
      </c>
      <c r="I491" t="s">
        <v>1876</v>
      </c>
      <c r="J491">
        <v>8768</v>
      </c>
      <c r="K491" t="s">
        <v>321</v>
      </c>
      <c r="L491" t="s">
        <v>549</v>
      </c>
      <c r="M491" t="s">
        <v>550</v>
      </c>
      <c r="N491" t="s">
        <v>616</v>
      </c>
      <c r="O491" t="s">
        <v>314</v>
      </c>
      <c r="P491" t="s">
        <v>1877</v>
      </c>
      <c r="Q491" t="s">
        <v>2793</v>
      </c>
      <c r="R491" t="s">
        <v>626</v>
      </c>
      <c r="S491">
        <v>1234.97</v>
      </c>
      <c r="T491" t="s">
        <v>1606</v>
      </c>
      <c r="U491" s="4">
        <v>45781.484467592592</v>
      </c>
      <c r="V491" t="str">
        <f>IFERROR(VLOOKUP(B491,#REF!,1,0),"")</f>
        <v/>
      </c>
      <c r="W491" t="str" cm="1">
        <f t="array" ref="W491">IFERROR(_xlfn.IFS(AND(V491="",X491&lt;&gt;"王园园组",X491&lt;&gt;"other"),K491,AND(V491="",X491="王园园组"),G491),"other")</f>
        <v>other</v>
      </c>
      <c r="X491" t="str" cm="1">
        <f t="array" ref="X491">IFERROR(_xlfn.IFS(AND(V491="",IFERROR(VLOOKUP(N491,#REF!,1,0),1)&lt;&gt;1),N491,AND(V491="",I491="王园园组"),"王园园组"),"other")</f>
        <v>other</v>
      </c>
      <c r="Y491">
        <f>IFERROR(_xlfn.XLOOKUP(MID(T491, FIND("#", SUBSTITUTE(T491, "-", "#", LEN(T491) - LEN(SUBSTITUTE(T491, "-", "")))) + 1, LEN(T491)),#REF!,#REF!),0)</f>
        <v>0</v>
      </c>
      <c r="Z491">
        <f>MONTH(续费明细实时[[#This Row],[success_time]])</f>
        <v>5</v>
      </c>
      <c r="AA491" s="8" t="e">
        <f>VLOOKUP(续费明细实时[[#This Row],[parent_user_id]],#REF!,27,0)</f>
        <v>#REF!</v>
      </c>
    </row>
    <row r="492" spans="1:27">
      <c r="A492" s="1">
        <v>45793</v>
      </c>
      <c r="B492" t="s">
        <v>16693</v>
      </c>
      <c r="C492" t="s">
        <v>16694</v>
      </c>
      <c r="D492" t="s">
        <v>578</v>
      </c>
      <c r="E492" t="s">
        <v>1102</v>
      </c>
      <c r="F492">
        <v>340</v>
      </c>
      <c r="G492" t="s">
        <v>359</v>
      </c>
      <c r="H492" t="s">
        <v>559</v>
      </c>
      <c r="I492" t="s">
        <v>163</v>
      </c>
      <c r="J492">
        <v>25596</v>
      </c>
      <c r="K492" t="s">
        <v>359</v>
      </c>
      <c r="L492" t="s">
        <v>549</v>
      </c>
      <c r="M492" t="s">
        <v>559</v>
      </c>
      <c r="N492" t="s">
        <v>163</v>
      </c>
      <c r="O492" t="s">
        <v>473</v>
      </c>
      <c r="P492" t="s">
        <v>1877</v>
      </c>
      <c r="Q492" t="s">
        <v>16695</v>
      </c>
      <c r="R492" t="s">
        <v>626</v>
      </c>
      <c r="S492">
        <v>3605</v>
      </c>
      <c r="T492" t="s">
        <v>2098</v>
      </c>
      <c r="U492" s="4">
        <v>45793.532719907409</v>
      </c>
      <c r="V492" t="str">
        <f>IFERROR(VLOOKUP(B492,#REF!,1,0),"")</f>
        <v/>
      </c>
      <c r="W492" t="str" cm="1">
        <f t="array" ref="W492">IFERROR(_xlfn.IFS(AND(V492="",X492&lt;&gt;"王园园组",X492&lt;&gt;"other"),K492,AND(V492="",X492="王园园组"),G492),"other")</f>
        <v>other</v>
      </c>
      <c r="X492" t="str" cm="1">
        <f t="array" ref="X492">IFERROR(_xlfn.IFS(AND(V492="",IFERROR(VLOOKUP(N492,#REF!,1,0),1)&lt;&gt;1),N492,AND(V492="",I492="王园园组"),"王园园组"),"other")</f>
        <v>other</v>
      </c>
      <c r="Y492">
        <f>IFERROR(_xlfn.XLOOKUP(MID(T492, FIND("#", SUBSTITUTE(T492, "-", "#", LEN(T492) - LEN(SUBSTITUTE(T492, "-", "")))) + 1, LEN(T492)),#REF!,#REF!),0)</f>
        <v>0</v>
      </c>
      <c r="Z492">
        <f>MONTH(续费明细实时[[#This Row],[success_time]])</f>
        <v>5</v>
      </c>
      <c r="AA492" s="8" t="e">
        <f>VLOOKUP(续费明细实时[[#This Row],[parent_user_id]],#REF!,27,0)</f>
        <v>#REF!</v>
      </c>
    </row>
    <row r="493" spans="1:27">
      <c r="A493" s="1">
        <v>45804</v>
      </c>
      <c r="B493" t="s">
        <v>29633</v>
      </c>
      <c r="C493" t="s">
        <v>29634</v>
      </c>
      <c r="D493" t="s">
        <v>695</v>
      </c>
      <c r="E493" t="s">
        <v>1882</v>
      </c>
      <c r="F493">
        <v>16</v>
      </c>
      <c r="G493" t="s">
        <v>1875</v>
      </c>
      <c r="H493" t="s">
        <v>559</v>
      </c>
      <c r="I493" t="s">
        <v>1876</v>
      </c>
      <c r="J493">
        <v>1911</v>
      </c>
      <c r="K493" t="s">
        <v>216</v>
      </c>
      <c r="L493" t="s">
        <v>549</v>
      </c>
      <c r="M493" t="s">
        <v>550</v>
      </c>
      <c r="N493" t="s">
        <v>551</v>
      </c>
      <c r="O493" t="s">
        <v>145</v>
      </c>
      <c r="P493" t="s">
        <v>1877</v>
      </c>
      <c r="Q493" t="s">
        <v>29635</v>
      </c>
      <c r="R493" t="s">
        <v>626</v>
      </c>
      <c r="S493">
        <v>269.11267900000001</v>
      </c>
      <c r="T493" t="s">
        <v>14554</v>
      </c>
      <c r="U493" s="4">
        <v>45804.306979166664</v>
      </c>
      <c r="V493" t="str">
        <f>IFERROR(VLOOKUP(B493,#REF!,1,0),"")</f>
        <v/>
      </c>
      <c r="W493" t="str" cm="1">
        <f t="array" ref="W493">IFERROR(_xlfn.IFS(AND(V493="",X493&lt;&gt;"王园园组",X493&lt;&gt;"other"),K493,AND(V493="",X493="王园园组"),G493),"other")</f>
        <v>other</v>
      </c>
      <c r="X493" t="str" cm="1">
        <f t="array" ref="X493">IFERROR(_xlfn.IFS(AND(V493="",IFERROR(VLOOKUP(N493,#REF!,1,0),1)&lt;&gt;1),N493,AND(V493="",I493="王园园组"),"王园园组"),"other")</f>
        <v>other</v>
      </c>
      <c r="Y493">
        <f>IFERROR(_xlfn.XLOOKUP(MID(T493, FIND("#", SUBSTITUTE(T493, "-", "#", LEN(T493) - LEN(SUBSTITUTE(T493, "-", "")))) + 1, LEN(T493)),#REF!,#REF!),0)</f>
        <v>0</v>
      </c>
      <c r="Z493">
        <f>MONTH(续费明细实时[[#This Row],[success_time]])</f>
        <v>5</v>
      </c>
      <c r="AA493" s="8" t="e">
        <f>VLOOKUP(续费明细实时[[#This Row],[parent_user_id]],#REF!,27,0)</f>
        <v>#REF!</v>
      </c>
    </row>
    <row r="494" spans="1:27">
      <c r="A494" s="1">
        <v>45797</v>
      </c>
      <c r="B494" t="s">
        <v>16678</v>
      </c>
      <c r="C494" t="s">
        <v>16679</v>
      </c>
      <c r="D494" t="s">
        <v>1180</v>
      </c>
      <c r="E494" t="s">
        <v>1102</v>
      </c>
      <c r="F494">
        <v>180</v>
      </c>
      <c r="G494" t="s">
        <v>626</v>
      </c>
      <c r="H494" t="s">
        <v>626</v>
      </c>
      <c r="I494" t="s">
        <v>626</v>
      </c>
      <c r="J494">
        <v>14910</v>
      </c>
      <c r="K494" t="s">
        <v>294</v>
      </c>
      <c r="L494" t="s">
        <v>549</v>
      </c>
      <c r="M494" t="s">
        <v>550</v>
      </c>
      <c r="N494" t="s">
        <v>136</v>
      </c>
      <c r="O494" t="s">
        <v>292</v>
      </c>
      <c r="P494" t="s">
        <v>1877</v>
      </c>
      <c r="Q494" t="s">
        <v>16680</v>
      </c>
      <c r="R494" t="s">
        <v>626</v>
      </c>
      <c r="S494">
        <v>2100</v>
      </c>
      <c r="T494" t="s">
        <v>13028</v>
      </c>
      <c r="U494" s="4">
        <v>45797.846967592595</v>
      </c>
      <c r="V494" t="str">
        <f>IFERROR(VLOOKUP(B494,#REF!,1,0),"")</f>
        <v/>
      </c>
      <c r="W494" t="str" cm="1">
        <f t="array" ref="W494">IFERROR(_xlfn.IFS(AND(V494="",X494&lt;&gt;"王园园组",X494&lt;&gt;"other"),K494,AND(V494="",X494="王园园组"),G494),"other")</f>
        <v>other</v>
      </c>
      <c r="X494" t="str" cm="1">
        <f t="array" ref="X494">IFERROR(_xlfn.IFS(AND(V494="",IFERROR(VLOOKUP(N494,#REF!,1,0),1)&lt;&gt;1),N494,AND(V494="",I494="王园园组"),"王园园组"),"other")</f>
        <v>other</v>
      </c>
      <c r="Y494">
        <f>IFERROR(_xlfn.XLOOKUP(MID(T494, FIND("#", SUBSTITUTE(T494, "-", "#", LEN(T494) - LEN(SUBSTITUTE(T494, "-", "")))) + 1, LEN(T494)),#REF!,#REF!),0)</f>
        <v>0</v>
      </c>
      <c r="Z494">
        <f>MONTH(续费明细实时[[#This Row],[success_time]])</f>
        <v>5</v>
      </c>
      <c r="AA494" s="8" t="e">
        <f>VLOOKUP(续费明细实时[[#This Row],[parent_user_id]],#REF!,27,0)</f>
        <v>#REF!</v>
      </c>
    </row>
    <row r="495" spans="1:27">
      <c r="A495" s="1">
        <v>45790</v>
      </c>
      <c r="B495" t="s">
        <v>16133</v>
      </c>
      <c r="C495" t="s">
        <v>16134</v>
      </c>
      <c r="D495" t="s">
        <v>886</v>
      </c>
      <c r="E495" t="s">
        <v>546</v>
      </c>
      <c r="F495">
        <v>120</v>
      </c>
      <c r="G495" t="s">
        <v>1875</v>
      </c>
      <c r="H495" t="s">
        <v>559</v>
      </c>
      <c r="I495" t="s">
        <v>1876</v>
      </c>
      <c r="J495">
        <v>17750</v>
      </c>
      <c r="K495" t="s">
        <v>275</v>
      </c>
      <c r="L495" t="s">
        <v>549</v>
      </c>
      <c r="M495" t="s">
        <v>550</v>
      </c>
      <c r="N495" t="s">
        <v>136</v>
      </c>
      <c r="O495" t="s">
        <v>139</v>
      </c>
      <c r="P495" t="s">
        <v>1877</v>
      </c>
      <c r="Q495" t="s">
        <v>16135</v>
      </c>
      <c r="R495" t="s">
        <v>626</v>
      </c>
      <c r="S495">
        <v>2500</v>
      </c>
      <c r="T495" t="s">
        <v>1896</v>
      </c>
      <c r="U495" s="4">
        <v>45790.678287037037</v>
      </c>
      <c r="V495" t="str">
        <f>IFERROR(VLOOKUP(B495,#REF!,1,0),"")</f>
        <v/>
      </c>
      <c r="W495" t="str" cm="1">
        <f t="array" ref="W495">IFERROR(_xlfn.IFS(AND(V495="",X495&lt;&gt;"王园园组",X495&lt;&gt;"other"),K495,AND(V495="",X495="王园园组"),G495),"other")</f>
        <v>other</v>
      </c>
      <c r="X495" t="str" cm="1">
        <f t="array" ref="X495">IFERROR(_xlfn.IFS(AND(V495="",IFERROR(VLOOKUP(N495,#REF!,1,0),1)&lt;&gt;1),N495,AND(V495="",I495="王园园组"),"王园园组"),"other")</f>
        <v>other</v>
      </c>
      <c r="Y495">
        <f>IFERROR(_xlfn.XLOOKUP(MID(T495, FIND("#", SUBSTITUTE(T495, "-", "#", LEN(T495) - LEN(SUBSTITUTE(T495, "-", "")))) + 1, LEN(T495)),#REF!,#REF!),0)</f>
        <v>0</v>
      </c>
      <c r="Z495">
        <f>MONTH(续费明细实时[[#This Row],[success_time]])</f>
        <v>5</v>
      </c>
      <c r="AA495" s="8" t="e">
        <f>VLOOKUP(续费明细实时[[#This Row],[parent_user_id]],#REF!,27,0)</f>
        <v>#REF!</v>
      </c>
    </row>
    <row r="496" spans="1:27">
      <c r="A496" s="1">
        <v>45803</v>
      </c>
      <c r="B496" t="s">
        <v>28893</v>
      </c>
      <c r="C496" t="s">
        <v>28894</v>
      </c>
      <c r="D496" t="s">
        <v>548</v>
      </c>
      <c r="E496" t="s">
        <v>546</v>
      </c>
      <c r="F496">
        <v>60</v>
      </c>
      <c r="G496" t="s">
        <v>1978</v>
      </c>
      <c r="H496" t="s">
        <v>559</v>
      </c>
      <c r="I496" t="s">
        <v>1876</v>
      </c>
      <c r="J496">
        <v>10650</v>
      </c>
      <c r="K496" t="s">
        <v>253</v>
      </c>
      <c r="L496" t="s">
        <v>549</v>
      </c>
      <c r="M496" t="s">
        <v>550</v>
      </c>
      <c r="N496" t="s">
        <v>136</v>
      </c>
      <c r="O496" t="s">
        <v>147</v>
      </c>
      <c r="P496" t="s">
        <v>1877</v>
      </c>
      <c r="Q496" t="s">
        <v>28895</v>
      </c>
      <c r="R496" t="s">
        <v>626</v>
      </c>
      <c r="S496">
        <v>1500</v>
      </c>
      <c r="T496" t="s">
        <v>1891</v>
      </c>
      <c r="U496" s="4">
        <v>45803.439814814818</v>
      </c>
      <c r="V496" t="str">
        <f>IFERROR(VLOOKUP(B496,#REF!,1,0),"")</f>
        <v/>
      </c>
      <c r="W496" t="str" cm="1">
        <f t="array" ref="W496">IFERROR(_xlfn.IFS(AND(V496="",X496&lt;&gt;"王园园组",X496&lt;&gt;"other"),K496,AND(V496="",X496="王园园组"),G496),"other")</f>
        <v>other</v>
      </c>
      <c r="X496" t="str" cm="1">
        <f t="array" ref="X496">IFERROR(_xlfn.IFS(AND(V496="",IFERROR(VLOOKUP(N496,#REF!,1,0),1)&lt;&gt;1),N496,AND(V496="",I496="王园园组"),"王园园组"),"other")</f>
        <v>other</v>
      </c>
      <c r="Y496">
        <f>IFERROR(_xlfn.XLOOKUP(MID(T496, FIND("#", SUBSTITUTE(T496, "-", "#", LEN(T496) - LEN(SUBSTITUTE(T496, "-", "")))) + 1, LEN(T496)),#REF!,#REF!),0)</f>
        <v>0</v>
      </c>
      <c r="Z496">
        <f>MONTH(续费明细实时[[#This Row],[success_time]])</f>
        <v>5</v>
      </c>
      <c r="AA496" s="8" t="e">
        <f>VLOOKUP(续费明细实时[[#This Row],[parent_user_id]],#REF!,27,0)</f>
        <v>#REF!</v>
      </c>
    </row>
    <row r="497" spans="1:27" hidden="1">
      <c r="A497" s="1">
        <v>45798</v>
      </c>
      <c r="B497" t="s">
        <v>16620</v>
      </c>
      <c r="C497" t="s">
        <v>16621</v>
      </c>
      <c r="D497" t="s">
        <v>695</v>
      </c>
      <c r="E497" t="s">
        <v>546</v>
      </c>
      <c r="F497">
        <v>120</v>
      </c>
      <c r="G497" t="s">
        <v>1994</v>
      </c>
      <c r="H497" t="s">
        <v>559</v>
      </c>
      <c r="I497" t="s">
        <v>1876</v>
      </c>
      <c r="J497">
        <v>17750</v>
      </c>
      <c r="K497" t="s">
        <v>626</v>
      </c>
      <c r="L497" t="s">
        <v>649</v>
      </c>
      <c r="M497" t="s">
        <v>649</v>
      </c>
      <c r="N497" t="s">
        <v>649</v>
      </c>
      <c r="O497" t="s">
        <v>649</v>
      </c>
      <c r="P497" t="s">
        <v>1877</v>
      </c>
      <c r="Q497" t="s">
        <v>16622</v>
      </c>
      <c r="R497" t="s">
        <v>626</v>
      </c>
      <c r="S497">
        <v>2500</v>
      </c>
      <c r="T497" t="s">
        <v>1896</v>
      </c>
      <c r="U497" s="4">
        <v>45798.552754629629</v>
      </c>
      <c r="V497" t="str">
        <f>IFERROR(VLOOKUP(B497,#REF!,1,0),"")</f>
        <v/>
      </c>
      <c r="W497" t="str" cm="1">
        <f t="array" ref="W497">IFERROR(_xlfn.IFS(AND(V497="",X497&lt;&gt;"王园园组",X497&lt;&gt;"other"),K497,AND(V497="",X497="王园园组"),G497),"other")</f>
        <v>other</v>
      </c>
      <c r="X497" t="str" cm="1">
        <f t="array" ref="X497">IFERROR(_xlfn.IFS(AND(V497="",IFERROR(VLOOKUP(N497,#REF!,1,0),1)&lt;&gt;1),N497,AND(V497="",I497="王园园组"),"王园园组"),"other")</f>
        <v>other</v>
      </c>
      <c r="Y497">
        <f>IFERROR(_xlfn.XLOOKUP(MID(T497, FIND("#", SUBSTITUTE(T497, "-", "#", LEN(T497) - LEN(SUBSTITUTE(T497, "-", "")))) + 1, LEN(T497)),#REF!,#REF!),0)</f>
        <v>0</v>
      </c>
      <c r="Z497">
        <f>MONTH(续费明细实时[[#This Row],[success_time]])</f>
        <v>5</v>
      </c>
      <c r="AA497" s="8" t="e">
        <f>VLOOKUP(续费明细实时[[#This Row],[parent_user_id]],#REF!,27,0)</f>
        <v>#REF!</v>
      </c>
    </row>
    <row r="498" spans="1:27">
      <c r="A498" s="1">
        <v>45785</v>
      </c>
      <c r="B498" t="s">
        <v>2800</v>
      </c>
      <c r="C498" t="s">
        <v>2801</v>
      </c>
      <c r="D498" t="s">
        <v>548</v>
      </c>
      <c r="E498" t="s">
        <v>546</v>
      </c>
      <c r="F498">
        <v>240</v>
      </c>
      <c r="G498" t="s">
        <v>1883</v>
      </c>
      <c r="H498" t="s">
        <v>559</v>
      </c>
      <c r="I498" t="s">
        <v>1876</v>
      </c>
      <c r="J498">
        <v>31950</v>
      </c>
      <c r="K498" t="s">
        <v>183</v>
      </c>
      <c r="L498" t="s">
        <v>549</v>
      </c>
      <c r="M498" t="s">
        <v>559</v>
      </c>
      <c r="N498" t="s">
        <v>469</v>
      </c>
      <c r="O498" t="s">
        <v>180</v>
      </c>
      <c r="P498" t="s">
        <v>1877</v>
      </c>
      <c r="Q498" t="s">
        <v>2802</v>
      </c>
      <c r="R498" t="s">
        <v>626</v>
      </c>
      <c r="S498">
        <v>4500</v>
      </c>
      <c r="T498" t="s">
        <v>1931</v>
      </c>
      <c r="U498" s="4">
        <v>45785.850601851853</v>
      </c>
      <c r="V498" t="str">
        <f>IFERROR(VLOOKUP(B498,#REF!,1,0),"")</f>
        <v/>
      </c>
      <c r="W498" t="str" cm="1">
        <f t="array" ref="W498">IFERROR(_xlfn.IFS(AND(V498="",X498&lt;&gt;"王园园组",X498&lt;&gt;"other"),K498,AND(V498="",X498="王园园组"),G498),"other")</f>
        <v>other</v>
      </c>
      <c r="X498" t="str" cm="1">
        <f t="array" ref="X498">IFERROR(_xlfn.IFS(AND(V498="",IFERROR(VLOOKUP(N498,#REF!,1,0),1)&lt;&gt;1),N498,AND(V498="",I498="王园园组"),"王园园组"),"other")</f>
        <v>other</v>
      </c>
      <c r="Y498">
        <f>IFERROR(_xlfn.XLOOKUP(MID(T498, FIND("#", SUBSTITUTE(T498, "-", "#", LEN(T498) - LEN(SUBSTITUTE(T498, "-", "")))) + 1, LEN(T498)),#REF!,#REF!),0)</f>
        <v>0</v>
      </c>
      <c r="Z498">
        <f>MONTH(续费明细实时[[#This Row],[success_time]])</f>
        <v>5</v>
      </c>
      <c r="AA498" s="8" t="e">
        <f>VLOOKUP(续费明细实时[[#This Row],[parent_user_id]],#REF!,27,0)</f>
        <v>#REF!</v>
      </c>
    </row>
    <row r="499" spans="1:27">
      <c r="A499" s="1">
        <v>45790</v>
      </c>
      <c r="B499" t="s">
        <v>11830</v>
      </c>
      <c r="C499" t="s">
        <v>11831</v>
      </c>
      <c r="D499" t="s">
        <v>632</v>
      </c>
      <c r="E499" t="s">
        <v>546</v>
      </c>
      <c r="F499">
        <v>240</v>
      </c>
      <c r="G499" t="s">
        <v>1939</v>
      </c>
      <c r="H499" t="s">
        <v>559</v>
      </c>
      <c r="I499" t="s">
        <v>1876</v>
      </c>
      <c r="J499">
        <v>31950</v>
      </c>
      <c r="K499" t="s">
        <v>230</v>
      </c>
      <c r="L499" t="s">
        <v>549</v>
      </c>
      <c r="M499" t="s">
        <v>550</v>
      </c>
      <c r="N499" t="s">
        <v>551</v>
      </c>
      <c r="O499" t="s">
        <v>145</v>
      </c>
      <c r="P499" t="s">
        <v>1877</v>
      </c>
      <c r="Q499" t="s">
        <v>11832</v>
      </c>
      <c r="R499" t="s">
        <v>626</v>
      </c>
      <c r="S499">
        <v>4500</v>
      </c>
      <c r="T499" t="s">
        <v>1931</v>
      </c>
      <c r="U499" s="4">
        <v>45790.385150462964</v>
      </c>
      <c r="V499" t="str">
        <f>IFERROR(VLOOKUP(B499,#REF!,1,0),"")</f>
        <v/>
      </c>
      <c r="W499" t="str" cm="1">
        <f t="array" ref="W499">IFERROR(_xlfn.IFS(AND(V499="",X499&lt;&gt;"王园园组",X499&lt;&gt;"other"),K499,AND(V499="",X499="王园园组"),G499),"other")</f>
        <v>other</v>
      </c>
      <c r="X499" t="str" cm="1">
        <f t="array" ref="X499">IFERROR(_xlfn.IFS(AND(V499="",IFERROR(VLOOKUP(N499,#REF!,1,0),1)&lt;&gt;1),N499,AND(V499="",I499="王园园组"),"王园园组"),"other")</f>
        <v>other</v>
      </c>
      <c r="Y499">
        <f>IFERROR(_xlfn.XLOOKUP(MID(T499, FIND("#", SUBSTITUTE(T499, "-", "#", LEN(T499) - LEN(SUBSTITUTE(T499, "-", "")))) + 1, LEN(T499)),#REF!,#REF!),0)</f>
        <v>0</v>
      </c>
      <c r="Z499">
        <f>MONTH(续费明细实时[[#This Row],[success_time]])</f>
        <v>5</v>
      </c>
      <c r="AA499" s="8" t="e">
        <f>VLOOKUP(续费明细实时[[#This Row],[parent_user_id]],#REF!,27,0)</f>
        <v>#REF!</v>
      </c>
    </row>
    <row r="500" spans="1:27">
      <c r="A500" s="1">
        <v>45803</v>
      </c>
      <c r="B500" t="s">
        <v>29636</v>
      </c>
      <c r="C500" t="s">
        <v>29637</v>
      </c>
      <c r="D500" t="s">
        <v>548</v>
      </c>
      <c r="E500" t="s">
        <v>546</v>
      </c>
      <c r="F500">
        <v>60</v>
      </c>
      <c r="G500" t="s">
        <v>2113</v>
      </c>
      <c r="H500" t="s">
        <v>559</v>
      </c>
      <c r="I500" t="s">
        <v>1876</v>
      </c>
      <c r="J500">
        <v>10650</v>
      </c>
      <c r="K500" t="s">
        <v>256</v>
      </c>
      <c r="L500" t="s">
        <v>549</v>
      </c>
      <c r="M500" t="s">
        <v>550</v>
      </c>
      <c r="N500" t="s">
        <v>136</v>
      </c>
      <c r="O500" t="s">
        <v>147</v>
      </c>
      <c r="P500" t="s">
        <v>1877</v>
      </c>
      <c r="Q500" t="s">
        <v>29638</v>
      </c>
      <c r="R500" t="s">
        <v>626</v>
      </c>
      <c r="S500">
        <v>1500</v>
      </c>
      <c r="T500" t="s">
        <v>1891</v>
      </c>
      <c r="U500" s="4">
        <v>45803.848229166666</v>
      </c>
      <c r="V500" t="str">
        <f>IFERROR(VLOOKUP(B500,#REF!,1,0),"")</f>
        <v/>
      </c>
      <c r="W500" t="str" cm="1">
        <f t="array" ref="W500">IFERROR(_xlfn.IFS(AND(V500="",X500&lt;&gt;"王园园组",X500&lt;&gt;"other"),K500,AND(V500="",X500="王园园组"),G500),"other")</f>
        <v>other</v>
      </c>
      <c r="X500" t="str" cm="1">
        <f t="array" ref="X500">IFERROR(_xlfn.IFS(AND(V500="",IFERROR(VLOOKUP(N500,#REF!,1,0),1)&lt;&gt;1),N500,AND(V500="",I500="王园园组"),"王园园组"),"other")</f>
        <v>other</v>
      </c>
      <c r="Y500">
        <f>IFERROR(_xlfn.XLOOKUP(MID(T500, FIND("#", SUBSTITUTE(T500, "-", "#", LEN(T500) - LEN(SUBSTITUTE(T500, "-", "")))) + 1, LEN(T500)),#REF!,#REF!),0)</f>
        <v>0</v>
      </c>
      <c r="Z500">
        <f>MONTH(续费明细实时[[#This Row],[success_time]])</f>
        <v>5</v>
      </c>
      <c r="AA500" s="8" t="e">
        <f>VLOOKUP(续费明细实时[[#This Row],[parent_user_id]],#REF!,27,0)</f>
        <v>#REF!</v>
      </c>
    </row>
    <row r="501" spans="1:27">
      <c r="A501" s="1">
        <v>45796</v>
      </c>
      <c r="B501" t="s">
        <v>16139</v>
      </c>
      <c r="C501" t="s">
        <v>16140</v>
      </c>
      <c r="D501" t="s">
        <v>610</v>
      </c>
      <c r="E501" t="s">
        <v>546</v>
      </c>
      <c r="F501">
        <v>60</v>
      </c>
      <c r="G501" t="s">
        <v>2035</v>
      </c>
      <c r="H501" t="s">
        <v>559</v>
      </c>
      <c r="I501" t="s">
        <v>1876</v>
      </c>
      <c r="J501">
        <v>10650</v>
      </c>
      <c r="K501" t="s">
        <v>300</v>
      </c>
      <c r="L501" t="s">
        <v>549</v>
      </c>
      <c r="M501" t="s">
        <v>550</v>
      </c>
      <c r="N501" t="s">
        <v>136</v>
      </c>
      <c r="O501" t="s">
        <v>143</v>
      </c>
      <c r="P501" t="s">
        <v>1877</v>
      </c>
      <c r="Q501" t="s">
        <v>16141</v>
      </c>
      <c r="R501" t="s">
        <v>626</v>
      </c>
      <c r="S501">
        <v>1500</v>
      </c>
      <c r="T501" t="s">
        <v>1891</v>
      </c>
      <c r="U501" s="4">
        <v>45796.632314814815</v>
      </c>
      <c r="V501" t="str">
        <f>IFERROR(VLOOKUP(B501,#REF!,1,0),"")</f>
        <v/>
      </c>
      <c r="W501" t="str" cm="1">
        <f t="array" ref="W501">IFERROR(_xlfn.IFS(AND(V501="",X501&lt;&gt;"王园园组",X501&lt;&gt;"other"),K501,AND(V501="",X501="王园园组"),G501),"other")</f>
        <v>other</v>
      </c>
      <c r="X501" t="str" cm="1">
        <f t="array" ref="X501">IFERROR(_xlfn.IFS(AND(V501="",IFERROR(VLOOKUP(N501,#REF!,1,0),1)&lt;&gt;1),N501,AND(V501="",I501="王园园组"),"王园园组"),"other")</f>
        <v>other</v>
      </c>
      <c r="Y501">
        <f>IFERROR(_xlfn.XLOOKUP(MID(T501, FIND("#", SUBSTITUTE(T501, "-", "#", LEN(T501) - LEN(SUBSTITUTE(T501, "-", "")))) + 1, LEN(T501)),#REF!,#REF!),0)</f>
        <v>0</v>
      </c>
      <c r="Z501">
        <f>MONTH(续费明细实时[[#This Row],[success_time]])</f>
        <v>5</v>
      </c>
      <c r="AA501" s="8" t="e">
        <f>VLOOKUP(续费明细实时[[#This Row],[parent_user_id]],#REF!,27,0)</f>
        <v>#REF!</v>
      </c>
    </row>
    <row r="502" spans="1:27">
      <c r="A502" s="1">
        <v>45790</v>
      </c>
      <c r="B502" t="s">
        <v>11818</v>
      </c>
      <c r="C502" t="s">
        <v>11819</v>
      </c>
      <c r="D502" t="s">
        <v>548</v>
      </c>
      <c r="E502" t="s">
        <v>546</v>
      </c>
      <c r="F502">
        <v>60</v>
      </c>
      <c r="G502" t="s">
        <v>1929</v>
      </c>
      <c r="H502" t="s">
        <v>559</v>
      </c>
      <c r="I502" t="s">
        <v>1876</v>
      </c>
      <c r="J502">
        <v>10970</v>
      </c>
      <c r="K502" t="s">
        <v>206</v>
      </c>
      <c r="L502" t="s">
        <v>549</v>
      </c>
      <c r="M502" t="s">
        <v>550</v>
      </c>
      <c r="N502" t="s">
        <v>551</v>
      </c>
      <c r="O502" t="s">
        <v>149</v>
      </c>
      <c r="P502" t="s">
        <v>1877</v>
      </c>
      <c r="Q502" t="s">
        <v>11820</v>
      </c>
      <c r="R502" t="s">
        <v>626</v>
      </c>
      <c r="S502">
        <v>1545</v>
      </c>
      <c r="T502" t="s">
        <v>1891</v>
      </c>
      <c r="U502" s="4">
        <v>45790.321342592593</v>
      </c>
      <c r="V502" t="str">
        <f>IFERROR(VLOOKUP(B502,#REF!,1,0),"")</f>
        <v/>
      </c>
      <c r="W502" t="str" cm="1">
        <f t="array" ref="W502">IFERROR(_xlfn.IFS(AND(V502="",X502&lt;&gt;"王园园组",X502&lt;&gt;"other"),K502,AND(V502="",X502="王园园组"),G502),"other")</f>
        <v>other</v>
      </c>
      <c r="X502" t="str" cm="1">
        <f t="array" ref="X502">IFERROR(_xlfn.IFS(AND(V502="",IFERROR(VLOOKUP(N502,#REF!,1,0),1)&lt;&gt;1),N502,AND(V502="",I502="王园园组"),"王园园组"),"other")</f>
        <v>other</v>
      </c>
      <c r="Y502">
        <f>IFERROR(_xlfn.XLOOKUP(MID(T502, FIND("#", SUBSTITUTE(T502, "-", "#", LEN(T502) - LEN(SUBSTITUTE(T502, "-", "")))) + 1, LEN(T502)),#REF!,#REF!),0)</f>
        <v>0</v>
      </c>
      <c r="Z502">
        <f>MONTH(续费明细实时[[#This Row],[success_time]])</f>
        <v>5</v>
      </c>
      <c r="AA502" s="8" t="e">
        <f>VLOOKUP(续费明细实时[[#This Row],[parent_user_id]],#REF!,27,0)</f>
        <v>#REF!</v>
      </c>
    </row>
    <row r="503" spans="1:27">
      <c r="A503" s="1">
        <v>45795</v>
      </c>
      <c r="B503" t="s">
        <v>15108</v>
      </c>
      <c r="C503" t="s">
        <v>15109</v>
      </c>
      <c r="D503" t="s">
        <v>548</v>
      </c>
      <c r="E503" t="s">
        <v>546</v>
      </c>
      <c r="F503">
        <v>120</v>
      </c>
      <c r="G503" t="s">
        <v>2056</v>
      </c>
      <c r="H503" t="s">
        <v>559</v>
      </c>
      <c r="I503" t="s">
        <v>1876</v>
      </c>
      <c r="J503">
        <v>17750</v>
      </c>
      <c r="K503" t="s">
        <v>258</v>
      </c>
      <c r="L503" t="s">
        <v>549</v>
      </c>
      <c r="M503" t="s">
        <v>550</v>
      </c>
      <c r="N503" t="s">
        <v>136</v>
      </c>
      <c r="O503" t="s">
        <v>147</v>
      </c>
      <c r="P503" t="s">
        <v>1877</v>
      </c>
      <c r="Q503" t="s">
        <v>15110</v>
      </c>
      <c r="R503" t="s">
        <v>626</v>
      </c>
      <c r="S503">
        <v>2500</v>
      </c>
      <c r="T503" t="s">
        <v>1896</v>
      </c>
      <c r="U503" s="4">
        <v>45795.369351851848</v>
      </c>
      <c r="V503" t="str">
        <f>IFERROR(VLOOKUP(B503,#REF!,1,0),"")</f>
        <v/>
      </c>
      <c r="W503" t="str" cm="1">
        <f t="array" ref="W503">IFERROR(_xlfn.IFS(AND(V503="",X503&lt;&gt;"王园园组",X503&lt;&gt;"other"),K503,AND(V503="",X503="王园园组"),G503),"other")</f>
        <v>other</v>
      </c>
      <c r="X503" t="str" cm="1">
        <f t="array" ref="X503">IFERROR(_xlfn.IFS(AND(V503="",IFERROR(VLOOKUP(N503,#REF!,1,0),1)&lt;&gt;1),N503,AND(V503="",I503="王园园组"),"王园园组"),"other")</f>
        <v>other</v>
      </c>
      <c r="Y503">
        <f>IFERROR(_xlfn.XLOOKUP(MID(T503, FIND("#", SUBSTITUTE(T503, "-", "#", LEN(T503) - LEN(SUBSTITUTE(T503, "-", "")))) + 1, LEN(T503)),#REF!,#REF!),0)</f>
        <v>0</v>
      </c>
      <c r="Z503">
        <f>MONTH(续费明细实时[[#This Row],[success_time]])</f>
        <v>5</v>
      </c>
      <c r="AA503" s="8" t="e">
        <f>VLOOKUP(续费明细实时[[#This Row],[parent_user_id]],#REF!,27,0)</f>
        <v>#REF!</v>
      </c>
    </row>
    <row r="504" spans="1:27">
      <c r="A504" s="1">
        <v>45793</v>
      </c>
      <c r="B504" t="s">
        <v>15099</v>
      </c>
      <c r="C504" t="s">
        <v>15100</v>
      </c>
      <c r="D504" t="s">
        <v>548</v>
      </c>
      <c r="E504" t="s">
        <v>546</v>
      </c>
      <c r="F504">
        <v>60</v>
      </c>
      <c r="G504" t="s">
        <v>1939</v>
      </c>
      <c r="H504" t="s">
        <v>559</v>
      </c>
      <c r="I504" t="s">
        <v>1876</v>
      </c>
      <c r="J504">
        <v>10970</v>
      </c>
      <c r="K504" t="s">
        <v>272</v>
      </c>
      <c r="L504" t="s">
        <v>549</v>
      </c>
      <c r="M504" t="s">
        <v>550</v>
      </c>
      <c r="N504" t="s">
        <v>136</v>
      </c>
      <c r="O504" t="s">
        <v>139</v>
      </c>
      <c r="P504" t="s">
        <v>1877</v>
      </c>
      <c r="Q504" t="s">
        <v>15101</v>
      </c>
      <c r="R504" t="s">
        <v>626</v>
      </c>
      <c r="S504">
        <v>1545</v>
      </c>
      <c r="T504" t="s">
        <v>1891</v>
      </c>
      <c r="U504" s="4">
        <v>45793.436967592592</v>
      </c>
      <c r="V504" t="str">
        <f>IFERROR(VLOOKUP(B504,#REF!,1,0),"")</f>
        <v/>
      </c>
      <c r="W504" t="str" cm="1">
        <f t="array" ref="W504">IFERROR(_xlfn.IFS(AND(V504="",X504&lt;&gt;"王园园组",X504&lt;&gt;"other"),K504,AND(V504="",X504="王园园组"),G504),"other")</f>
        <v>other</v>
      </c>
      <c r="X504" t="str" cm="1">
        <f t="array" ref="X504">IFERROR(_xlfn.IFS(AND(V504="",IFERROR(VLOOKUP(N504,#REF!,1,0),1)&lt;&gt;1),N504,AND(V504="",I504="王园园组"),"王园园组"),"other")</f>
        <v>other</v>
      </c>
      <c r="Y504">
        <f>IFERROR(_xlfn.XLOOKUP(MID(T504, FIND("#", SUBSTITUTE(T504, "-", "#", LEN(T504) - LEN(SUBSTITUTE(T504, "-", "")))) + 1, LEN(T504)),#REF!,#REF!),0)</f>
        <v>0</v>
      </c>
      <c r="Z504">
        <f>MONTH(续费明细实时[[#This Row],[success_time]])</f>
        <v>5</v>
      </c>
      <c r="AA504" s="8" t="e">
        <f>VLOOKUP(续费明细实时[[#This Row],[parent_user_id]],#REF!,27,0)</f>
        <v>#REF!</v>
      </c>
    </row>
    <row r="505" spans="1:27">
      <c r="A505" s="1">
        <v>45797</v>
      </c>
      <c r="B505" t="s">
        <v>15404</v>
      </c>
      <c r="C505" t="s">
        <v>15405</v>
      </c>
      <c r="D505" t="s">
        <v>14609</v>
      </c>
      <c r="E505" t="s">
        <v>1102</v>
      </c>
      <c r="F505">
        <v>180</v>
      </c>
      <c r="G505" t="s">
        <v>364</v>
      </c>
      <c r="H505" t="s">
        <v>559</v>
      </c>
      <c r="I505" t="s">
        <v>163</v>
      </c>
      <c r="J505">
        <v>14910</v>
      </c>
      <c r="K505" t="s">
        <v>364</v>
      </c>
      <c r="L505" t="s">
        <v>549</v>
      </c>
      <c r="M505" t="s">
        <v>559</v>
      </c>
      <c r="N505" t="s">
        <v>163</v>
      </c>
      <c r="O505" t="s">
        <v>473</v>
      </c>
      <c r="P505" t="s">
        <v>1877</v>
      </c>
      <c r="Q505" t="s">
        <v>15406</v>
      </c>
      <c r="R505" t="s">
        <v>626</v>
      </c>
      <c r="S505">
        <v>2100</v>
      </c>
      <c r="T505" t="s">
        <v>13028</v>
      </c>
      <c r="U505" s="4">
        <v>45797.940312500003</v>
      </c>
      <c r="V505" t="str">
        <f>IFERROR(VLOOKUP(B505,#REF!,1,0),"")</f>
        <v/>
      </c>
      <c r="W505" t="str" cm="1">
        <f t="array" ref="W505">IFERROR(_xlfn.IFS(AND(V505="",X505&lt;&gt;"王园园组",X505&lt;&gt;"other"),K505,AND(V505="",X505="王园园组"),G505),"other")</f>
        <v>other</v>
      </c>
      <c r="X505" t="str" cm="1">
        <f t="array" ref="X505">IFERROR(_xlfn.IFS(AND(V505="",IFERROR(VLOOKUP(N505,#REF!,1,0),1)&lt;&gt;1),N505,AND(V505="",I505="王园园组"),"王园园组"),"other")</f>
        <v>other</v>
      </c>
      <c r="Y505">
        <f>IFERROR(_xlfn.XLOOKUP(MID(T505, FIND("#", SUBSTITUTE(T505, "-", "#", LEN(T505) - LEN(SUBSTITUTE(T505, "-", "")))) + 1, LEN(T505)),#REF!,#REF!),0)</f>
        <v>0</v>
      </c>
      <c r="Z505">
        <f>MONTH(续费明细实时[[#This Row],[success_time]])</f>
        <v>5</v>
      </c>
      <c r="AA505" s="8" t="e">
        <f>VLOOKUP(续费明细实时[[#This Row],[parent_user_id]],#REF!,27,0)</f>
        <v>#REF!</v>
      </c>
    </row>
    <row r="506" spans="1:27">
      <c r="A506" s="1">
        <v>45799</v>
      </c>
      <c r="B506" t="s">
        <v>15407</v>
      </c>
      <c r="C506" t="s">
        <v>15408</v>
      </c>
      <c r="D506" t="s">
        <v>548</v>
      </c>
      <c r="E506" t="s">
        <v>546</v>
      </c>
      <c r="F506">
        <v>120</v>
      </c>
      <c r="G506" t="s">
        <v>2071</v>
      </c>
      <c r="H506" t="s">
        <v>559</v>
      </c>
      <c r="I506" t="s">
        <v>1876</v>
      </c>
      <c r="J506">
        <v>18283</v>
      </c>
      <c r="K506" t="s">
        <v>202</v>
      </c>
      <c r="L506" t="s">
        <v>549</v>
      </c>
      <c r="M506" t="s">
        <v>550</v>
      </c>
      <c r="N506" t="s">
        <v>551</v>
      </c>
      <c r="O506" t="s">
        <v>149</v>
      </c>
      <c r="P506" t="s">
        <v>1877</v>
      </c>
      <c r="Q506" t="s">
        <v>15409</v>
      </c>
      <c r="R506" t="s">
        <v>626</v>
      </c>
      <c r="S506">
        <v>2575</v>
      </c>
      <c r="T506" t="s">
        <v>1896</v>
      </c>
      <c r="U506" s="4">
        <v>45799.46429398148</v>
      </c>
      <c r="V506" t="str">
        <f>IFERROR(VLOOKUP(B506,#REF!,1,0),"")</f>
        <v/>
      </c>
      <c r="W506" t="str" cm="1">
        <f t="array" ref="W506">IFERROR(_xlfn.IFS(AND(V506="",X506&lt;&gt;"王园园组",X506&lt;&gt;"other"),K506,AND(V506="",X506="王园园组"),G506),"other")</f>
        <v>other</v>
      </c>
      <c r="X506" t="str" cm="1">
        <f t="array" ref="X506">IFERROR(_xlfn.IFS(AND(V506="",IFERROR(VLOOKUP(N506,#REF!,1,0),1)&lt;&gt;1),N506,AND(V506="",I506="王园园组"),"王园园组"),"other")</f>
        <v>other</v>
      </c>
      <c r="Y506">
        <f>IFERROR(_xlfn.XLOOKUP(MID(T506, FIND("#", SUBSTITUTE(T506, "-", "#", LEN(T506) - LEN(SUBSTITUTE(T506, "-", "")))) + 1, LEN(T506)),#REF!,#REF!),0)</f>
        <v>0</v>
      </c>
      <c r="Z506">
        <f>MONTH(续费明细实时[[#This Row],[success_time]])</f>
        <v>5</v>
      </c>
      <c r="AA506" s="8" t="e">
        <f>VLOOKUP(续费明细实时[[#This Row],[parent_user_id]],#REF!,27,0)</f>
        <v>#REF!</v>
      </c>
    </row>
    <row r="507" spans="1:27">
      <c r="A507" s="1">
        <v>45780</v>
      </c>
      <c r="B507" t="s">
        <v>3082</v>
      </c>
      <c r="C507" t="s">
        <v>3083</v>
      </c>
      <c r="D507" t="s">
        <v>548</v>
      </c>
      <c r="E507" t="s">
        <v>1959</v>
      </c>
      <c r="F507">
        <v>8</v>
      </c>
      <c r="G507" t="s">
        <v>1909</v>
      </c>
      <c r="H507" t="s">
        <v>559</v>
      </c>
      <c r="I507" t="s">
        <v>1876</v>
      </c>
      <c r="J507">
        <v>2048</v>
      </c>
      <c r="K507" t="s">
        <v>323</v>
      </c>
      <c r="L507" t="s">
        <v>549</v>
      </c>
      <c r="M507" t="s">
        <v>550</v>
      </c>
      <c r="N507" t="s">
        <v>616</v>
      </c>
      <c r="O507" t="s">
        <v>314</v>
      </c>
      <c r="P507" t="s">
        <v>1877</v>
      </c>
      <c r="Q507" t="s">
        <v>3084</v>
      </c>
      <c r="R507" t="s">
        <v>626</v>
      </c>
      <c r="S507">
        <v>288.39999999999998</v>
      </c>
      <c r="T507" t="s">
        <v>2260</v>
      </c>
      <c r="U507" s="4">
        <v>45780.438206018516</v>
      </c>
      <c r="V507" t="str">
        <f>IFERROR(VLOOKUP(B507,#REF!,1,0),"")</f>
        <v/>
      </c>
      <c r="W507" t="str" cm="1">
        <f t="array" ref="W507">IFERROR(_xlfn.IFS(AND(V507="",X507&lt;&gt;"王园园组",X507&lt;&gt;"other"),K507,AND(V507="",X507="王园园组"),G507),"other")</f>
        <v>other</v>
      </c>
      <c r="X507" t="str" cm="1">
        <f t="array" ref="X507">IFERROR(_xlfn.IFS(AND(V507="",IFERROR(VLOOKUP(N507,#REF!,1,0),1)&lt;&gt;1),N507,AND(V507="",I507="王园园组"),"王园园组"),"other")</f>
        <v>other</v>
      </c>
      <c r="Y507">
        <f>IFERROR(_xlfn.XLOOKUP(MID(T507, FIND("#", SUBSTITUTE(T507, "-", "#", LEN(T507) - LEN(SUBSTITUTE(T507, "-", "")))) + 1, LEN(T507)),#REF!,#REF!),0)</f>
        <v>0</v>
      </c>
      <c r="Z507">
        <f>MONTH(续费明细实时[[#This Row],[success_time]])</f>
        <v>5</v>
      </c>
      <c r="AA507" s="8" t="e">
        <f>VLOOKUP(续费明细实时[[#This Row],[parent_user_id]],#REF!,27,0)</f>
        <v>#REF!</v>
      </c>
    </row>
    <row r="508" spans="1:27">
      <c r="A508" s="1">
        <v>45794</v>
      </c>
      <c r="B508" t="s">
        <v>15777</v>
      </c>
      <c r="C508" t="s">
        <v>15778</v>
      </c>
      <c r="D508" t="s">
        <v>548</v>
      </c>
      <c r="E508" t="s">
        <v>546</v>
      </c>
      <c r="F508">
        <v>120</v>
      </c>
      <c r="G508" t="s">
        <v>2113</v>
      </c>
      <c r="H508" t="s">
        <v>559</v>
      </c>
      <c r="I508" t="s">
        <v>1876</v>
      </c>
      <c r="J508">
        <v>17750</v>
      </c>
      <c r="K508" t="s">
        <v>257</v>
      </c>
      <c r="L508" t="s">
        <v>549</v>
      </c>
      <c r="M508" t="s">
        <v>550</v>
      </c>
      <c r="N508" t="s">
        <v>136</v>
      </c>
      <c r="O508" t="s">
        <v>147</v>
      </c>
      <c r="P508" t="s">
        <v>1877</v>
      </c>
      <c r="Q508" t="s">
        <v>15779</v>
      </c>
      <c r="R508" t="s">
        <v>626</v>
      </c>
      <c r="S508">
        <v>2500</v>
      </c>
      <c r="T508" t="s">
        <v>1896</v>
      </c>
      <c r="U508" s="4">
        <v>45794.393391203703</v>
      </c>
      <c r="V508" t="str">
        <f>IFERROR(VLOOKUP(B508,#REF!,1,0),"")</f>
        <v/>
      </c>
      <c r="W508" t="str" cm="1">
        <f t="array" ref="W508">IFERROR(_xlfn.IFS(AND(V508="",X508&lt;&gt;"王园园组",X508&lt;&gt;"other"),K508,AND(V508="",X508="王园园组"),G508),"other")</f>
        <v>other</v>
      </c>
      <c r="X508" t="str" cm="1">
        <f t="array" ref="X508">IFERROR(_xlfn.IFS(AND(V508="",IFERROR(VLOOKUP(N508,#REF!,1,0),1)&lt;&gt;1),N508,AND(V508="",I508="王园园组"),"王园园组"),"other")</f>
        <v>other</v>
      </c>
      <c r="Y508">
        <f>IFERROR(_xlfn.XLOOKUP(MID(T508, FIND("#", SUBSTITUTE(T508, "-", "#", LEN(T508) - LEN(SUBSTITUTE(T508, "-", "")))) + 1, LEN(T508)),#REF!,#REF!),0)</f>
        <v>0</v>
      </c>
      <c r="Z508">
        <f>MONTH(续费明细实时[[#This Row],[success_time]])</f>
        <v>5</v>
      </c>
      <c r="AA508" s="8" t="e">
        <f>VLOOKUP(续费明细实时[[#This Row],[parent_user_id]],#REF!,27,0)</f>
        <v>#REF!</v>
      </c>
    </row>
    <row r="509" spans="1:27">
      <c r="A509" s="1">
        <v>45791</v>
      </c>
      <c r="B509" t="s">
        <v>15105</v>
      </c>
      <c r="C509" t="s">
        <v>15106</v>
      </c>
      <c r="D509" t="s">
        <v>548</v>
      </c>
      <c r="E509" t="s">
        <v>546</v>
      </c>
      <c r="F509">
        <v>120</v>
      </c>
      <c r="G509" t="s">
        <v>2046</v>
      </c>
      <c r="H509" t="s">
        <v>559</v>
      </c>
      <c r="I509" t="s">
        <v>1876</v>
      </c>
      <c r="J509">
        <v>18283</v>
      </c>
      <c r="K509" t="s">
        <v>257</v>
      </c>
      <c r="L509" t="s">
        <v>549</v>
      </c>
      <c r="M509" t="s">
        <v>550</v>
      </c>
      <c r="N509" t="s">
        <v>136</v>
      </c>
      <c r="O509" t="s">
        <v>147</v>
      </c>
      <c r="P509" t="s">
        <v>1877</v>
      </c>
      <c r="Q509" t="s">
        <v>15107</v>
      </c>
      <c r="R509" t="s">
        <v>626</v>
      </c>
      <c r="S509">
        <v>2575</v>
      </c>
      <c r="T509" t="s">
        <v>1896</v>
      </c>
      <c r="U509" s="4">
        <v>45791.39167824074</v>
      </c>
      <c r="V509" t="str">
        <f>IFERROR(VLOOKUP(B509,#REF!,1,0),"")</f>
        <v/>
      </c>
      <c r="W509" t="str" cm="1">
        <f t="array" ref="W509">IFERROR(_xlfn.IFS(AND(V509="",X509&lt;&gt;"王园园组",X509&lt;&gt;"other"),K509,AND(V509="",X509="王园园组"),G509),"other")</f>
        <v>other</v>
      </c>
      <c r="X509" t="str" cm="1">
        <f t="array" ref="X509">IFERROR(_xlfn.IFS(AND(V509="",IFERROR(VLOOKUP(N509,#REF!,1,0),1)&lt;&gt;1),N509,AND(V509="",I509="王园园组"),"王园园组"),"other")</f>
        <v>other</v>
      </c>
      <c r="Y509">
        <f>IFERROR(_xlfn.XLOOKUP(MID(T509, FIND("#", SUBSTITUTE(T509, "-", "#", LEN(T509) - LEN(SUBSTITUTE(T509, "-", "")))) + 1, LEN(T509)),#REF!,#REF!),0)</f>
        <v>0</v>
      </c>
      <c r="Z509">
        <f>MONTH(续费明细实时[[#This Row],[success_time]])</f>
        <v>5</v>
      </c>
      <c r="AA509" s="8" t="e">
        <f>VLOOKUP(续费明细实时[[#This Row],[parent_user_id]],#REF!,27,0)</f>
        <v>#REF!</v>
      </c>
    </row>
    <row r="510" spans="1:27">
      <c r="A510" s="1">
        <v>45794</v>
      </c>
      <c r="B510" t="s">
        <v>15027</v>
      </c>
      <c r="C510" t="s">
        <v>15028</v>
      </c>
      <c r="D510" t="s">
        <v>558</v>
      </c>
      <c r="E510" t="s">
        <v>546</v>
      </c>
      <c r="F510">
        <v>240</v>
      </c>
      <c r="G510" t="s">
        <v>2219</v>
      </c>
      <c r="H510" t="s">
        <v>559</v>
      </c>
      <c r="I510" t="s">
        <v>1876</v>
      </c>
      <c r="J510">
        <v>31950</v>
      </c>
      <c r="K510" t="s">
        <v>309</v>
      </c>
      <c r="L510" t="s">
        <v>549</v>
      </c>
      <c r="M510" t="s">
        <v>550</v>
      </c>
      <c r="N510" t="s">
        <v>136</v>
      </c>
      <c r="O510" t="s">
        <v>264</v>
      </c>
      <c r="P510" t="s">
        <v>1877</v>
      </c>
      <c r="Q510" t="s">
        <v>15029</v>
      </c>
      <c r="R510" t="s">
        <v>626</v>
      </c>
      <c r="S510">
        <v>4500</v>
      </c>
      <c r="T510" t="s">
        <v>1931</v>
      </c>
      <c r="U510" s="4">
        <v>45794.868287037039</v>
      </c>
      <c r="V510" t="str">
        <f>IFERROR(VLOOKUP(B510,#REF!,1,0),"")</f>
        <v/>
      </c>
      <c r="W510" t="str" cm="1">
        <f t="array" ref="W510">IFERROR(_xlfn.IFS(AND(V510="",X510&lt;&gt;"王园园组",X510&lt;&gt;"other"),K510,AND(V510="",X510="王园园组"),G510),"other")</f>
        <v>other</v>
      </c>
      <c r="X510" t="str" cm="1">
        <f t="array" ref="X510">IFERROR(_xlfn.IFS(AND(V510="",IFERROR(VLOOKUP(N510,#REF!,1,0),1)&lt;&gt;1),N510,AND(V510="",I510="王园园组"),"王园园组"),"other")</f>
        <v>other</v>
      </c>
      <c r="Y510">
        <f>IFERROR(_xlfn.XLOOKUP(MID(T510, FIND("#", SUBSTITUTE(T510, "-", "#", LEN(T510) - LEN(SUBSTITUTE(T510, "-", "")))) + 1, LEN(T510)),#REF!,#REF!),0)</f>
        <v>0</v>
      </c>
      <c r="Z510">
        <f>MONTH(续费明细实时[[#This Row],[success_time]])</f>
        <v>5</v>
      </c>
      <c r="AA510" s="8" t="e">
        <f>VLOOKUP(续费明细实时[[#This Row],[parent_user_id]],#REF!,27,0)</f>
        <v>#REF!</v>
      </c>
    </row>
    <row r="511" spans="1:27">
      <c r="A511" s="1">
        <v>45794</v>
      </c>
      <c r="B511" t="s">
        <v>15002</v>
      </c>
      <c r="C511" t="s">
        <v>15003</v>
      </c>
      <c r="D511" t="s">
        <v>578</v>
      </c>
      <c r="E511" t="s">
        <v>546</v>
      </c>
      <c r="F511">
        <v>60</v>
      </c>
      <c r="G511" t="s">
        <v>1990</v>
      </c>
      <c r="H511" t="s">
        <v>559</v>
      </c>
      <c r="I511" t="s">
        <v>1876</v>
      </c>
      <c r="J511">
        <v>10650</v>
      </c>
      <c r="K511" t="s">
        <v>435</v>
      </c>
      <c r="L511" t="s">
        <v>549</v>
      </c>
      <c r="M511" t="s">
        <v>550</v>
      </c>
      <c r="N511" t="s">
        <v>136</v>
      </c>
      <c r="O511" t="s">
        <v>292</v>
      </c>
      <c r="P511" t="s">
        <v>1877</v>
      </c>
      <c r="Q511" t="s">
        <v>15004</v>
      </c>
      <c r="R511" t="s">
        <v>626</v>
      </c>
      <c r="S511">
        <v>1500</v>
      </c>
      <c r="T511" t="s">
        <v>1891</v>
      </c>
      <c r="U511" s="4">
        <v>45794.900879629633</v>
      </c>
      <c r="V511" t="str">
        <f>IFERROR(VLOOKUP(B511,#REF!,1,0),"")</f>
        <v/>
      </c>
      <c r="W511" t="str" cm="1">
        <f t="array" ref="W511">IFERROR(_xlfn.IFS(AND(V511="",X511&lt;&gt;"王园园组",X511&lt;&gt;"other"),K511,AND(V511="",X511="王园园组"),G511),"other")</f>
        <v>other</v>
      </c>
      <c r="X511" t="str" cm="1">
        <f t="array" ref="X511">IFERROR(_xlfn.IFS(AND(V511="",IFERROR(VLOOKUP(N511,#REF!,1,0),1)&lt;&gt;1),N511,AND(V511="",I511="王园园组"),"王园园组"),"other")</f>
        <v>other</v>
      </c>
      <c r="Y511">
        <f>IFERROR(_xlfn.XLOOKUP(MID(T511, FIND("#", SUBSTITUTE(T511, "-", "#", LEN(T511) - LEN(SUBSTITUTE(T511, "-", "")))) + 1, LEN(T511)),#REF!,#REF!),0)</f>
        <v>0</v>
      </c>
      <c r="Z511">
        <f>MONTH(续费明细实时[[#This Row],[success_time]])</f>
        <v>5</v>
      </c>
      <c r="AA511" s="8" t="e">
        <f>VLOOKUP(续费明细实时[[#This Row],[parent_user_id]],#REF!,27,0)</f>
        <v>#REF!</v>
      </c>
    </row>
    <row r="512" spans="1:27">
      <c r="A512" s="1">
        <v>45786</v>
      </c>
      <c r="B512" t="s">
        <v>2623</v>
      </c>
      <c r="C512" t="s">
        <v>2624</v>
      </c>
      <c r="D512" t="s">
        <v>648</v>
      </c>
      <c r="E512" t="s">
        <v>546</v>
      </c>
      <c r="F512">
        <v>120</v>
      </c>
      <c r="G512" t="s">
        <v>1946</v>
      </c>
      <c r="H512" t="s">
        <v>559</v>
      </c>
      <c r="I512" t="s">
        <v>1876</v>
      </c>
      <c r="J512">
        <v>17750</v>
      </c>
      <c r="K512" t="s">
        <v>240</v>
      </c>
      <c r="L512" t="s">
        <v>549</v>
      </c>
      <c r="M512" t="s">
        <v>550</v>
      </c>
      <c r="N512" t="s">
        <v>551</v>
      </c>
      <c r="O512" t="s">
        <v>141</v>
      </c>
      <c r="P512" t="s">
        <v>1877</v>
      </c>
      <c r="Q512" t="s">
        <v>2625</v>
      </c>
      <c r="R512" t="s">
        <v>626</v>
      </c>
      <c r="S512">
        <v>2500</v>
      </c>
      <c r="T512" t="s">
        <v>1896</v>
      </c>
      <c r="U512" s="4">
        <v>45786.67392361111</v>
      </c>
      <c r="V512" t="str">
        <f>IFERROR(VLOOKUP(B512,#REF!,1,0),"")</f>
        <v/>
      </c>
      <c r="W512" t="str" cm="1">
        <f t="array" ref="W512">IFERROR(_xlfn.IFS(AND(V512="",X512&lt;&gt;"王园园组",X512&lt;&gt;"other"),K512,AND(V512="",X512="王园园组"),G512),"other")</f>
        <v>other</v>
      </c>
      <c r="X512" t="str" cm="1">
        <f t="array" ref="X512">IFERROR(_xlfn.IFS(AND(V512="",IFERROR(VLOOKUP(N512,#REF!,1,0),1)&lt;&gt;1),N512,AND(V512="",I512="王园园组"),"王园园组"),"other")</f>
        <v>other</v>
      </c>
      <c r="Y512">
        <f>IFERROR(_xlfn.XLOOKUP(MID(T512, FIND("#", SUBSTITUTE(T512, "-", "#", LEN(T512) - LEN(SUBSTITUTE(T512, "-", "")))) + 1, LEN(T512)),#REF!,#REF!),0)</f>
        <v>0</v>
      </c>
      <c r="Z512">
        <f>MONTH(续费明细实时[[#This Row],[success_time]])</f>
        <v>5</v>
      </c>
      <c r="AA512" s="8" t="e">
        <f>VLOOKUP(续费明细实时[[#This Row],[parent_user_id]],#REF!,27,0)</f>
        <v>#REF!</v>
      </c>
    </row>
    <row r="513" spans="1:27">
      <c r="A513" s="1">
        <v>45804</v>
      </c>
      <c r="B513" t="s">
        <v>29639</v>
      </c>
      <c r="C513" t="s">
        <v>29640</v>
      </c>
      <c r="D513" t="s">
        <v>558</v>
      </c>
      <c r="E513" t="s">
        <v>546</v>
      </c>
      <c r="F513">
        <v>120</v>
      </c>
      <c r="G513" t="s">
        <v>341</v>
      </c>
      <c r="H513" t="s">
        <v>559</v>
      </c>
      <c r="I513" t="s">
        <v>504</v>
      </c>
      <c r="J513">
        <v>19718</v>
      </c>
      <c r="K513" t="s">
        <v>341</v>
      </c>
      <c r="L513" t="s">
        <v>549</v>
      </c>
      <c r="M513" t="s">
        <v>559</v>
      </c>
      <c r="N513" t="s">
        <v>504</v>
      </c>
      <c r="O513" t="s">
        <v>325</v>
      </c>
      <c r="P513" t="s">
        <v>1877</v>
      </c>
      <c r="Q513" t="s">
        <v>29641</v>
      </c>
      <c r="R513" t="s">
        <v>626</v>
      </c>
      <c r="S513">
        <v>2777.1235230000002</v>
      </c>
      <c r="T513" t="s">
        <v>1896</v>
      </c>
      <c r="U513" s="4">
        <v>45804.747893518521</v>
      </c>
      <c r="V513" t="str">
        <f>IFERROR(VLOOKUP(B513,#REF!,1,0),"")</f>
        <v/>
      </c>
      <c r="W513" t="str" cm="1">
        <f t="array" ref="W513">IFERROR(_xlfn.IFS(AND(V513="",X513&lt;&gt;"王园园组",X513&lt;&gt;"other"),K513,AND(V513="",X513="王园园组"),G513),"other")</f>
        <v>other</v>
      </c>
      <c r="X513" t="str" cm="1">
        <f t="array" ref="X513">IFERROR(_xlfn.IFS(AND(V513="",IFERROR(VLOOKUP(N513,#REF!,1,0),1)&lt;&gt;1),N513,AND(V513="",I513="王园园组"),"王园园组"),"other")</f>
        <v>other</v>
      </c>
      <c r="Y513">
        <f>IFERROR(_xlfn.XLOOKUP(MID(T513, FIND("#", SUBSTITUTE(T513, "-", "#", LEN(T513) - LEN(SUBSTITUTE(T513, "-", "")))) + 1, LEN(T513)),#REF!,#REF!),0)</f>
        <v>0</v>
      </c>
      <c r="Z513">
        <f>MONTH(续费明细实时[[#This Row],[success_time]])</f>
        <v>5</v>
      </c>
      <c r="AA513" s="8" t="e">
        <f>VLOOKUP(续费明细实时[[#This Row],[parent_user_id]],#REF!,27,0)</f>
        <v>#REF!</v>
      </c>
    </row>
    <row r="514" spans="1:27">
      <c r="A514" s="1">
        <v>45793</v>
      </c>
      <c r="B514" t="s">
        <v>15078</v>
      </c>
      <c r="C514" t="s">
        <v>15079</v>
      </c>
      <c r="D514" t="s">
        <v>1104</v>
      </c>
      <c r="E514" t="s">
        <v>546</v>
      </c>
      <c r="F514">
        <v>120</v>
      </c>
      <c r="G514" t="s">
        <v>1917</v>
      </c>
      <c r="H514" t="s">
        <v>559</v>
      </c>
      <c r="I514" t="s">
        <v>1876</v>
      </c>
      <c r="J514">
        <v>17750</v>
      </c>
      <c r="K514" t="s">
        <v>276</v>
      </c>
      <c r="L514" t="s">
        <v>549</v>
      </c>
      <c r="M514" t="s">
        <v>550</v>
      </c>
      <c r="N514" t="s">
        <v>136</v>
      </c>
      <c r="O514" t="s">
        <v>139</v>
      </c>
      <c r="P514" t="s">
        <v>1877</v>
      </c>
      <c r="Q514" t="s">
        <v>15080</v>
      </c>
      <c r="R514" t="s">
        <v>626</v>
      </c>
      <c r="S514">
        <v>2500</v>
      </c>
      <c r="T514" t="s">
        <v>1896</v>
      </c>
      <c r="U514" s="4">
        <v>45793.865798611114</v>
      </c>
      <c r="V514" t="str">
        <f>IFERROR(VLOOKUP(B514,#REF!,1,0),"")</f>
        <v/>
      </c>
      <c r="W514" t="str" cm="1">
        <f t="array" ref="W514">IFERROR(_xlfn.IFS(AND(V514="",X514&lt;&gt;"王园园组",X514&lt;&gt;"other"),K514,AND(V514="",X514="王园园组"),G514),"other")</f>
        <v>other</v>
      </c>
      <c r="X514" t="str" cm="1">
        <f t="array" ref="X514">IFERROR(_xlfn.IFS(AND(V514="",IFERROR(VLOOKUP(N514,#REF!,1,0),1)&lt;&gt;1),N514,AND(V514="",I514="王园园组"),"王园园组"),"other")</f>
        <v>other</v>
      </c>
      <c r="Y514">
        <f>IFERROR(_xlfn.XLOOKUP(MID(T514, FIND("#", SUBSTITUTE(T514, "-", "#", LEN(T514) - LEN(SUBSTITUTE(T514, "-", "")))) + 1, LEN(T514)),#REF!,#REF!),0)</f>
        <v>0</v>
      </c>
      <c r="Z514">
        <f>MONTH(续费明细实时[[#This Row],[success_time]])</f>
        <v>5</v>
      </c>
      <c r="AA514" s="8" t="e">
        <f>VLOOKUP(续费明细实时[[#This Row],[parent_user_id]],#REF!,27,0)</f>
        <v>#REF!</v>
      </c>
    </row>
    <row r="515" spans="1:27">
      <c r="A515" s="1">
        <v>45794</v>
      </c>
      <c r="B515" t="s">
        <v>15081</v>
      </c>
      <c r="C515" t="s">
        <v>15082</v>
      </c>
      <c r="D515" t="s">
        <v>578</v>
      </c>
      <c r="E515" t="s">
        <v>1102</v>
      </c>
      <c r="F515">
        <v>180</v>
      </c>
      <c r="G515" t="s">
        <v>360</v>
      </c>
      <c r="H515" t="s">
        <v>559</v>
      </c>
      <c r="I515" t="s">
        <v>163</v>
      </c>
      <c r="J515">
        <v>15357</v>
      </c>
      <c r="K515" t="s">
        <v>360</v>
      </c>
      <c r="L515" t="s">
        <v>549</v>
      </c>
      <c r="M515" t="s">
        <v>559</v>
      </c>
      <c r="N515" t="s">
        <v>163</v>
      </c>
      <c r="O515" t="s">
        <v>473</v>
      </c>
      <c r="P515" t="s">
        <v>1877</v>
      </c>
      <c r="Q515" t="s">
        <v>15083</v>
      </c>
      <c r="R515" t="s">
        <v>626</v>
      </c>
      <c r="S515">
        <v>2163</v>
      </c>
      <c r="T515" t="s">
        <v>13028</v>
      </c>
      <c r="U515" s="4">
        <v>45794.698009259257</v>
      </c>
      <c r="V515" t="str">
        <f>IFERROR(VLOOKUP(B515,#REF!,1,0),"")</f>
        <v/>
      </c>
      <c r="W515" t="str" cm="1">
        <f t="array" ref="W515">IFERROR(_xlfn.IFS(AND(V515="",X515&lt;&gt;"王园园组",X515&lt;&gt;"other"),K515,AND(V515="",X515="王园园组"),G515),"other")</f>
        <v>other</v>
      </c>
      <c r="X515" t="str" cm="1">
        <f t="array" ref="X515">IFERROR(_xlfn.IFS(AND(V515="",IFERROR(VLOOKUP(N515,#REF!,1,0),1)&lt;&gt;1),N515,AND(V515="",I515="王园园组"),"王园园组"),"other")</f>
        <v>other</v>
      </c>
      <c r="Y515">
        <f>IFERROR(_xlfn.XLOOKUP(MID(T515, FIND("#", SUBSTITUTE(T515, "-", "#", LEN(T515) - LEN(SUBSTITUTE(T515, "-", "")))) + 1, LEN(T515)),#REF!,#REF!),0)</f>
        <v>0</v>
      </c>
      <c r="Z515">
        <f>MONTH(续费明细实时[[#This Row],[success_time]])</f>
        <v>5</v>
      </c>
      <c r="AA515" s="8" t="e">
        <f>VLOOKUP(续费明细实时[[#This Row],[parent_user_id]],#REF!,27,0)</f>
        <v>#REF!</v>
      </c>
    </row>
    <row r="516" spans="1:27">
      <c r="A516" s="1">
        <v>45790</v>
      </c>
      <c r="B516" t="s">
        <v>12475</v>
      </c>
      <c r="C516" t="s">
        <v>12476</v>
      </c>
      <c r="D516" t="s">
        <v>548</v>
      </c>
      <c r="E516" t="s">
        <v>1521</v>
      </c>
      <c r="F516">
        <v>36</v>
      </c>
      <c r="G516" t="s">
        <v>1894</v>
      </c>
      <c r="H516" t="s">
        <v>559</v>
      </c>
      <c r="I516" t="s">
        <v>1876</v>
      </c>
      <c r="J516">
        <v>4607</v>
      </c>
      <c r="K516" t="s">
        <v>182</v>
      </c>
      <c r="L516" t="s">
        <v>549</v>
      </c>
      <c r="M516" t="s">
        <v>559</v>
      </c>
      <c r="N516" t="s">
        <v>469</v>
      </c>
      <c r="O516" t="s">
        <v>180</v>
      </c>
      <c r="P516" t="s">
        <v>1877</v>
      </c>
      <c r="Q516" t="s">
        <v>12477</v>
      </c>
      <c r="R516" t="s">
        <v>626</v>
      </c>
      <c r="S516">
        <v>648.9</v>
      </c>
      <c r="T516" t="s">
        <v>3072</v>
      </c>
      <c r="U516" s="4">
        <v>45790.447858796295</v>
      </c>
      <c r="V516" t="str">
        <f>IFERROR(VLOOKUP(B516,#REF!,1,0),"")</f>
        <v/>
      </c>
      <c r="W516" t="str" cm="1">
        <f t="array" ref="W516">IFERROR(_xlfn.IFS(AND(V516="",X516&lt;&gt;"王园园组",X516&lt;&gt;"other"),K516,AND(V516="",X516="王园园组"),G516),"other")</f>
        <v>other</v>
      </c>
      <c r="X516" t="str" cm="1">
        <f t="array" ref="X516">IFERROR(_xlfn.IFS(AND(V516="",IFERROR(VLOOKUP(N516,#REF!,1,0),1)&lt;&gt;1),N516,AND(V516="",I516="王园园组"),"王园园组"),"other")</f>
        <v>other</v>
      </c>
      <c r="Y516">
        <f>IFERROR(_xlfn.XLOOKUP(MID(T516, FIND("#", SUBSTITUTE(T516, "-", "#", LEN(T516) - LEN(SUBSTITUTE(T516, "-", "")))) + 1, LEN(T516)),#REF!,#REF!),0)</f>
        <v>0</v>
      </c>
      <c r="Z516">
        <f>MONTH(续费明细实时[[#This Row],[success_time]])</f>
        <v>5</v>
      </c>
      <c r="AA516" s="8" t="e">
        <f>VLOOKUP(续费明细实时[[#This Row],[parent_user_id]],#REF!,27,0)</f>
        <v>#REF!</v>
      </c>
    </row>
    <row r="517" spans="1:27">
      <c r="A517" s="1">
        <v>45802</v>
      </c>
      <c r="B517" t="s">
        <v>14268</v>
      </c>
      <c r="C517" t="s">
        <v>14269</v>
      </c>
      <c r="D517" t="s">
        <v>886</v>
      </c>
      <c r="E517" t="s">
        <v>546</v>
      </c>
      <c r="F517">
        <v>120</v>
      </c>
      <c r="G517" t="s">
        <v>2056</v>
      </c>
      <c r="H517" t="s">
        <v>559</v>
      </c>
      <c r="I517" t="s">
        <v>1876</v>
      </c>
      <c r="J517">
        <v>17750</v>
      </c>
      <c r="K517" t="s">
        <v>257</v>
      </c>
      <c r="L517" t="s">
        <v>549</v>
      </c>
      <c r="M517" t="s">
        <v>550</v>
      </c>
      <c r="N517" t="s">
        <v>136</v>
      </c>
      <c r="O517" t="s">
        <v>147</v>
      </c>
      <c r="P517" t="s">
        <v>1877</v>
      </c>
      <c r="Q517" t="s">
        <v>14270</v>
      </c>
      <c r="R517" t="s">
        <v>626</v>
      </c>
      <c r="S517">
        <v>2500</v>
      </c>
      <c r="T517" t="s">
        <v>1896</v>
      </c>
      <c r="U517" s="4">
        <v>45802.567928240744</v>
      </c>
      <c r="V517" t="str">
        <f>IFERROR(VLOOKUP(B517,#REF!,1,0),"")</f>
        <v/>
      </c>
      <c r="W517" t="str" cm="1">
        <f t="array" ref="W517">IFERROR(_xlfn.IFS(AND(V517="",X517&lt;&gt;"王园园组",X517&lt;&gt;"other"),K517,AND(V517="",X517="王园园组"),G517),"other")</f>
        <v>other</v>
      </c>
      <c r="X517" t="str" cm="1">
        <f t="array" ref="X517">IFERROR(_xlfn.IFS(AND(V517="",IFERROR(VLOOKUP(N517,#REF!,1,0),1)&lt;&gt;1),N517,AND(V517="",I517="王园园组"),"王园园组"),"other")</f>
        <v>other</v>
      </c>
      <c r="Y517">
        <f>IFERROR(_xlfn.XLOOKUP(MID(T517, FIND("#", SUBSTITUTE(T517, "-", "#", LEN(T517) - LEN(SUBSTITUTE(T517, "-", "")))) + 1, LEN(T517)),#REF!,#REF!),0)</f>
        <v>0</v>
      </c>
      <c r="Z517">
        <f>MONTH(续费明细实时[[#This Row],[success_time]])</f>
        <v>5</v>
      </c>
      <c r="AA517" s="8" t="e">
        <f>VLOOKUP(续费明细实时[[#This Row],[parent_user_id]],#REF!,27,0)</f>
        <v>#REF!</v>
      </c>
    </row>
    <row r="518" spans="1:27">
      <c r="A518" s="1">
        <v>45800</v>
      </c>
      <c r="B518" t="s">
        <v>14993</v>
      </c>
      <c r="C518" t="s">
        <v>14994</v>
      </c>
      <c r="D518" t="s">
        <v>14563</v>
      </c>
      <c r="E518" t="s">
        <v>546</v>
      </c>
      <c r="F518">
        <v>60</v>
      </c>
      <c r="G518" t="s">
        <v>1946</v>
      </c>
      <c r="H518" t="s">
        <v>559</v>
      </c>
      <c r="I518" t="s">
        <v>1876</v>
      </c>
      <c r="J518">
        <v>10650</v>
      </c>
      <c r="K518" t="s">
        <v>298</v>
      </c>
      <c r="L518" t="s">
        <v>549</v>
      </c>
      <c r="M518" t="s">
        <v>550</v>
      </c>
      <c r="N518" t="s">
        <v>136</v>
      </c>
      <c r="O518" t="s">
        <v>143</v>
      </c>
      <c r="P518" t="s">
        <v>1877</v>
      </c>
      <c r="Q518" t="s">
        <v>14995</v>
      </c>
      <c r="R518" t="s">
        <v>626</v>
      </c>
      <c r="S518">
        <v>1500</v>
      </c>
      <c r="T518" t="s">
        <v>1891</v>
      </c>
      <c r="U518" s="4">
        <v>45800.750601851854</v>
      </c>
      <c r="V518" t="str">
        <f>IFERROR(VLOOKUP(B518,#REF!,1,0),"")</f>
        <v/>
      </c>
      <c r="W518" t="str" cm="1">
        <f t="array" ref="W518">IFERROR(_xlfn.IFS(AND(V518="",X518&lt;&gt;"王园园组",X518&lt;&gt;"other"),K518,AND(V518="",X518="王园园组"),G518),"other")</f>
        <v>other</v>
      </c>
      <c r="X518" t="str" cm="1">
        <f t="array" ref="X518">IFERROR(_xlfn.IFS(AND(V518="",IFERROR(VLOOKUP(N518,#REF!,1,0),1)&lt;&gt;1),N518,AND(V518="",I518="王园园组"),"王园园组"),"other")</f>
        <v>other</v>
      </c>
      <c r="Y518">
        <f>IFERROR(_xlfn.XLOOKUP(MID(T518, FIND("#", SUBSTITUTE(T518, "-", "#", LEN(T518) - LEN(SUBSTITUTE(T518, "-", "")))) + 1, LEN(T518)),#REF!,#REF!),0)</f>
        <v>0</v>
      </c>
      <c r="Z518">
        <f>MONTH(续费明细实时[[#This Row],[success_time]])</f>
        <v>5</v>
      </c>
      <c r="AA518" s="8" t="e">
        <f>VLOOKUP(续费明细实时[[#This Row],[parent_user_id]],#REF!,27,0)</f>
        <v>#REF!</v>
      </c>
    </row>
    <row r="519" spans="1:27">
      <c r="A519" s="1">
        <v>45789</v>
      </c>
      <c r="B519" t="s">
        <v>11800</v>
      </c>
      <c r="C519" t="s">
        <v>11801</v>
      </c>
      <c r="D519" t="s">
        <v>548</v>
      </c>
      <c r="E519" t="s">
        <v>641</v>
      </c>
      <c r="F519">
        <v>72</v>
      </c>
      <c r="G519" t="s">
        <v>1939</v>
      </c>
      <c r="H519" t="s">
        <v>559</v>
      </c>
      <c r="I519" t="s">
        <v>1876</v>
      </c>
      <c r="J519">
        <v>8513</v>
      </c>
      <c r="K519" t="s">
        <v>272</v>
      </c>
      <c r="L519" t="s">
        <v>549</v>
      </c>
      <c r="M519" t="s">
        <v>550</v>
      </c>
      <c r="N519" t="s">
        <v>136</v>
      </c>
      <c r="O519" t="s">
        <v>139</v>
      </c>
      <c r="P519" t="s">
        <v>1877</v>
      </c>
      <c r="Q519" t="s">
        <v>11802</v>
      </c>
      <c r="R519" t="s">
        <v>626</v>
      </c>
      <c r="S519">
        <v>1199</v>
      </c>
      <c r="T519" t="s">
        <v>1606</v>
      </c>
      <c r="U519" s="4">
        <v>45789.839409722219</v>
      </c>
      <c r="V519" t="str">
        <f>IFERROR(VLOOKUP(B519,#REF!,1,0),"")</f>
        <v/>
      </c>
      <c r="W519" t="str" cm="1">
        <f t="array" ref="W519">IFERROR(_xlfn.IFS(AND(V519="",X519&lt;&gt;"王园园组",X519&lt;&gt;"other"),K519,AND(V519="",X519="王园园组"),G519),"other")</f>
        <v>other</v>
      </c>
      <c r="X519" t="str" cm="1">
        <f t="array" ref="X519">IFERROR(_xlfn.IFS(AND(V519="",IFERROR(VLOOKUP(N519,#REF!,1,0),1)&lt;&gt;1),N519,AND(V519="",I519="王园园组"),"王园园组"),"other")</f>
        <v>other</v>
      </c>
      <c r="Y519">
        <f>IFERROR(_xlfn.XLOOKUP(MID(T519, FIND("#", SUBSTITUTE(T519, "-", "#", LEN(T519) - LEN(SUBSTITUTE(T519, "-", "")))) + 1, LEN(T519)),#REF!,#REF!),0)</f>
        <v>0</v>
      </c>
      <c r="Z519">
        <f>MONTH(续费明细实时[[#This Row],[success_time]])</f>
        <v>5</v>
      </c>
      <c r="AA519" s="8" t="e">
        <f>VLOOKUP(续费明细实时[[#This Row],[parent_user_id]],#REF!,27,0)</f>
        <v>#REF!</v>
      </c>
    </row>
    <row r="520" spans="1:27">
      <c r="A520" s="1">
        <v>45782</v>
      </c>
      <c r="B520" t="s">
        <v>2906</v>
      </c>
      <c r="C520" t="s">
        <v>2907</v>
      </c>
      <c r="D520" t="s">
        <v>548</v>
      </c>
      <c r="E520" t="s">
        <v>641</v>
      </c>
      <c r="F520">
        <v>288</v>
      </c>
      <c r="G520" t="s">
        <v>1883</v>
      </c>
      <c r="H520" t="s">
        <v>559</v>
      </c>
      <c r="I520" t="s">
        <v>1876</v>
      </c>
      <c r="J520">
        <v>26973</v>
      </c>
      <c r="K520" t="s">
        <v>253</v>
      </c>
      <c r="L520" t="s">
        <v>549</v>
      </c>
      <c r="M520" t="s">
        <v>550</v>
      </c>
      <c r="N520" t="s">
        <v>136</v>
      </c>
      <c r="O520" t="s">
        <v>147</v>
      </c>
      <c r="P520" t="s">
        <v>1877</v>
      </c>
      <c r="Q520" t="s">
        <v>2908</v>
      </c>
      <c r="R520" t="s">
        <v>626</v>
      </c>
      <c r="S520">
        <v>3799</v>
      </c>
      <c r="T520" t="s">
        <v>2147</v>
      </c>
      <c r="U520" s="4">
        <v>45782.497141203705</v>
      </c>
      <c r="V520" t="str">
        <f>IFERROR(VLOOKUP(B520,#REF!,1,0),"")</f>
        <v/>
      </c>
      <c r="W520" t="str" cm="1">
        <f t="array" ref="W520">IFERROR(_xlfn.IFS(AND(V520="",X520&lt;&gt;"王园园组",X520&lt;&gt;"other"),K520,AND(V520="",X520="王园园组"),G520),"other")</f>
        <v>other</v>
      </c>
      <c r="X520" t="str" cm="1">
        <f t="array" ref="X520">IFERROR(_xlfn.IFS(AND(V520="",IFERROR(VLOOKUP(N520,#REF!,1,0),1)&lt;&gt;1),N520,AND(V520="",I520="王园园组"),"王园园组"),"other")</f>
        <v>other</v>
      </c>
      <c r="Y520">
        <f>IFERROR(_xlfn.XLOOKUP(MID(T520, FIND("#", SUBSTITUTE(T520, "-", "#", LEN(T520) - LEN(SUBSTITUTE(T520, "-", "")))) + 1, LEN(T520)),#REF!,#REF!),0)</f>
        <v>0</v>
      </c>
      <c r="Z520">
        <f>MONTH(续费明细实时[[#This Row],[success_time]])</f>
        <v>5</v>
      </c>
      <c r="AA520" s="8" t="e">
        <f>VLOOKUP(续费明细实时[[#This Row],[parent_user_id]],#REF!,27,0)</f>
        <v>#REF!</v>
      </c>
    </row>
    <row r="521" spans="1:27">
      <c r="A521" s="1">
        <v>45803</v>
      </c>
      <c r="B521" t="s">
        <v>28878</v>
      </c>
      <c r="C521" t="s">
        <v>28879</v>
      </c>
      <c r="D521" t="s">
        <v>548</v>
      </c>
      <c r="E521" t="s">
        <v>546</v>
      </c>
      <c r="F521">
        <v>120</v>
      </c>
      <c r="G521" t="s">
        <v>13037</v>
      </c>
      <c r="H521" t="s">
        <v>559</v>
      </c>
      <c r="I521" t="s">
        <v>1876</v>
      </c>
      <c r="J521">
        <v>17750</v>
      </c>
      <c r="K521" t="s">
        <v>244</v>
      </c>
      <c r="L521" t="s">
        <v>549</v>
      </c>
      <c r="M521" t="s">
        <v>550</v>
      </c>
      <c r="N521" t="s">
        <v>551</v>
      </c>
      <c r="O521" t="s">
        <v>242</v>
      </c>
      <c r="P521" t="s">
        <v>1877</v>
      </c>
      <c r="Q521" t="s">
        <v>28880</v>
      </c>
      <c r="R521" t="s">
        <v>626</v>
      </c>
      <c r="S521">
        <v>2500</v>
      </c>
      <c r="T521" t="s">
        <v>1896</v>
      </c>
      <c r="U521" s="4">
        <v>45803.435347222221</v>
      </c>
      <c r="V521" t="str">
        <f>IFERROR(VLOOKUP(B521,#REF!,1,0),"")</f>
        <v/>
      </c>
      <c r="W521" t="str" cm="1">
        <f t="array" ref="W521">IFERROR(_xlfn.IFS(AND(V521="",X521&lt;&gt;"王园园组",X521&lt;&gt;"other"),K521,AND(V521="",X521="王园园组"),G521),"other")</f>
        <v>other</v>
      </c>
      <c r="X521" t="str" cm="1">
        <f t="array" ref="X521">IFERROR(_xlfn.IFS(AND(V521="",IFERROR(VLOOKUP(N521,#REF!,1,0),1)&lt;&gt;1),N521,AND(V521="",I521="王园园组"),"王园园组"),"other")</f>
        <v>other</v>
      </c>
      <c r="Y521">
        <f>IFERROR(_xlfn.XLOOKUP(MID(T521, FIND("#", SUBSTITUTE(T521, "-", "#", LEN(T521) - LEN(SUBSTITUTE(T521, "-", "")))) + 1, LEN(T521)),#REF!,#REF!),0)</f>
        <v>0</v>
      </c>
      <c r="Z521">
        <f>MONTH(续费明细实时[[#This Row],[success_time]])</f>
        <v>5</v>
      </c>
      <c r="AA521" s="8" t="e">
        <f>VLOOKUP(续费明细实时[[#This Row],[parent_user_id]],#REF!,27,0)</f>
        <v>#REF!</v>
      </c>
    </row>
    <row r="522" spans="1:27">
      <c r="A522" s="1">
        <v>45804</v>
      </c>
      <c r="B522" t="s">
        <v>29642</v>
      </c>
      <c r="C522" t="s">
        <v>29643</v>
      </c>
      <c r="D522" t="s">
        <v>695</v>
      </c>
      <c r="E522" t="s">
        <v>546</v>
      </c>
      <c r="F522">
        <v>120</v>
      </c>
      <c r="G522" t="s">
        <v>1990</v>
      </c>
      <c r="H522" t="s">
        <v>559</v>
      </c>
      <c r="I522" t="s">
        <v>1876</v>
      </c>
      <c r="J522">
        <v>17750</v>
      </c>
      <c r="K522" t="s">
        <v>239</v>
      </c>
      <c r="L522" t="s">
        <v>549</v>
      </c>
      <c r="M522" t="s">
        <v>550</v>
      </c>
      <c r="N522" t="s">
        <v>551</v>
      </c>
      <c r="O522" t="s">
        <v>141</v>
      </c>
      <c r="P522" t="s">
        <v>1877</v>
      </c>
      <c r="Q522" t="s">
        <v>29644</v>
      </c>
      <c r="R522" t="s">
        <v>626</v>
      </c>
      <c r="S522">
        <v>2500</v>
      </c>
      <c r="T522" t="s">
        <v>1896</v>
      </c>
      <c r="U522" s="4">
        <v>45804.42386574074</v>
      </c>
      <c r="V522" t="str">
        <f>IFERROR(VLOOKUP(B522,#REF!,1,0),"")</f>
        <v/>
      </c>
      <c r="W522" t="str" cm="1">
        <f t="array" ref="W522">IFERROR(_xlfn.IFS(AND(V522="",X522&lt;&gt;"王园园组",X522&lt;&gt;"other"),K522,AND(V522="",X522="王园园组"),G522),"other")</f>
        <v>other</v>
      </c>
      <c r="X522" t="str" cm="1">
        <f t="array" ref="X522">IFERROR(_xlfn.IFS(AND(V522="",IFERROR(VLOOKUP(N522,#REF!,1,0),1)&lt;&gt;1),N522,AND(V522="",I522="王园园组"),"王园园组"),"other")</f>
        <v>other</v>
      </c>
      <c r="Y522">
        <f>IFERROR(_xlfn.XLOOKUP(MID(T522, FIND("#", SUBSTITUTE(T522, "-", "#", LEN(T522) - LEN(SUBSTITUTE(T522, "-", "")))) + 1, LEN(T522)),#REF!,#REF!),0)</f>
        <v>0</v>
      </c>
      <c r="Z522">
        <f>MONTH(续费明细实时[[#This Row],[success_time]])</f>
        <v>5</v>
      </c>
      <c r="AA522" s="8" t="e">
        <f>VLOOKUP(续费明细实时[[#This Row],[parent_user_id]],#REF!,27,0)</f>
        <v>#REF!</v>
      </c>
    </row>
    <row r="523" spans="1:27">
      <c r="A523" s="1">
        <v>45796</v>
      </c>
      <c r="B523" t="s">
        <v>15319</v>
      </c>
      <c r="C523" t="s">
        <v>15320</v>
      </c>
      <c r="D523" t="s">
        <v>695</v>
      </c>
      <c r="E523" t="s">
        <v>1102</v>
      </c>
      <c r="F523">
        <v>120</v>
      </c>
      <c r="G523" t="s">
        <v>358</v>
      </c>
      <c r="H523" t="s">
        <v>559</v>
      </c>
      <c r="I523" t="s">
        <v>163</v>
      </c>
      <c r="J523">
        <v>10047</v>
      </c>
      <c r="K523" t="s">
        <v>358</v>
      </c>
      <c r="L523" t="s">
        <v>549</v>
      </c>
      <c r="M523" t="s">
        <v>559</v>
      </c>
      <c r="N523" t="s">
        <v>163</v>
      </c>
      <c r="O523" t="s">
        <v>473</v>
      </c>
      <c r="P523" t="s">
        <v>1877</v>
      </c>
      <c r="Q523" t="s">
        <v>15321</v>
      </c>
      <c r="R523" t="s">
        <v>626</v>
      </c>
      <c r="S523">
        <v>1415.073693</v>
      </c>
      <c r="T523" t="s">
        <v>1902</v>
      </c>
      <c r="U523" s="4">
        <v>45796.750532407408</v>
      </c>
      <c r="V523" t="str">
        <f>IFERROR(VLOOKUP(B523,#REF!,1,0),"")</f>
        <v/>
      </c>
      <c r="W523" t="str" cm="1">
        <f t="array" ref="W523">IFERROR(_xlfn.IFS(AND(V523="",X523&lt;&gt;"王园园组",X523&lt;&gt;"other"),K523,AND(V523="",X523="王园园组"),G523),"other")</f>
        <v>other</v>
      </c>
      <c r="X523" t="str" cm="1">
        <f t="array" ref="X523">IFERROR(_xlfn.IFS(AND(V523="",IFERROR(VLOOKUP(N523,#REF!,1,0),1)&lt;&gt;1),N523,AND(V523="",I523="王园园组"),"王园园组"),"other")</f>
        <v>other</v>
      </c>
      <c r="Y523">
        <f>IFERROR(_xlfn.XLOOKUP(MID(T523, FIND("#", SUBSTITUTE(T523, "-", "#", LEN(T523) - LEN(SUBSTITUTE(T523, "-", "")))) + 1, LEN(T523)),#REF!,#REF!),0)</f>
        <v>0</v>
      </c>
      <c r="Z523">
        <f>MONTH(续费明细实时[[#This Row],[success_time]])</f>
        <v>5</v>
      </c>
      <c r="AA523" s="8" t="e">
        <f>VLOOKUP(续费明细实时[[#This Row],[parent_user_id]],#REF!,27,0)</f>
        <v>#REF!</v>
      </c>
    </row>
    <row r="524" spans="1:27">
      <c r="A524" s="1">
        <v>45794</v>
      </c>
      <c r="B524" t="s">
        <v>15389</v>
      </c>
      <c r="C524" t="s">
        <v>15390</v>
      </c>
      <c r="D524" t="s">
        <v>558</v>
      </c>
      <c r="E524" t="s">
        <v>546</v>
      </c>
      <c r="F524">
        <v>120</v>
      </c>
      <c r="G524" t="s">
        <v>342</v>
      </c>
      <c r="H524" t="s">
        <v>559</v>
      </c>
      <c r="I524" t="s">
        <v>504</v>
      </c>
      <c r="J524">
        <v>19718</v>
      </c>
      <c r="K524" t="s">
        <v>342</v>
      </c>
      <c r="L524" t="s">
        <v>549</v>
      </c>
      <c r="M524" t="s">
        <v>559</v>
      </c>
      <c r="N524" t="s">
        <v>504</v>
      </c>
      <c r="O524" t="s">
        <v>325</v>
      </c>
      <c r="P524" t="s">
        <v>1877</v>
      </c>
      <c r="Q524" t="s">
        <v>15391</v>
      </c>
      <c r="R524" t="s">
        <v>626</v>
      </c>
      <c r="S524">
        <v>2777.1235230000002</v>
      </c>
      <c r="T524" t="s">
        <v>1896</v>
      </c>
      <c r="U524" s="4">
        <v>45794.399988425925</v>
      </c>
      <c r="V524" t="str">
        <f>IFERROR(VLOOKUP(B524,#REF!,1,0),"")</f>
        <v/>
      </c>
      <c r="W524" t="str" cm="1">
        <f t="array" ref="W524">IFERROR(_xlfn.IFS(AND(V524="",X524&lt;&gt;"王园园组",X524&lt;&gt;"other"),K524,AND(V524="",X524="王园园组"),G524),"other")</f>
        <v>other</v>
      </c>
      <c r="X524" t="str" cm="1">
        <f t="array" ref="X524">IFERROR(_xlfn.IFS(AND(V524="",IFERROR(VLOOKUP(N524,#REF!,1,0),1)&lt;&gt;1),N524,AND(V524="",I524="王园园组"),"王园园组"),"other")</f>
        <v>other</v>
      </c>
      <c r="Y524">
        <f>IFERROR(_xlfn.XLOOKUP(MID(T524, FIND("#", SUBSTITUTE(T524, "-", "#", LEN(T524) - LEN(SUBSTITUTE(T524, "-", "")))) + 1, LEN(T524)),#REF!,#REF!),0)</f>
        <v>0</v>
      </c>
      <c r="Z524">
        <f>MONTH(续费明细实时[[#This Row],[success_time]])</f>
        <v>5</v>
      </c>
      <c r="AA524" s="8" t="e">
        <f>VLOOKUP(续费明细实时[[#This Row],[parent_user_id]],#REF!,27,0)</f>
        <v>#REF!</v>
      </c>
    </row>
    <row r="525" spans="1:27" hidden="1">
      <c r="A525" s="1">
        <v>45796</v>
      </c>
      <c r="B525" t="s">
        <v>15392</v>
      </c>
      <c r="C525" t="s">
        <v>15393</v>
      </c>
      <c r="D525" t="s">
        <v>548</v>
      </c>
      <c r="E525" t="s">
        <v>546</v>
      </c>
      <c r="F525">
        <v>120</v>
      </c>
      <c r="G525" t="s">
        <v>2113</v>
      </c>
      <c r="H525" t="s">
        <v>559</v>
      </c>
      <c r="I525" t="s">
        <v>1876</v>
      </c>
      <c r="J525">
        <v>17750</v>
      </c>
      <c r="K525" t="s">
        <v>626</v>
      </c>
      <c r="L525" t="s">
        <v>649</v>
      </c>
      <c r="M525" t="s">
        <v>649</v>
      </c>
      <c r="N525" t="s">
        <v>649</v>
      </c>
      <c r="O525" t="s">
        <v>649</v>
      </c>
      <c r="P525" t="s">
        <v>1877</v>
      </c>
      <c r="Q525" t="s">
        <v>15394</v>
      </c>
      <c r="R525" t="s">
        <v>626</v>
      </c>
      <c r="S525">
        <v>2500</v>
      </c>
      <c r="T525" t="s">
        <v>1896</v>
      </c>
      <c r="U525" s="4">
        <v>45796.537789351853</v>
      </c>
      <c r="V525" t="str">
        <f>IFERROR(VLOOKUP(B525,#REF!,1,0),"")</f>
        <v/>
      </c>
      <c r="W525" t="str" cm="1">
        <f t="array" ref="W525">IFERROR(_xlfn.IFS(AND(V525="",X525&lt;&gt;"王园园组",X525&lt;&gt;"other"),K525,AND(V525="",X525="王园园组"),G525),"other")</f>
        <v>other</v>
      </c>
      <c r="X525" t="str" cm="1">
        <f t="array" ref="X525">IFERROR(_xlfn.IFS(AND(V525="",IFERROR(VLOOKUP(N525,#REF!,1,0),1)&lt;&gt;1),N525,AND(V525="",I525="王园园组"),"王园园组"),"other")</f>
        <v>other</v>
      </c>
      <c r="Y525">
        <f>IFERROR(_xlfn.XLOOKUP(MID(T525, FIND("#", SUBSTITUTE(T525, "-", "#", LEN(T525) - LEN(SUBSTITUTE(T525, "-", "")))) + 1, LEN(T525)),#REF!,#REF!),0)</f>
        <v>0</v>
      </c>
      <c r="Z525">
        <f>MONTH(续费明细实时[[#This Row],[success_time]])</f>
        <v>5</v>
      </c>
      <c r="AA525" s="8" t="e">
        <f>VLOOKUP(续费明细实时[[#This Row],[parent_user_id]],#REF!,27,0)</f>
        <v>#REF!</v>
      </c>
    </row>
    <row r="526" spans="1:27" hidden="1">
      <c r="A526" s="1">
        <v>45785</v>
      </c>
      <c r="B526" t="s">
        <v>2909</v>
      </c>
      <c r="C526" t="s">
        <v>2910</v>
      </c>
      <c r="D526" t="s">
        <v>548</v>
      </c>
      <c r="E526" t="s">
        <v>546</v>
      </c>
      <c r="F526">
        <v>120</v>
      </c>
      <c r="G526" t="s">
        <v>2113</v>
      </c>
      <c r="H526" t="s">
        <v>559</v>
      </c>
      <c r="I526" t="s">
        <v>1876</v>
      </c>
      <c r="J526">
        <v>18283</v>
      </c>
      <c r="K526" t="s">
        <v>626</v>
      </c>
      <c r="L526" t="s">
        <v>649</v>
      </c>
      <c r="M526" t="s">
        <v>649</v>
      </c>
      <c r="N526" t="s">
        <v>649</v>
      </c>
      <c r="O526" t="s">
        <v>649</v>
      </c>
      <c r="P526" t="s">
        <v>1877</v>
      </c>
      <c r="Q526" t="s">
        <v>2911</v>
      </c>
      <c r="R526" t="s">
        <v>626</v>
      </c>
      <c r="S526">
        <v>2575</v>
      </c>
      <c r="T526" t="s">
        <v>1896</v>
      </c>
      <c r="U526" s="4">
        <v>45785.35355324074</v>
      </c>
      <c r="V526" t="str">
        <f>IFERROR(VLOOKUP(B526,#REF!,1,0),"")</f>
        <v/>
      </c>
      <c r="W526" t="str" cm="1">
        <f t="array" ref="W526">IFERROR(_xlfn.IFS(AND(V526="",X526&lt;&gt;"王园园组",X526&lt;&gt;"other"),K526,AND(V526="",X526="王园园组"),G526),"other")</f>
        <v>other</v>
      </c>
      <c r="X526" t="str" cm="1">
        <f t="array" ref="X526">IFERROR(_xlfn.IFS(AND(V526="",IFERROR(VLOOKUP(N526,#REF!,1,0),1)&lt;&gt;1),N526,AND(V526="",I526="王园园组"),"王园园组"),"other")</f>
        <v>other</v>
      </c>
      <c r="Y526">
        <f>IFERROR(_xlfn.XLOOKUP(MID(T526, FIND("#", SUBSTITUTE(T526, "-", "#", LEN(T526) - LEN(SUBSTITUTE(T526, "-", "")))) + 1, LEN(T526)),#REF!,#REF!),0)</f>
        <v>0</v>
      </c>
      <c r="Z526">
        <f>MONTH(续费明细实时[[#This Row],[success_time]])</f>
        <v>5</v>
      </c>
      <c r="AA526" s="8" t="e">
        <f>VLOOKUP(续费明细实时[[#This Row],[parent_user_id]],#REF!,27,0)</f>
        <v>#REF!</v>
      </c>
    </row>
    <row r="527" spans="1:27">
      <c r="A527" s="1">
        <v>45785</v>
      </c>
      <c r="B527" t="s">
        <v>2912</v>
      </c>
      <c r="C527" t="s">
        <v>2913</v>
      </c>
      <c r="D527" t="s">
        <v>558</v>
      </c>
      <c r="E527" t="s">
        <v>546</v>
      </c>
      <c r="F527">
        <v>48</v>
      </c>
      <c r="G527" t="s">
        <v>342</v>
      </c>
      <c r="H527" t="s">
        <v>559</v>
      </c>
      <c r="I527" t="s">
        <v>504</v>
      </c>
      <c r="J527">
        <v>11339</v>
      </c>
      <c r="K527" t="s">
        <v>2914</v>
      </c>
      <c r="L527" t="s">
        <v>549</v>
      </c>
      <c r="M527" t="s">
        <v>550</v>
      </c>
      <c r="N527" t="s">
        <v>136</v>
      </c>
      <c r="O527" t="s">
        <v>264</v>
      </c>
      <c r="P527" t="s">
        <v>1877</v>
      </c>
      <c r="Q527" t="s">
        <v>2915</v>
      </c>
      <c r="R527" t="s">
        <v>626</v>
      </c>
      <c r="S527">
        <v>1597.1017509999999</v>
      </c>
      <c r="T527" t="s">
        <v>1879</v>
      </c>
      <c r="U527" s="4">
        <v>45785.540543981479</v>
      </c>
      <c r="V527" t="str">
        <f>IFERROR(VLOOKUP(B527,#REF!,1,0),"")</f>
        <v/>
      </c>
      <c r="W527" t="str" cm="1">
        <f t="array" ref="W527">IFERROR(_xlfn.IFS(AND(V527="",X527&lt;&gt;"王园园组",X527&lt;&gt;"other"),K527,AND(V527="",X527="王园园组"),G527),"other")</f>
        <v>other</v>
      </c>
      <c r="X527" t="str" cm="1">
        <f t="array" ref="X527">IFERROR(_xlfn.IFS(AND(V527="",IFERROR(VLOOKUP(N527,#REF!,1,0),1)&lt;&gt;1),N527,AND(V527="",I527="王园园组"),"王园园组"),"other")</f>
        <v>other</v>
      </c>
      <c r="Y527">
        <f>IFERROR(_xlfn.XLOOKUP(MID(T527, FIND("#", SUBSTITUTE(T527, "-", "#", LEN(T527) - LEN(SUBSTITUTE(T527, "-", "")))) + 1, LEN(T527)),#REF!,#REF!),0)</f>
        <v>0</v>
      </c>
      <c r="Z527">
        <f>MONTH(续费明细实时[[#This Row],[success_time]])</f>
        <v>5</v>
      </c>
      <c r="AA527" s="8" t="e">
        <f>VLOOKUP(续费明细实时[[#This Row],[parent_user_id]],#REF!,27,0)</f>
        <v>#REF!</v>
      </c>
    </row>
    <row r="528" spans="1:27">
      <c r="A528" s="1">
        <v>45790</v>
      </c>
      <c r="B528" t="s">
        <v>15362</v>
      </c>
      <c r="C528" t="s">
        <v>15363</v>
      </c>
      <c r="D528" t="s">
        <v>632</v>
      </c>
      <c r="E528" t="s">
        <v>546</v>
      </c>
      <c r="F528">
        <v>120</v>
      </c>
      <c r="G528" t="s">
        <v>1969</v>
      </c>
      <c r="H528" t="s">
        <v>559</v>
      </c>
      <c r="I528" t="s">
        <v>1876</v>
      </c>
      <c r="J528">
        <v>17750</v>
      </c>
      <c r="K528" t="s">
        <v>201</v>
      </c>
      <c r="L528" t="s">
        <v>549</v>
      </c>
      <c r="M528" t="s">
        <v>550</v>
      </c>
      <c r="N528" t="s">
        <v>551</v>
      </c>
      <c r="O528" t="s">
        <v>149</v>
      </c>
      <c r="P528" t="s">
        <v>1877</v>
      </c>
      <c r="Q528" t="s">
        <v>15364</v>
      </c>
      <c r="R528" t="s">
        <v>626</v>
      </c>
      <c r="S528">
        <v>2500</v>
      </c>
      <c r="T528" t="s">
        <v>1896</v>
      </c>
      <c r="U528" s="4">
        <v>45790.78019675926</v>
      </c>
      <c r="V528" t="str">
        <f>IFERROR(VLOOKUP(B528,#REF!,1,0),"")</f>
        <v/>
      </c>
      <c r="W528" t="str" cm="1">
        <f t="array" ref="W528">IFERROR(_xlfn.IFS(AND(V528="",X528&lt;&gt;"王园园组",X528&lt;&gt;"other"),K528,AND(V528="",X528="王园园组"),G528),"other")</f>
        <v>other</v>
      </c>
      <c r="X528" t="str" cm="1">
        <f t="array" ref="X528">IFERROR(_xlfn.IFS(AND(V528="",IFERROR(VLOOKUP(N528,#REF!,1,0),1)&lt;&gt;1),N528,AND(V528="",I528="王园园组"),"王园园组"),"other")</f>
        <v>other</v>
      </c>
      <c r="Y528">
        <f>IFERROR(_xlfn.XLOOKUP(MID(T528, FIND("#", SUBSTITUTE(T528, "-", "#", LEN(T528) - LEN(SUBSTITUTE(T528, "-", "")))) + 1, LEN(T528)),#REF!,#REF!),0)</f>
        <v>0</v>
      </c>
      <c r="Z528">
        <f>MONTH(续费明细实时[[#This Row],[success_time]])</f>
        <v>5</v>
      </c>
      <c r="AA528" s="8" t="e">
        <f>VLOOKUP(续费明细实时[[#This Row],[parent_user_id]],#REF!,27,0)</f>
        <v>#REF!</v>
      </c>
    </row>
    <row r="529" spans="1:27">
      <c r="A529" s="1">
        <v>45801</v>
      </c>
      <c r="B529" t="s">
        <v>15368</v>
      </c>
      <c r="C529" t="s">
        <v>15369</v>
      </c>
      <c r="D529" t="s">
        <v>548</v>
      </c>
      <c r="E529" t="s">
        <v>546</v>
      </c>
      <c r="F529">
        <v>120</v>
      </c>
      <c r="G529" t="s">
        <v>2005</v>
      </c>
      <c r="H529" t="s">
        <v>559</v>
      </c>
      <c r="I529" t="s">
        <v>1876</v>
      </c>
      <c r="J529">
        <v>17750</v>
      </c>
      <c r="K529" t="s">
        <v>201</v>
      </c>
      <c r="L529" t="s">
        <v>549</v>
      </c>
      <c r="M529" t="s">
        <v>550</v>
      </c>
      <c r="N529" t="s">
        <v>551</v>
      </c>
      <c r="O529" t="s">
        <v>149</v>
      </c>
      <c r="P529" t="s">
        <v>1877</v>
      </c>
      <c r="Q529" t="s">
        <v>15370</v>
      </c>
      <c r="R529" t="s">
        <v>626</v>
      </c>
      <c r="S529">
        <v>2500</v>
      </c>
      <c r="T529" t="s">
        <v>1896</v>
      </c>
      <c r="U529" s="4">
        <v>45801.235358796293</v>
      </c>
      <c r="V529" t="str">
        <f>IFERROR(VLOOKUP(B529,#REF!,1,0),"")</f>
        <v/>
      </c>
      <c r="W529" t="str" cm="1">
        <f t="array" ref="W529">IFERROR(_xlfn.IFS(AND(V529="",X529&lt;&gt;"王园园组",X529&lt;&gt;"other"),K529,AND(V529="",X529="王园园组"),G529),"other")</f>
        <v>other</v>
      </c>
      <c r="X529" t="str" cm="1">
        <f t="array" ref="X529">IFERROR(_xlfn.IFS(AND(V529="",IFERROR(VLOOKUP(N529,#REF!,1,0),1)&lt;&gt;1),N529,AND(V529="",I529="王园园组"),"王园园组"),"other")</f>
        <v>other</v>
      </c>
      <c r="Y529">
        <f>IFERROR(_xlfn.XLOOKUP(MID(T529, FIND("#", SUBSTITUTE(T529, "-", "#", LEN(T529) - LEN(SUBSTITUTE(T529, "-", "")))) + 1, LEN(T529)),#REF!,#REF!),0)</f>
        <v>0</v>
      </c>
      <c r="Z529">
        <f>MONTH(续费明细实时[[#This Row],[success_time]])</f>
        <v>5</v>
      </c>
      <c r="AA529" s="8" t="e">
        <f>VLOOKUP(续费明细实时[[#This Row],[parent_user_id]],#REF!,27,0)</f>
        <v>#REF!</v>
      </c>
    </row>
    <row r="530" spans="1:27">
      <c r="A530" s="1">
        <v>45787</v>
      </c>
      <c r="B530" t="s">
        <v>9077</v>
      </c>
      <c r="C530" t="s">
        <v>9078</v>
      </c>
      <c r="D530" t="s">
        <v>909</v>
      </c>
      <c r="E530" t="s">
        <v>1102</v>
      </c>
      <c r="F530">
        <v>144</v>
      </c>
      <c r="G530" t="s">
        <v>2024</v>
      </c>
      <c r="H530" t="s">
        <v>559</v>
      </c>
      <c r="I530" t="s">
        <v>1876</v>
      </c>
      <c r="J530">
        <v>10394</v>
      </c>
      <c r="K530" t="s">
        <v>299</v>
      </c>
      <c r="L530" t="s">
        <v>549</v>
      </c>
      <c r="M530" t="s">
        <v>550</v>
      </c>
      <c r="N530" t="s">
        <v>136</v>
      </c>
      <c r="O530" t="s">
        <v>143</v>
      </c>
      <c r="P530" t="s">
        <v>1877</v>
      </c>
      <c r="Q530" t="s">
        <v>9079</v>
      </c>
      <c r="R530" t="s">
        <v>626</v>
      </c>
      <c r="S530">
        <v>1464</v>
      </c>
      <c r="T530" t="s">
        <v>8975</v>
      </c>
      <c r="U530" s="4">
        <v>45787.758333333331</v>
      </c>
      <c r="V530" t="str">
        <f>IFERROR(VLOOKUP(B530,#REF!,1,0),"")</f>
        <v/>
      </c>
      <c r="W530" t="str" cm="1">
        <f t="array" ref="W530">IFERROR(_xlfn.IFS(AND(V530="",X530&lt;&gt;"王园园组",X530&lt;&gt;"other"),K530,AND(V530="",X530="王园园组"),G530),"other")</f>
        <v>other</v>
      </c>
      <c r="X530" t="str" cm="1">
        <f t="array" ref="X530">IFERROR(_xlfn.IFS(AND(V530="",IFERROR(VLOOKUP(N530,#REF!,1,0),1)&lt;&gt;1),N530,AND(V530="",I530="王园园组"),"王园园组"),"other")</f>
        <v>other</v>
      </c>
      <c r="Y530">
        <f>IFERROR(_xlfn.XLOOKUP(MID(T530, FIND("#", SUBSTITUTE(T530, "-", "#", LEN(T530) - LEN(SUBSTITUTE(T530, "-", "")))) + 1, LEN(T530)),#REF!,#REF!),0)</f>
        <v>0</v>
      </c>
      <c r="Z530">
        <f>MONTH(续费明细实时[[#This Row],[success_time]])</f>
        <v>5</v>
      </c>
      <c r="AA530" s="8" t="e">
        <f>VLOOKUP(续费明细实时[[#This Row],[parent_user_id]],#REF!,27,0)</f>
        <v>#REF!</v>
      </c>
    </row>
    <row r="531" spans="1:27">
      <c r="A531" s="1">
        <v>45790</v>
      </c>
      <c r="B531" t="s">
        <v>11806</v>
      </c>
      <c r="C531" t="s">
        <v>11807</v>
      </c>
      <c r="D531" t="s">
        <v>548</v>
      </c>
      <c r="E531" t="s">
        <v>546</v>
      </c>
      <c r="F531">
        <v>60</v>
      </c>
      <c r="G531" t="s">
        <v>1929</v>
      </c>
      <c r="H531" t="s">
        <v>559</v>
      </c>
      <c r="I531" t="s">
        <v>1876</v>
      </c>
      <c r="J531">
        <v>10650</v>
      </c>
      <c r="K531" t="s">
        <v>285</v>
      </c>
      <c r="L531" t="s">
        <v>549</v>
      </c>
      <c r="M531" t="s">
        <v>550</v>
      </c>
      <c r="N531" t="s">
        <v>136</v>
      </c>
      <c r="O531" t="s">
        <v>283</v>
      </c>
      <c r="P531" t="s">
        <v>1877</v>
      </c>
      <c r="Q531" t="s">
        <v>11808</v>
      </c>
      <c r="R531" t="s">
        <v>626</v>
      </c>
      <c r="S531">
        <v>1500</v>
      </c>
      <c r="T531" t="s">
        <v>1891</v>
      </c>
      <c r="U531" s="4">
        <v>45790.386736111112</v>
      </c>
      <c r="V531" t="str">
        <f>IFERROR(VLOOKUP(B531,#REF!,1,0),"")</f>
        <v/>
      </c>
      <c r="W531" t="str" cm="1">
        <f t="array" ref="W531">IFERROR(_xlfn.IFS(AND(V531="",X531&lt;&gt;"王园园组",X531&lt;&gt;"other"),K531,AND(V531="",X531="王园园组"),G531),"other")</f>
        <v>other</v>
      </c>
      <c r="X531" t="str" cm="1">
        <f t="array" ref="X531">IFERROR(_xlfn.IFS(AND(V531="",IFERROR(VLOOKUP(N531,#REF!,1,0),1)&lt;&gt;1),N531,AND(V531="",I531="王园园组"),"王园园组"),"other")</f>
        <v>other</v>
      </c>
      <c r="Y531">
        <f>IFERROR(_xlfn.XLOOKUP(MID(T531, FIND("#", SUBSTITUTE(T531, "-", "#", LEN(T531) - LEN(SUBSTITUTE(T531, "-", "")))) + 1, LEN(T531)),#REF!,#REF!),0)</f>
        <v>0</v>
      </c>
      <c r="Z531">
        <f>MONTH(续费明细实时[[#This Row],[success_time]])</f>
        <v>5</v>
      </c>
      <c r="AA531" s="8" t="e">
        <f>VLOOKUP(续费明细实时[[#This Row],[parent_user_id]],#REF!,27,0)</f>
        <v>#REF!</v>
      </c>
    </row>
    <row r="532" spans="1:27">
      <c r="A532" s="1">
        <v>45803</v>
      </c>
      <c r="B532" t="s">
        <v>29645</v>
      </c>
      <c r="C532" t="s">
        <v>29646</v>
      </c>
      <c r="D532" t="s">
        <v>632</v>
      </c>
      <c r="E532" t="s">
        <v>546</v>
      </c>
      <c r="F532">
        <v>240</v>
      </c>
      <c r="G532" t="s">
        <v>1969</v>
      </c>
      <c r="H532" t="s">
        <v>559</v>
      </c>
      <c r="I532" t="s">
        <v>1876</v>
      </c>
      <c r="J532">
        <v>32303</v>
      </c>
      <c r="K532" t="s">
        <v>284</v>
      </c>
      <c r="L532" t="s">
        <v>549</v>
      </c>
      <c r="M532" t="s">
        <v>550</v>
      </c>
      <c r="N532" t="s">
        <v>136</v>
      </c>
      <c r="O532" t="s">
        <v>283</v>
      </c>
      <c r="P532" t="s">
        <v>1877</v>
      </c>
      <c r="Q532" t="s">
        <v>29647</v>
      </c>
      <c r="R532" t="s">
        <v>626</v>
      </c>
      <c r="S532">
        <v>4549.6875810000001</v>
      </c>
      <c r="T532" t="s">
        <v>1931</v>
      </c>
      <c r="U532" s="4">
        <v>45803.507592592592</v>
      </c>
      <c r="V532" t="str">
        <f>IFERROR(VLOOKUP(B532,#REF!,1,0),"")</f>
        <v/>
      </c>
      <c r="W532" t="str" cm="1">
        <f t="array" ref="W532">IFERROR(_xlfn.IFS(AND(V532="",X532&lt;&gt;"王园园组",X532&lt;&gt;"other"),K532,AND(V532="",X532="王园园组"),G532),"other")</f>
        <v>other</v>
      </c>
      <c r="X532" t="str" cm="1">
        <f t="array" ref="X532">IFERROR(_xlfn.IFS(AND(V532="",IFERROR(VLOOKUP(N532,#REF!,1,0),1)&lt;&gt;1),N532,AND(V532="",I532="王园园组"),"王园园组"),"other")</f>
        <v>other</v>
      </c>
      <c r="Y532">
        <f>IFERROR(_xlfn.XLOOKUP(MID(T532, FIND("#", SUBSTITUTE(T532, "-", "#", LEN(T532) - LEN(SUBSTITUTE(T532, "-", "")))) + 1, LEN(T532)),#REF!,#REF!),0)</f>
        <v>0</v>
      </c>
      <c r="Z532">
        <f>MONTH(续费明细实时[[#This Row],[success_time]])</f>
        <v>5</v>
      </c>
      <c r="AA532" s="8" t="e">
        <f>VLOOKUP(续费明细实时[[#This Row],[parent_user_id]],#REF!,27,0)</f>
        <v>#REF!</v>
      </c>
    </row>
    <row r="533" spans="1:27">
      <c r="A533" s="1">
        <v>45803</v>
      </c>
      <c r="B533" t="s">
        <v>28772</v>
      </c>
      <c r="C533" t="s">
        <v>28773</v>
      </c>
      <c r="D533" t="s">
        <v>1314</v>
      </c>
      <c r="E533" t="s">
        <v>546</v>
      </c>
      <c r="F533">
        <v>120</v>
      </c>
      <c r="G533" t="s">
        <v>1875</v>
      </c>
      <c r="H533" t="s">
        <v>559</v>
      </c>
      <c r="I533" t="s">
        <v>1876</v>
      </c>
      <c r="J533">
        <v>17946</v>
      </c>
      <c r="K533" t="s">
        <v>234</v>
      </c>
      <c r="L533" t="s">
        <v>549</v>
      </c>
      <c r="M533" t="s">
        <v>550</v>
      </c>
      <c r="N533" t="s">
        <v>551</v>
      </c>
      <c r="O533" t="s">
        <v>141</v>
      </c>
      <c r="P533" t="s">
        <v>1877</v>
      </c>
      <c r="Q533" t="s">
        <v>28774</v>
      </c>
      <c r="R533" t="s">
        <v>626</v>
      </c>
      <c r="S533">
        <v>2527.6042109999999</v>
      </c>
      <c r="T533" t="s">
        <v>1896</v>
      </c>
      <c r="U533" s="4">
        <v>45803.448773148149</v>
      </c>
      <c r="V533" t="str">
        <f>IFERROR(VLOOKUP(B533,#REF!,1,0),"")</f>
        <v/>
      </c>
      <c r="W533" t="str" cm="1">
        <f t="array" ref="W533">IFERROR(_xlfn.IFS(AND(V533="",X533&lt;&gt;"王园园组",X533&lt;&gt;"other"),K533,AND(V533="",X533="王园园组"),G533),"other")</f>
        <v>other</v>
      </c>
      <c r="X533" t="str" cm="1">
        <f t="array" ref="X533">IFERROR(_xlfn.IFS(AND(V533="",IFERROR(VLOOKUP(N533,#REF!,1,0),1)&lt;&gt;1),N533,AND(V533="",I533="王园园组"),"王园园组"),"other")</f>
        <v>other</v>
      </c>
      <c r="Y533">
        <f>IFERROR(_xlfn.XLOOKUP(MID(T533, FIND("#", SUBSTITUTE(T533, "-", "#", LEN(T533) - LEN(SUBSTITUTE(T533, "-", "")))) + 1, LEN(T533)),#REF!,#REF!),0)</f>
        <v>0</v>
      </c>
      <c r="Z533">
        <f>MONTH(续费明细实时[[#This Row],[success_time]])</f>
        <v>5</v>
      </c>
      <c r="AA533" s="8" t="e">
        <f>VLOOKUP(续费明细实时[[#This Row],[parent_user_id]],#REF!,27,0)</f>
        <v>#REF!</v>
      </c>
    </row>
    <row r="534" spans="1:27">
      <c r="A534" s="1">
        <v>45793</v>
      </c>
      <c r="B534" t="s">
        <v>15624</v>
      </c>
      <c r="C534" t="s">
        <v>15625</v>
      </c>
      <c r="D534" t="s">
        <v>10946</v>
      </c>
      <c r="E534" t="s">
        <v>1102</v>
      </c>
      <c r="F534">
        <v>180</v>
      </c>
      <c r="G534" t="s">
        <v>365</v>
      </c>
      <c r="H534" t="s">
        <v>559</v>
      </c>
      <c r="I534" t="s">
        <v>163</v>
      </c>
      <c r="J534">
        <v>14910</v>
      </c>
      <c r="K534" t="s">
        <v>365</v>
      </c>
      <c r="L534" t="s">
        <v>549</v>
      </c>
      <c r="M534" t="s">
        <v>559</v>
      </c>
      <c r="N534" t="s">
        <v>163</v>
      </c>
      <c r="O534" t="s">
        <v>473</v>
      </c>
      <c r="P534" t="s">
        <v>1877</v>
      </c>
      <c r="Q534" t="s">
        <v>15626</v>
      </c>
      <c r="R534" t="s">
        <v>626</v>
      </c>
      <c r="S534">
        <v>2100</v>
      </c>
      <c r="T534" t="s">
        <v>13028</v>
      </c>
      <c r="U534" s="4">
        <v>45793.67454861111</v>
      </c>
      <c r="V534" t="str">
        <f>IFERROR(VLOOKUP(B534,#REF!,1,0),"")</f>
        <v/>
      </c>
      <c r="W534" t="str" cm="1">
        <f t="array" ref="W534">IFERROR(_xlfn.IFS(AND(V534="",X534&lt;&gt;"王园园组",X534&lt;&gt;"other"),K534,AND(V534="",X534="王园园组"),G534),"other")</f>
        <v>other</v>
      </c>
      <c r="X534" t="str" cm="1">
        <f t="array" ref="X534">IFERROR(_xlfn.IFS(AND(V534="",IFERROR(VLOOKUP(N534,#REF!,1,0),1)&lt;&gt;1),N534,AND(V534="",I534="王园园组"),"王园园组"),"other")</f>
        <v>other</v>
      </c>
      <c r="Y534">
        <f>IFERROR(_xlfn.XLOOKUP(MID(T534, FIND("#", SUBSTITUTE(T534, "-", "#", LEN(T534) - LEN(SUBSTITUTE(T534, "-", "")))) + 1, LEN(T534)),#REF!,#REF!),0)</f>
        <v>0</v>
      </c>
      <c r="Z534">
        <f>MONTH(续费明细实时[[#This Row],[success_time]])</f>
        <v>5</v>
      </c>
      <c r="AA534" s="8" t="e">
        <f>VLOOKUP(续费明细实时[[#This Row],[parent_user_id]],#REF!,27,0)</f>
        <v>#REF!</v>
      </c>
    </row>
    <row r="535" spans="1:27">
      <c r="A535" s="1">
        <v>45797</v>
      </c>
      <c r="B535" t="s">
        <v>15627</v>
      </c>
      <c r="C535" t="s">
        <v>15628</v>
      </c>
      <c r="D535" t="s">
        <v>610</v>
      </c>
      <c r="E535" t="s">
        <v>546</v>
      </c>
      <c r="F535">
        <v>120</v>
      </c>
      <c r="G535" t="s">
        <v>1917</v>
      </c>
      <c r="H535" t="s">
        <v>559</v>
      </c>
      <c r="I535" t="s">
        <v>1876</v>
      </c>
      <c r="J535">
        <v>17750</v>
      </c>
      <c r="K535" t="s">
        <v>232</v>
      </c>
      <c r="L535" t="s">
        <v>549</v>
      </c>
      <c r="M535" t="s">
        <v>550</v>
      </c>
      <c r="N535" t="s">
        <v>551</v>
      </c>
      <c r="O535" t="s">
        <v>141</v>
      </c>
      <c r="P535" t="s">
        <v>1877</v>
      </c>
      <c r="Q535" t="s">
        <v>15629</v>
      </c>
      <c r="R535" t="s">
        <v>626</v>
      </c>
      <c r="S535">
        <v>2500</v>
      </c>
      <c r="T535" t="s">
        <v>1896</v>
      </c>
      <c r="U535" s="4">
        <v>45797.806539351855</v>
      </c>
      <c r="V535" t="str">
        <f>IFERROR(VLOOKUP(B535,#REF!,1,0),"")</f>
        <v/>
      </c>
      <c r="W535" t="str" cm="1">
        <f t="array" ref="W535">IFERROR(_xlfn.IFS(AND(V535="",X535&lt;&gt;"王园园组",X535&lt;&gt;"other"),K535,AND(V535="",X535="王园园组"),G535),"other")</f>
        <v>other</v>
      </c>
      <c r="X535" t="str" cm="1">
        <f t="array" ref="X535">IFERROR(_xlfn.IFS(AND(V535="",IFERROR(VLOOKUP(N535,#REF!,1,0),1)&lt;&gt;1),N535,AND(V535="",I535="王园园组"),"王园园组"),"other")</f>
        <v>other</v>
      </c>
      <c r="Y535">
        <f>IFERROR(_xlfn.XLOOKUP(MID(T535, FIND("#", SUBSTITUTE(T535, "-", "#", LEN(T535) - LEN(SUBSTITUTE(T535, "-", "")))) + 1, LEN(T535)),#REF!,#REF!),0)</f>
        <v>0</v>
      </c>
      <c r="Z535">
        <f>MONTH(续费明细实时[[#This Row],[success_time]])</f>
        <v>5</v>
      </c>
      <c r="AA535" s="8" t="e">
        <f>VLOOKUP(续费明细实时[[#This Row],[parent_user_id]],#REF!,27,0)</f>
        <v>#REF!</v>
      </c>
    </row>
    <row r="536" spans="1:27">
      <c r="A536" s="1">
        <v>45792</v>
      </c>
      <c r="B536" t="s">
        <v>15705</v>
      </c>
      <c r="C536" t="s">
        <v>15706</v>
      </c>
      <c r="D536" t="s">
        <v>548</v>
      </c>
      <c r="E536" t="s">
        <v>546</v>
      </c>
      <c r="F536">
        <v>120</v>
      </c>
      <c r="G536" t="s">
        <v>2139</v>
      </c>
      <c r="H536" t="s">
        <v>559</v>
      </c>
      <c r="I536" t="s">
        <v>1876</v>
      </c>
      <c r="J536">
        <v>17750</v>
      </c>
      <c r="K536" t="s">
        <v>183</v>
      </c>
      <c r="L536" t="s">
        <v>549</v>
      </c>
      <c r="M536" t="s">
        <v>559</v>
      </c>
      <c r="N536" t="s">
        <v>469</v>
      </c>
      <c r="O536" t="s">
        <v>180</v>
      </c>
      <c r="P536" t="s">
        <v>1877</v>
      </c>
      <c r="Q536" t="s">
        <v>15707</v>
      </c>
      <c r="R536" t="s">
        <v>626</v>
      </c>
      <c r="S536">
        <v>2500</v>
      </c>
      <c r="T536" t="s">
        <v>1896</v>
      </c>
      <c r="U536" s="4">
        <v>45792.570810185185</v>
      </c>
      <c r="V536" t="str">
        <f>IFERROR(VLOOKUP(B536,#REF!,1,0),"")</f>
        <v/>
      </c>
      <c r="W536" t="str" cm="1">
        <f t="array" ref="W536">IFERROR(_xlfn.IFS(AND(V536="",X536&lt;&gt;"王园园组",X536&lt;&gt;"other"),K536,AND(V536="",X536="王园园组"),G536),"other")</f>
        <v>other</v>
      </c>
      <c r="X536" t="str" cm="1">
        <f t="array" ref="X536">IFERROR(_xlfn.IFS(AND(V536="",IFERROR(VLOOKUP(N536,#REF!,1,0),1)&lt;&gt;1),N536,AND(V536="",I536="王园园组"),"王园园组"),"other")</f>
        <v>other</v>
      </c>
      <c r="Y536">
        <f>IFERROR(_xlfn.XLOOKUP(MID(T536, FIND("#", SUBSTITUTE(T536, "-", "#", LEN(T536) - LEN(SUBSTITUTE(T536, "-", "")))) + 1, LEN(T536)),#REF!,#REF!),0)</f>
        <v>0</v>
      </c>
      <c r="Z536">
        <f>MONTH(续费明细实时[[#This Row],[success_time]])</f>
        <v>5</v>
      </c>
      <c r="AA536" s="8" t="e">
        <f>VLOOKUP(续费明细实时[[#This Row],[parent_user_id]],#REF!,27,0)</f>
        <v>#REF!</v>
      </c>
    </row>
    <row r="537" spans="1:27">
      <c r="A537" s="1">
        <v>45792</v>
      </c>
      <c r="B537" t="s">
        <v>15630</v>
      </c>
      <c r="C537" t="s">
        <v>15631</v>
      </c>
      <c r="D537" t="s">
        <v>886</v>
      </c>
      <c r="E537" t="s">
        <v>546</v>
      </c>
      <c r="F537">
        <v>60</v>
      </c>
      <c r="G537" t="s">
        <v>343</v>
      </c>
      <c r="H537" t="s">
        <v>559</v>
      </c>
      <c r="I537" t="s">
        <v>504</v>
      </c>
      <c r="J537">
        <v>10970</v>
      </c>
      <c r="K537" t="s">
        <v>343</v>
      </c>
      <c r="L537" t="s">
        <v>549</v>
      </c>
      <c r="M537" t="s">
        <v>559</v>
      </c>
      <c r="N537" t="s">
        <v>504</v>
      </c>
      <c r="O537" t="s">
        <v>325</v>
      </c>
      <c r="P537" t="s">
        <v>1877</v>
      </c>
      <c r="Q537" t="s">
        <v>15632</v>
      </c>
      <c r="R537" t="s">
        <v>626</v>
      </c>
      <c r="S537">
        <v>1545</v>
      </c>
      <c r="T537" t="s">
        <v>1891</v>
      </c>
      <c r="U537" s="4">
        <v>45792.695960648147</v>
      </c>
      <c r="V537" t="str">
        <f>IFERROR(VLOOKUP(B537,#REF!,1,0),"")</f>
        <v/>
      </c>
      <c r="W537" t="str" cm="1">
        <f t="array" ref="W537">IFERROR(_xlfn.IFS(AND(V537="",X537&lt;&gt;"王园园组",X537&lt;&gt;"other"),K537,AND(V537="",X537="王园园组"),G537),"other")</f>
        <v>other</v>
      </c>
      <c r="X537" t="str" cm="1">
        <f t="array" ref="X537">IFERROR(_xlfn.IFS(AND(V537="",IFERROR(VLOOKUP(N537,#REF!,1,0),1)&lt;&gt;1),N537,AND(V537="",I537="王园园组"),"王园园组"),"other")</f>
        <v>other</v>
      </c>
      <c r="Y537">
        <f>IFERROR(_xlfn.XLOOKUP(MID(T537, FIND("#", SUBSTITUTE(T537, "-", "#", LEN(T537) - LEN(SUBSTITUTE(T537, "-", "")))) + 1, LEN(T537)),#REF!,#REF!),0)</f>
        <v>0</v>
      </c>
      <c r="Z537">
        <f>MONTH(续费明细实时[[#This Row],[success_time]])</f>
        <v>5</v>
      </c>
      <c r="AA537" s="8" t="e">
        <f>VLOOKUP(续费明细实时[[#This Row],[parent_user_id]],#REF!,27,0)</f>
        <v>#REF!</v>
      </c>
    </row>
    <row r="538" spans="1:27">
      <c r="A538" s="1">
        <v>45787</v>
      </c>
      <c r="B538" t="s">
        <v>9261</v>
      </c>
      <c r="C538" t="s">
        <v>9262</v>
      </c>
      <c r="D538" t="s">
        <v>558</v>
      </c>
      <c r="E538" t="s">
        <v>546</v>
      </c>
      <c r="F538">
        <v>60</v>
      </c>
      <c r="G538" t="s">
        <v>2024</v>
      </c>
      <c r="H538" t="s">
        <v>559</v>
      </c>
      <c r="I538" t="s">
        <v>1876</v>
      </c>
      <c r="J538">
        <v>11831</v>
      </c>
      <c r="K538" t="s">
        <v>312</v>
      </c>
      <c r="L538" t="s">
        <v>549</v>
      </c>
      <c r="M538" t="s">
        <v>550</v>
      </c>
      <c r="N538" t="s">
        <v>136</v>
      </c>
      <c r="O538" t="s">
        <v>143</v>
      </c>
      <c r="P538" t="s">
        <v>1877</v>
      </c>
      <c r="Q538" t="s">
        <v>9263</v>
      </c>
      <c r="R538" t="s">
        <v>626</v>
      </c>
      <c r="S538">
        <v>1666.2741140000001</v>
      </c>
      <c r="T538" t="s">
        <v>1891</v>
      </c>
      <c r="U538" s="4">
        <v>45787.920868055553</v>
      </c>
      <c r="V538" t="str">
        <f>IFERROR(VLOOKUP(B538,#REF!,1,0),"")</f>
        <v/>
      </c>
      <c r="W538" t="str" cm="1">
        <f t="array" ref="W538">IFERROR(_xlfn.IFS(AND(V538="",X538&lt;&gt;"王园园组",X538&lt;&gt;"other"),K538,AND(V538="",X538="王园园组"),G538),"other")</f>
        <v>other</v>
      </c>
      <c r="X538" t="str" cm="1">
        <f t="array" ref="X538">IFERROR(_xlfn.IFS(AND(V538="",IFERROR(VLOOKUP(N538,#REF!,1,0),1)&lt;&gt;1),N538,AND(V538="",I538="王园园组"),"王园园组"),"other")</f>
        <v>other</v>
      </c>
      <c r="Y538">
        <f>IFERROR(_xlfn.XLOOKUP(MID(T538, FIND("#", SUBSTITUTE(T538, "-", "#", LEN(T538) - LEN(SUBSTITUTE(T538, "-", "")))) + 1, LEN(T538)),#REF!,#REF!),0)</f>
        <v>0</v>
      </c>
      <c r="Z538">
        <f>MONTH(续费明细实时[[#This Row],[success_time]])</f>
        <v>5</v>
      </c>
      <c r="AA538" s="8" t="e">
        <f>VLOOKUP(续费明细实时[[#This Row],[parent_user_id]],#REF!,27,0)</f>
        <v>#REF!</v>
      </c>
    </row>
    <row r="539" spans="1:27">
      <c r="A539" s="1">
        <v>45792</v>
      </c>
      <c r="B539" t="s">
        <v>16614</v>
      </c>
      <c r="C539" t="s">
        <v>16615</v>
      </c>
      <c r="D539" t="s">
        <v>548</v>
      </c>
      <c r="E539" t="s">
        <v>546</v>
      </c>
      <c r="F539">
        <v>120</v>
      </c>
      <c r="G539" t="s">
        <v>1883</v>
      </c>
      <c r="H539" t="s">
        <v>559</v>
      </c>
      <c r="I539" t="s">
        <v>1876</v>
      </c>
      <c r="J539">
        <v>17750</v>
      </c>
      <c r="K539" t="s">
        <v>202</v>
      </c>
      <c r="L539" t="s">
        <v>549</v>
      </c>
      <c r="M539" t="s">
        <v>550</v>
      </c>
      <c r="N539" t="s">
        <v>551</v>
      </c>
      <c r="O539" t="s">
        <v>149</v>
      </c>
      <c r="P539" t="s">
        <v>1877</v>
      </c>
      <c r="Q539" t="s">
        <v>16616</v>
      </c>
      <c r="R539" t="s">
        <v>626</v>
      </c>
      <c r="S539">
        <v>2500</v>
      </c>
      <c r="T539" t="s">
        <v>1896</v>
      </c>
      <c r="U539" s="4">
        <v>45792.485173611109</v>
      </c>
      <c r="V539" t="str">
        <f>IFERROR(VLOOKUP(B539,#REF!,1,0),"")</f>
        <v/>
      </c>
      <c r="W539" t="str" cm="1">
        <f t="array" ref="W539">IFERROR(_xlfn.IFS(AND(V539="",X539&lt;&gt;"王园园组",X539&lt;&gt;"other"),K539,AND(V539="",X539="王园园组"),G539),"other")</f>
        <v>other</v>
      </c>
      <c r="X539" t="str" cm="1">
        <f t="array" ref="X539">IFERROR(_xlfn.IFS(AND(V539="",IFERROR(VLOOKUP(N539,#REF!,1,0),1)&lt;&gt;1),N539,AND(V539="",I539="王园园组"),"王园园组"),"other")</f>
        <v>other</v>
      </c>
      <c r="Y539">
        <f>IFERROR(_xlfn.XLOOKUP(MID(T539, FIND("#", SUBSTITUTE(T539, "-", "#", LEN(T539) - LEN(SUBSTITUTE(T539, "-", "")))) + 1, LEN(T539)),#REF!,#REF!),0)</f>
        <v>0</v>
      </c>
      <c r="Z539">
        <f>MONTH(续费明细实时[[#This Row],[success_time]])</f>
        <v>5</v>
      </c>
      <c r="AA539" s="8" t="e">
        <f>VLOOKUP(续费明细实时[[#This Row],[parent_user_id]],#REF!,27,0)</f>
        <v>#REF!</v>
      </c>
    </row>
    <row r="540" spans="1:27">
      <c r="A540" s="1">
        <v>45778</v>
      </c>
      <c r="B540" t="s">
        <v>2803</v>
      </c>
      <c r="C540" t="s">
        <v>2804</v>
      </c>
      <c r="D540" t="s">
        <v>2299</v>
      </c>
      <c r="E540" t="s">
        <v>546</v>
      </c>
      <c r="F540">
        <v>48</v>
      </c>
      <c r="G540" t="s">
        <v>2178</v>
      </c>
      <c r="H540" t="s">
        <v>559</v>
      </c>
      <c r="I540" t="s">
        <v>1876</v>
      </c>
      <c r="J540">
        <v>11346</v>
      </c>
      <c r="K540" t="s">
        <v>275</v>
      </c>
      <c r="L540" t="s">
        <v>549</v>
      </c>
      <c r="M540" t="s">
        <v>550</v>
      </c>
      <c r="N540" t="s">
        <v>136</v>
      </c>
      <c r="O540" t="s">
        <v>139</v>
      </c>
      <c r="P540" t="s">
        <v>1877</v>
      </c>
      <c r="Q540" t="s">
        <v>2805</v>
      </c>
      <c r="R540" t="s">
        <v>626</v>
      </c>
      <c r="S540">
        <v>1598</v>
      </c>
      <c r="T540" t="s">
        <v>1879</v>
      </c>
      <c r="U540" s="4">
        <v>45778.014467592591</v>
      </c>
      <c r="V540" t="str">
        <f>IFERROR(VLOOKUP(B540,#REF!,1,0),"")</f>
        <v/>
      </c>
      <c r="W540" t="str" cm="1">
        <f t="array" ref="W540">IFERROR(_xlfn.IFS(AND(V540="",X540&lt;&gt;"王园园组",X540&lt;&gt;"other"),K540,AND(V540="",X540="王园园组"),G540),"other")</f>
        <v>other</v>
      </c>
      <c r="X540" t="str" cm="1">
        <f t="array" ref="X540">IFERROR(_xlfn.IFS(AND(V540="",IFERROR(VLOOKUP(N540,#REF!,1,0),1)&lt;&gt;1),N540,AND(V540="",I540="王园园组"),"王园园组"),"other")</f>
        <v>other</v>
      </c>
      <c r="Y540">
        <f>IFERROR(_xlfn.XLOOKUP(MID(T540, FIND("#", SUBSTITUTE(T540, "-", "#", LEN(T540) - LEN(SUBSTITUTE(T540, "-", "")))) + 1, LEN(T540)),#REF!,#REF!),0)</f>
        <v>0</v>
      </c>
      <c r="Z540">
        <f>MONTH(续费明细实时[[#This Row],[success_time]])</f>
        <v>5</v>
      </c>
      <c r="AA540" s="8" t="e">
        <f>VLOOKUP(续费明细实时[[#This Row],[parent_user_id]],#REF!,27,0)</f>
        <v>#REF!</v>
      </c>
    </row>
    <row r="541" spans="1:27">
      <c r="A541" s="1">
        <v>45779</v>
      </c>
      <c r="B541" t="s">
        <v>2806</v>
      </c>
      <c r="C541" t="s">
        <v>2807</v>
      </c>
      <c r="D541" t="s">
        <v>548</v>
      </c>
      <c r="E541" t="s">
        <v>641</v>
      </c>
      <c r="F541">
        <v>144</v>
      </c>
      <c r="G541" t="s">
        <v>1894</v>
      </c>
      <c r="H541" t="s">
        <v>559</v>
      </c>
      <c r="I541" t="s">
        <v>1876</v>
      </c>
      <c r="J541">
        <v>15613</v>
      </c>
      <c r="K541" t="s">
        <v>205</v>
      </c>
      <c r="L541" t="s">
        <v>549</v>
      </c>
      <c r="M541" t="s">
        <v>550</v>
      </c>
      <c r="N541" t="s">
        <v>551</v>
      </c>
      <c r="O541" t="s">
        <v>149</v>
      </c>
      <c r="P541" t="s">
        <v>1877</v>
      </c>
      <c r="Q541" t="s">
        <v>2808</v>
      </c>
      <c r="R541" t="s">
        <v>626</v>
      </c>
      <c r="S541">
        <v>2199</v>
      </c>
      <c r="T541" t="s">
        <v>2279</v>
      </c>
      <c r="U541" s="4">
        <v>45779.424004629633</v>
      </c>
      <c r="V541" t="str">
        <f>IFERROR(VLOOKUP(B541,#REF!,1,0),"")</f>
        <v/>
      </c>
      <c r="W541" t="str" cm="1">
        <f t="array" ref="W541">IFERROR(_xlfn.IFS(AND(V541="",X541&lt;&gt;"王园园组",X541&lt;&gt;"other"),K541,AND(V541="",X541="王园园组"),G541),"other")</f>
        <v>other</v>
      </c>
      <c r="X541" t="str" cm="1">
        <f t="array" ref="X541">IFERROR(_xlfn.IFS(AND(V541="",IFERROR(VLOOKUP(N541,#REF!,1,0),1)&lt;&gt;1),N541,AND(V541="",I541="王园园组"),"王园园组"),"other")</f>
        <v>other</v>
      </c>
      <c r="Y541">
        <f>IFERROR(_xlfn.XLOOKUP(MID(T541, FIND("#", SUBSTITUTE(T541, "-", "#", LEN(T541) - LEN(SUBSTITUTE(T541, "-", "")))) + 1, LEN(T541)),#REF!,#REF!),0)</f>
        <v>0</v>
      </c>
      <c r="Z541">
        <f>MONTH(续费明细实时[[#This Row],[success_time]])</f>
        <v>5</v>
      </c>
      <c r="AA541" s="8" t="e">
        <f>VLOOKUP(续费明细实时[[#This Row],[parent_user_id]],#REF!,27,0)</f>
        <v>#REF!</v>
      </c>
    </row>
    <row r="542" spans="1:27">
      <c r="A542" s="1">
        <v>45788</v>
      </c>
      <c r="B542" t="s">
        <v>9255</v>
      </c>
      <c r="C542" t="s">
        <v>9256</v>
      </c>
      <c r="D542" t="s">
        <v>548</v>
      </c>
      <c r="E542" t="s">
        <v>546</v>
      </c>
      <c r="F542">
        <v>120</v>
      </c>
      <c r="G542" t="s">
        <v>2139</v>
      </c>
      <c r="H542" t="s">
        <v>559</v>
      </c>
      <c r="I542" t="s">
        <v>1876</v>
      </c>
      <c r="J542">
        <v>17750</v>
      </c>
      <c r="K542" t="s">
        <v>193</v>
      </c>
      <c r="L542" t="s">
        <v>549</v>
      </c>
      <c r="M542" t="s">
        <v>559</v>
      </c>
      <c r="N542" t="s">
        <v>469</v>
      </c>
      <c r="O542" t="s">
        <v>189</v>
      </c>
      <c r="P542" t="s">
        <v>1877</v>
      </c>
      <c r="Q542" t="s">
        <v>9257</v>
      </c>
      <c r="R542" t="s">
        <v>626</v>
      </c>
      <c r="S542">
        <v>2500</v>
      </c>
      <c r="T542" t="s">
        <v>1896</v>
      </c>
      <c r="U542" s="4">
        <v>45788.539189814815</v>
      </c>
      <c r="V542" t="str">
        <f>IFERROR(VLOOKUP(B542,#REF!,1,0),"")</f>
        <v/>
      </c>
      <c r="W542" t="str" cm="1">
        <f t="array" ref="W542">IFERROR(_xlfn.IFS(AND(V542="",X542&lt;&gt;"王园园组",X542&lt;&gt;"other"),K542,AND(V542="",X542="王园园组"),G542),"other")</f>
        <v>other</v>
      </c>
      <c r="X542" t="str" cm="1">
        <f t="array" ref="X542">IFERROR(_xlfn.IFS(AND(V542="",IFERROR(VLOOKUP(N542,#REF!,1,0),1)&lt;&gt;1),N542,AND(V542="",I542="王园园组"),"王园园组"),"other")</f>
        <v>other</v>
      </c>
      <c r="Y542">
        <f>IFERROR(_xlfn.XLOOKUP(MID(T542, FIND("#", SUBSTITUTE(T542, "-", "#", LEN(T542) - LEN(SUBSTITUTE(T542, "-", "")))) + 1, LEN(T542)),#REF!,#REF!),0)</f>
        <v>0</v>
      </c>
      <c r="Z542">
        <f>MONTH(续费明细实时[[#This Row],[success_time]])</f>
        <v>5</v>
      </c>
      <c r="AA542" s="8" t="e">
        <f>VLOOKUP(续费明细实时[[#This Row],[parent_user_id]],#REF!,27,0)</f>
        <v>#REF!</v>
      </c>
    </row>
    <row r="543" spans="1:27">
      <c r="A543" s="1">
        <v>45797</v>
      </c>
      <c r="B543" t="s">
        <v>16145</v>
      </c>
      <c r="C543" t="s">
        <v>16146</v>
      </c>
      <c r="D543" t="s">
        <v>558</v>
      </c>
      <c r="E543" t="s">
        <v>546</v>
      </c>
      <c r="F543">
        <v>60</v>
      </c>
      <c r="G543" t="s">
        <v>344</v>
      </c>
      <c r="H543" t="s">
        <v>559</v>
      </c>
      <c r="I543" t="s">
        <v>504</v>
      </c>
      <c r="J543">
        <v>11831</v>
      </c>
      <c r="K543" t="s">
        <v>344</v>
      </c>
      <c r="L543" t="s">
        <v>549</v>
      </c>
      <c r="M543" t="s">
        <v>559</v>
      </c>
      <c r="N543" t="s">
        <v>504</v>
      </c>
      <c r="O543" t="s">
        <v>325</v>
      </c>
      <c r="P543" t="s">
        <v>1877</v>
      </c>
      <c r="Q543" t="s">
        <v>16147</v>
      </c>
      <c r="R543" t="s">
        <v>626</v>
      </c>
      <c r="S543">
        <v>1666.2741140000001</v>
      </c>
      <c r="T543" t="s">
        <v>1891</v>
      </c>
      <c r="U543" s="4">
        <v>45797.463449074072</v>
      </c>
      <c r="V543" t="str">
        <f>IFERROR(VLOOKUP(B543,#REF!,1,0),"")</f>
        <v/>
      </c>
      <c r="W543" t="str" cm="1">
        <f t="array" ref="W543">IFERROR(_xlfn.IFS(AND(V543="",X543&lt;&gt;"王园园组",X543&lt;&gt;"other"),K543,AND(V543="",X543="王园园组"),G543),"other")</f>
        <v>other</v>
      </c>
      <c r="X543" t="str" cm="1">
        <f t="array" ref="X543">IFERROR(_xlfn.IFS(AND(V543="",IFERROR(VLOOKUP(N543,#REF!,1,0),1)&lt;&gt;1),N543,AND(V543="",I543="王园园组"),"王园园组"),"other")</f>
        <v>other</v>
      </c>
      <c r="Y543">
        <f>IFERROR(_xlfn.XLOOKUP(MID(T543, FIND("#", SUBSTITUTE(T543, "-", "#", LEN(T543) - LEN(SUBSTITUTE(T543, "-", "")))) + 1, LEN(T543)),#REF!,#REF!),0)</f>
        <v>0</v>
      </c>
      <c r="Z543">
        <f>MONTH(续费明细实时[[#This Row],[success_time]])</f>
        <v>5</v>
      </c>
      <c r="AA543" s="8" t="e">
        <f>VLOOKUP(续费明细实时[[#This Row],[parent_user_id]],#REF!,27,0)</f>
        <v>#REF!</v>
      </c>
    </row>
    <row r="544" spans="1:27">
      <c r="A544" s="1">
        <v>45802</v>
      </c>
      <c r="B544" t="s">
        <v>14568</v>
      </c>
      <c r="C544" t="s">
        <v>14569</v>
      </c>
      <c r="D544" t="s">
        <v>548</v>
      </c>
      <c r="E544" t="s">
        <v>546</v>
      </c>
      <c r="F544">
        <v>120</v>
      </c>
      <c r="G544" t="s">
        <v>1929</v>
      </c>
      <c r="H544" t="s">
        <v>559</v>
      </c>
      <c r="I544" t="s">
        <v>1876</v>
      </c>
      <c r="J544">
        <v>18283</v>
      </c>
      <c r="K544" t="s">
        <v>184</v>
      </c>
      <c r="L544" t="s">
        <v>549</v>
      </c>
      <c r="M544" t="s">
        <v>559</v>
      </c>
      <c r="N544" t="s">
        <v>469</v>
      </c>
      <c r="O544" t="s">
        <v>180</v>
      </c>
      <c r="P544" t="s">
        <v>1877</v>
      </c>
      <c r="Q544" t="s">
        <v>14570</v>
      </c>
      <c r="R544" t="s">
        <v>626</v>
      </c>
      <c r="S544">
        <v>2575</v>
      </c>
      <c r="T544" t="s">
        <v>1896</v>
      </c>
      <c r="U544" s="4">
        <v>45802.484432870369</v>
      </c>
      <c r="V544" t="str">
        <f>IFERROR(VLOOKUP(B544,#REF!,1,0),"")</f>
        <v/>
      </c>
      <c r="W544" t="str" cm="1">
        <f t="array" ref="W544">IFERROR(_xlfn.IFS(AND(V544="",X544&lt;&gt;"王园园组",X544&lt;&gt;"other"),K544,AND(V544="",X544="王园园组"),G544),"other")</f>
        <v>other</v>
      </c>
      <c r="X544" t="str" cm="1">
        <f t="array" ref="X544">IFERROR(_xlfn.IFS(AND(V544="",IFERROR(VLOOKUP(N544,#REF!,1,0),1)&lt;&gt;1),N544,AND(V544="",I544="王园园组"),"王园园组"),"other")</f>
        <v>other</v>
      </c>
      <c r="Y544">
        <f>IFERROR(_xlfn.XLOOKUP(MID(T544, FIND("#", SUBSTITUTE(T544, "-", "#", LEN(T544) - LEN(SUBSTITUTE(T544, "-", "")))) + 1, LEN(T544)),#REF!,#REF!),0)</f>
        <v>0</v>
      </c>
      <c r="Z544">
        <f>MONTH(续费明细实时[[#This Row],[success_time]])</f>
        <v>5</v>
      </c>
      <c r="AA544" s="8" t="e">
        <f>VLOOKUP(续费明细实时[[#This Row],[parent_user_id]],#REF!,27,0)</f>
        <v>#REF!</v>
      </c>
    </row>
    <row r="545" spans="1:27">
      <c r="A545" s="1">
        <v>45799</v>
      </c>
      <c r="B545" t="s">
        <v>16632</v>
      </c>
      <c r="C545" t="s">
        <v>16633</v>
      </c>
      <c r="D545" t="s">
        <v>695</v>
      </c>
      <c r="E545" t="s">
        <v>546</v>
      </c>
      <c r="F545">
        <v>240</v>
      </c>
      <c r="G545" t="s">
        <v>2024</v>
      </c>
      <c r="H545" t="s">
        <v>559</v>
      </c>
      <c r="I545" t="s">
        <v>1876</v>
      </c>
      <c r="J545">
        <v>31950</v>
      </c>
      <c r="K545" t="s">
        <v>234</v>
      </c>
      <c r="L545" t="s">
        <v>549</v>
      </c>
      <c r="M545" t="s">
        <v>550</v>
      </c>
      <c r="N545" t="s">
        <v>551</v>
      </c>
      <c r="O545" t="s">
        <v>141</v>
      </c>
      <c r="P545" t="s">
        <v>1877</v>
      </c>
      <c r="Q545" t="s">
        <v>16634</v>
      </c>
      <c r="R545" t="s">
        <v>626</v>
      </c>
      <c r="S545">
        <v>4500</v>
      </c>
      <c r="T545" t="s">
        <v>1931</v>
      </c>
      <c r="U545" s="4">
        <v>45799.650601851848</v>
      </c>
      <c r="V545" t="str">
        <f>IFERROR(VLOOKUP(B545,#REF!,1,0),"")</f>
        <v/>
      </c>
      <c r="W545" t="str" cm="1">
        <f t="array" ref="W545">IFERROR(_xlfn.IFS(AND(V545="",X545&lt;&gt;"王园园组",X545&lt;&gt;"other"),K545,AND(V545="",X545="王园园组"),G545),"other")</f>
        <v>other</v>
      </c>
      <c r="X545" t="str" cm="1">
        <f t="array" ref="X545">IFERROR(_xlfn.IFS(AND(V545="",IFERROR(VLOOKUP(N545,#REF!,1,0),1)&lt;&gt;1),N545,AND(V545="",I545="王园园组"),"王园园组"),"other")</f>
        <v>other</v>
      </c>
      <c r="Y545">
        <f>IFERROR(_xlfn.XLOOKUP(MID(T545, FIND("#", SUBSTITUTE(T545, "-", "#", LEN(T545) - LEN(SUBSTITUTE(T545, "-", "")))) + 1, LEN(T545)),#REF!,#REF!),0)</f>
        <v>0</v>
      </c>
      <c r="Z545">
        <f>MONTH(续费明细实时[[#This Row],[success_time]])</f>
        <v>5</v>
      </c>
      <c r="AA545" s="8" t="e">
        <f>VLOOKUP(续费明细实时[[#This Row],[parent_user_id]],#REF!,27,0)</f>
        <v>#REF!</v>
      </c>
    </row>
    <row r="546" spans="1:27">
      <c r="A546" s="1">
        <v>45795</v>
      </c>
      <c r="B546" t="s">
        <v>16460</v>
      </c>
      <c r="C546" t="s">
        <v>16461</v>
      </c>
      <c r="D546" t="s">
        <v>886</v>
      </c>
      <c r="E546" t="s">
        <v>546</v>
      </c>
      <c r="F546">
        <v>120</v>
      </c>
      <c r="G546" t="s">
        <v>1990</v>
      </c>
      <c r="H546" t="s">
        <v>559</v>
      </c>
      <c r="I546" t="s">
        <v>1876</v>
      </c>
      <c r="J546">
        <v>17750</v>
      </c>
      <c r="K546" t="s">
        <v>293</v>
      </c>
      <c r="L546" t="s">
        <v>549</v>
      </c>
      <c r="M546" t="s">
        <v>550</v>
      </c>
      <c r="N546" t="s">
        <v>136</v>
      </c>
      <c r="O546" t="s">
        <v>292</v>
      </c>
      <c r="P546" t="s">
        <v>1877</v>
      </c>
      <c r="Q546" t="s">
        <v>16462</v>
      </c>
      <c r="R546" t="s">
        <v>626</v>
      </c>
      <c r="S546">
        <v>2500</v>
      </c>
      <c r="T546" t="s">
        <v>1896</v>
      </c>
      <c r="U546" s="4">
        <v>45795.780856481484</v>
      </c>
      <c r="V546" t="str">
        <f>IFERROR(VLOOKUP(B546,#REF!,1,0),"")</f>
        <v/>
      </c>
      <c r="W546" t="str" cm="1">
        <f t="array" ref="W546">IFERROR(_xlfn.IFS(AND(V546="",X546&lt;&gt;"王园园组",X546&lt;&gt;"other"),K546,AND(V546="",X546="王园园组"),G546),"other")</f>
        <v>other</v>
      </c>
      <c r="X546" t="str" cm="1">
        <f t="array" ref="X546">IFERROR(_xlfn.IFS(AND(V546="",IFERROR(VLOOKUP(N546,#REF!,1,0),1)&lt;&gt;1),N546,AND(V546="",I546="王园园组"),"王园园组"),"other")</f>
        <v>other</v>
      </c>
      <c r="Y546">
        <f>IFERROR(_xlfn.XLOOKUP(MID(T546, FIND("#", SUBSTITUTE(T546, "-", "#", LEN(T546) - LEN(SUBSTITUTE(T546, "-", "")))) + 1, LEN(T546)),#REF!,#REF!),0)</f>
        <v>0</v>
      </c>
      <c r="Z546">
        <f>MONTH(续费明细实时[[#This Row],[success_time]])</f>
        <v>5</v>
      </c>
      <c r="AA546" s="8" t="e">
        <f>VLOOKUP(续费明细实时[[#This Row],[parent_user_id]],#REF!,27,0)</f>
        <v>#REF!</v>
      </c>
    </row>
    <row r="547" spans="1:27">
      <c r="A547" s="1">
        <v>45799</v>
      </c>
      <c r="B547" t="s">
        <v>16635</v>
      </c>
      <c r="C547" t="s">
        <v>16636</v>
      </c>
      <c r="D547" t="s">
        <v>548</v>
      </c>
      <c r="E547" t="s">
        <v>546</v>
      </c>
      <c r="F547">
        <v>120</v>
      </c>
      <c r="G547" t="s">
        <v>1894</v>
      </c>
      <c r="H547" t="s">
        <v>559</v>
      </c>
      <c r="I547" t="s">
        <v>1876</v>
      </c>
      <c r="J547">
        <v>17750</v>
      </c>
      <c r="K547" t="s">
        <v>220</v>
      </c>
      <c r="L547" t="s">
        <v>549</v>
      </c>
      <c r="M547" t="s">
        <v>550</v>
      </c>
      <c r="N547" t="s">
        <v>551</v>
      </c>
      <c r="O547" t="s">
        <v>145</v>
      </c>
      <c r="P547" t="s">
        <v>1877</v>
      </c>
      <c r="Q547" t="s">
        <v>16637</v>
      </c>
      <c r="R547" t="s">
        <v>626</v>
      </c>
      <c r="S547">
        <v>2500</v>
      </c>
      <c r="T547" t="s">
        <v>1896</v>
      </c>
      <c r="U547" s="4">
        <v>45799.712453703702</v>
      </c>
      <c r="V547" t="str">
        <f>IFERROR(VLOOKUP(B547,#REF!,1,0),"")</f>
        <v/>
      </c>
      <c r="W547" t="str" cm="1">
        <f t="array" ref="W547">IFERROR(_xlfn.IFS(AND(V547="",X547&lt;&gt;"王园园组",X547&lt;&gt;"other"),K547,AND(V547="",X547="王园园组"),G547),"other")</f>
        <v>other</v>
      </c>
      <c r="X547" t="str" cm="1">
        <f t="array" ref="X547">IFERROR(_xlfn.IFS(AND(V547="",IFERROR(VLOOKUP(N547,#REF!,1,0),1)&lt;&gt;1),N547,AND(V547="",I547="王园园组"),"王园园组"),"other")</f>
        <v>other</v>
      </c>
      <c r="Y547">
        <f>IFERROR(_xlfn.XLOOKUP(MID(T547, FIND("#", SUBSTITUTE(T547, "-", "#", LEN(T547) - LEN(SUBSTITUTE(T547, "-", "")))) + 1, LEN(T547)),#REF!,#REF!),0)</f>
        <v>0</v>
      </c>
      <c r="Z547">
        <f>MONTH(续费明细实时[[#This Row],[success_time]])</f>
        <v>5</v>
      </c>
      <c r="AA547" s="8" t="e">
        <f>VLOOKUP(续费明细实时[[#This Row],[parent_user_id]],#REF!,27,0)</f>
        <v>#REF!</v>
      </c>
    </row>
    <row r="548" spans="1:27">
      <c r="A548" s="1">
        <v>45789</v>
      </c>
      <c r="B548" t="s">
        <v>11827</v>
      </c>
      <c r="C548" t="s">
        <v>11828</v>
      </c>
      <c r="D548" t="s">
        <v>909</v>
      </c>
      <c r="E548" t="s">
        <v>546</v>
      </c>
      <c r="F548">
        <v>60</v>
      </c>
      <c r="G548" t="s">
        <v>2226</v>
      </c>
      <c r="H548" t="s">
        <v>409</v>
      </c>
      <c r="I548" t="s">
        <v>411</v>
      </c>
      <c r="J548">
        <v>10650</v>
      </c>
      <c r="K548" t="s">
        <v>452</v>
      </c>
      <c r="L548" t="s">
        <v>549</v>
      </c>
      <c r="M548" t="s">
        <v>559</v>
      </c>
      <c r="N548" t="s">
        <v>504</v>
      </c>
      <c r="O548" t="s">
        <v>325</v>
      </c>
      <c r="P548" t="s">
        <v>1877</v>
      </c>
      <c r="Q548" t="s">
        <v>11829</v>
      </c>
      <c r="R548" t="s">
        <v>626</v>
      </c>
      <c r="S548">
        <v>1500</v>
      </c>
      <c r="T548" t="s">
        <v>1891</v>
      </c>
      <c r="U548" s="4">
        <v>45789.42396990741</v>
      </c>
      <c r="V548" t="str">
        <f>IFERROR(VLOOKUP(B548,#REF!,1,0),"")</f>
        <v/>
      </c>
      <c r="W548" t="str" cm="1">
        <f t="array" ref="W548">IFERROR(_xlfn.IFS(AND(V548="",X548&lt;&gt;"王园园组",X548&lt;&gt;"other"),K548,AND(V548="",X548="王园园组"),G548),"other")</f>
        <v>other</v>
      </c>
      <c r="X548" t="str" cm="1">
        <f t="array" ref="X548">IFERROR(_xlfn.IFS(AND(V548="",IFERROR(VLOOKUP(N548,#REF!,1,0),1)&lt;&gt;1),N548,AND(V548="",I548="王园园组"),"王园园组"),"other")</f>
        <v>other</v>
      </c>
      <c r="Y548">
        <f>IFERROR(_xlfn.XLOOKUP(MID(T548, FIND("#", SUBSTITUTE(T548, "-", "#", LEN(T548) - LEN(SUBSTITUTE(T548, "-", "")))) + 1, LEN(T548)),#REF!,#REF!),0)</f>
        <v>0</v>
      </c>
      <c r="Z548">
        <f>MONTH(续费明细实时[[#This Row],[success_time]])</f>
        <v>5</v>
      </c>
      <c r="AA548" s="8" t="e">
        <f>VLOOKUP(续费明细实时[[#This Row],[parent_user_id]],#REF!,27,0)</f>
        <v>#REF!</v>
      </c>
    </row>
    <row r="549" spans="1:27">
      <c r="A549" s="1">
        <v>45795</v>
      </c>
      <c r="B549" t="s">
        <v>16124</v>
      </c>
      <c r="C549" t="s">
        <v>16125</v>
      </c>
      <c r="D549" t="s">
        <v>632</v>
      </c>
      <c r="E549" t="s">
        <v>546</v>
      </c>
      <c r="F549">
        <v>120</v>
      </c>
      <c r="G549" t="s">
        <v>2113</v>
      </c>
      <c r="H549" t="s">
        <v>559</v>
      </c>
      <c r="I549" t="s">
        <v>1876</v>
      </c>
      <c r="J549">
        <v>17750</v>
      </c>
      <c r="K549" t="s">
        <v>220</v>
      </c>
      <c r="L549" t="s">
        <v>549</v>
      </c>
      <c r="M549" t="s">
        <v>550</v>
      </c>
      <c r="N549" t="s">
        <v>551</v>
      </c>
      <c r="O549" t="s">
        <v>145</v>
      </c>
      <c r="P549" t="s">
        <v>1877</v>
      </c>
      <c r="Q549" t="s">
        <v>16126</v>
      </c>
      <c r="R549" t="s">
        <v>626</v>
      </c>
      <c r="S549">
        <v>2500</v>
      </c>
      <c r="T549" t="s">
        <v>1896</v>
      </c>
      <c r="U549" s="4">
        <v>45795.549525462964</v>
      </c>
      <c r="V549" t="str">
        <f>IFERROR(VLOOKUP(B549,#REF!,1,0),"")</f>
        <v/>
      </c>
      <c r="W549" t="str" cm="1">
        <f t="array" ref="W549">IFERROR(_xlfn.IFS(AND(V549="",X549&lt;&gt;"王园园组",X549&lt;&gt;"other"),K549,AND(V549="",X549="王园园组"),G549),"other")</f>
        <v>other</v>
      </c>
      <c r="X549" t="str" cm="1">
        <f t="array" ref="X549">IFERROR(_xlfn.IFS(AND(V549="",IFERROR(VLOOKUP(N549,#REF!,1,0),1)&lt;&gt;1),N549,AND(V549="",I549="王园园组"),"王园园组"),"other")</f>
        <v>other</v>
      </c>
      <c r="Y549">
        <f>IFERROR(_xlfn.XLOOKUP(MID(T549, FIND("#", SUBSTITUTE(T549, "-", "#", LEN(T549) - LEN(SUBSTITUTE(T549, "-", "")))) + 1, LEN(T549)),#REF!,#REF!),0)</f>
        <v>0</v>
      </c>
      <c r="Z549">
        <f>MONTH(续费明细实时[[#This Row],[success_time]])</f>
        <v>5</v>
      </c>
      <c r="AA549" s="8" t="e">
        <f>VLOOKUP(续费明细实时[[#This Row],[parent_user_id]],#REF!,27,0)</f>
        <v>#REF!</v>
      </c>
    </row>
    <row r="550" spans="1:27">
      <c r="A550" s="1">
        <v>45797</v>
      </c>
      <c r="B550" t="s">
        <v>16127</v>
      </c>
      <c r="C550" t="s">
        <v>16128</v>
      </c>
      <c r="D550" t="s">
        <v>902</v>
      </c>
      <c r="E550" t="s">
        <v>1102</v>
      </c>
      <c r="F550">
        <v>180</v>
      </c>
      <c r="G550" t="s">
        <v>365</v>
      </c>
      <c r="H550" t="s">
        <v>559</v>
      </c>
      <c r="I550" t="s">
        <v>163</v>
      </c>
      <c r="J550">
        <v>15571</v>
      </c>
      <c r="K550" t="s">
        <v>365</v>
      </c>
      <c r="L550" t="s">
        <v>549</v>
      </c>
      <c r="M550" t="s">
        <v>559</v>
      </c>
      <c r="N550" t="s">
        <v>163</v>
      </c>
      <c r="O550" t="s">
        <v>473</v>
      </c>
      <c r="P550" t="s">
        <v>1877</v>
      </c>
      <c r="Q550" t="s">
        <v>16129</v>
      </c>
      <c r="R550" t="s">
        <v>626</v>
      </c>
      <c r="S550">
        <v>2193.1294910000001</v>
      </c>
      <c r="T550" t="s">
        <v>13028</v>
      </c>
      <c r="U550" s="4">
        <v>45797.772719907407</v>
      </c>
      <c r="V550" t="str">
        <f>IFERROR(VLOOKUP(B550,#REF!,1,0),"")</f>
        <v/>
      </c>
      <c r="W550" t="str" cm="1">
        <f t="array" ref="W550">IFERROR(_xlfn.IFS(AND(V550="",X550&lt;&gt;"王园园组",X550&lt;&gt;"other"),K550,AND(V550="",X550="王园园组"),G550),"other")</f>
        <v>other</v>
      </c>
      <c r="X550" t="str" cm="1">
        <f t="array" ref="X550">IFERROR(_xlfn.IFS(AND(V550="",IFERROR(VLOOKUP(N550,#REF!,1,0),1)&lt;&gt;1),N550,AND(V550="",I550="王园园组"),"王园园组"),"other")</f>
        <v>other</v>
      </c>
      <c r="Y550">
        <f>IFERROR(_xlfn.XLOOKUP(MID(T550, FIND("#", SUBSTITUTE(T550, "-", "#", LEN(T550) - LEN(SUBSTITUTE(T550, "-", "")))) + 1, LEN(T550)),#REF!,#REF!),0)</f>
        <v>0</v>
      </c>
      <c r="Z550">
        <f>MONTH(续费明细实时[[#This Row],[success_time]])</f>
        <v>5</v>
      </c>
      <c r="AA550" s="8" t="e">
        <f>VLOOKUP(续费明细实时[[#This Row],[parent_user_id]],#REF!,27,0)</f>
        <v>#REF!</v>
      </c>
    </row>
    <row r="551" spans="1:27">
      <c r="A551" s="1">
        <v>45795</v>
      </c>
      <c r="B551" t="s">
        <v>16638</v>
      </c>
      <c r="C551" t="s">
        <v>16639</v>
      </c>
      <c r="D551" t="s">
        <v>548</v>
      </c>
      <c r="E551" t="s">
        <v>546</v>
      </c>
      <c r="F551">
        <v>120</v>
      </c>
      <c r="G551" t="s">
        <v>2031</v>
      </c>
      <c r="H551" t="s">
        <v>559</v>
      </c>
      <c r="I551" t="s">
        <v>1876</v>
      </c>
      <c r="J551">
        <v>17750</v>
      </c>
      <c r="K551" t="s">
        <v>254</v>
      </c>
      <c r="L551" t="s">
        <v>549</v>
      </c>
      <c r="M551" t="s">
        <v>550</v>
      </c>
      <c r="N551" t="s">
        <v>136</v>
      </c>
      <c r="O551" t="s">
        <v>147</v>
      </c>
      <c r="P551" t="s">
        <v>1877</v>
      </c>
      <c r="Q551" t="s">
        <v>16640</v>
      </c>
      <c r="R551" t="s">
        <v>626</v>
      </c>
      <c r="S551">
        <v>2500</v>
      </c>
      <c r="T551" t="s">
        <v>1896</v>
      </c>
      <c r="U551" s="4">
        <v>45795.334374999999</v>
      </c>
      <c r="V551" t="str">
        <f>IFERROR(VLOOKUP(B551,#REF!,1,0),"")</f>
        <v/>
      </c>
      <c r="W551" t="str" cm="1">
        <f t="array" ref="W551">IFERROR(_xlfn.IFS(AND(V551="",X551&lt;&gt;"王园园组",X551&lt;&gt;"other"),K551,AND(V551="",X551="王园园组"),G551),"other")</f>
        <v>other</v>
      </c>
      <c r="X551" t="str" cm="1">
        <f t="array" ref="X551">IFERROR(_xlfn.IFS(AND(V551="",IFERROR(VLOOKUP(N551,#REF!,1,0),1)&lt;&gt;1),N551,AND(V551="",I551="王园园组"),"王园园组"),"other")</f>
        <v>other</v>
      </c>
      <c r="Y551">
        <f>IFERROR(_xlfn.XLOOKUP(MID(T551, FIND("#", SUBSTITUTE(T551, "-", "#", LEN(T551) - LEN(SUBSTITUTE(T551, "-", "")))) + 1, LEN(T551)),#REF!,#REF!),0)</f>
        <v>0</v>
      </c>
      <c r="Z551">
        <f>MONTH(续费明细实时[[#This Row],[success_time]])</f>
        <v>5</v>
      </c>
      <c r="AA551" s="8" t="e">
        <f>VLOOKUP(续费明细实时[[#This Row],[parent_user_id]],#REF!,27,0)</f>
        <v>#REF!</v>
      </c>
    </row>
    <row r="552" spans="1:27">
      <c r="A552" s="1">
        <v>45795</v>
      </c>
      <c r="B552" t="s">
        <v>16623</v>
      </c>
      <c r="C552" t="s">
        <v>16624</v>
      </c>
      <c r="D552" t="s">
        <v>548</v>
      </c>
      <c r="E552" t="s">
        <v>546</v>
      </c>
      <c r="F552">
        <v>240</v>
      </c>
      <c r="G552" t="s">
        <v>2139</v>
      </c>
      <c r="H552" t="s">
        <v>559</v>
      </c>
      <c r="I552" t="s">
        <v>1876</v>
      </c>
      <c r="J552">
        <v>31950</v>
      </c>
      <c r="K552" t="s">
        <v>220</v>
      </c>
      <c r="L552" t="s">
        <v>549</v>
      </c>
      <c r="M552" t="s">
        <v>550</v>
      </c>
      <c r="N552" t="s">
        <v>551</v>
      </c>
      <c r="O552" t="s">
        <v>145</v>
      </c>
      <c r="P552" t="s">
        <v>1877</v>
      </c>
      <c r="Q552" t="s">
        <v>16625</v>
      </c>
      <c r="R552" t="s">
        <v>626</v>
      </c>
      <c r="S552">
        <v>4500</v>
      </c>
      <c r="T552" t="s">
        <v>1931</v>
      </c>
      <c r="U552" s="4">
        <v>45795.349895833337</v>
      </c>
      <c r="V552" t="str">
        <f>IFERROR(VLOOKUP(B552,#REF!,1,0),"")</f>
        <v/>
      </c>
      <c r="W552" t="str" cm="1">
        <f t="array" ref="W552">IFERROR(_xlfn.IFS(AND(V552="",X552&lt;&gt;"王园园组",X552&lt;&gt;"other"),K552,AND(V552="",X552="王园园组"),G552),"other")</f>
        <v>other</v>
      </c>
      <c r="X552" t="str" cm="1">
        <f t="array" ref="X552">IFERROR(_xlfn.IFS(AND(V552="",IFERROR(VLOOKUP(N552,#REF!,1,0),1)&lt;&gt;1),N552,AND(V552="",I552="王园园组"),"王园园组"),"other")</f>
        <v>other</v>
      </c>
      <c r="Y552">
        <f>IFERROR(_xlfn.XLOOKUP(MID(T552, FIND("#", SUBSTITUTE(T552, "-", "#", LEN(T552) - LEN(SUBSTITUTE(T552, "-", "")))) + 1, LEN(T552)),#REF!,#REF!),0)</f>
        <v>0</v>
      </c>
      <c r="Z552">
        <f>MONTH(续费明细实时[[#This Row],[success_time]])</f>
        <v>5</v>
      </c>
      <c r="AA552" s="8" t="e">
        <f>VLOOKUP(续费明细实时[[#This Row],[parent_user_id]],#REF!,27,0)</f>
        <v>#REF!</v>
      </c>
    </row>
    <row r="553" spans="1:27">
      <c r="A553" s="1">
        <v>45789</v>
      </c>
      <c r="B553" t="s">
        <v>11086</v>
      </c>
      <c r="C553" t="s">
        <v>11087</v>
      </c>
      <c r="D553" t="s">
        <v>548</v>
      </c>
      <c r="E553" t="s">
        <v>546</v>
      </c>
      <c r="F553">
        <v>120</v>
      </c>
      <c r="G553" t="s">
        <v>1978</v>
      </c>
      <c r="H553" t="s">
        <v>559</v>
      </c>
      <c r="I553" t="s">
        <v>1876</v>
      </c>
      <c r="J553">
        <v>17750</v>
      </c>
      <c r="K553" t="s">
        <v>245</v>
      </c>
      <c r="L553" t="s">
        <v>549</v>
      </c>
      <c r="M553" t="s">
        <v>550</v>
      </c>
      <c r="N553" t="s">
        <v>551</v>
      </c>
      <c r="O553" t="s">
        <v>242</v>
      </c>
      <c r="P553" t="s">
        <v>1877</v>
      </c>
      <c r="Q553" t="s">
        <v>11088</v>
      </c>
      <c r="R553" t="s">
        <v>626</v>
      </c>
      <c r="S553">
        <v>2500</v>
      </c>
      <c r="T553" t="s">
        <v>1896</v>
      </c>
      <c r="U553" s="4">
        <v>45789.568865740737</v>
      </c>
      <c r="V553" t="str">
        <f>IFERROR(VLOOKUP(B553,#REF!,1,0),"")</f>
        <v/>
      </c>
      <c r="W553" t="str" cm="1">
        <f t="array" ref="W553">IFERROR(_xlfn.IFS(AND(V553="",X553&lt;&gt;"王园园组",X553&lt;&gt;"other"),K553,AND(V553="",X553="王园园组"),G553),"other")</f>
        <v>other</v>
      </c>
      <c r="X553" t="str" cm="1">
        <f t="array" ref="X553">IFERROR(_xlfn.IFS(AND(V553="",IFERROR(VLOOKUP(N553,#REF!,1,0),1)&lt;&gt;1),N553,AND(V553="",I553="王园园组"),"王园园组"),"other")</f>
        <v>other</v>
      </c>
      <c r="Y553">
        <f>IFERROR(_xlfn.XLOOKUP(MID(T553, FIND("#", SUBSTITUTE(T553, "-", "#", LEN(T553) - LEN(SUBSTITUTE(T553, "-", "")))) + 1, LEN(T553)),#REF!,#REF!),0)</f>
        <v>0</v>
      </c>
      <c r="Z553">
        <f>MONTH(续费明细实时[[#This Row],[success_time]])</f>
        <v>5</v>
      </c>
      <c r="AA553" s="8" t="e">
        <f>VLOOKUP(续费明细实时[[#This Row],[parent_user_id]],#REF!,27,0)</f>
        <v>#REF!</v>
      </c>
    </row>
    <row r="554" spans="1:27">
      <c r="A554" s="1">
        <v>45795</v>
      </c>
      <c r="B554" t="s">
        <v>16626</v>
      </c>
      <c r="C554" t="s">
        <v>16627</v>
      </c>
      <c r="D554" t="s">
        <v>548</v>
      </c>
      <c r="E554" t="s">
        <v>546</v>
      </c>
      <c r="F554">
        <v>120</v>
      </c>
      <c r="G554" t="s">
        <v>2005</v>
      </c>
      <c r="H554" t="s">
        <v>559</v>
      </c>
      <c r="I554" t="s">
        <v>1876</v>
      </c>
      <c r="J554">
        <v>18283</v>
      </c>
      <c r="K554" t="s">
        <v>207</v>
      </c>
      <c r="L554" t="s">
        <v>549</v>
      </c>
      <c r="M554" t="s">
        <v>550</v>
      </c>
      <c r="N554" t="s">
        <v>551</v>
      </c>
      <c r="O554" t="s">
        <v>149</v>
      </c>
      <c r="P554" t="s">
        <v>1877</v>
      </c>
      <c r="Q554" t="s">
        <v>16628</v>
      </c>
      <c r="R554" t="s">
        <v>626</v>
      </c>
      <c r="S554">
        <v>2575</v>
      </c>
      <c r="T554" t="s">
        <v>1896</v>
      </c>
      <c r="U554" s="4">
        <v>45795.649733796294</v>
      </c>
      <c r="V554" t="str">
        <f>IFERROR(VLOOKUP(B554,#REF!,1,0),"")</f>
        <v/>
      </c>
      <c r="W554" t="str" cm="1">
        <f t="array" ref="W554">IFERROR(_xlfn.IFS(AND(V554="",X554&lt;&gt;"王园园组",X554&lt;&gt;"other"),K554,AND(V554="",X554="王园园组"),G554),"other")</f>
        <v>other</v>
      </c>
      <c r="X554" t="str" cm="1">
        <f t="array" ref="X554">IFERROR(_xlfn.IFS(AND(V554="",IFERROR(VLOOKUP(N554,#REF!,1,0),1)&lt;&gt;1),N554,AND(V554="",I554="王园园组"),"王园园组"),"other")</f>
        <v>other</v>
      </c>
      <c r="Y554">
        <f>IFERROR(_xlfn.XLOOKUP(MID(T554, FIND("#", SUBSTITUTE(T554, "-", "#", LEN(T554) - LEN(SUBSTITUTE(T554, "-", "")))) + 1, LEN(T554)),#REF!,#REF!),0)</f>
        <v>0</v>
      </c>
      <c r="Z554">
        <f>MONTH(续费明细实时[[#This Row],[success_time]])</f>
        <v>5</v>
      </c>
      <c r="AA554" s="8" t="e">
        <f>VLOOKUP(续费明细实时[[#This Row],[parent_user_id]],#REF!,27,0)</f>
        <v>#REF!</v>
      </c>
    </row>
    <row r="555" spans="1:27">
      <c r="A555" s="1">
        <v>45797</v>
      </c>
      <c r="B555" t="s">
        <v>16629</v>
      </c>
      <c r="C555" t="s">
        <v>16630</v>
      </c>
      <c r="D555" t="s">
        <v>886</v>
      </c>
      <c r="E555" t="s">
        <v>1102</v>
      </c>
      <c r="F555">
        <v>72</v>
      </c>
      <c r="G555" t="s">
        <v>348</v>
      </c>
      <c r="H555" t="s">
        <v>559</v>
      </c>
      <c r="I555" t="s">
        <v>163</v>
      </c>
      <c r="J555">
        <v>5964</v>
      </c>
      <c r="K555" t="s">
        <v>348</v>
      </c>
      <c r="L555" t="s">
        <v>549</v>
      </c>
      <c r="M555" t="s">
        <v>559</v>
      </c>
      <c r="N555" t="s">
        <v>163</v>
      </c>
      <c r="O555" t="s">
        <v>472</v>
      </c>
      <c r="P555" t="s">
        <v>1877</v>
      </c>
      <c r="Q555" t="s">
        <v>16631</v>
      </c>
      <c r="R555" t="s">
        <v>626</v>
      </c>
      <c r="S555">
        <v>840</v>
      </c>
      <c r="T555" t="s">
        <v>1373</v>
      </c>
      <c r="U555" s="4">
        <v>45797.806655092594</v>
      </c>
      <c r="V555" t="str">
        <f>IFERROR(VLOOKUP(B555,#REF!,1,0),"")</f>
        <v/>
      </c>
      <c r="W555" t="str" cm="1">
        <f t="array" ref="W555">IFERROR(_xlfn.IFS(AND(V555="",X555&lt;&gt;"王园园组",X555&lt;&gt;"other"),K555,AND(V555="",X555="王园园组"),G555),"other")</f>
        <v>other</v>
      </c>
      <c r="X555" t="str" cm="1">
        <f t="array" ref="X555">IFERROR(_xlfn.IFS(AND(V555="",IFERROR(VLOOKUP(N555,#REF!,1,0),1)&lt;&gt;1),N555,AND(V555="",I555="王园园组"),"王园园组"),"other")</f>
        <v>other</v>
      </c>
      <c r="Y555">
        <f>IFERROR(_xlfn.XLOOKUP(MID(T555, FIND("#", SUBSTITUTE(T555, "-", "#", LEN(T555) - LEN(SUBSTITUTE(T555, "-", "")))) + 1, LEN(T555)),#REF!,#REF!),0)</f>
        <v>0</v>
      </c>
      <c r="Z555">
        <f>MONTH(续费明细实时[[#This Row],[success_time]])</f>
        <v>5</v>
      </c>
      <c r="AA555" s="8" t="e">
        <f>VLOOKUP(续费明细实时[[#This Row],[parent_user_id]],#REF!,27,0)</f>
        <v>#REF!</v>
      </c>
    </row>
    <row r="556" spans="1:27">
      <c r="A556" s="1">
        <v>45793</v>
      </c>
      <c r="B556" t="s">
        <v>15090</v>
      </c>
      <c r="C556" t="s">
        <v>15091</v>
      </c>
      <c r="D556" t="s">
        <v>548</v>
      </c>
      <c r="E556" t="s">
        <v>546</v>
      </c>
      <c r="F556">
        <v>120</v>
      </c>
      <c r="G556" t="s">
        <v>1905</v>
      </c>
      <c r="H556" t="s">
        <v>559</v>
      </c>
      <c r="I556" t="s">
        <v>1876</v>
      </c>
      <c r="J556">
        <v>17750</v>
      </c>
      <c r="K556" t="s">
        <v>225</v>
      </c>
      <c r="L556" t="s">
        <v>549</v>
      </c>
      <c r="M556" t="s">
        <v>550</v>
      </c>
      <c r="N556" t="s">
        <v>551</v>
      </c>
      <c r="O556" t="s">
        <v>145</v>
      </c>
      <c r="P556" t="s">
        <v>1877</v>
      </c>
      <c r="Q556" t="s">
        <v>15092</v>
      </c>
      <c r="R556" t="s">
        <v>626</v>
      </c>
      <c r="S556">
        <v>2500</v>
      </c>
      <c r="T556" t="s">
        <v>1896</v>
      </c>
      <c r="U556" s="4">
        <v>45793.34884259259</v>
      </c>
      <c r="V556" t="str">
        <f>IFERROR(VLOOKUP(B556,#REF!,1,0),"")</f>
        <v/>
      </c>
      <c r="W556" t="str" cm="1">
        <f t="array" ref="W556">IFERROR(_xlfn.IFS(AND(V556="",X556&lt;&gt;"王园园组",X556&lt;&gt;"other"),K556,AND(V556="",X556="王园园组"),G556),"other")</f>
        <v>other</v>
      </c>
      <c r="X556" t="str" cm="1">
        <f t="array" ref="X556">IFERROR(_xlfn.IFS(AND(V556="",IFERROR(VLOOKUP(N556,#REF!,1,0),1)&lt;&gt;1),N556,AND(V556="",I556="王园园组"),"王园园组"),"other")</f>
        <v>other</v>
      </c>
      <c r="Y556">
        <f>IFERROR(_xlfn.XLOOKUP(MID(T556, FIND("#", SUBSTITUTE(T556, "-", "#", LEN(T556) - LEN(SUBSTITUTE(T556, "-", "")))) + 1, LEN(T556)),#REF!,#REF!),0)</f>
        <v>0</v>
      </c>
      <c r="Z556">
        <f>MONTH(续费明细实时[[#This Row],[success_time]])</f>
        <v>5</v>
      </c>
      <c r="AA556" s="8" t="e">
        <f>VLOOKUP(续费明细实时[[#This Row],[parent_user_id]],#REF!,27,0)</f>
        <v>#REF!</v>
      </c>
    </row>
    <row r="557" spans="1:27">
      <c r="A557" s="1">
        <v>45797</v>
      </c>
      <c r="B557" t="s">
        <v>15021</v>
      </c>
      <c r="C557" t="s">
        <v>15022</v>
      </c>
      <c r="D557" t="s">
        <v>548</v>
      </c>
      <c r="E557" t="s">
        <v>546</v>
      </c>
      <c r="F557">
        <v>240</v>
      </c>
      <c r="G557" t="s">
        <v>255</v>
      </c>
      <c r="H557" t="s">
        <v>550</v>
      </c>
      <c r="I557" t="s">
        <v>136</v>
      </c>
      <c r="J557">
        <v>32909</v>
      </c>
      <c r="K557" t="s">
        <v>199</v>
      </c>
      <c r="L557" t="s">
        <v>549</v>
      </c>
      <c r="M557" t="s">
        <v>559</v>
      </c>
      <c r="N557" t="s">
        <v>469</v>
      </c>
      <c r="O557" t="s">
        <v>189</v>
      </c>
      <c r="P557" t="s">
        <v>1877</v>
      </c>
      <c r="Q557" t="s">
        <v>15023</v>
      </c>
      <c r="R557" t="s">
        <v>626</v>
      </c>
      <c r="S557">
        <v>4635</v>
      </c>
      <c r="T557" t="s">
        <v>1931</v>
      </c>
      <c r="U557" s="4">
        <v>45797.575555555559</v>
      </c>
      <c r="V557" t="str">
        <f>IFERROR(VLOOKUP(B557,#REF!,1,0),"")</f>
        <v/>
      </c>
      <c r="W557" t="str" cm="1">
        <f t="array" ref="W557">IFERROR(_xlfn.IFS(AND(V557="",X557&lt;&gt;"王园园组",X557&lt;&gt;"other"),K557,AND(V557="",X557="王园园组"),G557),"other")</f>
        <v>other</v>
      </c>
      <c r="X557" t="str" cm="1">
        <f t="array" ref="X557">IFERROR(_xlfn.IFS(AND(V557="",IFERROR(VLOOKUP(N557,#REF!,1,0),1)&lt;&gt;1),N557,AND(V557="",I557="王园园组"),"王园园组"),"other")</f>
        <v>other</v>
      </c>
      <c r="Y557">
        <f>IFERROR(_xlfn.XLOOKUP(MID(T557, FIND("#", SUBSTITUTE(T557, "-", "#", LEN(T557) - LEN(SUBSTITUTE(T557, "-", "")))) + 1, LEN(T557)),#REF!,#REF!),0)</f>
        <v>0</v>
      </c>
      <c r="Z557">
        <f>MONTH(续费明细实时[[#This Row],[success_time]])</f>
        <v>5</v>
      </c>
      <c r="AA557" s="8" t="e">
        <f>VLOOKUP(续费明细实时[[#This Row],[parent_user_id]],#REF!,27,0)</f>
        <v>#REF!</v>
      </c>
    </row>
    <row r="558" spans="1:27" hidden="1">
      <c r="A558" s="1">
        <v>45801</v>
      </c>
      <c r="B558" t="s">
        <v>15093</v>
      </c>
      <c r="C558" t="s">
        <v>15094</v>
      </c>
      <c r="D558" t="s">
        <v>677</v>
      </c>
      <c r="E558" t="s">
        <v>1959</v>
      </c>
      <c r="F558">
        <v>8</v>
      </c>
      <c r="G558" t="s">
        <v>1875</v>
      </c>
      <c r="H558" t="s">
        <v>559</v>
      </c>
      <c r="I558" t="s">
        <v>1876</v>
      </c>
      <c r="J558">
        <v>2124</v>
      </c>
      <c r="K558" t="s">
        <v>626</v>
      </c>
      <c r="L558" t="s">
        <v>649</v>
      </c>
      <c r="M558" t="s">
        <v>649</v>
      </c>
      <c r="N558" t="s">
        <v>649</v>
      </c>
      <c r="O558" t="s">
        <v>649</v>
      </c>
      <c r="P558" t="s">
        <v>1877</v>
      </c>
      <c r="Q558" t="s">
        <v>15095</v>
      </c>
      <c r="R558" t="s">
        <v>626</v>
      </c>
      <c r="S558">
        <v>299.11560700000001</v>
      </c>
      <c r="T558" t="s">
        <v>2260</v>
      </c>
      <c r="U558" s="4">
        <v>45801.201944444445</v>
      </c>
      <c r="V558" t="str">
        <f>IFERROR(VLOOKUP(B558,#REF!,1,0),"")</f>
        <v/>
      </c>
      <c r="W558" t="str" cm="1">
        <f t="array" ref="W558">IFERROR(_xlfn.IFS(AND(V558="",X558&lt;&gt;"王园园组",X558&lt;&gt;"other"),K558,AND(V558="",X558="王园园组"),G558),"other")</f>
        <v>other</v>
      </c>
      <c r="X558" t="str" cm="1">
        <f t="array" ref="X558">IFERROR(_xlfn.IFS(AND(V558="",IFERROR(VLOOKUP(N558,#REF!,1,0),1)&lt;&gt;1),N558,AND(V558="",I558="王园园组"),"王园园组"),"other")</f>
        <v>other</v>
      </c>
      <c r="Y558">
        <f>IFERROR(_xlfn.XLOOKUP(MID(T558, FIND("#", SUBSTITUTE(T558, "-", "#", LEN(T558) - LEN(SUBSTITUTE(T558, "-", "")))) + 1, LEN(T558)),#REF!,#REF!),0)</f>
        <v>0</v>
      </c>
      <c r="Z558">
        <f>MONTH(续费明细实时[[#This Row],[success_time]])</f>
        <v>5</v>
      </c>
      <c r="AA558" s="8" t="e">
        <f>VLOOKUP(续费明细实时[[#This Row],[parent_user_id]],#REF!,27,0)</f>
        <v>#REF!</v>
      </c>
    </row>
    <row r="559" spans="1:27">
      <c r="A559" s="1">
        <v>45794</v>
      </c>
      <c r="B559" t="s">
        <v>15096</v>
      </c>
      <c r="C559" t="s">
        <v>15097</v>
      </c>
      <c r="D559" t="s">
        <v>695</v>
      </c>
      <c r="E559" t="s">
        <v>546</v>
      </c>
      <c r="F559">
        <v>120</v>
      </c>
      <c r="G559" t="s">
        <v>2079</v>
      </c>
      <c r="H559" t="s">
        <v>559</v>
      </c>
      <c r="I559" t="s">
        <v>1876</v>
      </c>
      <c r="J559">
        <v>17750</v>
      </c>
      <c r="K559" t="s">
        <v>232</v>
      </c>
      <c r="L559" t="s">
        <v>549</v>
      </c>
      <c r="M559" t="s">
        <v>550</v>
      </c>
      <c r="N559" t="s">
        <v>551</v>
      </c>
      <c r="O559" t="s">
        <v>141</v>
      </c>
      <c r="P559" t="s">
        <v>1877</v>
      </c>
      <c r="Q559" t="s">
        <v>15098</v>
      </c>
      <c r="R559" t="s">
        <v>626</v>
      </c>
      <c r="S559">
        <v>2500</v>
      </c>
      <c r="T559" t="s">
        <v>1896</v>
      </c>
      <c r="U559" s="4">
        <v>45794.422476851854</v>
      </c>
      <c r="V559" t="str">
        <f>IFERROR(VLOOKUP(B559,#REF!,1,0),"")</f>
        <v/>
      </c>
      <c r="W559" t="str" cm="1">
        <f t="array" ref="W559">IFERROR(_xlfn.IFS(AND(V559="",X559&lt;&gt;"王园园组",X559&lt;&gt;"other"),K559,AND(V559="",X559="王园园组"),G559),"other")</f>
        <v>other</v>
      </c>
      <c r="X559" t="str" cm="1">
        <f t="array" ref="X559">IFERROR(_xlfn.IFS(AND(V559="",IFERROR(VLOOKUP(N559,#REF!,1,0),1)&lt;&gt;1),N559,AND(V559="",I559="王园园组"),"王园园组"),"other")</f>
        <v>other</v>
      </c>
      <c r="Y559">
        <f>IFERROR(_xlfn.XLOOKUP(MID(T559, FIND("#", SUBSTITUTE(T559, "-", "#", LEN(T559) - LEN(SUBSTITUTE(T559, "-", "")))) + 1, LEN(T559)),#REF!,#REF!),0)</f>
        <v>0</v>
      </c>
      <c r="Z559">
        <f>MONTH(续费明细实时[[#This Row],[success_time]])</f>
        <v>5</v>
      </c>
      <c r="AA559" s="8" t="e">
        <f>VLOOKUP(续费明细实时[[#This Row],[parent_user_id]],#REF!,27,0)</f>
        <v>#REF!</v>
      </c>
    </row>
    <row r="560" spans="1:27">
      <c r="A560" s="1">
        <v>45802</v>
      </c>
      <c r="B560" t="s">
        <v>16617</v>
      </c>
      <c r="C560" t="s">
        <v>16618</v>
      </c>
      <c r="D560" t="s">
        <v>610</v>
      </c>
      <c r="E560" t="s">
        <v>1959</v>
      </c>
      <c r="F560">
        <v>6</v>
      </c>
      <c r="G560" t="s">
        <v>454</v>
      </c>
      <c r="H560" t="s">
        <v>559</v>
      </c>
      <c r="I560" t="s">
        <v>504</v>
      </c>
      <c r="J560">
        <v>1500</v>
      </c>
      <c r="K560" t="s">
        <v>454</v>
      </c>
      <c r="L560" t="s">
        <v>549</v>
      </c>
      <c r="M560" t="s">
        <v>559</v>
      </c>
      <c r="N560" t="s">
        <v>504</v>
      </c>
      <c r="O560" t="s">
        <v>325</v>
      </c>
      <c r="P560" t="s">
        <v>1877</v>
      </c>
      <c r="Q560" t="s">
        <v>16619</v>
      </c>
      <c r="R560" t="s">
        <v>626</v>
      </c>
      <c r="S560">
        <v>211.223995</v>
      </c>
      <c r="T560" t="s">
        <v>2378</v>
      </c>
      <c r="U560" s="4">
        <v>45802.341006944444</v>
      </c>
      <c r="V560" t="str">
        <f>IFERROR(VLOOKUP(B560,#REF!,1,0),"")</f>
        <v/>
      </c>
      <c r="W560" t="str" cm="1">
        <f t="array" ref="W560">IFERROR(_xlfn.IFS(AND(V560="",X560&lt;&gt;"王园园组",X560&lt;&gt;"other"),K560,AND(V560="",X560="王园园组"),G560),"other")</f>
        <v>other</v>
      </c>
      <c r="X560" t="str" cm="1">
        <f t="array" ref="X560">IFERROR(_xlfn.IFS(AND(V560="",IFERROR(VLOOKUP(N560,#REF!,1,0),1)&lt;&gt;1),N560,AND(V560="",I560="王园园组"),"王园园组"),"other")</f>
        <v>other</v>
      </c>
      <c r="Y560">
        <f>IFERROR(_xlfn.XLOOKUP(MID(T560, FIND("#", SUBSTITUTE(T560, "-", "#", LEN(T560) - LEN(SUBSTITUTE(T560, "-", "")))) + 1, LEN(T560)),#REF!,#REF!),0)</f>
        <v>0</v>
      </c>
      <c r="Z560">
        <f>MONTH(续费明细实时[[#This Row],[success_time]])</f>
        <v>5</v>
      </c>
      <c r="AA560" s="8" t="e">
        <f>VLOOKUP(续费明细实时[[#This Row],[parent_user_id]],#REF!,27,0)</f>
        <v>#REF!</v>
      </c>
    </row>
    <row r="561" spans="1:27">
      <c r="A561" s="1">
        <v>45797</v>
      </c>
      <c r="B561" t="s">
        <v>15783</v>
      </c>
      <c r="C561" t="s">
        <v>15784</v>
      </c>
      <c r="D561" t="s">
        <v>695</v>
      </c>
      <c r="E561" t="s">
        <v>1102</v>
      </c>
      <c r="F561">
        <v>180</v>
      </c>
      <c r="G561" t="s">
        <v>359</v>
      </c>
      <c r="H561" t="s">
        <v>559</v>
      </c>
      <c r="I561" t="s">
        <v>163</v>
      </c>
      <c r="J561">
        <v>14732</v>
      </c>
      <c r="K561" t="s">
        <v>359</v>
      </c>
      <c r="L561" t="s">
        <v>549</v>
      </c>
      <c r="M561" t="s">
        <v>559</v>
      </c>
      <c r="N561" t="s">
        <v>163</v>
      </c>
      <c r="O561" t="s">
        <v>473</v>
      </c>
      <c r="P561" t="s">
        <v>1877</v>
      </c>
      <c r="Q561" t="s">
        <v>15785</v>
      </c>
      <c r="R561" t="s">
        <v>626</v>
      </c>
      <c r="S561">
        <v>2074.9342099999999</v>
      </c>
      <c r="T561" t="s">
        <v>13028</v>
      </c>
      <c r="U561" s="4">
        <v>45797.903969907406</v>
      </c>
      <c r="V561" t="str">
        <f>IFERROR(VLOOKUP(B561,#REF!,1,0),"")</f>
        <v/>
      </c>
      <c r="W561" t="str" cm="1">
        <f t="array" ref="W561">IFERROR(_xlfn.IFS(AND(V561="",X561&lt;&gt;"王园园组",X561&lt;&gt;"other"),K561,AND(V561="",X561="王园园组"),G561),"other")</f>
        <v>other</v>
      </c>
      <c r="X561" t="str" cm="1">
        <f t="array" ref="X561">IFERROR(_xlfn.IFS(AND(V561="",IFERROR(VLOOKUP(N561,#REF!,1,0),1)&lt;&gt;1),N561,AND(V561="",I561="王园园组"),"王园园组"),"other")</f>
        <v>other</v>
      </c>
      <c r="Y561">
        <f>IFERROR(_xlfn.XLOOKUP(MID(T561, FIND("#", SUBSTITUTE(T561, "-", "#", LEN(T561) - LEN(SUBSTITUTE(T561, "-", "")))) + 1, LEN(T561)),#REF!,#REF!),0)</f>
        <v>0</v>
      </c>
      <c r="Z561">
        <f>MONTH(续费明细实时[[#This Row],[success_time]])</f>
        <v>5</v>
      </c>
      <c r="AA561" s="8" t="e">
        <f>VLOOKUP(续费明细实时[[#This Row],[parent_user_id]],#REF!,27,0)</f>
        <v>#REF!</v>
      </c>
    </row>
    <row r="562" spans="1:27">
      <c r="A562" s="1">
        <v>45804</v>
      </c>
      <c r="B562" t="s">
        <v>29648</v>
      </c>
      <c r="C562" t="s">
        <v>29649</v>
      </c>
      <c r="D562" t="s">
        <v>13535</v>
      </c>
      <c r="E562" t="s">
        <v>1102</v>
      </c>
      <c r="F562">
        <v>340</v>
      </c>
      <c r="G562" t="s">
        <v>352</v>
      </c>
      <c r="H562" t="s">
        <v>559</v>
      </c>
      <c r="I562" t="s">
        <v>163</v>
      </c>
      <c r="J562">
        <v>24308</v>
      </c>
      <c r="K562" t="s">
        <v>352</v>
      </c>
      <c r="L562" t="s">
        <v>549</v>
      </c>
      <c r="M562" t="s">
        <v>559</v>
      </c>
      <c r="N562" t="s">
        <v>163</v>
      </c>
      <c r="O562" t="s">
        <v>472</v>
      </c>
      <c r="P562" t="s">
        <v>1877</v>
      </c>
      <c r="Q562" t="s">
        <v>29650</v>
      </c>
      <c r="R562" t="s">
        <v>626</v>
      </c>
      <c r="S562">
        <v>3423.7035559999999</v>
      </c>
      <c r="T562" t="s">
        <v>2098</v>
      </c>
      <c r="U562" s="4">
        <v>45804.05097222222</v>
      </c>
      <c r="V562" t="str">
        <f>IFERROR(VLOOKUP(B562,#REF!,1,0),"")</f>
        <v/>
      </c>
      <c r="W562" t="str" cm="1">
        <f t="array" ref="W562">IFERROR(_xlfn.IFS(AND(V562="",X562&lt;&gt;"王园园组",X562&lt;&gt;"other"),K562,AND(V562="",X562="王园园组"),G562),"other")</f>
        <v>other</v>
      </c>
      <c r="X562" t="str" cm="1">
        <f t="array" ref="X562">IFERROR(_xlfn.IFS(AND(V562="",IFERROR(VLOOKUP(N562,#REF!,1,0),1)&lt;&gt;1),N562,AND(V562="",I562="王园园组"),"王园园组"),"other")</f>
        <v>other</v>
      </c>
      <c r="Y562">
        <f>IFERROR(_xlfn.XLOOKUP(MID(T562, FIND("#", SUBSTITUTE(T562, "-", "#", LEN(T562) - LEN(SUBSTITUTE(T562, "-", "")))) + 1, LEN(T562)),#REF!,#REF!),0)</f>
        <v>0</v>
      </c>
      <c r="Z562">
        <f>MONTH(续费明细实时[[#This Row],[success_time]])</f>
        <v>5</v>
      </c>
      <c r="AA562" s="8" t="e">
        <f>VLOOKUP(续费明细实时[[#This Row],[parent_user_id]],#REF!,27,0)</f>
        <v>#REF!</v>
      </c>
    </row>
    <row r="563" spans="1:27">
      <c r="A563" s="1">
        <v>45789</v>
      </c>
      <c r="B563" t="s">
        <v>11803</v>
      </c>
      <c r="C563" t="s">
        <v>11804</v>
      </c>
      <c r="D563" t="s">
        <v>695</v>
      </c>
      <c r="E563" t="s">
        <v>546</v>
      </c>
      <c r="F563">
        <v>60</v>
      </c>
      <c r="G563" t="s">
        <v>1973</v>
      </c>
      <c r="H563" t="s">
        <v>559</v>
      </c>
      <c r="I563" t="s">
        <v>1876</v>
      </c>
      <c r="J563">
        <v>11495</v>
      </c>
      <c r="K563" t="s">
        <v>277</v>
      </c>
      <c r="L563" t="s">
        <v>549</v>
      </c>
      <c r="M563" t="s">
        <v>550</v>
      </c>
      <c r="N563" t="s">
        <v>136</v>
      </c>
      <c r="O563" t="s">
        <v>139</v>
      </c>
      <c r="P563" t="s">
        <v>1877</v>
      </c>
      <c r="Q563" t="s">
        <v>11805</v>
      </c>
      <c r="R563" t="s">
        <v>626</v>
      </c>
      <c r="S563">
        <v>1619.0774510000001</v>
      </c>
      <c r="T563" t="s">
        <v>1891</v>
      </c>
      <c r="U563" s="4">
        <v>45789.851967592593</v>
      </c>
      <c r="V563" t="str">
        <f>IFERROR(VLOOKUP(B563,#REF!,1,0),"")</f>
        <v/>
      </c>
      <c r="W563" t="str" cm="1">
        <f t="array" ref="W563">IFERROR(_xlfn.IFS(AND(V563="",X563&lt;&gt;"王园园组",X563&lt;&gt;"other"),K563,AND(V563="",X563="王园园组"),G563),"other")</f>
        <v>other</v>
      </c>
      <c r="X563" t="str" cm="1">
        <f t="array" ref="X563">IFERROR(_xlfn.IFS(AND(V563="",IFERROR(VLOOKUP(N563,#REF!,1,0),1)&lt;&gt;1),N563,AND(V563="",I563="王园园组"),"王园园组"),"other")</f>
        <v>other</v>
      </c>
      <c r="Y563">
        <f>IFERROR(_xlfn.XLOOKUP(MID(T563, FIND("#", SUBSTITUTE(T563, "-", "#", LEN(T563) - LEN(SUBSTITUTE(T563, "-", "")))) + 1, LEN(T563)),#REF!,#REF!),0)</f>
        <v>0</v>
      </c>
      <c r="Z563">
        <f>MONTH(续费明细实时[[#This Row],[success_time]])</f>
        <v>5</v>
      </c>
      <c r="AA563" s="8" t="e">
        <f>VLOOKUP(续费明细实时[[#This Row],[parent_user_id]],#REF!,27,0)</f>
        <v>#REF!</v>
      </c>
    </row>
    <row r="564" spans="1:27">
      <c r="A564" s="1">
        <v>45806</v>
      </c>
      <c r="B564" t="s">
        <v>29651</v>
      </c>
      <c r="C564" t="s">
        <v>29652</v>
      </c>
      <c r="D564" t="s">
        <v>548</v>
      </c>
      <c r="E564" t="s">
        <v>546</v>
      </c>
      <c r="F564">
        <v>120</v>
      </c>
      <c r="G564" t="s">
        <v>1909</v>
      </c>
      <c r="H564" t="s">
        <v>559</v>
      </c>
      <c r="I564" t="s">
        <v>1876</v>
      </c>
      <c r="J564">
        <v>17750</v>
      </c>
      <c r="K564" t="s">
        <v>193</v>
      </c>
      <c r="L564" t="s">
        <v>549</v>
      </c>
      <c r="M564" t="s">
        <v>559</v>
      </c>
      <c r="N564" t="s">
        <v>469</v>
      </c>
      <c r="O564" t="s">
        <v>189</v>
      </c>
      <c r="P564" t="s">
        <v>1877</v>
      </c>
      <c r="Q564" t="s">
        <v>29653</v>
      </c>
      <c r="R564" t="s">
        <v>626</v>
      </c>
      <c r="S564">
        <v>2500</v>
      </c>
      <c r="T564" t="s">
        <v>1896</v>
      </c>
      <c r="U564" s="4">
        <v>45806.411192129628</v>
      </c>
      <c r="V564" t="str">
        <f>IFERROR(VLOOKUP(B564,#REF!,1,0),"")</f>
        <v/>
      </c>
      <c r="W564" t="str" cm="1">
        <f t="array" ref="W564">IFERROR(_xlfn.IFS(AND(V564="",X564&lt;&gt;"王园园组",X564&lt;&gt;"other"),K564,AND(V564="",X564="王园园组"),G564),"other")</f>
        <v>other</v>
      </c>
      <c r="X564" t="str" cm="1">
        <f t="array" ref="X564">IFERROR(_xlfn.IFS(AND(V564="",IFERROR(VLOOKUP(N564,#REF!,1,0),1)&lt;&gt;1),N564,AND(V564="",I564="王园园组"),"王园园组"),"other")</f>
        <v>other</v>
      </c>
      <c r="Y564">
        <f>IFERROR(_xlfn.XLOOKUP(MID(T564, FIND("#", SUBSTITUTE(T564, "-", "#", LEN(T564) - LEN(SUBSTITUTE(T564, "-", "")))) + 1, LEN(T564)),#REF!,#REF!),0)</f>
        <v>0</v>
      </c>
      <c r="Z564">
        <f>MONTH(续费明细实时[[#This Row],[success_time]])</f>
        <v>5</v>
      </c>
      <c r="AA564" s="8" t="e">
        <f>VLOOKUP(续费明细实时[[#This Row],[parent_user_id]],#REF!,27,0)</f>
        <v>#REF!</v>
      </c>
    </row>
    <row r="565" spans="1:27">
      <c r="A565" s="1">
        <v>45798</v>
      </c>
      <c r="B565" t="s">
        <v>15792</v>
      </c>
      <c r="C565" t="s">
        <v>15793</v>
      </c>
      <c r="D565" t="s">
        <v>632</v>
      </c>
      <c r="E565" t="s">
        <v>1959</v>
      </c>
      <c r="F565">
        <v>8</v>
      </c>
      <c r="G565" t="s">
        <v>1929</v>
      </c>
      <c r="H565" t="s">
        <v>559</v>
      </c>
      <c r="I565" t="s">
        <v>1876</v>
      </c>
      <c r="J565">
        <v>2048</v>
      </c>
      <c r="K565" t="s">
        <v>212</v>
      </c>
      <c r="L565" t="s">
        <v>549</v>
      </c>
      <c r="M565" t="s">
        <v>550</v>
      </c>
      <c r="N565" t="s">
        <v>551</v>
      </c>
      <c r="O565" t="s">
        <v>149</v>
      </c>
      <c r="P565" t="s">
        <v>1877</v>
      </c>
      <c r="Q565" t="s">
        <v>15794</v>
      </c>
      <c r="R565" t="s">
        <v>626</v>
      </c>
      <c r="S565">
        <v>288.39999999999998</v>
      </c>
      <c r="T565" t="s">
        <v>2260</v>
      </c>
      <c r="U565" s="4">
        <v>45798.505439814813</v>
      </c>
      <c r="V565" t="str">
        <f>IFERROR(VLOOKUP(B565,#REF!,1,0),"")</f>
        <v/>
      </c>
      <c r="W565" t="str" cm="1">
        <f t="array" ref="W565">IFERROR(_xlfn.IFS(AND(V565="",X565&lt;&gt;"王园园组",X565&lt;&gt;"other"),K565,AND(V565="",X565="王园园组"),G565),"other")</f>
        <v>other</v>
      </c>
      <c r="X565" t="str" cm="1">
        <f t="array" ref="X565">IFERROR(_xlfn.IFS(AND(V565="",IFERROR(VLOOKUP(N565,#REF!,1,0),1)&lt;&gt;1),N565,AND(V565="",I565="王园园组"),"王园园组"),"other")</f>
        <v>other</v>
      </c>
      <c r="Y565">
        <f>IFERROR(_xlfn.XLOOKUP(MID(T565, FIND("#", SUBSTITUTE(T565, "-", "#", LEN(T565) - LEN(SUBSTITUTE(T565, "-", "")))) + 1, LEN(T565)),#REF!,#REF!),0)</f>
        <v>0</v>
      </c>
      <c r="Z565">
        <f>MONTH(续费明细实时[[#This Row],[success_time]])</f>
        <v>5</v>
      </c>
      <c r="AA565" s="8" t="e">
        <f>VLOOKUP(续费明细实时[[#This Row],[parent_user_id]],#REF!,27,0)</f>
        <v>#REF!</v>
      </c>
    </row>
    <row r="566" spans="1:27">
      <c r="A566" s="1">
        <v>45795</v>
      </c>
      <c r="B566" t="s">
        <v>15795</v>
      </c>
      <c r="C566" t="s">
        <v>15796</v>
      </c>
      <c r="D566" t="s">
        <v>1088</v>
      </c>
      <c r="E566" t="s">
        <v>1102</v>
      </c>
      <c r="F566">
        <v>120</v>
      </c>
      <c r="G566" t="s">
        <v>361</v>
      </c>
      <c r="H566" t="s">
        <v>559</v>
      </c>
      <c r="I566" t="s">
        <v>163</v>
      </c>
      <c r="J566">
        <v>9940</v>
      </c>
      <c r="K566" t="s">
        <v>361</v>
      </c>
      <c r="L566" t="s">
        <v>549</v>
      </c>
      <c r="M566" t="s">
        <v>559</v>
      </c>
      <c r="N566" t="s">
        <v>163</v>
      </c>
      <c r="O566" t="s">
        <v>473</v>
      </c>
      <c r="P566" t="s">
        <v>1877</v>
      </c>
      <c r="Q566" t="s">
        <v>15797</v>
      </c>
      <c r="R566" t="s">
        <v>626</v>
      </c>
      <c r="S566">
        <v>1400</v>
      </c>
      <c r="T566" t="s">
        <v>1902</v>
      </c>
      <c r="U566" s="4">
        <v>45795.668564814812</v>
      </c>
      <c r="V566" t="str">
        <f>IFERROR(VLOOKUP(B566,#REF!,1,0),"")</f>
        <v/>
      </c>
      <c r="W566" t="str" cm="1">
        <f t="array" ref="W566">IFERROR(_xlfn.IFS(AND(V566="",X566&lt;&gt;"王园园组",X566&lt;&gt;"other"),K566,AND(V566="",X566="王园园组"),G566),"other")</f>
        <v>other</v>
      </c>
      <c r="X566" t="str" cm="1">
        <f t="array" ref="X566">IFERROR(_xlfn.IFS(AND(V566="",IFERROR(VLOOKUP(N566,#REF!,1,0),1)&lt;&gt;1),N566,AND(V566="",I566="王园园组"),"王园园组"),"other")</f>
        <v>other</v>
      </c>
      <c r="Y566">
        <f>IFERROR(_xlfn.XLOOKUP(MID(T566, FIND("#", SUBSTITUTE(T566, "-", "#", LEN(T566) - LEN(SUBSTITUTE(T566, "-", "")))) + 1, LEN(T566)),#REF!,#REF!),0)</f>
        <v>0</v>
      </c>
      <c r="Z566">
        <f>MONTH(续费明细实时[[#This Row],[success_time]])</f>
        <v>5</v>
      </c>
      <c r="AA566" s="8" t="e">
        <f>VLOOKUP(续费明细实时[[#This Row],[parent_user_id]],#REF!,27,0)</f>
        <v>#REF!</v>
      </c>
    </row>
    <row r="567" spans="1:27">
      <c r="A567" s="1">
        <v>45785</v>
      </c>
      <c r="B567" t="s">
        <v>3079</v>
      </c>
      <c r="C567" t="s">
        <v>3080</v>
      </c>
      <c r="D567" t="s">
        <v>548</v>
      </c>
      <c r="E567" t="s">
        <v>546</v>
      </c>
      <c r="F567">
        <v>120</v>
      </c>
      <c r="G567" t="s">
        <v>2113</v>
      </c>
      <c r="H567" t="s">
        <v>559</v>
      </c>
      <c r="I567" t="s">
        <v>1876</v>
      </c>
      <c r="J567">
        <v>17750</v>
      </c>
      <c r="K567" t="s">
        <v>208</v>
      </c>
      <c r="L567" t="s">
        <v>549</v>
      </c>
      <c r="M567" t="s">
        <v>550</v>
      </c>
      <c r="N567" t="s">
        <v>551</v>
      </c>
      <c r="O567" t="s">
        <v>149</v>
      </c>
      <c r="P567" t="s">
        <v>1877</v>
      </c>
      <c r="Q567" t="s">
        <v>3081</v>
      </c>
      <c r="R567" t="s">
        <v>626</v>
      </c>
      <c r="S567">
        <v>2500</v>
      </c>
      <c r="T567" t="s">
        <v>1896</v>
      </c>
      <c r="U567" s="4">
        <v>45785.408217592594</v>
      </c>
      <c r="V567" t="str">
        <f>IFERROR(VLOOKUP(B567,#REF!,1,0),"")</f>
        <v/>
      </c>
      <c r="W567" t="str" cm="1">
        <f t="array" ref="W567">IFERROR(_xlfn.IFS(AND(V567="",X567&lt;&gt;"王园园组",X567&lt;&gt;"other"),K567,AND(V567="",X567="王园园组"),G567),"other")</f>
        <v>other</v>
      </c>
      <c r="X567" t="str" cm="1">
        <f t="array" ref="X567">IFERROR(_xlfn.IFS(AND(V567="",IFERROR(VLOOKUP(N567,#REF!,1,0),1)&lt;&gt;1),N567,AND(V567="",I567="王园园组"),"王园园组"),"other")</f>
        <v>other</v>
      </c>
      <c r="Y567">
        <f>IFERROR(_xlfn.XLOOKUP(MID(T567, FIND("#", SUBSTITUTE(T567, "-", "#", LEN(T567) - LEN(SUBSTITUTE(T567, "-", "")))) + 1, LEN(T567)),#REF!,#REF!),0)</f>
        <v>0</v>
      </c>
      <c r="Z567">
        <f>MONTH(续费明细实时[[#This Row],[success_time]])</f>
        <v>5</v>
      </c>
      <c r="AA567" s="8" t="e">
        <f>VLOOKUP(续费明细实时[[#This Row],[parent_user_id]],#REF!,27,0)</f>
        <v>#REF!</v>
      </c>
    </row>
    <row r="568" spans="1:27">
      <c r="A568" s="1">
        <v>45795</v>
      </c>
      <c r="B568" t="s">
        <v>15798</v>
      </c>
      <c r="C568" t="s">
        <v>15799</v>
      </c>
      <c r="D568" t="s">
        <v>548</v>
      </c>
      <c r="E568" t="s">
        <v>546</v>
      </c>
      <c r="F568">
        <v>120</v>
      </c>
      <c r="G568" t="s">
        <v>1969</v>
      </c>
      <c r="H568" t="s">
        <v>559</v>
      </c>
      <c r="I568" t="s">
        <v>1876</v>
      </c>
      <c r="J568">
        <v>17750</v>
      </c>
      <c r="K568" t="s">
        <v>201</v>
      </c>
      <c r="L568" t="s">
        <v>549</v>
      </c>
      <c r="M568" t="s">
        <v>550</v>
      </c>
      <c r="N568" t="s">
        <v>551</v>
      </c>
      <c r="O568" t="s">
        <v>149</v>
      </c>
      <c r="P568" t="s">
        <v>1877</v>
      </c>
      <c r="Q568" t="s">
        <v>15800</v>
      </c>
      <c r="R568" t="s">
        <v>626</v>
      </c>
      <c r="S568">
        <v>2500</v>
      </c>
      <c r="T568" t="s">
        <v>1896</v>
      </c>
      <c r="U568" s="4">
        <v>45795.362523148149</v>
      </c>
      <c r="V568" t="str">
        <f>IFERROR(VLOOKUP(B568,#REF!,1,0),"")</f>
        <v/>
      </c>
      <c r="W568" t="str" cm="1">
        <f t="array" ref="W568">IFERROR(_xlfn.IFS(AND(V568="",X568&lt;&gt;"王园园组",X568&lt;&gt;"other"),K568,AND(V568="",X568="王园园组"),G568),"other")</f>
        <v>other</v>
      </c>
      <c r="X568" t="str" cm="1">
        <f t="array" ref="X568">IFERROR(_xlfn.IFS(AND(V568="",IFERROR(VLOOKUP(N568,#REF!,1,0),1)&lt;&gt;1),N568,AND(V568="",I568="王园园组"),"王园园组"),"other")</f>
        <v>other</v>
      </c>
      <c r="Y568">
        <f>IFERROR(_xlfn.XLOOKUP(MID(T568, FIND("#", SUBSTITUTE(T568, "-", "#", LEN(T568) - LEN(SUBSTITUTE(T568, "-", "")))) + 1, LEN(T568)),#REF!,#REF!),0)</f>
        <v>0</v>
      </c>
      <c r="Z568">
        <f>MONTH(续费明细实时[[#This Row],[success_time]])</f>
        <v>5</v>
      </c>
      <c r="AA568" s="8" t="e">
        <f>VLOOKUP(续费明细实时[[#This Row],[parent_user_id]],#REF!,27,0)</f>
        <v>#REF!</v>
      </c>
    </row>
    <row r="569" spans="1:27">
      <c r="A569" s="1">
        <v>45801</v>
      </c>
      <c r="B569" t="s">
        <v>15801</v>
      </c>
      <c r="C569" t="s">
        <v>15802</v>
      </c>
      <c r="D569" t="s">
        <v>548</v>
      </c>
      <c r="E569" t="s">
        <v>546</v>
      </c>
      <c r="F569">
        <v>60</v>
      </c>
      <c r="G569" t="s">
        <v>1929</v>
      </c>
      <c r="H569" t="s">
        <v>559</v>
      </c>
      <c r="I569" t="s">
        <v>1876</v>
      </c>
      <c r="J569">
        <v>10650</v>
      </c>
      <c r="K569" t="s">
        <v>260</v>
      </c>
      <c r="L569" t="s">
        <v>549</v>
      </c>
      <c r="M569" t="s">
        <v>550</v>
      </c>
      <c r="N569" t="s">
        <v>136</v>
      </c>
      <c r="O569" t="s">
        <v>147</v>
      </c>
      <c r="P569" t="s">
        <v>1877</v>
      </c>
      <c r="Q569" t="s">
        <v>15803</v>
      </c>
      <c r="R569" t="s">
        <v>626</v>
      </c>
      <c r="S569">
        <v>1500</v>
      </c>
      <c r="T569" t="s">
        <v>1891</v>
      </c>
      <c r="U569" s="4">
        <v>45801.41615740741</v>
      </c>
      <c r="V569" t="str">
        <f>IFERROR(VLOOKUP(B569,#REF!,1,0),"")</f>
        <v/>
      </c>
      <c r="W569" t="str" cm="1">
        <f t="array" ref="W569">IFERROR(_xlfn.IFS(AND(V569="",X569&lt;&gt;"王园园组",X569&lt;&gt;"other"),K569,AND(V569="",X569="王园园组"),G569),"other")</f>
        <v>other</v>
      </c>
      <c r="X569" t="str" cm="1">
        <f t="array" ref="X569">IFERROR(_xlfn.IFS(AND(V569="",IFERROR(VLOOKUP(N569,#REF!,1,0),1)&lt;&gt;1),N569,AND(V569="",I569="王园园组"),"王园园组"),"other")</f>
        <v>other</v>
      </c>
      <c r="Y569">
        <f>IFERROR(_xlfn.XLOOKUP(MID(T569, FIND("#", SUBSTITUTE(T569, "-", "#", LEN(T569) - LEN(SUBSTITUTE(T569, "-", "")))) + 1, LEN(T569)),#REF!,#REF!),0)</f>
        <v>0</v>
      </c>
      <c r="Z569">
        <f>MONTH(续费明细实时[[#This Row],[success_time]])</f>
        <v>5</v>
      </c>
      <c r="AA569" s="8" t="e">
        <f>VLOOKUP(续费明细实时[[#This Row],[parent_user_id]],#REF!,27,0)</f>
        <v>#REF!</v>
      </c>
    </row>
    <row r="570" spans="1:27">
      <c r="A570" s="1">
        <v>45800</v>
      </c>
      <c r="B570" t="s">
        <v>15804</v>
      </c>
      <c r="C570" t="s">
        <v>15805</v>
      </c>
      <c r="D570" t="s">
        <v>548</v>
      </c>
      <c r="E570" t="s">
        <v>546</v>
      </c>
      <c r="F570">
        <v>120</v>
      </c>
      <c r="G570" t="s">
        <v>1939</v>
      </c>
      <c r="H570" t="s">
        <v>559</v>
      </c>
      <c r="I570" t="s">
        <v>1876</v>
      </c>
      <c r="J570">
        <v>17750</v>
      </c>
      <c r="K570" t="s">
        <v>182</v>
      </c>
      <c r="L570" t="s">
        <v>549</v>
      </c>
      <c r="M570" t="s">
        <v>559</v>
      </c>
      <c r="N570" t="s">
        <v>469</v>
      </c>
      <c r="O570" t="s">
        <v>180</v>
      </c>
      <c r="P570" t="s">
        <v>1877</v>
      </c>
      <c r="Q570" t="s">
        <v>15806</v>
      </c>
      <c r="R570" t="s">
        <v>626</v>
      </c>
      <c r="S570">
        <v>2500</v>
      </c>
      <c r="T570" t="s">
        <v>1896</v>
      </c>
      <c r="U570" s="4">
        <v>45800.391435185185</v>
      </c>
      <c r="V570" t="str">
        <f>IFERROR(VLOOKUP(B570,#REF!,1,0),"")</f>
        <v/>
      </c>
      <c r="W570" t="str" cm="1">
        <f t="array" ref="W570">IFERROR(_xlfn.IFS(AND(V570="",X570&lt;&gt;"王园园组",X570&lt;&gt;"other"),K570,AND(V570="",X570="王园园组"),G570),"other")</f>
        <v>other</v>
      </c>
      <c r="X570" t="str" cm="1">
        <f t="array" ref="X570">IFERROR(_xlfn.IFS(AND(V570="",IFERROR(VLOOKUP(N570,#REF!,1,0),1)&lt;&gt;1),N570,AND(V570="",I570="王园园组"),"王园园组"),"other")</f>
        <v>other</v>
      </c>
      <c r="Y570">
        <f>IFERROR(_xlfn.XLOOKUP(MID(T570, FIND("#", SUBSTITUTE(T570, "-", "#", LEN(T570) - LEN(SUBSTITUTE(T570, "-", "")))) + 1, LEN(T570)),#REF!,#REF!),0)</f>
        <v>0</v>
      </c>
      <c r="Z570">
        <f>MONTH(续费明细实时[[#This Row],[success_time]])</f>
        <v>5</v>
      </c>
      <c r="AA570" s="8" t="e">
        <f>VLOOKUP(续费明细实时[[#This Row],[parent_user_id]],#REF!,27,0)</f>
        <v>#REF!</v>
      </c>
    </row>
    <row r="571" spans="1:27" hidden="1">
      <c r="A571" s="1">
        <v>45792</v>
      </c>
      <c r="B571" t="s">
        <v>15807</v>
      </c>
      <c r="C571" t="s">
        <v>15808</v>
      </c>
      <c r="D571" t="s">
        <v>548</v>
      </c>
      <c r="E571" t="s">
        <v>546</v>
      </c>
      <c r="F571">
        <v>120</v>
      </c>
      <c r="G571" t="s">
        <v>13037</v>
      </c>
      <c r="H571" t="s">
        <v>559</v>
      </c>
      <c r="I571" t="s">
        <v>1876</v>
      </c>
      <c r="J571">
        <v>18283</v>
      </c>
      <c r="K571" t="s">
        <v>626</v>
      </c>
      <c r="L571" t="s">
        <v>649</v>
      </c>
      <c r="M571" t="s">
        <v>649</v>
      </c>
      <c r="N571" t="s">
        <v>649</v>
      </c>
      <c r="O571" t="s">
        <v>649</v>
      </c>
      <c r="P571" t="s">
        <v>1877</v>
      </c>
      <c r="Q571" t="s">
        <v>15809</v>
      </c>
      <c r="R571" t="s">
        <v>626</v>
      </c>
      <c r="S571">
        <v>2575</v>
      </c>
      <c r="T571" t="s">
        <v>1896</v>
      </c>
      <c r="U571" s="4">
        <v>45792.581203703703</v>
      </c>
      <c r="V571" t="str">
        <f>IFERROR(VLOOKUP(B571,#REF!,1,0),"")</f>
        <v/>
      </c>
      <c r="W571" t="str" cm="1">
        <f t="array" ref="W571">IFERROR(_xlfn.IFS(AND(V571="",X571&lt;&gt;"王园园组",X571&lt;&gt;"other"),K571,AND(V571="",X571="王园园组"),G571),"other")</f>
        <v>other</v>
      </c>
      <c r="X571" t="str" cm="1">
        <f t="array" ref="X571">IFERROR(_xlfn.IFS(AND(V571="",IFERROR(VLOOKUP(N571,#REF!,1,0),1)&lt;&gt;1),N571,AND(V571="",I571="王园园组"),"王园园组"),"other")</f>
        <v>other</v>
      </c>
      <c r="Y571">
        <f>IFERROR(_xlfn.XLOOKUP(MID(T571, FIND("#", SUBSTITUTE(T571, "-", "#", LEN(T571) - LEN(SUBSTITUTE(T571, "-", "")))) + 1, LEN(T571)),#REF!,#REF!),0)</f>
        <v>0</v>
      </c>
      <c r="Z571">
        <f>MONTH(续费明细实时[[#This Row],[success_time]])</f>
        <v>5</v>
      </c>
      <c r="AA571" s="8" t="e">
        <f>VLOOKUP(续费明细实时[[#This Row],[parent_user_id]],#REF!,27,0)</f>
        <v>#REF!</v>
      </c>
    </row>
    <row r="572" spans="1:27">
      <c r="A572" s="1">
        <v>45802</v>
      </c>
      <c r="B572" t="s">
        <v>16130</v>
      </c>
      <c r="C572" t="s">
        <v>16131</v>
      </c>
      <c r="D572" t="s">
        <v>548</v>
      </c>
      <c r="E572" t="s">
        <v>546</v>
      </c>
      <c r="F572">
        <v>60</v>
      </c>
      <c r="G572" t="s">
        <v>1909</v>
      </c>
      <c r="H572" t="s">
        <v>559</v>
      </c>
      <c r="I572" t="s">
        <v>1876</v>
      </c>
      <c r="J572">
        <v>10970</v>
      </c>
      <c r="K572" t="s">
        <v>259</v>
      </c>
      <c r="L572" t="s">
        <v>549</v>
      </c>
      <c r="M572" t="s">
        <v>550</v>
      </c>
      <c r="N572" t="s">
        <v>136</v>
      </c>
      <c r="O572" t="s">
        <v>147</v>
      </c>
      <c r="P572" t="s">
        <v>1877</v>
      </c>
      <c r="Q572" t="s">
        <v>16132</v>
      </c>
      <c r="R572" t="s">
        <v>626</v>
      </c>
      <c r="S572">
        <v>1545</v>
      </c>
      <c r="T572" t="s">
        <v>1891</v>
      </c>
      <c r="U572" s="4">
        <v>45802.277881944443</v>
      </c>
      <c r="V572" t="str">
        <f>IFERROR(VLOOKUP(B572,#REF!,1,0),"")</f>
        <v/>
      </c>
      <c r="W572" t="str" cm="1">
        <f t="array" ref="W572">IFERROR(_xlfn.IFS(AND(V572="",X572&lt;&gt;"王园园组",X572&lt;&gt;"other"),K572,AND(V572="",X572="王园园组"),G572),"other")</f>
        <v>other</v>
      </c>
      <c r="X572" t="str" cm="1">
        <f t="array" ref="X572">IFERROR(_xlfn.IFS(AND(V572="",IFERROR(VLOOKUP(N572,#REF!,1,0),1)&lt;&gt;1),N572,AND(V572="",I572="王园园组"),"王园园组"),"other")</f>
        <v>other</v>
      </c>
      <c r="Y572">
        <f>IFERROR(_xlfn.XLOOKUP(MID(T572, FIND("#", SUBSTITUTE(T572, "-", "#", LEN(T572) - LEN(SUBSTITUTE(T572, "-", "")))) + 1, LEN(T572)),#REF!,#REF!),0)</f>
        <v>0</v>
      </c>
      <c r="Z572">
        <f>MONTH(续费明细实时[[#This Row],[success_time]])</f>
        <v>5</v>
      </c>
      <c r="AA572" s="8" t="e">
        <f>VLOOKUP(续费明细实时[[#This Row],[parent_user_id]],#REF!,27,0)</f>
        <v>#REF!</v>
      </c>
    </row>
    <row r="573" spans="1:27">
      <c r="A573" s="1">
        <v>45789</v>
      </c>
      <c r="B573" t="s">
        <v>11077</v>
      </c>
      <c r="C573" t="s">
        <v>11078</v>
      </c>
      <c r="D573" t="s">
        <v>548</v>
      </c>
      <c r="E573" t="s">
        <v>546</v>
      </c>
      <c r="F573">
        <v>48</v>
      </c>
      <c r="G573" t="s">
        <v>1939</v>
      </c>
      <c r="H573" t="s">
        <v>559</v>
      </c>
      <c r="I573" t="s">
        <v>1876</v>
      </c>
      <c r="J573">
        <v>11346</v>
      </c>
      <c r="K573" t="s">
        <v>256</v>
      </c>
      <c r="L573" t="s">
        <v>549</v>
      </c>
      <c r="M573" t="s">
        <v>550</v>
      </c>
      <c r="N573" t="s">
        <v>136</v>
      </c>
      <c r="O573" t="s">
        <v>147</v>
      </c>
      <c r="P573" t="s">
        <v>1877</v>
      </c>
      <c r="Q573" t="s">
        <v>11079</v>
      </c>
      <c r="R573" t="s">
        <v>626</v>
      </c>
      <c r="S573">
        <v>1598</v>
      </c>
      <c r="T573" t="s">
        <v>1879</v>
      </c>
      <c r="U573" s="4">
        <v>45789.567187499997</v>
      </c>
      <c r="V573" t="str">
        <f>IFERROR(VLOOKUP(B573,#REF!,1,0),"")</f>
        <v/>
      </c>
      <c r="W573" t="str" cm="1">
        <f t="array" ref="W573">IFERROR(_xlfn.IFS(AND(V573="",X573&lt;&gt;"王园园组",X573&lt;&gt;"other"),K573,AND(V573="",X573="王园园组"),G573),"other")</f>
        <v>other</v>
      </c>
      <c r="X573" t="str" cm="1">
        <f t="array" ref="X573">IFERROR(_xlfn.IFS(AND(V573="",IFERROR(VLOOKUP(N573,#REF!,1,0),1)&lt;&gt;1),N573,AND(V573="",I573="王园园组"),"王园园组"),"other")</f>
        <v>other</v>
      </c>
      <c r="Y573">
        <f>IFERROR(_xlfn.XLOOKUP(MID(T573, FIND("#", SUBSTITUTE(T573, "-", "#", LEN(T573) - LEN(SUBSTITUTE(T573, "-", "")))) + 1, LEN(T573)),#REF!,#REF!),0)</f>
        <v>0</v>
      </c>
      <c r="Z573">
        <f>MONTH(续费明细实时[[#This Row],[success_time]])</f>
        <v>5</v>
      </c>
      <c r="AA573" s="8" t="e">
        <f>VLOOKUP(续费明细实时[[#This Row],[parent_user_id]],#REF!,27,0)</f>
        <v>#REF!</v>
      </c>
    </row>
    <row r="574" spans="1:27">
      <c r="A574" s="1">
        <v>45793</v>
      </c>
      <c r="B574" t="s">
        <v>14996</v>
      </c>
      <c r="C574" t="s">
        <v>14997</v>
      </c>
      <c r="D574" t="s">
        <v>548</v>
      </c>
      <c r="E574" t="s">
        <v>546</v>
      </c>
      <c r="F574">
        <v>120</v>
      </c>
      <c r="G574" t="s">
        <v>13037</v>
      </c>
      <c r="H574" t="s">
        <v>559</v>
      </c>
      <c r="I574" t="s">
        <v>1876</v>
      </c>
      <c r="J574">
        <v>17750</v>
      </c>
      <c r="K574" t="s">
        <v>211</v>
      </c>
      <c r="L574" t="s">
        <v>549</v>
      </c>
      <c r="M574" t="s">
        <v>550</v>
      </c>
      <c r="N574" t="s">
        <v>551</v>
      </c>
      <c r="O574" t="s">
        <v>149</v>
      </c>
      <c r="P574" t="s">
        <v>1877</v>
      </c>
      <c r="Q574" t="s">
        <v>14998</v>
      </c>
      <c r="R574" t="s">
        <v>626</v>
      </c>
      <c r="S574">
        <v>2500</v>
      </c>
      <c r="T574" t="s">
        <v>1896</v>
      </c>
      <c r="U574" s="4">
        <v>45793.476840277777</v>
      </c>
      <c r="V574" t="str">
        <f>IFERROR(VLOOKUP(B574,#REF!,1,0),"")</f>
        <v/>
      </c>
      <c r="W574" t="str" cm="1">
        <f t="array" ref="W574">IFERROR(_xlfn.IFS(AND(V574="",X574&lt;&gt;"王园园组",X574&lt;&gt;"other"),K574,AND(V574="",X574="王园园组"),G574),"other")</f>
        <v>other</v>
      </c>
      <c r="X574" t="str" cm="1">
        <f t="array" ref="X574">IFERROR(_xlfn.IFS(AND(V574="",IFERROR(VLOOKUP(N574,#REF!,1,0),1)&lt;&gt;1),N574,AND(V574="",I574="王园园组"),"王园园组"),"other")</f>
        <v>other</v>
      </c>
      <c r="Y574">
        <f>IFERROR(_xlfn.XLOOKUP(MID(T574, FIND("#", SUBSTITUTE(T574, "-", "#", LEN(T574) - LEN(SUBSTITUTE(T574, "-", "")))) + 1, LEN(T574)),#REF!,#REF!),0)</f>
        <v>0</v>
      </c>
      <c r="Z574">
        <f>MONTH(续费明细实时[[#This Row],[success_time]])</f>
        <v>5</v>
      </c>
      <c r="AA574" s="8" t="e">
        <f>VLOOKUP(续费明细实时[[#This Row],[parent_user_id]],#REF!,27,0)</f>
        <v>#REF!</v>
      </c>
    </row>
    <row r="575" spans="1:27">
      <c r="A575" s="1">
        <v>45802</v>
      </c>
      <c r="B575" t="s">
        <v>16142</v>
      </c>
      <c r="C575" t="s">
        <v>16143</v>
      </c>
      <c r="D575" t="s">
        <v>610</v>
      </c>
      <c r="E575" t="s">
        <v>546</v>
      </c>
      <c r="F575">
        <v>120</v>
      </c>
      <c r="G575" t="s">
        <v>1875</v>
      </c>
      <c r="H575" t="s">
        <v>559</v>
      </c>
      <c r="I575" t="s">
        <v>1876</v>
      </c>
      <c r="J575">
        <v>17946</v>
      </c>
      <c r="K575" t="s">
        <v>240</v>
      </c>
      <c r="L575" t="s">
        <v>549</v>
      </c>
      <c r="M575" t="s">
        <v>550</v>
      </c>
      <c r="N575" t="s">
        <v>551</v>
      </c>
      <c r="O575" t="s">
        <v>141</v>
      </c>
      <c r="P575" t="s">
        <v>1877</v>
      </c>
      <c r="Q575" t="s">
        <v>16144</v>
      </c>
      <c r="R575" t="s">
        <v>626</v>
      </c>
      <c r="S575">
        <v>2527.6042109999999</v>
      </c>
      <c r="T575" t="s">
        <v>1896</v>
      </c>
      <c r="U575" s="4">
        <v>45802.591168981482</v>
      </c>
      <c r="V575" t="str">
        <f>IFERROR(VLOOKUP(B575,#REF!,1,0),"")</f>
        <v/>
      </c>
      <c r="W575" t="str" cm="1">
        <f t="array" ref="W575">IFERROR(_xlfn.IFS(AND(V575="",X575&lt;&gt;"王园园组",X575&lt;&gt;"other"),K575,AND(V575="",X575="王园园组"),G575),"other")</f>
        <v>other</v>
      </c>
      <c r="X575" t="str" cm="1">
        <f t="array" ref="X575">IFERROR(_xlfn.IFS(AND(V575="",IFERROR(VLOOKUP(N575,#REF!,1,0),1)&lt;&gt;1),N575,AND(V575="",I575="王园园组"),"王园园组"),"other")</f>
        <v>other</v>
      </c>
      <c r="Y575">
        <f>IFERROR(_xlfn.XLOOKUP(MID(T575, FIND("#", SUBSTITUTE(T575, "-", "#", LEN(T575) - LEN(SUBSTITUTE(T575, "-", "")))) + 1, LEN(T575)),#REF!,#REF!),0)</f>
        <v>0</v>
      </c>
      <c r="Z575">
        <f>MONTH(续费明细实时[[#This Row],[success_time]])</f>
        <v>5</v>
      </c>
      <c r="AA575" s="8" t="e">
        <f>VLOOKUP(续费明细实时[[#This Row],[parent_user_id]],#REF!,27,0)</f>
        <v>#REF!</v>
      </c>
    </row>
    <row r="576" spans="1:27">
      <c r="A576" s="1">
        <v>45786</v>
      </c>
      <c r="B576" t="s">
        <v>2809</v>
      </c>
      <c r="C576" t="s">
        <v>2810</v>
      </c>
      <c r="D576" t="s">
        <v>548</v>
      </c>
      <c r="E576" t="s">
        <v>641</v>
      </c>
      <c r="F576">
        <v>8</v>
      </c>
      <c r="G576" t="s">
        <v>1909</v>
      </c>
      <c r="H576" t="s">
        <v>559</v>
      </c>
      <c r="I576" t="s">
        <v>1876</v>
      </c>
      <c r="J576">
        <v>852</v>
      </c>
      <c r="K576" t="s">
        <v>317</v>
      </c>
      <c r="L576" t="s">
        <v>549</v>
      </c>
      <c r="M576" t="s">
        <v>550</v>
      </c>
      <c r="N576" t="s">
        <v>616</v>
      </c>
      <c r="O576" t="s">
        <v>314</v>
      </c>
      <c r="P576" t="s">
        <v>1877</v>
      </c>
      <c r="Q576" t="s">
        <v>2811</v>
      </c>
      <c r="R576" t="s">
        <v>626</v>
      </c>
      <c r="S576">
        <v>120</v>
      </c>
      <c r="T576" t="s">
        <v>2812</v>
      </c>
      <c r="U576" s="4">
        <v>45786.042314814818</v>
      </c>
      <c r="V576" t="str">
        <f>IFERROR(VLOOKUP(B576,#REF!,1,0),"")</f>
        <v/>
      </c>
      <c r="W576" t="str" cm="1">
        <f t="array" ref="W576">IFERROR(_xlfn.IFS(AND(V576="",X576&lt;&gt;"王园园组",X576&lt;&gt;"other"),K576,AND(V576="",X576="王园园组"),G576),"other")</f>
        <v>other</v>
      </c>
      <c r="X576" t="str" cm="1">
        <f t="array" ref="X576">IFERROR(_xlfn.IFS(AND(V576="",IFERROR(VLOOKUP(N576,#REF!,1,0),1)&lt;&gt;1),N576,AND(V576="",I576="王园园组"),"王园园组"),"other")</f>
        <v>other</v>
      </c>
      <c r="Y576">
        <f>IFERROR(_xlfn.XLOOKUP(MID(T576, FIND("#", SUBSTITUTE(T576, "-", "#", LEN(T576) - LEN(SUBSTITUTE(T576, "-", "")))) + 1, LEN(T576)),#REF!,#REF!),0)</f>
        <v>0</v>
      </c>
      <c r="Z576">
        <f>MONTH(续费明细实时[[#This Row],[success_time]])</f>
        <v>5</v>
      </c>
      <c r="AA576" s="8" t="e">
        <f>VLOOKUP(续费明细实时[[#This Row],[parent_user_id]],#REF!,27,0)</f>
        <v>#REF!</v>
      </c>
    </row>
    <row r="577" spans="1:27">
      <c r="A577" s="1">
        <v>45795</v>
      </c>
      <c r="B577" t="s">
        <v>16136</v>
      </c>
      <c r="C577" t="s">
        <v>16137</v>
      </c>
      <c r="D577" t="s">
        <v>886</v>
      </c>
      <c r="E577" t="s">
        <v>1102</v>
      </c>
      <c r="F577">
        <v>36</v>
      </c>
      <c r="G577" t="s">
        <v>350</v>
      </c>
      <c r="H577" t="s">
        <v>559</v>
      </c>
      <c r="I577" t="s">
        <v>163</v>
      </c>
      <c r="J577">
        <v>2982</v>
      </c>
      <c r="K577" t="s">
        <v>350</v>
      </c>
      <c r="L577" t="s">
        <v>549</v>
      </c>
      <c r="M577" t="s">
        <v>559</v>
      </c>
      <c r="N577" t="s">
        <v>163</v>
      </c>
      <c r="O577" t="s">
        <v>472</v>
      </c>
      <c r="P577" t="s">
        <v>1877</v>
      </c>
      <c r="Q577" t="s">
        <v>16138</v>
      </c>
      <c r="R577" t="s">
        <v>626</v>
      </c>
      <c r="S577">
        <v>420</v>
      </c>
      <c r="T577" t="s">
        <v>13081</v>
      </c>
      <c r="U577" s="4">
        <v>45795.848599537036</v>
      </c>
      <c r="V577" t="str">
        <f>IFERROR(VLOOKUP(B577,#REF!,1,0),"")</f>
        <v/>
      </c>
      <c r="W577" t="str" cm="1">
        <f t="array" ref="W577">IFERROR(_xlfn.IFS(AND(V577="",X577&lt;&gt;"王园园组",X577&lt;&gt;"other"),K577,AND(V577="",X577="王园园组"),G577),"other")</f>
        <v>other</v>
      </c>
      <c r="X577" t="str" cm="1">
        <f t="array" ref="X577">IFERROR(_xlfn.IFS(AND(V577="",IFERROR(VLOOKUP(N577,#REF!,1,0),1)&lt;&gt;1),N577,AND(V577="",I577="王园园组"),"王园园组"),"other")</f>
        <v>other</v>
      </c>
      <c r="Y577">
        <f>IFERROR(_xlfn.XLOOKUP(MID(T577, FIND("#", SUBSTITUTE(T577, "-", "#", LEN(T577) - LEN(SUBSTITUTE(T577, "-", "")))) + 1, LEN(T577)),#REF!,#REF!),0)</f>
        <v>0</v>
      </c>
      <c r="Z577">
        <f>MONTH(续费明细实时[[#This Row],[success_time]])</f>
        <v>5</v>
      </c>
      <c r="AA577" s="8" t="e">
        <f>VLOOKUP(续费明细实时[[#This Row],[parent_user_id]],#REF!,27,0)</f>
        <v>#REF!</v>
      </c>
    </row>
    <row r="578" spans="1:27">
      <c r="A578" s="1">
        <v>45802</v>
      </c>
      <c r="B578" t="s">
        <v>15012</v>
      </c>
      <c r="C578" t="s">
        <v>15013</v>
      </c>
      <c r="D578" t="s">
        <v>695</v>
      </c>
      <c r="E578" t="s">
        <v>546</v>
      </c>
      <c r="F578">
        <v>60</v>
      </c>
      <c r="G578" t="s">
        <v>2219</v>
      </c>
      <c r="H578" t="s">
        <v>559</v>
      </c>
      <c r="I578" t="s">
        <v>1876</v>
      </c>
      <c r="J578">
        <v>10650</v>
      </c>
      <c r="K578" t="s">
        <v>288</v>
      </c>
      <c r="L578" t="s">
        <v>549</v>
      </c>
      <c r="M578" t="s">
        <v>550</v>
      </c>
      <c r="N578" t="s">
        <v>136</v>
      </c>
      <c r="O578" t="s">
        <v>283</v>
      </c>
      <c r="P578" t="s">
        <v>1877</v>
      </c>
      <c r="Q578" t="s">
        <v>15014</v>
      </c>
      <c r="R578" t="s">
        <v>626</v>
      </c>
      <c r="S578">
        <v>1500</v>
      </c>
      <c r="T578" t="s">
        <v>1891</v>
      </c>
      <c r="U578" s="4">
        <v>45802.822256944448</v>
      </c>
      <c r="V578" t="str">
        <f>IFERROR(VLOOKUP(B578,#REF!,1,0),"")</f>
        <v/>
      </c>
      <c r="W578" t="str" cm="1">
        <f t="array" ref="W578">IFERROR(_xlfn.IFS(AND(V578="",X578&lt;&gt;"王园园组",X578&lt;&gt;"other"),K578,AND(V578="",X578="王园园组"),G578),"other")</f>
        <v>other</v>
      </c>
      <c r="X578" t="str" cm="1">
        <f t="array" ref="X578">IFERROR(_xlfn.IFS(AND(V578="",IFERROR(VLOOKUP(N578,#REF!,1,0),1)&lt;&gt;1),N578,AND(V578="",I578="王园园组"),"王园园组"),"other")</f>
        <v>other</v>
      </c>
      <c r="Y578">
        <f>IFERROR(_xlfn.XLOOKUP(MID(T578, FIND("#", SUBSTITUTE(T578, "-", "#", LEN(T578) - LEN(SUBSTITUTE(T578, "-", "")))) + 1, LEN(T578)),#REF!,#REF!),0)</f>
        <v>0</v>
      </c>
      <c r="Z578">
        <f>MONTH(续费明细实时[[#This Row],[success_time]])</f>
        <v>5</v>
      </c>
      <c r="AA578" s="8" t="e">
        <f>VLOOKUP(续费明细实时[[#This Row],[parent_user_id]],#REF!,27,0)</f>
        <v>#REF!</v>
      </c>
    </row>
    <row r="579" spans="1:27">
      <c r="A579" s="1">
        <v>45796</v>
      </c>
      <c r="B579" t="s">
        <v>16463</v>
      </c>
      <c r="C579" t="s">
        <v>16464</v>
      </c>
      <c r="D579" t="s">
        <v>558</v>
      </c>
      <c r="E579" t="s">
        <v>546</v>
      </c>
      <c r="F579">
        <v>60</v>
      </c>
      <c r="G579" t="s">
        <v>338</v>
      </c>
      <c r="H579" t="s">
        <v>559</v>
      </c>
      <c r="I579" t="s">
        <v>504</v>
      </c>
      <c r="J579">
        <v>10854</v>
      </c>
      <c r="K579" t="s">
        <v>338</v>
      </c>
      <c r="L579" t="s">
        <v>549</v>
      </c>
      <c r="M579" t="s">
        <v>559</v>
      </c>
      <c r="N579" t="s">
        <v>504</v>
      </c>
      <c r="O579" t="s">
        <v>325</v>
      </c>
      <c r="P579" t="s">
        <v>1877</v>
      </c>
      <c r="Q579" t="s">
        <v>16465</v>
      </c>
      <c r="R579" t="s">
        <v>626</v>
      </c>
      <c r="S579">
        <v>1528.6918470000001</v>
      </c>
      <c r="T579" t="s">
        <v>1891</v>
      </c>
      <c r="U579" s="4">
        <v>45796.86917824074</v>
      </c>
      <c r="V579" t="str">
        <f>IFERROR(VLOOKUP(B579,#REF!,1,0),"")</f>
        <v/>
      </c>
      <c r="W579" t="str" cm="1">
        <f t="array" ref="W579">IFERROR(_xlfn.IFS(AND(V579="",X579&lt;&gt;"王园园组",X579&lt;&gt;"other"),K579,AND(V579="",X579="王园园组"),G579),"other")</f>
        <v>other</v>
      </c>
      <c r="X579" t="str" cm="1">
        <f t="array" ref="X579">IFERROR(_xlfn.IFS(AND(V579="",IFERROR(VLOOKUP(N579,#REF!,1,0),1)&lt;&gt;1),N579,AND(V579="",I579="王园园组"),"王园园组"),"other")</f>
        <v>other</v>
      </c>
      <c r="Y579">
        <f>IFERROR(_xlfn.XLOOKUP(MID(T579, FIND("#", SUBSTITUTE(T579, "-", "#", LEN(T579) - LEN(SUBSTITUTE(T579, "-", "")))) + 1, LEN(T579)),#REF!,#REF!),0)</f>
        <v>0</v>
      </c>
      <c r="Z579">
        <f>MONTH(续费明细实时[[#This Row],[success_time]])</f>
        <v>5</v>
      </c>
      <c r="AA579" s="8" t="e">
        <f>VLOOKUP(续费明细实时[[#This Row],[parent_user_id]],#REF!,27,0)</f>
        <v>#REF!</v>
      </c>
    </row>
    <row r="580" spans="1:27">
      <c r="A580" s="1">
        <v>45788</v>
      </c>
      <c r="B580" t="s">
        <v>9258</v>
      </c>
      <c r="C580" t="s">
        <v>9259</v>
      </c>
      <c r="D580" t="s">
        <v>632</v>
      </c>
      <c r="E580" t="s">
        <v>546</v>
      </c>
      <c r="F580">
        <v>60</v>
      </c>
      <c r="G580" t="s">
        <v>1905</v>
      </c>
      <c r="H580" t="s">
        <v>559</v>
      </c>
      <c r="I580" t="s">
        <v>1876</v>
      </c>
      <c r="J580">
        <v>10970</v>
      </c>
      <c r="K580" t="s">
        <v>287</v>
      </c>
      <c r="L580" t="s">
        <v>549</v>
      </c>
      <c r="M580" t="s">
        <v>550</v>
      </c>
      <c r="N580" t="s">
        <v>136</v>
      </c>
      <c r="O580" t="s">
        <v>283</v>
      </c>
      <c r="P580" t="s">
        <v>1877</v>
      </c>
      <c r="Q580" t="s">
        <v>9260</v>
      </c>
      <c r="R580" t="s">
        <v>626</v>
      </c>
      <c r="S580">
        <v>1545</v>
      </c>
      <c r="T580" t="s">
        <v>1891</v>
      </c>
      <c r="U580" s="4">
        <v>45788.512395833335</v>
      </c>
      <c r="V580" t="str">
        <f>IFERROR(VLOOKUP(B580,#REF!,1,0),"")</f>
        <v/>
      </c>
      <c r="W580" t="str" cm="1">
        <f t="array" ref="W580">IFERROR(_xlfn.IFS(AND(V580="",X580&lt;&gt;"王园园组",X580&lt;&gt;"other"),K580,AND(V580="",X580="王园园组"),G580),"other")</f>
        <v>other</v>
      </c>
      <c r="X580" t="str" cm="1">
        <f t="array" ref="X580">IFERROR(_xlfn.IFS(AND(V580="",IFERROR(VLOOKUP(N580,#REF!,1,0),1)&lt;&gt;1),N580,AND(V580="",I580="王园园组"),"王园园组"),"other")</f>
        <v>other</v>
      </c>
      <c r="Y580">
        <f>IFERROR(_xlfn.XLOOKUP(MID(T580, FIND("#", SUBSTITUTE(T580, "-", "#", LEN(T580) - LEN(SUBSTITUTE(T580, "-", "")))) + 1, LEN(T580)),#REF!,#REF!),0)</f>
        <v>0</v>
      </c>
      <c r="Z580">
        <f>MONTH(续费明细实时[[#This Row],[success_time]])</f>
        <v>5</v>
      </c>
      <c r="AA580" s="8" t="e">
        <f>VLOOKUP(续费明细实时[[#This Row],[parent_user_id]],#REF!,27,0)</f>
        <v>#REF!</v>
      </c>
    </row>
    <row r="581" spans="1:27">
      <c r="A581" s="1">
        <v>45800</v>
      </c>
      <c r="B581" t="s">
        <v>16611</v>
      </c>
      <c r="C581" t="s">
        <v>16612</v>
      </c>
      <c r="D581" t="s">
        <v>1116</v>
      </c>
      <c r="E581" t="s">
        <v>546</v>
      </c>
      <c r="F581">
        <v>120</v>
      </c>
      <c r="G581" t="s">
        <v>2139</v>
      </c>
      <c r="H581" t="s">
        <v>559</v>
      </c>
      <c r="I581" t="s">
        <v>1876</v>
      </c>
      <c r="J581">
        <v>17750</v>
      </c>
      <c r="K581" t="s">
        <v>202</v>
      </c>
      <c r="L581" t="s">
        <v>549</v>
      </c>
      <c r="M581" t="s">
        <v>550</v>
      </c>
      <c r="N581" t="s">
        <v>551</v>
      </c>
      <c r="O581" t="s">
        <v>149</v>
      </c>
      <c r="P581" t="s">
        <v>1877</v>
      </c>
      <c r="Q581" t="s">
        <v>16613</v>
      </c>
      <c r="R581" t="s">
        <v>626</v>
      </c>
      <c r="S581">
        <v>2500</v>
      </c>
      <c r="T581" t="s">
        <v>1896</v>
      </c>
      <c r="U581" s="4">
        <v>45800.487164351849</v>
      </c>
      <c r="V581" t="str">
        <f>IFERROR(VLOOKUP(B581,#REF!,1,0),"")</f>
        <v/>
      </c>
      <c r="W581" t="str" cm="1">
        <f t="array" ref="W581">IFERROR(_xlfn.IFS(AND(V581="",X581&lt;&gt;"王园园组",X581&lt;&gt;"other"),K581,AND(V581="",X581="王园园组"),G581),"other")</f>
        <v>other</v>
      </c>
      <c r="X581" t="str" cm="1">
        <f t="array" ref="X581">IFERROR(_xlfn.IFS(AND(V581="",IFERROR(VLOOKUP(N581,#REF!,1,0),1)&lt;&gt;1),N581,AND(V581="",I581="王园园组"),"王园园组"),"other")</f>
        <v>other</v>
      </c>
      <c r="Y581">
        <f>IFERROR(_xlfn.XLOOKUP(MID(T581, FIND("#", SUBSTITUTE(T581, "-", "#", LEN(T581) - LEN(SUBSTITUTE(T581, "-", "")))) + 1, LEN(T581)),#REF!,#REF!),0)</f>
        <v>0</v>
      </c>
      <c r="Z581">
        <f>MONTH(续费明细实时[[#This Row],[success_time]])</f>
        <v>5</v>
      </c>
      <c r="AA581" s="8" t="e">
        <f>VLOOKUP(续费明细实时[[#This Row],[parent_user_id]],#REF!,27,0)</f>
        <v>#REF!</v>
      </c>
    </row>
    <row r="582" spans="1:27">
      <c r="A582" s="1">
        <v>45789</v>
      </c>
      <c r="B582" t="s">
        <v>9325</v>
      </c>
      <c r="C582" t="s">
        <v>9326</v>
      </c>
      <c r="D582" t="s">
        <v>632</v>
      </c>
      <c r="E582" t="s">
        <v>546</v>
      </c>
      <c r="F582">
        <v>120</v>
      </c>
      <c r="G582" t="s">
        <v>12956</v>
      </c>
      <c r="H582" t="s">
        <v>559</v>
      </c>
      <c r="I582" t="s">
        <v>1876</v>
      </c>
      <c r="J582">
        <v>17750</v>
      </c>
      <c r="K582" t="s">
        <v>260</v>
      </c>
      <c r="L582" t="s">
        <v>549</v>
      </c>
      <c r="M582" t="s">
        <v>550</v>
      </c>
      <c r="N582" t="s">
        <v>136</v>
      </c>
      <c r="O582" t="s">
        <v>147</v>
      </c>
      <c r="P582" t="s">
        <v>1877</v>
      </c>
      <c r="Q582" t="s">
        <v>9327</v>
      </c>
      <c r="R582" t="s">
        <v>626</v>
      </c>
      <c r="S582">
        <v>2500</v>
      </c>
      <c r="T582" t="s">
        <v>1896</v>
      </c>
      <c r="U582" s="4">
        <v>45789.408182870371</v>
      </c>
      <c r="V582" t="str">
        <f>IFERROR(VLOOKUP(B582,#REF!,1,0),"")</f>
        <v/>
      </c>
      <c r="W582" t="str" cm="1">
        <f t="array" ref="W582">IFERROR(_xlfn.IFS(AND(V582="",X582&lt;&gt;"王园园组",X582&lt;&gt;"other"),K582,AND(V582="",X582="王园园组"),G582),"other")</f>
        <v>other</v>
      </c>
      <c r="X582" t="str" cm="1">
        <f t="array" ref="X582">IFERROR(_xlfn.IFS(AND(V582="",IFERROR(VLOOKUP(N582,#REF!,1,0),1)&lt;&gt;1),N582,AND(V582="",I582="王园园组"),"王园园组"),"other")</f>
        <v>other</v>
      </c>
      <c r="Y582">
        <f>IFERROR(_xlfn.XLOOKUP(MID(T582, FIND("#", SUBSTITUTE(T582, "-", "#", LEN(T582) - LEN(SUBSTITUTE(T582, "-", "")))) + 1, LEN(T582)),#REF!,#REF!),0)</f>
        <v>0</v>
      </c>
      <c r="Z582">
        <f>MONTH(续费明细实时[[#This Row],[success_time]])</f>
        <v>5</v>
      </c>
      <c r="AA582" s="8" t="e">
        <f>VLOOKUP(续费明细实时[[#This Row],[parent_user_id]],#REF!,27,0)</f>
        <v>#REF!</v>
      </c>
    </row>
    <row r="583" spans="1:27">
      <c r="A583" s="1">
        <v>45801</v>
      </c>
      <c r="B583" t="s">
        <v>16768</v>
      </c>
      <c r="C583" t="s">
        <v>16769</v>
      </c>
      <c r="D583" t="s">
        <v>548</v>
      </c>
      <c r="E583" t="s">
        <v>546</v>
      </c>
      <c r="F583">
        <v>120</v>
      </c>
      <c r="G583" t="s">
        <v>1905</v>
      </c>
      <c r="H583" t="s">
        <v>559</v>
      </c>
      <c r="I583" t="s">
        <v>1876</v>
      </c>
      <c r="J583">
        <v>18283</v>
      </c>
      <c r="K583" t="s">
        <v>212</v>
      </c>
      <c r="L583" t="s">
        <v>549</v>
      </c>
      <c r="M583" t="s">
        <v>550</v>
      </c>
      <c r="N583" t="s">
        <v>551</v>
      </c>
      <c r="O583" t="s">
        <v>149</v>
      </c>
      <c r="P583" t="s">
        <v>1877</v>
      </c>
      <c r="Q583" t="s">
        <v>16770</v>
      </c>
      <c r="R583" t="s">
        <v>626</v>
      </c>
      <c r="S583">
        <v>2575</v>
      </c>
      <c r="T583" t="s">
        <v>1896</v>
      </c>
      <c r="U583" s="4">
        <v>45801.426076388889</v>
      </c>
      <c r="V583" t="str">
        <f>IFERROR(VLOOKUP(B583,#REF!,1,0),"")</f>
        <v/>
      </c>
      <c r="W583" t="str" cm="1">
        <f t="array" ref="W583">IFERROR(_xlfn.IFS(AND(V583="",X583&lt;&gt;"王园园组",X583&lt;&gt;"other"),K583,AND(V583="",X583="王园园组"),G583),"other")</f>
        <v>other</v>
      </c>
      <c r="X583" t="str" cm="1">
        <f t="array" ref="X583">IFERROR(_xlfn.IFS(AND(V583="",IFERROR(VLOOKUP(N583,#REF!,1,0),1)&lt;&gt;1),N583,AND(V583="",I583="王园园组"),"王园园组"),"other")</f>
        <v>other</v>
      </c>
      <c r="Y583">
        <f>IFERROR(_xlfn.XLOOKUP(MID(T583, FIND("#", SUBSTITUTE(T583, "-", "#", LEN(T583) - LEN(SUBSTITUTE(T583, "-", "")))) + 1, LEN(T583)),#REF!,#REF!),0)</f>
        <v>0</v>
      </c>
      <c r="Z583">
        <f>MONTH(续费明细实时[[#This Row],[success_time]])</f>
        <v>5</v>
      </c>
      <c r="AA583" s="8" t="e">
        <f>VLOOKUP(续费明细实时[[#This Row],[parent_user_id]],#REF!,27,0)</f>
        <v>#REF!</v>
      </c>
    </row>
    <row r="584" spans="1:27">
      <c r="A584" s="1">
        <v>45789</v>
      </c>
      <c r="B584" t="s">
        <v>10990</v>
      </c>
      <c r="C584" t="s">
        <v>10991</v>
      </c>
      <c r="D584" t="s">
        <v>548</v>
      </c>
      <c r="E584" t="s">
        <v>546</v>
      </c>
      <c r="F584">
        <v>120</v>
      </c>
      <c r="G584" t="s">
        <v>1883</v>
      </c>
      <c r="H584" t="s">
        <v>559</v>
      </c>
      <c r="I584" t="s">
        <v>1876</v>
      </c>
      <c r="J584">
        <v>17750</v>
      </c>
      <c r="K584" t="s">
        <v>211</v>
      </c>
      <c r="L584" t="s">
        <v>549</v>
      </c>
      <c r="M584" t="s">
        <v>550</v>
      </c>
      <c r="N584" t="s">
        <v>551</v>
      </c>
      <c r="O584" t="s">
        <v>149</v>
      </c>
      <c r="P584" t="s">
        <v>1877</v>
      </c>
      <c r="Q584" t="s">
        <v>10992</v>
      </c>
      <c r="R584" t="s">
        <v>626</v>
      </c>
      <c r="S584">
        <v>2500</v>
      </c>
      <c r="T584" t="s">
        <v>1896</v>
      </c>
      <c r="U584" s="4">
        <v>45789.556122685186</v>
      </c>
      <c r="V584" t="str">
        <f>IFERROR(VLOOKUP(B584,#REF!,1,0),"")</f>
        <v/>
      </c>
      <c r="W584" t="str" cm="1">
        <f t="array" ref="W584">IFERROR(_xlfn.IFS(AND(V584="",X584&lt;&gt;"王园园组",X584&lt;&gt;"other"),K584,AND(V584="",X584="王园园组"),G584),"other")</f>
        <v>other</v>
      </c>
      <c r="X584" t="str" cm="1">
        <f t="array" ref="X584">IFERROR(_xlfn.IFS(AND(V584="",IFERROR(VLOOKUP(N584,#REF!,1,0),1)&lt;&gt;1),N584,AND(V584="",I584="王园园组"),"王园园组"),"other")</f>
        <v>other</v>
      </c>
      <c r="Y584">
        <f>IFERROR(_xlfn.XLOOKUP(MID(T584, FIND("#", SUBSTITUTE(T584, "-", "#", LEN(T584) - LEN(SUBSTITUTE(T584, "-", "")))) + 1, LEN(T584)),#REF!,#REF!),0)</f>
        <v>0</v>
      </c>
      <c r="Z584">
        <f>MONTH(续费明细实时[[#This Row],[success_time]])</f>
        <v>5</v>
      </c>
      <c r="AA584" s="8" t="e">
        <f>VLOOKUP(续费明细实时[[#This Row],[parent_user_id]],#REF!,27,0)</f>
        <v>#REF!</v>
      </c>
    </row>
    <row r="585" spans="1:27">
      <c r="A585" s="1">
        <v>45785</v>
      </c>
      <c r="B585" t="s">
        <v>2825</v>
      </c>
      <c r="C585" t="s">
        <v>2826</v>
      </c>
      <c r="D585" t="s">
        <v>548</v>
      </c>
      <c r="E585" t="s">
        <v>546</v>
      </c>
      <c r="F585">
        <v>120</v>
      </c>
      <c r="G585" t="s">
        <v>2046</v>
      </c>
      <c r="H585" t="s">
        <v>559</v>
      </c>
      <c r="I585" t="s">
        <v>1876</v>
      </c>
      <c r="J585">
        <v>18283</v>
      </c>
      <c r="K585" t="s">
        <v>258</v>
      </c>
      <c r="L585" t="s">
        <v>549</v>
      </c>
      <c r="M585" t="s">
        <v>550</v>
      </c>
      <c r="N585" t="s">
        <v>136</v>
      </c>
      <c r="O585" t="s">
        <v>147</v>
      </c>
      <c r="P585" t="s">
        <v>1877</v>
      </c>
      <c r="Q585" t="s">
        <v>2827</v>
      </c>
      <c r="R585" t="s">
        <v>626</v>
      </c>
      <c r="S585">
        <v>2575</v>
      </c>
      <c r="T585" t="s">
        <v>1896</v>
      </c>
      <c r="U585" s="4">
        <v>45785.510451388887</v>
      </c>
      <c r="V585" t="str">
        <f>IFERROR(VLOOKUP(B585,#REF!,1,0),"")</f>
        <v/>
      </c>
      <c r="W585" t="str" cm="1">
        <f t="array" ref="W585">IFERROR(_xlfn.IFS(AND(V585="",X585&lt;&gt;"王园园组",X585&lt;&gt;"other"),K585,AND(V585="",X585="王园园组"),G585),"other")</f>
        <v>other</v>
      </c>
      <c r="X585" t="str" cm="1">
        <f t="array" ref="X585">IFERROR(_xlfn.IFS(AND(V585="",IFERROR(VLOOKUP(N585,#REF!,1,0),1)&lt;&gt;1),N585,AND(V585="",I585="王园园组"),"王园园组"),"other")</f>
        <v>other</v>
      </c>
      <c r="Y585">
        <f>IFERROR(_xlfn.XLOOKUP(MID(T585, FIND("#", SUBSTITUTE(T585, "-", "#", LEN(T585) - LEN(SUBSTITUTE(T585, "-", "")))) + 1, LEN(T585)),#REF!,#REF!),0)</f>
        <v>0</v>
      </c>
      <c r="Z585">
        <f>MONTH(续费明细实时[[#This Row],[success_time]])</f>
        <v>5</v>
      </c>
      <c r="AA585" s="8" t="e">
        <f>VLOOKUP(续费明细实时[[#This Row],[parent_user_id]],#REF!,27,0)</f>
        <v>#REF!</v>
      </c>
    </row>
    <row r="586" spans="1:27">
      <c r="A586" s="1">
        <v>45795</v>
      </c>
      <c r="B586" t="s">
        <v>16786</v>
      </c>
      <c r="C586" t="s">
        <v>16787</v>
      </c>
      <c r="D586" t="s">
        <v>578</v>
      </c>
      <c r="E586" t="s">
        <v>546</v>
      </c>
      <c r="F586">
        <v>120</v>
      </c>
      <c r="G586" t="s">
        <v>1946</v>
      </c>
      <c r="H586" t="s">
        <v>559</v>
      </c>
      <c r="I586" t="s">
        <v>1876</v>
      </c>
      <c r="J586">
        <v>17750</v>
      </c>
      <c r="K586" t="s">
        <v>302</v>
      </c>
      <c r="L586" t="s">
        <v>549</v>
      </c>
      <c r="M586" t="s">
        <v>550</v>
      </c>
      <c r="N586" t="s">
        <v>136</v>
      </c>
      <c r="O586" t="s">
        <v>143</v>
      </c>
      <c r="P586" t="s">
        <v>1877</v>
      </c>
      <c r="Q586" t="s">
        <v>16788</v>
      </c>
      <c r="R586" t="s">
        <v>626</v>
      </c>
      <c r="S586">
        <v>2500</v>
      </c>
      <c r="T586" t="s">
        <v>1896</v>
      </c>
      <c r="U586" s="4">
        <v>45795.650555555556</v>
      </c>
      <c r="V586" t="str">
        <f>IFERROR(VLOOKUP(B586,#REF!,1,0),"")</f>
        <v/>
      </c>
      <c r="W586" t="str" cm="1">
        <f t="array" ref="W586">IFERROR(_xlfn.IFS(AND(V586="",X586&lt;&gt;"王园园组",X586&lt;&gt;"other"),K586,AND(V586="",X586="王园园组"),G586),"other")</f>
        <v>other</v>
      </c>
      <c r="X586" t="str" cm="1">
        <f t="array" ref="X586">IFERROR(_xlfn.IFS(AND(V586="",IFERROR(VLOOKUP(N586,#REF!,1,0),1)&lt;&gt;1),N586,AND(V586="",I586="王园园组"),"王园园组"),"other")</f>
        <v>other</v>
      </c>
      <c r="Y586">
        <f>IFERROR(_xlfn.XLOOKUP(MID(T586, FIND("#", SUBSTITUTE(T586, "-", "#", LEN(T586) - LEN(SUBSTITUTE(T586, "-", "")))) + 1, LEN(T586)),#REF!,#REF!),0)</f>
        <v>0</v>
      </c>
      <c r="Z586">
        <f>MONTH(续费明细实时[[#This Row],[success_time]])</f>
        <v>5</v>
      </c>
      <c r="AA586" s="8" t="e">
        <f>VLOOKUP(续费明细实时[[#This Row],[parent_user_id]],#REF!,27,0)</f>
        <v>#REF!</v>
      </c>
    </row>
    <row r="587" spans="1:27">
      <c r="A587" s="1">
        <v>45785</v>
      </c>
      <c r="B587" t="s">
        <v>2819</v>
      </c>
      <c r="C587" t="s">
        <v>2820</v>
      </c>
      <c r="D587" t="s">
        <v>548</v>
      </c>
      <c r="E587" t="s">
        <v>546</v>
      </c>
      <c r="F587">
        <v>120</v>
      </c>
      <c r="G587" t="s">
        <v>2005</v>
      </c>
      <c r="H587" t="s">
        <v>559</v>
      </c>
      <c r="I587" t="s">
        <v>1876</v>
      </c>
      <c r="J587">
        <v>17750</v>
      </c>
      <c r="K587" t="s">
        <v>200</v>
      </c>
      <c r="L587" t="s">
        <v>549</v>
      </c>
      <c r="M587" t="s">
        <v>550</v>
      </c>
      <c r="N587" t="s">
        <v>551</v>
      </c>
      <c r="O587" t="s">
        <v>149</v>
      </c>
      <c r="P587" t="s">
        <v>1877</v>
      </c>
      <c r="Q587" t="s">
        <v>2821</v>
      </c>
      <c r="R587" t="s">
        <v>626</v>
      </c>
      <c r="S587">
        <v>2500</v>
      </c>
      <c r="T587" t="s">
        <v>1896</v>
      </c>
      <c r="U587" s="4">
        <v>45785.53628472222</v>
      </c>
      <c r="V587" t="str">
        <f>IFERROR(VLOOKUP(B587,#REF!,1,0),"")</f>
        <v/>
      </c>
      <c r="W587" t="str" cm="1">
        <f t="array" ref="W587">IFERROR(_xlfn.IFS(AND(V587="",X587&lt;&gt;"王园园组",X587&lt;&gt;"other"),K587,AND(V587="",X587="王园园组"),G587),"other")</f>
        <v>other</v>
      </c>
      <c r="X587" t="str" cm="1">
        <f t="array" ref="X587">IFERROR(_xlfn.IFS(AND(V587="",IFERROR(VLOOKUP(N587,#REF!,1,0),1)&lt;&gt;1),N587,AND(V587="",I587="王园园组"),"王园园组"),"other")</f>
        <v>other</v>
      </c>
      <c r="Y587">
        <f>IFERROR(_xlfn.XLOOKUP(MID(T587, FIND("#", SUBSTITUTE(T587, "-", "#", LEN(T587) - LEN(SUBSTITUTE(T587, "-", "")))) + 1, LEN(T587)),#REF!,#REF!),0)</f>
        <v>0</v>
      </c>
      <c r="Z587">
        <f>MONTH(续费明细实时[[#This Row],[success_time]])</f>
        <v>5</v>
      </c>
      <c r="AA587" s="8" t="e">
        <f>VLOOKUP(续费明细实时[[#This Row],[parent_user_id]],#REF!,27,0)</f>
        <v>#REF!</v>
      </c>
    </row>
    <row r="588" spans="1:27">
      <c r="A588" s="1">
        <v>45793</v>
      </c>
      <c r="B588" t="s">
        <v>16792</v>
      </c>
      <c r="C588" t="s">
        <v>16793</v>
      </c>
      <c r="D588" t="s">
        <v>1104</v>
      </c>
      <c r="E588" t="s">
        <v>1102</v>
      </c>
      <c r="F588">
        <v>180</v>
      </c>
      <c r="G588" t="s">
        <v>363</v>
      </c>
      <c r="H588" t="s">
        <v>559</v>
      </c>
      <c r="I588" t="s">
        <v>163</v>
      </c>
      <c r="J588">
        <v>15357</v>
      </c>
      <c r="K588" t="s">
        <v>363</v>
      </c>
      <c r="L588" t="s">
        <v>549</v>
      </c>
      <c r="M588" t="s">
        <v>559</v>
      </c>
      <c r="N588" t="s">
        <v>163</v>
      </c>
      <c r="O588" t="s">
        <v>473</v>
      </c>
      <c r="P588" t="s">
        <v>1877</v>
      </c>
      <c r="Q588" t="s">
        <v>16794</v>
      </c>
      <c r="R588" t="s">
        <v>626</v>
      </c>
      <c r="S588">
        <v>2163</v>
      </c>
      <c r="T588" t="s">
        <v>13028</v>
      </c>
      <c r="U588" s="4">
        <v>45793.595370370371</v>
      </c>
      <c r="V588" t="str">
        <f>IFERROR(VLOOKUP(B588,#REF!,1,0),"")</f>
        <v/>
      </c>
      <c r="W588" t="str" cm="1">
        <f t="array" ref="W588">IFERROR(_xlfn.IFS(AND(V588="",X588&lt;&gt;"王园园组",X588&lt;&gt;"other"),K588,AND(V588="",X588="王园园组"),G588),"other")</f>
        <v>other</v>
      </c>
      <c r="X588" t="str" cm="1">
        <f t="array" ref="X588">IFERROR(_xlfn.IFS(AND(V588="",IFERROR(VLOOKUP(N588,#REF!,1,0),1)&lt;&gt;1),N588,AND(V588="",I588="王园园组"),"王园园组"),"other")</f>
        <v>other</v>
      </c>
      <c r="Y588">
        <f>IFERROR(_xlfn.XLOOKUP(MID(T588, FIND("#", SUBSTITUTE(T588, "-", "#", LEN(T588) - LEN(SUBSTITUTE(T588, "-", "")))) + 1, LEN(T588)),#REF!,#REF!),0)</f>
        <v>0</v>
      </c>
      <c r="Z588">
        <f>MONTH(续费明细实时[[#This Row],[success_time]])</f>
        <v>5</v>
      </c>
      <c r="AA588" s="8" t="e">
        <f>VLOOKUP(续费明细实时[[#This Row],[parent_user_id]],#REF!,27,0)</f>
        <v>#REF!</v>
      </c>
    </row>
    <row r="589" spans="1:27" hidden="1">
      <c r="A589" s="1">
        <v>45805</v>
      </c>
      <c r="B589" t="s">
        <v>29654</v>
      </c>
      <c r="C589" t="s">
        <v>29655</v>
      </c>
      <c r="D589" t="s">
        <v>648</v>
      </c>
      <c r="E589" t="s">
        <v>546</v>
      </c>
      <c r="F589">
        <v>36</v>
      </c>
      <c r="G589" t="s">
        <v>2885</v>
      </c>
      <c r="H589" t="s">
        <v>806</v>
      </c>
      <c r="I589" t="s">
        <v>626</v>
      </c>
      <c r="J589">
        <v>8822</v>
      </c>
      <c r="K589" t="s">
        <v>626</v>
      </c>
      <c r="L589" t="s">
        <v>649</v>
      </c>
      <c r="M589" t="s">
        <v>649</v>
      </c>
      <c r="N589" t="s">
        <v>649</v>
      </c>
      <c r="O589" t="s">
        <v>649</v>
      </c>
      <c r="P589" t="s">
        <v>1877</v>
      </c>
      <c r="Q589" t="s">
        <v>29656</v>
      </c>
      <c r="R589" t="s">
        <v>626</v>
      </c>
      <c r="S589">
        <v>1242.5759889999999</v>
      </c>
      <c r="T589" t="s">
        <v>557</v>
      </c>
      <c r="U589" s="4">
        <v>45805.543599537035</v>
      </c>
      <c r="V589" t="str">
        <f>IFERROR(VLOOKUP(B589,#REF!,1,0),"")</f>
        <v/>
      </c>
      <c r="W589" t="str" cm="1">
        <f t="array" ref="W589">IFERROR(_xlfn.IFS(AND(V589="",X589&lt;&gt;"王园园组",X589&lt;&gt;"other"),K589,AND(V589="",X589="王园园组"),G589),"other")</f>
        <v>other</v>
      </c>
      <c r="X589" t="str" cm="1">
        <f t="array" ref="X589">IFERROR(_xlfn.IFS(AND(V589="",IFERROR(VLOOKUP(N589,#REF!,1,0),1)&lt;&gt;1),N589,AND(V589="",I589="王园园组"),"王园园组"),"other")</f>
        <v>other</v>
      </c>
      <c r="Y589">
        <f>IFERROR(_xlfn.XLOOKUP(MID(T589, FIND("#", SUBSTITUTE(T589, "-", "#", LEN(T589) - LEN(SUBSTITUTE(T589, "-", "")))) + 1, LEN(T589)),#REF!,#REF!),0)</f>
        <v>0</v>
      </c>
      <c r="Z589">
        <f>MONTH(续费明细实时[[#This Row],[success_time]])</f>
        <v>5</v>
      </c>
      <c r="AA589" s="8" t="e">
        <f>VLOOKUP(续费明细实时[[#This Row],[parent_user_id]],#REF!,27,0)</f>
        <v>#REF!</v>
      </c>
    </row>
    <row r="590" spans="1:27">
      <c r="A590" s="1">
        <v>45801</v>
      </c>
      <c r="B590" t="s">
        <v>16829</v>
      </c>
      <c r="C590" t="s">
        <v>16830</v>
      </c>
      <c r="D590" t="s">
        <v>896</v>
      </c>
      <c r="E590" t="s">
        <v>546</v>
      </c>
      <c r="F590">
        <v>120</v>
      </c>
      <c r="G590" t="s">
        <v>1909</v>
      </c>
      <c r="H590" t="s">
        <v>559</v>
      </c>
      <c r="I590" t="s">
        <v>1876</v>
      </c>
      <c r="J590">
        <v>17750</v>
      </c>
      <c r="K590" t="s">
        <v>273</v>
      </c>
      <c r="L590" t="s">
        <v>549</v>
      </c>
      <c r="M590" t="s">
        <v>550</v>
      </c>
      <c r="N590" t="s">
        <v>136</v>
      </c>
      <c r="O590" t="s">
        <v>139</v>
      </c>
      <c r="P590" t="s">
        <v>1877</v>
      </c>
      <c r="Q590" t="s">
        <v>16831</v>
      </c>
      <c r="R590" t="s">
        <v>626</v>
      </c>
      <c r="S590">
        <v>2500</v>
      </c>
      <c r="T590" t="s">
        <v>1896</v>
      </c>
      <c r="U590" s="4">
        <v>45801.863981481481</v>
      </c>
      <c r="V590" t="str">
        <f>IFERROR(VLOOKUP(B590,#REF!,1,0),"")</f>
        <v/>
      </c>
      <c r="W590" t="str" cm="1">
        <f t="array" ref="W590">IFERROR(_xlfn.IFS(AND(V590="",X590&lt;&gt;"王园园组",X590&lt;&gt;"other"),K590,AND(V590="",X590="王园园组"),G590),"other")</f>
        <v>other</v>
      </c>
      <c r="X590" t="str" cm="1">
        <f t="array" ref="X590">IFERROR(_xlfn.IFS(AND(V590="",IFERROR(VLOOKUP(N590,#REF!,1,0),1)&lt;&gt;1),N590,AND(V590="",I590="王园园组"),"王园园组"),"other")</f>
        <v>other</v>
      </c>
      <c r="Y590">
        <f>IFERROR(_xlfn.XLOOKUP(MID(T590, FIND("#", SUBSTITUTE(T590, "-", "#", LEN(T590) - LEN(SUBSTITUTE(T590, "-", "")))) + 1, LEN(T590)),#REF!,#REF!),0)</f>
        <v>0</v>
      </c>
      <c r="Z590">
        <f>MONTH(续费明细实时[[#This Row],[success_time]])</f>
        <v>5</v>
      </c>
      <c r="AA590" s="8" t="e">
        <f>VLOOKUP(续费明细实时[[#This Row],[parent_user_id]],#REF!,27,0)</f>
        <v>#REF!</v>
      </c>
    </row>
    <row r="591" spans="1:27">
      <c r="A591" s="1">
        <v>45803</v>
      </c>
      <c r="B591" t="s">
        <v>29657</v>
      </c>
      <c r="C591" t="s">
        <v>29658</v>
      </c>
      <c r="D591" t="s">
        <v>548</v>
      </c>
      <c r="E591" t="s">
        <v>546</v>
      </c>
      <c r="F591">
        <v>120</v>
      </c>
      <c r="G591" t="s">
        <v>2031</v>
      </c>
      <c r="H591" t="s">
        <v>559</v>
      </c>
      <c r="I591" t="s">
        <v>1876</v>
      </c>
      <c r="J591">
        <v>17750</v>
      </c>
      <c r="K591" t="s">
        <v>258</v>
      </c>
      <c r="L591" t="s">
        <v>549</v>
      </c>
      <c r="M591" t="s">
        <v>550</v>
      </c>
      <c r="N591" t="s">
        <v>136</v>
      </c>
      <c r="O591" t="s">
        <v>147</v>
      </c>
      <c r="P591" t="s">
        <v>1877</v>
      </c>
      <c r="Q591" t="s">
        <v>29659</v>
      </c>
      <c r="R591" t="s">
        <v>626</v>
      </c>
      <c r="S591">
        <v>2500</v>
      </c>
      <c r="T591" t="s">
        <v>1896</v>
      </c>
      <c r="U591" s="4">
        <v>45803.71974537037</v>
      </c>
      <c r="V591" t="str">
        <f>IFERROR(VLOOKUP(B591,#REF!,1,0),"")</f>
        <v/>
      </c>
      <c r="W591" t="str" cm="1">
        <f t="array" ref="W591">IFERROR(_xlfn.IFS(AND(V591="",X591&lt;&gt;"王园园组",X591&lt;&gt;"other"),K591,AND(V591="",X591="王园园组"),G591),"other")</f>
        <v>other</v>
      </c>
      <c r="X591" t="str" cm="1">
        <f t="array" ref="X591">IFERROR(_xlfn.IFS(AND(V591="",IFERROR(VLOOKUP(N591,#REF!,1,0),1)&lt;&gt;1),N591,AND(V591="",I591="王园园组"),"王园园组"),"other")</f>
        <v>other</v>
      </c>
      <c r="Y591">
        <f>IFERROR(_xlfn.XLOOKUP(MID(T591, FIND("#", SUBSTITUTE(T591, "-", "#", LEN(T591) - LEN(SUBSTITUTE(T591, "-", "")))) + 1, LEN(T591)),#REF!,#REF!),0)</f>
        <v>0</v>
      </c>
      <c r="Z591">
        <f>MONTH(续费明细实时[[#This Row],[success_time]])</f>
        <v>5</v>
      </c>
      <c r="AA591" s="8" t="e">
        <f>VLOOKUP(续费明细实时[[#This Row],[parent_user_id]],#REF!,27,0)</f>
        <v>#REF!</v>
      </c>
    </row>
    <row r="592" spans="1:27">
      <c r="A592" s="1">
        <v>45793</v>
      </c>
      <c r="B592" t="s">
        <v>16820</v>
      </c>
      <c r="C592" t="s">
        <v>16821</v>
      </c>
      <c r="D592" t="s">
        <v>548</v>
      </c>
      <c r="E592" t="s">
        <v>546</v>
      </c>
      <c r="F592">
        <v>60</v>
      </c>
      <c r="G592" t="s">
        <v>2061</v>
      </c>
      <c r="H592" t="s">
        <v>559</v>
      </c>
      <c r="I592" t="s">
        <v>1876</v>
      </c>
      <c r="J592">
        <v>10650</v>
      </c>
      <c r="K592" t="s">
        <v>287</v>
      </c>
      <c r="L592" t="s">
        <v>549</v>
      </c>
      <c r="M592" t="s">
        <v>550</v>
      </c>
      <c r="N592" t="s">
        <v>136</v>
      </c>
      <c r="O592" t="s">
        <v>283</v>
      </c>
      <c r="P592" t="s">
        <v>1877</v>
      </c>
      <c r="Q592" t="s">
        <v>16822</v>
      </c>
      <c r="R592" t="s">
        <v>626</v>
      </c>
      <c r="S592">
        <v>1500</v>
      </c>
      <c r="T592" t="s">
        <v>1891</v>
      </c>
      <c r="U592" s="4">
        <v>45793.432025462964</v>
      </c>
      <c r="V592" t="str">
        <f>IFERROR(VLOOKUP(B592,#REF!,1,0),"")</f>
        <v/>
      </c>
      <c r="W592" t="str" cm="1">
        <f t="array" ref="W592">IFERROR(_xlfn.IFS(AND(V592="",X592&lt;&gt;"王园园组",X592&lt;&gt;"other"),K592,AND(V592="",X592="王园园组"),G592),"other")</f>
        <v>other</v>
      </c>
      <c r="X592" t="str" cm="1">
        <f t="array" ref="X592">IFERROR(_xlfn.IFS(AND(V592="",IFERROR(VLOOKUP(N592,#REF!,1,0),1)&lt;&gt;1),N592,AND(V592="",I592="王园园组"),"王园园组"),"other")</f>
        <v>other</v>
      </c>
      <c r="Y592">
        <f>IFERROR(_xlfn.XLOOKUP(MID(T592, FIND("#", SUBSTITUTE(T592, "-", "#", LEN(T592) - LEN(SUBSTITUTE(T592, "-", "")))) + 1, LEN(T592)),#REF!,#REF!),0)</f>
        <v>0</v>
      </c>
      <c r="Z592">
        <f>MONTH(续费明细实时[[#This Row],[success_time]])</f>
        <v>5</v>
      </c>
      <c r="AA592" s="8" t="e">
        <f>VLOOKUP(续费明细实时[[#This Row],[parent_user_id]],#REF!,27,0)</f>
        <v>#REF!</v>
      </c>
    </row>
    <row r="593" spans="1:27">
      <c r="A593" s="1">
        <v>45778</v>
      </c>
      <c r="B593" t="s">
        <v>2919</v>
      </c>
      <c r="C593" t="s">
        <v>2920</v>
      </c>
      <c r="D593" t="s">
        <v>548</v>
      </c>
      <c r="E593" t="s">
        <v>546</v>
      </c>
      <c r="F593">
        <v>48</v>
      </c>
      <c r="G593" t="s">
        <v>1982</v>
      </c>
      <c r="H593" t="s">
        <v>550</v>
      </c>
      <c r="I593" t="s">
        <v>1889</v>
      </c>
      <c r="J593">
        <v>11346</v>
      </c>
      <c r="K593" t="s">
        <v>287</v>
      </c>
      <c r="L593" t="s">
        <v>549</v>
      </c>
      <c r="M593" t="s">
        <v>550</v>
      </c>
      <c r="N593" t="s">
        <v>136</v>
      </c>
      <c r="O593" t="s">
        <v>283</v>
      </c>
      <c r="P593" t="s">
        <v>1877</v>
      </c>
      <c r="Q593" t="s">
        <v>2921</v>
      </c>
      <c r="R593" t="s">
        <v>626</v>
      </c>
      <c r="S593">
        <v>1598</v>
      </c>
      <c r="T593" t="s">
        <v>571</v>
      </c>
      <c r="U593" s="4">
        <v>45778.431134259263</v>
      </c>
      <c r="V593" t="str">
        <f>IFERROR(VLOOKUP(B593,#REF!,1,0),"")</f>
        <v/>
      </c>
      <c r="W593" t="str" cm="1">
        <f t="array" ref="W593">IFERROR(_xlfn.IFS(AND(V593="",X593&lt;&gt;"王园园组",X593&lt;&gt;"other"),K593,AND(V593="",X593="王园园组"),G593),"other")</f>
        <v>other</v>
      </c>
      <c r="X593" t="str" cm="1">
        <f t="array" ref="X593">IFERROR(_xlfn.IFS(AND(V593="",IFERROR(VLOOKUP(N593,#REF!,1,0),1)&lt;&gt;1),N593,AND(V593="",I593="王园园组"),"王园园组"),"other")</f>
        <v>other</v>
      </c>
      <c r="Y593">
        <f>IFERROR(_xlfn.XLOOKUP(MID(T593, FIND("#", SUBSTITUTE(T593, "-", "#", LEN(T593) - LEN(SUBSTITUTE(T593, "-", "")))) + 1, LEN(T593)),#REF!,#REF!),0)</f>
        <v>0</v>
      </c>
      <c r="Z593">
        <f>MONTH(续费明细实时[[#This Row],[success_time]])</f>
        <v>5</v>
      </c>
      <c r="AA593" s="8" t="e">
        <f>VLOOKUP(续费明细实时[[#This Row],[parent_user_id]],#REF!,27,0)</f>
        <v>#REF!</v>
      </c>
    </row>
    <row r="594" spans="1:27">
      <c r="A594" s="1">
        <v>45799</v>
      </c>
      <c r="B594" t="s">
        <v>15708</v>
      </c>
      <c r="C594" t="s">
        <v>15709</v>
      </c>
      <c r="D594" t="s">
        <v>548</v>
      </c>
      <c r="E594" t="s">
        <v>546</v>
      </c>
      <c r="F594">
        <v>60</v>
      </c>
      <c r="G594" t="s">
        <v>1909</v>
      </c>
      <c r="H594" t="s">
        <v>559</v>
      </c>
      <c r="I594" t="s">
        <v>1876</v>
      </c>
      <c r="J594">
        <v>10970</v>
      </c>
      <c r="K594" t="s">
        <v>323</v>
      </c>
      <c r="L594" t="s">
        <v>549</v>
      </c>
      <c r="M594" t="s">
        <v>550</v>
      </c>
      <c r="N594" t="s">
        <v>616</v>
      </c>
      <c r="O594" t="s">
        <v>314</v>
      </c>
      <c r="P594" t="s">
        <v>1877</v>
      </c>
      <c r="Q594" t="s">
        <v>15710</v>
      </c>
      <c r="R594" t="s">
        <v>626</v>
      </c>
      <c r="S594">
        <v>1545</v>
      </c>
      <c r="T594" t="s">
        <v>1891</v>
      </c>
      <c r="U594" s="4">
        <v>45799.220057870371</v>
      </c>
      <c r="V594" t="str">
        <f>IFERROR(VLOOKUP(B594,#REF!,1,0),"")</f>
        <v/>
      </c>
      <c r="W594" t="str" cm="1">
        <f t="array" ref="W594">IFERROR(_xlfn.IFS(AND(V594="",X594&lt;&gt;"王园园组",X594&lt;&gt;"other"),K594,AND(V594="",X594="王园园组"),G594),"other")</f>
        <v>other</v>
      </c>
      <c r="X594" t="str" cm="1">
        <f t="array" ref="X594">IFERROR(_xlfn.IFS(AND(V594="",IFERROR(VLOOKUP(N594,#REF!,1,0),1)&lt;&gt;1),N594,AND(V594="",I594="王园园组"),"王园园组"),"other")</f>
        <v>other</v>
      </c>
      <c r="Y594">
        <f>IFERROR(_xlfn.XLOOKUP(MID(T594, FIND("#", SUBSTITUTE(T594, "-", "#", LEN(T594) - LEN(SUBSTITUTE(T594, "-", "")))) + 1, LEN(T594)),#REF!,#REF!),0)</f>
        <v>0</v>
      </c>
      <c r="Z594">
        <f>MONTH(续费明细实时[[#This Row],[success_time]])</f>
        <v>5</v>
      </c>
      <c r="AA594" s="8" t="e">
        <f>VLOOKUP(续费明细实时[[#This Row],[parent_user_id]],#REF!,27,0)</f>
        <v>#REF!</v>
      </c>
    </row>
    <row r="595" spans="1:27">
      <c r="A595" s="1">
        <v>45803</v>
      </c>
      <c r="B595" t="s">
        <v>29660</v>
      </c>
      <c r="C595" t="s">
        <v>29661</v>
      </c>
      <c r="D595" t="s">
        <v>578</v>
      </c>
      <c r="E595" t="s">
        <v>1102</v>
      </c>
      <c r="F595">
        <v>180</v>
      </c>
      <c r="G595" t="s">
        <v>360</v>
      </c>
      <c r="H595" t="s">
        <v>559</v>
      </c>
      <c r="I595" t="s">
        <v>163</v>
      </c>
      <c r="J595">
        <v>14910</v>
      </c>
      <c r="K595" t="s">
        <v>360</v>
      </c>
      <c r="L595" t="s">
        <v>549</v>
      </c>
      <c r="M595" t="s">
        <v>559</v>
      </c>
      <c r="N595" t="s">
        <v>163</v>
      </c>
      <c r="O595" t="s">
        <v>473</v>
      </c>
      <c r="P595" t="s">
        <v>1877</v>
      </c>
      <c r="Q595" t="s">
        <v>29662</v>
      </c>
      <c r="R595" t="s">
        <v>626</v>
      </c>
      <c r="S595">
        <v>2100</v>
      </c>
      <c r="T595" t="s">
        <v>13028</v>
      </c>
      <c r="U595" s="4">
        <v>45803.907581018517</v>
      </c>
      <c r="V595" t="str">
        <f>IFERROR(VLOOKUP(B595,#REF!,1,0),"")</f>
        <v/>
      </c>
      <c r="W595" t="str" cm="1">
        <f t="array" ref="W595">IFERROR(_xlfn.IFS(AND(V595="",X595&lt;&gt;"王园园组",X595&lt;&gt;"other"),K595,AND(V595="",X595="王园园组"),G595),"other")</f>
        <v>other</v>
      </c>
      <c r="X595" t="str" cm="1">
        <f t="array" ref="X595">IFERROR(_xlfn.IFS(AND(V595="",IFERROR(VLOOKUP(N595,#REF!,1,0),1)&lt;&gt;1),N595,AND(V595="",I595="王园园组"),"王园园组"),"other")</f>
        <v>other</v>
      </c>
      <c r="Y595">
        <f>IFERROR(_xlfn.XLOOKUP(MID(T595, FIND("#", SUBSTITUTE(T595, "-", "#", LEN(T595) - LEN(SUBSTITUTE(T595, "-", "")))) + 1, LEN(T595)),#REF!,#REF!),0)</f>
        <v>0</v>
      </c>
      <c r="Z595">
        <f>MONTH(续费明细实时[[#This Row],[success_time]])</f>
        <v>5</v>
      </c>
      <c r="AA595" s="8" t="e">
        <f>VLOOKUP(续费明细实时[[#This Row],[parent_user_id]],#REF!,27,0)</f>
        <v>#REF!</v>
      </c>
    </row>
    <row r="596" spans="1:27">
      <c r="A596" s="1">
        <v>45800</v>
      </c>
      <c r="B596" t="s">
        <v>15711</v>
      </c>
      <c r="C596" t="s">
        <v>15712</v>
      </c>
      <c r="D596" t="s">
        <v>548</v>
      </c>
      <c r="E596" t="s">
        <v>546</v>
      </c>
      <c r="F596">
        <v>60</v>
      </c>
      <c r="G596" t="s">
        <v>2024</v>
      </c>
      <c r="H596" t="s">
        <v>559</v>
      </c>
      <c r="I596" t="s">
        <v>1876</v>
      </c>
      <c r="J596">
        <v>10650</v>
      </c>
      <c r="K596" t="s">
        <v>435</v>
      </c>
      <c r="L596" t="s">
        <v>549</v>
      </c>
      <c r="M596" t="s">
        <v>550</v>
      </c>
      <c r="N596" t="s">
        <v>136</v>
      </c>
      <c r="O596" t="s">
        <v>292</v>
      </c>
      <c r="P596" t="s">
        <v>1877</v>
      </c>
      <c r="Q596" t="s">
        <v>15713</v>
      </c>
      <c r="R596" t="s">
        <v>626</v>
      </c>
      <c r="S596">
        <v>1500</v>
      </c>
      <c r="T596" t="s">
        <v>1891</v>
      </c>
      <c r="U596" s="4">
        <v>45800.961527777778</v>
      </c>
      <c r="V596" t="str">
        <f>IFERROR(VLOOKUP(B596,#REF!,1,0),"")</f>
        <v/>
      </c>
      <c r="W596" t="str" cm="1">
        <f t="array" ref="W596">IFERROR(_xlfn.IFS(AND(V596="",X596&lt;&gt;"王园园组",X596&lt;&gt;"other"),K596,AND(V596="",X596="王园园组"),G596),"other")</f>
        <v>other</v>
      </c>
      <c r="X596" t="str" cm="1">
        <f t="array" ref="X596">IFERROR(_xlfn.IFS(AND(V596="",IFERROR(VLOOKUP(N596,#REF!,1,0),1)&lt;&gt;1),N596,AND(V596="",I596="王园园组"),"王园园组"),"other")</f>
        <v>other</v>
      </c>
      <c r="Y596">
        <f>IFERROR(_xlfn.XLOOKUP(MID(T596, FIND("#", SUBSTITUTE(T596, "-", "#", LEN(T596) - LEN(SUBSTITUTE(T596, "-", "")))) + 1, LEN(T596)),#REF!,#REF!),0)</f>
        <v>0</v>
      </c>
      <c r="Z596">
        <f>MONTH(续费明细实时[[#This Row],[success_time]])</f>
        <v>5</v>
      </c>
      <c r="AA596" s="8" t="e">
        <f>VLOOKUP(续费明细实时[[#This Row],[parent_user_id]],#REF!,27,0)</f>
        <v>#REF!</v>
      </c>
    </row>
    <row r="597" spans="1:27">
      <c r="A597" s="1">
        <v>45797</v>
      </c>
      <c r="B597" t="s">
        <v>15316</v>
      </c>
      <c r="C597" t="s">
        <v>15317</v>
      </c>
      <c r="D597" t="s">
        <v>695</v>
      </c>
      <c r="E597" t="s">
        <v>546</v>
      </c>
      <c r="F597">
        <v>60</v>
      </c>
      <c r="G597" t="s">
        <v>2226</v>
      </c>
      <c r="H597" t="s">
        <v>409</v>
      </c>
      <c r="I597" t="s">
        <v>411</v>
      </c>
      <c r="J597">
        <v>11161</v>
      </c>
      <c r="K597" t="s">
        <v>452</v>
      </c>
      <c r="L597" t="s">
        <v>549</v>
      </c>
      <c r="M597" t="s">
        <v>559</v>
      </c>
      <c r="N597" t="s">
        <v>504</v>
      </c>
      <c r="O597" t="s">
        <v>325</v>
      </c>
      <c r="P597" t="s">
        <v>1877</v>
      </c>
      <c r="Q597" t="s">
        <v>15318</v>
      </c>
      <c r="R597" t="s">
        <v>626</v>
      </c>
      <c r="S597">
        <v>1571.919856</v>
      </c>
      <c r="T597" t="s">
        <v>1891</v>
      </c>
      <c r="U597" s="4">
        <v>45797.404131944444</v>
      </c>
      <c r="V597" t="str">
        <f>IFERROR(VLOOKUP(B597,#REF!,1,0),"")</f>
        <v/>
      </c>
      <c r="W597" t="str" cm="1">
        <f t="array" ref="W597">IFERROR(_xlfn.IFS(AND(V597="",X597&lt;&gt;"王园园组",X597&lt;&gt;"other"),K597,AND(V597="",X597="王园园组"),G597),"other")</f>
        <v>other</v>
      </c>
      <c r="X597" t="str" cm="1">
        <f t="array" ref="X597">IFERROR(_xlfn.IFS(AND(V597="",IFERROR(VLOOKUP(N597,#REF!,1,0),1)&lt;&gt;1),N597,AND(V597="",I597="王园园组"),"王园园组"),"other")</f>
        <v>other</v>
      </c>
      <c r="Y597">
        <f>IFERROR(_xlfn.XLOOKUP(MID(T597, FIND("#", SUBSTITUTE(T597, "-", "#", LEN(T597) - LEN(SUBSTITUTE(T597, "-", "")))) + 1, LEN(T597)),#REF!,#REF!),0)</f>
        <v>0</v>
      </c>
      <c r="Z597">
        <f>MONTH(续费明细实时[[#This Row],[success_time]])</f>
        <v>5</v>
      </c>
      <c r="AA597" s="8" t="e">
        <f>VLOOKUP(续费明细实时[[#This Row],[parent_user_id]],#REF!,27,0)</f>
        <v>#REF!</v>
      </c>
    </row>
    <row r="598" spans="1:27">
      <c r="A598" s="1">
        <v>45790</v>
      </c>
      <c r="B598" t="s">
        <v>15365</v>
      </c>
      <c r="C598" t="s">
        <v>15366</v>
      </c>
      <c r="D598" t="s">
        <v>548</v>
      </c>
      <c r="E598" t="s">
        <v>546</v>
      </c>
      <c r="F598">
        <v>240</v>
      </c>
      <c r="G598" t="s">
        <v>2071</v>
      </c>
      <c r="H598" t="s">
        <v>559</v>
      </c>
      <c r="I598" t="s">
        <v>1876</v>
      </c>
      <c r="J598">
        <v>31950</v>
      </c>
      <c r="K598" t="s">
        <v>289</v>
      </c>
      <c r="L598" t="s">
        <v>549</v>
      </c>
      <c r="M598" t="s">
        <v>550</v>
      </c>
      <c r="N598" t="s">
        <v>136</v>
      </c>
      <c r="O598" t="s">
        <v>283</v>
      </c>
      <c r="P598" t="s">
        <v>1877</v>
      </c>
      <c r="Q598" t="s">
        <v>15367</v>
      </c>
      <c r="R598" t="s">
        <v>626</v>
      </c>
      <c r="S598">
        <v>4500</v>
      </c>
      <c r="T598" t="s">
        <v>1931</v>
      </c>
      <c r="U598" s="4">
        <v>45790.283530092594</v>
      </c>
      <c r="V598" t="str">
        <f>IFERROR(VLOOKUP(B598,#REF!,1,0),"")</f>
        <v/>
      </c>
      <c r="W598" t="str" cm="1">
        <f t="array" ref="W598">IFERROR(_xlfn.IFS(AND(V598="",X598&lt;&gt;"王园园组",X598&lt;&gt;"other"),K598,AND(V598="",X598="王园园组"),G598),"other")</f>
        <v>other</v>
      </c>
      <c r="X598" t="str" cm="1">
        <f t="array" ref="X598">IFERROR(_xlfn.IFS(AND(V598="",IFERROR(VLOOKUP(N598,#REF!,1,0),1)&lt;&gt;1),N598,AND(V598="",I598="王园园组"),"王园园组"),"other")</f>
        <v>other</v>
      </c>
      <c r="Y598">
        <f>IFERROR(_xlfn.XLOOKUP(MID(T598, FIND("#", SUBSTITUTE(T598, "-", "#", LEN(T598) - LEN(SUBSTITUTE(T598, "-", "")))) + 1, LEN(T598)),#REF!,#REF!),0)</f>
        <v>0</v>
      </c>
      <c r="Z598">
        <f>MONTH(续费明细实时[[#This Row],[success_time]])</f>
        <v>5</v>
      </c>
      <c r="AA598" s="8" t="e">
        <f>VLOOKUP(续费明细实时[[#This Row],[parent_user_id]],#REF!,27,0)</f>
        <v>#REF!</v>
      </c>
    </row>
    <row r="599" spans="1:27">
      <c r="A599" s="1">
        <v>45796</v>
      </c>
      <c r="B599" t="s">
        <v>15371</v>
      </c>
      <c r="C599" t="s">
        <v>15372</v>
      </c>
      <c r="D599" t="s">
        <v>584</v>
      </c>
      <c r="E599" t="s">
        <v>1102</v>
      </c>
      <c r="F599">
        <v>180</v>
      </c>
      <c r="G599" t="s">
        <v>357</v>
      </c>
      <c r="H599" t="s">
        <v>559</v>
      </c>
      <c r="I599" t="s">
        <v>163</v>
      </c>
      <c r="J599">
        <v>15357</v>
      </c>
      <c r="K599" t="s">
        <v>357</v>
      </c>
      <c r="L599" t="s">
        <v>549</v>
      </c>
      <c r="M599" t="s">
        <v>559</v>
      </c>
      <c r="N599" t="s">
        <v>163</v>
      </c>
      <c r="O599" t="s">
        <v>473</v>
      </c>
      <c r="P599" t="s">
        <v>1877</v>
      </c>
      <c r="Q599" t="s">
        <v>15373</v>
      </c>
      <c r="R599" t="s">
        <v>626</v>
      </c>
      <c r="S599">
        <v>2163</v>
      </c>
      <c r="T599" t="s">
        <v>13028</v>
      </c>
      <c r="U599" s="4">
        <v>45796.619768518518</v>
      </c>
      <c r="V599" t="str">
        <f>IFERROR(VLOOKUP(B599,#REF!,1,0),"")</f>
        <v/>
      </c>
      <c r="W599" t="str" cm="1">
        <f t="array" ref="W599">IFERROR(_xlfn.IFS(AND(V599="",X599&lt;&gt;"王园园组",X599&lt;&gt;"other"),K599,AND(V599="",X599="王园园组"),G599),"other")</f>
        <v>other</v>
      </c>
      <c r="X599" t="str" cm="1">
        <f t="array" ref="X599">IFERROR(_xlfn.IFS(AND(V599="",IFERROR(VLOOKUP(N599,#REF!,1,0),1)&lt;&gt;1),N599,AND(V599="",I599="王园园组"),"王园园组"),"other")</f>
        <v>other</v>
      </c>
      <c r="Y599">
        <f>IFERROR(_xlfn.XLOOKUP(MID(T599, FIND("#", SUBSTITUTE(T599, "-", "#", LEN(T599) - LEN(SUBSTITUTE(T599, "-", "")))) + 1, LEN(T599)),#REF!,#REF!),0)</f>
        <v>0</v>
      </c>
      <c r="Z599">
        <f>MONTH(续费明细实时[[#This Row],[success_time]])</f>
        <v>5</v>
      </c>
      <c r="AA599" s="8" t="e">
        <f>VLOOKUP(续费明细实时[[#This Row],[parent_user_id]],#REF!,27,0)</f>
        <v>#REF!</v>
      </c>
    </row>
    <row r="600" spans="1:27">
      <c r="A600" s="1">
        <v>45799</v>
      </c>
      <c r="B600" t="s">
        <v>15386</v>
      </c>
      <c r="C600" t="s">
        <v>15387</v>
      </c>
      <c r="D600" t="s">
        <v>548</v>
      </c>
      <c r="E600" t="s">
        <v>1882</v>
      </c>
      <c r="F600">
        <v>16</v>
      </c>
      <c r="G600" t="s">
        <v>2113</v>
      </c>
      <c r="H600" t="s">
        <v>559</v>
      </c>
      <c r="I600" t="s">
        <v>1876</v>
      </c>
      <c r="J600">
        <v>2048</v>
      </c>
      <c r="K600" t="s">
        <v>298</v>
      </c>
      <c r="L600" t="s">
        <v>549</v>
      </c>
      <c r="M600" t="s">
        <v>550</v>
      </c>
      <c r="N600" t="s">
        <v>136</v>
      </c>
      <c r="O600" t="s">
        <v>143</v>
      </c>
      <c r="P600" t="s">
        <v>1877</v>
      </c>
      <c r="Q600" t="s">
        <v>15388</v>
      </c>
      <c r="R600" t="s">
        <v>626</v>
      </c>
      <c r="S600">
        <v>288.39999999999998</v>
      </c>
      <c r="T600" t="s">
        <v>14554</v>
      </c>
      <c r="U600" s="4">
        <v>45799.28738425926</v>
      </c>
      <c r="V600" t="str">
        <f>IFERROR(VLOOKUP(B600,#REF!,1,0),"")</f>
        <v/>
      </c>
      <c r="W600" t="str" cm="1">
        <f t="array" ref="W600">IFERROR(_xlfn.IFS(AND(V600="",X600&lt;&gt;"王园园组",X600&lt;&gt;"other"),K600,AND(V600="",X600="王园园组"),G600),"other")</f>
        <v>other</v>
      </c>
      <c r="X600" t="str" cm="1">
        <f t="array" ref="X600">IFERROR(_xlfn.IFS(AND(V600="",IFERROR(VLOOKUP(N600,#REF!,1,0),1)&lt;&gt;1),N600,AND(V600="",I600="王园园组"),"王园园组"),"other")</f>
        <v>other</v>
      </c>
      <c r="Y600">
        <f>IFERROR(_xlfn.XLOOKUP(MID(T600, FIND("#", SUBSTITUTE(T600, "-", "#", LEN(T600) - LEN(SUBSTITUTE(T600, "-", "")))) + 1, LEN(T600)),#REF!,#REF!),0)</f>
        <v>0</v>
      </c>
      <c r="Z600">
        <f>MONTH(续费明细实时[[#This Row],[success_time]])</f>
        <v>5</v>
      </c>
      <c r="AA600" s="8" t="e">
        <f>VLOOKUP(续费明细实时[[#This Row],[parent_user_id]],#REF!,27,0)</f>
        <v>#REF!</v>
      </c>
    </row>
    <row r="601" spans="1:27">
      <c r="A601" s="1">
        <v>45801</v>
      </c>
      <c r="B601" t="s">
        <v>15377</v>
      </c>
      <c r="C601" t="s">
        <v>15378</v>
      </c>
      <c r="D601" t="s">
        <v>558</v>
      </c>
      <c r="E601" t="s">
        <v>546</v>
      </c>
      <c r="F601">
        <v>120</v>
      </c>
      <c r="G601" t="s">
        <v>626</v>
      </c>
      <c r="H601" t="s">
        <v>626</v>
      </c>
      <c r="I601" t="s">
        <v>626</v>
      </c>
      <c r="J601">
        <v>18090</v>
      </c>
      <c r="K601" t="s">
        <v>279</v>
      </c>
      <c r="L601" t="s">
        <v>549</v>
      </c>
      <c r="M601" t="s">
        <v>550</v>
      </c>
      <c r="N601" t="s">
        <v>136</v>
      </c>
      <c r="O601" t="s">
        <v>139</v>
      </c>
      <c r="P601" t="s">
        <v>1877</v>
      </c>
      <c r="Q601" t="s">
        <v>15379</v>
      </c>
      <c r="R601" t="s">
        <v>626</v>
      </c>
      <c r="S601">
        <v>2547.8197460000001</v>
      </c>
      <c r="T601" t="s">
        <v>1896</v>
      </c>
      <c r="U601" s="4">
        <v>45801.574502314812</v>
      </c>
      <c r="V601" t="str">
        <f>IFERROR(VLOOKUP(B601,#REF!,1,0),"")</f>
        <v/>
      </c>
      <c r="W601" t="str" cm="1">
        <f t="array" ref="W601">IFERROR(_xlfn.IFS(AND(V601="",X601&lt;&gt;"王园园组",X601&lt;&gt;"other"),K601,AND(V601="",X601="王园园组"),G601),"other")</f>
        <v>other</v>
      </c>
      <c r="X601" t="str" cm="1">
        <f t="array" ref="X601">IFERROR(_xlfn.IFS(AND(V601="",IFERROR(VLOOKUP(N601,#REF!,1,0),1)&lt;&gt;1),N601,AND(V601="",I601="王园园组"),"王园园组"),"other")</f>
        <v>other</v>
      </c>
      <c r="Y601">
        <f>IFERROR(_xlfn.XLOOKUP(MID(T601, FIND("#", SUBSTITUTE(T601, "-", "#", LEN(T601) - LEN(SUBSTITUTE(T601, "-", "")))) + 1, LEN(T601)),#REF!,#REF!),0)</f>
        <v>0</v>
      </c>
      <c r="Z601">
        <f>MONTH(续费明细实时[[#This Row],[success_time]])</f>
        <v>5</v>
      </c>
      <c r="AA601" s="8" t="e">
        <f>VLOOKUP(续费明细实时[[#This Row],[parent_user_id]],#REF!,27,0)</f>
        <v>#REF!</v>
      </c>
    </row>
    <row r="602" spans="1:27">
      <c r="A602" s="1">
        <v>45795</v>
      </c>
      <c r="B602" t="s">
        <v>15380</v>
      </c>
      <c r="C602" t="s">
        <v>15381</v>
      </c>
      <c r="D602" t="s">
        <v>548</v>
      </c>
      <c r="E602" t="s">
        <v>546</v>
      </c>
      <c r="F602">
        <v>360</v>
      </c>
      <c r="G602" t="s">
        <v>2056</v>
      </c>
      <c r="H602" t="s">
        <v>559</v>
      </c>
      <c r="I602" t="s">
        <v>1876</v>
      </c>
      <c r="J602">
        <v>46150</v>
      </c>
      <c r="K602" t="s">
        <v>256</v>
      </c>
      <c r="L602" t="s">
        <v>549</v>
      </c>
      <c r="M602" t="s">
        <v>550</v>
      </c>
      <c r="N602" t="s">
        <v>136</v>
      </c>
      <c r="O602" t="s">
        <v>147</v>
      </c>
      <c r="P602" t="s">
        <v>1877</v>
      </c>
      <c r="Q602" t="s">
        <v>15382</v>
      </c>
      <c r="R602" t="s">
        <v>626</v>
      </c>
      <c r="S602">
        <v>6500</v>
      </c>
      <c r="T602" t="s">
        <v>2193</v>
      </c>
      <c r="U602" s="4">
        <v>45795.494479166664</v>
      </c>
      <c r="V602" t="str">
        <f>IFERROR(VLOOKUP(B602,#REF!,1,0),"")</f>
        <v/>
      </c>
      <c r="W602" t="str" cm="1">
        <f t="array" ref="W602">IFERROR(_xlfn.IFS(AND(V602="",X602&lt;&gt;"王园园组",X602&lt;&gt;"other"),K602,AND(V602="",X602="王园园组"),G602),"other")</f>
        <v>other</v>
      </c>
      <c r="X602" t="str" cm="1">
        <f t="array" ref="X602">IFERROR(_xlfn.IFS(AND(V602="",IFERROR(VLOOKUP(N602,#REF!,1,0),1)&lt;&gt;1),N602,AND(V602="",I602="王园园组"),"王园园组"),"other")</f>
        <v>other</v>
      </c>
      <c r="Y602">
        <f>IFERROR(_xlfn.XLOOKUP(MID(T602, FIND("#", SUBSTITUTE(T602, "-", "#", LEN(T602) - LEN(SUBSTITUTE(T602, "-", "")))) + 1, LEN(T602)),#REF!,#REF!),0)</f>
        <v>0</v>
      </c>
      <c r="Z602">
        <f>MONTH(续费明细实时[[#This Row],[success_time]])</f>
        <v>5</v>
      </c>
      <c r="AA602" s="8" t="e">
        <f>VLOOKUP(续费明细实时[[#This Row],[parent_user_id]],#REF!,27,0)</f>
        <v>#REF!</v>
      </c>
    </row>
    <row r="603" spans="1:27">
      <c r="A603" s="1">
        <v>45801</v>
      </c>
      <c r="B603" t="s">
        <v>15383</v>
      </c>
      <c r="C603" t="s">
        <v>15384</v>
      </c>
      <c r="D603" t="s">
        <v>548</v>
      </c>
      <c r="E603" t="s">
        <v>546</v>
      </c>
      <c r="F603">
        <v>120</v>
      </c>
      <c r="G603" t="s">
        <v>1909</v>
      </c>
      <c r="H603" t="s">
        <v>559</v>
      </c>
      <c r="I603" t="s">
        <v>1876</v>
      </c>
      <c r="J603">
        <v>18283</v>
      </c>
      <c r="K603" t="s">
        <v>255</v>
      </c>
      <c r="L603" t="s">
        <v>549</v>
      </c>
      <c r="M603" t="s">
        <v>550</v>
      </c>
      <c r="N603" t="s">
        <v>136</v>
      </c>
      <c r="O603" t="s">
        <v>147</v>
      </c>
      <c r="P603" t="s">
        <v>1877</v>
      </c>
      <c r="Q603" t="s">
        <v>15385</v>
      </c>
      <c r="R603" t="s">
        <v>626</v>
      </c>
      <c r="S603">
        <v>2575</v>
      </c>
      <c r="T603" t="s">
        <v>1896</v>
      </c>
      <c r="U603" s="4">
        <v>45801.353182870371</v>
      </c>
      <c r="V603" t="str">
        <f>IFERROR(VLOOKUP(B603,#REF!,1,0),"")</f>
        <v/>
      </c>
      <c r="W603" t="str" cm="1">
        <f t="array" ref="W603">IFERROR(_xlfn.IFS(AND(V603="",X603&lt;&gt;"王园园组",X603&lt;&gt;"other"),K603,AND(V603="",X603="王园园组"),G603),"other")</f>
        <v>other</v>
      </c>
      <c r="X603" t="str" cm="1">
        <f t="array" ref="X603">IFERROR(_xlfn.IFS(AND(V603="",IFERROR(VLOOKUP(N603,#REF!,1,0),1)&lt;&gt;1),N603,AND(V603="",I603="王园园组"),"王园园组"),"other")</f>
        <v>other</v>
      </c>
      <c r="Y603">
        <f>IFERROR(_xlfn.XLOOKUP(MID(T603, FIND("#", SUBSTITUTE(T603, "-", "#", LEN(T603) - LEN(SUBSTITUTE(T603, "-", "")))) + 1, LEN(T603)),#REF!,#REF!),0)</f>
        <v>0</v>
      </c>
      <c r="Z603">
        <f>MONTH(续费明细实时[[#This Row],[success_time]])</f>
        <v>5</v>
      </c>
      <c r="AA603" s="8" t="e">
        <f>VLOOKUP(续费明细实时[[#This Row],[parent_user_id]],#REF!,27,0)</f>
        <v>#REF!</v>
      </c>
    </row>
    <row r="604" spans="1:27">
      <c r="A604" s="1">
        <v>45801</v>
      </c>
      <c r="B604" t="s">
        <v>15714</v>
      </c>
      <c r="C604" t="s">
        <v>15715</v>
      </c>
      <c r="D604" t="s">
        <v>548</v>
      </c>
      <c r="E604" t="s">
        <v>546</v>
      </c>
      <c r="F604">
        <v>120</v>
      </c>
      <c r="G604" t="s">
        <v>1894</v>
      </c>
      <c r="H604" t="s">
        <v>559</v>
      </c>
      <c r="I604" t="s">
        <v>1876</v>
      </c>
      <c r="J604">
        <v>18283</v>
      </c>
      <c r="K604" t="s">
        <v>183</v>
      </c>
      <c r="L604" t="s">
        <v>549</v>
      </c>
      <c r="M604" t="s">
        <v>559</v>
      </c>
      <c r="N604" t="s">
        <v>469</v>
      </c>
      <c r="O604" t="s">
        <v>180</v>
      </c>
      <c r="P604" t="s">
        <v>1877</v>
      </c>
      <c r="Q604" t="s">
        <v>15716</v>
      </c>
      <c r="R604" t="s">
        <v>626</v>
      </c>
      <c r="S604">
        <v>2575</v>
      </c>
      <c r="T604" t="s">
        <v>1896</v>
      </c>
      <c r="U604" s="4">
        <v>45801.401689814818</v>
      </c>
      <c r="V604" t="str">
        <f>IFERROR(VLOOKUP(B604,#REF!,1,0),"")</f>
        <v/>
      </c>
      <c r="W604" t="str" cm="1">
        <f t="array" ref="W604">IFERROR(_xlfn.IFS(AND(V604="",X604&lt;&gt;"王园园组",X604&lt;&gt;"other"),K604,AND(V604="",X604="王园园组"),G604),"other")</f>
        <v>other</v>
      </c>
      <c r="X604" t="str" cm="1">
        <f t="array" ref="X604">IFERROR(_xlfn.IFS(AND(V604="",IFERROR(VLOOKUP(N604,#REF!,1,0),1)&lt;&gt;1),N604,AND(V604="",I604="王园园组"),"王园园组"),"other")</f>
        <v>other</v>
      </c>
      <c r="Y604">
        <f>IFERROR(_xlfn.XLOOKUP(MID(T604, FIND("#", SUBSTITUTE(T604, "-", "#", LEN(T604) - LEN(SUBSTITUTE(T604, "-", "")))) + 1, LEN(T604)),#REF!,#REF!),0)</f>
        <v>0</v>
      </c>
      <c r="Z604">
        <f>MONTH(续费明细实时[[#This Row],[success_time]])</f>
        <v>5</v>
      </c>
      <c r="AA604" s="8" t="e">
        <f>VLOOKUP(续费明细实时[[#This Row],[parent_user_id]],#REF!,27,0)</f>
        <v>#REF!</v>
      </c>
    </row>
    <row r="605" spans="1:27">
      <c r="A605" s="1">
        <v>45791</v>
      </c>
      <c r="B605" t="s">
        <v>15717</v>
      </c>
      <c r="C605" t="s">
        <v>15718</v>
      </c>
      <c r="D605" t="s">
        <v>548</v>
      </c>
      <c r="E605" t="s">
        <v>546</v>
      </c>
      <c r="F605">
        <v>120</v>
      </c>
      <c r="G605" t="s">
        <v>1969</v>
      </c>
      <c r="H605" t="s">
        <v>559</v>
      </c>
      <c r="I605" t="s">
        <v>1876</v>
      </c>
      <c r="J605">
        <v>17750</v>
      </c>
      <c r="K605" t="s">
        <v>204</v>
      </c>
      <c r="L605" t="s">
        <v>549</v>
      </c>
      <c r="M605" t="s">
        <v>550</v>
      </c>
      <c r="N605" t="s">
        <v>551</v>
      </c>
      <c r="O605" t="s">
        <v>149</v>
      </c>
      <c r="P605" t="s">
        <v>1877</v>
      </c>
      <c r="Q605" t="s">
        <v>15719</v>
      </c>
      <c r="R605" t="s">
        <v>626</v>
      </c>
      <c r="S605">
        <v>2500</v>
      </c>
      <c r="T605" t="s">
        <v>1896</v>
      </c>
      <c r="U605" s="4">
        <v>45791.446585648147</v>
      </c>
      <c r="V605" t="str">
        <f>IFERROR(VLOOKUP(B605,#REF!,1,0),"")</f>
        <v/>
      </c>
      <c r="W605" t="str" cm="1">
        <f t="array" ref="W605">IFERROR(_xlfn.IFS(AND(V605="",X605&lt;&gt;"王园园组",X605&lt;&gt;"other"),K605,AND(V605="",X605="王园园组"),G605),"other")</f>
        <v>other</v>
      </c>
      <c r="X605" t="str" cm="1">
        <f t="array" ref="X605">IFERROR(_xlfn.IFS(AND(V605="",IFERROR(VLOOKUP(N605,#REF!,1,0),1)&lt;&gt;1),N605,AND(V605="",I605="王园园组"),"王园园组"),"other")</f>
        <v>other</v>
      </c>
      <c r="Y605">
        <f>IFERROR(_xlfn.XLOOKUP(MID(T605, FIND("#", SUBSTITUTE(T605, "-", "#", LEN(T605) - LEN(SUBSTITUTE(T605, "-", "")))) + 1, LEN(T605)),#REF!,#REF!),0)</f>
        <v>0</v>
      </c>
      <c r="Z605">
        <f>MONTH(续费明细实时[[#This Row],[success_time]])</f>
        <v>5</v>
      </c>
      <c r="AA605" s="8" t="e">
        <f>VLOOKUP(续费明细实时[[#This Row],[parent_user_id]],#REF!,27,0)</f>
        <v>#REF!</v>
      </c>
    </row>
    <row r="606" spans="1:27">
      <c r="A606" s="1">
        <v>45782</v>
      </c>
      <c r="B606" t="s">
        <v>2916</v>
      </c>
      <c r="C606" t="s">
        <v>2917</v>
      </c>
      <c r="D606" t="s">
        <v>548</v>
      </c>
      <c r="E606" t="s">
        <v>546</v>
      </c>
      <c r="F606">
        <v>48</v>
      </c>
      <c r="G606" t="s">
        <v>1939</v>
      </c>
      <c r="H606" t="s">
        <v>559</v>
      </c>
      <c r="I606" t="s">
        <v>1876</v>
      </c>
      <c r="J606">
        <v>11686</v>
      </c>
      <c r="K606" t="s">
        <v>286</v>
      </c>
      <c r="L606" t="s">
        <v>549</v>
      </c>
      <c r="M606" t="s">
        <v>550</v>
      </c>
      <c r="N606" t="s">
        <v>136</v>
      </c>
      <c r="O606" t="s">
        <v>283</v>
      </c>
      <c r="P606" t="s">
        <v>1877</v>
      </c>
      <c r="Q606" t="s">
        <v>2918</v>
      </c>
      <c r="R606" t="s">
        <v>626</v>
      </c>
      <c r="S606">
        <v>1645.94</v>
      </c>
      <c r="T606" t="s">
        <v>571</v>
      </c>
      <c r="U606" s="4">
        <v>45782.98265046296</v>
      </c>
      <c r="V606" t="str">
        <f>IFERROR(VLOOKUP(B606,#REF!,1,0),"")</f>
        <v/>
      </c>
      <c r="W606" t="str" cm="1">
        <f t="array" ref="W606">IFERROR(_xlfn.IFS(AND(V606="",X606&lt;&gt;"王园园组",X606&lt;&gt;"other"),K606,AND(V606="",X606="王园园组"),G606),"other")</f>
        <v>other</v>
      </c>
      <c r="X606" t="str" cm="1">
        <f t="array" ref="X606">IFERROR(_xlfn.IFS(AND(V606="",IFERROR(VLOOKUP(N606,#REF!,1,0),1)&lt;&gt;1),N606,AND(V606="",I606="王园园组"),"王园园组"),"other")</f>
        <v>other</v>
      </c>
      <c r="Y606">
        <f>IFERROR(_xlfn.XLOOKUP(MID(T606, FIND("#", SUBSTITUTE(T606, "-", "#", LEN(T606) - LEN(SUBSTITUTE(T606, "-", "")))) + 1, LEN(T606)),#REF!,#REF!),0)</f>
        <v>0</v>
      </c>
      <c r="Z606">
        <f>MONTH(续费明细实时[[#This Row],[success_time]])</f>
        <v>5</v>
      </c>
      <c r="AA606" s="8" t="e">
        <f>VLOOKUP(续费明细实时[[#This Row],[parent_user_id]],#REF!,27,0)</f>
        <v>#REF!</v>
      </c>
    </row>
    <row r="607" spans="1:27">
      <c r="A607" s="1">
        <v>45793</v>
      </c>
      <c r="B607" t="s">
        <v>15618</v>
      </c>
      <c r="C607" t="s">
        <v>15619</v>
      </c>
      <c r="D607" t="s">
        <v>548</v>
      </c>
      <c r="E607" t="s">
        <v>546</v>
      </c>
      <c r="F607">
        <v>60</v>
      </c>
      <c r="G607" t="s">
        <v>2056</v>
      </c>
      <c r="H607" t="s">
        <v>559</v>
      </c>
      <c r="I607" t="s">
        <v>1876</v>
      </c>
      <c r="J607">
        <v>10970</v>
      </c>
      <c r="K607" t="s">
        <v>426</v>
      </c>
      <c r="L607" t="s">
        <v>549</v>
      </c>
      <c r="M607" t="s">
        <v>559</v>
      </c>
      <c r="N607" t="s">
        <v>469</v>
      </c>
      <c r="O607" t="s">
        <v>189</v>
      </c>
      <c r="P607" t="s">
        <v>1877</v>
      </c>
      <c r="Q607" t="s">
        <v>15620</v>
      </c>
      <c r="R607" t="s">
        <v>626</v>
      </c>
      <c r="S607">
        <v>1545</v>
      </c>
      <c r="T607" t="s">
        <v>1891</v>
      </c>
      <c r="U607" s="4">
        <v>45793.437650462962</v>
      </c>
      <c r="V607" t="str">
        <f>IFERROR(VLOOKUP(B607,#REF!,1,0),"")</f>
        <v/>
      </c>
      <c r="W607" t="str" cm="1">
        <f t="array" ref="W607">IFERROR(_xlfn.IFS(AND(V607="",X607&lt;&gt;"王园园组",X607&lt;&gt;"other"),K607,AND(V607="",X607="王园园组"),G607),"other")</f>
        <v>other</v>
      </c>
      <c r="X607" t="str" cm="1">
        <f t="array" ref="X607">IFERROR(_xlfn.IFS(AND(V607="",IFERROR(VLOOKUP(N607,#REF!,1,0),1)&lt;&gt;1),N607,AND(V607="",I607="王园园组"),"王园园组"),"other")</f>
        <v>other</v>
      </c>
      <c r="Y607">
        <f>IFERROR(_xlfn.XLOOKUP(MID(T607, FIND("#", SUBSTITUTE(T607, "-", "#", LEN(T607) - LEN(SUBSTITUTE(T607, "-", "")))) + 1, LEN(T607)),#REF!,#REF!),0)</f>
        <v>0</v>
      </c>
      <c r="Z607">
        <f>MONTH(续费明细实时[[#This Row],[success_time]])</f>
        <v>5</v>
      </c>
      <c r="AA607" s="8" t="e">
        <f>VLOOKUP(续费明细实时[[#This Row],[parent_user_id]],#REF!,27,0)</f>
        <v>#REF!</v>
      </c>
    </row>
    <row r="608" spans="1:27">
      <c r="A608" s="1">
        <v>45805</v>
      </c>
      <c r="B608" t="s">
        <v>29663</v>
      </c>
      <c r="C608" t="s">
        <v>29664</v>
      </c>
      <c r="D608" t="s">
        <v>610</v>
      </c>
      <c r="E608" t="s">
        <v>546</v>
      </c>
      <c r="F608">
        <v>120</v>
      </c>
      <c r="G608" t="s">
        <v>1917</v>
      </c>
      <c r="H608" t="s">
        <v>559</v>
      </c>
      <c r="I608" t="s">
        <v>1876</v>
      </c>
      <c r="J608">
        <v>17750</v>
      </c>
      <c r="K608" t="s">
        <v>273</v>
      </c>
      <c r="L608" t="s">
        <v>549</v>
      </c>
      <c r="M608" t="s">
        <v>550</v>
      </c>
      <c r="N608" t="s">
        <v>136</v>
      </c>
      <c r="O608" t="s">
        <v>139</v>
      </c>
      <c r="P608" t="s">
        <v>1877</v>
      </c>
      <c r="Q608" t="s">
        <v>29665</v>
      </c>
      <c r="R608" t="s">
        <v>626</v>
      </c>
      <c r="S608">
        <v>2500</v>
      </c>
      <c r="T608" t="s">
        <v>1896</v>
      </c>
      <c r="U608" s="4">
        <v>45805.550138888888</v>
      </c>
      <c r="V608" t="str">
        <f>IFERROR(VLOOKUP(B608,#REF!,1,0),"")</f>
        <v/>
      </c>
      <c r="W608" t="str" cm="1">
        <f t="array" ref="W608">IFERROR(_xlfn.IFS(AND(V608="",X608&lt;&gt;"王园园组",X608&lt;&gt;"other"),K608,AND(V608="",X608="王园园组"),G608),"other")</f>
        <v>other</v>
      </c>
      <c r="X608" t="str" cm="1">
        <f t="array" ref="X608">IFERROR(_xlfn.IFS(AND(V608="",IFERROR(VLOOKUP(N608,#REF!,1,0),1)&lt;&gt;1),N608,AND(V608="",I608="王园园组"),"王园园组"),"other")</f>
        <v>other</v>
      </c>
      <c r="Y608">
        <f>IFERROR(_xlfn.XLOOKUP(MID(T608, FIND("#", SUBSTITUTE(T608, "-", "#", LEN(T608) - LEN(SUBSTITUTE(T608, "-", "")))) + 1, LEN(T608)),#REF!,#REF!),0)</f>
        <v>0</v>
      </c>
      <c r="Z608">
        <f>MONTH(续费明细实时[[#This Row],[success_time]])</f>
        <v>5</v>
      </c>
      <c r="AA608" s="8" t="e">
        <f>VLOOKUP(续费明细实时[[#This Row],[parent_user_id]],#REF!,27,0)</f>
        <v>#REF!</v>
      </c>
    </row>
    <row r="609" spans="1:27">
      <c r="A609" s="1">
        <v>45803</v>
      </c>
      <c r="B609" t="s">
        <v>29666</v>
      </c>
      <c r="C609" t="s">
        <v>29667</v>
      </c>
      <c r="D609" t="s">
        <v>578</v>
      </c>
      <c r="E609" t="s">
        <v>1102</v>
      </c>
      <c r="F609">
        <v>120</v>
      </c>
      <c r="G609" t="s">
        <v>356</v>
      </c>
      <c r="H609" t="s">
        <v>559</v>
      </c>
      <c r="I609" t="s">
        <v>163</v>
      </c>
      <c r="J609">
        <v>9940</v>
      </c>
      <c r="K609" t="s">
        <v>356</v>
      </c>
      <c r="L609" t="s">
        <v>549</v>
      </c>
      <c r="M609" t="s">
        <v>559</v>
      </c>
      <c r="N609" t="s">
        <v>163</v>
      </c>
      <c r="O609" t="s">
        <v>473</v>
      </c>
      <c r="P609" t="s">
        <v>1877</v>
      </c>
      <c r="Q609" t="s">
        <v>29668</v>
      </c>
      <c r="R609" t="s">
        <v>626</v>
      </c>
      <c r="S609">
        <v>1400</v>
      </c>
      <c r="T609" t="s">
        <v>1902</v>
      </c>
      <c r="U609" s="4">
        <v>45803.565520833334</v>
      </c>
      <c r="V609" t="str">
        <f>IFERROR(VLOOKUP(B609,#REF!,1,0),"")</f>
        <v/>
      </c>
      <c r="W609" t="str" cm="1">
        <f t="array" ref="W609">IFERROR(_xlfn.IFS(AND(V609="",X609&lt;&gt;"王园园组",X609&lt;&gt;"other"),K609,AND(V609="",X609="王园园组"),G609),"other")</f>
        <v>other</v>
      </c>
      <c r="X609" t="str" cm="1">
        <f t="array" ref="X609">IFERROR(_xlfn.IFS(AND(V609="",IFERROR(VLOOKUP(N609,#REF!,1,0),1)&lt;&gt;1),N609,AND(V609="",I609="王园园组"),"王园园组"),"other")</f>
        <v>other</v>
      </c>
      <c r="Y609">
        <f>IFERROR(_xlfn.XLOOKUP(MID(T609, FIND("#", SUBSTITUTE(T609, "-", "#", LEN(T609) - LEN(SUBSTITUTE(T609, "-", "")))) + 1, LEN(T609)),#REF!,#REF!),0)</f>
        <v>0</v>
      </c>
      <c r="Z609">
        <f>MONTH(续费明细实时[[#This Row],[success_time]])</f>
        <v>5</v>
      </c>
      <c r="AA609" s="8" t="e">
        <f>VLOOKUP(续费明细实时[[#This Row],[parent_user_id]],#REF!,27,0)</f>
        <v>#REF!</v>
      </c>
    </row>
    <row r="610" spans="1:27">
      <c r="A610" s="1">
        <v>45793</v>
      </c>
      <c r="B610" t="s">
        <v>15304</v>
      </c>
      <c r="C610" t="s">
        <v>15305</v>
      </c>
      <c r="D610" t="s">
        <v>548</v>
      </c>
      <c r="E610" t="s">
        <v>546</v>
      </c>
      <c r="F610">
        <v>120</v>
      </c>
      <c r="G610" t="s">
        <v>1883</v>
      </c>
      <c r="H610" t="s">
        <v>559</v>
      </c>
      <c r="I610" t="s">
        <v>1876</v>
      </c>
      <c r="J610">
        <v>17750</v>
      </c>
      <c r="K610" t="s">
        <v>185</v>
      </c>
      <c r="L610" t="s">
        <v>549</v>
      </c>
      <c r="M610" t="s">
        <v>559</v>
      </c>
      <c r="N610" t="s">
        <v>469</v>
      </c>
      <c r="O610" t="s">
        <v>180</v>
      </c>
      <c r="P610" t="s">
        <v>1877</v>
      </c>
      <c r="Q610" t="s">
        <v>15306</v>
      </c>
      <c r="R610" t="s">
        <v>626</v>
      </c>
      <c r="S610">
        <v>2500</v>
      </c>
      <c r="T610" t="s">
        <v>1896</v>
      </c>
      <c r="U610" s="4">
        <v>45793.518541666665</v>
      </c>
      <c r="V610" t="str">
        <f>IFERROR(VLOOKUP(B610,#REF!,1,0),"")</f>
        <v/>
      </c>
      <c r="W610" t="str" cm="1">
        <f t="array" ref="W610">IFERROR(_xlfn.IFS(AND(V610="",X610&lt;&gt;"王园园组",X610&lt;&gt;"other"),K610,AND(V610="",X610="王园园组"),G610),"other")</f>
        <v>other</v>
      </c>
      <c r="X610" t="str" cm="1">
        <f t="array" ref="X610">IFERROR(_xlfn.IFS(AND(V610="",IFERROR(VLOOKUP(N610,#REF!,1,0),1)&lt;&gt;1),N610,AND(V610="",I610="王园园组"),"王园园组"),"other")</f>
        <v>other</v>
      </c>
      <c r="Y610">
        <f>IFERROR(_xlfn.XLOOKUP(MID(T610, FIND("#", SUBSTITUTE(T610, "-", "#", LEN(T610) - LEN(SUBSTITUTE(T610, "-", "")))) + 1, LEN(T610)),#REF!,#REF!),0)</f>
        <v>0</v>
      </c>
      <c r="Z610">
        <f>MONTH(续费明细实时[[#This Row],[success_time]])</f>
        <v>5</v>
      </c>
      <c r="AA610" s="8" t="e">
        <f>VLOOKUP(续费明细实时[[#This Row],[parent_user_id]],#REF!,27,0)</f>
        <v>#REF!</v>
      </c>
    </row>
    <row r="611" spans="1:27">
      <c r="A611" s="1">
        <v>45796</v>
      </c>
      <c r="B611" t="s">
        <v>15015</v>
      </c>
      <c r="C611" t="s">
        <v>15016</v>
      </c>
      <c r="D611" t="s">
        <v>548</v>
      </c>
      <c r="E611" t="s">
        <v>641</v>
      </c>
      <c r="F611">
        <v>100</v>
      </c>
      <c r="G611" t="s">
        <v>1883</v>
      </c>
      <c r="H611" t="s">
        <v>559</v>
      </c>
      <c r="I611" t="s">
        <v>1876</v>
      </c>
      <c r="J611">
        <v>7952</v>
      </c>
      <c r="K611" t="s">
        <v>256</v>
      </c>
      <c r="L611" t="s">
        <v>549</v>
      </c>
      <c r="M611" t="s">
        <v>550</v>
      </c>
      <c r="N611" t="s">
        <v>136</v>
      </c>
      <c r="O611" t="s">
        <v>147</v>
      </c>
      <c r="P611" t="s">
        <v>1877</v>
      </c>
      <c r="Q611" t="s">
        <v>15017</v>
      </c>
      <c r="R611" t="s">
        <v>626</v>
      </c>
      <c r="S611">
        <v>1120</v>
      </c>
      <c r="T611" t="s">
        <v>2400</v>
      </c>
      <c r="U611" s="4">
        <v>45796.470891203702</v>
      </c>
      <c r="V611" t="str">
        <f>IFERROR(VLOOKUP(B611,#REF!,1,0),"")</f>
        <v/>
      </c>
      <c r="W611" t="str" cm="1">
        <f t="array" ref="W611">IFERROR(_xlfn.IFS(AND(V611="",X611&lt;&gt;"王园园组",X611&lt;&gt;"other"),K611,AND(V611="",X611="王园园组"),G611),"other")</f>
        <v>other</v>
      </c>
      <c r="X611" t="str" cm="1">
        <f t="array" ref="X611">IFERROR(_xlfn.IFS(AND(V611="",IFERROR(VLOOKUP(N611,#REF!,1,0),1)&lt;&gt;1),N611,AND(V611="",I611="王园园组"),"王园园组"),"other")</f>
        <v>other</v>
      </c>
      <c r="Y611">
        <f>IFERROR(_xlfn.XLOOKUP(MID(T611, FIND("#", SUBSTITUTE(T611, "-", "#", LEN(T611) - LEN(SUBSTITUTE(T611, "-", "")))) + 1, LEN(T611)),#REF!,#REF!),0)</f>
        <v>0</v>
      </c>
      <c r="Z611">
        <f>MONTH(续费明细实时[[#This Row],[success_time]])</f>
        <v>5</v>
      </c>
      <c r="AA611" s="8" t="e">
        <f>VLOOKUP(续费明细实时[[#This Row],[parent_user_id]],#REF!,27,0)</f>
        <v>#REF!</v>
      </c>
    </row>
    <row r="612" spans="1:27" hidden="1">
      <c r="A612" s="1">
        <v>45805</v>
      </c>
      <c r="B612" t="s">
        <v>29669</v>
      </c>
      <c r="C612" t="s">
        <v>29670</v>
      </c>
      <c r="D612" t="s">
        <v>648</v>
      </c>
      <c r="E612" t="s">
        <v>546</v>
      </c>
      <c r="F612">
        <v>18</v>
      </c>
      <c r="G612" t="s">
        <v>2885</v>
      </c>
      <c r="H612" t="s">
        <v>806</v>
      </c>
      <c r="I612" t="s">
        <v>626</v>
      </c>
      <c r="J612">
        <v>4636</v>
      </c>
      <c r="K612" t="s">
        <v>2901</v>
      </c>
      <c r="L612" t="s">
        <v>2520</v>
      </c>
      <c r="M612" t="s">
        <v>2520</v>
      </c>
      <c r="N612" t="s">
        <v>409</v>
      </c>
      <c r="O612" t="s">
        <v>649</v>
      </c>
      <c r="P612" t="s">
        <v>1877</v>
      </c>
      <c r="Q612" t="s">
        <v>29671</v>
      </c>
      <c r="R612" t="s">
        <v>626</v>
      </c>
      <c r="S612">
        <v>652.89647500000001</v>
      </c>
      <c r="T612" t="s">
        <v>565</v>
      </c>
      <c r="U612" s="4">
        <v>45805.721805555557</v>
      </c>
      <c r="V612" t="str">
        <f>IFERROR(VLOOKUP(B612,#REF!,1,0),"")</f>
        <v/>
      </c>
      <c r="W612" t="str" cm="1">
        <f t="array" ref="W612">IFERROR(_xlfn.IFS(AND(V612="",X612&lt;&gt;"王园园组",X612&lt;&gt;"other"),K612,AND(V612="",X612="王园园组"),G612),"other")</f>
        <v>other</v>
      </c>
      <c r="X612" t="str" cm="1">
        <f t="array" ref="X612">IFERROR(_xlfn.IFS(AND(V612="",IFERROR(VLOOKUP(N612,#REF!,1,0),1)&lt;&gt;1),N612,AND(V612="",I612="王园园组"),"王园园组"),"other")</f>
        <v>other</v>
      </c>
      <c r="Y612">
        <f>IFERROR(_xlfn.XLOOKUP(MID(T612, FIND("#", SUBSTITUTE(T612, "-", "#", LEN(T612) - LEN(SUBSTITUTE(T612, "-", "")))) + 1, LEN(T612)),#REF!,#REF!),0)</f>
        <v>0</v>
      </c>
      <c r="Z612">
        <f>MONTH(续费明细实时[[#This Row],[success_time]])</f>
        <v>5</v>
      </c>
      <c r="AA612" s="8" t="e">
        <f>VLOOKUP(续费明细实时[[#This Row],[parent_user_id]],#REF!,27,0)</f>
        <v>#REF!</v>
      </c>
    </row>
    <row r="613" spans="1:27">
      <c r="A613" s="1">
        <v>45802</v>
      </c>
      <c r="B613" t="s">
        <v>17003</v>
      </c>
      <c r="C613" t="s">
        <v>17004</v>
      </c>
      <c r="D613" t="s">
        <v>548</v>
      </c>
      <c r="E613" t="s">
        <v>546</v>
      </c>
      <c r="F613">
        <v>240</v>
      </c>
      <c r="G613" t="s">
        <v>2056</v>
      </c>
      <c r="H613" t="s">
        <v>559</v>
      </c>
      <c r="I613" t="s">
        <v>1876</v>
      </c>
      <c r="J613">
        <v>32909</v>
      </c>
      <c r="K613" t="s">
        <v>208</v>
      </c>
      <c r="L613" t="s">
        <v>549</v>
      </c>
      <c r="M613" t="s">
        <v>550</v>
      </c>
      <c r="N613" t="s">
        <v>551</v>
      </c>
      <c r="O613" t="s">
        <v>149</v>
      </c>
      <c r="P613" t="s">
        <v>1877</v>
      </c>
      <c r="Q613" t="s">
        <v>17005</v>
      </c>
      <c r="R613" t="s">
        <v>626</v>
      </c>
      <c r="S613">
        <v>4635</v>
      </c>
      <c r="T613" t="s">
        <v>1931</v>
      </c>
      <c r="U613" s="4">
        <v>45802.498391203706</v>
      </c>
      <c r="V613" t="str">
        <f>IFERROR(VLOOKUP(B613,#REF!,1,0),"")</f>
        <v/>
      </c>
      <c r="W613" t="str" cm="1">
        <f t="array" ref="W613">IFERROR(_xlfn.IFS(AND(V613="",X613&lt;&gt;"王园园组",X613&lt;&gt;"other"),K613,AND(V613="",X613="王园园组"),G613),"other")</f>
        <v>other</v>
      </c>
      <c r="X613" t="str" cm="1">
        <f t="array" ref="X613">IFERROR(_xlfn.IFS(AND(V613="",IFERROR(VLOOKUP(N613,#REF!,1,0),1)&lt;&gt;1),N613,AND(V613="",I613="王园园组"),"王园园组"),"other")</f>
        <v>other</v>
      </c>
      <c r="Y613">
        <f>IFERROR(_xlfn.XLOOKUP(MID(T613, FIND("#", SUBSTITUTE(T613, "-", "#", LEN(T613) - LEN(SUBSTITUTE(T613, "-", "")))) + 1, LEN(T613)),#REF!,#REF!),0)</f>
        <v>0</v>
      </c>
      <c r="Z613">
        <f>MONTH(续费明细实时[[#This Row],[success_time]])</f>
        <v>5</v>
      </c>
      <c r="AA613" s="8" t="e">
        <f>VLOOKUP(续费明细实时[[#This Row],[parent_user_id]],#REF!,27,0)</f>
        <v>#REF!</v>
      </c>
    </row>
    <row r="614" spans="1:27">
      <c r="A614" s="1">
        <v>45803</v>
      </c>
      <c r="B614" t="s">
        <v>29672</v>
      </c>
      <c r="C614" t="s">
        <v>29673</v>
      </c>
      <c r="D614" t="s">
        <v>695</v>
      </c>
      <c r="E614" t="s">
        <v>546</v>
      </c>
      <c r="F614">
        <v>120</v>
      </c>
      <c r="G614" t="s">
        <v>2079</v>
      </c>
      <c r="H614" t="s">
        <v>559</v>
      </c>
      <c r="I614" t="s">
        <v>1876</v>
      </c>
      <c r="J614">
        <v>17750</v>
      </c>
      <c r="K614" t="s">
        <v>2914</v>
      </c>
      <c r="L614" t="s">
        <v>549</v>
      </c>
      <c r="M614" t="s">
        <v>550</v>
      </c>
      <c r="N614" t="s">
        <v>136</v>
      </c>
      <c r="O614" t="s">
        <v>264</v>
      </c>
      <c r="P614" t="s">
        <v>1877</v>
      </c>
      <c r="Q614" t="s">
        <v>29674</v>
      </c>
      <c r="R614" t="s">
        <v>626</v>
      </c>
      <c r="S614">
        <v>2500</v>
      </c>
      <c r="T614" t="s">
        <v>1896</v>
      </c>
      <c r="U614" s="4">
        <v>45803.695821759262</v>
      </c>
      <c r="V614" t="str">
        <f>IFERROR(VLOOKUP(B614,#REF!,1,0),"")</f>
        <v/>
      </c>
      <c r="W614" t="str" cm="1">
        <f t="array" ref="W614">IFERROR(_xlfn.IFS(AND(V614="",X614&lt;&gt;"王园园组",X614&lt;&gt;"other"),K614,AND(V614="",X614="王园园组"),G614),"other")</f>
        <v>other</v>
      </c>
      <c r="X614" t="str" cm="1">
        <f t="array" ref="X614">IFERROR(_xlfn.IFS(AND(V614="",IFERROR(VLOOKUP(N614,#REF!,1,0),1)&lt;&gt;1),N614,AND(V614="",I614="王园园组"),"王园园组"),"other")</f>
        <v>other</v>
      </c>
      <c r="Y614">
        <f>IFERROR(_xlfn.XLOOKUP(MID(T614, FIND("#", SUBSTITUTE(T614, "-", "#", LEN(T614) - LEN(SUBSTITUTE(T614, "-", "")))) + 1, LEN(T614)),#REF!,#REF!),0)</f>
        <v>0</v>
      </c>
      <c r="Z614">
        <f>MONTH(续费明细实时[[#This Row],[success_time]])</f>
        <v>5</v>
      </c>
      <c r="AA614" s="8" t="e">
        <f>VLOOKUP(续费明细实时[[#This Row],[parent_user_id]],#REF!,27,0)</f>
        <v>#REF!</v>
      </c>
    </row>
    <row r="615" spans="1:27">
      <c r="A615" s="1">
        <v>45801</v>
      </c>
      <c r="B615" t="s">
        <v>15069</v>
      </c>
      <c r="C615" t="s">
        <v>15070</v>
      </c>
      <c r="D615" t="s">
        <v>558</v>
      </c>
      <c r="E615" t="s">
        <v>546</v>
      </c>
      <c r="F615">
        <v>240</v>
      </c>
      <c r="G615" t="s">
        <v>1875</v>
      </c>
      <c r="H615" t="s">
        <v>559</v>
      </c>
      <c r="I615" t="s">
        <v>1876</v>
      </c>
      <c r="J615">
        <v>32561</v>
      </c>
      <c r="K615" t="s">
        <v>297</v>
      </c>
      <c r="L615" t="s">
        <v>549</v>
      </c>
      <c r="M615" t="s">
        <v>550</v>
      </c>
      <c r="N615" t="s">
        <v>136</v>
      </c>
      <c r="O615" t="s">
        <v>143</v>
      </c>
      <c r="P615" t="s">
        <v>1877</v>
      </c>
      <c r="Q615" t="s">
        <v>15071</v>
      </c>
      <c r="R615" t="s">
        <v>626</v>
      </c>
      <c r="S615">
        <v>4586.0755419999996</v>
      </c>
      <c r="T615" t="s">
        <v>1931</v>
      </c>
      <c r="U615" s="4">
        <v>45801.889305555553</v>
      </c>
      <c r="V615" t="str">
        <f>IFERROR(VLOOKUP(B615,#REF!,1,0),"")</f>
        <v/>
      </c>
      <c r="W615" t="str" cm="1">
        <f t="array" ref="W615">IFERROR(_xlfn.IFS(AND(V615="",X615&lt;&gt;"王园园组",X615&lt;&gt;"other"),K615,AND(V615="",X615="王园园组"),G615),"other")</f>
        <v>other</v>
      </c>
      <c r="X615" t="str" cm="1">
        <f t="array" ref="X615">IFERROR(_xlfn.IFS(AND(V615="",IFERROR(VLOOKUP(N615,#REF!,1,0),1)&lt;&gt;1),N615,AND(V615="",I615="王园园组"),"王园园组"),"other")</f>
        <v>other</v>
      </c>
      <c r="Y615">
        <f>IFERROR(_xlfn.XLOOKUP(MID(T615, FIND("#", SUBSTITUTE(T615, "-", "#", LEN(T615) - LEN(SUBSTITUTE(T615, "-", "")))) + 1, LEN(T615)),#REF!,#REF!),0)</f>
        <v>0</v>
      </c>
      <c r="Z615">
        <f>MONTH(续费明细实时[[#This Row],[success_time]])</f>
        <v>5</v>
      </c>
      <c r="AA615" s="8" t="e">
        <f>VLOOKUP(续费明细实时[[#This Row],[parent_user_id]],#REF!,27,0)</f>
        <v>#REF!</v>
      </c>
    </row>
    <row r="616" spans="1:27">
      <c r="A616" s="1">
        <v>45799</v>
      </c>
      <c r="B616" t="s">
        <v>15018</v>
      </c>
      <c r="C616" t="s">
        <v>15019</v>
      </c>
      <c r="D616" t="s">
        <v>548</v>
      </c>
      <c r="E616" t="s">
        <v>546</v>
      </c>
      <c r="F616">
        <v>240</v>
      </c>
      <c r="G616" t="s">
        <v>2056</v>
      </c>
      <c r="H616" t="s">
        <v>559</v>
      </c>
      <c r="I616" t="s">
        <v>1876</v>
      </c>
      <c r="J616">
        <v>31950</v>
      </c>
      <c r="K616" t="s">
        <v>219</v>
      </c>
      <c r="L616" t="s">
        <v>549</v>
      </c>
      <c r="M616" t="s">
        <v>550</v>
      </c>
      <c r="N616" t="s">
        <v>551</v>
      </c>
      <c r="O616" t="s">
        <v>145</v>
      </c>
      <c r="P616" t="s">
        <v>1877</v>
      </c>
      <c r="Q616" t="s">
        <v>15020</v>
      </c>
      <c r="R616" t="s">
        <v>626</v>
      </c>
      <c r="S616">
        <v>4500</v>
      </c>
      <c r="T616" t="s">
        <v>1931</v>
      </c>
      <c r="U616" s="4">
        <v>45799.794768518521</v>
      </c>
      <c r="V616" t="str">
        <f>IFERROR(VLOOKUP(B616,#REF!,1,0),"")</f>
        <v/>
      </c>
      <c r="W616" t="str" cm="1">
        <f t="array" ref="W616">IFERROR(_xlfn.IFS(AND(V616="",X616&lt;&gt;"王园园组",X616&lt;&gt;"other"),K616,AND(V616="",X616="王园园组"),G616),"other")</f>
        <v>other</v>
      </c>
      <c r="X616" t="str" cm="1">
        <f t="array" ref="X616">IFERROR(_xlfn.IFS(AND(V616="",IFERROR(VLOOKUP(N616,#REF!,1,0),1)&lt;&gt;1),N616,AND(V616="",I616="王园园组"),"王园园组"),"other")</f>
        <v>other</v>
      </c>
      <c r="Y616">
        <f>IFERROR(_xlfn.XLOOKUP(MID(T616, FIND("#", SUBSTITUTE(T616, "-", "#", LEN(T616) - LEN(SUBSTITUTE(T616, "-", "")))) + 1, LEN(T616)),#REF!,#REF!),0)</f>
        <v>0</v>
      </c>
      <c r="Z616">
        <f>MONTH(续费明细实时[[#This Row],[success_time]])</f>
        <v>5</v>
      </c>
      <c r="AA616" s="8" t="e">
        <f>VLOOKUP(续费明细实时[[#This Row],[parent_user_id]],#REF!,27,0)</f>
        <v>#REF!</v>
      </c>
    </row>
    <row r="617" spans="1:27">
      <c r="A617" s="1">
        <v>45781</v>
      </c>
      <c r="B617" t="s">
        <v>2940</v>
      </c>
      <c r="C617" t="s">
        <v>2941</v>
      </c>
      <c r="D617" t="s">
        <v>548</v>
      </c>
      <c r="E617" t="s">
        <v>546</v>
      </c>
      <c r="F617">
        <v>48</v>
      </c>
      <c r="G617" t="s">
        <v>13037</v>
      </c>
      <c r="H617" t="s">
        <v>559</v>
      </c>
      <c r="I617" t="s">
        <v>1876</v>
      </c>
      <c r="J617">
        <v>11346</v>
      </c>
      <c r="K617" t="s">
        <v>224</v>
      </c>
      <c r="L617" t="s">
        <v>549</v>
      </c>
      <c r="M617" t="s">
        <v>550</v>
      </c>
      <c r="N617" t="s">
        <v>551</v>
      </c>
      <c r="O617" t="s">
        <v>145</v>
      </c>
      <c r="P617" t="s">
        <v>1877</v>
      </c>
      <c r="Q617" t="s">
        <v>2942</v>
      </c>
      <c r="R617" t="s">
        <v>626</v>
      </c>
      <c r="S617">
        <v>1598</v>
      </c>
      <c r="T617" t="s">
        <v>1879</v>
      </c>
      <c r="U617" s="4">
        <v>45781.41920138889</v>
      </c>
      <c r="V617" t="str">
        <f>IFERROR(VLOOKUP(B617,#REF!,1,0),"")</f>
        <v/>
      </c>
      <c r="W617" t="str" cm="1">
        <f t="array" ref="W617">IFERROR(_xlfn.IFS(AND(V617="",X617&lt;&gt;"王园园组",X617&lt;&gt;"other"),K617,AND(V617="",X617="王园园组"),G617),"other")</f>
        <v>other</v>
      </c>
      <c r="X617" t="str" cm="1">
        <f t="array" ref="X617">IFERROR(_xlfn.IFS(AND(V617="",IFERROR(VLOOKUP(N617,#REF!,1,0),1)&lt;&gt;1),N617,AND(V617="",I617="王园园组"),"王园园组"),"other")</f>
        <v>other</v>
      </c>
      <c r="Y617">
        <f>IFERROR(_xlfn.XLOOKUP(MID(T617, FIND("#", SUBSTITUTE(T617, "-", "#", LEN(T617) - LEN(SUBSTITUTE(T617, "-", "")))) + 1, LEN(T617)),#REF!,#REF!),0)</f>
        <v>0</v>
      </c>
      <c r="Z617">
        <f>MONTH(续费明细实时[[#This Row],[success_time]])</f>
        <v>5</v>
      </c>
      <c r="AA617" s="8" t="e">
        <f>VLOOKUP(续费明细实时[[#This Row],[parent_user_id]],#REF!,27,0)</f>
        <v>#REF!</v>
      </c>
    </row>
    <row r="618" spans="1:27" hidden="1">
      <c r="A618" s="1">
        <v>45796</v>
      </c>
      <c r="B618" t="s">
        <v>15005</v>
      </c>
      <c r="C618" t="s">
        <v>15006</v>
      </c>
      <c r="D618" t="s">
        <v>886</v>
      </c>
      <c r="E618" t="s">
        <v>546</v>
      </c>
      <c r="F618">
        <v>60</v>
      </c>
      <c r="G618" t="s">
        <v>364</v>
      </c>
      <c r="H618" t="s">
        <v>559</v>
      </c>
      <c r="I618" t="s">
        <v>163</v>
      </c>
      <c r="J618">
        <v>10650</v>
      </c>
      <c r="K618" t="s">
        <v>626</v>
      </c>
      <c r="L618" t="s">
        <v>649</v>
      </c>
      <c r="M618" t="s">
        <v>649</v>
      </c>
      <c r="N618" t="s">
        <v>649</v>
      </c>
      <c r="O618" t="s">
        <v>649</v>
      </c>
      <c r="P618" t="s">
        <v>1877</v>
      </c>
      <c r="Q618" t="s">
        <v>15007</v>
      </c>
      <c r="R618" t="s">
        <v>626</v>
      </c>
      <c r="S618">
        <v>1500</v>
      </c>
      <c r="T618" t="s">
        <v>1891</v>
      </c>
      <c r="U618" s="4">
        <v>45796.825925925928</v>
      </c>
      <c r="V618" t="str">
        <f>IFERROR(VLOOKUP(B618,#REF!,1,0),"")</f>
        <v/>
      </c>
      <c r="W618" t="str" cm="1">
        <f t="array" ref="W618">IFERROR(_xlfn.IFS(AND(V618="",X618&lt;&gt;"王园园组",X618&lt;&gt;"other"),K618,AND(V618="",X618="王园园组"),G618),"other")</f>
        <v>other</v>
      </c>
      <c r="X618" t="str" cm="1">
        <f t="array" ref="X618">IFERROR(_xlfn.IFS(AND(V618="",IFERROR(VLOOKUP(N618,#REF!,1,0),1)&lt;&gt;1),N618,AND(V618="",I618="王园园组"),"王园园组"),"other")</f>
        <v>other</v>
      </c>
      <c r="Y618">
        <f>IFERROR(_xlfn.XLOOKUP(MID(T618, FIND("#", SUBSTITUTE(T618, "-", "#", LEN(T618) - LEN(SUBSTITUTE(T618, "-", "")))) + 1, LEN(T618)),#REF!,#REF!),0)</f>
        <v>0</v>
      </c>
      <c r="Z618">
        <f>MONTH(续费明细实时[[#This Row],[success_time]])</f>
        <v>5</v>
      </c>
      <c r="AA618" s="8" t="e">
        <f>VLOOKUP(续费明细实时[[#This Row],[parent_user_id]],#REF!,27,0)</f>
        <v>#REF!</v>
      </c>
    </row>
    <row r="619" spans="1:27">
      <c r="A619" s="1">
        <v>45800</v>
      </c>
      <c r="B619" t="s">
        <v>15008</v>
      </c>
      <c r="C619" t="s">
        <v>15009</v>
      </c>
      <c r="D619" t="s">
        <v>632</v>
      </c>
      <c r="E619" t="s">
        <v>2120</v>
      </c>
      <c r="F619">
        <v>8</v>
      </c>
      <c r="G619" t="s">
        <v>1909</v>
      </c>
      <c r="H619" t="s">
        <v>559</v>
      </c>
      <c r="I619" t="s">
        <v>1876</v>
      </c>
      <c r="J619">
        <v>1917</v>
      </c>
      <c r="K619" t="s">
        <v>315</v>
      </c>
      <c r="L619" t="s">
        <v>549</v>
      </c>
      <c r="M619" t="s">
        <v>550</v>
      </c>
      <c r="N619" t="s">
        <v>616</v>
      </c>
      <c r="O619" t="s">
        <v>314</v>
      </c>
      <c r="P619" t="s">
        <v>1877</v>
      </c>
      <c r="Q619" t="s">
        <v>15010</v>
      </c>
      <c r="R619" t="s">
        <v>626</v>
      </c>
      <c r="S619">
        <v>270</v>
      </c>
      <c r="T619" t="s">
        <v>15011</v>
      </c>
      <c r="U619" s="4">
        <v>45800.042708333334</v>
      </c>
      <c r="V619" t="str">
        <f>IFERROR(VLOOKUP(B619,#REF!,1,0),"")</f>
        <v/>
      </c>
      <c r="W619" t="str" cm="1">
        <f t="array" ref="W619">IFERROR(_xlfn.IFS(AND(V619="",X619&lt;&gt;"王园园组",X619&lt;&gt;"other"),K619,AND(V619="",X619="王园园组"),G619),"other")</f>
        <v>other</v>
      </c>
      <c r="X619" t="str" cm="1">
        <f t="array" ref="X619">IFERROR(_xlfn.IFS(AND(V619="",IFERROR(VLOOKUP(N619,#REF!,1,0),1)&lt;&gt;1),N619,AND(V619="",I619="王园园组"),"王园园组"),"other")</f>
        <v>other</v>
      </c>
      <c r="Y619">
        <f>IFERROR(_xlfn.XLOOKUP(MID(T619, FIND("#", SUBSTITUTE(T619, "-", "#", LEN(T619) - LEN(SUBSTITUTE(T619, "-", "")))) + 1, LEN(T619)),#REF!,#REF!),0)</f>
        <v>0</v>
      </c>
      <c r="Z619">
        <f>MONTH(续费明细实时[[#This Row],[success_time]])</f>
        <v>5</v>
      </c>
      <c r="AA619" s="8" t="e">
        <f>VLOOKUP(续费明细实时[[#This Row],[parent_user_id]],#REF!,27,0)</f>
        <v>#REF!</v>
      </c>
    </row>
    <row r="620" spans="1:27">
      <c r="A620" s="1">
        <v>45787</v>
      </c>
      <c r="B620" t="s">
        <v>8944</v>
      </c>
      <c r="C620" t="s">
        <v>8945</v>
      </c>
      <c r="D620" t="s">
        <v>548</v>
      </c>
      <c r="E620" t="s">
        <v>546</v>
      </c>
      <c r="F620">
        <v>192</v>
      </c>
      <c r="G620" t="s">
        <v>1978</v>
      </c>
      <c r="H620" t="s">
        <v>559</v>
      </c>
      <c r="I620" t="s">
        <v>1876</v>
      </c>
      <c r="J620">
        <v>35493</v>
      </c>
      <c r="K620" t="s">
        <v>256</v>
      </c>
      <c r="L620" t="s">
        <v>549</v>
      </c>
      <c r="M620" t="s">
        <v>550</v>
      </c>
      <c r="N620" t="s">
        <v>136</v>
      </c>
      <c r="O620" t="s">
        <v>147</v>
      </c>
      <c r="P620" t="s">
        <v>1877</v>
      </c>
      <c r="Q620" t="s">
        <v>8946</v>
      </c>
      <c r="R620" t="s">
        <v>626</v>
      </c>
      <c r="S620">
        <v>4999</v>
      </c>
      <c r="T620" t="s">
        <v>2208</v>
      </c>
      <c r="U620" s="4">
        <v>45787.030914351853</v>
      </c>
      <c r="V620" t="str">
        <f>IFERROR(VLOOKUP(B620,#REF!,1,0),"")</f>
        <v/>
      </c>
      <c r="W620" t="str" cm="1">
        <f t="array" ref="W620">IFERROR(_xlfn.IFS(AND(V620="",X620&lt;&gt;"王园园组",X620&lt;&gt;"other"),K620,AND(V620="",X620="王园园组"),G620),"other")</f>
        <v>other</v>
      </c>
      <c r="X620" t="str" cm="1">
        <f t="array" ref="X620">IFERROR(_xlfn.IFS(AND(V620="",IFERROR(VLOOKUP(N620,#REF!,1,0),1)&lt;&gt;1),N620,AND(V620="",I620="王园园组"),"王园园组"),"other")</f>
        <v>other</v>
      </c>
      <c r="Y620">
        <f>IFERROR(_xlfn.XLOOKUP(MID(T620, FIND("#", SUBSTITUTE(T620, "-", "#", LEN(T620) - LEN(SUBSTITUTE(T620, "-", "")))) + 1, LEN(T620)),#REF!,#REF!),0)</f>
        <v>0</v>
      </c>
      <c r="Z620">
        <f>MONTH(续费明细实时[[#This Row],[success_time]])</f>
        <v>5</v>
      </c>
      <c r="AA620" s="8" t="e">
        <f>VLOOKUP(续费明细实时[[#This Row],[parent_user_id]],#REF!,27,0)</f>
        <v>#REF!</v>
      </c>
    </row>
    <row r="621" spans="1:27">
      <c r="A621" s="1">
        <v>45793</v>
      </c>
      <c r="B621" t="s">
        <v>16566</v>
      </c>
      <c r="C621" t="s">
        <v>16567</v>
      </c>
      <c r="D621" t="s">
        <v>695</v>
      </c>
      <c r="E621" t="s">
        <v>546</v>
      </c>
      <c r="F621">
        <v>8</v>
      </c>
      <c r="G621" t="s">
        <v>333</v>
      </c>
      <c r="H621" t="s">
        <v>559</v>
      </c>
      <c r="I621" t="s">
        <v>504</v>
      </c>
      <c r="J621">
        <v>1911</v>
      </c>
      <c r="K621" t="s">
        <v>333</v>
      </c>
      <c r="L621" t="s">
        <v>549</v>
      </c>
      <c r="M621" t="s">
        <v>559</v>
      </c>
      <c r="N621" t="s">
        <v>504</v>
      </c>
      <c r="O621" t="s">
        <v>325</v>
      </c>
      <c r="P621" t="s">
        <v>1877</v>
      </c>
      <c r="Q621" t="s">
        <v>16568</v>
      </c>
      <c r="R621" t="s">
        <v>626</v>
      </c>
      <c r="S621">
        <v>269.11267900000001</v>
      </c>
      <c r="T621" t="s">
        <v>577</v>
      </c>
      <c r="U621" s="4">
        <v>45793.765787037039</v>
      </c>
      <c r="V621" t="str">
        <f>IFERROR(VLOOKUP(B621,#REF!,1,0),"")</f>
        <v/>
      </c>
      <c r="W621" t="str" cm="1">
        <f t="array" ref="W621">IFERROR(_xlfn.IFS(AND(V621="",X621&lt;&gt;"王园园组",X621&lt;&gt;"other"),K621,AND(V621="",X621="王园园组"),G621),"other")</f>
        <v>other</v>
      </c>
      <c r="X621" t="str" cm="1">
        <f t="array" ref="X621">IFERROR(_xlfn.IFS(AND(V621="",IFERROR(VLOOKUP(N621,#REF!,1,0),1)&lt;&gt;1),N621,AND(V621="",I621="王园园组"),"王园园组"),"other")</f>
        <v>other</v>
      </c>
      <c r="Y621">
        <f>IFERROR(_xlfn.XLOOKUP(MID(T621, FIND("#", SUBSTITUTE(T621, "-", "#", LEN(T621) - LEN(SUBSTITUTE(T621, "-", "")))) + 1, LEN(T621)),#REF!,#REF!),0)</f>
        <v>0</v>
      </c>
      <c r="Z621">
        <f>MONTH(续费明细实时[[#This Row],[success_time]])</f>
        <v>5</v>
      </c>
      <c r="AA621" s="8" t="e">
        <f>VLOOKUP(续费明细实时[[#This Row],[parent_user_id]],#REF!,27,0)</f>
        <v>#REF!</v>
      </c>
    </row>
    <row r="622" spans="1:27">
      <c r="A622" s="1">
        <v>45796</v>
      </c>
      <c r="B622" t="s">
        <v>16644</v>
      </c>
      <c r="C622" t="s">
        <v>16645</v>
      </c>
      <c r="D622" t="s">
        <v>548</v>
      </c>
      <c r="E622" t="s">
        <v>546</v>
      </c>
      <c r="F622">
        <v>120</v>
      </c>
      <c r="G622" t="s">
        <v>1960</v>
      </c>
      <c r="H622" t="s">
        <v>550</v>
      </c>
      <c r="I622" t="s">
        <v>1889</v>
      </c>
      <c r="J622">
        <v>18283</v>
      </c>
      <c r="K622" t="s">
        <v>318</v>
      </c>
      <c r="L622" t="s">
        <v>549</v>
      </c>
      <c r="M622" t="s">
        <v>550</v>
      </c>
      <c r="N622" t="s">
        <v>616</v>
      </c>
      <c r="O622" t="s">
        <v>314</v>
      </c>
      <c r="P622" t="s">
        <v>1877</v>
      </c>
      <c r="Q622" t="s">
        <v>16646</v>
      </c>
      <c r="R622" t="s">
        <v>626</v>
      </c>
      <c r="S622">
        <v>2575</v>
      </c>
      <c r="T622" t="s">
        <v>1896</v>
      </c>
      <c r="U622" s="4">
        <v>45796.248819444445</v>
      </c>
      <c r="V622" t="str">
        <f>IFERROR(VLOOKUP(B622,#REF!,1,0),"")</f>
        <v/>
      </c>
      <c r="W622" t="str" cm="1">
        <f t="array" ref="W622">IFERROR(_xlfn.IFS(AND(V622="",X622&lt;&gt;"王园园组",X622&lt;&gt;"other"),K622,AND(V622="",X622="王园园组"),G622),"other")</f>
        <v>other</v>
      </c>
      <c r="X622" t="str" cm="1">
        <f t="array" ref="X622">IFERROR(_xlfn.IFS(AND(V622="",IFERROR(VLOOKUP(N622,#REF!,1,0),1)&lt;&gt;1),N622,AND(V622="",I622="王园园组"),"王园园组"),"other")</f>
        <v>other</v>
      </c>
      <c r="Y622">
        <f>IFERROR(_xlfn.XLOOKUP(MID(T622, FIND("#", SUBSTITUTE(T622, "-", "#", LEN(T622) - LEN(SUBSTITUTE(T622, "-", "")))) + 1, LEN(T622)),#REF!,#REF!),0)</f>
        <v>0</v>
      </c>
      <c r="Z622">
        <f>MONTH(续费明细实时[[#This Row],[success_time]])</f>
        <v>5</v>
      </c>
      <c r="AA622" s="8" t="e">
        <f>VLOOKUP(续费明细实时[[#This Row],[parent_user_id]],#REF!,27,0)</f>
        <v>#REF!</v>
      </c>
    </row>
    <row r="623" spans="1:27">
      <c r="A623" s="1">
        <v>45804</v>
      </c>
      <c r="B623" t="s">
        <v>29675</v>
      </c>
      <c r="C623" t="s">
        <v>29676</v>
      </c>
      <c r="D623" t="s">
        <v>677</v>
      </c>
      <c r="E623" t="s">
        <v>1102</v>
      </c>
      <c r="F623">
        <v>120</v>
      </c>
      <c r="G623" t="s">
        <v>357</v>
      </c>
      <c r="H623" t="s">
        <v>559</v>
      </c>
      <c r="I623" t="s">
        <v>163</v>
      </c>
      <c r="J623">
        <v>10031</v>
      </c>
      <c r="K623" t="s">
        <v>357</v>
      </c>
      <c r="L623" t="s">
        <v>549</v>
      </c>
      <c r="M623" t="s">
        <v>559</v>
      </c>
      <c r="N623" t="s">
        <v>163</v>
      </c>
      <c r="O623" t="s">
        <v>473</v>
      </c>
      <c r="P623" t="s">
        <v>1877</v>
      </c>
      <c r="Q623" t="s">
        <v>29677</v>
      </c>
      <c r="R623" t="s">
        <v>626</v>
      </c>
      <c r="S623">
        <v>1412.773794</v>
      </c>
      <c r="T623" t="s">
        <v>1902</v>
      </c>
      <c r="U623" s="4">
        <v>45804.374710648146</v>
      </c>
      <c r="V623" t="str">
        <f>IFERROR(VLOOKUP(B623,#REF!,1,0),"")</f>
        <v/>
      </c>
      <c r="W623" t="str" cm="1">
        <f t="array" ref="W623">IFERROR(_xlfn.IFS(AND(V623="",X623&lt;&gt;"王园园组",X623&lt;&gt;"other"),K623,AND(V623="",X623="王园园组"),G623),"other")</f>
        <v>other</v>
      </c>
      <c r="X623" t="str" cm="1">
        <f t="array" ref="X623">IFERROR(_xlfn.IFS(AND(V623="",IFERROR(VLOOKUP(N623,#REF!,1,0),1)&lt;&gt;1),N623,AND(V623="",I623="王园园组"),"王园园组"),"other")</f>
        <v>other</v>
      </c>
      <c r="Y623">
        <f>IFERROR(_xlfn.XLOOKUP(MID(T623, FIND("#", SUBSTITUTE(T623, "-", "#", LEN(T623) - LEN(SUBSTITUTE(T623, "-", "")))) + 1, LEN(T623)),#REF!,#REF!),0)</f>
        <v>0</v>
      </c>
      <c r="Z623">
        <f>MONTH(续费明细实时[[#This Row],[success_time]])</f>
        <v>5</v>
      </c>
      <c r="AA623" s="8" t="e">
        <f>VLOOKUP(续费明细实时[[#This Row],[parent_user_id]],#REF!,27,0)</f>
        <v>#REF!</v>
      </c>
    </row>
    <row r="624" spans="1:27">
      <c r="A624" s="1">
        <v>45804</v>
      </c>
      <c r="B624" t="s">
        <v>29678</v>
      </c>
      <c r="C624" t="s">
        <v>29679</v>
      </c>
      <c r="D624" t="s">
        <v>2295</v>
      </c>
      <c r="E624" t="s">
        <v>1102</v>
      </c>
      <c r="F624">
        <v>180</v>
      </c>
      <c r="G624" t="s">
        <v>350</v>
      </c>
      <c r="H624" t="s">
        <v>559</v>
      </c>
      <c r="I624" t="s">
        <v>163</v>
      </c>
      <c r="J624">
        <v>15118</v>
      </c>
      <c r="K624" t="s">
        <v>350</v>
      </c>
      <c r="L624" t="s">
        <v>549</v>
      </c>
      <c r="M624" t="s">
        <v>559</v>
      </c>
      <c r="N624" t="s">
        <v>163</v>
      </c>
      <c r="O624" t="s">
        <v>472</v>
      </c>
      <c r="P624" t="s">
        <v>1877</v>
      </c>
      <c r="Q624" t="s">
        <v>29680</v>
      </c>
      <c r="R624" t="s">
        <v>626</v>
      </c>
      <c r="S624">
        <v>2129.251933</v>
      </c>
      <c r="T624" t="s">
        <v>13028</v>
      </c>
      <c r="U624" s="4">
        <v>45804.44908564815</v>
      </c>
      <c r="V624" t="str">
        <f>IFERROR(VLOOKUP(B624,#REF!,1,0),"")</f>
        <v/>
      </c>
      <c r="W624" t="str" cm="1">
        <f t="array" ref="W624">IFERROR(_xlfn.IFS(AND(V624="",X624&lt;&gt;"王园园组",X624&lt;&gt;"other"),K624,AND(V624="",X624="王园园组"),G624),"other")</f>
        <v>other</v>
      </c>
      <c r="X624" t="str" cm="1">
        <f t="array" ref="X624">IFERROR(_xlfn.IFS(AND(V624="",IFERROR(VLOOKUP(N624,#REF!,1,0),1)&lt;&gt;1),N624,AND(V624="",I624="王园园组"),"王园园组"),"other")</f>
        <v>other</v>
      </c>
      <c r="Y624">
        <f>IFERROR(_xlfn.XLOOKUP(MID(T624, FIND("#", SUBSTITUTE(T624, "-", "#", LEN(T624) - LEN(SUBSTITUTE(T624, "-", "")))) + 1, LEN(T624)),#REF!,#REF!),0)</f>
        <v>0</v>
      </c>
      <c r="Z624">
        <f>MONTH(续费明细实时[[#This Row],[success_time]])</f>
        <v>5</v>
      </c>
      <c r="AA624" s="8" t="e">
        <f>VLOOKUP(续费明细实时[[#This Row],[parent_user_id]],#REF!,27,0)</f>
        <v>#REF!</v>
      </c>
    </row>
    <row r="625" spans="1:27">
      <c r="A625" s="1">
        <v>45793</v>
      </c>
      <c r="B625" t="s">
        <v>16554</v>
      </c>
      <c r="C625" t="s">
        <v>16555</v>
      </c>
      <c r="D625" t="s">
        <v>548</v>
      </c>
      <c r="E625" t="s">
        <v>546</v>
      </c>
      <c r="F625">
        <v>240</v>
      </c>
      <c r="G625" t="s">
        <v>249</v>
      </c>
      <c r="H625" t="s">
        <v>550</v>
      </c>
      <c r="I625" t="s">
        <v>551</v>
      </c>
      <c r="J625">
        <v>31950</v>
      </c>
      <c r="K625" t="s">
        <v>263</v>
      </c>
      <c r="L625" t="s">
        <v>549</v>
      </c>
      <c r="M625" t="s">
        <v>550</v>
      </c>
      <c r="N625" t="s">
        <v>136</v>
      </c>
      <c r="O625" t="s">
        <v>147</v>
      </c>
      <c r="P625" t="s">
        <v>1877</v>
      </c>
      <c r="Q625" t="s">
        <v>16556</v>
      </c>
      <c r="R625" t="s">
        <v>626</v>
      </c>
      <c r="S625">
        <v>4500</v>
      </c>
      <c r="T625" t="s">
        <v>1931</v>
      </c>
      <c r="U625" s="4">
        <v>45793.594884259262</v>
      </c>
      <c r="V625" t="str">
        <f>IFERROR(VLOOKUP(B625,#REF!,1,0),"")</f>
        <v/>
      </c>
      <c r="W625" t="str" cm="1">
        <f t="array" ref="W625">IFERROR(_xlfn.IFS(AND(V625="",X625&lt;&gt;"王园园组",X625&lt;&gt;"other"),K625,AND(V625="",X625="王园园组"),G625),"other")</f>
        <v>other</v>
      </c>
      <c r="X625" t="str" cm="1">
        <f t="array" ref="X625">IFERROR(_xlfn.IFS(AND(V625="",IFERROR(VLOOKUP(N625,#REF!,1,0),1)&lt;&gt;1),N625,AND(V625="",I625="王园园组"),"王园园组"),"other")</f>
        <v>other</v>
      </c>
      <c r="Y625">
        <f>IFERROR(_xlfn.XLOOKUP(MID(T625, FIND("#", SUBSTITUTE(T625, "-", "#", LEN(T625) - LEN(SUBSTITUTE(T625, "-", "")))) + 1, LEN(T625)),#REF!,#REF!),0)</f>
        <v>0</v>
      </c>
      <c r="Z625">
        <f>MONTH(续费明细实时[[#This Row],[success_time]])</f>
        <v>5</v>
      </c>
      <c r="AA625" s="8" t="e">
        <f>VLOOKUP(续费明细实时[[#This Row],[parent_user_id]],#REF!,27,0)</f>
        <v>#REF!</v>
      </c>
    </row>
    <row r="626" spans="1:27">
      <c r="A626" s="1">
        <v>45802</v>
      </c>
      <c r="B626" t="s">
        <v>17585</v>
      </c>
      <c r="C626" t="s">
        <v>17586</v>
      </c>
      <c r="D626" t="s">
        <v>886</v>
      </c>
      <c r="E626" t="s">
        <v>546</v>
      </c>
      <c r="F626">
        <v>60</v>
      </c>
      <c r="G626" t="s">
        <v>1917</v>
      </c>
      <c r="H626" t="s">
        <v>559</v>
      </c>
      <c r="I626" t="s">
        <v>1876</v>
      </c>
      <c r="J626">
        <v>10650</v>
      </c>
      <c r="K626" t="s">
        <v>425</v>
      </c>
      <c r="L626" t="s">
        <v>549</v>
      </c>
      <c r="M626" t="s">
        <v>550</v>
      </c>
      <c r="N626" t="s">
        <v>136</v>
      </c>
      <c r="O626" t="s">
        <v>139</v>
      </c>
      <c r="P626" t="s">
        <v>1877</v>
      </c>
      <c r="Q626" t="s">
        <v>17587</v>
      </c>
      <c r="R626" t="s">
        <v>626</v>
      </c>
      <c r="S626">
        <v>1500</v>
      </c>
      <c r="T626" t="s">
        <v>1891</v>
      </c>
      <c r="U626" s="4">
        <v>45802.845972222225</v>
      </c>
      <c r="V626" t="str">
        <f>IFERROR(VLOOKUP(B626,#REF!,1,0),"")</f>
        <v/>
      </c>
      <c r="W626" t="str" cm="1">
        <f t="array" ref="W626">IFERROR(_xlfn.IFS(AND(V626="",X626&lt;&gt;"王园园组",X626&lt;&gt;"other"),K626,AND(V626="",X626="王园园组"),G626),"other")</f>
        <v>other</v>
      </c>
      <c r="X626" t="str" cm="1">
        <f t="array" ref="X626">IFERROR(_xlfn.IFS(AND(V626="",IFERROR(VLOOKUP(N626,#REF!,1,0),1)&lt;&gt;1),N626,AND(V626="",I626="王园园组"),"王园园组"),"other")</f>
        <v>other</v>
      </c>
      <c r="Y626">
        <f>IFERROR(_xlfn.XLOOKUP(MID(T626, FIND("#", SUBSTITUTE(T626, "-", "#", LEN(T626) - LEN(SUBSTITUTE(T626, "-", "")))) + 1, LEN(T626)),#REF!,#REF!),0)</f>
        <v>0</v>
      </c>
      <c r="Z626">
        <f>MONTH(续费明细实时[[#This Row],[success_time]])</f>
        <v>5</v>
      </c>
      <c r="AA626" s="8" t="e">
        <f>VLOOKUP(续费明细实时[[#This Row],[parent_user_id]],#REF!,27,0)</f>
        <v>#REF!</v>
      </c>
    </row>
    <row r="627" spans="1:27">
      <c r="A627" s="1">
        <v>45795</v>
      </c>
      <c r="B627" t="s">
        <v>16560</v>
      </c>
      <c r="C627" t="s">
        <v>16561</v>
      </c>
      <c r="D627" t="s">
        <v>902</v>
      </c>
      <c r="E627" t="s">
        <v>546</v>
      </c>
      <c r="F627">
        <v>120</v>
      </c>
      <c r="G627" t="s">
        <v>355</v>
      </c>
      <c r="H627" t="s">
        <v>559</v>
      </c>
      <c r="I627" t="s">
        <v>163</v>
      </c>
      <c r="J627">
        <v>17750</v>
      </c>
      <c r="K627" t="s">
        <v>355</v>
      </c>
      <c r="L627" t="s">
        <v>549</v>
      </c>
      <c r="M627" t="s">
        <v>559</v>
      </c>
      <c r="N627" t="s">
        <v>163</v>
      </c>
      <c r="O627" t="s">
        <v>472</v>
      </c>
      <c r="P627" t="s">
        <v>1877</v>
      </c>
      <c r="Q627" t="s">
        <v>16562</v>
      </c>
      <c r="R627" t="s">
        <v>626</v>
      </c>
      <c r="S627">
        <v>2500</v>
      </c>
      <c r="T627" t="s">
        <v>1896</v>
      </c>
      <c r="U627" s="4">
        <v>45795.348275462966</v>
      </c>
      <c r="V627" t="str">
        <f>IFERROR(VLOOKUP(B627,#REF!,1,0),"")</f>
        <v/>
      </c>
      <c r="W627" t="str" cm="1">
        <f t="array" ref="W627">IFERROR(_xlfn.IFS(AND(V627="",X627&lt;&gt;"王园园组",X627&lt;&gt;"other"),K627,AND(V627="",X627="王园园组"),G627),"other")</f>
        <v>other</v>
      </c>
      <c r="X627" t="str" cm="1">
        <f t="array" ref="X627">IFERROR(_xlfn.IFS(AND(V627="",IFERROR(VLOOKUP(N627,#REF!,1,0),1)&lt;&gt;1),N627,AND(V627="",I627="王园园组"),"王园园组"),"other")</f>
        <v>other</v>
      </c>
      <c r="Y627">
        <f>IFERROR(_xlfn.XLOOKUP(MID(T627, FIND("#", SUBSTITUTE(T627, "-", "#", LEN(T627) - LEN(SUBSTITUTE(T627, "-", "")))) + 1, LEN(T627)),#REF!,#REF!),0)</f>
        <v>0</v>
      </c>
      <c r="Z627">
        <f>MONTH(续费明细实时[[#This Row],[success_time]])</f>
        <v>5</v>
      </c>
      <c r="AA627" s="8" t="e">
        <f>VLOOKUP(续费明细实时[[#This Row],[parent_user_id]],#REF!,27,0)</f>
        <v>#REF!</v>
      </c>
    </row>
    <row r="628" spans="1:27">
      <c r="A628" s="1">
        <v>45788</v>
      </c>
      <c r="B628" t="s">
        <v>8954</v>
      </c>
      <c r="C628" t="s">
        <v>8955</v>
      </c>
      <c r="D628" t="s">
        <v>610</v>
      </c>
      <c r="E628" t="s">
        <v>546</v>
      </c>
      <c r="F628">
        <v>120</v>
      </c>
      <c r="G628" t="s">
        <v>1973</v>
      </c>
      <c r="H628" t="s">
        <v>559</v>
      </c>
      <c r="I628" t="s">
        <v>1876</v>
      </c>
      <c r="J628">
        <v>18283</v>
      </c>
      <c r="K628" t="s">
        <v>303</v>
      </c>
      <c r="L628" t="s">
        <v>549</v>
      </c>
      <c r="M628" t="s">
        <v>550</v>
      </c>
      <c r="N628" t="s">
        <v>136</v>
      </c>
      <c r="O628" t="s">
        <v>143</v>
      </c>
      <c r="P628" t="s">
        <v>1877</v>
      </c>
      <c r="Q628" t="s">
        <v>8956</v>
      </c>
      <c r="R628" t="s">
        <v>626</v>
      </c>
      <c r="S628">
        <v>2575</v>
      </c>
      <c r="T628" t="s">
        <v>1896</v>
      </c>
      <c r="U628" s="4">
        <v>45788.880555555559</v>
      </c>
      <c r="V628" t="str">
        <f>IFERROR(VLOOKUP(B628,#REF!,1,0),"")</f>
        <v/>
      </c>
      <c r="W628" t="str" cm="1">
        <f t="array" ref="W628">IFERROR(_xlfn.IFS(AND(V628="",X628&lt;&gt;"王园园组",X628&lt;&gt;"other"),K628,AND(V628="",X628="王园园组"),G628),"other")</f>
        <v>other</v>
      </c>
      <c r="X628" t="str" cm="1">
        <f t="array" ref="X628">IFERROR(_xlfn.IFS(AND(V628="",IFERROR(VLOOKUP(N628,#REF!,1,0),1)&lt;&gt;1),N628,AND(V628="",I628="王园园组"),"王园园组"),"other")</f>
        <v>other</v>
      </c>
      <c r="Y628">
        <f>IFERROR(_xlfn.XLOOKUP(MID(T628, FIND("#", SUBSTITUTE(T628, "-", "#", LEN(T628) - LEN(SUBSTITUTE(T628, "-", "")))) + 1, LEN(T628)),#REF!,#REF!),0)</f>
        <v>0</v>
      </c>
      <c r="Z628">
        <f>MONTH(续费明细实时[[#This Row],[success_time]])</f>
        <v>5</v>
      </c>
      <c r="AA628" s="8" t="e">
        <f>VLOOKUP(续费明细实时[[#This Row],[parent_user_id]],#REF!,27,0)</f>
        <v>#REF!</v>
      </c>
    </row>
    <row r="629" spans="1:27">
      <c r="A629" s="1">
        <v>45803</v>
      </c>
      <c r="B629" t="s">
        <v>29681</v>
      </c>
      <c r="C629" t="s">
        <v>29682</v>
      </c>
      <c r="D629" t="s">
        <v>558</v>
      </c>
      <c r="E629" t="s">
        <v>2134</v>
      </c>
      <c r="F629">
        <v>12</v>
      </c>
      <c r="G629" t="s">
        <v>337</v>
      </c>
      <c r="H629" t="s">
        <v>559</v>
      </c>
      <c r="I629" t="s">
        <v>504</v>
      </c>
      <c r="J629">
        <v>1653</v>
      </c>
      <c r="K629" t="s">
        <v>337</v>
      </c>
      <c r="L629" t="s">
        <v>549</v>
      </c>
      <c r="M629" t="s">
        <v>559</v>
      </c>
      <c r="N629" t="s">
        <v>504</v>
      </c>
      <c r="O629" t="s">
        <v>325</v>
      </c>
      <c r="P629" t="s">
        <v>1877</v>
      </c>
      <c r="Q629" t="s">
        <v>29683</v>
      </c>
      <c r="R629" t="s">
        <v>626</v>
      </c>
      <c r="S629">
        <v>232.86695</v>
      </c>
      <c r="T629" t="s">
        <v>29684</v>
      </c>
      <c r="U629" s="4">
        <v>45803.861817129633</v>
      </c>
      <c r="V629" t="str">
        <f>IFERROR(VLOOKUP(B629,#REF!,1,0),"")</f>
        <v/>
      </c>
      <c r="W629" t="str" cm="1">
        <f t="array" ref="W629">IFERROR(_xlfn.IFS(AND(V629="",X629&lt;&gt;"王园园组",X629&lt;&gt;"other"),K629,AND(V629="",X629="王园园组"),G629),"other")</f>
        <v>other</v>
      </c>
      <c r="X629" t="str" cm="1">
        <f t="array" ref="X629">IFERROR(_xlfn.IFS(AND(V629="",IFERROR(VLOOKUP(N629,#REF!,1,0),1)&lt;&gt;1),N629,AND(V629="",I629="王园园组"),"王园园组"),"other")</f>
        <v>other</v>
      </c>
      <c r="Y629">
        <f>IFERROR(_xlfn.XLOOKUP(MID(T629, FIND("#", SUBSTITUTE(T629, "-", "#", LEN(T629) - LEN(SUBSTITUTE(T629, "-", "")))) + 1, LEN(T629)),#REF!,#REF!),0)</f>
        <v>0</v>
      </c>
      <c r="Z629">
        <f>MONTH(续费明细实时[[#This Row],[success_time]])</f>
        <v>5</v>
      </c>
      <c r="AA629" s="8" t="e">
        <f>VLOOKUP(续费明细实时[[#This Row],[parent_user_id]],#REF!,27,0)</f>
        <v>#REF!</v>
      </c>
    </row>
    <row r="630" spans="1:27">
      <c r="A630" s="1">
        <v>45791</v>
      </c>
      <c r="B630" t="s">
        <v>15307</v>
      </c>
      <c r="C630" t="s">
        <v>15308</v>
      </c>
      <c r="D630" t="s">
        <v>548</v>
      </c>
      <c r="E630" t="s">
        <v>546</v>
      </c>
      <c r="F630">
        <v>120</v>
      </c>
      <c r="G630" t="s">
        <v>337</v>
      </c>
      <c r="H630" t="s">
        <v>559</v>
      </c>
      <c r="I630" t="s">
        <v>504</v>
      </c>
      <c r="J630">
        <v>17750</v>
      </c>
      <c r="K630" t="s">
        <v>337</v>
      </c>
      <c r="L630" t="s">
        <v>549</v>
      </c>
      <c r="M630" t="s">
        <v>559</v>
      </c>
      <c r="N630" t="s">
        <v>504</v>
      </c>
      <c r="O630" t="s">
        <v>325</v>
      </c>
      <c r="P630" t="s">
        <v>1877</v>
      </c>
      <c r="Q630" t="s">
        <v>15309</v>
      </c>
      <c r="R630" t="s">
        <v>626</v>
      </c>
      <c r="S630">
        <v>2500</v>
      </c>
      <c r="T630" t="s">
        <v>1896</v>
      </c>
      <c r="U630" s="4">
        <v>45791.559618055559</v>
      </c>
      <c r="V630" t="str">
        <f>IFERROR(VLOOKUP(B630,#REF!,1,0),"")</f>
        <v/>
      </c>
      <c r="W630" t="str" cm="1">
        <f t="array" ref="W630">IFERROR(_xlfn.IFS(AND(V630="",X630&lt;&gt;"王园园组",X630&lt;&gt;"other"),K630,AND(V630="",X630="王园园组"),G630),"other")</f>
        <v>other</v>
      </c>
      <c r="X630" t="str" cm="1">
        <f t="array" ref="X630">IFERROR(_xlfn.IFS(AND(V630="",IFERROR(VLOOKUP(N630,#REF!,1,0),1)&lt;&gt;1),N630,AND(V630="",I630="王园园组"),"王园园组"),"other")</f>
        <v>other</v>
      </c>
      <c r="Y630">
        <f>IFERROR(_xlfn.XLOOKUP(MID(T630, FIND("#", SUBSTITUTE(T630, "-", "#", LEN(T630) - LEN(SUBSTITUTE(T630, "-", "")))) + 1, LEN(T630)),#REF!,#REF!),0)</f>
        <v>0</v>
      </c>
      <c r="Z630">
        <f>MONTH(续费明细实时[[#This Row],[success_time]])</f>
        <v>5</v>
      </c>
      <c r="AA630" s="8" t="e">
        <f>VLOOKUP(续费明细实时[[#This Row],[parent_user_id]],#REF!,27,0)</f>
        <v>#REF!</v>
      </c>
    </row>
    <row r="631" spans="1:27">
      <c r="A631" s="1">
        <v>45793</v>
      </c>
      <c r="B631" t="s">
        <v>15534</v>
      </c>
      <c r="C631" t="s">
        <v>15535</v>
      </c>
      <c r="D631" t="s">
        <v>632</v>
      </c>
      <c r="E631" t="s">
        <v>546</v>
      </c>
      <c r="F631">
        <v>240</v>
      </c>
      <c r="G631" t="s">
        <v>2056</v>
      </c>
      <c r="H631" t="s">
        <v>559</v>
      </c>
      <c r="I631" t="s">
        <v>1876</v>
      </c>
      <c r="J631">
        <v>32909</v>
      </c>
      <c r="K631" t="s">
        <v>226</v>
      </c>
      <c r="L631" t="s">
        <v>549</v>
      </c>
      <c r="M631" t="s">
        <v>550</v>
      </c>
      <c r="N631" t="s">
        <v>551</v>
      </c>
      <c r="O631" t="s">
        <v>145</v>
      </c>
      <c r="P631" t="s">
        <v>1877</v>
      </c>
      <c r="Q631" t="s">
        <v>15536</v>
      </c>
      <c r="R631" t="s">
        <v>626</v>
      </c>
      <c r="S631">
        <v>4635</v>
      </c>
      <c r="T631" t="s">
        <v>1931</v>
      </c>
      <c r="U631" s="4">
        <v>45793.424444444441</v>
      </c>
      <c r="V631" t="str">
        <f>IFERROR(VLOOKUP(B631,#REF!,1,0),"")</f>
        <v/>
      </c>
      <c r="W631" t="str" cm="1">
        <f t="array" ref="W631">IFERROR(_xlfn.IFS(AND(V631="",X631&lt;&gt;"王园园组",X631&lt;&gt;"other"),K631,AND(V631="",X631="王园园组"),G631),"other")</f>
        <v>other</v>
      </c>
      <c r="X631" t="str" cm="1">
        <f t="array" ref="X631">IFERROR(_xlfn.IFS(AND(V631="",IFERROR(VLOOKUP(N631,#REF!,1,0),1)&lt;&gt;1),N631,AND(V631="",I631="王园园组"),"王园园组"),"other")</f>
        <v>other</v>
      </c>
      <c r="Y631">
        <f>IFERROR(_xlfn.XLOOKUP(MID(T631, FIND("#", SUBSTITUTE(T631, "-", "#", LEN(T631) - LEN(SUBSTITUTE(T631, "-", "")))) + 1, LEN(T631)),#REF!,#REF!),0)</f>
        <v>0</v>
      </c>
      <c r="Z631">
        <f>MONTH(续费明细实时[[#This Row],[success_time]])</f>
        <v>5</v>
      </c>
      <c r="AA631" s="8" t="e">
        <f>VLOOKUP(续费明细实时[[#This Row],[parent_user_id]],#REF!,27,0)</f>
        <v>#REF!</v>
      </c>
    </row>
    <row r="632" spans="1:27">
      <c r="A632" s="1">
        <v>45785</v>
      </c>
      <c r="B632" t="s">
        <v>2937</v>
      </c>
      <c r="C632" t="s">
        <v>2938</v>
      </c>
      <c r="D632" t="s">
        <v>548</v>
      </c>
      <c r="E632" t="s">
        <v>546</v>
      </c>
      <c r="F632">
        <v>120</v>
      </c>
      <c r="G632" t="s">
        <v>2046</v>
      </c>
      <c r="H632" t="s">
        <v>559</v>
      </c>
      <c r="I632" t="s">
        <v>1876</v>
      </c>
      <c r="J632">
        <v>17750</v>
      </c>
      <c r="K632" t="s">
        <v>260</v>
      </c>
      <c r="L632" t="s">
        <v>549</v>
      </c>
      <c r="M632" t="s">
        <v>550</v>
      </c>
      <c r="N632" t="s">
        <v>136</v>
      </c>
      <c r="O632" t="s">
        <v>147</v>
      </c>
      <c r="P632" t="s">
        <v>1877</v>
      </c>
      <c r="Q632" t="s">
        <v>2939</v>
      </c>
      <c r="R632" t="s">
        <v>626</v>
      </c>
      <c r="S632">
        <v>2500</v>
      </c>
      <c r="T632" t="s">
        <v>1896</v>
      </c>
      <c r="U632" s="4">
        <v>45785.359837962962</v>
      </c>
      <c r="V632" t="str">
        <f>IFERROR(VLOOKUP(B632,#REF!,1,0),"")</f>
        <v/>
      </c>
      <c r="W632" t="str" cm="1">
        <f t="array" ref="W632">IFERROR(_xlfn.IFS(AND(V632="",X632&lt;&gt;"王园园组",X632&lt;&gt;"other"),K632,AND(V632="",X632="王园园组"),G632),"other")</f>
        <v>other</v>
      </c>
      <c r="X632" t="str" cm="1">
        <f t="array" ref="X632">IFERROR(_xlfn.IFS(AND(V632="",IFERROR(VLOOKUP(N632,#REF!,1,0),1)&lt;&gt;1),N632,AND(V632="",I632="王园园组"),"王园园组"),"other")</f>
        <v>other</v>
      </c>
      <c r="Y632">
        <f>IFERROR(_xlfn.XLOOKUP(MID(T632, FIND("#", SUBSTITUTE(T632, "-", "#", LEN(T632) - LEN(SUBSTITUTE(T632, "-", "")))) + 1, LEN(T632)),#REF!,#REF!),0)</f>
        <v>0</v>
      </c>
      <c r="Z632">
        <f>MONTH(续费明细实时[[#This Row],[success_time]])</f>
        <v>5</v>
      </c>
      <c r="AA632" s="8" t="e">
        <f>VLOOKUP(续费明细实时[[#This Row],[parent_user_id]],#REF!,27,0)</f>
        <v>#REF!</v>
      </c>
    </row>
    <row r="633" spans="1:27">
      <c r="A633" s="1">
        <v>45801</v>
      </c>
      <c r="B633" t="s">
        <v>15292</v>
      </c>
      <c r="C633" t="s">
        <v>15293</v>
      </c>
      <c r="D633" t="s">
        <v>578</v>
      </c>
      <c r="E633" t="s">
        <v>546</v>
      </c>
      <c r="F633">
        <v>60</v>
      </c>
      <c r="G633" t="s">
        <v>1946</v>
      </c>
      <c r="H633" t="s">
        <v>559</v>
      </c>
      <c r="I633" t="s">
        <v>1876</v>
      </c>
      <c r="J633">
        <v>10650</v>
      </c>
      <c r="K633" t="s">
        <v>293</v>
      </c>
      <c r="L633" t="s">
        <v>549</v>
      </c>
      <c r="M633" t="s">
        <v>550</v>
      </c>
      <c r="N633" t="s">
        <v>136</v>
      </c>
      <c r="O633" t="s">
        <v>292</v>
      </c>
      <c r="P633" t="s">
        <v>1877</v>
      </c>
      <c r="Q633" t="s">
        <v>15294</v>
      </c>
      <c r="R633" t="s">
        <v>626</v>
      </c>
      <c r="S633">
        <v>1500</v>
      </c>
      <c r="T633" t="s">
        <v>1891</v>
      </c>
      <c r="U633" s="4">
        <v>45801.630659722221</v>
      </c>
      <c r="V633" t="str">
        <f>IFERROR(VLOOKUP(B633,#REF!,1,0),"")</f>
        <v/>
      </c>
      <c r="W633" t="str" cm="1">
        <f t="array" ref="W633">IFERROR(_xlfn.IFS(AND(V633="",X633&lt;&gt;"王园园组",X633&lt;&gt;"other"),K633,AND(V633="",X633="王园园组"),G633),"other")</f>
        <v>other</v>
      </c>
      <c r="X633" t="str" cm="1">
        <f t="array" ref="X633">IFERROR(_xlfn.IFS(AND(V633="",IFERROR(VLOOKUP(N633,#REF!,1,0),1)&lt;&gt;1),N633,AND(V633="",I633="王园园组"),"王园园组"),"other")</f>
        <v>other</v>
      </c>
      <c r="Y633">
        <f>IFERROR(_xlfn.XLOOKUP(MID(T633, FIND("#", SUBSTITUTE(T633, "-", "#", LEN(T633) - LEN(SUBSTITUTE(T633, "-", "")))) + 1, LEN(T633)),#REF!,#REF!),0)</f>
        <v>0</v>
      </c>
      <c r="Z633">
        <f>MONTH(续费明细实时[[#This Row],[success_time]])</f>
        <v>5</v>
      </c>
      <c r="AA633" s="8" t="e">
        <f>VLOOKUP(续费明细实时[[#This Row],[parent_user_id]],#REF!,27,0)</f>
        <v>#REF!</v>
      </c>
    </row>
    <row r="634" spans="1:27">
      <c r="A634" s="1">
        <v>45796</v>
      </c>
      <c r="B634" t="s">
        <v>15298</v>
      </c>
      <c r="C634" t="s">
        <v>15299</v>
      </c>
      <c r="D634" t="s">
        <v>548</v>
      </c>
      <c r="E634" t="s">
        <v>546</v>
      </c>
      <c r="F634">
        <v>120</v>
      </c>
      <c r="G634" t="s">
        <v>1978</v>
      </c>
      <c r="H634" t="s">
        <v>559</v>
      </c>
      <c r="I634" t="s">
        <v>1876</v>
      </c>
      <c r="J634">
        <v>17750</v>
      </c>
      <c r="K634" t="s">
        <v>217</v>
      </c>
      <c r="L634" t="s">
        <v>549</v>
      </c>
      <c r="M634" t="s">
        <v>550</v>
      </c>
      <c r="N634" t="s">
        <v>551</v>
      </c>
      <c r="O634" t="s">
        <v>145</v>
      </c>
      <c r="P634" t="s">
        <v>1877</v>
      </c>
      <c r="Q634" t="s">
        <v>15300</v>
      </c>
      <c r="R634" t="s">
        <v>626</v>
      </c>
      <c r="S634">
        <v>2500</v>
      </c>
      <c r="T634" t="s">
        <v>1896</v>
      </c>
      <c r="U634" s="4">
        <v>45796.424699074072</v>
      </c>
      <c r="V634" t="str">
        <f>IFERROR(VLOOKUP(B634,#REF!,1,0),"")</f>
        <v/>
      </c>
      <c r="W634" t="str" cm="1">
        <f t="array" ref="W634">IFERROR(_xlfn.IFS(AND(V634="",X634&lt;&gt;"王园园组",X634&lt;&gt;"other"),K634,AND(V634="",X634="王园园组"),G634),"other")</f>
        <v>other</v>
      </c>
      <c r="X634" t="str" cm="1">
        <f t="array" ref="X634">IFERROR(_xlfn.IFS(AND(V634="",IFERROR(VLOOKUP(N634,#REF!,1,0),1)&lt;&gt;1),N634,AND(V634="",I634="王园园组"),"王园园组"),"other")</f>
        <v>other</v>
      </c>
      <c r="Y634">
        <f>IFERROR(_xlfn.XLOOKUP(MID(T634, FIND("#", SUBSTITUTE(T634, "-", "#", LEN(T634) - LEN(SUBSTITUTE(T634, "-", "")))) + 1, LEN(T634)),#REF!,#REF!),0)</f>
        <v>0</v>
      </c>
      <c r="Z634">
        <f>MONTH(续费明细实时[[#This Row],[success_time]])</f>
        <v>5</v>
      </c>
      <c r="AA634" s="8" t="e">
        <f>VLOOKUP(续费明细实时[[#This Row],[parent_user_id]],#REF!,27,0)</f>
        <v>#REF!</v>
      </c>
    </row>
    <row r="635" spans="1:27">
      <c r="A635" s="1">
        <v>45799</v>
      </c>
      <c r="B635" t="s">
        <v>15235</v>
      </c>
      <c r="C635" t="s">
        <v>15236</v>
      </c>
      <c r="D635" t="s">
        <v>548</v>
      </c>
      <c r="E635" t="s">
        <v>546</v>
      </c>
      <c r="F635">
        <v>240</v>
      </c>
      <c r="G635" t="s">
        <v>1939</v>
      </c>
      <c r="H635" t="s">
        <v>559</v>
      </c>
      <c r="I635" t="s">
        <v>1876</v>
      </c>
      <c r="J635">
        <v>31950</v>
      </c>
      <c r="K635" t="s">
        <v>263</v>
      </c>
      <c r="L635" t="s">
        <v>549</v>
      </c>
      <c r="M635" t="s">
        <v>550</v>
      </c>
      <c r="N635" t="s">
        <v>136</v>
      </c>
      <c r="O635" t="s">
        <v>147</v>
      </c>
      <c r="P635" t="s">
        <v>1877</v>
      </c>
      <c r="Q635" t="s">
        <v>15237</v>
      </c>
      <c r="R635" t="s">
        <v>626</v>
      </c>
      <c r="S635">
        <v>4500</v>
      </c>
      <c r="T635" t="s">
        <v>1931</v>
      </c>
      <c r="U635" s="4">
        <v>45799.380532407406</v>
      </c>
      <c r="V635" t="str">
        <f>IFERROR(VLOOKUP(B635,#REF!,1,0),"")</f>
        <v/>
      </c>
      <c r="W635" t="str" cm="1">
        <f t="array" ref="W635">IFERROR(_xlfn.IFS(AND(V635="",X635&lt;&gt;"王园园组",X635&lt;&gt;"other"),K635,AND(V635="",X635="王园园组"),G635),"other")</f>
        <v>other</v>
      </c>
      <c r="X635" t="str" cm="1">
        <f t="array" ref="X635">IFERROR(_xlfn.IFS(AND(V635="",IFERROR(VLOOKUP(N635,#REF!,1,0),1)&lt;&gt;1),N635,AND(V635="",I635="王园园组"),"王园园组"),"other")</f>
        <v>other</v>
      </c>
      <c r="Y635">
        <f>IFERROR(_xlfn.XLOOKUP(MID(T635, FIND("#", SUBSTITUTE(T635, "-", "#", LEN(T635) - LEN(SUBSTITUTE(T635, "-", "")))) + 1, LEN(T635)),#REF!,#REF!),0)</f>
        <v>0</v>
      </c>
      <c r="Z635">
        <f>MONTH(续费明细实时[[#This Row],[success_time]])</f>
        <v>5</v>
      </c>
      <c r="AA635" s="8" t="e">
        <f>VLOOKUP(续费明细实时[[#This Row],[parent_user_id]],#REF!,27,0)</f>
        <v>#REF!</v>
      </c>
    </row>
    <row r="636" spans="1:27">
      <c r="A636" s="1">
        <v>45783</v>
      </c>
      <c r="B636" t="s">
        <v>2931</v>
      </c>
      <c r="C636" t="s">
        <v>2932</v>
      </c>
      <c r="D636" t="s">
        <v>695</v>
      </c>
      <c r="E636" t="s">
        <v>641</v>
      </c>
      <c r="F636">
        <v>144</v>
      </c>
      <c r="G636" t="s">
        <v>2035</v>
      </c>
      <c r="H636" t="s">
        <v>559</v>
      </c>
      <c r="I636" t="s">
        <v>1876</v>
      </c>
      <c r="J636">
        <v>15613</v>
      </c>
      <c r="K636" t="s">
        <v>268</v>
      </c>
      <c r="L636" t="s">
        <v>549</v>
      </c>
      <c r="M636" t="s">
        <v>550</v>
      </c>
      <c r="N636" t="s">
        <v>136</v>
      </c>
      <c r="O636" t="s">
        <v>264</v>
      </c>
      <c r="P636" t="s">
        <v>1877</v>
      </c>
      <c r="Q636" t="s">
        <v>2933</v>
      </c>
      <c r="R636" t="s">
        <v>626</v>
      </c>
      <c r="S636">
        <v>2199</v>
      </c>
      <c r="T636" t="s">
        <v>2021</v>
      </c>
      <c r="U636" s="4">
        <v>45783.734884259262</v>
      </c>
      <c r="V636" t="str">
        <f>IFERROR(VLOOKUP(B636,#REF!,1,0),"")</f>
        <v/>
      </c>
      <c r="W636" t="str" cm="1">
        <f t="array" ref="W636">IFERROR(_xlfn.IFS(AND(V636="",X636&lt;&gt;"王园园组",X636&lt;&gt;"other"),K636,AND(V636="",X636="王园园组"),G636),"other")</f>
        <v>other</v>
      </c>
      <c r="X636" t="str" cm="1">
        <f t="array" ref="X636">IFERROR(_xlfn.IFS(AND(V636="",IFERROR(VLOOKUP(N636,#REF!,1,0),1)&lt;&gt;1),N636,AND(V636="",I636="王园园组"),"王园园组"),"other")</f>
        <v>other</v>
      </c>
      <c r="Y636">
        <f>IFERROR(_xlfn.XLOOKUP(MID(T636, FIND("#", SUBSTITUTE(T636, "-", "#", LEN(T636) - LEN(SUBSTITUTE(T636, "-", "")))) + 1, LEN(T636)),#REF!,#REF!),0)</f>
        <v>0</v>
      </c>
      <c r="Z636">
        <f>MONTH(续费明细实时[[#This Row],[success_time]])</f>
        <v>5</v>
      </c>
      <c r="AA636" s="8" t="e">
        <f>VLOOKUP(续费明细实时[[#This Row],[parent_user_id]],#REF!,27,0)</f>
        <v>#REF!</v>
      </c>
    </row>
    <row r="637" spans="1:27">
      <c r="A637" s="1">
        <v>45787</v>
      </c>
      <c r="B637" t="s">
        <v>9294</v>
      </c>
      <c r="C637" t="s">
        <v>9295</v>
      </c>
      <c r="D637" t="s">
        <v>558</v>
      </c>
      <c r="E637" t="s">
        <v>546</v>
      </c>
      <c r="F637">
        <v>60</v>
      </c>
      <c r="G637" t="s">
        <v>329</v>
      </c>
      <c r="H637" t="s">
        <v>559</v>
      </c>
      <c r="I637" t="s">
        <v>504</v>
      </c>
      <c r="J637">
        <v>11831</v>
      </c>
      <c r="K637" t="s">
        <v>329</v>
      </c>
      <c r="L637" t="s">
        <v>549</v>
      </c>
      <c r="M637" t="s">
        <v>559</v>
      </c>
      <c r="N637" t="s">
        <v>504</v>
      </c>
      <c r="O637" t="s">
        <v>325</v>
      </c>
      <c r="P637" t="s">
        <v>1877</v>
      </c>
      <c r="Q637" t="s">
        <v>9296</v>
      </c>
      <c r="R637" t="s">
        <v>626</v>
      </c>
      <c r="S637">
        <v>1666.2741140000001</v>
      </c>
      <c r="T637" t="s">
        <v>1891</v>
      </c>
      <c r="U637" s="4">
        <v>45787.710972222223</v>
      </c>
      <c r="V637" t="str">
        <f>IFERROR(VLOOKUP(B637,#REF!,1,0),"")</f>
        <v/>
      </c>
      <c r="W637" t="str" cm="1">
        <f t="array" ref="W637">IFERROR(_xlfn.IFS(AND(V637="",X637&lt;&gt;"王园园组",X637&lt;&gt;"other"),K637,AND(V637="",X637="王园园组"),G637),"other")</f>
        <v>other</v>
      </c>
      <c r="X637" t="str" cm="1">
        <f t="array" ref="X637">IFERROR(_xlfn.IFS(AND(V637="",IFERROR(VLOOKUP(N637,#REF!,1,0),1)&lt;&gt;1),N637,AND(V637="",I637="王园园组"),"王园园组"),"other")</f>
        <v>other</v>
      </c>
      <c r="Y637">
        <f>IFERROR(_xlfn.XLOOKUP(MID(T637, FIND("#", SUBSTITUTE(T637, "-", "#", LEN(T637) - LEN(SUBSTITUTE(T637, "-", "")))) + 1, LEN(T637)),#REF!,#REF!),0)</f>
        <v>0</v>
      </c>
      <c r="Z637">
        <f>MONTH(续费明细实时[[#This Row],[success_time]])</f>
        <v>5</v>
      </c>
      <c r="AA637" s="8" t="e">
        <f>VLOOKUP(续费明细实时[[#This Row],[parent_user_id]],#REF!,27,0)</f>
        <v>#REF!</v>
      </c>
    </row>
    <row r="638" spans="1:27">
      <c r="A638" s="1">
        <v>45802</v>
      </c>
      <c r="B638" t="s">
        <v>28842</v>
      </c>
      <c r="C638" t="s">
        <v>28843</v>
      </c>
      <c r="D638" t="s">
        <v>548</v>
      </c>
      <c r="E638" t="s">
        <v>546</v>
      </c>
      <c r="F638">
        <v>360</v>
      </c>
      <c r="G638" t="s">
        <v>2031</v>
      </c>
      <c r="H638" t="s">
        <v>559</v>
      </c>
      <c r="I638" t="s">
        <v>1876</v>
      </c>
      <c r="J638">
        <v>46150</v>
      </c>
      <c r="K638" t="s">
        <v>284</v>
      </c>
      <c r="L638" t="s">
        <v>549</v>
      </c>
      <c r="M638" t="s">
        <v>550</v>
      </c>
      <c r="N638" t="s">
        <v>136</v>
      </c>
      <c r="O638" t="s">
        <v>283</v>
      </c>
      <c r="P638" t="s">
        <v>1877</v>
      </c>
      <c r="Q638" t="s">
        <v>28844</v>
      </c>
      <c r="R638" t="s">
        <v>626</v>
      </c>
      <c r="S638">
        <v>6500</v>
      </c>
      <c r="T638" t="s">
        <v>2193</v>
      </c>
      <c r="U638" s="4">
        <v>45802.46434027778</v>
      </c>
      <c r="V638" t="str">
        <f>IFERROR(VLOOKUP(B638,#REF!,1,0),"")</f>
        <v/>
      </c>
      <c r="W638" t="str" cm="1">
        <f t="array" ref="W638">IFERROR(_xlfn.IFS(AND(V638="",X638&lt;&gt;"王园园组",X638&lt;&gt;"other"),K638,AND(V638="",X638="王园园组"),G638),"other")</f>
        <v>other</v>
      </c>
      <c r="X638" t="str" cm="1">
        <f t="array" ref="X638">IFERROR(_xlfn.IFS(AND(V638="",IFERROR(VLOOKUP(N638,#REF!,1,0),1)&lt;&gt;1),N638,AND(V638="",I638="王园园组"),"王园园组"),"other")</f>
        <v>other</v>
      </c>
      <c r="Y638">
        <f>IFERROR(_xlfn.XLOOKUP(MID(T638, FIND("#", SUBSTITUTE(T638, "-", "#", LEN(T638) - LEN(SUBSTITUTE(T638, "-", "")))) + 1, LEN(T638)),#REF!,#REF!),0)</f>
        <v>0</v>
      </c>
      <c r="Z638">
        <f>MONTH(续费明细实时[[#This Row],[success_time]])</f>
        <v>5</v>
      </c>
      <c r="AA638" s="8" t="e">
        <f>VLOOKUP(续费明细实时[[#This Row],[parent_user_id]],#REF!,27,0)</f>
        <v>#REF!</v>
      </c>
    </row>
    <row r="639" spans="1:27">
      <c r="A639" s="1">
        <v>45791</v>
      </c>
      <c r="B639" t="s">
        <v>15527</v>
      </c>
      <c r="C639" t="s">
        <v>15528</v>
      </c>
      <c r="D639" t="s">
        <v>902</v>
      </c>
      <c r="E639" t="s">
        <v>546</v>
      </c>
      <c r="F639">
        <v>72</v>
      </c>
      <c r="G639" t="s">
        <v>2087</v>
      </c>
      <c r="H639" t="s">
        <v>806</v>
      </c>
      <c r="I639" t="s">
        <v>626</v>
      </c>
      <c r="J639">
        <v>16180</v>
      </c>
      <c r="K639" t="s">
        <v>241</v>
      </c>
      <c r="L639" t="s">
        <v>549</v>
      </c>
      <c r="M639" t="s">
        <v>550</v>
      </c>
      <c r="N639" t="s">
        <v>551</v>
      </c>
      <c r="O639" t="s">
        <v>141</v>
      </c>
      <c r="P639" t="s">
        <v>1877</v>
      </c>
      <c r="Q639" t="s">
        <v>15529</v>
      </c>
      <c r="R639" t="s">
        <v>626</v>
      </c>
      <c r="S639">
        <v>2278.9196000000002</v>
      </c>
      <c r="T639" t="s">
        <v>15530</v>
      </c>
      <c r="U639" s="4">
        <v>45791.768055555556</v>
      </c>
      <c r="V639" t="str">
        <f>IFERROR(VLOOKUP(B639,#REF!,1,0),"")</f>
        <v/>
      </c>
      <c r="W639" t="str" cm="1">
        <f t="array" ref="W639">IFERROR(_xlfn.IFS(AND(V639="",X639&lt;&gt;"王园园组",X639&lt;&gt;"other"),K639,AND(V639="",X639="王园园组"),G639),"other")</f>
        <v>other</v>
      </c>
      <c r="X639" t="str" cm="1">
        <f t="array" ref="X639">IFERROR(_xlfn.IFS(AND(V639="",IFERROR(VLOOKUP(N639,#REF!,1,0),1)&lt;&gt;1),N639,AND(V639="",I639="王园园组"),"王园园组"),"other")</f>
        <v>other</v>
      </c>
      <c r="Y639">
        <f>IFERROR(_xlfn.XLOOKUP(MID(T639, FIND("#", SUBSTITUTE(T639, "-", "#", LEN(T639) - LEN(SUBSTITUTE(T639, "-", "")))) + 1, LEN(T639)),#REF!,#REF!),0)</f>
        <v>0</v>
      </c>
      <c r="Z639">
        <f>MONTH(续费明细实时[[#This Row],[success_time]])</f>
        <v>5</v>
      </c>
      <c r="AA639" s="8" t="e">
        <f>VLOOKUP(续费明细实时[[#This Row],[parent_user_id]],#REF!,27,0)</f>
        <v>#REF!</v>
      </c>
    </row>
    <row r="640" spans="1:27">
      <c r="A640" s="1">
        <v>45801</v>
      </c>
      <c r="B640" t="s">
        <v>15301</v>
      </c>
      <c r="C640" t="s">
        <v>15302</v>
      </c>
      <c r="D640" t="s">
        <v>548</v>
      </c>
      <c r="E640" t="s">
        <v>546</v>
      </c>
      <c r="F640">
        <v>120</v>
      </c>
      <c r="G640" t="s">
        <v>2005</v>
      </c>
      <c r="H640" t="s">
        <v>559</v>
      </c>
      <c r="I640" t="s">
        <v>1876</v>
      </c>
      <c r="J640">
        <v>18283</v>
      </c>
      <c r="K640" t="s">
        <v>203</v>
      </c>
      <c r="L640" t="s">
        <v>549</v>
      </c>
      <c r="M640" t="s">
        <v>550</v>
      </c>
      <c r="N640" t="s">
        <v>551</v>
      </c>
      <c r="O640" t="s">
        <v>149</v>
      </c>
      <c r="P640" t="s">
        <v>1877</v>
      </c>
      <c r="Q640" t="s">
        <v>15303</v>
      </c>
      <c r="R640" t="s">
        <v>626</v>
      </c>
      <c r="S640">
        <v>2575</v>
      </c>
      <c r="T640" t="s">
        <v>1896</v>
      </c>
      <c r="U640" s="4">
        <v>45801.496574074074</v>
      </c>
      <c r="V640" t="str">
        <f>IFERROR(VLOOKUP(B640,#REF!,1,0),"")</f>
        <v/>
      </c>
      <c r="W640" t="str" cm="1">
        <f t="array" ref="W640">IFERROR(_xlfn.IFS(AND(V640="",X640&lt;&gt;"王园园组",X640&lt;&gt;"other"),K640,AND(V640="",X640="王园园组"),G640),"other")</f>
        <v>other</v>
      </c>
      <c r="X640" t="str" cm="1">
        <f t="array" ref="X640">IFERROR(_xlfn.IFS(AND(V640="",IFERROR(VLOOKUP(N640,#REF!,1,0),1)&lt;&gt;1),N640,AND(V640="",I640="王园园组"),"王园园组"),"other")</f>
        <v>other</v>
      </c>
      <c r="Y640">
        <f>IFERROR(_xlfn.XLOOKUP(MID(T640, FIND("#", SUBSTITUTE(T640, "-", "#", LEN(T640) - LEN(SUBSTITUTE(T640, "-", "")))) + 1, LEN(T640)),#REF!,#REF!),0)</f>
        <v>0</v>
      </c>
      <c r="Z640">
        <f>MONTH(续费明细实时[[#This Row],[success_time]])</f>
        <v>5</v>
      </c>
      <c r="AA640" s="8" t="e">
        <f>VLOOKUP(续费明细实时[[#This Row],[parent_user_id]],#REF!,27,0)</f>
        <v>#REF!</v>
      </c>
    </row>
    <row r="641" spans="1:27">
      <c r="A641" s="1">
        <v>45788</v>
      </c>
      <c r="B641" t="s">
        <v>9291</v>
      </c>
      <c r="C641" t="s">
        <v>9292</v>
      </c>
      <c r="D641" t="s">
        <v>548</v>
      </c>
      <c r="E641" t="s">
        <v>546</v>
      </c>
      <c r="F641">
        <v>120</v>
      </c>
      <c r="G641" t="s">
        <v>1905</v>
      </c>
      <c r="H641" t="s">
        <v>559</v>
      </c>
      <c r="I641" t="s">
        <v>1876</v>
      </c>
      <c r="J641">
        <v>17750</v>
      </c>
      <c r="K641" t="s">
        <v>316</v>
      </c>
      <c r="L641" t="s">
        <v>549</v>
      </c>
      <c r="M641" t="s">
        <v>550</v>
      </c>
      <c r="N641" t="s">
        <v>616</v>
      </c>
      <c r="O641" t="s">
        <v>314</v>
      </c>
      <c r="P641" t="s">
        <v>1877</v>
      </c>
      <c r="Q641" t="s">
        <v>9293</v>
      </c>
      <c r="R641" t="s">
        <v>626</v>
      </c>
      <c r="S641">
        <v>2500</v>
      </c>
      <c r="T641" t="s">
        <v>1896</v>
      </c>
      <c r="U641" s="4">
        <v>45788.275416666664</v>
      </c>
      <c r="V641" t="str">
        <f>IFERROR(VLOOKUP(B641,#REF!,1,0),"")</f>
        <v/>
      </c>
      <c r="W641" t="str" cm="1">
        <f t="array" ref="W641">IFERROR(_xlfn.IFS(AND(V641="",X641&lt;&gt;"王园园组",X641&lt;&gt;"other"),K641,AND(V641="",X641="王园园组"),G641),"other")</f>
        <v>other</v>
      </c>
      <c r="X641" t="str" cm="1">
        <f t="array" ref="X641">IFERROR(_xlfn.IFS(AND(V641="",IFERROR(VLOOKUP(N641,#REF!,1,0),1)&lt;&gt;1),N641,AND(V641="",I641="王园园组"),"王园园组"),"other")</f>
        <v>other</v>
      </c>
      <c r="Y641">
        <f>IFERROR(_xlfn.XLOOKUP(MID(T641, FIND("#", SUBSTITUTE(T641, "-", "#", LEN(T641) - LEN(SUBSTITUTE(T641, "-", "")))) + 1, LEN(T641)),#REF!,#REF!),0)</f>
        <v>0</v>
      </c>
      <c r="Z641">
        <f>MONTH(续费明细实时[[#This Row],[success_time]])</f>
        <v>5</v>
      </c>
      <c r="AA641" s="8" t="e">
        <f>VLOOKUP(续费明细实时[[#This Row],[parent_user_id]],#REF!,27,0)</f>
        <v>#REF!</v>
      </c>
    </row>
    <row r="642" spans="1:27">
      <c r="A642" s="1">
        <v>45801</v>
      </c>
      <c r="B642" t="s">
        <v>15310</v>
      </c>
      <c r="C642" t="s">
        <v>15311</v>
      </c>
      <c r="D642" t="s">
        <v>548</v>
      </c>
      <c r="E642" t="s">
        <v>546</v>
      </c>
      <c r="F642">
        <v>120</v>
      </c>
      <c r="G642" t="s">
        <v>1929</v>
      </c>
      <c r="H642" t="s">
        <v>559</v>
      </c>
      <c r="I642" t="s">
        <v>1876</v>
      </c>
      <c r="J642">
        <v>17750</v>
      </c>
      <c r="K642" t="s">
        <v>207</v>
      </c>
      <c r="L642" t="s">
        <v>549</v>
      </c>
      <c r="M642" t="s">
        <v>550</v>
      </c>
      <c r="N642" t="s">
        <v>551</v>
      </c>
      <c r="O642" t="s">
        <v>149</v>
      </c>
      <c r="P642" t="s">
        <v>1877</v>
      </c>
      <c r="Q642" t="s">
        <v>15312</v>
      </c>
      <c r="R642" t="s">
        <v>626</v>
      </c>
      <c r="S642">
        <v>2500</v>
      </c>
      <c r="T642" t="s">
        <v>1896</v>
      </c>
      <c r="U642" s="4">
        <v>45801.493344907409</v>
      </c>
      <c r="V642" t="str">
        <f>IFERROR(VLOOKUP(B642,#REF!,1,0),"")</f>
        <v/>
      </c>
      <c r="W642" t="str" cm="1">
        <f t="array" ref="W642">IFERROR(_xlfn.IFS(AND(V642="",X642&lt;&gt;"王园园组",X642&lt;&gt;"other"),K642,AND(V642="",X642="王园园组"),G642),"other")</f>
        <v>other</v>
      </c>
      <c r="X642" t="str" cm="1">
        <f t="array" ref="X642">IFERROR(_xlfn.IFS(AND(V642="",IFERROR(VLOOKUP(N642,#REF!,1,0),1)&lt;&gt;1),N642,AND(V642="",I642="王园园组"),"王园园组"),"other")</f>
        <v>other</v>
      </c>
      <c r="Y642">
        <f>IFERROR(_xlfn.XLOOKUP(MID(T642, FIND("#", SUBSTITUTE(T642, "-", "#", LEN(T642) - LEN(SUBSTITUTE(T642, "-", "")))) + 1, LEN(T642)),#REF!,#REF!),0)</f>
        <v>0</v>
      </c>
      <c r="Z642">
        <f>MONTH(续费明细实时[[#This Row],[success_time]])</f>
        <v>5</v>
      </c>
      <c r="AA642" s="8" t="e">
        <f>VLOOKUP(续费明细实时[[#This Row],[parent_user_id]],#REF!,27,0)</f>
        <v>#REF!</v>
      </c>
    </row>
    <row r="643" spans="1:27">
      <c r="A643" s="1">
        <v>45801</v>
      </c>
      <c r="B643" t="s">
        <v>15313</v>
      </c>
      <c r="C643" t="s">
        <v>15314</v>
      </c>
      <c r="D643" t="s">
        <v>578</v>
      </c>
      <c r="E643" t="s">
        <v>546</v>
      </c>
      <c r="F643">
        <v>120</v>
      </c>
      <c r="G643" t="s">
        <v>1994</v>
      </c>
      <c r="H643" t="s">
        <v>559</v>
      </c>
      <c r="I643" t="s">
        <v>1876</v>
      </c>
      <c r="J643">
        <v>17750</v>
      </c>
      <c r="K643" t="s">
        <v>288</v>
      </c>
      <c r="L643" t="s">
        <v>549</v>
      </c>
      <c r="M643" t="s">
        <v>550</v>
      </c>
      <c r="N643" t="s">
        <v>136</v>
      </c>
      <c r="O643" t="s">
        <v>283</v>
      </c>
      <c r="P643" t="s">
        <v>1877</v>
      </c>
      <c r="Q643" t="s">
        <v>15315</v>
      </c>
      <c r="R643" t="s">
        <v>626</v>
      </c>
      <c r="S643">
        <v>2500</v>
      </c>
      <c r="T643" t="s">
        <v>1896</v>
      </c>
      <c r="U643" s="4">
        <v>45801.89702546296</v>
      </c>
      <c r="V643" t="str">
        <f>IFERROR(VLOOKUP(B643,#REF!,1,0),"")</f>
        <v/>
      </c>
      <c r="W643" t="str" cm="1">
        <f t="array" ref="W643">IFERROR(_xlfn.IFS(AND(V643="",X643&lt;&gt;"王园园组",X643&lt;&gt;"other"),K643,AND(V643="",X643="王园园组"),G643),"other")</f>
        <v>other</v>
      </c>
      <c r="X643" t="str" cm="1">
        <f t="array" ref="X643">IFERROR(_xlfn.IFS(AND(V643="",IFERROR(VLOOKUP(N643,#REF!,1,0),1)&lt;&gt;1),N643,AND(V643="",I643="王园园组"),"王园园组"),"other")</f>
        <v>other</v>
      </c>
      <c r="Y643">
        <f>IFERROR(_xlfn.XLOOKUP(MID(T643, FIND("#", SUBSTITUTE(T643, "-", "#", LEN(T643) - LEN(SUBSTITUTE(T643, "-", "")))) + 1, LEN(T643)),#REF!,#REF!),0)</f>
        <v>0</v>
      </c>
      <c r="Z643">
        <f>MONTH(续费明细实时[[#This Row],[success_time]])</f>
        <v>5</v>
      </c>
      <c r="AA643" s="8" t="e">
        <f>VLOOKUP(续费明细实时[[#This Row],[parent_user_id]],#REF!,27,0)</f>
        <v>#REF!</v>
      </c>
    </row>
    <row r="644" spans="1:27">
      <c r="A644" s="1">
        <v>45787</v>
      </c>
      <c r="B644" t="s">
        <v>9285</v>
      </c>
      <c r="C644" t="s">
        <v>9286</v>
      </c>
      <c r="D644" t="s">
        <v>886</v>
      </c>
      <c r="E644" t="s">
        <v>546</v>
      </c>
      <c r="F644">
        <v>120</v>
      </c>
      <c r="G644" t="s">
        <v>1973</v>
      </c>
      <c r="H644" t="s">
        <v>559</v>
      </c>
      <c r="I644" t="s">
        <v>1876</v>
      </c>
      <c r="J644">
        <v>17750</v>
      </c>
      <c r="K644" t="s">
        <v>275</v>
      </c>
      <c r="L644" t="s">
        <v>549</v>
      </c>
      <c r="M644" t="s">
        <v>550</v>
      </c>
      <c r="N644" t="s">
        <v>136</v>
      </c>
      <c r="O644" t="s">
        <v>139</v>
      </c>
      <c r="P644" t="s">
        <v>1877</v>
      </c>
      <c r="Q644" t="s">
        <v>9287</v>
      </c>
      <c r="R644" t="s">
        <v>626</v>
      </c>
      <c r="S644">
        <v>2500</v>
      </c>
      <c r="T644" t="s">
        <v>1896</v>
      </c>
      <c r="U644" s="4">
        <v>45787.992800925924</v>
      </c>
      <c r="V644" t="str">
        <f>IFERROR(VLOOKUP(B644,#REF!,1,0),"")</f>
        <v/>
      </c>
      <c r="W644" t="str" cm="1">
        <f t="array" ref="W644">IFERROR(_xlfn.IFS(AND(V644="",X644&lt;&gt;"王园园组",X644&lt;&gt;"other"),K644,AND(V644="",X644="王园园组"),G644),"other")</f>
        <v>other</v>
      </c>
      <c r="X644" t="str" cm="1">
        <f t="array" ref="X644">IFERROR(_xlfn.IFS(AND(V644="",IFERROR(VLOOKUP(N644,#REF!,1,0),1)&lt;&gt;1),N644,AND(V644="",I644="王园园组"),"王园园组"),"other")</f>
        <v>other</v>
      </c>
      <c r="Y644">
        <f>IFERROR(_xlfn.XLOOKUP(MID(T644, FIND("#", SUBSTITUTE(T644, "-", "#", LEN(T644) - LEN(SUBSTITUTE(T644, "-", "")))) + 1, LEN(T644)),#REF!,#REF!),0)</f>
        <v>0</v>
      </c>
      <c r="Z644">
        <f>MONTH(续费明细实时[[#This Row],[success_time]])</f>
        <v>5</v>
      </c>
      <c r="AA644" s="8" t="e">
        <f>VLOOKUP(续费明细实时[[#This Row],[parent_user_id]],#REF!,27,0)</f>
        <v>#REF!</v>
      </c>
    </row>
    <row r="645" spans="1:27">
      <c r="A645" s="1">
        <v>45796</v>
      </c>
      <c r="B645" t="s">
        <v>15395</v>
      </c>
      <c r="C645" t="s">
        <v>15396</v>
      </c>
      <c r="D645" t="s">
        <v>558</v>
      </c>
      <c r="E645" t="s">
        <v>546</v>
      </c>
      <c r="F645">
        <v>240</v>
      </c>
      <c r="G645" t="s">
        <v>1917</v>
      </c>
      <c r="H645" t="s">
        <v>559</v>
      </c>
      <c r="I645" t="s">
        <v>1876</v>
      </c>
      <c r="J645">
        <v>31950</v>
      </c>
      <c r="K645" t="s">
        <v>231</v>
      </c>
      <c r="L645" t="s">
        <v>549</v>
      </c>
      <c r="M645" t="s">
        <v>550</v>
      </c>
      <c r="N645" t="s">
        <v>551</v>
      </c>
      <c r="O645" t="s">
        <v>141</v>
      </c>
      <c r="P645" t="s">
        <v>1877</v>
      </c>
      <c r="Q645" t="s">
        <v>15397</v>
      </c>
      <c r="R645" t="s">
        <v>626</v>
      </c>
      <c r="S645">
        <v>4500</v>
      </c>
      <c r="T645" t="s">
        <v>1931</v>
      </c>
      <c r="U645" s="4">
        <v>45796.592638888891</v>
      </c>
      <c r="V645" t="str">
        <f>IFERROR(VLOOKUP(B645,#REF!,1,0),"")</f>
        <v/>
      </c>
      <c r="W645" t="str" cm="1">
        <f t="array" ref="W645">IFERROR(_xlfn.IFS(AND(V645="",X645&lt;&gt;"王园园组",X645&lt;&gt;"other"),K645,AND(V645="",X645="王园园组"),G645),"other")</f>
        <v>other</v>
      </c>
      <c r="X645" t="str" cm="1">
        <f t="array" ref="X645">IFERROR(_xlfn.IFS(AND(V645="",IFERROR(VLOOKUP(N645,#REF!,1,0),1)&lt;&gt;1),N645,AND(V645="",I645="王园园组"),"王园园组"),"other")</f>
        <v>other</v>
      </c>
      <c r="Y645">
        <f>IFERROR(_xlfn.XLOOKUP(MID(T645, FIND("#", SUBSTITUTE(T645, "-", "#", LEN(T645) - LEN(SUBSTITUTE(T645, "-", "")))) + 1, LEN(T645)),#REF!,#REF!),0)</f>
        <v>0</v>
      </c>
      <c r="Z645">
        <f>MONTH(续费明细实时[[#This Row],[success_time]])</f>
        <v>5</v>
      </c>
      <c r="AA645" s="8" t="e">
        <f>VLOOKUP(续费明细实时[[#This Row],[parent_user_id]],#REF!,27,0)</f>
        <v>#REF!</v>
      </c>
    </row>
    <row r="646" spans="1:27">
      <c r="A646" s="1">
        <v>45799</v>
      </c>
      <c r="B646" t="s">
        <v>15241</v>
      </c>
      <c r="C646" t="s">
        <v>15242</v>
      </c>
      <c r="D646" t="s">
        <v>695</v>
      </c>
      <c r="E646" t="s">
        <v>546</v>
      </c>
      <c r="F646">
        <v>120</v>
      </c>
      <c r="G646" t="s">
        <v>349</v>
      </c>
      <c r="H646" t="s">
        <v>559</v>
      </c>
      <c r="I646" t="s">
        <v>163</v>
      </c>
      <c r="J646">
        <v>17750</v>
      </c>
      <c r="K646" t="s">
        <v>349</v>
      </c>
      <c r="L646" t="s">
        <v>549</v>
      </c>
      <c r="M646" t="s">
        <v>559</v>
      </c>
      <c r="N646" t="s">
        <v>163</v>
      </c>
      <c r="O646" t="s">
        <v>472</v>
      </c>
      <c r="P646" t="s">
        <v>1877</v>
      </c>
      <c r="Q646" t="s">
        <v>15243</v>
      </c>
      <c r="R646" t="s">
        <v>626</v>
      </c>
      <c r="S646">
        <v>2500</v>
      </c>
      <c r="T646" t="s">
        <v>1896</v>
      </c>
      <c r="U646" s="4">
        <v>45799.69158564815</v>
      </c>
      <c r="V646" t="str">
        <f>IFERROR(VLOOKUP(B646,#REF!,1,0),"")</f>
        <v/>
      </c>
      <c r="W646" t="str" cm="1">
        <f t="array" ref="W646">IFERROR(_xlfn.IFS(AND(V646="",X646&lt;&gt;"王园园组",X646&lt;&gt;"other"),K646,AND(V646="",X646="王园园组"),G646),"other")</f>
        <v>other</v>
      </c>
      <c r="X646" t="str" cm="1">
        <f t="array" ref="X646">IFERROR(_xlfn.IFS(AND(V646="",IFERROR(VLOOKUP(N646,#REF!,1,0),1)&lt;&gt;1),N646,AND(V646="",I646="王园园组"),"王园园组"),"other")</f>
        <v>other</v>
      </c>
      <c r="Y646">
        <f>IFERROR(_xlfn.XLOOKUP(MID(T646, FIND("#", SUBSTITUTE(T646, "-", "#", LEN(T646) - LEN(SUBSTITUTE(T646, "-", "")))) + 1, LEN(T646)),#REF!,#REF!),0)</f>
        <v>0</v>
      </c>
      <c r="Z646">
        <f>MONTH(续费明细实时[[#This Row],[success_time]])</f>
        <v>5</v>
      </c>
      <c r="AA646" s="8" t="e">
        <f>VLOOKUP(续费明细实时[[#This Row],[parent_user_id]],#REF!,27,0)</f>
        <v>#REF!</v>
      </c>
    </row>
    <row r="647" spans="1:27">
      <c r="A647" s="1">
        <v>45804</v>
      </c>
      <c r="B647" t="s">
        <v>29685</v>
      </c>
      <c r="C647" t="s">
        <v>29686</v>
      </c>
      <c r="D647" t="s">
        <v>548</v>
      </c>
      <c r="E647" t="s">
        <v>546</v>
      </c>
      <c r="F647">
        <v>120</v>
      </c>
      <c r="G647" t="s">
        <v>1978</v>
      </c>
      <c r="H647" t="s">
        <v>559</v>
      </c>
      <c r="I647" t="s">
        <v>1876</v>
      </c>
      <c r="J647">
        <v>17750</v>
      </c>
      <c r="K647" t="s">
        <v>14107</v>
      </c>
      <c r="L647" t="s">
        <v>549</v>
      </c>
      <c r="M647" t="s">
        <v>559</v>
      </c>
      <c r="N647" t="s">
        <v>469</v>
      </c>
      <c r="O647" t="s">
        <v>180</v>
      </c>
      <c r="P647" t="s">
        <v>1877</v>
      </c>
      <c r="Q647" t="s">
        <v>29687</v>
      </c>
      <c r="R647" t="s">
        <v>626</v>
      </c>
      <c r="S647">
        <v>2500</v>
      </c>
      <c r="T647" t="s">
        <v>1896</v>
      </c>
      <c r="U647" s="4">
        <v>45804.421215277776</v>
      </c>
      <c r="V647" t="str">
        <f>IFERROR(VLOOKUP(B647,#REF!,1,0),"")</f>
        <v/>
      </c>
      <c r="W647" t="str" cm="1">
        <f t="array" ref="W647">IFERROR(_xlfn.IFS(AND(V647="",X647&lt;&gt;"王园园组",X647&lt;&gt;"other"),K647,AND(V647="",X647="王园园组"),G647),"other")</f>
        <v>other</v>
      </c>
      <c r="X647" t="str" cm="1">
        <f t="array" ref="X647">IFERROR(_xlfn.IFS(AND(V647="",IFERROR(VLOOKUP(N647,#REF!,1,0),1)&lt;&gt;1),N647,AND(V647="",I647="王园园组"),"王园园组"),"other")</f>
        <v>other</v>
      </c>
      <c r="Y647">
        <f>IFERROR(_xlfn.XLOOKUP(MID(T647, FIND("#", SUBSTITUTE(T647, "-", "#", LEN(T647) - LEN(SUBSTITUTE(T647, "-", "")))) + 1, LEN(T647)),#REF!,#REF!),0)</f>
        <v>0</v>
      </c>
      <c r="Z647">
        <f>MONTH(续费明细实时[[#This Row],[success_time]])</f>
        <v>5</v>
      </c>
      <c r="AA647" s="8" t="e">
        <f>VLOOKUP(续费明细实时[[#This Row],[parent_user_id]],#REF!,27,0)</f>
        <v>#REF!</v>
      </c>
    </row>
    <row r="648" spans="1:27">
      <c r="A648" s="1">
        <v>45786</v>
      </c>
      <c r="B648" t="s">
        <v>2925</v>
      </c>
      <c r="C648" t="s">
        <v>2926</v>
      </c>
      <c r="D648" t="s">
        <v>1088</v>
      </c>
      <c r="E648" t="s">
        <v>546</v>
      </c>
      <c r="F648">
        <v>120</v>
      </c>
      <c r="G648" t="s">
        <v>2035</v>
      </c>
      <c r="H648" t="s">
        <v>559</v>
      </c>
      <c r="I648" t="s">
        <v>1876</v>
      </c>
      <c r="J648">
        <v>17750</v>
      </c>
      <c r="K648" t="s">
        <v>298</v>
      </c>
      <c r="L648" t="s">
        <v>549</v>
      </c>
      <c r="M648" t="s">
        <v>550</v>
      </c>
      <c r="N648" t="s">
        <v>136</v>
      </c>
      <c r="O648" t="s">
        <v>143</v>
      </c>
      <c r="P648" t="s">
        <v>1877</v>
      </c>
      <c r="Q648" t="s">
        <v>2927</v>
      </c>
      <c r="R648" t="s">
        <v>626</v>
      </c>
      <c r="S648">
        <v>2500</v>
      </c>
      <c r="T648" t="s">
        <v>1896</v>
      </c>
      <c r="U648" s="4">
        <v>45786.856180555558</v>
      </c>
      <c r="V648" t="str">
        <f>IFERROR(VLOOKUP(B648,#REF!,1,0),"")</f>
        <v/>
      </c>
      <c r="W648" t="str" cm="1">
        <f t="array" ref="W648">IFERROR(_xlfn.IFS(AND(V648="",X648&lt;&gt;"王园园组",X648&lt;&gt;"other"),K648,AND(V648="",X648="王园园组"),G648),"other")</f>
        <v>other</v>
      </c>
      <c r="X648" t="str" cm="1">
        <f t="array" ref="X648">IFERROR(_xlfn.IFS(AND(V648="",IFERROR(VLOOKUP(N648,#REF!,1,0),1)&lt;&gt;1),N648,AND(V648="",I648="王园园组"),"王园园组"),"other")</f>
        <v>other</v>
      </c>
      <c r="Y648">
        <f>IFERROR(_xlfn.XLOOKUP(MID(T648, FIND("#", SUBSTITUTE(T648, "-", "#", LEN(T648) - LEN(SUBSTITUTE(T648, "-", "")))) + 1, LEN(T648)),#REF!,#REF!),0)</f>
        <v>0</v>
      </c>
      <c r="Z648">
        <f>MONTH(续费明细实时[[#This Row],[success_time]])</f>
        <v>5</v>
      </c>
      <c r="AA648" s="8" t="e">
        <f>VLOOKUP(续费明细实时[[#This Row],[parent_user_id]],#REF!,27,0)</f>
        <v>#REF!</v>
      </c>
    </row>
    <row r="649" spans="1:27">
      <c r="A649" s="1">
        <v>45785</v>
      </c>
      <c r="B649" t="s">
        <v>2928</v>
      </c>
      <c r="C649" t="s">
        <v>2929</v>
      </c>
      <c r="D649" t="s">
        <v>610</v>
      </c>
      <c r="E649" t="s">
        <v>546</v>
      </c>
      <c r="F649">
        <v>120</v>
      </c>
      <c r="G649" t="s">
        <v>1917</v>
      </c>
      <c r="H649" t="s">
        <v>559</v>
      </c>
      <c r="I649" t="s">
        <v>1876</v>
      </c>
      <c r="J649">
        <v>17946</v>
      </c>
      <c r="K649" t="s">
        <v>312</v>
      </c>
      <c r="L649" t="s">
        <v>549</v>
      </c>
      <c r="M649" t="s">
        <v>550</v>
      </c>
      <c r="N649" t="s">
        <v>136</v>
      </c>
      <c r="O649" t="s">
        <v>143</v>
      </c>
      <c r="P649" t="s">
        <v>1877</v>
      </c>
      <c r="Q649" t="s">
        <v>2930</v>
      </c>
      <c r="R649" t="s">
        <v>626</v>
      </c>
      <c r="S649">
        <v>2527.6042109999999</v>
      </c>
      <c r="T649" t="s">
        <v>1896</v>
      </c>
      <c r="U649" s="4">
        <v>45785.934537037036</v>
      </c>
      <c r="V649" t="str">
        <f>IFERROR(VLOOKUP(B649,#REF!,1,0),"")</f>
        <v/>
      </c>
      <c r="W649" t="str" cm="1">
        <f t="array" ref="W649">IFERROR(_xlfn.IFS(AND(V649="",X649&lt;&gt;"王园园组",X649&lt;&gt;"other"),K649,AND(V649="",X649="王园园组"),G649),"other")</f>
        <v>other</v>
      </c>
      <c r="X649" t="str" cm="1">
        <f t="array" ref="X649">IFERROR(_xlfn.IFS(AND(V649="",IFERROR(VLOOKUP(N649,#REF!,1,0),1)&lt;&gt;1),N649,AND(V649="",I649="王园园组"),"王园园组"),"other")</f>
        <v>other</v>
      </c>
      <c r="Y649">
        <f>IFERROR(_xlfn.XLOOKUP(MID(T649, FIND("#", SUBSTITUTE(T649, "-", "#", LEN(T649) - LEN(SUBSTITUTE(T649, "-", "")))) + 1, LEN(T649)),#REF!,#REF!),0)</f>
        <v>0</v>
      </c>
      <c r="Z649">
        <f>MONTH(续费明细实时[[#This Row],[success_time]])</f>
        <v>5</v>
      </c>
      <c r="AA649" s="8" t="e">
        <f>VLOOKUP(续费明细实时[[#This Row],[parent_user_id]],#REF!,27,0)</f>
        <v>#REF!</v>
      </c>
    </row>
    <row r="650" spans="1:27">
      <c r="A650" s="1">
        <v>45800</v>
      </c>
      <c r="B650" t="s">
        <v>15531</v>
      </c>
      <c r="C650" t="s">
        <v>15532</v>
      </c>
      <c r="D650" t="s">
        <v>2295</v>
      </c>
      <c r="E650" t="s">
        <v>546</v>
      </c>
      <c r="F650">
        <v>120</v>
      </c>
      <c r="G650" t="s">
        <v>2178</v>
      </c>
      <c r="H650" t="s">
        <v>559</v>
      </c>
      <c r="I650" t="s">
        <v>1876</v>
      </c>
      <c r="J650">
        <v>17750</v>
      </c>
      <c r="K650" t="s">
        <v>272</v>
      </c>
      <c r="L650" t="s">
        <v>549</v>
      </c>
      <c r="M650" t="s">
        <v>550</v>
      </c>
      <c r="N650" t="s">
        <v>136</v>
      </c>
      <c r="O650" t="s">
        <v>139</v>
      </c>
      <c r="P650" t="s">
        <v>1877</v>
      </c>
      <c r="Q650" t="s">
        <v>15533</v>
      </c>
      <c r="R650" t="s">
        <v>626</v>
      </c>
      <c r="S650">
        <v>2500</v>
      </c>
      <c r="T650" t="s">
        <v>1896</v>
      </c>
      <c r="U650" s="4">
        <v>45800.850763888891</v>
      </c>
      <c r="V650" t="str">
        <f>IFERROR(VLOOKUP(B650,#REF!,1,0),"")</f>
        <v/>
      </c>
      <c r="W650" t="str" cm="1">
        <f t="array" ref="W650">IFERROR(_xlfn.IFS(AND(V650="",X650&lt;&gt;"王园园组",X650&lt;&gt;"other"),K650,AND(V650="",X650="王园园组"),G650),"other")</f>
        <v>other</v>
      </c>
      <c r="X650" t="str" cm="1">
        <f t="array" ref="X650">IFERROR(_xlfn.IFS(AND(V650="",IFERROR(VLOOKUP(N650,#REF!,1,0),1)&lt;&gt;1),N650,AND(V650="",I650="王园园组"),"王园园组"),"other")</f>
        <v>other</v>
      </c>
      <c r="Y650">
        <f>IFERROR(_xlfn.XLOOKUP(MID(T650, FIND("#", SUBSTITUTE(T650, "-", "#", LEN(T650) - LEN(SUBSTITUTE(T650, "-", "")))) + 1, LEN(T650)),#REF!,#REF!),0)</f>
        <v>0</v>
      </c>
      <c r="Z650">
        <f>MONTH(续费明细实时[[#This Row],[success_time]])</f>
        <v>5</v>
      </c>
      <c r="AA650" s="8" t="e">
        <f>VLOOKUP(续费明细实时[[#This Row],[parent_user_id]],#REF!,27,0)</f>
        <v>#REF!</v>
      </c>
    </row>
    <row r="651" spans="1:27" hidden="1">
      <c r="A651" s="1">
        <v>45803</v>
      </c>
      <c r="B651" t="s">
        <v>29688</v>
      </c>
      <c r="C651" t="s">
        <v>29689</v>
      </c>
      <c r="D651" t="s">
        <v>695</v>
      </c>
      <c r="E651" t="s">
        <v>1102</v>
      </c>
      <c r="F651">
        <v>72</v>
      </c>
      <c r="G651" t="s">
        <v>356</v>
      </c>
      <c r="H651" t="s">
        <v>559</v>
      </c>
      <c r="I651" t="s">
        <v>163</v>
      </c>
      <c r="J651">
        <v>5759</v>
      </c>
      <c r="K651" t="s">
        <v>626</v>
      </c>
      <c r="L651" t="s">
        <v>649</v>
      </c>
      <c r="M651" t="s">
        <v>649</v>
      </c>
      <c r="N651" t="s">
        <v>649</v>
      </c>
      <c r="O651" t="s">
        <v>649</v>
      </c>
      <c r="P651" t="s">
        <v>1877</v>
      </c>
      <c r="Q651" t="s">
        <v>29690</v>
      </c>
      <c r="R651" t="s">
        <v>626</v>
      </c>
      <c r="S651">
        <v>811.11064599999997</v>
      </c>
      <c r="T651" t="s">
        <v>1373</v>
      </c>
      <c r="U651" s="4">
        <v>45803.5705787037</v>
      </c>
      <c r="V651" t="str">
        <f>IFERROR(VLOOKUP(B651,#REF!,1,0),"")</f>
        <v/>
      </c>
      <c r="W651" t="str" cm="1">
        <f t="array" ref="W651">IFERROR(_xlfn.IFS(AND(V651="",X651&lt;&gt;"王园园组",X651&lt;&gt;"other"),K651,AND(V651="",X651="王园园组"),G651),"other")</f>
        <v>other</v>
      </c>
      <c r="X651" t="str" cm="1">
        <f t="array" ref="X651">IFERROR(_xlfn.IFS(AND(V651="",IFERROR(VLOOKUP(N651,#REF!,1,0),1)&lt;&gt;1),N651,AND(V651="",I651="王园园组"),"王园园组"),"other")</f>
        <v>other</v>
      </c>
      <c r="Y651">
        <f>IFERROR(_xlfn.XLOOKUP(MID(T651, FIND("#", SUBSTITUTE(T651, "-", "#", LEN(T651) - LEN(SUBSTITUTE(T651, "-", "")))) + 1, LEN(T651)),#REF!,#REF!),0)</f>
        <v>0</v>
      </c>
      <c r="Z651">
        <f>MONTH(续费明细实时[[#This Row],[success_time]])</f>
        <v>5</v>
      </c>
      <c r="AA651" s="8" t="e">
        <f>VLOOKUP(续费明细实时[[#This Row],[parent_user_id]],#REF!,27,0)</f>
        <v>#REF!</v>
      </c>
    </row>
    <row r="652" spans="1:27">
      <c r="A652" s="1">
        <v>45795</v>
      </c>
      <c r="B652" t="s">
        <v>15398</v>
      </c>
      <c r="C652" t="s">
        <v>15399</v>
      </c>
      <c r="D652" t="s">
        <v>548</v>
      </c>
      <c r="E652" t="s">
        <v>546</v>
      </c>
      <c r="F652">
        <v>240</v>
      </c>
      <c r="G652" t="s">
        <v>1894</v>
      </c>
      <c r="H652" t="s">
        <v>559</v>
      </c>
      <c r="I652" t="s">
        <v>1876</v>
      </c>
      <c r="J652">
        <v>31950</v>
      </c>
      <c r="K652" t="s">
        <v>219</v>
      </c>
      <c r="L652" t="s">
        <v>549</v>
      </c>
      <c r="M652" t="s">
        <v>550</v>
      </c>
      <c r="N652" t="s">
        <v>551</v>
      </c>
      <c r="O652" t="s">
        <v>145</v>
      </c>
      <c r="P652" t="s">
        <v>1877</v>
      </c>
      <c r="Q652" t="s">
        <v>15400</v>
      </c>
      <c r="R652" t="s">
        <v>626</v>
      </c>
      <c r="S652">
        <v>4500</v>
      </c>
      <c r="T652" t="s">
        <v>1931</v>
      </c>
      <c r="U652" s="4">
        <v>45795.396539351852</v>
      </c>
      <c r="V652" t="str">
        <f>IFERROR(VLOOKUP(B652,#REF!,1,0),"")</f>
        <v/>
      </c>
      <c r="W652" t="str" cm="1">
        <f t="array" ref="W652">IFERROR(_xlfn.IFS(AND(V652="",X652&lt;&gt;"王园园组",X652&lt;&gt;"other"),K652,AND(V652="",X652="王园园组"),G652),"other")</f>
        <v>other</v>
      </c>
      <c r="X652" t="str" cm="1">
        <f t="array" ref="X652">IFERROR(_xlfn.IFS(AND(V652="",IFERROR(VLOOKUP(N652,#REF!,1,0),1)&lt;&gt;1),N652,AND(V652="",I652="王园园组"),"王园园组"),"other")</f>
        <v>other</v>
      </c>
      <c r="Y652">
        <f>IFERROR(_xlfn.XLOOKUP(MID(T652, FIND("#", SUBSTITUTE(T652, "-", "#", LEN(T652) - LEN(SUBSTITUTE(T652, "-", "")))) + 1, LEN(T652)),#REF!,#REF!),0)</f>
        <v>0</v>
      </c>
      <c r="Z652">
        <f>MONTH(续费明细实时[[#This Row],[success_time]])</f>
        <v>5</v>
      </c>
      <c r="AA652" s="8" t="e">
        <f>VLOOKUP(续费明细实时[[#This Row],[parent_user_id]],#REF!,27,0)</f>
        <v>#REF!</v>
      </c>
    </row>
    <row r="653" spans="1:27">
      <c r="A653" s="1">
        <v>45798</v>
      </c>
      <c r="B653" t="s">
        <v>15286</v>
      </c>
      <c r="C653" t="s">
        <v>15287</v>
      </c>
      <c r="D653" t="s">
        <v>548</v>
      </c>
      <c r="E653" t="s">
        <v>546</v>
      </c>
      <c r="F653">
        <v>120</v>
      </c>
      <c r="G653" t="s">
        <v>1978</v>
      </c>
      <c r="H653" t="s">
        <v>559</v>
      </c>
      <c r="I653" t="s">
        <v>1876</v>
      </c>
      <c r="J653">
        <v>17750</v>
      </c>
      <c r="K653" t="s">
        <v>218</v>
      </c>
      <c r="L653" t="s">
        <v>549</v>
      </c>
      <c r="M653" t="s">
        <v>550</v>
      </c>
      <c r="N653" t="s">
        <v>551</v>
      </c>
      <c r="O653" t="s">
        <v>145</v>
      </c>
      <c r="P653" t="s">
        <v>1877</v>
      </c>
      <c r="Q653" t="s">
        <v>15288</v>
      </c>
      <c r="R653" t="s">
        <v>626</v>
      </c>
      <c r="S653">
        <v>2500</v>
      </c>
      <c r="T653" t="s">
        <v>1896</v>
      </c>
      <c r="U653" s="4">
        <v>45798.264421296299</v>
      </c>
      <c r="V653" t="str">
        <f>IFERROR(VLOOKUP(B653,#REF!,1,0),"")</f>
        <v/>
      </c>
      <c r="W653" t="str" cm="1">
        <f t="array" ref="W653">IFERROR(_xlfn.IFS(AND(V653="",X653&lt;&gt;"王园园组",X653&lt;&gt;"other"),K653,AND(V653="",X653="王园园组"),G653),"other")</f>
        <v>other</v>
      </c>
      <c r="X653" t="str" cm="1">
        <f t="array" ref="X653">IFERROR(_xlfn.IFS(AND(V653="",IFERROR(VLOOKUP(N653,#REF!,1,0),1)&lt;&gt;1),N653,AND(V653="",I653="王园园组"),"王园园组"),"other")</f>
        <v>other</v>
      </c>
      <c r="Y653">
        <f>IFERROR(_xlfn.XLOOKUP(MID(T653, FIND("#", SUBSTITUTE(T653, "-", "#", LEN(T653) - LEN(SUBSTITUTE(T653, "-", "")))) + 1, LEN(T653)),#REF!,#REF!),0)</f>
        <v>0</v>
      </c>
      <c r="Z653">
        <f>MONTH(续费明细实时[[#This Row],[success_time]])</f>
        <v>5</v>
      </c>
      <c r="AA653" s="8" t="e">
        <f>VLOOKUP(续费明细实时[[#This Row],[parent_user_id]],#REF!,27,0)</f>
        <v>#REF!</v>
      </c>
    </row>
    <row r="654" spans="1:27">
      <c r="A654" s="1">
        <v>45793</v>
      </c>
      <c r="B654" t="s">
        <v>15401</v>
      </c>
      <c r="C654" t="s">
        <v>15402</v>
      </c>
      <c r="D654" t="s">
        <v>548</v>
      </c>
      <c r="E654" t="s">
        <v>546</v>
      </c>
      <c r="F654">
        <v>240</v>
      </c>
      <c r="G654" t="s">
        <v>1939</v>
      </c>
      <c r="H654" t="s">
        <v>559</v>
      </c>
      <c r="I654" t="s">
        <v>1876</v>
      </c>
      <c r="J654">
        <v>31950</v>
      </c>
      <c r="K654" t="s">
        <v>215</v>
      </c>
      <c r="L654" t="s">
        <v>549</v>
      </c>
      <c r="M654" t="s">
        <v>550</v>
      </c>
      <c r="N654" t="s">
        <v>551</v>
      </c>
      <c r="O654" t="s">
        <v>145</v>
      </c>
      <c r="P654" t="s">
        <v>1877</v>
      </c>
      <c r="Q654" t="s">
        <v>15403</v>
      </c>
      <c r="R654" t="s">
        <v>626</v>
      </c>
      <c r="S654">
        <v>4500</v>
      </c>
      <c r="T654" t="s">
        <v>1931</v>
      </c>
      <c r="U654" s="4">
        <v>45793.475717592592</v>
      </c>
      <c r="V654" t="str">
        <f>IFERROR(VLOOKUP(B654,#REF!,1,0),"")</f>
        <v/>
      </c>
      <c r="W654" t="str" cm="1">
        <f t="array" ref="W654">IFERROR(_xlfn.IFS(AND(V654="",X654&lt;&gt;"王园园组",X654&lt;&gt;"other"),K654,AND(V654="",X654="王园园组"),G654),"other")</f>
        <v>other</v>
      </c>
      <c r="X654" t="str" cm="1">
        <f t="array" ref="X654">IFERROR(_xlfn.IFS(AND(V654="",IFERROR(VLOOKUP(N654,#REF!,1,0),1)&lt;&gt;1),N654,AND(V654="",I654="王园园组"),"王园园组"),"other")</f>
        <v>other</v>
      </c>
      <c r="Y654">
        <f>IFERROR(_xlfn.XLOOKUP(MID(T654, FIND("#", SUBSTITUTE(T654, "-", "#", LEN(T654) - LEN(SUBSTITUTE(T654, "-", "")))) + 1, LEN(T654)),#REF!,#REF!),0)</f>
        <v>0</v>
      </c>
      <c r="Z654">
        <f>MONTH(续费明细实时[[#This Row],[success_time]])</f>
        <v>5</v>
      </c>
      <c r="AA654" s="8" t="e">
        <f>VLOOKUP(续费明细实时[[#This Row],[parent_user_id]],#REF!,27,0)</f>
        <v>#REF!</v>
      </c>
    </row>
    <row r="655" spans="1:27">
      <c r="A655" s="1">
        <v>45778</v>
      </c>
      <c r="B655" t="s">
        <v>2934</v>
      </c>
      <c r="C655" t="s">
        <v>2935</v>
      </c>
      <c r="D655" t="s">
        <v>1088</v>
      </c>
      <c r="E655" t="s">
        <v>641</v>
      </c>
      <c r="F655">
        <v>144</v>
      </c>
      <c r="G655" t="s">
        <v>1990</v>
      </c>
      <c r="H655" t="s">
        <v>559</v>
      </c>
      <c r="I655" t="s">
        <v>1876</v>
      </c>
      <c r="J655">
        <v>15613</v>
      </c>
      <c r="K655" t="s">
        <v>273</v>
      </c>
      <c r="L655" t="s">
        <v>549</v>
      </c>
      <c r="M655" t="s">
        <v>550</v>
      </c>
      <c r="N655" t="s">
        <v>136</v>
      </c>
      <c r="O655" t="s">
        <v>139</v>
      </c>
      <c r="P655" t="s">
        <v>1877</v>
      </c>
      <c r="Q655" t="s">
        <v>2936</v>
      </c>
      <c r="R655" t="s">
        <v>626</v>
      </c>
      <c r="S655">
        <v>2199</v>
      </c>
      <c r="T655" t="s">
        <v>2279</v>
      </c>
      <c r="U655" s="4">
        <v>45778.002013888887</v>
      </c>
      <c r="V655" t="str">
        <f>IFERROR(VLOOKUP(B655,#REF!,1,0),"")</f>
        <v/>
      </c>
      <c r="W655" t="str" cm="1">
        <f t="array" ref="W655">IFERROR(_xlfn.IFS(AND(V655="",X655&lt;&gt;"王园园组",X655&lt;&gt;"other"),K655,AND(V655="",X655="王园园组"),G655),"other")</f>
        <v>other</v>
      </c>
      <c r="X655" t="str" cm="1">
        <f t="array" ref="X655">IFERROR(_xlfn.IFS(AND(V655="",IFERROR(VLOOKUP(N655,#REF!,1,0),1)&lt;&gt;1),N655,AND(V655="",I655="王园园组"),"王园园组"),"other")</f>
        <v>other</v>
      </c>
      <c r="Y655">
        <f>IFERROR(_xlfn.XLOOKUP(MID(T655, FIND("#", SUBSTITUTE(T655, "-", "#", LEN(T655) - LEN(SUBSTITUTE(T655, "-", "")))) + 1, LEN(T655)),#REF!,#REF!),0)</f>
        <v>0</v>
      </c>
      <c r="Z655">
        <f>MONTH(续费明细实时[[#This Row],[success_time]])</f>
        <v>5</v>
      </c>
      <c r="AA655" s="8" t="e">
        <f>VLOOKUP(续费明细实时[[#This Row],[parent_user_id]],#REF!,27,0)</f>
        <v>#REF!</v>
      </c>
    </row>
    <row r="656" spans="1:27">
      <c r="A656" s="1">
        <v>45804</v>
      </c>
      <c r="B656" t="s">
        <v>29691</v>
      </c>
      <c r="C656" t="s">
        <v>29692</v>
      </c>
      <c r="D656" t="s">
        <v>548</v>
      </c>
      <c r="E656" t="s">
        <v>546</v>
      </c>
      <c r="F656">
        <v>240</v>
      </c>
      <c r="G656" t="s">
        <v>2071</v>
      </c>
      <c r="H656" t="s">
        <v>559</v>
      </c>
      <c r="I656" t="s">
        <v>1876</v>
      </c>
      <c r="J656">
        <v>31950</v>
      </c>
      <c r="K656" t="s">
        <v>288</v>
      </c>
      <c r="L656" t="s">
        <v>549</v>
      </c>
      <c r="M656" t="s">
        <v>550</v>
      </c>
      <c r="N656" t="s">
        <v>136</v>
      </c>
      <c r="O656" t="s">
        <v>283</v>
      </c>
      <c r="P656" t="s">
        <v>1877</v>
      </c>
      <c r="Q656" t="s">
        <v>29693</v>
      </c>
      <c r="R656" t="s">
        <v>626</v>
      </c>
      <c r="S656">
        <v>4500</v>
      </c>
      <c r="T656" t="s">
        <v>1931</v>
      </c>
      <c r="U656" s="4">
        <v>45804.822881944441</v>
      </c>
      <c r="V656" t="str">
        <f>IFERROR(VLOOKUP(B656,#REF!,1,0),"")</f>
        <v/>
      </c>
      <c r="W656" t="str" cm="1">
        <f t="array" ref="W656">IFERROR(_xlfn.IFS(AND(V656="",X656&lt;&gt;"王园园组",X656&lt;&gt;"other"),K656,AND(V656="",X656="王园园组"),G656),"other")</f>
        <v>other</v>
      </c>
      <c r="X656" t="str" cm="1">
        <f t="array" ref="X656">IFERROR(_xlfn.IFS(AND(V656="",IFERROR(VLOOKUP(N656,#REF!,1,0),1)&lt;&gt;1),N656,AND(V656="",I656="王园园组"),"王园园组"),"other")</f>
        <v>other</v>
      </c>
      <c r="Y656">
        <f>IFERROR(_xlfn.XLOOKUP(MID(T656, FIND("#", SUBSTITUTE(T656, "-", "#", LEN(T656) - LEN(SUBSTITUTE(T656, "-", "")))) + 1, LEN(T656)),#REF!,#REF!),0)</f>
        <v>0</v>
      </c>
      <c r="Z656">
        <f>MONTH(续费明细实时[[#This Row],[success_time]])</f>
        <v>5</v>
      </c>
      <c r="AA656" s="8" t="e">
        <f>VLOOKUP(续费明细实时[[#This Row],[parent_user_id]],#REF!,27,0)</f>
        <v>#REF!</v>
      </c>
    </row>
    <row r="657" spans="1:27">
      <c r="A657" s="1">
        <v>45801</v>
      </c>
      <c r="B657" t="s">
        <v>15295</v>
      </c>
      <c r="C657" t="s">
        <v>15296</v>
      </c>
      <c r="D657" t="s">
        <v>578</v>
      </c>
      <c r="E657" t="s">
        <v>546</v>
      </c>
      <c r="F657">
        <v>120</v>
      </c>
      <c r="G657" t="s">
        <v>1875</v>
      </c>
      <c r="H657" t="s">
        <v>559</v>
      </c>
      <c r="I657" t="s">
        <v>1876</v>
      </c>
      <c r="J657">
        <v>17750</v>
      </c>
      <c r="K657" t="s">
        <v>265</v>
      </c>
      <c r="L657" t="s">
        <v>549</v>
      </c>
      <c r="M657" t="s">
        <v>550</v>
      </c>
      <c r="N657" t="s">
        <v>136</v>
      </c>
      <c r="O657" t="s">
        <v>264</v>
      </c>
      <c r="P657" t="s">
        <v>1877</v>
      </c>
      <c r="Q657" t="s">
        <v>15297</v>
      </c>
      <c r="R657" t="s">
        <v>626</v>
      </c>
      <c r="S657">
        <v>2500</v>
      </c>
      <c r="T657" t="s">
        <v>1896</v>
      </c>
      <c r="U657" s="4">
        <v>45801.650300925925</v>
      </c>
      <c r="V657" t="str">
        <f>IFERROR(VLOOKUP(B657,#REF!,1,0),"")</f>
        <v/>
      </c>
      <c r="W657" t="str" cm="1">
        <f t="array" ref="W657">IFERROR(_xlfn.IFS(AND(V657="",X657&lt;&gt;"王园园组",X657&lt;&gt;"other"),K657,AND(V657="",X657="王园园组"),G657),"other")</f>
        <v>other</v>
      </c>
      <c r="X657" t="str" cm="1">
        <f t="array" ref="X657">IFERROR(_xlfn.IFS(AND(V657="",IFERROR(VLOOKUP(N657,#REF!,1,0),1)&lt;&gt;1),N657,AND(V657="",I657="王园园组"),"王园园组"),"other")</f>
        <v>other</v>
      </c>
      <c r="Y657">
        <f>IFERROR(_xlfn.XLOOKUP(MID(T657, FIND("#", SUBSTITUTE(T657, "-", "#", LEN(T657) - LEN(SUBSTITUTE(T657, "-", "")))) + 1, LEN(T657)),#REF!,#REF!),0)</f>
        <v>0</v>
      </c>
      <c r="Z657">
        <f>MONTH(续费明细实时[[#This Row],[success_time]])</f>
        <v>5</v>
      </c>
      <c r="AA657" s="8" t="e">
        <f>VLOOKUP(续费明细实时[[#This Row],[parent_user_id]],#REF!,27,0)</f>
        <v>#REF!</v>
      </c>
    </row>
    <row r="658" spans="1:27">
      <c r="A658" s="1">
        <v>45788</v>
      </c>
      <c r="B658" t="s">
        <v>9282</v>
      </c>
      <c r="C658" t="s">
        <v>9283</v>
      </c>
      <c r="D658" t="s">
        <v>548</v>
      </c>
      <c r="E658" t="s">
        <v>546</v>
      </c>
      <c r="F658">
        <v>120</v>
      </c>
      <c r="G658" t="s">
        <v>1929</v>
      </c>
      <c r="H658" t="s">
        <v>559</v>
      </c>
      <c r="I658" t="s">
        <v>1876</v>
      </c>
      <c r="J658">
        <v>17750</v>
      </c>
      <c r="K658" t="s">
        <v>257</v>
      </c>
      <c r="L658" t="s">
        <v>549</v>
      </c>
      <c r="M658" t="s">
        <v>550</v>
      </c>
      <c r="N658" t="s">
        <v>136</v>
      </c>
      <c r="O658" t="s">
        <v>147</v>
      </c>
      <c r="P658" t="s">
        <v>1877</v>
      </c>
      <c r="Q658" t="s">
        <v>9284</v>
      </c>
      <c r="R658" t="s">
        <v>626</v>
      </c>
      <c r="S658">
        <v>2500</v>
      </c>
      <c r="T658" t="s">
        <v>1896</v>
      </c>
      <c r="U658" s="4">
        <v>45788.097407407404</v>
      </c>
      <c r="V658" t="str">
        <f>IFERROR(VLOOKUP(B658,#REF!,1,0),"")</f>
        <v/>
      </c>
      <c r="W658" t="str" cm="1">
        <f t="array" ref="W658">IFERROR(_xlfn.IFS(AND(V658="",X658&lt;&gt;"王园园组",X658&lt;&gt;"other"),K658,AND(V658="",X658="王园园组"),G658),"other")</f>
        <v>other</v>
      </c>
      <c r="X658" t="str" cm="1">
        <f t="array" ref="X658">IFERROR(_xlfn.IFS(AND(V658="",IFERROR(VLOOKUP(N658,#REF!,1,0),1)&lt;&gt;1),N658,AND(V658="",I658="王园园组"),"王园园组"),"other")</f>
        <v>other</v>
      </c>
      <c r="Y658">
        <f>IFERROR(_xlfn.XLOOKUP(MID(T658, FIND("#", SUBSTITUTE(T658, "-", "#", LEN(T658) - LEN(SUBSTITUTE(T658, "-", "")))) + 1, LEN(T658)),#REF!,#REF!),0)</f>
        <v>0</v>
      </c>
      <c r="Z658">
        <f>MONTH(续费明细实时[[#This Row],[success_time]])</f>
        <v>5</v>
      </c>
      <c r="AA658" s="8" t="e">
        <f>VLOOKUP(续费明细实时[[#This Row],[parent_user_id]],#REF!,27,0)</f>
        <v>#REF!</v>
      </c>
    </row>
    <row r="659" spans="1:27">
      <c r="A659" s="1">
        <v>45802</v>
      </c>
      <c r="B659" t="s">
        <v>14580</v>
      </c>
      <c r="C659" t="s">
        <v>14581</v>
      </c>
      <c r="D659" t="s">
        <v>548</v>
      </c>
      <c r="E659" t="s">
        <v>546</v>
      </c>
      <c r="F659">
        <v>120</v>
      </c>
      <c r="G659" t="s">
        <v>1883</v>
      </c>
      <c r="H659" t="s">
        <v>559</v>
      </c>
      <c r="I659" t="s">
        <v>1876</v>
      </c>
      <c r="J659">
        <v>17750</v>
      </c>
      <c r="K659" t="s">
        <v>289</v>
      </c>
      <c r="L659" t="s">
        <v>549</v>
      </c>
      <c r="M659" t="s">
        <v>550</v>
      </c>
      <c r="N659" t="s">
        <v>136</v>
      </c>
      <c r="O659" t="s">
        <v>283</v>
      </c>
      <c r="P659" t="s">
        <v>1877</v>
      </c>
      <c r="Q659" t="s">
        <v>14582</v>
      </c>
      <c r="R659" t="s">
        <v>626</v>
      </c>
      <c r="S659">
        <v>2500</v>
      </c>
      <c r="T659" t="s">
        <v>1896</v>
      </c>
      <c r="U659" s="4">
        <v>45802.326354166667</v>
      </c>
      <c r="V659" t="str">
        <f>IFERROR(VLOOKUP(B659,#REF!,1,0),"")</f>
        <v/>
      </c>
      <c r="W659" t="str" cm="1">
        <f t="array" ref="W659">IFERROR(_xlfn.IFS(AND(V659="",X659&lt;&gt;"王园园组",X659&lt;&gt;"other"),K659,AND(V659="",X659="王园园组"),G659),"other")</f>
        <v>other</v>
      </c>
      <c r="X659" t="str" cm="1">
        <f t="array" ref="X659">IFERROR(_xlfn.IFS(AND(V659="",IFERROR(VLOOKUP(N659,#REF!,1,0),1)&lt;&gt;1),N659,AND(V659="",I659="王园园组"),"王园园组"),"other")</f>
        <v>other</v>
      </c>
      <c r="Y659">
        <f>IFERROR(_xlfn.XLOOKUP(MID(T659, FIND("#", SUBSTITUTE(T659, "-", "#", LEN(T659) - LEN(SUBSTITUTE(T659, "-", "")))) + 1, LEN(T659)),#REF!,#REF!),0)</f>
        <v>0</v>
      </c>
      <c r="Z659">
        <f>MONTH(续费明细实时[[#This Row],[success_time]])</f>
        <v>5</v>
      </c>
      <c r="AA659" s="8" t="e">
        <f>VLOOKUP(续费明细实时[[#This Row],[parent_user_id]],#REF!,27,0)</f>
        <v>#REF!</v>
      </c>
    </row>
    <row r="660" spans="1:27">
      <c r="A660" s="1">
        <v>45805</v>
      </c>
      <c r="B660" t="s">
        <v>29694</v>
      </c>
      <c r="C660" t="s">
        <v>29695</v>
      </c>
      <c r="D660" t="s">
        <v>610</v>
      </c>
      <c r="E660" t="s">
        <v>546</v>
      </c>
      <c r="F660">
        <v>120</v>
      </c>
      <c r="G660" t="s">
        <v>352</v>
      </c>
      <c r="H660" t="s">
        <v>559</v>
      </c>
      <c r="I660" t="s">
        <v>163</v>
      </c>
      <c r="J660">
        <v>17750</v>
      </c>
      <c r="K660" t="s">
        <v>352</v>
      </c>
      <c r="L660" t="s">
        <v>549</v>
      </c>
      <c r="M660" t="s">
        <v>559</v>
      </c>
      <c r="N660" t="s">
        <v>163</v>
      </c>
      <c r="O660" t="s">
        <v>472</v>
      </c>
      <c r="P660" t="s">
        <v>1877</v>
      </c>
      <c r="Q660" t="s">
        <v>29696</v>
      </c>
      <c r="R660" t="s">
        <v>626</v>
      </c>
      <c r="S660">
        <v>2500</v>
      </c>
      <c r="T660" t="s">
        <v>1896</v>
      </c>
      <c r="U660" s="4">
        <v>45805.425532407404</v>
      </c>
      <c r="V660" t="str">
        <f>IFERROR(VLOOKUP(B660,#REF!,1,0),"")</f>
        <v/>
      </c>
      <c r="W660" t="str" cm="1">
        <f t="array" ref="W660">IFERROR(_xlfn.IFS(AND(V660="",X660&lt;&gt;"王园园组",X660&lt;&gt;"other"),K660,AND(V660="",X660="王园园组"),G660),"other")</f>
        <v>other</v>
      </c>
      <c r="X660" t="str" cm="1">
        <f t="array" ref="X660">IFERROR(_xlfn.IFS(AND(V660="",IFERROR(VLOOKUP(N660,#REF!,1,0),1)&lt;&gt;1),N660,AND(V660="",I660="王园园组"),"王园园组"),"other")</f>
        <v>other</v>
      </c>
      <c r="Y660">
        <f>IFERROR(_xlfn.XLOOKUP(MID(T660, FIND("#", SUBSTITUTE(T660, "-", "#", LEN(T660) - LEN(SUBSTITUTE(T660, "-", "")))) + 1, LEN(T660)),#REF!,#REF!),0)</f>
        <v>0</v>
      </c>
      <c r="Z660">
        <f>MONTH(续费明细实时[[#This Row],[success_time]])</f>
        <v>5</v>
      </c>
      <c r="AA660" s="8" t="e">
        <f>VLOOKUP(续费明细实时[[#This Row],[parent_user_id]],#REF!,27,0)</f>
        <v>#REF!</v>
      </c>
    </row>
    <row r="661" spans="1:27">
      <c r="A661" s="1">
        <v>45798</v>
      </c>
      <c r="B661" t="s">
        <v>15289</v>
      </c>
      <c r="C661" t="s">
        <v>15290</v>
      </c>
      <c r="D661" t="s">
        <v>558</v>
      </c>
      <c r="E661" t="s">
        <v>546</v>
      </c>
      <c r="F661">
        <v>120</v>
      </c>
      <c r="G661" t="s">
        <v>1917</v>
      </c>
      <c r="H661" t="s">
        <v>559</v>
      </c>
      <c r="I661" t="s">
        <v>1876</v>
      </c>
      <c r="J661">
        <v>17750</v>
      </c>
      <c r="K661" t="s">
        <v>299</v>
      </c>
      <c r="L661" t="s">
        <v>549</v>
      </c>
      <c r="M661" t="s">
        <v>550</v>
      </c>
      <c r="N661" t="s">
        <v>136</v>
      </c>
      <c r="O661" t="s">
        <v>143</v>
      </c>
      <c r="P661" t="s">
        <v>1877</v>
      </c>
      <c r="Q661" t="s">
        <v>15291</v>
      </c>
      <c r="R661" t="s">
        <v>626</v>
      </c>
      <c r="S661">
        <v>2500</v>
      </c>
      <c r="T661" t="s">
        <v>1896</v>
      </c>
      <c r="U661" s="4">
        <v>45798.014467592591</v>
      </c>
      <c r="V661" t="str">
        <f>IFERROR(VLOOKUP(B661,#REF!,1,0),"")</f>
        <v/>
      </c>
      <c r="W661" t="str" cm="1">
        <f t="array" ref="W661">IFERROR(_xlfn.IFS(AND(V661="",X661&lt;&gt;"王园园组",X661&lt;&gt;"other"),K661,AND(V661="",X661="王园园组"),G661),"other")</f>
        <v>other</v>
      </c>
      <c r="X661" t="str" cm="1">
        <f t="array" ref="X661">IFERROR(_xlfn.IFS(AND(V661="",IFERROR(VLOOKUP(N661,#REF!,1,0),1)&lt;&gt;1),N661,AND(V661="",I661="王园园组"),"王园园组"),"other")</f>
        <v>other</v>
      </c>
      <c r="Y661">
        <f>IFERROR(_xlfn.XLOOKUP(MID(T661, FIND("#", SUBSTITUTE(T661, "-", "#", LEN(T661) - LEN(SUBSTITUTE(T661, "-", "")))) + 1, LEN(T661)),#REF!,#REF!),0)</f>
        <v>0</v>
      </c>
      <c r="Z661">
        <f>MONTH(续费明细实时[[#This Row],[success_time]])</f>
        <v>5</v>
      </c>
      <c r="AA661" s="8" t="e">
        <f>VLOOKUP(续费明细实时[[#This Row],[parent_user_id]],#REF!,27,0)</f>
        <v>#REF!</v>
      </c>
    </row>
    <row r="662" spans="1:27">
      <c r="A662" s="1">
        <v>45791</v>
      </c>
      <c r="B662" t="s">
        <v>15238</v>
      </c>
      <c r="C662" t="s">
        <v>15239</v>
      </c>
      <c r="D662" t="s">
        <v>548</v>
      </c>
      <c r="E662" t="s">
        <v>546</v>
      </c>
      <c r="F662">
        <v>120</v>
      </c>
      <c r="G662" t="s">
        <v>1905</v>
      </c>
      <c r="H662" t="s">
        <v>559</v>
      </c>
      <c r="I662" t="s">
        <v>1876</v>
      </c>
      <c r="J662">
        <v>17750</v>
      </c>
      <c r="K662" t="s">
        <v>287</v>
      </c>
      <c r="L662" t="s">
        <v>549</v>
      </c>
      <c r="M662" t="s">
        <v>550</v>
      </c>
      <c r="N662" t="s">
        <v>136</v>
      </c>
      <c r="O662" t="s">
        <v>283</v>
      </c>
      <c r="P662" t="s">
        <v>1877</v>
      </c>
      <c r="Q662" t="s">
        <v>15240</v>
      </c>
      <c r="R662" t="s">
        <v>626</v>
      </c>
      <c r="S662">
        <v>2500</v>
      </c>
      <c r="T662" t="s">
        <v>1896</v>
      </c>
      <c r="U662" s="4">
        <v>45791.430671296293</v>
      </c>
      <c r="V662" t="str">
        <f>IFERROR(VLOOKUP(B662,#REF!,1,0),"")</f>
        <v/>
      </c>
      <c r="W662" t="str" cm="1">
        <f t="array" ref="W662">IFERROR(_xlfn.IFS(AND(V662="",X662&lt;&gt;"王园园组",X662&lt;&gt;"other"),K662,AND(V662="",X662="王园园组"),G662),"other")</f>
        <v>other</v>
      </c>
      <c r="X662" t="str" cm="1">
        <f t="array" ref="X662">IFERROR(_xlfn.IFS(AND(V662="",IFERROR(VLOOKUP(N662,#REF!,1,0),1)&lt;&gt;1),N662,AND(V662="",I662="王园园组"),"王园园组"),"other")</f>
        <v>other</v>
      </c>
      <c r="Y662">
        <f>IFERROR(_xlfn.XLOOKUP(MID(T662, FIND("#", SUBSTITUTE(T662, "-", "#", LEN(T662) - LEN(SUBSTITUTE(T662, "-", "")))) + 1, LEN(T662)),#REF!,#REF!),0)</f>
        <v>0</v>
      </c>
      <c r="Z662">
        <f>MONTH(续费明细实时[[#This Row],[success_time]])</f>
        <v>5</v>
      </c>
      <c r="AA662" s="8" t="e">
        <f>VLOOKUP(续费明细实时[[#This Row],[parent_user_id]],#REF!,27,0)</f>
        <v>#REF!</v>
      </c>
    </row>
    <row r="663" spans="1:27">
      <c r="A663" s="1">
        <v>45797</v>
      </c>
      <c r="B663" t="s">
        <v>15538</v>
      </c>
      <c r="C663" t="s">
        <v>15539</v>
      </c>
      <c r="D663" t="s">
        <v>1088</v>
      </c>
      <c r="E663" t="s">
        <v>546</v>
      </c>
      <c r="F663">
        <v>120</v>
      </c>
      <c r="G663" t="s">
        <v>1917</v>
      </c>
      <c r="H663" t="s">
        <v>559</v>
      </c>
      <c r="I663" t="s">
        <v>1876</v>
      </c>
      <c r="J663">
        <v>17750</v>
      </c>
      <c r="K663" t="s">
        <v>425</v>
      </c>
      <c r="L663" t="s">
        <v>549</v>
      </c>
      <c r="M663" t="s">
        <v>550</v>
      </c>
      <c r="N663" t="s">
        <v>136</v>
      </c>
      <c r="O663" t="s">
        <v>139</v>
      </c>
      <c r="P663" t="s">
        <v>1877</v>
      </c>
      <c r="Q663" t="s">
        <v>15540</v>
      </c>
      <c r="R663" t="s">
        <v>626</v>
      </c>
      <c r="S663">
        <v>2500</v>
      </c>
      <c r="T663" t="s">
        <v>1896</v>
      </c>
      <c r="U663" s="4">
        <v>45797.638287037036</v>
      </c>
      <c r="V663" t="str">
        <f>IFERROR(VLOOKUP(B663,#REF!,1,0),"")</f>
        <v/>
      </c>
      <c r="W663" t="str" cm="1">
        <f t="array" ref="W663">IFERROR(_xlfn.IFS(AND(V663="",X663&lt;&gt;"王园园组",X663&lt;&gt;"other"),K663,AND(V663="",X663="王园园组"),G663),"other")</f>
        <v>other</v>
      </c>
      <c r="X663" t="str" cm="1">
        <f t="array" ref="X663">IFERROR(_xlfn.IFS(AND(V663="",IFERROR(VLOOKUP(N663,#REF!,1,0),1)&lt;&gt;1),N663,AND(V663="",I663="王园园组"),"王园园组"),"other")</f>
        <v>other</v>
      </c>
      <c r="Y663">
        <f>IFERROR(_xlfn.XLOOKUP(MID(T663, FIND("#", SUBSTITUTE(T663, "-", "#", LEN(T663) - LEN(SUBSTITUTE(T663, "-", "")))) + 1, LEN(T663)),#REF!,#REF!),0)</f>
        <v>0</v>
      </c>
      <c r="Z663">
        <f>MONTH(续费明细实时[[#This Row],[success_time]])</f>
        <v>5</v>
      </c>
      <c r="AA663" s="8" t="e">
        <f>VLOOKUP(续费明细实时[[#This Row],[parent_user_id]],#REF!,27,0)</f>
        <v>#REF!</v>
      </c>
    </row>
    <row r="664" spans="1:27">
      <c r="A664" s="1">
        <v>45797</v>
      </c>
      <c r="B664" t="s">
        <v>15541</v>
      </c>
      <c r="C664" t="s">
        <v>15542</v>
      </c>
      <c r="D664" t="s">
        <v>2980</v>
      </c>
      <c r="E664" t="s">
        <v>546</v>
      </c>
      <c r="F664">
        <v>240</v>
      </c>
      <c r="G664" t="s">
        <v>361</v>
      </c>
      <c r="H664" t="s">
        <v>559</v>
      </c>
      <c r="I664" t="s">
        <v>163</v>
      </c>
      <c r="J664">
        <v>31950</v>
      </c>
      <c r="K664" t="s">
        <v>361</v>
      </c>
      <c r="L664" t="s">
        <v>549</v>
      </c>
      <c r="M664" t="s">
        <v>559</v>
      </c>
      <c r="N664" t="s">
        <v>163</v>
      </c>
      <c r="O664" t="s">
        <v>473</v>
      </c>
      <c r="P664" t="s">
        <v>1877</v>
      </c>
      <c r="Q664" t="s">
        <v>15543</v>
      </c>
      <c r="R664" t="s">
        <v>626</v>
      </c>
      <c r="S664">
        <v>4500</v>
      </c>
      <c r="T664" t="s">
        <v>1931</v>
      </c>
      <c r="U664" s="4">
        <v>45797.927685185183</v>
      </c>
      <c r="V664" t="str">
        <f>IFERROR(VLOOKUP(B664,#REF!,1,0),"")</f>
        <v/>
      </c>
      <c r="W664" t="str" cm="1">
        <f t="array" ref="W664">IFERROR(_xlfn.IFS(AND(V664="",X664&lt;&gt;"王园园组",X664&lt;&gt;"other"),K664,AND(V664="",X664="王园园组"),G664),"other")</f>
        <v>other</v>
      </c>
      <c r="X664" t="str" cm="1">
        <f t="array" ref="X664">IFERROR(_xlfn.IFS(AND(V664="",IFERROR(VLOOKUP(N664,#REF!,1,0),1)&lt;&gt;1),N664,AND(V664="",I664="王园园组"),"王园园组"),"other")</f>
        <v>other</v>
      </c>
      <c r="Y664">
        <f>IFERROR(_xlfn.XLOOKUP(MID(T664, FIND("#", SUBSTITUTE(T664, "-", "#", LEN(T664) - LEN(SUBSTITUTE(T664, "-", "")))) + 1, LEN(T664)),#REF!,#REF!),0)</f>
        <v>0</v>
      </c>
      <c r="Z664">
        <f>MONTH(续费明细实时[[#This Row],[success_time]])</f>
        <v>5</v>
      </c>
      <c r="AA664" s="8" t="e">
        <f>VLOOKUP(续费明细实时[[#This Row],[parent_user_id]],#REF!,27,0)</f>
        <v>#REF!</v>
      </c>
    </row>
    <row r="665" spans="1:27">
      <c r="A665" s="1">
        <v>45792</v>
      </c>
      <c r="B665" t="s">
        <v>15544</v>
      </c>
      <c r="C665" t="s">
        <v>15545</v>
      </c>
      <c r="D665" t="s">
        <v>632</v>
      </c>
      <c r="E665" t="s">
        <v>546</v>
      </c>
      <c r="F665">
        <v>120</v>
      </c>
      <c r="G665" t="s">
        <v>1905</v>
      </c>
      <c r="H665" t="s">
        <v>559</v>
      </c>
      <c r="I665" t="s">
        <v>1876</v>
      </c>
      <c r="J665">
        <v>17750</v>
      </c>
      <c r="K665" t="s">
        <v>284</v>
      </c>
      <c r="L665" t="s">
        <v>549</v>
      </c>
      <c r="M665" t="s">
        <v>550</v>
      </c>
      <c r="N665" t="s">
        <v>136</v>
      </c>
      <c r="O665" t="s">
        <v>283</v>
      </c>
      <c r="P665" t="s">
        <v>1877</v>
      </c>
      <c r="Q665" t="s">
        <v>15546</v>
      </c>
      <c r="R665" t="s">
        <v>626</v>
      </c>
      <c r="S665">
        <v>2500</v>
      </c>
      <c r="T665" t="s">
        <v>1896</v>
      </c>
      <c r="U665" s="4">
        <v>45792.483414351853</v>
      </c>
      <c r="V665" t="str">
        <f>IFERROR(VLOOKUP(B665,#REF!,1,0),"")</f>
        <v/>
      </c>
      <c r="W665" t="str" cm="1">
        <f t="array" ref="W665">IFERROR(_xlfn.IFS(AND(V665="",X665&lt;&gt;"王园园组",X665&lt;&gt;"other"),K665,AND(V665="",X665="王园园组"),G665),"other")</f>
        <v>other</v>
      </c>
      <c r="X665" t="str" cm="1">
        <f t="array" ref="X665">IFERROR(_xlfn.IFS(AND(V665="",IFERROR(VLOOKUP(N665,#REF!,1,0),1)&lt;&gt;1),N665,AND(V665="",I665="王园园组"),"王园园组"),"other")</f>
        <v>other</v>
      </c>
      <c r="Y665">
        <f>IFERROR(_xlfn.XLOOKUP(MID(T665, FIND("#", SUBSTITUTE(T665, "-", "#", LEN(T665) - LEN(SUBSTITUTE(T665, "-", "")))) + 1, LEN(T665)),#REF!,#REF!),0)</f>
        <v>0</v>
      </c>
      <c r="Z665">
        <f>MONTH(续费明细实时[[#This Row],[success_time]])</f>
        <v>5</v>
      </c>
      <c r="AA665" s="8" t="e">
        <f>VLOOKUP(续费明细实时[[#This Row],[parent_user_id]],#REF!,27,0)</f>
        <v>#REF!</v>
      </c>
    </row>
    <row r="666" spans="1:27">
      <c r="A666" s="1">
        <v>45804</v>
      </c>
      <c r="B666" t="s">
        <v>29697</v>
      </c>
      <c r="C666" t="s">
        <v>29698</v>
      </c>
      <c r="D666" t="s">
        <v>548</v>
      </c>
      <c r="E666" t="s">
        <v>546</v>
      </c>
      <c r="F666">
        <v>120</v>
      </c>
      <c r="G666" t="s">
        <v>2071</v>
      </c>
      <c r="H666" t="s">
        <v>559</v>
      </c>
      <c r="I666" t="s">
        <v>1876</v>
      </c>
      <c r="J666">
        <v>17750</v>
      </c>
      <c r="K666" t="s">
        <v>287</v>
      </c>
      <c r="L666" t="s">
        <v>549</v>
      </c>
      <c r="M666" t="s">
        <v>550</v>
      </c>
      <c r="N666" t="s">
        <v>136</v>
      </c>
      <c r="O666" t="s">
        <v>283</v>
      </c>
      <c r="P666" t="s">
        <v>1877</v>
      </c>
      <c r="Q666" t="s">
        <v>29699</v>
      </c>
      <c r="R666" t="s">
        <v>626</v>
      </c>
      <c r="S666">
        <v>2500</v>
      </c>
      <c r="T666" t="s">
        <v>1896</v>
      </c>
      <c r="U666" s="4">
        <v>45804.614837962959</v>
      </c>
      <c r="V666" t="str">
        <f>IFERROR(VLOOKUP(B666,#REF!,1,0),"")</f>
        <v/>
      </c>
      <c r="W666" t="str" cm="1">
        <f t="array" ref="W666">IFERROR(_xlfn.IFS(AND(V666="",X666&lt;&gt;"王园园组",X666&lt;&gt;"other"),K666,AND(V666="",X666="王园园组"),G666),"other")</f>
        <v>other</v>
      </c>
      <c r="X666" t="str" cm="1">
        <f t="array" ref="X666">IFERROR(_xlfn.IFS(AND(V666="",IFERROR(VLOOKUP(N666,#REF!,1,0),1)&lt;&gt;1),N666,AND(V666="",I666="王园园组"),"王园园组"),"other")</f>
        <v>other</v>
      </c>
      <c r="Y666">
        <f>IFERROR(_xlfn.XLOOKUP(MID(T666, FIND("#", SUBSTITUTE(T666, "-", "#", LEN(T666) - LEN(SUBSTITUTE(T666, "-", "")))) + 1, LEN(T666)),#REF!,#REF!),0)</f>
        <v>0</v>
      </c>
      <c r="Z666">
        <f>MONTH(续费明细实时[[#This Row],[success_time]])</f>
        <v>5</v>
      </c>
      <c r="AA666" s="8" t="e">
        <f>VLOOKUP(续费明细实时[[#This Row],[parent_user_id]],#REF!,27,0)</f>
        <v>#REF!</v>
      </c>
    </row>
    <row r="667" spans="1:27">
      <c r="A667" s="1">
        <v>45788</v>
      </c>
      <c r="B667" t="s">
        <v>9297</v>
      </c>
      <c r="C667" t="s">
        <v>9298</v>
      </c>
      <c r="D667" t="s">
        <v>1104</v>
      </c>
      <c r="E667" t="s">
        <v>546</v>
      </c>
      <c r="F667">
        <v>60</v>
      </c>
      <c r="G667" t="s">
        <v>2178</v>
      </c>
      <c r="H667" t="s">
        <v>559</v>
      </c>
      <c r="I667" t="s">
        <v>1876</v>
      </c>
      <c r="J667">
        <v>10650</v>
      </c>
      <c r="K667" t="s">
        <v>299</v>
      </c>
      <c r="L667" t="s">
        <v>549</v>
      </c>
      <c r="M667" t="s">
        <v>550</v>
      </c>
      <c r="N667" t="s">
        <v>136</v>
      </c>
      <c r="O667" t="s">
        <v>143</v>
      </c>
      <c r="P667" t="s">
        <v>1877</v>
      </c>
      <c r="Q667" t="s">
        <v>9299</v>
      </c>
      <c r="R667" t="s">
        <v>626</v>
      </c>
      <c r="S667">
        <v>1500</v>
      </c>
      <c r="T667" t="s">
        <v>1891</v>
      </c>
      <c r="U667" s="4">
        <v>45788.805312500001</v>
      </c>
      <c r="V667" t="str">
        <f>IFERROR(VLOOKUP(B667,#REF!,1,0),"")</f>
        <v/>
      </c>
      <c r="W667" t="str" cm="1">
        <f t="array" ref="W667">IFERROR(_xlfn.IFS(AND(V667="",X667&lt;&gt;"王园园组",X667&lt;&gt;"other"),K667,AND(V667="",X667="王园园组"),G667),"other")</f>
        <v>other</v>
      </c>
      <c r="X667" t="str" cm="1">
        <f t="array" ref="X667">IFERROR(_xlfn.IFS(AND(V667="",IFERROR(VLOOKUP(N667,#REF!,1,0),1)&lt;&gt;1),N667,AND(V667="",I667="王园园组"),"王园园组"),"other")</f>
        <v>other</v>
      </c>
      <c r="Y667">
        <f>IFERROR(_xlfn.XLOOKUP(MID(T667, FIND("#", SUBSTITUTE(T667, "-", "#", LEN(T667) - LEN(SUBSTITUTE(T667, "-", "")))) + 1, LEN(T667)),#REF!,#REF!),0)</f>
        <v>0</v>
      </c>
      <c r="Z667">
        <f>MONTH(续费明细实时[[#This Row],[success_time]])</f>
        <v>5</v>
      </c>
      <c r="AA667" s="8" t="e">
        <f>VLOOKUP(续费明细实时[[#This Row],[parent_user_id]],#REF!,27,0)</f>
        <v>#REF!</v>
      </c>
    </row>
    <row r="668" spans="1:27">
      <c r="A668" s="1">
        <v>45801</v>
      </c>
      <c r="B668" t="s">
        <v>15609</v>
      </c>
      <c r="C668" t="s">
        <v>15610</v>
      </c>
      <c r="D668" t="s">
        <v>548</v>
      </c>
      <c r="E668" t="s">
        <v>546</v>
      </c>
      <c r="F668">
        <v>120</v>
      </c>
      <c r="G668" t="s">
        <v>12956</v>
      </c>
      <c r="H668" t="s">
        <v>559</v>
      </c>
      <c r="I668" t="s">
        <v>1876</v>
      </c>
      <c r="J668">
        <v>17750</v>
      </c>
      <c r="K668" t="s">
        <v>206</v>
      </c>
      <c r="L668" t="s">
        <v>549</v>
      </c>
      <c r="M668" t="s">
        <v>550</v>
      </c>
      <c r="N668" t="s">
        <v>551</v>
      </c>
      <c r="O668" t="s">
        <v>149</v>
      </c>
      <c r="P668" t="s">
        <v>1877</v>
      </c>
      <c r="Q668" t="s">
        <v>15611</v>
      </c>
      <c r="R668" t="s">
        <v>626</v>
      </c>
      <c r="S668">
        <v>2500</v>
      </c>
      <c r="T668" t="s">
        <v>1896</v>
      </c>
      <c r="U668" s="4">
        <v>45801.459282407406</v>
      </c>
      <c r="V668" t="str">
        <f>IFERROR(VLOOKUP(B668,#REF!,1,0),"")</f>
        <v/>
      </c>
      <c r="W668" t="str" cm="1">
        <f t="array" ref="W668">IFERROR(_xlfn.IFS(AND(V668="",X668&lt;&gt;"王园园组",X668&lt;&gt;"other"),K668,AND(V668="",X668="王园园组"),G668),"other")</f>
        <v>other</v>
      </c>
      <c r="X668" t="str" cm="1">
        <f t="array" ref="X668">IFERROR(_xlfn.IFS(AND(V668="",IFERROR(VLOOKUP(N668,#REF!,1,0),1)&lt;&gt;1),N668,AND(V668="",I668="王园园组"),"王园园组"),"other")</f>
        <v>other</v>
      </c>
      <c r="Y668">
        <f>IFERROR(_xlfn.XLOOKUP(MID(T668, FIND("#", SUBSTITUTE(T668, "-", "#", LEN(T668) - LEN(SUBSTITUTE(T668, "-", "")))) + 1, LEN(T668)),#REF!,#REF!),0)</f>
        <v>0</v>
      </c>
      <c r="Z668">
        <f>MONTH(续费明细实时[[#This Row],[success_time]])</f>
        <v>5</v>
      </c>
      <c r="AA668" s="8" t="e">
        <f>VLOOKUP(续费明细实时[[#This Row],[parent_user_id]],#REF!,27,0)</f>
        <v>#REF!</v>
      </c>
    </row>
    <row r="669" spans="1:27">
      <c r="A669" s="1">
        <v>45795</v>
      </c>
      <c r="B669" t="s">
        <v>15612</v>
      </c>
      <c r="C669" t="s">
        <v>15613</v>
      </c>
      <c r="D669" t="s">
        <v>558</v>
      </c>
      <c r="E669" t="s">
        <v>546</v>
      </c>
      <c r="F669">
        <v>120</v>
      </c>
      <c r="G669" t="s">
        <v>2079</v>
      </c>
      <c r="H669" t="s">
        <v>559</v>
      </c>
      <c r="I669" t="s">
        <v>1876</v>
      </c>
      <c r="J669">
        <v>17750</v>
      </c>
      <c r="K669" t="s">
        <v>294</v>
      </c>
      <c r="L669" t="s">
        <v>549</v>
      </c>
      <c r="M669" t="s">
        <v>550</v>
      </c>
      <c r="N669" t="s">
        <v>136</v>
      </c>
      <c r="O669" t="s">
        <v>292</v>
      </c>
      <c r="P669" t="s">
        <v>1877</v>
      </c>
      <c r="Q669" t="s">
        <v>15614</v>
      </c>
      <c r="R669" t="s">
        <v>626</v>
      </c>
      <c r="S669">
        <v>2500</v>
      </c>
      <c r="T669" t="s">
        <v>1896</v>
      </c>
      <c r="U669" s="4">
        <v>45795.686342592591</v>
      </c>
      <c r="V669" t="str">
        <f>IFERROR(VLOOKUP(B669,#REF!,1,0),"")</f>
        <v/>
      </c>
      <c r="W669" t="str" cm="1">
        <f t="array" ref="W669">IFERROR(_xlfn.IFS(AND(V669="",X669&lt;&gt;"王园园组",X669&lt;&gt;"other"),K669,AND(V669="",X669="王园园组"),G669),"other")</f>
        <v>other</v>
      </c>
      <c r="X669" t="str" cm="1">
        <f t="array" ref="X669">IFERROR(_xlfn.IFS(AND(V669="",IFERROR(VLOOKUP(N669,#REF!,1,0),1)&lt;&gt;1),N669,AND(V669="",I669="王园园组"),"王园园组"),"other")</f>
        <v>other</v>
      </c>
      <c r="Y669">
        <f>IFERROR(_xlfn.XLOOKUP(MID(T669, FIND("#", SUBSTITUTE(T669, "-", "#", LEN(T669) - LEN(SUBSTITUTE(T669, "-", "")))) + 1, LEN(T669)),#REF!,#REF!),0)</f>
        <v>0</v>
      </c>
      <c r="Z669">
        <f>MONTH(续费明细实时[[#This Row],[success_time]])</f>
        <v>5</v>
      </c>
      <c r="AA669" s="8" t="e">
        <f>VLOOKUP(续费明细实时[[#This Row],[parent_user_id]],#REF!,27,0)</f>
        <v>#REF!</v>
      </c>
    </row>
    <row r="670" spans="1:27">
      <c r="A670" s="1">
        <v>45804</v>
      </c>
      <c r="B670" t="s">
        <v>29700</v>
      </c>
      <c r="C670" t="s">
        <v>29701</v>
      </c>
      <c r="D670" t="s">
        <v>548</v>
      </c>
      <c r="E670" t="s">
        <v>546</v>
      </c>
      <c r="F670">
        <v>120</v>
      </c>
      <c r="G670" t="s">
        <v>13037</v>
      </c>
      <c r="H670" t="s">
        <v>559</v>
      </c>
      <c r="I670" t="s">
        <v>1876</v>
      </c>
      <c r="J670">
        <v>18283</v>
      </c>
      <c r="K670" t="s">
        <v>204</v>
      </c>
      <c r="L670" t="s">
        <v>549</v>
      </c>
      <c r="M670" t="s">
        <v>550</v>
      </c>
      <c r="N670" t="s">
        <v>551</v>
      </c>
      <c r="O670" t="s">
        <v>149</v>
      </c>
      <c r="P670" t="s">
        <v>1877</v>
      </c>
      <c r="Q670" t="s">
        <v>29702</v>
      </c>
      <c r="R670" t="s">
        <v>626</v>
      </c>
      <c r="S670">
        <v>2575</v>
      </c>
      <c r="T670" t="s">
        <v>1896</v>
      </c>
      <c r="U670" s="4">
        <v>45804.073125000003</v>
      </c>
      <c r="V670" t="str">
        <f>IFERROR(VLOOKUP(B670,#REF!,1,0),"")</f>
        <v/>
      </c>
      <c r="W670" t="str" cm="1">
        <f t="array" ref="W670">IFERROR(_xlfn.IFS(AND(V670="",X670&lt;&gt;"王园园组",X670&lt;&gt;"other"),K670,AND(V670="",X670="王园园组"),G670),"other")</f>
        <v>other</v>
      </c>
      <c r="X670" t="str" cm="1">
        <f t="array" ref="X670">IFERROR(_xlfn.IFS(AND(V670="",IFERROR(VLOOKUP(N670,#REF!,1,0),1)&lt;&gt;1),N670,AND(V670="",I670="王园园组"),"王园园组"),"other")</f>
        <v>other</v>
      </c>
      <c r="Y670">
        <f>IFERROR(_xlfn.XLOOKUP(MID(T670, FIND("#", SUBSTITUTE(T670, "-", "#", LEN(T670) - LEN(SUBSTITUTE(T670, "-", "")))) + 1, LEN(T670)),#REF!,#REF!),0)</f>
        <v>0</v>
      </c>
      <c r="Z670">
        <f>MONTH(续费明细实时[[#This Row],[success_time]])</f>
        <v>5</v>
      </c>
      <c r="AA670" s="8" t="e">
        <f>VLOOKUP(续费明细实时[[#This Row],[parent_user_id]],#REF!,27,0)</f>
        <v>#REF!</v>
      </c>
    </row>
    <row r="671" spans="1:27">
      <c r="A671" s="1">
        <v>45796</v>
      </c>
      <c r="B671" t="s">
        <v>15813</v>
      </c>
      <c r="C671" t="s">
        <v>15814</v>
      </c>
      <c r="D671" t="s">
        <v>548</v>
      </c>
      <c r="E671" t="s">
        <v>546</v>
      </c>
      <c r="F671">
        <v>120</v>
      </c>
      <c r="G671" t="s">
        <v>1939</v>
      </c>
      <c r="H671" t="s">
        <v>559</v>
      </c>
      <c r="I671" t="s">
        <v>1876</v>
      </c>
      <c r="J671">
        <v>18283</v>
      </c>
      <c r="K671" t="s">
        <v>206</v>
      </c>
      <c r="L671" t="s">
        <v>549</v>
      </c>
      <c r="M671" t="s">
        <v>550</v>
      </c>
      <c r="N671" t="s">
        <v>551</v>
      </c>
      <c r="O671" t="s">
        <v>149</v>
      </c>
      <c r="P671" t="s">
        <v>1877</v>
      </c>
      <c r="Q671" t="s">
        <v>15815</v>
      </c>
      <c r="R671" t="s">
        <v>626</v>
      </c>
      <c r="S671">
        <v>2575</v>
      </c>
      <c r="T671" t="s">
        <v>1896</v>
      </c>
      <c r="U671" s="4">
        <v>45796.332152777781</v>
      </c>
      <c r="V671" t="str">
        <f>IFERROR(VLOOKUP(B671,#REF!,1,0),"")</f>
        <v/>
      </c>
      <c r="W671" t="str" cm="1">
        <f t="array" ref="W671">IFERROR(_xlfn.IFS(AND(V671="",X671&lt;&gt;"王园园组",X671&lt;&gt;"other"),K671,AND(V671="",X671="王园园组"),G671),"other")</f>
        <v>other</v>
      </c>
      <c r="X671" t="str" cm="1">
        <f t="array" ref="X671">IFERROR(_xlfn.IFS(AND(V671="",IFERROR(VLOOKUP(N671,#REF!,1,0),1)&lt;&gt;1),N671,AND(V671="",I671="王园园组"),"王园园组"),"other")</f>
        <v>other</v>
      </c>
      <c r="Y671">
        <f>IFERROR(_xlfn.XLOOKUP(MID(T671, FIND("#", SUBSTITUTE(T671, "-", "#", LEN(T671) - LEN(SUBSTITUTE(T671, "-", "")))) + 1, LEN(T671)),#REF!,#REF!),0)</f>
        <v>0</v>
      </c>
      <c r="Z671">
        <f>MONTH(续费明细实时[[#This Row],[success_time]])</f>
        <v>5</v>
      </c>
      <c r="AA671" s="8" t="e">
        <f>VLOOKUP(续费明细实时[[#This Row],[parent_user_id]],#REF!,27,0)</f>
        <v>#REF!</v>
      </c>
    </row>
    <row r="672" spans="1:27">
      <c r="A672" s="1">
        <v>45803</v>
      </c>
      <c r="B672" t="s">
        <v>28757</v>
      </c>
      <c r="C672" t="s">
        <v>28758</v>
      </c>
      <c r="D672" t="s">
        <v>548</v>
      </c>
      <c r="E672" t="s">
        <v>546</v>
      </c>
      <c r="F672">
        <v>120</v>
      </c>
      <c r="G672" t="s">
        <v>2139</v>
      </c>
      <c r="H672" t="s">
        <v>559</v>
      </c>
      <c r="I672" t="s">
        <v>1876</v>
      </c>
      <c r="J672">
        <v>18283</v>
      </c>
      <c r="K672" t="s">
        <v>247</v>
      </c>
      <c r="L672" t="s">
        <v>549</v>
      </c>
      <c r="M672" t="s">
        <v>550</v>
      </c>
      <c r="N672" t="s">
        <v>551</v>
      </c>
      <c r="O672" t="s">
        <v>242</v>
      </c>
      <c r="P672" t="s">
        <v>1877</v>
      </c>
      <c r="Q672" t="s">
        <v>28759</v>
      </c>
      <c r="R672" t="s">
        <v>626</v>
      </c>
      <c r="S672">
        <v>2575</v>
      </c>
      <c r="T672" t="s">
        <v>1896</v>
      </c>
      <c r="U672" s="4">
        <v>45803.462256944447</v>
      </c>
      <c r="V672" t="str">
        <f>IFERROR(VLOOKUP(B672,#REF!,1,0),"")</f>
        <v/>
      </c>
      <c r="W672" t="str" cm="1">
        <f t="array" ref="W672">IFERROR(_xlfn.IFS(AND(V672="",X672&lt;&gt;"王园园组",X672&lt;&gt;"other"),K672,AND(V672="",X672="王园园组"),G672),"other")</f>
        <v>other</v>
      </c>
      <c r="X672" t="str" cm="1">
        <f t="array" ref="X672">IFERROR(_xlfn.IFS(AND(V672="",IFERROR(VLOOKUP(N672,#REF!,1,0),1)&lt;&gt;1),N672,AND(V672="",I672="王园园组"),"王园园组"),"other")</f>
        <v>other</v>
      </c>
      <c r="Y672">
        <f>IFERROR(_xlfn.XLOOKUP(MID(T672, FIND("#", SUBSTITUTE(T672, "-", "#", LEN(T672) - LEN(SUBSTITUTE(T672, "-", "")))) + 1, LEN(T672)),#REF!,#REF!),0)</f>
        <v>0</v>
      </c>
      <c r="Z672">
        <f>MONTH(续费明细实时[[#This Row],[success_time]])</f>
        <v>5</v>
      </c>
      <c r="AA672" s="8" t="e">
        <f>VLOOKUP(续费明细实时[[#This Row],[parent_user_id]],#REF!,27,0)</f>
        <v>#REF!</v>
      </c>
    </row>
    <row r="673" spans="1:27">
      <c r="A673" s="1">
        <v>45802</v>
      </c>
      <c r="B673" t="s">
        <v>16795</v>
      </c>
      <c r="C673" t="s">
        <v>16796</v>
      </c>
      <c r="D673" t="s">
        <v>548</v>
      </c>
      <c r="E673" t="s">
        <v>546</v>
      </c>
      <c r="F673">
        <v>120</v>
      </c>
      <c r="G673" t="s">
        <v>2005</v>
      </c>
      <c r="H673" t="s">
        <v>559</v>
      </c>
      <c r="I673" t="s">
        <v>1876</v>
      </c>
      <c r="J673">
        <v>17750</v>
      </c>
      <c r="K673" t="s">
        <v>213</v>
      </c>
      <c r="L673" t="s">
        <v>549</v>
      </c>
      <c r="M673" t="s">
        <v>550</v>
      </c>
      <c r="N673" t="s">
        <v>551</v>
      </c>
      <c r="O673" t="s">
        <v>149</v>
      </c>
      <c r="P673" t="s">
        <v>1877</v>
      </c>
      <c r="Q673" t="s">
        <v>16797</v>
      </c>
      <c r="R673" t="s">
        <v>626</v>
      </c>
      <c r="S673">
        <v>2500</v>
      </c>
      <c r="T673" t="s">
        <v>1896</v>
      </c>
      <c r="U673" s="4">
        <v>45802.397210648145</v>
      </c>
      <c r="V673" t="str">
        <f>IFERROR(VLOOKUP(B673,#REF!,1,0),"")</f>
        <v/>
      </c>
      <c r="W673" t="str" cm="1">
        <f t="array" ref="W673">IFERROR(_xlfn.IFS(AND(V673="",X673&lt;&gt;"王园园组",X673&lt;&gt;"other"),K673,AND(V673="",X673="王园园组"),G673),"other")</f>
        <v>other</v>
      </c>
      <c r="X673" t="str" cm="1">
        <f t="array" ref="X673">IFERROR(_xlfn.IFS(AND(V673="",IFERROR(VLOOKUP(N673,#REF!,1,0),1)&lt;&gt;1),N673,AND(V673="",I673="王园园组"),"王园园组"),"other")</f>
        <v>other</v>
      </c>
      <c r="Y673">
        <f>IFERROR(_xlfn.XLOOKUP(MID(T673, FIND("#", SUBSTITUTE(T673, "-", "#", LEN(T673) - LEN(SUBSTITUTE(T673, "-", "")))) + 1, LEN(T673)),#REF!,#REF!),0)</f>
        <v>0</v>
      </c>
      <c r="Z673">
        <f>MONTH(续费明细实时[[#This Row],[success_time]])</f>
        <v>5</v>
      </c>
      <c r="AA673" s="8" t="e">
        <f>VLOOKUP(续费明细实时[[#This Row],[parent_user_id]],#REF!,27,0)</f>
        <v>#REF!</v>
      </c>
    </row>
    <row r="674" spans="1:27">
      <c r="A674" s="1">
        <v>45785</v>
      </c>
      <c r="B674" t="s">
        <v>3110</v>
      </c>
      <c r="C674" t="s">
        <v>3111</v>
      </c>
      <c r="D674" t="s">
        <v>548</v>
      </c>
      <c r="E674" t="s">
        <v>546</v>
      </c>
      <c r="F674">
        <v>240</v>
      </c>
      <c r="G674" t="s">
        <v>2031</v>
      </c>
      <c r="H674" t="s">
        <v>559</v>
      </c>
      <c r="I674" t="s">
        <v>1876</v>
      </c>
      <c r="J674">
        <v>31950</v>
      </c>
      <c r="K674" t="s">
        <v>187</v>
      </c>
      <c r="L674" t="s">
        <v>549</v>
      </c>
      <c r="M674" t="s">
        <v>559</v>
      </c>
      <c r="N674" t="s">
        <v>469</v>
      </c>
      <c r="O674" t="s">
        <v>180</v>
      </c>
      <c r="P674" t="s">
        <v>1877</v>
      </c>
      <c r="Q674" t="s">
        <v>3112</v>
      </c>
      <c r="R674" t="s">
        <v>626</v>
      </c>
      <c r="S674">
        <v>4500</v>
      </c>
      <c r="T674" t="s">
        <v>1931</v>
      </c>
      <c r="U674" s="4">
        <v>45785.414004629631</v>
      </c>
      <c r="V674" t="str">
        <f>IFERROR(VLOOKUP(B674,#REF!,1,0),"")</f>
        <v/>
      </c>
      <c r="W674" t="str" cm="1">
        <f t="array" ref="W674">IFERROR(_xlfn.IFS(AND(V674="",X674&lt;&gt;"王园园组",X674&lt;&gt;"other"),K674,AND(V674="",X674="王园园组"),G674),"other")</f>
        <v>other</v>
      </c>
      <c r="X674" t="str" cm="1">
        <f t="array" ref="X674">IFERROR(_xlfn.IFS(AND(V674="",IFERROR(VLOOKUP(N674,#REF!,1,0),1)&lt;&gt;1),N674,AND(V674="",I674="王园园组"),"王园园组"),"other")</f>
        <v>other</v>
      </c>
      <c r="Y674">
        <f>IFERROR(_xlfn.XLOOKUP(MID(T674, FIND("#", SUBSTITUTE(T674, "-", "#", LEN(T674) - LEN(SUBSTITUTE(T674, "-", "")))) + 1, LEN(T674)),#REF!,#REF!),0)</f>
        <v>0</v>
      </c>
      <c r="Z674">
        <f>MONTH(续费明细实时[[#This Row],[success_time]])</f>
        <v>5</v>
      </c>
      <c r="AA674" s="8" t="e">
        <f>VLOOKUP(续费明细实时[[#This Row],[parent_user_id]],#REF!,27,0)</f>
        <v>#REF!</v>
      </c>
    </row>
    <row r="675" spans="1:27">
      <c r="A675" s="1">
        <v>45789</v>
      </c>
      <c r="B675" t="s">
        <v>10969</v>
      </c>
      <c r="C675" t="s">
        <v>10970</v>
      </c>
      <c r="D675" t="s">
        <v>548</v>
      </c>
      <c r="E675" t="s">
        <v>1959</v>
      </c>
      <c r="F675">
        <v>18</v>
      </c>
      <c r="G675" t="s">
        <v>1909</v>
      </c>
      <c r="H675" t="s">
        <v>559</v>
      </c>
      <c r="I675" t="s">
        <v>1876</v>
      </c>
      <c r="J675">
        <v>4473</v>
      </c>
      <c r="K675" t="s">
        <v>337</v>
      </c>
      <c r="L675" t="s">
        <v>549</v>
      </c>
      <c r="M675" t="s">
        <v>559</v>
      </c>
      <c r="N675" t="s">
        <v>504</v>
      </c>
      <c r="O675" t="s">
        <v>325</v>
      </c>
      <c r="P675" t="s">
        <v>1877</v>
      </c>
      <c r="Q675" t="s">
        <v>10971</v>
      </c>
      <c r="R675" t="s">
        <v>626</v>
      </c>
      <c r="S675">
        <v>630</v>
      </c>
      <c r="T675" t="s">
        <v>1962</v>
      </c>
      <c r="U675" s="4">
        <v>45789.486944444441</v>
      </c>
      <c r="V675" t="str">
        <f>IFERROR(VLOOKUP(B675,#REF!,1,0),"")</f>
        <v/>
      </c>
      <c r="W675" t="str" cm="1">
        <f t="array" ref="W675">IFERROR(_xlfn.IFS(AND(V675="",X675&lt;&gt;"王园园组",X675&lt;&gt;"other"),K675,AND(V675="",X675="王园园组"),G675),"other")</f>
        <v>other</v>
      </c>
      <c r="X675" t="str" cm="1">
        <f t="array" ref="X675">IFERROR(_xlfn.IFS(AND(V675="",IFERROR(VLOOKUP(N675,#REF!,1,0),1)&lt;&gt;1),N675,AND(V675="",I675="王园园组"),"王园园组"),"other")</f>
        <v>other</v>
      </c>
      <c r="Y675">
        <f>IFERROR(_xlfn.XLOOKUP(MID(T675, FIND("#", SUBSTITUTE(T675, "-", "#", LEN(T675) - LEN(SUBSTITUTE(T675, "-", "")))) + 1, LEN(T675)),#REF!,#REF!),0)</f>
        <v>0</v>
      </c>
      <c r="Z675">
        <f>MONTH(续费明细实时[[#This Row],[success_time]])</f>
        <v>5</v>
      </c>
      <c r="AA675" s="8" t="e">
        <f>VLOOKUP(续费明细实时[[#This Row],[parent_user_id]],#REF!,27,0)</f>
        <v>#REF!</v>
      </c>
    </row>
    <row r="676" spans="1:27">
      <c r="A676" s="1">
        <v>45780</v>
      </c>
      <c r="B676" t="s">
        <v>3113</v>
      </c>
      <c r="C676" t="s">
        <v>3114</v>
      </c>
      <c r="D676" t="s">
        <v>695</v>
      </c>
      <c r="E676" t="s">
        <v>546</v>
      </c>
      <c r="F676">
        <v>96</v>
      </c>
      <c r="G676" t="s">
        <v>1973</v>
      </c>
      <c r="H676" t="s">
        <v>559</v>
      </c>
      <c r="I676" t="s">
        <v>1876</v>
      </c>
      <c r="J676">
        <v>21870</v>
      </c>
      <c r="K676" t="s">
        <v>293</v>
      </c>
      <c r="L676" t="s">
        <v>549</v>
      </c>
      <c r="M676" t="s">
        <v>550</v>
      </c>
      <c r="N676" t="s">
        <v>136</v>
      </c>
      <c r="O676" t="s">
        <v>292</v>
      </c>
      <c r="P676" t="s">
        <v>1877</v>
      </c>
      <c r="Q676" t="s">
        <v>3115</v>
      </c>
      <c r="R676" t="s">
        <v>626</v>
      </c>
      <c r="S676">
        <v>3080.3341489999998</v>
      </c>
      <c r="T676" t="s">
        <v>1919</v>
      </c>
      <c r="U676" s="4">
        <v>45780.792696759258</v>
      </c>
      <c r="V676" t="str">
        <f>IFERROR(VLOOKUP(B676,#REF!,1,0),"")</f>
        <v/>
      </c>
      <c r="W676" t="str" cm="1">
        <f t="array" ref="W676">IFERROR(_xlfn.IFS(AND(V676="",X676&lt;&gt;"王园园组",X676&lt;&gt;"other"),K676,AND(V676="",X676="王园园组"),G676),"other")</f>
        <v>other</v>
      </c>
      <c r="X676" t="str" cm="1">
        <f t="array" ref="X676">IFERROR(_xlfn.IFS(AND(V676="",IFERROR(VLOOKUP(N676,#REF!,1,0),1)&lt;&gt;1),N676,AND(V676="",I676="王园园组"),"王园园组"),"other")</f>
        <v>other</v>
      </c>
      <c r="Y676">
        <f>IFERROR(_xlfn.XLOOKUP(MID(T676, FIND("#", SUBSTITUTE(T676, "-", "#", LEN(T676) - LEN(SUBSTITUTE(T676, "-", "")))) + 1, LEN(T676)),#REF!,#REF!),0)</f>
        <v>0</v>
      </c>
      <c r="Z676">
        <f>MONTH(续费明细实时[[#This Row],[success_time]])</f>
        <v>5</v>
      </c>
      <c r="AA676" s="8" t="e">
        <f>VLOOKUP(续费明细实时[[#This Row],[parent_user_id]],#REF!,27,0)</f>
        <v>#REF!</v>
      </c>
    </row>
    <row r="677" spans="1:27">
      <c r="A677" s="1">
        <v>45796</v>
      </c>
      <c r="B677" t="s">
        <v>15723</v>
      </c>
      <c r="C677" t="s">
        <v>15724</v>
      </c>
      <c r="D677" t="s">
        <v>548</v>
      </c>
      <c r="E677" t="s">
        <v>546</v>
      </c>
      <c r="F677">
        <v>120</v>
      </c>
      <c r="G677" t="s">
        <v>2031</v>
      </c>
      <c r="H677" t="s">
        <v>559</v>
      </c>
      <c r="I677" t="s">
        <v>1876</v>
      </c>
      <c r="J677">
        <v>17750</v>
      </c>
      <c r="K677" t="s">
        <v>207</v>
      </c>
      <c r="L677" t="s">
        <v>549</v>
      </c>
      <c r="M677" t="s">
        <v>550</v>
      </c>
      <c r="N677" t="s">
        <v>551</v>
      </c>
      <c r="O677" t="s">
        <v>149</v>
      </c>
      <c r="P677" t="s">
        <v>1877</v>
      </c>
      <c r="Q677" t="s">
        <v>15725</v>
      </c>
      <c r="R677" t="s">
        <v>626</v>
      </c>
      <c r="S677">
        <v>2500</v>
      </c>
      <c r="T677" t="s">
        <v>1896</v>
      </c>
      <c r="U677" s="4">
        <v>45796.521319444444</v>
      </c>
      <c r="V677" t="str">
        <f>IFERROR(VLOOKUP(B677,#REF!,1,0),"")</f>
        <v/>
      </c>
      <c r="W677" t="str" cm="1">
        <f t="array" ref="W677">IFERROR(_xlfn.IFS(AND(V677="",X677&lt;&gt;"王园园组",X677&lt;&gt;"other"),K677,AND(V677="",X677="王园园组"),G677),"other")</f>
        <v>other</v>
      </c>
      <c r="X677" t="str" cm="1">
        <f t="array" ref="X677">IFERROR(_xlfn.IFS(AND(V677="",IFERROR(VLOOKUP(N677,#REF!,1,0),1)&lt;&gt;1),N677,AND(V677="",I677="王园园组"),"王园园组"),"other")</f>
        <v>other</v>
      </c>
      <c r="Y677">
        <f>IFERROR(_xlfn.XLOOKUP(MID(T677, FIND("#", SUBSTITUTE(T677, "-", "#", LEN(T677) - LEN(SUBSTITUTE(T677, "-", "")))) + 1, LEN(T677)),#REF!,#REF!),0)</f>
        <v>0</v>
      </c>
      <c r="Z677">
        <f>MONTH(续费明细实时[[#This Row],[success_time]])</f>
        <v>5</v>
      </c>
      <c r="AA677" s="8" t="e">
        <f>VLOOKUP(续费明细实时[[#This Row],[parent_user_id]],#REF!,27,0)</f>
        <v>#REF!</v>
      </c>
    </row>
    <row r="678" spans="1:27">
      <c r="A678" s="1">
        <v>45803</v>
      </c>
      <c r="B678" t="s">
        <v>29703</v>
      </c>
      <c r="C678" t="s">
        <v>29704</v>
      </c>
      <c r="D678" t="s">
        <v>1314</v>
      </c>
      <c r="E678" t="s">
        <v>1102</v>
      </c>
      <c r="F678">
        <v>36</v>
      </c>
      <c r="G678" t="s">
        <v>356</v>
      </c>
      <c r="H678" t="s">
        <v>559</v>
      </c>
      <c r="I678" t="s">
        <v>163</v>
      </c>
      <c r="J678">
        <v>2982</v>
      </c>
      <c r="K678" t="s">
        <v>356</v>
      </c>
      <c r="L678" t="s">
        <v>549</v>
      </c>
      <c r="M678" t="s">
        <v>559</v>
      </c>
      <c r="N678" t="s">
        <v>163</v>
      </c>
      <c r="O678" t="s">
        <v>473</v>
      </c>
      <c r="P678" t="s">
        <v>1877</v>
      </c>
      <c r="Q678" t="s">
        <v>29705</v>
      </c>
      <c r="R678" t="s">
        <v>626</v>
      </c>
      <c r="S678">
        <v>420</v>
      </c>
      <c r="T678" t="s">
        <v>13081</v>
      </c>
      <c r="U678" s="4">
        <v>45803.715937499997</v>
      </c>
      <c r="V678" t="str">
        <f>IFERROR(VLOOKUP(B678,#REF!,1,0),"")</f>
        <v/>
      </c>
      <c r="W678" t="str" cm="1">
        <f t="array" ref="W678">IFERROR(_xlfn.IFS(AND(V678="",X678&lt;&gt;"王园园组",X678&lt;&gt;"other"),K678,AND(V678="",X678="王园园组"),G678),"other")</f>
        <v>other</v>
      </c>
      <c r="X678" t="str" cm="1">
        <f t="array" ref="X678">IFERROR(_xlfn.IFS(AND(V678="",IFERROR(VLOOKUP(N678,#REF!,1,0),1)&lt;&gt;1),N678,AND(V678="",I678="王园园组"),"王园园组"),"other")</f>
        <v>other</v>
      </c>
      <c r="Y678">
        <f>IFERROR(_xlfn.XLOOKUP(MID(T678, FIND("#", SUBSTITUTE(T678, "-", "#", LEN(T678) - LEN(SUBSTITUTE(T678, "-", "")))) + 1, LEN(T678)),#REF!,#REF!),0)</f>
        <v>0</v>
      </c>
      <c r="Z678">
        <f>MONTH(续费明细实时[[#This Row],[success_time]])</f>
        <v>5</v>
      </c>
      <c r="AA678" s="8" t="e">
        <f>VLOOKUP(续费明细实时[[#This Row],[parent_user_id]],#REF!,27,0)</f>
        <v>#REF!</v>
      </c>
    </row>
    <row r="679" spans="1:27">
      <c r="A679" s="1">
        <v>45792</v>
      </c>
      <c r="B679" t="s">
        <v>15553</v>
      </c>
      <c r="C679" t="s">
        <v>15554</v>
      </c>
      <c r="D679" t="s">
        <v>548</v>
      </c>
      <c r="E679" t="s">
        <v>546</v>
      </c>
      <c r="F679">
        <v>360</v>
      </c>
      <c r="G679" t="s">
        <v>2031</v>
      </c>
      <c r="H679" t="s">
        <v>559</v>
      </c>
      <c r="I679" t="s">
        <v>1876</v>
      </c>
      <c r="J679">
        <v>46150</v>
      </c>
      <c r="K679" t="s">
        <v>287</v>
      </c>
      <c r="L679" t="s">
        <v>549</v>
      </c>
      <c r="M679" t="s">
        <v>550</v>
      </c>
      <c r="N679" t="s">
        <v>136</v>
      </c>
      <c r="O679" t="s">
        <v>283</v>
      </c>
      <c r="P679" t="s">
        <v>1877</v>
      </c>
      <c r="Q679" t="s">
        <v>15555</v>
      </c>
      <c r="R679" t="s">
        <v>626</v>
      </c>
      <c r="S679">
        <v>6500</v>
      </c>
      <c r="T679" t="s">
        <v>2193</v>
      </c>
      <c r="U679" s="4">
        <v>45792.503912037035</v>
      </c>
      <c r="V679" t="str">
        <f>IFERROR(VLOOKUP(B679,#REF!,1,0),"")</f>
        <v/>
      </c>
      <c r="W679" t="str" cm="1">
        <f t="array" ref="W679">IFERROR(_xlfn.IFS(AND(V679="",X679&lt;&gt;"王园园组",X679&lt;&gt;"other"),K679,AND(V679="",X679="王园园组"),G679),"other")</f>
        <v>other</v>
      </c>
      <c r="X679" t="str" cm="1">
        <f t="array" ref="X679">IFERROR(_xlfn.IFS(AND(V679="",IFERROR(VLOOKUP(N679,#REF!,1,0),1)&lt;&gt;1),N679,AND(V679="",I679="王园园组"),"王园园组"),"other")</f>
        <v>other</v>
      </c>
      <c r="Y679">
        <f>IFERROR(_xlfn.XLOOKUP(MID(T679, FIND("#", SUBSTITUTE(T679, "-", "#", LEN(T679) - LEN(SUBSTITUTE(T679, "-", "")))) + 1, LEN(T679)),#REF!,#REF!),0)</f>
        <v>0</v>
      </c>
      <c r="Z679">
        <f>MONTH(续费明细实时[[#This Row],[success_time]])</f>
        <v>5</v>
      </c>
      <c r="AA679" s="8" t="e">
        <f>VLOOKUP(续费明细实时[[#This Row],[parent_user_id]],#REF!,27,0)</f>
        <v>#REF!</v>
      </c>
    </row>
    <row r="680" spans="1:27">
      <c r="A680" s="1">
        <v>45788</v>
      </c>
      <c r="B680" t="s">
        <v>9309</v>
      </c>
      <c r="C680" t="s">
        <v>9310</v>
      </c>
      <c r="D680" t="s">
        <v>548</v>
      </c>
      <c r="E680" t="s">
        <v>546</v>
      </c>
      <c r="F680">
        <v>120</v>
      </c>
      <c r="G680" t="s">
        <v>2005</v>
      </c>
      <c r="H680" t="s">
        <v>559</v>
      </c>
      <c r="I680" t="s">
        <v>1876</v>
      </c>
      <c r="J680">
        <v>17750</v>
      </c>
      <c r="K680" t="s">
        <v>257</v>
      </c>
      <c r="L680" t="s">
        <v>549</v>
      </c>
      <c r="M680" t="s">
        <v>550</v>
      </c>
      <c r="N680" t="s">
        <v>136</v>
      </c>
      <c r="O680" t="s">
        <v>147</v>
      </c>
      <c r="P680" t="s">
        <v>1877</v>
      </c>
      <c r="Q680" t="s">
        <v>9311</v>
      </c>
      <c r="R680" t="s">
        <v>626</v>
      </c>
      <c r="S680">
        <v>2500</v>
      </c>
      <c r="T680" t="s">
        <v>1896</v>
      </c>
      <c r="U680" s="4">
        <v>45788.380335648151</v>
      </c>
      <c r="V680" t="str">
        <f>IFERROR(VLOOKUP(B680,#REF!,1,0),"")</f>
        <v/>
      </c>
      <c r="W680" t="str" cm="1">
        <f t="array" ref="W680">IFERROR(_xlfn.IFS(AND(V680="",X680&lt;&gt;"王园园组",X680&lt;&gt;"other"),K680,AND(V680="",X680="王园园组"),G680),"other")</f>
        <v>other</v>
      </c>
      <c r="X680" t="str" cm="1">
        <f t="array" ref="X680">IFERROR(_xlfn.IFS(AND(V680="",IFERROR(VLOOKUP(N680,#REF!,1,0),1)&lt;&gt;1),N680,AND(V680="",I680="王园园组"),"王园园组"),"other")</f>
        <v>other</v>
      </c>
      <c r="Y680">
        <f>IFERROR(_xlfn.XLOOKUP(MID(T680, FIND("#", SUBSTITUTE(T680, "-", "#", LEN(T680) - LEN(SUBSTITUTE(T680, "-", "")))) + 1, LEN(T680)),#REF!,#REF!),0)</f>
        <v>0</v>
      </c>
      <c r="Z680">
        <f>MONTH(续费明细实时[[#This Row],[success_time]])</f>
        <v>5</v>
      </c>
      <c r="AA680" s="8" t="e">
        <f>VLOOKUP(续费明细实时[[#This Row],[parent_user_id]],#REF!,27,0)</f>
        <v>#REF!</v>
      </c>
    </row>
    <row r="681" spans="1:27">
      <c r="A681" s="1">
        <v>45788</v>
      </c>
      <c r="B681" t="s">
        <v>9312</v>
      </c>
      <c r="C681" t="s">
        <v>9313</v>
      </c>
      <c r="D681" t="s">
        <v>548</v>
      </c>
      <c r="E681" t="s">
        <v>546</v>
      </c>
      <c r="F681">
        <v>240</v>
      </c>
      <c r="G681" t="s">
        <v>1929</v>
      </c>
      <c r="H681" t="s">
        <v>559</v>
      </c>
      <c r="I681" t="s">
        <v>1876</v>
      </c>
      <c r="J681">
        <v>31950</v>
      </c>
      <c r="K681" t="s">
        <v>215</v>
      </c>
      <c r="L681" t="s">
        <v>549</v>
      </c>
      <c r="M681" t="s">
        <v>550</v>
      </c>
      <c r="N681" t="s">
        <v>551</v>
      </c>
      <c r="O681" t="s">
        <v>145</v>
      </c>
      <c r="P681" t="s">
        <v>1877</v>
      </c>
      <c r="Q681" t="s">
        <v>9314</v>
      </c>
      <c r="R681" t="s">
        <v>626</v>
      </c>
      <c r="S681">
        <v>4500</v>
      </c>
      <c r="T681" t="s">
        <v>1931</v>
      </c>
      <c r="U681" s="4">
        <v>45788.309837962966</v>
      </c>
      <c r="V681" t="str">
        <f>IFERROR(VLOOKUP(B681,#REF!,1,0),"")</f>
        <v/>
      </c>
      <c r="W681" t="str" cm="1">
        <f t="array" ref="W681">IFERROR(_xlfn.IFS(AND(V681="",X681&lt;&gt;"王园园组",X681&lt;&gt;"other"),K681,AND(V681="",X681="王园园组"),G681),"other")</f>
        <v>other</v>
      </c>
      <c r="X681" t="str" cm="1">
        <f t="array" ref="X681">IFERROR(_xlfn.IFS(AND(V681="",IFERROR(VLOOKUP(N681,#REF!,1,0),1)&lt;&gt;1),N681,AND(V681="",I681="王园园组"),"王园园组"),"other")</f>
        <v>other</v>
      </c>
      <c r="Y681">
        <f>IFERROR(_xlfn.XLOOKUP(MID(T681, FIND("#", SUBSTITUTE(T681, "-", "#", LEN(T681) - LEN(SUBSTITUTE(T681, "-", "")))) + 1, LEN(T681)),#REF!,#REF!),0)</f>
        <v>0</v>
      </c>
      <c r="Z681">
        <f>MONTH(续费明细实时[[#This Row],[success_time]])</f>
        <v>5</v>
      </c>
      <c r="AA681" s="8" t="e">
        <f>VLOOKUP(续费明细实时[[#This Row],[parent_user_id]],#REF!,27,0)</f>
        <v>#REF!</v>
      </c>
    </row>
    <row r="682" spans="1:27">
      <c r="A682" s="1">
        <v>45796</v>
      </c>
      <c r="B682" t="s">
        <v>15732</v>
      </c>
      <c r="C682" t="s">
        <v>15733</v>
      </c>
      <c r="D682" t="s">
        <v>1104</v>
      </c>
      <c r="E682" t="s">
        <v>546</v>
      </c>
      <c r="F682">
        <v>240</v>
      </c>
      <c r="G682" t="s">
        <v>1946</v>
      </c>
      <c r="H682" t="s">
        <v>559</v>
      </c>
      <c r="I682" t="s">
        <v>1876</v>
      </c>
      <c r="J682">
        <v>31950</v>
      </c>
      <c r="K682" t="s">
        <v>244</v>
      </c>
      <c r="L682" t="s">
        <v>549</v>
      </c>
      <c r="M682" t="s">
        <v>550</v>
      </c>
      <c r="N682" t="s">
        <v>551</v>
      </c>
      <c r="O682" t="s">
        <v>242</v>
      </c>
      <c r="P682" t="s">
        <v>1877</v>
      </c>
      <c r="Q682" t="s">
        <v>15734</v>
      </c>
      <c r="R682" t="s">
        <v>626</v>
      </c>
      <c r="S682">
        <v>4500</v>
      </c>
      <c r="T682" t="s">
        <v>1931</v>
      </c>
      <c r="U682" s="4">
        <v>45796.61959490741</v>
      </c>
      <c r="V682" t="str">
        <f>IFERROR(VLOOKUP(B682,#REF!,1,0),"")</f>
        <v/>
      </c>
      <c r="W682" t="str" cm="1">
        <f t="array" ref="W682">IFERROR(_xlfn.IFS(AND(V682="",X682&lt;&gt;"王园园组",X682&lt;&gt;"other"),K682,AND(V682="",X682="王园园组"),G682),"other")</f>
        <v>other</v>
      </c>
      <c r="X682" t="str" cm="1">
        <f t="array" ref="X682">IFERROR(_xlfn.IFS(AND(V682="",IFERROR(VLOOKUP(N682,#REF!,1,0),1)&lt;&gt;1),N682,AND(V682="",I682="王园园组"),"王园园组"),"other")</f>
        <v>other</v>
      </c>
      <c r="Y682">
        <f>IFERROR(_xlfn.XLOOKUP(MID(T682, FIND("#", SUBSTITUTE(T682, "-", "#", LEN(T682) - LEN(SUBSTITUTE(T682, "-", "")))) + 1, LEN(T682)),#REF!,#REF!),0)</f>
        <v>0</v>
      </c>
      <c r="Z682">
        <f>MONTH(续费明细实时[[#This Row],[success_time]])</f>
        <v>5</v>
      </c>
      <c r="AA682" s="8" t="e">
        <f>VLOOKUP(续费明细实时[[#This Row],[parent_user_id]],#REF!,27,0)</f>
        <v>#REF!</v>
      </c>
    </row>
    <row r="683" spans="1:27">
      <c r="A683" s="1">
        <v>45778</v>
      </c>
      <c r="B683" t="s">
        <v>2118</v>
      </c>
      <c r="C683" t="s">
        <v>2952</v>
      </c>
      <c r="D683" t="s">
        <v>548</v>
      </c>
      <c r="E683" t="s">
        <v>2120</v>
      </c>
      <c r="F683">
        <v>4</v>
      </c>
      <c r="G683" t="s">
        <v>1909</v>
      </c>
      <c r="H683" t="s">
        <v>559</v>
      </c>
      <c r="I683" t="s">
        <v>1876</v>
      </c>
      <c r="J683">
        <v>908</v>
      </c>
      <c r="K683" t="s">
        <v>318</v>
      </c>
      <c r="L683" t="s">
        <v>549</v>
      </c>
      <c r="M683" t="s">
        <v>550</v>
      </c>
      <c r="N683" t="s">
        <v>616</v>
      </c>
      <c r="O683" t="s">
        <v>314</v>
      </c>
      <c r="P683" t="s">
        <v>1877</v>
      </c>
      <c r="Q683" t="s">
        <v>2953</v>
      </c>
      <c r="R683" t="s">
        <v>626</v>
      </c>
      <c r="S683">
        <v>127.92</v>
      </c>
      <c r="T683" t="s">
        <v>2122</v>
      </c>
      <c r="U683" s="4">
        <v>45778.041990740741</v>
      </c>
      <c r="V683" t="str">
        <f>IFERROR(VLOOKUP(B683,#REF!,1,0),"")</f>
        <v/>
      </c>
      <c r="W683" t="str" cm="1">
        <f t="array" ref="W683">IFERROR(_xlfn.IFS(AND(V683="",X683&lt;&gt;"王园园组",X683&lt;&gt;"other"),K683,AND(V683="",X683="王园园组"),G683),"other")</f>
        <v>other</v>
      </c>
      <c r="X683" t="str" cm="1">
        <f t="array" ref="X683">IFERROR(_xlfn.IFS(AND(V683="",IFERROR(VLOOKUP(N683,#REF!,1,0),1)&lt;&gt;1),N683,AND(V683="",I683="王园园组"),"王园园组"),"other")</f>
        <v>other</v>
      </c>
      <c r="Y683">
        <f>IFERROR(_xlfn.XLOOKUP(MID(T683, FIND("#", SUBSTITUTE(T683, "-", "#", LEN(T683) - LEN(SUBSTITUTE(T683, "-", "")))) + 1, LEN(T683)),#REF!,#REF!),0)</f>
        <v>0</v>
      </c>
      <c r="Z683">
        <f>MONTH(续费明细实时[[#This Row],[success_time]])</f>
        <v>5</v>
      </c>
      <c r="AA683" s="8" t="e">
        <f>VLOOKUP(续费明细实时[[#This Row],[parent_user_id]],#REF!,27,0)</f>
        <v>#REF!</v>
      </c>
    </row>
    <row r="684" spans="1:27">
      <c r="A684" s="1">
        <v>45793</v>
      </c>
      <c r="B684" t="s">
        <v>16542</v>
      </c>
      <c r="C684" t="s">
        <v>16543</v>
      </c>
      <c r="D684" t="s">
        <v>1417</v>
      </c>
      <c r="E684" t="s">
        <v>1102</v>
      </c>
      <c r="F684">
        <v>180</v>
      </c>
      <c r="G684" t="s">
        <v>356</v>
      </c>
      <c r="H684" t="s">
        <v>559</v>
      </c>
      <c r="I684" t="s">
        <v>163</v>
      </c>
      <c r="J684">
        <v>14910</v>
      </c>
      <c r="K684" t="s">
        <v>356</v>
      </c>
      <c r="L684" t="s">
        <v>549</v>
      </c>
      <c r="M684" t="s">
        <v>559</v>
      </c>
      <c r="N684" t="s">
        <v>163</v>
      </c>
      <c r="O684" t="s">
        <v>473</v>
      </c>
      <c r="P684" t="s">
        <v>1877</v>
      </c>
      <c r="Q684" t="s">
        <v>16544</v>
      </c>
      <c r="R684" t="s">
        <v>626</v>
      </c>
      <c r="S684">
        <v>2100</v>
      </c>
      <c r="T684" t="s">
        <v>13028</v>
      </c>
      <c r="U684" s="4">
        <v>45793.75209490741</v>
      </c>
      <c r="V684" t="str">
        <f>IFERROR(VLOOKUP(B684,#REF!,1,0),"")</f>
        <v/>
      </c>
      <c r="W684" t="str" cm="1">
        <f t="array" ref="W684">IFERROR(_xlfn.IFS(AND(V684="",X684&lt;&gt;"王园园组",X684&lt;&gt;"other"),K684,AND(V684="",X684="王园园组"),G684),"other")</f>
        <v>other</v>
      </c>
      <c r="X684" t="str" cm="1">
        <f t="array" ref="X684">IFERROR(_xlfn.IFS(AND(V684="",IFERROR(VLOOKUP(N684,#REF!,1,0),1)&lt;&gt;1),N684,AND(V684="",I684="王园园组"),"王园园组"),"other")</f>
        <v>other</v>
      </c>
      <c r="Y684">
        <f>IFERROR(_xlfn.XLOOKUP(MID(T684, FIND("#", SUBSTITUTE(T684, "-", "#", LEN(T684) - LEN(SUBSTITUTE(T684, "-", "")))) + 1, LEN(T684)),#REF!,#REF!),0)</f>
        <v>0</v>
      </c>
      <c r="Z684">
        <f>MONTH(续费明细实时[[#This Row],[success_time]])</f>
        <v>5</v>
      </c>
      <c r="AA684" s="8" t="e">
        <f>VLOOKUP(续费明细实时[[#This Row],[parent_user_id]],#REF!,27,0)</f>
        <v>#REF!</v>
      </c>
    </row>
    <row r="685" spans="1:27">
      <c r="A685" s="1">
        <v>45799</v>
      </c>
      <c r="B685" t="s">
        <v>16545</v>
      </c>
      <c r="C685" t="s">
        <v>16546</v>
      </c>
      <c r="D685" t="s">
        <v>548</v>
      </c>
      <c r="E685" t="s">
        <v>546</v>
      </c>
      <c r="F685">
        <v>60</v>
      </c>
      <c r="G685" t="s">
        <v>626</v>
      </c>
      <c r="H685" t="s">
        <v>626</v>
      </c>
      <c r="I685" t="s">
        <v>626</v>
      </c>
      <c r="J685">
        <v>10650</v>
      </c>
      <c r="K685" t="s">
        <v>246</v>
      </c>
      <c r="L685" t="s">
        <v>549</v>
      </c>
      <c r="M685" t="s">
        <v>550</v>
      </c>
      <c r="N685" t="s">
        <v>551</v>
      </c>
      <c r="O685" t="s">
        <v>242</v>
      </c>
      <c r="P685" t="s">
        <v>1877</v>
      </c>
      <c r="Q685" t="s">
        <v>16547</v>
      </c>
      <c r="R685" t="s">
        <v>626</v>
      </c>
      <c r="S685">
        <v>1500</v>
      </c>
      <c r="T685" t="s">
        <v>1891</v>
      </c>
      <c r="U685" s="4">
        <v>45799.45952546296</v>
      </c>
      <c r="V685" t="str">
        <f>IFERROR(VLOOKUP(B685,#REF!,1,0),"")</f>
        <v/>
      </c>
      <c r="W685" t="str" cm="1">
        <f t="array" ref="W685">IFERROR(_xlfn.IFS(AND(V685="",X685&lt;&gt;"王园园组",X685&lt;&gt;"other"),K685,AND(V685="",X685="王园园组"),G685),"other")</f>
        <v>other</v>
      </c>
      <c r="X685" t="str" cm="1">
        <f t="array" ref="X685">IFERROR(_xlfn.IFS(AND(V685="",IFERROR(VLOOKUP(N685,#REF!,1,0),1)&lt;&gt;1),N685,AND(V685="",I685="王园园组"),"王园园组"),"other")</f>
        <v>other</v>
      </c>
      <c r="Y685">
        <f>IFERROR(_xlfn.XLOOKUP(MID(T685, FIND("#", SUBSTITUTE(T685, "-", "#", LEN(T685) - LEN(SUBSTITUTE(T685, "-", "")))) + 1, LEN(T685)),#REF!,#REF!),0)</f>
        <v>0</v>
      </c>
      <c r="Z685">
        <f>MONTH(续费明细实时[[#This Row],[success_time]])</f>
        <v>5</v>
      </c>
      <c r="AA685" s="8" t="e">
        <f>VLOOKUP(续费明细实时[[#This Row],[parent_user_id]],#REF!,27,0)</f>
        <v>#REF!</v>
      </c>
    </row>
    <row r="686" spans="1:27">
      <c r="A686" s="1">
        <v>45791</v>
      </c>
      <c r="B686" t="s">
        <v>16548</v>
      </c>
      <c r="C686" t="s">
        <v>16549</v>
      </c>
      <c r="D686" t="s">
        <v>548</v>
      </c>
      <c r="E686" t="s">
        <v>546</v>
      </c>
      <c r="F686">
        <v>240</v>
      </c>
      <c r="G686" t="s">
        <v>1894</v>
      </c>
      <c r="H686" t="s">
        <v>559</v>
      </c>
      <c r="I686" t="s">
        <v>1876</v>
      </c>
      <c r="J686">
        <v>31950</v>
      </c>
      <c r="K686" t="s">
        <v>182</v>
      </c>
      <c r="L686" t="s">
        <v>549</v>
      </c>
      <c r="M686" t="s">
        <v>559</v>
      </c>
      <c r="N686" t="s">
        <v>469</v>
      </c>
      <c r="O686" t="s">
        <v>180</v>
      </c>
      <c r="P686" t="s">
        <v>1877</v>
      </c>
      <c r="Q686" t="s">
        <v>16550</v>
      </c>
      <c r="R686" t="s">
        <v>626</v>
      </c>
      <c r="S686">
        <v>4500</v>
      </c>
      <c r="T686" t="s">
        <v>1931</v>
      </c>
      <c r="U686" s="4">
        <v>45791.613159722219</v>
      </c>
      <c r="V686" t="str">
        <f>IFERROR(VLOOKUP(B686,#REF!,1,0),"")</f>
        <v/>
      </c>
      <c r="W686" t="str" cm="1">
        <f t="array" ref="W686">IFERROR(_xlfn.IFS(AND(V686="",X686&lt;&gt;"王园园组",X686&lt;&gt;"other"),K686,AND(V686="",X686="王园园组"),G686),"other")</f>
        <v>other</v>
      </c>
      <c r="X686" t="str" cm="1">
        <f t="array" ref="X686">IFERROR(_xlfn.IFS(AND(V686="",IFERROR(VLOOKUP(N686,#REF!,1,0),1)&lt;&gt;1),N686,AND(V686="",I686="王园园组"),"王园园组"),"other")</f>
        <v>other</v>
      </c>
      <c r="Y686">
        <f>IFERROR(_xlfn.XLOOKUP(MID(T686, FIND("#", SUBSTITUTE(T686, "-", "#", LEN(T686) - LEN(SUBSTITUTE(T686, "-", "")))) + 1, LEN(T686)),#REF!,#REF!),0)</f>
        <v>0</v>
      </c>
      <c r="Z686">
        <f>MONTH(续费明细实时[[#This Row],[success_time]])</f>
        <v>5</v>
      </c>
      <c r="AA686" s="8" t="e">
        <f>VLOOKUP(续费明细实时[[#This Row],[parent_user_id]],#REF!,27,0)</f>
        <v>#REF!</v>
      </c>
    </row>
    <row r="687" spans="1:27">
      <c r="A687" s="1">
        <v>45790</v>
      </c>
      <c r="B687" t="s">
        <v>12625</v>
      </c>
      <c r="C687" t="s">
        <v>12626</v>
      </c>
      <c r="D687" t="s">
        <v>695</v>
      </c>
      <c r="E687" t="s">
        <v>546</v>
      </c>
      <c r="F687">
        <v>24</v>
      </c>
      <c r="G687" t="s">
        <v>2024</v>
      </c>
      <c r="H687" t="s">
        <v>559</v>
      </c>
      <c r="I687" t="s">
        <v>1876</v>
      </c>
      <c r="J687">
        <v>6067</v>
      </c>
      <c r="K687" t="s">
        <v>290</v>
      </c>
      <c r="L687" t="s">
        <v>549</v>
      </c>
      <c r="M687" t="s">
        <v>550</v>
      </c>
      <c r="N687" t="s">
        <v>136</v>
      </c>
      <c r="O687" t="s">
        <v>283</v>
      </c>
      <c r="P687" t="s">
        <v>1877</v>
      </c>
      <c r="Q687" t="s">
        <v>12627</v>
      </c>
      <c r="R687" t="s">
        <v>626</v>
      </c>
      <c r="S687">
        <v>854.495634</v>
      </c>
      <c r="T687" t="s">
        <v>671</v>
      </c>
      <c r="U687" s="4">
        <v>45790.491909722223</v>
      </c>
      <c r="V687" t="str">
        <f>IFERROR(VLOOKUP(B687,#REF!,1,0),"")</f>
        <v/>
      </c>
      <c r="W687" t="str" cm="1">
        <f t="array" ref="W687">IFERROR(_xlfn.IFS(AND(V687="",X687&lt;&gt;"王园园组",X687&lt;&gt;"other"),K687,AND(V687="",X687="王园园组"),G687),"other")</f>
        <v>other</v>
      </c>
      <c r="X687" t="str" cm="1">
        <f t="array" ref="X687">IFERROR(_xlfn.IFS(AND(V687="",IFERROR(VLOOKUP(N687,#REF!,1,0),1)&lt;&gt;1),N687,AND(V687="",I687="王园园组"),"王园园组"),"other")</f>
        <v>other</v>
      </c>
      <c r="Y687">
        <f>IFERROR(_xlfn.XLOOKUP(MID(T687, FIND("#", SUBSTITUTE(T687, "-", "#", LEN(T687) - LEN(SUBSTITUTE(T687, "-", "")))) + 1, LEN(T687)),#REF!,#REF!),0)</f>
        <v>0</v>
      </c>
      <c r="Z687">
        <f>MONTH(续费明细实时[[#This Row],[success_time]])</f>
        <v>5</v>
      </c>
      <c r="AA687" s="8" t="e">
        <f>VLOOKUP(续费明细实时[[#This Row],[parent_user_id]],#REF!,27,0)</f>
        <v>#REF!</v>
      </c>
    </row>
    <row r="688" spans="1:27">
      <c r="A688" s="1">
        <v>45796</v>
      </c>
      <c r="B688" t="s">
        <v>16551</v>
      </c>
      <c r="C688" t="s">
        <v>16552</v>
      </c>
      <c r="D688" t="s">
        <v>548</v>
      </c>
      <c r="E688" t="s">
        <v>546</v>
      </c>
      <c r="F688">
        <v>120</v>
      </c>
      <c r="G688" t="s">
        <v>1978</v>
      </c>
      <c r="H688" t="s">
        <v>559</v>
      </c>
      <c r="I688" t="s">
        <v>1876</v>
      </c>
      <c r="J688">
        <v>17750</v>
      </c>
      <c r="K688" t="s">
        <v>249</v>
      </c>
      <c r="L688" t="s">
        <v>549</v>
      </c>
      <c r="M688" t="s">
        <v>550</v>
      </c>
      <c r="N688" t="s">
        <v>551</v>
      </c>
      <c r="O688" t="s">
        <v>242</v>
      </c>
      <c r="P688" t="s">
        <v>1877</v>
      </c>
      <c r="Q688" t="s">
        <v>16553</v>
      </c>
      <c r="R688" t="s">
        <v>626</v>
      </c>
      <c r="S688">
        <v>2500</v>
      </c>
      <c r="T688" t="s">
        <v>1896</v>
      </c>
      <c r="U688" s="4">
        <v>45796.024074074077</v>
      </c>
      <c r="V688" t="str">
        <f>IFERROR(VLOOKUP(B688,#REF!,1,0),"")</f>
        <v/>
      </c>
      <c r="W688" t="str" cm="1">
        <f t="array" ref="W688">IFERROR(_xlfn.IFS(AND(V688="",X688&lt;&gt;"王园园组",X688&lt;&gt;"other"),K688,AND(V688="",X688="王园园组"),G688),"other")</f>
        <v>other</v>
      </c>
      <c r="X688" t="str" cm="1">
        <f t="array" ref="X688">IFERROR(_xlfn.IFS(AND(V688="",IFERROR(VLOOKUP(N688,#REF!,1,0),1)&lt;&gt;1),N688,AND(V688="",I688="王园园组"),"王园园组"),"other")</f>
        <v>other</v>
      </c>
      <c r="Y688">
        <f>IFERROR(_xlfn.XLOOKUP(MID(T688, FIND("#", SUBSTITUTE(T688, "-", "#", LEN(T688) - LEN(SUBSTITUTE(T688, "-", "")))) + 1, LEN(T688)),#REF!,#REF!),0)</f>
        <v>0</v>
      </c>
      <c r="Z688">
        <f>MONTH(续费明细实时[[#This Row],[success_time]])</f>
        <v>5</v>
      </c>
      <c r="AA688" s="8" t="e">
        <f>VLOOKUP(续费明细实时[[#This Row],[parent_user_id]],#REF!,27,0)</f>
        <v>#REF!</v>
      </c>
    </row>
    <row r="689" spans="1:27">
      <c r="A689" s="1">
        <v>45804</v>
      </c>
      <c r="B689" t="s">
        <v>29706</v>
      </c>
      <c r="C689" t="s">
        <v>29707</v>
      </c>
      <c r="D689" t="s">
        <v>578</v>
      </c>
      <c r="E689" t="s">
        <v>546</v>
      </c>
      <c r="F689">
        <v>60</v>
      </c>
      <c r="G689" t="s">
        <v>2024</v>
      </c>
      <c r="H689" t="s">
        <v>559</v>
      </c>
      <c r="I689" t="s">
        <v>1876</v>
      </c>
      <c r="J689">
        <v>10650</v>
      </c>
      <c r="K689" t="s">
        <v>303</v>
      </c>
      <c r="L689" t="s">
        <v>549</v>
      </c>
      <c r="M689" t="s">
        <v>550</v>
      </c>
      <c r="N689" t="s">
        <v>136</v>
      </c>
      <c r="O689" t="s">
        <v>143</v>
      </c>
      <c r="P689" t="s">
        <v>1877</v>
      </c>
      <c r="Q689" t="s">
        <v>29708</v>
      </c>
      <c r="R689" t="s">
        <v>626</v>
      </c>
      <c r="S689">
        <v>1500</v>
      </c>
      <c r="T689" t="s">
        <v>1891</v>
      </c>
      <c r="U689" s="4">
        <v>45804.842222222222</v>
      </c>
      <c r="V689" t="str">
        <f>IFERROR(VLOOKUP(B689,#REF!,1,0),"")</f>
        <v/>
      </c>
      <c r="W689" t="str" cm="1">
        <f t="array" ref="W689">IFERROR(_xlfn.IFS(AND(V689="",X689&lt;&gt;"王园园组",X689&lt;&gt;"other"),K689,AND(V689="",X689="王园园组"),G689),"other")</f>
        <v>other</v>
      </c>
      <c r="X689" t="str" cm="1">
        <f t="array" ref="X689">IFERROR(_xlfn.IFS(AND(V689="",IFERROR(VLOOKUP(N689,#REF!,1,0),1)&lt;&gt;1),N689,AND(V689="",I689="王园园组"),"王园园组"),"other")</f>
        <v>other</v>
      </c>
      <c r="Y689">
        <f>IFERROR(_xlfn.XLOOKUP(MID(T689, FIND("#", SUBSTITUTE(T689, "-", "#", LEN(T689) - LEN(SUBSTITUTE(T689, "-", "")))) + 1, LEN(T689)),#REF!,#REF!),0)</f>
        <v>0</v>
      </c>
      <c r="Z689">
        <f>MONTH(续费明细实时[[#This Row],[success_time]])</f>
        <v>5</v>
      </c>
      <c r="AA689" s="8" t="e">
        <f>VLOOKUP(续费明细实时[[#This Row],[parent_user_id]],#REF!,27,0)</f>
        <v>#REF!</v>
      </c>
    </row>
    <row r="690" spans="1:27">
      <c r="A690" s="1">
        <v>45803</v>
      </c>
      <c r="B690" t="s">
        <v>28788</v>
      </c>
      <c r="C690" t="s">
        <v>28789</v>
      </c>
      <c r="D690" t="s">
        <v>548</v>
      </c>
      <c r="E690" t="s">
        <v>546</v>
      </c>
      <c r="F690">
        <v>60</v>
      </c>
      <c r="G690" t="s">
        <v>2061</v>
      </c>
      <c r="H690" t="s">
        <v>559</v>
      </c>
      <c r="I690" t="s">
        <v>1876</v>
      </c>
      <c r="J690">
        <v>10650</v>
      </c>
      <c r="K690" t="s">
        <v>259</v>
      </c>
      <c r="L690" t="s">
        <v>549</v>
      </c>
      <c r="M690" t="s">
        <v>550</v>
      </c>
      <c r="N690" t="s">
        <v>136</v>
      </c>
      <c r="O690" t="s">
        <v>147</v>
      </c>
      <c r="P690" t="s">
        <v>1877</v>
      </c>
      <c r="Q690" t="s">
        <v>28790</v>
      </c>
      <c r="R690" t="s">
        <v>626</v>
      </c>
      <c r="S690">
        <v>1500</v>
      </c>
      <c r="T690" t="s">
        <v>1891</v>
      </c>
      <c r="U690" s="4">
        <v>45803.252800925926</v>
      </c>
      <c r="V690" t="str">
        <f>IFERROR(VLOOKUP(B690,#REF!,1,0),"")</f>
        <v/>
      </c>
      <c r="W690" t="str" cm="1">
        <f t="array" ref="W690">IFERROR(_xlfn.IFS(AND(V690="",X690&lt;&gt;"王园园组",X690&lt;&gt;"other"),K690,AND(V690="",X690="王园园组"),G690),"other")</f>
        <v>other</v>
      </c>
      <c r="X690" t="str" cm="1">
        <f t="array" ref="X690">IFERROR(_xlfn.IFS(AND(V690="",IFERROR(VLOOKUP(N690,#REF!,1,0),1)&lt;&gt;1),N690,AND(V690="",I690="王园园组"),"王园园组"),"other")</f>
        <v>other</v>
      </c>
      <c r="Y690">
        <f>IFERROR(_xlfn.XLOOKUP(MID(T690, FIND("#", SUBSTITUTE(T690, "-", "#", LEN(T690) - LEN(SUBSTITUTE(T690, "-", "")))) + 1, LEN(T690)),#REF!,#REF!),0)</f>
        <v>0</v>
      </c>
      <c r="Z690">
        <f>MONTH(续费明细实时[[#This Row],[success_time]])</f>
        <v>5</v>
      </c>
      <c r="AA690" s="8" t="e">
        <f>VLOOKUP(续费明细实时[[#This Row],[parent_user_id]],#REF!,27,0)</f>
        <v>#REF!</v>
      </c>
    </row>
    <row r="691" spans="1:27">
      <c r="A691" s="1">
        <v>45790</v>
      </c>
      <c r="B691" t="s">
        <v>16647</v>
      </c>
      <c r="C691" t="s">
        <v>16648</v>
      </c>
      <c r="D691" t="s">
        <v>2019</v>
      </c>
      <c r="E691" t="s">
        <v>546</v>
      </c>
      <c r="F691">
        <v>60</v>
      </c>
      <c r="G691" t="s">
        <v>2079</v>
      </c>
      <c r="H691" t="s">
        <v>559</v>
      </c>
      <c r="I691" t="s">
        <v>1876</v>
      </c>
      <c r="J691">
        <v>10650</v>
      </c>
      <c r="K691" t="s">
        <v>279</v>
      </c>
      <c r="L691" t="s">
        <v>549</v>
      </c>
      <c r="M691" t="s">
        <v>550</v>
      </c>
      <c r="N691" t="s">
        <v>136</v>
      </c>
      <c r="O691" t="s">
        <v>139</v>
      </c>
      <c r="P691" t="s">
        <v>1877</v>
      </c>
      <c r="Q691" t="s">
        <v>16649</v>
      </c>
      <c r="R691" t="s">
        <v>626</v>
      </c>
      <c r="S691">
        <v>1500</v>
      </c>
      <c r="T691" t="s">
        <v>1891</v>
      </c>
      <c r="U691" s="4">
        <v>45790.690578703703</v>
      </c>
      <c r="V691" t="str">
        <f>IFERROR(VLOOKUP(B691,#REF!,1,0),"")</f>
        <v/>
      </c>
      <c r="W691" t="str" cm="1">
        <f t="array" ref="W691">IFERROR(_xlfn.IFS(AND(V691="",X691&lt;&gt;"王园园组",X691&lt;&gt;"other"),K691,AND(V691="",X691="王园园组"),G691),"other")</f>
        <v>other</v>
      </c>
      <c r="X691" t="str" cm="1">
        <f t="array" ref="X691">IFERROR(_xlfn.IFS(AND(V691="",IFERROR(VLOOKUP(N691,#REF!,1,0),1)&lt;&gt;1),N691,AND(V691="",I691="王园园组"),"王园园组"),"other")</f>
        <v>other</v>
      </c>
      <c r="Y691">
        <f>IFERROR(_xlfn.XLOOKUP(MID(T691, FIND("#", SUBSTITUTE(T691, "-", "#", LEN(T691) - LEN(SUBSTITUTE(T691, "-", "")))) + 1, LEN(T691)),#REF!,#REF!),0)</f>
        <v>0</v>
      </c>
      <c r="Z691">
        <f>MONTH(续费明细实时[[#This Row],[success_time]])</f>
        <v>5</v>
      </c>
      <c r="AA691" s="8" t="e">
        <f>VLOOKUP(续费明细实时[[#This Row],[parent_user_id]],#REF!,27,0)</f>
        <v>#REF!</v>
      </c>
    </row>
    <row r="692" spans="1:27">
      <c r="A692" s="1">
        <v>45797</v>
      </c>
      <c r="B692" t="s">
        <v>16530</v>
      </c>
      <c r="C692" t="s">
        <v>16531</v>
      </c>
      <c r="D692" t="s">
        <v>2291</v>
      </c>
      <c r="E692" t="s">
        <v>1102</v>
      </c>
      <c r="F692">
        <v>180</v>
      </c>
      <c r="G692" t="s">
        <v>1900</v>
      </c>
      <c r="H692" t="s">
        <v>559</v>
      </c>
      <c r="I692" t="s">
        <v>1876</v>
      </c>
      <c r="J692">
        <v>14910</v>
      </c>
      <c r="K692" t="s">
        <v>352</v>
      </c>
      <c r="L692" t="s">
        <v>549</v>
      </c>
      <c r="M692" t="s">
        <v>559</v>
      </c>
      <c r="N692" t="s">
        <v>163</v>
      </c>
      <c r="O692" t="s">
        <v>472</v>
      </c>
      <c r="P692" t="s">
        <v>1877</v>
      </c>
      <c r="Q692" t="s">
        <v>16532</v>
      </c>
      <c r="R692" t="s">
        <v>626</v>
      </c>
      <c r="S692">
        <v>2100</v>
      </c>
      <c r="T692" t="s">
        <v>13028</v>
      </c>
      <c r="U692" s="4">
        <v>45797.821134259262</v>
      </c>
      <c r="V692" t="str">
        <f>IFERROR(VLOOKUP(B692,#REF!,1,0),"")</f>
        <v/>
      </c>
      <c r="W692" t="str" cm="1">
        <f t="array" ref="W692">IFERROR(_xlfn.IFS(AND(V692="",X692&lt;&gt;"王园园组",X692&lt;&gt;"other"),K692,AND(V692="",X692="王园园组"),G692),"other")</f>
        <v>other</v>
      </c>
      <c r="X692" t="str" cm="1">
        <f t="array" ref="X692">IFERROR(_xlfn.IFS(AND(V692="",IFERROR(VLOOKUP(N692,#REF!,1,0),1)&lt;&gt;1),N692,AND(V692="",I692="王园园组"),"王园园组"),"other")</f>
        <v>other</v>
      </c>
      <c r="Y692">
        <f>IFERROR(_xlfn.XLOOKUP(MID(T692, FIND("#", SUBSTITUTE(T692, "-", "#", LEN(T692) - LEN(SUBSTITUTE(T692, "-", "")))) + 1, LEN(T692)),#REF!,#REF!),0)</f>
        <v>0</v>
      </c>
      <c r="Z692">
        <f>MONTH(续费明细实时[[#This Row],[success_time]])</f>
        <v>5</v>
      </c>
      <c r="AA692" s="8" t="e">
        <f>VLOOKUP(续费明细实时[[#This Row],[parent_user_id]],#REF!,27,0)</f>
        <v>#REF!</v>
      </c>
    </row>
    <row r="693" spans="1:27">
      <c r="A693" s="1">
        <v>45801</v>
      </c>
      <c r="B693" t="s">
        <v>16533</v>
      </c>
      <c r="C693" t="s">
        <v>16534</v>
      </c>
      <c r="D693" t="s">
        <v>578</v>
      </c>
      <c r="E693" t="s">
        <v>546</v>
      </c>
      <c r="F693">
        <v>60</v>
      </c>
      <c r="G693" t="s">
        <v>1946</v>
      </c>
      <c r="H693" t="s">
        <v>559</v>
      </c>
      <c r="I693" t="s">
        <v>1876</v>
      </c>
      <c r="J693">
        <v>10650</v>
      </c>
      <c r="K693" t="s">
        <v>235</v>
      </c>
      <c r="L693" t="s">
        <v>549</v>
      </c>
      <c r="M693" t="s">
        <v>550</v>
      </c>
      <c r="N693" t="s">
        <v>551</v>
      </c>
      <c r="O693" t="s">
        <v>141</v>
      </c>
      <c r="P693" t="s">
        <v>1877</v>
      </c>
      <c r="Q693" t="s">
        <v>16535</v>
      </c>
      <c r="R693" t="s">
        <v>626</v>
      </c>
      <c r="S693">
        <v>1500</v>
      </c>
      <c r="T693" t="s">
        <v>1891</v>
      </c>
      <c r="U693" s="4">
        <v>45801.603495370371</v>
      </c>
      <c r="V693" t="str">
        <f>IFERROR(VLOOKUP(B693,#REF!,1,0),"")</f>
        <v/>
      </c>
      <c r="W693" t="str" cm="1">
        <f t="array" ref="W693">IFERROR(_xlfn.IFS(AND(V693="",X693&lt;&gt;"王园园组",X693&lt;&gt;"other"),K693,AND(V693="",X693="王园园组"),G693),"other")</f>
        <v>other</v>
      </c>
      <c r="X693" t="str" cm="1">
        <f t="array" ref="X693">IFERROR(_xlfn.IFS(AND(V693="",IFERROR(VLOOKUP(N693,#REF!,1,0),1)&lt;&gt;1),N693,AND(V693="",I693="王园园组"),"王园园组"),"other")</f>
        <v>other</v>
      </c>
      <c r="Y693">
        <f>IFERROR(_xlfn.XLOOKUP(MID(T693, FIND("#", SUBSTITUTE(T693, "-", "#", LEN(T693) - LEN(SUBSTITUTE(T693, "-", "")))) + 1, LEN(T693)),#REF!,#REF!),0)</f>
        <v>0</v>
      </c>
      <c r="Z693">
        <f>MONTH(续费明细实时[[#This Row],[success_time]])</f>
        <v>5</v>
      </c>
      <c r="AA693" s="8" t="e">
        <f>VLOOKUP(续费明细实时[[#This Row],[parent_user_id]],#REF!,27,0)</f>
        <v>#REF!</v>
      </c>
    </row>
    <row r="694" spans="1:27" hidden="1">
      <c r="A694" s="1">
        <v>45789</v>
      </c>
      <c r="B694" t="s">
        <v>10929</v>
      </c>
      <c r="C694" t="s">
        <v>10930</v>
      </c>
      <c r="D694" t="s">
        <v>695</v>
      </c>
      <c r="E694" t="s">
        <v>546</v>
      </c>
      <c r="F694">
        <v>240</v>
      </c>
      <c r="G694" t="s">
        <v>1994</v>
      </c>
      <c r="H694" t="s">
        <v>559</v>
      </c>
      <c r="I694" t="s">
        <v>1876</v>
      </c>
      <c r="J694">
        <v>31950</v>
      </c>
      <c r="K694" t="s">
        <v>626</v>
      </c>
      <c r="L694" t="s">
        <v>649</v>
      </c>
      <c r="M694" t="s">
        <v>649</v>
      </c>
      <c r="N694" t="s">
        <v>649</v>
      </c>
      <c r="O694" t="s">
        <v>649</v>
      </c>
      <c r="P694" t="s">
        <v>1877</v>
      </c>
      <c r="Q694" t="s">
        <v>10931</v>
      </c>
      <c r="R694" t="s">
        <v>626</v>
      </c>
      <c r="S694">
        <v>4500</v>
      </c>
      <c r="T694" t="s">
        <v>1931</v>
      </c>
      <c r="U694" s="4">
        <v>45789.755729166667</v>
      </c>
      <c r="V694" t="str">
        <f>IFERROR(VLOOKUP(B694,#REF!,1,0),"")</f>
        <v/>
      </c>
      <c r="W694" t="str" cm="1">
        <f t="array" ref="W694">IFERROR(_xlfn.IFS(AND(V694="",X694&lt;&gt;"王园园组",X694&lt;&gt;"other"),K694,AND(V694="",X694="王园园组"),G694),"other")</f>
        <v>other</v>
      </c>
      <c r="X694" t="str" cm="1">
        <f t="array" ref="X694">IFERROR(_xlfn.IFS(AND(V694="",IFERROR(VLOOKUP(N694,#REF!,1,0),1)&lt;&gt;1),N694,AND(V694="",I694="王园园组"),"王园园组"),"other")</f>
        <v>other</v>
      </c>
      <c r="Y694">
        <f>IFERROR(_xlfn.XLOOKUP(MID(T694, FIND("#", SUBSTITUTE(T694, "-", "#", LEN(T694) - LEN(SUBSTITUTE(T694, "-", "")))) + 1, LEN(T694)),#REF!,#REF!),0)</f>
        <v>0</v>
      </c>
      <c r="Z694">
        <f>MONTH(续费明细实时[[#This Row],[success_time]])</f>
        <v>5</v>
      </c>
      <c r="AA694" s="8" t="e">
        <f>VLOOKUP(续费明细实时[[#This Row],[parent_user_id]],#REF!,27,0)</f>
        <v>#REF!</v>
      </c>
    </row>
    <row r="695" spans="1:27">
      <c r="A695" s="1">
        <v>45793</v>
      </c>
      <c r="B695" t="s">
        <v>16277</v>
      </c>
      <c r="C695" t="s">
        <v>16278</v>
      </c>
      <c r="D695" t="s">
        <v>558</v>
      </c>
      <c r="E695" t="s">
        <v>546</v>
      </c>
      <c r="F695">
        <v>120</v>
      </c>
      <c r="G695" t="s">
        <v>344</v>
      </c>
      <c r="H695" t="s">
        <v>559</v>
      </c>
      <c r="I695" t="s">
        <v>504</v>
      </c>
      <c r="J695">
        <v>19718</v>
      </c>
      <c r="K695" t="s">
        <v>344</v>
      </c>
      <c r="L695" t="s">
        <v>549</v>
      </c>
      <c r="M695" t="s">
        <v>559</v>
      </c>
      <c r="N695" t="s">
        <v>504</v>
      </c>
      <c r="O695" t="s">
        <v>325</v>
      </c>
      <c r="P695" t="s">
        <v>1877</v>
      </c>
      <c r="Q695" t="s">
        <v>16279</v>
      </c>
      <c r="R695" t="s">
        <v>626</v>
      </c>
      <c r="S695">
        <v>2777.1235230000002</v>
      </c>
      <c r="T695" t="s">
        <v>1896</v>
      </c>
      <c r="U695" s="4">
        <v>45793.540833333333</v>
      </c>
      <c r="V695" t="str">
        <f>IFERROR(VLOOKUP(B695,#REF!,1,0),"")</f>
        <v/>
      </c>
      <c r="W695" t="str" cm="1">
        <f t="array" ref="W695">IFERROR(_xlfn.IFS(AND(V695="",X695&lt;&gt;"王园园组",X695&lt;&gt;"other"),K695,AND(V695="",X695="王园园组"),G695),"other")</f>
        <v>other</v>
      </c>
      <c r="X695" t="str" cm="1">
        <f t="array" ref="X695">IFERROR(_xlfn.IFS(AND(V695="",IFERROR(VLOOKUP(N695,#REF!,1,0),1)&lt;&gt;1),N695,AND(V695="",I695="王园园组"),"王园园组"),"other")</f>
        <v>other</v>
      </c>
      <c r="Y695">
        <f>IFERROR(_xlfn.XLOOKUP(MID(T695, FIND("#", SUBSTITUTE(T695, "-", "#", LEN(T695) - LEN(SUBSTITUTE(T695, "-", "")))) + 1, LEN(T695)),#REF!,#REF!),0)</f>
        <v>0</v>
      </c>
      <c r="Z695">
        <f>MONTH(续费明细实时[[#This Row],[success_time]])</f>
        <v>5</v>
      </c>
      <c r="AA695" s="8" t="e">
        <f>VLOOKUP(续费明细实时[[#This Row],[parent_user_id]],#REF!,27,0)</f>
        <v>#REF!</v>
      </c>
    </row>
    <row r="696" spans="1:27">
      <c r="A696" s="1">
        <v>45781</v>
      </c>
      <c r="B696" t="s">
        <v>3095</v>
      </c>
      <c r="C696" t="s">
        <v>3096</v>
      </c>
      <c r="D696" t="s">
        <v>648</v>
      </c>
      <c r="E696" t="s">
        <v>2134</v>
      </c>
      <c r="F696">
        <v>12</v>
      </c>
      <c r="G696" t="s">
        <v>1917</v>
      </c>
      <c r="H696" t="s">
        <v>559</v>
      </c>
      <c r="I696" t="s">
        <v>1876</v>
      </c>
      <c r="J696">
        <v>1491</v>
      </c>
      <c r="K696" t="s">
        <v>235</v>
      </c>
      <c r="L696" t="s">
        <v>549</v>
      </c>
      <c r="M696" t="s">
        <v>550</v>
      </c>
      <c r="N696" t="s">
        <v>551</v>
      </c>
      <c r="O696" t="s">
        <v>141</v>
      </c>
      <c r="P696" t="s">
        <v>1877</v>
      </c>
      <c r="Q696" t="s">
        <v>3097</v>
      </c>
      <c r="R696" t="s">
        <v>626</v>
      </c>
      <c r="S696">
        <v>210</v>
      </c>
      <c r="T696" t="s">
        <v>2341</v>
      </c>
      <c r="U696" s="4">
        <v>45781.630914351852</v>
      </c>
      <c r="V696" t="str">
        <f>IFERROR(VLOOKUP(B696,#REF!,1,0),"")</f>
        <v/>
      </c>
      <c r="W696" t="str" cm="1">
        <f t="array" ref="W696">IFERROR(_xlfn.IFS(AND(V696="",X696&lt;&gt;"王园园组",X696&lt;&gt;"other"),K696,AND(V696="",X696="王园园组"),G696),"other")</f>
        <v>other</v>
      </c>
      <c r="X696" t="str" cm="1">
        <f t="array" ref="X696">IFERROR(_xlfn.IFS(AND(V696="",IFERROR(VLOOKUP(N696,#REF!,1,0),1)&lt;&gt;1),N696,AND(V696="",I696="王园园组"),"王园园组"),"other")</f>
        <v>other</v>
      </c>
      <c r="Y696">
        <f>IFERROR(_xlfn.XLOOKUP(MID(T696, FIND("#", SUBSTITUTE(T696, "-", "#", LEN(T696) - LEN(SUBSTITUTE(T696, "-", "")))) + 1, LEN(T696)),#REF!,#REF!),0)</f>
        <v>0</v>
      </c>
      <c r="Z696">
        <f>MONTH(续费明细实时[[#This Row],[success_time]])</f>
        <v>5</v>
      </c>
      <c r="AA696" s="8" t="e">
        <f>VLOOKUP(续费明细实时[[#This Row],[parent_user_id]],#REF!,27,0)</f>
        <v>#REF!</v>
      </c>
    </row>
    <row r="697" spans="1:27">
      <c r="A697" s="1">
        <v>45780</v>
      </c>
      <c r="B697" t="s">
        <v>3091</v>
      </c>
      <c r="C697" t="s">
        <v>3092</v>
      </c>
      <c r="D697" t="s">
        <v>3093</v>
      </c>
      <c r="E697" t="s">
        <v>641</v>
      </c>
      <c r="F697">
        <v>144</v>
      </c>
      <c r="G697" t="s">
        <v>1875</v>
      </c>
      <c r="H697" t="s">
        <v>559</v>
      </c>
      <c r="I697" t="s">
        <v>1876</v>
      </c>
      <c r="J697">
        <v>16081</v>
      </c>
      <c r="K697" t="s">
        <v>311</v>
      </c>
      <c r="L697" t="s">
        <v>549</v>
      </c>
      <c r="M697" t="s">
        <v>550</v>
      </c>
      <c r="N697" t="s">
        <v>136</v>
      </c>
      <c r="O697" t="s">
        <v>143</v>
      </c>
      <c r="P697" t="s">
        <v>1877</v>
      </c>
      <c r="Q697" t="s">
        <v>3094</v>
      </c>
      <c r="R697" t="s">
        <v>626</v>
      </c>
      <c r="S697">
        <v>2264.9699999999998</v>
      </c>
      <c r="T697" t="s">
        <v>2021</v>
      </c>
      <c r="U697" s="4">
        <v>45780.695648148147</v>
      </c>
      <c r="V697" t="str">
        <f>IFERROR(VLOOKUP(B697,#REF!,1,0),"")</f>
        <v/>
      </c>
      <c r="W697" t="str" cm="1">
        <f t="array" ref="W697">IFERROR(_xlfn.IFS(AND(V697="",X697&lt;&gt;"王园园组",X697&lt;&gt;"other"),K697,AND(V697="",X697="王园园组"),G697),"other")</f>
        <v>other</v>
      </c>
      <c r="X697" t="str" cm="1">
        <f t="array" ref="X697">IFERROR(_xlfn.IFS(AND(V697="",IFERROR(VLOOKUP(N697,#REF!,1,0),1)&lt;&gt;1),N697,AND(V697="",I697="王园园组"),"王园园组"),"other")</f>
        <v>other</v>
      </c>
      <c r="Y697">
        <f>IFERROR(_xlfn.XLOOKUP(MID(T697, FIND("#", SUBSTITUTE(T697, "-", "#", LEN(T697) - LEN(SUBSTITUTE(T697, "-", "")))) + 1, LEN(T697)),#REF!,#REF!),0)</f>
        <v>0</v>
      </c>
      <c r="Z697">
        <f>MONTH(续费明细实时[[#This Row],[success_time]])</f>
        <v>5</v>
      </c>
      <c r="AA697" s="8" t="e">
        <f>VLOOKUP(续费明细实时[[#This Row],[parent_user_id]],#REF!,27,0)</f>
        <v>#REF!</v>
      </c>
    </row>
    <row r="698" spans="1:27" hidden="1">
      <c r="A698" s="1">
        <v>45797</v>
      </c>
      <c r="B698" t="s">
        <v>16283</v>
      </c>
      <c r="C698" t="s">
        <v>16284</v>
      </c>
      <c r="D698" t="s">
        <v>1104</v>
      </c>
      <c r="E698" t="s">
        <v>546</v>
      </c>
      <c r="F698">
        <v>60</v>
      </c>
      <c r="G698" t="s">
        <v>1973</v>
      </c>
      <c r="H698" t="s">
        <v>559</v>
      </c>
      <c r="I698" t="s">
        <v>1876</v>
      </c>
      <c r="J698">
        <v>10970</v>
      </c>
      <c r="K698" t="s">
        <v>626</v>
      </c>
      <c r="L698" t="s">
        <v>649</v>
      </c>
      <c r="M698" t="s">
        <v>649</v>
      </c>
      <c r="N698" t="s">
        <v>649</v>
      </c>
      <c r="O698" t="s">
        <v>649</v>
      </c>
      <c r="P698" t="s">
        <v>1877</v>
      </c>
      <c r="Q698" t="s">
        <v>16285</v>
      </c>
      <c r="R698" t="s">
        <v>626</v>
      </c>
      <c r="S698">
        <v>1545</v>
      </c>
      <c r="T698" t="s">
        <v>1891</v>
      </c>
      <c r="U698" s="4">
        <v>45797.853900462964</v>
      </c>
      <c r="V698" t="str">
        <f>IFERROR(VLOOKUP(B698,#REF!,1,0),"")</f>
        <v/>
      </c>
      <c r="W698" t="str" cm="1">
        <f t="array" ref="W698">IFERROR(_xlfn.IFS(AND(V698="",X698&lt;&gt;"王园园组",X698&lt;&gt;"other"),K698,AND(V698="",X698="王园园组"),G698),"other")</f>
        <v>other</v>
      </c>
      <c r="X698" t="str" cm="1">
        <f t="array" ref="X698">IFERROR(_xlfn.IFS(AND(V698="",IFERROR(VLOOKUP(N698,#REF!,1,0),1)&lt;&gt;1),N698,AND(V698="",I698="王园园组"),"王园园组"),"other")</f>
        <v>other</v>
      </c>
      <c r="Y698">
        <f>IFERROR(_xlfn.XLOOKUP(MID(T698, FIND("#", SUBSTITUTE(T698, "-", "#", LEN(T698) - LEN(SUBSTITUTE(T698, "-", "")))) + 1, LEN(T698)),#REF!,#REF!),0)</f>
        <v>0</v>
      </c>
      <c r="Z698">
        <f>MONTH(续费明细实时[[#This Row],[success_time]])</f>
        <v>5</v>
      </c>
      <c r="AA698" s="8" t="e">
        <f>VLOOKUP(续费明细实时[[#This Row],[parent_user_id]],#REF!,27,0)</f>
        <v>#REF!</v>
      </c>
    </row>
    <row r="699" spans="1:27">
      <c r="A699" s="1">
        <v>45791</v>
      </c>
      <c r="B699" t="s">
        <v>16527</v>
      </c>
      <c r="C699" t="s">
        <v>16528</v>
      </c>
      <c r="D699" t="s">
        <v>548</v>
      </c>
      <c r="E699" t="s">
        <v>546</v>
      </c>
      <c r="F699">
        <v>120</v>
      </c>
      <c r="G699" t="s">
        <v>1939</v>
      </c>
      <c r="H699" t="s">
        <v>559</v>
      </c>
      <c r="I699" t="s">
        <v>1876</v>
      </c>
      <c r="J699">
        <v>17750</v>
      </c>
      <c r="K699" t="s">
        <v>201</v>
      </c>
      <c r="L699" t="s">
        <v>549</v>
      </c>
      <c r="M699" t="s">
        <v>550</v>
      </c>
      <c r="N699" t="s">
        <v>551</v>
      </c>
      <c r="O699" t="s">
        <v>149</v>
      </c>
      <c r="P699" t="s">
        <v>1877</v>
      </c>
      <c r="Q699" t="s">
        <v>16529</v>
      </c>
      <c r="R699" t="s">
        <v>626</v>
      </c>
      <c r="S699">
        <v>2500</v>
      </c>
      <c r="T699" t="s">
        <v>1896</v>
      </c>
      <c r="U699" s="4">
        <v>45791.52484953704</v>
      </c>
      <c r="V699" t="str">
        <f>IFERROR(VLOOKUP(B699,#REF!,1,0),"")</f>
        <v/>
      </c>
      <c r="W699" t="str" cm="1">
        <f t="array" ref="W699">IFERROR(_xlfn.IFS(AND(V699="",X699&lt;&gt;"王园园组",X699&lt;&gt;"other"),K699,AND(V699="",X699="王园园组"),G699),"other")</f>
        <v>other</v>
      </c>
      <c r="X699" t="str" cm="1">
        <f t="array" ref="X699">IFERROR(_xlfn.IFS(AND(V699="",IFERROR(VLOOKUP(N699,#REF!,1,0),1)&lt;&gt;1),N699,AND(V699="",I699="王园园组"),"王园园组"),"other")</f>
        <v>other</v>
      </c>
      <c r="Y699">
        <f>IFERROR(_xlfn.XLOOKUP(MID(T699, FIND("#", SUBSTITUTE(T699, "-", "#", LEN(T699) - LEN(SUBSTITUTE(T699, "-", "")))) + 1, LEN(T699)),#REF!,#REF!),0)</f>
        <v>0</v>
      </c>
      <c r="Z699">
        <f>MONTH(续费明细实时[[#This Row],[success_time]])</f>
        <v>5</v>
      </c>
      <c r="AA699" s="8" t="e">
        <f>VLOOKUP(续费明细实时[[#This Row],[parent_user_id]],#REF!,27,0)</f>
        <v>#REF!</v>
      </c>
    </row>
    <row r="700" spans="1:27">
      <c r="A700" s="1">
        <v>45804</v>
      </c>
      <c r="B700" t="s">
        <v>29709</v>
      </c>
      <c r="C700" t="s">
        <v>29710</v>
      </c>
      <c r="D700" t="s">
        <v>1088</v>
      </c>
      <c r="E700" t="s">
        <v>546</v>
      </c>
      <c r="F700">
        <v>60</v>
      </c>
      <c r="G700" t="s">
        <v>1875</v>
      </c>
      <c r="H700" t="s">
        <v>559</v>
      </c>
      <c r="I700" t="s">
        <v>1876</v>
      </c>
      <c r="J700">
        <v>10650</v>
      </c>
      <c r="K700" t="s">
        <v>272</v>
      </c>
      <c r="L700" t="s">
        <v>549</v>
      </c>
      <c r="M700" t="s">
        <v>550</v>
      </c>
      <c r="N700" t="s">
        <v>136</v>
      </c>
      <c r="O700" t="s">
        <v>139</v>
      </c>
      <c r="P700" t="s">
        <v>1877</v>
      </c>
      <c r="Q700" t="s">
        <v>29711</v>
      </c>
      <c r="R700" t="s">
        <v>626</v>
      </c>
      <c r="S700">
        <v>1500</v>
      </c>
      <c r="T700" t="s">
        <v>1891</v>
      </c>
      <c r="U700" s="4">
        <v>45804.538101851853</v>
      </c>
      <c r="V700" t="str">
        <f>IFERROR(VLOOKUP(B700,#REF!,1,0),"")</f>
        <v/>
      </c>
      <c r="W700" t="str" cm="1">
        <f t="array" ref="W700">IFERROR(_xlfn.IFS(AND(V700="",X700&lt;&gt;"王园园组",X700&lt;&gt;"other"),K700,AND(V700="",X700="王园园组"),G700),"other")</f>
        <v>other</v>
      </c>
      <c r="X700" t="str" cm="1">
        <f t="array" ref="X700">IFERROR(_xlfn.IFS(AND(V700="",IFERROR(VLOOKUP(N700,#REF!,1,0),1)&lt;&gt;1),N700,AND(V700="",I700="王园园组"),"王园园组"),"other")</f>
        <v>other</v>
      </c>
      <c r="Y700">
        <f>IFERROR(_xlfn.XLOOKUP(MID(T700, FIND("#", SUBSTITUTE(T700, "-", "#", LEN(T700) - LEN(SUBSTITUTE(T700, "-", "")))) + 1, LEN(T700)),#REF!,#REF!),0)</f>
        <v>0</v>
      </c>
      <c r="Z700">
        <f>MONTH(续费明细实时[[#This Row],[success_time]])</f>
        <v>5</v>
      </c>
      <c r="AA700" s="8" t="e">
        <f>VLOOKUP(续费明细实时[[#This Row],[parent_user_id]],#REF!,27,0)</f>
        <v>#REF!</v>
      </c>
    </row>
    <row r="701" spans="1:27">
      <c r="A701" s="1">
        <v>45787</v>
      </c>
      <c r="B701" t="s">
        <v>2718</v>
      </c>
      <c r="C701" t="s">
        <v>2719</v>
      </c>
      <c r="D701" t="s">
        <v>548</v>
      </c>
      <c r="E701" t="s">
        <v>546</v>
      </c>
      <c r="F701">
        <v>120</v>
      </c>
      <c r="G701" t="s">
        <v>1894</v>
      </c>
      <c r="H701" t="s">
        <v>559</v>
      </c>
      <c r="I701" t="s">
        <v>1876</v>
      </c>
      <c r="J701">
        <v>17750</v>
      </c>
      <c r="K701" t="s">
        <v>263</v>
      </c>
      <c r="L701" t="s">
        <v>549</v>
      </c>
      <c r="M701" t="s">
        <v>550</v>
      </c>
      <c r="N701" t="s">
        <v>136</v>
      </c>
      <c r="O701" t="s">
        <v>147</v>
      </c>
      <c r="P701" t="s">
        <v>1877</v>
      </c>
      <c r="Q701" t="s">
        <v>2720</v>
      </c>
      <c r="R701" t="s">
        <v>626</v>
      </c>
      <c r="S701">
        <v>2500</v>
      </c>
      <c r="T701" t="s">
        <v>1896</v>
      </c>
      <c r="U701" s="4">
        <v>45787.527928240743</v>
      </c>
      <c r="V701" t="str">
        <f>IFERROR(VLOOKUP(B701,#REF!,1,0),"")</f>
        <v/>
      </c>
      <c r="W701" t="str" cm="1">
        <f t="array" ref="W701">IFERROR(_xlfn.IFS(AND(V701="",X701&lt;&gt;"王园园组",X701&lt;&gt;"other"),K701,AND(V701="",X701="王园园组"),G701),"other")</f>
        <v>other</v>
      </c>
      <c r="X701" t="str" cm="1">
        <f t="array" ref="X701">IFERROR(_xlfn.IFS(AND(V701="",IFERROR(VLOOKUP(N701,#REF!,1,0),1)&lt;&gt;1),N701,AND(V701="",I701="王园园组"),"王园园组"),"other")</f>
        <v>other</v>
      </c>
      <c r="Y701">
        <f>IFERROR(_xlfn.XLOOKUP(MID(T701, FIND("#", SUBSTITUTE(T701, "-", "#", LEN(T701) - LEN(SUBSTITUTE(T701, "-", "")))) + 1, LEN(T701)),#REF!,#REF!),0)</f>
        <v>0</v>
      </c>
      <c r="Z701">
        <f>MONTH(续费明细实时[[#This Row],[success_time]])</f>
        <v>5</v>
      </c>
      <c r="AA701" s="8" t="e">
        <f>VLOOKUP(续费明细实时[[#This Row],[parent_user_id]],#REF!,27,0)</f>
        <v>#REF!</v>
      </c>
    </row>
    <row r="702" spans="1:27">
      <c r="A702" s="1">
        <v>45781</v>
      </c>
      <c r="B702" t="s">
        <v>3101</v>
      </c>
      <c r="C702" t="s">
        <v>3102</v>
      </c>
      <c r="D702" t="s">
        <v>695</v>
      </c>
      <c r="E702" t="s">
        <v>641</v>
      </c>
      <c r="F702">
        <v>72</v>
      </c>
      <c r="G702" t="s">
        <v>2464</v>
      </c>
      <c r="H702" t="s">
        <v>559</v>
      </c>
      <c r="I702" t="s">
        <v>1876</v>
      </c>
      <c r="J702">
        <v>8513</v>
      </c>
      <c r="K702" t="s">
        <v>234</v>
      </c>
      <c r="L702" t="s">
        <v>549</v>
      </c>
      <c r="M702" t="s">
        <v>550</v>
      </c>
      <c r="N702" t="s">
        <v>551</v>
      </c>
      <c r="O702" t="s">
        <v>141</v>
      </c>
      <c r="P702" t="s">
        <v>1877</v>
      </c>
      <c r="Q702" t="s">
        <v>3103</v>
      </c>
      <c r="R702" t="s">
        <v>626</v>
      </c>
      <c r="S702">
        <v>1199</v>
      </c>
      <c r="T702" t="s">
        <v>1606</v>
      </c>
      <c r="U702" s="4">
        <v>45781.755150462966</v>
      </c>
      <c r="V702" t="str">
        <f>IFERROR(VLOOKUP(B702,#REF!,1,0),"")</f>
        <v/>
      </c>
      <c r="W702" t="str" cm="1">
        <f t="array" ref="W702">IFERROR(_xlfn.IFS(AND(V702="",X702&lt;&gt;"王园园组",X702&lt;&gt;"other"),K702,AND(V702="",X702="王园园组"),G702),"other")</f>
        <v>other</v>
      </c>
      <c r="X702" t="str" cm="1">
        <f t="array" ref="X702">IFERROR(_xlfn.IFS(AND(V702="",IFERROR(VLOOKUP(N702,#REF!,1,0),1)&lt;&gt;1),N702,AND(V702="",I702="王园园组"),"王园园组"),"other")</f>
        <v>other</v>
      </c>
      <c r="Y702">
        <f>IFERROR(_xlfn.XLOOKUP(MID(T702, FIND("#", SUBSTITUTE(T702, "-", "#", LEN(T702) - LEN(SUBSTITUTE(T702, "-", "")))) + 1, LEN(T702)),#REF!,#REF!),0)</f>
        <v>0</v>
      </c>
      <c r="Z702">
        <f>MONTH(续费明细实时[[#This Row],[success_time]])</f>
        <v>5</v>
      </c>
      <c r="AA702" s="8" t="e">
        <f>VLOOKUP(续费明细实时[[#This Row],[parent_user_id]],#REF!,27,0)</f>
        <v>#REF!</v>
      </c>
    </row>
    <row r="703" spans="1:27">
      <c r="A703" s="1">
        <v>45806</v>
      </c>
      <c r="B703" t="s">
        <v>2118</v>
      </c>
      <c r="C703" t="s">
        <v>2952</v>
      </c>
      <c r="D703" t="s">
        <v>548</v>
      </c>
      <c r="E703" t="s">
        <v>2120</v>
      </c>
      <c r="F703">
        <v>4</v>
      </c>
      <c r="G703" t="s">
        <v>1909</v>
      </c>
      <c r="H703" t="s">
        <v>559</v>
      </c>
      <c r="I703" t="s">
        <v>1876</v>
      </c>
      <c r="J703">
        <v>908</v>
      </c>
      <c r="K703" t="s">
        <v>318</v>
      </c>
      <c r="L703" t="s">
        <v>549</v>
      </c>
      <c r="M703" t="s">
        <v>550</v>
      </c>
      <c r="N703" t="s">
        <v>616</v>
      </c>
      <c r="O703" t="s">
        <v>314</v>
      </c>
      <c r="P703" t="s">
        <v>1877</v>
      </c>
      <c r="Q703" t="s">
        <v>29712</v>
      </c>
      <c r="R703" t="s">
        <v>626</v>
      </c>
      <c r="S703">
        <v>127.92</v>
      </c>
      <c r="T703" t="s">
        <v>2122</v>
      </c>
      <c r="U703" s="4">
        <v>45806.042662037034</v>
      </c>
      <c r="V703" t="str">
        <f>IFERROR(VLOOKUP(B703,#REF!,1,0),"")</f>
        <v/>
      </c>
      <c r="W703" t="str" cm="1">
        <f t="array" ref="W703">IFERROR(_xlfn.IFS(AND(V703="",X703&lt;&gt;"王园园组",X703&lt;&gt;"other"),K703,AND(V703="",X703="王园园组"),G703),"other")</f>
        <v>other</v>
      </c>
      <c r="X703" t="str" cm="1">
        <f t="array" ref="X703">IFERROR(_xlfn.IFS(AND(V703="",IFERROR(VLOOKUP(N703,#REF!,1,0),1)&lt;&gt;1),N703,AND(V703="",I703="王园园组"),"王园园组"),"other")</f>
        <v>other</v>
      </c>
      <c r="Y703">
        <f>IFERROR(_xlfn.XLOOKUP(MID(T703, FIND("#", SUBSTITUTE(T703, "-", "#", LEN(T703) - LEN(SUBSTITUTE(T703, "-", "")))) + 1, LEN(T703)),#REF!,#REF!),0)</f>
        <v>0</v>
      </c>
      <c r="Z703">
        <f>MONTH(续费明细实时[[#This Row],[success_time]])</f>
        <v>5</v>
      </c>
      <c r="AA703" s="8" t="e">
        <f>VLOOKUP(续费明细实时[[#This Row],[parent_user_id]],#REF!,27,0)</f>
        <v>#REF!</v>
      </c>
    </row>
    <row r="704" spans="1:27">
      <c r="A704" s="1">
        <v>45787</v>
      </c>
      <c r="B704" t="s">
        <v>9300</v>
      </c>
      <c r="C704" t="s">
        <v>9301</v>
      </c>
      <c r="D704" t="s">
        <v>578</v>
      </c>
      <c r="E704" t="s">
        <v>546</v>
      </c>
      <c r="F704">
        <v>60</v>
      </c>
      <c r="G704" t="s">
        <v>1990</v>
      </c>
      <c r="H704" t="s">
        <v>559</v>
      </c>
      <c r="I704" t="s">
        <v>1876</v>
      </c>
      <c r="J704">
        <v>10650</v>
      </c>
      <c r="K704" t="s">
        <v>295</v>
      </c>
      <c r="L704" t="s">
        <v>549</v>
      </c>
      <c r="M704" t="s">
        <v>550</v>
      </c>
      <c r="N704" t="s">
        <v>136</v>
      </c>
      <c r="O704" t="s">
        <v>292</v>
      </c>
      <c r="P704" t="s">
        <v>1877</v>
      </c>
      <c r="Q704" t="s">
        <v>9302</v>
      </c>
      <c r="R704" t="s">
        <v>626</v>
      </c>
      <c r="S704">
        <v>1500</v>
      </c>
      <c r="T704" t="s">
        <v>1891</v>
      </c>
      <c r="U704" s="4">
        <v>45787.695057870369</v>
      </c>
      <c r="V704" t="str">
        <f>IFERROR(VLOOKUP(B704,#REF!,1,0),"")</f>
        <v/>
      </c>
      <c r="W704" t="str" cm="1">
        <f t="array" ref="W704">IFERROR(_xlfn.IFS(AND(V704="",X704&lt;&gt;"王园园组",X704&lt;&gt;"other"),K704,AND(V704="",X704="王园园组"),G704),"other")</f>
        <v>other</v>
      </c>
      <c r="X704" t="str" cm="1">
        <f t="array" ref="X704">IFERROR(_xlfn.IFS(AND(V704="",IFERROR(VLOOKUP(N704,#REF!,1,0),1)&lt;&gt;1),N704,AND(V704="",I704="王园园组"),"王园园组"),"other")</f>
        <v>other</v>
      </c>
      <c r="Y704">
        <f>IFERROR(_xlfn.XLOOKUP(MID(T704, FIND("#", SUBSTITUTE(T704, "-", "#", LEN(T704) - LEN(SUBSTITUTE(T704, "-", "")))) + 1, LEN(T704)),#REF!,#REF!),0)</f>
        <v>0</v>
      </c>
      <c r="Z704">
        <f>MONTH(续费明细实时[[#This Row],[success_time]])</f>
        <v>5</v>
      </c>
      <c r="AA704" s="8" t="e">
        <f>VLOOKUP(续费明细实时[[#This Row],[parent_user_id]],#REF!,27,0)</f>
        <v>#REF!</v>
      </c>
    </row>
    <row r="705" spans="1:27">
      <c r="A705" s="1">
        <v>45793</v>
      </c>
      <c r="B705" t="s">
        <v>15597</v>
      </c>
      <c r="C705" t="s">
        <v>15598</v>
      </c>
      <c r="D705" t="s">
        <v>548</v>
      </c>
      <c r="E705" t="s">
        <v>546</v>
      </c>
      <c r="F705">
        <v>120</v>
      </c>
      <c r="G705" t="s">
        <v>1883</v>
      </c>
      <c r="H705" t="s">
        <v>559</v>
      </c>
      <c r="I705" t="s">
        <v>1876</v>
      </c>
      <c r="J705">
        <v>17750</v>
      </c>
      <c r="K705" t="s">
        <v>215</v>
      </c>
      <c r="L705" t="s">
        <v>549</v>
      </c>
      <c r="M705" t="s">
        <v>550</v>
      </c>
      <c r="N705" t="s">
        <v>551</v>
      </c>
      <c r="O705" t="s">
        <v>145</v>
      </c>
      <c r="P705" t="s">
        <v>1877</v>
      </c>
      <c r="Q705" t="s">
        <v>15599</v>
      </c>
      <c r="R705" t="s">
        <v>626</v>
      </c>
      <c r="S705">
        <v>2500</v>
      </c>
      <c r="T705" t="s">
        <v>1896</v>
      </c>
      <c r="U705" s="4">
        <v>45793.269872685189</v>
      </c>
      <c r="V705" t="str">
        <f>IFERROR(VLOOKUP(B705,#REF!,1,0),"")</f>
        <v/>
      </c>
      <c r="W705" t="str" cm="1">
        <f t="array" ref="W705">IFERROR(_xlfn.IFS(AND(V705="",X705&lt;&gt;"王园园组",X705&lt;&gt;"other"),K705,AND(V705="",X705="王园园组"),G705),"other")</f>
        <v>other</v>
      </c>
      <c r="X705" t="str" cm="1">
        <f t="array" ref="X705">IFERROR(_xlfn.IFS(AND(V705="",IFERROR(VLOOKUP(N705,#REF!,1,0),1)&lt;&gt;1),N705,AND(V705="",I705="王园园组"),"王园园组"),"other")</f>
        <v>other</v>
      </c>
      <c r="Y705">
        <f>IFERROR(_xlfn.XLOOKUP(MID(T705, FIND("#", SUBSTITUTE(T705, "-", "#", LEN(T705) - LEN(SUBSTITUTE(T705, "-", "")))) + 1, LEN(T705)),#REF!,#REF!),0)</f>
        <v>0</v>
      </c>
      <c r="Z705">
        <f>MONTH(续费明细实时[[#This Row],[success_time]])</f>
        <v>5</v>
      </c>
      <c r="AA705" s="8" t="e">
        <f>VLOOKUP(续费明细实时[[#This Row],[parent_user_id]],#REF!,27,0)</f>
        <v>#REF!</v>
      </c>
    </row>
    <row r="706" spans="1:27">
      <c r="A706" s="1">
        <v>45796</v>
      </c>
      <c r="B706" t="s">
        <v>15819</v>
      </c>
      <c r="C706" t="s">
        <v>15820</v>
      </c>
      <c r="D706" t="s">
        <v>548</v>
      </c>
      <c r="E706" t="s">
        <v>546</v>
      </c>
      <c r="F706">
        <v>60</v>
      </c>
      <c r="G706" t="s">
        <v>1883</v>
      </c>
      <c r="H706" t="s">
        <v>559</v>
      </c>
      <c r="I706" t="s">
        <v>1876</v>
      </c>
      <c r="J706">
        <v>10650</v>
      </c>
      <c r="K706" t="s">
        <v>214</v>
      </c>
      <c r="L706" t="s">
        <v>549</v>
      </c>
      <c r="M706" t="s">
        <v>550</v>
      </c>
      <c r="N706" t="s">
        <v>551</v>
      </c>
      <c r="O706" t="s">
        <v>149</v>
      </c>
      <c r="P706" t="s">
        <v>1877</v>
      </c>
      <c r="Q706" t="s">
        <v>15821</v>
      </c>
      <c r="R706" t="s">
        <v>626</v>
      </c>
      <c r="S706">
        <v>1500</v>
      </c>
      <c r="T706" t="s">
        <v>1891</v>
      </c>
      <c r="U706" s="4">
        <v>45796.326111111113</v>
      </c>
      <c r="V706" t="str">
        <f>IFERROR(VLOOKUP(B706,#REF!,1,0),"")</f>
        <v/>
      </c>
      <c r="W706" t="str" cm="1">
        <f t="array" ref="W706">IFERROR(_xlfn.IFS(AND(V706="",X706&lt;&gt;"王园园组",X706&lt;&gt;"other"),K706,AND(V706="",X706="王园园组"),G706),"other")</f>
        <v>other</v>
      </c>
      <c r="X706" t="str" cm="1">
        <f t="array" ref="X706">IFERROR(_xlfn.IFS(AND(V706="",IFERROR(VLOOKUP(N706,#REF!,1,0),1)&lt;&gt;1),N706,AND(V706="",I706="王园园组"),"王园园组"),"other")</f>
        <v>other</v>
      </c>
      <c r="Y706">
        <f>IFERROR(_xlfn.XLOOKUP(MID(T706, FIND("#", SUBSTITUTE(T706, "-", "#", LEN(T706) - LEN(SUBSTITUTE(T706, "-", "")))) + 1, LEN(T706)),#REF!,#REF!),0)</f>
        <v>0</v>
      </c>
      <c r="Z706">
        <f>MONTH(续费明细实时[[#This Row],[success_time]])</f>
        <v>5</v>
      </c>
      <c r="AA706" s="8" t="e">
        <f>VLOOKUP(续费明细实时[[#This Row],[parent_user_id]],#REF!,27,0)</f>
        <v>#REF!</v>
      </c>
    </row>
    <row r="707" spans="1:27">
      <c r="A707" s="1">
        <v>45786</v>
      </c>
      <c r="B707" t="s">
        <v>2946</v>
      </c>
      <c r="C707" t="s">
        <v>2947</v>
      </c>
      <c r="D707" t="s">
        <v>558</v>
      </c>
      <c r="E707" t="s">
        <v>546</v>
      </c>
      <c r="F707">
        <v>120</v>
      </c>
      <c r="G707" t="s">
        <v>1990</v>
      </c>
      <c r="H707" t="s">
        <v>559</v>
      </c>
      <c r="I707" t="s">
        <v>1876</v>
      </c>
      <c r="J707">
        <v>17750</v>
      </c>
      <c r="K707" t="s">
        <v>277</v>
      </c>
      <c r="L707" t="s">
        <v>549</v>
      </c>
      <c r="M707" t="s">
        <v>550</v>
      </c>
      <c r="N707" t="s">
        <v>136</v>
      </c>
      <c r="O707" t="s">
        <v>139</v>
      </c>
      <c r="P707" t="s">
        <v>1877</v>
      </c>
      <c r="Q707" t="s">
        <v>2948</v>
      </c>
      <c r="R707" t="s">
        <v>626</v>
      </c>
      <c r="S707">
        <v>2500</v>
      </c>
      <c r="T707" t="s">
        <v>1896</v>
      </c>
      <c r="U707" s="4">
        <v>45786.66615740741</v>
      </c>
      <c r="V707" t="str">
        <f>IFERROR(VLOOKUP(B707,#REF!,1,0),"")</f>
        <v/>
      </c>
      <c r="W707" t="str" cm="1">
        <f t="array" ref="W707">IFERROR(_xlfn.IFS(AND(V707="",X707&lt;&gt;"王园园组",X707&lt;&gt;"other"),K707,AND(V707="",X707="王园园组"),G707),"other")</f>
        <v>other</v>
      </c>
      <c r="X707" t="str" cm="1">
        <f t="array" ref="X707">IFERROR(_xlfn.IFS(AND(V707="",IFERROR(VLOOKUP(N707,#REF!,1,0),1)&lt;&gt;1),N707,AND(V707="",I707="王园园组"),"王园园组"),"other")</f>
        <v>other</v>
      </c>
      <c r="Y707">
        <f>IFERROR(_xlfn.XLOOKUP(MID(T707, FIND("#", SUBSTITUTE(T707, "-", "#", LEN(T707) - LEN(SUBSTITUTE(T707, "-", "")))) + 1, LEN(T707)),#REF!,#REF!),0)</f>
        <v>0</v>
      </c>
      <c r="Z707">
        <f>MONTH(续费明细实时[[#This Row],[success_time]])</f>
        <v>5</v>
      </c>
      <c r="AA707" s="8" t="e">
        <f>VLOOKUP(续费明细实时[[#This Row],[parent_user_id]],#REF!,27,0)</f>
        <v>#REF!</v>
      </c>
    </row>
    <row r="708" spans="1:27">
      <c r="A708" s="1">
        <v>45797</v>
      </c>
      <c r="B708" t="s">
        <v>15603</v>
      </c>
      <c r="C708" t="s">
        <v>15604</v>
      </c>
      <c r="D708" t="s">
        <v>548</v>
      </c>
      <c r="E708" t="s">
        <v>546</v>
      </c>
      <c r="F708">
        <v>360</v>
      </c>
      <c r="G708" t="s">
        <v>2061</v>
      </c>
      <c r="H708" t="s">
        <v>559</v>
      </c>
      <c r="I708" t="s">
        <v>1876</v>
      </c>
      <c r="J708">
        <v>46150</v>
      </c>
      <c r="K708" t="s">
        <v>229</v>
      </c>
      <c r="L708" t="s">
        <v>549</v>
      </c>
      <c r="M708" t="s">
        <v>550</v>
      </c>
      <c r="N708" t="s">
        <v>551</v>
      </c>
      <c r="O708" t="s">
        <v>145</v>
      </c>
      <c r="P708" t="s">
        <v>1877</v>
      </c>
      <c r="Q708" t="s">
        <v>15605</v>
      </c>
      <c r="R708" t="s">
        <v>626</v>
      </c>
      <c r="S708">
        <v>6500</v>
      </c>
      <c r="T708" t="s">
        <v>2193</v>
      </c>
      <c r="U708" s="4">
        <v>45797.445914351854</v>
      </c>
      <c r="V708" t="str">
        <f>IFERROR(VLOOKUP(B708,#REF!,1,0),"")</f>
        <v/>
      </c>
      <c r="W708" t="str" cm="1">
        <f t="array" ref="W708">IFERROR(_xlfn.IFS(AND(V708="",X708&lt;&gt;"王园园组",X708&lt;&gt;"other"),K708,AND(V708="",X708="王园园组"),G708),"other")</f>
        <v>other</v>
      </c>
      <c r="X708" t="str" cm="1">
        <f t="array" ref="X708">IFERROR(_xlfn.IFS(AND(V708="",IFERROR(VLOOKUP(N708,#REF!,1,0),1)&lt;&gt;1),N708,AND(V708="",I708="王园园组"),"王园园组"),"other")</f>
        <v>other</v>
      </c>
      <c r="Y708">
        <f>IFERROR(_xlfn.XLOOKUP(MID(T708, FIND("#", SUBSTITUTE(T708, "-", "#", LEN(T708) - LEN(SUBSTITUTE(T708, "-", "")))) + 1, LEN(T708)),#REF!,#REF!),0)</f>
        <v>0</v>
      </c>
      <c r="Z708">
        <f>MONTH(续费明细实时[[#This Row],[success_time]])</f>
        <v>5</v>
      </c>
      <c r="AA708" s="8" t="e">
        <f>VLOOKUP(续费明细实时[[#This Row],[parent_user_id]],#REF!,27,0)</f>
        <v>#REF!</v>
      </c>
    </row>
    <row r="709" spans="1:27">
      <c r="A709" s="1">
        <v>45801</v>
      </c>
      <c r="B709" t="s">
        <v>15606</v>
      </c>
      <c r="C709" t="s">
        <v>15607</v>
      </c>
      <c r="D709" t="s">
        <v>548</v>
      </c>
      <c r="E709" t="s">
        <v>1102</v>
      </c>
      <c r="F709">
        <v>72</v>
      </c>
      <c r="G709" t="s">
        <v>3015</v>
      </c>
      <c r="H709" t="s">
        <v>550</v>
      </c>
      <c r="I709" t="s">
        <v>1889</v>
      </c>
      <c r="J709">
        <v>5964</v>
      </c>
      <c r="K709" t="s">
        <v>354</v>
      </c>
      <c r="L709" t="s">
        <v>549</v>
      </c>
      <c r="M709" t="s">
        <v>559</v>
      </c>
      <c r="N709" t="s">
        <v>163</v>
      </c>
      <c r="O709" t="s">
        <v>472</v>
      </c>
      <c r="P709" t="s">
        <v>1877</v>
      </c>
      <c r="Q709" t="s">
        <v>15608</v>
      </c>
      <c r="R709" t="s">
        <v>626</v>
      </c>
      <c r="S709">
        <v>840</v>
      </c>
      <c r="T709" t="s">
        <v>1373</v>
      </c>
      <c r="U709" s="4">
        <v>45801.881273148145</v>
      </c>
      <c r="V709" t="str">
        <f>IFERROR(VLOOKUP(B709,#REF!,1,0),"")</f>
        <v/>
      </c>
      <c r="W709" t="str" cm="1">
        <f t="array" ref="W709">IFERROR(_xlfn.IFS(AND(V709="",X709&lt;&gt;"王园园组",X709&lt;&gt;"other"),K709,AND(V709="",X709="王园园组"),G709),"other")</f>
        <v>other</v>
      </c>
      <c r="X709" t="str" cm="1">
        <f t="array" ref="X709">IFERROR(_xlfn.IFS(AND(V709="",IFERROR(VLOOKUP(N709,#REF!,1,0),1)&lt;&gt;1),N709,AND(V709="",I709="王园园组"),"王园园组"),"other")</f>
        <v>other</v>
      </c>
      <c r="Y709">
        <f>IFERROR(_xlfn.XLOOKUP(MID(T709, FIND("#", SUBSTITUTE(T709, "-", "#", LEN(T709) - LEN(SUBSTITUTE(T709, "-", "")))) + 1, LEN(T709)),#REF!,#REF!),0)</f>
        <v>0</v>
      </c>
      <c r="Z709">
        <f>MONTH(续费明细实时[[#This Row],[success_time]])</f>
        <v>5</v>
      </c>
      <c r="AA709" s="8" t="e">
        <f>VLOOKUP(续费明细实时[[#This Row],[parent_user_id]],#REF!,27,0)</f>
        <v>#REF!</v>
      </c>
    </row>
    <row r="710" spans="1:27">
      <c r="A710" s="1">
        <v>45794</v>
      </c>
      <c r="B710" t="s">
        <v>15735</v>
      </c>
      <c r="C710" t="s">
        <v>15736</v>
      </c>
      <c r="D710" t="s">
        <v>558</v>
      </c>
      <c r="E710" t="s">
        <v>641</v>
      </c>
      <c r="F710">
        <v>48</v>
      </c>
      <c r="G710" t="s">
        <v>328</v>
      </c>
      <c r="H710" t="s">
        <v>559</v>
      </c>
      <c r="I710" t="s">
        <v>504</v>
      </c>
      <c r="J710">
        <v>6266</v>
      </c>
      <c r="K710" t="s">
        <v>328</v>
      </c>
      <c r="L710" t="s">
        <v>549</v>
      </c>
      <c r="M710" t="s">
        <v>559</v>
      </c>
      <c r="N710" t="s">
        <v>504</v>
      </c>
      <c r="O710" t="s">
        <v>325</v>
      </c>
      <c r="P710" t="s">
        <v>1877</v>
      </c>
      <c r="Q710" t="s">
        <v>15737</v>
      </c>
      <c r="R710" t="s">
        <v>626</v>
      </c>
      <c r="S710">
        <v>882.52701400000001</v>
      </c>
      <c r="T710" t="s">
        <v>13832</v>
      </c>
      <c r="U710" s="4">
        <v>45794.565636574072</v>
      </c>
      <c r="V710" t="str">
        <f>IFERROR(VLOOKUP(B710,#REF!,1,0),"")</f>
        <v/>
      </c>
      <c r="W710" t="str" cm="1">
        <f t="array" ref="W710">IFERROR(_xlfn.IFS(AND(V710="",X710&lt;&gt;"王园园组",X710&lt;&gt;"other"),K710,AND(V710="",X710="王园园组"),G710),"other")</f>
        <v>other</v>
      </c>
      <c r="X710" t="str" cm="1">
        <f t="array" ref="X710">IFERROR(_xlfn.IFS(AND(V710="",IFERROR(VLOOKUP(N710,#REF!,1,0),1)&lt;&gt;1),N710,AND(V710="",I710="王园园组"),"王园园组"),"other")</f>
        <v>other</v>
      </c>
      <c r="Y710">
        <f>IFERROR(_xlfn.XLOOKUP(MID(T710, FIND("#", SUBSTITUTE(T710, "-", "#", LEN(T710) - LEN(SUBSTITUTE(T710, "-", "")))) + 1, LEN(T710)),#REF!,#REF!),0)</f>
        <v>0</v>
      </c>
      <c r="Z710">
        <f>MONTH(续费明细实时[[#This Row],[success_time]])</f>
        <v>5</v>
      </c>
      <c r="AA710" s="8" t="e">
        <f>VLOOKUP(续费明细实时[[#This Row],[parent_user_id]],#REF!,27,0)</f>
        <v>#REF!</v>
      </c>
    </row>
    <row r="711" spans="1:27">
      <c r="A711" s="1">
        <v>45786</v>
      </c>
      <c r="B711" t="s">
        <v>2949</v>
      </c>
      <c r="C711" t="s">
        <v>2950</v>
      </c>
      <c r="D711" t="s">
        <v>902</v>
      </c>
      <c r="E711" t="s">
        <v>546</v>
      </c>
      <c r="F711">
        <v>120</v>
      </c>
      <c r="G711" t="s">
        <v>2024</v>
      </c>
      <c r="H711" t="s">
        <v>559</v>
      </c>
      <c r="I711" t="s">
        <v>1876</v>
      </c>
      <c r="J711">
        <v>17750</v>
      </c>
      <c r="K711" t="s">
        <v>297</v>
      </c>
      <c r="L711" t="s">
        <v>549</v>
      </c>
      <c r="M711" t="s">
        <v>550</v>
      </c>
      <c r="N711" t="s">
        <v>136</v>
      </c>
      <c r="O711" t="s">
        <v>143</v>
      </c>
      <c r="P711" t="s">
        <v>1877</v>
      </c>
      <c r="Q711" t="s">
        <v>2951</v>
      </c>
      <c r="R711" t="s">
        <v>626</v>
      </c>
      <c r="S711">
        <v>2500</v>
      </c>
      <c r="T711" t="s">
        <v>1896</v>
      </c>
      <c r="U711" s="4">
        <v>45786.71435185185</v>
      </c>
      <c r="V711" t="str">
        <f>IFERROR(VLOOKUP(B711,#REF!,1,0),"")</f>
        <v/>
      </c>
      <c r="W711" t="str" cm="1">
        <f t="array" ref="W711">IFERROR(_xlfn.IFS(AND(V711="",X711&lt;&gt;"王园园组",X711&lt;&gt;"other"),K711,AND(V711="",X711="王园园组"),G711),"other")</f>
        <v>other</v>
      </c>
      <c r="X711" t="str" cm="1">
        <f t="array" ref="X711">IFERROR(_xlfn.IFS(AND(V711="",IFERROR(VLOOKUP(N711,#REF!,1,0),1)&lt;&gt;1),N711,AND(V711="",I711="王园园组"),"王园园组"),"other")</f>
        <v>other</v>
      </c>
      <c r="Y711">
        <f>IFERROR(_xlfn.XLOOKUP(MID(T711, FIND("#", SUBSTITUTE(T711, "-", "#", LEN(T711) - LEN(SUBSTITUTE(T711, "-", "")))) + 1, LEN(T711)),#REF!,#REF!),0)</f>
        <v>0</v>
      </c>
      <c r="Z711">
        <f>MONTH(续费明细实时[[#This Row],[success_time]])</f>
        <v>5</v>
      </c>
      <c r="AA711" s="8" t="e">
        <f>VLOOKUP(续费明细实时[[#This Row],[parent_user_id]],#REF!,27,0)</f>
        <v>#REF!</v>
      </c>
    </row>
    <row r="712" spans="1:27">
      <c r="A712" s="1">
        <v>45806</v>
      </c>
      <c r="B712" t="s">
        <v>29713</v>
      </c>
      <c r="C712" t="s">
        <v>29714</v>
      </c>
      <c r="D712" t="s">
        <v>632</v>
      </c>
      <c r="E712" t="s">
        <v>546</v>
      </c>
      <c r="F712">
        <v>120</v>
      </c>
      <c r="G712" t="s">
        <v>2061</v>
      </c>
      <c r="H712" t="s">
        <v>559</v>
      </c>
      <c r="I712" t="s">
        <v>1876</v>
      </c>
      <c r="J712">
        <v>17750</v>
      </c>
      <c r="K712" t="s">
        <v>254</v>
      </c>
      <c r="L712" t="s">
        <v>549</v>
      </c>
      <c r="M712" t="s">
        <v>550</v>
      </c>
      <c r="N712" t="s">
        <v>136</v>
      </c>
      <c r="O712" t="s">
        <v>147</v>
      </c>
      <c r="P712" t="s">
        <v>1877</v>
      </c>
      <c r="Q712" t="s">
        <v>29715</v>
      </c>
      <c r="R712" t="s">
        <v>626</v>
      </c>
      <c r="S712">
        <v>2500</v>
      </c>
      <c r="T712" t="s">
        <v>1896</v>
      </c>
      <c r="U712" s="4">
        <v>45806.397557870368</v>
      </c>
      <c r="V712" t="str">
        <f>IFERROR(VLOOKUP(B712,#REF!,1,0),"")</f>
        <v/>
      </c>
      <c r="W712" t="str" cm="1">
        <f t="array" ref="W712">IFERROR(_xlfn.IFS(AND(V712="",X712&lt;&gt;"王园园组",X712&lt;&gt;"other"),K712,AND(V712="",X712="王园园组"),G712),"other")</f>
        <v>other</v>
      </c>
      <c r="X712" t="str" cm="1">
        <f t="array" ref="X712">IFERROR(_xlfn.IFS(AND(V712="",IFERROR(VLOOKUP(N712,#REF!,1,0),1)&lt;&gt;1),N712,AND(V712="",I712="王园园组"),"王园园组"),"other")</f>
        <v>other</v>
      </c>
      <c r="Y712">
        <f>IFERROR(_xlfn.XLOOKUP(MID(T712, FIND("#", SUBSTITUTE(T712, "-", "#", LEN(T712) - LEN(SUBSTITUTE(T712, "-", "")))) + 1, LEN(T712)),#REF!,#REF!),0)</f>
        <v>0</v>
      </c>
      <c r="Z712">
        <f>MONTH(续费明细实时[[#This Row],[success_time]])</f>
        <v>5</v>
      </c>
      <c r="AA712" s="8" t="e">
        <f>VLOOKUP(续费明细实时[[#This Row],[parent_user_id]],#REF!,27,0)</f>
        <v>#REF!</v>
      </c>
    </row>
    <row r="713" spans="1:27">
      <c r="A713" s="1">
        <v>45801</v>
      </c>
      <c r="B713" t="s">
        <v>15816</v>
      </c>
      <c r="C713" t="s">
        <v>15817</v>
      </c>
      <c r="D713" t="s">
        <v>548</v>
      </c>
      <c r="E713" t="s">
        <v>546</v>
      </c>
      <c r="F713">
        <v>50</v>
      </c>
      <c r="G713" t="s">
        <v>2056</v>
      </c>
      <c r="H713" t="s">
        <v>559</v>
      </c>
      <c r="I713" t="s">
        <v>1876</v>
      </c>
      <c r="J713">
        <v>7952</v>
      </c>
      <c r="K713" t="s">
        <v>255</v>
      </c>
      <c r="L713" t="s">
        <v>549</v>
      </c>
      <c r="M713" t="s">
        <v>550</v>
      </c>
      <c r="N713" t="s">
        <v>136</v>
      </c>
      <c r="O713" t="s">
        <v>147</v>
      </c>
      <c r="P713" t="s">
        <v>1877</v>
      </c>
      <c r="Q713" t="s">
        <v>15818</v>
      </c>
      <c r="R713" t="s">
        <v>626</v>
      </c>
      <c r="S713">
        <v>1120</v>
      </c>
      <c r="T713" t="s">
        <v>1577</v>
      </c>
      <c r="U713" s="4">
        <v>45801.442615740743</v>
      </c>
      <c r="V713" t="str">
        <f>IFERROR(VLOOKUP(B713,#REF!,1,0),"")</f>
        <v/>
      </c>
      <c r="W713" t="str" cm="1">
        <f t="array" ref="W713">IFERROR(_xlfn.IFS(AND(V713="",X713&lt;&gt;"王园园组",X713&lt;&gt;"other"),K713,AND(V713="",X713="王园园组"),G713),"other")</f>
        <v>other</v>
      </c>
      <c r="X713" t="str" cm="1">
        <f t="array" ref="X713">IFERROR(_xlfn.IFS(AND(V713="",IFERROR(VLOOKUP(N713,#REF!,1,0),1)&lt;&gt;1),N713,AND(V713="",I713="王园园组"),"王园园组"),"other")</f>
        <v>other</v>
      </c>
      <c r="Y713">
        <f>IFERROR(_xlfn.XLOOKUP(MID(T713, FIND("#", SUBSTITUTE(T713, "-", "#", LEN(T713) - LEN(SUBSTITUTE(T713, "-", "")))) + 1, LEN(T713)),#REF!,#REF!),0)</f>
        <v>0</v>
      </c>
      <c r="Z713">
        <f>MONTH(续费明细实时[[#This Row],[success_time]])</f>
        <v>5</v>
      </c>
      <c r="AA713" s="8" t="e">
        <f>VLOOKUP(续费明细实时[[#This Row],[parent_user_id]],#REF!,27,0)</f>
        <v>#REF!</v>
      </c>
    </row>
    <row r="714" spans="1:27">
      <c r="A714" s="1">
        <v>45797</v>
      </c>
      <c r="B714" t="s">
        <v>15822</v>
      </c>
      <c r="C714" t="s">
        <v>15823</v>
      </c>
      <c r="D714" t="s">
        <v>548</v>
      </c>
      <c r="E714" t="s">
        <v>546</v>
      </c>
      <c r="F714">
        <v>120</v>
      </c>
      <c r="G714" t="s">
        <v>1969</v>
      </c>
      <c r="H714" t="s">
        <v>559</v>
      </c>
      <c r="I714" t="s">
        <v>1876</v>
      </c>
      <c r="J714">
        <v>17750</v>
      </c>
      <c r="K714" t="s">
        <v>225</v>
      </c>
      <c r="L714" t="s">
        <v>549</v>
      </c>
      <c r="M714" t="s">
        <v>550</v>
      </c>
      <c r="N714" t="s">
        <v>551</v>
      </c>
      <c r="O714" t="s">
        <v>145</v>
      </c>
      <c r="P714" t="s">
        <v>1877</v>
      </c>
      <c r="Q714" t="s">
        <v>15824</v>
      </c>
      <c r="R714" t="s">
        <v>626</v>
      </c>
      <c r="S714">
        <v>2500</v>
      </c>
      <c r="T714" t="s">
        <v>1896</v>
      </c>
      <c r="U714" s="4">
        <v>45797.835300925923</v>
      </c>
      <c r="V714" t="str">
        <f>IFERROR(VLOOKUP(B714,#REF!,1,0),"")</f>
        <v/>
      </c>
      <c r="W714" t="str" cm="1">
        <f t="array" ref="W714">IFERROR(_xlfn.IFS(AND(V714="",X714&lt;&gt;"王园园组",X714&lt;&gt;"other"),K714,AND(V714="",X714="王园园组"),G714),"other")</f>
        <v>other</v>
      </c>
      <c r="X714" t="str" cm="1">
        <f t="array" ref="X714">IFERROR(_xlfn.IFS(AND(V714="",IFERROR(VLOOKUP(N714,#REF!,1,0),1)&lt;&gt;1),N714,AND(V714="",I714="王园园组"),"王园园组"),"other")</f>
        <v>other</v>
      </c>
      <c r="Y714">
        <f>IFERROR(_xlfn.XLOOKUP(MID(T714, FIND("#", SUBSTITUTE(T714, "-", "#", LEN(T714) - LEN(SUBSTITUTE(T714, "-", "")))) + 1, LEN(T714)),#REF!,#REF!),0)</f>
        <v>0</v>
      </c>
      <c r="Z714">
        <f>MONTH(续费明细实时[[#This Row],[success_time]])</f>
        <v>5</v>
      </c>
      <c r="AA714" s="8" t="e">
        <f>VLOOKUP(续费明细实时[[#This Row],[parent_user_id]],#REF!,27,0)</f>
        <v>#REF!</v>
      </c>
    </row>
    <row r="715" spans="1:27">
      <c r="A715" s="1">
        <v>45794</v>
      </c>
      <c r="B715" t="s">
        <v>15825</v>
      </c>
      <c r="C715" t="s">
        <v>15826</v>
      </c>
      <c r="D715" t="s">
        <v>548</v>
      </c>
      <c r="E715" t="s">
        <v>546</v>
      </c>
      <c r="F715">
        <v>360</v>
      </c>
      <c r="G715" t="s">
        <v>1905</v>
      </c>
      <c r="H715" t="s">
        <v>559</v>
      </c>
      <c r="I715" t="s">
        <v>1876</v>
      </c>
      <c r="J715">
        <v>46150</v>
      </c>
      <c r="K715" t="s">
        <v>216</v>
      </c>
      <c r="L715" t="s">
        <v>549</v>
      </c>
      <c r="M715" t="s">
        <v>550</v>
      </c>
      <c r="N715" t="s">
        <v>551</v>
      </c>
      <c r="O715" t="s">
        <v>145</v>
      </c>
      <c r="P715" t="s">
        <v>1877</v>
      </c>
      <c r="Q715" t="s">
        <v>15827</v>
      </c>
      <c r="R715" t="s">
        <v>626</v>
      </c>
      <c r="S715">
        <v>6500</v>
      </c>
      <c r="T715" t="s">
        <v>2193</v>
      </c>
      <c r="U715" s="4">
        <v>45794.437175925923</v>
      </c>
      <c r="V715" t="str">
        <f>IFERROR(VLOOKUP(B715,#REF!,1,0),"")</f>
        <v/>
      </c>
      <c r="W715" t="str" cm="1">
        <f t="array" ref="W715">IFERROR(_xlfn.IFS(AND(V715="",X715&lt;&gt;"王园园组",X715&lt;&gt;"other"),K715,AND(V715="",X715="王园园组"),G715),"other")</f>
        <v>other</v>
      </c>
      <c r="X715" t="str" cm="1">
        <f t="array" ref="X715">IFERROR(_xlfn.IFS(AND(V715="",IFERROR(VLOOKUP(N715,#REF!,1,0),1)&lt;&gt;1),N715,AND(V715="",I715="王园园组"),"王园园组"),"other")</f>
        <v>other</v>
      </c>
      <c r="Y715">
        <f>IFERROR(_xlfn.XLOOKUP(MID(T715, FIND("#", SUBSTITUTE(T715, "-", "#", LEN(T715) - LEN(SUBSTITUTE(T715, "-", "")))) + 1, LEN(T715)),#REF!,#REF!),0)</f>
        <v>0</v>
      </c>
      <c r="Z715">
        <f>MONTH(续费明细实时[[#This Row],[success_time]])</f>
        <v>5</v>
      </c>
      <c r="AA715" s="8" t="e">
        <f>VLOOKUP(续费明细实时[[#This Row],[parent_user_id]],#REF!,27,0)</f>
        <v>#REF!</v>
      </c>
    </row>
    <row r="716" spans="1:27">
      <c r="A716" s="1">
        <v>45791</v>
      </c>
      <c r="B716" t="s">
        <v>15828</v>
      </c>
      <c r="C716" t="s">
        <v>15829</v>
      </c>
      <c r="D716" t="s">
        <v>548</v>
      </c>
      <c r="E716" t="s">
        <v>546</v>
      </c>
      <c r="F716">
        <v>240</v>
      </c>
      <c r="G716" t="s">
        <v>2061</v>
      </c>
      <c r="H716" t="s">
        <v>559</v>
      </c>
      <c r="I716" t="s">
        <v>1876</v>
      </c>
      <c r="J716">
        <v>31950</v>
      </c>
      <c r="K716" t="s">
        <v>204</v>
      </c>
      <c r="L716" t="s">
        <v>549</v>
      </c>
      <c r="M716" t="s">
        <v>550</v>
      </c>
      <c r="N716" t="s">
        <v>551</v>
      </c>
      <c r="O716" t="s">
        <v>149</v>
      </c>
      <c r="P716" t="s">
        <v>1877</v>
      </c>
      <c r="Q716" t="s">
        <v>15830</v>
      </c>
      <c r="R716" t="s">
        <v>626</v>
      </c>
      <c r="S716">
        <v>4500</v>
      </c>
      <c r="T716" t="s">
        <v>1931</v>
      </c>
      <c r="U716" s="4">
        <v>45791.675162037034</v>
      </c>
      <c r="V716" t="str">
        <f>IFERROR(VLOOKUP(B716,#REF!,1,0),"")</f>
        <v/>
      </c>
      <c r="W716" t="str" cm="1">
        <f t="array" ref="W716">IFERROR(_xlfn.IFS(AND(V716="",X716&lt;&gt;"王园园组",X716&lt;&gt;"other"),K716,AND(V716="",X716="王园园组"),G716),"other")</f>
        <v>other</v>
      </c>
      <c r="X716" t="str" cm="1">
        <f t="array" ref="X716">IFERROR(_xlfn.IFS(AND(V716="",IFERROR(VLOOKUP(N716,#REF!,1,0),1)&lt;&gt;1),N716,AND(V716="",I716="王园园组"),"王园园组"),"other")</f>
        <v>other</v>
      </c>
      <c r="Y716">
        <f>IFERROR(_xlfn.XLOOKUP(MID(T716, FIND("#", SUBSTITUTE(T716, "-", "#", LEN(T716) - LEN(SUBSTITUTE(T716, "-", "")))) + 1, LEN(T716)),#REF!,#REF!),0)</f>
        <v>0</v>
      </c>
      <c r="Z716">
        <f>MONTH(续费明细实时[[#This Row],[success_time]])</f>
        <v>5</v>
      </c>
      <c r="AA716" s="8" t="e">
        <f>VLOOKUP(续费明细实时[[#This Row],[parent_user_id]],#REF!,27,0)</f>
        <v>#REF!</v>
      </c>
    </row>
    <row r="717" spans="1:27" hidden="1">
      <c r="A717" s="1">
        <v>45796</v>
      </c>
      <c r="B717" t="s">
        <v>15547</v>
      </c>
      <c r="C717" t="s">
        <v>15548</v>
      </c>
      <c r="D717" t="s">
        <v>648</v>
      </c>
      <c r="E717" t="s">
        <v>546</v>
      </c>
      <c r="F717">
        <v>24</v>
      </c>
      <c r="G717" t="s">
        <v>2087</v>
      </c>
      <c r="H717" t="s">
        <v>806</v>
      </c>
      <c r="I717" t="s">
        <v>626</v>
      </c>
      <c r="J717">
        <v>6181</v>
      </c>
      <c r="K717" t="s">
        <v>803</v>
      </c>
      <c r="L717" t="s">
        <v>805</v>
      </c>
      <c r="M717" t="s">
        <v>806</v>
      </c>
      <c r="N717" t="s">
        <v>649</v>
      </c>
      <c r="O717" t="s">
        <v>649</v>
      </c>
      <c r="P717" t="s">
        <v>1877</v>
      </c>
      <c r="Q717" t="s">
        <v>15549</v>
      </c>
      <c r="R717" t="s">
        <v>626</v>
      </c>
      <c r="S717">
        <v>870.52863300000001</v>
      </c>
      <c r="T717" t="s">
        <v>671</v>
      </c>
      <c r="U717" s="4">
        <v>45796.154687499999</v>
      </c>
      <c r="V717" t="str">
        <f>IFERROR(VLOOKUP(B717,#REF!,1,0),"")</f>
        <v/>
      </c>
      <c r="W717" t="str" cm="1">
        <f t="array" ref="W717">IFERROR(_xlfn.IFS(AND(V717="",X717&lt;&gt;"王园园组",X717&lt;&gt;"other"),K717,AND(V717="",X717="王园园组"),G717),"other")</f>
        <v>other</v>
      </c>
      <c r="X717" t="str" cm="1">
        <f t="array" ref="X717">IFERROR(_xlfn.IFS(AND(V717="",IFERROR(VLOOKUP(N717,#REF!,1,0),1)&lt;&gt;1),N717,AND(V717="",I717="王园园组"),"王园园组"),"other")</f>
        <v>other</v>
      </c>
      <c r="Y717">
        <f>IFERROR(_xlfn.XLOOKUP(MID(T717, FIND("#", SUBSTITUTE(T717, "-", "#", LEN(T717) - LEN(SUBSTITUTE(T717, "-", "")))) + 1, LEN(T717)),#REF!,#REF!),0)</f>
        <v>0</v>
      </c>
      <c r="Z717">
        <f>MONTH(续费明细实时[[#This Row],[success_time]])</f>
        <v>5</v>
      </c>
      <c r="AA717" s="8" t="e">
        <f>VLOOKUP(续费明细实时[[#This Row],[parent_user_id]],#REF!,27,0)</f>
        <v>#REF!</v>
      </c>
    </row>
    <row r="718" spans="1:27">
      <c r="A718" s="1">
        <v>45786</v>
      </c>
      <c r="B718" t="s">
        <v>2943</v>
      </c>
      <c r="C718" t="s">
        <v>2944</v>
      </c>
      <c r="D718" t="s">
        <v>548</v>
      </c>
      <c r="E718" t="s">
        <v>546</v>
      </c>
      <c r="F718">
        <v>240</v>
      </c>
      <c r="G718" t="s">
        <v>2139</v>
      </c>
      <c r="H718" t="s">
        <v>559</v>
      </c>
      <c r="I718" t="s">
        <v>1876</v>
      </c>
      <c r="J718">
        <v>31950</v>
      </c>
      <c r="K718" t="s">
        <v>284</v>
      </c>
      <c r="L718" t="s">
        <v>549</v>
      </c>
      <c r="M718" t="s">
        <v>550</v>
      </c>
      <c r="N718" t="s">
        <v>136</v>
      </c>
      <c r="O718" t="s">
        <v>283</v>
      </c>
      <c r="P718" t="s">
        <v>1877</v>
      </c>
      <c r="Q718" t="s">
        <v>2945</v>
      </c>
      <c r="R718" t="s">
        <v>626</v>
      </c>
      <c r="S718">
        <v>4500</v>
      </c>
      <c r="T718" t="s">
        <v>1931</v>
      </c>
      <c r="U718" s="4">
        <v>45786.488182870373</v>
      </c>
      <c r="V718" t="str">
        <f>IFERROR(VLOOKUP(B718,#REF!,1,0),"")</f>
        <v/>
      </c>
      <c r="W718" t="str" cm="1">
        <f t="array" ref="W718">IFERROR(_xlfn.IFS(AND(V718="",X718&lt;&gt;"王园园组",X718&lt;&gt;"other"),K718,AND(V718="",X718="王园园组"),G718),"other")</f>
        <v>other</v>
      </c>
      <c r="X718" t="str" cm="1">
        <f t="array" ref="X718">IFERROR(_xlfn.IFS(AND(V718="",IFERROR(VLOOKUP(N718,#REF!,1,0),1)&lt;&gt;1),N718,AND(V718="",I718="王园园组"),"王园园组"),"other")</f>
        <v>other</v>
      </c>
      <c r="Y718">
        <f>IFERROR(_xlfn.XLOOKUP(MID(T718, FIND("#", SUBSTITUTE(T718, "-", "#", LEN(T718) - LEN(SUBSTITUTE(T718, "-", "")))) + 1, LEN(T718)),#REF!,#REF!),0)</f>
        <v>0</v>
      </c>
      <c r="Z718">
        <f>MONTH(续费明细实时[[#This Row],[success_time]])</f>
        <v>5</v>
      </c>
      <c r="AA718" s="8" t="e">
        <f>VLOOKUP(续费明细实时[[#This Row],[parent_user_id]],#REF!,27,0)</f>
        <v>#REF!</v>
      </c>
    </row>
    <row r="719" spans="1:27">
      <c r="A719" s="1">
        <v>45800</v>
      </c>
      <c r="B719" t="s">
        <v>15559</v>
      </c>
      <c r="C719" t="s">
        <v>15560</v>
      </c>
      <c r="D719" t="s">
        <v>1417</v>
      </c>
      <c r="E719" t="s">
        <v>1102</v>
      </c>
      <c r="F719">
        <v>120</v>
      </c>
      <c r="G719" t="s">
        <v>347</v>
      </c>
      <c r="H719" t="s">
        <v>559</v>
      </c>
      <c r="I719" t="s">
        <v>163</v>
      </c>
      <c r="J719">
        <v>10031</v>
      </c>
      <c r="K719" t="s">
        <v>347</v>
      </c>
      <c r="L719" t="s">
        <v>549</v>
      </c>
      <c r="M719" t="s">
        <v>559</v>
      </c>
      <c r="N719" t="s">
        <v>163</v>
      </c>
      <c r="O719" t="s">
        <v>472</v>
      </c>
      <c r="P719" t="s">
        <v>1877</v>
      </c>
      <c r="Q719" t="s">
        <v>15561</v>
      </c>
      <c r="R719" t="s">
        <v>626</v>
      </c>
      <c r="S719">
        <v>1412.773794</v>
      </c>
      <c r="T719" t="s">
        <v>1902</v>
      </c>
      <c r="U719" s="4">
        <v>45800.443391203706</v>
      </c>
      <c r="V719" t="str">
        <f>IFERROR(VLOOKUP(B719,#REF!,1,0),"")</f>
        <v/>
      </c>
      <c r="W719" t="str" cm="1">
        <f t="array" ref="W719">IFERROR(_xlfn.IFS(AND(V719="",X719&lt;&gt;"王园园组",X719&lt;&gt;"other"),K719,AND(V719="",X719="王园园组"),G719),"other")</f>
        <v>other</v>
      </c>
      <c r="X719" t="str" cm="1">
        <f t="array" ref="X719">IFERROR(_xlfn.IFS(AND(V719="",IFERROR(VLOOKUP(N719,#REF!,1,0),1)&lt;&gt;1),N719,AND(V719="",I719="王园园组"),"王园园组"),"other")</f>
        <v>other</v>
      </c>
      <c r="Y719">
        <f>IFERROR(_xlfn.XLOOKUP(MID(T719, FIND("#", SUBSTITUTE(T719, "-", "#", LEN(T719) - LEN(SUBSTITUTE(T719, "-", "")))) + 1, LEN(T719)),#REF!,#REF!),0)</f>
        <v>0</v>
      </c>
      <c r="Z719">
        <f>MONTH(续费明细实时[[#This Row],[success_time]])</f>
        <v>5</v>
      </c>
      <c r="AA719" s="8" t="e">
        <f>VLOOKUP(续费明细实时[[#This Row],[parent_user_id]],#REF!,27,0)</f>
        <v>#REF!</v>
      </c>
    </row>
    <row r="720" spans="1:27">
      <c r="A720" s="1">
        <v>45788</v>
      </c>
      <c r="B720" t="s">
        <v>9303</v>
      </c>
      <c r="C720" t="s">
        <v>9304</v>
      </c>
      <c r="D720" t="s">
        <v>558</v>
      </c>
      <c r="E720" t="s">
        <v>546</v>
      </c>
      <c r="F720">
        <v>120</v>
      </c>
      <c r="G720" t="s">
        <v>338</v>
      </c>
      <c r="H720" t="s">
        <v>559</v>
      </c>
      <c r="I720" t="s">
        <v>504</v>
      </c>
      <c r="J720">
        <v>18090</v>
      </c>
      <c r="K720" t="s">
        <v>338</v>
      </c>
      <c r="L720" t="s">
        <v>549</v>
      </c>
      <c r="M720" t="s">
        <v>559</v>
      </c>
      <c r="N720" t="s">
        <v>504</v>
      </c>
      <c r="O720" t="s">
        <v>325</v>
      </c>
      <c r="P720" t="s">
        <v>1877</v>
      </c>
      <c r="Q720" t="s">
        <v>9305</v>
      </c>
      <c r="R720" t="s">
        <v>626</v>
      </c>
      <c r="S720">
        <v>2547.8197460000001</v>
      </c>
      <c r="T720" t="s">
        <v>1896</v>
      </c>
      <c r="U720" s="4">
        <v>45788.698657407411</v>
      </c>
      <c r="V720" t="str">
        <f>IFERROR(VLOOKUP(B720,#REF!,1,0),"")</f>
        <v/>
      </c>
      <c r="W720" t="str" cm="1">
        <f t="array" ref="W720">IFERROR(_xlfn.IFS(AND(V720="",X720&lt;&gt;"王园园组",X720&lt;&gt;"other"),K720,AND(V720="",X720="王园园组"),G720),"other")</f>
        <v>other</v>
      </c>
      <c r="X720" t="str" cm="1">
        <f t="array" ref="X720">IFERROR(_xlfn.IFS(AND(V720="",IFERROR(VLOOKUP(N720,#REF!,1,0),1)&lt;&gt;1),N720,AND(V720="",I720="王园园组"),"王园园组"),"other")</f>
        <v>other</v>
      </c>
      <c r="Y720">
        <f>IFERROR(_xlfn.XLOOKUP(MID(T720, FIND("#", SUBSTITUTE(T720, "-", "#", LEN(T720) - LEN(SUBSTITUTE(T720, "-", "")))) + 1, LEN(T720)),#REF!,#REF!),0)</f>
        <v>0</v>
      </c>
      <c r="Z720">
        <f>MONTH(续费明细实时[[#This Row],[success_time]])</f>
        <v>5</v>
      </c>
      <c r="AA720" s="8" t="e">
        <f>VLOOKUP(续费明细实时[[#This Row],[parent_user_id]],#REF!,27,0)</f>
        <v>#REF!</v>
      </c>
    </row>
    <row r="721" spans="1:27">
      <c r="A721" s="1">
        <v>45800</v>
      </c>
      <c r="B721" t="s">
        <v>16853</v>
      </c>
      <c r="C721" t="s">
        <v>16854</v>
      </c>
      <c r="D721" t="s">
        <v>632</v>
      </c>
      <c r="E721" t="s">
        <v>1959</v>
      </c>
      <c r="F721">
        <v>24</v>
      </c>
      <c r="G721" t="s">
        <v>1905</v>
      </c>
      <c r="H721" t="s">
        <v>559</v>
      </c>
      <c r="I721" t="s">
        <v>1876</v>
      </c>
      <c r="J721">
        <v>6143</v>
      </c>
      <c r="K721" t="s">
        <v>284</v>
      </c>
      <c r="L721" t="s">
        <v>549</v>
      </c>
      <c r="M721" t="s">
        <v>550</v>
      </c>
      <c r="N721" t="s">
        <v>136</v>
      </c>
      <c r="O721" t="s">
        <v>283</v>
      </c>
      <c r="P721" t="s">
        <v>1877</v>
      </c>
      <c r="Q721" t="s">
        <v>16855</v>
      </c>
      <c r="R721" t="s">
        <v>626</v>
      </c>
      <c r="S721">
        <v>865.2</v>
      </c>
      <c r="T721" t="s">
        <v>2201</v>
      </c>
      <c r="U721" s="4">
        <v>45800.25209490741</v>
      </c>
      <c r="V721" t="str">
        <f>IFERROR(VLOOKUP(B721,#REF!,1,0),"")</f>
        <v/>
      </c>
      <c r="W721" t="str" cm="1">
        <f t="array" ref="W721">IFERROR(_xlfn.IFS(AND(V721="",X721&lt;&gt;"王园园组",X721&lt;&gt;"other"),K721,AND(V721="",X721="王园园组"),G721),"other")</f>
        <v>other</v>
      </c>
      <c r="X721" t="str" cm="1">
        <f t="array" ref="X721">IFERROR(_xlfn.IFS(AND(V721="",IFERROR(VLOOKUP(N721,#REF!,1,0),1)&lt;&gt;1),N721,AND(V721="",I721="王园园组"),"王园园组"),"other")</f>
        <v>other</v>
      </c>
      <c r="Y721">
        <f>IFERROR(_xlfn.XLOOKUP(MID(T721, FIND("#", SUBSTITUTE(T721, "-", "#", LEN(T721) - LEN(SUBSTITUTE(T721, "-", "")))) + 1, LEN(T721)),#REF!,#REF!),0)</f>
        <v>0</v>
      </c>
      <c r="Z721">
        <f>MONTH(续费明细实时[[#This Row],[success_time]])</f>
        <v>5</v>
      </c>
      <c r="AA721" s="8" t="e">
        <f>VLOOKUP(续费明细实时[[#This Row],[parent_user_id]],#REF!,27,0)</f>
        <v>#REF!</v>
      </c>
    </row>
    <row r="722" spans="1:27">
      <c r="A722" s="1">
        <v>45793</v>
      </c>
      <c r="B722" t="s">
        <v>16856</v>
      </c>
      <c r="C722" t="s">
        <v>16857</v>
      </c>
      <c r="D722" t="s">
        <v>610</v>
      </c>
      <c r="E722" t="s">
        <v>546</v>
      </c>
      <c r="F722">
        <v>120</v>
      </c>
      <c r="G722" t="s">
        <v>1875</v>
      </c>
      <c r="H722" t="s">
        <v>559</v>
      </c>
      <c r="I722" t="s">
        <v>1876</v>
      </c>
      <c r="J722">
        <v>17946</v>
      </c>
      <c r="K722" t="s">
        <v>241</v>
      </c>
      <c r="L722" t="s">
        <v>549</v>
      </c>
      <c r="M722" t="s">
        <v>550</v>
      </c>
      <c r="N722" t="s">
        <v>551</v>
      </c>
      <c r="O722" t="s">
        <v>141</v>
      </c>
      <c r="P722" t="s">
        <v>1877</v>
      </c>
      <c r="Q722" t="s">
        <v>16858</v>
      </c>
      <c r="R722" t="s">
        <v>626</v>
      </c>
      <c r="S722">
        <v>2527.6042109999999</v>
      </c>
      <c r="T722" t="s">
        <v>1896</v>
      </c>
      <c r="U722" s="4">
        <v>45793.584756944445</v>
      </c>
      <c r="V722" t="str">
        <f>IFERROR(VLOOKUP(B722,#REF!,1,0),"")</f>
        <v/>
      </c>
      <c r="W722" t="str" cm="1">
        <f t="array" ref="W722">IFERROR(_xlfn.IFS(AND(V722="",X722&lt;&gt;"王园园组",X722&lt;&gt;"other"),K722,AND(V722="",X722="王园园组"),G722),"other")</f>
        <v>other</v>
      </c>
      <c r="X722" t="str" cm="1">
        <f t="array" ref="X722">IFERROR(_xlfn.IFS(AND(V722="",IFERROR(VLOOKUP(N722,#REF!,1,0),1)&lt;&gt;1),N722,AND(V722="",I722="王园园组"),"王园园组"),"other")</f>
        <v>other</v>
      </c>
      <c r="Y722">
        <f>IFERROR(_xlfn.XLOOKUP(MID(T722, FIND("#", SUBSTITUTE(T722, "-", "#", LEN(T722) - LEN(SUBSTITUTE(T722, "-", "")))) + 1, LEN(T722)),#REF!,#REF!),0)</f>
        <v>0</v>
      </c>
      <c r="Z722">
        <f>MONTH(续费明细实时[[#This Row],[success_time]])</f>
        <v>5</v>
      </c>
      <c r="AA722" s="8" t="e">
        <f>VLOOKUP(续费明细实时[[#This Row],[parent_user_id]],#REF!,27,0)</f>
        <v>#REF!</v>
      </c>
    </row>
    <row r="723" spans="1:27">
      <c r="A723" s="1">
        <v>45796</v>
      </c>
      <c r="B723" t="s">
        <v>16832</v>
      </c>
      <c r="C723" t="s">
        <v>16833</v>
      </c>
      <c r="D723" t="s">
        <v>578</v>
      </c>
      <c r="E723" t="s">
        <v>1102</v>
      </c>
      <c r="F723">
        <v>120</v>
      </c>
      <c r="G723" t="s">
        <v>350</v>
      </c>
      <c r="H723" t="s">
        <v>559</v>
      </c>
      <c r="I723" t="s">
        <v>163</v>
      </c>
      <c r="J723">
        <v>9940</v>
      </c>
      <c r="K723" t="s">
        <v>350</v>
      </c>
      <c r="L723" t="s">
        <v>549</v>
      </c>
      <c r="M723" t="s">
        <v>559</v>
      </c>
      <c r="N723" t="s">
        <v>163</v>
      </c>
      <c r="O723" t="s">
        <v>472</v>
      </c>
      <c r="P723" t="s">
        <v>1877</v>
      </c>
      <c r="Q723" t="s">
        <v>16834</v>
      </c>
      <c r="R723" t="s">
        <v>626</v>
      </c>
      <c r="S723">
        <v>1400</v>
      </c>
      <c r="T723" t="s">
        <v>1902</v>
      </c>
      <c r="U723" s="4">
        <v>45796.848020833335</v>
      </c>
      <c r="V723" t="str">
        <f>IFERROR(VLOOKUP(B723,#REF!,1,0),"")</f>
        <v/>
      </c>
      <c r="W723" t="str" cm="1">
        <f t="array" ref="W723">IFERROR(_xlfn.IFS(AND(V723="",X723&lt;&gt;"王园园组",X723&lt;&gt;"other"),K723,AND(V723="",X723="王园园组"),G723),"other")</f>
        <v>other</v>
      </c>
      <c r="X723" t="str" cm="1">
        <f t="array" ref="X723">IFERROR(_xlfn.IFS(AND(V723="",IFERROR(VLOOKUP(N723,#REF!,1,0),1)&lt;&gt;1),N723,AND(V723="",I723="王园园组"),"王园园组"),"other")</f>
        <v>other</v>
      </c>
      <c r="Y723">
        <f>IFERROR(_xlfn.XLOOKUP(MID(T723, FIND("#", SUBSTITUTE(T723, "-", "#", LEN(T723) - LEN(SUBSTITUTE(T723, "-", "")))) + 1, LEN(T723)),#REF!,#REF!),0)</f>
        <v>0</v>
      </c>
      <c r="Z723">
        <f>MONTH(续费明细实时[[#This Row],[success_time]])</f>
        <v>5</v>
      </c>
      <c r="AA723" s="8" t="e">
        <f>VLOOKUP(续费明细实时[[#This Row],[parent_user_id]],#REF!,27,0)</f>
        <v>#REF!</v>
      </c>
    </row>
    <row r="724" spans="1:27">
      <c r="A724" s="1">
        <v>45789</v>
      </c>
      <c r="B724" t="s">
        <v>11107</v>
      </c>
      <c r="C724" t="s">
        <v>11108</v>
      </c>
      <c r="D724" t="s">
        <v>548</v>
      </c>
      <c r="E724" t="s">
        <v>546</v>
      </c>
      <c r="F724">
        <v>240</v>
      </c>
      <c r="G724" t="s">
        <v>1929</v>
      </c>
      <c r="H724" t="s">
        <v>559</v>
      </c>
      <c r="I724" t="s">
        <v>1876</v>
      </c>
      <c r="J724">
        <v>31950</v>
      </c>
      <c r="K724" t="s">
        <v>217</v>
      </c>
      <c r="L724" t="s">
        <v>549</v>
      </c>
      <c r="M724" t="s">
        <v>550</v>
      </c>
      <c r="N724" t="s">
        <v>551</v>
      </c>
      <c r="O724" t="s">
        <v>145</v>
      </c>
      <c r="P724" t="s">
        <v>1877</v>
      </c>
      <c r="Q724" t="s">
        <v>11109</v>
      </c>
      <c r="R724" t="s">
        <v>626</v>
      </c>
      <c r="S724">
        <v>4500</v>
      </c>
      <c r="T724" t="s">
        <v>1931</v>
      </c>
      <c r="U724" s="4">
        <v>45789.501446759263</v>
      </c>
      <c r="V724" t="str">
        <f>IFERROR(VLOOKUP(B724,#REF!,1,0),"")</f>
        <v/>
      </c>
      <c r="W724" t="str" cm="1">
        <f t="array" ref="W724">IFERROR(_xlfn.IFS(AND(V724="",X724&lt;&gt;"王园园组",X724&lt;&gt;"other"),K724,AND(V724="",X724="王园园组"),G724),"other")</f>
        <v>other</v>
      </c>
      <c r="X724" t="str" cm="1">
        <f t="array" ref="X724">IFERROR(_xlfn.IFS(AND(V724="",IFERROR(VLOOKUP(N724,#REF!,1,0),1)&lt;&gt;1),N724,AND(V724="",I724="王园园组"),"王园园组"),"other")</f>
        <v>other</v>
      </c>
      <c r="Y724">
        <f>IFERROR(_xlfn.XLOOKUP(MID(T724, FIND("#", SUBSTITUTE(T724, "-", "#", LEN(T724) - LEN(SUBSTITUTE(T724, "-", "")))) + 1, LEN(T724)),#REF!,#REF!),0)</f>
        <v>0</v>
      </c>
      <c r="Z724">
        <f>MONTH(续费明细实时[[#This Row],[success_time]])</f>
        <v>5</v>
      </c>
      <c r="AA724" s="8" t="e">
        <f>VLOOKUP(续费明细实时[[#This Row],[parent_user_id]],#REF!,27,0)</f>
        <v>#REF!</v>
      </c>
    </row>
    <row r="725" spans="1:27">
      <c r="A725" s="1">
        <v>45797</v>
      </c>
      <c r="B725" t="s">
        <v>16823</v>
      </c>
      <c r="C725" t="s">
        <v>16824</v>
      </c>
      <c r="D725" t="s">
        <v>548</v>
      </c>
      <c r="E725" t="s">
        <v>546</v>
      </c>
      <c r="F725">
        <v>120</v>
      </c>
      <c r="G725" t="s">
        <v>2061</v>
      </c>
      <c r="H725" t="s">
        <v>559</v>
      </c>
      <c r="I725" t="s">
        <v>1876</v>
      </c>
      <c r="J725">
        <v>18283</v>
      </c>
      <c r="K725" t="s">
        <v>246</v>
      </c>
      <c r="L725" t="s">
        <v>549</v>
      </c>
      <c r="M725" t="s">
        <v>550</v>
      </c>
      <c r="N725" t="s">
        <v>551</v>
      </c>
      <c r="O725" t="s">
        <v>242</v>
      </c>
      <c r="P725" t="s">
        <v>1877</v>
      </c>
      <c r="Q725" t="s">
        <v>16825</v>
      </c>
      <c r="R725" t="s">
        <v>626</v>
      </c>
      <c r="S725">
        <v>2575</v>
      </c>
      <c r="T725" t="s">
        <v>1896</v>
      </c>
      <c r="U725" s="4">
        <v>45797.443368055552</v>
      </c>
      <c r="V725" t="str">
        <f>IFERROR(VLOOKUP(B725,#REF!,1,0),"")</f>
        <v/>
      </c>
      <c r="W725" t="str" cm="1">
        <f t="array" ref="W725">IFERROR(_xlfn.IFS(AND(V725="",X725&lt;&gt;"王园园组",X725&lt;&gt;"other"),K725,AND(V725="",X725="王园园组"),G725),"other")</f>
        <v>other</v>
      </c>
      <c r="X725" t="str" cm="1">
        <f t="array" ref="X725">IFERROR(_xlfn.IFS(AND(V725="",IFERROR(VLOOKUP(N725,#REF!,1,0),1)&lt;&gt;1),N725,AND(V725="",I725="王园园组"),"王园园组"),"other")</f>
        <v>other</v>
      </c>
      <c r="Y725">
        <f>IFERROR(_xlfn.XLOOKUP(MID(T725, FIND("#", SUBSTITUTE(T725, "-", "#", LEN(T725) - LEN(SUBSTITUTE(T725, "-", "")))) + 1, LEN(T725)),#REF!,#REF!),0)</f>
        <v>0</v>
      </c>
      <c r="Z725">
        <f>MONTH(续费明细实时[[#This Row],[success_time]])</f>
        <v>5</v>
      </c>
      <c r="AA725" s="8" t="e">
        <f>VLOOKUP(续费明细实时[[#This Row],[parent_user_id]],#REF!,27,0)</f>
        <v>#REF!</v>
      </c>
    </row>
    <row r="726" spans="1:27">
      <c r="A726" s="1">
        <v>45794</v>
      </c>
      <c r="B726" t="s">
        <v>16826</v>
      </c>
      <c r="C726" t="s">
        <v>16827</v>
      </c>
      <c r="D726" t="s">
        <v>610</v>
      </c>
      <c r="E726" t="s">
        <v>546</v>
      </c>
      <c r="F726">
        <v>120</v>
      </c>
      <c r="G726" t="s">
        <v>2079</v>
      </c>
      <c r="H726" t="s">
        <v>559</v>
      </c>
      <c r="I726" t="s">
        <v>1876</v>
      </c>
      <c r="J726">
        <v>18283</v>
      </c>
      <c r="K726" t="s">
        <v>717</v>
      </c>
      <c r="L726" t="s">
        <v>549</v>
      </c>
      <c r="M726" t="s">
        <v>550</v>
      </c>
      <c r="N726" t="s">
        <v>136</v>
      </c>
      <c r="O726" t="s">
        <v>143</v>
      </c>
      <c r="P726" t="s">
        <v>1877</v>
      </c>
      <c r="Q726" t="s">
        <v>16828</v>
      </c>
      <c r="R726" t="s">
        <v>626</v>
      </c>
      <c r="S726">
        <v>2575</v>
      </c>
      <c r="T726" t="s">
        <v>1896</v>
      </c>
      <c r="U726" s="4">
        <v>45794.603576388887</v>
      </c>
      <c r="V726" t="str">
        <f>IFERROR(VLOOKUP(B726,#REF!,1,0),"")</f>
        <v/>
      </c>
      <c r="W726" t="str" cm="1">
        <f t="array" ref="W726">IFERROR(_xlfn.IFS(AND(V726="",X726&lt;&gt;"王园园组",X726&lt;&gt;"other"),K726,AND(V726="",X726="王园园组"),G726),"other")</f>
        <v>other</v>
      </c>
      <c r="X726" t="str" cm="1">
        <f t="array" ref="X726">IFERROR(_xlfn.IFS(AND(V726="",IFERROR(VLOOKUP(N726,#REF!,1,0),1)&lt;&gt;1),N726,AND(V726="",I726="王园园组"),"王园园组"),"other")</f>
        <v>other</v>
      </c>
      <c r="Y726">
        <f>IFERROR(_xlfn.XLOOKUP(MID(T726, FIND("#", SUBSTITUTE(T726, "-", "#", LEN(T726) - LEN(SUBSTITUTE(T726, "-", "")))) + 1, LEN(T726)),#REF!,#REF!),0)</f>
        <v>0</v>
      </c>
      <c r="Z726">
        <f>MONTH(续费明细实时[[#This Row],[success_time]])</f>
        <v>5</v>
      </c>
      <c r="AA726" s="8" t="e">
        <f>VLOOKUP(续费明细实时[[#This Row],[parent_user_id]],#REF!,27,0)</f>
        <v>#REF!</v>
      </c>
    </row>
    <row r="727" spans="1:27">
      <c r="A727" s="1">
        <v>45788</v>
      </c>
      <c r="B727" t="s">
        <v>9267</v>
      </c>
      <c r="C727" t="s">
        <v>9268</v>
      </c>
      <c r="D727" t="s">
        <v>610</v>
      </c>
      <c r="E727" t="s">
        <v>546</v>
      </c>
      <c r="F727">
        <v>120</v>
      </c>
      <c r="G727" t="s">
        <v>2024</v>
      </c>
      <c r="H727" t="s">
        <v>559</v>
      </c>
      <c r="I727" t="s">
        <v>1876</v>
      </c>
      <c r="J727">
        <v>17946</v>
      </c>
      <c r="K727" t="s">
        <v>717</v>
      </c>
      <c r="L727" t="s">
        <v>549</v>
      </c>
      <c r="M727" t="s">
        <v>550</v>
      </c>
      <c r="N727" t="s">
        <v>136</v>
      </c>
      <c r="O727" t="s">
        <v>143</v>
      </c>
      <c r="P727" t="s">
        <v>1877</v>
      </c>
      <c r="Q727" t="s">
        <v>9269</v>
      </c>
      <c r="R727" t="s">
        <v>626</v>
      </c>
      <c r="S727">
        <v>2527.6042109999999</v>
      </c>
      <c r="T727" t="s">
        <v>1896</v>
      </c>
      <c r="U727" s="4">
        <v>45788.6953125</v>
      </c>
      <c r="V727" t="str">
        <f>IFERROR(VLOOKUP(B727,#REF!,1,0),"")</f>
        <v/>
      </c>
      <c r="W727" t="str" cm="1">
        <f t="array" ref="W727">IFERROR(_xlfn.IFS(AND(V727="",X727&lt;&gt;"王园园组",X727&lt;&gt;"other"),K727,AND(V727="",X727="王园园组"),G727),"other")</f>
        <v>other</v>
      </c>
      <c r="X727" t="str" cm="1">
        <f t="array" ref="X727">IFERROR(_xlfn.IFS(AND(V727="",IFERROR(VLOOKUP(N727,#REF!,1,0),1)&lt;&gt;1),N727,AND(V727="",I727="王园园组"),"王园园组"),"other")</f>
        <v>other</v>
      </c>
      <c r="Y727">
        <f>IFERROR(_xlfn.XLOOKUP(MID(T727, FIND("#", SUBSTITUTE(T727, "-", "#", LEN(T727) - LEN(SUBSTITUTE(T727, "-", "")))) + 1, LEN(T727)),#REF!,#REF!),0)</f>
        <v>0</v>
      </c>
      <c r="Z727">
        <f>MONTH(续费明细实时[[#This Row],[success_time]])</f>
        <v>5</v>
      </c>
      <c r="AA727" s="8" t="e">
        <f>VLOOKUP(续费明细实时[[#This Row],[parent_user_id]],#REF!,27,0)</f>
        <v>#REF!</v>
      </c>
    </row>
    <row r="728" spans="1:27">
      <c r="A728" s="1">
        <v>45789</v>
      </c>
      <c r="B728" t="s">
        <v>11676</v>
      </c>
      <c r="C728" t="s">
        <v>11677</v>
      </c>
      <c r="D728" t="s">
        <v>548</v>
      </c>
      <c r="E728" t="s">
        <v>546</v>
      </c>
      <c r="F728">
        <v>120</v>
      </c>
      <c r="G728" t="s">
        <v>1939</v>
      </c>
      <c r="H728" t="s">
        <v>559</v>
      </c>
      <c r="I728" t="s">
        <v>1876</v>
      </c>
      <c r="J728">
        <v>17750</v>
      </c>
      <c r="K728" t="s">
        <v>225</v>
      </c>
      <c r="L728" t="s">
        <v>549</v>
      </c>
      <c r="M728" t="s">
        <v>550</v>
      </c>
      <c r="N728" t="s">
        <v>551</v>
      </c>
      <c r="O728" t="s">
        <v>145</v>
      </c>
      <c r="P728" t="s">
        <v>1877</v>
      </c>
      <c r="Q728" t="s">
        <v>11678</v>
      </c>
      <c r="R728" t="s">
        <v>626</v>
      </c>
      <c r="S728">
        <v>2500</v>
      </c>
      <c r="T728" t="s">
        <v>1896</v>
      </c>
      <c r="U728" s="4">
        <v>45789.391481481478</v>
      </c>
      <c r="V728" t="str">
        <f>IFERROR(VLOOKUP(B728,#REF!,1,0),"")</f>
        <v/>
      </c>
      <c r="W728" t="str" cm="1">
        <f t="array" ref="W728">IFERROR(_xlfn.IFS(AND(V728="",X728&lt;&gt;"王园园组",X728&lt;&gt;"other"),K728,AND(V728="",X728="王园园组"),G728),"other")</f>
        <v>other</v>
      </c>
      <c r="X728" t="str" cm="1">
        <f t="array" ref="X728">IFERROR(_xlfn.IFS(AND(V728="",IFERROR(VLOOKUP(N728,#REF!,1,0),1)&lt;&gt;1),N728,AND(V728="",I728="王园园组"),"王园园组"),"other")</f>
        <v>other</v>
      </c>
      <c r="Y728">
        <f>IFERROR(_xlfn.XLOOKUP(MID(T728, FIND("#", SUBSTITUTE(T728, "-", "#", LEN(T728) - LEN(SUBSTITUTE(T728, "-", "")))) + 1, LEN(T728)),#REF!,#REF!),0)</f>
        <v>0</v>
      </c>
      <c r="Z728">
        <f>MONTH(续费明细实时[[#This Row],[success_time]])</f>
        <v>5</v>
      </c>
      <c r="AA728" s="8" t="e">
        <f>VLOOKUP(续费明细实时[[#This Row],[parent_user_id]],#REF!,27,0)</f>
        <v>#REF!</v>
      </c>
    </row>
    <row r="729" spans="1:27">
      <c r="A729" s="1">
        <v>45804</v>
      </c>
      <c r="B729" t="s">
        <v>29716</v>
      </c>
      <c r="C729" t="s">
        <v>29717</v>
      </c>
      <c r="D729" t="s">
        <v>548</v>
      </c>
      <c r="E729" t="s">
        <v>546</v>
      </c>
      <c r="F729">
        <v>60</v>
      </c>
      <c r="G729" t="s">
        <v>1894</v>
      </c>
      <c r="H729" t="s">
        <v>559</v>
      </c>
      <c r="I729" t="s">
        <v>1876</v>
      </c>
      <c r="J729">
        <v>10650</v>
      </c>
      <c r="K729" t="s">
        <v>223</v>
      </c>
      <c r="L729" t="s">
        <v>549</v>
      </c>
      <c r="M729" t="s">
        <v>550</v>
      </c>
      <c r="N729" t="s">
        <v>551</v>
      </c>
      <c r="O729" t="s">
        <v>145</v>
      </c>
      <c r="P729" t="s">
        <v>1877</v>
      </c>
      <c r="Q729" t="s">
        <v>29718</v>
      </c>
      <c r="R729" t="s">
        <v>626</v>
      </c>
      <c r="S729">
        <v>1500</v>
      </c>
      <c r="T729" t="s">
        <v>1891</v>
      </c>
      <c r="U729" s="4">
        <v>45804.484432870369</v>
      </c>
      <c r="V729" t="str">
        <f>IFERROR(VLOOKUP(B729,#REF!,1,0),"")</f>
        <v/>
      </c>
      <c r="W729" t="str" cm="1">
        <f t="array" ref="W729">IFERROR(_xlfn.IFS(AND(V729="",X729&lt;&gt;"王园园组",X729&lt;&gt;"other"),K729,AND(V729="",X729="王园园组"),G729),"other")</f>
        <v>other</v>
      </c>
      <c r="X729" t="str" cm="1">
        <f t="array" ref="X729">IFERROR(_xlfn.IFS(AND(V729="",IFERROR(VLOOKUP(N729,#REF!,1,0),1)&lt;&gt;1),N729,AND(V729="",I729="王园园组"),"王园园组"),"other")</f>
        <v>other</v>
      </c>
      <c r="Y729">
        <f>IFERROR(_xlfn.XLOOKUP(MID(T729, FIND("#", SUBSTITUTE(T729, "-", "#", LEN(T729) - LEN(SUBSTITUTE(T729, "-", "")))) + 1, LEN(T729)),#REF!,#REF!),0)</f>
        <v>0</v>
      </c>
      <c r="Z729">
        <f>MONTH(续费明细实时[[#This Row],[success_time]])</f>
        <v>5</v>
      </c>
      <c r="AA729" s="8" t="e">
        <f>VLOOKUP(续费明细实时[[#This Row],[parent_user_id]],#REF!,27,0)</f>
        <v>#REF!</v>
      </c>
    </row>
    <row r="730" spans="1:27">
      <c r="A730" s="1">
        <v>45787</v>
      </c>
      <c r="B730" t="s">
        <v>9264</v>
      </c>
      <c r="C730" t="s">
        <v>9265</v>
      </c>
      <c r="D730" t="s">
        <v>886</v>
      </c>
      <c r="E730" t="s">
        <v>546</v>
      </c>
      <c r="F730">
        <v>120</v>
      </c>
      <c r="G730" t="s">
        <v>1946</v>
      </c>
      <c r="H730" t="s">
        <v>559</v>
      </c>
      <c r="I730" t="s">
        <v>1876</v>
      </c>
      <c r="J730">
        <v>17750</v>
      </c>
      <c r="K730" t="s">
        <v>293</v>
      </c>
      <c r="L730" t="s">
        <v>549</v>
      </c>
      <c r="M730" t="s">
        <v>550</v>
      </c>
      <c r="N730" t="s">
        <v>136</v>
      </c>
      <c r="O730" t="s">
        <v>292</v>
      </c>
      <c r="P730" t="s">
        <v>1877</v>
      </c>
      <c r="Q730" t="s">
        <v>9266</v>
      </c>
      <c r="R730" t="s">
        <v>626</v>
      </c>
      <c r="S730">
        <v>2500</v>
      </c>
      <c r="T730" t="s">
        <v>1896</v>
      </c>
      <c r="U730" s="4">
        <v>45787.849930555552</v>
      </c>
      <c r="V730" t="str">
        <f>IFERROR(VLOOKUP(B730,#REF!,1,0),"")</f>
        <v/>
      </c>
      <c r="W730" t="str" cm="1">
        <f t="array" ref="W730">IFERROR(_xlfn.IFS(AND(V730="",X730&lt;&gt;"王园园组",X730&lt;&gt;"other"),K730,AND(V730="",X730="王园园组"),G730),"other")</f>
        <v>other</v>
      </c>
      <c r="X730" t="str" cm="1">
        <f t="array" ref="X730">IFERROR(_xlfn.IFS(AND(V730="",IFERROR(VLOOKUP(N730,#REF!,1,0),1)&lt;&gt;1),N730,AND(V730="",I730="王园园组"),"王园园组"),"other")</f>
        <v>other</v>
      </c>
      <c r="Y730">
        <f>IFERROR(_xlfn.XLOOKUP(MID(T730, FIND("#", SUBSTITUTE(T730, "-", "#", LEN(T730) - LEN(SUBSTITUTE(T730, "-", "")))) + 1, LEN(T730)),#REF!,#REF!),0)</f>
        <v>0</v>
      </c>
      <c r="Z730">
        <f>MONTH(续费明细实时[[#This Row],[success_time]])</f>
        <v>5</v>
      </c>
      <c r="AA730" s="8" t="e">
        <f>VLOOKUP(续费明细实时[[#This Row],[parent_user_id]],#REF!,27,0)</f>
        <v>#REF!</v>
      </c>
    </row>
    <row r="731" spans="1:27">
      <c r="A731" s="1">
        <v>45785</v>
      </c>
      <c r="B731" t="s">
        <v>2816</v>
      </c>
      <c r="C731" t="s">
        <v>2817</v>
      </c>
      <c r="D731" t="s">
        <v>548</v>
      </c>
      <c r="E731" t="s">
        <v>546</v>
      </c>
      <c r="F731">
        <v>120</v>
      </c>
      <c r="G731" t="s">
        <v>2046</v>
      </c>
      <c r="H731" t="s">
        <v>559</v>
      </c>
      <c r="I731" t="s">
        <v>1876</v>
      </c>
      <c r="J731">
        <v>18283</v>
      </c>
      <c r="K731" t="s">
        <v>212</v>
      </c>
      <c r="L731" t="s">
        <v>549</v>
      </c>
      <c r="M731" t="s">
        <v>550</v>
      </c>
      <c r="N731" t="s">
        <v>551</v>
      </c>
      <c r="O731" t="s">
        <v>149</v>
      </c>
      <c r="P731" t="s">
        <v>1877</v>
      </c>
      <c r="Q731" t="s">
        <v>2818</v>
      </c>
      <c r="R731" t="s">
        <v>626</v>
      </c>
      <c r="S731">
        <v>2575</v>
      </c>
      <c r="T731" t="s">
        <v>1896</v>
      </c>
      <c r="U731" s="4">
        <v>45785.956423611111</v>
      </c>
      <c r="V731" t="str">
        <f>IFERROR(VLOOKUP(B731,#REF!,1,0),"")</f>
        <v/>
      </c>
      <c r="W731" t="str" cm="1">
        <f t="array" ref="W731">IFERROR(_xlfn.IFS(AND(V731="",X731&lt;&gt;"王园园组",X731&lt;&gt;"other"),K731,AND(V731="",X731="王园园组"),G731),"other")</f>
        <v>other</v>
      </c>
      <c r="X731" t="str" cm="1">
        <f t="array" ref="X731">IFERROR(_xlfn.IFS(AND(V731="",IFERROR(VLOOKUP(N731,#REF!,1,0),1)&lt;&gt;1),N731,AND(V731="",I731="王园园组"),"王园园组"),"other")</f>
        <v>other</v>
      </c>
      <c r="Y731">
        <f>IFERROR(_xlfn.XLOOKUP(MID(T731, FIND("#", SUBSTITUTE(T731, "-", "#", LEN(T731) - LEN(SUBSTITUTE(T731, "-", "")))) + 1, LEN(T731)),#REF!,#REF!),0)</f>
        <v>0</v>
      </c>
      <c r="Z731">
        <f>MONTH(续费明细实时[[#This Row],[success_time]])</f>
        <v>5</v>
      </c>
      <c r="AA731" s="8" t="e">
        <f>VLOOKUP(续费明细实时[[#This Row],[parent_user_id]],#REF!,27,0)</f>
        <v>#REF!</v>
      </c>
    </row>
    <row r="732" spans="1:27">
      <c r="A732" s="1">
        <v>45799</v>
      </c>
      <c r="B732" t="s">
        <v>16771</v>
      </c>
      <c r="C732" t="s">
        <v>16772</v>
      </c>
      <c r="D732" t="s">
        <v>648</v>
      </c>
      <c r="E732" t="s">
        <v>546</v>
      </c>
      <c r="F732">
        <v>360</v>
      </c>
      <c r="G732" t="s">
        <v>2035</v>
      </c>
      <c r="H732" t="s">
        <v>559</v>
      </c>
      <c r="I732" t="s">
        <v>1876</v>
      </c>
      <c r="J732">
        <v>46150</v>
      </c>
      <c r="K732" t="s">
        <v>239</v>
      </c>
      <c r="L732" t="s">
        <v>549</v>
      </c>
      <c r="M732" t="s">
        <v>550</v>
      </c>
      <c r="N732" t="s">
        <v>551</v>
      </c>
      <c r="O732" t="s">
        <v>141</v>
      </c>
      <c r="P732" t="s">
        <v>1877</v>
      </c>
      <c r="Q732" t="s">
        <v>16773</v>
      </c>
      <c r="R732" t="s">
        <v>626</v>
      </c>
      <c r="S732">
        <v>6500</v>
      </c>
      <c r="T732" t="s">
        <v>2193</v>
      </c>
      <c r="U732" s="4">
        <v>45799.012442129628</v>
      </c>
      <c r="V732" t="str">
        <f>IFERROR(VLOOKUP(B732,#REF!,1,0),"")</f>
        <v/>
      </c>
      <c r="W732" t="str" cm="1">
        <f t="array" ref="W732">IFERROR(_xlfn.IFS(AND(V732="",X732&lt;&gt;"王园园组",X732&lt;&gt;"other"),K732,AND(V732="",X732="王园园组"),G732),"other")</f>
        <v>other</v>
      </c>
      <c r="X732" t="str" cm="1">
        <f t="array" ref="X732">IFERROR(_xlfn.IFS(AND(V732="",IFERROR(VLOOKUP(N732,#REF!,1,0),1)&lt;&gt;1),N732,AND(V732="",I732="王园园组"),"王园园组"),"other")</f>
        <v>other</v>
      </c>
      <c r="Y732">
        <f>IFERROR(_xlfn.XLOOKUP(MID(T732, FIND("#", SUBSTITUTE(T732, "-", "#", LEN(T732) - LEN(SUBSTITUTE(T732, "-", "")))) + 1, LEN(T732)),#REF!,#REF!),0)</f>
        <v>0</v>
      </c>
      <c r="Z732">
        <f>MONTH(续费明细实时[[#This Row],[success_time]])</f>
        <v>5</v>
      </c>
      <c r="AA732" s="8" t="e">
        <f>VLOOKUP(续费明细实时[[#This Row],[parent_user_id]],#REF!,27,0)</f>
        <v>#REF!</v>
      </c>
    </row>
    <row r="733" spans="1:27">
      <c r="A733" s="1">
        <v>45799</v>
      </c>
      <c r="B733" t="s">
        <v>16774</v>
      </c>
      <c r="C733" t="s">
        <v>16775</v>
      </c>
      <c r="D733" t="s">
        <v>695</v>
      </c>
      <c r="E733" t="s">
        <v>546</v>
      </c>
      <c r="F733">
        <v>60</v>
      </c>
      <c r="G733" t="s">
        <v>1917</v>
      </c>
      <c r="H733" t="s">
        <v>559</v>
      </c>
      <c r="I733" t="s">
        <v>1876</v>
      </c>
      <c r="J733">
        <v>10650</v>
      </c>
      <c r="K733" t="s">
        <v>298</v>
      </c>
      <c r="L733" t="s">
        <v>549</v>
      </c>
      <c r="M733" t="s">
        <v>550</v>
      </c>
      <c r="N733" t="s">
        <v>136</v>
      </c>
      <c r="O733" t="s">
        <v>143</v>
      </c>
      <c r="P733" t="s">
        <v>1877</v>
      </c>
      <c r="Q733" t="s">
        <v>16776</v>
      </c>
      <c r="R733" t="s">
        <v>626</v>
      </c>
      <c r="S733">
        <v>1500</v>
      </c>
      <c r="T733" t="s">
        <v>1891</v>
      </c>
      <c r="U733" s="4">
        <v>45799.699016203704</v>
      </c>
      <c r="V733" t="str">
        <f>IFERROR(VLOOKUP(B733,#REF!,1,0),"")</f>
        <v/>
      </c>
      <c r="W733" t="str" cm="1">
        <f t="array" ref="W733">IFERROR(_xlfn.IFS(AND(V733="",X733&lt;&gt;"王园园组",X733&lt;&gt;"other"),K733,AND(V733="",X733="王园园组"),G733),"other")</f>
        <v>other</v>
      </c>
      <c r="X733" t="str" cm="1">
        <f t="array" ref="X733">IFERROR(_xlfn.IFS(AND(V733="",IFERROR(VLOOKUP(N733,#REF!,1,0),1)&lt;&gt;1),N733,AND(V733="",I733="王园园组"),"王园园组"),"other")</f>
        <v>other</v>
      </c>
      <c r="Y733">
        <f>IFERROR(_xlfn.XLOOKUP(MID(T733, FIND("#", SUBSTITUTE(T733, "-", "#", LEN(T733) - LEN(SUBSTITUTE(T733, "-", "")))) + 1, LEN(T733)),#REF!,#REF!),0)</f>
        <v>0</v>
      </c>
      <c r="Z733">
        <f>MONTH(续费明细实时[[#This Row],[success_time]])</f>
        <v>5</v>
      </c>
      <c r="AA733" s="8" t="e">
        <f>VLOOKUP(续费明细实时[[#This Row],[parent_user_id]],#REF!,27,0)</f>
        <v>#REF!</v>
      </c>
    </row>
    <row r="734" spans="1:27">
      <c r="A734" s="1">
        <v>45798</v>
      </c>
      <c r="B734" t="s">
        <v>16850</v>
      </c>
      <c r="C734" t="s">
        <v>16851</v>
      </c>
      <c r="D734" t="s">
        <v>578</v>
      </c>
      <c r="E734" t="s">
        <v>546</v>
      </c>
      <c r="F734">
        <v>60</v>
      </c>
      <c r="G734" t="s">
        <v>2178</v>
      </c>
      <c r="H734" t="s">
        <v>559</v>
      </c>
      <c r="I734" t="s">
        <v>1876</v>
      </c>
      <c r="J734">
        <v>10970</v>
      </c>
      <c r="K734" t="s">
        <v>291</v>
      </c>
      <c r="L734" t="s">
        <v>549</v>
      </c>
      <c r="M734" t="s">
        <v>550</v>
      </c>
      <c r="N734" t="s">
        <v>136</v>
      </c>
      <c r="O734" t="s">
        <v>292</v>
      </c>
      <c r="P734" t="s">
        <v>1877</v>
      </c>
      <c r="Q734" t="s">
        <v>16852</v>
      </c>
      <c r="R734" t="s">
        <v>626</v>
      </c>
      <c r="S734">
        <v>1545</v>
      </c>
      <c r="T734" t="s">
        <v>1891</v>
      </c>
      <c r="U734" s="4">
        <v>45798.672303240739</v>
      </c>
      <c r="V734" t="str">
        <f>IFERROR(VLOOKUP(B734,#REF!,1,0),"")</f>
        <v/>
      </c>
      <c r="W734" t="str" cm="1">
        <f t="array" ref="W734">IFERROR(_xlfn.IFS(AND(V734="",X734&lt;&gt;"王园园组",X734&lt;&gt;"other"),K734,AND(V734="",X734="王园园组"),G734),"other")</f>
        <v>other</v>
      </c>
      <c r="X734" t="str" cm="1">
        <f t="array" ref="X734">IFERROR(_xlfn.IFS(AND(V734="",IFERROR(VLOOKUP(N734,#REF!,1,0),1)&lt;&gt;1),N734,AND(V734="",I734="王园园组"),"王园园组"),"other")</f>
        <v>other</v>
      </c>
      <c r="Y734">
        <f>IFERROR(_xlfn.XLOOKUP(MID(T734, FIND("#", SUBSTITUTE(T734, "-", "#", LEN(T734) - LEN(SUBSTITUTE(T734, "-", "")))) + 1, LEN(T734)),#REF!,#REF!),0)</f>
        <v>0</v>
      </c>
      <c r="Z734">
        <f>MONTH(续费明细实时[[#This Row],[success_time]])</f>
        <v>5</v>
      </c>
      <c r="AA734" s="8" t="e">
        <f>VLOOKUP(续费明细实时[[#This Row],[parent_user_id]],#REF!,27,0)</f>
        <v>#REF!</v>
      </c>
    </row>
    <row r="735" spans="1:27">
      <c r="A735" s="1">
        <v>45801</v>
      </c>
      <c r="B735" t="s">
        <v>16780</v>
      </c>
      <c r="C735" t="s">
        <v>16781</v>
      </c>
      <c r="D735" t="s">
        <v>548</v>
      </c>
      <c r="E735" t="s">
        <v>546</v>
      </c>
      <c r="F735">
        <v>60</v>
      </c>
      <c r="G735" t="s">
        <v>1883</v>
      </c>
      <c r="H735" t="s">
        <v>559</v>
      </c>
      <c r="I735" t="s">
        <v>1876</v>
      </c>
      <c r="J735">
        <v>10970</v>
      </c>
      <c r="K735" t="s">
        <v>187</v>
      </c>
      <c r="L735" t="s">
        <v>549</v>
      </c>
      <c r="M735" t="s">
        <v>559</v>
      </c>
      <c r="N735" t="s">
        <v>469</v>
      </c>
      <c r="O735" t="s">
        <v>180</v>
      </c>
      <c r="P735" t="s">
        <v>1877</v>
      </c>
      <c r="Q735" t="s">
        <v>16782</v>
      </c>
      <c r="R735" t="s">
        <v>626</v>
      </c>
      <c r="S735">
        <v>1545</v>
      </c>
      <c r="T735" t="s">
        <v>1891</v>
      </c>
      <c r="U735" s="4">
        <v>45801.369085648148</v>
      </c>
      <c r="V735" t="str">
        <f>IFERROR(VLOOKUP(B735,#REF!,1,0),"")</f>
        <v/>
      </c>
      <c r="W735" t="str" cm="1">
        <f t="array" ref="W735">IFERROR(_xlfn.IFS(AND(V735="",X735&lt;&gt;"王园园组",X735&lt;&gt;"other"),K735,AND(V735="",X735="王园园组"),G735),"other")</f>
        <v>other</v>
      </c>
      <c r="X735" t="str" cm="1">
        <f t="array" ref="X735">IFERROR(_xlfn.IFS(AND(V735="",IFERROR(VLOOKUP(N735,#REF!,1,0),1)&lt;&gt;1),N735,AND(V735="",I735="王园园组"),"王园园组"),"other")</f>
        <v>other</v>
      </c>
      <c r="Y735">
        <f>IFERROR(_xlfn.XLOOKUP(MID(T735, FIND("#", SUBSTITUTE(T735, "-", "#", LEN(T735) - LEN(SUBSTITUTE(T735, "-", "")))) + 1, LEN(T735)),#REF!,#REF!),0)</f>
        <v>0</v>
      </c>
      <c r="Z735">
        <f>MONTH(续费明细实时[[#This Row],[success_time]])</f>
        <v>5</v>
      </c>
      <c r="AA735" s="8" t="e">
        <f>VLOOKUP(续费明细实时[[#This Row],[parent_user_id]],#REF!,27,0)</f>
        <v>#REF!</v>
      </c>
    </row>
    <row r="736" spans="1:27">
      <c r="A736" s="1">
        <v>45805</v>
      </c>
      <c r="B736" t="s">
        <v>29719</v>
      </c>
      <c r="C736" t="s">
        <v>29720</v>
      </c>
      <c r="D736" t="s">
        <v>558</v>
      </c>
      <c r="E736" t="s">
        <v>546</v>
      </c>
      <c r="F736">
        <v>60</v>
      </c>
      <c r="G736" t="s">
        <v>337</v>
      </c>
      <c r="H736" t="s">
        <v>559</v>
      </c>
      <c r="I736" t="s">
        <v>504</v>
      </c>
      <c r="J736">
        <v>12185</v>
      </c>
      <c r="K736" t="s">
        <v>337</v>
      </c>
      <c r="L736" t="s">
        <v>549</v>
      </c>
      <c r="M736" t="s">
        <v>559</v>
      </c>
      <c r="N736" t="s">
        <v>504</v>
      </c>
      <c r="O736" t="s">
        <v>325</v>
      </c>
      <c r="P736" t="s">
        <v>1877</v>
      </c>
      <c r="Q736" t="s">
        <v>29721</v>
      </c>
      <c r="R736" t="s">
        <v>626</v>
      </c>
      <c r="S736">
        <v>1716.264224</v>
      </c>
      <c r="T736" t="s">
        <v>1891</v>
      </c>
      <c r="U736" s="4">
        <v>45805.79451388889</v>
      </c>
      <c r="V736" t="str">
        <f>IFERROR(VLOOKUP(B736,#REF!,1,0),"")</f>
        <v/>
      </c>
      <c r="W736" t="str" cm="1">
        <f t="array" ref="W736">IFERROR(_xlfn.IFS(AND(V736="",X736&lt;&gt;"王园园组",X736&lt;&gt;"other"),K736,AND(V736="",X736="王园园组"),G736),"other")</f>
        <v>other</v>
      </c>
      <c r="X736" t="str" cm="1">
        <f t="array" ref="X736">IFERROR(_xlfn.IFS(AND(V736="",IFERROR(VLOOKUP(N736,#REF!,1,0),1)&lt;&gt;1),N736,AND(V736="",I736="王园园组"),"王园园组"),"other")</f>
        <v>other</v>
      </c>
      <c r="Y736">
        <f>IFERROR(_xlfn.XLOOKUP(MID(T736, FIND("#", SUBSTITUTE(T736, "-", "#", LEN(T736) - LEN(SUBSTITUTE(T736, "-", "")))) + 1, LEN(T736)),#REF!,#REF!),0)</f>
        <v>0</v>
      </c>
      <c r="Z736">
        <f>MONTH(续费明细实时[[#This Row],[success_time]])</f>
        <v>5</v>
      </c>
      <c r="AA736" s="8" t="e">
        <f>VLOOKUP(续费明细实时[[#This Row],[parent_user_id]],#REF!,27,0)</f>
        <v>#REF!</v>
      </c>
    </row>
    <row r="737" spans="1:27" hidden="1">
      <c r="A737" s="1">
        <v>45796</v>
      </c>
      <c r="B737" t="s">
        <v>16783</v>
      </c>
      <c r="C737" t="s">
        <v>16784</v>
      </c>
      <c r="D737" t="s">
        <v>961</v>
      </c>
      <c r="E737" t="s">
        <v>546</v>
      </c>
      <c r="F737">
        <v>120</v>
      </c>
      <c r="G737" t="s">
        <v>354</v>
      </c>
      <c r="H737" t="s">
        <v>559</v>
      </c>
      <c r="I737" t="s">
        <v>163</v>
      </c>
      <c r="J737">
        <v>17750</v>
      </c>
      <c r="K737" t="s">
        <v>626</v>
      </c>
      <c r="L737" t="s">
        <v>649</v>
      </c>
      <c r="M737" t="s">
        <v>649</v>
      </c>
      <c r="N737" t="s">
        <v>649</v>
      </c>
      <c r="O737" t="s">
        <v>649</v>
      </c>
      <c r="P737" t="s">
        <v>1877</v>
      </c>
      <c r="Q737" t="s">
        <v>16785</v>
      </c>
      <c r="R737" t="s">
        <v>626</v>
      </c>
      <c r="S737">
        <v>2500</v>
      </c>
      <c r="T737" t="s">
        <v>1896</v>
      </c>
      <c r="U737" s="4">
        <v>45796.606585648151</v>
      </c>
      <c r="V737" t="str">
        <f>IFERROR(VLOOKUP(B737,#REF!,1,0),"")</f>
        <v/>
      </c>
      <c r="W737" t="str" cm="1">
        <f t="array" ref="W737">IFERROR(_xlfn.IFS(AND(V737="",X737&lt;&gt;"王园园组",X737&lt;&gt;"other"),K737,AND(V737="",X737="王园园组"),G737),"other")</f>
        <v>other</v>
      </c>
      <c r="X737" t="str" cm="1">
        <f t="array" ref="X737">IFERROR(_xlfn.IFS(AND(V737="",IFERROR(VLOOKUP(N737,#REF!,1,0),1)&lt;&gt;1),N737,AND(V737="",I737="王园园组"),"王园园组"),"other")</f>
        <v>other</v>
      </c>
      <c r="Y737">
        <f>IFERROR(_xlfn.XLOOKUP(MID(T737, FIND("#", SUBSTITUTE(T737, "-", "#", LEN(T737) - LEN(SUBSTITUTE(T737, "-", "")))) + 1, LEN(T737)),#REF!,#REF!),0)</f>
        <v>0</v>
      </c>
      <c r="Z737">
        <f>MONTH(续费明细实时[[#This Row],[success_time]])</f>
        <v>5</v>
      </c>
      <c r="AA737" s="8" t="e">
        <f>VLOOKUP(续费明细实时[[#This Row],[parent_user_id]],#REF!,27,0)</f>
        <v>#REF!</v>
      </c>
    </row>
    <row r="738" spans="1:27">
      <c r="A738" s="1">
        <v>45796</v>
      </c>
      <c r="B738" t="s">
        <v>16814</v>
      </c>
      <c r="C738" t="s">
        <v>16815</v>
      </c>
      <c r="D738" t="s">
        <v>548</v>
      </c>
      <c r="E738" t="s">
        <v>546</v>
      </c>
      <c r="F738">
        <v>120</v>
      </c>
      <c r="G738" t="s">
        <v>2005</v>
      </c>
      <c r="H738" t="s">
        <v>559</v>
      </c>
      <c r="I738" t="s">
        <v>1876</v>
      </c>
      <c r="J738">
        <v>17750</v>
      </c>
      <c r="K738" t="s">
        <v>218</v>
      </c>
      <c r="L738" t="s">
        <v>549</v>
      </c>
      <c r="M738" t="s">
        <v>550</v>
      </c>
      <c r="N738" t="s">
        <v>551</v>
      </c>
      <c r="O738" t="s">
        <v>145</v>
      </c>
      <c r="P738" t="s">
        <v>1877</v>
      </c>
      <c r="Q738" t="s">
        <v>16816</v>
      </c>
      <c r="R738" t="s">
        <v>626</v>
      </c>
      <c r="S738">
        <v>2500</v>
      </c>
      <c r="T738" t="s">
        <v>1896</v>
      </c>
      <c r="U738" s="4">
        <v>45796.466979166667</v>
      </c>
      <c r="V738" t="str">
        <f>IFERROR(VLOOKUP(B738,#REF!,1,0),"")</f>
        <v/>
      </c>
      <c r="W738" t="str" cm="1">
        <f t="array" ref="W738">IFERROR(_xlfn.IFS(AND(V738="",X738&lt;&gt;"王园园组",X738&lt;&gt;"other"),K738,AND(V738="",X738="王园园组"),G738),"other")</f>
        <v>other</v>
      </c>
      <c r="X738" t="str" cm="1">
        <f t="array" ref="X738">IFERROR(_xlfn.IFS(AND(V738="",IFERROR(VLOOKUP(N738,#REF!,1,0),1)&lt;&gt;1),N738,AND(V738="",I738="王园园组"),"王园园组"),"other")</f>
        <v>other</v>
      </c>
      <c r="Y738">
        <f>IFERROR(_xlfn.XLOOKUP(MID(T738, FIND("#", SUBSTITUTE(T738, "-", "#", LEN(T738) - LEN(SUBSTITUTE(T738, "-", "")))) + 1, LEN(T738)),#REF!,#REF!),0)</f>
        <v>0</v>
      </c>
      <c r="Z738">
        <f>MONTH(续费明细实时[[#This Row],[success_time]])</f>
        <v>5</v>
      </c>
      <c r="AA738" s="8" t="e">
        <f>VLOOKUP(续费明细实时[[#This Row],[parent_user_id]],#REF!,27,0)</f>
        <v>#REF!</v>
      </c>
    </row>
    <row r="739" spans="1:27">
      <c r="A739" s="1">
        <v>45799</v>
      </c>
      <c r="B739" t="s">
        <v>17160</v>
      </c>
      <c r="C739" t="s">
        <v>17161</v>
      </c>
      <c r="D739" t="s">
        <v>548</v>
      </c>
      <c r="E739" t="s">
        <v>546</v>
      </c>
      <c r="F739">
        <v>60</v>
      </c>
      <c r="G739" t="s">
        <v>2071</v>
      </c>
      <c r="H739" t="s">
        <v>559</v>
      </c>
      <c r="I739" t="s">
        <v>1876</v>
      </c>
      <c r="J739">
        <v>10650</v>
      </c>
      <c r="K739" t="s">
        <v>229</v>
      </c>
      <c r="L739" t="s">
        <v>549</v>
      </c>
      <c r="M739" t="s">
        <v>550</v>
      </c>
      <c r="N739" t="s">
        <v>551</v>
      </c>
      <c r="O739" t="s">
        <v>145</v>
      </c>
      <c r="P739" t="s">
        <v>1877</v>
      </c>
      <c r="Q739" t="s">
        <v>17162</v>
      </c>
      <c r="R739" t="s">
        <v>626</v>
      </c>
      <c r="S739">
        <v>1500</v>
      </c>
      <c r="T739" t="s">
        <v>1891</v>
      </c>
      <c r="U739" s="4">
        <v>45799.851331018515</v>
      </c>
      <c r="V739" t="str">
        <f>IFERROR(VLOOKUP(B739,#REF!,1,0),"")</f>
        <v/>
      </c>
      <c r="W739" t="str" cm="1">
        <f t="array" ref="W739">IFERROR(_xlfn.IFS(AND(V739="",X739&lt;&gt;"王园园组",X739&lt;&gt;"other"),K739,AND(V739="",X739="王园园组"),G739),"other")</f>
        <v>other</v>
      </c>
      <c r="X739" t="str" cm="1">
        <f t="array" ref="X739">IFERROR(_xlfn.IFS(AND(V739="",IFERROR(VLOOKUP(N739,#REF!,1,0),1)&lt;&gt;1),N739,AND(V739="",I739="王园园组"),"王园园组"),"other")</f>
        <v>other</v>
      </c>
      <c r="Y739">
        <f>IFERROR(_xlfn.XLOOKUP(MID(T739, FIND("#", SUBSTITUTE(T739, "-", "#", LEN(T739) - LEN(SUBSTITUTE(T739, "-", "")))) + 1, LEN(T739)),#REF!,#REF!),0)</f>
        <v>0</v>
      </c>
      <c r="Z739">
        <f>MONTH(续费明细实时[[#This Row],[success_time]])</f>
        <v>5</v>
      </c>
      <c r="AA739" s="8" t="e">
        <f>VLOOKUP(续费明细实时[[#This Row],[parent_user_id]],#REF!,27,0)</f>
        <v>#REF!</v>
      </c>
    </row>
    <row r="740" spans="1:27">
      <c r="A740" s="1">
        <v>45789</v>
      </c>
      <c r="B740" t="s">
        <v>11869</v>
      </c>
      <c r="C740" t="s">
        <v>11870</v>
      </c>
      <c r="D740" t="s">
        <v>610</v>
      </c>
      <c r="E740" t="s">
        <v>641</v>
      </c>
      <c r="F740">
        <v>8</v>
      </c>
      <c r="G740" t="s">
        <v>334</v>
      </c>
      <c r="H740" t="s">
        <v>559</v>
      </c>
      <c r="I740" t="s">
        <v>504</v>
      </c>
      <c r="J740">
        <v>863</v>
      </c>
      <c r="K740" t="s">
        <v>334</v>
      </c>
      <c r="L740" t="s">
        <v>549</v>
      </c>
      <c r="M740" t="s">
        <v>559</v>
      </c>
      <c r="N740" t="s">
        <v>504</v>
      </c>
      <c r="O740" t="s">
        <v>325</v>
      </c>
      <c r="P740" t="s">
        <v>1877</v>
      </c>
      <c r="Q740" t="s">
        <v>11871</v>
      </c>
      <c r="R740" t="s">
        <v>626</v>
      </c>
      <c r="S740">
        <v>121.56198500000001</v>
      </c>
      <c r="T740" t="s">
        <v>9318</v>
      </c>
      <c r="U740" s="4">
        <v>45789.850671296299</v>
      </c>
      <c r="V740" t="str">
        <f>IFERROR(VLOOKUP(B740,#REF!,1,0),"")</f>
        <v/>
      </c>
      <c r="W740" t="str" cm="1">
        <f t="array" ref="W740">IFERROR(_xlfn.IFS(AND(V740="",X740&lt;&gt;"王园园组",X740&lt;&gt;"other"),K740,AND(V740="",X740="王园园组"),G740),"other")</f>
        <v>other</v>
      </c>
      <c r="X740" t="str" cm="1">
        <f t="array" ref="X740">IFERROR(_xlfn.IFS(AND(V740="",IFERROR(VLOOKUP(N740,#REF!,1,0),1)&lt;&gt;1),N740,AND(V740="",I740="王园园组"),"王园园组"),"other")</f>
        <v>other</v>
      </c>
      <c r="Y740">
        <f>IFERROR(_xlfn.XLOOKUP(MID(T740, FIND("#", SUBSTITUTE(T740, "-", "#", LEN(T740) - LEN(SUBSTITUTE(T740, "-", "")))) + 1, LEN(T740)),#REF!,#REF!),0)</f>
        <v>0</v>
      </c>
      <c r="Z740">
        <f>MONTH(续费明细实时[[#This Row],[success_time]])</f>
        <v>5</v>
      </c>
      <c r="AA740" s="8" t="e">
        <f>VLOOKUP(续费明细实时[[#This Row],[parent_user_id]],#REF!,27,0)</f>
        <v>#REF!</v>
      </c>
    </row>
    <row r="741" spans="1:27">
      <c r="A741" s="1">
        <v>45788</v>
      </c>
      <c r="B741" t="s">
        <v>9224</v>
      </c>
      <c r="C741" t="s">
        <v>9225</v>
      </c>
      <c r="D741" t="s">
        <v>886</v>
      </c>
      <c r="E741" t="s">
        <v>546</v>
      </c>
      <c r="F741">
        <v>60</v>
      </c>
      <c r="G741" t="s">
        <v>1917</v>
      </c>
      <c r="H741" t="s">
        <v>559</v>
      </c>
      <c r="I741" t="s">
        <v>1876</v>
      </c>
      <c r="J741">
        <v>10650</v>
      </c>
      <c r="K741" t="s">
        <v>277</v>
      </c>
      <c r="L741" t="s">
        <v>549</v>
      </c>
      <c r="M741" t="s">
        <v>550</v>
      </c>
      <c r="N741" t="s">
        <v>136</v>
      </c>
      <c r="O741" t="s">
        <v>139</v>
      </c>
      <c r="P741" t="s">
        <v>1877</v>
      </c>
      <c r="Q741" t="s">
        <v>9226</v>
      </c>
      <c r="R741" t="s">
        <v>626</v>
      </c>
      <c r="S741">
        <v>1500</v>
      </c>
      <c r="T741" t="s">
        <v>1891</v>
      </c>
      <c r="U741" s="4">
        <v>45788.176307870373</v>
      </c>
      <c r="V741" t="str">
        <f>IFERROR(VLOOKUP(B741,#REF!,1,0),"")</f>
        <v/>
      </c>
      <c r="W741" t="str" cm="1">
        <f t="array" ref="W741">IFERROR(_xlfn.IFS(AND(V741="",X741&lt;&gt;"王园园组",X741&lt;&gt;"other"),K741,AND(V741="",X741="王园园组"),G741),"other")</f>
        <v>other</v>
      </c>
      <c r="X741" t="str" cm="1">
        <f t="array" ref="X741">IFERROR(_xlfn.IFS(AND(V741="",IFERROR(VLOOKUP(N741,#REF!,1,0),1)&lt;&gt;1),N741,AND(V741="",I741="王园园组"),"王园园组"),"other")</f>
        <v>other</v>
      </c>
      <c r="Y741">
        <f>IFERROR(_xlfn.XLOOKUP(MID(T741, FIND("#", SUBSTITUTE(T741, "-", "#", LEN(T741) - LEN(SUBSTITUTE(T741, "-", "")))) + 1, LEN(T741)),#REF!,#REF!),0)</f>
        <v>0</v>
      </c>
      <c r="Z741">
        <f>MONTH(续费明细实时[[#This Row],[success_time]])</f>
        <v>5</v>
      </c>
      <c r="AA741" s="8" t="e">
        <f>VLOOKUP(续费明细实时[[#This Row],[parent_user_id]],#REF!,27,0)</f>
        <v>#REF!</v>
      </c>
    </row>
    <row r="742" spans="1:27">
      <c r="A742" s="1">
        <v>45804</v>
      </c>
      <c r="B742" t="s">
        <v>29722</v>
      </c>
      <c r="C742" t="s">
        <v>29723</v>
      </c>
      <c r="D742" t="s">
        <v>961</v>
      </c>
      <c r="E742" t="s">
        <v>1102</v>
      </c>
      <c r="F742">
        <v>180</v>
      </c>
      <c r="G742" t="s">
        <v>353</v>
      </c>
      <c r="H742" t="s">
        <v>559</v>
      </c>
      <c r="I742" t="s">
        <v>163</v>
      </c>
      <c r="J742">
        <v>15571</v>
      </c>
      <c r="K742" t="s">
        <v>353</v>
      </c>
      <c r="L742" t="s">
        <v>549</v>
      </c>
      <c r="M742" t="s">
        <v>559</v>
      </c>
      <c r="N742" t="s">
        <v>163</v>
      </c>
      <c r="O742" t="s">
        <v>472</v>
      </c>
      <c r="P742" t="s">
        <v>1877</v>
      </c>
      <c r="Q742" t="s">
        <v>29724</v>
      </c>
      <c r="R742" t="s">
        <v>626</v>
      </c>
      <c r="S742">
        <v>2193.1294910000001</v>
      </c>
      <c r="T742" t="s">
        <v>13028</v>
      </c>
      <c r="U742" s="4">
        <v>45804.000115740739</v>
      </c>
      <c r="V742" t="str">
        <f>IFERROR(VLOOKUP(B742,#REF!,1,0),"")</f>
        <v/>
      </c>
      <c r="W742" t="str" cm="1">
        <f t="array" ref="W742">IFERROR(_xlfn.IFS(AND(V742="",X742&lt;&gt;"王园园组",X742&lt;&gt;"other"),K742,AND(V742="",X742="王园园组"),G742),"other")</f>
        <v>other</v>
      </c>
      <c r="X742" t="str" cm="1">
        <f t="array" ref="X742">IFERROR(_xlfn.IFS(AND(V742="",IFERROR(VLOOKUP(N742,#REF!,1,0),1)&lt;&gt;1),N742,AND(V742="",I742="王园园组"),"王园园组"),"other")</f>
        <v>other</v>
      </c>
      <c r="Y742">
        <f>IFERROR(_xlfn.XLOOKUP(MID(T742, FIND("#", SUBSTITUTE(T742, "-", "#", LEN(T742) - LEN(SUBSTITUTE(T742, "-", "")))) + 1, LEN(T742)),#REF!,#REF!),0)</f>
        <v>0</v>
      </c>
      <c r="Z742">
        <f>MONTH(续费明细实时[[#This Row],[success_time]])</f>
        <v>5</v>
      </c>
      <c r="AA742" s="8" t="e">
        <f>VLOOKUP(续费明细实时[[#This Row],[parent_user_id]],#REF!,27,0)</f>
        <v>#REF!</v>
      </c>
    </row>
    <row r="743" spans="1:27">
      <c r="A743" s="1">
        <v>45804</v>
      </c>
      <c r="B743" t="s">
        <v>29725</v>
      </c>
      <c r="C743" t="s">
        <v>29726</v>
      </c>
      <c r="D743" t="s">
        <v>548</v>
      </c>
      <c r="E743" t="s">
        <v>546</v>
      </c>
      <c r="F743">
        <v>60</v>
      </c>
      <c r="G743" t="s">
        <v>2113</v>
      </c>
      <c r="H743" t="s">
        <v>559</v>
      </c>
      <c r="I743" t="s">
        <v>1876</v>
      </c>
      <c r="J743">
        <v>10650</v>
      </c>
      <c r="K743" t="s">
        <v>278</v>
      </c>
      <c r="L743" t="s">
        <v>549</v>
      </c>
      <c r="M743" t="s">
        <v>550</v>
      </c>
      <c r="N743" t="s">
        <v>136</v>
      </c>
      <c r="O743" t="s">
        <v>139</v>
      </c>
      <c r="P743" t="s">
        <v>1877</v>
      </c>
      <c r="Q743" t="s">
        <v>29727</v>
      </c>
      <c r="R743" t="s">
        <v>626</v>
      </c>
      <c r="S743">
        <v>1500</v>
      </c>
      <c r="T743" t="s">
        <v>1891</v>
      </c>
      <c r="U743" s="4">
        <v>45804.010474537034</v>
      </c>
      <c r="V743" t="str">
        <f>IFERROR(VLOOKUP(B743,#REF!,1,0),"")</f>
        <v/>
      </c>
      <c r="W743" t="str" cm="1">
        <f t="array" ref="W743">IFERROR(_xlfn.IFS(AND(V743="",X743&lt;&gt;"王园园组",X743&lt;&gt;"other"),K743,AND(V743="",X743="王园园组"),G743),"other")</f>
        <v>other</v>
      </c>
      <c r="X743" t="str" cm="1">
        <f t="array" ref="X743">IFERROR(_xlfn.IFS(AND(V743="",IFERROR(VLOOKUP(N743,#REF!,1,0),1)&lt;&gt;1),N743,AND(V743="",I743="王园园组"),"王园园组"),"other")</f>
        <v>other</v>
      </c>
      <c r="Y743">
        <f>IFERROR(_xlfn.XLOOKUP(MID(T743, FIND("#", SUBSTITUTE(T743, "-", "#", LEN(T743) - LEN(SUBSTITUTE(T743, "-", "")))) + 1, LEN(T743)),#REF!,#REF!),0)</f>
        <v>0</v>
      </c>
      <c r="Z743">
        <f>MONTH(续费明细实时[[#This Row],[success_time]])</f>
        <v>5</v>
      </c>
      <c r="AA743" s="8" t="e">
        <f>VLOOKUP(续费明细实时[[#This Row],[parent_user_id]],#REF!,27,0)</f>
        <v>#REF!</v>
      </c>
    </row>
    <row r="744" spans="1:27">
      <c r="A744" s="1">
        <v>45802</v>
      </c>
      <c r="B744" t="s">
        <v>15350</v>
      </c>
      <c r="C744" t="s">
        <v>15351</v>
      </c>
      <c r="D744" t="s">
        <v>695</v>
      </c>
      <c r="E744" t="s">
        <v>546</v>
      </c>
      <c r="F744">
        <v>60</v>
      </c>
      <c r="G744" t="s">
        <v>1990</v>
      </c>
      <c r="H744" t="s">
        <v>559</v>
      </c>
      <c r="I744" t="s">
        <v>1876</v>
      </c>
      <c r="J744">
        <v>10650</v>
      </c>
      <c r="K744" t="s">
        <v>266</v>
      </c>
      <c r="L744" t="s">
        <v>549</v>
      </c>
      <c r="M744" t="s">
        <v>550</v>
      </c>
      <c r="N744" t="s">
        <v>136</v>
      </c>
      <c r="O744" t="s">
        <v>264</v>
      </c>
      <c r="P744" t="s">
        <v>1877</v>
      </c>
      <c r="Q744" t="s">
        <v>15352</v>
      </c>
      <c r="R744" t="s">
        <v>626</v>
      </c>
      <c r="S744">
        <v>1500</v>
      </c>
      <c r="T744" t="s">
        <v>1891</v>
      </c>
      <c r="U744" s="4">
        <v>45802.621805555558</v>
      </c>
      <c r="V744" t="str">
        <f>IFERROR(VLOOKUP(B744,#REF!,1,0),"")</f>
        <v/>
      </c>
      <c r="W744" t="str" cm="1">
        <f t="array" ref="W744">IFERROR(_xlfn.IFS(AND(V744="",X744&lt;&gt;"王园园组",X744&lt;&gt;"other"),K744,AND(V744="",X744="王园园组"),G744),"other")</f>
        <v>other</v>
      </c>
      <c r="X744" t="str" cm="1">
        <f t="array" ref="X744">IFERROR(_xlfn.IFS(AND(V744="",IFERROR(VLOOKUP(N744,#REF!,1,0),1)&lt;&gt;1),N744,AND(V744="",I744="王园园组"),"王园园组"),"other")</f>
        <v>other</v>
      </c>
      <c r="Y744">
        <f>IFERROR(_xlfn.XLOOKUP(MID(T744, FIND("#", SUBSTITUTE(T744, "-", "#", LEN(T744) - LEN(SUBSTITUTE(T744, "-", "")))) + 1, LEN(T744)),#REF!,#REF!),0)</f>
        <v>0</v>
      </c>
      <c r="Z744">
        <f>MONTH(续费明细实时[[#This Row],[success_time]])</f>
        <v>5</v>
      </c>
      <c r="AA744" s="8" t="e">
        <f>VLOOKUP(续费明细实时[[#This Row],[parent_user_id]],#REF!,27,0)</f>
        <v>#REF!</v>
      </c>
    </row>
    <row r="745" spans="1:27">
      <c r="A745" s="1">
        <v>45803</v>
      </c>
      <c r="B745" t="s">
        <v>29728</v>
      </c>
      <c r="C745" t="s">
        <v>29729</v>
      </c>
      <c r="D745" t="s">
        <v>18992</v>
      </c>
      <c r="E745" t="s">
        <v>546</v>
      </c>
      <c r="F745">
        <v>120</v>
      </c>
      <c r="G745" t="s">
        <v>1875</v>
      </c>
      <c r="H745" t="s">
        <v>559</v>
      </c>
      <c r="I745" t="s">
        <v>1876</v>
      </c>
      <c r="J745">
        <v>17750</v>
      </c>
      <c r="K745" t="s">
        <v>301</v>
      </c>
      <c r="L745" t="s">
        <v>549</v>
      </c>
      <c r="M745" t="s">
        <v>550</v>
      </c>
      <c r="N745" t="s">
        <v>136</v>
      </c>
      <c r="O745" t="s">
        <v>143</v>
      </c>
      <c r="P745" t="s">
        <v>1877</v>
      </c>
      <c r="Q745" t="s">
        <v>29730</v>
      </c>
      <c r="R745" t="s">
        <v>626</v>
      </c>
      <c r="S745">
        <v>2500</v>
      </c>
      <c r="T745" t="s">
        <v>1896</v>
      </c>
      <c r="U745" s="4">
        <v>45803.680312500001</v>
      </c>
      <c r="V745" t="str">
        <f>IFERROR(VLOOKUP(B745,#REF!,1,0),"")</f>
        <v/>
      </c>
      <c r="W745" t="str" cm="1">
        <f t="array" ref="W745">IFERROR(_xlfn.IFS(AND(V745="",X745&lt;&gt;"王园园组",X745&lt;&gt;"other"),K745,AND(V745="",X745="王园园组"),G745),"other")</f>
        <v>other</v>
      </c>
      <c r="X745" t="str" cm="1">
        <f t="array" ref="X745">IFERROR(_xlfn.IFS(AND(V745="",IFERROR(VLOOKUP(N745,#REF!,1,0),1)&lt;&gt;1),N745,AND(V745="",I745="王园园组"),"王园园组"),"other")</f>
        <v>other</v>
      </c>
      <c r="Y745">
        <f>IFERROR(_xlfn.XLOOKUP(MID(T745, FIND("#", SUBSTITUTE(T745, "-", "#", LEN(T745) - LEN(SUBSTITUTE(T745, "-", "")))) + 1, LEN(T745)),#REF!,#REF!),0)</f>
        <v>0</v>
      </c>
      <c r="Z745">
        <f>MONTH(续费明细实时[[#This Row],[success_time]])</f>
        <v>5</v>
      </c>
      <c r="AA745" s="8" t="e">
        <f>VLOOKUP(续费明细实时[[#This Row],[parent_user_id]],#REF!,27,0)</f>
        <v>#REF!</v>
      </c>
    </row>
    <row r="746" spans="1:27">
      <c r="A746" s="1">
        <v>45802</v>
      </c>
      <c r="B746" t="s">
        <v>28911</v>
      </c>
      <c r="C746" t="s">
        <v>28912</v>
      </c>
      <c r="D746" t="s">
        <v>648</v>
      </c>
      <c r="E746" t="s">
        <v>641</v>
      </c>
      <c r="F746">
        <v>150</v>
      </c>
      <c r="G746" t="s">
        <v>1875</v>
      </c>
      <c r="H746" t="s">
        <v>559</v>
      </c>
      <c r="I746" t="s">
        <v>1876</v>
      </c>
      <c r="J746">
        <v>14165</v>
      </c>
      <c r="K746" t="s">
        <v>233</v>
      </c>
      <c r="L746" t="s">
        <v>549</v>
      </c>
      <c r="M746" t="s">
        <v>550</v>
      </c>
      <c r="N746" t="s">
        <v>551</v>
      </c>
      <c r="O746" t="s">
        <v>141</v>
      </c>
      <c r="P746" t="s">
        <v>1877</v>
      </c>
      <c r="Q746" t="s">
        <v>28913</v>
      </c>
      <c r="R746" t="s">
        <v>626</v>
      </c>
      <c r="S746">
        <v>1995</v>
      </c>
      <c r="T746" t="s">
        <v>28914</v>
      </c>
      <c r="U746" s="4">
        <v>45802.960185185184</v>
      </c>
      <c r="V746" t="str">
        <f>IFERROR(VLOOKUP(B746,#REF!,1,0),"")</f>
        <v/>
      </c>
      <c r="W746" t="str" cm="1">
        <f t="array" ref="W746">IFERROR(_xlfn.IFS(AND(V746="",X746&lt;&gt;"王园园组",X746&lt;&gt;"other"),K746,AND(V746="",X746="王园园组"),G746),"other")</f>
        <v>other</v>
      </c>
      <c r="X746" t="str" cm="1">
        <f t="array" ref="X746">IFERROR(_xlfn.IFS(AND(V746="",IFERROR(VLOOKUP(N746,#REF!,1,0),1)&lt;&gt;1),N746,AND(V746="",I746="王园园组"),"王园园组"),"other")</f>
        <v>other</v>
      </c>
      <c r="Y746">
        <f>IFERROR(_xlfn.XLOOKUP(MID(T746, FIND("#", SUBSTITUTE(T746, "-", "#", LEN(T746) - LEN(SUBSTITUTE(T746, "-", "")))) + 1, LEN(T746)),#REF!,#REF!),0)</f>
        <v>0</v>
      </c>
      <c r="Z746">
        <f>MONTH(续费明细实时[[#This Row],[success_time]])</f>
        <v>5</v>
      </c>
      <c r="AA746" s="8" t="e">
        <f>VLOOKUP(续费明细实时[[#This Row],[parent_user_id]],#REF!,27,0)</f>
        <v>#REF!</v>
      </c>
    </row>
    <row r="747" spans="1:27">
      <c r="A747" s="1">
        <v>45800</v>
      </c>
      <c r="B747" t="s">
        <v>17139</v>
      </c>
      <c r="C747" t="s">
        <v>17140</v>
      </c>
      <c r="D747" t="s">
        <v>632</v>
      </c>
      <c r="E747" t="s">
        <v>546</v>
      </c>
      <c r="F747">
        <v>120</v>
      </c>
      <c r="G747" t="s">
        <v>2056</v>
      </c>
      <c r="H747" t="s">
        <v>559</v>
      </c>
      <c r="I747" t="s">
        <v>1876</v>
      </c>
      <c r="J747">
        <v>17750</v>
      </c>
      <c r="K747" t="s">
        <v>212</v>
      </c>
      <c r="L747" t="s">
        <v>549</v>
      </c>
      <c r="M747" t="s">
        <v>550</v>
      </c>
      <c r="N747" t="s">
        <v>551</v>
      </c>
      <c r="O747" t="s">
        <v>149</v>
      </c>
      <c r="P747" t="s">
        <v>1877</v>
      </c>
      <c r="Q747" t="s">
        <v>17141</v>
      </c>
      <c r="R747" t="s">
        <v>626</v>
      </c>
      <c r="S747">
        <v>2500</v>
      </c>
      <c r="T747" t="s">
        <v>1896</v>
      </c>
      <c r="U747" s="4">
        <v>45800.430312500001</v>
      </c>
      <c r="V747" t="str">
        <f>IFERROR(VLOOKUP(B747,#REF!,1,0),"")</f>
        <v/>
      </c>
      <c r="W747" t="str" cm="1">
        <f t="array" ref="W747">IFERROR(_xlfn.IFS(AND(V747="",X747&lt;&gt;"王园园组",X747&lt;&gt;"other"),K747,AND(V747="",X747="王园园组"),G747),"other")</f>
        <v>other</v>
      </c>
      <c r="X747" t="str" cm="1">
        <f t="array" ref="X747">IFERROR(_xlfn.IFS(AND(V747="",IFERROR(VLOOKUP(N747,#REF!,1,0),1)&lt;&gt;1),N747,AND(V747="",I747="王园园组"),"王园园组"),"other")</f>
        <v>other</v>
      </c>
      <c r="Y747">
        <f>IFERROR(_xlfn.XLOOKUP(MID(T747, FIND("#", SUBSTITUTE(T747, "-", "#", LEN(T747) - LEN(SUBSTITUTE(T747, "-", "")))) + 1, LEN(T747)),#REF!,#REF!),0)</f>
        <v>0</v>
      </c>
      <c r="Z747">
        <f>MONTH(续费明细实时[[#This Row],[success_time]])</f>
        <v>5</v>
      </c>
      <c r="AA747" s="8" t="e">
        <f>VLOOKUP(续费明细实时[[#This Row],[parent_user_id]],#REF!,27,0)</f>
        <v>#REF!</v>
      </c>
    </row>
    <row r="748" spans="1:27">
      <c r="A748" s="1">
        <v>45796</v>
      </c>
      <c r="B748" t="s">
        <v>17142</v>
      </c>
      <c r="C748" t="s">
        <v>17143</v>
      </c>
      <c r="D748" t="s">
        <v>886</v>
      </c>
      <c r="E748" t="s">
        <v>546</v>
      </c>
      <c r="F748">
        <v>120</v>
      </c>
      <c r="G748" t="s">
        <v>2079</v>
      </c>
      <c r="H748" t="s">
        <v>559</v>
      </c>
      <c r="I748" t="s">
        <v>1876</v>
      </c>
      <c r="J748">
        <v>17750</v>
      </c>
      <c r="K748" t="s">
        <v>281</v>
      </c>
      <c r="L748" t="s">
        <v>549</v>
      </c>
      <c r="M748" t="s">
        <v>550</v>
      </c>
      <c r="N748" t="s">
        <v>136</v>
      </c>
      <c r="O748" t="s">
        <v>139</v>
      </c>
      <c r="P748" t="s">
        <v>1877</v>
      </c>
      <c r="Q748" t="s">
        <v>17144</v>
      </c>
      <c r="R748" t="s">
        <v>626</v>
      </c>
      <c r="S748">
        <v>2500</v>
      </c>
      <c r="T748" t="s">
        <v>1896</v>
      </c>
      <c r="U748" s="4">
        <v>45796.645266203705</v>
      </c>
      <c r="V748" t="str">
        <f>IFERROR(VLOOKUP(B748,#REF!,1,0),"")</f>
        <v/>
      </c>
      <c r="W748" t="str" cm="1">
        <f t="array" ref="W748">IFERROR(_xlfn.IFS(AND(V748="",X748&lt;&gt;"王园园组",X748&lt;&gt;"other"),K748,AND(V748="",X748="王园园组"),G748),"other")</f>
        <v>other</v>
      </c>
      <c r="X748" t="str" cm="1">
        <f t="array" ref="X748">IFERROR(_xlfn.IFS(AND(V748="",IFERROR(VLOOKUP(N748,#REF!,1,0),1)&lt;&gt;1),N748,AND(V748="",I748="王园园组"),"王园园组"),"other")</f>
        <v>other</v>
      </c>
      <c r="Y748">
        <f>IFERROR(_xlfn.XLOOKUP(MID(T748, FIND("#", SUBSTITUTE(T748, "-", "#", LEN(T748) - LEN(SUBSTITUTE(T748, "-", "")))) + 1, LEN(T748)),#REF!,#REF!),0)</f>
        <v>0</v>
      </c>
      <c r="Z748">
        <f>MONTH(续费明细实时[[#This Row],[success_time]])</f>
        <v>5</v>
      </c>
      <c r="AA748" s="8" t="e">
        <f>VLOOKUP(续费明细实时[[#This Row],[parent_user_id]],#REF!,27,0)</f>
        <v>#REF!</v>
      </c>
    </row>
    <row r="749" spans="1:27">
      <c r="A749" s="1">
        <v>45785</v>
      </c>
      <c r="B749" t="s">
        <v>3051</v>
      </c>
      <c r="C749" t="s">
        <v>3052</v>
      </c>
      <c r="D749" t="s">
        <v>548</v>
      </c>
      <c r="E749" t="s">
        <v>546</v>
      </c>
      <c r="F749">
        <v>192</v>
      </c>
      <c r="G749" t="s">
        <v>1905</v>
      </c>
      <c r="H749" t="s">
        <v>559</v>
      </c>
      <c r="I749" t="s">
        <v>1876</v>
      </c>
      <c r="J749">
        <v>35493</v>
      </c>
      <c r="K749" t="s">
        <v>316</v>
      </c>
      <c r="L749" t="s">
        <v>549</v>
      </c>
      <c r="M749" t="s">
        <v>550</v>
      </c>
      <c r="N749" t="s">
        <v>616</v>
      </c>
      <c r="O749" t="s">
        <v>314</v>
      </c>
      <c r="P749" t="s">
        <v>1877</v>
      </c>
      <c r="Q749" t="s">
        <v>3053</v>
      </c>
      <c r="R749" t="s">
        <v>626</v>
      </c>
      <c r="S749">
        <v>4999</v>
      </c>
      <c r="T749" t="s">
        <v>2208</v>
      </c>
      <c r="U749" s="4">
        <v>45785.548807870371</v>
      </c>
      <c r="V749" t="str">
        <f>IFERROR(VLOOKUP(B749,#REF!,1,0),"")</f>
        <v/>
      </c>
      <c r="W749" t="str" cm="1">
        <f t="array" ref="W749">IFERROR(_xlfn.IFS(AND(V749="",X749&lt;&gt;"王园园组",X749&lt;&gt;"other"),K749,AND(V749="",X749="王园园组"),G749),"other")</f>
        <v>other</v>
      </c>
      <c r="X749" t="str" cm="1">
        <f t="array" ref="X749">IFERROR(_xlfn.IFS(AND(V749="",IFERROR(VLOOKUP(N749,#REF!,1,0),1)&lt;&gt;1),N749,AND(V749="",I749="王园园组"),"王园园组"),"other")</f>
        <v>other</v>
      </c>
      <c r="Y749">
        <f>IFERROR(_xlfn.XLOOKUP(MID(T749, FIND("#", SUBSTITUTE(T749, "-", "#", LEN(T749) - LEN(SUBSTITUTE(T749, "-", "")))) + 1, LEN(T749)),#REF!,#REF!),0)</f>
        <v>0</v>
      </c>
      <c r="Z749">
        <f>MONTH(续费明细实时[[#This Row],[success_time]])</f>
        <v>5</v>
      </c>
      <c r="AA749" s="8" t="e">
        <f>VLOOKUP(续费明细实时[[#This Row],[parent_user_id]],#REF!,27,0)</f>
        <v>#REF!</v>
      </c>
    </row>
    <row r="750" spans="1:27">
      <c r="A750" s="1">
        <v>45796</v>
      </c>
      <c r="B750" t="s">
        <v>17082</v>
      </c>
      <c r="C750" t="s">
        <v>17083</v>
      </c>
      <c r="D750" t="s">
        <v>578</v>
      </c>
      <c r="E750" t="s">
        <v>1102</v>
      </c>
      <c r="F750">
        <v>72</v>
      </c>
      <c r="G750" t="s">
        <v>351</v>
      </c>
      <c r="H750" t="s">
        <v>559</v>
      </c>
      <c r="I750" t="s">
        <v>163</v>
      </c>
      <c r="J750">
        <v>6143</v>
      </c>
      <c r="K750" t="s">
        <v>351</v>
      </c>
      <c r="L750" t="s">
        <v>549</v>
      </c>
      <c r="M750" t="s">
        <v>559</v>
      </c>
      <c r="N750" t="s">
        <v>163</v>
      </c>
      <c r="O750" t="s">
        <v>472</v>
      </c>
      <c r="P750" t="s">
        <v>1877</v>
      </c>
      <c r="Q750" t="s">
        <v>17084</v>
      </c>
      <c r="R750" t="s">
        <v>626</v>
      </c>
      <c r="S750">
        <v>865.2</v>
      </c>
      <c r="T750" t="s">
        <v>1373</v>
      </c>
      <c r="U750" s="4">
        <v>45796.919189814813</v>
      </c>
      <c r="V750" t="str">
        <f>IFERROR(VLOOKUP(B750,#REF!,1,0),"")</f>
        <v/>
      </c>
      <c r="W750" t="str" cm="1">
        <f t="array" ref="W750">IFERROR(_xlfn.IFS(AND(V750="",X750&lt;&gt;"王园园组",X750&lt;&gt;"other"),K750,AND(V750="",X750="王园园组"),G750),"other")</f>
        <v>other</v>
      </c>
      <c r="X750" t="str" cm="1">
        <f t="array" ref="X750">IFERROR(_xlfn.IFS(AND(V750="",IFERROR(VLOOKUP(N750,#REF!,1,0),1)&lt;&gt;1),N750,AND(V750="",I750="王园园组"),"王园园组"),"other")</f>
        <v>other</v>
      </c>
      <c r="Y750">
        <f>IFERROR(_xlfn.XLOOKUP(MID(T750, FIND("#", SUBSTITUTE(T750, "-", "#", LEN(T750) - LEN(SUBSTITUTE(T750, "-", "")))) + 1, LEN(T750)),#REF!,#REF!),0)</f>
        <v>0</v>
      </c>
      <c r="Z750">
        <f>MONTH(续费明细实时[[#This Row],[success_time]])</f>
        <v>5</v>
      </c>
      <c r="AA750" s="8" t="e">
        <f>VLOOKUP(续费明细实时[[#This Row],[parent_user_id]],#REF!,27,0)</f>
        <v>#REF!</v>
      </c>
    </row>
    <row r="751" spans="1:27">
      <c r="A751" s="1">
        <v>45795</v>
      </c>
      <c r="B751" t="s">
        <v>17091</v>
      </c>
      <c r="C751" t="s">
        <v>17092</v>
      </c>
      <c r="D751" t="s">
        <v>695</v>
      </c>
      <c r="E751" t="s">
        <v>546</v>
      </c>
      <c r="F751">
        <v>60</v>
      </c>
      <c r="G751" t="s">
        <v>335</v>
      </c>
      <c r="H751" t="s">
        <v>559</v>
      </c>
      <c r="I751" t="s">
        <v>504</v>
      </c>
      <c r="J751">
        <v>11495</v>
      </c>
      <c r="K751" t="s">
        <v>335</v>
      </c>
      <c r="L751" t="s">
        <v>549</v>
      </c>
      <c r="M751" t="s">
        <v>559</v>
      </c>
      <c r="N751" t="s">
        <v>504</v>
      </c>
      <c r="O751" t="s">
        <v>325</v>
      </c>
      <c r="P751" t="s">
        <v>1877</v>
      </c>
      <c r="Q751" t="s">
        <v>17093</v>
      </c>
      <c r="R751" t="s">
        <v>626</v>
      </c>
      <c r="S751">
        <v>1619.0774510000001</v>
      </c>
      <c r="T751" t="s">
        <v>1891</v>
      </c>
      <c r="U751" s="4">
        <v>45795.778877314813</v>
      </c>
      <c r="V751" t="str">
        <f>IFERROR(VLOOKUP(B751,#REF!,1,0),"")</f>
        <v/>
      </c>
      <c r="W751" t="str" cm="1">
        <f t="array" ref="W751">IFERROR(_xlfn.IFS(AND(V751="",X751&lt;&gt;"王园园组",X751&lt;&gt;"other"),K751,AND(V751="",X751="王园园组"),G751),"other")</f>
        <v>other</v>
      </c>
      <c r="X751" t="str" cm="1">
        <f t="array" ref="X751">IFERROR(_xlfn.IFS(AND(V751="",IFERROR(VLOOKUP(N751,#REF!,1,0),1)&lt;&gt;1),N751,AND(V751="",I751="王园园组"),"王园园组"),"other")</f>
        <v>other</v>
      </c>
      <c r="Y751">
        <f>IFERROR(_xlfn.XLOOKUP(MID(T751, FIND("#", SUBSTITUTE(T751, "-", "#", LEN(T751) - LEN(SUBSTITUTE(T751, "-", "")))) + 1, LEN(T751)),#REF!,#REF!),0)</f>
        <v>0</v>
      </c>
      <c r="Z751">
        <f>MONTH(续费明细实时[[#This Row],[success_time]])</f>
        <v>5</v>
      </c>
      <c r="AA751" s="8" t="e">
        <f>VLOOKUP(续费明细实时[[#This Row],[parent_user_id]],#REF!,27,0)</f>
        <v>#REF!</v>
      </c>
    </row>
    <row r="752" spans="1:27">
      <c r="A752" s="1">
        <v>45800</v>
      </c>
      <c r="B752" t="s">
        <v>17127</v>
      </c>
      <c r="C752" t="s">
        <v>17128</v>
      </c>
      <c r="D752" t="s">
        <v>886</v>
      </c>
      <c r="E752" t="s">
        <v>546</v>
      </c>
      <c r="F752">
        <v>120</v>
      </c>
      <c r="G752" t="s">
        <v>347</v>
      </c>
      <c r="H752" t="s">
        <v>559</v>
      </c>
      <c r="I752" t="s">
        <v>163</v>
      </c>
      <c r="J752">
        <v>18283</v>
      </c>
      <c r="K752" t="s">
        <v>347</v>
      </c>
      <c r="L752" t="s">
        <v>549</v>
      </c>
      <c r="M752" t="s">
        <v>559</v>
      </c>
      <c r="N752" t="s">
        <v>163</v>
      </c>
      <c r="O752" t="s">
        <v>472</v>
      </c>
      <c r="P752" t="s">
        <v>1877</v>
      </c>
      <c r="Q752" t="s">
        <v>17129</v>
      </c>
      <c r="R752" t="s">
        <v>626</v>
      </c>
      <c r="S752">
        <v>2575</v>
      </c>
      <c r="T752" t="s">
        <v>1896</v>
      </c>
      <c r="U752" s="4">
        <v>45800.859351851854</v>
      </c>
      <c r="V752" t="str">
        <f>IFERROR(VLOOKUP(B752,#REF!,1,0),"")</f>
        <v/>
      </c>
      <c r="W752" t="str" cm="1">
        <f t="array" ref="W752">IFERROR(_xlfn.IFS(AND(V752="",X752&lt;&gt;"王园园组",X752&lt;&gt;"other"),K752,AND(V752="",X752="王园园组"),G752),"other")</f>
        <v>other</v>
      </c>
      <c r="X752" t="str" cm="1">
        <f t="array" ref="X752">IFERROR(_xlfn.IFS(AND(V752="",IFERROR(VLOOKUP(N752,#REF!,1,0),1)&lt;&gt;1),N752,AND(V752="",I752="王园园组"),"王园园组"),"other")</f>
        <v>other</v>
      </c>
      <c r="Y752">
        <f>IFERROR(_xlfn.XLOOKUP(MID(T752, FIND("#", SUBSTITUTE(T752, "-", "#", LEN(T752) - LEN(SUBSTITUTE(T752, "-", "")))) + 1, LEN(T752)),#REF!,#REF!),0)</f>
        <v>0</v>
      </c>
      <c r="Z752">
        <f>MONTH(续费明细实时[[#This Row],[success_time]])</f>
        <v>5</v>
      </c>
      <c r="AA752" s="8" t="e">
        <f>VLOOKUP(续费明细实时[[#This Row],[parent_user_id]],#REF!,27,0)</f>
        <v>#REF!</v>
      </c>
    </row>
    <row r="753" spans="1:27">
      <c r="A753" s="1">
        <v>45800</v>
      </c>
      <c r="B753" t="s">
        <v>17211</v>
      </c>
      <c r="C753" t="s">
        <v>17212</v>
      </c>
      <c r="D753" t="s">
        <v>695</v>
      </c>
      <c r="E753" t="s">
        <v>546</v>
      </c>
      <c r="F753">
        <v>120</v>
      </c>
      <c r="G753" t="s">
        <v>2219</v>
      </c>
      <c r="H753" t="s">
        <v>559</v>
      </c>
      <c r="I753" t="s">
        <v>1876</v>
      </c>
      <c r="J753">
        <v>17750</v>
      </c>
      <c r="K753" t="s">
        <v>266</v>
      </c>
      <c r="L753" t="s">
        <v>549</v>
      </c>
      <c r="M753" t="s">
        <v>550</v>
      </c>
      <c r="N753" t="s">
        <v>136</v>
      </c>
      <c r="O753" t="s">
        <v>264</v>
      </c>
      <c r="P753" t="s">
        <v>1877</v>
      </c>
      <c r="Q753" t="s">
        <v>17213</v>
      </c>
      <c r="R753" t="s">
        <v>626</v>
      </c>
      <c r="S753">
        <v>2500</v>
      </c>
      <c r="T753" t="s">
        <v>1896</v>
      </c>
      <c r="U753" s="4">
        <v>45800.666412037041</v>
      </c>
      <c r="V753" t="str">
        <f>IFERROR(VLOOKUP(B753,#REF!,1,0),"")</f>
        <v/>
      </c>
      <c r="W753" t="str" cm="1">
        <f t="array" ref="W753">IFERROR(_xlfn.IFS(AND(V753="",X753&lt;&gt;"王园园组",X753&lt;&gt;"other"),K753,AND(V753="",X753="王园园组"),G753),"other")</f>
        <v>other</v>
      </c>
      <c r="X753" t="str" cm="1">
        <f t="array" ref="X753">IFERROR(_xlfn.IFS(AND(V753="",IFERROR(VLOOKUP(N753,#REF!,1,0),1)&lt;&gt;1),N753,AND(V753="",I753="王园园组"),"王园园组"),"other")</f>
        <v>other</v>
      </c>
      <c r="Y753">
        <f>IFERROR(_xlfn.XLOOKUP(MID(T753, FIND("#", SUBSTITUTE(T753, "-", "#", LEN(T753) - LEN(SUBSTITUTE(T753, "-", "")))) + 1, LEN(T753)),#REF!,#REF!),0)</f>
        <v>0</v>
      </c>
      <c r="Z753">
        <f>MONTH(续费明细实时[[#This Row],[success_time]])</f>
        <v>5</v>
      </c>
      <c r="AA753" s="8" t="e">
        <f>VLOOKUP(续费明细实时[[#This Row],[parent_user_id]],#REF!,27,0)</f>
        <v>#REF!</v>
      </c>
    </row>
    <row r="754" spans="1:27">
      <c r="A754" s="1">
        <v>45788</v>
      </c>
      <c r="B754" t="s">
        <v>9221</v>
      </c>
      <c r="C754" t="s">
        <v>9222</v>
      </c>
      <c r="D754" t="s">
        <v>548</v>
      </c>
      <c r="E754" t="s">
        <v>546</v>
      </c>
      <c r="F754">
        <v>240</v>
      </c>
      <c r="G754" t="s">
        <v>1905</v>
      </c>
      <c r="H754" t="s">
        <v>559</v>
      </c>
      <c r="I754" t="s">
        <v>1876</v>
      </c>
      <c r="J754">
        <v>32909</v>
      </c>
      <c r="K754" t="s">
        <v>216</v>
      </c>
      <c r="L754" t="s">
        <v>549</v>
      </c>
      <c r="M754" t="s">
        <v>550</v>
      </c>
      <c r="N754" t="s">
        <v>551</v>
      </c>
      <c r="O754" t="s">
        <v>145</v>
      </c>
      <c r="P754" t="s">
        <v>1877</v>
      </c>
      <c r="Q754" t="s">
        <v>9223</v>
      </c>
      <c r="R754" t="s">
        <v>626</v>
      </c>
      <c r="S754">
        <v>4635</v>
      </c>
      <c r="T754" t="s">
        <v>1931</v>
      </c>
      <c r="U754" s="4">
        <v>45788.447476851848</v>
      </c>
      <c r="V754" t="str">
        <f>IFERROR(VLOOKUP(B754,#REF!,1,0),"")</f>
        <v/>
      </c>
      <c r="W754" t="str" cm="1">
        <f t="array" ref="W754">IFERROR(_xlfn.IFS(AND(V754="",X754&lt;&gt;"王园园组",X754&lt;&gt;"other"),K754,AND(V754="",X754="王园园组"),G754),"other")</f>
        <v>other</v>
      </c>
      <c r="X754" t="str" cm="1">
        <f t="array" ref="X754">IFERROR(_xlfn.IFS(AND(V754="",IFERROR(VLOOKUP(N754,#REF!,1,0),1)&lt;&gt;1),N754,AND(V754="",I754="王园园组"),"王园园组"),"other")</f>
        <v>other</v>
      </c>
      <c r="Y754">
        <f>IFERROR(_xlfn.XLOOKUP(MID(T754, FIND("#", SUBSTITUTE(T754, "-", "#", LEN(T754) - LEN(SUBSTITUTE(T754, "-", "")))) + 1, LEN(T754)),#REF!,#REF!),0)</f>
        <v>0</v>
      </c>
      <c r="Z754">
        <f>MONTH(续费明细实时[[#This Row],[success_time]])</f>
        <v>5</v>
      </c>
      <c r="AA754" s="8" t="e">
        <f>VLOOKUP(续费明细实时[[#This Row],[parent_user_id]],#REF!,27,0)</f>
        <v>#REF!</v>
      </c>
    </row>
    <row r="755" spans="1:27">
      <c r="A755" s="1">
        <v>45801</v>
      </c>
      <c r="B755" t="s">
        <v>17204</v>
      </c>
      <c r="C755" t="s">
        <v>17205</v>
      </c>
      <c r="D755" t="s">
        <v>548</v>
      </c>
      <c r="E755" t="s">
        <v>546</v>
      </c>
      <c r="F755">
        <v>60</v>
      </c>
      <c r="G755" t="s">
        <v>1939</v>
      </c>
      <c r="H755" t="s">
        <v>559</v>
      </c>
      <c r="I755" t="s">
        <v>1876</v>
      </c>
      <c r="J755">
        <v>10650</v>
      </c>
      <c r="K755" t="s">
        <v>207</v>
      </c>
      <c r="L755" t="s">
        <v>549</v>
      </c>
      <c r="M755" t="s">
        <v>550</v>
      </c>
      <c r="N755" t="s">
        <v>551</v>
      </c>
      <c r="O755" t="s">
        <v>149</v>
      </c>
      <c r="P755" t="s">
        <v>1877</v>
      </c>
      <c r="Q755" t="s">
        <v>17206</v>
      </c>
      <c r="R755" t="s">
        <v>626</v>
      </c>
      <c r="S755">
        <v>1500</v>
      </c>
      <c r="T755" t="s">
        <v>1891</v>
      </c>
      <c r="U755" s="4">
        <v>45801.40556712963</v>
      </c>
      <c r="V755" t="str">
        <f>IFERROR(VLOOKUP(B755,#REF!,1,0),"")</f>
        <v/>
      </c>
      <c r="W755" t="str" cm="1">
        <f t="array" ref="W755">IFERROR(_xlfn.IFS(AND(V755="",X755&lt;&gt;"王园园组",X755&lt;&gt;"other"),K755,AND(V755="",X755="王园园组"),G755),"other")</f>
        <v>other</v>
      </c>
      <c r="X755" t="str" cm="1">
        <f t="array" ref="X755">IFERROR(_xlfn.IFS(AND(V755="",IFERROR(VLOOKUP(N755,#REF!,1,0),1)&lt;&gt;1),N755,AND(V755="",I755="王园园组"),"王园园组"),"other")</f>
        <v>other</v>
      </c>
      <c r="Y755">
        <f>IFERROR(_xlfn.XLOOKUP(MID(T755, FIND("#", SUBSTITUTE(T755, "-", "#", LEN(T755) - LEN(SUBSTITUTE(T755, "-", "")))) + 1, LEN(T755)),#REF!,#REF!),0)</f>
        <v>0</v>
      </c>
      <c r="Z755">
        <f>MONTH(续费明细实时[[#This Row],[success_time]])</f>
        <v>5</v>
      </c>
      <c r="AA755" s="8" t="e">
        <f>VLOOKUP(续费明细实时[[#This Row],[parent_user_id]],#REF!,27,0)</f>
        <v>#REF!</v>
      </c>
    </row>
    <row r="756" spans="1:27">
      <c r="A756" s="1">
        <v>45789</v>
      </c>
      <c r="B756" t="s">
        <v>11158</v>
      </c>
      <c r="C756" t="s">
        <v>11159</v>
      </c>
      <c r="D756" t="s">
        <v>632</v>
      </c>
      <c r="E756" t="s">
        <v>546</v>
      </c>
      <c r="F756">
        <v>120</v>
      </c>
      <c r="G756" t="s">
        <v>1883</v>
      </c>
      <c r="H756" t="s">
        <v>559</v>
      </c>
      <c r="I756" t="s">
        <v>1876</v>
      </c>
      <c r="J756">
        <v>18283</v>
      </c>
      <c r="K756" t="s">
        <v>207</v>
      </c>
      <c r="L756" t="s">
        <v>549</v>
      </c>
      <c r="M756" t="s">
        <v>550</v>
      </c>
      <c r="N756" t="s">
        <v>551</v>
      </c>
      <c r="O756" t="s">
        <v>149</v>
      </c>
      <c r="P756" t="s">
        <v>1877</v>
      </c>
      <c r="Q756" t="s">
        <v>11160</v>
      </c>
      <c r="R756" t="s">
        <v>626</v>
      </c>
      <c r="S756">
        <v>2575</v>
      </c>
      <c r="T756" t="s">
        <v>1896</v>
      </c>
      <c r="U756" s="4">
        <v>45789.557905092595</v>
      </c>
      <c r="V756" t="str">
        <f>IFERROR(VLOOKUP(B756,#REF!,1,0),"")</f>
        <v/>
      </c>
      <c r="W756" t="str" cm="1">
        <f t="array" ref="W756">IFERROR(_xlfn.IFS(AND(V756="",X756&lt;&gt;"王园园组",X756&lt;&gt;"other"),K756,AND(V756="",X756="王园园组"),G756),"other")</f>
        <v>other</v>
      </c>
      <c r="X756" t="str" cm="1">
        <f t="array" ref="X756">IFERROR(_xlfn.IFS(AND(V756="",IFERROR(VLOOKUP(N756,#REF!,1,0),1)&lt;&gt;1),N756,AND(V756="",I756="王园园组"),"王园园组"),"other")</f>
        <v>other</v>
      </c>
      <c r="Y756">
        <f>IFERROR(_xlfn.XLOOKUP(MID(T756, FIND("#", SUBSTITUTE(T756, "-", "#", LEN(T756) - LEN(SUBSTITUTE(T756, "-", "")))) + 1, LEN(T756)),#REF!,#REF!),0)</f>
        <v>0</v>
      </c>
      <c r="Z756">
        <f>MONTH(续费明细实时[[#This Row],[success_time]])</f>
        <v>5</v>
      </c>
      <c r="AA756" s="8" t="e">
        <f>VLOOKUP(续费明细实时[[#This Row],[parent_user_id]],#REF!,27,0)</f>
        <v>#REF!</v>
      </c>
    </row>
    <row r="757" spans="1:27">
      <c r="A757" s="1">
        <v>45795</v>
      </c>
      <c r="B757" t="s">
        <v>16274</v>
      </c>
      <c r="C757" t="s">
        <v>16275</v>
      </c>
      <c r="D757" t="s">
        <v>548</v>
      </c>
      <c r="E757" t="s">
        <v>546</v>
      </c>
      <c r="F757">
        <v>240</v>
      </c>
      <c r="G757" t="s">
        <v>2031</v>
      </c>
      <c r="H757" t="s">
        <v>559</v>
      </c>
      <c r="I757" t="s">
        <v>1876</v>
      </c>
      <c r="J757">
        <v>31950</v>
      </c>
      <c r="K757" t="s">
        <v>215</v>
      </c>
      <c r="L757" t="s">
        <v>549</v>
      </c>
      <c r="M757" t="s">
        <v>550</v>
      </c>
      <c r="N757" t="s">
        <v>551</v>
      </c>
      <c r="O757" t="s">
        <v>145</v>
      </c>
      <c r="P757" t="s">
        <v>1877</v>
      </c>
      <c r="Q757" t="s">
        <v>16276</v>
      </c>
      <c r="R757" t="s">
        <v>626</v>
      </c>
      <c r="S757">
        <v>4500</v>
      </c>
      <c r="T757" t="s">
        <v>1931</v>
      </c>
      <c r="U757" s="4">
        <v>45795.464953703704</v>
      </c>
      <c r="V757" t="str">
        <f>IFERROR(VLOOKUP(B757,#REF!,1,0),"")</f>
        <v/>
      </c>
      <c r="W757" t="str" cm="1">
        <f t="array" ref="W757">IFERROR(_xlfn.IFS(AND(V757="",X757&lt;&gt;"王园园组",X757&lt;&gt;"other"),K757,AND(V757="",X757="王园园组"),G757),"other")</f>
        <v>other</v>
      </c>
      <c r="X757" t="str" cm="1">
        <f t="array" ref="X757">IFERROR(_xlfn.IFS(AND(V757="",IFERROR(VLOOKUP(N757,#REF!,1,0),1)&lt;&gt;1),N757,AND(V757="",I757="王园园组"),"王园园组"),"other")</f>
        <v>other</v>
      </c>
      <c r="Y757">
        <f>IFERROR(_xlfn.XLOOKUP(MID(T757, FIND("#", SUBSTITUTE(T757, "-", "#", LEN(T757) - LEN(SUBSTITUTE(T757, "-", "")))) + 1, LEN(T757)),#REF!,#REF!),0)</f>
        <v>0</v>
      </c>
      <c r="Z757">
        <f>MONTH(续费明细实时[[#This Row],[success_time]])</f>
        <v>5</v>
      </c>
      <c r="AA757" s="8" t="e">
        <f>VLOOKUP(续费明细实时[[#This Row],[parent_user_id]],#REF!,27,0)</f>
        <v>#REF!</v>
      </c>
    </row>
    <row r="758" spans="1:27">
      <c r="A758" s="1">
        <v>45796</v>
      </c>
      <c r="B758" t="s">
        <v>16280</v>
      </c>
      <c r="C758" t="s">
        <v>16281</v>
      </c>
      <c r="D758" t="s">
        <v>548</v>
      </c>
      <c r="E758" t="s">
        <v>546</v>
      </c>
      <c r="F758">
        <v>240</v>
      </c>
      <c r="G758" t="s">
        <v>1905</v>
      </c>
      <c r="H758" t="s">
        <v>559</v>
      </c>
      <c r="I758" t="s">
        <v>1876</v>
      </c>
      <c r="J758">
        <v>31950</v>
      </c>
      <c r="K758" t="s">
        <v>192</v>
      </c>
      <c r="L758" t="s">
        <v>549</v>
      </c>
      <c r="M758" t="s">
        <v>559</v>
      </c>
      <c r="N758" t="s">
        <v>469</v>
      </c>
      <c r="O758" t="s">
        <v>189</v>
      </c>
      <c r="P758" t="s">
        <v>1877</v>
      </c>
      <c r="Q758" t="s">
        <v>16282</v>
      </c>
      <c r="R758" t="s">
        <v>626</v>
      </c>
      <c r="S758">
        <v>4500</v>
      </c>
      <c r="T758" t="s">
        <v>1931</v>
      </c>
      <c r="U758" s="4">
        <v>45796.373703703706</v>
      </c>
      <c r="V758" t="str">
        <f>IFERROR(VLOOKUP(B758,#REF!,1,0),"")</f>
        <v/>
      </c>
      <c r="W758" t="str" cm="1">
        <f t="array" ref="W758">IFERROR(_xlfn.IFS(AND(V758="",X758&lt;&gt;"王园园组",X758&lt;&gt;"other"),K758,AND(V758="",X758="王园园组"),G758),"other")</f>
        <v>other</v>
      </c>
      <c r="X758" t="str" cm="1">
        <f t="array" ref="X758">IFERROR(_xlfn.IFS(AND(V758="",IFERROR(VLOOKUP(N758,#REF!,1,0),1)&lt;&gt;1),N758,AND(V758="",I758="王园园组"),"王园园组"),"other")</f>
        <v>other</v>
      </c>
      <c r="Y758">
        <f>IFERROR(_xlfn.XLOOKUP(MID(T758, FIND("#", SUBSTITUTE(T758, "-", "#", LEN(T758) - LEN(SUBSTITUTE(T758, "-", "")))) + 1, LEN(T758)),#REF!,#REF!),0)</f>
        <v>0</v>
      </c>
      <c r="Z758">
        <f>MONTH(续费明细实时[[#This Row],[success_time]])</f>
        <v>5</v>
      </c>
      <c r="AA758" s="8" t="e">
        <f>VLOOKUP(续费明细实时[[#This Row],[parent_user_id]],#REF!,27,0)</f>
        <v>#REF!</v>
      </c>
    </row>
    <row r="759" spans="1:27" hidden="1">
      <c r="A759" s="1">
        <v>45787</v>
      </c>
      <c r="B759" t="s">
        <v>8947</v>
      </c>
      <c r="C759" t="s">
        <v>8948</v>
      </c>
      <c r="D759" t="s">
        <v>695</v>
      </c>
      <c r="E759" t="s">
        <v>546</v>
      </c>
      <c r="F759">
        <v>120</v>
      </c>
      <c r="G759" t="s">
        <v>8949</v>
      </c>
      <c r="H759" t="s">
        <v>2520</v>
      </c>
      <c r="I759" t="s">
        <v>8950</v>
      </c>
      <c r="J759">
        <v>18283</v>
      </c>
      <c r="K759" t="s">
        <v>8951</v>
      </c>
      <c r="L759" t="s">
        <v>2520</v>
      </c>
      <c r="M759" t="s">
        <v>2520</v>
      </c>
      <c r="N759" t="s">
        <v>8952</v>
      </c>
      <c r="O759" t="s">
        <v>649</v>
      </c>
      <c r="P759" t="s">
        <v>1877</v>
      </c>
      <c r="Q759" t="s">
        <v>8953</v>
      </c>
      <c r="R759" t="s">
        <v>626</v>
      </c>
      <c r="S759">
        <v>2575</v>
      </c>
      <c r="T759" t="s">
        <v>1896</v>
      </c>
      <c r="U759" s="4">
        <v>45787.869976851849</v>
      </c>
      <c r="V759" t="str">
        <f>IFERROR(VLOOKUP(B759,#REF!,1,0),"")</f>
        <v/>
      </c>
      <c r="W759" t="str" cm="1">
        <f t="array" ref="W759">IFERROR(_xlfn.IFS(AND(V759="",X759&lt;&gt;"王园园组",X759&lt;&gt;"other"),K759,AND(V759="",X759="王园园组"),G759),"other")</f>
        <v>other</v>
      </c>
      <c r="X759" t="str" cm="1">
        <f t="array" ref="X759">IFERROR(_xlfn.IFS(AND(V759="",IFERROR(VLOOKUP(N759,#REF!,1,0),1)&lt;&gt;1),N759,AND(V759="",I759="王园园组"),"王园园组"),"other")</f>
        <v>other</v>
      </c>
      <c r="Y759">
        <f>IFERROR(_xlfn.XLOOKUP(MID(T759, FIND("#", SUBSTITUTE(T759, "-", "#", LEN(T759) - LEN(SUBSTITUTE(T759, "-", "")))) + 1, LEN(T759)),#REF!,#REF!),0)</f>
        <v>0</v>
      </c>
      <c r="Z759">
        <f>MONTH(续费明细实时[[#This Row],[success_time]])</f>
        <v>5</v>
      </c>
      <c r="AA759" s="8" t="e">
        <f>VLOOKUP(续费明细实时[[#This Row],[parent_user_id]],#REF!,27,0)</f>
        <v>#REF!</v>
      </c>
    </row>
    <row r="760" spans="1:27">
      <c r="A760" s="1">
        <v>45801</v>
      </c>
      <c r="B760" t="s">
        <v>16539</v>
      </c>
      <c r="C760" t="s">
        <v>16540</v>
      </c>
      <c r="D760" t="s">
        <v>1834</v>
      </c>
      <c r="E760" t="s">
        <v>546</v>
      </c>
      <c r="F760">
        <v>120</v>
      </c>
      <c r="G760" t="s">
        <v>2056</v>
      </c>
      <c r="H760" t="s">
        <v>559</v>
      </c>
      <c r="I760" t="s">
        <v>1876</v>
      </c>
      <c r="J760">
        <v>17750</v>
      </c>
      <c r="K760" t="s">
        <v>256</v>
      </c>
      <c r="L760" t="s">
        <v>549</v>
      </c>
      <c r="M760" t="s">
        <v>550</v>
      </c>
      <c r="N760" t="s">
        <v>136</v>
      </c>
      <c r="O760" t="s">
        <v>147</v>
      </c>
      <c r="P760" t="s">
        <v>1877</v>
      </c>
      <c r="Q760" t="s">
        <v>16541</v>
      </c>
      <c r="R760" t="s">
        <v>626</v>
      </c>
      <c r="S760">
        <v>2500</v>
      </c>
      <c r="T760" t="s">
        <v>1896</v>
      </c>
      <c r="U760" s="4">
        <v>45801.28565972222</v>
      </c>
      <c r="V760" t="str">
        <f>IFERROR(VLOOKUP(B760,#REF!,1,0),"")</f>
        <v/>
      </c>
      <c r="W760" t="str" cm="1">
        <f t="array" ref="W760">IFERROR(_xlfn.IFS(AND(V760="",X760&lt;&gt;"王园园组",X760&lt;&gt;"other"),K760,AND(V760="",X760="王园园组"),G760),"other")</f>
        <v>other</v>
      </c>
      <c r="X760" t="str" cm="1">
        <f t="array" ref="X760">IFERROR(_xlfn.IFS(AND(V760="",IFERROR(VLOOKUP(N760,#REF!,1,0),1)&lt;&gt;1),N760,AND(V760="",I760="王园园组"),"王园园组"),"other")</f>
        <v>other</v>
      </c>
      <c r="Y760">
        <f>IFERROR(_xlfn.XLOOKUP(MID(T760, FIND("#", SUBSTITUTE(T760, "-", "#", LEN(T760) - LEN(SUBSTITUTE(T760, "-", "")))) + 1, LEN(T760)),#REF!,#REF!),0)</f>
        <v>0</v>
      </c>
      <c r="Z760">
        <f>MONTH(续费明细实时[[#This Row],[success_time]])</f>
        <v>5</v>
      </c>
      <c r="AA760" s="8" t="e">
        <f>VLOOKUP(续费明细实时[[#This Row],[parent_user_id]],#REF!,27,0)</f>
        <v>#REF!</v>
      </c>
    </row>
    <row r="761" spans="1:27">
      <c r="A761" s="1">
        <v>45805</v>
      </c>
      <c r="B761" t="s">
        <v>29731</v>
      </c>
      <c r="C761" t="s">
        <v>29732</v>
      </c>
      <c r="D761" t="s">
        <v>695</v>
      </c>
      <c r="E761" t="s">
        <v>546</v>
      </c>
      <c r="F761">
        <v>120</v>
      </c>
      <c r="G761" t="s">
        <v>1875</v>
      </c>
      <c r="H761" t="s">
        <v>559</v>
      </c>
      <c r="I761" t="s">
        <v>1876</v>
      </c>
      <c r="J761">
        <v>18283</v>
      </c>
      <c r="K761" t="s">
        <v>291</v>
      </c>
      <c r="L761" t="s">
        <v>549</v>
      </c>
      <c r="M761" t="s">
        <v>550</v>
      </c>
      <c r="N761" t="s">
        <v>136</v>
      </c>
      <c r="O761" t="s">
        <v>292</v>
      </c>
      <c r="P761" t="s">
        <v>1877</v>
      </c>
      <c r="Q761" t="s">
        <v>29733</v>
      </c>
      <c r="R761" t="s">
        <v>626</v>
      </c>
      <c r="S761">
        <v>2575</v>
      </c>
      <c r="T761" t="s">
        <v>1896</v>
      </c>
      <c r="U761" s="4">
        <v>45805.801805555559</v>
      </c>
      <c r="V761" t="str">
        <f>IFERROR(VLOOKUP(B761,#REF!,1,0),"")</f>
        <v/>
      </c>
      <c r="W761" t="str" cm="1">
        <f t="array" ref="W761">IFERROR(_xlfn.IFS(AND(V761="",X761&lt;&gt;"王园园组",X761&lt;&gt;"other"),K761,AND(V761="",X761="王园园组"),G761),"other")</f>
        <v>other</v>
      </c>
      <c r="X761" t="str" cm="1">
        <f t="array" ref="X761">IFERROR(_xlfn.IFS(AND(V761="",IFERROR(VLOOKUP(N761,#REF!,1,0),1)&lt;&gt;1),N761,AND(V761="",I761="王园园组"),"王园园组"),"other")</f>
        <v>other</v>
      </c>
      <c r="Y761">
        <f>IFERROR(_xlfn.XLOOKUP(MID(T761, FIND("#", SUBSTITUTE(T761, "-", "#", LEN(T761) - LEN(SUBSTITUTE(T761, "-", "")))) + 1, LEN(T761)),#REF!,#REF!),0)</f>
        <v>0</v>
      </c>
      <c r="Z761">
        <f>MONTH(续费明细实时[[#This Row],[success_time]])</f>
        <v>5</v>
      </c>
      <c r="AA761" s="8" t="e">
        <f>VLOOKUP(续费明细实时[[#This Row],[parent_user_id]],#REF!,27,0)</f>
        <v>#REF!</v>
      </c>
    </row>
    <row r="762" spans="1:27">
      <c r="A762" s="1">
        <v>45791</v>
      </c>
      <c r="B762" t="s">
        <v>16536</v>
      </c>
      <c r="C762" t="s">
        <v>16537</v>
      </c>
      <c r="D762" t="s">
        <v>578</v>
      </c>
      <c r="E762" t="s">
        <v>546</v>
      </c>
      <c r="F762">
        <v>60</v>
      </c>
      <c r="G762" t="s">
        <v>1990</v>
      </c>
      <c r="H762" t="s">
        <v>559</v>
      </c>
      <c r="I762" t="s">
        <v>1876</v>
      </c>
      <c r="J762">
        <v>10650</v>
      </c>
      <c r="K762" t="s">
        <v>293</v>
      </c>
      <c r="L762" t="s">
        <v>549</v>
      </c>
      <c r="M762" t="s">
        <v>550</v>
      </c>
      <c r="N762" t="s">
        <v>136</v>
      </c>
      <c r="O762" t="s">
        <v>292</v>
      </c>
      <c r="P762" t="s">
        <v>1877</v>
      </c>
      <c r="Q762" t="s">
        <v>16538</v>
      </c>
      <c r="R762" t="s">
        <v>626</v>
      </c>
      <c r="S762">
        <v>1500</v>
      </c>
      <c r="T762" t="s">
        <v>1891</v>
      </c>
      <c r="U762" s="4">
        <v>45791.909456018519</v>
      </c>
      <c r="V762" t="str">
        <f>IFERROR(VLOOKUP(B762,#REF!,1,0),"")</f>
        <v/>
      </c>
      <c r="W762" t="str" cm="1">
        <f t="array" ref="W762">IFERROR(_xlfn.IFS(AND(V762="",X762&lt;&gt;"王园园组",X762&lt;&gt;"other"),K762,AND(V762="",X762="王园园组"),G762),"other")</f>
        <v>other</v>
      </c>
      <c r="X762" t="str" cm="1">
        <f t="array" ref="X762">IFERROR(_xlfn.IFS(AND(V762="",IFERROR(VLOOKUP(N762,#REF!,1,0),1)&lt;&gt;1),N762,AND(V762="",I762="王园园组"),"王园园组"),"other")</f>
        <v>other</v>
      </c>
      <c r="Y762">
        <f>IFERROR(_xlfn.XLOOKUP(MID(T762, FIND("#", SUBSTITUTE(T762, "-", "#", LEN(T762) - LEN(SUBSTITUTE(T762, "-", "")))) + 1, LEN(T762)),#REF!,#REF!),0)</f>
        <v>0</v>
      </c>
      <c r="Z762">
        <f>MONTH(续费明细实时[[#This Row],[success_time]])</f>
        <v>5</v>
      </c>
      <c r="AA762" s="8" t="e">
        <f>VLOOKUP(续费明细实时[[#This Row],[parent_user_id]],#REF!,27,0)</f>
        <v>#REF!</v>
      </c>
    </row>
    <row r="763" spans="1:27">
      <c r="A763" s="1">
        <v>45796</v>
      </c>
      <c r="B763" t="s">
        <v>16650</v>
      </c>
      <c r="C763" t="s">
        <v>16651</v>
      </c>
      <c r="D763" t="s">
        <v>548</v>
      </c>
      <c r="E763" t="s">
        <v>546</v>
      </c>
      <c r="F763">
        <v>120</v>
      </c>
      <c r="G763" t="s">
        <v>1978</v>
      </c>
      <c r="H763" t="s">
        <v>559</v>
      </c>
      <c r="I763" t="s">
        <v>1876</v>
      </c>
      <c r="J763">
        <v>17750</v>
      </c>
      <c r="K763" t="s">
        <v>253</v>
      </c>
      <c r="L763" t="s">
        <v>549</v>
      </c>
      <c r="M763" t="s">
        <v>550</v>
      </c>
      <c r="N763" t="s">
        <v>136</v>
      </c>
      <c r="O763" t="s">
        <v>147</v>
      </c>
      <c r="P763" t="s">
        <v>1877</v>
      </c>
      <c r="Q763" t="s">
        <v>16652</v>
      </c>
      <c r="R763" t="s">
        <v>626</v>
      </c>
      <c r="S763">
        <v>2500</v>
      </c>
      <c r="T763" t="s">
        <v>1896</v>
      </c>
      <c r="U763" s="4">
        <v>45796.571250000001</v>
      </c>
      <c r="V763" t="str">
        <f>IFERROR(VLOOKUP(B763,#REF!,1,0),"")</f>
        <v/>
      </c>
      <c r="W763" t="str" cm="1">
        <f t="array" ref="W763">IFERROR(_xlfn.IFS(AND(V763="",X763&lt;&gt;"王园园组",X763&lt;&gt;"other"),K763,AND(V763="",X763="王园园组"),G763),"other")</f>
        <v>other</v>
      </c>
      <c r="X763" t="str" cm="1">
        <f t="array" ref="X763">IFERROR(_xlfn.IFS(AND(V763="",IFERROR(VLOOKUP(N763,#REF!,1,0),1)&lt;&gt;1),N763,AND(V763="",I763="王园园组"),"王园园组"),"other")</f>
        <v>other</v>
      </c>
      <c r="Y763">
        <f>IFERROR(_xlfn.XLOOKUP(MID(T763, FIND("#", SUBSTITUTE(T763, "-", "#", LEN(T763) - LEN(SUBSTITUTE(T763, "-", "")))) + 1, LEN(T763)),#REF!,#REF!),0)</f>
        <v>0</v>
      </c>
      <c r="Z763">
        <f>MONTH(续费明细实时[[#This Row],[success_time]])</f>
        <v>5</v>
      </c>
      <c r="AA763" s="8" t="e">
        <f>VLOOKUP(续费明细实时[[#This Row],[parent_user_id]],#REF!,27,0)</f>
        <v>#REF!</v>
      </c>
    </row>
    <row r="764" spans="1:27">
      <c r="A764" s="1">
        <v>45789</v>
      </c>
      <c r="B764" t="s">
        <v>11152</v>
      </c>
      <c r="C764" t="s">
        <v>11153</v>
      </c>
      <c r="D764" t="s">
        <v>548</v>
      </c>
      <c r="E764" t="s">
        <v>546</v>
      </c>
      <c r="F764">
        <v>120</v>
      </c>
      <c r="G764" t="s">
        <v>1929</v>
      </c>
      <c r="H764" t="s">
        <v>559</v>
      </c>
      <c r="I764" t="s">
        <v>1876</v>
      </c>
      <c r="J764">
        <v>17750</v>
      </c>
      <c r="K764" t="s">
        <v>184</v>
      </c>
      <c r="L764" t="s">
        <v>549</v>
      </c>
      <c r="M764" t="s">
        <v>559</v>
      </c>
      <c r="N764" t="s">
        <v>469</v>
      </c>
      <c r="O764" t="s">
        <v>180</v>
      </c>
      <c r="P764" t="s">
        <v>1877</v>
      </c>
      <c r="Q764" t="s">
        <v>11154</v>
      </c>
      <c r="R764" t="s">
        <v>626</v>
      </c>
      <c r="S764">
        <v>2500</v>
      </c>
      <c r="T764" t="s">
        <v>1896</v>
      </c>
      <c r="U764" s="4">
        <v>45789.651134259257</v>
      </c>
      <c r="V764" t="str">
        <f>IFERROR(VLOOKUP(B764,#REF!,1,0),"")</f>
        <v/>
      </c>
      <c r="W764" t="str" cm="1">
        <f t="array" ref="W764">IFERROR(_xlfn.IFS(AND(V764="",X764&lt;&gt;"王园园组",X764&lt;&gt;"other"),K764,AND(V764="",X764="王园园组"),G764),"other")</f>
        <v>other</v>
      </c>
      <c r="X764" t="str" cm="1">
        <f t="array" ref="X764">IFERROR(_xlfn.IFS(AND(V764="",IFERROR(VLOOKUP(N764,#REF!,1,0),1)&lt;&gt;1),N764,AND(V764="",I764="王园园组"),"王园园组"),"other")</f>
        <v>other</v>
      </c>
      <c r="Y764">
        <f>IFERROR(_xlfn.XLOOKUP(MID(T764, FIND("#", SUBSTITUTE(T764, "-", "#", LEN(T764) - LEN(SUBSTITUTE(T764, "-", "")))) + 1, LEN(T764)),#REF!,#REF!),0)</f>
        <v>0</v>
      </c>
      <c r="Z764">
        <f>MONTH(续费明细实时[[#This Row],[success_time]])</f>
        <v>5</v>
      </c>
      <c r="AA764" s="8" t="e">
        <f>VLOOKUP(续费明细实时[[#This Row],[parent_user_id]],#REF!,27,0)</f>
        <v>#REF!</v>
      </c>
    </row>
    <row r="765" spans="1:27">
      <c r="A765" s="1">
        <v>45786</v>
      </c>
      <c r="B765" t="s">
        <v>2141</v>
      </c>
      <c r="C765" t="s">
        <v>2142</v>
      </c>
      <c r="D765" t="s">
        <v>548</v>
      </c>
      <c r="E765" t="s">
        <v>546</v>
      </c>
      <c r="F765">
        <v>240</v>
      </c>
      <c r="G765" t="s">
        <v>1883</v>
      </c>
      <c r="H765" t="s">
        <v>559</v>
      </c>
      <c r="I765" t="s">
        <v>1876</v>
      </c>
      <c r="J765">
        <v>32909</v>
      </c>
      <c r="K765" t="s">
        <v>255</v>
      </c>
      <c r="L765" t="s">
        <v>549</v>
      </c>
      <c r="M765" t="s">
        <v>550</v>
      </c>
      <c r="N765" t="s">
        <v>136</v>
      </c>
      <c r="O765" t="s">
        <v>147</v>
      </c>
      <c r="P765" t="s">
        <v>1877</v>
      </c>
      <c r="Q765" t="s">
        <v>2143</v>
      </c>
      <c r="R765" t="s">
        <v>626</v>
      </c>
      <c r="S765">
        <v>4635</v>
      </c>
      <c r="T765" t="s">
        <v>1931</v>
      </c>
      <c r="U765" s="4">
        <v>45786.514918981484</v>
      </c>
      <c r="V765" t="str">
        <f>IFERROR(VLOOKUP(B765,#REF!,1,0),"")</f>
        <v/>
      </c>
      <c r="W765" t="str" cm="1">
        <f t="array" ref="W765">IFERROR(_xlfn.IFS(AND(V765="",X765&lt;&gt;"王园园组",X765&lt;&gt;"other"),K765,AND(V765="",X765="王园园组"),G765),"other")</f>
        <v>other</v>
      </c>
      <c r="X765" t="str" cm="1">
        <f t="array" ref="X765">IFERROR(_xlfn.IFS(AND(V765="",IFERROR(VLOOKUP(N765,#REF!,1,0),1)&lt;&gt;1),N765,AND(V765="",I765="王园园组"),"王园园组"),"other")</f>
        <v>other</v>
      </c>
      <c r="Y765">
        <f>IFERROR(_xlfn.XLOOKUP(MID(T765, FIND("#", SUBSTITUTE(T765, "-", "#", LEN(T765) - LEN(SUBSTITUTE(T765, "-", "")))) + 1, LEN(T765)),#REF!,#REF!),0)</f>
        <v>0</v>
      </c>
      <c r="Z765">
        <f>MONTH(续费明细实时[[#This Row],[success_time]])</f>
        <v>5</v>
      </c>
      <c r="AA765" s="8" t="e">
        <f>VLOOKUP(续费明细实时[[#This Row],[parent_user_id]],#REF!,27,0)</f>
        <v>#REF!</v>
      </c>
    </row>
    <row r="766" spans="1:27">
      <c r="A766" s="1">
        <v>45798</v>
      </c>
      <c r="B766" t="s">
        <v>13088</v>
      </c>
      <c r="C766" t="s">
        <v>13089</v>
      </c>
      <c r="D766" t="s">
        <v>548</v>
      </c>
      <c r="E766" t="s">
        <v>546</v>
      </c>
      <c r="F766">
        <v>120</v>
      </c>
      <c r="G766" t="s">
        <v>1969</v>
      </c>
      <c r="H766" t="s">
        <v>559</v>
      </c>
      <c r="I766" t="s">
        <v>1876</v>
      </c>
      <c r="J766">
        <v>17750</v>
      </c>
      <c r="K766" t="s">
        <v>243</v>
      </c>
      <c r="L766" t="s">
        <v>549</v>
      </c>
      <c r="M766" t="s">
        <v>550</v>
      </c>
      <c r="N766" t="s">
        <v>551</v>
      </c>
      <c r="O766" t="s">
        <v>242</v>
      </c>
      <c r="P766" t="s">
        <v>1877</v>
      </c>
      <c r="Q766" t="s">
        <v>13090</v>
      </c>
      <c r="R766" t="s">
        <v>626</v>
      </c>
      <c r="S766">
        <v>2500</v>
      </c>
      <c r="T766" t="s">
        <v>1896</v>
      </c>
      <c r="U766" s="4">
        <v>45798.248831018522</v>
      </c>
      <c r="V766" t="str">
        <f>IFERROR(VLOOKUP(B766,#REF!,1,0),"")</f>
        <v/>
      </c>
      <c r="W766" t="str" cm="1">
        <f t="array" ref="W766">IFERROR(_xlfn.IFS(AND(V766="",X766&lt;&gt;"王园园组",X766&lt;&gt;"other"),K766,AND(V766="",X766="王园园组"),G766),"other")</f>
        <v>other</v>
      </c>
      <c r="X766" t="str" cm="1">
        <f t="array" ref="X766">IFERROR(_xlfn.IFS(AND(V766="",IFERROR(VLOOKUP(N766,#REF!,1,0),1)&lt;&gt;1),N766,AND(V766="",I766="王园园组"),"王园园组"),"other")</f>
        <v>other</v>
      </c>
      <c r="Y766">
        <f>IFERROR(_xlfn.XLOOKUP(MID(T766, FIND("#", SUBSTITUTE(T766, "-", "#", LEN(T766) - LEN(SUBSTITUTE(T766, "-", "")))) + 1, LEN(T766)),#REF!,#REF!),0)</f>
        <v>0</v>
      </c>
      <c r="Z766">
        <f>MONTH(续费明细实时[[#This Row],[success_time]])</f>
        <v>5</v>
      </c>
      <c r="AA766" s="8" t="e">
        <f>VLOOKUP(续费明细实时[[#This Row],[parent_user_id]],#REF!,27,0)</f>
        <v>#REF!</v>
      </c>
    </row>
    <row r="767" spans="1:27">
      <c r="A767" s="1">
        <v>45795</v>
      </c>
      <c r="B767" t="s">
        <v>13342</v>
      </c>
      <c r="C767" t="s">
        <v>13343</v>
      </c>
      <c r="D767" t="s">
        <v>695</v>
      </c>
      <c r="E767" t="s">
        <v>546</v>
      </c>
      <c r="F767">
        <v>120</v>
      </c>
      <c r="G767" t="s">
        <v>1973</v>
      </c>
      <c r="H767" t="s">
        <v>559</v>
      </c>
      <c r="I767" t="s">
        <v>1876</v>
      </c>
      <c r="J767">
        <v>18750</v>
      </c>
      <c r="K767" t="s">
        <v>296</v>
      </c>
      <c r="L767" t="s">
        <v>549</v>
      </c>
      <c r="M767" t="s">
        <v>550</v>
      </c>
      <c r="N767" t="s">
        <v>136</v>
      </c>
      <c r="O767" t="s">
        <v>292</v>
      </c>
      <c r="P767" t="s">
        <v>1877</v>
      </c>
      <c r="Q767" t="s">
        <v>13344</v>
      </c>
      <c r="R767" t="s">
        <v>626</v>
      </c>
      <c r="S767">
        <v>2640.8253580000001</v>
      </c>
      <c r="T767" t="s">
        <v>1896</v>
      </c>
      <c r="U767" s="4">
        <v>45795.792858796296</v>
      </c>
      <c r="V767" t="str">
        <f>IFERROR(VLOOKUP(B767,#REF!,1,0),"")</f>
        <v/>
      </c>
      <c r="W767" t="str" cm="1">
        <f t="array" ref="W767">IFERROR(_xlfn.IFS(AND(V767="",X767&lt;&gt;"王园园组",X767&lt;&gt;"other"),K767,AND(V767="",X767="王园园组"),G767),"other")</f>
        <v>other</v>
      </c>
      <c r="X767" t="str" cm="1">
        <f t="array" ref="X767">IFERROR(_xlfn.IFS(AND(V767="",IFERROR(VLOOKUP(N767,#REF!,1,0),1)&lt;&gt;1),N767,AND(V767="",I767="王园园组"),"王园园组"),"other")</f>
        <v>other</v>
      </c>
      <c r="Y767">
        <f>IFERROR(_xlfn.XLOOKUP(MID(T767, FIND("#", SUBSTITUTE(T767, "-", "#", LEN(T767) - LEN(SUBSTITUTE(T767, "-", "")))) + 1, LEN(T767)),#REF!,#REF!),0)</f>
        <v>0</v>
      </c>
      <c r="Z767">
        <f>MONTH(续费明细实时[[#This Row],[success_time]])</f>
        <v>5</v>
      </c>
      <c r="AA767" s="8" t="e">
        <f>VLOOKUP(续费明细实时[[#This Row],[parent_user_id]],#REF!,27,0)</f>
        <v>#REF!</v>
      </c>
    </row>
    <row r="768" spans="1:27">
      <c r="A768" s="1">
        <v>45801</v>
      </c>
      <c r="B768" t="s">
        <v>13345</v>
      </c>
      <c r="C768" t="s">
        <v>13346</v>
      </c>
      <c r="D768" t="s">
        <v>548</v>
      </c>
      <c r="E768" t="s">
        <v>546</v>
      </c>
      <c r="F768">
        <v>60</v>
      </c>
      <c r="G768" t="s">
        <v>2113</v>
      </c>
      <c r="H768" t="s">
        <v>559</v>
      </c>
      <c r="I768" t="s">
        <v>1876</v>
      </c>
      <c r="J768">
        <v>10970</v>
      </c>
      <c r="K768" t="s">
        <v>181</v>
      </c>
      <c r="L768" t="s">
        <v>549</v>
      </c>
      <c r="M768" t="s">
        <v>559</v>
      </c>
      <c r="N768" t="s">
        <v>469</v>
      </c>
      <c r="O768" t="s">
        <v>180</v>
      </c>
      <c r="P768" t="s">
        <v>1877</v>
      </c>
      <c r="Q768" t="s">
        <v>13347</v>
      </c>
      <c r="R768" t="s">
        <v>626</v>
      </c>
      <c r="S768">
        <v>1545</v>
      </c>
      <c r="T768" t="s">
        <v>1891</v>
      </c>
      <c r="U768" s="4">
        <v>45801.349988425929</v>
      </c>
      <c r="V768" t="str">
        <f>IFERROR(VLOOKUP(B768,#REF!,1,0),"")</f>
        <v/>
      </c>
      <c r="W768" t="str" cm="1">
        <f t="array" ref="W768">IFERROR(_xlfn.IFS(AND(V768="",X768&lt;&gt;"王园园组",X768&lt;&gt;"other"),K768,AND(V768="",X768="王园园组"),G768),"other")</f>
        <v>other</v>
      </c>
      <c r="X768" t="str" cm="1">
        <f t="array" ref="X768">IFERROR(_xlfn.IFS(AND(V768="",IFERROR(VLOOKUP(N768,#REF!,1,0),1)&lt;&gt;1),N768,AND(V768="",I768="王园园组"),"王园园组"),"other")</f>
        <v>other</v>
      </c>
      <c r="Y768">
        <f>IFERROR(_xlfn.XLOOKUP(MID(T768, FIND("#", SUBSTITUTE(T768, "-", "#", LEN(T768) - LEN(SUBSTITUTE(T768, "-", "")))) + 1, LEN(T768)),#REF!,#REF!),0)</f>
        <v>0</v>
      </c>
      <c r="Z768">
        <f>MONTH(续费明细实时[[#This Row],[success_time]])</f>
        <v>5</v>
      </c>
      <c r="AA768" s="8" t="e">
        <f>VLOOKUP(续费明细实时[[#This Row],[parent_user_id]],#REF!,27,0)</f>
        <v>#REF!</v>
      </c>
    </row>
    <row r="769" spans="1:27">
      <c r="A769" s="1">
        <v>45790</v>
      </c>
      <c r="B769" t="s">
        <v>12496</v>
      </c>
      <c r="C769" t="s">
        <v>12497</v>
      </c>
      <c r="D769" t="s">
        <v>548</v>
      </c>
      <c r="E769" t="s">
        <v>546</v>
      </c>
      <c r="F769">
        <v>60</v>
      </c>
      <c r="G769" t="s">
        <v>1939</v>
      </c>
      <c r="H769" t="s">
        <v>559</v>
      </c>
      <c r="I769" t="s">
        <v>1876</v>
      </c>
      <c r="J769">
        <v>10650</v>
      </c>
      <c r="K769" t="s">
        <v>260</v>
      </c>
      <c r="L769" t="s">
        <v>549</v>
      </c>
      <c r="M769" t="s">
        <v>550</v>
      </c>
      <c r="N769" t="s">
        <v>136</v>
      </c>
      <c r="O769" t="s">
        <v>147</v>
      </c>
      <c r="P769" t="s">
        <v>1877</v>
      </c>
      <c r="Q769" t="s">
        <v>12498</v>
      </c>
      <c r="R769" t="s">
        <v>626</v>
      </c>
      <c r="S769">
        <v>1500</v>
      </c>
      <c r="T769" t="s">
        <v>1891</v>
      </c>
      <c r="U769" s="4">
        <v>45790.473611111112</v>
      </c>
      <c r="V769" t="str">
        <f>IFERROR(VLOOKUP(B769,#REF!,1,0),"")</f>
        <v/>
      </c>
      <c r="W769" t="str" cm="1">
        <f t="array" ref="W769">IFERROR(_xlfn.IFS(AND(V769="",X769&lt;&gt;"王园园组",X769&lt;&gt;"other"),K769,AND(V769="",X769="王园园组"),G769),"other")</f>
        <v>other</v>
      </c>
      <c r="X769" t="str" cm="1">
        <f t="array" ref="X769">IFERROR(_xlfn.IFS(AND(V769="",IFERROR(VLOOKUP(N769,#REF!,1,0),1)&lt;&gt;1),N769,AND(V769="",I769="王园园组"),"王园园组"),"other")</f>
        <v>other</v>
      </c>
      <c r="Y769">
        <f>IFERROR(_xlfn.XLOOKUP(MID(T769, FIND("#", SUBSTITUTE(T769, "-", "#", LEN(T769) - LEN(SUBSTITUTE(T769, "-", "")))) + 1, LEN(T769)),#REF!,#REF!),0)</f>
        <v>0</v>
      </c>
      <c r="Z769">
        <f>MONTH(续费明细实时[[#This Row],[success_time]])</f>
        <v>5</v>
      </c>
      <c r="AA769" s="8" t="e">
        <f>VLOOKUP(续费明细实时[[#This Row],[parent_user_id]],#REF!,27,0)</f>
        <v>#REF!</v>
      </c>
    </row>
    <row r="770" spans="1:27">
      <c r="A770" s="1">
        <v>45796</v>
      </c>
      <c r="B770" t="s">
        <v>13115</v>
      </c>
      <c r="C770" t="s">
        <v>13116</v>
      </c>
      <c r="D770" t="s">
        <v>548</v>
      </c>
      <c r="E770" t="s">
        <v>546</v>
      </c>
      <c r="F770">
        <v>120</v>
      </c>
      <c r="G770" t="s">
        <v>1969</v>
      </c>
      <c r="H770" t="s">
        <v>559</v>
      </c>
      <c r="I770" t="s">
        <v>1876</v>
      </c>
      <c r="J770">
        <v>17750</v>
      </c>
      <c r="K770" t="s">
        <v>254</v>
      </c>
      <c r="L770" t="s">
        <v>549</v>
      </c>
      <c r="M770" t="s">
        <v>550</v>
      </c>
      <c r="N770" t="s">
        <v>136</v>
      </c>
      <c r="O770" t="s">
        <v>147</v>
      </c>
      <c r="P770" t="s">
        <v>1877</v>
      </c>
      <c r="Q770" t="s">
        <v>13117</v>
      </c>
      <c r="R770" t="s">
        <v>626</v>
      </c>
      <c r="S770">
        <v>2500</v>
      </c>
      <c r="T770" t="s">
        <v>1896</v>
      </c>
      <c r="U770" s="4">
        <v>45796.333703703705</v>
      </c>
      <c r="V770" t="str">
        <f>IFERROR(VLOOKUP(B770,#REF!,1,0),"")</f>
        <v/>
      </c>
      <c r="W770" t="str" cm="1">
        <f t="array" ref="W770">IFERROR(_xlfn.IFS(AND(V770="",X770&lt;&gt;"王园园组",X770&lt;&gt;"other"),K770,AND(V770="",X770="王园园组"),G770),"other")</f>
        <v>other</v>
      </c>
      <c r="X770" t="str" cm="1">
        <f t="array" ref="X770">IFERROR(_xlfn.IFS(AND(V770="",IFERROR(VLOOKUP(N770,#REF!,1,0),1)&lt;&gt;1),N770,AND(V770="",I770="王园园组"),"王园园组"),"other")</f>
        <v>other</v>
      </c>
      <c r="Y770">
        <f>IFERROR(_xlfn.XLOOKUP(MID(T770, FIND("#", SUBSTITUTE(T770, "-", "#", LEN(T770) - LEN(SUBSTITUTE(T770, "-", "")))) + 1, LEN(T770)),#REF!,#REF!),0)</f>
        <v>0</v>
      </c>
      <c r="Z770">
        <f>MONTH(续费明细实时[[#This Row],[success_time]])</f>
        <v>5</v>
      </c>
      <c r="AA770" s="8" t="e">
        <f>VLOOKUP(续费明细实时[[#This Row],[parent_user_id]],#REF!,27,0)</f>
        <v>#REF!</v>
      </c>
    </row>
    <row r="771" spans="1:27">
      <c r="A771" s="1">
        <v>45802</v>
      </c>
      <c r="B771" t="s">
        <v>13696</v>
      </c>
      <c r="C771" t="s">
        <v>13697</v>
      </c>
      <c r="D771" t="s">
        <v>584</v>
      </c>
      <c r="E771" t="s">
        <v>1102</v>
      </c>
      <c r="F771">
        <v>180</v>
      </c>
      <c r="G771" t="s">
        <v>358</v>
      </c>
      <c r="H771" t="s">
        <v>559</v>
      </c>
      <c r="I771" t="s">
        <v>163</v>
      </c>
      <c r="J771">
        <v>14910</v>
      </c>
      <c r="K771" t="s">
        <v>358</v>
      </c>
      <c r="L771" t="s">
        <v>549</v>
      </c>
      <c r="M771" t="s">
        <v>559</v>
      </c>
      <c r="N771" t="s">
        <v>163</v>
      </c>
      <c r="O771" t="s">
        <v>473</v>
      </c>
      <c r="P771" t="s">
        <v>1877</v>
      </c>
      <c r="Q771" t="s">
        <v>13698</v>
      </c>
      <c r="R771" t="s">
        <v>626</v>
      </c>
      <c r="S771">
        <v>2100</v>
      </c>
      <c r="T771" t="s">
        <v>13028</v>
      </c>
      <c r="U771" s="4">
        <v>45802.768587962964</v>
      </c>
      <c r="V771" t="str">
        <f>IFERROR(VLOOKUP(B771,#REF!,1,0),"")</f>
        <v/>
      </c>
      <c r="W771" t="str" cm="1">
        <f t="array" ref="W771">IFERROR(_xlfn.IFS(AND(V771="",X771&lt;&gt;"王园园组",X771&lt;&gt;"other"),K771,AND(V771="",X771="王园园组"),G771),"other")</f>
        <v>other</v>
      </c>
      <c r="X771" t="str" cm="1">
        <f t="array" ref="X771">IFERROR(_xlfn.IFS(AND(V771="",IFERROR(VLOOKUP(N771,#REF!,1,0),1)&lt;&gt;1),N771,AND(V771="",I771="王园园组"),"王园园组"),"other")</f>
        <v>other</v>
      </c>
      <c r="Y771">
        <f>IFERROR(_xlfn.XLOOKUP(MID(T771, FIND("#", SUBSTITUTE(T771, "-", "#", LEN(T771) - LEN(SUBSTITUTE(T771, "-", "")))) + 1, LEN(T771)),#REF!,#REF!),0)</f>
        <v>0</v>
      </c>
      <c r="Z771">
        <f>MONTH(续费明细实时[[#This Row],[success_time]])</f>
        <v>5</v>
      </c>
      <c r="AA771" s="8" t="e">
        <f>VLOOKUP(续费明细实时[[#This Row],[parent_user_id]],#REF!,27,0)</f>
        <v>#REF!</v>
      </c>
    </row>
    <row r="772" spans="1:27">
      <c r="A772" s="1">
        <v>45796</v>
      </c>
      <c r="B772" t="s">
        <v>13351</v>
      </c>
      <c r="C772" t="s">
        <v>13352</v>
      </c>
      <c r="D772" t="s">
        <v>548</v>
      </c>
      <c r="E772" t="s">
        <v>546</v>
      </c>
      <c r="F772">
        <v>120</v>
      </c>
      <c r="G772" t="s">
        <v>1929</v>
      </c>
      <c r="H772" t="s">
        <v>559</v>
      </c>
      <c r="I772" t="s">
        <v>1876</v>
      </c>
      <c r="J772">
        <v>17750</v>
      </c>
      <c r="K772" t="s">
        <v>287</v>
      </c>
      <c r="L772" t="s">
        <v>549</v>
      </c>
      <c r="M772" t="s">
        <v>550</v>
      </c>
      <c r="N772" t="s">
        <v>136</v>
      </c>
      <c r="O772" t="s">
        <v>283</v>
      </c>
      <c r="P772" t="s">
        <v>1877</v>
      </c>
      <c r="Q772" t="s">
        <v>13353</v>
      </c>
      <c r="R772" t="s">
        <v>626</v>
      </c>
      <c r="S772">
        <v>2500</v>
      </c>
      <c r="T772" t="s">
        <v>1896</v>
      </c>
      <c r="U772" s="4">
        <v>45796.220555555556</v>
      </c>
      <c r="V772" t="str">
        <f>IFERROR(VLOOKUP(B772,#REF!,1,0),"")</f>
        <v/>
      </c>
      <c r="W772" t="str" cm="1">
        <f t="array" ref="W772">IFERROR(_xlfn.IFS(AND(V772="",X772&lt;&gt;"王园园组",X772&lt;&gt;"other"),K772,AND(V772="",X772="王园园组"),G772),"other")</f>
        <v>other</v>
      </c>
      <c r="X772" t="str" cm="1">
        <f t="array" ref="X772">IFERROR(_xlfn.IFS(AND(V772="",IFERROR(VLOOKUP(N772,#REF!,1,0),1)&lt;&gt;1),N772,AND(V772="",I772="王园园组"),"王园园组"),"other")</f>
        <v>other</v>
      </c>
      <c r="Y772">
        <f>IFERROR(_xlfn.XLOOKUP(MID(T772, FIND("#", SUBSTITUTE(T772, "-", "#", LEN(T772) - LEN(SUBSTITUTE(T772, "-", "")))) + 1, LEN(T772)),#REF!,#REF!),0)</f>
        <v>0</v>
      </c>
      <c r="Z772">
        <f>MONTH(续费明细实时[[#This Row],[success_time]])</f>
        <v>5</v>
      </c>
      <c r="AA772" s="8" t="e">
        <f>VLOOKUP(续费明细实时[[#This Row],[parent_user_id]],#REF!,27,0)</f>
        <v>#REF!</v>
      </c>
    </row>
    <row r="773" spans="1:27">
      <c r="A773" s="1">
        <v>45786</v>
      </c>
      <c r="B773" t="s">
        <v>2137</v>
      </c>
      <c r="C773" t="s">
        <v>2138</v>
      </c>
      <c r="D773" t="s">
        <v>548</v>
      </c>
      <c r="E773" t="s">
        <v>546</v>
      </c>
      <c r="F773">
        <v>120</v>
      </c>
      <c r="G773" t="s">
        <v>2139</v>
      </c>
      <c r="H773" t="s">
        <v>559</v>
      </c>
      <c r="I773" t="s">
        <v>1876</v>
      </c>
      <c r="J773">
        <v>17750</v>
      </c>
      <c r="K773" t="s">
        <v>284</v>
      </c>
      <c r="L773" t="s">
        <v>549</v>
      </c>
      <c r="M773" t="s">
        <v>550</v>
      </c>
      <c r="N773" t="s">
        <v>136</v>
      </c>
      <c r="O773" t="s">
        <v>283</v>
      </c>
      <c r="P773" t="s">
        <v>1877</v>
      </c>
      <c r="Q773" t="s">
        <v>2140</v>
      </c>
      <c r="R773" t="s">
        <v>626</v>
      </c>
      <c r="S773">
        <v>2500</v>
      </c>
      <c r="T773" t="s">
        <v>1896</v>
      </c>
      <c r="U773" s="4">
        <v>45786.516967592594</v>
      </c>
      <c r="V773" t="str">
        <f>IFERROR(VLOOKUP(B773,#REF!,1,0),"")</f>
        <v/>
      </c>
      <c r="W773" t="str" cm="1">
        <f t="array" ref="W773">IFERROR(_xlfn.IFS(AND(V773="",X773&lt;&gt;"王园园组",X773&lt;&gt;"other"),K773,AND(V773="",X773="王园园组"),G773),"other")</f>
        <v>other</v>
      </c>
      <c r="X773" t="str" cm="1">
        <f t="array" ref="X773">IFERROR(_xlfn.IFS(AND(V773="",IFERROR(VLOOKUP(N773,#REF!,1,0),1)&lt;&gt;1),N773,AND(V773="",I773="王园园组"),"王园园组"),"other")</f>
        <v>other</v>
      </c>
      <c r="Y773">
        <f>IFERROR(_xlfn.XLOOKUP(MID(T773, FIND("#", SUBSTITUTE(T773, "-", "#", LEN(T773) - LEN(SUBSTITUTE(T773, "-", "")))) + 1, LEN(T773)),#REF!,#REF!),0)</f>
        <v>0</v>
      </c>
      <c r="Z773">
        <f>MONTH(续费明细实时[[#This Row],[success_time]])</f>
        <v>5</v>
      </c>
      <c r="AA773" s="8" t="e">
        <f>VLOOKUP(续费明细实时[[#This Row],[parent_user_id]],#REF!,27,0)</f>
        <v>#REF!</v>
      </c>
    </row>
    <row r="774" spans="1:27">
      <c r="A774" s="1">
        <v>45795</v>
      </c>
      <c r="B774" t="s">
        <v>13339</v>
      </c>
      <c r="C774" t="s">
        <v>13340</v>
      </c>
      <c r="D774" t="s">
        <v>695</v>
      </c>
      <c r="E774" t="s">
        <v>546</v>
      </c>
      <c r="F774">
        <v>120</v>
      </c>
      <c r="G774" t="s">
        <v>2079</v>
      </c>
      <c r="H774" t="s">
        <v>559</v>
      </c>
      <c r="I774" t="s">
        <v>1876</v>
      </c>
      <c r="J774">
        <v>17750</v>
      </c>
      <c r="K774" t="s">
        <v>265</v>
      </c>
      <c r="L774" t="s">
        <v>549</v>
      </c>
      <c r="M774" t="s">
        <v>550</v>
      </c>
      <c r="N774" t="s">
        <v>136</v>
      </c>
      <c r="O774" t="s">
        <v>264</v>
      </c>
      <c r="P774" t="s">
        <v>1877</v>
      </c>
      <c r="Q774" t="s">
        <v>13341</v>
      </c>
      <c r="R774" t="s">
        <v>626</v>
      </c>
      <c r="S774">
        <v>2500</v>
      </c>
      <c r="T774" t="s">
        <v>1896</v>
      </c>
      <c r="U774" s="4">
        <v>45795.82953703704</v>
      </c>
      <c r="V774" t="str">
        <f>IFERROR(VLOOKUP(B774,#REF!,1,0),"")</f>
        <v/>
      </c>
      <c r="W774" t="str" cm="1">
        <f t="array" ref="W774">IFERROR(_xlfn.IFS(AND(V774="",X774&lt;&gt;"王园园组",X774&lt;&gt;"other"),K774,AND(V774="",X774="王园园组"),G774),"other")</f>
        <v>other</v>
      </c>
      <c r="X774" t="str" cm="1">
        <f t="array" ref="X774">IFERROR(_xlfn.IFS(AND(V774="",IFERROR(VLOOKUP(N774,#REF!,1,0),1)&lt;&gt;1),N774,AND(V774="",I774="王园园组"),"王园园组"),"other")</f>
        <v>other</v>
      </c>
      <c r="Y774">
        <f>IFERROR(_xlfn.XLOOKUP(MID(T774, FIND("#", SUBSTITUTE(T774, "-", "#", LEN(T774) - LEN(SUBSTITUTE(T774, "-", "")))) + 1, LEN(T774)),#REF!,#REF!),0)</f>
        <v>0</v>
      </c>
      <c r="Z774">
        <f>MONTH(续费明细实时[[#This Row],[success_time]])</f>
        <v>5</v>
      </c>
      <c r="AA774" s="8" t="e">
        <f>VLOOKUP(续费明细实时[[#This Row],[parent_user_id]],#REF!,27,0)</f>
        <v>#REF!</v>
      </c>
    </row>
    <row r="775" spans="1:27">
      <c r="A775" s="1">
        <v>45789</v>
      </c>
      <c r="B775" t="s">
        <v>10960</v>
      </c>
      <c r="C775" t="s">
        <v>10961</v>
      </c>
      <c r="D775" t="s">
        <v>558</v>
      </c>
      <c r="E775" t="s">
        <v>546</v>
      </c>
      <c r="F775">
        <v>60</v>
      </c>
      <c r="G775" t="s">
        <v>1990</v>
      </c>
      <c r="H775" t="s">
        <v>559</v>
      </c>
      <c r="I775" t="s">
        <v>1876</v>
      </c>
      <c r="J775">
        <v>10650</v>
      </c>
      <c r="K775" t="s">
        <v>311</v>
      </c>
      <c r="L775" t="s">
        <v>549</v>
      </c>
      <c r="M775" t="s">
        <v>550</v>
      </c>
      <c r="N775" t="s">
        <v>136</v>
      </c>
      <c r="O775" t="s">
        <v>143</v>
      </c>
      <c r="P775" t="s">
        <v>1877</v>
      </c>
      <c r="Q775" t="s">
        <v>10962</v>
      </c>
      <c r="R775" t="s">
        <v>626</v>
      </c>
      <c r="S775">
        <v>1500</v>
      </c>
      <c r="T775" t="s">
        <v>1891</v>
      </c>
      <c r="U775" s="4">
        <v>45789.719143518516</v>
      </c>
      <c r="V775" t="str">
        <f>IFERROR(VLOOKUP(B775,#REF!,1,0),"")</f>
        <v/>
      </c>
      <c r="W775" t="str" cm="1">
        <f t="array" ref="W775">IFERROR(_xlfn.IFS(AND(V775="",X775&lt;&gt;"王园园组",X775&lt;&gt;"other"),K775,AND(V775="",X775="王园园组"),G775),"other")</f>
        <v>other</v>
      </c>
      <c r="X775" t="str" cm="1">
        <f t="array" ref="X775">IFERROR(_xlfn.IFS(AND(V775="",IFERROR(VLOOKUP(N775,#REF!,1,0),1)&lt;&gt;1),N775,AND(V775="",I775="王园园组"),"王园园组"),"other")</f>
        <v>other</v>
      </c>
      <c r="Y775">
        <f>IFERROR(_xlfn.XLOOKUP(MID(T775, FIND("#", SUBSTITUTE(T775, "-", "#", LEN(T775) - LEN(SUBSTITUTE(T775, "-", "")))) + 1, LEN(T775)),#REF!,#REF!),0)</f>
        <v>0</v>
      </c>
      <c r="Z775">
        <f>MONTH(续费明细实时[[#This Row],[success_time]])</f>
        <v>5</v>
      </c>
      <c r="AA775" s="8" t="e">
        <f>VLOOKUP(续费明细实时[[#This Row],[parent_user_id]],#REF!,27,0)</f>
        <v>#REF!</v>
      </c>
    </row>
    <row r="776" spans="1:27">
      <c r="A776" s="1">
        <v>45802</v>
      </c>
      <c r="B776" t="s">
        <v>16563</v>
      </c>
      <c r="C776" t="s">
        <v>16564</v>
      </c>
      <c r="D776" t="s">
        <v>610</v>
      </c>
      <c r="E776" t="s">
        <v>546</v>
      </c>
      <c r="F776">
        <v>60</v>
      </c>
      <c r="G776" t="s">
        <v>2178</v>
      </c>
      <c r="H776" t="s">
        <v>559</v>
      </c>
      <c r="I776" t="s">
        <v>1876</v>
      </c>
      <c r="J776">
        <v>10970</v>
      </c>
      <c r="K776" t="s">
        <v>279</v>
      </c>
      <c r="L776" t="s">
        <v>549</v>
      </c>
      <c r="M776" t="s">
        <v>550</v>
      </c>
      <c r="N776" t="s">
        <v>136</v>
      </c>
      <c r="O776" t="s">
        <v>139</v>
      </c>
      <c r="P776" t="s">
        <v>1877</v>
      </c>
      <c r="Q776" t="s">
        <v>16565</v>
      </c>
      <c r="R776" t="s">
        <v>626</v>
      </c>
      <c r="S776">
        <v>1545</v>
      </c>
      <c r="T776" t="s">
        <v>1891</v>
      </c>
      <c r="U776" s="4">
        <v>45802.812997685185</v>
      </c>
      <c r="V776" t="str">
        <f>IFERROR(VLOOKUP(B776,#REF!,1,0),"")</f>
        <v/>
      </c>
      <c r="W776" t="str" cm="1">
        <f t="array" ref="W776">IFERROR(_xlfn.IFS(AND(V776="",X776&lt;&gt;"王园园组",X776&lt;&gt;"other"),K776,AND(V776="",X776="王园园组"),G776),"other")</f>
        <v>other</v>
      </c>
      <c r="X776" t="str" cm="1">
        <f t="array" ref="X776">IFERROR(_xlfn.IFS(AND(V776="",IFERROR(VLOOKUP(N776,#REF!,1,0),1)&lt;&gt;1),N776,AND(V776="",I776="王园园组"),"王园园组"),"other")</f>
        <v>other</v>
      </c>
      <c r="Y776">
        <f>IFERROR(_xlfn.XLOOKUP(MID(T776, FIND("#", SUBSTITUTE(T776, "-", "#", LEN(T776) - LEN(SUBSTITUTE(T776, "-", "")))) + 1, LEN(T776)),#REF!,#REF!),0)</f>
        <v>0</v>
      </c>
      <c r="Z776">
        <f>MONTH(续费明细实时[[#This Row],[success_time]])</f>
        <v>5</v>
      </c>
      <c r="AA776" s="8" t="e">
        <f>VLOOKUP(续费明细实时[[#This Row],[parent_user_id]],#REF!,27,0)</f>
        <v>#REF!</v>
      </c>
    </row>
    <row r="777" spans="1:27">
      <c r="A777" s="1">
        <v>45801</v>
      </c>
      <c r="B777" t="s">
        <v>16835</v>
      </c>
      <c r="C777" t="s">
        <v>16836</v>
      </c>
      <c r="D777" t="s">
        <v>886</v>
      </c>
      <c r="E777" t="s">
        <v>546</v>
      </c>
      <c r="F777">
        <v>240</v>
      </c>
      <c r="G777" t="s">
        <v>1875</v>
      </c>
      <c r="H777" t="s">
        <v>559</v>
      </c>
      <c r="I777" t="s">
        <v>1876</v>
      </c>
      <c r="J777">
        <v>31950</v>
      </c>
      <c r="K777" t="s">
        <v>297</v>
      </c>
      <c r="L777" t="s">
        <v>549</v>
      </c>
      <c r="M777" t="s">
        <v>550</v>
      </c>
      <c r="N777" t="s">
        <v>136</v>
      </c>
      <c r="O777" t="s">
        <v>143</v>
      </c>
      <c r="P777" t="s">
        <v>1877</v>
      </c>
      <c r="Q777" t="s">
        <v>16837</v>
      </c>
      <c r="R777" t="s">
        <v>626</v>
      </c>
      <c r="S777">
        <v>4500</v>
      </c>
      <c r="T777" t="s">
        <v>1931</v>
      </c>
      <c r="U777" s="4">
        <v>45801.696145833332</v>
      </c>
      <c r="V777" t="str">
        <f>IFERROR(VLOOKUP(B777,#REF!,1,0),"")</f>
        <v/>
      </c>
      <c r="W777" t="str" cm="1">
        <f t="array" ref="W777">IFERROR(_xlfn.IFS(AND(V777="",X777&lt;&gt;"王园园组",X777&lt;&gt;"other"),K777,AND(V777="",X777="王园园组"),G777),"other")</f>
        <v>other</v>
      </c>
      <c r="X777" t="str" cm="1">
        <f t="array" ref="X777">IFERROR(_xlfn.IFS(AND(V777="",IFERROR(VLOOKUP(N777,#REF!,1,0),1)&lt;&gt;1),N777,AND(V777="",I777="王园园组"),"王园园组"),"other")</f>
        <v>other</v>
      </c>
      <c r="Y777">
        <f>IFERROR(_xlfn.XLOOKUP(MID(T777, FIND("#", SUBSTITUTE(T777, "-", "#", LEN(T777) - LEN(SUBSTITUTE(T777, "-", "")))) + 1, LEN(T777)),#REF!,#REF!),0)</f>
        <v>0</v>
      </c>
      <c r="Z777">
        <f>MONTH(续费明细实时[[#This Row],[success_time]])</f>
        <v>5</v>
      </c>
      <c r="AA777" s="8" t="e">
        <f>VLOOKUP(续费明细实时[[#This Row],[parent_user_id]],#REF!,27,0)</f>
        <v>#REF!</v>
      </c>
    </row>
    <row r="778" spans="1:27">
      <c r="A778" s="1">
        <v>45790</v>
      </c>
      <c r="B778" t="s">
        <v>12463</v>
      </c>
      <c r="C778" t="s">
        <v>12464</v>
      </c>
      <c r="D778" t="s">
        <v>632</v>
      </c>
      <c r="E778" t="s">
        <v>546</v>
      </c>
      <c r="F778">
        <v>120</v>
      </c>
      <c r="G778" t="s">
        <v>1883</v>
      </c>
      <c r="H778" t="s">
        <v>559</v>
      </c>
      <c r="I778" t="s">
        <v>1876</v>
      </c>
      <c r="J778">
        <v>17750</v>
      </c>
      <c r="K778" t="s">
        <v>263</v>
      </c>
      <c r="L778" t="s">
        <v>549</v>
      </c>
      <c r="M778" t="s">
        <v>550</v>
      </c>
      <c r="N778" t="s">
        <v>136</v>
      </c>
      <c r="O778" t="s">
        <v>147</v>
      </c>
      <c r="P778" t="s">
        <v>1877</v>
      </c>
      <c r="Q778" t="s">
        <v>12465</v>
      </c>
      <c r="R778" t="s">
        <v>626</v>
      </c>
      <c r="S778">
        <v>2500</v>
      </c>
      <c r="T778" t="s">
        <v>1896</v>
      </c>
      <c r="U778" s="4">
        <v>45790.463703703703</v>
      </c>
      <c r="V778" t="str">
        <f>IFERROR(VLOOKUP(B778,#REF!,1,0),"")</f>
        <v/>
      </c>
      <c r="W778" t="str" cm="1">
        <f t="array" ref="W778">IFERROR(_xlfn.IFS(AND(V778="",X778&lt;&gt;"王园园组",X778&lt;&gt;"other"),K778,AND(V778="",X778="王园园组"),G778),"other")</f>
        <v>other</v>
      </c>
      <c r="X778" t="str" cm="1">
        <f t="array" ref="X778">IFERROR(_xlfn.IFS(AND(V778="",IFERROR(VLOOKUP(N778,#REF!,1,0),1)&lt;&gt;1),N778,AND(V778="",I778="王园园组"),"王园园组"),"other")</f>
        <v>other</v>
      </c>
      <c r="Y778">
        <f>IFERROR(_xlfn.XLOOKUP(MID(T778, FIND("#", SUBSTITUTE(T778, "-", "#", LEN(T778) - LEN(SUBSTITUTE(T778, "-", "")))) + 1, LEN(T778)),#REF!,#REF!),0)</f>
        <v>0</v>
      </c>
      <c r="Z778">
        <f>MONTH(续费明细实时[[#This Row],[success_time]])</f>
        <v>5</v>
      </c>
      <c r="AA778" s="8" t="e">
        <f>VLOOKUP(续费明细实时[[#This Row],[parent_user_id]],#REF!,27,0)</f>
        <v>#REF!</v>
      </c>
    </row>
    <row r="779" spans="1:27">
      <c r="A779" s="1">
        <v>45796</v>
      </c>
      <c r="B779" t="s">
        <v>16838</v>
      </c>
      <c r="C779" t="s">
        <v>16839</v>
      </c>
      <c r="D779" t="s">
        <v>558</v>
      </c>
      <c r="E779" t="s">
        <v>2134</v>
      </c>
      <c r="F779">
        <v>36</v>
      </c>
      <c r="G779" t="s">
        <v>337</v>
      </c>
      <c r="H779" t="s">
        <v>559</v>
      </c>
      <c r="I779" t="s">
        <v>504</v>
      </c>
      <c r="J779">
        <v>4693</v>
      </c>
      <c r="K779" t="s">
        <v>337</v>
      </c>
      <c r="L779" t="s">
        <v>549</v>
      </c>
      <c r="M779" t="s">
        <v>559</v>
      </c>
      <c r="N779" t="s">
        <v>504</v>
      </c>
      <c r="O779" t="s">
        <v>325</v>
      </c>
      <c r="P779" t="s">
        <v>1877</v>
      </c>
      <c r="Q779" t="s">
        <v>16840</v>
      </c>
      <c r="R779" t="s">
        <v>626</v>
      </c>
      <c r="S779">
        <v>660.923315</v>
      </c>
      <c r="T779" t="s">
        <v>3029</v>
      </c>
      <c r="U779" s="4">
        <v>45796.509236111109</v>
      </c>
      <c r="V779" t="str">
        <f>IFERROR(VLOOKUP(B779,#REF!,1,0),"")</f>
        <v/>
      </c>
      <c r="W779" t="str" cm="1">
        <f t="array" ref="W779">IFERROR(_xlfn.IFS(AND(V779="",X779&lt;&gt;"王园园组",X779&lt;&gt;"other"),K779,AND(V779="",X779="王园园组"),G779),"other")</f>
        <v>other</v>
      </c>
      <c r="X779" t="str" cm="1">
        <f t="array" ref="X779">IFERROR(_xlfn.IFS(AND(V779="",IFERROR(VLOOKUP(N779,#REF!,1,0),1)&lt;&gt;1),N779,AND(V779="",I779="王园园组"),"王园园组"),"other")</f>
        <v>other</v>
      </c>
      <c r="Y779">
        <f>IFERROR(_xlfn.XLOOKUP(MID(T779, FIND("#", SUBSTITUTE(T779, "-", "#", LEN(T779) - LEN(SUBSTITUTE(T779, "-", "")))) + 1, LEN(T779)),#REF!,#REF!),0)</f>
        <v>0</v>
      </c>
      <c r="Z779">
        <f>MONTH(续费明细实时[[#This Row],[success_time]])</f>
        <v>5</v>
      </c>
      <c r="AA779" s="8" t="e">
        <f>VLOOKUP(续费明细实时[[#This Row],[parent_user_id]],#REF!,27,0)</f>
        <v>#REF!</v>
      </c>
    </row>
    <row r="780" spans="1:27">
      <c r="A780" s="1">
        <v>45800</v>
      </c>
      <c r="B780" t="s">
        <v>16841</v>
      </c>
      <c r="C780" t="s">
        <v>16842</v>
      </c>
      <c r="D780" t="s">
        <v>578</v>
      </c>
      <c r="E780" t="s">
        <v>1102</v>
      </c>
      <c r="F780">
        <v>120</v>
      </c>
      <c r="G780" t="s">
        <v>359</v>
      </c>
      <c r="H780" t="s">
        <v>559</v>
      </c>
      <c r="I780" t="s">
        <v>163</v>
      </c>
      <c r="J780">
        <v>9940</v>
      </c>
      <c r="K780" t="s">
        <v>359</v>
      </c>
      <c r="L780" t="s">
        <v>549</v>
      </c>
      <c r="M780" t="s">
        <v>559</v>
      </c>
      <c r="N780" t="s">
        <v>163</v>
      </c>
      <c r="O780" t="s">
        <v>473</v>
      </c>
      <c r="P780" t="s">
        <v>1877</v>
      </c>
      <c r="Q780" t="s">
        <v>16843</v>
      </c>
      <c r="R780" t="s">
        <v>626</v>
      </c>
      <c r="S780">
        <v>1400</v>
      </c>
      <c r="T780" t="s">
        <v>1902</v>
      </c>
      <c r="U780" s="4">
        <v>45800.595821759256</v>
      </c>
      <c r="V780" t="str">
        <f>IFERROR(VLOOKUP(B780,#REF!,1,0),"")</f>
        <v/>
      </c>
      <c r="W780" t="str" cm="1">
        <f t="array" ref="W780">IFERROR(_xlfn.IFS(AND(V780="",X780&lt;&gt;"王园园组",X780&lt;&gt;"other"),K780,AND(V780="",X780="王园园组"),G780),"other")</f>
        <v>other</v>
      </c>
      <c r="X780" t="str" cm="1">
        <f t="array" ref="X780">IFERROR(_xlfn.IFS(AND(V780="",IFERROR(VLOOKUP(N780,#REF!,1,0),1)&lt;&gt;1),N780,AND(V780="",I780="王园园组"),"王园园组"),"other")</f>
        <v>other</v>
      </c>
      <c r="Y780">
        <f>IFERROR(_xlfn.XLOOKUP(MID(T780, FIND("#", SUBSTITUTE(T780, "-", "#", LEN(T780) - LEN(SUBSTITUTE(T780, "-", "")))) + 1, LEN(T780)),#REF!,#REF!),0)</f>
        <v>0</v>
      </c>
      <c r="Z780">
        <f>MONTH(续费明细实时[[#This Row],[success_time]])</f>
        <v>5</v>
      </c>
      <c r="AA780" s="8" t="e">
        <f>VLOOKUP(续费明细实时[[#This Row],[parent_user_id]],#REF!,27,0)</f>
        <v>#REF!</v>
      </c>
    </row>
    <row r="781" spans="1:27">
      <c r="A781" s="1">
        <v>45806</v>
      </c>
      <c r="B781" t="s">
        <v>29734</v>
      </c>
      <c r="C781" t="s">
        <v>29735</v>
      </c>
      <c r="D781" t="s">
        <v>548</v>
      </c>
      <c r="E781" t="s">
        <v>546</v>
      </c>
      <c r="F781">
        <v>120</v>
      </c>
      <c r="G781" t="s">
        <v>1905</v>
      </c>
      <c r="H781" t="s">
        <v>559</v>
      </c>
      <c r="I781" t="s">
        <v>1876</v>
      </c>
      <c r="J781">
        <v>17750</v>
      </c>
      <c r="K781" t="s">
        <v>244</v>
      </c>
      <c r="L781" t="s">
        <v>549</v>
      </c>
      <c r="M781" t="s">
        <v>550</v>
      </c>
      <c r="N781" t="s">
        <v>551</v>
      </c>
      <c r="O781" t="s">
        <v>242</v>
      </c>
      <c r="P781" t="s">
        <v>1877</v>
      </c>
      <c r="Q781" t="s">
        <v>29736</v>
      </c>
      <c r="R781" t="s">
        <v>626</v>
      </c>
      <c r="S781">
        <v>2500</v>
      </c>
      <c r="T781" t="s">
        <v>1896</v>
      </c>
      <c r="U781" s="4">
        <v>45806.352407407408</v>
      </c>
      <c r="V781" t="str">
        <f>IFERROR(VLOOKUP(B781,#REF!,1,0),"")</f>
        <v/>
      </c>
      <c r="W781" t="str" cm="1">
        <f t="array" ref="W781">IFERROR(_xlfn.IFS(AND(V781="",X781&lt;&gt;"王园园组",X781&lt;&gt;"other"),K781,AND(V781="",X781="王园园组"),G781),"other")</f>
        <v>other</v>
      </c>
      <c r="X781" t="str" cm="1">
        <f t="array" ref="X781">IFERROR(_xlfn.IFS(AND(V781="",IFERROR(VLOOKUP(N781,#REF!,1,0),1)&lt;&gt;1),N781,AND(V781="",I781="王园园组"),"王园园组"),"other")</f>
        <v>other</v>
      </c>
      <c r="Y781">
        <f>IFERROR(_xlfn.XLOOKUP(MID(T781, FIND("#", SUBSTITUTE(T781, "-", "#", LEN(T781) - LEN(SUBSTITUTE(T781, "-", "")))) + 1, LEN(T781)),#REF!,#REF!),0)</f>
        <v>0</v>
      </c>
      <c r="Z781">
        <f>MONTH(续费明细实时[[#This Row],[success_time]])</f>
        <v>5</v>
      </c>
      <c r="AA781" s="8" t="e">
        <f>VLOOKUP(续费明细实时[[#This Row],[parent_user_id]],#REF!,27,0)</f>
        <v>#REF!</v>
      </c>
    </row>
    <row r="782" spans="1:27">
      <c r="A782" s="1">
        <v>45797</v>
      </c>
      <c r="B782" t="s">
        <v>16696</v>
      </c>
      <c r="C782" t="s">
        <v>16697</v>
      </c>
      <c r="D782" t="s">
        <v>578</v>
      </c>
      <c r="E782" t="s">
        <v>546</v>
      </c>
      <c r="F782">
        <v>120</v>
      </c>
      <c r="G782" t="s">
        <v>1994</v>
      </c>
      <c r="H782" t="s">
        <v>559</v>
      </c>
      <c r="I782" t="s">
        <v>1876</v>
      </c>
      <c r="J782">
        <v>18283</v>
      </c>
      <c r="K782" t="s">
        <v>435</v>
      </c>
      <c r="L782" t="s">
        <v>549</v>
      </c>
      <c r="M782" t="s">
        <v>550</v>
      </c>
      <c r="N782" t="s">
        <v>136</v>
      </c>
      <c r="O782" t="s">
        <v>292</v>
      </c>
      <c r="P782" t="s">
        <v>1877</v>
      </c>
      <c r="Q782" t="s">
        <v>16698</v>
      </c>
      <c r="R782" t="s">
        <v>626</v>
      </c>
      <c r="S782">
        <v>2575</v>
      </c>
      <c r="T782" t="s">
        <v>1896</v>
      </c>
      <c r="U782" s="4">
        <v>45797.803159722222</v>
      </c>
      <c r="V782" t="str">
        <f>IFERROR(VLOOKUP(B782,#REF!,1,0),"")</f>
        <v/>
      </c>
      <c r="W782" t="str" cm="1">
        <f t="array" ref="W782">IFERROR(_xlfn.IFS(AND(V782="",X782&lt;&gt;"王园园组",X782&lt;&gt;"other"),K782,AND(V782="",X782="王园园组"),G782),"other")</f>
        <v>other</v>
      </c>
      <c r="X782" t="str" cm="1">
        <f t="array" ref="X782">IFERROR(_xlfn.IFS(AND(V782="",IFERROR(VLOOKUP(N782,#REF!,1,0),1)&lt;&gt;1),N782,AND(V782="",I782="王园园组"),"王园园组"),"other")</f>
        <v>other</v>
      </c>
      <c r="Y782">
        <f>IFERROR(_xlfn.XLOOKUP(MID(T782, FIND("#", SUBSTITUTE(T782, "-", "#", LEN(T782) - LEN(SUBSTITUTE(T782, "-", "")))) + 1, LEN(T782)),#REF!,#REF!),0)</f>
        <v>0</v>
      </c>
      <c r="Z782">
        <f>MONTH(续费明细实时[[#This Row],[success_time]])</f>
        <v>5</v>
      </c>
      <c r="AA782" s="8" t="e">
        <f>VLOOKUP(续费明细实时[[#This Row],[parent_user_id]],#REF!,27,0)</f>
        <v>#REF!</v>
      </c>
    </row>
    <row r="783" spans="1:27">
      <c r="A783" s="1">
        <v>45788</v>
      </c>
      <c r="B783" t="s">
        <v>9270</v>
      </c>
      <c r="C783" t="s">
        <v>9271</v>
      </c>
      <c r="D783" t="s">
        <v>548</v>
      </c>
      <c r="E783" t="s">
        <v>546</v>
      </c>
      <c r="F783">
        <v>60</v>
      </c>
      <c r="G783" t="s">
        <v>2005</v>
      </c>
      <c r="H783" t="s">
        <v>559</v>
      </c>
      <c r="I783" t="s">
        <v>1876</v>
      </c>
      <c r="J783">
        <v>10970</v>
      </c>
      <c r="K783" t="s">
        <v>187</v>
      </c>
      <c r="L783" t="s">
        <v>549</v>
      </c>
      <c r="M783" t="s">
        <v>559</v>
      </c>
      <c r="N783" t="s">
        <v>469</v>
      </c>
      <c r="O783" t="s">
        <v>180</v>
      </c>
      <c r="P783" t="s">
        <v>1877</v>
      </c>
      <c r="Q783" t="s">
        <v>9272</v>
      </c>
      <c r="R783" t="s">
        <v>626</v>
      </c>
      <c r="S783">
        <v>1545</v>
      </c>
      <c r="T783" t="s">
        <v>1891</v>
      </c>
      <c r="U783" s="4">
        <v>45788.523680555554</v>
      </c>
      <c r="V783" t="str">
        <f>IFERROR(VLOOKUP(B783,#REF!,1,0),"")</f>
        <v/>
      </c>
      <c r="W783" t="str" cm="1">
        <f t="array" ref="W783">IFERROR(_xlfn.IFS(AND(V783="",X783&lt;&gt;"王园园组",X783&lt;&gt;"other"),K783,AND(V783="",X783="王园园组"),G783),"other")</f>
        <v>other</v>
      </c>
      <c r="X783" t="str" cm="1">
        <f t="array" ref="X783">IFERROR(_xlfn.IFS(AND(V783="",IFERROR(VLOOKUP(N783,#REF!,1,0),1)&lt;&gt;1),N783,AND(V783="",I783="王园园组"),"王园园组"),"other")</f>
        <v>other</v>
      </c>
      <c r="Y783">
        <f>IFERROR(_xlfn.XLOOKUP(MID(T783, FIND("#", SUBSTITUTE(T783, "-", "#", LEN(T783) - LEN(SUBSTITUTE(T783, "-", "")))) + 1, LEN(T783)),#REF!,#REF!),0)</f>
        <v>0</v>
      </c>
      <c r="Z783">
        <f>MONTH(续费明细实时[[#This Row],[success_time]])</f>
        <v>5</v>
      </c>
      <c r="AA783" s="8" t="e">
        <f>VLOOKUP(续费明细实时[[#This Row],[parent_user_id]],#REF!,27,0)</f>
        <v>#REF!</v>
      </c>
    </row>
    <row r="784" spans="1:27">
      <c r="A784" s="1">
        <v>45784</v>
      </c>
      <c r="B784" t="s">
        <v>2822</v>
      </c>
      <c r="C784" t="s">
        <v>2823</v>
      </c>
      <c r="D784" t="s">
        <v>558</v>
      </c>
      <c r="E784" t="s">
        <v>546</v>
      </c>
      <c r="F784">
        <v>48</v>
      </c>
      <c r="G784" t="s">
        <v>2464</v>
      </c>
      <c r="H784" t="s">
        <v>559</v>
      </c>
      <c r="I784" t="s">
        <v>1876</v>
      </c>
      <c r="J784">
        <v>12619</v>
      </c>
      <c r="K784" t="s">
        <v>285</v>
      </c>
      <c r="L784" t="s">
        <v>549</v>
      </c>
      <c r="M784" t="s">
        <v>550</v>
      </c>
      <c r="N784" t="s">
        <v>136</v>
      </c>
      <c r="O784" t="s">
        <v>283</v>
      </c>
      <c r="P784" t="s">
        <v>1877</v>
      </c>
      <c r="Q784" t="s">
        <v>2824</v>
      </c>
      <c r="R784" t="s">
        <v>626</v>
      </c>
      <c r="S784">
        <v>1777.3590549999999</v>
      </c>
      <c r="T784" t="s">
        <v>571</v>
      </c>
      <c r="U784" s="4">
        <v>45784.394317129627</v>
      </c>
      <c r="V784" t="str">
        <f>IFERROR(VLOOKUP(B784,#REF!,1,0),"")</f>
        <v/>
      </c>
      <c r="W784" t="str" cm="1">
        <f t="array" ref="W784">IFERROR(_xlfn.IFS(AND(V784="",X784&lt;&gt;"王园园组",X784&lt;&gt;"other"),K784,AND(V784="",X784="王园园组"),G784),"other")</f>
        <v>other</v>
      </c>
      <c r="X784" t="str" cm="1">
        <f t="array" ref="X784">IFERROR(_xlfn.IFS(AND(V784="",IFERROR(VLOOKUP(N784,#REF!,1,0),1)&lt;&gt;1),N784,AND(V784="",I784="王园园组"),"王园园组"),"other")</f>
        <v>other</v>
      </c>
      <c r="Y784">
        <f>IFERROR(_xlfn.XLOOKUP(MID(T784, FIND("#", SUBSTITUTE(T784, "-", "#", LEN(T784) - LEN(SUBSTITUTE(T784, "-", "")))) + 1, LEN(T784)),#REF!,#REF!),0)</f>
        <v>0</v>
      </c>
      <c r="Z784">
        <f>MONTH(续费明细实时[[#This Row],[success_time]])</f>
        <v>5</v>
      </c>
      <c r="AA784" s="8" t="e">
        <f>VLOOKUP(续费明细实时[[#This Row],[parent_user_id]],#REF!,27,0)</f>
        <v>#REF!</v>
      </c>
    </row>
    <row r="785" spans="1:27">
      <c r="A785" s="1">
        <v>45796</v>
      </c>
      <c r="B785" t="s">
        <v>16844</v>
      </c>
      <c r="C785" t="s">
        <v>16845</v>
      </c>
      <c r="D785" t="s">
        <v>548</v>
      </c>
      <c r="E785" t="s">
        <v>546</v>
      </c>
      <c r="F785">
        <v>120</v>
      </c>
      <c r="G785" t="s">
        <v>2113</v>
      </c>
      <c r="H785" t="s">
        <v>559</v>
      </c>
      <c r="I785" t="s">
        <v>1876</v>
      </c>
      <c r="J785">
        <v>18283</v>
      </c>
      <c r="K785" t="s">
        <v>218</v>
      </c>
      <c r="L785" t="s">
        <v>549</v>
      </c>
      <c r="M785" t="s">
        <v>550</v>
      </c>
      <c r="N785" t="s">
        <v>551</v>
      </c>
      <c r="O785" t="s">
        <v>145</v>
      </c>
      <c r="P785" t="s">
        <v>1877</v>
      </c>
      <c r="Q785" t="s">
        <v>16846</v>
      </c>
      <c r="R785" t="s">
        <v>626</v>
      </c>
      <c r="S785">
        <v>2575</v>
      </c>
      <c r="T785" t="s">
        <v>1896</v>
      </c>
      <c r="U785" s="4">
        <v>45796.554259259261</v>
      </c>
      <c r="V785" t="str">
        <f>IFERROR(VLOOKUP(B785,#REF!,1,0),"")</f>
        <v/>
      </c>
      <c r="W785" t="str" cm="1">
        <f t="array" ref="W785">IFERROR(_xlfn.IFS(AND(V785="",X785&lt;&gt;"王园园组",X785&lt;&gt;"other"),K785,AND(V785="",X785="王园园组"),G785),"other")</f>
        <v>other</v>
      </c>
      <c r="X785" t="str" cm="1">
        <f t="array" ref="X785">IFERROR(_xlfn.IFS(AND(V785="",IFERROR(VLOOKUP(N785,#REF!,1,0),1)&lt;&gt;1),N785,AND(V785="",I785="王园园组"),"王园园组"),"other")</f>
        <v>other</v>
      </c>
      <c r="Y785">
        <f>IFERROR(_xlfn.XLOOKUP(MID(T785, FIND("#", SUBSTITUTE(T785, "-", "#", LEN(T785) - LEN(SUBSTITUTE(T785, "-", "")))) + 1, LEN(T785)),#REF!,#REF!),0)</f>
        <v>0</v>
      </c>
      <c r="Z785">
        <f>MONTH(续费明细实时[[#This Row],[success_time]])</f>
        <v>5</v>
      </c>
      <c r="AA785" s="8" t="e">
        <f>VLOOKUP(续费明细实时[[#This Row],[parent_user_id]],#REF!,27,0)</f>
        <v>#REF!</v>
      </c>
    </row>
    <row r="786" spans="1:27">
      <c r="A786" s="1">
        <v>45799</v>
      </c>
      <c r="B786" t="s">
        <v>16847</v>
      </c>
      <c r="C786" t="s">
        <v>16848</v>
      </c>
      <c r="D786" t="s">
        <v>548</v>
      </c>
      <c r="E786" t="s">
        <v>546</v>
      </c>
      <c r="F786">
        <v>120</v>
      </c>
      <c r="G786" t="s">
        <v>2005</v>
      </c>
      <c r="H786" t="s">
        <v>559</v>
      </c>
      <c r="I786" t="s">
        <v>1876</v>
      </c>
      <c r="J786">
        <v>17750</v>
      </c>
      <c r="K786" t="s">
        <v>228</v>
      </c>
      <c r="L786" t="s">
        <v>549</v>
      </c>
      <c r="M786" t="s">
        <v>550</v>
      </c>
      <c r="N786" t="s">
        <v>551</v>
      </c>
      <c r="O786" t="s">
        <v>145</v>
      </c>
      <c r="P786" t="s">
        <v>1877</v>
      </c>
      <c r="Q786" t="s">
        <v>16849</v>
      </c>
      <c r="R786" t="s">
        <v>626</v>
      </c>
      <c r="S786">
        <v>2500</v>
      </c>
      <c r="T786" t="s">
        <v>1896</v>
      </c>
      <c r="U786" s="4">
        <v>45799.32403935185</v>
      </c>
      <c r="V786" t="str">
        <f>IFERROR(VLOOKUP(B786,#REF!,1,0),"")</f>
        <v/>
      </c>
      <c r="W786" t="str" cm="1">
        <f t="array" ref="W786">IFERROR(_xlfn.IFS(AND(V786="",X786&lt;&gt;"王园园组",X786&lt;&gt;"other"),K786,AND(V786="",X786="王园园组"),G786),"other")</f>
        <v>other</v>
      </c>
      <c r="X786" t="str" cm="1">
        <f t="array" ref="X786">IFERROR(_xlfn.IFS(AND(V786="",IFERROR(VLOOKUP(N786,#REF!,1,0),1)&lt;&gt;1),N786,AND(V786="",I786="王园园组"),"王园园组"),"other")</f>
        <v>other</v>
      </c>
      <c r="Y786">
        <f>IFERROR(_xlfn.XLOOKUP(MID(T786, FIND("#", SUBSTITUTE(T786, "-", "#", LEN(T786) - LEN(SUBSTITUTE(T786, "-", "")))) + 1, LEN(T786)),#REF!,#REF!),0)</f>
        <v>0</v>
      </c>
      <c r="Z786">
        <f>MONTH(续费明细实时[[#This Row],[success_time]])</f>
        <v>5</v>
      </c>
      <c r="AA786" s="8" t="e">
        <f>VLOOKUP(续费明细实时[[#This Row],[parent_user_id]],#REF!,27,0)</f>
        <v>#REF!</v>
      </c>
    </row>
    <row r="787" spans="1:27">
      <c r="A787" s="1">
        <v>45781</v>
      </c>
      <c r="B787" t="s">
        <v>2831</v>
      </c>
      <c r="C787" t="s">
        <v>2832</v>
      </c>
      <c r="D787" t="s">
        <v>548</v>
      </c>
      <c r="E787" t="s">
        <v>641</v>
      </c>
      <c r="F787">
        <v>72</v>
      </c>
      <c r="G787" t="s">
        <v>1973</v>
      </c>
      <c r="H787" t="s">
        <v>559</v>
      </c>
      <c r="I787" t="s">
        <v>1876</v>
      </c>
      <c r="J787">
        <v>8513</v>
      </c>
      <c r="K787" t="s">
        <v>235</v>
      </c>
      <c r="L787" t="s">
        <v>549</v>
      </c>
      <c r="M787" t="s">
        <v>550</v>
      </c>
      <c r="N787" t="s">
        <v>551</v>
      </c>
      <c r="O787" t="s">
        <v>141</v>
      </c>
      <c r="P787" t="s">
        <v>1877</v>
      </c>
      <c r="Q787" t="s">
        <v>2833</v>
      </c>
      <c r="R787" t="s">
        <v>626</v>
      </c>
      <c r="S787">
        <v>1199</v>
      </c>
      <c r="T787" t="s">
        <v>1606</v>
      </c>
      <c r="U787" s="4">
        <v>45781.714907407404</v>
      </c>
      <c r="V787" t="str">
        <f>IFERROR(VLOOKUP(B787,#REF!,1,0),"")</f>
        <v/>
      </c>
      <c r="W787" t="str" cm="1">
        <f t="array" ref="W787">IFERROR(_xlfn.IFS(AND(V787="",X787&lt;&gt;"王园园组",X787&lt;&gt;"other"),K787,AND(V787="",X787="王园园组"),G787),"other")</f>
        <v>other</v>
      </c>
      <c r="X787" t="str" cm="1">
        <f t="array" ref="X787">IFERROR(_xlfn.IFS(AND(V787="",IFERROR(VLOOKUP(N787,#REF!,1,0),1)&lt;&gt;1),N787,AND(V787="",I787="王园园组"),"王园园组"),"other")</f>
        <v>other</v>
      </c>
      <c r="Y787">
        <f>IFERROR(_xlfn.XLOOKUP(MID(T787, FIND("#", SUBSTITUTE(T787, "-", "#", LEN(T787) - LEN(SUBSTITUTE(T787, "-", "")))) + 1, LEN(T787)),#REF!,#REF!),0)</f>
        <v>0</v>
      </c>
      <c r="Z787">
        <f>MONTH(续费明细实时[[#This Row],[success_time]])</f>
        <v>5</v>
      </c>
      <c r="AA787" s="8" t="e">
        <f>VLOOKUP(续费明细实时[[#This Row],[parent_user_id]],#REF!,27,0)</f>
        <v>#REF!</v>
      </c>
    </row>
    <row r="788" spans="1:27">
      <c r="A788" s="1">
        <v>45796</v>
      </c>
      <c r="B788" t="s">
        <v>16789</v>
      </c>
      <c r="C788" t="s">
        <v>16790</v>
      </c>
      <c r="D788" t="s">
        <v>886</v>
      </c>
      <c r="E788" t="s">
        <v>1102</v>
      </c>
      <c r="F788">
        <v>180</v>
      </c>
      <c r="G788" t="s">
        <v>357</v>
      </c>
      <c r="H788" t="s">
        <v>559</v>
      </c>
      <c r="I788" t="s">
        <v>163</v>
      </c>
      <c r="J788">
        <v>14910</v>
      </c>
      <c r="K788" t="s">
        <v>357</v>
      </c>
      <c r="L788" t="s">
        <v>549</v>
      </c>
      <c r="M788" t="s">
        <v>559</v>
      </c>
      <c r="N788" t="s">
        <v>163</v>
      </c>
      <c r="O788" t="s">
        <v>473</v>
      </c>
      <c r="P788" t="s">
        <v>1877</v>
      </c>
      <c r="Q788" t="s">
        <v>16791</v>
      </c>
      <c r="R788" t="s">
        <v>626</v>
      </c>
      <c r="S788">
        <v>2100</v>
      </c>
      <c r="T788" t="s">
        <v>13028</v>
      </c>
      <c r="U788" s="4">
        <v>45796.843275462961</v>
      </c>
      <c r="V788" t="str">
        <f>IFERROR(VLOOKUP(B788,#REF!,1,0),"")</f>
        <v/>
      </c>
      <c r="W788" t="str" cm="1">
        <f t="array" ref="W788">IFERROR(_xlfn.IFS(AND(V788="",X788&lt;&gt;"王园园组",X788&lt;&gt;"other"),K788,AND(V788="",X788="王园园组"),G788),"other")</f>
        <v>other</v>
      </c>
      <c r="X788" t="str" cm="1">
        <f t="array" ref="X788">IFERROR(_xlfn.IFS(AND(V788="",IFERROR(VLOOKUP(N788,#REF!,1,0),1)&lt;&gt;1),N788,AND(V788="",I788="王园园组"),"王园园组"),"other")</f>
        <v>other</v>
      </c>
      <c r="Y788">
        <f>IFERROR(_xlfn.XLOOKUP(MID(T788, FIND("#", SUBSTITUTE(T788, "-", "#", LEN(T788) - LEN(SUBSTITUTE(T788, "-", "")))) + 1, LEN(T788)),#REF!,#REF!),0)</f>
        <v>0</v>
      </c>
      <c r="Z788">
        <f>MONTH(续费明细实时[[#This Row],[success_time]])</f>
        <v>5</v>
      </c>
      <c r="AA788" s="8" t="e">
        <f>VLOOKUP(续费明细实时[[#This Row],[parent_user_id]],#REF!,27,0)</f>
        <v>#REF!</v>
      </c>
    </row>
    <row r="789" spans="1:27">
      <c r="A789" s="1">
        <v>45801</v>
      </c>
      <c r="B789" t="s">
        <v>16777</v>
      </c>
      <c r="C789" t="s">
        <v>16778</v>
      </c>
      <c r="D789" t="s">
        <v>1834</v>
      </c>
      <c r="E789" t="s">
        <v>546</v>
      </c>
      <c r="F789">
        <v>360</v>
      </c>
      <c r="G789" t="s">
        <v>2005</v>
      </c>
      <c r="H789" t="s">
        <v>559</v>
      </c>
      <c r="I789" t="s">
        <v>1876</v>
      </c>
      <c r="J789">
        <v>46150</v>
      </c>
      <c r="K789" t="s">
        <v>218</v>
      </c>
      <c r="L789" t="s">
        <v>549</v>
      </c>
      <c r="M789" t="s">
        <v>550</v>
      </c>
      <c r="N789" t="s">
        <v>551</v>
      </c>
      <c r="O789" t="s">
        <v>145</v>
      </c>
      <c r="P789" t="s">
        <v>1877</v>
      </c>
      <c r="Q789" t="s">
        <v>16779</v>
      </c>
      <c r="R789" t="s">
        <v>626</v>
      </c>
      <c r="S789">
        <v>6500</v>
      </c>
      <c r="T789" t="s">
        <v>2193</v>
      </c>
      <c r="U789" s="4">
        <v>45801.505902777775</v>
      </c>
      <c r="V789" t="str">
        <f>IFERROR(VLOOKUP(B789,#REF!,1,0),"")</f>
        <v/>
      </c>
      <c r="W789" t="str" cm="1">
        <f t="array" ref="W789">IFERROR(_xlfn.IFS(AND(V789="",X789&lt;&gt;"王园园组",X789&lt;&gt;"other"),K789,AND(V789="",X789="王园园组"),G789),"other")</f>
        <v>other</v>
      </c>
      <c r="X789" t="str" cm="1">
        <f t="array" ref="X789">IFERROR(_xlfn.IFS(AND(V789="",IFERROR(VLOOKUP(N789,#REF!,1,0),1)&lt;&gt;1),N789,AND(V789="",I789="王园园组"),"王园园组"),"other")</f>
        <v>other</v>
      </c>
      <c r="Y789">
        <f>IFERROR(_xlfn.XLOOKUP(MID(T789, FIND("#", SUBSTITUTE(T789, "-", "#", LEN(T789) - LEN(SUBSTITUTE(T789, "-", "")))) + 1, LEN(T789)),#REF!,#REF!),0)</f>
        <v>0</v>
      </c>
      <c r="Z789">
        <f>MONTH(续费明细实时[[#This Row],[success_time]])</f>
        <v>5</v>
      </c>
      <c r="AA789" s="8" t="e">
        <f>VLOOKUP(续费明细实时[[#This Row],[parent_user_id]],#REF!,27,0)</f>
        <v>#REF!</v>
      </c>
    </row>
    <row r="790" spans="1:27">
      <c r="A790" s="1">
        <v>45802</v>
      </c>
      <c r="B790" t="s">
        <v>17588</v>
      </c>
      <c r="C790" t="s">
        <v>17589</v>
      </c>
      <c r="D790" t="s">
        <v>548</v>
      </c>
      <c r="E790" t="s">
        <v>546</v>
      </c>
      <c r="F790">
        <v>240</v>
      </c>
      <c r="G790" t="s">
        <v>2071</v>
      </c>
      <c r="H790" t="s">
        <v>559</v>
      </c>
      <c r="I790" t="s">
        <v>1876</v>
      </c>
      <c r="J790">
        <v>32909</v>
      </c>
      <c r="K790" t="s">
        <v>202</v>
      </c>
      <c r="L790" t="s">
        <v>549</v>
      </c>
      <c r="M790" t="s">
        <v>550</v>
      </c>
      <c r="N790" t="s">
        <v>551</v>
      </c>
      <c r="O790" t="s">
        <v>149</v>
      </c>
      <c r="P790" t="s">
        <v>1877</v>
      </c>
      <c r="Q790" t="s">
        <v>17590</v>
      </c>
      <c r="R790" t="s">
        <v>626</v>
      </c>
      <c r="S790">
        <v>4635</v>
      </c>
      <c r="T790" t="s">
        <v>1931</v>
      </c>
      <c r="U790" s="4">
        <v>45802.249305555553</v>
      </c>
      <c r="V790" t="str">
        <f>IFERROR(VLOOKUP(B790,#REF!,1,0),"")</f>
        <v/>
      </c>
      <c r="W790" t="str" cm="1">
        <f t="array" ref="W790">IFERROR(_xlfn.IFS(AND(V790="",X790&lt;&gt;"王园园组",X790&lt;&gt;"other"),K790,AND(V790="",X790="王园园组"),G790),"other")</f>
        <v>other</v>
      </c>
      <c r="X790" t="str" cm="1">
        <f t="array" ref="X790">IFERROR(_xlfn.IFS(AND(V790="",IFERROR(VLOOKUP(N790,#REF!,1,0),1)&lt;&gt;1),N790,AND(V790="",I790="王园园组"),"王园园组"),"other")</f>
        <v>other</v>
      </c>
      <c r="Y790">
        <f>IFERROR(_xlfn.XLOOKUP(MID(T790, FIND("#", SUBSTITUTE(T790, "-", "#", LEN(T790) - LEN(SUBSTITUTE(T790, "-", "")))) + 1, LEN(T790)),#REF!,#REF!),0)</f>
        <v>0</v>
      </c>
      <c r="Z790">
        <f>MONTH(续费明细实时[[#This Row],[success_time]])</f>
        <v>5</v>
      </c>
      <c r="AA790" s="8" t="e">
        <f>VLOOKUP(续费明细实时[[#This Row],[parent_user_id]],#REF!,27,0)</f>
        <v>#REF!</v>
      </c>
    </row>
    <row r="791" spans="1:27">
      <c r="A791" s="1">
        <v>45805</v>
      </c>
      <c r="B791" t="s">
        <v>29737</v>
      </c>
      <c r="C791" t="s">
        <v>29738</v>
      </c>
      <c r="D791" t="s">
        <v>548</v>
      </c>
      <c r="E791" t="s">
        <v>1882</v>
      </c>
      <c r="F791">
        <v>8</v>
      </c>
      <c r="G791" t="s">
        <v>1909</v>
      </c>
      <c r="H791" t="s">
        <v>559</v>
      </c>
      <c r="I791" t="s">
        <v>1876</v>
      </c>
      <c r="J791">
        <v>851</v>
      </c>
      <c r="K791" t="s">
        <v>320</v>
      </c>
      <c r="L791" t="s">
        <v>549</v>
      </c>
      <c r="M791" t="s">
        <v>550</v>
      </c>
      <c r="N791" t="s">
        <v>616</v>
      </c>
      <c r="O791" t="s">
        <v>314</v>
      </c>
      <c r="P791" t="s">
        <v>1877</v>
      </c>
      <c r="Q791" t="s">
        <v>29739</v>
      </c>
      <c r="R791" t="s">
        <v>626</v>
      </c>
      <c r="S791">
        <v>119.84</v>
      </c>
      <c r="T791" t="s">
        <v>12621</v>
      </c>
      <c r="U791" s="4">
        <v>45805.042743055557</v>
      </c>
      <c r="V791" t="str">
        <f>IFERROR(VLOOKUP(B791,#REF!,1,0),"")</f>
        <v/>
      </c>
      <c r="W791" t="str" cm="1">
        <f t="array" ref="W791">IFERROR(_xlfn.IFS(AND(V791="",X791&lt;&gt;"王园园组",X791&lt;&gt;"other"),K791,AND(V791="",X791="王园园组"),G791),"other")</f>
        <v>other</v>
      </c>
      <c r="X791" t="str" cm="1">
        <f t="array" ref="X791">IFERROR(_xlfn.IFS(AND(V791="",IFERROR(VLOOKUP(N791,#REF!,1,0),1)&lt;&gt;1),N791,AND(V791="",I791="王园园组"),"王园园组"),"other")</f>
        <v>other</v>
      </c>
      <c r="Y791">
        <f>IFERROR(_xlfn.XLOOKUP(MID(T791, FIND("#", SUBSTITUTE(T791, "-", "#", LEN(T791) - LEN(SUBSTITUTE(T791, "-", "")))) + 1, LEN(T791)),#REF!,#REF!),0)</f>
        <v>0</v>
      </c>
      <c r="Z791">
        <f>MONTH(续费明细实时[[#This Row],[success_time]])</f>
        <v>5</v>
      </c>
      <c r="AA791" s="8" t="e">
        <f>VLOOKUP(续费明细实时[[#This Row],[parent_user_id]],#REF!,27,0)</f>
        <v>#REF!</v>
      </c>
    </row>
    <row r="792" spans="1:27">
      <c r="A792" s="1">
        <v>45801</v>
      </c>
      <c r="B792" t="s">
        <v>16798</v>
      </c>
      <c r="C792" t="s">
        <v>16799</v>
      </c>
      <c r="D792" t="s">
        <v>548</v>
      </c>
      <c r="E792" t="s">
        <v>546</v>
      </c>
      <c r="F792">
        <v>240</v>
      </c>
      <c r="G792" t="s">
        <v>2035</v>
      </c>
      <c r="H792" t="s">
        <v>559</v>
      </c>
      <c r="I792" t="s">
        <v>1876</v>
      </c>
      <c r="J792">
        <v>32909</v>
      </c>
      <c r="K792" t="s">
        <v>312</v>
      </c>
      <c r="L792" t="s">
        <v>549</v>
      </c>
      <c r="M792" t="s">
        <v>550</v>
      </c>
      <c r="N792" t="s">
        <v>136</v>
      </c>
      <c r="O792" t="s">
        <v>143</v>
      </c>
      <c r="P792" t="s">
        <v>1877</v>
      </c>
      <c r="Q792" t="s">
        <v>16800</v>
      </c>
      <c r="R792" t="s">
        <v>626</v>
      </c>
      <c r="S792">
        <v>4635</v>
      </c>
      <c r="T792" t="s">
        <v>1931</v>
      </c>
      <c r="U792" s="4">
        <v>45801.700694444444</v>
      </c>
      <c r="V792" t="str">
        <f>IFERROR(VLOOKUP(B792,#REF!,1,0),"")</f>
        <v/>
      </c>
      <c r="W792" t="str" cm="1">
        <f t="array" ref="W792">IFERROR(_xlfn.IFS(AND(V792="",X792&lt;&gt;"王园园组",X792&lt;&gt;"other"),K792,AND(V792="",X792="王园园组"),G792),"other")</f>
        <v>other</v>
      </c>
      <c r="X792" t="str" cm="1">
        <f t="array" ref="X792">IFERROR(_xlfn.IFS(AND(V792="",IFERROR(VLOOKUP(N792,#REF!,1,0),1)&lt;&gt;1),N792,AND(V792="",I792="王园园组"),"王园园组"),"other")</f>
        <v>other</v>
      </c>
      <c r="Y792">
        <f>IFERROR(_xlfn.XLOOKUP(MID(T792, FIND("#", SUBSTITUTE(T792, "-", "#", LEN(T792) - LEN(SUBSTITUTE(T792, "-", "")))) + 1, LEN(T792)),#REF!,#REF!),0)</f>
        <v>0</v>
      </c>
      <c r="Z792">
        <f>MONTH(续费明细实时[[#This Row],[success_time]])</f>
        <v>5</v>
      </c>
      <c r="AA792" s="8" t="e">
        <f>VLOOKUP(续费明细实时[[#This Row],[parent_user_id]],#REF!,27,0)</f>
        <v>#REF!</v>
      </c>
    </row>
    <row r="793" spans="1:27">
      <c r="A793" s="1">
        <v>45788</v>
      </c>
      <c r="B793" t="s">
        <v>9068</v>
      </c>
      <c r="C793" t="s">
        <v>9069</v>
      </c>
      <c r="D793" t="s">
        <v>695</v>
      </c>
      <c r="E793" t="s">
        <v>546</v>
      </c>
      <c r="F793">
        <v>60</v>
      </c>
      <c r="G793" t="s">
        <v>1917</v>
      </c>
      <c r="H793" t="s">
        <v>559</v>
      </c>
      <c r="I793" t="s">
        <v>1876</v>
      </c>
      <c r="J793">
        <v>10650</v>
      </c>
      <c r="K793" t="s">
        <v>312</v>
      </c>
      <c r="L793" t="s">
        <v>549</v>
      </c>
      <c r="M793" t="s">
        <v>550</v>
      </c>
      <c r="N793" t="s">
        <v>136</v>
      </c>
      <c r="O793" t="s">
        <v>143</v>
      </c>
      <c r="P793" t="s">
        <v>1877</v>
      </c>
      <c r="Q793" t="s">
        <v>9070</v>
      </c>
      <c r="R793" t="s">
        <v>626</v>
      </c>
      <c r="S793">
        <v>1500</v>
      </c>
      <c r="T793" t="s">
        <v>1891</v>
      </c>
      <c r="U793" s="4">
        <v>45788.705254629633</v>
      </c>
      <c r="V793" t="str">
        <f>IFERROR(VLOOKUP(B793,#REF!,1,0),"")</f>
        <v/>
      </c>
      <c r="W793" t="str" cm="1">
        <f t="array" ref="W793">IFERROR(_xlfn.IFS(AND(V793="",X793&lt;&gt;"王园园组",X793&lt;&gt;"other"),K793,AND(V793="",X793="王园园组"),G793),"other")</f>
        <v>other</v>
      </c>
      <c r="X793" t="str" cm="1">
        <f t="array" ref="X793">IFERROR(_xlfn.IFS(AND(V793="",IFERROR(VLOOKUP(N793,#REF!,1,0),1)&lt;&gt;1),N793,AND(V793="",I793="王园园组"),"王园园组"),"other")</f>
        <v>other</v>
      </c>
      <c r="Y793">
        <f>IFERROR(_xlfn.XLOOKUP(MID(T793, FIND("#", SUBSTITUTE(T793, "-", "#", LEN(T793) - LEN(SUBSTITUTE(T793, "-", "")))) + 1, LEN(T793)),#REF!,#REF!),0)</f>
        <v>0</v>
      </c>
      <c r="Z793">
        <f>MONTH(续费明细实时[[#This Row],[success_time]])</f>
        <v>5</v>
      </c>
      <c r="AA793" s="8" t="e">
        <f>VLOOKUP(续费明细实时[[#This Row],[parent_user_id]],#REF!,27,0)</f>
        <v>#REF!</v>
      </c>
    </row>
    <row r="794" spans="1:27">
      <c r="A794" s="1">
        <v>45798</v>
      </c>
      <c r="B794" t="s">
        <v>17236</v>
      </c>
      <c r="C794" t="s">
        <v>17237</v>
      </c>
      <c r="D794" t="s">
        <v>594</v>
      </c>
      <c r="E794" t="s">
        <v>546</v>
      </c>
      <c r="F794">
        <v>120</v>
      </c>
      <c r="G794" t="s">
        <v>1973</v>
      </c>
      <c r="H794" t="s">
        <v>559</v>
      </c>
      <c r="I794" t="s">
        <v>1876</v>
      </c>
      <c r="J794">
        <v>17750</v>
      </c>
      <c r="K794" t="s">
        <v>271</v>
      </c>
      <c r="L794" t="s">
        <v>549</v>
      </c>
      <c r="M794" t="s">
        <v>550</v>
      </c>
      <c r="N794" t="s">
        <v>136</v>
      </c>
      <c r="O794" t="s">
        <v>139</v>
      </c>
      <c r="P794" t="s">
        <v>1877</v>
      </c>
      <c r="Q794" t="s">
        <v>17238</v>
      </c>
      <c r="R794" t="s">
        <v>626</v>
      </c>
      <c r="S794">
        <v>2500</v>
      </c>
      <c r="T794" t="s">
        <v>1896</v>
      </c>
      <c r="U794" s="4">
        <v>45798.912905092591</v>
      </c>
      <c r="V794" t="str">
        <f>IFERROR(VLOOKUP(B794,#REF!,1,0),"")</f>
        <v/>
      </c>
      <c r="W794" t="str" cm="1">
        <f t="array" ref="W794">IFERROR(_xlfn.IFS(AND(V794="",X794&lt;&gt;"王园园组",X794&lt;&gt;"other"),K794,AND(V794="",X794="王园园组"),G794),"other")</f>
        <v>other</v>
      </c>
      <c r="X794" t="str" cm="1">
        <f t="array" ref="X794">IFERROR(_xlfn.IFS(AND(V794="",IFERROR(VLOOKUP(N794,#REF!,1,0),1)&lt;&gt;1),N794,AND(V794="",I794="王园园组"),"王园园组"),"other")</f>
        <v>other</v>
      </c>
      <c r="Y794">
        <f>IFERROR(_xlfn.XLOOKUP(MID(T794, FIND("#", SUBSTITUTE(T794, "-", "#", LEN(T794) - LEN(SUBSTITUTE(T794, "-", "")))) + 1, LEN(T794)),#REF!,#REF!),0)</f>
        <v>0</v>
      </c>
      <c r="Z794">
        <f>MONTH(续费明细实时[[#This Row],[success_time]])</f>
        <v>5</v>
      </c>
      <c r="AA794" s="8" t="e">
        <f>VLOOKUP(续费明细实时[[#This Row],[parent_user_id]],#REF!,27,0)</f>
        <v>#REF!</v>
      </c>
    </row>
    <row r="795" spans="1:27">
      <c r="A795" s="1">
        <v>45804</v>
      </c>
      <c r="B795" t="s">
        <v>29740</v>
      </c>
      <c r="C795" t="s">
        <v>29741</v>
      </c>
      <c r="D795" t="s">
        <v>558</v>
      </c>
      <c r="E795" t="s">
        <v>546</v>
      </c>
      <c r="F795">
        <v>120</v>
      </c>
      <c r="G795" t="s">
        <v>2464</v>
      </c>
      <c r="H795" t="s">
        <v>559</v>
      </c>
      <c r="I795" t="s">
        <v>1876</v>
      </c>
      <c r="J795">
        <v>18283</v>
      </c>
      <c r="K795" t="s">
        <v>271</v>
      </c>
      <c r="L795" t="s">
        <v>549</v>
      </c>
      <c r="M795" t="s">
        <v>550</v>
      </c>
      <c r="N795" t="s">
        <v>136</v>
      </c>
      <c r="O795" t="s">
        <v>139</v>
      </c>
      <c r="P795" t="s">
        <v>1877</v>
      </c>
      <c r="Q795" t="s">
        <v>29742</v>
      </c>
      <c r="R795" t="s">
        <v>626</v>
      </c>
      <c r="S795">
        <v>2575</v>
      </c>
      <c r="T795" t="s">
        <v>1896</v>
      </c>
      <c r="U795" s="4">
        <v>45804.446956018517</v>
      </c>
      <c r="V795" t="str">
        <f>IFERROR(VLOOKUP(B795,#REF!,1,0),"")</f>
        <v/>
      </c>
      <c r="W795" t="str" cm="1">
        <f t="array" ref="W795">IFERROR(_xlfn.IFS(AND(V795="",X795&lt;&gt;"王园园组",X795&lt;&gt;"other"),K795,AND(V795="",X795="王园园组"),G795),"other")</f>
        <v>other</v>
      </c>
      <c r="X795" t="str" cm="1">
        <f t="array" ref="X795">IFERROR(_xlfn.IFS(AND(V795="",IFERROR(VLOOKUP(N795,#REF!,1,0),1)&lt;&gt;1),N795,AND(V795="",I795="王园园组"),"王园园组"),"other")</f>
        <v>other</v>
      </c>
      <c r="Y795">
        <f>IFERROR(_xlfn.XLOOKUP(MID(T795, FIND("#", SUBSTITUTE(T795, "-", "#", LEN(T795) - LEN(SUBSTITUTE(T795, "-", "")))) + 1, LEN(T795)),#REF!,#REF!),0)</f>
        <v>0</v>
      </c>
      <c r="Z795">
        <f>MONTH(续费明细实时[[#This Row],[success_time]])</f>
        <v>5</v>
      </c>
      <c r="AA795" s="8" t="e">
        <f>VLOOKUP(续费明细实时[[#This Row],[parent_user_id]],#REF!,27,0)</f>
        <v>#REF!</v>
      </c>
    </row>
    <row r="796" spans="1:27">
      <c r="A796" s="1">
        <v>45785</v>
      </c>
      <c r="B796" t="s">
        <v>2478</v>
      </c>
      <c r="C796" t="s">
        <v>2479</v>
      </c>
      <c r="D796" t="s">
        <v>648</v>
      </c>
      <c r="E796" t="s">
        <v>546</v>
      </c>
      <c r="F796">
        <v>120</v>
      </c>
      <c r="G796" t="s">
        <v>2024</v>
      </c>
      <c r="H796" t="s">
        <v>559</v>
      </c>
      <c r="I796" t="s">
        <v>1876</v>
      </c>
      <c r="J796">
        <v>17750</v>
      </c>
      <c r="K796" t="s">
        <v>232</v>
      </c>
      <c r="L796" t="s">
        <v>549</v>
      </c>
      <c r="M796" t="s">
        <v>550</v>
      </c>
      <c r="N796" t="s">
        <v>551</v>
      </c>
      <c r="O796" t="s">
        <v>141</v>
      </c>
      <c r="P796" t="s">
        <v>1877</v>
      </c>
      <c r="Q796" t="s">
        <v>2480</v>
      </c>
      <c r="R796" t="s">
        <v>626</v>
      </c>
      <c r="S796">
        <v>2500</v>
      </c>
      <c r="T796" t="s">
        <v>1896</v>
      </c>
      <c r="U796" s="4">
        <v>45785.756527777776</v>
      </c>
      <c r="V796" t="str">
        <f>IFERROR(VLOOKUP(B796,#REF!,1,0),"")</f>
        <v/>
      </c>
      <c r="W796" t="str" cm="1">
        <f t="array" ref="W796">IFERROR(_xlfn.IFS(AND(V796="",X796&lt;&gt;"王园园组",X796&lt;&gt;"other"),K796,AND(V796="",X796="王园园组"),G796),"other")</f>
        <v>other</v>
      </c>
      <c r="X796" t="str" cm="1">
        <f t="array" ref="X796">IFERROR(_xlfn.IFS(AND(V796="",IFERROR(VLOOKUP(N796,#REF!,1,0),1)&lt;&gt;1),N796,AND(V796="",I796="王园园组"),"王园园组"),"other")</f>
        <v>other</v>
      </c>
      <c r="Y796">
        <f>IFERROR(_xlfn.XLOOKUP(MID(T796, FIND("#", SUBSTITUTE(T796, "-", "#", LEN(T796) - LEN(SUBSTITUTE(T796, "-", "")))) + 1, LEN(T796)),#REF!,#REF!),0)</f>
        <v>0</v>
      </c>
      <c r="Z796">
        <f>MONTH(续费明细实时[[#This Row],[success_time]])</f>
        <v>5</v>
      </c>
      <c r="AA796" s="8" t="e">
        <f>VLOOKUP(续费明细实时[[#This Row],[parent_user_id]],#REF!,27,0)</f>
        <v>#REF!</v>
      </c>
    </row>
    <row r="797" spans="1:27">
      <c r="A797" s="1">
        <v>45788</v>
      </c>
      <c r="B797" t="s">
        <v>9095</v>
      </c>
      <c r="C797" t="s">
        <v>9096</v>
      </c>
      <c r="D797" t="s">
        <v>695</v>
      </c>
      <c r="E797" t="s">
        <v>546</v>
      </c>
      <c r="F797">
        <v>240</v>
      </c>
      <c r="G797" t="s">
        <v>1973</v>
      </c>
      <c r="H797" t="s">
        <v>559</v>
      </c>
      <c r="I797" t="s">
        <v>1876</v>
      </c>
      <c r="J797">
        <v>31950</v>
      </c>
      <c r="K797" t="s">
        <v>301</v>
      </c>
      <c r="L797" t="s">
        <v>549</v>
      </c>
      <c r="M797" t="s">
        <v>550</v>
      </c>
      <c r="N797" t="s">
        <v>136</v>
      </c>
      <c r="O797" t="s">
        <v>143</v>
      </c>
      <c r="P797" t="s">
        <v>1877</v>
      </c>
      <c r="Q797" t="s">
        <v>9097</v>
      </c>
      <c r="R797" t="s">
        <v>626</v>
      </c>
      <c r="S797">
        <v>4500</v>
      </c>
      <c r="T797" t="s">
        <v>1931</v>
      </c>
      <c r="U797" s="4">
        <v>45788.769895833335</v>
      </c>
      <c r="V797" t="str">
        <f>IFERROR(VLOOKUP(B797,#REF!,1,0),"")</f>
        <v/>
      </c>
      <c r="W797" t="str" cm="1">
        <f t="array" ref="W797">IFERROR(_xlfn.IFS(AND(V797="",X797&lt;&gt;"王园园组",X797&lt;&gt;"other"),K797,AND(V797="",X797="王园园组"),G797),"other")</f>
        <v>other</v>
      </c>
      <c r="X797" t="str" cm="1">
        <f t="array" ref="X797">IFERROR(_xlfn.IFS(AND(V797="",IFERROR(VLOOKUP(N797,#REF!,1,0),1)&lt;&gt;1),N797,AND(V797="",I797="王园园组"),"王园园组"),"other")</f>
        <v>other</v>
      </c>
      <c r="Y797">
        <f>IFERROR(_xlfn.XLOOKUP(MID(T797, FIND("#", SUBSTITUTE(T797, "-", "#", LEN(T797) - LEN(SUBSTITUTE(T797, "-", "")))) + 1, LEN(T797)),#REF!,#REF!),0)</f>
        <v>0</v>
      </c>
      <c r="Z797">
        <f>MONTH(续费明细实时[[#This Row],[success_time]])</f>
        <v>5</v>
      </c>
      <c r="AA797" s="8" t="e">
        <f>VLOOKUP(续费明细实时[[#This Row],[parent_user_id]],#REF!,27,0)</f>
        <v>#REF!</v>
      </c>
    </row>
    <row r="798" spans="1:27">
      <c r="A798" s="1">
        <v>45789</v>
      </c>
      <c r="B798" t="s">
        <v>11860</v>
      </c>
      <c r="C798" t="s">
        <v>11861</v>
      </c>
      <c r="D798" t="s">
        <v>610</v>
      </c>
      <c r="E798" t="s">
        <v>546</v>
      </c>
      <c r="F798">
        <v>96</v>
      </c>
      <c r="G798" t="s">
        <v>1917</v>
      </c>
      <c r="H798" t="s">
        <v>559</v>
      </c>
      <c r="I798" t="s">
        <v>1876</v>
      </c>
      <c r="J798">
        <v>21526</v>
      </c>
      <c r="K798" t="s">
        <v>2914</v>
      </c>
      <c r="L798" t="s">
        <v>549</v>
      </c>
      <c r="M798" t="s">
        <v>550</v>
      </c>
      <c r="N798" t="s">
        <v>136</v>
      </c>
      <c r="O798" t="s">
        <v>264</v>
      </c>
      <c r="P798" t="s">
        <v>1877</v>
      </c>
      <c r="Q798" t="s">
        <v>11862</v>
      </c>
      <c r="R798" t="s">
        <v>626</v>
      </c>
      <c r="S798">
        <v>3031.8371029999998</v>
      </c>
      <c r="T798" t="s">
        <v>1926</v>
      </c>
      <c r="U798" s="4">
        <v>45789.934629629628</v>
      </c>
      <c r="V798" t="str">
        <f>IFERROR(VLOOKUP(B798,#REF!,1,0),"")</f>
        <v/>
      </c>
      <c r="W798" t="str" cm="1">
        <f t="array" ref="W798">IFERROR(_xlfn.IFS(AND(V798="",X798&lt;&gt;"王园园组",X798&lt;&gt;"other"),K798,AND(V798="",X798="王园园组"),G798),"other")</f>
        <v>other</v>
      </c>
      <c r="X798" t="str" cm="1">
        <f t="array" ref="X798">IFERROR(_xlfn.IFS(AND(V798="",IFERROR(VLOOKUP(N798,#REF!,1,0),1)&lt;&gt;1),N798,AND(V798="",I798="王园园组"),"王园园组"),"other")</f>
        <v>other</v>
      </c>
      <c r="Y798">
        <f>IFERROR(_xlfn.XLOOKUP(MID(T798, FIND("#", SUBSTITUTE(T798, "-", "#", LEN(T798) - LEN(SUBSTITUTE(T798, "-", "")))) + 1, LEN(T798)),#REF!,#REF!),0)</f>
        <v>0</v>
      </c>
      <c r="Z798">
        <f>MONTH(续费明细实时[[#This Row],[success_time]])</f>
        <v>5</v>
      </c>
      <c r="AA798" s="8" t="e">
        <f>VLOOKUP(续费明细实时[[#This Row],[parent_user_id]],#REF!,27,0)</f>
        <v>#REF!</v>
      </c>
    </row>
    <row r="799" spans="1:27">
      <c r="A799" s="1">
        <v>45805</v>
      </c>
      <c r="B799" t="s">
        <v>29743</v>
      </c>
      <c r="C799" t="s">
        <v>29744</v>
      </c>
      <c r="D799" t="s">
        <v>909</v>
      </c>
      <c r="E799" t="s">
        <v>546</v>
      </c>
      <c r="F799">
        <v>120</v>
      </c>
      <c r="G799" t="s">
        <v>2024</v>
      </c>
      <c r="H799" t="s">
        <v>559</v>
      </c>
      <c r="I799" t="s">
        <v>1876</v>
      </c>
      <c r="J799">
        <v>17750</v>
      </c>
      <c r="K799" t="s">
        <v>425</v>
      </c>
      <c r="L799" t="s">
        <v>549</v>
      </c>
      <c r="M799" t="s">
        <v>550</v>
      </c>
      <c r="N799" t="s">
        <v>136</v>
      </c>
      <c r="O799" t="s">
        <v>139</v>
      </c>
      <c r="P799" t="s">
        <v>1877</v>
      </c>
      <c r="Q799" t="s">
        <v>29745</v>
      </c>
      <c r="R799" t="s">
        <v>626</v>
      </c>
      <c r="S799">
        <v>2500</v>
      </c>
      <c r="T799" t="s">
        <v>1896</v>
      </c>
      <c r="U799" s="4">
        <v>45805.980949074074</v>
      </c>
      <c r="V799" t="str">
        <f>IFERROR(VLOOKUP(B799,#REF!,1,0),"")</f>
        <v/>
      </c>
      <c r="W799" t="str" cm="1">
        <f t="array" ref="W799">IFERROR(_xlfn.IFS(AND(V799="",X799&lt;&gt;"王园园组",X799&lt;&gt;"other"),K799,AND(V799="",X799="王园园组"),G799),"other")</f>
        <v>other</v>
      </c>
      <c r="X799" t="str" cm="1">
        <f t="array" ref="X799">IFERROR(_xlfn.IFS(AND(V799="",IFERROR(VLOOKUP(N799,#REF!,1,0),1)&lt;&gt;1),N799,AND(V799="",I799="王园园组"),"王园园组"),"other")</f>
        <v>other</v>
      </c>
      <c r="Y799">
        <f>IFERROR(_xlfn.XLOOKUP(MID(T799, FIND("#", SUBSTITUTE(T799, "-", "#", LEN(T799) - LEN(SUBSTITUTE(T799, "-", "")))) + 1, LEN(T799)),#REF!,#REF!),0)</f>
        <v>0</v>
      </c>
      <c r="Z799">
        <f>MONTH(续费明细实时[[#This Row],[success_time]])</f>
        <v>5</v>
      </c>
      <c r="AA799" s="8" t="e">
        <f>VLOOKUP(续费明细实时[[#This Row],[parent_user_id]],#REF!,27,0)</f>
        <v>#REF!</v>
      </c>
    </row>
    <row r="800" spans="1:27">
      <c r="A800" s="1">
        <v>45791</v>
      </c>
      <c r="B800" t="s">
        <v>17335</v>
      </c>
      <c r="C800" t="s">
        <v>17336</v>
      </c>
      <c r="D800" t="s">
        <v>548</v>
      </c>
      <c r="E800" t="s">
        <v>1882</v>
      </c>
      <c r="F800">
        <v>4</v>
      </c>
      <c r="G800" t="s">
        <v>1909</v>
      </c>
      <c r="H800" t="s">
        <v>559</v>
      </c>
      <c r="I800" t="s">
        <v>1876</v>
      </c>
      <c r="J800">
        <v>426</v>
      </c>
      <c r="K800" t="s">
        <v>318</v>
      </c>
      <c r="L800" t="s">
        <v>549</v>
      </c>
      <c r="M800" t="s">
        <v>550</v>
      </c>
      <c r="N800" t="s">
        <v>616</v>
      </c>
      <c r="O800" t="s">
        <v>314</v>
      </c>
      <c r="P800" t="s">
        <v>1877</v>
      </c>
      <c r="Q800" t="s">
        <v>17337</v>
      </c>
      <c r="R800" t="s">
        <v>626</v>
      </c>
      <c r="S800">
        <v>60</v>
      </c>
      <c r="T800" t="s">
        <v>8813</v>
      </c>
      <c r="U800" s="4">
        <v>45791.042037037034</v>
      </c>
      <c r="V800" t="str">
        <f>IFERROR(VLOOKUP(B800,#REF!,1,0),"")</f>
        <v/>
      </c>
      <c r="W800" t="str" cm="1">
        <f t="array" ref="W800">IFERROR(_xlfn.IFS(AND(V800="",X800&lt;&gt;"王园园组",X800&lt;&gt;"other"),K800,AND(V800="",X800="王园园组"),G800),"other")</f>
        <v>other</v>
      </c>
      <c r="X800" t="str" cm="1">
        <f t="array" ref="X800">IFERROR(_xlfn.IFS(AND(V800="",IFERROR(VLOOKUP(N800,#REF!,1,0),1)&lt;&gt;1),N800,AND(V800="",I800="王园园组"),"王园园组"),"other")</f>
        <v>other</v>
      </c>
      <c r="Y800">
        <f>IFERROR(_xlfn.XLOOKUP(MID(T800, FIND("#", SUBSTITUTE(T800, "-", "#", LEN(T800) - LEN(SUBSTITUTE(T800, "-", "")))) + 1, LEN(T800)),#REF!,#REF!),0)</f>
        <v>0</v>
      </c>
      <c r="Z800">
        <f>MONTH(续费明细实时[[#This Row],[success_time]])</f>
        <v>5</v>
      </c>
      <c r="AA800" s="8" t="e">
        <f>VLOOKUP(续费明细实时[[#This Row],[parent_user_id]],#REF!,27,0)</f>
        <v>#REF!</v>
      </c>
    </row>
    <row r="801" spans="1:27">
      <c r="A801" s="1">
        <v>45800</v>
      </c>
      <c r="B801" t="s">
        <v>17310</v>
      </c>
      <c r="C801" t="s">
        <v>17311</v>
      </c>
      <c r="D801" t="s">
        <v>548</v>
      </c>
      <c r="E801" t="s">
        <v>546</v>
      </c>
      <c r="F801">
        <v>120</v>
      </c>
      <c r="G801" t="s">
        <v>2005</v>
      </c>
      <c r="H801" t="s">
        <v>559</v>
      </c>
      <c r="I801" t="s">
        <v>1876</v>
      </c>
      <c r="J801">
        <v>17750</v>
      </c>
      <c r="K801" t="s">
        <v>247</v>
      </c>
      <c r="L801" t="s">
        <v>549</v>
      </c>
      <c r="M801" t="s">
        <v>550</v>
      </c>
      <c r="N801" t="s">
        <v>551</v>
      </c>
      <c r="O801" t="s">
        <v>242</v>
      </c>
      <c r="P801" t="s">
        <v>1877</v>
      </c>
      <c r="Q801" t="s">
        <v>17312</v>
      </c>
      <c r="R801" t="s">
        <v>626</v>
      </c>
      <c r="S801">
        <v>2500</v>
      </c>
      <c r="T801" t="s">
        <v>1896</v>
      </c>
      <c r="U801" s="4">
        <v>45800.551944444444</v>
      </c>
      <c r="V801" t="str">
        <f>IFERROR(VLOOKUP(B801,#REF!,1,0),"")</f>
        <v/>
      </c>
      <c r="W801" t="str" cm="1">
        <f t="array" ref="W801">IFERROR(_xlfn.IFS(AND(V801="",X801&lt;&gt;"王园园组",X801&lt;&gt;"other"),K801,AND(V801="",X801="王园园组"),G801),"other")</f>
        <v>other</v>
      </c>
      <c r="X801" t="str" cm="1">
        <f t="array" ref="X801">IFERROR(_xlfn.IFS(AND(V801="",IFERROR(VLOOKUP(N801,#REF!,1,0),1)&lt;&gt;1),N801,AND(V801="",I801="王园园组"),"王园园组"),"other")</f>
        <v>other</v>
      </c>
      <c r="Y801">
        <f>IFERROR(_xlfn.XLOOKUP(MID(T801, FIND("#", SUBSTITUTE(T801, "-", "#", LEN(T801) - LEN(SUBSTITUTE(T801, "-", "")))) + 1, LEN(T801)),#REF!,#REF!),0)</f>
        <v>0</v>
      </c>
      <c r="Z801">
        <f>MONTH(续费明细实时[[#This Row],[success_time]])</f>
        <v>5</v>
      </c>
      <c r="AA801" s="8" t="e">
        <f>VLOOKUP(续费明细实时[[#This Row],[parent_user_id]],#REF!,27,0)</f>
        <v>#REF!</v>
      </c>
    </row>
    <row r="802" spans="1:27">
      <c r="A802" s="1">
        <v>45799</v>
      </c>
      <c r="B802" t="s">
        <v>17313</v>
      </c>
      <c r="C802" t="s">
        <v>17314</v>
      </c>
      <c r="D802" t="s">
        <v>548</v>
      </c>
      <c r="E802" t="s">
        <v>546</v>
      </c>
      <c r="F802">
        <v>240</v>
      </c>
      <c r="G802" t="s">
        <v>1969</v>
      </c>
      <c r="H802" t="s">
        <v>559</v>
      </c>
      <c r="I802" t="s">
        <v>1876</v>
      </c>
      <c r="J802">
        <v>31950</v>
      </c>
      <c r="K802" t="s">
        <v>229</v>
      </c>
      <c r="L802" t="s">
        <v>549</v>
      </c>
      <c r="M802" t="s">
        <v>550</v>
      </c>
      <c r="N802" t="s">
        <v>551</v>
      </c>
      <c r="O802" t="s">
        <v>145</v>
      </c>
      <c r="P802" t="s">
        <v>1877</v>
      </c>
      <c r="Q802" t="s">
        <v>17315</v>
      </c>
      <c r="R802" t="s">
        <v>626</v>
      </c>
      <c r="S802">
        <v>4500</v>
      </c>
      <c r="T802" t="s">
        <v>1931</v>
      </c>
      <c r="U802" s="4">
        <v>45799.448182870372</v>
      </c>
      <c r="V802" t="str">
        <f>IFERROR(VLOOKUP(B802,#REF!,1,0),"")</f>
        <v/>
      </c>
      <c r="W802" t="str" cm="1">
        <f t="array" ref="W802">IFERROR(_xlfn.IFS(AND(V802="",X802&lt;&gt;"王园园组",X802&lt;&gt;"other"),K802,AND(V802="",X802="王园园组"),G802),"other")</f>
        <v>other</v>
      </c>
      <c r="X802" t="str" cm="1">
        <f t="array" ref="X802">IFERROR(_xlfn.IFS(AND(V802="",IFERROR(VLOOKUP(N802,#REF!,1,0),1)&lt;&gt;1),N802,AND(V802="",I802="王园园组"),"王园园组"),"other")</f>
        <v>other</v>
      </c>
      <c r="Y802">
        <f>IFERROR(_xlfn.XLOOKUP(MID(T802, FIND("#", SUBSTITUTE(T802, "-", "#", LEN(T802) - LEN(SUBSTITUTE(T802, "-", "")))) + 1, LEN(T802)),#REF!,#REF!),0)</f>
        <v>0</v>
      </c>
      <c r="Z802">
        <f>MONTH(续费明细实时[[#This Row],[success_time]])</f>
        <v>5</v>
      </c>
      <c r="AA802" s="8" t="e">
        <f>VLOOKUP(续费明细实时[[#This Row],[parent_user_id]],#REF!,27,0)</f>
        <v>#REF!</v>
      </c>
    </row>
    <row r="803" spans="1:27">
      <c r="A803" s="1">
        <v>45793</v>
      </c>
      <c r="B803" t="s">
        <v>17316</v>
      </c>
      <c r="C803" t="s">
        <v>17317</v>
      </c>
      <c r="D803" t="s">
        <v>632</v>
      </c>
      <c r="E803" t="s">
        <v>546</v>
      </c>
      <c r="F803">
        <v>60</v>
      </c>
      <c r="G803" t="s">
        <v>2005</v>
      </c>
      <c r="H803" t="s">
        <v>559</v>
      </c>
      <c r="I803" t="s">
        <v>1876</v>
      </c>
      <c r="J803">
        <v>10650</v>
      </c>
      <c r="K803" t="s">
        <v>274</v>
      </c>
      <c r="L803" t="s">
        <v>549</v>
      </c>
      <c r="M803" t="s">
        <v>550</v>
      </c>
      <c r="N803" t="s">
        <v>136</v>
      </c>
      <c r="O803" t="s">
        <v>139</v>
      </c>
      <c r="P803" t="s">
        <v>1877</v>
      </c>
      <c r="Q803" t="s">
        <v>17318</v>
      </c>
      <c r="R803" t="s">
        <v>626</v>
      </c>
      <c r="S803">
        <v>1500</v>
      </c>
      <c r="T803" t="s">
        <v>1891</v>
      </c>
      <c r="U803" s="4">
        <v>45793.971909722219</v>
      </c>
      <c r="V803" t="str">
        <f>IFERROR(VLOOKUP(B803,#REF!,1,0),"")</f>
        <v/>
      </c>
      <c r="W803" t="str" cm="1">
        <f t="array" ref="W803">IFERROR(_xlfn.IFS(AND(V803="",X803&lt;&gt;"王园园组",X803&lt;&gt;"other"),K803,AND(V803="",X803="王园园组"),G803),"other")</f>
        <v>other</v>
      </c>
      <c r="X803" t="str" cm="1">
        <f t="array" ref="X803">IFERROR(_xlfn.IFS(AND(V803="",IFERROR(VLOOKUP(N803,#REF!,1,0),1)&lt;&gt;1),N803,AND(V803="",I803="王园园组"),"王园园组"),"other")</f>
        <v>other</v>
      </c>
      <c r="Y803">
        <f>IFERROR(_xlfn.XLOOKUP(MID(T803, FIND("#", SUBSTITUTE(T803, "-", "#", LEN(T803) - LEN(SUBSTITUTE(T803, "-", "")))) + 1, LEN(T803)),#REF!,#REF!),0)</f>
        <v>0</v>
      </c>
      <c r="Z803">
        <f>MONTH(续费明细实时[[#This Row],[success_time]])</f>
        <v>5</v>
      </c>
      <c r="AA803" s="8" t="e">
        <f>VLOOKUP(续费明细实时[[#This Row],[parent_user_id]],#REF!,27,0)</f>
        <v>#REF!</v>
      </c>
    </row>
    <row r="804" spans="1:27">
      <c r="A804" s="1">
        <v>45796</v>
      </c>
      <c r="B804" t="s">
        <v>17239</v>
      </c>
      <c r="C804" t="s">
        <v>17240</v>
      </c>
      <c r="D804" t="s">
        <v>1088</v>
      </c>
      <c r="E804" t="s">
        <v>1102</v>
      </c>
      <c r="F804">
        <v>340</v>
      </c>
      <c r="G804" t="s">
        <v>349</v>
      </c>
      <c r="H804" t="s">
        <v>559</v>
      </c>
      <c r="I804" t="s">
        <v>163</v>
      </c>
      <c r="J804">
        <v>25634</v>
      </c>
      <c r="K804" t="s">
        <v>349</v>
      </c>
      <c r="L804" t="s">
        <v>549</v>
      </c>
      <c r="M804" t="s">
        <v>559</v>
      </c>
      <c r="N804" t="s">
        <v>163</v>
      </c>
      <c r="O804" t="s">
        <v>472</v>
      </c>
      <c r="P804" t="s">
        <v>1877</v>
      </c>
      <c r="Q804" t="s">
        <v>17241</v>
      </c>
      <c r="R804" t="s">
        <v>626</v>
      </c>
      <c r="S804">
        <v>3610.4219189999999</v>
      </c>
      <c r="T804" t="s">
        <v>2098</v>
      </c>
      <c r="U804" s="4">
        <v>45796.843402777777</v>
      </c>
      <c r="V804" t="str">
        <f>IFERROR(VLOOKUP(B804,#REF!,1,0),"")</f>
        <v/>
      </c>
      <c r="W804" t="str" cm="1">
        <f t="array" ref="W804">IFERROR(_xlfn.IFS(AND(V804="",X804&lt;&gt;"王园园组",X804&lt;&gt;"other"),K804,AND(V804="",X804="王园园组"),G804),"other")</f>
        <v>other</v>
      </c>
      <c r="X804" t="str" cm="1">
        <f t="array" ref="X804">IFERROR(_xlfn.IFS(AND(V804="",IFERROR(VLOOKUP(N804,#REF!,1,0),1)&lt;&gt;1),N804,AND(V804="",I804="王园园组"),"王园园组"),"other")</f>
        <v>other</v>
      </c>
      <c r="Y804">
        <f>IFERROR(_xlfn.XLOOKUP(MID(T804, FIND("#", SUBSTITUTE(T804, "-", "#", LEN(T804) - LEN(SUBSTITUTE(T804, "-", "")))) + 1, LEN(T804)),#REF!,#REF!),0)</f>
        <v>0</v>
      </c>
      <c r="Z804">
        <f>MONTH(续费明细实时[[#This Row],[success_time]])</f>
        <v>5</v>
      </c>
      <c r="AA804" s="8" t="e">
        <f>VLOOKUP(续费明细实时[[#This Row],[parent_user_id]],#REF!,27,0)</f>
        <v>#REF!</v>
      </c>
    </row>
    <row r="805" spans="1:27">
      <c r="A805" s="1">
        <v>45799</v>
      </c>
      <c r="B805" t="s">
        <v>17245</v>
      </c>
      <c r="C805" t="s">
        <v>17246</v>
      </c>
      <c r="D805" t="s">
        <v>632</v>
      </c>
      <c r="E805" t="s">
        <v>546</v>
      </c>
      <c r="F805">
        <v>240</v>
      </c>
      <c r="G805" t="s">
        <v>2071</v>
      </c>
      <c r="H805" t="s">
        <v>559</v>
      </c>
      <c r="I805" t="s">
        <v>1876</v>
      </c>
      <c r="J805">
        <v>31950</v>
      </c>
      <c r="K805" t="s">
        <v>203</v>
      </c>
      <c r="L805" t="s">
        <v>549</v>
      </c>
      <c r="M805" t="s">
        <v>550</v>
      </c>
      <c r="N805" t="s">
        <v>551</v>
      </c>
      <c r="O805" t="s">
        <v>149</v>
      </c>
      <c r="P805" t="s">
        <v>1877</v>
      </c>
      <c r="Q805" t="s">
        <v>17247</v>
      </c>
      <c r="R805" t="s">
        <v>626</v>
      </c>
      <c r="S805">
        <v>4500</v>
      </c>
      <c r="T805" t="s">
        <v>1931</v>
      </c>
      <c r="U805" s="4">
        <v>45799.438437500001</v>
      </c>
      <c r="V805" t="str">
        <f>IFERROR(VLOOKUP(B805,#REF!,1,0),"")</f>
        <v/>
      </c>
      <c r="W805" t="str" cm="1">
        <f t="array" ref="W805">IFERROR(_xlfn.IFS(AND(V805="",X805&lt;&gt;"王园园组",X805&lt;&gt;"other"),K805,AND(V805="",X805="王园园组"),G805),"other")</f>
        <v>other</v>
      </c>
      <c r="X805" t="str" cm="1">
        <f t="array" ref="X805">IFERROR(_xlfn.IFS(AND(V805="",IFERROR(VLOOKUP(N805,#REF!,1,0),1)&lt;&gt;1),N805,AND(V805="",I805="王园园组"),"王园园组"),"other")</f>
        <v>other</v>
      </c>
      <c r="Y805">
        <f>IFERROR(_xlfn.XLOOKUP(MID(T805, FIND("#", SUBSTITUTE(T805, "-", "#", LEN(T805) - LEN(SUBSTITUTE(T805, "-", "")))) + 1, LEN(T805)),#REF!,#REF!),0)</f>
        <v>0</v>
      </c>
      <c r="Z805">
        <f>MONTH(续费明细实时[[#This Row],[success_time]])</f>
        <v>5</v>
      </c>
      <c r="AA805" s="8" t="e">
        <f>VLOOKUP(续费明细实时[[#This Row],[parent_user_id]],#REF!,27,0)</f>
        <v>#REF!</v>
      </c>
    </row>
    <row r="806" spans="1:27">
      <c r="A806" s="1">
        <v>45796</v>
      </c>
      <c r="B806" t="s">
        <v>17248</v>
      </c>
      <c r="C806" t="s">
        <v>17249</v>
      </c>
      <c r="D806" t="s">
        <v>548</v>
      </c>
      <c r="E806" t="s">
        <v>546</v>
      </c>
      <c r="F806">
        <v>240</v>
      </c>
      <c r="G806" t="s">
        <v>2031</v>
      </c>
      <c r="H806" t="s">
        <v>559</v>
      </c>
      <c r="I806" t="s">
        <v>1876</v>
      </c>
      <c r="J806">
        <v>31950</v>
      </c>
      <c r="K806" t="s">
        <v>285</v>
      </c>
      <c r="L806" t="s">
        <v>549</v>
      </c>
      <c r="M806" t="s">
        <v>550</v>
      </c>
      <c r="N806" t="s">
        <v>136</v>
      </c>
      <c r="O806" t="s">
        <v>283</v>
      </c>
      <c r="P806" t="s">
        <v>1877</v>
      </c>
      <c r="Q806" t="s">
        <v>17250</v>
      </c>
      <c r="R806" t="s">
        <v>626</v>
      </c>
      <c r="S806">
        <v>4500</v>
      </c>
      <c r="T806" t="s">
        <v>1931</v>
      </c>
      <c r="U806" s="4">
        <v>45796.462546296294</v>
      </c>
      <c r="V806" t="str">
        <f>IFERROR(VLOOKUP(B806,#REF!,1,0),"")</f>
        <v/>
      </c>
      <c r="W806" t="str" cm="1">
        <f t="array" ref="W806">IFERROR(_xlfn.IFS(AND(V806="",X806&lt;&gt;"王园园组",X806&lt;&gt;"other"),K806,AND(V806="",X806="王园园组"),G806),"other")</f>
        <v>other</v>
      </c>
      <c r="X806" t="str" cm="1">
        <f t="array" ref="X806">IFERROR(_xlfn.IFS(AND(V806="",IFERROR(VLOOKUP(N806,#REF!,1,0),1)&lt;&gt;1),N806,AND(V806="",I806="王园园组"),"王园园组"),"other")</f>
        <v>other</v>
      </c>
      <c r="Y806">
        <f>IFERROR(_xlfn.XLOOKUP(MID(T806, FIND("#", SUBSTITUTE(T806, "-", "#", LEN(T806) - LEN(SUBSTITUTE(T806, "-", "")))) + 1, LEN(T806)),#REF!,#REF!),0)</f>
        <v>0</v>
      </c>
      <c r="Z806">
        <f>MONTH(续费明细实时[[#This Row],[success_time]])</f>
        <v>5</v>
      </c>
      <c r="AA806" s="8" t="e">
        <f>VLOOKUP(续费明细实时[[#This Row],[parent_user_id]],#REF!,27,0)</f>
        <v>#REF!</v>
      </c>
    </row>
    <row r="807" spans="1:27">
      <c r="A807" s="1">
        <v>45788</v>
      </c>
      <c r="B807" t="s">
        <v>9074</v>
      </c>
      <c r="C807" t="s">
        <v>9075</v>
      </c>
      <c r="D807" t="s">
        <v>594</v>
      </c>
      <c r="E807" t="s">
        <v>546</v>
      </c>
      <c r="F807">
        <v>120</v>
      </c>
      <c r="G807" t="s">
        <v>2024</v>
      </c>
      <c r="H807" t="s">
        <v>559</v>
      </c>
      <c r="I807" t="s">
        <v>1876</v>
      </c>
      <c r="J807">
        <v>17750</v>
      </c>
      <c r="K807" t="s">
        <v>2914</v>
      </c>
      <c r="L807" t="s">
        <v>549</v>
      </c>
      <c r="M807" t="s">
        <v>550</v>
      </c>
      <c r="N807" t="s">
        <v>136</v>
      </c>
      <c r="O807" t="s">
        <v>264</v>
      </c>
      <c r="P807" t="s">
        <v>1877</v>
      </c>
      <c r="Q807" t="s">
        <v>9076</v>
      </c>
      <c r="R807" t="s">
        <v>626</v>
      </c>
      <c r="S807">
        <v>2500</v>
      </c>
      <c r="T807" t="s">
        <v>1896</v>
      </c>
      <c r="U807" s="4">
        <v>45788.543206018519</v>
      </c>
      <c r="V807" t="str">
        <f>IFERROR(VLOOKUP(B807,#REF!,1,0),"")</f>
        <v/>
      </c>
      <c r="W807" t="str" cm="1">
        <f t="array" ref="W807">IFERROR(_xlfn.IFS(AND(V807="",X807&lt;&gt;"王园园组",X807&lt;&gt;"other"),K807,AND(V807="",X807="王园园组"),G807),"other")</f>
        <v>other</v>
      </c>
      <c r="X807" t="str" cm="1">
        <f t="array" ref="X807">IFERROR(_xlfn.IFS(AND(V807="",IFERROR(VLOOKUP(N807,#REF!,1,0),1)&lt;&gt;1),N807,AND(V807="",I807="王园园组"),"王园园组"),"other")</f>
        <v>other</v>
      </c>
      <c r="Y807">
        <f>IFERROR(_xlfn.XLOOKUP(MID(T807, FIND("#", SUBSTITUTE(T807, "-", "#", LEN(T807) - LEN(SUBSTITUTE(T807, "-", "")))) + 1, LEN(T807)),#REF!,#REF!),0)</f>
        <v>0</v>
      </c>
      <c r="Z807">
        <f>MONTH(续费明细实时[[#This Row],[success_time]])</f>
        <v>5</v>
      </c>
      <c r="AA807" s="8" t="e">
        <f>VLOOKUP(续费明细实时[[#This Row],[parent_user_id]],#REF!,27,0)</f>
        <v>#REF!</v>
      </c>
    </row>
    <row r="808" spans="1:27" hidden="1">
      <c r="A808" s="1">
        <v>45790</v>
      </c>
      <c r="B808" t="s">
        <v>17194</v>
      </c>
      <c r="C808" t="s">
        <v>17195</v>
      </c>
      <c r="D808" t="s">
        <v>677</v>
      </c>
      <c r="E808" t="s">
        <v>2245</v>
      </c>
      <c r="F808">
        <v>2</v>
      </c>
      <c r="G808" t="s">
        <v>2079</v>
      </c>
      <c r="H808" t="s">
        <v>559</v>
      </c>
      <c r="I808" t="s">
        <v>1876</v>
      </c>
      <c r="J808">
        <v>36636</v>
      </c>
      <c r="K808" t="s">
        <v>276</v>
      </c>
      <c r="L808" t="s">
        <v>549</v>
      </c>
      <c r="M808" t="s">
        <v>550</v>
      </c>
      <c r="N808" t="s">
        <v>136</v>
      </c>
      <c r="O808" t="s">
        <v>139</v>
      </c>
      <c r="P808" t="s">
        <v>1877</v>
      </c>
      <c r="Q808" t="s">
        <v>17196</v>
      </c>
      <c r="R808" t="s">
        <v>626</v>
      </c>
      <c r="S808">
        <v>5160</v>
      </c>
      <c r="T808" t="s">
        <v>17197</v>
      </c>
      <c r="U808" s="4">
        <v>45790.744652777779</v>
      </c>
      <c r="V808" t="str">
        <f>IFERROR(VLOOKUP(B808,#REF!,1,0),"")</f>
        <v/>
      </c>
      <c r="W808" t="str" cm="1">
        <f t="array" ref="W808">IFERROR(_xlfn.IFS(AND(V808="",X808&lt;&gt;"王园园组",X808&lt;&gt;"other"),K808,AND(V808="",X808="王园园组"),G808),"other")</f>
        <v>other</v>
      </c>
      <c r="X808" t="str" cm="1">
        <f t="array" ref="X808">IFERROR(_xlfn.IFS(AND(V808="",IFERROR(VLOOKUP(N808,#REF!,1,0),1)&lt;&gt;1),N808,AND(V808="",I808="王园园组"),"王园园组"),"other")</f>
        <v>other</v>
      </c>
      <c r="Y808">
        <f>IFERROR(_xlfn.XLOOKUP(MID(T808, FIND("#", SUBSTITUTE(T808, "-", "#", LEN(T808) - LEN(SUBSTITUTE(T808, "-", "")))) + 1, LEN(T808)),#REF!,#REF!),0)</f>
        <v>0</v>
      </c>
      <c r="Z808">
        <f>MONTH(续费明细实时[[#This Row],[success_time]])</f>
        <v>5</v>
      </c>
      <c r="AA808" s="8" t="e">
        <f>VLOOKUP(续费明细实时[[#This Row],[parent_user_id]],#REF!,27,0)</f>
        <v>#REF!</v>
      </c>
    </row>
    <row r="809" spans="1:27">
      <c r="A809" s="1">
        <v>45803</v>
      </c>
      <c r="B809" t="s">
        <v>29746</v>
      </c>
      <c r="C809" t="s">
        <v>29747</v>
      </c>
      <c r="D809" t="s">
        <v>632</v>
      </c>
      <c r="E809" t="s">
        <v>546</v>
      </c>
      <c r="F809">
        <v>60</v>
      </c>
      <c r="G809" t="s">
        <v>13037</v>
      </c>
      <c r="H809" t="s">
        <v>559</v>
      </c>
      <c r="I809" t="s">
        <v>1876</v>
      </c>
      <c r="J809">
        <v>10650</v>
      </c>
      <c r="K809" t="s">
        <v>258</v>
      </c>
      <c r="L809" t="s">
        <v>549</v>
      </c>
      <c r="M809" t="s">
        <v>550</v>
      </c>
      <c r="N809" t="s">
        <v>136</v>
      </c>
      <c r="O809" t="s">
        <v>147</v>
      </c>
      <c r="P809" t="s">
        <v>1877</v>
      </c>
      <c r="Q809" t="s">
        <v>29748</v>
      </c>
      <c r="R809" t="s">
        <v>626</v>
      </c>
      <c r="S809">
        <v>1500</v>
      </c>
      <c r="T809" t="s">
        <v>1891</v>
      </c>
      <c r="U809" s="4">
        <v>45803.581145833334</v>
      </c>
      <c r="V809" t="str">
        <f>IFERROR(VLOOKUP(B809,#REF!,1,0),"")</f>
        <v/>
      </c>
      <c r="W809" t="str" cm="1">
        <f t="array" ref="W809">IFERROR(_xlfn.IFS(AND(V809="",X809&lt;&gt;"王园园组",X809&lt;&gt;"other"),K809,AND(V809="",X809="王园园组"),G809),"other")</f>
        <v>other</v>
      </c>
      <c r="X809" t="str" cm="1">
        <f t="array" ref="X809">IFERROR(_xlfn.IFS(AND(V809="",IFERROR(VLOOKUP(N809,#REF!,1,0),1)&lt;&gt;1),N809,AND(V809="",I809="王园园组"),"王园园组"),"other")</f>
        <v>other</v>
      </c>
      <c r="Y809">
        <f>IFERROR(_xlfn.XLOOKUP(MID(T809, FIND("#", SUBSTITUTE(T809, "-", "#", LEN(T809) - LEN(SUBSTITUTE(T809, "-", "")))) + 1, LEN(T809)),#REF!,#REF!),0)</f>
        <v>0</v>
      </c>
      <c r="Z809">
        <f>MONTH(续费明细实时[[#This Row],[success_time]])</f>
        <v>5</v>
      </c>
      <c r="AA809" s="8" t="e">
        <f>VLOOKUP(续费明细实时[[#This Row],[parent_user_id]],#REF!,27,0)</f>
        <v>#REF!</v>
      </c>
    </row>
    <row r="810" spans="1:27">
      <c r="A810" s="1">
        <v>45796</v>
      </c>
      <c r="B810" t="s">
        <v>17322</v>
      </c>
      <c r="C810" t="s">
        <v>17323</v>
      </c>
      <c r="D810" t="s">
        <v>548</v>
      </c>
      <c r="E810" t="s">
        <v>546</v>
      </c>
      <c r="F810">
        <v>360</v>
      </c>
      <c r="G810" t="s">
        <v>2005</v>
      </c>
      <c r="H810" t="s">
        <v>559</v>
      </c>
      <c r="I810" t="s">
        <v>1876</v>
      </c>
      <c r="J810">
        <v>46150</v>
      </c>
      <c r="K810" t="s">
        <v>222</v>
      </c>
      <c r="L810" t="s">
        <v>549</v>
      </c>
      <c r="M810" t="s">
        <v>550</v>
      </c>
      <c r="N810" t="s">
        <v>551</v>
      </c>
      <c r="O810" t="s">
        <v>145</v>
      </c>
      <c r="P810" t="s">
        <v>1877</v>
      </c>
      <c r="Q810" t="s">
        <v>17324</v>
      </c>
      <c r="R810" t="s">
        <v>626</v>
      </c>
      <c r="S810">
        <v>6500</v>
      </c>
      <c r="T810" t="s">
        <v>2193</v>
      </c>
      <c r="U810" s="4">
        <v>45796.59883101852</v>
      </c>
      <c r="V810" t="str">
        <f>IFERROR(VLOOKUP(B810,#REF!,1,0),"")</f>
        <v/>
      </c>
      <c r="W810" t="str" cm="1">
        <f t="array" ref="W810">IFERROR(_xlfn.IFS(AND(V810="",X810&lt;&gt;"王园园组",X810&lt;&gt;"other"),K810,AND(V810="",X810="王园园组"),G810),"other")</f>
        <v>other</v>
      </c>
      <c r="X810" t="str" cm="1">
        <f t="array" ref="X810">IFERROR(_xlfn.IFS(AND(V810="",IFERROR(VLOOKUP(N810,#REF!,1,0),1)&lt;&gt;1),N810,AND(V810="",I810="王园园组"),"王园园组"),"other")</f>
        <v>other</v>
      </c>
      <c r="Y810">
        <f>IFERROR(_xlfn.XLOOKUP(MID(T810, FIND("#", SUBSTITUTE(T810, "-", "#", LEN(T810) - LEN(SUBSTITUTE(T810, "-", "")))) + 1, LEN(T810)),#REF!,#REF!),0)</f>
        <v>0</v>
      </c>
      <c r="Z810">
        <f>MONTH(续费明细实时[[#This Row],[success_time]])</f>
        <v>5</v>
      </c>
      <c r="AA810" s="8" t="e">
        <f>VLOOKUP(续费明细实时[[#This Row],[parent_user_id]],#REF!,27,0)</f>
        <v>#REF!</v>
      </c>
    </row>
    <row r="811" spans="1:27">
      <c r="A811" s="1">
        <v>45793</v>
      </c>
      <c r="B811" t="s">
        <v>13094</v>
      </c>
      <c r="C811" t="s">
        <v>13095</v>
      </c>
      <c r="D811" t="s">
        <v>695</v>
      </c>
      <c r="E811" t="s">
        <v>546</v>
      </c>
      <c r="F811">
        <v>240</v>
      </c>
      <c r="G811" t="s">
        <v>2024</v>
      </c>
      <c r="H811" t="s">
        <v>559</v>
      </c>
      <c r="I811" t="s">
        <v>1876</v>
      </c>
      <c r="J811">
        <v>31950</v>
      </c>
      <c r="K811" t="s">
        <v>293</v>
      </c>
      <c r="L811" t="s">
        <v>549</v>
      </c>
      <c r="M811" t="s">
        <v>550</v>
      </c>
      <c r="N811" t="s">
        <v>136</v>
      </c>
      <c r="O811" t="s">
        <v>292</v>
      </c>
      <c r="P811" t="s">
        <v>1877</v>
      </c>
      <c r="Q811" t="s">
        <v>13096</v>
      </c>
      <c r="R811" t="s">
        <v>626</v>
      </c>
      <c r="S811">
        <v>4500</v>
      </c>
      <c r="T811" t="s">
        <v>1931</v>
      </c>
      <c r="U811" s="4">
        <v>45793.746782407405</v>
      </c>
      <c r="V811" t="str">
        <f>IFERROR(VLOOKUP(B811,#REF!,1,0),"")</f>
        <v/>
      </c>
      <c r="W811" t="str" cm="1">
        <f t="array" ref="W811">IFERROR(_xlfn.IFS(AND(V811="",X811&lt;&gt;"王园园组",X811&lt;&gt;"other"),K811,AND(V811="",X811="王园园组"),G811),"other")</f>
        <v>other</v>
      </c>
      <c r="X811" t="str" cm="1">
        <f t="array" ref="X811">IFERROR(_xlfn.IFS(AND(V811="",IFERROR(VLOOKUP(N811,#REF!,1,0),1)&lt;&gt;1),N811,AND(V811="",I811="王园园组"),"王园园组"),"other")</f>
        <v>other</v>
      </c>
      <c r="Y811">
        <f>IFERROR(_xlfn.XLOOKUP(MID(T811, FIND("#", SUBSTITUTE(T811, "-", "#", LEN(T811) - LEN(SUBSTITUTE(T811, "-", "")))) + 1, LEN(T811)),#REF!,#REF!),0)</f>
        <v>0</v>
      </c>
      <c r="Z811">
        <f>MONTH(续费明细实时[[#This Row],[success_time]])</f>
        <v>5</v>
      </c>
      <c r="AA811" s="8" t="e">
        <f>VLOOKUP(续费明细实时[[#This Row],[parent_user_id]],#REF!,27,0)</f>
        <v>#REF!</v>
      </c>
    </row>
    <row r="812" spans="1:27">
      <c r="A812" s="1">
        <v>45795</v>
      </c>
      <c r="B812" t="s">
        <v>13097</v>
      </c>
      <c r="C812" t="s">
        <v>13098</v>
      </c>
      <c r="D812" t="s">
        <v>548</v>
      </c>
      <c r="E812" t="s">
        <v>546</v>
      </c>
      <c r="F812">
        <v>120</v>
      </c>
      <c r="G812" t="s">
        <v>2061</v>
      </c>
      <c r="H812" t="s">
        <v>559</v>
      </c>
      <c r="I812" t="s">
        <v>1876</v>
      </c>
      <c r="J812">
        <v>17750</v>
      </c>
      <c r="K812" t="s">
        <v>243</v>
      </c>
      <c r="L812" t="s">
        <v>549</v>
      </c>
      <c r="M812" t="s">
        <v>550</v>
      </c>
      <c r="N812" t="s">
        <v>551</v>
      </c>
      <c r="O812" t="s">
        <v>242</v>
      </c>
      <c r="P812" t="s">
        <v>1877</v>
      </c>
      <c r="Q812" t="s">
        <v>13099</v>
      </c>
      <c r="R812" t="s">
        <v>626</v>
      </c>
      <c r="S812">
        <v>2500</v>
      </c>
      <c r="T812" t="s">
        <v>1896</v>
      </c>
      <c r="U812" s="4">
        <v>45795.417164351849</v>
      </c>
      <c r="V812" t="str">
        <f>IFERROR(VLOOKUP(B812,#REF!,1,0),"")</f>
        <v/>
      </c>
      <c r="W812" t="str" cm="1">
        <f t="array" ref="W812">IFERROR(_xlfn.IFS(AND(V812="",X812&lt;&gt;"王园园组",X812&lt;&gt;"other"),K812,AND(V812="",X812="王园园组"),G812),"other")</f>
        <v>other</v>
      </c>
      <c r="X812" t="str" cm="1">
        <f t="array" ref="X812">IFERROR(_xlfn.IFS(AND(V812="",IFERROR(VLOOKUP(N812,#REF!,1,0),1)&lt;&gt;1),N812,AND(V812="",I812="王园园组"),"王园园组"),"other")</f>
        <v>other</v>
      </c>
      <c r="Y812">
        <f>IFERROR(_xlfn.XLOOKUP(MID(T812, FIND("#", SUBSTITUTE(T812, "-", "#", LEN(T812) - LEN(SUBSTITUTE(T812, "-", "")))) + 1, LEN(T812)),#REF!,#REF!),0)</f>
        <v>0</v>
      </c>
      <c r="Z812">
        <f>MONTH(续费明细实时[[#This Row],[success_time]])</f>
        <v>5</v>
      </c>
      <c r="AA812" s="8" t="e">
        <f>VLOOKUP(续费明细实时[[#This Row],[parent_user_id]],#REF!,27,0)</f>
        <v>#REF!</v>
      </c>
    </row>
    <row r="813" spans="1:27">
      <c r="A813" s="1">
        <v>45803</v>
      </c>
      <c r="B813" t="s">
        <v>29749</v>
      </c>
      <c r="C813" t="s">
        <v>29750</v>
      </c>
      <c r="D813" t="s">
        <v>548</v>
      </c>
      <c r="E813" t="s">
        <v>546</v>
      </c>
      <c r="F813">
        <v>240</v>
      </c>
      <c r="G813" t="s">
        <v>1969</v>
      </c>
      <c r="H813" t="s">
        <v>559</v>
      </c>
      <c r="I813" t="s">
        <v>1876</v>
      </c>
      <c r="J813">
        <v>31950</v>
      </c>
      <c r="K813" t="s">
        <v>256</v>
      </c>
      <c r="L813" t="s">
        <v>549</v>
      </c>
      <c r="M813" t="s">
        <v>550</v>
      </c>
      <c r="N813" t="s">
        <v>136</v>
      </c>
      <c r="O813" t="s">
        <v>147</v>
      </c>
      <c r="P813" t="s">
        <v>1877</v>
      </c>
      <c r="Q813" t="s">
        <v>29751</v>
      </c>
      <c r="R813" t="s">
        <v>626</v>
      </c>
      <c r="S813">
        <v>4500</v>
      </c>
      <c r="T813" t="s">
        <v>1931</v>
      </c>
      <c r="U813" s="4">
        <v>45803.888668981483</v>
      </c>
      <c r="V813" t="str">
        <f>IFERROR(VLOOKUP(B813,#REF!,1,0),"")</f>
        <v/>
      </c>
      <c r="W813" t="str" cm="1">
        <f t="array" ref="W813">IFERROR(_xlfn.IFS(AND(V813="",X813&lt;&gt;"王园园组",X813&lt;&gt;"other"),K813,AND(V813="",X813="王园园组"),G813),"other")</f>
        <v>other</v>
      </c>
      <c r="X813" t="str" cm="1">
        <f t="array" ref="X813">IFERROR(_xlfn.IFS(AND(V813="",IFERROR(VLOOKUP(N813,#REF!,1,0),1)&lt;&gt;1),N813,AND(V813="",I813="王园园组"),"王园园组"),"other")</f>
        <v>other</v>
      </c>
      <c r="Y813">
        <f>IFERROR(_xlfn.XLOOKUP(MID(T813, FIND("#", SUBSTITUTE(T813, "-", "#", LEN(T813) - LEN(SUBSTITUTE(T813, "-", "")))) + 1, LEN(T813)),#REF!,#REF!),0)</f>
        <v>0</v>
      </c>
      <c r="Z813">
        <f>MONTH(续费明细实时[[#This Row],[success_time]])</f>
        <v>5</v>
      </c>
      <c r="AA813" s="8" t="e">
        <f>VLOOKUP(续费明细实时[[#This Row],[parent_user_id]],#REF!,27,0)</f>
        <v>#REF!</v>
      </c>
    </row>
    <row r="814" spans="1:27">
      <c r="A814" s="1">
        <v>45794</v>
      </c>
      <c r="B814" t="s">
        <v>13103</v>
      </c>
      <c r="C814" t="s">
        <v>13104</v>
      </c>
      <c r="D814" t="s">
        <v>610</v>
      </c>
      <c r="E814" t="s">
        <v>1959</v>
      </c>
      <c r="F814">
        <v>8</v>
      </c>
      <c r="G814" t="s">
        <v>1994</v>
      </c>
      <c r="H814" t="s">
        <v>559</v>
      </c>
      <c r="I814" t="s">
        <v>1876</v>
      </c>
      <c r="J814">
        <v>2048</v>
      </c>
      <c r="K814" t="s">
        <v>277</v>
      </c>
      <c r="L814" t="s">
        <v>549</v>
      </c>
      <c r="M814" t="s">
        <v>550</v>
      </c>
      <c r="N814" t="s">
        <v>136</v>
      </c>
      <c r="O814" t="s">
        <v>139</v>
      </c>
      <c r="P814" t="s">
        <v>1877</v>
      </c>
      <c r="Q814" t="s">
        <v>13105</v>
      </c>
      <c r="R814" t="s">
        <v>626</v>
      </c>
      <c r="S814">
        <v>288.39999999999998</v>
      </c>
      <c r="T814" t="s">
        <v>2260</v>
      </c>
      <c r="U814" s="4">
        <v>45794.553668981483</v>
      </c>
      <c r="V814" t="str">
        <f>IFERROR(VLOOKUP(B814,#REF!,1,0),"")</f>
        <v/>
      </c>
      <c r="W814" t="str" cm="1">
        <f t="array" ref="W814">IFERROR(_xlfn.IFS(AND(V814="",X814&lt;&gt;"王园园组",X814&lt;&gt;"other"),K814,AND(V814="",X814="王园园组"),G814),"other")</f>
        <v>other</v>
      </c>
      <c r="X814" t="str" cm="1">
        <f t="array" ref="X814">IFERROR(_xlfn.IFS(AND(V814="",IFERROR(VLOOKUP(N814,#REF!,1,0),1)&lt;&gt;1),N814,AND(V814="",I814="王园园组"),"王园园组"),"other")</f>
        <v>other</v>
      </c>
      <c r="Y814">
        <f>IFERROR(_xlfn.XLOOKUP(MID(T814, FIND("#", SUBSTITUTE(T814, "-", "#", LEN(T814) - LEN(SUBSTITUTE(T814, "-", "")))) + 1, LEN(T814)),#REF!,#REF!),0)</f>
        <v>0</v>
      </c>
      <c r="Z814">
        <f>MONTH(续费明细实时[[#This Row],[success_time]])</f>
        <v>5</v>
      </c>
      <c r="AA814" s="8" t="e">
        <f>VLOOKUP(续费明细实时[[#This Row],[parent_user_id]],#REF!,27,0)</f>
        <v>#REF!</v>
      </c>
    </row>
    <row r="815" spans="1:27">
      <c r="A815" s="1">
        <v>45796</v>
      </c>
      <c r="B815" t="s">
        <v>13091</v>
      </c>
      <c r="C815" t="s">
        <v>13092</v>
      </c>
      <c r="D815" t="s">
        <v>578</v>
      </c>
      <c r="E815" t="s">
        <v>546</v>
      </c>
      <c r="F815">
        <v>120</v>
      </c>
      <c r="G815" t="s">
        <v>1917</v>
      </c>
      <c r="H815" t="s">
        <v>559</v>
      </c>
      <c r="I815" t="s">
        <v>1876</v>
      </c>
      <c r="J815">
        <v>17750</v>
      </c>
      <c r="K815" t="s">
        <v>266</v>
      </c>
      <c r="L815" t="s">
        <v>549</v>
      </c>
      <c r="M815" t="s">
        <v>550</v>
      </c>
      <c r="N815" t="s">
        <v>136</v>
      </c>
      <c r="O815" t="s">
        <v>264</v>
      </c>
      <c r="P815" t="s">
        <v>1877</v>
      </c>
      <c r="Q815" t="s">
        <v>13093</v>
      </c>
      <c r="R815" t="s">
        <v>626</v>
      </c>
      <c r="S815">
        <v>2500</v>
      </c>
      <c r="T815" t="s">
        <v>1896</v>
      </c>
      <c r="U815" s="4">
        <v>45796.837638888886</v>
      </c>
      <c r="V815" t="str">
        <f>IFERROR(VLOOKUP(B815,#REF!,1,0),"")</f>
        <v/>
      </c>
      <c r="W815" t="str" cm="1">
        <f t="array" ref="W815">IFERROR(_xlfn.IFS(AND(V815="",X815&lt;&gt;"王园园组",X815&lt;&gt;"other"),K815,AND(V815="",X815="王园园组"),G815),"other")</f>
        <v>other</v>
      </c>
      <c r="X815" t="str" cm="1">
        <f t="array" ref="X815">IFERROR(_xlfn.IFS(AND(V815="",IFERROR(VLOOKUP(N815,#REF!,1,0),1)&lt;&gt;1),N815,AND(V815="",I815="王园园组"),"王园园组"),"other")</f>
        <v>other</v>
      </c>
      <c r="Y815">
        <f>IFERROR(_xlfn.XLOOKUP(MID(T815, FIND("#", SUBSTITUTE(T815, "-", "#", LEN(T815) - LEN(SUBSTITUTE(T815, "-", "")))) + 1, LEN(T815)),#REF!,#REF!),0)</f>
        <v>0</v>
      </c>
      <c r="Z815">
        <f>MONTH(续费明细实时[[#This Row],[success_time]])</f>
        <v>5</v>
      </c>
      <c r="AA815" s="8" t="e">
        <f>VLOOKUP(续费明细实时[[#This Row],[parent_user_id]],#REF!,27,0)</f>
        <v>#REF!</v>
      </c>
    </row>
    <row r="816" spans="1:27">
      <c r="A816" s="1">
        <v>45804</v>
      </c>
      <c r="B816" t="s">
        <v>29752</v>
      </c>
      <c r="C816" t="s">
        <v>29753</v>
      </c>
      <c r="D816" t="s">
        <v>548</v>
      </c>
      <c r="E816" t="s">
        <v>546</v>
      </c>
      <c r="F816">
        <v>60</v>
      </c>
      <c r="G816" t="s">
        <v>3015</v>
      </c>
      <c r="H816" t="s">
        <v>550</v>
      </c>
      <c r="I816" t="s">
        <v>1889</v>
      </c>
      <c r="J816">
        <v>10650</v>
      </c>
      <c r="K816" t="s">
        <v>217</v>
      </c>
      <c r="L816" t="s">
        <v>549</v>
      </c>
      <c r="M816" t="s">
        <v>550</v>
      </c>
      <c r="N816" t="s">
        <v>551</v>
      </c>
      <c r="O816" t="s">
        <v>145</v>
      </c>
      <c r="P816" t="s">
        <v>1877</v>
      </c>
      <c r="Q816" t="s">
        <v>29754</v>
      </c>
      <c r="R816" t="s">
        <v>626</v>
      </c>
      <c r="S816">
        <v>1500</v>
      </c>
      <c r="T816" t="s">
        <v>1891</v>
      </c>
      <c r="U816" s="4">
        <v>45804.345902777779</v>
      </c>
      <c r="V816" t="str">
        <f>IFERROR(VLOOKUP(B816,#REF!,1,0),"")</f>
        <v/>
      </c>
      <c r="W816" t="str" cm="1">
        <f t="array" ref="W816">IFERROR(_xlfn.IFS(AND(V816="",X816&lt;&gt;"王园园组",X816&lt;&gt;"other"),K816,AND(V816="",X816="王园园组"),G816),"other")</f>
        <v>other</v>
      </c>
      <c r="X816" t="str" cm="1">
        <f t="array" ref="X816">IFERROR(_xlfn.IFS(AND(V816="",IFERROR(VLOOKUP(N816,#REF!,1,0),1)&lt;&gt;1),N816,AND(V816="",I816="王园园组"),"王园园组"),"other")</f>
        <v>other</v>
      </c>
      <c r="Y816">
        <f>IFERROR(_xlfn.XLOOKUP(MID(T816, FIND("#", SUBSTITUTE(T816, "-", "#", LEN(T816) - LEN(SUBSTITUTE(T816, "-", "")))) + 1, LEN(T816)),#REF!,#REF!),0)</f>
        <v>0</v>
      </c>
      <c r="Z816">
        <f>MONTH(续费明细实时[[#This Row],[success_time]])</f>
        <v>5</v>
      </c>
      <c r="AA816" s="8" t="e">
        <f>VLOOKUP(续费明细实时[[#This Row],[parent_user_id]],#REF!,27,0)</f>
        <v>#REF!</v>
      </c>
    </row>
    <row r="817" spans="1:27">
      <c r="A817" s="1">
        <v>45794</v>
      </c>
      <c r="B817" t="s">
        <v>13106</v>
      </c>
      <c r="C817" t="s">
        <v>13107</v>
      </c>
      <c r="D817" t="s">
        <v>632</v>
      </c>
      <c r="E817" t="s">
        <v>546</v>
      </c>
      <c r="F817">
        <v>120</v>
      </c>
      <c r="G817" t="s">
        <v>1978</v>
      </c>
      <c r="H817" t="s">
        <v>559</v>
      </c>
      <c r="I817" t="s">
        <v>1876</v>
      </c>
      <c r="J817">
        <v>17750</v>
      </c>
      <c r="K817" t="s">
        <v>287</v>
      </c>
      <c r="L817" t="s">
        <v>549</v>
      </c>
      <c r="M817" t="s">
        <v>550</v>
      </c>
      <c r="N817" t="s">
        <v>136</v>
      </c>
      <c r="O817" t="s">
        <v>283</v>
      </c>
      <c r="P817" t="s">
        <v>1877</v>
      </c>
      <c r="Q817" t="s">
        <v>13108</v>
      </c>
      <c r="R817" t="s">
        <v>626</v>
      </c>
      <c r="S817">
        <v>2500</v>
      </c>
      <c r="T817" t="s">
        <v>1896</v>
      </c>
      <c r="U817" s="4">
        <v>45794.397314814814</v>
      </c>
      <c r="V817" t="str">
        <f>IFERROR(VLOOKUP(B817,#REF!,1,0),"")</f>
        <v/>
      </c>
      <c r="W817" t="str" cm="1">
        <f t="array" ref="W817">IFERROR(_xlfn.IFS(AND(V817="",X817&lt;&gt;"王园园组",X817&lt;&gt;"other"),K817,AND(V817="",X817="王园园组"),G817),"other")</f>
        <v>other</v>
      </c>
      <c r="X817" t="str" cm="1">
        <f t="array" ref="X817">IFERROR(_xlfn.IFS(AND(V817="",IFERROR(VLOOKUP(N817,#REF!,1,0),1)&lt;&gt;1),N817,AND(V817="",I817="王园园组"),"王园园组"),"other")</f>
        <v>other</v>
      </c>
      <c r="Y817">
        <f>IFERROR(_xlfn.XLOOKUP(MID(T817, FIND("#", SUBSTITUTE(T817, "-", "#", LEN(T817) - LEN(SUBSTITUTE(T817, "-", "")))) + 1, LEN(T817)),#REF!,#REF!),0)</f>
        <v>0</v>
      </c>
      <c r="Z817">
        <f>MONTH(续费明细实时[[#This Row],[success_time]])</f>
        <v>5</v>
      </c>
      <c r="AA817" s="8" t="e">
        <f>VLOOKUP(续费明细实时[[#This Row],[parent_user_id]],#REF!,27,0)</f>
        <v>#REF!</v>
      </c>
    </row>
    <row r="818" spans="1:27">
      <c r="A818" s="1">
        <v>45789</v>
      </c>
      <c r="B818" t="s">
        <v>11044</v>
      </c>
      <c r="C818" t="s">
        <v>11045</v>
      </c>
      <c r="D818" t="s">
        <v>548</v>
      </c>
      <c r="E818" t="s">
        <v>546</v>
      </c>
      <c r="F818">
        <v>120</v>
      </c>
      <c r="G818" t="s">
        <v>2046</v>
      </c>
      <c r="H818" t="s">
        <v>559</v>
      </c>
      <c r="I818" t="s">
        <v>1876</v>
      </c>
      <c r="J818">
        <v>17750</v>
      </c>
      <c r="K818" t="s">
        <v>246</v>
      </c>
      <c r="L818" t="s">
        <v>549</v>
      </c>
      <c r="M818" t="s">
        <v>550</v>
      </c>
      <c r="N818" t="s">
        <v>551</v>
      </c>
      <c r="O818" t="s">
        <v>242</v>
      </c>
      <c r="P818" t="s">
        <v>1877</v>
      </c>
      <c r="Q818" t="s">
        <v>11046</v>
      </c>
      <c r="R818" t="s">
        <v>626</v>
      </c>
      <c r="S818">
        <v>2500</v>
      </c>
      <c r="T818" t="s">
        <v>1896</v>
      </c>
      <c r="U818" s="4">
        <v>45789.593645833331</v>
      </c>
      <c r="V818" t="str">
        <f>IFERROR(VLOOKUP(B818,#REF!,1,0),"")</f>
        <v/>
      </c>
      <c r="W818" t="str" cm="1">
        <f t="array" ref="W818">IFERROR(_xlfn.IFS(AND(V818="",X818&lt;&gt;"王园园组",X818&lt;&gt;"other"),K818,AND(V818="",X818="王园园组"),G818),"other")</f>
        <v>other</v>
      </c>
      <c r="X818" t="str" cm="1">
        <f t="array" ref="X818">IFERROR(_xlfn.IFS(AND(V818="",IFERROR(VLOOKUP(N818,#REF!,1,0),1)&lt;&gt;1),N818,AND(V818="",I818="王园园组"),"王园园组"),"other")</f>
        <v>other</v>
      </c>
      <c r="Y818">
        <f>IFERROR(_xlfn.XLOOKUP(MID(T818, FIND("#", SUBSTITUTE(T818, "-", "#", LEN(T818) - LEN(SUBSTITUTE(T818, "-", "")))) + 1, LEN(T818)),#REF!,#REF!),0)</f>
        <v>0</v>
      </c>
      <c r="Z818">
        <f>MONTH(续费明细实时[[#This Row],[success_time]])</f>
        <v>5</v>
      </c>
      <c r="AA818" s="8" t="e">
        <f>VLOOKUP(续费明细实时[[#This Row],[parent_user_id]],#REF!,27,0)</f>
        <v>#REF!</v>
      </c>
    </row>
    <row r="819" spans="1:27">
      <c r="A819" s="1">
        <v>45802</v>
      </c>
      <c r="B819" t="s">
        <v>12804</v>
      </c>
      <c r="C819" t="s">
        <v>12805</v>
      </c>
      <c r="D819" t="s">
        <v>548</v>
      </c>
      <c r="E819" t="s">
        <v>546</v>
      </c>
      <c r="F819">
        <v>120</v>
      </c>
      <c r="G819" t="s">
        <v>2061</v>
      </c>
      <c r="H819" t="s">
        <v>559</v>
      </c>
      <c r="I819" t="s">
        <v>1876</v>
      </c>
      <c r="J819">
        <v>17750</v>
      </c>
      <c r="K819" t="s">
        <v>289</v>
      </c>
      <c r="L819" t="s">
        <v>549</v>
      </c>
      <c r="M819" t="s">
        <v>550</v>
      </c>
      <c r="N819" t="s">
        <v>136</v>
      </c>
      <c r="O819" t="s">
        <v>283</v>
      </c>
      <c r="P819" t="s">
        <v>1877</v>
      </c>
      <c r="Q819" t="s">
        <v>12806</v>
      </c>
      <c r="R819" t="s">
        <v>626</v>
      </c>
      <c r="S819">
        <v>2500</v>
      </c>
      <c r="T819" t="s">
        <v>1896</v>
      </c>
      <c r="U819" s="4">
        <v>45802.844826388886</v>
      </c>
      <c r="V819" t="str">
        <f>IFERROR(VLOOKUP(B819,#REF!,1,0),"")</f>
        <v/>
      </c>
      <c r="W819" t="str" cm="1">
        <f t="array" ref="W819">IFERROR(_xlfn.IFS(AND(V819="",X819&lt;&gt;"王园园组",X819&lt;&gt;"other"),K819,AND(V819="",X819="王园园组"),G819),"other")</f>
        <v>other</v>
      </c>
      <c r="X819" t="str" cm="1">
        <f t="array" ref="X819">IFERROR(_xlfn.IFS(AND(V819="",IFERROR(VLOOKUP(N819,#REF!,1,0),1)&lt;&gt;1),N819,AND(V819="",I819="王园园组"),"王园园组"),"other")</f>
        <v>other</v>
      </c>
      <c r="Y819">
        <f>IFERROR(_xlfn.XLOOKUP(MID(T819, FIND("#", SUBSTITUTE(T819, "-", "#", LEN(T819) - LEN(SUBSTITUTE(T819, "-", "")))) + 1, LEN(T819)),#REF!,#REF!),0)</f>
        <v>0</v>
      </c>
      <c r="Z819">
        <f>MONTH(续费明细实时[[#This Row],[success_time]])</f>
        <v>5</v>
      </c>
      <c r="AA819" s="8" t="e">
        <f>VLOOKUP(续费明细实时[[#This Row],[parent_user_id]],#REF!,27,0)</f>
        <v>#REF!</v>
      </c>
    </row>
    <row r="820" spans="1:27">
      <c r="A820" s="1">
        <v>45787</v>
      </c>
      <c r="B820" t="s">
        <v>8856</v>
      </c>
      <c r="C820" t="s">
        <v>8857</v>
      </c>
      <c r="D820" t="s">
        <v>610</v>
      </c>
      <c r="E820" t="s">
        <v>546</v>
      </c>
      <c r="F820">
        <v>120</v>
      </c>
      <c r="G820" t="s">
        <v>2024</v>
      </c>
      <c r="H820" t="s">
        <v>559</v>
      </c>
      <c r="I820" t="s">
        <v>1876</v>
      </c>
      <c r="J820">
        <v>17750</v>
      </c>
      <c r="K820" t="s">
        <v>279</v>
      </c>
      <c r="L820" t="s">
        <v>549</v>
      </c>
      <c r="M820" t="s">
        <v>550</v>
      </c>
      <c r="N820" t="s">
        <v>136</v>
      </c>
      <c r="O820" t="s">
        <v>139</v>
      </c>
      <c r="P820" t="s">
        <v>1877</v>
      </c>
      <c r="Q820" t="s">
        <v>8858</v>
      </c>
      <c r="R820" t="s">
        <v>626</v>
      </c>
      <c r="S820">
        <v>2500</v>
      </c>
      <c r="T820" t="s">
        <v>1896</v>
      </c>
      <c r="U820" s="4">
        <v>45787.704050925924</v>
      </c>
      <c r="V820" t="str">
        <f>IFERROR(VLOOKUP(B820,#REF!,1,0),"")</f>
        <v/>
      </c>
      <c r="W820" t="str" cm="1">
        <f t="array" ref="W820">IFERROR(_xlfn.IFS(AND(V820="",X820&lt;&gt;"王园园组",X820&lt;&gt;"other"),K820,AND(V820="",X820="王园园组"),G820),"other")</f>
        <v>other</v>
      </c>
      <c r="X820" t="str" cm="1">
        <f t="array" ref="X820">IFERROR(_xlfn.IFS(AND(V820="",IFERROR(VLOOKUP(N820,#REF!,1,0),1)&lt;&gt;1),N820,AND(V820="",I820="王园园组"),"王园园组"),"other")</f>
        <v>other</v>
      </c>
      <c r="Y820">
        <f>IFERROR(_xlfn.XLOOKUP(MID(T820, FIND("#", SUBSTITUTE(T820, "-", "#", LEN(T820) - LEN(SUBSTITUTE(T820, "-", "")))) + 1, LEN(T820)),#REF!,#REF!),0)</f>
        <v>0</v>
      </c>
      <c r="Z820">
        <f>MONTH(续费明细实时[[#This Row],[success_time]])</f>
        <v>5</v>
      </c>
      <c r="AA820" s="8" t="e">
        <f>VLOOKUP(续费明细实时[[#This Row],[parent_user_id]],#REF!,27,0)</f>
        <v>#REF!</v>
      </c>
    </row>
    <row r="821" spans="1:27">
      <c r="A821" s="1">
        <v>45796</v>
      </c>
      <c r="B821" t="s">
        <v>13348</v>
      </c>
      <c r="C821" t="s">
        <v>13349</v>
      </c>
      <c r="D821" t="s">
        <v>548</v>
      </c>
      <c r="E821" t="s">
        <v>641</v>
      </c>
      <c r="F821">
        <v>100</v>
      </c>
      <c r="G821" t="s">
        <v>1939</v>
      </c>
      <c r="H821" t="s">
        <v>559</v>
      </c>
      <c r="I821" t="s">
        <v>1876</v>
      </c>
      <c r="J821">
        <v>7952</v>
      </c>
      <c r="K821" t="s">
        <v>258</v>
      </c>
      <c r="L821" t="s">
        <v>549</v>
      </c>
      <c r="M821" t="s">
        <v>550</v>
      </c>
      <c r="N821" t="s">
        <v>136</v>
      </c>
      <c r="O821" t="s">
        <v>147</v>
      </c>
      <c r="P821" t="s">
        <v>1877</v>
      </c>
      <c r="Q821" t="s">
        <v>13350</v>
      </c>
      <c r="R821" t="s">
        <v>626</v>
      </c>
      <c r="S821">
        <v>1120</v>
      </c>
      <c r="T821" t="s">
        <v>2400</v>
      </c>
      <c r="U821" s="4">
        <v>45796.329814814817</v>
      </c>
      <c r="V821" t="str">
        <f>IFERROR(VLOOKUP(B821,#REF!,1,0),"")</f>
        <v/>
      </c>
      <c r="W821" t="str" cm="1">
        <f t="array" ref="W821">IFERROR(_xlfn.IFS(AND(V821="",X821&lt;&gt;"王园园组",X821&lt;&gt;"other"),K821,AND(V821="",X821="王园园组"),G821),"other")</f>
        <v>other</v>
      </c>
      <c r="X821" t="str" cm="1">
        <f t="array" ref="X821">IFERROR(_xlfn.IFS(AND(V821="",IFERROR(VLOOKUP(N821,#REF!,1,0),1)&lt;&gt;1),N821,AND(V821="",I821="王园园组"),"王园园组"),"other")</f>
        <v>other</v>
      </c>
      <c r="Y821">
        <f>IFERROR(_xlfn.XLOOKUP(MID(T821, FIND("#", SUBSTITUTE(T821, "-", "#", LEN(T821) - LEN(SUBSTITUTE(T821, "-", "")))) + 1, LEN(T821)),#REF!,#REF!),0)</f>
        <v>0</v>
      </c>
      <c r="Z821">
        <f>MONTH(续费明细实时[[#This Row],[success_time]])</f>
        <v>5</v>
      </c>
      <c r="AA821" s="8" t="e">
        <f>VLOOKUP(续费明细实时[[#This Row],[parent_user_id]],#REF!,27,0)</f>
        <v>#REF!</v>
      </c>
    </row>
    <row r="822" spans="1:27">
      <c r="A822" s="1">
        <v>45783</v>
      </c>
      <c r="B822" t="s">
        <v>2144</v>
      </c>
      <c r="C822" t="s">
        <v>2145</v>
      </c>
      <c r="D822" t="s">
        <v>886</v>
      </c>
      <c r="E822" t="s">
        <v>641</v>
      </c>
      <c r="F822">
        <v>288</v>
      </c>
      <c r="G822" t="s">
        <v>1917</v>
      </c>
      <c r="H822" t="s">
        <v>559</v>
      </c>
      <c r="I822" t="s">
        <v>1876</v>
      </c>
      <c r="J822">
        <v>27782</v>
      </c>
      <c r="K822" t="s">
        <v>274</v>
      </c>
      <c r="L822" t="s">
        <v>549</v>
      </c>
      <c r="M822" t="s">
        <v>550</v>
      </c>
      <c r="N822" t="s">
        <v>136</v>
      </c>
      <c r="O822" t="s">
        <v>139</v>
      </c>
      <c r="P822" t="s">
        <v>1877</v>
      </c>
      <c r="Q822" t="s">
        <v>2146</v>
      </c>
      <c r="R822" t="s">
        <v>626</v>
      </c>
      <c r="S822">
        <v>3912.97</v>
      </c>
      <c r="T822" t="s">
        <v>2147</v>
      </c>
      <c r="U822" s="4">
        <v>45783.482870370368</v>
      </c>
      <c r="V822" t="str">
        <f>IFERROR(VLOOKUP(B822,#REF!,1,0),"")</f>
        <v/>
      </c>
      <c r="W822" t="str" cm="1">
        <f t="array" ref="W822">IFERROR(_xlfn.IFS(AND(V822="",X822&lt;&gt;"王园园组",X822&lt;&gt;"other"),K822,AND(V822="",X822="王园园组"),G822),"other")</f>
        <v>other</v>
      </c>
      <c r="X822" t="str" cm="1">
        <f t="array" ref="X822">IFERROR(_xlfn.IFS(AND(V822="",IFERROR(VLOOKUP(N822,#REF!,1,0),1)&lt;&gt;1),N822,AND(V822="",I822="王园园组"),"王园园组"),"other")</f>
        <v>other</v>
      </c>
      <c r="Y822">
        <f>IFERROR(_xlfn.XLOOKUP(MID(T822, FIND("#", SUBSTITUTE(T822, "-", "#", LEN(T822) - LEN(SUBSTITUTE(T822, "-", "")))) + 1, LEN(T822)),#REF!,#REF!),0)</f>
        <v>0</v>
      </c>
      <c r="Z822">
        <f>MONTH(续费明细实时[[#This Row],[success_time]])</f>
        <v>5</v>
      </c>
      <c r="AA822" s="8" t="e">
        <f>VLOOKUP(续费明细实时[[#This Row],[parent_user_id]],#REF!,27,0)</f>
        <v>#REF!</v>
      </c>
    </row>
    <row r="823" spans="1:27">
      <c r="A823" s="1">
        <v>45782</v>
      </c>
      <c r="B823" t="s">
        <v>2132</v>
      </c>
      <c r="C823" t="s">
        <v>2133</v>
      </c>
      <c r="D823" t="s">
        <v>1180</v>
      </c>
      <c r="E823" t="s">
        <v>2134</v>
      </c>
      <c r="F823">
        <v>72</v>
      </c>
      <c r="G823" t="s">
        <v>1875</v>
      </c>
      <c r="H823" t="s">
        <v>559</v>
      </c>
      <c r="I823" t="s">
        <v>1876</v>
      </c>
      <c r="J823">
        <v>8513</v>
      </c>
      <c r="K823" t="s">
        <v>297</v>
      </c>
      <c r="L823" t="s">
        <v>549</v>
      </c>
      <c r="M823" t="s">
        <v>550</v>
      </c>
      <c r="N823" t="s">
        <v>136</v>
      </c>
      <c r="O823" t="s">
        <v>143</v>
      </c>
      <c r="P823" t="s">
        <v>1877</v>
      </c>
      <c r="Q823" t="s">
        <v>2135</v>
      </c>
      <c r="R823" t="s">
        <v>626</v>
      </c>
      <c r="S823">
        <v>1199</v>
      </c>
      <c r="T823" t="s">
        <v>2136</v>
      </c>
      <c r="U823" s="4">
        <v>45782.115543981483</v>
      </c>
      <c r="V823" t="str">
        <f>IFERROR(VLOOKUP(B823,#REF!,1,0),"")</f>
        <v/>
      </c>
      <c r="W823" t="str" cm="1">
        <f t="array" ref="W823">IFERROR(_xlfn.IFS(AND(V823="",X823&lt;&gt;"王园园组",X823&lt;&gt;"other"),K823,AND(V823="",X823="王园园组"),G823),"other")</f>
        <v>other</v>
      </c>
      <c r="X823" t="str" cm="1">
        <f t="array" ref="X823">IFERROR(_xlfn.IFS(AND(V823="",IFERROR(VLOOKUP(N823,#REF!,1,0),1)&lt;&gt;1),N823,AND(V823="",I823="王园园组"),"王园园组"),"other")</f>
        <v>other</v>
      </c>
      <c r="Y823">
        <f>IFERROR(_xlfn.XLOOKUP(MID(T823, FIND("#", SUBSTITUTE(T823, "-", "#", LEN(T823) - LEN(SUBSTITUTE(T823, "-", "")))) + 1, LEN(T823)),#REF!,#REF!),0)</f>
        <v>0</v>
      </c>
      <c r="Z823">
        <f>MONTH(续费明细实时[[#This Row],[success_time]])</f>
        <v>5</v>
      </c>
      <c r="AA823" s="8" t="e">
        <f>VLOOKUP(续费明细实时[[#This Row],[parent_user_id]],#REF!,27,0)</f>
        <v>#REF!</v>
      </c>
    </row>
    <row r="824" spans="1:27">
      <c r="A824" s="1">
        <v>45796</v>
      </c>
      <c r="B824" t="s">
        <v>13082</v>
      </c>
      <c r="C824" t="s">
        <v>13083</v>
      </c>
      <c r="D824" t="s">
        <v>548</v>
      </c>
      <c r="E824" t="s">
        <v>546</v>
      </c>
      <c r="F824">
        <v>18</v>
      </c>
      <c r="G824" t="s">
        <v>1888</v>
      </c>
      <c r="H824" t="s">
        <v>550</v>
      </c>
      <c r="I824" t="s">
        <v>1889</v>
      </c>
      <c r="J824">
        <v>4473</v>
      </c>
      <c r="K824" t="s">
        <v>315</v>
      </c>
      <c r="L824" t="s">
        <v>549</v>
      </c>
      <c r="M824" t="s">
        <v>550</v>
      </c>
      <c r="N824" t="s">
        <v>616</v>
      </c>
      <c r="O824" t="s">
        <v>314</v>
      </c>
      <c r="P824" t="s">
        <v>1877</v>
      </c>
      <c r="Q824" t="s">
        <v>13084</v>
      </c>
      <c r="R824" t="s">
        <v>626</v>
      </c>
      <c r="S824">
        <v>630</v>
      </c>
      <c r="T824" t="s">
        <v>565</v>
      </c>
      <c r="U824" s="4">
        <v>45796.467326388891</v>
      </c>
      <c r="V824" t="str">
        <f>IFERROR(VLOOKUP(B824,#REF!,1,0),"")</f>
        <v/>
      </c>
      <c r="W824" t="str" cm="1">
        <f t="array" ref="W824">IFERROR(_xlfn.IFS(AND(V824="",X824&lt;&gt;"王园园组",X824&lt;&gt;"other"),K824,AND(V824="",X824="王园园组"),G824),"other")</f>
        <v>other</v>
      </c>
      <c r="X824" t="str" cm="1">
        <f t="array" ref="X824">IFERROR(_xlfn.IFS(AND(V824="",IFERROR(VLOOKUP(N824,#REF!,1,0),1)&lt;&gt;1),N824,AND(V824="",I824="王园园组"),"王园园组"),"other")</f>
        <v>other</v>
      </c>
      <c r="Y824">
        <f>IFERROR(_xlfn.XLOOKUP(MID(T824, FIND("#", SUBSTITUTE(T824, "-", "#", LEN(T824) - LEN(SUBSTITUTE(T824, "-", "")))) + 1, LEN(T824)),#REF!,#REF!),0)</f>
        <v>0</v>
      </c>
      <c r="Z824">
        <f>MONTH(续费明细实时[[#This Row],[success_time]])</f>
        <v>5</v>
      </c>
      <c r="AA824" s="8" t="e">
        <f>VLOOKUP(续费明细实时[[#This Row],[parent_user_id]],#REF!,27,0)</f>
        <v>#REF!</v>
      </c>
    </row>
    <row r="825" spans="1:27">
      <c r="A825" s="1">
        <v>45793</v>
      </c>
      <c r="B825" t="s">
        <v>13085</v>
      </c>
      <c r="C825" t="s">
        <v>13086</v>
      </c>
      <c r="D825" t="s">
        <v>548</v>
      </c>
      <c r="E825" t="s">
        <v>546</v>
      </c>
      <c r="F825">
        <v>240</v>
      </c>
      <c r="G825" t="s">
        <v>2005</v>
      </c>
      <c r="H825" t="s">
        <v>559</v>
      </c>
      <c r="I825" t="s">
        <v>1876</v>
      </c>
      <c r="J825">
        <v>31950</v>
      </c>
      <c r="K825" t="s">
        <v>192</v>
      </c>
      <c r="L825" t="s">
        <v>549</v>
      </c>
      <c r="M825" t="s">
        <v>559</v>
      </c>
      <c r="N825" t="s">
        <v>469</v>
      </c>
      <c r="O825" t="s">
        <v>189</v>
      </c>
      <c r="P825" t="s">
        <v>1877</v>
      </c>
      <c r="Q825" t="s">
        <v>13087</v>
      </c>
      <c r="R825" t="s">
        <v>626</v>
      </c>
      <c r="S825">
        <v>4500</v>
      </c>
      <c r="T825" t="s">
        <v>1931</v>
      </c>
      <c r="U825" s="4">
        <v>45793.943877314814</v>
      </c>
      <c r="V825" t="str">
        <f>IFERROR(VLOOKUP(B825,#REF!,1,0),"")</f>
        <v/>
      </c>
      <c r="W825" t="str" cm="1">
        <f t="array" ref="W825">IFERROR(_xlfn.IFS(AND(V825="",X825&lt;&gt;"王园园组",X825&lt;&gt;"other"),K825,AND(V825="",X825="王园园组"),G825),"other")</f>
        <v>other</v>
      </c>
      <c r="X825" t="str" cm="1">
        <f t="array" ref="X825">IFERROR(_xlfn.IFS(AND(V825="",IFERROR(VLOOKUP(N825,#REF!,1,0),1)&lt;&gt;1),N825,AND(V825="",I825="王园园组"),"王园园组"),"other")</f>
        <v>other</v>
      </c>
      <c r="Y825">
        <f>IFERROR(_xlfn.XLOOKUP(MID(T825, FIND("#", SUBSTITUTE(T825, "-", "#", LEN(T825) - LEN(SUBSTITUTE(T825, "-", "")))) + 1, LEN(T825)),#REF!,#REF!),0)</f>
        <v>0</v>
      </c>
      <c r="Z825">
        <f>MONTH(续费明细实时[[#This Row],[success_time]])</f>
        <v>5</v>
      </c>
      <c r="AA825" s="8" t="e">
        <f>VLOOKUP(续费明细实时[[#This Row],[parent_user_id]],#REF!,27,0)</f>
        <v>#REF!</v>
      </c>
    </row>
    <row r="826" spans="1:27">
      <c r="A826" s="1">
        <v>45804</v>
      </c>
      <c r="B826" t="s">
        <v>29755</v>
      </c>
      <c r="C826" t="s">
        <v>29756</v>
      </c>
      <c r="D826" t="s">
        <v>548</v>
      </c>
      <c r="E826" t="s">
        <v>1882</v>
      </c>
      <c r="F826">
        <v>36</v>
      </c>
      <c r="G826" t="s">
        <v>1883</v>
      </c>
      <c r="H826" t="s">
        <v>559</v>
      </c>
      <c r="I826" t="s">
        <v>1876</v>
      </c>
      <c r="J826">
        <v>4473</v>
      </c>
      <c r="K826" t="s">
        <v>315</v>
      </c>
      <c r="L826" t="s">
        <v>549</v>
      </c>
      <c r="M826" t="s">
        <v>550</v>
      </c>
      <c r="N826" t="s">
        <v>616</v>
      </c>
      <c r="O826" t="s">
        <v>314</v>
      </c>
      <c r="P826" t="s">
        <v>1877</v>
      </c>
      <c r="Q826" t="s">
        <v>29757</v>
      </c>
      <c r="R826" t="s">
        <v>626</v>
      </c>
      <c r="S826">
        <v>630</v>
      </c>
      <c r="T826" t="s">
        <v>1885</v>
      </c>
      <c r="U826" s="4">
        <v>45804.845706018517</v>
      </c>
      <c r="V826" t="str">
        <f>IFERROR(VLOOKUP(B826,#REF!,1,0),"")</f>
        <v/>
      </c>
      <c r="W826" t="str" cm="1">
        <f t="array" ref="W826">IFERROR(_xlfn.IFS(AND(V826="",X826&lt;&gt;"王园园组",X826&lt;&gt;"other"),K826,AND(V826="",X826="王园园组"),G826),"other")</f>
        <v>other</v>
      </c>
      <c r="X826" t="str" cm="1">
        <f t="array" ref="X826">IFERROR(_xlfn.IFS(AND(V826="",IFERROR(VLOOKUP(N826,#REF!,1,0),1)&lt;&gt;1),N826,AND(V826="",I826="王园园组"),"王园园组"),"other")</f>
        <v>other</v>
      </c>
      <c r="Y826">
        <f>IFERROR(_xlfn.XLOOKUP(MID(T826, FIND("#", SUBSTITUTE(T826, "-", "#", LEN(T826) - LEN(SUBSTITUTE(T826, "-", "")))) + 1, LEN(T826)),#REF!,#REF!),0)</f>
        <v>0</v>
      </c>
      <c r="Z826">
        <f>MONTH(续费明细实时[[#This Row],[success_time]])</f>
        <v>5</v>
      </c>
      <c r="AA826" s="8" t="e">
        <f>VLOOKUP(续费明细实时[[#This Row],[parent_user_id]],#REF!,27,0)</f>
        <v>#REF!</v>
      </c>
    </row>
    <row r="827" spans="1:27">
      <c r="A827" s="1">
        <v>45787</v>
      </c>
      <c r="B827" t="s">
        <v>1886</v>
      </c>
      <c r="C827" t="s">
        <v>1887</v>
      </c>
      <c r="D827" t="s">
        <v>548</v>
      </c>
      <c r="E827" t="s">
        <v>546</v>
      </c>
      <c r="F827">
        <v>60</v>
      </c>
      <c r="G827" t="s">
        <v>1982</v>
      </c>
      <c r="H827" t="s">
        <v>550</v>
      </c>
      <c r="I827" t="s">
        <v>1889</v>
      </c>
      <c r="J827">
        <v>10650</v>
      </c>
      <c r="K827" t="s">
        <v>256</v>
      </c>
      <c r="L827" t="s">
        <v>549</v>
      </c>
      <c r="M827" t="s">
        <v>550</v>
      </c>
      <c r="N827" t="s">
        <v>136</v>
      </c>
      <c r="O827" t="s">
        <v>147</v>
      </c>
      <c r="P827" t="s">
        <v>1877</v>
      </c>
      <c r="Q827" t="s">
        <v>1890</v>
      </c>
      <c r="R827" t="s">
        <v>626</v>
      </c>
      <c r="S827">
        <v>1500</v>
      </c>
      <c r="T827" t="s">
        <v>1891</v>
      </c>
      <c r="U827" s="4">
        <v>45787.393865740742</v>
      </c>
      <c r="V827" t="str">
        <f>IFERROR(VLOOKUP(B827,#REF!,1,0),"")</f>
        <v/>
      </c>
      <c r="W827" t="str" cm="1">
        <f t="array" ref="W827">IFERROR(_xlfn.IFS(AND(V827="",X827&lt;&gt;"王园园组",X827&lt;&gt;"other"),K827,AND(V827="",X827="王园园组"),G827),"other")</f>
        <v>other</v>
      </c>
      <c r="X827" t="str" cm="1">
        <f t="array" ref="X827">IFERROR(_xlfn.IFS(AND(V827="",IFERROR(VLOOKUP(N827,#REF!,1,0),1)&lt;&gt;1),N827,AND(V827="",I827="王园园组"),"王园园组"),"other")</f>
        <v>other</v>
      </c>
      <c r="Y827">
        <f>IFERROR(_xlfn.XLOOKUP(MID(T827, FIND("#", SUBSTITUTE(T827, "-", "#", LEN(T827) - LEN(SUBSTITUTE(T827, "-", "")))) + 1, LEN(T827)),#REF!,#REF!),0)</f>
        <v>0</v>
      </c>
      <c r="Z827">
        <f>MONTH(续费明细实时[[#This Row],[success_time]])</f>
        <v>5</v>
      </c>
      <c r="AA827" s="8" t="e">
        <f>VLOOKUP(续费明细实时[[#This Row],[parent_user_id]],#REF!,27,0)</f>
        <v>#REF!</v>
      </c>
    </row>
    <row r="828" spans="1:27">
      <c r="A828" s="1">
        <v>45780</v>
      </c>
      <c r="B828" t="s">
        <v>2148</v>
      </c>
      <c r="C828" t="s">
        <v>2149</v>
      </c>
      <c r="D828" t="s">
        <v>695</v>
      </c>
      <c r="E828" t="s">
        <v>641</v>
      </c>
      <c r="F828">
        <v>72</v>
      </c>
      <c r="G828" t="s">
        <v>2079</v>
      </c>
      <c r="H828" t="s">
        <v>559</v>
      </c>
      <c r="I828" t="s">
        <v>1876</v>
      </c>
      <c r="J828">
        <v>8701</v>
      </c>
      <c r="K828" t="s">
        <v>295</v>
      </c>
      <c r="L828" t="s">
        <v>549</v>
      </c>
      <c r="M828" t="s">
        <v>550</v>
      </c>
      <c r="N828" t="s">
        <v>136</v>
      </c>
      <c r="O828" t="s">
        <v>292</v>
      </c>
      <c r="P828" t="s">
        <v>1877</v>
      </c>
      <c r="Q828" t="s">
        <v>2150</v>
      </c>
      <c r="R828" t="s">
        <v>626</v>
      </c>
      <c r="S828">
        <v>1225.4687200000001</v>
      </c>
      <c r="T828" t="s">
        <v>1606</v>
      </c>
      <c r="U828" s="4">
        <v>45780.799664351849</v>
      </c>
      <c r="V828" t="str">
        <f>IFERROR(VLOOKUP(B828,#REF!,1,0),"")</f>
        <v/>
      </c>
      <c r="W828" t="str" cm="1">
        <f t="array" ref="W828">IFERROR(_xlfn.IFS(AND(V828="",X828&lt;&gt;"王园园组",X828&lt;&gt;"other"),K828,AND(V828="",X828="王园园组"),G828),"other")</f>
        <v>other</v>
      </c>
      <c r="X828" t="str" cm="1">
        <f t="array" ref="X828">IFERROR(_xlfn.IFS(AND(V828="",IFERROR(VLOOKUP(N828,#REF!,1,0),1)&lt;&gt;1),N828,AND(V828="",I828="王园园组"),"王园园组"),"other")</f>
        <v>other</v>
      </c>
      <c r="Y828">
        <f>IFERROR(_xlfn.XLOOKUP(MID(T828, FIND("#", SUBSTITUTE(T828, "-", "#", LEN(T828) - LEN(SUBSTITUTE(T828, "-", "")))) + 1, LEN(T828)),#REF!,#REF!),0)</f>
        <v>0</v>
      </c>
      <c r="Z828">
        <f>MONTH(续费明细实时[[#This Row],[success_time]])</f>
        <v>5</v>
      </c>
      <c r="AA828" s="8" t="e">
        <f>VLOOKUP(续费明细实时[[#This Row],[parent_user_id]],#REF!,27,0)</f>
        <v>#REF!</v>
      </c>
    </row>
    <row r="829" spans="1:27">
      <c r="A829" s="1">
        <v>45798</v>
      </c>
      <c r="B829" t="s">
        <v>15594</v>
      </c>
      <c r="C829" t="s">
        <v>15595</v>
      </c>
      <c r="D829" t="s">
        <v>695</v>
      </c>
      <c r="E829" t="s">
        <v>546</v>
      </c>
      <c r="F829">
        <v>60</v>
      </c>
      <c r="G829" t="s">
        <v>349</v>
      </c>
      <c r="H829" t="s">
        <v>559</v>
      </c>
      <c r="I829" t="s">
        <v>163</v>
      </c>
      <c r="J829">
        <v>10970</v>
      </c>
      <c r="K829" t="s">
        <v>349</v>
      </c>
      <c r="L829" t="s">
        <v>549</v>
      </c>
      <c r="M829" t="s">
        <v>559</v>
      </c>
      <c r="N829" t="s">
        <v>163</v>
      </c>
      <c r="O829" t="s">
        <v>472</v>
      </c>
      <c r="P829" t="s">
        <v>1877</v>
      </c>
      <c r="Q829" t="s">
        <v>15596</v>
      </c>
      <c r="R829" t="s">
        <v>626</v>
      </c>
      <c r="S829">
        <v>1545</v>
      </c>
      <c r="T829" t="s">
        <v>1891</v>
      </c>
      <c r="U829" s="4">
        <v>45798.63113425926</v>
      </c>
      <c r="V829" t="str">
        <f>IFERROR(VLOOKUP(B829,#REF!,1,0),"")</f>
        <v/>
      </c>
      <c r="W829" t="str" cm="1">
        <f t="array" ref="W829">IFERROR(_xlfn.IFS(AND(V829="",X829&lt;&gt;"王园园组",X829&lt;&gt;"other"),K829,AND(V829="",X829="王园园组"),G829),"other")</f>
        <v>other</v>
      </c>
      <c r="X829" t="str" cm="1">
        <f t="array" ref="X829">IFERROR(_xlfn.IFS(AND(V829="",IFERROR(VLOOKUP(N829,#REF!,1,0),1)&lt;&gt;1),N829,AND(V829="",I829="王园园组"),"王园园组"),"other")</f>
        <v>other</v>
      </c>
      <c r="Y829">
        <f>IFERROR(_xlfn.XLOOKUP(MID(T829, FIND("#", SUBSTITUTE(T829, "-", "#", LEN(T829) - LEN(SUBSTITUTE(T829, "-", "")))) + 1, LEN(T829)),#REF!,#REF!),0)</f>
        <v>0</v>
      </c>
      <c r="Z829">
        <f>MONTH(续费明细实时[[#This Row],[success_time]])</f>
        <v>5</v>
      </c>
      <c r="AA829" s="8" t="e">
        <f>VLOOKUP(续费明细实时[[#This Row],[parent_user_id]],#REF!,27,0)</f>
        <v>#REF!</v>
      </c>
    </row>
    <row r="830" spans="1:27">
      <c r="A830" s="1">
        <v>45803</v>
      </c>
      <c r="B830" t="s">
        <v>29758</v>
      </c>
      <c r="C830" t="s">
        <v>29759</v>
      </c>
      <c r="D830" t="s">
        <v>1166</v>
      </c>
      <c r="E830" t="s">
        <v>546</v>
      </c>
      <c r="F830">
        <v>120</v>
      </c>
      <c r="G830" t="s">
        <v>357</v>
      </c>
      <c r="H830" t="s">
        <v>559</v>
      </c>
      <c r="I830" t="s">
        <v>163</v>
      </c>
      <c r="J830">
        <v>18283</v>
      </c>
      <c r="K830" t="s">
        <v>357</v>
      </c>
      <c r="L830" t="s">
        <v>549</v>
      </c>
      <c r="M830" t="s">
        <v>559</v>
      </c>
      <c r="N830" t="s">
        <v>163</v>
      </c>
      <c r="O830" t="s">
        <v>473</v>
      </c>
      <c r="P830" t="s">
        <v>1877</v>
      </c>
      <c r="Q830" t="s">
        <v>29760</v>
      </c>
      <c r="R830" t="s">
        <v>626</v>
      </c>
      <c r="S830">
        <v>2575</v>
      </c>
      <c r="T830" t="s">
        <v>1896</v>
      </c>
      <c r="U830" s="4">
        <v>45803.812928240739</v>
      </c>
      <c r="V830" t="str">
        <f>IFERROR(VLOOKUP(B830,#REF!,1,0),"")</f>
        <v/>
      </c>
      <c r="W830" t="str" cm="1">
        <f t="array" ref="W830">IFERROR(_xlfn.IFS(AND(V830="",X830&lt;&gt;"王园园组",X830&lt;&gt;"other"),K830,AND(V830="",X830="王园园组"),G830),"other")</f>
        <v>other</v>
      </c>
      <c r="X830" t="str" cm="1">
        <f t="array" ref="X830">IFERROR(_xlfn.IFS(AND(V830="",IFERROR(VLOOKUP(N830,#REF!,1,0),1)&lt;&gt;1),N830,AND(V830="",I830="王园园组"),"王园园组"),"other")</f>
        <v>other</v>
      </c>
      <c r="Y830">
        <f>IFERROR(_xlfn.XLOOKUP(MID(T830, FIND("#", SUBSTITUTE(T830, "-", "#", LEN(T830) - LEN(SUBSTITUTE(T830, "-", "")))) + 1, LEN(T830)),#REF!,#REF!),0)</f>
        <v>0</v>
      </c>
      <c r="Z830">
        <f>MONTH(续费明细实时[[#This Row],[success_time]])</f>
        <v>5</v>
      </c>
      <c r="AA830" s="8" t="e">
        <f>VLOOKUP(续费明细实时[[#This Row],[parent_user_id]],#REF!,27,0)</f>
        <v>#REF!</v>
      </c>
    </row>
    <row r="831" spans="1:27">
      <c r="A831" s="1">
        <v>45790</v>
      </c>
      <c r="B831" t="s">
        <v>15720</v>
      </c>
      <c r="C831" t="s">
        <v>15721</v>
      </c>
      <c r="D831" t="s">
        <v>548</v>
      </c>
      <c r="E831" t="s">
        <v>546</v>
      </c>
      <c r="F831">
        <v>24</v>
      </c>
      <c r="G831" t="s">
        <v>1909</v>
      </c>
      <c r="H831" t="s">
        <v>559</v>
      </c>
      <c r="I831" t="s">
        <v>1876</v>
      </c>
      <c r="J831">
        <v>6143</v>
      </c>
      <c r="K831" t="s">
        <v>322</v>
      </c>
      <c r="L831" t="s">
        <v>549</v>
      </c>
      <c r="M831" t="s">
        <v>550</v>
      </c>
      <c r="N831" t="s">
        <v>616</v>
      </c>
      <c r="O831" t="s">
        <v>314</v>
      </c>
      <c r="P831" t="s">
        <v>1877</v>
      </c>
      <c r="Q831" t="s">
        <v>15722</v>
      </c>
      <c r="R831" t="s">
        <v>626</v>
      </c>
      <c r="S831">
        <v>865.2</v>
      </c>
      <c r="T831" t="s">
        <v>671</v>
      </c>
      <c r="U831" s="4">
        <v>45790.933495370373</v>
      </c>
      <c r="V831" t="str">
        <f>IFERROR(VLOOKUP(B831,#REF!,1,0),"")</f>
        <v/>
      </c>
      <c r="W831" t="str" cm="1">
        <f t="array" ref="W831">IFERROR(_xlfn.IFS(AND(V831="",X831&lt;&gt;"王园园组",X831&lt;&gt;"other"),K831,AND(V831="",X831="王园园组"),G831),"other")</f>
        <v>other</v>
      </c>
      <c r="X831" t="str" cm="1">
        <f t="array" ref="X831">IFERROR(_xlfn.IFS(AND(V831="",IFERROR(VLOOKUP(N831,#REF!,1,0),1)&lt;&gt;1),N831,AND(V831="",I831="王园园组"),"王园园组"),"other")</f>
        <v>other</v>
      </c>
      <c r="Y831">
        <f>IFERROR(_xlfn.XLOOKUP(MID(T831, FIND("#", SUBSTITUTE(T831, "-", "#", LEN(T831) - LEN(SUBSTITUTE(T831, "-", "")))) + 1, LEN(T831)),#REF!,#REF!),0)</f>
        <v>0</v>
      </c>
      <c r="Z831">
        <f>MONTH(续费明细实时[[#This Row],[success_time]])</f>
        <v>5</v>
      </c>
      <c r="AA831" s="8" t="e">
        <f>VLOOKUP(续费明细实时[[#This Row],[parent_user_id]],#REF!,27,0)</f>
        <v>#REF!</v>
      </c>
    </row>
    <row r="832" spans="1:27">
      <c r="A832" s="1">
        <v>45784</v>
      </c>
      <c r="B832" t="s">
        <v>3107</v>
      </c>
      <c r="C832" t="s">
        <v>3108</v>
      </c>
      <c r="D832" t="s">
        <v>548</v>
      </c>
      <c r="E832" t="s">
        <v>641</v>
      </c>
      <c r="F832">
        <v>72</v>
      </c>
      <c r="G832" t="s">
        <v>1894</v>
      </c>
      <c r="H832" t="s">
        <v>559</v>
      </c>
      <c r="I832" t="s">
        <v>1876</v>
      </c>
      <c r="J832">
        <v>8768</v>
      </c>
      <c r="K832" t="s">
        <v>202</v>
      </c>
      <c r="L832" t="s">
        <v>549</v>
      </c>
      <c r="M832" t="s">
        <v>550</v>
      </c>
      <c r="N832" t="s">
        <v>551</v>
      </c>
      <c r="O832" t="s">
        <v>149</v>
      </c>
      <c r="P832" t="s">
        <v>1877</v>
      </c>
      <c r="Q832" t="s">
        <v>3109</v>
      </c>
      <c r="R832" t="s">
        <v>626</v>
      </c>
      <c r="S832">
        <v>1234.97</v>
      </c>
      <c r="T832" t="s">
        <v>1814</v>
      </c>
      <c r="U832" s="4">
        <v>45784.589189814818</v>
      </c>
      <c r="V832" t="str">
        <f>IFERROR(VLOOKUP(B832,#REF!,1,0),"")</f>
        <v/>
      </c>
      <c r="W832" t="str" cm="1">
        <f t="array" ref="W832">IFERROR(_xlfn.IFS(AND(V832="",X832&lt;&gt;"王园园组",X832&lt;&gt;"other"),K832,AND(V832="",X832="王园园组"),G832),"other")</f>
        <v>other</v>
      </c>
      <c r="X832" t="str" cm="1">
        <f t="array" ref="X832">IFERROR(_xlfn.IFS(AND(V832="",IFERROR(VLOOKUP(N832,#REF!,1,0),1)&lt;&gt;1),N832,AND(V832="",I832="王园园组"),"王园园组"),"other")</f>
        <v>other</v>
      </c>
      <c r="Y832">
        <f>IFERROR(_xlfn.XLOOKUP(MID(T832, FIND("#", SUBSTITUTE(T832, "-", "#", LEN(T832) - LEN(SUBSTITUTE(T832, "-", "")))) + 1, LEN(T832)),#REF!,#REF!),0)</f>
        <v>0</v>
      </c>
      <c r="Z832">
        <f>MONTH(续费明细实时[[#This Row],[success_time]])</f>
        <v>5</v>
      </c>
      <c r="AA832" s="8" t="e">
        <f>VLOOKUP(续费明细实时[[#This Row],[parent_user_id]],#REF!,27,0)</f>
        <v>#REF!</v>
      </c>
    </row>
    <row r="833" spans="1:27">
      <c r="A833" s="1">
        <v>45802</v>
      </c>
      <c r="B833" t="s">
        <v>15831</v>
      </c>
      <c r="C833" t="s">
        <v>15832</v>
      </c>
      <c r="D833" t="s">
        <v>548</v>
      </c>
      <c r="E833" t="s">
        <v>546</v>
      </c>
      <c r="F833">
        <v>120</v>
      </c>
      <c r="G833" t="s">
        <v>2031</v>
      </c>
      <c r="H833" t="s">
        <v>559</v>
      </c>
      <c r="I833" t="s">
        <v>1876</v>
      </c>
      <c r="J833">
        <v>17750</v>
      </c>
      <c r="K833" t="s">
        <v>259</v>
      </c>
      <c r="L833" t="s">
        <v>549</v>
      </c>
      <c r="M833" t="s">
        <v>550</v>
      </c>
      <c r="N833" t="s">
        <v>136</v>
      </c>
      <c r="O833" t="s">
        <v>147</v>
      </c>
      <c r="P833" t="s">
        <v>1877</v>
      </c>
      <c r="Q833" t="s">
        <v>15833</v>
      </c>
      <c r="R833" t="s">
        <v>626</v>
      </c>
      <c r="S833">
        <v>2500</v>
      </c>
      <c r="T833" t="s">
        <v>1896</v>
      </c>
      <c r="U833" s="4">
        <v>45802.452766203707</v>
      </c>
      <c r="V833" t="str">
        <f>IFERROR(VLOOKUP(B833,#REF!,1,0),"")</f>
        <v/>
      </c>
      <c r="W833" t="str" cm="1">
        <f t="array" ref="W833">IFERROR(_xlfn.IFS(AND(V833="",X833&lt;&gt;"王园园组",X833&lt;&gt;"other"),K833,AND(V833="",X833="王园园组"),G833),"other")</f>
        <v>other</v>
      </c>
      <c r="X833" t="str" cm="1">
        <f t="array" ref="X833">IFERROR(_xlfn.IFS(AND(V833="",IFERROR(VLOOKUP(N833,#REF!,1,0),1)&lt;&gt;1),N833,AND(V833="",I833="王园园组"),"王园园组"),"other")</f>
        <v>other</v>
      </c>
      <c r="Y833">
        <f>IFERROR(_xlfn.XLOOKUP(MID(T833, FIND("#", SUBSTITUTE(T833, "-", "#", LEN(T833) - LEN(SUBSTITUTE(T833, "-", "")))) + 1, LEN(T833)),#REF!,#REF!),0)</f>
        <v>0</v>
      </c>
      <c r="Z833">
        <f>MONTH(续费明细实时[[#This Row],[success_time]])</f>
        <v>5</v>
      </c>
      <c r="AA833" s="8" t="e">
        <f>VLOOKUP(续费明细实时[[#This Row],[parent_user_id]],#REF!,27,0)</f>
        <v>#REF!</v>
      </c>
    </row>
    <row r="834" spans="1:27">
      <c r="A834" s="1">
        <v>45796</v>
      </c>
      <c r="B834" t="s">
        <v>15834</v>
      </c>
      <c r="C834" t="s">
        <v>15835</v>
      </c>
      <c r="D834" t="s">
        <v>695</v>
      </c>
      <c r="E834" t="s">
        <v>546</v>
      </c>
      <c r="F834">
        <v>60</v>
      </c>
      <c r="G834" t="s">
        <v>349</v>
      </c>
      <c r="H834" t="s">
        <v>559</v>
      </c>
      <c r="I834" t="s">
        <v>163</v>
      </c>
      <c r="J834">
        <v>11161</v>
      </c>
      <c r="K834" t="s">
        <v>349</v>
      </c>
      <c r="L834" t="s">
        <v>549</v>
      </c>
      <c r="M834" t="s">
        <v>559</v>
      </c>
      <c r="N834" t="s">
        <v>163</v>
      </c>
      <c r="O834" t="s">
        <v>472</v>
      </c>
      <c r="P834" t="s">
        <v>1877</v>
      </c>
      <c r="Q834" t="s">
        <v>15836</v>
      </c>
      <c r="R834" t="s">
        <v>626</v>
      </c>
      <c r="S834">
        <v>1571.919856</v>
      </c>
      <c r="T834" t="s">
        <v>1891</v>
      </c>
      <c r="U834" s="4">
        <v>45796.820810185185</v>
      </c>
      <c r="V834" t="str">
        <f>IFERROR(VLOOKUP(B834,#REF!,1,0),"")</f>
        <v/>
      </c>
      <c r="W834" t="str" cm="1">
        <f t="array" ref="W834">IFERROR(_xlfn.IFS(AND(V834="",X834&lt;&gt;"王园园组",X834&lt;&gt;"other"),K834,AND(V834="",X834="王园园组"),G834),"other")</f>
        <v>other</v>
      </c>
      <c r="X834" t="str" cm="1">
        <f t="array" ref="X834">IFERROR(_xlfn.IFS(AND(V834="",IFERROR(VLOOKUP(N834,#REF!,1,0),1)&lt;&gt;1),N834,AND(V834="",I834="王园园组"),"王园园组"),"other")</f>
        <v>other</v>
      </c>
      <c r="Y834">
        <f>IFERROR(_xlfn.XLOOKUP(MID(T834, FIND("#", SUBSTITUTE(T834, "-", "#", LEN(T834) - LEN(SUBSTITUTE(T834, "-", "")))) + 1, LEN(T834)),#REF!,#REF!),0)</f>
        <v>0</v>
      </c>
      <c r="Z834">
        <f>MONTH(续费明细实时[[#This Row],[success_time]])</f>
        <v>5</v>
      </c>
      <c r="AA834" s="8" t="e">
        <f>VLOOKUP(续费明细实时[[#This Row],[parent_user_id]],#REF!,27,0)</f>
        <v>#REF!</v>
      </c>
    </row>
    <row r="835" spans="1:27">
      <c r="A835" s="1">
        <v>45792</v>
      </c>
      <c r="B835" t="s">
        <v>15810</v>
      </c>
      <c r="C835" t="s">
        <v>15811</v>
      </c>
      <c r="D835" t="s">
        <v>695</v>
      </c>
      <c r="E835" t="s">
        <v>546</v>
      </c>
      <c r="F835">
        <v>120</v>
      </c>
      <c r="G835" t="s">
        <v>1946</v>
      </c>
      <c r="H835" t="s">
        <v>559</v>
      </c>
      <c r="I835" t="s">
        <v>1876</v>
      </c>
      <c r="J835">
        <v>17750</v>
      </c>
      <c r="K835" t="s">
        <v>203</v>
      </c>
      <c r="L835" t="s">
        <v>549</v>
      </c>
      <c r="M835" t="s">
        <v>550</v>
      </c>
      <c r="N835" t="s">
        <v>551</v>
      </c>
      <c r="O835" t="s">
        <v>149</v>
      </c>
      <c r="P835" t="s">
        <v>1877</v>
      </c>
      <c r="Q835" t="s">
        <v>15812</v>
      </c>
      <c r="R835" t="s">
        <v>626</v>
      </c>
      <c r="S835">
        <v>2500</v>
      </c>
      <c r="T835" t="s">
        <v>1896</v>
      </c>
      <c r="U835" s="4">
        <v>45792.569930555554</v>
      </c>
      <c r="V835" t="str">
        <f>IFERROR(VLOOKUP(B835,#REF!,1,0),"")</f>
        <v/>
      </c>
      <c r="W835" t="str" cm="1">
        <f t="array" ref="W835">IFERROR(_xlfn.IFS(AND(V835="",X835&lt;&gt;"王园园组",X835&lt;&gt;"other"),K835,AND(V835="",X835="王园园组"),G835),"other")</f>
        <v>other</v>
      </c>
      <c r="X835" t="str" cm="1">
        <f t="array" ref="X835">IFERROR(_xlfn.IFS(AND(V835="",IFERROR(VLOOKUP(N835,#REF!,1,0),1)&lt;&gt;1),N835,AND(V835="",I835="王园园组"),"王园园组"),"other")</f>
        <v>other</v>
      </c>
      <c r="Y835">
        <f>IFERROR(_xlfn.XLOOKUP(MID(T835, FIND("#", SUBSTITUTE(T835, "-", "#", LEN(T835) - LEN(SUBSTITUTE(T835, "-", "")))) + 1, LEN(T835)),#REF!,#REF!),0)</f>
        <v>0</v>
      </c>
      <c r="Z835">
        <f>MONTH(续费明细实时[[#This Row],[success_time]])</f>
        <v>5</v>
      </c>
      <c r="AA835" s="8" t="e">
        <f>VLOOKUP(续费明细实时[[#This Row],[parent_user_id]],#REF!,27,0)</f>
        <v>#REF!</v>
      </c>
    </row>
    <row r="836" spans="1:27">
      <c r="A836" s="1">
        <v>45787</v>
      </c>
      <c r="B836" t="s">
        <v>9306</v>
      </c>
      <c r="C836" t="s">
        <v>9307</v>
      </c>
      <c r="D836" t="s">
        <v>1088</v>
      </c>
      <c r="E836" t="s">
        <v>546</v>
      </c>
      <c r="F836">
        <v>120</v>
      </c>
      <c r="G836" t="s">
        <v>2024</v>
      </c>
      <c r="H836" t="s">
        <v>559</v>
      </c>
      <c r="I836" t="s">
        <v>1876</v>
      </c>
      <c r="J836">
        <v>17750</v>
      </c>
      <c r="K836" t="s">
        <v>303</v>
      </c>
      <c r="L836" t="s">
        <v>549</v>
      </c>
      <c r="M836" t="s">
        <v>550</v>
      </c>
      <c r="N836" t="s">
        <v>136</v>
      </c>
      <c r="O836" t="s">
        <v>143</v>
      </c>
      <c r="P836" t="s">
        <v>1877</v>
      </c>
      <c r="Q836" t="s">
        <v>9308</v>
      </c>
      <c r="R836" t="s">
        <v>626</v>
      </c>
      <c r="S836">
        <v>2500</v>
      </c>
      <c r="T836" t="s">
        <v>1896</v>
      </c>
      <c r="U836" s="4">
        <v>45787.594386574077</v>
      </c>
      <c r="V836" t="str">
        <f>IFERROR(VLOOKUP(B836,#REF!,1,0),"")</f>
        <v/>
      </c>
      <c r="W836" t="str" cm="1">
        <f t="array" ref="W836">IFERROR(_xlfn.IFS(AND(V836="",X836&lt;&gt;"王园园组",X836&lt;&gt;"other"),K836,AND(V836="",X836="王园园组"),G836),"other")</f>
        <v>other</v>
      </c>
      <c r="X836" t="str" cm="1">
        <f t="array" ref="X836">IFERROR(_xlfn.IFS(AND(V836="",IFERROR(VLOOKUP(N836,#REF!,1,0),1)&lt;&gt;1),N836,AND(V836="",I836="王园园组"),"王园园组"),"other")</f>
        <v>other</v>
      </c>
      <c r="Y836">
        <f>IFERROR(_xlfn.XLOOKUP(MID(T836, FIND("#", SUBSTITUTE(T836, "-", "#", LEN(T836) - LEN(SUBSTITUTE(T836, "-", "")))) + 1, LEN(T836)),#REF!,#REF!),0)</f>
        <v>0</v>
      </c>
      <c r="Z836">
        <f>MONTH(续费明细实时[[#This Row],[success_time]])</f>
        <v>5</v>
      </c>
      <c r="AA836" s="8" t="e">
        <f>VLOOKUP(续费明细实时[[#This Row],[parent_user_id]],#REF!,27,0)</f>
        <v>#REF!</v>
      </c>
    </row>
    <row r="837" spans="1:27">
      <c r="A837" s="1">
        <v>45786</v>
      </c>
      <c r="B837" t="s">
        <v>2954</v>
      </c>
      <c r="C837" t="s">
        <v>2955</v>
      </c>
      <c r="D837" t="s">
        <v>558</v>
      </c>
      <c r="E837" t="s">
        <v>546</v>
      </c>
      <c r="F837">
        <v>60</v>
      </c>
      <c r="G837" t="s">
        <v>2226</v>
      </c>
      <c r="H837" t="s">
        <v>409</v>
      </c>
      <c r="I837" t="s">
        <v>411</v>
      </c>
      <c r="J837">
        <v>11831</v>
      </c>
      <c r="K837" t="s">
        <v>452</v>
      </c>
      <c r="L837" t="s">
        <v>549</v>
      </c>
      <c r="M837" t="s">
        <v>559</v>
      </c>
      <c r="N837" t="s">
        <v>504</v>
      </c>
      <c r="O837" t="s">
        <v>325</v>
      </c>
      <c r="P837" t="s">
        <v>1877</v>
      </c>
      <c r="Q837" t="s">
        <v>2956</v>
      </c>
      <c r="R837" t="s">
        <v>626</v>
      </c>
      <c r="S837">
        <v>1666.2741140000001</v>
      </c>
      <c r="T837" t="s">
        <v>1891</v>
      </c>
      <c r="U837" s="4">
        <v>45786.006458333337</v>
      </c>
      <c r="V837" t="str">
        <f>IFERROR(VLOOKUP(B837,#REF!,1,0),"")</f>
        <v/>
      </c>
      <c r="W837" t="str" cm="1">
        <f t="array" ref="W837">IFERROR(_xlfn.IFS(AND(V837="",X837&lt;&gt;"王园园组",X837&lt;&gt;"other"),K837,AND(V837="",X837="王园园组"),G837),"other")</f>
        <v>other</v>
      </c>
      <c r="X837" t="str" cm="1">
        <f t="array" ref="X837">IFERROR(_xlfn.IFS(AND(V837="",IFERROR(VLOOKUP(N837,#REF!,1,0),1)&lt;&gt;1),N837,AND(V837="",I837="王园园组"),"王园园组"),"other")</f>
        <v>other</v>
      </c>
      <c r="Y837">
        <f>IFERROR(_xlfn.XLOOKUP(MID(T837, FIND("#", SUBSTITUTE(T837, "-", "#", LEN(T837) - LEN(SUBSTITUTE(T837, "-", "")))) + 1, LEN(T837)),#REF!,#REF!),0)</f>
        <v>0</v>
      </c>
      <c r="Z837">
        <f>MONTH(续费明细实时[[#This Row],[success_time]])</f>
        <v>5</v>
      </c>
      <c r="AA837" s="8" t="e">
        <f>VLOOKUP(续费明细实时[[#This Row],[parent_user_id]],#REF!,27,0)</f>
        <v>#REF!</v>
      </c>
    </row>
    <row r="838" spans="1:27" hidden="1">
      <c r="A838" s="1">
        <v>45795</v>
      </c>
      <c r="B838" t="s">
        <v>13467</v>
      </c>
      <c r="C838" t="s">
        <v>13468</v>
      </c>
      <c r="D838" t="s">
        <v>632</v>
      </c>
      <c r="E838" t="s">
        <v>546</v>
      </c>
      <c r="F838">
        <v>240</v>
      </c>
      <c r="G838" t="s">
        <v>2139</v>
      </c>
      <c r="H838" t="s">
        <v>559</v>
      </c>
      <c r="I838" t="s">
        <v>1876</v>
      </c>
      <c r="J838">
        <v>31950</v>
      </c>
      <c r="K838" t="s">
        <v>626</v>
      </c>
      <c r="L838" t="s">
        <v>649</v>
      </c>
      <c r="M838" t="s">
        <v>649</v>
      </c>
      <c r="N838" t="s">
        <v>649</v>
      </c>
      <c r="O838" t="s">
        <v>649</v>
      </c>
      <c r="P838" t="s">
        <v>1877</v>
      </c>
      <c r="Q838" t="s">
        <v>13469</v>
      </c>
      <c r="R838" t="s">
        <v>626</v>
      </c>
      <c r="S838">
        <v>4500</v>
      </c>
      <c r="T838" t="s">
        <v>1931</v>
      </c>
      <c r="U838" s="4">
        <v>45795.655266203707</v>
      </c>
      <c r="V838" t="str">
        <f>IFERROR(VLOOKUP(B838,#REF!,1,0),"")</f>
        <v/>
      </c>
      <c r="W838" t="str" cm="1">
        <f t="array" ref="W838">IFERROR(_xlfn.IFS(AND(V838="",X838&lt;&gt;"王园园组",X838&lt;&gt;"other"),K838,AND(V838="",X838="王园园组"),G838),"other")</f>
        <v>other</v>
      </c>
      <c r="X838" t="str" cm="1">
        <f t="array" ref="X838">IFERROR(_xlfn.IFS(AND(V838="",IFERROR(VLOOKUP(N838,#REF!,1,0),1)&lt;&gt;1),N838,AND(V838="",I838="王园园组"),"王园园组"),"other")</f>
        <v>other</v>
      </c>
      <c r="Y838">
        <f>IFERROR(_xlfn.XLOOKUP(MID(T838, FIND("#", SUBSTITUTE(T838, "-", "#", LEN(T838) - LEN(SUBSTITUTE(T838, "-", "")))) + 1, LEN(T838)),#REF!,#REF!),0)</f>
        <v>0</v>
      </c>
      <c r="Z838">
        <f>MONTH(续费明细实时[[#This Row],[success_time]])</f>
        <v>5</v>
      </c>
      <c r="AA838" s="8" t="e">
        <f>VLOOKUP(续费明细实时[[#This Row],[parent_user_id]],#REF!,27,0)</f>
        <v>#REF!</v>
      </c>
    </row>
    <row r="839" spans="1:27">
      <c r="A839" s="1">
        <v>45800</v>
      </c>
      <c r="B839" t="s">
        <v>13204</v>
      </c>
      <c r="C839" t="s">
        <v>13205</v>
      </c>
      <c r="D839" t="s">
        <v>548</v>
      </c>
      <c r="E839" t="s">
        <v>546</v>
      </c>
      <c r="F839">
        <v>120</v>
      </c>
      <c r="G839" t="s">
        <v>1883</v>
      </c>
      <c r="H839" t="s">
        <v>559</v>
      </c>
      <c r="I839" t="s">
        <v>1876</v>
      </c>
      <c r="J839">
        <v>17750</v>
      </c>
      <c r="K839" t="s">
        <v>289</v>
      </c>
      <c r="L839" t="s">
        <v>549</v>
      </c>
      <c r="M839" t="s">
        <v>550</v>
      </c>
      <c r="N839" t="s">
        <v>136</v>
      </c>
      <c r="O839" t="s">
        <v>283</v>
      </c>
      <c r="P839" t="s">
        <v>1877</v>
      </c>
      <c r="Q839" t="s">
        <v>13206</v>
      </c>
      <c r="R839" t="s">
        <v>626</v>
      </c>
      <c r="S839">
        <v>2500</v>
      </c>
      <c r="T839" t="s">
        <v>1896</v>
      </c>
      <c r="U839" s="4">
        <v>45800.46943287037</v>
      </c>
      <c r="V839" t="str">
        <f>IFERROR(VLOOKUP(B839,#REF!,1,0),"")</f>
        <v/>
      </c>
      <c r="W839" t="str" cm="1">
        <f t="array" ref="W839">IFERROR(_xlfn.IFS(AND(V839="",X839&lt;&gt;"王园园组",X839&lt;&gt;"other"),K839,AND(V839="",X839="王园园组"),G839),"other")</f>
        <v>other</v>
      </c>
      <c r="X839" t="str" cm="1">
        <f t="array" ref="X839">IFERROR(_xlfn.IFS(AND(V839="",IFERROR(VLOOKUP(N839,#REF!,1,0),1)&lt;&gt;1),N839,AND(V839="",I839="王园园组"),"王园园组"),"other")</f>
        <v>other</v>
      </c>
      <c r="Y839">
        <f>IFERROR(_xlfn.XLOOKUP(MID(T839, FIND("#", SUBSTITUTE(T839, "-", "#", LEN(T839) - LEN(SUBSTITUTE(T839, "-", "")))) + 1, LEN(T839)),#REF!,#REF!),0)</f>
        <v>0</v>
      </c>
      <c r="Z839">
        <f>MONTH(续费明细实时[[#This Row],[success_time]])</f>
        <v>5</v>
      </c>
      <c r="AA839" s="8" t="e">
        <f>VLOOKUP(续费明细实时[[#This Row],[parent_user_id]],#REF!,27,0)</f>
        <v>#REF!</v>
      </c>
    </row>
    <row r="840" spans="1:27" hidden="1">
      <c r="A840" s="1">
        <v>45801</v>
      </c>
      <c r="B840" t="s">
        <v>13207</v>
      </c>
      <c r="C840" t="s">
        <v>13208</v>
      </c>
      <c r="D840" t="s">
        <v>578</v>
      </c>
      <c r="E840" t="s">
        <v>546</v>
      </c>
      <c r="F840">
        <v>60</v>
      </c>
      <c r="G840" t="s">
        <v>347</v>
      </c>
      <c r="H840" t="s">
        <v>559</v>
      </c>
      <c r="I840" t="s">
        <v>163</v>
      </c>
      <c r="J840">
        <v>10650</v>
      </c>
      <c r="K840" t="s">
        <v>13209</v>
      </c>
      <c r="L840" t="s">
        <v>2520</v>
      </c>
      <c r="M840" t="s">
        <v>2520</v>
      </c>
      <c r="N840" t="s">
        <v>13210</v>
      </c>
      <c r="O840" t="s">
        <v>13211</v>
      </c>
      <c r="P840" t="s">
        <v>1877</v>
      </c>
      <c r="Q840" t="s">
        <v>13212</v>
      </c>
      <c r="R840" t="s">
        <v>626</v>
      </c>
      <c r="S840">
        <v>1500</v>
      </c>
      <c r="T840" t="s">
        <v>1891</v>
      </c>
      <c r="U840" s="4">
        <v>45801.854351851849</v>
      </c>
      <c r="V840" t="str">
        <f>IFERROR(VLOOKUP(B840,#REF!,1,0),"")</f>
        <v/>
      </c>
      <c r="W840" t="str" cm="1">
        <f t="array" ref="W840">IFERROR(_xlfn.IFS(AND(V840="",X840&lt;&gt;"王园园组",X840&lt;&gt;"other"),K840,AND(V840="",X840="王园园组"),G840),"other")</f>
        <v>other</v>
      </c>
      <c r="X840" t="str" cm="1">
        <f t="array" ref="X840">IFERROR(_xlfn.IFS(AND(V840="",IFERROR(VLOOKUP(N840,#REF!,1,0),1)&lt;&gt;1),N840,AND(V840="",I840="王园园组"),"王园园组"),"other")</f>
        <v>other</v>
      </c>
      <c r="Y840">
        <f>IFERROR(_xlfn.XLOOKUP(MID(T840, FIND("#", SUBSTITUTE(T840, "-", "#", LEN(T840) - LEN(SUBSTITUTE(T840, "-", "")))) + 1, LEN(T840)),#REF!,#REF!),0)</f>
        <v>0</v>
      </c>
      <c r="Z840">
        <f>MONTH(续费明细实时[[#This Row],[success_time]])</f>
        <v>5</v>
      </c>
      <c r="AA840" s="8" t="e">
        <f>VLOOKUP(续费明细实时[[#This Row],[parent_user_id]],#REF!,27,0)</f>
        <v>#REF!</v>
      </c>
    </row>
    <row r="841" spans="1:27">
      <c r="A841" s="1">
        <v>45795</v>
      </c>
      <c r="B841" t="s">
        <v>13470</v>
      </c>
      <c r="C841" t="s">
        <v>13471</v>
      </c>
      <c r="D841" t="s">
        <v>1088</v>
      </c>
      <c r="E841" t="s">
        <v>1102</v>
      </c>
      <c r="F841">
        <v>72</v>
      </c>
      <c r="G841" t="s">
        <v>361</v>
      </c>
      <c r="H841" t="s">
        <v>559</v>
      </c>
      <c r="I841" t="s">
        <v>163</v>
      </c>
      <c r="J841">
        <v>5964</v>
      </c>
      <c r="K841" t="s">
        <v>361</v>
      </c>
      <c r="L841" t="s">
        <v>549</v>
      </c>
      <c r="M841" t="s">
        <v>559</v>
      </c>
      <c r="N841" t="s">
        <v>163</v>
      </c>
      <c r="O841" t="s">
        <v>473</v>
      </c>
      <c r="P841" t="s">
        <v>1877</v>
      </c>
      <c r="Q841" t="s">
        <v>13472</v>
      </c>
      <c r="R841" t="s">
        <v>626</v>
      </c>
      <c r="S841">
        <v>840</v>
      </c>
      <c r="T841" t="s">
        <v>1373</v>
      </c>
      <c r="U841" s="4">
        <v>45795.025937500002</v>
      </c>
      <c r="V841" t="str">
        <f>IFERROR(VLOOKUP(B841,#REF!,1,0),"")</f>
        <v/>
      </c>
      <c r="W841" t="str" cm="1">
        <f t="array" ref="W841">IFERROR(_xlfn.IFS(AND(V841="",X841&lt;&gt;"王园园组",X841&lt;&gt;"other"),K841,AND(V841="",X841="王园园组"),G841),"other")</f>
        <v>other</v>
      </c>
      <c r="X841" t="str" cm="1">
        <f t="array" ref="X841">IFERROR(_xlfn.IFS(AND(V841="",IFERROR(VLOOKUP(N841,#REF!,1,0),1)&lt;&gt;1),N841,AND(V841="",I841="王园园组"),"王园园组"),"other")</f>
        <v>other</v>
      </c>
      <c r="Y841">
        <f>IFERROR(_xlfn.XLOOKUP(MID(T841, FIND("#", SUBSTITUTE(T841, "-", "#", LEN(T841) - LEN(SUBSTITUTE(T841, "-", "")))) + 1, LEN(T841)),#REF!,#REF!),0)</f>
        <v>0</v>
      </c>
      <c r="Z841">
        <f>MONTH(续费明细实时[[#This Row],[success_time]])</f>
        <v>5</v>
      </c>
      <c r="AA841" s="8" t="e">
        <f>VLOOKUP(续费明细实时[[#This Row],[parent_user_id]],#REF!,27,0)</f>
        <v>#REF!</v>
      </c>
    </row>
    <row r="842" spans="1:27">
      <c r="A842" s="1">
        <v>45799</v>
      </c>
      <c r="B842" t="s">
        <v>13222</v>
      </c>
      <c r="C842" t="s">
        <v>13223</v>
      </c>
      <c r="D842" t="s">
        <v>548</v>
      </c>
      <c r="E842" t="s">
        <v>546</v>
      </c>
      <c r="F842">
        <v>60</v>
      </c>
      <c r="G842" t="s">
        <v>1894</v>
      </c>
      <c r="H842" t="s">
        <v>559</v>
      </c>
      <c r="I842" t="s">
        <v>1876</v>
      </c>
      <c r="J842">
        <v>10650</v>
      </c>
      <c r="K842" t="s">
        <v>244</v>
      </c>
      <c r="L842" t="s">
        <v>549</v>
      </c>
      <c r="M842" t="s">
        <v>550</v>
      </c>
      <c r="N842" t="s">
        <v>551</v>
      </c>
      <c r="O842" t="s">
        <v>242</v>
      </c>
      <c r="P842" t="s">
        <v>1877</v>
      </c>
      <c r="Q842" t="s">
        <v>13224</v>
      </c>
      <c r="R842" t="s">
        <v>626</v>
      </c>
      <c r="S842">
        <v>1500</v>
      </c>
      <c r="T842" t="s">
        <v>1891</v>
      </c>
      <c r="U842" s="4">
        <v>45799.44122685185</v>
      </c>
      <c r="V842" t="str">
        <f>IFERROR(VLOOKUP(B842,#REF!,1,0),"")</f>
        <v/>
      </c>
      <c r="W842" t="str" cm="1">
        <f t="array" ref="W842">IFERROR(_xlfn.IFS(AND(V842="",X842&lt;&gt;"王园园组",X842&lt;&gt;"other"),K842,AND(V842="",X842="王园园组"),G842),"other")</f>
        <v>other</v>
      </c>
      <c r="X842" t="str" cm="1">
        <f t="array" ref="X842">IFERROR(_xlfn.IFS(AND(V842="",IFERROR(VLOOKUP(N842,#REF!,1,0),1)&lt;&gt;1),N842,AND(V842="",I842="王园园组"),"王园园组"),"other")</f>
        <v>other</v>
      </c>
      <c r="Y842">
        <f>IFERROR(_xlfn.XLOOKUP(MID(T842, FIND("#", SUBSTITUTE(T842, "-", "#", LEN(T842) - LEN(SUBSTITUTE(T842, "-", "")))) + 1, LEN(T842)),#REF!,#REF!),0)</f>
        <v>0</v>
      </c>
      <c r="Z842">
        <f>MONTH(续费明细实时[[#This Row],[success_time]])</f>
        <v>5</v>
      </c>
      <c r="AA842" s="8" t="e">
        <f>VLOOKUP(续费明细实时[[#This Row],[parent_user_id]],#REF!,27,0)</f>
        <v>#REF!</v>
      </c>
    </row>
    <row r="843" spans="1:27">
      <c r="A843" s="1">
        <v>45805</v>
      </c>
      <c r="B843" t="s">
        <v>29761</v>
      </c>
      <c r="C843" t="s">
        <v>29762</v>
      </c>
      <c r="D843" t="s">
        <v>1088</v>
      </c>
      <c r="E843" t="s">
        <v>546</v>
      </c>
      <c r="F843">
        <v>60</v>
      </c>
      <c r="G843" t="s">
        <v>1946</v>
      </c>
      <c r="H843" t="s">
        <v>559</v>
      </c>
      <c r="I843" t="s">
        <v>1876</v>
      </c>
      <c r="J843">
        <v>10650</v>
      </c>
      <c r="K843" t="s">
        <v>293</v>
      </c>
      <c r="L843" t="s">
        <v>549</v>
      </c>
      <c r="M843" t="s">
        <v>550</v>
      </c>
      <c r="N843" t="s">
        <v>136</v>
      </c>
      <c r="O843" t="s">
        <v>292</v>
      </c>
      <c r="P843" t="s">
        <v>1877</v>
      </c>
      <c r="Q843" t="s">
        <v>29763</v>
      </c>
      <c r="R843" t="s">
        <v>626</v>
      </c>
      <c r="S843">
        <v>1500</v>
      </c>
      <c r="T843" t="s">
        <v>1891</v>
      </c>
      <c r="U843" s="4">
        <v>45805.632175925923</v>
      </c>
      <c r="V843" t="str">
        <f>IFERROR(VLOOKUP(B843,#REF!,1,0),"")</f>
        <v/>
      </c>
      <c r="W843" t="str" cm="1">
        <f t="array" ref="W843">IFERROR(_xlfn.IFS(AND(V843="",X843&lt;&gt;"王园园组",X843&lt;&gt;"other"),K843,AND(V843="",X843="王园园组"),G843),"other")</f>
        <v>other</v>
      </c>
      <c r="X843" t="str" cm="1">
        <f t="array" ref="X843">IFERROR(_xlfn.IFS(AND(V843="",IFERROR(VLOOKUP(N843,#REF!,1,0),1)&lt;&gt;1),N843,AND(V843="",I843="王园园组"),"王园园组"),"other")</f>
        <v>other</v>
      </c>
      <c r="Y843">
        <f>IFERROR(_xlfn.XLOOKUP(MID(T843, FIND("#", SUBSTITUTE(T843, "-", "#", LEN(T843) - LEN(SUBSTITUTE(T843, "-", "")))) + 1, LEN(T843)),#REF!,#REF!),0)</f>
        <v>0</v>
      </c>
      <c r="Z843">
        <f>MONTH(续费明细实时[[#This Row],[success_time]])</f>
        <v>5</v>
      </c>
      <c r="AA843" s="8" t="e">
        <f>VLOOKUP(续费明细实时[[#This Row],[parent_user_id]],#REF!,27,0)</f>
        <v>#REF!</v>
      </c>
    </row>
    <row r="844" spans="1:27">
      <c r="A844" s="1">
        <v>45794</v>
      </c>
      <c r="B844" t="s">
        <v>13473</v>
      </c>
      <c r="C844" t="s">
        <v>13474</v>
      </c>
      <c r="D844" t="s">
        <v>1258</v>
      </c>
      <c r="E844" t="s">
        <v>546</v>
      </c>
      <c r="F844">
        <v>360</v>
      </c>
      <c r="G844" t="s">
        <v>1929</v>
      </c>
      <c r="H844" t="s">
        <v>559</v>
      </c>
      <c r="I844" t="s">
        <v>1876</v>
      </c>
      <c r="J844">
        <v>46150</v>
      </c>
      <c r="K844" t="s">
        <v>246</v>
      </c>
      <c r="L844" t="s">
        <v>549</v>
      </c>
      <c r="M844" t="s">
        <v>550</v>
      </c>
      <c r="N844" t="s">
        <v>551</v>
      </c>
      <c r="O844" t="s">
        <v>242</v>
      </c>
      <c r="P844" t="s">
        <v>1877</v>
      </c>
      <c r="Q844" t="s">
        <v>13475</v>
      </c>
      <c r="R844" t="s">
        <v>626</v>
      </c>
      <c r="S844">
        <v>6500</v>
      </c>
      <c r="T844" t="s">
        <v>2193</v>
      </c>
      <c r="U844" s="4">
        <v>45794.927835648145</v>
      </c>
      <c r="V844" t="str">
        <f>IFERROR(VLOOKUP(B844,#REF!,1,0),"")</f>
        <v/>
      </c>
      <c r="W844" t="str" cm="1">
        <f t="array" ref="W844">IFERROR(_xlfn.IFS(AND(V844="",X844&lt;&gt;"王园园组",X844&lt;&gt;"other"),K844,AND(V844="",X844="王园园组"),G844),"other")</f>
        <v>other</v>
      </c>
      <c r="X844" t="str" cm="1">
        <f t="array" ref="X844">IFERROR(_xlfn.IFS(AND(V844="",IFERROR(VLOOKUP(N844,#REF!,1,0),1)&lt;&gt;1),N844,AND(V844="",I844="王园园组"),"王园园组"),"other")</f>
        <v>other</v>
      </c>
      <c r="Y844">
        <f>IFERROR(_xlfn.XLOOKUP(MID(T844, FIND("#", SUBSTITUTE(T844, "-", "#", LEN(T844) - LEN(SUBSTITUTE(T844, "-", "")))) + 1, LEN(T844)),#REF!,#REF!),0)</f>
        <v>0</v>
      </c>
      <c r="Z844">
        <f>MONTH(续费明细实时[[#This Row],[success_time]])</f>
        <v>5</v>
      </c>
      <c r="AA844" s="8" t="e">
        <f>VLOOKUP(续费明细实时[[#This Row],[parent_user_id]],#REF!,27,0)</f>
        <v>#REF!</v>
      </c>
    </row>
    <row r="845" spans="1:27">
      <c r="A845" s="1">
        <v>45784</v>
      </c>
      <c r="B845" t="s">
        <v>2217</v>
      </c>
      <c r="C845" t="s">
        <v>2218</v>
      </c>
      <c r="D845" t="s">
        <v>558</v>
      </c>
      <c r="E845" t="s">
        <v>546</v>
      </c>
      <c r="F845">
        <v>96</v>
      </c>
      <c r="G845" t="s">
        <v>2219</v>
      </c>
      <c r="H845" t="s">
        <v>559</v>
      </c>
      <c r="I845" t="s">
        <v>1876</v>
      </c>
      <c r="J845">
        <v>21286</v>
      </c>
      <c r="K845" t="s">
        <v>279</v>
      </c>
      <c r="L845" t="s">
        <v>549</v>
      </c>
      <c r="M845" t="s">
        <v>550</v>
      </c>
      <c r="N845" t="s">
        <v>136</v>
      </c>
      <c r="O845" t="s">
        <v>139</v>
      </c>
      <c r="P845" t="s">
        <v>1877</v>
      </c>
      <c r="Q845" t="s">
        <v>2220</v>
      </c>
      <c r="R845" t="s">
        <v>626</v>
      </c>
      <c r="S845">
        <v>2998</v>
      </c>
      <c r="T845" t="s">
        <v>1919</v>
      </c>
      <c r="U845" s="4">
        <v>45784.503611111111</v>
      </c>
      <c r="V845" t="str">
        <f>IFERROR(VLOOKUP(B845,#REF!,1,0),"")</f>
        <v/>
      </c>
      <c r="W845" t="str" cm="1">
        <f t="array" ref="W845">IFERROR(_xlfn.IFS(AND(V845="",X845&lt;&gt;"王园园组",X845&lt;&gt;"other"),K845,AND(V845="",X845="王园园组"),G845),"other")</f>
        <v>other</v>
      </c>
      <c r="X845" t="str" cm="1">
        <f t="array" ref="X845">IFERROR(_xlfn.IFS(AND(V845="",IFERROR(VLOOKUP(N845,#REF!,1,0),1)&lt;&gt;1),N845,AND(V845="",I845="王园园组"),"王园园组"),"other")</f>
        <v>other</v>
      </c>
      <c r="Y845">
        <f>IFERROR(_xlfn.XLOOKUP(MID(T845, FIND("#", SUBSTITUTE(T845, "-", "#", LEN(T845) - LEN(SUBSTITUTE(T845, "-", "")))) + 1, LEN(T845)),#REF!,#REF!),0)</f>
        <v>0</v>
      </c>
      <c r="Z845">
        <f>MONTH(续费明细实时[[#This Row],[success_time]])</f>
        <v>5</v>
      </c>
      <c r="AA845" s="8" t="e">
        <f>VLOOKUP(续费明细实时[[#This Row],[parent_user_id]],#REF!,27,0)</f>
        <v>#REF!</v>
      </c>
    </row>
    <row r="846" spans="1:27">
      <c r="A846" s="1">
        <v>45797</v>
      </c>
      <c r="B846" t="s">
        <v>13228</v>
      </c>
      <c r="C846" t="s">
        <v>13229</v>
      </c>
      <c r="D846" t="s">
        <v>548</v>
      </c>
      <c r="E846" t="s">
        <v>546</v>
      </c>
      <c r="F846">
        <v>120</v>
      </c>
      <c r="G846" t="s">
        <v>12956</v>
      </c>
      <c r="H846" t="s">
        <v>559</v>
      </c>
      <c r="I846" t="s">
        <v>1876</v>
      </c>
      <c r="J846">
        <v>17750</v>
      </c>
      <c r="K846" t="s">
        <v>221</v>
      </c>
      <c r="L846" t="s">
        <v>549</v>
      </c>
      <c r="M846" t="s">
        <v>550</v>
      </c>
      <c r="N846" t="s">
        <v>551</v>
      </c>
      <c r="O846" t="s">
        <v>145</v>
      </c>
      <c r="P846" t="s">
        <v>1877</v>
      </c>
      <c r="Q846" t="s">
        <v>13230</v>
      </c>
      <c r="R846" t="s">
        <v>626</v>
      </c>
      <c r="S846">
        <v>2500</v>
      </c>
      <c r="T846" t="s">
        <v>1896</v>
      </c>
      <c r="U846" s="4">
        <v>45797.457488425927</v>
      </c>
      <c r="V846" t="str">
        <f>IFERROR(VLOOKUP(B846,#REF!,1,0),"")</f>
        <v/>
      </c>
      <c r="W846" t="str" cm="1">
        <f t="array" ref="W846">IFERROR(_xlfn.IFS(AND(V846="",X846&lt;&gt;"王园园组",X846&lt;&gt;"other"),K846,AND(V846="",X846="王园园组"),G846),"other")</f>
        <v>other</v>
      </c>
      <c r="X846" t="str" cm="1">
        <f t="array" ref="X846">IFERROR(_xlfn.IFS(AND(V846="",IFERROR(VLOOKUP(N846,#REF!,1,0),1)&lt;&gt;1),N846,AND(V846="",I846="王园园组"),"王园园组"),"other")</f>
        <v>other</v>
      </c>
      <c r="Y846">
        <f>IFERROR(_xlfn.XLOOKUP(MID(T846, FIND("#", SUBSTITUTE(T846, "-", "#", LEN(T846) - LEN(SUBSTITUTE(T846, "-", "")))) + 1, LEN(T846)),#REF!,#REF!),0)</f>
        <v>0</v>
      </c>
      <c r="Z846">
        <f>MONTH(续费明细实时[[#This Row],[success_time]])</f>
        <v>5</v>
      </c>
      <c r="AA846" s="8" t="e">
        <f>VLOOKUP(续费明细实时[[#This Row],[parent_user_id]],#REF!,27,0)</f>
        <v>#REF!</v>
      </c>
    </row>
    <row r="847" spans="1:27">
      <c r="A847" s="1">
        <v>45801</v>
      </c>
      <c r="B847" t="s">
        <v>16817</v>
      </c>
      <c r="C847" t="s">
        <v>16818</v>
      </c>
      <c r="D847" t="s">
        <v>677</v>
      </c>
      <c r="E847" t="s">
        <v>546</v>
      </c>
      <c r="F847">
        <v>120</v>
      </c>
      <c r="G847" t="s">
        <v>2024</v>
      </c>
      <c r="H847" t="s">
        <v>559</v>
      </c>
      <c r="I847" t="s">
        <v>1876</v>
      </c>
      <c r="J847">
        <v>17750</v>
      </c>
      <c r="K847" t="s">
        <v>302</v>
      </c>
      <c r="L847" t="s">
        <v>549</v>
      </c>
      <c r="M847" t="s">
        <v>550</v>
      </c>
      <c r="N847" t="s">
        <v>136</v>
      </c>
      <c r="O847" t="s">
        <v>143</v>
      </c>
      <c r="P847" t="s">
        <v>1877</v>
      </c>
      <c r="Q847" t="s">
        <v>16819</v>
      </c>
      <c r="R847" t="s">
        <v>626</v>
      </c>
      <c r="S847">
        <v>2500</v>
      </c>
      <c r="T847" t="s">
        <v>1896</v>
      </c>
      <c r="U847" s="4">
        <v>45801.657916666663</v>
      </c>
      <c r="V847" t="str">
        <f>IFERROR(VLOOKUP(B847,#REF!,1,0),"")</f>
        <v/>
      </c>
      <c r="W847" t="str" cm="1">
        <f t="array" ref="W847">IFERROR(_xlfn.IFS(AND(V847="",X847&lt;&gt;"王园园组",X847&lt;&gt;"other"),K847,AND(V847="",X847="王园园组"),G847),"other")</f>
        <v>other</v>
      </c>
      <c r="X847" t="str" cm="1">
        <f t="array" ref="X847">IFERROR(_xlfn.IFS(AND(V847="",IFERROR(VLOOKUP(N847,#REF!,1,0),1)&lt;&gt;1),N847,AND(V847="",I847="王园园组"),"王园园组"),"other")</f>
        <v>other</v>
      </c>
      <c r="Y847">
        <f>IFERROR(_xlfn.XLOOKUP(MID(T847, FIND("#", SUBSTITUTE(T847, "-", "#", LEN(T847) - LEN(SUBSTITUTE(T847, "-", "")))) + 1, LEN(T847)),#REF!,#REF!),0)</f>
        <v>0</v>
      </c>
      <c r="Z847">
        <f>MONTH(续费明细实时[[#This Row],[success_time]])</f>
        <v>5</v>
      </c>
      <c r="AA847" s="8" t="e">
        <f>VLOOKUP(续费明细实时[[#This Row],[parent_user_id]],#REF!,27,0)</f>
        <v>#REF!</v>
      </c>
    </row>
    <row r="848" spans="1:27">
      <c r="A848" s="1">
        <v>45804</v>
      </c>
      <c r="B848" t="s">
        <v>29764</v>
      </c>
      <c r="C848" t="s">
        <v>29765</v>
      </c>
      <c r="D848" t="s">
        <v>548</v>
      </c>
      <c r="E848" t="s">
        <v>546</v>
      </c>
      <c r="F848">
        <v>120</v>
      </c>
      <c r="G848" t="s">
        <v>626</v>
      </c>
      <c r="H848" t="s">
        <v>626</v>
      </c>
      <c r="I848" t="s">
        <v>626</v>
      </c>
      <c r="J848">
        <v>17750</v>
      </c>
      <c r="K848" t="s">
        <v>259</v>
      </c>
      <c r="L848" t="s">
        <v>549</v>
      </c>
      <c r="M848" t="s">
        <v>550</v>
      </c>
      <c r="N848" t="s">
        <v>136</v>
      </c>
      <c r="O848" t="s">
        <v>147</v>
      </c>
      <c r="P848" t="s">
        <v>1877</v>
      </c>
      <c r="Q848" t="s">
        <v>29766</v>
      </c>
      <c r="R848" t="s">
        <v>626</v>
      </c>
      <c r="S848">
        <v>2500</v>
      </c>
      <c r="T848" t="s">
        <v>1896</v>
      </c>
      <c r="U848" s="4">
        <v>45804.429988425924</v>
      </c>
      <c r="V848" t="str">
        <f>IFERROR(VLOOKUP(B848,#REF!,1,0),"")</f>
        <v/>
      </c>
      <c r="W848" t="str" cm="1">
        <f t="array" ref="W848">IFERROR(_xlfn.IFS(AND(V848="",X848&lt;&gt;"王园园组",X848&lt;&gt;"other"),K848,AND(V848="",X848="王园园组"),G848),"other")</f>
        <v>other</v>
      </c>
      <c r="X848" t="str" cm="1">
        <f t="array" ref="X848">IFERROR(_xlfn.IFS(AND(V848="",IFERROR(VLOOKUP(N848,#REF!,1,0),1)&lt;&gt;1),N848,AND(V848="",I848="王园园组"),"王园园组"),"other")</f>
        <v>other</v>
      </c>
      <c r="Y848">
        <f>IFERROR(_xlfn.XLOOKUP(MID(T848, FIND("#", SUBSTITUTE(T848, "-", "#", LEN(T848) - LEN(SUBSTITUTE(T848, "-", "")))) + 1, LEN(T848)),#REF!,#REF!),0)</f>
        <v>0</v>
      </c>
      <c r="Z848">
        <f>MONTH(续费明细实时[[#This Row],[success_time]])</f>
        <v>5</v>
      </c>
      <c r="AA848" s="8" t="e">
        <f>VLOOKUP(续费明细实时[[#This Row],[parent_user_id]],#REF!,27,0)</f>
        <v>#REF!</v>
      </c>
    </row>
    <row r="849" spans="1:27">
      <c r="A849" s="1">
        <v>45804</v>
      </c>
      <c r="B849" t="s">
        <v>29767</v>
      </c>
      <c r="C849" t="s">
        <v>29768</v>
      </c>
      <c r="D849" t="s">
        <v>2631</v>
      </c>
      <c r="E849" t="s">
        <v>546</v>
      </c>
      <c r="F849">
        <v>60</v>
      </c>
      <c r="G849" t="s">
        <v>339</v>
      </c>
      <c r="H849" t="s">
        <v>559</v>
      </c>
      <c r="I849" t="s">
        <v>504</v>
      </c>
      <c r="J849">
        <v>10854</v>
      </c>
      <c r="K849" t="s">
        <v>339</v>
      </c>
      <c r="L849" t="s">
        <v>549</v>
      </c>
      <c r="M849" t="s">
        <v>559</v>
      </c>
      <c r="N849" t="s">
        <v>504</v>
      </c>
      <c r="O849" t="s">
        <v>325</v>
      </c>
      <c r="P849" t="s">
        <v>1877</v>
      </c>
      <c r="Q849" t="s">
        <v>29769</v>
      </c>
      <c r="R849" t="s">
        <v>626</v>
      </c>
      <c r="S849">
        <v>1528.6918470000001</v>
      </c>
      <c r="T849" t="s">
        <v>1891</v>
      </c>
      <c r="U849" s="4">
        <v>45804.721944444442</v>
      </c>
      <c r="V849" t="str">
        <f>IFERROR(VLOOKUP(B849,#REF!,1,0),"")</f>
        <v/>
      </c>
      <c r="W849" t="str" cm="1">
        <f t="array" ref="W849">IFERROR(_xlfn.IFS(AND(V849="",X849&lt;&gt;"王园园组",X849&lt;&gt;"other"),K849,AND(V849="",X849="王园园组"),G849),"other")</f>
        <v>other</v>
      </c>
      <c r="X849" t="str" cm="1">
        <f t="array" ref="X849">IFERROR(_xlfn.IFS(AND(V849="",IFERROR(VLOOKUP(N849,#REF!,1,0),1)&lt;&gt;1),N849,AND(V849="",I849="王园园组"),"王园园组"),"other")</f>
        <v>other</v>
      </c>
      <c r="Y849">
        <f>IFERROR(_xlfn.XLOOKUP(MID(T849, FIND("#", SUBSTITUTE(T849, "-", "#", LEN(T849) - LEN(SUBSTITUTE(T849, "-", "")))) + 1, LEN(T849)),#REF!,#REF!),0)</f>
        <v>0</v>
      </c>
      <c r="Z849">
        <f>MONTH(续费明细实时[[#This Row],[success_time]])</f>
        <v>5</v>
      </c>
      <c r="AA849" s="8" t="e">
        <f>VLOOKUP(续费明细实时[[#This Row],[parent_user_id]],#REF!,27,0)</f>
        <v>#REF!</v>
      </c>
    </row>
    <row r="850" spans="1:27">
      <c r="A850" s="1">
        <v>45787</v>
      </c>
      <c r="B850" t="s">
        <v>8772</v>
      </c>
      <c r="C850" t="s">
        <v>8773</v>
      </c>
      <c r="D850" t="s">
        <v>1088</v>
      </c>
      <c r="E850" t="s">
        <v>546</v>
      </c>
      <c r="F850">
        <v>120</v>
      </c>
      <c r="G850" t="s">
        <v>2079</v>
      </c>
      <c r="H850" t="s">
        <v>559</v>
      </c>
      <c r="I850" t="s">
        <v>1876</v>
      </c>
      <c r="J850">
        <v>17750</v>
      </c>
      <c r="K850" t="s">
        <v>243</v>
      </c>
      <c r="L850" t="s">
        <v>549</v>
      </c>
      <c r="M850" t="s">
        <v>550</v>
      </c>
      <c r="N850" t="s">
        <v>551</v>
      </c>
      <c r="O850" t="s">
        <v>242</v>
      </c>
      <c r="P850" t="s">
        <v>1877</v>
      </c>
      <c r="Q850" t="s">
        <v>8774</v>
      </c>
      <c r="R850" t="s">
        <v>626</v>
      </c>
      <c r="S850">
        <v>2500</v>
      </c>
      <c r="T850" t="s">
        <v>1896</v>
      </c>
      <c r="U850" s="4">
        <v>45787.683148148149</v>
      </c>
      <c r="V850" t="str">
        <f>IFERROR(VLOOKUP(B850,#REF!,1,0),"")</f>
        <v/>
      </c>
      <c r="W850" t="str" cm="1">
        <f t="array" ref="W850">IFERROR(_xlfn.IFS(AND(V850="",X850&lt;&gt;"王园园组",X850&lt;&gt;"other"),K850,AND(V850="",X850="王园园组"),G850),"other")</f>
        <v>other</v>
      </c>
      <c r="X850" t="str" cm="1">
        <f t="array" ref="X850">IFERROR(_xlfn.IFS(AND(V850="",IFERROR(VLOOKUP(N850,#REF!,1,0),1)&lt;&gt;1),N850,AND(V850="",I850="王园园组"),"王园园组"),"other")</f>
        <v>other</v>
      </c>
      <c r="Y850">
        <f>IFERROR(_xlfn.XLOOKUP(MID(T850, FIND("#", SUBSTITUTE(T850, "-", "#", LEN(T850) - LEN(SUBSTITUTE(T850, "-", "")))) + 1, LEN(T850)),#REF!,#REF!),0)</f>
        <v>0</v>
      </c>
      <c r="Z850">
        <f>MONTH(续费明细实时[[#This Row],[success_time]])</f>
        <v>5</v>
      </c>
      <c r="AA850" s="8" t="e">
        <f>VLOOKUP(续费明细实时[[#This Row],[parent_user_id]],#REF!,27,0)</f>
        <v>#REF!</v>
      </c>
    </row>
    <row r="851" spans="1:27" hidden="1">
      <c r="A851" s="1">
        <v>45783</v>
      </c>
      <c r="B851" t="s">
        <v>1988</v>
      </c>
      <c r="C851" t="s">
        <v>1989</v>
      </c>
      <c r="D851" t="s">
        <v>695</v>
      </c>
      <c r="E851" t="s">
        <v>546</v>
      </c>
      <c r="F851">
        <v>48</v>
      </c>
      <c r="G851" t="s">
        <v>1990</v>
      </c>
      <c r="H851" t="s">
        <v>559</v>
      </c>
      <c r="I851" t="s">
        <v>1876</v>
      </c>
      <c r="J851">
        <v>11346</v>
      </c>
      <c r="K851" t="s">
        <v>626</v>
      </c>
      <c r="L851" t="s">
        <v>649</v>
      </c>
      <c r="M851" t="s">
        <v>649</v>
      </c>
      <c r="N851" t="s">
        <v>649</v>
      </c>
      <c r="O851" t="s">
        <v>649</v>
      </c>
      <c r="P851" t="s">
        <v>1877</v>
      </c>
      <c r="Q851" t="s">
        <v>1991</v>
      </c>
      <c r="R851" t="s">
        <v>626</v>
      </c>
      <c r="S851">
        <v>1598</v>
      </c>
      <c r="T851" t="s">
        <v>1879</v>
      </c>
      <c r="U851" s="4">
        <v>45783.465798611112</v>
      </c>
      <c r="V851" t="str">
        <f>IFERROR(VLOOKUP(B851,#REF!,1,0),"")</f>
        <v/>
      </c>
      <c r="W851" t="str" cm="1">
        <f t="array" ref="W851">IFERROR(_xlfn.IFS(AND(V851="",X851&lt;&gt;"王园园组",X851&lt;&gt;"other"),K851,AND(V851="",X851="王园园组"),G851),"other")</f>
        <v>other</v>
      </c>
      <c r="X851" t="str" cm="1">
        <f t="array" ref="X851">IFERROR(_xlfn.IFS(AND(V851="",IFERROR(VLOOKUP(N851,#REF!,1,0),1)&lt;&gt;1),N851,AND(V851="",I851="王园园组"),"王园园组"),"other")</f>
        <v>other</v>
      </c>
      <c r="Y851">
        <f>IFERROR(_xlfn.XLOOKUP(MID(T851, FIND("#", SUBSTITUTE(T851, "-", "#", LEN(T851) - LEN(SUBSTITUTE(T851, "-", "")))) + 1, LEN(T851)),#REF!,#REF!),0)</f>
        <v>0</v>
      </c>
      <c r="Z851">
        <f>MONTH(续费明细实时[[#This Row],[success_time]])</f>
        <v>5</v>
      </c>
      <c r="AA851" s="8" t="e">
        <f>VLOOKUP(续费明细实时[[#This Row],[parent_user_id]],#REF!,27,0)</f>
        <v>#REF!</v>
      </c>
    </row>
    <row r="852" spans="1:27">
      <c r="A852" s="1">
        <v>45805</v>
      </c>
      <c r="B852" t="s">
        <v>29770</v>
      </c>
      <c r="C852" t="s">
        <v>29771</v>
      </c>
      <c r="D852" t="s">
        <v>548</v>
      </c>
      <c r="E852" t="s">
        <v>546</v>
      </c>
      <c r="F852">
        <v>120</v>
      </c>
      <c r="G852" t="s">
        <v>2061</v>
      </c>
      <c r="H852" t="s">
        <v>559</v>
      </c>
      <c r="I852" t="s">
        <v>1876</v>
      </c>
      <c r="J852">
        <v>17750</v>
      </c>
      <c r="K852" t="s">
        <v>223</v>
      </c>
      <c r="L852" t="s">
        <v>549</v>
      </c>
      <c r="M852" t="s">
        <v>550</v>
      </c>
      <c r="N852" t="s">
        <v>551</v>
      </c>
      <c r="O852" t="s">
        <v>145</v>
      </c>
      <c r="P852" t="s">
        <v>1877</v>
      </c>
      <c r="Q852" t="s">
        <v>29772</v>
      </c>
      <c r="R852" t="s">
        <v>626</v>
      </c>
      <c r="S852">
        <v>2500</v>
      </c>
      <c r="T852" t="s">
        <v>1896</v>
      </c>
      <c r="U852" s="4">
        <v>45805.352453703701</v>
      </c>
      <c r="V852" t="str">
        <f>IFERROR(VLOOKUP(B852,#REF!,1,0),"")</f>
        <v/>
      </c>
      <c r="W852" t="str" cm="1">
        <f t="array" ref="W852">IFERROR(_xlfn.IFS(AND(V852="",X852&lt;&gt;"王园园组",X852&lt;&gt;"other"),K852,AND(V852="",X852="王园园组"),G852),"other")</f>
        <v>other</v>
      </c>
      <c r="X852" t="str" cm="1">
        <f t="array" ref="X852">IFERROR(_xlfn.IFS(AND(V852="",IFERROR(VLOOKUP(N852,#REF!,1,0),1)&lt;&gt;1),N852,AND(V852="",I852="王园园组"),"王园园组"),"other")</f>
        <v>other</v>
      </c>
      <c r="Y852">
        <f>IFERROR(_xlfn.XLOOKUP(MID(T852, FIND("#", SUBSTITUTE(T852, "-", "#", LEN(T852) - LEN(SUBSTITUTE(T852, "-", "")))) + 1, LEN(T852)),#REF!,#REF!),0)</f>
        <v>0</v>
      </c>
      <c r="Z852">
        <f>MONTH(续费明细实时[[#This Row],[success_time]])</f>
        <v>5</v>
      </c>
      <c r="AA852" s="8" t="e">
        <f>VLOOKUP(续费明细实时[[#This Row],[parent_user_id]],#REF!,27,0)</f>
        <v>#REF!</v>
      </c>
    </row>
    <row r="853" spans="1:27">
      <c r="A853" s="1">
        <v>45781</v>
      </c>
      <c r="B853" t="s">
        <v>1992</v>
      </c>
      <c r="C853" t="s">
        <v>1993</v>
      </c>
      <c r="D853" t="s">
        <v>558</v>
      </c>
      <c r="E853" t="s">
        <v>546</v>
      </c>
      <c r="F853">
        <v>48</v>
      </c>
      <c r="G853" t="s">
        <v>1994</v>
      </c>
      <c r="H853" t="s">
        <v>559</v>
      </c>
      <c r="I853" t="s">
        <v>1876</v>
      </c>
      <c r="J853">
        <v>11346</v>
      </c>
      <c r="K853" t="s">
        <v>235</v>
      </c>
      <c r="L853" t="s">
        <v>549</v>
      </c>
      <c r="M853" t="s">
        <v>550</v>
      </c>
      <c r="N853" t="s">
        <v>551</v>
      </c>
      <c r="O853" t="s">
        <v>141</v>
      </c>
      <c r="P853" t="s">
        <v>1877</v>
      </c>
      <c r="Q853" t="s">
        <v>1995</v>
      </c>
      <c r="R853" t="s">
        <v>626</v>
      </c>
      <c r="S853">
        <v>1598</v>
      </c>
      <c r="T853" t="s">
        <v>571</v>
      </c>
      <c r="U853" s="4">
        <v>45781.72892361111</v>
      </c>
      <c r="V853" t="str">
        <f>IFERROR(VLOOKUP(B853,#REF!,1,0),"")</f>
        <v/>
      </c>
      <c r="W853" t="str" cm="1">
        <f t="array" ref="W853">IFERROR(_xlfn.IFS(AND(V853="",X853&lt;&gt;"王园园组",X853&lt;&gt;"other"),K853,AND(V853="",X853="王园园组"),G853),"other")</f>
        <v>other</v>
      </c>
      <c r="X853" t="str" cm="1">
        <f t="array" ref="X853">IFERROR(_xlfn.IFS(AND(V853="",IFERROR(VLOOKUP(N853,#REF!,1,0),1)&lt;&gt;1),N853,AND(V853="",I853="王园园组"),"王园园组"),"other")</f>
        <v>other</v>
      </c>
      <c r="Y853">
        <f>IFERROR(_xlfn.XLOOKUP(MID(T853, FIND("#", SUBSTITUTE(T853, "-", "#", LEN(T853) - LEN(SUBSTITUTE(T853, "-", "")))) + 1, LEN(T853)),#REF!,#REF!),0)</f>
        <v>0</v>
      </c>
      <c r="Z853">
        <f>MONTH(续费明细实时[[#This Row],[success_time]])</f>
        <v>5</v>
      </c>
      <c r="AA853" s="8" t="e">
        <f>VLOOKUP(续费明细实时[[#This Row],[parent_user_id]],#REF!,27,0)</f>
        <v>#REF!</v>
      </c>
    </row>
    <row r="854" spans="1:27">
      <c r="A854" s="1">
        <v>45803</v>
      </c>
      <c r="B854" t="s">
        <v>28839</v>
      </c>
      <c r="C854" t="s">
        <v>28840</v>
      </c>
      <c r="D854" t="s">
        <v>548</v>
      </c>
      <c r="E854" t="s">
        <v>546</v>
      </c>
      <c r="F854">
        <v>240</v>
      </c>
      <c r="G854" t="s">
        <v>626</v>
      </c>
      <c r="H854" t="s">
        <v>626</v>
      </c>
      <c r="I854" t="s">
        <v>626</v>
      </c>
      <c r="J854">
        <v>31950</v>
      </c>
      <c r="K854" t="s">
        <v>274</v>
      </c>
      <c r="L854" t="s">
        <v>549</v>
      </c>
      <c r="M854" t="s">
        <v>550</v>
      </c>
      <c r="N854" t="s">
        <v>136</v>
      </c>
      <c r="O854" t="s">
        <v>139</v>
      </c>
      <c r="P854" t="s">
        <v>1877</v>
      </c>
      <c r="Q854" t="s">
        <v>28841</v>
      </c>
      <c r="R854" t="s">
        <v>626</v>
      </c>
      <c r="S854">
        <v>4500</v>
      </c>
      <c r="T854" t="s">
        <v>1931</v>
      </c>
      <c r="U854" s="4">
        <v>45803.006307870368</v>
      </c>
      <c r="V854" t="str">
        <f>IFERROR(VLOOKUP(B854,#REF!,1,0),"")</f>
        <v/>
      </c>
      <c r="W854" t="str" cm="1">
        <f t="array" ref="W854">IFERROR(_xlfn.IFS(AND(V854="",X854&lt;&gt;"王园园组",X854&lt;&gt;"other"),K854,AND(V854="",X854="王园园组"),G854),"other")</f>
        <v>other</v>
      </c>
      <c r="X854" t="str" cm="1">
        <f t="array" ref="X854">IFERROR(_xlfn.IFS(AND(V854="",IFERROR(VLOOKUP(N854,#REF!,1,0),1)&lt;&gt;1),N854,AND(V854="",I854="王园园组"),"王园园组"),"other")</f>
        <v>other</v>
      </c>
      <c r="Y854">
        <f>IFERROR(_xlfn.XLOOKUP(MID(T854, FIND("#", SUBSTITUTE(T854, "-", "#", LEN(T854) - LEN(SUBSTITUTE(T854, "-", "")))) + 1, LEN(T854)),#REF!,#REF!),0)</f>
        <v>0</v>
      </c>
      <c r="Z854">
        <f>MONTH(续费明细实时[[#This Row],[success_time]])</f>
        <v>5</v>
      </c>
      <c r="AA854" s="8" t="e">
        <f>VLOOKUP(续费明细实时[[#This Row],[parent_user_id]],#REF!,27,0)</f>
        <v>#REF!</v>
      </c>
    </row>
    <row r="855" spans="1:27">
      <c r="A855" s="1">
        <v>45796</v>
      </c>
      <c r="B855" t="s">
        <v>12980</v>
      </c>
      <c r="C855" t="s">
        <v>12981</v>
      </c>
      <c r="D855" t="s">
        <v>558</v>
      </c>
      <c r="E855" t="s">
        <v>546</v>
      </c>
      <c r="F855">
        <v>60</v>
      </c>
      <c r="G855" t="s">
        <v>1990</v>
      </c>
      <c r="H855" t="s">
        <v>559</v>
      </c>
      <c r="I855" t="s">
        <v>1876</v>
      </c>
      <c r="J855">
        <v>10650</v>
      </c>
      <c r="K855" t="s">
        <v>233</v>
      </c>
      <c r="L855" t="s">
        <v>549</v>
      </c>
      <c r="M855" t="s">
        <v>550</v>
      </c>
      <c r="N855" t="s">
        <v>551</v>
      </c>
      <c r="O855" t="s">
        <v>141</v>
      </c>
      <c r="P855" t="s">
        <v>1877</v>
      </c>
      <c r="Q855" t="s">
        <v>12982</v>
      </c>
      <c r="R855" t="s">
        <v>626</v>
      </c>
      <c r="S855">
        <v>1500</v>
      </c>
      <c r="T855" t="s">
        <v>1891</v>
      </c>
      <c r="U855" s="4">
        <v>45796.590844907405</v>
      </c>
      <c r="V855" t="str">
        <f>IFERROR(VLOOKUP(B855,#REF!,1,0),"")</f>
        <v/>
      </c>
      <c r="W855" t="str" cm="1">
        <f t="array" ref="W855">IFERROR(_xlfn.IFS(AND(V855="",X855&lt;&gt;"王园园组",X855&lt;&gt;"other"),K855,AND(V855="",X855="王园园组"),G855),"other")</f>
        <v>other</v>
      </c>
      <c r="X855" t="str" cm="1">
        <f t="array" ref="X855">IFERROR(_xlfn.IFS(AND(V855="",IFERROR(VLOOKUP(N855,#REF!,1,0),1)&lt;&gt;1),N855,AND(V855="",I855="王园园组"),"王园园组"),"other")</f>
        <v>other</v>
      </c>
      <c r="Y855">
        <f>IFERROR(_xlfn.XLOOKUP(MID(T855, FIND("#", SUBSTITUTE(T855, "-", "#", LEN(T855) - LEN(SUBSTITUTE(T855, "-", "")))) + 1, LEN(T855)),#REF!,#REF!),0)</f>
        <v>0</v>
      </c>
      <c r="Z855">
        <f>MONTH(续费明细实时[[#This Row],[success_time]])</f>
        <v>5</v>
      </c>
      <c r="AA855" s="8" t="e">
        <f>VLOOKUP(续费明细实时[[#This Row],[parent_user_id]],#REF!,27,0)</f>
        <v>#REF!</v>
      </c>
    </row>
    <row r="856" spans="1:27">
      <c r="A856" s="1">
        <v>45796</v>
      </c>
      <c r="B856" t="s">
        <v>12913</v>
      </c>
      <c r="C856" t="s">
        <v>12914</v>
      </c>
      <c r="D856" t="s">
        <v>548</v>
      </c>
      <c r="E856" t="s">
        <v>546</v>
      </c>
      <c r="F856">
        <v>60</v>
      </c>
      <c r="G856" t="s">
        <v>2139</v>
      </c>
      <c r="H856" t="s">
        <v>559</v>
      </c>
      <c r="I856" t="s">
        <v>1876</v>
      </c>
      <c r="J856">
        <v>10650</v>
      </c>
      <c r="K856" t="s">
        <v>212</v>
      </c>
      <c r="L856" t="s">
        <v>549</v>
      </c>
      <c r="M856" t="s">
        <v>550</v>
      </c>
      <c r="N856" t="s">
        <v>551</v>
      </c>
      <c r="O856" t="s">
        <v>149</v>
      </c>
      <c r="P856" t="s">
        <v>1877</v>
      </c>
      <c r="Q856" t="s">
        <v>12915</v>
      </c>
      <c r="R856" t="s">
        <v>626</v>
      </c>
      <c r="S856">
        <v>1500</v>
      </c>
      <c r="T856" t="s">
        <v>1891</v>
      </c>
      <c r="U856" s="4">
        <v>45796.220833333333</v>
      </c>
      <c r="V856" t="str">
        <f>IFERROR(VLOOKUP(B856,#REF!,1,0),"")</f>
        <v/>
      </c>
      <c r="W856" t="str" cm="1">
        <f t="array" ref="W856">IFERROR(_xlfn.IFS(AND(V856="",X856&lt;&gt;"王园园组",X856&lt;&gt;"other"),K856,AND(V856="",X856="王园园组"),G856),"other")</f>
        <v>other</v>
      </c>
      <c r="X856" t="str" cm="1">
        <f t="array" ref="X856">IFERROR(_xlfn.IFS(AND(V856="",IFERROR(VLOOKUP(N856,#REF!,1,0),1)&lt;&gt;1),N856,AND(V856="",I856="王园园组"),"王园园组"),"other")</f>
        <v>other</v>
      </c>
      <c r="Y856">
        <f>IFERROR(_xlfn.XLOOKUP(MID(T856, FIND("#", SUBSTITUTE(T856, "-", "#", LEN(T856) - LEN(SUBSTITUTE(T856, "-", "")))) + 1, LEN(T856)),#REF!,#REF!),0)</f>
        <v>0</v>
      </c>
      <c r="Z856">
        <f>MONTH(续费明细实时[[#This Row],[success_time]])</f>
        <v>5</v>
      </c>
      <c r="AA856" s="8" t="e">
        <f>VLOOKUP(续费明细实时[[#This Row],[parent_user_id]],#REF!,27,0)</f>
        <v>#REF!</v>
      </c>
    </row>
    <row r="857" spans="1:27">
      <c r="A857" s="1">
        <v>45782</v>
      </c>
      <c r="B857" t="s">
        <v>2348</v>
      </c>
      <c r="C857" t="s">
        <v>2349</v>
      </c>
      <c r="D857" t="s">
        <v>578</v>
      </c>
      <c r="E857" t="s">
        <v>1959</v>
      </c>
      <c r="F857">
        <v>24</v>
      </c>
      <c r="G857" t="s">
        <v>2079</v>
      </c>
      <c r="H857" t="s">
        <v>559</v>
      </c>
      <c r="I857" t="s">
        <v>1876</v>
      </c>
      <c r="J857">
        <v>5964</v>
      </c>
      <c r="K857" t="s">
        <v>286</v>
      </c>
      <c r="L857" t="s">
        <v>549</v>
      </c>
      <c r="M857" t="s">
        <v>550</v>
      </c>
      <c r="N857" t="s">
        <v>136</v>
      </c>
      <c r="O857" t="s">
        <v>283</v>
      </c>
      <c r="P857" t="s">
        <v>1877</v>
      </c>
      <c r="Q857" t="s">
        <v>2350</v>
      </c>
      <c r="R857" t="s">
        <v>626</v>
      </c>
      <c r="S857">
        <v>840</v>
      </c>
      <c r="T857" t="s">
        <v>2201</v>
      </c>
      <c r="U857" s="4">
        <v>45782.442303240743</v>
      </c>
      <c r="V857" t="str">
        <f>IFERROR(VLOOKUP(B857,#REF!,1,0),"")</f>
        <v/>
      </c>
      <c r="W857" t="str" cm="1">
        <f t="array" ref="W857">IFERROR(_xlfn.IFS(AND(V857="",X857&lt;&gt;"王园园组",X857&lt;&gt;"other"),K857,AND(V857="",X857="王园园组"),G857),"other")</f>
        <v>other</v>
      </c>
      <c r="X857" t="str" cm="1">
        <f t="array" ref="X857">IFERROR(_xlfn.IFS(AND(V857="",IFERROR(VLOOKUP(N857,#REF!,1,0),1)&lt;&gt;1),N857,AND(V857="",I857="王园园组"),"王园园组"),"other")</f>
        <v>other</v>
      </c>
      <c r="Y857">
        <f>IFERROR(_xlfn.XLOOKUP(MID(T857, FIND("#", SUBSTITUTE(T857, "-", "#", LEN(T857) - LEN(SUBSTITUTE(T857, "-", "")))) + 1, LEN(T857)),#REF!,#REF!),0)</f>
        <v>0</v>
      </c>
      <c r="Z857">
        <f>MONTH(续费明细实时[[#This Row],[success_time]])</f>
        <v>5</v>
      </c>
      <c r="AA857" s="8" t="e">
        <f>VLOOKUP(续费明细实时[[#This Row],[parent_user_id]],#REF!,27,0)</f>
        <v>#REF!</v>
      </c>
    </row>
    <row r="858" spans="1:27">
      <c r="A858" s="1">
        <v>45794</v>
      </c>
      <c r="B858" t="s">
        <v>13748</v>
      </c>
      <c r="C858" t="s">
        <v>13749</v>
      </c>
      <c r="D858" t="s">
        <v>886</v>
      </c>
      <c r="E858" t="s">
        <v>546</v>
      </c>
      <c r="F858">
        <v>48</v>
      </c>
      <c r="G858" t="s">
        <v>1973</v>
      </c>
      <c r="H858" t="s">
        <v>559</v>
      </c>
      <c r="I858" t="s">
        <v>1876</v>
      </c>
      <c r="J858">
        <v>6655</v>
      </c>
      <c r="K858" t="s">
        <v>310</v>
      </c>
      <c r="L858" t="s">
        <v>549</v>
      </c>
      <c r="M858" t="s">
        <v>550</v>
      </c>
      <c r="N858" t="s">
        <v>136</v>
      </c>
      <c r="O858" t="s">
        <v>143</v>
      </c>
      <c r="P858" t="s">
        <v>1877</v>
      </c>
      <c r="Q858" t="s">
        <v>13750</v>
      </c>
      <c r="R858" t="s">
        <v>626</v>
      </c>
      <c r="S858">
        <v>937.3</v>
      </c>
      <c r="T858" t="s">
        <v>13626</v>
      </c>
      <c r="U858" s="4">
        <v>45794.476712962962</v>
      </c>
      <c r="V858" t="str">
        <f>IFERROR(VLOOKUP(B858,#REF!,1,0),"")</f>
        <v/>
      </c>
      <c r="W858" t="str" cm="1">
        <f t="array" ref="W858">IFERROR(_xlfn.IFS(AND(V858="",X858&lt;&gt;"王园园组",X858&lt;&gt;"other"),K858,AND(V858="",X858="王园园组"),G858),"other")</f>
        <v>other</v>
      </c>
      <c r="X858" t="str" cm="1">
        <f t="array" ref="X858">IFERROR(_xlfn.IFS(AND(V858="",IFERROR(VLOOKUP(N858,#REF!,1,0),1)&lt;&gt;1),N858,AND(V858="",I858="王园园组"),"王园园组"),"other")</f>
        <v>other</v>
      </c>
      <c r="Y858">
        <f>IFERROR(_xlfn.XLOOKUP(MID(T858, FIND("#", SUBSTITUTE(T858, "-", "#", LEN(T858) - LEN(SUBSTITUTE(T858, "-", "")))) + 1, LEN(T858)),#REF!,#REF!),0)</f>
        <v>0</v>
      </c>
      <c r="Z858">
        <f>MONTH(续费明细实时[[#This Row],[success_time]])</f>
        <v>5</v>
      </c>
      <c r="AA858" s="8" t="e">
        <f>VLOOKUP(续费明细实时[[#This Row],[parent_user_id]],#REF!,27,0)</f>
        <v>#REF!</v>
      </c>
    </row>
    <row r="859" spans="1:27">
      <c r="A859" s="1">
        <v>45801</v>
      </c>
      <c r="B859" t="s">
        <v>12970</v>
      </c>
      <c r="C859" t="s">
        <v>12971</v>
      </c>
      <c r="D859" t="s">
        <v>558</v>
      </c>
      <c r="E859" t="s">
        <v>546</v>
      </c>
      <c r="F859">
        <v>120</v>
      </c>
      <c r="G859" t="s">
        <v>329</v>
      </c>
      <c r="H859" t="s">
        <v>559</v>
      </c>
      <c r="I859" t="s">
        <v>504</v>
      </c>
      <c r="J859">
        <v>20309</v>
      </c>
      <c r="K859" t="s">
        <v>329</v>
      </c>
      <c r="L859" t="s">
        <v>549</v>
      </c>
      <c r="M859" t="s">
        <v>559</v>
      </c>
      <c r="N859" t="s">
        <v>504</v>
      </c>
      <c r="O859" t="s">
        <v>325</v>
      </c>
      <c r="P859" t="s">
        <v>1877</v>
      </c>
      <c r="Q859" t="s">
        <v>12972</v>
      </c>
      <c r="R859" t="s">
        <v>626</v>
      </c>
      <c r="S859">
        <v>2860.4353409999999</v>
      </c>
      <c r="T859" t="s">
        <v>1896</v>
      </c>
      <c r="U859" s="4">
        <v>45801.741550925923</v>
      </c>
      <c r="V859" t="str">
        <f>IFERROR(VLOOKUP(B859,#REF!,1,0),"")</f>
        <v/>
      </c>
      <c r="W859" t="str" cm="1">
        <f t="array" ref="W859">IFERROR(_xlfn.IFS(AND(V859="",X859&lt;&gt;"王园园组",X859&lt;&gt;"other"),K859,AND(V859="",X859="王园园组"),G859),"other")</f>
        <v>other</v>
      </c>
      <c r="X859" t="str" cm="1">
        <f t="array" ref="X859">IFERROR(_xlfn.IFS(AND(V859="",IFERROR(VLOOKUP(N859,#REF!,1,0),1)&lt;&gt;1),N859,AND(V859="",I859="王园园组"),"王园园组"),"other")</f>
        <v>other</v>
      </c>
      <c r="Y859">
        <f>IFERROR(_xlfn.XLOOKUP(MID(T859, FIND("#", SUBSTITUTE(T859, "-", "#", LEN(T859) - LEN(SUBSTITUTE(T859, "-", "")))) + 1, LEN(T859)),#REF!,#REF!),0)</f>
        <v>0</v>
      </c>
      <c r="Z859">
        <f>MONTH(续费明细实时[[#This Row],[success_time]])</f>
        <v>5</v>
      </c>
      <c r="AA859" s="8" t="e">
        <f>VLOOKUP(续费明细实时[[#This Row],[parent_user_id]],#REF!,27,0)</f>
        <v>#REF!</v>
      </c>
    </row>
    <row r="860" spans="1:27">
      <c r="A860" s="1">
        <v>45796</v>
      </c>
      <c r="B860" t="s">
        <v>12973</v>
      </c>
      <c r="C860" t="s">
        <v>12974</v>
      </c>
      <c r="D860" t="s">
        <v>610</v>
      </c>
      <c r="E860" t="s">
        <v>546</v>
      </c>
      <c r="F860">
        <v>60</v>
      </c>
      <c r="G860" t="s">
        <v>12975</v>
      </c>
      <c r="H860" t="s">
        <v>409</v>
      </c>
      <c r="I860" t="s">
        <v>412</v>
      </c>
      <c r="J860">
        <v>11091</v>
      </c>
      <c r="K860" t="s">
        <v>315</v>
      </c>
      <c r="L860" t="s">
        <v>549</v>
      </c>
      <c r="M860" t="s">
        <v>550</v>
      </c>
      <c r="N860" t="s">
        <v>616</v>
      </c>
      <c r="O860" t="s">
        <v>314</v>
      </c>
      <c r="P860" t="s">
        <v>1877</v>
      </c>
      <c r="Q860" t="s">
        <v>12976</v>
      </c>
      <c r="R860" t="s">
        <v>626</v>
      </c>
      <c r="S860">
        <v>1562.059403</v>
      </c>
      <c r="T860" t="s">
        <v>1891</v>
      </c>
      <c r="U860" s="4">
        <v>45796.358888888892</v>
      </c>
      <c r="V860" t="str">
        <f>IFERROR(VLOOKUP(B860,#REF!,1,0),"")</f>
        <v/>
      </c>
      <c r="W860" t="str" cm="1">
        <f t="array" ref="W860">IFERROR(_xlfn.IFS(AND(V860="",X860&lt;&gt;"王园园组",X860&lt;&gt;"other"),K860,AND(V860="",X860="王园园组"),G860),"other")</f>
        <v>other</v>
      </c>
      <c r="X860" t="str" cm="1">
        <f t="array" ref="X860">IFERROR(_xlfn.IFS(AND(V860="",IFERROR(VLOOKUP(N860,#REF!,1,0),1)&lt;&gt;1),N860,AND(V860="",I860="王园园组"),"王园园组"),"other")</f>
        <v>other</v>
      </c>
      <c r="Y860">
        <f>IFERROR(_xlfn.XLOOKUP(MID(T860, FIND("#", SUBSTITUTE(T860, "-", "#", LEN(T860) - LEN(SUBSTITUTE(T860, "-", "")))) + 1, LEN(T860)),#REF!,#REF!),0)</f>
        <v>0</v>
      </c>
      <c r="Z860">
        <f>MONTH(续费明细实时[[#This Row],[success_time]])</f>
        <v>5</v>
      </c>
      <c r="AA860" s="8" t="e">
        <f>VLOOKUP(续费明细实时[[#This Row],[parent_user_id]],#REF!,27,0)</f>
        <v>#REF!</v>
      </c>
    </row>
    <row r="861" spans="1:27">
      <c r="A861" s="1">
        <v>45785</v>
      </c>
      <c r="B861" t="s">
        <v>1980</v>
      </c>
      <c r="C861" t="s">
        <v>1981</v>
      </c>
      <c r="D861" t="s">
        <v>548</v>
      </c>
      <c r="E861" t="s">
        <v>546</v>
      </c>
      <c r="F861">
        <v>60</v>
      </c>
      <c r="G861" t="s">
        <v>1982</v>
      </c>
      <c r="H861" t="s">
        <v>550</v>
      </c>
      <c r="I861" t="s">
        <v>1889</v>
      </c>
      <c r="J861">
        <v>10650</v>
      </c>
      <c r="K861" t="s">
        <v>259</v>
      </c>
      <c r="L861" t="s">
        <v>549</v>
      </c>
      <c r="M861" t="s">
        <v>550</v>
      </c>
      <c r="N861" t="s">
        <v>136</v>
      </c>
      <c r="O861" t="s">
        <v>147</v>
      </c>
      <c r="P861" t="s">
        <v>1877</v>
      </c>
      <c r="Q861" t="s">
        <v>1983</v>
      </c>
      <c r="R861" t="s">
        <v>626</v>
      </c>
      <c r="S861">
        <v>1500</v>
      </c>
      <c r="T861" t="s">
        <v>1891</v>
      </c>
      <c r="U861" s="4">
        <v>45785.545717592591</v>
      </c>
      <c r="V861" t="str">
        <f>IFERROR(VLOOKUP(B861,#REF!,1,0),"")</f>
        <v/>
      </c>
      <c r="W861" t="str" cm="1">
        <f t="array" ref="W861">IFERROR(_xlfn.IFS(AND(V861="",X861&lt;&gt;"王园园组",X861&lt;&gt;"other"),K861,AND(V861="",X861="王园园组"),G861),"other")</f>
        <v>other</v>
      </c>
      <c r="X861" t="str" cm="1">
        <f t="array" ref="X861">IFERROR(_xlfn.IFS(AND(V861="",IFERROR(VLOOKUP(N861,#REF!,1,0),1)&lt;&gt;1),N861,AND(V861="",I861="王园园组"),"王园园组"),"other")</f>
        <v>other</v>
      </c>
      <c r="Y861">
        <f>IFERROR(_xlfn.XLOOKUP(MID(T861, FIND("#", SUBSTITUTE(T861, "-", "#", LEN(T861) - LEN(SUBSTITUTE(T861, "-", "")))) + 1, LEN(T861)),#REF!,#REF!),0)</f>
        <v>0</v>
      </c>
      <c r="Z861">
        <f>MONTH(续费明细实时[[#This Row],[success_time]])</f>
        <v>5</v>
      </c>
      <c r="AA861" s="8" t="e">
        <f>VLOOKUP(续费明细实时[[#This Row],[parent_user_id]],#REF!,27,0)</f>
        <v>#REF!</v>
      </c>
    </row>
    <row r="862" spans="1:27">
      <c r="A862" s="1">
        <v>45789</v>
      </c>
      <c r="B862" t="s">
        <v>11050</v>
      </c>
      <c r="C862" t="s">
        <v>11051</v>
      </c>
      <c r="D862" t="s">
        <v>548</v>
      </c>
      <c r="E862" t="s">
        <v>546</v>
      </c>
      <c r="F862">
        <v>120</v>
      </c>
      <c r="G862" t="s">
        <v>1894</v>
      </c>
      <c r="H862" t="s">
        <v>559</v>
      </c>
      <c r="I862" t="s">
        <v>1876</v>
      </c>
      <c r="J862">
        <v>17750</v>
      </c>
      <c r="K862" t="s">
        <v>204</v>
      </c>
      <c r="L862" t="s">
        <v>549</v>
      </c>
      <c r="M862" t="s">
        <v>550</v>
      </c>
      <c r="N862" t="s">
        <v>551</v>
      </c>
      <c r="O862" t="s">
        <v>149</v>
      </c>
      <c r="P862" t="s">
        <v>1877</v>
      </c>
      <c r="Q862" t="s">
        <v>11052</v>
      </c>
      <c r="R862" t="s">
        <v>626</v>
      </c>
      <c r="S862">
        <v>2500</v>
      </c>
      <c r="T862" t="s">
        <v>1896</v>
      </c>
      <c r="U862" s="4">
        <v>45789.594166666669</v>
      </c>
      <c r="V862" t="str">
        <f>IFERROR(VLOOKUP(B862,#REF!,1,0),"")</f>
        <v/>
      </c>
      <c r="W862" t="str" cm="1">
        <f t="array" ref="W862">IFERROR(_xlfn.IFS(AND(V862="",X862&lt;&gt;"王园园组",X862&lt;&gt;"other"),K862,AND(V862="",X862="王园园组"),G862),"other")</f>
        <v>other</v>
      </c>
      <c r="X862" t="str" cm="1">
        <f t="array" ref="X862">IFERROR(_xlfn.IFS(AND(V862="",IFERROR(VLOOKUP(N862,#REF!,1,0),1)&lt;&gt;1),N862,AND(V862="",I862="王园园组"),"王园园组"),"other")</f>
        <v>other</v>
      </c>
      <c r="Y862">
        <f>IFERROR(_xlfn.XLOOKUP(MID(T862, FIND("#", SUBSTITUTE(T862, "-", "#", LEN(T862) - LEN(SUBSTITUTE(T862, "-", "")))) + 1, LEN(T862)),#REF!,#REF!),0)</f>
        <v>0</v>
      </c>
      <c r="Z862">
        <f>MONTH(续费明细实时[[#This Row],[success_time]])</f>
        <v>5</v>
      </c>
      <c r="AA862" s="8" t="e">
        <f>VLOOKUP(续费明细实时[[#This Row],[parent_user_id]],#REF!,27,0)</f>
        <v>#REF!</v>
      </c>
    </row>
    <row r="863" spans="1:27">
      <c r="A863" s="1">
        <v>45806</v>
      </c>
      <c r="B863" t="s">
        <v>2286</v>
      </c>
      <c r="C863" t="s">
        <v>2287</v>
      </c>
      <c r="D863" t="s">
        <v>548</v>
      </c>
      <c r="E863" t="s">
        <v>1882</v>
      </c>
      <c r="F863">
        <v>8</v>
      </c>
      <c r="G863" t="s">
        <v>1909</v>
      </c>
      <c r="H863" t="s">
        <v>559</v>
      </c>
      <c r="I863" t="s">
        <v>1876</v>
      </c>
      <c r="J863">
        <v>964</v>
      </c>
      <c r="K863" t="s">
        <v>317</v>
      </c>
      <c r="L863" t="s">
        <v>549</v>
      </c>
      <c r="M863" t="s">
        <v>550</v>
      </c>
      <c r="N863" t="s">
        <v>616</v>
      </c>
      <c r="O863" t="s">
        <v>314</v>
      </c>
      <c r="P863" t="s">
        <v>1877</v>
      </c>
      <c r="Q863" t="s">
        <v>29773</v>
      </c>
      <c r="R863" t="s">
        <v>626</v>
      </c>
      <c r="S863">
        <v>135.84</v>
      </c>
      <c r="T863" t="s">
        <v>1987</v>
      </c>
      <c r="U863" s="4">
        <v>45806.043252314812</v>
      </c>
      <c r="V863" t="str">
        <f>IFERROR(VLOOKUP(B863,#REF!,1,0),"")</f>
        <v/>
      </c>
      <c r="W863" t="str" cm="1">
        <f t="array" ref="W863">IFERROR(_xlfn.IFS(AND(V863="",X863&lt;&gt;"王园园组",X863&lt;&gt;"other"),K863,AND(V863="",X863="王园园组"),G863),"other")</f>
        <v>other</v>
      </c>
      <c r="X863" t="str" cm="1">
        <f t="array" ref="X863">IFERROR(_xlfn.IFS(AND(V863="",IFERROR(VLOOKUP(N863,#REF!,1,0),1)&lt;&gt;1),N863,AND(V863="",I863="王园园组"),"王园园组"),"other")</f>
        <v>other</v>
      </c>
      <c r="Y863">
        <f>IFERROR(_xlfn.XLOOKUP(MID(T863, FIND("#", SUBSTITUTE(T863, "-", "#", LEN(T863) - LEN(SUBSTITUTE(T863, "-", "")))) + 1, LEN(T863)),#REF!,#REF!),0)</f>
        <v>0</v>
      </c>
      <c r="Z863">
        <f>MONTH(续费明细实时[[#This Row],[success_time]])</f>
        <v>5</v>
      </c>
      <c r="AA863" s="8" t="e">
        <f>VLOOKUP(续费明细实时[[#This Row],[parent_user_id]],#REF!,27,0)</f>
        <v>#REF!</v>
      </c>
    </row>
    <row r="864" spans="1:27">
      <c r="A864" s="1">
        <v>45797</v>
      </c>
      <c r="B864" t="s">
        <v>12967</v>
      </c>
      <c r="C864" t="s">
        <v>12968</v>
      </c>
      <c r="D864" t="s">
        <v>548</v>
      </c>
      <c r="E864" t="s">
        <v>546</v>
      </c>
      <c r="F864">
        <v>120</v>
      </c>
      <c r="G864" t="s">
        <v>2061</v>
      </c>
      <c r="H864" t="s">
        <v>559</v>
      </c>
      <c r="I864" t="s">
        <v>1876</v>
      </c>
      <c r="J864">
        <v>17750</v>
      </c>
      <c r="K864" t="s">
        <v>289</v>
      </c>
      <c r="L864" t="s">
        <v>549</v>
      </c>
      <c r="M864" t="s">
        <v>550</v>
      </c>
      <c r="N864" t="s">
        <v>136</v>
      </c>
      <c r="O864" t="s">
        <v>283</v>
      </c>
      <c r="P864" t="s">
        <v>1877</v>
      </c>
      <c r="Q864" t="s">
        <v>12969</v>
      </c>
      <c r="R864" t="s">
        <v>626</v>
      </c>
      <c r="S864">
        <v>2500</v>
      </c>
      <c r="T864" t="s">
        <v>1896</v>
      </c>
      <c r="U864" s="4">
        <v>45797.416284722225</v>
      </c>
      <c r="V864" t="str">
        <f>IFERROR(VLOOKUP(B864,#REF!,1,0),"")</f>
        <v/>
      </c>
      <c r="W864" t="str" cm="1">
        <f t="array" ref="W864">IFERROR(_xlfn.IFS(AND(V864="",X864&lt;&gt;"王园园组",X864&lt;&gt;"other"),K864,AND(V864="",X864="王园园组"),G864),"other")</f>
        <v>other</v>
      </c>
      <c r="X864" t="str" cm="1">
        <f t="array" ref="X864">IFERROR(_xlfn.IFS(AND(V864="",IFERROR(VLOOKUP(N864,#REF!,1,0),1)&lt;&gt;1),N864,AND(V864="",I864="王园园组"),"王园园组"),"other")</f>
        <v>other</v>
      </c>
      <c r="Y864">
        <f>IFERROR(_xlfn.XLOOKUP(MID(T864, FIND("#", SUBSTITUTE(T864, "-", "#", LEN(T864) - LEN(SUBSTITUTE(T864, "-", "")))) + 1, LEN(T864)),#REF!,#REF!),0)</f>
        <v>0</v>
      </c>
      <c r="Z864">
        <f>MONTH(续费明细实时[[#This Row],[success_time]])</f>
        <v>5</v>
      </c>
      <c r="AA864" s="8" t="e">
        <f>VLOOKUP(续费明细实时[[#This Row],[parent_user_id]],#REF!,27,0)</f>
        <v>#REF!</v>
      </c>
    </row>
    <row r="865" spans="1:27">
      <c r="A865" s="1">
        <v>45784</v>
      </c>
      <c r="B865" t="s">
        <v>1984</v>
      </c>
      <c r="C865" t="s">
        <v>1985</v>
      </c>
      <c r="D865" t="s">
        <v>548</v>
      </c>
      <c r="E865" t="s">
        <v>1882</v>
      </c>
      <c r="F865">
        <v>8</v>
      </c>
      <c r="G865" t="s">
        <v>1909</v>
      </c>
      <c r="H865" t="s">
        <v>559</v>
      </c>
      <c r="I865" t="s">
        <v>1876</v>
      </c>
      <c r="J865">
        <v>964</v>
      </c>
      <c r="K865" t="s">
        <v>318</v>
      </c>
      <c r="L865" t="s">
        <v>549</v>
      </c>
      <c r="M865" t="s">
        <v>550</v>
      </c>
      <c r="N865" t="s">
        <v>616</v>
      </c>
      <c r="O865" t="s">
        <v>314</v>
      </c>
      <c r="P865" t="s">
        <v>1877</v>
      </c>
      <c r="Q865" t="s">
        <v>1986</v>
      </c>
      <c r="R865" t="s">
        <v>626</v>
      </c>
      <c r="S865">
        <v>135.84</v>
      </c>
      <c r="T865" t="s">
        <v>1987</v>
      </c>
      <c r="U865" s="4">
        <v>45784.042060185187</v>
      </c>
      <c r="V865" t="str">
        <f>IFERROR(VLOOKUP(B865,#REF!,1,0),"")</f>
        <v/>
      </c>
      <c r="W865" t="str" cm="1">
        <f t="array" ref="W865">IFERROR(_xlfn.IFS(AND(V865="",X865&lt;&gt;"王园园组",X865&lt;&gt;"other"),K865,AND(V865="",X865="王园园组"),G865),"other")</f>
        <v>other</v>
      </c>
      <c r="X865" t="str" cm="1">
        <f t="array" ref="X865">IFERROR(_xlfn.IFS(AND(V865="",IFERROR(VLOOKUP(N865,#REF!,1,0),1)&lt;&gt;1),N865,AND(V865="",I865="王园园组"),"王园园组"),"other")</f>
        <v>other</v>
      </c>
      <c r="Y865">
        <f>IFERROR(_xlfn.XLOOKUP(MID(T865, FIND("#", SUBSTITUTE(T865, "-", "#", LEN(T865) - LEN(SUBSTITUTE(T865, "-", "")))) + 1, LEN(T865)),#REF!,#REF!),0)</f>
        <v>0</v>
      </c>
      <c r="Z865">
        <f>MONTH(续费明细实时[[#This Row],[success_time]])</f>
        <v>5</v>
      </c>
      <c r="AA865" s="8" t="e">
        <f>VLOOKUP(续费明细实时[[#This Row],[parent_user_id]],#REF!,27,0)</f>
        <v>#REF!</v>
      </c>
    </row>
    <row r="866" spans="1:27">
      <c r="A866" s="1">
        <v>45802</v>
      </c>
      <c r="B866" t="s">
        <v>13387</v>
      </c>
      <c r="C866" t="s">
        <v>13388</v>
      </c>
      <c r="D866" t="s">
        <v>548</v>
      </c>
      <c r="E866" t="s">
        <v>546</v>
      </c>
      <c r="F866">
        <v>120</v>
      </c>
      <c r="G866" t="s">
        <v>1883</v>
      </c>
      <c r="H866" t="s">
        <v>559</v>
      </c>
      <c r="I866" t="s">
        <v>1876</v>
      </c>
      <c r="J866">
        <v>17750</v>
      </c>
      <c r="K866" t="s">
        <v>248</v>
      </c>
      <c r="L866" t="s">
        <v>549</v>
      </c>
      <c r="M866" t="s">
        <v>550</v>
      </c>
      <c r="N866" t="s">
        <v>551</v>
      </c>
      <c r="O866" t="s">
        <v>242</v>
      </c>
      <c r="P866" t="s">
        <v>1877</v>
      </c>
      <c r="Q866" t="s">
        <v>13389</v>
      </c>
      <c r="R866" t="s">
        <v>626</v>
      </c>
      <c r="S866">
        <v>2500</v>
      </c>
      <c r="T866" t="s">
        <v>1896</v>
      </c>
      <c r="U866" s="4">
        <v>45802.37572916667</v>
      </c>
      <c r="V866" t="str">
        <f>IFERROR(VLOOKUP(B866,#REF!,1,0),"")</f>
        <v/>
      </c>
      <c r="W866" t="str" cm="1">
        <f t="array" ref="W866">IFERROR(_xlfn.IFS(AND(V866="",X866&lt;&gt;"王园园组",X866&lt;&gt;"other"),K866,AND(V866="",X866="王园园组"),G866),"other")</f>
        <v>other</v>
      </c>
      <c r="X866" t="str" cm="1">
        <f t="array" ref="X866">IFERROR(_xlfn.IFS(AND(V866="",IFERROR(VLOOKUP(N866,#REF!,1,0),1)&lt;&gt;1),N866,AND(V866="",I866="王园园组"),"王园园组"),"other")</f>
        <v>other</v>
      </c>
      <c r="Y866">
        <f>IFERROR(_xlfn.XLOOKUP(MID(T866, FIND("#", SUBSTITUTE(T866, "-", "#", LEN(T866) - LEN(SUBSTITUTE(T866, "-", "")))) + 1, LEN(T866)),#REF!,#REF!),0)</f>
        <v>0</v>
      </c>
      <c r="Z866">
        <f>MONTH(续费明细实时[[#This Row],[success_time]])</f>
        <v>5</v>
      </c>
      <c r="AA866" s="8" t="e">
        <f>VLOOKUP(续费明细实时[[#This Row],[parent_user_id]],#REF!,27,0)</f>
        <v>#REF!</v>
      </c>
    </row>
    <row r="867" spans="1:27">
      <c r="A867" s="1">
        <v>45799</v>
      </c>
      <c r="B867" t="s">
        <v>13109</v>
      </c>
      <c r="C867" t="s">
        <v>13110</v>
      </c>
      <c r="D867" t="s">
        <v>548</v>
      </c>
      <c r="E867" t="s">
        <v>546</v>
      </c>
      <c r="F867">
        <v>120</v>
      </c>
      <c r="G867" t="s">
        <v>2005</v>
      </c>
      <c r="H867" t="s">
        <v>559</v>
      </c>
      <c r="I867" t="s">
        <v>1876</v>
      </c>
      <c r="J867">
        <v>17750</v>
      </c>
      <c r="K867" t="s">
        <v>190</v>
      </c>
      <c r="L867" t="s">
        <v>549</v>
      </c>
      <c r="M867" t="s">
        <v>559</v>
      </c>
      <c r="N867" t="s">
        <v>469</v>
      </c>
      <c r="O867" t="s">
        <v>189</v>
      </c>
      <c r="P867" t="s">
        <v>1877</v>
      </c>
      <c r="Q867" t="s">
        <v>13111</v>
      </c>
      <c r="R867" t="s">
        <v>626</v>
      </c>
      <c r="S867">
        <v>2500</v>
      </c>
      <c r="T867" t="s">
        <v>1896</v>
      </c>
      <c r="U867" s="4">
        <v>45799.459328703706</v>
      </c>
      <c r="V867" t="str">
        <f>IFERROR(VLOOKUP(B867,#REF!,1,0),"")</f>
        <v/>
      </c>
      <c r="W867" t="str" cm="1">
        <f t="array" ref="W867">IFERROR(_xlfn.IFS(AND(V867="",X867&lt;&gt;"王园园组",X867&lt;&gt;"other"),K867,AND(V867="",X867="王园园组"),G867),"other")</f>
        <v>other</v>
      </c>
      <c r="X867" t="str" cm="1">
        <f t="array" ref="X867">IFERROR(_xlfn.IFS(AND(V867="",IFERROR(VLOOKUP(N867,#REF!,1,0),1)&lt;&gt;1),N867,AND(V867="",I867="王园园组"),"王园园组"),"other")</f>
        <v>other</v>
      </c>
      <c r="Y867">
        <f>IFERROR(_xlfn.XLOOKUP(MID(T867, FIND("#", SUBSTITUTE(T867, "-", "#", LEN(T867) - LEN(SUBSTITUTE(T867, "-", "")))) + 1, LEN(T867)),#REF!,#REF!),0)</f>
        <v>0</v>
      </c>
      <c r="Z867">
        <f>MONTH(续费明细实时[[#This Row],[success_time]])</f>
        <v>5</v>
      </c>
      <c r="AA867" s="8" t="e">
        <f>VLOOKUP(续费明细实时[[#This Row],[parent_user_id]],#REF!,27,0)</f>
        <v>#REF!</v>
      </c>
    </row>
    <row r="868" spans="1:27">
      <c r="A868" s="1">
        <v>45801</v>
      </c>
      <c r="B868" t="s">
        <v>13112</v>
      </c>
      <c r="C868" t="s">
        <v>13113</v>
      </c>
      <c r="D868" t="s">
        <v>548</v>
      </c>
      <c r="E868" t="s">
        <v>546</v>
      </c>
      <c r="F868">
        <v>240</v>
      </c>
      <c r="G868" t="s">
        <v>13037</v>
      </c>
      <c r="H868" t="s">
        <v>559</v>
      </c>
      <c r="I868" t="s">
        <v>1876</v>
      </c>
      <c r="J868">
        <v>31950</v>
      </c>
      <c r="K868" t="s">
        <v>247</v>
      </c>
      <c r="L868" t="s">
        <v>549</v>
      </c>
      <c r="M868" t="s">
        <v>550</v>
      </c>
      <c r="N868" t="s">
        <v>551</v>
      </c>
      <c r="O868" t="s">
        <v>242</v>
      </c>
      <c r="P868" t="s">
        <v>1877</v>
      </c>
      <c r="Q868" t="s">
        <v>13114</v>
      </c>
      <c r="R868" t="s">
        <v>626</v>
      </c>
      <c r="S868">
        <v>4500</v>
      </c>
      <c r="T868" t="s">
        <v>1931</v>
      </c>
      <c r="U868" s="4">
        <v>45801.745416666665</v>
      </c>
      <c r="V868" t="str">
        <f>IFERROR(VLOOKUP(B868,#REF!,1,0),"")</f>
        <v/>
      </c>
      <c r="W868" t="str" cm="1">
        <f t="array" ref="W868">IFERROR(_xlfn.IFS(AND(V868="",X868&lt;&gt;"王园园组",X868&lt;&gt;"other"),K868,AND(V868="",X868="王园园组"),G868),"other")</f>
        <v>other</v>
      </c>
      <c r="X868" t="str" cm="1">
        <f t="array" ref="X868">IFERROR(_xlfn.IFS(AND(V868="",IFERROR(VLOOKUP(N868,#REF!,1,0),1)&lt;&gt;1),N868,AND(V868="",I868="王园园组"),"王园园组"),"other")</f>
        <v>other</v>
      </c>
      <c r="Y868">
        <f>IFERROR(_xlfn.XLOOKUP(MID(T868, FIND("#", SUBSTITUTE(T868, "-", "#", LEN(T868) - LEN(SUBSTITUTE(T868, "-", "")))) + 1, LEN(T868)),#REF!,#REF!),0)</f>
        <v>0</v>
      </c>
      <c r="Z868">
        <f>MONTH(续费明细实时[[#This Row],[success_time]])</f>
        <v>5</v>
      </c>
      <c r="AA868" s="8" t="e">
        <f>VLOOKUP(续费明细实时[[#This Row],[parent_user_id]],#REF!,27,0)</f>
        <v>#REF!</v>
      </c>
    </row>
    <row r="869" spans="1:27">
      <c r="A869" s="1">
        <v>45803</v>
      </c>
      <c r="B869" t="s">
        <v>29774</v>
      </c>
      <c r="C869" t="s">
        <v>29775</v>
      </c>
      <c r="D869" t="s">
        <v>548</v>
      </c>
      <c r="E869" t="s">
        <v>546</v>
      </c>
      <c r="F869">
        <v>120</v>
      </c>
      <c r="G869" t="s">
        <v>1905</v>
      </c>
      <c r="H869" t="s">
        <v>559</v>
      </c>
      <c r="I869" t="s">
        <v>1876</v>
      </c>
      <c r="J869">
        <v>17750</v>
      </c>
      <c r="K869" t="s">
        <v>195</v>
      </c>
      <c r="L869" t="s">
        <v>549</v>
      </c>
      <c r="M869" t="s">
        <v>559</v>
      </c>
      <c r="N869" t="s">
        <v>469</v>
      </c>
      <c r="O869" t="s">
        <v>189</v>
      </c>
      <c r="P869" t="s">
        <v>1877</v>
      </c>
      <c r="Q869" t="s">
        <v>29776</v>
      </c>
      <c r="R869" t="s">
        <v>626</v>
      </c>
      <c r="S869">
        <v>2500</v>
      </c>
      <c r="T869" t="s">
        <v>1896</v>
      </c>
      <c r="U869" s="4">
        <v>45803.874282407407</v>
      </c>
      <c r="V869" t="str">
        <f>IFERROR(VLOOKUP(B869,#REF!,1,0),"")</f>
        <v/>
      </c>
      <c r="W869" t="str" cm="1">
        <f t="array" ref="W869">IFERROR(_xlfn.IFS(AND(V869="",X869&lt;&gt;"王园园组",X869&lt;&gt;"other"),K869,AND(V869="",X869="王园园组"),G869),"other")</f>
        <v>other</v>
      </c>
      <c r="X869" t="str" cm="1">
        <f t="array" ref="X869">IFERROR(_xlfn.IFS(AND(V869="",IFERROR(VLOOKUP(N869,#REF!,1,0),1)&lt;&gt;1),N869,AND(V869="",I869="王园园组"),"王园园组"),"other")</f>
        <v>other</v>
      </c>
      <c r="Y869">
        <f>IFERROR(_xlfn.XLOOKUP(MID(T869, FIND("#", SUBSTITUTE(T869, "-", "#", LEN(T869) - LEN(SUBSTITUTE(T869, "-", "")))) + 1, LEN(T869)),#REF!,#REF!),0)</f>
        <v>0</v>
      </c>
      <c r="Z869">
        <f>MONTH(续费明细实时[[#This Row],[success_time]])</f>
        <v>5</v>
      </c>
      <c r="AA869" s="8" t="e">
        <f>VLOOKUP(续费明细实时[[#This Row],[parent_user_id]],#REF!,27,0)</f>
        <v>#REF!</v>
      </c>
    </row>
    <row r="870" spans="1:27">
      <c r="A870" s="1">
        <v>45786</v>
      </c>
      <c r="B870" t="s">
        <v>2574</v>
      </c>
      <c r="C870" t="s">
        <v>2575</v>
      </c>
      <c r="D870" t="s">
        <v>558</v>
      </c>
      <c r="E870" t="s">
        <v>546</v>
      </c>
      <c r="F870">
        <v>120</v>
      </c>
      <c r="G870" t="s">
        <v>338</v>
      </c>
      <c r="H870" t="s">
        <v>559</v>
      </c>
      <c r="I870" t="s">
        <v>504</v>
      </c>
      <c r="J870">
        <v>19718</v>
      </c>
      <c r="K870" t="s">
        <v>338</v>
      </c>
      <c r="L870" t="s">
        <v>549</v>
      </c>
      <c r="M870" t="s">
        <v>559</v>
      </c>
      <c r="N870" t="s">
        <v>504</v>
      </c>
      <c r="O870" t="s">
        <v>325</v>
      </c>
      <c r="P870" t="s">
        <v>1877</v>
      </c>
      <c r="Q870" t="s">
        <v>2576</v>
      </c>
      <c r="R870" t="s">
        <v>626</v>
      </c>
      <c r="S870">
        <v>2777.1235230000002</v>
      </c>
      <c r="T870" t="s">
        <v>1896</v>
      </c>
      <c r="U870" s="4">
        <v>45786.721018518518</v>
      </c>
      <c r="V870" t="str">
        <f>IFERROR(VLOOKUP(B870,#REF!,1,0),"")</f>
        <v/>
      </c>
      <c r="W870" t="str" cm="1">
        <f t="array" ref="W870">IFERROR(_xlfn.IFS(AND(V870="",X870&lt;&gt;"王园园组",X870&lt;&gt;"other"),K870,AND(V870="",X870="王园园组"),G870),"other")</f>
        <v>other</v>
      </c>
      <c r="X870" t="str" cm="1">
        <f t="array" ref="X870">IFERROR(_xlfn.IFS(AND(V870="",IFERROR(VLOOKUP(N870,#REF!,1,0),1)&lt;&gt;1),N870,AND(V870="",I870="王园园组"),"王园园组"),"other")</f>
        <v>other</v>
      </c>
      <c r="Y870">
        <f>IFERROR(_xlfn.XLOOKUP(MID(T870, FIND("#", SUBSTITUTE(T870, "-", "#", LEN(T870) - LEN(SUBSTITUTE(T870, "-", "")))) + 1, LEN(T870)),#REF!,#REF!),0)</f>
        <v>0</v>
      </c>
      <c r="Z870">
        <f>MONTH(续费明细实时[[#This Row],[success_time]])</f>
        <v>5</v>
      </c>
      <c r="AA870" s="8" t="e">
        <f>VLOOKUP(续费明细实时[[#This Row],[parent_user_id]],#REF!,27,0)</f>
        <v>#REF!</v>
      </c>
    </row>
    <row r="871" spans="1:27">
      <c r="A871" s="1">
        <v>45802</v>
      </c>
      <c r="B871" t="s">
        <v>13566</v>
      </c>
      <c r="C871" t="s">
        <v>13567</v>
      </c>
      <c r="D871" t="s">
        <v>548</v>
      </c>
      <c r="E871" t="s">
        <v>546</v>
      </c>
      <c r="F871">
        <v>120</v>
      </c>
      <c r="G871" t="s">
        <v>2113</v>
      </c>
      <c r="H871" t="s">
        <v>559</v>
      </c>
      <c r="I871" t="s">
        <v>1876</v>
      </c>
      <c r="J871">
        <v>18283</v>
      </c>
      <c r="K871" t="s">
        <v>215</v>
      </c>
      <c r="L871" t="s">
        <v>549</v>
      </c>
      <c r="M871" t="s">
        <v>550</v>
      </c>
      <c r="N871" t="s">
        <v>551</v>
      </c>
      <c r="O871" t="s">
        <v>145</v>
      </c>
      <c r="P871" t="s">
        <v>1877</v>
      </c>
      <c r="Q871" t="s">
        <v>13568</v>
      </c>
      <c r="R871" t="s">
        <v>626</v>
      </c>
      <c r="S871">
        <v>2575</v>
      </c>
      <c r="T871" t="s">
        <v>1896</v>
      </c>
      <c r="U871" s="4">
        <v>45802.56962962963</v>
      </c>
      <c r="V871" t="str">
        <f>IFERROR(VLOOKUP(B871,#REF!,1,0),"")</f>
        <v/>
      </c>
      <c r="W871" t="str" cm="1">
        <f t="array" ref="W871">IFERROR(_xlfn.IFS(AND(V871="",X871&lt;&gt;"王园园组",X871&lt;&gt;"other"),K871,AND(V871="",X871="王园园组"),G871),"other")</f>
        <v>other</v>
      </c>
      <c r="X871" t="str" cm="1">
        <f t="array" ref="X871">IFERROR(_xlfn.IFS(AND(V871="",IFERROR(VLOOKUP(N871,#REF!,1,0),1)&lt;&gt;1),N871,AND(V871="",I871="王园园组"),"王园园组"),"other")</f>
        <v>other</v>
      </c>
      <c r="Y871">
        <f>IFERROR(_xlfn.XLOOKUP(MID(T871, FIND("#", SUBSTITUTE(T871, "-", "#", LEN(T871) - LEN(SUBSTITUTE(T871, "-", "")))) + 1, LEN(T871)),#REF!,#REF!),0)</f>
        <v>0</v>
      </c>
      <c r="Z871">
        <f>MONTH(续费明细实时[[#This Row],[success_time]])</f>
        <v>5</v>
      </c>
      <c r="AA871" s="8" t="e">
        <f>VLOOKUP(续费明细实时[[#This Row],[parent_user_id]],#REF!,27,0)</f>
        <v>#REF!</v>
      </c>
    </row>
    <row r="872" spans="1:27">
      <c r="A872" s="1">
        <v>45796</v>
      </c>
      <c r="B872" t="s">
        <v>13267</v>
      </c>
      <c r="C872" t="s">
        <v>13268</v>
      </c>
      <c r="D872" t="s">
        <v>548</v>
      </c>
      <c r="E872" t="s">
        <v>546</v>
      </c>
      <c r="F872">
        <v>240</v>
      </c>
      <c r="G872" t="s">
        <v>2056</v>
      </c>
      <c r="H872" t="s">
        <v>559</v>
      </c>
      <c r="I872" t="s">
        <v>1876</v>
      </c>
      <c r="J872">
        <v>31950</v>
      </c>
      <c r="K872" t="s">
        <v>181</v>
      </c>
      <c r="L872" t="s">
        <v>549</v>
      </c>
      <c r="M872" t="s">
        <v>559</v>
      </c>
      <c r="N872" t="s">
        <v>469</v>
      </c>
      <c r="O872" t="s">
        <v>180</v>
      </c>
      <c r="P872" t="s">
        <v>1877</v>
      </c>
      <c r="Q872" t="s">
        <v>13269</v>
      </c>
      <c r="R872" t="s">
        <v>626</v>
      </c>
      <c r="S872">
        <v>4500</v>
      </c>
      <c r="T872" t="s">
        <v>1931</v>
      </c>
      <c r="U872" s="4">
        <v>45796.586828703701</v>
      </c>
      <c r="V872" t="str">
        <f>IFERROR(VLOOKUP(B872,#REF!,1,0),"")</f>
        <v/>
      </c>
      <c r="W872" t="str" cm="1">
        <f t="array" ref="W872">IFERROR(_xlfn.IFS(AND(V872="",X872&lt;&gt;"王园园组",X872&lt;&gt;"other"),K872,AND(V872="",X872="王园园组"),G872),"other")</f>
        <v>other</v>
      </c>
      <c r="X872" t="str" cm="1">
        <f t="array" ref="X872">IFERROR(_xlfn.IFS(AND(V872="",IFERROR(VLOOKUP(N872,#REF!,1,0),1)&lt;&gt;1),N872,AND(V872="",I872="王园园组"),"王园园组"),"other")</f>
        <v>other</v>
      </c>
      <c r="Y872">
        <f>IFERROR(_xlfn.XLOOKUP(MID(T872, FIND("#", SUBSTITUTE(T872, "-", "#", LEN(T872) - LEN(SUBSTITUTE(T872, "-", "")))) + 1, LEN(T872)),#REF!,#REF!),0)</f>
        <v>0</v>
      </c>
      <c r="Z872">
        <f>MONTH(续费明细实时[[#This Row],[success_time]])</f>
        <v>5</v>
      </c>
      <c r="AA872" s="8" t="e">
        <f>VLOOKUP(续费明细实时[[#This Row],[parent_user_id]],#REF!,27,0)</f>
        <v>#REF!</v>
      </c>
    </row>
    <row r="873" spans="1:27">
      <c r="A873" s="1">
        <v>45796</v>
      </c>
      <c r="B873" t="s">
        <v>13270</v>
      </c>
      <c r="C873" t="s">
        <v>13271</v>
      </c>
      <c r="D873" t="s">
        <v>1088</v>
      </c>
      <c r="E873" t="s">
        <v>546</v>
      </c>
      <c r="F873">
        <v>60</v>
      </c>
      <c r="G873" t="s">
        <v>2035</v>
      </c>
      <c r="H873" t="s">
        <v>559</v>
      </c>
      <c r="I873" t="s">
        <v>1876</v>
      </c>
      <c r="J873">
        <v>11890</v>
      </c>
      <c r="K873" t="s">
        <v>249</v>
      </c>
      <c r="L873" t="s">
        <v>549</v>
      </c>
      <c r="M873" t="s">
        <v>550</v>
      </c>
      <c r="N873" t="s">
        <v>551</v>
      </c>
      <c r="O873" t="s">
        <v>242</v>
      </c>
      <c r="P873" t="s">
        <v>1877</v>
      </c>
      <c r="Q873" t="s">
        <v>13272</v>
      </c>
      <c r="R873" t="s">
        <v>626</v>
      </c>
      <c r="S873">
        <v>1674.585446</v>
      </c>
      <c r="T873" t="s">
        <v>1891</v>
      </c>
      <c r="U873" s="4">
        <v>45796.971689814818</v>
      </c>
      <c r="V873" t="str">
        <f>IFERROR(VLOOKUP(B873,#REF!,1,0),"")</f>
        <v/>
      </c>
      <c r="W873" t="str" cm="1">
        <f t="array" ref="W873">IFERROR(_xlfn.IFS(AND(V873="",X873&lt;&gt;"王园园组",X873&lt;&gt;"other"),K873,AND(V873="",X873="王园园组"),G873),"other")</f>
        <v>other</v>
      </c>
      <c r="X873" t="str" cm="1">
        <f t="array" ref="X873">IFERROR(_xlfn.IFS(AND(V873="",IFERROR(VLOOKUP(N873,#REF!,1,0),1)&lt;&gt;1),N873,AND(V873="",I873="王园园组"),"王园园组"),"other")</f>
        <v>other</v>
      </c>
      <c r="Y873">
        <f>IFERROR(_xlfn.XLOOKUP(MID(T873, FIND("#", SUBSTITUTE(T873, "-", "#", LEN(T873) - LEN(SUBSTITUTE(T873, "-", "")))) + 1, LEN(T873)),#REF!,#REF!),0)</f>
        <v>0</v>
      </c>
      <c r="Z873">
        <f>MONTH(续费明细实时[[#This Row],[success_time]])</f>
        <v>5</v>
      </c>
      <c r="AA873" s="8" t="e">
        <f>VLOOKUP(续费明细实时[[#This Row],[parent_user_id]],#REF!,27,0)</f>
        <v>#REF!</v>
      </c>
    </row>
    <row r="874" spans="1:27">
      <c r="A874" s="1">
        <v>45797</v>
      </c>
      <c r="B874" t="s">
        <v>13357</v>
      </c>
      <c r="C874" t="s">
        <v>13358</v>
      </c>
      <c r="D874" t="s">
        <v>695</v>
      </c>
      <c r="E874" t="s">
        <v>546</v>
      </c>
      <c r="F874">
        <v>60</v>
      </c>
      <c r="G874" t="s">
        <v>1946</v>
      </c>
      <c r="H874" t="s">
        <v>559</v>
      </c>
      <c r="I874" t="s">
        <v>1876</v>
      </c>
      <c r="J874">
        <v>11161</v>
      </c>
      <c r="K874" t="s">
        <v>296</v>
      </c>
      <c r="L874" t="s">
        <v>549</v>
      </c>
      <c r="M874" t="s">
        <v>550</v>
      </c>
      <c r="N874" t="s">
        <v>136</v>
      </c>
      <c r="O874" t="s">
        <v>292</v>
      </c>
      <c r="P874" t="s">
        <v>1877</v>
      </c>
      <c r="Q874" t="s">
        <v>13359</v>
      </c>
      <c r="R874" t="s">
        <v>626</v>
      </c>
      <c r="S874">
        <v>1571.919856</v>
      </c>
      <c r="T874" t="s">
        <v>1891</v>
      </c>
      <c r="U874" s="4">
        <v>45797.6953587963</v>
      </c>
      <c r="V874" t="str">
        <f>IFERROR(VLOOKUP(B874,#REF!,1,0),"")</f>
        <v/>
      </c>
      <c r="W874" t="str" cm="1">
        <f t="array" ref="W874">IFERROR(_xlfn.IFS(AND(V874="",X874&lt;&gt;"王园园组",X874&lt;&gt;"other"),K874,AND(V874="",X874="王园园组"),G874),"other")</f>
        <v>other</v>
      </c>
      <c r="X874" t="str" cm="1">
        <f t="array" ref="X874">IFERROR(_xlfn.IFS(AND(V874="",IFERROR(VLOOKUP(N874,#REF!,1,0),1)&lt;&gt;1),N874,AND(V874="",I874="王园园组"),"王园园组"),"other")</f>
        <v>other</v>
      </c>
      <c r="Y874">
        <f>IFERROR(_xlfn.XLOOKUP(MID(T874, FIND("#", SUBSTITUTE(T874, "-", "#", LEN(T874) - LEN(SUBSTITUTE(T874, "-", "")))) + 1, LEN(T874)),#REF!,#REF!),0)</f>
        <v>0</v>
      </c>
      <c r="Z874">
        <f>MONTH(续费明细实时[[#This Row],[success_time]])</f>
        <v>5</v>
      </c>
      <c r="AA874" s="8" t="e">
        <f>VLOOKUP(续费明细实时[[#This Row],[parent_user_id]],#REF!,27,0)</f>
        <v>#REF!</v>
      </c>
    </row>
    <row r="875" spans="1:27">
      <c r="A875" s="1">
        <v>45792</v>
      </c>
      <c r="B875" t="s">
        <v>13294</v>
      </c>
      <c r="C875" t="s">
        <v>13295</v>
      </c>
      <c r="D875" t="s">
        <v>610</v>
      </c>
      <c r="E875" t="s">
        <v>546</v>
      </c>
      <c r="F875">
        <v>120</v>
      </c>
      <c r="G875" t="s">
        <v>1990</v>
      </c>
      <c r="H875" t="s">
        <v>559</v>
      </c>
      <c r="I875" t="s">
        <v>1876</v>
      </c>
      <c r="J875">
        <v>17946</v>
      </c>
      <c r="K875" t="s">
        <v>239</v>
      </c>
      <c r="L875" t="s">
        <v>549</v>
      </c>
      <c r="M875" t="s">
        <v>550</v>
      </c>
      <c r="N875" t="s">
        <v>551</v>
      </c>
      <c r="O875" t="s">
        <v>141</v>
      </c>
      <c r="P875" t="s">
        <v>1877</v>
      </c>
      <c r="Q875" t="s">
        <v>13296</v>
      </c>
      <c r="R875" t="s">
        <v>626</v>
      </c>
      <c r="S875">
        <v>2527.6042109999999</v>
      </c>
      <c r="T875" t="s">
        <v>1896</v>
      </c>
      <c r="U875" s="4">
        <v>45792.632708333331</v>
      </c>
      <c r="V875" t="str">
        <f>IFERROR(VLOOKUP(B875,#REF!,1,0),"")</f>
        <v/>
      </c>
      <c r="W875" t="str" cm="1">
        <f t="array" ref="W875">IFERROR(_xlfn.IFS(AND(V875="",X875&lt;&gt;"王园园组",X875&lt;&gt;"other"),K875,AND(V875="",X875="王园园组"),G875),"other")</f>
        <v>other</v>
      </c>
      <c r="X875" t="str" cm="1">
        <f t="array" ref="X875">IFERROR(_xlfn.IFS(AND(V875="",IFERROR(VLOOKUP(N875,#REF!,1,0),1)&lt;&gt;1),N875,AND(V875="",I875="王园园组"),"王园园组"),"other")</f>
        <v>other</v>
      </c>
      <c r="Y875">
        <f>IFERROR(_xlfn.XLOOKUP(MID(T875, FIND("#", SUBSTITUTE(T875, "-", "#", LEN(T875) - LEN(SUBSTITUTE(T875, "-", "")))) + 1, LEN(T875)),#REF!,#REF!),0)</f>
        <v>0</v>
      </c>
      <c r="Z875">
        <f>MONTH(续费明细实时[[#This Row],[success_time]])</f>
        <v>5</v>
      </c>
      <c r="AA875" s="8" t="e">
        <f>VLOOKUP(续费明细实时[[#This Row],[parent_user_id]],#REF!,27,0)</f>
        <v>#REF!</v>
      </c>
    </row>
    <row r="876" spans="1:27">
      <c r="A876" s="1">
        <v>45804</v>
      </c>
      <c r="B876" t="s">
        <v>29777</v>
      </c>
      <c r="C876" t="s">
        <v>29778</v>
      </c>
      <c r="D876" t="s">
        <v>548</v>
      </c>
      <c r="E876" t="s">
        <v>546</v>
      </c>
      <c r="F876">
        <v>120</v>
      </c>
      <c r="G876" t="s">
        <v>2139</v>
      </c>
      <c r="H876" t="s">
        <v>559</v>
      </c>
      <c r="I876" t="s">
        <v>1876</v>
      </c>
      <c r="J876">
        <v>17750</v>
      </c>
      <c r="K876" t="s">
        <v>285</v>
      </c>
      <c r="L876" t="s">
        <v>549</v>
      </c>
      <c r="M876" t="s">
        <v>550</v>
      </c>
      <c r="N876" t="s">
        <v>136</v>
      </c>
      <c r="O876" t="s">
        <v>283</v>
      </c>
      <c r="P876" t="s">
        <v>1877</v>
      </c>
      <c r="Q876" t="s">
        <v>29779</v>
      </c>
      <c r="R876" t="s">
        <v>626</v>
      </c>
      <c r="S876">
        <v>2500</v>
      </c>
      <c r="T876" t="s">
        <v>1896</v>
      </c>
      <c r="U876" s="4">
        <v>45804.521851851852</v>
      </c>
      <c r="V876" t="str">
        <f>IFERROR(VLOOKUP(B876,#REF!,1,0),"")</f>
        <v/>
      </c>
      <c r="W876" t="str" cm="1">
        <f t="array" ref="W876">IFERROR(_xlfn.IFS(AND(V876="",X876&lt;&gt;"王园园组",X876&lt;&gt;"other"),K876,AND(V876="",X876="王园园组"),G876),"other")</f>
        <v>other</v>
      </c>
      <c r="X876" t="str" cm="1">
        <f t="array" ref="X876">IFERROR(_xlfn.IFS(AND(V876="",IFERROR(VLOOKUP(N876,#REF!,1,0),1)&lt;&gt;1),N876,AND(V876="",I876="王园园组"),"王园园组"),"other")</f>
        <v>other</v>
      </c>
      <c r="Y876">
        <f>IFERROR(_xlfn.XLOOKUP(MID(T876, FIND("#", SUBSTITUTE(T876, "-", "#", LEN(T876) - LEN(SUBSTITUTE(T876, "-", "")))) + 1, LEN(T876)),#REF!,#REF!),0)</f>
        <v>0</v>
      </c>
      <c r="Z876">
        <f>MONTH(续费明细实时[[#This Row],[success_time]])</f>
        <v>5</v>
      </c>
      <c r="AA876" s="8" t="e">
        <f>VLOOKUP(续费明细实时[[#This Row],[parent_user_id]],#REF!,27,0)</f>
        <v>#REF!</v>
      </c>
    </row>
    <row r="877" spans="1:27">
      <c r="A877" s="1">
        <v>45802</v>
      </c>
      <c r="B877" t="s">
        <v>16067</v>
      </c>
      <c r="C877" t="s">
        <v>16068</v>
      </c>
      <c r="D877" t="s">
        <v>2299</v>
      </c>
      <c r="E877" t="s">
        <v>546</v>
      </c>
      <c r="F877">
        <v>60</v>
      </c>
      <c r="G877" t="s">
        <v>2024</v>
      </c>
      <c r="H877" t="s">
        <v>559</v>
      </c>
      <c r="I877" t="s">
        <v>1876</v>
      </c>
      <c r="J877">
        <v>10650</v>
      </c>
      <c r="K877" t="s">
        <v>275</v>
      </c>
      <c r="L877" t="s">
        <v>549</v>
      </c>
      <c r="M877" t="s">
        <v>550</v>
      </c>
      <c r="N877" t="s">
        <v>136</v>
      </c>
      <c r="O877" t="s">
        <v>139</v>
      </c>
      <c r="P877" t="s">
        <v>1877</v>
      </c>
      <c r="Q877" t="s">
        <v>16069</v>
      </c>
      <c r="R877" t="s">
        <v>626</v>
      </c>
      <c r="S877">
        <v>1500</v>
      </c>
      <c r="T877" t="s">
        <v>1891</v>
      </c>
      <c r="U877" s="4">
        <v>45802.668182870373</v>
      </c>
      <c r="V877" t="str">
        <f>IFERROR(VLOOKUP(B877,#REF!,1,0),"")</f>
        <v/>
      </c>
      <c r="W877" t="str" cm="1">
        <f t="array" ref="W877">IFERROR(_xlfn.IFS(AND(V877="",X877&lt;&gt;"王园园组",X877&lt;&gt;"other"),K877,AND(V877="",X877="王园园组"),G877),"other")</f>
        <v>other</v>
      </c>
      <c r="X877" t="str" cm="1">
        <f t="array" ref="X877">IFERROR(_xlfn.IFS(AND(V877="",IFERROR(VLOOKUP(N877,#REF!,1,0),1)&lt;&gt;1),N877,AND(V877="",I877="王园园组"),"王园园组"),"other")</f>
        <v>other</v>
      </c>
      <c r="Y877">
        <f>IFERROR(_xlfn.XLOOKUP(MID(T877, FIND("#", SUBSTITUTE(T877, "-", "#", LEN(T877) - LEN(SUBSTITUTE(T877, "-", "")))) + 1, LEN(T877)),#REF!,#REF!),0)</f>
        <v>0</v>
      </c>
      <c r="Z877">
        <f>MONTH(续费明细实时[[#This Row],[success_time]])</f>
        <v>5</v>
      </c>
      <c r="AA877" s="8" t="e">
        <f>VLOOKUP(续费明细实时[[#This Row],[parent_user_id]],#REF!,27,0)</f>
        <v>#REF!</v>
      </c>
    </row>
    <row r="878" spans="1:27">
      <c r="A878" s="1">
        <v>45800</v>
      </c>
      <c r="B878" t="s">
        <v>13354</v>
      </c>
      <c r="C878" t="s">
        <v>13355</v>
      </c>
      <c r="D878" t="s">
        <v>548</v>
      </c>
      <c r="E878" t="s">
        <v>546</v>
      </c>
      <c r="F878">
        <v>60</v>
      </c>
      <c r="G878" t="s">
        <v>1929</v>
      </c>
      <c r="H878" t="s">
        <v>559</v>
      </c>
      <c r="I878" t="s">
        <v>1876</v>
      </c>
      <c r="J878">
        <v>10650</v>
      </c>
      <c r="K878" t="s">
        <v>220</v>
      </c>
      <c r="L878" t="s">
        <v>549</v>
      </c>
      <c r="M878" t="s">
        <v>550</v>
      </c>
      <c r="N878" t="s">
        <v>551</v>
      </c>
      <c r="O878" t="s">
        <v>145</v>
      </c>
      <c r="P878" t="s">
        <v>1877</v>
      </c>
      <c r="Q878" t="s">
        <v>13356</v>
      </c>
      <c r="R878" t="s">
        <v>626</v>
      </c>
      <c r="S878">
        <v>1500</v>
      </c>
      <c r="T878" t="s">
        <v>1891</v>
      </c>
      <c r="U878" s="4">
        <v>45800.618611111109</v>
      </c>
      <c r="V878" t="str">
        <f>IFERROR(VLOOKUP(B878,#REF!,1,0),"")</f>
        <v/>
      </c>
      <c r="W878" t="str" cm="1">
        <f t="array" ref="W878">IFERROR(_xlfn.IFS(AND(V878="",X878&lt;&gt;"王园园组",X878&lt;&gt;"other"),K878,AND(V878="",X878="王园园组"),G878),"other")</f>
        <v>other</v>
      </c>
      <c r="X878" t="str" cm="1">
        <f t="array" ref="X878">IFERROR(_xlfn.IFS(AND(V878="",IFERROR(VLOOKUP(N878,#REF!,1,0),1)&lt;&gt;1),N878,AND(V878="",I878="王园园组"),"王园园组"),"other")</f>
        <v>other</v>
      </c>
      <c r="Y878">
        <f>IFERROR(_xlfn.XLOOKUP(MID(T878, FIND("#", SUBSTITUTE(T878, "-", "#", LEN(T878) - LEN(SUBSTITUTE(T878, "-", "")))) + 1, LEN(T878)),#REF!,#REF!),0)</f>
        <v>0</v>
      </c>
      <c r="Z878">
        <f>MONTH(续费明细实时[[#This Row],[success_time]])</f>
        <v>5</v>
      </c>
      <c r="AA878" s="8" t="e">
        <f>VLOOKUP(续费明细实时[[#This Row],[parent_user_id]],#REF!,27,0)</f>
        <v>#REF!</v>
      </c>
    </row>
    <row r="879" spans="1:27">
      <c r="A879" s="1">
        <v>45789</v>
      </c>
      <c r="B879" t="s">
        <v>11738</v>
      </c>
      <c r="C879" t="s">
        <v>11739</v>
      </c>
      <c r="D879" t="s">
        <v>548</v>
      </c>
      <c r="E879" t="s">
        <v>546</v>
      </c>
      <c r="F879">
        <v>48</v>
      </c>
      <c r="G879" t="s">
        <v>1909</v>
      </c>
      <c r="H879" t="s">
        <v>559</v>
      </c>
      <c r="I879" t="s">
        <v>1876</v>
      </c>
      <c r="J879">
        <v>11346</v>
      </c>
      <c r="K879" t="s">
        <v>319</v>
      </c>
      <c r="L879" t="s">
        <v>549</v>
      </c>
      <c r="M879" t="s">
        <v>550</v>
      </c>
      <c r="N879" t="s">
        <v>616</v>
      </c>
      <c r="O879" t="s">
        <v>314</v>
      </c>
      <c r="P879" t="s">
        <v>1877</v>
      </c>
      <c r="Q879" t="s">
        <v>11740</v>
      </c>
      <c r="R879" t="s">
        <v>626</v>
      </c>
      <c r="S879">
        <v>1598</v>
      </c>
      <c r="T879" t="s">
        <v>571</v>
      </c>
      <c r="U879" s="4">
        <v>45789.838495370372</v>
      </c>
      <c r="V879" t="str">
        <f>IFERROR(VLOOKUP(B879,#REF!,1,0),"")</f>
        <v/>
      </c>
      <c r="W879" t="str" cm="1">
        <f t="array" ref="W879">IFERROR(_xlfn.IFS(AND(V879="",X879&lt;&gt;"王园园组",X879&lt;&gt;"other"),K879,AND(V879="",X879="王园园组"),G879),"other")</f>
        <v>other</v>
      </c>
      <c r="X879" t="str" cm="1">
        <f t="array" ref="X879">IFERROR(_xlfn.IFS(AND(V879="",IFERROR(VLOOKUP(N879,#REF!,1,0),1)&lt;&gt;1),N879,AND(V879="",I879="王园园组"),"王园园组"),"other")</f>
        <v>other</v>
      </c>
      <c r="Y879">
        <f>IFERROR(_xlfn.XLOOKUP(MID(T879, FIND("#", SUBSTITUTE(T879, "-", "#", LEN(T879) - LEN(SUBSTITUTE(T879, "-", "")))) + 1, LEN(T879)),#REF!,#REF!),0)</f>
        <v>0</v>
      </c>
      <c r="Z879">
        <f>MONTH(续费明细实时[[#This Row],[success_time]])</f>
        <v>5</v>
      </c>
      <c r="AA879" s="8" t="e">
        <f>VLOOKUP(续费明细实时[[#This Row],[parent_user_id]],#REF!,27,0)</f>
        <v>#REF!</v>
      </c>
    </row>
    <row r="880" spans="1:27">
      <c r="A880" s="1">
        <v>45788</v>
      </c>
      <c r="B880" t="s">
        <v>8868</v>
      </c>
      <c r="C880" t="s">
        <v>8869</v>
      </c>
      <c r="D880" t="s">
        <v>695</v>
      </c>
      <c r="E880" t="s">
        <v>546</v>
      </c>
      <c r="F880">
        <v>60</v>
      </c>
      <c r="G880" t="s">
        <v>1917</v>
      </c>
      <c r="H880" t="s">
        <v>559</v>
      </c>
      <c r="I880" t="s">
        <v>1876</v>
      </c>
      <c r="J880">
        <v>11161</v>
      </c>
      <c r="K880" t="s">
        <v>235</v>
      </c>
      <c r="L880" t="s">
        <v>549</v>
      </c>
      <c r="M880" t="s">
        <v>550</v>
      </c>
      <c r="N880" t="s">
        <v>551</v>
      </c>
      <c r="O880" t="s">
        <v>141</v>
      </c>
      <c r="P880" t="s">
        <v>1877</v>
      </c>
      <c r="Q880" t="s">
        <v>8870</v>
      </c>
      <c r="R880" t="s">
        <v>626</v>
      </c>
      <c r="S880">
        <v>1571.919856</v>
      </c>
      <c r="T880" t="s">
        <v>1891</v>
      </c>
      <c r="U880" s="4">
        <v>45788.806689814817</v>
      </c>
      <c r="V880" t="str">
        <f>IFERROR(VLOOKUP(B880,#REF!,1,0),"")</f>
        <v/>
      </c>
      <c r="W880" t="str" cm="1">
        <f t="array" ref="W880">IFERROR(_xlfn.IFS(AND(V880="",X880&lt;&gt;"王园园组",X880&lt;&gt;"other"),K880,AND(V880="",X880="王园园组"),G880),"other")</f>
        <v>other</v>
      </c>
      <c r="X880" t="str" cm="1">
        <f t="array" ref="X880">IFERROR(_xlfn.IFS(AND(V880="",IFERROR(VLOOKUP(N880,#REF!,1,0),1)&lt;&gt;1),N880,AND(V880="",I880="王园园组"),"王园园组"),"other")</f>
        <v>other</v>
      </c>
      <c r="Y880">
        <f>IFERROR(_xlfn.XLOOKUP(MID(T880, FIND("#", SUBSTITUTE(T880, "-", "#", LEN(T880) - LEN(SUBSTITUTE(T880, "-", "")))) + 1, LEN(T880)),#REF!,#REF!),0)</f>
        <v>0</v>
      </c>
      <c r="Z880">
        <f>MONTH(续费明细实时[[#This Row],[success_time]])</f>
        <v>5</v>
      </c>
      <c r="AA880" s="8" t="e">
        <f>VLOOKUP(续费明细实时[[#This Row],[parent_user_id]],#REF!,27,0)</f>
        <v>#REF!</v>
      </c>
    </row>
    <row r="881" spans="1:27">
      <c r="A881" s="1">
        <v>45796</v>
      </c>
      <c r="B881" t="s">
        <v>13297</v>
      </c>
      <c r="C881" t="s">
        <v>13298</v>
      </c>
      <c r="D881" t="s">
        <v>548</v>
      </c>
      <c r="E881" t="s">
        <v>546</v>
      </c>
      <c r="F881">
        <v>120</v>
      </c>
      <c r="G881" t="s">
        <v>2005</v>
      </c>
      <c r="H881" t="s">
        <v>559</v>
      </c>
      <c r="I881" t="s">
        <v>1876</v>
      </c>
      <c r="J881">
        <v>17750</v>
      </c>
      <c r="K881" t="s">
        <v>262</v>
      </c>
      <c r="L881" t="s">
        <v>549</v>
      </c>
      <c r="M881" t="s">
        <v>550</v>
      </c>
      <c r="N881" t="s">
        <v>136</v>
      </c>
      <c r="O881" t="s">
        <v>147</v>
      </c>
      <c r="P881" t="s">
        <v>1877</v>
      </c>
      <c r="Q881" t="s">
        <v>13299</v>
      </c>
      <c r="R881" t="s">
        <v>626</v>
      </c>
      <c r="S881">
        <v>2500</v>
      </c>
      <c r="T881" t="s">
        <v>1896</v>
      </c>
      <c r="U881" s="4">
        <v>45796.413888888892</v>
      </c>
      <c r="V881" t="str">
        <f>IFERROR(VLOOKUP(B881,#REF!,1,0),"")</f>
        <v/>
      </c>
      <c r="W881" t="str" cm="1">
        <f t="array" ref="W881">IFERROR(_xlfn.IFS(AND(V881="",X881&lt;&gt;"王园园组",X881&lt;&gt;"other"),K881,AND(V881="",X881="王园园组"),G881),"other")</f>
        <v>other</v>
      </c>
      <c r="X881" t="str" cm="1">
        <f t="array" ref="X881">IFERROR(_xlfn.IFS(AND(V881="",IFERROR(VLOOKUP(N881,#REF!,1,0),1)&lt;&gt;1),N881,AND(V881="",I881="王园园组"),"王园园组"),"other")</f>
        <v>other</v>
      </c>
      <c r="Y881">
        <f>IFERROR(_xlfn.XLOOKUP(MID(T881, FIND("#", SUBSTITUTE(T881, "-", "#", LEN(T881) - LEN(SUBSTITUTE(T881, "-", "")))) + 1, LEN(T881)),#REF!,#REF!),0)</f>
        <v>0</v>
      </c>
      <c r="Z881">
        <f>MONTH(续费明细实时[[#This Row],[success_time]])</f>
        <v>5</v>
      </c>
      <c r="AA881" s="8" t="e">
        <f>VLOOKUP(续费明细实时[[#This Row],[parent_user_id]],#REF!,27,0)</f>
        <v>#REF!</v>
      </c>
    </row>
    <row r="882" spans="1:27">
      <c r="A882" s="1">
        <v>45804</v>
      </c>
      <c r="B882" t="s">
        <v>29780</v>
      </c>
      <c r="C882" t="s">
        <v>29781</v>
      </c>
      <c r="D882" t="s">
        <v>695</v>
      </c>
      <c r="E882" t="s">
        <v>546</v>
      </c>
      <c r="F882">
        <v>120</v>
      </c>
      <c r="G882" t="s">
        <v>2079</v>
      </c>
      <c r="H882" t="s">
        <v>559</v>
      </c>
      <c r="I882" t="s">
        <v>1876</v>
      </c>
      <c r="J882">
        <v>18750</v>
      </c>
      <c r="K882" t="s">
        <v>237</v>
      </c>
      <c r="L882" t="s">
        <v>549</v>
      </c>
      <c r="M882" t="s">
        <v>550</v>
      </c>
      <c r="N882" t="s">
        <v>551</v>
      </c>
      <c r="O882" t="s">
        <v>141</v>
      </c>
      <c r="P882" t="s">
        <v>1877</v>
      </c>
      <c r="Q882" t="s">
        <v>29782</v>
      </c>
      <c r="R882" t="s">
        <v>626</v>
      </c>
      <c r="S882">
        <v>2640.8253580000001</v>
      </c>
      <c r="T882" t="s">
        <v>1896</v>
      </c>
      <c r="U882" s="4">
        <v>45804.522164351853</v>
      </c>
      <c r="V882" t="str">
        <f>IFERROR(VLOOKUP(B882,#REF!,1,0),"")</f>
        <v/>
      </c>
      <c r="W882" t="str" cm="1">
        <f t="array" ref="W882">IFERROR(_xlfn.IFS(AND(V882="",X882&lt;&gt;"王园园组",X882&lt;&gt;"other"),K882,AND(V882="",X882="王园园组"),G882),"other")</f>
        <v>other</v>
      </c>
      <c r="X882" t="str" cm="1">
        <f t="array" ref="X882">IFERROR(_xlfn.IFS(AND(V882="",IFERROR(VLOOKUP(N882,#REF!,1,0),1)&lt;&gt;1),N882,AND(V882="",I882="王园园组"),"王园园组"),"other")</f>
        <v>other</v>
      </c>
      <c r="Y882">
        <f>IFERROR(_xlfn.XLOOKUP(MID(T882, FIND("#", SUBSTITUTE(T882, "-", "#", LEN(T882) - LEN(SUBSTITUTE(T882, "-", "")))) + 1, LEN(T882)),#REF!,#REF!),0)</f>
        <v>0</v>
      </c>
      <c r="Z882">
        <f>MONTH(续费明细实时[[#This Row],[success_time]])</f>
        <v>5</v>
      </c>
      <c r="AA882" s="8" t="e">
        <f>VLOOKUP(续费明细实时[[#This Row],[parent_user_id]],#REF!,27,0)</f>
        <v>#REF!</v>
      </c>
    </row>
    <row r="883" spans="1:27" hidden="1">
      <c r="A883" s="1">
        <v>45787</v>
      </c>
      <c r="B883" t="s">
        <v>2197</v>
      </c>
      <c r="C883" t="s">
        <v>2198</v>
      </c>
      <c r="D883" t="s">
        <v>548</v>
      </c>
      <c r="E883" t="s">
        <v>1959</v>
      </c>
      <c r="F883">
        <v>24</v>
      </c>
      <c r="G883" t="s">
        <v>1909</v>
      </c>
      <c r="H883" t="s">
        <v>559</v>
      </c>
      <c r="I883" t="s">
        <v>1876</v>
      </c>
      <c r="J883">
        <v>5964</v>
      </c>
      <c r="K883" t="s">
        <v>2199</v>
      </c>
      <c r="L883" t="s">
        <v>878</v>
      </c>
      <c r="M883" t="s">
        <v>409</v>
      </c>
      <c r="N883" t="s">
        <v>412</v>
      </c>
      <c r="O883" t="s">
        <v>412</v>
      </c>
      <c r="P883" t="s">
        <v>1877</v>
      </c>
      <c r="Q883" t="s">
        <v>2200</v>
      </c>
      <c r="R883" t="s">
        <v>626</v>
      </c>
      <c r="S883">
        <v>840</v>
      </c>
      <c r="T883" t="s">
        <v>2201</v>
      </c>
      <c r="U883" s="4">
        <v>45787.097256944442</v>
      </c>
      <c r="V883" t="str">
        <f>IFERROR(VLOOKUP(B883,#REF!,1,0),"")</f>
        <v/>
      </c>
      <c r="W883" t="str" cm="1">
        <f t="array" ref="W883">IFERROR(_xlfn.IFS(AND(V883="",X883&lt;&gt;"王园园组",X883&lt;&gt;"other"),K883,AND(V883="",X883="王园园组"),G883),"other")</f>
        <v>other</v>
      </c>
      <c r="X883" t="str" cm="1">
        <f t="array" ref="X883">IFERROR(_xlfn.IFS(AND(V883="",IFERROR(VLOOKUP(N883,#REF!,1,0),1)&lt;&gt;1),N883,AND(V883="",I883="王园园组"),"王园园组"),"other")</f>
        <v>other</v>
      </c>
      <c r="Y883">
        <f>IFERROR(_xlfn.XLOOKUP(MID(T883, FIND("#", SUBSTITUTE(T883, "-", "#", LEN(T883) - LEN(SUBSTITUTE(T883, "-", "")))) + 1, LEN(T883)),#REF!,#REF!),0)</f>
        <v>0</v>
      </c>
      <c r="Z883">
        <f>MONTH(续费明细实时[[#This Row],[success_time]])</f>
        <v>5</v>
      </c>
      <c r="AA883" s="8" t="e">
        <f>VLOOKUP(续费明细实时[[#This Row],[parent_user_id]],#REF!,27,0)</f>
        <v>#REF!</v>
      </c>
    </row>
    <row r="884" spans="1:27">
      <c r="A884" s="1">
        <v>45796</v>
      </c>
      <c r="B884" t="s">
        <v>17079</v>
      </c>
      <c r="C884" t="s">
        <v>17080</v>
      </c>
      <c r="D884" t="s">
        <v>578</v>
      </c>
      <c r="E884" t="s">
        <v>546</v>
      </c>
      <c r="F884">
        <v>120</v>
      </c>
      <c r="G884" t="s">
        <v>1917</v>
      </c>
      <c r="H884" t="s">
        <v>559</v>
      </c>
      <c r="I884" t="s">
        <v>1876</v>
      </c>
      <c r="J884">
        <v>17750</v>
      </c>
      <c r="K884" t="s">
        <v>267</v>
      </c>
      <c r="L884" t="s">
        <v>549</v>
      </c>
      <c r="M884" t="s">
        <v>550</v>
      </c>
      <c r="N884" t="s">
        <v>136</v>
      </c>
      <c r="O884" t="s">
        <v>264</v>
      </c>
      <c r="P884" t="s">
        <v>1877</v>
      </c>
      <c r="Q884" t="s">
        <v>17081</v>
      </c>
      <c r="R884" t="s">
        <v>626</v>
      </c>
      <c r="S884">
        <v>2500</v>
      </c>
      <c r="T884" t="s">
        <v>1896</v>
      </c>
      <c r="U884" s="4">
        <v>45796.813402777778</v>
      </c>
      <c r="V884" t="str">
        <f>IFERROR(VLOOKUP(B884,#REF!,1,0),"")</f>
        <v/>
      </c>
      <c r="W884" t="str" cm="1">
        <f t="array" ref="W884">IFERROR(_xlfn.IFS(AND(V884="",X884&lt;&gt;"王园园组",X884&lt;&gt;"other"),K884,AND(V884="",X884="王园园组"),G884),"other")</f>
        <v>other</v>
      </c>
      <c r="X884" t="str" cm="1">
        <f t="array" ref="X884">IFERROR(_xlfn.IFS(AND(V884="",IFERROR(VLOOKUP(N884,#REF!,1,0),1)&lt;&gt;1),N884,AND(V884="",I884="王园园组"),"王园园组"),"other")</f>
        <v>other</v>
      </c>
      <c r="Y884">
        <f>IFERROR(_xlfn.XLOOKUP(MID(T884, FIND("#", SUBSTITUTE(T884, "-", "#", LEN(T884) - LEN(SUBSTITUTE(T884, "-", "")))) + 1, LEN(T884)),#REF!,#REF!),0)</f>
        <v>0</v>
      </c>
      <c r="Z884">
        <f>MONTH(续费明细实时[[#This Row],[success_time]])</f>
        <v>5</v>
      </c>
      <c r="AA884" s="8" t="e">
        <f>VLOOKUP(续费明细实时[[#This Row],[parent_user_id]],#REF!,27,0)</f>
        <v>#REF!</v>
      </c>
    </row>
    <row r="885" spans="1:27">
      <c r="A885" s="1">
        <v>45801</v>
      </c>
      <c r="B885" t="s">
        <v>17085</v>
      </c>
      <c r="C885" t="s">
        <v>17086</v>
      </c>
      <c r="D885" t="s">
        <v>548</v>
      </c>
      <c r="E885" t="s">
        <v>546</v>
      </c>
      <c r="F885">
        <v>60</v>
      </c>
      <c r="G885" t="s">
        <v>1978</v>
      </c>
      <c r="H885" t="s">
        <v>559</v>
      </c>
      <c r="I885" t="s">
        <v>1876</v>
      </c>
      <c r="J885">
        <v>10970</v>
      </c>
      <c r="K885" t="s">
        <v>245</v>
      </c>
      <c r="L885" t="s">
        <v>549</v>
      </c>
      <c r="M885" t="s">
        <v>550</v>
      </c>
      <c r="N885" t="s">
        <v>551</v>
      </c>
      <c r="O885" t="s">
        <v>242</v>
      </c>
      <c r="P885" t="s">
        <v>1877</v>
      </c>
      <c r="Q885" t="s">
        <v>17087</v>
      </c>
      <c r="R885" t="s">
        <v>626</v>
      </c>
      <c r="S885">
        <v>1545</v>
      </c>
      <c r="T885" t="s">
        <v>1891</v>
      </c>
      <c r="U885" s="4">
        <v>45801.312013888892</v>
      </c>
      <c r="V885" t="str">
        <f>IFERROR(VLOOKUP(B885,#REF!,1,0),"")</f>
        <v/>
      </c>
      <c r="W885" t="str" cm="1">
        <f t="array" ref="W885">IFERROR(_xlfn.IFS(AND(V885="",X885&lt;&gt;"王园园组",X885&lt;&gt;"other"),K885,AND(V885="",X885="王园园组"),G885),"other")</f>
        <v>other</v>
      </c>
      <c r="X885" t="str" cm="1">
        <f t="array" ref="X885">IFERROR(_xlfn.IFS(AND(V885="",IFERROR(VLOOKUP(N885,#REF!,1,0),1)&lt;&gt;1),N885,AND(V885="",I885="王园园组"),"王园园组"),"other")</f>
        <v>other</v>
      </c>
      <c r="Y885">
        <f>IFERROR(_xlfn.XLOOKUP(MID(T885, FIND("#", SUBSTITUTE(T885, "-", "#", LEN(T885) - LEN(SUBSTITUTE(T885, "-", "")))) + 1, LEN(T885)),#REF!,#REF!),0)</f>
        <v>0</v>
      </c>
      <c r="Z885">
        <f>MONTH(续费明细实时[[#This Row],[success_time]])</f>
        <v>5</v>
      </c>
      <c r="AA885" s="8" t="e">
        <f>VLOOKUP(续费明细实时[[#This Row],[parent_user_id]],#REF!,27,0)</f>
        <v>#REF!</v>
      </c>
    </row>
    <row r="886" spans="1:27">
      <c r="A886" s="1">
        <v>45789</v>
      </c>
      <c r="B886" t="s">
        <v>10923</v>
      </c>
      <c r="C886" t="s">
        <v>10924</v>
      </c>
      <c r="D886" t="s">
        <v>548</v>
      </c>
      <c r="E886" t="s">
        <v>546</v>
      </c>
      <c r="F886">
        <v>240</v>
      </c>
      <c r="G886" t="s">
        <v>1883</v>
      </c>
      <c r="H886" t="s">
        <v>559</v>
      </c>
      <c r="I886" t="s">
        <v>1876</v>
      </c>
      <c r="J886">
        <v>31950</v>
      </c>
      <c r="K886" t="s">
        <v>203</v>
      </c>
      <c r="L886" t="s">
        <v>549</v>
      </c>
      <c r="M886" t="s">
        <v>550</v>
      </c>
      <c r="N886" t="s">
        <v>551</v>
      </c>
      <c r="O886" t="s">
        <v>149</v>
      </c>
      <c r="P886" t="s">
        <v>1877</v>
      </c>
      <c r="Q886" t="s">
        <v>10925</v>
      </c>
      <c r="R886" t="s">
        <v>626</v>
      </c>
      <c r="S886">
        <v>4500</v>
      </c>
      <c r="T886" t="s">
        <v>1931</v>
      </c>
      <c r="U886" s="4">
        <v>45789.487002314818</v>
      </c>
      <c r="V886" t="str">
        <f>IFERROR(VLOOKUP(B886,#REF!,1,0),"")</f>
        <v/>
      </c>
      <c r="W886" t="str" cm="1">
        <f t="array" ref="W886">IFERROR(_xlfn.IFS(AND(V886="",X886&lt;&gt;"王园园组",X886&lt;&gt;"other"),K886,AND(V886="",X886="王园园组"),G886),"other")</f>
        <v>other</v>
      </c>
      <c r="X886" t="str" cm="1">
        <f t="array" ref="X886">IFERROR(_xlfn.IFS(AND(V886="",IFERROR(VLOOKUP(N886,#REF!,1,0),1)&lt;&gt;1),N886,AND(V886="",I886="王园园组"),"王园园组"),"other")</f>
        <v>other</v>
      </c>
      <c r="Y886">
        <f>IFERROR(_xlfn.XLOOKUP(MID(T886, FIND("#", SUBSTITUTE(T886, "-", "#", LEN(T886) - LEN(SUBSTITUTE(T886, "-", "")))) + 1, LEN(T886)),#REF!,#REF!),0)</f>
        <v>0</v>
      </c>
      <c r="Z886">
        <f>MONTH(续费明细实时[[#This Row],[success_time]])</f>
        <v>5</v>
      </c>
      <c r="AA886" s="8" t="e">
        <f>VLOOKUP(续费明细实时[[#This Row],[parent_user_id]],#REF!,27,0)</f>
        <v>#REF!</v>
      </c>
    </row>
    <row r="887" spans="1:27">
      <c r="A887" s="1">
        <v>45799</v>
      </c>
      <c r="B887" t="s">
        <v>17088</v>
      </c>
      <c r="C887" t="s">
        <v>17089</v>
      </c>
      <c r="D887" t="s">
        <v>695</v>
      </c>
      <c r="E887" t="s">
        <v>1102</v>
      </c>
      <c r="F887">
        <v>120</v>
      </c>
      <c r="G887" t="s">
        <v>364</v>
      </c>
      <c r="H887" t="s">
        <v>559</v>
      </c>
      <c r="I887" t="s">
        <v>163</v>
      </c>
      <c r="J887">
        <v>9940</v>
      </c>
      <c r="K887" t="s">
        <v>364</v>
      </c>
      <c r="L887" t="s">
        <v>549</v>
      </c>
      <c r="M887" t="s">
        <v>559</v>
      </c>
      <c r="N887" t="s">
        <v>163</v>
      </c>
      <c r="O887" t="s">
        <v>473</v>
      </c>
      <c r="P887" t="s">
        <v>1877</v>
      </c>
      <c r="Q887" t="s">
        <v>17090</v>
      </c>
      <c r="R887" t="s">
        <v>626</v>
      </c>
      <c r="S887">
        <v>1400</v>
      </c>
      <c r="T887" t="s">
        <v>1902</v>
      </c>
      <c r="U887" s="4">
        <v>45799.738275462965</v>
      </c>
      <c r="V887" t="str">
        <f>IFERROR(VLOOKUP(B887,#REF!,1,0),"")</f>
        <v/>
      </c>
      <c r="W887" t="str" cm="1">
        <f t="array" ref="W887">IFERROR(_xlfn.IFS(AND(V887="",X887&lt;&gt;"王园园组",X887&lt;&gt;"other"),K887,AND(V887="",X887="王园园组"),G887),"other")</f>
        <v>other</v>
      </c>
      <c r="X887" t="str" cm="1">
        <f t="array" ref="X887">IFERROR(_xlfn.IFS(AND(V887="",IFERROR(VLOOKUP(N887,#REF!,1,0),1)&lt;&gt;1),N887,AND(V887="",I887="王园园组"),"王园园组"),"other")</f>
        <v>other</v>
      </c>
      <c r="Y887">
        <f>IFERROR(_xlfn.XLOOKUP(MID(T887, FIND("#", SUBSTITUTE(T887, "-", "#", LEN(T887) - LEN(SUBSTITUTE(T887, "-", "")))) + 1, LEN(T887)),#REF!,#REF!),0)</f>
        <v>0</v>
      </c>
      <c r="Z887">
        <f>MONTH(续费明细实时[[#This Row],[success_time]])</f>
        <v>5</v>
      </c>
      <c r="AA887" s="8" t="e">
        <f>VLOOKUP(续费明细实时[[#This Row],[parent_user_id]],#REF!,27,0)</f>
        <v>#REF!</v>
      </c>
    </row>
    <row r="888" spans="1:27">
      <c r="A888" s="1">
        <v>45788</v>
      </c>
      <c r="B888" t="s">
        <v>9227</v>
      </c>
      <c r="C888" t="s">
        <v>9228</v>
      </c>
      <c r="D888" t="s">
        <v>548</v>
      </c>
      <c r="E888" t="s">
        <v>641</v>
      </c>
      <c r="F888">
        <v>100</v>
      </c>
      <c r="G888" t="s">
        <v>2031</v>
      </c>
      <c r="H888" t="s">
        <v>559</v>
      </c>
      <c r="I888" t="s">
        <v>1876</v>
      </c>
      <c r="J888">
        <v>7952</v>
      </c>
      <c r="K888" t="s">
        <v>183</v>
      </c>
      <c r="L888" t="s">
        <v>549</v>
      </c>
      <c r="M888" t="s">
        <v>559</v>
      </c>
      <c r="N888" t="s">
        <v>469</v>
      </c>
      <c r="O888" t="s">
        <v>180</v>
      </c>
      <c r="P888" t="s">
        <v>1877</v>
      </c>
      <c r="Q888" t="s">
        <v>9229</v>
      </c>
      <c r="R888" t="s">
        <v>626</v>
      </c>
      <c r="S888">
        <v>1120</v>
      </c>
      <c r="T888" t="s">
        <v>2400</v>
      </c>
      <c r="U888" s="4">
        <v>45788.963541666664</v>
      </c>
      <c r="V888" t="str">
        <f>IFERROR(VLOOKUP(B888,#REF!,1,0),"")</f>
        <v/>
      </c>
      <c r="W888" t="str" cm="1">
        <f t="array" ref="W888">IFERROR(_xlfn.IFS(AND(V888="",X888&lt;&gt;"王园园组",X888&lt;&gt;"other"),K888,AND(V888="",X888="王园园组"),G888),"other")</f>
        <v>other</v>
      </c>
      <c r="X888" t="str" cm="1">
        <f t="array" ref="X888">IFERROR(_xlfn.IFS(AND(V888="",IFERROR(VLOOKUP(N888,#REF!,1,0),1)&lt;&gt;1),N888,AND(V888="",I888="王园园组"),"王园园组"),"other")</f>
        <v>other</v>
      </c>
      <c r="Y888">
        <f>IFERROR(_xlfn.XLOOKUP(MID(T888, FIND("#", SUBSTITUTE(T888, "-", "#", LEN(T888) - LEN(SUBSTITUTE(T888, "-", "")))) + 1, LEN(T888)),#REF!,#REF!),0)</f>
        <v>0</v>
      </c>
      <c r="Z888">
        <f>MONTH(续费明细实时[[#This Row],[success_time]])</f>
        <v>5</v>
      </c>
      <c r="AA888" s="8" t="e">
        <f>VLOOKUP(续费明细实时[[#This Row],[parent_user_id]],#REF!,27,0)</f>
        <v>#REF!</v>
      </c>
    </row>
    <row r="889" spans="1:27">
      <c r="A889" s="1">
        <v>45789</v>
      </c>
      <c r="B889" t="s">
        <v>11851</v>
      </c>
      <c r="C889" t="s">
        <v>11852</v>
      </c>
      <c r="D889" t="s">
        <v>548</v>
      </c>
      <c r="E889" t="s">
        <v>1882</v>
      </c>
      <c r="F889">
        <v>4</v>
      </c>
      <c r="G889" t="s">
        <v>1909</v>
      </c>
      <c r="H889" t="s">
        <v>559</v>
      </c>
      <c r="I889" t="s">
        <v>1876</v>
      </c>
      <c r="J889">
        <v>454</v>
      </c>
      <c r="K889" t="s">
        <v>319</v>
      </c>
      <c r="L889" t="s">
        <v>549</v>
      </c>
      <c r="M889" t="s">
        <v>550</v>
      </c>
      <c r="N889" t="s">
        <v>616</v>
      </c>
      <c r="O889" t="s">
        <v>314</v>
      </c>
      <c r="P889" t="s">
        <v>1877</v>
      </c>
      <c r="Q889" t="s">
        <v>11853</v>
      </c>
      <c r="R889" t="s">
        <v>626</v>
      </c>
      <c r="S889">
        <v>63.92</v>
      </c>
      <c r="T889" t="s">
        <v>2455</v>
      </c>
      <c r="U889" s="4">
        <v>45789.70921296296</v>
      </c>
      <c r="V889" t="str">
        <f>IFERROR(VLOOKUP(B889,#REF!,1,0),"")</f>
        <v/>
      </c>
      <c r="W889" t="str" cm="1">
        <f t="array" ref="W889">IFERROR(_xlfn.IFS(AND(V889="",X889&lt;&gt;"王园园组",X889&lt;&gt;"other"),K889,AND(V889="",X889="王园园组"),G889),"other")</f>
        <v>other</v>
      </c>
      <c r="X889" t="str" cm="1">
        <f t="array" ref="X889">IFERROR(_xlfn.IFS(AND(V889="",IFERROR(VLOOKUP(N889,#REF!,1,0),1)&lt;&gt;1),N889,AND(V889="",I889="王园园组"),"王园园组"),"other")</f>
        <v>other</v>
      </c>
      <c r="Y889">
        <f>IFERROR(_xlfn.XLOOKUP(MID(T889, FIND("#", SUBSTITUTE(T889, "-", "#", LEN(T889) - LEN(SUBSTITUTE(T889, "-", "")))) + 1, LEN(T889)),#REF!,#REF!),0)</f>
        <v>0</v>
      </c>
      <c r="Z889">
        <f>MONTH(续费明细实时[[#This Row],[success_time]])</f>
        <v>5</v>
      </c>
      <c r="AA889" s="8" t="e">
        <f>VLOOKUP(续费明细实时[[#This Row],[parent_user_id]],#REF!,27,0)</f>
        <v>#REF!</v>
      </c>
    </row>
    <row r="890" spans="1:27">
      <c r="A890" s="1">
        <v>45804</v>
      </c>
      <c r="B890" t="s">
        <v>29783</v>
      </c>
      <c r="C890" t="s">
        <v>29784</v>
      </c>
      <c r="D890" t="s">
        <v>548</v>
      </c>
      <c r="E890" t="s">
        <v>546</v>
      </c>
      <c r="F890">
        <v>60</v>
      </c>
      <c r="G890" t="s">
        <v>2031</v>
      </c>
      <c r="H890" t="s">
        <v>559</v>
      </c>
      <c r="I890" t="s">
        <v>1876</v>
      </c>
      <c r="J890">
        <v>10650</v>
      </c>
      <c r="K890" t="s">
        <v>206</v>
      </c>
      <c r="L890" t="s">
        <v>549</v>
      </c>
      <c r="M890" t="s">
        <v>550</v>
      </c>
      <c r="N890" t="s">
        <v>551</v>
      </c>
      <c r="O890" t="s">
        <v>149</v>
      </c>
      <c r="P890" t="s">
        <v>1877</v>
      </c>
      <c r="Q890" t="s">
        <v>29785</v>
      </c>
      <c r="R890" t="s">
        <v>626</v>
      </c>
      <c r="S890">
        <v>1500</v>
      </c>
      <c r="T890" t="s">
        <v>1891</v>
      </c>
      <c r="U890" s="4">
        <v>45804.543715277781</v>
      </c>
      <c r="V890" t="str">
        <f>IFERROR(VLOOKUP(B890,#REF!,1,0),"")</f>
        <v/>
      </c>
      <c r="W890" t="str" cm="1">
        <f t="array" ref="W890">IFERROR(_xlfn.IFS(AND(V890="",X890&lt;&gt;"王园园组",X890&lt;&gt;"other"),K890,AND(V890="",X890="王园园组"),G890),"other")</f>
        <v>other</v>
      </c>
      <c r="X890" t="str" cm="1">
        <f t="array" ref="X890">IFERROR(_xlfn.IFS(AND(V890="",IFERROR(VLOOKUP(N890,#REF!,1,0),1)&lt;&gt;1),N890,AND(V890="",I890="王园园组"),"王园园组"),"other")</f>
        <v>other</v>
      </c>
      <c r="Y890">
        <f>IFERROR(_xlfn.XLOOKUP(MID(T890, FIND("#", SUBSTITUTE(T890, "-", "#", LEN(T890) - LEN(SUBSTITUTE(T890, "-", "")))) + 1, LEN(T890)),#REF!,#REF!),0)</f>
        <v>0</v>
      </c>
      <c r="Z890">
        <f>MONTH(续费明细实时[[#This Row],[success_time]])</f>
        <v>5</v>
      </c>
      <c r="AA890" s="8" t="e">
        <f>VLOOKUP(续费明细实时[[#This Row],[parent_user_id]],#REF!,27,0)</f>
        <v>#REF!</v>
      </c>
    </row>
    <row r="891" spans="1:27" hidden="1">
      <c r="A891" s="1">
        <v>45778</v>
      </c>
      <c r="B891" t="s">
        <v>3057</v>
      </c>
      <c r="C891" t="s">
        <v>3058</v>
      </c>
      <c r="D891" t="s">
        <v>610</v>
      </c>
      <c r="E891" t="s">
        <v>546</v>
      </c>
      <c r="F891">
        <v>48</v>
      </c>
      <c r="G891" t="s">
        <v>2079</v>
      </c>
      <c r="H891" t="s">
        <v>559</v>
      </c>
      <c r="I891" t="s">
        <v>1876</v>
      </c>
      <c r="J891">
        <v>11472</v>
      </c>
      <c r="K891" t="s">
        <v>626</v>
      </c>
      <c r="L891" t="s">
        <v>649</v>
      </c>
      <c r="M891" t="s">
        <v>649</v>
      </c>
      <c r="N891" t="s">
        <v>649</v>
      </c>
      <c r="O891" t="s">
        <v>649</v>
      </c>
      <c r="P891" t="s">
        <v>1877</v>
      </c>
      <c r="Q891" t="s">
        <v>3059</v>
      </c>
      <c r="R891" t="s">
        <v>626</v>
      </c>
      <c r="S891">
        <v>1615.7347689999999</v>
      </c>
      <c r="T891" t="s">
        <v>1879</v>
      </c>
      <c r="U891" s="4">
        <v>45778.934641203705</v>
      </c>
      <c r="V891" t="str">
        <f>IFERROR(VLOOKUP(B891,#REF!,1,0),"")</f>
        <v/>
      </c>
      <c r="W891" t="str" cm="1">
        <f t="array" ref="W891">IFERROR(_xlfn.IFS(AND(V891="",X891&lt;&gt;"王园园组",X891&lt;&gt;"other"),K891,AND(V891="",X891="王园园组"),G891),"other")</f>
        <v>other</v>
      </c>
      <c r="X891" t="str" cm="1">
        <f t="array" ref="X891">IFERROR(_xlfn.IFS(AND(V891="",IFERROR(VLOOKUP(N891,#REF!,1,0),1)&lt;&gt;1),N891,AND(V891="",I891="王园园组"),"王园园组"),"other")</f>
        <v>other</v>
      </c>
      <c r="Y891">
        <f>IFERROR(_xlfn.XLOOKUP(MID(T891, FIND("#", SUBSTITUTE(T891, "-", "#", LEN(T891) - LEN(SUBSTITUTE(T891, "-", "")))) + 1, LEN(T891)),#REF!,#REF!),0)</f>
        <v>0</v>
      </c>
      <c r="Z891">
        <f>MONTH(续费明细实时[[#This Row],[success_time]])</f>
        <v>5</v>
      </c>
      <c r="AA891" s="8" t="e">
        <f>VLOOKUP(续费明细实时[[#This Row],[parent_user_id]],#REF!,27,0)</f>
        <v>#REF!</v>
      </c>
    </row>
    <row r="892" spans="1:27" hidden="1">
      <c r="A892" s="1">
        <v>45805</v>
      </c>
      <c r="B892" t="s">
        <v>29786</v>
      </c>
      <c r="C892" t="s">
        <v>29787</v>
      </c>
      <c r="D892" t="s">
        <v>548</v>
      </c>
      <c r="E892" t="s">
        <v>546</v>
      </c>
      <c r="F892">
        <v>60</v>
      </c>
      <c r="G892" t="s">
        <v>1883</v>
      </c>
      <c r="H892" t="s">
        <v>559</v>
      </c>
      <c r="I892" t="s">
        <v>1876</v>
      </c>
      <c r="J892">
        <v>10970</v>
      </c>
      <c r="K892" t="s">
        <v>626</v>
      </c>
      <c r="L892" t="s">
        <v>649</v>
      </c>
      <c r="M892" t="s">
        <v>649</v>
      </c>
      <c r="N892" t="s">
        <v>649</v>
      </c>
      <c r="O892" t="s">
        <v>649</v>
      </c>
      <c r="P892" t="s">
        <v>1877</v>
      </c>
      <c r="Q892" t="s">
        <v>29788</v>
      </c>
      <c r="R892" t="s">
        <v>626</v>
      </c>
      <c r="S892">
        <v>1545</v>
      </c>
      <c r="T892" t="s">
        <v>1891</v>
      </c>
      <c r="U892" s="4">
        <v>45805.321875000001</v>
      </c>
      <c r="V892" t="str">
        <f>IFERROR(VLOOKUP(B892,#REF!,1,0),"")</f>
        <v/>
      </c>
      <c r="W892" t="str" cm="1">
        <f t="array" ref="W892">IFERROR(_xlfn.IFS(AND(V892="",X892&lt;&gt;"王园园组",X892&lt;&gt;"other"),K892,AND(V892="",X892="王园园组"),G892),"other")</f>
        <v>other</v>
      </c>
      <c r="X892" t="str" cm="1">
        <f t="array" ref="X892">IFERROR(_xlfn.IFS(AND(V892="",IFERROR(VLOOKUP(N892,#REF!,1,0),1)&lt;&gt;1),N892,AND(V892="",I892="王园园组"),"王园园组"),"other")</f>
        <v>other</v>
      </c>
      <c r="Y892">
        <f>IFERROR(_xlfn.XLOOKUP(MID(T892, FIND("#", SUBSTITUTE(T892, "-", "#", LEN(T892) - LEN(SUBSTITUTE(T892, "-", "")))) + 1, LEN(T892)),#REF!,#REF!),0)</f>
        <v>0</v>
      </c>
      <c r="Z892">
        <f>MONTH(续费明细实时[[#This Row],[success_time]])</f>
        <v>5</v>
      </c>
      <c r="AA892" s="8" t="e">
        <f>VLOOKUP(续费明细实时[[#This Row],[parent_user_id]],#REF!,27,0)</f>
        <v>#REF!</v>
      </c>
    </row>
    <row r="893" spans="1:27">
      <c r="A893" s="1">
        <v>45803</v>
      </c>
      <c r="B893" t="s">
        <v>29789</v>
      </c>
      <c r="C893" t="s">
        <v>29790</v>
      </c>
      <c r="D893" t="s">
        <v>558</v>
      </c>
      <c r="E893" t="s">
        <v>546</v>
      </c>
      <c r="F893">
        <v>60</v>
      </c>
      <c r="G893" t="s">
        <v>339</v>
      </c>
      <c r="H893" t="s">
        <v>559</v>
      </c>
      <c r="I893" t="s">
        <v>504</v>
      </c>
      <c r="J893">
        <v>11831</v>
      </c>
      <c r="K893" t="s">
        <v>339</v>
      </c>
      <c r="L893" t="s">
        <v>549</v>
      </c>
      <c r="M893" t="s">
        <v>559</v>
      </c>
      <c r="N893" t="s">
        <v>504</v>
      </c>
      <c r="O893" t="s">
        <v>325</v>
      </c>
      <c r="P893" t="s">
        <v>1877</v>
      </c>
      <c r="Q893" t="s">
        <v>29791</v>
      </c>
      <c r="R893" t="s">
        <v>626</v>
      </c>
      <c r="S893">
        <v>1666.2741140000001</v>
      </c>
      <c r="T893" t="s">
        <v>1891</v>
      </c>
      <c r="U893" s="4">
        <v>45803.740300925929</v>
      </c>
      <c r="V893" t="str">
        <f>IFERROR(VLOOKUP(B893,#REF!,1,0),"")</f>
        <v/>
      </c>
      <c r="W893" t="str" cm="1">
        <f t="array" ref="W893">IFERROR(_xlfn.IFS(AND(V893="",X893&lt;&gt;"王园园组",X893&lt;&gt;"other"),K893,AND(V893="",X893="王园园组"),G893),"other")</f>
        <v>other</v>
      </c>
      <c r="X893" t="str" cm="1">
        <f t="array" ref="X893">IFERROR(_xlfn.IFS(AND(V893="",IFERROR(VLOOKUP(N893,#REF!,1,0),1)&lt;&gt;1),N893,AND(V893="",I893="王园园组"),"王园园组"),"other")</f>
        <v>other</v>
      </c>
      <c r="Y893">
        <f>IFERROR(_xlfn.XLOOKUP(MID(T893, FIND("#", SUBSTITUTE(T893, "-", "#", LEN(T893) - LEN(SUBSTITUTE(T893, "-", "")))) + 1, LEN(T893)),#REF!,#REF!),0)</f>
        <v>0</v>
      </c>
      <c r="Z893">
        <f>MONTH(续费明细实时[[#This Row],[success_time]])</f>
        <v>5</v>
      </c>
      <c r="AA893" s="8" t="e">
        <f>VLOOKUP(续费明细实时[[#This Row],[parent_user_id]],#REF!,27,0)</f>
        <v>#REF!</v>
      </c>
    </row>
    <row r="894" spans="1:27">
      <c r="A894" s="1">
        <v>45800</v>
      </c>
      <c r="B894" t="s">
        <v>17214</v>
      </c>
      <c r="C894" t="s">
        <v>17215</v>
      </c>
      <c r="D894" t="s">
        <v>632</v>
      </c>
      <c r="E894" t="s">
        <v>2273</v>
      </c>
      <c r="F894">
        <v>8</v>
      </c>
      <c r="G894" t="s">
        <v>1939</v>
      </c>
      <c r="H894" t="s">
        <v>559</v>
      </c>
      <c r="I894" t="s">
        <v>1876</v>
      </c>
      <c r="J894">
        <v>1988</v>
      </c>
      <c r="K894" t="s">
        <v>206</v>
      </c>
      <c r="L894" t="s">
        <v>549</v>
      </c>
      <c r="M894" t="s">
        <v>550</v>
      </c>
      <c r="N894" t="s">
        <v>551</v>
      </c>
      <c r="O894" t="s">
        <v>149</v>
      </c>
      <c r="P894" t="s">
        <v>1877</v>
      </c>
      <c r="Q894" t="s">
        <v>17216</v>
      </c>
      <c r="R894" t="s">
        <v>626</v>
      </c>
      <c r="S894">
        <v>280</v>
      </c>
      <c r="T894" t="s">
        <v>17217</v>
      </c>
      <c r="U894" s="4">
        <v>45800.540578703702</v>
      </c>
      <c r="V894" t="str">
        <f>IFERROR(VLOOKUP(B894,#REF!,1,0),"")</f>
        <v/>
      </c>
      <c r="W894" t="str" cm="1">
        <f t="array" ref="W894">IFERROR(_xlfn.IFS(AND(V894="",X894&lt;&gt;"王园园组",X894&lt;&gt;"other"),K894,AND(V894="",X894="王园园组"),G894),"other")</f>
        <v>other</v>
      </c>
      <c r="X894" t="str" cm="1">
        <f t="array" ref="X894">IFERROR(_xlfn.IFS(AND(V894="",IFERROR(VLOOKUP(N894,#REF!,1,0),1)&lt;&gt;1),N894,AND(V894="",I894="王园园组"),"王园园组"),"other")</f>
        <v>other</v>
      </c>
      <c r="Y894">
        <f>IFERROR(_xlfn.XLOOKUP(MID(T894, FIND("#", SUBSTITUTE(T894, "-", "#", LEN(T894) - LEN(SUBSTITUTE(T894, "-", "")))) + 1, LEN(T894)),#REF!,#REF!),0)</f>
        <v>0</v>
      </c>
      <c r="Z894">
        <f>MONTH(续费明细实时[[#This Row],[success_time]])</f>
        <v>5</v>
      </c>
      <c r="AA894" s="8" t="e">
        <f>VLOOKUP(续费明细实时[[#This Row],[parent_user_id]],#REF!,27,0)</f>
        <v>#REF!</v>
      </c>
    </row>
    <row r="895" spans="1:27">
      <c r="A895" s="1">
        <v>45799</v>
      </c>
      <c r="B895" t="s">
        <v>17130</v>
      </c>
      <c r="C895" t="s">
        <v>17131</v>
      </c>
      <c r="D895" t="s">
        <v>14609</v>
      </c>
      <c r="E895" t="s">
        <v>546</v>
      </c>
      <c r="F895">
        <v>120</v>
      </c>
      <c r="G895" t="s">
        <v>1994</v>
      </c>
      <c r="H895" t="s">
        <v>559</v>
      </c>
      <c r="I895" t="s">
        <v>1876</v>
      </c>
      <c r="J895">
        <v>17750</v>
      </c>
      <c r="K895" t="s">
        <v>210</v>
      </c>
      <c r="L895" t="s">
        <v>549</v>
      </c>
      <c r="M895" t="s">
        <v>550</v>
      </c>
      <c r="N895" t="s">
        <v>551</v>
      </c>
      <c r="O895" t="s">
        <v>149</v>
      </c>
      <c r="P895" t="s">
        <v>1877</v>
      </c>
      <c r="Q895" t="s">
        <v>17132</v>
      </c>
      <c r="R895" t="s">
        <v>626</v>
      </c>
      <c r="S895">
        <v>2500</v>
      </c>
      <c r="T895" t="s">
        <v>1896</v>
      </c>
      <c r="U895" s="4">
        <v>45799.649074074077</v>
      </c>
      <c r="V895" t="str">
        <f>IFERROR(VLOOKUP(B895,#REF!,1,0),"")</f>
        <v/>
      </c>
      <c r="W895" t="str" cm="1">
        <f t="array" ref="W895">IFERROR(_xlfn.IFS(AND(V895="",X895&lt;&gt;"王园园组",X895&lt;&gt;"other"),K895,AND(V895="",X895="王园园组"),G895),"other")</f>
        <v>other</v>
      </c>
      <c r="X895" t="str" cm="1">
        <f t="array" ref="X895">IFERROR(_xlfn.IFS(AND(V895="",IFERROR(VLOOKUP(N895,#REF!,1,0),1)&lt;&gt;1),N895,AND(V895="",I895="王园园组"),"王园园组"),"other")</f>
        <v>other</v>
      </c>
      <c r="Y895">
        <f>IFERROR(_xlfn.XLOOKUP(MID(T895, FIND("#", SUBSTITUTE(T895, "-", "#", LEN(T895) - LEN(SUBSTITUTE(T895, "-", "")))) + 1, LEN(T895)),#REF!,#REF!),0)</f>
        <v>0</v>
      </c>
      <c r="Z895">
        <f>MONTH(续费明细实时[[#This Row],[success_time]])</f>
        <v>5</v>
      </c>
      <c r="AA895" s="8" t="e">
        <f>VLOOKUP(续费明细实时[[#This Row],[parent_user_id]],#REF!,27,0)</f>
        <v>#REF!</v>
      </c>
    </row>
    <row r="896" spans="1:27">
      <c r="A896" s="1">
        <v>45789</v>
      </c>
      <c r="B896" t="s">
        <v>11854</v>
      </c>
      <c r="C896" t="s">
        <v>11855</v>
      </c>
      <c r="D896" t="s">
        <v>548</v>
      </c>
      <c r="E896" t="s">
        <v>546</v>
      </c>
      <c r="F896">
        <v>60</v>
      </c>
      <c r="G896" t="s">
        <v>1978</v>
      </c>
      <c r="H896" t="s">
        <v>559</v>
      </c>
      <c r="I896" t="s">
        <v>1876</v>
      </c>
      <c r="J896">
        <v>10650</v>
      </c>
      <c r="K896" t="s">
        <v>288</v>
      </c>
      <c r="L896" t="s">
        <v>549</v>
      </c>
      <c r="M896" t="s">
        <v>550</v>
      </c>
      <c r="N896" t="s">
        <v>136</v>
      </c>
      <c r="O896" t="s">
        <v>283</v>
      </c>
      <c r="P896" t="s">
        <v>1877</v>
      </c>
      <c r="Q896" t="s">
        <v>11856</v>
      </c>
      <c r="R896" t="s">
        <v>626</v>
      </c>
      <c r="S896">
        <v>1500</v>
      </c>
      <c r="T896" t="s">
        <v>1891</v>
      </c>
      <c r="U896" s="4">
        <v>45789.950960648152</v>
      </c>
      <c r="V896" t="str">
        <f>IFERROR(VLOOKUP(B896,#REF!,1,0),"")</f>
        <v/>
      </c>
      <c r="W896" t="str" cm="1">
        <f t="array" ref="W896">IFERROR(_xlfn.IFS(AND(V896="",X896&lt;&gt;"王园园组",X896&lt;&gt;"other"),K896,AND(V896="",X896="王园园组"),G896),"other")</f>
        <v>other</v>
      </c>
      <c r="X896" t="str" cm="1">
        <f t="array" ref="X896">IFERROR(_xlfn.IFS(AND(V896="",IFERROR(VLOOKUP(N896,#REF!,1,0),1)&lt;&gt;1),N896,AND(V896="",I896="王园园组"),"王园园组"),"other")</f>
        <v>other</v>
      </c>
      <c r="Y896">
        <f>IFERROR(_xlfn.XLOOKUP(MID(T896, FIND("#", SUBSTITUTE(T896, "-", "#", LEN(T896) - LEN(SUBSTITUTE(T896, "-", "")))) + 1, LEN(T896)),#REF!,#REF!),0)</f>
        <v>0</v>
      </c>
      <c r="Z896">
        <f>MONTH(续费明细实时[[#This Row],[success_time]])</f>
        <v>5</v>
      </c>
      <c r="AA896" s="8" t="e">
        <f>VLOOKUP(续费明细实时[[#This Row],[parent_user_id]],#REF!,27,0)</f>
        <v>#REF!</v>
      </c>
    </row>
    <row r="897" spans="1:27">
      <c r="A897" s="1">
        <v>45793</v>
      </c>
      <c r="B897" t="s">
        <v>17076</v>
      </c>
      <c r="C897" t="s">
        <v>17077</v>
      </c>
      <c r="D897" t="s">
        <v>548</v>
      </c>
      <c r="E897" t="s">
        <v>546</v>
      </c>
      <c r="F897">
        <v>120</v>
      </c>
      <c r="G897" t="s">
        <v>1894</v>
      </c>
      <c r="H897" t="s">
        <v>559</v>
      </c>
      <c r="I897" t="s">
        <v>1876</v>
      </c>
      <c r="J897">
        <v>17750</v>
      </c>
      <c r="K897" t="s">
        <v>284</v>
      </c>
      <c r="L897" t="s">
        <v>549</v>
      </c>
      <c r="M897" t="s">
        <v>550</v>
      </c>
      <c r="N897" t="s">
        <v>136</v>
      </c>
      <c r="O897" t="s">
        <v>283</v>
      </c>
      <c r="P897" t="s">
        <v>1877</v>
      </c>
      <c r="Q897" t="s">
        <v>17078</v>
      </c>
      <c r="R897" t="s">
        <v>626</v>
      </c>
      <c r="S897">
        <v>2500</v>
      </c>
      <c r="T897" t="s">
        <v>1896</v>
      </c>
      <c r="U897" s="4">
        <v>45793.363217592596</v>
      </c>
      <c r="V897" t="str">
        <f>IFERROR(VLOOKUP(B897,#REF!,1,0),"")</f>
        <v/>
      </c>
      <c r="W897" t="str" cm="1">
        <f t="array" ref="W897">IFERROR(_xlfn.IFS(AND(V897="",X897&lt;&gt;"王园园组",X897&lt;&gt;"other"),K897,AND(V897="",X897="王园园组"),G897),"other")</f>
        <v>other</v>
      </c>
      <c r="X897" t="str" cm="1">
        <f t="array" ref="X897">IFERROR(_xlfn.IFS(AND(V897="",IFERROR(VLOOKUP(N897,#REF!,1,0),1)&lt;&gt;1),N897,AND(V897="",I897="王园园组"),"王园园组"),"other")</f>
        <v>other</v>
      </c>
      <c r="Y897">
        <f>IFERROR(_xlfn.XLOOKUP(MID(T897, FIND("#", SUBSTITUTE(T897, "-", "#", LEN(T897) - LEN(SUBSTITUTE(T897, "-", "")))) + 1, LEN(T897)),#REF!,#REF!),0)</f>
        <v>0</v>
      </c>
      <c r="Z897">
        <f>MONTH(续费明细实时[[#This Row],[success_time]])</f>
        <v>5</v>
      </c>
      <c r="AA897" s="8" t="e">
        <f>VLOOKUP(续费明细实时[[#This Row],[parent_user_id]],#REF!,27,0)</f>
        <v>#REF!</v>
      </c>
    </row>
    <row r="898" spans="1:27">
      <c r="A898" s="1">
        <v>45781</v>
      </c>
      <c r="B898" t="s">
        <v>3060</v>
      </c>
      <c r="C898" t="s">
        <v>3061</v>
      </c>
      <c r="D898" t="s">
        <v>578</v>
      </c>
      <c r="E898" t="s">
        <v>1882</v>
      </c>
      <c r="F898">
        <v>72</v>
      </c>
      <c r="G898" t="s">
        <v>1946</v>
      </c>
      <c r="H898" t="s">
        <v>559</v>
      </c>
      <c r="I898" t="s">
        <v>1876</v>
      </c>
      <c r="J898">
        <v>8513</v>
      </c>
      <c r="K898" t="s">
        <v>233</v>
      </c>
      <c r="L898" t="s">
        <v>549</v>
      </c>
      <c r="M898" t="s">
        <v>550</v>
      </c>
      <c r="N898" t="s">
        <v>551</v>
      </c>
      <c r="O898" t="s">
        <v>141</v>
      </c>
      <c r="P898" t="s">
        <v>1877</v>
      </c>
      <c r="Q898" t="s">
        <v>3062</v>
      </c>
      <c r="R898" t="s">
        <v>626</v>
      </c>
      <c r="S898">
        <v>1199</v>
      </c>
      <c r="T898" t="s">
        <v>2381</v>
      </c>
      <c r="U898" s="4">
        <v>45781.369317129633</v>
      </c>
      <c r="V898" t="str">
        <f>IFERROR(VLOOKUP(B898,#REF!,1,0),"")</f>
        <v/>
      </c>
      <c r="W898" t="str" cm="1">
        <f t="array" ref="W898">IFERROR(_xlfn.IFS(AND(V898="",X898&lt;&gt;"王园园组",X898&lt;&gt;"other"),K898,AND(V898="",X898="王园园组"),G898),"other")</f>
        <v>other</v>
      </c>
      <c r="X898" t="str" cm="1">
        <f t="array" ref="X898">IFERROR(_xlfn.IFS(AND(V898="",IFERROR(VLOOKUP(N898,#REF!,1,0),1)&lt;&gt;1),N898,AND(V898="",I898="王园园组"),"王园园组"),"other")</f>
        <v>other</v>
      </c>
      <c r="Y898">
        <f>IFERROR(_xlfn.XLOOKUP(MID(T898, FIND("#", SUBSTITUTE(T898, "-", "#", LEN(T898) - LEN(SUBSTITUTE(T898, "-", "")))) + 1, LEN(T898)),#REF!,#REF!),0)</f>
        <v>0</v>
      </c>
      <c r="Z898">
        <f>MONTH(续费明细实时[[#This Row],[success_time]])</f>
        <v>5</v>
      </c>
      <c r="AA898" s="8" t="e">
        <f>VLOOKUP(续费明细实时[[#This Row],[parent_user_id]],#REF!,27,0)</f>
        <v>#REF!</v>
      </c>
    </row>
    <row r="899" spans="1:27">
      <c r="A899" s="1">
        <v>45797</v>
      </c>
      <c r="B899" t="s">
        <v>17207</v>
      </c>
      <c r="C899" t="s">
        <v>17208</v>
      </c>
      <c r="D899" t="s">
        <v>548</v>
      </c>
      <c r="E899" t="s">
        <v>2120</v>
      </c>
      <c r="F899">
        <v>8</v>
      </c>
      <c r="G899" t="s">
        <v>1909</v>
      </c>
      <c r="H899" t="s">
        <v>559</v>
      </c>
      <c r="I899" t="s">
        <v>1876</v>
      </c>
      <c r="J899">
        <v>1761</v>
      </c>
      <c r="K899" t="s">
        <v>225</v>
      </c>
      <c r="L899" t="s">
        <v>549</v>
      </c>
      <c r="M899" t="s">
        <v>550</v>
      </c>
      <c r="N899" t="s">
        <v>551</v>
      </c>
      <c r="O899" t="s">
        <v>145</v>
      </c>
      <c r="P899" t="s">
        <v>1877</v>
      </c>
      <c r="Q899" t="s">
        <v>17209</v>
      </c>
      <c r="R899" t="s">
        <v>626</v>
      </c>
      <c r="S899">
        <v>248</v>
      </c>
      <c r="T899" t="s">
        <v>17210</v>
      </c>
      <c r="U899" s="4">
        <v>45797.854270833333</v>
      </c>
      <c r="V899" t="str">
        <f>IFERROR(VLOOKUP(B899,#REF!,1,0),"")</f>
        <v/>
      </c>
      <c r="W899" t="str" cm="1">
        <f t="array" ref="W899">IFERROR(_xlfn.IFS(AND(V899="",X899&lt;&gt;"王园园组",X899&lt;&gt;"other"),K899,AND(V899="",X899="王园园组"),G899),"other")</f>
        <v>other</v>
      </c>
      <c r="X899" t="str" cm="1">
        <f t="array" ref="X899">IFERROR(_xlfn.IFS(AND(V899="",IFERROR(VLOOKUP(N899,#REF!,1,0),1)&lt;&gt;1),N899,AND(V899="",I899="王园园组"),"王园园组"),"other")</f>
        <v>other</v>
      </c>
      <c r="Y899">
        <f>IFERROR(_xlfn.XLOOKUP(MID(T899, FIND("#", SUBSTITUTE(T899, "-", "#", LEN(T899) - LEN(SUBSTITUTE(T899, "-", "")))) + 1, LEN(T899)),#REF!,#REF!),0)</f>
        <v>0</v>
      </c>
      <c r="Z899">
        <f>MONTH(续费明细实时[[#This Row],[success_time]])</f>
        <v>5</v>
      </c>
      <c r="AA899" s="8" t="e">
        <f>VLOOKUP(续费明细实时[[#This Row],[parent_user_id]],#REF!,27,0)</f>
        <v>#REF!</v>
      </c>
    </row>
    <row r="900" spans="1:27">
      <c r="A900" s="1">
        <v>45803</v>
      </c>
      <c r="B900" t="s">
        <v>29792</v>
      </c>
      <c r="C900" t="s">
        <v>29793</v>
      </c>
      <c r="D900" t="s">
        <v>548</v>
      </c>
      <c r="E900" t="s">
        <v>546</v>
      </c>
      <c r="F900">
        <v>120</v>
      </c>
      <c r="G900" t="s">
        <v>1969</v>
      </c>
      <c r="H900" t="s">
        <v>559</v>
      </c>
      <c r="I900" t="s">
        <v>1876</v>
      </c>
      <c r="J900">
        <v>17750</v>
      </c>
      <c r="K900" t="s">
        <v>197</v>
      </c>
      <c r="L900" t="s">
        <v>549</v>
      </c>
      <c r="M900" t="s">
        <v>559</v>
      </c>
      <c r="N900" t="s">
        <v>469</v>
      </c>
      <c r="O900" t="s">
        <v>189</v>
      </c>
      <c r="P900" t="s">
        <v>1877</v>
      </c>
      <c r="Q900" t="s">
        <v>29794</v>
      </c>
      <c r="R900" t="s">
        <v>626</v>
      </c>
      <c r="S900">
        <v>2500</v>
      </c>
      <c r="T900" t="s">
        <v>1896</v>
      </c>
      <c r="U900" s="4">
        <v>45803.612905092596</v>
      </c>
      <c r="V900" t="str">
        <f>IFERROR(VLOOKUP(B900,#REF!,1,0),"")</f>
        <v/>
      </c>
      <c r="W900" t="str" cm="1">
        <f t="array" ref="W900">IFERROR(_xlfn.IFS(AND(V900="",X900&lt;&gt;"王园园组",X900&lt;&gt;"other"),K900,AND(V900="",X900="王园园组"),G900),"other")</f>
        <v>other</v>
      </c>
      <c r="X900" t="str" cm="1">
        <f t="array" ref="X900">IFERROR(_xlfn.IFS(AND(V900="",IFERROR(VLOOKUP(N900,#REF!,1,0),1)&lt;&gt;1),N900,AND(V900="",I900="王园园组"),"王园园组"),"other")</f>
        <v>other</v>
      </c>
      <c r="Y900">
        <f>IFERROR(_xlfn.XLOOKUP(MID(T900, FIND("#", SUBSTITUTE(T900, "-", "#", LEN(T900) - LEN(SUBSTITUTE(T900, "-", "")))) + 1, LEN(T900)),#REF!,#REF!),0)</f>
        <v>0</v>
      </c>
      <c r="Z900">
        <f>MONTH(续费明细实时[[#This Row],[success_time]])</f>
        <v>5</v>
      </c>
      <c r="AA900" s="8" t="e">
        <f>VLOOKUP(续费明细实时[[#This Row],[parent_user_id]],#REF!,27,0)</f>
        <v>#REF!</v>
      </c>
    </row>
    <row r="901" spans="1:27" hidden="1">
      <c r="A901" s="1">
        <v>45801</v>
      </c>
      <c r="B901" t="s">
        <v>17133</v>
      </c>
      <c r="C901" t="s">
        <v>17134</v>
      </c>
      <c r="D901" t="s">
        <v>610</v>
      </c>
      <c r="E901" t="s">
        <v>546</v>
      </c>
      <c r="F901">
        <v>240</v>
      </c>
      <c r="G901" t="s">
        <v>2079</v>
      </c>
      <c r="H901" t="s">
        <v>559</v>
      </c>
      <c r="I901" t="s">
        <v>1876</v>
      </c>
      <c r="J901">
        <v>32303</v>
      </c>
      <c r="K901" t="s">
        <v>626</v>
      </c>
      <c r="L901" t="s">
        <v>649</v>
      </c>
      <c r="M901" t="s">
        <v>649</v>
      </c>
      <c r="N901" t="s">
        <v>649</v>
      </c>
      <c r="O901" t="s">
        <v>649</v>
      </c>
      <c r="P901" t="s">
        <v>1877</v>
      </c>
      <c r="Q901" t="s">
        <v>17135</v>
      </c>
      <c r="R901" t="s">
        <v>626</v>
      </c>
      <c r="S901">
        <v>4549.6875810000001</v>
      </c>
      <c r="T901" t="s">
        <v>1931</v>
      </c>
      <c r="U901" s="4">
        <v>45801.673958333333</v>
      </c>
      <c r="V901" t="str">
        <f>IFERROR(VLOOKUP(B901,#REF!,1,0),"")</f>
        <v/>
      </c>
      <c r="W901" t="str" cm="1">
        <f t="array" ref="W901">IFERROR(_xlfn.IFS(AND(V901="",X901&lt;&gt;"王园园组",X901&lt;&gt;"other"),K901,AND(V901="",X901="王园园组"),G901),"other")</f>
        <v>other</v>
      </c>
      <c r="X901" t="str" cm="1">
        <f t="array" ref="X901">IFERROR(_xlfn.IFS(AND(V901="",IFERROR(VLOOKUP(N901,#REF!,1,0),1)&lt;&gt;1),N901,AND(V901="",I901="王园园组"),"王园园组"),"other")</f>
        <v>other</v>
      </c>
      <c r="Y901">
        <f>IFERROR(_xlfn.XLOOKUP(MID(T901, FIND("#", SUBSTITUTE(T901, "-", "#", LEN(T901) - LEN(SUBSTITUTE(T901, "-", "")))) + 1, LEN(T901)),#REF!,#REF!),0)</f>
        <v>0</v>
      </c>
      <c r="Z901">
        <f>MONTH(续费明细实时[[#This Row],[success_time]])</f>
        <v>5</v>
      </c>
      <c r="AA901" s="8" t="e">
        <f>VLOOKUP(续费明细实时[[#This Row],[parent_user_id]],#REF!,27,0)</f>
        <v>#REF!</v>
      </c>
    </row>
    <row r="902" spans="1:27">
      <c r="A902" s="1">
        <v>45789</v>
      </c>
      <c r="B902" t="s">
        <v>11866</v>
      </c>
      <c r="C902" t="s">
        <v>11867</v>
      </c>
      <c r="D902" t="s">
        <v>558</v>
      </c>
      <c r="E902" t="s">
        <v>546</v>
      </c>
      <c r="F902">
        <v>60</v>
      </c>
      <c r="G902" t="s">
        <v>454</v>
      </c>
      <c r="H902" t="s">
        <v>559</v>
      </c>
      <c r="I902" t="s">
        <v>504</v>
      </c>
      <c r="J902">
        <v>10854</v>
      </c>
      <c r="K902" t="s">
        <v>454</v>
      </c>
      <c r="L902" t="s">
        <v>549</v>
      </c>
      <c r="M902" t="s">
        <v>559</v>
      </c>
      <c r="N902" t="s">
        <v>504</v>
      </c>
      <c r="O902" t="s">
        <v>325</v>
      </c>
      <c r="P902" t="s">
        <v>1877</v>
      </c>
      <c r="Q902" t="s">
        <v>11868</v>
      </c>
      <c r="R902" t="s">
        <v>626</v>
      </c>
      <c r="S902">
        <v>1528.6918470000001</v>
      </c>
      <c r="T902" t="s">
        <v>1891</v>
      </c>
      <c r="U902" s="4">
        <v>45789.654675925929</v>
      </c>
      <c r="V902" t="str">
        <f>IFERROR(VLOOKUP(B902,#REF!,1,0),"")</f>
        <v/>
      </c>
      <c r="W902" t="str" cm="1">
        <f t="array" ref="W902">IFERROR(_xlfn.IFS(AND(V902="",X902&lt;&gt;"王园园组",X902&lt;&gt;"other"),K902,AND(V902="",X902="王园园组"),G902),"other")</f>
        <v>other</v>
      </c>
      <c r="X902" t="str" cm="1">
        <f t="array" ref="X902">IFERROR(_xlfn.IFS(AND(V902="",IFERROR(VLOOKUP(N902,#REF!,1,0),1)&lt;&gt;1),N902,AND(V902="",I902="王园园组"),"王园园组"),"other")</f>
        <v>other</v>
      </c>
      <c r="Y902">
        <f>IFERROR(_xlfn.XLOOKUP(MID(T902, FIND("#", SUBSTITUTE(T902, "-", "#", LEN(T902) - LEN(SUBSTITUTE(T902, "-", "")))) + 1, LEN(T902)),#REF!,#REF!),0)</f>
        <v>0</v>
      </c>
      <c r="Z902">
        <f>MONTH(续费明细实时[[#This Row],[success_time]])</f>
        <v>5</v>
      </c>
      <c r="AA902" s="8" t="e">
        <f>VLOOKUP(续费明细实时[[#This Row],[parent_user_id]],#REF!,27,0)</f>
        <v>#REF!</v>
      </c>
    </row>
    <row r="903" spans="1:27">
      <c r="A903" s="1">
        <v>45799</v>
      </c>
      <c r="B903" t="s">
        <v>12907</v>
      </c>
      <c r="C903" t="s">
        <v>12908</v>
      </c>
      <c r="D903" t="s">
        <v>548</v>
      </c>
      <c r="E903" t="s">
        <v>546</v>
      </c>
      <c r="F903">
        <v>120</v>
      </c>
      <c r="G903" t="s">
        <v>2056</v>
      </c>
      <c r="H903" t="s">
        <v>559</v>
      </c>
      <c r="I903" t="s">
        <v>1876</v>
      </c>
      <c r="J903">
        <v>17750</v>
      </c>
      <c r="K903" t="s">
        <v>229</v>
      </c>
      <c r="L903" t="s">
        <v>549</v>
      </c>
      <c r="M903" t="s">
        <v>550</v>
      </c>
      <c r="N903" t="s">
        <v>551</v>
      </c>
      <c r="O903" t="s">
        <v>145</v>
      </c>
      <c r="P903" t="s">
        <v>1877</v>
      </c>
      <c r="Q903" t="s">
        <v>12909</v>
      </c>
      <c r="R903" t="s">
        <v>626</v>
      </c>
      <c r="S903">
        <v>2500</v>
      </c>
      <c r="T903" t="s">
        <v>1896</v>
      </c>
      <c r="U903" s="4">
        <v>45799.929409722223</v>
      </c>
      <c r="V903" t="str">
        <f>IFERROR(VLOOKUP(B903,#REF!,1,0),"")</f>
        <v/>
      </c>
      <c r="W903" t="str" cm="1">
        <f t="array" ref="W903">IFERROR(_xlfn.IFS(AND(V903="",X903&lt;&gt;"王园园组",X903&lt;&gt;"other"),K903,AND(V903="",X903="王园园组"),G903),"other")</f>
        <v>other</v>
      </c>
      <c r="X903" t="str" cm="1">
        <f t="array" ref="X903">IFERROR(_xlfn.IFS(AND(V903="",IFERROR(VLOOKUP(N903,#REF!,1,0),1)&lt;&gt;1),N903,AND(V903="",I903="王园园组"),"王园园组"),"other")</f>
        <v>other</v>
      </c>
      <c r="Y903">
        <f>IFERROR(_xlfn.XLOOKUP(MID(T903, FIND("#", SUBSTITUTE(T903, "-", "#", LEN(T903) - LEN(SUBSTITUTE(T903, "-", "")))) + 1, LEN(T903)),#REF!,#REF!),0)</f>
        <v>0</v>
      </c>
      <c r="Z903">
        <f>MONTH(续费明细实时[[#This Row],[success_time]])</f>
        <v>5</v>
      </c>
      <c r="AA903" s="8" t="e">
        <f>VLOOKUP(续费明细实时[[#This Row],[parent_user_id]],#REF!,27,0)</f>
        <v>#REF!</v>
      </c>
    </row>
    <row r="904" spans="1:27">
      <c r="A904" s="1">
        <v>45801</v>
      </c>
      <c r="B904" t="s">
        <v>12895</v>
      </c>
      <c r="C904" t="s">
        <v>12896</v>
      </c>
      <c r="D904" t="s">
        <v>548</v>
      </c>
      <c r="E904" t="s">
        <v>546</v>
      </c>
      <c r="F904">
        <v>120</v>
      </c>
      <c r="G904" t="s">
        <v>2061</v>
      </c>
      <c r="H904" t="s">
        <v>559</v>
      </c>
      <c r="I904" t="s">
        <v>1876</v>
      </c>
      <c r="J904">
        <v>17750</v>
      </c>
      <c r="K904" t="s">
        <v>183</v>
      </c>
      <c r="L904" t="s">
        <v>549</v>
      </c>
      <c r="M904" t="s">
        <v>559</v>
      </c>
      <c r="N904" t="s">
        <v>469</v>
      </c>
      <c r="O904" t="s">
        <v>180</v>
      </c>
      <c r="P904" t="s">
        <v>1877</v>
      </c>
      <c r="Q904" t="s">
        <v>12897</v>
      </c>
      <c r="R904" t="s">
        <v>626</v>
      </c>
      <c r="S904">
        <v>2500</v>
      </c>
      <c r="T904" t="s">
        <v>1896</v>
      </c>
      <c r="U904" s="4">
        <v>45801.433645833335</v>
      </c>
      <c r="V904" t="str">
        <f>IFERROR(VLOOKUP(B904,#REF!,1,0),"")</f>
        <v/>
      </c>
      <c r="W904" t="str" cm="1">
        <f t="array" ref="W904">IFERROR(_xlfn.IFS(AND(V904="",X904&lt;&gt;"王园园组",X904&lt;&gt;"other"),K904,AND(V904="",X904="王园园组"),G904),"other")</f>
        <v>other</v>
      </c>
      <c r="X904" t="str" cm="1">
        <f t="array" ref="X904">IFERROR(_xlfn.IFS(AND(V904="",IFERROR(VLOOKUP(N904,#REF!,1,0),1)&lt;&gt;1),N904,AND(V904="",I904="王园园组"),"王园园组"),"other")</f>
        <v>other</v>
      </c>
      <c r="Y904">
        <f>IFERROR(_xlfn.XLOOKUP(MID(T904, FIND("#", SUBSTITUTE(T904, "-", "#", LEN(T904) - LEN(SUBSTITUTE(T904, "-", "")))) + 1, LEN(T904)),#REF!,#REF!),0)</f>
        <v>0</v>
      </c>
      <c r="Z904">
        <f>MONTH(续费明细实时[[#This Row],[success_time]])</f>
        <v>5</v>
      </c>
      <c r="AA904" s="8" t="e">
        <f>VLOOKUP(续费明细实时[[#This Row],[parent_user_id]],#REF!,27,0)</f>
        <v>#REF!</v>
      </c>
    </row>
    <row r="905" spans="1:27">
      <c r="A905" s="1">
        <v>45796</v>
      </c>
      <c r="B905" t="s">
        <v>13100</v>
      </c>
      <c r="C905" t="s">
        <v>13101</v>
      </c>
      <c r="D905" t="s">
        <v>695</v>
      </c>
      <c r="E905" t="s">
        <v>546</v>
      </c>
      <c r="F905">
        <v>120</v>
      </c>
      <c r="G905" t="s">
        <v>349</v>
      </c>
      <c r="H905" t="s">
        <v>559</v>
      </c>
      <c r="I905" t="s">
        <v>163</v>
      </c>
      <c r="J905">
        <v>18283</v>
      </c>
      <c r="K905" t="s">
        <v>349</v>
      </c>
      <c r="L905" t="s">
        <v>549</v>
      </c>
      <c r="M905" t="s">
        <v>559</v>
      </c>
      <c r="N905" t="s">
        <v>163</v>
      </c>
      <c r="O905" t="s">
        <v>472</v>
      </c>
      <c r="P905" t="s">
        <v>1877</v>
      </c>
      <c r="Q905" t="s">
        <v>13102</v>
      </c>
      <c r="R905" t="s">
        <v>626</v>
      </c>
      <c r="S905">
        <v>2575</v>
      </c>
      <c r="T905" t="s">
        <v>1896</v>
      </c>
      <c r="U905" s="4">
        <v>45796.553032407406</v>
      </c>
      <c r="V905" t="str">
        <f>IFERROR(VLOOKUP(B905,#REF!,1,0),"")</f>
        <v/>
      </c>
      <c r="W905" t="str" cm="1">
        <f t="array" ref="W905">IFERROR(_xlfn.IFS(AND(V905="",X905&lt;&gt;"王园园组",X905&lt;&gt;"other"),K905,AND(V905="",X905="王园园组"),G905),"other")</f>
        <v>other</v>
      </c>
      <c r="X905" t="str" cm="1">
        <f t="array" ref="X905">IFERROR(_xlfn.IFS(AND(V905="",IFERROR(VLOOKUP(N905,#REF!,1,0),1)&lt;&gt;1),N905,AND(V905="",I905="王园园组"),"王园园组"),"other")</f>
        <v>other</v>
      </c>
      <c r="Y905">
        <f>IFERROR(_xlfn.XLOOKUP(MID(T905, FIND("#", SUBSTITUTE(T905, "-", "#", LEN(T905) - LEN(SUBSTITUTE(T905, "-", "")))) + 1, LEN(T905)),#REF!,#REF!),0)</f>
        <v>0</v>
      </c>
      <c r="Z905">
        <f>MONTH(续费明细实时[[#This Row],[success_time]])</f>
        <v>5</v>
      </c>
      <c r="AA905" s="8" t="e">
        <f>VLOOKUP(续费明细实时[[#This Row],[parent_user_id]],#REF!,27,0)</f>
        <v>#REF!</v>
      </c>
    </row>
    <row r="906" spans="1:27">
      <c r="A906" s="1">
        <v>45785</v>
      </c>
      <c r="B906" t="s">
        <v>1971</v>
      </c>
      <c r="C906" t="s">
        <v>1972</v>
      </c>
      <c r="D906" t="s">
        <v>578</v>
      </c>
      <c r="E906" t="s">
        <v>641</v>
      </c>
      <c r="F906">
        <v>16</v>
      </c>
      <c r="G906" t="s">
        <v>1973</v>
      </c>
      <c r="H906" t="s">
        <v>559</v>
      </c>
      <c r="I906" t="s">
        <v>1876</v>
      </c>
      <c r="J906">
        <v>1988</v>
      </c>
      <c r="K906" t="s">
        <v>290</v>
      </c>
      <c r="L906" t="s">
        <v>549</v>
      </c>
      <c r="M906" t="s">
        <v>550</v>
      </c>
      <c r="N906" t="s">
        <v>136</v>
      </c>
      <c r="O906" t="s">
        <v>283</v>
      </c>
      <c r="P906" t="s">
        <v>1877</v>
      </c>
      <c r="Q906" t="s">
        <v>1974</v>
      </c>
      <c r="R906" t="s">
        <v>626</v>
      </c>
      <c r="S906">
        <v>280</v>
      </c>
      <c r="T906" t="s">
        <v>1975</v>
      </c>
      <c r="U906" s="4">
        <v>45785.596412037034</v>
      </c>
      <c r="V906" t="str">
        <f>IFERROR(VLOOKUP(B906,#REF!,1,0),"")</f>
        <v/>
      </c>
      <c r="W906" t="str" cm="1">
        <f t="array" ref="W906">IFERROR(_xlfn.IFS(AND(V906="",X906&lt;&gt;"王园园组",X906&lt;&gt;"other"),K906,AND(V906="",X906="王园园组"),G906),"other")</f>
        <v>other</v>
      </c>
      <c r="X906" t="str" cm="1">
        <f t="array" ref="X906">IFERROR(_xlfn.IFS(AND(V906="",IFERROR(VLOOKUP(N906,#REF!,1,0),1)&lt;&gt;1),N906,AND(V906="",I906="王园园组"),"王园园组"),"other")</f>
        <v>other</v>
      </c>
      <c r="Y906">
        <f>IFERROR(_xlfn.XLOOKUP(MID(T906, FIND("#", SUBSTITUTE(T906, "-", "#", LEN(T906) - LEN(SUBSTITUTE(T906, "-", "")))) + 1, LEN(T906)),#REF!,#REF!),0)</f>
        <v>0</v>
      </c>
      <c r="Z906">
        <f>MONTH(续费明细实时[[#This Row],[success_time]])</f>
        <v>5</v>
      </c>
      <c r="AA906" s="8" t="e">
        <f>VLOOKUP(续费明细实时[[#This Row],[parent_user_id]],#REF!,27,0)</f>
        <v>#REF!</v>
      </c>
    </row>
    <row r="907" spans="1:27">
      <c r="A907" s="1">
        <v>45799</v>
      </c>
      <c r="B907" t="s">
        <v>12916</v>
      </c>
      <c r="C907" t="s">
        <v>12917</v>
      </c>
      <c r="D907" t="s">
        <v>695</v>
      </c>
      <c r="E907" t="s">
        <v>546</v>
      </c>
      <c r="F907">
        <v>120</v>
      </c>
      <c r="G907" t="s">
        <v>2079</v>
      </c>
      <c r="H907" t="s">
        <v>559</v>
      </c>
      <c r="I907" t="s">
        <v>1876</v>
      </c>
      <c r="J907">
        <v>17750</v>
      </c>
      <c r="K907" t="s">
        <v>303</v>
      </c>
      <c r="L907" t="s">
        <v>549</v>
      </c>
      <c r="M907" t="s">
        <v>550</v>
      </c>
      <c r="N907" t="s">
        <v>136</v>
      </c>
      <c r="O907" t="s">
        <v>143</v>
      </c>
      <c r="P907" t="s">
        <v>1877</v>
      </c>
      <c r="Q907" t="s">
        <v>12918</v>
      </c>
      <c r="R907" t="s">
        <v>626</v>
      </c>
      <c r="S907">
        <v>2500</v>
      </c>
      <c r="T907" t="s">
        <v>1896</v>
      </c>
      <c r="U907" s="4">
        <v>45799.525729166664</v>
      </c>
      <c r="V907" t="str">
        <f>IFERROR(VLOOKUP(B907,#REF!,1,0),"")</f>
        <v/>
      </c>
      <c r="W907" t="str" cm="1">
        <f t="array" ref="W907">IFERROR(_xlfn.IFS(AND(V907="",X907&lt;&gt;"王园园组",X907&lt;&gt;"other"),K907,AND(V907="",X907="王园园组"),G907),"other")</f>
        <v>other</v>
      </c>
      <c r="X907" t="str" cm="1">
        <f t="array" ref="X907">IFERROR(_xlfn.IFS(AND(V907="",IFERROR(VLOOKUP(N907,#REF!,1,0),1)&lt;&gt;1),N907,AND(V907="",I907="王园园组"),"王园园组"),"other")</f>
        <v>other</v>
      </c>
      <c r="Y907">
        <f>IFERROR(_xlfn.XLOOKUP(MID(T907, FIND("#", SUBSTITUTE(T907, "-", "#", LEN(T907) - LEN(SUBSTITUTE(T907, "-", "")))) + 1, LEN(T907)),#REF!,#REF!),0)</f>
        <v>0</v>
      </c>
      <c r="Z907">
        <f>MONTH(续费明细实时[[#This Row],[success_time]])</f>
        <v>5</v>
      </c>
      <c r="AA907" s="8" t="e">
        <f>VLOOKUP(续费明细实时[[#This Row],[parent_user_id]],#REF!,27,0)</f>
        <v>#REF!</v>
      </c>
    </row>
    <row r="908" spans="1:27">
      <c r="A908" s="1">
        <v>45796</v>
      </c>
      <c r="B908" t="s">
        <v>12910</v>
      </c>
      <c r="C908" t="s">
        <v>12911</v>
      </c>
      <c r="D908" t="s">
        <v>548</v>
      </c>
      <c r="E908" t="s">
        <v>546</v>
      </c>
      <c r="F908">
        <v>120</v>
      </c>
      <c r="G908" t="s">
        <v>1883</v>
      </c>
      <c r="H908" t="s">
        <v>559</v>
      </c>
      <c r="I908" t="s">
        <v>1876</v>
      </c>
      <c r="J908">
        <v>17750</v>
      </c>
      <c r="K908" t="s">
        <v>191</v>
      </c>
      <c r="L908" t="s">
        <v>549</v>
      </c>
      <c r="M908" t="s">
        <v>559</v>
      </c>
      <c r="N908" t="s">
        <v>469</v>
      </c>
      <c r="O908" t="s">
        <v>189</v>
      </c>
      <c r="P908" t="s">
        <v>1877</v>
      </c>
      <c r="Q908" t="s">
        <v>12912</v>
      </c>
      <c r="R908" t="s">
        <v>626</v>
      </c>
      <c r="S908">
        <v>2500</v>
      </c>
      <c r="T908" t="s">
        <v>1896</v>
      </c>
      <c r="U908" s="4">
        <v>45796.328680555554</v>
      </c>
      <c r="V908" t="str">
        <f>IFERROR(VLOOKUP(B908,#REF!,1,0),"")</f>
        <v/>
      </c>
      <c r="W908" t="str" cm="1">
        <f t="array" ref="W908">IFERROR(_xlfn.IFS(AND(V908="",X908&lt;&gt;"王园园组",X908&lt;&gt;"other"),K908,AND(V908="",X908="王园园组"),G908),"other")</f>
        <v>other</v>
      </c>
      <c r="X908" t="str" cm="1">
        <f t="array" ref="X908">IFERROR(_xlfn.IFS(AND(V908="",IFERROR(VLOOKUP(N908,#REF!,1,0),1)&lt;&gt;1),N908,AND(V908="",I908="王园园组"),"王园园组"),"other")</f>
        <v>other</v>
      </c>
      <c r="Y908">
        <f>IFERROR(_xlfn.XLOOKUP(MID(T908, FIND("#", SUBSTITUTE(T908, "-", "#", LEN(T908) - LEN(SUBSTITUTE(T908, "-", "")))) + 1, LEN(T908)),#REF!,#REF!),0)</f>
        <v>0</v>
      </c>
      <c r="Z908">
        <f>MONTH(续费明细实时[[#This Row],[success_time]])</f>
        <v>5</v>
      </c>
      <c r="AA908" s="8" t="e">
        <f>VLOOKUP(续费明细实时[[#This Row],[parent_user_id]],#REF!,27,0)</f>
        <v>#REF!</v>
      </c>
    </row>
    <row r="909" spans="1:27">
      <c r="A909" s="1">
        <v>45789</v>
      </c>
      <c r="B909" t="s">
        <v>10993</v>
      </c>
      <c r="C909" t="s">
        <v>10994</v>
      </c>
      <c r="D909" t="s">
        <v>632</v>
      </c>
      <c r="E909" t="s">
        <v>546</v>
      </c>
      <c r="F909">
        <v>240</v>
      </c>
      <c r="G909" t="s">
        <v>1969</v>
      </c>
      <c r="H909" t="s">
        <v>559</v>
      </c>
      <c r="I909" t="s">
        <v>1876</v>
      </c>
      <c r="J909">
        <v>32909</v>
      </c>
      <c r="K909" t="s">
        <v>222</v>
      </c>
      <c r="L909" t="s">
        <v>549</v>
      </c>
      <c r="M909" t="s">
        <v>550</v>
      </c>
      <c r="N909" t="s">
        <v>551</v>
      </c>
      <c r="O909" t="s">
        <v>145</v>
      </c>
      <c r="P909" t="s">
        <v>1877</v>
      </c>
      <c r="Q909" t="s">
        <v>10995</v>
      </c>
      <c r="R909" t="s">
        <v>626</v>
      </c>
      <c r="S909">
        <v>4635</v>
      </c>
      <c r="T909" t="s">
        <v>1931</v>
      </c>
      <c r="U909" s="4">
        <v>45789.478831018518</v>
      </c>
      <c r="V909" t="str">
        <f>IFERROR(VLOOKUP(B909,#REF!,1,0),"")</f>
        <v/>
      </c>
      <c r="W909" t="str" cm="1">
        <f t="array" ref="W909">IFERROR(_xlfn.IFS(AND(V909="",X909&lt;&gt;"王园园组",X909&lt;&gt;"other"),K909,AND(V909="",X909="王园园组"),G909),"other")</f>
        <v>other</v>
      </c>
      <c r="X909" t="str" cm="1">
        <f t="array" ref="X909">IFERROR(_xlfn.IFS(AND(V909="",IFERROR(VLOOKUP(N909,#REF!,1,0),1)&lt;&gt;1),N909,AND(V909="",I909="王园园组"),"王园园组"),"other")</f>
        <v>other</v>
      </c>
      <c r="Y909">
        <f>IFERROR(_xlfn.XLOOKUP(MID(T909, FIND("#", SUBSTITUTE(T909, "-", "#", LEN(T909) - LEN(SUBSTITUTE(T909, "-", "")))) + 1, LEN(T909)),#REF!,#REF!),0)</f>
        <v>0</v>
      </c>
      <c r="Z909">
        <f>MONTH(续费明细实时[[#This Row],[success_time]])</f>
        <v>5</v>
      </c>
      <c r="AA909" s="8" t="e">
        <f>VLOOKUP(续费明细实时[[#This Row],[parent_user_id]],#REF!,27,0)</f>
        <v>#REF!</v>
      </c>
    </row>
    <row r="910" spans="1:27" hidden="1">
      <c r="A910" s="1">
        <v>45795</v>
      </c>
      <c r="B910" t="s">
        <v>12919</v>
      </c>
      <c r="C910" t="s">
        <v>12920</v>
      </c>
      <c r="D910" t="s">
        <v>610</v>
      </c>
      <c r="E910" t="s">
        <v>546</v>
      </c>
      <c r="F910">
        <v>120</v>
      </c>
      <c r="G910" t="s">
        <v>1946</v>
      </c>
      <c r="H910" t="s">
        <v>559</v>
      </c>
      <c r="I910" t="s">
        <v>1876</v>
      </c>
      <c r="J910">
        <v>18484</v>
      </c>
      <c r="K910" t="s">
        <v>626</v>
      </c>
      <c r="L910" t="s">
        <v>649</v>
      </c>
      <c r="M910" t="s">
        <v>649</v>
      </c>
      <c r="N910" t="s">
        <v>649</v>
      </c>
      <c r="O910" t="s">
        <v>649</v>
      </c>
      <c r="P910" t="s">
        <v>1877</v>
      </c>
      <c r="Q910" t="s">
        <v>12921</v>
      </c>
      <c r="R910" t="s">
        <v>626</v>
      </c>
      <c r="S910">
        <v>2603.4323380000001</v>
      </c>
      <c r="T910" t="s">
        <v>1896</v>
      </c>
      <c r="U910" s="4">
        <v>45795.012569444443</v>
      </c>
      <c r="V910" t="str">
        <f>IFERROR(VLOOKUP(B910,#REF!,1,0),"")</f>
        <v/>
      </c>
      <c r="W910" t="str" cm="1">
        <f t="array" ref="W910">IFERROR(_xlfn.IFS(AND(V910="",X910&lt;&gt;"王园园组",X910&lt;&gt;"other"),K910,AND(V910="",X910="王园园组"),G910),"other")</f>
        <v>other</v>
      </c>
      <c r="X910" t="str" cm="1">
        <f t="array" ref="X910">IFERROR(_xlfn.IFS(AND(V910="",IFERROR(VLOOKUP(N910,#REF!,1,0),1)&lt;&gt;1),N910,AND(V910="",I910="王园园组"),"王园园组"),"other")</f>
        <v>other</v>
      </c>
      <c r="Y910">
        <f>IFERROR(_xlfn.XLOOKUP(MID(T910, FIND("#", SUBSTITUTE(T910, "-", "#", LEN(T910) - LEN(SUBSTITUTE(T910, "-", "")))) + 1, LEN(T910)),#REF!,#REF!),0)</f>
        <v>0</v>
      </c>
      <c r="Z910">
        <f>MONTH(续费明细实时[[#This Row],[success_time]])</f>
        <v>5</v>
      </c>
      <c r="AA910" s="8" t="e">
        <f>VLOOKUP(续费明细实时[[#This Row],[parent_user_id]],#REF!,27,0)</f>
        <v>#REF!</v>
      </c>
    </row>
    <row r="911" spans="1:27">
      <c r="A911" s="1">
        <v>45795</v>
      </c>
      <c r="B911" t="s">
        <v>12922</v>
      </c>
      <c r="C911" t="s">
        <v>12923</v>
      </c>
      <c r="D911" t="s">
        <v>578</v>
      </c>
      <c r="E911" t="s">
        <v>546</v>
      </c>
      <c r="F911">
        <v>120</v>
      </c>
      <c r="G911" t="s">
        <v>351</v>
      </c>
      <c r="H911" t="s">
        <v>559</v>
      </c>
      <c r="I911" t="s">
        <v>163</v>
      </c>
      <c r="J911">
        <v>18283</v>
      </c>
      <c r="K911" t="s">
        <v>351</v>
      </c>
      <c r="L911" t="s">
        <v>549</v>
      </c>
      <c r="M911" t="s">
        <v>559</v>
      </c>
      <c r="N911" t="s">
        <v>163</v>
      </c>
      <c r="O911" t="s">
        <v>472</v>
      </c>
      <c r="P911" t="s">
        <v>1877</v>
      </c>
      <c r="Q911" t="s">
        <v>12924</v>
      </c>
      <c r="R911" t="s">
        <v>626</v>
      </c>
      <c r="S911">
        <v>2575</v>
      </c>
      <c r="T911" t="s">
        <v>1896</v>
      </c>
      <c r="U911" s="4">
        <v>45795.436006944445</v>
      </c>
      <c r="V911" t="str">
        <f>IFERROR(VLOOKUP(B911,#REF!,1,0),"")</f>
        <v/>
      </c>
      <c r="W911" t="str" cm="1">
        <f t="array" ref="W911">IFERROR(_xlfn.IFS(AND(V911="",X911&lt;&gt;"王园园组",X911&lt;&gt;"other"),K911,AND(V911="",X911="王园园组"),G911),"other")</f>
        <v>other</v>
      </c>
      <c r="X911" t="str" cm="1">
        <f t="array" ref="X911">IFERROR(_xlfn.IFS(AND(V911="",IFERROR(VLOOKUP(N911,#REF!,1,0),1)&lt;&gt;1),N911,AND(V911="",I911="王园园组"),"王园园组"),"other")</f>
        <v>other</v>
      </c>
      <c r="Y911">
        <f>IFERROR(_xlfn.XLOOKUP(MID(T911, FIND("#", SUBSTITUTE(T911, "-", "#", LEN(T911) - LEN(SUBSTITUTE(T911, "-", "")))) + 1, LEN(T911)),#REF!,#REF!),0)</f>
        <v>0</v>
      </c>
      <c r="Z911">
        <f>MONTH(续费明细实时[[#This Row],[success_time]])</f>
        <v>5</v>
      </c>
      <c r="AA911" s="8" t="e">
        <f>VLOOKUP(续费明细实时[[#This Row],[parent_user_id]],#REF!,27,0)</f>
        <v>#REF!</v>
      </c>
    </row>
    <row r="912" spans="1:27">
      <c r="A912" s="1">
        <v>45795</v>
      </c>
      <c r="B912" t="s">
        <v>12886</v>
      </c>
      <c r="C912" t="s">
        <v>12887</v>
      </c>
      <c r="D912" t="s">
        <v>548</v>
      </c>
      <c r="E912" t="s">
        <v>546</v>
      </c>
      <c r="F912">
        <v>120</v>
      </c>
      <c r="G912" t="s">
        <v>1929</v>
      </c>
      <c r="H912" t="s">
        <v>559</v>
      </c>
      <c r="I912" t="s">
        <v>1876</v>
      </c>
      <c r="J912">
        <v>17750</v>
      </c>
      <c r="K912" t="s">
        <v>256</v>
      </c>
      <c r="L912" t="s">
        <v>549</v>
      </c>
      <c r="M912" t="s">
        <v>550</v>
      </c>
      <c r="N912" t="s">
        <v>136</v>
      </c>
      <c r="O912" t="s">
        <v>147</v>
      </c>
      <c r="P912" t="s">
        <v>1877</v>
      </c>
      <c r="Q912" t="s">
        <v>12888</v>
      </c>
      <c r="R912" t="s">
        <v>626</v>
      </c>
      <c r="S912">
        <v>2500</v>
      </c>
      <c r="T912" t="s">
        <v>1896</v>
      </c>
      <c r="U912" s="4">
        <v>45795.37940972222</v>
      </c>
      <c r="V912" t="str">
        <f>IFERROR(VLOOKUP(B912,#REF!,1,0),"")</f>
        <v/>
      </c>
      <c r="W912" t="str" cm="1">
        <f t="array" ref="W912">IFERROR(_xlfn.IFS(AND(V912="",X912&lt;&gt;"王园园组",X912&lt;&gt;"other"),K912,AND(V912="",X912="王园园组"),G912),"other")</f>
        <v>other</v>
      </c>
      <c r="X912" t="str" cm="1">
        <f t="array" ref="X912">IFERROR(_xlfn.IFS(AND(V912="",IFERROR(VLOOKUP(N912,#REF!,1,0),1)&lt;&gt;1),N912,AND(V912="",I912="王园园组"),"王园园组"),"other")</f>
        <v>other</v>
      </c>
      <c r="Y912">
        <f>IFERROR(_xlfn.XLOOKUP(MID(T912, FIND("#", SUBSTITUTE(T912, "-", "#", LEN(T912) - LEN(SUBSTITUTE(T912, "-", "")))) + 1, LEN(T912)),#REF!,#REF!),0)</f>
        <v>0</v>
      </c>
      <c r="Z912">
        <f>MONTH(续费明细实时[[#This Row],[success_time]])</f>
        <v>5</v>
      </c>
      <c r="AA912" s="8" t="e">
        <f>VLOOKUP(续费明细实时[[#This Row],[parent_user_id]],#REF!,27,0)</f>
        <v>#REF!</v>
      </c>
    </row>
    <row r="913" spans="1:27">
      <c r="A913" s="1">
        <v>45786</v>
      </c>
      <c r="B913" t="s">
        <v>1963</v>
      </c>
      <c r="C913" t="s">
        <v>1964</v>
      </c>
      <c r="D913" t="s">
        <v>610</v>
      </c>
      <c r="E913" t="s">
        <v>1882</v>
      </c>
      <c r="F913">
        <v>8</v>
      </c>
      <c r="G913" t="s">
        <v>336</v>
      </c>
      <c r="H913" t="s">
        <v>559</v>
      </c>
      <c r="I913" t="s">
        <v>504</v>
      </c>
      <c r="J913">
        <v>1077</v>
      </c>
      <c r="K913" t="s">
        <v>336</v>
      </c>
      <c r="L913" t="s">
        <v>549</v>
      </c>
      <c r="M913" t="s">
        <v>559</v>
      </c>
      <c r="N913" t="s">
        <v>504</v>
      </c>
      <c r="O913" t="s">
        <v>325</v>
      </c>
      <c r="P913" t="s">
        <v>1877</v>
      </c>
      <c r="Q913" t="s">
        <v>1965</v>
      </c>
      <c r="R913" t="s">
        <v>626</v>
      </c>
      <c r="S913">
        <v>151.72065000000001</v>
      </c>
      <c r="T913" t="s">
        <v>1966</v>
      </c>
      <c r="U913" s="4">
        <v>45786.824328703704</v>
      </c>
      <c r="V913" t="str">
        <f>IFERROR(VLOOKUP(B913,#REF!,1,0),"")</f>
        <v/>
      </c>
      <c r="W913" t="str" cm="1">
        <f t="array" ref="W913">IFERROR(_xlfn.IFS(AND(V913="",X913&lt;&gt;"王园园组",X913&lt;&gt;"other"),K913,AND(V913="",X913="王园园组"),G913),"other")</f>
        <v>other</v>
      </c>
      <c r="X913" t="str" cm="1">
        <f t="array" ref="X913">IFERROR(_xlfn.IFS(AND(V913="",IFERROR(VLOOKUP(N913,#REF!,1,0),1)&lt;&gt;1),N913,AND(V913="",I913="王园园组"),"王园园组"),"other")</f>
        <v>other</v>
      </c>
      <c r="Y913">
        <f>IFERROR(_xlfn.XLOOKUP(MID(T913, FIND("#", SUBSTITUTE(T913, "-", "#", LEN(T913) - LEN(SUBSTITUTE(T913, "-", "")))) + 1, LEN(T913)),#REF!,#REF!),0)</f>
        <v>0</v>
      </c>
      <c r="Z913">
        <f>MONTH(续费明细实时[[#This Row],[success_time]])</f>
        <v>5</v>
      </c>
      <c r="AA913" s="8" t="e">
        <f>VLOOKUP(续费明细实时[[#This Row],[parent_user_id]],#REF!,27,0)</f>
        <v>#REF!</v>
      </c>
    </row>
    <row r="914" spans="1:27" hidden="1">
      <c r="A914" s="1">
        <v>45795</v>
      </c>
      <c r="B914" t="s">
        <v>1963</v>
      </c>
      <c r="C914" t="s">
        <v>12961</v>
      </c>
      <c r="D914" t="s">
        <v>610</v>
      </c>
      <c r="E914" t="s">
        <v>1521</v>
      </c>
      <c r="F914">
        <v>12</v>
      </c>
      <c r="G914" t="s">
        <v>336</v>
      </c>
      <c r="H914" t="s">
        <v>559</v>
      </c>
      <c r="I914" t="s">
        <v>504</v>
      </c>
      <c r="J914">
        <v>1507</v>
      </c>
      <c r="K914" t="s">
        <v>626</v>
      </c>
      <c r="L914" t="s">
        <v>649</v>
      </c>
      <c r="M914" t="s">
        <v>649</v>
      </c>
      <c r="N914" t="s">
        <v>649</v>
      </c>
      <c r="O914" t="s">
        <v>649</v>
      </c>
      <c r="P914" t="s">
        <v>1877</v>
      </c>
      <c r="Q914" t="s">
        <v>12962</v>
      </c>
      <c r="R914" t="s">
        <v>626</v>
      </c>
      <c r="S914">
        <v>212.254356</v>
      </c>
      <c r="T914" t="s">
        <v>12963</v>
      </c>
      <c r="U914" s="4">
        <v>45795.487129629626</v>
      </c>
      <c r="V914" t="str">
        <f>IFERROR(VLOOKUP(B914,#REF!,1,0),"")</f>
        <v/>
      </c>
      <c r="W914" t="str" cm="1">
        <f t="array" ref="W914">IFERROR(_xlfn.IFS(AND(V914="",X914&lt;&gt;"王园园组",X914&lt;&gt;"other"),K914,AND(V914="",X914="王园园组"),G914),"other")</f>
        <v>other</v>
      </c>
      <c r="X914" t="str" cm="1">
        <f t="array" ref="X914">IFERROR(_xlfn.IFS(AND(V914="",IFERROR(VLOOKUP(N914,#REF!,1,0),1)&lt;&gt;1),N914,AND(V914="",I914="王园园组"),"王园园组"),"other")</f>
        <v>other</v>
      </c>
      <c r="Y914">
        <f>IFERROR(_xlfn.XLOOKUP(MID(T914, FIND("#", SUBSTITUTE(T914, "-", "#", LEN(T914) - LEN(SUBSTITUTE(T914, "-", "")))) + 1, LEN(T914)),#REF!,#REF!),0)</f>
        <v>0</v>
      </c>
      <c r="Z914">
        <f>MONTH(续费明细实时[[#This Row],[success_time]])</f>
        <v>5</v>
      </c>
      <c r="AA914" s="8" t="e">
        <f>VLOOKUP(续费明细实时[[#This Row],[parent_user_id]],#REF!,27,0)</f>
        <v>#REF!</v>
      </c>
    </row>
    <row r="915" spans="1:27">
      <c r="A915" s="1">
        <v>45790</v>
      </c>
      <c r="B915" t="s">
        <v>11706</v>
      </c>
      <c r="C915" t="s">
        <v>11707</v>
      </c>
      <c r="D915" t="s">
        <v>548</v>
      </c>
      <c r="E915" t="s">
        <v>546</v>
      </c>
      <c r="F915">
        <v>240</v>
      </c>
      <c r="G915" t="s">
        <v>2046</v>
      </c>
      <c r="H915" t="s">
        <v>559</v>
      </c>
      <c r="I915" t="s">
        <v>1876</v>
      </c>
      <c r="J915">
        <v>31950</v>
      </c>
      <c r="K915" t="s">
        <v>193</v>
      </c>
      <c r="L915" t="s">
        <v>549</v>
      </c>
      <c r="M915" t="s">
        <v>559</v>
      </c>
      <c r="N915" t="s">
        <v>469</v>
      </c>
      <c r="O915" t="s">
        <v>189</v>
      </c>
      <c r="P915" t="s">
        <v>1877</v>
      </c>
      <c r="Q915" t="s">
        <v>11708</v>
      </c>
      <c r="R915" t="s">
        <v>626</v>
      </c>
      <c r="S915">
        <v>4500</v>
      </c>
      <c r="T915" t="s">
        <v>1931</v>
      </c>
      <c r="U915" s="4">
        <v>45790.34784722222</v>
      </c>
      <c r="V915" t="str">
        <f>IFERROR(VLOOKUP(B915,#REF!,1,0),"")</f>
        <v/>
      </c>
      <c r="W915" t="str" cm="1">
        <f t="array" ref="W915">IFERROR(_xlfn.IFS(AND(V915="",X915&lt;&gt;"王园园组",X915&lt;&gt;"other"),K915,AND(V915="",X915="王园园组"),G915),"other")</f>
        <v>other</v>
      </c>
      <c r="X915" t="str" cm="1">
        <f t="array" ref="X915">IFERROR(_xlfn.IFS(AND(V915="",IFERROR(VLOOKUP(N915,#REF!,1,0),1)&lt;&gt;1),N915,AND(V915="",I915="王园园组"),"王园园组"),"other")</f>
        <v>other</v>
      </c>
      <c r="Y915">
        <f>IFERROR(_xlfn.XLOOKUP(MID(T915, FIND("#", SUBSTITUTE(T915, "-", "#", LEN(T915) - LEN(SUBSTITUTE(T915, "-", "")))) + 1, LEN(T915)),#REF!,#REF!),0)</f>
        <v>0</v>
      </c>
      <c r="Z915">
        <f>MONTH(续费明细实时[[#This Row],[success_time]])</f>
        <v>5</v>
      </c>
      <c r="AA915" s="8" t="e">
        <f>VLOOKUP(续费明细实时[[#This Row],[parent_user_id]],#REF!,27,0)</f>
        <v>#REF!</v>
      </c>
    </row>
    <row r="916" spans="1:27">
      <c r="A916" s="1">
        <v>45797</v>
      </c>
      <c r="B916" t="s">
        <v>12989</v>
      </c>
      <c r="C916" t="s">
        <v>12990</v>
      </c>
      <c r="D916" t="s">
        <v>558</v>
      </c>
      <c r="E916" t="s">
        <v>546</v>
      </c>
      <c r="F916">
        <v>60</v>
      </c>
      <c r="G916" t="s">
        <v>341</v>
      </c>
      <c r="H916" t="s">
        <v>559</v>
      </c>
      <c r="I916" t="s">
        <v>504</v>
      </c>
      <c r="J916">
        <v>11831</v>
      </c>
      <c r="K916" t="s">
        <v>341</v>
      </c>
      <c r="L916" t="s">
        <v>549</v>
      </c>
      <c r="M916" t="s">
        <v>559</v>
      </c>
      <c r="N916" t="s">
        <v>504</v>
      </c>
      <c r="O916" t="s">
        <v>325</v>
      </c>
      <c r="P916" t="s">
        <v>1877</v>
      </c>
      <c r="Q916" t="s">
        <v>12991</v>
      </c>
      <c r="R916" t="s">
        <v>626</v>
      </c>
      <c r="S916">
        <v>1666.2741140000001</v>
      </c>
      <c r="T916" t="s">
        <v>1891</v>
      </c>
      <c r="U916" s="4">
        <v>45797.845185185186</v>
      </c>
      <c r="V916" t="str">
        <f>IFERROR(VLOOKUP(B916,#REF!,1,0),"")</f>
        <v/>
      </c>
      <c r="W916" t="str" cm="1">
        <f t="array" ref="W916">IFERROR(_xlfn.IFS(AND(V916="",X916&lt;&gt;"王园园组",X916&lt;&gt;"other"),K916,AND(V916="",X916="王园园组"),G916),"other")</f>
        <v>other</v>
      </c>
      <c r="X916" t="str" cm="1">
        <f t="array" ref="X916">IFERROR(_xlfn.IFS(AND(V916="",IFERROR(VLOOKUP(N916,#REF!,1,0),1)&lt;&gt;1),N916,AND(V916="",I916="王园园组"),"王园园组"),"other")</f>
        <v>other</v>
      </c>
      <c r="Y916">
        <f>IFERROR(_xlfn.XLOOKUP(MID(T916, FIND("#", SUBSTITUTE(T916, "-", "#", LEN(T916) - LEN(SUBSTITUTE(T916, "-", "")))) + 1, LEN(T916)),#REF!,#REF!),0)</f>
        <v>0</v>
      </c>
      <c r="Z916">
        <f>MONTH(续费明细实时[[#This Row],[success_time]])</f>
        <v>5</v>
      </c>
      <c r="AA916" s="8" t="e">
        <f>VLOOKUP(续费明细实时[[#This Row],[parent_user_id]],#REF!,27,0)</f>
        <v>#REF!</v>
      </c>
    </row>
    <row r="917" spans="1:27">
      <c r="A917" s="1">
        <v>45785</v>
      </c>
      <c r="B917" t="s">
        <v>1967</v>
      </c>
      <c r="C917" t="s">
        <v>1968</v>
      </c>
      <c r="D917" t="s">
        <v>548</v>
      </c>
      <c r="E917" t="s">
        <v>546</v>
      </c>
      <c r="F917">
        <v>120</v>
      </c>
      <c r="G917" t="s">
        <v>1969</v>
      </c>
      <c r="H917" t="s">
        <v>559</v>
      </c>
      <c r="I917" t="s">
        <v>1876</v>
      </c>
      <c r="J917">
        <v>17750</v>
      </c>
      <c r="K917" t="s">
        <v>205</v>
      </c>
      <c r="L917" t="s">
        <v>549</v>
      </c>
      <c r="M917" t="s">
        <v>550</v>
      </c>
      <c r="N917" t="s">
        <v>551</v>
      </c>
      <c r="O917" t="s">
        <v>149</v>
      </c>
      <c r="P917" t="s">
        <v>1877</v>
      </c>
      <c r="Q917" t="s">
        <v>1970</v>
      </c>
      <c r="R917" t="s">
        <v>626</v>
      </c>
      <c r="S917">
        <v>2500</v>
      </c>
      <c r="T917" t="s">
        <v>1896</v>
      </c>
      <c r="U917" s="4">
        <v>45785.400509259256</v>
      </c>
      <c r="V917" t="str">
        <f>IFERROR(VLOOKUP(B917,#REF!,1,0),"")</f>
        <v/>
      </c>
      <c r="W917" t="str" cm="1">
        <f t="array" ref="W917">IFERROR(_xlfn.IFS(AND(V917="",X917&lt;&gt;"王园园组",X917&lt;&gt;"other"),K917,AND(V917="",X917="王园园组"),G917),"other")</f>
        <v>other</v>
      </c>
      <c r="X917" t="str" cm="1">
        <f t="array" ref="X917">IFERROR(_xlfn.IFS(AND(V917="",IFERROR(VLOOKUP(N917,#REF!,1,0),1)&lt;&gt;1),N917,AND(V917="",I917="王园园组"),"王园园组"),"other")</f>
        <v>other</v>
      </c>
      <c r="Y917">
        <f>IFERROR(_xlfn.XLOOKUP(MID(T917, FIND("#", SUBSTITUTE(T917, "-", "#", LEN(T917) - LEN(SUBSTITUTE(T917, "-", "")))) + 1, LEN(T917)),#REF!,#REF!),0)</f>
        <v>0</v>
      </c>
      <c r="Z917">
        <f>MONTH(续费明细实时[[#This Row],[success_time]])</f>
        <v>5</v>
      </c>
      <c r="AA917" s="8" t="e">
        <f>VLOOKUP(续费明细实时[[#This Row],[parent_user_id]],#REF!,27,0)</f>
        <v>#REF!</v>
      </c>
    </row>
    <row r="918" spans="1:27">
      <c r="A918" s="1">
        <v>45791</v>
      </c>
      <c r="B918" t="s">
        <v>12901</v>
      </c>
      <c r="C918" t="s">
        <v>12902</v>
      </c>
      <c r="D918" t="s">
        <v>677</v>
      </c>
      <c r="E918" t="s">
        <v>546</v>
      </c>
      <c r="F918">
        <v>60</v>
      </c>
      <c r="G918" t="s">
        <v>1973</v>
      </c>
      <c r="H918" t="s">
        <v>559</v>
      </c>
      <c r="I918" t="s">
        <v>1876</v>
      </c>
      <c r="J918">
        <v>11543</v>
      </c>
      <c r="K918" t="s">
        <v>298</v>
      </c>
      <c r="L918" t="s">
        <v>549</v>
      </c>
      <c r="M918" t="s">
        <v>550</v>
      </c>
      <c r="N918" t="s">
        <v>136</v>
      </c>
      <c r="O918" t="s">
        <v>143</v>
      </c>
      <c r="P918" t="s">
        <v>1877</v>
      </c>
      <c r="Q918" t="s">
        <v>12903</v>
      </c>
      <c r="R918" t="s">
        <v>626</v>
      </c>
      <c r="S918">
        <v>1625.811113</v>
      </c>
      <c r="T918" t="s">
        <v>1891</v>
      </c>
      <c r="U918" s="4">
        <v>45791.728865740741</v>
      </c>
      <c r="V918" t="str">
        <f>IFERROR(VLOOKUP(B918,#REF!,1,0),"")</f>
        <v/>
      </c>
      <c r="W918" t="str" cm="1">
        <f t="array" ref="W918">IFERROR(_xlfn.IFS(AND(V918="",X918&lt;&gt;"王园园组",X918&lt;&gt;"other"),K918,AND(V918="",X918="王园园组"),G918),"other")</f>
        <v>other</v>
      </c>
      <c r="X918" t="str" cm="1">
        <f t="array" ref="X918">IFERROR(_xlfn.IFS(AND(V918="",IFERROR(VLOOKUP(N918,#REF!,1,0),1)&lt;&gt;1),N918,AND(V918="",I918="王园园组"),"王园园组"),"other")</f>
        <v>other</v>
      </c>
      <c r="Y918">
        <f>IFERROR(_xlfn.XLOOKUP(MID(T918, FIND("#", SUBSTITUTE(T918, "-", "#", LEN(T918) - LEN(SUBSTITUTE(T918, "-", "")))) + 1, LEN(T918)),#REF!,#REF!),0)</f>
        <v>0</v>
      </c>
      <c r="Z918">
        <f>MONTH(续费明细实时[[#This Row],[success_time]])</f>
        <v>5</v>
      </c>
      <c r="AA918" s="8" t="e">
        <f>VLOOKUP(续费明细实时[[#This Row],[parent_user_id]],#REF!,27,0)</f>
        <v>#REF!</v>
      </c>
    </row>
    <row r="919" spans="1:27">
      <c r="A919" s="1">
        <v>45782</v>
      </c>
      <c r="B919" t="s">
        <v>1976</v>
      </c>
      <c r="C919" t="s">
        <v>1977</v>
      </c>
      <c r="D919" t="s">
        <v>548</v>
      </c>
      <c r="E919" t="s">
        <v>641</v>
      </c>
      <c r="F919">
        <v>72</v>
      </c>
      <c r="G919" t="s">
        <v>1978</v>
      </c>
      <c r="H919" t="s">
        <v>559</v>
      </c>
      <c r="I919" t="s">
        <v>1876</v>
      </c>
      <c r="J919">
        <v>8768</v>
      </c>
      <c r="K919" t="s">
        <v>209</v>
      </c>
      <c r="L919" t="s">
        <v>549</v>
      </c>
      <c r="M919" t="s">
        <v>550</v>
      </c>
      <c r="N919" t="s">
        <v>551</v>
      </c>
      <c r="O919" t="s">
        <v>149</v>
      </c>
      <c r="P919" t="s">
        <v>1877</v>
      </c>
      <c r="Q919" t="s">
        <v>1979</v>
      </c>
      <c r="R919" t="s">
        <v>626</v>
      </c>
      <c r="S919">
        <v>1234.97</v>
      </c>
      <c r="T919" t="s">
        <v>1814</v>
      </c>
      <c r="U919" s="4">
        <v>45782.392002314817</v>
      </c>
      <c r="V919" t="str">
        <f>IFERROR(VLOOKUP(B919,#REF!,1,0),"")</f>
        <v/>
      </c>
      <c r="W919" t="str" cm="1">
        <f t="array" ref="W919">IFERROR(_xlfn.IFS(AND(V919="",X919&lt;&gt;"王园园组",X919&lt;&gt;"other"),K919,AND(V919="",X919="王园园组"),G919),"other")</f>
        <v>other</v>
      </c>
      <c r="X919" t="str" cm="1">
        <f t="array" ref="X919">IFERROR(_xlfn.IFS(AND(V919="",IFERROR(VLOOKUP(N919,#REF!,1,0),1)&lt;&gt;1),N919,AND(V919="",I919="王园园组"),"王园园组"),"other")</f>
        <v>other</v>
      </c>
      <c r="Y919">
        <f>IFERROR(_xlfn.XLOOKUP(MID(T919, FIND("#", SUBSTITUTE(T919, "-", "#", LEN(T919) - LEN(SUBSTITUTE(T919, "-", "")))) + 1, LEN(T919)),#REF!,#REF!),0)</f>
        <v>0</v>
      </c>
      <c r="Z919">
        <f>MONTH(续费明细实时[[#This Row],[success_time]])</f>
        <v>5</v>
      </c>
      <c r="AA919" s="8" t="e">
        <f>VLOOKUP(续费明细实时[[#This Row],[parent_user_id]],#REF!,27,0)</f>
        <v>#REF!</v>
      </c>
    </row>
    <row r="920" spans="1:27">
      <c r="A920" s="1">
        <v>45800</v>
      </c>
      <c r="B920" t="s">
        <v>12977</v>
      </c>
      <c r="C920" t="s">
        <v>12978</v>
      </c>
      <c r="D920" t="s">
        <v>632</v>
      </c>
      <c r="E920" t="s">
        <v>546</v>
      </c>
      <c r="F920">
        <v>120</v>
      </c>
      <c r="G920" t="s">
        <v>1939</v>
      </c>
      <c r="H920" t="s">
        <v>559</v>
      </c>
      <c r="I920" t="s">
        <v>1876</v>
      </c>
      <c r="J920">
        <v>18283</v>
      </c>
      <c r="K920" t="s">
        <v>249</v>
      </c>
      <c r="L920" t="s">
        <v>549</v>
      </c>
      <c r="M920" t="s">
        <v>550</v>
      </c>
      <c r="N920" t="s">
        <v>551</v>
      </c>
      <c r="O920" t="s">
        <v>242</v>
      </c>
      <c r="P920" t="s">
        <v>1877</v>
      </c>
      <c r="Q920" t="s">
        <v>12979</v>
      </c>
      <c r="R920" t="s">
        <v>626</v>
      </c>
      <c r="S920">
        <v>2575</v>
      </c>
      <c r="T920" t="s">
        <v>1896</v>
      </c>
      <c r="U920" s="4">
        <v>45800.329513888886</v>
      </c>
      <c r="V920" t="str">
        <f>IFERROR(VLOOKUP(B920,#REF!,1,0),"")</f>
        <v/>
      </c>
      <c r="W920" t="str" cm="1">
        <f t="array" ref="W920">IFERROR(_xlfn.IFS(AND(V920="",X920&lt;&gt;"王园园组",X920&lt;&gt;"other"),K920,AND(V920="",X920="王园园组"),G920),"other")</f>
        <v>other</v>
      </c>
      <c r="X920" t="str" cm="1">
        <f t="array" ref="X920">IFERROR(_xlfn.IFS(AND(V920="",IFERROR(VLOOKUP(N920,#REF!,1,0),1)&lt;&gt;1),N920,AND(V920="",I920="王园园组"),"王园园组"),"other")</f>
        <v>other</v>
      </c>
      <c r="Y920">
        <f>IFERROR(_xlfn.XLOOKUP(MID(T920, FIND("#", SUBSTITUTE(T920, "-", "#", LEN(T920) - LEN(SUBSTITUTE(T920, "-", "")))) + 1, LEN(T920)),#REF!,#REF!),0)</f>
        <v>0</v>
      </c>
      <c r="Z920">
        <f>MONTH(续费明细实时[[#This Row],[success_time]])</f>
        <v>5</v>
      </c>
      <c r="AA920" s="8" t="e">
        <f>VLOOKUP(续费明细实时[[#This Row],[parent_user_id]],#REF!,27,0)</f>
        <v>#REF!</v>
      </c>
    </row>
    <row r="921" spans="1:27">
      <c r="A921" s="1">
        <v>45799</v>
      </c>
      <c r="B921" t="s">
        <v>13039</v>
      </c>
      <c r="C921" t="s">
        <v>13040</v>
      </c>
      <c r="D921" t="s">
        <v>610</v>
      </c>
      <c r="E921" t="s">
        <v>546</v>
      </c>
      <c r="F921">
        <v>60</v>
      </c>
      <c r="G921" t="s">
        <v>1946</v>
      </c>
      <c r="H921" t="s">
        <v>559</v>
      </c>
      <c r="I921" t="s">
        <v>1876</v>
      </c>
      <c r="J921">
        <v>10650</v>
      </c>
      <c r="K921" t="s">
        <v>293</v>
      </c>
      <c r="L921" t="s">
        <v>549</v>
      </c>
      <c r="M921" t="s">
        <v>550</v>
      </c>
      <c r="N921" t="s">
        <v>136</v>
      </c>
      <c r="O921" t="s">
        <v>292</v>
      </c>
      <c r="P921" t="s">
        <v>1877</v>
      </c>
      <c r="Q921" t="s">
        <v>13041</v>
      </c>
      <c r="R921" t="s">
        <v>626</v>
      </c>
      <c r="S921">
        <v>1500</v>
      </c>
      <c r="T921" t="s">
        <v>1891</v>
      </c>
      <c r="U921" s="4">
        <v>45799.893437500003</v>
      </c>
      <c r="V921" t="str">
        <f>IFERROR(VLOOKUP(B921,#REF!,1,0),"")</f>
        <v/>
      </c>
      <c r="W921" t="str" cm="1">
        <f t="array" ref="W921">IFERROR(_xlfn.IFS(AND(V921="",X921&lt;&gt;"王园园组",X921&lt;&gt;"other"),K921,AND(V921="",X921="王园园组"),G921),"other")</f>
        <v>other</v>
      </c>
      <c r="X921" t="str" cm="1">
        <f t="array" ref="X921">IFERROR(_xlfn.IFS(AND(V921="",IFERROR(VLOOKUP(N921,#REF!,1,0),1)&lt;&gt;1),N921,AND(V921="",I921="王园园组"),"王园园组"),"other")</f>
        <v>other</v>
      </c>
      <c r="Y921">
        <f>IFERROR(_xlfn.XLOOKUP(MID(T921, FIND("#", SUBSTITUTE(T921, "-", "#", LEN(T921) - LEN(SUBSTITUTE(T921, "-", "")))) + 1, LEN(T921)),#REF!,#REF!),0)</f>
        <v>0</v>
      </c>
      <c r="Z921">
        <f>MONTH(续费明细实时[[#This Row],[success_time]])</f>
        <v>5</v>
      </c>
      <c r="AA921" s="8" t="e">
        <f>VLOOKUP(续费明细实时[[#This Row],[parent_user_id]],#REF!,27,0)</f>
        <v>#REF!</v>
      </c>
    </row>
    <row r="922" spans="1:27">
      <c r="A922" s="1">
        <v>45792</v>
      </c>
      <c r="B922" t="s">
        <v>13300</v>
      </c>
      <c r="C922" t="s">
        <v>13301</v>
      </c>
      <c r="D922" t="s">
        <v>632</v>
      </c>
      <c r="E922" t="s">
        <v>546</v>
      </c>
      <c r="F922">
        <v>60</v>
      </c>
      <c r="G922" t="s">
        <v>2046</v>
      </c>
      <c r="H922" t="s">
        <v>559</v>
      </c>
      <c r="I922" t="s">
        <v>1876</v>
      </c>
      <c r="J922">
        <v>10650</v>
      </c>
      <c r="K922" t="s">
        <v>258</v>
      </c>
      <c r="L922" t="s">
        <v>549</v>
      </c>
      <c r="M922" t="s">
        <v>550</v>
      </c>
      <c r="N922" t="s">
        <v>136</v>
      </c>
      <c r="O922" t="s">
        <v>147</v>
      </c>
      <c r="P922" t="s">
        <v>1877</v>
      </c>
      <c r="Q922" t="s">
        <v>13302</v>
      </c>
      <c r="R922" t="s">
        <v>626</v>
      </c>
      <c r="S922">
        <v>1500</v>
      </c>
      <c r="T922" t="s">
        <v>1891</v>
      </c>
      <c r="U922" s="4">
        <v>45792.396203703705</v>
      </c>
      <c r="V922" t="str">
        <f>IFERROR(VLOOKUP(B922,#REF!,1,0),"")</f>
        <v/>
      </c>
      <c r="W922" t="str" cm="1">
        <f t="array" ref="W922">IFERROR(_xlfn.IFS(AND(V922="",X922&lt;&gt;"王园园组",X922&lt;&gt;"other"),K922,AND(V922="",X922="王园园组"),G922),"other")</f>
        <v>other</v>
      </c>
      <c r="X922" t="str" cm="1">
        <f t="array" ref="X922">IFERROR(_xlfn.IFS(AND(V922="",IFERROR(VLOOKUP(N922,#REF!,1,0),1)&lt;&gt;1),N922,AND(V922="",I922="王园园组"),"王园园组"),"other")</f>
        <v>other</v>
      </c>
      <c r="Y922">
        <f>IFERROR(_xlfn.XLOOKUP(MID(T922, FIND("#", SUBSTITUTE(T922, "-", "#", LEN(T922) - LEN(SUBSTITUTE(T922, "-", "")))) + 1, LEN(T922)),#REF!,#REF!),0)</f>
        <v>0</v>
      </c>
      <c r="Z922">
        <f>MONTH(续费明细实时[[#This Row],[success_time]])</f>
        <v>5</v>
      </c>
      <c r="AA922" s="8" t="e">
        <f>VLOOKUP(续费明细实时[[#This Row],[parent_user_id]],#REF!,27,0)</f>
        <v>#REF!</v>
      </c>
    </row>
    <row r="923" spans="1:27">
      <c r="A923" s="1">
        <v>45787</v>
      </c>
      <c r="B923" t="s">
        <v>2417</v>
      </c>
      <c r="C923" t="s">
        <v>2418</v>
      </c>
      <c r="D923" t="s">
        <v>548</v>
      </c>
      <c r="E923" t="s">
        <v>546</v>
      </c>
      <c r="F923">
        <v>120</v>
      </c>
      <c r="G923" t="s">
        <v>2061</v>
      </c>
      <c r="H923" t="s">
        <v>559</v>
      </c>
      <c r="I923" t="s">
        <v>1876</v>
      </c>
      <c r="J923">
        <v>18283</v>
      </c>
      <c r="K923" t="s">
        <v>246</v>
      </c>
      <c r="L923" t="s">
        <v>549</v>
      </c>
      <c r="M923" t="s">
        <v>550</v>
      </c>
      <c r="N923" t="s">
        <v>551</v>
      </c>
      <c r="O923" t="s">
        <v>242</v>
      </c>
      <c r="P923" t="s">
        <v>1877</v>
      </c>
      <c r="Q923" t="s">
        <v>2419</v>
      </c>
      <c r="R923" t="s">
        <v>626</v>
      </c>
      <c r="S923">
        <v>2575</v>
      </c>
      <c r="T923" t="s">
        <v>1896</v>
      </c>
      <c r="U923" s="4">
        <v>45787.420486111114</v>
      </c>
      <c r="V923" t="str">
        <f>IFERROR(VLOOKUP(B923,#REF!,1,0),"")</f>
        <v/>
      </c>
      <c r="W923" t="str" cm="1">
        <f t="array" ref="W923">IFERROR(_xlfn.IFS(AND(V923="",X923&lt;&gt;"王园园组",X923&lt;&gt;"other"),K923,AND(V923="",X923="王园园组"),G923),"other")</f>
        <v>other</v>
      </c>
      <c r="X923" t="str" cm="1">
        <f t="array" ref="X923">IFERROR(_xlfn.IFS(AND(V923="",IFERROR(VLOOKUP(N923,#REF!,1,0),1)&lt;&gt;1),N923,AND(V923="",I923="王园园组"),"王园园组"),"other")</f>
        <v>other</v>
      </c>
      <c r="Y923">
        <f>IFERROR(_xlfn.XLOOKUP(MID(T923, FIND("#", SUBSTITUTE(T923, "-", "#", LEN(T923) - LEN(SUBSTITUTE(T923, "-", "")))) + 1, LEN(T923)),#REF!,#REF!),0)</f>
        <v>0</v>
      </c>
      <c r="Z923">
        <f>MONTH(续费明细实时[[#This Row],[success_time]])</f>
        <v>5</v>
      </c>
      <c r="AA923" s="8" t="e">
        <f>VLOOKUP(续费明细实时[[#This Row],[parent_user_id]],#REF!,27,0)</f>
        <v>#REF!</v>
      </c>
    </row>
    <row r="924" spans="1:27">
      <c r="A924" s="1">
        <v>45789</v>
      </c>
      <c r="B924" t="s">
        <v>11728</v>
      </c>
      <c r="C924" t="s">
        <v>11729</v>
      </c>
      <c r="D924" t="s">
        <v>610</v>
      </c>
      <c r="E924" t="s">
        <v>546</v>
      </c>
      <c r="F924">
        <v>120</v>
      </c>
      <c r="G924" t="s">
        <v>1917</v>
      </c>
      <c r="H924" t="s">
        <v>559</v>
      </c>
      <c r="I924" t="s">
        <v>1876</v>
      </c>
      <c r="J924">
        <v>17946</v>
      </c>
      <c r="K924" t="s">
        <v>240</v>
      </c>
      <c r="L924" t="s">
        <v>549</v>
      </c>
      <c r="M924" t="s">
        <v>550</v>
      </c>
      <c r="N924" t="s">
        <v>551</v>
      </c>
      <c r="O924" t="s">
        <v>141</v>
      </c>
      <c r="P924" t="s">
        <v>1877</v>
      </c>
      <c r="Q924" t="s">
        <v>11730</v>
      </c>
      <c r="R924" t="s">
        <v>626</v>
      </c>
      <c r="S924">
        <v>2527.6042109999999</v>
      </c>
      <c r="T924" t="s">
        <v>1896</v>
      </c>
      <c r="U924" s="4">
        <v>45789.54896990741</v>
      </c>
      <c r="V924" t="str">
        <f>IFERROR(VLOOKUP(B924,#REF!,1,0),"")</f>
        <v/>
      </c>
      <c r="W924" t="str" cm="1">
        <f t="array" ref="W924">IFERROR(_xlfn.IFS(AND(V924="",X924&lt;&gt;"王园园组",X924&lt;&gt;"other"),K924,AND(V924="",X924="王园园组"),G924),"other")</f>
        <v>other</v>
      </c>
      <c r="X924" t="str" cm="1">
        <f t="array" ref="X924">IFERROR(_xlfn.IFS(AND(V924="",IFERROR(VLOOKUP(N924,#REF!,1,0),1)&lt;&gt;1),N924,AND(V924="",I924="王园园组"),"王园园组"),"other")</f>
        <v>other</v>
      </c>
      <c r="Y924">
        <f>IFERROR(_xlfn.XLOOKUP(MID(T924, FIND("#", SUBSTITUTE(T924, "-", "#", LEN(T924) - LEN(SUBSTITUTE(T924, "-", "")))) + 1, LEN(T924)),#REF!,#REF!),0)</f>
        <v>0</v>
      </c>
      <c r="Z924">
        <f>MONTH(续费明细实时[[#This Row],[success_time]])</f>
        <v>5</v>
      </c>
      <c r="AA924" s="8" t="e">
        <f>VLOOKUP(续费明细实时[[#This Row],[parent_user_id]],#REF!,27,0)</f>
        <v>#REF!</v>
      </c>
    </row>
    <row r="925" spans="1:27">
      <c r="A925" s="1">
        <v>45786</v>
      </c>
      <c r="B925" t="s">
        <v>2184</v>
      </c>
      <c r="C925" t="s">
        <v>2185</v>
      </c>
      <c r="D925" t="s">
        <v>578</v>
      </c>
      <c r="E925" t="s">
        <v>546</v>
      </c>
      <c r="F925">
        <v>60</v>
      </c>
      <c r="G925" t="s">
        <v>1973</v>
      </c>
      <c r="H925" t="s">
        <v>559</v>
      </c>
      <c r="I925" t="s">
        <v>1876</v>
      </c>
      <c r="J925">
        <v>10650</v>
      </c>
      <c r="K925" t="s">
        <v>268</v>
      </c>
      <c r="L925" t="s">
        <v>549</v>
      </c>
      <c r="M925" t="s">
        <v>550</v>
      </c>
      <c r="N925" t="s">
        <v>136</v>
      </c>
      <c r="O925" t="s">
        <v>264</v>
      </c>
      <c r="P925" t="s">
        <v>1877</v>
      </c>
      <c r="Q925" t="s">
        <v>2186</v>
      </c>
      <c r="R925" t="s">
        <v>626</v>
      </c>
      <c r="S925">
        <v>1500</v>
      </c>
      <c r="T925" t="s">
        <v>1891</v>
      </c>
      <c r="U925" s="4">
        <v>45786.773993055554</v>
      </c>
      <c r="V925" t="str">
        <f>IFERROR(VLOOKUP(B925,#REF!,1,0),"")</f>
        <v/>
      </c>
      <c r="W925" t="str" cm="1">
        <f t="array" ref="W925">IFERROR(_xlfn.IFS(AND(V925="",X925&lt;&gt;"王园园组",X925&lt;&gt;"other"),K925,AND(V925="",X925="王园园组"),G925),"other")</f>
        <v>other</v>
      </c>
      <c r="X925" t="str" cm="1">
        <f t="array" ref="X925">IFERROR(_xlfn.IFS(AND(V925="",IFERROR(VLOOKUP(N925,#REF!,1,0),1)&lt;&gt;1),N925,AND(V925="",I925="王园园组"),"王园园组"),"other")</f>
        <v>other</v>
      </c>
      <c r="Y925">
        <f>IFERROR(_xlfn.XLOOKUP(MID(T925, FIND("#", SUBSTITUTE(T925, "-", "#", LEN(T925) - LEN(SUBSTITUTE(T925, "-", "")))) + 1, LEN(T925)),#REF!,#REF!),0)</f>
        <v>0</v>
      </c>
      <c r="Z925">
        <f>MONTH(续费明细实时[[#This Row],[success_time]])</f>
        <v>5</v>
      </c>
      <c r="AA925" s="8" t="e">
        <f>VLOOKUP(续费明细实时[[#This Row],[parent_user_id]],#REF!,27,0)</f>
        <v>#REF!</v>
      </c>
    </row>
    <row r="926" spans="1:27">
      <c r="A926" s="1">
        <v>45789</v>
      </c>
      <c r="B926" t="s">
        <v>8794</v>
      </c>
      <c r="C926" t="s">
        <v>8795</v>
      </c>
      <c r="D926" t="s">
        <v>548</v>
      </c>
      <c r="E926" t="s">
        <v>546</v>
      </c>
      <c r="F926">
        <v>120</v>
      </c>
      <c r="G926" t="s">
        <v>1939</v>
      </c>
      <c r="H926" t="s">
        <v>559</v>
      </c>
      <c r="I926" t="s">
        <v>1876</v>
      </c>
      <c r="J926">
        <v>17750</v>
      </c>
      <c r="K926" t="s">
        <v>225</v>
      </c>
      <c r="L926" t="s">
        <v>549</v>
      </c>
      <c r="M926" t="s">
        <v>550</v>
      </c>
      <c r="N926" t="s">
        <v>551</v>
      </c>
      <c r="O926" t="s">
        <v>145</v>
      </c>
      <c r="P926" t="s">
        <v>1877</v>
      </c>
      <c r="Q926" t="s">
        <v>8796</v>
      </c>
      <c r="R926" t="s">
        <v>626</v>
      </c>
      <c r="S926">
        <v>2500</v>
      </c>
      <c r="T926" t="s">
        <v>1896</v>
      </c>
      <c r="U926" s="4">
        <v>45789.352696759262</v>
      </c>
      <c r="V926" t="str">
        <f>IFERROR(VLOOKUP(B926,#REF!,1,0),"")</f>
        <v/>
      </c>
      <c r="W926" t="str" cm="1">
        <f t="array" ref="W926">IFERROR(_xlfn.IFS(AND(V926="",X926&lt;&gt;"王园园组",X926&lt;&gt;"other"),K926,AND(V926="",X926="王园园组"),G926),"other")</f>
        <v>other</v>
      </c>
      <c r="X926" t="str" cm="1">
        <f t="array" ref="X926">IFERROR(_xlfn.IFS(AND(V926="",IFERROR(VLOOKUP(N926,#REF!,1,0),1)&lt;&gt;1),N926,AND(V926="",I926="王园园组"),"王园园组"),"other")</f>
        <v>other</v>
      </c>
      <c r="Y926">
        <f>IFERROR(_xlfn.XLOOKUP(MID(T926, FIND("#", SUBSTITUTE(T926, "-", "#", LEN(T926) - LEN(SUBSTITUTE(T926, "-", "")))) + 1, LEN(T926)),#REF!,#REF!),0)</f>
        <v>0</v>
      </c>
      <c r="Z926">
        <f>MONTH(续费明细实时[[#This Row],[success_time]])</f>
        <v>5</v>
      </c>
      <c r="AA926" s="8" t="e">
        <f>VLOOKUP(续费明细实时[[#This Row],[parent_user_id]],#REF!,27,0)</f>
        <v>#REF!</v>
      </c>
    </row>
    <row r="927" spans="1:27">
      <c r="A927" s="1">
        <v>45789</v>
      </c>
      <c r="B927" t="s">
        <v>11731</v>
      </c>
      <c r="C927" t="s">
        <v>11732</v>
      </c>
      <c r="D927" t="s">
        <v>11733</v>
      </c>
      <c r="E927" t="s">
        <v>546</v>
      </c>
      <c r="F927">
        <v>120</v>
      </c>
      <c r="G927" t="s">
        <v>338</v>
      </c>
      <c r="H927" t="s">
        <v>559</v>
      </c>
      <c r="I927" t="s">
        <v>504</v>
      </c>
      <c r="J927">
        <v>18484</v>
      </c>
      <c r="K927" t="s">
        <v>338</v>
      </c>
      <c r="L927" t="s">
        <v>549</v>
      </c>
      <c r="M927" t="s">
        <v>559</v>
      </c>
      <c r="N927" t="s">
        <v>504</v>
      </c>
      <c r="O927" t="s">
        <v>325</v>
      </c>
      <c r="P927" t="s">
        <v>1877</v>
      </c>
      <c r="Q927" t="s">
        <v>11734</v>
      </c>
      <c r="R927" t="s">
        <v>626</v>
      </c>
      <c r="S927">
        <v>2603.4323380000001</v>
      </c>
      <c r="T927" t="s">
        <v>1896</v>
      </c>
      <c r="U927" s="4">
        <v>45789.803773148145</v>
      </c>
      <c r="V927" t="str">
        <f>IFERROR(VLOOKUP(B927,#REF!,1,0),"")</f>
        <v/>
      </c>
      <c r="W927" t="str" cm="1">
        <f t="array" ref="W927">IFERROR(_xlfn.IFS(AND(V927="",X927&lt;&gt;"王园园组",X927&lt;&gt;"other"),K927,AND(V927="",X927="王园园组"),G927),"other")</f>
        <v>other</v>
      </c>
      <c r="X927" t="str" cm="1">
        <f t="array" ref="X927">IFERROR(_xlfn.IFS(AND(V927="",IFERROR(VLOOKUP(N927,#REF!,1,0),1)&lt;&gt;1),N927,AND(V927="",I927="王园园组"),"王园园组"),"other")</f>
        <v>other</v>
      </c>
      <c r="Y927">
        <f>IFERROR(_xlfn.XLOOKUP(MID(T927, FIND("#", SUBSTITUTE(T927, "-", "#", LEN(T927) - LEN(SUBSTITUTE(T927, "-", "")))) + 1, LEN(T927)),#REF!,#REF!),0)</f>
        <v>0</v>
      </c>
      <c r="Z927">
        <f>MONTH(续费明细实时[[#This Row],[success_time]])</f>
        <v>5</v>
      </c>
      <c r="AA927" s="8" t="e">
        <f>VLOOKUP(续费明细实时[[#This Row],[parent_user_id]],#REF!,27,0)</f>
        <v>#REF!</v>
      </c>
    </row>
    <row r="928" spans="1:27">
      <c r="A928" s="1">
        <v>45798</v>
      </c>
      <c r="B928" t="s">
        <v>13279</v>
      </c>
      <c r="C928" t="s">
        <v>13280</v>
      </c>
      <c r="D928" t="s">
        <v>548</v>
      </c>
      <c r="E928" t="s">
        <v>546</v>
      </c>
      <c r="F928">
        <v>60</v>
      </c>
      <c r="G928" t="s">
        <v>1909</v>
      </c>
      <c r="H928" t="s">
        <v>559</v>
      </c>
      <c r="I928" t="s">
        <v>1876</v>
      </c>
      <c r="J928">
        <v>10970</v>
      </c>
      <c r="K928" t="s">
        <v>323</v>
      </c>
      <c r="L928" t="s">
        <v>549</v>
      </c>
      <c r="M928" t="s">
        <v>550</v>
      </c>
      <c r="N928" t="s">
        <v>616</v>
      </c>
      <c r="O928" t="s">
        <v>314</v>
      </c>
      <c r="P928" t="s">
        <v>1877</v>
      </c>
      <c r="Q928" t="s">
        <v>13281</v>
      </c>
      <c r="R928" t="s">
        <v>626</v>
      </c>
      <c r="S928">
        <v>1545</v>
      </c>
      <c r="T928" t="s">
        <v>1891</v>
      </c>
      <c r="U928" s="4">
        <v>45798.444224537037</v>
      </c>
      <c r="V928" t="str">
        <f>IFERROR(VLOOKUP(B928,#REF!,1,0),"")</f>
        <v/>
      </c>
      <c r="W928" t="str" cm="1">
        <f t="array" ref="W928">IFERROR(_xlfn.IFS(AND(V928="",X928&lt;&gt;"王园园组",X928&lt;&gt;"other"),K928,AND(V928="",X928="王园园组"),G928),"other")</f>
        <v>other</v>
      </c>
      <c r="X928" t="str" cm="1">
        <f t="array" ref="X928">IFERROR(_xlfn.IFS(AND(V928="",IFERROR(VLOOKUP(N928,#REF!,1,0),1)&lt;&gt;1),N928,AND(V928="",I928="王园园组"),"王园园组"),"other")</f>
        <v>other</v>
      </c>
      <c r="Y928">
        <f>IFERROR(_xlfn.XLOOKUP(MID(T928, FIND("#", SUBSTITUTE(T928, "-", "#", LEN(T928) - LEN(SUBSTITUTE(T928, "-", "")))) + 1, LEN(T928)),#REF!,#REF!),0)</f>
        <v>0</v>
      </c>
      <c r="Z928">
        <f>MONTH(续费明细实时[[#This Row],[success_time]])</f>
        <v>5</v>
      </c>
      <c r="AA928" s="8" t="e">
        <f>VLOOKUP(续费明细实时[[#This Row],[parent_user_id]],#REF!,27,0)</f>
        <v>#REF!</v>
      </c>
    </row>
    <row r="929" spans="1:27">
      <c r="A929" s="1">
        <v>45788</v>
      </c>
      <c r="B929" t="s">
        <v>8865</v>
      </c>
      <c r="C929" t="s">
        <v>8866</v>
      </c>
      <c r="D929" t="s">
        <v>902</v>
      </c>
      <c r="E929" t="s">
        <v>546</v>
      </c>
      <c r="F929">
        <v>240</v>
      </c>
      <c r="G929" t="s">
        <v>357</v>
      </c>
      <c r="H929" t="s">
        <v>559</v>
      </c>
      <c r="I929" t="s">
        <v>163</v>
      </c>
      <c r="J929">
        <v>31950</v>
      </c>
      <c r="K929" t="s">
        <v>357</v>
      </c>
      <c r="L929" t="s">
        <v>549</v>
      </c>
      <c r="M929" t="s">
        <v>559</v>
      </c>
      <c r="N929" t="s">
        <v>163</v>
      </c>
      <c r="O929" t="s">
        <v>473</v>
      </c>
      <c r="P929" t="s">
        <v>1877</v>
      </c>
      <c r="Q929" t="s">
        <v>8867</v>
      </c>
      <c r="R929" t="s">
        <v>626</v>
      </c>
      <c r="S929">
        <v>4500</v>
      </c>
      <c r="T929" t="s">
        <v>1931</v>
      </c>
      <c r="U929" s="4">
        <v>45788.827592592592</v>
      </c>
      <c r="V929" t="str">
        <f>IFERROR(VLOOKUP(B929,#REF!,1,0),"")</f>
        <v/>
      </c>
      <c r="W929" t="str" cm="1">
        <f t="array" ref="W929">IFERROR(_xlfn.IFS(AND(V929="",X929&lt;&gt;"王园园组",X929&lt;&gt;"other"),K929,AND(V929="",X929="王园园组"),G929),"other")</f>
        <v>other</v>
      </c>
      <c r="X929" t="str" cm="1">
        <f t="array" ref="X929">IFERROR(_xlfn.IFS(AND(V929="",IFERROR(VLOOKUP(N929,#REF!,1,0),1)&lt;&gt;1),N929,AND(V929="",I929="王园园组"),"王园园组"),"other")</f>
        <v>other</v>
      </c>
      <c r="Y929">
        <f>IFERROR(_xlfn.XLOOKUP(MID(T929, FIND("#", SUBSTITUTE(T929, "-", "#", LEN(T929) - LEN(SUBSTITUTE(T929, "-", "")))) + 1, LEN(T929)),#REF!,#REF!),0)</f>
        <v>0</v>
      </c>
      <c r="Z929">
        <f>MONTH(续费明细实时[[#This Row],[success_time]])</f>
        <v>5</v>
      </c>
      <c r="AA929" s="8" t="e">
        <f>VLOOKUP(续费明细实时[[#This Row],[parent_user_id]],#REF!,27,0)</f>
        <v>#REF!</v>
      </c>
    </row>
    <row r="930" spans="1:27">
      <c r="A930" s="1">
        <v>45794</v>
      </c>
      <c r="B930" t="s">
        <v>13282</v>
      </c>
      <c r="C930" t="s">
        <v>13283</v>
      </c>
      <c r="D930" t="s">
        <v>548</v>
      </c>
      <c r="E930" t="s">
        <v>546</v>
      </c>
      <c r="F930">
        <v>120</v>
      </c>
      <c r="G930" t="s">
        <v>2113</v>
      </c>
      <c r="H930" t="s">
        <v>559</v>
      </c>
      <c r="I930" t="s">
        <v>1876</v>
      </c>
      <c r="J930">
        <v>17750</v>
      </c>
      <c r="K930" t="s">
        <v>206</v>
      </c>
      <c r="L930" t="s">
        <v>549</v>
      </c>
      <c r="M930" t="s">
        <v>550</v>
      </c>
      <c r="N930" t="s">
        <v>551</v>
      </c>
      <c r="O930" t="s">
        <v>149</v>
      </c>
      <c r="P930" t="s">
        <v>1877</v>
      </c>
      <c r="Q930" t="s">
        <v>13284</v>
      </c>
      <c r="R930" t="s">
        <v>626</v>
      </c>
      <c r="S930">
        <v>2500</v>
      </c>
      <c r="T930" t="s">
        <v>1896</v>
      </c>
      <c r="U930" s="4">
        <v>45794.923564814817</v>
      </c>
      <c r="V930" t="str">
        <f>IFERROR(VLOOKUP(B930,#REF!,1,0),"")</f>
        <v/>
      </c>
      <c r="W930" t="str" cm="1">
        <f t="array" ref="W930">IFERROR(_xlfn.IFS(AND(V930="",X930&lt;&gt;"王园园组",X930&lt;&gt;"other"),K930,AND(V930="",X930="王园园组"),G930),"other")</f>
        <v>other</v>
      </c>
      <c r="X930" t="str" cm="1">
        <f t="array" ref="X930">IFERROR(_xlfn.IFS(AND(V930="",IFERROR(VLOOKUP(N930,#REF!,1,0),1)&lt;&gt;1),N930,AND(V930="",I930="王园园组"),"王园园组"),"other")</f>
        <v>other</v>
      </c>
      <c r="Y930">
        <f>IFERROR(_xlfn.XLOOKUP(MID(T930, FIND("#", SUBSTITUTE(T930, "-", "#", LEN(T930) - LEN(SUBSTITUTE(T930, "-", "")))) + 1, LEN(T930)),#REF!,#REF!),0)</f>
        <v>0</v>
      </c>
      <c r="Z930">
        <f>MONTH(续费明细实时[[#This Row],[success_time]])</f>
        <v>5</v>
      </c>
      <c r="AA930" s="8" t="e">
        <f>VLOOKUP(续费明细实时[[#This Row],[parent_user_id]],#REF!,27,0)</f>
        <v>#REF!</v>
      </c>
    </row>
    <row r="931" spans="1:27">
      <c r="A931" s="1">
        <v>45804</v>
      </c>
      <c r="B931" t="s">
        <v>29795</v>
      </c>
      <c r="C931" t="s">
        <v>29796</v>
      </c>
      <c r="D931" t="s">
        <v>1314</v>
      </c>
      <c r="E931" t="s">
        <v>546</v>
      </c>
      <c r="F931">
        <v>120</v>
      </c>
      <c r="G931" t="s">
        <v>2024</v>
      </c>
      <c r="H931" t="s">
        <v>559</v>
      </c>
      <c r="I931" t="s">
        <v>1876</v>
      </c>
      <c r="J931">
        <v>18283</v>
      </c>
      <c r="K931" t="s">
        <v>425</v>
      </c>
      <c r="L931" t="s">
        <v>549</v>
      </c>
      <c r="M931" t="s">
        <v>550</v>
      </c>
      <c r="N931" t="s">
        <v>136</v>
      </c>
      <c r="O931" t="s">
        <v>139</v>
      </c>
      <c r="P931" t="s">
        <v>1877</v>
      </c>
      <c r="Q931" t="s">
        <v>29797</v>
      </c>
      <c r="R931" t="s">
        <v>626</v>
      </c>
      <c r="S931">
        <v>2575</v>
      </c>
      <c r="T931" t="s">
        <v>1896</v>
      </c>
      <c r="U931" s="4">
        <v>45804.965532407405</v>
      </c>
      <c r="V931" t="str">
        <f>IFERROR(VLOOKUP(B931,#REF!,1,0),"")</f>
        <v/>
      </c>
      <c r="W931" t="str" cm="1">
        <f t="array" ref="W931">IFERROR(_xlfn.IFS(AND(V931="",X931&lt;&gt;"王园园组",X931&lt;&gt;"other"),K931,AND(V931="",X931="王园园组"),G931),"other")</f>
        <v>other</v>
      </c>
      <c r="X931" t="str" cm="1">
        <f t="array" ref="X931">IFERROR(_xlfn.IFS(AND(V931="",IFERROR(VLOOKUP(N931,#REF!,1,0),1)&lt;&gt;1),N931,AND(V931="",I931="王园园组"),"王园园组"),"other")</f>
        <v>other</v>
      </c>
      <c r="Y931">
        <f>IFERROR(_xlfn.XLOOKUP(MID(T931, FIND("#", SUBSTITUTE(T931, "-", "#", LEN(T931) - LEN(SUBSTITUTE(T931, "-", "")))) + 1, LEN(T931)),#REF!,#REF!),0)</f>
        <v>0</v>
      </c>
      <c r="Z931">
        <f>MONTH(续费明细实时[[#This Row],[success_time]])</f>
        <v>5</v>
      </c>
      <c r="AA931" s="8" t="e">
        <f>VLOOKUP(续费明细实时[[#This Row],[parent_user_id]],#REF!,27,0)</f>
        <v>#REF!</v>
      </c>
    </row>
    <row r="932" spans="1:27">
      <c r="A932" s="1">
        <v>45797</v>
      </c>
      <c r="B932" t="s">
        <v>13285</v>
      </c>
      <c r="C932" t="s">
        <v>13286</v>
      </c>
      <c r="D932" t="s">
        <v>558</v>
      </c>
      <c r="E932" t="s">
        <v>546</v>
      </c>
      <c r="F932">
        <v>60</v>
      </c>
      <c r="G932" t="s">
        <v>338</v>
      </c>
      <c r="H932" t="s">
        <v>559</v>
      </c>
      <c r="I932" t="s">
        <v>504</v>
      </c>
      <c r="J932">
        <v>11957</v>
      </c>
      <c r="K932" t="s">
        <v>338</v>
      </c>
      <c r="L932" t="s">
        <v>549</v>
      </c>
      <c r="M932" t="s">
        <v>559</v>
      </c>
      <c r="N932" t="s">
        <v>504</v>
      </c>
      <c r="O932" t="s">
        <v>325</v>
      </c>
      <c r="P932" t="s">
        <v>1877</v>
      </c>
      <c r="Q932" t="s">
        <v>13287</v>
      </c>
      <c r="R932" t="s">
        <v>626</v>
      </c>
      <c r="S932">
        <v>1684.05</v>
      </c>
      <c r="T932" t="s">
        <v>1891</v>
      </c>
      <c r="U932" s="4">
        <v>45797.891863425924</v>
      </c>
      <c r="V932" t="str">
        <f>IFERROR(VLOOKUP(B932,#REF!,1,0),"")</f>
        <v/>
      </c>
      <c r="W932" t="str" cm="1">
        <f t="array" ref="W932">IFERROR(_xlfn.IFS(AND(V932="",X932&lt;&gt;"王园园组",X932&lt;&gt;"other"),K932,AND(V932="",X932="王园园组"),G932),"other")</f>
        <v>other</v>
      </c>
      <c r="X932" t="str" cm="1">
        <f t="array" ref="X932">IFERROR(_xlfn.IFS(AND(V932="",IFERROR(VLOOKUP(N932,#REF!,1,0),1)&lt;&gt;1),N932,AND(V932="",I932="王园园组"),"王园园组"),"other")</f>
        <v>other</v>
      </c>
      <c r="Y932">
        <f>IFERROR(_xlfn.XLOOKUP(MID(T932, FIND("#", SUBSTITUTE(T932, "-", "#", LEN(T932) - LEN(SUBSTITUTE(T932, "-", "")))) + 1, LEN(T932)),#REF!,#REF!),0)</f>
        <v>0</v>
      </c>
      <c r="Z932">
        <f>MONTH(续费明细实时[[#This Row],[success_time]])</f>
        <v>5</v>
      </c>
      <c r="AA932" s="8" t="e">
        <f>VLOOKUP(续费明细实时[[#This Row],[parent_user_id]],#REF!,27,0)</f>
        <v>#REF!</v>
      </c>
    </row>
    <row r="933" spans="1:27">
      <c r="A933" s="1">
        <v>45790</v>
      </c>
      <c r="B933" t="s">
        <v>12454</v>
      </c>
      <c r="C933" t="s">
        <v>12455</v>
      </c>
      <c r="D933" t="s">
        <v>548</v>
      </c>
      <c r="E933" t="s">
        <v>546</v>
      </c>
      <c r="F933">
        <v>120</v>
      </c>
      <c r="G933" t="s">
        <v>1883</v>
      </c>
      <c r="H933" t="s">
        <v>559</v>
      </c>
      <c r="I933" t="s">
        <v>1876</v>
      </c>
      <c r="J933">
        <v>18283</v>
      </c>
      <c r="K933" t="s">
        <v>286</v>
      </c>
      <c r="L933" t="s">
        <v>549</v>
      </c>
      <c r="M933" t="s">
        <v>550</v>
      </c>
      <c r="N933" t="s">
        <v>136</v>
      </c>
      <c r="O933" t="s">
        <v>283</v>
      </c>
      <c r="P933" t="s">
        <v>1877</v>
      </c>
      <c r="Q933" t="s">
        <v>12456</v>
      </c>
      <c r="R933" t="s">
        <v>626</v>
      </c>
      <c r="S933">
        <v>2575</v>
      </c>
      <c r="T933" t="s">
        <v>1896</v>
      </c>
      <c r="U933" s="4">
        <v>45790.470405092594</v>
      </c>
      <c r="V933" t="str">
        <f>IFERROR(VLOOKUP(B933,#REF!,1,0),"")</f>
        <v/>
      </c>
      <c r="W933" t="str" cm="1">
        <f t="array" ref="W933">IFERROR(_xlfn.IFS(AND(V933="",X933&lt;&gt;"王园园组",X933&lt;&gt;"other"),K933,AND(V933="",X933="王园园组"),G933),"other")</f>
        <v>other</v>
      </c>
      <c r="X933" t="str" cm="1">
        <f t="array" ref="X933">IFERROR(_xlfn.IFS(AND(V933="",IFERROR(VLOOKUP(N933,#REF!,1,0),1)&lt;&gt;1),N933,AND(V933="",I933="王园园组"),"王园园组"),"other")</f>
        <v>other</v>
      </c>
      <c r="Y933">
        <f>IFERROR(_xlfn.XLOOKUP(MID(T933, FIND("#", SUBSTITUTE(T933, "-", "#", LEN(T933) - LEN(SUBSTITUTE(T933, "-", "")))) + 1, LEN(T933)),#REF!,#REF!),0)</f>
        <v>0</v>
      </c>
      <c r="Z933">
        <f>MONTH(续费明细实时[[#This Row],[success_time]])</f>
        <v>5</v>
      </c>
      <c r="AA933" s="8" t="e">
        <f>VLOOKUP(续费明细实时[[#This Row],[parent_user_id]],#REF!,27,0)</f>
        <v>#REF!</v>
      </c>
    </row>
    <row r="934" spans="1:27">
      <c r="A934" s="1">
        <v>45794</v>
      </c>
      <c r="B934" t="s">
        <v>14102</v>
      </c>
      <c r="C934" t="s">
        <v>14103</v>
      </c>
      <c r="D934" t="s">
        <v>548</v>
      </c>
      <c r="E934" t="s">
        <v>546</v>
      </c>
      <c r="F934">
        <v>120</v>
      </c>
      <c r="G934" t="s">
        <v>2005</v>
      </c>
      <c r="H934" t="s">
        <v>559</v>
      </c>
      <c r="I934" t="s">
        <v>1876</v>
      </c>
      <c r="J934">
        <v>17750</v>
      </c>
      <c r="K934" t="s">
        <v>253</v>
      </c>
      <c r="L934" t="s">
        <v>549</v>
      </c>
      <c r="M934" t="s">
        <v>550</v>
      </c>
      <c r="N934" t="s">
        <v>136</v>
      </c>
      <c r="O934" t="s">
        <v>147</v>
      </c>
      <c r="P934" t="s">
        <v>1877</v>
      </c>
      <c r="Q934" t="s">
        <v>14104</v>
      </c>
      <c r="R934" t="s">
        <v>626</v>
      </c>
      <c r="S934">
        <v>2500</v>
      </c>
      <c r="T934" t="s">
        <v>1896</v>
      </c>
      <c r="U934" s="4">
        <v>45794.807222222225</v>
      </c>
      <c r="V934" t="str">
        <f>IFERROR(VLOOKUP(B934,#REF!,1,0),"")</f>
        <v/>
      </c>
      <c r="W934" t="str" cm="1">
        <f t="array" ref="W934">IFERROR(_xlfn.IFS(AND(V934="",X934&lt;&gt;"王园园组",X934&lt;&gt;"other"),K934,AND(V934="",X934="王园园组"),G934),"other")</f>
        <v>other</v>
      </c>
      <c r="X934" t="str" cm="1">
        <f t="array" ref="X934">IFERROR(_xlfn.IFS(AND(V934="",IFERROR(VLOOKUP(N934,#REF!,1,0),1)&lt;&gt;1),N934,AND(V934="",I934="王园园组"),"王园园组"),"other")</f>
        <v>other</v>
      </c>
      <c r="Y934">
        <f>IFERROR(_xlfn.XLOOKUP(MID(T934, FIND("#", SUBSTITUTE(T934, "-", "#", LEN(T934) - LEN(SUBSTITUTE(T934, "-", "")))) + 1, LEN(T934)),#REF!,#REF!),0)</f>
        <v>0</v>
      </c>
      <c r="Z934">
        <f>MONTH(续费明细实时[[#This Row],[success_time]])</f>
        <v>5</v>
      </c>
      <c r="AA934" s="8" t="e">
        <f>VLOOKUP(续费明细实时[[#This Row],[parent_user_id]],#REF!,27,0)</f>
        <v>#REF!</v>
      </c>
    </row>
    <row r="935" spans="1:27">
      <c r="A935" s="1">
        <v>45785</v>
      </c>
      <c r="B935" t="s">
        <v>2568</v>
      </c>
      <c r="C935" t="s">
        <v>2569</v>
      </c>
      <c r="D935" t="s">
        <v>548</v>
      </c>
      <c r="E935" t="s">
        <v>546</v>
      </c>
      <c r="F935">
        <v>60</v>
      </c>
      <c r="G935" t="s">
        <v>2071</v>
      </c>
      <c r="H935" t="s">
        <v>559</v>
      </c>
      <c r="I935" t="s">
        <v>1876</v>
      </c>
      <c r="J935">
        <v>10650</v>
      </c>
      <c r="K935" t="s">
        <v>209</v>
      </c>
      <c r="L935" t="s">
        <v>549</v>
      </c>
      <c r="M935" t="s">
        <v>550</v>
      </c>
      <c r="N935" t="s">
        <v>551</v>
      </c>
      <c r="O935" t="s">
        <v>149</v>
      </c>
      <c r="P935" t="s">
        <v>1877</v>
      </c>
      <c r="Q935" t="s">
        <v>2570</v>
      </c>
      <c r="R935" t="s">
        <v>626</v>
      </c>
      <c r="S935">
        <v>1500</v>
      </c>
      <c r="T935" t="s">
        <v>1891</v>
      </c>
      <c r="U935" s="4">
        <v>45785.455011574071</v>
      </c>
      <c r="V935" t="str">
        <f>IFERROR(VLOOKUP(B935,#REF!,1,0),"")</f>
        <v/>
      </c>
      <c r="W935" t="str" cm="1">
        <f t="array" ref="W935">IFERROR(_xlfn.IFS(AND(V935="",X935&lt;&gt;"王园园组",X935&lt;&gt;"other"),K935,AND(V935="",X935="王园园组"),G935),"other")</f>
        <v>other</v>
      </c>
      <c r="X935" t="str" cm="1">
        <f t="array" ref="X935">IFERROR(_xlfn.IFS(AND(V935="",IFERROR(VLOOKUP(N935,#REF!,1,0),1)&lt;&gt;1),N935,AND(V935="",I935="王园园组"),"王园园组"),"other")</f>
        <v>other</v>
      </c>
      <c r="Y935">
        <f>IFERROR(_xlfn.XLOOKUP(MID(T935, FIND("#", SUBSTITUTE(T935, "-", "#", LEN(T935) - LEN(SUBSTITUTE(T935, "-", "")))) + 1, LEN(T935)),#REF!,#REF!),0)</f>
        <v>0</v>
      </c>
      <c r="Z935">
        <f>MONTH(续费明细实时[[#This Row],[success_time]])</f>
        <v>5</v>
      </c>
      <c r="AA935" s="8" t="e">
        <f>VLOOKUP(续费明细实时[[#This Row],[parent_user_id]],#REF!,27,0)</f>
        <v>#REF!</v>
      </c>
    </row>
    <row r="936" spans="1:27">
      <c r="A936" s="1">
        <v>45785</v>
      </c>
      <c r="B936" t="s">
        <v>2176</v>
      </c>
      <c r="C936" t="s">
        <v>2177</v>
      </c>
      <c r="D936" t="s">
        <v>578</v>
      </c>
      <c r="E936" t="s">
        <v>546</v>
      </c>
      <c r="F936">
        <v>240</v>
      </c>
      <c r="G936" t="s">
        <v>2178</v>
      </c>
      <c r="H936" t="s">
        <v>559</v>
      </c>
      <c r="I936" t="s">
        <v>1876</v>
      </c>
      <c r="J936">
        <v>31950</v>
      </c>
      <c r="K936" t="s">
        <v>233</v>
      </c>
      <c r="L936" t="s">
        <v>549</v>
      </c>
      <c r="M936" t="s">
        <v>550</v>
      </c>
      <c r="N936" t="s">
        <v>551</v>
      </c>
      <c r="O936" t="s">
        <v>141</v>
      </c>
      <c r="P936" t="s">
        <v>1877</v>
      </c>
      <c r="Q936" t="s">
        <v>2179</v>
      </c>
      <c r="R936" t="s">
        <v>626</v>
      </c>
      <c r="S936">
        <v>4500</v>
      </c>
      <c r="T936" t="s">
        <v>1931</v>
      </c>
      <c r="U936" s="4">
        <v>45785.652488425927</v>
      </c>
      <c r="V936" t="str">
        <f>IFERROR(VLOOKUP(B936,#REF!,1,0),"")</f>
        <v/>
      </c>
      <c r="W936" t="str" cm="1">
        <f t="array" ref="W936">IFERROR(_xlfn.IFS(AND(V936="",X936&lt;&gt;"王园园组",X936&lt;&gt;"other"),K936,AND(V936="",X936="王园园组"),G936),"other")</f>
        <v>other</v>
      </c>
      <c r="X936" t="str" cm="1">
        <f t="array" ref="X936">IFERROR(_xlfn.IFS(AND(V936="",IFERROR(VLOOKUP(N936,#REF!,1,0),1)&lt;&gt;1),N936,AND(V936="",I936="王园园组"),"王园园组"),"other")</f>
        <v>other</v>
      </c>
      <c r="Y936">
        <f>IFERROR(_xlfn.XLOOKUP(MID(T936, FIND("#", SUBSTITUTE(T936, "-", "#", LEN(T936) - LEN(SUBSTITUTE(T936, "-", "")))) + 1, LEN(T936)),#REF!,#REF!),0)</f>
        <v>0</v>
      </c>
      <c r="Z936">
        <f>MONTH(续费明细实时[[#This Row],[success_time]])</f>
        <v>5</v>
      </c>
      <c r="AA936" s="8" t="e">
        <f>VLOOKUP(续费明细实时[[#This Row],[parent_user_id]],#REF!,27,0)</f>
        <v>#REF!</v>
      </c>
    </row>
    <row r="937" spans="1:27">
      <c r="A937" s="1">
        <v>45795</v>
      </c>
      <c r="B937" t="s">
        <v>13276</v>
      </c>
      <c r="C937" t="s">
        <v>13277</v>
      </c>
      <c r="D937" t="s">
        <v>548</v>
      </c>
      <c r="E937" t="s">
        <v>546</v>
      </c>
      <c r="F937">
        <v>60</v>
      </c>
      <c r="G937" t="s">
        <v>2005</v>
      </c>
      <c r="H937" t="s">
        <v>559</v>
      </c>
      <c r="I937" t="s">
        <v>1876</v>
      </c>
      <c r="J937">
        <v>10650</v>
      </c>
      <c r="K937" t="s">
        <v>256</v>
      </c>
      <c r="L937" t="s">
        <v>549</v>
      </c>
      <c r="M937" t="s">
        <v>550</v>
      </c>
      <c r="N937" t="s">
        <v>136</v>
      </c>
      <c r="O937" t="s">
        <v>147</v>
      </c>
      <c r="P937" t="s">
        <v>1877</v>
      </c>
      <c r="Q937" t="s">
        <v>13278</v>
      </c>
      <c r="R937" t="s">
        <v>626</v>
      </c>
      <c r="S937">
        <v>1500</v>
      </c>
      <c r="T937" t="s">
        <v>1891</v>
      </c>
      <c r="U937" s="4">
        <v>45795.467615740738</v>
      </c>
      <c r="V937" t="str">
        <f>IFERROR(VLOOKUP(B937,#REF!,1,0),"")</f>
        <v/>
      </c>
      <c r="W937" t="str" cm="1">
        <f t="array" ref="W937">IFERROR(_xlfn.IFS(AND(V937="",X937&lt;&gt;"王园园组",X937&lt;&gt;"other"),K937,AND(V937="",X937="王园园组"),G937),"other")</f>
        <v>other</v>
      </c>
      <c r="X937" t="str" cm="1">
        <f t="array" ref="X937">IFERROR(_xlfn.IFS(AND(V937="",IFERROR(VLOOKUP(N937,#REF!,1,0),1)&lt;&gt;1),N937,AND(V937="",I937="王园园组"),"王园园组"),"other")</f>
        <v>other</v>
      </c>
      <c r="Y937">
        <f>IFERROR(_xlfn.XLOOKUP(MID(T937, FIND("#", SUBSTITUTE(T937, "-", "#", LEN(T937) - LEN(SUBSTITUTE(T937, "-", "")))) + 1, LEN(T937)),#REF!,#REF!),0)</f>
        <v>0</v>
      </c>
      <c r="Z937">
        <f>MONTH(续费明细实时[[#This Row],[success_time]])</f>
        <v>5</v>
      </c>
      <c r="AA937" s="8" t="e">
        <f>VLOOKUP(续费明细实时[[#This Row],[parent_user_id]],#REF!,27,0)</f>
        <v>#REF!</v>
      </c>
    </row>
    <row r="938" spans="1:27">
      <c r="A938" s="1">
        <v>45781</v>
      </c>
      <c r="B938" t="s">
        <v>2194</v>
      </c>
      <c r="C938" t="s">
        <v>2195</v>
      </c>
      <c r="D938" t="s">
        <v>578</v>
      </c>
      <c r="E938" t="s">
        <v>546</v>
      </c>
      <c r="F938">
        <v>48</v>
      </c>
      <c r="G938" t="s">
        <v>1946</v>
      </c>
      <c r="H938" t="s">
        <v>559</v>
      </c>
      <c r="I938" t="s">
        <v>1876</v>
      </c>
      <c r="J938">
        <v>11346</v>
      </c>
      <c r="K938" t="s">
        <v>299</v>
      </c>
      <c r="L938" t="s">
        <v>549</v>
      </c>
      <c r="M938" t="s">
        <v>550</v>
      </c>
      <c r="N938" t="s">
        <v>136</v>
      </c>
      <c r="O938" t="s">
        <v>143</v>
      </c>
      <c r="P938" t="s">
        <v>1877</v>
      </c>
      <c r="Q938" t="s">
        <v>2196</v>
      </c>
      <c r="R938" t="s">
        <v>626</v>
      </c>
      <c r="S938">
        <v>1598</v>
      </c>
      <c r="T938" t="s">
        <v>1879</v>
      </c>
      <c r="U938" s="4">
        <v>45781.837534722225</v>
      </c>
      <c r="V938" t="str">
        <f>IFERROR(VLOOKUP(B938,#REF!,1,0),"")</f>
        <v/>
      </c>
      <c r="W938" t="str" cm="1">
        <f t="array" ref="W938">IFERROR(_xlfn.IFS(AND(V938="",X938&lt;&gt;"王园园组",X938&lt;&gt;"other"),K938,AND(V938="",X938="王园园组"),G938),"other")</f>
        <v>other</v>
      </c>
      <c r="X938" t="str" cm="1">
        <f t="array" ref="X938">IFERROR(_xlfn.IFS(AND(V938="",IFERROR(VLOOKUP(N938,#REF!,1,0),1)&lt;&gt;1),N938,AND(V938="",I938="王园园组"),"王园园组"),"other")</f>
        <v>other</v>
      </c>
      <c r="Y938">
        <f>IFERROR(_xlfn.XLOOKUP(MID(T938, FIND("#", SUBSTITUTE(T938, "-", "#", LEN(T938) - LEN(SUBSTITUTE(T938, "-", "")))) + 1, LEN(T938)),#REF!,#REF!),0)</f>
        <v>0</v>
      </c>
      <c r="Z938">
        <f>MONTH(续费明细实时[[#This Row],[success_time]])</f>
        <v>5</v>
      </c>
      <c r="AA938" s="8" t="e">
        <f>VLOOKUP(续费明细实时[[#This Row],[parent_user_id]],#REF!,27,0)</f>
        <v>#REF!</v>
      </c>
    </row>
    <row r="939" spans="1:27">
      <c r="A939" s="1">
        <v>45796</v>
      </c>
      <c r="B939" t="s">
        <v>13360</v>
      </c>
      <c r="C939" t="s">
        <v>13361</v>
      </c>
      <c r="D939" t="s">
        <v>1810</v>
      </c>
      <c r="E939" t="s">
        <v>1102</v>
      </c>
      <c r="F939">
        <v>180</v>
      </c>
      <c r="G939" t="s">
        <v>365</v>
      </c>
      <c r="H939" t="s">
        <v>559</v>
      </c>
      <c r="I939" t="s">
        <v>163</v>
      </c>
      <c r="J939">
        <v>14910</v>
      </c>
      <c r="K939" t="s">
        <v>365</v>
      </c>
      <c r="L939" t="s">
        <v>549</v>
      </c>
      <c r="M939" t="s">
        <v>559</v>
      </c>
      <c r="N939" t="s">
        <v>163</v>
      </c>
      <c r="O939" t="s">
        <v>473</v>
      </c>
      <c r="P939" t="s">
        <v>1877</v>
      </c>
      <c r="Q939" t="s">
        <v>13362</v>
      </c>
      <c r="R939" t="s">
        <v>626</v>
      </c>
      <c r="S939">
        <v>2100</v>
      </c>
      <c r="T939" t="s">
        <v>13028</v>
      </c>
      <c r="U939" s="4">
        <v>45796.7</v>
      </c>
      <c r="V939" t="str">
        <f>IFERROR(VLOOKUP(B939,#REF!,1,0),"")</f>
        <v/>
      </c>
      <c r="W939" t="str" cm="1">
        <f t="array" ref="W939">IFERROR(_xlfn.IFS(AND(V939="",X939&lt;&gt;"王园园组",X939&lt;&gt;"other"),K939,AND(V939="",X939="王园园组"),G939),"other")</f>
        <v>other</v>
      </c>
      <c r="X939" t="str" cm="1">
        <f t="array" ref="X939">IFERROR(_xlfn.IFS(AND(V939="",IFERROR(VLOOKUP(N939,#REF!,1,0),1)&lt;&gt;1),N939,AND(V939="",I939="王园园组"),"王园园组"),"other")</f>
        <v>other</v>
      </c>
      <c r="Y939">
        <f>IFERROR(_xlfn.XLOOKUP(MID(T939, FIND("#", SUBSTITUTE(T939, "-", "#", LEN(T939) - LEN(SUBSTITUTE(T939, "-", "")))) + 1, LEN(T939)),#REF!,#REF!),0)</f>
        <v>0</v>
      </c>
      <c r="Z939">
        <f>MONTH(续费明细实时[[#This Row],[success_time]])</f>
        <v>5</v>
      </c>
      <c r="AA939" s="8" t="e">
        <f>VLOOKUP(续费明细实时[[#This Row],[parent_user_id]],#REF!,27,0)</f>
        <v>#REF!</v>
      </c>
    </row>
    <row r="940" spans="1:27">
      <c r="A940" s="1">
        <v>45797</v>
      </c>
      <c r="B940" t="s">
        <v>17325</v>
      </c>
      <c r="C940" t="s">
        <v>17326</v>
      </c>
      <c r="D940" t="s">
        <v>548</v>
      </c>
      <c r="E940" t="s">
        <v>546</v>
      </c>
      <c r="F940">
        <v>120</v>
      </c>
      <c r="G940" t="s">
        <v>2061</v>
      </c>
      <c r="H940" t="s">
        <v>559</v>
      </c>
      <c r="I940" t="s">
        <v>1876</v>
      </c>
      <c r="J940">
        <v>18283</v>
      </c>
      <c r="K940" t="s">
        <v>202</v>
      </c>
      <c r="L940" t="s">
        <v>549</v>
      </c>
      <c r="M940" t="s">
        <v>550</v>
      </c>
      <c r="N940" t="s">
        <v>551</v>
      </c>
      <c r="O940" t="s">
        <v>149</v>
      </c>
      <c r="P940" t="s">
        <v>1877</v>
      </c>
      <c r="Q940" t="s">
        <v>17327</v>
      </c>
      <c r="R940" t="s">
        <v>626</v>
      </c>
      <c r="S940">
        <v>2575</v>
      </c>
      <c r="T940" t="s">
        <v>1896</v>
      </c>
      <c r="U940" s="4">
        <v>45797.521932870368</v>
      </c>
      <c r="V940" t="str">
        <f>IFERROR(VLOOKUP(B940,#REF!,1,0),"")</f>
        <v/>
      </c>
      <c r="W940" t="str" cm="1">
        <f t="array" ref="W940">IFERROR(_xlfn.IFS(AND(V940="",X940&lt;&gt;"王园园组",X940&lt;&gt;"other"),K940,AND(V940="",X940="王园园组"),G940),"other")</f>
        <v>other</v>
      </c>
      <c r="X940" t="str" cm="1">
        <f t="array" ref="X940">IFERROR(_xlfn.IFS(AND(V940="",IFERROR(VLOOKUP(N940,#REF!,1,0),1)&lt;&gt;1),N940,AND(V940="",I940="王园园组"),"王园园组"),"other")</f>
        <v>other</v>
      </c>
      <c r="Y940">
        <f>IFERROR(_xlfn.XLOOKUP(MID(T940, FIND("#", SUBSTITUTE(T940, "-", "#", LEN(T940) - LEN(SUBSTITUTE(T940, "-", "")))) + 1, LEN(T940)),#REF!,#REF!),0)</f>
        <v>0</v>
      </c>
      <c r="Z940">
        <f>MONTH(续费明细实时[[#This Row],[success_time]])</f>
        <v>5</v>
      </c>
      <c r="AA940" s="8" t="e">
        <f>VLOOKUP(续费明细实时[[#This Row],[parent_user_id]],#REF!,27,0)</f>
        <v>#REF!</v>
      </c>
    </row>
    <row r="941" spans="1:27">
      <c r="A941" s="1">
        <v>45789</v>
      </c>
      <c r="B941" t="s">
        <v>10944</v>
      </c>
      <c r="C941" t="s">
        <v>10945</v>
      </c>
      <c r="D941" t="s">
        <v>10946</v>
      </c>
      <c r="E941" t="s">
        <v>546</v>
      </c>
      <c r="F941">
        <v>240</v>
      </c>
      <c r="G941" t="s">
        <v>347</v>
      </c>
      <c r="H941" t="s">
        <v>559</v>
      </c>
      <c r="I941" t="s">
        <v>163</v>
      </c>
      <c r="J941">
        <v>31950</v>
      </c>
      <c r="K941" t="s">
        <v>347</v>
      </c>
      <c r="L941" t="s">
        <v>549</v>
      </c>
      <c r="M941" t="s">
        <v>559</v>
      </c>
      <c r="N941" t="s">
        <v>163</v>
      </c>
      <c r="O941" t="s">
        <v>472</v>
      </c>
      <c r="P941" t="s">
        <v>1877</v>
      </c>
      <c r="Q941" t="s">
        <v>10947</v>
      </c>
      <c r="R941" t="s">
        <v>626</v>
      </c>
      <c r="S941">
        <v>4500</v>
      </c>
      <c r="T941" t="s">
        <v>1931</v>
      </c>
      <c r="U941" s="4">
        <v>45789.620856481481</v>
      </c>
      <c r="V941" t="str">
        <f>IFERROR(VLOOKUP(B941,#REF!,1,0),"")</f>
        <v/>
      </c>
      <c r="W941" t="str" cm="1">
        <f t="array" ref="W941">IFERROR(_xlfn.IFS(AND(V941="",X941&lt;&gt;"王园园组",X941&lt;&gt;"other"),K941,AND(V941="",X941="王园园组"),G941),"other")</f>
        <v>other</v>
      </c>
      <c r="X941" t="str" cm="1">
        <f t="array" ref="X941">IFERROR(_xlfn.IFS(AND(V941="",IFERROR(VLOOKUP(N941,#REF!,1,0),1)&lt;&gt;1),N941,AND(V941="",I941="王园园组"),"王园园组"),"other")</f>
        <v>other</v>
      </c>
      <c r="Y941">
        <f>IFERROR(_xlfn.XLOOKUP(MID(T941, FIND("#", SUBSTITUTE(T941, "-", "#", LEN(T941) - LEN(SUBSTITUTE(T941, "-", "")))) + 1, LEN(T941)),#REF!,#REF!),0)</f>
        <v>0</v>
      </c>
      <c r="Z941">
        <f>MONTH(续费明细实时[[#This Row],[success_time]])</f>
        <v>5</v>
      </c>
      <c r="AA941" s="8" t="e">
        <f>VLOOKUP(续费明细实时[[#This Row],[parent_user_id]],#REF!,27,0)</f>
        <v>#REF!</v>
      </c>
    </row>
    <row r="942" spans="1:27">
      <c r="A942" s="1">
        <v>45789</v>
      </c>
      <c r="B942" t="s">
        <v>11863</v>
      </c>
      <c r="C942" t="s">
        <v>11864</v>
      </c>
      <c r="D942" t="s">
        <v>695</v>
      </c>
      <c r="E942" t="s">
        <v>546</v>
      </c>
      <c r="F942">
        <v>360</v>
      </c>
      <c r="G942" t="s">
        <v>358</v>
      </c>
      <c r="H942" t="s">
        <v>559</v>
      </c>
      <c r="I942" t="s">
        <v>163</v>
      </c>
      <c r="J942">
        <v>47535</v>
      </c>
      <c r="K942" t="s">
        <v>358</v>
      </c>
      <c r="L942" t="s">
        <v>549</v>
      </c>
      <c r="M942" t="s">
        <v>559</v>
      </c>
      <c r="N942" t="s">
        <v>163</v>
      </c>
      <c r="O942" t="s">
        <v>473</v>
      </c>
      <c r="P942" t="s">
        <v>1877</v>
      </c>
      <c r="Q942" t="s">
        <v>11865</v>
      </c>
      <c r="R942" t="s">
        <v>626</v>
      </c>
      <c r="S942">
        <v>6695</v>
      </c>
      <c r="T942" t="s">
        <v>2193</v>
      </c>
      <c r="U942" s="4">
        <v>45789.830555555556</v>
      </c>
      <c r="V942" t="str">
        <f>IFERROR(VLOOKUP(B942,#REF!,1,0),"")</f>
        <v/>
      </c>
      <c r="W942" t="str" cm="1">
        <f t="array" ref="W942">IFERROR(_xlfn.IFS(AND(V942="",X942&lt;&gt;"王园园组",X942&lt;&gt;"other"),K942,AND(V942="",X942="王园园组"),G942),"other")</f>
        <v>other</v>
      </c>
      <c r="X942" t="str" cm="1">
        <f t="array" ref="X942">IFERROR(_xlfn.IFS(AND(V942="",IFERROR(VLOOKUP(N942,#REF!,1,0),1)&lt;&gt;1),N942,AND(V942="",I942="王园园组"),"王园园组"),"other")</f>
        <v>other</v>
      </c>
      <c r="Y942">
        <f>IFERROR(_xlfn.XLOOKUP(MID(T942, FIND("#", SUBSTITUTE(T942, "-", "#", LEN(T942) - LEN(SUBSTITUTE(T942, "-", "")))) + 1, LEN(T942)),#REF!,#REF!),0)</f>
        <v>0</v>
      </c>
      <c r="Z942">
        <f>MONTH(续费明细实时[[#This Row],[success_time]])</f>
        <v>5</v>
      </c>
      <c r="AA942" s="8" t="e">
        <f>VLOOKUP(续费明细实时[[#This Row],[parent_user_id]],#REF!,27,0)</f>
        <v>#REF!</v>
      </c>
    </row>
    <row r="943" spans="1:27">
      <c r="A943" s="1">
        <v>45790</v>
      </c>
      <c r="B943" t="s">
        <v>12665</v>
      </c>
      <c r="C943" t="s">
        <v>12666</v>
      </c>
      <c r="D943" t="s">
        <v>578</v>
      </c>
      <c r="E943" t="s">
        <v>546</v>
      </c>
      <c r="F943">
        <v>120</v>
      </c>
      <c r="G943" t="s">
        <v>2024</v>
      </c>
      <c r="H943" t="s">
        <v>559</v>
      </c>
      <c r="I943" t="s">
        <v>1876</v>
      </c>
      <c r="J943">
        <v>17750</v>
      </c>
      <c r="K943" t="s">
        <v>294</v>
      </c>
      <c r="L943" t="s">
        <v>549</v>
      </c>
      <c r="M943" t="s">
        <v>550</v>
      </c>
      <c r="N943" t="s">
        <v>136</v>
      </c>
      <c r="O943" t="s">
        <v>292</v>
      </c>
      <c r="P943" t="s">
        <v>1877</v>
      </c>
      <c r="Q943" t="s">
        <v>12667</v>
      </c>
      <c r="R943" t="s">
        <v>626</v>
      </c>
      <c r="S943">
        <v>2500</v>
      </c>
      <c r="T943" t="s">
        <v>1896</v>
      </c>
      <c r="U943" s="4">
        <v>45790.503344907411</v>
      </c>
      <c r="V943" t="str">
        <f>IFERROR(VLOOKUP(B943,#REF!,1,0),"")</f>
        <v/>
      </c>
      <c r="W943" t="str" cm="1">
        <f t="array" ref="W943">IFERROR(_xlfn.IFS(AND(V943="",X943&lt;&gt;"王园园组",X943&lt;&gt;"other"),K943,AND(V943="",X943="王园园组"),G943),"other")</f>
        <v>other</v>
      </c>
      <c r="X943" t="str" cm="1">
        <f t="array" ref="X943">IFERROR(_xlfn.IFS(AND(V943="",IFERROR(VLOOKUP(N943,#REF!,1,0),1)&lt;&gt;1),N943,AND(V943="",I943="王园园组"),"王园园组"),"other")</f>
        <v>other</v>
      </c>
      <c r="Y943">
        <f>IFERROR(_xlfn.XLOOKUP(MID(T943, FIND("#", SUBSTITUTE(T943, "-", "#", LEN(T943) - LEN(SUBSTITUTE(T943, "-", "")))) + 1, LEN(T943)),#REF!,#REF!),0)</f>
        <v>0</v>
      </c>
      <c r="Z943">
        <f>MONTH(续费明细实时[[#This Row],[success_time]])</f>
        <v>5</v>
      </c>
      <c r="AA943" s="8" t="e">
        <f>VLOOKUP(续费明细实时[[#This Row],[parent_user_id]],#REF!,27,0)</f>
        <v>#REF!</v>
      </c>
    </row>
    <row r="944" spans="1:27">
      <c r="A944" s="1">
        <v>45787</v>
      </c>
      <c r="B944" t="s">
        <v>2669</v>
      </c>
      <c r="C944" t="s">
        <v>2670</v>
      </c>
      <c r="D944" t="s">
        <v>886</v>
      </c>
      <c r="E944" t="s">
        <v>1959</v>
      </c>
      <c r="F944">
        <v>24</v>
      </c>
      <c r="G944" t="s">
        <v>353</v>
      </c>
      <c r="H944" t="s">
        <v>559</v>
      </c>
      <c r="I944" t="s">
        <v>163</v>
      </c>
      <c r="J944">
        <v>6143</v>
      </c>
      <c r="K944" t="s">
        <v>353</v>
      </c>
      <c r="L944" t="s">
        <v>549</v>
      </c>
      <c r="M944" t="s">
        <v>559</v>
      </c>
      <c r="N944" t="s">
        <v>163</v>
      </c>
      <c r="O944" t="s">
        <v>472</v>
      </c>
      <c r="P944" t="s">
        <v>1877</v>
      </c>
      <c r="Q944" t="s">
        <v>2671</v>
      </c>
      <c r="R944" t="s">
        <v>626</v>
      </c>
      <c r="S944">
        <v>865.2</v>
      </c>
      <c r="T944" t="s">
        <v>2201</v>
      </c>
      <c r="U944" s="4">
        <v>45787.033831018518</v>
      </c>
      <c r="V944" t="str">
        <f>IFERROR(VLOOKUP(B944,#REF!,1,0),"")</f>
        <v/>
      </c>
      <c r="W944" t="str" cm="1">
        <f t="array" ref="W944">IFERROR(_xlfn.IFS(AND(V944="",X944&lt;&gt;"王园园组",X944&lt;&gt;"other"),K944,AND(V944="",X944="王园园组"),G944),"other")</f>
        <v>other</v>
      </c>
      <c r="X944" t="str" cm="1">
        <f t="array" ref="X944">IFERROR(_xlfn.IFS(AND(V944="",IFERROR(VLOOKUP(N944,#REF!,1,0),1)&lt;&gt;1),N944,AND(V944="",I944="王园园组"),"王园园组"),"other")</f>
        <v>other</v>
      </c>
      <c r="Y944">
        <f>IFERROR(_xlfn.XLOOKUP(MID(T944, FIND("#", SUBSTITUTE(T944, "-", "#", LEN(T944) - LEN(SUBSTITUTE(T944, "-", "")))) + 1, LEN(T944)),#REF!,#REF!),0)</f>
        <v>0</v>
      </c>
      <c r="Z944">
        <f>MONTH(续费明细实时[[#This Row],[success_time]])</f>
        <v>5</v>
      </c>
      <c r="AA944" s="8" t="e">
        <f>VLOOKUP(续费明细实时[[#This Row],[parent_user_id]],#REF!,27,0)</f>
        <v>#REF!</v>
      </c>
    </row>
    <row r="945" spans="1:27">
      <c r="A945" s="1">
        <v>45785</v>
      </c>
      <c r="B945" t="s">
        <v>2472</v>
      </c>
      <c r="C945" t="s">
        <v>2473</v>
      </c>
      <c r="D945" t="s">
        <v>1088</v>
      </c>
      <c r="E945" t="s">
        <v>641</v>
      </c>
      <c r="F945">
        <v>144</v>
      </c>
      <c r="G945" t="s">
        <v>1917</v>
      </c>
      <c r="H945" t="s">
        <v>559</v>
      </c>
      <c r="I945" t="s">
        <v>1876</v>
      </c>
      <c r="J945">
        <v>17156</v>
      </c>
      <c r="K945" t="s">
        <v>233</v>
      </c>
      <c r="L945" t="s">
        <v>549</v>
      </c>
      <c r="M945" t="s">
        <v>550</v>
      </c>
      <c r="N945" t="s">
        <v>551</v>
      </c>
      <c r="O945" t="s">
        <v>141</v>
      </c>
      <c r="P945" t="s">
        <v>1877</v>
      </c>
      <c r="Q945" t="s">
        <v>2474</v>
      </c>
      <c r="R945" t="s">
        <v>626</v>
      </c>
      <c r="S945">
        <v>2416.2916879999998</v>
      </c>
      <c r="T945" t="s">
        <v>2279</v>
      </c>
      <c r="U945" s="4">
        <v>45785.732557870368</v>
      </c>
      <c r="V945" t="str">
        <f>IFERROR(VLOOKUP(B945,#REF!,1,0),"")</f>
        <v/>
      </c>
      <c r="W945" t="str" cm="1">
        <f t="array" ref="W945">IFERROR(_xlfn.IFS(AND(V945="",X945&lt;&gt;"王园园组",X945&lt;&gt;"other"),K945,AND(V945="",X945="王园园组"),G945),"other")</f>
        <v>other</v>
      </c>
      <c r="X945" t="str" cm="1">
        <f t="array" ref="X945">IFERROR(_xlfn.IFS(AND(V945="",IFERROR(VLOOKUP(N945,#REF!,1,0),1)&lt;&gt;1),N945,AND(V945="",I945="王园园组"),"王园园组"),"other")</f>
        <v>other</v>
      </c>
      <c r="Y945">
        <f>IFERROR(_xlfn.XLOOKUP(MID(T945, FIND("#", SUBSTITUTE(T945, "-", "#", LEN(T945) - LEN(SUBSTITUTE(T945, "-", "")))) + 1, LEN(T945)),#REF!,#REF!),0)</f>
        <v>0</v>
      </c>
      <c r="Z945">
        <f>MONTH(续费明细实时[[#This Row],[success_time]])</f>
        <v>5</v>
      </c>
      <c r="AA945" s="8" t="e">
        <f>VLOOKUP(续费明细实时[[#This Row],[parent_user_id]],#REF!,27,0)</f>
        <v>#REF!</v>
      </c>
    </row>
    <row r="946" spans="1:27">
      <c r="A946" s="1">
        <v>45800</v>
      </c>
      <c r="B946" t="s">
        <v>17198</v>
      </c>
      <c r="C946" t="s">
        <v>17199</v>
      </c>
      <c r="D946" t="s">
        <v>1810</v>
      </c>
      <c r="E946" t="s">
        <v>1102</v>
      </c>
      <c r="F946">
        <v>120</v>
      </c>
      <c r="G946" t="s">
        <v>349</v>
      </c>
      <c r="H946" t="s">
        <v>559</v>
      </c>
      <c r="I946" t="s">
        <v>163</v>
      </c>
      <c r="J946">
        <v>10031</v>
      </c>
      <c r="K946" t="s">
        <v>349</v>
      </c>
      <c r="L946" t="s">
        <v>549</v>
      </c>
      <c r="M946" t="s">
        <v>559</v>
      </c>
      <c r="N946" t="s">
        <v>163</v>
      </c>
      <c r="O946" t="s">
        <v>472</v>
      </c>
      <c r="P946" t="s">
        <v>1877</v>
      </c>
      <c r="Q946" t="s">
        <v>17200</v>
      </c>
      <c r="R946" t="s">
        <v>626</v>
      </c>
      <c r="S946">
        <v>1412.773794</v>
      </c>
      <c r="T946" t="s">
        <v>1902</v>
      </c>
      <c r="U946" s="4">
        <v>45800.914537037039</v>
      </c>
      <c r="V946" t="str">
        <f>IFERROR(VLOOKUP(B946,#REF!,1,0),"")</f>
        <v/>
      </c>
      <c r="W946" t="str" cm="1">
        <f t="array" ref="W946">IFERROR(_xlfn.IFS(AND(V946="",X946&lt;&gt;"王园园组",X946&lt;&gt;"other"),K946,AND(V946="",X946="王园园组"),G946),"other")</f>
        <v>other</v>
      </c>
      <c r="X946" t="str" cm="1">
        <f t="array" ref="X946">IFERROR(_xlfn.IFS(AND(V946="",IFERROR(VLOOKUP(N946,#REF!,1,0),1)&lt;&gt;1),N946,AND(V946="",I946="王园园组"),"王园园组"),"other")</f>
        <v>other</v>
      </c>
      <c r="Y946">
        <f>IFERROR(_xlfn.XLOOKUP(MID(T946, FIND("#", SUBSTITUTE(T946, "-", "#", LEN(T946) - LEN(SUBSTITUTE(T946, "-", "")))) + 1, LEN(T946)),#REF!,#REF!),0)</f>
        <v>0</v>
      </c>
      <c r="Z946">
        <f>MONTH(续费明细实时[[#This Row],[success_time]])</f>
        <v>5</v>
      </c>
      <c r="AA946" s="8" t="e">
        <f>VLOOKUP(续费明细实时[[#This Row],[parent_user_id]],#REF!,27,0)</f>
        <v>#REF!</v>
      </c>
    </row>
    <row r="947" spans="1:27">
      <c r="A947" s="1">
        <v>45780</v>
      </c>
      <c r="B947" t="s">
        <v>2475</v>
      </c>
      <c r="C947" t="s">
        <v>2476</v>
      </c>
      <c r="D947" t="s">
        <v>632</v>
      </c>
      <c r="E947" t="s">
        <v>546</v>
      </c>
      <c r="F947">
        <v>48</v>
      </c>
      <c r="G947" t="s">
        <v>1883</v>
      </c>
      <c r="H947" t="s">
        <v>559</v>
      </c>
      <c r="I947" t="s">
        <v>1876</v>
      </c>
      <c r="J947">
        <v>11346</v>
      </c>
      <c r="K947" t="s">
        <v>262</v>
      </c>
      <c r="L947" t="s">
        <v>549</v>
      </c>
      <c r="M947" t="s">
        <v>550</v>
      </c>
      <c r="N947" t="s">
        <v>136</v>
      </c>
      <c r="O947" t="s">
        <v>147</v>
      </c>
      <c r="P947" t="s">
        <v>1877</v>
      </c>
      <c r="Q947" t="s">
        <v>2477</v>
      </c>
      <c r="R947" t="s">
        <v>626</v>
      </c>
      <c r="S947">
        <v>1598</v>
      </c>
      <c r="T947" t="s">
        <v>1879</v>
      </c>
      <c r="U947" s="4">
        <v>45780.339479166665</v>
      </c>
      <c r="V947" t="str">
        <f>IFERROR(VLOOKUP(B947,#REF!,1,0),"")</f>
        <v/>
      </c>
      <c r="W947" t="str" cm="1">
        <f t="array" ref="W947">IFERROR(_xlfn.IFS(AND(V947="",X947&lt;&gt;"王园园组",X947&lt;&gt;"other"),K947,AND(V947="",X947="王园园组"),G947),"other")</f>
        <v>other</v>
      </c>
      <c r="X947" t="str" cm="1">
        <f t="array" ref="X947">IFERROR(_xlfn.IFS(AND(V947="",IFERROR(VLOOKUP(N947,#REF!,1,0),1)&lt;&gt;1),N947,AND(V947="",I947="王园园组"),"王园园组"),"other")</f>
        <v>other</v>
      </c>
      <c r="Y947">
        <f>IFERROR(_xlfn.XLOOKUP(MID(T947, FIND("#", SUBSTITUTE(T947, "-", "#", LEN(T947) - LEN(SUBSTITUTE(T947, "-", "")))) + 1, LEN(T947)),#REF!,#REF!),0)</f>
        <v>0</v>
      </c>
      <c r="Z947">
        <f>MONTH(续费明细实时[[#This Row],[success_time]])</f>
        <v>5</v>
      </c>
      <c r="AA947" s="8" t="e">
        <f>VLOOKUP(续费明细实时[[#This Row],[parent_user_id]],#REF!,27,0)</f>
        <v>#REF!</v>
      </c>
    </row>
    <row r="948" spans="1:27">
      <c r="A948" s="1">
        <v>45790</v>
      </c>
      <c r="B948" t="s">
        <v>17328</v>
      </c>
      <c r="C948" t="s">
        <v>17329</v>
      </c>
      <c r="D948" t="s">
        <v>548</v>
      </c>
      <c r="E948" t="s">
        <v>641</v>
      </c>
      <c r="F948">
        <v>144</v>
      </c>
      <c r="G948" t="s">
        <v>1909</v>
      </c>
      <c r="H948" t="s">
        <v>559</v>
      </c>
      <c r="I948" t="s">
        <v>1876</v>
      </c>
      <c r="J948">
        <v>15613</v>
      </c>
      <c r="K948" t="s">
        <v>318</v>
      </c>
      <c r="L948" t="s">
        <v>549</v>
      </c>
      <c r="M948" t="s">
        <v>550</v>
      </c>
      <c r="N948" t="s">
        <v>616</v>
      </c>
      <c r="O948" t="s">
        <v>314</v>
      </c>
      <c r="P948" t="s">
        <v>1877</v>
      </c>
      <c r="Q948" t="s">
        <v>17330</v>
      </c>
      <c r="R948" t="s">
        <v>626</v>
      </c>
      <c r="S948">
        <v>2199</v>
      </c>
      <c r="T948" t="s">
        <v>2021</v>
      </c>
      <c r="U948" s="4">
        <v>45790.838923611111</v>
      </c>
      <c r="V948" t="str">
        <f>IFERROR(VLOOKUP(B948,#REF!,1,0),"")</f>
        <v/>
      </c>
      <c r="W948" t="str" cm="1">
        <f t="array" ref="W948">IFERROR(_xlfn.IFS(AND(V948="",X948&lt;&gt;"王园园组",X948&lt;&gt;"other"),K948,AND(V948="",X948="王园园组"),G948),"other")</f>
        <v>other</v>
      </c>
      <c r="X948" t="str" cm="1">
        <f t="array" ref="X948">IFERROR(_xlfn.IFS(AND(V948="",IFERROR(VLOOKUP(N948,#REF!,1,0),1)&lt;&gt;1),N948,AND(V948="",I948="王园园组"),"王园园组"),"other")</f>
        <v>other</v>
      </c>
      <c r="Y948">
        <f>IFERROR(_xlfn.XLOOKUP(MID(T948, FIND("#", SUBSTITUTE(T948, "-", "#", LEN(T948) - LEN(SUBSTITUTE(T948, "-", "")))) + 1, LEN(T948)),#REF!,#REF!),0)</f>
        <v>0</v>
      </c>
      <c r="Z948">
        <f>MONTH(续费明细实时[[#This Row],[success_time]])</f>
        <v>5</v>
      </c>
      <c r="AA948" s="8" t="e">
        <f>VLOOKUP(续费明细实时[[#This Row],[parent_user_id]],#REF!,27,0)</f>
        <v>#REF!</v>
      </c>
    </row>
    <row r="949" spans="1:27">
      <c r="A949" s="1">
        <v>45782</v>
      </c>
      <c r="B949" t="s">
        <v>2481</v>
      </c>
      <c r="C949" t="s">
        <v>2482</v>
      </c>
      <c r="D949" t="s">
        <v>548</v>
      </c>
      <c r="E949" t="s">
        <v>546</v>
      </c>
      <c r="F949">
        <v>48</v>
      </c>
      <c r="G949" t="s">
        <v>2031</v>
      </c>
      <c r="H949" t="s">
        <v>559</v>
      </c>
      <c r="I949" t="s">
        <v>1876</v>
      </c>
      <c r="J949">
        <v>11346</v>
      </c>
      <c r="K949" t="s">
        <v>204</v>
      </c>
      <c r="L949" t="s">
        <v>549</v>
      </c>
      <c r="M949" t="s">
        <v>550</v>
      </c>
      <c r="N949" t="s">
        <v>551</v>
      </c>
      <c r="O949" t="s">
        <v>149</v>
      </c>
      <c r="P949" t="s">
        <v>1877</v>
      </c>
      <c r="Q949" t="s">
        <v>2483</v>
      </c>
      <c r="R949" t="s">
        <v>626</v>
      </c>
      <c r="S949">
        <v>1598</v>
      </c>
      <c r="T949" t="s">
        <v>1879</v>
      </c>
      <c r="U949" s="4">
        <v>45782.0544212963</v>
      </c>
      <c r="V949" t="str">
        <f>IFERROR(VLOOKUP(B949,#REF!,1,0),"")</f>
        <v/>
      </c>
      <c r="W949" t="str" cm="1">
        <f t="array" ref="W949">IFERROR(_xlfn.IFS(AND(V949="",X949&lt;&gt;"王园园组",X949&lt;&gt;"other"),K949,AND(V949="",X949="王园园组"),G949),"other")</f>
        <v>other</v>
      </c>
      <c r="X949" t="str" cm="1">
        <f t="array" ref="X949">IFERROR(_xlfn.IFS(AND(V949="",IFERROR(VLOOKUP(N949,#REF!,1,0),1)&lt;&gt;1),N949,AND(V949="",I949="王园园组"),"王园园组"),"other")</f>
        <v>other</v>
      </c>
      <c r="Y949">
        <f>IFERROR(_xlfn.XLOOKUP(MID(T949, FIND("#", SUBSTITUTE(T949, "-", "#", LEN(T949) - LEN(SUBSTITUTE(T949, "-", "")))) + 1, LEN(T949)),#REF!,#REF!),0)</f>
        <v>0</v>
      </c>
      <c r="Z949">
        <f>MONTH(续费明细实时[[#This Row],[success_time]])</f>
        <v>5</v>
      </c>
      <c r="AA949" s="8" t="e">
        <f>VLOOKUP(续费明细实时[[#This Row],[parent_user_id]],#REF!,27,0)</f>
        <v>#REF!</v>
      </c>
    </row>
    <row r="950" spans="1:27" hidden="1">
      <c r="A950" s="1">
        <v>45795</v>
      </c>
      <c r="B950" t="s">
        <v>17319</v>
      </c>
      <c r="C950" t="s">
        <v>17320</v>
      </c>
      <c r="D950" t="s">
        <v>648</v>
      </c>
      <c r="E950" t="s">
        <v>546</v>
      </c>
      <c r="F950">
        <v>120</v>
      </c>
      <c r="G950" t="s">
        <v>1946</v>
      </c>
      <c r="H950" t="s">
        <v>559</v>
      </c>
      <c r="I950" t="s">
        <v>1876</v>
      </c>
      <c r="J950">
        <v>17750</v>
      </c>
      <c r="K950" t="s">
        <v>626</v>
      </c>
      <c r="L950" t="s">
        <v>649</v>
      </c>
      <c r="M950" t="s">
        <v>649</v>
      </c>
      <c r="N950" t="s">
        <v>649</v>
      </c>
      <c r="O950" t="s">
        <v>649</v>
      </c>
      <c r="P950" t="s">
        <v>1877</v>
      </c>
      <c r="Q950" t="s">
        <v>17321</v>
      </c>
      <c r="R950" t="s">
        <v>626</v>
      </c>
      <c r="S950">
        <v>2500</v>
      </c>
      <c r="T950" t="s">
        <v>1896</v>
      </c>
      <c r="U950" s="4">
        <v>45795.623738425929</v>
      </c>
      <c r="V950" t="str">
        <f>IFERROR(VLOOKUP(B950,#REF!,1,0),"")</f>
        <v/>
      </c>
      <c r="W950" t="str" cm="1">
        <f t="array" ref="W950">IFERROR(_xlfn.IFS(AND(V950="",X950&lt;&gt;"王园园组",X950&lt;&gt;"other"),K950,AND(V950="",X950="王园园组"),G950),"other")</f>
        <v>other</v>
      </c>
      <c r="X950" t="str" cm="1">
        <f t="array" ref="X950">IFERROR(_xlfn.IFS(AND(V950="",IFERROR(VLOOKUP(N950,#REF!,1,0),1)&lt;&gt;1),N950,AND(V950="",I950="王园园组"),"王园园组"),"other")</f>
        <v>other</v>
      </c>
      <c r="Y950">
        <f>IFERROR(_xlfn.XLOOKUP(MID(T950, FIND("#", SUBSTITUTE(T950, "-", "#", LEN(T950) - LEN(SUBSTITUTE(T950, "-", "")))) + 1, LEN(T950)),#REF!,#REF!),0)</f>
        <v>0</v>
      </c>
      <c r="Z950">
        <f>MONTH(续费明细实时[[#This Row],[success_time]])</f>
        <v>5</v>
      </c>
      <c r="AA950" s="8" t="e">
        <f>VLOOKUP(续费明细实时[[#This Row],[parent_user_id]],#REF!,27,0)</f>
        <v>#REF!</v>
      </c>
    </row>
    <row r="951" spans="1:27">
      <c r="A951" s="1">
        <v>45795</v>
      </c>
      <c r="B951" t="s">
        <v>17331</v>
      </c>
      <c r="C951" t="s">
        <v>17332</v>
      </c>
      <c r="D951" t="s">
        <v>1834</v>
      </c>
      <c r="E951" t="s">
        <v>546</v>
      </c>
      <c r="F951">
        <v>60</v>
      </c>
      <c r="G951" t="s">
        <v>12956</v>
      </c>
      <c r="H951" t="s">
        <v>559</v>
      </c>
      <c r="I951" t="s">
        <v>1876</v>
      </c>
      <c r="J951">
        <v>10650</v>
      </c>
      <c r="K951" t="s">
        <v>218</v>
      </c>
      <c r="L951" t="s">
        <v>549</v>
      </c>
      <c r="M951" t="s">
        <v>550</v>
      </c>
      <c r="N951" t="s">
        <v>551</v>
      </c>
      <c r="O951" t="s">
        <v>145</v>
      </c>
      <c r="P951" t="s">
        <v>1877</v>
      </c>
      <c r="Q951" t="s">
        <v>17333</v>
      </c>
      <c r="R951" t="s">
        <v>626</v>
      </c>
      <c r="S951">
        <v>1500</v>
      </c>
      <c r="T951" t="s">
        <v>1891</v>
      </c>
      <c r="U951" s="4">
        <v>45795.334444444445</v>
      </c>
      <c r="V951" t="str">
        <f>IFERROR(VLOOKUP(B951,#REF!,1,0),"")</f>
        <v/>
      </c>
      <c r="W951" t="str" cm="1">
        <f t="array" ref="W951">IFERROR(_xlfn.IFS(AND(V951="",X951&lt;&gt;"王园园组",X951&lt;&gt;"other"),K951,AND(V951="",X951="王园园组"),G951),"other")</f>
        <v>other</v>
      </c>
      <c r="X951" t="str" cm="1">
        <f t="array" ref="X951">IFERROR(_xlfn.IFS(AND(V951="",IFERROR(VLOOKUP(N951,#REF!,1,0),1)&lt;&gt;1),N951,AND(V951="",I951="王园园组"),"王园园组"),"other")</f>
        <v>other</v>
      </c>
      <c r="Y951">
        <f>IFERROR(_xlfn.XLOOKUP(MID(T951, FIND("#", SUBSTITUTE(T951, "-", "#", LEN(T951) - LEN(SUBSTITUTE(T951, "-", "")))) + 1, LEN(T951)),#REF!,#REF!),0)</f>
        <v>0</v>
      </c>
      <c r="Z951">
        <f>MONTH(续费明细实时[[#This Row],[success_time]])</f>
        <v>5</v>
      </c>
      <c r="AA951" s="8" t="e">
        <f>VLOOKUP(续费明细实时[[#This Row],[parent_user_id]],#REF!,27,0)</f>
        <v>#REF!</v>
      </c>
    </row>
    <row r="952" spans="1:27">
      <c r="A952" s="1">
        <v>45790</v>
      </c>
      <c r="B952" t="s">
        <v>14957</v>
      </c>
      <c r="C952" t="s">
        <v>14958</v>
      </c>
      <c r="D952" t="s">
        <v>548</v>
      </c>
      <c r="E952" t="s">
        <v>2120</v>
      </c>
      <c r="F952">
        <v>8</v>
      </c>
      <c r="G952" t="s">
        <v>1909</v>
      </c>
      <c r="H952" t="s">
        <v>559</v>
      </c>
      <c r="I952" t="s">
        <v>1876</v>
      </c>
      <c r="J952">
        <v>1988</v>
      </c>
      <c r="K952" t="s">
        <v>319</v>
      </c>
      <c r="L952" t="s">
        <v>549</v>
      </c>
      <c r="M952" t="s">
        <v>550</v>
      </c>
      <c r="N952" t="s">
        <v>616</v>
      </c>
      <c r="O952" t="s">
        <v>314</v>
      </c>
      <c r="P952" t="s">
        <v>1877</v>
      </c>
      <c r="Q952" t="s">
        <v>17334</v>
      </c>
      <c r="R952" t="s">
        <v>626</v>
      </c>
      <c r="S952">
        <v>280</v>
      </c>
      <c r="T952" t="s">
        <v>11781</v>
      </c>
      <c r="U952" s="4">
        <v>45790.930312500001</v>
      </c>
      <c r="V952" t="str">
        <f>IFERROR(VLOOKUP(B952,#REF!,1,0),"")</f>
        <v/>
      </c>
      <c r="W952" t="str" cm="1">
        <f t="array" ref="W952">IFERROR(_xlfn.IFS(AND(V952="",X952&lt;&gt;"王园园组",X952&lt;&gt;"other"),K952,AND(V952="",X952="王园园组"),G952),"other")</f>
        <v>other</v>
      </c>
      <c r="X952" t="str" cm="1">
        <f t="array" ref="X952">IFERROR(_xlfn.IFS(AND(V952="",IFERROR(VLOOKUP(N952,#REF!,1,0),1)&lt;&gt;1),N952,AND(V952="",I952="王园园组"),"王园园组"),"other")</f>
        <v>other</v>
      </c>
      <c r="Y952">
        <f>IFERROR(_xlfn.XLOOKUP(MID(T952, FIND("#", SUBSTITUTE(T952, "-", "#", LEN(T952) - LEN(SUBSTITUTE(T952, "-", "")))) + 1, LEN(T952)),#REF!,#REF!),0)</f>
        <v>0</v>
      </c>
      <c r="Z952">
        <f>MONTH(续费明细实时[[#This Row],[success_time]])</f>
        <v>5</v>
      </c>
      <c r="AA952" s="8" t="e">
        <f>VLOOKUP(续费明细实时[[#This Row],[parent_user_id]],#REF!,27,0)</f>
        <v>#REF!</v>
      </c>
    </row>
    <row r="953" spans="1:27">
      <c r="A953" s="1">
        <v>45803</v>
      </c>
      <c r="B953" t="s">
        <v>29798</v>
      </c>
      <c r="C953" t="s">
        <v>29799</v>
      </c>
      <c r="D953" t="s">
        <v>610</v>
      </c>
      <c r="E953" t="s">
        <v>546</v>
      </c>
      <c r="F953">
        <v>120</v>
      </c>
      <c r="G953" t="s">
        <v>2024</v>
      </c>
      <c r="H953" t="s">
        <v>559</v>
      </c>
      <c r="I953" t="s">
        <v>1876</v>
      </c>
      <c r="J953">
        <v>17946</v>
      </c>
      <c r="K953" t="s">
        <v>240</v>
      </c>
      <c r="L953" t="s">
        <v>549</v>
      </c>
      <c r="M953" t="s">
        <v>550</v>
      </c>
      <c r="N953" t="s">
        <v>551</v>
      </c>
      <c r="O953" t="s">
        <v>141</v>
      </c>
      <c r="P953" t="s">
        <v>1877</v>
      </c>
      <c r="Q953" t="s">
        <v>29800</v>
      </c>
      <c r="R953" t="s">
        <v>626</v>
      </c>
      <c r="S953">
        <v>2527.6042109999999</v>
      </c>
      <c r="T953" t="s">
        <v>1896</v>
      </c>
      <c r="U953" s="4">
        <v>45803.340937499997</v>
      </c>
      <c r="V953" t="str">
        <f>IFERROR(VLOOKUP(B953,#REF!,1,0),"")</f>
        <v/>
      </c>
      <c r="W953" t="str" cm="1">
        <f t="array" ref="W953">IFERROR(_xlfn.IFS(AND(V953="",X953&lt;&gt;"王园园组",X953&lt;&gt;"other"),K953,AND(V953="",X953="王园园组"),G953),"other")</f>
        <v>other</v>
      </c>
      <c r="X953" t="str" cm="1">
        <f t="array" ref="X953">IFERROR(_xlfn.IFS(AND(V953="",IFERROR(VLOOKUP(N953,#REF!,1,0),1)&lt;&gt;1),N953,AND(V953="",I953="王园园组"),"王园园组"),"other")</f>
        <v>other</v>
      </c>
      <c r="Y953">
        <f>IFERROR(_xlfn.XLOOKUP(MID(T953, FIND("#", SUBSTITUTE(T953, "-", "#", LEN(T953) - LEN(SUBSTITUTE(T953, "-", "")))) + 1, LEN(T953)),#REF!,#REF!),0)</f>
        <v>0</v>
      </c>
      <c r="Z953">
        <f>MONTH(续费明细实时[[#This Row],[success_time]])</f>
        <v>5</v>
      </c>
      <c r="AA953" s="8" t="e">
        <f>VLOOKUP(续费明细实时[[#This Row],[parent_user_id]],#REF!,27,0)</f>
        <v>#REF!</v>
      </c>
    </row>
    <row r="954" spans="1:27" hidden="1">
      <c r="A954" s="1">
        <v>45803</v>
      </c>
      <c r="B954" t="s">
        <v>29801</v>
      </c>
      <c r="C954" t="s">
        <v>29802</v>
      </c>
      <c r="D954" t="s">
        <v>648</v>
      </c>
      <c r="E954" t="s">
        <v>1476</v>
      </c>
      <c r="F954">
        <v>50</v>
      </c>
      <c r="G954" t="s">
        <v>2900</v>
      </c>
      <c r="H954" t="s">
        <v>806</v>
      </c>
      <c r="I954" t="s">
        <v>626</v>
      </c>
      <c r="J954">
        <v>3143</v>
      </c>
      <c r="K954" t="s">
        <v>17253</v>
      </c>
      <c r="L954" t="s">
        <v>2520</v>
      </c>
      <c r="M954" t="s">
        <v>2520</v>
      </c>
      <c r="N954" t="s">
        <v>409</v>
      </c>
      <c r="O954" t="s">
        <v>649</v>
      </c>
      <c r="P954" t="s">
        <v>1877</v>
      </c>
      <c r="Q954" t="s">
        <v>29803</v>
      </c>
      <c r="R954" t="s">
        <v>626</v>
      </c>
      <c r="S954">
        <v>442.66677099999998</v>
      </c>
      <c r="T954" t="s">
        <v>1477</v>
      </c>
      <c r="U954" s="4">
        <v>45803.855879629627</v>
      </c>
      <c r="V954" t="str">
        <f>IFERROR(VLOOKUP(B954,#REF!,1,0),"")</f>
        <v/>
      </c>
      <c r="W954" t="str" cm="1">
        <f t="array" ref="W954">IFERROR(_xlfn.IFS(AND(V954="",X954&lt;&gt;"王园园组",X954&lt;&gt;"other"),K954,AND(V954="",X954="王园园组"),G954),"other")</f>
        <v>other</v>
      </c>
      <c r="X954" t="str" cm="1">
        <f t="array" ref="X954">IFERROR(_xlfn.IFS(AND(V954="",IFERROR(VLOOKUP(N954,#REF!,1,0),1)&lt;&gt;1),N954,AND(V954="",I954="王园园组"),"王园园组"),"other")</f>
        <v>other</v>
      </c>
      <c r="Y954">
        <f>IFERROR(_xlfn.XLOOKUP(MID(T954, FIND("#", SUBSTITUTE(T954, "-", "#", LEN(T954) - LEN(SUBSTITUTE(T954, "-", "")))) + 1, LEN(T954)),#REF!,#REF!),0)</f>
        <v>0</v>
      </c>
      <c r="Z954">
        <f>MONTH(续费明细实时[[#This Row],[success_time]])</f>
        <v>5</v>
      </c>
      <c r="AA954" s="8" t="e">
        <f>VLOOKUP(续费明细实时[[#This Row],[parent_user_id]],#REF!,27,0)</f>
        <v>#REF!</v>
      </c>
    </row>
    <row r="955" spans="1:27">
      <c r="A955" s="1">
        <v>45805</v>
      </c>
      <c r="B955" t="s">
        <v>29804</v>
      </c>
      <c r="C955" t="s">
        <v>29805</v>
      </c>
      <c r="D955" t="s">
        <v>695</v>
      </c>
      <c r="E955" t="s">
        <v>546</v>
      </c>
      <c r="F955">
        <v>120</v>
      </c>
      <c r="G955" t="s">
        <v>1946</v>
      </c>
      <c r="H955" t="s">
        <v>559</v>
      </c>
      <c r="I955" t="s">
        <v>1876</v>
      </c>
      <c r="J955">
        <v>19312</v>
      </c>
      <c r="K955" t="s">
        <v>273</v>
      </c>
      <c r="L955" t="s">
        <v>549</v>
      </c>
      <c r="M955" t="s">
        <v>550</v>
      </c>
      <c r="N955" t="s">
        <v>136</v>
      </c>
      <c r="O955" t="s">
        <v>139</v>
      </c>
      <c r="P955" t="s">
        <v>1877</v>
      </c>
      <c r="Q955" t="s">
        <v>29806</v>
      </c>
      <c r="R955" t="s">
        <v>626</v>
      </c>
      <c r="S955">
        <v>2720.0501180000001</v>
      </c>
      <c r="T955" t="s">
        <v>1896</v>
      </c>
      <c r="U955" s="4">
        <v>45805.5390162037</v>
      </c>
      <c r="V955" t="str">
        <f>IFERROR(VLOOKUP(B955,#REF!,1,0),"")</f>
        <v/>
      </c>
      <c r="W955" t="str" cm="1">
        <f t="array" ref="W955">IFERROR(_xlfn.IFS(AND(V955="",X955&lt;&gt;"王园园组",X955&lt;&gt;"other"),K955,AND(V955="",X955="王园园组"),G955),"other")</f>
        <v>other</v>
      </c>
      <c r="X955" t="str" cm="1">
        <f t="array" ref="X955">IFERROR(_xlfn.IFS(AND(V955="",IFERROR(VLOOKUP(N955,#REF!,1,0),1)&lt;&gt;1),N955,AND(V955="",I955="王园园组"),"王园园组"),"other")</f>
        <v>other</v>
      </c>
      <c r="Y955">
        <f>IFERROR(_xlfn.XLOOKUP(MID(T955, FIND("#", SUBSTITUTE(T955, "-", "#", LEN(T955) - LEN(SUBSTITUTE(T955, "-", "")))) + 1, LEN(T955)),#REF!,#REF!),0)</f>
        <v>0</v>
      </c>
      <c r="Z955">
        <f>MONTH(续费明细实时[[#This Row],[success_time]])</f>
        <v>5</v>
      </c>
      <c r="AA955" s="8" t="e">
        <f>VLOOKUP(续费明细实时[[#This Row],[parent_user_id]],#REF!,27,0)</f>
        <v>#REF!</v>
      </c>
    </row>
    <row r="956" spans="1:27">
      <c r="A956" s="1">
        <v>45802</v>
      </c>
      <c r="B956" t="s">
        <v>28797</v>
      </c>
      <c r="C956" t="s">
        <v>28798</v>
      </c>
      <c r="D956" t="s">
        <v>558</v>
      </c>
      <c r="E956" t="s">
        <v>546</v>
      </c>
      <c r="F956">
        <v>120</v>
      </c>
      <c r="G956" t="s">
        <v>1917</v>
      </c>
      <c r="H956" t="s">
        <v>559</v>
      </c>
      <c r="I956" t="s">
        <v>1876</v>
      </c>
      <c r="J956">
        <v>18090</v>
      </c>
      <c r="K956" t="s">
        <v>265</v>
      </c>
      <c r="L956" t="s">
        <v>549</v>
      </c>
      <c r="M956" t="s">
        <v>550</v>
      </c>
      <c r="N956" t="s">
        <v>136</v>
      </c>
      <c r="O956" t="s">
        <v>264</v>
      </c>
      <c r="P956" t="s">
        <v>1877</v>
      </c>
      <c r="Q956" t="s">
        <v>28799</v>
      </c>
      <c r="R956" t="s">
        <v>626</v>
      </c>
      <c r="S956">
        <v>2547.8197460000001</v>
      </c>
      <c r="T956" t="s">
        <v>1896</v>
      </c>
      <c r="U956" s="4">
        <v>45802.892164351855</v>
      </c>
      <c r="V956" t="str">
        <f>IFERROR(VLOOKUP(B956,#REF!,1,0),"")</f>
        <v/>
      </c>
      <c r="W956" t="str" cm="1">
        <f t="array" ref="W956">IFERROR(_xlfn.IFS(AND(V956="",X956&lt;&gt;"王园园组",X956&lt;&gt;"other"),K956,AND(V956="",X956="王园园组"),G956),"other")</f>
        <v>other</v>
      </c>
      <c r="X956" t="str" cm="1">
        <f t="array" ref="X956">IFERROR(_xlfn.IFS(AND(V956="",IFERROR(VLOOKUP(N956,#REF!,1,0),1)&lt;&gt;1),N956,AND(V956="",I956="王园园组"),"王园园组"),"other")</f>
        <v>other</v>
      </c>
      <c r="Y956">
        <f>IFERROR(_xlfn.XLOOKUP(MID(T956, FIND("#", SUBSTITUTE(T956, "-", "#", LEN(T956) - LEN(SUBSTITUTE(T956, "-", "")))) + 1, LEN(T956)),#REF!,#REF!),0)</f>
        <v>0</v>
      </c>
      <c r="Z956">
        <f>MONTH(续费明细实时[[#This Row],[success_time]])</f>
        <v>5</v>
      </c>
      <c r="AA956" s="8" t="e">
        <f>VLOOKUP(续费明细实时[[#This Row],[parent_user_id]],#REF!,27,0)</f>
        <v>#REF!</v>
      </c>
    </row>
    <row r="957" spans="1:27">
      <c r="A957" s="1">
        <v>45797</v>
      </c>
      <c r="B957" t="s">
        <v>17191</v>
      </c>
      <c r="C957" t="s">
        <v>17192</v>
      </c>
      <c r="D957" t="s">
        <v>558</v>
      </c>
      <c r="E957" t="s">
        <v>546</v>
      </c>
      <c r="F957">
        <v>120</v>
      </c>
      <c r="G957" t="s">
        <v>340</v>
      </c>
      <c r="H957" t="s">
        <v>559</v>
      </c>
      <c r="I957" t="s">
        <v>504</v>
      </c>
      <c r="J957">
        <v>19718</v>
      </c>
      <c r="K957" t="s">
        <v>340</v>
      </c>
      <c r="L957" t="s">
        <v>549</v>
      </c>
      <c r="M957" t="s">
        <v>559</v>
      </c>
      <c r="N957" t="s">
        <v>504</v>
      </c>
      <c r="O957" t="s">
        <v>325</v>
      </c>
      <c r="P957" t="s">
        <v>1877</v>
      </c>
      <c r="Q957" t="s">
        <v>17193</v>
      </c>
      <c r="R957" t="s">
        <v>626</v>
      </c>
      <c r="S957">
        <v>2777.1235230000002</v>
      </c>
      <c r="T957" t="s">
        <v>1896</v>
      </c>
      <c r="U957" s="4">
        <v>45797.979247685187</v>
      </c>
      <c r="V957" t="str">
        <f>IFERROR(VLOOKUP(B957,#REF!,1,0),"")</f>
        <v/>
      </c>
      <c r="W957" t="str" cm="1">
        <f t="array" ref="W957">IFERROR(_xlfn.IFS(AND(V957="",X957&lt;&gt;"王园园组",X957&lt;&gt;"other"),K957,AND(V957="",X957="王园园组"),G957),"other")</f>
        <v>other</v>
      </c>
      <c r="X957" t="str" cm="1">
        <f t="array" ref="X957">IFERROR(_xlfn.IFS(AND(V957="",IFERROR(VLOOKUP(N957,#REF!,1,0),1)&lt;&gt;1),N957,AND(V957="",I957="王园园组"),"王园园组"),"other")</f>
        <v>other</v>
      </c>
      <c r="Y957">
        <f>IFERROR(_xlfn.XLOOKUP(MID(T957, FIND("#", SUBSTITUTE(T957, "-", "#", LEN(T957) - LEN(SUBSTITUTE(T957, "-", "")))) + 1, LEN(T957)),#REF!,#REF!),0)</f>
        <v>0</v>
      </c>
      <c r="Z957">
        <f>MONTH(续费明细实时[[#This Row],[success_time]])</f>
        <v>5</v>
      </c>
      <c r="AA957" s="8" t="e">
        <f>VLOOKUP(续费明细实时[[#This Row],[parent_user_id]],#REF!,27,0)</f>
        <v>#REF!</v>
      </c>
    </row>
    <row r="958" spans="1:27" hidden="1">
      <c r="A958" s="1">
        <v>45803</v>
      </c>
      <c r="B958" t="s">
        <v>29807</v>
      </c>
      <c r="C958" t="s">
        <v>29808</v>
      </c>
      <c r="D958" t="s">
        <v>610</v>
      </c>
      <c r="E958" t="s">
        <v>546</v>
      </c>
      <c r="F958">
        <v>120</v>
      </c>
      <c r="G958" t="s">
        <v>1990</v>
      </c>
      <c r="H958" t="s">
        <v>559</v>
      </c>
      <c r="I958" t="s">
        <v>1876</v>
      </c>
      <c r="J958">
        <v>18484</v>
      </c>
      <c r="K958" t="s">
        <v>626</v>
      </c>
      <c r="L958" t="s">
        <v>649</v>
      </c>
      <c r="M958" t="s">
        <v>649</v>
      </c>
      <c r="N958" t="s">
        <v>649</v>
      </c>
      <c r="O958" t="s">
        <v>649</v>
      </c>
      <c r="P958" t="s">
        <v>1877</v>
      </c>
      <c r="Q958" t="s">
        <v>29809</v>
      </c>
      <c r="R958" t="s">
        <v>626</v>
      </c>
      <c r="S958">
        <v>2603.4323380000001</v>
      </c>
      <c r="T958" t="s">
        <v>1896</v>
      </c>
      <c r="U958" s="4">
        <v>45803.775509259256</v>
      </c>
      <c r="V958" t="str">
        <f>IFERROR(VLOOKUP(B958,#REF!,1,0),"")</f>
        <v/>
      </c>
      <c r="W958" t="str" cm="1">
        <f t="array" ref="W958">IFERROR(_xlfn.IFS(AND(V958="",X958&lt;&gt;"王园园组",X958&lt;&gt;"other"),K958,AND(V958="",X958="王园园组"),G958),"other")</f>
        <v>other</v>
      </c>
      <c r="X958" t="str" cm="1">
        <f t="array" ref="X958">IFERROR(_xlfn.IFS(AND(V958="",IFERROR(VLOOKUP(N958,#REF!,1,0),1)&lt;&gt;1),N958,AND(V958="",I958="王园园组"),"王园园组"),"other")</f>
        <v>other</v>
      </c>
      <c r="Y958">
        <f>IFERROR(_xlfn.XLOOKUP(MID(T958, FIND("#", SUBSTITUTE(T958, "-", "#", LEN(T958) - LEN(SUBSTITUTE(T958, "-", "")))) + 1, LEN(T958)),#REF!,#REF!),0)</f>
        <v>0</v>
      </c>
      <c r="Z958">
        <f>MONTH(续费明细实时[[#This Row],[success_time]])</f>
        <v>5</v>
      </c>
      <c r="AA958" s="8" t="e">
        <f>VLOOKUP(续费明细实时[[#This Row],[parent_user_id]],#REF!,27,0)</f>
        <v>#REF!</v>
      </c>
    </row>
    <row r="959" spans="1:27">
      <c r="A959" s="1">
        <v>45800</v>
      </c>
      <c r="B959" t="s">
        <v>13443</v>
      </c>
      <c r="C959" t="s">
        <v>13444</v>
      </c>
      <c r="D959" t="s">
        <v>695</v>
      </c>
      <c r="E959" t="s">
        <v>546</v>
      </c>
      <c r="F959">
        <v>60</v>
      </c>
      <c r="G959" t="s">
        <v>2464</v>
      </c>
      <c r="H959" t="s">
        <v>559</v>
      </c>
      <c r="I959" t="s">
        <v>1876</v>
      </c>
      <c r="J959">
        <v>10854</v>
      </c>
      <c r="K959" t="s">
        <v>717</v>
      </c>
      <c r="L959" t="s">
        <v>549</v>
      </c>
      <c r="M959" t="s">
        <v>550</v>
      </c>
      <c r="N959" t="s">
        <v>136</v>
      </c>
      <c r="O959" t="s">
        <v>143</v>
      </c>
      <c r="P959" t="s">
        <v>1877</v>
      </c>
      <c r="Q959" t="s">
        <v>13445</v>
      </c>
      <c r="R959" t="s">
        <v>626</v>
      </c>
      <c r="S959">
        <v>1528.6918470000001</v>
      </c>
      <c r="T959" t="s">
        <v>1891</v>
      </c>
      <c r="U959" s="4">
        <v>45800.590104166666</v>
      </c>
      <c r="V959" t="str">
        <f>IFERROR(VLOOKUP(B959,#REF!,1,0),"")</f>
        <v/>
      </c>
      <c r="W959" t="str" cm="1">
        <f t="array" ref="W959">IFERROR(_xlfn.IFS(AND(V959="",X959&lt;&gt;"王园园组",X959&lt;&gt;"other"),K959,AND(V959="",X959="王园园组"),G959),"other")</f>
        <v>other</v>
      </c>
      <c r="X959" t="str" cm="1">
        <f t="array" ref="X959">IFERROR(_xlfn.IFS(AND(V959="",IFERROR(VLOOKUP(N959,#REF!,1,0),1)&lt;&gt;1),N959,AND(V959="",I959="王园园组"),"王园园组"),"other")</f>
        <v>other</v>
      </c>
      <c r="Y959">
        <f>IFERROR(_xlfn.XLOOKUP(MID(T959, FIND("#", SUBSTITUTE(T959, "-", "#", LEN(T959) - LEN(SUBSTITUTE(T959, "-", "")))) + 1, LEN(T959)),#REF!,#REF!),0)</f>
        <v>0</v>
      </c>
      <c r="Z959">
        <f>MONTH(续费明细实时[[#This Row],[success_time]])</f>
        <v>5</v>
      </c>
      <c r="AA959" s="8" t="e">
        <f>VLOOKUP(续费明细实时[[#This Row],[parent_user_id]],#REF!,27,0)</f>
        <v>#REF!</v>
      </c>
    </row>
    <row r="960" spans="1:27">
      <c r="A960" s="1">
        <v>45794</v>
      </c>
      <c r="B960" t="s">
        <v>13446</v>
      </c>
      <c r="C960" t="s">
        <v>13447</v>
      </c>
      <c r="D960" t="s">
        <v>548</v>
      </c>
      <c r="E960" t="s">
        <v>546</v>
      </c>
      <c r="F960">
        <v>120</v>
      </c>
      <c r="G960" t="s">
        <v>2139</v>
      </c>
      <c r="H960" t="s">
        <v>559</v>
      </c>
      <c r="I960" t="s">
        <v>1876</v>
      </c>
      <c r="J960">
        <v>17750</v>
      </c>
      <c r="K960" t="s">
        <v>184</v>
      </c>
      <c r="L960" t="s">
        <v>549</v>
      </c>
      <c r="M960" t="s">
        <v>559</v>
      </c>
      <c r="N960" t="s">
        <v>469</v>
      </c>
      <c r="O960" t="s">
        <v>180</v>
      </c>
      <c r="P960" t="s">
        <v>1877</v>
      </c>
      <c r="Q960" t="s">
        <v>13448</v>
      </c>
      <c r="R960" t="s">
        <v>626</v>
      </c>
      <c r="S960">
        <v>2500</v>
      </c>
      <c r="T960" t="s">
        <v>1896</v>
      </c>
      <c r="U960" s="4">
        <v>45794.429780092592</v>
      </c>
      <c r="V960" t="str">
        <f>IFERROR(VLOOKUP(B960,#REF!,1,0),"")</f>
        <v/>
      </c>
      <c r="W960" t="str" cm="1">
        <f t="array" ref="W960">IFERROR(_xlfn.IFS(AND(V960="",X960&lt;&gt;"王园园组",X960&lt;&gt;"other"),K960,AND(V960="",X960="王园园组"),G960),"other")</f>
        <v>other</v>
      </c>
      <c r="X960" t="str" cm="1">
        <f t="array" ref="X960">IFERROR(_xlfn.IFS(AND(V960="",IFERROR(VLOOKUP(N960,#REF!,1,0),1)&lt;&gt;1),N960,AND(V960="",I960="王园园组"),"王园园组"),"other")</f>
        <v>other</v>
      </c>
      <c r="Y960">
        <f>IFERROR(_xlfn.XLOOKUP(MID(T960, FIND("#", SUBSTITUTE(T960, "-", "#", LEN(T960) - LEN(SUBSTITUTE(T960, "-", "")))) + 1, LEN(T960)),#REF!,#REF!),0)</f>
        <v>0</v>
      </c>
      <c r="Z960">
        <f>MONTH(续费明细实时[[#This Row],[success_time]])</f>
        <v>5</v>
      </c>
      <c r="AA960" s="8" t="e">
        <f>VLOOKUP(续费明细实时[[#This Row],[parent_user_id]],#REF!,27,0)</f>
        <v>#REF!</v>
      </c>
    </row>
    <row r="961" spans="1:27">
      <c r="A961" s="1">
        <v>45795</v>
      </c>
      <c r="B961" t="s">
        <v>13458</v>
      </c>
      <c r="C961" t="s">
        <v>13459</v>
      </c>
      <c r="D961" t="s">
        <v>961</v>
      </c>
      <c r="E961" t="s">
        <v>546</v>
      </c>
      <c r="F961">
        <v>60</v>
      </c>
      <c r="G961" t="s">
        <v>1917</v>
      </c>
      <c r="H961" t="s">
        <v>559</v>
      </c>
      <c r="I961" t="s">
        <v>1876</v>
      </c>
      <c r="J961">
        <v>11890</v>
      </c>
      <c r="K961" t="s">
        <v>435</v>
      </c>
      <c r="L961" t="s">
        <v>549</v>
      </c>
      <c r="M961" t="s">
        <v>550</v>
      </c>
      <c r="N961" t="s">
        <v>136</v>
      </c>
      <c r="O961" t="s">
        <v>292</v>
      </c>
      <c r="P961" t="s">
        <v>1877</v>
      </c>
      <c r="Q961" t="s">
        <v>13460</v>
      </c>
      <c r="R961" t="s">
        <v>626</v>
      </c>
      <c r="S961">
        <v>1674.585446</v>
      </c>
      <c r="T961" t="s">
        <v>1891</v>
      </c>
      <c r="U961" s="4">
        <v>45795.759583333333</v>
      </c>
      <c r="V961" t="str">
        <f>IFERROR(VLOOKUP(B961,#REF!,1,0),"")</f>
        <v/>
      </c>
      <c r="W961" t="str" cm="1">
        <f t="array" ref="W961">IFERROR(_xlfn.IFS(AND(V961="",X961&lt;&gt;"王园园组",X961&lt;&gt;"other"),K961,AND(V961="",X961="王园园组"),G961),"other")</f>
        <v>other</v>
      </c>
      <c r="X961" t="str" cm="1">
        <f t="array" ref="X961">IFERROR(_xlfn.IFS(AND(V961="",IFERROR(VLOOKUP(N961,#REF!,1,0),1)&lt;&gt;1),N961,AND(V961="",I961="王园园组"),"王园园组"),"other")</f>
        <v>other</v>
      </c>
      <c r="Y961">
        <f>IFERROR(_xlfn.XLOOKUP(MID(T961, FIND("#", SUBSTITUTE(T961, "-", "#", LEN(T961) - LEN(SUBSTITUTE(T961, "-", "")))) + 1, LEN(T961)),#REF!,#REF!),0)</f>
        <v>0</v>
      </c>
      <c r="Z961">
        <f>MONTH(续费明细实时[[#This Row],[success_time]])</f>
        <v>5</v>
      </c>
      <c r="AA961" s="8" t="e">
        <f>VLOOKUP(续费明细实时[[#This Row],[parent_user_id]],#REF!,27,0)</f>
        <v>#REF!</v>
      </c>
    </row>
    <row r="962" spans="1:27">
      <c r="A962" s="1">
        <v>45800</v>
      </c>
      <c r="B962" t="s">
        <v>13461</v>
      </c>
      <c r="C962" t="s">
        <v>13462</v>
      </c>
      <c r="D962" t="s">
        <v>695</v>
      </c>
      <c r="E962" t="s">
        <v>546</v>
      </c>
      <c r="F962">
        <v>60</v>
      </c>
      <c r="G962" t="s">
        <v>1917</v>
      </c>
      <c r="H962" t="s">
        <v>559</v>
      </c>
      <c r="I962" t="s">
        <v>1876</v>
      </c>
      <c r="J962">
        <v>10854</v>
      </c>
      <c r="K962" t="s">
        <v>266</v>
      </c>
      <c r="L962" t="s">
        <v>549</v>
      </c>
      <c r="M962" t="s">
        <v>550</v>
      </c>
      <c r="N962" t="s">
        <v>136</v>
      </c>
      <c r="O962" t="s">
        <v>264</v>
      </c>
      <c r="P962" t="s">
        <v>1877</v>
      </c>
      <c r="Q962" t="s">
        <v>13463</v>
      </c>
      <c r="R962" t="s">
        <v>626</v>
      </c>
      <c r="S962">
        <v>1528.6918470000001</v>
      </c>
      <c r="T962" t="s">
        <v>1891</v>
      </c>
      <c r="U962" s="4">
        <v>45800.846990740742</v>
      </c>
      <c r="V962" t="str">
        <f>IFERROR(VLOOKUP(B962,#REF!,1,0),"")</f>
        <v/>
      </c>
      <c r="W962" t="str" cm="1">
        <f t="array" ref="W962">IFERROR(_xlfn.IFS(AND(V962="",X962&lt;&gt;"王园园组",X962&lt;&gt;"other"),K962,AND(V962="",X962="王园园组"),G962),"other")</f>
        <v>other</v>
      </c>
      <c r="X962" t="str" cm="1">
        <f t="array" ref="X962">IFERROR(_xlfn.IFS(AND(V962="",IFERROR(VLOOKUP(N962,#REF!,1,0),1)&lt;&gt;1),N962,AND(V962="",I962="王园园组"),"王园园组"),"other")</f>
        <v>other</v>
      </c>
      <c r="Y962">
        <f>IFERROR(_xlfn.XLOOKUP(MID(T962, FIND("#", SUBSTITUTE(T962, "-", "#", LEN(T962) - LEN(SUBSTITUTE(T962, "-", "")))) + 1, LEN(T962)),#REF!,#REF!),0)</f>
        <v>0</v>
      </c>
      <c r="Z962">
        <f>MONTH(续费明细实时[[#This Row],[success_time]])</f>
        <v>5</v>
      </c>
      <c r="AA962" s="8" t="e">
        <f>VLOOKUP(续费明细实时[[#This Row],[parent_user_id]],#REF!,27,0)</f>
        <v>#REF!</v>
      </c>
    </row>
    <row r="963" spans="1:27">
      <c r="A963" s="1">
        <v>45802</v>
      </c>
      <c r="B963" t="s">
        <v>12828</v>
      </c>
      <c r="C963" t="s">
        <v>12829</v>
      </c>
      <c r="D963" t="s">
        <v>548</v>
      </c>
      <c r="E963" t="s">
        <v>546</v>
      </c>
      <c r="F963">
        <v>120</v>
      </c>
      <c r="G963" t="s">
        <v>2031</v>
      </c>
      <c r="H963" t="s">
        <v>559</v>
      </c>
      <c r="I963" t="s">
        <v>1876</v>
      </c>
      <c r="J963">
        <v>18283</v>
      </c>
      <c r="K963" t="s">
        <v>216</v>
      </c>
      <c r="L963" t="s">
        <v>549</v>
      </c>
      <c r="M963" t="s">
        <v>550</v>
      </c>
      <c r="N963" t="s">
        <v>551</v>
      </c>
      <c r="O963" t="s">
        <v>145</v>
      </c>
      <c r="P963" t="s">
        <v>1877</v>
      </c>
      <c r="Q963" t="s">
        <v>12830</v>
      </c>
      <c r="R963" t="s">
        <v>626</v>
      </c>
      <c r="S963">
        <v>2575</v>
      </c>
      <c r="T963" t="s">
        <v>1896</v>
      </c>
      <c r="U963" s="4">
        <v>45802.362754629627</v>
      </c>
      <c r="V963" t="str">
        <f>IFERROR(VLOOKUP(B963,#REF!,1,0),"")</f>
        <v/>
      </c>
      <c r="W963" t="str" cm="1">
        <f t="array" ref="W963">IFERROR(_xlfn.IFS(AND(V963="",X963&lt;&gt;"王园园组",X963&lt;&gt;"other"),K963,AND(V963="",X963="王园园组"),G963),"other")</f>
        <v>other</v>
      </c>
      <c r="X963" t="str" cm="1">
        <f t="array" ref="X963">IFERROR(_xlfn.IFS(AND(V963="",IFERROR(VLOOKUP(N963,#REF!,1,0),1)&lt;&gt;1),N963,AND(V963="",I963="王园园组"),"王园园组"),"other")</f>
        <v>other</v>
      </c>
      <c r="Y963">
        <f>IFERROR(_xlfn.XLOOKUP(MID(T963, FIND("#", SUBSTITUTE(T963, "-", "#", LEN(T963) - LEN(SUBSTITUTE(T963, "-", "")))) + 1, LEN(T963)),#REF!,#REF!),0)</f>
        <v>0</v>
      </c>
      <c r="Z963">
        <f>MONTH(续费明细实时[[#This Row],[success_time]])</f>
        <v>5</v>
      </c>
      <c r="AA963" s="8" t="e">
        <f>VLOOKUP(续费明细实时[[#This Row],[parent_user_id]],#REF!,27,0)</f>
        <v>#REF!</v>
      </c>
    </row>
    <row r="964" spans="1:27">
      <c r="A964" s="1">
        <v>45788</v>
      </c>
      <c r="B964" t="s">
        <v>9000</v>
      </c>
      <c r="C964" t="s">
        <v>9001</v>
      </c>
      <c r="D964" t="s">
        <v>548</v>
      </c>
      <c r="E964" t="s">
        <v>546</v>
      </c>
      <c r="F964">
        <v>120</v>
      </c>
      <c r="G964" t="s">
        <v>2005</v>
      </c>
      <c r="H964" t="s">
        <v>559</v>
      </c>
      <c r="I964" t="s">
        <v>1876</v>
      </c>
      <c r="J964">
        <v>17750</v>
      </c>
      <c r="K964" t="s">
        <v>257</v>
      </c>
      <c r="L964" t="s">
        <v>549</v>
      </c>
      <c r="M964" t="s">
        <v>550</v>
      </c>
      <c r="N964" t="s">
        <v>136</v>
      </c>
      <c r="O964" t="s">
        <v>147</v>
      </c>
      <c r="P964" t="s">
        <v>1877</v>
      </c>
      <c r="Q964" t="s">
        <v>9002</v>
      </c>
      <c r="R964" t="s">
        <v>626</v>
      </c>
      <c r="S964">
        <v>2500</v>
      </c>
      <c r="T964" t="s">
        <v>1896</v>
      </c>
      <c r="U964" s="4">
        <v>45788.494398148148</v>
      </c>
      <c r="V964" t="str">
        <f>IFERROR(VLOOKUP(B964,#REF!,1,0),"")</f>
        <v/>
      </c>
      <c r="W964" t="str" cm="1">
        <f t="array" ref="W964">IFERROR(_xlfn.IFS(AND(V964="",X964&lt;&gt;"王园园组",X964&lt;&gt;"other"),K964,AND(V964="",X964="王园园组"),G964),"other")</f>
        <v>other</v>
      </c>
      <c r="X964" t="str" cm="1">
        <f t="array" ref="X964">IFERROR(_xlfn.IFS(AND(V964="",IFERROR(VLOOKUP(N964,#REF!,1,0),1)&lt;&gt;1),N964,AND(V964="",I964="王园园组"),"王园园组"),"other")</f>
        <v>other</v>
      </c>
      <c r="Y964">
        <f>IFERROR(_xlfn.XLOOKUP(MID(T964, FIND("#", SUBSTITUTE(T964, "-", "#", LEN(T964) - LEN(SUBSTITUTE(T964, "-", "")))) + 1, LEN(T964)),#REF!,#REF!),0)</f>
        <v>0</v>
      </c>
      <c r="Z964">
        <f>MONTH(续费明细实时[[#This Row],[success_time]])</f>
        <v>5</v>
      </c>
      <c r="AA964" s="8" t="e">
        <f>VLOOKUP(续费明细实时[[#This Row],[parent_user_id]],#REF!,27,0)</f>
        <v>#REF!</v>
      </c>
    </row>
    <row r="965" spans="1:27" hidden="1">
      <c r="A965" s="1">
        <v>45790</v>
      </c>
      <c r="B965" t="s">
        <v>13219</v>
      </c>
      <c r="C965" t="s">
        <v>13220</v>
      </c>
      <c r="D965" t="s">
        <v>695</v>
      </c>
      <c r="E965" t="s">
        <v>546</v>
      </c>
      <c r="F965">
        <v>120</v>
      </c>
      <c r="G965" t="s">
        <v>2079</v>
      </c>
      <c r="H965" t="s">
        <v>559</v>
      </c>
      <c r="I965" t="s">
        <v>1876</v>
      </c>
      <c r="J965">
        <v>17750</v>
      </c>
      <c r="K965" t="s">
        <v>626</v>
      </c>
      <c r="L965" t="s">
        <v>649</v>
      </c>
      <c r="M965" t="s">
        <v>649</v>
      </c>
      <c r="N965" t="s">
        <v>649</v>
      </c>
      <c r="O965" t="s">
        <v>649</v>
      </c>
      <c r="P965" t="s">
        <v>1877</v>
      </c>
      <c r="Q965" t="s">
        <v>13221</v>
      </c>
      <c r="R965" t="s">
        <v>626</v>
      </c>
      <c r="S965">
        <v>2500</v>
      </c>
      <c r="T965" t="s">
        <v>1896</v>
      </c>
      <c r="U965" s="4">
        <v>45790.263182870367</v>
      </c>
      <c r="V965" t="str">
        <f>IFERROR(VLOOKUP(B965,#REF!,1,0),"")</f>
        <v/>
      </c>
      <c r="W965" t="str" cm="1">
        <f t="array" ref="W965">IFERROR(_xlfn.IFS(AND(V965="",X965&lt;&gt;"王园园组",X965&lt;&gt;"other"),K965,AND(V965="",X965="王园园组"),G965),"other")</f>
        <v>other</v>
      </c>
      <c r="X965" t="str" cm="1">
        <f t="array" ref="X965">IFERROR(_xlfn.IFS(AND(V965="",IFERROR(VLOOKUP(N965,#REF!,1,0),1)&lt;&gt;1),N965,AND(V965="",I965="王园园组"),"王园园组"),"other")</f>
        <v>other</v>
      </c>
      <c r="Y965">
        <f>IFERROR(_xlfn.XLOOKUP(MID(T965, FIND("#", SUBSTITUTE(T965, "-", "#", LEN(T965) - LEN(SUBSTITUTE(T965, "-", "")))) + 1, LEN(T965)),#REF!,#REF!),0)</f>
        <v>0</v>
      </c>
      <c r="Z965">
        <f>MONTH(续费明细实时[[#This Row],[success_time]])</f>
        <v>5</v>
      </c>
      <c r="AA965" s="8" t="e">
        <f>VLOOKUP(续费明细实时[[#This Row],[parent_user_id]],#REF!,27,0)</f>
        <v>#REF!</v>
      </c>
    </row>
    <row r="966" spans="1:27">
      <c r="A966" s="1">
        <v>45778</v>
      </c>
      <c r="B966" t="s">
        <v>2209</v>
      </c>
      <c r="C966" t="s">
        <v>2210</v>
      </c>
      <c r="D966" t="s">
        <v>548</v>
      </c>
      <c r="E966" t="s">
        <v>546</v>
      </c>
      <c r="F966">
        <v>48</v>
      </c>
      <c r="G966" t="s">
        <v>1909</v>
      </c>
      <c r="H966" t="s">
        <v>559</v>
      </c>
      <c r="I966" t="s">
        <v>1876</v>
      </c>
      <c r="J966">
        <v>11346</v>
      </c>
      <c r="K966" t="s">
        <v>319</v>
      </c>
      <c r="L966" t="s">
        <v>549</v>
      </c>
      <c r="M966" t="s">
        <v>550</v>
      </c>
      <c r="N966" t="s">
        <v>616</v>
      </c>
      <c r="O966" t="s">
        <v>314</v>
      </c>
      <c r="P966" t="s">
        <v>1877</v>
      </c>
      <c r="Q966" t="s">
        <v>2211</v>
      </c>
      <c r="R966" t="s">
        <v>626</v>
      </c>
      <c r="S966">
        <v>1598</v>
      </c>
      <c r="T966" t="s">
        <v>1879</v>
      </c>
      <c r="U966" s="4">
        <v>45778.886967592596</v>
      </c>
      <c r="V966" t="str">
        <f>IFERROR(VLOOKUP(B966,#REF!,1,0),"")</f>
        <v/>
      </c>
      <c r="W966" t="str" cm="1">
        <f t="array" ref="W966">IFERROR(_xlfn.IFS(AND(V966="",X966&lt;&gt;"王园园组",X966&lt;&gt;"other"),K966,AND(V966="",X966="王园园组"),G966),"other")</f>
        <v>other</v>
      </c>
      <c r="X966" t="str" cm="1">
        <f t="array" ref="X966">IFERROR(_xlfn.IFS(AND(V966="",IFERROR(VLOOKUP(N966,#REF!,1,0),1)&lt;&gt;1),N966,AND(V966="",I966="王园园组"),"王园园组"),"other")</f>
        <v>other</v>
      </c>
      <c r="Y966">
        <f>IFERROR(_xlfn.XLOOKUP(MID(T966, FIND("#", SUBSTITUTE(T966, "-", "#", LEN(T966) - LEN(SUBSTITUTE(T966, "-", "")))) + 1, LEN(T966)),#REF!,#REF!),0)</f>
        <v>0</v>
      </c>
      <c r="Z966">
        <f>MONTH(续费明细实时[[#This Row],[success_time]])</f>
        <v>5</v>
      </c>
      <c r="AA966" s="8" t="e">
        <f>VLOOKUP(续费明细实时[[#This Row],[parent_user_id]],#REF!,27,0)</f>
        <v>#REF!</v>
      </c>
    </row>
    <row r="967" spans="1:27" hidden="1">
      <c r="A967" s="1">
        <v>45786</v>
      </c>
      <c r="B967" t="s">
        <v>2202</v>
      </c>
      <c r="C967" t="s">
        <v>2203</v>
      </c>
      <c r="D967" t="s">
        <v>1314</v>
      </c>
      <c r="E967" t="s">
        <v>546</v>
      </c>
      <c r="F967">
        <v>192</v>
      </c>
      <c r="G967" t="s">
        <v>2204</v>
      </c>
      <c r="H967" t="s">
        <v>626</v>
      </c>
      <c r="I967" t="s">
        <v>626</v>
      </c>
      <c r="J967">
        <v>35493</v>
      </c>
      <c r="K967" t="s">
        <v>2205</v>
      </c>
      <c r="L967" t="s">
        <v>2206</v>
      </c>
      <c r="M967" t="s">
        <v>649</v>
      </c>
      <c r="N967" t="s">
        <v>649</v>
      </c>
      <c r="O967" t="s">
        <v>649</v>
      </c>
      <c r="P967" t="s">
        <v>1877</v>
      </c>
      <c r="Q967" t="s">
        <v>2207</v>
      </c>
      <c r="R967" t="s">
        <v>626</v>
      </c>
      <c r="S967">
        <v>4999</v>
      </c>
      <c r="T967" t="s">
        <v>2208</v>
      </c>
      <c r="U967" s="4">
        <v>45786.760798611111</v>
      </c>
      <c r="V967" t="str">
        <f>IFERROR(VLOOKUP(B967,#REF!,1,0),"")</f>
        <v/>
      </c>
      <c r="W967" t="str" cm="1">
        <f t="array" ref="W967">IFERROR(_xlfn.IFS(AND(V967="",X967&lt;&gt;"王园园组",X967&lt;&gt;"other"),K967,AND(V967="",X967="王园园组"),G967),"other")</f>
        <v>other</v>
      </c>
      <c r="X967" t="str" cm="1">
        <f t="array" ref="X967">IFERROR(_xlfn.IFS(AND(V967="",IFERROR(VLOOKUP(N967,#REF!,1,0),1)&lt;&gt;1),N967,AND(V967="",I967="王园园组"),"王园园组"),"other")</f>
        <v>other</v>
      </c>
      <c r="Y967">
        <f>IFERROR(_xlfn.XLOOKUP(MID(T967, FIND("#", SUBSTITUTE(T967, "-", "#", LEN(T967) - LEN(SUBSTITUTE(T967, "-", "")))) + 1, LEN(T967)),#REF!,#REF!),0)</f>
        <v>0</v>
      </c>
      <c r="Z967">
        <f>MONTH(续费明细实时[[#This Row],[success_time]])</f>
        <v>5</v>
      </c>
      <c r="AA967" s="8" t="e">
        <f>VLOOKUP(续费明细实时[[#This Row],[parent_user_id]],#REF!,27,0)</f>
        <v>#REF!</v>
      </c>
    </row>
    <row r="968" spans="1:27">
      <c r="A968" s="1">
        <v>45795</v>
      </c>
      <c r="B968" t="s">
        <v>13225</v>
      </c>
      <c r="C968" t="s">
        <v>13226</v>
      </c>
      <c r="D968" t="s">
        <v>548</v>
      </c>
      <c r="E968" t="s">
        <v>546</v>
      </c>
      <c r="F968">
        <v>120</v>
      </c>
      <c r="G968" t="s">
        <v>2005</v>
      </c>
      <c r="H968" t="s">
        <v>559</v>
      </c>
      <c r="I968" t="s">
        <v>1876</v>
      </c>
      <c r="J968">
        <v>17750</v>
      </c>
      <c r="K968" t="s">
        <v>215</v>
      </c>
      <c r="L968" t="s">
        <v>549</v>
      </c>
      <c r="M968" t="s">
        <v>550</v>
      </c>
      <c r="N968" t="s">
        <v>551</v>
      </c>
      <c r="O968" t="s">
        <v>145</v>
      </c>
      <c r="P968" t="s">
        <v>1877</v>
      </c>
      <c r="Q968" t="s">
        <v>13227</v>
      </c>
      <c r="R968" t="s">
        <v>626</v>
      </c>
      <c r="S968">
        <v>2500</v>
      </c>
      <c r="T968" t="s">
        <v>1896</v>
      </c>
      <c r="U968" s="4">
        <v>45795.444837962961</v>
      </c>
      <c r="V968" t="str">
        <f>IFERROR(VLOOKUP(B968,#REF!,1,0),"")</f>
        <v/>
      </c>
      <c r="W968" t="str" cm="1">
        <f t="array" ref="W968">IFERROR(_xlfn.IFS(AND(V968="",X968&lt;&gt;"王园园组",X968&lt;&gt;"other"),K968,AND(V968="",X968="王园园组"),G968),"other")</f>
        <v>other</v>
      </c>
      <c r="X968" t="str" cm="1">
        <f t="array" ref="X968">IFERROR(_xlfn.IFS(AND(V968="",IFERROR(VLOOKUP(N968,#REF!,1,0),1)&lt;&gt;1),N968,AND(V968="",I968="王园园组"),"王园园组"),"other")</f>
        <v>other</v>
      </c>
      <c r="Y968">
        <f>IFERROR(_xlfn.XLOOKUP(MID(T968, FIND("#", SUBSTITUTE(T968, "-", "#", LEN(T968) - LEN(SUBSTITUTE(T968, "-", "")))) + 1, LEN(T968)),#REF!,#REF!),0)</f>
        <v>0</v>
      </c>
      <c r="Z968">
        <f>MONTH(续费明细实时[[#This Row],[success_time]])</f>
        <v>5</v>
      </c>
      <c r="AA968" s="8" t="e">
        <f>VLOOKUP(续费明细实时[[#This Row],[parent_user_id]],#REF!,27,0)</f>
        <v>#REF!</v>
      </c>
    </row>
    <row r="969" spans="1:27" hidden="1">
      <c r="A969" s="1">
        <v>45789</v>
      </c>
      <c r="B969" t="s">
        <v>11748</v>
      </c>
      <c r="C969" t="s">
        <v>11749</v>
      </c>
      <c r="D969" t="s">
        <v>695</v>
      </c>
      <c r="E969" t="s">
        <v>546</v>
      </c>
      <c r="F969">
        <v>60</v>
      </c>
      <c r="G969" t="s">
        <v>1973</v>
      </c>
      <c r="H969" t="s">
        <v>559</v>
      </c>
      <c r="I969" t="s">
        <v>1876</v>
      </c>
      <c r="J969">
        <v>10650</v>
      </c>
      <c r="K969" t="s">
        <v>626</v>
      </c>
      <c r="L969" t="s">
        <v>649</v>
      </c>
      <c r="M969" t="s">
        <v>649</v>
      </c>
      <c r="N969" t="s">
        <v>649</v>
      </c>
      <c r="O969" t="s">
        <v>649</v>
      </c>
      <c r="P969" t="s">
        <v>1877</v>
      </c>
      <c r="Q969" t="s">
        <v>11750</v>
      </c>
      <c r="R969" t="s">
        <v>626</v>
      </c>
      <c r="S969">
        <v>1500</v>
      </c>
      <c r="T969" t="s">
        <v>1891</v>
      </c>
      <c r="U969" s="4">
        <v>45789.54896990741</v>
      </c>
      <c r="V969" t="str">
        <f>IFERROR(VLOOKUP(B969,#REF!,1,0),"")</f>
        <v/>
      </c>
      <c r="W969" t="str" cm="1">
        <f t="array" ref="W969">IFERROR(_xlfn.IFS(AND(V969="",X969&lt;&gt;"王园园组",X969&lt;&gt;"other"),K969,AND(V969="",X969="王园园组"),G969),"other")</f>
        <v>other</v>
      </c>
      <c r="X969" t="str" cm="1">
        <f t="array" ref="X969">IFERROR(_xlfn.IFS(AND(V969="",IFERROR(VLOOKUP(N969,#REF!,1,0),1)&lt;&gt;1),N969,AND(V969="",I969="王园园组"),"王园园组"),"other")</f>
        <v>other</v>
      </c>
      <c r="Y969">
        <f>IFERROR(_xlfn.XLOOKUP(MID(T969, FIND("#", SUBSTITUTE(T969, "-", "#", LEN(T969) - LEN(SUBSTITUTE(T969, "-", "")))) + 1, LEN(T969)),#REF!,#REF!),0)</f>
        <v>0</v>
      </c>
      <c r="Z969">
        <f>MONTH(续费明细实时[[#This Row],[success_time]])</f>
        <v>5</v>
      </c>
      <c r="AA969" s="8" t="e">
        <f>VLOOKUP(续费明细实时[[#This Row],[parent_user_id]],#REF!,27,0)</f>
        <v>#REF!</v>
      </c>
    </row>
    <row r="970" spans="1:27">
      <c r="A970" s="1">
        <v>45805</v>
      </c>
      <c r="B970" t="s">
        <v>29810</v>
      </c>
      <c r="C970" t="s">
        <v>29811</v>
      </c>
      <c r="D970" t="s">
        <v>695</v>
      </c>
      <c r="E970" t="s">
        <v>546</v>
      </c>
      <c r="F970">
        <v>60</v>
      </c>
      <c r="G970" t="s">
        <v>1973</v>
      </c>
      <c r="H970" t="s">
        <v>559</v>
      </c>
      <c r="I970" t="s">
        <v>1876</v>
      </c>
      <c r="J970">
        <v>10650</v>
      </c>
      <c r="K970" t="s">
        <v>294</v>
      </c>
      <c r="L970" t="s">
        <v>549</v>
      </c>
      <c r="M970" t="s">
        <v>550</v>
      </c>
      <c r="N970" t="s">
        <v>136</v>
      </c>
      <c r="O970" t="s">
        <v>292</v>
      </c>
      <c r="P970" t="s">
        <v>1877</v>
      </c>
      <c r="Q970" t="s">
        <v>29812</v>
      </c>
      <c r="R970" t="s">
        <v>626</v>
      </c>
      <c r="S970">
        <v>1500</v>
      </c>
      <c r="T970" t="s">
        <v>1891</v>
      </c>
      <c r="U970" s="4">
        <v>45805.456655092596</v>
      </c>
      <c r="V970" t="str">
        <f>IFERROR(VLOOKUP(B970,#REF!,1,0),"")</f>
        <v/>
      </c>
      <c r="W970" t="str" cm="1">
        <f t="array" ref="W970">IFERROR(_xlfn.IFS(AND(V970="",X970&lt;&gt;"王园园组",X970&lt;&gt;"other"),K970,AND(V970="",X970="王园园组"),G970),"other")</f>
        <v>other</v>
      </c>
      <c r="X970" t="str" cm="1">
        <f t="array" ref="X970">IFERROR(_xlfn.IFS(AND(V970="",IFERROR(VLOOKUP(N970,#REF!,1,0),1)&lt;&gt;1),N970,AND(V970="",I970="王园园组"),"王园园组"),"other")</f>
        <v>other</v>
      </c>
      <c r="Y970">
        <f>IFERROR(_xlfn.XLOOKUP(MID(T970, FIND("#", SUBSTITUTE(T970, "-", "#", LEN(T970) - LEN(SUBSTITUTE(T970, "-", "")))) + 1, LEN(T970)),#REF!,#REF!),0)</f>
        <v>0</v>
      </c>
      <c r="Z970">
        <f>MONTH(续费明细实时[[#This Row],[success_time]])</f>
        <v>5</v>
      </c>
      <c r="AA970" s="8" t="e">
        <f>VLOOKUP(续费明细实时[[#This Row],[parent_user_id]],#REF!,27,0)</f>
        <v>#REF!</v>
      </c>
    </row>
    <row r="971" spans="1:27">
      <c r="A971" s="1">
        <v>45790</v>
      </c>
      <c r="B971" t="s">
        <v>12511</v>
      </c>
      <c r="C971" t="s">
        <v>12512</v>
      </c>
      <c r="D971" t="s">
        <v>548</v>
      </c>
      <c r="E971" t="s">
        <v>546</v>
      </c>
      <c r="F971">
        <v>120</v>
      </c>
      <c r="G971" t="s">
        <v>2061</v>
      </c>
      <c r="H971" t="s">
        <v>559</v>
      </c>
      <c r="I971" t="s">
        <v>1876</v>
      </c>
      <c r="J971">
        <v>17750</v>
      </c>
      <c r="K971" t="s">
        <v>211</v>
      </c>
      <c r="L971" t="s">
        <v>549</v>
      </c>
      <c r="M971" t="s">
        <v>550</v>
      </c>
      <c r="N971" t="s">
        <v>551</v>
      </c>
      <c r="O971" t="s">
        <v>149</v>
      </c>
      <c r="P971" t="s">
        <v>1877</v>
      </c>
      <c r="Q971" t="s">
        <v>12513</v>
      </c>
      <c r="R971" t="s">
        <v>626</v>
      </c>
      <c r="S971">
        <v>2500</v>
      </c>
      <c r="T971" t="s">
        <v>1896</v>
      </c>
      <c r="U971" s="4">
        <v>45790.433113425926</v>
      </c>
      <c r="V971" t="str">
        <f>IFERROR(VLOOKUP(B971,#REF!,1,0),"")</f>
        <v/>
      </c>
      <c r="W971" t="str" cm="1">
        <f t="array" ref="W971">IFERROR(_xlfn.IFS(AND(V971="",X971&lt;&gt;"王园园组",X971&lt;&gt;"other"),K971,AND(V971="",X971="王园园组"),G971),"other")</f>
        <v>other</v>
      </c>
      <c r="X971" t="str" cm="1">
        <f t="array" ref="X971">IFERROR(_xlfn.IFS(AND(V971="",IFERROR(VLOOKUP(N971,#REF!,1,0),1)&lt;&gt;1),N971,AND(V971="",I971="王园园组"),"王园园组"),"other")</f>
        <v>other</v>
      </c>
      <c r="Y971">
        <f>IFERROR(_xlfn.XLOOKUP(MID(T971, FIND("#", SUBSTITUTE(T971, "-", "#", LEN(T971) - LEN(SUBSTITUTE(T971, "-", "")))) + 1, LEN(T971)),#REF!,#REF!),0)</f>
        <v>0</v>
      </c>
      <c r="Z971">
        <f>MONTH(续费明细实时[[#This Row],[success_time]])</f>
        <v>5</v>
      </c>
      <c r="AA971" s="8" t="e">
        <f>VLOOKUP(续费明细实时[[#This Row],[parent_user_id]],#REF!,27,0)</f>
        <v>#REF!</v>
      </c>
    </row>
    <row r="972" spans="1:27">
      <c r="A972" s="1">
        <v>45798</v>
      </c>
      <c r="B972" t="s">
        <v>13213</v>
      </c>
      <c r="C972" t="s">
        <v>13214</v>
      </c>
      <c r="D972" t="s">
        <v>632</v>
      </c>
      <c r="E972" t="s">
        <v>546</v>
      </c>
      <c r="F972">
        <v>60</v>
      </c>
      <c r="G972" t="s">
        <v>2061</v>
      </c>
      <c r="H972" t="s">
        <v>559</v>
      </c>
      <c r="I972" t="s">
        <v>1876</v>
      </c>
      <c r="J972">
        <v>10650</v>
      </c>
      <c r="K972" t="s">
        <v>284</v>
      </c>
      <c r="L972" t="s">
        <v>549</v>
      </c>
      <c r="M972" t="s">
        <v>550</v>
      </c>
      <c r="N972" t="s">
        <v>136</v>
      </c>
      <c r="O972" t="s">
        <v>283</v>
      </c>
      <c r="P972" t="s">
        <v>1877</v>
      </c>
      <c r="Q972" t="s">
        <v>13215</v>
      </c>
      <c r="R972" t="s">
        <v>626</v>
      </c>
      <c r="S972">
        <v>1500</v>
      </c>
      <c r="T972" t="s">
        <v>1891</v>
      </c>
      <c r="U972" s="4">
        <v>45798.965243055558</v>
      </c>
      <c r="V972" t="str">
        <f>IFERROR(VLOOKUP(B972,#REF!,1,0),"")</f>
        <v/>
      </c>
      <c r="W972" t="str" cm="1">
        <f t="array" ref="W972">IFERROR(_xlfn.IFS(AND(V972="",X972&lt;&gt;"王园园组",X972&lt;&gt;"other"),K972,AND(V972="",X972="王园园组"),G972),"other")</f>
        <v>other</v>
      </c>
      <c r="X972" t="str" cm="1">
        <f t="array" ref="X972">IFERROR(_xlfn.IFS(AND(V972="",IFERROR(VLOOKUP(N972,#REF!,1,0),1)&lt;&gt;1),N972,AND(V972="",I972="王园园组"),"王园园组"),"other")</f>
        <v>other</v>
      </c>
      <c r="Y972">
        <f>IFERROR(_xlfn.XLOOKUP(MID(T972, FIND("#", SUBSTITUTE(T972, "-", "#", LEN(T972) - LEN(SUBSTITUTE(T972, "-", "")))) + 1, LEN(T972)),#REF!,#REF!),0)</f>
        <v>0</v>
      </c>
      <c r="Z972">
        <f>MONTH(续费明细实时[[#This Row],[success_time]])</f>
        <v>5</v>
      </c>
      <c r="AA972" s="8" t="e">
        <f>VLOOKUP(续费明细实时[[#This Row],[parent_user_id]],#REF!,27,0)</f>
        <v>#REF!</v>
      </c>
    </row>
    <row r="973" spans="1:27" hidden="1">
      <c r="A973" s="1">
        <v>45785</v>
      </c>
      <c r="B973" t="s">
        <v>2224</v>
      </c>
      <c r="C973" t="s">
        <v>2225</v>
      </c>
      <c r="D973" t="s">
        <v>558</v>
      </c>
      <c r="E973" t="s">
        <v>546</v>
      </c>
      <c r="F973">
        <v>120</v>
      </c>
      <c r="G973" t="s">
        <v>329</v>
      </c>
      <c r="H973" t="s">
        <v>559</v>
      </c>
      <c r="I973" t="s">
        <v>504</v>
      </c>
      <c r="J973">
        <v>18090</v>
      </c>
      <c r="K973" t="s">
        <v>2226</v>
      </c>
      <c r="L973" t="s">
        <v>878</v>
      </c>
      <c r="M973" t="s">
        <v>409</v>
      </c>
      <c r="N973" t="s">
        <v>411</v>
      </c>
      <c r="O973" t="s">
        <v>411</v>
      </c>
      <c r="P973" t="s">
        <v>1877</v>
      </c>
      <c r="Q973" t="s">
        <v>2227</v>
      </c>
      <c r="R973" t="s">
        <v>626</v>
      </c>
      <c r="S973">
        <v>2547.8197460000001</v>
      </c>
      <c r="T973" t="s">
        <v>1896</v>
      </c>
      <c r="U973" s="4">
        <v>45785.807037037041</v>
      </c>
      <c r="V973" t="str">
        <f>IFERROR(VLOOKUP(B973,#REF!,1,0),"")</f>
        <v/>
      </c>
      <c r="W973" t="str" cm="1">
        <f t="array" ref="W973">IFERROR(_xlfn.IFS(AND(V973="",X973&lt;&gt;"王园园组",X973&lt;&gt;"other"),K973,AND(V973="",X973="王园园组"),G973),"other")</f>
        <v>other</v>
      </c>
      <c r="X973" t="str" cm="1">
        <f t="array" ref="X973">IFERROR(_xlfn.IFS(AND(V973="",IFERROR(VLOOKUP(N973,#REF!,1,0),1)&lt;&gt;1),N973,AND(V973="",I973="王园园组"),"王园园组"),"other")</f>
        <v>other</v>
      </c>
      <c r="Y973">
        <f>IFERROR(_xlfn.XLOOKUP(MID(T973, FIND("#", SUBSTITUTE(T973, "-", "#", LEN(T973) - LEN(SUBSTITUTE(T973, "-", "")))) + 1, LEN(T973)),#REF!,#REF!),0)</f>
        <v>0</v>
      </c>
      <c r="Z973">
        <f>MONTH(续费明细实时[[#This Row],[success_time]])</f>
        <v>5</v>
      </c>
      <c r="AA973" s="8" t="e">
        <f>VLOOKUP(续费明细实时[[#This Row],[parent_user_id]],#REF!,27,0)</f>
        <v>#REF!</v>
      </c>
    </row>
    <row r="974" spans="1:27">
      <c r="A974" s="1">
        <v>45790</v>
      </c>
      <c r="B974" t="s">
        <v>12596</v>
      </c>
      <c r="C974" t="s">
        <v>12597</v>
      </c>
      <c r="D974" t="s">
        <v>632</v>
      </c>
      <c r="E974" t="s">
        <v>546</v>
      </c>
      <c r="F974">
        <v>120</v>
      </c>
      <c r="G974" t="s">
        <v>1894</v>
      </c>
      <c r="H974" t="s">
        <v>559</v>
      </c>
      <c r="I974" t="s">
        <v>1876</v>
      </c>
      <c r="J974">
        <v>18283</v>
      </c>
      <c r="K974" t="s">
        <v>224</v>
      </c>
      <c r="L974" t="s">
        <v>549</v>
      </c>
      <c r="M974" t="s">
        <v>550</v>
      </c>
      <c r="N974" t="s">
        <v>551</v>
      </c>
      <c r="O974" t="s">
        <v>145</v>
      </c>
      <c r="P974" t="s">
        <v>1877</v>
      </c>
      <c r="Q974" t="s">
        <v>12598</v>
      </c>
      <c r="R974" t="s">
        <v>626</v>
      </c>
      <c r="S974">
        <v>2575</v>
      </c>
      <c r="T974" t="s">
        <v>1896</v>
      </c>
      <c r="U974" s="4">
        <v>45790.571759259263</v>
      </c>
      <c r="V974" t="str">
        <f>IFERROR(VLOOKUP(B974,#REF!,1,0),"")</f>
        <v/>
      </c>
      <c r="W974" t="str" cm="1">
        <f t="array" ref="W974">IFERROR(_xlfn.IFS(AND(V974="",X974&lt;&gt;"王园园组",X974&lt;&gt;"other"),K974,AND(V974="",X974="王园园组"),G974),"other")</f>
        <v>other</v>
      </c>
      <c r="X974" t="str" cm="1">
        <f t="array" ref="X974">IFERROR(_xlfn.IFS(AND(V974="",IFERROR(VLOOKUP(N974,#REF!,1,0),1)&lt;&gt;1),N974,AND(V974="",I974="王园园组"),"王园园组"),"other")</f>
        <v>other</v>
      </c>
      <c r="Y974">
        <f>IFERROR(_xlfn.XLOOKUP(MID(T974, FIND("#", SUBSTITUTE(T974, "-", "#", LEN(T974) - LEN(SUBSTITUTE(T974, "-", "")))) + 1, LEN(T974)),#REF!,#REF!),0)</f>
        <v>0</v>
      </c>
      <c r="Z974">
        <f>MONTH(续费明细实时[[#This Row],[success_time]])</f>
        <v>5</v>
      </c>
      <c r="AA974" s="8" t="e">
        <f>VLOOKUP(续费明细实时[[#This Row],[parent_user_id]],#REF!,27,0)</f>
        <v>#REF!</v>
      </c>
    </row>
    <row r="975" spans="1:27">
      <c r="A975" s="1">
        <v>45804</v>
      </c>
      <c r="B975" t="s">
        <v>29813</v>
      </c>
      <c r="C975" t="s">
        <v>29814</v>
      </c>
      <c r="D975" t="s">
        <v>695</v>
      </c>
      <c r="E975" t="s">
        <v>546</v>
      </c>
      <c r="F975">
        <v>60</v>
      </c>
      <c r="G975" t="s">
        <v>341</v>
      </c>
      <c r="H975" t="s">
        <v>559</v>
      </c>
      <c r="I975" t="s">
        <v>504</v>
      </c>
      <c r="J975">
        <v>11161</v>
      </c>
      <c r="K975" t="s">
        <v>341</v>
      </c>
      <c r="L975" t="s">
        <v>549</v>
      </c>
      <c r="M975" t="s">
        <v>559</v>
      </c>
      <c r="N975" t="s">
        <v>504</v>
      </c>
      <c r="O975" t="s">
        <v>325</v>
      </c>
      <c r="P975" t="s">
        <v>1877</v>
      </c>
      <c r="Q975" t="s">
        <v>29815</v>
      </c>
      <c r="R975" t="s">
        <v>626</v>
      </c>
      <c r="S975">
        <v>1571.919856</v>
      </c>
      <c r="T975" t="s">
        <v>1891</v>
      </c>
      <c r="U975" s="4">
        <v>45804.906342592592</v>
      </c>
      <c r="V975" t="str">
        <f>IFERROR(VLOOKUP(B975,#REF!,1,0),"")</f>
        <v/>
      </c>
      <c r="W975" t="str" cm="1">
        <f t="array" ref="W975">IFERROR(_xlfn.IFS(AND(V975="",X975&lt;&gt;"王园园组",X975&lt;&gt;"other"),K975,AND(V975="",X975="王园园组"),G975),"other")</f>
        <v>other</v>
      </c>
      <c r="X975" t="str" cm="1">
        <f t="array" ref="X975">IFERROR(_xlfn.IFS(AND(V975="",IFERROR(VLOOKUP(N975,#REF!,1,0),1)&lt;&gt;1),N975,AND(V975="",I975="王园园组"),"王园园组"),"other")</f>
        <v>other</v>
      </c>
      <c r="Y975">
        <f>IFERROR(_xlfn.XLOOKUP(MID(T975, FIND("#", SUBSTITUTE(T975, "-", "#", LEN(T975) - LEN(SUBSTITUTE(T975, "-", "")))) + 1, LEN(T975)),#REF!,#REF!),0)</f>
        <v>0</v>
      </c>
      <c r="Z975">
        <f>MONTH(续费明细实时[[#This Row],[success_time]])</f>
        <v>5</v>
      </c>
      <c r="AA975" s="8" t="e">
        <f>VLOOKUP(续费明细实时[[#This Row],[parent_user_id]],#REF!,27,0)</f>
        <v>#REF!</v>
      </c>
    </row>
    <row r="976" spans="1:27">
      <c r="A976" s="1">
        <v>45791</v>
      </c>
      <c r="B976" t="s">
        <v>13449</v>
      </c>
      <c r="C976" t="s">
        <v>13450</v>
      </c>
      <c r="D976" t="s">
        <v>548</v>
      </c>
      <c r="E976" t="s">
        <v>546</v>
      </c>
      <c r="F976">
        <v>60</v>
      </c>
      <c r="G976" t="s">
        <v>2139</v>
      </c>
      <c r="H976" t="s">
        <v>559</v>
      </c>
      <c r="I976" t="s">
        <v>1876</v>
      </c>
      <c r="J976">
        <v>10970</v>
      </c>
      <c r="K976" t="s">
        <v>289</v>
      </c>
      <c r="L976" t="s">
        <v>549</v>
      </c>
      <c r="M976" t="s">
        <v>550</v>
      </c>
      <c r="N976" t="s">
        <v>136</v>
      </c>
      <c r="O976" t="s">
        <v>283</v>
      </c>
      <c r="P976" t="s">
        <v>1877</v>
      </c>
      <c r="Q976" t="s">
        <v>13451</v>
      </c>
      <c r="R976" t="s">
        <v>626</v>
      </c>
      <c r="S976">
        <v>1545</v>
      </c>
      <c r="T976" t="s">
        <v>1891</v>
      </c>
      <c r="U976" s="4">
        <v>45791.499108796299</v>
      </c>
      <c r="V976" t="str">
        <f>IFERROR(VLOOKUP(B976,#REF!,1,0),"")</f>
        <v/>
      </c>
      <c r="W976" t="str" cm="1">
        <f t="array" ref="W976">IFERROR(_xlfn.IFS(AND(V976="",X976&lt;&gt;"王园园组",X976&lt;&gt;"other"),K976,AND(V976="",X976="王园园组"),G976),"other")</f>
        <v>other</v>
      </c>
      <c r="X976" t="str" cm="1">
        <f t="array" ref="X976">IFERROR(_xlfn.IFS(AND(V976="",IFERROR(VLOOKUP(N976,#REF!,1,0),1)&lt;&gt;1),N976,AND(V976="",I976="王园园组"),"王园园组"),"other")</f>
        <v>other</v>
      </c>
      <c r="Y976">
        <f>IFERROR(_xlfn.XLOOKUP(MID(T976, FIND("#", SUBSTITUTE(T976, "-", "#", LEN(T976) - LEN(SUBSTITUTE(T976, "-", "")))) + 1, LEN(T976)),#REF!,#REF!),0)</f>
        <v>0</v>
      </c>
      <c r="Z976">
        <f>MONTH(续费明细实时[[#This Row],[success_time]])</f>
        <v>5</v>
      </c>
      <c r="AA976" s="8" t="e">
        <f>VLOOKUP(续费明细实时[[#This Row],[parent_user_id]],#REF!,27,0)</f>
        <v>#REF!</v>
      </c>
    </row>
    <row r="977" spans="1:27">
      <c r="A977" s="1">
        <v>45805</v>
      </c>
      <c r="B977" t="s">
        <v>29816</v>
      </c>
      <c r="C977" t="s">
        <v>29817</v>
      </c>
      <c r="D977" t="s">
        <v>558</v>
      </c>
      <c r="E977" t="s">
        <v>546</v>
      </c>
      <c r="F977">
        <v>60</v>
      </c>
      <c r="G977" t="s">
        <v>332</v>
      </c>
      <c r="H977" t="s">
        <v>559</v>
      </c>
      <c r="I977" t="s">
        <v>504</v>
      </c>
      <c r="J977">
        <v>11831</v>
      </c>
      <c r="K977" t="s">
        <v>332</v>
      </c>
      <c r="L977" t="s">
        <v>549</v>
      </c>
      <c r="M977" t="s">
        <v>559</v>
      </c>
      <c r="N977" t="s">
        <v>504</v>
      </c>
      <c r="O977" t="s">
        <v>325</v>
      </c>
      <c r="P977" t="s">
        <v>1877</v>
      </c>
      <c r="Q977" t="s">
        <v>29818</v>
      </c>
      <c r="R977" t="s">
        <v>626</v>
      </c>
      <c r="S977">
        <v>1666.2741140000001</v>
      </c>
      <c r="T977" t="s">
        <v>1891</v>
      </c>
      <c r="U977" s="4">
        <v>45805.450567129628</v>
      </c>
      <c r="V977" t="str">
        <f>IFERROR(VLOOKUP(B977,#REF!,1,0),"")</f>
        <v/>
      </c>
      <c r="W977" t="str" cm="1">
        <f t="array" ref="W977">IFERROR(_xlfn.IFS(AND(V977="",X977&lt;&gt;"王园园组",X977&lt;&gt;"other"),K977,AND(V977="",X977="王园园组"),G977),"other")</f>
        <v>other</v>
      </c>
      <c r="X977" t="str" cm="1">
        <f t="array" ref="X977">IFERROR(_xlfn.IFS(AND(V977="",IFERROR(VLOOKUP(N977,#REF!,1,0),1)&lt;&gt;1),N977,AND(V977="",I977="王园园组"),"王园园组"),"other")</f>
        <v>other</v>
      </c>
      <c r="Y977">
        <f>IFERROR(_xlfn.XLOOKUP(MID(T977, FIND("#", SUBSTITUTE(T977, "-", "#", LEN(T977) - LEN(SUBSTITUTE(T977, "-", "")))) + 1, LEN(T977)),#REF!,#REF!),0)</f>
        <v>0</v>
      </c>
      <c r="Z977">
        <f>MONTH(续费明细实时[[#This Row],[success_time]])</f>
        <v>5</v>
      </c>
      <c r="AA977" s="8" t="e">
        <f>VLOOKUP(续费明细实时[[#This Row],[parent_user_id]],#REF!,27,0)</f>
        <v>#REF!</v>
      </c>
    </row>
    <row r="978" spans="1:27" hidden="1">
      <c r="A978" s="1">
        <v>45802</v>
      </c>
      <c r="B978" t="s">
        <v>15325</v>
      </c>
      <c r="C978" t="s">
        <v>15326</v>
      </c>
      <c r="D978" t="s">
        <v>648</v>
      </c>
      <c r="E978" t="s">
        <v>2245</v>
      </c>
      <c r="F978">
        <v>2</v>
      </c>
      <c r="G978" t="s">
        <v>1994</v>
      </c>
      <c r="H978" t="s">
        <v>559</v>
      </c>
      <c r="I978" t="s">
        <v>1876</v>
      </c>
      <c r="J978">
        <v>38255</v>
      </c>
      <c r="K978" t="s">
        <v>265</v>
      </c>
      <c r="L978" t="s">
        <v>549</v>
      </c>
      <c r="M978" t="s">
        <v>550</v>
      </c>
      <c r="N978" t="s">
        <v>136</v>
      </c>
      <c r="O978" t="s">
        <v>264</v>
      </c>
      <c r="P978" t="s">
        <v>1877</v>
      </c>
      <c r="Q978" t="s">
        <v>15327</v>
      </c>
      <c r="R978" t="s">
        <v>626</v>
      </c>
      <c r="S978">
        <v>5388</v>
      </c>
      <c r="T978" t="s">
        <v>15328</v>
      </c>
      <c r="U978" s="4">
        <v>45802.451504629629</v>
      </c>
      <c r="V978" t="str">
        <f>IFERROR(VLOOKUP(B978,#REF!,1,0),"")</f>
        <v/>
      </c>
      <c r="W978" t="str" cm="1">
        <f t="array" ref="W978">IFERROR(_xlfn.IFS(AND(V978="",X978&lt;&gt;"王园园组",X978&lt;&gt;"other"),K978,AND(V978="",X978="王园园组"),G978),"other")</f>
        <v>other</v>
      </c>
      <c r="X978" t="str" cm="1">
        <f t="array" ref="X978">IFERROR(_xlfn.IFS(AND(V978="",IFERROR(VLOOKUP(N978,#REF!,1,0),1)&lt;&gt;1),N978,AND(V978="",I978="王园园组"),"王园园组"),"other")</f>
        <v>other</v>
      </c>
      <c r="Y978">
        <f>IFERROR(_xlfn.XLOOKUP(MID(T978, FIND("#", SUBSTITUTE(T978, "-", "#", LEN(T978) - LEN(SUBSTITUTE(T978, "-", "")))) + 1, LEN(T978)),#REF!,#REF!),0)</f>
        <v>0</v>
      </c>
      <c r="Z978">
        <f>MONTH(续费明细实时[[#This Row],[success_time]])</f>
        <v>5</v>
      </c>
      <c r="AA978" s="8" t="e">
        <f>VLOOKUP(续费明细实时[[#This Row],[parent_user_id]],#REF!,27,0)</f>
        <v>#REF!</v>
      </c>
    </row>
    <row r="979" spans="1:27">
      <c r="A979" s="1">
        <v>45795</v>
      </c>
      <c r="B979" t="s">
        <v>17218</v>
      </c>
      <c r="C979" t="s">
        <v>17219</v>
      </c>
      <c r="D979" t="s">
        <v>610</v>
      </c>
      <c r="E979" t="s">
        <v>546</v>
      </c>
      <c r="F979">
        <v>60</v>
      </c>
      <c r="G979" t="s">
        <v>2024</v>
      </c>
      <c r="H979" t="s">
        <v>559</v>
      </c>
      <c r="I979" t="s">
        <v>1876</v>
      </c>
      <c r="J979">
        <v>10768</v>
      </c>
      <c r="K979" t="s">
        <v>277</v>
      </c>
      <c r="L979" t="s">
        <v>549</v>
      </c>
      <c r="M979" t="s">
        <v>550</v>
      </c>
      <c r="N979" t="s">
        <v>136</v>
      </c>
      <c r="O979" t="s">
        <v>139</v>
      </c>
      <c r="P979" t="s">
        <v>1877</v>
      </c>
      <c r="Q979" t="s">
        <v>17220</v>
      </c>
      <c r="R979" t="s">
        <v>626</v>
      </c>
      <c r="S979">
        <v>1516.562527</v>
      </c>
      <c r="T979" t="s">
        <v>1891</v>
      </c>
      <c r="U979" s="4">
        <v>45795.98673611111</v>
      </c>
      <c r="V979" t="str">
        <f>IFERROR(VLOOKUP(B979,#REF!,1,0),"")</f>
        <v/>
      </c>
      <c r="W979" t="str" cm="1">
        <f t="array" ref="W979">IFERROR(_xlfn.IFS(AND(V979="",X979&lt;&gt;"王园园组",X979&lt;&gt;"other"),K979,AND(V979="",X979="王园园组"),G979),"other")</f>
        <v>other</v>
      </c>
      <c r="X979" t="str" cm="1">
        <f t="array" ref="X979">IFERROR(_xlfn.IFS(AND(V979="",IFERROR(VLOOKUP(N979,#REF!,1,0),1)&lt;&gt;1),N979,AND(V979="",I979="王园园组"),"王园园组"),"other")</f>
        <v>other</v>
      </c>
      <c r="Y979">
        <f>IFERROR(_xlfn.XLOOKUP(MID(T979, FIND("#", SUBSTITUTE(T979, "-", "#", LEN(T979) - LEN(SUBSTITUTE(T979, "-", "")))) + 1, LEN(T979)),#REF!,#REF!),0)</f>
        <v>0</v>
      </c>
      <c r="Z979">
        <f>MONTH(续费明细实时[[#This Row],[success_time]])</f>
        <v>5</v>
      </c>
      <c r="AA979" s="8" t="e">
        <f>VLOOKUP(续费明细实时[[#This Row],[parent_user_id]],#REF!,27,0)</f>
        <v>#REF!</v>
      </c>
    </row>
    <row r="980" spans="1:27">
      <c r="A980" s="1">
        <v>45783</v>
      </c>
      <c r="B980" t="s">
        <v>3054</v>
      </c>
      <c r="C980" t="s">
        <v>3055</v>
      </c>
      <c r="D980" t="s">
        <v>695</v>
      </c>
      <c r="E980" t="s">
        <v>546</v>
      </c>
      <c r="F980">
        <v>48</v>
      </c>
      <c r="G980" t="s">
        <v>2024</v>
      </c>
      <c r="H980" t="s">
        <v>559</v>
      </c>
      <c r="I980" t="s">
        <v>1876</v>
      </c>
      <c r="J980">
        <v>11346</v>
      </c>
      <c r="K980" t="s">
        <v>302</v>
      </c>
      <c r="L980" t="s">
        <v>549</v>
      </c>
      <c r="M980" t="s">
        <v>550</v>
      </c>
      <c r="N980" t="s">
        <v>136</v>
      </c>
      <c r="O980" t="s">
        <v>143</v>
      </c>
      <c r="P980" t="s">
        <v>1877</v>
      </c>
      <c r="Q980" t="s">
        <v>3056</v>
      </c>
      <c r="R980" t="s">
        <v>626</v>
      </c>
      <c r="S980">
        <v>1598</v>
      </c>
      <c r="T980" t="s">
        <v>1879</v>
      </c>
      <c r="U980" s="4">
        <v>45783.678101851852</v>
      </c>
      <c r="V980" t="str">
        <f>IFERROR(VLOOKUP(B980,#REF!,1,0),"")</f>
        <v/>
      </c>
      <c r="W980" t="str" cm="1">
        <f t="array" ref="W980">IFERROR(_xlfn.IFS(AND(V980="",X980&lt;&gt;"王园园组",X980&lt;&gt;"other"),K980,AND(V980="",X980="王园园组"),G980),"other")</f>
        <v>other</v>
      </c>
      <c r="X980" t="str" cm="1">
        <f t="array" ref="X980">IFERROR(_xlfn.IFS(AND(V980="",IFERROR(VLOOKUP(N980,#REF!,1,0),1)&lt;&gt;1),N980,AND(V980="",I980="王园园组"),"王园园组"),"other")</f>
        <v>other</v>
      </c>
      <c r="Y980">
        <f>IFERROR(_xlfn.XLOOKUP(MID(T980, FIND("#", SUBSTITUTE(T980, "-", "#", LEN(T980) - LEN(SUBSTITUTE(T980, "-", "")))) + 1, LEN(T980)),#REF!,#REF!),0)</f>
        <v>0</v>
      </c>
      <c r="Z980">
        <f>MONTH(续费明细实时[[#This Row],[success_time]])</f>
        <v>5</v>
      </c>
      <c r="AA980" s="8" t="e">
        <f>VLOOKUP(续费明细实时[[#This Row],[parent_user_id]],#REF!,27,0)</f>
        <v>#REF!</v>
      </c>
    </row>
    <row r="981" spans="1:27" hidden="1">
      <c r="A981" s="1">
        <v>45792</v>
      </c>
      <c r="B981" t="s">
        <v>16985</v>
      </c>
      <c r="C981" t="s">
        <v>16986</v>
      </c>
      <c r="D981" t="s">
        <v>558</v>
      </c>
      <c r="E981" t="s">
        <v>546</v>
      </c>
      <c r="F981">
        <v>240</v>
      </c>
      <c r="G981" t="s">
        <v>343</v>
      </c>
      <c r="H981" t="s">
        <v>559</v>
      </c>
      <c r="I981" t="s">
        <v>504</v>
      </c>
      <c r="J981">
        <v>35492</v>
      </c>
      <c r="K981" t="s">
        <v>626</v>
      </c>
      <c r="L981" t="s">
        <v>649</v>
      </c>
      <c r="M981" t="s">
        <v>649</v>
      </c>
      <c r="N981" t="s">
        <v>649</v>
      </c>
      <c r="O981" t="s">
        <v>649</v>
      </c>
      <c r="P981" t="s">
        <v>1877</v>
      </c>
      <c r="Q981" t="s">
        <v>16987</v>
      </c>
      <c r="R981" t="s">
        <v>626</v>
      </c>
      <c r="S981">
        <v>4998.8223410000001</v>
      </c>
      <c r="T981" t="s">
        <v>1931</v>
      </c>
      <c r="U981" s="4">
        <v>45792.731076388889</v>
      </c>
      <c r="V981" t="str">
        <f>IFERROR(VLOOKUP(B981,#REF!,1,0),"")</f>
        <v/>
      </c>
      <c r="W981" t="str" cm="1">
        <f t="array" ref="W981">IFERROR(_xlfn.IFS(AND(V981="",X981&lt;&gt;"王园园组",X981&lt;&gt;"other"),K981,AND(V981="",X981="王园园组"),G981),"other")</f>
        <v>other</v>
      </c>
      <c r="X981" t="str" cm="1">
        <f t="array" ref="X981">IFERROR(_xlfn.IFS(AND(V981="",IFERROR(VLOOKUP(N981,#REF!,1,0),1)&lt;&gt;1),N981,AND(V981="",I981="王园园组"),"王园园组"),"other")</f>
        <v>other</v>
      </c>
      <c r="Y981">
        <f>IFERROR(_xlfn.XLOOKUP(MID(T981, FIND("#", SUBSTITUTE(T981, "-", "#", LEN(T981) - LEN(SUBSTITUTE(T981, "-", "")))) + 1, LEN(T981)),#REF!,#REF!),0)</f>
        <v>0</v>
      </c>
      <c r="Z981">
        <f>MONTH(续费明细实时[[#This Row],[success_time]])</f>
        <v>5</v>
      </c>
      <c r="AA981" s="8" t="e">
        <f>VLOOKUP(续费明细实时[[#This Row],[parent_user_id]],#REF!,27,0)</f>
        <v>#REF!</v>
      </c>
    </row>
    <row r="982" spans="1:27">
      <c r="A982" s="1">
        <v>45785</v>
      </c>
      <c r="B982" t="s">
        <v>3066</v>
      </c>
      <c r="C982" t="s">
        <v>3067</v>
      </c>
      <c r="D982" t="s">
        <v>610</v>
      </c>
      <c r="E982" t="s">
        <v>546</v>
      </c>
      <c r="F982">
        <v>60</v>
      </c>
      <c r="G982" t="s">
        <v>1994</v>
      </c>
      <c r="H982" t="s">
        <v>559</v>
      </c>
      <c r="I982" t="s">
        <v>1876</v>
      </c>
      <c r="J982">
        <v>10768</v>
      </c>
      <c r="K982" t="s">
        <v>238</v>
      </c>
      <c r="L982" t="s">
        <v>549</v>
      </c>
      <c r="M982" t="s">
        <v>550</v>
      </c>
      <c r="N982" t="s">
        <v>551</v>
      </c>
      <c r="O982" t="s">
        <v>141</v>
      </c>
      <c r="P982" t="s">
        <v>1877</v>
      </c>
      <c r="Q982" t="s">
        <v>3068</v>
      </c>
      <c r="R982" t="s">
        <v>626</v>
      </c>
      <c r="S982">
        <v>1516.562527</v>
      </c>
      <c r="T982" t="s">
        <v>1891</v>
      </c>
      <c r="U982" s="4">
        <v>45785.934525462966</v>
      </c>
      <c r="V982" t="str">
        <f>IFERROR(VLOOKUP(B982,#REF!,1,0),"")</f>
        <v/>
      </c>
      <c r="W982" t="str" cm="1">
        <f t="array" ref="W982">IFERROR(_xlfn.IFS(AND(V982="",X982&lt;&gt;"王园园组",X982&lt;&gt;"other"),K982,AND(V982="",X982="王园园组"),G982),"other")</f>
        <v>other</v>
      </c>
      <c r="X982" t="str" cm="1">
        <f t="array" ref="X982">IFERROR(_xlfn.IFS(AND(V982="",IFERROR(VLOOKUP(N982,#REF!,1,0),1)&lt;&gt;1),N982,AND(V982="",I982="王园园组"),"王园园组"),"other")</f>
        <v>other</v>
      </c>
      <c r="Y982">
        <f>IFERROR(_xlfn.XLOOKUP(MID(T982, FIND("#", SUBSTITUTE(T982, "-", "#", LEN(T982) - LEN(SUBSTITUTE(T982, "-", "")))) + 1, LEN(T982)),#REF!,#REF!),0)</f>
        <v>0</v>
      </c>
      <c r="Z982">
        <f>MONTH(续费明细实时[[#This Row],[success_time]])</f>
        <v>5</v>
      </c>
      <c r="AA982" s="8" t="e">
        <f>VLOOKUP(续费明细实时[[#This Row],[parent_user_id]],#REF!,27,0)</f>
        <v>#REF!</v>
      </c>
    </row>
    <row r="983" spans="1:27">
      <c r="A983" s="1">
        <v>45787</v>
      </c>
      <c r="B983" t="s">
        <v>9319</v>
      </c>
      <c r="C983" t="s">
        <v>9320</v>
      </c>
      <c r="D983" t="s">
        <v>558</v>
      </c>
      <c r="E983" t="s">
        <v>546</v>
      </c>
      <c r="F983">
        <v>120</v>
      </c>
      <c r="G983" t="s">
        <v>2219</v>
      </c>
      <c r="H983" t="s">
        <v>559</v>
      </c>
      <c r="I983" t="s">
        <v>1876</v>
      </c>
      <c r="J983">
        <v>17750</v>
      </c>
      <c r="K983" t="s">
        <v>297</v>
      </c>
      <c r="L983" t="s">
        <v>549</v>
      </c>
      <c r="M983" t="s">
        <v>550</v>
      </c>
      <c r="N983" t="s">
        <v>136</v>
      </c>
      <c r="O983" t="s">
        <v>143</v>
      </c>
      <c r="P983" t="s">
        <v>1877</v>
      </c>
      <c r="Q983" t="s">
        <v>9321</v>
      </c>
      <c r="R983" t="s">
        <v>626</v>
      </c>
      <c r="S983">
        <v>2500</v>
      </c>
      <c r="T983" t="s">
        <v>1896</v>
      </c>
      <c r="U983" s="4">
        <v>45787.817847222221</v>
      </c>
      <c r="V983" t="str">
        <f>IFERROR(VLOOKUP(B983,#REF!,1,0),"")</f>
        <v/>
      </c>
      <c r="W983" t="str" cm="1">
        <f t="array" ref="W983">IFERROR(_xlfn.IFS(AND(V983="",X983&lt;&gt;"王园园组",X983&lt;&gt;"other"),K983,AND(V983="",X983="王园园组"),G983),"other")</f>
        <v>other</v>
      </c>
      <c r="X983" t="str" cm="1">
        <f t="array" ref="X983">IFERROR(_xlfn.IFS(AND(V983="",IFERROR(VLOOKUP(N983,#REF!,1,0),1)&lt;&gt;1),N983,AND(V983="",I983="王园园组"),"王园园组"),"other")</f>
        <v>other</v>
      </c>
      <c r="Y983">
        <f>IFERROR(_xlfn.XLOOKUP(MID(T983, FIND("#", SUBSTITUTE(T983, "-", "#", LEN(T983) - LEN(SUBSTITUTE(T983, "-", "")))) + 1, LEN(T983)),#REF!,#REF!),0)</f>
        <v>0</v>
      </c>
      <c r="Z983">
        <f>MONTH(续费明细实时[[#This Row],[success_time]])</f>
        <v>5</v>
      </c>
      <c r="AA983" s="8" t="e">
        <f>VLOOKUP(续费明细实时[[#This Row],[parent_user_id]],#REF!,27,0)</f>
        <v>#REF!</v>
      </c>
    </row>
    <row r="984" spans="1:27">
      <c r="A984" s="1">
        <v>45794</v>
      </c>
      <c r="B984" t="s">
        <v>17006</v>
      </c>
      <c r="C984" t="s">
        <v>17007</v>
      </c>
      <c r="D984" t="s">
        <v>558</v>
      </c>
      <c r="E984" t="s">
        <v>546</v>
      </c>
      <c r="F984">
        <v>60</v>
      </c>
      <c r="G984" t="s">
        <v>1994</v>
      </c>
      <c r="H984" t="s">
        <v>559</v>
      </c>
      <c r="I984" t="s">
        <v>1876</v>
      </c>
      <c r="J984">
        <v>12745</v>
      </c>
      <c r="K984" t="s">
        <v>435</v>
      </c>
      <c r="L984" t="s">
        <v>549</v>
      </c>
      <c r="M984" t="s">
        <v>550</v>
      </c>
      <c r="N984" t="s">
        <v>136</v>
      </c>
      <c r="O984" t="s">
        <v>292</v>
      </c>
      <c r="P984" t="s">
        <v>1877</v>
      </c>
      <c r="Q984" t="s">
        <v>17008</v>
      </c>
      <c r="R984" t="s">
        <v>626</v>
      </c>
      <c r="S984">
        <v>1795.1188709999999</v>
      </c>
      <c r="T984" t="s">
        <v>1891</v>
      </c>
      <c r="U984" s="4">
        <v>45794.908495370371</v>
      </c>
      <c r="V984" t="str">
        <f>IFERROR(VLOOKUP(B984,#REF!,1,0),"")</f>
        <v/>
      </c>
      <c r="W984" t="str" cm="1">
        <f t="array" ref="W984">IFERROR(_xlfn.IFS(AND(V984="",X984&lt;&gt;"王园园组",X984&lt;&gt;"other"),K984,AND(V984="",X984="王园园组"),G984),"other")</f>
        <v>other</v>
      </c>
      <c r="X984" t="str" cm="1">
        <f t="array" ref="X984">IFERROR(_xlfn.IFS(AND(V984="",IFERROR(VLOOKUP(N984,#REF!,1,0),1)&lt;&gt;1),N984,AND(V984="",I984="王园园组"),"王园园组"),"other")</f>
        <v>other</v>
      </c>
      <c r="Y984">
        <f>IFERROR(_xlfn.XLOOKUP(MID(T984, FIND("#", SUBSTITUTE(T984, "-", "#", LEN(T984) - LEN(SUBSTITUTE(T984, "-", "")))) + 1, LEN(T984)),#REF!,#REF!),0)</f>
        <v>0</v>
      </c>
      <c r="Z984">
        <f>MONTH(续费明细实时[[#This Row],[success_time]])</f>
        <v>5</v>
      </c>
      <c r="AA984" s="8" t="e">
        <f>VLOOKUP(续费明细实时[[#This Row],[parent_user_id]],#REF!,27,0)</f>
        <v>#REF!</v>
      </c>
    </row>
    <row r="985" spans="1:27">
      <c r="A985" s="1">
        <v>45803</v>
      </c>
      <c r="B985" t="s">
        <v>29819</v>
      </c>
      <c r="C985" t="s">
        <v>29820</v>
      </c>
      <c r="D985" t="s">
        <v>578</v>
      </c>
      <c r="E985" t="s">
        <v>1102</v>
      </c>
      <c r="F985">
        <v>120</v>
      </c>
      <c r="G985" t="s">
        <v>357</v>
      </c>
      <c r="H985" t="s">
        <v>559</v>
      </c>
      <c r="I985" t="s">
        <v>163</v>
      </c>
      <c r="J985">
        <v>9940</v>
      </c>
      <c r="K985" t="s">
        <v>357</v>
      </c>
      <c r="L985" t="s">
        <v>549</v>
      </c>
      <c r="M985" t="s">
        <v>559</v>
      </c>
      <c r="N985" t="s">
        <v>163</v>
      </c>
      <c r="O985" t="s">
        <v>473</v>
      </c>
      <c r="P985" t="s">
        <v>1877</v>
      </c>
      <c r="Q985" t="s">
        <v>29821</v>
      </c>
      <c r="R985" t="s">
        <v>626</v>
      </c>
      <c r="S985">
        <v>1400</v>
      </c>
      <c r="T985" t="s">
        <v>1902</v>
      </c>
      <c r="U985" s="4">
        <v>45803.949733796297</v>
      </c>
      <c r="V985" t="str">
        <f>IFERROR(VLOOKUP(B985,#REF!,1,0),"")</f>
        <v/>
      </c>
      <c r="W985" t="str" cm="1">
        <f t="array" ref="W985">IFERROR(_xlfn.IFS(AND(V985="",X985&lt;&gt;"王园园组",X985&lt;&gt;"other"),K985,AND(V985="",X985="王园园组"),G985),"other")</f>
        <v>other</v>
      </c>
      <c r="X985" t="str" cm="1">
        <f t="array" ref="X985">IFERROR(_xlfn.IFS(AND(V985="",IFERROR(VLOOKUP(N985,#REF!,1,0),1)&lt;&gt;1),N985,AND(V985="",I985="王园园组"),"王园园组"),"other")</f>
        <v>other</v>
      </c>
      <c r="Y985">
        <f>IFERROR(_xlfn.XLOOKUP(MID(T985, FIND("#", SUBSTITUTE(T985, "-", "#", LEN(T985) - LEN(SUBSTITUTE(T985, "-", "")))) + 1, LEN(T985)),#REF!,#REF!),0)</f>
        <v>0</v>
      </c>
      <c r="Z985">
        <f>MONTH(续费明细实时[[#This Row],[success_time]])</f>
        <v>5</v>
      </c>
      <c r="AA985" s="8" t="e">
        <f>VLOOKUP(续费明细实时[[#This Row],[parent_user_id]],#REF!,27,0)</f>
        <v>#REF!</v>
      </c>
    </row>
    <row r="986" spans="1:27">
      <c r="A986" s="1">
        <v>45790</v>
      </c>
      <c r="B986" t="s">
        <v>17154</v>
      </c>
      <c r="C986" t="s">
        <v>17155</v>
      </c>
      <c r="D986" t="s">
        <v>886</v>
      </c>
      <c r="E986" t="s">
        <v>546</v>
      </c>
      <c r="F986">
        <v>60</v>
      </c>
      <c r="G986" t="s">
        <v>2079</v>
      </c>
      <c r="H986" t="s">
        <v>559</v>
      </c>
      <c r="I986" t="s">
        <v>1876</v>
      </c>
      <c r="J986">
        <v>10650</v>
      </c>
      <c r="K986" t="s">
        <v>277</v>
      </c>
      <c r="L986" t="s">
        <v>549</v>
      </c>
      <c r="M986" t="s">
        <v>550</v>
      </c>
      <c r="N986" t="s">
        <v>136</v>
      </c>
      <c r="O986" t="s">
        <v>139</v>
      </c>
      <c r="P986" t="s">
        <v>1877</v>
      </c>
      <c r="Q986" t="s">
        <v>17156</v>
      </c>
      <c r="R986" t="s">
        <v>626</v>
      </c>
      <c r="S986">
        <v>1500</v>
      </c>
      <c r="T986" t="s">
        <v>1891</v>
      </c>
      <c r="U986" s="4">
        <v>45790.655439814815</v>
      </c>
      <c r="V986" t="str">
        <f>IFERROR(VLOOKUP(B986,#REF!,1,0),"")</f>
        <v/>
      </c>
      <c r="W986" t="str" cm="1">
        <f t="array" ref="W986">IFERROR(_xlfn.IFS(AND(V986="",X986&lt;&gt;"王园园组",X986&lt;&gt;"other"),K986,AND(V986="",X986="王园园组"),G986),"other")</f>
        <v>other</v>
      </c>
      <c r="X986" t="str" cm="1">
        <f t="array" ref="X986">IFERROR(_xlfn.IFS(AND(V986="",IFERROR(VLOOKUP(N986,#REF!,1,0),1)&lt;&gt;1),N986,AND(V986="",I986="王园园组"),"王园园组"),"other")</f>
        <v>other</v>
      </c>
      <c r="Y986">
        <f>IFERROR(_xlfn.XLOOKUP(MID(T986, FIND("#", SUBSTITUTE(T986, "-", "#", LEN(T986) - LEN(SUBSTITUTE(T986, "-", "")))) + 1, LEN(T986)),#REF!,#REF!),0)</f>
        <v>0</v>
      </c>
      <c r="Z986">
        <f>MONTH(续费明细实时[[#This Row],[success_time]])</f>
        <v>5</v>
      </c>
      <c r="AA986" s="8" t="e">
        <f>VLOOKUP(续费明细实时[[#This Row],[parent_user_id]],#REF!,27,0)</f>
        <v>#REF!</v>
      </c>
    </row>
    <row r="987" spans="1:27">
      <c r="A987" s="1">
        <v>45791</v>
      </c>
      <c r="B987" t="s">
        <v>17067</v>
      </c>
      <c r="C987" t="s">
        <v>17068</v>
      </c>
      <c r="D987" t="s">
        <v>695</v>
      </c>
      <c r="E987" t="s">
        <v>546</v>
      </c>
      <c r="F987">
        <v>240</v>
      </c>
      <c r="G987" t="s">
        <v>1973</v>
      </c>
      <c r="H987" t="s">
        <v>559</v>
      </c>
      <c r="I987" t="s">
        <v>1876</v>
      </c>
      <c r="J987">
        <v>31950</v>
      </c>
      <c r="K987" t="s">
        <v>294</v>
      </c>
      <c r="L987" t="s">
        <v>549</v>
      </c>
      <c r="M987" t="s">
        <v>550</v>
      </c>
      <c r="N987" t="s">
        <v>136</v>
      </c>
      <c r="O987" t="s">
        <v>292</v>
      </c>
      <c r="P987" t="s">
        <v>1877</v>
      </c>
      <c r="Q987" t="s">
        <v>17069</v>
      </c>
      <c r="R987" t="s">
        <v>626</v>
      </c>
      <c r="S987">
        <v>4500</v>
      </c>
      <c r="T987" t="s">
        <v>1931</v>
      </c>
      <c r="U987" s="4">
        <v>45791.549189814818</v>
      </c>
      <c r="V987" t="str">
        <f>IFERROR(VLOOKUP(B987,#REF!,1,0),"")</f>
        <v/>
      </c>
      <c r="W987" t="str" cm="1">
        <f t="array" ref="W987">IFERROR(_xlfn.IFS(AND(V987="",X987&lt;&gt;"王园园组",X987&lt;&gt;"other"),K987,AND(V987="",X987="王园园组"),G987),"other")</f>
        <v>other</v>
      </c>
      <c r="X987" t="str" cm="1">
        <f t="array" ref="X987">IFERROR(_xlfn.IFS(AND(V987="",IFERROR(VLOOKUP(N987,#REF!,1,0),1)&lt;&gt;1),N987,AND(V987="",I987="王园园组"),"王园园组"),"other")</f>
        <v>other</v>
      </c>
      <c r="Y987">
        <f>IFERROR(_xlfn.XLOOKUP(MID(T987, FIND("#", SUBSTITUTE(T987, "-", "#", LEN(T987) - LEN(SUBSTITUTE(T987, "-", "")))) + 1, LEN(T987)),#REF!,#REF!),0)</f>
        <v>0</v>
      </c>
      <c r="Z987">
        <f>MONTH(续费明细实时[[#This Row],[success_time]])</f>
        <v>5</v>
      </c>
      <c r="AA987" s="8" t="e">
        <f>VLOOKUP(续费明细实时[[#This Row],[parent_user_id]],#REF!,27,0)</f>
        <v>#REF!</v>
      </c>
    </row>
    <row r="988" spans="1:27">
      <c r="A988" s="1">
        <v>45791</v>
      </c>
      <c r="B988" t="s">
        <v>17061</v>
      </c>
      <c r="C988" t="s">
        <v>17062</v>
      </c>
      <c r="D988" t="s">
        <v>695</v>
      </c>
      <c r="E988" t="s">
        <v>546</v>
      </c>
      <c r="F988">
        <v>120</v>
      </c>
      <c r="G988" t="s">
        <v>2024</v>
      </c>
      <c r="H988" t="s">
        <v>559</v>
      </c>
      <c r="I988" t="s">
        <v>1876</v>
      </c>
      <c r="J988">
        <v>17750</v>
      </c>
      <c r="K988" t="s">
        <v>300</v>
      </c>
      <c r="L988" t="s">
        <v>549</v>
      </c>
      <c r="M988" t="s">
        <v>550</v>
      </c>
      <c r="N988" t="s">
        <v>136</v>
      </c>
      <c r="O988" t="s">
        <v>143</v>
      </c>
      <c r="P988" t="s">
        <v>1877</v>
      </c>
      <c r="Q988" t="s">
        <v>17063</v>
      </c>
      <c r="R988" t="s">
        <v>626</v>
      </c>
      <c r="S988">
        <v>2500</v>
      </c>
      <c r="T988" t="s">
        <v>1896</v>
      </c>
      <c r="U988" s="4">
        <v>45791.948136574072</v>
      </c>
      <c r="V988" t="str">
        <f>IFERROR(VLOOKUP(B988,#REF!,1,0),"")</f>
        <v/>
      </c>
      <c r="W988" t="str" cm="1">
        <f t="array" ref="W988">IFERROR(_xlfn.IFS(AND(V988="",X988&lt;&gt;"王园园组",X988&lt;&gt;"other"),K988,AND(V988="",X988="王园园组"),G988),"other")</f>
        <v>other</v>
      </c>
      <c r="X988" t="str" cm="1">
        <f t="array" ref="X988">IFERROR(_xlfn.IFS(AND(V988="",IFERROR(VLOOKUP(N988,#REF!,1,0),1)&lt;&gt;1),N988,AND(V988="",I988="王园园组"),"王园园组"),"other")</f>
        <v>other</v>
      </c>
      <c r="Y988">
        <f>IFERROR(_xlfn.XLOOKUP(MID(T988, FIND("#", SUBSTITUTE(T988, "-", "#", LEN(T988) - LEN(SUBSTITUTE(T988, "-", "")))) + 1, LEN(T988)),#REF!,#REF!),0)</f>
        <v>0</v>
      </c>
      <c r="Z988">
        <f>MONTH(续费明细实时[[#This Row],[success_time]])</f>
        <v>5</v>
      </c>
      <c r="AA988" s="8" t="e">
        <f>VLOOKUP(续费明细实时[[#This Row],[parent_user_id]],#REF!,27,0)</f>
        <v>#REF!</v>
      </c>
    </row>
    <row r="989" spans="1:27">
      <c r="A989" s="1">
        <v>45799</v>
      </c>
      <c r="B989" t="s">
        <v>17064</v>
      </c>
      <c r="C989" t="s">
        <v>17065</v>
      </c>
      <c r="D989" t="s">
        <v>548</v>
      </c>
      <c r="E989" t="s">
        <v>546</v>
      </c>
      <c r="F989">
        <v>60</v>
      </c>
      <c r="G989" t="s">
        <v>1905</v>
      </c>
      <c r="H989" t="s">
        <v>559</v>
      </c>
      <c r="I989" t="s">
        <v>1876</v>
      </c>
      <c r="J989">
        <v>10650</v>
      </c>
      <c r="K989" t="s">
        <v>285</v>
      </c>
      <c r="L989" t="s">
        <v>549</v>
      </c>
      <c r="M989" t="s">
        <v>550</v>
      </c>
      <c r="N989" t="s">
        <v>136</v>
      </c>
      <c r="O989" t="s">
        <v>283</v>
      </c>
      <c r="P989" t="s">
        <v>1877</v>
      </c>
      <c r="Q989" t="s">
        <v>17066</v>
      </c>
      <c r="R989" t="s">
        <v>626</v>
      </c>
      <c r="S989">
        <v>1500</v>
      </c>
      <c r="T989" t="s">
        <v>1891</v>
      </c>
      <c r="U989" s="4">
        <v>45799.593240740738</v>
      </c>
      <c r="V989" t="str">
        <f>IFERROR(VLOOKUP(B989,#REF!,1,0),"")</f>
        <v/>
      </c>
      <c r="W989" t="str" cm="1">
        <f t="array" ref="W989">IFERROR(_xlfn.IFS(AND(V989="",X989&lt;&gt;"王园园组",X989&lt;&gt;"other"),K989,AND(V989="",X989="王园园组"),G989),"other")</f>
        <v>other</v>
      </c>
      <c r="X989" t="str" cm="1">
        <f t="array" ref="X989">IFERROR(_xlfn.IFS(AND(V989="",IFERROR(VLOOKUP(N989,#REF!,1,0),1)&lt;&gt;1),N989,AND(V989="",I989="王园园组"),"王园园组"),"other")</f>
        <v>other</v>
      </c>
      <c r="Y989">
        <f>IFERROR(_xlfn.XLOOKUP(MID(T989, FIND("#", SUBSTITUTE(T989, "-", "#", LEN(T989) - LEN(SUBSTITUTE(T989, "-", "")))) + 1, LEN(T989)),#REF!,#REF!),0)</f>
        <v>0</v>
      </c>
      <c r="Z989">
        <f>MONTH(续费明细实时[[#This Row],[success_time]])</f>
        <v>5</v>
      </c>
      <c r="AA989" s="8" t="e">
        <f>VLOOKUP(续费明细实时[[#This Row],[parent_user_id]],#REF!,27,0)</f>
        <v>#REF!</v>
      </c>
    </row>
    <row r="990" spans="1:27">
      <c r="A990" s="1">
        <v>45803</v>
      </c>
      <c r="B990" t="s">
        <v>29822</v>
      </c>
      <c r="C990" t="s">
        <v>29823</v>
      </c>
      <c r="D990" t="s">
        <v>1104</v>
      </c>
      <c r="E990" t="s">
        <v>546</v>
      </c>
      <c r="F990">
        <v>60</v>
      </c>
      <c r="G990" t="s">
        <v>1917</v>
      </c>
      <c r="H990" t="s">
        <v>559</v>
      </c>
      <c r="I990" t="s">
        <v>1876</v>
      </c>
      <c r="J990">
        <v>10650</v>
      </c>
      <c r="K990" t="s">
        <v>294</v>
      </c>
      <c r="L990" t="s">
        <v>549</v>
      </c>
      <c r="M990" t="s">
        <v>550</v>
      </c>
      <c r="N990" t="s">
        <v>136</v>
      </c>
      <c r="O990" t="s">
        <v>292</v>
      </c>
      <c r="P990" t="s">
        <v>1877</v>
      </c>
      <c r="Q990" t="s">
        <v>29824</v>
      </c>
      <c r="R990" t="s">
        <v>626</v>
      </c>
      <c r="S990">
        <v>1500</v>
      </c>
      <c r="T990" t="s">
        <v>1891</v>
      </c>
      <c r="U990" s="4">
        <v>45803.767395833333</v>
      </c>
      <c r="V990" t="str">
        <f>IFERROR(VLOOKUP(B990,#REF!,1,0),"")</f>
        <v/>
      </c>
      <c r="W990" t="str" cm="1">
        <f t="array" ref="W990">IFERROR(_xlfn.IFS(AND(V990="",X990&lt;&gt;"王园园组",X990&lt;&gt;"other"),K990,AND(V990="",X990="王园园组"),G990),"other")</f>
        <v>other</v>
      </c>
      <c r="X990" t="str" cm="1">
        <f t="array" ref="X990">IFERROR(_xlfn.IFS(AND(V990="",IFERROR(VLOOKUP(N990,#REF!,1,0),1)&lt;&gt;1),N990,AND(V990="",I990="王园园组"),"王园园组"),"other")</f>
        <v>other</v>
      </c>
      <c r="Y990">
        <f>IFERROR(_xlfn.XLOOKUP(MID(T990, FIND("#", SUBSTITUTE(T990, "-", "#", LEN(T990) - LEN(SUBSTITUTE(T990, "-", "")))) + 1, LEN(T990)),#REF!,#REF!),0)</f>
        <v>0</v>
      </c>
      <c r="Z990">
        <f>MONTH(续费明细实时[[#This Row],[success_time]])</f>
        <v>5</v>
      </c>
      <c r="AA990" s="8" t="e">
        <f>VLOOKUP(续费明细实时[[#This Row],[parent_user_id]],#REF!,27,0)</f>
        <v>#REF!</v>
      </c>
    </row>
    <row r="991" spans="1:27">
      <c r="A991" s="1">
        <v>45802</v>
      </c>
      <c r="B991" t="s">
        <v>3082</v>
      </c>
      <c r="C991" t="s">
        <v>3083</v>
      </c>
      <c r="D991" t="s">
        <v>548</v>
      </c>
      <c r="E991" t="s">
        <v>1959</v>
      </c>
      <c r="F991">
        <v>8</v>
      </c>
      <c r="G991" t="s">
        <v>1909</v>
      </c>
      <c r="H991" t="s">
        <v>559</v>
      </c>
      <c r="I991" t="s">
        <v>1876</v>
      </c>
      <c r="J991">
        <v>2048</v>
      </c>
      <c r="K991" t="s">
        <v>323</v>
      </c>
      <c r="L991" t="s">
        <v>549</v>
      </c>
      <c r="M991" t="s">
        <v>550</v>
      </c>
      <c r="N991" t="s">
        <v>616</v>
      </c>
      <c r="O991" t="s">
        <v>314</v>
      </c>
      <c r="P991" t="s">
        <v>1877</v>
      </c>
      <c r="Q991" t="s">
        <v>15537</v>
      </c>
      <c r="R991" t="s">
        <v>626</v>
      </c>
      <c r="S991">
        <v>288.39999999999998</v>
      </c>
      <c r="T991" t="s">
        <v>2260</v>
      </c>
      <c r="U991" s="4">
        <v>45802.407465277778</v>
      </c>
      <c r="V991" t="str">
        <f>IFERROR(VLOOKUP(B991,#REF!,1,0),"")</f>
        <v/>
      </c>
      <c r="W991" t="str" cm="1">
        <f t="array" ref="W991">IFERROR(_xlfn.IFS(AND(V991="",X991&lt;&gt;"王园园组",X991&lt;&gt;"other"),K991,AND(V991="",X991="王园园组"),G991),"other")</f>
        <v>other</v>
      </c>
      <c r="X991" t="str" cm="1">
        <f t="array" ref="X991">IFERROR(_xlfn.IFS(AND(V991="",IFERROR(VLOOKUP(N991,#REF!,1,0),1)&lt;&gt;1),N991,AND(V991="",I991="王园园组"),"王园园组"),"other")</f>
        <v>other</v>
      </c>
      <c r="Y991">
        <f>IFERROR(_xlfn.XLOOKUP(MID(T991, FIND("#", SUBSTITUTE(T991, "-", "#", LEN(T991) - LEN(SUBSTITUTE(T991, "-", "")))) + 1, LEN(T991)),#REF!,#REF!),0)</f>
        <v>0</v>
      </c>
      <c r="Z991">
        <f>MONTH(续费明细实时[[#This Row],[success_time]])</f>
        <v>5</v>
      </c>
      <c r="AA991" s="8" t="e">
        <f>VLOOKUP(续费明细实时[[#This Row],[parent_user_id]],#REF!,27,0)</f>
        <v>#REF!</v>
      </c>
    </row>
    <row r="992" spans="1:27">
      <c r="A992" s="1">
        <v>45796</v>
      </c>
      <c r="B992" t="s">
        <v>16997</v>
      </c>
      <c r="C992" t="s">
        <v>16998</v>
      </c>
      <c r="D992" t="s">
        <v>548</v>
      </c>
      <c r="E992" t="s">
        <v>546</v>
      </c>
      <c r="F992">
        <v>240</v>
      </c>
      <c r="G992" t="s">
        <v>1969</v>
      </c>
      <c r="H992" t="s">
        <v>559</v>
      </c>
      <c r="I992" t="s">
        <v>1876</v>
      </c>
      <c r="J992">
        <v>31950</v>
      </c>
      <c r="K992" t="s">
        <v>224</v>
      </c>
      <c r="L992" t="s">
        <v>549</v>
      </c>
      <c r="M992" t="s">
        <v>550</v>
      </c>
      <c r="N992" t="s">
        <v>551</v>
      </c>
      <c r="O992" t="s">
        <v>145</v>
      </c>
      <c r="P992" t="s">
        <v>1877</v>
      </c>
      <c r="Q992" t="s">
        <v>16999</v>
      </c>
      <c r="R992" t="s">
        <v>626</v>
      </c>
      <c r="S992">
        <v>4500</v>
      </c>
      <c r="T992" t="s">
        <v>1931</v>
      </c>
      <c r="U992" s="4">
        <v>45796.488344907404</v>
      </c>
      <c r="V992" t="str">
        <f>IFERROR(VLOOKUP(B992,#REF!,1,0),"")</f>
        <v/>
      </c>
      <c r="W992" t="str" cm="1">
        <f t="array" ref="W992">IFERROR(_xlfn.IFS(AND(V992="",X992&lt;&gt;"王园园组",X992&lt;&gt;"other"),K992,AND(V992="",X992="王园园组"),G992),"other")</f>
        <v>other</v>
      </c>
      <c r="X992" t="str" cm="1">
        <f t="array" ref="X992">IFERROR(_xlfn.IFS(AND(V992="",IFERROR(VLOOKUP(N992,#REF!,1,0),1)&lt;&gt;1),N992,AND(V992="",I992="王园园组"),"王园园组"),"other")</f>
        <v>other</v>
      </c>
      <c r="Y992">
        <f>IFERROR(_xlfn.XLOOKUP(MID(T992, FIND("#", SUBSTITUTE(T992, "-", "#", LEN(T992) - LEN(SUBSTITUTE(T992, "-", "")))) + 1, LEN(T992)),#REF!,#REF!),0)</f>
        <v>0</v>
      </c>
      <c r="Z992">
        <f>MONTH(续费明细实时[[#This Row],[success_time]])</f>
        <v>5</v>
      </c>
      <c r="AA992" s="8" t="e">
        <f>VLOOKUP(续费明细实时[[#This Row],[parent_user_id]],#REF!,27,0)</f>
        <v>#REF!</v>
      </c>
    </row>
    <row r="993" spans="1:27">
      <c r="A993" s="1">
        <v>45796</v>
      </c>
      <c r="B993" t="s">
        <v>17000</v>
      </c>
      <c r="C993" t="s">
        <v>17001</v>
      </c>
      <c r="D993" t="s">
        <v>548</v>
      </c>
      <c r="E993" t="s">
        <v>546</v>
      </c>
      <c r="F993">
        <v>120</v>
      </c>
      <c r="G993" t="s">
        <v>2031</v>
      </c>
      <c r="H993" t="s">
        <v>559</v>
      </c>
      <c r="I993" t="s">
        <v>1876</v>
      </c>
      <c r="J993">
        <v>17750</v>
      </c>
      <c r="K993" t="s">
        <v>262</v>
      </c>
      <c r="L993" t="s">
        <v>549</v>
      </c>
      <c r="M993" t="s">
        <v>550</v>
      </c>
      <c r="N993" t="s">
        <v>136</v>
      </c>
      <c r="O993" t="s">
        <v>147</v>
      </c>
      <c r="P993" t="s">
        <v>1877</v>
      </c>
      <c r="Q993" t="s">
        <v>17002</v>
      </c>
      <c r="R993" t="s">
        <v>626</v>
      </c>
      <c r="S993">
        <v>2500</v>
      </c>
      <c r="T993" t="s">
        <v>1896</v>
      </c>
      <c r="U993" s="4">
        <v>45796.467939814815</v>
      </c>
      <c r="V993" t="str">
        <f>IFERROR(VLOOKUP(B993,#REF!,1,0),"")</f>
        <v/>
      </c>
      <c r="W993" t="str" cm="1">
        <f t="array" ref="W993">IFERROR(_xlfn.IFS(AND(V993="",X993&lt;&gt;"王园园组",X993&lt;&gt;"other"),K993,AND(V993="",X993="王园园组"),G993),"other")</f>
        <v>other</v>
      </c>
      <c r="X993" t="str" cm="1">
        <f t="array" ref="X993">IFERROR(_xlfn.IFS(AND(V993="",IFERROR(VLOOKUP(N993,#REF!,1,0),1)&lt;&gt;1),N993,AND(V993="",I993="王园园组"),"王园园组"),"other")</f>
        <v>other</v>
      </c>
      <c r="Y993">
        <f>IFERROR(_xlfn.XLOOKUP(MID(T993, FIND("#", SUBSTITUTE(T993, "-", "#", LEN(T993) - LEN(SUBSTITUTE(T993, "-", "")))) + 1, LEN(T993)),#REF!,#REF!),0)</f>
        <v>0</v>
      </c>
      <c r="Z993">
        <f>MONTH(续费明细实时[[#This Row],[success_time]])</f>
        <v>5</v>
      </c>
      <c r="AA993" s="8" t="e">
        <f>VLOOKUP(续费明细实时[[#This Row],[parent_user_id]],#REF!,27,0)</f>
        <v>#REF!</v>
      </c>
    </row>
    <row r="994" spans="1:27">
      <c r="A994" s="1">
        <v>45802</v>
      </c>
      <c r="B994" t="s">
        <v>15274</v>
      </c>
      <c r="C994" t="s">
        <v>15275</v>
      </c>
      <c r="D994" t="s">
        <v>548</v>
      </c>
      <c r="E994" t="s">
        <v>546</v>
      </c>
      <c r="F994">
        <v>120</v>
      </c>
      <c r="G994" t="s">
        <v>1929</v>
      </c>
      <c r="H994" t="s">
        <v>559</v>
      </c>
      <c r="I994" t="s">
        <v>1876</v>
      </c>
      <c r="J994">
        <v>17750</v>
      </c>
      <c r="K994" t="s">
        <v>226</v>
      </c>
      <c r="L994" t="s">
        <v>549</v>
      </c>
      <c r="M994" t="s">
        <v>550</v>
      </c>
      <c r="N994" t="s">
        <v>551</v>
      </c>
      <c r="O994" t="s">
        <v>145</v>
      </c>
      <c r="P994" t="s">
        <v>1877</v>
      </c>
      <c r="Q994" t="s">
        <v>15276</v>
      </c>
      <c r="R994" t="s">
        <v>626</v>
      </c>
      <c r="S994">
        <v>2500</v>
      </c>
      <c r="T994" t="s">
        <v>1896</v>
      </c>
      <c r="U994" s="4">
        <v>45802.40421296296</v>
      </c>
      <c r="V994" t="str">
        <f>IFERROR(VLOOKUP(B994,#REF!,1,0),"")</f>
        <v/>
      </c>
      <c r="W994" t="str" cm="1">
        <f t="array" ref="W994">IFERROR(_xlfn.IFS(AND(V994="",X994&lt;&gt;"王园园组",X994&lt;&gt;"other"),K994,AND(V994="",X994="王园园组"),G994),"other")</f>
        <v>other</v>
      </c>
      <c r="X994" t="str" cm="1">
        <f t="array" ref="X994">IFERROR(_xlfn.IFS(AND(V994="",IFERROR(VLOOKUP(N994,#REF!,1,0),1)&lt;&gt;1),N994,AND(V994="",I994="王园园组"),"王园园组"),"other")</f>
        <v>other</v>
      </c>
      <c r="Y994">
        <f>IFERROR(_xlfn.XLOOKUP(MID(T994, FIND("#", SUBSTITUTE(T994, "-", "#", LEN(T994) - LEN(SUBSTITUTE(T994, "-", "")))) + 1, LEN(T994)),#REF!,#REF!),0)</f>
        <v>0</v>
      </c>
      <c r="Z994">
        <f>MONTH(续费明细实时[[#This Row],[success_time]])</f>
        <v>5</v>
      </c>
      <c r="AA994" s="8" t="e">
        <f>VLOOKUP(续费明细实时[[#This Row],[parent_user_id]],#REF!,27,0)</f>
        <v>#REF!</v>
      </c>
    </row>
    <row r="995" spans="1:27" hidden="1">
      <c r="A995" s="1">
        <v>45804</v>
      </c>
      <c r="B995" t="s">
        <v>29825</v>
      </c>
      <c r="C995" t="s">
        <v>29826</v>
      </c>
      <c r="D995" t="s">
        <v>610</v>
      </c>
      <c r="E995" t="s">
        <v>2245</v>
      </c>
      <c r="F995">
        <v>2</v>
      </c>
      <c r="G995" t="s">
        <v>1990</v>
      </c>
      <c r="H995" t="s">
        <v>559</v>
      </c>
      <c r="I995" t="s">
        <v>1876</v>
      </c>
      <c r="J995">
        <v>23849</v>
      </c>
      <c r="K995" t="s">
        <v>235</v>
      </c>
      <c r="L995" t="s">
        <v>549</v>
      </c>
      <c r="M995" t="s">
        <v>550</v>
      </c>
      <c r="N995" t="s">
        <v>551</v>
      </c>
      <c r="O995" t="s">
        <v>141</v>
      </c>
      <c r="P995" t="s">
        <v>1877</v>
      </c>
      <c r="Q995" t="s">
        <v>29827</v>
      </c>
      <c r="R995" t="s">
        <v>626</v>
      </c>
      <c r="S995">
        <v>3359</v>
      </c>
      <c r="T995" t="s">
        <v>29828</v>
      </c>
      <c r="U995" s="4">
        <v>45804.402141203704</v>
      </c>
      <c r="V995" t="str">
        <f>IFERROR(VLOOKUP(B995,#REF!,1,0),"")</f>
        <v/>
      </c>
      <c r="W995" t="str" cm="1">
        <f t="array" ref="W995">IFERROR(_xlfn.IFS(AND(V995="",X995&lt;&gt;"王园园组",X995&lt;&gt;"other"),K995,AND(V995="",X995="王园园组"),G995),"other")</f>
        <v>other</v>
      </c>
      <c r="X995" t="str" cm="1">
        <f t="array" ref="X995">IFERROR(_xlfn.IFS(AND(V995="",IFERROR(VLOOKUP(N995,#REF!,1,0),1)&lt;&gt;1),N995,AND(V995="",I995="王园园组"),"王园园组"),"other")</f>
        <v>other</v>
      </c>
      <c r="Y995">
        <f>IFERROR(_xlfn.XLOOKUP(MID(T995, FIND("#", SUBSTITUTE(T995, "-", "#", LEN(T995) - LEN(SUBSTITUTE(T995, "-", "")))) + 1, LEN(T995)),#REF!,#REF!),0)</f>
        <v>0</v>
      </c>
      <c r="Z995">
        <f>MONTH(续费明细实时[[#This Row],[success_time]])</f>
        <v>5</v>
      </c>
      <c r="AA995" s="8" t="e">
        <f>VLOOKUP(续费明细实时[[#This Row],[parent_user_id]],#REF!,27,0)</f>
        <v>#REF!</v>
      </c>
    </row>
    <row r="996" spans="1:27">
      <c r="A996" s="1">
        <v>45800</v>
      </c>
      <c r="B996" t="s">
        <v>17055</v>
      </c>
      <c r="C996" t="s">
        <v>17056</v>
      </c>
      <c r="D996" t="s">
        <v>548</v>
      </c>
      <c r="E996" t="s">
        <v>546</v>
      </c>
      <c r="F996">
        <v>120</v>
      </c>
      <c r="G996" t="s">
        <v>13037</v>
      </c>
      <c r="H996" t="s">
        <v>559</v>
      </c>
      <c r="I996" t="s">
        <v>1876</v>
      </c>
      <c r="J996">
        <v>17750</v>
      </c>
      <c r="K996" t="s">
        <v>198</v>
      </c>
      <c r="L996" t="s">
        <v>549</v>
      </c>
      <c r="M996" t="s">
        <v>559</v>
      </c>
      <c r="N996" t="s">
        <v>469</v>
      </c>
      <c r="O996" t="s">
        <v>189</v>
      </c>
      <c r="P996" t="s">
        <v>1877</v>
      </c>
      <c r="Q996" t="s">
        <v>17057</v>
      </c>
      <c r="R996" t="s">
        <v>626</v>
      </c>
      <c r="S996">
        <v>2500</v>
      </c>
      <c r="T996" t="s">
        <v>1896</v>
      </c>
      <c r="U996" s="4">
        <v>45800.50681712963</v>
      </c>
      <c r="V996" t="str">
        <f>IFERROR(VLOOKUP(B996,#REF!,1,0),"")</f>
        <v/>
      </c>
      <c r="W996" t="str" cm="1">
        <f t="array" ref="W996">IFERROR(_xlfn.IFS(AND(V996="",X996&lt;&gt;"王园园组",X996&lt;&gt;"other"),K996,AND(V996="",X996="王园园组"),G996),"other")</f>
        <v>other</v>
      </c>
      <c r="X996" t="str" cm="1">
        <f t="array" ref="X996">IFERROR(_xlfn.IFS(AND(V996="",IFERROR(VLOOKUP(N996,#REF!,1,0),1)&lt;&gt;1),N996,AND(V996="",I996="王园园组"),"王园园组"),"other")</f>
        <v>other</v>
      </c>
      <c r="Y996">
        <f>IFERROR(_xlfn.XLOOKUP(MID(T996, FIND("#", SUBSTITUTE(T996, "-", "#", LEN(T996) - LEN(SUBSTITUTE(T996, "-", "")))) + 1, LEN(T996)),#REF!,#REF!),0)</f>
        <v>0</v>
      </c>
      <c r="Z996">
        <f>MONTH(续费明细实时[[#This Row],[success_time]])</f>
        <v>5</v>
      </c>
      <c r="AA996" s="8" t="e">
        <f>VLOOKUP(续费明细实时[[#This Row],[parent_user_id]],#REF!,27,0)</f>
        <v>#REF!</v>
      </c>
    </row>
    <row r="997" spans="1:27">
      <c r="A997" s="1">
        <v>45793</v>
      </c>
      <c r="B997" t="s">
        <v>14705</v>
      </c>
      <c r="C997" t="s">
        <v>14706</v>
      </c>
      <c r="D997" t="s">
        <v>558</v>
      </c>
      <c r="E997" t="s">
        <v>546</v>
      </c>
      <c r="F997">
        <v>120</v>
      </c>
      <c r="G997" t="s">
        <v>2079</v>
      </c>
      <c r="H997" t="s">
        <v>559</v>
      </c>
      <c r="I997" t="s">
        <v>1876</v>
      </c>
      <c r="J997">
        <v>18283</v>
      </c>
      <c r="K997" t="s">
        <v>293</v>
      </c>
      <c r="L997" t="s">
        <v>549</v>
      </c>
      <c r="M997" t="s">
        <v>550</v>
      </c>
      <c r="N997" t="s">
        <v>136</v>
      </c>
      <c r="O997" t="s">
        <v>292</v>
      </c>
      <c r="P997" t="s">
        <v>1877</v>
      </c>
      <c r="Q997" t="s">
        <v>14707</v>
      </c>
      <c r="R997" t="s">
        <v>626</v>
      </c>
      <c r="S997">
        <v>2575</v>
      </c>
      <c r="T997" t="s">
        <v>1896</v>
      </c>
      <c r="U997" s="4">
        <v>45793.57571759259</v>
      </c>
      <c r="V997" t="str">
        <f>IFERROR(VLOOKUP(B997,#REF!,1,0),"")</f>
        <v/>
      </c>
      <c r="W997" t="str" cm="1">
        <f t="array" ref="W997">IFERROR(_xlfn.IFS(AND(V997="",X997&lt;&gt;"王园园组",X997&lt;&gt;"other"),K997,AND(V997="",X997="王园园组"),G997),"other")</f>
        <v>other</v>
      </c>
      <c r="X997" t="str" cm="1">
        <f t="array" ref="X997">IFERROR(_xlfn.IFS(AND(V997="",IFERROR(VLOOKUP(N997,#REF!,1,0),1)&lt;&gt;1),N997,AND(V997="",I997="王园园组"),"王园园组"),"other")</f>
        <v>other</v>
      </c>
      <c r="Y997">
        <f>IFERROR(_xlfn.XLOOKUP(MID(T997, FIND("#", SUBSTITUTE(T997, "-", "#", LEN(T997) - LEN(SUBSTITUTE(T997, "-", "")))) + 1, LEN(T997)),#REF!,#REF!),0)</f>
        <v>0</v>
      </c>
      <c r="Z997">
        <f>MONTH(续费明细实时[[#This Row],[success_time]])</f>
        <v>5</v>
      </c>
      <c r="AA997" s="8" t="e">
        <f>VLOOKUP(续费明细实时[[#This Row],[parent_user_id]],#REF!,27,0)</f>
        <v>#REF!</v>
      </c>
    </row>
    <row r="998" spans="1:27" hidden="1">
      <c r="A998" s="1">
        <v>45802</v>
      </c>
      <c r="B998" t="s">
        <v>28875</v>
      </c>
      <c r="C998" t="s">
        <v>28876</v>
      </c>
      <c r="D998" t="s">
        <v>677</v>
      </c>
      <c r="E998" t="s">
        <v>546</v>
      </c>
      <c r="F998">
        <v>60</v>
      </c>
      <c r="G998" t="s">
        <v>1990</v>
      </c>
      <c r="H998" t="s">
        <v>559</v>
      </c>
      <c r="I998" t="s">
        <v>1876</v>
      </c>
      <c r="J998">
        <v>10970</v>
      </c>
      <c r="K998" t="s">
        <v>626</v>
      </c>
      <c r="L998" t="s">
        <v>649</v>
      </c>
      <c r="M998" t="s">
        <v>649</v>
      </c>
      <c r="N998" t="s">
        <v>649</v>
      </c>
      <c r="O998" t="s">
        <v>649</v>
      </c>
      <c r="P998" t="s">
        <v>1877</v>
      </c>
      <c r="Q998" t="s">
        <v>28877</v>
      </c>
      <c r="R998" t="s">
        <v>626</v>
      </c>
      <c r="S998">
        <v>1545</v>
      </c>
      <c r="T998" t="s">
        <v>1891</v>
      </c>
      <c r="U998" s="4">
        <v>45802.861238425925</v>
      </c>
      <c r="V998" t="str">
        <f>IFERROR(VLOOKUP(B998,#REF!,1,0),"")</f>
        <v/>
      </c>
      <c r="W998" t="str" cm="1">
        <f t="array" ref="W998">IFERROR(_xlfn.IFS(AND(V998="",X998&lt;&gt;"王园园组",X998&lt;&gt;"other"),K998,AND(V998="",X998="王园园组"),G998),"other")</f>
        <v>other</v>
      </c>
      <c r="X998" t="str" cm="1">
        <f t="array" ref="X998">IFERROR(_xlfn.IFS(AND(V998="",IFERROR(VLOOKUP(N998,#REF!,1,0),1)&lt;&gt;1),N998,AND(V998="",I998="王园园组"),"王园园组"),"other")</f>
        <v>other</v>
      </c>
      <c r="Y998">
        <f>IFERROR(_xlfn.XLOOKUP(MID(T998, FIND("#", SUBSTITUTE(T998, "-", "#", LEN(T998) - LEN(SUBSTITUTE(T998, "-", "")))) + 1, LEN(T998)),#REF!,#REF!),0)</f>
        <v>0</v>
      </c>
      <c r="Z998">
        <f>MONTH(续费明细实时[[#This Row],[success_time]])</f>
        <v>5</v>
      </c>
      <c r="AA998" s="8" t="e">
        <f>VLOOKUP(续费明细实时[[#This Row],[parent_user_id]],#REF!,27,0)</f>
        <v>#REF!</v>
      </c>
    </row>
    <row r="999" spans="1:27">
      <c r="A999" s="1">
        <v>45796</v>
      </c>
      <c r="B999" t="s">
        <v>14929</v>
      </c>
      <c r="C999" t="s">
        <v>14930</v>
      </c>
      <c r="D999" t="s">
        <v>1088</v>
      </c>
      <c r="E999" t="s">
        <v>546</v>
      </c>
      <c r="F999">
        <v>120</v>
      </c>
      <c r="G999" t="s">
        <v>364</v>
      </c>
      <c r="H999" t="s">
        <v>559</v>
      </c>
      <c r="I999" t="s">
        <v>163</v>
      </c>
      <c r="J999">
        <v>17750</v>
      </c>
      <c r="K999" t="s">
        <v>364</v>
      </c>
      <c r="L999" t="s">
        <v>549</v>
      </c>
      <c r="M999" t="s">
        <v>559</v>
      </c>
      <c r="N999" t="s">
        <v>163</v>
      </c>
      <c r="O999" t="s">
        <v>473</v>
      </c>
      <c r="P999" t="s">
        <v>1877</v>
      </c>
      <c r="Q999" t="s">
        <v>14931</v>
      </c>
      <c r="R999" t="s">
        <v>626</v>
      </c>
      <c r="S999">
        <v>2500</v>
      </c>
      <c r="T999" t="s">
        <v>1896</v>
      </c>
      <c r="U999" s="4">
        <v>45796.677164351851</v>
      </c>
      <c r="V999" t="str">
        <f>IFERROR(VLOOKUP(B999,#REF!,1,0),"")</f>
        <v/>
      </c>
      <c r="W999" t="str" cm="1">
        <f t="array" ref="W999">IFERROR(_xlfn.IFS(AND(V999="",X999&lt;&gt;"王园园组",X999&lt;&gt;"other"),K999,AND(V999="",X999="王园园组"),G999),"other")</f>
        <v>other</v>
      </c>
      <c r="X999" t="str" cm="1">
        <f t="array" ref="X999">IFERROR(_xlfn.IFS(AND(V999="",IFERROR(VLOOKUP(N999,#REF!,1,0),1)&lt;&gt;1),N999,AND(V999="",I999="王园园组"),"王园园组"),"other")</f>
        <v>other</v>
      </c>
      <c r="Y999">
        <f>IFERROR(_xlfn.XLOOKUP(MID(T999, FIND("#", SUBSTITUTE(T999, "-", "#", LEN(T999) - LEN(SUBSTITUTE(T999, "-", "")))) + 1, LEN(T999)),#REF!,#REF!),0)</f>
        <v>0</v>
      </c>
      <c r="Z999">
        <f>MONTH(续费明细实时[[#This Row],[success_time]])</f>
        <v>5</v>
      </c>
      <c r="AA999" s="8" t="e">
        <f>VLOOKUP(续费明细实时[[#This Row],[parent_user_id]],#REF!,27,0)</f>
        <v>#REF!</v>
      </c>
    </row>
    <row r="1000" spans="1:27">
      <c r="A1000" s="1">
        <v>45785</v>
      </c>
      <c r="B1000" t="s">
        <v>2672</v>
      </c>
      <c r="C1000" t="s">
        <v>2673</v>
      </c>
      <c r="D1000" t="s">
        <v>2674</v>
      </c>
      <c r="E1000" t="s">
        <v>1959</v>
      </c>
      <c r="F1000">
        <v>36</v>
      </c>
      <c r="G1000" t="s">
        <v>1973</v>
      </c>
      <c r="H1000" t="s">
        <v>559</v>
      </c>
      <c r="I1000" t="s">
        <v>1876</v>
      </c>
      <c r="J1000">
        <v>8513</v>
      </c>
      <c r="K1000" t="s">
        <v>275</v>
      </c>
      <c r="L1000" t="s">
        <v>549</v>
      </c>
      <c r="M1000" t="s">
        <v>550</v>
      </c>
      <c r="N1000" t="s">
        <v>136</v>
      </c>
      <c r="O1000" t="s">
        <v>139</v>
      </c>
      <c r="P1000" t="s">
        <v>1877</v>
      </c>
      <c r="Q1000" t="s">
        <v>2675</v>
      </c>
      <c r="R1000" t="s">
        <v>626</v>
      </c>
      <c r="S1000">
        <v>1199</v>
      </c>
      <c r="T1000" t="s">
        <v>2676</v>
      </c>
      <c r="U1000" s="4">
        <v>45785.712453703702</v>
      </c>
      <c r="V1000" t="str">
        <f>IFERROR(VLOOKUP(B1000,#REF!,1,0),"")</f>
        <v/>
      </c>
      <c r="W1000" t="str" cm="1">
        <f t="array" ref="W1000">IFERROR(_xlfn.IFS(AND(V1000="",X1000&lt;&gt;"王园园组",X1000&lt;&gt;"other"),K1000,AND(V1000="",X1000="王园园组"),G1000),"other")</f>
        <v>other</v>
      </c>
      <c r="X1000" t="str" cm="1">
        <f t="array" ref="X1000">IFERROR(_xlfn.IFS(AND(V1000="",IFERROR(VLOOKUP(N1000,#REF!,1,0),1)&lt;&gt;1),N1000,AND(V1000="",I1000="王园园组"),"王园园组"),"other")</f>
        <v>other</v>
      </c>
      <c r="Y1000">
        <f>IFERROR(_xlfn.XLOOKUP(MID(T1000, FIND("#", SUBSTITUTE(T1000, "-", "#", LEN(T1000) - LEN(SUBSTITUTE(T1000, "-", "")))) + 1, LEN(T1000)),#REF!,#REF!),0)</f>
        <v>0</v>
      </c>
      <c r="Z1000">
        <f>MONTH(续费明细实时[[#This Row],[success_time]])</f>
        <v>5</v>
      </c>
      <c r="AA1000" s="8" t="e">
        <f>VLOOKUP(续费明细实时[[#This Row],[parent_user_id]],#REF!,27,0)</f>
        <v>#REF!</v>
      </c>
    </row>
    <row r="1001" spans="1:27">
      <c r="A1001" s="1">
        <v>45789</v>
      </c>
      <c r="B1001" t="s">
        <v>11836</v>
      </c>
      <c r="C1001" t="s">
        <v>11837</v>
      </c>
      <c r="D1001" t="s">
        <v>886</v>
      </c>
      <c r="E1001" t="s">
        <v>546</v>
      </c>
      <c r="F1001">
        <v>240</v>
      </c>
      <c r="G1001" t="s">
        <v>2178</v>
      </c>
      <c r="H1001" t="s">
        <v>559</v>
      </c>
      <c r="I1001" t="s">
        <v>1876</v>
      </c>
      <c r="J1001">
        <v>32909</v>
      </c>
      <c r="K1001" t="s">
        <v>273</v>
      </c>
      <c r="L1001" t="s">
        <v>549</v>
      </c>
      <c r="M1001" t="s">
        <v>550</v>
      </c>
      <c r="N1001" t="s">
        <v>136</v>
      </c>
      <c r="O1001" t="s">
        <v>139</v>
      </c>
      <c r="P1001" t="s">
        <v>1877</v>
      </c>
      <c r="Q1001" t="s">
        <v>11838</v>
      </c>
      <c r="R1001" t="s">
        <v>626</v>
      </c>
      <c r="S1001">
        <v>4635</v>
      </c>
      <c r="T1001" t="s">
        <v>1931</v>
      </c>
      <c r="U1001" s="4">
        <v>45789.851145833331</v>
      </c>
      <c r="V1001" t="str">
        <f>IFERROR(VLOOKUP(B1001,#REF!,1,0),"")</f>
        <v/>
      </c>
      <c r="W1001" t="str" cm="1">
        <f t="array" ref="W1001">IFERROR(_xlfn.IFS(AND(V1001="",X1001&lt;&gt;"王园园组",X1001&lt;&gt;"other"),K1001,AND(V1001="",X1001="王园园组"),G1001),"other")</f>
        <v>other</v>
      </c>
      <c r="X1001" t="str" cm="1">
        <f t="array" ref="X1001">IFERROR(_xlfn.IFS(AND(V1001="",IFERROR(VLOOKUP(N1001,#REF!,1,0),1)&lt;&gt;1),N1001,AND(V1001="",I1001="王园园组"),"王园园组"),"other")</f>
        <v>other</v>
      </c>
      <c r="Y1001">
        <f>IFERROR(_xlfn.XLOOKUP(MID(T1001, FIND("#", SUBSTITUTE(T1001, "-", "#", LEN(T1001) - LEN(SUBSTITUTE(T1001, "-", "")))) + 1, LEN(T1001)),#REF!,#REF!),0)</f>
        <v>0</v>
      </c>
      <c r="Z1001">
        <f>MONTH(续费明细实时[[#This Row],[success_time]])</f>
        <v>5</v>
      </c>
      <c r="AA1001" s="8" t="e">
        <f>VLOOKUP(续费明细实时[[#This Row],[parent_user_id]],#REF!,27,0)</f>
        <v>#REF!</v>
      </c>
    </row>
    <row r="1002" spans="1:27">
      <c r="A1002" s="1">
        <v>45803</v>
      </c>
      <c r="B1002" t="s">
        <v>28794</v>
      </c>
      <c r="C1002" t="s">
        <v>28795</v>
      </c>
      <c r="D1002" t="s">
        <v>548</v>
      </c>
      <c r="E1002" t="s">
        <v>546</v>
      </c>
      <c r="F1002">
        <v>60</v>
      </c>
      <c r="G1002" t="s">
        <v>1909</v>
      </c>
      <c r="H1002" t="s">
        <v>559</v>
      </c>
      <c r="I1002" t="s">
        <v>1876</v>
      </c>
      <c r="J1002">
        <v>10970</v>
      </c>
      <c r="K1002" t="s">
        <v>318</v>
      </c>
      <c r="L1002" t="s">
        <v>549</v>
      </c>
      <c r="M1002" t="s">
        <v>550</v>
      </c>
      <c r="N1002" t="s">
        <v>616</v>
      </c>
      <c r="O1002" t="s">
        <v>314</v>
      </c>
      <c r="P1002" t="s">
        <v>1877</v>
      </c>
      <c r="Q1002" t="s">
        <v>28796</v>
      </c>
      <c r="R1002" t="s">
        <v>626</v>
      </c>
      <c r="S1002">
        <v>1545</v>
      </c>
      <c r="T1002" t="s">
        <v>1891</v>
      </c>
      <c r="U1002" s="4">
        <v>45803.386956018519</v>
      </c>
      <c r="V1002" t="str">
        <f>IFERROR(VLOOKUP(B1002,#REF!,1,0),"")</f>
        <v/>
      </c>
      <c r="W1002" t="str" cm="1">
        <f t="array" ref="W1002">IFERROR(_xlfn.IFS(AND(V1002="",X1002&lt;&gt;"王园园组",X1002&lt;&gt;"other"),K1002,AND(V1002="",X1002="王园园组"),G1002),"other")</f>
        <v>other</v>
      </c>
      <c r="X1002" t="str" cm="1">
        <f t="array" ref="X1002">IFERROR(_xlfn.IFS(AND(V1002="",IFERROR(VLOOKUP(N1002,#REF!,1,0),1)&lt;&gt;1),N1002,AND(V1002="",I1002="王园园组"),"王园园组"),"other")</f>
        <v>other</v>
      </c>
      <c r="Y1002">
        <f>IFERROR(_xlfn.XLOOKUP(MID(T1002, FIND("#", SUBSTITUTE(T1002, "-", "#", LEN(T1002) - LEN(SUBSTITUTE(T1002, "-", "")))) + 1, LEN(T1002)),#REF!,#REF!),0)</f>
        <v>0</v>
      </c>
      <c r="Z1002">
        <f>MONTH(续费明细实时[[#This Row],[success_time]])</f>
        <v>5</v>
      </c>
      <c r="AA1002" s="8" t="e">
        <f>VLOOKUP(续费明细实时[[#This Row],[parent_user_id]],#REF!,27,0)</f>
        <v>#REF!</v>
      </c>
    </row>
    <row r="1003" spans="1:27">
      <c r="A1003" s="1">
        <v>45801</v>
      </c>
      <c r="B1003" t="s">
        <v>14711</v>
      </c>
      <c r="C1003" t="s">
        <v>14712</v>
      </c>
      <c r="D1003" t="s">
        <v>548</v>
      </c>
      <c r="E1003" t="s">
        <v>546</v>
      </c>
      <c r="F1003">
        <v>60</v>
      </c>
      <c r="G1003" t="s">
        <v>1960</v>
      </c>
      <c r="H1003" t="s">
        <v>550</v>
      </c>
      <c r="I1003" t="s">
        <v>1889</v>
      </c>
      <c r="J1003">
        <v>10650</v>
      </c>
      <c r="K1003" t="s">
        <v>207</v>
      </c>
      <c r="L1003" t="s">
        <v>549</v>
      </c>
      <c r="M1003" t="s">
        <v>550</v>
      </c>
      <c r="N1003" t="s">
        <v>551</v>
      </c>
      <c r="O1003" t="s">
        <v>149</v>
      </c>
      <c r="P1003" t="s">
        <v>1877</v>
      </c>
      <c r="Q1003" t="s">
        <v>14713</v>
      </c>
      <c r="R1003" t="s">
        <v>626</v>
      </c>
      <c r="S1003">
        <v>1500</v>
      </c>
      <c r="T1003" t="s">
        <v>1891</v>
      </c>
      <c r="U1003" s="4">
        <v>45801.318090277775</v>
      </c>
      <c r="V1003" t="str">
        <f>IFERROR(VLOOKUP(B1003,#REF!,1,0),"")</f>
        <v/>
      </c>
      <c r="W1003" t="str" cm="1">
        <f t="array" ref="W1003">IFERROR(_xlfn.IFS(AND(V1003="",X1003&lt;&gt;"王园园组",X1003&lt;&gt;"other"),K1003,AND(V1003="",X1003="王园园组"),G1003),"other")</f>
        <v>other</v>
      </c>
      <c r="X1003" t="str" cm="1">
        <f t="array" ref="X1003">IFERROR(_xlfn.IFS(AND(V1003="",IFERROR(VLOOKUP(N1003,#REF!,1,0),1)&lt;&gt;1),N1003,AND(V1003="",I1003="王园园组"),"王园园组"),"other")</f>
        <v>other</v>
      </c>
      <c r="Y1003">
        <f>IFERROR(_xlfn.XLOOKUP(MID(T1003, FIND("#", SUBSTITUTE(T1003, "-", "#", LEN(T1003) - LEN(SUBSTITUTE(T1003, "-", "")))) + 1, LEN(T1003)),#REF!,#REF!),0)</f>
        <v>0</v>
      </c>
      <c r="Z1003">
        <f>MONTH(续费明细实时[[#This Row],[success_time]])</f>
        <v>5</v>
      </c>
      <c r="AA1003" s="8" t="e">
        <f>VLOOKUP(续费明细实时[[#This Row],[parent_user_id]],#REF!,27,0)</f>
        <v>#REF!</v>
      </c>
    </row>
    <row r="1004" spans="1:27">
      <c r="A1004" s="1">
        <v>45796</v>
      </c>
      <c r="B1004" t="s">
        <v>15063</v>
      </c>
      <c r="C1004" t="s">
        <v>15064</v>
      </c>
      <c r="D1004" t="s">
        <v>548</v>
      </c>
      <c r="E1004" t="s">
        <v>546</v>
      </c>
      <c r="F1004">
        <v>120</v>
      </c>
      <c r="G1004" t="s">
        <v>1929</v>
      </c>
      <c r="H1004" t="s">
        <v>559</v>
      </c>
      <c r="I1004" t="s">
        <v>1876</v>
      </c>
      <c r="J1004">
        <v>17750</v>
      </c>
      <c r="K1004" t="s">
        <v>201</v>
      </c>
      <c r="L1004" t="s">
        <v>549</v>
      </c>
      <c r="M1004" t="s">
        <v>550</v>
      </c>
      <c r="N1004" t="s">
        <v>551</v>
      </c>
      <c r="O1004" t="s">
        <v>149</v>
      </c>
      <c r="P1004" t="s">
        <v>1877</v>
      </c>
      <c r="Q1004" t="s">
        <v>15065</v>
      </c>
      <c r="R1004" t="s">
        <v>626</v>
      </c>
      <c r="S1004">
        <v>2500</v>
      </c>
      <c r="T1004" t="s">
        <v>1896</v>
      </c>
      <c r="U1004" s="4">
        <v>45796.486655092594</v>
      </c>
      <c r="V1004" t="str">
        <f>IFERROR(VLOOKUP(B1004,#REF!,1,0),"")</f>
        <v/>
      </c>
      <c r="W1004" t="str" cm="1">
        <f t="array" ref="W1004">IFERROR(_xlfn.IFS(AND(V1004="",X1004&lt;&gt;"王园园组",X1004&lt;&gt;"other"),K1004,AND(V1004="",X1004="王园园组"),G1004),"other")</f>
        <v>other</v>
      </c>
      <c r="X1004" t="str" cm="1">
        <f t="array" ref="X1004">IFERROR(_xlfn.IFS(AND(V1004="",IFERROR(VLOOKUP(N1004,#REF!,1,0),1)&lt;&gt;1),N1004,AND(V1004="",I1004="王园园组"),"王园园组"),"other")</f>
        <v>other</v>
      </c>
      <c r="Y1004">
        <f>IFERROR(_xlfn.XLOOKUP(MID(T1004, FIND("#", SUBSTITUTE(T1004, "-", "#", LEN(T1004) - LEN(SUBSTITUTE(T1004, "-", "")))) + 1, LEN(T1004)),#REF!,#REF!),0)</f>
        <v>0</v>
      </c>
      <c r="Z1004">
        <f>MONTH(续费明细实时[[#This Row],[success_time]])</f>
        <v>5</v>
      </c>
      <c r="AA1004" s="8" t="e">
        <f>VLOOKUP(续费明细实时[[#This Row],[parent_user_id]],#REF!,27,0)</f>
        <v>#REF!</v>
      </c>
    </row>
    <row r="1005" spans="1:27">
      <c r="A1005" s="1">
        <v>45778</v>
      </c>
      <c r="B1005" t="s">
        <v>2666</v>
      </c>
      <c r="C1005" t="s">
        <v>2667</v>
      </c>
      <c r="D1005" t="s">
        <v>548</v>
      </c>
      <c r="E1005" t="s">
        <v>641</v>
      </c>
      <c r="F1005">
        <v>50</v>
      </c>
      <c r="G1005" t="s">
        <v>1883</v>
      </c>
      <c r="H1005" t="s">
        <v>559</v>
      </c>
      <c r="I1005" t="s">
        <v>1876</v>
      </c>
      <c r="J1005">
        <v>4722</v>
      </c>
      <c r="K1005" t="s">
        <v>185</v>
      </c>
      <c r="L1005" t="s">
        <v>549</v>
      </c>
      <c r="M1005" t="s">
        <v>559</v>
      </c>
      <c r="N1005" t="s">
        <v>469</v>
      </c>
      <c r="O1005" t="s">
        <v>180</v>
      </c>
      <c r="P1005" t="s">
        <v>1877</v>
      </c>
      <c r="Q1005" t="s">
        <v>2668</v>
      </c>
      <c r="R1005" t="s">
        <v>626</v>
      </c>
      <c r="S1005">
        <v>665</v>
      </c>
      <c r="T1005" t="s">
        <v>2404</v>
      </c>
      <c r="U1005" s="4">
        <v>45778.337743055556</v>
      </c>
      <c r="V1005" t="str">
        <f>IFERROR(VLOOKUP(B1005,#REF!,1,0),"")</f>
        <v/>
      </c>
      <c r="W1005" t="str" cm="1">
        <f t="array" ref="W1005">IFERROR(_xlfn.IFS(AND(V1005="",X1005&lt;&gt;"王园园组",X1005&lt;&gt;"other"),K1005,AND(V1005="",X1005="王园园组"),G1005),"other")</f>
        <v>other</v>
      </c>
      <c r="X1005" t="str" cm="1">
        <f t="array" ref="X1005">IFERROR(_xlfn.IFS(AND(V1005="",IFERROR(VLOOKUP(N1005,#REF!,1,0),1)&lt;&gt;1),N1005,AND(V1005="",I1005="王园园组"),"王园园组"),"other")</f>
        <v>other</v>
      </c>
      <c r="Y1005">
        <f>IFERROR(_xlfn.XLOOKUP(MID(T1005, FIND("#", SUBSTITUTE(T1005, "-", "#", LEN(T1005) - LEN(SUBSTITUTE(T1005, "-", "")))) + 1, LEN(T1005)),#REF!,#REF!),0)</f>
        <v>0</v>
      </c>
      <c r="Z1005">
        <f>MONTH(续费明细实时[[#This Row],[success_time]])</f>
        <v>5</v>
      </c>
      <c r="AA1005" s="8" t="e">
        <f>VLOOKUP(续费明细实时[[#This Row],[parent_user_id]],#REF!,27,0)</f>
        <v>#REF!</v>
      </c>
    </row>
    <row r="1006" spans="1:27">
      <c r="A1006" s="1">
        <v>45801</v>
      </c>
      <c r="B1006" t="s">
        <v>14932</v>
      </c>
      <c r="C1006" t="s">
        <v>14933</v>
      </c>
      <c r="D1006" t="s">
        <v>695</v>
      </c>
      <c r="E1006" t="s">
        <v>546</v>
      </c>
      <c r="F1006">
        <v>60</v>
      </c>
      <c r="G1006" t="s">
        <v>1946</v>
      </c>
      <c r="H1006" t="s">
        <v>559</v>
      </c>
      <c r="I1006" t="s">
        <v>1876</v>
      </c>
      <c r="J1006">
        <v>10650</v>
      </c>
      <c r="K1006" t="s">
        <v>233</v>
      </c>
      <c r="L1006" t="s">
        <v>549</v>
      </c>
      <c r="M1006" t="s">
        <v>550</v>
      </c>
      <c r="N1006" t="s">
        <v>551</v>
      </c>
      <c r="O1006" t="s">
        <v>141</v>
      </c>
      <c r="P1006" t="s">
        <v>1877</v>
      </c>
      <c r="Q1006" t="s">
        <v>14934</v>
      </c>
      <c r="R1006" t="s">
        <v>626</v>
      </c>
      <c r="S1006">
        <v>1500</v>
      </c>
      <c r="T1006" t="s">
        <v>1891</v>
      </c>
      <c r="U1006" s="4">
        <v>45801.773599537039</v>
      </c>
      <c r="V1006" t="str">
        <f>IFERROR(VLOOKUP(B1006,#REF!,1,0),"")</f>
        <v/>
      </c>
      <c r="W1006" t="str" cm="1">
        <f t="array" ref="W1006">IFERROR(_xlfn.IFS(AND(V1006="",X1006&lt;&gt;"王园园组",X1006&lt;&gt;"other"),K1006,AND(V1006="",X1006="王园园组"),G1006),"other")</f>
        <v>other</v>
      </c>
      <c r="X1006" t="str" cm="1">
        <f t="array" ref="X1006">IFERROR(_xlfn.IFS(AND(V1006="",IFERROR(VLOOKUP(N1006,#REF!,1,0),1)&lt;&gt;1),N1006,AND(V1006="",I1006="王园园组"),"王园园组"),"other")</f>
        <v>other</v>
      </c>
      <c r="Y1006">
        <f>IFERROR(_xlfn.XLOOKUP(MID(T1006, FIND("#", SUBSTITUTE(T1006, "-", "#", LEN(T1006) - LEN(SUBSTITUTE(T1006, "-", "")))) + 1, LEN(T1006)),#REF!,#REF!),0)</f>
        <v>0</v>
      </c>
      <c r="Z1006">
        <f>MONTH(续费明细实时[[#This Row],[success_time]])</f>
        <v>5</v>
      </c>
      <c r="AA1006" s="8" t="e">
        <f>VLOOKUP(续费明细实时[[#This Row],[parent_user_id]],#REF!,27,0)</f>
        <v>#REF!</v>
      </c>
    </row>
    <row r="1007" spans="1:27">
      <c r="A1007" s="1">
        <v>45789</v>
      </c>
      <c r="B1007" t="s">
        <v>10957</v>
      </c>
      <c r="C1007" t="s">
        <v>10958</v>
      </c>
      <c r="D1007" t="s">
        <v>548</v>
      </c>
      <c r="E1007" t="s">
        <v>546</v>
      </c>
      <c r="F1007">
        <v>120</v>
      </c>
      <c r="G1007" t="s">
        <v>1894</v>
      </c>
      <c r="H1007" t="s">
        <v>559</v>
      </c>
      <c r="I1007" t="s">
        <v>1876</v>
      </c>
      <c r="J1007">
        <v>18283</v>
      </c>
      <c r="K1007" t="s">
        <v>181</v>
      </c>
      <c r="L1007" t="s">
        <v>549</v>
      </c>
      <c r="M1007" t="s">
        <v>559</v>
      </c>
      <c r="N1007" t="s">
        <v>469</v>
      </c>
      <c r="O1007" t="s">
        <v>180</v>
      </c>
      <c r="P1007" t="s">
        <v>1877</v>
      </c>
      <c r="Q1007" t="s">
        <v>10959</v>
      </c>
      <c r="R1007" t="s">
        <v>626</v>
      </c>
      <c r="S1007">
        <v>2575</v>
      </c>
      <c r="T1007" t="s">
        <v>1896</v>
      </c>
      <c r="U1007" s="4">
        <v>45789.442824074074</v>
      </c>
      <c r="V1007" t="str">
        <f>IFERROR(VLOOKUP(B1007,#REF!,1,0),"")</f>
        <v/>
      </c>
      <c r="W1007" t="str" cm="1">
        <f t="array" ref="W1007">IFERROR(_xlfn.IFS(AND(V1007="",X1007&lt;&gt;"王园园组",X1007&lt;&gt;"other"),K1007,AND(V1007="",X1007="王园园组"),G1007),"other")</f>
        <v>other</v>
      </c>
      <c r="X1007" t="str" cm="1">
        <f t="array" ref="X1007">IFERROR(_xlfn.IFS(AND(V1007="",IFERROR(VLOOKUP(N1007,#REF!,1,0),1)&lt;&gt;1),N1007,AND(V1007="",I1007="王园园组"),"王园园组"),"other")</f>
        <v>other</v>
      </c>
      <c r="Y1007">
        <f>IFERROR(_xlfn.XLOOKUP(MID(T1007, FIND("#", SUBSTITUTE(T1007, "-", "#", LEN(T1007) - LEN(SUBSTITUTE(T1007, "-", "")))) + 1, LEN(T1007)),#REF!,#REF!),0)</f>
        <v>0</v>
      </c>
      <c r="Z1007">
        <f>MONTH(续费明细实时[[#This Row],[success_time]])</f>
        <v>5</v>
      </c>
      <c r="AA1007" s="8" t="e">
        <f>VLOOKUP(续费明细实时[[#This Row],[parent_user_id]],#REF!,27,0)</f>
        <v>#REF!</v>
      </c>
    </row>
    <row r="1008" spans="1:27">
      <c r="A1008" s="1">
        <v>45790</v>
      </c>
      <c r="B1008" t="s">
        <v>14717</v>
      </c>
      <c r="C1008" t="s">
        <v>14718</v>
      </c>
      <c r="D1008" t="s">
        <v>558</v>
      </c>
      <c r="E1008" t="s">
        <v>546</v>
      </c>
      <c r="F1008">
        <v>60</v>
      </c>
      <c r="G1008" t="s">
        <v>342</v>
      </c>
      <c r="H1008" t="s">
        <v>559</v>
      </c>
      <c r="I1008" t="s">
        <v>504</v>
      </c>
      <c r="J1008">
        <v>11831</v>
      </c>
      <c r="K1008" t="s">
        <v>342</v>
      </c>
      <c r="L1008" t="s">
        <v>549</v>
      </c>
      <c r="M1008" t="s">
        <v>559</v>
      </c>
      <c r="N1008" t="s">
        <v>504</v>
      </c>
      <c r="O1008" t="s">
        <v>325</v>
      </c>
      <c r="P1008" t="s">
        <v>1877</v>
      </c>
      <c r="Q1008" t="s">
        <v>14719</v>
      </c>
      <c r="R1008" t="s">
        <v>626</v>
      </c>
      <c r="S1008">
        <v>1666.2741140000001</v>
      </c>
      <c r="T1008" t="s">
        <v>1891</v>
      </c>
      <c r="U1008" s="4">
        <v>45790.949131944442</v>
      </c>
      <c r="V1008" t="str">
        <f>IFERROR(VLOOKUP(B1008,#REF!,1,0),"")</f>
        <v/>
      </c>
      <c r="W1008" t="str" cm="1">
        <f t="array" ref="W1008">IFERROR(_xlfn.IFS(AND(V1008="",X1008&lt;&gt;"王园园组",X1008&lt;&gt;"other"),K1008,AND(V1008="",X1008="王园园组"),G1008),"other")</f>
        <v>other</v>
      </c>
      <c r="X1008" t="str" cm="1">
        <f t="array" ref="X1008">IFERROR(_xlfn.IFS(AND(V1008="",IFERROR(VLOOKUP(N1008,#REF!,1,0),1)&lt;&gt;1),N1008,AND(V1008="",I1008="王园园组"),"王园园组"),"other")</f>
        <v>other</v>
      </c>
      <c r="Y1008">
        <f>IFERROR(_xlfn.XLOOKUP(MID(T1008, FIND("#", SUBSTITUTE(T1008, "-", "#", LEN(T1008) - LEN(SUBSTITUTE(T1008, "-", "")))) + 1, LEN(T1008)),#REF!,#REF!),0)</f>
        <v>0</v>
      </c>
      <c r="Z1008">
        <f>MONTH(续费明细实时[[#This Row],[success_time]])</f>
        <v>5</v>
      </c>
      <c r="AA1008" s="8" t="e">
        <f>VLOOKUP(续费明细实时[[#This Row],[parent_user_id]],#REF!,27,0)</f>
        <v>#REF!</v>
      </c>
    </row>
    <row r="1009" spans="1:27">
      <c r="A1009" s="1">
        <v>45803</v>
      </c>
      <c r="B1009" t="s">
        <v>29829</v>
      </c>
      <c r="C1009" t="s">
        <v>29830</v>
      </c>
      <c r="D1009" t="s">
        <v>578</v>
      </c>
      <c r="E1009" t="s">
        <v>546</v>
      </c>
      <c r="F1009">
        <v>60</v>
      </c>
      <c r="G1009" t="s">
        <v>1994</v>
      </c>
      <c r="H1009" t="s">
        <v>559</v>
      </c>
      <c r="I1009" t="s">
        <v>1876</v>
      </c>
      <c r="J1009">
        <v>10650</v>
      </c>
      <c r="K1009" t="s">
        <v>233</v>
      </c>
      <c r="L1009" t="s">
        <v>549</v>
      </c>
      <c r="M1009" t="s">
        <v>550</v>
      </c>
      <c r="N1009" t="s">
        <v>551</v>
      </c>
      <c r="O1009" t="s">
        <v>141</v>
      </c>
      <c r="P1009" t="s">
        <v>1877</v>
      </c>
      <c r="Q1009" t="s">
        <v>29831</v>
      </c>
      <c r="R1009" t="s">
        <v>626</v>
      </c>
      <c r="S1009">
        <v>1500</v>
      </c>
      <c r="T1009" t="s">
        <v>1891</v>
      </c>
      <c r="U1009" s="4">
        <v>45803.822777777779</v>
      </c>
      <c r="V1009" t="str">
        <f>IFERROR(VLOOKUP(B1009,#REF!,1,0),"")</f>
        <v/>
      </c>
      <c r="W1009" t="str" cm="1">
        <f t="array" ref="W1009">IFERROR(_xlfn.IFS(AND(V1009="",X1009&lt;&gt;"王园园组",X1009&lt;&gt;"other"),K1009,AND(V1009="",X1009="王园园组"),G1009),"other")</f>
        <v>other</v>
      </c>
      <c r="X1009" t="str" cm="1">
        <f t="array" ref="X1009">IFERROR(_xlfn.IFS(AND(V1009="",IFERROR(VLOOKUP(N1009,#REF!,1,0),1)&lt;&gt;1),N1009,AND(V1009="",I1009="王园园组"),"王园园组"),"other")</f>
        <v>other</v>
      </c>
      <c r="Y1009">
        <f>IFERROR(_xlfn.XLOOKUP(MID(T1009, FIND("#", SUBSTITUTE(T1009, "-", "#", LEN(T1009) - LEN(SUBSTITUTE(T1009, "-", "")))) + 1, LEN(T1009)),#REF!,#REF!),0)</f>
        <v>0</v>
      </c>
      <c r="Z1009">
        <f>MONTH(续费明细实时[[#This Row],[success_time]])</f>
        <v>5</v>
      </c>
      <c r="AA1009" s="8" t="e">
        <f>VLOOKUP(续费明细实时[[#This Row],[parent_user_id]],#REF!,27,0)</f>
        <v>#REF!</v>
      </c>
    </row>
    <row r="1010" spans="1:27">
      <c r="A1010" s="1">
        <v>45799</v>
      </c>
      <c r="B1010" t="s">
        <v>14913</v>
      </c>
      <c r="C1010" t="s">
        <v>14914</v>
      </c>
      <c r="D1010" t="s">
        <v>548</v>
      </c>
      <c r="E1010" t="s">
        <v>546</v>
      </c>
      <c r="F1010">
        <v>120</v>
      </c>
      <c r="G1010" t="s">
        <v>2113</v>
      </c>
      <c r="H1010" t="s">
        <v>559</v>
      </c>
      <c r="I1010" t="s">
        <v>1876</v>
      </c>
      <c r="J1010">
        <v>18283</v>
      </c>
      <c r="K1010" t="s">
        <v>214</v>
      </c>
      <c r="L1010" t="s">
        <v>549</v>
      </c>
      <c r="M1010" t="s">
        <v>550</v>
      </c>
      <c r="N1010" t="s">
        <v>551</v>
      </c>
      <c r="O1010" t="s">
        <v>149</v>
      </c>
      <c r="P1010" t="s">
        <v>1877</v>
      </c>
      <c r="Q1010" t="s">
        <v>14915</v>
      </c>
      <c r="R1010" t="s">
        <v>626</v>
      </c>
      <c r="S1010">
        <v>2575</v>
      </c>
      <c r="T1010" t="s">
        <v>1896</v>
      </c>
      <c r="U1010" s="4">
        <v>45799.288287037038</v>
      </c>
      <c r="V1010" t="str">
        <f>IFERROR(VLOOKUP(B1010,#REF!,1,0),"")</f>
        <v/>
      </c>
      <c r="W1010" t="str" cm="1">
        <f t="array" ref="W1010">IFERROR(_xlfn.IFS(AND(V1010="",X1010&lt;&gt;"王园园组",X1010&lt;&gt;"other"),K1010,AND(V1010="",X1010="王园园组"),G1010),"other")</f>
        <v>other</v>
      </c>
      <c r="X1010" t="str" cm="1">
        <f t="array" ref="X1010">IFERROR(_xlfn.IFS(AND(V1010="",IFERROR(VLOOKUP(N1010,#REF!,1,0),1)&lt;&gt;1),N1010,AND(V1010="",I1010="王园园组"),"王园园组"),"other")</f>
        <v>other</v>
      </c>
      <c r="Y1010">
        <f>IFERROR(_xlfn.XLOOKUP(MID(T1010, FIND("#", SUBSTITUTE(T1010, "-", "#", LEN(T1010) - LEN(SUBSTITUTE(T1010, "-", "")))) + 1, LEN(T1010)),#REF!,#REF!),0)</f>
        <v>0</v>
      </c>
      <c r="Z1010">
        <f>MONTH(续费明细实时[[#This Row],[success_time]])</f>
        <v>5</v>
      </c>
      <c r="AA1010" s="8" t="e">
        <f>VLOOKUP(续费明细实时[[#This Row],[parent_user_id]],#REF!,27,0)</f>
        <v>#REF!</v>
      </c>
    </row>
    <row r="1011" spans="1:27">
      <c r="A1011" s="1">
        <v>45805</v>
      </c>
      <c r="B1011" t="s">
        <v>29832</v>
      </c>
      <c r="C1011" t="s">
        <v>29833</v>
      </c>
      <c r="D1011" t="s">
        <v>1088</v>
      </c>
      <c r="E1011" t="s">
        <v>546</v>
      </c>
      <c r="F1011">
        <v>120</v>
      </c>
      <c r="G1011" t="s">
        <v>2079</v>
      </c>
      <c r="H1011" t="s">
        <v>559</v>
      </c>
      <c r="I1011" t="s">
        <v>1876</v>
      </c>
      <c r="J1011">
        <v>17750</v>
      </c>
      <c r="K1011" t="s">
        <v>273</v>
      </c>
      <c r="L1011" t="s">
        <v>549</v>
      </c>
      <c r="M1011" t="s">
        <v>550</v>
      </c>
      <c r="N1011" t="s">
        <v>136</v>
      </c>
      <c r="O1011" t="s">
        <v>139</v>
      </c>
      <c r="P1011" t="s">
        <v>1877</v>
      </c>
      <c r="Q1011" t="s">
        <v>29834</v>
      </c>
      <c r="R1011" t="s">
        <v>626</v>
      </c>
      <c r="S1011">
        <v>2500</v>
      </c>
      <c r="T1011" t="s">
        <v>1896</v>
      </c>
      <c r="U1011" s="4">
        <v>45805.807256944441</v>
      </c>
      <c r="V1011" t="str">
        <f>IFERROR(VLOOKUP(B1011,#REF!,1,0),"")</f>
        <v/>
      </c>
      <c r="W1011" t="str" cm="1">
        <f t="array" ref="W1011">IFERROR(_xlfn.IFS(AND(V1011="",X1011&lt;&gt;"王园园组",X1011&lt;&gt;"other"),K1011,AND(V1011="",X1011="王园园组"),G1011),"other")</f>
        <v>other</v>
      </c>
      <c r="X1011" t="str" cm="1">
        <f t="array" ref="X1011">IFERROR(_xlfn.IFS(AND(V1011="",IFERROR(VLOOKUP(N1011,#REF!,1,0),1)&lt;&gt;1),N1011,AND(V1011="",I1011="王园园组"),"王园园组"),"other")</f>
        <v>other</v>
      </c>
      <c r="Y1011">
        <f>IFERROR(_xlfn.XLOOKUP(MID(T1011, FIND("#", SUBSTITUTE(T1011, "-", "#", LEN(T1011) - LEN(SUBSTITUTE(T1011, "-", "")))) + 1, LEN(T1011)),#REF!,#REF!),0)</f>
        <v>0</v>
      </c>
      <c r="Z1011">
        <f>MONTH(续费明细实时[[#This Row],[success_time]])</f>
        <v>5</v>
      </c>
      <c r="AA1011" s="8" t="e">
        <f>VLOOKUP(续费明细实时[[#This Row],[parent_user_id]],#REF!,27,0)</f>
        <v>#REF!</v>
      </c>
    </row>
    <row r="1012" spans="1:27">
      <c r="A1012" s="1">
        <v>45803</v>
      </c>
      <c r="B1012" t="s">
        <v>29835</v>
      </c>
      <c r="C1012" t="s">
        <v>29836</v>
      </c>
      <c r="D1012" t="s">
        <v>695</v>
      </c>
      <c r="E1012" t="s">
        <v>546</v>
      </c>
      <c r="F1012">
        <v>60</v>
      </c>
      <c r="G1012" t="s">
        <v>336</v>
      </c>
      <c r="H1012" t="s">
        <v>559</v>
      </c>
      <c r="I1012" t="s">
        <v>504</v>
      </c>
      <c r="J1012">
        <v>11161</v>
      </c>
      <c r="K1012" t="s">
        <v>336</v>
      </c>
      <c r="L1012" t="s">
        <v>549</v>
      </c>
      <c r="M1012" t="s">
        <v>559</v>
      </c>
      <c r="N1012" t="s">
        <v>504</v>
      </c>
      <c r="O1012" t="s">
        <v>325</v>
      </c>
      <c r="P1012" t="s">
        <v>1877</v>
      </c>
      <c r="Q1012" t="s">
        <v>29837</v>
      </c>
      <c r="R1012" t="s">
        <v>626</v>
      </c>
      <c r="S1012">
        <v>1571.919856</v>
      </c>
      <c r="T1012" t="s">
        <v>1891</v>
      </c>
      <c r="U1012" s="4">
        <v>45803.633136574077</v>
      </c>
      <c r="V1012" t="str">
        <f>IFERROR(VLOOKUP(B1012,#REF!,1,0),"")</f>
        <v/>
      </c>
      <c r="W1012" t="str" cm="1">
        <f t="array" ref="W1012">IFERROR(_xlfn.IFS(AND(V1012="",X1012&lt;&gt;"王园园组",X1012&lt;&gt;"other"),K1012,AND(V1012="",X1012="王园园组"),G1012),"other")</f>
        <v>other</v>
      </c>
      <c r="X1012" t="str" cm="1">
        <f t="array" ref="X1012">IFERROR(_xlfn.IFS(AND(V1012="",IFERROR(VLOOKUP(N1012,#REF!,1,0),1)&lt;&gt;1),N1012,AND(V1012="",I1012="王园园组"),"王园园组"),"other")</f>
        <v>other</v>
      </c>
      <c r="Y1012">
        <f>IFERROR(_xlfn.XLOOKUP(MID(T1012, FIND("#", SUBSTITUTE(T1012, "-", "#", LEN(T1012) - LEN(SUBSTITUTE(T1012, "-", "")))) + 1, LEN(T1012)),#REF!,#REF!),0)</f>
        <v>0</v>
      </c>
      <c r="Z1012">
        <f>MONTH(续费明细实时[[#This Row],[success_time]])</f>
        <v>5</v>
      </c>
      <c r="AA1012" s="8" t="e">
        <f>VLOOKUP(续费明细实时[[#This Row],[parent_user_id]],#REF!,27,0)</f>
        <v>#REF!</v>
      </c>
    </row>
    <row r="1013" spans="1:27">
      <c r="A1013" s="1">
        <v>45789</v>
      </c>
      <c r="B1013" t="s">
        <v>11101</v>
      </c>
      <c r="C1013" t="s">
        <v>11102</v>
      </c>
      <c r="D1013" t="s">
        <v>902</v>
      </c>
      <c r="E1013" t="s">
        <v>546</v>
      </c>
      <c r="F1013">
        <v>60</v>
      </c>
      <c r="G1013" t="s">
        <v>1994</v>
      </c>
      <c r="H1013" t="s">
        <v>559</v>
      </c>
      <c r="I1013" t="s">
        <v>1876</v>
      </c>
      <c r="J1013">
        <v>11890</v>
      </c>
      <c r="K1013" t="s">
        <v>300</v>
      </c>
      <c r="L1013" t="s">
        <v>549</v>
      </c>
      <c r="M1013" t="s">
        <v>550</v>
      </c>
      <c r="N1013" t="s">
        <v>136</v>
      </c>
      <c r="O1013" t="s">
        <v>143</v>
      </c>
      <c r="P1013" t="s">
        <v>1877</v>
      </c>
      <c r="Q1013" t="s">
        <v>11103</v>
      </c>
      <c r="R1013" t="s">
        <v>626</v>
      </c>
      <c r="S1013">
        <v>1674.585446</v>
      </c>
      <c r="T1013" t="s">
        <v>1891</v>
      </c>
      <c r="U1013" s="4">
        <v>45789.628784722219</v>
      </c>
      <c r="V1013" t="str">
        <f>IFERROR(VLOOKUP(B1013,#REF!,1,0),"")</f>
        <v/>
      </c>
      <c r="W1013" t="str" cm="1">
        <f t="array" ref="W1013">IFERROR(_xlfn.IFS(AND(V1013="",X1013&lt;&gt;"王园园组",X1013&lt;&gt;"other"),K1013,AND(V1013="",X1013="王园园组"),G1013),"other")</f>
        <v>other</v>
      </c>
      <c r="X1013" t="str" cm="1">
        <f t="array" ref="X1013">IFERROR(_xlfn.IFS(AND(V1013="",IFERROR(VLOOKUP(N1013,#REF!,1,0),1)&lt;&gt;1),N1013,AND(V1013="",I1013="王园园组"),"王园园组"),"other")</f>
        <v>other</v>
      </c>
      <c r="Y1013">
        <f>IFERROR(_xlfn.XLOOKUP(MID(T1013, FIND("#", SUBSTITUTE(T1013, "-", "#", LEN(T1013) - LEN(SUBSTITUTE(T1013, "-", "")))) + 1, LEN(T1013)),#REF!,#REF!),0)</f>
        <v>0</v>
      </c>
      <c r="Z1013">
        <f>MONTH(续费明细实时[[#This Row],[success_time]])</f>
        <v>5</v>
      </c>
      <c r="AA1013" s="8" t="e">
        <f>VLOOKUP(续费明细实时[[#This Row],[parent_user_id]],#REF!,27,0)</f>
        <v>#REF!</v>
      </c>
    </row>
    <row r="1014" spans="1:27">
      <c r="A1014" s="1">
        <v>45797</v>
      </c>
      <c r="B1014" t="s">
        <v>15054</v>
      </c>
      <c r="C1014" t="s">
        <v>15055</v>
      </c>
      <c r="D1014" t="s">
        <v>558</v>
      </c>
      <c r="E1014" t="s">
        <v>546</v>
      </c>
      <c r="F1014">
        <v>120</v>
      </c>
      <c r="G1014" t="s">
        <v>328</v>
      </c>
      <c r="H1014" t="s">
        <v>559</v>
      </c>
      <c r="I1014" t="s">
        <v>504</v>
      </c>
      <c r="J1014">
        <v>20309</v>
      </c>
      <c r="K1014" t="s">
        <v>340</v>
      </c>
      <c r="L1014" t="s">
        <v>549</v>
      </c>
      <c r="M1014" t="s">
        <v>559</v>
      </c>
      <c r="N1014" t="s">
        <v>504</v>
      </c>
      <c r="O1014" t="s">
        <v>325</v>
      </c>
      <c r="P1014" t="s">
        <v>1877</v>
      </c>
      <c r="Q1014" t="s">
        <v>15056</v>
      </c>
      <c r="R1014" t="s">
        <v>626</v>
      </c>
      <c r="S1014">
        <v>2860.4353409999999</v>
      </c>
      <c r="T1014" t="s">
        <v>1896</v>
      </c>
      <c r="U1014" s="4">
        <v>45797.687824074077</v>
      </c>
      <c r="V1014" t="str">
        <f>IFERROR(VLOOKUP(B1014,#REF!,1,0),"")</f>
        <v/>
      </c>
      <c r="W1014" t="str" cm="1">
        <f t="array" ref="W1014">IFERROR(_xlfn.IFS(AND(V1014="",X1014&lt;&gt;"王园园组",X1014&lt;&gt;"other"),K1014,AND(V1014="",X1014="王园园组"),G1014),"other")</f>
        <v>other</v>
      </c>
      <c r="X1014" t="str" cm="1">
        <f t="array" ref="X1014">IFERROR(_xlfn.IFS(AND(V1014="",IFERROR(VLOOKUP(N1014,#REF!,1,0),1)&lt;&gt;1),N1014,AND(V1014="",I1014="王园园组"),"王园园组"),"other")</f>
        <v>other</v>
      </c>
      <c r="Y1014">
        <f>IFERROR(_xlfn.XLOOKUP(MID(T1014, FIND("#", SUBSTITUTE(T1014, "-", "#", LEN(T1014) - LEN(SUBSTITUTE(T1014, "-", "")))) + 1, LEN(T1014)),#REF!,#REF!),0)</f>
        <v>0</v>
      </c>
      <c r="Z1014">
        <f>MONTH(续费明细实时[[#This Row],[success_time]])</f>
        <v>5</v>
      </c>
      <c r="AA1014" s="8" t="e">
        <f>VLOOKUP(续费明细实时[[#This Row],[parent_user_id]],#REF!,27,0)</f>
        <v>#REF!</v>
      </c>
    </row>
    <row r="1015" spans="1:27">
      <c r="A1015" s="1">
        <v>45779</v>
      </c>
      <c r="B1015" t="s">
        <v>2571</v>
      </c>
      <c r="C1015" t="s">
        <v>2572</v>
      </c>
      <c r="D1015" t="s">
        <v>548</v>
      </c>
      <c r="E1015" t="s">
        <v>641</v>
      </c>
      <c r="F1015">
        <v>72</v>
      </c>
      <c r="G1015" t="s">
        <v>1969</v>
      </c>
      <c r="H1015" t="s">
        <v>559</v>
      </c>
      <c r="I1015" t="s">
        <v>1876</v>
      </c>
      <c r="J1015">
        <v>8513</v>
      </c>
      <c r="K1015" t="s">
        <v>193</v>
      </c>
      <c r="L1015" t="s">
        <v>549</v>
      </c>
      <c r="M1015" t="s">
        <v>559</v>
      </c>
      <c r="N1015" t="s">
        <v>469</v>
      </c>
      <c r="O1015" t="s">
        <v>189</v>
      </c>
      <c r="P1015" t="s">
        <v>1877</v>
      </c>
      <c r="Q1015" t="s">
        <v>2573</v>
      </c>
      <c r="R1015" t="s">
        <v>626</v>
      </c>
      <c r="S1015">
        <v>1199</v>
      </c>
      <c r="T1015" t="s">
        <v>1606</v>
      </c>
      <c r="U1015" s="4">
        <v>45779.839861111112</v>
      </c>
      <c r="V1015" t="str">
        <f>IFERROR(VLOOKUP(B1015,#REF!,1,0),"")</f>
        <v/>
      </c>
      <c r="W1015" t="str" cm="1">
        <f t="array" ref="W1015">IFERROR(_xlfn.IFS(AND(V1015="",X1015&lt;&gt;"王园园组",X1015&lt;&gt;"other"),K1015,AND(V1015="",X1015="王园园组"),G1015),"other")</f>
        <v>other</v>
      </c>
      <c r="X1015" t="str" cm="1">
        <f t="array" ref="X1015">IFERROR(_xlfn.IFS(AND(V1015="",IFERROR(VLOOKUP(N1015,#REF!,1,0),1)&lt;&gt;1),N1015,AND(V1015="",I1015="王园园组"),"王园园组"),"other")</f>
        <v>other</v>
      </c>
      <c r="Y1015">
        <f>IFERROR(_xlfn.XLOOKUP(MID(T1015, FIND("#", SUBSTITUTE(T1015, "-", "#", LEN(T1015) - LEN(SUBSTITUTE(T1015, "-", "")))) + 1, LEN(T1015)),#REF!,#REF!),0)</f>
        <v>0</v>
      </c>
      <c r="Z1015">
        <f>MONTH(续费明细实时[[#This Row],[success_time]])</f>
        <v>5</v>
      </c>
      <c r="AA1015" s="8" t="e">
        <f>VLOOKUP(续费明细实时[[#This Row],[parent_user_id]],#REF!,27,0)</f>
        <v>#REF!</v>
      </c>
    </row>
    <row r="1016" spans="1:27">
      <c r="A1016" s="1">
        <v>45799</v>
      </c>
      <c r="B1016" t="s">
        <v>13288</v>
      </c>
      <c r="C1016" t="s">
        <v>13289</v>
      </c>
      <c r="D1016" t="s">
        <v>548</v>
      </c>
      <c r="E1016" t="s">
        <v>1959</v>
      </c>
      <c r="F1016">
        <v>18</v>
      </c>
      <c r="G1016" t="s">
        <v>1939</v>
      </c>
      <c r="H1016" t="s">
        <v>559</v>
      </c>
      <c r="I1016" t="s">
        <v>1876</v>
      </c>
      <c r="J1016">
        <v>4473</v>
      </c>
      <c r="K1016" t="s">
        <v>223</v>
      </c>
      <c r="L1016" t="s">
        <v>549</v>
      </c>
      <c r="M1016" t="s">
        <v>550</v>
      </c>
      <c r="N1016" t="s">
        <v>551</v>
      </c>
      <c r="O1016" t="s">
        <v>145</v>
      </c>
      <c r="P1016" t="s">
        <v>1877</v>
      </c>
      <c r="Q1016" t="s">
        <v>13290</v>
      </c>
      <c r="R1016" t="s">
        <v>626</v>
      </c>
      <c r="S1016">
        <v>630</v>
      </c>
      <c r="T1016" t="s">
        <v>1962</v>
      </c>
      <c r="U1016" s="4">
        <v>45799.841041666667</v>
      </c>
      <c r="V1016" t="str">
        <f>IFERROR(VLOOKUP(B1016,#REF!,1,0),"")</f>
        <v/>
      </c>
      <c r="W1016" t="str" cm="1">
        <f t="array" ref="W1016">IFERROR(_xlfn.IFS(AND(V1016="",X1016&lt;&gt;"王园园组",X1016&lt;&gt;"other"),K1016,AND(V1016="",X1016="王园园组"),G1016),"other")</f>
        <v>other</v>
      </c>
      <c r="X1016" t="str" cm="1">
        <f t="array" ref="X1016">IFERROR(_xlfn.IFS(AND(V1016="",IFERROR(VLOOKUP(N1016,#REF!,1,0),1)&lt;&gt;1),N1016,AND(V1016="",I1016="王园园组"),"王园园组"),"other")</f>
        <v>other</v>
      </c>
      <c r="Y1016">
        <f>IFERROR(_xlfn.XLOOKUP(MID(T1016, FIND("#", SUBSTITUTE(T1016, "-", "#", LEN(T1016) - LEN(SUBSTITUTE(T1016, "-", "")))) + 1, LEN(T1016)),#REF!,#REF!),0)</f>
        <v>0</v>
      </c>
      <c r="Z1016">
        <f>MONTH(续费明细实时[[#This Row],[success_time]])</f>
        <v>5</v>
      </c>
      <c r="AA1016" s="8" t="e">
        <f>VLOOKUP(续费明细实时[[#This Row],[parent_user_id]],#REF!,27,0)</f>
        <v>#REF!</v>
      </c>
    </row>
    <row r="1017" spans="1:27">
      <c r="A1017" s="1">
        <v>45794</v>
      </c>
      <c r="B1017" t="s">
        <v>14099</v>
      </c>
      <c r="C1017" t="s">
        <v>14100</v>
      </c>
      <c r="D1017" t="s">
        <v>1166</v>
      </c>
      <c r="E1017" t="s">
        <v>546</v>
      </c>
      <c r="F1017">
        <v>60</v>
      </c>
      <c r="G1017" t="s">
        <v>1946</v>
      </c>
      <c r="H1017" t="s">
        <v>559</v>
      </c>
      <c r="I1017" t="s">
        <v>1876</v>
      </c>
      <c r="J1017">
        <v>10970</v>
      </c>
      <c r="K1017" t="s">
        <v>232</v>
      </c>
      <c r="L1017" t="s">
        <v>549</v>
      </c>
      <c r="M1017" t="s">
        <v>550</v>
      </c>
      <c r="N1017" t="s">
        <v>551</v>
      </c>
      <c r="O1017" t="s">
        <v>141</v>
      </c>
      <c r="P1017" t="s">
        <v>1877</v>
      </c>
      <c r="Q1017" t="s">
        <v>14101</v>
      </c>
      <c r="R1017" t="s">
        <v>626</v>
      </c>
      <c r="S1017">
        <v>1545</v>
      </c>
      <c r="T1017" t="s">
        <v>1891</v>
      </c>
      <c r="U1017" s="4">
        <v>45794.688877314817</v>
      </c>
      <c r="V1017" t="str">
        <f>IFERROR(VLOOKUP(B1017,#REF!,1,0),"")</f>
        <v/>
      </c>
      <c r="W1017" t="str" cm="1">
        <f t="array" ref="W1017">IFERROR(_xlfn.IFS(AND(V1017="",X1017&lt;&gt;"王园园组",X1017&lt;&gt;"other"),K1017,AND(V1017="",X1017="王园园组"),G1017),"other")</f>
        <v>other</v>
      </c>
      <c r="X1017" t="str" cm="1">
        <f t="array" ref="X1017">IFERROR(_xlfn.IFS(AND(V1017="",IFERROR(VLOOKUP(N1017,#REF!,1,0),1)&lt;&gt;1),N1017,AND(V1017="",I1017="王园园组"),"王园园组"),"other")</f>
        <v>other</v>
      </c>
      <c r="Y1017">
        <f>IFERROR(_xlfn.XLOOKUP(MID(T1017, FIND("#", SUBSTITUTE(T1017, "-", "#", LEN(T1017) - LEN(SUBSTITUTE(T1017, "-", "")))) + 1, LEN(T1017)),#REF!,#REF!),0)</f>
        <v>0</v>
      </c>
      <c r="Z1017">
        <f>MONTH(续费明细实时[[#This Row],[success_time]])</f>
        <v>5</v>
      </c>
      <c r="AA1017" s="8" t="e">
        <f>VLOOKUP(续费明细实时[[#This Row],[parent_user_id]],#REF!,27,0)</f>
        <v>#REF!</v>
      </c>
    </row>
    <row r="1018" spans="1:27">
      <c r="A1018" s="1">
        <v>45804</v>
      </c>
      <c r="B1018" t="s">
        <v>29838</v>
      </c>
      <c r="C1018" t="s">
        <v>29839</v>
      </c>
      <c r="D1018" t="s">
        <v>632</v>
      </c>
      <c r="E1018" t="s">
        <v>546</v>
      </c>
      <c r="F1018">
        <v>240</v>
      </c>
      <c r="G1018" t="s">
        <v>2056</v>
      </c>
      <c r="H1018" t="s">
        <v>559</v>
      </c>
      <c r="I1018" t="s">
        <v>1876</v>
      </c>
      <c r="J1018">
        <v>31950</v>
      </c>
      <c r="K1018" t="s">
        <v>253</v>
      </c>
      <c r="L1018" t="s">
        <v>549</v>
      </c>
      <c r="M1018" t="s">
        <v>550</v>
      </c>
      <c r="N1018" t="s">
        <v>136</v>
      </c>
      <c r="O1018" t="s">
        <v>147</v>
      </c>
      <c r="P1018" t="s">
        <v>1877</v>
      </c>
      <c r="Q1018" t="s">
        <v>29840</v>
      </c>
      <c r="R1018" t="s">
        <v>626</v>
      </c>
      <c r="S1018">
        <v>4500</v>
      </c>
      <c r="T1018" t="s">
        <v>1931</v>
      </c>
      <c r="U1018" s="4">
        <v>45804.274988425925</v>
      </c>
      <c r="V1018" t="str">
        <f>IFERROR(VLOOKUP(B1018,#REF!,1,0),"")</f>
        <v/>
      </c>
      <c r="W1018" t="str" cm="1">
        <f t="array" ref="W1018">IFERROR(_xlfn.IFS(AND(V1018="",X1018&lt;&gt;"王园园组",X1018&lt;&gt;"other"),K1018,AND(V1018="",X1018="王园园组"),G1018),"other")</f>
        <v>other</v>
      </c>
      <c r="X1018" t="str" cm="1">
        <f t="array" ref="X1018">IFERROR(_xlfn.IFS(AND(V1018="",IFERROR(VLOOKUP(N1018,#REF!,1,0),1)&lt;&gt;1),N1018,AND(V1018="",I1018="王园园组"),"王园园组"),"other")</f>
        <v>other</v>
      </c>
      <c r="Y1018">
        <f>IFERROR(_xlfn.XLOOKUP(MID(T1018, FIND("#", SUBSTITUTE(T1018, "-", "#", LEN(T1018) - LEN(SUBSTITUTE(T1018, "-", "")))) + 1, LEN(T1018)),#REF!,#REF!),0)</f>
        <v>0</v>
      </c>
      <c r="Z1018">
        <f>MONTH(续费明细实时[[#This Row],[success_time]])</f>
        <v>5</v>
      </c>
      <c r="AA1018" s="8" t="e">
        <f>VLOOKUP(续费明细实时[[#This Row],[parent_user_id]],#REF!,27,0)</f>
        <v>#REF!</v>
      </c>
    </row>
    <row r="1019" spans="1:27">
      <c r="A1019" s="1">
        <v>45805</v>
      </c>
      <c r="B1019" t="s">
        <v>29841</v>
      </c>
      <c r="C1019" t="s">
        <v>29842</v>
      </c>
      <c r="D1019" t="s">
        <v>548</v>
      </c>
      <c r="E1019" t="s">
        <v>546</v>
      </c>
      <c r="F1019">
        <v>60</v>
      </c>
      <c r="G1019" t="s">
        <v>2005</v>
      </c>
      <c r="H1019" t="s">
        <v>559</v>
      </c>
      <c r="I1019" t="s">
        <v>1876</v>
      </c>
      <c r="J1019">
        <v>10970</v>
      </c>
      <c r="K1019" t="s">
        <v>203</v>
      </c>
      <c r="L1019" t="s">
        <v>549</v>
      </c>
      <c r="M1019" t="s">
        <v>550</v>
      </c>
      <c r="N1019" t="s">
        <v>551</v>
      </c>
      <c r="O1019" t="s">
        <v>149</v>
      </c>
      <c r="P1019" t="s">
        <v>1877</v>
      </c>
      <c r="Q1019" t="s">
        <v>29843</v>
      </c>
      <c r="R1019" t="s">
        <v>626</v>
      </c>
      <c r="S1019">
        <v>1545</v>
      </c>
      <c r="T1019" t="s">
        <v>1891</v>
      </c>
      <c r="U1019" s="4">
        <v>45805.340011574073</v>
      </c>
      <c r="V1019" t="str">
        <f>IFERROR(VLOOKUP(B1019,#REF!,1,0),"")</f>
        <v/>
      </c>
      <c r="W1019" t="str" cm="1">
        <f t="array" ref="W1019">IFERROR(_xlfn.IFS(AND(V1019="",X1019&lt;&gt;"王园园组",X1019&lt;&gt;"other"),K1019,AND(V1019="",X1019="王园园组"),G1019),"other")</f>
        <v>other</v>
      </c>
      <c r="X1019" t="str" cm="1">
        <f t="array" ref="X1019">IFERROR(_xlfn.IFS(AND(V1019="",IFERROR(VLOOKUP(N1019,#REF!,1,0),1)&lt;&gt;1),N1019,AND(V1019="",I1019="王园园组"),"王园园组"),"other")</f>
        <v>other</v>
      </c>
      <c r="Y1019">
        <f>IFERROR(_xlfn.XLOOKUP(MID(T1019, FIND("#", SUBSTITUTE(T1019, "-", "#", LEN(T1019) - LEN(SUBSTITUTE(T1019, "-", "")))) + 1, LEN(T1019)),#REF!,#REF!),0)</f>
        <v>0</v>
      </c>
      <c r="Z1019">
        <f>MONTH(续费明细实时[[#This Row],[success_time]])</f>
        <v>5</v>
      </c>
      <c r="AA1019" s="8" t="e">
        <f>VLOOKUP(续费明细实时[[#This Row],[parent_user_id]],#REF!,27,0)</f>
        <v>#REF!</v>
      </c>
    </row>
    <row r="1020" spans="1:27">
      <c r="A1020" s="1">
        <v>45793</v>
      </c>
      <c r="B1020" t="s">
        <v>13273</v>
      </c>
      <c r="C1020" t="s">
        <v>13274</v>
      </c>
      <c r="D1020" t="s">
        <v>548</v>
      </c>
      <c r="E1020" t="s">
        <v>546</v>
      </c>
      <c r="F1020">
        <v>120</v>
      </c>
      <c r="G1020" t="s">
        <v>2139</v>
      </c>
      <c r="H1020" t="s">
        <v>559</v>
      </c>
      <c r="I1020" t="s">
        <v>1876</v>
      </c>
      <c r="J1020">
        <v>17750</v>
      </c>
      <c r="K1020" t="s">
        <v>202</v>
      </c>
      <c r="L1020" t="s">
        <v>549</v>
      </c>
      <c r="M1020" t="s">
        <v>550</v>
      </c>
      <c r="N1020" t="s">
        <v>551</v>
      </c>
      <c r="O1020" t="s">
        <v>149</v>
      </c>
      <c r="P1020" t="s">
        <v>1877</v>
      </c>
      <c r="Q1020" t="s">
        <v>13275</v>
      </c>
      <c r="R1020" t="s">
        <v>626</v>
      </c>
      <c r="S1020">
        <v>2500</v>
      </c>
      <c r="T1020" t="s">
        <v>1896</v>
      </c>
      <c r="U1020" s="4">
        <v>45793.90284722222</v>
      </c>
      <c r="V1020" t="str">
        <f>IFERROR(VLOOKUP(B1020,#REF!,1,0),"")</f>
        <v/>
      </c>
      <c r="W1020" t="str" cm="1">
        <f t="array" ref="W1020">IFERROR(_xlfn.IFS(AND(V1020="",X1020&lt;&gt;"王园园组",X1020&lt;&gt;"other"),K1020,AND(V1020="",X1020="王园园组"),G1020),"other")</f>
        <v>other</v>
      </c>
      <c r="X1020" t="str" cm="1">
        <f t="array" ref="X1020">IFERROR(_xlfn.IFS(AND(V1020="",IFERROR(VLOOKUP(N1020,#REF!,1,0),1)&lt;&gt;1),N1020,AND(V1020="",I1020="王园园组"),"王园园组"),"other")</f>
        <v>other</v>
      </c>
      <c r="Y1020">
        <f>IFERROR(_xlfn.XLOOKUP(MID(T1020, FIND("#", SUBSTITUTE(T1020, "-", "#", LEN(T1020) - LEN(SUBSTITUTE(T1020, "-", "")))) + 1, LEN(T1020)),#REF!,#REF!),0)</f>
        <v>0</v>
      </c>
      <c r="Z1020">
        <f>MONTH(续费明细实时[[#This Row],[success_time]])</f>
        <v>5</v>
      </c>
      <c r="AA1020" s="8" t="e">
        <f>VLOOKUP(续费明细实时[[#This Row],[parent_user_id]],#REF!,27,0)</f>
        <v>#REF!</v>
      </c>
    </row>
    <row r="1021" spans="1:27">
      <c r="A1021" s="1">
        <v>45803</v>
      </c>
      <c r="B1021" t="s">
        <v>29844</v>
      </c>
      <c r="C1021" t="s">
        <v>29845</v>
      </c>
      <c r="D1021" t="s">
        <v>695</v>
      </c>
      <c r="E1021" t="s">
        <v>1102</v>
      </c>
      <c r="F1021">
        <v>72</v>
      </c>
      <c r="G1021" t="s">
        <v>363</v>
      </c>
      <c r="H1021" t="s">
        <v>559</v>
      </c>
      <c r="I1021" t="s">
        <v>163</v>
      </c>
      <c r="J1021">
        <v>5964</v>
      </c>
      <c r="K1021" t="s">
        <v>363</v>
      </c>
      <c r="L1021" t="s">
        <v>549</v>
      </c>
      <c r="M1021" t="s">
        <v>559</v>
      </c>
      <c r="N1021" t="s">
        <v>163</v>
      </c>
      <c r="O1021" t="s">
        <v>473</v>
      </c>
      <c r="P1021" t="s">
        <v>1877</v>
      </c>
      <c r="Q1021" t="s">
        <v>29846</v>
      </c>
      <c r="R1021" t="s">
        <v>626</v>
      </c>
      <c r="S1021">
        <v>840</v>
      </c>
      <c r="T1021" t="s">
        <v>1373</v>
      </c>
      <c r="U1021" s="4">
        <v>45803.709976851853</v>
      </c>
      <c r="V1021" t="str">
        <f>IFERROR(VLOOKUP(B1021,#REF!,1,0),"")</f>
        <v/>
      </c>
      <c r="W1021" t="str" cm="1">
        <f t="array" ref="W1021">IFERROR(_xlfn.IFS(AND(V1021="",X1021&lt;&gt;"王园园组",X1021&lt;&gt;"other"),K1021,AND(V1021="",X1021="王园园组"),G1021),"other")</f>
        <v>other</v>
      </c>
      <c r="X1021" t="str" cm="1">
        <f t="array" ref="X1021">IFERROR(_xlfn.IFS(AND(V1021="",IFERROR(VLOOKUP(N1021,#REF!,1,0),1)&lt;&gt;1),N1021,AND(V1021="",I1021="王园园组"),"王园园组"),"other")</f>
        <v>other</v>
      </c>
      <c r="Y1021">
        <f>IFERROR(_xlfn.XLOOKUP(MID(T1021, FIND("#", SUBSTITUTE(T1021, "-", "#", LEN(T1021) - LEN(SUBSTITUTE(T1021, "-", "")))) + 1, LEN(T1021)),#REF!,#REF!),0)</f>
        <v>0</v>
      </c>
      <c r="Z1021">
        <f>MONTH(续费明细实时[[#This Row],[success_time]])</f>
        <v>5</v>
      </c>
      <c r="AA1021" s="8" t="e">
        <f>VLOOKUP(续费明细实时[[#This Row],[parent_user_id]],#REF!,27,0)</f>
        <v>#REF!</v>
      </c>
    </row>
    <row r="1022" spans="1:27">
      <c r="A1022" s="1">
        <v>45796</v>
      </c>
      <c r="B1022" t="s">
        <v>14109</v>
      </c>
      <c r="C1022" t="s">
        <v>14110</v>
      </c>
      <c r="D1022" t="s">
        <v>548</v>
      </c>
      <c r="E1022" t="s">
        <v>546</v>
      </c>
      <c r="F1022">
        <v>120</v>
      </c>
      <c r="G1022" t="s">
        <v>1883</v>
      </c>
      <c r="H1022" t="s">
        <v>559</v>
      </c>
      <c r="I1022" t="s">
        <v>1876</v>
      </c>
      <c r="J1022">
        <v>17750</v>
      </c>
      <c r="K1022" t="s">
        <v>244</v>
      </c>
      <c r="L1022" t="s">
        <v>549</v>
      </c>
      <c r="M1022" t="s">
        <v>550</v>
      </c>
      <c r="N1022" t="s">
        <v>551</v>
      </c>
      <c r="O1022" t="s">
        <v>242</v>
      </c>
      <c r="P1022" t="s">
        <v>1877</v>
      </c>
      <c r="Q1022" t="s">
        <v>14111</v>
      </c>
      <c r="R1022" t="s">
        <v>626</v>
      </c>
      <c r="S1022">
        <v>2500</v>
      </c>
      <c r="T1022" t="s">
        <v>1896</v>
      </c>
      <c r="U1022" s="4">
        <v>45796.472708333335</v>
      </c>
      <c r="V1022" t="str">
        <f>IFERROR(VLOOKUP(B1022,#REF!,1,0),"")</f>
        <v/>
      </c>
      <c r="W1022" t="str" cm="1">
        <f t="array" ref="W1022">IFERROR(_xlfn.IFS(AND(V1022="",X1022&lt;&gt;"王园园组",X1022&lt;&gt;"other"),K1022,AND(V1022="",X1022="王园园组"),G1022),"other")</f>
        <v>other</v>
      </c>
      <c r="X1022" t="str" cm="1">
        <f t="array" ref="X1022">IFERROR(_xlfn.IFS(AND(V1022="",IFERROR(VLOOKUP(N1022,#REF!,1,0),1)&lt;&gt;1),N1022,AND(V1022="",I1022="王园园组"),"王园园组"),"other")</f>
        <v>other</v>
      </c>
      <c r="Y1022">
        <f>IFERROR(_xlfn.XLOOKUP(MID(T1022, FIND("#", SUBSTITUTE(T1022, "-", "#", LEN(T1022) - LEN(SUBSTITUTE(T1022, "-", "")))) + 1, LEN(T1022)),#REF!,#REF!),0)</f>
        <v>0</v>
      </c>
      <c r="Z1022">
        <f>MONTH(续费明细实时[[#This Row],[success_time]])</f>
        <v>5</v>
      </c>
      <c r="AA1022" s="8" t="e">
        <f>VLOOKUP(续费明细实时[[#This Row],[parent_user_id]],#REF!,27,0)</f>
        <v>#REF!</v>
      </c>
    </row>
    <row r="1023" spans="1:27">
      <c r="A1023" s="1">
        <v>45794</v>
      </c>
      <c r="B1023" t="s">
        <v>14508</v>
      </c>
      <c r="C1023" t="s">
        <v>14509</v>
      </c>
      <c r="D1023" t="s">
        <v>548</v>
      </c>
      <c r="E1023" t="s">
        <v>546</v>
      </c>
      <c r="F1023">
        <v>360</v>
      </c>
      <c r="G1023" t="s">
        <v>1969</v>
      </c>
      <c r="H1023" t="s">
        <v>559</v>
      </c>
      <c r="I1023" t="s">
        <v>1876</v>
      </c>
      <c r="J1023">
        <v>46150</v>
      </c>
      <c r="K1023" t="s">
        <v>220</v>
      </c>
      <c r="L1023" t="s">
        <v>549</v>
      </c>
      <c r="M1023" t="s">
        <v>550</v>
      </c>
      <c r="N1023" t="s">
        <v>551</v>
      </c>
      <c r="O1023" t="s">
        <v>145</v>
      </c>
      <c r="P1023" t="s">
        <v>1877</v>
      </c>
      <c r="Q1023" t="s">
        <v>14510</v>
      </c>
      <c r="R1023" t="s">
        <v>626</v>
      </c>
      <c r="S1023">
        <v>6500</v>
      </c>
      <c r="T1023" t="s">
        <v>2193</v>
      </c>
      <c r="U1023" s="4">
        <v>45794.50818287037</v>
      </c>
      <c r="V1023" t="str">
        <f>IFERROR(VLOOKUP(B1023,#REF!,1,0),"")</f>
        <v/>
      </c>
      <c r="W1023" t="str" cm="1">
        <f t="array" ref="W1023">IFERROR(_xlfn.IFS(AND(V1023="",X1023&lt;&gt;"王园园组",X1023&lt;&gt;"other"),K1023,AND(V1023="",X1023="王园园组"),G1023),"other")</f>
        <v>other</v>
      </c>
      <c r="X1023" t="str" cm="1">
        <f t="array" ref="X1023">IFERROR(_xlfn.IFS(AND(V1023="",IFERROR(VLOOKUP(N1023,#REF!,1,0),1)&lt;&gt;1),N1023,AND(V1023="",I1023="王园园组"),"王园园组"),"other")</f>
        <v>other</v>
      </c>
      <c r="Y1023">
        <f>IFERROR(_xlfn.XLOOKUP(MID(T1023, FIND("#", SUBSTITUTE(T1023, "-", "#", LEN(T1023) - LEN(SUBSTITUTE(T1023, "-", "")))) + 1, LEN(T1023)),#REF!,#REF!),0)</f>
        <v>0</v>
      </c>
      <c r="Z1023">
        <f>MONTH(续费明细实时[[#This Row],[success_time]])</f>
        <v>5</v>
      </c>
      <c r="AA1023" s="8" t="e">
        <f>VLOOKUP(续费明细实时[[#This Row],[parent_user_id]],#REF!,27,0)</f>
        <v>#REF!</v>
      </c>
    </row>
    <row r="1024" spans="1:27" hidden="1">
      <c r="A1024" s="1">
        <v>45803</v>
      </c>
      <c r="B1024" t="s">
        <v>29847</v>
      </c>
      <c r="C1024" t="s">
        <v>29848</v>
      </c>
      <c r="D1024" t="s">
        <v>961</v>
      </c>
      <c r="E1024" t="s">
        <v>1102</v>
      </c>
      <c r="F1024">
        <v>180</v>
      </c>
      <c r="G1024" t="s">
        <v>346</v>
      </c>
      <c r="H1024" t="s">
        <v>559</v>
      </c>
      <c r="I1024" t="s">
        <v>163</v>
      </c>
      <c r="J1024">
        <v>15118</v>
      </c>
      <c r="K1024" t="s">
        <v>626</v>
      </c>
      <c r="L1024" t="s">
        <v>649</v>
      </c>
      <c r="M1024" t="s">
        <v>649</v>
      </c>
      <c r="N1024" t="s">
        <v>649</v>
      </c>
      <c r="O1024" t="s">
        <v>649</v>
      </c>
      <c r="P1024" t="s">
        <v>1877</v>
      </c>
      <c r="Q1024" t="s">
        <v>29849</v>
      </c>
      <c r="R1024" t="s">
        <v>626</v>
      </c>
      <c r="S1024">
        <v>2129.251933</v>
      </c>
      <c r="T1024" t="s">
        <v>13028</v>
      </c>
      <c r="U1024" s="4">
        <v>45803.372835648152</v>
      </c>
      <c r="V1024" t="str">
        <f>IFERROR(VLOOKUP(B1024,#REF!,1,0),"")</f>
        <v/>
      </c>
      <c r="W1024" t="str" cm="1">
        <f t="array" ref="W1024">IFERROR(_xlfn.IFS(AND(V1024="",X1024&lt;&gt;"王园园组",X1024&lt;&gt;"other"),K1024,AND(V1024="",X1024="王园园组"),G1024),"other")</f>
        <v>other</v>
      </c>
      <c r="X1024" t="str" cm="1">
        <f t="array" ref="X1024">IFERROR(_xlfn.IFS(AND(V1024="",IFERROR(VLOOKUP(N1024,#REF!,1,0),1)&lt;&gt;1),N1024,AND(V1024="",I1024="王园园组"),"王园园组"),"other")</f>
        <v>other</v>
      </c>
      <c r="Y1024">
        <f>IFERROR(_xlfn.XLOOKUP(MID(T1024, FIND("#", SUBSTITUTE(T1024, "-", "#", LEN(T1024) - LEN(SUBSTITUTE(T1024, "-", "")))) + 1, LEN(T1024)),#REF!,#REF!),0)</f>
        <v>0</v>
      </c>
      <c r="Z1024">
        <f>MONTH(续费明细实时[[#This Row],[success_time]])</f>
        <v>5</v>
      </c>
      <c r="AA1024" s="8" t="e">
        <f>VLOOKUP(续费明细实时[[#This Row],[parent_user_id]],#REF!,27,0)</f>
        <v>#REF!</v>
      </c>
    </row>
    <row r="1025" spans="1:27">
      <c r="A1025" s="1">
        <v>45790</v>
      </c>
      <c r="B1025" t="s">
        <v>14328</v>
      </c>
      <c r="C1025" t="s">
        <v>14329</v>
      </c>
      <c r="D1025" t="s">
        <v>548</v>
      </c>
      <c r="E1025" t="s">
        <v>546</v>
      </c>
      <c r="F1025">
        <v>240</v>
      </c>
      <c r="G1025" t="s">
        <v>2005</v>
      </c>
      <c r="H1025" t="s">
        <v>559</v>
      </c>
      <c r="I1025" t="s">
        <v>1876</v>
      </c>
      <c r="J1025">
        <v>31950</v>
      </c>
      <c r="K1025" t="s">
        <v>183</v>
      </c>
      <c r="L1025" t="s">
        <v>549</v>
      </c>
      <c r="M1025" t="s">
        <v>559</v>
      </c>
      <c r="N1025" t="s">
        <v>469</v>
      </c>
      <c r="O1025" t="s">
        <v>180</v>
      </c>
      <c r="P1025" t="s">
        <v>1877</v>
      </c>
      <c r="Q1025" t="s">
        <v>14330</v>
      </c>
      <c r="R1025" t="s">
        <v>626</v>
      </c>
      <c r="S1025">
        <v>4500</v>
      </c>
      <c r="T1025" t="s">
        <v>1931</v>
      </c>
      <c r="U1025" s="4">
        <v>45790.27306712963</v>
      </c>
      <c r="V1025" t="str">
        <f>IFERROR(VLOOKUP(B1025,#REF!,1,0),"")</f>
        <v/>
      </c>
      <c r="W1025" t="str" cm="1">
        <f t="array" ref="W1025">IFERROR(_xlfn.IFS(AND(V1025="",X1025&lt;&gt;"王园园组",X1025&lt;&gt;"other"),K1025,AND(V1025="",X1025="王园园组"),G1025),"other")</f>
        <v>other</v>
      </c>
      <c r="X1025" t="str" cm="1">
        <f t="array" ref="X1025">IFERROR(_xlfn.IFS(AND(V1025="",IFERROR(VLOOKUP(N1025,#REF!,1,0),1)&lt;&gt;1),N1025,AND(V1025="",I1025="王园园组"),"王园园组"),"other")</f>
        <v>other</v>
      </c>
      <c r="Y1025">
        <f>IFERROR(_xlfn.XLOOKUP(MID(T1025, FIND("#", SUBSTITUTE(T1025, "-", "#", LEN(T1025) - LEN(SUBSTITUTE(T1025, "-", "")))) + 1, LEN(T1025)),#REF!,#REF!),0)</f>
        <v>0</v>
      </c>
      <c r="Z1025">
        <f>MONTH(续费明细实时[[#This Row],[success_time]])</f>
        <v>5</v>
      </c>
      <c r="AA1025" s="8" t="e">
        <f>VLOOKUP(续费明细实时[[#This Row],[parent_user_id]],#REF!,27,0)</f>
        <v>#REF!</v>
      </c>
    </row>
    <row r="1026" spans="1:27">
      <c r="A1026" s="1">
        <v>45789</v>
      </c>
      <c r="B1026" t="s">
        <v>11186</v>
      </c>
      <c r="C1026" t="s">
        <v>11187</v>
      </c>
      <c r="D1026" t="s">
        <v>548</v>
      </c>
      <c r="E1026" t="s">
        <v>546</v>
      </c>
      <c r="F1026">
        <v>120</v>
      </c>
      <c r="G1026" t="s">
        <v>2056</v>
      </c>
      <c r="H1026" t="s">
        <v>559</v>
      </c>
      <c r="I1026" t="s">
        <v>1876</v>
      </c>
      <c r="J1026">
        <v>17750</v>
      </c>
      <c r="K1026" t="s">
        <v>272</v>
      </c>
      <c r="L1026" t="s">
        <v>549</v>
      </c>
      <c r="M1026" t="s">
        <v>550</v>
      </c>
      <c r="N1026" t="s">
        <v>136</v>
      </c>
      <c r="O1026" t="s">
        <v>139</v>
      </c>
      <c r="P1026" t="s">
        <v>1877</v>
      </c>
      <c r="Q1026" t="s">
        <v>11188</v>
      </c>
      <c r="R1026" t="s">
        <v>626</v>
      </c>
      <c r="S1026">
        <v>2500</v>
      </c>
      <c r="T1026" t="s">
        <v>1896</v>
      </c>
      <c r="U1026" s="4">
        <v>45789.574259259258</v>
      </c>
      <c r="V1026" t="str">
        <f>IFERROR(VLOOKUP(B1026,#REF!,1,0),"")</f>
        <v/>
      </c>
      <c r="W1026" t="str" cm="1">
        <f t="array" ref="W1026">IFERROR(_xlfn.IFS(AND(V1026="",X1026&lt;&gt;"王园园组",X1026&lt;&gt;"other"),K1026,AND(V1026="",X1026="王园园组"),G1026),"other")</f>
        <v>other</v>
      </c>
      <c r="X1026" t="str" cm="1">
        <f t="array" ref="X1026">IFERROR(_xlfn.IFS(AND(V1026="",IFERROR(VLOOKUP(N1026,#REF!,1,0),1)&lt;&gt;1),N1026,AND(V1026="",I1026="王园园组"),"王园园组"),"other")</f>
        <v>other</v>
      </c>
      <c r="Y1026">
        <f>IFERROR(_xlfn.XLOOKUP(MID(T1026, FIND("#", SUBSTITUTE(T1026, "-", "#", LEN(T1026) - LEN(SUBSTITUTE(T1026, "-", "")))) + 1, LEN(T1026)),#REF!,#REF!),0)</f>
        <v>0</v>
      </c>
      <c r="Z1026">
        <f>MONTH(续费明细实时[[#This Row],[success_time]])</f>
        <v>5</v>
      </c>
      <c r="AA1026" s="8" t="e">
        <f>VLOOKUP(续费明细实时[[#This Row],[parent_user_id]],#REF!,27,0)</f>
        <v>#REF!</v>
      </c>
    </row>
    <row r="1027" spans="1:27">
      <c r="A1027" s="1">
        <v>45786</v>
      </c>
      <c r="B1027" t="s">
        <v>2154</v>
      </c>
      <c r="C1027" t="s">
        <v>2155</v>
      </c>
      <c r="D1027" t="s">
        <v>902</v>
      </c>
      <c r="E1027" t="s">
        <v>546</v>
      </c>
      <c r="F1027">
        <v>60</v>
      </c>
      <c r="G1027" t="s">
        <v>1917</v>
      </c>
      <c r="H1027" t="s">
        <v>559</v>
      </c>
      <c r="I1027" t="s">
        <v>1876</v>
      </c>
      <c r="J1027">
        <v>10650</v>
      </c>
      <c r="K1027" t="s">
        <v>300</v>
      </c>
      <c r="L1027" t="s">
        <v>549</v>
      </c>
      <c r="M1027" t="s">
        <v>550</v>
      </c>
      <c r="N1027" t="s">
        <v>136</v>
      </c>
      <c r="O1027" t="s">
        <v>143</v>
      </c>
      <c r="P1027" t="s">
        <v>1877</v>
      </c>
      <c r="Q1027" t="s">
        <v>2156</v>
      </c>
      <c r="R1027" t="s">
        <v>626</v>
      </c>
      <c r="S1027">
        <v>1500</v>
      </c>
      <c r="T1027" t="s">
        <v>1891</v>
      </c>
      <c r="U1027" s="4">
        <v>45786.710173611114</v>
      </c>
      <c r="V1027" t="str">
        <f>IFERROR(VLOOKUP(B1027,#REF!,1,0),"")</f>
        <v/>
      </c>
      <c r="W1027" t="str" cm="1">
        <f t="array" ref="W1027">IFERROR(_xlfn.IFS(AND(V1027="",X1027&lt;&gt;"王园园组",X1027&lt;&gt;"other"),K1027,AND(V1027="",X1027="王园园组"),G1027),"other")</f>
        <v>other</v>
      </c>
      <c r="X1027" t="str" cm="1">
        <f t="array" ref="X1027">IFERROR(_xlfn.IFS(AND(V1027="",IFERROR(VLOOKUP(N1027,#REF!,1,0),1)&lt;&gt;1),N1027,AND(V1027="",I1027="王园园组"),"王园园组"),"other")</f>
        <v>other</v>
      </c>
      <c r="Y1027">
        <f>IFERROR(_xlfn.XLOOKUP(MID(T1027, FIND("#", SUBSTITUTE(T1027, "-", "#", LEN(T1027) - LEN(SUBSTITUTE(T1027, "-", "")))) + 1, LEN(T1027)),#REF!,#REF!),0)</f>
        <v>0</v>
      </c>
      <c r="Z1027">
        <f>MONTH(续费明细实时[[#This Row],[success_time]])</f>
        <v>5</v>
      </c>
      <c r="AA1027" s="8" t="e">
        <f>VLOOKUP(续费明细实时[[#This Row],[parent_user_id]],#REF!,27,0)</f>
        <v>#REF!</v>
      </c>
    </row>
    <row r="1028" spans="1:27">
      <c r="A1028" s="1">
        <v>45797</v>
      </c>
      <c r="B1028" t="s">
        <v>14523</v>
      </c>
      <c r="C1028" t="s">
        <v>14524</v>
      </c>
      <c r="D1028" t="s">
        <v>610</v>
      </c>
      <c r="E1028" t="s">
        <v>546</v>
      </c>
      <c r="F1028">
        <v>120</v>
      </c>
      <c r="G1028" t="s">
        <v>2079</v>
      </c>
      <c r="H1028" t="s">
        <v>559</v>
      </c>
      <c r="I1028" t="s">
        <v>1876</v>
      </c>
      <c r="J1028">
        <v>17750</v>
      </c>
      <c r="K1028" t="s">
        <v>265</v>
      </c>
      <c r="L1028" t="s">
        <v>549</v>
      </c>
      <c r="M1028" t="s">
        <v>550</v>
      </c>
      <c r="N1028" t="s">
        <v>136</v>
      </c>
      <c r="O1028" t="s">
        <v>264</v>
      </c>
      <c r="P1028" t="s">
        <v>1877</v>
      </c>
      <c r="Q1028" t="s">
        <v>14525</v>
      </c>
      <c r="R1028" t="s">
        <v>626</v>
      </c>
      <c r="S1028">
        <v>2500</v>
      </c>
      <c r="T1028" t="s">
        <v>1896</v>
      </c>
      <c r="U1028" s="4">
        <v>45797.974062499998</v>
      </c>
      <c r="V1028" t="str">
        <f>IFERROR(VLOOKUP(B1028,#REF!,1,0),"")</f>
        <v/>
      </c>
      <c r="W1028" t="str" cm="1">
        <f t="array" ref="W1028">IFERROR(_xlfn.IFS(AND(V1028="",X1028&lt;&gt;"王园园组",X1028&lt;&gt;"other"),K1028,AND(V1028="",X1028="王园园组"),G1028),"other")</f>
        <v>other</v>
      </c>
      <c r="X1028" t="str" cm="1">
        <f t="array" ref="X1028">IFERROR(_xlfn.IFS(AND(V1028="",IFERROR(VLOOKUP(N1028,#REF!,1,0),1)&lt;&gt;1),N1028,AND(V1028="",I1028="王园园组"),"王园园组"),"other")</f>
        <v>other</v>
      </c>
      <c r="Y1028">
        <f>IFERROR(_xlfn.XLOOKUP(MID(T1028, FIND("#", SUBSTITUTE(T1028, "-", "#", LEN(T1028) - LEN(SUBSTITUTE(T1028, "-", "")))) + 1, LEN(T1028)),#REF!,#REF!),0)</f>
        <v>0</v>
      </c>
      <c r="Z1028">
        <f>MONTH(续费明细实时[[#This Row],[success_time]])</f>
        <v>5</v>
      </c>
      <c r="AA1028" s="8" t="e">
        <f>VLOOKUP(续费明细实时[[#This Row],[parent_user_id]],#REF!,27,0)</f>
        <v>#REF!</v>
      </c>
    </row>
    <row r="1029" spans="1:27">
      <c r="A1029" s="1">
        <v>45803</v>
      </c>
      <c r="B1029" t="s">
        <v>14335</v>
      </c>
      <c r="C1029" t="s">
        <v>14336</v>
      </c>
      <c r="D1029" t="s">
        <v>632</v>
      </c>
      <c r="E1029" t="s">
        <v>546</v>
      </c>
      <c r="F1029">
        <v>240</v>
      </c>
      <c r="G1029" t="s">
        <v>1978</v>
      </c>
      <c r="H1029" t="s">
        <v>559</v>
      </c>
      <c r="I1029" t="s">
        <v>1876</v>
      </c>
      <c r="J1029">
        <v>31950</v>
      </c>
      <c r="K1029" t="s">
        <v>186</v>
      </c>
      <c r="L1029" t="s">
        <v>549</v>
      </c>
      <c r="M1029" t="s">
        <v>559</v>
      </c>
      <c r="N1029" t="s">
        <v>469</v>
      </c>
      <c r="O1029" t="s">
        <v>180</v>
      </c>
      <c r="P1029" t="s">
        <v>1877</v>
      </c>
      <c r="Q1029" t="s">
        <v>28714</v>
      </c>
      <c r="R1029" t="s">
        <v>626</v>
      </c>
      <c r="S1029">
        <v>4500</v>
      </c>
      <c r="T1029" t="s">
        <v>1931</v>
      </c>
      <c r="U1029" s="4">
        <v>45803.464502314811</v>
      </c>
      <c r="V1029" t="str">
        <f>IFERROR(VLOOKUP(B1029,#REF!,1,0),"")</f>
        <v/>
      </c>
      <c r="W1029" t="str" cm="1">
        <f t="array" ref="W1029">IFERROR(_xlfn.IFS(AND(V1029="",X1029&lt;&gt;"王园园组",X1029&lt;&gt;"other"),K1029,AND(V1029="",X1029="王园园组"),G1029),"other")</f>
        <v>other</v>
      </c>
      <c r="X1029" t="str" cm="1">
        <f t="array" ref="X1029">IFERROR(_xlfn.IFS(AND(V1029="",IFERROR(VLOOKUP(N1029,#REF!,1,0),1)&lt;&gt;1),N1029,AND(V1029="",I1029="王园园组"),"王园园组"),"other")</f>
        <v>other</v>
      </c>
      <c r="Y1029">
        <f>IFERROR(_xlfn.XLOOKUP(MID(T1029, FIND("#", SUBSTITUTE(T1029, "-", "#", LEN(T1029) - LEN(SUBSTITUTE(T1029, "-", "")))) + 1, LEN(T1029)),#REF!,#REF!),0)</f>
        <v>0</v>
      </c>
      <c r="Z1029">
        <f>MONTH(续费明细实时[[#This Row],[success_time]])</f>
        <v>5</v>
      </c>
      <c r="AA1029" s="8" t="e">
        <f>VLOOKUP(续费明细实时[[#This Row],[parent_user_id]],#REF!,27,0)</f>
        <v>#REF!</v>
      </c>
    </row>
    <row r="1030" spans="1:27">
      <c r="A1030" s="1">
        <v>45795</v>
      </c>
      <c r="B1030" t="s">
        <v>14340</v>
      </c>
      <c r="C1030" t="s">
        <v>14341</v>
      </c>
      <c r="D1030" t="s">
        <v>558</v>
      </c>
      <c r="E1030" t="s">
        <v>1959</v>
      </c>
      <c r="F1030">
        <v>24</v>
      </c>
      <c r="G1030" t="s">
        <v>334</v>
      </c>
      <c r="H1030" t="s">
        <v>559</v>
      </c>
      <c r="I1030" t="s">
        <v>504</v>
      </c>
      <c r="J1030">
        <v>6083</v>
      </c>
      <c r="K1030" t="s">
        <v>334</v>
      </c>
      <c r="L1030" t="s">
        <v>549</v>
      </c>
      <c r="M1030" t="s">
        <v>559</v>
      </c>
      <c r="N1030" t="s">
        <v>504</v>
      </c>
      <c r="O1030" t="s">
        <v>325</v>
      </c>
      <c r="P1030" t="s">
        <v>1877</v>
      </c>
      <c r="Q1030" t="s">
        <v>14342</v>
      </c>
      <c r="R1030" t="s">
        <v>626</v>
      </c>
      <c r="S1030">
        <v>856.82234400000004</v>
      </c>
      <c r="T1030" t="s">
        <v>2201</v>
      </c>
      <c r="U1030" s="4">
        <v>45795.669050925928</v>
      </c>
      <c r="V1030" t="str">
        <f>IFERROR(VLOOKUP(B1030,#REF!,1,0),"")</f>
        <v/>
      </c>
      <c r="W1030" t="str" cm="1">
        <f t="array" ref="W1030">IFERROR(_xlfn.IFS(AND(V1030="",X1030&lt;&gt;"王园园组",X1030&lt;&gt;"other"),K1030,AND(V1030="",X1030="王园园组"),G1030),"other")</f>
        <v>other</v>
      </c>
      <c r="X1030" t="str" cm="1">
        <f t="array" ref="X1030">IFERROR(_xlfn.IFS(AND(V1030="",IFERROR(VLOOKUP(N1030,#REF!,1,0),1)&lt;&gt;1),N1030,AND(V1030="",I1030="王园园组"),"王园园组"),"other")</f>
        <v>other</v>
      </c>
      <c r="Y1030">
        <f>IFERROR(_xlfn.XLOOKUP(MID(T1030, FIND("#", SUBSTITUTE(T1030, "-", "#", LEN(T1030) - LEN(SUBSTITUTE(T1030, "-", "")))) + 1, LEN(T1030)),#REF!,#REF!),0)</f>
        <v>0</v>
      </c>
      <c r="Z1030">
        <f>MONTH(续费明细实时[[#This Row],[success_time]])</f>
        <v>5</v>
      </c>
      <c r="AA1030" s="8" t="e">
        <f>VLOOKUP(续费明细实时[[#This Row],[parent_user_id]],#REF!,27,0)</f>
        <v>#REF!</v>
      </c>
    </row>
    <row r="1031" spans="1:27">
      <c r="A1031" s="1">
        <v>45788</v>
      </c>
      <c r="B1031" t="s">
        <v>8941</v>
      </c>
      <c r="C1031" t="s">
        <v>8942</v>
      </c>
      <c r="D1031" t="s">
        <v>548</v>
      </c>
      <c r="E1031" t="s">
        <v>546</v>
      </c>
      <c r="F1031">
        <v>60</v>
      </c>
      <c r="G1031" t="s">
        <v>1909</v>
      </c>
      <c r="H1031" t="s">
        <v>559</v>
      </c>
      <c r="I1031" t="s">
        <v>1876</v>
      </c>
      <c r="J1031">
        <v>10970</v>
      </c>
      <c r="K1031" t="s">
        <v>3366</v>
      </c>
      <c r="L1031" t="s">
        <v>549</v>
      </c>
      <c r="M1031" t="s">
        <v>550</v>
      </c>
      <c r="N1031" t="s">
        <v>616</v>
      </c>
      <c r="O1031" t="s">
        <v>649</v>
      </c>
      <c r="P1031" t="s">
        <v>1877</v>
      </c>
      <c r="Q1031" t="s">
        <v>8943</v>
      </c>
      <c r="R1031" t="s">
        <v>626</v>
      </c>
      <c r="S1031">
        <v>1545</v>
      </c>
      <c r="T1031" t="s">
        <v>1891</v>
      </c>
      <c r="U1031" s="4">
        <v>45788.230300925927</v>
      </c>
      <c r="V1031" t="str">
        <f>IFERROR(VLOOKUP(B1031,#REF!,1,0),"")</f>
        <v/>
      </c>
      <c r="W1031" t="str" cm="1">
        <f t="array" ref="W1031">IFERROR(_xlfn.IFS(AND(V1031="",X1031&lt;&gt;"王园园组",X1031&lt;&gt;"other"),K1031,AND(V1031="",X1031="王园园组"),G1031),"other")</f>
        <v>other</v>
      </c>
      <c r="X1031" t="str" cm="1">
        <f t="array" ref="X1031">IFERROR(_xlfn.IFS(AND(V1031="",IFERROR(VLOOKUP(N1031,#REF!,1,0),1)&lt;&gt;1),N1031,AND(V1031="",I1031="王园园组"),"王园园组"),"other")</f>
        <v>other</v>
      </c>
      <c r="Y1031">
        <f>IFERROR(_xlfn.XLOOKUP(MID(T1031, FIND("#", SUBSTITUTE(T1031, "-", "#", LEN(T1031) - LEN(SUBSTITUTE(T1031, "-", "")))) + 1, LEN(T1031)),#REF!,#REF!),0)</f>
        <v>0</v>
      </c>
      <c r="Z1031">
        <f>MONTH(续费明细实时[[#This Row],[success_time]])</f>
        <v>5</v>
      </c>
      <c r="AA1031" s="8" t="e">
        <f>VLOOKUP(续费明细实时[[#This Row],[parent_user_id]],#REF!,27,0)</f>
        <v>#REF!</v>
      </c>
    </row>
    <row r="1032" spans="1:27">
      <c r="A1032" s="1">
        <v>45786</v>
      </c>
      <c r="B1032" t="s">
        <v>2164</v>
      </c>
      <c r="C1032" t="s">
        <v>2165</v>
      </c>
      <c r="D1032" t="s">
        <v>548</v>
      </c>
      <c r="E1032" t="s">
        <v>546</v>
      </c>
      <c r="F1032">
        <v>60</v>
      </c>
      <c r="G1032" t="s">
        <v>1888</v>
      </c>
      <c r="H1032" t="s">
        <v>550</v>
      </c>
      <c r="I1032" t="s">
        <v>1889</v>
      </c>
      <c r="J1032">
        <v>10650</v>
      </c>
      <c r="K1032" t="s">
        <v>246</v>
      </c>
      <c r="L1032" t="s">
        <v>549</v>
      </c>
      <c r="M1032" t="s">
        <v>550</v>
      </c>
      <c r="N1032" t="s">
        <v>551</v>
      </c>
      <c r="O1032" t="s">
        <v>242</v>
      </c>
      <c r="P1032" t="s">
        <v>1877</v>
      </c>
      <c r="Q1032" t="s">
        <v>2166</v>
      </c>
      <c r="R1032" t="s">
        <v>626</v>
      </c>
      <c r="S1032">
        <v>1500</v>
      </c>
      <c r="T1032" t="s">
        <v>1891</v>
      </c>
      <c r="U1032" s="4">
        <v>45786.017523148148</v>
      </c>
      <c r="V1032" t="str">
        <f>IFERROR(VLOOKUP(B1032,#REF!,1,0),"")</f>
        <v/>
      </c>
      <c r="W1032" t="str" cm="1">
        <f t="array" ref="W1032">IFERROR(_xlfn.IFS(AND(V1032="",X1032&lt;&gt;"王园园组",X1032&lt;&gt;"other"),K1032,AND(V1032="",X1032="王园园组"),G1032),"other")</f>
        <v>other</v>
      </c>
      <c r="X1032" t="str" cm="1">
        <f t="array" ref="X1032">IFERROR(_xlfn.IFS(AND(V1032="",IFERROR(VLOOKUP(N1032,#REF!,1,0),1)&lt;&gt;1),N1032,AND(V1032="",I1032="王园园组"),"王园园组"),"other")</f>
        <v>other</v>
      </c>
      <c r="Y1032">
        <f>IFERROR(_xlfn.XLOOKUP(MID(T1032, FIND("#", SUBSTITUTE(T1032, "-", "#", LEN(T1032) - LEN(SUBSTITUTE(T1032, "-", "")))) + 1, LEN(T1032)),#REF!,#REF!),0)</f>
        <v>0</v>
      </c>
      <c r="Z1032">
        <f>MONTH(续费明细实时[[#This Row],[success_time]])</f>
        <v>5</v>
      </c>
      <c r="AA1032" s="8" t="e">
        <f>VLOOKUP(续费明细实时[[#This Row],[parent_user_id]],#REF!,27,0)</f>
        <v>#REF!</v>
      </c>
    </row>
    <row r="1033" spans="1:27">
      <c r="A1033" s="1">
        <v>45796</v>
      </c>
      <c r="B1033" t="s">
        <v>14304</v>
      </c>
      <c r="C1033" t="s">
        <v>14305</v>
      </c>
      <c r="D1033" t="s">
        <v>558</v>
      </c>
      <c r="E1033" t="s">
        <v>546</v>
      </c>
      <c r="F1033">
        <v>60</v>
      </c>
      <c r="G1033" t="s">
        <v>333</v>
      </c>
      <c r="H1033" t="s">
        <v>559</v>
      </c>
      <c r="I1033" t="s">
        <v>504</v>
      </c>
      <c r="J1033">
        <v>11831</v>
      </c>
      <c r="K1033" t="s">
        <v>333</v>
      </c>
      <c r="L1033" t="s">
        <v>549</v>
      </c>
      <c r="M1033" t="s">
        <v>559</v>
      </c>
      <c r="N1033" t="s">
        <v>504</v>
      </c>
      <c r="O1033" t="s">
        <v>325</v>
      </c>
      <c r="P1033" t="s">
        <v>1877</v>
      </c>
      <c r="Q1033" t="s">
        <v>14306</v>
      </c>
      <c r="R1033" t="s">
        <v>626</v>
      </c>
      <c r="S1033">
        <v>1666.2741140000001</v>
      </c>
      <c r="T1033" t="s">
        <v>1891</v>
      </c>
      <c r="U1033" s="4">
        <v>45796.616875</v>
      </c>
      <c r="V1033" t="str">
        <f>IFERROR(VLOOKUP(B1033,#REF!,1,0),"")</f>
        <v/>
      </c>
      <c r="W1033" t="str" cm="1">
        <f t="array" ref="W1033">IFERROR(_xlfn.IFS(AND(V1033="",X1033&lt;&gt;"王园园组",X1033&lt;&gt;"other"),K1033,AND(V1033="",X1033="王园园组"),G1033),"other")</f>
        <v>other</v>
      </c>
      <c r="X1033" t="str" cm="1">
        <f t="array" ref="X1033">IFERROR(_xlfn.IFS(AND(V1033="",IFERROR(VLOOKUP(N1033,#REF!,1,0),1)&lt;&gt;1),N1033,AND(V1033="",I1033="王园园组"),"王园园组"),"other")</f>
        <v>other</v>
      </c>
      <c r="Y1033">
        <f>IFERROR(_xlfn.XLOOKUP(MID(T1033, FIND("#", SUBSTITUTE(T1033, "-", "#", LEN(T1033) - LEN(SUBSTITUTE(T1033, "-", "")))) + 1, LEN(T1033)),#REF!,#REF!),0)</f>
        <v>0</v>
      </c>
      <c r="Z1033">
        <f>MONTH(续费明细实时[[#This Row],[success_time]])</f>
        <v>5</v>
      </c>
      <c r="AA1033" s="8" t="e">
        <f>VLOOKUP(续费明细实时[[#This Row],[parent_user_id]],#REF!,27,0)</f>
        <v>#REF!</v>
      </c>
    </row>
    <row r="1034" spans="1:27">
      <c r="A1034" s="1">
        <v>45801</v>
      </c>
      <c r="B1034" t="s">
        <v>12983</v>
      </c>
      <c r="C1034" t="s">
        <v>12984</v>
      </c>
      <c r="D1034" t="s">
        <v>558</v>
      </c>
      <c r="E1034" t="s">
        <v>546</v>
      </c>
      <c r="F1034">
        <v>240</v>
      </c>
      <c r="G1034" t="s">
        <v>2035</v>
      </c>
      <c r="H1034" t="s">
        <v>559</v>
      </c>
      <c r="I1034" t="s">
        <v>1876</v>
      </c>
      <c r="J1034">
        <v>31950</v>
      </c>
      <c r="K1034" t="s">
        <v>265</v>
      </c>
      <c r="L1034" t="s">
        <v>549</v>
      </c>
      <c r="M1034" t="s">
        <v>550</v>
      </c>
      <c r="N1034" t="s">
        <v>136</v>
      </c>
      <c r="O1034" t="s">
        <v>264</v>
      </c>
      <c r="P1034" t="s">
        <v>1877</v>
      </c>
      <c r="Q1034" t="s">
        <v>12985</v>
      </c>
      <c r="R1034" t="s">
        <v>626</v>
      </c>
      <c r="S1034">
        <v>4500</v>
      </c>
      <c r="T1034" t="s">
        <v>1931</v>
      </c>
      <c r="U1034" s="4">
        <v>45801.576377314814</v>
      </c>
      <c r="V1034" t="str">
        <f>IFERROR(VLOOKUP(B1034,#REF!,1,0),"")</f>
        <v/>
      </c>
      <c r="W1034" t="str" cm="1">
        <f t="array" ref="W1034">IFERROR(_xlfn.IFS(AND(V1034="",X1034&lt;&gt;"王园园组",X1034&lt;&gt;"other"),K1034,AND(V1034="",X1034="王园园组"),G1034),"other")</f>
        <v>other</v>
      </c>
      <c r="X1034" t="str" cm="1">
        <f t="array" ref="X1034">IFERROR(_xlfn.IFS(AND(V1034="",IFERROR(VLOOKUP(N1034,#REF!,1,0),1)&lt;&gt;1),N1034,AND(V1034="",I1034="王园园组"),"王园园组"),"other")</f>
        <v>other</v>
      </c>
      <c r="Y1034">
        <f>IFERROR(_xlfn.XLOOKUP(MID(T1034, FIND("#", SUBSTITUTE(T1034, "-", "#", LEN(T1034) - LEN(SUBSTITUTE(T1034, "-", "")))) + 1, LEN(T1034)),#REF!,#REF!),0)</f>
        <v>0</v>
      </c>
      <c r="Z1034">
        <f>MONTH(续费明细实时[[#This Row],[success_time]])</f>
        <v>5</v>
      </c>
      <c r="AA1034" s="8" t="e">
        <f>VLOOKUP(续费明细实时[[#This Row],[parent_user_id]],#REF!,27,0)</f>
        <v>#REF!</v>
      </c>
    </row>
    <row r="1035" spans="1:27">
      <c r="A1035" s="1">
        <v>45803</v>
      </c>
      <c r="B1035" t="s">
        <v>29850</v>
      </c>
      <c r="C1035" t="s">
        <v>29851</v>
      </c>
      <c r="D1035" t="s">
        <v>1810</v>
      </c>
      <c r="E1035" t="s">
        <v>546</v>
      </c>
      <c r="F1035">
        <v>60</v>
      </c>
      <c r="G1035" t="s">
        <v>1917</v>
      </c>
      <c r="H1035" t="s">
        <v>559</v>
      </c>
      <c r="I1035" t="s">
        <v>1876</v>
      </c>
      <c r="J1035">
        <v>10970</v>
      </c>
      <c r="K1035" t="s">
        <v>271</v>
      </c>
      <c r="L1035" t="s">
        <v>549</v>
      </c>
      <c r="M1035" t="s">
        <v>550</v>
      </c>
      <c r="N1035" t="s">
        <v>136</v>
      </c>
      <c r="O1035" t="s">
        <v>139</v>
      </c>
      <c r="P1035" t="s">
        <v>1877</v>
      </c>
      <c r="Q1035" t="s">
        <v>29852</v>
      </c>
      <c r="R1035" t="s">
        <v>626</v>
      </c>
      <c r="S1035">
        <v>1545</v>
      </c>
      <c r="T1035" t="s">
        <v>1891</v>
      </c>
      <c r="U1035" s="4">
        <v>45803.937083333331</v>
      </c>
      <c r="V1035" t="str">
        <f>IFERROR(VLOOKUP(B1035,#REF!,1,0),"")</f>
        <v/>
      </c>
      <c r="W1035" t="str" cm="1">
        <f t="array" ref="W1035">IFERROR(_xlfn.IFS(AND(V1035="",X1035&lt;&gt;"王园园组",X1035&lt;&gt;"other"),K1035,AND(V1035="",X1035="王园园组"),G1035),"other")</f>
        <v>other</v>
      </c>
      <c r="X1035" t="str" cm="1">
        <f t="array" ref="X1035">IFERROR(_xlfn.IFS(AND(V1035="",IFERROR(VLOOKUP(N1035,#REF!,1,0),1)&lt;&gt;1),N1035,AND(V1035="",I1035="王园园组"),"王园园组"),"other")</f>
        <v>other</v>
      </c>
      <c r="Y1035">
        <f>IFERROR(_xlfn.XLOOKUP(MID(T1035, FIND("#", SUBSTITUTE(T1035, "-", "#", LEN(T1035) - LEN(SUBSTITUTE(T1035, "-", "")))) + 1, LEN(T1035)),#REF!,#REF!),0)</f>
        <v>0</v>
      </c>
      <c r="Z1035">
        <f>MONTH(续费明细实时[[#This Row],[success_time]])</f>
        <v>5</v>
      </c>
      <c r="AA1035" s="8" t="e">
        <f>VLOOKUP(续费明细实时[[#This Row],[parent_user_id]],#REF!,27,0)</f>
        <v>#REF!</v>
      </c>
    </row>
    <row r="1036" spans="1:27">
      <c r="A1036" s="1">
        <v>45795</v>
      </c>
      <c r="B1036" t="s">
        <v>12986</v>
      </c>
      <c r="C1036" t="s">
        <v>12987</v>
      </c>
      <c r="D1036" t="s">
        <v>548</v>
      </c>
      <c r="E1036" t="s">
        <v>546</v>
      </c>
      <c r="F1036">
        <v>120</v>
      </c>
      <c r="G1036" t="s">
        <v>1939</v>
      </c>
      <c r="H1036" t="s">
        <v>559</v>
      </c>
      <c r="I1036" t="s">
        <v>1876</v>
      </c>
      <c r="J1036">
        <v>18283</v>
      </c>
      <c r="K1036" t="s">
        <v>195</v>
      </c>
      <c r="L1036" t="s">
        <v>549</v>
      </c>
      <c r="M1036" t="s">
        <v>559</v>
      </c>
      <c r="N1036" t="s">
        <v>469</v>
      </c>
      <c r="O1036" t="s">
        <v>189</v>
      </c>
      <c r="P1036" t="s">
        <v>1877</v>
      </c>
      <c r="Q1036" t="s">
        <v>12988</v>
      </c>
      <c r="R1036" t="s">
        <v>626</v>
      </c>
      <c r="S1036">
        <v>2575</v>
      </c>
      <c r="T1036" t="s">
        <v>1896</v>
      </c>
      <c r="U1036" s="4">
        <v>45795.436111111114</v>
      </c>
      <c r="V1036" t="str">
        <f>IFERROR(VLOOKUP(B1036,#REF!,1,0),"")</f>
        <v/>
      </c>
      <c r="W1036" t="str" cm="1">
        <f t="array" ref="W1036">IFERROR(_xlfn.IFS(AND(V1036="",X1036&lt;&gt;"王园园组",X1036&lt;&gt;"other"),K1036,AND(V1036="",X1036="王园园组"),G1036),"other")</f>
        <v>other</v>
      </c>
      <c r="X1036" t="str" cm="1">
        <f t="array" ref="X1036">IFERROR(_xlfn.IFS(AND(V1036="",IFERROR(VLOOKUP(N1036,#REF!,1,0),1)&lt;&gt;1),N1036,AND(V1036="",I1036="王园园组"),"王园园组"),"other")</f>
        <v>other</v>
      </c>
      <c r="Y1036">
        <f>IFERROR(_xlfn.XLOOKUP(MID(T1036, FIND("#", SUBSTITUTE(T1036, "-", "#", LEN(T1036) - LEN(SUBSTITUTE(T1036, "-", "")))) + 1, LEN(T1036)),#REF!,#REF!),0)</f>
        <v>0</v>
      </c>
      <c r="Z1036">
        <f>MONTH(续费明细实时[[#This Row],[success_time]])</f>
        <v>5</v>
      </c>
      <c r="AA1036" s="8" t="e">
        <f>VLOOKUP(续费明细实时[[#This Row],[parent_user_id]],#REF!,27,0)</f>
        <v>#REF!</v>
      </c>
    </row>
    <row r="1037" spans="1:27">
      <c r="A1037" s="1">
        <v>45789</v>
      </c>
      <c r="B1037" t="s">
        <v>11679</v>
      </c>
      <c r="C1037" t="s">
        <v>11680</v>
      </c>
      <c r="D1037" t="s">
        <v>610</v>
      </c>
      <c r="E1037" t="s">
        <v>546</v>
      </c>
      <c r="F1037">
        <v>120</v>
      </c>
      <c r="G1037" t="s">
        <v>2178</v>
      </c>
      <c r="H1037" t="s">
        <v>559</v>
      </c>
      <c r="I1037" t="s">
        <v>1876</v>
      </c>
      <c r="J1037">
        <v>17750</v>
      </c>
      <c r="K1037" t="s">
        <v>312</v>
      </c>
      <c r="L1037" t="s">
        <v>549</v>
      </c>
      <c r="M1037" t="s">
        <v>550</v>
      </c>
      <c r="N1037" t="s">
        <v>136</v>
      </c>
      <c r="O1037" t="s">
        <v>143</v>
      </c>
      <c r="P1037" t="s">
        <v>1877</v>
      </c>
      <c r="Q1037" t="s">
        <v>11681</v>
      </c>
      <c r="R1037" t="s">
        <v>626</v>
      </c>
      <c r="S1037">
        <v>2500</v>
      </c>
      <c r="T1037" t="s">
        <v>1896</v>
      </c>
      <c r="U1037" s="4">
        <v>45789.88417824074</v>
      </c>
      <c r="V1037" t="str">
        <f>IFERROR(VLOOKUP(B1037,#REF!,1,0),"")</f>
        <v/>
      </c>
      <c r="W1037" t="str" cm="1">
        <f t="array" ref="W1037">IFERROR(_xlfn.IFS(AND(V1037="",X1037&lt;&gt;"王园园组",X1037&lt;&gt;"other"),K1037,AND(V1037="",X1037="王园园组"),G1037),"other")</f>
        <v>other</v>
      </c>
      <c r="X1037" t="str" cm="1">
        <f t="array" ref="X1037">IFERROR(_xlfn.IFS(AND(V1037="",IFERROR(VLOOKUP(N1037,#REF!,1,0),1)&lt;&gt;1),N1037,AND(V1037="",I1037="王园园组"),"王园园组"),"other")</f>
        <v>other</v>
      </c>
      <c r="Y1037">
        <f>IFERROR(_xlfn.XLOOKUP(MID(T1037, FIND("#", SUBSTITUTE(T1037, "-", "#", LEN(T1037) - LEN(SUBSTITUTE(T1037, "-", "")))) + 1, LEN(T1037)),#REF!,#REF!),0)</f>
        <v>0</v>
      </c>
      <c r="Z1037">
        <f>MONTH(续费明细实时[[#This Row],[success_time]])</f>
        <v>5</v>
      </c>
      <c r="AA1037" s="8" t="e">
        <f>VLOOKUP(续费明细实时[[#This Row],[parent_user_id]],#REF!,27,0)</f>
        <v>#REF!</v>
      </c>
    </row>
    <row r="1038" spans="1:27">
      <c r="A1038" s="1">
        <v>45790</v>
      </c>
      <c r="B1038" t="s">
        <v>11652</v>
      </c>
      <c r="C1038" t="s">
        <v>11653</v>
      </c>
      <c r="D1038" t="s">
        <v>548</v>
      </c>
      <c r="E1038" t="s">
        <v>546</v>
      </c>
      <c r="F1038">
        <v>120</v>
      </c>
      <c r="G1038" t="s">
        <v>1883</v>
      </c>
      <c r="H1038" t="s">
        <v>559</v>
      </c>
      <c r="I1038" t="s">
        <v>1876</v>
      </c>
      <c r="J1038">
        <v>17750</v>
      </c>
      <c r="K1038" t="s">
        <v>259</v>
      </c>
      <c r="L1038" t="s">
        <v>549</v>
      </c>
      <c r="M1038" t="s">
        <v>550</v>
      </c>
      <c r="N1038" t="s">
        <v>136</v>
      </c>
      <c r="O1038" t="s">
        <v>147</v>
      </c>
      <c r="P1038" t="s">
        <v>1877</v>
      </c>
      <c r="Q1038" t="s">
        <v>11654</v>
      </c>
      <c r="R1038" t="s">
        <v>626</v>
      </c>
      <c r="S1038">
        <v>2500</v>
      </c>
      <c r="T1038" t="s">
        <v>1896</v>
      </c>
      <c r="U1038" s="4">
        <v>45790.256574074076</v>
      </c>
      <c r="V1038" t="str">
        <f>IFERROR(VLOOKUP(B1038,#REF!,1,0),"")</f>
        <v/>
      </c>
      <c r="W1038" t="str" cm="1">
        <f t="array" ref="W1038">IFERROR(_xlfn.IFS(AND(V1038="",X1038&lt;&gt;"王园园组",X1038&lt;&gt;"other"),K1038,AND(V1038="",X1038="王园园组"),G1038),"other")</f>
        <v>other</v>
      </c>
      <c r="X1038" t="str" cm="1">
        <f t="array" ref="X1038">IFERROR(_xlfn.IFS(AND(V1038="",IFERROR(VLOOKUP(N1038,#REF!,1,0),1)&lt;&gt;1),N1038,AND(V1038="",I1038="王园园组"),"王园园组"),"other")</f>
        <v>other</v>
      </c>
      <c r="Y1038">
        <f>IFERROR(_xlfn.XLOOKUP(MID(T1038, FIND("#", SUBSTITUTE(T1038, "-", "#", LEN(T1038) - LEN(SUBSTITUTE(T1038, "-", "")))) + 1, LEN(T1038)),#REF!,#REF!),0)</f>
        <v>0</v>
      </c>
      <c r="Z1038">
        <f>MONTH(续费明细实时[[#This Row],[success_time]])</f>
        <v>5</v>
      </c>
      <c r="AA1038" s="8" t="e">
        <f>VLOOKUP(续费明细实时[[#This Row],[parent_user_id]],#REF!,27,0)</f>
        <v>#REF!</v>
      </c>
    </row>
    <row r="1039" spans="1:27">
      <c r="A1039" s="1">
        <v>45789</v>
      </c>
      <c r="B1039" t="s">
        <v>11047</v>
      </c>
      <c r="C1039" t="s">
        <v>11048</v>
      </c>
      <c r="D1039" t="s">
        <v>610</v>
      </c>
      <c r="E1039" t="s">
        <v>546</v>
      </c>
      <c r="F1039">
        <v>60</v>
      </c>
      <c r="G1039" t="s">
        <v>2024</v>
      </c>
      <c r="H1039" t="s">
        <v>559</v>
      </c>
      <c r="I1039" t="s">
        <v>1876</v>
      </c>
      <c r="J1039">
        <v>10650</v>
      </c>
      <c r="K1039" t="s">
        <v>312</v>
      </c>
      <c r="L1039" t="s">
        <v>549</v>
      </c>
      <c r="M1039" t="s">
        <v>550</v>
      </c>
      <c r="N1039" t="s">
        <v>136</v>
      </c>
      <c r="O1039" t="s">
        <v>143</v>
      </c>
      <c r="P1039" t="s">
        <v>1877</v>
      </c>
      <c r="Q1039" t="s">
        <v>11049</v>
      </c>
      <c r="R1039" t="s">
        <v>626</v>
      </c>
      <c r="S1039">
        <v>1500</v>
      </c>
      <c r="T1039" t="s">
        <v>1891</v>
      </c>
      <c r="U1039" s="4">
        <v>45789.73028935185</v>
      </c>
      <c r="V1039" t="str">
        <f>IFERROR(VLOOKUP(B1039,#REF!,1,0),"")</f>
        <v/>
      </c>
      <c r="W1039" t="str" cm="1">
        <f t="array" ref="W1039">IFERROR(_xlfn.IFS(AND(V1039="",X1039&lt;&gt;"王园园组",X1039&lt;&gt;"other"),K1039,AND(V1039="",X1039="王园园组"),G1039),"other")</f>
        <v>other</v>
      </c>
      <c r="X1039" t="str" cm="1">
        <f t="array" ref="X1039">IFERROR(_xlfn.IFS(AND(V1039="",IFERROR(VLOOKUP(N1039,#REF!,1,0),1)&lt;&gt;1),N1039,AND(V1039="",I1039="王园园组"),"王园园组"),"other")</f>
        <v>other</v>
      </c>
      <c r="Y1039">
        <f>IFERROR(_xlfn.XLOOKUP(MID(T1039, FIND("#", SUBSTITUTE(T1039, "-", "#", LEN(T1039) - LEN(SUBSTITUTE(T1039, "-", "")))) + 1, LEN(T1039)),#REF!,#REF!),0)</f>
        <v>0</v>
      </c>
      <c r="Z1039">
        <f>MONTH(续费明细实时[[#This Row],[success_time]])</f>
        <v>5</v>
      </c>
      <c r="AA1039" s="8" t="e">
        <f>VLOOKUP(续费明细实时[[#This Row],[parent_user_id]],#REF!,27,0)</f>
        <v>#REF!</v>
      </c>
    </row>
    <row r="1040" spans="1:27">
      <c r="A1040" s="1">
        <v>45803</v>
      </c>
      <c r="B1040" t="s">
        <v>29853</v>
      </c>
      <c r="C1040" t="s">
        <v>29854</v>
      </c>
      <c r="D1040" t="s">
        <v>610</v>
      </c>
      <c r="E1040" t="s">
        <v>546</v>
      </c>
      <c r="F1040">
        <v>60</v>
      </c>
      <c r="G1040" t="s">
        <v>1990</v>
      </c>
      <c r="H1040" t="s">
        <v>559</v>
      </c>
      <c r="I1040" t="s">
        <v>1876</v>
      </c>
      <c r="J1040">
        <v>10768</v>
      </c>
      <c r="K1040" t="s">
        <v>302</v>
      </c>
      <c r="L1040" t="s">
        <v>549</v>
      </c>
      <c r="M1040" t="s">
        <v>550</v>
      </c>
      <c r="N1040" t="s">
        <v>136</v>
      </c>
      <c r="O1040" t="s">
        <v>143</v>
      </c>
      <c r="P1040" t="s">
        <v>1877</v>
      </c>
      <c r="Q1040" t="s">
        <v>29855</v>
      </c>
      <c r="R1040" t="s">
        <v>626</v>
      </c>
      <c r="S1040">
        <v>1516.562527</v>
      </c>
      <c r="T1040" t="s">
        <v>1891</v>
      </c>
      <c r="U1040" s="4">
        <v>45803.012824074074</v>
      </c>
      <c r="V1040" t="str">
        <f>IFERROR(VLOOKUP(B1040,#REF!,1,0),"")</f>
        <v/>
      </c>
      <c r="W1040" t="str" cm="1">
        <f t="array" ref="W1040">IFERROR(_xlfn.IFS(AND(V1040="",X1040&lt;&gt;"王园园组",X1040&lt;&gt;"other"),K1040,AND(V1040="",X1040="王园园组"),G1040),"other")</f>
        <v>other</v>
      </c>
      <c r="X1040" t="str" cm="1">
        <f t="array" ref="X1040">IFERROR(_xlfn.IFS(AND(V1040="",IFERROR(VLOOKUP(N1040,#REF!,1,0),1)&lt;&gt;1),N1040,AND(V1040="",I1040="王园园组"),"王园园组"),"other")</f>
        <v>other</v>
      </c>
      <c r="Y1040">
        <f>IFERROR(_xlfn.XLOOKUP(MID(T1040, FIND("#", SUBSTITUTE(T1040, "-", "#", LEN(T1040) - LEN(SUBSTITUTE(T1040, "-", "")))) + 1, LEN(T1040)),#REF!,#REF!),0)</f>
        <v>0</v>
      </c>
      <c r="Z1040">
        <f>MONTH(续费明细实时[[#This Row],[success_time]])</f>
        <v>5</v>
      </c>
      <c r="AA1040" s="8" t="e">
        <f>VLOOKUP(续费明细实时[[#This Row],[parent_user_id]],#REF!,27,0)</f>
        <v>#REF!</v>
      </c>
    </row>
    <row r="1041" spans="1:27">
      <c r="A1041" s="1">
        <v>45794</v>
      </c>
      <c r="B1041" t="s">
        <v>12889</v>
      </c>
      <c r="C1041" t="s">
        <v>12890</v>
      </c>
      <c r="D1041" t="s">
        <v>548</v>
      </c>
      <c r="E1041" t="s">
        <v>546</v>
      </c>
      <c r="F1041">
        <v>120</v>
      </c>
      <c r="G1041" t="s">
        <v>2031</v>
      </c>
      <c r="H1041" t="s">
        <v>559</v>
      </c>
      <c r="I1041" t="s">
        <v>1876</v>
      </c>
      <c r="J1041">
        <v>18283</v>
      </c>
      <c r="K1041" t="s">
        <v>201</v>
      </c>
      <c r="L1041" t="s">
        <v>549</v>
      </c>
      <c r="M1041" t="s">
        <v>550</v>
      </c>
      <c r="N1041" t="s">
        <v>551</v>
      </c>
      <c r="O1041" t="s">
        <v>149</v>
      </c>
      <c r="P1041" t="s">
        <v>1877</v>
      </c>
      <c r="Q1041" t="s">
        <v>12891</v>
      </c>
      <c r="R1041" t="s">
        <v>626</v>
      </c>
      <c r="S1041">
        <v>2575</v>
      </c>
      <c r="T1041" t="s">
        <v>1896</v>
      </c>
      <c r="U1041" s="4">
        <v>45794.543113425927</v>
      </c>
      <c r="V1041" t="str">
        <f>IFERROR(VLOOKUP(B1041,#REF!,1,0),"")</f>
        <v/>
      </c>
      <c r="W1041" t="str" cm="1">
        <f t="array" ref="W1041">IFERROR(_xlfn.IFS(AND(V1041="",X1041&lt;&gt;"王园园组",X1041&lt;&gt;"other"),K1041,AND(V1041="",X1041="王园园组"),G1041),"other")</f>
        <v>other</v>
      </c>
      <c r="X1041" t="str" cm="1">
        <f t="array" ref="X1041">IFERROR(_xlfn.IFS(AND(V1041="",IFERROR(VLOOKUP(N1041,#REF!,1,0),1)&lt;&gt;1),N1041,AND(V1041="",I1041="王园园组"),"王园园组"),"other")</f>
        <v>other</v>
      </c>
      <c r="Y1041">
        <f>IFERROR(_xlfn.XLOOKUP(MID(T1041, FIND("#", SUBSTITUTE(T1041, "-", "#", LEN(T1041) - LEN(SUBSTITUTE(T1041, "-", "")))) + 1, LEN(T1041)),#REF!,#REF!),0)</f>
        <v>0</v>
      </c>
      <c r="Z1041">
        <f>MONTH(续费明细实时[[#This Row],[success_time]])</f>
        <v>5</v>
      </c>
      <c r="AA1041" s="8" t="e">
        <f>VLOOKUP(续费明细实时[[#This Row],[parent_user_id]],#REF!,27,0)</f>
        <v>#REF!</v>
      </c>
    </row>
    <row r="1042" spans="1:27">
      <c r="A1042" s="1">
        <v>45790</v>
      </c>
      <c r="B1042" t="s">
        <v>12487</v>
      </c>
      <c r="C1042" t="s">
        <v>12488</v>
      </c>
      <c r="D1042" t="s">
        <v>548</v>
      </c>
      <c r="E1042" t="s">
        <v>546</v>
      </c>
      <c r="F1042">
        <v>120</v>
      </c>
      <c r="G1042" t="s">
        <v>1969</v>
      </c>
      <c r="H1042" t="s">
        <v>559</v>
      </c>
      <c r="I1042" t="s">
        <v>1876</v>
      </c>
      <c r="J1042">
        <v>17750</v>
      </c>
      <c r="K1042" t="s">
        <v>209</v>
      </c>
      <c r="L1042" t="s">
        <v>549</v>
      </c>
      <c r="M1042" t="s">
        <v>550</v>
      </c>
      <c r="N1042" t="s">
        <v>551</v>
      </c>
      <c r="O1042" t="s">
        <v>149</v>
      </c>
      <c r="P1042" t="s">
        <v>1877</v>
      </c>
      <c r="Q1042" t="s">
        <v>12489</v>
      </c>
      <c r="R1042" t="s">
        <v>626</v>
      </c>
      <c r="S1042">
        <v>2500</v>
      </c>
      <c r="T1042" t="s">
        <v>1896</v>
      </c>
      <c r="U1042" s="4">
        <v>45790.471990740742</v>
      </c>
      <c r="V1042" t="str">
        <f>IFERROR(VLOOKUP(B1042,#REF!,1,0),"")</f>
        <v/>
      </c>
      <c r="W1042" t="str" cm="1">
        <f t="array" ref="W1042">IFERROR(_xlfn.IFS(AND(V1042="",X1042&lt;&gt;"王园园组",X1042&lt;&gt;"other"),K1042,AND(V1042="",X1042="王园园组"),G1042),"other")</f>
        <v>other</v>
      </c>
      <c r="X1042" t="str" cm="1">
        <f t="array" ref="X1042">IFERROR(_xlfn.IFS(AND(V1042="",IFERROR(VLOOKUP(N1042,#REF!,1,0),1)&lt;&gt;1),N1042,AND(V1042="",I1042="王园园组"),"王园园组"),"other")</f>
        <v>other</v>
      </c>
      <c r="Y1042">
        <f>IFERROR(_xlfn.XLOOKUP(MID(T1042, FIND("#", SUBSTITUTE(T1042, "-", "#", LEN(T1042) - LEN(SUBSTITUTE(T1042, "-", "")))) + 1, LEN(T1042)),#REF!,#REF!),0)</f>
        <v>0</v>
      </c>
      <c r="Z1042">
        <f>MONTH(续费明细实时[[#This Row],[success_time]])</f>
        <v>5</v>
      </c>
      <c r="AA1042" s="8" t="e">
        <f>VLOOKUP(续费明细实时[[#This Row],[parent_user_id]],#REF!,27,0)</f>
        <v>#REF!</v>
      </c>
    </row>
    <row r="1043" spans="1:27">
      <c r="A1043" s="1">
        <v>45789</v>
      </c>
      <c r="B1043" t="s">
        <v>10981</v>
      </c>
      <c r="C1043" t="s">
        <v>10982</v>
      </c>
      <c r="D1043" t="s">
        <v>548</v>
      </c>
      <c r="E1043" t="s">
        <v>641</v>
      </c>
      <c r="F1043">
        <v>36</v>
      </c>
      <c r="G1043" t="s">
        <v>1888</v>
      </c>
      <c r="H1043" t="s">
        <v>550</v>
      </c>
      <c r="I1043" t="s">
        <v>1889</v>
      </c>
      <c r="J1043">
        <v>4473</v>
      </c>
      <c r="K1043" t="s">
        <v>245</v>
      </c>
      <c r="L1043" t="s">
        <v>549</v>
      </c>
      <c r="M1043" t="s">
        <v>550</v>
      </c>
      <c r="N1043" t="s">
        <v>551</v>
      </c>
      <c r="O1043" t="s">
        <v>242</v>
      </c>
      <c r="P1043" t="s">
        <v>1877</v>
      </c>
      <c r="Q1043" t="s">
        <v>10983</v>
      </c>
      <c r="R1043" t="s">
        <v>626</v>
      </c>
      <c r="S1043">
        <v>630</v>
      </c>
      <c r="T1043" t="s">
        <v>2733</v>
      </c>
      <c r="U1043" s="4">
        <v>45789.441793981481</v>
      </c>
      <c r="V1043" t="str">
        <f>IFERROR(VLOOKUP(B1043,#REF!,1,0),"")</f>
        <v/>
      </c>
      <c r="W1043" t="str" cm="1">
        <f t="array" ref="W1043">IFERROR(_xlfn.IFS(AND(V1043="",X1043&lt;&gt;"王园园组",X1043&lt;&gt;"other"),K1043,AND(V1043="",X1043="王园园组"),G1043),"other")</f>
        <v>other</v>
      </c>
      <c r="X1043" t="str" cm="1">
        <f t="array" ref="X1043">IFERROR(_xlfn.IFS(AND(V1043="",IFERROR(VLOOKUP(N1043,#REF!,1,0),1)&lt;&gt;1),N1043,AND(V1043="",I1043="王园园组"),"王园园组"),"other")</f>
        <v>other</v>
      </c>
      <c r="Y1043">
        <f>IFERROR(_xlfn.XLOOKUP(MID(T1043, FIND("#", SUBSTITUTE(T1043, "-", "#", LEN(T1043) - LEN(SUBSTITUTE(T1043, "-", "")))) + 1, LEN(T1043)),#REF!,#REF!),0)</f>
        <v>0</v>
      </c>
      <c r="Z1043">
        <f>MONTH(续费明细实时[[#This Row],[success_time]])</f>
        <v>5</v>
      </c>
      <c r="AA1043" s="8" t="e">
        <f>VLOOKUP(续费明细实时[[#This Row],[parent_user_id]],#REF!,27,0)</f>
        <v>#REF!</v>
      </c>
    </row>
    <row r="1044" spans="1:27">
      <c r="A1044" s="1">
        <v>45793</v>
      </c>
      <c r="B1044" t="s">
        <v>12898</v>
      </c>
      <c r="C1044" t="s">
        <v>12899</v>
      </c>
      <c r="D1044" t="s">
        <v>632</v>
      </c>
      <c r="E1044" t="s">
        <v>546</v>
      </c>
      <c r="F1044">
        <v>240</v>
      </c>
      <c r="G1044" t="s">
        <v>1883</v>
      </c>
      <c r="H1044" t="s">
        <v>559</v>
      </c>
      <c r="I1044" t="s">
        <v>1876</v>
      </c>
      <c r="J1044">
        <v>31950</v>
      </c>
      <c r="K1044" t="s">
        <v>192</v>
      </c>
      <c r="L1044" t="s">
        <v>549</v>
      </c>
      <c r="M1044" t="s">
        <v>559</v>
      </c>
      <c r="N1044" t="s">
        <v>469</v>
      </c>
      <c r="O1044" t="s">
        <v>189</v>
      </c>
      <c r="P1044" t="s">
        <v>1877</v>
      </c>
      <c r="Q1044" t="s">
        <v>12900</v>
      </c>
      <c r="R1044" t="s">
        <v>626</v>
      </c>
      <c r="S1044">
        <v>4500</v>
      </c>
      <c r="T1044" t="s">
        <v>1931</v>
      </c>
      <c r="U1044" s="4">
        <v>45793.401990740742</v>
      </c>
      <c r="V1044" t="str">
        <f>IFERROR(VLOOKUP(B1044,#REF!,1,0),"")</f>
        <v/>
      </c>
      <c r="W1044" t="str" cm="1">
        <f t="array" ref="W1044">IFERROR(_xlfn.IFS(AND(V1044="",X1044&lt;&gt;"王园园组",X1044&lt;&gt;"other"),K1044,AND(V1044="",X1044="王园园组"),G1044),"other")</f>
        <v>other</v>
      </c>
      <c r="X1044" t="str" cm="1">
        <f t="array" ref="X1044">IFERROR(_xlfn.IFS(AND(V1044="",IFERROR(VLOOKUP(N1044,#REF!,1,0),1)&lt;&gt;1),N1044,AND(V1044="",I1044="王园园组"),"王园园组"),"other")</f>
        <v>other</v>
      </c>
      <c r="Y1044">
        <f>IFERROR(_xlfn.XLOOKUP(MID(T1044, FIND("#", SUBSTITUTE(T1044, "-", "#", LEN(T1044) - LEN(SUBSTITUTE(T1044, "-", "")))) + 1, LEN(T1044)),#REF!,#REF!),0)</f>
        <v>0</v>
      </c>
      <c r="Z1044">
        <f>MONTH(续费明细实时[[#This Row],[success_time]])</f>
        <v>5</v>
      </c>
      <c r="AA1044" s="8" t="e">
        <f>VLOOKUP(续费明细实时[[#This Row],[parent_user_id]],#REF!,27,0)</f>
        <v>#REF!</v>
      </c>
    </row>
    <row r="1045" spans="1:27">
      <c r="A1045" s="1">
        <v>45791</v>
      </c>
      <c r="B1045" t="s">
        <v>12892</v>
      </c>
      <c r="C1045" t="s">
        <v>12893</v>
      </c>
      <c r="D1045" t="s">
        <v>558</v>
      </c>
      <c r="E1045" t="s">
        <v>1959</v>
      </c>
      <c r="F1045">
        <v>24</v>
      </c>
      <c r="G1045" t="s">
        <v>333</v>
      </c>
      <c r="H1045" t="s">
        <v>559</v>
      </c>
      <c r="I1045" t="s">
        <v>504</v>
      </c>
      <c r="J1045">
        <v>6266</v>
      </c>
      <c r="K1045" t="s">
        <v>333</v>
      </c>
      <c r="L1045" t="s">
        <v>549</v>
      </c>
      <c r="M1045" t="s">
        <v>559</v>
      </c>
      <c r="N1045" t="s">
        <v>504</v>
      </c>
      <c r="O1045" t="s">
        <v>325</v>
      </c>
      <c r="P1045" t="s">
        <v>1877</v>
      </c>
      <c r="Q1045" t="s">
        <v>12894</v>
      </c>
      <c r="R1045" t="s">
        <v>626</v>
      </c>
      <c r="S1045">
        <v>882.52701400000001</v>
      </c>
      <c r="T1045" t="s">
        <v>2201</v>
      </c>
      <c r="U1045" s="4">
        <v>45791.7033912037</v>
      </c>
      <c r="V1045" t="str">
        <f>IFERROR(VLOOKUP(B1045,#REF!,1,0),"")</f>
        <v/>
      </c>
      <c r="W1045" t="str" cm="1">
        <f t="array" ref="W1045">IFERROR(_xlfn.IFS(AND(V1045="",X1045&lt;&gt;"王园园组",X1045&lt;&gt;"other"),K1045,AND(V1045="",X1045="王园园组"),G1045),"other")</f>
        <v>other</v>
      </c>
      <c r="X1045" t="str" cm="1">
        <f t="array" ref="X1045">IFERROR(_xlfn.IFS(AND(V1045="",IFERROR(VLOOKUP(N1045,#REF!,1,0),1)&lt;&gt;1),N1045,AND(V1045="",I1045="王园园组"),"王园园组"),"other")</f>
        <v>other</v>
      </c>
      <c r="Y1045">
        <f>IFERROR(_xlfn.XLOOKUP(MID(T1045, FIND("#", SUBSTITUTE(T1045, "-", "#", LEN(T1045) - LEN(SUBSTITUTE(T1045, "-", "")))) + 1, LEN(T1045)),#REF!,#REF!),0)</f>
        <v>0</v>
      </c>
      <c r="Z1045">
        <f>MONTH(续费明细实时[[#This Row],[success_time]])</f>
        <v>5</v>
      </c>
      <c r="AA1045" s="8" t="e">
        <f>VLOOKUP(续费明细实时[[#This Row],[parent_user_id]],#REF!,27,0)</f>
        <v>#REF!</v>
      </c>
    </row>
    <row r="1046" spans="1:27">
      <c r="A1046" s="1">
        <v>45796</v>
      </c>
      <c r="B1046" t="s">
        <v>13751</v>
      </c>
      <c r="C1046" t="s">
        <v>13752</v>
      </c>
      <c r="D1046" t="s">
        <v>548</v>
      </c>
      <c r="E1046" t="s">
        <v>546</v>
      </c>
      <c r="F1046">
        <v>240</v>
      </c>
      <c r="G1046" t="s">
        <v>2071</v>
      </c>
      <c r="H1046" t="s">
        <v>559</v>
      </c>
      <c r="I1046" t="s">
        <v>1876</v>
      </c>
      <c r="J1046">
        <v>32909</v>
      </c>
      <c r="K1046" t="s">
        <v>208</v>
      </c>
      <c r="L1046" t="s">
        <v>549</v>
      </c>
      <c r="M1046" t="s">
        <v>550</v>
      </c>
      <c r="N1046" t="s">
        <v>551</v>
      </c>
      <c r="O1046" t="s">
        <v>149</v>
      </c>
      <c r="P1046" t="s">
        <v>1877</v>
      </c>
      <c r="Q1046" t="s">
        <v>13753</v>
      </c>
      <c r="R1046" t="s">
        <v>626</v>
      </c>
      <c r="S1046">
        <v>4635</v>
      </c>
      <c r="T1046" t="s">
        <v>1931</v>
      </c>
      <c r="U1046" s="4">
        <v>45796.476423611108</v>
      </c>
      <c r="V1046" t="str">
        <f>IFERROR(VLOOKUP(B1046,#REF!,1,0),"")</f>
        <v/>
      </c>
      <c r="W1046" t="str" cm="1">
        <f t="array" ref="W1046">IFERROR(_xlfn.IFS(AND(V1046="",X1046&lt;&gt;"王园园组",X1046&lt;&gt;"other"),K1046,AND(V1046="",X1046="王园园组"),G1046),"other")</f>
        <v>other</v>
      </c>
      <c r="X1046" t="str" cm="1">
        <f t="array" ref="X1046">IFERROR(_xlfn.IFS(AND(V1046="",IFERROR(VLOOKUP(N1046,#REF!,1,0),1)&lt;&gt;1),N1046,AND(V1046="",I1046="王园园组"),"王园园组"),"other")</f>
        <v>other</v>
      </c>
      <c r="Y1046">
        <f>IFERROR(_xlfn.XLOOKUP(MID(T1046, FIND("#", SUBSTITUTE(T1046, "-", "#", LEN(T1046) - LEN(SUBSTITUTE(T1046, "-", "")))) + 1, LEN(T1046)),#REF!,#REF!),0)</f>
        <v>0</v>
      </c>
      <c r="Z1046">
        <f>MONTH(续费明细实时[[#This Row],[success_time]])</f>
        <v>5</v>
      </c>
      <c r="AA1046" s="8" t="e">
        <f>VLOOKUP(续费明细实时[[#This Row],[parent_user_id]],#REF!,27,0)</f>
        <v>#REF!</v>
      </c>
    </row>
    <row r="1047" spans="1:27">
      <c r="A1047" s="1">
        <v>45794</v>
      </c>
      <c r="B1047" t="s">
        <v>13754</v>
      </c>
      <c r="C1047" t="s">
        <v>13755</v>
      </c>
      <c r="D1047" t="s">
        <v>578</v>
      </c>
      <c r="E1047" t="s">
        <v>546</v>
      </c>
      <c r="F1047">
        <v>240</v>
      </c>
      <c r="G1047" t="s">
        <v>1875</v>
      </c>
      <c r="H1047" t="s">
        <v>559</v>
      </c>
      <c r="I1047" t="s">
        <v>1876</v>
      </c>
      <c r="J1047">
        <v>31950</v>
      </c>
      <c r="K1047" t="s">
        <v>238</v>
      </c>
      <c r="L1047" t="s">
        <v>549</v>
      </c>
      <c r="M1047" t="s">
        <v>550</v>
      </c>
      <c r="N1047" t="s">
        <v>551</v>
      </c>
      <c r="O1047" t="s">
        <v>141</v>
      </c>
      <c r="P1047" t="s">
        <v>1877</v>
      </c>
      <c r="Q1047" t="s">
        <v>13756</v>
      </c>
      <c r="R1047" t="s">
        <v>626</v>
      </c>
      <c r="S1047">
        <v>4500</v>
      </c>
      <c r="T1047" t="s">
        <v>1931</v>
      </c>
      <c r="U1047" s="4">
        <v>45794.770925925928</v>
      </c>
      <c r="V1047" t="str">
        <f>IFERROR(VLOOKUP(B1047,#REF!,1,0),"")</f>
        <v/>
      </c>
      <c r="W1047" t="str" cm="1">
        <f t="array" ref="W1047">IFERROR(_xlfn.IFS(AND(V1047="",X1047&lt;&gt;"王园园组",X1047&lt;&gt;"other"),K1047,AND(V1047="",X1047="王园园组"),G1047),"other")</f>
        <v>other</v>
      </c>
      <c r="X1047" t="str" cm="1">
        <f t="array" ref="X1047">IFERROR(_xlfn.IFS(AND(V1047="",IFERROR(VLOOKUP(N1047,#REF!,1,0),1)&lt;&gt;1),N1047,AND(V1047="",I1047="王园园组"),"王园园组"),"other")</f>
        <v>other</v>
      </c>
      <c r="Y1047">
        <f>IFERROR(_xlfn.XLOOKUP(MID(T1047, FIND("#", SUBSTITUTE(T1047, "-", "#", LEN(T1047) - LEN(SUBSTITUTE(T1047, "-", "")))) + 1, LEN(T1047)),#REF!,#REF!),0)</f>
        <v>0</v>
      </c>
      <c r="Z1047">
        <f>MONTH(续费明细实时[[#This Row],[success_time]])</f>
        <v>5</v>
      </c>
      <c r="AA1047" s="8" t="e">
        <f>VLOOKUP(续费明细实时[[#This Row],[parent_user_id]],#REF!,27,0)</f>
        <v>#REF!</v>
      </c>
    </row>
    <row r="1048" spans="1:27">
      <c r="A1048" s="1">
        <v>45790</v>
      </c>
      <c r="B1048" t="s">
        <v>12964</v>
      </c>
      <c r="C1048" t="s">
        <v>12965</v>
      </c>
      <c r="D1048" t="s">
        <v>1314</v>
      </c>
      <c r="E1048" t="s">
        <v>546</v>
      </c>
      <c r="F1048">
        <v>60</v>
      </c>
      <c r="G1048" t="s">
        <v>2464</v>
      </c>
      <c r="H1048" t="s">
        <v>559</v>
      </c>
      <c r="I1048" t="s">
        <v>1876</v>
      </c>
      <c r="J1048">
        <v>10970</v>
      </c>
      <c r="K1048" t="s">
        <v>296</v>
      </c>
      <c r="L1048" t="s">
        <v>549</v>
      </c>
      <c r="M1048" t="s">
        <v>550</v>
      </c>
      <c r="N1048" t="s">
        <v>136</v>
      </c>
      <c r="O1048" t="s">
        <v>292</v>
      </c>
      <c r="P1048" t="s">
        <v>1877</v>
      </c>
      <c r="Q1048" t="s">
        <v>12966</v>
      </c>
      <c r="R1048" t="s">
        <v>626</v>
      </c>
      <c r="S1048">
        <v>1545</v>
      </c>
      <c r="T1048" t="s">
        <v>1891</v>
      </c>
      <c r="U1048" s="4">
        <v>45790.72314814815</v>
      </c>
      <c r="V1048" t="str">
        <f>IFERROR(VLOOKUP(B1048,#REF!,1,0),"")</f>
        <v/>
      </c>
      <c r="W1048" t="str" cm="1">
        <f t="array" ref="W1048">IFERROR(_xlfn.IFS(AND(V1048="",X1048&lt;&gt;"王园园组",X1048&lt;&gt;"other"),K1048,AND(V1048="",X1048="王园园组"),G1048),"other")</f>
        <v>other</v>
      </c>
      <c r="X1048" t="str" cm="1">
        <f t="array" ref="X1048">IFERROR(_xlfn.IFS(AND(V1048="",IFERROR(VLOOKUP(N1048,#REF!,1,0),1)&lt;&gt;1),N1048,AND(V1048="",I1048="王园园组"),"王园园组"),"other")</f>
        <v>other</v>
      </c>
      <c r="Y1048">
        <f>IFERROR(_xlfn.XLOOKUP(MID(T1048, FIND("#", SUBSTITUTE(T1048, "-", "#", LEN(T1048) - LEN(SUBSTITUTE(T1048, "-", "")))) + 1, LEN(T1048)),#REF!,#REF!),0)</f>
        <v>0</v>
      </c>
      <c r="Z1048">
        <f>MONTH(续费明细实时[[#This Row],[success_time]])</f>
        <v>5</v>
      </c>
      <c r="AA1048" s="8" t="e">
        <f>VLOOKUP(续费明细实时[[#This Row],[parent_user_id]],#REF!,27,0)</f>
        <v>#REF!</v>
      </c>
    </row>
    <row r="1049" spans="1:27">
      <c r="A1049" s="1">
        <v>45803</v>
      </c>
      <c r="B1049" t="s">
        <v>29856</v>
      </c>
      <c r="C1049" t="s">
        <v>29857</v>
      </c>
      <c r="D1049" t="s">
        <v>902</v>
      </c>
      <c r="E1049" t="s">
        <v>546</v>
      </c>
      <c r="F1049">
        <v>60</v>
      </c>
      <c r="G1049" t="s">
        <v>1990</v>
      </c>
      <c r="H1049" t="s">
        <v>559</v>
      </c>
      <c r="I1049" t="s">
        <v>1876</v>
      </c>
      <c r="J1049">
        <v>10650</v>
      </c>
      <c r="K1049" t="s">
        <v>295</v>
      </c>
      <c r="L1049" t="s">
        <v>549</v>
      </c>
      <c r="M1049" t="s">
        <v>550</v>
      </c>
      <c r="N1049" t="s">
        <v>136</v>
      </c>
      <c r="O1049" t="s">
        <v>292</v>
      </c>
      <c r="P1049" t="s">
        <v>1877</v>
      </c>
      <c r="Q1049" t="s">
        <v>29858</v>
      </c>
      <c r="R1049" t="s">
        <v>626</v>
      </c>
      <c r="S1049">
        <v>1500</v>
      </c>
      <c r="T1049" t="s">
        <v>1891</v>
      </c>
      <c r="U1049" s="4">
        <v>45803.65488425926</v>
      </c>
      <c r="V1049" t="str">
        <f>IFERROR(VLOOKUP(B1049,#REF!,1,0),"")</f>
        <v/>
      </c>
      <c r="W1049" t="str" cm="1">
        <f t="array" ref="W1049">IFERROR(_xlfn.IFS(AND(V1049="",X1049&lt;&gt;"王园园组",X1049&lt;&gt;"other"),K1049,AND(V1049="",X1049="王园园组"),G1049),"other")</f>
        <v>other</v>
      </c>
      <c r="X1049" t="str" cm="1">
        <f t="array" ref="X1049">IFERROR(_xlfn.IFS(AND(V1049="",IFERROR(VLOOKUP(N1049,#REF!,1,0),1)&lt;&gt;1),N1049,AND(V1049="",I1049="王园园组"),"王园园组"),"other")</f>
        <v>other</v>
      </c>
      <c r="Y1049">
        <f>IFERROR(_xlfn.XLOOKUP(MID(T1049, FIND("#", SUBSTITUTE(T1049, "-", "#", LEN(T1049) - LEN(SUBSTITUTE(T1049, "-", "")))) + 1, LEN(T1049)),#REF!,#REF!),0)</f>
        <v>0</v>
      </c>
      <c r="Z1049">
        <f>MONTH(续费明细实时[[#This Row],[success_time]])</f>
        <v>5</v>
      </c>
      <c r="AA1049" s="8" t="e">
        <f>VLOOKUP(续费明细实时[[#This Row],[parent_user_id]],#REF!,27,0)</f>
        <v>#REF!</v>
      </c>
    </row>
    <row r="1050" spans="1:27">
      <c r="A1050" s="1">
        <v>45797</v>
      </c>
      <c r="B1050" t="s">
        <v>13766</v>
      </c>
      <c r="C1050" t="s">
        <v>13767</v>
      </c>
      <c r="D1050" t="s">
        <v>558</v>
      </c>
      <c r="E1050" t="s">
        <v>546</v>
      </c>
      <c r="F1050">
        <v>60</v>
      </c>
      <c r="G1050" t="s">
        <v>333</v>
      </c>
      <c r="H1050" t="s">
        <v>559</v>
      </c>
      <c r="I1050" t="s">
        <v>504</v>
      </c>
      <c r="J1050">
        <v>11831</v>
      </c>
      <c r="K1050" t="s">
        <v>333</v>
      </c>
      <c r="L1050" t="s">
        <v>549</v>
      </c>
      <c r="M1050" t="s">
        <v>559</v>
      </c>
      <c r="N1050" t="s">
        <v>504</v>
      </c>
      <c r="O1050" t="s">
        <v>325</v>
      </c>
      <c r="P1050" t="s">
        <v>1877</v>
      </c>
      <c r="Q1050" t="s">
        <v>13768</v>
      </c>
      <c r="R1050" t="s">
        <v>626</v>
      </c>
      <c r="S1050">
        <v>1666.2741140000001</v>
      </c>
      <c r="T1050" t="s">
        <v>1891</v>
      </c>
      <c r="U1050" s="4">
        <v>45797.788969907408</v>
      </c>
      <c r="V1050" t="str">
        <f>IFERROR(VLOOKUP(B1050,#REF!,1,0),"")</f>
        <v/>
      </c>
      <c r="W1050" t="str" cm="1">
        <f t="array" ref="W1050">IFERROR(_xlfn.IFS(AND(V1050="",X1050&lt;&gt;"王园园组",X1050&lt;&gt;"other"),K1050,AND(V1050="",X1050="王园园组"),G1050),"other")</f>
        <v>other</v>
      </c>
      <c r="X1050" t="str" cm="1">
        <f t="array" ref="X1050">IFERROR(_xlfn.IFS(AND(V1050="",IFERROR(VLOOKUP(N1050,#REF!,1,0),1)&lt;&gt;1),N1050,AND(V1050="",I1050="王园园组"),"王园园组"),"other")</f>
        <v>other</v>
      </c>
      <c r="Y1050">
        <f>IFERROR(_xlfn.XLOOKUP(MID(T1050, FIND("#", SUBSTITUTE(T1050, "-", "#", LEN(T1050) - LEN(SUBSTITUTE(T1050, "-", "")))) + 1, LEN(T1050)),#REF!,#REF!),0)</f>
        <v>0</v>
      </c>
      <c r="Z1050">
        <f>MONTH(续费明细实时[[#This Row],[success_time]])</f>
        <v>5</v>
      </c>
      <c r="AA1050" s="8" t="e">
        <f>VLOOKUP(续费明细实时[[#This Row],[parent_user_id]],#REF!,27,0)</f>
        <v>#REF!</v>
      </c>
    </row>
    <row r="1051" spans="1:27">
      <c r="A1051" s="1">
        <v>45800</v>
      </c>
      <c r="B1051" t="s">
        <v>13063</v>
      </c>
      <c r="C1051" t="s">
        <v>13064</v>
      </c>
      <c r="D1051" t="s">
        <v>909</v>
      </c>
      <c r="E1051" t="s">
        <v>546</v>
      </c>
      <c r="F1051">
        <v>60</v>
      </c>
      <c r="G1051" t="s">
        <v>1973</v>
      </c>
      <c r="H1051" t="s">
        <v>559</v>
      </c>
      <c r="I1051" t="s">
        <v>1876</v>
      </c>
      <c r="J1051">
        <v>10650</v>
      </c>
      <c r="K1051" t="s">
        <v>265</v>
      </c>
      <c r="L1051" t="s">
        <v>549</v>
      </c>
      <c r="M1051" t="s">
        <v>550</v>
      </c>
      <c r="N1051" t="s">
        <v>136</v>
      </c>
      <c r="O1051" t="s">
        <v>264</v>
      </c>
      <c r="P1051" t="s">
        <v>1877</v>
      </c>
      <c r="Q1051" t="s">
        <v>13065</v>
      </c>
      <c r="R1051" t="s">
        <v>626</v>
      </c>
      <c r="S1051">
        <v>1500</v>
      </c>
      <c r="T1051" t="s">
        <v>1891</v>
      </c>
      <c r="U1051" s="4">
        <v>45800.642754629633</v>
      </c>
      <c r="V1051" t="str">
        <f>IFERROR(VLOOKUP(B1051,#REF!,1,0),"")</f>
        <v/>
      </c>
      <c r="W1051" t="str" cm="1">
        <f t="array" ref="W1051">IFERROR(_xlfn.IFS(AND(V1051="",X1051&lt;&gt;"王园园组",X1051&lt;&gt;"other"),K1051,AND(V1051="",X1051="王园园组"),G1051),"other")</f>
        <v>other</v>
      </c>
      <c r="X1051" t="str" cm="1">
        <f t="array" ref="X1051">IFERROR(_xlfn.IFS(AND(V1051="",IFERROR(VLOOKUP(N1051,#REF!,1,0),1)&lt;&gt;1),N1051,AND(V1051="",I1051="王园园组"),"王园园组"),"other")</f>
        <v>other</v>
      </c>
      <c r="Y1051">
        <f>IFERROR(_xlfn.XLOOKUP(MID(T1051, FIND("#", SUBSTITUTE(T1051, "-", "#", LEN(T1051) - LEN(SUBSTITUTE(T1051, "-", "")))) + 1, LEN(T1051)),#REF!,#REF!),0)</f>
        <v>0</v>
      </c>
      <c r="Z1051">
        <f>MONTH(续费明细实时[[#This Row],[success_time]])</f>
        <v>5</v>
      </c>
      <c r="AA1051" s="8" t="e">
        <f>VLOOKUP(续费明细实时[[#This Row],[parent_user_id]],#REF!,27,0)</f>
        <v>#REF!</v>
      </c>
    </row>
    <row r="1052" spans="1:27">
      <c r="A1052" s="1">
        <v>45797</v>
      </c>
      <c r="B1052" t="s">
        <v>16190</v>
      </c>
      <c r="C1052" t="s">
        <v>16191</v>
      </c>
      <c r="D1052" t="s">
        <v>548</v>
      </c>
      <c r="E1052" t="s">
        <v>1959</v>
      </c>
      <c r="F1052">
        <v>18</v>
      </c>
      <c r="G1052" t="s">
        <v>1939</v>
      </c>
      <c r="H1052" t="s">
        <v>559</v>
      </c>
      <c r="I1052" t="s">
        <v>1876</v>
      </c>
      <c r="J1052">
        <v>4607</v>
      </c>
      <c r="K1052" t="s">
        <v>206</v>
      </c>
      <c r="L1052" t="s">
        <v>549</v>
      </c>
      <c r="M1052" t="s">
        <v>550</v>
      </c>
      <c r="N1052" t="s">
        <v>551</v>
      </c>
      <c r="O1052" t="s">
        <v>149</v>
      </c>
      <c r="P1052" t="s">
        <v>1877</v>
      </c>
      <c r="Q1052" t="s">
        <v>16192</v>
      </c>
      <c r="R1052" t="s">
        <v>626</v>
      </c>
      <c r="S1052">
        <v>648.9</v>
      </c>
      <c r="T1052" t="s">
        <v>1962</v>
      </c>
      <c r="U1052" s="4">
        <v>45797.413993055554</v>
      </c>
      <c r="V1052" t="str">
        <f>IFERROR(VLOOKUP(B1052,#REF!,1,0),"")</f>
        <v/>
      </c>
      <c r="W1052" t="str" cm="1">
        <f t="array" ref="W1052">IFERROR(_xlfn.IFS(AND(V1052="",X1052&lt;&gt;"王园园组",X1052&lt;&gt;"other"),K1052,AND(V1052="",X1052="王园园组"),G1052),"other")</f>
        <v>other</v>
      </c>
      <c r="X1052" t="str" cm="1">
        <f t="array" ref="X1052">IFERROR(_xlfn.IFS(AND(V1052="",IFERROR(VLOOKUP(N1052,#REF!,1,0),1)&lt;&gt;1),N1052,AND(V1052="",I1052="王园园组"),"王园园组"),"other")</f>
        <v>other</v>
      </c>
      <c r="Y1052">
        <f>IFERROR(_xlfn.XLOOKUP(MID(T1052, FIND("#", SUBSTITUTE(T1052, "-", "#", LEN(T1052) - LEN(SUBSTITUTE(T1052, "-", "")))) + 1, LEN(T1052)),#REF!,#REF!),0)</f>
        <v>0</v>
      </c>
      <c r="Z1052">
        <f>MONTH(续费明细实时[[#This Row],[success_time]])</f>
        <v>5</v>
      </c>
      <c r="AA1052" s="8" t="e">
        <f>VLOOKUP(续费明细实时[[#This Row],[parent_user_id]],#REF!,27,0)</f>
        <v>#REF!</v>
      </c>
    </row>
    <row r="1053" spans="1:27">
      <c r="A1053" s="1">
        <v>45794</v>
      </c>
      <c r="B1053" t="s">
        <v>16193</v>
      </c>
      <c r="C1053" t="s">
        <v>16194</v>
      </c>
      <c r="D1053" t="s">
        <v>584</v>
      </c>
      <c r="E1053" t="s">
        <v>1102</v>
      </c>
      <c r="F1053">
        <v>340</v>
      </c>
      <c r="G1053" t="s">
        <v>356</v>
      </c>
      <c r="H1053" t="s">
        <v>559</v>
      </c>
      <c r="I1053" t="s">
        <v>163</v>
      </c>
      <c r="J1053">
        <v>24308</v>
      </c>
      <c r="K1053" t="s">
        <v>356</v>
      </c>
      <c r="L1053" t="s">
        <v>549</v>
      </c>
      <c r="M1053" t="s">
        <v>559</v>
      </c>
      <c r="N1053" t="s">
        <v>163</v>
      </c>
      <c r="O1053" t="s">
        <v>473</v>
      </c>
      <c r="P1053" t="s">
        <v>1877</v>
      </c>
      <c r="Q1053" t="s">
        <v>16195</v>
      </c>
      <c r="R1053" t="s">
        <v>626</v>
      </c>
      <c r="S1053">
        <v>3423.7035559999999</v>
      </c>
      <c r="T1053" t="s">
        <v>2098</v>
      </c>
      <c r="U1053" s="4">
        <v>45794.463310185187</v>
      </c>
      <c r="V1053" t="str">
        <f>IFERROR(VLOOKUP(B1053,#REF!,1,0),"")</f>
        <v/>
      </c>
      <c r="W1053" t="str" cm="1">
        <f t="array" ref="W1053">IFERROR(_xlfn.IFS(AND(V1053="",X1053&lt;&gt;"王园园组",X1053&lt;&gt;"other"),K1053,AND(V1053="",X1053="王园园组"),G1053),"other")</f>
        <v>other</v>
      </c>
      <c r="X1053" t="str" cm="1">
        <f t="array" ref="X1053">IFERROR(_xlfn.IFS(AND(V1053="",IFERROR(VLOOKUP(N1053,#REF!,1,0),1)&lt;&gt;1),N1053,AND(V1053="",I1053="王园园组"),"王园园组"),"other")</f>
        <v>other</v>
      </c>
      <c r="Y1053">
        <f>IFERROR(_xlfn.XLOOKUP(MID(T1053, FIND("#", SUBSTITUTE(T1053, "-", "#", LEN(T1053) - LEN(SUBSTITUTE(T1053, "-", "")))) + 1, LEN(T1053)),#REF!,#REF!),0)</f>
        <v>0</v>
      </c>
      <c r="Z1053">
        <f>MONTH(续费明细实时[[#This Row],[success_time]])</f>
        <v>5</v>
      </c>
      <c r="AA1053" s="8" t="e">
        <f>VLOOKUP(续费明细实时[[#This Row],[parent_user_id]],#REF!,27,0)</f>
        <v>#REF!</v>
      </c>
    </row>
    <row r="1054" spans="1:27" hidden="1">
      <c r="A1054" s="1">
        <v>45800</v>
      </c>
      <c r="B1054" t="s">
        <v>16004</v>
      </c>
      <c r="C1054" t="s">
        <v>16005</v>
      </c>
      <c r="D1054" t="s">
        <v>632</v>
      </c>
      <c r="E1054" t="s">
        <v>546</v>
      </c>
      <c r="F1054">
        <v>120</v>
      </c>
      <c r="G1054" t="s">
        <v>13037</v>
      </c>
      <c r="H1054" t="s">
        <v>559</v>
      </c>
      <c r="I1054" t="s">
        <v>1876</v>
      </c>
      <c r="J1054">
        <v>18283</v>
      </c>
      <c r="K1054" t="s">
        <v>626</v>
      </c>
      <c r="L1054" t="s">
        <v>649</v>
      </c>
      <c r="M1054" t="s">
        <v>649</v>
      </c>
      <c r="N1054" t="s">
        <v>649</v>
      </c>
      <c r="O1054" t="s">
        <v>649</v>
      </c>
      <c r="P1054" t="s">
        <v>1877</v>
      </c>
      <c r="Q1054" t="s">
        <v>16006</v>
      </c>
      <c r="R1054" t="s">
        <v>626</v>
      </c>
      <c r="S1054">
        <v>2575</v>
      </c>
      <c r="T1054" t="s">
        <v>1896</v>
      </c>
      <c r="U1054" s="4">
        <v>45800.886111111111</v>
      </c>
      <c r="V1054" t="str">
        <f>IFERROR(VLOOKUP(B1054,#REF!,1,0),"")</f>
        <v/>
      </c>
      <c r="W1054" t="str" cm="1">
        <f t="array" ref="W1054">IFERROR(_xlfn.IFS(AND(V1054="",X1054&lt;&gt;"王园园组",X1054&lt;&gt;"other"),K1054,AND(V1054="",X1054="王园园组"),G1054),"other")</f>
        <v>other</v>
      </c>
      <c r="X1054" t="str" cm="1">
        <f t="array" ref="X1054">IFERROR(_xlfn.IFS(AND(V1054="",IFERROR(VLOOKUP(N1054,#REF!,1,0),1)&lt;&gt;1),N1054,AND(V1054="",I1054="王园园组"),"王园园组"),"other")</f>
        <v>other</v>
      </c>
      <c r="Y1054">
        <f>IFERROR(_xlfn.XLOOKUP(MID(T1054, FIND("#", SUBSTITUTE(T1054, "-", "#", LEN(T1054) - LEN(SUBSTITUTE(T1054, "-", "")))) + 1, LEN(T1054)),#REF!,#REF!),0)</f>
        <v>0</v>
      </c>
      <c r="Z1054">
        <f>MONTH(续费明细实时[[#This Row],[success_time]])</f>
        <v>5</v>
      </c>
      <c r="AA1054" s="8" t="e">
        <f>VLOOKUP(续费明细实时[[#This Row],[parent_user_id]],#REF!,27,0)</f>
        <v>#REF!</v>
      </c>
    </row>
    <row r="1055" spans="1:27">
      <c r="A1055" s="1">
        <v>45786</v>
      </c>
      <c r="B1055" t="s">
        <v>2608</v>
      </c>
      <c r="C1055" t="s">
        <v>2609</v>
      </c>
      <c r="D1055" t="s">
        <v>578</v>
      </c>
      <c r="E1055" t="s">
        <v>546</v>
      </c>
      <c r="F1055">
        <v>120</v>
      </c>
      <c r="G1055" t="s">
        <v>2079</v>
      </c>
      <c r="H1055" t="s">
        <v>559</v>
      </c>
      <c r="I1055" t="s">
        <v>1876</v>
      </c>
      <c r="J1055">
        <v>18283</v>
      </c>
      <c r="K1055" t="s">
        <v>296</v>
      </c>
      <c r="L1055" t="s">
        <v>549</v>
      </c>
      <c r="M1055" t="s">
        <v>550</v>
      </c>
      <c r="N1055" t="s">
        <v>136</v>
      </c>
      <c r="O1055" t="s">
        <v>292</v>
      </c>
      <c r="P1055" t="s">
        <v>1877</v>
      </c>
      <c r="Q1055" t="s">
        <v>2610</v>
      </c>
      <c r="R1055" t="s">
        <v>626</v>
      </c>
      <c r="S1055">
        <v>2575</v>
      </c>
      <c r="T1055" t="s">
        <v>1896</v>
      </c>
      <c r="U1055" s="4">
        <v>45786.681921296295</v>
      </c>
      <c r="V1055" t="str">
        <f>IFERROR(VLOOKUP(B1055,#REF!,1,0),"")</f>
        <v/>
      </c>
      <c r="W1055" t="str" cm="1">
        <f t="array" ref="W1055">IFERROR(_xlfn.IFS(AND(V1055="",X1055&lt;&gt;"王园园组",X1055&lt;&gt;"other"),K1055,AND(V1055="",X1055="王园园组"),G1055),"other")</f>
        <v>other</v>
      </c>
      <c r="X1055" t="str" cm="1">
        <f t="array" ref="X1055">IFERROR(_xlfn.IFS(AND(V1055="",IFERROR(VLOOKUP(N1055,#REF!,1,0),1)&lt;&gt;1),N1055,AND(V1055="",I1055="王园园组"),"王园园组"),"other")</f>
        <v>other</v>
      </c>
      <c r="Y1055">
        <f>IFERROR(_xlfn.XLOOKUP(MID(T1055, FIND("#", SUBSTITUTE(T1055, "-", "#", LEN(T1055) - LEN(SUBSTITUTE(T1055, "-", "")))) + 1, LEN(T1055)),#REF!,#REF!),0)</f>
        <v>0</v>
      </c>
      <c r="Z1055">
        <f>MONTH(续费明细实时[[#This Row],[success_time]])</f>
        <v>5</v>
      </c>
      <c r="AA1055" s="8" t="e">
        <f>VLOOKUP(续费明细实时[[#This Row],[parent_user_id]],#REF!,27,0)</f>
        <v>#REF!</v>
      </c>
    </row>
    <row r="1056" spans="1:27">
      <c r="A1056" s="1">
        <v>45795</v>
      </c>
      <c r="B1056" t="s">
        <v>15681</v>
      </c>
      <c r="C1056" t="s">
        <v>15682</v>
      </c>
      <c r="D1056" t="s">
        <v>558</v>
      </c>
      <c r="E1056" t="s">
        <v>546</v>
      </c>
      <c r="F1056">
        <v>60</v>
      </c>
      <c r="G1056" t="s">
        <v>338</v>
      </c>
      <c r="H1056" t="s">
        <v>559</v>
      </c>
      <c r="I1056" t="s">
        <v>504</v>
      </c>
      <c r="J1056">
        <v>11831</v>
      </c>
      <c r="K1056" t="s">
        <v>338</v>
      </c>
      <c r="L1056" t="s">
        <v>549</v>
      </c>
      <c r="M1056" t="s">
        <v>559</v>
      </c>
      <c r="N1056" t="s">
        <v>504</v>
      </c>
      <c r="O1056" t="s">
        <v>325</v>
      </c>
      <c r="P1056" t="s">
        <v>1877</v>
      </c>
      <c r="Q1056" t="s">
        <v>15683</v>
      </c>
      <c r="R1056" t="s">
        <v>626</v>
      </c>
      <c r="S1056">
        <v>1666.2741140000001</v>
      </c>
      <c r="T1056" t="s">
        <v>1891</v>
      </c>
      <c r="U1056" s="4">
        <v>45795.839745370373</v>
      </c>
      <c r="V1056" t="str">
        <f>IFERROR(VLOOKUP(B1056,#REF!,1,0),"")</f>
        <v/>
      </c>
      <c r="W1056" t="str" cm="1">
        <f t="array" ref="W1056">IFERROR(_xlfn.IFS(AND(V1056="",X1056&lt;&gt;"王园园组",X1056&lt;&gt;"other"),K1056,AND(V1056="",X1056="王园园组"),G1056),"other")</f>
        <v>other</v>
      </c>
      <c r="X1056" t="str" cm="1">
        <f t="array" ref="X1056">IFERROR(_xlfn.IFS(AND(V1056="",IFERROR(VLOOKUP(N1056,#REF!,1,0),1)&lt;&gt;1),N1056,AND(V1056="",I1056="王园园组"),"王园园组"),"other")</f>
        <v>other</v>
      </c>
      <c r="Y1056">
        <f>IFERROR(_xlfn.XLOOKUP(MID(T1056, FIND("#", SUBSTITUTE(T1056, "-", "#", LEN(T1056) - LEN(SUBSTITUTE(T1056, "-", "")))) + 1, LEN(T1056)),#REF!,#REF!),0)</f>
        <v>0</v>
      </c>
      <c r="Z1056">
        <f>MONTH(续费明细实时[[#This Row],[success_time]])</f>
        <v>5</v>
      </c>
      <c r="AA1056" s="8" t="e">
        <f>VLOOKUP(续费明细实时[[#This Row],[parent_user_id]],#REF!,27,0)</f>
        <v>#REF!</v>
      </c>
    </row>
    <row r="1057" spans="1:27">
      <c r="A1057" s="1">
        <v>45798</v>
      </c>
      <c r="B1057" t="s">
        <v>15446</v>
      </c>
      <c r="C1057" t="s">
        <v>15447</v>
      </c>
      <c r="D1057" t="s">
        <v>1166</v>
      </c>
      <c r="E1057" t="s">
        <v>546</v>
      </c>
      <c r="F1057">
        <v>120</v>
      </c>
      <c r="G1057" t="s">
        <v>339</v>
      </c>
      <c r="H1057" t="s">
        <v>559</v>
      </c>
      <c r="I1057" t="s">
        <v>504</v>
      </c>
      <c r="J1057">
        <v>18090</v>
      </c>
      <c r="K1057" t="s">
        <v>339</v>
      </c>
      <c r="L1057" t="s">
        <v>549</v>
      </c>
      <c r="M1057" t="s">
        <v>559</v>
      </c>
      <c r="N1057" t="s">
        <v>504</v>
      </c>
      <c r="O1057" t="s">
        <v>325</v>
      </c>
      <c r="P1057" t="s">
        <v>1877</v>
      </c>
      <c r="Q1057" t="s">
        <v>15448</v>
      </c>
      <c r="R1057" t="s">
        <v>626</v>
      </c>
      <c r="S1057">
        <v>2547.8197460000001</v>
      </c>
      <c r="T1057" t="s">
        <v>1896</v>
      </c>
      <c r="U1057" s="4">
        <v>45798.823946759258</v>
      </c>
      <c r="V1057" t="str">
        <f>IFERROR(VLOOKUP(B1057,#REF!,1,0),"")</f>
        <v/>
      </c>
      <c r="W1057" t="str" cm="1">
        <f t="array" ref="W1057">IFERROR(_xlfn.IFS(AND(V1057="",X1057&lt;&gt;"王园园组",X1057&lt;&gt;"other"),K1057,AND(V1057="",X1057="王园园组"),G1057),"other")</f>
        <v>other</v>
      </c>
      <c r="X1057" t="str" cm="1">
        <f t="array" ref="X1057">IFERROR(_xlfn.IFS(AND(V1057="",IFERROR(VLOOKUP(N1057,#REF!,1,0),1)&lt;&gt;1),N1057,AND(V1057="",I1057="王园园组"),"王园园组"),"other")</f>
        <v>other</v>
      </c>
      <c r="Y1057">
        <f>IFERROR(_xlfn.XLOOKUP(MID(T1057, FIND("#", SUBSTITUTE(T1057, "-", "#", LEN(T1057) - LEN(SUBSTITUTE(T1057, "-", "")))) + 1, LEN(T1057)),#REF!,#REF!),0)</f>
        <v>0</v>
      </c>
      <c r="Z1057">
        <f>MONTH(续费明细实时[[#This Row],[success_time]])</f>
        <v>5</v>
      </c>
      <c r="AA1057" s="8" t="e">
        <f>VLOOKUP(续费明细实时[[#This Row],[parent_user_id]],#REF!,27,0)</f>
        <v>#REF!</v>
      </c>
    </row>
    <row r="1058" spans="1:27">
      <c r="A1058" s="1">
        <v>45792</v>
      </c>
      <c r="B1058" t="s">
        <v>15452</v>
      </c>
      <c r="C1058" t="s">
        <v>15453</v>
      </c>
      <c r="D1058" t="s">
        <v>548</v>
      </c>
      <c r="E1058" t="s">
        <v>1882</v>
      </c>
      <c r="F1058">
        <v>16</v>
      </c>
      <c r="G1058" t="s">
        <v>1909</v>
      </c>
      <c r="H1058" t="s">
        <v>559</v>
      </c>
      <c r="I1058" t="s">
        <v>1876</v>
      </c>
      <c r="J1058">
        <v>2048</v>
      </c>
      <c r="K1058" t="s">
        <v>315</v>
      </c>
      <c r="L1058" t="s">
        <v>549</v>
      </c>
      <c r="M1058" t="s">
        <v>550</v>
      </c>
      <c r="N1058" t="s">
        <v>616</v>
      </c>
      <c r="O1058" t="s">
        <v>314</v>
      </c>
      <c r="P1058" t="s">
        <v>1877</v>
      </c>
      <c r="Q1058" t="s">
        <v>15454</v>
      </c>
      <c r="R1058" t="s">
        <v>626</v>
      </c>
      <c r="S1058">
        <v>288.39999999999998</v>
      </c>
      <c r="T1058" t="s">
        <v>14554</v>
      </c>
      <c r="U1058" s="4">
        <v>45792.298194444447</v>
      </c>
      <c r="V1058" t="str">
        <f>IFERROR(VLOOKUP(B1058,#REF!,1,0),"")</f>
        <v/>
      </c>
      <c r="W1058" t="str" cm="1">
        <f t="array" ref="W1058">IFERROR(_xlfn.IFS(AND(V1058="",X1058&lt;&gt;"王园园组",X1058&lt;&gt;"other"),K1058,AND(V1058="",X1058="王园园组"),G1058),"other")</f>
        <v>other</v>
      </c>
      <c r="X1058" t="str" cm="1">
        <f t="array" ref="X1058">IFERROR(_xlfn.IFS(AND(V1058="",IFERROR(VLOOKUP(N1058,#REF!,1,0),1)&lt;&gt;1),N1058,AND(V1058="",I1058="王园园组"),"王园园组"),"other")</f>
        <v>other</v>
      </c>
      <c r="Y1058">
        <f>IFERROR(_xlfn.XLOOKUP(MID(T1058, FIND("#", SUBSTITUTE(T1058, "-", "#", LEN(T1058) - LEN(SUBSTITUTE(T1058, "-", "")))) + 1, LEN(T1058)),#REF!,#REF!),0)</f>
        <v>0</v>
      </c>
      <c r="Z1058">
        <f>MONTH(续费明细实时[[#This Row],[success_time]])</f>
        <v>5</v>
      </c>
      <c r="AA1058" s="8" t="e">
        <f>VLOOKUP(续费明细实时[[#This Row],[parent_user_id]],#REF!,27,0)</f>
        <v>#REF!</v>
      </c>
    </row>
    <row r="1059" spans="1:27">
      <c r="A1059" s="1">
        <v>45800</v>
      </c>
      <c r="B1059" t="s">
        <v>15455</v>
      </c>
      <c r="C1059" t="s">
        <v>15456</v>
      </c>
      <c r="D1059" t="s">
        <v>558</v>
      </c>
      <c r="E1059" t="s">
        <v>546</v>
      </c>
      <c r="F1059">
        <v>60</v>
      </c>
      <c r="G1059" t="s">
        <v>336</v>
      </c>
      <c r="H1059" t="s">
        <v>559</v>
      </c>
      <c r="I1059" t="s">
        <v>504</v>
      </c>
      <c r="J1059">
        <v>11831</v>
      </c>
      <c r="K1059" t="s">
        <v>336</v>
      </c>
      <c r="L1059" t="s">
        <v>549</v>
      </c>
      <c r="M1059" t="s">
        <v>559</v>
      </c>
      <c r="N1059" t="s">
        <v>504</v>
      </c>
      <c r="O1059" t="s">
        <v>325</v>
      </c>
      <c r="P1059" t="s">
        <v>1877</v>
      </c>
      <c r="Q1059" t="s">
        <v>15457</v>
      </c>
      <c r="R1059" t="s">
        <v>626</v>
      </c>
      <c r="S1059">
        <v>1666.2741140000001</v>
      </c>
      <c r="T1059" t="s">
        <v>1891</v>
      </c>
      <c r="U1059" s="4">
        <v>45800.739259259259</v>
      </c>
      <c r="V1059" t="str">
        <f>IFERROR(VLOOKUP(B1059,#REF!,1,0),"")</f>
        <v/>
      </c>
      <c r="W1059" t="str" cm="1">
        <f t="array" ref="W1059">IFERROR(_xlfn.IFS(AND(V1059="",X1059&lt;&gt;"王园园组",X1059&lt;&gt;"other"),K1059,AND(V1059="",X1059="王园园组"),G1059),"other")</f>
        <v>other</v>
      </c>
      <c r="X1059" t="str" cm="1">
        <f t="array" ref="X1059">IFERROR(_xlfn.IFS(AND(V1059="",IFERROR(VLOOKUP(N1059,#REF!,1,0),1)&lt;&gt;1),N1059,AND(V1059="",I1059="王园园组"),"王园园组"),"other")</f>
        <v>other</v>
      </c>
      <c r="Y1059">
        <f>IFERROR(_xlfn.XLOOKUP(MID(T1059, FIND("#", SUBSTITUTE(T1059, "-", "#", LEN(T1059) - LEN(SUBSTITUTE(T1059, "-", "")))) + 1, LEN(T1059)),#REF!,#REF!),0)</f>
        <v>0</v>
      </c>
      <c r="Z1059">
        <f>MONTH(续费明细实时[[#This Row],[success_time]])</f>
        <v>5</v>
      </c>
      <c r="AA1059" s="8" t="e">
        <f>VLOOKUP(续费明细实时[[#This Row],[parent_user_id]],#REF!,27,0)</f>
        <v>#REF!</v>
      </c>
    </row>
    <row r="1060" spans="1:27">
      <c r="A1060" s="1">
        <v>45803</v>
      </c>
      <c r="B1060" t="s">
        <v>29859</v>
      </c>
      <c r="C1060" t="s">
        <v>29860</v>
      </c>
      <c r="D1060" t="s">
        <v>695</v>
      </c>
      <c r="E1060" t="s">
        <v>1102</v>
      </c>
      <c r="F1060">
        <v>120</v>
      </c>
      <c r="G1060" t="s">
        <v>363</v>
      </c>
      <c r="H1060" t="s">
        <v>559</v>
      </c>
      <c r="I1060" t="s">
        <v>163</v>
      </c>
      <c r="J1060">
        <v>10238</v>
      </c>
      <c r="K1060" t="s">
        <v>363</v>
      </c>
      <c r="L1060" t="s">
        <v>549</v>
      </c>
      <c r="M1060" t="s">
        <v>559</v>
      </c>
      <c r="N1060" t="s">
        <v>163</v>
      </c>
      <c r="O1060" t="s">
        <v>473</v>
      </c>
      <c r="P1060" t="s">
        <v>1877</v>
      </c>
      <c r="Q1060" t="s">
        <v>29861</v>
      </c>
      <c r="R1060" t="s">
        <v>626</v>
      </c>
      <c r="S1060">
        <v>1442</v>
      </c>
      <c r="T1060" t="s">
        <v>1902</v>
      </c>
      <c r="U1060" s="4">
        <v>45803.739282407405</v>
      </c>
      <c r="V1060" t="str">
        <f>IFERROR(VLOOKUP(B1060,#REF!,1,0),"")</f>
        <v/>
      </c>
      <c r="W1060" t="str" cm="1">
        <f t="array" ref="W1060">IFERROR(_xlfn.IFS(AND(V1060="",X1060&lt;&gt;"王园园组",X1060&lt;&gt;"other"),K1060,AND(V1060="",X1060="王园园组"),G1060),"other")</f>
        <v>other</v>
      </c>
      <c r="X1060" t="str" cm="1">
        <f t="array" ref="X1060">IFERROR(_xlfn.IFS(AND(V1060="",IFERROR(VLOOKUP(N1060,#REF!,1,0),1)&lt;&gt;1),N1060,AND(V1060="",I1060="王园园组"),"王园园组"),"other")</f>
        <v>other</v>
      </c>
      <c r="Y1060">
        <f>IFERROR(_xlfn.XLOOKUP(MID(T1060, FIND("#", SUBSTITUTE(T1060, "-", "#", LEN(T1060) - LEN(SUBSTITUTE(T1060, "-", "")))) + 1, LEN(T1060)),#REF!,#REF!),0)</f>
        <v>0</v>
      </c>
      <c r="Z1060">
        <f>MONTH(续费明细实时[[#This Row],[success_time]])</f>
        <v>5</v>
      </c>
      <c r="AA1060" s="8" t="e">
        <f>VLOOKUP(续费明细实时[[#This Row],[parent_user_id]],#REF!,27,0)</f>
        <v>#REF!</v>
      </c>
    </row>
    <row r="1061" spans="1:27">
      <c r="A1061" s="1">
        <v>45797</v>
      </c>
      <c r="B1061" t="s">
        <v>15458</v>
      </c>
      <c r="C1061" t="s">
        <v>15459</v>
      </c>
      <c r="D1061" t="s">
        <v>548</v>
      </c>
      <c r="E1061" t="s">
        <v>546</v>
      </c>
      <c r="F1061">
        <v>120</v>
      </c>
      <c r="G1061" t="s">
        <v>1939</v>
      </c>
      <c r="H1061" t="s">
        <v>559</v>
      </c>
      <c r="I1061" t="s">
        <v>1876</v>
      </c>
      <c r="J1061">
        <v>17750</v>
      </c>
      <c r="K1061" t="s">
        <v>218</v>
      </c>
      <c r="L1061" t="s">
        <v>549</v>
      </c>
      <c r="M1061" t="s">
        <v>550</v>
      </c>
      <c r="N1061" t="s">
        <v>551</v>
      </c>
      <c r="O1061" t="s">
        <v>145</v>
      </c>
      <c r="P1061" t="s">
        <v>1877</v>
      </c>
      <c r="Q1061" t="s">
        <v>15460</v>
      </c>
      <c r="R1061" t="s">
        <v>626</v>
      </c>
      <c r="S1061">
        <v>2500</v>
      </c>
      <c r="T1061" t="s">
        <v>1896</v>
      </c>
      <c r="U1061" s="4">
        <v>45797.380428240744</v>
      </c>
      <c r="V1061" t="str">
        <f>IFERROR(VLOOKUP(B1061,#REF!,1,0),"")</f>
        <v/>
      </c>
      <c r="W1061" t="str" cm="1">
        <f t="array" ref="W1061">IFERROR(_xlfn.IFS(AND(V1061="",X1061&lt;&gt;"王园园组",X1061&lt;&gt;"other"),K1061,AND(V1061="",X1061="王园园组"),G1061),"other")</f>
        <v>other</v>
      </c>
      <c r="X1061" t="str" cm="1">
        <f t="array" ref="X1061">IFERROR(_xlfn.IFS(AND(V1061="",IFERROR(VLOOKUP(N1061,#REF!,1,0),1)&lt;&gt;1),N1061,AND(V1061="",I1061="王园园组"),"王园园组"),"other")</f>
        <v>other</v>
      </c>
      <c r="Y1061">
        <f>IFERROR(_xlfn.XLOOKUP(MID(T1061, FIND("#", SUBSTITUTE(T1061, "-", "#", LEN(T1061) - LEN(SUBSTITUTE(T1061, "-", "")))) + 1, LEN(T1061)),#REF!,#REF!),0)</f>
        <v>0</v>
      </c>
      <c r="Z1061">
        <f>MONTH(续费明细实时[[#This Row],[success_time]])</f>
        <v>5</v>
      </c>
      <c r="AA1061" s="8" t="e">
        <f>VLOOKUP(续费明细实时[[#This Row],[parent_user_id]],#REF!,27,0)</f>
        <v>#REF!</v>
      </c>
    </row>
    <row r="1062" spans="1:27">
      <c r="A1062" s="1">
        <v>45796</v>
      </c>
      <c r="B1062" t="s">
        <v>15672</v>
      </c>
      <c r="C1062" t="s">
        <v>15673</v>
      </c>
      <c r="D1062" t="s">
        <v>578</v>
      </c>
      <c r="E1062" t="s">
        <v>546</v>
      </c>
      <c r="F1062">
        <v>360</v>
      </c>
      <c r="G1062" t="s">
        <v>1946</v>
      </c>
      <c r="H1062" t="s">
        <v>559</v>
      </c>
      <c r="I1062" t="s">
        <v>1876</v>
      </c>
      <c r="J1062">
        <v>46150</v>
      </c>
      <c r="K1062" t="s">
        <v>236</v>
      </c>
      <c r="L1062" t="s">
        <v>549</v>
      </c>
      <c r="M1062" t="s">
        <v>550</v>
      </c>
      <c r="N1062" t="s">
        <v>551</v>
      </c>
      <c r="O1062" t="s">
        <v>141</v>
      </c>
      <c r="P1062" t="s">
        <v>1877</v>
      </c>
      <c r="Q1062" t="s">
        <v>15674</v>
      </c>
      <c r="R1062" t="s">
        <v>626</v>
      </c>
      <c r="S1062">
        <v>6500</v>
      </c>
      <c r="T1062" t="s">
        <v>2193</v>
      </c>
      <c r="U1062" s="4">
        <v>45796.883900462963</v>
      </c>
      <c r="V1062" t="str">
        <f>IFERROR(VLOOKUP(B1062,#REF!,1,0),"")</f>
        <v/>
      </c>
      <c r="W1062" t="str" cm="1">
        <f t="array" ref="W1062">IFERROR(_xlfn.IFS(AND(V1062="",X1062&lt;&gt;"王园园组",X1062&lt;&gt;"other"),K1062,AND(V1062="",X1062="王园园组"),G1062),"other")</f>
        <v>other</v>
      </c>
      <c r="X1062" t="str" cm="1">
        <f t="array" ref="X1062">IFERROR(_xlfn.IFS(AND(V1062="",IFERROR(VLOOKUP(N1062,#REF!,1,0),1)&lt;&gt;1),N1062,AND(V1062="",I1062="王园园组"),"王园园组"),"other")</f>
        <v>other</v>
      </c>
      <c r="Y1062">
        <f>IFERROR(_xlfn.XLOOKUP(MID(T1062, FIND("#", SUBSTITUTE(T1062, "-", "#", LEN(T1062) - LEN(SUBSTITUTE(T1062, "-", "")))) + 1, LEN(T1062)),#REF!,#REF!),0)</f>
        <v>0</v>
      </c>
      <c r="Z1062">
        <f>MONTH(续费明细实时[[#This Row],[success_time]])</f>
        <v>5</v>
      </c>
      <c r="AA1062" s="8" t="e">
        <f>VLOOKUP(续费明细实时[[#This Row],[parent_user_id]],#REF!,27,0)</f>
        <v>#REF!</v>
      </c>
    </row>
    <row r="1063" spans="1:27">
      <c r="A1063" s="1">
        <v>45799</v>
      </c>
      <c r="B1063" t="s">
        <v>15675</v>
      </c>
      <c r="C1063" t="s">
        <v>15676</v>
      </c>
      <c r="D1063" t="s">
        <v>695</v>
      </c>
      <c r="E1063" t="s">
        <v>546</v>
      </c>
      <c r="F1063">
        <v>120</v>
      </c>
      <c r="G1063" t="s">
        <v>2024</v>
      </c>
      <c r="H1063" t="s">
        <v>559</v>
      </c>
      <c r="I1063" t="s">
        <v>1876</v>
      </c>
      <c r="J1063">
        <v>18283</v>
      </c>
      <c r="K1063" t="s">
        <v>267</v>
      </c>
      <c r="L1063" t="s">
        <v>549</v>
      </c>
      <c r="M1063" t="s">
        <v>550</v>
      </c>
      <c r="N1063" t="s">
        <v>136</v>
      </c>
      <c r="O1063" t="s">
        <v>264</v>
      </c>
      <c r="P1063" t="s">
        <v>1877</v>
      </c>
      <c r="Q1063" t="s">
        <v>15677</v>
      </c>
      <c r="R1063" t="s">
        <v>626</v>
      </c>
      <c r="S1063">
        <v>2575</v>
      </c>
      <c r="T1063" t="s">
        <v>1896</v>
      </c>
      <c r="U1063" s="4">
        <v>45799.80741898148</v>
      </c>
      <c r="V1063" t="str">
        <f>IFERROR(VLOOKUP(B1063,#REF!,1,0),"")</f>
        <v/>
      </c>
      <c r="W1063" t="str" cm="1">
        <f t="array" ref="W1063">IFERROR(_xlfn.IFS(AND(V1063="",X1063&lt;&gt;"王园园组",X1063&lt;&gt;"other"),K1063,AND(V1063="",X1063="王园园组"),G1063),"other")</f>
        <v>other</v>
      </c>
      <c r="X1063" t="str" cm="1">
        <f t="array" ref="X1063">IFERROR(_xlfn.IFS(AND(V1063="",IFERROR(VLOOKUP(N1063,#REF!,1,0),1)&lt;&gt;1),N1063,AND(V1063="",I1063="王园园组"),"王园园组"),"other")</f>
        <v>other</v>
      </c>
      <c r="Y1063">
        <f>IFERROR(_xlfn.XLOOKUP(MID(T1063, FIND("#", SUBSTITUTE(T1063, "-", "#", LEN(T1063) - LEN(SUBSTITUTE(T1063, "-", "")))) + 1, LEN(T1063)),#REF!,#REF!),0)</f>
        <v>0</v>
      </c>
      <c r="Z1063">
        <f>MONTH(续费明细实时[[#This Row],[success_time]])</f>
        <v>5</v>
      </c>
      <c r="AA1063" s="8" t="e">
        <f>VLOOKUP(续费明细实时[[#This Row],[parent_user_id]],#REF!,27,0)</f>
        <v>#REF!</v>
      </c>
    </row>
    <row r="1064" spans="1:27">
      <c r="A1064" s="1">
        <v>45804</v>
      </c>
      <c r="B1064" t="s">
        <v>29862</v>
      </c>
      <c r="C1064" t="s">
        <v>29863</v>
      </c>
      <c r="D1064" t="s">
        <v>610</v>
      </c>
      <c r="E1064" t="s">
        <v>546</v>
      </c>
      <c r="F1064">
        <v>120</v>
      </c>
      <c r="G1064" t="s">
        <v>333</v>
      </c>
      <c r="H1064" t="s">
        <v>559</v>
      </c>
      <c r="I1064" t="s">
        <v>504</v>
      </c>
      <c r="J1064">
        <v>18283</v>
      </c>
      <c r="K1064" t="s">
        <v>333</v>
      </c>
      <c r="L1064" t="s">
        <v>549</v>
      </c>
      <c r="M1064" t="s">
        <v>559</v>
      </c>
      <c r="N1064" t="s">
        <v>504</v>
      </c>
      <c r="O1064" t="s">
        <v>325</v>
      </c>
      <c r="P1064" t="s">
        <v>1877</v>
      </c>
      <c r="Q1064" t="s">
        <v>29864</v>
      </c>
      <c r="R1064" t="s">
        <v>626</v>
      </c>
      <c r="S1064">
        <v>2575</v>
      </c>
      <c r="T1064" t="s">
        <v>1896</v>
      </c>
      <c r="U1064" s="4">
        <v>45804.718877314815</v>
      </c>
      <c r="V1064" t="str">
        <f>IFERROR(VLOOKUP(B1064,#REF!,1,0),"")</f>
        <v/>
      </c>
      <c r="W1064" t="str" cm="1">
        <f t="array" ref="W1064">IFERROR(_xlfn.IFS(AND(V1064="",X1064&lt;&gt;"王园园组",X1064&lt;&gt;"other"),K1064,AND(V1064="",X1064="王园园组"),G1064),"other")</f>
        <v>other</v>
      </c>
      <c r="X1064" t="str" cm="1">
        <f t="array" ref="X1064">IFERROR(_xlfn.IFS(AND(V1064="",IFERROR(VLOOKUP(N1064,#REF!,1,0),1)&lt;&gt;1),N1064,AND(V1064="",I1064="王园园组"),"王园园组"),"other")</f>
        <v>other</v>
      </c>
      <c r="Y1064">
        <f>IFERROR(_xlfn.XLOOKUP(MID(T1064, FIND("#", SUBSTITUTE(T1064, "-", "#", LEN(T1064) - LEN(SUBSTITUTE(T1064, "-", "")))) + 1, LEN(T1064)),#REF!,#REF!),0)</f>
        <v>0</v>
      </c>
      <c r="Z1064">
        <f>MONTH(续费明细实时[[#This Row],[success_time]])</f>
        <v>5</v>
      </c>
      <c r="AA1064" s="8" t="e">
        <f>VLOOKUP(续费明细实时[[#This Row],[parent_user_id]],#REF!,27,0)</f>
        <v>#REF!</v>
      </c>
    </row>
    <row r="1065" spans="1:27">
      <c r="A1065" s="1">
        <v>45800</v>
      </c>
      <c r="B1065" t="s">
        <v>15591</v>
      </c>
      <c r="C1065" t="s">
        <v>15592</v>
      </c>
      <c r="D1065" t="s">
        <v>1116</v>
      </c>
      <c r="E1065" t="s">
        <v>546</v>
      </c>
      <c r="F1065">
        <v>60</v>
      </c>
      <c r="G1065" t="s">
        <v>12956</v>
      </c>
      <c r="H1065" t="s">
        <v>559</v>
      </c>
      <c r="I1065" t="s">
        <v>1876</v>
      </c>
      <c r="J1065">
        <v>10650</v>
      </c>
      <c r="K1065" t="s">
        <v>192</v>
      </c>
      <c r="L1065" t="s">
        <v>549</v>
      </c>
      <c r="M1065" t="s">
        <v>559</v>
      </c>
      <c r="N1065" t="s">
        <v>469</v>
      </c>
      <c r="O1065" t="s">
        <v>189</v>
      </c>
      <c r="P1065" t="s">
        <v>1877</v>
      </c>
      <c r="Q1065" t="s">
        <v>15593</v>
      </c>
      <c r="R1065" t="s">
        <v>626</v>
      </c>
      <c r="S1065">
        <v>1500</v>
      </c>
      <c r="T1065" t="s">
        <v>1891</v>
      </c>
      <c r="U1065" s="4">
        <v>45800.436932870369</v>
      </c>
      <c r="V1065" t="str">
        <f>IFERROR(VLOOKUP(B1065,#REF!,1,0),"")</f>
        <v/>
      </c>
      <c r="W1065" t="str" cm="1">
        <f t="array" ref="W1065">IFERROR(_xlfn.IFS(AND(V1065="",X1065&lt;&gt;"王园园组",X1065&lt;&gt;"other"),K1065,AND(V1065="",X1065="王园园组"),G1065),"other")</f>
        <v>other</v>
      </c>
      <c r="X1065" t="str" cm="1">
        <f t="array" ref="X1065">IFERROR(_xlfn.IFS(AND(V1065="",IFERROR(VLOOKUP(N1065,#REF!,1,0),1)&lt;&gt;1),N1065,AND(V1065="",I1065="王园园组"),"王园园组"),"other")</f>
        <v>other</v>
      </c>
      <c r="Y1065">
        <f>IFERROR(_xlfn.XLOOKUP(MID(T1065, FIND("#", SUBSTITUTE(T1065, "-", "#", LEN(T1065) - LEN(SUBSTITUTE(T1065, "-", "")))) + 1, LEN(T1065)),#REF!,#REF!),0)</f>
        <v>0</v>
      </c>
      <c r="Z1065">
        <f>MONTH(续费明细实时[[#This Row],[success_time]])</f>
        <v>5</v>
      </c>
      <c r="AA1065" s="8" t="e">
        <f>VLOOKUP(续费明细实时[[#This Row],[parent_user_id]],#REF!,27,0)</f>
        <v>#REF!</v>
      </c>
    </row>
    <row r="1066" spans="1:27">
      <c r="A1066" s="1">
        <v>45802</v>
      </c>
      <c r="B1066" t="s">
        <v>17242</v>
      </c>
      <c r="C1066" t="s">
        <v>17243</v>
      </c>
      <c r="D1066" t="s">
        <v>558</v>
      </c>
      <c r="E1066" t="s">
        <v>1959</v>
      </c>
      <c r="F1066">
        <v>24</v>
      </c>
      <c r="G1066" t="s">
        <v>2178</v>
      </c>
      <c r="H1066" t="s">
        <v>559</v>
      </c>
      <c r="I1066" t="s">
        <v>1876</v>
      </c>
      <c r="J1066">
        <v>6696</v>
      </c>
      <c r="K1066" t="s">
        <v>2914</v>
      </c>
      <c r="L1066" t="s">
        <v>549</v>
      </c>
      <c r="M1066" t="s">
        <v>550</v>
      </c>
      <c r="N1066" t="s">
        <v>136</v>
      </c>
      <c r="O1066" t="s">
        <v>264</v>
      </c>
      <c r="P1066" t="s">
        <v>1877</v>
      </c>
      <c r="Q1066" t="s">
        <v>17244</v>
      </c>
      <c r="R1066" t="s">
        <v>626</v>
      </c>
      <c r="S1066">
        <v>943.07</v>
      </c>
      <c r="T1066" t="s">
        <v>2201</v>
      </c>
      <c r="U1066" s="4">
        <v>45802.778564814813</v>
      </c>
      <c r="V1066" t="str">
        <f>IFERROR(VLOOKUP(B1066,#REF!,1,0),"")</f>
        <v/>
      </c>
      <c r="W1066" t="str" cm="1">
        <f t="array" ref="W1066">IFERROR(_xlfn.IFS(AND(V1066="",X1066&lt;&gt;"王园园组",X1066&lt;&gt;"other"),K1066,AND(V1066="",X1066="王园园组"),G1066),"other")</f>
        <v>other</v>
      </c>
      <c r="X1066" t="str" cm="1">
        <f t="array" ref="X1066">IFERROR(_xlfn.IFS(AND(V1066="",IFERROR(VLOOKUP(N1066,#REF!,1,0),1)&lt;&gt;1),N1066,AND(V1066="",I1066="王园园组"),"王园园组"),"other")</f>
        <v>other</v>
      </c>
      <c r="Y1066">
        <f>IFERROR(_xlfn.XLOOKUP(MID(T1066, FIND("#", SUBSTITUTE(T1066, "-", "#", LEN(T1066) - LEN(SUBSTITUTE(T1066, "-", "")))) + 1, LEN(T1066)),#REF!,#REF!),0)</f>
        <v>0</v>
      </c>
      <c r="Z1066">
        <f>MONTH(续费明细实时[[#This Row],[success_time]])</f>
        <v>5</v>
      </c>
      <c r="AA1066" s="8" t="e">
        <f>VLOOKUP(续费明细实时[[#This Row],[parent_user_id]],#REF!,27,0)</f>
        <v>#REF!</v>
      </c>
    </row>
    <row r="1067" spans="1:27">
      <c r="A1067" s="1">
        <v>45790</v>
      </c>
      <c r="B1067" t="s">
        <v>12659</v>
      </c>
      <c r="C1067" t="s">
        <v>12660</v>
      </c>
      <c r="D1067" t="s">
        <v>548</v>
      </c>
      <c r="E1067" t="s">
        <v>546</v>
      </c>
      <c r="F1067">
        <v>60</v>
      </c>
      <c r="G1067" t="s">
        <v>1909</v>
      </c>
      <c r="H1067" t="s">
        <v>559</v>
      </c>
      <c r="I1067" t="s">
        <v>1876</v>
      </c>
      <c r="J1067">
        <v>10650</v>
      </c>
      <c r="K1067" t="s">
        <v>200</v>
      </c>
      <c r="L1067" t="s">
        <v>549</v>
      </c>
      <c r="M1067" t="s">
        <v>550</v>
      </c>
      <c r="N1067" t="s">
        <v>551</v>
      </c>
      <c r="O1067" t="s">
        <v>149</v>
      </c>
      <c r="P1067" t="s">
        <v>1877</v>
      </c>
      <c r="Q1067" t="s">
        <v>12661</v>
      </c>
      <c r="R1067" t="s">
        <v>626</v>
      </c>
      <c r="S1067">
        <v>1500</v>
      </c>
      <c r="T1067" t="s">
        <v>1891</v>
      </c>
      <c r="U1067" s="4">
        <v>45790.490833333337</v>
      </c>
      <c r="V1067" t="str">
        <f>IFERROR(VLOOKUP(B1067,#REF!,1,0),"")</f>
        <v/>
      </c>
      <c r="W1067" t="str" cm="1">
        <f t="array" ref="W1067">IFERROR(_xlfn.IFS(AND(V1067="",X1067&lt;&gt;"王园园组",X1067&lt;&gt;"other"),K1067,AND(V1067="",X1067="王园园组"),G1067),"other")</f>
        <v>other</v>
      </c>
      <c r="X1067" t="str" cm="1">
        <f t="array" ref="X1067">IFERROR(_xlfn.IFS(AND(V1067="",IFERROR(VLOOKUP(N1067,#REF!,1,0),1)&lt;&gt;1),N1067,AND(V1067="",I1067="王园园组"),"王园园组"),"other")</f>
        <v>other</v>
      </c>
      <c r="Y1067">
        <f>IFERROR(_xlfn.XLOOKUP(MID(T1067, FIND("#", SUBSTITUTE(T1067, "-", "#", LEN(T1067) - LEN(SUBSTITUTE(T1067, "-", "")))) + 1, LEN(T1067)),#REF!,#REF!),0)</f>
        <v>0</v>
      </c>
      <c r="Z1067">
        <f>MONTH(续费明细实时[[#This Row],[success_time]])</f>
        <v>5</v>
      </c>
      <c r="AA1067" s="8" t="e">
        <f>VLOOKUP(续费明细实时[[#This Row],[parent_user_id]],#REF!,27,0)</f>
        <v>#REF!</v>
      </c>
    </row>
    <row r="1068" spans="1:27">
      <c r="A1068" s="1">
        <v>45799</v>
      </c>
      <c r="B1068" t="s">
        <v>15449</v>
      </c>
      <c r="C1068" t="s">
        <v>15450</v>
      </c>
      <c r="D1068" t="s">
        <v>548</v>
      </c>
      <c r="E1068" t="s">
        <v>546</v>
      </c>
      <c r="F1068">
        <v>120</v>
      </c>
      <c r="G1068" t="s">
        <v>2139</v>
      </c>
      <c r="H1068" t="s">
        <v>559</v>
      </c>
      <c r="I1068" t="s">
        <v>1876</v>
      </c>
      <c r="J1068">
        <v>18283</v>
      </c>
      <c r="K1068" t="s">
        <v>200</v>
      </c>
      <c r="L1068" t="s">
        <v>549</v>
      </c>
      <c r="M1068" t="s">
        <v>550</v>
      </c>
      <c r="N1068" t="s">
        <v>551</v>
      </c>
      <c r="O1068" t="s">
        <v>149</v>
      </c>
      <c r="P1068" t="s">
        <v>1877</v>
      </c>
      <c r="Q1068" t="s">
        <v>15451</v>
      </c>
      <c r="R1068" t="s">
        <v>626</v>
      </c>
      <c r="S1068">
        <v>2575</v>
      </c>
      <c r="T1068" t="s">
        <v>1896</v>
      </c>
      <c r="U1068" s="4">
        <v>45799.358391203707</v>
      </c>
      <c r="V1068" t="str">
        <f>IFERROR(VLOOKUP(B1068,#REF!,1,0),"")</f>
        <v/>
      </c>
      <c r="W1068" t="str" cm="1">
        <f t="array" ref="W1068">IFERROR(_xlfn.IFS(AND(V1068="",X1068&lt;&gt;"王园园组",X1068&lt;&gt;"other"),K1068,AND(V1068="",X1068="王园园组"),G1068),"other")</f>
        <v>other</v>
      </c>
      <c r="X1068" t="str" cm="1">
        <f t="array" ref="X1068">IFERROR(_xlfn.IFS(AND(V1068="",IFERROR(VLOOKUP(N1068,#REF!,1,0),1)&lt;&gt;1),N1068,AND(V1068="",I1068="王园园组"),"王园园组"),"other")</f>
        <v>other</v>
      </c>
      <c r="Y1068">
        <f>IFERROR(_xlfn.XLOOKUP(MID(T1068, FIND("#", SUBSTITUTE(T1068, "-", "#", LEN(T1068) - LEN(SUBSTITUTE(T1068, "-", "")))) + 1, LEN(T1068)),#REF!,#REF!),0)</f>
        <v>0</v>
      </c>
      <c r="Z1068">
        <f>MONTH(续费明细实时[[#This Row],[success_time]])</f>
        <v>5</v>
      </c>
      <c r="AA1068" s="8" t="e">
        <f>VLOOKUP(续费明细实时[[#This Row],[parent_user_id]],#REF!,27,0)</f>
        <v>#REF!</v>
      </c>
    </row>
    <row r="1069" spans="1:27">
      <c r="A1069" s="1">
        <v>45788</v>
      </c>
      <c r="B1069" t="s">
        <v>9036</v>
      </c>
      <c r="C1069" t="s">
        <v>9037</v>
      </c>
      <c r="D1069" t="s">
        <v>584</v>
      </c>
      <c r="E1069" t="s">
        <v>546</v>
      </c>
      <c r="F1069">
        <v>120</v>
      </c>
      <c r="G1069" t="s">
        <v>1990</v>
      </c>
      <c r="H1069" t="s">
        <v>559</v>
      </c>
      <c r="I1069" t="s">
        <v>1876</v>
      </c>
      <c r="J1069">
        <v>17750</v>
      </c>
      <c r="K1069" t="s">
        <v>301</v>
      </c>
      <c r="L1069" t="s">
        <v>549</v>
      </c>
      <c r="M1069" t="s">
        <v>550</v>
      </c>
      <c r="N1069" t="s">
        <v>136</v>
      </c>
      <c r="O1069" t="s">
        <v>143</v>
      </c>
      <c r="P1069" t="s">
        <v>1877</v>
      </c>
      <c r="Q1069" t="s">
        <v>9038</v>
      </c>
      <c r="R1069" t="s">
        <v>626</v>
      </c>
      <c r="S1069">
        <v>2500</v>
      </c>
      <c r="T1069" t="s">
        <v>1896</v>
      </c>
      <c r="U1069" s="4">
        <v>45788.688483796293</v>
      </c>
      <c r="V1069" t="str">
        <f>IFERROR(VLOOKUP(B1069,#REF!,1,0),"")</f>
        <v/>
      </c>
      <c r="W1069" t="str" cm="1">
        <f t="array" ref="W1069">IFERROR(_xlfn.IFS(AND(V1069="",X1069&lt;&gt;"王园园组",X1069&lt;&gt;"other"),K1069,AND(V1069="",X1069="王园园组"),G1069),"other")</f>
        <v>other</v>
      </c>
      <c r="X1069" t="str" cm="1">
        <f t="array" ref="X1069">IFERROR(_xlfn.IFS(AND(V1069="",IFERROR(VLOOKUP(N1069,#REF!,1,0),1)&lt;&gt;1),N1069,AND(V1069="",I1069="王园园组"),"王园园组"),"other")</f>
        <v>other</v>
      </c>
      <c r="Y1069">
        <f>IFERROR(_xlfn.XLOOKUP(MID(T1069, FIND("#", SUBSTITUTE(T1069, "-", "#", LEN(T1069) - LEN(SUBSTITUTE(T1069, "-", "")))) + 1, LEN(T1069)),#REF!,#REF!),0)</f>
        <v>0</v>
      </c>
      <c r="Z1069">
        <f>MONTH(续费明细实时[[#This Row],[success_time]])</f>
        <v>5</v>
      </c>
      <c r="AA1069" s="8" t="e">
        <f>VLOOKUP(续费明细实时[[#This Row],[parent_user_id]],#REF!,27,0)</f>
        <v>#REF!</v>
      </c>
    </row>
    <row r="1070" spans="1:27">
      <c r="A1070" s="1">
        <v>45790</v>
      </c>
      <c r="B1070" t="s">
        <v>14502</v>
      </c>
      <c r="C1070" t="s">
        <v>14503</v>
      </c>
      <c r="D1070" t="s">
        <v>548</v>
      </c>
      <c r="E1070" t="s">
        <v>546</v>
      </c>
      <c r="F1070">
        <v>240</v>
      </c>
      <c r="G1070" t="s">
        <v>1929</v>
      </c>
      <c r="H1070" t="s">
        <v>559</v>
      </c>
      <c r="I1070" t="s">
        <v>1876</v>
      </c>
      <c r="J1070">
        <v>31950</v>
      </c>
      <c r="K1070" t="s">
        <v>194</v>
      </c>
      <c r="L1070" t="s">
        <v>549</v>
      </c>
      <c r="M1070" t="s">
        <v>559</v>
      </c>
      <c r="N1070" t="s">
        <v>469</v>
      </c>
      <c r="O1070" t="s">
        <v>189</v>
      </c>
      <c r="P1070" t="s">
        <v>1877</v>
      </c>
      <c r="Q1070" t="s">
        <v>14504</v>
      </c>
      <c r="R1070" t="s">
        <v>626</v>
      </c>
      <c r="S1070">
        <v>4500</v>
      </c>
      <c r="T1070" t="s">
        <v>1931</v>
      </c>
      <c r="U1070" s="4">
        <v>45790.477511574078</v>
      </c>
      <c r="V1070" t="str">
        <f>IFERROR(VLOOKUP(B1070,#REF!,1,0),"")</f>
        <v/>
      </c>
      <c r="W1070" t="str" cm="1">
        <f t="array" ref="W1070">IFERROR(_xlfn.IFS(AND(V1070="",X1070&lt;&gt;"王园园组",X1070&lt;&gt;"other"),K1070,AND(V1070="",X1070="王园园组"),G1070),"other")</f>
        <v>other</v>
      </c>
      <c r="X1070" t="str" cm="1">
        <f t="array" ref="X1070">IFERROR(_xlfn.IFS(AND(V1070="",IFERROR(VLOOKUP(N1070,#REF!,1,0),1)&lt;&gt;1),N1070,AND(V1070="",I1070="王园园组"),"王园园组"),"other")</f>
        <v>other</v>
      </c>
      <c r="Y1070">
        <f>IFERROR(_xlfn.XLOOKUP(MID(T1070, FIND("#", SUBSTITUTE(T1070, "-", "#", LEN(T1070) - LEN(SUBSTITUTE(T1070, "-", "")))) + 1, LEN(T1070)),#REF!,#REF!),0)</f>
        <v>0</v>
      </c>
      <c r="Z1070">
        <f>MONTH(续费明细实时[[#This Row],[success_time]])</f>
        <v>5</v>
      </c>
      <c r="AA1070" s="8" t="e">
        <f>VLOOKUP(续费明细实时[[#This Row],[parent_user_id]],#REF!,27,0)</f>
        <v>#REF!</v>
      </c>
    </row>
    <row r="1071" spans="1:27">
      <c r="A1071" s="1">
        <v>45801</v>
      </c>
      <c r="B1071" t="s">
        <v>14307</v>
      </c>
      <c r="C1071" t="s">
        <v>14308</v>
      </c>
      <c r="D1071" t="s">
        <v>632</v>
      </c>
      <c r="E1071" t="s">
        <v>546</v>
      </c>
      <c r="F1071">
        <v>120</v>
      </c>
      <c r="G1071" t="s">
        <v>2139</v>
      </c>
      <c r="H1071" t="s">
        <v>559</v>
      </c>
      <c r="I1071" t="s">
        <v>1876</v>
      </c>
      <c r="J1071">
        <v>17750</v>
      </c>
      <c r="K1071" t="s">
        <v>218</v>
      </c>
      <c r="L1071" t="s">
        <v>549</v>
      </c>
      <c r="M1071" t="s">
        <v>550</v>
      </c>
      <c r="N1071" t="s">
        <v>551</v>
      </c>
      <c r="O1071" t="s">
        <v>145</v>
      </c>
      <c r="P1071" t="s">
        <v>1877</v>
      </c>
      <c r="Q1071" t="s">
        <v>14309</v>
      </c>
      <c r="R1071" t="s">
        <v>626</v>
      </c>
      <c r="S1071">
        <v>2500</v>
      </c>
      <c r="T1071" t="s">
        <v>1896</v>
      </c>
      <c r="U1071" s="4">
        <v>45801.485937500001</v>
      </c>
      <c r="V1071" t="str">
        <f>IFERROR(VLOOKUP(B1071,#REF!,1,0),"")</f>
        <v/>
      </c>
      <c r="W1071" t="str" cm="1">
        <f t="array" ref="W1071">IFERROR(_xlfn.IFS(AND(V1071="",X1071&lt;&gt;"王园园组",X1071&lt;&gt;"other"),K1071,AND(V1071="",X1071="王园园组"),G1071),"other")</f>
        <v>other</v>
      </c>
      <c r="X1071" t="str" cm="1">
        <f t="array" ref="X1071">IFERROR(_xlfn.IFS(AND(V1071="",IFERROR(VLOOKUP(N1071,#REF!,1,0),1)&lt;&gt;1),N1071,AND(V1071="",I1071="王园园组"),"王园园组"),"other")</f>
        <v>other</v>
      </c>
      <c r="Y1071">
        <f>IFERROR(_xlfn.XLOOKUP(MID(T1071, FIND("#", SUBSTITUTE(T1071, "-", "#", LEN(T1071) - LEN(SUBSTITUTE(T1071, "-", "")))) + 1, LEN(T1071)),#REF!,#REF!),0)</f>
        <v>0</v>
      </c>
      <c r="Z1071">
        <f>MONTH(续费明细实时[[#This Row],[success_time]])</f>
        <v>5</v>
      </c>
      <c r="AA1071" s="8" t="e">
        <f>VLOOKUP(续费明细实时[[#This Row],[parent_user_id]],#REF!,27,0)</f>
        <v>#REF!</v>
      </c>
    </row>
    <row r="1072" spans="1:27">
      <c r="A1072" s="1">
        <v>45781</v>
      </c>
      <c r="B1072" t="s">
        <v>2157</v>
      </c>
      <c r="C1072" t="s">
        <v>2158</v>
      </c>
      <c r="D1072" t="s">
        <v>632</v>
      </c>
      <c r="E1072" t="s">
        <v>641</v>
      </c>
      <c r="F1072">
        <v>288</v>
      </c>
      <c r="G1072" t="s">
        <v>1969</v>
      </c>
      <c r="H1072" t="s">
        <v>559</v>
      </c>
      <c r="I1072" t="s">
        <v>1876</v>
      </c>
      <c r="J1072">
        <v>26973</v>
      </c>
      <c r="K1072" t="s">
        <v>181</v>
      </c>
      <c r="L1072" t="s">
        <v>549</v>
      </c>
      <c r="M1072" t="s">
        <v>559</v>
      </c>
      <c r="N1072" t="s">
        <v>469</v>
      </c>
      <c r="O1072" t="s">
        <v>180</v>
      </c>
      <c r="P1072" t="s">
        <v>1877</v>
      </c>
      <c r="Q1072" t="s">
        <v>2159</v>
      </c>
      <c r="R1072" t="s">
        <v>626</v>
      </c>
      <c r="S1072">
        <v>3799</v>
      </c>
      <c r="T1072" t="s">
        <v>2160</v>
      </c>
      <c r="U1072" s="4">
        <v>45781.868391203701</v>
      </c>
      <c r="V1072" t="str">
        <f>IFERROR(VLOOKUP(B1072,#REF!,1,0),"")</f>
        <v/>
      </c>
      <c r="W1072" t="str" cm="1">
        <f t="array" ref="W1072">IFERROR(_xlfn.IFS(AND(V1072="",X1072&lt;&gt;"王园园组",X1072&lt;&gt;"other"),K1072,AND(V1072="",X1072="王园园组"),G1072),"other")</f>
        <v>other</v>
      </c>
      <c r="X1072" t="str" cm="1">
        <f t="array" ref="X1072">IFERROR(_xlfn.IFS(AND(V1072="",IFERROR(VLOOKUP(N1072,#REF!,1,0),1)&lt;&gt;1),N1072,AND(V1072="",I1072="王园园组"),"王园园组"),"other")</f>
        <v>other</v>
      </c>
      <c r="Y1072">
        <f>IFERROR(_xlfn.XLOOKUP(MID(T1072, FIND("#", SUBSTITUTE(T1072, "-", "#", LEN(T1072) - LEN(SUBSTITUTE(T1072, "-", "")))) + 1, LEN(T1072)),#REF!,#REF!),0)</f>
        <v>0</v>
      </c>
      <c r="Z1072">
        <f>MONTH(续费明细实时[[#This Row],[success_time]])</f>
        <v>5</v>
      </c>
      <c r="AA1072" s="8" t="e">
        <f>VLOOKUP(续费明细实时[[#This Row],[parent_user_id]],#REF!,27,0)</f>
        <v>#REF!</v>
      </c>
    </row>
    <row r="1073" spans="1:27">
      <c r="A1073" s="1">
        <v>45794</v>
      </c>
      <c r="B1073" t="s">
        <v>14325</v>
      </c>
      <c r="C1073" t="s">
        <v>14326</v>
      </c>
      <c r="D1073" t="s">
        <v>558</v>
      </c>
      <c r="E1073" t="s">
        <v>2134</v>
      </c>
      <c r="F1073">
        <v>72</v>
      </c>
      <c r="G1073" t="s">
        <v>337</v>
      </c>
      <c r="H1073" t="s">
        <v>559</v>
      </c>
      <c r="I1073" t="s">
        <v>504</v>
      </c>
      <c r="J1073">
        <v>9523</v>
      </c>
      <c r="K1073" t="s">
        <v>337</v>
      </c>
      <c r="L1073" t="s">
        <v>549</v>
      </c>
      <c r="M1073" t="s">
        <v>559</v>
      </c>
      <c r="N1073" t="s">
        <v>504</v>
      </c>
      <c r="O1073" t="s">
        <v>325</v>
      </c>
      <c r="P1073" t="s">
        <v>1877</v>
      </c>
      <c r="Q1073" t="s">
        <v>14327</v>
      </c>
      <c r="R1073" t="s">
        <v>626</v>
      </c>
      <c r="S1073">
        <v>1341.247805</v>
      </c>
      <c r="T1073" t="s">
        <v>2136</v>
      </c>
      <c r="U1073" s="4">
        <v>45794.953379629631</v>
      </c>
      <c r="V1073" t="str">
        <f>IFERROR(VLOOKUP(B1073,#REF!,1,0),"")</f>
        <v/>
      </c>
      <c r="W1073" t="str" cm="1">
        <f t="array" ref="W1073">IFERROR(_xlfn.IFS(AND(V1073="",X1073&lt;&gt;"王园园组",X1073&lt;&gt;"other"),K1073,AND(V1073="",X1073="王园园组"),G1073),"other")</f>
        <v>other</v>
      </c>
      <c r="X1073" t="str" cm="1">
        <f t="array" ref="X1073">IFERROR(_xlfn.IFS(AND(V1073="",IFERROR(VLOOKUP(N1073,#REF!,1,0),1)&lt;&gt;1),N1073,AND(V1073="",I1073="王园园组"),"王园园组"),"other")</f>
        <v>other</v>
      </c>
      <c r="Y1073">
        <f>IFERROR(_xlfn.XLOOKUP(MID(T1073, FIND("#", SUBSTITUTE(T1073, "-", "#", LEN(T1073) - LEN(SUBSTITUTE(T1073, "-", "")))) + 1, LEN(T1073)),#REF!,#REF!),0)</f>
        <v>0</v>
      </c>
      <c r="Z1073">
        <f>MONTH(续费明细实时[[#This Row],[success_time]])</f>
        <v>5</v>
      </c>
      <c r="AA1073" s="8" t="e">
        <f>VLOOKUP(续费明细实时[[#This Row],[parent_user_id]],#REF!,27,0)</f>
        <v>#REF!</v>
      </c>
    </row>
    <row r="1074" spans="1:27" hidden="1">
      <c r="A1074" s="1">
        <v>45795</v>
      </c>
      <c r="B1074" t="s">
        <v>14313</v>
      </c>
      <c r="C1074" t="s">
        <v>14314</v>
      </c>
      <c r="D1074" t="s">
        <v>1104</v>
      </c>
      <c r="E1074" t="s">
        <v>546</v>
      </c>
      <c r="F1074">
        <v>60</v>
      </c>
      <c r="G1074" t="s">
        <v>2024</v>
      </c>
      <c r="H1074" t="s">
        <v>559</v>
      </c>
      <c r="I1074" t="s">
        <v>1876</v>
      </c>
      <c r="J1074">
        <v>10970</v>
      </c>
      <c r="K1074" t="s">
        <v>626</v>
      </c>
      <c r="L1074" t="s">
        <v>649</v>
      </c>
      <c r="M1074" t="s">
        <v>649</v>
      </c>
      <c r="N1074" t="s">
        <v>649</v>
      </c>
      <c r="O1074" t="s">
        <v>649</v>
      </c>
      <c r="P1074" t="s">
        <v>1877</v>
      </c>
      <c r="Q1074" t="s">
        <v>14315</v>
      </c>
      <c r="R1074" t="s">
        <v>626</v>
      </c>
      <c r="S1074">
        <v>1545</v>
      </c>
      <c r="T1074" t="s">
        <v>1891</v>
      </c>
      <c r="U1074" s="4">
        <v>45795.425775462965</v>
      </c>
      <c r="V1074" t="str">
        <f>IFERROR(VLOOKUP(B1074,#REF!,1,0),"")</f>
        <v/>
      </c>
      <c r="W1074" t="str" cm="1">
        <f t="array" ref="W1074">IFERROR(_xlfn.IFS(AND(V1074="",X1074&lt;&gt;"王园园组",X1074&lt;&gt;"other"),K1074,AND(V1074="",X1074="王园园组"),G1074),"other")</f>
        <v>other</v>
      </c>
      <c r="X1074" t="str" cm="1">
        <f t="array" ref="X1074">IFERROR(_xlfn.IFS(AND(V1074="",IFERROR(VLOOKUP(N1074,#REF!,1,0),1)&lt;&gt;1),N1074,AND(V1074="",I1074="王园园组"),"王园园组"),"other")</f>
        <v>other</v>
      </c>
      <c r="Y1074">
        <f>IFERROR(_xlfn.XLOOKUP(MID(T1074, FIND("#", SUBSTITUTE(T1074, "-", "#", LEN(T1074) - LEN(SUBSTITUTE(T1074, "-", "")))) + 1, LEN(T1074)),#REF!,#REF!),0)</f>
        <v>0</v>
      </c>
      <c r="Z1074">
        <f>MONTH(续费明细实时[[#This Row],[success_time]])</f>
        <v>5</v>
      </c>
      <c r="AA1074" s="8" t="e">
        <f>VLOOKUP(续费明细实时[[#This Row],[parent_user_id]],#REF!,27,0)</f>
        <v>#REF!</v>
      </c>
    </row>
    <row r="1075" spans="1:27">
      <c r="A1075" s="1">
        <v>45801</v>
      </c>
      <c r="B1075" t="s">
        <v>14316</v>
      </c>
      <c r="C1075" t="s">
        <v>14317</v>
      </c>
      <c r="D1075" t="s">
        <v>1998</v>
      </c>
      <c r="E1075" t="s">
        <v>546</v>
      </c>
      <c r="F1075">
        <v>240</v>
      </c>
      <c r="G1075" t="s">
        <v>1875</v>
      </c>
      <c r="H1075" t="s">
        <v>559</v>
      </c>
      <c r="I1075" t="s">
        <v>1876</v>
      </c>
      <c r="J1075">
        <v>32909</v>
      </c>
      <c r="K1075" t="s">
        <v>237</v>
      </c>
      <c r="L1075" t="s">
        <v>549</v>
      </c>
      <c r="M1075" t="s">
        <v>550</v>
      </c>
      <c r="N1075" t="s">
        <v>551</v>
      </c>
      <c r="O1075" t="s">
        <v>141</v>
      </c>
      <c r="P1075" t="s">
        <v>1877</v>
      </c>
      <c r="Q1075" t="s">
        <v>14318</v>
      </c>
      <c r="R1075" t="s">
        <v>626</v>
      </c>
      <c r="S1075">
        <v>4635</v>
      </c>
      <c r="T1075" t="s">
        <v>1931</v>
      </c>
      <c r="U1075" s="4">
        <v>45801.890092592592</v>
      </c>
      <c r="V1075" t="str">
        <f>IFERROR(VLOOKUP(B1075,#REF!,1,0),"")</f>
        <v/>
      </c>
      <c r="W1075" t="str" cm="1">
        <f t="array" ref="W1075">IFERROR(_xlfn.IFS(AND(V1075="",X1075&lt;&gt;"王园园组",X1075&lt;&gt;"other"),K1075,AND(V1075="",X1075="王园园组"),G1075),"other")</f>
        <v>other</v>
      </c>
      <c r="X1075" t="str" cm="1">
        <f t="array" ref="X1075">IFERROR(_xlfn.IFS(AND(V1075="",IFERROR(VLOOKUP(N1075,#REF!,1,0),1)&lt;&gt;1),N1075,AND(V1075="",I1075="王园园组"),"王园园组"),"other")</f>
        <v>other</v>
      </c>
      <c r="Y1075">
        <f>IFERROR(_xlfn.XLOOKUP(MID(T1075, FIND("#", SUBSTITUTE(T1075, "-", "#", LEN(T1075) - LEN(SUBSTITUTE(T1075, "-", "")))) + 1, LEN(T1075)),#REF!,#REF!),0)</f>
        <v>0</v>
      </c>
      <c r="Z1075">
        <f>MONTH(续费明细实时[[#This Row],[success_time]])</f>
        <v>5</v>
      </c>
      <c r="AA1075" s="8" t="e">
        <f>VLOOKUP(续费明细实时[[#This Row],[parent_user_id]],#REF!,27,0)</f>
        <v>#REF!</v>
      </c>
    </row>
    <row r="1076" spans="1:27">
      <c r="A1076" s="1">
        <v>45797</v>
      </c>
      <c r="B1076" t="s">
        <v>14319</v>
      </c>
      <c r="C1076" t="s">
        <v>14320</v>
      </c>
      <c r="D1076" t="s">
        <v>548</v>
      </c>
      <c r="E1076" t="s">
        <v>546</v>
      </c>
      <c r="F1076">
        <v>60</v>
      </c>
      <c r="G1076" t="s">
        <v>338</v>
      </c>
      <c r="H1076" t="s">
        <v>559</v>
      </c>
      <c r="I1076" t="s">
        <v>504</v>
      </c>
      <c r="J1076">
        <v>10970</v>
      </c>
      <c r="K1076" t="s">
        <v>338</v>
      </c>
      <c r="L1076" t="s">
        <v>549</v>
      </c>
      <c r="M1076" t="s">
        <v>559</v>
      </c>
      <c r="N1076" t="s">
        <v>504</v>
      </c>
      <c r="O1076" t="s">
        <v>325</v>
      </c>
      <c r="P1076" t="s">
        <v>1877</v>
      </c>
      <c r="Q1076" t="s">
        <v>14321</v>
      </c>
      <c r="R1076" t="s">
        <v>626</v>
      </c>
      <c r="S1076">
        <v>1545</v>
      </c>
      <c r="T1076" t="s">
        <v>1891</v>
      </c>
      <c r="U1076" s="4">
        <v>45797.724247685182</v>
      </c>
      <c r="V1076" t="str">
        <f>IFERROR(VLOOKUP(B1076,#REF!,1,0),"")</f>
        <v/>
      </c>
      <c r="W1076" t="str" cm="1">
        <f t="array" ref="W1076">IFERROR(_xlfn.IFS(AND(V1076="",X1076&lt;&gt;"王园园组",X1076&lt;&gt;"other"),K1076,AND(V1076="",X1076="王园园组"),G1076),"other")</f>
        <v>other</v>
      </c>
      <c r="X1076" t="str" cm="1">
        <f t="array" ref="X1076">IFERROR(_xlfn.IFS(AND(V1076="",IFERROR(VLOOKUP(N1076,#REF!,1,0),1)&lt;&gt;1),N1076,AND(V1076="",I1076="王园园组"),"王园园组"),"other")</f>
        <v>other</v>
      </c>
      <c r="Y1076">
        <f>IFERROR(_xlfn.XLOOKUP(MID(T1076, FIND("#", SUBSTITUTE(T1076, "-", "#", LEN(T1076) - LEN(SUBSTITUTE(T1076, "-", "")))) + 1, LEN(T1076)),#REF!,#REF!),0)</f>
        <v>0</v>
      </c>
      <c r="Z1076">
        <f>MONTH(续费明细实时[[#This Row],[success_time]])</f>
        <v>5</v>
      </c>
      <c r="AA1076" s="8" t="e">
        <f>VLOOKUP(续费明细实时[[#This Row],[parent_user_id]],#REF!,27,0)</f>
        <v>#REF!</v>
      </c>
    </row>
    <row r="1077" spans="1:27">
      <c r="A1077" s="1">
        <v>45798</v>
      </c>
      <c r="B1077" t="s">
        <v>14322</v>
      </c>
      <c r="C1077" t="s">
        <v>14323</v>
      </c>
      <c r="D1077" t="s">
        <v>695</v>
      </c>
      <c r="E1077" t="s">
        <v>546</v>
      </c>
      <c r="F1077">
        <v>120</v>
      </c>
      <c r="G1077" t="s">
        <v>2219</v>
      </c>
      <c r="H1077" t="s">
        <v>559</v>
      </c>
      <c r="I1077" t="s">
        <v>1876</v>
      </c>
      <c r="J1077">
        <v>17750</v>
      </c>
      <c r="K1077" t="s">
        <v>717</v>
      </c>
      <c r="L1077" t="s">
        <v>549</v>
      </c>
      <c r="M1077" t="s">
        <v>550</v>
      </c>
      <c r="N1077" t="s">
        <v>136</v>
      </c>
      <c r="O1077" t="s">
        <v>143</v>
      </c>
      <c r="P1077" t="s">
        <v>1877</v>
      </c>
      <c r="Q1077" t="s">
        <v>14324</v>
      </c>
      <c r="R1077" t="s">
        <v>626</v>
      </c>
      <c r="S1077">
        <v>2500</v>
      </c>
      <c r="T1077" t="s">
        <v>1896</v>
      </c>
      <c r="U1077" s="4">
        <v>45798.752974537034</v>
      </c>
      <c r="V1077" t="str">
        <f>IFERROR(VLOOKUP(B1077,#REF!,1,0),"")</f>
        <v/>
      </c>
      <c r="W1077" t="str" cm="1">
        <f t="array" ref="W1077">IFERROR(_xlfn.IFS(AND(V1077="",X1077&lt;&gt;"王园园组",X1077&lt;&gt;"other"),K1077,AND(V1077="",X1077="王园园组"),G1077),"other")</f>
        <v>other</v>
      </c>
      <c r="X1077" t="str" cm="1">
        <f t="array" ref="X1077">IFERROR(_xlfn.IFS(AND(V1077="",IFERROR(VLOOKUP(N1077,#REF!,1,0),1)&lt;&gt;1),N1077,AND(V1077="",I1077="王园园组"),"王园园组"),"other")</f>
        <v>other</v>
      </c>
      <c r="Y1077">
        <f>IFERROR(_xlfn.XLOOKUP(MID(T1077, FIND("#", SUBSTITUTE(T1077, "-", "#", LEN(T1077) - LEN(SUBSTITUTE(T1077, "-", "")))) + 1, LEN(T1077)),#REF!,#REF!),0)</f>
        <v>0</v>
      </c>
      <c r="Z1077">
        <f>MONTH(续费明细实时[[#This Row],[success_time]])</f>
        <v>5</v>
      </c>
      <c r="AA1077" s="8" t="e">
        <f>VLOOKUP(续费明细实时[[#This Row],[parent_user_id]],#REF!,27,0)</f>
        <v>#REF!</v>
      </c>
    </row>
    <row r="1078" spans="1:27">
      <c r="A1078" s="1">
        <v>45800</v>
      </c>
      <c r="B1078" t="s">
        <v>14121</v>
      </c>
      <c r="C1078" t="s">
        <v>14122</v>
      </c>
      <c r="D1078" t="s">
        <v>648</v>
      </c>
      <c r="E1078" t="s">
        <v>546</v>
      </c>
      <c r="F1078">
        <v>120</v>
      </c>
      <c r="G1078" t="s">
        <v>1946</v>
      </c>
      <c r="H1078" t="s">
        <v>559</v>
      </c>
      <c r="I1078" t="s">
        <v>1876</v>
      </c>
      <c r="J1078">
        <v>18283</v>
      </c>
      <c r="K1078" t="s">
        <v>271</v>
      </c>
      <c r="L1078" t="s">
        <v>549</v>
      </c>
      <c r="M1078" t="s">
        <v>550</v>
      </c>
      <c r="N1078" t="s">
        <v>136</v>
      </c>
      <c r="O1078" t="s">
        <v>139</v>
      </c>
      <c r="P1078" t="s">
        <v>1877</v>
      </c>
      <c r="Q1078" t="s">
        <v>14123</v>
      </c>
      <c r="R1078" t="s">
        <v>626</v>
      </c>
      <c r="S1078">
        <v>2575</v>
      </c>
      <c r="T1078" t="s">
        <v>1896</v>
      </c>
      <c r="U1078" s="4">
        <v>45800.917754629627</v>
      </c>
      <c r="V1078" t="str">
        <f>IFERROR(VLOOKUP(B1078,#REF!,1,0),"")</f>
        <v/>
      </c>
      <c r="W1078" t="str" cm="1">
        <f t="array" ref="W1078">IFERROR(_xlfn.IFS(AND(V1078="",X1078&lt;&gt;"王园园组",X1078&lt;&gt;"other"),K1078,AND(V1078="",X1078="王园园组"),G1078),"other")</f>
        <v>other</v>
      </c>
      <c r="X1078" t="str" cm="1">
        <f t="array" ref="X1078">IFERROR(_xlfn.IFS(AND(V1078="",IFERROR(VLOOKUP(N1078,#REF!,1,0),1)&lt;&gt;1),N1078,AND(V1078="",I1078="王园园组"),"王园园组"),"other")</f>
        <v>other</v>
      </c>
      <c r="Y1078">
        <f>IFERROR(_xlfn.XLOOKUP(MID(T1078, FIND("#", SUBSTITUTE(T1078, "-", "#", LEN(T1078) - LEN(SUBSTITUTE(T1078, "-", "")))) + 1, LEN(T1078)),#REF!,#REF!),0)</f>
        <v>0</v>
      </c>
      <c r="Z1078">
        <f>MONTH(续费明细实时[[#This Row],[success_time]])</f>
        <v>5</v>
      </c>
      <c r="AA1078" s="8" t="e">
        <f>VLOOKUP(续费明细实时[[#This Row],[parent_user_id]],#REF!,27,0)</f>
        <v>#REF!</v>
      </c>
    </row>
    <row r="1079" spans="1:27">
      <c r="A1079" s="1">
        <v>45801</v>
      </c>
      <c r="B1079" t="s">
        <v>14115</v>
      </c>
      <c r="C1079" t="s">
        <v>14116</v>
      </c>
      <c r="D1079" t="s">
        <v>578</v>
      </c>
      <c r="E1079" t="s">
        <v>546</v>
      </c>
      <c r="F1079">
        <v>60</v>
      </c>
      <c r="G1079" t="s">
        <v>1973</v>
      </c>
      <c r="H1079" t="s">
        <v>559</v>
      </c>
      <c r="I1079" t="s">
        <v>1876</v>
      </c>
      <c r="J1079">
        <v>10970</v>
      </c>
      <c r="K1079" t="s">
        <v>232</v>
      </c>
      <c r="L1079" t="s">
        <v>549</v>
      </c>
      <c r="M1079" t="s">
        <v>550</v>
      </c>
      <c r="N1079" t="s">
        <v>551</v>
      </c>
      <c r="O1079" t="s">
        <v>141</v>
      </c>
      <c r="P1079" t="s">
        <v>1877</v>
      </c>
      <c r="Q1079" t="s">
        <v>14117</v>
      </c>
      <c r="R1079" t="s">
        <v>626</v>
      </c>
      <c r="S1079">
        <v>1545</v>
      </c>
      <c r="T1079" t="s">
        <v>1891</v>
      </c>
      <c r="U1079" s="4">
        <v>45801.682592592595</v>
      </c>
      <c r="V1079" t="str">
        <f>IFERROR(VLOOKUP(B1079,#REF!,1,0),"")</f>
        <v/>
      </c>
      <c r="W1079" t="str" cm="1">
        <f t="array" ref="W1079">IFERROR(_xlfn.IFS(AND(V1079="",X1079&lt;&gt;"王园园组",X1079&lt;&gt;"other"),K1079,AND(V1079="",X1079="王园园组"),G1079),"other")</f>
        <v>other</v>
      </c>
      <c r="X1079" t="str" cm="1">
        <f t="array" ref="X1079">IFERROR(_xlfn.IFS(AND(V1079="",IFERROR(VLOOKUP(N1079,#REF!,1,0),1)&lt;&gt;1),N1079,AND(V1079="",I1079="王园园组"),"王园园组"),"other")</f>
        <v>other</v>
      </c>
      <c r="Y1079">
        <f>IFERROR(_xlfn.XLOOKUP(MID(T1079, FIND("#", SUBSTITUTE(T1079, "-", "#", LEN(T1079) - LEN(SUBSTITUTE(T1079, "-", "")))) + 1, LEN(T1079)),#REF!,#REF!),0)</f>
        <v>0</v>
      </c>
      <c r="Z1079">
        <f>MONTH(续费明细实时[[#This Row],[success_time]])</f>
        <v>5</v>
      </c>
      <c r="AA1079" s="8" t="e">
        <f>VLOOKUP(续费明细实时[[#This Row],[parent_user_id]],#REF!,27,0)</f>
        <v>#REF!</v>
      </c>
    </row>
    <row r="1080" spans="1:27">
      <c r="A1080" s="1">
        <v>45791</v>
      </c>
      <c r="B1080" t="s">
        <v>14139</v>
      </c>
      <c r="C1080" t="s">
        <v>14140</v>
      </c>
      <c r="D1080" t="s">
        <v>695</v>
      </c>
      <c r="E1080" t="s">
        <v>1102</v>
      </c>
      <c r="F1080">
        <v>340</v>
      </c>
      <c r="G1080" t="s">
        <v>359</v>
      </c>
      <c r="H1080" t="s">
        <v>559</v>
      </c>
      <c r="I1080" t="s">
        <v>163</v>
      </c>
      <c r="J1080">
        <v>23661</v>
      </c>
      <c r="K1080" t="s">
        <v>359</v>
      </c>
      <c r="L1080" t="s">
        <v>549</v>
      </c>
      <c r="M1080" t="s">
        <v>559</v>
      </c>
      <c r="N1080" t="s">
        <v>163</v>
      </c>
      <c r="O1080" t="s">
        <v>473</v>
      </c>
      <c r="P1080" t="s">
        <v>1877</v>
      </c>
      <c r="Q1080" t="s">
        <v>14141</v>
      </c>
      <c r="R1080" t="s">
        <v>626</v>
      </c>
      <c r="S1080">
        <v>3332.4700939999998</v>
      </c>
      <c r="T1080" t="s">
        <v>2098</v>
      </c>
      <c r="U1080" s="4">
        <v>45791.813391203701</v>
      </c>
      <c r="V1080" t="str">
        <f>IFERROR(VLOOKUP(B1080,#REF!,1,0),"")</f>
        <v/>
      </c>
      <c r="W1080" t="str" cm="1">
        <f t="array" ref="W1080">IFERROR(_xlfn.IFS(AND(V1080="",X1080&lt;&gt;"王园园组",X1080&lt;&gt;"other"),K1080,AND(V1080="",X1080="王园园组"),G1080),"other")</f>
        <v>other</v>
      </c>
      <c r="X1080" t="str" cm="1">
        <f t="array" ref="X1080">IFERROR(_xlfn.IFS(AND(V1080="",IFERROR(VLOOKUP(N1080,#REF!,1,0),1)&lt;&gt;1),N1080,AND(V1080="",I1080="王园园组"),"王园园组"),"other")</f>
        <v>other</v>
      </c>
      <c r="Y1080">
        <f>IFERROR(_xlfn.XLOOKUP(MID(T1080, FIND("#", SUBSTITUTE(T1080, "-", "#", LEN(T1080) - LEN(SUBSTITUTE(T1080, "-", "")))) + 1, LEN(T1080)),#REF!,#REF!),0)</f>
        <v>0</v>
      </c>
      <c r="Z1080">
        <f>MONTH(续费明细实时[[#This Row],[success_time]])</f>
        <v>5</v>
      </c>
      <c r="AA1080" s="8" t="e">
        <f>VLOOKUP(续费明细实时[[#This Row],[parent_user_id]],#REF!,27,0)</f>
        <v>#REF!</v>
      </c>
    </row>
    <row r="1081" spans="1:27">
      <c r="A1081" s="1">
        <v>45785</v>
      </c>
      <c r="B1081" t="s">
        <v>2167</v>
      </c>
      <c r="C1081" t="s">
        <v>2168</v>
      </c>
      <c r="D1081" t="s">
        <v>548</v>
      </c>
      <c r="E1081" t="s">
        <v>546</v>
      </c>
      <c r="F1081">
        <v>120</v>
      </c>
      <c r="G1081" t="s">
        <v>1969</v>
      </c>
      <c r="H1081" t="s">
        <v>559</v>
      </c>
      <c r="I1081" t="s">
        <v>1876</v>
      </c>
      <c r="J1081">
        <v>17750</v>
      </c>
      <c r="K1081" t="s">
        <v>201</v>
      </c>
      <c r="L1081" t="s">
        <v>549</v>
      </c>
      <c r="M1081" t="s">
        <v>550</v>
      </c>
      <c r="N1081" t="s">
        <v>551</v>
      </c>
      <c r="O1081" t="s">
        <v>149</v>
      </c>
      <c r="P1081" t="s">
        <v>1877</v>
      </c>
      <c r="Q1081" t="s">
        <v>2169</v>
      </c>
      <c r="R1081" t="s">
        <v>626</v>
      </c>
      <c r="S1081">
        <v>2500</v>
      </c>
      <c r="T1081" t="s">
        <v>1896</v>
      </c>
      <c r="U1081" s="4">
        <v>45785.670891203707</v>
      </c>
      <c r="V1081" t="str">
        <f>IFERROR(VLOOKUP(B1081,#REF!,1,0),"")</f>
        <v/>
      </c>
      <c r="W1081" t="str" cm="1">
        <f t="array" ref="W1081">IFERROR(_xlfn.IFS(AND(V1081="",X1081&lt;&gt;"王园园组",X1081&lt;&gt;"other"),K1081,AND(V1081="",X1081="王园园组"),G1081),"other")</f>
        <v>other</v>
      </c>
      <c r="X1081" t="str" cm="1">
        <f t="array" ref="X1081">IFERROR(_xlfn.IFS(AND(V1081="",IFERROR(VLOOKUP(N1081,#REF!,1,0),1)&lt;&gt;1),N1081,AND(V1081="",I1081="王园园组"),"王园园组"),"other")</f>
        <v>other</v>
      </c>
      <c r="Y1081">
        <f>IFERROR(_xlfn.XLOOKUP(MID(T1081, FIND("#", SUBSTITUTE(T1081, "-", "#", LEN(T1081) - LEN(SUBSTITUTE(T1081, "-", "")))) + 1, LEN(T1081)),#REF!,#REF!),0)</f>
        <v>0</v>
      </c>
      <c r="Z1081">
        <f>MONTH(续费明细实时[[#This Row],[success_time]])</f>
        <v>5</v>
      </c>
      <c r="AA1081" s="8" t="e">
        <f>VLOOKUP(续费明细实时[[#This Row],[parent_user_id]],#REF!,27,0)</f>
        <v>#REF!</v>
      </c>
    </row>
    <row r="1082" spans="1:27">
      <c r="A1082" s="1">
        <v>45792</v>
      </c>
      <c r="B1082" t="s">
        <v>14520</v>
      </c>
      <c r="C1082" t="s">
        <v>14521</v>
      </c>
      <c r="D1082" t="s">
        <v>548</v>
      </c>
      <c r="E1082" t="s">
        <v>546</v>
      </c>
      <c r="F1082">
        <v>60</v>
      </c>
      <c r="G1082" t="s">
        <v>1894</v>
      </c>
      <c r="H1082" t="s">
        <v>559</v>
      </c>
      <c r="I1082" t="s">
        <v>1876</v>
      </c>
      <c r="J1082">
        <v>10650</v>
      </c>
      <c r="K1082" t="s">
        <v>253</v>
      </c>
      <c r="L1082" t="s">
        <v>549</v>
      </c>
      <c r="M1082" t="s">
        <v>550</v>
      </c>
      <c r="N1082" t="s">
        <v>136</v>
      </c>
      <c r="O1082" t="s">
        <v>147</v>
      </c>
      <c r="P1082" t="s">
        <v>1877</v>
      </c>
      <c r="Q1082" t="s">
        <v>14522</v>
      </c>
      <c r="R1082" t="s">
        <v>626</v>
      </c>
      <c r="S1082">
        <v>1500</v>
      </c>
      <c r="T1082" t="s">
        <v>1891</v>
      </c>
      <c r="U1082" s="4">
        <v>45792.35261574074</v>
      </c>
      <c r="V1082" t="str">
        <f>IFERROR(VLOOKUP(B1082,#REF!,1,0),"")</f>
        <v/>
      </c>
      <c r="W1082" t="str" cm="1">
        <f t="array" ref="W1082">IFERROR(_xlfn.IFS(AND(V1082="",X1082&lt;&gt;"王园园组",X1082&lt;&gt;"other"),K1082,AND(V1082="",X1082="王园园组"),G1082),"other")</f>
        <v>other</v>
      </c>
      <c r="X1082" t="str" cm="1">
        <f t="array" ref="X1082">IFERROR(_xlfn.IFS(AND(V1082="",IFERROR(VLOOKUP(N1082,#REF!,1,0),1)&lt;&gt;1),N1082,AND(V1082="",I1082="王园园组"),"王园园组"),"other")</f>
        <v>other</v>
      </c>
      <c r="Y1082">
        <f>IFERROR(_xlfn.XLOOKUP(MID(T1082, FIND("#", SUBSTITUTE(T1082, "-", "#", LEN(T1082) - LEN(SUBSTITUTE(T1082, "-", "")))) + 1, LEN(T1082)),#REF!,#REF!),0)</f>
        <v>0</v>
      </c>
      <c r="Z1082">
        <f>MONTH(续费明细实时[[#This Row],[success_time]])</f>
        <v>5</v>
      </c>
      <c r="AA1082" s="8" t="e">
        <f>VLOOKUP(续费明细实时[[#This Row],[parent_user_id]],#REF!,27,0)</f>
        <v>#REF!</v>
      </c>
    </row>
    <row r="1083" spans="1:27">
      <c r="A1083" s="1">
        <v>45794</v>
      </c>
      <c r="B1083" t="s">
        <v>14331</v>
      </c>
      <c r="C1083" t="s">
        <v>14332</v>
      </c>
      <c r="D1083" t="s">
        <v>14333</v>
      </c>
      <c r="E1083" t="s">
        <v>546</v>
      </c>
      <c r="F1083">
        <v>60</v>
      </c>
      <c r="G1083" t="s">
        <v>361</v>
      </c>
      <c r="H1083" t="s">
        <v>559</v>
      </c>
      <c r="I1083" t="s">
        <v>163</v>
      </c>
      <c r="J1083">
        <v>10650</v>
      </c>
      <c r="K1083" t="s">
        <v>361</v>
      </c>
      <c r="L1083" t="s">
        <v>549</v>
      </c>
      <c r="M1083" t="s">
        <v>559</v>
      </c>
      <c r="N1083" t="s">
        <v>163</v>
      </c>
      <c r="O1083" t="s">
        <v>473</v>
      </c>
      <c r="P1083" t="s">
        <v>1877</v>
      </c>
      <c r="Q1083" t="s">
        <v>14334</v>
      </c>
      <c r="R1083" t="s">
        <v>626</v>
      </c>
      <c r="S1083">
        <v>1500</v>
      </c>
      <c r="T1083" t="s">
        <v>1891</v>
      </c>
      <c r="U1083" s="4">
        <v>45794.594849537039</v>
      </c>
      <c r="V1083" t="str">
        <f>IFERROR(VLOOKUP(B1083,#REF!,1,0),"")</f>
        <v/>
      </c>
      <c r="W1083" t="str" cm="1">
        <f t="array" ref="W1083">IFERROR(_xlfn.IFS(AND(V1083="",X1083&lt;&gt;"王园园组",X1083&lt;&gt;"other"),K1083,AND(V1083="",X1083="王园园组"),G1083),"other")</f>
        <v>other</v>
      </c>
      <c r="X1083" t="str" cm="1">
        <f t="array" ref="X1083">IFERROR(_xlfn.IFS(AND(V1083="",IFERROR(VLOOKUP(N1083,#REF!,1,0),1)&lt;&gt;1),N1083,AND(V1083="",I1083="王园园组"),"王园园组"),"other")</f>
        <v>other</v>
      </c>
      <c r="Y1083">
        <f>IFERROR(_xlfn.XLOOKUP(MID(T1083, FIND("#", SUBSTITUTE(T1083, "-", "#", LEN(T1083) - LEN(SUBSTITUTE(T1083, "-", "")))) + 1, LEN(T1083)),#REF!,#REF!),0)</f>
        <v>0</v>
      </c>
      <c r="Z1083">
        <f>MONTH(续费明细实时[[#This Row],[success_time]])</f>
        <v>5</v>
      </c>
      <c r="AA1083" s="8" t="e">
        <f>VLOOKUP(续费明细实时[[#This Row],[parent_user_id]],#REF!,27,0)</f>
        <v>#REF!</v>
      </c>
    </row>
    <row r="1084" spans="1:27">
      <c r="A1084" s="1">
        <v>45793</v>
      </c>
      <c r="B1084" t="s">
        <v>14505</v>
      </c>
      <c r="C1084" t="s">
        <v>14506</v>
      </c>
      <c r="D1084" t="s">
        <v>548</v>
      </c>
      <c r="E1084" t="s">
        <v>546</v>
      </c>
      <c r="F1084">
        <v>60</v>
      </c>
      <c r="G1084" t="s">
        <v>1978</v>
      </c>
      <c r="H1084" t="s">
        <v>559</v>
      </c>
      <c r="I1084" t="s">
        <v>1876</v>
      </c>
      <c r="J1084">
        <v>10650</v>
      </c>
      <c r="K1084" t="s">
        <v>274</v>
      </c>
      <c r="L1084" t="s">
        <v>549</v>
      </c>
      <c r="M1084" t="s">
        <v>550</v>
      </c>
      <c r="N1084" t="s">
        <v>136</v>
      </c>
      <c r="O1084" t="s">
        <v>139</v>
      </c>
      <c r="P1084" t="s">
        <v>1877</v>
      </c>
      <c r="Q1084" t="s">
        <v>14507</v>
      </c>
      <c r="R1084" t="s">
        <v>626</v>
      </c>
      <c r="S1084">
        <v>1500</v>
      </c>
      <c r="T1084" t="s">
        <v>1891</v>
      </c>
      <c r="U1084" s="4">
        <v>45793.839039351849</v>
      </c>
      <c r="V1084" t="str">
        <f>IFERROR(VLOOKUP(B1084,#REF!,1,0),"")</f>
        <v/>
      </c>
      <c r="W1084" t="str" cm="1">
        <f t="array" ref="W1084">IFERROR(_xlfn.IFS(AND(V1084="",X1084&lt;&gt;"王园园组",X1084&lt;&gt;"other"),K1084,AND(V1084="",X1084="王园园组"),G1084),"other")</f>
        <v>other</v>
      </c>
      <c r="X1084" t="str" cm="1">
        <f t="array" ref="X1084">IFERROR(_xlfn.IFS(AND(V1084="",IFERROR(VLOOKUP(N1084,#REF!,1,0),1)&lt;&gt;1),N1084,AND(V1084="",I1084="王园园组"),"王园园组"),"other")</f>
        <v>other</v>
      </c>
      <c r="Y1084">
        <f>IFERROR(_xlfn.XLOOKUP(MID(T1084, FIND("#", SUBSTITUTE(T1084, "-", "#", LEN(T1084) - LEN(SUBSTITUTE(T1084, "-", "")))) + 1, LEN(T1084)),#REF!,#REF!),0)</f>
        <v>0</v>
      </c>
      <c r="Z1084">
        <f>MONTH(续费明细实时[[#This Row],[success_time]])</f>
        <v>5</v>
      </c>
      <c r="AA1084" s="8" t="e">
        <f>VLOOKUP(续费明细实时[[#This Row],[parent_user_id]],#REF!,27,0)</f>
        <v>#REF!</v>
      </c>
    </row>
    <row r="1085" spans="1:27">
      <c r="A1085" s="1">
        <v>45796</v>
      </c>
      <c r="B1085" t="s">
        <v>14127</v>
      </c>
      <c r="C1085" t="s">
        <v>14128</v>
      </c>
      <c r="D1085" t="s">
        <v>548</v>
      </c>
      <c r="E1085" t="s">
        <v>546</v>
      </c>
      <c r="F1085">
        <v>120</v>
      </c>
      <c r="G1085" t="s">
        <v>1969</v>
      </c>
      <c r="H1085" t="s">
        <v>559</v>
      </c>
      <c r="I1085" t="s">
        <v>1876</v>
      </c>
      <c r="J1085">
        <v>17750</v>
      </c>
      <c r="K1085" t="s">
        <v>206</v>
      </c>
      <c r="L1085" t="s">
        <v>549</v>
      </c>
      <c r="M1085" t="s">
        <v>550</v>
      </c>
      <c r="N1085" t="s">
        <v>551</v>
      </c>
      <c r="O1085" t="s">
        <v>149</v>
      </c>
      <c r="P1085" t="s">
        <v>1877</v>
      </c>
      <c r="Q1085" t="s">
        <v>14129</v>
      </c>
      <c r="R1085" t="s">
        <v>626</v>
      </c>
      <c r="S1085">
        <v>2500</v>
      </c>
      <c r="T1085" t="s">
        <v>1896</v>
      </c>
      <c r="U1085" s="4">
        <v>45796.842314814814</v>
      </c>
      <c r="V1085" t="str">
        <f>IFERROR(VLOOKUP(B1085,#REF!,1,0),"")</f>
        <v/>
      </c>
      <c r="W1085" t="str" cm="1">
        <f t="array" ref="W1085">IFERROR(_xlfn.IFS(AND(V1085="",X1085&lt;&gt;"王园园组",X1085&lt;&gt;"other"),K1085,AND(V1085="",X1085="王园园组"),G1085),"other")</f>
        <v>other</v>
      </c>
      <c r="X1085" t="str" cm="1">
        <f t="array" ref="X1085">IFERROR(_xlfn.IFS(AND(V1085="",IFERROR(VLOOKUP(N1085,#REF!,1,0),1)&lt;&gt;1),N1085,AND(V1085="",I1085="王园园组"),"王园园组"),"other")</f>
        <v>other</v>
      </c>
      <c r="Y1085">
        <f>IFERROR(_xlfn.XLOOKUP(MID(T1085, FIND("#", SUBSTITUTE(T1085, "-", "#", LEN(T1085) - LEN(SUBSTITUTE(T1085, "-", "")))) + 1, LEN(T1085)),#REF!,#REF!),0)</f>
        <v>0</v>
      </c>
      <c r="Z1085">
        <f>MONTH(续费明细实时[[#This Row],[success_time]])</f>
        <v>5</v>
      </c>
      <c r="AA1085" s="8" t="e">
        <f>VLOOKUP(续费明细实时[[#This Row],[parent_user_id]],#REF!,27,0)</f>
        <v>#REF!</v>
      </c>
    </row>
    <row r="1086" spans="1:27">
      <c r="A1086" s="1">
        <v>45800</v>
      </c>
      <c r="B1086" t="s">
        <v>14130</v>
      </c>
      <c r="C1086" t="s">
        <v>14131</v>
      </c>
      <c r="D1086" t="s">
        <v>695</v>
      </c>
      <c r="E1086" t="s">
        <v>546</v>
      </c>
      <c r="F1086">
        <v>60</v>
      </c>
      <c r="G1086" t="s">
        <v>1990</v>
      </c>
      <c r="H1086" t="s">
        <v>559</v>
      </c>
      <c r="I1086" t="s">
        <v>1876</v>
      </c>
      <c r="J1086">
        <v>10650</v>
      </c>
      <c r="K1086" t="s">
        <v>299</v>
      </c>
      <c r="L1086" t="s">
        <v>549</v>
      </c>
      <c r="M1086" t="s">
        <v>550</v>
      </c>
      <c r="N1086" t="s">
        <v>136</v>
      </c>
      <c r="O1086" t="s">
        <v>143</v>
      </c>
      <c r="P1086" t="s">
        <v>1877</v>
      </c>
      <c r="Q1086" t="s">
        <v>14132</v>
      </c>
      <c r="R1086" t="s">
        <v>626</v>
      </c>
      <c r="S1086">
        <v>1500</v>
      </c>
      <c r="T1086" t="s">
        <v>1891</v>
      </c>
      <c r="U1086" s="4">
        <v>45800.715844907405</v>
      </c>
      <c r="V1086" t="str">
        <f>IFERROR(VLOOKUP(B1086,#REF!,1,0),"")</f>
        <v/>
      </c>
      <c r="W1086" t="str" cm="1">
        <f t="array" ref="W1086">IFERROR(_xlfn.IFS(AND(V1086="",X1086&lt;&gt;"王园园组",X1086&lt;&gt;"other"),K1086,AND(V1086="",X1086="王园园组"),G1086),"other")</f>
        <v>other</v>
      </c>
      <c r="X1086" t="str" cm="1">
        <f t="array" ref="X1086">IFERROR(_xlfn.IFS(AND(V1086="",IFERROR(VLOOKUP(N1086,#REF!,1,0),1)&lt;&gt;1),N1086,AND(V1086="",I1086="王园园组"),"王园园组"),"other")</f>
        <v>other</v>
      </c>
      <c r="Y1086">
        <f>IFERROR(_xlfn.XLOOKUP(MID(T1086, FIND("#", SUBSTITUTE(T1086, "-", "#", LEN(T1086) - LEN(SUBSTITUTE(T1086, "-", "")))) + 1, LEN(T1086)),#REF!,#REF!),0)</f>
        <v>0</v>
      </c>
      <c r="Z1086">
        <f>MONTH(续费明细实时[[#This Row],[success_time]])</f>
        <v>5</v>
      </c>
      <c r="AA1086" s="8" t="e">
        <f>VLOOKUP(续费明细实时[[#This Row],[parent_user_id]],#REF!,27,0)</f>
        <v>#REF!</v>
      </c>
    </row>
    <row r="1087" spans="1:27">
      <c r="A1087" s="1">
        <v>45792</v>
      </c>
      <c r="B1087" t="s">
        <v>14511</v>
      </c>
      <c r="C1087" t="s">
        <v>14512</v>
      </c>
      <c r="D1087" t="s">
        <v>548</v>
      </c>
      <c r="E1087" t="s">
        <v>1882</v>
      </c>
      <c r="F1087">
        <v>36</v>
      </c>
      <c r="G1087" t="s">
        <v>1909</v>
      </c>
      <c r="H1087" t="s">
        <v>559</v>
      </c>
      <c r="I1087" t="s">
        <v>1876</v>
      </c>
      <c r="J1087">
        <v>4617</v>
      </c>
      <c r="K1087" t="s">
        <v>284</v>
      </c>
      <c r="L1087" t="s">
        <v>549</v>
      </c>
      <c r="M1087" t="s">
        <v>550</v>
      </c>
      <c r="N1087" t="s">
        <v>136</v>
      </c>
      <c r="O1087" t="s">
        <v>283</v>
      </c>
      <c r="P1087" t="s">
        <v>1877</v>
      </c>
      <c r="Q1087" t="s">
        <v>14513</v>
      </c>
      <c r="R1087" t="s">
        <v>626</v>
      </c>
      <c r="S1087">
        <v>650.32444499999997</v>
      </c>
      <c r="T1087" t="s">
        <v>1885</v>
      </c>
      <c r="U1087" s="4">
        <v>45792.347650462965</v>
      </c>
      <c r="V1087" t="str">
        <f>IFERROR(VLOOKUP(B1087,#REF!,1,0),"")</f>
        <v/>
      </c>
      <c r="W1087" t="str" cm="1">
        <f t="array" ref="W1087">IFERROR(_xlfn.IFS(AND(V1087="",X1087&lt;&gt;"王园园组",X1087&lt;&gt;"other"),K1087,AND(V1087="",X1087="王园园组"),G1087),"other")</f>
        <v>other</v>
      </c>
      <c r="X1087" t="str" cm="1">
        <f t="array" ref="X1087">IFERROR(_xlfn.IFS(AND(V1087="",IFERROR(VLOOKUP(N1087,#REF!,1,0),1)&lt;&gt;1),N1087,AND(V1087="",I1087="王园园组"),"王园园组"),"other")</f>
        <v>other</v>
      </c>
      <c r="Y1087">
        <f>IFERROR(_xlfn.XLOOKUP(MID(T1087, FIND("#", SUBSTITUTE(T1087, "-", "#", LEN(T1087) - LEN(SUBSTITUTE(T1087, "-", "")))) + 1, LEN(T1087)),#REF!,#REF!),0)</f>
        <v>0</v>
      </c>
      <c r="Z1087">
        <f>MONTH(续费明细实时[[#This Row],[success_time]])</f>
        <v>5</v>
      </c>
      <c r="AA1087" s="8" t="e">
        <f>VLOOKUP(续费明细实时[[#This Row],[parent_user_id]],#REF!,27,0)</f>
        <v>#REF!</v>
      </c>
    </row>
    <row r="1088" spans="1:27">
      <c r="A1088" s="1">
        <v>45790</v>
      </c>
      <c r="B1088" t="s">
        <v>13464</v>
      </c>
      <c r="C1088" t="s">
        <v>13465</v>
      </c>
      <c r="D1088" t="s">
        <v>548</v>
      </c>
      <c r="E1088" t="s">
        <v>546</v>
      </c>
      <c r="F1088">
        <v>240</v>
      </c>
      <c r="G1088" t="s">
        <v>1905</v>
      </c>
      <c r="H1088" t="s">
        <v>559</v>
      </c>
      <c r="I1088" t="s">
        <v>1876</v>
      </c>
      <c r="J1088">
        <v>31950</v>
      </c>
      <c r="K1088" t="s">
        <v>254</v>
      </c>
      <c r="L1088" t="s">
        <v>549</v>
      </c>
      <c r="M1088" t="s">
        <v>550</v>
      </c>
      <c r="N1088" t="s">
        <v>136</v>
      </c>
      <c r="O1088" t="s">
        <v>147</v>
      </c>
      <c r="P1088" t="s">
        <v>1877</v>
      </c>
      <c r="Q1088" t="s">
        <v>13466</v>
      </c>
      <c r="R1088" t="s">
        <v>626</v>
      </c>
      <c r="S1088">
        <v>4500</v>
      </c>
      <c r="T1088" t="s">
        <v>1931</v>
      </c>
      <c r="U1088" s="4">
        <v>45790.465289351851</v>
      </c>
      <c r="V1088" t="str">
        <f>IFERROR(VLOOKUP(B1088,#REF!,1,0),"")</f>
        <v/>
      </c>
      <c r="W1088" t="str" cm="1">
        <f t="array" ref="W1088">IFERROR(_xlfn.IFS(AND(V1088="",X1088&lt;&gt;"王园园组",X1088&lt;&gt;"other"),K1088,AND(V1088="",X1088="王园园组"),G1088),"other")</f>
        <v>other</v>
      </c>
      <c r="X1088" t="str" cm="1">
        <f t="array" ref="X1088">IFERROR(_xlfn.IFS(AND(V1088="",IFERROR(VLOOKUP(N1088,#REF!,1,0),1)&lt;&gt;1),N1088,AND(V1088="",I1088="王园园组"),"王园园组"),"other")</f>
        <v>other</v>
      </c>
      <c r="Y1088">
        <f>IFERROR(_xlfn.XLOOKUP(MID(T1088, FIND("#", SUBSTITUTE(T1088, "-", "#", LEN(T1088) - LEN(SUBSTITUTE(T1088, "-", "")))) + 1, LEN(T1088)),#REF!,#REF!),0)</f>
        <v>0</v>
      </c>
      <c r="Z1088">
        <f>MONTH(续费明细实时[[#This Row],[success_time]])</f>
        <v>5</v>
      </c>
      <c r="AA1088" s="8" t="e">
        <f>VLOOKUP(续费明细实时[[#This Row],[parent_user_id]],#REF!,27,0)</f>
        <v>#REF!</v>
      </c>
    </row>
    <row r="1089" spans="1:27">
      <c r="A1089" s="1">
        <v>45789</v>
      </c>
      <c r="B1089" t="s">
        <v>11041</v>
      </c>
      <c r="C1089" t="s">
        <v>11042</v>
      </c>
      <c r="D1089" t="s">
        <v>548</v>
      </c>
      <c r="E1089" t="s">
        <v>546</v>
      </c>
      <c r="F1089">
        <v>120</v>
      </c>
      <c r="G1089" t="s">
        <v>1978</v>
      </c>
      <c r="H1089" t="s">
        <v>559</v>
      </c>
      <c r="I1089" t="s">
        <v>1876</v>
      </c>
      <c r="J1089">
        <v>18283</v>
      </c>
      <c r="K1089" t="s">
        <v>197</v>
      </c>
      <c r="L1089" t="s">
        <v>549</v>
      </c>
      <c r="M1089" t="s">
        <v>559</v>
      </c>
      <c r="N1089" t="s">
        <v>469</v>
      </c>
      <c r="O1089" t="s">
        <v>189</v>
      </c>
      <c r="P1089" t="s">
        <v>1877</v>
      </c>
      <c r="Q1089" t="s">
        <v>11043</v>
      </c>
      <c r="R1089" t="s">
        <v>626</v>
      </c>
      <c r="S1089">
        <v>2575</v>
      </c>
      <c r="T1089" t="s">
        <v>1896</v>
      </c>
      <c r="U1089" s="4">
        <v>45789.441400462965</v>
      </c>
      <c r="V1089" t="str">
        <f>IFERROR(VLOOKUP(B1089,#REF!,1,0),"")</f>
        <v/>
      </c>
      <c r="W1089" t="str" cm="1">
        <f t="array" ref="W1089">IFERROR(_xlfn.IFS(AND(V1089="",X1089&lt;&gt;"王园园组",X1089&lt;&gt;"other"),K1089,AND(V1089="",X1089="王园园组"),G1089),"other")</f>
        <v>other</v>
      </c>
      <c r="X1089" t="str" cm="1">
        <f t="array" ref="X1089">IFERROR(_xlfn.IFS(AND(V1089="",IFERROR(VLOOKUP(N1089,#REF!,1,0),1)&lt;&gt;1),N1089,AND(V1089="",I1089="王园园组"),"王园园组"),"other")</f>
        <v>other</v>
      </c>
      <c r="Y1089">
        <f>IFERROR(_xlfn.XLOOKUP(MID(T1089, FIND("#", SUBSTITUTE(T1089, "-", "#", LEN(T1089) - LEN(SUBSTITUTE(T1089, "-", "")))) + 1, LEN(T1089)),#REF!,#REF!),0)</f>
        <v>0</v>
      </c>
      <c r="Z1089">
        <f>MONTH(续费明细实时[[#This Row],[success_time]])</f>
        <v>5</v>
      </c>
      <c r="AA1089" s="8" t="e">
        <f>VLOOKUP(续费明细实时[[#This Row],[parent_user_id]],#REF!,27,0)</f>
        <v>#REF!</v>
      </c>
    </row>
    <row r="1090" spans="1:27">
      <c r="A1090" s="1">
        <v>45792</v>
      </c>
      <c r="B1090" t="s">
        <v>13479</v>
      </c>
      <c r="C1090" t="s">
        <v>13480</v>
      </c>
      <c r="D1090" t="s">
        <v>695</v>
      </c>
      <c r="E1090" t="s">
        <v>546</v>
      </c>
      <c r="F1090">
        <v>120</v>
      </c>
      <c r="G1090" t="s">
        <v>354</v>
      </c>
      <c r="H1090" t="s">
        <v>559</v>
      </c>
      <c r="I1090" t="s">
        <v>163</v>
      </c>
      <c r="J1090">
        <v>17750</v>
      </c>
      <c r="K1090" t="s">
        <v>354</v>
      </c>
      <c r="L1090" t="s">
        <v>549</v>
      </c>
      <c r="M1090" t="s">
        <v>559</v>
      </c>
      <c r="N1090" t="s">
        <v>163</v>
      </c>
      <c r="O1090" t="s">
        <v>472</v>
      </c>
      <c r="P1090" t="s">
        <v>1877</v>
      </c>
      <c r="Q1090" t="s">
        <v>13481</v>
      </c>
      <c r="R1090" t="s">
        <v>626</v>
      </c>
      <c r="S1090">
        <v>2500</v>
      </c>
      <c r="T1090" t="s">
        <v>1896</v>
      </c>
      <c r="U1090" s="4">
        <v>45792.863379629627</v>
      </c>
      <c r="V1090" t="str">
        <f>IFERROR(VLOOKUP(B1090,#REF!,1,0),"")</f>
        <v/>
      </c>
      <c r="W1090" t="str" cm="1">
        <f t="array" ref="W1090">IFERROR(_xlfn.IFS(AND(V1090="",X1090&lt;&gt;"王园园组",X1090&lt;&gt;"other"),K1090,AND(V1090="",X1090="王园园组"),G1090),"other")</f>
        <v>other</v>
      </c>
      <c r="X1090" t="str" cm="1">
        <f t="array" ref="X1090">IFERROR(_xlfn.IFS(AND(V1090="",IFERROR(VLOOKUP(N1090,#REF!,1,0),1)&lt;&gt;1),N1090,AND(V1090="",I1090="王园园组"),"王园园组"),"other")</f>
        <v>other</v>
      </c>
      <c r="Y1090">
        <f>IFERROR(_xlfn.XLOOKUP(MID(T1090, FIND("#", SUBSTITUTE(T1090, "-", "#", LEN(T1090) - LEN(SUBSTITUTE(T1090, "-", "")))) + 1, LEN(T1090)),#REF!,#REF!),0)</f>
        <v>0</v>
      </c>
      <c r="Z1090">
        <f>MONTH(续费明细实时[[#This Row],[success_time]])</f>
        <v>5</v>
      </c>
      <c r="AA1090" s="8" t="e">
        <f>VLOOKUP(续费明细实时[[#This Row],[parent_user_id]],#REF!,27,0)</f>
        <v>#REF!</v>
      </c>
    </row>
    <row r="1091" spans="1:27">
      <c r="A1091" s="1">
        <v>45806</v>
      </c>
      <c r="B1091" t="s">
        <v>29865</v>
      </c>
      <c r="C1091" t="s">
        <v>29866</v>
      </c>
      <c r="D1091" t="s">
        <v>548</v>
      </c>
      <c r="E1091" t="s">
        <v>546</v>
      </c>
      <c r="F1091">
        <v>120</v>
      </c>
      <c r="G1091" t="s">
        <v>2113</v>
      </c>
      <c r="H1091" t="s">
        <v>559</v>
      </c>
      <c r="I1091" t="s">
        <v>1876</v>
      </c>
      <c r="J1091">
        <v>18283</v>
      </c>
      <c r="K1091" t="s">
        <v>208</v>
      </c>
      <c r="L1091" t="s">
        <v>549</v>
      </c>
      <c r="M1091" t="s">
        <v>550</v>
      </c>
      <c r="N1091" t="s">
        <v>551</v>
      </c>
      <c r="O1091" t="s">
        <v>149</v>
      </c>
      <c r="P1091" t="s">
        <v>1877</v>
      </c>
      <c r="Q1091" t="s">
        <v>29867</v>
      </c>
      <c r="R1091" t="s">
        <v>626</v>
      </c>
      <c r="S1091">
        <v>2575</v>
      </c>
      <c r="T1091" t="s">
        <v>1896</v>
      </c>
      <c r="U1091" s="4">
        <v>45806.312847222223</v>
      </c>
      <c r="V1091" t="str">
        <f>IFERROR(VLOOKUP(B1091,#REF!,1,0),"")</f>
        <v/>
      </c>
      <c r="W1091" t="str" cm="1">
        <f t="array" ref="W1091">IFERROR(_xlfn.IFS(AND(V1091="",X1091&lt;&gt;"王园园组",X1091&lt;&gt;"other"),K1091,AND(V1091="",X1091="王园园组"),G1091),"other")</f>
        <v>other</v>
      </c>
      <c r="X1091" t="str" cm="1">
        <f t="array" ref="X1091">IFERROR(_xlfn.IFS(AND(V1091="",IFERROR(VLOOKUP(N1091,#REF!,1,0),1)&lt;&gt;1),N1091,AND(V1091="",I1091="王园园组"),"王园园组"),"other")</f>
        <v>other</v>
      </c>
      <c r="Y1091">
        <f>IFERROR(_xlfn.XLOOKUP(MID(T1091, FIND("#", SUBSTITUTE(T1091, "-", "#", LEN(T1091) - LEN(SUBSTITUTE(T1091, "-", "")))) + 1, LEN(T1091)),#REF!,#REF!),0)</f>
        <v>0</v>
      </c>
      <c r="Z1091">
        <f>MONTH(续费明细实时[[#This Row],[success_time]])</f>
        <v>5</v>
      </c>
      <c r="AA1091" s="8" t="e">
        <f>VLOOKUP(续费明细实时[[#This Row],[parent_user_id]],#REF!,27,0)</f>
        <v>#REF!</v>
      </c>
    </row>
    <row r="1092" spans="1:27" hidden="1">
      <c r="A1092" s="1">
        <v>45797</v>
      </c>
      <c r="B1092" t="s">
        <v>13482</v>
      </c>
      <c r="C1092" t="s">
        <v>13483</v>
      </c>
      <c r="D1092" t="s">
        <v>558</v>
      </c>
      <c r="E1092" t="s">
        <v>546</v>
      </c>
      <c r="F1092">
        <v>60</v>
      </c>
      <c r="G1092" t="s">
        <v>343</v>
      </c>
      <c r="H1092" t="s">
        <v>559</v>
      </c>
      <c r="I1092" t="s">
        <v>504</v>
      </c>
      <c r="J1092">
        <v>11831</v>
      </c>
      <c r="K1092" t="s">
        <v>626</v>
      </c>
      <c r="L1092" t="s">
        <v>649</v>
      </c>
      <c r="M1092" t="s">
        <v>649</v>
      </c>
      <c r="N1092" t="s">
        <v>649</v>
      </c>
      <c r="O1092" t="s">
        <v>649</v>
      </c>
      <c r="P1092" t="s">
        <v>1877</v>
      </c>
      <c r="Q1092" t="s">
        <v>13484</v>
      </c>
      <c r="R1092" t="s">
        <v>626</v>
      </c>
      <c r="S1092">
        <v>1666.2741140000001</v>
      </c>
      <c r="T1092" t="s">
        <v>1891</v>
      </c>
      <c r="U1092" s="4">
        <v>45797.967106481483</v>
      </c>
      <c r="V1092" t="str">
        <f>IFERROR(VLOOKUP(B1092,#REF!,1,0),"")</f>
        <v/>
      </c>
      <c r="W1092" t="str" cm="1">
        <f t="array" ref="W1092">IFERROR(_xlfn.IFS(AND(V1092="",X1092&lt;&gt;"王园园组",X1092&lt;&gt;"other"),K1092,AND(V1092="",X1092="王园园组"),G1092),"other")</f>
        <v>other</v>
      </c>
      <c r="X1092" t="str" cm="1">
        <f t="array" ref="X1092">IFERROR(_xlfn.IFS(AND(V1092="",IFERROR(VLOOKUP(N1092,#REF!,1,0),1)&lt;&gt;1),N1092,AND(V1092="",I1092="王园园组"),"王园园组"),"other")</f>
        <v>other</v>
      </c>
      <c r="Y1092">
        <f>IFERROR(_xlfn.XLOOKUP(MID(T1092, FIND("#", SUBSTITUTE(T1092, "-", "#", LEN(T1092) - LEN(SUBSTITUTE(T1092, "-", "")))) + 1, LEN(T1092)),#REF!,#REF!),0)</f>
        <v>0</v>
      </c>
      <c r="Z1092">
        <f>MONTH(续费明细实时[[#This Row],[success_time]])</f>
        <v>5</v>
      </c>
      <c r="AA1092" s="8" t="e">
        <f>VLOOKUP(续费明细实时[[#This Row],[parent_user_id]],#REF!,27,0)</f>
        <v>#REF!</v>
      </c>
    </row>
    <row r="1093" spans="1:27">
      <c r="A1093" s="1">
        <v>45782</v>
      </c>
      <c r="B1093" t="s">
        <v>2221</v>
      </c>
      <c r="C1093" t="s">
        <v>2222</v>
      </c>
      <c r="D1093" t="s">
        <v>548</v>
      </c>
      <c r="E1093" t="s">
        <v>546</v>
      </c>
      <c r="F1093">
        <v>48</v>
      </c>
      <c r="G1093" t="s">
        <v>1978</v>
      </c>
      <c r="H1093" t="s">
        <v>559</v>
      </c>
      <c r="I1093" t="s">
        <v>1876</v>
      </c>
      <c r="J1093">
        <v>11346</v>
      </c>
      <c r="K1093" t="s">
        <v>258</v>
      </c>
      <c r="L1093" t="s">
        <v>549</v>
      </c>
      <c r="M1093" t="s">
        <v>550</v>
      </c>
      <c r="N1093" t="s">
        <v>136</v>
      </c>
      <c r="O1093" t="s">
        <v>147</v>
      </c>
      <c r="P1093" t="s">
        <v>1877</v>
      </c>
      <c r="Q1093" t="s">
        <v>2223</v>
      </c>
      <c r="R1093" t="s">
        <v>626</v>
      </c>
      <c r="S1093">
        <v>1598</v>
      </c>
      <c r="T1093" t="s">
        <v>571</v>
      </c>
      <c r="U1093" s="4">
        <v>45782.587893518517</v>
      </c>
      <c r="V1093" t="str">
        <f>IFERROR(VLOOKUP(B1093,#REF!,1,0),"")</f>
        <v/>
      </c>
      <c r="W1093" t="str" cm="1">
        <f t="array" ref="W1093">IFERROR(_xlfn.IFS(AND(V1093="",X1093&lt;&gt;"王园园组",X1093&lt;&gt;"other"),K1093,AND(V1093="",X1093="王园园组"),G1093),"other")</f>
        <v>other</v>
      </c>
      <c r="X1093" t="str" cm="1">
        <f t="array" ref="X1093">IFERROR(_xlfn.IFS(AND(V1093="",IFERROR(VLOOKUP(N1093,#REF!,1,0),1)&lt;&gt;1),N1093,AND(V1093="",I1093="王园园组"),"王园园组"),"other")</f>
        <v>other</v>
      </c>
      <c r="Y1093">
        <f>IFERROR(_xlfn.XLOOKUP(MID(T1093, FIND("#", SUBSTITUTE(T1093, "-", "#", LEN(T1093) - LEN(SUBSTITUTE(T1093, "-", "")))) + 1, LEN(T1093)),#REF!,#REF!),0)</f>
        <v>0</v>
      </c>
      <c r="Z1093">
        <f>MONTH(续费明细实时[[#This Row],[success_time]])</f>
        <v>5</v>
      </c>
      <c r="AA1093" s="8" t="e">
        <f>VLOOKUP(续费明细实时[[#This Row],[parent_user_id]],#REF!,27,0)</f>
        <v>#REF!</v>
      </c>
    </row>
    <row r="1094" spans="1:27">
      <c r="A1094" s="1">
        <v>45792</v>
      </c>
      <c r="B1094" t="s">
        <v>13476</v>
      </c>
      <c r="C1094" t="s">
        <v>13477</v>
      </c>
      <c r="D1094" t="s">
        <v>548</v>
      </c>
      <c r="E1094" t="s">
        <v>546</v>
      </c>
      <c r="F1094">
        <v>240</v>
      </c>
      <c r="G1094" t="s">
        <v>2071</v>
      </c>
      <c r="H1094" t="s">
        <v>559</v>
      </c>
      <c r="I1094" t="s">
        <v>1876</v>
      </c>
      <c r="J1094">
        <v>31950</v>
      </c>
      <c r="K1094" t="s">
        <v>202</v>
      </c>
      <c r="L1094" t="s">
        <v>549</v>
      </c>
      <c r="M1094" t="s">
        <v>550</v>
      </c>
      <c r="N1094" t="s">
        <v>551</v>
      </c>
      <c r="O1094" t="s">
        <v>149</v>
      </c>
      <c r="P1094" t="s">
        <v>1877</v>
      </c>
      <c r="Q1094" t="s">
        <v>13478</v>
      </c>
      <c r="R1094" t="s">
        <v>626</v>
      </c>
      <c r="S1094">
        <v>4500</v>
      </c>
      <c r="T1094" t="s">
        <v>1931</v>
      </c>
      <c r="U1094" s="4">
        <v>45792.479699074072</v>
      </c>
      <c r="V1094" t="str">
        <f>IFERROR(VLOOKUP(B1094,#REF!,1,0),"")</f>
        <v/>
      </c>
      <c r="W1094" t="str" cm="1">
        <f t="array" ref="W1094">IFERROR(_xlfn.IFS(AND(V1094="",X1094&lt;&gt;"王园园组",X1094&lt;&gt;"other"),K1094,AND(V1094="",X1094="王园园组"),G1094),"other")</f>
        <v>other</v>
      </c>
      <c r="X1094" t="str" cm="1">
        <f t="array" ref="X1094">IFERROR(_xlfn.IFS(AND(V1094="",IFERROR(VLOOKUP(N1094,#REF!,1,0),1)&lt;&gt;1),N1094,AND(V1094="",I1094="王园园组"),"王园园组"),"other")</f>
        <v>other</v>
      </c>
      <c r="Y1094">
        <f>IFERROR(_xlfn.XLOOKUP(MID(T1094, FIND("#", SUBSTITUTE(T1094, "-", "#", LEN(T1094) - LEN(SUBSTITUTE(T1094, "-", "")))) + 1, LEN(T1094)),#REF!,#REF!),0)</f>
        <v>0</v>
      </c>
      <c r="Z1094">
        <f>MONTH(续费明细实时[[#This Row],[success_time]])</f>
        <v>5</v>
      </c>
      <c r="AA1094" s="8" t="e">
        <f>VLOOKUP(续费明细实时[[#This Row],[parent_user_id]],#REF!,27,0)</f>
        <v>#REF!</v>
      </c>
    </row>
    <row r="1095" spans="1:27">
      <c r="A1095" s="1">
        <v>45795</v>
      </c>
      <c r="B1095" t="s">
        <v>13201</v>
      </c>
      <c r="C1095" t="s">
        <v>13202</v>
      </c>
      <c r="D1095" t="s">
        <v>548</v>
      </c>
      <c r="E1095" t="s">
        <v>546</v>
      </c>
      <c r="F1095">
        <v>120</v>
      </c>
      <c r="G1095" t="s">
        <v>1929</v>
      </c>
      <c r="H1095" t="s">
        <v>559</v>
      </c>
      <c r="I1095" t="s">
        <v>1876</v>
      </c>
      <c r="J1095">
        <v>18283</v>
      </c>
      <c r="K1095" t="s">
        <v>184</v>
      </c>
      <c r="L1095" t="s">
        <v>549</v>
      </c>
      <c r="M1095" t="s">
        <v>559</v>
      </c>
      <c r="N1095" t="s">
        <v>469</v>
      </c>
      <c r="O1095" t="s">
        <v>180</v>
      </c>
      <c r="P1095" t="s">
        <v>1877</v>
      </c>
      <c r="Q1095" t="s">
        <v>13203</v>
      </c>
      <c r="R1095" t="s">
        <v>626</v>
      </c>
      <c r="S1095">
        <v>2575</v>
      </c>
      <c r="T1095" t="s">
        <v>1896</v>
      </c>
      <c r="U1095" s="4">
        <v>45795.561157407406</v>
      </c>
      <c r="V1095" t="str">
        <f>IFERROR(VLOOKUP(B1095,#REF!,1,0),"")</f>
        <v/>
      </c>
      <c r="W1095" t="str" cm="1">
        <f t="array" ref="W1095">IFERROR(_xlfn.IFS(AND(V1095="",X1095&lt;&gt;"王园园组",X1095&lt;&gt;"other"),K1095,AND(V1095="",X1095="王园园组"),G1095),"other")</f>
        <v>other</v>
      </c>
      <c r="X1095" t="str" cm="1">
        <f t="array" ref="X1095">IFERROR(_xlfn.IFS(AND(V1095="",IFERROR(VLOOKUP(N1095,#REF!,1,0),1)&lt;&gt;1),N1095,AND(V1095="",I1095="王园园组"),"王园园组"),"other")</f>
        <v>other</v>
      </c>
      <c r="Y1095">
        <f>IFERROR(_xlfn.XLOOKUP(MID(T1095, FIND("#", SUBSTITUTE(T1095, "-", "#", LEN(T1095) - LEN(SUBSTITUTE(T1095, "-", "")))) + 1, LEN(T1095)),#REF!,#REF!),0)</f>
        <v>0</v>
      </c>
      <c r="Z1095">
        <f>MONTH(续费明细实时[[#This Row],[success_time]])</f>
        <v>5</v>
      </c>
      <c r="AA1095" s="8" t="e">
        <f>VLOOKUP(续费明细实时[[#This Row],[parent_user_id]],#REF!,27,0)</f>
        <v>#REF!</v>
      </c>
    </row>
    <row r="1096" spans="1:27">
      <c r="A1096" s="1">
        <v>45802</v>
      </c>
      <c r="B1096" t="s">
        <v>12904</v>
      </c>
      <c r="C1096" t="s">
        <v>12905</v>
      </c>
      <c r="D1096" t="s">
        <v>548</v>
      </c>
      <c r="E1096" t="s">
        <v>546</v>
      </c>
      <c r="F1096">
        <v>120</v>
      </c>
      <c r="G1096" t="s">
        <v>1939</v>
      </c>
      <c r="H1096" t="s">
        <v>559</v>
      </c>
      <c r="I1096" t="s">
        <v>1876</v>
      </c>
      <c r="J1096">
        <v>17750</v>
      </c>
      <c r="K1096" t="s">
        <v>245</v>
      </c>
      <c r="L1096" t="s">
        <v>549</v>
      </c>
      <c r="M1096" t="s">
        <v>550</v>
      </c>
      <c r="N1096" t="s">
        <v>551</v>
      </c>
      <c r="O1096" t="s">
        <v>242</v>
      </c>
      <c r="P1096" t="s">
        <v>1877</v>
      </c>
      <c r="Q1096" t="s">
        <v>12906</v>
      </c>
      <c r="R1096" t="s">
        <v>626</v>
      </c>
      <c r="S1096">
        <v>2500</v>
      </c>
      <c r="T1096" t="s">
        <v>1896</v>
      </c>
      <c r="U1096" s="4">
        <v>45802.373460648145</v>
      </c>
      <c r="V1096" t="str">
        <f>IFERROR(VLOOKUP(B1096,#REF!,1,0),"")</f>
        <v/>
      </c>
      <c r="W1096" t="str" cm="1">
        <f t="array" ref="W1096">IFERROR(_xlfn.IFS(AND(V1096="",X1096&lt;&gt;"王园园组",X1096&lt;&gt;"other"),K1096,AND(V1096="",X1096="王园园组"),G1096),"other")</f>
        <v>other</v>
      </c>
      <c r="X1096" t="str" cm="1">
        <f t="array" ref="X1096">IFERROR(_xlfn.IFS(AND(V1096="",IFERROR(VLOOKUP(N1096,#REF!,1,0),1)&lt;&gt;1),N1096,AND(V1096="",I1096="王园园组"),"王园园组"),"other")</f>
        <v>other</v>
      </c>
      <c r="Y1096">
        <f>IFERROR(_xlfn.XLOOKUP(MID(T1096, FIND("#", SUBSTITUTE(T1096, "-", "#", LEN(T1096) - LEN(SUBSTITUTE(T1096, "-", "")))) + 1, LEN(T1096)),#REF!,#REF!),0)</f>
        <v>0</v>
      </c>
      <c r="Z1096">
        <f>MONTH(续费明细实时[[#This Row],[success_time]])</f>
        <v>5</v>
      </c>
      <c r="AA1096" s="8" t="e">
        <f>VLOOKUP(续费明细实时[[#This Row],[parent_user_id]],#REF!,27,0)</f>
        <v>#REF!</v>
      </c>
    </row>
    <row r="1097" spans="1:27">
      <c r="A1097" s="1">
        <v>45785</v>
      </c>
      <c r="B1097" t="s">
        <v>2228</v>
      </c>
      <c r="C1097" t="s">
        <v>2229</v>
      </c>
      <c r="D1097" t="s">
        <v>961</v>
      </c>
      <c r="E1097" t="s">
        <v>546</v>
      </c>
      <c r="F1097">
        <v>120</v>
      </c>
      <c r="G1097" t="s">
        <v>2079</v>
      </c>
      <c r="H1097" t="s">
        <v>559</v>
      </c>
      <c r="I1097" t="s">
        <v>1876</v>
      </c>
      <c r="J1097">
        <v>17750</v>
      </c>
      <c r="K1097" t="s">
        <v>435</v>
      </c>
      <c r="L1097" t="s">
        <v>549</v>
      </c>
      <c r="M1097" t="s">
        <v>550</v>
      </c>
      <c r="N1097" t="s">
        <v>136</v>
      </c>
      <c r="O1097" t="s">
        <v>292</v>
      </c>
      <c r="P1097" t="s">
        <v>1877</v>
      </c>
      <c r="Q1097" t="s">
        <v>2230</v>
      </c>
      <c r="R1097" t="s">
        <v>626</v>
      </c>
      <c r="S1097">
        <v>2500</v>
      </c>
      <c r="T1097" t="s">
        <v>1896</v>
      </c>
      <c r="U1097" s="4">
        <v>45785.725092592591</v>
      </c>
      <c r="V1097" t="str">
        <f>IFERROR(VLOOKUP(B1097,#REF!,1,0),"")</f>
        <v/>
      </c>
      <c r="W1097" t="str" cm="1">
        <f t="array" ref="W1097">IFERROR(_xlfn.IFS(AND(V1097="",X1097&lt;&gt;"王园园组",X1097&lt;&gt;"other"),K1097,AND(V1097="",X1097="王园园组"),G1097),"other")</f>
        <v>other</v>
      </c>
      <c r="X1097" t="str" cm="1">
        <f t="array" ref="X1097">IFERROR(_xlfn.IFS(AND(V1097="",IFERROR(VLOOKUP(N1097,#REF!,1,0),1)&lt;&gt;1),N1097,AND(V1097="",I1097="王园园组"),"王园园组"),"other")</f>
        <v>other</v>
      </c>
      <c r="Y1097">
        <f>IFERROR(_xlfn.XLOOKUP(MID(T1097, FIND("#", SUBSTITUTE(T1097, "-", "#", LEN(T1097) - LEN(SUBSTITUTE(T1097, "-", "")))) + 1, LEN(T1097)),#REF!,#REF!),0)</f>
        <v>0</v>
      </c>
      <c r="Z1097">
        <f>MONTH(续费明细实时[[#This Row],[success_time]])</f>
        <v>5</v>
      </c>
      <c r="AA1097" s="8" t="e">
        <f>VLOOKUP(续费明细实时[[#This Row],[parent_user_id]],#REF!,27,0)</f>
        <v>#REF!</v>
      </c>
    </row>
    <row r="1098" spans="1:27" hidden="1">
      <c r="A1098" s="1">
        <v>45790</v>
      </c>
      <c r="B1098" t="s">
        <v>11661</v>
      </c>
      <c r="C1098" t="s">
        <v>11662</v>
      </c>
      <c r="D1098" t="s">
        <v>548</v>
      </c>
      <c r="E1098" t="s">
        <v>546</v>
      </c>
      <c r="F1098">
        <v>120</v>
      </c>
      <c r="G1098" t="s">
        <v>2219</v>
      </c>
      <c r="H1098" t="s">
        <v>559</v>
      </c>
      <c r="I1098" t="s">
        <v>1876</v>
      </c>
      <c r="J1098">
        <v>17750</v>
      </c>
      <c r="K1098" t="s">
        <v>626</v>
      </c>
      <c r="L1098" t="s">
        <v>649</v>
      </c>
      <c r="M1098" t="s">
        <v>649</v>
      </c>
      <c r="N1098" t="s">
        <v>649</v>
      </c>
      <c r="O1098" t="s">
        <v>649</v>
      </c>
      <c r="P1098" t="s">
        <v>1877</v>
      </c>
      <c r="Q1098" t="s">
        <v>11663</v>
      </c>
      <c r="R1098" t="s">
        <v>626</v>
      </c>
      <c r="S1098">
        <v>2500</v>
      </c>
      <c r="T1098" t="s">
        <v>1896</v>
      </c>
      <c r="U1098" s="4">
        <v>45790.354849537034</v>
      </c>
      <c r="V1098" t="str">
        <f>IFERROR(VLOOKUP(B1098,#REF!,1,0),"")</f>
        <v/>
      </c>
      <c r="W1098" t="str" cm="1">
        <f t="array" ref="W1098">IFERROR(_xlfn.IFS(AND(V1098="",X1098&lt;&gt;"王园园组",X1098&lt;&gt;"other"),K1098,AND(V1098="",X1098="王园园组"),G1098),"other")</f>
        <v>other</v>
      </c>
      <c r="X1098" t="str" cm="1">
        <f t="array" ref="X1098">IFERROR(_xlfn.IFS(AND(V1098="",IFERROR(VLOOKUP(N1098,#REF!,1,0),1)&lt;&gt;1),N1098,AND(V1098="",I1098="王园园组"),"王园园组"),"other")</f>
        <v>other</v>
      </c>
      <c r="Y1098">
        <f>IFERROR(_xlfn.XLOOKUP(MID(T1098, FIND("#", SUBSTITUTE(T1098, "-", "#", LEN(T1098) - LEN(SUBSTITUTE(T1098, "-", "")))) + 1, LEN(T1098)),#REF!,#REF!),0)</f>
        <v>0</v>
      </c>
      <c r="Z1098">
        <f>MONTH(续费明细实时[[#This Row],[success_time]])</f>
        <v>5</v>
      </c>
      <c r="AA1098" s="8" t="e">
        <f>VLOOKUP(续费明细实时[[#This Row],[parent_user_id]],#REF!,27,0)</f>
        <v>#REF!</v>
      </c>
    </row>
    <row r="1099" spans="1:27">
      <c r="A1099" s="1">
        <v>45805</v>
      </c>
      <c r="B1099" t="s">
        <v>29868</v>
      </c>
      <c r="C1099" t="s">
        <v>29869</v>
      </c>
      <c r="D1099" t="s">
        <v>632</v>
      </c>
      <c r="E1099" t="s">
        <v>1882</v>
      </c>
      <c r="F1099">
        <v>4</v>
      </c>
      <c r="G1099" t="s">
        <v>1909</v>
      </c>
      <c r="H1099" t="s">
        <v>559</v>
      </c>
      <c r="I1099" t="s">
        <v>1876</v>
      </c>
      <c r="J1099">
        <v>568</v>
      </c>
      <c r="K1099" t="s">
        <v>317</v>
      </c>
      <c r="L1099" t="s">
        <v>549</v>
      </c>
      <c r="M1099" t="s">
        <v>550</v>
      </c>
      <c r="N1099" t="s">
        <v>616</v>
      </c>
      <c r="O1099" t="s">
        <v>314</v>
      </c>
      <c r="P1099" t="s">
        <v>1877</v>
      </c>
      <c r="Q1099" t="s">
        <v>29870</v>
      </c>
      <c r="R1099" t="s">
        <v>626</v>
      </c>
      <c r="S1099">
        <v>80</v>
      </c>
      <c r="T1099" t="s">
        <v>29871</v>
      </c>
      <c r="U1099" s="4">
        <v>45805.411273148151</v>
      </c>
      <c r="V1099" t="str">
        <f>IFERROR(VLOOKUP(B1099,#REF!,1,0),"")</f>
        <v/>
      </c>
      <c r="W1099" t="str" cm="1">
        <f t="array" ref="W1099">IFERROR(_xlfn.IFS(AND(V1099="",X1099&lt;&gt;"王园园组",X1099&lt;&gt;"other"),K1099,AND(V1099="",X1099="王园园组"),G1099),"other")</f>
        <v>other</v>
      </c>
      <c r="X1099" t="str" cm="1">
        <f t="array" ref="X1099">IFERROR(_xlfn.IFS(AND(V1099="",IFERROR(VLOOKUP(N1099,#REF!,1,0),1)&lt;&gt;1),N1099,AND(V1099="",I1099="王园园组"),"王园园组"),"other")</f>
        <v>other</v>
      </c>
      <c r="Y1099">
        <f>IFERROR(_xlfn.XLOOKUP(MID(T1099, FIND("#", SUBSTITUTE(T1099, "-", "#", LEN(T1099) - LEN(SUBSTITUTE(T1099, "-", "")))) + 1, LEN(T1099)),#REF!,#REF!),0)</f>
        <v>0</v>
      </c>
      <c r="Z1099">
        <f>MONTH(续费明细实时[[#This Row],[success_time]])</f>
        <v>5</v>
      </c>
      <c r="AA1099" s="8" t="e">
        <f>VLOOKUP(续费明细实时[[#This Row],[parent_user_id]],#REF!,27,0)</f>
        <v>#REF!</v>
      </c>
    </row>
    <row r="1100" spans="1:27">
      <c r="A1100" s="1">
        <v>45803</v>
      </c>
      <c r="B1100" t="s">
        <v>28884</v>
      </c>
      <c r="C1100" t="s">
        <v>28885</v>
      </c>
      <c r="D1100" t="s">
        <v>632</v>
      </c>
      <c r="E1100" t="s">
        <v>546</v>
      </c>
      <c r="F1100">
        <v>120</v>
      </c>
      <c r="G1100" t="s">
        <v>2056</v>
      </c>
      <c r="H1100" t="s">
        <v>559</v>
      </c>
      <c r="I1100" t="s">
        <v>1876</v>
      </c>
      <c r="J1100">
        <v>17750</v>
      </c>
      <c r="K1100" t="s">
        <v>260</v>
      </c>
      <c r="L1100" t="s">
        <v>549</v>
      </c>
      <c r="M1100" t="s">
        <v>550</v>
      </c>
      <c r="N1100" t="s">
        <v>136</v>
      </c>
      <c r="O1100" t="s">
        <v>147</v>
      </c>
      <c r="P1100" t="s">
        <v>1877</v>
      </c>
      <c r="Q1100" t="s">
        <v>28886</v>
      </c>
      <c r="R1100" t="s">
        <v>626</v>
      </c>
      <c r="S1100">
        <v>2500</v>
      </c>
      <c r="T1100" t="s">
        <v>1896</v>
      </c>
      <c r="U1100" s="4">
        <v>45803.281342592592</v>
      </c>
      <c r="V1100" t="str">
        <f>IFERROR(VLOOKUP(B1100,#REF!,1,0),"")</f>
        <v/>
      </c>
      <c r="W1100" t="str" cm="1">
        <f t="array" ref="W1100">IFERROR(_xlfn.IFS(AND(V1100="",X1100&lt;&gt;"王园园组",X1100&lt;&gt;"other"),K1100,AND(V1100="",X1100="王园园组"),G1100),"other")</f>
        <v>other</v>
      </c>
      <c r="X1100" t="str" cm="1">
        <f t="array" ref="X1100">IFERROR(_xlfn.IFS(AND(V1100="",IFERROR(VLOOKUP(N1100,#REF!,1,0),1)&lt;&gt;1),N1100,AND(V1100="",I1100="王园园组"),"王园园组"),"other")</f>
        <v>other</v>
      </c>
      <c r="Y1100">
        <f>IFERROR(_xlfn.XLOOKUP(MID(T1100, FIND("#", SUBSTITUTE(T1100, "-", "#", LEN(T1100) - LEN(SUBSTITUTE(T1100, "-", "")))) + 1, LEN(T1100)),#REF!,#REF!),0)</f>
        <v>0</v>
      </c>
      <c r="Z1100">
        <f>MONTH(续费明细实时[[#This Row],[success_time]])</f>
        <v>5</v>
      </c>
      <c r="AA1100" s="8" t="e">
        <f>VLOOKUP(续费明细实时[[#This Row],[parent_user_id]],#REF!,27,0)</f>
        <v>#REF!</v>
      </c>
    </row>
    <row r="1101" spans="1:27" hidden="1">
      <c r="A1101" s="1">
        <v>45785</v>
      </c>
      <c r="B1101" t="s">
        <v>2212</v>
      </c>
      <c r="C1101" t="s">
        <v>2213</v>
      </c>
      <c r="D1101" t="s">
        <v>558</v>
      </c>
      <c r="E1101" t="s">
        <v>2214</v>
      </c>
      <c r="F1101">
        <v>48</v>
      </c>
      <c r="G1101" t="s">
        <v>343</v>
      </c>
      <c r="H1101" t="s">
        <v>559</v>
      </c>
      <c r="I1101" t="s">
        <v>504</v>
      </c>
      <c r="J1101">
        <v>13314</v>
      </c>
      <c r="K1101" t="s">
        <v>343</v>
      </c>
      <c r="L1101" t="s">
        <v>549</v>
      </c>
      <c r="M1101" t="s">
        <v>559</v>
      </c>
      <c r="N1101" t="s">
        <v>504</v>
      </c>
      <c r="O1101" t="s">
        <v>325</v>
      </c>
      <c r="P1101" t="s">
        <v>1877</v>
      </c>
      <c r="Q1101" t="s">
        <v>2215</v>
      </c>
      <c r="R1101" t="s">
        <v>626</v>
      </c>
      <c r="S1101">
        <v>1875.2783730000001</v>
      </c>
      <c r="T1101" t="s">
        <v>2216</v>
      </c>
      <c r="U1101" s="4">
        <v>45785.825057870374</v>
      </c>
      <c r="V1101" t="str">
        <f>IFERROR(VLOOKUP(B1101,#REF!,1,0),"")</f>
        <v/>
      </c>
      <c r="W1101" t="str" cm="1">
        <f t="array" ref="W1101">IFERROR(_xlfn.IFS(AND(V1101="",X1101&lt;&gt;"王园园组",X1101&lt;&gt;"other"),K1101,AND(V1101="",X1101="王园园组"),G1101),"other")</f>
        <v>other</v>
      </c>
      <c r="X1101" t="str" cm="1">
        <f t="array" ref="X1101">IFERROR(_xlfn.IFS(AND(V1101="",IFERROR(VLOOKUP(N1101,#REF!,1,0),1)&lt;&gt;1),N1101,AND(V1101="",I1101="王园园组"),"王园园组"),"other")</f>
        <v>other</v>
      </c>
      <c r="Y1101">
        <f>IFERROR(_xlfn.XLOOKUP(MID(T1101, FIND("#", SUBSTITUTE(T1101, "-", "#", LEN(T1101) - LEN(SUBSTITUTE(T1101, "-", "")))) + 1, LEN(T1101)),#REF!,#REF!),0)</f>
        <v>0</v>
      </c>
      <c r="Z1101">
        <f>MONTH(续费明细实时[[#This Row],[success_time]])</f>
        <v>5</v>
      </c>
      <c r="AA1101" s="8" t="e">
        <f>VLOOKUP(续费明细实时[[#This Row],[parent_user_id]],#REF!,27,0)</f>
        <v>#REF!</v>
      </c>
    </row>
    <row r="1102" spans="1:27">
      <c r="A1102" s="1">
        <v>45791</v>
      </c>
      <c r="B1102" t="s">
        <v>13485</v>
      </c>
      <c r="C1102" t="s">
        <v>13486</v>
      </c>
      <c r="D1102" t="s">
        <v>558</v>
      </c>
      <c r="E1102" t="s">
        <v>1882</v>
      </c>
      <c r="F1102">
        <v>12</v>
      </c>
      <c r="G1102" t="s">
        <v>343</v>
      </c>
      <c r="H1102" t="s">
        <v>559</v>
      </c>
      <c r="I1102" t="s">
        <v>504</v>
      </c>
      <c r="J1102">
        <v>1653</v>
      </c>
      <c r="K1102" t="s">
        <v>343</v>
      </c>
      <c r="L1102" t="s">
        <v>549</v>
      </c>
      <c r="M1102" t="s">
        <v>559</v>
      </c>
      <c r="N1102" t="s">
        <v>504</v>
      </c>
      <c r="O1102" t="s">
        <v>325</v>
      </c>
      <c r="P1102" t="s">
        <v>1877</v>
      </c>
      <c r="Q1102" t="s">
        <v>13487</v>
      </c>
      <c r="R1102" t="s">
        <v>626</v>
      </c>
      <c r="S1102">
        <v>232.86695</v>
      </c>
      <c r="T1102" t="s">
        <v>2037</v>
      </c>
      <c r="U1102" s="4">
        <v>45791.830567129633</v>
      </c>
      <c r="V1102" t="str">
        <f>IFERROR(VLOOKUP(B1102,#REF!,1,0),"")</f>
        <v/>
      </c>
      <c r="W1102" t="str" cm="1">
        <f t="array" ref="W1102">IFERROR(_xlfn.IFS(AND(V1102="",X1102&lt;&gt;"王园园组",X1102&lt;&gt;"other"),K1102,AND(V1102="",X1102="王园园组"),G1102),"other")</f>
        <v>other</v>
      </c>
      <c r="X1102" t="str" cm="1">
        <f t="array" ref="X1102">IFERROR(_xlfn.IFS(AND(V1102="",IFERROR(VLOOKUP(N1102,#REF!,1,0),1)&lt;&gt;1),N1102,AND(V1102="",I1102="王园园组"),"王园园组"),"other")</f>
        <v>other</v>
      </c>
      <c r="Y1102">
        <f>IFERROR(_xlfn.XLOOKUP(MID(T1102, FIND("#", SUBSTITUTE(T1102, "-", "#", LEN(T1102) - LEN(SUBSTITUTE(T1102, "-", "")))) + 1, LEN(T1102)),#REF!,#REF!),0)</f>
        <v>0</v>
      </c>
      <c r="Z1102">
        <f>MONTH(续费明细实时[[#This Row],[success_time]])</f>
        <v>5</v>
      </c>
      <c r="AA1102" s="8" t="e">
        <f>VLOOKUP(续费明细实时[[#This Row],[parent_user_id]],#REF!,27,0)</f>
        <v>#REF!</v>
      </c>
    </row>
    <row r="1103" spans="1:27">
      <c r="A1103" s="1">
        <v>45789</v>
      </c>
      <c r="B1103" t="s">
        <v>11170</v>
      </c>
      <c r="C1103" t="s">
        <v>11171</v>
      </c>
      <c r="D1103" t="s">
        <v>548</v>
      </c>
      <c r="E1103" t="s">
        <v>546</v>
      </c>
      <c r="F1103">
        <v>240</v>
      </c>
      <c r="G1103" t="s">
        <v>249</v>
      </c>
      <c r="H1103" t="s">
        <v>550</v>
      </c>
      <c r="I1103" t="s">
        <v>551</v>
      </c>
      <c r="J1103">
        <v>31950</v>
      </c>
      <c r="K1103" t="s">
        <v>249</v>
      </c>
      <c r="L1103" t="s">
        <v>549</v>
      </c>
      <c r="M1103" t="s">
        <v>550</v>
      </c>
      <c r="N1103" t="s">
        <v>551</v>
      </c>
      <c r="O1103" t="s">
        <v>242</v>
      </c>
      <c r="P1103" t="s">
        <v>1877</v>
      </c>
      <c r="Q1103" t="s">
        <v>11172</v>
      </c>
      <c r="R1103" t="s">
        <v>626</v>
      </c>
      <c r="S1103">
        <v>4500</v>
      </c>
      <c r="T1103" t="s">
        <v>1931</v>
      </c>
      <c r="U1103" s="4">
        <v>45789.495243055557</v>
      </c>
      <c r="V1103" t="str">
        <f>IFERROR(VLOOKUP(B1103,#REF!,1,0),"")</f>
        <v/>
      </c>
      <c r="W1103" t="str" cm="1">
        <f t="array" ref="W1103">IFERROR(_xlfn.IFS(AND(V1103="",X1103&lt;&gt;"王园园组",X1103&lt;&gt;"other"),K1103,AND(V1103="",X1103="王园园组"),G1103),"other")</f>
        <v>other</v>
      </c>
      <c r="X1103" t="str" cm="1">
        <f t="array" ref="X1103">IFERROR(_xlfn.IFS(AND(V1103="",IFERROR(VLOOKUP(N1103,#REF!,1,0),1)&lt;&gt;1),N1103,AND(V1103="",I1103="王园园组"),"王园园组"),"other")</f>
        <v>other</v>
      </c>
      <c r="Y1103">
        <f>IFERROR(_xlfn.XLOOKUP(MID(T1103, FIND("#", SUBSTITUTE(T1103, "-", "#", LEN(T1103) - LEN(SUBSTITUTE(T1103, "-", "")))) + 1, LEN(T1103)),#REF!,#REF!),0)</f>
        <v>0</v>
      </c>
      <c r="Z1103">
        <f>MONTH(续费明细实时[[#This Row],[success_time]])</f>
        <v>5</v>
      </c>
      <c r="AA1103" s="8" t="e">
        <f>VLOOKUP(续费明细实时[[#This Row],[parent_user_id]],#REF!,27,0)</f>
        <v>#REF!</v>
      </c>
    </row>
    <row r="1104" spans="1:27">
      <c r="A1104" s="1">
        <v>45803</v>
      </c>
      <c r="B1104" t="s">
        <v>29872</v>
      </c>
      <c r="C1104" t="s">
        <v>29873</v>
      </c>
      <c r="D1104" t="s">
        <v>548</v>
      </c>
      <c r="E1104" t="s">
        <v>1882</v>
      </c>
      <c r="F1104">
        <v>16</v>
      </c>
      <c r="G1104" t="s">
        <v>2139</v>
      </c>
      <c r="H1104" t="s">
        <v>559</v>
      </c>
      <c r="I1104" t="s">
        <v>1876</v>
      </c>
      <c r="J1104">
        <v>1988</v>
      </c>
      <c r="K1104" t="s">
        <v>182</v>
      </c>
      <c r="L1104" t="s">
        <v>549</v>
      </c>
      <c r="M1104" t="s">
        <v>559</v>
      </c>
      <c r="N1104" t="s">
        <v>469</v>
      </c>
      <c r="O1104" t="s">
        <v>180</v>
      </c>
      <c r="P1104" t="s">
        <v>1877</v>
      </c>
      <c r="Q1104" t="s">
        <v>29874</v>
      </c>
      <c r="R1104" t="s">
        <v>626</v>
      </c>
      <c r="S1104">
        <v>280</v>
      </c>
      <c r="T1104" t="s">
        <v>14554</v>
      </c>
      <c r="U1104" s="4">
        <v>45803.923090277778</v>
      </c>
      <c r="V1104" t="str">
        <f>IFERROR(VLOOKUP(B1104,#REF!,1,0),"")</f>
        <v/>
      </c>
      <c r="W1104" t="str" cm="1">
        <f t="array" ref="W1104">IFERROR(_xlfn.IFS(AND(V1104="",X1104&lt;&gt;"王园园组",X1104&lt;&gt;"other"),K1104,AND(V1104="",X1104="王园园组"),G1104),"other")</f>
        <v>other</v>
      </c>
      <c r="X1104" t="str" cm="1">
        <f t="array" ref="X1104">IFERROR(_xlfn.IFS(AND(V1104="",IFERROR(VLOOKUP(N1104,#REF!,1,0),1)&lt;&gt;1),N1104,AND(V1104="",I1104="王园园组"),"王园园组"),"other")</f>
        <v>other</v>
      </c>
      <c r="Y1104">
        <f>IFERROR(_xlfn.XLOOKUP(MID(T1104, FIND("#", SUBSTITUTE(T1104, "-", "#", LEN(T1104) - LEN(SUBSTITUTE(T1104, "-", "")))) + 1, LEN(T1104)),#REF!,#REF!),0)</f>
        <v>0</v>
      </c>
      <c r="Z1104">
        <f>MONTH(续费明细实时[[#This Row],[success_time]])</f>
        <v>5</v>
      </c>
      <c r="AA1104" s="8" t="e">
        <f>VLOOKUP(续费明细实时[[#This Row],[parent_user_id]],#REF!,27,0)</f>
        <v>#REF!</v>
      </c>
    </row>
    <row r="1105" spans="1:27">
      <c r="A1105" s="1">
        <v>45802</v>
      </c>
      <c r="B1105" t="s">
        <v>13452</v>
      </c>
      <c r="C1105" t="s">
        <v>13453</v>
      </c>
      <c r="D1105" t="s">
        <v>695</v>
      </c>
      <c r="E1105" t="s">
        <v>1102</v>
      </c>
      <c r="F1105">
        <v>36</v>
      </c>
      <c r="G1105" t="s">
        <v>350</v>
      </c>
      <c r="H1105" t="s">
        <v>559</v>
      </c>
      <c r="I1105" t="s">
        <v>163</v>
      </c>
      <c r="J1105">
        <v>3071</v>
      </c>
      <c r="K1105" t="s">
        <v>350</v>
      </c>
      <c r="L1105" t="s">
        <v>549</v>
      </c>
      <c r="M1105" t="s">
        <v>559</v>
      </c>
      <c r="N1105" t="s">
        <v>163</v>
      </c>
      <c r="O1105" t="s">
        <v>472</v>
      </c>
      <c r="P1105" t="s">
        <v>1877</v>
      </c>
      <c r="Q1105" t="s">
        <v>13454</v>
      </c>
      <c r="R1105" t="s">
        <v>626</v>
      </c>
      <c r="S1105">
        <v>432.6</v>
      </c>
      <c r="T1105" t="s">
        <v>13081</v>
      </c>
      <c r="U1105" s="4">
        <v>45802.822858796295</v>
      </c>
      <c r="V1105" t="str">
        <f>IFERROR(VLOOKUP(B1105,#REF!,1,0),"")</f>
        <v/>
      </c>
      <c r="W1105" t="str" cm="1">
        <f t="array" ref="W1105">IFERROR(_xlfn.IFS(AND(V1105="",X1105&lt;&gt;"王园园组",X1105&lt;&gt;"other"),K1105,AND(V1105="",X1105="王园园组"),G1105),"other")</f>
        <v>other</v>
      </c>
      <c r="X1105" t="str" cm="1">
        <f t="array" ref="X1105">IFERROR(_xlfn.IFS(AND(V1105="",IFERROR(VLOOKUP(N1105,#REF!,1,0),1)&lt;&gt;1),N1105,AND(V1105="",I1105="王园园组"),"王园园组"),"other")</f>
        <v>other</v>
      </c>
      <c r="Y1105">
        <f>IFERROR(_xlfn.XLOOKUP(MID(T1105, FIND("#", SUBSTITUTE(T1105, "-", "#", LEN(T1105) - LEN(SUBSTITUTE(T1105, "-", "")))) + 1, LEN(T1105)),#REF!,#REF!),0)</f>
        <v>0</v>
      </c>
      <c r="Z1105">
        <f>MONTH(续费明细实时[[#This Row],[success_time]])</f>
        <v>5</v>
      </c>
      <c r="AA1105" s="8" t="e">
        <f>VLOOKUP(续费明细实时[[#This Row],[parent_user_id]],#REF!,27,0)</f>
        <v>#REF!</v>
      </c>
    </row>
    <row r="1106" spans="1:27">
      <c r="A1106" s="1">
        <v>45799</v>
      </c>
      <c r="B1106" t="s">
        <v>13455</v>
      </c>
      <c r="C1106" t="s">
        <v>13456</v>
      </c>
      <c r="D1106" t="s">
        <v>548</v>
      </c>
      <c r="E1106" t="s">
        <v>546</v>
      </c>
      <c r="F1106">
        <v>240</v>
      </c>
      <c r="G1106" t="s">
        <v>2031</v>
      </c>
      <c r="H1106" t="s">
        <v>559</v>
      </c>
      <c r="I1106" t="s">
        <v>1876</v>
      </c>
      <c r="J1106">
        <v>32909</v>
      </c>
      <c r="K1106" t="s">
        <v>255</v>
      </c>
      <c r="L1106" t="s">
        <v>549</v>
      </c>
      <c r="M1106" t="s">
        <v>550</v>
      </c>
      <c r="N1106" t="s">
        <v>136</v>
      </c>
      <c r="O1106" t="s">
        <v>147</v>
      </c>
      <c r="P1106" t="s">
        <v>1877</v>
      </c>
      <c r="Q1106" t="s">
        <v>13457</v>
      </c>
      <c r="R1106" t="s">
        <v>626</v>
      </c>
      <c r="S1106">
        <v>4635</v>
      </c>
      <c r="T1106" t="s">
        <v>1931</v>
      </c>
      <c r="U1106" s="4">
        <v>45799.279988425929</v>
      </c>
      <c r="V1106" t="str">
        <f>IFERROR(VLOOKUP(B1106,#REF!,1,0),"")</f>
        <v/>
      </c>
      <c r="W1106" t="str" cm="1">
        <f t="array" ref="W1106">IFERROR(_xlfn.IFS(AND(V1106="",X1106&lt;&gt;"王园园组",X1106&lt;&gt;"other"),K1106,AND(V1106="",X1106="王园园组"),G1106),"other")</f>
        <v>other</v>
      </c>
      <c r="X1106" t="str" cm="1">
        <f t="array" ref="X1106">IFERROR(_xlfn.IFS(AND(V1106="",IFERROR(VLOOKUP(N1106,#REF!,1,0),1)&lt;&gt;1),N1106,AND(V1106="",I1106="王园园组"),"王园园组"),"other")</f>
        <v>other</v>
      </c>
      <c r="Y1106">
        <f>IFERROR(_xlfn.XLOOKUP(MID(T1106, FIND("#", SUBSTITUTE(T1106, "-", "#", LEN(T1106) - LEN(SUBSTITUTE(T1106, "-", "")))) + 1, LEN(T1106)),#REF!,#REF!),0)</f>
        <v>0</v>
      </c>
      <c r="Z1106">
        <f>MONTH(续费明细实时[[#This Row],[success_time]])</f>
        <v>5</v>
      </c>
      <c r="AA1106" s="8" t="e">
        <f>VLOOKUP(续费明细实时[[#This Row],[parent_user_id]],#REF!,27,0)</f>
        <v>#REF!</v>
      </c>
    </row>
    <row r="1107" spans="1:27">
      <c r="A1107" s="1">
        <v>45793</v>
      </c>
      <c r="B1107" t="s">
        <v>13769</v>
      </c>
      <c r="C1107" t="s">
        <v>13770</v>
      </c>
      <c r="D1107" t="s">
        <v>548</v>
      </c>
      <c r="E1107" t="s">
        <v>546</v>
      </c>
      <c r="F1107">
        <v>120</v>
      </c>
      <c r="G1107" t="s">
        <v>1929</v>
      </c>
      <c r="H1107" t="s">
        <v>559</v>
      </c>
      <c r="I1107" t="s">
        <v>1876</v>
      </c>
      <c r="J1107">
        <v>17750</v>
      </c>
      <c r="K1107" t="s">
        <v>203</v>
      </c>
      <c r="L1107" t="s">
        <v>549</v>
      </c>
      <c r="M1107" t="s">
        <v>550</v>
      </c>
      <c r="N1107" t="s">
        <v>551</v>
      </c>
      <c r="O1107" t="s">
        <v>149</v>
      </c>
      <c r="P1107" t="s">
        <v>1877</v>
      </c>
      <c r="Q1107" t="s">
        <v>13771</v>
      </c>
      <c r="R1107" t="s">
        <v>626</v>
      </c>
      <c r="S1107">
        <v>2500</v>
      </c>
      <c r="T1107" t="s">
        <v>1896</v>
      </c>
      <c r="U1107" s="4">
        <v>45793.476759259262</v>
      </c>
      <c r="V1107" t="str">
        <f>IFERROR(VLOOKUP(B1107,#REF!,1,0),"")</f>
        <v/>
      </c>
      <c r="W1107" t="str" cm="1">
        <f t="array" ref="W1107">IFERROR(_xlfn.IFS(AND(V1107="",X1107&lt;&gt;"王园园组",X1107&lt;&gt;"other"),K1107,AND(V1107="",X1107="王园园组"),G1107),"other")</f>
        <v>other</v>
      </c>
      <c r="X1107" t="str" cm="1">
        <f t="array" ref="X1107">IFERROR(_xlfn.IFS(AND(V1107="",IFERROR(VLOOKUP(N1107,#REF!,1,0),1)&lt;&gt;1),N1107,AND(V1107="",I1107="王园园组"),"王园园组"),"other")</f>
        <v>other</v>
      </c>
      <c r="Y1107">
        <f>IFERROR(_xlfn.XLOOKUP(MID(T1107, FIND("#", SUBSTITUTE(T1107, "-", "#", LEN(T1107) - LEN(SUBSTITUTE(T1107, "-", "")))) + 1, LEN(T1107)),#REF!,#REF!),0)</f>
        <v>0</v>
      </c>
      <c r="Z1107">
        <f>MONTH(续费明细实时[[#This Row],[success_time]])</f>
        <v>5</v>
      </c>
      <c r="AA1107" s="8" t="e">
        <f>VLOOKUP(续费明细实时[[#This Row],[parent_user_id]],#REF!,27,0)</f>
        <v>#REF!</v>
      </c>
    </row>
    <row r="1108" spans="1:27">
      <c r="A1108" s="1">
        <v>45805</v>
      </c>
      <c r="B1108" t="s">
        <v>29875</v>
      </c>
      <c r="C1108" t="s">
        <v>29876</v>
      </c>
      <c r="D1108" t="s">
        <v>695</v>
      </c>
      <c r="E1108" t="s">
        <v>546</v>
      </c>
      <c r="F1108">
        <v>60</v>
      </c>
      <c r="G1108" t="s">
        <v>2079</v>
      </c>
      <c r="H1108" t="s">
        <v>559</v>
      </c>
      <c r="I1108" t="s">
        <v>1876</v>
      </c>
      <c r="J1108">
        <v>10650</v>
      </c>
      <c r="K1108" t="s">
        <v>237</v>
      </c>
      <c r="L1108" t="s">
        <v>549</v>
      </c>
      <c r="M1108" t="s">
        <v>550</v>
      </c>
      <c r="N1108" t="s">
        <v>551</v>
      </c>
      <c r="O1108" t="s">
        <v>141</v>
      </c>
      <c r="P1108" t="s">
        <v>1877</v>
      </c>
      <c r="Q1108" t="s">
        <v>29877</v>
      </c>
      <c r="R1108" t="s">
        <v>626</v>
      </c>
      <c r="S1108">
        <v>1500</v>
      </c>
      <c r="T1108" t="s">
        <v>1891</v>
      </c>
      <c r="U1108" s="4">
        <v>45805.792233796295</v>
      </c>
      <c r="V1108" t="str">
        <f>IFERROR(VLOOKUP(B1108,#REF!,1,0),"")</f>
        <v/>
      </c>
      <c r="W1108" t="str" cm="1">
        <f t="array" ref="W1108">IFERROR(_xlfn.IFS(AND(V1108="",X1108&lt;&gt;"王园园组",X1108&lt;&gt;"other"),K1108,AND(V1108="",X1108="王园园组"),G1108),"other")</f>
        <v>other</v>
      </c>
      <c r="X1108" t="str" cm="1">
        <f t="array" ref="X1108">IFERROR(_xlfn.IFS(AND(V1108="",IFERROR(VLOOKUP(N1108,#REF!,1,0),1)&lt;&gt;1),N1108,AND(V1108="",I1108="王园园组"),"王园园组"),"other")</f>
        <v>other</v>
      </c>
      <c r="Y1108">
        <f>IFERROR(_xlfn.XLOOKUP(MID(T1108, FIND("#", SUBSTITUTE(T1108, "-", "#", LEN(T1108) - LEN(SUBSTITUTE(T1108, "-", "")))) + 1, LEN(T1108)),#REF!,#REF!),0)</f>
        <v>0</v>
      </c>
      <c r="Z1108">
        <f>MONTH(续费明细实时[[#This Row],[success_time]])</f>
        <v>5</v>
      </c>
      <c r="AA1108" s="8" t="e">
        <f>VLOOKUP(续费明细实时[[#This Row],[parent_user_id]],#REF!,27,0)</f>
        <v>#REF!</v>
      </c>
    </row>
    <row r="1109" spans="1:27">
      <c r="A1109" s="1">
        <v>45798</v>
      </c>
      <c r="B1109" t="s">
        <v>13781</v>
      </c>
      <c r="C1109" t="s">
        <v>13782</v>
      </c>
      <c r="D1109" t="s">
        <v>695</v>
      </c>
      <c r="E1109" t="s">
        <v>546</v>
      </c>
      <c r="F1109">
        <v>360</v>
      </c>
      <c r="G1109" t="s">
        <v>1917</v>
      </c>
      <c r="H1109" t="s">
        <v>559</v>
      </c>
      <c r="I1109" t="s">
        <v>1876</v>
      </c>
      <c r="J1109">
        <v>46150</v>
      </c>
      <c r="K1109" t="s">
        <v>231</v>
      </c>
      <c r="L1109" t="s">
        <v>549</v>
      </c>
      <c r="M1109" t="s">
        <v>550</v>
      </c>
      <c r="N1109" t="s">
        <v>551</v>
      </c>
      <c r="O1109" t="s">
        <v>141</v>
      </c>
      <c r="P1109" t="s">
        <v>1877</v>
      </c>
      <c r="Q1109" t="s">
        <v>13783</v>
      </c>
      <c r="R1109" t="s">
        <v>626</v>
      </c>
      <c r="S1109">
        <v>6500</v>
      </c>
      <c r="T1109" t="s">
        <v>2193</v>
      </c>
      <c r="U1109" s="4">
        <v>45798.701365740744</v>
      </c>
      <c r="V1109" t="str">
        <f>IFERROR(VLOOKUP(B1109,#REF!,1,0),"")</f>
        <v/>
      </c>
      <c r="W1109" t="str" cm="1">
        <f t="array" ref="W1109">IFERROR(_xlfn.IFS(AND(V1109="",X1109&lt;&gt;"王园园组",X1109&lt;&gt;"other"),K1109,AND(V1109="",X1109="王园园组"),G1109),"other")</f>
        <v>other</v>
      </c>
      <c r="X1109" t="str" cm="1">
        <f t="array" ref="X1109">IFERROR(_xlfn.IFS(AND(V1109="",IFERROR(VLOOKUP(N1109,#REF!,1,0),1)&lt;&gt;1),N1109,AND(V1109="",I1109="王园园组"),"王园园组"),"other")</f>
        <v>other</v>
      </c>
      <c r="Y1109">
        <f>IFERROR(_xlfn.XLOOKUP(MID(T1109, FIND("#", SUBSTITUTE(T1109, "-", "#", LEN(T1109) - LEN(SUBSTITUTE(T1109, "-", "")))) + 1, LEN(T1109)),#REF!,#REF!),0)</f>
        <v>0</v>
      </c>
      <c r="Z1109">
        <f>MONTH(续费明细实时[[#This Row],[success_time]])</f>
        <v>5</v>
      </c>
      <c r="AA1109" s="8" t="e">
        <f>VLOOKUP(续费明细实时[[#This Row],[parent_user_id]],#REF!,27,0)</f>
        <v>#REF!</v>
      </c>
    </row>
    <row r="1110" spans="1:27">
      <c r="A1110" s="1">
        <v>45789</v>
      </c>
      <c r="B1110" t="s">
        <v>11207</v>
      </c>
      <c r="C1110" t="s">
        <v>11208</v>
      </c>
      <c r="D1110" t="s">
        <v>2295</v>
      </c>
      <c r="E1110" t="s">
        <v>546</v>
      </c>
      <c r="F1110">
        <v>120</v>
      </c>
      <c r="G1110" t="s">
        <v>2035</v>
      </c>
      <c r="H1110" t="s">
        <v>559</v>
      </c>
      <c r="I1110" t="s">
        <v>1876</v>
      </c>
      <c r="J1110">
        <v>17750</v>
      </c>
      <c r="K1110" t="s">
        <v>273</v>
      </c>
      <c r="L1110" t="s">
        <v>549</v>
      </c>
      <c r="M1110" t="s">
        <v>550</v>
      </c>
      <c r="N1110" t="s">
        <v>136</v>
      </c>
      <c r="O1110" t="s">
        <v>139</v>
      </c>
      <c r="P1110" t="s">
        <v>1877</v>
      </c>
      <c r="Q1110" t="s">
        <v>11209</v>
      </c>
      <c r="R1110" t="s">
        <v>626</v>
      </c>
      <c r="S1110">
        <v>2500</v>
      </c>
      <c r="T1110" t="s">
        <v>1896</v>
      </c>
      <c r="U1110" s="4">
        <v>45789.645891203705</v>
      </c>
      <c r="V1110" t="str">
        <f>IFERROR(VLOOKUP(B1110,#REF!,1,0),"")</f>
        <v/>
      </c>
      <c r="W1110" t="str" cm="1">
        <f t="array" ref="W1110">IFERROR(_xlfn.IFS(AND(V1110="",X1110&lt;&gt;"王园园组",X1110&lt;&gt;"other"),K1110,AND(V1110="",X1110="王园园组"),G1110),"other")</f>
        <v>other</v>
      </c>
      <c r="X1110" t="str" cm="1">
        <f t="array" ref="X1110">IFERROR(_xlfn.IFS(AND(V1110="",IFERROR(VLOOKUP(N1110,#REF!,1,0),1)&lt;&gt;1),N1110,AND(V1110="",I1110="王园园组"),"王园园组"),"other")</f>
        <v>other</v>
      </c>
      <c r="Y1110">
        <f>IFERROR(_xlfn.XLOOKUP(MID(T1110, FIND("#", SUBSTITUTE(T1110, "-", "#", LEN(T1110) - LEN(SUBSTITUTE(T1110, "-", "")))) + 1, LEN(T1110)),#REF!,#REF!),0)</f>
        <v>0</v>
      </c>
      <c r="Z1110">
        <f>MONTH(续费明细实时[[#This Row],[success_time]])</f>
        <v>5</v>
      </c>
      <c r="AA1110" s="8" t="e">
        <f>VLOOKUP(续费明细实时[[#This Row],[parent_user_id]],#REF!,27,0)</f>
        <v>#REF!</v>
      </c>
    </row>
    <row r="1111" spans="1:27">
      <c r="A1111" s="1">
        <v>45795</v>
      </c>
      <c r="B1111" t="s">
        <v>13760</v>
      </c>
      <c r="C1111" t="s">
        <v>13761</v>
      </c>
      <c r="D1111" t="s">
        <v>578</v>
      </c>
      <c r="E1111" t="s">
        <v>546</v>
      </c>
      <c r="F1111">
        <v>120</v>
      </c>
      <c r="G1111" t="s">
        <v>626</v>
      </c>
      <c r="H1111" t="s">
        <v>626</v>
      </c>
      <c r="I1111" t="s">
        <v>626</v>
      </c>
      <c r="J1111">
        <v>17750</v>
      </c>
      <c r="K1111" t="s">
        <v>279</v>
      </c>
      <c r="L1111" t="s">
        <v>549</v>
      </c>
      <c r="M1111" t="s">
        <v>550</v>
      </c>
      <c r="N1111" t="s">
        <v>136</v>
      </c>
      <c r="O1111" t="s">
        <v>139</v>
      </c>
      <c r="P1111" t="s">
        <v>1877</v>
      </c>
      <c r="Q1111" t="s">
        <v>13762</v>
      </c>
      <c r="R1111" t="s">
        <v>626</v>
      </c>
      <c r="S1111">
        <v>2500</v>
      </c>
      <c r="T1111" t="s">
        <v>1896</v>
      </c>
      <c r="U1111" s="4">
        <v>45795.913553240738</v>
      </c>
      <c r="V1111" t="str">
        <f>IFERROR(VLOOKUP(B1111,#REF!,1,0),"")</f>
        <v/>
      </c>
      <c r="W1111" t="str" cm="1">
        <f t="array" ref="W1111">IFERROR(_xlfn.IFS(AND(V1111="",X1111&lt;&gt;"王园园组",X1111&lt;&gt;"other"),K1111,AND(V1111="",X1111="王园园组"),G1111),"other")</f>
        <v>other</v>
      </c>
      <c r="X1111" t="str" cm="1">
        <f t="array" ref="X1111">IFERROR(_xlfn.IFS(AND(V1111="",IFERROR(VLOOKUP(N1111,#REF!,1,0),1)&lt;&gt;1),N1111,AND(V1111="",I1111="王园园组"),"王园园组"),"other")</f>
        <v>other</v>
      </c>
      <c r="Y1111">
        <f>IFERROR(_xlfn.XLOOKUP(MID(T1111, FIND("#", SUBSTITUTE(T1111, "-", "#", LEN(T1111) - LEN(SUBSTITUTE(T1111, "-", "")))) + 1, LEN(T1111)),#REF!,#REF!),0)</f>
        <v>0</v>
      </c>
      <c r="Z1111">
        <f>MONTH(续费明细实时[[#This Row],[success_time]])</f>
        <v>5</v>
      </c>
      <c r="AA1111" s="8" t="e">
        <f>VLOOKUP(续费明细实时[[#This Row],[parent_user_id]],#REF!,27,0)</f>
        <v>#REF!</v>
      </c>
    </row>
    <row r="1112" spans="1:27">
      <c r="A1112" s="1">
        <v>45794</v>
      </c>
      <c r="B1112" t="s">
        <v>13042</v>
      </c>
      <c r="C1112" t="s">
        <v>13043</v>
      </c>
      <c r="D1112" t="s">
        <v>548</v>
      </c>
      <c r="E1112" t="s">
        <v>1959</v>
      </c>
      <c r="F1112">
        <v>6</v>
      </c>
      <c r="G1112" t="s">
        <v>1969</v>
      </c>
      <c r="H1112" t="s">
        <v>559</v>
      </c>
      <c r="I1112" t="s">
        <v>1876</v>
      </c>
      <c r="J1112">
        <v>1491</v>
      </c>
      <c r="K1112" t="s">
        <v>200</v>
      </c>
      <c r="L1112" t="s">
        <v>549</v>
      </c>
      <c r="M1112" t="s">
        <v>550</v>
      </c>
      <c r="N1112" t="s">
        <v>551</v>
      </c>
      <c r="O1112" t="s">
        <v>149</v>
      </c>
      <c r="P1112" t="s">
        <v>1877</v>
      </c>
      <c r="Q1112" t="s">
        <v>13044</v>
      </c>
      <c r="R1112" t="s">
        <v>626</v>
      </c>
      <c r="S1112">
        <v>210</v>
      </c>
      <c r="T1112" t="s">
        <v>2378</v>
      </c>
      <c r="U1112" s="4">
        <v>45794.402881944443</v>
      </c>
      <c r="V1112" t="str">
        <f>IFERROR(VLOOKUP(B1112,#REF!,1,0),"")</f>
        <v/>
      </c>
      <c r="W1112" t="str" cm="1">
        <f t="array" ref="W1112">IFERROR(_xlfn.IFS(AND(V1112="",X1112&lt;&gt;"王园园组",X1112&lt;&gt;"other"),K1112,AND(V1112="",X1112="王园园组"),G1112),"other")</f>
        <v>other</v>
      </c>
      <c r="X1112" t="str" cm="1">
        <f t="array" ref="X1112">IFERROR(_xlfn.IFS(AND(V1112="",IFERROR(VLOOKUP(N1112,#REF!,1,0),1)&lt;&gt;1),N1112,AND(V1112="",I1112="王园园组"),"王园园组"),"other")</f>
        <v>other</v>
      </c>
      <c r="Y1112">
        <f>IFERROR(_xlfn.XLOOKUP(MID(T1112, FIND("#", SUBSTITUTE(T1112, "-", "#", LEN(T1112) - LEN(SUBSTITUTE(T1112, "-", "")))) + 1, LEN(T1112)),#REF!,#REF!),0)</f>
        <v>0</v>
      </c>
      <c r="Z1112">
        <f>MONTH(续费明细实时[[#This Row],[success_time]])</f>
        <v>5</v>
      </c>
      <c r="AA1112" s="8" t="e">
        <f>VLOOKUP(续费明细实时[[#This Row],[parent_user_id]],#REF!,27,0)</f>
        <v>#REF!</v>
      </c>
    </row>
    <row r="1113" spans="1:27">
      <c r="A1113" s="1">
        <v>45792</v>
      </c>
      <c r="B1113" t="s">
        <v>13045</v>
      </c>
      <c r="C1113" t="s">
        <v>13046</v>
      </c>
      <c r="D1113" t="s">
        <v>1314</v>
      </c>
      <c r="E1113" t="s">
        <v>1102</v>
      </c>
      <c r="F1113">
        <v>72</v>
      </c>
      <c r="G1113" t="s">
        <v>354</v>
      </c>
      <c r="H1113" t="s">
        <v>559</v>
      </c>
      <c r="I1113" t="s">
        <v>163</v>
      </c>
      <c r="J1113">
        <v>5964</v>
      </c>
      <c r="K1113" t="s">
        <v>354</v>
      </c>
      <c r="L1113" t="s">
        <v>549</v>
      </c>
      <c r="M1113" t="s">
        <v>559</v>
      </c>
      <c r="N1113" t="s">
        <v>163</v>
      </c>
      <c r="O1113" t="s">
        <v>472</v>
      </c>
      <c r="P1113" t="s">
        <v>1877</v>
      </c>
      <c r="Q1113" t="s">
        <v>13047</v>
      </c>
      <c r="R1113" t="s">
        <v>626</v>
      </c>
      <c r="S1113">
        <v>840</v>
      </c>
      <c r="T1113" t="s">
        <v>1373</v>
      </c>
      <c r="U1113" s="4">
        <v>45792.884467592594</v>
      </c>
      <c r="V1113" t="str">
        <f>IFERROR(VLOOKUP(B1113,#REF!,1,0),"")</f>
        <v/>
      </c>
      <c r="W1113" t="str" cm="1">
        <f t="array" ref="W1113">IFERROR(_xlfn.IFS(AND(V1113="",X1113&lt;&gt;"王园园组",X1113&lt;&gt;"other"),K1113,AND(V1113="",X1113="王园园组"),G1113),"other")</f>
        <v>other</v>
      </c>
      <c r="X1113" t="str" cm="1">
        <f t="array" ref="X1113">IFERROR(_xlfn.IFS(AND(V1113="",IFERROR(VLOOKUP(N1113,#REF!,1,0),1)&lt;&gt;1),N1113,AND(V1113="",I1113="王园园组"),"王园园组"),"other")</f>
        <v>other</v>
      </c>
      <c r="Y1113">
        <f>IFERROR(_xlfn.XLOOKUP(MID(T1113, FIND("#", SUBSTITUTE(T1113, "-", "#", LEN(T1113) - LEN(SUBSTITUTE(T1113, "-", "")))) + 1, LEN(T1113)),#REF!,#REF!),0)</f>
        <v>0</v>
      </c>
      <c r="Z1113">
        <f>MONTH(续费明细实时[[#This Row],[success_time]])</f>
        <v>5</v>
      </c>
      <c r="AA1113" s="8" t="e">
        <f>VLOOKUP(续费明细实时[[#This Row],[parent_user_id]],#REF!,27,0)</f>
        <v>#REF!</v>
      </c>
    </row>
    <row r="1114" spans="1:27">
      <c r="A1114" s="1">
        <v>45792</v>
      </c>
      <c r="B1114" t="s">
        <v>13069</v>
      </c>
      <c r="C1114" t="s">
        <v>13070</v>
      </c>
      <c r="D1114" t="s">
        <v>548</v>
      </c>
      <c r="E1114" t="s">
        <v>546</v>
      </c>
      <c r="F1114">
        <v>120</v>
      </c>
      <c r="G1114" t="s">
        <v>2031</v>
      </c>
      <c r="H1114" t="s">
        <v>559</v>
      </c>
      <c r="I1114" t="s">
        <v>1876</v>
      </c>
      <c r="J1114">
        <v>17750</v>
      </c>
      <c r="K1114" t="s">
        <v>212</v>
      </c>
      <c r="L1114" t="s">
        <v>549</v>
      </c>
      <c r="M1114" t="s">
        <v>550</v>
      </c>
      <c r="N1114" t="s">
        <v>551</v>
      </c>
      <c r="O1114" t="s">
        <v>149</v>
      </c>
      <c r="P1114" t="s">
        <v>1877</v>
      </c>
      <c r="Q1114" t="s">
        <v>13071</v>
      </c>
      <c r="R1114" t="s">
        <v>626</v>
      </c>
      <c r="S1114">
        <v>2500</v>
      </c>
      <c r="T1114" t="s">
        <v>1896</v>
      </c>
      <c r="U1114" s="4">
        <v>45792.934988425928</v>
      </c>
      <c r="V1114" t="str">
        <f>IFERROR(VLOOKUP(B1114,#REF!,1,0),"")</f>
        <v/>
      </c>
      <c r="W1114" t="str" cm="1">
        <f t="array" ref="W1114">IFERROR(_xlfn.IFS(AND(V1114="",X1114&lt;&gt;"王园园组",X1114&lt;&gt;"other"),K1114,AND(V1114="",X1114="王园园组"),G1114),"other")</f>
        <v>other</v>
      </c>
      <c r="X1114" t="str" cm="1">
        <f t="array" ref="X1114">IFERROR(_xlfn.IFS(AND(V1114="",IFERROR(VLOOKUP(N1114,#REF!,1,0),1)&lt;&gt;1),N1114,AND(V1114="",I1114="王园园组"),"王园园组"),"other")</f>
        <v>other</v>
      </c>
      <c r="Y1114">
        <f>IFERROR(_xlfn.XLOOKUP(MID(T1114, FIND("#", SUBSTITUTE(T1114, "-", "#", LEN(T1114) - LEN(SUBSTITUTE(T1114, "-", "")))) + 1, LEN(T1114)),#REF!,#REF!),0)</f>
        <v>0</v>
      </c>
      <c r="Z1114">
        <f>MONTH(续费明细实时[[#This Row],[success_time]])</f>
        <v>5</v>
      </c>
      <c r="AA1114" s="8" t="e">
        <f>VLOOKUP(续费明细实时[[#This Row],[parent_user_id]],#REF!,27,0)</f>
        <v>#REF!</v>
      </c>
    </row>
    <row r="1115" spans="1:27">
      <c r="A1115" s="1">
        <v>45800</v>
      </c>
      <c r="B1115" t="s">
        <v>13072</v>
      </c>
      <c r="C1115" t="s">
        <v>13073</v>
      </c>
      <c r="D1115" t="s">
        <v>610</v>
      </c>
      <c r="E1115" t="s">
        <v>546</v>
      </c>
      <c r="F1115">
        <v>60</v>
      </c>
      <c r="G1115" t="s">
        <v>1875</v>
      </c>
      <c r="H1115" t="s">
        <v>559</v>
      </c>
      <c r="I1115" t="s">
        <v>1876</v>
      </c>
      <c r="J1115">
        <v>10650</v>
      </c>
      <c r="K1115" t="s">
        <v>426</v>
      </c>
      <c r="L1115" t="s">
        <v>549</v>
      </c>
      <c r="M1115" t="s">
        <v>559</v>
      </c>
      <c r="N1115" t="s">
        <v>469</v>
      </c>
      <c r="O1115" t="s">
        <v>189</v>
      </c>
      <c r="P1115" t="s">
        <v>1877</v>
      </c>
      <c r="Q1115" t="s">
        <v>13074</v>
      </c>
      <c r="R1115" t="s">
        <v>626</v>
      </c>
      <c r="S1115">
        <v>1500</v>
      </c>
      <c r="T1115" t="s">
        <v>1891</v>
      </c>
      <c r="U1115" s="4">
        <v>45800.548680555556</v>
      </c>
      <c r="V1115" t="str">
        <f>IFERROR(VLOOKUP(B1115,#REF!,1,0),"")</f>
        <v/>
      </c>
      <c r="W1115" t="str" cm="1">
        <f t="array" ref="W1115">IFERROR(_xlfn.IFS(AND(V1115="",X1115&lt;&gt;"王园园组",X1115&lt;&gt;"other"),K1115,AND(V1115="",X1115="王园园组"),G1115),"other")</f>
        <v>other</v>
      </c>
      <c r="X1115" t="str" cm="1">
        <f t="array" ref="X1115">IFERROR(_xlfn.IFS(AND(V1115="",IFERROR(VLOOKUP(N1115,#REF!,1,0),1)&lt;&gt;1),N1115,AND(V1115="",I1115="王园园组"),"王园园组"),"other")</f>
        <v>other</v>
      </c>
      <c r="Y1115">
        <f>IFERROR(_xlfn.XLOOKUP(MID(T1115, FIND("#", SUBSTITUTE(T1115, "-", "#", LEN(T1115) - LEN(SUBSTITUTE(T1115, "-", "")))) + 1, LEN(T1115)),#REF!,#REF!),0)</f>
        <v>0</v>
      </c>
      <c r="Z1115">
        <f>MONTH(续费明细实时[[#This Row],[success_time]])</f>
        <v>5</v>
      </c>
      <c r="AA1115" s="8" t="e">
        <f>VLOOKUP(续费明细实时[[#This Row],[parent_user_id]],#REF!,27,0)</f>
        <v>#REF!</v>
      </c>
    </row>
    <row r="1116" spans="1:27">
      <c r="A1116" s="1">
        <v>45795</v>
      </c>
      <c r="B1116" t="s">
        <v>13066</v>
      </c>
      <c r="C1116" t="s">
        <v>13067</v>
      </c>
      <c r="D1116" t="s">
        <v>558</v>
      </c>
      <c r="E1116" t="s">
        <v>546</v>
      </c>
      <c r="F1116">
        <v>120</v>
      </c>
      <c r="G1116" t="s">
        <v>2178</v>
      </c>
      <c r="H1116" t="s">
        <v>559</v>
      </c>
      <c r="I1116" t="s">
        <v>1876</v>
      </c>
      <c r="J1116">
        <v>17750</v>
      </c>
      <c r="K1116" t="s">
        <v>303</v>
      </c>
      <c r="L1116" t="s">
        <v>549</v>
      </c>
      <c r="M1116" t="s">
        <v>550</v>
      </c>
      <c r="N1116" t="s">
        <v>136</v>
      </c>
      <c r="O1116" t="s">
        <v>143</v>
      </c>
      <c r="P1116" t="s">
        <v>1877</v>
      </c>
      <c r="Q1116" t="s">
        <v>13068</v>
      </c>
      <c r="R1116" t="s">
        <v>626</v>
      </c>
      <c r="S1116">
        <v>2500</v>
      </c>
      <c r="T1116" t="s">
        <v>1896</v>
      </c>
      <c r="U1116" s="4">
        <v>45795.655173611114</v>
      </c>
      <c r="V1116" t="str">
        <f>IFERROR(VLOOKUP(B1116,#REF!,1,0),"")</f>
        <v/>
      </c>
      <c r="W1116" t="str" cm="1">
        <f t="array" ref="W1116">IFERROR(_xlfn.IFS(AND(V1116="",X1116&lt;&gt;"王园园组",X1116&lt;&gt;"other"),K1116,AND(V1116="",X1116="王园园组"),G1116),"other")</f>
        <v>other</v>
      </c>
      <c r="X1116" t="str" cm="1">
        <f t="array" ref="X1116">IFERROR(_xlfn.IFS(AND(V1116="",IFERROR(VLOOKUP(N1116,#REF!,1,0),1)&lt;&gt;1),N1116,AND(V1116="",I1116="王园园组"),"王园园组"),"other")</f>
        <v>other</v>
      </c>
      <c r="Y1116">
        <f>IFERROR(_xlfn.XLOOKUP(MID(T1116, FIND("#", SUBSTITUTE(T1116, "-", "#", LEN(T1116) - LEN(SUBSTITUTE(T1116, "-", "")))) + 1, LEN(T1116)),#REF!,#REF!),0)</f>
        <v>0</v>
      </c>
      <c r="Z1116">
        <f>MONTH(续费明细实时[[#This Row],[success_time]])</f>
        <v>5</v>
      </c>
      <c r="AA1116" s="8" t="e">
        <f>VLOOKUP(续费明细实时[[#This Row],[parent_user_id]],#REF!,27,0)</f>
        <v>#REF!</v>
      </c>
    </row>
    <row r="1117" spans="1:27">
      <c r="A1117" s="1">
        <v>45803</v>
      </c>
      <c r="B1117" t="s">
        <v>28760</v>
      </c>
      <c r="C1117" t="s">
        <v>28761</v>
      </c>
      <c r="D1117" t="s">
        <v>548</v>
      </c>
      <c r="E1117" t="s">
        <v>546</v>
      </c>
      <c r="F1117">
        <v>120</v>
      </c>
      <c r="G1117" t="s">
        <v>2113</v>
      </c>
      <c r="H1117" t="s">
        <v>559</v>
      </c>
      <c r="I1117" t="s">
        <v>1876</v>
      </c>
      <c r="J1117">
        <v>17750</v>
      </c>
      <c r="K1117" t="s">
        <v>210</v>
      </c>
      <c r="L1117" t="s">
        <v>549</v>
      </c>
      <c r="M1117" t="s">
        <v>550</v>
      </c>
      <c r="N1117" t="s">
        <v>551</v>
      </c>
      <c r="O1117" t="s">
        <v>149</v>
      </c>
      <c r="P1117" t="s">
        <v>1877</v>
      </c>
      <c r="Q1117" t="s">
        <v>28762</v>
      </c>
      <c r="R1117" t="s">
        <v>626</v>
      </c>
      <c r="S1117">
        <v>2500</v>
      </c>
      <c r="T1117" t="s">
        <v>1896</v>
      </c>
      <c r="U1117" s="4">
        <v>45803.444895833331</v>
      </c>
      <c r="V1117" t="str">
        <f>IFERROR(VLOOKUP(B1117,#REF!,1,0),"")</f>
        <v/>
      </c>
      <c r="W1117" t="str" cm="1">
        <f t="array" ref="W1117">IFERROR(_xlfn.IFS(AND(V1117="",X1117&lt;&gt;"王园园组",X1117&lt;&gt;"other"),K1117,AND(V1117="",X1117="王园园组"),G1117),"other")</f>
        <v>other</v>
      </c>
      <c r="X1117" t="str" cm="1">
        <f t="array" ref="X1117">IFERROR(_xlfn.IFS(AND(V1117="",IFERROR(VLOOKUP(N1117,#REF!,1,0),1)&lt;&gt;1),N1117,AND(V1117="",I1117="王园园组"),"王园园组"),"other")</f>
        <v>other</v>
      </c>
      <c r="Y1117">
        <f>IFERROR(_xlfn.XLOOKUP(MID(T1117, FIND("#", SUBSTITUTE(T1117, "-", "#", LEN(T1117) - LEN(SUBSTITUTE(T1117, "-", "")))) + 1, LEN(T1117)),#REF!,#REF!),0)</f>
        <v>0</v>
      </c>
      <c r="Z1117">
        <f>MONTH(续费明细实时[[#This Row],[success_time]])</f>
        <v>5</v>
      </c>
      <c r="AA1117" s="8" t="e">
        <f>VLOOKUP(续费明细实时[[#This Row],[parent_user_id]],#REF!,27,0)</f>
        <v>#REF!</v>
      </c>
    </row>
    <row r="1118" spans="1:27">
      <c r="A1118" s="1">
        <v>45790</v>
      </c>
      <c r="B1118" t="s">
        <v>12628</v>
      </c>
      <c r="C1118" t="s">
        <v>12629</v>
      </c>
      <c r="D1118" t="s">
        <v>548</v>
      </c>
      <c r="E1118" t="s">
        <v>546</v>
      </c>
      <c r="F1118">
        <v>240</v>
      </c>
      <c r="G1118" t="s">
        <v>1894</v>
      </c>
      <c r="H1118" t="s">
        <v>559</v>
      </c>
      <c r="I1118" t="s">
        <v>1876</v>
      </c>
      <c r="J1118">
        <v>31950</v>
      </c>
      <c r="K1118" t="s">
        <v>207</v>
      </c>
      <c r="L1118" t="s">
        <v>549</v>
      </c>
      <c r="M1118" t="s">
        <v>550</v>
      </c>
      <c r="N1118" t="s">
        <v>551</v>
      </c>
      <c r="O1118" t="s">
        <v>149</v>
      </c>
      <c r="P1118" t="s">
        <v>1877</v>
      </c>
      <c r="Q1118" t="s">
        <v>12630</v>
      </c>
      <c r="R1118" t="s">
        <v>626</v>
      </c>
      <c r="S1118">
        <v>4500</v>
      </c>
      <c r="T1118" t="s">
        <v>1931</v>
      </c>
      <c r="U1118" s="4">
        <v>45790.49</v>
      </c>
      <c r="V1118" t="str">
        <f>IFERROR(VLOOKUP(B1118,#REF!,1,0),"")</f>
        <v/>
      </c>
      <c r="W1118" t="str" cm="1">
        <f t="array" ref="W1118">IFERROR(_xlfn.IFS(AND(V1118="",X1118&lt;&gt;"王园园组",X1118&lt;&gt;"other"),K1118,AND(V1118="",X1118="王园园组"),G1118),"other")</f>
        <v>other</v>
      </c>
      <c r="X1118" t="str" cm="1">
        <f t="array" ref="X1118">IFERROR(_xlfn.IFS(AND(V1118="",IFERROR(VLOOKUP(N1118,#REF!,1,0),1)&lt;&gt;1),N1118,AND(V1118="",I1118="王园园组"),"王园园组"),"other")</f>
        <v>other</v>
      </c>
      <c r="Y1118">
        <f>IFERROR(_xlfn.XLOOKUP(MID(T1118, FIND("#", SUBSTITUTE(T1118, "-", "#", LEN(T1118) - LEN(SUBSTITUTE(T1118, "-", "")))) + 1, LEN(T1118)),#REF!,#REF!),0)</f>
        <v>0</v>
      </c>
      <c r="Z1118">
        <f>MONTH(续费明细实时[[#This Row],[success_time]])</f>
        <v>5</v>
      </c>
      <c r="AA1118" s="8" t="e">
        <f>VLOOKUP(续费明细实时[[#This Row],[parent_user_id]],#REF!,27,0)</f>
        <v>#REF!</v>
      </c>
    </row>
    <row r="1119" spans="1:27" hidden="1">
      <c r="A1119" s="1">
        <v>45794</v>
      </c>
      <c r="B1119" t="s">
        <v>13075</v>
      </c>
      <c r="C1119" t="s">
        <v>13076</v>
      </c>
      <c r="D1119" t="s">
        <v>548</v>
      </c>
      <c r="E1119" t="s">
        <v>546</v>
      </c>
      <c r="F1119">
        <v>240</v>
      </c>
      <c r="G1119" t="s">
        <v>1905</v>
      </c>
      <c r="H1119" t="s">
        <v>559</v>
      </c>
      <c r="I1119" t="s">
        <v>1876</v>
      </c>
      <c r="J1119">
        <v>31950</v>
      </c>
      <c r="K1119" t="s">
        <v>626</v>
      </c>
      <c r="L1119" t="s">
        <v>649</v>
      </c>
      <c r="M1119" t="s">
        <v>649</v>
      </c>
      <c r="N1119" t="s">
        <v>649</v>
      </c>
      <c r="O1119" t="s">
        <v>649</v>
      </c>
      <c r="P1119" t="s">
        <v>1877</v>
      </c>
      <c r="Q1119" t="s">
        <v>13077</v>
      </c>
      <c r="R1119" t="s">
        <v>626</v>
      </c>
      <c r="S1119">
        <v>4500</v>
      </c>
      <c r="T1119" t="s">
        <v>1931</v>
      </c>
      <c r="U1119" s="4">
        <v>45794.450266203705</v>
      </c>
      <c r="V1119" t="str">
        <f>IFERROR(VLOOKUP(B1119,#REF!,1,0),"")</f>
        <v/>
      </c>
      <c r="W1119" t="str" cm="1">
        <f t="array" ref="W1119">IFERROR(_xlfn.IFS(AND(V1119="",X1119&lt;&gt;"王园园组",X1119&lt;&gt;"other"),K1119,AND(V1119="",X1119="王园园组"),G1119),"other")</f>
        <v>other</v>
      </c>
      <c r="X1119" t="str" cm="1">
        <f t="array" ref="X1119">IFERROR(_xlfn.IFS(AND(V1119="",IFERROR(VLOOKUP(N1119,#REF!,1,0),1)&lt;&gt;1),N1119,AND(V1119="",I1119="王园园组"),"王园园组"),"other")</f>
        <v>other</v>
      </c>
      <c r="Y1119">
        <f>IFERROR(_xlfn.XLOOKUP(MID(T1119, FIND("#", SUBSTITUTE(T1119, "-", "#", LEN(T1119) - LEN(SUBSTITUTE(T1119, "-", "")))) + 1, LEN(T1119)),#REF!,#REF!),0)</f>
        <v>0</v>
      </c>
      <c r="Z1119">
        <f>MONTH(续费明细实时[[#This Row],[success_time]])</f>
        <v>5</v>
      </c>
      <c r="AA1119" s="8" t="e">
        <f>VLOOKUP(续费明细实时[[#This Row],[parent_user_id]],#REF!,27,0)</f>
        <v>#REF!</v>
      </c>
    </row>
    <row r="1120" spans="1:27">
      <c r="A1120" s="1">
        <v>45790</v>
      </c>
      <c r="B1120" t="s">
        <v>12502</v>
      </c>
      <c r="C1120" t="s">
        <v>12503</v>
      </c>
      <c r="D1120" t="s">
        <v>548</v>
      </c>
      <c r="E1120" t="s">
        <v>546</v>
      </c>
      <c r="F1120">
        <v>120</v>
      </c>
      <c r="G1120" t="s">
        <v>1929</v>
      </c>
      <c r="H1120" t="s">
        <v>559</v>
      </c>
      <c r="I1120" t="s">
        <v>1876</v>
      </c>
      <c r="J1120">
        <v>17750</v>
      </c>
      <c r="K1120" t="s">
        <v>258</v>
      </c>
      <c r="L1120" t="s">
        <v>549</v>
      </c>
      <c r="M1120" t="s">
        <v>550</v>
      </c>
      <c r="N1120" t="s">
        <v>136</v>
      </c>
      <c r="O1120" t="s">
        <v>147</v>
      </c>
      <c r="P1120" t="s">
        <v>1877</v>
      </c>
      <c r="Q1120" t="s">
        <v>12504</v>
      </c>
      <c r="R1120" t="s">
        <v>626</v>
      </c>
      <c r="S1120">
        <v>2500</v>
      </c>
      <c r="T1120" t="s">
        <v>1896</v>
      </c>
      <c r="U1120" s="4">
        <v>45790.42559027778</v>
      </c>
      <c r="V1120" t="str">
        <f>IFERROR(VLOOKUP(B1120,#REF!,1,0),"")</f>
        <v/>
      </c>
      <c r="W1120" t="str" cm="1">
        <f t="array" ref="W1120">IFERROR(_xlfn.IFS(AND(V1120="",X1120&lt;&gt;"王园园组",X1120&lt;&gt;"other"),K1120,AND(V1120="",X1120="王园园组"),G1120),"other")</f>
        <v>other</v>
      </c>
      <c r="X1120" t="str" cm="1">
        <f t="array" ref="X1120">IFERROR(_xlfn.IFS(AND(V1120="",IFERROR(VLOOKUP(N1120,#REF!,1,0),1)&lt;&gt;1),N1120,AND(V1120="",I1120="王园园组"),"王园园组"),"other")</f>
        <v>other</v>
      </c>
      <c r="Y1120">
        <f>IFERROR(_xlfn.XLOOKUP(MID(T1120, FIND("#", SUBSTITUTE(T1120, "-", "#", LEN(T1120) - LEN(SUBSTITUTE(T1120, "-", "")))) + 1, LEN(T1120)),#REF!,#REF!),0)</f>
        <v>0</v>
      </c>
      <c r="Z1120">
        <f>MONTH(续费明细实时[[#This Row],[success_time]])</f>
        <v>5</v>
      </c>
      <c r="AA1120" s="8" t="e">
        <f>VLOOKUP(续费明细实时[[#This Row],[parent_user_id]],#REF!,27,0)</f>
        <v>#REF!</v>
      </c>
    </row>
    <row r="1121" spans="1:27">
      <c r="A1121" s="1">
        <v>45800</v>
      </c>
      <c r="B1121" t="s">
        <v>13744</v>
      </c>
      <c r="C1121" t="s">
        <v>13745</v>
      </c>
      <c r="D1121" t="s">
        <v>548</v>
      </c>
      <c r="E1121" t="s">
        <v>2273</v>
      </c>
      <c r="F1121">
        <v>100</v>
      </c>
      <c r="G1121" t="s">
        <v>1883</v>
      </c>
      <c r="H1121" t="s">
        <v>559</v>
      </c>
      <c r="I1121" t="s">
        <v>1876</v>
      </c>
      <c r="J1121">
        <v>22017</v>
      </c>
      <c r="K1121" t="s">
        <v>246</v>
      </c>
      <c r="L1121" t="s">
        <v>549</v>
      </c>
      <c r="M1121" t="s">
        <v>550</v>
      </c>
      <c r="N1121" t="s">
        <v>551</v>
      </c>
      <c r="O1121" t="s">
        <v>242</v>
      </c>
      <c r="P1121" t="s">
        <v>1877</v>
      </c>
      <c r="Q1121" t="s">
        <v>13746</v>
      </c>
      <c r="R1121" t="s">
        <v>626</v>
      </c>
      <c r="S1121">
        <v>3101</v>
      </c>
      <c r="T1121" t="s">
        <v>13747</v>
      </c>
      <c r="U1121" s="4">
        <v>45800.625787037039</v>
      </c>
      <c r="V1121" t="str">
        <f>IFERROR(VLOOKUP(B1121,#REF!,1,0),"")</f>
        <v/>
      </c>
      <c r="W1121" t="str" cm="1">
        <f t="array" ref="W1121">IFERROR(_xlfn.IFS(AND(V1121="",X1121&lt;&gt;"王园园组",X1121&lt;&gt;"other"),K1121,AND(V1121="",X1121="王园园组"),G1121),"other")</f>
        <v>other</v>
      </c>
      <c r="X1121" t="str" cm="1">
        <f t="array" ref="X1121">IFERROR(_xlfn.IFS(AND(V1121="",IFERROR(VLOOKUP(N1121,#REF!,1,0),1)&lt;&gt;1),N1121,AND(V1121="",I1121="王园园组"),"王园园组"),"other")</f>
        <v>other</v>
      </c>
      <c r="Y1121">
        <f>IFERROR(_xlfn.XLOOKUP(MID(T1121, FIND("#", SUBSTITUTE(T1121, "-", "#", LEN(T1121) - LEN(SUBSTITUTE(T1121, "-", "")))) + 1, LEN(T1121)),#REF!,#REF!),0)</f>
        <v>0</v>
      </c>
      <c r="Z1121">
        <f>MONTH(续费明细实时[[#This Row],[success_time]])</f>
        <v>5</v>
      </c>
      <c r="AA1121" s="8" t="e">
        <f>VLOOKUP(续费明细实时[[#This Row],[parent_user_id]],#REF!,27,0)</f>
        <v>#REF!</v>
      </c>
    </row>
    <row r="1122" spans="1:27">
      <c r="A1122" s="1">
        <v>45800</v>
      </c>
      <c r="B1122" t="s">
        <v>13757</v>
      </c>
      <c r="C1122" t="s">
        <v>13758</v>
      </c>
      <c r="D1122" t="s">
        <v>695</v>
      </c>
      <c r="E1122" t="s">
        <v>1959</v>
      </c>
      <c r="F1122">
        <v>6</v>
      </c>
      <c r="G1122" t="s">
        <v>342</v>
      </c>
      <c r="H1122" t="s">
        <v>559</v>
      </c>
      <c r="I1122" t="s">
        <v>504</v>
      </c>
      <c r="J1122">
        <v>1679</v>
      </c>
      <c r="K1122" t="s">
        <v>342</v>
      </c>
      <c r="L1122" t="s">
        <v>549</v>
      </c>
      <c r="M1122" t="s">
        <v>559</v>
      </c>
      <c r="N1122" t="s">
        <v>504</v>
      </c>
      <c r="O1122" t="s">
        <v>325</v>
      </c>
      <c r="P1122" t="s">
        <v>1877</v>
      </c>
      <c r="Q1122" t="s">
        <v>13759</v>
      </c>
      <c r="R1122" t="s">
        <v>626</v>
      </c>
      <c r="S1122">
        <v>236.46032</v>
      </c>
      <c r="T1122" t="s">
        <v>2378</v>
      </c>
      <c r="U1122" s="4">
        <v>45800.690150462964</v>
      </c>
      <c r="V1122" t="str">
        <f>IFERROR(VLOOKUP(B1122,#REF!,1,0),"")</f>
        <v/>
      </c>
      <c r="W1122" t="str" cm="1">
        <f t="array" ref="W1122">IFERROR(_xlfn.IFS(AND(V1122="",X1122&lt;&gt;"王园园组",X1122&lt;&gt;"other"),K1122,AND(V1122="",X1122="王园园组"),G1122),"other")</f>
        <v>other</v>
      </c>
      <c r="X1122" t="str" cm="1">
        <f t="array" ref="X1122">IFERROR(_xlfn.IFS(AND(V1122="",IFERROR(VLOOKUP(N1122,#REF!,1,0),1)&lt;&gt;1),N1122,AND(V1122="",I1122="王园园组"),"王园园组"),"other")</f>
        <v>other</v>
      </c>
      <c r="Y1122">
        <f>IFERROR(_xlfn.XLOOKUP(MID(T1122, FIND("#", SUBSTITUTE(T1122, "-", "#", LEN(T1122) - LEN(SUBSTITUTE(T1122, "-", "")))) + 1, LEN(T1122)),#REF!,#REF!),0)</f>
        <v>0</v>
      </c>
      <c r="Z1122">
        <f>MONTH(续费明细实时[[#This Row],[success_time]])</f>
        <v>5</v>
      </c>
      <c r="AA1122" s="8" t="e">
        <f>VLOOKUP(续费明细实时[[#This Row],[parent_user_id]],#REF!,27,0)</f>
        <v>#REF!</v>
      </c>
    </row>
    <row r="1123" spans="1:27">
      <c r="A1123" s="1">
        <v>45803</v>
      </c>
      <c r="B1123" t="s">
        <v>29878</v>
      </c>
      <c r="C1123" t="s">
        <v>29879</v>
      </c>
      <c r="D1123" t="s">
        <v>548</v>
      </c>
      <c r="E1123" t="s">
        <v>546</v>
      </c>
      <c r="F1123">
        <v>240</v>
      </c>
      <c r="G1123" t="s">
        <v>1978</v>
      </c>
      <c r="H1123" t="s">
        <v>559</v>
      </c>
      <c r="I1123" t="s">
        <v>1876</v>
      </c>
      <c r="J1123">
        <v>31950</v>
      </c>
      <c r="K1123" t="s">
        <v>203</v>
      </c>
      <c r="L1123" t="s">
        <v>549</v>
      </c>
      <c r="M1123" t="s">
        <v>550</v>
      </c>
      <c r="N1123" t="s">
        <v>551</v>
      </c>
      <c r="O1123" t="s">
        <v>149</v>
      </c>
      <c r="P1123" t="s">
        <v>1877</v>
      </c>
      <c r="Q1123" t="s">
        <v>29880</v>
      </c>
      <c r="R1123" t="s">
        <v>626</v>
      </c>
      <c r="S1123">
        <v>4500</v>
      </c>
      <c r="T1123" t="s">
        <v>1931</v>
      </c>
      <c r="U1123" s="4">
        <v>45803.563703703701</v>
      </c>
      <c r="V1123" t="str">
        <f>IFERROR(VLOOKUP(B1123,#REF!,1,0),"")</f>
        <v/>
      </c>
      <c r="W1123" t="str" cm="1">
        <f t="array" ref="W1123">IFERROR(_xlfn.IFS(AND(V1123="",X1123&lt;&gt;"王园园组",X1123&lt;&gt;"other"),K1123,AND(V1123="",X1123="王园园组"),G1123),"other")</f>
        <v>other</v>
      </c>
      <c r="X1123" t="str" cm="1">
        <f t="array" ref="X1123">IFERROR(_xlfn.IFS(AND(V1123="",IFERROR(VLOOKUP(N1123,#REF!,1,0),1)&lt;&gt;1),N1123,AND(V1123="",I1123="王园园组"),"王园园组"),"other")</f>
        <v>other</v>
      </c>
      <c r="Y1123">
        <f>IFERROR(_xlfn.XLOOKUP(MID(T1123, FIND("#", SUBSTITUTE(T1123, "-", "#", LEN(T1123) - LEN(SUBSTITUTE(T1123, "-", "")))) + 1, LEN(T1123)),#REF!,#REF!),0)</f>
        <v>0</v>
      </c>
      <c r="Z1123">
        <f>MONTH(续费明细实时[[#This Row],[success_time]])</f>
        <v>5</v>
      </c>
      <c r="AA1123" s="8" t="e">
        <f>VLOOKUP(续费明细实时[[#This Row],[parent_user_id]],#REF!,27,0)</f>
        <v>#REF!</v>
      </c>
    </row>
    <row r="1124" spans="1:27">
      <c r="A1124" s="1">
        <v>45796</v>
      </c>
      <c r="B1124" t="s">
        <v>13763</v>
      </c>
      <c r="C1124" t="s">
        <v>13764</v>
      </c>
      <c r="D1124" t="s">
        <v>558</v>
      </c>
      <c r="E1124" t="s">
        <v>546</v>
      </c>
      <c r="F1124">
        <v>120</v>
      </c>
      <c r="G1124" t="s">
        <v>335</v>
      </c>
      <c r="H1124" t="s">
        <v>559</v>
      </c>
      <c r="I1124" t="s">
        <v>504</v>
      </c>
      <c r="J1124">
        <v>19718</v>
      </c>
      <c r="K1124" t="s">
        <v>335</v>
      </c>
      <c r="L1124" t="s">
        <v>549</v>
      </c>
      <c r="M1124" t="s">
        <v>559</v>
      </c>
      <c r="N1124" t="s">
        <v>504</v>
      </c>
      <c r="O1124" t="s">
        <v>325</v>
      </c>
      <c r="P1124" t="s">
        <v>1877</v>
      </c>
      <c r="Q1124" t="s">
        <v>13765</v>
      </c>
      <c r="R1124" t="s">
        <v>626</v>
      </c>
      <c r="S1124">
        <v>2777.1235230000002</v>
      </c>
      <c r="T1124" t="s">
        <v>1896</v>
      </c>
      <c r="U1124" s="4">
        <v>45796.515162037038</v>
      </c>
      <c r="V1124" t="str">
        <f>IFERROR(VLOOKUP(B1124,#REF!,1,0),"")</f>
        <v/>
      </c>
      <c r="W1124" t="str" cm="1">
        <f t="array" ref="W1124">IFERROR(_xlfn.IFS(AND(V1124="",X1124&lt;&gt;"王园园组",X1124&lt;&gt;"other"),K1124,AND(V1124="",X1124="王园园组"),G1124),"other")</f>
        <v>other</v>
      </c>
      <c r="X1124" t="str" cm="1">
        <f t="array" ref="X1124">IFERROR(_xlfn.IFS(AND(V1124="",IFERROR(VLOOKUP(N1124,#REF!,1,0),1)&lt;&gt;1),N1124,AND(V1124="",I1124="王园园组"),"王园园组"),"other")</f>
        <v>other</v>
      </c>
      <c r="Y1124">
        <f>IFERROR(_xlfn.XLOOKUP(MID(T1124, FIND("#", SUBSTITUTE(T1124, "-", "#", LEN(T1124) - LEN(SUBSTITUTE(T1124, "-", "")))) + 1, LEN(T1124)),#REF!,#REF!),0)</f>
        <v>0</v>
      </c>
      <c r="Z1124">
        <f>MONTH(续费明细实时[[#This Row],[success_time]])</f>
        <v>5</v>
      </c>
      <c r="AA1124" s="8" t="e">
        <f>VLOOKUP(续费明细实时[[#This Row],[parent_user_id]],#REF!,27,0)</f>
        <v>#REF!</v>
      </c>
    </row>
    <row r="1125" spans="1:27">
      <c r="A1125" s="1">
        <v>45803</v>
      </c>
      <c r="B1125" t="s">
        <v>29881</v>
      </c>
      <c r="C1125" t="s">
        <v>29882</v>
      </c>
      <c r="D1125" t="s">
        <v>695</v>
      </c>
      <c r="E1125" t="s">
        <v>1102</v>
      </c>
      <c r="F1125">
        <v>120</v>
      </c>
      <c r="G1125" t="s">
        <v>362</v>
      </c>
      <c r="H1125" t="s">
        <v>559</v>
      </c>
      <c r="I1125" t="s">
        <v>163</v>
      </c>
      <c r="J1125">
        <v>10047</v>
      </c>
      <c r="K1125" t="s">
        <v>362</v>
      </c>
      <c r="L1125" t="s">
        <v>549</v>
      </c>
      <c r="M1125" t="s">
        <v>559</v>
      </c>
      <c r="N1125" t="s">
        <v>163</v>
      </c>
      <c r="O1125" t="s">
        <v>473</v>
      </c>
      <c r="P1125" t="s">
        <v>1877</v>
      </c>
      <c r="Q1125" t="s">
        <v>29883</v>
      </c>
      <c r="R1125" t="s">
        <v>626</v>
      </c>
      <c r="S1125">
        <v>1415.073693</v>
      </c>
      <c r="T1125" t="s">
        <v>1902</v>
      </c>
      <c r="U1125" s="4">
        <v>45803.49554398148</v>
      </c>
      <c r="V1125" t="str">
        <f>IFERROR(VLOOKUP(B1125,#REF!,1,0),"")</f>
        <v/>
      </c>
      <c r="W1125" t="str" cm="1">
        <f t="array" ref="W1125">IFERROR(_xlfn.IFS(AND(V1125="",X1125&lt;&gt;"王园园组",X1125&lt;&gt;"other"),K1125,AND(V1125="",X1125="王园园组"),G1125),"other")</f>
        <v>other</v>
      </c>
      <c r="X1125" t="str" cm="1">
        <f t="array" ref="X1125">IFERROR(_xlfn.IFS(AND(V1125="",IFERROR(VLOOKUP(N1125,#REF!,1,0),1)&lt;&gt;1),N1125,AND(V1125="",I1125="王园园组"),"王园园组"),"other")</f>
        <v>other</v>
      </c>
      <c r="Y1125">
        <f>IFERROR(_xlfn.XLOOKUP(MID(T1125, FIND("#", SUBSTITUTE(T1125, "-", "#", LEN(T1125) - LEN(SUBSTITUTE(T1125, "-", "")))) + 1, LEN(T1125)),#REF!,#REF!),0)</f>
        <v>0</v>
      </c>
      <c r="Z1125">
        <f>MONTH(续费明细实时[[#This Row],[success_time]])</f>
        <v>5</v>
      </c>
      <c r="AA1125" s="8" t="e">
        <f>VLOOKUP(续费明细实时[[#This Row],[parent_user_id]],#REF!,27,0)</f>
        <v>#REF!</v>
      </c>
    </row>
    <row r="1126" spans="1:27">
      <c r="A1126" s="1">
        <v>45800</v>
      </c>
      <c r="B1126" t="s">
        <v>14514</v>
      </c>
      <c r="C1126" t="s">
        <v>14515</v>
      </c>
      <c r="D1126" t="s">
        <v>548</v>
      </c>
      <c r="E1126" t="s">
        <v>546</v>
      </c>
      <c r="F1126">
        <v>120</v>
      </c>
      <c r="G1126" t="s">
        <v>1978</v>
      </c>
      <c r="H1126" t="s">
        <v>559</v>
      </c>
      <c r="I1126" t="s">
        <v>1876</v>
      </c>
      <c r="J1126">
        <v>18283</v>
      </c>
      <c r="K1126" t="s">
        <v>202</v>
      </c>
      <c r="L1126" t="s">
        <v>549</v>
      </c>
      <c r="M1126" t="s">
        <v>550</v>
      </c>
      <c r="N1126" t="s">
        <v>551</v>
      </c>
      <c r="O1126" t="s">
        <v>149</v>
      </c>
      <c r="P1126" t="s">
        <v>1877</v>
      </c>
      <c r="Q1126" t="s">
        <v>14516</v>
      </c>
      <c r="R1126" t="s">
        <v>626</v>
      </c>
      <c r="S1126">
        <v>2575</v>
      </c>
      <c r="T1126" t="s">
        <v>1896</v>
      </c>
      <c r="U1126" s="4">
        <v>45800.364814814813</v>
      </c>
      <c r="V1126" t="str">
        <f>IFERROR(VLOOKUP(B1126,#REF!,1,0),"")</f>
        <v/>
      </c>
      <c r="W1126" t="str" cm="1">
        <f t="array" ref="W1126">IFERROR(_xlfn.IFS(AND(V1126="",X1126&lt;&gt;"王园园组",X1126&lt;&gt;"other"),K1126,AND(V1126="",X1126="王园园组"),G1126),"other")</f>
        <v>other</v>
      </c>
      <c r="X1126" t="str" cm="1">
        <f t="array" ref="X1126">IFERROR(_xlfn.IFS(AND(V1126="",IFERROR(VLOOKUP(N1126,#REF!,1,0),1)&lt;&gt;1),N1126,AND(V1126="",I1126="王园园组"),"王园园组"),"other")</f>
        <v>other</v>
      </c>
      <c r="Y1126">
        <f>IFERROR(_xlfn.XLOOKUP(MID(T1126, FIND("#", SUBSTITUTE(T1126, "-", "#", LEN(T1126) - LEN(SUBSTITUTE(T1126, "-", "")))) + 1, LEN(T1126)),#REF!,#REF!),0)</f>
        <v>0</v>
      </c>
      <c r="Z1126">
        <f>MONTH(续费明细实时[[#This Row],[success_time]])</f>
        <v>5</v>
      </c>
      <c r="AA1126" s="8" t="e">
        <f>VLOOKUP(续费明细实时[[#This Row],[parent_user_id]],#REF!,27,0)</f>
        <v>#REF!</v>
      </c>
    </row>
    <row r="1127" spans="1:27">
      <c r="A1127" s="1">
        <v>45801</v>
      </c>
      <c r="B1127" t="s">
        <v>14517</v>
      </c>
      <c r="C1127" t="s">
        <v>14518</v>
      </c>
      <c r="D1127" t="s">
        <v>548</v>
      </c>
      <c r="E1127" t="s">
        <v>546</v>
      </c>
      <c r="F1127">
        <v>120</v>
      </c>
      <c r="G1127" t="s">
        <v>2056</v>
      </c>
      <c r="H1127" t="s">
        <v>559</v>
      </c>
      <c r="I1127" t="s">
        <v>1876</v>
      </c>
      <c r="J1127">
        <v>17750</v>
      </c>
      <c r="K1127" t="s">
        <v>229</v>
      </c>
      <c r="L1127" t="s">
        <v>549</v>
      </c>
      <c r="M1127" t="s">
        <v>550</v>
      </c>
      <c r="N1127" t="s">
        <v>551</v>
      </c>
      <c r="O1127" t="s">
        <v>145</v>
      </c>
      <c r="P1127" t="s">
        <v>1877</v>
      </c>
      <c r="Q1127" t="s">
        <v>14519</v>
      </c>
      <c r="R1127" t="s">
        <v>626</v>
      </c>
      <c r="S1127">
        <v>2500</v>
      </c>
      <c r="T1127" t="s">
        <v>1896</v>
      </c>
      <c r="U1127" s="4">
        <v>45801.391851851855</v>
      </c>
      <c r="V1127" t="str">
        <f>IFERROR(VLOOKUP(B1127,#REF!,1,0),"")</f>
        <v/>
      </c>
      <c r="W1127" t="str" cm="1">
        <f t="array" ref="W1127">IFERROR(_xlfn.IFS(AND(V1127="",X1127&lt;&gt;"王园园组",X1127&lt;&gt;"other"),K1127,AND(V1127="",X1127="王园园组"),G1127),"other")</f>
        <v>other</v>
      </c>
      <c r="X1127" t="str" cm="1">
        <f t="array" ref="X1127">IFERROR(_xlfn.IFS(AND(V1127="",IFERROR(VLOOKUP(N1127,#REF!,1,0),1)&lt;&gt;1),N1127,AND(V1127="",I1127="王园园组"),"王园园组"),"other")</f>
        <v>other</v>
      </c>
      <c r="Y1127">
        <f>IFERROR(_xlfn.XLOOKUP(MID(T1127, FIND("#", SUBSTITUTE(T1127, "-", "#", LEN(T1127) - LEN(SUBSTITUTE(T1127, "-", "")))) + 1, LEN(T1127)),#REF!,#REF!),0)</f>
        <v>0</v>
      </c>
      <c r="Z1127">
        <f>MONTH(续费明细实时[[#This Row],[success_time]])</f>
        <v>5</v>
      </c>
      <c r="AA1127" s="8" t="e">
        <f>VLOOKUP(续费明细实时[[#This Row],[parent_user_id]],#REF!,27,0)</f>
        <v>#REF!</v>
      </c>
    </row>
    <row r="1128" spans="1:27">
      <c r="A1128" s="1">
        <v>45792</v>
      </c>
      <c r="B1128" t="s">
        <v>2375</v>
      </c>
      <c r="C1128" t="s">
        <v>2376</v>
      </c>
      <c r="D1128" t="s">
        <v>548</v>
      </c>
      <c r="E1128" t="s">
        <v>546</v>
      </c>
      <c r="F1128">
        <v>120</v>
      </c>
      <c r="G1128" t="s">
        <v>1894</v>
      </c>
      <c r="H1128" t="s">
        <v>559</v>
      </c>
      <c r="I1128" t="s">
        <v>1876</v>
      </c>
      <c r="J1128">
        <v>17750</v>
      </c>
      <c r="K1128" t="s">
        <v>202</v>
      </c>
      <c r="L1128" t="s">
        <v>549</v>
      </c>
      <c r="M1128" t="s">
        <v>550</v>
      </c>
      <c r="N1128" t="s">
        <v>551</v>
      </c>
      <c r="O1128" t="s">
        <v>149</v>
      </c>
      <c r="P1128" t="s">
        <v>1877</v>
      </c>
      <c r="Q1128" t="s">
        <v>14526</v>
      </c>
      <c r="R1128" t="s">
        <v>626</v>
      </c>
      <c r="S1128">
        <v>2500</v>
      </c>
      <c r="T1128" t="s">
        <v>1896</v>
      </c>
      <c r="U1128" s="4">
        <v>45792.57068287037</v>
      </c>
      <c r="V1128" t="str">
        <f>IFERROR(VLOOKUP(B1128,#REF!,1,0),"")</f>
        <v/>
      </c>
      <c r="W1128" t="str" cm="1">
        <f t="array" ref="W1128">IFERROR(_xlfn.IFS(AND(V1128="",X1128&lt;&gt;"王园园组",X1128&lt;&gt;"other"),K1128,AND(V1128="",X1128="王园园组"),G1128),"other")</f>
        <v>other</v>
      </c>
      <c r="X1128" t="str" cm="1">
        <f t="array" ref="X1128">IFERROR(_xlfn.IFS(AND(V1128="",IFERROR(VLOOKUP(N1128,#REF!,1,0),1)&lt;&gt;1),N1128,AND(V1128="",I1128="王园园组"),"王园园组"),"other")</f>
        <v>other</v>
      </c>
      <c r="Y1128">
        <f>IFERROR(_xlfn.XLOOKUP(MID(T1128, FIND("#", SUBSTITUTE(T1128, "-", "#", LEN(T1128) - LEN(SUBSTITUTE(T1128, "-", "")))) + 1, LEN(T1128)),#REF!,#REF!),0)</f>
        <v>0</v>
      </c>
      <c r="Z1128">
        <f>MONTH(续费明细实时[[#This Row],[success_time]])</f>
        <v>5</v>
      </c>
      <c r="AA1128" s="8" t="e">
        <f>VLOOKUP(续费明细实时[[#This Row],[parent_user_id]],#REF!,27,0)</f>
        <v>#REF!</v>
      </c>
    </row>
    <row r="1129" spans="1:27">
      <c r="A1129" s="1">
        <v>45792</v>
      </c>
      <c r="B1129" t="s">
        <v>14133</v>
      </c>
      <c r="C1129" t="s">
        <v>14134</v>
      </c>
      <c r="D1129" t="s">
        <v>1088</v>
      </c>
      <c r="E1129" t="s">
        <v>546</v>
      </c>
      <c r="F1129">
        <v>120</v>
      </c>
      <c r="G1129" t="s">
        <v>1990</v>
      </c>
      <c r="H1129" t="s">
        <v>559</v>
      </c>
      <c r="I1129" t="s">
        <v>1876</v>
      </c>
      <c r="J1129">
        <v>19106</v>
      </c>
      <c r="K1129" t="s">
        <v>279</v>
      </c>
      <c r="L1129" t="s">
        <v>549</v>
      </c>
      <c r="M1129" t="s">
        <v>550</v>
      </c>
      <c r="N1129" t="s">
        <v>136</v>
      </c>
      <c r="O1129" t="s">
        <v>139</v>
      </c>
      <c r="P1129" t="s">
        <v>1877</v>
      </c>
      <c r="Q1129" t="s">
        <v>14135</v>
      </c>
      <c r="R1129" t="s">
        <v>626</v>
      </c>
      <c r="S1129">
        <v>2690.9977039999999</v>
      </c>
      <c r="T1129" t="s">
        <v>1896</v>
      </c>
      <c r="U1129" s="4">
        <v>45792.705717592595</v>
      </c>
      <c r="V1129" t="str">
        <f>IFERROR(VLOOKUP(B1129,#REF!,1,0),"")</f>
        <v/>
      </c>
      <c r="W1129" t="str" cm="1">
        <f t="array" ref="W1129">IFERROR(_xlfn.IFS(AND(V1129="",X1129&lt;&gt;"王园园组",X1129&lt;&gt;"other"),K1129,AND(V1129="",X1129="王园园组"),G1129),"other")</f>
        <v>other</v>
      </c>
      <c r="X1129" t="str" cm="1">
        <f t="array" ref="X1129">IFERROR(_xlfn.IFS(AND(V1129="",IFERROR(VLOOKUP(N1129,#REF!,1,0),1)&lt;&gt;1),N1129,AND(V1129="",I1129="王园园组"),"王园园组"),"other")</f>
        <v>other</v>
      </c>
      <c r="Y1129">
        <f>IFERROR(_xlfn.XLOOKUP(MID(T1129, FIND("#", SUBSTITUTE(T1129, "-", "#", LEN(T1129) - LEN(SUBSTITUTE(T1129, "-", "")))) + 1, LEN(T1129)),#REF!,#REF!),0)</f>
        <v>0</v>
      </c>
      <c r="Z1129">
        <f>MONTH(续费明细实时[[#This Row],[success_time]])</f>
        <v>5</v>
      </c>
      <c r="AA1129" s="8" t="e">
        <f>VLOOKUP(续费明细实时[[#This Row],[parent_user_id]],#REF!,27,0)</f>
        <v>#REF!</v>
      </c>
    </row>
    <row r="1130" spans="1:27">
      <c r="A1130" s="1">
        <v>45801</v>
      </c>
      <c r="B1130" t="s">
        <v>14124</v>
      </c>
      <c r="C1130" t="s">
        <v>14125</v>
      </c>
      <c r="D1130" t="s">
        <v>610</v>
      </c>
      <c r="E1130" t="s">
        <v>546</v>
      </c>
      <c r="F1130">
        <v>120</v>
      </c>
      <c r="G1130" t="s">
        <v>1875</v>
      </c>
      <c r="H1130" t="s">
        <v>559</v>
      </c>
      <c r="I1130" t="s">
        <v>1876</v>
      </c>
      <c r="J1130">
        <v>17946</v>
      </c>
      <c r="K1130" t="s">
        <v>268</v>
      </c>
      <c r="L1130" t="s">
        <v>549</v>
      </c>
      <c r="M1130" t="s">
        <v>550</v>
      </c>
      <c r="N1130" t="s">
        <v>136</v>
      </c>
      <c r="O1130" t="s">
        <v>264</v>
      </c>
      <c r="P1130" t="s">
        <v>1877</v>
      </c>
      <c r="Q1130" t="s">
        <v>14126</v>
      </c>
      <c r="R1130" t="s">
        <v>626</v>
      </c>
      <c r="S1130">
        <v>2527.6042109999999</v>
      </c>
      <c r="T1130" t="s">
        <v>1896</v>
      </c>
      <c r="U1130" s="4">
        <v>45801.799178240741</v>
      </c>
      <c r="V1130" t="str">
        <f>IFERROR(VLOOKUP(B1130,#REF!,1,0),"")</f>
        <v/>
      </c>
      <c r="W1130" t="str" cm="1">
        <f t="array" ref="W1130">IFERROR(_xlfn.IFS(AND(V1130="",X1130&lt;&gt;"王园园组",X1130&lt;&gt;"other"),K1130,AND(V1130="",X1130="王园园组"),G1130),"other")</f>
        <v>other</v>
      </c>
      <c r="X1130" t="str" cm="1">
        <f t="array" ref="X1130">IFERROR(_xlfn.IFS(AND(V1130="",IFERROR(VLOOKUP(N1130,#REF!,1,0),1)&lt;&gt;1),N1130,AND(V1130="",I1130="王园园组"),"王园园组"),"other")</f>
        <v>other</v>
      </c>
      <c r="Y1130">
        <f>IFERROR(_xlfn.XLOOKUP(MID(T1130, FIND("#", SUBSTITUTE(T1130, "-", "#", LEN(T1130) - LEN(SUBSTITUTE(T1130, "-", "")))) + 1, LEN(T1130)),#REF!,#REF!),0)</f>
        <v>0</v>
      </c>
      <c r="Z1130">
        <f>MONTH(续费明细实时[[#This Row],[success_time]])</f>
        <v>5</v>
      </c>
      <c r="AA1130" s="8" t="e">
        <f>VLOOKUP(续费明细实时[[#This Row],[parent_user_id]],#REF!,27,0)</f>
        <v>#REF!</v>
      </c>
    </row>
    <row r="1131" spans="1:27">
      <c r="A1131" s="1">
        <v>45792</v>
      </c>
      <c r="B1131" t="s">
        <v>14310</v>
      </c>
      <c r="C1131" t="s">
        <v>14311</v>
      </c>
      <c r="D1131" t="s">
        <v>558</v>
      </c>
      <c r="E1131" t="s">
        <v>546</v>
      </c>
      <c r="F1131">
        <v>120</v>
      </c>
      <c r="G1131" t="s">
        <v>338</v>
      </c>
      <c r="H1131" t="s">
        <v>559</v>
      </c>
      <c r="I1131" t="s">
        <v>504</v>
      </c>
      <c r="J1131">
        <v>19718</v>
      </c>
      <c r="K1131" t="s">
        <v>338</v>
      </c>
      <c r="L1131" t="s">
        <v>549</v>
      </c>
      <c r="M1131" t="s">
        <v>559</v>
      </c>
      <c r="N1131" t="s">
        <v>504</v>
      </c>
      <c r="O1131" t="s">
        <v>325</v>
      </c>
      <c r="P1131" t="s">
        <v>1877</v>
      </c>
      <c r="Q1131" t="s">
        <v>14312</v>
      </c>
      <c r="R1131" t="s">
        <v>626</v>
      </c>
      <c r="S1131">
        <v>2777.1235230000002</v>
      </c>
      <c r="T1131" t="s">
        <v>1896</v>
      </c>
      <c r="U1131" s="4">
        <v>45792.828368055554</v>
      </c>
      <c r="V1131" t="str">
        <f>IFERROR(VLOOKUP(B1131,#REF!,1,0),"")</f>
        <v/>
      </c>
      <c r="W1131" t="str" cm="1">
        <f t="array" ref="W1131">IFERROR(_xlfn.IFS(AND(V1131="",X1131&lt;&gt;"王园园组",X1131&lt;&gt;"other"),K1131,AND(V1131="",X1131="王园园组"),G1131),"other")</f>
        <v>other</v>
      </c>
      <c r="X1131" t="str" cm="1">
        <f t="array" ref="X1131">IFERROR(_xlfn.IFS(AND(V1131="",IFERROR(VLOOKUP(N1131,#REF!,1,0),1)&lt;&gt;1),N1131,AND(V1131="",I1131="王园园组"),"王园园组"),"other")</f>
        <v>other</v>
      </c>
      <c r="Y1131">
        <f>IFERROR(_xlfn.XLOOKUP(MID(T1131, FIND("#", SUBSTITUTE(T1131, "-", "#", LEN(T1131) - LEN(SUBSTITUTE(T1131, "-", "")))) + 1, LEN(T1131)),#REF!,#REF!),0)</f>
        <v>0</v>
      </c>
      <c r="Z1131">
        <f>MONTH(续费明细实时[[#This Row],[success_time]])</f>
        <v>5</v>
      </c>
      <c r="AA1131" s="8" t="e">
        <f>VLOOKUP(续费明细实时[[#This Row],[parent_user_id]],#REF!,27,0)</f>
        <v>#REF!</v>
      </c>
    </row>
    <row r="1132" spans="1:27">
      <c r="A1132" s="1">
        <v>45803</v>
      </c>
      <c r="B1132" t="s">
        <v>29884</v>
      </c>
      <c r="C1132" t="s">
        <v>29885</v>
      </c>
      <c r="D1132" t="s">
        <v>1088</v>
      </c>
      <c r="E1132" t="s">
        <v>546</v>
      </c>
      <c r="F1132">
        <v>240</v>
      </c>
      <c r="G1132" t="s">
        <v>350</v>
      </c>
      <c r="H1132" t="s">
        <v>559</v>
      </c>
      <c r="I1132" t="s">
        <v>163</v>
      </c>
      <c r="J1132">
        <v>31950</v>
      </c>
      <c r="K1132" t="s">
        <v>350</v>
      </c>
      <c r="L1132" t="s">
        <v>549</v>
      </c>
      <c r="M1132" t="s">
        <v>559</v>
      </c>
      <c r="N1132" t="s">
        <v>163</v>
      </c>
      <c r="O1132" t="s">
        <v>472</v>
      </c>
      <c r="P1132" t="s">
        <v>1877</v>
      </c>
      <c r="Q1132" t="s">
        <v>29886</v>
      </c>
      <c r="R1132" t="s">
        <v>626</v>
      </c>
      <c r="S1132">
        <v>4500</v>
      </c>
      <c r="T1132" t="s">
        <v>1931</v>
      </c>
      <c r="U1132" s="4">
        <v>45803.858136574076</v>
      </c>
      <c r="V1132" t="str">
        <f>IFERROR(VLOOKUP(B1132,#REF!,1,0),"")</f>
        <v/>
      </c>
      <c r="W1132" t="str" cm="1">
        <f t="array" ref="W1132">IFERROR(_xlfn.IFS(AND(V1132="",X1132&lt;&gt;"王园园组",X1132&lt;&gt;"other"),K1132,AND(V1132="",X1132="王园园组"),G1132),"other")</f>
        <v>other</v>
      </c>
      <c r="X1132" t="str" cm="1">
        <f t="array" ref="X1132">IFERROR(_xlfn.IFS(AND(V1132="",IFERROR(VLOOKUP(N1132,#REF!,1,0),1)&lt;&gt;1),N1132,AND(V1132="",I1132="王园园组"),"王园园组"),"other")</f>
        <v>other</v>
      </c>
      <c r="Y1132">
        <f>IFERROR(_xlfn.XLOOKUP(MID(T1132, FIND("#", SUBSTITUTE(T1132, "-", "#", LEN(T1132) - LEN(SUBSTITUTE(T1132, "-", "")))) + 1, LEN(T1132)),#REF!,#REF!),0)</f>
        <v>0</v>
      </c>
      <c r="Z1132">
        <f>MONTH(续费明细实时[[#This Row],[success_time]])</f>
        <v>5</v>
      </c>
      <c r="AA1132" s="8" t="e">
        <f>VLOOKUP(续费明细实时[[#This Row],[parent_user_id]],#REF!,27,0)</f>
        <v>#REF!</v>
      </c>
    </row>
    <row r="1133" spans="1:27">
      <c r="A1133" s="1">
        <v>45791</v>
      </c>
      <c r="B1133" t="s">
        <v>14136</v>
      </c>
      <c r="C1133" t="s">
        <v>14137</v>
      </c>
      <c r="D1133" t="s">
        <v>548</v>
      </c>
      <c r="E1133" t="s">
        <v>546</v>
      </c>
      <c r="F1133">
        <v>120</v>
      </c>
      <c r="G1133" t="s">
        <v>2139</v>
      </c>
      <c r="H1133" t="s">
        <v>559</v>
      </c>
      <c r="I1133" t="s">
        <v>1876</v>
      </c>
      <c r="J1133">
        <v>18283</v>
      </c>
      <c r="K1133" t="s">
        <v>284</v>
      </c>
      <c r="L1133" t="s">
        <v>549</v>
      </c>
      <c r="M1133" t="s">
        <v>550</v>
      </c>
      <c r="N1133" t="s">
        <v>136</v>
      </c>
      <c r="O1133" t="s">
        <v>283</v>
      </c>
      <c r="P1133" t="s">
        <v>1877</v>
      </c>
      <c r="Q1133" t="s">
        <v>14138</v>
      </c>
      <c r="R1133" t="s">
        <v>626</v>
      </c>
      <c r="S1133">
        <v>2575</v>
      </c>
      <c r="T1133" t="s">
        <v>1896</v>
      </c>
      <c r="U1133" s="4">
        <v>45791.47488425926</v>
      </c>
      <c r="V1133" t="str">
        <f>IFERROR(VLOOKUP(B1133,#REF!,1,0),"")</f>
        <v/>
      </c>
      <c r="W1133" t="str" cm="1">
        <f t="array" ref="W1133">IFERROR(_xlfn.IFS(AND(V1133="",X1133&lt;&gt;"王园园组",X1133&lt;&gt;"other"),K1133,AND(V1133="",X1133="王园园组"),G1133),"other")</f>
        <v>other</v>
      </c>
      <c r="X1133" t="str" cm="1">
        <f t="array" ref="X1133">IFERROR(_xlfn.IFS(AND(V1133="",IFERROR(VLOOKUP(N1133,#REF!,1,0),1)&lt;&gt;1),N1133,AND(V1133="",I1133="王园园组"),"王园园组"),"other")</f>
        <v>other</v>
      </c>
      <c r="Y1133">
        <f>IFERROR(_xlfn.XLOOKUP(MID(T1133, FIND("#", SUBSTITUTE(T1133, "-", "#", LEN(T1133) - LEN(SUBSTITUTE(T1133, "-", "")))) + 1, LEN(T1133)),#REF!,#REF!),0)</f>
        <v>0</v>
      </c>
      <c r="Z1133">
        <f>MONTH(续费明细实时[[#This Row],[success_time]])</f>
        <v>5</v>
      </c>
      <c r="AA1133" s="8" t="e">
        <f>VLOOKUP(续费明细实时[[#This Row],[parent_user_id]],#REF!,27,0)</f>
        <v>#REF!</v>
      </c>
    </row>
    <row r="1134" spans="1:27">
      <c r="A1134" s="1">
        <v>45797</v>
      </c>
      <c r="B1134" t="s">
        <v>14142</v>
      </c>
      <c r="C1134" t="s">
        <v>14143</v>
      </c>
      <c r="D1134" t="s">
        <v>548</v>
      </c>
      <c r="E1134" t="s">
        <v>546</v>
      </c>
      <c r="F1134">
        <v>240</v>
      </c>
      <c r="G1134" t="s">
        <v>13037</v>
      </c>
      <c r="H1134" t="s">
        <v>559</v>
      </c>
      <c r="I1134" t="s">
        <v>1876</v>
      </c>
      <c r="J1134">
        <v>31950</v>
      </c>
      <c r="K1134" t="s">
        <v>217</v>
      </c>
      <c r="L1134" t="s">
        <v>549</v>
      </c>
      <c r="M1134" t="s">
        <v>550</v>
      </c>
      <c r="N1134" t="s">
        <v>551</v>
      </c>
      <c r="O1134" t="s">
        <v>145</v>
      </c>
      <c r="P1134" t="s">
        <v>1877</v>
      </c>
      <c r="Q1134" t="s">
        <v>14144</v>
      </c>
      <c r="R1134" t="s">
        <v>626</v>
      </c>
      <c r="S1134">
        <v>4500</v>
      </c>
      <c r="T1134" t="s">
        <v>1931</v>
      </c>
      <c r="U1134" s="4">
        <v>45797.09652777778</v>
      </c>
      <c r="V1134" t="str">
        <f>IFERROR(VLOOKUP(B1134,#REF!,1,0),"")</f>
        <v/>
      </c>
      <c r="W1134" t="str" cm="1">
        <f t="array" ref="W1134">IFERROR(_xlfn.IFS(AND(V1134="",X1134&lt;&gt;"王园园组",X1134&lt;&gt;"other"),K1134,AND(V1134="",X1134="王园园组"),G1134),"other")</f>
        <v>other</v>
      </c>
      <c r="X1134" t="str" cm="1">
        <f t="array" ref="X1134">IFERROR(_xlfn.IFS(AND(V1134="",IFERROR(VLOOKUP(N1134,#REF!,1,0),1)&lt;&gt;1),N1134,AND(V1134="",I1134="王园园组"),"王园园组"),"other")</f>
        <v>other</v>
      </c>
      <c r="Y1134">
        <f>IFERROR(_xlfn.XLOOKUP(MID(T1134, FIND("#", SUBSTITUTE(T1134, "-", "#", LEN(T1134) - LEN(SUBSTITUTE(T1134, "-", "")))) + 1, LEN(T1134)),#REF!,#REF!),0)</f>
        <v>0</v>
      </c>
      <c r="Z1134">
        <f>MONTH(续费明细实时[[#This Row],[success_time]])</f>
        <v>5</v>
      </c>
      <c r="AA1134" s="8" t="e">
        <f>VLOOKUP(续费明细实时[[#This Row],[parent_user_id]],#REF!,27,0)</f>
        <v>#REF!</v>
      </c>
    </row>
    <row r="1135" spans="1:27">
      <c r="A1135" s="1">
        <v>45806</v>
      </c>
      <c r="B1135" t="s">
        <v>2372</v>
      </c>
      <c r="C1135" t="s">
        <v>2373</v>
      </c>
      <c r="D1135" t="s">
        <v>548</v>
      </c>
      <c r="E1135" t="s">
        <v>1882</v>
      </c>
      <c r="F1135">
        <v>8</v>
      </c>
      <c r="G1135" t="s">
        <v>1909</v>
      </c>
      <c r="H1135" t="s">
        <v>559</v>
      </c>
      <c r="I1135" t="s">
        <v>1876</v>
      </c>
      <c r="J1135">
        <v>964</v>
      </c>
      <c r="K1135" t="s">
        <v>322</v>
      </c>
      <c r="L1135" t="s">
        <v>549</v>
      </c>
      <c r="M1135" t="s">
        <v>550</v>
      </c>
      <c r="N1135" t="s">
        <v>616</v>
      </c>
      <c r="O1135" t="s">
        <v>314</v>
      </c>
      <c r="P1135" t="s">
        <v>1877</v>
      </c>
      <c r="Q1135" t="s">
        <v>29887</v>
      </c>
      <c r="R1135" t="s">
        <v>626</v>
      </c>
      <c r="S1135">
        <v>135.84</v>
      </c>
      <c r="T1135" t="s">
        <v>1987</v>
      </c>
      <c r="U1135" s="4">
        <v>45806.042592592596</v>
      </c>
      <c r="V1135" t="str">
        <f>IFERROR(VLOOKUP(B1135,#REF!,1,0),"")</f>
        <v/>
      </c>
      <c r="W1135" t="str" cm="1">
        <f t="array" ref="W1135">IFERROR(_xlfn.IFS(AND(V1135="",X1135&lt;&gt;"王园园组",X1135&lt;&gt;"other"),K1135,AND(V1135="",X1135="王园园组"),G1135),"other")</f>
        <v>other</v>
      </c>
      <c r="X1135" t="str" cm="1">
        <f t="array" ref="X1135">IFERROR(_xlfn.IFS(AND(V1135="",IFERROR(VLOOKUP(N1135,#REF!,1,0),1)&lt;&gt;1),N1135,AND(V1135="",I1135="王园园组"),"王园园组"),"other")</f>
        <v>other</v>
      </c>
      <c r="Y1135">
        <f>IFERROR(_xlfn.XLOOKUP(MID(T1135, FIND("#", SUBSTITUTE(T1135, "-", "#", LEN(T1135) - LEN(SUBSTITUTE(T1135, "-", "")))) + 1, LEN(T1135)),#REF!,#REF!),0)</f>
        <v>0</v>
      </c>
      <c r="Z1135">
        <f>MONTH(续费明细实时[[#This Row],[success_time]])</f>
        <v>5</v>
      </c>
      <c r="AA1135" s="8" t="e">
        <f>VLOOKUP(续费明细实时[[#This Row],[parent_user_id]],#REF!,27,0)</f>
        <v>#REF!</v>
      </c>
    </row>
    <row r="1136" spans="1:27">
      <c r="A1136" s="1">
        <v>45795</v>
      </c>
      <c r="B1136" t="s">
        <v>14527</v>
      </c>
      <c r="C1136" t="s">
        <v>14528</v>
      </c>
      <c r="D1136" t="s">
        <v>695</v>
      </c>
      <c r="E1136" t="s">
        <v>1102</v>
      </c>
      <c r="F1136">
        <v>120</v>
      </c>
      <c r="G1136" t="s">
        <v>338</v>
      </c>
      <c r="H1136" t="s">
        <v>559</v>
      </c>
      <c r="I1136" t="s">
        <v>504</v>
      </c>
      <c r="J1136">
        <v>10047</v>
      </c>
      <c r="K1136" t="s">
        <v>338</v>
      </c>
      <c r="L1136" t="s">
        <v>549</v>
      </c>
      <c r="M1136" t="s">
        <v>559</v>
      </c>
      <c r="N1136" t="s">
        <v>504</v>
      </c>
      <c r="O1136" t="s">
        <v>325</v>
      </c>
      <c r="P1136" t="s">
        <v>1877</v>
      </c>
      <c r="Q1136" t="s">
        <v>14529</v>
      </c>
      <c r="R1136" t="s">
        <v>626</v>
      </c>
      <c r="S1136">
        <v>1415.073693</v>
      </c>
      <c r="T1136" t="s">
        <v>1902</v>
      </c>
      <c r="U1136" s="4">
        <v>45795.596388888887</v>
      </c>
      <c r="V1136" t="str">
        <f>IFERROR(VLOOKUP(B1136,#REF!,1,0),"")</f>
        <v/>
      </c>
      <c r="W1136" t="str" cm="1">
        <f t="array" ref="W1136">IFERROR(_xlfn.IFS(AND(V1136="",X1136&lt;&gt;"王园园组",X1136&lt;&gt;"other"),K1136,AND(V1136="",X1136="王园园组"),G1136),"other")</f>
        <v>other</v>
      </c>
      <c r="X1136" t="str" cm="1">
        <f t="array" ref="X1136">IFERROR(_xlfn.IFS(AND(V1136="",IFERROR(VLOOKUP(N1136,#REF!,1,0),1)&lt;&gt;1),N1136,AND(V1136="",I1136="王园园组"),"王园园组"),"other")</f>
        <v>other</v>
      </c>
      <c r="Y1136">
        <f>IFERROR(_xlfn.XLOOKUP(MID(T1136, FIND("#", SUBSTITUTE(T1136, "-", "#", LEN(T1136) - LEN(SUBSTITUTE(T1136, "-", "")))) + 1, LEN(T1136)),#REF!,#REF!),0)</f>
        <v>0</v>
      </c>
      <c r="Z1136">
        <f>MONTH(续费明细实时[[#This Row],[success_time]])</f>
        <v>5</v>
      </c>
      <c r="AA1136" s="8" t="e">
        <f>VLOOKUP(续费明细实时[[#This Row],[parent_user_id]],#REF!,27,0)</f>
        <v>#REF!</v>
      </c>
    </row>
    <row r="1137" spans="1:27">
      <c r="A1137" s="1">
        <v>45792</v>
      </c>
      <c r="B1137" t="s">
        <v>14530</v>
      </c>
      <c r="C1137" t="s">
        <v>14531</v>
      </c>
      <c r="D1137" t="s">
        <v>886</v>
      </c>
      <c r="E1137" t="s">
        <v>546</v>
      </c>
      <c r="F1137">
        <v>240</v>
      </c>
      <c r="G1137" t="s">
        <v>329</v>
      </c>
      <c r="H1137" t="s">
        <v>559</v>
      </c>
      <c r="I1137" t="s">
        <v>504</v>
      </c>
      <c r="J1137">
        <v>31950</v>
      </c>
      <c r="K1137" t="s">
        <v>329</v>
      </c>
      <c r="L1137" t="s">
        <v>549</v>
      </c>
      <c r="M1137" t="s">
        <v>559</v>
      </c>
      <c r="N1137" t="s">
        <v>504</v>
      </c>
      <c r="O1137" t="s">
        <v>325</v>
      </c>
      <c r="P1137" t="s">
        <v>1877</v>
      </c>
      <c r="Q1137" t="s">
        <v>14532</v>
      </c>
      <c r="R1137" t="s">
        <v>626</v>
      </c>
      <c r="S1137">
        <v>4500</v>
      </c>
      <c r="T1137" t="s">
        <v>1931</v>
      </c>
      <c r="U1137" s="4">
        <v>45792.846400462964</v>
      </c>
      <c r="V1137" t="str">
        <f>IFERROR(VLOOKUP(B1137,#REF!,1,0),"")</f>
        <v/>
      </c>
      <c r="W1137" t="str" cm="1">
        <f t="array" ref="W1137">IFERROR(_xlfn.IFS(AND(V1137="",X1137&lt;&gt;"王园园组",X1137&lt;&gt;"other"),K1137,AND(V1137="",X1137="王园园组"),G1137),"other")</f>
        <v>other</v>
      </c>
      <c r="X1137" t="str" cm="1">
        <f t="array" ref="X1137">IFERROR(_xlfn.IFS(AND(V1137="",IFERROR(VLOOKUP(N1137,#REF!,1,0),1)&lt;&gt;1),N1137,AND(V1137="",I1137="王园园组"),"王园园组"),"other")</f>
        <v>other</v>
      </c>
      <c r="Y1137">
        <f>IFERROR(_xlfn.XLOOKUP(MID(T1137, FIND("#", SUBSTITUTE(T1137, "-", "#", LEN(T1137) - LEN(SUBSTITUTE(T1137, "-", "")))) + 1, LEN(T1137)),#REF!,#REF!),0)</f>
        <v>0</v>
      </c>
      <c r="Z1137">
        <f>MONTH(续费明细实时[[#This Row],[success_time]])</f>
        <v>5</v>
      </c>
      <c r="AA1137" s="8" t="e">
        <f>VLOOKUP(续费明细实时[[#This Row],[parent_user_id]],#REF!,27,0)</f>
        <v>#REF!</v>
      </c>
    </row>
    <row r="1138" spans="1:27">
      <c r="A1138" s="1">
        <v>45789</v>
      </c>
      <c r="B1138" t="s">
        <v>11724</v>
      </c>
      <c r="C1138" t="s">
        <v>11725</v>
      </c>
      <c r="D1138" t="s">
        <v>677</v>
      </c>
      <c r="E1138" t="s">
        <v>1102</v>
      </c>
      <c r="F1138">
        <v>288</v>
      </c>
      <c r="G1138" t="s">
        <v>626</v>
      </c>
      <c r="H1138" t="s">
        <v>626</v>
      </c>
      <c r="I1138" t="s">
        <v>626</v>
      </c>
      <c r="J1138">
        <v>20114</v>
      </c>
      <c r="K1138" t="s">
        <v>282</v>
      </c>
      <c r="L1138" t="s">
        <v>549</v>
      </c>
      <c r="M1138" t="s">
        <v>550</v>
      </c>
      <c r="N1138" t="s">
        <v>136</v>
      </c>
      <c r="O1138" t="s">
        <v>139</v>
      </c>
      <c r="P1138" t="s">
        <v>1877</v>
      </c>
      <c r="Q1138" t="s">
        <v>11726</v>
      </c>
      <c r="R1138" t="s">
        <v>626</v>
      </c>
      <c r="S1138">
        <v>2833</v>
      </c>
      <c r="T1138" t="s">
        <v>11727</v>
      </c>
      <c r="U1138" s="4">
        <v>45789.775868055556</v>
      </c>
      <c r="V1138" t="str">
        <f>IFERROR(VLOOKUP(B1138,#REF!,1,0),"")</f>
        <v/>
      </c>
      <c r="W1138" t="str" cm="1">
        <f t="array" ref="W1138">IFERROR(_xlfn.IFS(AND(V1138="",X1138&lt;&gt;"王园园组",X1138&lt;&gt;"other"),K1138,AND(V1138="",X1138="王园园组"),G1138),"other")</f>
        <v>other</v>
      </c>
      <c r="X1138" t="str" cm="1">
        <f t="array" ref="X1138">IFERROR(_xlfn.IFS(AND(V1138="",IFERROR(VLOOKUP(N1138,#REF!,1,0),1)&lt;&gt;1),N1138,AND(V1138="",I1138="王园园组"),"王园园组"),"other")</f>
        <v>other</v>
      </c>
      <c r="Y1138">
        <f>IFERROR(_xlfn.XLOOKUP(MID(T1138, FIND("#", SUBSTITUTE(T1138, "-", "#", LEN(T1138) - LEN(SUBSTITUTE(T1138, "-", "")))) + 1, LEN(T1138)),#REF!,#REF!),0)</f>
        <v>0</v>
      </c>
      <c r="Z1138">
        <f>MONTH(续费明细实时[[#This Row],[success_time]])</f>
        <v>5</v>
      </c>
      <c r="AA1138" s="8" t="e">
        <f>VLOOKUP(续费明细实时[[#This Row],[parent_user_id]],#REF!,27,0)</f>
        <v>#REF!</v>
      </c>
    </row>
    <row r="1139" spans="1:27">
      <c r="A1139" s="1">
        <v>45803</v>
      </c>
      <c r="B1139" t="s">
        <v>28711</v>
      </c>
      <c r="C1139" t="s">
        <v>28712</v>
      </c>
      <c r="D1139" t="s">
        <v>548</v>
      </c>
      <c r="E1139" t="s">
        <v>546</v>
      </c>
      <c r="F1139">
        <v>240</v>
      </c>
      <c r="G1139" t="s">
        <v>1905</v>
      </c>
      <c r="H1139" t="s">
        <v>559</v>
      </c>
      <c r="I1139" t="s">
        <v>1876</v>
      </c>
      <c r="J1139">
        <v>32909</v>
      </c>
      <c r="K1139" t="s">
        <v>197</v>
      </c>
      <c r="L1139" t="s">
        <v>549</v>
      </c>
      <c r="M1139" t="s">
        <v>559</v>
      </c>
      <c r="N1139" t="s">
        <v>469</v>
      </c>
      <c r="O1139" t="s">
        <v>189</v>
      </c>
      <c r="P1139" t="s">
        <v>1877</v>
      </c>
      <c r="Q1139" t="s">
        <v>28713</v>
      </c>
      <c r="R1139" t="s">
        <v>626</v>
      </c>
      <c r="S1139">
        <v>4635</v>
      </c>
      <c r="T1139" t="s">
        <v>1931</v>
      </c>
      <c r="U1139" s="4">
        <v>45803.406261574077</v>
      </c>
      <c r="V1139" t="str">
        <f>IFERROR(VLOOKUP(B1139,#REF!,1,0),"")</f>
        <v/>
      </c>
      <c r="W1139" t="str" cm="1">
        <f t="array" ref="W1139">IFERROR(_xlfn.IFS(AND(V1139="",X1139&lt;&gt;"王园园组",X1139&lt;&gt;"other"),K1139,AND(V1139="",X1139="王园园组"),G1139),"other")</f>
        <v>other</v>
      </c>
      <c r="X1139" t="str" cm="1">
        <f t="array" ref="X1139">IFERROR(_xlfn.IFS(AND(V1139="",IFERROR(VLOOKUP(N1139,#REF!,1,0),1)&lt;&gt;1),N1139,AND(V1139="",I1139="王园园组"),"王园园组"),"other")</f>
        <v>other</v>
      </c>
      <c r="Y1139">
        <f>IFERROR(_xlfn.XLOOKUP(MID(T1139, FIND("#", SUBSTITUTE(T1139, "-", "#", LEN(T1139) - LEN(SUBSTITUTE(T1139, "-", "")))) + 1, LEN(T1139)),#REF!,#REF!),0)</f>
        <v>0</v>
      </c>
      <c r="Z1139">
        <f>MONTH(续费明细实时[[#This Row],[success_time]])</f>
        <v>5</v>
      </c>
      <c r="AA1139" s="8" t="e">
        <f>VLOOKUP(续费明细实时[[#This Row],[parent_user_id]],#REF!,27,0)</f>
        <v>#REF!</v>
      </c>
    </row>
    <row r="1140" spans="1:27">
      <c r="A1140" s="1">
        <v>45791</v>
      </c>
      <c r="B1140" t="s">
        <v>14337</v>
      </c>
      <c r="C1140" t="s">
        <v>14338</v>
      </c>
      <c r="D1140" t="s">
        <v>886</v>
      </c>
      <c r="E1140" t="s">
        <v>546</v>
      </c>
      <c r="F1140">
        <v>240</v>
      </c>
      <c r="G1140" t="s">
        <v>2079</v>
      </c>
      <c r="H1140" t="s">
        <v>559</v>
      </c>
      <c r="I1140" t="s">
        <v>1876</v>
      </c>
      <c r="J1140">
        <v>32909</v>
      </c>
      <c r="K1140" t="s">
        <v>274</v>
      </c>
      <c r="L1140" t="s">
        <v>549</v>
      </c>
      <c r="M1140" t="s">
        <v>550</v>
      </c>
      <c r="N1140" t="s">
        <v>136</v>
      </c>
      <c r="O1140" t="s">
        <v>139</v>
      </c>
      <c r="P1140" t="s">
        <v>1877</v>
      </c>
      <c r="Q1140" t="s">
        <v>14339</v>
      </c>
      <c r="R1140" t="s">
        <v>626</v>
      </c>
      <c r="S1140">
        <v>4635</v>
      </c>
      <c r="T1140" t="s">
        <v>1931</v>
      </c>
      <c r="U1140" s="4">
        <v>45791.676574074074</v>
      </c>
      <c r="V1140" t="str">
        <f>IFERROR(VLOOKUP(B1140,#REF!,1,0),"")</f>
        <v/>
      </c>
      <c r="W1140" t="str" cm="1">
        <f t="array" ref="W1140">IFERROR(_xlfn.IFS(AND(V1140="",X1140&lt;&gt;"王园园组",X1140&lt;&gt;"other"),K1140,AND(V1140="",X1140="王园园组"),G1140),"other")</f>
        <v>other</v>
      </c>
      <c r="X1140" t="str" cm="1">
        <f t="array" ref="X1140">IFERROR(_xlfn.IFS(AND(V1140="",IFERROR(VLOOKUP(N1140,#REF!,1,0),1)&lt;&gt;1),N1140,AND(V1140="",I1140="王园园组"),"王园园组"),"other")</f>
        <v>other</v>
      </c>
      <c r="Y1140">
        <f>IFERROR(_xlfn.XLOOKUP(MID(T1140, FIND("#", SUBSTITUTE(T1140, "-", "#", LEN(T1140) - LEN(SUBSTITUTE(T1140, "-", "")))) + 1, LEN(T1140)),#REF!,#REF!),0)</f>
        <v>0</v>
      </c>
      <c r="Z1140">
        <f>MONTH(续费明细实时[[#This Row],[success_time]])</f>
        <v>5</v>
      </c>
      <c r="AA1140" s="8" t="e">
        <f>VLOOKUP(续费明细实时[[#This Row],[parent_user_id]],#REF!,27,0)</f>
        <v>#REF!</v>
      </c>
    </row>
    <row r="1141" spans="1:27">
      <c r="A1141" s="1">
        <v>45789</v>
      </c>
      <c r="B1141" t="s">
        <v>11192</v>
      </c>
      <c r="C1141" t="s">
        <v>11193</v>
      </c>
      <c r="D1141" t="s">
        <v>548</v>
      </c>
      <c r="E1141" t="s">
        <v>546</v>
      </c>
      <c r="F1141">
        <v>60</v>
      </c>
      <c r="G1141" t="s">
        <v>1905</v>
      </c>
      <c r="H1141" t="s">
        <v>559</v>
      </c>
      <c r="I1141" t="s">
        <v>1876</v>
      </c>
      <c r="J1141">
        <v>10650</v>
      </c>
      <c r="K1141" t="s">
        <v>183</v>
      </c>
      <c r="L1141" t="s">
        <v>549</v>
      </c>
      <c r="M1141" t="s">
        <v>559</v>
      </c>
      <c r="N1141" t="s">
        <v>469</v>
      </c>
      <c r="O1141" t="s">
        <v>180</v>
      </c>
      <c r="P1141" t="s">
        <v>1877</v>
      </c>
      <c r="Q1141" t="s">
        <v>11194</v>
      </c>
      <c r="R1141" t="s">
        <v>626</v>
      </c>
      <c r="S1141">
        <v>1500</v>
      </c>
      <c r="T1141" t="s">
        <v>1891</v>
      </c>
      <c r="U1141" s="4">
        <v>45789.421851851854</v>
      </c>
      <c r="V1141" t="str">
        <f>IFERROR(VLOOKUP(B1141,#REF!,1,0),"")</f>
        <v/>
      </c>
      <c r="W1141" t="str" cm="1">
        <f t="array" ref="W1141">IFERROR(_xlfn.IFS(AND(V1141="",X1141&lt;&gt;"王园园组",X1141&lt;&gt;"other"),K1141,AND(V1141="",X1141="王园园组"),G1141),"other")</f>
        <v>other</v>
      </c>
      <c r="X1141" t="str" cm="1">
        <f t="array" ref="X1141">IFERROR(_xlfn.IFS(AND(V1141="",IFERROR(VLOOKUP(N1141,#REF!,1,0),1)&lt;&gt;1),N1141,AND(V1141="",I1141="王园园组"),"王园园组"),"other")</f>
        <v>other</v>
      </c>
      <c r="Y1141">
        <f>IFERROR(_xlfn.XLOOKUP(MID(T1141, FIND("#", SUBSTITUTE(T1141, "-", "#", LEN(T1141) - LEN(SUBSTITUTE(T1141, "-", "")))) + 1, LEN(T1141)),#REF!,#REF!),0)</f>
        <v>0</v>
      </c>
      <c r="Z1141">
        <f>MONTH(续费明细实时[[#This Row],[success_time]])</f>
        <v>5</v>
      </c>
      <c r="AA1141" s="8" t="e">
        <f>VLOOKUP(续费明细实时[[#This Row],[parent_user_id]],#REF!,27,0)</f>
        <v>#REF!</v>
      </c>
    </row>
    <row r="1142" spans="1:27">
      <c r="A1142" s="1">
        <v>45792</v>
      </c>
      <c r="B1142" t="s">
        <v>14536</v>
      </c>
      <c r="C1142" t="s">
        <v>14537</v>
      </c>
      <c r="D1142" t="s">
        <v>548</v>
      </c>
      <c r="E1142" t="s">
        <v>546</v>
      </c>
      <c r="F1142">
        <v>60</v>
      </c>
      <c r="G1142" t="s">
        <v>2005</v>
      </c>
      <c r="H1142" t="s">
        <v>559</v>
      </c>
      <c r="I1142" t="s">
        <v>1876</v>
      </c>
      <c r="J1142">
        <v>10650</v>
      </c>
      <c r="K1142" t="s">
        <v>253</v>
      </c>
      <c r="L1142" t="s">
        <v>549</v>
      </c>
      <c r="M1142" t="s">
        <v>550</v>
      </c>
      <c r="N1142" t="s">
        <v>136</v>
      </c>
      <c r="O1142" t="s">
        <v>147</v>
      </c>
      <c r="P1142" t="s">
        <v>1877</v>
      </c>
      <c r="Q1142" t="s">
        <v>14538</v>
      </c>
      <c r="R1142" t="s">
        <v>626</v>
      </c>
      <c r="S1142">
        <v>1500</v>
      </c>
      <c r="T1142" t="s">
        <v>1891</v>
      </c>
      <c r="U1142" s="4">
        <v>45792.466527777775</v>
      </c>
      <c r="V1142" t="str">
        <f>IFERROR(VLOOKUP(B1142,#REF!,1,0),"")</f>
        <v/>
      </c>
      <c r="W1142" t="str" cm="1">
        <f t="array" ref="W1142">IFERROR(_xlfn.IFS(AND(V1142="",X1142&lt;&gt;"王园园组",X1142&lt;&gt;"other"),K1142,AND(V1142="",X1142="王园园组"),G1142),"other")</f>
        <v>other</v>
      </c>
      <c r="X1142" t="str" cm="1">
        <f t="array" ref="X1142">IFERROR(_xlfn.IFS(AND(V1142="",IFERROR(VLOOKUP(N1142,#REF!,1,0),1)&lt;&gt;1),N1142,AND(V1142="",I1142="王园园组"),"王园园组"),"other")</f>
        <v>other</v>
      </c>
      <c r="Y1142">
        <f>IFERROR(_xlfn.XLOOKUP(MID(T1142, FIND("#", SUBSTITUTE(T1142, "-", "#", LEN(T1142) - LEN(SUBSTITUTE(T1142, "-", "")))) + 1, LEN(T1142)),#REF!,#REF!),0)</f>
        <v>0</v>
      </c>
      <c r="Z1142">
        <f>MONTH(续费明细实时[[#This Row],[success_time]])</f>
        <v>5</v>
      </c>
      <c r="AA1142" s="8" t="e">
        <f>VLOOKUP(续费明细实时[[#This Row],[parent_user_id]],#REF!,27,0)</f>
        <v>#REF!</v>
      </c>
    </row>
    <row r="1143" spans="1:27" hidden="1">
      <c r="A1143" s="1">
        <v>45797</v>
      </c>
      <c r="B1143" t="s">
        <v>14607</v>
      </c>
      <c r="C1143" t="s">
        <v>14608</v>
      </c>
      <c r="D1143" t="s">
        <v>14609</v>
      </c>
      <c r="E1143" t="s">
        <v>1102</v>
      </c>
      <c r="F1143">
        <v>120</v>
      </c>
      <c r="G1143" t="s">
        <v>352</v>
      </c>
      <c r="H1143" t="s">
        <v>559</v>
      </c>
      <c r="I1143" t="s">
        <v>163</v>
      </c>
      <c r="J1143">
        <v>10238</v>
      </c>
      <c r="K1143" t="s">
        <v>626</v>
      </c>
      <c r="L1143" t="s">
        <v>649</v>
      </c>
      <c r="M1143" t="s">
        <v>649</v>
      </c>
      <c r="N1143" t="s">
        <v>649</v>
      </c>
      <c r="O1143" t="s">
        <v>649</v>
      </c>
      <c r="P1143" t="s">
        <v>1877</v>
      </c>
      <c r="Q1143" t="s">
        <v>14610</v>
      </c>
      <c r="R1143" t="s">
        <v>626</v>
      </c>
      <c r="S1143">
        <v>1442</v>
      </c>
      <c r="T1143" t="s">
        <v>1902</v>
      </c>
      <c r="U1143" s="4">
        <v>45797.979745370372</v>
      </c>
      <c r="V1143" t="str">
        <f>IFERROR(VLOOKUP(B1143,#REF!,1,0),"")</f>
        <v/>
      </c>
      <c r="W1143" t="str" cm="1">
        <f t="array" ref="W1143">IFERROR(_xlfn.IFS(AND(V1143="",X1143&lt;&gt;"王园园组",X1143&lt;&gt;"other"),K1143,AND(V1143="",X1143="王园园组"),G1143),"other")</f>
        <v>other</v>
      </c>
      <c r="X1143" t="str" cm="1">
        <f t="array" ref="X1143">IFERROR(_xlfn.IFS(AND(V1143="",IFERROR(VLOOKUP(N1143,#REF!,1,0),1)&lt;&gt;1),N1143,AND(V1143="",I1143="王园园组"),"王园园组"),"other")</f>
        <v>other</v>
      </c>
      <c r="Y1143">
        <f>IFERROR(_xlfn.XLOOKUP(MID(T1143, FIND("#", SUBSTITUTE(T1143, "-", "#", LEN(T1143) - LEN(SUBSTITUTE(T1143, "-", "")))) + 1, LEN(T1143)),#REF!,#REF!),0)</f>
        <v>0</v>
      </c>
      <c r="Z1143">
        <f>MONTH(续费明细实时[[#This Row],[success_time]])</f>
        <v>5</v>
      </c>
      <c r="AA1143" s="8" t="e">
        <f>VLOOKUP(续费明细实时[[#This Row],[parent_user_id]],#REF!,27,0)</f>
        <v>#REF!</v>
      </c>
    </row>
    <row r="1144" spans="1:27">
      <c r="A1144" s="1">
        <v>45798</v>
      </c>
      <c r="B1144" t="s">
        <v>17058</v>
      </c>
      <c r="C1144" t="s">
        <v>17059</v>
      </c>
      <c r="D1144" t="s">
        <v>548</v>
      </c>
      <c r="E1144" t="s">
        <v>546</v>
      </c>
      <c r="F1144">
        <v>240</v>
      </c>
      <c r="G1144" t="s">
        <v>2031</v>
      </c>
      <c r="H1144" t="s">
        <v>559</v>
      </c>
      <c r="I1144" t="s">
        <v>1876</v>
      </c>
      <c r="J1144">
        <v>31950</v>
      </c>
      <c r="K1144" t="s">
        <v>220</v>
      </c>
      <c r="L1144" t="s">
        <v>549</v>
      </c>
      <c r="M1144" t="s">
        <v>550</v>
      </c>
      <c r="N1144" t="s">
        <v>551</v>
      </c>
      <c r="O1144" t="s">
        <v>145</v>
      </c>
      <c r="P1144" t="s">
        <v>1877</v>
      </c>
      <c r="Q1144" t="s">
        <v>17060</v>
      </c>
      <c r="R1144" t="s">
        <v>626</v>
      </c>
      <c r="S1144">
        <v>4500</v>
      </c>
      <c r="T1144" t="s">
        <v>1931</v>
      </c>
      <c r="U1144" s="4">
        <v>45798.577581018515</v>
      </c>
      <c r="V1144" t="str">
        <f>IFERROR(VLOOKUP(B1144,#REF!,1,0),"")</f>
        <v/>
      </c>
      <c r="W1144" t="str" cm="1">
        <f t="array" ref="W1144">IFERROR(_xlfn.IFS(AND(V1144="",X1144&lt;&gt;"王园园组",X1144&lt;&gt;"other"),K1144,AND(V1144="",X1144="王园园组"),G1144),"other")</f>
        <v>other</v>
      </c>
      <c r="X1144" t="str" cm="1">
        <f t="array" ref="X1144">IFERROR(_xlfn.IFS(AND(V1144="",IFERROR(VLOOKUP(N1144,#REF!,1,0),1)&lt;&gt;1),N1144,AND(V1144="",I1144="王园园组"),"王园园组"),"other")</f>
        <v>other</v>
      </c>
      <c r="Y1144">
        <f>IFERROR(_xlfn.XLOOKUP(MID(T1144, FIND("#", SUBSTITUTE(T1144, "-", "#", LEN(T1144) - LEN(SUBSTITUTE(T1144, "-", "")))) + 1, LEN(T1144)),#REF!,#REF!),0)</f>
        <v>0</v>
      </c>
      <c r="Z1144">
        <f>MONTH(续费明细实时[[#This Row],[success_time]])</f>
        <v>5</v>
      </c>
      <c r="AA1144" s="8" t="e">
        <f>VLOOKUP(续费明细实时[[#This Row],[parent_user_id]],#REF!,27,0)</f>
        <v>#REF!</v>
      </c>
    </row>
    <row r="1145" spans="1:27">
      <c r="A1145" s="1">
        <v>45794</v>
      </c>
      <c r="B1145" t="s">
        <v>17052</v>
      </c>
      <c r="C1145" t="s">
        <v>17053</v>
      </c>
      <c r="D1145" t="s">
        <v>558</v>
      </c>
      <c r="E1145" t="s">
        <v>546</v>
      </c>
      <c r="F1145">
        <v>60</v>
      </c>
      <c r="G1145" t="s">
        <v>328</v>
      </c>
      <c r="H1145" t="s">
        <v>559</v>
      </c>
      <c r="I1145" t="s">
        <v>504</v>
      </c>
      <c r="J1145">
        <v>11831</v>
      </c>
      <c r="K1145" t="s">
        <v>328</v>
      </c>
      <c r="L1145" t="s">
        <v>549</v>
      </c>
      <c r="M1145" t="s">
        <v>559</v>
      </c>
      <c r="N1145" t="s">
        <v>504</v>
      </c>
      <c r="O1145" t="s">
        <v>325</v>
      </c>
      <c r="P1145" t="s">
        <v>1877</v>
      </c>
      <c r="Q1145" t="s">
        <v>17054</v>
      </c>
      <c r="R1145" t="s">
        <v>626</v>
      </c>
      <c r="S1145">
        <v>1666.2741140000001</v>
      </c>
      <c r="T1145" t="s">
        <v>1891</v>
      </c>
      <c r="U1145" s="4">
        <v>45794.846574074072</v>
      </c>
      <c r="V1145" t="str">
        <f>IFERROR(VLOOKUP(B1145,#REF!,1,0),"")</f>
        <v/>
      </c>
      <c r="W1145" t="str" cm="1">
        <f t="array" ref="W1145">IFERROR(_xlfn.IFS(AND(V1145="",X1145&lt;&gt;"王园园组",X1145&lt;&gt;"other"),K1145,AND(V1145="",X1145="王园园组"),G1145),"other")</f>
        <v>other</v>
      </c>
      <c r="X1145" t="str" cm="1">
        <f t="array" ref="X1145">IFERROR(_xlfn.IFS(AND(V1145="",IFERROR(VLOOKUP(N1145,#REF!,1,0),1)&lt;&gt;1),N1145,AND(V1145="",I1145="王园园组"),"王园园组"),"other")</f>
        <v>other</v>
      </c>
      <c r="Y1145">
        <f>IFERROR(_xlfn.XLOOKUP(MID(T1145, FIND("#", SUBSTITUTE(T1145, "-", "#", LEN(T1145) - LEN(SUBSTITUTE(T1145, "-", "")))) + 1, LEN(T1145)),#REF!,#REF!),0)</f>
        <v>0</v>
      </c>
      <c r="Z1145">
        <f>MONTH(续费明细实时[[#This Row],[success_time]])</f>
        <v>5</v>
      </c>
      <c r="AA1145" s="8" t="e">
        <f>VLOOKUP(续费明细实时[[#This Row],[parent_user_id]],#REF!,27,0)</f>
        <v>#REF!</v>
      </c>
    </row>
    <row r="1146" spans="1:27">
      <c r="A1146" s="1">
        <v>45805</v>
      </c>
      <c r="B1146" t="s">
        <v>29888</v>
      </c>
      <c r="C1146" t="s">
        <v>29889</v>
      </c>
      <c r="D1146" t="s">
        <v>584</v>
      </c>
      <c r="E1146" t="s">
        <v>546</v>
      </c>
      <c r="F1146">
        <v>120</v>
      </c>
      <c r="G1146" t="s">
        <v>2464</v>
      </c>
      <c r="H1146" t="s">
        <v>559</v>
      </c>
      <c r="I1146" t="s">
        <v>1876</v>
      </c>
      <c r="J1146">
        <v>18283</v>
      </c>
      <c r="K1146" t="s">
        <v>300</v>
      </c>
      <c r="L1146" t="s">
        <v>549</v>
      </c>
      <c r="M1146" t="s">
        <v>550</v>
      </c>
      <c r="N1146" t="s">
        <v>136</v>
      </c>
      <c r="O1146" t="s">
        <v>143</v>
      </c>
      <c r="P1146" t="s">
        <v>1877</v>
      </c>
      <c r="Q1146" t="s">
        <v>29890</v>
      </c>
      <c r="R1146" t="s">
        <v>626</v>
      </c>
      <c r="S1146">
        <v>2575</v>
      </c>
      <c r="T1146" t="s">
        <v>1896</v>
      </c>
      <c r="U1146" s="4">
        <v>45805.787303240744</v>
      </c>
      <c r="V1146" t="str">
        <f>IFERROR(VLOOKUP(B1146,#REF!,1,0),"")</f>
        <v/>
      </c>
      <c r="W1146" t="str" cm="1">
        <f t="array" ref="W1146">IFERROR(_xlfn.IFS(AND(V1146="",X1146&lt;&gt;"王园园组",X1146&lt;&gt;"other"),K1146,AND(V1146="",X1146="王园园组"),G1146),"other")</f>
        <v>other</v>
      </c>
      <c r="X1146" t="str" cm="1">
        <f t="array" ref="X1146">IFERROR(_xlfn.IFS(AND(V1146="",IFERROR(VLOOKUP(N1146,#REF!,1,0),1)&lt;&gt;1),N1146,AND(V1146="",I1146="王园园组"),"王园园组"),"other")</f>
        <v>other</v>
      </c>
      <c r="Y1146">
        <f>IFERROR(_xlfn.XLOOKUP(MID(T1146, FIND("#", SUBSTITUTE(T1146, "-", "#", LEN(T1146) - LEN(SUBSTITUTE(T1146, "-", "")))) + 1, LEN(T1146)),#REF!,#REF!),0)</f>
        <v>0</v>
      </c>
      <c r="Z1146">
        <f>MONTH(续费明细实时[[#This Row],[success_time]])</f>
        <v>5</v>
      </c>
      <c r="AA1146" s="8" t="e">
        <f>VLOOKUP(续费明细实时[[#This Row],[parent_user_id]],#REF!,27,0)</f>
        <v>#REF!</v>
      </c>
    </row>
    <row r="1147" spans="1:27">
      <c r="A1147" s="1">
        <v>45805</v>
      </c>
      <c r="B1147" t="s">
        <v>29891</v>
      </c>
      <c r="C1147" t="s">
        <v>29892</v>
      </c>
      <c r="D1147" t="s">
        <v>558</v>
      </c>
      <c r="E1147" t="s">
        <v>1882</v>
      </c>
      <c r="F1147">
        <v>36</v>
      </c>
      <c r="G1147" t="s">
        <v>2226</v>
      </c>
      <c r="H1147" t="s">
        <v>409</v>
      </c>
      <c r="I1147" t="s">
        <v>411</v>
      </c>
      <c r="J1147">
        <v>4966</v>
      </c>
      <c r="K1147" t="s">
        <v>452</v>
      </c>
      <c r="L1147" t="s">
        <v>549</v>
      </c>
      <c r="M1147" t="s">
        <v>559</v>
      </c>
      <c r="N1147" t="s">
        <v>504</v>
      </c>
      <c r="O1147" t="s">
        <v>325</v>
      </c>
      <c r="P1147" t="s">
        <v>1877</v>
      </c>
      <c r="Q1147" t="s">
        <v>29893</v>
      </c>
      <c r="R1147" t="s">
        <v>626</v>
      </c>
      <c r="S1147">
        <v>699.42370200000005</v>
      </c>
      <c r="T1147" t="s">
        <v>1885</v>
      </c>
      <c r="U1147" s="4">
        <v>45805.887962962966</v>
      </c>
      <c r="V1147" t="str">
        <f>IFERROR(VLOOKUP(B1147,#REF!,1,0),"")</f>
        <v/>
      </c>
      <c r="W1147" t="str" cm="1">
        <f t="array" ref="W1147">IFERROR(_xlfn.IFS(AND(V1147="",X1147&lt;&gt;"王园园组",X1147&lt;&gt;"other"),K1147,AND(V1147="",X1147="王园园组"),G1147),"other")</f>
        <v>other</v>
      </c>
      <c r="X1147" t="str" cm="1">
        <f t="array" ref="X1147">IFERROR(_xlfn.IFS(AND(V1147="",IFERROR(VLOOKUP(N1147,#REF!,1,0),1)&lt;&gt;1),N1147,AND(V1147="",I1147="王园园组"),"王园园组"),"other")</f>
        <v>other</v>
      </c>
      <c r="Y1147">
        <f>IFERROR(_xlfn.XLOOKUP(MID(T1147, FIND("#", SUBSTITUTE(T1147, "-", "#", LEN(T1147) - LEN(SUBSTITUTE(T1147, "-", "")))) + 1, LEN(T1147)),#REF!,#REF!),0)</f>
        <v>0</v>
      </c>
      <c r="Z1147">
        <f>MONTH(续费明细实时[[#This Row],[success_time]])</f>
        <v>5</v>
      </c>
      <c r="AA1147" s="8" t="e">
        <f>VLOOKUP(续费明细实时[[#This Row],[parent_user_id]],#REF!,27,0)</f>
        <v>#REF!</v>
      </c>
    </row>
    <row r="1148" spans="1:27">
      <c r="A1148" s="1">
        <v>45795</v>
      </c>
      <c r="B1148" t="s">
        <v>16991</v>
      </c>
      <c r="C1148" t="s">
        <v>16992</v>
      </c>
      <c r="D1148" t="s">
        <v>902</v>
      </c>
      <c r="E1148" t="s">
        <v>546</v>
      </c>
      <c r="F1148">
        <v>120</v>
      </c>
      <c r="G1148" t="s">
        <v>626</v>
      </c>
      <c r="H1148" t="s">
        <v>626</v>
      </c>
      <c r="I1148" t="s">
        <v>626</v>
      </c>
      <c r="J1148">
        <v>18283</v>
      </c>
      <c r="K1148" t="s">
        <v>282</v>
      </c>
      <c r="L1148" t="s">
        <v>549</v>
      </c>
      <c r="M1148" t="s">
        <v>550</v>
      </c>
      <c r="N1148" t="s">
        <v>136</v>
      </c>
      <c r="O1148" t="s">
        <v>139</v>
      </c>
      <c r="P1148" t="s">
        <v>1877</v>
      </c>
      <c r="Q1148" t="s">
        <v>16993</v>
      </c>
      <c r="R1148" t="s">
        <v>626</v>
      </c>
      <c r="S1148">
        <v>2575</v>
      </c>
      <c r="T1148" t="s">
        <v>1896</v>
      </c>
      <c r="U1148" s="4">
        <v>45795.873912037037</v>
      </c>
      <c r="V1148" t="str">
        <f>IFERROR(VLOOKUP(B1148,#REF!,1,0),"")</f>
        <v/>
      </c>
      <c r="W1148" t="str" cm="1">
        <f t="array" ref="W1148">IFERROR(_xlfn.IFS(AND(V1148="",X1148&lt;&gt;"王园园组",X1148&lt;&gt;"other"),K1148,AND(V1148="",X1148="王园园组"),G1148),"other")</f>
        <v>other</v>
      </c>
      <c r="X1148" t="str" cm="1">
        <f t="array" ref="X1148">IFERROR(_xlfn.IFS(AND(V1148="",IFERROR(VLOOKUP(N1148,#REF!,1,0),1)&lt;&gt;1),N1148,AND(V1148="",I1148="王园园组"),"王园园组"),"other")</f>
        <v>other</v>
      </c>
      <c r="Y1148">
        <f>IFERROR(_xlfn.XLOOKUP(MID(T1148, FIND("#", SUBSTITUTE(T1148, "-", "#", LEN(T1148) - LEN(SUBSTITUTE(T1148, "-", "")))) + 1, LEN(T1148)),#REF!,#REF!),0)</f>
        <v>0</v>
      </c>
      <c r="Z1148">
        <f>MONTH(续费明细实时[[#This Row],[success_time]])</f>
        <v>5</v>
      </c>
      <c r="AA1148" s="8" t="e">
        <f>VLOOKUP(续费明细实时[[#This Row],[parent_user_id]],#REF!,27,0)</f>
        <v>#REF!</v>
      </c>
    </row>
    <row r="1149" spans="1:27">
      <c r="A1149" s="1">
        <v>45790</v>
      </c>
      <c r="B1149" t="s">
        <v>16994</v>
      </c>
      <c r="C1149" t="s">
        <v>16995</v>
      </c>
      <c r="D1149" t="s">
        <v>677</v>
      </c>
      <c r="E1149" t="s">
        <v>546</v>
      </c>
      <c r="F1149">
        <v>240</v>
      </c>
      <c r="G1149" t="s">
        <v>1994</v>
      </c>
      <c r="H1149" t="s">
        <v>559</v>
      </c>
      <c r="I1149" t="s">
        <v>1876</v>
      </c>
      <c r="J1149">
        <v>31950</v>
      </c>
      <c r="K1149" t="s">
        <v>275</v>
      </c>
      <c r="L1149" t="s">
        <v>549</v>
      </c>
      <c r="M1149" t="s">
        <v>550</v>
      </c>
      <c r="N1149" t="s">
        <v>136</v>
      </c>
      <c r="O1149" t="s">
        <v>139</v>
      </c>
      <c r="P1149" t="s">
        <v>1877</v>
      </c>
      <c r="Q1149" t="s">
        <v>16996</v>
      </c>
      <c r="R1149" t="s">
        <v>626</v>
      </c>
      <c r="S1149">
        <v>4500</v>
      </c>
      <c r="T1149" t="s">
        <v>1931</v>
      </c>
      <c r="U1149" s="4">
        <v>45790.75545138889</v>
      </c>
      <c r="V1149" t="str">
        <f>IFERROR(VLOOKUP(B1149,#REF!,1,0),"")</f>
        <v/>
      </c>
      <c r="W1149" t="str" cm="1">
        <f t="array" ref="W1149">IFERROR(_xlfn.IFS(AND(V1149="",X1149&lt;&gt;"王园园组",X1149&lt;&gt;"other"),K1149,AND(V1149="",X1149="王园园组"),G1149),"other")</f>
        <v>other</v>
      </c>
      <c r="X1149" t="str" cm="1">
        <f t="array" ref="X1149">IFERROR(_xlfn.IFS(AND(V1149="",IFERROR(VLOOKUP(N1149,#REF!,1,0),1)&lt;&gt;1),N1149,AND(V1149="",I1149="王园园组"),"王园园组"),"other")</f>
        <v>other</v>
      </c>
      <c r="Y1149">
        <f>IFERROR(_xlfn.XLOOKUP(MID(T1149, FIND("#", SUBSTITUTE(T1149, "-", "#", LEN(T1149) - LEN(SUBSTITUTE(T1149, "-", "")))) + 1, LEN(T1149)),#REF!,#REF!),0)</f>
        <v>0</v>
      </c>
      <c r="Z1149">
        <f>MONTH(续费明细实时[[#This Row],[success_time]])</f>
        <v>5</v>
      </c>
      <c r="AA1149" s="8" t="e">
        <f>VLOOKUP(续费明细实时[[#This Row],[parent_user_id]],#REF!,27,0)</f>
        <v>#REF!</v>
      </c>
    </row>
    <row r="1150" spans="1:27">
      <c r="A1150" s="1">
        <v>45799</v>
      </c>
      <c r="B1150" t="s">
        <v>17070</v>
      </c>
      <c r="C1150" t="s">
        <v>17071</v>
      </c>
      <c r="D1150" t="s">
        <v>548</v>
      </c>
      <c r="E1150" t="s">
        <v>546</v>
      </c>
      <c r="F1150">
        <v>120</v>
      </c>
      <c r="G1150" t="s">
        <v>2031</v>
      </c>
      <c r="H1150" t="s">
        <v>559</v>
      </c>
      <c r="I1150" t="s">
        <v>1876</v>
      </c>
      <c r="J1150">
        <v>17750</v>
      </c>
      <c r="K1150" t="s">
        <v>245</v>
      </c>
      <c r="L1150" t="s">
        <v>549</v>
      </c>
      <c r="M1150" t="s">
        <v>550</v>
      </c>
      <c r="N1150" t="s">
        <v>551</v>
      </c>
      <c r="O1150" t="s">
        <v>242</v>
      </c>
      <c r="P1150" t="s">
        <v>1877</v>
      </c>
      <c r="Q1150" t="s">
        <v>17072</v>
      </c>
      <c r="R1150" t="s">
        <v>626</v>
      </c>
      <c r="S1150">
        <v>2500</v>
      </c>
      <c r="T1150" t="s">
        <v>1896</v>
      </c>
      <c r="U1150" s="4">
        <v>45799.446261574078</v>
      </c>
      <c r="V1150" t="str">
        <f>IFERROR(VLOOKUP(B1150,#REF!,1,0),"")</f>
        <v/>
      </c>
      <c r="W1150" t="str" cm="1">
        <f t="array" ref="W1150">IFERROR(_xlfn.IFS(AND(V1150="",X1150&lt;&gt;"王园园组",X1150&lt;&gt;"other"),K1150,AND(V1150="",X1150="王园园组"),G1150),"other")</f>
        <v>other</v>
      </c>
      <c r="X1150" t="str" cm="1">
        <f t="array" ref="X1150">IFERROR(_xlfn.IFS(AND(V1150="",IFERROR(VLOOKUP(N1150,#REF!,1,0),1)&lt;&gt;1),N1150,AND(V1150="",I1150="王园园组"),"王园园组"),"other")</f>
        <v>other</v>
      </c>
      <c r="Y1150">
        <f>IFERROR(_xlfn.XLOOKUP(MID(T1150, FIND("#", SUBSTITUTE(T1150, "-", "#", LEN(T1150) - LEN(SUBSTITUTE(T1150, "-", "")))) + 1, LEN(T1150)),#REF!,#REF!),0)</f>
        <v>0</v>
      </c>
      <c r="Z1150">
        <f>MONTH(续费明细实时[[#This Row],[success_time]])</f>
        <v>5</v>
      </c>
      <c r="AA1150" s="8" t="e">
        <f>VLOOKUP(续费明细实时[[#This Row],[parent_user_id]],#REF!,27,0)</f>
        <v>#REF!</v>
      </c>
    </row>
    <row r="1151" spans="1:27">
      <c r="A1151" s="1">
        <v>45792</v>
      </c>
      <c r="B1151" t="s">
        <v>16988</v>
      </c>
      <c r="C1151" t="s">
        <v>16989</v>
      </c>
      <c r="D1151" t="s">
        <v>896</v>
      </c>
      <c r="E1151" t="s">
        <v>546</v>
      </c>
      <c r="F1151">
        <v>60</v>
      </c>
      <c r="G1151" t="s">
        <v>2178</v>
      </c>
      <c r="H1151" t="s">
        <v>559</v>
      </c>
      <c r="I1151" t="s">
        <v>1876</v>
      </c>
      <c r="J1151">
        <v>10970</v>
      </c>
      <c r="K1151" t="s">
        <v>298</v>
      </c>
      <c r="L1151" t="s">
        <v>549</v>
      </c>
      <c r="M1151" t="s">
        <v>550</v>
      </c>
      <c r="N1151" t="s">
        <v>136</v>
      </c>
      <c r="O1151" t="s">
        <v>143</v>
      </c>
      <c r="P1151" t="s">
        <v>1877</v>
      </c>
      <c r="Q1151" t="s">
        <v>16990</v>
      </c>
      <c r="R1151" t="s">
        <v>626</v>
      </c>
      <c r="S1151">
        <v>1545</v>
      </c>
      <c r="T1151" t="s">
        <v>1891</v>
      </c>
      <c r="U1151" s="4">
        <v>45792.159247685187</v>
      </c>
      <c r="V1151" t="str">
        <f>IFERROR(VLOOKUP(B1151,#REF!,1,0),"")</f>
        <v/>
      </c>
      <c r="W1151" t="str" cm="1">
        <f t="array" ref="W1151">IFERROR(_xlfn.IFS(AND(V1151="",X1151&lt;&gt;"王园园组",X1151&lt;&gt;"other"),K1151,AND(V1151="",X1151="王园园组"),G1151),"other")</f>
        <v>other</v>
      </c>
      <c r="X1151" t="str" cm="1">
        <f t="array" ref="X1151">IFERROR(_xlfn.IFS(AND(V1151="",IFERROR(VLOOKUP(N1151,#REF!,1,0),1)&lt;&gt;1),N1151,AND(V1151="",I1151="王园园组"),"王园园组"),"other")</f>
        <v>other</v>
      </c>
      <c r="Y1151">
        <f>IFERROR(_xlfn.XLOOKUP(MID(T1151, FIND("#", SUBSTITUTE(T1151, "-", "#", LEN(T1151) - LEN(SUBSTITUTE(T1151, "-", "")))) + 1, LEN(T1151)),#REF!,#REF!),0)</f>
        <v>0</v>
      </c>
      <c r="Z1151">
        <f>MONTH(续费明细实时[[#This Row],[success_time]])</f>
        <v>5</v>
      </c>
      <c r="AA1151" s="8" t="e">
        <f>VLOOKUP(续费明细实时[[#This Row],[parent_user_id]],#REF!,27,0)</f>
        <v>#REF!</v>
      </c>
    </row>
    <row r="1152" spans="1:27">
      <c r="A1152" s="1">
        <v>45786</v>
      </c>
      <c r="B1152" t="s">
        <v>3063</v>
      </c>
      <c r="C1152" t="s">
        <v>3064</v>
      </c>
      <c r="D1152" t="s">
        <v>677</v>
      </c>
      <c r="E1152" t="s">
        <v>546</v>
      </c>
      <c r="F1152">
        <v>120</v>
      </c>
      <c r="G1152" t="s">
        <v>1990</v>
      </c>
      <c r="H1152" t="s">
        <v>559</v>
      </c>
      <c r="I1152" t="s">
        <v>1876</v>
      </c>
      <c r="J1152">
        <v>19106</v>
      </c>
      <c r="K1152" t="s">
        <v>276</v>
      </c>
      <c r="L1152" t="s">
        <v>549</v>
      </c>
      <c r="M1152" t="s">
        <v>550</v>
      </c>
      <c r="N1152" t="s">
        <v>136</v>
      </c>
      <c r="O1152" t="s">
        <v>139</v>
      </c>
      <c r="P1152" t="s">
        <v>1877</v>
      </c>
      <c r="Q1152" t="s">
        <v>3065</v>
      </c>
      <c r="R1152" t="s">
        <v>626</v>
      </c>
      <c r="S1152">
        <v>2690.9977039999999</v>
      </c>
      <c r="T1152" t="s">
        <v>1896</v>
      </c>
      <c r="U1152" s="4">
        <v>45786.375636574077</v>
      </c>
      <c r="V1152" t="str">
        <f>IFERROR(VLOOKUP(B1152,#REF!,1,0),"")</f>
        <v/>
      </c>
      <c r="W1152" t="str" cm="1">
        <f t="array" ref="W1152">IFERROR(_xlfn.IFS(AND(V1152="",X1152&lt;&gt;"王园园组",X1152&lt;&gt;"other"),K1152,AND(V1152="",X1152="王园园组"),G1152),"other")</f>
        <v>other</v>
      </c>
      <c r="X1152" t="str" cm="1">
        <f t="array" ref="X1152">IFERROR(_xlfn.IFS(AND(V1152="",IFERROR(VLOOKUP(N1152,#REF!,1,0),1)&lt;&gt;1),N1152,AND(V1152="",I1152="王园园组"),"王园园组"),"other")</f>
        <v>other</v>
      </c>
      <c r="Y1152">
        <f>IFERROR(_xlfn.XLOOKUP(MID(T1152, FIND("#", SUBSTITUTE(T1152, "-", "#", LEN(T1152) - LEN(SUBSTITUTE(T1152, "-", "")))) + 1, LEN(T1152)),#REF!,#REF!),0)</f>
        <v>0</v>
      </c>
      <c r="Z1152">
        <f>MONTH(续费明细实时[[#This Row],[success_time]])</f>
        <v>5</v>
      </c>
      <c r="AA1152" s="8" t="e">
        <f>VLOOKUP(续费明细实时[[#This Row],[parent_user_id]],#REF!,27,0)</f>
        <v>#REF!</v>
      </c>
    </row>
    <row r="1153" spans="1:27">
      <c r="A1153" s="1">
        <v>45799</v>
      </c>
      <c r="B1153" t="s">
        <v>17151</v>
      </c>
      <c r="C1153" t="s">
        <v>17152</v>
      </c>
      <c r="D1153" t="s">
        <v>548</v>
      </c>
      <c r="E1153" t="s">
        <v>546</v>
      </c>
      <c r="F1153">
        <v>120</v>
      </c>
      <c r="G1153" t="s">
        <v>1909</v>
      </c>
      <c r="H1153" t="s">
        <v>559</v>
      </c>
      <c r="I1153" t="s">
        <v>1876</v>
      </c>
      <c r="J1153">
        <v>17750</v>
      </c>
      <c r="K1153" t="s">
        <v>317</v>
      </c>
      <c r="L1153" t="s">
        <v>549</v>
      </c>
      <c r="M1153" t="s">
        <v>550</v>
      </c>
      <c r="N1153" t="s">
        <v>616</v>
      </c>
      <c r="O1153" t="s">
        <v>314</v>
      </c>
      <c r="P1153" t="s">
        <v>1877</v>
      </c>
      <c r="Q1153" t="s">
        <v>17153</v>
      </c>
      <c r="R1153" t="s">
        <v>626</v>
      </c>
      <c r="S1153">
        <v>2500</v>
      </c>
      <c r="T1153" t="s">
        <v>1896</v>
      </c>
      <c r="U1153" s="4">
        <v>45799.850231481483</v>
      </c>
      <c r="V1153" t="str">
        <f>IFERROR(VLOOKUP(B1153,#REF!,1,0),"")</f>
        <v/>
      </c>
      <c r="W1153" t="str" cm="1">
        <f t="array" ref="W1153">IFERROR(_xlfn.IFS(AND(V1153="",X1153&lt;&gt;"王园园组",X1153&lt;&gt;"other"),K1153,AND(V1153="",X1153="王园园组"),G1153),"other")</f>
        <v>other</v>
      </c>
      <c r="X1153" t="str" cm="1">
        <f t="array" ref="X1153">IFERROR(_xlfn.IFS(AND(V1153="",IFERROR(VLOOKUP(N1153,#REF!,1,0),1)&lt;&gt;1),N1153,AND(V1153="",I1153="王园园组"),"王园园组"),"other")</f>
        <v>other</v>
      </c>
      <c r="Y1153">
        <f>IFERROR(_xlfn.XLOOKUP(MID(T1153, FIND("#", SUBSTITUTE(T1153, "-", "#", LEN(T1153) - LEN(SUBSTITUTE(T1153, "-", "")))) + 1, LEN(T1153)),#REF!,#REF!),0)</f>
        <v>0</v>
      </c>
      <c r="Z1153">
        <f>MONTH(续费明细实时[[#This Row],[success_time]])</f>
        <v>5</v>
      </c>
      <c r="AA1153" s="8" t="e">
        <f>VLOOKUP(续费明细实时[[#This Row],[parent_user_id]],#REF!,27,0)</f>
        <v>#REF!</v>
      </c>
    </row>
    <row r="1154" spans="1:27">
      <c r="A1154" s="1">
        <v>45806</v>
      </c>
      <c r="B1154" t="s">
        <v>29894</v>
      </c>
      <c r="C1154" t="s">
        <v>29895</v>
      </c>
      <c r="D1154" t="s">
        <v>548</v>
      </c>
      <c r="E1154" t="s">
        <v>546</v>
      </c>
      <c r="F1154">
        <v>120</v>
      </c>
      <c r="G1154" t="s">
        <v>2071</v>
      </c>
      <c r="H1154" t="s">
        <v>559</v>
      </c>
      <c r="I1154" t="s">
        <v>1876</v>
      </c>
      <c r="J1154">
        <v>17750</v>
      </c>
      <c r="K1154" t="s">
        <v>258</v>
      </c>
      <c r="L1154" t="s">
        <v>549</v>
      </c>
      <c r="M1154" t="s">
        <v>550</v>
      </c>
      <c r="N1154" t="s">
        <v>136</v>
      </c>
      <c r="O1154" t="s">
        <v>147</v>
      </c>
      <c r="P1154" t="s">
        <v>1877</v>
      </c>
      <c r="Q1154" t="s">
        <v>29896</v>
      </c>
      <c r="R1154" t="s">
        <v>626</v>
      </c>
      <c r="S1154">
        <v>2500</v>
      </c>
      <c r="T1154" t="s">
        <v>1896</v>
      </c>
      <c r="U1154" s="4">
        <v>45806.393854166665</v>
      </c>
      <c r="V1154" t="str">
        <f>IFERROR(VLOOKUP(B1154,#REF!,1,0),"")</f>
        <v/>
      </c>
      <c r="W1154" t="str" cm="1">
        <f t="array" ref="W1154">IFERROR(_xlfn.IFS(AND(V1154="",X1154&lt;&gt;"王园园组",X1154&lt;&gt;"other"),K1154,AND(V1154="",X1154="王园园组"),G1154),"other")</f>
        <v>other</v>
      </c>
      <c r="X1154" t="str" cm="1">
        <f t="array" ref="X1154">IFERROR(_xlfn.IFS(AND(V1154="",IFERROR(VLOOKUP(N1154,#REF!,1,0),1)&lt;&gt;1),N1154,AND(V1154="",I1154="王园园组"),"王园园组"),"other")</f>
        <v>other</v>
      </c>
      <c r="Y1154">
        <f>IFERROR(_xlfn.XLOOKUP(MID(T1154, FIND("#", SUBSTITUTE(T1154, "-", "#", LEN(T1154) - LEN(SUBSTITUTE(T1154, "-", "")))) + 1, LEN(T1154)),#REF!,#REF!),0)</f>
        <v>0</v>
      </c>
      <c r="Z1154">
        <f>MONTH(续费明细实时[[#This Row],[success_time]])</f>
        <v>5</v>
      </c>
      <c r="AA1154" s="8" t="e">
        <f>VLOOKUP(续费明细实时[[#This Row],[parent_user_id]],#REF!,27,0)</f>
        <v>#REF!</v>
      </c>
    </row>
    <row r="1155" spans="1:27">
      <c r="A1155" s="1">
        <v>45797</v>
      </c>
      <c r="B1155" t="s">
        <v>17073</v>
      </c>
      <c r="C1155" t="s">
        <v>17074</v>
      </c>
      <c r="D1155" t="s">
        <v>558</v>
      </c>
      <c r="E1155" t="s">
        <v>546</v>
      </c>
      <c r="F1155">
        <v>120</v>
      </c>
      <c r="G1155" t="s">
        <v>331</v>
      </c>
      <c r="H1155" t="s">
        <v>559</v>
      </c>
      <c r="I1155" t="s">
        <v>504</v>
      </c>
      <c r="J1155">
        <v>19718</v>
      </c>
      <c r="K1155" t="s">
        <v>331</v>
      </c>
      <c r="L1155" t="s">
        <v>549</v>
      </c>
      <c r="M1155" t="s">
        <v>559</v>
      </c>
      <c r="N1155" t="s">
        <v>504</v>
      </c>
      <c r="O1155" t="s">
        <v>325</v>
      </c>
      <c r="P1155" t="s">
        <v>1877</v>
      </c>
      <c r="Q1155" t="s">
        <v>17075</v>
      </c>
      <c r="R1155" t="s">
        <v>626</v>
      </c>
      <c r="S1155">
        <v>2777.1235230000002</v>
      </c>
      <c r="T1155" t="s">
        <v>1896</v>
      </c>
      <c r="U1155" s="4">
        <v>45797.728182870371</v>
      </c>
      <c r="V1155" t="str">
        <f>IFERROR(VLOOKUP(B1155,#REF!,1,0),"")</f>
        <v/>
      </c>
      <c r="W1155" t="str" cm="1">
        <f t="array" ref="W1155">IFERROR(_xlfn.IFS(AND(V1155="",X1155&lt;&gt;"王园园组",X1155&lt;&gt;"other"),K1155,AND(V1155="",X1155="王园园组"),G1155),"other")</f>
        <v>other</v>
      </c>
      <c r="X1155" t="str" cm="1">
        <f t="array" ref="X1155">IFERROR(_xlfn.IFS(AND(V1155="",IFERROR(VLOOKUP(N1155,#REF!,1,0),1)&lt;&gt;1),N1155,AND(V1155="",I1155="王园园组"),"王园园组"),"other")</f>
        <v>other</v>
      </c>
      <c r="Y1155">
        <f>IFERROR(_xlfn.XLOOKUP(MID(T1155, FIND("#", SUBSTITUTE(T1155, "-", "#", LEN(T1155) - LEN(SUBSTITUTE(T1155, "-", "")))) + 1, LEN(T1155)),#REF!,#REF!),0)</f>
        <v>0</v>
      </c>
      <c r="Z1155">
        <f>MONTH(续费明细实时[[#This Row],[success_time]])</f>
        <v>5</v>
      </c>
      <c r="AA1155" s="8" t="e">
        <f>VLOOKUP(续费明细实时[[#This Row],[parent_user_id]],#REF!,27,0)</f>
        <v>#REF!</v>
      </c>
    </row>
    <row r="1156" spans="1:27">
      <c r="A1156" s="1">
        <v>45796</v>
      </c>
      <c r="B1156" t="s">
        <v>17148</v>
      </c>
      <c r="C1156" t="s">
        <v>17149</v>
      </c>
      <c r="D1156" t="s">
        <v>548</v>
      </c>
      <c r="E1156" t="s">
        <v>546</v>
      </c>
      <c r="F1156">
        <v>60</v>
      </c>
      <c r="G1156" t="s">
        <v>2031</v>
      </c>
      <c r="H1156" t="s">
        <v>559</v>
      </c>
      <c r="I1156" t="s">
        <v>1876</v>
      </c>
      <c r="J1156">
        <v>10650</v>
      </c>
      <c r="K1156" t="s">
        <v>260</v>
      </c>
      <c r="L1156" t="s">
        <v>549</v>
      </c>
      <c r="M1156" t="s">
        <v>550</v>
      </c>
      <c r="N1156" t="s">
        <v>136</v>
      </c>
      <c r="O1156" t="s">
        <v>147</v>
      </c>
      <c r="P1156" t="s">
        <v>1877</v>
      </c>
      <c r="Q1156" t="s">
        <v>17150</v>
      </c>
      <c r="R1156" t="s">
        <v>626</v>
      </c>
      <c r="S1156">
        <v>1500</v>
      </c>
      <c r="T1156" t="s">
        <v>1891</v>
      </c>
      <c r="U1156" s="4">
        <v>45796.277233796296</v>
      </c>
      <c r="V1156" t="str">
        <f>IFERROR(VLOOKUP(B1156,#REF!,1,0),"")</f>
        <v/>
      </c>
      <c r="W1156" t="str" cm="1">
        <f t="array" ref="W1156">IFERROR(_xlfn.IFS(AND(V1156="",X1156&lt;&gt;"王园园组",X1156&lt;&gt;"other"),K1156,AND(V1156="",X1156="王园园组"),G1156),"other")</f>
        <v>other</v>
      </c>
      <c r="X1156" t="str" cm="1">
        <f t="array" ref="X1156">IFERROR(_xlfn.IFS(AND(V1156="",IFERROR(VLOOKUP(N1156,#REF!,1,0),1)&lt;&gt;1),N1156,AND(V1156="",I1156="王园园组"),"王园园组"),"other")</f>
        <v>other</v>
      </c>
      <c r="Y1156">
        <f>IFERROR(_xlfn.XLOOKUP(MID(T1156, FIND("#", SUBSTITUTE(T1156, "-", "#", LEN(T1156) - LEN(SUBSTITUTE(T1156, "-", "")))) + 1, LEN(T1156)),#REF!,#REF!),0)</f>
        <v>0</v>
      </c>
      <c r="Z1156">
        <f>MONTH(续费明细实时[[#This Row],[success_time]])</f>
        <v>5</v>
      </c>
      <c r="AA1156" s="8" t="e">
        <f>VLOOKUP(续费明细实时[[#This Row],[parent_user_id]],#REF!,27,0)</f>
        <v>#REF!</v>
      </c>
    </row>
    <row r="1157" spans="1:27">
      <c r="A1157" s="1">
        <v>45790</v>
      </c>
      <c r="B1157" t="s">
        <v>12460</v>
      </c>
      <c r="C1157" t="s">
        <v>12461</v>
      </c>
      <c r="D1157" t="s">
        <v>548</v>
      </c>
      <c r="E1157" t="s">
        <v>546</v>
      </c>
      <c r="F1157">
        <v>60</v>
      </c>
      <c r="G1157" t="s">
        <v>13037</v>
      </c>
      <c r="H1157" t="s">
        <v>559</v>
      </c>
      <c r="I1157" t="s">
        <v>1876</v>
      </c>
      <c r="J1157">
        <v>10650</v>
      </c>
      <c r="K1157" t="s">
        <v>215</v>
      </c>
      <c r="L1157" t="s">
        <v>549</v>
      </c>
      <c r="M1157" t="s">
        <v>550</v>
      </c>
      <c r="N1157" t="s">
        <v>551</v>
      </c>
      <c r="O1157" t="s">
        <v>145</v>
      </c>
      <c r="P1157" t="s">
        <v>1877</v>
      </c>
      <c r="Q1157" t="s">
        <v>12462</v>
      </c>
      <c r="R1157" t="s">
        <v>626</v>
      </c>
      <c r="S1157">
        <v>1500</v>
      </c>
      <c r="T1157" t="s">
        <v>1891</v>
      </c>
      <c r="U1157" s="4">
        <v>45790.4371875</v>
      </c>
      <c r="V1157" t="str">
        <f>IFERROR(VLOOKUP(B1157,#REF!,1,0),"")</f>
        <v/>
      </c>
      <c r="W1157" t="str" cm="1">
        <f t="array" ref="W1157">IFERROR(_xlfn.IFS(AND(V1157="",X1157&lt;&gt;"王园园组",X1157&lt;&gt;"other"),K1157,AND(V1157="",X1157="王园园组"),G1157),"other")</f>
        <v>other</v>
      </c>
      <c r="X1157" t="str" cm="1">
        <f t="array" ref="X1157">IFERROR(_xlfn.IFS(AND(V1157="",IFERROR(VLOOKUP(N1157,#REF!,1,0),1)&lt;&gt;1),N1157,AND(V1157="",I1157="王园园组"),"王园园组"),"other")</f>
        <v>other</v>
      </c>
      <c r="Y1157">
        <f>IFERROR(_xlfn.XLOOKUP(MID(T1157, FIND("#", SUBSTITUTE(T1157, "-", "#", LEN(T1157) - LEN(SUBSTITUTE(T1157, "-", "")))) + 1, LEN(T1157)),#REF!,#REF!),0)</f>
        <v>0</v>
      </c>
      <c r="Z1157">
        <f>MONTH(续费明细实时[[#This Row],[success_time]])</f>
        <v>5</v>
      </c>
      <c r="AA1157" s="8" t="e">
        <f>VLOOKUP(续费明细实时[[#This Row],[parent_user_id]],#REF!,27,0)</f>
        <v>#REF!</v>
      </c>
    </row>
    <row r="1158" spans="1:27">
      <c r="A1158" s="1">
        <v>45791</v>
      </c>
      <c r="B1158" t="s">
        <v>17157</v>
      </c>
      <c r="C1158" t="s">
        <v>17158</v>
      </c>
      <c r="D1158" t="s">
        <v>548</v>
      </c>
      <c r="E1158" t="s">
        <v>546</v>
      </c>
      <c r="F1158">
        <v>120</v>
      </c>
      <c r="G1158" t="s">
        <v>2056</v>
      </c>
      <c r="H1158" t="s">
        <v>559</v>
      </c>
      <c r="I1158" t="s">
        <v>1876</v>
      </c>
      <c r="J1158">
        <v>17750</v>
      </c>
      <c r="K1158" t="s">
        <v>255</v>
      </c>
      <c r="L1158" t="s">
        <v>549</v>
      </c>
      <c r="M1158" t="s">
        <v>550</v>
      </c>
      <c r="N1158" t="s">
        <v>136</v>
      </c>
      <c r="O1158" t="s">
        <v>147</v>
      </c>
      <c r="P1158" t="s">
        <v>1877</v>
      </c>
      <c r="Q1158" t="s">
        <v>17159</v>
      </c>
      <c r="R1158" t="s">
        <v>626</v>
      </c>
      <c r="S1158">
        <v>2500</v>
      </c>
      <c r="T1158" t="s">
        <v>1896</v>
      </c>
      <c r="U1158" s="4">
        <v>45791.499606481484</v>
      </c>
      <c r="V1158" t="str">
        <f>IFERROR(VLOOKUP(B1158,#REF!,1,0),"")</f>
        <v/>
      </c>
      <c r="W1158" t="str" cm="1">
        <f t="array" ref="W1158">IFERROR(_xlfn.IFS(AND(V1158="",X1158&lt;&gt;"王园园组",X1158&lt;&gt;"other"),K1158,AND(V1158="",X1158="王园园组"),G1158),"other")</f>
        <v>other</v>
      </c>
      <c r="X1158" t="str" cm="1">
        <f t="array" ref="X1158">IFERROR(_xlfn.IFS(AND(V1158="",IFERROR(VLOOKUP(N1158,#REF!,1,0),1)&lt;&gt;1),N1158,AND(V1158="",I1158="王园园组"),"王园园组"),"other")</f>
        <v>other</v>
      </c>
      <c r="Y1158">
        <f>IFERROR(_xlfn.XLOOKUP(MID(T1158, FIND("#", SUBSTITUTE(T1158, "-", "#", LEN(T1158) - LEN(SUBSTITUTE(T1158, "-", "")))) + 1, LEN(T1158)),#REF!,#REF!),0)</f>
        <v>0</v>
      </c>
      <c r="Z1158">
        <f>MONTH(续费明细实时[[#This Row],[success_time]])</f>
        <v>5</v>
      </c>
      <c r="AA1158" s="8" t="e">
        <f>VLOOKUP(续费明细实时[[#This Row],[parent_user_id]],#REF!,27,0)</f>
        <v>#REF!</v>
      </c>
    </row>
    <row r="1159" spans="1:27" hidden="1">
      <c r="A1159" s="1">
        <v>45804</v>
      </c>
      <c r="B1159" t="s">
        <v>29897</v>
      </c>
      <c r="C1159" t="s">
        <v>29898</v>
      </c>
      <c r="D1159" t="s">
        <v>648</v>
      </c>
      <c r="E1159" t="s">
        <v>546</v>
      </c>
      <c r="F1159">
        <v>36</v>
      </c>
      <c r="G1159" t="s">
        <v>2900</v>
      </c>
      <c r="H1159" t="s">
        <v>806</v>
      </c>
      <c r="I1159" t="s">
        <v>626</v>
      </c>
      <c r="J1159">
        <v>8192</v>
      </c>
      <c r="K1159" t="s">
        <v>29899</v>
      </c>
      <c r="L1159" t="s">
        <v>2520</v>
      </c>
      <c r="M1159" t="s">
        <v>2520</v>
      </c>
      <c r="N1159" t="s">
        <v>409</v>
      </c>
      <c r="O1159" t="s">
        <v>649</v>
      </c>
      <c r="P1159" t="s">
        <v>1877</v>
      </c>
      <c r="Q1159" t="s">
        <v>29900</v>
      </c>
      <c r="R1159" t="s">
        <v>626</v>
      </c>
      <c r="S1159">
        <v>1153.746537</v>
      </c>
      <c r="T1159" t="s">
        <v>557</v>
      </c>
      <c r="U1159" s="4">
        <v>45804.573738425926</v>
      </c>
      <c r="V1159" t="str">
        <f>IFERROR(VLOOKUP(B1159,#REF!,1,0),"")</f>
        <v/>
      </c>
      <c r="W1159" t="str" cm="1">
        <f t="array" ref="W1159">IFERROR(_xlfn.IFS(AND(V1159="",X1159&lt;&gt;"王园园组",X1159&lt;&gt;"other"),K1159,AND(V1159="",X1159="王园园组"),G1159),"other")</f>
        <v>other</v>
      </c>
      <c r="X1159" t="str" cm="1">
        <f t="array" ref="X1159">IFERROR(_xlfn.IFS(AND(V1159="",IFERROR(VLOOKUP(N1159,#REF!,1,0),1)&lt;&gt;1),N1159,AND(V1159="",I1159="王园园组"),"王园园组"),"other")</f>
        <v>other</v>
      </c>
      <c r="Y1159">
        <f>IFERROR(_xlfn.XLOOKUP(MID(T1159, FIND("#", SUBSTITUTE(T1159, "-", "#", LEN(T1159) - LEN(SUBSTITUTE(T1159, "-", "")))) + 1, LEN(T1159)),#REF!,#REF!),0)</f>
        <v>0</v>
      </c>
      <c r="Z1159">
        <f>MONTH(续费明细实时[[#This Row],[success_time]])</f>
        <v>5</v>
      </c>
      <c r="AA1159" s="8" t="e">
        <f>VLOOKUP(续费明细实时[[#This Row],[parent_user_id]],#REF!,27,0)</f>
        <v>#REF!</v>
      </c>
    </row>
    <row r="1160" spans="1:27">
      <c r="A1160" s="1">
        <v>45799</v>
      </c>
      <c r="B1160" t="s">
        <v>17221</v>
      </c>
      <c r="C1160" t="s">
        <v>17222</v>
      </c>
      <c r="D1160" t="s">
        <v>548</v>
      </c>
      <c r="E1160" t="s">
        <v>546</v>
      </c>
      <c r="F1160">
        <v>240</v>
      </c>
      <c r="G1160" t="s">
        <v>2056</v>
      </c>
      <c r="H1160" t="s">
        <v>559</v>
      </c>
      <c r="I1160" t="s">
        <v>1876</v>
      </c>
      <c r="J1160">
        <v>31950</v>
      </c>
      <c r="K1160" t="s">
        <v>254</v>
      </c>
      <c r="L1160" t="s">
        <v>549</v>
      </c>
      <c r="M1160" t="s">
        <v>550</v>
      </c>
      <c r="N1160" t="s">
        <v>136</v>
      </c>
      <c r="O1160" t="s">
        <v>147</v>
      </c>
      <c r="P1160" t="s">
        <v>1877</v>
      </c>
      <c r="Q1160" t="s">
        <v>17223</v>
      </c>
      <c r="R1160" t="s">
        <v>626</v>
      </c>
      <c r="S1160">
        <v>4500</v>
      </c>
      <c r="T1160" t="s">
        <v>1931</v>
      </c>
      <c r="U1160" s="4">
        <v>45799.880381944444</v>
      </c>
      <c r="V1160" t="str">
        <f>IFERROR(VLOOKUP(B1160,#REF!,1,0),"")</f>
        <v/>
      </c>
      <c r="W1160" t="str" cm="1">
        <f t="array" ref="W1160">IFERROR(_xlfn.IFS(AND(V1160="",X1160&lt;&gt;"王园园组",X1160&lt;&gt;"other"),K1160,AND(V1160="",X1160="王园园组"),G1160),"other")</f>
        <v>other</v>
      </c>
      <c r="X1160" t="str" cm="1">
        <f t="array" ref="X1160">IFERROR(_xlfn.IFS(AND(V1160="",IFERROR(VLOOKUP(N1160,#REF!,1,0),1)&lt;&gt;1),N1160,AND(V1160="",I1160="王园园组"),"王园园组"),"other")</f>
        <v>other</v>
      </c>
      <c r="Y1160">
        <f>IFERROR(_xlfn.XLOOKUP(MID(T1160, FIND("#", SUBSTITUTE(T1160, "-", "#", LEN(T1160) - LEN(SUBSTITUTE(T1160, "-", "")))) + 1, LEN(T1160)),#REF!,#REF!),0)</f>
        <v>0</v>
      </c>
      <c r="Z1160">
        <f>MONTH(续费明细实时[[#This Row],[success_time]])</f>
        <v>5</v>
      </c>
      <c r="AA1160" s="8" t="e">
        <f>VLOOKUP(续费明细实时[[#This Row],[parent_user_id]],#REF!,27,0)</f>
        <v>#REF!</v>
      </c>
    </row>
    <row r="1161" spans="1:27">
      <c r="A1161" s="1">
        <v>45789</v>
      </c>
      <c r="B1161" t="s">
        <v>10978</v>
      </c>
      <c r="C1161" t="s">
        <v>10979</v>
      </c>
      <c r="D1161" t="s">
        <v>1314</v>
      </c>
      <c r="E1161" t="s">
        <v>546</v>
      </c>
      <c r="F1161">
        <v>120</v>
      </c>
      <c r="G1161" t="s">
        <v>1969</v>
      </c>
      <c r="H1161" t="s">
        <v>559</v>
      </c>
      <c r="I1161" t="s">
        <v>1876</v>
      </c>
      <c r="J1161">
        <v>17750</v>
      </c>
      <c r="K1161" t="s">
        <v>254</v>
      </c>
      <c r="L1161" t="s">
        <v>549</v>
      </c>
      <c r="M1161" t="s">
        <v>550</v>
      </c>
      <c r="N1161" t="s">
        <v>136</v>
      </c>
      <c r="O1161" t="s">
        <v>147</v>
      </c>
      <c r="P1161" t="s">
        <v>1877</v>
      </c>
      <c r="Q1161" t="s">
        <v>10980</v>
      </c>
      <c r="R1161" t="s">
        <v>626</v>
      </c>
      <c r="S1161">
        <v>2500</v>
      </c>
      <c r="T1161" t="s">
        <v>1896</v>
      </c>
      <c r="U1161" s="4">
        <v>45789.602210648147</v>
      </c>
      <c r="V1161" t="str">
        <f>IFERROR(VLOOKUP(B1161,#REF!,1,0),"")</f>
        <v/>
      </c>
      <c r="W1161" t="str" cm="1">
        <f t="array" ref="W1161">IFERROR(_xlfn.IFS(AND(V1161="",X1161&lt;&gt;"王园园组",X1161&lt;&gt;"other"),K1161,AND(V1161="",X1161="王园园组"),G1161),"other")</f>
        <v>other</v>
      </c>
      <c r="X1161" t="str" cm="1">
        <f t="array" ref="X1161">IFERROR(_xlfn.IFS(AND(V1161="",IFERROR(VLOOKUP(N1161,#REF!,1,0),1)&lt;&gt;1),N1161,AND(V1161="",I1161="王园园组"),"王园园组"),"other")</f>
        <v>other</v>
      </c>
      <c r="Y1161">
        <f>IFERROR(_xlfn.XLOOKUP(MID(T1161, FIND("#", SUBSTITUTE(T1161, "-", "#", LEN(T1161) - LEN(SUBSTITUTE(T1161, "-", "")))) + 1, LEN(T1161)),#REF!,#REF!),0)</f>
        <v>0</v>
      </c>
      <c r="Z1161">
        <f>MONTH(续费明细实时[[#This Row],[success_time]])</f>
        <v>5</v>
      </c>
      <c r="AA1161" s="8" t="e">
        <f>VLOOKUP(续费明细实时[[#This Row],[parent_user_id]],#REF!,27,0)</f>
        <v>#REF!</v>
      </c>
    </row>
    <row r="1162" spans="1:27">
      <c r="A1162" s="1">
        <v>45805</v>
      </c>
      <c r="B1162" t="s">
        <v>29901</v>
      </c>
      <c r="C1162" t="s">
        <v>29902</v>
      </c>
      <c r="D1162" t="s">
        <v>558</v>
      </c>
      <c r="E1162" t="s">
        <v>546</v>
      </c>
      <c r="F1162">
        <v>240</v>
      </c>
      <c r="G1162" t="s">
        <v>626</v>
      </c>
      <c r="H1162" t="s">
        <v>626</v>
      </c>
      <c r="I1162" t="s">
        <v>626</v>
      </c>
      <c r="J1162">
        <v>32561</v>
      </c>
      <c r="K1162" t="s">
        <v>286</v>
      </c>
      <c r="L1162" t="s">
        <v>549</v>
      </c>
      <c r="M1162" t="s">
        <v>550</v>
      </c>
      <c r="N1162" t="s">
        <v>136</v>
      </c>
      <c r="O1162" t="s">
        <v>283</v>
      </c>
      <c r="P1162" t="s">
        <v>1877</v>
      </c>
      <c r="Q1162" t="s">
        <v>29903</v>
      </c>
      <c r="R1162" t="s">
        <v>626</v>
      </c>
      <c r="S1162">
        <v>4586.0755419999996</v>
      </c>
      <c r="T1162" t="s">
        <v>1931</v>
      </c>
      <c r="U1162" s="4">
        <v>45805.82199074074</v>
      </c>
      <c r="V1162" t="str">
        <f>IFERROR(VLOOKUP(B1162,#REF!,1,0),"")</f>
        <v/>
      </c>
      <c r="W1162" t="str" cm="1">
        <f t="array" ref="W1162">IFERROR(_xlfn.IFS(AND(V1162="",X1162&lt;&gt;"王园园组",X1162&lt;&gt;"other"),K1162,AND(V1162="",X1162="王园园组"),G1162),"other")</f>
        <v>other</v>
      </c>
      <c r="X1162" t="str" cm="1">
        <f t="array" ref="X1162">IFERROR(_xlfn.IFS(AND(V1162="",IFERROR(VLOOKUP(N1162,#REF!,1,0),1)&lt;&gt;1),N1162,AND(V1162="",I1162="王园园组"),"王园园组"),"other")</f>
        <v>other</v>
      </c>
      <c r="Y1162">
        <f>IFERROR(_xlfn.XLOOKUP(MID(T1162, FIND("#", SUBSTITUTE(T1162, "-", "#", LEN(T1162) - LEN(SUBSTITUTE(T1162, "-", "")))) + 1, LEN(T1162)),#REF!,#REF!),0)</f>
        <v>0</v>
      </c>
      <c r="Z1162">
        <f>MONTH(续费明细实时[[#This Row],[success_time]])</f>
        <v>5</v>
      </c>
      <c r="AA1162" s="8" t="e">
        <f>VLOOKUP(续费明细实时[[#This Row],[parent_user_id]],#REF!,27,0)</f>
        <v>#REF!</v>
      </c>
    </row>
    <row r="1163" spans="1:27">
      <c r="A1163" s="1">
        <v>45789</v>
      </c>
      <c r="B1163" t="s">
        <v>11035</v>
      </c>
      <c r="C1163" t="s">
        <v>11036</v>
      </c>
      <c r="D1163" t="s">
        <v>610</v>
      </c>
      <c r="E1163" t="s">
        <v>546</v>
      </c>
      <c r="F1163">
        <v>120</v>
      </c>
      <c r="G1163" t="s">
        <v>1875</v>
      </c>
      <c r="H1163" t="s">
        <v>559</v>
      </c>
      <c r="I1163" t="s">
        <v>1876</v>
      </c>
      <c r="J1163">
        <v>17750</v>
      </c>
      <c r="K1163" t="s">
        <v>310</v>
      </c>
      <c r="L1163" t="s">
        <v>549</v>
      </c>
      <c r="M1163" t="s">
        <v>550</v>
      </c>
      <c r="N1163" t="s">
        <v>136</v>
      </c>
      <c r="O1163" t="s">
        <v>143</v>
      </c>
      <c r="P1163" t="s">
        <v>1877</v>
      </c>
      <c r="Q1163" t="s">
        <v>11037</v>
      </c>
      <c r="R1163" t="s">
        <v>626</v>
      </c>
      <c r="S1163">
        <v>2500</v>
      </c>
      <c r="T1163" t="s">
        <v>1896</v>
      </c>
      <c r="U1163" s="4">
        <v>45789.757708333331</v>
      </c>
      <c r="V1163" t="str">
        <f>IFERROR(VLOOKUP(B1163,#REF!,1,0),"")</f>
        <v/>
      </c>
      <c r="W1163" t="str" cm="1">
        <f t="array" ref="W1163">IFERROR(_xlfn.IFS(AND(V1163="",X1163&lt;&gt;"王园园组",X1163&lt;&gt;"other"),K1163,AND(V1163="",X1163="王园园组"),G1163),"other")</f>
        <v>other</v>
      </c>
      <c r="X1163" t="str" cm="1">
        <f t="array" ref="X1163">IFERROR(_xlfn.IFS(AND(V1163="",IFERROR(VLOOKUP(N1163,#REF!,1,0),1)&lt;&gt;1),N1163,AND(V1163="",I1163="王园园组"),"王园园组"),"other")</f>
        <v>other</v>
      </c>
      <c r="Y1163">
        <f>IFERROR(_xlfn.XLOOKUP(MID(T1163, FIND("#", SUBSTITUTE(T1163, "-", "#", LEN(T1163) - LEN(SUBSTITUTE(T1163, "-", "")))) + 1, LEN(T1163)),#REF!,#REF!),0)</f>
        <v>0</v>
      </c>
      <c r="Z1163">
        <f>MONTH(续费明细实时[[#This Row],[success_time]])</f>
        <v>5</v>
      </c>
      <c r="AA1163" s="8" t="e">
        <f>VLOOKUP(续费明细实时[[#This Row],[parent_user_id]],#REF!,27,0)</f>
        <v>#REF!</v>
      </c>
    </row>
    <row r="1164" spans="1:27">
      <c r="A1164" s="1">
        <v>45782</v>
      </c>
      <c r="B1164" t="s">
        <v>2026</v>
      </c>
      <c r="C1164" t="s">
        <v>2027</v>
      </c>
      <c r="D1164" t="s">
        <v>610</v>
      </c>
      <c r="E1164" t="s">
        <v>546</v>
      </c>
      <c r="F1164">
        <v>96</v>
      </c>
      <c r="G1164" t="s">
        <v>1946</v>
      </c>
      <c r="H1164" t="s">
        <v>559</v>
      </c>
      <c r="I1164" t="s">
        <v>1876</v>
      </c>
      <c r="J1164">
        <v>21924</v>
      </c>
      <c r="K1164" t="s">
        <v>181</v>
      </c>
      <c r="L1164" t="s">
        <v>549</v>
      </c>
      <c r="M1164" t="s">
        <v>559</v>
      </c>
      <c r="N1164" t="s">
        <v>469</v>
      </c>
      <c r="O1164" t="s">
        <v>180</v>
      </c>
      <c r="P1164" t="s">
        <v>1877</v>
      </c>
      <c r="Q1164" t="s">
        <v>2028</v>
      </c>
      <c r="R1164" t="s">
        <v>626</v>
      </c>
      <c r="S1164">
        <v>3087.94</v>
      </c>
      <c r="T1164" t="s">
        <v>1926</v>
      </c>
      <c r="U1164" s="4">
        <v>45782.788553240738</v>
      </c>
      <c r="V1164" t="str">
        <f>IFERROR(VLOOKUP(B1164,#REF!,1,0),"")</f>
        <v/>
      </c>
      <c r="W1164" t="str" cm="1">
        <f t="array" ref="W1164">IFERROR(_xlfn.IFS(AND(V1164="",X1164&lt;&gt;"王园园组",X1164&lt;&gt;"other"),K1164,AND(V1164="",X1164="王园园组"),G1164),"other")</f>
        <v>other</v>
      </c>
      <c r="X1164" t="str" cm="1">
        <f t="array" ref="X1164">IFERROR(_xlfn.IFS(AND(V1164="",IFERROR(VLOOKUP(N1164,#REF!,1,0),1)&lt;&gt;1),N1164,AND(V1164="",I1164="王园园组"),"王园园组"),"other")</f>
        <v>other</v>
      </c>
      <c r="Y1164">
        <f>IFERROR(_xlfn.XLOOKUP(MID(T1164, FIND("#", SUBSTITUTE(T1164, "-", "#", LEN(T1164) - LEN(SUBSTITUTE(T1164, "-", "")))) + 1, LEN(T1164)),#REF!,#REF!),0)</f>
        <v>0</v>
      </c>
      <c r="Z1164">
        <f>MONTH(续费明细实时[[#This Row],[success_time]])</f>
        <v>5</v>
      </c>
      <c r="AA1164" s="8" t="e">
        <f>VLOOKUP(续费明细实时[[#This Row],[parent_user_id]],#REF!,27,0)</f>
        <v>#REF!</v>
      </c>
    </row>
    <row r="1165" spans="1:27">
      <c r="A1165" s="1">
        <v>45790</v>
      </c>
      <c r="B1165" t="s">
        <v>13772</v>
      </c>
      <c r="C1165" t="s">
        <v>13773</v>
      </c>
      <c r="D1165" t="s">
        <v>610</v>
      </c>
      <c r="E1165" t="s">
        <v>546</v>
      </c>
      <c r="F1165">
        <v>120</v>
      </c>
      <c r="G1165" t="s">
        <v>1875</v>
      </c>
      <c r="H1165" t="s">
        <v>559</v>
      </c>
      <c r="I1165" t="s">
        <v>1876</v>
      </c>
      <c r="J1165">
        <v>17750</v>
      </c>
      <c r="K1165" t="s">
        <v>301</v>
      </c>
      <c r="L1165" t="s">
        <v>549</v>
      </c>
      <c r="M1165" t="s">
        <v>550</v>
      </c>
      <c r="N1165" t="s">
        <v>136</v>
      </c>
      <c r="O1165" t="s">
        <v>143</v>
      </c>
      <c r="P1165" t="s">
        <v>1877</v>
      </c>
      <c r="Q1165" t="s">
        <v>13774</v>
      </c>
      <c r="R1165" t="s">
        <v>626</v>
      </c>
      <c r="S1165">
        <v>2500</v>
      </c>
      <c r="T1165" t="s">
        <v>1896</v>
      </c>
      <c r="U1165" s="4">
        <v>45790.925983796296</v>
      </c>
      <c r="V1165" t="str">
        <f>IFERROR(VLOOKUP(B1165,#REF!,1,0),"")</f>
        <v/>
      </c>
      <c r="W1165" t="str" cm="1">
        <f t="array" ref="W1165">IFERROR(_xlfn.IFS(AND(V1165="",X1165&lt;&gt;"王园园组",X1165&lt;&gt;"other"),K1165,AND(V1165="",X1165="王园园组"),G1165),"other")</f>
        <v>other</v>
      </c>
      <c r="X1165" t="str" cm="1">
        <f t="array" ref="X1165">IFERROR(_xlfn.IFS(AND(V1165="",IFERROR(VLOOKUP(N1165,#REF!,1,0),1)&lt;&gt;1),N1165,AND(V1165="",I1165="王园园组"),"王园园组"),"other")</f>
        <v>other</v>
      </c>
      <c r="Y1165">
        <f>IFERROR(_xlfn.XLOOKUP(MID(T1165, FIND("#", SUBSTITUTE(T1165, "-", "#", LEN(T1165) - LEN(SUBSTITUTE(T1165, "-", "")))) + 1, LEN(T1165)),#REF!,#REF!),0)</f>
        <v>0</v>
      </c>
      <c r="Z1165">
        <f>MONTH(续费明细实时[[#This Row],[success_time]])</f>
        <v>5</v>
      </c>
      <c r="AA1165" s="8" t="e">
        <f>VLOOKUP(续费明细实时[[#This Row],[parent_user_id]],#REF!,27,0)</f>
        <v>#REF!</v>
      </c>
    </row>
    <row r="1166" spans="1:27">
      <c r="A1166" s="1">
        <v>45803</v>
      </c>
      <c r="B1166" t="s">
        <v>29904</v>
      </c>
      <c r="C1166" t="s">
        <v>29905</v>
      </c>
      <c r="D1166" t="s">
        <v>548</v>
      </c>
      <c r="E1166" t="s">
        <v>546</v>
      </c>
      <c r="F1166">
        <v>240</v>
      </c>
      <c r="G1166" t="s">
        <v>2061</v>
      </c>
      <c r="H1166" t="s">
        <v>559</v>
      </c>
      <c r="I1166" t="s">
        <v>1876</v>
      </c>
      <c r="J1166">
        <v>31950</v>
      </c>
      <c r="K1166" t="s">
        <v>222</v>
      </c>
      <c r="L1166" t="s">
        <v>549</v>
      </c>
      <c r="M1166" t="s">
        <v>550</v>
      </c>
      <c r="N1166" t="s">
        <v>551</v>
      </c>
      <c r="O1166" t="s">
        <v>145</v>
      </c>
      <c r="P1166" t="s">
        <v>1877</v>
      </c>
      <c r="Q1166" t="s">
        <v>29906</v>
      </c>
      <c r="R1166" t="s">
        <v>626</v>
      </c>
      <c r="S1166">
        <v>4500</v>
      </c>
      <c r="T1166" t="s">
        <v>1931</v>
      </c>
      <c r="U1166" s="4">
        <v>45803.996365740742</v>
      </c>
      <c r="V1166" t="str">
        <f>IFERROR(VLOOKUP(B1166,#REF!,1,0),"")</f>
        <v/>
      </c>
      <c r="W1166" t="str" cm="1">
        <f t="array" ref="W1166">IFERROR(_xlfn.IFS(AND(V1166="",X1166&lt;&gt;"王园园组",X1166&lt;&gt;"other"),K1166,AND(V1166="",X1166="王园园组"),G1166),"other")</f>
        <v>other</v>
      </c>
      <c r="X1166" t="str" cm="1">
        <f t="array" ref="X1166">IFERROR(_xlfn.IFS(AND(V1166="",IFERROR(VLOOKUP(N1166,#REF!,1,0),1)&lt;&gt;1),N1166,AND(V1166="",I1166="王园园组"),"王园园组"),"other")</f>
        <v>other</v>
      </c>
      <c r="Y1166">
        <f>IFERROR(_xlfn.XLOOKUP(MID(T1166, FIND("#", SUBSTITUTE(T1166, "-", "#", LEN(T1166) - LEN(SUBSTITUTE(T1166, "-", "")))) + 1, LEN(T1166)),#REF!,#REF!),0)</f>
        <v>0</v>
      </c>
      <c r="Z1166">
        <f>MONTH(续费明细实时[[#This Row],[success_time]])</f>
        <v>5</v>
      </c>
      <c r="AA1166" s="8" t="e">
        <f>VLOOKUP(续费明细实时[[#This Row],[parent_user_id]],#REF!,27,0)</f>
        <v>#REF!</v>
      </c>
    </row>
    <row r="1167" spans="1:27">
      <c r="A1167" s="1">
        <v>45804</v>
      </c>
      <c r="B1167" t="s">
        <v>29907</v>
      </c>
      <c r="C1167" t="s">
        <v>29908</v>
      </c>
      <c r="D1167" t="s">
        <v>548</v>
      </c>
      <c r="E1167" t="s">
        <v>546</v>
      </c>
      <c r="F1167">
        <v>60</v>
      </c>
      <c r="G1167" t="s">
        <v>1978</v>
      </c>
      <c r="H1167" t="s">
        <v>559</v>
      </c>
      <c r="I1167" t="s">
        <v>1876</v>
      </c>
      <c r="J1167">
        <v>10650</v>
      </c>
      <c r="K1167" t="s">
        <v>244</v>
      </c>
      <c r="L1167" t="s">
        <v>549</v>
      </c>
      <c r="M1167" t="s">
        <v>550</v>
      </c>
      <c r="N1167" t="s">
        <v>551</v>
      </c>
      <c r="O1167" t="s">
        <v>242</v>
      </c>
      <c r="P1167" t="s">
        <v>1877</v>
      </c>
      <c r="Q1167" t="s">
        <v>29909</v>
      </c>
      <c r="R1167" t="s">
        <v>626</v>
      </c>
      <c r="S1167">
        <v>1500</v>
      </c>
      <c r="T1167" t="s">
        <v>1891</v>
      </c>
      <c r="U1167" s="4">
        <v>45804.254571759258</v>
      </c>
      <c r="V1167" t="str">
        <f>IFERROR(VLOOKUP(B1167,#REF!,1,0),"")</f>
        <v/>
      </c>
      <c r="W1167" t="str" cm="1">
        <f t="array" ref="W1167">IFERROR(_xlfn.IFS(AND(V1167="",X1167&lt;&gt;"王园园组",X1167&lt;&gt;"other"),K1167,AND(V1167="",X1167="王园园组"),G1167),"other")</f>
        <v>other</v>
      </c>
      <c r="X1167" t="str" cm="1">
        <f t="array" ref="X1167">IFERROR(_xlfn.IFS(AND(V1167="",IFERROR(VLOOKUP(N1167,#REF!,1,0),1)&lt;&gt;1),N1167,AND(V1167="",I1167="王园园组"),"王园园组"),"other")</f>
        <v>other</v>
      </c>
      <c r="Y1167">
        <f>IFERROR(_xlfn.XLOOKUP(MID(T1167, FIND("#", SUBSTITUTE(T1167, "-", "#", LEN(T1167) - LEN(SUBSTITUTE(T1167, "-", "")))) + 1, LEN(T1167)),#REF!,#REF!),0)</f>
        <v>0</v>
      </c>
      <c r="Z1167">
        <f>MONTH(续费明细实时[[#This Row],[success_time]])</f>
        <v>5</v>
      </c>
      <c r="AA1167" s="8" t="e">
        <f>VLOOKUP(续费明细实时[[#This Row],[parent_user_id]],#REF!,27,0)</f>
        <v>#REF!</v>
      </c>
    </row>
    <row r="1168" spans="1:27">
      <c r="A1168" s="1">
        <v>45798</v>
      </c>
      <c r="B1168" t="s">
        <v>13784</v>
      </c>
      <c r="C1168" t="s">
        <v>13785</v>
      </c>
      <c r="D1168" t="s">
        <v>695</v>
      </c>
      <c r="E1168" t="s">
        <v>546</v>
      </c>
      <c r="F1168">
        <v>240</v>
      </c>
      <c r="G1168" t="s">
        <v>2024</v>
      </c>
      <c r="H1168" t="s">
        <v>559</v>
      </c>
      <c r="I1168" t="s">
        <v>1876</v>
      </c>
      <c r="J1168">
        <v>31950</v>
      </c>
      <c r="K1168" t="s">
        <v>232</v>
      </c>
      <c r="L1168" t="s">
        <v>549</v>
      </c>
      <c r="M1168" t="s">
        <v>550</v>
      </c>
      <c r="N1168" t="s">
        <v>551</v>
      </c>
      <c r="O1168" t="s">
        <v>141</v>
      </c>
      <c r="P1168" t="s">
        <v>1877</v>
      </c>
      <c r="Q1168" t="s">
        <v>13786</v>
      </c>
      <c r="R1168" t="s">
        <v>626</v>
      </c>
      <c r="S1168">
        <v>4500</v>
      </c>
      <c r="T1168" t="s">
        <v>1931</v>
      </c>
      <c r="U1168" s="4">
        <v>45798.648553240739</v>
      </c>
      <c r="V1168" t="str">
        <f>IFERROR(VLOOKUP(B1168,#REF!,1,0),"")</f>
        <v/>
      </c>
      <c r="W1168" t="str" cm="1">
        <f t="array" ref="W1168">IFERROR(_xlfn.IFS(AND(V1168="",X1168&lt;&gt;"王园园组",X1168&lt;&gt;"other"),K1168,AND(V1168="",X1168="王园园组"),G1168),"other")</f>
        <v>other</v>
      </c>
      <c r="X1168" t="str" cm="1">
        <f t="array" ref="X1168">IFERROR(_xlfn.IFS(AND(V1168="",IFERROR(VLOOKUP(N1168,#REF!,1,0),1)&lt;&gt;1),N1168,AND(V1168="",I1168="王园园组"),"王园园组"),"other")</f>
        <v>other</v>
      </c>
      <c r="Y1168">
        <f>IFERROR(_xlfn.XLOOKUP(MID(T1168, FIND("#", SUBSTITUTE(T1168, "-", "#", LEN(T1168) - LEN(SUBSTITUTE(T1168, "-", "")))) + 1, LEN(T1168)),#REF!,#REF!),0)</f>
        <v>0</v>
      </c>
      <c r="Z1168">
        <f>MONTH(续费明细实时[[#This Row],[success_time]])</f>
        <v>5</v>
      </c>
      <c r="AA1168" s="8" t="e">
        <f>VLOOKUP(续费明细实时[[#This Row],[parent_user_id]],#REF!,27,0)</f>
        <v>#REF!</v>
      </c>
    </row>
    <row r="1169" spans="1:27">
      <c r="A1169" s="1">
        <v>45785</v>
      </c>
      <c r="B1169" t="s">
        <v>2029</v>
      </c>
      <c r="C1169" t="s">
        <v>2030</v>
      </c>
      <c r="D1169" t="s">
        <v>548</v>
      </c>
      <c r="E1169" t="s">
        <v>546</v>
      </c>
      <c r="F1169">
        <v>120</v>
      </c>
      <c r="G1169" t="s">
        <v>2031</v>
      </c>
      <c r="H1169" t="s">
        <v>559</v>
      </c>
      <c r="I1169" t="s">
        <v>1876</v>
      </c>
      <c r="J1169">
        <v>17750</v>
      </c>
      <c r="K1169" t="s">
        <v>256</v>
      </c>
      <c r="L1169" t="s">
        <v>549</v>
      </c>
      <c r="M1169" t="s">
        <v>550</v>
      </c>
      <c r="N1169" t="s">
        <v>136</v>
      </c>
      <c r="O1169" t="s">
        <v>147</v>
      </c>
      <c r="P1169" t="s">
        <v>1877</v>
      </c>
      <c r="Q1169" t="s">
        <v>2032</v>
      </c>
      <c r="R1169" t="s">
        <v>626</v>
      </c>
      <c r="S1169">
        <v>2500</v>
      </c>
      <c r="T1169" t="s">
        <v>1896</v>
      </c>
      <c r="U1169" s="4">
        <v>45785.323229166665</v>
      </c>
      <c r="V1169" t="str">
        <f>IFERROR(VLOOKUP(B1169,#REF!,1,0),"")</f>
        <v/>
      </c>
      <c r="W1169" t="str" cm="1">
        <f t="array" ref="W1169">IFERROR(_xlfn.IFS(AND(V1169="",X1169&lt;&gt;"王园园组",X1169&lt;&gt;"other"),K1169,AND(V1169="",X1169="王园园组"),G1169),"other")</f>
        <v>other</v>
      </c>
      <c r="X1169" t="str" cm="1">
        <f t="array" ref="X1169">IFERROR(_xlfn.IFS(AND(V1169="",IFERROR(VLOOKUP(N1169,#REF!,1,0),1)&lt;&gt;1),N1169,AND(V1169="",I1169="王园园组"),"王园园组"),"other")</f>
        <v>other</v>
      </c>
      <c r="Y1169">
        <f>IFERROR(_xlfn.XLOOKUP(MID(T1169, FIND("#", SUBSTITUTE(T1169, "-", "#", LEN(T1169) - LEN(SUBSTITUTE(T1169, "-", "")))) + 1, LEN(T1169)),#REF!,#REF!),0)</f>
        <v>0</v>
      </c>
      <c r="Z1169">
        <f>MONTH(续费明细实时[[#This Row],[success_time]])</f>
        <v>5</v>
      </c>
      <c r="AA1169" s="8" t="e">
        <f>VLOOKUP(续费明细实时[[#This Row],[parent_user_id]],#REF!,27,0)</f>
        <v>#REF!</v>
      </c>
    </row>
    <row r="1170" spans="1:27">
      <c r="A1170" s="1">
        <v>45801</v>
      </c>
      <c r="B1170" t="s">
        <v>13048</v>
      </c>
      <c r="C1170" t="s">
        <v>13049</v>
      </c>
      <c r="D1170" t="s">
        <v>695</v>
      </c>
      <c r="E1170" t="s">
        <v>546</v>
      </c>
      <c r="F1170">
        <v>120</v>
      </c>
      <c r="G1170" t="s">
        <v>1917</v>
      </c>
      <c r="H1170" t="s">
        <v>559</v>
      </c>
      <c r="I1170" t="s">
        <v>1876</v>
      </c>
      <c r="J1170">
        <v>18283</v>
      </c>
      <c r="K1170" t="s">
        <v>311</v>
      </c>
      <c r="L1170" t="s">
        <v>549</v>
      </c>
      <c r="M1170" t="s">
        <v>550</v>
      </c>
      <c r="N1170" t="s">
        <v>136</v>
      </c>
      <c r="O1170" t="s">
        <v>143</v>
      </c>
      <c r="P1170" t="s">
        <v>1877</v>
      </c>
      <c r="Q1170" t="s">
        <v>13050</v>
      </c>
      <c r="R1170" t="s">
        <v>626</v>
      </c>
      <c r="S1170">
        <v>2575</v>
      </c>
      <c r="T1170" t="s">
        <v>1896</v>
      </c>
      <c r="U1170" s="4">
        <v>45801.755358796298</v>
      </c>
      <c r="V1170" t="str">
        <f>IFERROR(VLOOKUP(B1170,#REF!,1,0),"")</f>
        <v/>
      </c>
      <c r="W1170" t="str" cm="1">
        <f t="array" ref="W1170">IFERROR(_xlfn.IFS(AND(V1170="",X1170&lt;&gt;"王园园组",X1170&lt;&gt;"other"),K1170,AND(V1170="",X1170="王园园组"),G1170),"other")</f>
        <v>other</v>
      </c>
      <c r="X1170" t="str" cm="1">
        <f t="array" ref="X1170">IFERROR(_xlfn.IFS(AND(V1170="",IFERROR(VLOOKUP(N1170,#REF!,1,0),1)&lt;&gt;1),N1170,AND(V1170="",I1170="王园园组"),"王园园组"),"other")</f>
        <v>other</v>
      </c>
      <c r="Y1170">
        <f>IFERROR(_xlfn.XLOOKUP(MID(T1170, FIND("#", SUBSTITUTE(T1170, "-", "#", LEN(T1170) - LEN(SUBSTITUTE(T1170, "-", "")))) + 1, LEN(T1170)),#REF!,#REF!),0)</f>
        <v>0</v>
      </c>
      <c r="Z1170">
        <f>MONTH(续费明细实时[[#This Row],[success_time]])</f>
        <v>5</v>
      </c>
      <c r="AA1170" s="8" t="e">
        <f>VLOOKUP(续费明细实时[[#This Row],[parent_user_id]],#REF!,27,0)</f>
        <v>#REF!</v>
      </c>
    </row>
    <row r="1171" spans="1:27">
      <c r="A1171" s="1">
        <v>45798</v>
      </c>
      <c r="B1171" t="s">
        <v>13051</v>
      </c>
      <c r="C1171" t="s">
        <v>13052</v>
      </c>
      <c r="D1171" t="s">
        <v>548</v>
      </c>
      <c r="E1171" t="s">
        <v>546</v>
      </c>
      <c r="F1171">
        <v>120</v>
      </c>
      <c r="G1171" t="s">
        <v>1978</v>
      </c>
      <c r="H1171" t="s">
        <v>559</v>
      </c>
      <c r="I1171" t="s">
        <v>1876</v>
      </c>
      <c r="J1171">
        <v>17750</v>
      </c>
      <c r="K1171" t="s">
        <v>257</v>
      </c>
      <c r="L1171" t="s">
        <v>549</v>
      </c>
      <c r="M1171" t="s">
        <v>550</v>
      </c>
      <c r="N1171" t="s">
        <v>136</v>
      </c>
      <c r="O1171" t="s">
        <v>147</v>
      </c>
      <c r="P1171" t="s">
        <v>1877</v>
      </c>
      <c r="Q1171" t="s">
        <v>13053</v>
      </c>
      <c r="R1171" t="s">
        <v>626</v>
      </c>
      <c r="S1171">
        <v>2500</v>
      </c>
      <c r="T1171" t="s">
        <v>1896</v>
      </c>
      <c r="U1171" s="4">
        <v>45798.312094907407</v>
      </c>
      <c r="V1171" t="str">
        <f>IFERROR(VLOOKUP(B1171,#REF!,1,0),"")</f>
        <v/>
      </c>
      <c r="W1171" t="str" cm="1">
        <f t="array" ref="W1171">IFERROR(_xlfn.IFS(AND(V1171="",X1171&lt;&gt;"王园园组",X1171&lt;&gt;"other"),K1171,AND(V1171="",X1171="王园园组"),G1171),"other")</f>
        <v>other</v>
      </c>
      <c r="X1171" t="str" cm="1">
        <f t="array" ref="X1171">IFERROR(_xlfn.IFS(AND(V1171="",IFERROR(VLOOKUP(N1171,#REF!,1,0),1)&lt;&gt;1),N1171,AND(V1171="",I1171="王园园组"),"王园园组"),"other")</f>
        <v>other</v>
      </c>
      <c r="Y1171">
        <f>IFERROR(_xlfn.XLOOKUP(MID(T1171, FIND("#", SUBSTITUTE(T1171, "-", "#", LEN(T1171) - LEN(SUBSTITUTE(T1171, "-", "")))) + 1, LEN(T1171)),#REF!,#REF!),0)</f>
        <v>0</v>
      </c>
      <c r="Z1171">
        <f>MONTH(续费明细实时[[#This Row],[success_time]])</f>
        <v>5</v>
      </c>
      <c r="AA1171" s="8" t="e">
        <f>VLOOKUP(续费明细实时[[#This Row],[parent_user_id]],#REF!,27,0)</f>
        <v>#REF!</v>
      </c>
    </row>
    <row r="1172" spans="1:27">
      <c r="A1172" s="1">
        <v>45796</v>
      </c>
      <c r="B1172" t="s">
        <v>13054</v>
      </c>
      <c r="C1172" t="s">
        <v>13055</v>
      </c>
      <c r="D1172" t="s">
        <v>632</v>
      </c>
      <c r="E1172" t="s">
        <v>1102</v>
      </c>
      <c r="F1172">
        <v>120</v>
      </c>
      <c r="G1172" t="s">
        <v>1900</v>
      </c>
      <c r="H1172" t="s">
        <v>559</v>
      </c>
      <c r="I1172" t="s">
        <v>1876</v>
      </c>
      <c r="J1172">
        <v>9940</v>
      </c>
      <c r="K1172" t="s">
        <v>363</v>
      </c>
      <c r="L1172" t="s">
        <v>549</v>
      </c>
      <c r="M1172" t="s">
        <v>559</v>
      </c>
      <c r="N1172" t="s">
        <v>163</v>
      </c>
      <c r="O1172" t="s">
        <v>473</v>
      </c>
      <c r="P1172" t="s">
        <v>1877</v>
      </c>
      <c r="Q1172" t="s">
        <v>13056</v>
      </c>
      <c r="R1172" t="s">
        <v>626</v>
      </c>
      <c r="S1172">
        <v>1400</v>
      </c>
      <c r="T1172" t="s">
        <v>1902</v>
      </c>
      <c r="U1172" s="4">
        <v>45796.534178240741</v>
      </c>
      <c r="V1172" t="str">
        <f>IFERROR(VLOOKUP(B1172,#REF!,1,0),"")</f>
        <v/>
      </c>
      <c r="W1172" t="str" cm="1">
        <f t="array" ref="W1172">IFERROR(_xlfn.IFS(AND(V1172="",X1172&lt;&gt;"王园园组",X1172&lt;&gt;"other"),K1172,AND(V1172="",X1172="王园园组"),G1172),"other")</f>
        <v>other</v>
      </c>
      <c r="X1172" t="str" cm="1">
        <f t="array" ref="X1172">IFERROR(_xlfn.IFS(AND(V1172="",IFERROR(VLOOKUP(N1172,#REF!,1,0),1)&lt;&gt;1),N1172,AND(V1172="",I1172="王园园组"),"王园园组"),"other")</f>
        <v>other</v>
      </c>
      <c r="Y1172">
        <f>IFERROR(_xlfn.XLOOKUP(MID(T1172, FIND("#", SUBSTITUTE(T1172, "-", "#", LEN(T1172) - LEN(SUBSTITUTE(T1172, "-", "")))) + 1, LEN(T1172)),#REF!,#REF!),0)</f>
        <v>0</v>
      </c>
      <c r="Z1172">
        <f>MONTH(续费明细实时[[#This Row],[success_time]])</f>
        <v>5</v>
      </c>
      <c r="AA1172" s="8" t="e">
        <f>VLOOKUP(续费明细实时[[#This Row],[parent_user_id]],#REF!,27,0)</f>
        <v>#REF!</v>
      </c>
    </row>
    <row r="1173" spans="1:27" hidden="1">
      <c r="A1173" s="1">
        <v>45792</v>
      </c>
      <c r="B1173" t="s">
        <v>13057</v>
      </c>
      <c r="C1173" t="s">
        <v>13058</v>
      </c>
      <c r="D1173" t="s">
        <v>558</v>
      </c>
      <c r="E1173" t="s">
        <v>546</v>
      </c>
      <c r="F1173">
        <v>240</v>
      </c>
      <c r="G1173" t="s">
        <v>336</v>
      </c>
      <c r="H1173" t="s">
        <v>559</v>
      </c>
      <c r="I1173" t="s">
        <v>504</v>
      </c>
      <c r="J1173">
        <v>35492</v>
      </c>
      <c r="K1173" t="s">
        <v>626</v>
      </c>
      <c r="L1173" t="s">
        <v>649</v>
      </c>
      <c r="M1173" t="s">
        <v>649</v>
      </c>
      <c r="N1173" t="s">
        <v>649</v>
      </c>
      <c r="O1173" t="s">
        <v>649</v>
      </c>
      <c r="P1173" t="s">
        <v>1877</v>
      </c>
      <c r="Q1173" t="s">
        <v>13059</v>
      </c>
      <c r="R1173" t="s">
        <v>626</v>
      </c>
      <c r="S1173">
        <v>4998.8223410000001</v>
      </c>
      <c r="T1173" t="s">
        <v>1931</v>
      </c>
      <c r="U1173" s="4">
        <v>45792.504131944443</v>
      </c>
      <c r="V1173" t="str">
        <f>IFERROR(VLOOKUP(B1173,#REF!,1,0),"")</f>
        <v/>
      </c>
      <c r="W1173" t="str" cm="1">
        <f t="array" ref="W1173">IFERROR(_xlfn.IFS(AND(V1173="",X1173&lt;&gt;"王园园组",X1173&lt;&gt;"other"),K1173,AND(V1173="",X1173="王园园组"),G1173),"other")</f>
        <v>other</v>
      </c>
      <c r="X1173" t="str" cm="1">
        <f t="array" ref="X1173">IFERROR(_xlfn.IFS(AND(V1173="",IFERROR(VLOOKUP(N1173,#REF!,1,0),1)&lt;&gt;1),N1173,AND(V1173="",I1173="王园园组"),"王园园组"),"other")</f>
        <v>other</v>
      </c>
      <c r="Y1173">
        <f>IFERROR(_xlfn.XLOOKUP(MID(T1173, FIND("#", SUBSTITUTE(T1173, "-", "#", LEN(T1173) - LEN(SUBSTITUTE(T1173, "-", "")))) + 1, LEN(T1173)),#REF!,#REF!),0)</f>
        <v>0</v>
      </c>
      <c r="Z1173">
        <f>MONTH(续费明细实时[[#This Row],[success_time]])</f>
        <v>5</v>
      </c>
      <c r="AA1173" s="8" t="e">
        <f>VLOOKUP(续费明细实时[[#This Row],[parent_user_id]],#REF!,27,0)</f>
        <v>#REF!</v>
      </c>
    </row>
    <row r="1174" spans="1:27">
      <c r="A1174" s="1">
        <v>45793</v>
      </c>
      <c r="B1174" t="s">
        <v>13060</v>
      </c>
      <c r="C1174" t="s">
        <v>13061</v>
      </c>
      <c r="D1174" t="s">
        <v>548</v>
      </c>
      <c r="E1174" t="s">
        <v>546</v>
      </c>
      <c r="F1174">
        <v>120</v>
      </c>
      <c r="G1174" t="s">
        <v>1894</v>
      </c>
      <c r="H1174" t="s">
        <v>559</v>
      </c>
      <c r="I1174" t="s">
        <v>1876</v>
      </c>
      <c r="J1174">
        <v>17750</v>
      </c>
      <c r="K1174" t="s">
        <v>203</v>
      </c>
      <c r="L1174" t="s">
        <v>549</v>
      </c>
      <c r="M1174" t="s">
        <v>550</v>
      </c>
      <c r="N1174" t="s">
        <v>551</v>
      </c>
      <c r="O1174" t="s">
        <v>149</v>
      </c>
      <c r="P1174" t="s">
        <v>1877</v>
      </c>
      <c r="Q1174" t="s">
        <v>13062</v>
      </c>
      <c r="R1174" t="s">
        <v>626</v>
      </c>
      <c r="S1174">
        <v>2500</v>
      </c>
      <c r="T1174" t="s">
        <v>1896</v>
      </c>
      <c r="U1174" s="4">
        <v>45793.47693287037</v>
      </c>
      <c r="V1174" t="str">
        <f>IFERROR(VLOOKUP(B1174,#REF!,1,0),"")</f>
        <v/>
      </c>
      <c r="W1174" t="str" cm="1">
        <f t="array" ref="W1174">IFERROR(_xlfn.IFS(AND(V1174="",X1174&lt;&gt;"王园园组",X1174&lt;&gt;"other"),K1174,AND(V1174="",X1174="王园园组"),G1174),"other")</f>
        <v>other</v>
      </c>
      <c r="X1174" t="str" cm="1">
        <f t="array" ref="X1174">IFERROR(_xlfn.IFS(AND(V1174="",IFERROR(VLOOKUP(N1174,#REF!,1,0),1)&lt;&gt;1),N1174,AND(V1174="",I1174="王园园组"),"王园园组"),"other")</f>
        <v>other</v>
      </c>
      <c r="Y1174">
        <f>IFERROR(_xlfn.XLOOKUP(MID(T1174, FIND("#", SUBSTITUTE(T1174, "-", "#", LEN(T1174) - LEN(SUBSTITUTE(T1174, "-", "")))) + 1, LEN(T1174)),#REF!,#REF!),0)</f>
        <v>0</v>
      </c>
      <c r="Z1174">
        <f>MONTH(续费明细实时[[#This Row],[success_time]])</f>
        <v>5</v>
      </c>
      <c r="AA1174" s="8" t="e">
        <f>VLOOKUP(续费明细实时[[#This Row],[parent_user_id]],#REF!,27,0)</f>
        <v>#REF!</v>
      </c>
    </row>
    <row r="1175" spans="1:27">
      <c r="A1175" s="1">
        <v>45792</v>
      </c>
      <c r="B1175" t="s">
        <v>13775</v>
      </c>
      <c r="C1175" t="s">
        <v>13776</v>
      </c>
      <c r="D1175" t="s">
        <v>1088</v>
      </c>
      <c r="E1175" t="s">
        <v>1102</v>
      </c>
      <c r="F1175">
        <v>180</v>
      </c>
      <c r="G1175" t="s">
        <v>357</v>
      </c>
      <c r="H1175" t="s">
        <v>559</v>
      </c>
      <c r="I1175" t="s">
        <v>163</v>
      </c>
      <c r="J1175">
        <v>14910</v>
      </c>
      <c r="K1175" t="s">
        <v>357</v>
      </c>
      <c r="L1175" t="s">
        <v>549</v>
      </c>
      <c r="M1175" t="s">
        <v>559</v>
      </c>
      <c r="N1175" t="s">
        <v>163</v>
      </c>
      <c r="O1175" t="s">
        <v>473</v>
      </c>
      <c r="P1175" t="s">
        <v>1877</v>
      </c>
      <c r="Q1175" t="s">
        <v>13777</v>
      </c>
      <c r="R1175" t="s">
        <v>626</v>
      </c>
      <c r="S1175">
        <v>2100</v>
      </c>
      <c r="T1175" t="s">
        <v>13028</v>
      </c>
      <c r="U1175" s="4">
        <v>45792.552557870367</v>
      </c>
      <c r="V1175" t="str">
        <f>IFERROR(VLOOKUP(B1175,#REF!,1,0),"")</f>
        <v/>
      </c>
      <c r="W1175" t="str" cm="1">
        <f t="array" ref="W1175">IFERROR(_xlfn.IFS(AND(V1175="",X1175&lt;&gt;"王园园组",X1175&lt;&gt;"other"),K1175,AND(V1175="",X1175="王园园组"),G1175),"other")</f>
        <v>other</v>
      </c>
      <c r="X1175" t="str" cm="1">
        <f t="array" ref="X1175">IFERROR(_xlfn.IFS(AND(V1175="",IFERROR(VLOOKUP(N1175,#REF!,1,0),1)&lt;&gt;1),N1175,AND(V1175="",I1175="王园园组"),"王园园组"),"other")</f>
        <v>other</v>
      </c>
      <c r="Y1175">
        <f>IFERROR(_xlfn.XLOOKUP(MID(T1175, FIND("#", SUBSTITUTE(T1175, "-", "#", LEN(T1175) - LEN(SUBSTITUTE(T1175, "-", "")))) + 1, LEN(T1175)),#REF!,#REF!),0)</f>
        <v>0</v>
      </c>
      <c r="Z1175">
        <f>MONTH(续费明细实时[[#This Row],[success_time]])</f>
        <v>5</v>
      </c>
      <c r="AA1175" s="8" t="e">
        <f>VLOOKUP(续费明细实时[[#This Row],[parent_user_id]],#REF!,27,0)</f>
        <v>#REF!</v>
      </c>
    </row>
    <row r="1176" spans="1:27" hidden="1">
      <c r="A1176" s="1">
        <v>45804</v>
      </c>
      <c r="B1176" t="s">
        <v>29910</v>
      </c>
      <c r="C1176" t="s">
        <v>29911</v>
      </c>
      <c r="D1176" t="s">
        <v>558</v>
      </c>
      <c r="E1176" t="s">
        <v>546</v>
      </c>
      <c r="F1176">
        <v>120</v>
      </c>
      <c r="G1176" t="s">
        <v>336</v>
      </c>
      <c r="H1176" t="s">
        <v>559</v>
      </c>
      <c r="I1176" t="s">
        <v>504</v>
      </c>
      <c r="J1176">
        <v>19928</v>
      </c>
      <c r="K1176" t="s">
        <v>626</v>
      </c>
      <c r="L1176" t="s">
        <v>649</v>
      </c>
      <c r="M1176" t="s">
        <v>649</v>
      </c>
      <c r="N1176" t="s">
        <v>649</v>
      </c>
      <c r="O1176" t="s">
        <v>649</v>
      </c>
      <c r="P1176" t="s">
        <v>1877</v>
      </c>
      <c r="Q1176" t="s">
        <v>29912</v>
      </c>
      <c r="R1176" t="s">
        <v>626</v>
      </c>
      <c r="S1176">
        <v>2806.75</v>
      </c>
      <c r="T1176" t="s">
        <v>1896</v>
      </c>
      <c r="U1176" s="4">
        <v>45804.738738425927</v>
      </c>
      <c r="V1176" t="str">
        <f>IFERROR(VLOOKUP(B1176,#REF!,1,0),"")</f>
        <v/>
      </c>
      <c r="W1176" t="str" cm="1">
        <f t="array" ref="W1176">IFERROR(_xlfn.IFS(AND(V1176="",X1176&lt;&gt;"王园园组",X1176&lt;&gt;"other"),K1176,AND(V1176="",X1176="王园园组"),G1176),"other")</f>
        <v>other</v>
      </c>
      <c r="X1176" t="str" cm="1">
        <f t="array" ref="X1176">IFERROR(_xlfn.IFS(AND(V1176="",IFERROR(VLOOKUP(N1176,#REF!,1,0),1)&lt;&gt;1),N1176,AND(V1176="",I1176="王园园组"),"王园园组"),"other")</f>
        <v>other</v>
      </c>
      <c r="Y1176">
        <f>IFERROR(_xlfn.XLOOKUP(MID(T1176, FIND("#", SUBSTITUTE(T1176, "-", "#", LEN(T1176) - LEN(SUBSTITUTE(T1176, "-", "")))) + 1, LEN(T1176)),#REF!,#REF!),0)</f>
        <v>0</v>
      </c>
      <c r="Z1176">
        <f>MONTH(续费明细实时[[#This Row],[success_time]])</f>
        <v>5</v>
      </c>
      <c r="AA1176" s="8" t="e">
        <f>VLOOKUP(续费明细实时[[#This Row],[parent_user_id]],#REF!,27,0)</f>
        <v>#REF!</v>
      </c>
    </row>
    <row r="1177" spans="1:27">
      <c r="A1177" s="1">
        <v>45792</v>
      </c>
      <c r="B1177" t="s">
        <v>13778</v>
      </c>
      <c r="C1177" t="s">
        <v>13779</v>
      </c>
      <c r="D1177" t="s">
        <v>558</v>
      </c>
      <c r="E1177" t="s">
        <v>546</v>
      </c>
      <c r="F1177">
        <v>60</v>
      </c>
      <c r="G1177" t="s">
        <v>332</v>
      </c>
      <c r="H1177" t="s">
        <v>559</v>
      </c>
      <c r="I1177" t="s">
        <v>504</v>
      </c>
      <c r="J1177">
        <v>12185</v>
      </c>
      <c r="K1177" t="s">
        <v>332</v>
      </c>
      <c r="L1177" t="s">
        <v>549</v>
      </c>
      <c r="M1177" t="s">
        <v>559</v>
      </c>
      <c r="N1177" t="s">
        <v>504</v>
      </c>
      <c r="O1177" t="s">
        <v>325</v>
      </c>
      <c r="P1177" t="s">
        <v>1877</v>
      </c>
      <c r="Q1177" t="s">
        <v>13780</v>
      </c>
      <c r="R1177" t="s">
        <v>626</v>
      </c>
      <c r="S1177">
        <v>1716.264224</v>
      </c>
      <c r="T1177" t="s">
        <v>1891</v>
      </c>
      <c r="U1177" s="4">
        <v>45792.928217592591</v>
      </c>
      <c r="V1177" t="str">
        <f>IFERROR(VLOOKUP(B1177,#REF!,1,0),"")</f>
        <v/>
      </c>
      <c r="W1177" t="str" cm="1">
        <f t="array" ref="W1177">IFERROR(_xlfn.IFS(AND(V1177="",X1177&lt;&gt;"王园园组",X1177&lt;&gt;"other"),K1177,AND(V1177="",X1177="王园园组"),G1177),"other")</f>
        <v>other</v>
      </c>
      <c r="X1177" t="str" cm="1">
        <f t="array" ref="X1177">IFERROR(_xlfn.IFS(AND(V1177="",IFERROR(VLOOKUP(N1177,#REF!,1,0),1)&lt;&gt;1),N1177,AND(V1177="",I1177="王园园组"),"王园园组"),"other")</f>
        <v>other</v>
      </c>
      <c r="Y1177">
        <f>IFERROR(_xlfn.XLOOKUP(MID(T1177, FIND("#", SUBSTITUTE(T1177, "-", "#", LEN(T1177) - LEN(SUBSTITUTE(T1177, "-", "")))) + 1, LEN(T1177)),#REF!,#REF!),0)</f>
        <v>0</v>
      </c>
      <c r="Z1177">
        <f>MONTH(续费明细实时[[#This Row],[success_time]])</f>
        <v>5</v>
      </c>
      <c r="AA1177" s="8" t="e">
        <f>VLOOKUP(续费明细实时[[#This Row],[parent_user_id]],#REF!,27,0)</f>
        <v>#REF!</v>
      </c>
    </row>
    <row r="1178" spans="1:27">
      <c r="A1178" s="1">
        <v>45784</v>
      </c>
      <c r="B1178" t="s">
        <v>2033</v>
      </c>
      <c r="C1178" t="s">
        <v>2034</v>
      </c>
      <c r="D1178" t="s">
        <v>548</v>
      </c>
      <c r="E1178" t="s">
        <v>1882</v>
      </c>
      <c r="F1178">
        <v>12</v>
      </c>
      <c r="G1178" t="s">
        <v>2035</v>
      </c>
      <c r="H1178" t="s">
        <v>559</v>
      </c>
      <c r="I1178" t="s">
        <v>1876</v>
      </c>
      <c r="J1178">
        <v>1536</v>
      </c>
      <c r="K1178" t="s">
        <v>277</v>
      </c>
      <c r="L1178" t="s">
        <v>549</v>
      </c>
      <c r="M1178" t="s">
        <v>550</v>
      </c>
      <c r="N1178" t="s">
        <v>136</v>
      </c>
      <c r="O1178" t="s">
        <v>139</v>
      </c>
      <c r="P1178" t="s">
        <v>1877</v>
      </c>
      <c r="Q1178" t="s">
        <v>2036</v>
      </c>
      <c r="R1178" t="s">
        <v>626</v>
      </c>
      <c r="S1178">
        <v>216.3</v>
      </c>
      <c r="T1178" t="s">
        <v>2037</v>
      </c>
      <c r="U1178" s="4">
        <v>45784.023819444446</v>
      </c>
      <c r="V1178" t="str">
        <f>IFERROR(VLOOKUP(B1178,#REF!,1,0),"")</f>
        <v/>
      </c>
      <c r="W1178" t="str" cm="1">
        <f t="array" ref="W1178">IFERROR(_xlfn.IFS(AND(V1178="",X1178&lt;&gt;"王园园组",X1178&lt;&gt;"other"),K1178,AND(V1178="",X1178="王园园组"),G1178),"other")</f>
        <v>other</v>
      </c>
      <c r="X1178" t="str" cm="1">
        <f t="array" ref="X1178">IFERROR(_xlfn.IFS(AND(V1178="",IFERROR(VLOOKUP(N1178,#REF!,1,0),1)&lt;&gt;1),N1178,AND(V1178="",I1178="王园园组"),"王园园组"),"other")</f>
        <v>other</v>
      </c>
      <c r="Y1178">
        <f>IFERROR(_xlfn.XLOOKUP(MID(T1178, FIND("#", SUBSTITUTE(T1178, "-", "#", LEN(T1178) - LEN(SUBSTITUTE(T1178, "-", "")))) + 1, LEN(T1178)),#REF!,#REF!),0)</f>
        <v>0</v>
      </c>
      <c r="Z1178">
        <f>MONTH(续费明细实时[[#This Row],[success_time]])</f>
        <v>5</v>
      </c>
      <c r="AA1178" s="8" t="e">
        <f>VLOOKUP(续费明细实时[[#This Row],[parent_user_id]],#REF!,27,0)</f>
        <v>#REF!</v>
      </c>
    </row>
    <row r="1179" spans="1:27">
      <c r="A1179" s="1">
        <v>45804</v>
      </c>
      <c r="B1179" t="s">
        <v>29913</v>
      </c>
      <c r="C1179" t="s">
        <v>29914</v>
      </c>
      <c r="D1179" t="s">
        <v>558</v>
      </c>
      <c r="E1179" t="s">
        <v>546</v>
      </c>
      <c r="F1179">
        <v>60</v>
      </c>
      <c r="G1179" t="s">
        <v>1973</v>
      </c>
      <c r="H1179" t="s">
        <v>559</v>
      </c>
      <c r="I1179" t="s">
        <v>1876</v>
      </c>
      <c r="J1179">
        <v>10650</v>
      </c>
      <c r="K1179" t="s">
        <v>268</v>
      </c>
      <c r="L1179" t="s">
        <v>549</v>
      </c>
      <c r="M1179" t="s">
        <v>550</v>
      </c>
      <c r="N1179" t="s">
        <v>136</v>
      </c>
      <c r="O1179" t="s">
        <v>264</v>
      </c>
      <c r="P1179" t="s">
        <v>1877</v>
      </c>
      <c r="Q1179" t="s">
        <v>29915</v>
      </c>
      <c r="R1179" t="s">
        <v>626</v>
      </c>
      <c r="S1179">
        <v>1500</v>
      </c>
      <c r="T1179" t="s">
        <v>1891</v>
      </c>
      <c r="U1179" s="4">
        <v>45804.986701388887</v>
      </c>
      <c r="V1179" t="str">
        <f>IFERROR(VLOOKUP(B1179,#REF!,1,0),"")</f>
        <v/>
      </c>
      <c r="W1179" t="str" cm="1">
        <f t="array" ref="W1179">IFERROR(_xlfn.IFS(AND(V1179="",X1179&lt;&gt;"王园园组",X1179&lt;&gt;"other"),K1179,AND(V1179="",X1179="王园园组"),G1179),"other")</f>
        <v>other</v>
      </c>
      <c r="X1179" t="str" cm="1">
        <f t="array" ref="X1179">IFERROR(_xlfn.IFS(AND(V1179="",IFERROR(VLOOKUP(N1179,#REF!,1,0),1)&lt;&gt;1),N1179,AND(V1179="",I1179="王园园组"),"王园园组"),"other")</f>
        <v>other</v>
      </c>
      <c r="Y1179">
        <f>IFERROR(_xlfn.XLOOKUP(MID(T1179, FIND("#", SUBSTITUTE(T1179, "-", "#", LEN(T1179) - LEN(SUBSTITUTE(T1179, "-", "")))) + 1, LEN(T1179)),#REF!,#REF!),0)</f>
        <v>0</v>
      </c>
      <c r="Z1179">
        <f>MONTH(续费明细实时[[#This Row],[success_time]])</f>
        <v>5</v>
      </c>
      <c r="AA1179" s="8" t="e">
        <f>VLOOKUP(续费明细实时[[#This Row],[parent_user_id]],#REF!,27,0)</f>
        <v>#REF!</v>
      </c>
    </row>
    <row r="1180" spans="1:27">
      <c r="A1180" s="1">
        <v>45792</v>
      </c>
      <c r="B1180" t="s">
        <v>17338</v>
      </c>
      <c r="C1180" t="s">
        <v>17339</v>
      </c>
      <c r="D1180" t="s">
        <v>548</v>
      </c>
      <c r="E1180" t="s">
        <v>546</v>
      </c>
      <c r="F1180">
        <v>60</v>
      </c>
      <c r="G1180" t="s">
        <v>1909</v>
      </c>
      <c r="H1180" t="s">
        <v>559</v>
      </c>
      <c r="I1180" t="s">
        <v>1876</v>
      </c>
      <c r="J1180">
        <v>10970</v>
      </c>
      <c r="K1180" t="s">
        <v>319</v>
      </c>
      <c r="L1180" t="s">
        <v>549</v>
      </c>
      <c r="M1180" t="s">
        <v>550</v>
      </c>
      <c r="N1180" t="s">
        <v>616</v>
      </c>
      <c r="O1180" t="s">
        <v>314</v>
      </c>
      <c r="P1180" t="s">
        <v>1877</v>
      </c>
      <c r="Q1180" t="s">
        <v>17340</v>
      </c>
      <c r="R1180" t="s">
        <v>626</v>
      </c>
      <c r="S1180">
        <v>1545</v>
      </c>
      <c r="T1180" t="s">
        <v>1891</v>
      </c>
      <c r="U1180" s="4">
        <v>45792.552615740744</v>
      </c>
      <c r="V1180" t="str">
        <f>IFERROR(VLOOKUP(B1180,#REF!,1,0),"")</f>
        <v/>
      </c>
      <c r="W1180" t="str" cm="1">
        <f t="array" ref="W1180">IFERROR(_xlfn.IFS(AND(V1180="",X1180&lt;&gt;"王园园组",X1180&lt;&gt;"other"),K1180,AND(V1180="",X1180="王园园组"),G1180),"other")</f>
        <v>other</v>
      </c>
      <c r="X1180" t="str" cm="1">
        <f t="array" ref="X1180">IFERROR(_xlfn.IFS(AND(V1180="",IFERROR(VLOOKUP(N1180,#REF!,1,0),1)&lt;&gt;1),N1180,AND(V1180="",I1180="王园园组"),"王园园组"),"other")</f>
        <v>other</v>
      </c>
      <c r="Y1180">
        <f>IFERROR(_xlfn.XLOOKUP(MID(T1180, FIND("#", SUBSTITUTE(T1180, "-", "#", LEN(T1180) - LEN(SUBSTITUTE(T1180, "-", "")))) + 1, LEN(T1180)),#REF!,#REF!),0)</f>
        <v>0</v>
      </c>
      <c r="Z1180">
        <f>MONTH(续费明细实时[[#This Row],[success_time]])</f>
        <v>5</v>
      </c>
      <c r="AA1180" s="8" t="e">
        <f>VLOOKUP(续费明细实时[[#This Row],[parent_user_id]],#REF!,27,0)</f>
        <v>#REF!</v>
      </c>
    </row>
    <row r="1181" spans="1:27" hidden="1">
      <c r="A1181" s="1">
        <v>45793</v>
      </c>
      <c r="B1181" t="s">
        <v>17251</v>
      </c>
      <c r="C1181" t="s">
        <v>17252</v>
      </c>
      <c r="D1181" t="s">
        <v>648</v>
      </c>
      <c r="E1181" t="s">
        <v>546</v>
      </c>
      <c r="F1181">
        <v>48</v>
      </c>
      <c r="G1181" t="s">
        <v>2518</v>
      </c>
      <c r="H1181" t="s">
        <v>806</v>
      </c>
      <c r="I1181" t="s">
        <v>626</v>
      </c>
      <c r="J1181">
        <v>11758</v>
      </c>
      <c r="K1181" t="s">
        <v>17253</v>
      </c>
      <c r="L1181" t="s">
        <v>2520</v>
      </c>
      <c r="M1181" t="s">
        <v>2520</v>
      </c>
      <c r="N1181" t="s">
        <v>409</v>
      </c>
      <c r="O1181" t="s">
        <v>649</v>
      </c>
      <c r="P1181" t="s">
        <v>1877</v>
      </c>
      <c r="Q1181" t="s">
        <v>17254</v>
      </c>
      <c r="R1181" t="s">
        <v>626</v>
      </c>
      <c r="S1181">
        <v>1656.07709</v>
      </c>
      <c r="T1181" t="s">
        <v>571</v>
      </c>
      <c r="U1181" s="4">
        <v>45793.791527777779</v>
      </c>
      <c r="V1181" t="str">
        <f>IFERROR(VLOOKUP(B1181,#REF!,1,0),"")</f>
        <v/>
      </c>
      <c r="W1181" t="str" cm="1">
        <f t="array" ref="W1181">IFERROR(_xlfn.IFS(AND(V1181="",X1181&lt;&gt;"王园园组",X1181&lt;&gt;"other"),K1181,AND(V1181="",X1181="王园园组"),G1181),"other")</f>
        <v>other</v>
      </c>
      <c r="X1181" t="str" cm="1">
        <f t="array" ref="X1181">IFERROR(_xlfn.IFS(AND(V1181="",IFERROR(VLOOKUP(N1181,#REF!,1,0),1)&lt;&gt;1),N1181,AND(V1181="",I1181="王园园组"),"王园园组"),"other")</f>
        <v>other</v>
      </c>
      <c r="Y1181">
        <f>IFERROR(_xlfn.XLOOKUP(MID(T1181, FIND("#", SUBSTITUTE(T1181, "-", "#", LEN(T1181) - LEN(SUBSTITUTE(T1181, "-", "")))) + 1, LEN(T1181)),#REF!,#REF!),0)</f>
        <v>0</v>
      </c>
      <c r="Z1181">
        <f>MONTH(续费明细实时[[#This Row],[success_time]])</f>
        <v>5</v>
      </c>
      <c r="AA1181" s="8" t="e">
        <f>VLOOKUP(续费明细实时[[#This Row],[parent_user_id]],#REF!,27,0)</f>
        <v>#REF!</v>
      </c>
    </row>
    <row r="1182" spans="1:27">
      <c r="A1182" s="1">
        <v>45794</v>
      </c>
      <c r="B1182" t="s">
        <v>17255</v>
      </c>
      <c r="C1182" t="s">
        <v>17256</v>
      </c>
      <c r="D1182" t="s">
        <v>632</v>
      </c>
      <c r="E1182" t="s">
        <v>546</v>
      </c>
      <c r="F1182">
        <v>60</v>
      </c>
      <c r="G1182" t="s">
        <v>13037</v>
      </c>
      <c r="H1182" t="s">
        <v>559</v>
      </c>
      <c r="I1182" t="s">
        <v>1876</v>
      </c>
      <c r="J1182">
        <v>10650</v>
      </c>
      <c r="K1182" t="s">
        <v>216</v>
      </c>
      <c r="L1182" t="s">
        <v>549</v>
      </c>
      <c r="M1182" t="s">
        <v>550</v>
      </c>
      <c r="N1182" t="s">
        <v>551</v>
      </c>
      <c r="O1182" t="s">
        <v>145</v>
      </c>
      <c r="P1182" t="s">
        <v>1877</v>
      </c>
      <c r="Q1182" t="s">
        <v>17257</v>
      </c>
      <c r="R1182" t="s">
        <v>626</v>
      </c>
      <c r="S1182">
        <v>1500</v>
      </c>
      <c r="T1182" t="s">
        <v>1891</v>
      </c>
      <c r="U1182" s="4">
        <v>45794.402256944442</v>
      </c>
      <c r="V1182" t="str">
        <f>IFERROR(VLOOKUP(B1182,#REF!,1,0),"")</f>
        <v/>
      </c>
      <c r="W1182" t="str" cm="1">
        <f t="array" ref="W1182">IFERROR(_xlfn.IFS(AND(V1182="",X1182&lt;&gt;"王园园组",X1182&lt;&gt;"other"),K1182,AND(V1182="",X1182="王园园组"),G1182),"other")</f>
        <v>other</v>
      </c>
      <c r="X1182" t="str" cm="1">
        <f t="array" ref="X1182">IFERROR(_xlfn.IFS(AND(V1182="",IFERROR(VLOOKUP(N1182,#REF!,1,0),1)&lt;&gt;1),N1182,AND(V1182="",I1182="王园园组"),"王园园组"),"other")</f>
        <v>other</v>
      </c>
      <c r="Y1182">
        <f>IFERROR(_xlfn.XLOOKUP(MID(T1182, FIND("#", SUBSTITUTE(T1182, "-", "#", LEN(T1182) - LEN(SUBSTITUTE(T1182, "-", "")))) + 1, LEN(T1182)),#REF!,#REF!),0)</f>
        <v>0</v>
      </c>
      <c r="Z1182">
        <f>MONTH(续费明细实时[[#This Row],[success_time]])</f>
        <v>5</v>
      </c>
      <c r="AA1182" s="8" t="e">
        <f>VLOOKUP(续费明细实时[[#This Row],[parent_user_id]],#REF!,27,0)</f>
        <v>#REF!</v>
      </c>
    </row>
    <row r="1183" spans="1:27">
      <c r="A1183" s="1">
        <v>45796</v>
      </c>
      <c r="B1183" t="s">
        <v>17103</v>
      </c>
      <c r="C1183" t="s">
        <v>17104</v>
      </c>
      <c r="D1183" t="s">
        <v>695</v>
      </c>
      <c r="E1183" t="s">
        <v>546</v>
      </c>
      <c r="F1183">
        <v>120</v>
      </c>
      <c r="G1183" t="s">
        <v>2178</v>
      </c>
      <c r="H1183" t="s">
        <v>559</v>
      </c>
      <c r="I1183" t="s">
        <v>1876</v>
      </c>
      <c r="J1183">
        <v>19312</v>
      </c>
      <c r="K1183" t="s">
        <v>212</v>
      </c>
      <c r="L1183" t="s">
        <v>549</v>
      </c>
      <c r="M1183" t="s">
        <v>550</v>
      </c>
      <c r="N1183" t="s">
        <v>551</v>
      </c>
      <c r="O1183" t="s">
        <v>149</v>
      </c>
      <c r="P1183" t="s">
        <v>1877</v>
      </c>
      <c r="Q1183" t="s">
        <v>17105</v>
      </c>
      <c r="R1183" t="s">
        <v>626</v>
      </c>
      <c r="S1183">
        <v>2720.0501180000001</v>
      </c>
      <c r="T1183" t="s">
        <v>1896</v>
      </c>
      <c r="U1183" s="4">
        <v>45796.491168981483</v>
      </c>
      <c r="V1183" t="str">
        <f>IFERROR(VLOOKUP(B1183,#REF!,1,0),"")</f>
        <v/>
      </c>
      <c r="W1183" t="str" cm="1">
        <f t="array" ref="W1183">IFERROR(_xlfn.IFS(AND(V1183="",X1183&lt;&gt;"王园园组",X1183&lt;&gt;"other"),K1183,AND(V1183="",X1183="王园园组"),G1183),"other")</f>
        <v>other</v>
      </c>
      <c r="X1183" t="str" cm="1">
        <f t="array" ref="X1183">IFERROR(_xlfn.IFS(AND(V1183="",IFERROR(VLOOKUP(N1183,#REF!,1,0),1)&lt;&gt;1),N1183,AND(V1183="",I1183="王园园组"),"王园园组"),"other")</f>
        <v>other</v>
      </c>
      <c r="Y1183">
        <f>IFERROR(_xlfn.XLOOKUP(MID(T1183, FIND("#", SUBSTITUTE(T1183, "-", "#", LEN(T1183) - LEN(SUBSTITUTE(T1183, "-", "")))) + 1, LEN(T1183)),#REF!,#REF!),0)</f>
        <v>0</v>
      </c>
      <c r="Z1183">
        <f>MONTH(续费明细实时[[#This Row],[success_time]])</f>
        <v>5</v>
      </c>
      <c r="AA1183" s="8" t="e">
        <f>VLOOKUP(续费明细实时[[#This Row],[parent_user_id]],#REF!,27,0)</f>
        <v>#REF!</v>
      </c>
    </row>
    <row r="1184" spans="1:27" hidden="1">
      <c r="A1184" s="1">
        <v>45795</v>
      </c>
      <c r="B1184" t="s">
        <v>17115</v>
      </c>
      <c r="C1184" t="s">
        <v>17116</v>
      </c>
      <c r="D1184" t="s">
        <v>695</v>
      </c>
      <c r="E1184" t="s">
        <v>546</v>
      </c>
      <c r="F1184">
        <v>60</v>
      </c>
      <c r="G1184" t="s">
        <v>1990</v>
      </c>
      <c r="H1184" t="s">
        <v>559</v>
      </c>
      <c r="I1184" t="s">
        <v>1876</v>
      </c>
      <c r="J1184">
        <v>10650</v>
      </c>
      <c r="K1184" t="s">
        <v>626</v>
      </c>
      <c r="L1184" t="s">
        <v>649</v>
      </c>
      <c r="M1184" t="s">
        <v>649</v>
      </c>
      <c r="N1184" t="s">
        <v>649</v>
      </c>
      <c r="O1184" t="s">
        <v>649</v>
      </c>
      <c r="P1184" t="s">
        <v>1877</v>
      </c>
      <c r="Q1184" t="s">
        <v>17117</v>
      </c>
      <c r="R1184" t="s">
        <v>626</v>
      </c>
      <c r="S1184">
        <v>1500</v>
      </c>
      <c r="T1184" t="s">
        <v>1891</v>
      </c>
      <c r="U1184" s="4">
        <v>45795.40347222222</v>
      </c>
      <c r="V1184" t="str">
        <f>IFERROR(VLOOKUP(B1184,#REF!,1,0),"")</f>
        <v/>
      </c>
      <c r="W1184" t="str" cm="1">
        <f t="array" ref="W1184">IFERROR(_xlfn.IFS(AND(V1184="",X1184&lt;&gt;"王园园组",X1184&lt;&gt;"other"),K1184,AND(V1184="",X1184="王园园组"),G1184),"other")</f>
        <v>other</v>
      </c>
      <c r="X1184" t="str" cm="1">
        <f t="array" ref="X1184">IFERROR(_xlfn.IFS(AND(V1184="",IFERROR(VLOOKUP(N1184,#REF!,1,0),1)&lt;&gt;1),N1184,AND(V1184="",I1184="王园园组"),"王园园组"),"other")</f>
        <v>other</v>
      </c>
      <c r="Y1184">
        <f>IFERROR(_xlfn.XLOOKUP(MID(T1184, FIND("#", SUBSTITUTE(T1184, "-", "#", LEN(T1184) - LEN(SUBSTITUTE(T1184, "-", "")))) + 1, LEN(T1184)),#REF!,#REF!),0)</f>
        <v>0</v>
      </c>
      <c r="Z1184">
        <f>MONTH(续费明细实时[[#This Row],[success_time]])</f>
        <v>5</v>
      </c>
      <c r="AA1184" s="8" t="e">
        <f>VLOOKUP(续费明细实时[[#This Row],[parent_user_id]],#REF!,27,0)</f>
        <v>#REF!</v>
      </c>
    </row>
    <row r="1185" spans="1:27">
      <c r="A1185" s="1">
        <v>45795</v>
      </c>
      <c r="B1185" t="s">
        <v>17184</v>
      </c>
      <c r="C1185" t="s">
        <v>17185</v>
      </c>
      <c r="D1185" t="s">
        <v>548</v>
      </c>
      <c r="E1185" t="s">
        <v>546</v>
      </c>
      <c r="F1185">
        <v>120</v>
      </c>
      <c r="G1185" t="s">
        <v>1969</v>
      </c>
      <c r="H1185" t="s">
        <v>559</v>
      </c>
      <c r="I1185" t="s">
        <v>1876</v>
      </c>
      <c r="J1185">
        <v>17750</v>
      </c>
      <c r="K1185" t="s">
        <v>426</v>
      </c>
      <c r="L1185" t="s">
        <v>549</v>
      </c>
      <c r="M1185" t="s">
        <v>559</v>
      </c>
      <c r="N1185" t="s">
        <v>469</v>
      </c>
      <c r="O1185" t="s">
        <v>189</v>
      </c>
      <c r="P1185" t="s">
        <v>1877</v>
      </c>
      <c r="Q1185" t="s">
        <v>17186</v>
      </c>
      <c r="R1185" t="s">
        <v>626</v>
      </c>
      <c r="S1185">
        <v>2500</v>
      </c>
      <c r="T1185" t="s">
        <v>1896</v>
      </c>
      <c r="U1185" s="4">
        <v>45795.905659722222</v>
      </c>
      <c r="V1185" t="str">
        <f>IFERROR(VLOOKUP(B1185,#REF!,1,0),"")</f>
        <v/>
      </c>
      <c r="W1185" t="str" cm="1">
        <f t="array" ref="W1185">IFERROR(_xlfn.IFS(AND(V1185="",X1185&lt;&gt;"王园园组",X1185&lt;&gt;"other"),K1185,AND(V1185="",X1185="王园园组"),G1185),"other")</f>
        <v>other</v>
      </c>
      <c r="X1185" t="str" cm="1">
        <f t="array" ref="X1185">IFERROR(_xlfn.IFS(AND(V1185="",IFERROR(VLOOKUP(N1185,#REF!,1,0),1)&lt;&gt;1),N1185,AND(V1185="",I1185="王园园组"),"王园园组"),"other")</f>
        <v>other</v>
      </c>
      <c r="Y1185">
        <f>IFERROR(_xlfn.XLOOKUP(MID(T1185, FIND("#", SUBSTITUTE(T1185, "-", "#", LEN(T1185) - LEN(SUBSTITUTE(T1185, "-", "")))) + 1, LEN(T1185)),#REF!,#REF!),0)</f>
        <v>0</v>
      </c>
      <c r="Z1185">
        <f>MONTH(续费明细实时[[#This Row],[success_time]])</f>
        <v>5</v>
      </c>
      <c r="AA1185" s="8" t="e">
        <f>VLOOKUP(续费明细实时[[#This Row],[parent_user_id]],#REF!,27,0)</f>
        <v>#REF!</v>
      </c>
    </row>
    <row r="1186" spans="1:27">
      <c r="A1186" s="1">
        <v>45790</v>
      </c>
      <c r="B1186" t="s">
        <v>12478</v>
      </c>
      <c r="C1186" t="s">
        <v>12479</v>
      </c>
      <c r="D1186" t="s">
        <v>632</v>
      </c>
      <c r="E1186" t="s">
        <v>546</v>
      </c>
      <c r="F1186">
        <v>240</v>
      </c>
      <c r="G1186" t="s">
        <v>1978</v>
      </c>
      <c r="H1186" t="s">
        <v>559</v>
      </c>
      <c r="I1186" t="s">
        <v>1876</v>
      </c>
      <c r="J1186">
        <v>31950</v>
      </c>
      <c r="K1186" t="s">
        <v>210</v>
      </c>
      <c r="L1186" t="s">
        <v>549</v>
      </c>
      <c r="M1186" t="s">
        <v>550</v>
      </c>
      <c r="N1186" t="s">
        <v>551</v>
      </c>
      <c r="O1186" t="s">
        <v>149</v>
      </c>
      <c r="P1186" t="s">
        <v>1877</v>
      </c>
      <c r="Q1186" t="s">
        <v>12480</v>
      </c>
      <c r="R1186" t="s">
        <v>626</v>
      </c>
      <c r="S1186">
        <v>4500</v>
      </c>
      <c r="T1186" t="s">
        <v>1931</v>
      </c>
      <c r="U1186" s="4">
        <v>45790.471018518518</v>
      </c>
      <c r="V1186" t="str">
        <f>IFERROR(VLOOKUP(B1186,#REF!,1,0),"")</f>
        <v/>
      </c>
      <c r="W1186" t="str" cm="1">
        <f t="array" ref="W1186">IFERROR(_xlfn.IFS(AND(V1186="",X1186&lt;&gt;"王园园组",X1186&lt;&gt;"other"),K1186,AND(V1186="",X1186="王园园组"),G1186),"other")</f>
        <v>other</v>
      </c>
      <c r="X1186" t="str" cm="1">
        <f t="array" ref="X1186">IFERROR(_xlfn.IFS(AND(V1186="",IFERROR(VLOOKUP(N1186,#REF!,1,0),1)&lt;&gt;1),N1186,AND(V1186="",I1186="王园园组"),"王园园组"),"other")</f>
        <v>other</v>
      </c>
      <c r="Y1186">
        <f>IFERROR(_xlfn.XLOOKUP(MID(T1186, FIND("#", SUBSTITUTE(T1186, "-", "#", LEN(T1186) - LEN(SUBSTITUTE(T1186, "-", "")))) + 1, LEN(T1186)),#REF!,#REF!),0)</f>
        <v>0</v>
      </c>
      <c r="Z1186">
        <f>MONTH(续费明细实时[[#This Row],[success_time]])</f>
        <v>5</v>
      </c>
      <c r="AA1186" s="8" t="e">
        <f>VLOOKUP(续费明细实时[[#This Row],[parent_user_id]],#REF!,27,0)</f>
        <v>#REF!</v>
      </c>
    </row>
    <row r="1187" spans="1:27">
      <c r="A1187" s="1">
        <v>45801</v>
      </c>
      <c r="B1187" t="s">
        <v>17172</v>
      </c>
      <c r="C1187" t="s">
        <v>17173</v>
      </c>
      <c r="D1187" t="s">
        <v>548</v>
      </c>
      <c r="E1187" t="s">
        <v>546</v>
      </c>
      <c r="F1187">
        <v>60</v>
      </c>
      <c r="G1187" t="s">
        <v>2031</v>
      </c>
      <c r="H1187" t="s">
        <v>559</v>
      </c>
      <c r="I1187" t="s">
        <v>1876</v>
      </c>
      <c r="J1187">
        <v>10970</v>
      </c>
      <c r="K1187" t="s">
        <v>187</v>
      </c>
      <c r="L1187" t="s">
        <v>549</v>
      </c>
      <c r="M1187" t="s">
        <v>559</v>
      </c>
      <c r="N1187" t="s">
        <v>469</v>
      </c>
      <c r="O1187" t="s">
        <v>180</v>
      </c>
      <c r="P1187" t="s">
        <v>1877</v>
      </c>
      <c r="Q1187" t="s">
        <v>17174</v>
      </c>
      <c r="R1187" t="s">
        <v>626</v>
      </c>
      <c r="S1187">
        <v>1545</v>
      </c>
      <c r="T1187" t="s">
        <v>1891</v>
      </c>
      <c r="U1187" s="4">
        <v>45801.351423611108</v>
      </c>
      <c r="V1187" t="str">
        <f>IFERROR(VLOOKUP(B1187,#REF!,1,0),"")</f>
        <v/>
      </c>
      <c r="W1187" t="str" cm="1">
        <f t="array" ref="W1187">IFERROR(_xlfn.IFS(AND(V1187="",X1187&lt;&gt;"王园园组",X1187&lt;&gt;"other"),K1187,AND(V1187="",X1187="王园园组"),G1187),"other")</f>
        <v>other</v>
      </c>
      <c r="X1187" t="str" cm="1">
        <f t="array" ref="X1187">IFERROR(_xlfn.IFS(AND(V1187="",IFERROR(VLOOKUP(N1187,#REF!,1,0),1)&lt;&gt;1),N1187,AND(V1187="",I1187="王园园组"),"王园园组"),"other")</f>
        <v>other</v>
      </c>
      <c r="Y1187">
        <f>IFERROR(_xlfn.XLOOKUP(MID(T1187, FIND("#", SUBSTITUTE(T1187, "-", "#", LEN(T1187) - LEN(SUBSTITUTE(T1187, "-", "")))) + 1, LEN(T1187)),#REF!,#REF!),0)</f>
        <v>0</v>
      </c>
      <c r="Z1187">
        <f>MONTH(续费明细实时[[#This Row],[success_time]])</f>
        <v>5</v>
      </c>
      <c r="AA1187" s="8" t="e">
        <f>VLOOKUP(续费明细实时[[#This Row],[parent_user_id]],#REF!,27,0)</f>
        <v>#REF!</v>
      </c>
    </row>
    <row r="1188" spans="1:27">
      <c r="A1188" s="1">
        <v>45789</v>
      </c>
      <c r="B1188" t="s">
        <v>11845</v>
      </c>
      <c r="C1188" t="s">
        <v>11846</v>
      </c>
      <c r="D1188" t="s">
        <v>610</v>
      </c>
      <c r="E1188" t="s">
        <v>546</v>
      </c>
      <c r="F1188">
        <v>120</v>
      </c>
      <c r="G1188" t="s">
        <v>1917</v>
      </c>
      <c r="H1188" t="s">
        <v>559</v>
      </c>
      <c r="I1188" t="s">
        <v>1876</v>
      </c>
      <c r="J1188">
        <v>17750</v>
      </c>
      <c r="K1188" t="s">
        <v>717</v>
      </c>
      <c r="L1188" t="s">
        <v>549</v>
      </c>
      <c r="M1188" t="s">
        <v>550</v>
      </c>
      <c r="N1188" t="s">
        <v>136</v>
      </c>
      <c r="O1188" t="s">
        <v>143</v>
      </c>
      <c r="P1188" t="s">
        <v>1877</v>
      </c>
      <c r="Q1188" t="s">
        <v>11847</v>
      </c>
      <c r="R1188" t="s">
        <v>626</v>
      </c>
      <c r="S1188">
        <v>2500</v>
      </c>
      <c r="T1188" t="s">
        <v>1896</v>
      </c>
      <c r="U1188" s="4">
        <v>45789.465578703705</v>
      </c>
      <c r="V1188" t="str">
        <f>IFERROR(VLOOKUP(B1188,#REF!,1,0),"")</f>
        <v/>
      </c>
      <c r="W1188" t="str" cm="1">
        <f t="array" ref="W1188">IFERROR(_xlfn.IFS(AND(V1188="",X1188&lt;&gt;"王园园组",X1188&lt;&gt;"other"),K1188,AND(V1188="",X1188="王园园组"),G1188),"other")</f>
        <v>other</v>
      </c>
      <c r="X1188" t="str" cm="1">
        <f t="array" ref="X1188">IFERROR(_xlfn.IFS(AND(V1188="",IFERROR(VLOOKUP(N1188,#REF!,1,0),1)&lt;&gt;1),N1188,AND(V1188="",I1188="王园园组"),"王园园组"),"other")</f>
        <v>other</v>
      </c>
      <c r="Y1188">
        <f>IFERROR(_xlfn.XLOOKUP(MID(T1188, FIND("#", SUBSTITUTE(T1188, "-", "#", LEN(T1188) - LEN(SUBSTITUTE(T1188, "-", "")))) + 1, LEN(T1188)),#REF!,#REF!),0)</f>
        <v>0</v>
      </c>
      <c r="Z1188">
        <f>MONTH(续费明细实时[[#This Row],[success_time]])</f>
        <v>5</v>
      </c>
      <c r="AA1188" s="8" t="e">
        <f>VLOOKUP(续费明细实时[[#This Row],[parent_user_id]],#REF!,27,0)</f>
        <v>#REF!</v>
      </c>
    </row>
    <row r="1189" spans="1:27">
      <c r="A1189" s="1">
        <v>45795</v>
      </c>
      <c r="B1189" t="s">
        <v>17175</v>
      </c>
      <c r="C1189" t="s">
        <v>17176</v>
      </c>
      <c r="D1189" t="s">
        <v>558</v>
      </c>
      <c r="E1189" t="s">
        <v>546</v>
      </c>
      <c r="F1189">
        <v>60</v>
      </c>
      <c r="G1189" t="s">
        <v>328</v>
      </c>
      <c r="H1189" t="s">
        <v>559</v>
      </c>
      <c r="I1189" t="s">
        <v>504</v>
      </c>
      <c r="J1189">
        <v>11831</v>
      </c>
      <c r="K1189" t="s">
        <v>328</v>
      </c>
      <c r="L1189" t="s">
        <v>549</v>
      </c>
      <c r="M1189" t="s">
        <v>559</v>
      </c>
      <c r="N1189" t="s">
        <v>504</v>
      </c>
      <c r="O1189" t="s">
        <v>325</v>
      </c>
      <c r="P1189" t="s">
        <v>1877</v>
      </c>
      <c r="Q1189" t="s">
        <v>17177</v>
      </c>
      <c r="R1189" t="s">
        <v>626</v>
      </c>
      <c r="S1189">
        <v>1666.2741140000001</v>
      </c>
      <c r="T1189" t="s">
        <v>1891</v>
      </c>
      <c r="U1189" s="4">
        <v>45795.806817129633</v>
      </c>
      <c r="V1189" t="str">
        <f>IFERROR(VLOOKUP(B1189,#REF!,1,0),"")</f>
        <v/>
      </c>
      <c r="W1189" t="str" cm="1">
        <f t="array" ref="W1189">IFERROR(_xlfn.IFS(AND(V1189="",X1189&lt;&gt;"王园园组",X1189&lt;&gt;"other"),K1189,AND(V1189="",X1189="王园园组"),G1189),"other")</f>
        <v>other</v>
      </c>
      <c r="X1189" t="str" cm="1">
        <f t="array" ref="X1189">IFERROR(_xlfn.IFS(AND(V1189="",IFERROR(VLOOKUP(N1189,#REF!,1,0),1)&lt;&gt;1),N1189,AND(V1189="",I1189="王园园组"),"王园园组"),"other")</f>
        <v>other</v>
      </c>
      <c r="Y1189">
        <f>IFERROR(_xlfn.XLOOKUP(MID(T1189, FIND("#", SUBSTITUTE(T1189, "-", "#", LEN(T1189) - LEN(SUBSTITUTE(T1189, "-", "")))) + 1, LEN(T1189)),#REF!,#REF!),0)</f>
        <v>0</v>
      </c>
      <c r="Z1189">
        <f>MONTH(续费明细实时[[#This Row],[success_time]])</f>
        <v>5</v>
      </c>
      <c r="AA1189" s="8" t="e">
        <f>VLOOKUP(续费明细实时[[#This Row],[parent_user_id]],#REF!,27,0)</f>
        <v>#REF!</v>
      </c>
    </row>
    <row r="1190" spans="1:27">
      <c r="A1190" s="1">
        <v>45801</v>
      </c>
      <c r="B1190" t="s">
        <v>17181</v>
      </c>
      <c r="C1190" t="s">
        <v>17182</v>
      </c>
      <c r="D1190" t="s">
        <v>548</v>
      </c>
      <c r="E1190" t="s">
        <v>546</v>
      </c>
      <c r="F1190">
        <v>60</v>
      </c>
      <c r="G1190" t="s">
        <v>1883</v>
      </c>
      <c r="H1190" t="s">
        <v>559</v>
      </c>
      <c r="I1190" t="s">
        <v>1876</v>
      </c>
      <c r="J1190">
        <v>10970</v>
      </c>
      <c r="K1190" t="s">
        <v>206</v>
      </c>
      <c r="L1190" t="s">
        <v>549</v>
      </c>
      <c r="M1190" t="s">
        <v>550</v>
      </c>
      <c r="N1190" t="s">
        <v>551</v>
      </c>
      <c r="O1190" t="s">
        <v>149</v>
      </c>
      <c r="P1190" t="s">
        <v>1877</v>
      </c>
      <c r="Q1190" t="s">
        <v>17183</v>
      </c>
      <c r="R1190" t="s">
        <v>626</v>
      </c>
      <c r="S1190">
        <v>1545</v>
      </c>
      <c r="T1190" t="s">
        <v>1891</v>
      </c>
      <c r="U1190" s="4">
        <v>45801.372569444444</v>
      </c>
      <c r="V1190" t="str">
        <f>IFERROR(VLOOKUP(B1190,#REF!,1,0),"")</f>
        <v/>
      </c>
      <c r="W1190" t="str" cm="1">
        <f t="array" ref="W1190">IFERROR(_xlfn.IFS(AND(V1190="",X1190&lt;&gt;"王园园组",X1190&lt;&gt;"other"),K1190,AND(V1190="",X1190="王园园组"),G1190),"other")</f>
        <v>other</v>
      </c>
      <c r="X1190" t="str" cm="1">
        <f t="array" ref="X1190">IFERROR(_xlfn.IFS(AND(V1190="",IFERROR(VLOOKUP(N1190,#REF!,1,0),1)&lt;&gt;1),N1190,AND(V1190="",I1190="王园园组"),"王园园组"),"other")</f>
        <v>other</v>
      </c>
      <c r="Y1190">
        <f>IFERROR(_xlfn.XLOOKUP(MID(T1190, FIND("#", SUBSTITUTE(T1190, "-", "#", LEN(T1190) - LEN(SUBSTITUTE(T1190, "-", "")))) + 1, LEN(T1190)),#REF!,#REF!),0)</f>
        <v>0</v>
      </c>
      <c r="Z1190">
        <f>MONTH(续费明细实时[[#This Row],[success_time]])</f>
        <v>5</v>
      </c>
      <c r="AA1190" s="8" t="e">
        <f>VLOOKUP(续费明细实时[[#This Row],[parent_user_id]],#REF!,27,0)</f>
        <v>#REF!</v>
      </c>
    </row>
    <row r="1191" spans="1:27">
      <c r="A1191" s="1">
        <v>45796</v>
      </c>
      <c r="B1191" t="s">
        <v>17106</v>
      </c>
      <c r="C1191" t="s">
        <v>17107</v>
      </c>
      <c r="D1191" t="s">
        <v>695</v>
      </c>
      <c r="E1191" t="s">
        <v>546</v>
      </c>
      <c r="F1191">
        <v>60</v>
      </c>
      <c r="G1191" t="s">
        <v>354</v>
      </c>
      <c r="H1191" t="s">
        <v>559</v>
      </c>
      <c r="I1191" t="s">
        <v>163</v>
      </c>
      <c r="J1191">
        <v>10650</v>
      </c>
      <c r="K1191" t="s">
        <v>354</v>
      </c>
      <c r="L1191" t="s">
        <v>549</v>
      </c>
      <c r="M1191" t="s">
        <v>559</v>
      </c>
      <c r="N1191" t="s">
        <v>163</v>
      </c>
      <c r="O1191" t="s">
        <v>472</v>
      </c>
      <c r="P1191" t="s">
        <v>1877</v>
      </c>
      <c r="Q1191" t="s">
        <v>17108</v>
      </c>
      <c r="R1191" t="s">
        <v>626</v>
      </c>
      <c r="S1191">
        <v>1500</v>
      </c>
      <c r="T1191" t="s">
        <v>1891</v>
      </c>
      <c r="U1191" s="4">
        <v>45796.87159722222</v>
      </c>
      <c r="V1191" t="str">
        <f>IFERROR(VLOOKUP(B1191,#REF!,1,0),"")</f>
        <v/>
      </c>
      <c r="W1191" t="str" cm="1">
        <f t="array" ref="W1191">IFERROR(_xlfn.IFS(AND(V1191="",X1191&lt;&gt;"王园园组",X1191&lt;&gt;"other"),K1191,AND(V1191="",X1191="王园园组"),G1191),"other")</f>
        <v>other</v>
      </c>
      <c r="X1191" t="str" cm="1">
        <f t="array" ref="X1191">IFERROR(_xlfn.IFS(AND(V1191="",IFERROR(VLOOKUP(N1191,#REF!,1,0),1)&lt;&gt;1),N1191,AND(V1191="",I1191="王园园组"),"王园园组"),"other")</f>
        <v>other</v>
      </c>
      <c r="Y1191">
        <f>IFERROR(_xlfn.XLOOKUP(MID(T1191, FIND("#", SUBSTITUTE(T1191, "-", "#", LEN(T1191) - LEN(SUBSTITUTE(T1191, "-", "")))) + 1, LEN(T1191)),#REF!,#REF!),0)</f>
        <v>0</v>
      </c>
      <c r="Z1191">
        <f>MONTH(续费明细实时[[#This Row],[success_time]])</f>
        <v>5</v>
      </c>
      <c r="AA1191" s="8" t="e">
        <f>VLOOKUP(续费明细实时[[#This Row],[parent_user_id]],#REF!,27,0)</f>
        <v>#REF!</v>
      </c>
    </row>
    <row r="1192" spans="1:27">
      <c r="A1192" s="1">
        <v>45800</v>
      </c>
      <c r="B1192" t="s">
        <v>17178</v>
      </c>
      <c r="C1192" t="s">
        <v>17179</v>
      </c>
      <c r="D1192" t="s">
        <v>695</v>
      </c>
      <c r="E1192" t="s">
        <v>546</v>
      </c>
      <c r="F1192">
        <v>120</v>
      </c>
      <c r="G1192" t="s">
        <v>2219</v>
      </c>
      <c r="H1192" t="s">
        <v>559</v>
      </c>
      <c r="I1192" t="s">
        <v>1876</v>
      </c>
      <c r="J1192">
        <v>17946</v>
      </c>
      <c r="K1192" t="s">
        <v>2914</v>
      </c>
      <c r="L1192" t="s">
        <v>549</v>
      </c>
      <c r="M1192" t="s">
        <v>550</v>
      </c>
      <c r="N1192" t="s">
        <v>136</v>
      </c>
      <c r="O1192" t="s">
        <v>264</v>
      </c>
      <c r="P1192" t="s">
        <v>1877</v>
      </c>
      <c r="Q1192" t="s">
        <v>17180</v>
      </c>
      <c r="R1192" t="s">
        <v>626</v>
      </c>
      <c r="S1192">
        <v>2527.6042109999999</v>
      </c>
      <c r="T1192" t="s">
        <v>1896</v>
      </c>
      <c r="U1192" s="4">
        <v>45800.934583333335</v>
      </c>
      <c r="V1192" t="str">
        <f>IFERROR(VLOOKUP(B1192,#REF!,1,0),"")</f>
        <v/>
      </c>
      <c r="W1192" t="str" cm="1">
        <f t="array" ref="W1192">IFERROR(_xlfn.IFS(AND(V1192="",X1192&lt;&gt;"王园园组",X1192&lt;&gt;"other"),K1192,AND(V1192="",X1192="王园园组"),G1192),"other")</f>
        <v>other</v>
      </c>
      <c r="X1192" t="str" cm="1">
        <f t="array" ref="X1192">IFERROR(_xlfn.IFS(AND(V1192="",IFERROR(VLOOKUP(N1192,#REF!,1,0),1)&lt;&gt;1),N1192,AND(V1192="",I1192="王园园组"),"王园园组"),"other")</f>
        <v>other</v>
      </c>
      <c r="Y1192">
        <f>IFERROR(_xlfn.XLOOKUP(MID(T1192, FIND("#", SUBSTITUTE(T1192, "-", "#", LEN(T1192) - LEN(SUBSTITUTE(T1192, "-", "")))) + 1, LEN(T1192)),#REF!,#REF!),0)</f>
        <v>0</v>
      </c>
      <c r="Z1192">
        <f>MONTH(续费明细实时[[#This Row],[success_time]])</f>
        <v>5</v>
      </c>
      <c r="AA1192" s="8" t="e">
        <f>VLOOKUP(续费明细实时[[#This Row],[parent_user_id]],#REF!,27,0)</f>
        <v>#REF!</v>
      </c>
    </row>
    <row r="1193" spans="1:27">
      <c r="A1193" s="1">
        <v>45796</v>
      </c>
      <c r="B1193" t="s">
        <v>17109</v>
      </c>
      <c r="C1193" t="s">
        <v>17110</v>
      </c>
      <c r="D1193" t="s">
        <v>2980</v>
      </c>
      <c r="E1193" t="s">
        <v>546</v>
      </c>
      <c r="F1193">
        <v>120</v>
      </c>
      <c r="G1193" t="s">
        <v>2035</v>
      </c>
      <c r="H1193" t="s">
        <v>559</v>
      </c>
      <c r="I1193" t="s">
        <v>1876</v>
      </c>
      <c r="J1193">
        <v>17750</v>
      </c>
      <c r="K1193" t="s">
        <v>311</v>
      </c>
      <c r="L1193" t="s">
        <v>549</v>
      </c>
      <c r="M1193" t="s">
        <v>550</v>
      </c>
      <c r="N1193" t="s">
        <v>136</v>
      </c>
      <c r="O1193" t="s">
        <v>143</v>
      </c>
      <c r="P1193" t="s">
        <v>1877</v>
      </c>
      <c r="Q1193" t="s">
        <v>17111</v>
      </c>
      <c r="R1193" t="s">
        <v>626</v>
      </c>
      <c r="S1193">
        <v>2500</v>
      </c>
      <c r="T1193" t="s">
        <v>1896</v>
      </c>
      <c r="U1193" s="4">
        <v>45796.045787037037</v>
      </c>
      <c r="V1193" t="str">
        <f>IFERROR(VLOOKUP(B1193,#REF!,1,0),"")</f>
        <v/>
      </c>
      <c r="W1193" t="str" cm="1">
        <f t="array" ref="W1193">IFERROR(_xlfn.IFS(AND(V1193="",X1193&lt;&gt;"王园园组",X1193&lt;&gt;"other"),K1193,AND(V1193="",X1193="王园园组"),G1193),"other")</f>
        <v>other</v>
      </c>
      <c r="X1193" t="str" cm="1">
        <f t="array" ref="X1193">IFERROR(_xlfn.IFS(AND(V1193="",IFERROR(VLOOKUP(N1193,#REF!,1,0),1)&lt;&gt;1),N1193,AND(V1193="",I1193="王园园组"),"王园园组"),"other")</f>
        <v>other</v>
      </c>
      <c r="Y1193">
        <f>IFERROR(_xlfn.XLOOKUP(MID(T1193, FIND("#", SUBSTITUTE(T1193, "-", "#", LEN(T1193) - LEN(SUBSTITUTE(T1193, "-", "")))) + 1, LEN(T1193)),#REF!,#REF!),0)</f>
        <v>0</v>
      </c>
      <c r="Z1193">
        <f>MONTH(续费明细实时[[#This Row],[success_time]])</f>
        <v>5</v>
      </c>
      <c r="AA1193" s="8" t="e">
        <f>VLOOKUP(续费明细实时[[#This Row],[parent_user_id]],#REF!,27,0)</f>
        <v>#REF!</v>
      </c>
    </row>
    <row r="1194" spans="1:27">
      <c r="A1194" s="1">
        <v>45788</v>
      </c>
      <c r="B1194" t="s">
        <v>9341</v>
      </c>
      <c r="C1194" t="s">
        <v>9342</v>
      </c>
      <c r="D1194" t="s">
        <v>548</v>
      </c>
      <c r="E1194" t="s">
        <v>546</v>
      </c>
      <c r="F1194">
        <v>120</v>
      </c>
      <c r="G1194" t="s">
        <v>1905</v>
      </c>
      <c r="H1194" t="s">
        <v>559</v>
      </c>
      <c r="I1194" t="s">
        <v>1876</v>
      </c>
      <c r="J1194">
        <v>17750</v>
      </c>
      <c r="K1194" t="s">
        <v>289</v>
      </c>
      <c r="L1194" t="s">
        <v>549</v>
      </c>
      <c r="M1194" t="s">
        <v>550</v>
      </c>
      <c r="N1194" t="s">
        <v>136</v>
      </c>
      <c r="O1194" t="s">
        <v>283</v>
      </c>
      <c r="P1194" t="s">
        <v>1877</v>
      </c>
      <c r="Q1194" t="s">
        <v>9343</v>
      </c>
      <c r="R1194" t="s">
        <v>626</v>
      </c>
      <c r="S1194">
        <v>2500</v>
      </c>
      <c r="T1194" t="s">
        <v>1896</v>
      </c>
      <c r="U1194" s="4">
        <v>45788.489421296297</v>
      </c>
      <c r="V1194" t="str">
        <f>IFERROR(VLOOKUP(B1194,#REF!,1,0),"")</f>
        <v/>
      </c>
      <c r="W1194" t="str" cm="1">
        <f t="array" ref="W1194">IFERROR(_xlfn.IFS(AND(V1194="",X1194&lt;&gt;"王园园组",X1194&lt;&gt;"other"),K1194,AND(V1194="",X1194="王园园组"),G1194),"other")</f>
        <v>other</v>
      </c>
      <c r="X1194" t="str" cm="1">
        <f t="array" ref="X1194">IFERROR(_xlfn.IFS(AND(V1194="",IFERROR(VLOOKUP(N1194,#REF!,1,0),1)&lt;&gt;1),N1194,AND(V1194="",I1194="王园园组"),"王园园组"),"other")</f>
        <v>other</v>
      </c>
      <c r="Y1194">
        <f>IFERROR(_xlfn.XLOOKUP(MID(T1194, FIND("#", SUBSTITUTE(T1194, "-", "#", LEN(T1194) - LEN(SUBSTITUTE(T1194, "-", "")))) + 1, LEN(T1194)),#REF!,#REF!),0)</f>
        <v>0</v>
      </c>
      <c r="Z1194">
        <f>MONTH(续费明细实时[[#This Row],[success_time]])</f>
        <v>5</v>
      </c>
      <c r="AA1194" s="8" t="e">
        <f>VLOOKUP(续费明细实时[[#This Row],[parent_user_id]],#REF!,27,0)</f>
        <v>#REF!</v>
      </c>
    </row>
    <row r="1195" spans="1:27">
      <c r="A1195" s="1">
        <v>45794</v>
      </c>
      <c r="B1195" t="s">
        <v>17112</v>
      </c>
      <c r="C1195" t="s">
        <v>17113</v>
      </c>
      <c r="D1195" t="s">
        <v>548</v>
      </c>
      <c r="E1195" t="s">
        <v>546</v>
      </c>
      <c r="F1195">
        <v>60</v>
      </c>
      <c r="G1195" t="s">
        <v>1883</v>
      </c>
      <c r="H1195" t="s">
        <v>559</v>
      </c>
      <c r="I1195" t="s">
        <v>1876</v>
      </c>
      <c r="J1195">
        <v>10970</v>
      </c>
      <c r="K1195" t="s">
        <v>223</v>
      </c>
      <c r="L1195" t="s">
        <v>549</v>
      </c>
      <c r="M1195" t="s">
        <v>550</v>
      </c>
      <c r="N1195" t="s">
        <v>551</v>
      </c>
      <c r="O1195" t="s">
        <v>145</v>
      </c>
      <c r="P1195" t="s">
        <v>1877</v>
      </c>
      <c r="Q1195" t="s">
        <v>17114</v>
      </c>
      <c r="R1195" t="s">
        <v>626</v>
      </c>
      <c r="S1195">
        <v>1545</v>
      </c>
      <c r="T1195" t="s">
        <v>1891</v>
      </c>
      <c r="U1195" s="4">
        <v>45794.520682870374</v>
      </c>
      <c r="V1195" t="str">
        <f>IFERROR(VLOOKUP(B1195,#REF!,1,0),"")</f>
        <v/>
      </c>
      <c r="W1195" t="str" cm="1">
        <f t="array" ref="W1195">IFERROR(_xlfn.IFS(AND(V1195="",X1195&lt;&gt;"王园园组",X1195&lt;&gt;"other"),K1195,AND(V1195="",X1195="王园园组"),G1195),"other")</f>
        <v>other</v>
      </c>
      <c r="X1195" t="str" cm="1">
        <f t="array" ref="X1195">IFERROR(_xlfn.IFS(AND(V1195="",IFERROR(VLOOKUP(N1195,#REF!,1,0),1)&lt;&gt;1),N1195,AND(V1195="",I1195="王园园组"),"王园园组"),"other")</f>
        <v>other</v>
      </c>
      <c r="Y1195">
        <f>IFERROR(_xlfn.XLOOKUP(MID(T1195, FIND("#", SUBSTITUTE(T1195, "-", "#", LEN(T1195) - LEN(SUBSTITUTE(T1195, "-", "")))) + 1, LEN(T1195)),#REF!,#REF!),0)</f>
        <v>0</v>
      </c>
      <c r="Z1195">
        <f>MONTH(续费明细实时[[#This Row],[success_time]])</f>
        <v>5</v>
      </c>
      <c r="AA1195" s="8" t="e">
        <f>VLOOKUP(续费明细实时[[#This Row],[parent_user_id]],#REF!,27,0)</f>
        <v>#REF!</v>
      </c>
    </row>
    <row r="1196" spans="1:27">
      <c r="A1196" s="1">
        <v>45802</v>
      </c>
      <c r="B1196" t="s">
        <v>28845</v>
      </c>
      <c r="C1196" t="s">
        <v>28846</v>
      </c>
      <c r="D1196" t="s">
        <v>695</v>
      </c>
      <c r="E1196" t="s">
        <v>546</v>
      </c>
      <c r="F1196">
        <v>60</v>
      </c>
      <c r="G1196" t="s">
        <v>1973</v>
      </c>
      <c r="H1196" t="s">
        <v>559</v>
      </c>
      <c r="I1196" t="s">
        <v>1876</v>
      </c>
      <c r="J1196">
        <v>10970</v>
      </c>
      <c r="K1196" t="s">
        <v>299</v>
      </c>
      <c r="L1196" t="s">
        <v>549</v>
      </c>
      <c r="M1196" t="s">
        <v>550</v>
      </c>
      <c r="N1196" t="s">
        <v>136</v>
      </c>
      <c r="O1196" t="s">
        <v>143</v>
      </c>
      <c r="P1196" t="s">
        <v>1877</v>
      </c>
      <c r="Q1196" t="s">
        <v>28847</v>
      </c>
      <c r="R1196" t="s">
        <v>626</v>
      </c>
      <c r="S1196">
        <v>1545</v>
      </c>
      <c r="T1196" t="s">
        <v>1891</v>
      </c>
      <c r="U1196" s="4">
        <v>45802.862696759257</v>
      </c>
      <c r="V1196" t="str">
        <f>IFERROR(VLOOKUP(B1196,#REF!,1,0),"")</f>
        <v/>
      </c>
      <c r="W1196" t="str" cm="1">
        <f t="array" ref="W1196">IFERROR(_xlfn.IFS(AND(V1196="",X1196&lt;&gt;"王园园组",X1196&lt;&gt;"other"),K1196,AND(V1196="",X1196="王园园组"),G1196),"other")</f>
        <v>other</v>
      </c>
      <c r="X1196" t="str" cm="1">
        <f t="array" ref="X1196">IFERROR(_xlfn.IFS(AND(V1196="",IFERROR(VLOOKUP(N1196,#REF!,1,0),1)&lt;&gt;1),N1196,AND(V1196="",I1196="王园园组"),"王园园组"),"other")</f>
        <v>other</v>
      </c>
      <c r="Y1196">
        <f>IFERROR(_xlfn.XLOOKUP(MID(T1196, FIND("#", SUBSTITUTE(T1196, "-", "#", LEN(T1196) - LEN(SUBSTITUTE(T1196, "-", "")))) + 1, LEN(T1196)),#REF!,#REF!),0)</f>
        <v>0</v>
      </c>
      <c r="Z1196">
        <f>MONTH(续费明细实时[[#This Row],[success_time]])</f>
        <v>5</v>
      </c>
      <c r="AA1196" s="8" t="e">
        <f>VLOOKUP(续费明细实时[[#This Row],[parent_user_id]],#REF!,27,0)</f>
        <v>#REF!</v>
      </c>
    </row>
    <row r="1197" spans="1:27">
      <c r="A1197" s="1">
        <v>45786</v>
      </c>
      <c r="B1197" t="s">
        <v>2487</v>
      </c>
      <c r="C1197" t="s">
        <v>2488</v>
      </c>
      <c r="D1197" t="s">
        <v>548</v>
      </c>
      <c r="E1197" t="s">
        <v>546</v>
      </c>
      <c r="F1197">
        <v>240</v>
      </c>
      <c r="G1197" t="s">
        <v>2071</v>
      </c>
      <c r="H1197" t="s">
        <v>559</v>
      </c>
      <c r="I1197" t="s">
        <v>1876</v>
      </c>
      <c r="J1197">
        <v>31950</v>
      </c>
      <c r="K1197" t="s">
        <v>248</v>
      </c>
      <c r="L1197" t="s">
        <v>549</v>
      </c>
      <c r="M1197" t="s">
        <v>550</v>
      </c>
      <c r="N1197" t="s">
        <v>551</v>
      </c>
      <c r="O1197" t="s">
        <v>242</v>
      </c>
      <c r="P1197" t="s">
        <v>1877</v>
      </c>
      <c r="Q1197" t="s">
        <v>2489</v>
      </c>
      <c r="R1197" t="s">
        <v>626</v>
      </c>
      <c r="S1197">
        <v>4500</v>
      </c>
      <c r="T1197" t="s">
        <v>1931</v>
      </c>
      <c r="U1197" s="4">
        <v>45786.542164351849</v>
      </c>
      <c r="V1197" t="str">
        <f>IFERROR(VLOOKUP(B1197,#REF!,1,0),"")</f>
        <v/>
      </c>
      <c r="W1197" t="str" cm="1">
        <f t="array" ref="W1197">IFERROR(_xlfn.IFS(AND(V1197="",X1197&lt;&gt;"王园园组",X1197&lt;&gt;"other"),K1197,AND(V1197="",X1197="王园园组"),G1197),"other")</f>
        <v>other</v>
      </c>
      <c r="X1197" t="str" cm="1">
        <f t="array" ref="X1197">IFERROR(_xlfn.IFS(AND(V1197="",IFERROR(VLOOKUP(N1197,#REF!,1,0),1)&lt;&gt;1),N1197,AND(V1197="",I1197="王园园组"),"王园园组"),"other")</f>
        <v>other</v>
      </c>
      <c r="Y1197">
        <f>IFERROR(_xlfn.XLOOKUP(MID(T1197, FIND("#", SUBSTITUTE(T1197, "-", "#", LEN(T1197) - LEN(SUBSTITUTE(T1197, "-", "")))) + 1, LEN(T1197)),#REF!,#REF!),0)</f>
        <v>0</v>
      </c>
      <c r="Z1197">
        <f>MONTH(续费明细实时[[#This Row],[success_time]])</f>
        <v>5</v>
      </c>
      <c r="AA1197" s="8" t="e">
        <f>VLOOKUP(续费明细实时[[#This Row],[parent_user_id]],#REF!,27,0)</f>
        <v>#REF!</v>
      </c>
    </row>
    <row r="1198" spans="1:27">
      <c r="A1198" s="1">
        <v>45795</v>
      </c>
      <c r="B1198" t="s">
        <v>14769</v>
      </c>
      <c r="C1198" t="s">
        <v>14770</v>
      </c>
      <c r="D1198" t="s">
        <v>896</v>
      </c>
      <c r="E1198" t="s">
        <v>546</v>
      </c>
      <c r="F1198">
        <v>60</v>
      </c>
      <c r="G1198" t="s">
        <v>1990</v>
      </c>
      <c r="H1198" t="s">
        <v>559</v>
      </c>
      <c r="I1198" t="s">
        <v>1876</v>
      </c>
      <c r="J1198">
        <v>10650</v>
      </c>
      <c r="K1198" t="s">
        <v>275</v>
      </c>
      <c r="L1198" t="s">
        <v>549</v>
      </c>
      <c r="M1198" t="s">
        <v>550</v>
      </c>
      <c r="N1198" t="s">
        <v>136</v>
      </c>
      <c r="O1198" t="s">
        <v>139</v>
      </c>
      <c r="P1198" t="s">
        <v>1877</v>
      </c>
      <c r="Q1198" t="s">
        <v>14771</v>
      </c>
      <c r="R1198" t="s">
        <v>626</v>
      </c>
      <c r="S1198">
        <v>1500</v>
      </c>
      <c r="T1198" t="s">
        <v>1891</v>
      </c>
      <c r="U1198" s="4">
        <v>45795.693807870368</v>
      </c>
      <c r="V1198" t="str">
        <f>IFERROR(VLOOKUP(B1198,#REF!,1,0),"")</f>
        <v/>
      </c>
      <c r="W1198" t="str" cm="1">
        <f t="array" ref="W1198">IFERROR(_xlfn.IFS(AND(V1198="",X1198&lt;&gt;"王园园组",X1198&lt;&gt;"other"),K1198,AND(V1198="",X1198="王园园组"),G1198),"other")</f>
        <v>other</v>
      </c>
      <c r="X1198" t="str" cm="1">
        <f t="array" ref="X1198">IFERROR(_xlfn.IFS(AND(V1198="",IFERROR(VLOOKUP(N1198,#REF!,1,0),1)&lt;&gt;1),N1198,AND(V1198="",I1198="王园园组"),"王园园组"),"other")</f>
        <v>other</v>
      </c>
      <c r="Y1198">
        <f>IFERROR(_xlfn.XLOOKUP(MID(T1198, FIND("#", SUBSTITUTE(T1198, "-", "#", LEN(T1198) - LEN(SUBSTITUTE(T1198, "-", "")))) + 1, LEN(T1198)),#REF!,#REF!),0)</f>
        <v>0</v>
      </c>
      <c r="Z1198">
        <f>MONTH(续费明细实时[[#This Row],[success_time]])</f>
        <v>5</v>
      </c>
      <c r="AA1198" s="8" t="e">
        <f>VLOOKUP(续费明细实时[[#This Row],[parent_user_id]],#REF!,27,0)</f>
        <v>#REF!</v>
      </c>
    </row>
    <row r="1199" spans="1:27" hidden="1">
      <c r="A1199" s="1">
        <v>45805</v>
      </c>
      <c r="B1199" t="s">
        <v>29916</v>
      </c>
      <c r="C1199" t="s">
        <v>29917</v>
      </c>
      <c r="D1199" t="s">
        <v>648</v>
      </c>
      <c r="E1199" t="s">
        <v>546</v>
      </c>
      <c r="F1199">
        <v>48</v>
      </c>
      <c r="G1199" t="s">
        <v>2885</v>
      </c>
      <c r="H1199" t="s">
        <v>806</v>
      </c>
      <c r="I1199" t="s">
        <v>626</v>
      </c>
      <c r="J1199">
        <v>11758</v>
      </c>
      <c r="K1199" t="s">
        <v>626</v>
      </c>
      <c r="L1199" t="s">
        <v>649</v>
      </c>
      <c r="M1199" t="s">
        <v>649</v>
      </c>
      <c r="N1199" t="s">
        <v>649</v>
      </c>
      <c r="O1199" t="s">
        <v>649</v>
      </c>
      <c r="P1199" t="s">
        <v>1877</v>
      </c>
      <c r="Q1199" t="s">
        <v>29918</v>
      </c>
      <c r="R1199" t="s">
        <v>626</v>
      </c>
      <c r="S1199">
        <v>1656.07709</v>
      </c>
      <c r="T1199" t="s">
        <v>571</v>
      </c>
      <c r="U1199" s="4">
        <v>45805.54550925926</v>
      </c>
      <c r="V1199" t="str">
        <f>IFERROR(VLOOKUP(B1199,#REF!,1,0),"")</f>
        <v/>
      </c>
      <c r="W1199" t="str" cm="1">
        <f t="array" ref="W1199">IFERROR(_xlfn.IFS(AND(V1199="",X1199&lt;&gt;"王园园组",X1199&lt;&gt;"other"),K1199,AND(V1199="",X1199="王园园组"),G1199),"other")</f>
        <v>other</v>
      </c>
      <c r="X1199" t="str" cm="1">
        <f t="array" ref="X1199">IFERROR(_xlfn.IFS(AND(V1199="",IFERROR(VLOOKUP(N1199,#REF!,1,0),1)&lt;&gt;1),N1199,AND(V1199="",I1199="王园园组"),"王园园组"),"other")</f>
        <v>other</v>
      </c>
      <c r="Y1199">
        <f>IFERROR(_xlfn.XLOOKUP(MID(T1199, FIND("#", SUBSTITUTE(T1199, "-", "#", LEN(T1199) - LEN(SUBSTITUTE(T1199, "-", "")))) + 1, LEN(T1199)),#REF!,#REF!),0)</f>
        <v>0</v>
      </c>
      <c r="Z1199">
        <f>MONTH(续费明细实时[[#This Row],[success_time]])</f>
        <v>5</v>
      </c>
      <c r="AA1199" s="8" t="e">
        <f>VLOOKUP(续费明细实时[[#This Row],[parent_user_id]],#REF!,27,0)</f>
        <v>#REF!</v>
      </c>
    </row>
    <row r="1200" spans="1:27">
      <c r="A1200" s="1">
        <v>45798</v>
      </c>
      <c r="B1200" t="s">
        <v>14463</v>
      </c>
      <c r="C1200" t="s">
        <v>14464</v>
      </c>
      <c r="D1200" t="s">
        <v>558</v>
      </c>
      <c r="E1200" t="s">
        <v>546</v>
      </c>
      <c r="F1200">
        <v>360</v>
      </c>
      <c r="G1200" t="s">
        <v>454</v>
      </c>
      <c r="H1200" t="s">
        <v>559</v>
      </c>
      <c r="I1200" t="s">
        <v>504</v>
      </c>
      <c r="J1200">
        <v>51266</v>
      </c>
      <c r="K1200" t="s">
        <v>454</v>
      </c>
      <c r="L1200" t="s">
        <v>549</v>
      </c>
      <c r="M1200" t="s">
        <v>559</v>
      </c>
      <c r="N1200" t="s">
        <v>504</v>
      </c>
      <c r="O1200" t="s">
        <v>325</v>
      </c>
      <c r="P1200" t="s">
        <v>1877</v>
      </c>
      <c r="Q1200" t="s">
        <v>14465</v>
      </c>
      <c r="R1200" t="s">
        <v>626</v>
      </c>
      <c r="S1200">
        <v>7220.5211589999999</v>
      </c>
      <c r="T1200" t="s">
        <v>2193</v>
      </c>
      <c r="U1200" s="4">
        <v>45798.831261574072</v>
      </c>
      <c r="V1200" t="str">
        <f>IFERROR(VLOOKUP(B1200,#REF!,1,0),"")</f>
        <v/>
      </c>
      <c r="W1200" t="str" cm="1">
        <f t="array" ref="W1200">IFERROR(_xlfn.IFS(AND(V1200="",X1200&lt;&gt;"王园园组",X1200&lt;&gt;"other"),K1200,AND(V1200="",X1200="王园园组"),G1200),"other")</f>
        <v>other</v>
      </c>
      <c r="X1200" t="str" cm="1">
        <f t="array" ref="X1200">IFERROR(_xlfn.IFS(AND(V1200="",IFERROR(VLOOKUP(N1200,#REF!,1,0),1)&lt;&gt;1),N1200,AND(V1200="",I1200="王园园组"),"王园园组"),"other")</f>
        <v>other</v>
      </c>
      <c r="Y1200">
        <f>IFERROR(_xlfn.XLOOKUP(MID(T1200, FIND("#", SUBSTITUTE(T1200, "-", "#", LEN(T1200) - LEN(SUBSTITUTE(T1200, "-", "")))) + 1, LEN(T1200)),#REF!,#REF!),0)</f>
        <v>0</v>
      </c>
      <c r="Z1200">
        <f>MONTH(续费明细实时[[#This Row],[success_time]])</f>
        <v>5</v>
      </c>
      <c r="AA1200" s="8" t="e">
        <f>VLOOKUP(续费明细实时[[#This Row],[parent_user_id]],#REF!,27,0)</f>
        <v>#REF!</v>
      </c>
    </row>
    <row r="1201" spans="1:27">
      <c r="A1201" s="1">
        <v>45786</v>
      </c>
      <c r="B1201" t="s">
        <v>2089</v>
      </c>
      <c r="C1201" t="s">
        <v>2090</v>
      </c>
      <c r="D1201" t="s">
        <v>578</v>
      </c>
      <c r="E1201" t="s">
        <v>546</v>
      </c>
      <c r="F1201">
        <v>120</v>
      </c>
      <c r="G1201" t="s">
        <v>1875</v>
      </c>
      <c r="H1201" t="s">
        <v>559</v>
      </c>
      <c r="I1201" t="s">
        <v>1876</v>
      </c>
      <c r="J1201">
        <v>17750</v>
      </c>
      <c r="K1201" t="s">
        <v>238</v>
      </c>
      <c r="L1201" t="s">
        <v>549</v>
      </c>
      <c r="M1201" t="s">
        <v>550</v>
      </c>
      <c r="N1201" t="s">
        <v>551</v>
      </c>
      <c r="O1201" t="s">
        <v>141</v>
      </c>
      <c r="P1201" t="s">
        <v>1877</v>
      </c>
      <c r="Q1201" t="s">
        <v>2091</v>
      </c>
      <c r="R1201" t="s">
        <v>626</v>
      </c>
      <c r="S1201">
        <v>2500</v>
      </c>
      <c r="T1201" t="s">
        <v>1896</v>
      </c>
      <c r="U1201" s="4">
        <v>45786.804722222223</v>
      </c>
      <c r="V1201" t="str">
        <f>IFERROR(VLOOKUP(B1201,#REF!,1,0),"")</f>
        <v/>
      </c>
      <c r="W1201" t="str" cm="1">
        <f t="array" ref="W1201">IFERROR(_xlfn.IFS(AND(V1201="",X1201&lt;&gt;"王园园组",X1201&lt;&gt;"other"),K1201,AND(V1201="",X1201="王园园组"),G1201),"other")</f>
        <v>other</v>
      </c>
      <c r="X1201" t="str" cm="1">
        <f t="array" ref="X1201">IFERROR(_xlfn.IFS(AND(V1201="",IFERROR(VLOOKUP(N1201,#REF!,1,0),1)&lt;&gt;1),N1201,AND(V1201="",I1201="王园园组"),"王园园组"),"other")</f>
        <v>other</v>
      </c>
      <c r="Y1201">
        <f>IFERROR(_xlfn.XLOOKUP(MID(T1201, FIND("#", SUBSTITUTE(T1201, "-", "#", LEN(T1201) - LEN(SUBSTITUTE(T1201, "-", "")))) + 1, LEN(T1201)),#REF!,#REF!),0)</f>
        <v>0</v>
      </c>
      <c r="Z1201">
        <f>MONTH(续费明细实时[[#This Row],[success_time]])</f>
        <v>5</v>
      </c>
      <c r="AA1201" s="8" t="e">
        <f>VLOOKUP(续费明细实时[[#This Row],[parent_user_id]],#REF!,27,0)</f>
        <v>#REF!</v>
      </c>
    </row>
    <row r="1202" spans="1:27">
      <c r="A1202" s="1">
        <v>45797</v>
      </c>
      <c r="B1202" t="s">
        <v>14772</v>
      </c>
      <c r="C1202" t="s">
        <v>14773</v>
      </c>
      <c r="D1202" t="s">
        <v>548</v>
      </c>
      <c r="E1202" t="s">
        <v>546</v>
      </c>
      <c r="F1202">
        <v>120</v>
      </c>
      <c r="G1202" t="s">
        <v>1939</v>
      </c>
      <c r="H1202" t="s">
        <v>559</v>
      </c>
      <c r="I1202" t="s">
        <v>1876</v>
      </c>
      <c r="J1202">
        <v>17750</v>
      </c>
      <c r="K1202" t="s">
        <v>287</v>
      </c>
      <c r="L1202" t="s">
        <v>549</v>
      </c>
      <c r="M1202" t="s">
        <v>550</v>
      </c>
      <c r="N1202" t="s">
        <v>136</v>
      </c>
      <c r="O1202" t="s">
        <v>283</v>
      </c>
      <c r="P1202" t="s">
        <v>1877</v>
      </c>
      <c r="Q1202" t="s">
        <v>14774</v>
      </c>
      <c r="R1202" t="s">
        <v>626</v>
      </c>
      <c r="S1202">
        <v>2500</v>
      </c>
      <c r="T1202" t="s">
        <v>1896</v>
      </c>
      <c r="U1202" s="4">
        <v>45797.405185185184</v>
      </c>
      <c r="V1202" t="str">
        <f>IFERROR(VLOOKUP(B1202,#REF!,1,0),"")</f>
        <v/>
      </c>
      <c r="W1202" t="str" cm="1">
        <f t="array" ref="W1202">IFERROR(_xlfn.IFS(AND(V1202="",X1202&lt;&gt;"王园园组",X1202&lt;&gt;"other"),K1202,AND(V1202="",X1202="王园园组"),G1202),"other")</f>
        <v>other</v>
      </c>
      <c r="X1202" t="str" cm="1">
        <f t="array" ref="X1202">IFERROR(_xlfn.IFS(AND(V1202="",IFERROR(VLOOKUP(N1202,#REF!,1,0),1)&lt;&gt;1),N1202,AND(V1202="",I1202="王园园组"),"王园园组"),"other")</f>
        <v>other</v>
      </c>
      <c r="Y1202">
        <f>IFERROR(_xlfn.XLOOKUP(MID(T1202, FIND("#", SUBSTITUTE(T1202, "-", "#", LEN(T1202) - LEN(SUBSTITUTE(T1202, "-", "")))) + 1, LEN(T1202)),#REF!,#REF!),0)</f>
        <v>0</v>
      </c>
      <c r="Z1202">
        <f>MONTH(续费明细实时[[#This Row],[success_time]])</f>
        <v>5</v>
      </c>
      <c r="AA1202" s="8" t="e">
        <f>VLOOKUP(续费明细实时[[#This Row],[parent_user_id]],#REF!,27,0)</f>
        <v>#REF!</v>
      </c>
    </row>
    <row r="1203" spans="1:27">
      <c r="A1203" s="1">
        <v>45800</v>
      </c>
      <c r="B1203" t="s">
        <v>14469</v>
      </c>
      <c r="C1203" t="s">
        <v>14470</v>
      </c>
      <c r="D1203" t="s">
        <v>610</v>
      </c>
      <c r="E1203" t="s">
        <v>546</v>
      </c>
      <c r="F1203">
        <v>60</v>
      </c>
      <c r="G1203" t="s">
        <v>1875</v>
      </c>
      <c r="H1203" t="s">
        <v>559</v>
      </c>
      <c r="I1203" t="s">
        <v>1876</v>
      </c>
      <c r="J1203">
        <v>10768</v>
      </c>
      <c r="K1203" t="s">
        <v>234</v>
      </c>
      <c r="L1203" t="s">
        <v>549</v>
      </c>
      <c r="M1203" t="s">
        <v>550</v>
      </c>
      <c r="N1203" t="s">
        <v>551</v>
      </c>
      <c r="O1203" t="s">
        <v>141</v>
      </c>
      <c r="P1203" t="s">
        <v>1877</v>
      </c>
      <c r="Q1203" t="s">
        <v>14471</v>
      </c>
      <c r="R1203" t="s">
        <v>626</v>
      </c>
      <c r="S1203">
        <v>1516.562527</v>
      </c>
      <c r="T1203" t="s">
        <v>1891</v>
      </c>
      <c r="U1203" s="4">
        <v>45800.934548611112</v>
      </c>
      <c r="V1203" t="str">
        <f>IFERROR(VLOOKUP(B1203,#REF!,1,0),"")</f>
        <v/>
      </c>
      <c r="W1203" t="str" cm="1">
        <f t="array" ref="W1203">IFERROR(_xlfn.IFS(AND(V1203="",X1203&lt;&gt;"王园园组",X1203&lt;&gt;"other"),K1203,AND(V1203="",X1203="王园园组"),G1203),"other")</f>
        <v>other</v>
      </c>
      <c r="X1203" t="str" cm="1">
        <f t="array" ref="X1203">IFERROR(_xlfn.IFS(AND(V1203="",IFERROR(VLOOKUP(N1203,#REF!,1,0),1)&lt;&gt;1),N1203,AND(V1203="",I1203="王园园组"),"王园园组"),"other")</f>
        <v>other</v>
      </c>
      <c r="Y1203">
        <f>IFERROR(_xlfn.XLOOKUP(MID(T1203, FIND("#", SUBSTITUTE(T1203, "-", "#", LEN(T1203) - LEN(SUBSTITUTE(T1203, "-", "")))) + 1, LEN(T1203)),#REF!,#REF!),0)</f>
        <v>0</v>
      </c>
      <c r="Z1203">
        <f>MONTH(续费明细实时[[#This Row],[success_time]])</f>
        <v>5</v>
      </c>
      <c r="AA1203" s="8" t="e">
        <f>VLOOKUP(续费明细实时[[#This Row],[parent_user_id]],#REF!,27,0)</f>
        <v>#REF!</v>
      </c>
    </row>
    <row r="1204" spans="1:27">
      <c r="A1204" s="1">
        <v>45792</v>
      </c>
      <c r="B1204" t="s">
        <v>14472</v>
      </c>
      <c r="C1204" t="s">
        <v>14473</v>
      </c>
      <c r="D1204" t="s">
        <v>548</v>
      </c>
      <c r="E1204" t="s">
        <v>641</v>
      </c>
      <c r="F1204">
        <v>36</v>
      </c>
      <c r="G1204" t="s">
        <v>1939</v>
      </c>
      <c r="H1204" t="s">
        <v>559</v>
      </c>
      <c r="I1204" t="s">
        <v>1876</v>
      </c>
      <c r="J1204">
        <v>4473</v>
      </c>
      <c r="K1204" t="s">
        <v>226</v>
      </c>
      <c r="L1204" t="s">
        <v>549</v>
      </c>
      <c r="M1204" t="s">
        <v>550</v>
      </c>
      <c r="N1204" t="s">
        <v>551</v>
      </c>
      <c r="O1204" t="s">
        <v>145</v>
      </c>
      <c r="P1204" t="s">
        <v>1877</v>
      </c>
      <c r="Q1204" t="s">
        <v>14474</v>
      </c>
      <c r="R1204" t="s">
        <v>626</v>
      </c>
      <c r="S1204">
        <v>630</v>
      </c>
      <c r="T1204" t="s">
        <v>2733</v>
      </c>
      <c r="U1204" s="4">
        <v>45792.440694444442</v>
      </c>
      <c r="V1204" t="str">
        <f>IFERROR(VLOOKUP(B1204,#REF!,1,0),"")</f>
        <v/>
      </c>
      <c r="W1204" t="str" cm="1">
        <f t="array" ref="W1204">IFERROR(_xlfn.IFS(AND(V1204="",X1204&lt;&gt;"王园园组",X1204&lt;&gt;"other"),K1204,AND(V1204="",X1204="王园园组"),G1204),"other")</f>
        <v>other</v>
      </c>
      <c r="X1204" t="str" cm="1">
        <f t="array" ref="X1204">IFERROR(_xlfn.IFS(AND(V1204="",IFERROR(VLOOKUP(N1204,#REF!,1,0),1)&lt;&gt;1),N1204,AND(V1204="",I1204="王园园组"),"王园园组"),"other")</f>
        <v>other</v>
      </c>
      <c r="Y1204">
        <f>IFERROR(_xlfn.XLOOKUP(MID(T1204, FIND("#", SUBSTITUTE(T1204, "-", "#", LEN(T1204) - LEN(SUBSTITUTE(T1204, "-", "")))) + 1, LEN(T1204)),#REF!,#REF!),0)</f>
        <v>0</v>
      </c>
      <c r="Z1204">
        <f>MONTH(续费明细实时[[#This Row],[success_time]])</f>
        <v>5</v>
      </c>
      <c r="AA1204" s="8" t="e">
        <f>VLOOKUP(续费明细实时[[#This Row],[parent_user_id]],#REF!,27,0)</f>
        <v>#REF!</v>
      </c>
    </row>
    <row r="1205" spans="1:27">
      <c r="A1205" s="1">
        <v>45801</v>
      </c>
      <c r="B1205" t="s">
        <v>14475</v>
      </c>
      <c r="C1205" t="s">
        <v>14476</v>
      </c>
      <c r="D1205" t="s">
        <v>610</v>
      </c>
      <c r="E1205" t="s">
        <v>546</v>
      </c>
      <c r="F1205">
        <v>60</v>
      </c>
      <c r="G1205" t="s">
        <v>1946</v>
      </c>
      <c r="H1205" t="s">
        <v>559</v>
      </c>
      <c r="I1205" t="s">
        <v>1876</v>
      </c>
      <c r="J1205">
        <v>10768</v>
      </c>
      <c r="K1205" t="s">
        <v>295</v>
      </c>
      <c r="L1205" t="s">
        <v>549</v>
      </c>
      <c r="M1205" t="s">
        <v>550</v>
      </c>
      <c r="N1205" t="s">
        <v>136</v>
      </c>
      <c r="O1205" t="s">
        <v>292</v>
      </c>
      <c r="P1205" t="s">
        <v>1877</v>
      </c>
      <c r="Q1205" t="s">
        <v>14477</v>
      </c>
      <c r="R1205" t="s">
        <v>626</v>
      </c>
      <c r="S1205">
        <v>1516.562527</v>
      </c>
      <c r="T1205" t="s">
        <v>1891</v>
      </c>
      <c r="U1205" s="4">
        <v>45801.590983796297</v>
      </c>
      <c r="V1205" t="str">
        <f>IFERROR(VLOOKUP(B1205,#REF!,1,0),"")</f>
        <v/>
      </c>
      <c r="W1205" t="str" cm="1">
        <f t="array" ref="W1205">IFERROR(_xlfn.IFS(AND(V1205="",X1205&lt;&gt;"王园园组",X1205&lt;&gt;"other"),K1205,AND(V1205="",X1205="王园园组"),G1205),"other")</f>
        <v>other</v>
      </c>
      <c r="X1205" t="str" cm="1">
        <f t="array" ref="X1205">IFERROR(_xlfn.IFS(AND(V1205="",IFERROR(VLOOKUP(N1205,#REF!,1,0),1)&lt;&gt;1),N1205,AND(V1205="",I1205="王园园组"),"王园园组"),"other")</f>
        <v>other</v>
      </c>
      <c r="Y1205">
        <f>IFERROR(_xlfn.XLOOKUP(MID(T1205, FIND("#", SUBSTITUTE(T1205, "-", "#", LEN(T1205) - LEN(SUBSTITUTE(T1205, "-", "")))) + 1, LEN(T1205)),#REF!,#REF!),0)</f>
        <v>0</v>
      </c>
      <c r="Z1205">
        <f>MONTH(续费明细实时[[#This Row],[success_time]])</f>
        <v>5</v>
      </c>
      <c r="AA1205" s="8" t="e">
        <f>VLOOKUP(续费明细实时[[#This Row],[parent_user_id]],#REF!,27,0)</f>
        <v>#REF!</v>
      </c>
    </row>
    <row r="1206" spans="1:27" hidden="1">
      <c r="A1206" s="1">
        <v>45783</v>
      </c>
      <c r="B1206" t="s">
        <v>2963</v>
      </c>
      <c r="C1206" t="s">
        <v>2964</v>
      </c>
      <c r="D1206" t="s">
        <v>548</v>
      </c>
      <c r="E1206" t="s">
        <v>546</v>
      </c>
      <c r="F1206">
        <v>48</v>
      </c>
      <c r="G1206" t="s">
        <v>1909</v>
      </c>
      <c r="H1206" t="s">
        <v>559</v>
      </c>
      <c r="I1206" t="s">
        <v>1876</v>
      </c>
      <c r="J1206">
        <v>11686</v>
      </c>
      <c r="K1206" t="s">
        <v>626</v>
      </c>
      <c r="L1206" t="s">
        <v>649</v>
      </c>
      <c r="M1206" t="s">
        <v>649</v>
      </c>
      <c r="N1206" t="s">
        <v>649</v>
      </c>
      <c r="O1206" t="s">
        <v>649</v>
      </c>
      <c r="P1206" t="s">
        <v>1877</v>
      </c>
      <c r="Q1206" t="s">
        <v>2965</v>
      </c>
      <c r="R1206" t="s">
        <v>626</v>
      </c>
      <c r="S1206">
        <v>1645.94</v>
      </c>
      <c r="T1206" t="s">
        <v>1879</v>
      </c>
      <c r="U1206" s="4">
        <v>45783.328402777777</v>
      </c>
      <c r="V1206" t="str">
        <f>IFERROR(VLOOKUP(B1206,#REF!,1,0),"")</f>
        <v/>
      </c>
      <c r="W1206" t="str" cm="1">
        <f t="array" ref="W1206">IFERROR(_xlfn.IFS(AND(V1206="",X1206&lt;&gt;"王园园组",X1206&lt;&gt;"other"),K1206,AND(V1206="",X1206="王园园组"),G1206),"other")</f>
        <v>other</v>
      </c>
      <c r="X1206" t="str" cm="1">
        <f t="array" ref="X1206">IFERROR(_xlfn.IFS(AND(V1206="",IFERROR(VLOOKUP(N1206,#REF!,1,0),1)&lt;&gt;1),N1206,AND(V1206="",I1206="王园园组"),"王园园组"),"other")</f>
        <v>other</v>
      </c>
      <c r="Y1206">
        <f>IFERROR(_xlfn.XLOOKUP(MID(T1206, FIND("#", SUBSTITUTE(T1206, "-", "#", LEN(T1206) - LEN(SUBSTITUTE(T1206, "-", "")))) + 1, LEN(T1206)),#REF!,#REF!),0)</f>
        <v>0</v>
      </c>
      <c r="Z1206">
        <f>MONTH(续费明细实时[[#This Row],[success_time]])</f>
        <v>5</v>
      </c>
      <c r="AA1206" s="8" t="e">
        <f>VLOOKUP(续费明细实时[[#This Row],[parent_user_id]],#REF!,27,0)</f>
        <v>#REF!</v>
      </c>
    </row>
    <row r="1207" spans="1:27">
      <c r="A1207" s="1">
        <v>45789</v>
      </c>
      <c r="B1207" t="s">
        <v>9071</v>
      </c>
      <c r="C1207" t="s">
        <v>9072</v>
      </c>
      <c r="D1207" t="s">
        <v>548</v>
      </c>
      <c r="E1207" t="s">
        <v>546</v>
      </c>
      <c r="F1207">
        <v>60</v>
      </c>
      <c r="G1207" t="s">
        <v>1969</v>
      </c>
      <c r="H1207" t="s">
        <v>559</v>
      </c>
      <c r="I1207" t="s">
        <v>1876</v>
      </c>
      <c r="J1207">
        <v>10970</v>
      </c>
      <c r="K1207" t="s">
        <v>258</v>
      </c>
      <c r="L1207" t="s">
        <v>549</v>
      </c>
      <c r="M1207" t="s">
        <v>550</v>
      </c>
      <c r="N1207" t="s">
        <v>136</v>
      </c>
      <c r="O1207" t="s">
        <v>147</v>
      </c>
      <c r="P1207" t="s">
        <v>1877</v>
      </c>
      <c r="Q1207" t="s">
        <v>9073</v>
      </c>
      <c r="R1207" t="s">
        <v>626</v>
      </c>
      <c r="S1207">
        <v>1545</v>
      </c>
      <c r="T1207" t="s">
        <v>1891</v>
      </c>
      <c r="U1207" s="4">
        <v>45789.403032407405</v>
      </c>
      <c r="V1207" t="str">
        <f>IFERROR(VLOOKUP(B1207,#REF!,1,0),"")</f>
        <v/>
      </c>
      <c r="W1207" t="str" cm="1">
        <f t="array" ref="W1207">IFERROR(_xlfn.IFS(AND(V1207="",X1207&lt;&gt;"王园园组",X1207&lt;&gt;"other"),K1207,AND(V1207="",X1207="王园园组"),G1207),"other")</f>
        <v>other</v>
      </c>
      <c r="X1207" t="str" cm="1">
        <f t="array" ref="X1207">IFERROR(_xlfn.IFS(AND(V1207="",IFERROR(VLOOKUP(N1207,#REF!,1,0),1)&lt;&gt;1),N1207,AND(V1207="",I1207="王园园组"),"王园园组"),"other")</f>
        <v>other</v>
      </c>
      <c r="Y1207">
        <f>IFERROR(_xlfn.XLOOKUP(MID(T1207, FIND("#", SUBSTITUTE(T1207, "-", "#", LEN(T1207) - LEN(SUBSTITUTE(T1207, "-", "")))) + 1, LEN(T1207)),#REF!,#REF!),0)</f>
        <v>0</v>
      </c>
      <c r="Z1207">
        <f>MONTH(续费明细实时[[#This Row],[success_time]])</f>
        <v>5</v>
      </c>
      <c r="AA1207" s="8" t="e">
        <f>VLOOKUP(续费明细实时[[#This Row],[parent_user_id]],#REF!,27,0)</f>
        <v>#REF!</v>
      </c>
    </row>
    <row r="1208" spans="1:27">
      <c r="A1208" s="1">
        <v>45790</v>
      </c>
      <c r="B1208" t="s">
        <v>14484</v>
      </c>
      <c r="C1208" t="s">
        <v>14485</v>
      </c>
      <c r="D1208" t="s">
        <v>548</v>
      </c>
      <c r="E1208" t="s">
        <v>546</v>
      </c>
      <c r="F1208">
        <v>120</v>
      </c>
      <c r="G1208" t="s">
        <v>336</v>
      </c>
      <c r="H1208" t="s">
        <v>559</v>
      </c>
      <c r="I1208" t="s">
        <v>504</v>
      </c>
      <c r="J1208">
        <v>18090</v>
      </c>
      <c r="K1208" t="s">
        <v>336</v>
      </c>
      <c r="L1208" t="s">
        <v>549</v>
      </c>
      <c r="M1208" t="s">
        <v>559</v>
      </c>
      <c r="N1208" t="s">
        <v>504</v>
      </c>
      <c r="O1208" t="s">
        <v>325</v>
      </c>
      <c r="P1208" t="s">
        <v>1877</v>
      </c>
      <c r="Q1208" t="s">
        <v>14486</v>
      </c>
      <c r="R1208" t="s">
        <v>626</v>
      </c>
      <c r="S1208">
        <v>2547.8197460000001</v>
      </c>
      <c r="T1208" t="s">
        <v>1896</v>
      </c>
      <c r="U1208" s="4">
        <v>45790.94222222222</v>
      </c>
      <c r="V1208" t="str">
        <f>IFERROR(VLOOKUP(B1208,#REF!,1,0),"")</f>
        <v/>
      </c>
      <c r="W1208" t="str" cm="1">
        <f t="array" ref="W1208">IFERROR(_xlfn.IFS(AND(V1208="",X1208&lt;&gt;"王园园组",X1208&lt;&gt;"other"),K1208,AND(V1208="",X1208="王园园组"),G1208),"other")</f>
        <v>other</v>
      </c>
      <c r="X1208" t="str" cm="1">
        <f t="array" ref="X1208">IFERROR(_xlfn.IFS(AND(V1208="",IFERROR(VLOOKUP(N1208,#REF!,1,0),1)&lt;&gt;1),N1208,AND(V1208="",I1208="王园园组"),"王园园组"),"other")</f>
        <v>other</v>
      </c>
      <c r="Y1208">
        <f>IFERROR(_xlfn.XLOOKUP(MID(T1208, FIND("#", SUBSTITUTE(T1208, "-", "#", LEN(T1208) - LEN(SUBSTITUTE(T1208, "-", "")))) + 1, LEN(T1208)),#REF!,#REF!),0)</f>
        <v>0</v>
      </c>
      <c r="Z1208">
        <f>MONTH(续费明细实时[[#This Row],[success_time]])</f>
        <v>5</v>
      </c>
      <c r="AA1208" s="8" t="e">
        <f>VLOOKUP(续费明细实时[[#This Row],[parent_user_id]],#REF!,27,0)</f>
        <v>#REF!</v>
      </c>
    </row>
    <row r="1209" spans="1:27">
      <c r="A1209" s="1">
        <v>45804</v>
      </c>
      <c r="B1209" t="s">
        <v>29919</v>
      </c>
      <c r="C1209" t="s">
        <v>29920</v>
      </c>
      <c r="D1209" t="s">
        <v>548</v>
      </c>
      <c r="E1209" t="s">
        <v>546</v>
      </c>
      <c r="F1209">
        <v>60</v>
      </c>
      <c r="G1209" t="s">
        <v>626</v>
      </c>
      <c r="H1209" t="s">
        <v>626</v>
      </c>
      <c r="I1209" t="s">
        <v>626</v>
      </c>
      <c r="J1209">
        <v>10650</v>
      </c>
      <c r="K1209" t="s">
        <v>246</v>
      </c>
      <c r="L1209" t="s">
        <v>549</v>
      </c>
      <c r="M1209" t="s">
        <v>550</v>
      </c>
      <c r="N1209" t="s">
        <v>551</v>
      </c>
      <c r="O1209" t="s">
        <v>242</v>
      </c>
      <c r="P1209" t="s">
        <v>1877</v>
      </c>
      <c r="Q1209" t="s">
        <v>29921</v>
      </c>
      <c r="R1209" t="s">
        <v>626</v>
      </c>
      <c r="S1209">
        <v>1500</v>
      </c>
      <c r="T1209" t="s">
        <v>1891</v>
      </c>
      <c r="U1209" s="4">
        <v>45804.405277777776</v>
      </c>
      <c r="V1209" t="str">
        <f>IFERROR(VLOOKUP(B1209,#REF!,1,0),"")</f>
        <v/>
      </c>
      <c r="W1209" t="str" cm="1">
        <f t="array" ref="W1209">IFERROR(_xlfn.IFS(AND(V1209="",X1209&lt;&gt;"王园园组",X1209&lt;&gt;"other"),K1209,AND(V1209="",X1209="王园园组"),G1209),"other")</f>
        <v>other</v>
      </c>
      <c r="X1209" t="str" cm="1">
        <f t="array" ref="X1209">IFERROR(_xlfn.IFS(AND(V1209="",IFERROR(VLOOKUP(N1209,#REF!,1,0),1)&lt;&gt;1),N1209,AND(V1209="",I1209="王园园组"),"王园园组"),"other")</f>
        <v>other</v>
      </c>
      <c r="Y1209">
        <f>IFERROR(_xlfn.XLOOKUP(MID(T1209, FIND("#", SUBSTITUTE(T1209, "-", "#", LEN(T1209) - LEN(SUBSTITUTE(T1209, "-", "")))) + 1, LEN(T1209)),#REF!,#REF!),0)</f>
        <v>0</v>
      </c>
      <c r="Z1209">
        <f>MONTH(续费明细实时[[#This Row],[success_time]])</f>
        <v>5</v>
      </c>
      <c r="AA1209" s="8" t="e">
        <f>VLOOKUP(续费明细实时[[#This Row],[parent_user_id]],#REF!,27,0)</f>
        <v>#REF!</v>
      </c>
    </row>
    <row r="1210" spans="1:27">
      <c r="A1210" s="1">
        <v>45798</v>
      </c>
      <c r="B1210" t="s">
        <v>14487</v>
      </c>
      <c r="C1210" t="s">
        <v>14488</v>
      </c>
      <c r="D1210" t="s">
        <v>632</v>
      </c>
      <c r="E1210" t="s">
        <v>546</v>
      </c>
      <c r="F1210">
        <v>120</v>
      </c>
      <c r="G1210" t="s">
        <v>1929</v>
      </c>
      <c r="H1210" t="s">
        <v>559</v>
      </c>
      <c r="I1210" t="s">
        <v>1876</v>
      </c>
      <c r="J1210">
        <v>17750</v>
      </c>
      <c r="K1210" t="s">
        <v>209</v>
      </c>
      <c r="L1210" t="s">
        <v>549</v>
      </c>
      <c r="M1210" t="s">
        <v>550</v>
      </c>
      <c r="N1210" t="s">
        <v>551</v>
      </c>
      <c r="O1210" t="s">
        <v>149</v>
      </c>
      <c r="P1210" t="s">
        <v>1877</v>
      </c>
      <c r="Q1210" t="s">
        <v>14489</v>
      </c>
      <c r="R1210" t="s">
        <v>626</v>
      </c>
      <c r="S1210">
        <v>2500</v>
      </c>
      <c r="T1210" t="s">
        <v>1896</v>
      </c>
      <c r="U1210" s="4">
        <v>45798.337141203701</v>
      </c>
      <c r="V1210" t="str">
        <f>IFERROR(VLOOKUP(B1210,#REF!,1,0),"")</f>
        <v/>
      </c>
      <c r="W1210" t="str" cm="1">
        <f t="array" ref="W1210">IFERROR(_xlfn.IFS(AND(V1210="",X1210&lt;&gt;"王园园组",X1210&lt;&gt;"other"),K1210,AND(V1210="",X1210="王园园组"),G1210),"other")</f>
        <v>other</v>
      </c>
      <c r="X1210" t="str" cm="1">
        <f t="array" ref="X1210">IFERROR(_xlfn.IFS(AND(V1210="",IFERROR(VLOOKUP(N1210,#REF!,1,0),1)&lt;&gt;1),N1210,AND(V1210="",I1210="王园园组"),"王园园组"),"other")</f>
        <v>other</v>
      </c>
      <c r="Y1210">
        <f>IFERROR(_xlfn.XLOOKUP(MID(T1210, FIND("#", SUBSTITUTE(T1210, "-", "#", LEN(T1210) - LEN(SUBSTITUTE(T1210, "-", "")))) + 1, LEN(T1210)),#REF!,#REF!),0)</f>
        <v>0</v>
      </c>
      <c r="Z1210">
        <f>MONTH(续费明细实时[[#This Row],[success_time]])</f>
        <v>5</v>
      </c>
      <c r="AA1210" s="8" t="e">
        <f>VLOOKUP(续费明细实时[[#This Row],[parent_user_id]],#REF!,27,0)</f>
        <v>#REF!</v>
      </c>
    </row>
    <row r="1211" spans="1:27">
      <c r="A1211" s="1">
        <v>45790</v>
      </c>
      <c r="B1211" t="s">
        <v>14490</v>
      </c>
      <c r="C1211" t="s">
        <v>14491</v>
      </c>
      <c r="D1211" t="s">
        <v>558</v>
      </c>
      <c r="E1211" t="s">
        <v>546</v>
      </c>
      <c r="F1211">
        <v>120</v>
      </c>
      <c r="G1211" t="s">
        <v>2464</v>
      </c>
      <c r="H1211" t="s">
        <v>559</v>
      </c>
      <c r="I1211" t="s">
        <v>1876</v>
      </c>
      <c r="J1211">
        <v>20309</v>
      </c>
      <c r="K1211" t="s">
        <v>277</v>
      </c>
      <c r="L1211" t="s">
        <v>549</v>
      </c>
      <c r="M1211" t="s">
        <v>550</v>
      </c>
      <c r="N1211" t="s">
        <v>136</v>
      </c>
      <c r="O1211" t="s">
        <v>139</v>
      </c>
      <c r="P1211" t="s">
        <v>1877</v>
      </c>
      <c r="Q1211" t="s">
        <v>14492</v>
      </c>
      <c r="R1211" t="s">
        <v>626</v>
      </c>
      <c r="S1211">
        <v>2860.4353409999999</v>
      </c>
      <c r="T1211" t="s">
        <v>1896</v>
      </c>
      <c r="U1211" s="4">
        <v>45790.784375000003</v>
      </c>
      <c r="V1211" t="str">
        <f>IFERROR(VLOOKUP(B1211,#REF!,1,0),"")</f>
        <v/>
      </c>
      <c r="W1211" t="str" cm="1">
        <f t="array" ref="W1211">IFERROR(_xlfn.IFS(AND(V1211="",X1211&lt;&gt;"王园园组",X1211&lt;&gt;"other"),K1211,AND(V1211="",X1211="王园园组"),G1211),"other")</f>
        <v>other</v>
      </c>
      <c r="X1211" t="str" cm="1">
        <f t="array" ref="X1211">IFERROR(_xlfn.IFS(AND(V1211="",IFERROR(VLOOKUP(N1211,#REF!,1,0),1)&lt;&gt;1),N1211,AND(V1211="",I1211="王园园组"),"王园园组"),"other")</f>
        <v>other</v>
      </c>
      <c r="Y1211">
        <f>IFERROR(_xlfn.XLOOKUP(MID(T1211, FIND("#", SUBSTITUTE(T1211, "-", "#", LEN(T1211) - LEN(SUBSTITUTE(T1211, "-", "")))) + 1, LEN(T1211)),#REF!,#REF!),0)</f>
        <v>0</v>
      </c>
      <c r="Z1211">
        <f>MONTH(续费明细实时[[#This Row],[success_time]])</f>
        <v>5</v>
      </c>
      <c r="AA1211" s="8" t="e">
        <f>VLOOKUP(续费明细实时[[#This Row],[parent_user_id]],#REF!,27,0)</f>
        <v>#REF!</v>
      </c>
    </row>
    <row r="1212" spans="1:27">
      <c r="A1212" s="1">
        <v>45794</v>
      </c>
      <c r="B1212" t="s">
        <v>14493</v>
      </c>
      <c r="C1212" t="s">
        <v>14494</v>
      </c>
      <c r="D1212" t="s">
        <v>1116</v>
      </c>
      <c r="E1212" t="s">
        <v>1102</v>
      </c>
      <c r="F1212">
        <v>180</v>
      </c>
      <c r="G1212" t="s">
        <v>358</v>
      </c>
      <c r="H1212" t="s">
        <v>559</v>
      </c>
      <c r="I1212" t="s">
        <v>163</v>
      </c>
      <c r="J1212">
        <v>15357</v>
      </c>
      <c r="K1212" t="s">
        <v>358</v>
      </c>
      <c r="L1212" t="s">
        <v>549</v>
      </c>
      <c r="M1212" t="s">
        <v>559</v>
      </c>
      <c r="N1212" t="s">
        <v>163</v>
      </c>
      <c r="O1212" t="s">
        <v>473</v>
      </c>
      <c r="P1212" t="s">
        <v>1877</v>
      </c>
      <c r="Q1212" t="s">
        <v>14495</v>
      </c>
      <c r="R1212" t="s">
        <v>626</v>
      </c>
      <c r="S1212">
        <v>2163</v>
      </c>
      <c r="T1212" t="s">
        <v>13028</v>
      </c>
      <c r="U1212" s="4">
        <v>45794.490254629629</v>
      </c>
      <c r="V1212" t="str">
        <f>IFERROR(VLOOKUP(B1212,#REF!,1,0),"")</f>
        <v/>
      </c>
      <c r="W1212" t="str" cm="1">
        <f t="array" ref="W1212">IFERROR(_xlfn.IFS(AND(V1212="",X1212&lt;&gt;"王园园组",X1212&lt;&gt;"other"),K1212,AND(V1212="",X1212="王园园组"),G1212),"other")</f>
        <v>other</v>
      </c>
      <c r="X1212" t="str" cm="1">
        <f t="array" ref="X1212">IFERROR(_xlfn.IFS(AND(V1212="",IFERROR(VLOOKUP(N1212,#REF!,1,0),1)&lt;&gt;1),N1212,AND(V1212="",I1212="王园园组"),"王园园组"),"other")</f>
        <v>other</v>
      </c>
      <c r="Y1212">
        <f>IFERROR(_xlfn.XLOOKUP(MID(T1212, FIND("#", SUBSTITUTE(T1212, "-", "#", LEN(T1212) - LEN(SUBSTITUTE(T1212, "-", "")))) + 1, LEN(T1212)),#REF!,#REF!),0)</f>
        <v>0</v>
      </c>
      <c r="Z1212">
        <f>MONTH(续费明细实时[[#This Row],[success_time]])</f>
        <v>5</v>
      </c>
      <c r="AA1212" s="8" t="e">
        <f>VLOOKUP(续费明细实时[[#This Row],[parent_user_id]],#REF!,27,0)</f>
        <v>#REF!</v>
      </c>
    </row>
    <row r="1213" spans="1:27">
      <c r="A1213" s="1">
        <v>45787</v>
      </c>
      <c r="B1213" t="s">
        <v>2614</v>
      </c>
      <c r="C1213" t="s">
        <v>2615</v>
      </c>
      <c r="D1213" t="s">
        <v>548</v>
      </c>
      <c r="E1213" t="s">
        <v>546</v>
      </c>
      <c r="F1213">
        <v>120</v>
      </c>
      <c r="G1213" t="s">
        <v>1894</v>
      </c>
      <c r="H1213" t="s">
        <v>559</v>
      </c>
      <c r="I1213" t="s">
        <v>1876</v>
      </c>
      <c r="J1213">
        <v>17750</v>
      </c>
      <c r="K1213" t="s">
        <v>258</v>
      </c>
      <c r="L1213" t="s">
        <v>549</v>
      </c>
      <c r="M1213" t="s">
        <v>550</v>
      </c>
      <c r="N1213" t="s">
        <v>136</v>
      </c>
      <c r="O1213" t="s">
        <v>147</v>
      </c>
      <c r="P1213" t="s">
        <v>1877</v>
      </c>
      <c r="Q1213" t="s">
        <v>2616</v>
      </c>
      <c r="R1213" t="s">
        <v>626</v>
      </c>
      <c r="S1213">
        <v>2500</v>
      </c>
      <c r="T1213" t="s">
        <v>1896</v>
      </c>
      <c r="U1213" s="4">
        <v>45787.486793981479</v>
      </c>
      <c r="V1213" t="str">
        <f>IFERROR(VLOOKUP(B1213,#REF!,1,0),"")</f>
        <v/>
      </c>
      <c r="W1213" t="str" cm="1">
        <f t="array" ref="W1213">IFERROR(_xlfn.IFS(AND(V1213="",X1213&lt;&gt;"王园园组",X1213&lt;&gt;"other"),K1213,AND(V1213="",X1213="王园园组"),G1213),"other")</f>
        <v>other</v>
      </c>
      <c r="X1213" t="str" cm="1">
        <f t="array" ref="X1213">IFERROR(_xlfn.IFS(AND(V1213="",IFERROR(VLOOKUP(N1213,#REF!,1,0),1)&lt;&gt;1),N1213,AND(V1213="",I1213="王园园组"),"王园园组"),"other")</f>
        <v>other</v>
      </c>
      <c r="Y1213">
        <f>IFERROR(_xlfn.XLOOKUP(MID(T1213, FIND("#", SUBSTITUTE(T1213, "-", "#", LEN(T1213) - LEN(SUBSTITUTE(T1213, "-", "")))) + 1, LEN(T1213)),#REF!,#REF!),0)</f>
        <v>0</v>
      </c>
      <c r="Z1213">
        <f>MONTH(续费明细实时[[#This Row],[success_time]])</f>
        <v>5</v>
      </c>
      <c r="AA1213" s="8" t="e">
        <f>VLOOKUP(续费明细实时[[#This Row],[parent_user_id]],#REF!,27,0)</f>
        <v>#REF!</v>
      </c>
    </row>
    <row r="1214" spans="1:27">
      <c r="A1214" s="1">
        <v>45800</v>
      </c>
      <c r="B1214" t="s">
        <v>14496</v>
      </c>
      <c r="C1214" t="s">
        <v>14497</v>
      </c>
      <c r="D1214" t="s">
        <v>886</v>
      </c>
      <c r="E1214" t="s">
        <v>1102</v>
      </c>
      <c r="F1214">
        <v>180</v>
      </c>
      <c r="G1214" t="s">
        <v>349</v>
      </c>
      <c r="H1214" t="s">
        <v>559</v>
      </c>
      <c r="I1214" t="s">
        <v>163</v>
      </c>
      <c r="J1214">
        <v>14910</v>
      </c>
      <c r="K1214" t="s">
        <v>349</v>
      </c>
      <c r="L1214" t="s">
        <v>549</v>
      </c>
      <c r="M1214" t="s">
        <v>559</v>
      </c>
      <c r="N1214" t="s">
        <v>163</v>
      </c>
      <c r="O1214" t="s">
        <v>472</v>
      </c>
      <c r="P1214" t="s">
        <v>1877</v>
      </c>
      <c r="Q1214" t="s">
        <v>14498</v>
      </c>
      <c r="R1214" t="s">
        <v>626</v>
      </c>
      <c r="S1214">
        <v>2100</v>
      </c>
      <c r="T1214" t="s">
        <v>13028</v>
      </c>
      <c r="U1214" s="4">
        <v>45800.868078703701</v>
      </c>
      <c r="V1214" t="str">
        <f>IFERROR(VLOOKUP(B1214,#REF!,1,0),"")</f>
        <v/>
      </c>
      <c r="W1214" t="str" cm="1">
        <f t="array" ref="W1214">IFERROR(_xlfn.IFS(AND(V1214="",X1214&lt;&gt;"王园园组",X1214&lt;&gt;"other"),K1214,AND(V1214="",X1214="王园园组"),G1214),"other")</f>
        <v>other</v>
      </c>
      <c r="X1214" t="str" cm="1">
        <f t="array" ref="X1214">IFERROR(_xlfn.IFS(AND(V1214="",IFERROR(VLOOKUP(N1214,#REF!,1,0),1)&lt;&gt;1),N1214,AND(V1214="",I1214="王园园组"),"王园园组"),"other")</f>
        <v>other</v>
      </c>
      <c r="Y1214">
        <f>IFERROR(_xlfn.XLOOKUP(MID(T1214, FIND("#", SUBSTITUTE(T1214, "-", "#", LEN(T1214) - LEN(SUBSTITUTE(T1214, "-", "")))) + 1, LEN(T1214)),#REF!,#REF!),0)</f>
        <v>0</v>
      </c>
      <c r="Z1214">
        <f>MONTH(续费明细实时[[#This Row],[success_time]])</f>
        <v>5</v>
      </c>
      <c r="AA1214" s="8" t="e">
        <f>VLOOKUP(续费明细实时[[#This Row],[parent_user_id]],#REF!,27,0)</f>
        <v>#REF!</v>
      </c>
    </row>
    <row r="1215" spans="1:27">
      <c r="A1215" s="1">
        <v>45787</v>
      </c>
      <c r="B1215" t="s">
        <v>2903</v>
      </c>
      <c r="C1215" t="s">
        <v>2904</v>
      </c>
      <c r="D1215" t="s">
        <v>695</v>
      </c>
      <c r="E1215" t="s">
        <v>546</v>
      </c>
      <c r="F1215">
        <v>60</v>
      </c>
      <c r="G1215" t="s">
        <v>2079</v>
      </c>
      <c r="H1215" t="s">
        <v>559</v>
      </c>
      <c r="I1215" t="s">
        <v>1876</v>
      </c>
      <c r="J1215">
        <v>10650</v>
      </c>
      <c r="K1215" t="s">
        <v>291</v>
      </c>
      <c r="L1215" t="s">
        <v>549</v>
      </c>
      <c r="M1215" t="s">
        <v>550</v>
      </c>
      <c r="N1215" t="s">
        <v>136</v>
      </c>
      <c r="O1215" t="s">
        <v>292</v>
      </c>
      <c r="P1215" t="s">
        <v>1877</v>
      </c>
      <c r="Q1215" t="s">
        <v>2905</v>
      </c>
      <c r="R1215" t="s">
        <v>626</v>
      </c>
      <c r="S1215">
        <v>1500</v>
      </c>
      <c r="T1215" t="s">
        <v>1891</v>
      </c>
      <c r="U1215" s="4">
        <v>45787.458819444444</v>
      </c>
      <c r="V1215" t="str">
        <f>IFERROR(VLOOKUP(B1215,#REF!,1,0),"")</f>
        <v/>
      </c>
      <c r="W1215" t="str" cm="1">
        <f t="array" ref="W1215">IFERROR(_xlfn.IFS(AND(V1215="",X1215&lt;&gt;"王园园组",X1215&lt;&gt;"other"),K1215,AND(V1215="",X1215="王园园组"),G1215),"other")</f>
        <v>other</v>
      </c>
      <c r="X1215" t="str" cm="1">
        <f t="array" ref="X1215">IFERROR(_xlfn.IFS(AND(V1215="",IFERROR(VLOOKUP(N1215,#REF!,1,0),1)&lt;&gt;1),N1215,AND(V1215="",I1215="王园园组"),"王园园组"),"other")</f>
        <v>other</v>
      </c>
      <c r="Y1215">
        <f>IFERROR(_xlfn.XLOOKUP(MID(T1215, FIND("#", SUBSTITUTE(T1215, "-", "#", LEN(T1215) - LEN(SUBSTITUTE(T1215, "-", "")))) + 1, LEN(T1215)),#REF!,#REF!),0)</f>
        <v>0</v>
      </c>
      <c r="Z1215">
        <f>MONTH(续费明细实时[[#This Row],[success_time]])</f>
        <v>5</v>
      </c>
      <c r="AA1215" s="8" t="e">
        <f>VLOOKUP(续费明细实时[[#This Row],[parent_user_id]],#REF!,27,0)</f>
        <v>#REF!</v>
      </c>
    </row>
    <row r="1216" spans="1:27">
      <c r="A1216" s="1">
        <v>45803</v>
      </c>
      <c r="B1216" t="s">
        <v>29922</v>
      </c>
      <c r="C1216" t="s">
        <v>29923</v>
      </c>
      <c r="D1216" t="s">
        <v>1417</v>
      </c>
      <c r="E1216" t="s">
        <v>546</v>
      </c>
      <c r="F1216">
        <v>60</v>
      </c>
      <c r="G1216" t="s">
        <v>349</v>
      </c>
      <c r="H1216" t="s">
        <v>559</v>
      </c>
      <c r="I1216" t="s">
        <v>163</v>
      </c>
      <c r="J1216">
        <v>10650</v>
      </c>
      <c r="K1216" t="s">
        <v>349</v>
      </c>
      <c r="L1216" t="s">
        <v>549</v>
      </c>
      <c r="M1216" t="s">
        <v>559</v>
      </c>
      <c r="N1216" t="s">
        <v>163</v>
      </c>
      <c r="O1216" t="s">
        <v>472</v>
      </c>
      <c r="P1216" t="s">
        <v>1877</v>
      </c>
      <c r="Q1216" t="s">
        <v>29924</v>
      </c>
      <c r="R1216" t="s">
        <v>626</v>
      </c>
      <c r="S1216">
        <v>1500</v>
      </c>
      <c r="T1216" t="s">
        <v>1891</v>
      </c>
      <c r="U1216" s="4">
        <v>45803.758842592593</v>
      </c>
      <c r="V1216" t="str">
        <f>IFERROR(VLOOKUP(B1216,#REF!,1,0),"")</f>
        <v/>
      </c>
      <c r="W1216" t="str" cm="1">
        <f t="array" ref="W1216">IFERROR(_xlfn.IFS(AND(V1216="",X1216&lt;&gt;"王园园组",X1216&lt;&gt;"other"),K1216,AND(V1216="",X1216="王园园组"),G1216),"other")</f>
        <v>other</v>
      </c>
      <c r="X1216" t="str" cm="1">
        <f t="array" ref="X1216">IFERROR(_xlfn.IFS(AND(V1216="",IFERROR(VLOOKUP(N1216,#REF!,1,0),1)&lt;&gt;1),N1216,AND(V1216="",I1216="王园园组"),"王园园组"),"other")</f>
        <v>other</v>
      </c>
      <c r="Y1216">
        <f>IFERROR(_xlfn.XLOOKUP(MID(T1216, FIND("#", SUBSTITUTE(T1216, "-", "#", LEN(T1216) - LEN(SUBSTITUTE(T1216, "-", "")))) + 1, LEN(T1216)),#REF!,#REF!),0)</f>
        <v>0</v>
      </c>
      <c r="Z1216">
        <f>MONTH(续费明细实时[[#This Row],[success_time]])</f>
        <v>5</v>
      </c>
      <c r="AA1216" s="8" t="e">
        <f>VLOOKUP(续费明细实时[[#This Row],[parent_user_id]],#REF!,27,0)</f>
        <v>#REF!</v>
      </c>
    </row>
    <row r="1217" spans="1:27">
      <c r="A1217" s="1">
        <v>45793</v>
      </c>
      <c r="B1217" t="s">
        <v>13533</v>
      </c>
      <c r="C1217" t="s">
        <v>13534</v>
      </c>
      <c r="D1217" t="s">
        <v>13535</v>
      </c>
      <c r="E1217" t="s">
        <v>1102</v>
      </c>
      <c r="F1217">
        <v>180</v>
      </c>
      <c r="G1217" t="s">
        <v>354</v>
      </c>
      <c r="H1217" t="s">
        <v>559</v>
      </c>
      <c r="I1217" t="s">
        <v>163</v>
      </c>
      <c r="J1217">
        <v>14910</v>
      </c>
      <c r="K1217" t="s">
        <v>354</v>
      </c>
      <c r="L1217" t="s">
        <v>549</v>
      </c>
      <c r="M1217" t="s">
        <v>559</v>
      </c>
      <c r="N1217" t="s">
        <v>163</v>
      </c>
      <c r="O1217" t="s">
        <v>472</v>
      </c>
      <c r="P1217" t="s">
        <v>1877</v>
      </c>
      <c r="Q1217" t="s">
        <v>13536</v>
      </c>
      <c r="R1217" t="s">
        <v>626</v>
      </c>
      <c r="S1217">
        <v>2100</v>
      </c>
      <c r="T1217" t="s">
        <v>13028</v>
      </c>
      <c r="U1217" s="4">
        <v>45793.799155092594</v>
      </c>
      <c r="V1217" t="str">
        <f>IFERROR(VLOOKUP(B1217,#REF!,1,0),"")</f>
        <v/>
      </c>
      <c r="W1217" t="str" cm="1">
        <f t="array" ref="W1217">IFERROR(_xlfn.IFS(AND(V1217="",X1217&lt;&gt;"王园园组",X1217&lt;&gt;"other"),K1217,AND(V1217="",X1217="王园园组"),G1217),"other")</f>
        <v>other</v>
      </c>
      <c r="X1217" t="str" cm="1">
        <f t="array" ref="X1217">IFERROR(_xlfn.IFS(AND(V1217="",IFERROR(VLOOKUP(N1217,#REF!,1,0),1)&lt;&gt;1),N1217,AND(V1217="",I1217="王园园组"),"王园园组"),"other")</f>
        <v>other</v>
      </c>
      <c r="Y1217">
        <f>IFERROR(_xlfn.XLOOKUP(MID(T1217, FIND("#", SUBSTITUTE(T1217, "-", "#", LEN(T1217) - LEN(SUBSTITUTE(T1217, "-", "")))) + 1, LEN(T1217)),#REF!,#REF!),0)</f>
        <v>0</v>
      </c>
      <c r="Z1217">
        <f>MONTH(续费明细实时[[#This Row],[success_time]])</f>
        <v>5</v>
      </c>
      <c r="AA1217" s="8" t="e">
        <f>VLOOKUP(续费明细实时[[#This Row],[parent_user_id]],#REF!,27,0)</f>
        <v>#REF!</v>
      </c>
    </row>
    <row r="1218" spans="1:27">
      <c r="A1218" s="1">
        <v>45802</v>
      </c>
      <c r="B1218" t="s">
        <v>13291</v>
      </c>
      <c r="C1218" t="s">
        <v>13292</v>
      </c>
      <c r="D1218" t="s">
        <v>886</v>
      </c>
      <c r="E1218" t="s">
        <v>1102</v>
      </c>
      <c r="F1218">
        <v>120</v>
      </c>
      <c r="G1218" t="s">
        <v>361</v>
      </c>
      <c r="H1218" t="s">
        <v>559</v>
      </c>
      <c r="I1218" t="s">
        <v>163</v>
      </c>
      <c r="J1218">
        <v>9940</v>
      </c>
      <c r="K1218" t="s">
        <v>361</v>
      </c>
      <c r="L1218" t="s">
        <v>549</v>
      </c>
      <c r="M1218" t="s">
        <v>559</v>
      </c>
      <c r="N1218" t="s">
        <v>163</v>
      </c>
      <c r="O1218" t="s">
        <v>473</v>
      </c>
      <c r="P1218" t="s">
        <v>1877</v>
      </c>
      <c r="Q1218" t="s">
        <v>13293</v>
      </c>
      <c r="R1218" t="s">
        <v>626</v>
      </c>
      <c r="S1218">
        <v>1400</v>
      </c>
      <c r="T1218" t="s">
        <v>1902</v>
      </c>
      <c r="U1218" s="4">
        <v>45802.855879629627</v>
      </c>
      <c r="V1218" t="str">
        <f>IFERROR(VLOOKUP(B1218,#REF!,1,0),"")</f>
        <v/>
      </c>
      <c r="W1218" t="str" cm="1">
        <f t="array" ref="W1218">IFERROR(_xlfn.IFS(AND(V1218="",X1218&lt;&gt;"王园园组",X1218&lt;&gt;"other"),K1218,AND(V1218="",X1218="王园园组"),G1218),"other")</f>
        <v>other</v>
      </c>
      <c r="X1218" t="str" cm="1">
        <f t="array" ref="X1218">IFERROR(_xlfn.IFS(AND(V1218="",IFERROR(VLOOKUP(N1218,#REF!,1,0),1)&lt;&gt;1),N1218,AND(V1218="",I1218="王园园组"),"王园园组"),"other")</f>
        <v>other</v>
      </c>
      <c r="Y1218">
        <f>IFERROR(_xlfn.XLOOKUP(MID(T1218, FIND("#", SUBSTITUTE(T1218, "-", "#", LEN(T1218) - LEN(SUBSTITUTE(T1218, "-", "")))) + 1, LEN(T1218)),#REF!,#REF!),0)</f>
        <v>0</v>
      </c>
      <c r="Z1218">
        <f>MONTH(续费明细实时[[#This Row],[success_time]])</f>
        <v>5</v>
      </c>
      <c r="AA1218" s="8" t="e">
        <f>VLOOKUP(续费明细实时[[#This Row],[parent_user_id]],#REF!,27,0)</f>
        <v>#REF!</v>
      </c>
    </row>
    <row r="1219" spans="1:27">
      <c r="A1219" s="1">
        <v>45795</v>
      </c>
      <c r="B1219" t="s">
        <v>13995</v>
      </c>
      <c r="C1219" t="s">
        <v>13996</v>
      </c>
      <c r="D1219" t="s">
        <v>548</v>
      </c>
      <c r="E1219" t="s">
        <v>546</v>
      </c>
      <c r="F1219">
        <v>120</v>
      </c>
      <c r="G1219" t="s">
        <v>2056</v>
      </c>
      <c r="H1219" t="s">
        <v>559</v>
      </c>
      <c r="I1219" t="s">
        <v>1876</v>
      </c>
      <c r="J1219">
        <v>17750</v>
      </c>
      <c r="K1219" t="s">
        <v>186</v>
      </c>
      <c r="L1219" t="s">
        <v>549</v>
      </c>
      <c r="M1219" t="s">
        <v>559</v>
      </c>
      <c r="N1219" t="s">
        <v>469</v>
      </c>
      <c r="O1219" t="s">
        <v>180</v>
      </c>
      <c r="P1219" t="s">
        <v>1877</v>
      </c>
      <c r="Q1219" t="s">
        <v>13997</v>
      </c>
      <c r="R1219" t="s">
        <v>626</v>
      </c>
      <c r="S1219">
        <v>2500</v>
      </c>
      <c r="T1219" t="s">
        <v>1896</v>
      </c>
      <c r="U1219" s="4">
        <v>45795.592511574076</v>
      </c>
      <c r="V1219" t="str">
        <f>IFERROR(VLOOKUP(B1219,#REF!,1,0),"")</f>
        <v/>
      </c>
      <c r="W1219" t="str" cm="1">
        <f t="array" ref="W1219">IFERROR(_xlfn.IFS(AND(V1219="",X1219&lt;&gt;"王园园组",X1219&lt;&gt;"other"),K1219,AND(V1219="",X1219="王园园组"),G1219),"other")</f>
        <v>other</v>
      </c>
      <c r="X1219" t="str" cm="1">
        <f t="array" ref="X1219">IFERROR(_xlfn.IFS(AND(V1219="",IFERROR(VLOOKUP(N1219,#REF!,1,0),1)&lt;&gt;1),N1219,AND(V1219="",I1219="王园园组"),"王园园组"),"other")</f>
        <v>other</v>
      </c>
      <c r="Y1219">
        <f>IFERROR(_xlfn.XLOOKUP(MID(T1219, FIND("#", SUBSTITUTE(T1219, "-", "#", LEN(T1219) - LEN(SUBSTITUTE(T1219, "-", "")))) + 1, LEN(T1219)),#REF!,#REF!),0)</f>
        <v>0</v>
      </c>
      <c r="Z1219">
        <f>MONTH(续费明细实时[[#This Row],[success_time]])</f>
        <v>5</v>
      </c>
      <c r="AA1219" s="8" t="e">
        <f>VLOOKUP(续费明细实时[[#This Row],[parent_user_id]],#REF!,27,0)</f>
        <v>#REF!</v>
      </c>
    </row>
    <row r="1220" spans="1:27">
      <c r="A1220" s="1">
        <v>45793</v>
      </c>
      <c r="B1220" t="s">
        <v>13543</v>
      </c>
      <c r="C1220" t="s">
        <v>13544</v>
      </c>
      <c r="D1220" t="s">
        <v>548</v>
      </c>
      <c r="E1220" t="s">
        <v>546</v>
      </c>
      <c r="F1220">
        <v>60</v>
      </c>
      <c r="G1220" t="s">
        <v>1909</v>
      </c>
      <c r="H1220" t="s">
        <v>559</v>
      </c>
      <c r="I1220" t="s">
        <v>1876</v>
      </c>
      <c r="J1220">
        <v>10650</v>
      </c>
      <c r="K1220" t="s">
        <v>317</v>
      </c>
      <c r="L1220" t="s">
        <v>549</v>
      </c>
      <c r="M1220" t="s">
        <v>550</v>
      </c>
      <c r="N1220" t="s">
        <v>616</v>
      </c>
      <c r="O1220" t="s">
        <v>314</v>
      </c>
      <c r="P1220" t="s">
        <v>1877</v>
      </c>
      <c r="Q1220" t="s">
        <v>13545</v>
      </c>
      <c r="R1220" t="s">
        <v>626</v>
      </c>
      <c r="S1220">
        <v>1500</v>
      </c>
      <c r="T1220" t="s">
        <v>1891</v>
      </c>
      <c r="U1220" s="4">
        <v>45793.422002314815</v>
      </c>
      <c r="V1220" t="str">
        <f>IFERROR(VLOOKUP(B1220,#REF!,1,0),"")</f>
        <v/>
      </c>
      <c r="W1220" t="str" cm="1">
        <f t="array" ref="W1220">IFERROR(_xlfn.IFS(AND(V1220="",X1220&lt;&gt;"王园园组",X1220&lt;&gt;"other"),K1220,AND(V1220="",X1220="王园园组"),G1220),"other")</f>
        <v>other</v>
      </c>
      <c r="X1220" t="str" cm="1">
        <f t="array" ref="X1220">IFERROR(_xlfn.IFS(AND(V1220="",IFERROR(VLOOKUP(N1220,#REF!,1,0),1)&lt;&gt;1),N1220,AND(V1220="",I1220="王园园组"),"王园园组"),"other")</f>
        <v>other</v>
      </c>
      <c r="Y1220">
        <f>IFERROR(_xlfn.XLOOKUP(MID(T1220, FIND("#", SUBSTITUTE(T1220, "-", "#", LEN(T1220) - LEN(SUBSTITUTE(T1220, "-", "")))) + 1, LEN(T1220)),#REF!,#REF!),0)</f>
        <v>0</v>
      </c>
      <c r="Z1220">
        <f>MONTH(续费明细实时[[#This Row],[success_time]])</f>
        <v>5</v>
      </c>
      <c r="AA1220" s="8" t="e">
        <f>VLOOKUP(续费明细实时[[#This Row],[parent_user_id]],#REF!,27,0)</f>
        <v>#REF!</v>
      </c>
    </row>
    <row r="1221" spans="1:27">
      <c r="A1221" s="1">
        <v>45799</v>
      </c>
      <c r="B1221" t="s">
        <v>13998</v>
      </c>
      <c r="C1221" t="s">
        <v>13999</v>
      </c>
      <c r="D1221" t="s">
        <v>548</v>
      </c>
      <c r="E1221" t="s">
        <v>546</v>
      </c>
      <c r="F1221">
        <v>60</v>
      </c>
      <c r="G1221" t="s">
        <v>2005</v>
      </c>
      <c r="H1221" t="s">
        <v>559</v>
      </c>
      <c r="I1221" t="s">
        <v>1876</v>
      </c>
      <c r="J1221">
        <v>10650</v>
      </c>
      <c r="K1221" t="s">
        <v>229</v>
      </c>
      <c r="L1221" t="s">
        <v>549</v>
      </c>
      <c r="M1221" t="s">
        <v>550</v>
      </c>
      <c r="N1221" t="s">
        <v>551</v>
      </c>
      <c r="O1221" t="s">
        <v>145</v>
      </c>
      <c r="P1221" t="s">
        <v>1877</v>
      </c>
      <c r="Q1221" t="s">
        <v>14000</v>
      </c>
      <c r="R1221" t="s">
        <v>626</v>
      </c>
      <c r="S1221">
        <v>1500</v>
      </c>
      <c r="T1221" t="s">
        <v>1891</v>
      </c>
      <c r="U1221" s="4">
        <v>45799.848437499997</v>
      </c>
      <c r="V1221" t="str">
        <f>IFERROR(VLOOKUP(B1221,#REF!,1,0),"")</f>
        <v/>
      </c>
      <c r="W1221" t="str" cm="1">
        <f t="array" ref="W1221">IFERROR(_xlfn.IFS(AND(V1221="",X1221&lt;&gt;"王园园组",X1221&lt;&gt;"other"),K1221,AND(V1221="",X1221="王园园组"),G1221),"other")</f>
        <v>other</v>
      </c>
      <c r="X1221" t="str" cm="1">
        <f t="array" ref="X1221">IFERROR(_xlfn.IFS(AND(V1221="",IFERROR(VLOOKUP(N1221,#REF!,1,0),1)&lt;&gt;1),N1221,AND(V1221="",I1221="王园园组"),"王园园组"),"other")</f>
        <v>other</v>
      </c>
      <c r="Y1221">
        <f>IFERROR(_xlfn.XLOOKUP(MID(T1221, FIND("#", SUBSTITUTE(T1221, "-", "#", LEN(T1221) - LEN(SUBSTITUTE(T1221, "-", "")))) + 1, LEN(T1221)),#REF!,#REF!),0)</f>
        <v>0</v>
      </c>
      <c r="Z1221">
        <f>MONTH(续费明细实时[[#This Row],[success_time]])</f>
        <v>5</v>
      </c>
      <c r="AA1221" s="8" t="e">
        <f>VLOOKUP(续费明细实时[[#This Row],[parent_user_id]],#REF!,27,0)</f>
        <v>#REF!</v>
      </c>
    </row>
    <row r="1222" spans="1:27">
      <c r="A1222" s="1">
        <v>45792</v>
      </c>
      <c r="B1222" t="s">
        <v>13546</v>
      </c>
      <c r="C1222" t="s">
        <v>13547</v>
      </c>
      <c r="D1222" t="s">
        <v>1104</v>
      </c>
      <c r="E1222" t="s">
        <v>546</v>
      </c>
      <c r="F1222">
        <v>120</v>
      </c>
      <c r="G1222" t="s">
        <v>1875</v>
      </c>
      <c r="H1222" t="s">
        <v>559</v>
      </c>
      <c r="I1222" t="s">
        <v>1876</v>
      </c>
      <c r="J1222">
        <v>17750</v>
      </c>
      <c r="K1222" t="s">
        <v>273</v>
      </c>
      <c r="L1222" t="s">
        <v>549</v>
      </c>
      <c r="M1222" t="s">
        <v>550</v>
      </c>
      <c r="N1222" t="s">
        <v>136</v>
      </c>
      <c r="O1222" t="s">
        <v>139</v>
      </c>
      <c r="P1222" t="s">
        <v>1877</v>
      </c>
      <c r="Q1222" t="s">
        <v>13548</v>
      </c>
      <c r="R1222" t="s">
        <v>626</v>
      </c>
      <c r="S1222">
        <v>2500</v>
      </c>
      <c r="T1222" t="s">
        <v>1896</v>
      </c>
      <c r="U1222" s="4">
        <v>45792.618009259262</v>
      </c>
      <c r="V1222" t="str">
        <f>IFERROR(VLOOKUP(B1222,#REF!,1,0),"")</f>
        <v/>
      </c>
      <c r="W1222" t="str" cm="1">
        <f t="array" ref="W1222">IFERROR(_xlfn.IFS(AND(V1222="",X1222&lt;&gt;"王园园组",X1222&lt;&gt;"other"),K1222,AND(V1222="",X1222="王园园组"),G1222),"other")</f>
        <v>other</v>
      </c>
      <c r="X1222" t="str" cm="1">
        <f t="array" ref="X1222">IFERROR(_xlfn.IFS(AND(V1222="",IFERROR(VLOOKUP(N1222,#REF!,1,0),1)&lt;&gt;1),N1222,AND(V1222="",I1222="王园园组"),"王园园组"),"other")</f>
        <v>other</v>
      </c>
      <c r="Y1222">
        <f>IFERROR(_xlfn.XLOOKUP(MID(T1222, FIND("#", SUBSTITUTE(T1222, "-", "#", LEN(T1222) - LEN(SUBSTITUTE(T1222, "-", "")))) + 1, LEN(T1222)),#REF!,#REF!),0)</f>
        <v>0</v>
      </c>
      <c r="Z1222">
        <f>MONTH(续费明细实时[[#This Row],[success_time]])</f>
        <v>5</v>
      </c>
      <c r="AA1222" s="8" t="e">
        <f>VLOOKUP(续费明细实时[[#This Row],[parent_user_id]],#REF!,27,0)</f>
        <v>#REF!</v>
      </c>
    </row>
    <row r="1223" spans="1:27">
      <c r="A1223" s="1">
        <v>45790</v>
      </c>
      <c r="B1223" t="s">
        <v>11718</v>
      </c>
      <c r="C1223" t="s">
        <v>11719</v>
      </c>
      <c r="D1223" t="s">
        <v>548</v>
      </c>
      <c r="E1223" t="s">
        <v>546</v>
      </c>
      <c r="F1223">
        <v>120</v>
      </c>
      <c r="G1223" t="s">
        <v>1929</v>
      </c>
      <c r="H1223" t="s">
        <v>559</v>
      </c>
      <c r="I1223" t="s">
        <v>1876</v>
      </c>
      <c r="J1223">
        <v>17750</v>
      </c>
      <c r="K1223" t="s">
        <v>209</v>
      </c>
      <c r="L1223" t="s">
        <v>549</v>
      </c>
      <c r="M1223" t="s">
        <v>550</v>
      </c>
      <c r="N1223" t="s">
        <v>551</v>
      </c>
      <c r="O1223" t="s">
        <v>149</v>
      </c>
      <c r="P1223" t="s">
        <v>1877</v>
      </c>
      <c r="Q1223" t="s">
        <v>11720</v>
      </c>
      <c r="R1223" t="s">
        <v>626</v>
      </c>
      <c r="S1223">
        <v>2500</v>
      </c>
      <c r="T1223" t="s">
        <v>1896</v>
      </c>
      <c r="U1223" s="4">
        <v>45790.378761574073</v>
      </c>
      <c r="V1223" t="str">
        <f>IFERROR(VLOOKUP(B1223,#REF!,1,0),"")</f>
        <v/>
      </c>
      <c r="W1223" t="str" cm="1">
        <f t="array" ref="W1223">IFERROR(_xlfn.IFS(AND(V1223="",X1223&lt;&gt;"王园园组",X1223&lt;&gt;"other"),K1223,AND(V1223="",X1223="王园园组"),G1223),"other")</f>
        <v>other</v>
      </c>
      <c r="X1223" t="str" cm="1">
        <f t="array" ref="X1223">IFERROR(_xlfn.IFS(AND(V1223="",IFERROR(VLOOKUP(N1223,#REF!,1,0),1)&lt;&gt;1),N1223,AND(V1223="",I1223="王园园组"),"王园园组"),"other")</f>
        <v>other</v>
      </c>
      <c r="Y1223">
        <f>IFERROR(_xlfn.XLOOKUP(MID(T1223, FIND("#", SUBSTITUTE(T1223, "-", "#", LEN(T1223) - LEN(SUBSTITUTE(T1223, "-", "")))) + 1, LEN(T1223)),#REF!,#REF!),0)</f>
        <v>0</v>
      </c>
      <c r="Z1223">
        <f>MONTH(续费明细实时[[#This Row],[success_time]])</f>
        <v>5</v>
      </c>
      <c r="AA1223" s="8" t="e">
        <f>VLOOKUP(续费明细实时[[#This Row],[parent_user_id]],#REF!,27,0)</f>
        <v>#REF!</v>
      </c>
    </row>
    <row r="1224" spans="1:27">
      <c r="A1224" s="1">
        <v>45794</v>
      </c>
      <c r="B1224" t="s">
        <v>13552</v>
      </c>
      <c r="C1224" t="s">
        <v>13553</v>
      </c>
      <c r="D1224" t="s">
        <v>961</v>
      </c>
      <c r="E1224" t="s">
        <v>546</v>
      </c>
      <c r="F1224">
        <v>120</v>
      </c>
      <c r="G1224" t="s">
        <v>1946</v>
      </c>
      <c r="H1224" t="s">
        <v>559</v>
      </c>
      <c r="I1224" t="s">
        <v>1876</v>
      </c>
      <c r="J1224">
        <v>17750</v>
      </c>
      <c r="K1224" t="s">
        <v>275</v>
      </c>
      <c r="L1224" t="s">
        <v>549</v>
      </c>
      <c r="M1224" t="s">
        <v>550</v>
      </c>
      <c r="N1224" t="s">
        <v>136</v>
      </c>
      <c r="O1224" t="s">
        <v>139</v>
      </c>
      <c r="P1224" t="s">
        <v>1877</v>
      </c>
      <c r="Q1224" t="s">
        <v>13554</v>
      </c>
      <c r="R1224" t="s">
        <v>626</v>
      </c>
      <c r="S1224">
        <v>2500</v>
      </c>
      <c r="T1224" t="s">
        <v>1896</v>
      </c>
      <c r="U1224" s="4">
        <v>45794.926354166666</v>
      </c>
      <c r="V1224" t="str">
        <f>IFERROR(VLOOKUP(B1224,#REF!,1,0),"")</f>
        <v/>
      </c>
      <c r="W1224" t="str" cm="1">
        <f t="array" ref="W1224">IFERROR(_xlfn.IFS(AND(V1224="",X1224&lt;&gt;"王园园组",X1224&lt;&gt;"other"),K1224,AND(V1224="",X1224="王园园组"),G1224),"other")</f>
        <v>other</v>
      </c>
      <c r="X1224" t="str" cm="1">
        <f t="array" ref="X1224">IFERROR(_xlfn.IFS(AND(V1224="",IFERROR(VLOOKUP(N1224,#REF!,1,0),1)&lt;&gt;1),N1224,AND(V1224="",I1224="王园园组"),"王园园组"),"other")</f>
        <v>other</v>
      </c>
      <c r="Y1224">
        <f>IFERROR(_xlfn.XLOOKUP(MID(T1224, FIND("#", SUBSTITUTE(T1224, "-", "#", LEN(T1224) - LEN(SUBSTITUTE(T1224, "-", "")))) + 1, LEN(T1224)),#REF!,#REF!),0)</f>
        <v>0</v>
      </c>
      <c r="Z1224">
        <f>MONTH(续费明细实时[[#This Row],[success_time]])</f>
        <v>5</v>
      </c>
      <c r="AA1224" s="8" t="e">
        <f>VLOOKUP(续费明细实时[[#This Row],[parent_user_id]],#REF!,27,0)</f>
        <v>#REF!</v>
      </c>
    </row>
    <row r="1225" spans="1:27">
      <c r="A1225" s="1">
        <v>45796</v>
      </c>
      <c r="B1225" t="s">
        <v>13986</v>
      </c>
      <c r="C1225" t="s">
        <v>13987</v>
      </c>
      <c r="D1225" t="s">
        <v>11733</v>
      </c>
      <c r="E1225" t="s">
        <v>1102</v>
      </c>
      <c r="F1225">
        <v>180</v>
      </c>
      <c r="G1225" t="s">
        <v>364</v>
      </c>
      <c r="H1225" t="s">
        <v>559</v>
      </c>
      <c r="I1225" t="s">
        <v>163</v>
      </c>
      <c r="J1225">
        <v>14910</v>
      </c>
      <c r="K1225" t="s">
        <v>364</v>
      </c>
      <c r="L1225" t="s">
        <v>549</v>
      </c>
      <c r="M1225" t="s">
        <v>559</v>
      </c>
      <c r="N1225" t="s">
        <v>163</v>
      </c>
      <c r="O1225" t="s">
        <v>473</v>
      </c>
      <c r="P1225" t="s">
        <v>1877</v>
      </c>
      <c r="Q1225" t="s">
        <v>13988</v>
      </c>
      <c r="R1225" t="s">
        <v>626</v>
      </c>
      <c r="S1225">
        <v>2100</v>
      </c>
      <c r="T1225" t="s">
        <v>13028</v>
      </c>
      <c r="U1225" s="4">
        <v>45796.742418981485</v>
      </c>
      <c r="V1225" t="str">
        <f>IFERROR(VLOOKUP(B1225,#REF!,1,0),"")</f>
        <v/>
      </c>
      <c r="W1225" t="str" cm="1">
        <f t="array" ref="W1225">IFERROR(_xlfn.IFS(AND(V1225="",X1225&lt;&gt;"王园园组",X1225&lt;&gt;"other"),K1225,AND(V1225="",X1225="王园园组"),G1225),"other")</f>
        <v>other</v>
      </c>
      <c r="X1225" t="str" cm="1">
        <f t="array" ref="X1225">IFERROR(_xlfn.IFS(AND(V1225="",IFERROR(VLOOKUP(N1225,#REF!,1,0),1)&lt;&gt;1),N1225,AND(V1225="",I1225="王园园组"),"王园园组"),"other")</f>
        <v>other</v>
      </c>
      <c r="Y1225">
        <f>IFERROR(_xlfn.XLOOKUP(MID(T1225, FIND("#", SUBSTITUTE(T1225, "-", "#", LEN(T1225) - LEN(SUBSTITUTE(T1225, "-", "")))) + 1, LEN(T1225)),#REF!,#REF!),0)</f>
        <v>0</v>
      </c>
      <c r="Z1225">
        <f>MONTH(续费明细实时[[#This Row],[success_time]])</f>
        <v>5</v>
      </c>
      <c r="AA1225" s="8" t="e">
        <f>VLOOKUP(续费明细实时[[#This Row],[parent_user_id]],#REF!,27,0)</f>
        <v>#REF!</v>
      </c>
    </row>
    <row r="1226" spans="1:27">
      <c r="A1226" s="1">
        <v>45786</v>
      </c>
      <c r="B1226" t="s">
        <v>2264</v>
      </c>
      <c r="C1226" t="s">
        <v>2265</v>
      </c>
      <c r="D1226" t="s">
        <v>632</v>
      </c>
      <c r="E1226" t="s">
        <v>546</v>
      </c>
      <c r="F1226">
        <v>60</v>
      </c>
      <c r="G1226" t="s">
        <v>1883</v>
      </c>
      <c r="H1226" t="s">
        <v>559</v>
      </c>
      <c r="I1226" t="s">
        <v>1876</v>
      </c>
      <c r="J1226">
        <v>10650</v>
      </c>
      <c r="K1226" t="s">
        <v>254</v>
      </c>
      <c r="L1226" t="s">
        <v>549</v>
      </c>
      <c r="M1226" t="s">
        <v>550</v>
      </c>
      <c r="N1226" t="s">
        <v>136</v>
      </c>
      <c r="O1226" t="s">
        <v>147</v>
      </c>
      <c r="P1226" t="s">
        <v>1877</v>
      </c>
      <c r="Q1226" t="s">
        <v>2266</v>
      </c>
      <c r="R1226" t="s">
        <v>626</v>
      </c>
      <c r="S1226">
        <v>1500</v>
      </c>
      <c r="T1226" t="s">
        <v>1891</v>
      </c>
      <c r="U1226" s="4">
        <v>45786.415648148148</v>
      </c>
      <c r="V1226" t="str">
        <f>IFERROR(VLOOKUP(B1226,#REF!,1,0),"")</f>
        <v/>
      </c>
      <c r="W1226" t="str" cm="1">
        <f t="array" ref="W1226">IFERROR(_xlfn.IFS(AND(V1226="",X1226&lt;&gt;"王园园组",X1226&lt;&gt;"other"),K1226,AND(V1226="",X1226="王园园组"),G1226),"other")</f>
        <v>other</v>
      </c>
      <c r="X1226" t="str" cm="1">
        <f t="array" ref="X1226">IFERROR(_xlfn.IFS(AND(V1226="",IFERROR(VLOOKUP(N1226,#REF!,1,0),1)&lt;&gt;1),N1226,AND(V1226="",I1226="王园园组"),"王园园组"),"other")</f>
        <v>other</v>
      </c>
      <c r="Y1226">
        <f>IFERROR(_xlfn.XLOOKUP(MID(T1226, FIND("#", SUBSTITUTE(T1226, "-", "#", LEN(T1226) - LEN(SUBSTITUTE(T1226, "-", "")))) + 1, LEN(T1226)),#REF!,#REF!),0)</f>
        <v>0</v>
      </c>
      <c r="Z1226">
        <f>MONTH(续费明细实时[[#This Row],[success_time]])</f>
        <v>5</v>
      </c>
      <c r="AA1226" s="8" t="e">
        <f>VLOOKUP(续费明细实时[[#This Row],[parent_user_id]],#REF!,27,0)</f>
        <v>#REF!</v>
      </c>
    </row>
    <row r="1227" spans="1:27">
      <c r="A1227" s="1">
        <v>45805</v>
      </c>
      <c r="B1227" t="s">
        <v>2510</v>
      </c>
      <c r="C1227" t="s">
        <v>2511</v>
      </c>
      <c r="D1227" t="s">
        <v>548</v>
      </c>
      <c r="E1227" t="s">
        <v>1959</v>
      </c>
      <c r="F1227">
        <v>8</v>
      </c>
      <c r="G1227" t="s">
        <v>1894</v>
      </c>
      <c r="H1227" t="s">
        <v>559</v>
      </c>
      <c r="I1227" t="s">
        <v>1876</v>
      </c>
      <c r="J1227">
        <v>2048</v>
      </c>
      <c r="K1227" t="s">
        <v>206</v>
      </c>
      <c r="L1227" t="s">
        <v>549</v>
      </c>
      <c r="M1227" t="s">
        <v>550</v>
      </c>
      <c r="N1227" t="s">
        <v>551</v>
      </c>
      <c r="O1227" t="s">
        <v>149</v>
      </c>
      <c r="P1227" t="s">
        <v>1877</v>
      </c>
      <c r="Q1227" t="s">
        <v>29925</v>
      </c>
      <c r="R1227" t="s">
        <v>626</v>
      </c>
      <c r="S1227">
        <v>288.39999999999998</v>
      </c>
      <c r="T1227" t="s">
        <v>2260</v>
      </c>
      <c r="U1227" s="4">
        <v>45805.530428240738</v>
      </c>
      <c r="V1227" t="str">
        <f>IFERROR(VLOOKUP(B1227,#REF!,1,0),"")</f>
        <v/>
      </c>
      <c r="W1227" t="str" cm="1">
        <f t="array" ref="W1227">IFERROR(_xlfn.IFS(AND(V1227="",X1227&lt;&gt;"王园园组",X1227&lt;&gt;"other"),K1227,AND(V1227="",X1227="王园园组"),G1227),"other")</f>
        <v>other</v>
      </c>
      <c r="X1227" t="str" cm="1">
        <f t="array" ref="X1227">IFERROR(_xlfn.IFS(AND(V1227="",IFERROR(VLOOKUP(N1227,#REF!,1,0),1)&lt;&gt;1),N1227,AND(V1227="",I1227="王园园组"),"王园园组"),"other")</f>
        <v>other</v>
      </c>
      <c r="Y1227">
        <f>IFERROR(_xlfn.XLOOKUP(MID(T1227, FIND("#", SUBSTITUTE(T1227, "-", "#", LEN(T1227) - LEN(SUBSTITUTE(T1227, "-", "")))) + 1, LEN(T1227)),#REF!,#REF!),0)</f>
        <v>0</v>
      </c>
      <c r="Z1227">
        <f>MONTH(续费明细实时[[#This Row],[success_time]])</f>
        <v>5</v>
      </c>
      <c r="AA1227" s="8" t="e">
        <f>VLOOKUP(续费明细实时[[#This Row],[parent_user_id]],#REF!,27,0)</f>
        <v>#REF!</v>
      </c>
    </row>
    <row r="1228" spans="1:27">
      <c r="A1228" s="1">
        <v>45794</v>
      </c>
      <c r="B1228" t="s">
        <v>13989</v>
      </c>
      <c r="C1228" t="s">
        <v>13990</v>
      </c>
      <c r="D1228" t="s">
        <v>578</v>
      </c>
      <c r="E1228" t="s">
        <v>546</v>
      </c>
      <c r="F1228">
        <v>120</v>
      </c>
      <c r="G1228" t="s">
        <v>626</v>
      </c>
      <c r="H1228" t="s">
        <v>626</v>
      </c>
      <c r="I1228" t="s">
        <v>626</v>
      </c>
      <c r="J1228">
        <v>17750</v>
      </c>
      <c r="K1228" t="s">
        <v>290</v>
      </c>
      <c r="L1228" t="s">
        <v>549</v>
      </c>
      <c r="M1228" t="s">
        <v>550</v>
      </c>
      <c r="N1228" t="s">
        <v>136</v>
      </c>
      <c r="O1228" t="s">
        <v>283</v>
      </c>
      <c r="P1228" t="s">
        <v>1877</v>
      </c>
      <c r="Q1228" t="s">
        <v>13991</v>
      </c>
      <c r="R1228" t="s">
        <v>626</v>
      </c>
      <c r="S1228">
        <v>2500</v>
      </c>
      <c r="T1228" t="s">
        <v>1896</v>
      </c>
      <c r="U1228" s="4">
        <v>45794.55914351852</v>
      </c>
      <c r="V1228" t="str">
        <f>IFERROR(VLOOKUP(B1228,#REF!,1,0),"")</f>
        <v/>
      </c>
      <c r="W1228" t="str" cm="1">
        <f t="array" ref="W1228">IFERROR(_xlfn.IFS(AND(V1228="",X1228&lt;&gt;"王园园组",X1228&lt;&gt;"other"),K1228,AND(V1228="",X1228="王园园组"),G1228),"other")</f>
        <v>other</v>
      </c>
      <c r="X1228" t="str" cm="1">
        <f t="array" ref="X1228">IFERROR(_xlfn.IFS(AND(V1228="",IFERROR(VLOOKUP(N1228,#REF!,1,0),1)&lt;&gt;1),N1228,AND(V1228="",I1228="王园园组"),"王园园组"),"other")</f>
        <v>other</v>
      </c>
      <c r="Y1228">
        <f>IFERROR(_xlfn.XLOOKUP(MID(T1228, FIND("#", SUBSTITUTE(T1228, "-", "#", LEN(T1228) - LEN(SUBSTITUTE(T1228, "-", "")))) + 1, LEN(T1228)),#REF!,#REF!),0)</f>
        <v>0</v>
      </c>
      <c r="Z1228">
        <f>MONTH(续费明细实时[[#This Row],[success_time]])</f>
        <v>5</v>
      </c>
      <c r="AA1228" s="8" t="e">
        <f>VLOOKUP(续费明细实时[[#This Row],[parent_user_id]],#REF!,27,0)</f>
        <v>#REF!</v>
      </c>
    </row>
    <row r="1229" spans="1:27">
      <c r="A1229" s="1">
        <v>45804</v>
      </c>
      <c r="B1229" t="s">
        <v>29926</v>
      </c>
      <c r="C1229" t="s">
        <v>29927</v>
      </c>
      <c r="D1229" t="s">
        <v>632</v>
      </c>
      <c r="E1229" t="s">
        <v>546</v>
      </c>
      <c r="F1229">
        <v>120</v>
      </c>
      <c r="G1229" t="s">
        <v>2113</v>
      </c>
      <c r="H1229" t="s">
        <v>559</v>
      </c>
      <c r="I1229" t="s">
        <v>1876</v>
      </c>
      <c r="J1229">
        <v>18283</v>
      </c>
      <c r="K1229" t="s">
        <v>215</v>
      </c>
      <c r="L1229" t="s">
        <v>549</v>
      </c>
      <c r="M1229" t="s">
        <v>550</v>
      </c>
      <c r="N1229" t="s">
        <v>551</v>
      </c>
      <c r="O1229" t="s">
        <v>145</v>
      </c>
      <c r="P1229" t="s">
        <v>1877</v>
      </c>
      <c r="Q1229" t="s">
        <v>29928</v>
      </c>
      <c r="R1229" t="s">
        <v>626</v>
      </c>
      <c r="S1229">
        <v>2575</v>
      </c>
      <c r="T1229" t="s">
        <v>1896</v>
      </c>
      <c r="U1229" s="4">
        <v>45804.315798611111</v>
      </c>
      <c r="V1229" t="str">
        <f>IFERROR(VLOOKUP(B1229,#REF!,1,0),"")</f>
        <v/>
      </c>
      <c r="W1229" t="str" cm="1">
        <f t="array" ref="W1229">IFERROR(_xlfn.IFS(AND(V1229="",X1229&lt;&gt;"王园园组",X1229&lt;&gt;"other"),K1229,AND(V1229="",X1229="王园园组"),G1229),"other")</f>
        <v>other</v>
      </c>
      <c r="X1229" t="str" cm="1">
        <f t="array" ref="X1229">IFERROR(_xlfn.IFS(AND(V1229="",IFERROR(VLOOKUP(N1229,#REF!,1,0),1)&lt;&gt;1),N1229,AND(V1229="",I1229="王园园组"),"王园园组"),"other")</f>
        <v>other</v>
      </c>
      <c r="Y1229">
        <f>IFERROR(_xlfn.XLOOKUP(MID(T1229, FIND("#", SUBSTITUTE(T1229, "-", "#", LEN(T1229) - LEN(SUBSTITUTE(T1229, "-", "")))) + 1, LEN(T1229)),#REF!,#REF!),0)</f>
        <v>0</v>
      </c>
      <c r="Z1229">
        <f>MONTH(续费明细实时[[#This Row],[success_time]])</f>
        <v>5</v>
      </c>
      <c r="AA1229" s="8" t="e">
        <f>VLOOKUP(续费明细实时[[#This Row],[parent_user_id]],#REF!,27,0)</f>
        <v>#REF!</v>
      </c>
    </row>
    <row r="1230" spans="1:27">
      <c r="A1230" s="1">
        <v>45785</v>
      </c>
      <c r="B1230" t="s">
        <v>2267</v>
      </c>
      <c r="C1230" t="s">
        <v>2268</v>
      </c>
      <c r="D1230" t="s">
        <v>548</v>
      </c>
      <c r="E1230" t="s">
        <v>546</v>
      </c>
      <c r="F1230">
        <v>120</v>
      </c>
      <c r="G1230" t="s">
        <v>2139</v>
      </c>
      <c r="H1230" t="s">
        <v>559</v>
      </c>
      <c r="I1230" t="s">
        <v>1876</v>
      </c>
      <c r="J1230">
        <v>17750</v>
      </c>
      <c r="K1230" t="s">
        <v>289</v>
      </c>
      <c r="L1230" t="s">
        <v>549</v>
      </c>
      <c r="M1230" t="s">
        <v>550</v>
      </c>
      <c r="N1230" t="s">
        <v>136</v>
      </c>
      <c r="O1230" t="s">
        <v>283</v>
      </c>
      <c r="P1230" t="s">
        <v>1877</v>
      </c>
      <c r="Q1230" t="s">
        <v>2269</v>
      </c>
      <c r="R1230" t="s">
        <v>626</v>
      </c>
      <c r="S1230">
        <v>2500</v>
      </c>
      <c r="T1230" t="s">
        <v>1896</v>
      </c>
      <c r="U1230" s="4">
        <v>45785.575474537036</v>
      </c>
      <c r="V1230" t="str">
        <f>IFERROR(VLOOKUP(B1230,#REF!,1,0),"")</f>
        <v/>
      </c>
      <c r="W1230" t="str" cm="1">
        <f t="array" ref="W1230">IFERROR(_xlfn.IFS(AND(V1230="",X1230&lt;&gt;"王园园组",X1230&lt;&gt;"other"),K1230,AND(V1230="",X1230="王园园组"),G1230),"other")</f>
        <v>other</v>
      </c>
      <c r="X1230" t="str" cm="1">
        <f t="array" ref="X1230">IFERROR(_xlfn.IFS(AND(V1230="",IFERROR(VLOOKUP(N1230,#REF!,1,0),1)&lt;&gt;1),N1230,AND(V1230="",I1230="王园园组"),"王园园组"),"other")</f>
        <v>other</v>
      </c>
      <c r="Y1230">
        <f>IFERROR(_xlfn.XLOOKUP(MID(T1230, FIND("#", SUBSTITUTE(T1230, "-", "#", LEN(T1230) - LEN(SUBSTITUTE(T1230, "-", "")))) + 1, LEN(T1230)),#REF!,#REF!),0)</f>
        <v>0</v>
      </c>
      <c r="Z1230">
        <f>MONTH(续费明细实时[[#This Row],[success_time]])</f>
        <v>5</v>
      </c>
      <c r="AA1230" s="8" t="e">
        <f>VLOOKUP(续费明细实时[[#This Row],[parent_user_id]],#REF!,27,0)</f>
        <v>#REF!</v>
      </c>
    </row>
    <row r="1231" spans="1:27">
      <c r="A1231" s="1">
        <v>45802</v>
      </c>
      <c r="B1231" t="s">
        <v>13540</v>
      </c>
      <c r="C1231" t="s">
        <v>13541</v>
      </c>
      <c r="D1231" t="s">
        <v>578</v>
      </c>
      <c r="E1231" t="s">
        <v>546</v>
      </c>
      <c r="F1231">
        <v>120</v>
      </c>
      <c r="G1231" t="s">
        <v>1990</v>
      </c>
      <c r="H1231" t="s">
        <v>559</v>
      </c>
      <c r="I1231" t="s">
        <v>1876</v>
      </c>
      <c r="J1231">
        <v>17750</v>
      </c>
      <c r="K1231" t="s">
        <v>240</v>
      </c>
      <c r="L1231" t="s">
        <v>549</v>
      </c>
      <c r="M1231" t="s">
        <v>550</v>
      </c>
      <c r="N1231" t="s">
        <v>551</v>
      </c>
      <c r="O1231" t="s">
        <v>141</v>
      </c>
      <c r="P1231" t="s">
        <v>1877</v>
      </c>
      <c r="Q1231" t="s">
        <v>13542</v>
      </c>
      <c r="R1231" t="s">
        <v>626</v>
      </c>
      <c r="S1231">
        <v>2500</v>
      </c>
      <c r="T1231" t="s">
        <v>1896</v>
      </c>
      <c r="U1231" s="4">
        <v>45802.70516203704</v>
      </c>
      <c r="V1231" t="str">
        <f>IFERROR(VLOOKUP(B1231,#REF!,1,0),"")</f>
        <v/>
      </c>
      <c r="W1231" t="str" cm="1">
        <f t="array" ref="W1231">IFERROR(_xlfn.IFS(AND(V1231="",X1231&lt;&gt;"王园园组",X1231&lt;&gt;"other"),K1231,AND(V1231="",X1231="王园园组"),G1231),"other")</f>
        <v>other</v>
      </c>
      <c r="X1231" t="str" cm="1">
        <f t="array" ref="X1231">IFERROR(_xlfn.IFS(AND(V1231="",IFERROR(VLOOKUP(N1231,#REF!,1,0),1)&lt;&gt;1),N1231,AND(V1231="",I1231="王园园组"),"王园园组"),"other")</f>
        <v>other</v>
      </c>
      <c r="Y1231">
        <f>IFERROR(_xlfn.XLOOKUP(MID(T1231, FIND("#", SUBSTITUTE(T1231, "-", "#", LEN(T1231) - LEN(SUBSTITUTE(T1231, "-", "")))) + 1, LEN(T1231)),#REF!,#REF!),0)</f>
        <v>0</v>
      </c>
      <c r="Z1231">
        <f>MONTH(续费明细实时[[#This Row],[success_time]])</f>
        <v>5</v>
      </c>
      <c r="AA1231" s="8" t="e">
        <f>VLOOKUP(续费明细实时[[#This Row],[parent_user_id]],#REF!,27,0)</f>
        <v>#REF!</v>
      </c>
    </row>
    <row r="1232" spans="1:27">
      <c r="A1232" s="1">
        <v>45802</v>
      </c>
      <c r="B1232" t="s">
        <v>13608</v>
      </c>
      <c r="C1232" t="s">
        <v>13609</v>
      </c>
      <c r="D1232" t="s">
        <v>548</v>
      </c>
      <c r="E1232" t="s">
        <v>546</v>
      </c>
      <c r="F1232">
        <v>120</v>
      </c>
      <c r="G1232" t="s">
        <v>1969</v>
      </c>
      <c r="H1232" t="s">
        <v>559</v>
      </c>
      <c r="I1232" t="s">
        <v>1876</v>
      </c>
      <c r="J1232">
        <v>17750</v>
      </c>
      <c r="K1232" t="s">
        <v>260</v>
      </c>
      <c r="L1232" t="s">
        <v>549</v>
      </c>
      <c r="M1232" t="s">
        <v>550</v>
      </c>
      <c r="N1232" t="s">
        <v>136</v>
      </c>
      <c r="O1232" t="s">
        <v>147</v>
      </c>
      <c r="P1232" t="s">
        <v>1877</v>
      </c>
      <c r="Q1232" t="s">
        <v>13610</v>
      </c>
      <c r="R1232" t="s">
        <v>626</v>
      </c>
      <c r="S1232">
        <v>2500</v>
      </c>
      <c r="T1232" t="s">
        <v>1896</v>
      </c>
      <c r="U1232" s="4">
        <v>45802.456631944442</v>
      </c>
      <c r="V1232" t="str">
        <f>IFERROR(VLOOKUP(B1232,#REF!,1,0),"")</f>
        <v/>
      </c>
      <c r="W1232" t="str" cm="1">
        <f t="array" ref="W1232">IFERROR(_xlfn.IFS(AND(V1232="",X1232&lt;&gt;"王园园组",X1232&lt;&gt;"other"),K1232,AND(V1232="",X1232="王园园组"),G1232),"other")</f>
        <v>other</v>
      </c>
      <c r="X1232" t="str" cm="1">
        <f t="array" ref="X1232">IFERROR(_xlfn.IFS(AND(V1232="",IFERROR(VLOOKUP(N1232,#REF!,1,0),1)&lt;&gt;1),N1232,AND(V1232="",I1232="王园园组"),"王园园组"),"other")</f>
        <v>other</v>
      </c>
      <c r="Y1232">
        <f>IFERROR(_xlfn.XLOOKUP(MID(T1232, FIND("#", SUBSTITUTE(T1232, "-", "#", LEN(T1232) - LEN(SUBSTITUTE(T1232, "-", "")))) + 1, LEN(T1232)),#REF!,#REF!),0)</f>
        <v>0</v>
      </c>
      <c r="Z1232">
        <f>MONTH(续费明细实时[[#This Row],[success_time]])</f>
        <v>5</v>
      </c>
      <c r="AA1232" s="8" t="e">
        <f>VLOOKUP(续费明细实时[[#This Row],[parent_user_id]],#REF!,27,0)</f>
        <v>#REF!</v>
      </c>
    </row>
    <row r="1233" spans="1:27">
      <c r="A1233" s="1">
        <v>45788</v>
      </c>
      <c r="B1233" t="s">
        <v>9006</v>
      </c>
      <c r="C1233" t="s">
        <v>9007</v>
      </c>
      <c r="D1233" t="s">
        <v>695</v>
      </c>
      <c r="E1233" t="s">
        <v>546</v>
      </c>
      <c r="F1233">
        <v>120</v>
      </c>
      <c r="G1233" t="s">
        <v>2024</v>
      </c>
      <c r="H1233" t="s">
        <v>559</v>
      </c>
      <c r="I1233" t="s">
        <v>1876</v>
      </c>
      <c r="J1233">
        <v>17750</v>
      </c>
      <c r="K1233" t="s">
        <v>236</v>
      </c>
      <c r="L1233" t="s">
        <v>549</v>
      </c>
      <c r="M1233" t="s">
        <v>550</v>
      </c>
      <c r="N1233" t="s">
        <v>551</v>
      </c>
      <c r="O1233" t="s">
        <v>141</v>
      </c>
      <c r="P1233" t="s">
        <v>1877</v>
      </c>
      <c r="Q1233" t="s">
        <v>9008</v>
      </c>
      <c r="R1233" t="s">
        <v>626</v>
      </c>
      <c r="S1233">
        <v>2500</v>
      </c>
      <c r="T1233" t="s">
        <v>1896</v>
      </c>
      <c r="U1233" s="4">
        <v>45788.618287037039</v>
      </c>
      <c r="V1233" t="str">
        <f>IFERROR(VLOOKUP(B1233,#REF!,1,0),"")</f>
        <v/>
      </c>
      <c r="W1233" t="str" cm="1">
        <f t="array" ref="W1233">IFERROR(_xlfn.IFS(AND(V1233="",X1233&lt;&gt;"王园园组",X1233&lt;&gt;"other"),K1233,AND(V1233="",X1233="王园园组"),G1233),"other")</f>
        <v>other</v>
      </c>
      <c r="X1233" t="str" cm="1">
        <f t="array" ref="X1233">IFERROR(_xlfn.IFS(AND(V1233="",IFERROR(VLOOKUP(N1233,#REF!,1,0),1)&lt;&gt;1),N1233,AND(V1233="",I1233="王园园组"),"王园园组"),"other")</f>
        <v>other</v>
      </c>
      <c r="Y1233">
        <f>IFERROR(_xlfn.XLOOKUP(MID(T1233, FIND("#", SUBSTITUTE(T1233, "-", "#", LEN(T1233) - LEN(SUBSTITUTE(T1233, "-", "")))) + 1, LEN(T1233)),#REF!,#REF!),0)</f>
        <v>0</v>
      </c>
      <c r="Z1233">
        <f>MONTH(续费明细实时[[#This Row],[success_time]])</f>
        <v>5</v>
      </c>
      <c r="AA1233" s="8" t="e">
        <f>VLOOKUP(续费明细实时[[#This Row],[parent_user_id]],#REF!,27,0)</f>
        <v>#REF!</v>
      </c>
    </row>
    <row r="1234" spans="1:27">
      <c r="A1234" s="1">
        <v>45791</v>
      </c>
      <c r="B1234" t="s">
        <v>14004</v>
      </c>
      <c r="C1234" t="s">
        <v>14005</v>
      </c>
      <c r="D1234" t="s">
        <v>548</v>
      </c>
      <c r="E1234" t="s">
        <v>2495</v>
      </c>
      <c r="F1234">
        <v>8</v>
      </c>
      <c r="G1234" t="s">
        <v>2046</v>
      </c>
      <c r="H1234" t="s">
        <v>559</v>
      </c>
      <c r="I1234" t="s">
        <v>1876</v>
      </c>
      <c r="J1234">
        <v>1988</v>
      </c>
      <c r="K1234" t="s">
        <v>201</v>
      </c>
      <c r="L1234" t="s">
        <v>549</v>
      </c>
      <c r="M1234" t="s">
        <v>550</v>
      </c>
      <c r="N1234" t="s">
        <v>551</v>
      </c>
      <c r="O1234" t="s">
        <v>149</v>
      </c>
      <c r="P1234" t="s">
        <v>1877</v>
      </c>
      <c r="Q1234" t="s">
        <v>14006</v>
      </c>
      <c r="R1234" t="s">
        <v>626</v>
      </c>
      <c r="S1234">
        <v>280</v>
      </c>
      <c r="T1234" t="s">
        <v>2698</v>
      </c>
      <c r="U1234" s="4">
        <v>45791.158599537041</v>
      </c>
      <c r="V1234" t="str">
        <f>IFERROR(VLOOKUP(B1234,#REF!,1,0),"")</f>
        <v/>
      </c>
      <c r="W1234" t="str" cm="1">
        <f t="array" ref="W1234">IFERROR(_xlfn.IFS(AND(V1234="",X1234&lt;&gt;"王园园组",X1234&lt;&gt;"other"),K1234,AND(V1234="",X1234="王园园组"),G1234),"other")</f>
        <v>other</v>
      </c>
      <c r="X1234" t="str" cm="1">
        <f t="array" ref="X1234">IFERROR(_xlfn.IFS(AND(V1234="",IFERROR(VLOOKUP(N1234,#REF!,1,0),1)&lt;&gt;1),N1234,AND(V1234="",I1234="王园园组"),"王园园组"),"other")</f>
        <v>other</v>
      </c>
      <c r="Y1234">
        <f>IFERROR(_xlfn.XLOOKUP(MID(T1234, FIND("#", SUBSTITUTE(T1234, "-", "#", LEN(T1234) - LEN(SUBSTITUTE(T1234, "-", "")))) + 1, LEN(T1234)),#REF!,#REF!),0)</f>
        <v>0</v>
      </c>
      <c r="Z1234">
        <f>MONTH(续费明细实时[[#This Row],[success_time]])</f>
        <v>5</v>
      </c>
      <c r="AA1234" s="8" t="e">
        <f>VLOOKUP(续费明细实时[[#This Row],[parent_user_id]],#REF!,27,0)</f>
        <v>#REF!</v>
      </c>
    </row>
    <row r="1235" spans="1:27">
      <c r="A1235" s="1">
        <v>45800</v>
      </c>
      <c r="B1235" t="s">
        <v>17353</v>
      </c>
      <c r="C1235" t="s">
        <v>17354</v>
      </c>
      <c r="D1235" t="s">
        <v>548</v>
      </c>
      <c r="E1235" t="s">
        <v>546</v>
      </c>
      <c r="F1235">
        <v>360</v>
      </c>
      <c r="G1235" t="s">
        <v>2113</v>
      </c>
      <c r="H1235" t="s">
        <v>559</v>
      </c>
      <c r="I1235" t="s">
        <v>1876</v>
      </c>
      <c r="J1235">
        <v>46150</v>
      </c>
      <c r="K1235" t="s">
        <v>254</v>
      </c>
      <c r="L1235" t="s">
        <v>549</v>
      </c>
      <c r="M1235" t="s">
        <v>550</v>
      </c>
      <c r="N1235" t="s">
        <v>136</v>
      </c>
      <c r="O1235" t="s">
        <v>147</v>
      </c>
      <c r="P1235" t="s">
        <v>1877</v>
      </c>
      <c r="Q1235" t="s">
        <v>17355</v>
      </c>
      <c r="R1235" t="s">
        <v>626</v>
      </c>
      <c r="S1235">
        <v>6500</v>
      </c>
      <c r="T1235" t="s">
        <v>2193</v>
      </c>
      <c r="U1235" s="4">
        <v>45800.332326388889</v>
      </c>
      <c r="V1235" t="str">
        <f>IFERROR(VLOOKUP(B1235,#REF!,1,0),"")</f>
        <v/>
      </c>
      <c r="W1235" t="str" cm="1">
        <f t="array" ref="W1235">IFERROR(_xlfn.IFS(AND(V1235="",X1235&lt;&gt;"王园园组",X1235&lt;&gt;"other"),K1235,AND(V1235="",X1235="王园园组"),G1235),"other")</f>
        <v>other</v>
      </c>
      <c r="X1235" t="str" cm="1">
        <f t="array" ref="X1235">IFERROR(_xlfn.IFS(AND(V1235="",IFERROR(VLOOKUP(N1235,#REF!,1,0),1)&lt;&gt;1),N1235,AND(V1235="",I1235="王园园组"),"王园园组"),"other")</f>
        <v>other</v>
      </c>
      <c r="Y1235">
        <f>IFERROR(_xlfn.XLOOKUP(MID(T1235, FIND("#", SUBSTITUTE(T1235, "-", "#", LEN(T1235) - LEN(SUBSTITUTE(T1235, "-", "")))) + 1, LEN(T1235)),#REF!,#REF!),0)</f>
        <v>0</v>
      </c>
      <c r="Z1235">
        <f>MONTH(续费明细实时[[#This Row],[success_time]])</f>
        <v>5</v>
      </c>
      <c r="AA1235" s="8" t="e">
        <f>VLOOKUP(续费明细实时[[#This Row],[parent_user_id]],#REF!,27,0)</f>
        <v>#REF!</v>
      </c>
    </row>
    <row r="1236" spans="1:27">
      <c r="A1236" s="1">
        <v>45800</v>
      </c>
      <c r="B1236" t="s">
        <v>17283</v>
      </c>
      <c r="C1236" t="s">
        <v>17284</v>
      </c>
      <c r="D1236" t="s">
        <v>1088</v>
      </c>
      <c r="E1236" t="s">
        <v>546</v>
      </c>
      <c r="F1236">
        <v>60</v>
      </c>
      <c r="G1236" t="s">
        <v>2219</v>
      </c>
      <c r="H1236" t="s">
        <v>559</v>
      </c>
      <c r="I1236" t="s">
        <v>1876</v>
      </c>
      <c r="J1236">
        <v>10650</v>
      </c>
      <c r="K1236" t="s">
        <v>274</v>
      </c>
      <c r="L1236" t="s">
        <v>549</v>
      </c>
      <c r="M1236" t="s">
        <v>550</v>
      </c>
      <c r="N1236" t="s">
        <v>136</v>
      </c>
      <c r="O1236" t="s">
        <v>139</v>
      </c>
      <c r="P1236" t="s">
        <v>1877</v>
      </c>
      <c r="Q1236" t="s">
        <v>17285</v>
      </c>
      <c r="R1236" t="s">
        <v>626</v>
      </c>
      <c r="S1236">
        <v>1500</v>
      </c>
      <c r="T1236" t="s">
        <v>1891</v>
      </c>
      <c r="U1236" s="4">
        <v>45800.646192129629</v>
      </c>
      <c r="V1236" t="str">
        <f>IFERROR(VLOOKUP(B1236,#REF!,1,0),"")</f>
        <v/>
      </c>
      <c r="W1236" t="str" cm="1">
        <f t="array" ref="W1236">IFERROR(_xlfn.IFS(AND(V1236="",X1236&lt;&gt;"王园园组",X1236&lt;&gt;"other"),K1236,AND(V1236="",X1236="王园园组"),G1236),"other")</f>
        <v>other</v>
      </c>
      <c r="X1236" t="str" cm="1">
        <f t="array" ref="X1236">IFERROR(_xlfn.IFS(AND(V1236="",IFERROR(VLOOKUP(N1236,#REF!,1,0),1)&lt;&gt;1),N1236,AND(V1236="",I1236="王园园组"),"王园园组"),"other")</f>
        <v>other</v>
      </c>
      <c r="Y1236">
        <f>IFERROR(_xlfn.XLOOKUP(MID(T1236, FIND("#", SUBSTITUTE(T1236, "-", "#", LEN(T1236) - LEN(SUBSTITUTE(T1236, "-", "")))) + 1, LEN(T1236)),#REF!,#REF!),0)</f>
        <v>0</v>
      </c>
      <c r="Z1236">
        <f>MONTH(续费明细实时[[#This Row],[success_time]])</f>
        <v>5</v>
      </c>
      <c r="AA1236" s="8" t="e">
        <f>VLOOKUP(续费明细实时[[#This Row],[parent_user_id]],#REF!,27,0)</f>
        <v>#REF!</v>
      </c>
    </row>
    <row r="1237" spans="1:27">
      <c r="A1237" s="1">
        <v>45799</v>
      </c>
      <c r="B1237" t="s">
        <v>17356</v>
      </c>
      <c r="C1237" t="s">
        <v>17357</v>
      </c>
      <c r="D1237" t="s">
        <v>886</v>
      </c>
      <c r="E1237" t="s">
        <v>546</v>
      </c>
      <c r="F1237">
        <v>120</v>
      </c>
      <c r="G1237" t="s">
        <v>1973</v>
      </c>
      <c r="H1237" t="s">
        <v>559</v>
      </c>
      <c r="I1237" t="s">
        <v>1876</v>
      </c>
      <c r="J1237">
        <v>17750</v>
      </c>
      <c r="K1237" t="s">
        <v>306</v>
      </c>
      <c r="L1237" t="s">
        <v>549</v>
      </c>
      <c r="M1237" t="s">
        <v>550</v>
      </c>
      <c r="N1237" t="s">
        <v>136</v>
      </c>
      <c r="O1237" t="s">
        <v>143</v>
      </c>
      <c r="P1237" t="s">
        <v>1877</v>
      </c>
      <c r="Q1237" t="s">
        <v>17358</v>
      </c>
      <c r="R1237" t="s">
        <v>626</v>
      </c>
      <c r="S1237">
        <v>2500</v>
      </c>
      <c r="T1237" t="s">
        <v>1896</v>
      </c>
      <c r="U1237" s="4">
        <v>45799.734930555554</v>
      </c>
      <c r="V1237" t="str">
        <f>IFERROR(VLOOKUP(B1237,#REF!,1,0),"")</f>
        <v/>
      </c>
      <c r="W1237" t="str" cm="1">
        <f t="array" ref="W1237">IFERROR(_xlfn.IFS(AND(V1237="",X1237&lt;&gt;"王园园组",X1237&lt;&gt;"other"),K1237,AND(V1237="",X1237="王园园组"),G1237),"other")</f>
        <v>other</v>
      </c>
      <c r="X1237" t="str" cm="1">
        <f t="array" ref="X1237">IFERROR(_xlfn.IFS(AND(V1237="",IFERROR(VLOOKUP(N1237,#REF!,1,0),1)&lt;&gt;1),N1237,AND(V1237="",I1237="王园园组"),"王园园组"),"other")</f>
        <v>other</v>
      </c>
      <c r="Y1237">
        <f>IFERROR(_xlfn.XLOOKUP(MID(T1237, FIND("#", SUBSTITUTE(T1237, "-", "#", LEN(T1237) - LEN(SUBSTITUTE(T1237, "-", "")))) + 1, LEN(T1237)),#REF!,#REF!),0)</f>
        <v>0</v>
      </c>
      <c r="Z1237">
        <f>MONTH(续费明细实时[[#This Row],[success_time]])</f>
        <v>5</v>
      </c>
      <c r="AA1237" s="8" t="e">
        <f>VLOOKUP(续费明细实时[[#This Row],[parent_user_id]],#REF!,27,0)</f>
        <v>#REF!</v>
      </c>
    </row>
    <row r="1238" spans="1:27">
      <c r="A1238" s="1">
        <v>45785</v>
      </c>
      <c r="B1238" t="s">
        <v>3073</v>
      </c>
      <c r="C1238" t="s">
        <v>3074</v>
      </c>
      <c r="D1238" t="s">
        <v>695</v>
      </c>
      <c r="E1238" t="s">
        <v>546</v>
      </c>
      <c r="F1238">
        <v>240</v>
      </c>
      <c r="G1238" t="s">
        <v>1990</v>
      </c>
      <c r="H1238" t="s">
        <v>559</v>
      </c>
      <c r="I1238" t="s">
        <v>1876</v>
      </c>
      <c r="J1238">
        <v>31950</v>
      </c>
      <c r="K1238" t="s">
        <v>235</v>
      </c>
      <c r="L1238" t="s">
        <v>549</v>
      </c>
      <c r="M1238" t="s">
        <v>550</v>
      </c>
      <c r="N1238" t="s">
        <v>551</v>
      </c>
      <c r="O1238" t="s">
        <v>141</v>
      </c>
      <c r="P1238" t="s">
        <v>1877</v>
      </c>
      <c r="Q1238" t="s">
        <v>3075</v>
      </c>
      <c r="R1238" t="s">
        <v>626</v>
      </c>
      <c r="S1238">
        <v>4500</v>
      </c>
      <c r="T1238" t="s">
        <v>1931</v>
      </c>
      <c r="U1238" s="4">
        <v>45785.748680555553</v>
      </c>
      <c r="V1238" t="str">
        <f>IFERROR(VLOOKUP(B1238,#REF!,1,0),"")</f>
        <v/>
      </c>
      <c r="W1238" t="str" cm="1">
        <f t="array" ref="W1238">IFERROR(_xlfn.IFS(AND(V1238="",X1238&lt;&gt;"王园园组",X1238&lt;&gt;"other"),K1238,AND(V1238="",X1238="王园园组"),G1238),"other")</f>
        <v>other</v>
      </c>
      <c r="X1238" t="str" cm="1">
        <f t="array" ref="X1238">IFERROR(_xlfn.IFS(AND(V1238="",IFERROR(VLOOKUP(N1238,#REF!,1,0),1)&lt;&gt;1),N1238,AND(V1238="",I1238="王园园组"),"王园园组"),"other")</f>
        <v>other</v>
      </c>
      <c r="Y1238">
        <f>IFERROR(_xlfn.XLOOKUP(MID(T1238, FIND("#", SUBSTITUTE(T1238, "-", "#", LEN(T1238) - LEN(SUBSTITUTE(T1238, "-", "")))) + 1, LEN(T1238)),#REF!,#REF!),0)</f>
        <v>0</v>
      </c>
      <c r="Z1238">
        <f>MONTH(续费明细实时[[#This Row],[success_time]])</f>
        <v>5</v>
      </c>
      <c r="AA1238" s="8" t="e">
        <f>VLOOKUP(续费明细实时[[#This Row],[parent_user_id]],#REF!,27,0)</f>
        <v>#REF!</v>
      </c>
    </row>
    <row r="1239" spans="1:27">
      <c r="A1239" s="1">
        <v>45793</v>
      </c>
      <c r="B1239" t="s">
        <v>17301</v>
      </c>
      <c r="C1239" t="s">
        <v>17302</v>
      </c>
      <c r="D1239" t="s">
        <v>1104</v>
      </c>
      <c r="E1239" t="s">
        <v>1102</v>
      </c>
      <c r="F1239">
        <v>180</v>
      </c>
      <c r="G1239" t="s">
        <v>363</v>
      </c>
      <c r="H1239" t="s">
        <v>559</v>
      </c>
      <c r="I1239" t="s">
        <v>163</v>
      </c>
      <c r="J1239">
        <v>14910</v>
      </c>
      <c r="K1239" t="s">
        <v>363</v>
      </c>
      <c r="L1239" t="s">
        <v>549</v>
      </c>
      <c r="M1239" t="s">
        <v>559</v>
      </c>
      <c r="N1239" t="s">
        <v>163</v>
      </c>
      <c r="O1239" t="s">
        <v>473</v>
      </c>
      <c r="P1239" t="s">
        <v>1877</v>
      </c>
      <c r="Q1239" t="s">
        <v>17303</v>
      </c>
      <c r="R1239" t="s">
        <v>626</v>
      </c>
      <c r="S1239">
        <v>2100</v>
      </c>
      <c r="T1239" t="s">
        <v>13028</v>
      </c>
      <c r="U1239" s="4">
        <v>45793.522314814814</v>
      </c>
      <c r="V1239" t="str">
        <f>IFERROR(VLOOKUP(B1239,#REF!,1,0),"")</f>
        <v/>
      </c>
      <c r="W1239" t="str" cm="1">
        <f t="array" ref="W1239">IFERROR(_xlfn.IFS(AND(V1239="",X1239&lt;&gt;"王园园组",X1239&lt;&gt;"other"),K1239,AND(V1239="",X1239="王园园组"),G1239),"other")</f>
        <v>other</v>
      </c>
      <c r="X1239" t="str" cm="1">
        <f t="array" ref="X1239">IFERROR(_xlfn.IFS(AND(V1239="",IFERROR(VLOOKUP(N1239,#REF!,1,0),1)&lt;&gt;1),N1239,AND(V1239="",I1239="王园园组"),"王园园组"),"other")</f>
        <v>other</v>
      </c>
      <c r="Y1239">
        <f>IFERROR(_xlfn.XLOOKUP(MID(T1239, FIND("#", SUBSTITUTE(T1239, "-", "#", LEN(T1239) - LEN(SUBSTITUTE(T1239, "-", "")))) + 1, LEN(T1239)),#REF!,#REF!),0)</f>
        <v>0</v>
      </c>
      <c r="Z1239">
        <f>MONTH(续费明细实时[[#This Row],[success_time]])</f>
        <v>5</v>
      </c>
      <c r="AA1239" s="8" t="e">
        <f>VLOOKUP(续费明细实时[[#This Row],[parent_user_id]],#REF!,27,0)</f>
        <v>#REF!</v>
      </c>
    </row>
    <row r="1240" spans="1:27">
      <c r="A1240" s="1">
        <v>45800</v>
      </c>
      <c r="B1240" t="s">
        <v>17368</v>
      </c>
      <c r="C1240" t="s">
        <v>17369</v>
      </c>
      <c r="D1240" t="s">
        <v>548</v>
      </c>
      <c r="E1240" t="s">
        <v>546</v>
      </c>
      <c r="F1240">
        <v>120</v>
      </c>
      <c r="G1240" t="s">
        <v>2139</v>
      </c>
      <c r="H1240" t="s">
        <v>559</v>
      </c>
      <c r="I1240" t="s">
        <v>1876</v>
      </c>
      <c r="J1240">
        <v>18283</v>
      </c>
      <c r="K1240" t="s">
        <v>192</v>
      </c>
      <c r="L1240" t="s">
        <v>549</v>
      </c>
      <c r="M1240" t="s">
        <v>559</v>
      </c>
      <c r="N1240" t="s">
        <v>469</v>
      </c>
      <c r="O1240" t="s">
        <v>189</v>
      </c>
      <c r="P1240" t="s">
        <v>1877</v>
      </c>
      <c r="Q1240" t="s">
        <v>17370</v>
      </c>
      <c r="R1240" t="s">
        <v>626</v>
      </c>
      <c r="S1240">
        <v>2575</v>
      </c>
      <c r="T1240" t="s">
        <v>1896</v>
      </c>
      <c r="U1240" s="4">
        <v>45800.442881944444</v>
      </c>
      <c r="V1240" t="str">
        <f>IFERROR(VLOOKUP(B1240,#REF!,1,0),"")</f>
        <v/>
      </c>
      <c r="W1240" t="str" cm="1">
        <f t="array" ref="W1240">IFERROR(_xlfn.IFS(AND(V1240="",X1240&lt;&gt;"王园园组",X1240&lt;&gt;"other"),K1240,AND(V1240="",X1240="王园园组"),G1240),"other")</f>
        <v>other</v>
      </c>
      <c r="X1240" t="str" cm="1">
        <f t="array" ref="X1240">IFERROR(_xlfn.IFS(AND(V1240="",IFERROR(VLOOKUP(N1240,#REF!,1,0),1)&lt;&gt;1),N1240,AND(V1240="",I1240="王园园组"),"王园园组"),"other")</f>
        <v>other</v>
      </c>
      <c r="Y1240">
        <f>IFERROR(_xlfn.XLOOKUP(MID(T1240, FIND("#", SUBSTITUTE(T1240, "-", "#", LEN(T1240) - LEN(SUBSTITUTE(T1240, "-", "")))) + 1, LEN(T1240)),#REF!,#REF!),0)</f>
        <v>0</v>
      </c>
      <c r="Z1240">
        <f>MONTH(续费明细实时[[#This Row],[success_time]])</f>
        <v>5</v>
      </c>
      <c r="AA1240" s="8" t="e">
        <f>VLOOKUP(续费明细实时[[#This Row],[parent_user_id]],#REF!,27,0)</f>
        <v>#REF!</v>
      </c>
    </row>
    <row r="1241" spans="1:27">
      <c r="A1241" s="1">
        <v>45800</v>
      </c>
      <c r="B1241" t="s">
        <v>17371</v>
      </c>
      <c r="C1241" t="s">
        <v>17372</v>
      </c>
      <c r="D1241" t="s">
        <v>558</v>
      </c>
      <c r="E1241" t="s">
        <v>546</v>
      </c>
      <c r="F1241">
        <v>240</v>
      </c>
      <c r="G1241" t="s">
        <v>2079</v>
      </c>
      <c r="H1241" t="s">
        <v>559</v>
      </c>
      <c r="I1241" t="s">
        <v>1876</v>
      </c>
      <c r="J1241">
        <v>31950</v>
      </c>
      <c r="K1241" t="s">
        <v>265</v>
      </c>
      <c r="L1241" t="s">
        <v>549</v>
      </c>
      <c r="M1241" t="s">
        <v>550</v>
      </c>
      <c r="N1241" t="s">
        <v>136</v>
      </c>
      <c r="O1241" t="s">
        <v>264</v>
      </c>
      <c r="P1241" t="s">
        <v>1877</v>
      </c>
      <c r="Q1241" t="s">
        <v>17373</v>
      </c>
      <c r="R1241" t="s">
        <v>626</v>
      </c>
      <c r="S1241">
        <v>4500</v>
      </c>
      <c r="T1241" t="s">
        <v>1931</v>
      </c>
      <c r="U1241" s="4">
        <v>45800.805868055555</v>
      </c>
      <c r="V1241" t="str">
        <f>IFERROR(VLOOKUP(B1241,#REF!,1,0),"")</f>
        <v/>
      </c>
      <c r="W1241" t="str" cm="1">
        <f t="array" ref="W1241">IFERROR(_xlfn.IFS(AND(V1241="",X1241&lt;&gt;"王园园组",X1241&lt;&gt;"other"),K1241,AND(V1241="",X1241="王园园组"),G1241),"other")</f>
        <v>other</v>
      </c>
      <c r="X1241" t="str" cm="1">
        <f t="array" ref="X1241">IFERROR(_xlfn.IFS(AND(V1241="",IFERROR(VLOOKUP(N1241,#REF!,1,0),1)&lt;&gt;1),N1241,AND(V1241="",I1241="王园园组"),"王园园组"),"other")</f>
        <v>other</v>
      </c>
      <c r="Y1241">
        <f>IFERROR(_xlfn.XLOOKUP(MID(T1241, FIND("#", SUBSTITUTE(T1241, "-", "#", LEN(T1241) - LEN(SUBSTITUTE(T1241, "-", "")))) + 1, LEN(T1241)),#REF!,#REF!),0)</f>
        <v>0</v>
      </c>
      <c r="Z1241">
        <f>MONTH(续费明细实时[[#This Row],[success_time]])</f>
        <v>5</v>
      </c>
      <c r="AA1241" s="8" t="e">
        <f>VLOOKUP(续费明细实时[[#This Row],[parent_user_id]],#REF!,27,0)</f>
        <v>#REF!</v>
      </c>
    </row>
    <row r="1242" spans="1:27">
      <c r="A1242" s="1">
        <v>45796</v>
      </c>
      <c r="B1242" t="s">
        <v>17347</v>
      </c>
      <c r="C1242" t="s">
        <v>17348</v>
      </c>
      <c r="D1242" t="s">
        <v>548</v>
      </c>
      <c r="E1242" t="s">
        <v>546</v>
      </c>
      <c r="F1242">
        <v>120</v>
      </c>
      <c r="G1242" t="s">
        <v>2005</v>
      </c>
      <c r="H1242" t="s">
        <v>559</v>
      </c>
      <c r="I1242" t="s">
        <v>1876</v>
      </c>
      <c r="J1242">
        <v>17750</v>
      </c>
      <c r="K1242" t="s">
        <v>207</v>
      </c>
      <c r="L1242" t="s">
        <v>549</v>
      </c>
      <c r="M1242" t="s">
        <v>550</v>
      </c>
      <c r="N1242" t="s">
        <v>551</v>
      </c>
      <c r="O1242" t="s">
        <v>149</v>
      </c>
      <c r="P1242" t="s">
        <v>1877</v>
      </c>
      <c r="Q1242" t="s">
        <v>17349</v>
      </c>
      <c r="R1242" t="s">
        <v>626</v>
      </c>
      <c r="S1242">
        <v>2500</v>
      </c>
      <c r="T1242" t="s">
        <v>1896</v>
      </c>
      <c r="U1242" s="4">
        <v>45796.966944444444</v>
      </c>
      <c r="V1242" t="str">
        <f>IFERROR(VLOOKUP(B1242,#REF!,1,0),"")</f>
        <v/>
      </c>
      <c r="W1242" t="str" cm="1">
        <f t="array" ref="W1242">IFERROR(_xlfn.IFS(AND(V1242="",X1242&lt;&gt;"王园园组",X1242&lt;&gt;"other"),K1242,AND(V1242="",X1242="王园园组"),G1242),"other")</f>
        <v>other</v>
      </c>
      <c r="X1242" t="str" cm="1">
        <f t="array" ref="X1242">IFERROR(_xlfn.IFS(AND(V1242="",IFERROR(VLOOKUP(N1242,#REF!,1,0),1)&lt;&gt;1),N1242,AND(V1242="",I1242="王园园组"),"王园园组"),"other")</f>
        <v>other</v>
      </c>
      <c r="Y1242">
        <f>IFERROR(_xlfn.XLOOKUP(MID(T1242, FIND("#", SUBSTITUTE(T1242, "-", "#", LEN(T1242) - LEN(SUBSTITUTE(T1242, "-", "")))) + 1, LEN(T1242)),#REF!,#REF!),0)</f>
        <v>0</v>
      </c>
      <c r="Z1242">
        <f>MONTH(续费明细实时[[#This Row],[success_time]])</f>
        <v>5</v>
      </c>
      <c r="AA1242" s="8" t="e">
        <f>VLOOKUP(续费明细实时[[#This Row],[parent_user_id]],#REF!,27,0)</f>
        <v>#REF!</v>
      </c>
    </row>
    <row r="1243" spans="1:27">
      <c r="A1243" s="1">
        <v>45804</v>
      </c>
      <c r="B1243" t="s">
        <v>29929</v>
      </c>
      <c r="C1243" t="s">
        <v>29930</v>
      </c>
      <c r="D1243" t="s">
        <v>548</v>
      </c>
      <c r="E1243" t="s">
        <v>546</v>
      </c>
      <c r="F1243">
        <v>120</v>
      </c>
      <c r="G1243" t="s">
        <v>2071</v>
      </c>
      <c r="H1243" t="s">
        <v>559</v>
      </c>
      <c r="I1243" t="s">
        <v>1876</v>
      </c>
      <c r="J1243">
        <v>18283</v>
      </c>
      <c r="K1243" t="s">
        <v>255</v>
      </c>
      <c r="L1243" t="s">
        <v>549</v>
      </c>
      <c r="M1243" t="s">
        <v>550</v>
      </c>
      <c r="N1243" t="s">
        <v>136</v>
      </c>
      <c r="O1243" t="s">
        <v>147</v>
      </c>
      <c r="P1243" t="s">
        <v>1877</v>
      </c>
      <c r="Q1243" t="s">
        <v>29931</v>
      </c>
      <c r="R1243" t="s">
        <v>626</v>
      </c>
      <c r="S1243">
        <v>2575</v>
      </c>
      <c r="T1243" t="s">
        <v>1896</v>
      </c>
      <c r="U1243" s="4">
        <v>45804.334293981483</v>
      </c>
      <c r="V1243" t="str">
        <f>IFERROR(VLOOKUP(B1243,#REF!,1,0),"")</f>
        <v/>
      </c>
      <c r="W1243" t="str" cm="1">
        <f t="array" ref="W1243">IFERROR(_xlfn.IFS(AND(V1243="",X1243&lt;&gt;"王园园组",X1243&lt;&gt;"other"),K1243,AND(V1243="",X1243="王园园组"),G1243),"other")</f>
        <v>other</v>
      </c>
      <c r="X1243" t="str" cm="1">
        <f t="array" ref="X1243">IFERROR(_xlfn.IFS(AND(V1243="",IFERROR(VLOOKUP(N1243,#REF!,1,0),1)&lt;&gt;1),N1243,AND(V1243="",I1243="王园园组"),"王园园组"),"other")</f>
        <v>other</v>
      </c>
      <c r="Y1243">
        <f>IFERROR(_xlfn.XLOOKUP(MID(T1243, FIND("#", SUBSTITUTE(T1243, "-", "#", LEN(T1243) - LEN(SUBSTITUTE(T1243, "-", "")))) + 1, LEN(T1243)),#REF!,#REF!),0)</f>
        <v>0</v>
      </c>
      <c r="Z1243">
        <f>MONTH(续费明细实时[[#This Row],[success_time]])</f>
        <v>5</v>
      </c>
      <c r="AA1243" s="8" t="e">
        <f>VLOOKUP(续费明细实时[[#This Row],[parent_user_id]],#REF!,27,0)</f>
        <v>#REF!</v>
      </c>
    </row>
    <row r="1244" spans="1:27">
      <c r="A1244" s="1">
        <v>45788</v>
      </c>
      <c r="B1244" t="s">
        <v>9334</v>
      </c>
      <c r="C1244" t="s">
        <v>9335</v>
      </c>
      <c r="D1244" t="s">
        <v>9336</v>
      </c>
      <c r="E1244" t="s">
        <v>546</v>
      </c>
      <c r="F1244">
        <v>240</v>
      </c>
      <c r="G1244" t="s">
        <v>1894</v>
      </c>
      <c r="H1244" t="s">
        <v>559</v>
      </c>
      <c r="I1244" t="s">
        <v>1876</v>
      </c>
      <c r="J1244">
        <v>31950</v>
      </c>
      <c r="K1244" t="s">
        <v>183</v>
      </c>
      <c r="L1244" t="s">
        <v>549</v>
      </c>
      <c r="M1244" t="s">
        <v>559</v>
      </c>
      <c r="N1244" t="s">
        <v>469</v>
      </c>
      <c r="O1244" t="s">
        <v>180</v>
      </c>
      <c r="P1244" t="s">
        <v>1877</v>
      </c>
      <c r="Q1244" t="s">
        <v>9337</v>
      </c>
      <c r="R1244" t="s">
        <v>626</v>
      </c>
      <c r="S1244">
        <v>4500</v>
      </c>
      <c r="T1244" t="s">
        <v>1931</v>
      </c>
      <c r="U1244" s="4">
        <v>45788.471828703703</v>
      </c>
      <c r="V1244" t="str">
        <f>IFERROR(VLOOKUP(B1244,#REF!,1,0),"")</f>
        <v/>
      </c>
      <c r="W1244" t="str" cm="1">
        <f t="array" ref="W1244">IFERROR(_xlfn.IFS(AND(V1244="",X1244&lt;&gt;"王园园组",X1244&lt;&gt;"other"),K1244,AND(V1244="",X1244="王园园组"),G1244),"other")</f>
        <v>other</v>
      </c>
      <c r="X1244" t="str" cm="1">
        <f t="array" ref="X1244">IFERROR(_xlfn.IFS(AND(V1244="",IFERROR(VLOOKUP(N1244,#REF!,1,0),1)&lt;&gt;1),N1244,AND(V1244="",I1244="王园园组"),"王园园组"),"other")</f>
        <v>other</v>
      </c>
      <c r="Y1244">
        <f>IFERROR(_xlfn.XLOOKUP(MID(T1244, FIND("#", SUBSTITUTE(T1244, "-", "#", LEN(T1244) - LEN(SUBSTITUTE(T1244, "-", "")))) + 1, LEN(T1244)),#REF!,#REF!),0)</f>
        <v>0</v>
      </c>
      <c r="Z1244">
        <f>MONTH(续费明细实时[[#This Row],[success_time]])</f>
        <v>5</v>
      </c>
      <c r="AA1244" s="8" t="e">
        <f>VLOOKUP(续费明细实时[[#This Row],[parent_user_id]],#REF!,27,0)</f>
        <v>#REF!</v>
      </c>
    </row>
    <row r="1245" spans="1:27">
      <c r="A1245" s="1">
        <v>45804</v>
      </c>
      <c r="B1245" t="s">
        <v>29932</v>
      </c>
      <c r="C1245" t="s">
        <v>29933</v>
      </c>
      <c r="D1245" t="s">
        <v>695</v>
      </c>
      <c r="E1245" t="s">
        <v>546</v>
      </c>
      <c r="F1245">
        <v>60</v>
      </c>
      <c r="G1245" t="s">
        <v>1973</v>
      </c>
      <c r="H1245" t="s">
        <v>559</v>
      </c>
      <c r="I1245" t="s">
        <v>1876</v>
      </c>
      <c r="J1245">
        <v>10650</v>
      </c>
      <c r="K1245" t="s">
        <v>296</v>
      </c>
      <c r="L1245" t="s">
        <v>549</v>
      </c>
      <c r="M1245" t="s">
        <v>550</v>
      </c>
      <c r="N1245" t="s">
        <v>136</v>
      </c>
      <c r="O1245" t="s">
        <v>292</v>
      </c>
      <c r="P1245" t="s">
        <v>1877</v>
      </c>
      <c r="Q1245" t="s">
        <v>29934</v>
      </c>
      <c r="R1245" t="s">
        <v>626</v>
      </c>
      <c r="S1245">
        <v>1500</v>
      </c>
      <c r="T1245" t="s">
        <v>1891</v>
      </c>
      <c r="U1245" s="4">
        <v>45804.632326388892</v>
      </c>
      <c r="V1245" t="str">
        <f>IFERROR(VLOOKUP(B1245,#REF!,1,0),"")</f>
        <v/>
      </c>
      <c r="W1245" t="str" cm="1">
        <f t="array" ref="W1245">IFERROR(_xlfn.IFS(AND(V1245="",X1245&lt;&gt;"王园园组",X1245&lt;&gt;"other"),K1245,AND(V1245="",X1245="王园园组"),G1245),"other")</f>
        <v>other</v>
      </c>
      <c r="X1245" t="str" cm="1">
        <f t="array" ref="X1245">IFERROR(_xlfn.IFS(AND(V1245="",IFERROR(VLOOKUP(N1245,#REF!,1,0),1)&lt;&gt;1),N1245,AND(V1245="",I1245="王园园组"),"王园园组"),"other")</f>
        <v>other</v>
      </c>
      <c r="Y1245">
        <f>IFERROR(_xlfn.XLOOKUP(MID(T1245, FIND("#", SUBSTITUTE(T1245, "-", "#", LEN(T1245) - LEN(SUBSTITUTE(T1245, "-", "")))) + 1, LEN(T1245)),#REF!,#REF!),0)</f>
        <v>0</v>
      </c>
      <c r="Z1245">
        <f>MONTH(续费明细实时[[#This Row],[success_time]])</f>
        <v>5</v>
      </c>
      <c r="AA1245" s="8" t="e">
        <f>VLOOKUP(续费明细实时[[#This Row],[parent_user_id]],#REF!,27,0)</f>
        <v>#REF!</v>
      </c>
    </row>
    <row r="1246" spans="1:27">
      <c r="A1246" s="1">
        <v>45793</v>
      </c>
      <c r="B1246" t="s">
        <v>17264</v>
      </c>
      <c r="C1246" t="s">
        <v>17265</v>
      </c>
      <c r="D1246" t="s">
        <v>548</v>
      </c>
      <c r="E1246" t="s">
        <v>546</v>
      </c>
      <c r="F1246">
        <v>8</v>
      </c>
      <c r="G1246" t="s">
        <v>1909</v>
      </c>
      <c r="H1246" t="s">
        <v>559</v>
      </c>
      <c r="I1246" t="s">
        <v>1876</v>
      </c>
      <c r="J1246">
        <v>1704</v>
      </c>
      <c r="K1246" t="s">
        <v>319</v>
      </c>
      <c r="L1246" t="s">
        <v>549</v>
      </c>
      <c r="M1246" t="s">
        <v>550</v>
      </c>
      <c r="N1246" t="s">
        <v>616</v>
      </c>
      <c r="O1246" t="s">
        <v>314</v>
      </c>
      <c r="P1246" t="s">
        <v>1877</v>
      </c>
      <c r="Q1246" t="s">
        <v>17266</v>
      </c>
      <c r="R1246" t="s">
        <v>626</v>
      </c>
      <c r="S1246">
        <v>240</v>
      </c>
      <c r="T1246" t="s">
        <v>17267</v>
      </c>
      <c r="U1246" s="4">
        <v>45793.04310185185</v>
      </c>
      <c r="V1246" t="str">
        <f>IFERROR(VLOOKUP(B1246,#REF!,1,0),"")</f>
        <v/>
      </c>
      <c r="W1246" t="str" cm="1">
        <f t="array" ref="W1246">IFERROR(_xlfn.IFS(AND(V1246="",X1246&lt;&gt;"王园园组",X1246&lt;&gt;"other"),K1246,AND(V1246="",X1246="王园园组"),G1246),"other")</f>
        <v>other</v>
      </c>
      <c r="X1246" t="str" cm="1">
        <f t="array" ref="X1246">IFERROR(_xlfn.IFS(AND(V1246="",IFERROR(VLOOKUP(N1246,#REF!,1,0),1)&lt;&gt;1),N1246,AND(V1246="",I1246="王园园组"),"王园园组"),"other")</f>
        <v>other</v>
      </c>
      <c r="Y1246">
        <f>IFERROR(_xlfn.XLOOKUP(MID(T1246, FIND("#", SUBSTITUTE(T1246, "-", "#", LEN(T1246) - LEN(SUBSTITUTE(T1246, "-", "")))) + 1, LEN(T1246)),#REF!,#REF!),0)</f>
        <v>0</v>
      </c>
      <c r="Z1246">
        <f>MONTH(续费明细实时[[#This Row],[success_time]])</f>
        <v>5</v>
      </c>
      <c r="AA1246" s="8" t="e">
        <f>VLOOKUP(续费明细实时[[#This Row],[parent_user_id]],#REF!,27,0)</f>
        <v>#REF!</v>
      </c>
    </row>
    <row r="1247" spans="1:27">
      <c r="A1247" s="1">
        <v>45802</v>
      </c>
      <c r="B1247" t="s">
        <v>28918</v>
      </c>
      <c r="C1247" t="s">
        <v>28919</v>
      </c>
      <c r="D1247" t="s">
        <v>548</v>
      </c>
      <c r="E1247" t="s">
        <v>546</v>
      </c>
      <c r="F1247">
        <v>240</v>
      </c>
      <c r="G1247" t="s">
        <v>1894</v>
      </c>
      <c r="H1247" t="s">
        <v>559</v>
      </c>
      <c r="I1247" t="s">
        <v>1876</v>
      </c>
      <c r="J1247">
        <v>31950</v>
      </c>
      <c r="K1247" t="s">
        <v>257</v>
      </c>
      <c r="L1247" t="s">
        <v>549</v>
      </c>
      <c r="M1247" t="s">
        <v>550</v>
      </c>
      <c r="N1247" t="s">
        <v>136</v>
      </c>
      <c r="O1247" t="s">
        <v>147</v>
      </c>
      <c r="P1247" t="s">
        <v>1877</v>
      </c>
      <c r="Q1247" t="s">
        <v>28920</v>
      </c>
      <c r="R1247" t="s">
        <v>626</v>
      </c>
      <c r="S1247">
        <v>4500</v>
      </c>
      <c r="T1247" t="s">
        <v>1931</v>
      </c>
      <c r="U1247" s="4">
        <v>45802.944710648146</v>
      </c>
      <c r="V1247" t="str">
        <f>IFERROR(VLOOKUP(B1247,#REF!,1,0),"")</f>
        <v/>
      </c>
      <c r="W1247" t="str" cm="1">
        <f t="array" ref="W1247">IFERROR(_xlfn.IFS(AND(V1247="",X1247&lt;&gt;"王园园组",X1247&lt;&gt;"other"),K1247,AND(V1247="",X1247="王园园组"),G1247),"other")</f>
        <v>other</v>
      </c>
      <c r="X1247" t="str" cm="1">
        <f t="array" ref="X1247">IFERROR(_xlfn.IFS(AND(V1247="",IFERROR(VLOOKUP(N1247,#REF!,1,0),1)&lt;&gt;1),N1247,AND(V1247="",I1247="王园园组"),"王园园组"),"other")</f>
        <v>other</v>
      </c>
      <c r="Y1247">
        <f>IFERROR(_xlfn.XLOOKUP(MID(T1247, FIND("#", SUBSTITUTE(T1247, "-", "#", LEN(T1247) - LEN(SUBSTITUTE(T1247, "-", "")))) + 1, LEN(T1247)),#REF!,#REF!),0)</f>
        <v>0</v>
      </c>
      <c r="Z1247">
        <f>MONTH(续费明细实时[[#This Row],[success_time]])</f>
        <v>5</v>
      </c>
      <c r="AA1247" s="8" t="e">
        <f>VLOOKUP(续费明细实时[[#This Row],[parent_user_id]],#REF!,27,0)</f>
        <v>#REF!</v>
      </c>
    </row>
    <row r="1248" spans="1:27">
      <c r="A1248" s="1">
        <v>45801</v>
      </c>
      <c r="B1248" t="s">
        <v>17268</v>
      </c>
      <c r="C1248" t="s">
        <v>17269</v>
      </c>
      <c r="D1248" t="s">
        <v>1088</v>
      </c>
      <c r="E1248" t="s">
        <v>546</v>
      </c>
      <c r="F1248">
        <v>120</v>
      </c>
      <c r="G1248" t="s">
        <v>2035</v>
      </c>
      <c r="H1248" t="s">
        <v>559</v>
      </c>
      <c r="I1248" t="s">
        <v>1876</v>
      </c>
      <c r="J1248">
        <v>18283</v>
      </c>
      <c r="K1248" t="s">
        <v>297</v>
      </c>
      <c r="L1248" t="s">
        <v>549</v>
      </c>
      <c r="M1248" t="s">
        <v>550</v>
      </c>
      <c r="N1248" t="s">
        <v>136</v>
      </c>
      <c r="O1248" t="s">
        <v>143</v>
      </c>
      <c r="P1248" t="s">
        <v>1877</v>
      </c>
      <c r="Q1248" t="s">
        <v>17270</v>
      </c>
      <c r="R1248" t="s">
        <v>626</v>
      </c>
      <c r="S1248">
        <v>2575</v>
      </c>
      <c r="T1248" t="s">
        <v>1896</v>
      </c>
      <c r="U1248" s="4">
        <v>45801.702013888891</v>
      </c>
      <c r="V1248" t="str">
        <f>IFERROR(VLOOKUP(B1248,#REF!,1,0),"")</f>
        <v/>
      </c>
      <c r="W1248" t="str" cm="1">
        <f t="array" ref="W1248">IFERROR(_xlfn.IFS(AND(V1248="",X1248&lt;&gt;"王园园组",X1248&lt;&gt;"other"),K1248,AND(V1248="",X1248="王园园组"),G1248),"other")</f>
        <v>other</v>
      </c>
      <c r="X1248" t="str" cm="1">
        <f t="array" ref="X1248">IFERROR(_xlfn.IFS(AND(V1248="",IFERROR(VLOOKUP(N1248,#REF!,1,0),1)&lt;&gt;1),N1248,AND(V1248="",I1248="王园园组"),"王园园组"),"other")</f>
        <v>other</v>
      </c>
      <c r="Y1248">
        <f>IFERROR(_xlfn.XLOOKUP(MID(T1248, FIND("#", SUBSTITUTE(T1248, "-", "#", LEN(T1248) - LEN(SUBSTITUTE(T1248, "-", "")))) + 1, LEN(T1248)),#REF!,#REF!),0)</f>
        <v>0</v>
      </c>
      <c r="Z1248">
        <f>MONTH(续费明细实时[[#This Row],[success_time]])</f>
        <v>5</v>
      </c>
      <c r="AA1248" s="8" t="e">
        <f>VLOOKUP(续费明细实时[[#This Row],[parent_user_id]],#REF!,27,0)</f>
        <v>#REF!</v>
      </c>
    </row>
    <row r="1249" spans="1:27">
      <c r="A1249" s="1">
        <v>45789</v>
      </c>
      <c r="B1249" t="s">
        <v>11688</v>
      </c>
      <c r="C1249" t="s">
        <v>11689</v>
      </c>
      <c r="D1249" t="s">
        <v>1088</v>
      </c>
      <c r="E1249" t="s">
        <v>546</v>
      </c>
      <c r="F1249">
        <v>120</v>
      </c>
      <c r="G1249" t="s">
        <v>354</v>
      </c>
      <c r="H1249" t="s">
        <v>559</v>
      </c>
      <c r="I1249" t="s">
        <v>163</v>
      </c>
      <c r="J1249">
        <v>17750</v>
      </c>
      <c r="K1249" t="s">
        <v>354</v>
      </c>
      <c r="L1249" t="s">
        <v>549</v>
      </c>
      <c r="M1249" t="s">
        <v>559</v>
      </c>
      <c r="N1249" t="s">
        <v>163</v>
      </c>
      <c r="O1249" t="s">
        <v>472</v>
      </c>
      <c r="P1249" t="s">
        <v>1877</v>
      </c>
      <c r="Q1249" t="s">
        <v>11690</v>
      </c>
      <c r="R1249" t="s">
        <v>626</v>
      </c>
      <c r="S1249">
        <v>2500</v>
      </c>
      <c r="T1249" t="s">
        <v>1896</v>
      </c>
      <c r="U1249" s="4">
        <v>45789.96230324074</v>
      </c>
      <c r="V1249" t="str">
        <f>IFERROR(VLOOKUP(B1249,#REF!,1,0),"")</f>
        <v/>
      </c>
      <c r="W1249" t="str" cm="1">
        <f t="array" ref="W1249">IFERROR(_xlfn.IFS(AND(V1249="",X1249&lt;&gt;"王园园组",X1249&lt;&gt;"other"),K1249,AND(V1249="",X1249="王园园组"),G1249),"other")</f>
        <v>other</v>
      </c>
      <c r="X1249" t="str" cm="1">
        <f t="array" ref="X1249">IFERROR(_xlfn.IFS(AND(V1249="",IFERROR(VLOOKUP(N1249,#REF!,1,0),1)&lt;&gt;1),N1249,AND(V1249="",I1249="王园园组"),"王园园组"),"other")</f>
        <v>other</v>
      </c>
      <c r="Y1249">
        <f>IFERROR(_xlfn.XLOOKUP(MID(T1249, FIND("#", SUBSTITUTE(T1249, "-", "#", LEN(T1249) - LEN(SUBSTITUTE(T1249, "-", "")))) + 1, LEN(T1249)),#REF!,#REF!),0)</f>
        <v>0</v>
      </c>
      <c r="Z1249">
        <f>MONTH(续费明细实时[[#This Row],[success_time]])</f>
        <v>5</v>
      </c>
      <c r="AA1249" s="8" t="e">
        <f>VLOOKUP(续费明细实时[[#This Row],[parent_user_id]],#REF!,27,0)</f>
        <v>#REF!</v>
      </c>
    </row>
    <row r="1250" spans="1:27">
      <c r="A1250" s="1">
        <v>45800</v>
      </c>
      <c r="B1250" t="s">
        <v>17224</v>
      </c>
      <c r="C1250" t="s">
        <v>17225</v>
      </c>
      <c r="D1250" t="s">
        <v>548</v>
      </c>
      <c r="E1250" t="s">
        <v>546</v>
      </c>
      <c r="F1250">
        <v>120</v>
      </c>
      <c r="G1250" t="s">
        <v>2005</v>
      </c>
      <c r="H1250" t="s">
        <v>559</v>
      </c>
      <c r="I1250" t="s">
        <v>1876</v>
      </c>
      <c r="J1250">
        <v>17750</v>
      </c>
      <c r="K1250" t="s">
        <v>209</v>
      </c>
      <c r="L1250" t="s">
        <v>549</v>
      </c>
      <c r="M1250" t="s">
        <v>550</v>
      </c>
      <c r="N1250" t="s">
        <v>551</v>
      </c>
      <c r="O1250" t="s">
        <v>149</v>
      </c>
      <c r="P1250" t="s">
        <v>1877</v>
      </c>
      <c r="Q1250" t="s">
        <v>17226</v>
      </c>
      <c r="R1250" t="s">
        <v>626</v>
      </c>
      <c r="S1250">
        <v>2500</v>
      </c>
      <c r="T1250" t="s">
        <v>1896</v>
      </c>
      <c r="U1250" s="4">
        <v>45800.877291666664</v>
      </c>
      <c r="V1250" t="str">
        <f>IFERROR(VLOOKUP(B1250,#REF!,1,0),"")</f>
        <v/>
      </c>
      <c r="W1250" t="str" cm="1">
        <f t="array" ref="W1250">IFERROR(_xlfn.IFS(AND(V1250="",X1250&lt;&gt;"王园园组",X1250&lt;&gt;"other"),K1250,AND(V1250="",X1250="王园园组"),G1250),"other")</f>
        <v>other</v>
      </c>
      <c r="X1250" t="str" cm="1">
        <f t="array" ref="X1250">IFERROR(_xlfn.IFS(AND(V1250="",IFERROR(VLOOKUP(N1250,#REF!,1,0),1)&lt;&gt;1),N1250,AND(V1250="",I1250="王园园组"),"王园园组"),"other")</f>
        <v>other</v>
      </c>
      <c r="Y1250">
        <f>IFERROR(_xlfn.XLOOKUP(MID(T1250, FIND("#", SUBSTITUTE(T1250, "-", "#", LEN(T1250) - LEN(SUBSTITUTE(T1250, "-", "")))) + 1, LEN(T1250)),#REF!,#REF!),0)</f>
        <v>0</v>
      </c>
      <c r="Z1250">
        <f>MONTH(续费明细实时[[#This Row],[success_time]])</f>
        <v>5</v>
      </c>
      <c r="AA1250" s="8" t="e">
        <f>VLOOKUP(续费明细实时[[#This Row],[parent_user_id]],#REF!,27,0)</f>
        <v>#REF!</v>
      </c>
    </row>
    <row r="1251" spans="1:27">
      <c r="A1251" s="1">
        <v>45796</v>
      </c>
      <c r="B1251" t="s">
        <v>17227</v>
      </c>
      <c r="C1251" t="s">
        <v>17228</v>
      </c>
      <c r="D1251" t="s">
        <v>695</v>
      </c>
      <c r="E1251" t="s">
        <v>546</v>
      </c>
      <c r="F1251">
        <v>120</v>
      </c>
      <c r="G1251" t="s">
        <v>1973</v>
      </c>
      <c r="H1251" t="s">
        <v>559</v>
      </c>
      <c r="I1251" t="s">
        <v>1876</v>
      </c>
      <c r="J1251">
        <v>17750</v>
      </c>
      <c r="K1251" t="s">
        <v>294</v>
      </c>
      <c r="L1251" t="s">
        <v>549</v>
      </c>
      <c r="M1251" t="s">
        <v>550</v>
      </c>
      <c r="N1251" t="s">
        <v>136</v>
      </c>
      <c r="O1251" t="s">
        <v>292</v>
      </c>
      <c r="P1251" t="s">
        <v>1877</v>
      </c>
      <c r="Q1251" t="s">
        <v>17229</v>
      </c>
      <c r="R1251" t="s">
        <v>626</v>
      </c>
      <c r="S1251">
        <v>2500</v>
      </c>
      <c r="T1251" t="s">
        <v>1896</v>
      </c>
      <c r="U1251" s="4">
        <v>45796.483043981483</v>
      </c>
      <c r="V1251" t="str">
        <f>IFERROR(VLOOKUP(B1251,#REF!,1,0),"")</f>
        <v/>
      </c>
      <c r="W1251" t="str" cm="1">
        <f t="array" ref="W1251">IFERROR(_xlfn.IFS(AND(V1251="",X1251&lt;&gt;"王园园组",X1251&lt;&gt;"other"),K1251,AND(V1251="",X1251="王园园组"),G1251),"other")</f>
        <v>other</v>
      </c>
      <c r="X1251" t="str" cm="1">
        <f t="array" ref="X1251">IFERROR(_xlfn.IFS(AND(V1251="",IFERROR(VLOOKUP(N1251,#REF!,1,0),1)&lt;&gt;1),N1251,AND(V1251="",I1251="王园园组"),"王园园组"),"other")</f>
        <v>other</v>
      </c>
      <c r="Y1251">
        <f>IFERROR(_xlfn.XLOOKUP(MID(T1251, FIND("#", SUBSTITUTE(T1251, "-", "#", LEN(T1251) - LEN(SUBSTITUTE(T1251, "-", "")))) + 1, LEN(T1251)),#REF!,#REF!),0)</f>
        <v>0</v>
      </c>
      <c r="Z1251">
        <f>MONTH(续费明细实时[[#This Row],[success_time]])</f>
        <v>5</v>
      </c>
      <c r="AA1251" s="8" t="e">
        <f>VLOOKUP(续费明细实时[[#This Row],[parent_user_id]],#REF!,27,0)</f>
        <v>#REF!</v>
      </c>
    </row>
    <row r="1252" spans="1:27">
      <c r="A1252" s="1">
        <v>45797</v>
      </c>
      <c r="B1252" t="s">
        <v>17271</v>
      </c>
      <c r="C1252" t="s">
        <v>17272</v>
      </c>
      <c r="D1252" t="s">
        <v>584</v>
      </c>
      <c r="E1252" t="s">
        <v>1959</v>
      </c>
      <c r="F1252">
        <v>18</v>
      </c>
      <c r="G1252" t="s">
        <v>2024</v>
      </c>
      <c r="H1252" t="s">
        <v>559</v>
      </c>
      <c r="I1252" t="s">
        <v>1876</v>
      </c>
      <c r="J1252">
        <v>4481</v>
      </c>
      <c r="K1252" t="s">
        <v>233</v>
      </c>
      <c r="L1252" t="s">
        <v>549</v>
      </c>
      <c r="M1252" t="s">
        <v>550</v>
      </c>
      <c r="N1252" t="s">
        <v>551</v>
      </c>
      <c r="O1252" t="s">
        <v>141</v>
      </c>
      <c r="P1252" t="s">
        <v>1877</v>
      </c>
      <c r="Q1252" t="s">
        <v>17273</v>
      </c>
      <c r="R1252" t="s">
        <v>626</v>
      </c>
      <c r="S1252">
        <v>631.09608300000002</v>
      </c>
      <c r="T1252" t="s">
        <v>1962</v>
      </c>
      <c r="U1252" s="4">
        <v>45797.757245370369</v>
      </c>
      <c r="V1252" t="str">
        <f>IFERROR(VLOOKUP(B1252,#REF!,1,0),"")</f>
        <v/>
      </c>
      <c r="W1252" t="str" cm="1">
        <f t="array" ref="W1252">IFERROR(_xlfn.IFS(AND(V1252="",X1252&lt;&gt;"王园园组",X1252&lt;&gt;"other"),K1252,AND(V1252="",X1252="王园园组"),G1252),"other")</f>
        <v>other</v>
      </c>
      <c r="X1252" t="str" cm="1">
        <f t="array" ref="X1252">IFERROR(_xlfn.IFS(AND(V1252="",IFERROR(VLOOKUP(N1252,#REF!,1,0),1)&lt;&gt;1),N1252,AND(V1252="",I1252="王园园组"),"王园园组"),"other")</f>
        <v>other</v>
      </c>
      <c r="Y1252">
        <f>IFERROR(_xlfn.XLOOKUP(MID(T1252, FIND("#", SUBSTITUTE(T1252, "-", "#", LEN(T1252) - LEN(SUBSTITUTE(T1252, "-", "")))) + 1, LEN(T1252)),#REF!,#REF!),0)</f>
        <v>0</v>
      </c>
      <c r="Z1252">
        <f>MONTH(续费明细实时[[#This Row],[success_time]])</f>
        <v>5</v>
      </c>
      <c r="AA1252" s="8" t="e">
        <f>VLOOKUP(续费明细实时[[#This Row],[parent_user_id]],#REF!,27,0)</f>
        <v>#REF!</v>
      </c>
    </row>
    <row r="1253" spans="1:27">
      <c r="A1253" s="1">
        <v>45789</v>
      </c>
      <c r="B1253" t="s">
        <v>10938</v>
      </c>
      <c r="C1253" t="s">
        <v>10939</v>
      </c>
      <c r="D1253" t="s">
        <v>548</v>
      </c>
      <c r="E1253" t="s">
        <v>546</v>
      </c>
      <c r="F1253">
        <v>120</v>
      </c>
      <c r="G1253" t="s">
        <v>1894</v>
      </c>
      <c r="H1253" t="s">
        <v>559</v>
      </c>
      <c r="I1253" t="s">
        <v>1876</v>
      </c>
      <c r="J1253">
        <v>17750</v>
      </c>
      <c r="K1253" t="s">
        <v>254</v>
      </c>
      <c r="L1253" t="s">
        <v>549</v>
      </c>
      <c r="M1253" t="s">
        <v>550</v>
      </c>
      <c r="N1253" t="s">
        <v>136</v>
      </c>
      <c r="O1253" t="s">
        <v>147</v>
      </c>
      <c r="P1253" t="s">
        <v>1877</v>
      </c>
      <c r="Q1253" t="s">
        <v>10940</v>
      </c>
      <c r="R1253" t="s">
        <v>626</v>
      </c>
      <c r="S1253">
        <v>2500</v>
      </c>
      <c r="T1253" t="s">
        <v>1896</v>
      </c>
      <c r="U1253" s="4">
        <v>45789.492650462962</v>
      </c>
      <c r="V1253" t="str">
        <f>IFERROR(VLOOKUP(B1253,#REF!,1,0),"")</f>
        <v/>
      </c>
      <c r="W1253" t="str" cm="1">
        <f t="array" ref="W1253">IFERROR(_xlfn.IFS(AND(V1253="",X1253&lt;&gt;"王园园组",X1253&lt;&gt;"other"),K1253,AND(V1253="",X1253="王园园组"),G1253),"other")</f>
        <v>other</v>
      </c>
      <c r="X1253" t="str" cm="1">
        <f t="array" ref="X1253">IFERROR(_xlfn.IFS(AND(V1253="",IFERROR(VLOOKUP(N1253,#REF!,1,0),1)&lt;&gt;1),N1253,AND(V1253="",I1253="王园园组"),"王园园组"),"other")</f>
        <v>other</v>
      </c>
      <c r="Y1253">
        <f>IFERROR(_xlfn.XLOOKUP(MID(T1253, FIND("#", SUBSTITUTE(T1253, "-", "#", LEN(T1253) - LEN(SUBSTITUTE(T1253, "-", "")))) + 1, LEN(T1253)),#REF!,#REF!),0)</f>
        <v>0</v>
      </c>
      <c r="Z1253">
        <f>MONTH(续费明细实时[[#This Row],[success_time]])</f>
        <v>5</v>
      </c>
      <c r="AA1253" s="8" t="e">
        <f>VLOOKUP(续费明细实时[[#This Row],[parent_user_id]],#REF!,27,0)</f>
        <v>#REF!</v>
      </c>
    </row>
    <row r="1254" spans="1:27" hidden="1">
      <c r="A1254" s="1">
        <v>45793</v>
      </c>
      <c r="B1254" t="s">
        <v>14611</v>
      </c>
      <c r="C1254" t="s">
        <v>14612</v>
      </c>
      <c r="D1254" t="s">
        <v>14613</v>
      </c>
      <c r="E1254" t="s">
        <v>546</v>
      </c>
      <c r="F1254">
        <v>240</v>
      </c>
      <c r="G1254" t="s">
        <v>1946</v>
      </c>
      <c r="H1254" t="s">
        <v>559</v>
      </c>
      <c r="I1254" t="s">
        <v>1876</v>
      </c>
      <c r="J1254">
        <v>36890</v>
      </c>
      <c r="K1254" t="s">
        <v>626</v>
      </c>
      <c r="L1254" t="s">
        <v>649</v>
      </c>
      <c r="M1254" t="s">
        <v>649</v>
      </c>
      <c r="N1254" t="s">
        <v>649</v>
      </c>
      <c r="O1254" t="s">
        <v>649</v>
      </c>
      <c r="P1254" t="s">
        <v>1877</v>
      </c>
      <c r="Q1254" t="s">
        <v>14614</v>
      </c>
      <c r="R1254" t="s">
        <v>626</v>
      </c>
      <c r="S1254">
        <v>5195.8344280000001</v>
      </c>
      <c r="T1254" t="s">
        <v>1931</v>
      </c>
      <c r="U1254" s="4">
        <v>45793.925127314818</v>
      </c>
      <c r="V1254" t="str">
        <f>IFERROR(VLOOKUP(B1254,#REF!,1,0),"")</f>
        <v/>
      </c>
      <c r="W1254" t="str" cm="1">
        <f t="array" ref="W1254">IFERROR(_xlfn.IFS(AND(V1254="",X1254&lt;&gt;"王园园组",X1254&lt;&gt;"other"),K1254,AND(V1254="",X1254="王园园组"),G1254),"other")</f>
        <v>other</v>
      </c>
      <c r="X1254" t="str" cm="1">
        <f t="array" ref="X1254">IFERROR(_xlfn.IFS(AND(V1254="",IFERROR(VLOOKUP(N1254,#REF!,1,0),1)&lt;&gt;1),N1254,AND(V1254="",I1254="王园园组"),"王园园组"),"other")</f>
        <v>other</v>
      </c>
      <c r="Y1254">
        <f>IFERROR(_xlfn.XLOOKUP(MID(T1254, FIND("#", SUBSTITUTE(T1254, "-", "#", LEN(T1254) - LEN(SUBSTITUTE(T1254, "-", "")))) + 1, LEN(T1254)),#REF!,#REF!),0)</f>
        <v>0</v>
      </c>
      <c r="Z1254">
        <f>MONTH(续费明细实时[[#This Row],[success_time]])</f>
        <v>5</v>
      </c>
      <c r="AA1254" s="8" t="e">
        <f>VLOOKUP(续费明细实时[[#This Row],[parent_user_id]],#REF!,27,0)</f>
        <v>#REF!</v>
      </c>
    </row>
    <row r="1255" spans="1:27">
      <c r="A1255" s="1">
        <v>45801</v>
      </c>
      <c r="B1255" t="s">
        <v>14624</v>
      </c>
      <c r="C1255" t="s">
        <v>14625</v>
      </c>
      <c r="D1255" t="s">
        <v>548</v>
      </c>
      <c r="E1255" t="s">
        <v>546</v>
      </c>
      <c r="F1255">
        <v>60</v>
      </c>
      <c r="G1255" t="s">
        <v>1939</v>
      </c>
      <c r="H1255" t="s">
        <v>559</v>
      </c>
      <c r="I1255" t="s">
        <v>1876</v>
      </c>
      <c r="J1255">
        <v>10650</v>
      </c>
      <c r="K1255" t="s">
        <v>253</v>
      </c>
      <c r="L1255" t="s">
        <v>549</v>
      </c>
      <c r="M1255" t="s">
        <v>550</v>
      </c>
      <c r="N1255" t="s">
        <v>136</v>
      </c>
      <c r="O1255" t="s">
        <v>147</v>
      </c>
      <c r="P1255" t="s">
        <v>1877</v>
      </c>
      <c r="Q1255" t="s">
        <v>14626</v>
      </c>
      <c r="R1255" t="s">
        <v>626</v>
      </c>
      <c r="S1255">
        <v>1500</v>
      </c>
      <c r="T1255" t="s">
        <v>1891</v>
      </c>
      <c r="U1255" s="4">
        <v>45801.0393287037</v>
      </c>
      <c r="V1255" t="str">
        <f>IFERROR(VLOOKUP(B1255,#REF!,1,0),"")</f>
        <v/>
      </c>
      <c r="W1255" t="str" cm="1">
        <f t="array" ref="W1255">IFERROR(_xlfn.IFS(AND(V1255="",X1255&lt;&gt;"王园园组",X1255&lt;&gt;"other"),K1255,AND(V1255="",X1255="王园园组"),G1255),"other")</f>
        <v>other</v>
      </c>
      <c r="X1255" t="str" cm="1">
        <f t="array" ref="X1255">IFERROR(_xlfn.IFS(AND(V1255="",IFERROR(VLOOKUP(N1255,#REF!,1,0),1)&lt;&gt;1),N1255,AND(V1255="",I1255="王园园组"),"王园园组"),"other")</f>
        <v>other</v>
      </c>
      <c r="Y1255">
        <f>IFERROR(_xlfn.XLOOKUP(MID(T1255, FIND("#", SUBSTITUTE(T1255, "-", "#", LEN(T1255) - LEN(SUBSTITUTE(T1255, "-", "")))) + 1, LEN(T1255)),#REF!,#REF!),0)</f>
        <v>0</v>
      </c>
      <c r="Z1255">
        <f>MONTH(续费明细实时[[#This Row],[success_time]])</f>
        <v>5</v>
      </c>
      <c r="AA1255" s="8" t="e">
        <f>VLOOKUP(续费明细实时[[#This Row],[parent_user_id]],#REF!,27,0)</f>
        <v>#REF!</v>
      </c>
    </row>
    <row r="1256" spans="1:27">
      <c r="A1256" s="1">
        <v>45797</v>
      </c>
      <c r="B1256" t="s">
        <v>14627</v>
      </c>
      <c r="C1256" t="s">
        <v>14628</v>
      </c>
      <c r="D1256" t="s">
        <v>578</v>
      </c>
      <c r="E1256" t="s">
        <v>1102</v>
      </c>
      <c r="F1256">
        <v>340</v>
      </c>
      <c r="G1256" t="s">
        <v>360</v>
      </c>
      <c r="H1256" t="s">
        <v>559</v>
      </c>
      <c r="I1256" t="s">
        <v>163</v>
      </c>
      <c r="J1256">
        <v>25596</v>
      </c>
      <c r="K1256" t="s">
        <v>360</v>
      </c>
      <c r="L1256" t="s">
        <v>549</v>
      </c>
      <c r="M1256" t="s">
        <v>559</v>
      </c>
      <c r="N1256" t="s">
        <v>163</v>
      </c>
      <c r="O1256" t="s">
        <v>473</v>
      </c>
      <c r="P1256" t="s">
        <v>1877</v>
      </c>
      <c r="Q1256" t="s">
        <v>14629</v>
      </c>
      <c r="R1256" t="s">
        <v>626</v>
      </c>
      <c r="S1256">
        <v>3605</v>
      </c>
      <c r="T1256" t="s">
        <v>2098</v>
      </c>
      <c r="U1256" s="4">
        <v>45797.628078703703</v>
      </c>
      <c r="V1256" t="str">
        <f>IFERROR(VLOOKUP(B1256,#REF!,1,0),"")</f>
        <v/>
      </c>
      <c r="W1256" t="str" cm="1">
        <f t="array" ref="W1256">IFERROR(_xlfn.IFS(AND(V1256="",X1256&lt;&gt;"王园园组",X1256&lt;&gt;"other"),K1256,AND(V1256="",X1256="王园园组"),G1256),"other")</f>
        <v>other</v>
      </c>
      <c r="X1256" t="str" cm="1">
        <f t="array" ref="X1256">IFERROR(_xlfn.IFS(AND(V1256="",IFERROR(VLOOKUP(N1256,#REF!,1,0),1)&lt;&gt;1),N1256,AND(V1256="",I1256="王园园组"),"王园园组"),"other")</f>
        <v>other</v>
      </c>
      <c r="Y1256">
        <f>IFERROR(_xlfn.XLOOKUP(MID(T1256, FIND("#", SUBSTITUTE(T1256, "-", "#", LEN(T1256) - LEN(SUBSTITUTE(T1256, "-", "")))) + 1, LEN(T1256)),#REF!,#REF!),0)</f>
        <v>0</v>
      </c>
      <c r="Z1256">
        <f>MONTH(续费明细实时[[#This Row],[success_time]])</f>
        <v>5</v>
      </c>
      <c r="AA1256" s="8" t="e">
        <f>VLOOKUP(续费明细实时[[#This Row],[parent_user_id]],#REF!,27,0)</f>
        <v>#REF!</v>
      </c>
    </row>
    <row r="1257" spans="1:27">
      <c r="A1257" s="1">
        <v>45801</v>
      </c>
      <c r="B1257" t="s">
        <v>14865</v>
      </c>
      <c r="C1257" t="s">
        <v>14866</v>
      </c>
      <c r="D1257" t="s">
        <v>548</v>
      </c>
      <c r="E1257" t="s">
        <v>546</v>
      </c>
      <c r="F1257">
        <v>120</v>
      </c>
      <c r="G1257" t="s">
        <v>2005</v>
      </c>
      <c r="H1257" t="s">
        <v>559</v>
      </c>
      <c r="I1257" t="s">
        <v>1876</v>
      </c>
      <c r="J1257">
        <v>17750</v>
      </c>
      <c r="K1257" t="s">
        <v>262</v>
      </c>
      <c r="L1257" t="s">
        <v>549</v>
      </c>
      <c r="M1257" t="s">
        <v>550</v>
      </c>
      <c r="N1257" t="s">
        <v>136</v>
      </c>
      <c r="O1257" t="s">
        <v>147</v>
      </c>
      <c r="P1257" t="s">
        <v>1877</v>
      </c>
      <c r="Q1257" t="s">
        <v>14867</v>
      </c>
      <c r="R1257" t="s">
        <v>626</v>
      </c>
      <c r="S1257">
        <v>2500</v>
      </c>
      <c r="T1257" t="s">
        <v>1896</v>
      </c>
      <c r="U1257" s="4">
        <v>45801.483055555553</v>
      </c>
      <c r="V1257" t="str">
        <f>IFERROR(VLOOKUP(B1257,#REF!,1,0),"")</f>
        <v/>
      </c>
      <c r="W1257" t="str" cm="1">
        <f t="array" ref="W1257">IFERROR(_xlfn.IFS(AND(V1257="",X1257&lt;&gt;"王园园组",X1257&lt;&gt;"other"),K1257,AND(V1257="",X1257="王园园组"),G1257),"other")</f>
        <v>other</v>
      </c>
      <c r="X1257" t="str" cm="1">
        <f t="array" ref="X1257">IFERROR(_xlfn.IFS(AND(V1257="",IFERROR(VLOOKUP(N1257,#REF!,1,0),1)&lt;&gt;1),N1257,AND(V1257="",I1257="王园园组"),"王园园组"),"other")</f>
        <v>other</v>
      </c>
      <c r="Y1257">
        <f>IFERROR(_xlfn.XLOOKUP(MID(T1257, FIND("#", SUBSTITUTE(T1257, "-", "#", LEN(T1257) - LEN(SUBSTITUTE(T1257, "-", "")))) + 1, LEN(T1257)),#REF!,#REF!),0)</f>
        <v>0</v>
      </c>
      <c r="Z1257">
        <f>MONTH(续费明细实时[[#This Row],[success_time]])</f>
        <v>5</v>
      </c>
      <c r="AA1257" s="8" t="e">
        <f>VLOOKUP(续费明细实时[[#This Row],[parent_user_id]],#REF!,27,0)</f>
        <v>#REF!</v>
      </c>
    </row>
    <row r="1258" spans="1:27">
      <c r="A1258" s="1">
        <v>45797</v>
      </c>
      <c r="B1258" t="s">
        <v>14630</v>
      </c>
      <c r="C1258" t="s">
        <v>14631</v>
      </c>
      <c r="D1258" t="s">
        <v>610</v>
      </c>
      <c r="E1258" t="s">
        <v>546</v>
      </c>
      <c r="F1258">
        <v>120</v>
      </c>
      <c r="G1258" t="s">
        <v>1946</v>
      </c>
      <c r="H1258" t="s">
        <v>559</v>
      </c>
      <c r="I1258" t="s">
        <v>1876</v>
      </c>
      <c r="J1258">
        <v>17946</v>
      </c>
      <c r="K1258" t="s">
        <v>231</v>
      </c>
      <c r="L1258" t="s">
        <v>549</v>
      </c>
      <c r="M1258" t="s">
        <v>550</v>
      </c>
      <c r="N1258" t="s">
        <v>551</v>
      </c>
      <c r="O1258" t="s">
        <v>141</v>
      </c>
      <c r="P1258" t="s">
        <v>1877</v>
      </c>
      <c r="Q1258" t="s">
        <v>14632</v>
      </c>
      <c r="R1258" t="s">
        <v>626</v>
      </c>
      <c r="S1258">
        <v>2527.6042109999999</v>
      </c>
      <c r="T1258" t="s">
        <v>1896</v>
      </c>
      <c r="U1258" s="4">
        <v>45797.799247685187</v>
      </c>
      <c r="V1258" t="str">
        <f>IFERROR(VLOOKUP(B1258,#REF!,1,0),"")</f>
        <v/>
      </c>
      <c r="W1258" t="str" cm="1">
        <f t="array" ref="W1258">IFERROR(_xlfn.IFS(AND(V1258="",X1258&lt;&gt;"王园园组",X1258&lt;&gt;"other"),K1258,AND(V1258="",X1258="王园园组"),G1258),"other")</f>
        <v>other</v>
      </c>
      <c r="X1258" t="str" cm="1">
        <f t="array" ref="X1258">IFERROR(_xlfn.IFS(AND(V1258="",IFERROR(VLOOKUP(N1258,#REF!,1,0),1)&lt;&gt;1),N1258,AND(V1258="",I1258="王园园组"),"王园园组"),"other")</f>
        <v>other</v>
      </c>
      <c r="Y1258">
        <f>IFERROR(_xlfn.XLOOKUP(MID(T1258, FIND("#", SUBSTITUTE(T1258, "-", "#", LEN(T1258) - LEN(SUBSTITUTE(T1258, "-", "")))) + 1, LEN(T1258)),#REF!,#REF!),0)</f>
        <v>0</v>
      </c>
      <c r="Z1258">
        <f>MONTH(续费明细实时[[#This Row],[success_time]])</f>
        <v>5</v>
      </c>
      <c r="AA1258" s="8" t="e">
        <f>VLOOKUP(续费明细实时[[#This Row],[parent_user_id]],#REF!,27,0)</f>
        <v>#REF!</v>
      </c>
    </row>
    <row r="1259" spans="1:27" hidden="1">
      <c r="A1259" s="1">
        <v>45804</v>
      </c>
      <c r="B1259" t="s">
        <v>29935</v>
      </c>
      <c r="C1259" t="s">
        <v>29936</v>
      </c>
      <c r="D1259" t="s">
        <v>548</v>
      </c>
      <c r="E1259" t="s">
        <v>546</v>
      </c>
      <c r="F1259">
        <v>240</v>
      </c>
      <c r="G1259" t="s">
        <v>2031</v>
      </c>
      <c r="H1259" t="s">
        <v>559</v>
      </c>
      <c r="I1259" t="s">
        <v>1876</v>
      </c>
      <c r="J1259">
        <v>31950</v>
      </c>
      <c r="K1259" t="s">
        <v>626</v>
      </c>
      <c r="L1259" t="s">
        <v>649</v>
      </c>
      <c r="M1259" t="s">
        <v>649</v>
      </c>
      <c r="N1259" t="s">
        <v>649</v>
      </c>
      <c r="O1259" t="s">
        <v>649</v>
      </c>
      <c r="P1259" t="s">
        <v>1877</v>
      </c>
      <c r="Q1259" t="s">
        <v>29937</v>
      </c>
      <c r="R1259" t="s">
        <v>626</v>
      </c>
      <c r="S1259">
        <v>4500</v>
      </c>
      <c r="T1259" t="s">
        <v>1931</v>
      </c>
      <c r="U1259" s="4">
        <v>45804.43445601852</v>
      </c>
      <c r="V1259" t="str">
        <f>IFERROR(VLOOKUP(B1259,#REF!,1,0),"")</f>
        <v/>
      </c>
      <c r="W1259" t="str" cm="1">
        <f t="array" ref="W1259">IFERROR(_xlfn.IFS(AND(V1259="",X1259&lt;&gt;"王园园组",X1259&lt;&gt;"other"),K1259,AND(V1259="",X1259="王园园组"),G1259),"other")</f>
        <v>other</v>
      </c>
      <c r="X1259" t="str" cm="1">
        <f t="array" ref="X1259">IFERROR(_xlfn.IFS(AND(V1259="",IFERROR(VLOOKUP(N1259,#REF!,1,0),1)&lt;&gt;1),N1259,AND(V1259="",I1259="王园园组"),"王园园组"),"other")</f>
        <v>other</v>
      </c>
      <c r="Y1259">
        <f>IFERROR(_xlfn.XLOOKUP(MID(T1259, FIND("#", SUBSTITUTE(T1259, "-", "#", LEN(T1259) - LEN(SUBSTITUTE(T1259, "-", "")))) + 1, LEN(T1259)),#REF!,#REF!),0)</f>
        <v>0</v>
      </c>
      <c r="Z1259">
        <f>MONTH(续费明细实时[[#This Row],[success_time]])</f>
        <v>5</v>
      </c>
      <c r="AA1259" s="8" t="e">
        <f>VLOOKUP(续费明细实时[[#This Row],[parent_user_id]],#REF!,27,0)</f>
        <v>#REF!</v>
      </c>
    </row>
    <row r="1260" spans="1:27">
      <c r="A1260" s="1">
        <v>45791</v>
      </c>
      <c r="B1260" t="s">
        <v>14856</v>
      </c>
      <c r="C1260" t="s">
        <v>14857</v>
      </c>
      <c r="D1260" t="s">
        <v>548</v>
      </c>
      <c r="E1260" t="s">
        <v>546</v>
      </c>
      <c r="F1260">
        <v>60</v>
      </c>
      <c r="G1260" t="s">
        <v>1883</v>
      </c>
      <c r="H1260" t="s">
        <v>559</v>
      </c>
      <c r="I1260" t="s">
        <v>1876</v>
      </c>
      <c r="J1260">
        <v>10650</v>
      </c>
      <c r="K1260" t="s">
        <v>294</v>
      </c>
      <c r="L1260" t="s">
        <v>549</v>
      </c>
      <c r="M1260" t="s">
        <v>550</v>
      </c>
      <c r="N1260" t="s">
        <v>136</v>
      </c>
      <c r="O1260" t="s">
        <v>292</v>
      </c>
      <c r="P1260" t="s">
        <v>1877</v>
      </c>
      <c r="Q1260" t="s">
        <v>14858</v>
      </c>
      <c r="R1260" t="s">
        <v>626</v>
      </c>
      <c r="S1260">
        <v>1500</v>
      </c>
      <c r="T1260" t="s">
        <v>1891</v>
      </c>
      <c r="U1260" s="4">
        <v>45791.198530092595</v>
      </c>
      <c r="V1260" t="str">
        <f>IFERROR(VLOOKUP(B1260,#REF!,1,0),"")</f>
        <v/>
      </c>
      <c r="W1260" t="str" cm="1">
        <f t="array" ref="W1260">IFERROR(_xlfn.IFS(AND(V1260="",X1260&lt;&gt;"王园园组",X1260&lt;&gt;"other"),K1260,AND(V1260="",X1260="王园园组"),G1260),"other")</f>
        <v>other</v>
      </c>
      <c r="X1260" t="str" cm="1">
        <f t="array" ref="X1260">IFERROR(_xlfn.IFS(AND(V1260="",IFERROR(VLOOKUP(N1260,#REF!,1,0),1)&lt;&gt;1),N1260,AND(V1260="",I1260="王园园组"),"王园园组"),"other")</f>
        <v>other</v>
      </c>
      <c r="Y1260">
        <f>IFERROR(_xlfn.XLOOKUP(MID(T1260, FIND("#", SUBSTITUTE(T1260, "-", "#", LEN(T1260) - LEN(SUBSTITUTE(T1260, "-", "")))) + 1, LEN(T1260)),#REF!,#REF!),0)</f>
        <v>0</v>
      </c>
      <c r="Z1260">
        <f>MONTH(续费明细实时[[#This Row],[success_time]])</f>
        <v>5</v>
      </c>
      <c r="AA1260" s="8" t="e">
        <f>VLOOKUP(续费明细实时[[#This Row],[parent_user_id]],#REF!,27,0)</f>
        <v>#REF!</v>
      </c>
    </row>
    <row r="1261" spans="1:27">
      <c r="A1261" s="1">
        <v>45796</v>
      </c>
      <c r="B1261" t="s">
        <v>14859</v>
      </c>
      <c r="C1261" t="s">
        <v>14860</v>
      </c>
      <c r="D1261" t="s">
        <v>578</v>
      </c>
      <c r="E1261" t="s">
        <v>546</v>
      </c>
      <c r="F1261">
        <v>120</v>
      </c>
      <c r="G1261" t="s">
        <v>2219</v>
      </c>
      <c r="H1261" t="s">
        <v>559</v>
      </c>
      <c r="I1261" t="s">
        <v>1876</v>
      </c>
      <c r="J1261">
        <v>17946</v>
      </c>
      <c r="K1261" t="s">
        <v>276</v>
      </c>
      <c r="L1261" t="s">
        <v>549</v>
      </c>
      <c r="M1261" t="s">
        <v>550</v>
      </c>
      <c r="N1261" t="s">
        <v>136</v>
      </c>
      <c r="O1261" t="s">
        <v>139</v>
      </c>
      <c r="P1261" t="s">
        <v>1877</v>
      </c>
      <c r="Q1261" t="s">
        <v>14861</v>
      </c>
      <c r="R1261" t="s">
        <v>626</v>
      </c>
      <c r="S1261">
        <v>2527.6042109999999</v>
      </c>
      <c r="T1261" t="s">
        <v>1896</v>
      </c>
      <c r="U1261" s="4">
        <v>45796.590821759259</v>
      </c>
      <c r="V1261" t="str">
        <f>IFERROR(VLOOKUP(B1261,#REF!,1,0),"")</f>
        <v/>
      </c>
      <c r="W1261" t="str" cm="1">
        <f t="array" ref="W1261">IFERROR(_xlfn.IFS(AND(V1261="",X1261&lt;&gt;"王园园组",X1261&lt;&gt;"other"),K1261,AND(V1261="",X1261="王园园组"),G1261),"other")</f>
        <v>other</v>
      </c>
      <c r="X1261" t="str" cm="1">
        <f t="array" ref="X1261">IFERROR(_xlfn.IFS(AND(V1261="",IFERROR(VLOOKUP(N1261,#REF!,1,0),1)&lt;&gt;1),N1261,AND(V1261="",I1261="王园园组"),"王园园组"),"other")</f>
        <v>other</v>
      </c>
      <c r="Y1261">
        <f>IFERROR(_xlfn.XLOOKUP(MID(T1261, FIND("#", SUBSTITUTE(T1261, "-", "#", LEN(T1261) - LEN(SUBSTITUTE(T1261, "-", "")))) + 1, LEN(T1261)),#REF!,#REF!),0)</f>
        <v>0</v>
      </c>
      <c r="Z1261">
        <f>MONTH(续费明细实时[[#This Row],[success_time]])</f>
        <v>5</v>
      </c>
      <c r="AA1261" s="8" t="e">
        <f>VLOOKUP(续费明细实时[[#This Row],[parent_user_id]],#REF!,27,0)</f>
        <v>#REF!</v>
      </c>
    </row>
    <row r="1262" spans="1:27">
      <c r="A1262" s="1">
        <v>45790</v>
      </c>
      <c r="B1262" t="s">
        <v>14853</v>
      </c>
      <c r="C1262" t="s">
        <v>14854</v>
      </c>
      <c r="D1262" t="s">
        <v>548</v>
      </c>
      <c r="E1262" t="s">
        <v>546</v>
      </c>
      <c r="F1262">
        <v>120</v>
      </c>
      <c r="G1262" t="s">
        <v>1960</v>
      </c>
      <c r="H1262" t="s">
        <v>550</v>
      </c>
      <c r="I1262" t="s">
        <v>1889</v>
      </c>
      <c r="J1262">
        <v>17750</v>
      </c>
      <c r="K1262" t="s">
        <v>257</v>
      </c>
      <c r="L1262" t="s">
        <v>549</v>
      </c>
      <c r="M1262" t="s">
        <v>550</v>
      </c>
      <c r="N1262" t="s">
        <v>136</v>
      </c>
      <c r="O1262" t="s">
        <v>147</v>
      </c>
      <c r="P1262" t="s">
        <v>1877</v>
      </c>
      <c r="Q1262" t="s">
        <v>14855</v>
      </c>
      <c r="R1262" t="s">
        <v>626</v>
      </c>
      <c r="S1262">
        <v>2500</v>
      </c>
      <c r="T1262" t="s">
        <v>1896</v>
      </c>
      <c r="U1262" s="4">
        <v>45790.786180555559</v>
      </c>
      <c r="V1262" t="str">
        <f>IFERROR(VLOOKUP(B1262,#REF!,1,0),"")</f>
        <v/>
      </c>
      <c r="W1262" t="str" cm="1">
        <f t="array" ref="W1262">IFERROR(_xlfn.IFS(AND(V1262="",X1262&lt;&gt;"王园园组",X1262&lt;&gt;"other"),K1262,AND(V1262="",X1262="王园园组"),G1262),"other")</f>
        <v>other</v>
      </c>
      <c r="X1262" t="str" cm="1">
        <f t="array" ref="X1262">IFERROR(_xlfn.IFS(AND(V1262="",IFERROR(VLOOKUP(N1262,#REF!,1,0),1)&lt;&gt;1),N1262,AND(V1262="",I1262="王园园组"),"王园园组"),"other")</f>
        <v>other</v>
      </c>
      <c r="Y1262">
        <f>IFERROR(_xlfn.XLOOKUP(MID(T1262, FIND("#", SUBSTITUTE(T1262, "-", "#", LEN(T1262) - LEN(SUBSTITUTE(T1262, "-", "")))) + 1, LEN(T1262)),#REF!,#REF!),0)</f>
        <v>0</v>
      </c>
      <c r="Z1262">
        <f>MONTH(续费明细实时[[#This Row],[success_time]])</f>
        <v>5</v>
      </c>
      <c r="AA1262" s="8" t="e">
        <f>VLOOKUP(续费明细实时[[#This Row],[parent_user_id]],#REF!,27,0)</f>
        <v>#REF!</v>
      </c>
    </row>
    <row r="1263" spans="1:27" hidden="1">
      <c r="A1263" s="1">
        <v>45792</v>
      </c>
      <c r="B1263" t="s">
        <v>14633</v>
      </c>
      <c r="C1263" t="s">
        <v>14634</v>
      </c>
      <c r="D1263" t="s">
        <v>695</v>
      </c>
      <c r="E1263" t="s">
        <v>546</v>
      </c>
      <c r="F1263">
        <v>120</v>
      </c>
      <c r="G1263" t="s">
        <v>2024</v>
      </c>
      <c r="H1263" t="s">
        <v>559</v>
      </c>
      <c r="I1263" t="s">
        <v>1876</v>
      </c>
      <c r="J1263">
        <v>18283</v>
      </c>
      <c r="K1263" t="s">
        <v>626</v>
      </c>
      <c r="L1263" t="s">
        <v>649</v>
      </c>
      <c r="M1263" t="s">
        <v>649</v>
      </c>
      <c r="N1263" t="s">
        <v>649</v>
      </c>
      <c r="O1263" t="s">
        <v>649</v>
      </c>
      <c r="P1263" t="s">
        <v>1877</v>
      </c>
      <c r="Q1263" t="s">
        <v>14635</v>
      </c>
      <c r="R1263" t="s">
        <v>626</v>
      </c>
      <c r="S1263">
        <v>2575</v>
      </c>
      <c r="T1263" t="s">
        <v>1896</v>
      </c>
      <c r="U1263" s="4">
        <v>45792.796041666668</v>
      </c>
      <c r="V1263" t="str">
        <f>IFERROR(VLOOKUP(B1263,#REF!,1,0),"")</f>
        <v/>
      </c>
      <c r="W1263" t="str" cm="1">
        <f t="array" ref="W1263">IFERROR(_xlfn.IFS(AND(V1263="",X1263&lt;&gt;"王园园组",X1263&lt;&gt;"other"),K1263,AND(V1263="",X1263="王园园组"),G1263),"other")</f>
        <v>other</v>
      </c>
      <c r="X1263" t="str" cm="1">
        <f t="array" ref="X1263">IFERROR(_xlfn.IFS(AND(V1263="",IFERROR(VLOOKUP(N1263,#REF!,1,0),1)&lt;&gt;1),N1263,AND(V1263="",I1263="王园园组"),"王园园组"),"other")</f>
        <v>other</v>
      </c>
      <c r="Y1263">
        <f>IFERROR(_xlfn.XLOOKUP(MID(T1263, FIND("#", SUBSTITUTE(T1263, "-", "#", LEN(T1263) - LEN(SUBSTITUTE(T1263, "-", "")))) + 1, LEN(T1263)),#REF!,#REF!),0)</f>
        <v>0</v>
      </c>
      <c r="Z1263">
        <f>MONTH(续费明细实时[[#This Row],[success_time]])</f>
        <v>5</v>
      </c>
      <c r="AA1263" s="8" t="e">
        <f>VLOOKUP(续费明细实时[[#This Row],[parent_user_id]],#REF!,27,0)</f>
        <v>#REF!</v>
      </c>
    </row>
    <row r="1264" spans="1:27">
      <c r="A1264" s="1">
        <v>45792</v>
      </c>
      <c r="B1264" t="s">
        <v>14539</v>
      </c>
      <c r="C1264" t="s">
        <v>14540</v>
      </c>
      <c r="D1264" t="s">
        <v>695</v>
      </c>
      <c r="E1264" t="s">
        <v>1102</v>
      </c>
      <c r="F1264">
        <v>120</v>
      </c>
      <c r="G1264" t="s">
        <v>358</v>
      </c>
      <c r="H1264" t="s">
        <v>559</v>
      </c>
      <c r="I1264" t="s">
        <v>163</v>
      </c>
      <c r="J1264">
        <v>9940</v>
      </c>
      <c r="K1264" t="s">
        <v>358</v>
      </c>
      <c r="L1264" t="s">
        <v>549</v>
      </c>
      <c r="M1264" t="s">
        <v>559</v>
      </c>
      <c r="N1264" t="s">
        <v>163</v>
      </c>
      <c r="O1264" t="s">
        <v>473</v>
      </c>
      <c r="P1264" t="s">
        <v>1877</v>
      </c>
      <c r="Q1264" t="s">
        <v>14541</v>
      </c>
      <c r="R1264" t="s">
        <v>626</v>
      </c>
      <c r="S1264">
        <v>1400</v>
      </c>
      <c r="T1264" t="s">
        <v>1902</v>
      </c>
      <c r="U1264" s="4">
        <v>45792.719259259262</v>
      </c>
      <c r="V1264" t="str">
        <f>IFERROR(VLOOKUP(B1264,#REF!,1,0),"")</f>
        <v/>
      </c>
      <c r="W1264" t="str" cm="1">
        <f t="array" ref="W1264">IFERROR(_xlfn.IFS(AND(V1264="",X1264&lt;&gt;"王园园组",X1264&lt;&gt;"other"),K1264,AND(V1264="",X1264="王园园组"),G1264),"other")</f>
        <v>other</v>
      </c>
      <c r="X1264" t="str" cm="1">
        <f t="array" ref="X1264">IFERROR(_xlfn.IFS(AND(V1264="",IFERROR(VLOOKUP(N1264,#REF!,1,0),1)&lt;&gt;1),N1264,AND(V1264="",I1264="王园园组"),"王园园组"),"other")</f>
        <v>other</v>
      </c>
      <c r="Y1264">
        <f>IFERROR(_xlfn.XLOOKUP(MID(T1264, FIND("#", SUBSTITUTE(T1264, "-", "#", LEN(T1264) - LEN(SUBSTITUTE(T1264, "-", "")))) + 1, LEN(T1264)),#REF!,#REF!),0)</f>
        <v>0</v>
      </c>
      <c r="Z1264">
        <f>MONTH(续费明细实时[[#This Row],[success_time]])</f>
        <v>5</v>
      </c>
      <c r="AA1264" s="8" t="e">
        <f>VLOOKUP(续费明细实时[[#This Row],[parent_user_id]],#REF!,27,0)</f>
        <v>#REF!</v>
      </c>
    </row>
    <row r="1265" spans="1:27" hidden="1">
      <c r="A1265" s="1">
        <v>45793</v>
      </c>
      <c r="B1265" t="s">
        <v>14542</v>
      </c>
      <c r="C1265" t="s">
        <v>14543</v>
      </c>
      <c r="D1265" t="s">
        <v>594</v>
      </c>
      <c r="E1265" t="s">
        <v>546</v>
      </c>
      <c r="F1265">
        <v>120</v>
      </c>
      <c r="G1265" t="s">
        <v>354</v>
      </c>
      <c r="H1265" t="s">
        <v>559</v>
      </c>
      <c r="I1265" t="s">
        <v>163</v>
      </c>
      <c r="J1265">
        <v>18283</v>
      </c>
      <c r="K1265" t="s">
        <v>626</v>
      </c>
      <c r="L1265" t="s">
        <v>649</v>
      </c>
      <c r="M1265" t="s">
        <v>649</v>
      </c>
      <c r="N1265" t="s">
        <v>649</v>
      </c>
      <c r="O1265" t="s">
        <v>649</v>
      </c>
      <c r="P1265" t="s">
        <v>1877</v>
      </c>
      <c r="Q1265" t="s">
        <v>14544</v>
      </c>
      <c r="R1265" t="s">
        <v>626</v>
      </c>
      <c r="S1265">
        <v>2575</v>
      </c>
      <c r="T1265" t="s">
        <v>1896</v>
      </c>
      <c r="U1265" s="4">
        <v>45793.916990740741</v>
      </c>
      <c r="V1265" t="str">
        <f>IFERROR(VLOOKUP(B1265,#REF!,1,0),"")</f>
        <v/>
      </c>
      <c r="W1265" t="str" cm="1">
        <f t="array" ref="W1265">IFERROR(_xlfn.IFS(AND(V1265="",X1265&lt;&gt;"王园园组",X1265&lt;&gt;"other"),K1265,AND(V1265="",X1265="王园园组"),G1265),"other")</f>
        <v>other</v>
      </c>
      <c r="X1265" t="str" cm="1">
        <f t="array" ref="X1265">IFERROR(_xlfn.IFS(AND(V1265="",IFERROR(VLOOKUP(N1265,#REF!,1,0),1)&lt;&gt;1),N1265,AND(V1265="",I1265="王园园组"),"王园园组"),"other")</f>
        <v>other</v>
      </c>
      <c r="Y1265">
        <f>IFERROR(_xlfn.XLOOKUP(MID(T1265, FIND("#", SUBSTITUTE(T1265, "-", "#", LEN(T1265) - LEN(SUBSTITUTE(T1265, "-", "")))) + 1, LEN(T1265)),#REF!,#REF!),0)</f>
        <v>0</v>
      </c>
      <c r="Z1265">
        <f>MONTH(续费明细实时[[#This Row],[success_time]])</f>
        <v>5</v>
      </c>
      <c r="AA1265" s="8" t="e">
        <f>VLOOKUP(续费明细实时[[#This Row],[parent_user_id]],#REF!,27,0)</f>
        <v>#REF!</v>
      </c>
    </row>
    <row r="1266" spans="1:27">
      <c r="A1266" s="1">
        <v>45792</v>
      </c>
      <c r="B1266" t="s">
        <v>14844</v>
      </c>
      <c r="C1266" t="s">
        <v>14845</v>
      </c>
      <c r="D1266" t="s">
        <v>548</v>
      </c>
      <c r="E1266" t="s">
        <v>546</v>
      </c>
      <c r="F1266">
        <v>120</v>
      </c>
      <c r="G1266" t="s">
        <v>1969</v>
      </c>
      <c r="H1266" t="s">
        <v>559</v>
      </c>
      <c r="I1266" t="s">
        <v>1876</v>
      </c>
      <c r="J1266">
        <v>17750</v>
      </c>
      <c r="K1266" t="s">
        <v>247</v>
      </c>
      <c r="L1266" t="s">
        <v>549</v>
      </c>
      <c r="M1266" t="s">
        <v>550</v>
      </c>
      <c r="N1266" t="s">
        <v>551</v>
      </c>
      <c r="O1266" t="s">
        <v>242</v>
      </c>
      <c r="P1266" t="s">
        <v>1877</v>
      </c>
      <c r="Q1266" t="s">
        <v>14846</v>
      </c>
      <c r="R1266" t="s">
        <v>626</v>
      </c>
      <c r="S1266">
        <v>2500</v>
      </c>
      <c r="T1266" t="s">
        <v>1896</v>
      </c>
      <c r="U1266" s="4">
        <v>45792.485335648147</v>
      </c>
      <c r="V1266" t="str">
        <f>IFERROR(VLOOKUP(B1266,#REF!,1,0),"")</f>
        <v/>
      </c>
      <c r="W1266" t="str" cm="1">
        <f t="array" ref="W1266">IFERROR(_xlfn.IFS(AND(V1266="",X1266&lt;&gt;"王园园组",X1266&lt;&gt;"other"),K1266,AND(V1266="",X1266="王园园组"),G1266),"other")</f>
        <v>other</v>
      </c>
      <c r="X1266" t="str" cm="1">
        <f t="array" ref="X1266">IFERROR(_xlfn.IFS(AND(V1266="",IFERROR(VLOOKUP(N1266,#REF!,1,0),1)&lt;&gt;1),N1266,AND(V1266="",I1266="王园园组"),"王园园组"),"other")</f>
        <v>other</v>
      </c>
      <c r="Y1266">
        <f>IFERROR(_xlfn.XLOOKUP(MID(T1266, FIND("#", SUBSTITUTE(T1266, "-", "#", LEN(T1266) - LEN(SUBSTITUTE(T1266, "-", "")))) + 1, LEN(T1266)),#REF!,#REF!),0)</f>
        <v>0</v>
      </c>
      <c r="Z1266">
        <f>MONTH(续费明细实时[[#This Row],[success_time]])</f>
        <v>5</v>
      </c>
      <c r="AA1266" s="8" t="e">
        <f>VLOOKUP(续费明细实时[[#This Row],[parent_user_id]],#REF!,27,0)</f>
        <v>#REF!</v>
      </c>
    </row>
    <row r="1267" spans="1:27">
      <c r="A1267" s="1">
        <v>45796</v>
      </c>
      <c r="B1267" t="s">
        <v>14847</v>
      </c>
      <c r="C1267" t="s">
        <v>14848</v>
      </c>
      <c r="D1267" t="s">
        <v>548</v>
      </c>
      <c r="E1267" t="s">
        <v>546</v>
      </c>
      <c r="F1267">
        <v>120</v>
      </c>
      <c r="G1267" t="s">
        <v>1939</v>
      </c>
      <c r="H1267" t="s">
        <v>559</v>
      </c>
      <c r="I1267" t="s">
        <v>1876</v>
      </c>
      <c r="J1267">
        <v>17750</v>
      </c>
      <c r="K1267" t="s">
        <v>195</v>
      </c>
      <c r="L1267" t="s">
        <v>549</v>
      </c>
      <c r="M1267" t="s">
        <v>559</v>
      </c>
      <c r="N1267" t="s">
        <v>469</v>
      </c>
      <c r="O1267" t="s">
        <v>189</v>
      </c>
      <c r="P1267" t="s">
        <v>1877</v>
      </c>
      <c r="Q1267" t="s">
        <v>14849</v>
      </c>
      <c r="R1267" t="s">
        <v>626</v>
      </c>
      <c r="S1267">
        <v>2500</v>
      </c>
      <c r="T1267" t="s">
        <v>1896</v>
      </c>
      <c r="U1267" s="4">
        <v>45796.840787037036</v>
      </c>
      <c r="V1267" t="str">
        <f>IFERROR(VLOOKUP(B1267,#REF!,1,0),"")</f>
        <v/>
      </c>
      <c r="W1267" t="str" cm="1">
        <f t="array" ref="W1267">IFERROR(_xlfn.IFS(AND(V1267="",X1267&lt;&gt;"王园园组",X1267&lt;&gt;"other"),K1267,AND(V1267="",X1267="王园园组"),G1267),"other")</f>
        <v>other</v>
      </c>
      <c r="X1267" t="str" cm="1">
        <f t="array" ref="X1267">IFERROR(_xlfn.IFS(AND(V1267="",IFERROR(VLOOKUP(N1267,#REF!,1,0),1)&lt;&gt;1),N1267,AND(V1267="",I1267="王园园组"),"王园园组"),"other")</f>
        <v>other</v>
      </c>
      <c r="Y1267">
        <f>IFERROR(_xlfn.XLOOKUP(MID(T1267, FIND("#", SUBSTITUTE(T1267, "-", "#", LEN(T1267) - LEN(SUBSTITUTE(T1267, "-", "")))) + 1, LEN(T1267)),#REF!,#REF!),0)</f>
        <v>0</v>
      </c>
      <c r="Z1267">
        <f>MONTH(续费明细实时[[#This Row],[success_time]])</f>
        <v>5</v>
      </c>
      <c r="AA1267" s="8" t="e">
        <f>VLOOKUP(续费明细实时[[#This Row],[parent_user_id]],#REF!,27,0)</f>
        <v>#REF!</v>
      </c>
    </row>
    <row r="1268" spans="1:27">
      <c r="A1268" s="1">
        <v>45794</v>
      </c>
      <c r="B1268" t="s">
        <v>14841</v>
      </c>
      <c r="C1268" t="s">
        <v>14842</v>
      </c>
      <c r="D1268" t="s">
        <v>695</v>
      </c>
      <c r="E1268" t="s">
        <v>1102</v>
      </c>
      <c r="F1268">
        <v>240</v>
      </c>
      <c r="G1268" t="s">
        <v>364</v>
      </c>
      <c r="H1268" t="s">
        <v>559</v>
      </c>
      <c r="I1268" t="s">
        <v>163</v>
      </c>
      <c r="J1268">
        <v>20718</v>
      </c>
      <c r="K1268" t="s">
        <v>364</v>
      </c>
      <c r="L1268" t="s">
        <v>549</v>
      </c>
      <c r="M1268" t="s">
        <v>559</v>
      </c>
      <c r="N1268" t="s">
        <v>163</v>
      </c>
      <c r="O1268" t="s">
        <v>473</v>
      </c>
      <c r="P1268" t="s">
        <v>1877</v>
      </c>
      <c r="Q1268" t="s">
        <v>14843</v>
      </c>
      <c r="R1268" t="s">
        <v>626</v>
      </c>
      <c r="S1268">
        <v>2917.99</v>
      </c>
      <c r="T1268" t="s">
        <v>9057</v>
      </c>
      <c r="U1268" s="4">
        <v>45794.784166666665</v>
      </c>
      <c r="V1268" t="str">
        <f>IFERROR(VLOOKUP(B1268,#REF!,1,0),"")</f>
        <v/>
      </c>
      <c r="W1268" t="str" cm="1">
        <f t="array" ref="W1268">IFERROR(_xlfn.IFS(AND(V1268="",X1268&lt;&gt;"王园园组",X1268&lt;&gt;"other"),K1268,AND(V1268="",X1268="王园园组"),G1268),"other")</f>
        <v>other</v>
      </c>
      <c r="X1268" t="str" cm="1">
        <f t="array" ref="X1268">IFERROR(_xlfn.IFS(AND(V1268="",IFERROR(VLOOKUP(N1268,#REF!,1,0),1)&lt;&gt;1),N1268,AND(V1268="",I1268="王园园组"),"王园园组"),"other")</f>
        <v>other</v>
      </c>
      <c r="Y1268">
        <f>IFERROR(_xlfn.XLOOKUP(MID(T1268, FIND("#", SUBSTITUTE(T1268, "-", "#", LEN(T1268) - LEN(SUBSTITUTE(T1268, "-", "")))) + 1, LEN(T1268)),#REF!,#REF!),0)</f>
        <v>0</v>
      </c>
      <c r="Z1268">
        <f>MONTH(续费明细实时[[#This Row],[success_time]])</f>
        <v>5</v>
      </c>
      <c r="AA1268" s="8" t="e">
        <f>VLOOKUP(续费明细实时[[#This Row],[parent_user_id]],#REF!,27,0)</f>
        <v>#REF!</v>
      </c>
    </row>
    <row r="1269" spans="1:27">
      <c r="A1269" s="1">
        <v>45784</v>
      </c>
      <c r="B1269" t="s">
        <v>2580</v>
      </c>
      <c r="C1269" t="s">
        <v>2581</v>
      </c>
      <c r="D1269" t="s">
        <v>548</v>
      </c>
      <c r="E1269" t="s">
        <v>1882</v>
      </c>
      <c r="F1269">
        <v>4</v>
      </c>
      <c r="G1269" t="s">
        <v>1909</v>
      </c>
      <c r="H1269" t="s">
        <v>559</v>
      </c>
      <c r="I1269" t="s">
        <v>1876</v>
      </c>
      <c r="J1269">
        <v>454</v>
      </c>
      <c r="K1269" t="s">
        <v>322</v>
      </c>
      <c r="L1269" t="s">
        <v>549</v>
      </c>
      <c r="M1269" t="s">
        <v>550</v>
      </c>
      <c r="N1269" t="s">
        <v>616</v>
      </c>
      <c r="O1269" t="s">
        <v>314</v>
      </c>
      <c r="P1269" t="s">
        <v>1877</v>
      </c>
      <c r="Q1269" t="s">
        <v>2582</v>
      </c>
      <c r="R1269" t="s">
        <v>626</v>
      </c>
      <c r="S1269">
        <v>63.92</v>
      </c>
      <c r="T1269" t="s">
        <v>2455</v>
      </c>
      <c r="U1269" s="4">
        <v>45784.042337962965</v>
      </c>
      <c r="V1269" t="str">
        <f>IFERROR(VLOOKUP(B1269,#REF!,1,0),"")</f>
        <v/>
      </c>
      <c r="W1269" t="str" cm="1">
        <f t="array" ref="W1269">IFERROR(_xlfn.IFS(AND(V1269="",X1269&lt;&gt;"王园园组",X1269&lt;&gt;"other"),K1269,AND(V1269="",X1269="王园园组"),G1269),"other")</f>
        <v>other</v>
      </c>
      <c r="X1269" t="str" cm="1">
        <f t="array" ref="X1269">IFERROR(_xlfn.IFS(AND(V1269="",IFERROR(VLOOKUP(N1269,#REF!,1,0),1)&lt;&gt;1),N1269,AND(V1269="",I1269="王园园组"),"王园园组"),"other")</f>
        <v>other</v>
      </c>
      <c r="Y1269">
        <f>IFERROR(_xlfn.XLOOKUP(MID(T1269, FIND("#", SUBSTITUTE(T1269, "-", "#", LEN(T1269) - LEN(SUBSTITUTE(T1269, "-", "")))) + 1, LEN(T1269)),#REF!,#REF!),0)</f>
        <v>0</v>
      </c>
      <c r="Z1269">
        <f>MONTH(续费明细实时[[#This Row],[success_time]])</f>
        <v>5</v>
      </c>
      <c r="AA1269" s="8" t="e">
        <f>VLOOKUP(续费明细实时[[#This Row],[parent_user_id]],#REF!,27,0)</f>
        <v>#REF!</v>
      </c>
    </row>
    <row r="1270" spans="1:27">
      <c r="A1270" s="1">
        <v>45801</v>
      </c>
      <c r="B1270" t="s">
        <v>14598</v>
      </c>
      <c r="C1270" t="s">
        <v>14599</v>
      </c>
      <c r="D1270" t="s">
        <v>548</v>
      </c>
      <c r="E1270" t="s">
        <v>546</v>
      </c>
      <c r="F1270">
        <v>240</v>
      </c>
      <c r="G1270" t="s">
        <v>2031</v>
      </c>
      <c r="H1270" t="s">
        <v>559</v>
      </c>
      <c r="I1270" t="s">
        <v>1876</v>
      </c>
      <c r="J1270">
        <v>31950</v>
      </c>
      <c r="K1270" t="s">
        <v>222</v>
      </c>
      <c r="L1270" t="s">
        <v>549</v>
      </c>
      <c r="M1270" t="s">
        <v>550</v>
      </c>
      <c r="N1270" t="s">
        <v>551</v>
      </c>
      <c r="O1270" t="s">
        <v>145</v>
      </c>
      <c r="P1270" t="s">
        <v>1877</v>
      </c>
      <c r="Q1270" t="s">
        <v>14600</v>
      </c>
      <c r="R1270" t="s">
        <v>626</v>
      </c>
      <c r="S1270">
        <v>4500</v>
      </c>
      <c r="T1270" t="s">
        <v>1931</v>
      </c>
      <c r="U1270" s="4">
        <v>45801.217361111114</v>
      </c>
      <c r="V1270" t="str">
        <f>IFERROR(VLOOKUP(B1270,#REF!,1,0),"")</f>
        <v/>
      </c>
      <c r="W1270" t="str" cm="1">
        <f t="array" ref="W1270">IFERROR(_xlfn.IFS(AND(V1270="",X1270&lt;&gt;"王园园组",X1270&lt;&gt;"other"),K1270,AND(V1270="",X1270="王园园组"),G1270),"other")</f>
        <v>other</v>
      </c>
      <c r="X1270" t="str" cm="1">
        <f t="array" ref="X1270">IFERROR(_xlfn.IFS(AND(V1270="",IFERROR(VLOOKUP(N1270,#REF!,1,0),1)&lt;&gt;1),N1270,AND(V1270="",I1270="王园园组"),"王园园组"),"other")</f>
        <v>other</v>
      </c>
      <c r="Y1270">
        <f>IFERROR(_xlfn.XLOOKUP(MID(T1270, FIND("#", SUBSTITUTE(T1270, "-", "#", LEN(T1270) - LEN(SUBSTITUTE(T1270, "-", "")))) + 1, LEN(T1270)),#REF!,#REF!),0)</f>
        <v>0</v>
      </c>
      <c r="Z1270">
        <f>MONTH(续费明细实时[[#This Row],[success_time]])</f>
        <v>5</v>
      </c>
      <c r="AA1270" s="8" t="e">
        <f>VLOOKUP(续费明细实时[[#This Row],[parent_user_id]],#REF!,27,0)</f>
        <v>#REF!</v>
      </c>
    </row>
    <row r="1271" spans="1:27">
      <c r="A1271" s="1">
        <v>45797</v>
      </c>
      <c r="B1271" t="s">
        <v>14533</v>
      </c>
      <c r="C1271" t="s">
        <v>14534</v>
      </c>
      <c r="D1271" t="s">
        <v>548</v>
      </c>
      <c r="E1271" t="s">
        <v>546</v>
      </c>
      <c r="F1271">
        <v>120</v>
      </c>
      <c r="G1271" t="s">
        <v>2139</v>
      </c>
      <c r="H1271" t="s">
        <v>559</v>
      </c>
      <c r="I1271" t="s">
        <v>1876</v>
      </c>
      <c r="J1271">
        <v>17750</v>
      </c>
      <c r="K1271" t="s">
        <v>284</v>
      </c>
      <c r="L1271" t="s">
        <v>549</v>
      </c>
      <c r="M1271" t="s">
        <v>550</v>
      </c>
      <c r="N1271" t="s">
        <v>136</v>
      </c>
      <c r="O1271" t="s">
        <v>283</v>
      </c>
      <c r="P1271" t="s">
        <v>1877</v>
      </c>
      <c r="Q1271" t="s">
        <v>14535</v>
      </c>
      <c r="R1271" t="s">
        <v>626</v>
      </c>
      <c r="S1271">
        <v>2500</v>
      </c>
      <c r="T1271" t="s">
        <v>1896</v>
      </c>
      <c r="U1271" s="4">
        <v>45797.479930555557</v>
      </c>
      <c r="V1271" t="str">
        <f>IFERROR(VLOOKUP(B1271,#REF!,1,0),"")</f>
        <v/>
      </c>
      <c r="W1271" t="str" cm="1">
        <f t="array" ref="W1271">IFERROR(_xlfn.IFS(AND(V1271="",X1271&lt;&gt;"王园园组",X1271&lt;&gt;"other"),K1271,AND(V1271="",X1271="王园园组"),G1271),"other")</f>
        <v>other</v>
      </c>
      <c r="X1271" t="str" cm="1">
        <f t="array" ref="X1271">IFERROR(_xlfn.IFS(AND(V1271="",IFERROR(VLOOKUP(N1271,#REF!,1,0),1)&lt;&gt;1),N1271,AND(V1271="",I1271="王园园组"),"王园园组"),"other")</f>
        <v>other</v>
      </c>
      <c r="Y1271">
        <f>IFERROR(_xlfn.XLOOKUP(MID(T1271, FIND("#", SUBSTITUTE(T1271, "-", "#", LEN(T1271) - LEN(SUBSTITUTE(T1271, "-", "")))) + 1, LEN(T1271)),#REF!,#REF!),0)</f>
        <v>0</v>
      </c>
      <c r="Z1271">
        <f>MONTH(续费明细实时[[#This Row],[success_time]])</f>
        <v>5</v>
      </c>
      <c r="AA1271" s="8" t="e">
        <f>VLOOKUP(续费明细实时[[#This Row],[parent_user_id]],#REF!,27,0)</f>
        <v>#REF!</v>
      </c>
    </row>
    <row r="1272" spans="1:27">
      <c r="A1272" s="1">
        <v>45796</v>
      </c>
      <c r="B1272" t="s">
        <v>17118</v>
      </c>
      <c r="C1272" t="s">
        <v>17119</v>
      </c>
      <c r="D1272" t="s">
        <v>695</v>
      </c>
      <c r="E1272" t="s">
        <v>1102</v>
      </c>
      <c r="F1272">
        <v>180</v>
      </c>
      <c r="G1272" t="s">
        <v>352</v>
      </c>
      <c r="H1272" t="s">
        <v>559</v>
      </c>
      <c r="I1272" t="s">
        <v>163</v>
      </c>
      <c r="J1272">
        <v>14910</v>
      </c>
      <c r="K1272" t="s">
        <v>352</v>
      </c>
      <c r="L1272" t="s">
        <v>549</v>
      </c>
      <c r="M1272" t="s">
        <v>559</v>
      </c>
      <c r="N1272" t="s">
        <v>163</v>
      </c>
      <c r="O1272" t="s">
        <v>472</v>
      </c>
      <c r="P1272" t="s">
        <v>1877</v>
      </c>
      <c r="Q1272" t="s">
        <v>17120</v>
      </c>
      <c r="R1272" t="s">
        <v>626</v>
      </c>
      <c r="S1272">
        <v>2100</v>
      </c>
      <c r="T1272" t="s">
        <v>13028</v>
      </c>
      <c r="U1272" s="4">
        <v>45796.887407407405</v>
      </c>
      <c r="V1272" t="str">
        <f>IFERROR(VLOOKUP(B1272,#REF!,1,0),"")</f>
        <v/>
      </c>
      <c r="W1272" t="str" cm="1">
        <f t="array" ref="W1272">IFERROR(_xlfn.IFS(AND(V1272="",X1272&lt;&gt;"王园园组",X1272&lt;&gt;"other"),K1272,AND(V1272="",X1272="王园园组"),G1272),"other")</f>
        <v>other</v>
      </c>
      <c r="X1272" t="str" cm="1">
        <f t="array" ref="X1272">IFERROR(_xlfn.IFS(AND(V1272="",IFERROR(VLOOKUP(N1272,#REF!,1,0),1)&lt;&gt;1),N1272,AND(V1272="",I1272="王园园组"),"王园园组"),"other")</f>
        <v>other</v>
      </c>
      <c r="Y1272">
        <f>IFERROR(_xlfn.XLOOKUP(MID(T1272, FIND("#", SUBSTITUTE(T1272, "-", "#", LEN(T1272) - LEN(SUBSTITUTE(T1272, "-", "")))) + 1, LEN(T1272)),#REF!,#REF!),0)</f>
        <v>0</v>
      </c>
      <c r="Z1272">
        <f>MONTH(续费明细实时[[#This Row],[success_time]])</f>
        <v>5</v>
      </c>
      <c r="AA1272" s="8" t="e">
        <f>VLOOKUP(续费明细实时[[#This Row],[parent_user_id]],#REF!,27,0)</f>
        <v>#REF!</v>
      </c>
    </row>
    <row r="1273" spans="1:27">
      <c r="A1273" s="1">
        <v>45803</v>
      </c>
      <c r="B1273" t="s">
        <v>29938</v>
      </c>
      <c r="C1273" t="s">
        <v>29939</v>
      </c>
      <c r="D1273" t="s">
        <v>578</v>
      </c>
      <c r="E1273" t="s">
        <v>1102</v>
      </c>
      <c r="F1273">
        <v>180</v>
      </c>
      <c r="G1273" t="s">
        <v>358</v>
      </c>
      <c r="H1273" t="s">
        <v>559</v>
      </c>
      <c r="I1273" t="s">
        <v>163</v>
      </c>
      <c r="J1273">
        <v>14910</v>
      </c>
      <c r="K1273" t="s">
        <v>358</v>
      </c>
      <c r="L1273" t="s">
        <v>549</v>
      </c>
      <c r="M1273" t="s">
        <v>559</v>
      </c>
      <c r="N1273" t="s">
        <v>163</v>
      </c>
      <c r="O1273" t="s">
        <v>473</v>
      </c>
      <c r="P1273" t="s">
        <v>1877</v>
      </c>
      <c r="Q1273" t="s">
        <v>29940</v>
      </c>
      <c r="R1273" t="s">
        <v>626</v>
      </c>
      <c r="S1273">
        <v>2100</v>
      </c>
      <c r="T1273" t="s">
        <v>13028</v>
      </c>
      <c r="U1273" s="4">
        <v>45803.60733796296</v>
      </c>
      <c r="V1273" t="str">
        <f>IFERROR(VLOOKUP(B1273,#REF!,1,0),"")</f>
        <v/>
      </c>
      <c r="W1273" t="str" cm="1">
        <f t="array" ref="W1273">IFERROR(_xlfn.IFS(AND(V1273="",X1273&lt;&gt;"王园园组",X1273&lt;&gt;"other"),K1273,AND(V1273="",X1273="王园园组"),G1273),"other")</f>
        <v>other</v>
      </c>
      <c r="X1273" t="str" cm="1">
        <f t="array" ref="X1273">IFERROR(_xlfn.IFS(AND(V1273="",IFERROR(VLOOKUP(N1273,#REF!,1,0),1)&lt;&gt;1),N1273,AND(V1273="",I1273="王园园组"),"王园园组"),"other")</f>
        <v>other</v>
      </c>
      <c r="Y1273">
        <f>IFERROR(_xlfn.XLOOKUP(MID(T1273, FIND("#", SUBSTITUTE(T1273, "-", "#", LEN(T1273) - LEN(SUBSTITUTE(T1273, "-", "")))) + 1, LEN(T1273)),#REF!,#REF!),0)</f>
        <v>0</v>
      </c>
      <c r="Z1273">
        <f>MONTH(续费明细实时[[#This Row],[success_time]])</f>
        <v>5</v>
      </c>
      <c r="AA1273" s="8" t="e">
        <f>VLOOKUP(续费明细实时[[#This Row],[parent_user_id]],#REF!,27,0)</f>
        <v>#REF!</v>
      </c>
    </row>
    <row r="1274" spans="1:27">
      <c r="A1274" s="1">
        <v>45786</v>
      </c>
      <c r="B1274" t="s">
        <v>2490</v>
      </c>
      <c r="C1274" t="s">
        <v>2491</v>
      </c>
      <c r="D1274" t="s">
        <v>558</v>
      </c>
      <c r="E1274" t="s">
        <v>546</v>
      </c>
      <c r="F1274">
        <v>60</v>
      </c>
      <c r="G1274" t="s">
        <v>1994</v>
      </c>
      <c r="H1274" t="s">
        <v>559</v>
      </c>
      <c r="I1274" t="s">
        <v>1876</v>
      </c>
      <c r="J1274">
        <v>10650</v>
      </c>
      <c r="K1274" t="s">
        <v>299</v>
      </c>
      <c r="L1274" t="s">
        <v>549</v>
      </c>
      <c r="M1274" t="s">
        <v>550</v>
      </c>
      <c r="N1274" t="s">
        <v>136</v>
      </c>
      <c r="O1274" t="s">
        <v>143</v>
      </c>
      <c r="P1274" t="s">
        <v>1877</v>
      </c>
      <c r="Q1274" t="s">
        <v>2492</v>
      </c>
      <c r="R1274" t="s">
        <v>626</v>
      </c>
      <c r="S1274">
        <v>1500</v>
      </c>
      <c r="T1274" t="s">
        <v>1891</v>
      </c>
      <c r="U1274" s="4">
        <v>45786.604953703703</v>
      </c>
      <c r="V1274" t="str">
        <f>IFERROR(VLOOKUP(B1274,#REF!,1,0),"")</f>
        <v/>
      </c>
      <c r="W1274" t="str" cm="1">
        <f t="array" ref="W1274">IFERROR(_xlfn.IFS(AND(V1274="",X1274&lt;&gt;"王园园组",X1274&lt;&gt;"other"),K1274,AND(V1274="",X1274="王园园组"),G1274),"other")</f>
        <v>other</v>
      </c>
      <c r="X1274" t="str" cm="1">
        <f t="array" ref="X1274">IFERROR(_xlfn.IFS(AND(V1274="",IFERROR(VLOOKUP(N1274,#REF!,1,0),1)&lt;&gt;1),N1274,AND(V1274="",I1274="王园园组"),"王园园组"),"other")</f>
        <v>other</v>
      </c>
      <c r="Y1274">
        <f>IFERROR(_xlfn.XLOOKUP(MID(T1274, FIND("#", SUBSTITUTE(T1274, "-", "#", LEN(T1274) - LEN(SUBSTITUTE(T1274, "-", "")))) + 1, LEN(T1274)),#REF!,#REF!),0)</f>
        <v>0</v>
      </c>
      <c r="Z1274">
        <f>MONTH(续费明细实时[[#This Row],[success_time]])</f>
        <v>5</v>
      </c>
      <c r="AA1274" s="8" t="e">
        <f>VLOOKUP(续费明细实时[[#This Row],[parent_user_id]],#REF!,27,0)</f>
        <v>#REF!</v>
      </c>
    </row>
    <row r="1275" spans="1:27">
      <c r="A1275" s="1">
        <v>45793</v>
      </c>
      <c r="B1275" t="s">
        <v>17124</v>
      </c>
      <c r="C1275" t="s">
        <v>17125</v>
      </c>
      <c r="D1275" t="s">
        <v>896</v>
      </c>
      <c r="E1275" t="s">
        <v>1102</v>
      </c>
      <c r="F1275">
        <v>180</v>
      </c>
      <c r="G1275" t="s">
        <v>349</v>
      </c>
      <c r="H1275" t="s">
        <v>559</v>
      </c>
      <c r="I1275" t="s">
        <v>163</v>
      </c>
      <c r="J1275">
        <v>15357</v>
      </c>
      <c r="K1275" t="s">
        <v>349</v>
      </c>
      <c r="L1275" t="s">
        <v>549</v>
      </c>
      <c r="M1275" t="s">
        <v>559</v>
      </c>
      <c r="N1275" t="s">
        <v>163</v>
      </c>
      <c r="O1275" t="s">
        <v>472</v>
      </c>
      <c r="P1275" t="s">
        <v>1877</v>
      </c>
      <c r="Q1275" t="s">
        <v>17126</v>
      </c>
      <c r="R1275" t="s">
        <v>626</v>
      </c>
      <c r="S1275">
        <v>2163</v>
      </c>
      <c r="T1275" t="s">
        <v>13028</v>
      </c>
      <c r="U1275" s="4">
        <v>45793.586111111108</v>
      </c>
      <c r="V1275" t="str">
        <f>IFERROR(VLOOKUP(B1275,#REF!,1,0),"")</f>
        <v/>
      </c>
      <c r="W1275" t="str" cm="1">
        <f t="array" ref="W1275">IFERROR(_xlfn.IFS(AND(V1275="",X1275&lt;&gt;"王园园组",X1275&lt;&gt;"other"),K1275,AND(V1275="",X1275="王园园组"),G1275),"other")</f>
        <v>other</v>
      </c>
      <c r="X1275" t="str" cm="1">
        <f t="array" ref="X1275">IFERROR(_xlfn.IFS(AND(V1275="",IFERROR(VLOOKUP(N1275,#REF!,1,0),1)&lt;&gt;1),N1275,AND(V1275="",I1275="王园园组"),"王园园组"),"other")</f>
        <v>other</v>
      </c>
      <c r="Y1275">
        <f>IFERROR(_xlfn.XLOOKUP(MID(T1275, FIND("#", SUBSTITUTE(T1275, "-", "#", LEN(T1275) - LEN(SUBSTITUTE(T1275, "-", "")))) + 1, LEN(T1275)),#REF!,#REF!),0)</f>
        <v>0</v>
      </c>
      <c r="Z1275">
        <f>MONTH(续费明细实时[[#This Row],[success_time]])</f>
        <v>5</v>
      </c>
      <c r="AA1275" s="8" t="e">
        <f>VLOOKUP(续费明细实时[[#This Row],[parent_user_id]],#REF!,27,0)</f>
        <v>#REF!</v>
      </c>
    </row>
    <row r="1276" spans="1:27">
      <c r="A1276" s="1">
        <v>45797</v>
      </c>
      <c r="B1276" t="s">
        <v>17121</v>
      </c>
      <c r="C1276" t="s">
        <v>17122</v>
      </c>
      <c r="D1276" t="s">
        <v>939</v>
      </c>
      <c r="E1276" t="s">
        <v>546</v>
      </c>
      <c r="F1276">
        <v>60</v>
      </c>
      <c r="G1276" t="s">
        <v>328</v>
      </c>
      <c r="H1276" t="s">
        <v>559</v>
      </c>
      <c r="I1276" t="s">
        <v>504</v>
      </c>
      <c r="J1276">
        <v>10854</v>
      </c>
      <c r="K1276" t="s">
        <v>328</v>
      </c>
      <c r="L1276" t="s">
        <v>549</v>
      </c>
      <c r="M1276" t="s">
        <v>559</v>
      </c>
      <c r="N1276" t="s">
        <v>504</v>
      </c>
      <c r="O1276" t="s">
        <v>325</v>
      </c>
      <c r="P1276" t="s">
        <v>1877</v>
      </c>
      <c r="Q1276" t="s">
        <v>17123</v>
      </c>
      <c r="R1276" t="s">
        <v>626</v>
      </c>
      <c r="S1276">
        <v>1528.6918470000001</v>
      </c>
      <c r="T1276" t="s">
        <v>1891</v>
      </c>
      <c r="U1276" s="4">
        <v>45797.860625000001</v>
      </c>
      <c r="V1276" t="str">
        <f>IFERROR(VLOOKUP(B1276,#REF!,1,0),"")</f>
        <v/>
      </c>
      <c r="W1276" t="str" cm="1">
        <f t="array" ref="W1276">IFERROR(_xlfn.IFS(AND(V1276="",X1276&lt;&gt;"王园园组",X1276&lt;&gt;"other"),K1276,AND(V1276="",X1276="王园园组"),G1276),"other")</f>
        <v>other</v>
      </c>
      <c r="X1276" t="str" cm="1">
        <f t="array" ref="X1276">IFERROR(_xlfn.IFS(AND(V1276="",IFERROR(VLOOKUP(N1276,#REF!,1,0),1)&lt;&gt;1),N1276,AND(V1276="",I1276="王园园组"),"王园园组"),"other")</f>
        <v>other</v>
      </c>
      <c r="Y1276">
        <f>IFERROR(_xlfn.XLOOKUP(MID(T1276, FIND("#", SUBSTITUTE(T1276, "-", "#", LEN(T1276) - LEN(SUBSTITUTE(T1276, "-", "")))) + 1, LEN(T1276)),#REF!,#REF!),0)</f>
        <v>0</v>
      </c>
      <c r="Z1276">
        <f>MONTH(续费明细实时[[#This Row],[success_time]])</f>
        <v>5</v>
      </c>
      <c r="AA1276" s="8" t="e">
        <f>VLOOKUP(续费明细实时[[#This Row],[parent_user_id]],#REF!,27,0)</f>
        <v>#REF!</v>
      </c>
    </row>
    <row r="1277" spans="1:27">
      <c r="A1277" s="1">
        <v>45795</v>
      </c>
      <c r="B1277" t="s">
        <v>17049</v>
      </c>
      <c r="C1277" t="s">
        <v>17050</v>
      </c>
      <c r="D1277" t="s">
        <v>695</v>
      </c>
      <c r="E1277" t="s">
        <v>1102</v>
      </c>
      <c r="F1277">
        <v>120</v>
      </c>
      <c r="G1277" t="s">
        <v>351</v>
      </c>
      <c r="H1277" t="s">
        <v>559</v>
      </c>
      <c r="I1277" t="s">
        <v>163</v>
      </c>
      <c r="J1277">
        <v>9940</v>
      </c>
      <c r="K1277" t="s">
        <v>351</v>
      </c>
      <c r="L1277" t="s">
        <v>549</v>
      </c>
      <c r="M1277" t="s">
        <v>559</v>
      </c>
      <c r="N1277" t="s">
        <v>163</v>
      </c>
      <c r="O1277" t="s">
        <v>472</v>
      </c>
      <c r="P1277" t="s">
        <v>1877</v>
      </c>
      <c r="Q1277" t="s">
        <v>17051</v>
      </c>
      <c r="R1277" t="s">
        <v>626</v>
      </c>
      <c r="S1277">
        <v>1400</v>
      </c>
      <c r="T1277" t="s">
        <v>1902</v>
      </c>
      <c r="U1277" s="4">
        <v>45795.741608796299</v>
      </c>
      <c r="V1277" t="str">
        <f>IFERROR(VLOOKUP(B1277,#REF!,1,0),"")</f>
        <v/>
      </c>
      <c r="W1277" t="str" cm="1">
        <f t="array" ref="W1277">IFERROR(_xlfn.IFS(AND(V1277="",X1277&lt;&gt;"王园园组",X1277&lt;&gt;"other"),K1277,AND(V1277="",X1277="王园园组"),G1277),"other")</f>
        <v>other</v>
      </c>
      <c r="X1277" t="str" cm="1">
        <f t="array" ref="X1277">IFERROR(_xlfn.IFS(AND(V1277="",IFERROR(VLOOKUP(N1277,#REF!,1,0),1)&lt;&gt;1),N1277,AND(V1277="",I1277="王园园组"),"王园园组"),"other")</f>
        <v>other</v>
      </c>
      <c r="Y1277">
        <f>IFERROR(_xlfn.XLOOKUP(MID(T1277, FIND("#", SUBSTITUTE(T1277, "-", "#", LEN(T1277) - LEN(SUBSTITUTE(T1277, "-", "")))) + 1, LEN(T1277)),#REF!,#REF!),0)</f>
        <v>0</v>
      </c>
      <c r="Z1277">
        <f>MONTH(续费明细实时[[#This Row],[success_time]])</f>
        <v>5</v>
      </c>
      <c r="AA1277" s="8" t="e">
        <f>VLOOKUP(续费明细实时[[#This Row],[parent_user_id]],#REF!,27,0)</f>
        <v>#REF!</v>
      </c>
    </row>
    <row r="1278" spans="1:27">
      <c r="A1278" s="1">
        <v>45799</v>
      </c>
      <c r="B1278" t="s">
        <v>17094</v>
      </c>
      <c r="C1278" t="s">
        <v>17095</v>
      </c>
      <c r="D1278" t="s">
        <v>548</v>
      </c>
      <c r="E1278" t="s">
        <v>546</v>
      </c>
      <c r="F1278">
        <v>120</v>
      </c>
      <c r="G1278" t="s">
        <v>2056</v>
      </c>
      <c r="H1278" t="s">
        <v>559</v>
      </c>
      <c r="I1278" t="s">
        <v>1876</v>
      </c>
      <c r="J1278">
        <v>17750</v>
      </c>
      <c r="K1278" t="s">
        <v>210</v>
      </c>
      <c r="L1278" t="s">
        <v>549</v>
      </c>
      <c r="M1278" t="s">
        <v>550</v>
      </c>
      <c r="N1278" t="s">
        <v>551</v>
      </c>
      <c r="O1278" t="s">
        <v>149</v>
      </c>
      <c r="P1278" t="s">
        <v>1877</v>
      </c>
      <c r="Q1278" t="s">
        <v>17096</v>
      </c>
      <c r="R1278" t="s">
        <v>626</v>
      </c>
      <c r="S1278">
        <v>2500</v>
      </c>
      <c r="T1278" t="s">
        <v>1896</v>
      </c>
      <c r="U1278" s="4">
        <v>45799.427245370367</v>
      </c>
      <c r="V1278" t="str">
        <f>IFERROR(VLOOKUP(B1278,#REF!,1,0),"")</f>
        <v/>
      </c>
      <c r="W1278" t="str" cm="1">
        <f t="array" ref="W1278">IFERROR(_xlfn.IFS(AND(V1278="",X1278&lt;&gt;"王园园组",X1278&lt;&gt;"other"),K1278,AND(V1278="",X1278="王园园组"),G1278),"other")</f>
        <v>other</v>
      </c>
      <c r="X1278" t="str" cm="1">
        <f t="array" ref="X1278">IFERROR(_xlfn.IFS(AND(V1278="",IFERROR(VLOOKUP(N1278,#REF!,1,0),1)&lt;&gt;1),N1278,AND(V1278="",I1278="王园园组"),"王园园组"),"other")</f>
        <v>other</v>
      </c>
      <c r="Y1278">
        <f>IFERROR(_xlfn.XLOOKUP(MID(T1278, FIND("#", SUBSTITUTE(T1278, "-", "#", LEN(T1278) - LEN(SUBSTITUTE(T1278, "-", "")))) + 1, LEN(T1278)),#REF!,#REF!),0)</f>
        <v>0</v>
      </c>
      <c r="Z1278">
        <f>MONTH(续费明细实时[[#This Row],[success_time]])</f>
        <v>5</v>
      </c>
      <c r="AA1278" s="8" t="e">
        <f>VLOOKUP(续费明细实时[[#This Row],[parent_user_id]],#REF!,27,0)</f>
        <v>#REF!</v>
      </c>
    </row>
    <row r="1279" spans="1:27">
      <c r="A1279" s="1">
        <v>45779</v>
      </c>
      <c r="B1279" t="s">
        <v>2493</v>
      </c>
      <c r="C1279" t="s">
        <v>2494</v>
      </c>
      <c r="D1279" t="s">
        <v>548</v>
      </c>
      <c r="E1279" t="s">
        <v>2495</v>
      </c>
      <c r="F1279">
        <v>8</v>
      </c>
      <c r="G1279" t="s">
        <v>1909</v>
      </c>
      <c r="H1279" t="s">
        <v>559</v>
      </c>
      <c r="I1279" t="s">
        <v>1876</v>
      </c>
      <c r="J1279">
        <v>1703</v>
      </c>
      <c r="K1279" t="s">
        <v>321</v>
      </c>
      <c r="L1279" t="s">
        <v>549</v>
      </c>
      <c r="M1279" t="s">
        <v>550</v>
      </c>
      <c r="N1279" t="s">
        <v>616</v>
      </c>
      <c r="O1279" t="s">
        <v>314</v>
      </c>
      <c r="P1279" t="s">
        <v>1877</v>
      </c>
      <c r="Q1279" t="s">
        <v>2496</v>
      </c>
      <c r="R1279" t="s">
        <v>626</v>
      </c>
      <c r="S1279">
        <v>239.84</v>
      </c>
      <c r="T1279" t="s">
        <v>2497</v>
      </c>
      <c r="U1279" s="4">
        <v>45779.042557870373</v>
      </c>
      <c r="V1279" t="str">
        <f>IFERROR(VLOOKUP(B1279,#REF!,1,0),"")</f>
        <v/>
      </c>
      <c r="W1279" t="str" cm="1">
        <f t="array" ref="W1279">IFERROR(_xlfn.IFS(AND(V1279="",X1279&lt;&gt;"王园园组",X1279&lt;&gt;"other"),K1279,AND(V1279="",X1279="王园园组"),G1279),"other")</f>
        <v>other</v>
      </c>
      <c r="X1279" t="str" cm="1">
        <f t="array" ref="X1279">IFERROR(_xlfn.IFS(AND(V1279="",IFERROR(VLOOKUP(N1279,#REF!,1,0),1)&lt;&gt;1),N1279,AND(V1279="",I1279="王园园组"),"王园园组"),"other")</f>
        <v>other</v>
      </c>
      <c r="Y1279">
        <f>IFERROR(_xlfn.XLOOKUP(MID(T1279, FIND("#", SUBSTITUTE(T1279, "-", "#", LEN(T1279) - LEN(SUBSTITUTE(T1279, "-", "")))) + 1, LEN(T1279)),#REF!,#REF!),0)</f>
        <v>0</v>
      </c>
      <c r="Z1279">
        <f>MONTH(续费明细实时[[#This Row],[success_time]])</f>
        <v>5</v>
      </c>
      <c r="AA1279" s="8" t="e">
        <f>VLOOKUP(续费明细实时[[#This Row],[parent_user_id]],#REF!,27,0)</f>
        <v>#REF!</v>
      </c>
    </row>
    <row r="1280" spans="1:27">
      <c r="A1280" s="1">
        <v>45788</v>
      </c>
      <c r="B1280" t="s">
        <v>9110</v>
      </c>
      <c r="C1280" t="s">
        <v>9111</v>
      </c>
      <c r="D1280" t="s">
        <v>902</v>
      </c>
      <c r="E1280" t="s">
        <v>546</v>
      </c>
      <c r="F1280">
        <v>120</v>
      </c>
      <c r="G1280" t="s">
        <v>2079</v>
      </c>
      <c r="H1280" t="s">
        <v>559</v>
      </c>
      <c r="I1280" t="s">
        <v>1876</v>
      </c>
      <c r="J1280">
        <v>19679</v>
      </c>
      <c r="K1280" t="s">
        <v>273</v>
      </c>
      <c r="L1280" t="s">
        <v>549</v>
      </c>
      <c r="M1280" t="s">
        <v>550</v>
      </c>
      <c r="N1280" t="s">
        <v>136</v>
      </c>
      <c r="O1280" t="s">
        <v>139</v>
      </c>
      <c r="P1280" t="s">
        <v>1877</v>
      </c>
      <c r="Q1280" t="s">
        <v>9112</v>
      </c>
      <c r="R1280" t="s">
        <v>626</v>
      </c>
      <c r="S1280">
        <v>2771.7276350000002</v>
      </c>
      <c r="T1280" t="s">
        <v>1896</v>
      </c>
      <c r="U1280" s="4">
        <v>45788.682835648149</v>
      </c>
      <c r="V1280" t="str">
        <f>IFERROR(VLOOKUP(B1280,#REF!,1,0),"")</f>
        <v/>
      </c>
      <c r="W1280" t="str" cm="1">
        <f t="array" ref="W1280">IFERROR(_xlfn.IFS(AND(V1280="",X1280&lt;&gt;"王园园组",X1280&lt;&gt;"other"),K1280,AND(V1280="",X1280="王园园组"),G1280),"other")</f>
        <v>other</v>
      </c>
      <c r="X1280" t="str" cm="1">
        <f t="array" ref="X1280">IFERROR(_xlfn.IFS(AND(V1280="",IFERROR(VLOOKUP(N1280,#REF!,1,0),1)&lt;&gt;1),N1280,AND(V1280="",I1280="王园园组"),"王园园组"),"other")</f>
        <v>other</v>
      </c>
      <c r="Y1280">
        <f>IFERROR(_xlfn.XLOOKUP(MID(T1280, FIND("#", SUBSTITUTE(T1280, "-", "#", LEN(T1280) - LEN(SUBSTITUTE(T1280, "-", "")))) + 1, LEN(T1280)),#REF!,#REF!),0)</f>
        <v>0</v>
      </c>
      <c r="Z1280">
        <f>MONTH(续费明细实时[[#This Row],[success_time]])</f>
        <v>5</v>
      </c>
      <c r="AA1280" s="8" t="e">
        <f>VLOOKUP(续费明细实时[[#This Row],[parent_user_id]],#REF!,27,0)</f>
        <v>#REF!</v>
      </c>
    </row>
    <row r="1281" spans="1:27">
      <c r="A1281" s="1">
        <v>45796</v>
      </c>
      <c r="B1281" t="s">
        <v>17039</v>
      </c>
      <c r="C1281" t="s">
        <v>17040</v>
      </c>
      <c r="D1281" t="s">
        <v>578</v>
      </c>
      <c r="E1281" t="s">
        <v>546</v>
      </c>
      <c r="F1281">
        <v>120</v>
      </c>
      <c r="G1281" t="s">
        <v>2079</v>
      </c>
      <c r="H1281" t="s">
        <v>559</v>
      </c>
      <c r="I1281" t="s">
        <v>1876</v>
      </c>
      <c r="J1281">
        <v>17750</v>
      </c>
      <c r="K1281" t="s">
        <v>234</v>
      </c>
      <c r="L1281" t="s">
        <v>549</v>
      </c>
      <c r="M1281" t="s">
        <v>550</v>
      </c>
      <c r="N1281" t="s">
        <v>551</v>
      </c>
      <c r="O1281" t="s">
        <v>141</v>
      </c>
      <c r="P1281" t="s">
        <v>1877</v>
      </c>
      <c r="Q1281" t="s">
        <v>17041</v>
      </c>
      <c r="R1281" t="s">
        <v>626</v>
      </c>
      <c r="S1281">
        <v>2500</v>
      </c>
      <c r="T1281" t="s">
        <v>1896</v>
      </c>
      <c r="U1281" s="4">
        <v>45796.618611111109</v>
      </c>
      <c r="V1281" t="str">
        <f>IFERROR(VLOOKUP(B1281,#REF!,1,0),"")</f>
        <v/>
      </c>
      <c r="W1281" t="str" cm="1">
        <f t="array" ref="W1281">IFERROR(_xlfn.IFS(AND(V1281="",X1281&lt;&gt;"王园园组",X1281&lt;&gt;"other"),K1281,AND(V1281="",X1281="王园园组"),G1281),"other")</f>
        <v>other</v>
      </c>
      <c r="X1281" t="str" cm="1">
        <f t="array" ref="X1281">IFERROR(_xlfn.IFS(AND(V1281="",IFERROR(VLOOKUP(N1281,#REF!,1,0),1)&lt;&gt;1),N1281,AND(V1281="",I1281="王园园组"),"王园园组"),"other")</f>
        <v>other</v>
      </c>
      <c r="Y1281">
        <f>IFERROR(_xlfn.XLOOKUP(MID(T1281, FIND("#", SUBSTITUTE(T1281, "-", "#", LEN(T1281) - LEN(SUBSTITUTE(T1281, "-", "")))) + 1, LEN(T1281)),#REF!,#REF!),0)</f>
        <v>0</v>
      </c>
      <c r="Z1281">
        <f>MONTH(续费明细实时[[#This Row],[success_time]])</f>
        <v>5</v>
      </c>
      <c r="AA1281" s="8" t="e">
        <f>VLOOKUP(续费明细实时[[#This Row],[parent_user_id]],#REF!,27,0)</f>
        <v>#REF!</v>
      </c>
    </row>
    <row r="1282" spans="1:27">
      <c r="A1282" s="1">
        <v>45804</v>
      </c>
      <c r="B1282" t="s">
        <v>29941</v>
      </c>
      <c r="C1282" t="s">
        <v>29942</v>
      </c>
      <c r="D1282" t="s">
        <v>548</v>
      </c>
      <c r="E1282" t="s">
        <v>546</v>
      </c>
      <c r="F1282">
        <v>120</v>
      </c>
      <c r="G1282" t="s">
        <v>2061</v>
      </c>
      <c r="H1282" t="s">
        <v>559</v>
      </c>
      <c r="I1282" t="s">
        <v>1876</v>
      </c>
      <c r="J1282">
        <v>17750</v>
      </c>
      <c r="K1282" t="s">
        <v>284</v>
      </c>
      <c r="L1282" t="s">
        <v>549</v>
      </c>
      <c r="M1282" t="s">
        <v>550</v>
      </c>
      <c r="N1282" t="s">
        <v>136</v>
      </c>
      <c r="O1282" t="s">
        <v>283</v>
      </c>
      <c r="P1282" t="s">
        <v>1877</v>
      </c>
      <c r="Q1282" t="s">
        <v>29943</v>
      </c>
      <c r="R1282" t="s">
        <v>626</v>
      </c>
      <c r="S1282">
        <v>2500</v>
      </c>
      <c r="T1282" t="s">
        <v>1896</v>
      </c>
      <c r="U1282" s="4">
        <v>45804.401388888888</v>
      </c>
      <c r="V1282" t="str">
        <f>IFERROR(VLOOKUP(B1282,#REF!,1,0),"")</f>
        <v/>
      </c>
      <c r="W1282" t="str" cm="1">
        <f t="array" ref="W1282">IFERROR(_xlfn.IFS(AND(V1282="",X1282&lt;&gt;"王园园组",X1282&lt;&gt;"other"),K1282,AND(V1282="",X1282="王园园组"),G1282),"other")</f>
        <v>other</v>
      </c>
      <c r="X1282" t="str" cm="1">
        <f t="array" ref="X1282">IFERROR(_xlfn.IFS(AND(V1282="",IFERROR(VLOOKUP(N1282,#REF!,1,0),1)&lt;&gt;1),N1282,AND(V1282="",I1282="王园园组"),"王园园组"),"other")</f>
        <v>other</v>
      </c>
      <c r="Y1282">
        <f>IFERROR(_xlfn.XLOOKUP(MID(T1282, FIND("#", SUBSTITUTE(T1282, "-", "#", LEN(T1282) - LEN(SUBSTITUTE(T1282, "-", "")))) + 1, LEN(T1282)),#REF!,#REF!),0)</f>
        <v>0</v>
      </c>
      <c r="Z1282">
        <f>MONTH(续费明细实时[[#This Row],[success_time]])</f>
        <v>5</v>
      </c>
      <c r="AA1282" s="8" t="e">
        <f>VLOOKUP(续费明细实时[[#This Row],[parent_user_id]],#REF!,27,0)</f>
        <v>#REF!</v>
      </c>
    </row>
    <row r="1283" spans="1:27">
      <c r="A1283" s="1">
        <v>45798</v>
      </c>
      <c r="B1283" t="s">
        <v>17163</v>
      </c>
      <c r="C1283" t="s">
        <v>17164</v>
      </c>
      <c r="D1283" t="s">
        <v>677</v>
      </c>
      <c r="E1283" t="s">
        <v>1102</v>
      </c>
      <c r="F1283">
        <v>72</v>
      </c>
      <c r="G1283" t="s">
        <v>351</v>
      </c>
      <c r="H1283" t="s">
        <v>559</v>
      </c>
      <c r="I1283" t="s">
        <v>163</v>
      </c>
      <c r="J1283">
        <v>6209</v>
      </c>
      <c r="K1283" t="s">
        <v>351</v>
      </c>
      <c r="L1283" t="s">
        <v>549</v>
      </c>
      <c r="M1283" t="s">
        <v>559</v>
      </c>
      <c r="N1283" t="s">
        <v>163</v>
      </c>
      <c r="O1283" t="s">
        <v>472</v>
      </c>
      <c r="P1283" t="s">
        <v>1877</v>
      </c>
      <c r="Q1283" t="s">
        <v>17165</v>
      </c>
      <c r="R1283" t="s">
        <v>626</v>
      </c>
      <c r="S1283">
        <v>874.574254</v>
      </c>
      <c r="T1283" t="s">
        <v>1373</v>
      </c>
      <c r="U1283" s="4">
        <v>45798.843356481484</v>
      </c>
      <c r="V1283" t="str">
        <f>IFERROR(VLOOKUP(B1283,#REF!,1,0),"")</f>
        <v/>
      </c>
      <c r="W1283" t="str" cm="1">
        <f t="array" ref="W1283">IFERROR(_xlfn.IFS(AND(V1283="",X1283&lt;&gt;"王园园组",X1283&lt;&gt;"other"),K1283,AND(V1283="",X1283="王园园组"),G1283),"other")</f>
        <v>other</v>
      </c>
      <c r="X1283" t="str" cm="1">
        <f t="array" ref="X1283">IFERROR(_xlfn.IFS(AND(V1283="",IFERROR(VLOOKUP(N1283,#REF!,1,0),1)&lt;&gt;1),N1283,AND(V1283="",I1283="王园园组"),"王园园组"),"other")</f>
        <v>other</v>
      </c>
      <c r="Y1283">
        <f>IFERROR(_xlfn.XLOOKUP(MID(T1283, FIND("#", SUBSTITUTE(T1283, "-", "#", LEN(T1283) - LEN(SUBSTITUTE(T1283, "-", "")))) + 1, LEN(T1283)),#REF!,#REF!),0)</f>
        <v>0</v>
      </c>
      <c r="Z1283">
        <f>MONTH(续费明细实时[[#This Row],[success_time]])</f>
        <v>5</v>
      </c>
      <c r="AA1283" s="8" t="e">
        <f>VLOOKUP(续费明细实时[[#This Row],[parent_user_id]],#REF!,27,0)</f>
        <v>#REF!</v>
      </c>
    </row>
    <row r="1284" spans="1:27">
      <c r="A1284" s="1">
        <v>45782</v>
      </c>
      <c r="B1284" t="s">
        <v>2484</v>
      </c>
      <c r="C1284" t="s">
        <v>2485</v>
      </c>
      <c r="D1284" t="s">
        <v>558</v>
      </c>
      <c r="E1284" t="s">
        <v>546</v>
      </c>
      <c r="F1284">
        <v>96</v>
      </c>
      <c r="G1284" t="s">
        <v>2464</v>
      </c>
      <c r="H1284" t="s">
        <v>559</v>
      </c>
      <c r="I1284" t="s">
        <v>1876</v>
      </c>
      <c r="J1284">
        <v>21286</v>
      </c>
      <c r="K1284" t="s">
        <v>310</v>
      </c>
      <c r="L1284" t="s">
        <v>549</v>
      </c>
      <c r="M1284" t="s">
        <v>550</v>
      </c>
      <c r="N1284" t="s">
        <v>136</v>
      </c>
      <c r="O1284" t="s">
        <v>143</v>
      </c>
      <c r="P1284" t="s">
        <v>1877</v>
      </c>
      <c r="Q1284" t="s">
        <v>2486</v>
      </c>
      <c r="R1284" t="s">
        <v>626</v>
      </c>
      <c r="S1284">
        <v>2998</v>
      </c>
      <c r="T1284" t="s">
        <v>1919</v>
      </c>
      <c r="U1284" s="4">
        <v>45782.925000000003</v>
      </c>
      <c r="V1284" t="str">
        <f>IFERROR(VLOOKUP(B1284,#REF!,1,0),"")</f>
        <v/>
      </c>
      <c r="W1284" t="str" cm="1">
        <f t="array" ref="W1284">IFERROR(_xlfn.IFS(AND(V1284="",X1284&lt;&gt;"王园园组",X1284&lt;&gt;"other"),K1284,AND(V1284="",X1284="王园园组"),G1284),"other")</f>
        <v>other</v>
      </c>
      <c r="X1284" t="str" cm="1">
        <f t="array" ref="X1284">IFERROR(_xlfn.IFS(AND(V1284="",IFERROR(VLOOKUP(N1284,#REF!,1,0),1)&lt;&gt;1),N1284,AND(V1284="",I1284="王园园组"),"王园园组"),"other")</f>
        <v>other</v>
      </c>
      <c r="Y1284">
        <f>IFERROR(_xlfn.XLOOKUP(MID(T1284, FIND("#", SUBSTITUTE(T1284, "-", "#", LEN(T1284) - LEN(SUBSTITUTE(T1284, "-", "")))) + 1, LEN(T1284)),#REF!,#REF!),0)</f>
        <v>0</v>
      </c>
      <c r="Z1284">
        <f>MONTH(续费明细实时[[#This Row],[success_time]])</f>
        <v>5</v>
      </c>
      <c r="AA1284" s="8" t="e">
        <f>VLOOKUP(续费明细实时[[#This Row],[parent_user_id]],#REF!,27,0)</f>
        <v>#REF!</v>
      </c>
    </row>
    <row r="1285" spans="1:27">
      <c r="A1285" s="1">
        <v>45794</v>
      </c>
      <c r="B1285" t="s">
        <v>17169</v>
      </c>
      <c r="C1285" t="s">
        <v>17170</v>
      </c>
      <c r="D1285" t="s">
        <v>2299</v>
      </c>
      <c r="E1285" t="s">
        <v>2134</v>
      </c>
      <c r="F1285">
        <v>36</v>
      </c>
      <c r="G1285" t="s">
        <v>1917</v>
      </c>
      <c r="H1285" t="s">
        <v>559</v>
      </c>
      <c r="I1285" t="s">
        <v>1876</v>
      </c>
      <c r="J1285">
        <v>4756</v>
      </c>
      <c r="K1285" t="s">
        <v>274</v>
      </c>
      <c r="L1285" t="s">
        <v>549</v>
      </c>
      <c r="M1285" t="s">
        <v>550</v>
      </c>
      <c r="N1285" t="s">
        <v>136</v>
      </c>
      <c r="O1285" t="s">
        <v>139</v>
      </c>
      <c r="P1285" t="s">
        <v>1877</v>
      </c>
      <c r="Q1285" t="s">
        <v>17171</v>
      </c>
      <c r="R1285" t="s">
        <v>626</v>
      </c>
      <c r="S1285">
        <v>669.83417799999995</v>
      </c>
      <c r="T1285" t="s">
        <v>3029</v>
      </c>
      <c r="U1285" s="4">
        <v>45794.74496527778</v>
      </c>
      <c r="V1285" t="str">
        <f>IFERROR(VLOOKUP(B1285,#REF!,1,0),"")</f>
        <v/>
      </c>
      <c r="W1285" t="str" cm="1">
        <f t="array" ref="W1285">IFERROR(_xlfn.IFS(AND(V1285="",X1285&lt;&gt;"王园园组",X1285&lt;&gt;"other"),K1285,AND(V1285="",X1285="王园园组"),G1285),"other")</f>
        <v>other</v>
      </c>
      <c r="X1285" t="str" cm="1">
        <f t="array" ref="X1285">IFERROR(_xlfn.IFS(AND(V1285="",IFERROR(VLOOKUP(N1285,#REF!,1,0),1)&lt;&gt;1),N1285,AND(V1285="",I1285="王园园组"),"王园园组"),"other")</f>
        <v>other</v>
      </c>
      <c r="Y1285">
        <f>IFERROR(_xlfn.XLOOKUP(MID(T1285, FIND("#", SUBSTITUTE(T1285, "-", "#", LEN(T1285) - LEN(SUBSTITUTE(T1285, "-", "")))) + 1, LEN(T1285)),#REF!,#REF!),0)</f>
        <v>0</v>
      </c>
      <c r="Z1285">
        <f>MONTH(续费明细实时[[#This Row],[success_time]])</f>
        <v>5</v>
      </c>
      <c r="AA1285" s="8" t="e">
        <f>VLOOKUP(续费明细实时[[#This Row],[parent_user_id]],#REF!,27,0)</f>
        <v>#REF!</v>
      </c>
    </row>
    <row r="1286" spans="1:27">
      <c r="A1286" s="1">
        <v>45789</v>
      </c>
      <c r="B1286" t="s">
        <v>9288</v>
      </c>
      <c r="C1286" t="s">
        <v>9289</v>
      </c>
      <c r="D1286" t="s">
        <v>548</v>
      </c>
      <c r="E1286" t="s">
        <v>546</v>
      </c>
      <c r="F1286">
        <v>120</v>
      </c>
      <c r="G1286" t="s">
        <v>1894</v>
      </c>
      <c r="H1286" t="s">
        <v>559</v>
      </c>
      <c r="I1286" t="s">
        <v>1876</v>
      </c>
      <c r="J1286">
        <v>17750</v>
      </c>
      <c r="K1286" t="s">
        <v>259</v>
      </c>
      <c r="L1286" t="s">
        <v>549</v>
      </c>
      <c r="M1286" t="s">
        <v>550</v>
      </c>
      <c r="N1286" t="s">
        <v>136</v>
      </c>
      <c r="O1286" t="s">
        <v>147</v>
      </c>
      <c r="P1286" t="s">
        <v>1877</v>
      </c>
      <c r="Q1286" t="s">
        <v>9290</v>
      </c>
      <c r="R1286" t="s">
        <v>626</v>
      </c>
      <c r="S1286">
        <v>2500</v>
      </c>
      <c r="T1286" t="s">
        <v>1896</v>
      </c>
      <c r="U1286" s="4">
        <v>45789.340844907405</v>
      </c>
      <c r="V1286" t="str">
        <f>IFERROR(VLOOKUP(B1286,#REF!,1,0),"")</f>
        <v/>
      </c>
      <c r="W1286" t="str" cm="1">
        <f t="array" ref="W1286">IFERROR(_xlfn.IFS(AND(V1286="",X1286&lt;&gt;"王园园组",X1286&lt;&gt;"other"),K1286,AND(V1286="",X1286="王园园组"),G1286),"other")</f>
        <v>other</v>
      </c>
      <c r="X1286" t="str" cm="1">
        <f t="array" ref="X1286">IFERROR(_xlfn.IFS(AND(V1286="",IFERROR(VLOOKUP(N1286,#REF!,1,0),1)&lt;&gt;1),N1286,AND(V1286="",I1286="王园园组"),"王园园组"),"other")</f>
        <v>other</v>
      </c>
      <c r="Y1286">
        <f>IFERROR(_xlfn.XLOOKUP(MID(T1286, FIND("#", SUBSTITUTE(T1286, "-", "#", LEN(T1286) - LEN(SUBSTITUTE(T1286, "-", "")))) + 1, LEN(T1286)),#REF!,#REF!),0)</f>
        <v>0</v>
      </c>
      <c r="Z1286">
        <f>MONTH(续费明细实时[[#This Row],[success_time]])</f>
        <v>5</v>
      </c>
      <c r="AA1286" s="8" t="e">
        <f>VLOOKUP(续费明细实时[[#This Row],[parent_user_id]],#REF!,27,0)</f>
        <v>#REF!</v>
      </c>
    </row>
    <row r="1287" spans="1:27">
      <c r="A1287" s="1">
        <v>45790</v>
      </c>
      <c r="B1287" t="s">
        <v>11848</v>
      </c>
      <c r="C1287" t="s">
        <v>11849</v>
      </c>
      <c r="D1287" t="s">
        <v>548</v>
      </c>
      <c r="E1287" t="s">
        <v>546</v>
      </c>
      <c r="F1287">
        <v>120</v>
      </c>
      <c r="G1287" t="s">
        <v>1939</v>
      </c>
      <c r="H1287" t="s">
        <v>559</v>
      </c>
      <c r="I1287" t="s">
        <v>1876</v>
      </c>
      <c r="J1287">
        <v>18283</v>
      </c>
      <c r="K1287" t="s">
        <v>255</v>
      </c>
      <c r="L1287" t="s">
        <v>549</v>
      </c>
      <c r="M1287" t="s">
        <v>550</v>
      </c>
      <c r="N1287" t="s">
        <v>136</v>
      </c>
      <c r="O1287" t="s">
        <v>147</v>
      </c>
      <c r="P1287" t="s">
        <v>1877</v>
      </c>
      <c r="Q1287" t="s">
        <v>11850</v>
      </c>
      <c r="R1287" t="s">
        <v>626</v>
      </c>
      <c r="S1287">
        <v>2575</v>
      </c>
      <c r="T1287" t="s">
        <v>1896</v>
      </c>
      <c r="U1287" s="4">
        <v>45790.419328703705</v>
      </c>
      <c r="V1287" t="str">
        <f>IFERROR(VLOOKUP(B1287,#REF!,1,0),"")</f>
        <v/>
      </c>
      <c r="W1287" t="str" cm="1">
        <f t="array" ref="W1287">IFERROR(_xlfn.IFS(AND(V1287="",X1287&lt;&gt;"王园园组",X1287&lt;&gt;"other"),K1287,AND(V1287="",X1287="王园园组"),G1287),"other")</f>
        <v>other</v>
      </c>
      <c r="X1287" t="str" cm="1">
        <f t="array" ref="X1287">IFERROR(_xlfn.IFS(AND(V1287="",IFERROR(VLOOKUP(N1287,#REF!,1,0),1)&lt;&gt;1),N1287,AND(V1287="",I1287="王园园组"),"王园园组"),"other")</f>
        <v>other</v>
      </c>
      <c r="Y1287">
        <f>IFERROR(_xlfn.XLOOKUP(MID(T1287, FIND("#", SUBSTITUTE(T1287, "-", "#", LEN(T1287) - LEN(SUBSTITUTE(T1287, "-", "")))) + 1, LEN(T1287)),#REF!,#REF!),0)</f>
        <v>0</v>
      </c>
      <c r="Z1287">
        <f>MONTH(续费明细实时[[#This Row],[success_time]])</f>
        <v>5</v>
      </c>
      <c r="AA1287" s="8" t="e">
        <f>VLOOKUP(续费明细实时[[#This Row],[parent_user_id]],#REF!,27,0)</f>
        <v>#REF!</v>
      </c>
    </row>
    <row r="1288" spans="1:27" hidden="1">
      <c r="A1288" s="1">
        <v>45796</v>
      </c>
      <c r="B1288" t="s">
        <v>17042</v>
      </c>
      <c r="C1288" t="s">
        <v>17043</v>
      </c>
      <c r="D1288" t="s">
        <v>648</v>
      </c>
      <c r="E1288" t="s">
        <v>1476</v>
      </c>
      <c r="F1288">
        <v>50</v>
      </c>
      <c r="G1288" t="s">
        <v>2885</v>
      </c>
      <c r="H1288" t="s">
        <v>806</v>
      </c>
      <c r="I1288" t="s">
        <v>626</v>
      </c>
      <c r="J1288">
        <v>3143</v>
      </c>
      <c r="K1288" t="s">
        <v>626</v>
      </c>
      <c r="L1288" t="s">
        <v>649</v>
      </c>
      <c r="M1288" t="s">
        <v>649</v>
      </c>
      <c r="N1288" t="s">
        <v>649</v>
      </c>
      <c r="O1288" t="s">
        <v>649</v>
      </c>
      <c r="P1288" t="s">
        <v>1877</v>
      </c>
      <c r="Q1288" t="s">
        <v>17044</v>
      </c>
      <c r="R1288" t="s">
        <v>626</v>
      </c>
      <c r="S1288">
        <v>442.66677099999998</v>
      </c>
      <c r="T1288" t="s">
        <v>1477</v>
      </c>
      <c r="U1288" s="4">
        <v>45796.107199074075</v>
      </c>
      <c r="V1288" t="str">
        <f>IFERROR(VLOOKUP(B1288,#REF!,1,0),"")</f>
        <v/>
      </c>
      <c r="W1288" t="str" cm="1">
        <f t="array" ref="W1288">IFERROR(_xlfn.IFS(AND(V1288="",X1288&lt;&gt;"王园园组",X1288&lt;&gt;"other"),K1288,AND(V1288="",X1288="王园园组"),G1288),"other")</f>
        <v>other</v>
      </c>
      <c r="X1288" t="str" cm="1">
        <f t="array" ref="X1288">IFERROR(_xlfn.IFS(AND(V1288="",IFERROR(VLOOKUP(N1288,#REF!,1,0),1)&lt;&gt;1),N1288,AND(V1288="",I1288="王园园组"),"王园园组"),"other")</f>
        <v>other</v>
      </c>
      <c r="Y1288">
        <f>IFERROR(_xlfn.XLOOKUP(MID(T1288, FIND("#", SUBSTITUTE(T1288, "-", "#", LEN(T1288) - LEN(SUBSTITUTE(T1288, "-", "")))) + 1, LEN(T1288)),#REF!,#REF!),0)</f>
        <v>0</v>
      </c>
      <c r="Z1288">
        <f>MONTH(续费明细实时[[#This Row],[success_time]])</f>
        <v>5</v>
      </c>
      <c r="AA1288" s="8" t="e">
        <f>VLOOKUP(续费明细实时[[#This Row],[parent_user_id]],#REF!,27,0)</f>
        <v>#REF!</v>
      </c>
    </row>
    <row r="1289" spans="1:27">
      <c r="A1289" s="1">
        <v>45780</v>
      </c>
      <c r="B1289" t="s">
        <v>2498</v>
      </c>
      <c r="C1289" t="s">
        <v>2499</v>
      </c>
      <c r="D1289" t="s">
        <v>558</v>
      </c>
      <c r="E1289" t="s">
        <v>546</v>
      </c>
      <c r="F1289">
        <v>48</v>
      </c>
      <c r="G1289" t="s">
        <v>328</v>
      </c>
      <c r="H1289" t="s">
        <v>559</v>
      </c>
      <c r="I1289" t="s">
        <v>504</v>
      </c>
      <c r="J1289">
        <v>12619</v>
      </c>
      <c r="K1289" t="s">
        <v>328</v>
      </c>
      <c r="L1289" t="s">
        <v>549</v>
      </c>
      <c r="M1289" t="s">
        <v>559</v>
      </c>
      <c r="N1289" t="s">
        <v>504</v>
      </c>
      <c r="O1289" t="s">
        <v>325</v>
      </c>
      <c r="P1289" t="s">
        <v>1877</v>
      </c>
      <c r="Q1289" t="s">
        <v>2500</v>
      </c>
      <c r="R1289" t="s">
        <v>626</v>
      </c>
      <c r="S1289">
        <v>1777.3590549999999</v>
      </c>
      <c r="T1289" t="s">
        <v>1879</v>
      </c>
      <c r="U1289" s="4">
        <v>45780.489814814813</v>
      </c>
      <c r="V1289" t="str">
        <f>IFERROR(VLOOKUP(B1289,#REF!,1,0),"")</f>
        <v/>
      </c>
      <c r="W1289" t="str" cm="1">
        <f t="array" ref="W1289">IFERROR(_xlfn.IFS(AND(V1289="",X1289&lt;&gt;"王园园组",X1289&lt;&gt;"other"),K1289,AND(V1289="",X1289="王园园组"),G1289),"other")</f>
        <v>other</v>
      </c>
      <c r="X1289" t="str" cm="1">
        <f t="array" ref="X1289">IFERROR(_xlfn.IFS(AND(V1289="",IFERROR(VLOOKUP(N1289,#REF!,1,0),1)&lt;&gt;1),N1289,AND(V1289="",I1289="王园园组"),"王园园组"),"other")</f>
        <v>other</v>
      </c>
      <c r="Y1289">
        <f>IFERROR(_xlfn.XLOOKUP(MID(T1289, FIND("#", SUBSTITUTE(T1289, "-", "#", LEN(T1289) - LEN(SUBSTITUTE(T1289, "-", "")))) + 1, LEN(T1289)),#REF!,#REF!),0)</f>
        <v>0</v>
      </c>
      <c r="Z1289">
        <f>MONTH(续费明细实时[[#This Row],[success_time]])</f>
        <v>5</v>
      </c>
      <c r="AA1289" s="8" t="e">
        <f>VLOOKUP(续费明细实时[[#This Row],[parent_user_id]],#REF!,27,0)</f>
        <v>#REF!</v>
      </c>
    </row>
    <row r="1290" spans="1:27" hidden="1">
      <c r="A1290" s="1">
        <v>45798</v>
      </c>
      <c r="B1290" t="s">
        <v>13555</v>
      </c>
      <c r="C1290" t="s">
        <v>13556</v>
      </c>
      <c r="D1290" t="s">
        <v>648</v>
      </c>
      <c r="E1290" t="s">
        <v>546</v>
      </c>
      <c r="F1290">
        <v>18</v>
      </c>
      <c r="G1290" t="s">
        <v>2087</v>
      </c>
      <c r="H1290" t="s">
        <v>806</v>
      </c>
      <c r="I1290" t="s">
        <v>626</v>
      </c>
      <c r="J1290">
        <v>4636</v>
      </c>
      <c r="K1290" t="s">
        <v>13557</v>
      </c>
      <c r="L1290" t="s">
        <v>2520</v>
      </c>
      <c r="M1290" t="s">
        <v>2520</v>
      </c>
      <c r="N1290" t="s">
        <v>409</v>
      </c>
      <c r="O1290" t="s">
        <v>649</v>
      </c>
      <c r="P1290" t="s">
        <v>1877</v>
      </c>
      <c r="Q1290" t="s">
        <v>13558</v>
      </c>
      <c r="R1290" t="s">
        <v>626</v>
      </c>
      <c r="S1290">
        <v>652.89647500000001</v>
      </c>
      <c r="T1290" t="s">
        <v>565</v>
      </c>
      <c r="U1290" s="4">
        <v>45798.821550925924</v>
      </c>
      <c r="V1290" t="str">
        <f>IFERROR(VLOOKUP(B1290,#REF!,1,0),"")</f>
        <v/>
      </c>
      <c r="W1290" t="str" cm="1">
        <f t="array" ref="W1290">IFERROR(_xlfn.IFS(AND(V1290="",X1290&lt;&gt;"王园园组",X1290&lt;&gt;"other"),K1290,AND(V1290="",X1290="王园园组"),G1290),"other")</f>
        <v>other</v>
      </c>
      <c r="X1290" t="str" cm="1">
        <f t="array" ref="X1290">IFERROR(_xlfn.IFS(AND(V1290="",IFERROR(VLOOKUP(N1290,#REF!,1,0),1)&lt;&gt;1),N1290,AND(V1290="",I1290="王园园组"),"王园园组"),"other")</f>
        <v>other</v>
      </c>
      <c r="Y1290">
        <f>IFERROR(_xlfn.XLOOKUP(MID(T1290, FIND("#", SUBSTITUTE(T1290, "-", "#", LEN(T1290) - LEN(SUBSTITUTE(T1290, "-", "")))) + 1, LEN(T1290)),#REF!,#REF!),0)</f>
        <v>0</v>
      </c>
      <c r="Z1290">
        <f>MONTH(续费明细实时[[#This Row],[success_time]])</f>
        <v>5</v>
      </c>
      <c r="AA1290" s="8" t="e">
        <f>VLOOKUP(续费明细实时[[#This Row],[parent_user_id]],#REF!,27,0)</f>
        <v>#REF!</v>
      </c>
    </row>
    <row r="1291" spans="1:27">
      <c r="A1291" s="1">
        <v>45787</v>
      </c>
      <c r="B1291" t="s">
        <v>9003</v>
      </c>
      <c r="C1291" t="s">
        <v>9004</v>
      </c>
      <c r="D1291" t="s">
        <v>695</v>
      </c>
      <c r="E1291" t="s">
        <v>546</v>
      </c>
      <c r="F1291">
        <v>240</v>
      </c>
      <c r="G1291" t="s">
        <v>1875</v>
      </c>
      <c r="H1291" t="s">
        <v>559</v>
      </c>
      <c r="I1291" t="s">
        <v>1876</v>
      </c>
      <c r="J1291">
        <v>32909</v>
      </c>
      <c r="K1291" t="s">
        <v>234</v>
      </c>
      <c r="L1291" t="s">
        <v>549</v>
      </c>
      <c r="M1291" t="s">
        <v>550</v>
      </c>
      <c r="N1291" t="s">
        <v>551</v>
      </c>
      <c r="O1291" t="s">
        <v>141</v>
      </c>
      <c r="P1291" t="s">
        <v>1877</v>
      </c>
      <c r="Q1291" t="s">
        <v>9005</v>
      </c>
      <c r="R1291" t="s">
        <v>626</v>
      </c>
      <c r="S1291">
        <v>4635</v>
      </c>
      <c r="T1291" t="s">
        <v>1931</v>
      </c>
      <c r="U1291" s="4">
        <v>45787.621423611112</v>
      </c>
      <c r="V1291" t="str">
        <f>IFERROR(VLOOKUP(B1291,#REF!,1,0),"")</f>
        <v/>
      </c>
      <c r="W1291" t="str" cm="1">
        <f t="array" ref="W1291">IFERROR(_xlfn.IFS(AND(V1291="",X1291&lt;&gt;"王园园组",X1291&lt;&gt;"other"),K1291,AND(V1291="",X1291="王园园组"),G1291),"other")</f>
        <v>other</v>
      </c>
      <c r="X1291" t="str" cm="1">
        <f t="array" ref="X1291">IFERROR(_xlfn.IFS(AND(V1291="",IFERROR(VLOOKUP(N1291,#REF!,1,0),1)&lt;&gt;1),N1291,AND(V1291="",I1291="王园园组"),"王园园组"),"other")</f>
        <v>other</v>
      </c>
      <c r="Y1291">
        <f>IFERROR(_xlfn.XLOOKUP(MID(T1291, FIND("#", SUBSTITUTE(T1291, "-", "#", LEN(T1291) - LEN(SUBSTITUTE(T1291, "-", "")))) + 1, LEN(T1291)),#REF!,#REF!),0)</f>
        <v>0</v>
      </c>
      <c r="Z1291">
        <f>MONTH(续费明细实时[[#This Row],[success_time]])</f>
        <v>5</v>
      </c>
      <c r="AA1291" s="8" t="e">
        <f>VLOOKUP(续费明细实时[[#This Row],[parent_user_id]],#REF!,27,0)</f>
        <v>#REF!</v>
      </c>
    </row>
    <row r="1292" spans="1:27">
      <c r="A1292" s="1">
        <v>45797</v>
      </c>
      <c r="B1292" t="s">
        <v>13992</v>
      </c>
      <c r="C1292" t="s">
        <v>13993</v>
      </c>
      <c r="D1292" t="s">
        <v>896</v>
      </c>
      <c r="E1292" t="s">
        <v>1102</v>
      </c>
      <c r="F1292">
        <v>72</v>
      </c>
      <c r="G1292" t="s">
        <v>364</v>
      </c>
      <c r="H1292" t="s">
        <v>559</v>
      </c>
      <c r="I1292" t="s">
        <v>163</v>
      </c>
      <c r="J1292">
        <v>6143</v>
      </c>
      <c r="K1292" t="s">
        <v>364</v>
      </c>
      <c r="L1292" t="s">
        <v>549</v>
      </c>
      <c r="M1292" t="s">
        <v>559</v>
      </c>
      <c r="N1292" t="s">
        <v>163</v>
      </c>
      <c r="O1292" t="s">
        <v>473</v>
      </c>
      <c r="P1292" t="s">
        <v>1877</v>
      </c>
      <c r="Q1292" t="s">
        <v>13994</v>
      </c>
      <c r="R1292" t="s">
        <v>626</v>
      </c>
      <c r="S1292">
        <v>865.2</v>
      </c>
      <c r="T1292" t="s">
        <v>1373</v>
      </c>
      <c r="U1292" s="4">
        <v>45797.167754629627</v>
      </c>
      <c r="V1292" t="str">
        <f>IFERROR(VLOOKUP(B1292,#REF!,1,0),"")</f>
        <v/>
      </c>
      <c r="W1292" t="str" cm="1">
        <f t="array" ref="W1292">IFERROR(_xlfn.IFS(AND(V1292="",X1292&lt;&gt;"王园园组",X1292&lt;&gt;"other"),K1292,AND(V1292="",X1292="王园园组"),G1292),"other")</f>
        <v>other</v>
      </c>
      <c r="X1292" t="str" cm="1">
        <f t="array" ref="X1292">IFERROR(_xlfn.IFS(AND(V1292="",IFERROR(VLOOKUP(N1292,#REF!,1,0),1)&lt;&gt;1),N1292,AND(V1292="",I1292="王园园组"),"王园园组"),"other")</f>
        <v>other</v>
      </c>
      <c r="Y1292">
        <f>IFERROR(_xlfn.XLOOKUP(MID(T1292, FIND("#", SUBSTITUTE(T1292, "-", "#", LEN(T1292) - LEN(SUBSTITUTE(T1292, "-", "")))) + 1, LEN(T1292)),#REF!,#REF!),0)</f>
        <v>0</v>
      </c>
      <c r="Z1292">
        <f>MONTH(续费明细实时[[#This Row],[success_time]])</f>
        <v>5</v>
      </c>
      <c r="AA1292" s="8" t="e">
        <f>VLOOKUP(续费明细实时[[#This Row],[parent_user_id]],#REF!,27,0)</f>
        <v>#REF!</v>
      </c>
    </row>
    <row r="1293" spans="1:27">
      <c r="A1293" s="1">
        <v>45793</v>
      </c>
      <c r="B1293" t="s">
        <v>14001</v>
      </c>
      <c r="C1293" t="s">
        <v>14002</v>
      </c>
      <c r="D1293" t="s">
        <v>548</v>
      </c>
      <c r="E1293" t="s">
        <v>546</v>
      </c>
      <c r="F1293">
        <v>120</v>
      </c>
      <c r="G1293" t="s">
        <v>1909</v>
      </c>
      <c r="H1293" t="s">
        <v>559</v>
      </c>
      <c r="I1293" t="s">
        <v>1876</v>
      </c>
      <c r="J1293">
        <v>18283</v>
      </c>
      <c r="K1293" t="s">
        <v>322</v>
      </c>
      <c r="L1293" t="s">
        <v>549</v>
      </c>
      <c r="M1293" t="s">
        <v>550</v>
      </c>
      <c r="N1293" t="s">
        <v>616</v>
      </c>
      <c r="O1293" t="s">
        <v>314</v>
      </c>
      <c r="P1293" t="s">
        <v>1877</v>
      </c>
      <c r="Q1293" t="s">
        <v>14003</v>
      </c>
      <c r="R1293" t="s">
        <v>626</v>
      </c>
      <c r="S1293">
        <v>2575</v>
      </c>
      <c r="T1293" t="s">
        <v>1896</v>
      </c>
      <c r="U1293" s="4">
        <v>45793.791215277779</v>
      </c>
      <c r="V1293" t="str">
        <f>IFERROR(VLOOKUP(B1293,#REF!,1,0),"")</f>
        <v/>
      </c>
      <c r="W1293" t="str" cm="1">
        <f t="array" ref="W1293">IFERROR(_xlfn.IFS(AND(V1293="",X1293&lt;&gt;"王园园组",X1293&lt;&gt;"other"),K1293,AND(V1293="",X1293="王园园组"),G1293),"other")</f>
        <v>other</v>
      </c>
      <c r="X1293" t="str" cm="1">
        <f t="array" ref="X1293">IFERROR(_xlfn.IFS(AND(V1293="",IFERROR(VLOOKUP(N1293,#REF!,1,0),1)&lt;&gt;1),N1293,AND(V1293="",I1293="王园园组"),"王园园组"),"other")</f>
        <v>other</v>
      </c>
      <c r="Y1293">
        <f>IFERROR(_xlfn.XLOOKUP(MID(T1293, FIND("#", SUBSTITUTE(T1293, "-", "#", LEN(T1293) - LEN(SUBSTITUTE(T1293, "-", "")))) + 1, LEN(T1293)),#REF!,#REF!),0)</f>
        <v>0</v>
      </c>
      <c r="Z1293">
        <f>MONTH(续费明细实时[[#This Row],[success_time]])</f>
        <v>5</v>
      </c>
      <c r="AA1293" s="8" t="e">
        <f>VLOOKUP(续费明细实时[[#This Row],[parent_user_id]],#REF!,27,0)</f>
        <v>#REF!</v>
      </c>
    </row>
    <row r="1294" spans="1:27">
      <c r="A1294" s="1">
        <v>45786</v>
      </c>
      <c r="B1294" t="s">
        <v>2507</v>
      </c>
      <c r="C1294" t="s">
        <v>2508</v>
      </c>
      <c r="D1294" t="s">
        <v>548</v>
      </c>
      <c r="E1294" t="s">
        <v>546</v>
      </c>
      <c r="F1294">
        <v>60</v>
      </c>
      <c r="G1294" t="s">
        <v>1929</v>
      </c>
      <c r="H1294" t="s">
        <v>559</v>
      </c>
      <c r="I1294" t="s">
        <v>1876</v>
      </c>
      <c r="J1294">
        <v>10650</v>
      </c>
      <c r="K1294" t="s">
        <v>219</v>
      </c>
      <c r="L1294" t="s">
        <v>549</v>
      </c>
      <c r="M1294" t="s">
        <v>550</v>
      </c>
      <c r="N1294" t="s">
        <v>551</v>
      </c>
      <c r="O1294" t="s">
        <v>145</v>
      </c>
      <c r="P1294" t="s">
        <v>1877</v>
      </c>
      <c r="Q1294" t="s">
        <v>2509</v>
      </c>
      <c r="R1294" t="s">
        <v>626</v>
      </c>
      <c r="S1294">
        <v>1500</v>
      </c>
      <c r="T1294" t="s">
        <v>1891</v>
      </c>
      <c r="U1294" s="4">
        <v>45786.471203703702</v>
      </c>
      <c r="V1294" t="str">
        <f>IFERROR(VLOOKUP(B1294,#REF!,1,0),"")</f>
        <v/>
      </c>
      <c r="W1294" t="str" cm="1">
        <f t="array" ref="W1294">IFERROR(_xlfn.IFS(AND(V1294="",X1294&lt;&gt;"王园园组",X1294&lt;&gt;"other"),K1294,AND(V1294="",X1294="王园园组"),G1294),"other")</f>
        <v>other</v>
      </c>
      <c r="X1294" t="str" cm="1">
        <f t="array" ref="X1294">IFERROR(_xlfn.IFS(AND(V1294="",IFERROR(VLOOKUP(N1294,#REF!,1,0),1)&lt;&gt;1),N1294,AND(V1294="",I1294="王园园组"),"王园园组"),"other")</f>
        <v>other</v>
      </c>
      <c r="Y1294">
        <f>IFERROR(_xlfn.XLOOKUP(MID(T1294, FIND("#", SUBSTITUTE(T1294, "-", "#", LEN(T1294) - LEN(SUBSTITUTE(T1294, "-", "")))) + 1, LEN(T1294)),#REF!,#REF!),0)</f>
        <v>0</v>
      </c>
      <c r="Z1294">
        <f>MONTH(续费明细实时[[#This Row],[success_time]])</f>
        <v>5</v>
      </c>
      <c r="AA1294" s="8" t="e">
        <f>VLOOKUP(续费明细实时[[#This Row],[parent_user_id]],#REF!,27,0)</f>
        <v>#REF!</v>
      </c>
    </row>
    <row r="1295" spans="1:27">
      <c r="A1295" s="1">
        <v>45803</v>
      </c>
      <c r="B1295" t="s">
        <v>28739</v>
      </c>
      <c r="C1295" t="s">
        <v>28740</v>
      </c>
      <c r="D1295" t="s">
        <v>548</v>
      </c>
      <c r="E1295" t="s">
        <v>546</v>
      </c>
      <c r="F1295">
        <v>120</v>
      </c>
      <c r="G1295" t="s">
        <v>1978</v>
      </c>
      <c r="H1295" t="s">
        <v>559</v>
      </c>
      <c r="I1295" t="s">
        <v>1876</v>
      </c>
      <c r="J1295">
        <v>17750</v>
      </c>
      <c r="K1295" t="s">
        <v>254</v>
      </c>
      <c r="L1295" t="s">
        <v>549</v>
      </c>
      <c r="M1295" t="s">
        <v>550</v>
      </c>
      <c r="N1295" t="s">
        <v>136</v>
      </c>
      <c r="O1295" t="s">
        <v>147</v>
      </c>
      <c r="P1295" t="s">
        <v>1877</v>
      </c>
      <c r="Q1295" t="s">
        <v>28741</v>
      </c>
      <c r="R1295" t="s">
        <v>626</v>
      </c>
      <c r="S1295">
        <v>2500</v>
      </c>
      <c r="T1295" t="s">
        <v>1896</v>
      </c>
      <c r="U1295" s="4">
        <v>45803.439363425925</v>
      </c>
      <c r="V1295" t="str">
        <f>IFERROR(VLOOKUP(B1295,#REF!,1,0),"")</f>
        <v/>
      </c>
      <c r="W1295" t="str" cm="1">
        <f t="array" ref="W1295">IFERROR(_xlfn.IFS(AND(V1295="",X1295&lt;&gt;"王园园组",X1295&lt;&gt;"other"),K1295,AND(V1295="",X1295="王园园组"),G1295),"other")</f>
        <v>other</v>
      </c>
      <c r="X1295" t="str" cm="1">
        <f t="array" ref="X1295">IFERROR(_xlfn.IFS(AND(V1295="",IFERROR(VLOOKUP(N1295,#REF!,1,0),1)&lt;&gt;1),N1295,AND(V1295="",I1295="王园园组"),"王园园组"),"other")</f>
        <v>other</v>
      </c>
      <c r="Y1295">
        <f>IFERROR(_xlfn.XLOOKUP(MID(T1295, FIND("#", SUBSTITUTE(T1295, "-", "#", LEN(T1295) - LEN(SUBSTITUTE(T1295, "-", "")))) + 1, LEN(T1295)),#REF!,#REF!),0)</f>
        <v>0</v>
      </c>
      <c r="Z1295">
        <f>MONTH(续费明细实时[[#This Row],[success_time]])</f>
        <v>5</v>
      </c>
      <c r="AA1295" s="8" t="e">
        <f>VLOOKUP(续费明细实时[[#This Row],[parent_user_id]],#REF!,27,0)</f>
        <v>#REF!</v>
      </c>
    </row>
    <row r="1296" spans="1:27">
      <c r="A1296" s="1">
        <v>45794</v>
      </c>
      <c r="B1296" t="s">
        <v>14007</v>
      </c>
      <c r="C1296" t="s">
        <v>14008</v>
      </c>
      <c r="D1296" t="s">
        <v>886</v>
      </c>
      <c r="E1296" t="s">
        <v>546</v>
      </c>
      <c r="F1296">
        <v>240</v>
      </c>
      <c r="G1296" t="s">
        <v>2024</v>
      </c>
      <c r="H1296" t="s">
        <v>559</v>
      </c>
      <c r="I1296" t="s">
        <v>1876</v>
      </c>
      <c r="J1296">
        <v>31950</v>
      </c>
      <c r="K1296" t="s">
        <v>297</v>
      </c>
      <c r="L1296" t="s">
        <v>549</v>
      </c>
      <c r="M1296" t="s">
        <v>550</v>
      </c>
      <c r="N1296" t="s">
        <v>136</v>
      </c>
      <c r="O1296" t="s">
        <v>143</v>
      </c>
      <c r="P1296" t="s">
        <v>1877</v>
      </c>
      <c r="Q1296" t="s">
        <v>14009</v>
      </c>
      <c r="R1296" t="s">
        <v>626</v>
      </c>
      <c r="S1296">
        <v>4500</v>
      </c>
      <c r="T1296" t="s">
        <v>1931</v>
      </c>
      <c r="U1296" s="4">
        <v>45794.906539351854</v>
      </c>
      <c r="V1296" t="str">
        <f>IFERROR(VLOOKUP(B1296,#REF!,1,0),"")</f>
        <v/>
      </c>
      <c r="W1296" t="str" cm="1">
        <f t="array" ref="W1296">IFERROR(_xlfn.IFS(AND(V1296="",X1296&lt;&gt;"王园园组",X1296&lt;&gt;"other"),K1296,AND(V1296="",X1296="王园园组"),G1296),"other")</f>
        <v>other</v>
      </c>
      <c r="X1296" t="str" cm="1">
        <f t="array" ref="X1296">IFERROR(_xlfn.IFS(AND(V1296="",IFERROR(VLOOKUP(N1296,#REF!,1,0),1)&lt;&gt;1),N1296,AND(V1296="",I1296="王园园组"),"王园园组"),"other")</f>
        <v>other</v>
      </c>
      <c r="Y1296">
        <f>IFERROR(_xlfn.XLOOKUP(MID(T1296, FIND("#", SUBSTITUTE(T1296, "-", "#", LEN(T1296) - LEN(SUBSTITUTE(T1296, "-", "")))) + 1, LEN(T1296)),#REF!,#REF!),0)</f>
        <v>0</v>
      </c>
      <c r="Z1296">
        <f>MONTH(续费明细实时[[#This Row],[success_time]])</f>
        <v>5</v>
      </c>
      <c r="AA1296" s="8" t="e">
        <f>VLOOKUP(续费明细实时[[#This Row],[parent_user_id]],#REF!,27,0)</f>
        <v>#REF!</v>
      </c>
    </row>
    <row r="1297" spans="1:27">
      <c r="A1297" s="1">
        <v>45793</v>
      </c>
      <c r="B1297" t="s">
        <v>14010</v>
      </c>
      <c r="C1297" t="s">
        <v>14011</v>
      </c>
      <c r="D1297" t="s">
        <v>548</v>
      </c>
      <c r="E1297" t="s">
        <v>546</v>
      </c>
      <c r="F1297">
        <v>60</v>
      </c>
      <c r="G1297" t="s">
        <v>1905</v>
      </c>
      <c r="H1297" t="s">
        <v>559</v>
      </c>
      <c r="I1297" t="s">
        <v>1876</v>
      </c>
      <c r="J1297">
        <v>10650</v>
      </c>
      <c r="K1297" t="s">
        <v>257</v>
      </c>
      <c r="L1297" t="s">
        <v>549</v>
      </c>
      <c r="M1297" t="s">
        <v>550</v>
      </c>
      <c r="N1297" t="s">
        <v>136</v>
      </c>
      <c r="O1297" t="s">
        <v>147</v>
      </c>
      <c r="P1297" t="s">
        <v>1877</v>
      </c>
      <c r="Q1297" t="s">
        <v>14012</v>
      </c>
      <c r="R1297" t="s">
        <v>626</v>
      </c>
      <c r="S1297">
        <v>1500</v>
      </c>
      <c r="T1297" t="s">
        <v>1891</v>
      </c>
      <c r="U1297" s="4">
        <v>45793.426736111112</v>
      </c>
      <c r="V1297" t="str">
        <f>IFERROR(VLOOKUP(B1297,#REF!,1,0),"")</f>
        <v/>
      </c>
      <c r="W1297" t="str" cm="1">
        <f t="array" ref="W1297">IFERROR(_xlfn.IFS(AND(V1297="",X1297&lt;&gt;"王园园组",X1297&lt;&gt;"other"),K1297,AND(V1297="",X1297="王园园组"),G1297),"other")</f>
        <v>other</v>
      </c>
      <c r="X1297" t="str" cm="1">
        <f t="array" ref="X1297">IFERROR(_xlfn.IFS(AND(V1297="",IFERROR(VLOOKUP(N1297,#REF!,1,0),1)&lt;&gt;1),N1297,AND(V1297="",I1297="王园园组"),"王园园组"),"other")</f>
        <v>other</v>
      </c>
      <c r="Y1297">
        <f>IFERROR(_xlfn.XLOOKUP(MID(T1297, FIND("#", SUBSTITUTE(T1297, "-", "#", LEN(T1297) - LEN(SUBSTITUTE(T1297, "-", "")))) + 1, LEN(T1297)),#REF!,#REF!),0)</f>
        <v>0</v>
      </c>
      <c r="Z1297">
        <f>MONTH(续费明细实时[[#This Row],[success_time]])</f>
        <v>5</v>
      </c>
      <c r="AA1297" s="8" t="e">
        <f>VLOOKUP(续费明细实时[[#This Row],[parent_user_id]],#REF!,27,0)</f>
        <v>#REF!</v>
      </c>
    </row>
    <row r="1298" spans="1:27">
      <c r="A1298" s="1">
        <v>45795</v>
      </c>
      <c r="B1298" t="s">
        <v>13537</v>
      </c>
      <c r="C1298" t="s">
        <v>13538</v>
      </c>
      <c r="D1298" t="s">
        <v>548</v>
      </c>
      <c r="E1298" t="s">
        <v>546</v>
      </c>
      <c r="F1298">
        <v>120</v>
      </c>
      <c r="G1298" t="s">
        <v>2113</v>
      </c>
      <c r="H1298" t="s">
        <v>559</v>
      </c>
      <c r="I1298" t="s">
        <v>1876</v>
      </c>
      <c r="J1298">
        <v>17750</v>
      </c>
      <c r="K1298" t="s">
        <v>192</v>
      </c>
      <c r="L1298" t="s">
        <v>549</v>
      </c>
      <c r="M1298" t="s">
        <v>559</v>
      </c>
      <c r="N1298" t="s">
        <v>469</v>
      </c>
      <c r="O1298" t="s">
        <v>189</v>
      </c>
      <c r="P1298" t="s">
        <v>1877</v>
      </c>
      <c r="Q1298" t="s">
        <v>13539</v>
      </c>
      <c r="R1298" t="s">
        <v>626</v>
      </c>
      <c r="S1298">
        <v>2500</v>
      </c>
      <c r="T1298" t="s">
        <v>1896</v>
      </c>
      <c r="U1298" s="4">
        <v>45795.914386574077</v>
      </c>
      <c r="V1298" t="str">
        <f>IFERROR(VLOOKUP(B1298,#REF!,1,0),"")</f>
        <v/>
      </c>
      <c r="W1298" t="str" cm="1">
        <f t="array" ref="W1298">IFERROR(_xlfn.IFS(AND(V1298="",X1298&lt;&gt;"王园园组",X1298&lt;&gt;"other"),K1298,AND(V1298="",X1298="王园园组"),G1298),"other")</f>
        <v>other</v>
      </c>
      <c r="X1298" t="str" cm="1">
        <f t="array" ref="X1298">IFERROR(_xlfn.IFS(AND(V1298="",IFERROR(VLOOKUP(N1298,#REF!,1,0),1)&lt;&gt;1),N1298,AND(V1298="",I1298="王园园组"),"王园园组"),"other")</f>
        <v>other</v>
      </c>
      <c r="Y1298">
        <f>IFERROR(_xlfn.XLOOKUP(MID(T1298, FIND("#", SUBSTITUTE(T1298, "-", "#", LEN(T1298) - LEN(SUBSTITUTE(T1298, "-", "")))) + 1, LEN(T1298)),#REF!,#REF!),0)</f>
        <v>0</v>
      </c>
      <c r="Z1298">
        <f>MONTH(续费明细实时[[#This Row],[success_time]])</f>
        <v>5</v>
      </c>
      <c r="AA1298" s="8" t="e">
        <f>VLOOKUP(续费明细实时[[#This Row],[parent_user_id]],#REF!,27,0)</f>
        <v>#REF!</v>
      </c>
    </row>
    <row r="1299" spans="1:27">
      <c r="A1299" s="1">
        <v>45787</v>
      </c>
      <c r="B1299" t="s">
        <v>2420</v>
      </c>
      <c r="C1299" t="s">
        <v>2421</v>
      </c>
      <c r="D1299" t="s">
        <v>548</v>
      </c>
      <c r="E1299" t="s">
        <v>546</v>
      </c>
      <c r="F1299">
        <v>120</v>
      </c>
      <c r="G1299" t="s">
        <v>1905</v>
      </c>
      <c r="H1299" t="s">
        <v>559</v>
      </c>
      <c r="I1299" t="s">
        <v>1876</v>
      </c>
      <c r="J1299">
        <v>18283</v>
      </c>
      <c r="K1299" t="s">
        <v>284</v>
      </c>
      <c r="L1299" t="s">
        <v>549</v>
      </c>
      <c r="M1299" t="s">
        <v>550</v>
      </c>
      <c r="N1299" t="s">
        <v>136</v>
      </c>
      <c r="O1299" t="s">
        <v>283</v>
      </c>
      <c r="P1299" t="s">
        <v>1877</v>
      </c>
      <c r="Q1299" t="s">
        <v>2422</v>
      </c>
      <c r="R1299" t="s">
        <v>626</v>
      </c>
      <c r="S1299">
        <v>2575</v>
      </c>
      <c r="T1299" t="s">
        <v>1896</v>
      </c>
      <c r="U1299" s="4">
        <v>45787.353402777779</v>
      </c>
      <c r="V1299" t="str">
        <f>IFERROR(VLOOKUP(B1299,#REF!,1,0),"")</f>
        <v/>
      </c>
      <c r="W1299" t="str" cm="1">
        <f t="array" ref="W1299">IFERROR(_xlfn.IFS(AND(V1299="",X1299&lt;&gt;"王园园组",X1299&lt;&gt;"other"),K1299,AND(V1299="",X1299="王园园组"),G1299),"other")</f>
        <v>other</v>
      </c>
      <c r="X1299" t="str" cm="1">
        <f t="array" ref="X1299">IFERROR(_xlfn.IFS(AND(V1299="",IFERROR(VLOOKUP(N1299,#REF!,1,0),1)&lt;&gt;1),N1299,AND(V1299="",I1299="王园园组"),"王园园组"),"other")</f>
        <v>other</v>
      </c>
      <c r="Y1299">
        <f>IFERROR(_xlfn.XLOOKUP(MID(T1299, FIND("#", SUBSTITUTE(T1299, "-", "#", LEN(T1299) - LEN(SUBSTITUTE(T1299, "-", "")))) + 1, LEN(T1299)),#REF!,#REF!),0)</f>
        <v>0</v>
      </c>
      <c r="Z1299">
        <f>MONTH(续费明细实时[[#This Row],[success_time]])</f>
        <v>5</v>
      </c>
      <c r="AA1299" s="8" t="e">
        <f>VLOOKUP(续费明细实时[[#This Row],[parent_user_id]],#REF!,27,0)</f>
        <v>#REF!</v>
      </c>
    </row>
    <row r="1300" spans="1:27">
      <c r="A1300" s="1">
        <v>45795</v>
      </c>
      <c r="B1300" t="s">
        <v>13549</v>
      </c>
      <c r="C1300" t="s">
        <v>13550</v>
      </c>
      <c r="D1300" t="s">
        <v>558</v>
      </c>
      <c r="E1300" t="s">
        <v>546</v>
      </c>
      <c r="F1300">
        <v>240</v>
      </c>
      <c r="G1300" t="s">
        <v>2464</v>
      </c>
      <c r="H1300" t="s">
        <v>559</v>
      </c>
      <c r="I1300" t="s">
        <v>1876</v>
      </c>
      <c r="J1300">
        <v>35870</v>
      </c>
      <c r="K1300" t="s">
        <v>237</v>
      </c>
      <c r="L1300" t="s">
        <v>549</v>
      </c>
      <c r="M1300" t="s">
        <v>550</v>
      </c>
      <c r="N1300" t="s">
        <v>551</v>
      </c>
      <c r="O1300" t="s">
        <v>141</v>
      </c>
      <c r="P1300" t="s">
        <v>1877</v>
      </c>
      <c r="Q1300" t="s">
        <v>13551</v>
      </c>
      <c r="R1300" t="s">
        <v>626</v>
      </c>
      <c r="S1300">
        <v>5052.1499999999996</v>
      </c>
      <c r="T1300" t="s">
        <v>1931</v>
      </c>
      <c r="U1300" s="4">
        <v>45795.755891203706</v>
      </c>
      <c r="V1300" t="str">
        <f>IFERROR(VLOOKUP(B1300,#REF!,1,0),"")</f>
        <v/>
      </c>
      <c r="W1300" t="str" cm="1">
        <f t="array" ref="W1300">IFERROR(_xlfn.IFS(AND(V1300="",X1300&lt;&gt;"王园园组",X1300&lt;&gt;"other"),K1300,AND(V1300="",X1300="王园园组"),G1300),"other")</f>
        <v>other</v>
      </c>
      <c r="X1300" t="str" cm="1">
        <f t="array" ref="X1300">IFERROR(_xlfn.IFS(AND(V1300="",IFERROR(VLOOKUP(N1300,#REF!,1,0),1)&lt;&gt;1),N1300,AND(V1300="",I1300="王园园组"),"王园园组"),"other")</f>
        <v>other</v>
      </c>
      <c r="Y1300">
        <f>IFERROR(_xlfn.XLOOKUP(MID(T1300, FIND("#", SUBSTITUTE(T1300, "-", "#", LEN(T1300) - LEN(SUBSTITUTE(T1300, "-", "")))) + 1, LEN(T1300)),#REF!,#REF!),0)</f>
        <v>0</v>
      </c>
      <c r="Z1300">
        <f>MONTH(续费明细实时[[#This Row],[success_time]])</f>
        <v>5</v>
      </c>
      <c r="AA1300" s="8" t="e">
        <f>VLOOKUP(续费明细实时[[#This Row],[parent_user_id]],#REF!,27,0)</f>
        <v>#REF!</v>
      </c>
    </row>
    <row r="1301" spans="1:27">
      <c r="A1301" s="1">
        <v>45790</v>
      </c>
      <c r="B1301" t="s">
        <v>11824</v>
      </c>
      <c r="C1301" t="s">
        <v>11825</v>
      </c>
      <c r="D1301" t="s">
        <v>548</v>
      </c>
      <c r="E1301" t="s">
        <v>546</v>
      </c>
      <c r="F1301">
        <v>60</v>
      </c>
      <c r="G1301" t="s">
        <v>1909</v>
      </c>
      <c r="H1301" t="s">
        <v>559</v>
      </c>
      <c r="I1301" t="s">
        <v>1876</v>
      </c>
      <c r="J1301">
        <v>10970</v>
      </c>
      <c r="K1301" t="s">
        <v>315</v>
      </c>
      <c r="L1301" t="s">
        <v>549</v>
      </c>
      <c r="M1301" t="s">
        <v>550</v>
      </c>
      <c r="N1301" t="s">
        <v>616</v>
      </c>
      <c r="O1301" t="s">
        <v>314</v>
      </c>
      <c r="P1301" t="s">
        <v>1877</v>
      </c>
      <c r="Q1301" t="s">
        <v>11826</v>
      </c>
      <c r="R1301" t="s">
        <v>626</v>
      </c>
      <c r="S1301">
        <v>1545</v>
      </c>
      <c r="T1301" t="s">
        <v>1891</v>
      </c>
      <c r="U1301" s="4">
        <v>45790.383738425924</v>
      </c>
      <c r="V1301" t="str">
        <f>IFERROR(VLOOKUP(B1301,#REF!,1,0),"")</f>
        <v/>
      </c>
      <c r="W1301" t="str" cm="1">
        <f t="array" ref="W1301">IFERROR(_xlfn.IFS(AND(V1301="",X1301&lt;&gt;"王园园组",X1301&lt;&gt;"other"),K1301,AND(V1301="",X1301="王园园组"),G1301),"other")</f>
        <v>other</v>
      </c>
      <c r="X1301" t="str" cm="1">
        <f t="array" ref="X1301">IFERROR(_xlfn.IFS(AND(V1301="",IFERROR(VLOOKUP(N1301,#REF!,1,0),1)&lt;&gt;1),N1301,AND(V1301="",I1301="王园园组"),"王园园组"),"other")</f>
        <v>other</v>
      </c>
      <c r="Y1301">
        <f>IFERROR(_xlfn.XLOOKUP(MID(T1301, FIND("#", SUBSTITUTE(T1301, "-", "#", LEN(T1301) - LEN(SUBSTITUTE(T1301, "-", "")))) + 1, LEN(T1301)),#REF!,#REF!),0)</f>
        <v>0</v>
      </c>
      <c r="Z1301">
        <f>MONTH(续费明细实时[[#This Row],[success_time]])</f>
        <v>5</v>
      </c>
      <c r="AA1301" s="8" t="e">
        <f>VLOOKUP(续费明细实时[[#This Row],[parent_user_id]],#REF!,27,0)</f>
        <v>#REF!</v>
      </c>
    </row>
    <row r="1302" spans="1:27" hidden="1">
      <c r="A1302" s="1">
        <v>45803</v>
      </c>
      <c r="B1302" t="s">
        <v>29944</v>
      </c>
      <c r="C1302" t="s">
        <v>29945</v>
      </c>
      <c r="D1302" t="s">
        <v>648</v>
      </c>
      <c r="E1302" t="s">
        <v>1476</v>
      </c>
      <c r="F1302">
        <v>50</v>
      </c>
      <c r="G1302" t="s">
        <v>2900</v>
      </c>
      <c r="H1302" t="s">
        <v>806</v>
      </c>
      <c r="I1302" t="s">
        <v>626</v>
      </c>
      <c r="J1302">
        <v>3143</v>
      </c>
      <c r="K1302" t="s">
        <v>626</v>
      </c>
      <c r="L1302" t="s">
        <v>649</v>
      </c>
      <c r="M1302" t="s">
        <v>649</v>
      </c>
      <c r="N1302" t="s">
        <v>649</v>
      </c>
      <c r="O1302" t="s">
        <v>649</v>
      </c>
      <c r="P1302" t="s">
        <v>1877</v>
      </c>
      <c r="Q1302" t="s">
        <v>29946</v>
      </c>
      <c r="R1302" t="s">
        <v>626</v>
      </c>
      <c r="S1302">
        <v>442.66677099999998</v>
      </c>
      <c r="T1302" t="s">
        <v>1477</v>
      </c>
      <c r="U1302" s="4">
        <v>45803.852337962962</v>
      </c>
      <c r="V1302" t="str">
        <f>IFERROR(VLOOKUP(B1302,#REF!,1,0),"")</f>
        <v/>
      </c>
      <c r="W1302" t="str" cm="1">
        <f t="array" ref="W1302">IFERROR(_xlfn.IFS(AND(V1302="",X1302&lt;&gt;"王园园组",X1302&lt;&gt;"other"),K1302,AND(V1302="",X1302="王园园组"),G1302),"other")</f>
        <v>other</v>
      </c>
      <c r="X1302" t="str" cm="1">
        <f t="array" ref="X1302">IFERROR(_xlfn.IFS(AND(V1302="",IFERROR(VLOOKUP(N1302,#REF!,1,0),1)&lt;&gt;1),N1302,AND(V1302="",I1302="王园园组"),"王园园组"),"other")</f>
        <v>other</v>
      </c>
      <c r="Y1302">
        <f>IFERROR(_xlfn.XLOOKUP(MID(T1302, FIND("#", SUBSTITUTE(T1302, "-", "#", LEN(T1302) - LEN(SUBSTITUTE(T1302, "-", "")))) + 1, LEN(T1302)),#REF!,#REF!),0)</f>
        <v>0</v>
      </c>
      <c r="Z1302">
        <f>MONTH(续费明细实时[[#This Row],[success_time]])</f>
        <v>5</v>
      </c>
      <c r="AA1302" s="8" t="e">
        <f>VLOOKUP(续费明细实时[[#This Row],[parent_user_id]],#REF!,27,0)</f>
        <v>#REF!</v>
      </c>
    </row>
    <row r="1303" spans="1:27" hidden="1">
      <c r="A1303" s="1">
        <v>45800</v>
      </c>
      <c r="B1303" t="s">
        <v>13186</v>
      </c>
      <c r="C1303" t="s">
        <v>13187</v>
      </c>
      <c r="D1303" t="s">
        <v>548</v>
      </c>
      <c r="E1303" t="s">
        <v>546</v>
      </c>
      <c r="F1303">
        <v>60</v>
      </c>
      <c r="G1303" t="s">
        <v>1939</v>
      </c>
      <c r="H1303" t="s">
        <v>559</v>
      </c>
      <c r="I1303" t="s">
        <v>1876</v>
      </c>
      <c r="J1303">
        <v>10650</v>
      </c>
      <c r="K1303" t="s">
        <v>626</v>
      </c>
      <c r="L1303" t="s">
        <v>649</v>
      </c>
      <c r="M1303" t="s">
        <v>649</v>
      </c>
      <c r="N1303" t="s">
        <v>649</v>
      </c>
      <c r="O1303" t="s">
        <v>649</v>
      </c>
      <c r="P1303" t="s">
        <v>1877</v>
      </c>
      <c r="Q1303" t="s">
        <v>13188</v>
      </c>
      <c r="R1303" t="s">
        <v>626</v>
      </c>
      <c r="S1303">
        <v>1500</v>
      </c>
      <c r="T1303" t="s">
        <v>1891</v>
      </c>
      <c r="U1303" s="4">
        <v>45800.451215277775</v>
      </c>
      <c r="V1303" t="str">
        <f>IFERROR(VLOOKUP(B1303,#REF!,1,0),"")</f>
        <v/>
      </c>
      <c r="W1303" t="str" cm="1">
        <f t="array" ref="W1303">IFERROR(_xlfn.IFS(AND(V1303="",X1303&lt;&gt;"王园园组",X1303&lt;&gt;"other"),K1303,AND(V1303="",X1303="王园园组"),G1303),"other")</f>
        <v>other</v>
      </c>
      <c r="X1303" t="str" cm="1">
        <f t="array" ref="X1303">IFERROR(_xlfn.IFS(AND(V1303="",IFERROR(VLOOKUP(N1303,#REF!,1,0),1)&lt;&gt;1),N1303,AND(V1303="",I1303="王园园组"),"王园园组"),"other")</f>
        <v>other</v>
      </c>
      <c r="Y1303">
        <f>IFERROR(_xlfn.XLOOKUP(MID(T1303, FIND("#", SUBSTITUTE(T1303, "-", "#", LEN(T1303) - LEN(SUBSTITUTE(T1303, "-", "")))) + 1, LEN(T1303)),#REF!,#REF!),0)</f>
        <v>0</v>
      </c>
      <c r="Z1303">
        <f>MONTH(续费明细实时[[#This Row],[success_time]])</f>
        <v>5</v>
      </c>
      <c r="AA1303" s="8" t="e">
        <f>VLOOKUP(续费明细实时[[#This Row],[parent_user_id]],#REF!,27,0)</f>
        <v>#REF!</v>
      </c>
    </row>
    <row r="1304" spans="1:27" hidden="1">
      <c r="A1304" s="1">
        <v>45780</v>
      </c>
      <c r="B1304" t="s">
        <v>2516</v>
      </c>
      <c r="C1304" t="s">
        <v>2517</v>
      </c>
      <c r="D1304" t="s">
        <v>648</v>
      </c>
      <c r="E1304" t="s">
        <v>1476</v>
      </c>
      <c r="F1304">
        <v>50</v>
      </c>
      <c r="G1304" t="s">
        <v>2518</v>
      </c>
      <c r="H1304" t="s">
        <v>806</v>
      </c>
      <c r="I1304" t="s">
        <v>626</v>
      </c>
      <c r="J1304">
        <v>3143</v>
      </c>
      <c r="K1304" t="s">
        <v>2519</v>
      </c>
      <c r="L1304" t="s">
        <v>2520</v>
      </c>
      <c r="M1304" t="s">
        <v>2520</v>
      </c>
      <c r="N1304" t="s">
        <v>2521</v>
      </c>
      <c r="O1304" t="s">
        <v>649</v>
      </c>
      <c r="P1304" t="s">
        <v>1877</v>
      </c>
      <c r="Q1304" t="s">
        <v>2522</v>
      </c>
      <c r="R1304" t="s">
        <v>626</v>
      </c>
      <c r="S1304">
        <v>442.66677099999998</v>
      </c>
      <c r="T1304" t="s">
        <v>1477</v>
      </c>
      <c r="U1304" s="4">
        <v>45780.524537037039</v>
      </c>
      <c r="V1304" t="str">
        <f>IFERROR(VLOOKUP(B1304,#REF!,1,0),"")</f>
        <v/>
      </c>
      <c r="W1304" t="str" cm="1">
        <f t="array" ref="W1304">IFERROR(_xlfn.IFS(AND(V1304="",X1304&lt;&gt;"王园园组",X1304&lt;&gt;"other"),K1304,AND(V1304="",X1304="王园园组"),G1304),"other")</f>
        <v>other</v>
      </c>
      <c r="X1304" t="str" cm="1">
        <f t="array" ref="X1304">IFERROR(_xlfn.IFS(AND(V1304="",IFERROR(VLOOKUP(N1304,#REF!,1,0),1)&lt;&gt;1),N1304,AND(V1304="",I1304="王园园组"),"王园园组"),"other")</f>
        <v>other</v>
      </c>
      <c r="Y1304">
        <f>IFERROR(_xlfn.XLOOKUP(MID(T1304, FIND("#", SUBSTITUTE(T1304, "-", "#", LEN(T1304) - LEN(SUBSTITUTE(T1304, "-", "")))) + 1, LEN(T1304)),#REF!,#REF!),0)</f>
        <v>0</v>
      </c>
      <c r="Z1304">
        <f>MONTH(续费明细实时[[#This Row],[success_time]])</f>
        <v>5</v>
      </c>
      <c r="AA1304" s="8" t="e">
        <f>VLOOKUP(续费明细实时[[#This Row],[parent_user_id]],#REF!,27,0)</f>
        <v>#REF!</v>
      </c>
    </row>
    <row r="1305" spans="1:27">
      <c r="A1305" s="1">
        <v>45782</v>
      </c>
      <c r="B1305" t="s">
        <v>2523</v>
      </c>
      <c r="C1305" t="s">
        <v>2524</v>
      </c>
      <c r="D1305" t="s">
        <v>548</v>
      </c>
      <c r="E1305" t="s">
        <v>546</v>
      </c>
      <c r="F1305">
        <v>48</v>
      </c>
      <c r="G1305" t="s">
        <v>2031</v>
      </c>
      <c r="H1305" t="s">
        <v>559</v>
      </c>
      <c r="I1305" t="s">
        <v>1876</v>
      </c>
      <c r="J1305">
        <v>11686</v>
      </c>
      <c r="K1305" t="s">
        <v>316</v>
      </c>
      <c r="L1305" t="s">
        <v>549</v>
      </c>
      <c r="M1305" t="s">
        <v>550</v>
      </c>
      <c r="N1305" t="s">
        <v>616</v>
      </c>
      <c r="O1305" t="s">
        <v>314</v>
      </c>
      <c r="P1305" t="s">
        <v>1877</v>
      </c>
      <c r="Q1305" t="s">
        <v>2525</v>
      </c>
      <c r="R1305" t="s">
        <v>626</v>
      </c>
      <c r="S1305">
        <v>1645.94</v>
      </c>
      <c r="T1305" t="s">
        <v>571</v>
      </c>
      <c r="U1305" s="4">
        <v>45782.31858796296</v>
      </c>
      <c r="V1305" t="str">
        <f>IFERROR(VLOOKUP(B1305,#REF!,1,0),"")</f>
        <v/>
      </c>
      <c r="W1305" t="str" cm="1">
        <f t="array" ref="W1305">IFERROR(_xlfn.IFS(AND(V1305="",X1305&lt;&gt;"王园园组",X1305&lt;&gt;"other"),K1305,AND(V1305="",X1305="王园园组"),G1305),"other")</f>
        <v>other</v>
      </c>
      <c r="X1305" t="str" cm="1">
        <f t="array" ref="X1305">IFERROR(_xlfn.IFS(AND(V1305="",IFERROR(VLOOKUP(N1305,#REF!,1,0),1)&lt;&gt;1),N1305,AND(V1305="",I1305="王园园组"),"王园园组"),"other")</f>
        <v>other</v>
      </c>
      <c r="Y1305">
        <f>IFERROR(_xlfn.XLOOKUP(MID(T1305, FIND("#", SUBSTITUTE(T1305, "-", "#", LEN(T1305) - LEN(SUBSTITUTE(T1305, "-", "")))) + 1, LEN(T1305)),#REF!,#REF!),0)</f>
        <v>0</v>
      </c>
      <c r="Z1305">
        <f>MONTH(续费明细实时[[#This Row],[success_time]])</f>
        <v>5</v>
      </c>
      <c r="AA1305" s="8" t="e">
        <f>VLOOKUP(续费明细实时[[#This Row],[parent_user_id]],#REF!,27,0)</f>
        <v>#REF!</v>
      </c>
    </row>
    <row r="1306" spans="1:27">
      <c r="A1306" s="1">
        <v>45787</v>
      </c>
      <c r="B1306" t="s">
        <v>2724</v>
      </c>
      <c r="C1306" t="s">
        <v>2725</v>
      </c>
      <c r="D1306" t="s">
        <v>695</v>
      </c>
      <c r="E1306" t="s">
        <v>546</v>
      </c>
      <c r="F1306">
        <v>120</v>
      </c>
      <c r="G1306" t="s">
        <v>626</v>
      </c>
      <c r="H1306" t="s">
        <v>626</v>
      </c>
      <c r="I1306" t="s">
        <v>626</v>
      </c>
      <c r="J1306">
        <v>17750</v>
      </c>
      <c r="K1306" t="s">
        <v>310</v>
      </c>
      <c r="L1306" t="s">
        <v>549</v>
      </c>
      <c r="M1306" t="s">
        <v>550</v>
      </c>
      <c r="N1306" t="s">
        <v>136</v>
      </c>
      <c r="O1306" t="s">
        <v>143</v>
      </c>
      <c r="P1306" t="s">
        <v>1877</v>
      </c>
      <c r="Q1306" t="s">
        <v>2726</v>
      </c>
      <c r="R1306" t="s">
        <v>626</v>
      </c>
      <c r="S1306">
        <v>2500</v>
      </c>
      <c r="T1306" t="s">
        <v>1896</v>
      </c>
      <c r="U1306" s="4">
        <v>45787.402604166666</v>
      </c>
      <c r="V1306" t="str">
        <f>IFERROR(VLOOKUP(B1306,#REF!,1,0),"")</f>
        <v/>
      </c>
      <c r="W1306" t="str" cm="1">
        <f t="array" ref="W1306">IFERROR(_xlfn.IFS(AND(V1306="",X1306&lt;&gt;"王园园组",X1306&lt;&gt;"other"),K1306,AND(V1306="",X1306="王园园组"),G1306),"other")</f>
        <v>other</v>
      </c>
      <c r="X1306" t="str" cm="1">
        <f t="array" ref="X1306">IFERROR(_xlfn.IFS(AND(V1306="",IFERROR(VLOOKUP(N1306,#REF!,1,0),1)&lt;&gt;1),N1306,AND(V1306="",I1306="王园园组"),"王园园组"),"other")</f>
        <v>other</v>
      </c>
      <c r="Y1306">
        <f>IFERROR(_xlfn.XLOOKUP(MID(T1306, FIND("#", SUBSTITUTE(T1306, "-", "#", LEN(T1306) - LEN(SUBSTITUTE(T1306, "-", "")))) + 1, LEN(T1306)),#REF!,#REF!),0)</f>
        <v>0</v>
      </c>
      <c r="Z1306">
        <f>MONTH(续费明细实时[[#This Row],[success_time]])</f>
        <v>5</v>
      </c>
      <c r="AA1306" s="8" t="e">
        <f>VLOOKUP(续费明细实时[[#This Row],[parent_user_id]],#REF!,27,0)</f>
        <v>#REF!</v>
      </c>
    </row>
    <row r="1307" spans="1:27">
      <c r="A1307" s="1">
        <v>45794</v>
      </c>
      <c r="B1307" t="s">
        <v>14013</v>
      </c>
      <c r="C1307" t="s">
        <v>14014</v>
      </c>
      <c r="D1307" t="s">
        <v>1834</v>
      </c>
      <c r="E1307" t="s">
        <v>546</v>
      </c>
      <c r="F1307">
        <v>120</v>
      </c>
      <c r="G1307" t="s">
        <v>2005</v>
      </c>
      <c r="H1307" t="s">
        <v>559</v>
      </c>
      <c r="I1307" t="s">
        <v>1876</v>
      </c>
      <c r="J1307">
        <v>17750</v>
      </c>
      <c r="K1307" t="s">
        <v>218</v>
      </c>
      <c r="L1307" t="s">
        <v>549</v>
      </c>
      <c r="M1307" t="s">
        <v>550</v>
      </c>
      <c r="N1307" t="s">
        <v>551</v>
      </c>
      <c r="O1307" t="s">
        <v>145</v>
      </c>
      <c r="P1307" t="s">
        <v>1877</v>
      </c>
      <c r="Q1307" t="s">
        <v>14015</v>
      </c>
      <c r="R1307" t="s">
        <v>626</v>
      </c>
      <c r="S1307">
        <v>2500</v>
      </c>
      <c r="T1307" t="s">
        <v>1896</v>
      </c>
      <c r="U1307" s="4">
        <v>45794.496863425928</v>
      </c>
      <c r="V1307" t="str">
        <f>IFERROR(VLOOKUP(B1307,#REF!,1,0),"")</f>
        <v/>
      </c>
      <c r="W1307" t="str" cm="1">
        <f t="array" ref="W1307">IFERROR(_xlfn.IFS(AND(V1307="",X1307&lt;&gt;"王园园组",X1307&lt;&gt;"other"),K1307,AND(V1307="",X1307="王园园组"),G1307),"other")</f>
        <v>other</v>
      </c>
      <c r="X1307" t="str" cm="1">
        <f t="array" ref="X1307">IFERROR(_xlfn.IFS(AND(V1307="",IFERROR(VLOOKUP(N1307,#REF!,1,0),1)&lt;&gt;1),N1307,AND(V1307="",I1307="王园园组"),"王园园组"),"other")</f>
        <v>other</v>
      </c>
      <c r="Y1307">
        <f>IFERROR(_xlfn.XLOOKUP(MID(T1307, FIND("#", SUBSTITUTE(T1307, "-", "#", LEN(T1307) - LEN(SUBSTITUTE(T1307, "-", "")))) + 1, LEN(T1307)),#REF!,#REF!),0)</f>
        <v>0</v>
      </c>
      <c r="Z1307">
        <f>MONTH(续费明细实时[[#This Row],[success_time]])</f>
        <v>5</v>
      </c>
      <c r="AA1307" s="8" t="e">
        <f>VLOOKUP(续费明细实时[[#This Row],[parent_user_id]],#REF!,27,0)</f>
        <v>#REF!</v>
      </c>
    </row>
    <row r="1308" spans="1:27">
      <c r="A1308" s="1">
        <v>45800</v>
      </c>
      <c r="B1308" t="s">
        <v>13559</v>
      </c>
      <c r="C1308" t="s">
        <v>13560</v>
      </c>
      <c r="D1308" t="s">
        <v>13561</v>
      </c>
      <c r="E1308" t="s">
        <v>546</v>
      </c>
      <c r="F1308">
        <v>120</v>
      </c>
      <c r="G1308" t="s">
        <v>346</v>
      </c>
      <c r="H1308" t="s">
        <v>559</v>
      </c>
      <c r="I1308" t="s">
        <v>163</v>
      </c>
      <c r="J1308">
        <v>17750</v>
      </c>
      <c r="K1308" t="s">
        <v>346</v>
      </c>
      <c r="L1308" t="s">
        <v>549</v>
      </c>
      <c r="M1308" t="s">
        <v>559</v>
      </c>
      <c r="N1308" t="s">
        <v>163</v>
      </c>
      <c r="O1308" t="s">
        <v>472</v>
      </c>
      <c r="P1308" t="s">
        <v>1877</v>
      </c>
      <c r="Q1308" t="s">
        <v>13562</v>
      </c>
      <c r="R1308" t="s">
        <v>626</v>
      </c>
      <c r="S1308">
        <v>2500</v>
      </c>
      <c r="T1308" t="s">
        <v>1896</v>
      </c>
      <c r="U1308" s="4">
        <v>45800.647627314815</v>
      </c>
      <c r="V1308" t="str">
        <f>IFERROR(VLOOKUP(B1308,#REF!,1,0),"")</f>
        <v/>
      </c>
      <c r="W1308" t="str" cm="1">
        <f t="array" ref="W1308">IFERROR(_xlfn.IFS(AND(V1308="",X1308&lt;&gt;"王园园组",X1308&lt;&gt;"other"),K1308,AND(V1308="",X1308="王园园组"),G1308),"other")</f>
        <v>other</v>
      </c>
      <c r="X1308" t="str" cm="1">
        <f t="array" ref="X1308">IFERROR(_xlfn.IFS(AND(V1308="",IFERROR(VLOOKUP(N1308,#REF!,1,0),1)&lt;&gt;1),N1308,AND(V1308="",I1308="王园园组"),"王园园组"),"other")</f>
        <v>other</v>
      </c>
      <c r="Y1308">
        <f>IFERROR(_xlfn.XLOOKUP(MID(T1308, FIND("#", SUBSTITUTE(T1308, "-", "#", LEN(T1308) - LEN(SUBSTITUTE(T1308, "-", "")))) + 1, LEN(T1308)),#REF!,#REF!),0)</f>
        <v>0</v>
      </c>
      <c r="Z1308">
        <f>MONTH(续费明细实时[[#This Row],[success_time]])</f>
        <v>5</v>
      </c>
      <c r="AA1308" s="8" t="e">
        <f>VLOOKUP(续费明细实时[[#This Row],[parent_user_id]],#REF!,27,0)</f>
        <v>#REF!</v>
      </c>
    </row>
    <row r="1309" spans="1:27">
      <c r="A1309" s="1">
        <v>45796</v>
      </c>
      <c r="B1309" t="s">
        <v>17274</v>
      </c>
      <c r="C1309" t="s">
        <v>17275</v>
      </c>
      <c r="D1309" t="s">
        <v>548</v>
      </c>
      <c r="E1309" t="s">
        <v>546</v>
      </c>
      <c r="F1309">
        <v>120</v>
      </c>
      <c r="G1309" t="s">
        <v>2005</v>
      </c>
      <c r="H1309" t="s">
        <v>559</v>
      </c>
      <c r="I1309" t="s">
        <v>1876</v>
      </c>
      <c r="J1309">
        <v>18283</v>
      </c>
      <c r="K1309" t="s">
        <v>257</v>
      </c>
      <c r="L1309" t="s">
        <v>549</v>
      </c>
      <c r="M1309" t="s">
        <v>550</v>
      </c>
      <c r="N1309" t="s">
        <v>136</v>
      </c>
      <c r="O1309" t="s">
        <v>147</v>
      </c>
      <c r="P1309" t="s">
        <v>1877</v>
      </c>
      <c r="Q1309" t="s">
        <v>17276</v>
      </c>
      <c r="R1309" t="s">
        <v>626</v>
      </c>
      <c r="S1309">
        <v>2575</v>
      </c>
      <c r="T1309" t="s">
        <v>1896</v>
      </c>
      <c r="U1309" s="4">
        <v>45796.281400462962</v>
      </c>
      <c r="V1309" t="str">
        <f>IFERROR(VLOOKUP(B1309,#REF!,1,0),"")</f>
        <v/>
      </c>
      <c r="W1309" t="str" cm="1">
        <f t="array" ref="W1309">IFERROR(_xlfn.IFS(AND(V1309="",X1309&lt;&gt;"王园园组",X1309&lt;&gt;"other"),K1309,AND(V1309="",X1309="王园园组"),G1309),"other")</f>
        <v>other</v>
      </c>
      <c r="X1309" t="str" cm="1">
        <f t="array" ref="X1309">IFERROR(_xlfn.IFS(AND(V1309="",IFERROR(VLOOKUP(N1309,#REF!,1,0),1)&lt;&gt;1),N1309,AND(V1309="",I1309="王园园组"),"王园园组"),"other")</f>
        <v>other</v>
      </c>
      <c r="Y1309">
        <f>IFERROR(_xlfn.XLOOKUP(MID(T1309, FIND("#", SUBSTITUTE(T1309, "-", "#", LEN(T1309) - LEN(SUBSTITUTE(T1309, "-", "")))) + 1, LEN(T1309)),#REF!,#REF!),0)</f>
        <v>0</v>
      </c>
      <c r="Z1309">
        <f>MONTH(续费明细实时[[#This Row],[success_time]])</f>
        <v>5</v>
      </c>
      <c r="AA1309" s="8" t="e">
        <f>VLOOKUP(续费明细实时[[#This Row],[parent_user_id]],#REF!,27,0)</f>
        <v>#REF!</v>
      </c>
    </row>
    <row r="1310" spans="1:27">
      <c r="A1310" s="1">
        <v>45795</v>
      </c>
      <c r="B1310" t="s">
        <v>17280</v>
      </c>
      <c r="C1310" t="s">
        <v>17281</v>
      </c>
      <c r="D1310" t="s">
        <v>695</v>
      </c>
      <c r="E1310" t="s">
        <v>1102</v>
      </c>
      <c r="F1310">
        <v>240</v>
      </c>
      <c r="G1310" t="s">
        <v>358</v>
      </c>
      <c r="H1310" t="s">
        <v>559</v>
      </c>
      <c r="I1310" t="s">
        <v>163</v>
      </c>
      <c r="J1310">
        <v>19353</v>
      </c>
      <c r="K1310" t="s">
        <v>358</v>
      </c>
      <c r="L1310" t="s">
        <v>549</v>
      </c>
      <c r="M1310" t="s">
        <v>559</v>
      </c>
      <c r="N1310" t="s">
        <v>163</v>
      </c>
      <c r="O1310" t="s">
        <v>473</v>
      </c>
      <c r="P1310" t="s">
        <v>1877</v>
      </c>
      <c r="Q1310" t="s">
        <v>17282</v>
      </c>
      <c r="R1310" t="s">
        <v>626</v>
      </c>
      <c r="S1310">
        <v>2725.70903</v>
      </c>
      <c r="T1310" t="s">
        <v>9057</v>
      </c>
      <c r="U1310" s="4">
        <v>45795.855381944442</v>
      </c>
      <c r="V1310" t="str">
        <f>IFERROR(VLOOKUP(B1310,#REF!,1,0),"")</f>
        <v/>
      </c>
      <c r="W1310" t="str" cm="1">
        <f t="array" ref="W1310">IFERROR(_xlfn.IFS(AND(V1310="",X1310&lt;&gt;"王园园组",X1310&lt;&gt;"other"),K1310,AND(V1310="",X1310="王园园组"),G1310),"other")</f>
        <v>other</v>
      </c>
      <c r="X1310" t="str" cm="1">
        <f t="array" ref="X1310">IFERROR(_xlfn.IFS(AND(V1310="",IFERROR(VLOOKUP(N1310,#REF!,1,0),1)&lt;&gt;1),N1310,AND(V1310="",I1310="王园园组"),"王园园组"),"other")</f>
        <v>other</v>
      </c>
      <c r="Y1310">
        <f>IFERROR(_xlfn.XLOOKUP(MID(T1310, FIND("#", SUBSTITUTE(T1310, "-", "#", LEN(T1310) - LEN(SUBSTITUTE(T1310, "-", "")))) + 1, LEN(T1310)),#REF!,#REF!),0)</f>
        <v>0</v>
      </c>
      <c r="Z1310">
        <f>MONTH(续费明细实时[[#This Row],[success_time]])</f>
        <v>5</v>
      </c>
      <c r="AA1310" s="8" t="e">
        <f>VLOOKUP(续费明细实时[[#This Row],[parent_user_id]],#REF!,27,0)</f>
        <v>#REF!</v>
      </c>
    </row>
    <row r="1311" spans="1:27">
      <c r="A1311" s="1">
        <v>45794</v>
      </c>
      <c r="B1311" t="s">
        <v>17292</v>
      </c>
      <c r="C1311" t="s">
        <v>17293</v>
      </c>
      <c r="D1311" t="s">
        <v>548</v>
      </c>
      <c r="E1311" t="s">
        <v>546</v>
      </c>
      <c r="F1311">
        <v>120</v>
      </c>
      <c r="G1311" t="s">
        <v>1883</v>
      </c>
      <c r="H1311" t="s">
        <v>559</v>
      </c>
      <c r="I1311" t="s">
        <v>1876</v>
      </c>
      <c r="J1311">
        <v>17750</v>
      </c>
      <c r="K1311" t="s">
        <v>217</v>
      </c>
      <c r="L1311" t="s">
        <v>549</v>
      </c>
      <c r="M1311" t="s">
        <v>550</v>
      </c>
      <c r="N1311" t="s">
        <v>551</v>
      </c>
      <c r="O1311" t="s">
        <v>145</v>
      </c>
      <c r="P1311" t="s">
        <v>1877</v>
      </c>
      <c r="Q1311" t="s">
        <v>17294</v>
      </c>
      <c r="R1311" t="s">
        <v>626</v>
      </c>
      <c r="S1311">
        <v>2500</v>
      </c>
      <c r="T1311" t="s">
        <v>1896</v>
      </c>
      <c r="U1311" s="4">
        <v>45794.906284722223</v>
      </c>
      <c r="V1311" t="str">
        <f>IFERROR(VLOOKUP(B1311,#REF!,1,0),"")</f>
        <v/>
      </c>
      <c r="W1311" t="str" cm="1">
        <f t="array" ref="W1311">IFERROR(_xlfn.IFS(AND(V1311="",X1311&lt;&gt;"王园园组",X1311&lt;&gt;"other"),K1311,AND(V1311="",X1311="王园园组"),G1311),"other")</f>
        <v>other</v>
      </c>
      <c r="X1311" t="str" cm="1">
        <f t="array" ref="X1311">IFERROR(_xlfn.IFS(AND(V1311="",IFERROR(VLOOKUP(N1311,#REF!,1,0),1)&lt;&gt;1),N1311,AND(V1311="",I1311="王园园组"),"王园园组"),"other")</f>
        <v>other</v>
      </c>
      <c r="Y1311">
        <f>IFERROR(_xlfn.XLOOKUP(MID(T1311, FIND("#", SUBSTITUTE(T1311, "-", "#", LEN(T1311) - LEN(SUBSTITUTE(T1311, "-", "")))) + 1, LEN(T1311)),#REF!,#REF!),0)</f>
        <v>0</v>
      </c>
      <c r="Z1311">
        <f>MONTH(续费明细实时[[#This Row],[success_time]])</f>
        <v>5</v>
      </c>
      <c r="AA1311" s="8" t="e">
        <f>VLOOKUP(续费明细实时[[#This Row],[parent_user_id]],#REF!,27,0)</f>
        <v>#REF!</v>
      </c>
    </row>
    <row r="1312" spans="1:27">
      <c r="A1312" s="1">
        <v>45789</v>
      </c>
      <c r="B1312" t="s">
        <v>11104</v>
      </c>
      <c r="C1312" t="s">
        <v>11105</v>
      </c>
      <c r="D1312" t="s">
        <v>548</v>
      </c>
      <c r="E1312" t="s">
        <v>546</v>
      </c>
      <c r="F1312">
        <v>240</v>
      </c>
      <c r="G1312" t="s">
        <v>1883</v>
      </c>
      <c r="H1312" t="s">
        <v>559</v>
      </c>
      <c r="I1312" t="s">
        <v>1876</v>
      </c>
      <c r="J1312">
        <v>31950</v>
      </c>
      <c r="K1312" t="s">
        <v>191</v>
      </c>
      <c r="L1312" t="s">
        <v>549</v>
      </c>
      <c r="M1312" t="s">
        <v>559</v>
      </c>
      <c r="N1312" t="s">
        <v>469</v>
      </c>
      <c r="O1312" t="s">
        <v>189</v>
      </c>
      <c r="P1312" t="s">
        <v>1877</v>
      </c>
      <c r="Q1312" t="s">
        <v>11106</v>
      </c>
      <c r="R1312" t="s">
        <v>626</v>
      </c>
      <c r="S1312">
        <v>4500</v>
      </c>
      <c r="T1312" t="s">
        <v>1931</v>
      </c>
      <c r="U1312" s="4">
        <v>45789.4846875</v>
      </c>
      <c r="V1312" t="str">
        <f>IFERROR(VLOOKUP(B1312,#REF!,1,0),"")</f>
        <v/>
      </c>
      <c r="W1312" t="str" cm="1">
        <f t="array" ref="W1312">IFERROR(_xlfn.IFS(AND(V1312="",X1312&lt;&gt;"王园园组",X1312&lt;&gt;"other"),K1312,AND(V1312="",X1312="王园园组"),G1312),"other")</f>
        <v>other</v>
      </c>
      <c r="X1312" t="str" cm="1">
        <f t="array" ref="X1312">IFERROR(_xlfn.IFS(AND(V1312="",IFERROR(VLOOKUP(N1312,#REF!,1,0),1)&lt;&gt;1),N1312,AND(V1312="",I1312="王园园组"),"王园园组"),"other")</f>
        <v>other</v>
      </c>
      <c r="Y1312">
        <f>IFERROR(_xlfn.XLOOKUP(MID(T1312, FIND("#", SUBSTITUTE(T1312, "-", "#", LEN(T1312) - LEN(SUBSTITUTE(T1312, "-", "")))) + 1, LEN(T1312)),#REF!,#REF!),0)</f>
        <v>0</v>
      </c>
      <c r="Z1312">
        <f>MONTH(续费明细实时[[#This Row],[success_time]])</f>
        <v>5</v>
      </c>
      <c r="AA1312" s="8" t="e">
        <f>VLOOKUP(续费明细实时[[#This Row],[parent_user_id]],#REF!,27,0)</f>
        <v>#REF!</v>
      </c>
    </row>
    <row r="1313" spans="1:27" hidden="1">
      <c r="A1313" s="1">
        <v>45792</v>
      </c>
      <c r="B1313" t="s">
        <v>17277</v>
      </c>
      <c r="C1313" t="s">
        <v>17278</v>
      </c>
      <c r="D1313" t="s">
        <v>695</v>
      </c>
      <c r="E1313" t="s">
        <v>1102</v>
      </c>
      <c r="F1313">
        <v>180</v>
      </c>
      <c r="G1313" t="s">
        <v>352</v>
      </c>
      <c r="H1313" t="s">
        <v>559</v>
      </c>
      <c r="I1313" t="s">
        <v>163</v>
      </c>
      <c r="J1313">
        <v>15174</v>
      </c>
      <c r="K1313" t="s">
        <v>626</v>
      </c>
      <c r="L1313" t="s">
        <v>649</v>
      </c>
      <c r="M1313" t="s">
        <v>649</v>
      </c>
      <c r="N1313" t="s">
        <v>649</v>
      </c>
      <c r="O1313" t="s">
        <v>649</v>
      </c>
      <c r="P1313" t="s">
        <v>1877</v>
      </c>
      <c r="Q1313" t="s">
        <v>17279</v>
      </c>
      <c r="R1313" t="s">
        <v>626</v>
      </c>
      <c r="S1313">
        <v>2137.1822360000001</v>
      </c>
      <c r="T1313" t="s">
        <v>13028</v>
      </c>
      <c r="U1313" s="4">
        <v>45792.657685185186</v>
      </c>
      <c r="V1313" t="str">
        <f>IFERROR(VLOOKUP(B1313,#REF!,1,0),"")</f>
        <v/>
      </c>
      <c r="W1313" t="str" cm="1">
        <f t="array" ref="W1313">IFERROR(_xlfn.IFS(AND(V1313="",X1313&lt;&gt;"王园园组",X1313&lt;&gt;"other"),K1313,AND(V1313="",X1313="王园园组"),G1313),"other")</f>
        <v>other</v>
      </c>
      <c r="X1313" t="str" cm="1">
        <f t="array" ref="X1313">IFERROR(_xlfn.IFS(AND(V1313="",IFERROR(VLOOKUP(N1313,#REF!,1,0),1)&lt;&gt;1),N1313,AND(V1313="",I1313="王园园组"),"王园园组"),"other")</f>
        <v>other</v>
      </c>
      <c r="Y1313">
        <f>IFERROR(_xlfn.XLOOKUP(MID(T1313, FIND("#", SUBSTITUTE(T1313, "-", "#", LEN(T1313) - LEN(SUBSTITUTE(T1313, "-", "")))) + 1, LEN(T1313)),#REF!,#REF!),0)</f>
        <v>0</v>
      </c>
      <c r="Z1313">
        <f>MONTH(续费明细实时[[#This Row],[success_time]])</f>
        <v>5</v>
      </c>
      <c r="AA1313" s="8" t="e">
        <f>VLOOKUP(续费明细实时[[#This Row],[parent_user_id]],#REF!,27,0)</f>
        <v>#REF!</v>
      </c>
    </row>
    <row r="1314" spans="1:27">
      <c r="A1314" s="1">
        <v>45790</v>
      </c>
      <c r="B1314" t="s">
        <v>17286</v>
      </c>
      <c r="C1314" t="s">
        <v>17287</v>
      </c>
      <c r="D1314" t="s">
        <v>1088</v>
      </c>
      <c r="E1314" t="s">
        <v>546</v>
      </c>
      <c r="F1314">
        <v>120</v>
      </c>
      <c r="G1314" t="s">
        <v>1973</v>
      </c>
      <c r="H1314" t="s">
        <v>559</v>
      </c>
      <c r="I1314" t="s">
        <v>1876</v>
      </c>
      <c r="J1314">
        <v>19679</v>
      </c>
      <c r="K1314" t="s">
        <v>274</v>
      </c>
      <c r="L1314" t="s">
        <v>549</v>
      </c>
      <c r="M1314" t="s">
        <v>550</v>
      </c>
      <c r="N1314" t="s">
        <v>136</v>
      </c>
      <c r="O1314" t="s">
        <v>139</v>
      </c>
      <c r="P1314" t="s">
        <v>1877</v>
      </c>
      <c r="Q1314" t="s">
        <v>17288</v>
      </c>
      <c r="R1314" t="s">
        <v>626</v>
      </c>
      <c r="S1314">
        <v>2771.7276350000002</v>
      </c>
      <c r="T1314" t="s">
        <v>1896</v>
      </c>
      <c r="U1314" s="4">
        <v>45790.777013888888</v>
      </c>
      <c r="V1314" t="str">
        <f>IFERROR(VLOOKUP(B1314,#REF!,1,0),"")</f>
        <v/>
      </c>
      <c r="W1314" t="str" cm="1">
        <f t="array" ref="W1314">IFERROR(_xlfn.IFS(AND(V1314="",X1314&lt;&gt;"王园园组",X1314&lt;&gt;"other"),K1314,AND(V1314="",X1314="王园园组"),G1314),"other")</f>
        <v>other</v>
      </c>
      <c r="X1314" t="str" cm="1">
        <f t="array" ref="X1314">IFERROR(_xlfn.IFS(AND(V1314="",IFERROR(VLOOKUP(N1314,#REF!,1,0),1)&lt;&gt;1),N1314,AND(V1314="",I1314="王园园组"),"王园园组"),"other")</f>
        <v>other</v>
      </c>
      <c r="Y1314">
        <f>IFERROR(_xlfn.XLOOKUP(MID(T1314, FIND("#", SUBSTITUTE(T1314, "-", "#", LEN(T1314) - LEN(SUBSTITUTE(T1314, "-", "")))) + 1, LEN(T1314)),#REF!,#REF!),0)</f>
        <v>0</v>
      </c>
      <c r="Z1314">
        <f>MONTH(续费明细实时[[#This Row],[success_time]])</f>
        <v>5</v>
      </c>
      <c r="AA1314" s="8" t="e">
        <f>VLOOKUP(续费明细实时[[#This Row],[parent_user_id]],#REF!,27,0)</f>
        <v>#REF!</v>
      </c>
    </row>
    <row r="1315" spans="1:27">
      <c r="A1315" s="1">
        <v>45778</v>
      </c>
      <c r="B1315" t="s">
        <v>3069</v>
      </c>
      <c r="C1315" t="s">
        <v>3070</v>
      </c>
      <c r="D1315" t="s">
        <v>610</v>
      </c>
      <c r="E1315" t="s">
        <v>1521</v>
      </c>
      <c r="F1315">
        <v>36</v>
      </c>
      <c r="G1315" t="s">
        <v>2079</v>
      </c>
      <c r="H1315" t="s">
        <v>559</v>
      </c>
      <c r="I1315" t="s">
        <v>1876</v>
      </c>
      <c r="J1315">
        <v>4522</v>
      </c>
      <c r="K1315" t="s">
        <v>232</v>
      </c>
      <c r="L1315" t="s">
        <v>549</v>
      </c>
      <c r="M1315" t="s">
        <v>550</v>
      </c>
      <c r="N1315" t="s">
        <v>551</v>
      </c>
      <c r="O1315" t="s">
        <v>141</v>
      </c>
      <c r="P1315" t="s">
        <v>1877</v>
      </c>
      <c r="Q1315" t="s">
        <v>3071</v>
      </c>
      <c r="R1315" t="s">
        <v>626</v>
      </c>
      <c r="S1315">
        <v>636.89186400000006</v>
      </c>
      <c r="T1315" t="s">
        <v>3072</v>
      </c>
      <c r="U1315" s="4">
        <v>45778.341307870367</v>
      </c>
      <c r="V1315" t="str">
        <f>IFERROR(VLOOKUP(B1315,#REF!,1,0),"")</f>
        <v/>
      </c>
      <c r="W1315" t="str" cm="1">
        <f t="array" ref="W1315">IFERROR(_xlfn.IFS(AND(V1315="",X1315&lt;&gt;"王园园组",X1315&lt;&gt;"other"),K1315,AND(V1315="",X1315="王园园组"),G1315),"other")</f>
        <v>other</v>
      </c>
      <c r="X1315" t="str" cm="1">
        <f t="array" ref="X1315">IFERROR(_xlfn.IFS(AND(V1315="",IFERROR(VLOOKUP(N1315,#REF!,1,0),1)&lt;&gt;1),N1315,AND(V1315="",I1315="王园园组"),"王园园组"),"other")</f>
        <v>other</v>
      </c>
      <c r="Y1315">
        <f>IFERROR(_xlfn.XLOOKUP(MID(T1315, FIND("#", SUBSTITUTE(T1315, "-", "#", LEN(T1315) - LEN(SUBSTITUTE(T1315, "-", "")))) + 1, LEN(T1315)),#REF!,#REF!),0)</f>
        <v>0</v>
      </c>
      <c r="Z1315">
        <f>MONTH(续费明细实时[[#This Row],[success_time]])</f>
        <v>5</v>
      </c>
      <c r="AA1315" s="8" t="e">
        <f>VLOOKUP(续费明细实时[[#This Row],[parent_user_id]],#REF!,27,0)</f>
        <v>#REF!</v>
      </c>
    </row>
    <row r="1316" spans="1:27">
      <c r="A1316" s="1">
        <v>45797</v>
      </c>
      <c r="B1316" t="s">
        <v>17289</v>
      </c>
      <c r="C1316" t="s">
        <v>17290</v>
      </c>
      <c r="D1316" t="s">
        <v>548</v>
      </c>
      <c r="E1316" t="s">
        <v>546</v>
      </c>
      <c r="F1316">
        <v>120</v>
      </c>
      <c r="G1316" t="s">
        <v>1929</v>
      </c>
      <c r="H1316" t="s">
        <v>559</v>
      </c>
      <c r="I1316" t="s">
        <v>1876</v>
      </c>
      <c r="J1316">
        <v>17750</v>
      </c>
      <c r="K1316" t="s">
        <v>216</v>
      </c>
      <c r="L1316" t="s">
        <v>549</v>
      </c>
      <c r="M1316" t="s">
        <v>550</v>
      </c>
      <c r="N1316" t="s">
        <v>551</v>
      </c>
      <c r="O1316" t="s">
        <v>145</v>
      </c>
      <c r="P1316" t="s">
        <v>1877</v>
      </c>
      <c r="Q1316" t="s">
        <v>17291</v>
      </c>
      <c r="R1316" t="s">
        <v>626</v>
      </c>
      <c r="S1316">
        <v>2500</v>
      </c>
      <c r="T1316" t="s">
        <v>1896</v>
      </c>
      <c r="U1316" s="4">
        <v>45797.44599537037</v>
      </c>
      <c r="V1316" t="str">
        <f>IFERROR(VLOOKUP(B1316,#REF!,1,0),"")</f>
        <v/>
      </c>
      <c r="W1316" t="str" cm="1">
        <f t="array" ref="W1316">IFERROR(_xlfn.IFS(AND(V1316="",X1316&lt;&gt;"王园园组",X1316&lt;&gt;"other"),K1316,AND(V1316="",X1316="王园园组"),G1316),"other")</f>
        <v>other</v>
      </c>
      <c r="X1316" t="str" cm="1">
        <f t="array" ref="X1316">IFERROR(_xlfn.IFS(AND(V1316="",IFERROR(VLOOKUP(N1316,#REF!,1,0),1)&lt;&gt;1),N1316,AND(V1316="",I1316="王园园组"),"王园园组"),"other")</f>
        <v>other</v>
      </c>
      <c r="Y1316">
        <f>IFERROR(_xlfn.XLOOKUP(MID(T1316, FIND("#", SUBSTITUTE(T1316, "-", "#", LEN(T1316) - LEN(SUBSTITUTE(T1316, "-", "")))) + 1, LEN(T1316)),#REF!,#REF!),0)</f>
        <v>0</v>
      </c>
      <c r="Z1316">
        <f>MONTH(续费明细实时[[#This Row],[success_time]])</f>
        <v>5</v>
      </c>
      <c r="AA1316" s="8" t="e">
        <f>VLOOKUP(续费明细实时[[#This Row],[parent_user_id]],#REF!,27,0)</f>
        <v>#REF!</v>
      </c>
    </row>
    <row r="1317" spans="1:27">
      <c r="A1317" s="1">
        <v>45789</v>
      </c>
      <c r="B1317" t="s">
        <v>9331</v>
      </c>
      <c r="C1317" t="s">
        <v>9332</v>
      </c>
      <c r="D1317" t="s">
        <v>548</v>
      </c>
      <c r="E1317" t="s">
        <v>546</v>
      </c>
      <c r="F1317">
        <v>120</v>
      </c>
      <c r="G1317" t="s">
        <v>1929</v>
      </c>
      <c r="H1317" t="s">
        <v>559</v>
      </c>
      <c r="I1317" t="s">
        <v>1876</v>
      </c>
      <c r="J1317">
        <v>18283</v>
      </c>
      <c r="K1317" t="s">
        <v>263</v>
      </c>
      <c r="L1317" t="s">
        <v>549</v>
      </c>
      <c r="M1317" t="s">
        <v>550</v>
      </c>
      <c r="N1317" t="s">
        <v>136</v>
      </c>
      <c r="O1317" t="s">
        <v>147</v>
      </c>
      <c r="P1317" t="s">
        <v>1877</v>
      </c>
      <c r="Q1317" t="s">
        <v>9333</v>
      </c>
      <c r="R1317" t="s">
        <v>626</v>
      </c>
      <c r="S1317">
        <v>2575</v>
      </c>
      <c r="T1317" t="s">
        <v>1896</v>
      </c>
      <c r="U1317" s="4">
        <v>45789.229733796295</v>
      </c>
      <c r="V1317" t="str">
        <f>IFERROR(VLOOKUP(B1317,#REF!,1,0),"")</f>
        <v/>
      </c>
      <c r="W1317" t="str" cm="1">
        <f t="array" ref="W1317">IFERROR(_xlfn.IFS(AND(V1317="",X1317&lt;&gt;"王园园组",X1317&lt;&gt;"other"),K1317,AND(V1317="",X1317="王园园组"),G1317),"other")</f>
        <v>other</v>
      </c>
      <c r="X1317" t="str" cm="1">
        <f t="array" ref="X1317">IFERROR(_xlfn.IFS(AND(V1317="",IFERROR(VLOOKUP(N1317,#REF!,1,0),1)&lt;&gt;1),N1317,AND(V1317="",I1317="王园园组"),"王园园组"),"other")</f>
        <v>other</v>
      </c>
      <c r="Y1317">
        <f>IFERROR(_xlfn.XLOOKUP(MID(T1317, FIND("#", SUBSTITUTE(T1317, "-", "#", LEN(T1317) - LEN(SUBSTITUTE(T1317, "-", "")))) + 1, LEN(T1317)),#REF!,#REF!),0)</f>
        <v>0</v>
      </c>
      <c r="Z1317">
        <f>MONTH(续费明细实时[[#This Row],[success_time]])</f>
        <v>5</v>
      </c>
      <c r="AA1317" s="8" t="e">
        <f>VLOOKUP(续费明细实时[[#This Row],[parent_user_id]],#REF!,27,0)</f>
        <v>#REF!</v>
      </c>
    </row>
    <row r="1318" spans="1:27" hidden="1">
      <c r="A1318" s="1">
        <v>45793</v>
      </c>
      <c r="B1318" t="s">
        <v>17295</v>
      </c>
      <c r="C1318" t="s">
        <v>17296</v>
      </c>
      <c r="D1318" t="s">
        <v>548</v>
      </c>
      <c r="E1318" t="s">
        <v>546</v>
      </c>
      <c r="F1318">
        <v>120</v>
      </c>
      <c r="G1318" t="s">
        <v>2031</v>
      </c>
      <c r="H1318" t="s">
        <v>559</v>
      </c>
      <c r="I1318" t="s">
        <v>1876</v>
      </c>
      <c r="J1318">
        <v>18283</v>
      </c>
      <c r="K1318" t="s">
        <v>626</v>
      </c>
      <c r="L1318" t="s">
        <v>649</v>
      </c>
      <c r="M1318" t="s">
        <v>649</v>
      </c>
      <c r="N1318" t="s">
        <v>649</v>
      </c>
      <c r="O1318" t="s">
        <v>649</v>
      </c>
      <c r="P1318" t="s">
        <v>1877</v>
      </c>
      <c r="Q1318" t="s">
        <v>17297</v>
      </c>
      <c r="R1318" t="s">
        <v>626</v>
      </c>
      <c r="S1318">
        <v>2575</v>
      </c>
      <c r="T1318" t="s">
        <v>1896</v>
      </c>
      <c r="U1318" s="4">
        <v>45793.925081018519</v>
      </c>
      <c r="V1318" t="str">
        <f>IFERROR(VLOOKUP(B1318,#REF!,1,0),"")</f>
        <v/>
      </c>
      <c r="W1318" t="str" cm="1">
        <f t="array" ref="W1318">IFERROR(_xlfn.IFS(AND(V1318="",X1318&lt;&gt;"王园园组",X1318&lt;&gt;"other"),K1318,AND(V1318="",X1318="王园园组"),G1318),"other")</f>
        <v>other</v>
      </c>
      <c r="X1318" t="str" cm="1">
        <f t="array" ref="X1318">IFERROR(_xlfn.IFS(AND(V1318="",IFERROR(VLOOKUP(N1318,#REF!,1,0),1)&lt;&gt;1),N1318,AND(V1318="",I1318="王园园组"),"王园园组"),"other")</f>
        <v>other</v>
      </c>
      <c r="Y1318">
        <f>IFERROR(_xlfn.XLOOKUP(MID(T1318, FIND("#", SUBSTITUTE(T1318, "-", "#", LEN(T1318) - LEN(SUBSTITUTE(T1318, "-", "")))) + 1, LEN(T1318)),#REF!,#REF!),0)</f>
        <v>0</v>
      </c>
      <c r="Z1318">
        <f>MONTH(续费明细实时[[#This Row],[success_time]])</f>
        <v>5</v>
      </c>
      <c r="AA1318" s="8" t="e">
        <f>VLOOKUP(续费明细实时[[#This Row],[parent_user_id]],#REF!,27,0)</f>
        <v>#REF!</v>
      </c>
    </row>
    <row r="1319" spans="1:27">
      <c r="A1319" s="1">
        <v>45803</v>
      </c>
      <c r="B1319" t="s">
        <v>29947</v>
      </c>
      <c r="C1319" t="s">
        <v>29948</v>
      </c>
      <c r="D1319" t="s">
        <v>677</v>
      </c>
      <c r="E1319" t="s">
        <v>546</v>
      </c>
      <c r="F1319">
        <v>240</v>
      </c>
      <c r="G1319" t="s">
        <v>1990</v>
      </c>
      <c r="H1319" t="s">
        <v>559</v>
      </c>
      <c r="I1319" t="s">
        <v>1876</v>
      </c>
      <c r="J1319">
        <v>31950</v>
      </c>
      <c r="K1319" t="s">
        <v>281</v>
      </c>
      <c r="L1319" t="s">
        <v>549</v>
      </c>
      <c r="M1319" t="s">
        <v>550</v>
      </c>
      <c r="N1319" t="s">
        <v>136</v>
      </c>
      <c r="O1319" t="s">
        <v>139</v>
      </c>
      <c r="P1319" t="s">
        <v>1877</v>
      </c>
      <c r="Q1319" t="s">
        <v>29949</v>
      </c>
      <c r="R1319" t="s">
        <v>626</v>
      </c>
      <c r="S1319">
        <v>4500</v>
      </c>
      <c r="T1319" t="s">
        <v>1931</v>
      </c>
      <c r="U1319" s="4">
        <v>45803.688263888886</v>
      </c>
      <c r="V1319" t="str">
        <f>IFERROR(VLOOKUP(B1319,#REF!,1,0),"")</f>
        <v/>
      </c>
      <c r="W1319" t="str" cm="1">
        <f t="array" ref="W1319">IFERROR(_xlfn.IFS(AND(V1319="",X1319&lt;&gt;"王园园组",X1319&lt;&gt;"other"),K1319,AND(V1319="",X1319="王园园组"),G1319),"other")</f>
        <v>other</v>
      </c>
      <c r="X1319" t="str" cm="1">
        <f t="array" ref="X1319">IFERROR(_xlfn.IFS(AND(V1319="",IFERROR(VLOOKUP(N1319,#REF!,1,0),1)&lt;&gt;1),N1319,AND(V1319="",I1319="王园园组"),"王园园组"),"other")</f>
        <v>other</v>
      </c>
      <c r="Y1319">
        <f>IFERROR(_xlfn.XLOOKUP(MID(T1319, FIND("#", SUBSTITUTE(T1319, "-", "#", LEN(T1319) - LEN(SUBSTITUTE(T1319, "-", "")))) + 1, LEN(T1319)),#REF!,#REF!),0)</f>
        <v>0</v>
      </c>
      <c r="Z1319">
        <f>MONTH(续费明细实时[[#This Row],[success_time]])</f>
        <v>5</v>
      </c>
      <c r="AA1319" s="8" t="e">
        <f>VLOOKUP(续费明细实时[[#This Row],[parent_user_id]],#REF!,27,0)</f>
        <v>#REF!</v>
      </c>
    </row>
    <row r="1320" spans="1:27">
      <c r="A1320" s="1">
        <v>45806</v>
      </c>
      <c r="B1320" t="s">
        <v>2118</v>
      </c>
      <c r="C1320" t="s">
        <v>2119</v>
      </c>
      <c r="D1320" t="s">
        <v>548</v>
      </c>
      <c r="E1320" t="s">
        <v>2120</v>
      </c>
      <c r="F1320">
        <v>4</v>
      </c>
      <c r="G1320" t="s">
        <v>1909</v>
      </c>
      <c r="H1320" t="s">
        <v>559</v>
      </c>
      <c r="I1320" t="s">
        <v>1876</v>
      </c>
      <c r="J1320">
        <v>908</v>
      </c>
      <c r="K1320" t="s">
        <v>320</v>
      </c>
      <c r="L1320" t="s">
        <v>549</v>
      </c>
      <c r="M1320" t="s">
        <v>550</v>
      </c>
      <c r="N1320" t="s">
        <v>616</v>
      </c>
      <c r="O1320" t="s">
        <v>314</v>
      </c>
      <c r="P1320" t="s">
        <v>1877</v>
      </c>
      <c r="Q1320" t="s">
        <v>29950</v>
      </c>
      <c r="R1320" t="s">
        <v>626</v>
      </c>
      <c r="S1320">
        <v>127.92</v>
      </c>
      <c r="T1320" t="s">
        <v>2122</v>
      </c>
      <c r="U1320" s="4">
        <v>45806.042847222219</v>
      </c>
      <c r="V1320" t="str">
        <f>IFERROR(VLOOKUP(B1320,#REF!,1,0),"")</f>
        <v/>
      </c>
      <c r="W1320" t="str" cm="1">
        <f t="array" ref="W1320">IFERROR(_xlfn.IFS(AND(V1320="",X1320&lt;&gt;"王园园组",X1320&lt;&gt;"other"),K1320,AND(V1320="",X1320="王园园组"),G1320),"other")</f>
        <v>other</v>
      </c>
      <c r="X1320" t="str" cm="1">
        <f t="array" ref="X1320">IFERROR(_xlfn.IFS(AND(V1320="",IFERROR(VLOOKUP(N1320,#REF!,1,0),1)&lt;&gt;1),N1320,AND(V1320="",I1320="王园园组"),"王园园组"),"other")</f>
        <v>other</v>
      </c>
      <c r="Y1320">
        <f>IFERROR(_xlfn.XLOOKUP(MID(T1320, FIND("#", SUBSTITUTE(T1320, "-", "#", LEN(T1320) - LEN(SUBSTITUTE(T1320, "-", "")))) + 1, LEN(T1320)),#REF!,#REF!),0)</f>
        <v>0</v>
      </c>
      <c r="Z1320">
        <f>MONTH(续费明细实时[[#This Row],[success_time]])</f>
        <v>5</v>
      </c>
      <c r="AA1320" s="8" t="e">
        <f>VLOOKUP(续费明细实时[[#This Row],[parent_user_id]],#REF!,27,0)</f>
        <v>#REF!</v>
      </c>
    </row>
    <row r="1321" spans="1:27">
      <c r="A1321" s="1">
        <v>45797</v>
      </c>
      <c r="B1321" t="s">
        <v>17230</v>
      </c>
      <c r="C1321" t="s">
        <v>17231</v>
      </c>
      <c r="D1321" t="s">
        <v>584</v>
      </c>
      <c r="E1321" t="s">
        <v>546</v>
      </c>
      <c r="F1321">
        <v>120</v>
      </c>
      <c r="G1321" t="s">
        <v>2079</v>
      </c>
      <c r="H1321" t="s">
        <v>559</v>
      </c>
      <c r="I1321" t="s">
        <v>1876</v>
      </c>
      <c r="J1321">
        <v>17946</v>
      </c>
      <c r="K1321" t="s">
        <v>294</v>
      </c>
      <c r="L1321" t="s">
        <v>549</v>
      </c>
      <c r="M1321" t="s">
        <v>550</v>
      </c>
      <c r="N1321" t="s">
        <v>136</v>
      </c>
      <c r="O1321" t="s">
        <v>292</v>
      </c>
      <c r="P1321" t="s">
        <v>1877</v>
      </c>
      <c r="Q1321" t="s">
        <v>17232</v>
      </c>
      <c r="R1321" t="s">
        <v>626</v>
      </c>
      <c r="S1321">
        <v>2527.6042109999999</v>
      </c>
      <c r="T1321" t="s">
        <v>1896</v>
      </c>
      <c r="U1321" s="4">
        <v>45797.632361111115</v>
      </c>
      <c r="V1321" t="str">
        <f>IFERROR(VLOOKUP(B1321,#REF!,1,0),"")</f>
        <v/>
      </c>
      <c r="W1321" t="str" cm="1">
        <f t="array" ref="W1321">IFERROR(_xlfn.IFS(AND(V1321="",X1321&lt;&gt;"王园园组",X1321&lt;&gt;"other"),K1321,AND(V1321="",X1321="王园园组"),G1321),"other")</f>
        <v>other</v>
      </c>
      <c r="X1321" t="str" cm="1">
        <f t="array" ref="X1321">IFERROR(_xlfn.IFS(AND(V1321="",IFERROR(VLOOKUP(N1321,#REF!,1,0),1)&lt;&gt;1),N1321,AND(V1321="",I1321="王园园组"),"王园园组"),"other")</f>
        <v>other</v>
      </c>
      <c r="Y1321">
        <f>IFERROR(_xlfn.XLOOKUP(MID(T1321, FIND("#", SUBSTITUTE(T1321, "-", "#", LEN(T1321) - LEN(SUBSTITUTE(T1321, "-", "")))) + 1, LEN(T1321)),#REF!,#REF!),0)</f>
        <v>0</v>
      </c>
      <c r="Z1321">
        <f>MONTH(续费明细实时[[#This Row],[success_time]])</f>
        <v>5</v>
      </c>
      <c r="AA1321" s="8" t="e">
        <f>VLOOKUP(续费明细实时[[#This Row],[parent_user_id]],#REF!,27,0)</f>
        <v>#REF!</v>
      </c>
    </row>
    <row r="1322" spans="1:27">
      <c r="A1322" s="1">
        <v>45792</v>
      </c>
      <c r="B1322" t="s">
        <v>17359</v>
      </c>
      <c r="C1322" t="s">
        <v>17360</v>
      </c>
      <c r="D1322" t="s">
        <v>2295</v>
      </c>
      <c r="E1322" t="s">
        <v>546</v>
      </c>
      <c r="F1322">
        <v>60</v>
      </c>
      <c r="G1322" t="s">
        <v>1990</v>
      </c>
      <c r="H1322" t="s">
        <v>559</v>
      </c>
      <c r="I1322" t="s">
        <v>1876</v>
      </c>
      <c r="J1322">
        <v>10650</v>
      </c>
      <c r="K1322" t="s">
        <v>310</v>
      </c>
      <c r="L1322" t="s">
        <v>549</v>
      </c>
      <c r="M1322" t="s">
        <v>550</v>
      </c>
      <c r="N1322" t="s">
        <v>136</v>
      </c>
      <c r="O1322" t="s">
        <v>143</v>
      </c>
      <c r="P1322" t="s">
        <v>1877</v>
      </c>
      <c r="Q1322" t="s">
        <v>17361</v>
      </c>
      <c r="R1322" t="s">
        <v>626</v>
      </c>
      <c r="S1322">
        <v>1500</v>
      </c>
      <c r="T1322" t="s">
        <v>1891</v>
      </c>
      <c r="U1322" s="4">
        <v>45792.424340277779</v>
      </c>
      <c r="V1322" t="str">
        <f>IFERROR(VLOOKUP(B1322,#REF!,1,0),"")</f>
        <v/>
      </c>
      <c r="W1322" t="str" cm="1">
        <f t="array" ref="W1322">IFERROR(_xlfn.IFS(AND(V1322="",X1322&lt;&gt;"王园园组",X1322&lt;&gt;"other"),K1322,AND(V1322="",X1322="王园园组"),G1322),"other")</f>
        <v>other</v>
      </c>
      <c r="X1322" t="str" cm="1">
        <f t="array" ref="X1322">IFERROR(_xlfn.IFS(AND(V1322="",IFERROR(VLOOKUP(N1322,#REF!,1,0),1)&lt;&gt;1),N1322,AND(V1322="",I1322="王园园组"),"王园园组"),"other")</f>
        <v>other</v>
      </c>
      <c r="Y1322">
        <f>IFERROR(_xlfn.XLOOKUP(MID(T1322, FIND("#", SUBSTITUTE(T1322, "-", "#", LEN(T1322) - LEN(SUBSTITUTE(T1322, "-", "")))) + 1, LEN(T1322)),#REF!,#REF!),0)</f>
        <v>0</v>
      </c>
      <c r="Z1322">
        <f>MONTH(续费明细实时[[#This Row],[success_time]])</f>
        <v>5</v>
      </c>
      <c r="AA1322" s="8" t="e">
        <f>VLOOKUP(续费明细实时[[#This Row],[parent_user_id]],#REF!,27,0)</f>
        <v>#REF!</v>
      </c>
    </row>
    <row r="1323" spans="1:27" hidden="1">
      <c r="A1323" s="1">
        <v>45795</v>
      </c>
      <c r="B1323" t="s">
        <v>17362</v>
      </c>
      <c r="C1323" t="s">
        <v>17363</v>
      </c>
      <c r="D1323" t="s">
        <v>578</v>
      </c>
      <c r="E1323" t="s">
        <v>1102</v>
      </c>
      <c r="F1323">
        <v>120</v>
      </c>
      <c r="G1323" t="s">
        <v>362</v>
      </c>
      <c r="H1323" t="s">
        <v>559</v>
      </c>
      <c r="I1323" t="s">
        <v>163</v>
      </c>
      <c r="J1323">
        <v>9940</v>
      </c>
      <c r="K1323" t="s">
        <v>626</v>
      </c>
      <c r="L1323" t="s">
        <v>649</v>
      </c>
      <c r="M1323" t="s">
        <v>649</v>
      </c>
      <c r="N1323" t="s">
        <v>649</v>
      </c>
      <c r="O1323" t="s">
        <v>649</v>
      </c>
      <c r="P1323" t="s">
        <v>1877</v>
      </c>
      <c r="Q1323" t="s">
        <v>17364</v>
      </c>
      <c r="R1323" t="s">
        <v>626</v>
      </c>
      <c r="S1323">
        <v>1400</v>
      </c>
      <c r="T1323" t="s">
        <v>1902</v>
      </c>
      <c r="U1323" s="4">
        <v>45795.500057870369</v>
      </c>
      <c r="V1323" t="str">
        <f>IFERROR(VLOOKUP(B1323,#REF!,1,0),"")</f>
        <v/>
      </c>
      <c r="W1323" t="str" cm="1">
        <f t="array" ref="W1323">IFERROR(_xlfn.IFS(AND(V1323="",X1323&lt;&gt;"王园园组",X1323&lt;&gt;"other"),K1323,AND(V1323="",X1323="王园园组"),G1323),"other")</f>
        <v>other</v>
      </c>
      <c r="X1323" t="str" cm="1">
        <f t="array" ref="X1323">IFERROR(_xlfn.IFS(AND(V1323="",IFERROR(VLOOKUP(N1323,#REF!,1,0),1)&lt;&gt;1),N1323,AND(V1323="",I1323="王园园组"),"王园园组"),"other")</f>
        <v>other</v>
      </c>
      <c r="Y1323">
        <f>IFERROR(_xlfn.XLOOKUP(MID(T1323, FIND("#", SUBSTITUTE(T1323, "-", "#", LEN(T1323) - LEN(SUBSTITUTE(T1323, "-", "")))) + 1, LEN(T1323)),#REF!,#REF!),0)</f>
        <v>0</v>
      </c>
      <c r="Z1323">
        <f>MONTH(续费明细实时[[#This Row],[success_time]])</f>
        <v>5</v>
      </c>
      <c r="AA1323" s="8" t="e">
        <f>VLOOKUP(续费明细实时[[#This Row],[parent_user_id]],#REF!,27,0)</f>
        <v>#REF!</v>
      </c>
    </row>
    <row r="1324" spans="1:27">
      <c r="A1324" s="1">
        <v>45796</v>
      </c>
      <c r="B1324" t="s">
        <v>17350</v>
      </c>
      <c r="C1324" t="s">
        <v>17351</v>
      </c>
      <c r="D1324" t="s">
        <v>548</v>
      </c>
      <c r="E1324" t="s">
        <v>546</v>
      </c>
      <c r="F1324">
        <v>120</v>
      </c>
      <c r="G1324" t="s">
        <v>1894</v>
      </c>
      <c r="H1324" t="s">
        <v>559</v>
      </c>
      <c r="I1324" t="s">
        <v>1876</v>
      </c>
      <c r="J1324">
        <v>17750</v>
      </c>
      <c r="K1324" t="s">
        <v>215</v>
      </c>
      <c r="L1324" t="s">
        <v>549</v>
      </c>
      <c r="M1324" t="s">
        <v>550</v>
      </c>
      <c r="N1324" t="s">
        <v>551</v>
      </c>
      <c r="O1324" t="s">
        <v>145</v>
      </c>
      <c r="P1324" t="s">
        <v>1877</v>
      </c>
      <c r="Q1324" t="s">
        <v>17352</v>
      </c>
      <c r="R1324" t="s">
        <v>626</v>
      </c>
      <c r="S1324">
        <v>2500</v>
      </c>
      <c r="T1324" t="s">
        <v>1896</v>
      </c>
      <c r="U1324" s="4">
        <v>45796.483831018515</v>
      </c>
      <c r="V1324" t="str">
        <f>IFERROR(VLOOKUP(B1324,#REF!,1,0),"")</f>
        <v/>
      </c>
      <c r="W1324" t="str" cm="1">
        <f t="array" ref="W1324">IFERROR(_xlfn.IFS(AND(V1324="",X1324&lt;&gt;"王园园组",X1324&lt;&gt;"other"),K1324,AND(V1324="",X1324="王园园组"),G1324),"other")</f>
        <v>other</v>
      </c>
      <c r="X1324" t="str" cm="1">
        <f t="array" ref="X1324">IFERROR(_xlfn.IFS(AND(V1324="",IFERROR(VLOOKUP(N1324,#REF!,1,0),1)&lt;&gt;1),N1324,AND(V1324="",I1324="王园园组"),"王园园组"),"other")</f>
        <v>other</v>
      </c>
      <c r="Y1324">
        <f>IFERROR(_xlfn.XLOOKUP(MID(T1324, FIND("#", SUBSTITUTE(T1324, "-", "#", LEN(T1324) - LEN(SUBSTITUTE(T1324, "-", "")))) + 1, LEN(T1324)),#REF!,#REF!),0)</f>
        <v>0</v>
      </c>
      <c r="Z1324">
        <f>MONTH(续费明细实时[[#This Row],[success_time]])</f>
        <v>5</v>
      </c>
      <c r="AA1324" s="8" t="e">
        <f>VLOOKUP(续费明细实时[[#This Row],[parent_user_id]],#REF!,27,0)</f>
        <v>#REF!</v>
      </c>
    </row>
    <row r="1325" spans="1:27">
      <c r="A1325" s="1">
        <v>45785</v>
      </c>
      <c r="B1325" t="s">
        <v>3076</v>
      </c>
      <c r="C1325" t="s">
        <v>3077</v>
      </c>
      <c r="D1325" t="s">
        <v>548</v>
      </c>
      <c r="E1325" t="s">
        <v>546</v>
      </c>
      <c r="F1325">
        <v>120</v>
      </c>
      <c r="G1325" t="s">
        <v>2005</v>
      </c>
      <c r="H1325" t="s">
        <v>559</v>
      </c>
      <c r="I1325" t="s">
        <v>1876</v>
      </c>
      <c r="J1325">
        <v>17750</v>
      </c>
      <c r="K1325" t="s">
        <v>207</v>
      </c>
      <c r="L1325" t="s">
        <v>549</v>
      </c>
      <c r="M1325" t="s">
        <v>550</v>
      </c>
      <c r="N1325" t="s">
        <v>551</v>
      </c>
      <c r="O1325" t="s">
        <v>149</v>
      </c>
      <c r="P1325" t="s">
        <v>1877</v>
      </c>
      <c r="Q1325" t="s">
        <v>3078</v>
      </c>
      <c r="R1325" t="s">
        <v>626</v>
      </c>
      <c r="S1325">
        <v>2500</v>
      </c>
      <c r="T1325" t="s">
        <v>1896</v>
      </c>
      <c r="U1325" s="4">
        <v>45785.530833333331</v>
      </c>
      <c r="V1325" t="str">
        <f>IFERROR(VLOOKUP(B1325,#REF!,1,0),"")</f>
        <v/>
      </c>
      <c r="W1325" t="str" cm="1">
        <f t="array" ref="W1325">IFERROR(_xlfn.IFS(AND(V1325="",X1325&lt;&gt;"王园园组",X1325&lt;&gt;"other"),K1325,AND(V1325="",X1325="王园园组"),G1325),"other")</f>
        <v>other</v>
      </c>
      <c r="X1325" t="str" cm="1">
        <f t="array" ref="X1325">IFERROR(_xlfn.IFS(AND(V1325="",IFERROR(VLOOKUP(N1325,#REF!,1,0),1)&lt;&gt;1),N1325,AND(V1325="",I1325="王园园组"),"王园园组"),"other")</f>
        <v>other</v>
      </c>
      <c r="Y1325">
        <f>IFERROR(_xlfn.XLOOKUP(MID(T1325, FIND("#", SUBSTITUTE(T1325, "-", "#", LEN(T1325) - LEN(SUBSTITUTE(T1325, "-", "")))) + 1, LEN(T1325)),#REF!,#REF!),0)</f>
        <v>0</v>
      </c>
      <c r="Z1325">
        <f>MONTH(续费明细实时[[#This Row],[success_time]])</f>
        <v>5</v>
      </c>
      <c r="AA1325" s="8" t="e">
        <f>VLOOKUP(续费明细实时[[#This Row],[parent_user_id]],#REF!,27,0)</f>
        <v>#REF!</v>
      </c>
    </row>
    <row r="1326" spans="1:27">
      <c r="A1326" s="1">
        <v>45795</v>
      </c>
      <c r="B1326" t="s">
        <v>17233</v>
      </c>
      <c r="C1326" t="s">
        <v>17234</v>
      </c>
      <c r="D1326" t="s">
        <v>1104</v>
      </c>
      <c r="E1326" t="s">
        <v>546</v>
      </c>
      <c r="F1326">
        <v>60</v>
      </c>
      <c r="G1326" t="s">
        <v>2079</v>
      </c>
      <c r="H1326" t="s">
        <v>559</v>
      </c>
      <c r="I1326" t="s">
        <v>1876</v>
      </c>
      <c r="J1326">
        <v>10970</v>
      </c>
      <c r="K1326" t="s">
        <v>276</v>
      </c>
      <c r="L1326" t="s">
        <v>549</v>
      </c>
      <c r="M1326" t="s">
        <v>550</v>
      </c>
      <c r="N1326" t="s">
        <v>136</v>
      </c>
      <c r="O1326" t="s">
        <v>139</v>
      </c>
      <c r="P1326" t="s">
        <v>1877</v>
      </c>
      <c r="Q1326" t="s">
        <v>17235</v>
      </c>
      <c r="R1326" t="s">
        <v>626</v>
      </c>
      <c r="S1326">
        <v>1545</v>
      </c>
      <c r="T1326" t="s">
        <v>1891</v>
      </c>
      <c r="U1326" s="4">
        <v>45795.74</v>
      </c>
      <c r="V1326" t="str">
        <f>IFERROR(VLOOKUP(B1326,#REF!,1,0),"")</f>
        <v/>
      </c>
      <c r="W1326" t="str" cm="1">
        <f t="array" ref="W1326">IFERROR(_xlfn.IFS(AND(V1326="",X1326&lt;&gt;"王园园组",X1326&lt;&gt;"other"),K1326,AND(V1326="",X1326="王园园组"),G1326),"other")</f>
        <v>other</v>
      </c>
      <c r="X1326" t="str" cm="1">
        <f t="array" ref="X1326">IFERROR(_xlfn.IFS(AND(V1326="",IFERROR(VLOOKUP(N1326,#REF!,1,0),1)&lt;&gt;1),N1326,AND(V1326="",I1326="王园园组"),"王园园组"),"other")</f>
        <v>other</v>
      </c>
      <c r="Y1326">
        <f>IFERROR(_xlfn.XLOOKUP(MID(T1326, FIND("#", SUBSTITUTE(T1326, "-", "#", LEN(T1326) - LEN(SUBSTITUTE(T1326, "-", "")))) + 1, LEN(T1326)),#REF!,#REF!),0)</f>
        <v>0</v>
      </c>
      <c r="Z1326">
        <f>MONTH(续费明细实时[[#This Row],[success_time]])</f>
        <v>5</v>
      </c>
      <c r="AA1326" s="8" t="e">
        <f>VLOOKUP(续费明细实时[[#This Row],[parent_user_id]],#REF!,27,0)</f>
        <v>#REF!</v>
      </c>
    </row>
    <row r="1327" spans="1:27">
      <c r="A1327" s="1">
        <v>45804</v>
      </c>
      <c r="B1327" t="s">
        <v>29951</v>
      </c>
      <c r="C1327" t="s">
        <v>29952</v>
      </c>
      <c r="D1327" t="s">
        <v>548</v>
      </c>
      <c r="E1327" t="s">
        <v>641</v>
      </c>
      <c r="F1327">
        <v>50</v>
      </c>
      <c r="G1327" t="s">
        <v>1909</v>
      </c>
      <c r="H1327" t="s">
        <v>559</v>
      </c>
      <c r="I1327" t="s">
        <v>1876</v>
      </c>
      <c r="J1327">
        <v>4351</v>
      </c>
      <c r="K1327" t="s">
        <v>183</v>
      </c>
      <c r="L1327" t="s">
        <v>549</v>
      </c>
      <c r="M1327" t="s">
        <v>559</v>
      </c>
      <c r="N1327" t="s">
        <v>469</v>
      </c>
      <c r="O1327" t="s">
        <v>180</v>
      </c>
      <c r="P1327" t="s">
        <v>1877</v>
      </c>
      <c r="Q1327" t="s">
        <v>29953</v>
      </c>
      <c r="R1327" t="s">
        <v>626</v>
      </c>
      <c r="S1327">
        <v>612.85</v>
      </c>
      <c r="T1327" t="s">
        <v>2404</v>
      </c>
      <c r="U1327" s="4">
        <v>45804.482627314814</v>
      </c>
      <c r="V1327" t="str">
        <f>IFERROR(VLOOKUP(B1327,#REF!,1,0),"")</f>
        <v/>
      </c>
      <c r="W1327" t="str" cm="1">
        <f t="array" ref="W1327">IFERROR(_xlfn.IFS(AND(V1327="",X1327&lt;&gt;"王园园组",X1327&lt;&gt;"other"),K1327,AND(V1327="",X1327="王园园组"),G1327),"other")</f>
        <v>other</v>
      </c>
      <c r="X1327" t="str" cm="1">
        <f t="array" ref="X1327">IFERROR(_xlfn.IFS(AND(V1327="",IFERROR(VLOOKUP(N1327,#REF!,1,0),1)&lt;&gt;1),N1327,AND(V1327="",I1327="王园园组"),"王园园组"),"other")</f>
        <v>other</v>
      </c>
      <c r="Y1327">
        <f>IFERROR(_xlfn.XLOOKUP(MID(T1327, FIND("#", SUBSTITUTE(T1327, "-", "#", LEN(T1327) - LEN(SUBSTITUTE(T1327, "-", "")))) + 1, LEN(T1327)),#REF!,#REF!),0)</f>
        <v>0</v>
      </c>
      <c r="Z1327">
        <f>MONTH(续费明细实时[[#This Row],[success_time]])</f>
        <v>5</v>
      </c>
      <c r="AA1327" s="8" t="e">
        <f>VLOOKUP(续费明细实时[[#This Row],[parent_user_id]],#REF!,27,0)</f>
        <v>#REF!</v>
      </c>
    </row>
    <row r="1328" spans="1:27">
      <c r="A1328" s="1">
        <v>45792</v>
      </c>
      <c r="B1328" t="s">
        <v>14874</v>
      </c>
      <c r="C1328" t="s">
        <v>14875</v>
      </c>
      <c r="D1328" t="s">
        <v>558</v>
      </c>
      <c r="E1328" t="s">
        <v>1102</v>
      </c>
      <c r="F1328">
        <v>240</v>
      </c>
      <c r="G1328" t="s">
        <v>355</v>
      </c>
      <c r="H1328" t="s">
        <v>559</v>
      </c>
      <c r="I1328" t="s">
        <v>163</v>
      </c>
      <c r="J1328">
        <v>20114</v>
      </c>
      <c r="K1328" t="s">
        <v>355</v>
      </c>
      <c r="L1328" t="s">
        <v>549</v>
      </c>
      <c r="M1328" t="s">
        <v>559</v>
      </c>
      <c r="N1328" t="s">
        <v>163</v>
      </c>
      <c r="O1328" t="s">
        <v>472</v>
      </c>
      <c r="P1328" t="s">
        <v>1877</v>
      </c>
      <c r="Q1328" t="s">
        <v>14876</v>
      </c>
      <c r="R1328" t="s">
        <v>626</v>
      </c>
      <c r="S1328">
        <v>2833</v>
      </c>
      <c r="T1328" t="s">
        <v>9057</v>
      </c>
      <c r="U1328" s="4">
        <v>45792.584953703707</v>
      </c>
      <c r="V1328" t="str">
        <f>IFERROR(VLOOKUP(B1328,#REF!,1,0),"")</f>
        <v/>
      </c>
      <c r="W1328" t="str" cm="1">
        <f t="array" ref="W1328">IFERROR(_xlfn.IFS(AND(V1328="",X1328&lt;&gt;"王园园组",X1328&lt;&gt;"other"),K1328,AND(V1328="",X1328="王园园组"),G1328),"other")</f>
        <v>other</v>
      </c>
      <c r="X1328" t="str" cm="1">
        <f t="array" ref="X1328">IFERROR(_xlfn.IFS(AND(V1328="",IFERROR(VLOOKUP(N1328,#REF!,1,0),1)&lt;&gt;1),N1328,AND(V1328="",I1328="王园园组"),"王园园组"),"other")</f>
        <v>other</v>
      </c>
      <c r="Y1328">
        <f>IFERROR(_xlfn.XLOOKUP(MID(T1328, FIND("#", SUBSTITUTE(T1328, "-", "#", LEN(T1328) - LEN(SUBSTITUTE(T1328, "-", "")))) + 1, LEN(T1328)),#REF!,#REF!),0)</f>
        <v>0</v>
      </c>
      <c r="Z1328">
        <f>MONTH(续费明细实时[[#This Row],[success_time]])</f>
        <v>5</v>
      </c>
      <c r="AA1328" s="8" t="e">
        <f>VLOOKUP(续费明细实时[[#This Row],[parent_user_id]],#REF!,27,0)</f>
        <v>#REF!</v>
      </c>
    </row>
    <row r="1329" spans="1:27">
      <c r="A1329" s="1">
        <v>45789</v>
      </c>
      <c r="B1329" t="s">
        <v>11741</v>
      </c>
      <c r="C1329" t="s">
        <v>11742</v>
      </c>
      <c r="D1329" t="s">
        <v>610</v>
      </c>
      <c r="E1329" t="s">
        <v>546</v>
      </c>
      <c r="F1329">
        <v>60</v>
      </c>
      <c r="G1329" t="s">
        <v>1994</v>
      </c>
      <c r="H1329" t="s">
        <v>559</v>
      </c>
      <c r="I1329" t="s">
        <v>1876</v>
      </c>
      <c r="J1329">
        <v>10768</v>
      </c>
      <c r="K1329" t="s">
        <v>295</v>
      </c>
      <c r="L1329" t="s">
        <v>549</v>
      </c>
      <c r="M1329" t="s">
        <v>550</v>
      </c>
      <c r="N1329" t="s">
        <v>136</v>
      </c>
      <c r="O1329" t="s">
        <v>292</v>
      </c>
      <c r="P1329" t="s">
        <v>1877</v>
      </c>
      <c r="Q1329" t="s">
        <v>11743</v>
      </c>
      <c r="R1329" t="s">
        <v>626</v>
      </c>
      <c r="S1329">
        <v>1516.562527</v>
      </c>
      <c r="T1329" t="s">
        <v>1891</v>
      </c>
      <c r="U1329" s="4">
        <v>45789.986458333333</v>
      </c>
      <c r="V1329" t="str">
        <f>IFERROR(VLOOKUP(B1329,#REF!,1,0),"")</f>
        <v/>
      </c>
      <c r="W1329" t="str" cm="1">
        <f t="array" ref="W1329">IFERROR(_xlfn.IFS(AND(V1329="",X1329&lt;&gt;"王园园组",X1329&lt;&gt;"other"),K1329,AND(V1329="",X1329="王园园组"),G1329),"other")</f>
        <v>other</v>
      </c>
      <c r="X1329" t="str" cm="1">
        <f t="array" ref="X1329">IFERROR(_xlfn.IFS(AND(V1329="",IFERROR(VLOOKUP(N1329,#REF!,1,0),1)&lt;&gt;1),N1329,AND(V1329="",I1329="王园园组"),"王园园组"),"other")</f>
        <v>other</v>
      </c>
      <c r="Y1329">
        <f>IFERROR(_xlfn.XLOOKUP(MID(T1329, FIND("#", SUBSTITUTE(T1329, "-", "#", LEN(T1329) - LEN(SUBSTITUTE(T1329, "-", "")))) + 1, LEN(T1329)),#REF!,#REF!),0)</f>
        <v>0</v>
      </c>
      <c r="Z1329">
        <f>MONTH(续费明细实时[[#This Row],[success_time]])</f>
        <v>5</v>
      </c>
      <c r="AA1329" s="8" t="e">
        <f>VLOOKUP(续费明细实时[[#This Row],[parent_user_id]],#REF!,27,0)</f>
        <v>#REF!</v>
      </c>
    </row>
    <row r="1330" spans="1:27">
      <c r="A1330" s="1">
        <v>45805</v>
      </c>
      <c r="B1330" t="s">
        <v>29954</v>
      </c>
      <c r="C1330" t="s">
        <v>29955</v>
      </c>
      <c r="D1330" t="s">
        <v>548</v>
      </c>
      <c r="E1330" t="s">
        <v>546</v>
      </c>
      <c r="F1330">
        <v>4</v>
      </c>
      <c r="G1330" t="s">
        <v>1909</v>
      </c>
      <c r="H1330" t="s">
        <v>559</v>
      </c>
      <c r="I1330" t="s">
        <v>1876</v>
      </c>
      <c r="J1330">
        <v>852</v>
      </c>
      <c r="K1330" t="s">
        <v>319</v>
      </c>
      <c r="L1330" t="s">
        <v>549</v>
      </c>
      <c r="M1330" t="s">
        <v>550</v>
      </c>
      <c r="N1330" t="s">
        <v>616</v>
      </c>
      <c r="O1330" t="s">
        <v>314</v>
      </c>
      <c r="P1330" t="s">
        <v>1877</v>
      </c>
      <c r="Q1330" t="s">
        <v>29956</v>
      </c>
      <c r="R1330" t="s">
        <v>626</v>
      </c>
      <c r="S1330">
        <v>120</v>
      </c>
      <c r="T1330" t="s">
        <v>1911</v>
      </c>
      <c r="U1330" s="4">
        <v>45805.041990740741</v>
      </c>
      <c r="V1330" t="str">
        <f>IFERROR(VLOOKUP(B1330,#REF!,1,0),"")</f>
        <v/>
      </c>
      <c r="W1330" t="str" cm="1">
        <f t="array" ref="W1330">IFERROR(_xlfn.IFS(AND(V1330="",X1330&lt;&gt;"王园园组",X1330&lt;&gt;"other"),K1330,AND(V1330="",X1330="王园园组"),G1330),"other")</f>
        <v>other</v>
      </c>
      <c r="X1330" t="str" cm="1">
        <f t="array" ref="X1330">IFERROR(_xlfn.IFS(AND(V1330="",IFERROR(VLOOKUP(N1330,#REF!,1,0),1)&lt;&gt;1),N1330,AND(V1330="",I1330="王园园组"),"王园园组"),"other")</f>
        <v>other</v>
      </c>
      <c r="Y1330">
        <f>IFERROR(_xlfn.XLOOKUP(MID(T1330, FIND("#", SUBSTITUTE(T1330, "-", "#", LEN(T1330) - LEN(SUBSTITUTE(T1330, "-", "")))) + 1, LEN(T1330)),#REF!,#REF!),0)</f>
        <v>0</v>
      </c>
      <c r="Z1330">
        <f>MONTH(续费明细实时[[#This Row],[success_time]])</f>
        <v>5</v>
      </c>
      <c r="AA1330" s="8" t="e">
        <f>VLOOKUP(续费明细实时[[#This Row],[parent_user_id]],#REF!,27,0)</f>
        <v>#REF!</v>
      </c>
    </row>
    <row r="1331" spans="1:27">
      <c r="A1331" s="1">
        <v>45790</v>
      </c>
      <c r="B1331" t="s">
        <v>12640</v>
      </c>
      <c r="C1331" t="s">
        <v>12641</v>
      </c>
      <c r="D1331" t="s">
        <v>558</v>
      </c>
      <c r="E1331" t="s">
        <v>546</v>
      </c>
      <c r="F1331">
        <v>240</v>
      </c>
      <c r="G1331" t="s">
        <v>1917</v>
      </c>
      <c r="H1331" t="s">
        <v>559</v>
      </c>
      <c r="I1331" t="s">
        <v>1876</v>
      </c>
      <c r="J1331">
        <v>32909</v>
      </c>
      <c r="K1331" t="s">
        <v>195</v>
      </c>
      <c r="L1331" t="s">
        <v>549</v>
      </c>
      <c r="M1331" t="s">
        <v>559</v>
      </c>
      <c r="N1331" t="s">
        <v>469</v>
      </c>
      <c r="O1331" t="s">
        <v>189</v>
      </c>
      <c r="P1331" t="s">
        <v>1877</v>
      </c>
      <c r="Q1331" t="s">
        <v>12642</v>
      </c>
      <c r="R1331" t="s">
        <v>626</v>
      </c>
      <c r="S1331">
        <v>4635</v>
      </c>
      <c r="T1331" t="s">
        <v>1931</v>
      </c>
      <c r="U1331" s="4">
        <v>45790.586828703701</v>
      </c>
      <c r="V1331" t="str">
        <f>IFERROR(VLOOKUP(B1331,#REF!,1,0),"")</f>
        <v/>
      </c>
      <c r="W1331" t="str" cm="1">
        <f t="array" ref="W1331">IFERROR(_xlfn.IFS(AND(V1331="",X1331&lt;&gt;"王园园组",X1331&lt;&gt;"other"),K1331,AND(V1331="",X1331="王园园组"),G1331),"other")</f>
        <v>other</v>
      </c>
      <c r="X1331" t="str" cm="1">
        <f t="array" ref="X1331">IFERROR(_xlfn.IFS(AND(V1331="",IFERROR(VLOOKUP(N1331,#REF!,1,0),1)&lt;&gt;1),N1331,AND(V1331="",I1331="王园园组"),"王园园组"),"other")</f>
        <v>other</v>
      </c>
      <c r="Y1331">
        <f>IFERROR(_xlfn.XLOOKUP(MID(T1331, FIND("#", SUBSTITUTE(T1331, "-", "#", LEN(T1331) - LEN(SUBSTITUTE(T1331, "-", "")))) + 1, LEN(T1331)),#REF!,#REF!),0)</f>
        <v>0</v>
      </c>
      <c r="Z1331">
        <f>MONTH(续费明细实时[[#This Row],[success_time]])</f>
        <v>5</v>
      </c>
      <c r="AA1331" s="8" t="e">
        <f>VLOOKUP(续费明细实时[[#This Row],[parent_user_id]],#REF!,27,0)</f>
        <v>#REF!</v>
      </c>
    </row>
    <row r="1332" spans="1:27">
      <c r="A1332" s="1">
        <v>45803</v>
      </c>
      <c r="B1332" t="s">
        <v>28781</v>
      </c>
      <c r="C1332" t="s">
        <v>28782</v>
      </c>
      <c r="D1332" t="s">
        <v>548</v>
      </c>
      <c r="E1332" t="s">
        <v>546</v>
      </c>
      <c r="F1332">
        <v>120</v>
      </c>
      <c r="G1332" t="s">
        <v>2061</v>
      </c>
      <c r="H1332" t="s">
        <v>559</v>
      </c>
      <c r="I1332" t="s">
        <v>1876</v>
      </c>
      <c r="J1332">
        <v>17750</v>
      </c>
      <c r="K1332" t="s">
        <v>243</v>
      </c>
      <c r="L1332" t="s">
        <v>549</v>
      </c>
      <c r="M1332" t="s">
        <v>550</v>
      </c>
      <c r="N1332" t="s">
        <v>551</v>
      </c>
      <c r="O1332" t="s">
        <v>242</v>
      </c>
      <c r="P1332" t="s">
        <v>1877</v>
      </c>
      <c r="Q1332" t="s">
        <v>28783</v>
      </c>
      <c r="R1332" t="s">
        <v>626</v>
      </c>
      <c r="S1332">
        <v>2500</v>
      </c>
      <c r="T1332" t="s">
        <v>1896</v>
      </c>
      <c r="U1332" s="4">
        <v>45803.267511574071</v>
      </c>
      <c r="V1332" t="str">
        <f>IFERROR(VLOOKUP(B1332,#REF!,1,0),"")</f>
        <v/>
      </c>
      <c r="W1332" t="str" cm="1">
        <f t="array" ref="W1332">IFERROR(_xlfn.IFS(AND(V1332="",X1332&lt;&gt;"王园园组",X1332&lt;&gt;"other"),K1332,AND(V1332="",X1332="王园园组"),G1332),"other")</f>
        <v>other</v>
      </c>
      <c r="X1332" t="str" cm="1">
        <f t="array" ref="X1332">IFERROR(_xlfn.IFS(AND(V1332="",IFERROR(VLOOKUP(N1332,#REF!,1,0),1)&lt;&gt;1),N1332,AND(V1332="",I1332="王园园组"),"王园园组"),"other")</f>
        <v>other</v>
      </c>
      <c r="Y1332">
        <f>IFERROR(_xlfn.XLOOKUP(MID(T1332, FIND("#", SUBSTITUTE(T1332, "-", "#", LEN(T1332) - LEN(SUBSTITUTE(T1332, "-", "")))) + 1, LEN(T1332)),#REF!,#REF!),0)</f>
        <v>0</v>
      </c>
      <c r="Z1332">
        <f>MONTH(续费明细实时[[#This Row],[success_time]])</f>
        <v>5</v>
      </c>
      <c r="AA1332" s="8" t="e">
        <f>VLOOKUP(续费明细实时[[#This Row],[parent_user_id]],#REF!,27,0)</f>
        <v>#REF!</v>
      </c>
    </row>
    <row r="1333" spans="1:27">
      <c r="A1333" s="1">
        <v>45796</v>
      </c>
      <c r="B1333" t="s">
        <v>14618</v>
      </c>
      <c r="C1333" t="s">
        <v>14619</v>
      </c>
      <c r="D1333" t="s">
        <v>548</v>
      </c>
      <c r="E1333" t="s">
        <v>546</v>
      </c>
      <c r="F1333">
        <v>60</v>
      </c>
      <c r="G1333" t="s">
        <v>1929</v>
      </c>
      <c r="H1333" t="s">
        <v>559</v>
      </c>
      <c r="I1333" t="s">
        <v>1876</v>
      </c>
      <c r="J1333">
        <v>10650</v>
      </c>
      <c r="K1333" t="s">
        <v>205</v>
      </c>
      <c r="L1333" t="s">
        <v>549</v>
      </c>
      <c r="M1333" t="s">
        <v>550</v>
      </c>
      <c r="N1333" t="s">
        <v>551</v>
      </c>
      <c r="O1333" t="s">
        <v>149</v>
      </c>
      <c r="P1333" t="s">
        <v>1877</v>
      </c>
      <c r="Q1333" t="s">
        <v>14620</v>
      </c>
      <c r="R1333" t="s">
        <v>626</v>
      </c>
      <c r="S1333">
        <v>1500</v>
      </c>
      <c r="T1333" t="s">
        <v>1891</v>
      </c>
      <c r="U1333" s="4">
        <v>45796.47247685185</v>
      </c>
      <c r="V1333" t="str">
        <f>IFERROR(VLOOKUP(B1333,#REF!,1,0),"")</f>
        <v/>
      </c>
      <c r="W1333" t="str" cm="1">
        <f t="array" ref="W1333">IFERROR(_xlfn.IFS(AND(V1333="",X1333&lt;&gt;"王园园组",X1333&lt;&gt;"other"),K1333,AND(V1333="",X1333="王园园组"),G1333),"other")</f>
        <v>other</v>
      </c>
      <c r="X1333" t="str" cm="1">
        <f t="array" ref="X1333">IFERROR(_xlfn.IFS(AND(V1333="",IFERROR(VLOOKUP(N1333,#REF!,1,0),1)&lt;&gt;1),N1333,AND(V1333="",I1333="王园园组"),"王园园组"),"other")</f>
        <v>other</v>
      </c>
      <c r="Y1333">
        <f>IFERROR(_xlfn.XLOOKUP(MID(T1333, FIND("#", SUBSTITUTE(T1333, "-", "#", LEN(T1333) - LEN(SUBSTITUTE(T1333, "-", "")))) + 1, LEN(T1333)),#REF!,#REF!),0)</f>
        <v>0</v>
      </c>
      <c r="Z1333">
        <f>MONTH(续费明细实时[[#This Row],[success_time]])</f>
        <v>5</v>
      </c>
      <c r="AA1333" s="8" t="e">
        <f>VLOOKUP(续费明细实时[[#This Row],[parent_user_id]],#REF!,27,0)</f>
        <v>#REF!</v>
      </c>
    </row>
    <row r="1334" spans="1:27">
      <c r="A1334" s="1">
        <v>45788</v>
      </c>
      <c r="B1334" t="s">
        <v>8926</v>
      </c>
      <c r="C1334" t="s">
        <v>8927</v>
      </c>
      <c r="D1334" t="s">
        <v>1314</v>
      </c>
      <c r="E1334" t="s">
        <v>546</v>
      </c>
      <c r="F1334">
        <v>120</v>
      </c>
      <c r="G1334" t="s">
        <v>2035</v>
      </c>
      <c r="H1334" t="s">
        <v>559</v>
      </c>
      <c r="I1334" t="s">
        <v>1876</v>
      </c>
      <c r="J1334">
        <v>18283</v>
      </c>
      <c r="K1334" t="s">
        <v>259</v>
      </c>
      <c r="L1334" t="s">
        <v>549</v>
      </c>
      <c r="M1334" t="s">
        <v>550</v>
      </c>
      <c r="N1334" t="s">
        <v>136</v>
      </c>
      <c r="O1334" t="s">
        <v>147</v>
      </c>
      <c r="P1334" t="s">
        <v>1877</v>
      </c>
      <c r="Q1334" t="s">
        <v>8928</v>
      </c>
      <c r="R1334" t="s">
        <v>626</v>
      </c>
      <c r="S1334">
        <v>2575</v>
      </c>
      <c r="T1334" t="s">
        <v>1896</v>
      </c>
      <c r="U1334" s="4">
        <v>45788.510439814818</v>
      </c>
      <c r="V1334" t="str">
        <f>IFERROR(VLOOKUP(B1334,#REF!,1,0),"")</f>
        <v/>
      </c>
      <c r="W1334" t="str" cm="1">
        <f t="array" ref="W1334">IFERROR(_xlfn.IFS(AND(V1334="",X1334&lt;&gt;"王园园组",X1334&lt;&gt;"other"),K1334,AND(V1334="",X1334="王园园组"),G1334),"other")</f>
        <v>other</v>
      </c>
      <c r="X1334" t="str" cm="1">
        <f t="array" ref="X1334">IFERROR(_xlfn.IFS(AND(V1334="",IFERROR(VLOOKUP(N1334,#REF!,1,0),1)&lt;&gt;1),N1334,AND(V1334="",I1334="王园园组"),"王园园组"),"other")</f>
        <v>other</v>
      </c>
      <c r="Y1334">
        <f>IFERROR(_xlfn.XLOOKUP(MID(T1334, FIND("#", SUBSTITUTE(T1334, "-", "#", LEN(T1334) - LEN(SUBSTITUTE(T1334, "-", "")))) + 1, LEN(T1334)),#REF!,#REF!),0)</f>
        <v>0</v>
      </c>
      <c r="Z1334">
        <f>MONTH(续费明细实时[[#This Row],[success_time]])</f>
        <v>5</v>
      </c>
      <c r="AA1334" s="8" t="e">
        <f>VLOOKUP(续费明细实时[[#This Row],[parent_user_id]],#REF!,27,0)</f>
        <v>#REF!</v>
      </c>
    </row>
    <row r="1335" spans="1:27">
      <c r="A1335" s="1">
        <v>45800</v>
      </c>
      <c r="B1335" t="s">
        <v>14862</v>
      </c>
      <c r="C1335" t="s">
        <v>14863</v>
      </c>
      <c r="D1335" t="s">
        <v>902</v>
      </c>
      <c r="E1335" t="s">
        <v>546</v>
      </c>
      <c r="F1335">
        <v>120</v>
      </c>
      <c r="G1335" t="s">
        <v>1946</v>
      </c>
      <c r="H1335" t="s">
        <v>559</v>
      </c>
      <c r="I1335" t="s">
        <v>1876</v>
      </c>
      <c r="J1335">
        <v>17750</v>
      </c>
      <c r="K1335" t="s">
        <v>215</v>
      </c>
      <c r="L1335" t="s">
        <v>549</v>
      </c>
      <c r="M1335" t="s">
        <v>550</v>
      </c>
      <c r="N1335" t="s">
        <v>551</v>
      </c>
      <c r="O1335" t="s">
        <v>145</v>
      </c>
      <c r="P1335" t="s">
        <v>1877</v>
      </c>
      <c r="Q1335" t="s">
        <v>14864</v>
      </c>
      <c r="R1335" t="s">
        <v>626</v>
      </c>
      <c r="S1335">
        <v>2500</v>
      </c>
      <c r="T1335" t="s">
        <v>1896</v>
      </c>
      <c r="U1335" s="4">
        <v>45800.896874999999</v>
      </c>
      <c r="V1335" t="str">
        <f>IFERROR(VLOOKUP(B1335,#REF!,1,0),"")</f>
        <v/>
      </c>
      <c r="W1335" t="str" cm="1">
        <f t="array" ref="W1335">IFERROR(_xlfn.IFS(AND(V1335="",X1335&lt;&gt;"王园园组",X1335&lt;&gt;"other"),K1335,AND(V1335="",X1335="王园园组"),G1335),"other")</f>
        <v>other</v>
      </c>
      <c r="X1335" t="str" cm="1">
        <f t="array" ref="X1335">IFERROR(_xlfn.IFS(AND(V1335="",IFERROR(VLOOKUP(N1335,#REF!,1,0),1)&lt;&gt;1),N1335,AND(V1335="",I1335="王园园组"),"王园园组"),"other")</f>
        <v>other</v>
      </c>
      <c r="Y1335">
        <f>IFERROR(_xlfn.XLOOKUP(MID(T1335, FIND("#", SUBSTITUTE(T1335, "-", "#", LEN(T1335) - LEN(SUBSTITUTE(T1335, "-", "")))) + 1, LEN(T1335)),#REF!,#REF!),0)</f>
        <v>0</v>
      </c>
      <c r="Z1335">
        <f>MONTH(续费明细实时[[#This Row],[success_time]])</f>
        <v>5</v>
      </c>
      <c r="AA1335" s="8" t="e">
        <f>VLOOKUP(续费明细实时[[#This Row],[parent_user_id]],#REF!,27,0)</f>
        <v>#REF!</v>
      </c>
    </row>
    <row r="1336" spans="1:27">
      <c r="A1336" s="1">
        <v>45802</v>
      </c>
      <c r="B1336" t="s">
        <v>15247</v>
      </c>
      <c r="C1336" t="s">
        <v>15248</v>
      </c>
      <c r="D1336" t="s">
        <v>648</v>
      </c>
      <c r="E1336" t="s">
        <v>1102</v>
      </c>
      <c r="F1336">
        <v>72</v>
      </c>
      <c r="G1336" t="s">
        <v>362</v>
      </c>
      <c r="H1336" t="s">
        <v>559</v>
      </c>
      <c r="I1336" t="s">
        <v>163</v>
      </c>
      <c r="J1336">
        <v>5964</v>
      </c>
      <c r="K1336" t="s">
        <v>362</v>
      </c>
      <c r="L1336" t="s">
        <v>549</v>
      </c>
      <c r="M1336" t="s">
        <v>559</v>
      </c>
      <c r="N1336" t="s">
        <v>163</v>
      </c>
      <c r="O1336" t="s">
        <v>473</v>
      </c>
      <c r="P1336" t="s">
        <v>1877</v>
      </c>
      <c r="Q1336" t="s">
        <v>15249</v>
      </c>
      <c r="R1336" t="s">
        <v>626</v>
      </c>
      <c r="S1336">
        <v>840</v>
      </c>
      <c r="T1336" t="s">
        <v>1373</v>
      </c>
      <c r="U1336" s="4">
        <v>45802.618287037039</v>
      </c>
      <c r="V1336" t="str">
        <f>IFERROR(VLOOKUP(B1336,#REF!,1,0),"")</f>
        <v/>
      </c>
      <c r="W1336" t="str" cm="1">
        <f t="array" ref="W1336">IFERROR(_xlfn.IFS(AND(V1336="",X1336&lt;&gt;"王园园组",X1336&lt;&gt;"other"),K1336,AND(V1336="",X1336="王园园组"),G1336),"other")</f>
        <v>other</v>
      </c>
      <c r="X1336" t="str" cm="1">
        <f t="array" ref="X1336">IFERROR(_xlfn.IFS(AND(V1336="",IFERROR(VLOOKUP(N1336,#REF!,1,0),1)&lt;&gt;1),N1336,AND(V1336="",I1336="王园园组"),"王园园组"),"other")</f>
        <v>other</v>
      </c>
      <c r="Y1336">
        <f>IFERROR(_xlfn.XLOOKUP(MID(T1336, FIND("#", SUBSTITUTE(T1336, "-", "#", LEN(T1336) - LEN(SUBSTITUTE(T1336, "-", "")))) + 1, LEN(T1336)),#REF!,#REF!),0)</f>
        <v>0</v>
      </c>
      <c r="Z1336">
        <f>MONTH(续费明细实时[[#This Row],[success_time]])</f>
        <v>5</v>
      </c>
      <c r="AA1336" s="8" t="e">
        <f>VLOOKUP(续费明细实时[[#This Row],[parent_user_id]],#REF!,27,0)</f>
        <v>#REF!</v>
      </c>
    </row>
    <row r="1337" spans="1:27">
      <c r="A1337" s="1">
        <v>45792</v>
      </c>
      <c r="B1337" t="s">
        <v>14589</v>
      </c>
      <c r="C1337" t="s">
        <v>14590</v>
      </c>
      <c r="D1337" t="s">
        <v>548</v>
      </c>
      <c r="E1337" t="s">
        <v>546</v>
      </c>
      <c r="F1337">
        <v>60</v>
      </c>
      <c r="G1337" t="s">
        <v>1900</v>
      </c>
      <c r="H1337" t="s">
        <v>559</v>
      </c>
      <c r="I1337" t="s">
        <v>1876</v>
      </c>
      <c r="J1337">
        <v>10650</v>
      </c>
      <c r="K1337" t="s">
        <v>274</v>
      </c>
      <c r="L1337" t="s">
        <v>549</v>
      </c>
      <c r="M1337" t="s">
        <v>550</v>
      </c>
      <c r="N1337" t="s">
        <v>136</v>
      </c>
      <c r="O1337" t="s">
        <v>139</v>
      </c>
      <c r="P1337" t="s">
        <v>1877</v>
      </c>
      <c r="Q1337" t="s">
        <v>14591</v>
      </c>
      <c r="R1337" t="s">
        <v>626</v>
      </c>
      <c r="S1337">
        <v>1500</v>
      </c>
      <c r="T1337" t="s">
        <v>1891</v>
      </c>
      <c r="U1337" s="4">
        <v>45792.881874999999</v>
      </c>
      <c r="V1337" t="str">
        <f>IFERROR(VLOOKUP(B1337,#REF!,1,0),"")</f>
        <v/>
      </c>
      <c r="W1337" t="str" cm="1">
        <f t="array" ref="W1337">IFERROR(_xlfn.IFS(AND(V1337="",X1337&lt;&gt;"王园园组",X1337&lt;&gt;"other"),K1337,AND(V1337="",X1337="王园园组"),G1337),"other")</f>
        <v>other</v>
      </c>
      <c r="X1337" t="str" cm="1">
        <f t="array" ref="X1337">IFERROR(_xlfn.IFS(AND(V1337="",IFERROR(VLOOKUP(N1337,#REF!,1,0),1)&lt;&gt;1),N1337,AND(V1337="",I1337="王园园组"),"王园园组"),"other")</f>
        <v>other</v>
      </c>
      <c r="Y1337">
        <f>IFERROR(_xlfn.XLOOKUP(MID(T1337, FIND("#", SUBSTITUTE(T1337, "-", "#", LEN(T1337) - LEN(SUBSTITUTE(T1337, "-", "")))) + 1, LEN(T1337)),#REF!,#REF!),0)</f>
        <v>0</v>
      </c>
      <c r="Z1337">
        <f>MONTH(续费明细实时[[#This Row],[success_time]])</f>
        <v>5</v>
      </c>
      <c r="AA1337" s="8" t="e">
        <f>VLOOKUP(续费明细实时[[#This Row],[parent_user_id]],#REF!,27,0)</f>
        <v>#REF!</v>
      </c>
    </row>
    <row r="1338" spans="1:27">
      <c r="A1338" s="1">
        <v>45793</v>
      </c>
      <c r="B1338" t="s">
        <v>14592</v>
      </c>
      <c r="C1338" t="s">
        <v>14593</v>
      </c>
      <c r="D1338" t="s">
        <v>610</v>
      </c>
      <c r="E1338" t="s">
        <v>546</v>
      </c>
      <c r="F1338">
        <v>120</v>
      </c>
      <c r="G1338" t="s">
        <v>1973</v>
      </c>
      <c r="H1338" t="s">
        <v>559</v>
      </c>
      <c r="I1338" t="s">
        <v>1876</v>
      </c>
      <c r="J1338">
        <v>17750</v>
      </c>
      <c r="K1338" t="s">
        <v>233</v>
      </c>
      <c r="L1338" t="s">
        <v>549</v>
      </c>
      <c r="M1338" t="s">
        <v>550</v>
      </c>
      <c r="N1338" t="s">
        <v>551</v>
      </c>
      <c r="O1338" t="s">
        <v>141</v>
      </c>
      <c r="P1338" t="s">
        <v>1877</v>
      </c>
      <c r="Q1338" t="s">
        <v>14594</v>
      </c>
      <c r="R1338" t="s">
        <v>626</v>
      </c>
      <c r="S1338">
        <v>2500</v>
      </c>
      <c r="T1338" t="s">
        <v>1896</v>
      </c>
      <c r="U1338" s="4">
        <v>45793.466053240743</v>
      </c>
      <c r="V1338" t="str">
        <f>IFERROR(VLOOKUP(B1338,#REF!,1,0),"")</f>
        <v/>
      </c>
      <c r="W1338" t="str" cm="1">
        <f t="array" ref="W1338">IFERROR(_xlfn.IFS(AND(V1338="",X1338&lt;&gt;"王园园组",X1338&lt;&gt;"other"),K1338,AND(V1338="",X1338="王园园组"),G1338),"other")</f>
        <v>other</v>
      </c>
      <c r="X1338" t="str" cm="1">
        <f t="array" ref="X1338">IFERROR(_xlfn.IFS(AND(V1338="",IFERROR(VLOOKUP(N1338,#REF!,1,0),1)&lt;&gt;1),N1338,AND(V1338="",I1338="王园园组"),"王园园组"),"other")</f>
        <v>other</v>
      </c>
      <c r="Y1338">
        <f>IFERROR(_xlfn.XLOOKUP(MID(T1338, FIND("#", SUBSTITUTE(T1338, "-", "#", LEN(T1338) - LEN(SUBSTITUTE(T1338, "-", "")))) + 1, LEN(T1338)),#REF!,#REF!),0)</f>
        <v>0</v>
      </c>
      <c r="Z1338">
        <f>MONTH(续费明细实时[[#This Row],[success_time]])</f>
        <v>5</v>
      </c>
      <c r="AA1338" s="8" t="e">
        <f>VLOOKUP(续费明细实时[[#This Row],[parent_user_id]],#REF!,27,0)</f>
        <v>#REF!</v>
      </c>
    </row>
    <row r="1339" spans="1:27">
      <c r="A1339" s="1">
        <v>45786</v>
      </c>
      <c r="B1339" t="s">
        <v>2577</v>
      </c>
      <c r="C1339" t="s">
        <v>2578</v>
      </c>
      <c r="D1339" t="s">
        <v>548</v>
      </c>
      <c r="E1339" t="s">
        <v>546</v>
      </c>
      <c r="F1339">
        <v>120</v>
      </c>
      <c r="G1339" t="s">
        <v>1929</v>
      </c>
      <c r="H1339" t="s">
        <v>559</v>
      </c>
      <c r="I1339" t="s">
        <v>1876</v>
      </c>
      <c r="J1339">
        <v>17750</v>
      </c>
      <c r="K1339" t="s">
        <v>198</v>
      </c>
      <c r="L1339" t="s">
        <v>549</v>
      </c>
      <c r="M1339" t="s">
        <v>559</v>
      </c>
      <c r="N1339" t="s">
        <v>469</v>
      </c>
      <c r="O1339" t="s">
        <v>189</v>
      </c>
      <c r="P1339" t="s">
        <v>1877</v>
      </c>
      <c r="Q1339" t="s">
        <v>2579</v>
      </c>
      <c r="R1339" t="s">
        <v>626</v>
      </c>
      <c r="S1339">
        <v>2500</v>
      </c>
      <c r="T1339" t="s">
        <v>1896</v>
      </c>
      <c r="U1339" s="4">
        <v>45786.430081018516</v>
      </c>
      <c r="V1339" t="str">
        <f>IFERROR(VLOOKUP(B1339,#REF!,1,0),"")</f>
        <v/>
      </c>
      <c r="W1339" t="str" cm="1">
        <f t="array" ref="W1339">IFERROR(_xlfn.IFS(AND(V1339="",X1339&lt;&gt;"王园园组",X1339&lt;&gt;"other"),K1339,AND(V1339="",X1339="王园园组"),G1339),"other")</f>
        <v>other</v>
      </c>
      <c r="X1339" t="str" cm="1">
        <f t="array" ref="X1339">IFERROR(_xlfn.IFS(AND(V1339="",IFERROR(VLOOKUP(N1339,#REF!,1,0),1)&lt;&gt;1),N1339,AND(V1339="",I1339="王园园组"),"王园园组"),"other")</f>
        <v>other</v>
      </c>
      <c r="Y1339">
        <f>IFERROR(_xlfn.XLOOKUP(MID(T1339, FIND("#", SUBSTITUTE(T1339, "-", "#", LEN(T1339) - LEN(SUBSTITUTE(T1339, "-", "")))) + 1, LEN(T1339)),#REF!,#REF!),0)</f>
        <v>0</v>
      </c>
      <c r="Z1339">
        <f>MONTH(续费明细实时[[#This Row],[success_time]])</f>
        <v>5</v>
      </c>
      <c r="AA1339" s="8" t="e">
        <f>VLOOKUP(续费明细实时[[#This Row],[parent_user_id]],#REF!,27,0)</f>
        <v>#REF!</v>
      </c>
    </row>
    <row r="1340" spans="1:27">
      <c r="A1340" s="1">
        <v>45790</v>
      </c>
      <c r="B1340" t="s">
        <v>14601</v>
      </c>
      <c r="C1340" t="s">
        <v>14602</v>
      </c>
      <c r="D1340" t="s">
        <v>558</v>
      </c>
      <c r="E1340" t="s">
        <v>546</v>
      </c>
      <c r="F1340">
        <v>120</v>
      </c>
      <c r="G1340" t="s">
        <v>335</v>
      </c>
      <c r="H1340" t="s">
        <v>559</v>
      </c>
      <c r="I1340" t="s">
        <v>504</v>
      </c>
      <c r="J1340">
        <v>18632</v>
      </c>
      <c r="K1340" t="s">
        <v>335</v>
      </c>
      <c r="L1340" t="s">
        <v>549</v>
      </c>
      <c r="M1340" t="s">
        <v>559</v>
      </c>
      <c r="N1340" t="s">
        <v>504</v>
      </c>
      <c r="O1340" t="s">
        <v>325</v>
      </c>
      <c r="P1340" t="s">
        <v>1877</v>
      </c>
      <c r="Q1340" t="s">
        <v>14603</v>
      </c>
      <c r="R1340" t="s">
        <v>626</v>
      </c>
      <c r="S1340">
        <v>2624.2543380000002</v>
      </c>
      <c r="T1340" t="s">
        <v>1896</v>
      </c>
      <c r="U1340" s="4">
        <v>45790.88484953704</v>
      </c>
      <c r="V1340" t="str">
        <f>IFERROR(VLOOKUP(B1340,#REF!,1,0),"")</f>
        <v/>
      </c>
      <c r="W1340" t="str" cm="1">
        <f t="array" ref="W1340">IFERROR(_xlfn.IFS(AND(V1340="",X1340&lt;&gt;"王园园组",X1340&lt;&gt;"other"),K1340,AND(V1340="",X1340="王园园组"),G1340),"other")</f>
        <v>other</v>
      </c>
      <c r="X1340" t="str" cm="1">
        <f t="array" ref="X1340">IFERROR(_xlfn.IFS(AND(V1340="",IFERROR(VLOOKUP(N1340,#REF!,1,0),1)&lt;&gt;1),N1340,AND(V1340="",I1340="王园园组"),"王园园组"),"other")</f>
        <v>other</v>
      </c>
      <c r="Y1340">
        <f>IFERROR(_xlfn.XLOOKUP(MID(T1340, FIND("#", SUBSTITUTE(T1340, "-", "#", LEN(T1340) - LEN(SUBSTITUTE(T1340, "-", "")))) + 1, LEN(T1340)),#REF!,#REF!),0)</f>
        <v>0</v>
      </c>
      <c r="Z1340">
        <f>MONTH(续费明细实时[[#This Row],[success_time]])</f>
        <v>5</v>
      </c>
      <c r="AA1340" s="8" t="e">
        <f>VLOOKUP(续费明细实时[[#This Row],[parent_user_id]],#REF!,27,0)</f>
        <v>#REF!</v>
      </c>
    </row>
    <row r="1341" spans="1:27">
      <c r="A1341" s="1">
        <v>45797</v>
      </c>
      <c r="B1341" t="s">
        <v>14868</v>
      </c>
      <c r="C1341" t="s">
        <v>14869</v>
      </c>
      <c r="D1341" t="s">
        <v>548</v>
      </c>
      <c r="E1341" t="s">
        <v>546</v>
      </c>
      <c r="F1341">
        <v>120</v>
      </c>
      <c r="G1341" t="s">
        <v>1929</v>
      </c>
      <c r="H1341" t="s">
        <v>559</v>
      </c>
      <c r="I1341" t="s">
        <v>1876</v>
      </c>
      <c r="J1341">
        <v>17750</v>
      </c>
      <c r="K1341" t="s">
        <v>289</v>
      </c>
      <c r="L1341" t="s">
        <v>549</v>
      </c>
      <c r="M1341" t="s">
        <v>550</v>
      </c>
      <c r="N1341" t="s">
        <v>136</v>
      </c>
      <c r="O1341" t="s">
        <v>283</v>
      </c>
      <c r="P1341" t="s">
        <v>1877</v>
      </c>
      <c r="Q1341" t="s">
        <v>14870</v>
      </c>
      <c r="R1341" t="s">
        <v>626</v>
      </c>
      <c r="S1341">
        <v>2500</v>
      </c>
      <c r="T1341" t="s">
        <v>1896</v>
      </c>
      <c r="U1341" s="4">
        <v>45797.442465277774</v>
      </c>
      <c r="V1341" t="str">
        <f>IFERROR(VLOOKUP(B1341,#REF!,1,0),"")</f>
        <v/>
      </c>
      <c r="W1341" t="str" cm="1">
        <f t="array" ref="W1341">IFERROR(_xlfn.IFS(AND(V1341="",X1341&lt;&gt;"王园园组",X1341&lt;&gt;"other"),K1341,AND(V1341="",X1341="王园园组"),G1341),"other")</f>
        <v>other</v>
      </c>
      <c r="X1341" t="str" cm="1">
        <f t="array" ref="X1341">IFERROR(_xlfn.IFS(AND(V1341="",IFERROR(VLOOKUP(N1341,#REF!,1,0),1)&lt;&gt;1),N1341,AND(V1341="",I1341="王园园组"),"王园园组"),"other")</f>
        <v>other</v>
      </c>
      <c r="Y1341">
        <f>IFERROR(_xlfn.XLOOKUP(MID(T1341, FIND("#", SUBSTITUTE(T1341, "-", "#", LEN(T1341) - LEN(SUBSTITUTE(T1341, "-", "")))) + 1, LEN(T1341)),#REF!,#REF!),0)</f>
        <v>0</v>
      </c>
      <c r="Z1341">
        <f>MONTH(续费明细实时[[#This Row],[success_time]])</f>
        <v>5</v>
      </c>
      <c r="AA1341" s="8" t="e">
        <f>VLOOKUP(续费明细实时[[#This Row],[parent_user_id]],#REF!,27,0)</f>
        <v>#REF!</v>
      </c>
    </row>
    <row r="1342" spans="1:27">
      <c r="A1342" s="1">
        <v>45798</v>
      </c>
      <c r="B1342" t="s">
        <v>14877</v>
      </c>
      <c r="C1342" t="s">
        <v>14878</v>
      </c>
      <c r="D1342" t="s">
        <v>548</v>
      </c>
      <c r="E1342" t="s">
        <v>546</v>
      </c>
      <c r="F1342">
        <v>60</v>
      </c>
      <c r="G1342" t="s">
        <v>1883</v>
      </c>
      <c r="H1342" t="s">
        <v>559</v>
      </c>
      <c r="I1342" t="s">
        <v>1876</v>
      </c>
      <c r="J1342">
        <v>10650</v>
      </c>
      <c r="K1342" t="s">
        <v>287</v>
      </c>
      <c r="L1342" t="s">
        <v>549</v>
      </c>
      <c r="M1342" t="s">
        <v>550</v>
      </c>
      <c r="N1342" t="s">
        <v>136</v>
      </c>
      <c r="O1342" t="s">
        <v>283</v>
      </c>
      <c r="P1342" t="s">
        <v>1877</v>
      </c>
      <c r="Q1342" t="s">
        <v>14879</v>
      </c>
      <c r="R1342" t="s">
        <v>626</v>
      </c>
      <c r="S1342">
        <v>1500</v>
      </c>
      <c r="T1342" t="s">
        <v>1891</v>
      </c>
      <c r="U1342" s="4">
        <v>45798.887025462966</v>
      </c>
      <c r="V1342" t="str">
        <f>IFERROR(VLOOKUP(B1342,#REF!,1,0),"")</f>
        <v/>
      </c>
      <c r="W1342" t="str" cm="1">
        <f t="array" ref="W1342">IFERROR(_xlfn.IFS(AND(V1342="",X1342&lt;&gt;"王园园组",X1342&lt;&gt;"other"),K1342,AND(V1342="",X1342="王园园组"),G1342),"other")</f>
        <v>other</v>
      </c>
      <c r="X1342" t="str" cm="1">
        <f t="array" ref="X1342">IFERROR(_xlfn.IFS(AND(V1342="",IFERROR(VLOOKUP(N1342,#REF!,1,0),1)&lt;&gt;1),N1342,AND(V1342="",I1342="王园园组"),"王园园组"),"other")</f>
        <v>other</v>
      </c>
      <c r="Y1342">
        <f>IFERROR(_xlfn.XLOOKUP(MID(T1342, FIND("#", SUBSTITUTE(T1342, "-", "#", LEN(T1342) - LEN(SUBSTITUTE(T1342, "-", "")))) + 1, LEN(T1342)),#REF!,#REF!),0)</f>
        <v>0</v>
      </c>
      <c r="Z1342">
        <f>MONTH(续费明细实时[[#This Row],[success_time]])</f>
        <v>5</v>
      </c>
      <c r="AA1342" s="8" t="e">
        <f>VLOOKUP(续费明细实时[[#This Row],[parent_user_id]],#REF!,27,0)</f>
        <v>#REF!</v>
      </c>
    </row>
    <row r="1343" spans="1:27">
      <c r="A1343" s="1">
        <v>45806</v>
      </c>
      <c r="B1343" t="s">
        <v>29957</v>
      </c>
      <c r="C1343" t="s">
        <v>29958</v>
      </c>
      <c r="D1343" t="s">
        <v>548</v>
      </c>
      <c r="E1343" t="s">
        <v>546</v>
      </c>
      <c r="F1343">
        <v>360</v>
      </c>
      <c r="G1343" t="s">
        <v>1939</v>
      </c>
      <c r="H1343" t="s">
        <v>559</v>
      </c>
      <c r="I1343" t="s">
        <v>1876</v>
      </c>
      <c r="J1343">
        <v>46150</v>
      </c>
      <c r="K1343" t="s">
        <v>182</v>
      </c>
      <c r="L1343" t="s">
        <v>549</v>
      </c>
      <c r="M1343" t="s">
        <v>559</v>
      </c>
      <c r="N1343" t="s">
        <v>469</v>
      </c>
      <c r="O1343" t="s">
        <v>180</v>
      </c>
      <c r="P1343" t="s">
        <v>1877</v>
      </c>
      <c r="Q1343" t="s">
        <v>29959</v>
      </c>
      <c r="R1343" t="s">
        <v>626</v>
      </c>
      <c r="S1343">
        <v>6500</v>
      </c>
      <c r="T1343" t="s">
        <v>2193</v>
      </c>
      <c r="U1343" s="4">
        <v>45806.274062500001</v>
      </c>
      <c r="V1343" t="str">
        <f>IFERROR(VLOOKUP(B1343,#REF!,1,0),"")</f>
        <v/>
      </c>
      <c r="W1343" t="str" cm="1">
        <f t="array" ref="W1343">IFERROR(_xlfn.IFS(AND(V1343="",X1343&lt;&gt;"王园园组",X1343&lt;&gt;"other"),K1343,AND(V1343="",X1343="王园园组"),G1343),"other")</f>
        <v>other</v>
      </c>
      <c r="X1343" t="str" cm="1">
        <f t="array" ref="X1343">IFERROR(_xlfn.IFS(AND(V1343="",IFERROR(VLOOKUP(N1343,#REF!,1,0),1)&lt;&gt;1),N1343,AND(V1343="",I1343="王园园组"),"王园园组"),"other")</f>
        <v>other</v>
      </c>
      <c r="Y1343">
        <f>IFERROR(_xlfn.XLOOKUP(MID(T1343, FIND("#", SUBSTITUTE(T1343, "-", "#", LEN(T1343) - LEN(SUBSTITUTE(T1343, "-", "")))) + 1, LEN(T1343)),#REF!,#REF!),0)</f>
        <v>0</v>
      </c>
      <c r="Z1343">
        <f>MONTH(续费明细实时[[#This Row],[success_time]])</f>
        <v>5</v>
      </c>
      <c r="AA1343" s="8" t="e">
        <f>VLOOKUP(续费明细实时[[#This Row],[parent_user_id]],#REF!,27,0)</f>
        <v>#REF!</v>
      </c>
    </row>
    <row r="1344" spans="1:27">
      <c r="A1344" s="1">
        <v>45794</v>
      </c>
      <c r="B1344" t="s">
        <v>14595</v>
      </c>
      <c r="C1344" t="s">
        <v>14596</v>
      </c>
      <c r="D1344" t="s">
        <v>548</v>
      </c>
      <c r="E1344" t="s">
        <v>546</v>
      </c>
      <c r="F1344">
        <v>120</v>
      </c>
      <c r="G1344" t="s">
        <v>1969</v>
      </c>
      <c r="H1344" t="s">
        <v>559</v>
      </c>
      <c r="I1344" t="s">
        <v>1876</v>
      </c>
      <c r="J1344">
        <v>17750</v>
      </c>
      <c r="K1344" t="s">
        <v>198</v>
      </c>
      <c r="L1344" t="s">
        <v>549</v>
      </c>
      <c r="M1344" t="s">
        <v>559</v>
      </c>
      <c r="N1344" t="s">
        <v>469</v>
      </c>
      <c r="O1344" t="s">
        <v>189</v>
      </c>
      <c r="P1344" t="s">
        <v>1877</v>
      </c>
      <c r="Q1344" t="s">
        <v>14597</v>
      </c>
      <c r="R1344" t="s">
        <v>626</v>
      </c>
      <c r="S1344">
        <v>2500</v>
      </c>
      <c r="T1344" t="s">
        <v>1896</v>
      </c>
      <c r="U1344" s="4">
        <v>45794.476967592593</v>
      </c>
      <c r="V1344" t="str">
        <f>IFERROR(VLOOKUP(B1344,#REF!,1,0),"")</f>
        <v/>
      </c>
      <c r="W1344" t="str" cm="1">
        <f t="array" ref="W1344">IFERROR(_xlfn.IFS(AND(V1344="",X1344&lt;&gt;"王园园组",X1344&lt;&gt;"other"),K1344,AND(V1344="",X1344="王园园组"),G1344),"other")</f>
        <v>other</v>
      </c>
      <c r="X1344" t="str" cm="1">
        <f t="array" ref="X1344">IFERROR(_xlfn.IFS(AND(V1344="",IFERROR(VLOOKUP(N1344,#REF!,1,0),1)&lt;&gt;1),N1344,AND(V1344="",I1344="王园园组"),"王园园组"),"other")</f>
        <v>other</v>
      </c>
      <c r="Y1344">
        <f>IFERROR(_xlfn.XLOOKUP(MID(T1344, FIND("#", SUBSTITUTE(T1344, "-", "#", LEN(T1344) - LEN(SUBSTITUTE(T1344, "-", "")))) + 1, LEN(T1344)),#REF!,#REF!),0)</f>
        <v>0</v>
      </c>
      <c r="Z1344">
        <f>MONTH(续费明细实时[[#This Row],[success_time]])</f>
        <v>5</v>
      </c>
      <c r="AA1344" s="8" t="e">
        <f>VLOOKUP(续费明细实时[[#This Row],[parent_user_id]],#REF!,27,0)</f>
        <v>#REF!</v>
      </c>
    </row>
    <row r="1345" spans="1:27">
      <c r="A1345" s="1">
        <v>45804</v>
      </c>
      <c r="B1345" t="s">
        <v>29960</v>
      </c>
      <c r="C1345" t="s">
        <v>29961</v>
      </c>
      <c r="D1345" t="s">
        <v>548</v>
      </c>
      <c r="E1345" t="s">
        <v>546</v>
      </c>
      <c r="F1345">
        <v>60</v>
      </c>
      <c r="G1345" t="s">
        <v>1905</v>
      </c>
      <c r="H1345" t="s">
        <v>559</v>
      </c>
      <c r="I1345" t="s">
        <v>1876</v>
      </c>
      <c r="J1345">
        <v>10650</v>
      </c>
      <c r="K1345" t="s">
        <v>244</v>
      </c>
      <c r="L1345" t="s">
        <v>549</v>
      </c>
      <c r="M1345" t="s">
        <v>550</v>
      </c>
      <c r="N1345" t="s">
        <v>551</v>
      </c>
      <c r="O1345" t="s">
        <v>242</v>
      </c>
      <c r="P1345" t="s">
        <v>1877</v>
      </c>
      <c r="Q1345" t="s">
        <v>29962</v>
      </c>
      <c r="R1345" t="s">
        <v>626</v>
      </c>
      <c r="S1345">
        <v>1500</v>
      </c>
      <c r="T1345" t="s">
        <v>1891</v>
      </c>
      <c r="U1345" s="4">
        <v>45804.408101851855</v>
      </c>
      <c r="V1345" t="str">
        <f>IFERROR(VLOOKUP(B1345,#REF!,1,0),"")</f>
        <v/>
      </c>
      <c r="W1345" t="str" cm="1">
        <f t="array" ref="W1345">IFERROR(_xlfn.IFS(AND(V1345="",X1345&lt;&gt;"王园园组",X1345&lt;&gt;"other"),K1345,AND(V1345="",X1345="王园园组"),G1345),"other")</f>
        <v>other</v>
      </c>
      <c r="X1345" t="str" cm="1">
        <f t="array" ref="X1345">IFERROR(_xlfn.IFS(AND(V1345="",IFERROR(VLOOKUP(N1345,#REF!,1,0),1)&lt;&gt;1),N1345,AND(V1345="",I1345="王园园组"),"王园园组"),"other")</f>
        <v>other</v>
      </c>
      <c r="Y1345">
        <f>IFERROR(_xlfn.XLOOKUP(MID(T1345, FIND("#", SUBSTITUTE(T1345, "-", "#", LEN(T1345) - LEN(SUBSTITUTE(T1345, "-", "")))) + 1, LEN(T1345)),#REF!,#REF!),0)</f>
        <v>0</v>
      </c>
      <c r="Z1345">
        <f>MONTH(续费明细实时[[#This Row],[success_time]])</f>
        <v>5</v>
      </c>
      <c r="AA1345" s="8" t="e">
        <f>VLOOKUP(续费明细实时[[#This Row],[parent_user_id]],#REF!,27,0)</f>
        <v>#REF!</v>
      </c>
    </row>
    <row r="1346" spans="1:27">
      <c r="A1346" s="1">
        <v>45790</v>
      </c>
      <c r="B1346" t="s">
        <v>11772</v>
      </c>
      <c r="C1346" t="s">
        <v>11773</v>
      </c>
      <c r="D1346" t="s">
        <v>2291</v>
      </c>
      <c r="E1346" t="s">
        <v>546</v>
      </c>
      <c r="F1346">
        <v>120</v>
      </c>
      <c r="G1346" t="s">
        <v>2031</v>
      </c>
      <c r="H1346" t="s">
        <v>559</v>
      </c>
      <c r="I1346" t="s">
        <v>1876</v>
      </c>
      <c r="J1346">
        <v>18283</v>
      </c>
      <c r="K1346" t="s">
        <v>286</v>
      </c>
      <c r="L1346" t="s">
        <v>549</v>
      </c>
      <c r="M1346" t="s">
        <v>550</v>
      </c>
      <c r="N1346" t="s">
        <v>136</v>
      </c>
      <c r="O1346" t="s">
        <v>283</v>
      </c>
      <c r="P1346" t="s">
        <v>1877</v>
      </c>
      <c r="Q1346" t="s">
        <v>11774</v>
      </c>
      <c r="R1346" t="s">
        <v>626</v>
      </c>
      <c r="S1346">
        <v>2575</v>
      </c>
      <c r="T1346" t="s">
        <v>1896</v>
      </c>
      <c r="U1346" s="4">
        <v>45790.367002314815</v>
      </c>
      <c r="V1346" t="str">
        <f>IFERROR(VLOOKUP(B1346,#REF!,1,0),"")</f>
        <v/>
      </c>
      <c r="W1346" t="str" cm="1">
        <f t="array" ref="W1346">IFERROR(_xlfn.IFS(AND(V1346="",X1346&lt;&gt;"王园园组",X1346&lt;&gt;"other"),K1346,AND(V1346="",X1346="王园园组"),G1346),"other")</f>
        <v>other</v>
      </c>
      <c r="X1346" t="str" cm="1">
        <f t="array" ref="X1346">IFERROR(_xlfn.IFS(AND(V1346="",IFERROR(VLOOKUP(N1346,#REF!,1,0),1)&lt;&gt;1),N1346,AND(V1346="",I1346="王园园组"),"王园园组"),"other")</f>
        <v>other</v>
      </c>
      <c r="Y1346">
        <f>IFERROR(_xlfn.XLOOKUP(MID(T1346, FIND("#", SUBSTITUTE(T1346, "-", "#", LEN(T1346) - LEN(SUBSTITUTE(T1346, "-", "")))) + 1, LEN(T1346)),#REF!,#REF!),0)</f>
        <v>0</v>
      </c>
      <c r="Z1346">
        <f>MONTH(续费明细实时[[#This Row],[success_time]])</f>
        <v>5</v>
      </c>
      <c r="AA1346" s="8" t="e">
        <f>VLOOKUP(续费明细实时[[#This Row],[parent_user_id]],#REF!,27,0)</f>
        <v>#REF!</v>
      </c>
    </row>
    <row r="1347" spans="1:27">
      <c r="A1347" s="1">
        <v>45786</v>
      </c>
      <c r="B1347" t="s">
        <v>2586</v>
      </c>
      <c r="C1347" t="s">
        <v>2587</v>
      </c>
      <c r="D1347" t="s">
        <v>548</v>
      </c>
      <c r="E1347" t="s">
        <v>546</v>
      </c>
      <c r="F1347">
        <v>60</v>
      </c>
      <c r="G1347" t="s">
        <v>1978</v>
      </c>
      <c r="H1347" t="s">
        <v>559</v>
      </c>
      <c r="I1347" t="s">
        <v>1876</v>
      </c>
      <c r="J1347">
        <v>10650</v>
      </c>
      <c r="K1347" t="s">
        <v>210</v>
      </c>
      <c r="L1347" t="s">
        <v>549</v>
      </c>
      <c r="M1347" t="s">
        <v>550</v>
      </c>
      <c r="N1347" t="s">
        <v>551</v>
      </c>
      <c r="O1347" t="s">
        <v>149</v>
      </c>
      <c r="P1347" t="s">
        <v>1877</v>
      </c>
      <c r="Q1347" t="s">
        <v>2588</v>
      </c>
      <c r="R1347" t="s">
        <v>626</v>
      </c>
      <c r="S1347">
        <v>1500</v>
      </c>
      <c r="T1347" t="s">
        <v>1891</v>
      </c>
      <c r="U1347" s="4">
        <v>45786.444444444445</v>
      </c>
      <c r="V1347" t="str">
        <f>IFERROR(VLOOKUP(B1347,#REF!,1,0),"")</f>
        <v/>
      </c>
      <c r="W1347" t="str" cm="1">
        <f t="array" ref="W1347">IFERROR(_xlfn.IFS(AND(V1347="",X1347&lt;&gt;"王园园组",X1347&lt;&gt;"other"),K1347,AND(V1347="",X1347="王园园组"),G1347),"other")</f>
        <v>other</v>
      </c>
      <c r="X1347" t="str" cm="1">
        <f t="array" ref="X1347">IFERROR(_xlfn.IFS(AND(V1347="",IFERROR(VLOOKUP(N1347,#REF!,1,0),1)&lt;&gt;1),N1347,AND(V1347="",I1347="王园园组"),"王园园组"),"other")</f>
        <v>other</v>
      </c>
      <c r="Y1347">
        <f>IFERROR(_xlfn.XLOOKUP(MID(T1347, FIND("#", SUBSTITUTE(T1347, "-", "#", LEN(T1347) - LEN(SUBSTITUTE(T1347, "-", "")))) + 1, LEN(T1347)),#REF!,#REF!),0)</f>
        <v>0</v>
      </c>
      <c r="Z1347">
        <f>MONTH(续费明细实时[[#This Row],[success_time]])</f>
        <v>5</v>
      </c>
      <c r="AA1347" s="8" t="e">
        <f>VLOOKUP(续费明细实时[[#This Row],[parent_user_id]],#REF!,27,0)</f>
        <v>#REF!</v>
      </c>
    </row>
    <row r="1348" spans="1:27">
      <c r="A1348" s="1">
        <v>45795</v>
      </c>
      <c r="B1348" t="s">
        <v>14871</v>
      </c>
      <c r="C1348" t="s">
        <v>14872</v>
      </c>
      <c r="D1348" t="s">
        <v>548</v>
      </c>
      <c r="E1348" t="s">
        <v>546</v>
      </c>
      <c r="F1348">
        <v>48</v>
      </c>
      <c r="G1348" t="s">
        <v>1969</v>
      </c>
      <c r="H1348" t="s">
        <v>559</v>
      </c>
      <c r="I1348" t="s">
        <v>1876</v>
      </c>
      <c r="J1348">
        <v>11686</v>
      </c>
      <c r="K1348" t="s">
        <v>229</v>
      </c>
      <c r="L1348" t="s">
        <v>549</v>
      </c>
      <c r="M1348" t="s">
        <v>550</v>
      </c>
      <c r="N1348" t="s">
        <v>551</v>
      </c>
      <c r="O1348" t="s">
        <v>145</v>
      </c>
      <c r="P1348" t="s">
        <v>1877</v>
      </c>
      <c r="Q1348" t="s">
        <v>14873</v>
      </c>
      <c r="R1348" t="s">
        <v>626</v>
      </c>
      <c r="S1348">
        <v>1645.94</v>
      </c>
      <c r="T1348" t="s">
        <v>571</v>
      </c>
      <c r="U1348" s="4">
        <v>45795.453726851854</v>
      </c>
      <c r="V1348" t="str">
        <f>IFERROR(VLOOKUP(B1348,#REF!,1,0),"")</f>
        <v/>
      </c>
      <c r="W1348" t="str" cm="1">
        <f t="array" ref="W1348">IFERROR(_xlfn.IFS(AND(V1348="",X1348&lt;&gt;"王园园组",X1348&lt;&gt;"other"),K1348,AND(V1348="",X1348="王园园组"),G1348),"other")</f>
        <v>other</v>
      </c>
      <c r="X1348" t="str" cm="1">
        <f t="array" ref="X1348">IFERROR(_xlfn.IFS(AND(V1348="",IFERROR(VLOOKUP(N1348,#REF!,1,0),1)&lt;&gt;1),N1348,AND(V1348="",I1348="王园园组"),"王园园组"),"other")</f>
        <v>other</v>
      </c>
      <c r="Y1348">
        <f>IFERROR(_xlfn.XLOOKUP(MID(T1348, FIND("#", SUBSTITUTE(T1348, "-", "#", LEN(T1348) - LEN(SUBSTITUTE(T1348, "-", "")))) + 1, LEN(T1348)),#REF!,#REF!),0)</f>
        <v>0</v>
      </c>
      <c r="Z1348">
        <f>MONTH(续费明细实时[[#This Row],[success_time]])</f>
        <v>5</v>
      </c>
      <c r="AA1348" s="8" t="e">
        <f>VLOOKUP(续费明细实时[[#This Row],[parent_user_id]],#REF!,27,0)</f>
        <v>#REF!</v>
      </c>
    </row>
    <row r="1349" spans="1:27">
      <c r="A1349" s="1">
        <v>45797</v>
      </c>
      <c r="B1349" t="s">
        <v>14615</v>
      </c>
      <c r="C1349" t="s">
        <v>14616</v>
      </c>
      <c r="D1349" t="s">
        <v>548</v>
      </c>
      <c r="E1349" t="s">
        <v>546</v>
      </c>
      <c r="F1349">
        <v>120</v>
      </c>
      <c r="G1349" t="s">
        <v>12956</v>
      </c>
      <c r="H1349" t="s">
        <v>559</v>
      </c>
      <c r="I1349" t="s">
        <v>1876</v>
      </c>
      <c r="J1349">
        <v>17750</v>
      </c>
      <c r="K1349" t="s">
        <v>246</v>
      </c>
      <c r="L1349" t="s">
        <v>549</v>
      </c>
      <c r="M1349" t="s">
        <v>550</v>
      </c>
      <c r="N1349" t="s">
        <v>551</v>
      </c>
      <c r="O1349" t="s">
        <v>242</v>
      </c>
      <c r="P1349" t="s">
        <v>1877</v>
      </c>
      <c r="Q1349" t="s">
        <v>14617</v>
      </c>
      <c r="R1349" t="s">
        <v>626</v>
      </c>
      <c r="S1349">
        <v>2500</v>
      </c>
      <c r="T1349" t="s">
        <v>1896</v>
      </c>
      <c r="U1349" s="4">
        <v>45797.506261574075</v>
      </c>
      <c r="V1349" t="str">
        <f>IFERROR(VLOOKUP(B1349,#REF!,1,0),"")</f>
        <v/>
      </c>
      <c r="W1349" t="str" cm="1">
        <f t="array" ref="W1349">IFERROR(_xlfn.IFS(AND(V1349="",X1349&lt;&gt;"王园园组",X1349&lt;&gt;"other"),K1349,AND(V1349="",X1349="王园园组"),G1349),"other")</f>
        <v>other</v>
      </c>
      <c r="X1349" t="str" cm="1">
        <f t="array" ref="X1349">IFERROR(_xlfn.IFS(AND(V1349="",IFERROR(VLOOKUP(N1349,#REF!,1,0),1)&lt;&gt;1),N1349,AND(V1349="",I1349="王园园组"),"王园园组"),"other")</f>
        <v>other</v>
      </c>
      <c r="Y1349">
        <f>IFERROR(_xlfn.XLOOKUP(MID(T1349, FIND("#", SUBSTITUTE(T1349, "-", "#", LEN(T1349) - LEN(SUBSTITUTE(T1349, "-", "")))) + 1, LEN(T1349)),#REF!,#REF!),0)</f>
        <v>0</v>
      </c>
      <c r="Z1349">
        <f>MONTH(续费明细实时[[#This Row],[success_time]])</f>
        <v>5</v>
      </c>
      <c r="AA1349" s="8" t="e">
        <f>VLOOKUP(续费明细实时[[#This Row],[parent_user_id]],#REF!,27,0)</f>
        <v>#REF!</v>
      </c>
    </row>
    <row r="1350" spans="1:27">
      <c r="A1350" s="1">
        <v>45793</v>
      </c>
      <c r="B1350" t="s">
        <v>14621</v>
      </c>
      <c r="C1350" t="s">
        <v>14622</v>
      </c>
      <c r="D1350" t="s">
        <v>548</v>
      </c>
      <c r="E1350" t="s">
        <v>546</v>
      </c>
      <c r="F1350">
        <v>60</v>
      </c>
      <c r="G1350" t="s">
        <v>13037</v>
      </c>
      <c r="H1350" t="s">
        <v>559</v>
      </c>
      <c r="I1350" t="s">
        <v>1876</v>
      </c>
      <c r="J1350">
        <v>10650</v>
      </c>
      <c r="K1350" t="s">
        <v>217</v>
      </c>
      <c r="L1350" t="s">
        <v>549</v>
      </c>
      <c r="M1350" t="s">
        <v>550</v>
      </c>
      <c r="N1350" t="s">
        <v>551</v>
      </c>
      <c r="O1350" t="s">
        <v>145</v>
      </c>
      <c r="P1350" t="s">
        <v>1877</v>
      </c>
      <c r="Q1350" t="s">
        <v>14623</v>
      </c>
      <c r="R1350" t="s">
        <v>626</v>
      </c>
      <c r="S1350">
        <v>1500</v>
      </c>
      <c r="T1350" t="s">
        <v>1891</v>
      </c>
      <c r="U1350" s="4">
        <v>45793.355000000003</v>
      </c>
      <c r="V1350" t="str">
        <f>IFERROR(VLOOKUP(B1350,#REF!,1,0),"")</f>
        <v/>
      </c>
      <c r="W1350" t="str" cm="1">
        <f t="array" ref="W1350">IFERROR(_xlfn.IFS(AND(V1350="",X1350&lt;&gt;"王园园组",X1350&lt;&gt;"other"),K1350,AND(V1350="",X1350="王园园组"),G1350),"other")</f>
        <v>other</v>
      </c>
      <c r="X1350" t="str" cm="1">
        <f t="array" ref="X1350">IFERROR(_xlfn.IFS(AND(V1350="",IFERROR(VLOOKUP(N1350,#REF!,1,0),1)&lt;&gt;1),N1350,AND(V1350="",I1350="王园园组"),"王园园组"),"other")</f>
        <v>other</v>
      </c>
      <c r="Y1350">
        <f>IFERROR(_xlfn.XLOOKUP(MID(T1350, FIND("#", SUBSTITUTE(T1350, "-", "#", LEN(T1350) - LEN(SUBSTITUTE(T1350, "-", "")))) + 1, LEN(T1350)),#REF!,#REF!),0)</f>
        <v>0</v>
      </c>
      <c r="Z1350">
        <f>MONTH(续费明细实时[[#This Row],[success_time]])</f>
        <v>5</v>
      </c>
      <c r="AA1350" s="8" t="e">
        <f>VLOOKUP(续费明细实时[[#This Row],[parent_user_id]],#REF!,27,0)</f>
        <v>#REF!</v>
      </c>
    </row>
    <row r="1351" spans="1:27">
      <c r="A1351" s="1">
        <v>45804</v>
      </c>
      <c r="B1351" t="s">
        <v>29963</v>
      </c>
      <c r="C1351" t="s">
        <v>29964</v>
      </c>
      <c r="D1351" t="s">
        <v>558</v>
      </c>
      <c r="E1351" t="s">
        <v>546</v>
      </c>
      <c r="F1351">
        <v>60</v>
      </c>
      <c r="G1351" t="s">
        <v>337</v>
      </c>
      <c r="H1351" t="s">
        <v>559</v>
      </c>
      <c r="I1351" t="s">
        <v>504</v>
      </c>
      <c r="J1351">
        <v>11179</v>
      </c>
      <c r="K1351" t="s">
        <v>337</v>
      </c>
      <c r="L1351" t="s">
        <v>549</v>
      </c>
      <c r="M1351" t="s">
        <v>559</v>
      </c>
      <c r="N1351" t="s">
        <v>504</v>
      </c>
      <c r="O1351" t="s">
        <v>325</v>
      </c>
      <c r="P1351" t="s">
        <v>1877</v>
      </c>
      <c r="Q1351" t="s">
        <v>29965</v>
      </c>
      <c r="R1351" t="s">
        <v>626</v>
      </c>
      <c r="S1351">
        <v>1574.5526030000001</v>
      </c>
      <c r="T1351" t="s">
        <v>1891</v>
      </c>
      <c r="U1351" s="4">
        <v>45804.796342592592</v>
      </c>
      <c r="V1351" t="str">
        <f>IFERROR(VLOOKUP(B1351,#REF!,1,0),"")</f>
        <v/>
      </c>
      <c r="W1351" t="str" cm="1">
        <f t="array" ref="W1351">IFERROR(_xlfn.IFS(AND(V1351="",X1351&lt;&gt;"王园园组",X1351&lt;&gt;"other"),K1351,AND(V1351="",X1351="王园园组"),G1351),"other")</f>
        <v>other</v>
      </c>
      <c r="X1351" t="str" cm="1">
        <f t="array" ref="X1351">IFERROR(_xlfn.IFS(AND(V1351="",IFERROR(VLOOKUP(N1351,#REF!,1,0),1)&lt;&gt;1),N1351,AND(V1351="",I1351="王园园组"),"王园园组"),"other")</f>
        <v>other</v>
      </c>
      <c r="Y1351">
        <f>IFERROR(_xlfn.XLOOKUP(MID(T1351, FIND("#", SUBSTITUTE(T1351, "-", "#", LEN(T1351) - LEN(SUBSTITUTE(T1351, "-", "")))) + 1, LEN(T1351)),#REF!,#REF!),0)</f>
        <v>0</v>
      </c>
      <c r="Z1351">
        <f>MONTH(续费明细实时[[#This Row],[success_time]])</f>
        <v>5</v>
      </c>
      <c r="AA1351" s="8" t="e">
        <f>VLOOKUP(续费明细实时[[#This Row],[parent_user_id]],#REF!,27,0)</f>
        <v>#REF!</v>
      </c>
    </row>
    <row r="1352" spans="1:27">
      <c r="A1352" s="1">
        <v>45789</v>
      </c>
      <c r="B1352" t="s">
        <v>11053</v>
      </c>
      <c r="C1352" t="s">
        <v>11054</v>
      </c>
      <c r="D1352" t="s">
        <v>548</v>
      </c>
      <c r="E1352" t="s">
        <v>546</v>
      </c>
      <c r="F1352">
        <v>120</v>
      </c>
      <c r="G1352" t="s">
        <v>2139</v>
      </c>
      <c r="H1352" t="s">
        <v>559</v>
      </c>
      <c r="I1352" t="s">
        <v>1876</v>
      </c>
      <c r="J1352">
        <v>17750</v>
      </c>
      <c r="K1352" t="s">
        <v>211</v>
      </c>
      <c r="L1352" t="s">
        <v>549</v>
      </c>
      <c r="M1352" t="s">
        <v>550</v>
      </c>
      <c r="N1352" t="s">
        <v>551</v>
      </c>
      <c r="O1352" t="s">
        <v>149</v>
      </c>
      <c r="P1352" t="s">
        <v>1877</v>
      </c>
      <c r="Q1352" t="s">
        <v>11055</v>
      </c>
      <c r="R1352" t="s">
        <v>626</v>
      </c>
      <c r="S1352">
        <v>2500</v>
      </c>
      <c r="T1352" t="s">
        <v>1896</v>
      </c>
      <c r="U1352" s="4">
        <v>45789.646689814814</v>
      </c>
      <c r="V1352" t="str">
        <f>IFERROR(VLOOKUP(B1352,#REF!,1,0),"")</f>
        <v/>
      </c>
      <c r="W1352" t="str" cm="1">
        <f t="array" ref="W1352">IFERROR(_xlfn.IFS(AND(V1352="",X1352&lt;&gt;"王园园组",X1352&lt;&gt;"other"),K1352,AND(V1352="",X1352="王园园组"),G1352),"other")</f>
        <v>other</v>
      </c>
      <c r="X1352" t="str" cm="1">
        <f t="array" ref="X1352">IFERROR(_xlfn.IFS(AND(V1352="",IFERROR(VLOOKUP(N1352,#REF!,1,0),1)&lt;&gt;1),N1352,AND(V1352="",I1352="王园园组"),"王园园组"),"other")</f>
        <v>other</v>
      </c>
      <c r="Y1352">
        <f>IFERROR(_xlfn.XLOOKUP(MID(T1352, FIND("#", SUBSTITUTE(T1352, "-", "#", LEN(T1352) - LEN(SUBSTITUTE(T1352, "-", "")))) + 1, LEN(T1352)),#REF!,#REF!),0)</f>
        <v>0</v>
      </c>
      <c r="Z1352">
        <f>MONTH(续费明细实时[[#This Row],[success_time]])</f>
        <v>5</v>
      </c>
      <c r="AA1352" s="8" t="e">
        <f>VLOOKUP(续费明细实时[[#This Row],[parent_user_id]],#REF!,27,0)</f>
        <v>#REF!</v>
      </c>
    </row>
    <row r="1353" spans="1:27">
      <c r="A1353" s="1">
        <v>45804</v>
      </c>
      <c r="B1353" t="s">
        <v>29966</v>
      </c>
      <c r="C1353" t="s">
        <v>29967</v>
      </c>
      <c r="D1353" t="s">
        <v>594</v>
      </c>
      <c r="E1353" t="s">
        <v>546</v>
      </c>
      <c r="F1353">
        <v>60</v>
      </c>
      <c r="G1353" t="s">
        <v>2024</v>
      </c>
      <c r="H1353" t="s">
        <v>559</v>
      </c>
      <c r="I1353" t="s">
        <v>1876</v>
      </c>
      <c r="J1353">
        <v>10970</v>
      </c>
      <c r="K1353" t="s">
        <v>279</v>
      </c>
      <c r="L1353" t="s">
        <v>549</v>
      </c>
      <c r="M1353" t="s">
        <v>550</v>
      </c>
      <c r="N1353" t="s">
        <v>136</v>
      </c>
      <c r="O1353" t="s">
        <v>139</v>
      </c>
      <c r="P1353" t="s">
        <v>1877</v>
      </c>
      <c r="Q1353" t="s">
        <v>29968</v>
      </c>
      <c r="R1353" t="s">
        <v>626</v>
      </c>
      <c r="S1353">
        <v>1545</v>
      </c>
      <c r="T1353" t="s">
        <v>1891</v>
      </c>
      <c r="U1353" s="4">
        <v>45804.840636574074</v>
      </c>
      <c r="V1353" t="str">
        <f>IFERROR(VLOOKUP(B1353,#REF!,1,0),"")</f>
        <v/>
      </c>
      <c r="W1353" t="str" cm="1">
        <f t="array" ref="W1353">IFERROR(_xlfn.IFS(AND(V1353="",X1353&lt;&gt;"王园园组",X1353&lt;&gt;"other"),K1353,AND(V1353="",X1353="王园园组"),G1353),"other")</f>
        <v>other</v>
      </c>
      <c r="X1353" t="str" cm="1">
        <f t="array" ref="X1353">IFERROR(_xlfn.IFS(AND(V1353="",IFERROR(VLOOKUP(N1353,#REF!,1,0),1)&lt;&gt;1),N1353,AND(V1353="",I1353="王园园组"),"王园园组"),"other")</f>
        <v>other</v>
      </c>
      <c r="Y1353">
        <f>IFERROR(_xlfn.XLOOKUP(MID(T1353, FIND("#", SUBSTITUTE(T1353, "-", "#", LEN(T1353) - LEN(SUBSTITUTE(T1353, "-", "")))) + 1, LEN(T1353)),#REF!,#REF!),0)</f>
        <v>0</v>
      </c>
      <c r="Z1353">
        <f>MONTH(续费明细实时[[#This Row],[success_time]])</f>
        <v>5</v>
      </c>
      <c r="AA1353" s="8" t="e">
        <f>VLOOKUP(续费明细实时[[#This Row],[parent_user_id]],#REF!,27,0)</f>
        <v>#REF!</v>
      </c>
    </row>
    <row r="1354" spans="1:27">
      <c r="A1354" s="1">
        <v>45800</v>
      </c>
      <c r="B1354" t="s">
        <v>14850</v>
      </c>
      <c r="C1354" t="s">
        <v>14851</v>
      </c>
      <c r="D1354" t="s">
        <v>548</v>
      </c>
      <c r="E1354" t="s">
        <v>546</v>
      </c>
      <c r="F1354">
        <v>60</v>
      </c>
      <c r="G1354" t="s">
        <v>2139</v>
      </c>
      <c r="H1354" t="s">
        <v>559</v>
      </c>
      <c r="I1354" t="s">
        <v>1876</v>
      </c>
      <c r="J1354">
        <v>10650</v>
      </c>
      <c r="K1354" t="s">
        <v>288</v>
      </c>
      <c r="L1354" t="s">
        <v>549</v>
      </c>
      <c r="M1354" t="s">
        <v>550</v>
      </c>
      <c r="N1354" t="s">
        <v>136</v>
      </c>
      <c r="O1354" t="s">
        <v>283</v>
      </c>
      <c r="P1354" t="s">
        <v>1877</v>
      </c>
      <c r="Q1354" t="s">
        <v>14852</v>
      </c>
      <c r="R1354" t="s">
        <v>626</v>
      </c>
      <c r="S1354">
        <v>1500</v>
      </c>
      <c r="T1354" t="s">
        <v>1891</v>
      </c>
      <c r="U1354" s="4">
        <v>45800.433159722219</v>
      </c>
      <c r="V1354" t="str">
        <f>IFERROR(VLOOKUP(B1354,#REF!,1,0),"")</f>
        <v/>
      </c>
      <c r="W1354" t="str" cm="1">
        <f t="array" ref="W1354">IFERROR(_xlfn.IFS(AND(V1354="",X1354&lt;&gt;"王园园组",X1354&lt;&gt;"other"),K1354,AND(V1354="",X1354="王园园组"),G1354),"other")</f>
        <v>other</v>
      </c>
      <c r="X1354" t="str" cm="1">
        <f t="array" ref="X1354">IFERROR(_xlfn.IFS(AND(V1354="",IFERROR(VLOOKUP(N1354,#REF!,1,0),1)&lt;&gt;1),N1354,AND(V1354="",I1354="王园园组"),"王园园组"),"other")</f>
        <v>other</v>
      </c>
      <c r="Y1354">
        <f>IFERROR(_xlfn.XLOOKUP(MID(T1354, FIND("#", SUBSTITUTE(T1354, "-", "#", LEN(T1354) - LEN(SUBSTITUTE(T1354, "-", "")))) + 1, LEN(T1354)),#REF!,#REF!),0)</f>
        <v>0</v>
      </c>
      <c r="Z1354">
        <f>MONTH(续费明细实时[[#This Row],[success_time]])</f>
        <v>5</v>
      </c>
      <c r="AA1354" s="8" t="e">
        <f>VLOOKUP(续费明细实时[[#This Row],[parent_user_id]],#REF!,27,0)</f>
        <v>#REF!</v>
      </c>
    </row>
    <row r="1355" spans="1:27">
      <c r="A1355" s="1">
        <v>45788</v>
      </c>
      <c r="B1355" t="s">
        <v>8775</v>
      </c>
      <c r="C1355" t="s">
        <v>8776</v>
      </c>
      <c r="D1355" t="s">
        <v>632</v>
      </c>
      <c r="E1355" t="s">
        <v>546</v>
      </c>
      <c r="F1355">
        <v>120</v>
      </c>
      <c r="G1355" t="s">
        <v>1929</v>
      </c>
      <c r="H1355" t="s">
        <v>559</v>
      </c>
      <c r="I1355" t="s">
        <v>1876</v>
      </c>
      <c r="J1355">
        <v>18283</v>
      </c>
      <c r="K1355" t="s">
        <v>253</v>
      </c>
      <c r="L1355" t="s">
        <v>549</v>
      </c>
      <c r="M1355" t="s">
        <v>550</v>
      </c>
      <c r="N1355" t="s">
        <v>136</v>
      </c>
      <c r="O1355" t="s">
        <v>147</v>
      </c>
      <c r="P1355" t="s">
        <v>1877</v>
      </c>
      <c r="Q1355" t="s">
        <v>8777</v>
      </c>
      <c r="R1355" t="s">
        <v>626</v>
      </c>
      <c r="S1355">
        <v>2575</v>
      </c>
      <c r="T1355" t="s">
        <v>1896</v>
      </c>
      <c r="U1355" s="4">
        <v>45788.425335648149</v>
      </c>
      <c r="V1355" t="str">
        <f>IFERROR(VLOOKUP(B1355,#REF!,1,0),"")</f>
        <v/>
      </c>
      <c r="W1355" t="str" cm="1">
        <f t="array" ref="W1355">IFERROR(_xlfn.IFS(AND(V1355="",X1355&lt;&gt;"王园园组",X1355&lt;&gt;"other"),K1355,AND(V1355="",X1355="王园园组"),G1355),"other")</f>
        <v>other</v>
      </c>
      <c r="X1355" t="str" cm="1">
        <f t="array" ref="X1355">IFERROR(_xlfn.IFS(AND(V1355="",IFERROR(VLOOKUP(N1355,#REF!,1,0),1)&lt;&gt;1),N1355,AND(V1355="",I1355="王园园组"),"王园园组"),"other")</f>
        <v>other</v>
      </c>
      <c r="Y1355">
        <f>IFERROR(_xlfn.XLOOKUP(MID(T1355, FIND("#", SUBSTITUTE(T1355, "-", "#", LEN(T1355) - LEN(SUBSTITUTE(T1355, "-", "")))) + 1, LEN(T1355)),#REF!,#REF!),0)</f>
        <v>0</v>
      </c>
      <c r="Z1355">
        <f>MONTH(续费明细实时[[#This Row],[success_time]])</f>
        <v>5</v>
      </c>
      <c r="AA1355" s="8" t="e">
        <f>VLOOKUP(续费明细实时[[#This Row],[parent_user_id]],#REF!,27,0)</f>
        <v>#REF!</v>
      </c>
    </row>
    <row r="1356" spans="1:27">
      <c r="A1356" s="1">
        <v>45787</v>
      </c>
      <c r="B1356" t="s">
        <v>8778</v>
      </c>
      <c r="C1356" t="s">
        <v>8779</v>
      </c>
      <c r="D1356" t="s">
        <v>548</v>
      </c>
      <c r="E1356" t="s">
        <v>2495</v>
      </c>
      <c r="F1356">
        <v>4</v>
      </c>
      <c r="G1356" t="s">
        <v>1909</v>
      </c>
      <c r="H1356" t="s">
        <v>559</v>
      </c>
      <c r="I1356" t="s">
        <v>1876</v>
      </c>
      <c r="J1356">
        <v>908</v>
      </c>
      <c r="K1356" t="s">
        <v>322</v>
      </c>
      <c r="L1356" t="s">
        <v>549</v>
      </c>
      <c r="M1356" t="s">
        <v>550</v>
      </c>
      <c r="N1356" t="s">
        <v>616</v>
      </c>
      <c r="O1356" t="s">
        <v>314</v>
      </c>
      <c r="P1356" t="s">
        <v>1877</v>
      </c>
      <c r="Q1356" t="s">
        <v>8780</v>
      </c>
      <c r="R1356" t="s">
        <v>626</v>
      </c>
      <c r="S1356">
        <v>127.92</v>
      </c>
      <c r="T1356" t="s">
        <v>8781</v>
      </c>
      <c r="U1356" s="4">
        <v>45787.980925925927</v>
      </c>
      <c r="V1356" t="str">
        <f>IFERROR(VLOOKUP(B1356,#REF!,1,0),"")</f>
        <v/>
      </c>
      <c r="W1356" t="str" cm="1">
        <f t="array" ref="W1356">IFERROR(_xlfn.IFS(AND(V1356="",X1356&lt;&gt;"王园园组",X1356&lt;&gt;"other"),K1356,AND(V1356="",X1356="王园园组"),G1356),"other")</f>
        <v>other</v>
      </c>
      <c r="X1356" t="str" cm="1">
        <f t="array" ref="X1356">IFERROR(_xlfn.IFS(AND(V1356="",IFERROR(VLOOKUP(N1356,#REF!,1,0),1)&lt;&gt;1),N1356,AND(V1356="",I1356="王园园组"),"王园园组"),"other")</f>
        <v>other</v>
      </c>
      <c r="Y1356">
        <f>IFERROR(_xlfn.XLOOKUP(MID(T1356, FIND("#", SUBSTITUTE(T1356, "-", "#", LEN(T1356) - LEN(SUBSTITUTE(T1356, "-", "")))) + 1, LEN(T1356)),#REF!,#REF!),0)</f>
        <v>0</v>
      </c>
      <c r="Z1356">
        <f>MONTH(续费明细实时[[#This Row],[success_time]])</f>
        <v>5</v>
      </c>
      <c r="AA1356" s="8" t="e">
        <f>VLOOKUP(续费明细实时[[#This Row],[parent_user_id]],#REF!,27,0)</f>
        <v>#REF!</v>
      </c>
    </row>
    <row r="1357" spans="1:27">
      <c r="A1357" s="1">
        <v>45803</v>
      </c>
      <c r="B1357" t="s">
        <v>29969</v>
      </c>
      <c r="C1357" t="s">
        <v>29970</v>
      </c>
      <c r="D1357" t="s">
        <v>902</v>
      </c>
      <c r="E1357" t="s">
        <v>1102</v>
      </c>
      <c r="F1357">
        <v>180</v>
      </c>
      <c r="G1357" t="s">
        <v>350</v>
      </c>
      <c r="H1357" t="s">
        <v>559</v>
      </c>
      <c r="I1357" t="s">
        <v>163</v>
      </c>
      <c r="J1357">
        <v>14910</v>
      </c>
      <c r="K1357" t="s">
        <v>350</v>
      </c>
      <c r="L1357" t="s">
        <v>549</v>
      </c>
      <c r="M1357" t="s">
        <v>559</v>
      </c>
      <c r="N1357" t="s">
        <v>163</v>
      </c>
      <c r="O1357" t="s">
        <v>472</v>
      </c>
      <c r="P1357" t="s">
        <v>1877</v>
      </c>
      <c r="Q1357" t="s">
        <v>29971</v>
      </c>
      <c r="R1357" t="s">
        <v>626</v>
      </c>
      <c r="S1357">
        <v>2100</v>
      </c>
      <c r="T1357" t="s">
        <v>13028</v>
      </c>
      <c r="U1357" s="4">
        <v>45803.819745370369</v>
      </c>
      <c r="V1357" t="str">
        <f>IFERROR(VLOOKUP(B1357,#REF!,1,0),"")</f>
        <v/>
      </c>
      <c r="W1357" t="str" cm="1">
        <f t="array" ref="W1357">IFERROR(_xlfn.IFS(AND(V1357="",X1357&lt;&gt;"王园园组",X1357&lt;&gt;"other"),K1357,AND(V1357="",X1357="王园园组"),G1357),"other")</f>
        <v>other</v>
      </c>
      <c r="X1357" t="str" cm="1">
        <f t="array" ref="X1357">IFERROR(_xlfn.IFS(AND(V1357="",IFERROR(VLOOKUP(N1357,#REF!,1,0),1)&lt;&gt;1),N1357,AND(V1357="",I1357="王园园组"),"王园园组"),"other")</f>
        <v>other</v>
      </c>
      <c r="Y1357">
        <f>IFERROR(_xlfn.XLOOKUP(MID(T1357, FIND("#", SUBSTITUTE(T1357, "-", "#", LEN(T1357) - LEN(SUBSTITUTE(T1357, "-", "")))) + 1, LEN(T1357)),#REF!,#REF!),0)</f>
        <v>0</v>
      </c>
      <c r="Z1357">
        <f>MONTH(续费明细实时[[#This Row],[success_time]])</f>
        <v>5</v>
      </c>
      <c r="AA1357" s="8" t="e">
        <f>VLOOKUP(续费明细实时[[#This Row],[parent_user_id]],#REF!,27,0)</f>
        <v>#REF!</v>
      </c>
    </row>
    <row r="1358" spans="1:27">
      <c r="A1358" s="1">
        <v>45803</v>
      </c>
      <c r="B1358" t="s">
        <v>29972</v>
      </c>
      <c r="C1358" t="s">
        <v>29973</v>
      </c>
      <c r="D1358" t="s">
        <v>695</v>
      </c>
      <c r="E1358" t="s">
        <v>546</v>
      </c>
      <c r="F1358">
        <v>60</v>
      </c>
      <c r="G1358" t="s">
        <v>1973</v>
      </c>
      <c r="H1358" t="s">
        <v>559</v>
      </c>
      <c r="I1358" t="s">
        <v>1876</v>
      </c>
      <c r="J1358">
        <v>11161</v>
      </c>
      <c r="K1358" t="s">
        <v>266</v>
      </c>
      <c r="L1358" t="s">
        <v>549</v>
      </c>
      <c r="M1358" t="s">
        <v>550</v>
      </c>
      <c r="N1358" t="s">
        <v>136</v>
      </c>
      <c r="O1358" t="s">
        <v>264</v>
      </c>
      <c r="P1358" t="s">
        <v>1877</v>
      </c>
      <c r="Q1358" t="s">
        <v>29974</v>
      </c>
      <c r="R1358" t="s">
        <v>626</v>
      </c>
      <c r="S1358">
        <v>1571.919856</v>
      </c>
      <c r="T1358" t="s">
        <v>1891</v>
      </c>
      <c r="U1358" s="4">
        <v>45803.904120370367</v>
      </c>
      <c r="V1358" t="str">
        <f>IFERROR(VLOOKUP(B1358,#REF!,1,0),"")</f>
        <v/>
      </c>
      <c r="W1358" t="str" cm="1">
        <f t="array" ref="W1358">IFERROR(_xlfn.IFS(AND(V1358="",X1358&lt;&gt;"王园园组",X1358&lt;&gt;"other"),K1358,AND(V1358="",X1358="王园园组"),G1358),"other")</f>
        <v>other</v>
      </c>
      <c r="X1358" t="str" cm="1">
        <f t="array" ref="X1358">IFERROR(_xlfn.IFS(AND(V1358="",IFERROR(VLOOKUP(N1358,#REF!,1,0),1)&lt;&gt;1),N1358,AND(V1358="",I1358="王园园组"),"王园园组"),"other")</f>
        <v>other</v>
      </c>
      <c r="Y1358">
        <f>IFERROR(_xlfn.XLOOKUP(MID(T1358, FIND("#", SUBSTITUTE(T1358, "-", "#", LEN(T1358) - LEN(SUBSTITUTE(T1358, "-", "")))) + 1, LEN(T1358)),#REF!,#REF!),0)</f>
        <v>0</v>
      </c>
      <c r="Z1358">
        <f>MONTH(续费明细实时[[#This Row],[success_time]])</f>
        <v>5</v>
      </c>
      <c r="AA1358" s="8" t="e">
        <f>VLOOKUP(续费明细实时[[#This Row],[parent_user_id]],#REF!,27,0)</f>
        <v>#REF!</v>
      </c>
    </row>
    <row r="1359" spans="1:27">
      <c r="A1359" s="1">
        <v>45803</v>
      </c>
      <c r="B1359" t="s">
        <v>29975</v>
      </c>
      <c r="C1359" t="s">
        <v>29976</v>
      </c>
      <c r="D1359" t="s">
        <v>1088</v>
      </c>
      <c r="E1359" t="s">
        <v>1102</v>
      </c>
      <c r="F1359">
        <v>36</v>
      </c>
      <c r="G1359" t="s">
        <v>354</v>
      </c>
      <c r="H1359" t="s">
        <v>559</v>
      </c>
      <c r="I1359" t="s">
        <v>163</v>
      </c>
      <c r="J1359">
        <v>2982</v>
      </c>
      <c r="K1359" t="s">
        <v>354</v>
      </c>
      <c r="L1359" t="s">
        <v>549</v>
      </c>
      <c r="M1359" t="s">
        <v>559</v>
      </c>
      <c r="N1359" t="s">
        <v>163</v>
      </c>
      <c r="O1359" t="s">
        <v>472</v>
      </c>
      <c r="P1359" t="s">
        <v>1877</v>
      </c>
      <c r="Q1359" t="s">
        <v>29977</v>
      </c>
      <c r="R1359" t="s">
        <v>626</v>
      </c>
      <c r="S1359">
        <v>420</v>
      </c>
      <c r="T1359" t="s">
        <v>13081</v>
      </c>
      <c r="U1359" s="4">
        <v>45803.943460648145</v>
      </c>
      <c r="V1359" t="str">
        <f>IFERROR(VLOOKUP(B1359,#REF!,1,0),"")</f>
        <v/>
      </c>
      <c r="W1359" t="str" cm="1">
        <f t="array" ref="W1359">IFERROR(_xlfn.IFS(AND(V1359="",X1359&lt;&gt;"王园园组",X1359&lt;&gt;"other"),K1359,AND(V1359="",X1359="王园园组"),G1359),"other")</f>
        <v>other</v>
      </c>
      <c r="X1359" t="str" cm="1">
        <f t="array" ref="X1359">IFERROR(_xlfn.IFS(AND(V1359="",IFERROR(VLOOKUP(N1359,#REF!,1,0),1)&lt;&gt;1),N1359,AND(V1359="",I1359="王园园组"),"王园园组"),"other")</f>
        <v>other</v>
      </c>
      <c r="Y1359">
        <f>IFERROR(_xlfn.XLOOKUP(MID(T1359, FIND("#", SUBSTITUTE(T1359, "-", "#", LEN(T1359) - LEN(SUBSTITUTE(T1359, "-", "")))) + 1, LEN(T1359)),#REF!,#REF!),0)</f>
        <v>0</v>
      </c>
      <c r="Z1359">
        <f>MONTH(续费明细实时[[#This Row],[success_time]])</f>
        <v>5</v>
      </c>
      <c r="AA1359" s="8" t="e">
        <f>VLOOKUP(续费明细实时[[#This Row],[parent_user_id]],#REF!,27,0)</f>
        <v>#REF!</v>
      </c>
    </row>
    <row r="1360" spans="1:27">
      <c r="A1360" s="1">
        <v>45794</v>
      </c>
      <c r="B1360" t="s">
        <v>13787</v>
      </c>
      <c r="C1360" t="s">
        <v>13788</v>
      </c>
      <c r="D1360" t="s">
        <v>558</v>
      </c>
      <c r="E1360" t="s">
        <v>546</v>
      </c>
      <c r="F1360">
        <v>60</v>
      </c>
      <c r="G1360" t="s">
        <v>341</v>
      </c>
      <c r="H1360" t="s">
        <v>559</v>
      </c>
      <c r="I1360" t="s">
        <v>504</v>
      </c>
      <c r="J1360">
        <v>12185</v>
      </c>
      <c r="K1360" t="s">
        <v>341</v>
      </c>
      <c r="L1360" t="s">
        <v>549</v>
      </c>
      <c r="M1360" t="s">
        <v>559</v>
      </c>
      <c r="N1360" t="s">
        <v>504</v>
      </c>
      <c r="O1360" t="s">
        <v>325</v>
      </c>
      <c r="P1360" t="s">
        <v>1877</v>
      </c>
      <c r="Q1360" t="s">
        <v>13789</v>
      </c>
      <c r="R1360" t="s">
        <v>626</v>
      </c>
      <c r="S1360">
        <v>1716.264224</v>
      </c>
      <c r="T1360" t="s">
        <v>1891</v>
      </c>
      <c r="U1360" s="4">
        <v>45794.695034722223</v>
      </c>
      <c r="V1360" t="str">
        <f>IFERROR(VLOOKUP(B1360,#REF!,1,0),"")</f>
        <v/>
      </c>
      <c r="W1360" t="str" cm="1">
        <f t="array" ref="W1360">IFERROR(_xlfn.IFS(AND(V1360="",X1360&lt;&gt;"王园园组",X1360&lt;&gt;"other"),K1360,AND(V1360="",X1360="王园园组"),G1360),"other")</f>
        <v>other</v>
      </c>
      <c r="X1360" t="str" cm="1">
        <f t="array" ref="X1360">IFERROR(_xlfn.IFS(AND(V1360="",IFERROR(VLOOKUP(N1360,#REF!,1,0),1)&lt;&gt;1),N1360,AND(V1360="",I1360="王园园组"),"王园园组"),"other")</f>
        <v>other</v>
      </c>
      <c r="Y1360">
        <f>IFERROR(_xlfn.XLOOKUP(MID(T1360, FIND("#", SUBSTITUTE(T1360, "-", "#", LEN(T1360) - LEN(SUBSTITUTE(T1360, "-", "")))) + 1, LEN(T1360)),#REF!,#REF!),0)</f>
        <v>0</v>
      </c>
      <c r="Z1360">
        <f>MONTH(续费明细实时[[#This Row],[success_time]])</f>
        <v>5</v>
      </c>
      <c r="AA1360" s="8" t="e">
        <f>VLOOKUP(续费明细实时[[#This Row],[parent_user_id]],#REF!,27,0)</f>
        <v>#REF!</v>
      </c>
    </row>
    <row r="1361" spans="1:27">
      <c r="A1361" s="1">
        <v>45785</v>
      </c>
      <c r="B1361" t="s">
        <v>2017</v>
      </c>
      <c r="C1361" t="s">
        <v>2018</v>
      </c>
      <c r="D1361" t="s">
        <v>2019</v>
      </c>
      <c r="E1361" t="s">
        <v>641</v>
      </c>
      <c r="F1361">
        <v>144</v>
      </c>
      <c r="G1361" t="s">
        <v>1994</v>
      </c>
      <c r="H1361" t="s">
        <v>559</v>
      </c>
      <c r="I1361" t="s">
        <v>1876</v>
      </c>
      <c r="J1361">
        <v>15613</v>
      </c>
      <c r="K1361" t="s">
        <v>279</v>
      </c>
      <c r="L1361" t="s">
        <v>549</v>
      </c>
      <c r="M1361" t="s">
        <v>550</v>
      </c>
      <c r="N1361" t="s">
        <v>136</v>
      </c>
      <c r="O1361" t="s">
        <v>139</v>
      </c>
      <c r="P1361" t="s">
        <v>1877</v>
      </c>
      <c r="Q1361" t="s">
        <v>2020</v>
      </c>
      <c r="R1361" t="s">
        <v>626</v>
      </c>
      <c r="S1361">
        <v>2199</v>
      </c>
      <c r="T1361" t="s">
        <v>2021</v>
      </c>
      <c r="U1361" s="4">
        <v>45785.587071759262</v>
      </c>
      <c r="V1361" t="str">
        <f>IFERROR(VLOOKUP(B1361,#REF!,1,0),"")</f>
        <v/>
      </c>
      <c r="W1361" t="str" cm="1">
        <f t="array" ref="W1361">IFERROR(_xlfn.IFS(AND(V1361="",X1361&lt;&gt;"王园园组",X1361&lt;&gt;"other"),K1361,AND(V1361="",X1361="王园园组"),G1361),"other")</f>
        <v>other</v>
      </c>
      <c r="X1361" t="str" cm="1">
        <f t="array" ref="X1361">IFERROR(_xlfn.IFS(AND(V1361="",IFERROR(VLOOKUP(N1361,#REF!,1,0),1)&lt;&gt;1),N1361,AND(V1361="",I1361="王园园组"),"王园园组"),"other")</f>
        <v>other</v>
      </c>
      <c r="Y1361">
        <f>IFERROR(_xlfn.XLOOKUP(MID(T1361, FIND("#", SUBSTITUTE(T1361, "-", "#", LEN(T1361) - LEN(SUBSTITUTE(T1361, "-", "")))) + 1, LEN(T1361)),#REF!,#REF!),0)</f>
        <v>0</v>
      </c>
      <c r="Z1361">
        <f>MONTH(续费明细实时[[#This Row],[success_time]])</f>
        <v>5</v>
      </c>
      <c r="AA1361" s="8" t="e">
        <f>VLOOKUP(续费明细实时[[#This Row],[parent_user_id]],#REF!,27,0)</f>
        <v>#REF!</v>
      </c>
    </row>
    <row r="1362" spans="1:27">
      <c r="A1362" s="1">
        <v>45796</v>
      </c>
      <c r="B1362" t="s">
        <v>13790</v>
      </c>
      <c r="C1362" t="s">
        <v>13791</v>
      </c>
      <c r="D1362" t="s">
        <v>886</v>
      </c>
      <c r="E1362" t="s">
        <v>546</v>
      </c>
      <c r="F1362">
        <v>120</v>
      </c>
      <c r="G1362" t="s">
        <v>1990</v>
      </c>
      <c r="H1362" t="s">
        <v>559</v>
      </c>
      <c r="I1362" t="s">
        <v>1876</v>
      </c>
      <c r="J1362">
        <v>17750</v>
      </c>
      <c r="K1362" t="s">
        <v>306</v>
      </c>
      <c r="L1362" t="s">
        <v>549</v>
      </c>
      <c r="M1362" t="s">
        <v>550</v>
      </c>
      <c r="N1362" t="s">
        <v>136</v>
      </c>
      <c r="O1362" t="s">
        <v>143</v>
      </c>
      <c r="P1362" t="s">
        <v>1877</v>
      </c>
      <c r="Q1362" t="s">
        <v>13792</v>
      </c>
      <c r="R1362" t="s">
        <v>626</v>
      </c>
      <c r="S1362">
        <v>2500</v>
      </c>
      <c r="T1362" t="s">
        <v>1896</v>
      </c>
      <c r="U1362" s="4">
        <v>45796.917141203703</v>
      </c>
      <c r="V1362" t="str">
        <f>IFERROR(VLOOKUP(B1362,#REF!,1,0),"")</f>
        <v/>
      </c>
      <c r="W1362" t="str" cm="1">
        <f t="array" ref="W1362">IFERROR(_xlfn.IFS(AND(V1362="",X1362&lt;&gt;"王园园组",X1362&lt;&gt;"other"),K1362,AND(V1362="",X1362="王园园组"),G1362),"other")</f>
        <v>other</v>
      </c>
      <c r="X1362" t="str" cm="1">
        <f t="array" ref="X1362">IFERROR(_xlfn.IFS(AND(V1362="",IFERROR(VLOOKUP(N1362,#REF!,1,0),1)&lt;&gt;1),N1362,AND(V1362="",I1362="王园园组"),"王园园组"),"other")</f>
        <v>other</v>
      </c>
      <c r="Y1362">
        <f>IFERROR(_xlfn.XLOOKUP(MID(T1362, FIND("#", SUBSTITUTE(T1362, "-", "#", LEN(T1362) - LEN(SUBSTITUTE(T1362, "-", "")))) + 1, LEN(T1362)),#REF!,#REF!),0)</f>
        <v>0</v>
      </c>
      <c r="Z1362">
        <f>MONTH(续费明细实时[[#This Row],[success_time]])</f>
        <v>5</v>
      </c>
      <c r="AA1362" s="8" t="e">
        <f>VLOOKUP(续费明细实时[[#This Row],[parent_user_id]],#REF!,27,0)</f>
        <v>#REF!</v>
      </c>
    </row>
    <row r="1363" spans="1:27">
      <c r="A1363" s="1">
        <v>45786</v>
      </c>
      <c r="B1363" t="s">
        <v>2022</v>
      </c>
      <c r="C1363" t="s">
        <v>2023</v>
      </c>
      <c r="D1363" t="s">
        <v>1674</v>
      </c>
      <c r="E1363" t="s">
        <v>546</v>
      </c>
      <c r="F1363">
        <v>120</v>
      </c>
      <c r="G1363" t="s">
        <v>2024</v>
      </c>
      <c r="H1363" t="s">
        <v>559</v>
      </c>
      <c r="I1363" t="s">
        <v>1876</v>
      </c>
      <c r="J1363">
        <v>17750</v>
      </c>
      <c r="K1363" t="s">
        <v>435</v>
      </c>
      <c r="L1363" t="s">
        <v>549</v>
      </c>
      <c r="M1363" t="s">
        <v>550</v>
      </c>
      <c r="N1363" t="s">
        <v>136</v>
      </c>
      <c r="O1363" t="s">
        <v>292</v>
      </c>
      <c r="P1363" t="s">
        <v>1877</v>
      </c>
      <c r="Q1363" t="s">
        <v>2025</v>
      </c>
      <c r="R1363" t="s">
        <v>626</v>
      </c>
      <c r="S1363">
        <v>2500</v>
      </c>
      <c r="T1363" t="s">
        <v>1896</v>
      </c>
      <c r="U1363" s="4">
        <v>45786.935763888891</v>
      </c>
      <c r="V1363" t="str">
        <f>IFERROR(VLOOKUP(B1363,#REF!,1,0),"")</f>
        <v/>
      </c>
      <c r="W1363" t="str" cm="1">
        <f t="array" ref="W1363">IFERROR(_xlfn.IFS(AND(V1363="",X1363&lt;&gt;"王园园组",X1363&lt;&gt;"other"),K1363,AND(V1363="",X1363="王园园组"),G1363),"other")</f>
        <v>other</v>
      </c>
      <c r="X1363" t="str" cm="1">
        <f t="array" ref="X1363">IFERROR(_xlfn.IFS(AND(V1363="",IFERROR(VLOOKUP(N1363,#REF!,1,0),1)&lt;&gt;1),N1363,AND(V1363="",I1363="王园园组"),"王园园组"),"other")</f>
        <v>other</v>
      </c>
      <c r="Y1363">
        <f>IFERROR(_xlfn.XLOOKUP(MID(T1363, FIND("#", SUBSTITUTE(T1363, "-", "#", LEN(T1363) - LEN(SUBSTITUTE(T1363, "-", "")))) + 1, LEN(T1363)),#REF!,#REF!),0)</f>
        <v>0</v>
      </c>
      <c r="Z1363">
        <f>MONTH(续费明细实时[[#This Row],[success_time]])</f>
        <v>5</v>
      </c>
      <c r="AA1363" s="8" t="e">
        <f>VLOOKUP(续费明细实时[[#This Row],[parent_user_id]],#REF!,27,0)</f>
        <v>#REF!</v>
      </c>
    </row>
    <row r="1364" spans="1:27">
      <c r="A1364" s="1">
        <v>45803</v>
      </c>
      <c r="B1364" t="s">
        <v>28905</v>
      </c>
      <c r="C1364" t="s">
        <v>28906</v>
      </c>
      <c r="D1364" t="s">
        <v>548</v>
      </c>
      <c r="E1364" t="s">
        <v>546</v>
      </c>
      <c r="F1364">
        <v>120</v>
      </c>
      <c r="G1364" t="s">
        <v>1978</v>
      </c>
      <c r="H1364" t="s">
        <v>559</v>
      </c>
      <c r="I1364" t="s">
        <v>1876</v>
      </c>
      <c r="J1364">
        <v>17750</v>
      </c>
      <c r="K1364" t="s">
        <v>216</v>
      </c>
      <c r="L1364" t="s">
        <v>549</v>
      </c>
      <c r="M1364" t="s">
        <v>550</v>
      </c>
      <c r="N1364" t="s">
        <v>551</v>
      </c>
      <c r="O1364" t="s">
        <v>145</v>
      </c>
      <c r="P1364" t="s">
        <v>1877</v>
      </c>
      <c r="Q1364" t="s">
        <v>28907</v>
      </c>
      <c r="R1364" t="s">
        <v>626</v>
      </c>
      <c r="S1364">
        <v>2500</v>
      </c>
      <c r="T1364" t="s">
        <v>1896</v>
      </c>
      <c r="U1364" s="4">
        <v>45803.455451388887</v>
      </c>
      <c r="V1364" t="str">
        <f>IFERROR(VLOOKUP(B1364,#REF!,1,0),"")</f>
        <v/>
      </c>
      <c r="W1364" t="str" cm="1">
        <f t="array" ref="W1364">IFERROR(_xlfn.IFS(AND(V1364="",X1364&lt;&gt;"王园园组",X1364&lt;&gt;"other"),K1364,AND(V1364="",X1364="王园园组"),G1364),"other")</f>
        <v>other</v>
      </c>
      <c r="X1364" t="str" cm="1">
        <f t="array" ref="X1364">IFERROR(_xlfn.IFS(AND(V1364="",IFERROR(VLOOKUP(N1364,#REF!,1,0),1)&lt;&gt;1),N1364,AND(V1364="",I1364="王园园组"),"王园园组"),"other")</f>
        <v>other</v>
      </c>
      <c r="Y1364">
        <f>IFERROR(_xlfn.XLOOKUP(MID(T1364, FIND("#", SUBSTITUTE(T1364, "-", "#", LEN(T1364) - LEN(SUBSTITUTE(T1364, "-", "")))) + 1, LEN(T1364)),#REF!,#REF!),0)</f>
        <v>0</v>
      </c>
      <c r="Z1364">
        <f>MONTH(续费明细实时[[#This Row],[success_time]])</f>
        <v>5</v>
      </c>
      <c r="AA1364" s="8" t="e">
        <f>VLOOKUP(续费明细实时[[#This Row],[parent_user_id]],#REF!,27,0)</f>
        <v>#REF!</v>
      </c>
    </row>
    <row r="1365" spans="1:27">
      <c r="A1365" s="1">
        <v>45798</v>
      </c>
      <c r="B1365" t="s">
        <v>13811</v>
      </c>
      <c r="C1365" t="s">
        <v>13812</v>
      </c>
      <c r="D1365" t="s">
        <v>548</v>
      </c>
      <c r="E1365" t="s">
        <v>546</v>
      </c>
      <c r="F1365">
        <v>240</v>
      </c>
      <c r="G1365" t="s">
        <v>1978</v>
      </c>
      <c r="H1365" t="s">
        <v>559</v>
      </c>
      <c r="I1365" t="s">
        <v>1876</v>
      </c>
      <c r="J1365">
        <v>31950</v>
      </c>
      <c r="K1365" t="s">
        <v>219</v>
      </c>
      <c r="L1365" t="s">
        <v>549</v>
      </c>
      <c r="M1365" t="s">
        <v>550</v>
      </c>
      <c r="N1365" t="s">
        <v>551</v>
      </c>
      <c r="O1365" t="s">
        <v>145</v>
      </c>
      <c r="P1365" t="s">
        <v>1877</v>
      </c>
      <c r="Q1365" t="s">
        <v>13813</v>
      </c>
      <c r="R1365" t="s">
        <v>626</v>
      </c>
      <c r="S1365">
        <v>4500</v>
      </c>
      <c r="T1365" t="s">
        <v>1931</v>
      </c>
      <c r="U1365" s="4">
        <v>45798.977465277778</v>
      </c>
      <c r="V1365" t="str">
        <f>IFERROR(VLOOKUP(B1365,#REF!,1,0),"")</f>
        <v/>
      </c>
      <c r="W1365" t="str" cm="1">
        <f t="array" ref="W1365">IFERROR(_xlfn.IFS(AND(V1365="",X1365&lt;&gt;"王园园组",X1365&lt;&gt;"other"),K1365,AND(V1365="",X1365="王园园组"),G1365),"other")</f>
        <v>other</v>
      </c>
      <c r="X1365" t="str" cm="1">
        <f t="array" ref="X1365">IFERROR(_xlfn.IFS(AND(V1365="",IFERROR(VLOOKUP(N1365,#REF!,1,0),1)&lt;&gt;1),N1365,AND(V1365="",I1365="王园园组"),"王园园组"),"other")</f>
        <v>other</v>
      </c>
      <c r="Y1365">
        <f>IFERROR(_xlfn.XLOOKUP(MID(T1365, FIND("#", SUBSTITUTE(T1365, "-", "#", LEN(T1365) - LEN(SUBSTITUTE(T1365, "-", "")))) + 1, LEN(T1365)),#REF!,#REF!),0)</f>
        <v>0</v>
      </c>
      <c r="Z1365">
        <f>MONTH(续费明细实时[[#This Row],[success_time]])</f>
        <v>5</v>
      </c>
      <c r="AA1365" s="8" t="e">
        <f>VLOOKUP(续费明细实时[[#This Row],[parent_user_id]],#REF!,27,0)</f>
        <v>#REF!</v>
      </c>
    </row>
    <row r="1366" spans="1:27">
      <c r="A1366" s="1">
        <v>45800</v>
      </c>
      <c r="B1366" t="s">
        <v>13955</v>
      </c>
      <c r="C1366" t="s">
        <v>13956</v>
      </c>
      <c r="D1366" t="s">
        <v>1088</v>
      </c>
      <c r="E1366" t="s">
        <v>546</v>
      </c>
      <c r="F1366">
        <v>60</v>
      </c>
      <c r="G1366" t="s">
        <v>1994</v>
      </c>
      <c r="H1366" t="s">
        <v>559</v>
      </c>
      <c r="I1366" t="s">
        <v>1876</v>
      </c>
      <c r="J1366">
        <v>11890</v>
      </c>
      <c r="K1366" t="s">
        <v>281</v>
      </c>
      <c r="L1366" t="s">
        <v>549</v>
      </c>
      <c r="M1366" t="s">
        <v>550</v>
      </c>
      <c r="N1366" t="s">
        <v>136</v>
      </c>
      <c r="O1366" t="s">
        <v>139</v>
      </c>
      <c r="P1366" t="s">
        <v>1877</v>
      </c>
      <c r="Q1366" t="s">
        <v>13957</v>
      </c>
      <c r="R1366" t="s">
        <v>626</v>
      </c>
      <c r="S1366">
        <v>1674.585446</v>
      </c>
      <c r="T1366" t="s">
        <v>1891</v>
      </c>
      <c r="U1366" s="4">
        <v>45800.852349537039</v>
      </c>
      <c r="V1366" t="str">
        <f>IFERROR(VLOOKUP(B1366,#REF!,1,0),"")</f>
        <v/>
      </c>
      <c r="W1366" t="str" cm="1">
        <f t="array" ref="W1366">IFERROR(_xlfn.IFS(AND(V1366="",X1366&lt;&gt;"王园园组",X1366&lt;&gt;"other"),K1366,AND(V1366="",X1366="王园园组"),G1366),"other")</f>
        <v>other</v>
      </c>
      <c r="X1366" t="str" cm="1">
        <f t="array" ref="X1366">IFERROR(_xlfn.IFS(AND(V1366="",IFERROR(VLOOKUP(N1366,#REF!,1,0),1)&lt;&gt;1),N1366,AND(V1366="",I1366="王园园组"),"王园园组"),"other")</f>
        <v>other</v>
      </c>
      <c r="Y1366">
        <f>IFERROR(_xlfn.XLOOKUP(MID(T1366, FIND("#", SUBSTITUTE(T1366, "-", "#", LEN(T1366) - LEN(SUBSTITUTE(T1366, "-", "")))) + 1, LEN(T1366)),#REF!,#REF!),0)</f>
        <v>0</v>
      </c>
      <c r="Z1366">
        <f>MONTH(续费明细实时[[#This Row],[success_time]])</f>
        <v>5</v>
      </c>
      <c r="AA1366" s="8" t="e">
        <f>VLOOKUP(续费明细实时[[#This Row],[parent_user_id]],#REF!,27,0)</f>
        <v>#REF!</v>
      </c>
    </row>
    <row r="1367" spans="1:27">
      <c r="A1367" s="1">
        <v>45799</v>
      </c>
      <c r="B1367" t="s">
        <v>13958</v>
      </c>
      <c r="C1367" t="s">
        <v>13959</v>
      </c>
      <c r="D1367" t="s">
        <v>548</v>
      </c>
      <c r="E1367" t="s">
        <v>546</v>
      </c>
      <c r="F1367">
        <v>120</v>
      </c>
      <c r="G1367" t="s">
        <v>1894</v>
      </c>
      <c r="H1367" t="s">
        <v>559</v>
      </c>
      <c r="I1367" t="s">
        <v>1876</v>
      </c>
      <c r="J1367">
        <v>17750</v>
      </c>
      <c r="K1367" t="s">
        <v>246</v>
      </c>
      <c r="L1367" t="s">
        <v>549</v>
      </c>
      <c r="M1367" t="s">
        <v>550</v>
      </c>
      <c r="N1367" t="s">
        <v>551</v>
      </c>
      <c r="O1367" t="s">
        <v>242</v>
      </c>
      <c r="P1367" t="s">
        <v>1877</v>
      </c>
      <c r="Q1367" t="s">
        <v>13960</v>
      </c>
      <c r="R1367" t="s">
        <v>626</v>
      </c>
      <c r="S1367">
        <v>2500</v>
      </c>
      <c r="T1367" t="s">
        <v>1896</v>
      </c>
      <c r="U1367" s="4">
        <v>45799.855104166665</v>
      </c>
      <c r="V1367" t="str">
        <f>IFERROR(VLOOKUP(B1367,#REF!,1,0),"")</f>
        <v/>
      </c>
      <c r="W1367" t="str" cm="1">
        <f t="array" ref="W1367">IFERROR(_xlfn.IFS(AND(V1367="",X1367&lt;&gt;"王园园组",X1367&lt;&gt;"other"),K1367,AND(V1367="",X1367="王园园组"),G1367),"other")</f>
        <v>other</v>
      </c>
      <c r="X1367" t="str" cm="1">
        <f t="array" ref="X1367">IFERROR(_xlfn.IFS(AND(V1367="",IFERROR(VLOOKUP(N1367,#REF!,1,0),1)&lt;&gt;1),N1367,AND(V1367="",I1367="王园园组"),"王园园组"),"other")</f>
        <v>other</v>
      </c>
      <c r="Y1367">
        <f>IFERROR(_xlfn.XLOOKUP(MID(T1367, FIND("#", SUBSTITUTE(T1367, "-", "#", LEN(T1367) - LEN(SUBSTITUTE(T1367, "-", "")))) + 1, LEN(T1367)),#REF!,#REF!),0)</f>
        <v>0</v>
      </c>
      <c r="Z1367">
        <f>MONTH(续费明细实时[[#This Row],[success_time]])</f>
        <v>5</v>
      </c>
      <c r="AA1367" s="8" t="e">
        <f>VLOOKUP(续费明细实时[[#This Row],[parent_user_id]],#REF!,27,0)</f>
        <v>#REF!</v>
      </c>
    </row>
    <row r="1368" spans="1:27">
      <c r="A1368" s="1">
        <v>45795</v>
      </c>
      <c r="B1368" t="s">
        <v>13961</v>
      </c>
      <c r="C1368" t="s">
        <v>13962</v>
      </c>
      <c r="D1368" t="s">
        <v>548</v>
      </c>
      <c r="E1368" t="s">
        <v>546</v>
      </c>
      <c r="F1368">
        <v>120</v>
      </c>
      <c r="G1368" t="s">
        <v>1969</v>
      </c>
      <c r="H1368" t="s">
        <v>559</v>
      </c>
      <c r="I1368" t="s">
        <v>1876</v>
      </c>
      <c r="J1368">
        <v>18283</v>
      </c>
      <c r="K1368" t="s">
        <v>262</v>
      </c>
      <c r="L1368" t="s">
        <v>549</v>
      </c>
      <c r="M1368" t="s">
        <v>550</v>
      </c>
      <c r="N1368" t="s">
        <v>136</v>
      </c>
      <c r="O1368" t="s">
        <v>147</v>
      </c>
      <c r="P1368" t="s">
        <v>1877</v>
      </c>
      <c r="Q1368" t="s">
        <v>13963</v>
      </c>
      <c r="R1368" t="s">
        <v>626</v>
      </c>
      <c r="S1368">
        <v>2575</v>
      </c>
      <c r="T1368" t="s">
        <v>1896</v>
      </c>
      <c r="U1368" s="4">
        <v>45795.636481481481</v>
      </c>
      <c r="V1368" t="str">
        <f>IFERROR(VLOOKUP(B1368,#REF!,1,0),"")</f>
        <v/>
      </c>
      <c r="W1368" t="str" cm="1">
        <f t="array" ref="W1368">IFERROR(_xlfn.IFS(AND(V1368="",X1368&lt;&gt;"王园园组",X1368&lt;&gt;"other"),K1368,AND(V1368="",X1368="王园园组"),G1368),"other")</f>
        <v>other</v>
      </c>
      <c r="X1368" t="str" cm="1">
        <f t="array" ref="X1368">IFERROR(_xlfn.IFS(AND(V1368="",IFERROR(VLOOKUP(N1368,#REF!,1,0),1)&lt;&gt;1),N1368,AND(V1368="",I1368="王园园组"),"王园园组"),"other")</f>
        <v>other</v>
      </c>
      <c r="Y1368">
        <f>IFERROR(_xlfn.XLOOKUP(MID(T1368, FIND("#", SUBSTITUTE(T1368, "-", "#", LEN(T1368) - LEN(SUBSTITUTE(T1368, "-", "")))) + 1, LEN(T1368)),#REF!,#REF!),0)</f>
        <v>0</v>
      </c>
      <c r="Z1368">
        <f>MONTH(续费明细实时[[#This Row],[success_time]])</f>
        <v>5</v>
      </c>
      <c r="AA1368" s="8" t="e">
        <f>VLOOKUP(续费明细实时[[#This Row],[parent_user_id]],#REF!,27,0)</f>
        <v>#REF!</v>
      </c>
    </row>
    <row r="1369" spans="1:27">
      <c r="A1369" s="1">
        <v>45787</v>
      </c>
      <c r="B1369" t="s">
        <v>9252</v>
      </c>
      <c r="C1369" t="s">
        <v>9253</v>
      </c>
      <c r="D1369" t="s">
        <v>548</v>
      </c>
      <c r="E1369" t="s">
        <v>641</v>
      </c>
      <c r="F1369">
        <v>72</v>
      </c>
      <c r="G1369" t="s">
        <v>1875</v>
      </c>
      <c r="H1369" t="s">
        <v>559</v>
      </c>
      <c r="I1369" t="s">
        <v>1876</v>
      </c>
      <c r="J1369">
        <v>8513</v>
      </c>
      <c r="K1369" t="s">
        <v>306</v>
      </c>
      <c r="L1369" t="s">
        <v>549</v>
      </c>
      <c r="M1369" t="s">
        <v>550</v>
      </c>
      <c r="N1369" t="s">
        <v>136</v>
      </c>
      <c r="O1369" t="s">
        <v>143</v>
      </c>
      <c r="P1369" t="s">
        <v>1877</v>
      </c>
      <c r="Q1369" t="s">
        <v>9254</v>
      </c>
      <c r="R1369" t="s">
        <v>626</v>
      </c>
      <c r="S1369">
        <v>1199</v>
      </c>
      <c r="T1369" t="s">
        <v>1606</v>
      </c>
      <c r="U1369" s="4">
        <v>45787.721284722225</v>
      </c>
      <c r="V1369" t="str">
        <f>IFERROR(VLOOKUP(B1369,#REF!,1,0),"")</f>
        <v/>
      </c>
      <c r="W1369" t="str" cm="1">
        <f t="array" ref="W1369">IFERROR(_xlfn.IFS(AND(V1369="",X1369&lt;&gt;"王园园组",X1369&lt;&gt;"other"),K1369,AND(V1369="",X1369="王园园组"),G1369),"other")</f>
        <v>other</v>
      </c>
      <c r="X1369" t="str" cm="1">
        <f t="array" ref="X1369">IFERROR(_xlfn.IFS(AND(V1369="",IFERROR(VLOOKUP(N1369,#REF!,1,0),1)&lt;&gt;1),N1369,AND(V1369="",I1369="王园园组"),"王园园组"),"other")</f>
        <v>other</v>
      </c>
      <c r="Y1369">
        <f>IFERROR(_xlfn.XLOOKUP(MID(T1369, FIND("#", SUBSTITUTE(T1369, "-", "#", LEN(T1369) - LEN(SUBSTITUTE(T1369, "-", "")))) + 1, LEN(T1369)),#REF!,#REF!),0)</f>
        <v>0</v>
      </c>
      <c r="Z1369">
        <f>MONTH(续费明细实时[[#This Row],[success_time]])</f>
        <v>5</v>
      </c>
      <c r="AA1369" s="8" t="e">
        <f>VLOOKUP(续费明细实时[[#This Row],[parent_user_id]],#REF!,27,0)</f>
        <v>#REF!</v>
      </c>
    </row>
    <row r="1370" spans="1:27">
      <c r="A1370" s="1">
        <v>45803</v>
      </c>
      <c r="B1370" t="s">
        <v>28708</v>
      </c>
      <c r="C1370" t="s">
        <v>28709</v>
      </c>
      <c r="D1370" t="s">
        <v>548</v>
      </c>
      <c r="E1370" t="s">
        <v>546</v>
      </c>
      <c r="F1370">
        <v>120</v>
      </c>
      <c r="G1370" t="s">
        <v>2005</v>
      </c>
      <c r="H1370" t="s">
        <v>559</v>
      </c>
      <c r="I1370" t="s">
        <v>1876</v>
      </c>
      <c r="J1370">
        <v>17750</v>
      </c>
      <c r="K1370" t="s">
        <v>200</v>
      </c>
      <c r="L1370" t="s">
        <v>549</v>
      </c>
      <c r="M1370" t="s">
        <v>550</v>
      </c>
      <c r="N1370" t="s">
        <v>551</v>
      </c>
      <c r="O1370" t="s">
        <v>149</v>
      </c>
      <c r="P1370" t="s">
        <v>1877</v>
      </c>
      <c r="Q1370" t="s">
        <v>28710</v>
      </c>
      <c r="R1370" t="s">
        <v>626</v>
      </c>
      <c r="S1370">
        <v>2500</v>
      </c>
      <c r="T1370" t="s">
        <v>1896</v>
      </c>
      <c r="U1370" s="4">
        <v>45803.372499999998</v>
      </c>
      <c r="V1370" t="str">
        <f>IFERROR(VLOOKUP(B1370,#REF!,1,0),"")</f>
        <v/>
      </c>
      <c r="W1370" t="str" cm="1">
        <f t="array" ref="W1370">IFERROR(_xlfn.IFS(AND(V1370="",X1370&lt;&gt;"王园园组",X1370&lt;&gt;"other"),K1370,AND(V1370="",X1370="王园园组"),G1370),"other")</f>
        <v>other</v>
      </c>
      <c r="X1370" t="str" cm="1">
        <f t="array" ref="X1370">IFERROR(_xlfn.IFS(AND(V1370="",IFERROR(VLOOKUP(N1370,#REF!,1,0),1)&lt;&gt;1),N1370,AND(V1370="",I1370="王园园组"),"王园园组"),"other")</f>
        <v>other</v>
      </c>
      <c r="Y1370">
        <f>IFERROR(_xlfn.XLOOKUP(MID(T1370, FIND("#", SUBSTITUTE(T1370, "-", "#", LEN(T1370) - LEN(SUBSTITUTE(T1370, "-", "")))) + 1, LEN(T1370)),#REF!,#REF!),0)</f>
        <v>0</v>
      </c>
      <c r="Z1370">
        <f>MONTH(续费明细实时[[#This Row],[success_time]])</f>
        <v>5</v>
      </c>
      <c r="AA1370" s="8" t="e">
        <f>VLOOKUP(续费明细实时[[#This Row],[parent_user_id]],#REF!,27,0)</f>
        <v>#REF!</v>
      </c>
    </row>
    <row r="1371" spans="1:27">
      <c r="A1371" s="1">
        <v>45785</v>
      </c>
      <c r="B1371" t="s">
        <v>2014</v>
      </c>
      <c r="C1371" t="s">
        <v>2015</v>
      </c>
      <c r="D1371" t="s">
        <v>1166</v>
      </c>
      <c r="E1371" t="s">
        <v>546</v>
      </c>
      <c r="F1371">
        <v>120</v>
      </c>
      <c r="G1371" t="s">
        <v>1973</v>
      </c>
      <c r="H1371" t="s">
        <v>559</v>
      </c>
      <c r="I1371" t="s">
        <v>1876</v>
      </c>
      <c r="J1371">
        <v>18283</v>
      </c>
      <c r="K1371" t="s">
        <v>276</v>
      </c>
      <c r="L1371" t="s">
        <v>549</v>
      </c>
      <c r="M1371" t="s">
        <v>550</v>
      </c>
      <c r="N1371" t="s">
        <v>136</v>
      </c>
      <c r="O1371" t="s">
        <v>139</v>
      </c>
      <c r="P1371" t="s">
        <v>1877</v>
      </c>
      <c r="Q1371" t="s">
        <v>2016</v>
      </c>
      <c r="R1371" t="s">
        <v>626</v>
      </c>
      <c r="S1371">
        <v>2575</v>
      </c>
      <c r="T1371" t="s">
        <v>1896</v>
      </c>
      <c r="U1371" s="4">
        <v>45785.814826388887</v>
      </c>
      <c r="V1371" t="str">
        <f>IFERROR(VLOOKUP(B1371,#REF!,1,0),"")</f>
        <v/>
      </c>
      <c r="W1371" t="str" cm="1">
        <f t="array" ref="W1371">IFERROR(_xlfn.IFS(AND(V1371="",X1371&lt;&gt;"王园园组",X1371&lt;&gt;"other"),K1371,AND(V1371="",X1371="王园园组"),G1371),"other")</f>
        <v>other</v>
      </c>
      <c r="X1371" t="str" cm="1">
        <f t="array" ref="X1371">IFERROR(_xlfn.IFS(AND(V1371="",IFERROR(VLOOKUP(N1371,#REF!,1,0),1)&lt;&gt;1),N1371,AND(V1371="",I1371="王园园组"),"王园园组"),"other")</f>
        <v>other</v>
      </c>
      <c r="Y1371">
        <f>IFERROR(_xlfn.XLOOKUP(MID(T1371, FIND("#", SUBSTITUTE(T1371, "-", "#", LEN(T1371) - LEN(SUBSTITUTE(T1371, "-", "")))) + 1, LEN(T1371)),#REF!,#REF!),0)</f>
        <v>0</v>
      </c>
      <c r="Z1371">
        <f>MONTH(续费明细实时[[#This Row],[success_time]])</f>
        <v>5</v>
      </c>
      <c r="AA1371" s="8" t="e">
        <f>VLOOKUP(续费明细实时[[#This Row],[parent_user_id]],#REF!,27,0)</f>
        <v>#REF!</v>
      </c>
    </row>
    <row r="1372" spans="1:27" hidden="1">
      <c r="A1372" s="1">
        <v>45787</v>
      </c>
      <c r="B1372" t="s">
        <v>8969</v>
      </c>
      <c r="C1372" t="s">
        <v>8970</v>
      </c>
      <c r="D1372" t="s">
        <v>578</v>
      </c>
      <c r="E1372" t="s">
        <v>1102</v>
      </c>
      <c r="F1372">
        <v>72</v>
      </c>
      <c r="G1372" t="s">
        <v>360</v>
      </c>
      <c r="H1372" t="s">
        <v>559</v>
      </c>
      <c r="I1372" t="s">
        <v>163</v>
      </c>
      <c r="J1372">
        <v>5964</v>
      </c>
      <c r="K1372" t="s">
        <v>626</v>
      </c>
      <c r="L1372" t="s">
        <v>649</v>
      </c>
      <c r="M1372" t="s">
        <v>649</v>
      </c>
      <c r="N1372" t="s">
        <v>649</v>
      </c>
      <c r="O1372" t="s">
        <v>649</v>
      </c>
      <c r="P1372" t="s">
        <v>1877</v>
      </c>
      <c r="Q1372" t="s">
        <v>8971</v>
      </c>
      <c r="R1372" t="s">
        <v>626</v>
      </c>
      <c r="S1372">
        <v>840</v>
      </c>
      <c r="T1372" t="s">
        <v>1373</v>
      </c>
      <c r="U1372" s="4">
        <v>45787.654236111113</v>
      </c>
      <c r="V1372" t="str">
        <f>IFERROR(VLOOKUP(B1372,#REF!,1,0),"")</f>
        <v/>
      </c>
      <c r="W1372" t="str" cm="1">
        <f t="array" ref="W1372">IFERROR(_xlfn.IFS(AND(V1372="",X1372&lt;&gt;"王园园组",X1372&lt;&gt;"other"),K1372,AND(V1372="",X1372="王园园组"),G1372),"other")</f>
        <v>other</v>
      </c>
      <c r="X1372" t="str" cm="1">
        <f t="array" ref="X1372">IFERROR(_xlfn.IFS(AND(V1372="",IFERROR(VLOOKUP(N1372,#REF!,1,0),1)&lt;&gt;1),N1372,AND(V1372="",I1372="王园园组"),"王园园组"),"other")</f>
        <v>other</v>
      </c>
      <c r="Y1372">
        <f>IFERROR(_xlfn.XLOOKUP(MID(T1372, FIND("#", SUBSTITUTE(T1372, "-", "#", LEN(T1372) - LEN(SUBSTITUTE(T1372, "-", "")))) + 1, LEN(T1372)),#REF!,#REF!),0)</f>
        <v>0</v>
      </c>
      <c r="Z1372">
        <f>MONTH(续费明细实时[[#This Row],[success_time]])</f>
        <v>5</v>
      </c>
      <c r="AA1372" s="8" t="e">
        <f>VLOOKUP(续费明细实时[[#This Row],[parent_user_id]],#REF!,27,0)</f>
        <v>#REF!</v>
      </c>
    </row>
    <row r="1373" spans="1:27">
      <c r="A1373" s="1">
        <v>45801</v>
      </c>
      <c r="B1373" t="s">
        <v>13563</v>
      </c>
      <c r="C1373" t="s">
        <v>13564</v>
      </c>
      <c r="D1373" t="s">
        <v>695</v>
      </c>
      <c r="E1373" t="s">
        <v>546</v>
      </c>
      <c r="F1373">
        <v>120</v>
      </c>
      <c r="G1373" t="s">
        <v>1990</v>
      </c>
      <c r="H1373" t="s">
        <v>559</v>
      </c>
      <c r="I1373" t="s">
        <v>1876</v>
      </c>
      <c r="J1373">
        <v>17750</v>
      </c>
      <c r="K1373" t="s">
        <v>296</v>
      </c>
      <c r="L1373" t="s">
        <v>549</v>
      </c>
      <c r="M1373" t="s">
        <v>550</v>
      </c>
      <c r="N1373" t="s">
        <v>136</v>
      </c>
      <c r="O1373" t="s">
        <v>292</v>
      </c>
      <c r="P1373" t="s">
        <v>1877</v>
      </c>
      <c r="Q1373" t="s">
        <v>13565</v>
      </c>
      <c r="R1373" t="s">
        <v>626</v>
      </c>
      <c r="S1373">
        <v>2500</v>
      </c>
      <c r="T1373" t="s">
        <v>1896</v>
      </c>
      <c r="U1373" s="4">
        <v>45801.468692129631</v>
      </c>
      <c r="V1373" t="str">
        <f>IFERROR(VLOOKUP(B1373,#REF!,1,0),"")</f>
        <v/>
      </c>
      <c r="W1373" t="str" cm="1">
        <f t="array" ref="W1373">IFERROR(_xlfn.IFS(AND(V1373="",X1373&lt;&gt;"王园园组",X1373&lt;&gt;"other"),K1373,AND(V1373="",X1373="王园园组"),G1373),"other")</f>
        <v>other</v>
      </c>
      <c r="X1373" t="str" cm="1">
        <f t="array" ref="X1373">IFERROR(_xlfn.IFS(AND(V1373="",IFERROR(VLOOKUP(N1373,#REF!,1,0),1)&lt;&gt;1),N1373,AND(V1373="",I1373="王园园组"),"王园园组"),"other")</f>
        <v>other</v>
      </c>
      <c r="Y1373">
        <f>IFERROR(_xlfn.XLOOKUP(MID(T1373, FIND("#", SUBSTITUTE(T1373, "-", "#", LEN(T1373) - LEN(SUBSTITUTE(T1373, "-", "")))) + 1, LEN(T1373)),#REF!,#REF!),0)</f>
        <v>0</v>
      </c>
      <c r="Z1373">
        <f>MONTH(续费明细实时[[#This Row],[success_time]])</f>
        <v>5</v>
      </c>
      <c r="AA1373" s="8" t="e">
        <f>VLOOKUP(续费明细实时[[#This Row],[parent_user_id]],#REF!,27,0)</f>
        <v>#REF!</v>
      </c>
    </row>
    <row r="1374" spans="1:27">
      <c r="A1374" s="1">
        <v>45802</v>
      </c>
      <c r="B1374" t="s">
        <v>16289</v>
      </c>
      <c r="C1374" t="s">
        <v>16290</v>
      </c>
      <c r="D1374" t="s">
        <v>610</v>
      </c>
      <c r="E1374" t="s">
        <v>546</v>
      </c>
      <c r="F1374">
        <v>120</v>
      </c>
      <c r="G1374" t="s">
        <v>1990</v>
      </c>
      <c r="H1374" t="s">
        <v>559</v>
      </c>
      <c r="I1374" t="s">
        <v>1876</v>
      </c>
      <c r="J1374">
        <v>17750</v>
      </c>
      <c r="K1374" t="s">
        <v>266</v>
      </c>
      <c r="L1374" t="s">
        <v>549</v>
      </c>
      <c r="M1374" t="s">
        <v>550</v>
      </c>
      <c r="N1374" t="s">
        <v>136</v>
      </c>
      <c r="O1374" t="s">
        <v>264</v>
      </c>
      <c r="P1374" t="s">
        <v>1877</v>
      </c>
      <c r="Q1374" t="s">
        <v>16291</v>
      </c>
      <c r="R1374" t="s">
        <v>626</v>
      </c>
      <c r="S1374">
        <v>2500</v>
      </c>
      <c r="T1374" t="s">
        <v>1896</v>
      </c>
      <c r="U1374" s="4">
        <v>45802.837581018517</v>
      </c>
      <c r="V1374" t="str">
        <f>IFERROR(VLOOKUP(B1374,#REF!,1,0),"")</f>
        <v/>
      </c>
      <c r="W1374" t="str" cm="1">
        <f t="array" ref="W1374">IFERROR(_xlfn.IFS(AND(V1374="",X1374&lt;&gt;"王园园组",X1374&lt;&gt;"other"),K1374,AND(V1374="",X1374="王园园组"),G1374),"other")</f>
        <v>other</v>
      </c>
      <c r="X1374" t="str" cm="1">
        <f t="array" ref="X1374">IFERROR(_xlfn.IFS(AND(V1374="",IFERROR(VLOOKUP(N1374,#REF!,1,0),1)&lt;&gt;1),N1374,AND(V1374="",I1374="王园园组"),"王园园组"),"other")</f>
        <v>other</v>
      </c>
      <c r="Y1374">
        <f>IFERROR(_xlfn.XLOOKUP(MID(T1374, FIND("#", SUBSTITUTE(T1374, "-", "#", LEN(T1374) - LEN(SUBSTITUTE(T1374, "-", "")))) + 1, LEN(T1374)),#REF!,#REF!),0)</f>
        <v>0</v>
      </c>
      <c r="Z1374">
        <f>MONTH(续费明细实时[[#This Row],[success_time]])</f>
        <v>5</v>
      </c>
      <c r="AA1374" s="8" t="e">
        <f>VLOOKUP(续费明细实时[[#This Row],[parent_user_id]],#REF!,27,0)</f>
        <v>#REF!</v>
      </c>
    </row>
    <row r="1375" spans="1:27">
      <c r="A1375" s="1">
        <v>45781</v>
      </c>
      <c r="B1375" t="s">
        <v>2254</v>
      </c>
      <c r="C1375" t="s">
        <v>2255</v>
      </c>
      <c r="D1375" t="s">
        <v>695</v>
      </c>
      <c r="E1375" t="s">
        <v>641</v>
      </c>
      <c r="F1375">
        <v>144</v>
      </c>
      <c r="G1375" t="s">
        <v>2079</v>
      </c>
      <c r="H1375" t="s">
        <v>559</v>
      </c>
      <c r="I1375" t="s">
        <v>1876</v>
      </c>
      <c r="J1375">
        <v>15613</v>
      </c>
      <c r="K1375" t="s">
        <v>235</v>
      </c>
      <c r="L1375" t="s">
        <v>549</v>
      </c>
      <c r="M1375" t="s">
        <v>550</v>
      </c>
      <c r="N1375" t="s">
        <v>551</v>
      </c>
      <c r="O1375" t="s">
        <v>141</v>
      </c>
      <c r="P1375" t="s">
        <v>1877</v>
      </c>
      <c r="Q1375" t="s">
        <v>2256</v>
      </c>
      <c r="R1375" t="s">
        <v>626</v>
      </c>
      <c r="S1375">
        <v>2199</v>
      </c>
      <c r="T1375" t="s">
        <v>2021</v>
      </c>
      <c r="U1375" s="4">
        <v>45781.703969907408</v>
      </c>
      <c r="V1375" t="str">
        <f>IFERROR(VLOOKUP(B1375,#REF!,1,0),"")</f>
        <v/>
      </c>
      <c r="W1375" t="str" cm="1">
        <f t="array" ref="W1375">IFERROR(_xlfn.IFS(AND(V1375="",X1375&lt;&gt;"王园园组",X1375&lt;&gt;"other"),K1375,AND(V1375="",X1375="王园园组"),G1375),"other")</f>
        <v>other</v>
      </c>
      <c r="X1375" t="str" cm="1">
        <f t="array" ref="X1375">IFERROR(_xlfn.IFS(AND(V1375="",IFERROR(VLOOKUP(N1375,#REF!,1,0),1)&lt;&gt;1),N1375,AND(V1375="",I1375="王园园组"),"王园园组"),"other")</f>
        <v>other</v>
      </c>
      <c r="Y1375">
        <f>IFERROR(_xlfn.XLOOKUP(MID(T1375, FIND("#", SUBSTITUTE(T1375, "-", "#", LEN(T1375) - LEN(SUBSTITUTE(T1375, "-", "")))) + 1, LEN(T1375)),#REF!,#REF!),0)</f>
        <v>0</v>
      </c>
      <c r="Z1375">
        <f>MONTH(续费明细实时[[#This Row],[success_time]])</f>
        <v>5</v>
      </c>
      <c r="AA1375" s="8" t="e">
        <f>VLOOKUP(续费明细实时[[#This Row],[parent_user_id]],#REF!,27,0)</f>
        <v>#REF!</v>
      </c>
    </row>
    <row r="1376" spans="1:27">
      <c r="A1376" s="1">
        <v>45800</v>
      </c>
      <c r="B1376" t="s">
        <v>14277</v>
      </c>
      <c r="C1376" t="s">
        <v>14278</v>
      </c>
      <c r="D1376" t="s">
        <v>695</v>
      </c>
      <c r="E1376" t="s">
        <v>546</v>
      </c>
      <c r="F1376">
        <v>60</v>
      </c>
      <c r="G1376" t="s">
        <v>1973</v>
      </c>
      <c r="H1376" t="s">
        <v>559</v>
      </c>
      <c r="I1376" t="s">
        <v>1876</v>
      </c>
      <c r="J1376">
        <v>10650</v>
      </c>
      <c r="K1376" t="s">
        <v>295</v>
      </c>
      <c r="L1376" t="s">
        <v>549</v>
      </c>
      <c r="M1376" t="s">
        <v>550</v>
      </c>
      <c r="N1376" t="s">
        <v>136</v>
      </c>
      <c r="O1376" t="s">
        <v>292</v>
      </c>
      <c r="P1376" t="s">
        <v>1877</v>
      </c>
      <c r="Q1376" t="s">
        <v>14279</v>
      </c>
      <c r="R1376" t="s">
        <v>626</v>
      </c>
      <c r="S1376">
        <v>1500</v>
      </c>
      <c r="T1376" t="s">
        <v>1891</v>
      </c>
      <c r="U1376" s="4">
        <v>45800.756284722222</v>
      </c>
      <c r="V1376" t="str">
        <f>IFERROR(VLOOKUP(B1376,#REF!,1,0),"")</f>
        <v/>
      </c>
      <c r="W1376" t="str" cm="1">
        <f t="array" ref="W1376">IFERROR(_xlfn.IFS(AND(V1376="",X1376&lt;&gt;"王园园组",X1376&lt;&gt;"other"),K1376,AND(V1376="",X1376="王园园组"),G1376),"other")</f>
        <v>other</v>
      </c>
      <c r="X1376" t="str" cm="1">
        <f t="array" ref="X1376">IFERROR(_xlfn.IFS(AND(V1376="",IFERROR(VLOOKUP(N1376,#REF!,1,0),1)&lt;&gt;1),N1376,AND(V1376="",I1376="王园园组"),"王园园组"),"other")</f>
        <v>other</v>
      </c>
      <c r="Y1376">
        <f>IFERROR(_xlfn.XLOOKUP(MID(T1376, FIND("#", SUBSTITUTE(T1376, "-", "#", LEN(T1376) - LEN(SUBSTITUTE(T1376, "-", "")))) + 1, LEN(T1376)),#REF!,#REF!),0)</f>
        <v>0</v>
      </c>
      <c r="Z1376">
        <f>MONTH(续费明细实时[[#This Row],[success_time]])</f>
        <v>5</v>
      </c>
      <c r="AA1376" s="8" t="e">
        <f>VLOOKUP(续费明细实时[[#This Row],[parent_user_id]],#REF!,27,0)</f>
        <v>#REF!</v>
      </c>
    </row>
    <row r="1377" spans="1:27">
      <c r="A1377" s="1">
        <v>45794</v>
      </c>
      <c r="B1377" t="s">
        <v>14280</v>
      </c>
      <c r="C1377" t="s">
        <v>14281</v>
      </c>
      <c r="D1377" t="s">
        <v>695</v>
      </c>
      <c r="E1377" t="s">
        <v>1959</v>
      </c>
      <c r="F1377">
        <v>36</v>
      </c>
      <c r="G1377" t="s">
        <v>2464</v>
      </c>
      <c r="H1377" t="s">
        <v>559</v>
      </c>
      <c r="I1377" t="s">
        <v>1876</v>
      </c>
      <c r="J1377">
        <v>8768</v>
      </c>
      <c r="K1377" t="s">
        <v>268</v>
      </c>
      <c r="L1377" t="s">
        <v>549</v>
      </c>
      <c r="M1377" t="s">
        <v>550</v>
      </c>
      <c r="N1377" t="s">
        <v>136</v>
      </c>
      <c r="O1377" t="s">
        <v>264</v>
      </c>
      <c r="P1377" t="s">
        <v>1877</v>
      </c>
      <c r="Q1377" t="s">
        <v>14282</v>
      </c>
      <c r="R1377" t="s">
        <v>626</v>
      </c>
      <c r="S1377">
        <v>1234.97</v>
      </c>
      <c r="T1377" t="s">
        <v>2676</v>
      </c>
      <c r="U1377" s="4">
        <v>45794.436527777776</v>
      </c>
      <c r="V1377" t="str">
        <f>IFERROR(VLOOKUP(B1377,#REF!,1,0),"")</f>
        <v/>
      </c>
      <c r="W1377" t="str" cm="1">
        <f t="array" ref="W1377">IFERROR(_xlfn.IFS(AND(V1377="",X1377&lt;&gt;"王园园组",X1377&lt;&gt;"other"),K1377,AND(V1377="",X1377="王园园组"),G1377),"other")</f>
        <v>other</v>
      </c>
      <c r="X1377" t="str" cm="1">
        <f t="array" ref="X1377">IFERROR(_xlfn.IFS(AND(V1377="",IFERROR(VLOOKUP(N1377,#REF!,1,0),1)&lt;&gt;1),N1377,AND(V1377="",I1377="王园园组"),"王园园组"),"other")</f>
        <v>other</v>
      </c>
      <c r="Y1377">
        <f>IFERROR(_xlfn.XLOOKUP(MID(T1377, FIND("#", SUBSTITUTE(T1377, "-", "#", LEN(T1377) - LEN(SUBSTITUTE(T1377, "-", "")))) + 1, LEN(T1377)),#REF!,#REF!),0)</f>
        <v>0</v>
      </c>
      <c r="Z1377">
        <f>MONTH(续费明细实时[[#This Row],[success_time]])</f>
        <v>5</v>
      </c>
      <c r="AA1377" s="8" t="e">
        <f>VLOOKUP(续费明细实时[[#This Row],[parent_user_id]],#REF!,27,0)</f>
        <v>#REF!</v>
      </c>
    </row>
    <row r="1378" spans="1:27">
      <c r="A1378" s="1">
        <v>45782</v>
      </c>
      <c r="B1378" t="s">
        <v>2257</v>
      </c>
      <c r="C1378" t="s">
        <v>2258</v>
      </c>
      <c r="D1378" t="s">
        <v>548</v>
      </c>
      <c r="E1378" t="s">
        <v>1959</v>
      </c>
      <c r="F1378">
        <v>8</v>
      </c>
      <c r="G1378" t="s">
        <v>1978</v>
      </c>
      <c r="H1378" t="s">
        <v>559</v>
      </c>
      <c r="I1378" t="s">
        <v>1876</v>
      </c>
      <c r="J1378">
        <v>1988</v>
      </c>
      <c r="K1378" t="s">
        <v>205</v>
      </c>
      <c r="L1378" t="s">
        <v>549</v>
      </c>
      <c r="M1378" t="s">
        <v>550</v>
      </c>
      <c r="N1378" t="s">
        <v>551</v>
      </c>
      <c r="O1378" t="s">
        <v>149</v>
      </c>
      <c r="P1378" t="s">
        <v>1877</v>
      </c>
      <c r="Q1378" t="s">
        <v>2259</v>
      </c>
      <c r="R1378" t="s">
        <v>626</v>
      </c>
      <c r="S1378">
        <v>280</v>
      </c>
      <c r="T1378" t="s">
        <v>2260</v>
      </c>
      <c r="U1378" s="4">
        <v>45782.480636574073</v>
      </c>
      <c r="V1378" t="str">
        <f>IFERROR(VLOOKUP(B1378,#REF!,1,0),"")</f>
        <v/>
      </c>
      <c r="W1378" t="str" cm="1">
        <f t="array" ref="W1378">IFERROR(_xlfn.IFS(AND(V1378="",X1378&lt;&gt;"王园园组",X1378&lt;&gt;"other"),K1378,AND(V1378="",X1378="王园园组"),G1378),"other")</f>
        <v>other</v>
      </c>
      <c r="X1378" t="str" cm="1">
        <f t="array" ref="X1378">IFERROR(_xlfn.IFS(AND(V1378="",IFERROR(VLOOKUP(N1378,#REF!,1,0),1)&lt;&gt;1),N1378,AND(V1378="",I1378="王园园组"),"王园园组"),"other")</f>
        <v>other</v>
      </c>
      <c r="Y1378">
        <f>IFERROR(_xlfn.XLOOKUP(MID(T1378, FIND("#", SUBSTITUTE(T1378, "-", "#", LEN(T1378) - LEN(SUBSTITUTE(T1378, "-", "")))) + 1, LEN(T1378)),#REF!,#REF!),0)</f>
        <v>0</v>
      </c>
      <c r="Z1378">
        <f>MONTH(续费明细实时[[#This Row],[success_time]])</f>
        <v>5</v>
      </c>
      <c r="AA1378" s="8" t="e">
        <f>VLOOKUP(续费明细实时[[#This Row],[parent_user_id]],#REF!,27,0)</f>
        <v>#REF!</v>
      </c>
    </row>
    <row r="1379" spans="1:27">
      <c r="A1379" s="1">
        <v>45792</v>
      </c>
      <c r="B1379" t="s">
        <v>14160</v>
      </c>
      <c r="C1379" t="s">
        <v>14161</v>
      </c>
      <c r="D1379" t="s">
        <v>548</v>
      </c>
      <c r="E1379" t="s">
        <v>546</v>
      </c>
      <c r="F1379">
        <v>120</v>
      </c>
      <c r="G1379" t="s">
        <v>1969</v>
      </c>
      <c r="H1379" t="s">
        <v>559</v>
      </c>
      <c r="I1379" t="s">
        <v>1876</v>
      </c>
      <c r="J1379">
        <v>17750</v>
      </c>
      <c r="K1379" t="s">
        <v>257</v>
      </c>
      <c r="L1379" t="s">
        <v>549</v>
      </c>
      <c r="M1379" t="s">
        <v>550</v>
      </c>
      <c r="N1379" t="s">
        <v>136</v>
      </c>
      <c r="O1379" t="s">
        <v>147</v>
      </c>
      <c r="P1379" t="s">
        <v>1877</v>
      </c>
      <c r="Q1379" t="s">
        <v>14162</v>
      </c>
      <c r="R1379" t="s">
        <v>626</v>
      </c>
      <c r="S1379">
        <v>2500</v>
      </c>
      <c r="T1379" t="s">
        <v>1896</v>
      </c>
      <c r="U1379" s="4">
        <v>45792.804212962961</v>
      </c>
      <c r="V1379" t="str">
        <f>IFERROR(VLOOKUP(B1379,#REF!,1,0),"")</f>
        <v/>
      </c>
      <c r="W1379" t="str" cm="1">
        <f t="array" ref="W1379">IFERROR(_xlfn.IFS(AND(V1379="",X1379&lt;&gt;"王园园组",X1379&lt;&gt;"other"),K1379,AND(V1379="",X1379="王园园组"),G1379),"other")</f>
        <v>other</v>
      </c>
      <c r="X1379" t="str" cm="1">
        <f t="array" ref="X1379">IFERROR(_xlfn.IFS(AND(V1379="",IFERROR(VLOOKUP(N1379,#REF!,1,0),1)&lt;&gt;1),N1379,AND(V1379="",I1379="王园园组"),"王园园组"),"other")</f>
        <v>other</v>
      </c>
      <c r="Y1379">
        <f>IFERROR(_xlfn.XLOOKUP(MID(T1379, FIND("#", SUBSTITUTE(T1379, "-", "#", LEN(T1379) - LEN(SUBSTITUTE(T1379, "-", "")))) + 1, LEN(T1379)),#REF!,#REF!),0)</f>
        <v>0</v>
      </c>
      <c r="Z1379">
        <f>MONTH(续费明细实时[[#This Row],[success_time]])</f>
        <v>5</v>
      </c>
      <c r="AA1379" s="8" t="e">
        <f>VLOOKUP(续费明细实时[[#This Row],[parent_user_id]],#REF!,27,0)</f>
        <v>#REF!</v>
      </c>
    </row>
    <row r="1380" spans="1:27" hidden="1">
      <c r="A1380" s="1">
        <v>45785</v>
      </c>
      <c r="B1380" t="s">
        <v>2243</v>
      </c>
      <c r="C1380" t="s">
        <v>2244</v>
      </c>
      <c r="D1380" t="s">
        <v>548</v>
      </c>
      <c r="E1380" t="s">
        <v>2245</v>
      </c>
      <c r="F1380">
        <v>2</v>
      </c>
      <c r="G1380" t="s">
        <v>2005</v>
      </c>
      <c r="H1380" t="s">
        <v>559</v>
      </c>
      <c r="I1380" t="s">
        <v>1876</v>
      </c>
      <c r="J1380">
        <v>13845</v>
      </c>
      <c r="K1380" t="s">
        <v>255</v>
      </c>
      <c r="L1380" t="s">
        <v>549</v>
      </c>
      <c r="M1380" t="s">
        <v>550</v>
      </c>
      <c r="N1380" t="s">
        <v>136</v>
      </c>
      <c r="O1380" t="s">
        <v>147</v>
      </c>
      <c r="P1380" t="s">
        <v>1877</v>
      </c>
      <c r="Q1380" t="s">
        <v>2246</v>
      </c>
      <c r="R1380" t="s">
        <v>626</v>
      </c>
      <c r="S1380">
        <v>1950</v>
      </c>
      <c r="T1380" t="s">
        <v>2247</v>
      </c>
      <c r="U1380" s="4">
        <v>45785.429560185185</v>
      </c>
      <c r="V1380" t="str">
        <f>IFERROR(VLOOKUP(B1380,#REF!,1,0),"")</f>
        <v/>
      </c>
      <c r="W1380" t="str" cm="1">
        <f t="array" ref="W1380">IFERROR(_xlfn.IFS(AND(V1380="",X1380&lt;&gt;"王园园组",X1380&lt;&gt;"other"),K1380,AND(V1380="",X1380="王园园组"),G1380),"other")</f>
        <v>other</v>
      </c>
      <c r="X1380" t="str" cm="1">
        <f t="array" ref="X1380">IFERROR(_xlfn.IFS(AND(V1380="",IFERROR(VLOOKUP(N1380,#REF!,1,0),1)&lt;&gt;1),N1380,AND(V1380="",I1380="王园园组"),"王园园组"),"other")</f>
        <v>other</v>
      </c>
      <c r="Y1380">
        <f>IFERROR(_xlfn.XLOOKUP(MID(T1380, FIND("#", SUBSTITUTE(T1380, "-", "#", LEN(T1380) - LEN(SUBSTITUTE(T1380, "-", "")))) + 1, LEN(T1380)),#REF!,#REF!),0)</f>
        <v>0</v>
      </c>
      <c r="Z1380">
        <f>MONTH(续费明细实时[[#This Row],[success_time]])</f>
        <v>5</v>
      </c>
      <c r="AA1380" s="8" t="e">
        <f>VLOOKUP(续费明细实时[[#This Row],[parent_user_id]],#REF!,27,0)</f>
        <v>#REF!</v>
      </c>
    </row>
    <row r="1381" spans="1:27">
      <c r="A1381" s="1">
        <v>45790</v>
      </c>
      <c r="B1381" t="s">
        <v>14178</v>
      </c>
      <c r="C1381" t="s">
        <v>14179</v>
      </c>
      <c r="D1381" t="s">
        <v>548</v>
      </c>
      <c r="E1381" t="s">
        <v>1882</v>
      </c>
      <c r="F1381">
        <v>36</v>
      </c>
      <c r="G1381" t="s">
        <v>1909</v>
      </c>
      <c r="H1381" t="s">
        <v>559</v>
      </c>
      <c r="I1381" t="s">
        <v>1876</v>
      </c>
      <c r="J1381">
        <v>4473</v>
      </c>
      <c r="K1381" t="s">
        <v>315</v>
      </c>
      <c r="L1381" t="s">
        <v>549</v>
      </c>
      <c r="M1381" t="s">
        <v>550</v>
      </c>
      <c r="N1381" t="s">
        <v>616</v>
      </c>
      <c r="O1381" t="s">
        <v>314</v>
      </c>
      <c r="P1381" t="s">
        <v>1877</v>
      </c>
      <c r="Q1381" t="s">
        <v>14180</v>
      </c>
      <c r="R1381" t="s">
        <v>626</v>
      </c>
      <c r="S1381">
        <v>630</v>
      </c>
      <c r="T1381" t="s">
        <v>1885</v>
      </c>
      <c r="U1381" s="4">
        <v>45790.842569444445</v>
      </c>
      <c r="V1381" t="str">
        <f>IFERROR(VLOOKUP(B1381,#REF!,1,0),"")</f>
        <v/>
      </c>
      <c r="W1381" t="str" cm="1">
        <f t="array" ref="W1381">IFERROR(_xlfn.IFS(AND(V1381="",X1381&lt;&gt;"王园园组",X1381&lt;&gt;"other"),K1381,AND(V1381="",X1381="王园园组"),G1381),"other")</f>
        <v>other</v>
      </c>
      <c r="X1381" t="str" cm="1">
        <f t="array" ref="X1381">IFERROR(_xlfn.IFS(AND(V1381="",IFERROR(VLOOKUP(N1381,#REF!,1,0),1)&lt;&gt;1),N1381,AND(V1381="",I1381="王园园组"),"王园园组"),"other")</f>
        <v>other</v>
      </c>
      <c r="Y1381">
        <f>IFERROR(_xlfn.XLOOKUP(MID(T1381, FIND("#", SUBSTITUTE(T1381, "-", "#", LEN(T1381) - LEN(SUBSTITUTE(T1381, "-", "")))) + 1, LEN(T1381)),#REF!,#REF!),0)</f>
        <v>0</v>
      </c>
      <c r="Z1381">
        <f>MONTH(续费明细实时[[#This Row],[success_time]])</f>
        <v>5</v>
      </c>
      <c r="AA1381" s="8" t="e">
        <f>VLOOKUP(续费明细实时[[#This Row],[parent_user_id]],#REF!,27,0)</f>
        <v>#REF!</v>
      </c>
    </row>
    <row r="1382" spans="1:27">
      <c r="A1382" s="1">
        <v>45806</v>
      </c>
      <c r="B1382" t="s">
        <v>29978</v>
      </c>
      <c r="C1382" t="s">
        <v>29979</v>
      </c>
      <c r="D1382" t="s">
        <v>548</v>
      </c>
      <c r="E1382" t="s">
        <v>546</v>
      </c>
      <c r="F1382">
        <v>60</v>
      </c>
      <c r="G1382" t="s">
        <v>1888</v>
      </c>
      <c r="H1382" t="s">
        <v>550</v>
      </c>
      <c r="I1382" t="s">
        <v>1889</v>
      </c>
      <c r="J1382">
        <v>10970</v>
      </c>
      <c r="K1382" t="s">
        <v>215</v>
      </c>
      <c r="L1382" t="s">
        <v>549</v>
      </c>
      <c r="M1382" t="s">
        <v>550</v>
      </c>
      <c r="N1382" t="s">
        <v>551</v>
      </c>
      <c r="O1382" t="s">
        <v>145</v>
      </c>
      <c r="P1382" t="s">
        <v>1877</v>
      </c>
      <c r="Q1382" t="s">
        <v>29980</v>
      </c>
      <c r="R1382" t="s">
        <v>626</v>
      </c>
      <c r="S1382">
        <v>1545</v>
      </c>
      <c r="T1382" t="s">
        <v>1891</v>
      </c>
      <c r="U1382" s="4">
        <v>45806.223668981482</v>
      </c>
      <c r="V1382" t="str">
        <f>IFERROR(VLOOKUP(B1382,#REF!,1,0),"")</f>
        <v/>
      </c>
      <c r="W1382" t="str" cm="1">
        <f t="array" ref="W1382">IFERROR(_xlfn.IFS(AND(V1382="",X1382&lt;&gt;"王园园组",X1382&lt;&gt;"other"),K1382,AND(V1382="",X1382="王园园组"),G1382),"other")</f>
        <v>other</v>
      </c>
      <c r="X1382" t="str" cm="1">
        <f t="array" ref="X1382">IFERROR(_xlfn.IFS(AND(V1382="",IFERROR(VLOOKUP(N1382,#REF!,1,0),1)&lt;&gt;1),N1382,AND(V1382="",I1382="王园园组"),"王园园组"),"other")</f>
        <v>other</v>
      </c>
      <c r="Y1382">
        <f>IFERROR(_xlfn.XLOOKUP(MID(T1382, FIND("#", SUBSTITUTE(T1382, "-", "#", LEN(T1382) - LEN(SUBSTITUTE(T1382, "-", "")))) + 1, LEN(T1382)),#REF!,#REF!),0)</f>
        <v>0</v>
      </c>
      <c r="Z1382">
        <f>MONTH(续费明细实时[[#This Row],[success_time]])</f>
        <v>5</v>
      </c>
      <c r="AA1382" s="8" t="e">
        <f>VLOOKUP(续费明细实时[[#This Row],[parent_user_id]],#REF!,27,0)</f>
        <v>#REF!</v>
      </c>
    </row>
    <row r="1383" spans="1:27">
      <c r="A1383" s="1">
        <v>45800</v>
      </c>
      <c r="B1383" t="s">
        <v>14295</v>
      </c>
      <c r="C1383" t="s">
        <v>14296</v>
      </c>
      <c r="D1383" t="s">
        <v>548</v>
      </c>
      <c r="E1383" t="s">
        <v>546</v>
      </c>
      <c r="F1383">
        <v>120</v>
      </c>
      <c r="G1383" t="s">
        <v>1969</v>
      </c>
      <c r="H1383" t="s">
        <v>559</v>
      </c>
      <c r="I1383" t="s">
        <v>1876</v>
      </c>
      <c r="J1383">
        <v>17750</v>
      </c>
      <c r="K1383" t="s">
        <v>256</v>
      </c>
      <c r="L1383" t="s">
        <v>549</v>
      </c>
      <c r="M1383" t="s">
        <v>550</v>
      </c>
      <c r="N1383" t="s">
        <v>136</v>
      </c>
      <c r="O1383" t="s">
        <v>147</v>
      </c>
      <c r="P1383" t="s">
        <v>1877</v>
      </c>
      <c r="Q1383" t="s">
        <v>14297</v>
      </c>
      <c r="R1383" t="s">
        <v>626</v>
      </c>
      <c r="S1383">
        <v>2500</v>
      </c>
      <c r="T1383" t="s">
        <v>1896</v>
      </c>
      <c r="U1383" s="4">
        <v>45800.431585648148</v>
      </c>
      <c r="V1383" t="str">
        <f>IFERROR(VLOOKUP(B1383,#REF!,1,0),"")</f>
        <v/>
      </c>
      <c r="W1383" t="str" cm="1">
        <f t="array" ref="W1383">IFERROR(_xlfn.IFS(AND(V1383="",X1383&lt;&gt;"王园园组",X1383&lt;&gt;"other"),K1383,AND(V1383="",X1383="王园园组"),G1383),"other")</f>
        <v>other</v>
      </c>
      <c r="X1383" t="str" cm="1">
        <f t="array" ref="X1383">IFERROR(_xlfn.IFS(AND(V1383="",IFERROR(VLOOKUP(N1383,#REF!,1,0),1)&lt;&gt;1),N1383,AND(V1383="",I1383="王园园组"),"王园园组"),"other")</f>
        <v>other</v>
      </c>
      <c r="Y1383">
        <f>IFERROR(_xlfn.XLOOKUP(MID(T1383, FIND("#", SUBSTITUTE(T1383, "-", "#", LEN(T1383) - LEN(SUBSTITUTE(T1383, "-", "")))) + 1, LEN(T1383)),#REF!,#REF!),0)</f>
        <v>0</v>
      </c>
      <c r="Z1383">
        <f>MONTH(续费明细实时[[#This Row],[success_time]])</f>
        <v>5</v>
      </c>
      <c r="AA1383" s="8" t="e">
        <f>VLOOKUP(续费明细实时[[#This Row],[parent_user_id]],#REF!,27,0)</f>
        <v>#REF!</v>
      </c>
    </row>
    <row r="1384" spans="1:27">
      <c r="A1384" s="1">
        <v>45797</v>
      </c>
      <c r="B1384" t="s">
        <v>14157</v>
      </c>
      <c r="C1384" t="s">
        <v>14158</v>
      </c>
      <c r="D1384" t="s">
        <v>610</v>
      </c>
      <c r="E1384" t="s">
        <v>546</v>
      </c>
      <c r="F1384">
        <v>120</v>
      </c>
      <c r="G1384" t="s">
        <v>2178</v>
      </c>
      <c r="H1384" t="s">
        <v>559</v>
      </c>
      <c r="I1384" t="s">
        <v>1876</v>
      </c>
      <c r="J1384">
        <v>17750</v>
      </c>
      <c r="K1384" t="s">
        <v>279</v>
      </c>
      <c r="L1384" t="s">
        <v>549</v>
      </c>
      <c r="M1384" t="s">
        <v>550</v>
      </c>
      <c r="N1384" t="s">
        <v>136</v>
      </c>
      <c r="O1384" t="s">
        <v>139</v>
      </c>
      <c r="P1384" t="s">
        <v>1877</v>
      </c>
      <c r="Q1384" t="s">
        <v>14159</v>
      </c>
      <c r="R1384" t="s">
        <v>626</v>
      </c>
      <c r="S1384">
        <v>2500</v>
      </c>
      <c r="T1384" t="s">
        <v>1896</v>
      </c>
      <c r="U1384" s="4">
        <v>45797.581736111111</v>
      </c>
      <c r="V1384" t="str">
        <f>IFERROR(VLOOKUP(B1384,#REF!,1,0),"")</f>
        <v/>
      </c>
      <c r="W1384" t="str" cm="1">
        <f t="array" ref="W1384">IFERROR(_xlfn.IFS(AND(V1384="",X1384&lt;&gt;"王园园组",X1384&lt;&gt;"other"),K1384,AND(V1384="",X1384="王园园组"),G1384),"other")</f>
        <v>other</v>
      </c>
      <c r="X1384" t="str" cm="1">
        <f t="array" ref="X1384">IFERROR(_xlfn.IFS(AND(V1384="",IFERROR(VLOOKUP(N1384,#REF!,1,0),1)&lt;&gt;1),N1384,AND(V1384="",I1384="王园园组"),"王园园组"),"other")</f>
        <v>other</v>
      </c>
      <c r="Y1384">
        <f>IFERROR(_xlfn.XLOOKUP(MID(T1384, FIND("#", SUBSTITUTE(T1384, "-", "#", LEN(T1384) - LEN(SUBSTITUTE(T1384, "-", "")))) + 1, LEN(T1384)),#REF!,#REF!),0)</f>
        <v>0</v>
      </c>
      <c r="Z1384">
        <f>MONTH(续费明细实时[[#This Row],[success_time]])</f>
        <v>5</v>
      </c>
      <c r="AA1384" s="8" t="e">
        <f>VLOOKUP(续费明细实时[[#This Row],[parent_user_id]],#REF!,27,0)</f>
        <v>#REF!</v>
      </c>
    </row>
    <row r="1385" spans="1:27">
      <c r="A1385" s="1">
        <v>45793</v>
      </c>
      <c r="B1385" t="s">
        <v>14172</v>
      </c>
      <c r="C1385" t="s">
        <v>14173</v>
      </c>
      <c r="D1385" t="s">
        <v>548</v>
      </c>
      <c r="E1385" t="s">
        <v>546</v>
      </c>
      <c r="F1385">
        <v>120</v>
      </c>
      <c r="G1385" t="s">
        <v>2061</v>
      </c>
      <c r="H1385" t="s">
        <v>559</v>
      </c>
      <c r="I1385" t="s">
        <v>1876</v>
      </c>
      <c r="J1385">
        <v>18283</v>
      </c>
      <c r="K1385" t="s">
        <v>254</v>
      </c>
      <c r="L1385" t="s">
        <v>549</v>
      </c>
      <c r="M1385" t="s">
        <v>550</v>
      </c>
      <c r="N1385" t="s">
        <v>136</v>
      </c>
      <c r="O1385" t="s">
        <v>147</v>
      </c>
      <c r="P1385" t="s">
        <v>1877</v>
      </c>
      <c r="Q1385" t="s">
        <v>14174</v>
      </c>
      <c r="R1385" t="s">
        <v>626</v>
      </c>
      <c r="S1385">
        <v>2575</v>
      </c>
      <c r="T1385" t="s">
        <v>1896</v>
      </c>
      <c r="U1385" s="4">
        <v>45793.416689814818</v>
      </c>
      <c r="V1385" t="str">
        <f>IFERROR(VLOOKUP(B1385,#REF!,1,0),"")</f>
        <v/>
      </c>
      <c r="W1385" t="str" cm="1">
        <f t="array" ref="W1385">IFERROR(_xlfn.IFS(AND(V1385="",X1385&lt;&gt;"王园园组",X1385&lt;&gt;"other"),K1385,AND(V1385="",X1385="王园园组"),G1385),"other")</f>
        <v>other</v>
      </c>
      <c r="X1385" t="str" cm="1">
        <f t="array" ref="X1385">IFERROR(_xlfn.IFS(AND(V1385="",IFERROR(VLOOKUP(N1385,#REF!,1,0),1)&lt;&gt;1),N1385,AND(V1385="",I1385="王园园组"),"王园园组"),"other")</f>
        <v>other</v>
      </c>
      <c r="Y1385">
        <f>IFERROR(_xlfn.XLOOKUP(MID(T1385, FIND("#", SUBSTITUTE(T1385, "-", "#", LEN(T1385) - LEN(SUBSTITUTE(T1385, "-", "")))) + 1, LEN(T1385)),#REF!,#REF!),0)</f>
        <v>0</v>
      </c>
      <c r="Z1385">
        <f>MONTH(续费明细实时[[#This Row],[success_time]])</f>
        <v>5</v>
      </c>
      <c r="AA1385" s="8" t="e">
        <f>VLOOKUP(续费明细实时[[#This Row],[parent_user_id]],#REF!,27,0)</f>
        <v>#REF!</v>
      </c>
    </row>
    <row r="1386" spans="1:27">
      <c r="A1386" s="1">
        <v>45795</v>
      </c>
      <c r="B1386" t="s">
        <v>14175</v>
      </c>
      <c r="C1386" t="s">
        <v>14176</v>
      </c>
      <c r="D1386" t="s">
        <v>610</v>
      </c>
      <c r="E1386" t="s">
        <v>546</v>
      </c>
      <c r="F1386">
        <v>120</v>
      </c>
      <c r="G1386" t="s">
        <v>1946</v>
      </c>
      <c r="H1386" t="s">
        <v>559</v>
      </c>
      <c r="I1386" t="s">
        <v>1876</v>
      </c>
      <c r="J1386">
        <v>18484</v>
      </c>
      <c r="K1386" t="s">
        <v>297</v>
      </c>
      <c r="L1386" t="s">
        <v>549</v>
      </c>
      <c r="M1386" t="s">
        <v>550</v>
      </c>
      <c r="N1386" t="s">
        <v>136</v>
      </c>
      <c r="O1386" t="s">
        <v>143</v>
      </c>
      <c r="P1386" t="s">
        <v>1877</v>
      </c>
      <c r="Q1386" t="s">
        <v>14177</v>
      </c>
      <c r="R1386" t="s">
        <v>626</v>
      </c>
      <c r="S1386">
        <v>2603.4323380000001</v>
      </c>
      <c r="T1386" t="s">
        <v>1896</v>
      </c>
      <c r="U1386" s="4">
        <v>45795.801516203705</v>
      </c>
      <c r="V1386" t="str">
        <f>IFERROR(VLOOKUP(B1386,#REF!,1,0),"")</f>
        <v/>
      </c>
      <c r="W1386" t="str" cm="1">
        <f t="array" ref="W1386">IFERROR(_xlfn.IFS(AND(V1386="",X1386&lt;&gt;"王园园组",X1386&lt;&gt;"other"),K1386,AND(V1386="",X1386="王园园组"),G1386),"other")</f>
        <v>other</v>
      </c>
      <c r="X1386" t="str" cm="1">
        <f t="array" ref="X1386">IFERROR(_xlfn.IFS(AND(V1386="",IFERROR(VLOOKUP(N1386,#REF!,1,0),1)&lt;&gt;1),N1386,AND(V1386="",I1386="王园园组"),"王园园组"),"other")</f>
        <v>other</v>
      </c>
      <c r="Y1386">
        <f>IFERROR(_xlfn.XLOOKUP(MID(T1386, FIND("#", SUBSTITUTE(T1386, "-", "#", LEN(T1386) - LEN(SUBSTITUTE(T1386, "-", "")))) + 1, LEN(T1386)),#REF!,#REF!),0)</f>
        <v>0</v>
      </c>
      <c r="Z1386">
        <f>MONTH(续费明细实时[[#This Row],[success_time]])</f>
        <v>5</v>
      </c>
      <c r="AA1386" s="8" t="e">
        <f>VLOOKUP(续费明细实时[[#This Row],[parent_user_id]],#REF!,27,0)</f>
        <v>#REF!</v>
      </c>
    </row>
    <row r="1387" spans="1:27">
      <c r="A1387" s="1">
        <v>45797</v>
      </c>
      <c r="B1387" t="s">
        <v>14163</v>
      </c>
      <c r="C1387" t="s">
        <v>14164</v>
      </c>
      <c r="D1387" t="s">
        <v>548</v>
      </c>
      <c r="E1387" t="s">
        <v>546</v>
      </c>
      <c r="F1387">
        <v>120</v>
      </c>
      <c r="G1387" t="s">
        <v>1939</v>
      </c>
      <c r="H1387" t="s">
        <v>559</v>
      </c>
      <c r="I1387" t="s">
        <v>1876</v>
      </c>
      <c r="J1387">
        <v>17750</v>
      </c>
      <c r="K1387" t="s">
        <v>220</v>
      </c>
      <c r="L1387" t="s">
        <v>549</v>
      </c>
      <c r="M1387" t="s">
        <v>550</v>
      </c>
      <c r="N1387" t="s">
        <v>551</v>
      </c>
      <c r="O1387" t="s">
        <v>145</v>
      </c>
      <c r="P1387" t="s">
        <v>1877</v>
      </c>
      <c r="Q1387" t="s">
        <v>14165</v>
      </c>
      <c r="R1387" t="s">
        <v>626</v>
      </c>
      <c r="S1387">
        <v>2500</v>
      </c>
      <c r="T1387" t="s">
        <v>1896</v>
      </c>
      <c r="U1387" s="4">
        <v>45797.429583333331</v>
      </c>
      <c r="V1387" t="str">
        <f>IFERROR(VLOOKUP(B1387,#REF!,1,0),"")</f>
        <v/>
      </c>
      <c r="W1387" t="str" cm="1">
        <f t="array" ref="W1387">IFERROR(_xlfn.IFS(AND(V1387="",X1387&lt;&gt;"王园园组",X1387&lt;&gt;"other"),K1387,AND(V1387="",X1387="王园园组"),G1387),"other")</f>
        <v>other</v>
      </c>
      <c r="X1387" t="str" cm="1">
        <f t="array" ref="X1387">IFERROR(_xlfn.IFS(AND(V1387="",IFERROR(VLOOKUP(N1387,#REF!,1,0),1)&lt;&gt;1),N1387,AND(V1387="",I1387="王园园组"),"王园园组"),"other")</f>
        <v>other</v>
      </c>
      <c r="Y1387">
        <f>IFERROR(_xlfn.XLOOKUP(MID(T1387, FIND("#", SUBSTITUTE(T1387, "-", "#", LEN(T1387) - LEN(SUBSTITUTE(T1387, "-", "")))) + 1, LEN(T1387)),#REF!,#REF!),0)</f>
        <v>0</v>
      </c>
      <c r="Z1387">
        <f>MONTH(续费明细实时[[#This Row],[success_time]])</f>
        <v>5</v>
      </c>
      <c r="AA1387" s="8" t="e">
        <f>VLOOKUP(续费明细实时[[#This Row],[parent_user_id]],#REF!,27,0)</f>
        <v>#REF!</v>
      </c>
    </row>
    <row r="1388" spans="1:27">
      <c r="A1388" s="1">
        <v>45786</v>
      </c>
      <c r="B1388" t="s">
        <v>2011</v>
      </c>
      <c r="C1388" t="s">
        <v>2012</v>
      </c>
      <c r="D1388" t="s">
        <v>548</v>
      </c>
      <c r="E1388" t="s">
        <v>546</v>
      </c>
      <c r="F1388">
        <v>60</v>
      </c>
      <c r="G1388" t="s">
        <v>1909</v>
      </c>
      <c r="H1388" t="s">
        <v>559</v>
      </c>
      <c r="I1388" t="s">
        <v>1876</v>
      </c>
      <c r="J1388">
        <v>10970</v>
      </c>
      <c r="K1388" t="s">
        <v>323</v>
      </c>
      <c r="L1388" t="s">
        <v>549</v>
      </c>
      <c r="M1388" t="s">
        <v>550</v>
      </c>
      <c r="N1388" t="s">
        <v>616</v>
      </c>
      <c r="O1388" t="s">
        <v>314</v>
      </c>
      <c r="P1388" t="s">
        <v>1877</v>
      </c>
      <c r="Q1388" t="s">
        <v>2013</v>
      </c>
      <c r="R1388" t="s">
        <v>626</v>
      </c>
      <c r="S1388">
        <v>1545</v>
      </c>
      <c r="T1388" t="s">
        <v>1891</v>
      </c>
      <c r="U1388" s="4">
        <v>45786.292210648149</v>
      </c>
      <c r="V1388" t="str">
        <f>IFERROR(VLOOKUP(B1388,#REF!,1,0),"")</f>
        <v/>
      </c>
      <c r="W1388" t="str" cm="1">
        <f t="array" ref="W1388">IFERROR(_xlfn.IFS(AND(V1388="",X1388&lt;&gt;"王园园组",X1388&lt;&gt;"other"),K1388,AND(V1388="",X1388="王园园组"),G1388),"other")</f>
        <v>other</v>
      </c>
      <c r="X1388" t="str" cm="1">
        <f t="array" ref="X1388">IFERROR(_xlfn.IFS(AND(V1388="",IFERROR(VLOOKUP(N1388,#REF!,1,0),1)&lt;&gt;1),N1388,AND(V1388="",I1388="王园园组"),"王园园组"),"other")</f>
        <v>other</v>
      </c>
      <c r="Y1388">
        <f>IFERROR(_xlfn.XLOOKUP(MID(T1388, FIND("#", SUBSTITUTE(T1388, "-", "#", LEN(T1388) - LEN(SUBSTITUTE(T1388, "-", "")))) + 1, LEN(T1388)),#REF!,#REF!),0)</f>
        <v>0</v>
      </c>
      <c r="Z1388">
        <f>MONTH(续费明细实时[[#This Row],[success_time]])</f>
        <v>5</v>
      </c>
      <c r="AA1388" s="8" t="e">
        <f>VLOOKUP(续费明细实时[[#This Row],[parent_user_id]],#REF!,27,0)</f>
        <v>#REF!</v>
      </c>
    </row>
    <row r="1389" spans="1:27">
      <c r="A1389" s="1">
        <v>45787</v>
      </c>
      <c r="B1389" t="s">
        <v>9089</v>
      </c>
      <c r="C1389" t="s">
        <v>9090</v>
      </c>
      <c r="D1389" t="s">
        <v>548</v>
      </c>
      <c r="E1389" t="s">
        <v>546</v>
      </c>
      <c r="F1389">
        <v>120</v>
      </c>
      <c r="G1389" t="s">
        <v>2005</v>
      </c>
      <c r="H1389" t="s">
        <v>559</v>
      </c>
      <c r="I1389" t="s">
        <v>1876</v>
      </c>
      <c r="J1389">
        <v>17750</v>
      </c>
      <c r="K1389" t="s">
        <v>181</v>
      </c>
      <c r="L1389" t="s">
        <v>549</v>
      </c>
      <c r="M1389" t="s">
        <v>559</v>
      </c>
      <c r="N1389" t="s">
        <v>469</v>
      </c>
      <c r="O1389" t="s">
        <v>180</v>
      </c>
      <c r="P1389" t="s">
        <v>1877</v>
      </c>
      <c r="Q1389" t="s">
        <v>9091</v>
      </c>
      <c r="R1389" t="s">
        <v>626</v>
      </c>
      <c r="S1389">
        <v>2500</v>
      </c>
      <c r="T1389" t="s">
        <v>1896</v>
      </c>
      <c r="U1389" s="4">
        <v>45787.610798611109</v>
      </c>
      <c r="V1389" t="str">
        <f>IFERROR(VLOOKUP(B1389,#REF!,1,0),"")</f>
        <v/>
      </c>
      <c r="W1389" t="str" cm="1">
        <f t="array" ref="W1389">IFERROR(_xlfn.IFS(AND(V1389="",X1389&lt;&gt;"王园园组",X1389&lt;&gt;"other"),K1389,AND(V1389="",X1389="王园园组"),G1389),"other")</f>
        <v>other</v>
      </c>
      <c r="X1389" t="str" cm="1">
        <f t="array" ref="X1389">IFERROR(_xlfn.IFS(AND(V1389="",IFERROR(VLOOKUP(N1389,#REF!,1,0),1)&lt;&gt;1),N1389,AND(V1389="",I1389="王园园组"),"王园园组"),"other")</f>
        <v>other</v>
      </c>
      <c r="Y1389">
        <f>IFERROR(_xlfn.XLOOKUP(MID(T1389, FIND("#", SUBSTITUTE(T1389, "-", "#", LEN(T1389) - LEN(SUBSTITUTE(T1389, "-", "")))) + 1, LEN(T1389)),#REF!,#REF!),0)</f>
        <v>0</v>
      </c>
      <c r="Z1389">
        <f>MONTH(续费明细实时[[#This Row],[success_time]])</f>
        <v>5</v>
      </c>
      <c r="AA1389" s="8" t="e">
        <f>VLOOKUP(续费明细实时[[#This Row],[parent_user_id]],#REF!,27,0)</f>
        <v>#REF!</v>
      </c>
    </row>
    <row r="1390" spans="1:27">
      <c r="A1390" s="1">
        <v>45792</v>
      </c>
      <c r="B1390" t="s">
        <v>14166</v>
      </c>
      <c r="C1390" t="s">
        <v>14167</v>
      </c>
      <c r="D1390" t="s">
        <v>548</v>
      </c>
      <c r="E1390" t="s">
        <v>546</v>
      </c>
      <c r="F1390">
        <v>120</v>
      </c>
      <c r="G1390" t="s">
        <v>12956</v>
      </c>
      <c r="H1390" t="s">
        <v>559</v>
      </c>
      <c r="I1390" t="s">
        <v>1876</v>
      </c>
      <c r="J1390">
        <v>18283</v>
      </c>
      <c r="K1390" t="s">
        <v>287</v>
      </c>
      <c r="L1390" t="s">
        <v>549</v>
      </c>
      <c r="M1390" t="s">
        <v>550</v>
      </c>
      <c r="N1390" t="s">
        <v>136</v>
      </c>
      <c r="O1390" t="s">
        <v>283</v>
      </c>
      <c r="P1390" t="s">
        <v>1877</v>
      </c>
      <c r="Q1390" t="s">
        <v>14168</v>
      </c>
      <c r="R1390" t="s">
        <v>626</v>
      </c>
      <c r="S1390">
        <v>2575</v>
      </c>
      <c r="T1390" t="s">
        <v>1896</v>
      </c>
      <c r="U1390" s="4">
        <v>45792.467928240738</v>
      </c>
      <c r="V1390" t="str">
        <f>IFERROR(VLOOKUP(B1390,#REF!,1,0),"")</f>
        <v/>
      </c>
      <c r="W1390" t="str" cm="1">
        <f t="array" ref="W1390">IFERROR(_xlfn.IFS(AND(V1390="",X1390&lt;&gt;"王园园组",X1390&lt;&gt;"other"),K1390,AND(V1390="",X1390="王园园组"),G1390),"other")</f>
        <v>other</v>
      </c>
      <c r="X1390" t="str" cm="1">
        <f t="array" ref="X1390">IFERROR(_xlfn.IFS(AND(V1390="",IFERROR(VLOOKUP(N1390,#REF!,1,0),1)&lt;&gt;1),N1390,AND(V1390="",I1390="王园园组"),"王园园组"),"other")</f>
        <v>other</v>
      </c>
      <c r="Y1390">
        <f>IFERROR(_xlfn.XLOOKUP(MID(T1390, FIND("#", SUBSTITUTE(T1390, "-", "#", LEN(T1390) - LEN(SUBSTITUTE(T1390, "-", "")))) + 1, LEN(T1390)),#REF!,#REF!),0)</f>
        <v>0</v>
      </c>
      <c r="Z1390">
        <f>MONTH(续费明细实时[[#This Row],[success_time]])</f>
        <v>5</v>
      </c>
      <c r="AA1390" s="8" t="e">
        <f>VLOOKUP(续费明细实时[[#This Row],[parent_user_id]],#REF!,27,0)</f>
        <v>#REF!</v>
      </c>
    </row>
    <row r="1391" spans="1:27">
      <c r="A1391" s="1">
        <v>45796</v>
      </c>
      <c r="B1391" t="s">
        <v>14478</v>
      </c>
      <c r="C1391" t="s">
        <v>14479</v>
      </c>
      <c r="D1391" t="s">
        <v>1088</v>
      </c>
      <c r="E1391" t="s">
        <v>1102</v>
      </c>
      <c r="F1391">
        <v>36</v>
      </c>
      <c r="G1391" t="s">
        <v>346</v>
      </c>
      <c r="H1391" t="s">
        <v>559</v>
      </c>
      <c r="I1391" t="s">
        <v>163</v>
      </c>
      <c r="J1391">
        <v>2982</v>
      </c>
      <c r="K1391" t="s">
        <v>346</v>
      </c>
      <c r="L1391" t="s">
        <v>549</v>
      </c>
      <c r="M1391" t="s">
        <v>559</v>
      </c>
      <c r="N1391" t="s">
        <v>163</v>
      </c>
      <c r="O1391" t="s">
        <v>472</v>
      </c>
      <c r="P1391" t="s">
        <v>1877</v>
      </c>
      <c r="Q1391" t="s">
        <v>14480</v>
      </c>
      <c r="R1391" t="s">
        <v>626</v>
      </c>
      <c r="S1391">
        <v>420</v>
      </c>
      <c r="T1391" t="s">
        <v>13081</v>
      </c>
      <c r="U1391" s="4">
        <v>45796.799293981479</v>
      </c>
      <c r="V1391" t="str">
        <f>IFERROR(VLOOKUP(B1391,#REF!,1,0),"")</f>
        <v/>
      </c>
      <c r="W1391" t="str" cm="1">
        <f t="array" ref="W1391">IFERROR(_xlfn.IFS(AND(V1391="",X1391&lt;&gt;"王园园组",X1391&lt;&gt;"other"),K1391,AND(V1391="",X1391="王园园组"),G1391),"other")</f>
        <v>other</v>
      </c>
      <c r="X1391" t="str" cm="1">
        <f t="array" ref="X1391">IFERROR(_xlfn.IFS(AND(V1391="",IFERROR(VLOOKUP(N1391,#REF!,1,0),1)&lt;&gt;1),N1391,AND(V1391="",I1391="王园园组"),"王园园组"),"other")</f>
        <v>other</v>
      </c>
      <c r="Y1391">
        <f>IFERROR(_xlfn.XLOOKUP(MID(T1391, FIND("#", SUBSTITUTE(T1391, "-", "#", LEN(T1391) - LEN(SUBSTITUTE(T1391, "-", "")))) + 1, LEN(T1391)),#REF!,#REF!),0)</f>
        <v>0</v>
      </c>
      <c r="Z1391">
        <f>MONTH(续费明细实时[[#This Row],[success_time]])</f>
        <v>5</v>
      </c>
      <c r="AA1391" s="8" t="e">
        <f>VLOOKUP(续费明细实时[[#This Row],[parent_user_id]],#REF!,27,0)</f>
        <v>#REF!</v>
      </c>
    </row>
    <row r="1392" spans="1:27">
      <c r="A1392" s="1">
        <v>45794</v>
      </c>
      <c r="B1392" t="s">
        <v>14796</v>
      </c>
      <c r="C1392" t="s">
        <v>14797</v>
      </c>
      <c r="D1392" t="s">
        <v>578</v>
      </c>
      <c r="E1392" t="s">
        <v>546</v>
      </c>
      <c r="F1392">
        <v>120</v>
      </c>
      <c r="G1392" t="s">
        <v>1990</v>
      </c>
      <c r="H1392" t="s">
        <v>559</v>
      </c>
      <c r="I1392" t="s">
        <v>1876</v>
      </c>
      <c r="J1392">
        <v>17750</v>
      </c>
      <c r="K1392" t="s">
        <v>279</v>
      </c>
      <c r="L1392" t="s">
        <v>549</v>
      </c>
      <c r="M1392" t="s">
        <v>550</v>
      </c>
      <c r="N1392" t="s">
        <v>136</v>
      </c>
      <c r="O1392" t="s">
        <v>139</v>
      </c>
      <c r="P1392" t="s">
        <v>1877</v>
      </c>
      <c r="Q1392" t="s">
        <v>14798</v>
      </c>
      <c r="R1392" t="s">
        <v>626</v>
      </c>
      <c r="S1392">
        <v>2500</v>
      </c>
      <c r="T1392" t="s">
        <v>1896</v>
      </c>
      <c r="U1392" s="4">
        <v>45794.923449074071</v>
      </c>
      <c r="V1392" t="str">
        <f>IFERROR(VLOOKUP(B1392,#REF!,1,0),"")</f>
        <v/>
      </c>
      <c r="W1392" t="str" cm="1">
        <f t="array" ref="W1392">IFERROR(_xlfn.IFS(AND(V1392="",X1392&lt;&gt;"王园园组",X1392&lt;&gt;"other"),K1392,AND(V1392="",X1392="王园园组"),G1392),"other")</f>
        <v>other</v>
      </c>
      <c r="X1392" t="str" cm="1">
        <f t="array" ref="X1392">IFERROR(_xlfn.IFS(AND(V1392="",IFERROR(VLOOKUP(N1392,#REF!,1,0),1)&lt;&gt;1),N1392,AND(V1392="",I1392="王园园组"),"王园园组"),"other")</f>
        <v>other</v>
      </c>
      <c r="Y1392">
        <f>IFERROR(_xlfn.XLOOKUP(MID(T1392, FIND("#", SUBSTITUTE(T1392, "-", "#", LEN(T1392) - LEN(SUBSTITUTE(T1392, "-", "")))) + 1, LEN(T1392)),#REF!,#REF!),0)</f>
        <v>0</v>
      </c>
      <c r="Z1392">
        <f>MONTH(续费明细实时[[#This Row],[success_time]])</f>
        <v>5</v>
      </c>
      <c r="AA1392" s="8" t="e">
        <f>VLOOKUP(续费明细实时[[#This Row],[parent_user_id]],#REF!,27,0)</f>
        <v>#REF!</v>
      </c>
    </row>
    <row r="1393" spans="1:27">
      <c r="A1393" s="1">
        <v>45795</v>
      </c>
      <c r="B1393" t="s">
        <v>14787</v>
      </c>
      <c r="C1393" t="s">
        <v>14788</v>
      </c>
      <c r="D1393" t="s">
        <v>695</v>
      </c>
      <c r="E1393" t="s">
        <v>1102</v>
      </c>
      <c r="F1393">
        <v>120</v>
      </c>
      <c r="G1393" t="s">
        <v>359</v>
      </c>
      <c r="H1393" t="s">
        <v>559</v>
      </c>
      <c r="I1393" t="s">
        <v>163</v>
      </c>
      <c r="J1393">
        <v>9940</v>
      </c>
      <c r="K1393" t="s">
        <v>359</v>
      </c>
      <c r="L1393" t="s">
        <v>549</v>
      </c>
      <c r="M1393" t="s">
        <v>559</v>
      </c>
      <c r="N1393" t="s">
        <v>163</v>
      </c>
      <c r="O1393" t="s">
        <v>473</v>
      </c>
      <c r="P1393" t="s">
        <v>1877</v>
      </c>
      <c r="Q1393" t="s">
        <v>14789</v>
      </c>
      <c r="R1393" t="s">
        <v>626</v>
      </c>
      <c r="S1393">
        <v>1400</v>
      </c>
      <c r="T1393" t="s">
        <v>1902</v>
      </c>
      <c r="U1393" s="4">
        <v>45795.650219907409</v>
      </c>
      <c r="V1393" t="str">
        <f>IFERROR(VLOOKUP(B1393,#REF!,1,0),"")</f>
        <v/>
      </c>
      <c r="W1393" t="str" cm="1">
        <f t="array" ref="W1393">IFERROR(_xlfn.IFS(AND(V1393="",X1393&lt;&gt;"王园园组",X1393&lt;&gt;"other"),K1393,AND(V1393="",X1393="王园园组"),G1393),"other")</f>
        <v>other</v>
      </c>
      <c r="X1393" t="str" cm="1">
        <f t="array" ref="X1393">IFERROR(_xlfn.IFS(AND(V1393="",IFERROR(VLOOKUP(N1393,#REF!,1,0),1)&lt;&gt;1),N1393,AND(V1393="",I1393="王园园组"),"王园园组"),"other")</f>
        <v>other</v>
      </c>
      <c r="Y1393">
        <f>IFERROR(_xlfn.XLOOKUP(MID(T1393, FIND("#", SUBSTITUTE(T1393, "-", "#", LEN(T1393) - LEN(SUBSTITUTE(T1393, "-", "")))) + 1, LEN(T1393)),#REF!,#REF!),0)</f>
        <v>0</v>
      </c>
      <c r="Z1393">
        <f>MONTH(续费明细实时[[#This Row],[success_time]])</f>
        <v>5</v>
      </c>
      <c r="AA1393" s="8" t="e">
        <f>VLOOKUP(续费明细实时[[#This Row],[parent_user_id]],#REF!,27,0)</f>
        <v>#REF!</v>
      </c>
    </row>
    <row r="1394" spans="1:27">
      <c r="A1394" s="1">
        <v>45791</v>
      </c>
      <c r="B1394" t="s">
        <v>14790</v>
      </c>
      <c r="C1394" t="s">
        <v>14791</v>
      </c>
      <c r="D1394" t="s">
        <v>1088</v>
      </c>
      <c r="E1394" t="s">
        <v>546</v>
      </c>
      <c r="F1394">
        <v>60</v>
      </c>
      <c r="G1394" t="s">
        <v>1946</v>
      </c>
      <c r="H1394" t="s">
        <v>559</v>
      </c>
      <c r="I1394" t="s">
        <v>1876</v>
      </c>
      <c r="J1394">
        <v>10650</v>
      </c>
      <c r="K1394" t="s">
        <v>273</v>
      </c>
      <c r="L1394" t="s">
        <v>549</v>
      </c>
      <c r="M1394" t="s">
        <v>550</v>
      </c>
      <c r="N1394" t="s">
        <v>136</v>
      </c>
      <c r="O1394" t="s">
        <v>139</v>
      </c>
      <c r="P1394" t="s">
        <v>1877</v>
      </c>
      <c r="Q1394" t="s">
        <v>14792</v>
      </c>
      <c r="R1394" t="s">
        <v>626</v>
      </c>
      <c r="S1394">
        <v>1500</v>
      </c>
      <c r="T1394" t="s">
        <v>1891</v>
      </c>
      <c r="U1394" s="4">
        <v>45791.007002314815</v>
      </c>
      <c r="V1394" t="str">
        <f>IFERROR(VLOOKUP(B1394,#REF!,1,0),"")</f>
        <v/>
      </c>
      <c r="W1394" t="str" cm="1">
        <f t="array" ref="W1394">IFERROR(_xlfn.IFS(AND(V1394="",X1394&lt;&gt;"王园园组",X1394&lt;&gt;"other"),K1394,AND(V1394="",X1394="王园园组"),G1394),"other")</f>
        <v>other</v>
      </c>
      <c r="X1394" t="str" cm="1">
        <f t="array" ref="X1394">IFERROR(_xlfn.IFS(AND(V1394="",IFERROR(VLOOKUP(N1394,#REF!,1,0),1)&lt;&gt;1),N1394,AND(V1394="",I1394="王园园组"),"王园园组"),"other")</f>
        <v>other</v>
      </c>
      <c r="Y1394">
        <f>IFERROR(_xlfn.XLOOKUP(MID(T1394, FIND("#", SUBSTITUTE(T1394, "-", "#", LEN(T1394) - LEN(SUBSTITUTE(T1394, "-", "")))) + 1, LEN(T1394)),#REF!,#REF!),0)</f>
        <v>0</v>
      </c>
      <c r="Z1394">
        <f>MONTH(续费明细实时[[#This Row],[success_time]])</f>
        <v>5</v>
      </c>
      <c r="AA1394" s="8" t="e">
        <f>VLOOKUP(续费明细实时[[#This Row],[parent_user_id]],#REF!,27,0)</f>
        <v>#REF!</v>
      </c>
    </row>
    <row r="1395" spans="1:27" hidden="1">
      <c r="A1395" s="1">
        <v>45796</v>
      </c>
      <c r="B1395" t="s">
        <v>14953</v>
      </c>
      <c r="C1395" t="s">
        <v>14954</v>
      </c>
      <c r="D1395" t="s">
        <v>548</v>
      </c>
      <c r="E1395" t="s">
        <v>2245</v>
      </c>
      <c r="F1395">
        <v>1</v>
      </c>
      <c r="G1395" t="s">
        <v>2056</v>
      </c>
      <c r="H1395" t="s">
        <v>559</v>
      </c>
      <c r="I1395" t="s">
        <v>1876</v>
      </c>
      <c r="J1395">
        <v>724</v>
      </c>
      <c r="K1395" t="s">
        <v>224</v>
      </c>
      <c r="L1395" t="s">
        <v>549</v>
      </c>
      <c r="M1395" t="s">
        <v>550</v>
      </c>
      <c r="N1395" t="s">
        <v>551</v>
      </c>
      <c r="O1395" t="s">
        <v>145</v>
      </c>
      <c r="P1395" t="s">
        <v>1877</v>
      </c>
      <c r="Q1395" t="s">
        <v>14955</v>
      </c>
      <c r="R1395" t="s">
        <v>626</v>
      </c>
      <c r="S1395">
        <v>101.97</v>
      </c>
      <c r="T1395" t="s">
        <v>14956</v>
      </c>
      <c r="U1395" s="4">
        <v>45796.423101851855</v>
      </c>
      <c r="V1395" t="str">
        <f>IFERROR(VLOOKUP(B1395,#REF!,1,0),"")</f>
        <v/>
      </c>
      <c r="W1395" t="str" cm="1">
        <f t="array" ref="W1395">IFERROR(_xlfn.IFS(AND(V1395="",X1395&lt;&gt;"王园园组",X1395&lt;&gt;"other"),K1395,AND(V1395="",X1395="王园园组"),G1395),"other")</f>
        <v>other</v>
      </c>
      <c r="X1395" t="str" cm="1">
        <f t="array" ref="X1395">IFERROR(_xlfn.IFS(AND(V1395="",IFERROR(VLOOKUP(N1395,#REF!,1,0),1)&lt;&gt;1),N1395,AND(V1395="",I1395="王园园组"),"王园园组"),"other")</f>
        <v>other</v>
      </c>
      <c r="Y1395">
        <f>IFERROR(_xlfn.XLOOKUP(MID(T1395, FIND("#", SUBSTITUTE(T1395, "-", "#", LEN(T1395) - LEN(SUBSTITUTE(T1395, "-", "")))) + 1, LEN(T1395)),#REF!,#REF!),0)</f>
        <v>0</v>
      </c>
      <c r="Z1395">
        <f>MONTH(续费明细实时[[#This Row],[success_time]])</f>
        <v>5</v>
      </c>
      <c r="AA1395" s="8" t="e">
        <f>VLOOKUP(续费明细实时[[#This Row],[parent_user_id]],#REF!,27,0)</f>
        <v>#REF!</v>
      </c>
    </row>
    <row r="1396" spans="1:27">
      <c r="A1396" s="1">
        <v>45787</v>
      </c>
      <c r="B1396" t="s">
        <v>2611</v>
      </c>
      <c r="C1396" t="s">
        <v>2612</v>
      </c>
      <c r="D1396" t="s">
        <v>548</v>
      </c>
      <c r="E1396" t="s">
        <v>546</v>
      </c>
      <c r="F1396">
        <v>60</v>
      </c>
      <c r="G1396" t="s">
        <v>1905</v>
      </c>
      <c r="H1396" t="s">
        <v>559</v>
      </c>
      <c r="I1396" t="s">
        <v>1876</v>
      </c>
      <c r="J1396">
        <v>10650</v>
      </c>
      <c r="K1396" t="s">
        <v>285</v>
      </c>
      <c r="L1396" t="s">
        <v>549</v>
      </c>
      <c r="M1396" t="s">
        <v>550</v>
      </c>
      <c r="N1396" t="s">
        <v>136</v>
      </c>
      <c r="O1396" t="s">
        <v>283</v>
      </c>
      <c r="P1396" t="s">
        <v>1877</v>
      </c>
      <c r="Q1396" t="s">
        <v>2613</v>
      </c>
      <c r="R1396" t="s">
        <v>626</v>
      </c>
      <c r="S1396">
        <v>1500</v>
      </c>
      <c r="T1396" t="s">
        <v>1891</v>
      </c>
      <c r="U1396" s="4">
        <v>45787.344641203701</v>
      </c>
      <c r="V1396" t="str">
        <f>IFERROR(VLOOKUP(B1396,#REF!,1,0),"")</f>
        <v/>
      </c>
      <c r="W1396" t="str" cm="1">
        <f t="array" ref="W1396">IFERROR(_xlfn.IFS(AND(V1396="",X1396&lt;&gt;"王园园组",X1396&lt;&gt;"other"),K1396,AND(V1396="",X1396="王园园组"),G1396),"other")</f>
        <v>other</v>
      </c>
      <c r="X1396" t="str" cm="1">
        <f t="array" ref="X1396">IFERROR(_xlfn.IFS(AND(V1396="",IFERROR(VLOOKUP(N1396,#REF!,1,0),1)&lt;&gt;1),N1396,AND(V1396="",I1396="王园园组"),"王园园组"),"other")</f>
        <v>other</v>
      </c>
      <c r="Y1396">
        <f>IFERROR(_xlfn.XLOOKUP(MID(T1396, FIND("#", SUBSTITUTE(T1396, "-", "#", LEN(T1396) - LEN(SUBSTITUTE(T1396, "-", "")))) + 1, LEN(T1396)),#REF!,#REF!),0)</f>
        <v>0</v>
      </c>
      <c r="Z1396">
        <f>MONTH(续费明细实时[[#This Row],[success_time]])</f>
        <v>5</v>
      </c>
      <c r="AA1396" s="8" t="e">
        <f>VLOOKUP(续费明细实时[[#This Row],[parent_user_id]],#REF!,27,0)</f>
        <v>#REF!</v>
      </c>
    </row>
    <row r="1397" spans="1:27">
      <c r="A1397" s="1">
        <v>45790</v>
      </c>
      <c r="B1397" t="s">
        <v>14957</v>
      </c>
      <c r="C1397" t="s">
        <v>14958</v>
      </c>
      <c r="D1397" t="s">
        <v>548</v>
      </c>
      <c r="E1397" t="s">
        <v>641</v>
      </c>
      <c r="F1397">
        <v>12</v>
      </c>
      <c r="G1397" t="s">
        <v>1909</v>
      </c>
      <c r="H1397" t="s">
        <v>559</v>
      </c>
      <c r="I1397" t="s">
        <v>1876</v>
      </c>
      <c r="J1397">
        <v>1491</v>
      </c>
      <c r="K1397" t="s">
        <v>319</v>
      </c>
      <c r="L1397" t="s">
        <v>549</v>
      </c>
      <c r="M1397" t="s">
        <v>550</v>
      </c>
      <c r="N1397" t="s">
        <v>616</v>
      </c>
      <c r="O1397" t="s">
        <v>314</v>
      </c>
      <c r="P1397" t="s">
        <v>1877</v>
      </c>
      <c r="Q1397" t="s">
        <v>14959</v>
      </c>
      <c r="R1397" t="s">
        <v>626</v>
      </c>
      <c r="S1397">
        <v>210</v>
      </c>
      <c r="T1397" t="s">
        <v>2076</v>
      </c>
      <c r="U1397" s="4">
        <v>45790.928564814814</v>
      </c>
      <c r="V1397" t="str">
        <f>IFERROR(VLOOKUP(B1397,#REF!,1,0),"")</f>
        <v/>
      </c>
      <c r="W1397" t="str" cm="1">
        <f t="array" ref="W1397">IFERROR(_xlfn.IFS(AND(V1397="",X1397&lt;&gt;"王园园组",X1397&lt;&gt;"other"),K1397,AND(V1397="",X1397="王园园组"),G1397),"other")</f>
        <v>other</v>
      </c>
      <c r="X1397" t="str" cm="1">
        <f t="array" ref="X1397">IFERROR(_xlfn.IFS(AND(V1397="",IFERROR(VLOOKUP(N1397,#REF!,1,0),1)&lt;&gt;1),N1397,AND(V1397="",I1397="王园园组"),"王园园组"),"other")</f>
        <v>other</v>
      </c>
      <c r="Y1397">
        <f>IFERROR(_xlfn.XLOOKUP(MID(T1397, FIND("#", SUBSTITUTE(T1397, "-", "#", LEN(T1397) - LEN(SUBSTITUTE(T1397, "-", "")))) + 1, LEN(T1397)),#REF!,#REF!),0)</f>
        <v>0</v>
      </c>
      <c r="Z1397">
        <f>MONTH(续费明细实时[[#This Row],[success_time]])</f>
        <v>5</v>
      </c>
      <c r="AA1397" s="8" t="e">
        <f>VLOOKUP(续费明细实时[[#This Row],[parent_user_id]],#REF!,27,0)</f>
        <v>#REF!</v>
      </c>
    </row>
    <row r="1398" spans="1:27">
      <c r="A1398" s="1">
        <v>45788</v>
      </c>
      <c r="B1398" t="s">
        <v>8883</v>
      </c>
      <c r="C1398" t="s">
        <v>8884</v>
      </c>
      <c r="D1398" t="s">
        <v>695</v>
      </c>
      <c r="E1398" t="s">
        <v>546</v>
      </c>
      <c r="F1398">
        <v>120</v>
      </c>
      <c r="G1398" t="s">
        <v>1994</v>
      </c>
      <c r="H1398" t="s">
        <v>559</v>
      </c>
      <c r="I1398" t="s">
        <v>1876</v>
      </c>
      <c r="J1398">
        <v>18283</v>
      </c>
      <c r="K1398" t="s">
        <v>267</v>
      </c>
      <c r="L1398" t="s">
        <v>549</v>
      </c>
      <c r="M1398" t="s">
        <v>550</v>
      </c>
      <c r="N1398" t="s">
        <v>136</v>
      </c>
      <c r="O1398" t="s">
        <v>264</v>
      </c>
      <c r="P1398" t="s">
        <v>1877</v>
      </c>
      <c r="Q1398" t="s">
        <v>8885</v>
      </c>
      <c r="R1398" t="s">
        <v>626</v>
      </c>
      <c r="S1398">
        <v>2575</v>
      </c>
      <c r="T1398" t="s">
        <v>1896</v>
      </c>
      <c r="U1398" s="4">
        <v>45788.758831018517</v>
      </c>
      <c r="V1398" t="str">
        <f>IFERROR(VLOOKUP(B1398,#REF!,1,0),"")</f>
        <v/>
      </c>
      <c r="W1398" t="str" cm="1">
        <f t="array" ref="W1398">IFERROR(_xlfn.IFS(AND(V1398="",X1398&lt;&gt;"王园园组",X1398&lt;&gt;"other"),K1398,AND(V1398="",X1398="王园园组"),G1398),"other")</f>
        <v>other</v>
      </c>
      <c r="X1398" t="str" cm="1">
        <f t="array" ref="X1398">IFERROR(_xlfn.IFS(AND(V1398="",IFERROR(VLOOKUP(N1398,#REF!,1,0),1)&lt;&gt;1),N1398,AND(V1398="",I1398="王园园组"),"王园园组"),"other")</f>
        <v>other</v>
      </c>
      <c r="Y1398">
        <f>IFERROR(_xlfn.XLOOKUP(MID(T1398, FIND("#", SUBSTITUTE(T1398, "-", "#", LEN(T1398) - LEN(SUBSTITUTE(T1398, "-", "")))) + 1, LEN(T1398)),#REF!,#REF!),0)</f>
        <v>0</v>
      </c>
      <c r="Z1398">
        <f>MONTH(续费明细实时[[#This Row],[success_time]])</f>
        <v>5</v>
      </c>
      <c r="AA1398" s="8" t="e">
        <f>VLOOKUP(续费明细实时[[#This Row],[parent_user_id]],#REF!,27,0)</f>
        <v>#REF!</v>
      </c>
    </row>
    <row r="1399" spans="1:27">
      <c r="A1399" s="1">
        <v>45796</v>
      </c>
      <c r="B1399" t="s">
        <v>14481</v>
      </c>
      <c r="C1399" t="s">
        <v>14482</v>
      </c>
      <c r="D1399" t="s">
        <v>548</v>
      </c>
      <c r="E1399" t="s">
        <v>546</v>
      </c>
      <c r="F1399">
        <v>120</v>
      </c>
      <c r="G1399" t="s">
        <v>1929</v>
      </c>
      <c r="H1399" t="s">
        <v>559</v>
      </c>
      <c r="I1399" t="s">
        <v>1876</v>
      </c>
      <c r="J1399">
        <v>17750</v>
      </c>
      <c r="K1399" t="s">
        <v>218</v>
      </c>
      <c r="L1399" t="s">
        <v>549</v>
      </c>
      <c r="M1399" t="s">
        <v>550</v>
      </c>
      <c r="N1399" t="s">
        <v>551</v>
      </c>
      <c r="O1399" t="s">
        <v>145</v>
      </c>
      <c r="P1399" t="s">
        <v>1877</v>
      </c>
      <c r="Q1399" t="s">
        <v>14483</v>
      </c>
      <c r="R1399" t="s">
        <v>626</v>
      </c>
      <c r="S1399">
        <v>2500</v>
      </c>
      <c r="T1399" t="s">
        <v>1896</v>
      </c>
      <c r="U1399" s="4">
        <v>45796.328113425923</v>
      </c>
      <c r="V1399" t="str">
        <f>IFERROR(VLOOKUP(B1399,#REF!,1,0),"")</f>
        <v/>
      </c>
      <c r="W1399" t="str" cm="1">
        <f t="array" ref="W1399">IFERROR(_xlfn.IFS(AND(V1399="",X1399&lt;&gt;"王园园组",X1399&lt;&gt;"other"),K1399,AND(V1399="",X1399="王园园组"),G1399),"other")</f>
        <v>other</v>
      </c>
      <c r="X1399" t="str" cm="1">
        <f t="array" ref="X1399">IFERROR(_xlfn.IFS(AND(V1399="",IFERROR(VLOOKUP(N1399,#REF!,1,0),1)&lt;&gt;1),N1399,AND(V1399="",I1399="王园园组"),"王园园组"),"other")</f>
        <v>other</v>
      </c>
      <c r="Y1399">
        <f>IFERROR(_xlfn.XLOOKUP(MID(T1399, FIND("#", SUBSTITUTE(T1399, "-", "#", LEN(T1399) - LEN(SUBSTITUTE(T1399, "-", "")))) + 1, LEN(T1399)),#REF!,#REF!),0)</f>
        <v>0</v>
      </c>
      <c r="Z1399">
        <f>MONTH(续费明细实时[[#This Row],[success_time]])</f>
        <v>5</v>
      </c>
      <c r="AA1399" s="8" t="e">
        <f>VLOOKUP(续费明细实时[[#This Row],[parent_user_id]],#REF!,27,0)</f>
        <v>#REF!</v>
      </c>
    </row>
    <row r="1400" spans="1:27">
      <c r="A1400" s="1">
        <v>45790</v>
      </c>
      <c r="B1400" t="s">
        <v>14793</v>
      </c>
      <c r="C1400" t="s">
        <v>14794</v>
      </c>
      <c r="D1400" t="s">
        <v>1417</v>
      </c>
      <c r="E1400" t="s">
        <v>546</v>
      </c>
      <c r="F1400">
        <v>120</v>
      </c>
      <c r="G1400" t="s">
        <v>1875</v>
      </c>
      <c r="H1400" t="s">
        <v>559</v>
      </c>
      <c r="I1400" t="s">
        <v>1876</v>
      </c>
      <c r="J1400">
        <v>17750</v>
      </c>
      <c r="K1400" t="s">
        <v>276</v>
      </c>
      <c r="L1400" t="s">
        <v>549</v>
      </c>
      <c r="M1400" t="s">
        <v>550</v>
      </c>
      <c r="N1400" t="s">
        <v>136</v>
      </c>
      <c r="O1400" t="s">
        <v>139</v>
      </c>
      <c r="P1400" t="s">
        <v>1877</v>
      </c>
      <c r="Q1400" t="s">
        <v>14795</v>
      </c>
      <c r="R1400" t="s">
        <v>626</v>
      </c>
      <c r="S1400">
        <v>2500</v>
      </c>
      <c r="T1400" t="s">
        <v>1896</v>
      </c>
      <c r="U1400" s="4">
        <v>45790.905717592592</v>
      </c>
      <c r="V1400" t="str">
        <f>IFERROR(VLOOKUP(B1400,#REF!,1,0),"")</f>
        <v/>
      </c>
      <c r="W1400" t="str" cm="1">
        <f t="array" ref="W1400">IFERROR(_xlfn.IFS(AND(V1400="",X1400&lt;&gt;"王园园组",X1400&lt;&gt;"other"),K1400,AND(V1400="",X1400="王园园组"),G1400),"other")</f>
        <v>other</v>
      </c>
      <c r="X1400" t="str" cm="1">
        <f t="array" ref="X1400">IFERROR(_xlfn.IFS(AND(V1400="",IFERROR(VLOOKUP(N1400,#REF!,1,0),1)&lt;&gt;1),N1400,AND(V1400="",I1400="王园园组"),"王园园组"),"other")</f>
        <v>other</v>
      </c>
      <c r="Y1400">
        <f>IFERROR(_xlfn.XLOOKUP(MID(T1400, FIND("#", SUBSTITUTE(T1400, "-", "#", LEN(T1400) - LEN(SUBSTITUTE(T1400, "-", "")))) + 1, LEN(T1400)),#REF!,#REF!),0)</f>
        <v>0</v>
      </c>
      <c r="Z1400">
        <f>MONTH(续费明细实时[[#This Row],[success_time]])</f>
        <v>5</v>
      </c>
      <c r="AA1400" s="8" t="e">
        <f>VLOOKUP(续费明细实时[[#This Row],[parent_user_id]],#REF!,27,0)</f>
        <v>#REF!</v>
      </c>
    </row>
    <row r="1401" spans="1:27" hidden="1">
      <c r="A1401" s="1">
        <v>45803</v>
      </c>
      <c r="B1401" t="s">
        <v>29981</v>
      </c>
      <c r="C1401" t="s">
        <v>29982</v>
      </c>
      <c r="D1401" t="s">
        <v>886</v>
      </c>
      <c r="E1401" t="s">
        <v>1102</v>
      </c>
      <c r="F1401">
        <v>72</v>
      </c>
      <c r="G1401" t="s">
        <v>357</v>
      </c>
      <c r="H1401" t="s">
        <v>559</v>
      </c>
      <c r="I1401" t="s">
        <v>163</v>
      </c>
      <c r="J1401">
        <v>6143</v>
      </c>
      <c r="K1401" t="s">
        <v>626</v>
      </c>
      <c r="L1401" t="s">
        <v>649</v>
      </c>
      <c r="M1401" t="s">
        <v>649</v>
      </c>
      <c r="N1401" t="s">
        <v>649</v>
      </c>
      <c r="O1401" t="s">
        <v>649</v>
      </c>
      <c r="P1401" t="s">
        <v>1877</v>
      </c>
      <c r="Q1401" t="s">
        <v>29983</v>
      </c>
      <c r="R1401" t="s">
        <v>626</v>
      </c>
      <c r="S1401">
        <v>865.2</v>
      </c>
      <c r="T1401" t="s">
        <v>1373</v>
      </c>
      <c r="U1401" s="4">
        <v>45803.990370370368</v>
      </c>
      <c r="V1401" t="str">
        <f>IFERROR(VLOOKUP(B1401,#REF!,1,0),"")</f>
        <v/>
      </c>
      <c r="W1401" t="str" cm="1">
        <f t="array" ref="W1401">IFERROR(_xlfn.IFS(AND(V1401="",X1401&lt;&gt;"王园园组",X1401&lt;&gt;"other"),K1401,AND(V1401="",X1401="王园园组"),G1401),"other")</f>
        <v>other</v>
      </c>
      <c r="X1401" t="str" cm="1">
        <f t="array" ref="X1401">IFERROR(_xlfn.IFS(AND(V1401="",IFERROR(VLOOKUP(N1401,#REF!,1,0),1)&lt;&gt;1),N1401,AND(V1401="",I1401="王园园组"),"王园园组"),"other")</f>
        <v>other</v>
      </c>
      <c r="Y1401">
        <f>IFERROR(_xlfn.XLOOKUP(MID(T1401, FIND("#", SUBSTITUTE(T1401, "-", "#", LEN(T1401) - LEN(SUBSTITUTE(T1401, "-", "")))) + 1, LEN(T1401)),#REF!,#REF!),0)</f>
        <v>0</v>
      </c>
      <c r="Z1401">
        <f>MONTH(续费明细实时[[#This Row],[success_time]])</f>
        <v>5</v>
      </c>
      <c r="AA1401" s="8" t="e">
        <f>VLOOKUP(续费明细实时[[#This Row],[parent_user_id]],#REF!,27,0)</f>
        <v>#REF!</v>
      </c>
    </row>
    <row r="1402" spans="1:27">
      <c r="A1402" s="1">
        <v>45790</v>
      </c>
      <c r="B1402" t="s">
        <v>12457</v>
      </c>
      <c r="C1402" t="s">
        <v>12458</v>
      </c>
      <c r="D1402" t="s">
        <v>578</v>
      </c>
      <c r="E1402" t="s">
        <v>546</v>
      </c>
      <c r="F1402">
        <v>60</v>
      </c>
      <c r="G1402" t="s">
        <v>1994</v>
      </c>
      <c r="H1402" t="s">
        <v>559</v>
      </c>
      <c r="I1402" t="s">
        <v>1876</v>
      </c>
      <c r="J1402">
        <v>10650</v>
      </c>
      <c r="K1402" t="s">
        <v>275</v>
      </c>
      <c r="L1402" t="s">
        <v>549</v>
      </c>
      <c r="M1402" t="s">
        <v>550</v>
      </c>
      <c r="N1402" t="s">
        <v>136</v>
      </c>
      <c r="O1402" t="s">
        <v>139</v>
      </c>
      <c r="P1402" t="s">
        <v>1877</v>
      </c>
      <c r="Q1402" t="s">
        <v>12459</v>
      </c>
      <c r="R1402" t="s">
        <v>626</v>
      </c>
      <c r="S1402">
        <v>1500</v>
      </c>
      <c r="T1402" t="s">
        <v>1891</v>
      </c>
      <c r="U1402" s="4">
        <v>45790.431122685186</v>
      </c>
      <c r="V1402" t="str">
        <f>IFERROR(VLOOKUP(B1402,#REF!,1,0),"")</f>
        <v/>
      </c>
      <c r="W1402" t="str" cm="1">
        <f t="array" ref="W1402">IFERROR(_xlfn.IFS(AND(V1402="",X1402&lt;&gt;"王园园组",X1402&lt;&gt;"other"),K1402,AND(V1402="",X1402="王园园组"),G1402),"other")</f>
        <v>other</v>
      </c>
      <c r="X1402" t="str" cm="1">
        <f t="array" ref="X1402">IFERROR(_xlfn.IFS(AND(V1402="",IFERROR(VLOOKUP(N1402,#REF!,1,0),1)&lt;&gt;1),N1402,AND(V1402="",I1402="王园园组"),"王园园组"),"other")</f>
        <v>other</v>
      </c>
      <c r="Y1402">
        <f>IFERROR(_xlfn.XLOOKUP(MID(T1402, FIND("#", SUBSTITUTE(T1402, "-", "#", LEN(T1402) - LEN(SUBSTITUTE(T1402, "-", "")))) + 1, LEN(T1402)),#REF!,#REF!),0)</f>
        <v>0</v>
      </c>
      <c r="Z1402">
        <f>MONTH(续费明细实时[[#This Row],[success_time]])</f>
        <v>5</v>
      </c>
      <c r="AA1402" s="8" t="e">
        <f>VLOOKUP(续费明细实时[[#This Row],[parent_user_id]],#REF!,27,0)</f>
        <v>#REF!</v>
      </c>
    </row>
    <row r="1403" spans="1:27">
      <c r="A1403" s="1">
        <v>45802</v>
      </c>
      <c r="B1403" t="s">
        <v>15374</v>
      </c>
      <c r="C1403" t="s">
        <v>15375</v>
      </c>
      <c r="D1403" t="s">
        <v>578</v>
      </c>
      <c r="E1403" t="s">
        <v>546</v>
      </c>
      <c r="F1403">
        <v>60</v>
      </c>
      <c r="G1403" t="s">
        <v>2178</v>
      </c>
      <c r="H1403" t="s">
        <v>559</v>
      </c>
      <c r="I1403" t="s">
        <v>1876</v>
      </c>
      <c r="J1403">
        <v>10650</v>
      </c>
      <c r="K1403" t="s">
        <v>233</v>
      </c>
      <c r="L1403" t="s">
        <v>549</v>
      </c>
      <c r="M1403" t="s">
        <v>550</v>
      </c>
      <c r="N1403" t="s">
        <v>551</v>
      </c>
      <c r="O1403" t="s">
        <v>141</v>
      </c>
      <c r="P1403" t="s">
        <v>1877</v>
      </c>
      <c r="Q1403" t="s">
        <v>15376</v>
      </c>
      <c r="R1403" t="s">
        <v>626</v>
      </c>
      <c r="S1403">
        <v>1500</v>
      </c>
      <c r="T1403" t="s">
        <v>1891</v>
      </c>
      <c r="U1403" s="4">
        <v>45802.82540509259</v>
      </c>
      <c r="V1403" t="str">
        <f>IFERROR(VLOOKUP(B1403,#REF!,1,0),"")</f>
        <v/>
      </c>
      <c r="W1403" t="str" cm="1">
        <f t="array" ref="W1403">IFERROR(_xlfn.IFS(AND(V1403="",X1403&lt;&gt;"王园园组",X1403&lt;&gt;"other"),K1403,AND(V1403="",X1403="王园园组"),G1403),"other")</f>
        <v>other</v>
      </c>
      <c r="X1403" t="str" cm="1">
        <f t="array" ref="X1403">IFERROR(_xlfn.IFS(AND(V1403="",IFERROR(VLOOKUP(N1403,#REF!,1,0),1)&lt;&gt;1),N1403,AND(V1403="",I1403="王园园组"),"王园园组"),"other")</f>
        <v>other</v>
      </c>
      <c r="Y1403">
        <f>IFERROR(_xlfn.XLOOKUP(MID(T1403, FIND("#", SUBSTITUTE(T1403, "-", "#", LEN(T1403) - LEN(SUBSTITUTE(T1403, "-", "")))) + 1, LEN(T1403)),#REF!,#REF!),0)</f>
        <v>0</v>
      </c>
      <c r="Z1403">
        <f>MONTH(续费明细实时[[#This Row],[success_time]])</f>
        <v>5</v>
      </c>
      <c r="AA1403" s="8" t="e">
        <f>VLOOKUP(续费明细实时[[#This Row],[parent_user_id]],#REF!,27,0)</f>
        <v>#REF!</v>
      </c>
    </row>
    <row r="1404" spans="1:27">
      <c r="A1404" s="1">
        <v>45802</v>
      </c>
      <c r="B1404" t="s">
        <v>15359</v>
      </c>
      <c r="C1404" t="s">
        <v>15360</v>
      </c>
      <c r="D1404" t="s">
        <v>2312</v>
      </c>
      <c r="E1404" t="s">
        <v>2120</v>
      </c>
      <c r="F1404">
        <v>8</v>
      </c>
      <c r="G1404" t="s">
        <v>329</v>
      </c>
      <c r="H1404" t="s">
        <v>559</v>
      </c>
      <c r="I1404" t="s">
        <v>504</v>
      </c>
      <c r="J1404">
        <v>1963</v>
      </c>
      <c r="K1404" t="s">
        <v>329</v>
      </c>
      <c r="L1404" t="s">
        <v>549</v>
      </c>
      <c r="M1404" t="s">
        <v>559</v>
      </c>
      <c r="N1404" t="s">
        <v>504</v>
      </c>
      <c r="O1404" t="s">
        <v>325</v>
      </c>
      <c r="P1404" t="s">
        <v>1877</v>
      </c>
      <c r="Q1404" t="s">
        <v>15361</v>
      </c>
      <c r="R1404" t="s">
        <v>626</v>
      </c>
      <c r="S1404">
        <v>276.47807499999999</v>
      </c>
      <c r="T1404" t="s">
        <v>2790</v>
      </c>
      <c r="U1404" s="4">
        <v>45802.760243055556</v>
      </c>
      <c r="V1404" t="str">
        <f>IFERROR(VLOOKUP(B1404,#REF!,1,0),"")</f>
        <v/>
      </c>
      <c r="W1404" t="str" cm="1">
        <f t="array" ref="W1404">IFERROR(_xlfn.IFS(AND(V1404="",X1404&lt;&gt;"王园园组",X1404&lt;&gt;"other"),K1404,AND(V1404="",X1404="王园园组"),G1404),"other")</f>
        <v>other</v>
      </c>
      <c r="X1404" t="str" cm="1">
        <f t="array" ref="X1404">IFERROR(_xlfn.IFS(AND(V1404="",IFERROR(VLOOKUP(N1404,#REF!,1,0),1)&lt;&gt;1),N1404,AND(V1404="",I1404="王园园组"),"王园园组"),"other")</f>
        <v>other</v>
      </c>
      <c r="Y1404">
        <f>IFERROR(_xlfn.XLOOKUP(MID(T1404, FIND("#", SUBSTITUTE(T1404, "-", "#", LEN(T1404) - LEN(SUBSTITUTE(T1404, "-", "")))) + 1, LEN(T1404)),#REF!,#REF!),0)</f>
        <v>0</v>
      </c>
      <c r="Z1404">
        <f>MONTH(续费明细实时[[#This Row],[success_time]])</f>
        <v>5</v>
      </c>
      <c r="AA1404" s="8" t="e">
        <f>VLOOKUP(续费明细实时[[#This Row],[parent_user_id]],#REF!,27,0)</f>
        <v>#REF!</v>
      </c>
    </row>
    <row r="1405" spans="1:27">
      <c r="A1405" s="1">
        <v>45800</v>
      </c>
      <c r="B1405" t="s">
        <v>14466</v>
      </c>
      <c r="C1405" t="s">
        <v>14467</v>
      </c>
      <c r="D1405" t="s">
        <v>695</v>
      </c>
      <c r="E1405" t="s">
        <v>546</v>
      </c>
      <c r="F1405">
        <v>60</v>
      </c>
      <c r="G1405" t="s">
        <v>2178</v>
      </c>
      <c r="H1405" t="s">
        <v>559</v>
      </c>
      <c r="I1405" t="s">
        <v>1876</v>
      </c>
      <c r="J1405">
        <v>10650</v>
      </c>
      <c r="K1405" t="s">
        <v>233</v>
      </c>
      <c r="L1405" t="s">
        <v>549</v>
      </c>
      <c r="M1405" t="s">
        <v>550</v>
      </c>
      <c r="N1405" t="s">
        <v>551</v>
      </c>
      <c r="O1405" t="s">
        <v>141</v>
      </c>
      <c r="P1405" t="s">
        <v>1877</v>
      </c>
      <c r="Q1405" t="s">
        <v>14468</v>
      </c>
      <c r="R1405" t="s">
        <v>626</v>
      </c>
      <c r="S1405">
        <v>1500</v>
      </c>
      <c r="T1405" t="s">
        <v>1891</v>
      </c>
      <c r="U1405" s="4">
        <v>45800.801608796297</v>
      </c>
      <c r="V1405" t="str">
        <f>IFERROR(VLOOKUP(B1405,#REF!,1,0),"")</f>
        <v/>
      </c>
      <c r="W1405" t="str" cm="1">
        <f t="array" ref="W1405">IFERROR(_xlfn.IFS(AND(V1405="",X1405&lt;&gt;"王园园组",X1405&lt;&gt;"other"),K1405,AND(V1405="",X1405="王园园组"),G1405),"other")</f>
        <v>other</v>
      </c>
      <c r="X1405" t="str" cm="1">
        <f t="array" ref="X1405">IFERROR(_xlfn.IFS(AND(V1405="",IFERROR(VLOOKUP(N1405,#REF!,1,0),1)&lt;&gt;1),N1405,AND(V1405="",I1405="王园园组"),"王园园组"),"other")</f>
        <v>other</v>
      </c>
      <c r="Y1405">
        <f>IFERROR(_xlfn.XLOOKUP(MID(T1405, FIND("#", SUBSTITUTE(T1405, "-", "#", LEN(T1405) - LEN(SUBSTITUTE(T1405, "-", "")))) + 1, LEN(T1405)),#REF!,#REF!),0)</f>
        <v>0</v>
      </c>
      <c r="Z1405">
        <f>MONTH(续费明细实时[[#This Row],[success_time]])</f>
        <v>5</v>
      </c>
      <c r="AA1405" s="8" t="e">
        <f>VLOOKUP(续费明细实时[[#This Row],[parent_user_id]],#REF!,27,0)</f>
        <v>#REF!</v>
      </c>
    </row>
    <row r="1406" spans="1:27">
      <c r="A1406" s="1">
        <v>45798</v>
      </c>
      <c r="B1406" t="s">
        <v>14969</v>
      </c>
      <c r="C1406" t="s">
        <v>14970</v>
      </c>
      <c r="D1406" t="s">
        <v>548</v>
      </c>
      <c r="E1406" t="s">
        <v>546</v>
      </c>
      <c r="F1406">
        <v>120</v>
      </c>
      <c r="G1406" t="s">
        <v>12956</v>
      </c>
      <c r="H1406" t="s">
        <v>559</v>
      </c>
      <c r="I1406" t="s">
        <v>1876</v>
      </c>
      <c r="J1406">
        <v>17750</v>
      </c>
      <c r="K1406" t="s">
        <v>219</v>
      </c>
      <c r="L1406" t="s">
        <v>549</v>
      </c>
      <c r="M1406" t="s">
        <v>550</v>
      </c>
      <c r="N1406" t="s">
        <v>551</v>
      </c>
      <c r="O1406" t="s">
        <v>145</v>
      </c>
      <c r="P1406" t="s">
        <v>1877</v>
      </c>
      <c r="Q1406" t="s">
        <v>14971</v>
      </c>
      <c r="R1406" t="s">
        <v>626</v>
      </c>
      <c r="S1406">
        <v>2500</v>
      </c>
      <c r="T1406" t="s">
        <v>1896</v>
      </c>
      <c r="U1406" s="4">
        <v>45798.012974537036</v>
      </c>
      <c r="V1406" t="str">
        <f>IFERROR(VLOOKUP(B1406,#REF!,1,0),"")</f>
        <v/>
      </c>
      <c r="W1406" t="str" cm="1">
        <f t="array" ref="W1406">IFERROR(_xlfn.IFS(AND(V1406="",X1406&lt;&gt;"王园园组",X1406&lt;&gt;"other"),K1406,AND(V1406="",X1406="王园园组"),G1406),"other")</f>
        <v>other</v>
      </c>
      <c r="X1406" t="str" cm="1">
        <f t="array" ref="X1406">IFERROR(_xlfn.IFS(AND(V1406="",IFERROR(VLOOKUP(N1406,#REF!,1,0),1)&lt;&gt;1),N1406,AND(V1406="",I1406="王园园组"),"王园园组"),"other")</f>
        <v>other</v>
      </c>
      <c r="Y1406">
        <f>IFERROR(_xlfn.XLOOKUP(MID(T1406, FIND("#", SUBSTITUTE(T1406, "-", "#", LEN(T1406) - LEN(SUBSTITUTE(T1406, "-", "")))) + 1, LEN(T1406)),#REF!,#REF!),0)</f>
        <v>0</v>
      </c>
      <c r="Z1406">
        <f>MONTH(续费明细实时[[#This Row],[success_time]])</f>
        <v>5</v>
      </c>
      <c r="AA1406" s="8" t="e">
        <f>VLOOKUP(续费明细实时[[#This Row],[parent_user_id]],#REF!,27,0)</f>
        <v>#REF!</v>
      </c>
    </row>
    <row r="1407" spans="1:27">
      <c r="A1407" s="1">
        <v>45797</v>
      </c>
      <c r="B1407" t="s">
        <v>14775</v>
      </c>
      <c r="C1407" t="s">
        <v>14776</v>
      </c>
      <c r="D1407" t="s">
        <v>632</v>
      </c>
      <c r="E1407" t="s">
        <v>546</v>
      </c>
      <c r="F1407">
        <v>120</v>
      </c>
      <c r="G1407" t="s">
        <v>1894</v>
      </c>
      <c r="H1407" t="s">
        <v>559</v>
      </c>
      <c r="I1407" t="s">
        <v>1876</v>
      </c>
      <c r="J1407">
        <v>17750</v>
      </c>
      <c r="K1407" t="s">
        <v>228</v>
      </c>
      <c r="L1407" t="s">
        <v>549</v>
      </c>
      <c r="M1407" t="s">
        <v>550</v>
      </c>
      <c r="N1407" t="s">
        <v>551</v>
      </c>
      <c r="O1407" t="s">
        <v>145</v>
      </c>
      <c r="P1407" t="s">
        <v>1877</v>
      </c>
      <c r="Q1407" t="s">
        <v>14777</v>
      </c>
      <c r="R1407" t="s">
        <v>626</v>
      </c>
      <c r="S1407">
        <v>2500</v>
      </c>
      <c r="T1407" t="s">
        <v>1896</v>
      </c>
      <c r="U1407" s="4">
        <v>45797.440833333334</v>
      </c>
      <c r="V1407" t="str">
        <f>IFERROR(VLOOKUP(B1407,#REF!,1,0),"")</f>
        <v/>
      </c>
      <c r="W1407" t="str" cm="1">
        <f t="array" ref="W1407">IFERROR(_xlfn.IFS(AND(V1407="",X1407&lt;&gt;"王园园组",X1407&lt;&gt;"other"),K1407,AND(V1407="",X1407="王园园组"),G1407),"other")</f>
        <v>other</v>
      </c>
      <c r="X1407" t="str" cm="1">
        <f t="array" ref="X1407">IFERROR(_xlfn.IFS(AND(V1407="",IFERROR(VLOOKUP(N1407,#REF!,1,0),1)&lt;&gt;1),N1407,AND(V1407="",I1407="王园园组"),"王园园组"),"other")</f>
        <v>other</v>
      </c>
      <c r="Y1407">
        <f>IFERROR(_xlfn.XLOOKUP(MID(T1407, FIND("#", SUBSTITUTE(T1407, "-", "#", LEN(T1407) - LEN(SUBSTITUTE(T1407, "-", "")))) + 1, LEN(T1407)),#REF!,#REF!),0)</f>
        <v>0</v>
      </c>
      <c r="Z1407">
        <f>MONTH(续费明细实时[[#This Row],[success_time]])</f>
        <v>5</v>
      </c>
      <c r="AA1407" s="8" t="e">
        <f>VLOOKUP(续费明细实时[[#This Row],[parent_user_id]],#REF!,27,0)</f>
        <v>#REF!</v>
      </c>
    </row>
    <row r="1408" spans="1:27">
      <c r="A1408" s="1">
        <v>45792</v>
      </c>
      <c r="B1408" t="s">
        <v>14406</v>
      </c>
      <c r="C1408" t="s">
        <v>14407</v>
      </c>
      <c r="D1408" t="s">
        <v>695</v>
      </c>
      <c r="E1408" t="s">
        <v>546</v>
      </c>
      <c r="F1408">
        <v>120</v>
      </c>
      <c r="G1408" t="s">
        <v>1946</v>
      </c>
      <c r="H1408" t="s">
        <v>559</v>
      </c>
      <c r="I1408" t="s">
        <v>1876</v>
      </c>
      <c r="J1408">
        <v>17750</v>
      </c>
      <c r="K1408" t="s">
        <v>236</v>
      </c>
      <c r="L1408" t="s">
        <v>549</v>
      </c>
      <c r="M1408" t="s">
        <v>550</v>
      </c>
      <c r="N1408" t="s">
        <v>551</v>
      </c>
      <c r="O1408" t="s">
        <v>141</v>
      </c>
      <c r="P1408" t="s">
        <v>1877</v>
      </c>
      <c r="Q1408" t="s">
        <v>14408</v>
      </c>
      <c r="R1408" t="s">
        <v>626</v>
      </c>
      <c r="S1408">
        <v>2500</v>
      </c>
      <c r="T1408" t="s">
        <v>1896</v>
      </c>
      <c r="U1408" s="4">
        <v>45792.819120370368</v>
      </c>
      <c r="V1408" t="str">
        <f>IFERROR(VLOOKUP(B1408,#REF!,1,0),"")</f>
        <v/>
      </c>
      <c r="W1408" t="str" cm="1">
        <f t="array" ref="W1408">IFERROR(_xlfn.IFS(AND(V1408="",X1408&lt;&gt;"王园园组",X1408&lt;&gt;"other"),K1408,AND(V1408="",X1408="王园园组"),G1408),"other")</f>
        <v>other</v>
      </c>
      <c r="X1408" t="str" cm="1">
        <f t="array" ref="X1408">IFERROR(_xlfn.IFS(AND(V1408="",IFERROR(VLOOKUP(N1408,#REF!,1,0),1)&lt;&gt;1),N1408,AND(V1408="",I1408="王园园组"),"王园园组"),"other")</f>
        <v>other</v>
      </c>
      <c r="Y1408">
        <f>IFERROR(_xlfn.XLOOKUP(MID(T1408, FIND("#", SUBSTITUTE(T1408, "-", "#", LEN(T1408) - LEN(SUBSTITUTE(T1408, "-", "")))) + 1, LEN(T1408)),#REF!,#REF!),0)</f>
        <v>0</v>
      </c>
      <c r="Z1408">
        <f>MONTH(续费明细实时[[#This Row],[success_time]])</f>
        <v>5</v>
      </c>
      <c r="AA1408" s="8" t="e">
        <f>VLOOKUP(续费明细实时[[#This Row],[parent_user_id]],#REF!,27,0)</f>
        <v>#REF!</v>
      </c>
    </row>
    <row r="1409" spans="1:27">
      <c r="A1409" s="1">
        <v>45791</v>
      </c>
      <c r="B1409" t="s">
        <v>13793</v>
      </c>
      <c r="C1409" t="s">
        <v>13794</v>
      </c>
      <c r="D1409" t="s">
        <v>2295</v>
      </c>
      <c r="E1409" t="s">
        <v>546</v>
      </c>
      <c r="F1409">
        <v>120</v>
      </c>
      <c r="G1409" t="s">
        <v>348</v>
      </c>
      <c r="H1409" t="s">
        <v>559</v>
      </c>
      <c r="I1409" t="s">
        <v>163</v>
      </c>
      <c r="J1409">
        <v>19106</v>
      </c>
      <c r="K1409" t="s">
        <v>348</v>
      </c>
      <c r="L1409" t="s">
        <v>549</v>
      </c>
      <c r="M1409" t="s">
        <v>559</v>
      </c>
      <c r="N1409" t="s">
        <v>163</v>
      </c>
      <c r="O1409" t="s">
        <v>472</v>
      </c>
      <c r="P1409" t="s">
        <v>1877</v>
      </c>
      <c r="Q1409" t="s">
        <v>13795</v>
      </c>
      <c r="R1409" t="s">
        <v>626</v>
      </c>
      <c r="S1409">
        <v>2690.9977039999999</v>
      </c>
      <c r="T1409" t="s">
        <v>1896</v>
      </c>
      <c r="U1409" s="4">
        <v>45791.684664351851</v>
      </c>
      <c r="V1409" t="str">
        <f>IFERROR(VLOOKUP(B1409,#REF!,1,0),"")</f>
        <v/>
      </c>
      <c r="W1409" t="str" cm="1">
        <f t="array" ref="W1409">IFERROR(_xlfn.IFS(AND(V1409="",X1409&lt;&gt;"王园园组",X1409&lt;&gt;"other"),K1409,AND(V1409="",X1409="王园园组"),G1409),"other")</f>
        <v>other</v>
      </c>
      <c r="X1409" t="str" cm="1">
        <f t="array" ref="X1409">IFERROR(_xlfn.IFS(AND(V1409="",IFERROR(VLOOKUP(N1409,#REF!,1,0),1)&lt;&gt;1),N1409,AND(V1409="",I1409="王园园组"),"王园园组"),"other")</f>
        <v>other</v>
      </c>
      <c r="Y1409">
        <f>IFERROR(_xlfn.XLOOKUP(MID(T1409, FIND("#", SUBSTITUTE(T1409, "-", "#", LEN(T1409) - LEN(SUBSTITUTE(T1409, "-", "")))) + 1, LEN(T1409)),#REF!,#REF!),0)</f>
        <v>0</v>
      </c>
      <c r="Z1409">
        <f>MONTH(续费明细实时[[#This Row],[success_time]])</f>
        <v>5</v>
      </c>
      <c r="AA1409" s="8" t="e">
        <f>VLOOKUP(续费明细实时[[#This Row],[parent_user_id]],#REF!,27,0)</f>
        <v>#REF!</v>
      </c>
    </row>
    <row r="1410" spans="1:27">
      <c r="A1410" s="1">
        <v>45803</v>
      </c>
      <c r="B1410" t="s">
        <v>28721</v>
      </c>
      <c r="C1410" t="s">
        <v>28722</v>
      </c>
      <c r="D1410" t="s">
        <v>558</v>
      </c>
      <c r="E1410" t="s">
        <v>546</v>
      </c>
      <c r="F1410">
        <v>240</v>
      </c>
      <c r="G1410" t="s">
        <v>1973</v>
      </c>
      <c r="H1410" t="s">
        <v>559</v>
      </c>
      <c r="I1410" t="s">
        <v>1876</v>
      </c>
      <c r="J1410">
        <v>31950</v>
      </c>
      <c r="K1410" t="s">
        <v>248</v>
      </c>
      <c r="L1410" t="s">
        <v>549</v>
      </c>
      <c r="M1410" t="s">
        <v>550</v>
      </c>
      <c r="N1410" t="s">
        <v>551</v>
      </c>
      <c r="O1410" t="s">
        <v>242</v>
      </c>
      <c r="P1410" t="s">
        <v>1877</v>
      </c>
      <c r="Q1410" t="s">
        <v>28723</v>
      </c>
      <c r="R1410" t="s">
        <v>626</v>
      </c>
      <c r="S1410">
        <v>4500</v>
      </c>
      <c r="T1410" t="s">
        <v>1931</v>
      </c>
      <c r="U1410" s="4">
        <v>45803.37636574074</v>
      </c>
      <c r="V1410" t="str">
        <f>IFERROR(VLOOKUP(B1410,#REF!,1,0),"")</f>
        <v/>
      </c>
      <c r="W1410" t="str" cm="1">
        <f t="array" ref="W1410">IFERROR(_xlfn.IFS(AND(V1410="",X1410&lt;&gt;"王园园组",X1410&lt;&gt;"other"),K1410,AND(V1410="",X1410="王园园组"),G1410),"other")</f>
        <v>other</v>
      </c>
      <c r="X1410" t="str" cm="1">
        <f t="array" ref="X1410">IFERROR(_xlfn.IFS(AND(V1410="",IFERROR(VLOOKUP(N1410,#REF!,1,0),1)&lt;&gt;1),N1410,AND(V1410="",I1410="王园园组"),"王园园组"),"other")</f>
        <v>other</v>
      </c>
      <c r="Y1410">
        <f>IFERROR(_xlfn.XLOOKUP(MID(T1410, FIND("#", SUBSTITUTE(T1410, "-", "#", LEN(T1410) - LEN(SUBSTITUTE(T1410, "-", "")))) + 1, LEN(T1410)),#REF!,#REF!),0)</f>
        <v>0</v>
      </c>
      <c r="Z1410">
        <f>MONTH(续费明细实时[[#This Row],[success_time]])</f>
        <v>5</v>
      </c>
      <c r="AA1410" s="8" t="e">
        <f>VLOOKUP(续费明细实时[[#This Row],[parent_user_id]],#REF!,27,0)</f>
        <v>#REF!</v>
      </c>
    </row>
    <row r="1411" spans="1:27">
      <c r="A1411" s="1">
        <v>45804</v>
      </c>
      <c r="B1411" t="s">
        <v>29984</v>
      </c>
      <c r="C1411" t="s">
        <v>29985</v>
      </c>
      <c r="D1411" t="s">
        <v>558</v>
      </c>
      <c r="E1411" t="s">
        <v>546</v>
      </c>
      <c r="F1411">
        <v>120</v>
      </c>
      <c r="G1411" t="s">
        <v>12956</v>
      </c>
      <c r="H1411" t="s">
        <v>559</v>
      </c>
      <c r="I1411" t="s">
        <v>1876</v>
      </c>
      <c r="J1411">
        <v>17750</v>
      </c>
      <c r="K1411" t="s">
        <v>265</v>
      </c>
      <c r="L1411" t="s">
        <v>549</v>
      </c>
      <c r="M1411" t="s">
        <v>550</v>
      </c>
      <c r="N1411" t="s">
        <v>136</v>
      </c>
      <c r="O1411" t="s">
        <v>264</v>
      </c>
      <c r="P1411" t="s">
        <v>1877</v>
      </c>
      <c r="Q1411" t="s">
        <v>29986</v>
      </c>
      <c r="R1411" t="s">
        <v>626</v>
      </c>
      <c r="S1411">
        <v>2500</v>
      </c>
      <c r="T1411" t="s">
        <v>1896</v>
      </c>
      <c r="U1411" s="4">
        <v>45804.731145833335</v>
      </c>
      <c r="V1411" t="str">
        <f>IFERROR(VLOOKUP(B1411,#REF!,1,0),"")</f>
        <v/>
      </c>
      <c r="W1411" t="str" cm="1">
        <f t="array" ref="W1411">IFERROR(_xlfn.IFS(AND(V1411="",X1411&lt;&gt;"王园园组",X1411&lt;&gt;"other"),K1411,AND(V1411="",X1411="王园园组"),G1411),"other")</f>
        <v>other</v>
      </c>
      <c r="X1411" t="str" cm="1">
        <f t="array" ref="X1411">IFERROR(_xlfn.IFS(AND(V1411="",IFERROR(VLOOKUP(N1411,#REF!,1,0),1)&lt;&gt;1),N1411,AND(V1411="",I1411="王园园组"),"王园园组"),"other")</f>
        <v>other</v>
      </c>
      <c r="Y1411">
        <f>IFERROR(_xlfn.XLOOKUP(MID(T1411, FIND("#", SUBSTITUTE(T1411, "-", "#", LEN(T1411) - LEN(SUBSTITUTE(T1411, "-", "")))) + 1, LEN(T1411)),#REF!,#REF!),0)</f>
        <v>0</v>
      </c>
      <c r="Z1411">
        <f>MONTH(续费明细实时[[#This Row],[success_time]])</f>
        <v>5</v>
      </c>
      <c r="AA1411" s="8" t="e">
        <f>VLOOKUP(续费明细实时[[#This Row],[parent_user_id]],#REF!,27,0)</f>
        <v>#REF!</v>
      </c>
    </row>
    <row r="1412" spans="1:27" hidden="1">
      <c r="A1412" s="1">
        <v>45797</v>
      </c>
      <c r="B1412" t="s">
        <v>13967</v>
      </c>
      <c r="C1412" t="s">
        <v>13968</v>
      </c>
      <c r="D1412" t="s">
        <v>648</v>
      </c>
      <c r="E1412" t="s">
        <v>1476</v>
      </c>
      <c r="F1412">
        <v>50</v>
      </c>
      <c r="G1412" t="s">
        <v>2087</v>
      </c>
      <c r="H1412" t="s">
        <v>806</v>
      </c>
      <c r="I1412" t="s">
        <v>626</v>
      </c>
      <c r="J1412">
        <v>2512</v>
      </c>
      <c r="K1412" t="s">
        <v>13969</v>
      </c>
      <c r="L1412" t="s">
        <v>805</v>
      </c>
      <c r="M1412" t="s">
        <v>649</v>
      </c>
      <c r="N1412" t="s">
        <v>649</v>
      </c>
      <c r="O1412" t="s">
        <v>649</v>
      </c>
      <c r="P1412" t="s">
        <v>1877</v>
      </c>
      <c r="Q1412" t="s">
        <v>13970</v>
      </c>
      <c r="R1412" t="s">
        <v>626</v>
      </c>
      <c r="S1412">
        <v>353.83731899999998</v>
      </c>
      <c r="T1412" t="s">
        <v>1477</v>
      </c>
      <c r="U1412" s="4">
        <v>45797.545300925929</v>
      </c>
      <c r="V1412" t="str">
        <f>IFERROR(VLOOKUP(B1412,#REF!,1,0),"")</f>
        <v/>
      </c>
      <c r="W1412" t="str" cm="1">
        <f t="array" ref="W1412">IFERROR(_xlfn.IFS(AND(V1412="",X1412&lt;&gt;"王园园组",X1412&lt;&gt;"other"),K1412,AND(V1412="",X1412="王园园组"),G1412),"other")</f>
        <v>other</v>
      </c>
      <c r="X1412" t="str" cm="1">
        <f t="array" ref="X1412">IFERROR(_xlfn.IFS(AND(V1412="",IFERROR(VLOOKUP(N1412,#REF!,1,0),1)&lt;&gt;1),N1412,AND(V1412="",I1412="王园园组"),"王园园组"),"other")</f>
        <v>other</v>
      </c>
      <c r="Y1412">
        <f>IFERROR(_xlfn.XLOOKUP(MID(T1412, FIND("#", SUBSTITUTE(T1412, "-", "#", LEN(T1412) - LEN(SUBSTITUTE(T1412, "-", "")))) + 1, LEN(T1412)),#REF!,#REF!),0)</f>
        <v>0</v>
      </c>
      <c r="Z1412">
        <f>MONTH(续费明细实时[[#This Row],[success_time]])</f>
        <v>5</v>
      </c>
      <c r="AA1412" s="8" t="e">
        <f>VLOOKUP(续费明细实时[[#This Row],[parent_user_id]],#REF!,27,0)</f>
        <v>#REF!</v>
      </c>
    </row>
    <row r="1413" spans="1:27">
      <c r="A1413" s="1">
        <v>45787</v>
      </c>
      <c r="B1413" t="s">
        <v>2170</v>
      </c>
      <c r="C1413" t="s">
        <v>2171</v>
      </c>
      <c r="D1413" t="s">
        <v>548</v>
      </c>
      <c r="E1413" t="s">
        <v>546</v>
      </c>
      <c r="F1413">
        <v>120</v>
      </c>
      <c r="G1413" t="s">
        <v>2031</v>
      </c>
      <c r="H1413" t="s">
        <v>559</v>
      </c>
      <c r="I1413" t="s">
        <v>1876</v>
      </c>
      <c r="J1413">
        <v>17750</v>
      </c>
      <c r="K1413" t="s">
        <v>285</v>
      </c>
      <c r="L1413" t="s">
        <v>549</v>
      </c>
      <c r="M1413" t="s">
        <v>550</v>
      </c>
      <c r="N1413" t="s">
        <v>136</v>
      </c>
      <c r="O1413" t="s">
        <v>283</v>
      </c>
      <c r="P1413" t="s">
        <v>1877</v>
      </c>
      <c r="Q1413" t="s">
        <v>2172</v>
      </c>
      <c r="R1413" t="s">
        <v>626</v>
      </c>
      <c r="S1413">
        <v>2500</v>
      </c>
      <c r="T1413" t="s">
        <v>1896</v>
      </c>
      <c r="U1413" s="4">
        <v>45787.323287037034</v>
      </c>
      <c r="V1413" t="str">
        <f>IFERROR(VLOOKUP(B1413,#REF!,1,0),"")</f>
        <v/>
      </c>
      <c r="W1413" t="str" cm="1">
        <f t="array" ref="W1413">IFERROR(_xlfn.IFS(AND(V1413="",X1413&lt;&gt;"王园园组",X1413&lt;&gt;"other"),K1413,AND(V1413="",X1413="王园园组"),G1413),"other")</f>
        <v>other</v>
      </c>
      <c r="X1413" t="str" cm="1">
        <f t="array" ref="X1413">IFERROR(_xlfn.IFS(AND(V1413="",IFERROR(VLOOKUP(N1413,#REF!,1,0),1)&lt;&gt;1),N1413,AND(V1413="",I1413="王园园组"),"王园园组"),"other")</f>
        <v>other</v>
      </c>
      <c r="Y1413">
        <f>IFERROR(_xlfn.XLOOKUP(MID(T1413, FIND("#", SUBSTITUTE(T1413, "-", "#", LEN(T1413) - LEN(SUBSTITUTE(T1413, "-", "")))) + 1, LEN(T1413)),#REF!,#REF!),0)</f>
        <v>0</v>
      </c>
      <c r="Z1413">
        <f>MONTH(续费明细实时[[#This Row],[success_time]])</f>
        <v>5</v>
      </c>
      <c r="AA1413" s="8" t="e">
        <f>VLOOKUP(续费明细实时[[#This Row],[parent_user_id]],#REF!,27,0)</f>
        <v>#REF!</v>
      </c>
    </row>
    <row r="1414" spans="1:27">
      <c r="A1414" s="1">
        <v>45796</v>
      </c>
      <c r="B1414" t="s">
        <v>13971</v>
      </c>
      <c r="C1414" t="s">
        <v>13972</v>
      </c>
      <c r="D1414" t="s">
        <v>548</v>
      </c>
      <c r="E1414" t="s">
        <v>546</v>
      </c>
      <c r="F1414">
        <v>120</v>
      </c>
      <c r="G1414" t="s">
        <v>2056</v>
      </c>
      <c r="H1414" t="s">
        <v>559</v>
      </c>
      <c r="I1414" t="s">
        <v>1876</v>
      </c>
      <c r="J1414">
        <v>17750</v>
      </c>
      <c r="K1414" t="s">
        <v>214</v>
      </c>
      <c r="L1414" t="s">
        <v>549</v>
      </c>
      <c r="M1414" t="s">
        <v>550</v>
      </c>
      <c r="N1414" t="s">
        <v>551</v>
      </c>
      <c r="O1414" t="s">
        <v>149</v>
      </c>
      <c r="P1414" t="s">
        <v>1877</v>
      </c>
      <c r="Q1414" t="s">
        <v>13973</v>
      </c>
      <c r="R1414" t="s">
        <v>626</v>
      </c>
      <c r="S1414">
        <v>2500</v>
      </c>
      <c r="T1414" t="s">
        <v>1896</v>
      </c>
      <c r="U1414" s="4">
        <v>45796.579768518517</v>
      </c>
      <c r="V1414" t="str">
        <f>IFERROR(VLOOKUP(B1414,#REF!,1,0),"")</f>
        <v/>
      </c>
      <c r="W1414" t="str" cm="1">
        <f t="array" ref="W1414">IFERROR(_xlfn.IFS(AND(V1414="",X1414&lt;&gt;"王园园组",X1414&lt;&gt;"other"),K1414,AND(V1414="",X1414="王园园组"),G1414),"other")</f>
        <v>other</v>
      </c>
      <c r="X1414" t="str" cm="1">
        <f t="array" ref="X1414">IFERROR(_xlfn.IFS(AND(V1414="",IFERROR(VLOOKUP(N1414,#REF!,1,0),1)&lt;&gt;1),N1414,AND(V1414="",I1414="王园园组"),"王园园组"),"other")</f>
        <v>other</v>
      </c>
      <c r="Y1414">
        <f>IFERROR(_xlfn.XLOOKUP(MID(T1414, FIND("#", SUBSTITUTE(T1414, "-", "#", LEN(T1414) - LEN(SUBSTITUTE(T1414, "-", "")))) + 1, LEN(T1414)),#REF!,#REF!),0)</f>
        <v>0</v>
      </c>
      <c r="Z1414">
        <f>MONTH(续费明细实时[[#This Row],[success_time]])</f>
        <v>5</v>
      </c>
      <c r="AA1414" s="8" t="e">
        <f>VLOOKUP(续费明细实时[[#This Row],[parent_user_id]],#REF!,27,0)</f>
        <v>#REF!</v>
      </c>
    </row>
    <row r="1415" spans="1:27">
      <c r="A1415" s="1">
        <v>45794</v>
      </c>
      <c r="B1415" t="s">
        <v>13974</v>
      </c>
      <c r="C1415" t="s">
        <v>13975</v>
      </c>
      <c r="D1415" t="s">
        <v>578</v>
      </c>
      <c r="E1415" t="s">
        <v>1102</v>
      </c>
      <c r="F1415">
        <v>340</v>
      </c>
      <c r="G1415" t="s">
        <v>357</v>
      </c>
      <c r="H1415" t="s">
        <v>559</v>
      </c>
      <c r="I1415" t="s">
        <v>163</v>
      </c>
      <c r="J1415">
        <v>24308</v>
      </c>
      <c r="K1415" t="s">
        <v>357</v>
      </c>
      <c r="L1415" t="s">
        <v>549</v>
      </c>
      <c r="M1415" t="s">
        <v>559</v>
      </c>
      <c r="N1415" t="s">
        <v>163</v>
      </c>
      <c r="O1415" t="s">
        <v>473</v>
      </c>
      <c r="P1415" t="s">
        <v>1877</v>
      </c>
      <c r="Q1415" t="s">
        <v>13976</v>
      </c>
      <c r="R1415" t="s">
        <v>626</v>
      </c>
      <c r="S1415">
        <v>3423.7035559999999</v>
      </c>
      <c r="T1415" t="s">
        <v>2098</v>
      </c>
      <c r="U1415" s="4">
        <v>45794.929189814815</v>
      </c>
      <c r="V1415" t="str">
        <f>IFERROR(VLOOKUP(B1415,#REF!,1,0),"")</f>
        <v/>
      </c>
      <c r="W1415" t="str" cm="1">
        <f t="array" ref="W1415">IFERROR(_xlfn.IFS(AND(V1415="",X1415&lt;&gt;"王园园组",X1415&lt;&gt;"other"),K1415,AND(V1415="",X1415="王园园组"),G1415),"other")</f>
        <v>other</v>
      </c>
      <c r="X1415" t="str" cm="1">
        <f t="array" ref="X1415">IFERROR(_xlfn.IFS(AND(V1415="",IFERROR(VLOOKUP(N1415,#REF!,1,0),1)&lt;&gt;1),N1415,AND(V1415="",I1415="王园园组"),"王园园组"),"other")</f>
        <v>other</v>
      </c>
      <c r="Y1415">
        <f>IFERROR(_xlfn.XLOOKUP(MID(T1415, FIND("#", SUBSTITUTE(T1415, "-", "#", LEN(T1415) - LEN(SUBSTITUTE(T1415, "-", "")))) + 1, LEN(T1415)),#REF!,#REF!),0)</f>
        <v>0</v>
      </c>
      <c r="Z1415">
        <f>MONTH(续费明细实时[[#This Row],[success_time]])</f>
        <v>5</v>
      </c>
      <c r="AA1415" s="8" t="e">
        <f>VLOOKUP(续费明细实时[[#This Row],[parent_user_id]],#REF!,27,0)</f>
        <v>#REF!</v>
      </c>
    </row>
    <row r="1416" spans="1:27">
      <c r="A1416" s="1">
        <v>45780</v>
      </c>
      <c r="B1416" t="s">
        <v>1996</v>
      </c>
      <c r="C1416" t="s">
        <v>1997</v>
      </c>
      <c r="D1416" t="s">
        <v>1998</v>
      </c>
      <c r="E1416" t="s">
        <v>641</v>
      </c>
      <c r="F1416">
        <v>72</v>
      </c>
      <c r="G1416" t="s">
        <v>344</v>
      </c>
      <c r="H1416" t="s">
        <v>559</v>
      </c>
      <c r="I1416" t="s">
        <v>504</v>
      </c>
      <c r="J1416">
        <v>8768</v>
      </c>
      <c r="K1416" t="s">
        <v>344</v>
      </c>
      <c r="L1416" t="s">
        <v>549</v>
      </c>
      <c r="M1416" t="s">
        <v>559</v>
      </c>
      <c r="N1416" t="s">
        <v>504</v>
      </c>
      <c r="O1416" t="s">
        <v>325</v>
      </c>
      <c r="P1416" t="s">
        <v>1877</v>
      </c>
      <c r="Q1416" t="s">
        <v>1999</v>
      </c>
      <c r="R1416" t="s">
        <v>626</v>
      </c>
      <c r="S1416">
        <v>1234.97</v>
      </c>
      <c r="T1416" t="s">
        <v>1814</v>
      </c>
      <c r="U1416" s="4">
        <v>45780.721435185187</v>
      </c>
      <c r="V1416" t="str">
        <f>IFERROR(VLOOKUP(B1416,#REF!,1,0),"")</f>
        <v/>
      </c>
      <c r="W1416" t="str" cm="1">
        <f t="array" ref="W1416">IFERROR(_xlfn.IFS(AND(V1416="",X1416&lt;&gt;"王园园组",X1416&lt;&gt;"other"),K1416,AND(V1416="",X1416="王园园组"),G1416),"other")</f>
        <v>other</v>
      </c>
      <c r="X1416" t="str" cm="1">
        <f t="array" ref="X1416">IFERROR(_xlfn.IFS(AND(V1416="",IFERROR(VLOOKUP(N1416,#REF!,1,0),1)&lt;&gt;1),N1416,AND(V1416="",I1416="王园园组"),"王园园组"),"other")</f>
        <v>other</v>
      </c>
      <c r="Y1416">
        <f>IFERROR(_xlfn.XLOOKUP(MID(T1416, FIND("#", SUBSTITUTE(T1416, "-", "#", LEN(T1416) - LEN(SUBSTITUTE(T1416, "-", "")))) + 1, LEN(T1416)),#REF!,#REF!),0)</f>
        <v>0</v>
      </c>
      <c r="Z1416">
        <f>MONTH(续费明细实时[[#This Row],[success_time]])</f>
        <v>5</v>
      </c>
      <c r="AA1416" s="8" t="e">
        <f>VLOOKUP(续费明细实时[[#This Row],[parent_user_id]],#REF!,27,0)</f>
        <v>#REF!</v>
      </c>
    </row>
    <row r="1417" spans="1:27" hidden="1">
      <c r="A1417" s="1">
        <v>45779</v>
      </c>
      <c r="B1417" t="s">
        <v>2007</v>
      </c>
      <c r="C1417" t="s">
        <v>2008</v>
      </c>
      <c r="D1417" t="s">
        <v>558</v>
      </c>
      <c r="E1417" t="s">
        <v>641</v>
      </c>
      <c r="F1417">
        <v>12</v>
      </c>
      <c r="G1417" t="s">
        <v>1946</v>
      </c>
      <c r="H1417" t="s">
        <v>559</v>
      </c>
      <c r="I1417" t="s">
        <v>1876</v>
      </c>
      <c r="J1417">
        <v>1653</v>
      </c>
      <c r="K1417" t="s">
        <v>1922</v>
      </c>
      <c r="L1417" t="s">
        <v>549</v>
      </c>
      <c r="M1417" t="s">
        <v>550</v>
      </c>
      <c r="N1417" t="s">
        <v>1923</v>
      </c>
      <c r="O1417" t="s">
        <v>1924</v>
      </c>
      <c r="P1417" t="s">
        <v>1877</v>
      </c>
      <c r="Q1417" t="s">
        <v>2009</v>
      </c>
      <c r="R1417" t="s">
        <v>626</v>
      </c>
      <c r="S1417">
        <v>232.86695</v>
      </c>
      <c r="T1417" t="s">
        <v>2010</v>
      </c>
      <c r="U1417" s="4">
        <v>45779.536793981482</v>
      </c>
      <c r="V1417" t="str">
        <f>IFERROR(VLOOKUP(B1417,#REF!,1,0),"")</f>
        <v/>
      </c>
      <c r="W1417" t="str" cm="1">
        <f t="array" ref="W1417">IFERROR(_xlfn.IFS(AND(V1417="",X1417&lt;&gt;"王园园组",X1417&lt;&gt;"other"),K1417,AND(V1417="",X1417="王园园组"),G1417),"other")</f>
        <v>other</v>
      </c>
      <c r="X1417" t="str" cm="1">
        <f t="array" ref="X1417">IFERROR(_xlfn.IFS(AND(V1417="",IFERROR(VLOOKUP(N1417,#REF!,1,0),1)&lt;&gt;1),N1417,AND(V1417="",I1417="王园园组"),"王园园组"),"other")</f>
        <v>other</v>
      </c>
      <c r="Y1417">
        <f>IFERROR(_xlfn.XLOOKUP(MID(T1417, FIND("#", SUBSTITUTE(T1417, "-", "#", LEN(T1417) - LEN(SUBSTITUTE(T1417, "-", "")))) + 1, LEN(T1417)),#REF!,#REF!),0)</f>
        <v>0</v>
      </c>
      <c r="Z1417">
        <f>MONTH(续费明细实时[[#This Row],[success_time]])</f>
        <v>5</v>
      </c>
      <c r="AA1417" s="8" t="e">
        <f>VLOOKUP(续费明细实时[[#This Row],[parent_user_id]],#REF!,27,0)</f>
        <v>#REF!</v>
      </c>
    </row>
    <row r="1418" spans="1:27">
      <c r="A1418" s="1">
        <v>45789</v>
      </c>
      <c r="B1418" t="s">
        <v>11189</v>
      </c>
      <c r="C1418" t="s">
        <v>11190</v>
      </c>
      <c r="D1418" t="s">
        <v>548</v>
      </c>
      <c r="E1418" t="s">
        <v>546</v>
      </c>
      <c r="F1418">
        <v>120</v>
      </c>
      <c r="G1418" t="s">
        <v>2056</v>
      </c>
      <c r="H1418" t="s">
        <v>559</v>
      </c>
      <c r="I1418" t="s">
        <v>1876</v>
      </c>
      <c r="J1418">
        <v>17750</v>
      </c>
      <c r="K1418" t="s">
        <v>257</v>
      </c>
      <c r="L1418" t="s">
        <v>549</v>
      </c>
      <c r="M1418" t="s">
        <v>550</v>
      </c>
      <c r="N1418" t="s">
        <v>136</v>
      </c>
      <c r="O1418" t="s">
        <v>147</v>
      </c>
      <c r="P1418" t="s">
        <v>1877</v>
      </c>
      <c r="Q1418" t="s">
        <v>11191</v>
      </c>
      <c r="R1418" t="s">
        <v>626</v>
      </c>
      <c r="S1418">
        <v>2500</v>
      </c>
      <c r="T1418" t="s">
        <v>1896</v>
      </c>
      <c r="U1418" s="4">
        <v>45789.565462962964</v>
      </c>
      <c r="V1418" t="str">
        <f>IFERROR(VLOOKUP(B1418,#REF!,1,0),"")</f>
        <v/>
      </c>
      <c r="W1418" t="str" cm="1">
        <f t="array" ref="W1418">IFERROR(_xlfn.IFS(AND(V1418="",X1418&lt;&gt;"王园园组",X1418&lt;&gt;"other"),K1418,AND(V1418="",X1418="王园园组"),G1418),"other")</f>
        <v>other</v>
      </c>
      <c r="X1418" t="str" cm="1">
        <f t="array" ref="X1418">IFERROR(_xlfn.IFS(AND(V1418="",IFERROR(VLOOKUP(N1418,#REF!,1,0),1)&lt;&gt;1),N1418,AND(V1418="",I1418="王园园组"),"王园园组"),"other")</f>
        <v>other</v>
      </c>
      <c r="Y1418">
        <f>IFERROR(_xlfn.XLOOKUP(MID(T1418, FIND("#", SUBSTITUTE(T1418, "-", "#", LEN(T1418) - LEN(SUBSTITUTE(T1418, "-", "")))) + 1, LEN(T1418)),#REF!,#REF!),0)</f>
        <v>0</v>
      </c>
      <c r="Z1418">
        <f>MONTH(续费明细实时[[#This Row],[success_time]])</f>
        <v>5</v>
      </c>
      <c r="AA1418" s="8" t="e">
        <f>VLOOKUP(续费明细实时[[#This Row],[parent_user_id]],#REF!,27,0)</f>
        <v>#REF!</v>
      </c>
    </row>
    <row r="1419" spans="1:27">
      <c r="A1419" s="1">
        <v>45790</v>
      </c>
      <c r="B1419" t="s">
        <v>12612</v>
      </c>
      <c r="C1419" t="s">
        <v>12613</v>
      </c>
      <c r="D1419" t="s">
        <v>548</v>
      </c>
      <c r="E1419" t="s">
        <v>546</v>
      </c>
      <c r="F1419">
        <v>60</v>
      </c>
      <c r="G1419" t="s">
        <v>2031</v>
      </c>
      <c r="H1419" t="s">
        <v>559</v>
      </c>
      <c r="I1419" t="s">
        <v>1876</v>
      </c>
      <c r="J1419">
        <v>10650</v>
      </c>
      <c r="K1419" t="s">
        <v>209</v>
      </c>
      <c r="L1419" t="s">
        <v>549</v>
      </c>
      <c r="M1419" t="s">
        <v>550</v>
      </c>
      <c r="N1419" t="s">
        <v>551</v>
      </c>
      <c r="O1419" t="s">
        <v>149</v>
      </c>
      <c r="P1419" t="s">
        <v>1877</v>
      </c>
      <c r="Q1419" t="s">
        <v>12614</v>
      </c>
      <c r="R1419" t="s">
        <v>626</v>
      </c>
      <c r="S1419">
        <v>1500</v>
      </c>
      <c r="T1419" t="s">
        <v>1891</v>
      </c>
      <c r="U1419" s="4">
        <v>45790.55190972222</v>
      </c>
      <c r="V1419" t="str">
        <f>IFERROR(VLOOKUP(B1419,#REF!,1,0),"")</f>
        <v/>
      </c>
      <c r="W1419" t="str" cm="1">
        <f t="array" ref="W1419">IFERROR(_xlfn.IFS(AND(V1419="",X1419&lt;&gt;"王园园组",X1419&lt;&gt;"other"),K1419,AND(V1419="",X1419="王园园组"),G1419),"other")</f>
        <v>other</v>
      </c>
      <c r="X1419" t="str" cm="1">
        <f t="array" ref="X1419">IFERROR(_xlfn.IFS(AND(V1419="",IFERROR(VLOOKUP(N1419,#REF!,1,0),1)&lt;&gt;1),N1419,AND(V1419="",I1419="王园园组"),"王园园组"),"other")</f>
        <v>other</v>
      </c>
      <c r="Y1419">
        <f>IFERROR(_xlfn.XLOOKUP(MID(T1419, FIND("#", SUBSTITUTE(T1419, "-", "#", LEN(T1419) - LEN(SUBSTITUTE(T1419, "-", "")))) + 1, LEN(T1419)),#REF!,#REF!),0)</f>
        <v>0</v>
      </c>
      <c r="Z1419">
        <f>MONTH(续费明细实时[[#This Row],[success_time]])</f>
        <v>5</v>
      </c>
      <c r="AA1419" s="8" t="e">
        <f>VLOOKUP(续费明细实时[[#This Row],[parent_user_id]],#REF!,27,0)</f>
        <v>#REF!</v>
      </c>
    </row>
    <row r="1420" spans="1:27">
      <c r="A1420" s="1">
        <v>45804</v>
      </c>
      <c r="B1420" t="s">
        <v>29987</v>
      </c>
      <c r="C1420" t="s">
        <v>29988</v>
      </c>
      <c r="D1420" t="s">
        <v>548</v>
      </c>
      <c r="E1420" t="s">
        <v>546</v>
      </c>
      <c r="F1420">
        <v>240</v>
      </c>
      <c r="G1420" t="s">
        <v>2056</v>
      </c>
      <c r="H1420" t="s">
        <v>559</v>
      </c>
      <c r="I1420" t="s">
        <v>1876</v>
      </c>
      <c r="J1420">
        <v>32909</v>
      </c>
      <c r="K1420" t="s">
        <v>254</v>
      </c>
      <c r="L1420" t="s">
        <v>549</v>
      </c>
      <c r="M1420" t="s">
        <v>550</v>
      </c>
      <c r="N1420" t="s">
        <v>136</v>
      </c>
      <c r="O1420" t="s">
        <v>147</v>
      </c>
      <c r="P1420" t="s">
        <v>1877</v>
      </c>
      <c r="Q1420" t="s">
        <v>29989</v>
      </c>
      <c r="R1420" t="s">
        <v>626</v>
      </c>
      <c r="S1420">
        <v>4635</v>
      </c>
      <c r="T1420" t="s">
        <v>1931</v>
      </c>
      <c r="U1420" s="4">
        <v>45804.47828703704</v>
      </c>
      <c r="V1420" t="str">
        <f>IFERROR(VLOOKUP(B1420,#REF!,1,0),"")</f>
        <v/>
      </c>
      <c r="W1420" t="str" cm="1">
        <f t="array" ref="W1420">IFERROR(_xlfn.IFS(AND(V1420="",X1420&lt;&gt;"王园园组",X1420&lt;&gt;"other"),K1420,AND(V1420="",X1420="王园园组"),G1420),"other")</f>
        <v>other</v>
      </c>
      <c r="X1420" t="str" cm="1">
        <f t="array" ref="X1420">IFERROR(_xlfn.IFS(AND(V1420="",IFERROR(VLOOKUP(N1420,#REF!,1,0),1)&lt;&gt;1),N1420,AND(V1420="",I1420="王园园组"),"王园园组"),"other")</f>
        <v>other</v>
      </c>
      <c r="Y1420">
        <f>IFERROR(_xlfn.XLOOKUP(MID(T1420, FIND("#", SUBSTITUTE(T1420, "-", "#", LEN(T1420) - LEN(SUBSTITUTE(T1420, "-", "")))) + 1, LEN(T1420)),#REF!,#REF!),0)</f>
        <v>0</v>
      </c>
      <c r="Z1420">
        <f>MONTH(续费明细实时[[#This Row],[success_time]])</f>
        <v>5</v>
      </c>
      <c r="AA1420" s="8" t="e">
        <f>VLOOKUP(续费明细实时[[#This Row],[parent_user_id]],#REF!,27,0)</f>
        <v>#REF!</v>
      </c>
    </row>
    <row r="1421" spans="1:27">
      <c r="A1421" s="1">
        <v>45801</v>
      </c>
      <c r="B1421" t="s">
        <v>13980</v>
      </c>
      <c r="C1421" t="s">
        <v>13981</v>
      </c>
      <c r="D1421" t="s">
        <v>548</v>
      </c>
      <c r="E1421" t="s">
        <v>546</v>
      </c>
      <c r="F1421">
        <v>120</v>
      </c>
      <c r="G1421" t="s">
        <v>1929</v>
      </c>
      <c r="H1421" t="s">
        <v>559</v>
      </c>
      <c r="I1421" t="s">
        <v>1876</v>
      </c>
      <c r="J1421">
        <v>17750</v>
      </c>
      <c r="K1421" t="s">
        <v>290</v>
      </c>
      <c r="L1421" t="s">
        <v>549</v>
      </c>
      <c r="M1421" t="s">
        <v>550</v>
      </c>
      <c r="N1421" t="s">
        <v>136</v>
      </c>
      <c r="O1421" t="s">
        <v>283</v>
      </c>
      <c r="P1421" t="s">
        <v>1877</v>
      </c>
      <c r="Q1421" t="s">
        <v>13982</v>
      </c>
      <c r="R1421" t="s">
        <v>626</v>
      </c>
      <c r="S1421">
        <v>2500</v>
      </c>
      <c r="T1421" t="s">
        <v>1896</v>
      </c>
      <c r="U1421" s="4">
        <v>45801.529374999998</v>
      </c>
      <c r="V1421" t="str">
        <f>IFERROR(VLOOKUP(B1421,#REF!,1,0),"")</f>
        <v/>
      </c>
      <c r="W1421" t="str" cm="1">
        <f t="array" ref="W1421">IFERROR(_xlfn.IFS(AND(V1421="",X1421&lt;&gt;"王园园组",X1421&lt;&gt;"other"),K1421,AND(V1421="",X1421="王园园组"),G1421),"other")</f>
        <v>other</v>
      </c>
      <c r="X1421" t="str" cm="1">
        <f t="array" ref="X1421">IFERROR(_xlfn.IFS(AND(V1421="",IFERROR(VLOOKUP(N1421,#REF!,1,0),1)&lt;&gt;1),N1421,AND(V1421="",I1421="王园园组"),"王园园组"),"other")</f>
        <v>other</v>
      </c>
      <c r="Y1421">
        <f>IFERROR(_xlfn.XLOOKUP(MID(T1421, FIND("#", SUBSTITUTE(T1421, "-", "#", LEN(T1421) - LEN(SUBSTITUTE(T1421, "-", "")))) + 1, LEN(T1421)),#REF!,#REF!),0)</f>
        <v>0</v>
      </c>
      <c r="Z1421">
        <f>MONTH(续费明细实时[[#This Row],[success_time]])</f>
        <v>5</v>
      </c>
      <c r="AA1421" s="8" t="e">
        <f>VLOOKUP(续费明细实时[[#This Row],[parent_user_id]],#REF!,27,0)</f>
        <v>#REF!</v>
      </c>
    </row>
    <row r="1422" spans="1:27" hidden="1">
      <c r="A1422" s="1">
        <v>45790</v>
      </c>
      <c r="B1422" t="s">
        <v>12608</v>
      </c>
      <c r="C1422" t="s">
        <v>12609</v>
      </c>
      <c r="D1422" t="s">
        <v>548</v>
      </c>
      <c r="E1422" t="s">
        <v>2245</v>
      </c>
      <c r="F1422">
        <v>2</v>
      </c>
      <c r="G1422" t="s">
        <v>1978</v>
      </c>
      <c r="H1422" t="s">
        <v>559</v>
      </c>
      <c r="I1422" t="s">
        <v>1876</v>
      </c>
      <c r="J1422">
        <v>10882</v>
      </c>
      <c r="K1422" t="s">
        <v>219</v>
      </c>
      <c r="L1422" t="s">
        <v>549</v>
      </c>
      <c r="M1422" t="s">
        <v>550</v>
      </c>
      <c r="N1422" t="s">
        <v>551</v>
      </c>
      <c r="O1422" t="s">
        <v>145</v>
      </c>
      <c r="P1422" t="s">
        <v>1877</v>
      </c>
      <c r="Q1422" t="s">
        <v>12610</v>
      </c>
      <c r="R1422" t="s">
        <v>626</v>
      </c>
      <c r="S1422">
        <v>1532.64</v>
      </c>
      <c r="T1422" t="s">
        <v>12611</v>
      </c>
      <c r="U1422" s="4">
        <v>45790.499131944445</v>
      </c>
      <c r="V1422" t="str">
        <f>IFERROR(VLOOKUP(B1422,#REF!,1,0),"")</f>
        <v/>
      </c>
      <c r="W1422" t="str" cm="1">
        <f t="array" ref="W1422">IFERROR(_xlfn.IFS(AND(V1422="",X1422&lt;&gt;"王园园组",X1422&lt;&gt;"other"),K1422,AND(V1422="",X1422="王园园组"),G1422),"other")</f>
        <v>other</v>
      </c>
      <c r="X1422" t="str" cm="1">
        <f t="array" ref="X1422">IFERROR(_xlfn.IFS(AND(V1422="",IFERROR(VLOOKUP(N1422,#REF!,1,0),1)&lt;&gt;1),N1422,AND(V1422="",I1422="王园园组"),"王园园组"),"other")</f>
        <v>other</v>
      </c>
      <c r="Y1422">
        <f>IFERROR(_xlfn.XLOOKUP(MID(T1422, FIND("#", SUBSTITUTE(T1422, "-", "#", LEN(T1422) - LEN(SUBSTITUTE(T1422, "-", "")))) + 1, LEN(T1422)),#REF!,#REF!),0)</f>
        <v>0</v>
      </c>
      <c r="Z1422">
        <f>MONTH(续费明细实时[[#This Row],[success_time]])</f>
        <v>5</v>
      </c>
      <c r="AA1422" s="8" t="e">
        <f>VLOOKUP(续费明细实时[[#This Row],[parent_user_id]],#REF!,27,0)</f>
        <v>#REF!</v>
      </c>
    </row>
    <row r="1423" spans="1:27">
      <c r="A1423" s="1">
        <v>45797</v>
      </c>
      <c r="B1423" t="s">
        <v>13805</v>
      </c>
      <c r="C1423" t="s">
        <v>13806</v>
      </c>
      <c r="D1423" t="s">
        <v>632</v>
      </c>
      <c r="E1423" t="s">
        <v>641</v>
      </c>
      <c r="F1423">
        <v>36</v>
      </c>
      <c r="G1423" t="s">
        <v>2056</v>
      </c>
      <c r="H1423" t="s">
        <v>559</v>
      </c>
      <c r="I1423" t="s">
        <v>1876</v>
      </c>
      <c r="J1423">
        <v>4473</v>
      </c>
      <c r="K1423" t="s">
        <v>217</v>
      </c>
      <c r="L1423" t="s">
        <v>549</v>
      </c>
      <c r="M1423" t="s">
        <v>550</v>
      </c>
      <c r="N1423" t="s">
        <v>551</v>
      </c>
      <c r="O1423" t="s">
        <v>145</v>
      </c>
      <c r="P1423" t="s">
        <v>1877</v>
      </c>
      <c r="Q1423" t="s">
        <v>13807</v>
      </c>
      <c r="R1423" t="s">
        <v>626</v>
      </c>
      <c r="S1423">
        <v>630</v>
      </c>
      <c r="T1423" t="s">
        <v>2733</v>
      </c>
      <c r="U1423" s="4">
        <v>45797.365069444444</v>
      </c>
      <c r="V1423" t="str">
        <f>IFERROR(VLOOKUP(B1423,#REF!,1,0),"")</f>
        <v/>
      </c>
      <c r="W1423" t="str" cm="1">
        <f t="array" ref="W1423">IFERROR(_xlfn.IFS(AND(V1423="",X1423&lt;&gt;"王园园组",X1423&lt;&gt;"other"),K1423,AND(V1423="",X1423="王园园组"),G1423),"other")</f>
        <v>other</v>
      </c>
      <c r="X1423" t="str" cm="1">
        <f t="array" ref="X1423">IFERROR(_xlfn.IFS(AND(V1423="",IFERROR(VLOOKUP(N1423,#REF!,1,0),1)&lt;&gt;1),N1423,AND(V1423="",I1423="王园园组"),"王园园组"),"other")</f>
        <v>other</v>
      </c>
      <c r="Y1423">
        <f>IFERROR(_xlfn.XLOOKUP(MID(T1423, FIND("#", SUBSTITUTE(T1423, "-", "#", LEN(T1423) - LEN(SUBSTITUTE(T1423, "-", "")))) + 1, LEN(T1423)),#REF!,#REF!),0)</f>
        <v>0</v>
      </c>
      <c r="Z1423">
        <f>MONTH(续费明细实时[[#This Row],[success_time]])</f>
        <v>5</v>
      </c>
      <c r="AA1423" s="8" t="e">
        <f>VLOOKUP(续费明细实时[[#This Row],[parent_user_id]],#REF!,27,0)</f>
        <v>#REF!</v>
      </c>
    </row>
    <row r="1424" spans="1:27">
      <c r="A1424" s="1">
        <v>45790</v>
      </c>
      <c r="B1424" t="s">
        <v>13808</v>
      </c>
      <c r="C1424" t="s">
        <v>13809</v>
      </c>
      <c r="D1424" t="s">
        <v>610</v>
      </c>
      <c r="E1424" t="s">
        <v>546</v>
      </c>
      <c r="F1424">
        <v>120</v>
      </c>
      <c r="G1424" t="s">
        <v>2024</v>
      </c>
      <c r="H1424" t="s">
        <v>559</v>
      </c>
      <c r="I1424" t="s">
        <v>1876</v>
      </c>
      <c r="J1424">
        <v>17750</v>
      </c>
      <c r="K1424" t="s">
        <v>234</v>
      </c>
      <c r="L1424" t="s">
        <v>549</v>
      </c>
      <c r="M1424" t="s">
        <v>550</v>
      </c>
      <c r="N1424" t="s">
        <v>551</v>
      </c>
      <c r="O1424" t="s">
        <v>141</v>
      </c>
      <c r="P1424" t="s">
        <v>1877</v>
      </c>
      <c r="Q1424" t="s">
        <v>13810</v>
      </c>
      <c r="R1424" t="s">
        <v>626</v>
      </c>
      <c r="S1424">
        <v>2500</v>
      </c>
      <c r="T1424" t="s">
        <v>1896</v>
      </c>
      <c r="U1424" s="4">
        <v>45790.841249999998</v>
      </c>
      <c r="V1424" t="str">
        <f>IFERROR(VLOOKUP(B1424,#REF!,1,0),"")</f>
        <v/>
      </c>
      <c r="W1424" t="str" cm="1">
        <f t="array" ref="W1424">IFERROR(_xlfn.IFS(AND(V1424="",X1424&lt;&gt;"王园园组",X1424&lt;&gt;"other"),K1424,AND(V1424="",X1424="王园园组"),G1424),"other")</f>
        <v>other</v>
      </c>
      <c r="X1424" t="str" cm="1">
        <f t="array" ref="X1424">IFERROR(_xlfn.IFS(AND(V1424="",IFERROR(VLOOKUP(N1424,#REF!,1,0),1)&lt;&gt;1),N1424,AND(V1424="",I1424="王园园组"),"王园园组"),"other")</f>
        <v>other</v>
      </c>
      <c r="Y1424">
        <f>IFERROR(_xlfn.XLOOKUP(MID(T1424, FIND("#", SUBSTITUTE(T1424, "-", "#", LEN(T1424) - LEN(SUBSTITUTE(T1424, "-", "")))) + 1, LEN(T1424)),#REF!,#REF!),0)</f>
        <v>0</v>
      </c>
      <c r="Z1424">
        <f>MONTH(续费明细实时[[#This Row],[success_time]])</f>
        <v>5</v>
      </c>
      <c r="AA1424" s="8" t="e">
        <f>VLOOKUP(续费明细实时[[#This Row],[parent_user_id]],#REF!,27,0)</f>
        <v>#REF!</v>
      </c>
    </row>
    <row r="1425" spans="1:27">
      <c r="A1425" s="1">
        <v>45800</v>
      </c>
      <c r="B1425" t="s">
        <v>13802</v>
      </c>
      <c r="C1425" t="s">
        <v>13803</v>
      </c>
      <c r="D1425" t="s">
        <v>548</v>
      </c>
      <c r="E1425" t="s">
        <v>1882</v>
      </c>
      <c r="F1425">
        <v>4</v>
      </c>
      <c r="G1425" t="s">
        <v>1909</v>
      </c>
      <c r="H1425" t="s">
        <v>559</v>
      </c>
      <c r="I1425" t="s">
        <v>1876</v>
      </c>
      <c r="J1425">
        <v>454</v>
      </c>
      <c r="K1425" t="s">
        <v>318</v>
      </c>
      <c r="L1425" t="s">
        <v>549</v>
      </c>
      <c r="M1425" t="s">
        <v>550</v>
      </c>
      <c r="N1425" t="s">
        <v>616</v>
      </c>
      <c r="O1425" t="s">
        <v>314</v>
      </c>
      <c r="P1425" t="s">
        <v>1877</v>
      </c>
      <c r="Q1425" t="s">
        <v>13804</v>
      </c>
      <c r="R1425" t="s">
        <v>626</v>
      </c>
      <c r="S1425">
        <v>63.92</v>
      </c>
      <c r="T1425" t="s">
        <v>2455</v>
      </c>
      <c r="U1425" s="4">
        <v>45800.042129629626</v>
      </c>
      <c r="V1425" t="str">
        <f>IFERROR(VLOOKUP(B1425,#REF!,1,0),"")</f>
        <v/>
      </c>
      <c r="W1425" t="str" cm="1">
        <f t="array" ref="W1425">IFERROR(_xlfn.IFS(AND(V1425="",X1425&lt;&gt;"王园园组",X1425&lt;&gt;"other"),K1425,AND(V1425="",X1425="王园园组"),G1425),"other")</f>
        <v>other</v>
      </c>
      <c r="X1425" t="str" cm="1">
        <f t="array" ref="X1425">IFERROR(_xlfn.IFS(AND(V1425="",IFERROR(VLOOKUP(N1425,#REF!,1,0),1)&lt;&gt;1),N1425,AND(V1425="",I1425="王园园组"),"王园园组"),"other")</f>
        <v>other</v>
      </c>
      <c r="Y1425">
        <f>IFERROR(_xlfn.XLOOKUP(MID(T1425, FIND("#", SUBSTITUTE(T1425, "-", "#", LEN(T1425) - LEN(SUBSTITUTE(T1425, "-", "")))) + 1, LEN(T1425)),#REF!,#REF!),0)</f>
        <v>0</v>
      </c>
      <c r="Z1425">
        <f>MONTH(续费明细实时[[#This Row],[success_time]])</f>
        <v>5</v>
      </c>
      <c r="AA1425" s="8" t="e">
        <f>VLOOKUP(续费明细实时[[#This Row],[parent_user_id]],#REF!,27,0)</f>
        <v>#REF!</v>
      </c>
    </row>
    <row r="1426" spans="1:27">
      <c r="A1426" s="1">
        <v>45785</v>
      </c>
      <c r="B1426" t="s">
        <v>2003</v>
      </c>
      <c r="C1426" t="s">
        <v>2004</v>
      </c>
      <c r="D1426" t="s">
        <v>632</v>
      </c>
      <c r="E1426" t="s">
        <v>546</v>
      </c>
      <c r="F1426">
        <v>120</v>
      </c>
      <c r="G1426" t="s">
        <v>2005</v>
      </c>
      <c r="H1426" t="s">
        <v>559</v>
      </c>
      <c r="I1426" t="s">
        <v>1876</v>
      </c>
      <c r="J1426">
        <v>17750</v>
      </c>
      <c r="K1426" t="s">
        <v>215</v>
      </c>
      <c r="L1426" t="s">
        <v>549</v>
      </c>
      <c r="M1426" t="s">
        <v>550</v>
      </c>
      <c r="N1426" t="s">
        <v>551</v>
      </c>
      <c r="O1426" t="s">
        <v>145</v>
      </c>
      <c r="P1426" t="s">
        <v>1877</v>
      </c>
      <c r="Q1426" t="s">
        <v>2006</v>
      </c>
      <c r="R1426" t="s">
        <v>626</v>
      </c>
      <c r="S1426">
        <v>2500</v>
      </c>
      <c r="T1426" t="s">
        <v>1896</v>
      </c>
      <c r="U1426" s="4">
        <v>45785.654606481483</v>
      </c>
      <c r="V1426" t="str">
        <f>IFERROR(VLOOKUP(B1426,#REF!,1,0),"")</f>
        <v/>
      </c>
      <c r="W1426" t="str" cm="1">
        <f t="array" ref="W1426">IFERROR(_xlfn.IFS(AND(V1426="",X1426&lt;&gt;"王园园组",X1426&lt;&gt;"other"),K1426,AND(V1426="",X1426="王园园组"),G1426),"other")</f>
        <v>other</v>
      </c>
      <c r="X1426" t="str" cm="1">
        <f t="array" ref="X1426">IFERROR(_xlfn.IFS(AND(V1426="",IFERROR(VLOOKUP(N1426,#REF!,1,0),1)&lt;&gt;1),N1426,AND(V1426="",I1426="王园园组"),"王园园组"),"other")</f>
        <v>other</v>
      </c>
      <c r="Y1426">
        <f>IFERROR(_xlfn.XLOOKUP(MID(T1426, FIND("#", SUBSTITUTE(T1426, "-", "#", LEN(T1426) - LEN(SUBSTITUTE(T1426, "-", "")))) + 1, LEN(T1426)),#REF!,#REF!),0)</f>
        <v>0</v>
      </c>
      <c r="Z1426">
        <f>MONTH(续费明细实时[[#This Row],[success_time]])</f>
        <v>5</v>
      </c>
      <c r="AA1426" s="8" t="e">
        <f>VLOOKUP(续费明细实时[[#This Row],[parent_user_id]],#REF!,27,0)</f>
        <v>#REF!</v>
      </c>
    </row>
    <row r="1427" spans="1:27">
      <c r="A1427" s="1">
        <v>45803</v>
      </c>
      <c r="B1427" t="s">
        <v>28715</v>
      </c>
      <c r="C1427" t="s">
        <v>28716</v>
      </c>
      <c r="D1427" t="s">
        <v>632</v>
      </c>
      <c r="E1427" t="s">
        <v>546</v>
      </c>
      <c r="F1427">
        <v>60</v>
      </c>
      <c r="G1427" t="s">
        <v>1969</v>
      </c>
      <c r="H1427" t="s">
        <v>559</v>
      </c>
      <c r="I1427" t="s">
        <v>1876</v>
      </c>
      <c r="J1427">
        <v>10650</v>
      </c>
      <c r="K1427" t="s">
        <v>282</v>
      </c>
      <c r="L1427" t="s">
        <v>549</v>
      </c>
      <c r="M1427" t="s">
        <v>550</v>
      </c>
      <c r="N1427" t="s">
        <v>136</v>
      </c>
      <c r="O1427" t="s">
        <v>139</v>
      </c>
      <c r="P1427" t="s">
        <v>1877</v>
      </c>
      <c r="Q1427" t="s">
        <v>28717</v>
      </c>
      <c r="R1427" t="s">
        <v>626</v>
      </c>
      <c r="S1427">
        <v>1500</v>
      </c>
      <c r="T1427" t="s">
        <v>1891</v>
      </c>
      <c r="U1427" s="4">
        <v>45803.030277777776</v>
      </c>
      <c r="V1427" t="str">
        <f>IFERROR(VLOOKUP(B1427,#REF!,1,0),"")</f>
        <v/>
      </c>
      <c r="W1427" t="str" cm="1">
        <f t="array" ref="W1427">IFERROR(_xlfn.IFS(AND(V1427="",X1427&lt;&gt;"王园园组",X1427&lt;&gt;"other"),K1427,AND(V1427="",X1427="王园园组"),G1427),"other")</f>
        <v>other</v>
      </c>
      <c r="X1427" t="str" cm="1">
        <f t="array" ref="X1427">IFERROR(_xlfn.IFS(AND(V1427="",IFERROR(VLOOKUP(N1427,#REF!,1,0),1)&lt;&gt;1),N1427,AND(V1427="",I1427="王园园组"),"王园园组"),"other")</f>
        <v>other</v>
      </c>
      <c r="Y1427">
        <f>IFERROR(_xlfn.XLOOKUP(MID(T1427, FIND("#", SUBSTITUTE(T1427, "-", "#", LEN(T1427) - LEN(SUBSTITUTE(T1427, "-", "")))) + 1, LEN(T1427)),#REF!,#REF!),0)</f>
        <v>0</v>
      </c>
      <c r="Z1427">
        <f>MONTH(续费明细实时[[#This Row],[success_time]])</f>
        <v>5</v>
      </c>
      <c r="AA1427" s="8" t="e">
        <f>VLOOKUP(续费明细实时[[#This Row],[parent_user_id]],#REF!,27,0)</f>
        <v>#REF!</v>
      </c>
    </row>
    <row r="1428" spans="1:27">
      <c r="A1428" s="1">
        <v>45791</v>
      </c>
      <c r="B1428" t="s">
        <v>17187</v>
      </c>
      <c r="C1428" t="s">
        <v>17188</v>
      </c>
      <c r="D1428" t="s">
        <v>548</v>
      </c>
      <c r="E1428" t="s">
        <v>2134</v>
      </c>
      <c r="F1428">
        <v>36</v>
      </c>
      <c r="G1428" t="s">
        <v>2046</v>
      </c>
      <c r="H1428" t="s">
        <v>559</v>
      </c>
      <c r="I1428" t="s">
        <v>1876</v>
      </c>
      <c r="J1428">
        <v>4473</v>
      </c>
      <c r="K1428" t="s">
        <v>17189</v>
      </c>
      <c r="L1428" t="s">
        <v>549</v>
      </c>
      <c r="M1428" t="s">
        <v>550</v>
      </c>
      <c r="N1428" t="s">
        <v>551</v>
      </c>
      <c r="O1428" t="s">
        <v>149</v>
      </c>
      <c r="P1428" t="s">
        <v>1877</v>
      </c>
      <c r="Q1428" t="s">
        <v>17190</v>
      </c>
      <c r="R1428" t="s">
        <v>626</v>
      </c>
      <c r="S1428">
        <v>630</v>
      </c>
      <c r="T1428" t="s">
        <v>3029</v>
      </c>
      <c r="U1428" s="4">
        <v>45791.253530092596</v>
      </c>
      <c r="V1428" t="str">
        <f>IFERROR(VLOOKUP(B1428,#REF!,1,0),"")</f>
        <v/>
      </c>
      <c r="W1428" t="str" cm="1">
        <f t="array" ref="W1428">IFERROR(_xlfn.IFS(AND(V1428="",X1428&lt;&gt;"王园园组",X1428&lt;&gt;"other"),K1428,AND(V1428="",X1428="王园园组"),G1428),"other")</f>
        <v>other</v>
      </c>
      <c r="X1428" t="str" cm="1">
        <f t="array" ref="X1428">IFERROR(_xlfn.IFS(AND(V1428="",IFERROR(VLOOKUP(N1428,#REF!,1,0),1)&lt;&gt;1),N1428,AND(V1428="",I1428="王园园组"),"王园园组"),"other")</f>
        <v>other</v>
      </c>
      <c r="Y1428">
        <f>IFERROR(_xlfn.XLOOKUP(MID(T1428, FIND("#", SUBSTITUTE(T1428, "-", "#", LEN(T1428) - LEN(SUBSTITUTE(T1428, "-", "")))) + 1, LEN(T1428)),#REF!,#REF!),0)</f>
        <v>0</v>
      </c>
      <c r="Z1428">
        <f>MONTH(续费明细实时[[#This Row],[success_time]])</f>
        <v>5</v>
      </c>
      <c r="AA1428" s="8" t="e">
        <f>VLOOKUP(续费明细实时[[#This Row],[parent_user_id]],#REF!,27,0)</f>
        <v>#REF!</v>
      </c>
    </row>
    <row r="1429" spans="1:27">
      <c r="A1429" s="1">
        <v>45789</v>
      </c>
      <c r="B1429" t="s">
        <v>11095</v>
      </c>
      <c r="C1429" t="s">
        <v>11096</v>
      </c>
      <c r="D1429" t="s">
        <v>695</v>
      </c>
      <c r="E1429" t="s">
        <v>546</v>
      </c>
      <c r="F1429">
        <v>60</v>
      </c>
      <c r="G1429" t="s">
        <v>1973</v>
      </c>
      <c r="H1429" t="s">
        <v>559</v>
      </c>
      <c r="I1429" t="s">
        <v>1876</v>
      </c>
      <c r="J1429">
        <v>11161</v>
      </c>
      <c r="K1429" t="s">
        <v>291</v>
      </c>
      <c r="L1429" t="s">
        <v>549</v>
      </c>
      <c r="M1429" t="s">
        <v>550</v>
      </c>
      <c r="N1429" t="s">
        <v>136</v>
      </c>
      <c r="O1429" t="s">
        <v>292</v>
      </c>
      <c r="P1429" t="s">
        <v>1877</v>
      </c>
      <c r="Q1429" t="s">
        <v>11097</v>
      </c>
      <c r="R1429" t="s">
        <v>626</v>
      </c>
      <c r="S1429">
        <v>1571.919856</v>
      </c>
      <c r="T1429" t="s">
        <v>1891</v>
      </c>
      <c r="U1429" s="4">
        <v>45789.652685185189</v>
      </c>
      <c r="V1429" t="str">
        <f>IFERROR(VLOOKUP(B1429,#REF!,1,0),"")</f>
        <v/>
      </c>
      <c r="W1429" t="str" cm="1">
        <f t="array" ref="W1429">IFERROR(_xlfn.IFS(AND(V1429="",X1429&lt;&gt;"王园园组",X1429&lt;&gt;"other"),K1429,AND(V1429="",X1429="王园园组"),G1429),"other")</f>
        <v>other</v>
      </c>
      <c r="X1429" t="str" cm="1">
        <f t="array" ref="X1429">IFERROR(_xlfn.IFS(AND(V1429="",IFERROR(VLOOKUP(N1429,#REF!,1,0),1)&lt;&gt;1),N1429,AND(V1429="",I1429="王园园组"),"王园园组"),"other")</f>
        <v>other</v>
      </c>
      <c r="Y1429">
        <f>IFERROR(_xlfn.XLOOKUP(MID(T1429, FIND("#", SUBSTITUTE(T1429, "-", "#", LEN(T1429) - LEN(SUBSTITUTE(T1429, "-", "")))) + 1, LEN(T1429)),#REF!,#REF!),0)</f>
        <v>0</v>
      </c>
      <c r="Z1429">
        <f>MONTH(续费明细实时[[#This Row],[success_time]])</f>
        <v>5</v>
      </c>
      <c r="AA1429" s="8" t="e">
        <f>VLOOKUP(续费明细实时[[#This Row],[parent_user_id]],#REF!,27,0)</f>
        <v>#REF!</v>
      </c>
    </row>
    <row r="1430" spans="1:27">
      <c r="A1430" s="1">
        <v>45787</v>
      </c>
      <c r="B1430" t="s">
        <v>9113</v>
      </c>
      <c r="C1430" t="s">
        <v>9114</v>
      </c>
      <c r="D1430" t="s">
        <v>695</v>
      </c>
      <c r="E1430" t="s">
        <v>1959</v>
      </c>
      <c r="F1430">
        <v>18</v>
      </c>
      <c r="G1430" t="s">
        <v>2024</v>
      </c>
      <c r="H1430" t="s">
        <v>559</v>
      </c>
      <c r="I1430" t="s">
        <v>1876</v>
      </c>
      <c r="J1430">
        <v>4473</v>
      </c>
      <c r="K1430" t="s">
        <v>296</v>
      </c>
      <c r="L1430" t="s">
        <v>549</v>
      </c>
      <c r="M1430" t="s">
        <v>550</v>
      </c>
      <c r="N1430" t="s">
        <v>136</v>
      </c>
      <c r="O1430" t="s">
        <v>292</v>
      </c>
      <c r="P1430" t="s">
        <v>1877</v>
      </c>
      <c r="Q1430" t="s">
        <v>9115</v>
      </c>
      <c r="R1430" t="s">
        <v>626</v>
      </c>
      <c r="S1430">
        <v>630</v>
      </c>
      <c r="T1430" t="s">
        <v>1962</v>
      </c>
      <c r="U1430" s="4">
        <v>45787.814143518517</v>
      </c>
      <c r="V1430" t="str">
        <f>IFERROR(VLOOKUP(B1430,#REF!,1,0),"")</f>
        <v/>
      </c>
      <c r="W1430" t="str" cm="1">
        <f t="array" ref="W1430">IFERROR(_xlfn.IFS(AND(V1430="",X1430&lt;&gt;"王园园组",X1430&lt;&gt;"other"),K1430,AND(V1430="",X1430="王园园组"),G1430),"other")</f>
        <v>other</v>
      </c>
      <c r="X1430" t="str" cm="1">
        <f t="array" ref="X1430">IFERROR(_xlfn.IFS(AND(V1430="",IFERROR(VLOOKUP(N1430,#REF!,1,0),1)&lt;&gt;1),N1430,AND(V1430="",I1430="王园园组"),"王园园组"),"other")</f>
        <v>other</v>
      </c>
      <c r="Y1430">
        <f>IFERROR(_xlfn.XLOOKUP(MID(T1430, FIND("#", SUBSTITUTE(T1430, "-", "#", LEN(T1430) - LEN(SUBSTITUTE(T1430, "-", "")))) + 1, LEN(T1430)),#REF!,#REF!),0)</f>
        <v>0</v>
      </c>
      <c r="Z1430">
        <f>MONTH(续费明细实时[[#This Row],[success_time]])</f>
        <v>5</v>
      </c>
      <c r="AA1430" s="8" t="e">
        <f>VLOOKUP(续费明细实时[[#This Row],[parent_user_id]],#REF!,27,0)</f>
        <v>#REF!</v>
      </c>
    </row>
    <row r="1431" spans="1:27">
      <c r="A1431" s="1">
        <v>45796</v>
      </c>
      <c r="B1431" t="s">
        <v>17261</v>
      </c>
      <c r="C1431" t="s">
        <v>17262</v>
      </c>
      <c r="D1431" t="s">
        <v>558</v>
      </c>
      <c r="E1431" t="s">
        <v>546</v>
      </c>
      <c r="F1431">
        <v>120</v>
      </c>
      <c r="G1431" t="s">
        <v>337</v>
      </c>
      <c r="H1431" t="s">
        <v>559</v>
      </c>
      <c r="I1431" t="s">
        <v>504</v>
      </c>
      <c r="J1431">
        <v>19718</v>
      </c>
      <c r="K1431" t="s">
        <v>337</v>
      </c>
      <c r="L1431" t="s">
        <v>549</v>
      </c>
      <c r="M1431" t="s">
        <v>559</v>
      </c>
      <c r="N1431" t="s">
        <v>504</v>
      </c>
      <c r="O1431" t="s">
        <v>325</v>
      </c>
      <c r="P1431" t="s">
        <v>1877</v>
      </c>
      <c r="Q1431" t="s">
        <v>17263</v>
      </c>
      <c r="R1431" t="s">
        <v>626</v>
      </c>
      <c r="S1431">
        <v>2777.1235230000002</v>
      </c>
      <c r="T1431" t="s">
        <v>1896</v>
      </c>
      <c r="U1431" s="4">
        <v>45796.688634259262</v>
      </c>
      <c r="V1431" t="str">
        <f>IFERROR(VLOOKUP(B1431,#REF!,1,0),"")</f>
        <v/>
      </c>
      <c r="W1431" t="str" cm="1">
        <f t="array" ref="W1431">IFERROR(_xlfn.IFS(AND(V1431="",X1431&lt;&gt;"王园园组",X1431&lt;&gt;"other"),K1431,AND(V1431="",X1431="王园园组"),G1431),"other")</f>
        <v>other</v>
      </c>
      <c r="X1431" t="str" cm="1">
        <f t="array" ref="X1431">IFERROR(_xlfn.IFS(AND(V1431="",IFERROR(VLOOKUP(N1431,#REF!,1,0),1)&lt;&gt;1),N1431,AND(V1431="",I1431="王园园组"),"王园园组"),"other")</f>
        <v>other</v>
      </c>
      <c r="Y1431">
        <f>IFERROR(_xlfn.XLOOKUP(MID(T1431, FIND("#", SUBSTITUTE(T1431, "-", "#", LEN(T1431) - LEN(SUBSTITUTE(T1431, "-", "")))) + 1, LEN(T1431)),#REF!,#REF!),0)</f>
        <v>0</v>
      </c>
      <c r="Z1431">
        <f>MONTH(续费明细实时[[#This Row],[success_time]])</f>
        <v>5</v>
      </c>
      <c r="AA1431" s="8" t="e">
        <f>VLOOKUP(续费明细实时[[#This Row],[parent_user_id]],#REF!,27,0)</f>
        <v>#REF!</v>
      </c>
    </row>
    <row r="1432" spans="1:27">
      <c r="A1432" s="1">
        <v>45788</v>
      </c>
      <c r="B1432" t="s">
        <v>9116</v>
      </c>
      <c r="C1432" t="s">
        <v>9117</v>
      </c>
      <c r="D1432" t="s">
        <v>695</v>
      </c>
      <c r="E1432" t="s">
        <v>1102</v>
      </c>
      <c r="F1432">
        <v>36</v>
      </c>
      <c r="G1432" t="s">
        <v>364</v>
      </c>
      <c r="H1432" t="s">
        <v>559</v>
      </c>
      <c r="I1432" t="s">
        <v>163</v>
      </c>
      <c r="J1432">
        <v>3834</v>
      </c>
      <c r="K1432" t="s">
        <v>364</v>
      </c>
      <c r="L1432" t="s">
        <v>549</v>
      </c>
      <c r="M1432" t="s">
        <v>559</v>
      </c>
      <c r="N1432" t="s">
        <v>163</v>
      </c>
      <c r="O1432" t="s">
        <v>473</v>
      </c>
      <c r="P1432" t="s">
        <v>1877</v>
      </c>
      <c r="Q1432" t="s">
        <v>9118</v>
      </c>
      <c r="R1432" t="s">
        <v>626</v>
      </c>
      <c r="S1432">
        <v>540</v>
      </c>
      <c r="T1432" t="s">
        <v>9064</v>
      </c>
      <c r="U1432" s="4">
        <v>45788.670902777776</v>
      </c>
      <c r="V1432" t="str">
        <f>IFERROR(VLOOKUP(B1432,#REF!,1,0),"")</f>
        <v/>
      </c>
      <c r="W1432" t="str" cm="1">
        <f t="array" ref="W1432">IFERROR(_xlfn.IFS(AND(V1432="",X1432&lt;&gt;"王园园组",X1432&lt;&gt;"other"),K1432,AND(V1432="",X1432="王园园组"),G1432),"other")</f>
        <v>other</v>
      </c>
      <c r="X1432" t="str" cm="1">
        <f t="array" ref="X1432">IFERROR(_xlfn.IFS(AND(V1432="",IFERROR(VLOOKUP(N1432,#REF!,1,0),1)&lt;&gt;1),N1432,AND(V1432="",I1432="王园园组"),"王园园组"),"other")</f>
        <v>other</v>
      </c>
      <c r="Y1432">
        <f>IFERROR(_xlfn.XLOOKUP(MID(T1432, FIND("#", SUBSTITUTE(T1432, "-", "#", LEN(T1432) - LEN(SUBSTITUTE(T1432, "-", "")))) + 1, LEN(T1432)),#REF!,#REF!),0)</f>
        <v>0</v>
      </c>
      <c r="Z1432">
        <f>MONTH(续费明细实时[[#This Row],[success_time]])</f>
        <v>5</v>
      </c>
      <c r="AA1432" s="8" t="e">
        <f>VLOOKUP(续费明细实时[[#This Row],[parent_user_id]],#REF!,27,0)</f>
        <v>#REF!</v>
      </c>
    </row>
    <row r="1433" spans="1:27">
      <c r="A1433" s="1">
        <v>45797</v>
      </c>
      <c r="B1433" t="s">
        <v>17304</v>
      </c>
      <c r="C1433" t="s">
        <v>17305</v>
      </c>
      <c r="D1433" t="s">
        <v>548</v>
      </c>
      <c r="E1433" t="s">
        <v>546</v>
      </c>
      <c r="F1433">
        <v>120</v>
      </c>
      <c r="G1433" t="s">
        <v>2113</v>
      </c>
      <c r="H1433" t="s">
        <v>559</v>
      </c>
      <c r="I1433" t="s">
        <v>1876</v>
      </c>
      <c r="J1433">
        <v>17750</v>
      </c>
      <c r="K1433" t="s">
        <v>254</v>
      </c>
      <c r="L1433" t="s">
        <v>549</v>
      </c>
      <c r="M1433" t="s">
        <v>550</v>
      </c>
      <c r="N1433" t="s">
        <v>136</v>
      </c>
      <c r="O1433" t="s">
        <v>147</v>
      </c>
      <c r="P1433" t="s">
        <v>1877</v>
      </c>
      <c r="Q1433" t="s">
        <v>17306</v>
      </c>
      <c r="R1433" t="s">
        <v>626</v>
      </c>
      <c r="S1433">
        <v>2500</v>
      </c>
      <c r="T1433" t="s">
        <v>1896</v>
      </c>
      <c r="U1433" s="4">
        <v>45797.435740740744</v>
      </c>
      <c r="V1433" t="str">
        <f>IFERROR(VLOOKUP(B1433,#REF!,1,0),"")</f>
        <v/>
      </c>
      <c r="W1433" t="str" cm="1">
        <f t="array" ref="W1433">IFERROR(_xlfn.IFS(AND(V1433="",X1433&lt;&gt;"王园园组",X1433&lt;&gt;"other"),K1433,AND(V1433="",X1433="王园园组"),G1433),"other")</f>
        <v>other</v>
      </c>
      <c r="X1433" t="str" cm="1">
        <f t="array" ref="X1433">IFERROR(_xlfn.IFS(AND(V1433="",IFERROR(VLOOKUP(N1433,#REF!,1,0),1)&lt;&gt;1),N1433,AND(V1433="",I1433="王园园组"),"王园园组"),"other")</f>
        <v>other</v>
      </c>
      <c r="Y1433">
        <f>IFERROR(_xlfn.XLOOKUP(MID(T1433, FIND("#", SUBSTITUTE(T1433, "-", "#", LEN(T1433) - LEN(SUBSTITUTE(T1433, "-", "")))) + 1, LEN(T1433)),#REF!,#REF!),0)</f>
        <v>0</v>
      </c>
      <c r="Z1433">
        <f>MONTH(续费明细实时[[#This Row],[success_time]])</f>
        <v>5</v>
      </c>
      <c r="AA1433" s="8" t="e">
        <f>VLOOKUP(续费明细实时[[#This Row],[parent_user_id]],#REF!,27,0)</f>
        <v>#REF!</v>
      </c>
    </row>
    <row r="1434" spans="1:27" hidden="1">
      <c r="A1434" s="1">
        <v>45793</v>
      </c>
      <c r="B1434" t="s">
        <v>17045</v>
      </c>
      <c r="C1434" t="s">
        <v>17046</v>
      </c>
      <c r="D1434" t="s">
        <v>548</v>
      </c>
      <c r="E1434" t="s">
        <v>2245</v>
      </c>
      <c r="F1434">
        <v>2</v>
      </c>
      <c r="G1434" t="s">
        <v>1978</v>
      </c>
      <c r="H1434" t="s">
        <v>559</v>
      </c>
      <c r="I1434" t="s">
        <v>1876</v>
      </c>
      <c r="J1434">
        <v>21577</v>
      </c>
      <c r="K1434" t="s">
        <v>248</v>
      </c>
      <c r="L1434" t="s">
        <v>549</v>
      </c>
      <c r="M1434" t="s">
        <v>550</v>
      </c>
      <c r="N1434" t="s">
        <v>551</v>
      </c>
      <c r="O1434" t="s">
        <v>242</v>
      </c>
      <c r="P1434" t="s">
        <v>1877</v>
      </c>
      <c r="Q1434" t="s">
        <v>17047</v>
      </c>
      <c r="R1434" t="s">
        <v>626</v>
      </c>
      <c r="S1434">
        <v>3039</v>
      </c>
      <c r="T1434" t="s">
        <v>17048</v>
      </c>
      <c r="U1434" s="4">
        <v>45793.475219907406</v>
      </c>
      <c r="V1434" t="str">
        <f>IFERROR(VLOOKUP(B1434,#REF!,1,0),"")</f>
        <v/>
      </c>
      <c r="W1434" t="str" cm="1">
        <f t="array" ref="W1434">IFERROR(_xlfn.IFS(AND(V1434="",X1434&lt;&gt;"王园园组",X1434&lt;&gt;"other"),K1434,AND(V1434="",X1434="王园园组"),G1434),"other")</f>
        <v>other</v>
      </c>
      <c r="X1434" t="str" cm="1">
        <f t="array" ref="X1434">IFERROR(_xlfn.IFS(AND(V1434="",IFERROR(VLOOKUP(N1434,#REF!,1,0),1)&lt;&gt;1),N1434,AND(V1434="",I1434="王园园组"),"王园园组"),"other")</f>
        <v>other</v>
      </c>
      <c r="Y1434">
        <f>IFERROR(_xlfn.XLOOKUP(MID(T1434, FIND("#", SUBSTITUTE(T1434, "-", "#", LEN(T1434) - LEN(SUBSTITUTE(T1434, "-", "")))) + 1, LEN(T1434)),#REF!,#REF!),0)</f>
        <v>0</v>
      </c>
      <c r="Z1434">
        <f>MONTH(续费明细实时[[#This Row],[success_time]])</f>
        <v>5</v>
      </c>
      <c r="AA1434" s="8" t="e">
        <f>VLOOKUP(续费明细实时[[#This Row],[parent_user_id]],#REF!,27,0)</f>
        <v>#REF!</v>
      </c>
    </row>
    <row r="1435" spans="1:27">
      <c r="A1435" s="1">
        <v>45800</v>
      </c>
      <c r="B1435" t="s">
        <v>17097</v>
      </c>
      <c r="C1435" t="s">
        <v>17098</v>
      </c>
      <c r="D1435" t="s">
        <v>548</v>
      </c>
      <c r="E1435" t="s">
        <v>2495</v>
      </c>
      <c r="F1435">
        <v>8</v>
      </c>
      <c r="G1435" t="s">
        <v>1909</v>
      </c>
      <c r="H1435" t="s">
        <v>559</v>
      </c>
      <c r="I1435" t="s">
        <v>1876</v>
      </c>
      <c r="J1435">
        <v>1988</v>
      </c>
      <c r="K1435" t="s">
        <v>322</v>
      </c>
      <c r="L1435" t="s">
        <v>549</v>
      </c>
      <c r="M1435" t="s">
        <v>550</v>
      </c>
      <c r="N1435" t="s">
        <v>616</v>
      </c>
      <c r="O1435" t="s">
        <v>314</v>
      </c>
      <c r="P1435" t="s">
        <v>1877</v>
      </c>
      <c r="Q1435" t="s">
        <v>17099</v>
      </c>
      <c r="R1435" t="s">
        <v>626</v>
      </c>
      <c r="S1435">
        <v>280</v>
      </c>
      <c r="T1435" t="s">
        <v>2698</v>
      </c>
      <c r="U1435" s="4">
        <v>45800.043009259258</v>
      </c>
      <c r="V1435" t="str">
        <f>IFERROR(VLOOKUP(B1435,#REF!,1,0),"")</f>
        <v/>
      </c>
      <c r="W1435" t="str" cm="1">
        <f t="array" ref="W1435">IFERROR(_xlfn.IFS(AND(V1435="",X1435&lt;&gt;"王园园组",X1435&lt;&gt;"other"),K1435,AND(V1435="",X1435="王园园组"),G1435),"other")</f>
        <v>other</v>
      </c>
      <c r="X1435" t="str" cm="1">
        <f t="array" ref="X1435">IFERROR(_xlfn.IFS(AND(V1435="",IFERROR(VLOOKUP(N1435,#REF!,1,0),1)&lt;&gt;1),N1435,AND(V1435="",I1435="王园园组"),"王园园组"),"other")</f>
        <v>other</v>
      </c>
      <c r="Y1435">
        <f>IFERROR(_xlfn.XLOOKUP(MID(T1435, FIND("#", SUBSTITUTE(T1435, "-", "#", LEN(T1435) - LEN(SUBSTITUTE(T1435, "-", "")))) + 1, LEN(T1435)),#REF!,#REF!),0)</f>
        <v>0</v>
      </c>
      <c r="Z1435">
        <f>MONTH(续费明细实时[[#This Row],[success_time]])</f>
        <v>5</v>
      </c>
      <c r="AA1435" s="8" t="e">
        <f>VLOOKUP(续费明细实时[[#This Row],[parent_user_id]],#REF!,27,0)</f>
        <v>#REF!</v>
      </c>
    </row>
    <row r="1436" spans="1:27">
      <c r="A1436" s="1">
        <v>45790</v>
      </c>
      <c r="B1436" t="s">
        <v>17100</v>
      </c>
      <c r="C1436" t="s">
        <v>17101</v>
      </c>
      <c r="D1436" t="s">
        <v>578</v>
      </c>
      <c r="E1436" t="s">
        <v>546</v>
      </c>
      <c r="F1436">
        <v>120</v>
      </c>
      <c r="G1436" t="s">
        <v>2035</v>
      </c>
      <c r="H1436" t="s">
        <v>559</v>
      </c>
      <c r="I1436" t="s">
        <v>1876</v>
      </c>
      <c r="J1436">
        <v>18283</v>
      </c>
      <c r="K1436" t="s">
        <v>277</v>
      </c>
      <c r="L1436" t="s">
        <v>549</v>
      </c>
      <c r="M1436" t="s">
        <v>550</v>
      </c>
      <c r="N1436" t="s">
        <v>136</v>
      </c>
      <c r="O1436" t="s">
        <v>139</v>
      </c>
      <c r="P1436" t="s">
        <v>1877</v>
      </c>
      <c r="Q1436" t="s">
        <v>17102</v>
      </c>
      <c r="R1436" t="s">
        <v>626</v>
      </c>
      <c r="S1436">
        <v>2575</v>
      </c>
      <c r="T1436" t="s">
        <v>1896</v>
      </c>
      <c r="U1436" s="4">
        <v>45790.88076388889</v>
      </c>
      <c r="V1436" t="str">
        <f>IFERROR(VLOOKUP(B1436,#REF!,1,0),"")</f>
        <v/>
      </c>
      <c r="W1436" t="str" cm="1">
        <f t="array" ref="W1436">IFERROR(_xlfn.IFS(AND(V1436="",X1436&lt;&gt;"王园园组",X1436&lt;&gt;"other"),K1436,AND(V1436="",X1436="王园园组"),G1436),"other")</f>
        <v>other</v>
      </c>
      <c r="X1436" t="str" cm="1">
        <f t="array" ref="X1436">IFERROR(_xlfn.IFS(AND(V1436="",IFERROR(VLOOKUP(N1436,#REF!,1,0),1)&lt;&gt;1),N1436,AND(V1436="",I1436="王园园组"),"王园园组"),"other")</f>
        <v>other</v>
      </c>
      <c r="Y1436">
        <f>IFERROR(_xlfn.XLOOKUP(MID(T1436, FIND("#", SUBSTITUTE(T1436, "-", "#", LEN(T1436) - LEN(SUBSTITUTE(T1436, "-", "")))) + 1, LEN(T1436)),#REF!,#REF!),0)</f>
        <v>0</v>
      </c>
      <c r="Z1436">
        <f>MONTH(续费明细实时[[#This Row],[success_time]])</f>
        <v>5</v>
      </c>
      <c r="AA1436" s="8" t="e">
        <f>VLOOKUP(续费明细实时[[#This Row],[parent_user_id]],#REF!,27,0)</f>
        <v>#REF!</v>
      </c>
    </row>
    <row r="1437" spans="1:27">
      <c r="A1437" s="1">
        <v>45788</v>
      </c>
      <c r="B1437" t="s">
        <v>9119</v>
      </c>
      <c r="C1437" t="s">
        <v>9120</v>
      </c>
      <c r="D1437" t="s">
        <v>695</v>
      </c>
      <c r="E1437" t="s">
        <v>1102</v>
      </c>
      <c r="F1437">
        <v>144</v>
      </c>
      <c r="G1437" t="s">
        <v>2024</v>
      </c>
      <c r="H1437" t="s">
        <v>559</v>
      </c>
      <c r="I1437" t="s">
        <v>1876</v>
      </c>
      <c r="J1437">
        <v>10300</v>
      </c>
      <c r="K1437" t="s">
        <v>300</v>
      </c>
      <c r="L1437" t="s">
        <v>549</v>
      </c>
      <c r="M1437" t="s">
        <v>550</v>
      </c>
      <c r="N1437" t="s">
        <v>136</v>
      </c>
      <c r="O1437" t="s">
        <v>143</v>
      </c>
      <c r="P1437" t="s">
        <v>1877</v>
      </c>
      <c r="Q1437" t="s">
        <v>9121</v>
      </c>
      <c r="R1437" t="s">
        <v>626</v>
      </c>
      <c r="S1437">
        <v>1450.693397</v>
      </c>
      <c r="T1437" t="s">
        <v>8975</v>
      </c>
      <c r="U1437" s="4">
        <v>45788.694444444445</v>
      </c>
      <c r="V1437" t="str">
        <f>IFERROR(VLOOKUP(B1437,#REF!,1,0),"")</f>
        <v/>
      </c>
      <c r="W1437" t="str" cm="1">
        <f t="array" ref="W1437">IFERROR(_xlfn.IFS(AND(V1437="",X1437&lt;&gt;"王园园组",X1437&lt;&gt;"other"),K1437,AND(V1437="",X1437="王园园组"),G1437),"other")</f>
        <v>other</v>
      </c>
      <c r="X1437" t="str" cm="1">
        <f t="array" ref="X1437">IFERROR(_xlfn.IFS(AND(V1437="",IFERROR(VLOOKUP(N1437,#REF!,1,0),1)&lt;&gt;1),N1437,AND(V1437="",I1437="王园园组"),"王园园组"),"other")</f>
        <v>other</v>
      </c>
      <c r="Y1437">
        <f>IFERROR(_xlfn.XLOOKUP(MID(T1437, FIND("#", SUBSTITUTE(T1437, "-", "#", LEN(T1437) - LEN(SUBSTITUTE(T1437, "-", "")))) + 1, LEN(T1437)),#REF!,#REF!),0)</f>
        <v>0</v>
      </c>
      <c r="Z1437">
        <f>MONTH(续费明细实时[[#This Row],[success_time]])</f>
        <v>5</v>
      </c>
      <c r="AA1437" s="8" t="e">
        <f>VLOOKUP(续费明细实时[[#This Row],[parent_user_id]],#REF!,27,0)</f>
        <v>#REF!</v>
      </c>
    </row>
    <row r="1438" spans="1:27">
      <c r="A1438" s="1">
        <v>45783</v>
      </c>
      <c r="B1438" t="s">
        <v>2501</v>
      </c>
      <c r="C1438" t="s">
        <v>2502</v>
      </c>
      <c r="D1438" t="s">
        <v>886</v>
      </c>
      <c r="E1438" t="s">
        <v>641</v>
      </c>
      <c r="F1438">
        <v>12</v>
      </c>
      <c r="G1438" t="s">
        <v>337</v>
      </c>
      <c r="H1438" t="s">
        <v>559</v>
      </c>
      <c r="I1438" t="s">
        <v>504</v>
      </c>
      <c r="J1438">
        <v>1536</v>
      </c>
      <c r="K1438" t="s">
        <v>337</v>
      </c>
      <c r="L1438" t="s">
        <v>549</v>
      </c>
      <c r="M1438" t="s">
        <v>559</v>
      </c>
      <c r="N1438" t="s">
        <v>504</v>
      </c>
      <c r="O1438" t="s">
        <v>325</v>
      </c>
      <c r="P1438" t="s">
        <v>1877</v>
      </c>
      <c r="Q1438" t="s">
        <v>2503</v>
      </c>
      <c r="R1438" t="s">
        <v>626</v>
      </c>
      <c r="S1438">
        <v>216.3</v>
      </c>
      <c r="T1438" t="s">
        <v>2010</v>
      </c>
      <c r="U1438" s="4">
        <v>45783.190381944441</v>
      </c>
      <c r="V1438" t="str">
        <f>IFERROR(VLOOKUP(B1438,#REF!,1,0),"")</f>
        <v/>
      </c>
      <c r="W1438" t="str" cm="1">
        <f t="array" ref="W1438">IFERROR(_xlfn.IFS(AND(V1438="",X1438&lt;&gt;"王园园组",X1438&lt;&gt;"other"),K1438,AND(V1438="",X1438="王园园组"),G1438),"other")</f>
        <v>other</v>
      </c>
      <c r="X1438" t="str" cm="1">
        <f t="array" ref="X1438">IFERROR(_xlfn.IFS(AND(V1438="",IFERROR(VLOOKUP(N1438,#REF!,1,0),1)&lt;&gt;1),N1438,AND(V1438="",I1438="王园园组"),"王园园组"),"other")</f>
        <v>other</v>
      </c>
      <c r="Y1438">
        <f>IFERROR(_xlfn.XLOOKUP(MID(T1438, FIND("#", SUBSTITUTE(T1438, "-", "#", LEN(T1438) - LEN(SUBSTITUTE(T1438, "-", "")))) + 1, LEN(T1438)),#REF!,#REF!),0)</f>
        <v>0</v>
      </c>
      <c r="Z1438">
        <f>MONTH(续费明细实时[[#This Row],[success_time]])</f>
        <v>5</v>
      </c>
      <c r="AA1438" s="8" t="e">
        <f>VLOOKUP(续费明细实时[[#This Row],[parent_user_id]],#REF!,27,0)</f>
        <v>#REF!</v>
      </c>
    </row>
    <row r="1439" spans="1:27">
      <c r="A1439" s="1">
        <v>45805</v>
      </c>
      <c r="B1439" t="s">
        <v>29990</v>
      </c>
      <c r="C1439" t="s">
        <v>29991</v>
      </c>
      <c r="D1439" t="s">
        <v>2295</v>
      </c>
      <c r="E1439" t="s">
        <v>546</v>
      </c>
      <c r="F1439">
        <v>120</v>
      </c>
      <c r="G1439" t="s">
        <v>2035</v>
      </c>
      <c r="H1439" t="s">
        <v>559</v>
      </c>
      <c r="I1439" t="s">
        <v>1876</v>
      </c>
      <c r="J1439">
        <v>18283</v>
      </c>
      <c r="K1439" t="s">
        <v>298</v>
      </c>
      <c r="L1439" t="s">
        <v>549</v>
      </c>
      <c r="M1439" t="s">
        <v>550</v>
      </c>
      <c r="N1439" t="s">
        <v>136</v>
      </c>
      <c r="O1439" t="s">
        <v>143</v>
      </c>
      <c r="P1439" t="s">
        <v>1877</v>
      </c>
      <c r="Q1439" t="s">
        <v>29992</v>
      </c>
      <c r="R1439" t="s">
        <v>626</v>
      </c>
      <c r="S1439">
        <v>2575</v>
      </c>
      <c r="T1439" t="s">
        <v>1896</v>
      </c>
      <c r="U1439" s="4">
        <v>45805.010115740741</v>
      </c>
      <c r="V1439" t="str">
        <f>IFERROR(VLOOKUP(B1439,#REF!,1,0),"")</f>
        <v/>
      </c>
      <c r="W1439" t="str" cm="1">
        <f t="array" ref="W1439">IFERROR(_xlfn.IFS(AND(V1439="",X1439&lt;&gt;"王园园组",X1439&lt;&gt;"other"),K1439,AND(V1439="",X1439="王园园组"),G1439),"other")</f>
        <v>other</v>
      </c>
      <c r="X1439" t="str" cm="1">
        <f t="array" ref="X1439">IFERROR(_xlfn.IFS(AND(V1439="",IFERROR(VLOOKUP(N1439,#REF!,1,0),1)&lt;&gt;1),N1439,AND(V1439="",I1439="王园园组"),"王园园组"),"other")</f>
        <v>other</v>
      </c>
      <c r="Y1439">
        <f>IFERROR(_xlfn.XLOOKUP(MID(T1439, FIND("#", SUBSTITUTE(T1439, "-", "#", LEN(T1439) - LEN(SUBSTITUTE(T1439, "-", "")))) + 1, LEN(T1439)),#REF!,#REF!),0)</f>
        <v>0</v>
      </c>
      <c r="Z1439">
        <f>MONTH(续费明细实时[[#This Row],[success_time]])</f>
        <v>5</v>
      </c>
      <c r="AA1439" s="8" t="e">
        <f>VLOOKUP(续费明细实时[[#This Row],[parent_user_id]],#REF!,27,0)</f>
        <v>#REF!</v>
      </c>
    </row>
    <row r="1440" spans="1:27">
      <c r="A1440" s="1">
        <v>45799</v>
      </c>
      <c r="B1440" t="s">
        <v>17307</v>
      </c>
      <c r="C1440" t="s">
        <v>17308</v>
      </c>
      <c r="D1440" t="s">
        <v>558</v>
      </c>
      <c r="E1440" t="s">
        <v>546</v>
      </c>
      <c r="F1440">
        <v>120</v>
      </c>
      <c r="G1440" t="s">
        <v>332</v>
      </c>
      <c r="H1440" t="s">
        <v>559</v>
      </c>
      <c r="I1440" t="s">
        <v>504</v>
      </c>
      <c r="J1440">
        <v>20309</v>
      </c>
      <c r="K1440" t="s">
        <v>332</v>
      </c>
      <c r="L1440" t="s">
        <v>549</v>
      </c>
      <c r="M1440" t="s">
        <v>559</v>
      </c>
      <c r="N1440" t="s">
        <v>504</v>
      </c>
      <c r="O1440" t="s">
        <v>325</v>
      </c>
      <c r="P1440" t="s">
        <v>1877</v>
      </c>
      <c r="Q1440" t="s">
        <v>17309</v>
      </c>
      <c r="R1440" t="s">
        <v>626</v>
      </c>
      <c r="S1440">
        <v>2860.4353409999999</v>
      </c>
      <c r="T1440" t="s">
        <v>1896</v>
      </c>
      <c r="U1440" s="4">
        <v>45799.752893518518</v>
      </c>
      <c r="V1440" t="str">
        <f>IFERROR(VLOOKUP(B1440,#REF!,1,0),"")</f>
        <v/>
      </c>
      <c r="W1440" t="str" cm="1">
        <f t="array" ref="W1440">IFERROR(_xlfn.IFS(AND(V1440="",X1440&lt;&gt;"王园园组",X1440&lt;&gt;"other"),K1440,AND(V1440="",X1440="王园园组"),G1440),"other")</f>
        <v>other</v>
      </c>
      <c r="X1440" t="str" cm="1">
        <f t="array" ref="X1440">IFERROR(_xlfn.IFS(AND(V1440="",IFERROR(VLOOKUP(N1440,#REF!,1,0),1)&lt;&gt;1),N1440,AND(V1440="",I1440="王园园组"),"王园园组"),"other")</f>
        <v>other</v>
      </c>
      <c r="Y1440">
        <f>IFERROR(_xlfn.XLOOKUP(MID(T1440, FIND("#", SUBSTITUTE(T1440, "-", "#", LEN(T1440) - LEN(SUBSTITUTE(T1440, "-", "")))) + 1, LEN(T1440)),#REF!,#REF!),0)</f>
        <v>0</v>
      </c>
      <c r="Z1440">
        <f>MONTH(续费明细实时[[#This Row],[success_time]])</f>
        <v>5</v>
      </c>
      <c r="AA1440" s="8" t="e">
        <f>VLOOKUP(续费明细实时[[#This Row],[parent_user_id]],#REF!,27,0)</f>
        <v>#REF!</v>
      </c>
    </row>
    <row r="1441" spans="1:27">
      <c r="A1441" s="1">
        <v>45798</v>
      </c>
      <c r="B1441" t="s">
        <v>17166</v>
      </c>
      <c r="C1441" t="s">
        <v>17167</v>
      </c>
      <c r="D1441" t="s">
        <v>548</v>
      </c>
      <c r="E1441" t="s">
        <v>641</v>
      </c>
      <c r="F1441">
        <v>12</v>
      </c>
      <c r="G1441" t="s">
        <v>1883</v>
      </c>
      <c r="H1441" t="s">
        <v>559</v>
      </c>
      <c r="I1441" t="s">
        <v>1876</v>
      </c>
      <c r="J1441">
        <v>1536</v>
      </c>
      <c r="K1441" t="s">
        <v>207</v>
      </c>
      <c r="L1441" t="s">
        <v>549</v>
      </c>
      <c r="M1441" t="s">
        <v>550</v>
      </c>
      <c r="N1441" t="s">
        <v>551</v>
      </c>
      <c r="O1441" t="s">
        <v>149</v>
      </c>
      <c r="P1441" t="s">
        <v>1877</v>
      </c>
      <c r="Q1441" t="s">
        <v>17168</v>
      </c>
      <c r="R1441" t="s">
        <v>626</v>
      </c>
      <c r="S1441">
        <v>216.3</v>
      </c>
      <c r="T1441" t="s">
        <v>2010</v>
      </c>
      <c r="U1441" s="4">
        <v>45798.472615740742</v>
      </c>
      <c r="V1441" t="str">
        <f>IFERROR(VLOOKUP(B1441,#REF!,1,0),"")</f>
        <v/>
      </c>
      <c r="W1441" t="str" cm="1">
        <f t="array" ref="W1441">IFERROR(_xlfn.IFS(AND(V1441="",X1441&lt;&gt;"王园园组",X1441&lt;&gt;"other"),K1441,AND(V1441="",X1441="王园园组"),G1441),"other")</f>
        <v>other</v>
      </c>
      <c r="X1441" t="str" cm="1">
        <f t="array" ref="X1441">IFERROR(_xlfn.IFS(AND(V1441="",IFERROR(VLOOKUP(N1441,#REF!,1,0),1)&lt;&gt;1),N1441,AND(V1441="",I1441="王园园组"),"王园园组"),"other")</f>
        <v>other</v>
      </c>
      <c r="Y1441">
        <f>IFERROR(_xlfn.XLOOKUP(MID(T1441, FIND("#", SUBSTITUTE(T1441, "-", "#", LEN(T1441) - LEN(SUBSTITUTE(T1441, "-", "")))) + 1, LEN(T1441)),#REF!,#REF!),0)</f>
        <v>0</v>
      </c>
      <c r="Z1441">
        <f>MONTH(续费明细实时[[#This Row],[success_time]])</f>
        <v>5</v>
      </c>
      <c r="AA1441" s="8" t="e">
        <f>VLOOKUP(续费明细实时[[#This Row],[parent_user_id]],#REF!,27,0)</f>
        <v>#REF!</v>
      </c>
    </row>
    <row r="1442" spans="1:27">
      <c r="A1442" s="1">
        <v>45803</v>
      </c>
      <c r="B1442" t="s">
        <v>28902</v>
      </c>
      <c r="C1442" t="s">
        <v>28903</v>
      </c>
      <c r="D1442" t="s">
        <v>548</v>
      </c>
      <c r="E1442" t="s">
        <v>546</v>
      </c>
      <c r="F1442">
        <v>120</v>
      </c>
      <c r="G1442" t="s">
        <v>2113</v>
      </c>
      <c r="H1442" t="s">
        <v>559</v>
      </c>
      <c r="I1442" t="s">
        <v>1876</v>
      </c>
      <c r="J1442">
        <v>17750</v>
      </c>
      <c r="K1442" t="s">
        <v>197</v>
      </c>
      <c r="L1442" t="s">
        <v>549</v>
      </c>
      <c r="M1442" t="s">
        <v>559</v>
      </c>
      <c r="N1442" t="s">
        <v>469</v>
      </c>
      <c r="O1442" t="s">
        <v>189</v>
      </c>
      <c r="P1442" t="s">
        <v>1877</v>
      </c>
      <c r="Q1442" t="s">
        <v>28904</v>
      </c>
      <c r="R1442" t="s">
        <v>626</v>
      </c>
      <c r="S1442">
        <v>2500</v>
      </c>
      <c r="T1442" t="s">
        <v>1896</v>
      </c>
      <c r="U1442" s="4">
        <v>45803.434178240743</v>
      </c>
      <c r="V1442" t="str">
        <f>IFERROR(VLOOKUP(B1442,#REF!,1,0),"")</f>
        <v/>
      </c>
      <c r="W1442" t="str" cm="1">
        <f t="array" ref="W1442">IFERROR(_xlfn.IFS(AND(V1442="",X1442&lt;&gt;"王园园组",X1442&lt;&gt;"other"),K1442,AND(V1442="",X1442="王园园组"),G1442),"other")</f>
        <v>other</v>
      </c>
      <c r="X1442" t="str" cm="1">
        <f t="array" ref="X1442">IFERROR(_xlfn.IFS(AND(V1442="",IFERROR(VLOOKUP(N1442,#REF!,1,0),1)&lt;&gt;1),N1442,AND(V1442="",I1442="王园园组"),"王园园组"),"other")</f>
        <v>other</v>
      </c>
      <c r="Y1442">
        <f>IFERROR(_xlfn.XLOOKUP(MID(T1442, FIND("#", SUBSTITUTE(T1442, "-", "#", LEN(T1442) - LEN(SUBSTITUTE(T1442, "-", "")))) + 1, LEN(T1442)),#REF!,#REF!),0)</f>
        <v>0</v>
      </c>
      <c r="Z1442">
        <f>MONTH(续费明细实时[[#This Row],[success_time]])</f>
        <v>5</v>
      </c>
      <c r="AA1442" s="8" t="e">
        <f>VLOOKUP(续费明细实时[[#This Row],[parent_user_id]],#REF!,27,0)</f>
        <v>#REF!</v>
      </c>
    </row>
    <row r="1443" spans="1:27">
      <c r="A1443" s="1">
        <v>45806</v>
      </c>
      <c r="B1443" t="s">
        <v>29993</v>
      </c>
      <c r="C1443" t="s">
        <v>29994</v>
      </c>
      <c r="D1443" t="s">
        <v>548</v>
      </c>
      <c r="E1443" t="s">
        <v>546</v>
      </c>
      <c r="F1443">
        <v>120</v>
      </c>
      <c r="G1443" t="s">
        <v>2005</v>
      </c>
      <c r="H1443" t="s">
        <v>559</v>
      </c>
      <c r="I1443" t="s">
        <v>1876</v>
      </c>
      <c r="J1443">
        <v>17750</v>
      </c>
      <c r="K1443" t="s">
        <v>224</v>
      </c>
      <c r="L1443" t="s">
        <v>549</v>
      </c>
      <c r="M1443" t="s">
        <v>550</v>
      </c>
      <c r="N1443" t="s">
        <v>551</v>
      </c>
      <c r="O1443" t="s">
        <v>145</v>
      </c>
      <c r="P1443" t="s">
        <v>1877</v>
      </c>
      <c r="Q1443" t="s">
        <v>29995</v>
      </c>
      <c r="R1443" t="s">
        <v>626</v>
      </c>
      <c r="S1443">
        <v>2500</v>
      </c>
      <c r="T1443" t="s">
        <v>1896</v>
      </c>
      <c r="U1443" s="4">
        <v>45806.3434375</v>
      </c>
      <c r="V1443" t="str">
        <f>IFERROR(VLOOKUP(B1443,#REF!,1,0),"")</f>
        <v/>
      </c>
      <c r="W1443" t="str" cm="1">
        <f t="array" ref="W1443">IFERROR(_xlfn.IFS(AND(V1443="",X1443&lt;&gt;"王园园组",X1443&lt;&gt;"other"),K1443,AND(V1443="",X1443="王园园组"),G1443),"other")</f>
        <v>other</v>
      </c>
      <c r="X1443" t="str" cm="1">
        <f t="array" ref="X1443">IFERROR(_xlfn.IFS(AND(V1443="",IFERROR(VLOOKUP(N1443,#REF!,1,0),1)&lt;&gt;1),N1443,AND(V1443="",I1443="王园园组"),"王园园组"),"other")</f>
        <v>other</v>
      </c>
      <c r="Y1443">
        <f>IFERROR(_xlfn.XLOOKUP(MID(T1443, FIND("#", SUBSTITUTE(T1443, "-", "#", LEN(T1443) - LEN(SUBSTITUTE(T1443, "-", "")))) + 1, LEN(T1443)),#REF!,#REF!),0)</f>
        <v>0</v>
      </c>
      <c r="Z1443">
        <f>MONTH(续费明细实时[[#This Row],[success_time]])</f>
        <v>5</v>
      </c>
      <c r="AA1443" s="8" t="e">
        <f>VLOOKUP(续费明细实时[[#This Row],[parent_user_id]],#REF!,27,0)</f>
        <v>#REF!</v>
      </c>
    </row>
    <row r="1444" spans="1:27">
      <c r="A1444" s="1">
        <v>45797</v>
      </c>
      <c r="B1444" t="s">
        <v>17344</v>
      </c>
      <c r="C1444" t="s">
        <v>17345</v>
      </c>
      <c r="D1444" t="s">
        <v>695</v>
      </c>
      <c r="E1444" t="s">
        <v>1102</v>
      </c>
      <c r="F1444">
        <v>180</v>
      </c>
      <c r="G1444" t="s">
        <v>362</v>
      </c>
      <c r="H1444" t="s">
        <v>559</v>
      </c>
      <c r="I1444" t="s">
        <v>163</v>
      </c>
      <c r="J1444">
        <v>14732</v>
      </c>
      <c r="K1444" t="s">
        <v>362</v>
      </c>
      <c r="L1444" t="s">
        <v>549</v>
      </c>
      <c r="M1444" t="s">
        <v>559</v>
      </c>
      <c r="N1444" t="s">
        <v>163</v>
      </c>
      <c r="O1444" t="s">
        <v>473</v>
      </c>
      <c r="P1444" t="s">
        <v>1877</v>
      </c>
      <c r="Q1444" t="s">
        <v>17346</v>
      </c>
      <c r="R1444" t="s">
        <v>626</v>
      </c>
      <c r="S1444">
        <v>2074.9342099999999</v>
      </c>
      <c r="T1444" t="s">
        <v>13028</v>
      </c>
      <c r="U1444" s="4">
        <v>45797.723136574074</v>
      </c>
      <c r="V1444" t="str">
        <f>IFERROR(VLOOKUP(B1444,#REF!,1,0),"")</f>
        <v/>
      </c>
      <c r="W1444" t="str" cm="1">
        <f t="array" ref="W1444">IFERROR(_xlfn.IFS(AND(V1444="",X1444&lt;&gt;"王园园组",X1444&lt;&gt;"other"),K1444,AND(V1444="",X1444="王园园组"),G1444),"other")</f>
        <v>other</v>
      </c>
      <c r="X1444" t="str" cm="1">
        <f t="array" ref="X1444">IFERROR(_xlfn.IFS(AND(V1444="",IFERROR(VLOOKUP(N1444,#REF!,1,0),1)&lt;&gt;1),N1444,AND(V1444="",I1444="王园园组"),"王园园组"),"other")</f>
        <v>other</v>
      </c>
      <c r="Y1444">
        <f>IFERROR(_xlfn.XLOOKUP(MID(T1444, FIND("#", SUBSTITUTE(T1444, "-", "#", LEN(T1444) - LEN(SUBSTITUTE(T1444, "-", "")))) + 1, LEN(T1444)),#REF!,#REF!),0)</f>
        <v>0</v>
      </c>
      <c r="Z1444">
        <f>MONTH(续费明细实时[[#This Row],[success_time]])</f>
        <v>5</v>
      </c>
      <c r="AA1444" s="8" t="e">
        <f>VLOOKUP(续费明细实时[[#This Row],[parent_user_id]],#REF!,27,0)</f>
        <v>#REF!</v>
      </c>
    </row>
    <row r="1445" spans="1:27">
      <c r="A1445" s="1">
        <v>45804</v>
      </c>
      <c r="B1445" t="s">
        <v>29996</v>
      </c>
      <c r="C1445" t="s">
        <v>29997</v>
      </c>
      <c r="D1445" t="s">
        <v>610</v>
      </c>
      <c r="E1445" t="s">
        <v>546</v>
      </c>
      <c r="F1445">
        <v>60</v>
      </c>
      <c r="G1445" t="s">
        <v>626</v>
      </c>
      <c r="H1445" t="s">
        <v>626</v>
      </c>
      <c r="I1445" t="s">
        <v>626</v>
      </c>
      <c r="J1445">
        <v>10970</v>
      </c>
      <c r="K1445" t="s">
        <v>219</v>
      </c>
      <c r="L1445" t="s">
        <v>549</v>
      </c>
      <c r="M1445" t="s">
        <v>550</v>
      </c>
      <c r="N1445" t="s">
        <v>551</v>
      </c>
      <c r="O1445" t="s">
        <v>145</v>
      </c>
      <c r="P1445" t="s">
        <v>1877</v>
      </c>
      <c r="Q1445" t="s">
        <v>29998</v>
      </c>
      <c r="R1445" t="s">
        <v>626</v>
      </c>
      <c r="S1445">
        <v>1545</v>
      </c>
      <c r="T1445" t="s">
        <v>1891</v>
      </c>
      <c r="U1445" s="4">
        <v>45804.34884259259</v>
      </c>
      <c r="V1445" t="str">
        <f>IFERROR(VLOOKUP(B1445,#REF!,1,0),"")</f>
        <v/>
      </c>
      <c r="W1445" t="str" cm="1">
        <f t="array" ref="W1445">IFERROR(_xlfn.IFS(AND(V1445="",X1445&lt;&gt;"王园园组",X1445&lt;&gt;"other"),K1445,AND(V1445="",X1445="王园园组"),G1445),"other")</f>
        <v>other</v>
      </c>
      <c r="X1445" t="str" cm="1">
        <f t="array" ref="X1445">IFERROR(_xlfn.IFS(AND(V1445="",IFERROR(VLOOKUP(N1445,#REF!,1,0),1)&lt;&gt;1),N1445,AND(V1445="",I1445="王园园组"),"王园园组"),"other")</f>
        <v>other</v>
      </c>
      <c r="Y1445">
        <f>IFERROR(_xlfn.XLOOKUP(MID(T1445, FIND("#", SUBSTITUTE(T1445, "-", "#", LEN(T1445) - LEN(SUBSTITUTE(T1445, "-", "")))) + 1, LEN(T1445)),#REF!,#REF!),0)</f>
        <v>0</v>
      </c>
      <c r="Z1445">
        <f>MONTH(续费明细实时[[#This Row],[success_time]])</f>
        <v>5</v>
      </c>
      <c r="AA1445" s="8" t="e">
        <f>VLOOKUP(续费明细实时[[#This Row],[parent_user_id]],#REF!,27,0)</f>
        <v>#REF!</v>
      </c>
    </row>
    <row r="1446" spans="1:27">
      <c r="A1446" s="1">
        <v>45795</v>
      </c>
      <c r="B1446" t="s">
        <v>17389</v>
      </c>
      <c r="C1446" t="s">
        <v>17390</v>
      </c>
      <c r="D1446" t="s">
        <v>584</v>
      </c>
      <c r="E1446" t="s">
        <v>546</v>
      </c>
      <c r="F1446">
        <v>120</v>
      </c>
      <c r="G1446" t="s">
        <v>1994</v>
      </c>
      <c r="H1446" t="s">
        <v>559</v>
      </c>
      <c r="I1446" t="s">
        <v>1876</v>
      </c>
      <c r="J1446">
        <v>17750</v>
      </c>
      <c r="K1446" t="s">
        <v>275</v>
      </c>
      <c r="L1446" t="s">
        <v>549</v>
      </c>
      <c r="M1446" t="s">
        <v>550</v>
      </c>
      <c r="N1446" t="s">
        <v>136</v>
      </c>
      <c r="O1446" t="s">
        <v>139</v>
      </c>
      <c r="P1446" t="s">
        <v>1877</v>
      </c>
      <c r="Q1446" t="s">
        <v>17391</v>
      </c>
      <c r="R1446" t="s">
        <v>626</v>
      </c>
      <c r="S1446">
        <v>2500</v>
      </c>
      <c r="T1446" t="s">
        <v>1896</v>
      </c>
      <c r="U1446" s="4">
        <v>45795.657129629632</v>
      </c>
      <c r="V1446" t="str">
        <f>IFERROR(VLOOKUP(B1446,#REF!,1,0),"")</f>
        <v/>
      </c>
      <c r="W1446" t="str" cm="1">
        <f t="array" ref="W1446">IFERROR(_xlfn.IFS(AND(V1446="",X1446&lt;&gt;"王园园组",X1446&lt;&gt;"other"),K1446,AND(V1446="",X1446="王园园组"),G1446),"other")</f>
        <v>other</v>
      </c>
      <c r="X1446" t="str" cm="1">
        <f t="array" ref="X1446">IFERROR(_xlfn.IFS(AND(V1446="",IFERROR(VLOOKUP(N1446,#REF!,1,0),1)&lt;&gt;1),N1446,AND(V1446="",I1446="王园园组"),"王园园组"),"other")</f>
        <v>other</v>
      </c>
      <c r="Y1446">
        <f>IFERROR(_xlfn.XLOOKUP(MID(T1446, FIND("#", SUBSTITUTE(T1446, "-", "#", LEN(T1446) - LEN(SUBSTITUTE(T1446, "-", "")))) + 1, LEN(T1446)),#REF!,#REF!),0)</f>
        <v>0</v>
      </c>
      <c r="Z1446">
        <f>MONTH(续费明细实时[[#This Row],[success_time]])</f>
        <v>5</v>
      </c>
      <c r="AA1446" s="8" t="e">
        <f>VLOOKUP(续费明细实时[[#This Row],[parent_user_id]],#REF!,27,0)</f>
        <v>#REF!</v>
      </c>
    </row>
    <row r="1447" spans="1:27">
      <c r="A1447" s="1">
        <v>45789</v>
      </c>
      <c r="B1447" t="s">
        <v>11125</v>
      </c>
      <c r="C1447" t="s">
        <v>11126</v>
      </c>
      <c r="D1447" t="s">
        <v>558</v>
      </c>
      <c r="E1447" t="s">
        <v>1102</v>
      </c>
      <c r="F1447">
        <v>144</v>
      </c>
      <c r="G1447" t="s">
        <v>1990</v>
      </c>
      <c r="H1447" t="s">
        <v>559</v>
      </c>
      <c r="I1447" t="s">
        <v>1876</v>
      </c>
      <c r="J1447">
        <v>10586</v>
      </c>
      <c r="K1447" t="s">
        <v>312</v>
      </c>
      <c r="L1447" t="s">
        <v>549</v>
      </c>
      <c r="M1447" t="s">
        <v>550</v>
      </c>
      <c r="N1447" t="s">
        <v>136</v>
      </c>
      <c r="O1447" t="s">
        <v>143</v>
      </c>
      <c r="P1447" t="s">
        <v>1877</v>
      </c>
      <c r="Q1447" t="s">
        <v>11127</v>
      </c>
      <c r="R1447" t="s">
        <v>626</v>
      </c>
      <c r="S1447">
        <v>1490.9463699999999</v>
      </c>
      <c r="T1447" t="s">
        <v>8975</v>
      </c>
      <c r="U1447" s="4">
        <v>45789.723692129628</v>
      </c>
      <c r="V1447" t="str">
        <f>IFERROR(VLOOKUP(B1447,#REF!,1,0),"")</f>
        <v/>
      </c>
      <c r="W1447" t="str" cm="1">
        <f t="array" ref="W1447">IFERROR(_xlfn.IFS(AND(V1447="",X1447&lt;&gt;"王园园组",X1447&lt;&gt;"other"),K1447,AND(V1447="",X1447="王园园组"),G1447),"other")</f>
        <v>other</v>
      </c>
      <c r="X1447" t="str" cm="1">
        <f t="array" ref="X1447">IFERROR(_xlfn.IFS(AND(V1447="",IFERROR(VLOOKUP(N1447,#REF!,1,0),1)&lt;&gt;1),N1447,AND(V1447="",I1447="王园园组"),"王园园组"),"other")</f>
        <v>other</v>
      </c>
      <c r="Y1447">
        <f>IFERROR(_xlfn.XLOOKUP(MID(T1447, FIND("#", SUBSTITUTE(T1447, "-", "#", LEN(T1447) - LEN(SUBSTITUTE(T1447, "-", "")))) + 1, LEN(T1447)),#REF!,#REF!),0)</f>
        <v>0</v>
      </c>
      <c r="Z1447">
        <f>MONTH(续费明细实时[[#This Row],[success_time]])</f>
        <v>5</v>
      </c>
      <c r="AA1447" s="8" t="e">
        <f>VLOOKUP(续费明细实时[[#This Row],[parent_user_id]],#REF!,27,0)</f>
        <v>#REF!</v>
      </c>
    </row>
    <row r="1448" spans="1:27">
      <c r="A1448" s="1">
        <v>45793</v>
      </c>
      <c r="B1448" t="s">
        <v>17365</v>
      </c>
      <c r="C1448" t="s">
        <v>17366</v>
      </c>
      <c r="D1448" t="s">
        <v>548</v>
      </c>
      <c r="E1448" t="s">
        <v>546</v>
      </c>
      <c r="F1448">
        <v>120</v>
      </c>
      <c r="G1448" t="s">
        <v>2071</v>
      </c>
      <c r="H1448" t="s">
        <v>559</v>
      </c>
      <c r="I1448" t="s">
        <v>1876</v>
      </c>
      <c r="J1448">
        <v>17750</v>
      </c>
      <c r="K1448" t="s">
        <v>265</v>
      </c>
      <c r="L1448" t="s">
        <v>549</v>
      </c>
      <c r="M1448" t="s">
        <v>550</v>
      </c>
      <c r="N1448" t="s">
        <v>136</v>
      </c>
      <c r="O1448" t="s">
        <v>264</v>
      </c>
      <c r="P1448" t="s">
        <v>1877</v>
      </c>
      <c r="Q1448" t="s">
        <v>17367</v>
      </c>
      <c r="R1448" t="s">
        <v>626</v>
      </c>
      <c r="S1448">
        <v>2500</v>
      </c>
      <c r="T1448" t="s">
        <v>1896</v>
      </c>
      <c r="U1448" s="4">
        <v>45793.405682870369</v>
      </c>
      <c r="V1448" t="str">
        <f>IFERROR(VLOOKUP(B1448,#REF!,1,0),"")</f>
        <v/>
      </c>
      <c r="W1448" t="str" cm="1">
        <f t="array" ref="W1448">IFERROR(_xlfn.IFS(AND(V1448="",X1448&lt;&gt;"王园园组",X1448&lt;&gt;"other"),K1448,AND(V1448="",X1448="王园园组"),G1448),"other")</f>
        <v>other</v>
      </c>
      <c r="X1448" t="str" cm="1">
        <f t="array" ref="X1448">IFERROR(_xlfn.IFS(AND(V1448="",IFERROR(VLOOKUP(N1448,#REF!,1,0),1)&lt;&gt;1),N1448,AND(V1448="",I1448="王园园组"),"王园园组"),"other")</f>
        <v>other</v>
      </c>
      <c r="Y1448">
        <f>IFERROR(_xlfn.XLOOKUP(MID(T1448, FIND("#", SUBSTITUTE(T1448, "-", "#", LEN(T1448) - LEN(SUBSTITUTE(T1448, "-", "")))) + 1, LEN(T1448)),#REF!,#REF!),0)</f>
        <v>0</v>
      </c>
      <c r="Z1448">
        <f>MONTH(续费明细实时[[#This Row],[success_time]])</f>
        <v>5</v>
      </c>
      <c r="AA1448" s="8" t="e">
        <f>VLOOKUP(续费明细实时[[#This Row],[parent_user_id]],#REF!,27,0)</f>
        <v>#REF!</v>
      </c>
    </row>
    <row r="1449" spans="1:27" hidden="1">
      <c r="A1449" s="1">
        <v>45802</v>
      </c>
      <c r="B1449" t="s">
        <v>15550</v>
      </c>
      <c r="C1449" t="s">
        <v>15551</v>
      </c>
      <c r="D1449" t="s">
        <v>886</v>
      </c>
      <c r="E1449" t="s">
        <v>1102</v>
      </c>
      <c r="F1449">
        <v>120</v>
      </c>
      <c r="G1449" t="s">
        <v>346</v>
      </c>
      <c r="H1449" t="s">
        <v>559</v>
      </c>
      <c r="I1449" t="s">
        <v>163</v>
      </c>
      <c r="J1449">
        <v>9940</v>
      </c>
      <c r="K1449" t="s">
        <v>626</v>
      </c>
      <c r="L1449" t="s">
        <v>649</v>
      </c>
      <c r="M1449" t="s">
        <v>649</v>
      </c>
      <c r="N1449" t="s">
        <v>649</v>
      </c>
      <c r="O1449" t="s">
        <v>649</v>
      </c>
      <c r="P1449" t="s">
        <v>1877</v>
      </c>
      <c r="Q1449" t="s">
        <v>15552</v>
      </c>
      <c r="R1449" t="s">
        <v>626</v>
      </c>
      <c r="S1449">
        <v>1400</v>
      </c>
      <c r="T1449" t="s">
        <v>1902</v>
      </c>
      <c r="U1449" s="4">
        <v>45802.031215277777</v>
      </c>
      <c r="V1449" t="str">
        <f>IFERROR(VLOOKUP(B1449,#REF!,1,0),"")</f>
        <v/>
      </c>
      <c r="W1449" t="str" cm="1">
        <f t="array" ref="W1449">IFERROR(_xlfn.IFS(AND(V1449="",X1449&lt;&gt;"王园园组",X1449&lt;&gt;"other"),K1449,AND(V1449="",X1449="王园园组"),G1449),"other")</f>
        <v>other</v>
      </c>
      <c r="X1449" t="str" cm="1">
        <f t="array" ref="X1449">IFERROR(_xlfn.IFS(AND(V1449="",IFERROR(VLOOKUP(N1449,#REF!,1,0),1)&lt;&gt;1),N1449,AND(V1449="",I1449="王园园组"),"王园园组"),"other")</f>
        <v>other</v>
      </c>
      <c r="Y1449">
        <f>IFERROR(_xlfn.XLOOKUP(MID(T1449, FIND("#", SUBSTITUTE(T1449, "-", "#", LEN(T1449) - LEN(SUBSTITUTE(T1449, "-", "")))) + 1, LEN(T1449)),#REF!,#REF!),0)</f>
        <v>0</v>
      </c>
      <c r="Z1449">
        <f>MONTH(续费明细实时[[#This Row],[success_time]])</f>
        <v>5</v>
      </c>
      <c r="AA1449" s="8" t="e">
        <f>VLOOKUP(续费明细实时[[#This Row],[parent_user_id]],#REF!,27,0)</f>
        <v>#REF!</v>
      </c>
    </row>
    <row r="1450" spans="1:27">
      <c r="A1450" s="1">
        <v>45788</v>
      </c>
      <c r="B1450" t="s">
        <v>9328</v>
      </c>
      <c r="C1450" t="s">
        <v>9329</v>
      </c>
      <c r="D1450" t="s">
        <v>558</v>
      </c>
      <c r="E1450" t="s">
        <v>546</v>
      </c>
      <c r="F1450">
        <v>120</v>
      </c>
      <c r="G1450" t="s">
        <v>337</v>
      </c>
      <c r="H1450" t="s">
        <v>559</v>
      </c>
      <c r="I1450" t="s">
        <v>504</v>
      </c>
      <c r="J1450">
        <v>18090</v>
      </c>
      <c r="K1450" t="s">
        <v>337</v>
      </c>
      <c r="L1450" t="s">
        <v>549</v>
      </c>
      <c r="M1450" t="s">
        <v>559</v>
      </c>
      <c r="N1450" t="s">
        <v>504</v>
      </c>
      <c r="O1450" t="s">
        <v>325</v>
      </c>
      <c r="P1450" t="s">
        <v>1877</v>
      </c>
      <c r="Q1450" t="s">
        <v>9330</v>
      </c>
      <c r="R1450" t="s">
        <v>626</v>
      </c>
      <c r="S1450">
        <v>2547.8197460000001</v>
      </c>
      <c r="T1450" t="s">
        <v>1896</v>
      </c>
      <c r="U1450" s="4">
        <v>45788.949594907404</v>
      </c>
      <c r="V1450" t="str">
        <f>IFERROR(VLOOKUP(B1450,#REF!,1,0),"")</f>
        <v/>
      </c>
      <c r="W1450" t="str" cm="1">
        <f t="array" ref="W1450">IFERROR(_xlfn.IFS(AND(V1450="",X1450&lt;&gt;"王园园组",X1450&lt;&gt;"other"),K1450,AND(V1450="",X1450="王园园组"),G1450),"other")</f>
        <v>other</v>
      </c>
      <c r="X1450" t="str" cm="1">
        <f t="array" ref="X1450">IFERROR(_xlfn.IFS(AND(V1450="",IFERROR(VLOOKUP(N1450,#REF!,1,0),1)&lt;&gt;1),N1450,AND(V1450="",I1450="王园园组"),"王园园组"),"other")</f>
        <v>other</v>
      </c>
      <c r="Y1450">
        <f>IFERROR(_xlfn.XLOOKUP(MID(T1450, FIND("#", SUBSTITUTE(T1450, "-", "#", LEN(T1450) - LEN(SUBSTITUTE(T1450, "-", "")))) + 1, LEN(T1450)),#REF!,#REF!),0)</f>
        <v>0</v>
      </c>
      <c r="Z1450">
        <f>MONTH(续费明细实时[[#This Row],[success_time]])</f>
        <v>5</v>
      </c>
      <c r="AA1450" s="8" t="e">
        <f>VLOOKUP(续费明细实时[[#This Row],[parent_user_id]],#REF!,27,0)</f>
        <v>#REF!</v>
      </c>
    </row>
    <row r="1451" spans="1:27">
      <c r="A1451" s="1">
        <v>45790</v>
      </c>
      <c r="B1451" t="s">
        <v>11744</v>
      </c>
      <c r="C1451" t="s">
        <v>11745</v>
      </c>
      <c r="D1451" t="s">
        <v>548</v>
      </c>
      <c r="E1451" t="s">
        <v>546</v>
      </c>
      <c r="F1451">
        <v>120</v>
      </c>
      <c r="G1451" t="s">
        <v>11746</v>
      </c>
      <c r="H1451" t="s">
        <v>559</v>
      </c>
      <c r="I1451" t="s">
        <v>1876</v>
      </c>
      <c r="J1451">
        <v>17750</v>
      </c>
      <c r="K1451" t="s">
        <v>187</v>
      </c>
      <c r="L1451" t="s">
        <v>549</v>
      </c>
      <c r="M1451" t="s">
        <v>559</v>
      </c>
      <c r="N1451" t="s">
        <v>469</v>
      </c>
      <c r="O1451" t="s">
        <v>180</v>
      </c>
      <c r="P1451" t="s">
        <v>1877</v>
      </c>
      <c r="Q1451" t="s">
        <v>11747</v>
      </c>
      <c r="R1451" t="s">
        <v>626</v>
      </c>
      <c r="S1451">
        <v>2500</v>
      </c>
      <c r="T1451" t="s">
        <v>1896</v>
      </c>
      <c r="U1451" s="4">
        <v>45790.415821759256</v>
      </c>
      <c r="V1451" t="str">
        <f>IFERROR(VLOOKUP(B1451,#REF!,1,0),"")</f>
        <v/>
      </c>
      <c r="W1451" t="str" cm="1">
        <f t="array" ref="W1451">IFERROR(_xlfn.IFS(AND(V1451="",X1451&lt;&gt;"王园园组",X1451&lt;&gt;"other"),K1451,AND(V1451="",X1451="王园园组"),G1451),"other")</f>
        <v>other</v>
      </c>
      <c r="X1451" t="str" cm="1">
        <f t="array" ref="X1451">IFERROR(_xlfn.IFS(AND(V1451="",IFERROR(VLOOKUP(N1451,#REF!,1,0),1)&lt;&gt;1),N1451,AND(V1451="",I1451="王园园组"),"王园园组"),"other")</f>
        <v>other</v>
      </c>
      <c r="Y1451">
        <f>IFERROR(_xlfn.XLOOKUP(MID(T1451, FIND("#", SUBSTITUTE(T1451, "-", "#", LEN(T1451) - LEN(SUBSTITUTE(T1451, "-", "")))) + 1, LEN(T1451)),#REF!,#REF!),0)</f>
        <v>0</v>
      </c>
      <c r="Z1451">
        <f>MONTH(续费明细实时[[#This Row],[success_time]])</f>
        <v>5</v>
      </c>
      <c r="AA1451" s="8" t="e">
        <f>VLOOKUP(续费明细实时[[#This Row],[parent_user_id]],#REF!,27,0)</f>
        <v>#REF!</v>
      </c>
    </row>
    <row r="1452" spans="1:27">
      <c r="A1452" s="1">
        <v>45805</v>
      </c>
      <c r="B1452" t="s">
        <v>29999</v>
      </c>
      <c r="C1452" t="s">
        <v>30000</v>
      </c>
      <c r="D1452" t="s">
        <v>584</v>
      </c>
      <c r="E1452" t="s">
        <v>546</v>
      </c>
      <c r="F1452">
        <v>120</v>
      </c>
      <c r="G1452" t="s">
        <v>1994</v>
      </c>
      <c r="H1452" t="s">
        <v>559</v>
      </c>
      <c r="I1452" t="s">
        <v>1876</v>
      </c>
      <c r="J1452">
        <v>17750</v>
      </c>
      <c r="K1452" t="s">
        <v>236</v>
      </c>
      <c r="L1452" t="s">
        <v>549</v>
      </c>
      <c r="M1452" t="s">
        <v>550</v>
      </c>
      <c r="N1452" t="s">
        <v>551</v>
      </c>
      <c r="O1452" t="s">
        <v>141</v>
      </c>
      <c r="P1452" t="s">
        <v>1877</v>
      </c>
      <c r="Q1452" t="s">
        <v>30001</v>
      </c>
      <c r="R1452" t="s">
        <v>626</v>
      </c>
      <c r="S1452">
        <v>2500</v>
      </c>
      <c r="T1452" t="s">
        <v>1896</v>
      </c>
      <c r="U1452" s="4">
        <v>45805.66097222222</v>
      </c>
      <c r="V1452" t="str">
        <f>IFERROR(VLOOKUP(B1452,#REF!,1,0),"")</f>
        <v/>
      </c>
      <c r="W1452" t="str" cm="1">
        <f t="array" ref="W1452">IFERROR(_xlfn.IFS(AND(V1452="",X1452&lt;&gt;"王园园组",X1452&lt;&gt;"other"),K1452,AND(V1452="",X1452="王园园组"),G1452),"other")</f>
        <v>other</v>
      </c>
      <c r="X1452" t="str" cm="1">
        <f t="array" ref="X1452">IFERROR(_xlfn.IFS(AND(V1452="",IFERROR(VLOOKUP(N1452,#REF!,1,0),1)&lt;&gt;1),N1452,AND(V1452="",I1452="王园园组"),"王园园组"),"other")</f>
        <v>other</v>
      </c>
      <c r="Y1452">
        <f>IFERROR(_xlfn.XLOOKUP(MID(T1452, FIND("#", SUBSTITUTE(T1452, "-", "#", LEN(T1452) - LEN(SUBSTITUTE(T1452, "-", "")))) + 1, LEN(T1452)),#REF!,#REF!),0)</f>
        <v>0</v>
      </c>
      <c r="Z1452">
        <f>MONTH(续费明细实时[[#This Row],[success_time]])</f>
        <v>5</v>
      </c>
      <c r="AA1452" s="8" t="e">
        <f>VLOOKUP(续费明细实时[[#This Row],[parent_user_id]],#REF!,27,0)</f>
        <v>#REF!</v>
      </c>
    </row>
    <row r="1453" spans="1:27">
      <c r="A1453" s="1">
        <v>45789</v>
      </c>
      <c r="B1453" t="s">
        <v>9322</v>
      </c>
      <c r="C1453" t="s">
        <v>9323</v>
      </c>
      <c r="D1453" t="s">
        <v>632</v>
      </c>
      <c r="E1453" t="s">
        <v>641</v>
      </c>
      <c r="F1453">
        <v>72</v>
      </c>
      <c r="G1453" t="s">
        <v>2031</v>
      </c>
      <c r="H1453" t="s">
        <v>559</v>
      </c>
      <c r="I1453" t="s">
        <v>1876</v>
      </c>
      <c r="J1453">
        <v>8513</v>
      </c>
      <c r="K1453" t="s">
        <v>185</v>
      </c>
      <c r="L1453" t="s">
        <v>549</v>
      </c>
      <c r="M1453" t="s">
        <v>559</v>
      </c>
      <c r="N1453" t="s">
        <v>469</v>
      </c>
      <c r="O1453" t="s">
        <v>180</v>
      </c>
      <c r="P1453" t="s">
        <v>1877</v>
      </c>
      <c r="Q1453" t="s">
        <v>9324</v>
      </c>
      <c r="R1453" t="s">
        <v>626</v>
      </c>
      <c r="S1453">
        <v>1199</v>
      </c>
      <c r="T1453" t="s">
        <v>1606</v>
      </c>
      <c r="U1453" s="4">
        <v>45789.358194444445</v>
      </c>
      <c r="V1453" t="str">
        <f>IFERROR(VLOOKUP(B1453,#REF!,1,0),"")</f>
        <v/>
      </c>
      <c r="W1453" t="str" cm="1">
        <f t="array" ref="W1453">IFERROR(_xlfn.IFS(AND(V1453="",X1453&lt;&gt;"王园园组",X1453&lt;&gt;"other"),K1453,AND(V1453="",X1453="王园园组"),G1453),"other")</f>
        <v>other</v>
      </c>
      <c r="X1453" t="str" cm="1">
        <f t="array" ref="X1453">IFERROR(_xlfn.IFS(AND(V1453="",IFERROR(VLOOKUP(N1453,#REF!,1,0),1)&lt;&gt;1),N1453,AND(V1453="",I1453="王园园组"),"王园园组"),"other")</f>
        <v>other</v>
      </c>
      <c r="Y1453">
        <f>IFERROR(_xlfn.XLOOKUP(MID(T1453, FIND("#", SUBSTITUTE(T1453, "-", "#", LEN(T1453) - LEN(SUBSTITUTE(T1453, "-", "")))) + 1, LEN(T1453)),#REF!,#REF!),0)</f>
        <v>0</v>
      </c>
      <c r="Z1453">
        <f>MONTH(续费明细实时[[#This Row],[success_time]])</f>
        <v>5</v>
      </c>
      <c r="AA1453" s="8" t="e">
        <f>VLOOKUP(续费明细实时[[#This Row],[parent_user_id]],#REF!,27,0)</f>
        <v>#REF!</v>
      </c>
    </row>
    <row r="1454" spans="1:27">
      <c r="A1454" s="1">
        <v>45798</v>
      </c>
      <c r="B1454" t="s">
        <v>17298</v>
      </c>
      <c r="C1454" t="s">
        <v>17299</v>
      </c>
      <c r="D1454" t="s">
        <v>548</v>
      </c>
      <c r="E1454" t="s">
        <v>546</v>
      </c>
      <c r="F1454">
        <v>240</v>
      </c>
      <c r="G1454" t="s">
        <v>1978</v>
      </c>
      <c r="H1454" t="s">
        <v>559</v>
      </c>
      <c r="I1454" t="s">
        <v>1876</v>
      </c>
      <c r="J1454">
        <v>31950</v>
      </c>
      <c r="K1454" t="s">
        <v>229</v>
      </c>
      <c r="L1454" t="s">
        <v>549</v>
      </c>
      <c r="M1454" t="s">
        <v>550</v>
      </c>
      <c r="N1454" t="s">
        <v>551</v>
      </c>
      <c r="O1454" t="s">
        <v>145</v>
      </c>
      <c r="P1454" t="s">
        <v>1877</v>
      </c>
      <c r="Q1454" t="s">
        <v>17300</v>
      </c>
      <c r="R1454" t="s">
        <v>626</v>
      </c>
      <c r="S1454">
        <v>4500</v>
      </c>
      <c r="T1454" t="s">
        <v>1931</v>
      </c>
      <c r="U1454" s="4">
        <v>45798.588726851849</v>
      </c>
      <c r="V1454" t="str">
        <f>IFERROR(VLOOKUP(B1454,#REF!,1,0),"")</f>
        <v/>
      </c>
      <c r="W1454" t="str" cm="1">
        <f t="array" ref="W1454">IFERROR(_xlfn.IFS(AND(V1454="",X1454&lt;&gt;"王园园组",X1454&lt;&gt;"other"),K1454,AND(V1454="",X1454="王园园组"),G1454),"other")</f>
        <v>other</v>
      </c>
      <c r="X1454" t="str" cm="1">
        <f t="array" ref="X1454">IFERROR(_xlfn.IFS(AND(V1454="",IFERROR(VLOOKUP(N1454,#REF!,1,0),1)&lt;&gt;1),N1454,AND(V1454="",I1454="王园园组"),"王园园组"),"other")</f>
        <v>other</v>
      </c>
      <c r="Y1454">
        <f>IFERROR(_xlfn.XLOOKUP(MID(T1454, FIND("#", SUBSTITUTE(T1454, "-", "#", LEN(T1454) - LEN(SUBSTITUTE(T1454, "-", "")))) + 1, LEN(T1454)),#REF!,#REF!),0)</f>
        <v>0</v>
      </c>
      <c r="Z1454">
        <f>MONTH(续费明细实时[[#This Row],[success_time]])</f>
        <v>5</v>
      </c>
      <c r="AA1454" s="8" t="e">
        <f>VLOOKUP(续费明细实时[[#This Row],[parent_user_id]],#REF!,27,0)</f>
        <v>#REF!</v>
      </c>
    </row>
    <row r="1455" spans="1:27">
      <c r="A1455" s="1">
        <v>45788</v>
      </c>
      <c r="B1455" t="s">
        <v>8823</v>
      </c>
      <c r="C1455" t="s">
        <v>8824</v>
      </c>
      <c r="D1455" t="s">
        <v>548</v>
      </c>
      <c r="E1455" t="s">
        <v>546</v>
      </c>
      <c r="F1455">
        <v>60</v>
      </c>
      <c r="G1455" t="s">
        <v>2056</v>
      </c>
      <c r="H1455" t="s">
        <v>559</v>
      </c>
      <c r="I1455" t="s">
        <v>1876</v>
      </c>
      <c r="J1455">
        <v>10650</v>
      </c>
      <c r="K1455" t="s">
        <v>206</v>
      </c>
      <c r="L1455" t="s">
        <v>549</v>
      </c>
      <c r="M1455" t="s">
        <v>550</v>
      </c>
      <c r="N1455" t="s">
        <v>551</v>
      </c>
      <c r="O1455" t="s">
        <v>149</v>
      </c>
      <c r="P1455" t="s">
        <v>1877</v>
      </c>
      <c r="Q1455" t="s">
        <v>8825</v>
      </c>
      <c r="R1455" t="s">
        <v>626</v>
      </c>
      <c r="S1455">
        <v>1500</v>
      </c>
      <c r="T1455" t="s">
        <v>1891</v>
      </c>
      <c r="U1455" s="4">
        <v>45788.530671296299</v>
      </c>
      <c r="V1455" t="str">
        <f>IFERROR(VLOOKUP(B1455,#REF!,1,0),"")</f>
        <v/>
      </c>
      <c r="W1455" t="str" cm="1">
        <f t="array" ref="W1455">IFERROR(_xlfn.IFS(AND(V1455="",X1455&lt;&gt;"王园园组",X1455&lt;&gt;"other"),K1455,AND(V1455="",X1455="王园园组"),G1455),"other")</f>
        <v>other</v>
      </c>
      <c r="X1455" t="str" cm="1">
        <f t="array" ref="X1455">IFERROR(_xlfn.IFS(AND(V1455="",IFERROR(VLOOKUP(N1455,#REF!,1,0),1)&lt;&gt;1),N1455,AND(V1455="",I1455="王园园组"),"王园园组"),"other")</f>
        <v>other</v>
      </c>
      <c r="Y1455">
        <f>IFERROR(_xlfn.XLOOKUP(MID(T1455, FIND("#", SUBSTITUTE(T1455, "-", "#", LEN(T1455) - LEN(SUBSTITUTE(T1455, "-", "")))) + 1, LEN(T1455)),#REF!,#REF!),0)</f>
        <v>0</v>
      </c>
      <c r="Z1455">
        <f>MONTH(续费明细实时[[#This Row],[success_time]])</f>
        <v>5</v>
      </c>
      <c r="AA1455" s="8" t="e">
        <f>VLOOKUP(续费明细实时[[#This Row],[parent_user_id]],#REF!,27,0)</f>
        <v>#REF!</v>
      </c>
    </row>
    <row r="1456" spans="1:27">
      <c r="A1456" s="1">
        <v>45804</v>
      </c>
      <c r="B1456" t="s">
        <v>30002</v>
      </c>
      <c r="C1456" t="s">
        <v>30003</v>
      </c>
      <c r="D1456" t="s">
        <v>695</v>
      </c>
      <c r="E1456" t="s">
        <v>1102</v>
      </c>
      <c r="F1456">
        <v>180</v>
      </c>
      <c r="G1456" t="s">
        <v>356</v>
      </c>
      <c r="H1456" t="s">
        <v>559</v>
      </c>
      <c r="I1456" t="s">
        <v>163</v>
      </c>
      <c r="J1456">
        <v>14732</v>
      </c>
      <c r="K1456" t="s">
        <v>356</v>
      </c>
      <c r="L1456" t="s">
        <v>549</v>
      </c>
      <c r="M1456" t="s">
        <v>559</v>
      </c>
      <c r="N1456" t="s">
        <v>163</v>
      </c>
      <c r="O1456" t="s">
        <v>473</v>
      </c>
      <c r="P1456" t="s">
        <v>1877</v>
      </c>
      <c r="Q1456" t="s">
        <v>30004</v>
      </c>
      <c r="R1456" t="s">
        <v>626</v>
      </c>
      <c r="S1456">
        <v>2074.9342099999999</v>
      </c>
      <c r="T1456" t="s">
        <v>13028</v>
      </c>
      <c r="U1456" s="4">
        <v>45804.419108796297</v>
      </c>
      <c r="V1456" t="str">
        <f>IFERROR(VLOOKUP(B1456,#REF!,1,0),"")</f>
        <v/>
      </c>
      <c r="W1456" t="str" cm="1">
        <f t="array" ref="W1456">IFERROR(_xlfn.IFS(AND(V1456="",X1456&lt;&gt;"王园园组",X1456&lt;&gt;"other"),K1456,AND(V1456="",X1456="王园园组"),G1456),"other")</f>
        <v>other</v>
      </c>
      <c r="X1456" t="str" cm="1">
        <f t="array" ref="X1456">IFERROR(_xlfn.IFS(AND(V1456="",IFERROR(VLOOKUP(N1456,#REF!,1,0),1)&lt;&gt;1),N1456,AND(V1456="",I1456="王园园组"),"王园园组"),"other")</f>
        <v>other</v>
      </c>
      <c r="Y1456">
        <f>IFERROR(_xlfn.XLOOKUP(MID(T1456, FIND("#", SUBSTITUTE(T1456, "-", "#", LEN(T1456) - LEN(SUBSTITUTE(T1456, "-", "")))) + 1, LEN(T1456)),#REF!,#REF!),0)</f>
        <v>0</v>
      </c>
      <c r="Z1456">
        <f>MONTH(续费明细实时[[#This Row],[success_time]])</f>
        <v>5</v>
      </c>
      <c r="AA1456" s="8" t="e">
        <f>VLOOKUP(续费明细实时[[#This Row],[parent_user_id]],#REF!,27,0)</f>
        <v>#REF!</v>
      </c>
    </row>
    <row r="1457" spans="1:27">
      <c r="A1457" s="1">
        <v>45788</v>
      </c>
      <c r="B1457" t="s">
        <v>8814</v>
      </c>
      <c r="C1457" t="s">
        <v>8815</v>
      </c>
      <c r="D1457" t="s">
        <v>548</v>
      </c>
      <c r="E1457" t="s">
        <v>546</v>
      </c>
      <c r="F1457">
        <v>120</v>
      </c>
      <c r="G1457" t="s">
        <v>626</v>
      </c>
      <c r="H1457" t="s">
        <v>626</v>
      </c>
      <c r="I1457" t="s">
        <v>626</v>
      </c>
      <c r="J1457">
        <v>17750</v>
      </c>
      <c r="K1457" t="s">
        <v>244</v>
      </c>
      <c r="L1457" t="s">
        <v>549</v>
      </c>
      <c r="M1457" t="s">
        <v>550</v>
      </c>
      <c r="N1457" t="s">
        <v>551</v>
      </c>
      <c r="O1457" t="s">
        <v>242</v>
      </c>
      <c r="P1457" t="s">
        <v>1877</v>
      </c>
      <c r="Q1457" t="s">
        <v>8816</v>
      </c>
      <c r="R1457" t="s">
        <v>626</v>
      </c>
      <c r="S1457">
        <v>2500</v>
      </c>
      <c r="T1457" t="s">
        <v>1896</v>
      </c>
      <c r="U1457" s="4">
        <v>45788.52175925926</v>
      </c>
      <c r="V1457" t="str">
        <f>IFERROR(VLOOKUP(B1457,#REF!,1,0),"")</f>
        <v/>
      </c>
      <c r="W1457" t="str" cm="1">
        <f t="array" ref="W1457">IFERROR(_xlfn.IFS(AND(V1457="",X1457&lt;&gt;"王园园组",X1457&lt;&gt;"other"),K1457,AND(V1457="",X1457="王园园组"),G1457),"other")</f>
        <v>other</v>
      </c>
      <c r="X1457" t="str" cm="1">
        <f t="array" ref="X1457">IFERROR(_xlfn.IFS(AND(V1457="",IFERROR(VLOOKUP(N1457,#REF!,1,0),1)&lt;&gt;1),N1457,AND(V1457="",I1457="王园园组"),"王园园组"),"other")</f>
        <v>other</v>
      </c>
      <c r="Y1457">
        <f>IFERROR(_xlfn.XLOOKUP(MID(T1457, FIND("#", SUBSTITUTE(T1457, "-", "#", LEN(T1457) - LEN(SUBSTITUTE(T1457, "-", "")))) + 1, LEN(T1457)),#REF!,#REF!),0)</f>
        <v>0</v>
      </c>
      <c r="Z1457">
        <f>MONTH(续费明细实时[[#This Row],[success_time]])</f>
        <v>5</v>
      </c>
      <c r="AA1457" s="8" t="e">
        <f>VLOOKUP(续费明细实时[[#This Row],[parent_user_id]],#REF!,27,0)</f>
        <v>#REF!</v>
      </c>
    </row>
    <row r="1458" spans="1:27">
      <c r="A1458" s="1">
        <v>45798</v>
      </c>
      <c r="B1458" t="s">
        <v>13654</v>
      </c>
      <c r="C1458" t="s">
        <v>13655</v>
      </c>
      <c r="D1458" t="s">
        <v>886</v>
      </c>
      <c r="E1458" t="s">
        <v>546</v>
      </c>
      <c r="F1458">
        <v>120</v>
      </c>
      <c r="G1458" t="s">
        <v>346</v>
      </c>
      <c r="H1458" t="s">
        <v>559</v>
      </c>
      <c r="I1458" t="s">
        <v>163</v>
      </c>
      <c r="J1458">
        <v>17750</v>
      </c>
      <c r="K1458" t="s">
        <v>346</v>
      </c>
      <c r="L1458" t="s">
        <v>549</v>
      </c>
      <c r="M1458" t="s">
        <v>559</v>
      </c>
      <c r="N1458" t="s">
        <v>163</v>
      </c>
      <c r="O1458" t="s">
        <v>472</v>
      </c>
      <c r="P1458" t="s">
        <v>1877</v>
      </c>
      <c r="Q1458" t="s">
        <v>13656</v>
      </c>
      <c r="R1458" t="s">
        <v>626</v>
      </c>
      <c r="S1458">
        <v>2500</v>
      </c>
      <c r="T1458" t="s">
        <v>1896</v>
      </c>
      <c r="U1458" s="4">
        <v>45798.195914351854</v>
      </c>
      <c r="V1458" t="str">
        <f>IFERROR(VLOOKUP(B1458,#REF!,1,0),"")</f>
        <v/>
      </c>
      <c r="W1458" t="str" cm="1">
        <f t="array" ref="W1458">IFERROR(_xlfn.IFS(AND(V1458="",X1458&lt;&gt;"王园园组",X1458&lt;&gt;"other"),K1458,AND(V1458="",X1458="王园园组"),G1458),"other")</f>
        <v>other</v>
      </c>
      <c r="X1458" t="str" cm="1">
        <f t="array" ref="X1458">IFERROR(_xlfn.IFS(AND(V1458="",IFERROR(VLOOKUP(N1458,#REF!,1,0),1)&lt;&gt;1),N1458,AND(V1458="",I1458="王园园组"),"王园园组"),"other")</f>
        <v>other</v>
      </c>
      <c r="Y1458">
        <f>IFERROR(_xlfn.XLOOKUP(MID(T1458, FIND("#", SUBSTITUTE(T1458, "-", "#", LEN(T1458) - LEN(SUBSTITUTE(T1458, "-", "")))) + 1, LEN(T1458)),#REF!,#REF!),0)</f>
        <v>0</v>
      </c>
      <c r="Z1458">
        <f>MONTH(续费明细实时[[#This Row],[success_time]])</f>
        <v>5</v>
      </c>
      <c r="AA1458" s="8" t="e">
        <f>VLOOKUP(续费明细实时[[#This Row],[parent_user_id]],#REF!,27,0)</f>
        <v>#REF!</v>
      </c>
    </row>
    <row r="1459" spans="1:27">
      <c r="A1459" s="1">
        <v>45795</v>
      </c>
      <c r="B1459" t="s">
        <v>13639</v>
      </c>
      <c r="C1459" t="s">
        <v>13640</v>
      </c>
      <c r="D1459" t="s">
        <v>695</v>
      </c>
      <c r="E1459" t="s">
        <v>546</v>
      </c>
      <c r="F1459">
        <v>120</v>
      </c>
      <c r="G1459" t="s">
        <v>2079</v>
      </c>
      <c r="H1459" t="s">
        <v>559</v>
      </c>
      <c r="I1459" t="s">
        <v>1876</v>
      </c>
      <c r="J1459">
        <v>18283</v>
      </c>
      <c r="K1459" t="s">
        <v>266</v>
      </c>
      <c r="L1459" t="s">
        <v>549</v>
      </c>
      <c r="M1459" t="s">
        <v>550</v>
      </c>
      <c r="N1459" t="s">
        <v>136</v>
      </c>
      <c r="O1459" t="s">
        <v>264</v>
      </c>
      <c r="P1459" t="s">
        <v>1877</v>
      </c>
      <c r="Q1459" t="s">
        <v>13641</v>
      </c>
      <c r="R1459" t="s">
        <v>626</v>
      </c>
      <c r="S1459">
        <v>2575</v>
      </c>
      <c r="T1459" t="s">
        <v>1896</v>
      </c>
      <c r="U1459" s="4">
        <v>45795.71503472222</v>
      </c>
      <c r="V1459" t="str">
        <f>IFERROR(VLOOKUP(B1459,#REF!,1,0),"")</f>
        <v/>
      </c>
      <c r="W1459" t="str" cm="1">
        <f t="array" ref="W1459">IFERROR(_xlfn.IFS(AND(V1459="",X1459&lt;&gt;"王园园组",X1459&lt;&gt;"other"),K1459,AND(V1459="",X1459="王园园组"),G1459),"other")</f>
        <v>other</v>
      </c>
      <c r="X1459" t="str" cm="1">
        <f t="array" ref="X1459">IFERROR(_xlfn.IFS(AND(V1459="",IFERROR(VLOOKUP(N1459,#REF!,1,0),1)&lt;&gt;1),N1459,AND(V1459="",I1459="王园园组"),"王园园组"),"other")</f>
        <v>other</v>
      </c>
      <c r="Y1459">
        <f>IFERROR(_xlfn.XLOOKUP(MID(T1459, FIND("#", SUBSTITUTE(T1459, "-", "#", LEN(T1459) - LEN(SUBSTITUTE(T1459, "-", "")))) + 1, LEN(T1459)),#REF!,#REF!),0)</f>
        <v>0</v>
      </c>
      <c r="Z1459">
        <f>MONTH(续费明细实时[[#This Row],[success_time]])</f>
        <v>5</v>
      </c>
      <c r="AA1459" s="8" t="e">
        <f>VLOOKUP(续费明细实时[[#This Row],[parent_user_id]],#REF!,27,0)</f>
        <v>#REF!</v>
      </c>
    </row>
    <row r="1460" spans="1:27">
      <c r="A1460" s="1">
        <v>45801</v>
      </c>
      <c r="B1460" t="s">
        <v>13396</v>
      </c>
      <c r="C1460" t="s">
        <v>13397</v>
      </c>
      <c r="D1460" t="s">
        <v>886</v>
      </c>
      <c r="E1460" t="s">
        <v>546</v>
      </c>
      <c r="F1460">
        <v>60</v>
      </c>
      <c r="G1460" t="s">
        <v>1990</v>
      </c>
      <c r="H1460" t="s">
        <v>559</v>
      </c>
      <c r="I1460" t="s">
        <v>1876</v>
      </c>
      <c r="J1460">
        <v>10970</v>
      </c>
      <c r="K1460" t="s">
        <v>273</v>
      </c>
      <c r="L1460" t="s">
        <v>549</v>
      </c>
      <c r="M1460" t="s">
        <v>550</v>
      </c>
      <c r="N1460" t="s">
        <v>136</v>
      </c>
      <c r="O1460" t="s">
        <v>139</v>
      </c>
      <c r="P1460" t="s">
        <v>1877</v>
      </c>
      <c r="Q1460" t="s">
        <v>13398</v>
      </c>
      <c r="R1460" t="s">
        <v>626</v>
      </c>
      <c r="S1460">
        <v>1545</v>
      </c>
      <c r="T1460" t="s">
        <v>1891</v>
      </c>
      <c r="U1460" s="4">
        <v>45801.749918981484</v>
      </c>
      <c r="V1460" t="str">
        <f>IFERROR(VLOOKUP(B1460,#REF!,1,0),"")</f>
        <v/>
      </c>
      <c r="W1460" t="str" cm="1">
        <f t="array" ref="W1460">IFERROR(_xlfn.IFS(AND(V1460="",X1460&lt;&gt;"王园园组",X1460&lt;&gt;"other"),K1460,AND(V1460="",X1460="王园园组"),G1460),"other")</f>
        <v>other</v>
      </c>
      <c r="X1460" t="str" cm="1">
        <f t="array" ref="X1460">IFERROR(_xlfn.IFS(AND(V1460="",IFERROR(VLOOKUP(N1460,#REF!,1,0),1)&lt;&gt;1),N1460,AND(V1460="",I1460="王园园组"),"王园园组"),"other")</f>
        <v>other</v>
      </c>
      <c r="Y1460">
        <f>IFERROR(_xlfn.XLOOKUP(MID(T1460, FIND("#", SUBSTITUTE(T1460, "-", "#", LEN(T1460) - LEN(SUBSTITUTE(T1460, "-", "")))) + 1, LEN(T1460)),#REF!,#REF!),0)</f>
        <v>0</v>
      </c>
      <c r="Z1460">
        <f>MONTH(续费明细实时[[#This Row],[success_time]])</f>
        <v>5</v>
      </c>
      <c r="AA1460" s="8" t="e">
        <f>VLOOKUP(续费明细实时[[#This Row],[parent_user_id]],#REF!,27,0)</f>
        <v>#REF!</v>
      </c>
    </row>
    <row r="1461" spans="1:27">
      <c r="A1461" s="1">
        <v>45790</v>
      </c>
      <c r="B1461" t="s">
        <v>11658</v>
      </c>
      <c r="C1461" t="s">
        <v>11659</v>
      </c>
      <c r="D1461" t="s">
        <v>548</v>
      </c>
      <c r="E1461" t="s">
        <v>546</v>
      </c>
      <c r="F1461">
        <v>240</v>
      </c>
      <c r="G1461" t="s">
        <v>1894</v>
      </c>
      <c r="H1461" t="s">
        <v>559</v>
      </c>
      <c r="I1461" t="s">
        <v>1876</v>
      </c>
      <c r="J1461">
        <v>31950</v>
      </c>
      <c r="K1461" t="s">
        <v>289</v>
      </c>
      <c r="L1461" t="s">
        <v>549</v>
      </c>
      <c r="M1461" t="s">
        <v>550</v>
      </c>
      <c r="N1461" t="s">
        <v>136</v>
      </c>
      <c r="O1461" t="s">
        <v>283</v>
      </c>
      <c r="P1461" t="s">
        <v>1877</v>
      </c>
      <c r="Q1461" t="s">
        <v>11660</v>
      </c>
      <c r="R1461" t="s">
        <v>626</v>
      </c>
      <c r="S1461">
        <v>4500</v>
      </c>
      <c r="T1461" t="s">
        <v>1931</v>
      </c>
      <c r="U1461" s="4">
        <v>45790.225277777776</v>
      </c>
      <c r="V1461" t="str">
        <f>IFERROR(VLOOKUP(B1461,#REF!,1,0),"")</f>
        <v/>
      </c>
      <c r="W1461" t="str" cm="1">
        <f t="array" ref="W1461">IFERROR(_xlfn.IFS(AND(V1461="",X1461&lt;&gt;"王园园组",X1461&lt;&gt;"other"),K1461,AND(V1461="",X1461="王园园组"),G1461),"other")</f>
        <v>other</v>
      </c>
      <c r="X1461" t="str" cm="1">
        <f t="array" ref="X1461">IFERROR(_xlfn.IFS(AND(V1461="",IFERROR(VLOOKUP(N1461,#REF!,1,0),1)&lt;&gt;1),N1461,AND(V1461="",I1461="王园园组"),"王园园组"),"other")</f>
        <v>other</v>
      </c>
      <c r="Y1461">
        <f>IFERROR(_xlfn.XLOOKUP(MID(T1461, FIND("#", SUBSTITUTE(T1461, "-", "#", LEN(T1461) - LEN(SUBSTITUTE(T1461, "-", "")))) + 1, LEN(T1461)),#REF!,#REF!),0)</f>
        <v>0</v>
      </c>
      <c r="Z1461">
        <f>MONTH(续费明细实时[[#This Row],[success_time]])</f>
        <v>5</v>
      </c>
      <c r="AA1461" s="8" t="e">
        <f>VLOOKUP(续费明细实时[[#This Row],[parent_user_id]],#REF!,27,0)</f>
        <v>#REF!</v>
      </c>
    </row>
    <row r="1462" spans="1:27">
      <c r="A1462" s="1">
        <v>45797</v>
      </c>
      <c r="B1462" t="s">
        <v>16208</v>
      </c>
      <c r="C1462" t="s">
        <v>16209</v>
      </c>
      <c r="D1462" t="s">
        <v>632</v>
      </c>
      <c r="E1462" t="s">
        <v>546</v>
      </c>
      <c r="F1462">
        <v>360</v>
      </c>
      <c r="G1462" t="s">
        <v>2061</v>
      </c>
      <c r="H1462" t="s">
        <v>559</v>
      </c>
      <c r="I1462" t="s">
        <v>1876</v>
      </c>
      <c r="J1462">
        <v>46150</v>
      </c>
      <c r="K1462" t="s">
        <v>287</v>
      </c>
      <c r="L1462" t="s">
        <v>549</v>
      </c>
      <c r="M1462" t="s">
        <v>550</v>
      </c>
      <c r="N1462" t="s">
        <v>136</v>
      </c>
      <c r="O1462" t="s">
        <v>283</v>
      </c>
      <c r="P1462" t="s">
        <v>1877</v>
      </c>
      <c r="Q1462" t="s">
        <v>16210</v>
      </c>
      <c r="R1462" t="s">
        <v>626</v>
      </c>
      <c r="S1462">
        <v>6500</v>
      </c>
      <c r="T1462" t="s">
        <v>2193</v>
      </c>
      <c r="U1462" s="4">
        <v>45797.931701388887</v>
      </c>
      <c r="V1462" t="str">
        <f>IFERROR(VLOOKUP(B1462,#REF!,1,0),"")</f>
        <v/>
      </c>
      <c r="W1462" t="str" cm="1">
        <f t="array" ref="W1462">IFERROR(_xlfn.IFS(AND(V1462="",X1462&lt;&gt;"王园园组",X1462&lt;&gt;"other"),K1462,AND(V1462="",X1462="王园园组"),G1462),"other")</f>
        <v>other</v>
      </c>
      <c r="X1462" t="str" cm="1">
        <f t="array" ref="X1462">IFERROR(_xlfn.IFS(AND(V1462="",IFERROR(VLOOKUP(N1462,#REF!,1,0),1)&lt;&gt;1),N1462,AND(V1462="",I1462="王园园组"),"王园园组"),"other")</f>
        <v>other</v>
      </c>
      <c r="Y1462">
        <f>IFERROR(_xlfn.XLOOKUP(MID(T1462, FIND("#", SUBSTITUTE(T1462, "-", "#", LEN(T1462) - LEN(SUBSTITUTE(T1462, "-", "")))) + 1, LEN(T1462)),#REF!,#REF!),0)</f>
        <v>0</v>
      </c>
      <c r="Z1462">
        <f>MONTH(续费明细实时[[#This Row],[success_time]])</f>
        <v>5</v>
      </c>
      <c r="AA1462" s="8" t="e">
        <f>VLOOKUP(续费明细实时[[#This Row],[parent_user_id]],#REF!,27,0)</f>
        <v>#REF!</v>
      </c>
    </row>
    <row r="1463" spans="1:27">
      <c r="A1463" s="1">
        <v>45804</v>
      </c>
      <c r="B1463" t="s">
        <v>30005</v>
      </c>
      <c r="C1463" t="s">
        <v>30006</v>
      </c>
      <c r="D1463" t="s">
        <v>548</v>
      </c>
      <c r="E1463" t="s">
        <v>546</v>
      </c>
      <c r="F1463">
        <v>120</v>
      </c>
      <c r="G1463" t="s">
        <v>1969</v>
      </c>
      <c r="H1463" t="s">
        <v>559</v>
      </c>
      <c r="I1463" t="s">
        <v>1876</v>
      </c>
      <c r="J1463">
        <v>17750</v>
      </c>
      <c r="K1463" t="s">
        <v>218</v>
      </c>
      <c r="L1463" t="s">
        <v>549</v>
      </c>
      <c r="M1463" t="s">
        <v>550</v>
      </c>
      <c r="N1463" t="s">
        <v>551</v>
      </c>
      <c r="O1463" t="s">
        <v>145</v>
      </c>
      <c r="P1463" t="s">
        <v>1877</v>
      </c>
      <c r="Q1463" t="s">
        <v>30007</v>
      </c>
      <c r="R1463" t="s">
        <v>626</v>
      </c>
      <c r="S1463">
        <v>2500</v>
      </c>
      <c r="T1463" t="s">
        <v>1896</v>
      </c>
      <c r="U1463" s="4">
        <v>45804.432337962964</v>
      </c>
      <c r="V1463" t="str">
        <f>IFERROR(VLOOKUP(B1463,#REF!,1,0),"")</f>
        <v/>
      </c>
      <c r="W1463" t="str" cm="1">
        <f t="array" ref="W1463">IFERROR(_xlfn.IFS(AND(V1463="",X1463&lt;&gt;"王园园组",X1463&lt;&gt;"other"),K1463,AND(V1463="",X1463="王园园组"),G1463),"other")</f>
        <v>other</v>
      </c>
      <c r="X1463" t="str" cm="1">
        <f t="array" ref="X1463">IFERROR(_xlfn.IFS(AND(V1463="",IFERROR(VLOOKUP(N1463,#REF!,1,0),1)&lt;&gt;1),N1463,AND(V1463="",I1463="王园园组"),"王园园组"),"other")</f>
        <v>other</v>
      </c>
      <c r="Y1463">
        <f>IFERROR(_xlfn.XLOOKUP(MID(T1463, FIND("#", SUBSTITUTE(T1463, "-", "#", LEN(T1463) - LEN(SUBSTITUTE(T1463, "-", "")))) + 1, LEN(T1463)),#REF!,#REF!),0)</f>
        <v>0</v>
      </c>
      <c r="Z1463">
        <f>MONTH(续费明细实时[[#This Row],[success_time]])</f>
        <v>5</v>
      </c>
      <c r="AA1463" s="8" t="e">
        <f>VLOOKUP(续费明细实时[[#This Row],[parent_user_id]],#REF!,27,0)</f>
        <v>#REF!</v>
      </c>
    </row>
    <row r="1464" spans="1:27">
      <c r="A1464" s="1">
        <v>45799</v>
      </c>
      <c r="B1464" t="s">
        <v>16212</v>
      </c>
      <c r="C1464" t="s">
        <v>16213</v>
      </c>
      <c r="D1464" t="s">
        <v>695</v>
      </c>
      <c r="E1464" t="s">
        <v>1882</v>
      </c>
      <c r="F1464">
        <v>48</v>
      </c>
      <c r="G1464" t="s">
        <v>1946</v>
      </c>
      <c r="H1464" t="s">
        <v>559</v>
      </c>
      <c r="I1464" t="s">
        <v>1876</v>
      </c>
      <c r="J1464">
        <v>5964</v>
      </c>
      <c r="K1464" t="s">
        <v>235</v>
      </c>
      <c r="L1464" t="s">
        <v>549</v>
      </c>
      <c r="M1464" t="s">
        <v>550</v>
      </c>
      <c r="N1464" t="s">
        <v>551</v>
      </c>
      <c r="O1464" t="s">
        <v>141</v>
      </c>
      <c r="P1464" t="s">
        <v>1877</v>
      </c>
      <c r="Q1464" t="s">
        <v>16214</v>
      </c>
      <c r="R1464" t="s">
        <v>626</v>
      </c>
      <c r="S1464">
        <v>840</v>
      </c>
      <c r="T1464" t="s">
        <v>12953</v>
      </c>
      <c r="U1464" s="4">
        <v>45799.569548611114</v>
      </c>
      <c r="V1464" t="str">
        <f>IFERROR(VLOOKUP(B1464,#REF!,1,0),"")</f>
        <v/>
      </c>
      <c r="W1464" t="str" cm="1">
        <f t="array" ref="W1464">IFERROR(_xlfn.IFS(AND(V1464="",X1464&lt;&gt;"王园园组",X1464&lt;&gt;"other"),K1464,AND(V1464="",X1464="王园园组"),G1464),"other")</f>
        <v>other</v>
      </c>
      <c r="X1464" t="str" cm="1">
        <f t="array" ref="X1464">IFERROR(_xlfn.IFS(AND(V1464="",IFERROR(VLOOKUP(N1464,#REF!,1,0),1)&lt;&gt;1),N1464,AND(V1464="",I1464="王园园组"),"王园园组"),"other")</f>
        <v>other</v>
      </c>
      <c r="Y1464">
        <f>IFERROR(_xlfn.XLOOKUP(MID(T1464, FIND("#", SUBSTITUTE(T1464, "-", "#", LEN(T1464) - LEN(SUBSTITUTE(T1464, "-", "")))) + 1, LEN(T1464)),#REF!,#REF!),0)</f>
        <v>0</v>
      </c>
      <c r="Z1464">
        <f>MONTH(续费明细实时[[#This Row],[success_time]])</f>
        <v>5</v>
      </c>
      <c r="AA1464" s="8" t="e">
        <f>VLOOKUP(续费明细实时[[#This Row],[parent_user_id]],#REF!,27,0)</f>
        <v>#REF!</v>
      </c>
    </row>
    <row r="1465" spans="1:27">
      <c r="A1465" s="1">
        <v>45787</v>
      </c>
      <c r="B1465" t="s">
        <v>9356</v>
      </c>
      <c r="C1465" t="s">
        <v>9357</v>
      </c>
      <c r="D1465" t="s">
        <v>558</v>
      </c>
      <c r="E1465" t="s">
        <v>546</v>
      </c>
      <c r="F1465">
        <v>60</v>
      </c>
      <c r="G1465" t="s">
        <v>1990</v>
      </c>
      <c r="H1465" t="s">
        <v>559</v>
      </c>
      <c r="I1465" t="s">
        <v>1876</v>
      </c>
      <c r="J1465">
        <v>10854</v>
      </c>
      <c r="K1465" t="s">
        <v>312</v>
      </c>
      <c r="L1465" t="s">
        <v>549</v>
      </c>
      <c r="M1465" t="s">
        <v>550</v>
      </c>
      <c r="N1465" t="s">
        <v>136</v>
      </c>
      <c r="O1465" t="s">
        <v>143</v>
      </c>
      <c r="P1465" t="s">
        <v>1877</v>
      </c>
      <c r="Q1465" t="s">
        <v>9358</v>
      </c>
      <c r="R1465" t="s">
        <v>626</v>
      </c>
      <c r="S1465">
        <v>1528.6918470000001</v>
      </c>
      <c r="T1465" t="s">
        <v>1891</v>
      </c>
      <c r="U1465" s="4">
        <v>45787.836180555554</v>
      </c>
      <c r="V1465" t="str">
        <f>IFERROR(VLOOKUP(B1465,#REF!,1,0),"")</f>
        <v/>
      </c>
      <c r="W1465" t="str" cm="1">
        <f t="array" ref="W1465">IFERROR(_xlfn.IFS(AND(V1465="",X1465&lt;&gt;"王园园组",X1465&lt;&gt;"other"),K1465,AND(V1465="",X1465="王园园组"),G1465),"other")</f>
        <v>other</v>
      </c>
      <c r="X1465" t="str" cm="1">
        <f t="array" ref="X1465">IFERROR(_xlfn.IFS(AND(V1465="",IFERROR(VLOOKUP(N1465,#REF!,1,0),1)&lt;&gt;1),N1465,AND(V1465="",I1465="王园园组"),"王园园组"),"other")</f>
        <v>other</v>
      </c>
      <c r="Y1465">
        <f>IFERROR(_xlfn.XLOOKUP(MID(T1465, FIND("#", SUBSTITUTE(T1465, "-", "#", LEN(T1465) - LEN(SUBSTITUTE(T1465, "-", "")))) + 1, LEN(T1465)),#REF!,#REF!),0)</f>
        <v>0</v>
      </c>
      <c r="Z1465">
        <f>MONTH(续费明细实时[[#This Row],[success_time]])</f>
        <v>5</v>
      </c>
      <c r="AA1465" s="8" t="e">
        <f>VLOOKUP(续费明细实时[[#This Row],[parent_user_id]],#REF!,27,0)</f>
        <v>#REF!</v>
      </c>
    </row>
    <row r="1466" spans="1:27">
      <c r="A1466" s="1">
        <v>45796</v>
      </c>
      <c r="B1466" t="s">
        <v>17483</v>
      </c>
      <c r="C1466" t="s">
        <v>17484</v>
      </c>
      <c r="D1466" t="s">
        <v>1674</v>
      </c>
      <c r="E1466" t="s">
        <v>546</v>
      </c>
      <c r="F1466">
        <v>240</v>
      </c>
      <c r="G1466" t="s">
        <v>1875</v>
      </c>
      <c r="H1466" t="s">
        <v>559</v>
      </c>
      <c r="I1466" t="s">
        <v>1876</v>
      </c>
      <c r="J1466">
        <v>31950</v>
      </c>
      <c r="K1466" t="s">
        <v>273</v>
      </c>
      <c r="L1466" t="s">
        <v>549</v>
      </c>
      <c r="M1466" t="s">
        <v>550</v>
      </c>
      <c r="N1466" t="s">
        <v>136</v>
      </c>
      <c r="O1466" t="s">
        <v>139</v>
      </c>
      <c r="P1466" t="s">
        <v>1877</v>
      </c>
      <c r="Q1466" t="s">
        <v>17485</v>
      </c>
      <c r="R1466" t="s">
        <v>626</v>
      </c>
      <c r="S1466">
        <v>4500</v>
      </c>
      <c r="T1466" t="s">
        <v>1931</v>
      </c>
      <c r="U1466" s="4">
        <v>45796.701180555552</v>
      </c>
      <c r="V1466" t="str">
        <f>IFERROR(VLOOKUP(B1466,#REF!,1,0),"")</f>
        <v/>
      </c>
      <c r="W1466" t="str" cm="1">
        <f t="array" ref="W1466">IFERROR(_xlfn.IFS(AND(V1466="",X1466&lt;&gt;"王园园组",X1466&lt;&gt;"other"),K1466,AND(V1466="",X1466="王园园组"),G1466),"other")</f>
        <v>other</v>
      </c>
      <c r="X1466" t="str" cm="1">
        <f t="array" ref="X1466">IFERROR(_xlfn.IFS(AND(V1466="",IFERROR(VLOOKUP(N1466,#REF!,1,0),1)&lt;&gt;1),N1466,AND(V1466="",I1466="王园园组"),"王园园组"),"other")</f>
        <v>other</v>
      </c>
      <c r="Y1466">
        <f>IFERROR(_xlfn.XLOOKUP(MID(T1466, FIND("#", SUBSTITUTE(T1466, "-", "#", LEN(T1466) - LEN(SUBSTITUTE(T1466, "-", "")))) + 1, LEN(T1466)),#REF!,#REF!),0)</f>
        <v>0</v>
      </c>
      <c r="Z1466">
        <f>MONTH(续费明细实时[[#This Row],[success_time]])</f>
        <v>5</v>
      </c>
      <c r="AA1466" s="8" t="e">
        <f>VLOOKUP(续费明细实时[[#This Row],[parent_user_id]],#REF!,27,0)</f>
        <v>#REF!</v>
      </c>
    </row>
    <row r="1467" spans="1:27">
      <c r="A1467" s="1">
        <v>45800</v>
      </c>
      <c r="B1467" t="s">
        <v>17486</v>
      </c>
      <c r="C1467" t="s">
        <v>17487</v>
      </c>
      <c r="D1467" t="s">
        <v>610</v>
      </c>
      <c r="E1467" t="s">
        <v>546</v>
      </c>
      <c r="F1467">
        <v>240</v>
      </c>
      <c r="G1467" t="s">
        <v>2024</v>
      </c>
      <c r="H1467" t="s">
        <v>559</v>
      </c>
      <c r="I1467" t="s">
        <v>1876</v>
      </c>
      <c r="J1467">
        <v>32909</v>
      </c>
      <c r="K1467" t="s">
        <v>231</v>
      </c>
      <c r="L1467" t="s">
        <v>549</v>
      </c>
      <c r="M1467" t="s">
        <v>550</v>
      </c>
      <c r="N1467" t="s">
        <v>551</v>
      </c>
      <c r="O1467" t="s">
        <v>141</v>
      </c>
      <c r="P1467" t="s">
        <v>1877</v>
      </c>
      <c r="Q1467" t="s">
        <v>17488</v>
      </c>
      <c r="R1467" t="s">
        <v>626</v>
      </c>
      <c r="S1467">
        <v>4635</v>
      </c>
      <c r="T1467" t="s">
        <v>1931</v>
      </c>
      <c r="U1467" s="4">
        <v>45800.962881944448</v>
      </c>
      <c r="V1467" t="str">
        <f>IFERROR(VLOOKUP(B1467,#REF!,1,0),"")</f>
        <v/>
      </c>
      <c r="W1467" t="str" cm="1">
        <f t="array" ref="W1467">IFERROR(_xlfn.IFS(AND(V1467="",X1467&lt;&gt;"王园园组",X1467&lt;&gt;"other"),K1467,AND(V1467="",X1467="王园园组"),G1467),"other")</f>
        <v>other</v>
      </c>
      <c r="X1467" t="str" cm="1">
        <f t="array" ref="X1467">IFERROR(_xlfn.IFS(AND(V1467="",IFERROR(VLOOKUP(N1467,#REF!,1,0),1)&lt;&gt;1),N1467,AND(V1467="",I1467="王园园组"),"王园园组"),"other")</f>
        <v>other</v>
      </c>
      <c r="Y1467">
        <f>IFERROR(_xlfn.XLOOKUP(MID(T1467, FIND("#", SUBSTITUTE(T1467, "-", "#", LEN(T1467) - LEN(SUBSTITUTE(T1467, "-", "")))) + 1, LEN(T1467)),#REF!,#REF!),0)</f>
        <v>0</v>
      </c>
      <c r="Z1467">
        <f>MONTH(续费明细实时[[#This Row],[success_time]])</f>
        <v>5</v>
      </c>
      <c r="AA1467" s="8" t="e">
        <f>VLOOKUP(续费明细实时[[#This Row],[parent_user_id]],#REF!,27,0)</f>
        <v>#REF!</v>
      </c>
    </row>
    <row r="1468" spans="1:27">
      <c r="A1468" s="1">
        <v>45790</v>
      </c>
      <c r="B1468" t="s">
        <v>17489</v>
      </c>
      <c r="C1468" t="s">
        <v>17490</v>
      </c>
      <c r="D1468" t="s">
        <v>548</v>
      </c>
      <c r="E1468" t="s">
        <v>546</v>
      </c>
      <c r="F1468">
        <v>120</v>
      </c>
      <c r="G1468" t="s">
        <v>1939</v>
      </c>
      <c r="H1468" t="s">
        <v>559</v>
      </c>
      <c r="I1468" t="s">
        <v>1876</v>
      </c>
      <c r="J1468">
        <v>17750</v>
      </c>
      <c r="K1468" t="s">
        <v>185</v>
      </c>
      <c r="L1468" t="s">
        <v>549</v>
      </c>
      <c r="M1468" t="s">
        <v>559</v>
      </c>
      <c r="N1468" t="s">
        <v>469</v>
      </c>
      <c r="O1468" t="s">
        <v>180</v>
      </c>
      <c r="P1468" t="s">
        <v>1877</v>
      </c>
      <c r="Q1468" t="s">
        <v>17491</v>
      </c>
      <c r="R1468" t="s">
        <v>626</v>
      </c>
      <c r="S1468">
        <v>2500</v>
      </c>
      <c r="T1468" t="s">
        <v>1896</v>
      </c>
      <c r="U1468" s="4">
        <v>45790.650196759256</v>
      </c>
      <c r="V1468" t="str">
        <f>IFERROR(VLOOKUP(B1468,#REF!,1,0),"")</f>
        <v/>
      </c>
      <c r="W1468" t="str" cm="1">
        <f t="array" ref="W1468">IFERROR(_xlfn.IFS(AND(V1468="",X1468&lt;&gt;"王园园组",X1468&lt;&gt;"other"),K1468,AND(V1468="",X1468="王园园组"),G1468),"other")</f>
        <v>other</v>
      </c>
      <c r="X1468" t="str" cm="1">
        <f t="array" ref="X1468">IFERROR(_xlfn.IFS(AND(V1468="",IFERROR(VLOOKUP(N1468,#REF!,1,0),1)&lt;&gt;1),N1468,AND(V1468="",I1468="王园园组"),"王园园组"),"other")</f>
        <v>other</v>
      </c>
      <c r="Y1468">
        <f>IFERROR(_xlfn.XLOOKUP(MID(T1468, FIND("#", SUBSTITUTE(T1468, "-", "#", LEN(T1468) - LEN(SUBSTITUTE(T1468, "-", "")))) + 1, LEN(T1468)),#REF!,#REF!),0)</f>
        <v>0</v>
      </c>
      <c r="Z1468">
        <f>MONTH(续费明细实时[[#This Row],[success_time]])</f>
        <v>5</v>
      </c>
      <c r="AA1468" s="8" t="e">
        <f>VLOOKUP(续费明细实时[[#This Row],[parent_user_id]],#REF!,27,0)</f>
        <v>#REF!</v>
      </c>
    </row>
    <row r="1469" spans="1:27">
      <c r="A1469" s="1">
        <v>45803</v>
      </c>
      <c r="B1469" t="s">
        <v>30008</v>
      </c>
      <c r="C1469" t="s">
        <v>30009</v>
      </c>
      <c r="D1469" t="s">
        <v>578</v>
      </c>
      <c r="E1469" t="s">
        <v>546</v>
      </c>
      <c r="F1469">
        <v>60</v>
      </c>
      <c r="G1469" t="s">
        <v>1990</v>
      </c>
      <c r="H1469" t="s">
        <v>559</v>
      </c>
      <c r="I1469" t="s">
        <v>1876</v>
      </c>
      <c r="J1469">
        <v>10650</v>
      </c>
      <c r="K1469" t="s">
        <v>276</v>
      </c>
      <c r="L1469" t="s">
        <v>549</v>
      </c>
      <c r="M1469" t="s">
        <v>550</v>
      </c>
      <c r="N1469" t="s">
        <v>136</v>
      </c>
      <c r="O1469" t="s">
        <v>139</v>
      </c>
      <c r="P1469" t="s">
        <v>1877</v>
      </c>
      <c r="Q1469" t="s">
        <v>30010</v>
      </c>
      <c r="R1469" t="s">
        <v>626</v>
      </c>
      <c r="S1469">
        <v>1500</v>
      </c>
      <c r="T1469" t="s">
        <v>1891</v>
      </c>
      <c r="U1469" s="4">
        <v>45803.56759259259</v>
      </c>
      <c r="V1469" t="str">
        <f>IFERROR(VLOOKUP(B1469,#REF!,1,0),"")</f>
        <v/>
      </c>
      <c r="W1469" t="str" cm="1">
        <f t="array" ref="W1469">IFERROR(_xlfn.IFS(AND(V1469="",X1469&lt;&gt;"王园园组",X1469&lt;&gt;"other"),K1469,AND(V1469="",X1469="王园园组"),G1469),"other")</f>
        <v>other</v>
      </c>
      <c r="X1469" t="str" cm="1">
        <f t="array" ref="X1469">IFERROR(_xlfn.IFS(AND(V1469="",IFERROR(VLOOKUP(N1469,#REF!,1,0),1)&lt;&gt;1),N1469,AND(V1469="",I1469="王园园组"),"王园园组"),"other")</f>
        <v>other</v>
      </c>
      <c r="Y1469">
        <f>IFERROR(_xlfn.XLOOKUP(MID(T1469, FIND("#", SUBSTITUTE(T1469, "-", "#", LEN(T1469) - LEN(SUBSTITUTE(T1469, "-", "")))) + 1, LEN(T1469)),#REF!,#REF!),0)</f>
        <v>0</v>
      </c>
      <c r="Z1469">
        <f>MONTH(续费明细实时[[#This Row],[success_time]])</f>
        <v>5</v>
      </c>
      <c r="AA1469" s="8" t="e">
        <f>VLOOKUP(续费明细实时[[#This Row],[parent_user_id]],#REF!,27,0)</f>
        <v>#REF!</v>
      </c>
    </row>
    <row r="1470" spans="1:27">
      <c r="A1470" s="1">
        <v>45793</v>
      </c>
      <c r="B1470" t="s">
        <v>17414</v>
      </c>
      <c r="C1470" t="s">
        <v>17415</v>
      </c>
      <c r="D1470" t="s">
        <v>548</v>
      </c>
      <c r="E1470" t="s">
        <v>546</v>
      </c>
      <c r="F1470">
        <v>60</v>
      </c>
      <c r="G1470" t="s">
        <v>1909</v>
      </c>
      <c r="H1470" t="s">
        <v>559</v>
      </c>
      <c r="I1470" t="s">
        <v>1876</v>
      </c>
      <c r="J1470">
        <v>10650</v>
      </c>
      <c r="K1470" t="s">
        <v>317</v>
      </c>
      <c r="L1470" t="s">
        <v>549</v>
      </c>
      <c r="M1470" t="s">
        <v>550</v>
      </c>
      <c r="N1470" t="s">
        <v>616</v>
      </c>
      <c r="O1470" t="s">
        <v>314</v>
      </c>
      <c r="P1470" t="s">
        <v>1877</v>
      </c>
      <c r="Q1470" t="s">
        <v>17416</v>
      </c>
      <c r="R1470" t="s">
        <v>626</v>
      </c>
      <c r="S1470">
        <v>1500</v>
      </c>
      <c r="T1470" t="s">
        <v>1891</v>
      </c>
      <c r="U1470" s="4">
        <v>45793.432685185187</v>
      </c>
      <c r="V1470" t="str">
        <f>IFERROR(VLOOKUP(B1470,#REF!,1,0),"")</f>
        <v/>
      </c>
      <c r="W1470" t="str" cm="1">
        <f t="array" ref="W1470">IFERROR(_xlfn.IFS(AND(V1470="",X1470&lt;&gt;"王园园组",X1470&lt;&gt;"other"),K1470,AND(V1470="",X1470="王园园组"),G1470),"other")</f>
        <v>other</v>
      </c>
      <c r="X1470" t="str" cm="1">
        <f t="array" ref="X1470">IFERROR(_xlfn.IFS(AND(V1470="",IFERROR(VLOOKUP(N1470,#REF!,1,0),1)&lt;&gt;1),N1470,AND(V1470="",I1470="王园园组"),"王园园组"),"other")</f>
        <v>other</v>
      </c>
      <c r="Y1470">
        <f>IFERROR(_xlfn.XLOOKUP(MID(T1470, FIND("#", SUBSTITUTE(T1470, "-", "#", LEN(T1470) - LEN(SUBSTITUTE(T1470, "-", "")))) + 1, LEN(T1470)),#REF!,#REF!),0)</f>
        <v>0</v>
      </c>
      <c r="Z1470">
        <f>MONTH(续费明细实时[[#This Row],[success_time]])</f>
        <v>5</v>
      </c>
      <c r="AA1470" s="8" t="e">
        <f>VLOOKUP(续费明细实时[[#This Row],[parent_user_id]],#REF!,27,0)</f>
        <v>#REF!</v>
      </c>
    </row>
    <row r="1471" spans="1:27">
      <c r="A1471" s="1">
        <v>45791</v>
      </c>
      <c r="B1471" t="s">
        <v>17492</v>
      </c>
      <c r="C1471" t="s">
        <v>17493</v>
      </c>
      <c r="D1471" t="s">
        <v>648</v>
      </c>
      <c r="E1471" t="s">
        <v>546</v>
      </c>
      <c r="F1471">
        <v>36</v>
      </c>
      <c r="G1471" t="s">
        <v>2087</v>
      </c>
      <c r="H1471" t="s">
        <v>806</v>
      </c>
      <c r="I1471" t="s">
        <v>626</v>
      </c>
      <c r="J1471">
        <v>8822</v>
      </c>
      <c r="K1471" t="s">
        <v>297</v>
      </c>
      <c r="L1471" t="s">
        <v>549</v>
      </c>
      <c r="M1471" t="s">
        <v>550</v>
      </c>
      <c r="N1471" t="s">
        <v>136</v>
      </c>
      <c r="O1471" t="s">
        <v>143</v>
      </c>
      <c r="P1471" t="s">
        <v>1877</v>
      </c>
      <c r="Q1471" t="s">
        <v>17494</v>
      </c>
      <c r="R1471" t="s">
        <v>626</v>
      </c>
      <c r="S1471">
        <v>1242.5759889999999</v>
      </c>
      <c r="T1471" t="s">
        <v>557</v>
      </c>
      <c r="U1471" s="4">
        <v>45791.773101851853</v>
      </c>
      <c r="V1471" t="str">
        <f>IFERROR(VLOOKUP(B1471,#REF!,1,0),"")</f>
        <v/>
      </c>
      <c r="W1471" t="str" cm="1">
        <f t="array" ref="W1471">IFERROR(_xlfn.IFS(AND(V1471="",X1471&lt;&gt;"王园园组",X1471&lt;&gt;"other"),K1471,AND(V1471="",X1471="王园园组"),G1471),"other")</f>
        <v>other</v>
      </c>
      <c r="X1471" t="str" cm="1">
        <f t="array" ref="X1471">IFERROR(_xlfn.IFS(AND(V1471="",IFERROR(VLOOKUP(N1471,#REF!,1,0),1)&lt;&gt;1),N1471,AND(V1471="",I1471="王园园组"),"王园园组"),"other")</f>
        <v>other</v>
      </c>
      <c r="Y1471">
        <f>IFERROR(_xlfn.XLOOKUP(MID(T1471, FIND("#", SUBSTITUTE(T1471, "-", "#", LEN(T1471) - LEN(SUBSTITUTE(T1471, "-", "")))) + 1, LEN(T1471)),#REF!,#REF!),0)</f>
        <v>0</v>
      </c>
      <c r="Z1471">
        <f>MONTH(续费明细实时[[#This Row],[success_time]])</f>
        <v>5</v>
      </c>
      <c r="AA1471" s="8" t="e">
        <f>VLOOKUP(续费明细实时[[#This Row],[parent_user_id]],#REF!,27,0)</f>
        <v>#REF!</v>
      </c>
    </row>
    <row r="1472" spans="1:27">
      <c r="A1472" s="1">
        <v>45791</v>
      </c>
      <c r="B1472" t="s">
        <v>17456</v>
      </c>
      <c r="C1472" t="s">
        <v>17457</v>
      </c>
      <c r="D1472" t="s">
        <v>548</v>
      </c>
      <c r="E1472" t="s">
        <v>546</v>
      </c>
      <c r="F1472">
        <v>120</v>
      </c>
      <c r="G1472" t="s">
        <v>2139</v>
      </c>
      <c r="H1472" t="s">
        <v>559</v>
      </c>
      <c r="I1472" t="s">
        <v>1876</v>
      </c>
      <c r="J1472">
        <v>18283</v>
      </c>
      <c r="K1472" t="s">
        <v>287</v>
      </c>
      <c r="L1472" t="s">
        <v>549</v>
      </c>
      <c r="M1472" t="s">
        <v>550</v>
      </c>
      <c r="N1472" t="s">
        <v>136</v>
      </c>
      <c r="O1472" t="s">
        <v>283</v>
      </c>
      <c r="P1472" t="s">
        <v>1877</v>
      </c>
      <c r="Q1472" t="s">
        <v>17458</v>
      </c>
      <c r="R1472" t="s">
        <v>626</v>
      </c>
      <c r="S1472">
        <v>2575</v>
      </c>
      <c r="T1472" t="s">
        <v>1896</v>
      </c>
      <c r="U1472" s="4">
        <v>45791.369490740741</v>
      </c>
      <c r="V1472" t="str">
        <f>IFERROR(VLOOKUP(B1472,#REF!,1,0),"")</f>
        <v/>
      </c>
      <c r="W1472" t="str" cm="1">
        <f t="array" ref="W1472">IFERROR(_xlfn.IFS(AND(V1472="",X1472&lt;&gt;"王园园组",X1472&lt;&gt;"other"),K1472,AND(V1472="",X1472="王园园组"),G1472),"other")</f>
        <v>other</v>
      </c>
      <c r="X1472" t="str" cm="1">
        <f t="array" ref="X1472">IFERROR(_xlfn.IFS(AND(V1472="",IFERROR(VLOOKUP(N1472,#REF!,1,0),1)&lt;&gt;1),N1472,AND(V1472="",I1472="王园园组"),"王园园组"),"other")</f>
        <v>other</v>
      </c>
      <c r="Y1472">
        <f>IFERROR(_xlfn.XLOOKUP(MID(T1472, FIND("#", SUBSTITUTE(T1472, "-", "#", LEN(T1472) - LEN(SUBSTITUTE(T1472, "-", "")))) + 1, LEN(T1472)),#REF!,#REF!),0)</f>
        <v>0</v>
      </c>
      <c r="Z1472">
        <f>MONTH(续费明细实时[[#This Row],[success_time]])</f>
        <v>5</v>
      </c>
      <c r="AA1472" s="8" t="e">
        <f>VLOOKUP(续费明细实时[[#This Row],[parent_user_id]],#REF!,27,0)</f>
        <v>#REF!</v>
      </c>
    </row>
    <row r="1473" spans="1:27">
      <c r="A1473" s="1">
        <v>45804</v>
      </c>
      <c r="B1473" t="s">
        <v>30011</v>
      </c>
      <c r="C1473" t="s">
        <v>30012</v>
      </c>
      <c r="D1473" t="s">
        <v>548</v>
      </c>
      <c r="E1473" t="s">
        <v>546</v>
      </c>
      <c r="F1473">
        <v>240</v>
      </c>
      <c r="G1473" t="s">
        <v>12956</v>
      </c>
      <c r="H1473" t="s">
        <v>559</v>
      </c>
      <c r="I1473" t="s">
        <v>1876</v>
      </c>
      <c r="J1473">
        <v>32909</v>
      </c>
      <c r="K1473" t="s">
        <v>191</v>
      </c>
      <c r="L1473" t="s">
        <v>549</v>
      </c>
      <c r="M1473" t="s">
        <v>559</v>
      </c>
      <c r="N1473" t="s">
        <v>469</v>
      </c>
      <c r="O1473" t="s">
        <v>189</v>
      </c>
      <c r="P1473" t="s">
        <v>1877</v>
      </c>
      <c r="Q1473" t="s">
        <v>30013</v>
      </c>
      <c r="R1473" t="s">
        <v>626</v>
      </c>
      <c r="S1473">
        <v>4635</v>
      </c>
      <c r="T1473" t="s">
        <v>1931</v>
      </c>
      <c r="U1473" s="4">
        <v>45804.440289351849</v>
      </c>
      <c r="V1473" t="str">
        <f>IFERROR(VLOOKUP(B1473,#REF!,1,0),"")</f>
        <v/>
      </c>
      <c r="W1473" t="str" cm="1">
        <f t="array" ref="W1473">IFERROR(_xlfn.IFS(AND(V1473="",X1473&lt;&gt;"王园园组",X1473&lt;&gt;"other"),K1473,AND(V1473="",X1473="王园园组"),G1473),"other")</f>
        <v>other</v>
      </c>
      <c r="X1473" t="str" cm="1">
        <f t="array" ref="X1473">IFERROR(_xlfn.IFS(AND(V1473="",IFERROR(VLOOKUP(N1473,#REF!,1,0),1)&lt;&gt;1),N1473,AND(V1473="",I1473="王园园组"),"王园园组"),"other")</f>
        <v>other</v>
      </c>
      <c r="Y1473">
        <f>IFERROR(_xlfn.XLOOKUP(MID(T1473, FIND("#", SUBSTITUTE(T1473, "-", "#", LEN(T1473) - LEN(SUBSTITUTE(T1473, "-", "")))) + 1, LEN(T1473)),#REF!,#REF!),0)</f>
        <v>0</v>
      </c>
      <c r="Z1473">
        <f>MONTH(续费明细实时[[#This Row],[success_time]])</f>
        <v>5</v>
      </c>
      <c r="AA1473" s="8" t="e">
        <f>VLOOKUP(续费明细实时[[#This Row],[parent_user_id]],#REF!,27,0)</f>
        <v>#REF!</v>
      </c>
    </row>
    <row r="1474" spans="1:27">
      <c r="A1474" s="1">
        <v>45801</v>
      </c>
      <c r="B1474" t="s">
        <v>17468</v>
      </c>
      <c r="C1474" t="s">
        <v>17469</v>
      </c>
      <c r="D1474" t="s">
        <v>695</v>
      </c>
      <c r="E1474" t="s">
        <v>546</v>
      </c>
      <c r="F1474">
        <v>120</v>
      </c>
      <c r="G1474" t="s">
        <v>1917</v>
      </c>
      <c r="H1474" t="s">
        <v>559</v>
      </c>
      <c r="I1474" t="s">
        <v>1876</v>
      </c>
      <c r="J1474">
        <v>18750</v>
      </c>
      <c r="K1474" t="s">
        <v>232</v>
      </c>
      <c r="L1474" t="s">
        <v>549</v>
      </c>
      <c r="M1474" t="s">
        <v>550</v>
      </c>
      <c r="N1474" t="s">
        <v>551</v>
      </c>
      <c r="O1474" t="s">
        <v>141</v>
      </c>
      <c r="P1474" t="s">
        <v>1877</v>
      </c>
      <c r="Q1474" t="s">
        <v>17470</v>
      </c>
      <c r="R1474" t="s">
        <v>626</v>
      </c>
      <c r="S1474">
        <v>2640.8253580000001</v>
      </c>
      <c r="T1474" t="s">
        <v>1896</v>
      </c>
      <c r="U1474" s="4">
        <v>45801.60565972222</v>
      </c>
      <c r="V1474" t="str">
        <f>IFERROR(VLOOKUP(B1474,#REF!,1,0),"")</f>
        <v/>
      </c>
      <c r="W1474" t="str" cm="1">
        <f t="array" ref="W1474">IFERROR(_xlfn.IFS(AND(V1474="",X1474&lt;&gt;"王园园组",X1474&lt;&gt;"other"),K1474,AND(V1474="",X1474="王园园组"),G1474),"other")</f>
        <v>other</v>
      </c>
      <c r="X1474" t="str" cm="1">
        <f t="array" ref="X1474">IFERROR(_xlfn.IFS(AND(V1474="",IFERROR(VLOOKUP(N1474,#REF!,1,0),1)&lt;&gt;1),N1474,AND(V1474="",I1474="王园园组"),"王园园组"),"other")</f>
        <v>other</v>
      </c>
      <c r="Y1474">
        <f>IFERROR(_xlfn.XLOOKUP(MID(T1474, FIND("#", SUBSTITUTE(T1474, "-", "#", LEN(T1474) - LEN(SUBSTITUTE(T1474, "-", "")))) + 1, LEN(T1474)),#REF!,#REF!),0)</f>
        <v>0</v>
      </c>
      <c r="Z1474">
        <f>MONTH(续费明细实时[[#This Row],[success_time]])</f>
        <v>5</v>
      </c>
      <c r="AA1474" s="8" t="e">
        <f>VLOOKUP(续费明细实时[[#This Row],[parent_user_id]],#REF!,27,0)</f>
        <v>#REF!</v>
      </c>
    </row>
    <row r="1475" spans="1:27">
      <c r="A1475" s="1">
        <v>45799</v>
      </c>
      <c r="B1475" t="s">
        <v>17480</v>
      </c>
      <c r="C1475" t="s">
        <v>17481</v>
      </c>
      <c r="D1475" t="s">
        <v>548</v>
      </c>
      <c r="E1475" t="s">
        <v>546</v>
      </c>
      <c r="F1475">
        <v>120</v>
      </c>
      <c r="G1475" t="s">
        <v>1978</v>
      </c>
      <c r="H1475" t="s">
        <v>559</v>
      </c>
      <c r="I1475" t="s">
        <v>1876</v>
      </c>
      <c r="J1475">
        <v>18283</v>
      </c>
      <c r="K1475" t="s">
        <v>201</v>
      </c>
      <c r="L1475" t="s">
        <v>549</v>
      </c>
      <c r="M1475" t="s">
        <v>550</v>
      </c>
      <c r="N1475" t="s">
        <v>551</v>
      </c>
      <c r="O1475" t="s">
        <v>149</v>
      </c>
      <c r="P1475" t="s">
        <v>1877</v>
      </c>
      <c r="Q1475" t="s">
        <v>17482</v>
      </c>
      <c r="R1475" t="s">
        <v>626</v>
      </c>
      <c r="S1475">
        <v>2575</v>
      </c>
      <c r="T1475" t="s">
        <v>1896</v>
      </c>
      <c r="U1475" s="4">
        <v>45799.237800925926</v>
      </c>
      <c r="V1475" t="str">
        <f>IFERROR(VLOOKUP(B1475,#REF!,1,0),"")</f>
        <v/>
      </c>
      <c r="W1475" t="str" cm="1">
        <f t="array" ref="W1475">IFERROR(_xlfn.IFS(AND(V1475="",X1475&lt;&gt;"王园园组",X1475&lt;&gt;"other"),K1475,AND(V1475="",X1475="王园园组"),G1475),"other")</f>
        <v>other</v>
      </c>
      <c r="X1475" t="str" cm="1">
        <f t="array" ref="X1475">IFERROR(_xlfn.IFS(AND(V1475="",IFERROR(VLOOKUP(N1475,#REF!,1,0),1)&lt;&gt;1),N1475,AND(V1475="",I1475="王园园组"),"王园园组"),"other")</f>
        <v>other</v>
      </c>
      <c r="Y1475">
        <f>IFERROR(_xlfn.XLOOKUP(MID(T1475, FIND("#", SUBSTITUTE(T1475, "-", "#", LEN(T1475) - LEN(SUBSTITUTE(T1475, "-", "")))) + 1, LEN(T1475)),#REF!,#REF!),0)</f>
        <v>0</v>
      </c>
      <c r="Z1475">
        <f>MONTH(续费明细实时[[#This Row],[success_time]])</f>
        <v>5</v>
      </c>
      <c r="AA1475" s="8" t="e">
        <f>VLOOKUP(续费明细实时[[#This Row],[parent_user_id]],#REF!,27,0)</f>
        <v>#REF!</v>
      </c>
    </row>
    <row r="1476" spans="1:27">
      <c r="A1476" s="1">
        <v>45801</v>
      </c>
      <c r="B1476" t="s">
        <v>17471</v>
      </c>
      <c r="C1476" t="s">
        <v>17472</v>
      </c>
      <c r="D1476" t="s">
        <v>548</v>
      </c>
      <c r="E1476" t="s">
        <v>546</v>
      </c>
      <c r="F1476">
        <v>120</v>
      </c>
      <c r="G1476" t="s">
        <v>2031</v>
      </c>
      <c r="H1476" t="s">
        <v>559</v>
      </c>
      <c r="I1476" t="s">
        <v>1876</v>
      </c>
      <c r="J1476">
        <v>17750</v>
      </c>
      <c r="K1476" t="s">
        <v>212</v>
      </c>
      <c r="L1476" t="s">
        <v>549</v>
      </c>
      <c r="M1476" t="s">
        <v>550</v>
      </c>
      <c r="N1476" t="s">
        <v>551</v>
      </c>
      <c r="O1476" t="s">
        <v>149</v>
      </c>
      <c r="P1476" t="s">
        <v>1877</v>
      </c>
      <c r="Q1476" t="s">
        <v>17473</v>
      </c>
      <c r="R1476" t="s">
        <v>626</v>
      </c>
      <c r="S1476">
        <v>2500</v>
      </c>
      <c r="T1476" t="s">
        <v>1896</v>
      </c>
      <c r="U1476" s="4">
        <v>45801.378622685188</v>
      </c>
      <c r="V1476" t="str">
        <f>IFERROR(VLOOKUP(B1476,#REF!,1,0),"")</f>
        <v/>
      </c>
      <c r="W1476" t="str" cm="1">
        <f t="array" ref="W1476">IFERROR(_xlfn.IFS(AND(V1476="",X1476&lt;&gt;"王园园组",X1476&lt;&gt;"other"),K1476,AND(V1476="",X1476="王园园组"),G1476),"other")</f>
        <v>other</v>
      </c>
      <c r="X1476" t="str" cm="1">
        <f t="array" ref="X1476">IFERROR(_xlfn.IFS(AND(V1476="",IFERROR(VLOOKUP(N1476,#REF!,1,0),1)&lt;&gt;1),N1476,AND(V1476="",I1476="王园园组"),"王园园组"),"other")</f>
        <v>other</v>
      </c>
      <c r="Y1476">
        <f>IFERROR(_xlfn.XLOOKUP(MID(T1476, FIND("#", SUBSTITUTE(T1476, "-", "#", LEN(T1476) - LEN(SUBSTITUTE(T1476, "-", "")))) + 1, LEN(T1476)),#REF!,#REF!),0)</f>
        <v>0</v>
      </c>
      <c r="Z1476">
        <f>MONTH(续费明细实时[[#This Row],[success_time]])</f>
        <v>5</v>
      </c>
      <c r="AA1476" s="8" t="e">
        <f>VLOOKUP(续费明细实时[[#This Row],[parent_user_id]],#REF!,27,0)</f>
        <v>#REF!</v>
      </c>
    </row>
    <row r="1477" spans="1:27">
      <c r="A1477" s="1">
        <v>45790</v>
      </c>
      <c r="B1477" t="s">
        <v>12599</v>
      </c>
      <c r="C1477" t="s">
        <v>12600</v>
      </c>
      <c r="D1477" t="s">
        <v>610</v>
      </c>
      <c r="E1477" t="s">
        <v>546</v>
      </c>
      <c r="F1477">
        <v>120</v>
      </c>
      <c r="G1477" t="s">
        <v>1946</v>
      </c>
      <c r="H1477" t="s">
        <v>559</v>
      </c>
      <c r="I1477" t="s">
        <v>1876</v>
      </c>
      <c r="J1477">
        <v>17946</v>
      </c>
      <c r="K1477" t="s">
        <v>312</v>
      </c>
      <c r="L1477" t="s">
        <v>549</v>
      </c>
      <c r="M1477" t="s">
        <v>550</v>
      </c>
      <c r="N1477" t="s">
        <v>136</v>
      </c>
      <c r="O1477" t="s">
        <v>143</v>
      </c>
      <c r="P1477" t="s">
        <v>1877</v>
      </c>
      <c r="Q1477" t="s">
        <v>12601</v>
      </c>
      <c r="R1477" t="s">
        <v>626</v>
      </c>
      <c r="S1477">
        <v>2527.6042109999999</v>
      </c>
      <c r="T1477" t="s">
        <v>1896</v>
      </c>
      <c r="U1477" s="4">
        <v>45790.590740740743</v>
      </c>
      <c r="V1477" t="str">
        <f>IFERROR(VLOOKUP(B1477,#REF!,1,0),"")</f>
        <v/>
      </c>
      <c r="W1477" t="str" cm="1">
        <f t="array" ref="W1477">IFERROR(_xlfn.IFS(AND(V1477="",X1477&lt;&gt;"王园园组",X1477&lt;&gt;"other"),K1477,AND(V1477="",X1477="王园园组"),G1477),"other")</f>
        <v>other</v>
      </c>
      <c r="X1477" t="str" cm="1">
        <f t="array" ref="X1477">IFERROR(_xlfn.IFS(AND(V1477="",IFERROR(VLOOKUP(N1477,#REF!,1,0),1)&lt;&gt;1),N1477,AND(V1477="",I1477="王园园组"),"王园园组"),"other")</f>
        <v>other</v>
      </c>
      <c r="Y1477">
        <f>IFERROR(_xlfn.XLOOKUP(MID(T1477, FIND("#", SUBSTITUTE(T1477, "-", "#", LEN(T1477) - LEN(SUBSTITUTE(T1477, "-", "")))) + 1, LEN(T1477)),#REF!,#REF!),0)</f>
        <v>0</v>
      </c>
      <c r="Z1477">
        <f>MONTH(续费明细实时[[#This Row],[success_time]])</f>
        <v>5</v>
      </c>
      <c r="AA1477" s="8" t="e">
        <f>VLOOKUP(续费明细实时[[#This Row],[parent_user_id]],#REF!,27,0)</f>
        <v>#REF!</v>
      </c>
    </row>
    <row r="1478" spans="1:27">
      <c r="A1478" s="1">
        <v>45789</v>
      </c>
      <c r="B1478" t="s">
        <v>11134</v>
      </c>
      <c r="C1478" t="s">
        <v>11135</v>
      </c>
      <c r="D1478" t="s">
        <v>548</v>
      </c>
      <c r="E1478" t="s">
        <v>546</v>
      </c>
      <c r="F1478">
        <v>120</v>
      </c>
      <c r="G1478" t="s">
        <v>2005</v>
      </c>
      <c r="H1478" t="s">
        <v>559</v>
      </c>
      <c r="I1478" t="s">
        <v>1876</v>
      </c>
      <c r="J1478">
        <v>17750</v>
      </c>
      <c r="K1478" t="s">
        <v>218</v>
      </c>
      <c r="L1478" t="s">
        <v>549</v>
      </c>
      <c r="M1478" t="s">
        <v>550</v>
      </c>
      <c r="N1478" t="s">
        <v>551</v>
      </c>
      <c r="O1478" t="s">
        <v>145</v>
      </c>
      <c r="P1478" t="s">
        <v>1877</v>
      </c>
      <c r="Q1478" t="s">
        <v>11136</v>
      </c>
      <c r="R1478" t="s">
        <v>626</v>
      </c>
      <c r="S1478">
        <v>2500</v>
      </c>
      <c r="T1478" t="s">
        <v>1896</v>
      </c>
      <c r="U1478" s="4">
        <v>45789.471168981479</v>
      </c>
      <c r="V1478" t="str">
        <f>IFERROR(VLOOKUP(B1478,#REF!,1,0),"")</f>
        <v/>
      </c>
      <c r="W1478" t="str" cm="1">
        <f t="array" ref="W1478">IFERROR(_xlfn.IFS(AND(V1478="",X1478&lt;&gt;"王园园组",X1478&lt;&gt;"other"),K1478,AND(V1478="",X1478="王园园组"),G1478),"other")</f>
        <v>other</v>
      </c>
      <c r="X1478" t="str" cm="1">
        <f t="array" ref="X1478">IFERROR(_xlfn.IFS(AND(V1478="",IFERROR(VLOOKUP(N1478,#REF!,1,0),1)&lt;&gt;1),N1478,AND(V1478="",I1478="王园园组"),"王园园组"),"other")</f>
        <v>other</v>
      </c>
      <c r="Y1478">
        <f>IFERROR(_xlfn.XLOOKUP(MID(T1478, FIND("#", SUBSTITUTE(T1478, "-", "#", LEN(T1478) - LEN(SUBSTITUTE(T1478, "-", "")))) + 1, LEN(T1478)),#REF!,#REF!),0)</f>
        <v>0</v>
      </c>
      <c r="Z1478">
        <f>MONTH(续费明细实时[[#This Row],[success_time]])</f>
        <v>5</v>
      </c>
      <c r="AA1478" s="8" t="e">
        <f>VLOOKUP(续费明细实时[[#This Row],[parent_user_id]],#REF!,27,0)</f>
        <v>#REF!</v>
      </c>
    </row>
    <row r="1479" spans="1:27">
      <c r="A1479" s="1">
        <v>45799</v>
      </c>
      <c r="B1479" t="s">
        <v>17474</v>
      </c>
      <c r="C1479" t="s">
        <v>17475</v>
      </c>
      <c r="D1479" t="s">
        <v>610</v>
      </c>
      <c r="E1479" t="s">
        <v>546</v>
      </c>
      <c r="F1479">
        <v>120</v>
      </c>
      <c r="G1479" t="s">
        <v>2464</v>
      </c>
      <c r="H1479" t="s">
        <v>559</v>
      </c>
      <c r="I1479" t="s">
        <v>1876</v>
      </c>
      <c r="J1479">
        <v>18484</v>
      </c>
      <c r="K1479" t="s">
        <v>273</v>
      </c>
      <c r="L1479" t="s">
        <v>549</v>
      </c>
      <c r="M1479" t="s">
        <v>550</v>
      </c>
      <c r="N1479" t="s">
        <v>136</v>
      </c>
      <c r="O1479" t="s">
        <v>139</v>
      </c>
      <c r="P1479" t="s">
        <v>1877</v>
      </c>
      <c r="Q1479" t="s">
        <v>17476</v>
      </c>
      <c r="R1479" t="s">
        <v>626</v>
      </c>
      <c r="S1479">
        <v>2603.4323380000001</v>
      </c>
      <c r="T1479" t="s">
        <v>1896</v>
      </c>
      <c r="U1479" s="4">
        <v>45799.852372685185</v>
      </c>
      <c r="V1479" t="str">
        <f>IFERROR(VLOOKUP(B1479,#REF!,1,0),"")</f>
        <v/>
      </c>
      <c r="W1479" t="str" cm="1">
        <f t="array" ref="W1479">IFERROR(_xlfn.IFS(AND(V1479="",X1479&lt;&gt;"王园园组",X1479&lt;&gt;"other"),K1479,AND(V1479="",X1479="王园园组"),G1479),"other")</f>
        <v>other</v>
      </c>
      <c r="X1479" t="str" cm="1">
        <f t="array" ref="X1479">IFERROR(_xlfn.IFS(AND(V1479="",IFERROR(VLOOKUP(N1479,#REF!,1,0),1)&lt;&gt;1),N1479,AND(V1479="",I1479="王园园组"),"王园园组"),"other")</f>
        <v>other</v>
      </c>
      <c r="Y1479">
        <f>IFERROR(_xlfn.XLOOKUP(MID(T1479, FIND("#", SUBSTITUTE(T1479, "-", "#", LEN(T1479) - LEN(SUBSTITUTE(T1479, "-", "")))) + 1, LEN(T1479)),#REF!,#REF!),0)</f>
        <v>0</v>
      </c>
      <c r="Z1479">
        <f>MONTH(续费明细实时[[#This Row],[success_time]])</f>
        <v>5</v>
      </c>
      <c r="AA1479" s="8" t="e">
        <f>VLOOKUP(续费明细实时[[#This Row],[parent_user_id]],#REF!,27,0)</f>
        <v>#REF!</v>
      </c>
    </row>
    <row r="1480" spans="1:27">
      <c r="A1480" s="1">
        <v>45793</v>
      </c>
      <c r="B1480" t="s">
        <v>17477</v>
      </c>
      <c r="C1480" t="s">
        <v>17478</v>
      </c>
      <c r="D1480" t="s">
        <v>548</v>
      </c>
      <c r="E1480" t="s">
        <v>546</v>
      </c>
      <c r="F1480">
        <v>120</v>
      </c>
      <c r="G1480" t="s">
        <v>1939</v>
      </c>
      <c r="H1480" t="s">
        <v>559</v>
      </c>
      <c r="I1480" t="s">
        <v>1876</v>
      </c>
      <c r="J1480">
        <v>17750</v>
      </c>
      <c r="K1480" t="s">
        <v>290</v>
      </c>
      <c r="L1480" t="s">
        <v>549</v>
      </c>
      <c r="M1480" t="s">
        <v>550</v>
      </c>
      <c r="N1480" t="s">
        <v>136</v>
      </c>
      <c r="O1480" t="s">
        <v>283</v>
      </c>
      <c r="P1480" t="s">
        <v>1877</v>
      </c>
      <c r="Q1480" t="s">
        <v>17479</v>
      </c>
      <c r="R1480" t="s">
        <v>626</v>
      </c>
      <c r="S1480">
        <v>2500</v>
      </c>
      <c r="T1480" t="s">
        <v>1896</v>
      </c>
      <c r="U1480" s="4">
        <v>45793.554270833331</v>
      </c>
      <c r="V1480" t="str">
        <f>IFERROR(VLOOKUP(B1480,#REF!,1,0),"")</f>
        <v/>
      </c>
      <c r="W1480" t="str" cm="1">
        <f t="array" ref="W1480">IFERROR(_xlfn.IFS(AND(V1480="",X1480&lt;&gt;"王园园组",X1480&lt;&gt;"other"),K1480,AND(V1480="",X1480="王园园组"),G1480),"other")</f>
        <v>other</v>
      </c>
      <c r="X1480" t="str" cm="1">
        <f t="array" ref="X1480">IFERROR(_xlfn.IFS(AND(V1480="",IFERROR(VLOOKUP(N1480,#REF!,1,0),1)&lt;&gt;1),N1480,AND(V1480="",I1480="王园园组"),"王园园组"),"other")</f>
        <v>other</v>
      </c>
      <c r="Y1480">
        <f>IFERROR(_xlfn.XLOOKUP(MID(T1480, FIND("#", SUBSTITUTE(T1480, "-", "#", LEN(T1480) - LEN(SUBSTITUTE(T1480, "-", "")))) + 1, LEN(T1480)),#REF!,#REF!),0)</f>
        <v>0</v>
      </c>
      <c r="Z1480">
        <f>MONTH(续费明细实时[[#This Row],[success_time]])</f>
        <v>5</v>
      </c>
      <c r="AA1480" s="8" t="e">
        <f>VLOOKUP(续费明细实时[[#This Row],[parent_user_id]],#REF!,27,0)</f>
        <v>#REF!</v>
      </c>
    </row>
    <row r="1481" spans="1:27">
      <c r="A1481" s="1">
        <v>45788</v>
      </c>
      <c r="B1481" t="s">
        <v>9347</v>
      </c>
      <c r="C1481" t="s">
        <v>9348</v>
      </c>
      <c r="D1481" t="s">
        <v>695</v>
      </c>
      <c r="E1481" t="s">
        <v>546</v>
      </c>
      <c r="F1481">
        <v>60</v>
      </c>
      <c r="G1481" t="s">
        <v>1994</v>
      </c>
      <c r="H1481" t="s">
        <v>559</v>
      </c>
      <c r="I1481" t="s">
        <v>1876</v>
      </c>
      <c r="J1481">
        <v>10650</v>
      </c>
      <c r="K1481" t="s">
        <v>297</v>
      </c>
      <c r="L1481" t="s">
        <v>549</v>
      </c>
      <c r="M1481" t="s">
        <v>550</v>
      </c>
      <c r="N1481" t="s">
        <v>136</v>
      </c>
      <c r="O1481" t="s">
        <v>143</v>
      </c>
      <c r="P1481" t="s">
        <v>1877</v>
      </c>
      <c r="Q1481" t="s">
        <v>9349</v>
      </c>
      <c r="R1481" t="s">
        <v>626</v>
      </c>
      <c r="S1481">
        <v>1500</v>
      </c>
      <c r="T1481" t="s">
        <v>1891</v>
      </c>
      <c r="U1481" s="4">
        <v>45788.883298611108</v>
      </c>
      <c r="V1481" t="str">
        <f>IFERROR(VLOOKUP(B1481,#REF!,1,0),"")</f>
        <v/>
      </c>
      <c r="W1481" t="str" cm="1">
        <f t="array" ref="W1481">IFERROR(_xlfn.IFS(AND(V1481="",X1481&lt;&gt;"王园园组",X1481&lt;&gt;"other"),K1481,AND(V1481="",X1481="王园园组"),G1481),"other")</f>
        <v>other</v>
      </c>
      <c r="X1481" t="str" cm="1">
        <f t="array" ref="X1481">IFERROR(_xlfn.IFS(AND(V1481="",IFERROR(VLOOKUP(N1481,#REF!,1,0),1)&lt;&gt;1),N1481,AND(V1481="",I1481="王园园组"),"王园园组"),"other")</f>
        <v>other</v>
      </c>
      <c r="Y1481">
        <f>IFERROR(_xlfn.XLOOKUP(MID(T1481, FIND("#", SUBSTITUTE(T1481, "-", "#", LEN(T1481) - LEN(SUBSTITUTE(T1481, "-", "")))) + 1, LEN(T1481)),#REF!,#REF!),0)</f>
        <v>0</v>
      </c>
      <c r="Z1481">
        <f>MONTH(续费明细实时[[#This Row],[success_time]])</f>
        <v>5</v>
      </c>
      <c r="AA1481" s="8" t="e">
        <f>VLOOKUP(续费明细实时[[#This Row],[parent_user_id]],#REF!,27,0)</f>
        <v>#REF!</v>
      </c>
    </row>
    <row r="1482" spans="1:27">
      <c r="A1482" s="1">
        <v>45804</v>
      </c>
      <c r="B1482" t="s">
        <v>30014</v>
      </c>
      <c r="C1482" t="s">
        <v>30015</v>
      </c>
      <c r="D1482" t="s">
        <v>548</v>
      </c>
      <c r="E1482" t="s">
        <v>546</v>
      </c>
      <c r="F1482">
        <v>240</v>
      </c>
      <c r="G1482" t="s">
        <v>1929</v>
      </c>
      <c r="H1482" t="s">
        <v>559</v>
      </c>
      <c r="I1482" t="s">
        <v>1876</v>
      </c>
      <c r="J1482">
        <v>31950</v>
      </c>
      <c r="K1482" t="s">
        <v>218</v>
      </c>
      <c r="L1482" t="s">
        <v>549</v>
      </c>
      <c r="M1482" t="s">
        <v>550</v>
      </c>
      <c r="N1482" t="s">
        <v>551</v>
      </c>
      <c r="O1482" t="s">
        <v>145</v>
      </c>
      <c r="P1482" t="s">
        <v>1877</v>
      </c>
      <c r="Q1482" t="s">
        <v>30016</v>
      </c>
      <c r="R1482" t="s">
        <v>626</v>
      </c>
      <c r="S1482">
        <v>4500</v>
      </c>
      <c r="T1482" t="s">
        <v>1931</v>
      </c>
      <c r="U1482" s="4">
        <v>45804.785138888888</v>
      </c>
      <c r="V1482" t="str">
        <f>IFERROR(VLOOKUP(B1482,#REF!,1,0),"")</f>
        <v/>
      </c>
      <c r="W1482" t="str" cm="1">
        <f t="array" ref="W1482">IFERROR(_xlfn.IFS(AND(V1482="",X1482&lt;&gt;"王园园组",X1482&lt;&gt;"other"),K1482,AND(V1482="",X1482="王园园组"),G1482),"other")</f>
        <v>other</v>
      </c>
      <c r="X1482" t="str" cm="1">
        <f t="array" ref="X1482">IFERROR(_xlfn.IFS(AND(V1482="",IFERROR(VLOOKUP(N1482,#REF!,1,0),1)&lt;&gt;1),N1482,AND(V1482="",I1482="王园园组"),"王园园组"),"other")</f>
        <v>other</v>
      </c>
      <c r="Y1482">
        <f>IFERROR(_xlfn.XLOOKUP(MID(T1482, FIND("#", SUBSTITUTE(T1482, "-", "#", LEN(T1482) - LEN(SUBSTITUTE(T1482, "-", "")))) + 1, LEN(T1482)),#REF!,#REF!),0)</f>
        <v>0</v>
      </c>
      <c r="Z1482">
        <f>MONTH(续费明细实时[[#This Row],[success_time]])</f>
        <v>5</v>
      </c>
      <c r="AA1482" s="8" t="e">
        <f>VLOOKUP(续费明细实时[[#This Row],[parent_user_id]],#REF!,27,0)</f>
        <v>#REF!</v>
      </c>
    </row>
    <row r="1483" spans="1:27">
      <c r="A1483" s="1">
        <v>45796</v>
      </c>
      <c r="B1483" t="s">
        <v>15356</v>
      </c>
      <c r="C1483" t="s">
        <v>15357</v>
      </c>
      <c r="D1483" t="s">
        <v>558</v>
      </c>
      <c r="E1483" t="s">
        <v>546</v>
      </c>
      <c r="F1483">
        <v>60</v>
      </c>
      <c r="G1483" t="s">
        <v>328</v>
      </c>
      <c r="H1483" t="s">
        <v>559</v>
      </c>
      <c r="I1483" t="s">
        <v>504</v>
      </c>
      <c r="J1483">
        <v>12185</v>
      </c>
      <c r="K1483" t="s">
        <v>328</v>
      </c>
      <c r="L1483" t="s">
        <v>549</v>
      </c>
      <c r="M1483" t="s">
        <v>559</v>
      </c>
      <c r="N1483" t="s">
        <v>504</v>
      </c>
      <c r="O1483" t="s">
        <v>325</v>
      </c>
      <c r="P1483" t="s">
        <v>1877</v>
      </c>
      <c r="Q1483" t="s">
        <v>15358</v>
      </c>
      <c r="R1483" t="s">
        <v>626</v>
      </c>
      <c r="S1483">
        <v>1716.264224</v>
      </c>
      <c r="T1483" t="s">
        <v>1891</v>
      </c>
      <c r="U1483" s="4">
        <v>45796.509467592594</v>
      </c>
      <c r="V1483" t="str">
        <f>IFERROR(VLOOKUP(B1483,#REF!,1,0),"")</f>
        <v/>
      </c>
      <c r="W1483" t="str" cm="1">
        <f t="array" ref="W1483">IFERROR(_xlfn.IFS(AND(V1483="",X1483&lt;&gt;"王园园组",X1483&lt;&gt;"other"),K1483,AND(V1483="",X1483="王园园组"),G1483),"other")</f>
        <v>other</v>
      </c>
      <c r="X1483" t="str" cm="1">
        <f t="array" ref="X1483">IFERROR(_xlfn.IFS(AND(V1483="",IFERROR(VLOOKUP(N1483,#REF!,1,0),1)&lt;&gt;1),N1483,AND(V1483="",I1483="王园园组"),"王园园组"),"other")</f>
        <v>other</v>
      </c>
      <c r="Y1483">
        <f>IFERROR(_xlfn.XLOOKUP(MID(T1483, FIND("#", SUBSTITUTE(T1483, "-", "#", LEN(T1483) - LEN(SUBSTITUTE(T1483, "-", "")))) + 1, LEN(T1483)),#REF!,#REF!),0)</f>
        <v>0</v>
      </c>
      <c r="Z1483">
        <f>MONTH(续费明细实时[[#This Row],[success_time]])</f>
        <v>5</v>
      </c>
      <c r="AA1483" s="8" t="e">
        <f>VLOOKUP(续费明细实时[[#This Row],[parent_user_id]],#REF!,27,0)</f>
        <v>#REF!</v>
      </c>
    </row>
    <row r="1484" spans="1:27">
      <c r="A1484" s="1">
        <v>45791</v>
      </c>
      <c r="B1484" t="s">
        <v>15347</v>
      </c>
      <c r="C1484" t="s">
        <v>15348</v>
      </c>
      <c r="D1484" t="s">
        <v>13535</v>
      </c>
      <c r="E1484" t="s">
        <v>546</v>
      </c>
      <c r="F1484">
        <v>240</v>
      </c>
      <c r="G1484" t="s">
        <v>1973</v>
      </c>
      <c r="H1484" t="s">
        <v>559</v>
      </c>
      <c r="I1484" t="s">
        <v>1876</v>
      </c>
      <c r="J1484">
        <v>31950</v>
      </c>
      <c r="K1484" t="s">
        <v>275</v>
      </c>
      <c r="L1484" t="s">
        <v>549</v>
      </c>
      <c r="M1484" t="s">
        <v>550</v>
      </c>
      <c r="N1484" t="s">
        <v>136</v>
      </c>
      <c r="O1484" t="s">
        <v>139</v>
      </c>
      <c r="P1484" t="s">
        <v>1877</v>
      </c>
      <c r="Q1484" t="s">
        <v>15349</v>
      </c>
      <c r="R1484" t="s">
        <v>626</v>
      </c>
      <c r="S1484">
        <v>4500</v>
      </c>
      <c r="T1484" t="s">
        <v>1931</v>
      </c>
      <c r="U1484" s="4">
        <v>45791.696064814816</v>
      </c>
      <c r="V1484" t="str">
        <f>IFERROR(VLOOKUP(B1484,#REF!,1,0),"")</f>
        <v/>
      </c>
      <c r="W1484" t="str" cm="1">
        <f t="array" ref="W1484">IFERROR(_xlfn.IFS(AND(V1484="",X1484&lt;&gt;"王园园组",X1484&lt;&gt;"other"),K1484,AND(V1484="",X1484="王园园组"),G1484),"other")</f>
        <v>other</v>
      </c>
      <c r="X1484" t="str" cm="1">
        <f t="array" ref="X1484">IFERROR(_xlfn.IFS(AND(V1484="",IFERROR(VLOOKUP(N1484,#REF!,1,0),1)&lt;&gt;1),N1484,AND(V1484="",I1484="王园园组"),"王园园组"),"other")</f>
        <v>other</v>
      </c>
      <c r="Y1484">
        <f>IFERROR(_xlfn.XLOOKUP(MID(T1484, FIND("#", SUBSTITUTE(T1484, "-", "#", LEN(T1484) - LEN(SUBSTITUTE(T1484, "-", "")))) + 1, LEN(T1484)),#REF!,#REF!),0)</f>
        <v>0</v>
      </c>
      <c r="Z1484">
        <f>MONTH(续费明细实时[[#This Row],[success_time]])</f>
        <v>5</v>
      </c>
      <c r="AA1484" s="8" t="e">
        <f>VLOOKUP(续费明细实时[[#This Row],[parent_user_id]],#REF!,27,0)</f>
        <v>#REF!</v>
      </c>
    </row>
    <row r="1485" spans="1:27">
      <c r="A1485" s="1">
        <v>45800</v>
      </c>
      <c r="B1485" t="s">
        <v>15461</v>
      </c>
      <c r="C1485" t="s">
        <v>15462</v>
      </c>
      <c r="D1485" t="s">
        <v>632</v>
      </c>
      <c r="E1485" t="s">
        <v>546</v>
      </c>
      <c r="F1485">
        <v>120</v>
      </c>
      <c r="G1485" t="s">
        <v>1929</v>
      </c>
      <c r="H1485" t="s">
        <v>559</v>
      </c>
      <c r="I1485" t="s">
        <v>1876</v>
      </c>
      <c r="J1485">
        <v>18283</v>
      </c>
      <c r="K1485" t="s">
        <v>192</v>
      </c>
      <c r="L1485" t="s">
        <v>549</v>
      </c>
      <c r="M1485" t="s">
        <v>559</v>
      </c>
      <c r="N1485" t="s">
        <v>469</v>
      </c>
      <c r="O1485" t="s">
        <v>189</v>
      </c>
      <c r="P1485" t="s">
        <v>1877</v>
      </c>
      <c r="Q1485" t="s">
        <v>15463</v>
      </c>
      <c r="R1485" t="s">
        <v>626</v>
      </c>
      <c r="S1485">
        <v>2575</v>
      </c>
      <c r="T1485" t="s">
        <v>1896</v>
      </c>
      <c r="U1485" s="4">
        <v>45800.422800925924</v>
      </c>
      <c r="V1485" t="str">
        <f>IFERROR(VLOOKUP(B1485,#REF!,1,0),"")</f>
        <v/>
      </c>
      <c r="W1485" t="str" cm="1">
        <f t="array" ref="W1485">IFERROR(_xlfn.IFS(AND(V1485="",X1485&lt;&gt;"王园园组",X1485&lt;&gt;"other"),K1485,AND(V1485="",X1485="王园园组"),G1485),"other")</f>
        <v>other</v>
      </c>
      <c r="X1485" t="str" cm="1">
        <f t="array" ref="X1485">IFERROR(_xlfn.IFS(AND(V1485="",IFERROR(VLOOKUP(N1485,#REF!,1,0),1)&lt;&gt;1),N1485,AND(V1485="",I1485="王园园组"),"王园园组"),"other")</f>
        <v>other</v>
      </c>
      <c r="Y1485">
        <f>IFERROR(_xlfn.XLOOKUP(MID(T1485, FIND("#", SUBSTITUTE(T1485, "-", "#", LEN(T1485) - LEN(SUBSTITUTE(T1485, "-", "")))) + 1, LEN(T1485)),#REF!,#REF!),0)</f>
        <v>0</v>
      </c>
      <c r="Z1485">
        <f>MONTH(续费明细实时[[#This Row],[success_time]])</f>
        <v>5</v>
      </c>
      <c r="AA1485" s="8" t="e">
        <f>VLOOKUP(续费明细实时[[#This Row],[parent_user_id]],#REF!,27,0)</f>
        <v>#REF!</v>
      </c>
    </row>
    <row r="1486" spans="1:27">
      <c r="A1486" s="1">
        <v>45790</v>
      </c>
      <c r="B1486" t="s">
        <v>12798</v>
      </c>
      <c r="C1486" t="s">
        <v>12799</v>
      </c>
      <c r="D1486" t="s">
        <v>558</v>
      </c>
      <c r="E1486" t="s">
        <v>546</v>
      </c>
      <c r="F1486">
        <v>120</v>
      </c>
      <c r="G1486" t="s">
        <v>1946</v>
      </c>
      <c r="H1486" t="s">
        <v>559</v>
      </c>
      <c r="I1486" t="s">
        <v>1876</v>
      </c>
      <c r="J1486">
        <v>18090</v>
      </c>
      <c r="K1486" t="s">
        <v>276</v>
      </c>
      <c r="L1486" t="s">
        <v>549</v>
      </c>
      <c r="M1486" t="s">
        <v>550</v>
      </c>
      <c r="N1486" t="s">
        <v>136</v>
      </c>
      <c r="O1486" t="s">
        <v>139</v>
      </c>
      <c r="P1486" t="s">
        <v>1877</v>
      </c>
      <c r="Q1486" t="s">
        <v>12800</v>
      </c>
      <c r="R1486" t="s">
        <v>626</v>
      </c>
      <c r="S1486">
        <v>2547.8197460000001</v>
      </c>
      <c r="T1486" t="s">
        <v>1896</v>
      </c>
      <c r="U1486" s="4">
        <v>45790.643449074072</v>
      </c>
      <c r="V1486" t="str">
        <f>IFERROR(VLOOKUP(B1486,#REF!,1,0),"")</f>
        <v/>
      </c>
      <c r="W1486" t="str" cm="1">
        <f t="array" ref="W1486">IFERROR(_xlfn.IFS(AND(V1486="",X1486&lt;&gt;"王园园组",X1486&lt;&gt;"other"),K1486,AND(V1486="",X1486="王园园组"),G1486),"other")</f>
        <v>other</v>
      </c>
      <c r="X1486" t="str" cm="1">
        <f t="array" ref="X1486">IFERROR(_xlfn.IFS(AND(V1486="",IFERROR(VLOOKUP(N1486,#REF!,1,0),1)&lt;&gt;1),N1486,AND(V1486="",I1486="王园园组"),"王园园组"),"other")</f>
        <v>other</v>
      </c>
      <c r="Y1486">
        <f>IFERROR(_xlfn.XLOOKUP(MID(T1486, FIND("#", SUBSTITUTE(T1486, "-", "#", LEN(T1486) - LEN(SUBSTITUTE(T1486, "-", "")))) + 1, LEN(T1486)),#REF!,#REF!),0)</f>
        <v>0</v>
      </c>
      <c r="Z1486">
        <f>MONTH(续费明细实时[[#This Row],[success_time]])</f>
        <v>5</v>
      </c>
      <c r="AA1486" s="8" t="e">
        <f>VLOOKUP(续费明细实时[[#This Row],[parent_user_id]],#REF!,27,0)</f>
        <v>#REF!</v>
      </c>
    </row>
    <row r="1487" spans="1:27">
      <c r="A1487" s="1">
        <v>45786</v>
      </c>
      <c r="B1487" t="s">
        <v>2957</v>
      </c>
      <c r="C1487" t="s">
        <v>2958</v>
      </c>
      <c r="D1487" t="s">
        <v>610</v>
      </c>
      <c r="E1487" t="s">
        <v>546</v>
      </c>
      <c r="F1487">
        <v>240</v>
      </c>
      <c r="G1487" t="s">
        <v>2035</v>
      </c>
      <c r="H1487" t="s">
        <v>559</v>
      </c>
      <c r="I1487" t="s">
        <v>1876</v>
      </c>
      <c r="J1487">
        <v>32303</v>
      </c>
      <c r="K1487" t="s">
        <v>232</v>
      </c>
      <c r="L1487" t="s">
        <v>549</v>
      </c>
      <c r="M1487" t="s">
        <v>550</v>
      </c>
      <c r="N1487" t="s">
        <v>551</v>
      </c>
      <c r="O1487" t="s">
        <v>141</v>
      </c>
      <c r="P1487" t="s">
        <v>1877</v>
      </c>
      <c r="Q1487" t="s">
        <v>2959</v>
      </c>
      <c r="R1487" t="s">
        <v>626</v>
      </c>
      <c r="S1487">
        <v>4549.6875810000001</v>
      </c>
      <c r="T1487" t="s">
        <v>1931</v>
      </c>
      <c r="U1487" s="4">
        <v>45786.778506944444</v>
      </c>
      <c r="V1487" t="str">
        <f>IFERROR(VLOOKUP(B1487,#REF!,1,0),"")</f>
        <v/>
      </c>
      <c r="W1487" t="str" cm="1">
        <f t="array" ref="W1487">IFERROR(_xlfn.IFS(AND(V1487="",X1487&lt;&gt;"王园园组",X1487&lt;&gt;"other"),K1487,AND(V1487="",X1487="王园园组"),G1487),"other")</f>
        <v>other</v>
      </c>
      <c r="X1487" t="str" cm="1">
        <f t="array" ref="X1487">IFERROR(_xlfn.IFS(AND(V1487="",IFERROR(VLOOKUP(N1487,#REF!,1,0),1)&lt;&gt;1),N1487,AND(V1487="",I1487="王园园组"),"王园园组"),"other")</f>
        <v>other</v>
      </c>
      <c r="Y1487">
        <f>IFERROR(_xlfn.XLOOKUP(MID(T1487, FIND("#", SUBSTITUTE(T1487, "-", "#", LEN(T1487) - LEN(SUBSTITUTE(T1487, "-", "")))) + 1, LEN(T1487)),#REF!,#REF!),0)</f>
        <v>0</v>
      </c>
      <c r="Z1487">
        <f>MONTH(续费明细实时[[#This Row],[success_time]])</f>
        <v>5</v>
      </c>
      <c r="AA1487" s="8" t="e">
        <f>VLOOKUP(续费明细实时[[#This Row],[parent_user_id]],#REF!,27,0)</f>
        <v>#REF!</v>
      </c>
    </row>
    <row r="1488" spans="1:27">
      <c r="A1488" s="1">
        <v>45789</v>
      </c>
      <c r="B1488" t="s">
        <v>10972</v>
      </c>
      <c r="C1488" t="s">
        <v>10973</v>
      </c>
      <c r="D1488" t="s">
        <v>902</v>
      </c>
      <c r="E1488" t="s">
        <v>546</v>
      </c>
      <c r="F1488">
        <v>60</v>
      </c>
      <c r="G1488" t="s">
        <v>1990</v>
      </c>
      <c r="H1488" t="s">
        <v>559</v>
      </c>
      <c r="I1488" t="s">
        <v>1876</v>
      </c>
      <c r="J1488">
        <v>11890</v>
      </c>
      <c r="K1488" t="s">
        <v>272</v>
      </c>
      <c r="L1488" t="s">
        <v>549</v>
      </c>
      <c r="M1488" t="s">
        <v>550</v>
      </c>
      <c r="N1488" t="s">
        <v>136</v>
      </c>
      <c r="O1488" t="s">
        <v>139</v>
      </c>
      <c r="P1488" t="s">
        <v>1877</v>
      </c>
      <c r="Q1488" t="s">
        <v>10974</v>
      </c>
      <c r="R1488" t="s">
        <v>626</v>
      </c>
      <c r="S1488">
        <v>1674.585446</v>
      </c>
      <c r="T1488" t="s">
        <v>1891</v>
      </c>
      <c r="U1488" s="4">
        <v>45789.647037037037</v>
      </c>
      <c r="V1488" t="str">
        <f>IFERROR(VLOOKUP(B1488,#REF!,1,0),"")</f>
        <v/>
      </c>
      <c r="W1488" t="str" cm="1">
        <f t="array" ref="W1488">IFERROR(_xlfn.IFS(AND(V1488="",X1488&lt;&gt;"王园园组",X1488&lt;&gt;"other"),K1488,AND(V1488="",X1488="王园园组"),G1488),"other")</f>
        <v>other</v>
      </c>
      <c r="X1488" t="str" cm="1">
        <f t="array" ref="X1488">IFERROR(_xlfn.IFS(AND(V1488="",IFERROR(VLOOKUP(N1488,#REF!,1,0),1)&lt;&gt;1),N1488,AND(V1488="",I1488="王园园组"),"王园园组"),"other")</f>
        <v>other</v>
      </c>
      <c r="Y1488">
        <f>IFERROR(_xlfn.XLOOKUP(MID(T1488, FIND("#", SUBSTITUTE(T1488, "-", "#", LEN(T1488) - LEN(SUBSTITUTE(T1488, "-", "")))) + 1, LEN(T1488)),#REF!,#REF!),0)</f>
        <v>0</v>
      </c>
      <c r="Z1488">
        <f>MONTH(续费明细实时[[#This Row],[success_time]])</f>
        <v>5</v>
      </c>
      <c r="AA1488" s="8" t="e">
        <f>VLOOKUP(续费明细实时[[#This Row],[parent_user_id]],#REF!,27,0)</f>
        <v>#REF!</v>
      </c>
    </row>
    <row r="1489" spans="1:27">
      <c r="A1489" s="1">
        <v>45797</v>
      </c>
      <c r="B1489" t="s">
        <v>15678</v>
      </c>
      <c r="C1489" t="s">
        <v>15679</v>
      </c>
      <c r="D1489" t="s">
        <v>578</v>
      </c>
      <c r="E1489" t="s">
        <v>546</v>
      </c>
      <c r="F1489">
        <v>60</v>
      </c>
      <c r="G1489" t="s">
        <v>1875</v>
      </c>
      <c r="H1489" t="s">
        <v>559</v>
      </c>
      <c r="I1489" t="s">
        <v>1876</v>
      </c>
      <c r="J1489">
        <v>10970</v>
      </c>
      <c r="K1489" t="s">
        <v>294</v>
      </c>
      <c r="L1489" t="s">
        <v>549</v>
      </c>
      <c r="M1489" t="s">
        <v>550</v>
      </c>
      <c r="N1489" t="s">
        <v>136</v>
      </c>
      <c r="O1489" t="s">
        <v>292</v>
      </c>
      <c r="P1489" t="s">
        <v>1877</v>
      </c>
      <c r="Q1489" t="s">
        <v>15680</v>
      </c>
      <c r="R1489" t="s">
        <v>626</v>
      </c>
      <c r="S1489">
        <v>1545</v>
      </c>
      <c r="T1489" t="s">
        <v>1891</v>
      </c>
      <c r="U1489" s="4">
        <v>45797.645925925928</v>
      </c>
      <c r="V1489" t="str">
        <f>IFERROR(VLOOKUP(B1489,#REF!,1,0),"")</f>
        <v/>
      </c>
      <c r="W1489" t="str" cm="1">
        <f t="array" ref="W1489">IFERROR(_xlfn.IFS(AND(V1489="",X1489&lt;&gt;"王园园组",X1489&lt;&gt;"other"),K1489,AND(V1489="",X1489="王园园组"),G1489),"other")</f>
        <v>other</v>
      </c>
      <c r="X1489" t="str" cm="1">
        <f t="array" ref="X1489">IFERROR(_xlfn.IFS(AND(V1489="",IFERROR(VLOOKUP(N1489,#REF!,1,0),1)&lt;&gt;1),N1489,AND(V1489="",I1489="王园园组"),"王园园组"),"other")</f>
        <v>other</v>
      </c>
      <c r="Y1489">
        <f>IFERROR(_xlfn.XLOOKUP(MID(T1489, FIND("#", SUBSTITUTE(T1489, "-", "#", LEN(T1489) - LEN(SUBSTITUTE(T1489, "-", "")))) + 1, LEN(T1489)),#REF!,#REF!),0)</f>
        <v>0</v>
      </c>
      <c r="Z1489">
        <f>MONTH(续费明细实时[[#This Row],[success_time]])</f>
        <v>5</v>
      </c>
      <c r="AA1489" s="8" t="e">
        <f>VLOOKUP(续费明细实时[[#This Row],[parent_user_id]],#REF!,27,0)</f>
        <v>#REF!</v>
      </c>
    </row>
    <row r="1490" spans="1:27">
      <c r="A1490" s="1">
        <v>45794</v>
      </c>
      <c r="B1490" t="s">
        <v>15353</v>
      </c>
      <c r="C1490" t="s">
        <v>15354</v>
      </c>
      <c r="D1490" t="s">
        <v>548</v>
      </c>
      <c r="E1490" t="s">
        <v>546</v>
      </c>
      <c r="F1490">
        <v>120</v>
      </c>
      <c r="G1490" t="s">
        <v>2005</v>
      </c>
      <c r="H1490" t="s">
        <v>559</v>
      </c>
      <c r="I1490" t="s">
        <v>1876</v>
      </c>
      <c r="J1490">
        <v>17750</v>
      </c>
      <c r="K1490" t="s">
        <v>217</v>
      </c>
      <c r="L1490" t="s">
        <v>549</v>
      </c>
      <c r="M1490" t="s">
        <v>550</v>
      </c>
      <c r="N1490" t="s">
        <v>551</v>
      </c>
      <c r="O1490" t="s">
        <v>145</v>
      </c>
      <c r="P1490" t="s">
        <v>1877</v>
      </c>
      <c r="Q1490" t="s">
        <v>15355</v>
      </c>
      <c r="R1490" t="s">
        <v>626</v>
      </c>
      <c r="S1490">
        <v>2500</v>
      </c>
      <c r="T1490" t="s">
        <v>1896</v>
      </c>
      <c r="U1490" s="4">
        <v>45794.519386574073</v>
      </c>
      <c r="V1490" t="str">
        <f>IFERROR(VLOOKUP(B1490,#REF!,1,0),"")</f>
        <v/>
      </c>
      <c r="W1490" t="str" cm="1">
        <f t="array" ref="W1490">IFERROR(_xlfn.IFS(AND(V1490="",X1490&lt;&gt;"王园园组",X1490&lt;&gt;"other"),K1490,AND(V1490="",X1490="王园园组"),G1490),"other")</f>
        <v>other</v>
      </c>
      <c r="X1490" t="str" cm="1">
        <f t="array" ref="X1490">IFERROR(_xlfn.IFS(AND(V1490="",IFERROR(VLOOKUP(N1490,#REF!,1,0),1)&lt;&gt;1),N1490,AND(V1490="",I1490="王园园组"),"王园园组"),"other")</f>
        <v>other</v>
      </c>
      <c r="Y1490">
        <f>IFERROR(_xlfn.XLOOKUP(MID(T1490, FIND("#", SUBSTITUTE(T1490, "-", "#", LEN(T1490) - LEN(SUBSTITUTE(T1490, "-", "")))) + 1, LEN(T1490)),#REF!,#REF!),0)</f>
        <v>0</v>
      </c>
      <c r="Z1490">
        <f>MONTH(续费明细实时[[#This Row],[success_time]])</f>
        <v>5</v>
      </c>
      <c r="AA1490" s="8" t="e">
        <f>VLOOKUP(续费明细实时[[#This Row],[parent_user_id]],#REF!,27,0)</f>
        <v>#REF!</v>
      </c>
    </row>
    <row r="1491" spans="1:27">
      <c r="A1491" s="1">
        <v>45789</v>
      </c>
      <c r="B1491" t="s">
        <v>11878</v>
      </c>
      <c r="C1491" t="s">
        <v>11879</v>
      </c>
      <c r="D1491" t="s">
        <v>695</v>
      </c>
      <c r="E1491" t="s">
        <v>546</v>
      </c>
      <c r="F1491">
        <v>120</v>
      </c>
      <c r="G1491" t="s">
        <v>2024</v>
      </c>
      <c r="H1491" t="s">
        <v>559</v>
      </c>
      <c r="I1491" t="s">
        <v>1876</v>
      </c>
      <c r="J1491">
        <v>17750</v>
      </c>
      <c r="K1491" t="s">
        <v>293</v>
      </c>
      <c r="L1491" t="s">
        <v>549</v>
      </c>
      <c r="M1491" t="s">
        <v>550</v>
      </c>
      <c r="N1491" t="s">
        <v>136</v>
      </c>
      <c r="O1491" t="s">
        <v>292</v>
      </c>
      <c r="P1491" t="s">
        <v>1877</v>
      </c>
      <c r="Q1491" t="s">
        <v>11880</v>
      </c>
      <c r="R1491" t="s">
        <v>626</v>
      </c>
      <c r="S1491">
        <v>2500</v>
      </c>
      <c r="T1491" t="s">
        <v>1896</v>
      </c>
      <c r="U1491" s="4">
        <v>45789.507673611108</v>
      </c>
      <c r="V1491" t="str">
        <f>IFERROR(VLOOKUP(B1491,#REF!,1,0),"")</f>
        <v/>
      </c>
      <c r="W1491" t="str" cm="1">
        <f t="array" ref="W1491">IFERROR(_xlfn.IFS(AND(V1491="",X1491&lt;&gt;"王园园组",X1491&lt;&gt;"other"),K1491,AND(V1491="",X1491="王园园组"),G1491),"other")</f>
        <v>other</v>
      </c>
      <c r="X1491" t="str" cm="1">
        <f t="array" ref="X1491">IFERROR(_xlfn.IFS(AND(V1491="",IFERROR(VLOOKUP(N1491,#REF!,1,0),1)&lt;&gt;1),N1491,AND(V1491="",I1491="王园园组"),"王园园组"),"other")</f>
        <v>other</v>
      </c>
      <c r="Y1491">
        <f>IFERROR(_xlfn.XLOOKUP(MID(T1491, FIND("#", SUBSTITUTE(T1491, "-", "#", LEN(T1491) - LEN(SUBSTITUTE(T1491, "-", "")))) + 1, LEN(T1491)),#REF!,#REF!),0)</f>
        <v>0</v>
      </c>
      <c r="Z1491">
        <f>MONTH(续费明细实时[[#This Row],[success_time]])</f>
        <v>5</v>
      </c>
      <c r="AA1491" s="8" t="e">
        <f>VLOOKUP(续费明细实时[[#This Row],[parent_user_id]],#REF!,27,0)</f>
        <v>#REF!</v>
      </c>
    </row>
    <row r="1492" spans="1:27" hidden="1">
      <c r="A1492" s="1">
        <v>45800</v>
      </c>
      <c r="B1492" t="s">
        <v>15690</v>
      </c>
      <c r="C1492" t="s">
        <v>15691</v>
      </c>
      <c r="D1492" t="s">
        <v>548</v>
      </c>
      <c r="E1492" t="s">
        <v>546</v>
      </c>
      <c r="F1492">
        <v>240</v>
      </c>
      <c r="G1492" t="s">
        <v>2071</v>
      </c>
      <c r="H1492" t="s">
        <v>559</v>
      </c>
      <c r="I1492" t="s">
        <v>1876</v>
      </c>
      <c r="J1492">
        <v>32909</v>
      </c>
      <c r="K1492" t="s">
        <v>626</v>
      </c>
      <c r="L1492" t="s">
        <v>649</v>
      </c>
      <c r="M1492" t="s">
        <v>649</v>
      </c>
      <c r="N1492" t="s">
        <v>649</v>
      </c>
      <c r="O1492" t="s">
        <v>649</v>
      </c>
      <c r="P1492" t="s">
        <v>1877</v>
      </c>
      <c r="Q1492" t="s">
        <v>15692</v>
      </c>
      <c r="R1492" t="s">
        <v>626</v>
      </c>
      <c r="S1492">
        <v>4635</v>
      </c>
      <c r="T1492" t="s">
        <v>1931</v>
      </c>
      <c r="U1492" s="4">
        <v>45800.438703703701</v>
      </c>
      <c r="V1492" t="str">
        <f>IFERROR(VLOOKUP(B1492,#REF!,1,0),"")</f>
        <v/>
      </c>
      <c r="W1492" t="str" cm="1">
        <f t="array" ref="W1492">IFERROR(_xlfn.IFS(AND(V1492="",X1492&lt;&gt;"王园园组",X1492&lt;&gt;"other"),K1492,AND(V1492="",X1492="王园园组"),G1492),"other")</f>
        <v>other</v>
      </c>
      <c r="X1492" t="str" cm="1">
        <f t="array" ref="X1492">IFERROR(_xlfn.IFS(AND(V1492="",IFERROR(VLOOKUP(N1492,#REF!,1,0),1)&lt;&gt;1),N1492,AND(V1492="",I1492="王园园组"),"王园园组"),"other")</f>
        <v>other</v>
      </c>
      <c r="Y1492">
        <f>IFERROR(_xlfn.XLOOKUP(MID(T1492, FIND("#", SUBSTITUTE(T1492, "-", "#", LEN(T1492) - LEN(SUBSTITUTE(T1492, "-", "")))) + 1, LEN(T1492)),#REF!,#REF!),0)</f>
        <v>0</v>
      </c>
      <c r="Z1492">
        <f>MONTH(续费明细实时[[#This Row],[success_time]])</f>
        <v>5</v>
      </c>
      <c r="AA1492" s="8" t="e">
        <f>VLOOKUP(续费明细实时[[#This Row],[parent_user_id]],#REF!,27,0)</f>
        <v>#REF!</v>
      </c>
    </row>
    <row r="1493" spans="1:27">
      <c r="A1493" s="1">
        <v>45801</v>
      </c>
      <c r="B1493" t="s">
        <v>15684</v>
      </c>
      <c r="C1493" t="s">
        <v>15685</v>
      </c>
      <c r="D1493" t="s">
        <v>1258</v>
      </c>
      <c r="E1493" t="s">
        <v>546</v>
      </c>
      <c r="F1493">
        <v>60</v>
      </c>
      <c r="G1493" t="s">
        <v>1905</v>
      </c>
      <c r="H1493" t="s">
        <v>559</v>
      </c>
      <c r="I1493" t="s">
        <v>1876</v>
      </c>
      <c r="J1493">
        <v>10650</v>
      </c>
      <c r="K1493" t="s">
        <v>200</v>
      </c>
      <c r="L1493" t="s">
        <v>549</v>
      </c>
      <c r="M1493" t="s">
        <v>550</v>
      </c>
      <c r="N1493" t="s">
        <v>551</v>
      </c>
      <c r="O1493" t="s">
        <v>149</v>
      </c>
      <c r="P1493" t="s">
        <v>1877</v>
      </c>
      <c r="Q1493" t="s">
        <v>15686</v>
      </c>
      <c r="R1493" t="s">
        <v>626</v>
      </c>
      <c r="S1493">
        <v>1500</v>
      </c>
      <c r="T1493" t="s">
        <v>1891</v>
      </c>
      <c r="U1493" s="4">
        <v>45801.669560185182</v>
      </c>
      <c r="V1493" t="str">
        <f>IFERROR(VLOOKUP(B1493,#REF!,1,0),"")</f>
        <v/>
      </c>
      <c r="W1493" t="str" cm="1">
        <f t="array" ref="W1493">IFERROR(_xlfn.IFS(AND(V1493="",X1493&lt;&gt;"王园园组",X1493&lt;&gt;"other"),K1493,AND(V1493="",X1493="王园园组"),G1493),"other")</f>
        <v>other</v>
      </c>
      <c r="X1493" t="str" cm="1">
        <f t="array" ref="X1493">IFERROR(_xlfn.IFS(AND(V1493="",IFERROR(VLOOKUP(N1493,#REF!,1,0),1)&lt;&gt;1),N1493,AND(V1493="",I1493="王园园组"),"王园园组"),"other")</f>
        <v>other</v>
      </c>
      <c r="Y1493">
        <f>IFERROR(_xlfn.XLOOKUP(MID(T1493, FIND("#", SUBSTITUTE(T1493, "-", "#", LEN(T1493) - LEN(SUBSTITUTE(T1493, "-", "")))) + 1, LEN(T1493)),#REF!,#REF!),0)</f>
        <v>0</v>
      </c>
      <c r="Z1493">
        <f>MONTH(续费明细实时[[#This Row],[success_time]])</f>
        <v>5</v>
      </c>
      <c r="AA1493" s="8" t="e">
        <f>VLOOKUP(续费明细实时[[#This Row],[parent_user_id]],#REF!,27,0)</f>
        <v>#REF!</v>
      </c>
    </row>
    <row r="1494" spans="1:27">
      <c r="A1494" s="1">
        <v>45785</v>
      </c>
      <c r="B1494" t="s">
        <v>2966</v>
      </c>
      <c r="C1494" t="s">
        <v>2967</v>
      </c>
      <c r="D1494" t="s">
        <v>886</v>
      </c>
      <c r="E1494" t="s">
        <v>546</v>
      </c>
      <c r="F1494">
        <v>48</v>
      </c>
      <c r="G1494" t="s">
        <v>352</v>
      </c>
      <c r="H1494" t="s">
        <v>559</v>
      </c>
      <c r="I1494" t="s">
        <v>163</v>
      </c>
      <c r="J1494">
        <v>11346</v>
      </c>
      <c r="K1494" t="s">
        <v>352</v>
      </c>
      <c r="L1494" t="s">
        <v>549</v>
      </c>
      <c r="M1494" t="s">
        <v>559</v>
      </c>
      <c r="N1494" t="s">
        <v>163</v>
      </c>
      <c r="O1494" t="s">
        <v>472</v>
      </c>
      <c r="P1494" t="s">
        <v>1877</v>
      </c>
      <c r="Q1494" t="s">
        <v>2968</v>
      </c>
      <c r="R1494" t="s">
        <v>626</v>
      </c>
      <c r="S1494">
        <v>1598</v>
      </c>
      <c r="T1494" t="s">
        <v>571</v>
      </c>
      <c r="U1494" s="4">
        <v>45785.476898148147</v>
      </c>
      <c r="V1494" t="str">
        <f>IFERROR(VLOOKUP(B1494,#REF!,1,0),"")</f>
        <v/>
      </c>
      <c r="W1494" t="str" cm="1">
        <f t="array" ref="W1494">IFERROR(_xlfn.IFS(AND(V1494="",X1494&lt;&gt;"王园园组",X1494&lt;&gt;"other"),K1494,AND(V1494="",X1494="王园园组"),G1494),"other")</f>
        <v>other</v>
      </c>
      <c r="X1494" t="str" cm="1">
        <f t="array" ref="X1494">IFERROR(_xlfn.IFS(AND(V1494="",IFERROR(VLOOKUP(N1494,#REF!,1,0),1)&lt;&gt;1),N1494,AND(V1494="",I1494="王园园组"),"王园园组"),"other")</f>
        <v>other</v>
      </c>
      <c r="Y1494">
        <f>IFERROR(_xlfn.XLOOKUP(MID(T1494, FIND("#", SUBSTITUTE(T1494, "-", "#", LEN(T1494) - LEN(SUBSTITUTE(T1494, "-", "")))) + 1, LEN(T1494)),#REF!,#REF!),0)</f>
        <v>0</v>
      </c>
      <c r="Z1494">
        <f>MONTH(续费明细实时[[#This Row],[success_time]])</f>
        <v>5</v>
      </c>
      <c r="AA1494" s="8" t="e">
        <f>VLOOKUP(续费明细实时[[#This Row],[parent_user_id]],#REF!,27,0)</f>
        <v>#REF!</v>
      </c>
    </row>
    <row r="1495" spans="1:27">
      <c r="A1495" s="1">
        <v>45796</v>
      </c>
      <c r="B1495" t="s">
        <v>15443</v>
      </c>
      <c r="C1495" t="s">
        <v>15444</v>
      </c>
      <c r="D1495" t="s">
        <v>695</v>
      </c>
      <c r="E1495" t="s">
        <v>1102</v>
      </c>
      <c r="F1495">
        <v>180</v>
      </c>
      <c r="G1495" t="s">
        <v>351</v>
      </c>
      <c r="H1495" t="s">
        <v>559</v>
      </c>
      <c r="I1495" t="s">
        <v>163</v>
      </c>
      <c r="J1495">
        <v>14732</v>
      </c>
      <c r="K1495" t="s">
        <v>351</v>
      </c>
      <c r="L1495" t="s">
        <v>549</v>
      </c>
      <c r="M1495" t="s">
        <v>559</v>
      </c>
      <c r="N1495" t="s">
        <v>163</v>
      </c>
      <c r="O1495" t="s">
        <v>472</v>
      </c>
      <c r="P1495" t="s">
        <v>1877</v>
      </c>
      <c r="Q1495" t="s">
        <v>15445</v>
      </c>
      <c r="R1495" t="s">
        <v>626</v>
      </c>
      <c r="S1495">
        <v>2074.9342099999999</v>
      </c>
      <c r="T1495" t="s">
        <v>13028</v>
      </c>
      <c r="U1495" s="4">
        <v>45796.610358796293</v>
      </c>
      <c r="V1495" t="str">
        <f>IFERROR(VLOOKUP(B1495,#REF!,1,0),"")</f>
        <v/>
      </c>
      <c r="W1495" t="str" cm="1">
        <f t="array" ref="W1495">IFERROR(_xlfn.IFS(AND(V1495="",X1495&lt;&gt;"王园园组",X1495&lt;&gt;"other"),K1495,AND(V1495="",X1495="王园园组"),G1495),"other")</f>
        <v>other</v>
      </c>
      <c r="X1495" t="str" cm="1">
        <f t="array" ref="X1495">IFERROR(_xlfn.IFS(AND(V1495="",IFERROR(VLOOKUP(N1495,#REF!,1,0),1)&lt;&gt;1),N1495,AND(V1495="",I1495="王园园组"),"王园园组"),"other")</f>
        <v>other</v>
      </c>
      <c r="Y1495">
        <f>IFERROR(_xlfn.XLOOKUP(MID(T1495, FIND("#", SUBSTITUTE(T1495, "-", "#", LEN(T1495) - LEN(SUBSTITUTE(T1495, "-", "")))) + 1, LEN(T1495)),#REF!,#REF!),0)</f>
        <v>0</v>
      </c>
      <c r="Z1495">
        <f>MONTH(续费明细实时[[#This Row],[success_time]])</f>
        <v>5</v>
      </c>
      <c r="AA1495" s="8" t="e">
        <f>VLOOKUP(续费明细实时[[#This Row],[parent_user_id]],#REF!,27,0)</f>
        <v>#REF!</v>
      </c>
    </row>
    <row r="1496" spans="1:27">
      <c r="A1496" s="1">
        <v>45803</v>
      </c>
      <c r="B1496" t="s">
        <v>30017</v>
      </c>
      <c r="C1496" t="s">
        <v>30018</v>
      </c>
      <c r="D1496" t="s">
        <v>695</v>
      </c>
      <c r="E1496" t="s">
        <v>1102</v>
      </c>
      <c r="F1496">
        <v>120</v>
      </c>
      <c r="G1496" t="s">
        <v>363</v>
      </c>
      <c r="H1496" t="s">
        <v>559</v>
      </c>
      <c r="I1496" t="s">
        <v>163</v>
      </c>
      <c r="J1496">
        <v>10238</v>
      </c>
      <c r="K1496" t="s">
        <v>363</v>
      </c>
      <c r="L1496" t="s">
        <v>549</v>
      </c>
      <c r="M1496" t="s">
        <v>559</v>
      </c>
      <c r="N1496" t="s">
        <v>163</v>
      </c>
      <c r="O1496" t="s">
        <v>473</v>
      </c>
      <c r="P1496" t="s">
        <v>1877</v>
      </c>
      <c r="Q1496" t="s">
        <v>30019</v>
      </c>
      <c r="R1496" t="s">
        <v>626</v>
      </c>
      <c r="S1496">
        <v>1442</v>
      </c>
      <c r="T1496" t="s">
        <v>1902</v>
      </c>
      <c r="U1496" s="4">
        <v>45803.719594907408</v>
      </c>
      <c r="V1496" t="str">
        <f>IFERROR(VLOOKUP(B1496,#REF!,1,0),"")</f>
        <v/>
      </c>
      <c r="W1496" t="str" cm="1">
        <f t="array" ref="W1496">IFERROR(_xlfn.IFS(AND(V1496="",X1496&lt;&gt;"王园园组",X1496&lt;&gt;"other"),K1496,AND(V1496="",X1496="王园园组"),G1496),"other")</f>
        <v>other</v>
      </c>
      <c r="X1496" t="str" cm="1">
        <f t="array" ref="X1496">IFERROR(_xlfn.IFS(AND(V1496="",IFERROR(VLOOKUP(N1496,#REF!,1,0),1)&lt;&gt;1),N1496,AND(V1496="",I1496="王园园组"),"王园园组"),"other")</f>
        <v>other</v>
      </c>
      <c r="Y1496">
        <f>IFERROR(_xlfn.XLOOKUP(MID(T1496, FIND("#", SUBSTITUTE(T1496, "-", "#", LEN(T1496) - LEN(SUBSTITUTE(T1496, "-", "")))) + 1, LEN(T1496)),#REF!,#REF!),0)</f>
        <v>0</v>
      </c>
      <c r="Z1496">
        <f>MONTH(续费明细实时[[#This Row],[success_time]])</f>
        <v>5</v>
      </c>
      <c r="AA1496" s="8" t="e">
        <f>VLOOKUP(续费明细实时[[#This Row],[parent_user_id]],#REF!,27,0)</f>
        <v>#REF!</v>
      </c>
    </row>
    <row r="1497" spans="1:27">
      <c r="A1497" s="1">
        <v>45796</v>
      </c>
      <c r="B1497" t="s">
        <v>15687</v>
      </c>
      <c r="C1497" t="s">
        <v>15688</v>
      </c>
      <c r="D1497" t="s">
        <v>902</v>
      </c>
      <c r="E1497" t="s">
        <v>1102</v>
      </c>
      <c r="F1497">
        <v>72</v>
      </c>
      <c r="G1497" t="s">
        <v>348</v>
      </c>
      <c r="H1497" t="s">
        <v>559</v>
      </c>
      <c r="I1497" t="s">
        <v>163</v>
      </c>
      <c r="J1497">
        <v>5964</v>
      </c>
      <c r="K1497" t="s">
        <v>348</v>
      </c>
      <c r="L1497" t="s">
        <v>549</v>
      </c>
      <c r="M1497" t="s">
        <v>559</v>
      </c>
      <c r="N1497" t="s">
        <v>163</v>
      </c>
      <c r="O1497" t="s">
        <v>472</v>
      </c>
      <c r="P1497" t="s">
        <v>1877</v>
      </c>
      <c r="Q1497" t="s">
        <v>15689</v>
      </c>
      <c r="R1497" t="s">
        <v>626</v>
      </c>
      <c r="S1497">
        <v>840</v>
      </c>
      <c r="T1497" t="s">
        <v>1373</v>
      </c>
      <c r="U1497" s="4">
        <v>45796.676145833335</v>
      </c>
      <c r="V1497" t="str">
        <f>IFERROR(VLOOKUP(B1497,#REF!,1,0),"")</f>
        <v/>
      </c>
      <c r="W1497" t="str" cm="1">
        <f t="array" ref="W1497">IFERROR(_xlfn.IFS(AND(V1497="",X1497&lt;&gt;"王园园组",X1497&lt;&gt;"other"),K1497,AND(V1497="",X1497="王园园组"),G1497),"other")</f>
        <v>other</v>
      </c>
      <c r="X1497" t="str" cm="1">
        <f t="array" ref="X1497">IFERROR(_xlfn.IFS(AND(V1497="",IFERROR(VLOOKUP(N1497,#REF!,1,0),1)&lt;&gt;1),N1497,AND(V1497="",I1497="王园园组"),"王园园组"),"other")</f>
        <v>other</v>
      </c>
      <c r="Y1497">
        <f>IFERROR(_xlfn.XLOOKUP(MID(T1497, FIND("#", SUBSTITUTE(T1497, "-", "#", LEN(T1497) - LEN(SUBSTITUTE(T1497, "-", "")))) + 1, LEN(T1497)),#REF!,#REF!),0)</f>
        <v>0</v>
      </c>
      <c r="Z1497">
        <f>MONTH(续费明细实时[[#This Row],[success_time]])</f>
        <v>5</v>
      </c>
      <c r="AA1497" s="8" t="e">
        <f>VLOOKUP(续费明细实时[[#This Row],[parent_user_id]],#REF!,27,0)</f>
        <v>#REF!</v>
      </c>
    </row>
    <row r="1498" spans="1:27">
      <c r="A1498" s="1">
        <v>45786</v>
      </c>
      <c r="B1498" t="s">
        <v>2960</v>
      </c>
      <c r="C1498" t="s">
        <v>2961</v>
      </c>
      <c r="D1498" t="s">
        <v>548</v>
      </c>
      <c r="E1498" t="s">
        <v>546</v>
      </c>
      <c r="F1498">
        <v>120</v>
      </c>
      <c r="G1498" t="s">
        <v>1909</v>
      </c>
      <c r="H1498" t="s">
        <v>559</v>
      </c>
      <c r="I1498" t="s">
        <v>1876</v>
      </c>
      <c r="J1498">
        <v>17750</v>
      </c>
      <c r="K1498" t="s">
        <v>320</v>
      </c>
      <c r="L1498" t="s">
        <v>549</v>
      </c>
      <c r="M1498" t="s">
        <v>550</v>
      </c>
      <c r="N1498" t="s">
        <v>616</v>
      </c>
      <c r="O1498" t="s">
        <v>314</v>
      </c>
      <c r="P1498" t="s">
        <v>1877</v>
      </c>
      <c r="Q1498" t="s">
        <v>2962</v>
      </c>
      <c r="R1498" t="s">
        <v>626</v>
      </c>
      <c r="S1498">
        <v>2500</v>
      </c>
      <c r="T1498" t="s">
        <v>1896</v>
      </c>
      <c r="U1498" s="4">
        <v>45786.275763888887</v>
      </c>
      <c r="V1498" t="str">
        <f>IFERROR(VLOOKUP(B1498,#REF!,1,0),"")</f>
        <v/>
      </c>
      <c r="W1498" t="str" cm="1">
        <f t="array" ref="W1498">IFERROR(_xlfn.IFS(AND(V1498="",X1498&lt;&gt;"王园园组",X1498&lt;&gt;"other"),K1498,AND(V1498="",X1498="王园园组"),G1498),"other")</f>
        <v>other</v>
      </c>
      <c r="X1498" t="str" cm="1">
        <f t="array" ref="X1498">IFERROR(_xlfn.IFS(AND(V1498="",IFERROR(VLOOKUP(N1498,#REF!,1,0),1)&lt;&gt;1),N1498,AND(V1498="",I1498="王园园组"),"王园园组"),"other")</f>
        <v>other</v>
      </c>
      <c r="Y1498">
        <f>IFERROR(_xlfn.XLOOKUP(MID(T1498, FIND("#", SUBSTITUTE(T1498, "-", "#", LEN(T1498) - LEN(SUBSTITUTE(T1498, "-", "")))) + 1, LEN(T1498)),#REF!,#REF!),0)</f>
        <v>0</v>
      </c>
      <c r="Z1498">
        <f>MONTH(续费明细实时[[#This Row],[success_time]])</f>
        <v>5</v>
      </c>
      <c r="AA1498" s="8" t="e">
        <f>VLOOKUP(续费明细实时[[#This Row],[parent_user_id]],#REF!,27,0)</f>
        <v>#REF!</v>
      </c>
    </row>
    <row r="1499" spans="1:27" hidden="1">
      <c r="A1499" s="1">
        <v>45796</v>
      </c>
      <c r="B1499" t="s">
        <v>15577</v>
      </c>
      <c r="C1499" t="s">
        <v>15578</v>
      </c>
      <c r="D1499" t="s">
        <v>648</v>
      </c>
      <c r="E1499" t="s">
        <v>546</v>
      </c>
      <c r="F1499">
        <v>18</v>
      </c>
      <c r="G1499" t="s">
        <v>2518</v>
      </c>
      <c r="H1499" t="s">
        <v>806</v>
      </c>
      <c r="I1499" t="s">
        <v>626</v>
      </c>
      <c r="J1499">
        <v>4636</v>
      </c>
      <c r="K1499" t="s">
        <v>2519</v>
      </c>
      <c r="L1499" t="s">
        <v>2520</v>
      </c>
      <c r="M1499" t="s">
        <v>2520</v>
      </c>
      <c r="N1499" t="s">
        <v>2521</v>
      </c>
      <c r="O1499" t="s">
        <v>649</v>
      </c>
      <c r="P1499" t="s">
        <v>1877</v>
      </c>
      <c r="Q1499" t="s">
        <v>15579</v>
      </c>
      <c r="R1499" t="s">
        <v>626</v>
      </c>
      <c r="S1499">
        <v>652.89647500000001</v>
      </c>
      <c r="T1499" t="s">
        <v>565</v>
      </c>
      <c r="U1499" s="4">
        <v>45796.117754629631</v>
      </c>
      <c r="V1499" t="str">
        <f>IFERROR(VLOOKUP(B1499,#REF!,1,0),"")</f>
        <v/>
      </c>
      <c r="W1499" t="str" cm="1">
        <f t="array" ref="W1499">IFERROR(_xlfn.IFS(AND(V1499="",X1499&lt;&gt;"王园园组",X1499&lt;&gt;"other"),K1499,AND(V1499="",X1499="王园园组"),G1499),"other")</f>
        <v>other</v>
      </c>
      <c r="X1499" t="str" cm="1">
        <f t="array" ref="X1499">IFERROR(_xlfn.IFS(AND(V1499="",IFERROR(VLOOKUP(N1499,#REF!,1,0),1)&lt;&gt;1),N1499,AND(V1499="",I1499="王园园组"),"王园园组"),"other")</f>
        <v>other</v>
      </c>
      <c r="Y1499">
        <f>IFERROR(_xlfn.XLOOKUP(MID(T1499, FIND("#", SUBSTITUTE(T1499, "-", "#", LEN(T1499) - LEN(SUBSTITUTE(T1499, "-", "")))) + 1, LEN(T1499)),#REF!,#REF!),0)</f>
        <v>0</v>
      </c>
      <c r="Z1499">
        <f>MONTH(续费明细实时[[#This Row],[success_time]])</f>
        <v>5</v>
      </c>
      <c r="AA1499" s="8" t="e">
        <f>VLOOKUP(续费明细实时[[#This Row],[parent_user_id]],#REF!,27,0)</f>
        <v>#REF!</v>
      </c>
    </row>
    <row r="1500" spans="1:27">
      <c r="A1500" s="1">
        <v>45794</v>
      </c>
      <c r="B1500" t="s">
        <v>15580</v>
      </c>
      <c r="C1500" t="s">
        <v>15581</v>
      </c>
      <c r="D1500" t="s">
        <v>15582</v>
      </c>
      <c r="E1500" t="s">
        <v>546</v>
      </c>
      <c r="F1500">
        <v>120</v>
      </c>
      <c r="G1500" t="s">
        <v>2005</v>
      </c>
      <c r="H1500" t="s">
        <v>559</v>
      </c>
      <c r="I1500" t="s">
        <v>1876</v>
      </c>
      <c r="J1500">
        <v>17750</v>
      </c>
      <c r="K1500" t="s">
        <v>181</v>
      </c>
      <c r="L1500" t="s">
        <v>549</v>
      </c>
      <c r="M1500" t="s">
        <v>559</v>
      </c>
      <c r="N1500" t="s">
        <v>469</v>
      </c>
      <c r="O1500" t="s">
        <v>180</v>
      </c>
      <c r="P1500" t="s">
        <v>1877</v>
      </c>
      <c r="Q1500" t="s">
        <v>15583</v>
      </c>
      <c r="R1500" t="s">
        <v>626</v>
      </c>
      <c r="S1500">
        <v>2500</v>
      </c>
      <c r="T1500" t="s">
        <v>1896</v>
      </c>
      <c r="U1500" s="4">
        <v>45794.375173611108</v>
      </c>
      <c r="V1500" t="str">
        <f>IFERROR(VLOOKUP(B1500,#REF!,1,0),"")</f>
        <v/>
      </c>
      <c r="W1500" t="str" cm="1">
        <f t="array" ref="W1500">IFERROR(_xlfn.IFS(AND(V1500="",X1500&lt;&gt;"王园园组",X1500&lt;&gt;"other"),K1500,AND(V1500="",X1500="王园园组"),G1500),"other")</f>
        <v>other</v>
      </c>
      <c r="X1500" t="str" cm="1">
        <f t="array" ref="X1500">IFERROR(_xlfn.IFS(AND(V1500="",IFERROR(VLOOKUP(N1500,#REF!,1,0),1)&lt;&gt;1),N1500,AND(V1500="",I1500="王园园组"),"王园园组"),"other")</f>
        <v>other</v>
      </c>
      <c r="Y1500">
        <f>IFERROR(_xlfn.XLOOKUP(MID(T1500, FIND("#", SUBSTITUTE(T1500, "-", "#", LEN(T1500) - LEN(SUBSTITUTE(T1500, "-", "")))) + 1, LEN(T1500)),#REF!,#REF!),0)</f>
        <v>0</v>
      </c>
      <c r="Z1500">
        <f>MONTH(续费明细实时[[#This Row],[success_time]])</f>
        <v>5</v>
      </c>
      <c r="AA1500" s="8" t="e">
        <f>VLOOKUP(续费明细实时[[#This Row],[parent_user_id]],#REF!,27,0)</f>
        <v>#REF!</v>
      </c>
    </row>
    <row r="1501" spans="1:27">
      <c r="A1501" s="1">
        <v>45793</v>
      </c>
      <c r="B1501" t="s">
        <v>13651</v>
      </c>
      <c r="C1501" t="s">
        <v>13652</v>
      </c>
      <c r="D1501" t="s">
        <v>695</v>
      </c>
      <c r="E1501" t="s">
        <v>546</v>
      </c>
      <c r="F1501">
        <v>120</v>
      </c>
      <c r="G1501" t="s">
        <v>2178</v>
      </c>
      <c r="H1501" t="s">
        <v>559</v>
      </c>
      <c r="I1501" t="s">
        <v>1876</v>
      </c>
      <c r="J1501">
        <v>17750</v>
      </c>
      <c r="K1501" t="s">
        <v>237</v>
      </c>
      <c r="L1501" t="s">
        <v>549</v>
      </c>
      <c r="M1501" t="s">
        <v>550</v>
      </c>
      <c r="N1501" t="s">
        <v>551</v>
      </c>
      <c r="O1501" t="s">
        <v>141</v>
      </c>
      <c r="P1501" t="s">
        <v>1877</v>
      </c>
      <c r="Q1501" t="s">
        <v>13653</v>
      </c>
      <c r="R1501" t="s">
        <v>626</v>
      </c>
      <c r="S1501">
        <v>2500</v>
      </c>
      <c r="T1501" t="s">
        <v>1896</v>
      </c>
      <c r="U1501" s="4">
        <v>45793.786724537036</v>
      </c>
      <c r="V1501" t="str">
        <f>IFERROR(VLOOKUP(B1501,#REF!,1,0),"")</f>
        <v/>
      </c>
      <c r="W1501" t="str" cm="1">
        <f t="array" ref="W1501">IFERROR(_xlfn.IFS(AND(V1501="",X1501&lt;&gt;"王园园组",X1501&lt;&gt;"other"),K1501,AND(V1501="",X1501="王园园组"),G1501),"other")</f>
        <v>other</v>
      </c>
      <c r="X1501" t="str" cm="1">
        <f t="array" ref="X1501">IFERROR(_xlfn.IFS(AND(V1501="",IFERROR(VLOOKUP(N1501,#REF!,1,0),1)&lt;&gt;1),N1501,AND(V1501="",I1501="王园园组"),"王园园组"),"other")</f>
        <v>other</v>
      </c>
      <c r="Y1501">
        <f>IFERROR(_xlfn.XLOOKUP(MID(T1501, FIND("#", SUBSTITUTE(T1501, "-", "#", LEN(T1501) - LEN(SUBSTITUTE(T1501, "-", "")))) + 1, LEN(T1501)),#REF!,#REF!),0)</f>
        <v>0</v>
      </c>
      <c r="Z1501">
        <f>MONTH(续费明细实时[[#This Row],[success_time]])</f>
        <v>5</v>
      </c>
      <c r="AA1501" s="8" t="e">
        <f>VLOOKUP(续费明细实时[[#This Row],[parent_user_id]],#REF!,27,0)</f>
        <v>#REF!</v>
      </c>
    </row>
    <row r="1502" spans="1:27">
      <c r="A1502" s="1">
        <v>45803</v>
      </c>
      <c r="B1502" t="s">
        <v>28836</v>
      </c>
      <c r="C1502" t="s">
        <v>28837</v>
      </c>
      <c r="D1502" t="s">
        <v>548</v>
      </c>
      <c r="E1502" t="s">
        <v>546</v>
      </c>
      <c r="F1502">
        <v>60</v>
      </c>
      <c r="G1502" t="s">
        <v>2005</v>
      </c>
      <c r="H1502" t="s">
        <v>559</v>
      </c>
      <c r="I1502" t="s">
        <v>1876</v>
      </c>
      <c r="J1502">
        <v>10650</v>
      </c>
      <c r="K1502" t="s">
        <v>284</v>
      </c>
      <c r="L1502" t="s">
        <v>549</v>
      </c>
      <c r="M1502" t="s">
        <v>550</v>
      </c>
      <c r="N1502" t="s">
        <v>136</v>
      </c>
      <c r="O1502" t="s">
        <v>283</v>
      </c>
      <c r="P1502" t="s">
        <v>1877</v>
      </c>
      <c r="Q1502" t="s">
        <v>28838</v>
      </c>
      <c r="R1502" t="s">
        <v>626</v>
      </c>
      <c r="S1502">
        <v>1500</v>
      </c>
      <c r="T1502" t="s">
        <v>1891</v>
      </c>
      <c r="U1502" s="4">
        <v>45803.456250000003</v>
      </c>
      <c r="V1502" t="str">
        <f>IFERROR(VLOOKUP(B1502,#REF!,1,0),"")</f>
        <v/>
      </c>
      <c r="W1502" t="str" cm="1">
        <f t="array" ref="W1502">IFERROR(_xlfn.IFS(AND(V1502="",X1502&lt;&gt;"王园园组",X1502&lt;&gt;"other"),K1502,AND(V1502="",X1502="王园园组"),G1502),"other")</f>
        <v>other</v>
      </c>
      <c r="X1502" t="str" cm="1">
        <f t="array" ref="X1502">IFERROR(_xlfn.IFS(AND(V1502="",IFERROR(VLOOKUP(N1502,#REF!,1,0),1)&lt;&gt;1),N1502,AND(V1502="",I1502="王园园组"),"王园园组"),"other")</f>
        <v>other</v>
      </c>
      <c r="Y1502">
        <f>IFERROR(_xlfn.XLOOKUP(MID(T1502, FIND("#", SUBSTITUTE(T1502, "-", "#", LEN(T1502) - LEN(SUBSTITUTE(T1502, "-", "")))) + 1, LEN(T1502)),#REF!,#REF!),0)</f>
        <v>0</v>
      </c>
      <c r="Z1502">
        <f>MONTH(续费明细实时[[#This Row],[success_time]])</f>
        <v>5</v>
      </c>
      <c r="AA1502" s="8" t="e">
        <f>VLOOKUP(续费明细实时[[#This Row],[parent_user_id]],#REF!,27,0)</f>
        <v>#REF!</v>
      </c>
    </row>
    <row r="1503" spans="1:27">
      <c r="A1503" s="1">
        <v>45782</v>
      </c>
      <c r="B1503" t="s">
        <v>2338</v>
      </c>
      <c r="C1503" t="s">
        <v>2339</v>
      </c>
      <c r="D1503" t="s">
        <v>558</v>
      </c>
      <c r="E1503" t="s">
        <v>2134</v>
      </c>
      <c r="F1503">
        <v>12</v>
      </c>
      <c r="G1503" t="s">
        <v>2079</v>
      </c>
      <c r="H1503" t="s">
        <v>559</v>
      </c>
      <c r="I1503" t="s">
        <v>1876</v>
      </c>
      <c r="J1503">
        <v>1674</v>
      </c>
      <c r="K1503" t="s">
        <v>317</v>
      </c>
      <c r="L1503" t="s">
        <v>549</v>
      </c>
      <c r="M1503" t="s">
        <v>550</v>
      </c>
      <c r="N1503" t="s">
        <v>616</v>
      </c>
      <c r="O1503" t="s">
        <v>314</v>
      </c>
      <c r="P1503" t="s">
        <v>1877</v>
      </c>
      <c r="Q1503" t="s">
        <v>2340</v>
      </c>
      <c r="R1503" t="s">
        <v>626</v>
      </c>
      <c r="S1503">
        <v>235.77</v>
      </c>
      <c r="T1503" t="s">
        <v>2341</v>
      </c>
      <c r="U1503" s="4">
        <v>45782.353819444441</v>
      </c>
      <c r="V1503" t="str">
        <f>IFERROR(VLOOKUP(B1503,#REF!,1,0),"")</f>
        <v/>
      </c>
      <c r="W1503" t="str" cm="1">
        <f t="array" ref="W1503">IFERROR(_xlfn.IFS(AND(V1503="",X1503&lt;&gt;"王园园组",X1503&lt;&gt;"other"),K1503,AND(V1503="",X1503="王园园组"),G1503),"other")</f>
        <v>other</v>
      </c>
      <c r="X1503" t="str" cm="1">
        <f t="array" ref="X1503">IFERROR(_xlfn.IFS(AND(V1503="",IFERROR(VLOOKUP(N1503,#REF!,1,0),1)&lt;&gt;1),N1503,AND(V1503="",I1503="王园园组"),"王园园组"),"other")</f>
        <v>other</v>
      </c>
      <c r="Y1503">
        <f>IFERROR(_xlfn.XLOOKUP(MID(T1503, FIND("#", SUBSTITUTE(T1503, "-", "#", LEN(T1503) - LEN(SUBSTITUTE(T1503, "-", "")))) + 1, LEN(T1503)),#REF!,#REF!),0)</f>
        <v>0</v>
      </c>
      <c r="Z1503">
        <f>MONTH(续费明细实时[[#This Row],[success_time]])</f>
        <v>5</v>
      </c>
      <c r="AA1503" s="8" t="e">
        <f>VLOOKUP(续费明细实时[[#This Row],[parent_user_id]],#REF!,27,0)</f>
        <v>#REF!</v>
      </c>
    </row>
    <row r="1504" spans="1:27">
      <c r="A1504" s="1">
        <v>45804</v>
      </c>
      <c r="B1504" t="s">
        <v>30020</v>
      </c>
      <c r="C1504" t="s">
        <v>30021</v>
      </c>
      <c r="D1504" t="s">
        <v>548</v>
      </c>
      <c r="E1504" t="s">
        <v>546</v>
      </c>
      <c r="F1504">
        <v>60</v>
      </c>
      <c r="G1504" t="s">
        <v>2113</v>
      </c>
      <c r="H1504" t="s">
        <v>559</v>
      </c>
      <c r="I1504" t="s">
        <v>1876</v>
      </c>
      <c r="J1504">
        <v>10650</v>
      </c>
      <c r="K1504" t="s">
        <v>255</v>
      </c>
      <c r="L1504" t="s">
        <v>549</v>
      </c>
      <c r="M1504" t="s">
        <v>550</v>
      </c>
      <c r="N1504" t="s">
        <v>136</v>
      </c>
      <c r="O1504" t="s">
        <v>147</v>
      </c>
      <c r="P1504" t="s">
        <v>1877</v>
      </c>
      <c r="Q1504" t="s">
        <v>30022</v>
      </c>
      <c r="R1504" t="s">
        <v>626</v>
      </c>
      <c r="S1504">
        <v>1500</v>
      </c>
      <c r="T1504" t="s">
        <v>1891</v>
      </c>
      <c r="U1504" s="4">
        <v>45804.375555555554</v>
      </c>
      <c r="V1504" t="str">
        <f>IFERROR(VLOOKUP(B1504,#REF!,1,0),"")</f>
        <v/>
      </c>
      <c r="W1504" t="str" cm="1">
        <f t="array" ref="W1504">IFERROR(_xlfn.IFS(AND(V1504="",X1504&lt;&gt;"王园园组",X1504&lt;&gt;"other"),K1504,AND(V1504="",X1504="王园园组"),G1504),"other")</f>
        <v>other</v>
      </c>
      <c r="X1504" t="str" cm="1">
        <f t="array" ref="X1504">IFERROR(_xlfn.IFS(AND(V1504="",IFERROR(VLOOKUP(N1504,#REF!,1,0),1)&lt;&gt;1),N1504,AND(V1504="",I1504="王园园组"),"王园园组"),"other")</f>
        <v>other</v>
      </c>
      <c r="Y1504">
        <f>IFERROR(_xlfn.XLOOKUP(MID(T1504, FIND("#", SUBSTITUTE(T1504, "-", "#", LEN(T1504) - LEN(SUBSTITUTE(T1504, "-", "")))) + 1, LEN(T1504)),#REF!,#REF!),0)</f>
        <v>0</v>
      </c>
      <c r="Z1504">
        <f>MONTH(续费明细实时[[#This Row],[success_time]])</f>
        <v>5</v>
      </c>
      <c r="AA1504" s="8" t="e">
        <f>VLOOKUP(续费明细实时[[#This Row],[parent_user_id]],#REF!,27,0)</f>
        <v>#REF!</v>
      </c>
    </row>
    <row r="1505" spans="1:27">
      <c r="A1505" s="1">
        <v>45782</v>
      </c>
      <c r="B1505" t="s">
        <v>1873</v>
      </c>
      <c r="C1505" t="s">
        <v>1874</v>
      </c>
      <c r="D1505" t="s">
        <v>584</v>
      </c>
      <c r="E1505" t="s">
        <v>546</v>
      </c>
      <c r="F1505">
        <v>48</v>
      </c>
      <c r="G1505" t="s">
        <v>1875</v>
      </c>
      <c r="H1505" t="s">
        <v>559</v>
      </c>
      <c r="I1505" t="s">
        <v>1876</v>
      </c>
      <c r="J1505">
        <v>11346</v>
      </c>
      <c r="K1505" t="s">
        <v>310</v>
      </c>
      <c r="L1505" t="s">
        <v>549</v>
      </c>
      <c r="M1505" t="s">
        <v>550</v>
      </c>
      <c r="N1505" t="s">
        <v>136</v>
      </c>
      <c r="O1505" t="s">
        <v>143</v>
      </c>
      <c r="P1505" t="s">
        <v>1877</v>
      </c>
      <c r="Q1505" t="s">
        <v>1878</v>
      </c>
      <c r="R1505" t="s">
        <v>626</v>
      </c>
      <c r="S1505">
        <v>1598</v>
      </c>
      <c r="T1505" t="s">
        <v>1879</v>
      </c>
      <c r="U1505" s="4">
        <v>45782.628379629627</v>
      </c>
      <c r="V1505" t="str">
        <f>IFERROR(VLOOKUP(B1505,#REF!,1,0),"")</f>
        <v/>
      </c>
      <c r="W1505" t="str" cm="1">
        <f t="array" ref="W1505">IFERROR(_xlfn.IFS(AND(V1505="",X1505&lt;&gt;"王园园组",X1505&lt;&gt;"other"),K1505,AND(V1505="",X1505="王园园组"),G1505),"other")</f>
        <v>other</v>
      </c>
      <c r="X1505" t="str" cm="1">
        <f t="array" ref="X1505">IFERROR(_xlfn.IFS(AND(V1505="",IFERROR(VLOOKUP(N1505,#REF!,1,0),1)&lt;&gt;1),N1505,AND(V1505="",I1505="王园园组"),"王园园组"),"other")</f>
        <v>other</v>
      </c>
      <c r="Y1505">
        <f>IFERROR(_xlfn.XLOOKUP(MID(T1505, FIND("#", SUBSTITUTE(T1505, "-", "#", LEN(T1505) - LEN(SUBSTITUTE(T1505, "-", "")))) + 1, LEN(T1505)),#REF!,#REF!),0)</f>
        <v>0</v>
      </c>
      <c r="Z1505">
        <f>MONTH(续费明细实时[[#This Row],[success_time]])</f>
        <v>5</v>
      </c>
      <c r="AA1505" s="8" t="e">
        <f>VLOOKUP(续费明细实时[[#This Row],[parent_user_id]],#REF!,27,0)</f>
        <v>#REF!</v>
      </c>
    </row>
    <row r="1506" spans="1:27">
      <c r="A1506" s="1">
        <v>45794</v>
      </c>
      <c r="B1506" t="s">
        <v>13366</v>
      </c>
      <c r="C1506" t="s">
        <v>13367</v>
      </c>
      <c r="D1506" t="s">
        <v>548</v>
      </c>
      <c r="E1506" t="s">
        <v>1882</v>
      </c>
      <c r="F1506">
        <v>8</v>
      </c>
      <c r="G1506" t="s">
        <v>1909</v>
      </c>
      <c r="H1506" t="s">
        <v>559</v>
      </c>
      <c r="I1506" t="s">
        <v>1876</v>
      </c>
      <c r="J1506">
        <v>851</v>
      </c>
      <c r="K1506" t="s">
        <v>322</v>
      </c>
      <c r="L1506" t="s">
        <v>549</v>
      </c>
      <c r="M1506" t="s">
        <v>550</v>
      </c>
      <c r="N1506" t="s">
        <v>616</v>
      </c>
      <c r="O1506" t="s">
        <v>314</v>
      </c>
      <c r="P1506" t="s">
        <v>1877</v>
      </c>
      <c r="Q1506" t="s">
        <v>13368</v>
      </c>
      <c r="R1506" t="s">
        <v>626</v>
      </c>
      <c r="S1506">
        <v>119.84</v>
      </c>
      <c r="T1506" t="s">
        <v>12621</v>
      </c>
      <c r="U1506" s="4">
        <v>45794.043206018519</v>
      </c>
      <c r="V1506" t="str">
        <f>IFERROR(VLOOKUP(B1506,#REF!,1,0),"")</f>
        <v/>
      </c>
      <c r="W1506" t="str" cm="1">
        <f t="array" ref="W1506">IFERROR(_xlfn.IFS(AND(V1506="",X1506&lt;&gt;"王园园组",X1506&lt;&gt;"other"),K1506,AND(V1506="",X1506="王园园组"),G1506),"other")</f>
        <v>other</v>
      </c>
      <c r="X1506" t="str" cm="1">
        <f t="array" ref="X1506">IFERROR(_xlfn.IFS(AND(V1506="",IFERROR(VLOOKUP(N1506,#REF!,1,0),1)&lt;&gt;1),N1506,AND(V1506="",I1506="王园园组"),"王园园组"),"other")</f>
        <v>other</v>
      </c>
      <c r="Y1506">
        <f>IFERROR(_xlfn.XLOOKUP(MID(T1506, FIND("#", SUBSTITUTE(T1506, "-", "#", LEN(T1506) - LEN(SUBSTITUTE(T1506, "-", "")))) + 1, LEN(T1506)),#REF!,#REF!),0)</f>
        <v>0</v>
      </c>
      <c r="Z1506">
        <f>MONTH(续费明细实时[[#This Row],[success_time]])</f>
        <v>5</v>
      </c>
      <c r="AA1506" s="8" t="e">
        <f>VLOOKUP(续费明细实时[[#This Row],[parent_user_id]],#REF!,27,0)</f>
        <v>#REF!</v>
      </c>
    </row>
    <row r="1507" spans="1:27">
      <c r="A1507" s="1">
        <v>45797</v>
      </c>
      <c r="B1507" t="s">
        <v>13369</v>
      </c>
      <c r="C1507" t="s">
        <v>13370</v>
      </c>
      <c r="D1507" t="s">
        <v>578</v>
      </c>
      <c r="E1507" t="s">
        <v>1102</v>
      </c>
      <c r="F1507">
        <v>120</v>
      </c>
      <c r="G1507" t="s">
        <v>352</v>
      </c>
      <c r="H1507" t="s">
        <v>559</v>
      </c>
      <c r="I1507" t="s">
        <v>163</v>
      </c>
      <c r="J1507">
        <v>9940</v>
      </c>
      <c r="K1507" t="s">
        <v>352</v>
      </c>
      <c r="L1507" t="s">
        <v>549</v>
      </c>
      <c r="M1507" t="s">
        <v>559</v>
      </c>
      <c r="N1507" t="s">
        <v>163</v>
      </c>
      <c r="O1507" t="s">
        <v>472</v>
      </c>
      <c r="P1507" t="s">
        <v>1877</v>
      </c>
      <c r="Q1507" t="s">
        <v>13371</v>
      </c>
      <c r="R1507" t="s">
        <v>626</v>
      </c>
      <c r="S1507">
        <v>1400</v>
      </c>
      <c r="T1507" t="s">
        <v>1902</v>
      </c>
      <c r="U1507" s="4">
        <v>45797.695011574076</v>
      </c>
      <c r="V1507" t="str">
        <f>IFERROR(VLOOKUP(B1507,#REF!,1,0),"")</f>
        <v/>
      </c>
      <c r="W1507" t="str" cm="1">
        <f t="array" ref="W1507">IFERROR(_xlfn.IFS(AND(V1507="",X1507&lt;&gt;"王园园组",X1507&lt;&gt;"other"),K1507,AND(V1507="",X1507="王园园组"),G1507),"other")</f>
        <v>other</v>
      </c>
      <c r="X1507" t="str" cm="1">
        <f t="array" ref="X1507">IFERROR(_xlfn.IFS(AND(V1507="",IFERROR(VLOOKUP(N1507,#REF!,1,0),1)&lt;&gt;1),N1507,AND(V1507="",I1507="王园园组"),"王园园组"),"other")</f>
        <v>other</v>
      </c>
      <c r="Y1507">
        <f>IFERROR(_xlfn.XLOOKUP(MID(T1507, FIND("#", SUBSTITUTE(T1507, "-", "#", LEN(T1507) - LEN(SUBSTITUTE(T1507, "-", "")))) + 1, LEN(T1507)),#REF!,#REF!),0)</f>
        <v>0</v>
      </c>
      <c r="Z1507">
        <f>MONTH(续费明细实时[[#This Row],[success_time]])</f>
        <v>5</v>
      </c>
      <c r="AA1507" s="8" t="e">
        <f>VLOOKUP(续费明细实时[[#This Row],[parent_user_id]],#REF!,27,0)</f>
        <v>#REF!</v>
      </c>
    </row>
    <row r="1508" spans="1:27">
      <c r="A1508" s="1">
        <v>45785</v>
      </c>
      <c r="B1508" t="s">
        <v>2342</v>
      </c>
      <c r="C1508" t="s">
        <v>2343</v>
      </c>
      <c r="D1508" t="s">
        <v>610</v>
      </c>
      <c r="E1508" t="s">
        <v>546</v>
      </c>
      <c r="F1508">
        <v>96</v>
      </c>
      <c r="G1508" t="s">
        <v>2219</v>
      </c>
      <c r="H1508" t="s">
        <v>559</v>
      </c>
      <c r="I1508" t="s">
        <v>1876</v>
      </c>
      <c r="J1508">
        <v>21526</v>
      </c>
      <c r="K1508" t="s">
        <v>265</v>
      </c>
      <c r="L1508" t="s">
        <v>549</v>
      </c>
      <c r="M1508" t="s">
        <v>550</v>
      </c>
      <c r="N1508" t="s">
        <v>136</v>
      </c>
      <c r="O1508" t="s">
        <v>264</v>
      </c>
      <c r="P1508" t="s">
        <v>1877</v>
      </c>
      <c r="Q1508" t="s">
        <v>2344</v>
      </c>
      <c r="R1508" t="s">
        <v>626</v>
      </c>
      <c r="S1508">
        <v>3031.8371029999998</v>
      </c>
      <c r="T1508" t="s">
        <v>1919</v>
      </c>
      <c r="U1508" s="4">
        <v>45785.79896990741</v>
      </c>
      <c r="V1508" t="str">
        <f>IFERROR(VLOOKUP(B1508,#REF!,1,0),"")</f>
        <v/>
      </c>
      <c r="W1508" t="str" cm="1">
        <f t="array" ref="W1508">IFERROR(_xlfn.IFS(AND(V1508="",X1508&lt;&gt;"王园园组",X1508&lt;&gt;"other"),K1508,AND(V1508="",X1508="王园园组"),G1508),"other")</f>
        <v>other</v>
      </c>
      <c r="X1508" t="str" cm="1">
        <f t="array" ref="X1508">IFERROR(_xlfn.IFS(AND(V1508="",IFERROR(VLOOKUP(N1508,#REF!,1,0),1)&lt;&gt;1),N1508,AND(V1508="",I1508="王园园组"),"王园园组"),"other")</f>
        <v>other</v>
      </c>
      <c r="Y1508">
        <f>IFERROR(_xlfn.XLOOKUP(MID(T1508, FIND("#", SUBSTITUTE(T1508, "-", "#", LEN(T1508) - LEN(SUBSTITUTE(T1508, "-", "")))) + 1, LEN(T1508)),#REF!,#REF!),0)</f>
        <v>0</v>
      </c>
      <c r="Z1508">
        <f>MONTH(续费明细实时[[#This Row],[success_time]])</f>
        <v>5</v>
      </c>
      <c r="AA1508" s="8" t="e">
        <f>VLOOKUP(续费明细实时[[#This Row],[parent_user_id]],#REF!,27,0)</f>
        <v>#REF!</v>
      </c>
    </row>
    <row r="1509" spans="1:27">
      <c r="A1509" s="1">
        <v>45785</v>
      </c>
      <c r="B1509" t="s">
        <v>2335</v>
      </c>
      <c r="C1509" t="s">
        <v>2336</v>
      </c>
      <c r="D1509" t="s">
        <v>548</v>
      </c>
      <c r="E1509" t="s">
        <v>546</v>
      </c>
      <c r="F1509">
        <v>120</v>
      </c>
      <c r="G1509" t="s">
        <v>1969</v>
      </c>
      <c r="H1509" t="s">
        <v>559</v>
      </c>
      <c r="I1509" t="s">
        <v>1876</v>
      </c>
      <c r="J1509">
        <v>17750</v>
      </c>
      <c r="K1509" t="s">
        <v>216</v>
      </c>
      <c r="L1509" t="s">
        <v>549</v>
      </c>
      <c r="M1509" t="s">
        <v>550</v>
      </c>
      <c r="N1509" t="s">
        <v>551</v>
      </c>
      <c r="O1509" t="s">
        <v>145</v>
      </c>
      <c r="P1509" t="s">
        <v>1877</v>
      </c>
      <c r="Q1509" t="s">
        <v>2337</v>
      </c>
      <c r="R1509" t="s">
        <v>626</v>
      </c>
      <c r="S1509">
        <v>2500</v>
      </c>
      <c r="T1509" t="s">
        <v>1896</v>
      </c>
      <c r="U1509" s="4">
        <v>45785.655810185184</v>
      </c>
      <c r="V1509" t="str">
        <f>IFERROR(VLOOKUP(B1509,#REF!,1,0),"")</f>
        <v/>
      </c>
      <c r="W1509" t="str" cm="1">
        <f t="array" ref="W1509">IFERROR(_xlfn.IFS(AND(V1509="",X1509&lt;&gt;"王园园组",X1509&lt;&gt;"other"),K1509,AND(V1509="",X1509="王园园组"),G1509),"other")</f>
        <v>other</v>
      </c>
      <c r="X1509" t="str" cm="1">
        <f t="array" ref="X1509">IFERROR(_xlfn.IFS(AND(V1509="",IFERROR(VLOOKUP(N1509,#REF!,1,0),1)&lt;&gt;1),N1509,AND(V1509="",I1509="王园园组"),"王园园组"),"other")</f>
        <v>other</v>
      </c>
      <c r="Y1509">
        <f>IFERROR(_xlfn.XLOOKUP(MID(T1509, FIND("#", SUBSTITUTE(T1509, "-", "#", LEN(T1509) - LEN(SUBSTITUTE(T1509, "-", "")))) + 1, LEN(T1509)),#REF!,#REF!),0)</f>
        <v>0</v>
      </c>
      <c r="Z1509">
        <f>MONTH(续费明细实时[[#This Row],[success_time]])</f>
        <v>5</v>
      </c>
      <c r="AA1509" s="8" t="e">
        <f>VLOOKUP(续费明细实时[[#This Row],[parent_user_id]],#REF!,27,0)</f>
        <v>#REF!</v>
      </c>
    </row>
    <row r="1510" spans="1:27">
      <c r="A1510" s="1">
        <v>45788</v>
      </c>
      <c r="B1510" t="s">
        <v>8817</v>
      </c>
      <c r="C1510" t="s">
        <v>8818</v>
      </c>
      <c r="D1510" t="s">
        <v>548</v>
      </c>
      <c r="E1510" t="s">
        <v>546</v>
      </c>
      <c r="F1510">
        <v>360</v>
      </c>
      <c r="G1510" t="s">
        <v>1909</v>
      </c>
      <c r="H1510" t="s">
        <v>559</v>
      </c>
      <c r="I1510" t="s">
        <v>1876</v>
      </c>
      <c r="J1510">
        <v>46150</v>
      </c>
      <c r="K1510" t="s">
        <v>198</v>
      </c>
      <c r="L1510" t="s">
        <v>549</v>
      </c>
      <c r="M1510" t="s">
        <v>559</v>
      </c>
      <c r="N1510" t="s">
        <v>469</v>
      </c>
      <c r="O1510" t="s">
        <v>189</v>
      </c>
      <c r="P1510" t="s">
        <v>1877</v>
      </c>
      <c r="Q1510" t="s">
        <v>8819</v>
      </c>
      <c r="R1510" t="s">
        <v>626</v>
      </c>
      <c r="S1510">
        <v>6500</v>
      </c>
      <c r="T1510" t="s">
        <v>2193</v>
      </c>
      <c r="U1510" s="4">
        <v>45788.451377314814</v>
      </c>
      <c r="V1510" t="str">
        <f>IFERROR(VLOOKUP(B1510,#REF!,1,0),"")</f>
        <v/>
      </c>
      <c r="W1510" t="str" cm="1">
        <f t="array" ref="W1510">IFERROR(_xlfn.IFS(AND(V1510="",X1510&lt;&gt;"王园园组",X1510&lt;&gt;"other"),K1510,AND(V1510="",X1510="王园园组"),G1510),"other")</f>
        <v>other</v>
      </c>
      <c r="X1510" t="str" cm="1">
        <f t="array" ref="X1510">IFERROR(_xlfn.IFS(AND(V1510="",IFERROR(VLOOKUP(N1510,#REF!,1,0),1)&lt;&gt;1),N1510,AND(V1510="",I1510="王园园组"),"王园园组"),"other")</f>
        <v>other</v>
      </c>
      <c r="Y1510">
        <f>IFERROR(_xlfn.XLOOKUP(MID(T1510, FIND("#", SUBSTITUTE(T1510, "-", "#", LEN(T1510) - LEN(SUBSTITUTE(T1510, "-", "")))) + 1, LEN(T1510)),#REF!,#REF!),0)</f>
        <v>0</v>
      </c>
      <c r="Z1510">
        <f>MONTH(续费明细实时[[#This Row],[success_time]])</f>
        <v>5</v>
      </c>
      <c r="AA1510" s="8" t="e">
        <f>VLOOKUP(续费明细实时[[#This Row],[parent_user_id]],#REF!,27,0)</f>
        <v>#REF!</v>
      </c>
    </row>
    <row r="1511" spans="1:27">
      <c r="A1511" s="1">
        <v>45797</v>
      </c>
      <c r="B1511" t="s">
        <v>13642</v>
      </c>
      <c r="C1511" t="s">
        <v>13643</v>
      </c>
      <c r="D1511" t="s">
        <v>558</v>
      </c>
      <c r="E1511" t="s">
        <v>546</v>
      </c>
      <c r="F1511">
        <v>360</v>
      </c>
      <c r="G1511" t="s">
        <v>454</v>
      </c>
      <c r="H1511" t="s">
        <v>559</v>
      </c>
      <c r="I1511" t="s">
        <v>504</v>
      </c>
      <c r="J1511">
        <v>51266</v>
      </c>
      <c r="K1511" t="s">
        <v>454</v>
      </c>
      <c r="L1511" t="s">
        <v>549</v>
      </c>
      <c r="M1511" t="s">
        <v>559</v>
      </c>
      <c r="N1511" t="s">
        <v>504</v>
      </c>
      <c r="O1511" t="s">
        <v>325</v>
      </c>
      <c r="P1511" t="s">
        <v>1877</v>
      </c>
      <c r="Q1511" t="s">
        <v>13644</v>
      </c>
      <c r="R1511" t="s">
        <v>626</v>
      </c>
      <c r="S1511">
        <v>7220.5211589999999</v>
      </c>
      <c r="T1511" t="s">
        <v>2193</v>
      </c>
      <c r="U1511" s="4">
        <v>45797.557280092595</v>
      </c>
      <c r="V1511" t="str">
        <f>IFERROR(VLOOKUP(B1511,#REF!,1,0),"")</f>
        <v/>
      </c>
      <c r="W1511" t="str" cm="1">
        <f t="array" ref="W1511">IFERROR(_xlfn.IFS(AND(V1511="",X1511&lt;&gt;"王园园组",X1511&lt;&gt;"other"),K1511,AND(V1511="",X1511="王园园组"),G1511),"other")</f>
        <v>other</v>
      </c>
      <c r="X1511" t="str" cm="1">
        <f t="array" ref="X1511">IFERROR(_xlfn.IFS(AND(V1511="",IFERROR(VLOOKUP(N1511,#REF!,1,0),1)&lt;&gt;1),N1511,AND(V1511="",I1511="王园园组"),"王园园组"),"other")</f>
        <v>other</v>
      </c>
      <c r="Y1511">
        <f>IFERROR(_xlfn.XLOOKUP(MID(T1511, FIND("#", SUBSTITUTE(T1511, "-", "#", LEN(T1511) - LEN(SUBSTITUTE(T1511, "-", "")))) + 1, LEN(T1511)),#REF!,#REF!),0)</f>
        <v>0</v>
      </c>
      <c r="Z1511">
        <f>MONTH(续费明细实时[[#This Row],[success_time]])</f>
        <v>5</v>
      </c>
      <c r="AA1511" s="8" t="e">
        <f>VLOOKUP(续费明细实时[[#This Row],[parent_user_id]],#REF!,27,0)</f>
        <v>#REF!</v>
      </c>
    </row>
    <row r="1512" spans="1:27">
      <c r="A1512" s="1">
        <v>45802</v>
      </c>
      <c r="B1512" t="s">
        <v>12834</v>
      </c>
      <c r="C1512" t="s">
        <v>12835</v>
      </c>
      <c r="D1512" t="s">
        <v>548</v>
      </c>
      <c r="E1512" t="s">
        <v>546</v>
      </c>
      <c r="F1512">
        <v>120</v>
      </c>
      <c r="G1512" t="s">
        <v>1978</v>
      </c>
      <c r="H1512" t="s">
        <v>559</v>
      </c>
      <c r="I1512" t="s">
        <v>1876</v>
      </c>
      <c r="J1512">
        <v>17750</v>
      </c>
      <c r="K1512" t="s">
        <v>217</v>
      </c>
      <c r="L1512" t="s">
        <v>549</v>
      </c>
      <c r="M1512" t="s">
        <v>550</v>
      </c>
      <c r="N1512" t="s">
        <v>551</v>
      </c>
      <c r="O1512" t="s">
        <v>145</v>
      </c>
      <c r="P1512" t="s">
        <v>1877</v>
      </c>
      <c r="Q1512" t="s">
        <v>12836</v>
      </c>
      <c r="R1512" t="s">
        <v>626</v>
      </c>
      <c r="S1512">
        <v>2500</v>
      </c>
      <c r="T1512" t="s">
        <v>1896</v>
      </c>
      <c r="U1512" s="4">
        <v>45802.411099537036</v>
      </c>
      <c r="V1512" t="str">
        <f>IFERROR(VLOOKUP(B1512,#REF!,1,0),"")</f>
        <v/>
      </c>
      <c r="W1512" t="str" cm="1">
        <f t="array" ref="W1512">IFERROR(_xlfn.IFS(AND(V1512="",X1512&lt;&gt;"王园园组",X1512&lt;&gt;"other"),K1512,AND(V1512="",X1512="王园园组"),G1512),"other")</f>
        <v>other</v>
      </c>
      <c r="X1512" t="str" cm="1">
        <f t="array" ref="X1512">IFERROR(_xlfn.IFS(AND(V1512="",IFERROR(VLOOKUP(N1512,#REF!,1,0),1)&lt;&gt;1),N1512,AND(V1512="",I1512="王园园组"),"王园园组"),"other")</f>
        <v>other</v>
      </c>
      <c r="Y1512">
        <f>IFERROR(_xlfn.XLOOKUP(MID(T1512, FIND("#", SUBSTITUTE(T1512, "-", "#", LEN(T1512) - LEN(SUBSTITUTE(T1512, "-", "")))) + 1, LEN(T1512)),#REF!,#REF!),0)</f>
        <v>0</v>
      </c>
      <c r="Z1512">
        <f>MONTH(续费明细实时[[#This Row],[success_time]])</f>
        <v>5</v>
      </c>
      <c r="AA1512" s="8" t="e">
        <f>VLOOKUP(续费明细实时[[#This Row],[parent_user_id]],#REF!,27,0)</f>
        <v>#REF!</v>
      </c>
    </row>
    <row r="1513" spans="1:27">
      <c r="A1513" s="1">
        <v>45792</v>
      </c>
      <c r="B1513" t="s">
        <v>13645</v>
      </c>
      <c r="C1513" t="s">
        <v>13646</v>
      </c>
      <c r="D1513" t="s">
        <v>548</v>
      </c>
      <c r="E1513" t="s">
        <v>546</v>
      </c>
      <c r="F1513">
        <v>120</v>
      </c>
      <c r="G1513" t="s">
        <v>13037</v>
      </c>
      <c r="H1513" t="s">
        <v>559</v>
      </c>
      <c r="I1513" t="s">
        <v>1876</v>
      </c>
      <c r="J1513">
        <v>17750</v>
      </c>
      <c r="K1513" t="s">
        <v>258</v>
      </c>
      <c r="L1513" t="s">
        <v>549</v>
      </c>
      <c r="M1513" t="s">
        <v>550</v>
      </c>
      <c r="N1513" t="s">
        <v>136</v>
      </c>
      <c r="O1513" t="s">
        <v>147</v>
      </c>
      <c r="P1513" t="s">
        <v>1877</v>
      </c>
      <c r="Q1513" t="s">
        <v>13647</v>
      </c>
      <c r="R1513" t="s">
        <v>626</v>
      </c>
      <c r="S1513">
        <v>2500</v>
      </c>
      <c r="T1513" t="s">
        <v>1896</v>
      </c>
      <c r="U1513" s="4">
        <v>45792.945474537039</v>
      </c>
      <c r="V1513" t="str">
        <f>IFERROR(VLOOKUP(B1513,#REF!,1,0),"")</f>
        <v/>
      </c>
      <c r="W1513" t="str" cm="1">
        <f t="array" ref="W1513">IFERROR(_xlfn.IFS(AND(V1513="",X1513&lt;&gt;"王园园组",X1513&lt;&gt;"other"),K1513,AND(V1513="",X1513="王园园组"),G1513),"other")</f>
        <v>other</v>
      </c>
      <c r="X1513" t="str" cm="1">
        <f t="array" ref="X1513">IFERROR(_xlfn.IFS(AND(V1513="",IFERROR(VLOOKUP(N1513,#REF!,1,0),1)&lt;&gt;1),N1513,AND(V1513="",I1513="王园园组"),"王园园组"),"other")</f>
        <v>other</v>
      </c>
      <c r="Y1513">
        <f>IFERROR(_xlfn.XLOOKUP(MID(T1513, FIND("#", SUBSTITUTE(T1513, "-", "#", LEN(T1513) - LEN(SUBSTITUTE(T1513, "-", "")))) + 1, LEN(T1513)),#REF!,#REF!),0)</f>
        <v>0</v>
      </c>
      <c r="Z1513">
        <f>MONTH(续费明细实时[[#This Row],[success_time]])</f>
        <v>5</v>
      </c>
      <c r="AA1513" s="8" t="e">
        <f>VLOOKUP(续费明细实时[[#This Row],[parent_user_id]],#REF!,27,0)</f>
        <v>#REF!</v>
      </c>
    </row>
    <row r="1514" spans="1:27">
      <c r="A1514" s="1">
        <v>45789</v>
      </c>
      <c r="B1514" t="s">
        <v>11164</v>
      </c>
      <c r="C1514" t="s">
        <v>11165</v>
      </c>
      <c r="D1514" t="s">
        <v>886</v>
      </c>
      <c r="E1514" t="s">
        <v>546</v>
      </c>
      <c r="F1514">
        <v>60</v>
      </c>
      <c r="G1514" t="s">
        <v>2024</v>
      </c>
      <c r="H1514" t="s">
        <v>559</v>
      </c>
      <c r="I1514" t="s">
        <v>1876</v>
      </c>
      <c r="J1514">
        <v>10650</v>
      </c>
      <c r="K1514" t="s">
        <v>273</v>
      </c>
      <c r="L1514" t="s">
        <v>549</v>
      </c>
      <c r="M1514" t="s">
        <v>550</v>
      </c>
      <c r="N1514" t="s">
        <v>136</v>
      </c>
      <c r="O1514" t="s">
        <v>139</v>
      </c>
      <c r="P1514" t="s">
        <v>1877</v>
      </c>
      <c r="Q1514" t="s">
        <v>11166</v>
      </c>
      <c r="R1514" t="s">
        <v>626</v>
      </c>
      <c r="S1514">
        <v>1500</v>
      </c>
      <c r="T1514" t="s">
        <v>1891</v>
      </c>
      <c r="U1514" s="4">
        <v>45789.740277777775</v>
      </c>
      <c r="V1514" t="str">
        <f>IFERROR(VLOOKUP(B1514,#REF!,1,0),"")</f>
        <v/>
      </c>
      <c r="W1514" t="str" cm="1">
        <f t="array" ref="W1514">IFERROR(_xlfn.IFS(AND(V1514="",X1514&lt;&gt;"王园园组",X1514&lt;&gt;"other"),K1514,AND(V1514="",X1514="王园园组"),G1514),"other")</f>
        <v>other</v>
      </c>
      <c r="X1514" t="str" cm="1">
        <f t="array" ref="X1514">IFERROR(_xlfn.IFS(AND(V1514="",IFERROR(VLOOKUP(N1514,#REF!,1,0),1)&lt;&gt;1),N1514,AND(V1514="",I1514="王园园组"),"王园园组"),"other")</f>
        <v>other</v>
      </c>
      <c r="Y1514">
        <f>IFERROR(_xlfn.XLOOKUP(MID(T1514, FIND("#", SUBSTITUTE(T1514, "-", "#", LEN(T1514) - LEN(SUBSTITUTE(T1514, "-", "")))) + 1, LEN(T1514)),#REF!,#REF!),0)</f>
        <v>0</v>
      </c>
      <c r="Z1514">
        <f>MONTH(续费明细实时[[#This Row],[success_time]])</f>
        <v>5</v>
      </c>
      <c r="AA1514" s="8" t="e">
        <f>VLOOKUP(续费明细实时[[#This Row],[parent_user_id]],#REF!,27,0)</f>
        <v>#REF!</v>
      </c>
    </row>
    <row r="1515" spans="1:27">
      <c r="A1515" s="1">
        <v>45796</v>
      </c>
      <c r="B1515" t="s">
        <v>13375</v>
      </c>
      <c r="C1515" t="s">
        <v>13376</v>
      </c>
      <c r="D1515" t="s">
        <v>9238</v>
      </c>
      <c r="E1515" t="s">
        <v>546</v>
      </c>
      <c r="F1515">
        <v>240</v>
      </c>
      <c r="G1515" t="s">
        <v>341</v>
      </c>
      <c r="H1515" t="s">
        <v>559</v>
      </c>
      <c r="I1515" t="s">
        <v>504</v>
      </c>
      <c r="J1515">
        <v>31950</v>
      </c>
      <c r="K1515" t="s">
        <v>341</v>
      </c>
      <c r="L1515" t="s">
        <v>549</v>
      </c>
      <c r="M1515" t="s">
        <v>559</v>
      </c>
      <c r="N1515" t="s">
        <v>504</v>
      </c>
      <c r="O1515" t="s">
        <v>325</v>
      </c>
      <c r="P1515" t="s">
        <v>1877</v>
      </c>
      <c r="Q1515" t="s">
        <v>13377</v>
      </c>
      <c r="R1515" t="s">
        <v>626</v>
      </c>
      <c r="S1515">
        <v>4500</v>
      </c>
      <c r="T1515" t="s">
        <v>1931</v>
      </c>
      <c r="U1515" s="4">
        <v>45796.507337962961</v>
      </c>
      <c r="V1515" t="str">
        <f>IFERROR(VLOOKUP(B1515,#REF!,1,0),"")</f>
        <v/>
      </c>
      <c r="W1515" t="str" cm="1">
        <f t="array" ref="W1515">IFERROR(_xlfn.IFS(AND(V1515="",X1515&lt;&gt;"王园园组",X1515&lt;&gt;"other"),K1515,AND(V1515="",X1515="王园园组"),G1515),"other")</f>
        <v>other</v>
      </c>
      <c r="X1515" t="str" cm="1">
        <f t="array" ref="X1515">IFERROR(_xlfn.IFS(AND(V1515="",IFERROR(VLOOKUP(N1515,#REF!,1,0),1)&lt;&gt;1),N1515,AND(V1515="",I1515="王园园组"),"王园园组"),"other")</f>
        <v>other</v>
      </c>
      <c r="Y1515">
        <f>IFERROR(_xlfn.XLOOKUP(MID(T1515, FIND("#", SUBSTITUTE(T1515, "-", "#", LEN(T1515) - LEN(SUBSTITUTE(T1515, "-", "")))) + 1, LEN(T1515)),#REF!,#REF!),0)</f>
        <v>0</v>
      </c>
      <c r="Z1515">
        <f>MONTH(续费明细实时[[#This Row],[success_time]])</f>
        <v>5</v>
      </c>
      <c r="AA1515" s="8" t="e">
        <f>VLOOKUP(续费明细实时[[#This Row],[parent_user_id]],#REF!,27,0)</f>
        <v>#REF!</v>
      </c>
    </row>
    <row r="1516" spans="1:27">
      <c r="A1516" s="1">
        <v>45800</v>
      </c>
      <c r="B1516" t="s">
        <v>13363</v>
      </c>
      <c r="C1516" t="s">
        <v>13364</v>
      </c>
      <c r="D1516" t="s">
        <v>632</v>
      </c>
      <c r="E1516" t="s">
        <v>546</v>
      </c>
      <c r="F1516">
        <v>120</v>
      </c>
      <c r="G1516" t="s">
        <v>2113</v>
      </c>
      <c r="H1516" t="s">
        <v>559</v>
      </c>
      <c r="I1516" t="s">
        <v>1876</v>
      </c>
      <c r="J1516">
        <v>18283</v>
      </c>
      <c r="K1516" t="s">
        <v>217</v>
      </c>
      <c r="L1516" t="s">
        <v>549</v>
      </c>
      <c r="M1516" t="s">
        <v>550</v>
      </c>
      <c r="N1516" t="s">
        <v>551</v>
      </c>
      <c r="O1516" t="s">
        <v>145</v>
      </c>
      <c r="P1516" t="s">
        <v>1877</v>
      </c>
      <c r="Q1516" t="s">
        <v>13365</v>
      </c>
      <c r="R1516" t="s">
        <v>626</v>
      </c>
      <c r="S1516">
        <v>2575</v>
      </c>
      <c r="T1516" t="s">
        <v>1896</v>
      </c>
      <c r="U1516" s="4">
        <v>45800.448298611111</v>
      </c>
      <c r="V1516" t="str">
        <f>IFERROR(VLOOKUP(B1516,#REF!,1,0),"")</f>
        <v/>
      </c>
      <c r="W1516" t="str" cm="1">
        <f t="array" ref="W1516">IFERROR(_xlfn.IFS(AND(V1516="",X1516&lt;&gt;"王园园组",X1516&lt;&gt;"other"),K1516,AND(V1516="",X1516="王园园组"),G1516),"other")</f>
        <v>other</v>
      </c>
      <c r="X1516" t="str" cm="1">
        <f t="array" ref="X1516">IFERROR(_xlfn.IFS(AND(V1516="",IFERROR(VLOOKUP(N1516,#REF!,1,0),1)&lt;&gt;1),N1516,AND(V1516="",I1516="王园园组"),"王园园组"),"other")</f>
        <v>other</v>
      </c>
      <c r="Y1516">
        <f>IFERROR(_xlfn.XLOOKUP(MID(T1516, FIND("#", SUBSTITUTE(T1516, "-", "#", LEN(T1516) - LEN(SUBSTITUTE(T1516, "-", "")))) + 1, LEN(T1516)),#REF!,#REF!),0)</f>
        <v>0</v>
      </c>
      <c r="Z1516">
        <f>MONTH(续费明细实时[[#This Row],[success_time]])</f>
        <v>5</v>
      </c>
      <c r="AA1516" s="8" t="e">
        <f>VLOOKUP(续费明细实时[[#This Row],[parent_user_id]],#REF!,27,0)</f>
        <v>#REF!</v>
      </c>
    </row>
    <row r="1517" spans="1:27">
      <c r="A1517" s="1">
        <v>45788</v>
      </c>
      <c r="B1517" t="s">
        <v>8820</v>
      </c>
      <c r="C1517" t="s">
        <v>8821</v>
      </c>
      <c r="D1517" t="s">
        <v>548</v>
      </c>
      <c r="E1517" t="s">
        <v>546</v>
      </c>
      <c r="F1517">
        <v>120</v>
      </c>
      <c r="G1517" t="s">
        <v>1883</v>
      </c>
      <c r="H1517" t="s">
        <v>559</v>
      </c>
      <c r="I1517" t="s">
        <v>1876</v>
      </c>
      <c r="J1517">
        <v>17750</v>
      </c>
      <c r="K1517" t="s">
        <v>222</v>
      </c>
      <c r="L1517" t="s">
        <v>549</v>
      </c>
      <c r="M1517" t="s">
        <v>550</v>
      </c>
      <c r="N1517" t="s">
        <v>551</v>
      </c>
      <c r="O1517" t="s">
        <v>145</v>
      </c>
      <c r="P1517" t="s">
        <v>1877</v>
      </c>
      <c r="Q1517" t="s">
        <v>8822</v>
      </c>
      <c r="R1517" t="s">
        <v>626</v>
      </c>
      <c r="S1517">
        <v>2500</v>
      </c>
      <c r="T1517" t="s">
        <v>1896</v>
      </c>
      <c r="U1517" s="4">
        <v>45788.378032407411</v>
      </c>
      <c r="V1517" t="str">
        <f>IFERROR(VLOOKUP(B1517,#REF!,1,0),"")</f>
        <v/>
      </c>
      <c r="W1517" t="str" cm="1">
        <f t="array" ref="W1517">IFERROR(_xlfn.IFS(AND(V1517="",X1517&lt;&gt;"王园园组",X1517&lt;&gt;"other"),K1517,AND(V1517="",X1517="王园园组"),G1517),"other")</f>
        <v>other</v>
      </c>
      <c r="X1517" t="str" cm="1">
        <f t="array" ref="X1517">IFERROR(_xlfn.IFS(AND(V1517="",IFERROR(VLOOKUP(N1517,#REF!,1,0),1)&lt;&gt;1),N1517,AND(V1517="",I1517="王园园组"),"王园园组"),"other")</f>
        <v>other</v>
      </c>
      <c r="Y1517">
        <f>IFERROR(_xlfn.XLOOKUP(MID(T1517, FIND("#", SUBSTITUTE(T1517, "-", "#", LEN(T1517) - LEN(SUBSTITUTE(T1517, "-", "")))) + 1, LEN(T1517)),#REF!,#REF!),0)</f>
        <v>0</v>
      </c>
      <c r="Z1517">
        <f>MONTH(续费明细实时[[#This Row],[success_time]])</f>
        <v>5</v>
      </c>
      <c r="AA1517" s="8" t="e">
        <f>VLOOKUP(续费明细实时[[#This Row],[parent_user_id]],#REF!,27,0)</f>
        <v>#REF!</v>
      </c>
    </row>
    <row r="1518" spans="1:27">
      <c r="A1518" s="1">
        <v>45788</v>
      </c>
      <c r="B1518" t="s">
        <v>8832</v>
      </c>
      <c r="C1518" t="s">
        <v>8833</v>
      </c>
      <c r="D1518" t="s">
        <v>548</v>
      </c>
      <c r="E1518" t="s">
        <v>546</v>
      </c>
      <c r="F1518">
        <v>50</v>
      </c>
      <c r="G1518" t="s">
        <v>1978</v>
      </c>
      <c r="H1518" t="s">
        <v>559</v>
      </c>
      <c r="I1518" t="s">
        <v>1876</v>
      </c>
      <c r="J1518">
        <v>7952</v>
      </c>
      <c r="K1518" t="s">
        <v>184</v>
      </c>
      <c r="L1518" t="s">
        <v>549</v>
      </c>
      <c r="M1518" t="s">
        <v>559</v>
      </c>
      <c r="N1518" t="s">
        <v>469</v>
      </c>
      <c r="O1518" t="s">
        <v>180</v>
      </c>
      <c r="P1518" t="s">
        <v>1877</v>
      </c>
      <c r="Q1518" t="s">
        <v>8834</v>
      </c>
      <c r="R1518" t="s">
        <v>626</v>
      </c>
      <c r="S1518">
        <v>1120</v>
      </c>
      <c r="T1518" t="s">
        <v>1577</v>
      </c>
      <c r="U1518" s="4">
        <v>45788.434386574074</v>
      </c>
      <c r="V1518" t="str">
        <f>IFERROR(VLOOKUP(B1518,#REF!,1,0),"")</f>
        <v/>
      </c>
      <c r="W1518" t="str" cm="1">
        <f t="array" ref="W1518">IFERROR(_xlfn.IFS(AND(V1518="",X1518&lt;&gt;"王园园组",X1518&lt;&gt;"other"),K1518,AND(V1518="",X1518="王园园组"),G1518),"other")</f>
        <v>other</v>
      </c>
      <c r="X1518" t="str" cm="1">
        <f t="array" ref="X1518">IFERROR(_xlfn.IFS(AND(V1518="",IFERROR(VLOOKUP(N1518,#REF!,1,0),1)&lt;&gt;1),N1518,AND(V1518="",I1518="王园园组"),"王园园组"),"other")</f>
        <v>other</v>
      </c>
      <c r="Y1518">
        <f>IFERROR(_xlfn.XLOOKUP(MID(T1518, FIND("#", SUBSTITUTE(T1518, "-", "#", LEN(T1518) - LEN(SUBSTITUTE(T1518, "-", "")))) + 1, LEN(T1518)),#REF!,#REF!),0)</f>
        <v>0</v>
      </c>
      <c r="Z1518">
        <f>MONTH(续费明细实时[[#This Row],[success_time]])</f>
        <v>5</v>
      </c>
      <c r="AA1518" s="8" t="e">
        <f>VLOOKUP(续费明细实时[[#This Row],[parent_user_id]],#REF!,27,0)</f>
        <v>#REF!</v>
      </c>
    </row>
    <row r="1519" spans="1:27">
      <c r="A1519" s="1">
        <v>45792</v>
      </c>
      <c r="B1519" t="s">
        <v>17459</v>
      </c>
      <c r="C1519" t="s">
        <v>17460</v>
      </c>
      <c r="D1519" t="s">
        <v>548</v>
      </c>
      <c r="E1519" t="s">
        <v>546</v>
      </c>
      <c r="F1519">
        <v>120</v>
      </c>
      <c r="G1519" t="s">
        <v>1883</v>
      </c>
      <c r="H1519" t="s">
        <v>559</v>
      </c>
      <c r="I1519" t="s">
        <v>1876</v>
      </c>
      <c r="J1519">
        <v>17750</v>
      </c>
      <c r="K1519" t="s">
        <v>205</v>
      </c>
      <c r="L1519" t="s">
        <v>549</v>
      </c>
      <c r="M1519" t="s">
        <v>550</v>
      </c>
      <c r="N1519" t="s">
        <v>551</v>
      </c>
      <c r="O1519" t="s">
        <v>149</v>
      </c>
      <c r="P1519" t="s">
        <v>1877</v>
      </c>
      <c r="Q1519" t="s">
        <v>17461</v>
      </c>
      <c r="R1519" t="s">
        <v>626</v>
      </c>
      <c r="S1519">
        <v>2500</v>
      </c>
      <c r="T1519" t="s">
        <v>1896</v>
      </c>
      <c r="U1519" s="4">
        <v>45792.9455787037</v>
      </c>
      <c r="V1519" t="str">
        <f>IFERROR(VLOOKUP(B1519,#REF!,1,0),"")</f>
        <v/>
      </c>
      <c r="W1519" t="str" cm="1">
        <f t="array" ref="W1519">IFERROR(_xlfn.IFS(AND(V1519="",X1519&lt;&gt;"王园园组",X1519&lt;&gt;"other"),K1519,AND(V1519="",X1519="王园园组"),G1519),"other")</f>
        <v>other</v>
      </c>
      <c r="X1519" t="str" cm="1">
        <f t="array" ref="X1519">IFERROR(_xlfn.IFS(AND(V1519="",IFERROR(VLOOKUP(N1519,#REF!,1,0),1)&lt;&gt;1),N1519,AND(V1519="",I1519="王园园组"),"王园园组"),"other")</f>
        <v>other</v>
      </c>
      <c r="Y1519">
        <f>IFERROR(_xlfn.XLOOKUP(MID(T1519, FIND("#", SUBSTITUTE(T1519, "-", "#", LEN(T1519) - LEN(SUBSTITUTE(T1519, "-", "")))) + 1, LEN(T1519)),#REF!,#REF!),0)</f>
        <v>0</v>
      </c>
      <c r="Z1519">
        <f>MONTH(续费明细实时[[#This Row],[success_time]])</f>
        <v>5</v>
      </c>
      <c r="AA1519" s="8" t="e">
        <f>VLOOKUP(续费明细实时[[#This Row],[parent_user_id]],#REF!,27,0)</f>
        <v>#REF!</v>
      </c>
    </row>
    <row r="1520" spans="1:27">
      <c r="A1520" s="1">
        <v>45798</v>
      </c>
      <c r="B1520" t="s">
        <v>17417</v>
      </c>
      <c r="C1520" t="s">
        <v>17418</v>
      </c>
      <c r="D1520" t="s">
        <v>548</v>
      </c>
      <c r="E1520" t="s">
        <v>546</v>
      </c>
      <c r="F1520">
        <v>120</v>
      </c>
      <c r="G1520" t="s">
        <v>2056</v>
      </c>
      <c r="H1520" t="s">
        <v>559</v>
      </c>
      <c r="I1520" t="s">
        <v>1876</v>
      </c>
      <c r="J1520">
        <v>17750</v>
      </c>
      <c r="K1520" t="s">
        <v>258</v>
      </c>
      <c r="L1520" t="s">
        <v>549</v>
      </c>
      <c r="M1520" t="s">
        <v>550</v>
      </c>
      <c r="N1520" t="s">
        <v>136</v>
      </c>
      <c r="O1520" t="s">
        <v>147</v>
      </c>
      <c r="P1520" t="s">
        <v>1877</v>
      </c>
      <c r="Q1520" t="s">
        <v>17419</v>
      </c>
      <c r="R1520" t="s">
        <v>626</v>
      </c>
      <c r="S1520">
        <v>2500</v>
      </c>
      <c r="T1520" t="s">
        <v>1896</v>
      </c>
      <c r="U1520" s="4">
        <v>45798.55400462963</v>
      </c>
      <c r="V1520" t="str">
        <f>IFERROR(VLOOKUP(B1520,#REF!,1,0),"")</f>
        <v/>
      </c>
      <c r="W1520" t="str" cm="1">
        <f t="array" ref="W1520">IFERROR(_xlfn.IFS(AND(V1520="",X1520&lt;&gt;"王园园组",X1520&lt;&gt;"other"),K1520,AND(V1520="",X1520="王园园组"),G1520),"other")</f>
        <v>other</v>
      </c>
      <c r="X1520" t="str" cm="1">
        <f t="array" ref="X1520">IFERROR(_xlfn.IFS(AND(V1520="",IFERROR(VLOOKUP(N1520,#REF!,1,0),1)&lt;&gt;1),N1520,AND(V1520="",I1520="王园园组"),"王园园组"),"other")</f>
        <v>other</v>
      </c>
      <c r="Y1520">
        <f>IFERROR(_xlfn.XLOOKUP(MID(T1520, FIND("#", SUBSTITUTE(T1520, "-", "#", LEN(T1520) - LEN(SUBSTITUTE(T1520, "-", "")))) + 1, LEN(T1520)),#REF!,#REF!),0)</f>
        <v>0</v>
      </c>
      <c r="Z1520">
        <f>MONTH(续费明细实时[[#This Row],[success_time]])</f>
        <v>5</v>
      </c>
      <c r="AA1520" s="8" t="e">
        <f>VLOOKUP(续费明细实时[[#This Row],[parent_user_id]],#REF!,27,0)</f>
        <v>#REF!</v>
      </c>
    </row>
    <row r="1521" spans="1:27">
      <c r="A1521" s="1">
        <v>45796</v>
      </c>
      <c r="B1521" t="s">
        <v>17462</v>
      </c>
      <c r="C1521" t="s">
        <v>17463</v>
      </c>
      <c r="D1521" t="s">
        <v>548</v>
      </c>
      <c r="E1521" t="s">
        <v>546</v>
      </c>
      <c r="F1521">
        <v>120</v>
      </c>
      <c r="G1521" t="s">
        <v>1978</v>
      </c>
      <c r="H1521" t="s">
        <v>559</v>
      </c>
      <c r="I1521" t="s">
        <v>1876</v>
      </c>
      <c r="J1521">
        <v>18283</v>
      </c>
      <c r="K1521" t="s">
        <v>201</v>
      </c>
      <c r="L1521" t="s">
        <v>549</v>
      </c>
      <c r="M1521" t="s">
        <v>550</v>
      </c>
      <c r="N1521" t="s">
        <v>551</v>
      </c>
      <c r="O1521" t="s">
        <v>149</v>
      </c>
      <c r="P1521" t="s">
        <v>1877</v>
      </c>
      <c r="Q1521" t="s">
        <v>17464</v>
      </c>
      <c r="R1521" t="s">
        <v>626</v>
      </c>
      <c r="S1521">
        <v>2575</v>
      </c>
      <c r="T1521" t="s">
        <v>1896</v>
      </c>
      <c r="U1521" s="4">
        <v>45796.306689814817</v>
      </c>
      <c r="V1521" t="str">
        <f>IFERROR(VLOOKUP(B1521,#REF!,1,0),"")</f>
        <v/>
      </c>
      <c r="W1521" t="str" cm="1">
        <f t="array" ref="W1521">IFERROR(_xlfn.IFS(AND(V1521="",X1521&lt;&gt;"王园园组",X1521&lt;&gt;"other"),K1521,AND(V1521="",X1521="王园园组"),G1521),"other")</f>
        <v>other</v>
      </c>
      <c r="X1521" t="str" cm="1">
        <f t="array" ref="X1521">IFERROR(_xlfn.IFS(AND(V1521="",IFERROR(VLOOKUP(N1521,#REF!,1,0),1)&lt;&gt;1),N1521,AND(V1521="",I1521="王园园组"),"王园园组"),"other")</f>
        <v>other</v>
      </c>
      <c r="Y1521">
        <f>IFERROR(_xlfn.XLOOKUP(MID(T1521, FIND("#", SUBSTITUTE(T1521, "-", "#", LEN(T1521) - LEN(SUBSTITUTE(T1521, "-", "")))) + 1, LEN(T1521)),#REF!,#REF!),0)</f>
        <v>0</v>
      </c>
      <c r="Z1521">
        <f>MONTH(续费明细实时[[#This Row],[success_time]])</f>
        <v>5</v>
      </c>
      <c r="AA1521" s="8" t="e">
        <f>VLOOKUP(续费明细实时[[#This Row],[parent_user_id]],#REF!,27,0)</f>
        <v>#REF!</v>
      </c>
    </row>
    <row r="1522" spans="1:27">
      <c r="A1522" s="1">
        <v>45795</v>
      </c>
      <c r="B1522" t="s">
        <v>17408</v>
      </c>
      <c r="C1522" t="s">
        <v>17409</v>
      </c>
      <c r="D1522" t="s">
        <v>558</v>
      </c>
      <c r="E1522" t="s">
        <v>546</v>
      </c>
      <c r="F1522">
        <v>120</v>
      </c>
      <c r="G1522" t="s">
        <v>1990</v>
      </c>
      <c r="H1522" t="s">
        <v>559</v>
      </c>
      <c r="I1522" t="s">
        <v>1876</v>
      </c>
      <c r="J1522">
        <v>18090</v>
      </c>
      <c r="K1522" t="s">
        <v>236</v>
      </c>
      <c r="L1522" t="s">
        <v>549</v>
      </c>
      <c r="M1522" t="s">
        <v>550</v>
      </c>
      <c r="N1522" t="s">
        <v>551</v>
      </c>
      <c r="O1522" t="s">
        <v>141</v>
      </c>
      <c r="P1522" t="s">
        <v>1877</v>
      </c>
      <c r="Q1522" t="s">
        <v>17410</v>
      </c>
      <c r="R1522" t="s">
        <v>626</v>
      </c>
      <c r="S1522">
        <v>2547.8197460000001</v>
      </c>
      <c r="T1522" t="s">
        <v>1896</v>
      </c>
      <c r="U1522" s="4">
        <v>45795.839537037034</v>
      </c>
      <c r="V1522" t="str">
        <f>IFERROR(VLOOKUP(B1522,#REF!,1,0),"")</f>
        <v/>
      </c>
      <c r="W1522" t="str" cm="1">
        <f t="array" ref="W1522">IFERROR(_xlfn.IFS(AND(V1522="",X1522&lt;&gt;"王园园组",X1522&lt;&gt;"other"),K1522,AND(V1522="",X1522="王园园组"),G1522),"other")</f>
        <v>other</v>
      </c>
      <c r="X1522" t="str" cm="1">
        <f t="array" ref="X1522">IFERROR(_xlfn.IFS(AND(V1522="",IFERROR(VLOOKUP(N1522,#REF!,1,0),1)&lt;&gt;1),N1522,AND(V1522="",I1522="王园园组"),"王园园组"),"other")</f>
        <v>other</v>
      </c>
      <c r="Y1522">
        <f>IFERROR(_xlfn.XLOOKUP(MID(T1522, FIND("#", SUBSTITUTE(T1522, "-", "#", LEN(T1522) - LEN(SUBSTITUTE(T1522, "-", "")))) + 1, LEN(T1522)),#REF!,#REF!),0)</f>
        <v>0</v>
      </c>
      <c r="Z1522">
        <f>MONTH(续费明细实时[[#This Row],[success_time]])</f>
        <v>5</v>
      </c>
      <c r="AA1522" s="8" t="e">
        <f>VLOOKUP(续费明细实时[[#This Row],[parent_user_id]],#REF!,27,0)</f>
        <v>#REF!</v>
      </c>
    </row>
    <row r="1523" spans="1:27">
      <c r="A1523" s="1">
        <v>45794</v>
      </c>
      <c r="B1523" t="s">
        <v>17411</v>
      </c>
      <c r="C1523" t="s">
        <v>17412</v>
      </c>
      <c r="D1523" t="s">
        <v>610</v>
      </c>
      <c r="E1523" t="s">
        <v>546</v>
      </c>
      <c r="F1523">
        <v>120</v>
      </c>
      <c r="G1523" t="s">
        <v>1973</v>
      </c>
      <c r="H1523" t="s">
        <v>559</v>
      </c>
      <c r="I1523" t="s">
        <v>1876</v>
      </c>
      <c r="J1523">
        <v>17750</v>
      </c>
      <c r="K1523" t="s">
        <v>287</v>
      </c>
      <c r="L1523" t="s">
        <v>549</v>
      </c>
      <c r="M1523" t="s">
        <v>550</v>
      </c>
      <c r="N1523" t="s">
        <v>136</v>
      </c>
      <c r="O1523" t="s">
        <v>283</v>
      </c>
      <c r="P1523" t="s">
        <v>1877</v>
      </c>
      <c r="Q1523" t="s">
        <v>17413</v>
      </c>
      <c r="R1523" t="s">
        <v>626</v>
      </c>
      <c r="S1523">
        <v>2500</v>
      </c>
      <c r="T1523" t="s">
        <v>1896</v>
      </c>
      <c r="U1523" s="4">
        <v>45794.435150462959</v>
      </c>
      <c r="V1523" t="str">
        <f>IFERROR(VLOOKUP(B1523,#REF!,1,0),"")</f>
        <v/>
      </c>
      <c r="W1523" t="str" cm="1">
        <f t="array" ref="W1523">IFERROR(_xlfn.IFS(AND(V1523="",X1523&lt;&gt;"王园园组",X1523&lt;&gt;"other"),K1523,AND(V1523="",X1523="王园园组"),G1523),"other")</f>
        <v>other</v>
      </c>
      <c r="X1523" t="str" cm="1">
        <f t="array" ref="X1523">IFERROR(_xlfn.IFS(AND(V1523="",IFERROR(VLOOKUP(N1523,#REF!,1,0),1)&lt;&gt;1),N1523,AND(V1523="",I1523="王园园组"),"王园园组"),"other")</f>
        <v>other</v>
      </c>
      <c r="Y1523">
        <f>IFERROR(_xlfn.XLOOKUP(MID(T1523, FIND("#", SUBSTITUTE(T1523, "-", "#", LEN(T1523) - LEN(SUBSTITUTE(T1523, "-", "")))) + 1, LEN(T1523)),#REF!,#REF!),0)</f>
        <v>0</v>
      </c>
      <c r="Z1523">
        <f>MONTH(续费明细实时[[#This Row],[success_time]])</f>
        <v>5</v>
      </c>
      <c r="AA1523" s="8" t="e">
        <f>VLOOKUP(续费明细实时[[#This Row],[parent_user_id]],#REF!,27,0)</f>
        <v>#REF!</v>
      </c>
    </row>
    <row r="1524" spans="1:27">
      <c r="A1524" s="1">
        <v>45803</v>
      </c>
      <c r="B1524" t="s">
        <v>28775</v>
      </c>
      <c r="C1524" t="s">
        <v>28776</v>
      </c>
      <c r="D1524" t="s">
        <v>548</v>
      </c>
      <c r="E1524" t="s">
        <v>546</v>
      </c>
      <c r="F1524">
        <v>60</v>
      </c>
      <c r="G1524" t="s">
        <v>1883</v>
      </c>
      <c r="H1524" t="s">
        <v>559</v>
      </c>
      <c r="I1524" t="s">
        <v>1876</v>
      </c>
      <c r="J1524">
        <v>10650</v>
      </c>
      <c r="K1524" t="s">
        <v>287</v>
      </c>
      <c r="L1524" t="s">
        <v>549</v>
      </c>
      <c r="M1524" t="s">
        <v>550</v>
      </c>
      <c r="N1524" t="s">
        <v>136</v>
      </c>
      <c r="O1524" t="s">
        <v>283</v>
      </c>
      <c r="P1524" t="s">
        <v>1877</v>
      </c>
      <c r="Q1524" t="s">
        <v>28777</v>
      </c>
      <c r="R1524" t="s">
        <v>626</v>
      </c>
      <c r="S1524">
        <v>1500</v>
      </c>
      <c r="T1524" t="s">
        <v>1891</v>
      </c>
      <c r="U1524" s="4">
        <v>45803.420497685183</v>
      </c>
      <c r="V1524" t="str">
        <f>IFERROR(VLOOKUP(B1524,#REF!,1,0),"")</f>
        <v/>
      </c>
      <c r="W1524" t="str" cm="1">
        <f t="array" ref="W1524">IFERROR(_xlfn.IFS(AND(V1524="",X1524&lt;&gt;"王园园组",X1524&lt;&gt;"other"),K1524,AND(V1524="",X1524="王园园组"),G1524),"other")</f>
        <v>other</v>
      </c>
      <c r="X1524" t="str" cm="1">
        <f t="array" ref="X1524">IFERROR(_xlfn.IFS(AND(V1524="",IFERROR(VLOOKUP(N1524,#REF!,1,0),1)&lt;&gt;1),N1524,AND(V1524="",I1524="王园园组"),"王园园组"),"other")</f>
        <v>other</v>
      </c>
      <c r="Y1524">
        <f>IFERROR(_xlfn.XLOOKUP(MID(T1524, FIND("#", SUBSTITUTE(T1524, "-", "#", LEN(T1524) - LEN(SUBSTITUTE(T1524, "-", "")))) + 1, LEN(T1524)),#REF!,#REF!),0)</f>
        <v>0</v>
      </c>
      <c r="Z1524">
        <f>MONTH(续费明细实时[[#This Row],[success_time]])</f>
        <v>5</v>
      </c>
      <c r="AA1524" s="8" t="e">
        <f>VLOOKUP(续费明细实时[[#This Row],[parent_user_id]],#REF!,27,0)</f>
        <v>#REF!</v>
      </c>
    </row>
    <row r="1525" spans="1:27">
      <c r="A1525" s="1">
        <v>45788</v>
      </c>
      <c r="B1525" t="s">
        <v>9350</v>
      </c>
      <c r="C1525" t="s">
        <v>9351</v>
      </c>
      <c r="D1525" t="s">
        <v>548</v>
      </c>
      <c r="E1525" t="s">
        <v>546</v>
      </c>
      <c r="F1525">
        <v>120</v>
      </c>
      <c r="G1525" t="s">
        <v>2005</v>
      </c>
      <c r="H1525" t="s">
        <v>559</v>
      </c>
      <c r="I1525" t="s">
        <v>1876</v>
      </c>
      <c r="J1525">
        <v>18283</v>
      </c>
      <c r="K1525" t="s">
        <v>192</v>
      </c>
      <c r="L1525" t="s">
        <v>549</v>
      </c>
      <c r="M1525" t="s">
        <v>559</v>
      </c>
      <c r="N1525" t="s">
        <v>469</v>
      </c>
      <c r="O1525" t="s">
        <v>189</v>
      </c>
      <c r="P1525" t="s">
        <v>1877</v>
      </c>
      <c r="Q1525" t="s">
        <v>9352</v>
      </c>
      <c r="R1525" t="s">
        <v>626</v>
      </c>
      <c r="S1525">
        <v>2575</v>
      </c>
      <c r="T1525" t="s">
        <v>1896</v>
      </c>
      <c r="U1525" s="4">
        <v>45788.919212962966</v>
      </c>
      <c r="V1525" t="str">
        <f>IFERROR(VLOOKUP(B1525,#REF!,1,0),"")</f>
        <v/>
      </c>
      <c r="W1525" t="str" cm="1">
        <f t="array" ref="W1525">IFERROR(_xlfn.IFS(AND(V1525="",X1525&lt;&gt;"王园园组",X1525&lt;&gt;"other"),K1525,AND(V1525="",X1525="王园园组"),G1525),"other")</f>
        <v>other</v>
      </c>
      <c r="X1525" t="str" cm="1">
        <f t="array" ref="X1525">IFERROR(_xlfn.IFS(AND(V1525="",IFERROR(VLOOKUP(N1525,#REF!,1,0),1)&lt;&gt;1),N1525,AND(V1525="",I1525="王园园组"),"王园园组"),"other")</f>
        <v>other</v>
      </c>
      <c r="Y1525">
        <f>IFERROR(_xlfn.XLOOKUP(MID(T1525, FIND("#", SUBSTITUTE(T1525, "-", "#", LEN(T1525) - LEN(SUBSTITUTE(T1525, "-", "")))) + 1, LEN(T1525)),#REF!,#REF!),0)</f>
        <v>0</v>
      </c>
      <c r="Z1525">
        <f>MONTH(续费明细实时[[#This Row],[success_time]])</f>
        <v>5</v>
      </c>
      <c r="AA1525" s="8" t="e">
        <f>VLOOKUP(续费明细实时[[#This Row],[parent_user_id]],#REF!,27,0)</f>
        <v>#REF!</v>
      </c>
    </row>
    <row r="1526" spans="1:27">
      <c r="A1526" s="1">
        <v>45797</v>
      </c>
      <c r="B1526" t="s">
        <v>17392</v>
      </c>
      <c r="C1526" t="s">
        <v>17393</v>
      </c>
      <c r="D1526" t="s">
        <v>1380</v>
      </c>
      <c r="E1526" t="s">
        <v>1102</v>
      </c>
      <c r="F1526">
        <v>72</v>
      </c>
      <c r="G1526" t="s">
        <v>350</v>
      </c>
      <c r="H1526" t="s">
        <v>559</v>
      </c>
      <c r="I1526" t="s">
        <v>163</v>
      </c>
      <c r="J1526">
        <v>6396</v>
      </c>
      <c r="K1526" t="s">
        <v>350</v>
      </c>
      <c r="L1526" t="s">
        <v>549</v>
      </c>
      <c r="M1526" t="s">
        <v>559</v>
      </c>
      <c r="N1526" t="s">
        <v>163</v>
      </c>
      <c r="O1526" t="s">
        <v>472</v>
      </c>
      <c r="P1526" t="s">
        <v>1877</v>
      </c>
      <c r="Q1526" t="s">
        <v>17394</v>
      </c>
      <c r="R1526" t="s">
        <v>626</v>
      </c>
      <c r="S1526">
        <v>900.81148099999996</v>
      </c>
      <c r="T1526" t="s">
        <v>1373</v>
      </c>
      <c r="U1526" s="4">
        <v>45797.795277777775</v>
      </c>
      <c r="V1526" t="str">
        <f>IFERROR(VLOOKUP(B1526,#REF!,1,0),"")</f>
        <v/>
      </c>
      <c r="W1526" t="str" cm="1">
        <f t="array" ref="W1526">IFERROR(_xlfn.IFS(AND(V1526="",X1526&lt;&gt;"王园园组",X1526&lt;&gt;"other"),K1526,AND(V1526="",X1526="王园园组"),G1526),"other")</f>
        <v>other</v>
      </c>
      <c r="X1526" t="str" cm="1">
        <f t="array" ref="X1526">IFERROR(_xlfn.IFS(AND(V1526="",IFERROR(VLOOKUP(N1526,#REF!,1,0),1)&lt;&gt;1),N1526,AND(V1526="",I1526="王园园组"),"王园园组"),"other")</f>
        <v>other</v>
      </c>
      <c r="Y1526">
        <f>IFERROR(_xlfn.XLOOKUP(MID(T1526, FIND("#", SUBSTITUTE(T1526, "-", "#", LEN(T1526) - LEN(SUBSTITUTE(T1526, "-", "")))) + 1, LEN(T1526)),#REF!,#REF!),0)</f>
        <v>0</v>
      </c>
      <c r="Z1526">
        <f>MONTH(续费明细实时[[#This Row],[success_time]])</f>
        <v>5</v>
      </c>
      <c r="AA1526" s="8" t="e">
        <f>VLOOKUP(续费明细实时[[#This Row],[parent_user_id]],#REF!,27,0)</f>
        <v>#REF!</v>
      </c>
    </row>
    <row r="1527" spans="1:27">
      <c r="A1527" s="1">
        <v>45793</v>
      </c>
      <c r="B1527" t="s">
        <v>17395</v>
      </c>
      <c r="C1527" t="s">
        <v>17396</v>
      </c>
      <c r="D1527" t="s">
        <v>548</v>
      </c>
      <c r="E1527" t="s">
        <v>546</v>
      </c>
      <c r="F1527">
        <v>120</v>
      </c>
      <c r="G1527" t="s">
        <v>2071</v>
      </c>
      <c r="H1527" t="s">
        <v>559</v>
      </c>
      <c r="I1527" t="s">
        <v>1876</v>
      </c>
      <c r="J1527">
        <v>17750</v>
      </c>
      <c r="K1527" t="s">
        <v>259</v>
      </c>
      <c r="L1527" t="s">
        <v>549</v>
      </c>
      <c r="M1527" t="s">
        <v>550</v>
      </c>
      <c r="N1527" t="s">
        <v>136</v>
      </c>
      <c r="O1527" t="s">
        <v>147</v>
      </c>
      <c r="P1527" t="s">
        <v>1877</v>
      </c>
      <c r="Q1527" t="s">
        <v>17397</v>
      </c>
      <c r="R1527" t="s">
        <v>626</v>
      </c>
      <c r="S1527">
        <v>2500</v>
      </c>
      <c r="T1527" t="s">
        <v>1896</v>
      </c>
      <c r="U1527" s="4">
        <v>45793.410509259258</v>
      </c>
      <c r="V1527" t="str">
        <f>IFERROR(VLOOKUP(B1527,#REF!,1,0),"")</f>
        <v/>
      </c>
      <c r="W1527" t="str" cm="1">
        <f t="array" ref="W1527">IFERROR(_xlfn.IFS(AND(V1527="",X1527&lt;&gt;"王园园组",X1527&lt;&gt;"other"),K1527,AND(V1527="",X1527="王园园组"),G1527),"other")</f>
        <v>other</v>
      </c>
      <c r="X1527" t="str" cm="1">
        <f t="array" ref="X1527">IFERROR(_xlfn.IFS(AND(V1527="",IFERROR(VLOOKUP(N1527,#REF!,1,0),1)&lt;&gt;1),N1527,AND(V1527="",I1527="王园园组"),"王园园组"),"other")</f>
        <v>other</v>
      </c>
      <c r="Y1527">
        <f>IFERROR(_xlfn.XLOOKUP(MID(T1527, FIND("#", SUBSTITUTE(T1527, "-", "#", LEN(T1527) - LEN(SUBSTITUTE(T1527, "-", "")))) + 1, LEN(T1527)),#REF!,#REF!),0)</f>
        <v>0</v>
      </c>
      <c r="Z1527">
        <f>MONTH(续费明细实时[[#This Row],[success_time]])</f>
        <v>5</v>
      </c>
      <c r="AA1527" s="8" t="e">
        <f>VLOOKUP(续费明细实时[[#This Row],[parent_user_id]],#REF!,27,0)</f>
        <v>#REF!</v>
      </c>
    </row>
    <row r="1528" spans="1:27">
      <c r="A1528" s="1">
        <v>45797</v>
      </c>
      <c r="B1528" t="s">
        <v>17398</v>
      </c>
      <c r="C1528" t="s">
        <v>17399</v>
      </c>
      <c r="D1528" t="s">
        <v>548</v>
      </c>
      <c r="E1528" t="s">
        <v>546</v>
      </c>
      <c r="F1528">
        <v>60</v>
      </c>
      <c r="G1528" t="s">
        <v>353</v>
      </c>
      <c r="H1528" t="s">
        <v>559</v>
      </c>
      <c r="I1528" t="s">
        <v>163</v>
      </c>
      <c r="J1528">
        <v>10650</v>
      </c>
      <c r="K1528" t="s">
        <v>353</v>
      </c>
      <c r="L1528" t="s">
        <v>549</v>
      </c>
      <c r="M1528" t="s">
        <v>559</v>
      </c>
      <c r="N1528" t="s">
        <v>163</v>
      </c>
      <c r="O1528" t="s">
        <v>472</v>
      </c>
      <c r="P1528" t="s">
        <v>1877</v>
      </c>
      <c r="Q1528" t="s">
        <v>17400</v>
      </c>
      <c r="R1528" t="s">
        <v>626</v>
      </c>
      <c r="S1528">
        <v>1500</v>
      </c>
      <c r="T1528" t="s">
        <v>1891</v>
      </c>
      <c r="U1528" s="4">
        <v>45797.601099537038</v>
      </c>
      <c r="V1528" t="str">
        <f>IFERROR(VLOOKUP(B1528,#REF!,1,0),"")</f>
        <v/>
      </c>
      <c r="W1528" t="str" cm="1">
        <f t="array" ref="W1528">IFERROR(_xlfn.IFS(AND(V1528="",X1528&lt;&gt;"王园园组",X1528&lt;&gt;"other"),K1528,AND(V1528="",X1528="王园园组"),G1528),"other")</f>
        <v>other</v>
      </c>
      <c r="X1528" t="str" cm="1">
        <f t="array" ref="X1528">IFERROR(_xlfn.IFS(AND(V1528="",IFERROR(VLOOKUP(N1528,#REF!,1,0),1)&lt;&gt;1),N1528,AND(V1528="",I1528="王园园组"),"王园园组"),"other")</f>
        <v>other</v>
      </c>
      <c r="Y1528">
        <f>IFERROR(_xlfn.XLOOKUP(MID(T1528, FIND("#", SUBSTITUTE(T1528, "-", "#", LEN(T1528) - LEN(SUBSTITUTE(T1528, "-", "")))) + 1, LEN(T1528)),#REF!,#REF!),0)</f>
        <v>0</v>
      </c>
      <c r="Z1528">
        <f>MONTH(续费明细实时[[#This Row],[success_time]])</f>
        <v>5</v>
      </c>
      <c r="AA1528" s="8" t="e">
        <f>VLOOKUP(续费明细实时[[#This Row],[parent_user_id]],#REF!,27,0)</f>
        <v>#REF!</v>
      </c>
    </row>
    <row r="1529" spans="1:27">
      <c r="A1529" s="1">
        <v>45801</v>
      </c>
      <c r="B1529" t="s">
        <v>3095</v>
      </c>
      <c r="C1529" t="s">
        <v>3096</v>
      </c>
      <c r="D1529" t="s">
        <v>648</v>
      </c>
      <c r="E1529" t="s">
        <v>546</v>
      </c>
      <c r="F1529">
        <v>60</v>
      </c>
      <c r="G1529" t="s">
        <v>1917</v>
      </c>
      <c r="H1529" t="s">
        <v>559</v>
      </c>
      <c r="I1529" t="s">
        <v>1876</v>
      </c>
      <c r="J1529">
        <v>10650</v>
      </c>
      <c r="K1529" t="s">
        <v>235</v>
      </c>
      <c r="L1529" t="s">
        <v>549</v>
      </c>
      <c r="M1529" t="s">
        <v>550</v>
      </c>
      <c r="N1529" t="s">
        <v>551</v>
      </c>
      <c r="O1529" t="s">
        <v>141</v>
      </c>
      <c r="P1529" t="s">
        <v>1877</v>
      </c>
      <c r="Q1529" t="s">
        <v>17401</v>
      </c>
      <c r="R1529" t="s">
        <v>626</v>
      </c>
      <c r="S1529">
        <v>1500</v>
      </c>
      <c r="T1529" t="s">
        <v>1891</v>
      </c>
      <c r="U1529" s="4">
        <v>45801.558599537035</v>
      </c>
      <c r="V1529" t="str">
        <f>IFERROR(VLOOKUP(B1529,#REF!,1,0),"")</f>
        <v/>
      </c>
      <c r="W1529" t="str" cm="1">
        <f t="array" ref="W1529">IFERROR(_xlfn.IFS(AND(V1529="",X1529&lt;&gt;"王园园组",X1529&lt;&gt;"other"),K1529,AND(V1529="",X1529="王园园组"),G1529),"other")</f>
        <v>other</v>
      </c>
      <c r="X1529" t="str" cm="1">
        <f t="array" ref="X1529">IFERROR(_xlfn.IFS(AND(V1529="",IFERROR(VLOOKUP(N1529,#REF!,1,0),1)&lt;&gt;1),N1529,AND(V1529="",I1529="王园园组"),"王园园组"),"other")</f>
        <v>other</v>
      </c>
      <c r="Y1529">
        <f>IFERROR(_xlfn.XLOOKUP(MID(T1529, FIND("#", SUBSTITUTE(T1529, "-", "#", LEN(T1529) - LEN(SUBSTITUTE(T1529, "-", "")))) + 1, LEN(T1529)),#REF!,#REF!),0)</f>
        <v>0</v>
      </c>
      <c r="Z1529">
        <f>MONTH(续费明细实时[[#This Row],[success_time]])</f>
        <v>5</v>
      </c>
      <c r="AA1529" s="8" t="e">
        <f>VLOOKUP(续费明细实时[[#This Row],[parent_user_id]],#REF!,27,0)</f>
        <v>#REF!</v>
      </c>
    </row>
    <row r="1530" spans="1:27">
      <c r="A1530" s="1">
        <v>45801</v>
      </c>
      <c r="B1530" t="s">
        <v>17495</v>
      </c>
      <c r="C1530" t="s">
        <v>17496</v>
      </c>
      <c r="D1530" t="s">
        <v>610</v>
      </c>
      <c r="E1530" t="s">
        <v>546</v>
      </c>
      <c r="F1530">
        <v>60</v>
      </c>
      <c r="G1530" t="s">
        <v>1875</v>
      </c>
      <c r="H1530" t="s">
        <v>559</v>
      </c>
      <c r="I1530" t="s">
        <v>1876</v>
      </c>
      <c r="J1530">
        <v>10768</v>
      </c>
      <c r="K1530" t="s">
        <v>259</v>
      </c>
      <c r="L1530" t="s">
        <v>549</v>
      </c>
      <c r="M1530" t="s">
        <v>550</v>
      </c>
      <c r="N1530" t="s">
        <v>136</v>
      </c>
      <c r="O1530" t="s">
        <v>147</v>
      </c>
      <c r="P1530" t="s">
        <v>1877</v>
      </c>
      <c r="Q1530" t="s">
        <v>17497</v>
      </c>
      <c r="R1530" t="s">
        <v>626</v>
      </c>
      <c r="S1530">
        <v>1516.562527</v>
      </c>
      <c r="T1530" t="s">
        <v>1891</v>
      </c>
      <c r="U1530" s="4">
        <v>45801.465798611112</v>
      </c>
      <c r="V1530" t="str">
        <f>IFERROR(VLOOKUP(B1530,#REF!,1,0),"")</f>
        <v/>
      </c>
      <c r="W1530" t="str" cm="1">
        <f t="array" ref="W1530">IFERROR(_xlfn.IFS(AND(V1530="",X1530&lt;&gt;"王园园组",X1530&lt;&gt;"other"),K1530,AND(V1530="",X1530="王园园组"),G1530),"other")</f>
        <v>other</v>
      </c>
      <c r="X1530" t="str" cm="1">
        <f t="array" ref="X1530">IFERROR(_xlfn.IFS(AND(V1530="",IFERROR(VLOOKUP(N1530,#REF!,1,0),1)&lt;&gt;1),N1530,AND(V1530="",I1530="王园园组"),"王园园组"),"other")</f>
        <v>other</v>
      </c>
      <c r="Y1530">
        <f>IFERROR(_xlfn.XLOOKUP(MID(T1530, FIND("#", SUBSTITUTE(T1530, "-", "#", LEN(T1530) - LEN(SUBSTITUTE(T1530, "-", "")))) + 1, LEN(T1530)),#REF!,#REF!),0)</f>
        <v>0</v>
      </c>
      <c r="Z1530">
        <f>MONTH(续费明细实时[[#This Row],[success_time]])</f>
        <v>5</v>
      </c>
      <c r="AA1530" s="8" t="e">
        <f>VLOOKUP(续费明细实时[[#This Row],[parent_user_id]],#REF!,27,0)</f>
        <v>#REF!</v>
      </c>
    </row>
    <row r="1531" spans="1:27">
      <c r="A1531" s="1">
        <v>45801</v>
      </c>
      <c r="B1531" t="s">
        <v>17498</v>
      </c>
      <c r="C1531" t="s">
        <v>17499</v>
      </c>
      <c r="D1531" t="s">
        <v>548</v>
      </c>
      <c r="E1531" t="s">
        <v>546</v>
      </c>
      <c r="F1531">
        <v>120</v>
      </c>
      <c r="G1531" t="s">
        <v>1905</v>
      </c>
      <c r="H1531" t="s">
        <v>559</v>
      </c>
      <c r="I1531" t="s">
        <v>1876</v>
      </c>
      <c r="J1531">
        <v>17750</v>
      </c>
      <c r="K1531" t="s">
        <v>289</v>
      </c>
      <c r="L1531" t="s">
        <v>549</v>
      </c>
      <c r="M1531" t="s">
        <v>550</v>
      </c>
      <c r="N1531" t="s">
        <v>136</v>
      </c>
      <c r="O1531" t="s">
        <v>283</v>
      </c>
      <c r="P1531" t="s">
        <v>1877</v>
      </c>
      <c r="Q1531" t="s">
        <v>17500</v>
      </c>
      <c r="R1531" t="s">
        <v>626</v>
      </c>
      <c r="S1531">
        <v>2500</v>
      </c>
      <c r="T1531" t="s">
        <v>1896</v>
      </c>
      <c r="U1531" s="4">
        <v>45801.292199074072</v>
      </c>
      <c r="V1531" t="str">
        <f>IFERROR(VLOOKUP(B1531,#REF!,1,0),"")</f>
        <v/>
      </c>
      <c r="W1531" t="str" cm="1">
        <f t="array" ref="W1531">IFERROR(_xlfn.IFS(AND(V1531="",X1531&lt;&gt;"王园园组",X1531&lt;&gt;"other"),K1531,AND(V1531="",X1531="王园园组"),G1531),"other")</f>
        <v>other</v>
      </c>
      <c r="X1531" t="str" cm="1">
        <f t="array" ref="X1531">IFERROR(_xlfn.IFS(AND(V1531="",IFERROR(VLOOKUP(N1531,#REF!,1,0),1)&lt;&gt;1),N1531,AND(V1531="",I1531="王园园组"),"王园园组"),"other")</f>
        <v>other</v>
      </c>
      <c r="Y1531">
        <f>IFERROR(_xlfn.XLOOKUP(MID(T1531, FIND("#", SUBSTITUTE(T1531, "-", "#", LEN(T1531) - LEN(SUBSTITUTE(T1531, "-", "")))) + 1, LEN(T1531)),#REF!,#REF!),0)</f>
        <v>0</v>
      </c>
      <c r="Z1531">
        <f>MONTH(续费明细实时[[#This Row],[success_time]])</f>
        <v>5</v>
      </c>
      <c r="AA1531" s="8" t="e">
        <f>VLOOKUP(续费明细实时[[#This Row],[parent_user_id]],#REF!,27,0)</f>
        <v>#REF!</v>
      </c>
    </row>
    <row r="1532" spans="1:27">
      <c r="A1532" s="1">
        <v>45797</v>
      </c>
      <c r="B1532" t="s">
        <v>17573</v>
      </c>
      <c r="C1532" t="s">
        <v>17574</v>
      </c>
      <c r="D1532" t="s">
        <v>695</v>
      </c>
      <c r="E1532" t="s">
        <v>1102</v>
      </c>
      <c r="F1532">
        <v>240</v>
      </c>
      <c r="G1532" t="s">
        <v>363</v>
      </c>
      <c r="H1532" t="s">
        <v>559</v>
      </c>
      <c r="I1532" t="s">
        <v>163</v>
      </c>
      <c r="J1532">
        <v>19353</v>
      </c>
      <c r="K1532" t="s">
        <v>363</v>
      </c>
      <c r="L1532" t="s">
        <v>549</v>
      </c>
      <c r="M1532" t="s">
        <v>559</v>
      </c>
      <c r="N1532" t="s">
        <v>163</v>
      </c>
      <c r="O1532" t="s">
        <v>473</v>
      </c>
      <c r="P1532" t="s">
        <v>1877</v>
      </c>
      <c r="Q1532" t="s">
        <v>17575</v>
      </c>
      <c r="R1532" t="s">
        <v>626</v>
      </c>
      <c r="S1532">
        <v>2725.70903</v>
      </c>
      <c r="T1532" t="s">
        <v>9057</v>
      </c>
      <c r="U1532" s="4">
        <v>45797.894178240742</v>
      </c>
      <c r="V1532" t="str">
        <f>IFERROR(VLOOKUP(B1532,#REF!,1,0),"")</f>
        <v/>
      </c>
      <c r="W1532" t="str" cm="1">
        <f t="array" ref="W1532">IFERROR(_xlfn.IFS(AND(V1532="",X1532&lt;&gt;"王园园组",X1532&lt;&gt;"other"),K1532,AND(V1532="",X1532="王园园组"),G1532),"other")</f>
        <v>other</v>
      </c>
      <c r="X1532" t="str" cm="1">
        <f t="array" ref="X1532">IFERROR(_xlfn.IFS(AND(V1532="",IFERROR(VLOOKUP(N1532,#REF!,1,0),1)&lt;&gt;1),N1532,AND(V1532="",I1532="王园园组"),"王园园组"),"other")</f>
        <v>other</v>
      </c>
      <c r="Y1532">
        <f>IFERROR(_xlfn.XLOOKUP(MID(T1532, FIND("#", SUBSTITUTE(T1532, "-", "#", LEN(T1532) - LEN(SUBSTITUTE(T1532, "-", "")))) + 1, LEN(T1532)),#REF!,#REF!),0)</f>
        <v>0</v>
      </c>
      <c r="Z1532">
        <f>MONTH(续费明细实时[[#This Row],[success_time]])</f>
        <v>5</v>
      </c>
      <c r="AA1532" s="8" t="e">
        <f>VLOOKUP(续费明细实时[[#This Row],[parent_user_id]],#REF!,27,0)</f>
        <v>#REF!</v>
      </c>
    </row>
    <row r="1533" spans="1:27">
      <c r="A1533" s="1">
        <v>45792</v>
      </c>
      <c r="B1533" t="s">
        <v>17582</v>
      </c>
      <c r="C1533" t="s">
        <v>17583</v>
      </c>
      <c r="D1533" t="s">
        <v>548</v>
      </c>
      <c r="E1533" t="s">
        <v>546</v>
      </c>
      <c r="F1533">
        <v>120</v>
      </c>
      <c r="G1533" t="s">
        <v>1883</v>
      </c>
      <c r="H1533" t="s">
        <v>559</v>
      </c>
      <c r="I1533" t="s">
        <v>1876</v>
      </c>
      <c r="J1533">
        <v>17750</v>
      </c>
      <c r="K1533" t="s">
        <v>206</v>
      </c>
      <c r="L1533" t="s">
        <v>549</v>
      </c>
      <c r="M1533" t="s">
        <v>550</v>
      </c>
      <c r="N1533" t="s">
        <v>551</v>
      </c>
      <c r="O1533" t="s">
        <v>149</v>
      </c>
      <c r="P1533" t="s">
        <v>1877</v>
      </c>
      <c r="Q1533" t="s">
        <v>17584</v>
      </c>
      <c r="R1533" t="s">
        <v>626</v>
      </c>
      <c r="S1533">
        <v>2500</v>
      </c>
      <c r="T1533" t="s">
        <v>1896</v>
      </c>
      <c r="U1533" s="4">
        <v>45792.884131944447</v>
      </c>
      <c r="V1533" t="str">
        <f>IFERROR(VLOOKUP(B1533,#REF!,1,0),"")</f>
        <v/>
      </c>
      <c r="W1533" t="str" cm="1">
        <f t="array" ref="W1533">IFERROR(_xlfn.IFS(AND(V1533="",X1533&lt;&gt;"王园园组",X1533&lt;&gt;"other"),K1533,AND(V1533="",X1533="王园园组"),G1533),"other")</f>
        <v>other</v>
      </c>
      <c r="X1533" t="str" cm="1">
        <f t="array" ref="X1533">IFERROR(_xlfn.IFS(AND(V1533="",IFERROR(VLOOKUP(N1533,#REF!,1,0),1)&lt;&gt;1),N1533,AND(V1533="",I1533="王园园组"),"王园园组"),"other")</f>
        <v>other</v>
      </c>
      <c r="Y1533">
        <f>IFERROR(_xlfn.XLOOKUP(MID(T1533, FIND("#", SUBSTITUTE(T1533, "-", "#", LEN(T1533) - LEN(SUBSTITUTE(T1533, "-", "")))) + 1, LEN(T1533)),#REF!,#REF!),0)</f>
        <v>0</v>
      </c>
      <c r="Z1533">
        <f>MONTH(续费明细实时[[#This Row],[success_time]])</f>
        <v>5</v>
      </c>
      <c r="AA1533" s="8" t="e">
        <f>VLOOKUP(续费明细实时[[#This Row],[parent_user_id]],#REF!,27,0)</f>
        <v>#REF!</v>
      </c>
    </row>
    <row r="1534" spans="1:27">
      <c r="A1534" s="1">
        <v>45789</v>
      </c>
      <c r="B1534" t="s">
        <v>10963</v>
      </c>
      <c r="C1534" t="s">
        <v>10964</v>
      </c>
      <c r="D1534" t="s">
        <v>548</v>
      </c>
      <c r="E1534" t="s">
        <v>546</v>
      </c>
      <c r="F1534">
        <v>120</v>
      </c>
      <c r="G1534" t="s">
        <v>1894</v>
      </c>
      <c r="H1534" t="s">
        <v>559</v>
      </c>
      <c r="I1534" t="s">
        <v>1876</v>
      </c>
      <c r="J1534">
        <v>17750</v>
      </c>
      <c r="K1534" t="s">
        <v>217</v>
      </c>
      <c r="L1534" t="s">
        <v>549</v>
      </c>
      <c r="M1534" t="s">
        <v>550</v>
      </c>
      <c r="N1534" t="s">
        <v>551</v>
      </c>
      <c r="O1534" t="s">
        <v>145</v>
      </c>
      <c r="P1534" t="s">
        <v>1877</v>
      </c>
      <c r="Q1534" t="s">
        <v>10965</v>
      </c>
      <c r="R1534" t="s">
        <v>626</v>
      </c>
      <c r="S1534">
        <v>2500</v>
      </c>
      <c r="T1534" t="s">
        <v>1896</v>
      </c>
      <c r="U1534" s="4">
        <v>45789.564814814818</v>
      </c>
      <c r="V1534" t="str">
        <f>IFERROR(VLOOKUP(B1534,#REF!,1,0),"")</f>
        <v/>
      </c>
      <c r="W1534" t="str" cm="1">
        <f t="array" ref="W1534">IFERROR(_xlfn.IFS(AND(V1534="",X1534&lt;&gt;"王园园组",X1534&lt;&gt;"other"),K1534,AND(V1534="",X1534="王园园组"),G1534),"other")</f>
        <v>other</v>
      </c>
      <c r="X1534" t="str" cm="1">
        <f t="array" ref="X1534">IFERROR(_xlfn.IFS(AND(V1534="",IFERROR(VLOOKUP(N1534,#REF!,1,0),1)&lt;&gt;1),N1534,AND(V1534="",I1534="王园园组"),"王园园组"),"other")</f>
        <v>other</v>
      </c>
      <c r="Y1534">
        <f>IFERROR(_xlfn.XLOOKUP(MID(T1534, FIND("#", SUBSTITUTE(T1534, "-", "#", LEN(T1534) - LEN(SUBSTITUTE(T1534, "-", "")))) + 1, LEN(T1534)),#REF!,#REF!),0)</f>
        <v>0</v>
      </c>
      <c r="Z1534">
        <f>MONTH(续费明细实时[[#This Row],[success_time]])</f>
        <v>5</v>
      </c>
      <c r="AA1534" s="8" t="e">
        <f>VLOOKUP(续费明细实时[[#This Row],[parent_user_id]],#REF!,27,0)</f>
        <v>#REF!</v>
      </c>
    </row>
    <row r="1535" spans="1:27">
      <c r="A1535" s="1">
        <v>45787</v>
      </c>
      <c r="B1535" t="s">
        <v>9353</v>
      </c>
      <c r="C1535" t="s">
        <v>9354</v>
      </c>
      <c r="D1535" t="s">
        <v>695</v>
      </c>
      <c r="E1535" t="s">
        <v>546</v>
      </c>
      <c r="F1535">
        <v>120</v>
      </c>
      <c r="G1535" t="s">
        <v>1917</v>
      </c>
      <c r="H1535" t="s">
        <v>559</v>
      </c>
      <c r="I1535" t="s">
        <v>1876</v>
      </c>
      <c r="J1535">
        <v>19312</v>
      </c>
      <c r="K1535" t="s">
        <v>299</v>
      </c>
      <c r="L1535" t="s">
        <v>549</v>
      </c>
      <c r="M1535" t="s">
        <v>550</v>
      </c>
      <c r="N1535" t="s">
        <v>136</v>
      </c>
      <c r="O1535" t="s">
        <v>143</v>
      </c>
      <c r="P1535" t="s">
        <v>1877</v>
      </c>
      <c r="Q1535" t="s">
        <v>9355</v>
      </c>
      <c r="R1535" t="s">
        <v>626</v>
      </c>
      <c r="S1535">
        <v>2720.0501180000001</v>
      </c>
      <c r="T1535" t="s">
        <v>1896</v>
      </c>
      <c r="U1535" s="4">
        <v>45787.812916666669</v>
      </c>
      <c r="V1535" t="str">
        <f>IFERROR(VLOOKUP(B1535,#REF!,1,0),"")</f>
        <v/>
      </c>
      <c r="W1535" t="str" cm="1">
        <f t="array" ref="W1535">IFERROR(_xlfn.IFS(AND(V1535="",X1535&lt;&gt;"王园园组",X1535&lt;&gt;"other"),K1535,AND(V1535="",X1535="王园园组"),G1535),"other")</f>
        <v>other</v>
      </c>
      <c r="X1535" t="str" cm="1">
        <f t="array" ref="X1535">IFERROR(_xlfn.IFS(AND(V1535="",IFERROR(VLOOKUP(N1535,#REF!,1,0),1)&lt;&gt;1),N1535,AND(V1535="",I1535="王园园组"),"王园园组"),"other")</f>
        <v>other</v>
      </c>
      <c r="Y1535">
        <f>IFERROR(_xlfn.XLOOKUP(MID(T1535, FIND("#", SUBSTITUTE(T1535, "-", "#", LEN(T1535) - LEN(SUBSTITUTE(T1535, "-", "")))) + 1, LEN(T1535)),#REF!,#REF!),0)</f>
        <v>0</v>
      </c>
      <c r="Z1535">
        <f>MONTH(续费明细实时[[#This Row],[success_time]])</f>
        <v>5</v>
      </c>
      <c r="AA1535" s="8" t="e">
        <f>VLOOKUP(续费明细实时[[#This Row],[parent_user_id]],#REF!,27,0)</f>
        <v>#REF!</v>
      </c>
    </row>
    <row r="1536" spans="1:27">
      <c r="A1536" s="1">
        <v>45793</v>
      </c>
      <c r="B1536" t="s">
        <v>17402</v>
      </c>
      <c r="C1536" t="s">
        <v>17403</v>
      </c>
      <c r="D1536" t="s">
        <v>558</v>
      </c>
      <c r="E1536" t="s">
        <v>641</v>
      </c>
      <c r="F1536">
        <v>36</v>
      </c>
      <c r="G1536" t="s">
        <v>337</v>
      </c>
      <c r="H1536" t="s">
        <v>559</v>
      </c>
      <c r="I1536" t="s">
        <v>504</v>
      </c>
      <c r="J1536">
        <v>4556</v>
      </c>
      <c r="K1536" t="s">
        <v>337</v>
      </c>
      <c r="L1536" t="s">
        <v>549</v>
      </c>
      <c r="M1536" t="s">
        <v>559</v>
      </c>
      <c r="N1536" t="s">
        <v>504</v>
      </c>
      <c r="O1536" t="s">
        <v>325</v>
      </c>
      <c r="P1536" t="s">
        <v>1877</v>
      </c>
      <c r="Q1536" t="s">
        <v>17404</v>
      </c>
      <c r="R1536" t="s">
        <v>626</v>
      </c>
      <c r="S1536">
        <v>641.67312100000004</v>
      </c>
      <c r="T1536" t="s">
        <v>2733</v>
      </c>
      <c r="U1536" s="4">
        <v>45793.701006944444</v>
      </c>
      <c r="V1536" t="str">
        <f>IFERROR(VLOOKUP(B1536,#REF!,1,0),"")</f>
        <v/>
      </c>
      <c r="W1536" t="str" cm="1">
        <f t="array" ref="W1536">IFERROR(_xlfn.IFS(AND(V1536="",X1536&lt;&gt;"王园园组",X1536&lt;&gt;"other"),K1536,AND(V1536="",X1536="王园园组"),G1536),"other")</f>
        <v>other</v>
      </c>
      <c r="X1536" t="str" cm="1">
        <f t="array" ref="X1536">IFERROR(_xlfn.IFS(AND(V1536="",IFERROR(VLOOKUP(N1536,#REF!,1,0),1)&lt;&gt;1),N1536,AND(V1536="",I1536="王园园组"),"王园园组"),"other")</f>
        <v>other</v>
      </c>
      <c r="Y1536">
        <f>IFERROR(_xlfn.XLOOKUP(MID(T1536, FIND("#", SUBSTITUTE(T1536, "-", "#", LEN(T1536) - LEN(SUBSTITUTE(T1536, "-", "")))) + 1, LEN(T1536)),#REF!,#REF!),0)</f>
        <v>0</v>
      </c>
      <c r="Z1536">
        <f>MONTH(续费明细实时[[#This Row],[success_time]])</f>
        <v>5</v>
      </c>
      <c r="AA1536" s="8" t="e">
        <f>VLOOKUP(续费明细实时[[#This Row],[parent_user_id]],#REF!,27,0)</f>
        <v>#REF!</v>
      </c>
    </row>
    <row r="1537" spans="1:27">
      <c r="A1537" s="1">
        <v>45789</v>
      </c>
      <c r="B1537" t="s">
        <v>11131</v>
      </c>
      <c r="C1537" t="s">
        <v>11132</v>
      </c>
      <c r="D1537" t="s">
        <v>548</v>
      </c>
      <c r="E1537" t="s">
        <v>546</v>
      </c>
      <c r="F1537">
        <v>120</v>
      </c>
      <c r="G1537" t="s">
        <v>2056</v>
      </c>
      <c r="H1537" t="s">
        <v>559</v>
      </c>
      <c r="I1537" t="s">
        <v>1876</v>
      </c>
      <c r="J1537">
        <v>17750</v>
      </c>
      <c r="K1537" t="s">
        <v>258</v>
      </c>
      <c r="L1537" t="s">
        <v>549</v>
      </c>
      <c r="M1537" t="s">
        <v>550</v>
      </c>
      <c r="N1537" t="s">
        <v>136</v>
      </c>
      <c r="O1537" t="s">
        <v>147</v>
      </c>
      <c r="P1537" t="s">
        <v>1877</v>
      </c>
      <c r="Q1537" t="s">
        <v>11133</v>
      </c>
      <c r="R1537" t="s">
        <v>626</v>
      </c>
      <c r="S1537">
        <v>2500</v>
      </c>
      <c r="T1537" t="s">
        <v>1896</v>
      </c>
      <c r="U1537" s="4">
        <v>45789.535381944443</v>
      </c>
      <c r="V1537" t="str">
        <f>IFERROR(VLOOKUP(B1537,#REF!,1,0),"")</f>
        <v/>
      </c>
      <c r="W1537" t="str" cm="1">
        <f t="array" ref="W1537">IFERROR(_xlfn.IFS(AND(V1537="",X1537&lt;&gt;"王园园组",X1537&lt;&gt;"other"),K1537,AND(V1537="",X1537="王园园组"),G1537),"other")</f>
        <v>other</v>
      </c>
      <c r="X1537" t="str" cm="1">
        <f t="array" ref="X1537">IFERROR(_xlfn.IFS(AND(V1537="",IFERROR(VLOOKUP(N1537,#REF!,1,0),1)&lt;&gt;1),N1537,AND(V1537="",I1537="王园园组"),"王园园组"),"other")</f>
        <v>other</v>
      </c>
      <c r="Y1537">
        <f>IFERROR(_xlfn.XLOOKUP(MID(T1537, FIND("#", SUBSTITUTE(T1537, "-", "#", LEN(T1537) - LEN(SUBSTITUTE(T1537, "-", "")))) + 1, LEN(T1537)),#REF!,#REF!),0)</f>
        <v>0</v>
      </c>
      <c r="Z1537">
        <f>MONTH(续费明细实时[[#This Row],[success_time]])</f>
        <v>5</v>
      </c>
      <c r="AA1537" s="8" t="e">
        <f>VLOOKUP(续费明细实时[[#This Row],[parent_user_id]],#REF!,27,0)</f>
        <v>#REF!</v>
      </c>
    </row>
    <row r="1538" spans="1:27">
      <c r="A1538" s="1">
        <v>45790</v>
      </c>
      <c r="B1538" t="s">
        <v>12602</v>
      </c>
      <c r="C1538" t="s">
        <v>12603</v>
      </c>
      <c r="D1538" t="s">
        <v>558</v>
      </c>
      <c r="E1538" t="s">
        <v>1959</v>
      </c>
      <c r="F1538">
        <v>36</v>
      </c>
      <c r="G1538" t="s">
        <v>327</v>
      </c>
      <c r="H1538" t="s">
        <v>559</v>
      </c>
      <c r="I1538" t="s">
        <v>504</v>
      </c>
      <c r="J1538">
        <v>8737</v>
      </c>
      <c r="K1538" t="s">
        <v>327</v>
      </c>
      <c r="L1538" t="s">
        <v>549</v>
      </c>
      <c r="M1538" t="s">
        <v>559</v>
      </c>
      <c r="N1538" t="s">
        <v>504</v>
      </c>
      <c r="O1538" t="s">
        <v>325</v>
      </c>
      <c r="P1538" t="s">
        <v>1877</v>
      </c>
      <c r="Q1538" t="s">
        <v>12604</v>
      </c>
      <c r="R1538" t="s">
        <v>626</v>
      </c>
      <c r="S1538">
        <v>1230.502573</v>
      </c>
      <c r="T1538" t="s">
        <v>2676</v>
      </c>
      <c r="U1538" s="4">
        <v>45790.584062499998</v>
      </c>
      <c r="V1538" t="str">
        <f>IFERROR(VLOOKUP(B1538,#REF!,1,0),"")</f>
        <v/>
      </c>
      <c r="W1538" t="str" cm="1">
        <f t="array" ref="W1538">IFERROR(_xlfn.IFS(AND(V1538="",X1538&lt;&gt;"王园园组",X1538&lt;&gt;"other"),K1538,AND(V1538="",X1538="王园园组"),G1538),"other")</f>
        <v>other</v>
      </c>
      <c r="X1538" t="str" cm="1">
        <f t="array" ref="X1538">IFERROR(_xlfn.IFS(AND(V1538="",IFERROR(VLOOKUP(N1538,#REF!,1,0),1)&lt;&gt;1),N1538,AND(V1538="",I1538="王园园组"),"王园园组"),"other")</f>
        <v>other</v>
      </c>
      <c r="Y1538">
        <f>IFERROR(_xlfn.XLOOKUP(MID(T1538, FIND("#", SUBSTITUTE(T1538, "-", "#", LEN(T1538) - LEN(SUBSTITUTE(T1538, "-", "")))) + 1, LEN(T1538)),#REF!,#REF!),0)</f>
        <v>0</v>
      </c>
      <c r="Z1538">
        <f>MONTH(续费明细实时[[#This Row],[success_time]])</f>
        <v>5</v>
      </c>
      <c r="AA1538" s="8" t="e">
        <f>VLOOKUP(续费明细实时[[#This Row],[parent_user_id]],#REF!,27,0)</f>
        <v>#REF!</v>
      </c>
    </row>
    <row r="1539" spans="1:27">
      <c r="A1539" s="1">
        <v>45792</v>
      </c>
      <c r="B1539" t="s">
        <v>13648</v>
      </c>
      <c r="C1539" t="s">
        <v>13649</v>
      </c>
      <c r="D1539" t="s">
        <v>548</v>
      </c>
      <c r="E1539" t="s">
        <v>546</v>
      </c>
      <c r="F1539">
        <v>240</v>
      </c>
      <c r="G1539" t="s">
        <v>1978</v>
      </c>
      <c r="H1539" t="s">
        <v>559</v>
      </c>
      <c r="I1539" t="s">
        <v>1876</v>
      </c>
      <c r="J1539">
        <v>31950</v>
      </c>
      <c r="K1539" t="s">
        <v>257</v>
      </c>
      <c r="L1539" t="s">
        <v>549</v>
      </c>
      <c r="M1539" t="s">
        <v>550</v>
      </c>
      <c r="N1539" t="s">
        <v>136</v>
      </c>
      <c r="O1539" t="s">
        <v>147</v>
      </c>
      <c r="P1539" t="s">
        <v>1877</v>
      </c>
      <c r="Q1539" t="s">
        <v>13650</v>
      </c>
      <c r="R1539" t="s">
        <v>626</v>
      </c>
      <c r="S1539">
        <v>4500</v>
      </c>
      <c r="T1539" t="s">
        <v>1931</v>
      </c>
      <c r="U1539" s="4">
        <v>45792.437731481485</v>
      </c>
      <c r="V1539" t="str">
        <f>IFERROR(VLOOKUP(B1539,#REF!,1,0),"")</f>
        <v/>
      </c>
      <c r="W1539" t="str" cm="1">
        <f t="array" ref="W1539">IFERROR(_xlfn.IFS(AND(V1539="",X1539&lt;&gt;"王园园组",X1539&lt;&gt;"other"),K1539,AND(V1539="",X1539="王园园组"),G1539),"other")</f>
        <v>other</v>
      </c>
      <c r="X1539" t="str" cm="1">
        <f t="array" ref="X1539">IFERROR(_xlfn.IFS(AND(V1539="",IFERROR(VLOOKUP(N1539,#REF!,1,0),1)&lt;&gt;1),N1539,AND(V1539="",I1539="王园园组"),"王园园组"),"other")</f>
        <v>other</v>
      </c>
      <c r="Y1539">
        <f>IFERROR(_xlfn.XLOOKUP(MID(T1539, FIND("#", SUBSTITUTE(T1539, "-", "#", LEN(T1539) - LEN(SUBSTITUTE(T1539, "-", "")))) + 1, LEN(T1539)),#REF!,#REF!),0)</f>
        <v>0</v>
      </c>
      <c r="Z1539">
        <f>MONTH(续费明细实时[[#This Row],[success_time]])</f>
        <v>5</v>
      </c>
      <c r="AA1539" s="8" t="e">
        <f>VLOOKUP(续费明细实时[[#This Row],[parent_user_id]],#REF!,27,0)</f>
        <v>#REF!</v>
      </c>
    </row>
    <row r="1540" spans="1:27">
      <c r="A1540" s="1">
        <v>45800</v>
      </c>
      <c r="B1540" t="s">
        <v>13381</v>
      </c>
      <c r="C1540" t="s">
        <v>13382</v>
      </c>
      <c r="D1540" t="s">
        <v>610</v>
      </c>
      <c r="E1540" t="s">
        <v>546</v>
      </c>
      <c r="F1540">
        <v>60</v>
      </c>
      <c r="G1540" t="s">
        <v>1990</v>
      </c>
      <c r="H1540" t="s">
        <v>559</v>
      </c>
      <c r="I1540" t="s">
        <v>1876</v>
      </c>
      <c r="J1540">
        <v>10768</v>
      </c>
      <c r="K1540" t="s">
        <v>296</v>
      </c>
      <c r="L1540" t="s">
        <v>549</v>
      </c>
      <c r="M1540" t="s">
        <v>550</v>
      </c>
      <c r="N1540" t="s">
        <v>136</v>
      </c>
      <c r="O1540" t="s">
        <v>292</v>
      </c>
      <c r="P1540" t="s">
        <v>1877</v>
      </c>
      <c r="Q1540" t="s">
        <v>13383</v>
      </c>
      <c r="R1540" t="s">
        <v>626</v>
      </c>
      <c r="S1540">
        <v>1516.562527</v>
      </c>
      <c r="T1540" t="s">
        <v>1891</v>
      </c>
      <c r="U1540" s="4">
        <v>45800.447430555556</v>
      </c>
      <c r="V1540" t="str">
        <f>IFERROR(VLOOKUP(B1540,#REF!,1,0),"")</f>
        <v/>
      </c>
      <c r="W1540" t="str" cm="1">
        <f t="array" ref="W1540">IFERROR(_xlfn.IFS(AND(V1540="",X1540&lt;&gt;"王园园组",X1540&lt;&gt;"other"),K1540,AND(V1540="",X1540="王园园组"),G1540),"other")</f>
        <v>other</v>
      </c>
      <c r="X1540" t="str" cm="1">
        <f t="array" ref="X1540">IFERROR(_xlfn.IFS(AND(V1540="",IFERROR(VLOOKUP(N1540,#REF!,1,0),1)&lt;&gt;1),N1540,AND(V1540="",I1540="王园园组"),"王园园组"),"other")</f>
        <v>other</v>
      </c>
      <c r="Y1540">
        <f>IFERROR(_xlfn.XLOOKUP(MID(T1540, FIND("#", SUBSTITUTE(T1540, "-", "#", LEN(T1540) - LEN(SUBSTITUTE(T1540, "-", "")))) + 1, LEN(T1540)),#REF!,#REF!),0)</f>
        <v>0</v>
      </c>
      <c r="Z1540">
        <f>MONTH(续费明细实时[[#This Row],[success_time]])</f>
        <v>5</v>
      </c>
      <c r="AA1540" s="8" t="e">
        <f>VLOOKUP(续费明细实时[[#This Row],[parent_user_id]],#REF!,27,0)</f>
        <v>#REF!</v>
      </c>
    </row>
    <row r="1541" spans="1:27">
      <c r="A1541" s="1">
        <v>45796</v>
      </c>
      <c r="B1541" t="s">
        <v>13657</v>
      </c>
      <c r="C1541" t="s">
        <v>13658</v>
      </c>
      <c r="D1541" t="s">
        <v>632</v>
      </c>
      <c r="E1541" t="s">
        <v>546</v>
      </c>
      <c r="F1541">
        <v>120</v>
      </c>
      <c r="G1541" t="s">
        <v>2005</v>
      </c>
      <c r="H1541" t="s">
        <v>559</v>
      </c>
      <c r="I1541" t="s">
        <v>1876</v>
      </c>
      <c r="J1541">
        <v>17750</v>
      </c>
      <c r="K1541" t="s">
        <v>258</v>
      </c>
      <c r="L1541" t="s">
        <v>549</v>
      </c>
      <c r="M1541" t="s">
        <v>550</v>
      </c>
      <c r="N1541" t="s">
        <v>136</v>
      </c>
      <c r="O1541" t="s">
        <v>147</v>
      </c>
      <c r="P1541" t="s">
        <v>1877</v>
      </c>
      <c r="Q1541" t="s">
        <v>13659</v>
      </c>
      <c r="R1541" t="s">
        <v>626</v>
      </c>
      <c r="S1541">
        <v>2500</v>
      </c>
      <c r="T1541" t="s">
        <v>1896</v>
      </c>
      <c r="U1541" s="4">
        <v>45796.483715277776</v>
      </c>
      <c r="V1541" t="str">
        <f>IFERROR(VLOOKUP(B1541,#REF!,1,0),"")</f>
        <v/>
      </c>
      <c r="W1541" t="str" cm="1">
        <f t="array" ref="W1541">IFERROR(_xlfn.IFS(AND(V1541="",X1541&lt;&gt;"王园园组",X1541&lt;&gt;"other"),K1541,AND(V1541="",X1541="王园园组"),G1541),"other")</f>
        <v>other</v>
      </c>
      <c r="X1541" t="str" cm="1">
        <f t="array" ref="X1541">IFERROR(_xlfn.IFS(AND(V1541="",IFERROR(VLOOKUP(N1541,#REF!,1,0),1)&lt;&gt;1),N1541,AND(V1541="",I1541="王园园组"),"王园园组"),"other")</f>
        <v>other</v>
      </c>
      <c r="Y1541">
        <f>IFERROR(_xlfn.XLOOKUP(MID(T1541, FIND("#", SUBSTITUTE(T1541, "-", "#", LEN(T1541) - LEN(SUBSTITUTE(T1541, "-", "")))) + 1, LEN(T1541)),#REF!,#REF!),0)</f>
        <v>0</v>
      </c>
      <c r="Z1541">
        <f>MONTH(续费明细实时[[#This Row],[success_time]])</f>
        <v>5</v>
      </c>
      <c r="AA1541" s="8" t="e">
        <f>VLOOKUP(续费明细实时[[#This Row],[parent_user_id]],#REF!,27,0)</f>
        <v>#REF!</v>
      </c>
    </row>
    <row r="1542" spans="1:27">
      <c r="A1542" s="1">
        <v>45783</v>
      </c>
      <c r="B1542" t="s">
        <v>2351</v>
      </c>
      <c r="C1542" t="s">
        <v>2352</v>
      </c>
      <c r="D1542" t="s">
        <v>2295</v>
      </c>
      <c r="E1542" t="s">
        <v>641</v>
      </c>
      <c r="F1542">
        <v>72</v>
      </c>
      <c r="G1542" t="s">
        <v>626</v>
      </c>
      <c r="H1542" t="s">
        <v>626</v>
      </c>
      <c r="I1542" t="s">
        <v>626</v>
      </c>
      <c r="J1542">
        <v>8768</v>
      </c>
      <c r="K1542" t="s">
        <v>279</v>
      </c>
      <c r="L1542" t="s">
        <v>549</v>
      </c>
      <c r="M1542" t="s">
        <v>550</v>
      </c>
      <c r="N1542" t="s">
        <v>136</v>
      </c>
      <c r="O1542" t="s">
        <v>139</v>
      </c>
      <c r="P1542" t="s">
        <v>1877</v>
      </c>
      <c r="Q1542" t="s">
        <v>2353</v>
      </c>
      <c r="R1542" t="s">
        <v>626</v>
      </c>
      <c r="S1542">
        <v>1234.97</v>
      </c>
      <c r="T1542" t="s">
        <v>1606</v>
      </c>
      <c r="U1542" s="4">
        <v>45783.633912037039</v>
      </c>
      <c r="V1542" t="str">
        <f>IFERROR(VLOOKUP(B1542,#REF!,1,0),"")</f>
        <v/>
      </c>
      <c r="W1542" t="str" cm="1">
        <f t="array" ref="W1542">IFERROR(_xlfn.IFS(AND(V1542="",X1542&lt;&gt;"王园园组",X1542&lt;&gt;"other"),K1542,AND(V1542="",X1542="王园园组"),G1542),"other")</f>
        <v>other</v>
      </c>
      <c r="X1542" t="str" cm="1">
        <f t="array" ref="X1542">IFERROR(_xlfn.IFS(AND(V1542="",IFERROR(VLOOKUP(N1542,#REF!,1,0),1)&lt;&gt;1),N1542,AND(V1542="",I1542="王园园组"),"王园园组"),"other")</f>
        <v>other</v>
      </c>
      <c r="Y1542">
        <f>IFERROR(_xlfn.XLOOKUP(MID(T1542, FIND("#", SUBSTITUTE(T1542, "-", "#", LEN(T1542) - LEN(SUBSTITUTE(T1542, "-", "")))) + 1, LEN(T1542)),#REF!,#REF!),0)</f>
        <v>0</v>
      </c>
      <c r="Z1542">
        <f>MONTH(续费明细实时[[#This Row],[success_time]])</f>
        <v>5</v>
      </c>
      <c r="AA1542" s="8" t="e">
        <f>VLOOKUP(续费明细实时[[#This Row],[parent_user_id]],#REF!,27,0)</f>
        <v>#REF!</v>
      </c>
    </row>
    <row r="1543" spans="1:27">
      <c r="A1543" s="1">
        <v>45787</v>
      </c>
      <c r="B1543" t="s">
        <v>2394</v>
      </c>
      <c r="C1543" t="s">
        <v>2395</v>
      </c>
      <c r="D1543" t="s">
        <v>548</v>
      </c>
      <c r="E1543" t="s">
        <v>546</v>
      </c>
      <c r="F1543">
        <v>120</v>
      </c>
      <c r="G1543" t="s">
        <v>1929</v>
      </c>
      <c r="H1543" t="s">
        <v>559</v>
      </c>
      <c r="I1543" t="s">
        <v>1876</v>
      </c>
      <c r="J1543">
        <v>17750</v>
      </c>
      <c r="K1543" t="s">
        <v>205</v>
      </c>
      <c r="L1543" t="s">
        <v>549</v>
      </c>
      <c r="M1543" t="s">
        <v>550</v>
      </c>
      <c r="N1543" t="s">
        <v>551</v>
      </c>
      <c r="O1543" t="s">
        <v>149</v>
      </c>
      <c r="P1543" t="s">
        <v>1877</v>
      </c>
      <c r="Q1543" t="s">
        <v>2396</v>
      </c>
      <c r="R1543" t="s">
        <v>626</v>
      </c>
      <c r="S1543">
        <v>2500</v>
      </c>
      <c r="T1543" t="s">
        <v>1896</v>
      </c>
      <c r="U1543" s="4">
        <v>45787.326157407406</v>
      </c>
      <c r="V1543" t="str">
        <f>IFERROR(VLOOKUP(B1543,#REF!,1,0),"")</f>
        <v/>
      </c>
      <c r="W1543" t="str" cm="1">
        <f t="array" ref="W1543">IFERROR(_xlfn.IFS(AND(V1543="",X1543&lt;&gt;"王园园组",X1543&lt;&gt;"other"),K1543,AND(V1543="",X1543="王园园组"),G1543),"other")</f>
        <v>other</v>
      </c>
      <c r="X1543" t="str" cm="1">
        <f t="array" ref="X1543">IFERROR(_xlfn.IFS(AND(V1543="",IFERROR(VLOOKUP(N1543,#REF!,1,0),1)&lt;&gt;1),N1543,AND(V1543="",I1543="王园园组"),"王园园组"),"other")</f>
        <v>other</v>
      </c>
      <c r="Y1543">
        <f>IFERROR(_xlfn.XLOOKUP(MID(T1543, FIND("#", SUBSTITUTE(T1543, "-", "#", LEN(T1543) - LEN(SUBSTITUTE(T1543, "-", "")))) + 1, LEN(T1543)),#REF!,#REF!),0)</f>
        <v>0</v>
      </c>
      <c r="Z1543">
        <f>MONTH(续费明细实时[[#This Row],[success_time]])</f>
        <v>5</v>
      </c>
      <c r="AA1543" s="8" t="e">
        <f>VLOOKUP(续费明细实时[[#This Row],[parent_user_id]],#REF!,27,0)</f>
        <v>#REF!</v>
      </c>
    </row>
    <row r="1544" spans="1:27" hidden="1">
      <c r="A1544" s="1">
        <v>45787</v>
      </c>
      <c r="B1544" t="s">
        <v>2840</v>
      </c>
      <c r="C1544" t="s">
        <v>2841</v>
      </c>
      <c r="D1544" t="s">
        <v>16211</v>
      </c>
      <c r="E1544" t="s">
        <v>546</v>
      </c>
      <c r="F1544">
        <v>96</v>
      </c>
      <c r="G1544" t="s">
        <v>2071</v>
      </c>
      <c r="H1544" t="s">
        <v>559</v>
      </c>
      <c r="I1544" t="s">
        <v>1876</v>
      </c>
      <c r="J1544">
        <v>21286</v>
      </c>
      <c r="K1544" t="s">
        <v>1922</v>
      </c>
      <c r="L1544" t="s">
        <v>549</v>
      </c>
      <c r="M1544" t="s">
        <v>550</v>
      </c>
      <c r="N1544" t="s">
        <v>1923</v>
      </c>
      <c r="O1544" t="s">
        <v>1924</v>
      </c>
      <c r="P1544" t="s">
        <v>1877</v>
      </c>
      <c r="Q1544" t="s">
        <v>2842</v>
      </c>
      <c r="R1544" t="s">
        <v>626</v>
      </c>
      <c r="S1544">
        <v>2998</v>
      </c>
      <c r="T1544" t="s">
        <v>1919</v>
      </c>
      <c r="U1544" s="4">
        <v>45787.452766203707</v>
      </c>
      <c r="V1544" t="str">
        <f>IFERROR(VLOOKUP(B1544,#REF!,1,0),"")</f>
        <v/>
      </c>
      <c r="W1544" t="str" cm="1">
        <f t="array" ref="W1544">IFERROR(_xlfn.IFS(AND(V1544="",X1544&lt;&gt;"王园园组",X1544&lt;&gt;"other"),K1544,AND(V1544="",X1544="王园园组"),G1544),"other")</f>
        <v>other</v>
      </c>
      <c r="X1544" t="str" cm="1">
        <f t="array" ref="X1544">IFERROR(_xlfn.IFS(AND(V1544="",IFERROR(VLOOKUP(N1544,#REF!,1,0),1)&lt;&gt;1),N1544,AND(V1544="",I1544="王园园组"),"王园园组"),"other")</f>
        <v>other</v>
      </c>
      <c r="Y1544">
        <f>IFERROR(_xlfn.XLOOKUP(MID(T1544, FIND("#", SUBSTITUTE(T1544, "-", "#", LEN(T1544) - LEN(SUBSTITUTE(T1544, "-", "")))) + 1, LEN(T1544)),#REF!,#REF!),0)</f>
        <v>0</v>
      </c>
      <c r="Z1544">
        <f>MONTH(续费明细实时[[#This Row],[success_time]])</f>
        <v>5</v>
      </c>
      <c r="AA1544" s="8" t="e">
        <f>VLOOKUP(续费明细实时[[#This Row],[parent_user_id]],#REF!,27,0)</f>
        <v>#REF!</v>
      </c>
    </row>
    <row r="1545" spans="1:27">
      <c r="A1545" s="1">
        <v>45805</v>
      </c>
      <c r="B1545" t="s">
        <v>30023</v>
      </c>
      <c r="C1545" t="s">
        <v>30024</v>
      </c>
      <c r="D1545" t="s">
        <v>1810</v>
      </c>
      <c r="E1545" t="s">
        <v>546</v>
      </c>
      <c r="F1545">
        <v>60</v>
      </c>
      <c r="G1545" t="s">
        <v>1946</v>
      </c>
      <c r="H1545" t="s">
        <v>559</v>
      </c>
      <c r="I1545" t="s">
        <v>1876</v>
      </c>
      <c r="J1545">
        <v>10650</v>
      </c>
      <c r="K1545" t="s">
        <v>298</v>
      </c>
      <c r="L1545" t="s">
        <v>549</v>
      </c>
      <c r="M1545" t="s">
        <v>550</v>
      </c>
      <c r="N1545" t="s">
        <v>136</v>
      </c>
      <c r="O1545" t="s">
        <v>143</v>
      </c>
      <c r="P1545" t="s">
        <v>1877</v>
      </c>
      <c r="Q1545" t="s">
        <v>30025</v>
      </c>
      <c r="R1545" t="s">
        <v>626</v>
      </c>
      <c r="S1545">
        <v>1500</v>
      </c>
      <c r="T1545" t="s">
        <v>1891</v>
      </c>
      <c r="U1545" s="4">
        <v>45805.632708333331</v>
      </c>
      <c r="V1545" t="str">
        <f>IFERROR(VLOOKUP(B1545,#REF!,1,0),"")</f>
        <v/>
      </c>
      <c r="W1545" t="str" cm="1">
        <f t="array" ref="W1545">IFERROR(_xlfn.IFS(AND(V1545="",X1545&lt;&gt;"王园园组",X1545&lt;&gt;"other"),K1545,AND(V1545="",X1545="王园园组"),G1545),"other")</f>
        <v>other</v>
      </c>
      <c r="X1545" t="str" cm="1">
        <f t="array" ref="X1545">IFERROR(_xlfn.IFS(AND(V1545="",IFERROR(VLOOKUP(N1545,#REF!,1,0),1)&lt;&gt;1),N1545,AND(V1545="",I1545="王园园组"),"王园园组"),"other")</f>
        <v>other</v>
      </c>
      <c r="Y1545">
        <f>IFERROR(_xlfn.XLOOKUP(MID(T1545, FIND("#", SUBSTITUTE(T1545, "-", "#", LEN(T1545) - LEN(SUBSTITUTE(T1545, "-", "")))) + 1, LEN(T1545)),#REF!,#REF!),0)</f>
        <v>0</v>
      </c>
      <c r="Z1545">
        <f>MONTH(续费明细实时[[#This Row],[success_time]])</f>
        <v>5</v>
      </c>
      <c r="AA1545" s="8" t="e">
        <f>VLOOKUP(续费明细实时[[#This Row],[parent_user_id]],#REF!,27,0)</f>
        <v>#REF!</v>
      </c>
    </row>
    <row r="1546" spans="1:27">
      <c r="A1546" s="1">
        <v>45788</v>
      </c>
      <c r="B1546" t="s">
        <v>8829</v>
      </c>
      <c r="C1546" t="s">
        <v>8830</v>
      </c>
      <c r="D1546" t="s">
        <v>610</v>
      </c>
      <c r="E1546" t="s">
        <v>546</v>
      </c>
      <c r="F1546">
        <v>60</v>
      </c>
      <c r="G1546" t="s">
        <v>1990</v>
      </c>
      <c r="H1546" t="s">
        <v>559</v>
      </c>
      <c r="I1546" t="s">
        <v>1876</v>
      </c>
      <c r="J1546">
        <v>11091</v>
      </c>
      <c r="K1546" t="s">
        <v>310</v>
      </c>
      <c r="L1546" t="s">
        <v>549</v>
      </c>
      <c r="M1546" t="s">
        <v>550</v>
      </c>
      <c r="N1546" t="s">
        <v>136</v>
      </c>
      <c r="O1546" t="s">
        <v>143</v>
      </c>
      <c r="P1546" t="s">
        <v>1877</v>
      </c>
      <c r="Q1546" t="s">
        <v>8831</v>
      </c>
      <c r="R1546" t="s">
        <v>626</v>
      </c>
      <c r="S1546">
        <v>1562.059403</v>
      </c>
      <c r="T1546" t="s">
        <v>1891</v>
      </c>
      <c r="U1546" s="4">
        <v>45788.835902777777</v>
      </c>
      <c r="V1546" t="str">
        <f>IFERROR(VLOOKUP(B1546,#REF!,1,0),"")</f>
        <v/>
      </c>
      <c r="W1546" t="str" cm="1">
        <f t="array" ref="W1546">IFERROR(_xlfn.IFS(AND(V1546="",X1546&lt;&gt;"王园园组",X1546&lt;&gt;"other"),K1546,AND(V1546="",X1546="王园园组"),G1546),"other")</f>
        <v>other</v>
      </c>
      <c r="X1546" t="str" cm="1">
        <f t="array" ref="X1546">IFERROR(_xlfn.IFS(AND(V1546="",IFERROR(VLOOKUP(N1546,#REF!,1,0),1)&lt;&gt;1),N1546,AND(V1546="",I1546="王园园组"),"王园园组"),"other")</f>
        <v>other</v>
      </c>
      <c r="Y1546">
        <f>IFERROR(_xlfn.XLOOKUP(MID(T1546, FIND("#", SUBSTITUTE(T1546, "-", "#", LEN(T1546) - LEN(SUBSTITUTE(T1546, "-", "")))) + 1, LEN(T1546)),#REF!,#REF!),0)</f>
        <v>0</v>
      </c>
      <c r="Z1546">
        <f>MONTH(续费明细实时[[#This Row],[success_time]])</f>
        <v>5</v>
      </c>
      <c r="AA1546" s="8" t="e">
        <f>VLOOKUP(续费明细实时[[#This Row],[parent_user_id]],#REF!,27,0)</f>
        <v>#REF!</v>
      </c>
    </row>
    <row r="1547" spans="1:27">
      <c r="A1547" s="1">
        <v>45801</v>
      </c>
      <c r="B1547" t="s">
        <v>16010</v>
      </c>
      <c r="C1547" t="s">
        <v>16011</v>
      </c>
      <c r="D1547" t="s">
        <v>558</v>
      </c>
      <c r="E1547" t="s">
        <v>546</v>
      </c>
      <c r="F1547">
        <v>60</v>
      </c>
      <c r="G1547" t="s">
        <v>1875</v>
      </c>
      <c r="H1547" t="s">
        <v>559</v>
      </c>
      <c r="I1547" t="s">
        <v>1876</v>
      </c>
      <c r="J1547">
        <v>10854</v>
      </c>
      <c r="K1547" t="s">
        <v>299</v>
      </c>
      <c r="L1547" t="s">
        <v>549</v>
      </c>
      <c r="M1547" t="s">
        <v>550</v>
      </c>
      <c r="N1547" t="s">
        <v>136</v>
      </c>
      <c r="O1547" t="s">
        <v>143</v>
      </c>
      <c r="P1547" t="s">
        <v>1877</v>
      </c>
      <c r="Q1547" t="s">
        <v>16012</v>
      </c>
      <c r="R1547" t="s">
        <v>626</v>
      </c>
      <c r="S1547">
        <v>1528.6918470000001</v>
      </c>
      <c r="T1547" t="s">
        <v>1891</v>
      </c>
      <c r="U1547" s="4">
        <v>45801.732719907406</v>
      </c>
      <c r="V1547" t="str">
        <f>IFERROR(VLOOKUP(B1547,#REF!,1,0),"")</f>
        <v/>
      </c>
      <c r="W1547" t="str" cm="1">
        <f t="array" ref="W1547">IFERROR(_xlfn.IFS(AND(V1547="",X1547&lt;&gt;"王园园组",X1547&lt;&gt;"other"),K1547,AND(V1547="",X1547="王园园组"),G1547),"other")</f>
        <v>other</v>
      </c>
      <c r="X1547" t="str" cm="1">
        <f t="array" ref="X1547">IFERROR(_xlfn.IFS(AND(V1547="",IFERROR(VLOOKUP(N1547,#REF!,1,0),1)&lt;&gt;1),N1547,AND(V1547="",I1547="王园园组"),"王园园组"),"other")</f>
        <v>other</v>
      </c>
      <c r="Y1547">
        <f>IFERROR(_xlfn.XLOOKUP(MID(T1547, FIND("#", SUBSTITUTE(T1547, "-", "#", LEN(T1547) - LEN(SUBSTITUTE(T1547, "-", "")))) + 1, LEN(T1547)),#REF!,#REF!),0)</f>
        <v>0</v>
      </c>
      <c r="Z1547">
        <f>MONTH(续费明细实时[[#This Row],[success_time]])</f>
        <v>5</v>
      </c>
      <c r="AA1547" s="8" t="e">
        <f>VLOOKUP(续费明细实时[[#This Row],[parent_user_id]],#REF!,27,0)</f>
        <v>#REF!</v>
      </c>
    </row>
    <row r="1548" spans="1:27">
      <c r="A1548" s="1">
        <v>45800</v>
      </c>
      <c r="B1548" t="s">
        <v>16205</v>
      </c>
      <c r="C1548" t="s">
        <v>16206</v>
      </c>
      <c r="D1548" t="s">
        <v>548</v>
      </c>
      <c r="E1548" t="s">
        <v>546</v>
      </c>
      <c r="F1548">
        <v>120</v>
      </c>
      <c r="G1548" t="s">
        <v>268</v>
      </c>
      <c r="H1548" t="s">
        <v>550</v>
      </c>
      <c r="I1548" t="s">
        <v>136</v>
      </c>
      <c r="J1548">
        <v>18283</v>
      </c>
      <c r="K1548" t="s">
        <v>268</v>
      </c>
      <c r="L1548" t="s">
        <v>549</v>
      </c>
      <c r="M1548" t="s">
        <v>550</v>
      </c>
      <c r="N1548" t="s">
        <v>136</v>
      </c>
      <c r="O1548" t="s">
        <v>264</v>
      </c>
      <c r="P1548" t="s">
        <v>1877</v>
      </c>
      <c r="Q1548" t="s">
        <v>16207</v>
      </c>
      <c r="R1548" t="s">
        <v>626</v>
      </c>
      <c r="S1548">
        <v>2575</v>
      </c>
      <c r="T1548" t="s">
        <v>1896</v>
      </c>
      <c r="U1548" s="4">
        <v>45800.906446759262</v>
      </c>
      <c r="V1548" t="str">
        <f>IFERROR(VLOOKUP(B1548,#REF!,1,0),"")</f>
        <v/>
      </c>
      <c r="W1548" t="str" cm="1">
        <f t="array" ref="W1548">IFERROR(_xlfn.IFS(AND(V1548="",X1548&lt;&gt;"王园园组",X1548&lt;&gt;"other"),K1548,AND(V1548="",X1548="王园园组"),G1548),"other")</f>
        <v>other</v>
      </c>
      <c r="X1548" t="str" cm="1">
        <f t="array" ref="X1548">IFERROR(_xlfn.IFS(AND(V1548="",IFERROR(VLOOKUP(N1548,#REF!,1,0),1)&lt;&gt;1),N1548,AND(V1548="",I1548="王园园组"),"王园园组"),"other")</f>
        <v>other</v>
      </c>
      <c r="Y1548">
        <f>IFERROR(_xlfn.XLOOKUP(MID(T1548, FIND("#", SUBSTITUTE(T1548, "-", "#", LEN(T1548) - LEN(SUBSTITUTE(T1548, "-", "")))) + 1, LEN(T1548)),#REF!,#REF!),0)</f>
        <v>0</v>
      </c>
      <c r="Z1548">
        <f>MONTH(续费明细实时[[#This Row],[success_time]])</f>
        <v>5</v>
      </c>
      <c r="AA1548" s="8" t="e">
        <f>VLOOKUP(续费明细实时[[#This Row],[parent_user_id]],#REF!,27,0)</f>
        <v>#REF!</v>
      </c>
    </row>
    <row r="1549" spans="1:27">
      <c r="A1549" s="1">
        <v>45805</v>
      </c>
      <c r="B1549" t="s">
        <v>30026</v>
      </c>
      <c r="C1549" t="s">
        <v>30027</v>
      </c>
      <c r="D1549" t="s">
        <v>2980</v>
      </c>
      <c r="E1549" t="s">
        <v>1102</v>
      </c>
      <c r="F1549">
        <v>180</v>
      </c>
      <c r="G1549" t="s">
        <v>350</v>
      </c>
      <c r="H1549" t="s">
        <v>559</v>
      </c>
      <c r="I1549" t="s">
        <v>163</v>
      </c>
      <c r="J1549">
        <v>15118</v>
      </c>
      <c r="K1549" t="s">
        <v>350</v>
      </c>
      <c r="L1549" t="s">
        <v>549</v>
      </c>
      <c r="M1549" t="s">
        <v>559</v>
      </c>
      <c r="N1549" t="s">
        <v>163</v>
      </c>
      <c r="O1549" t="s">
        <v>472</v>
      </c>
      <c r="P1549" t="s">
        <v>1877</v>
      </c>
      <c r="Q1549" t="s">
        <v>30028</v>
      </c>
      <c r="R1549" t="s">
        <v>626</v>
      </c>
      <c r="S1549">
        <v>2129.251933</v>
      </c>
      <c r="T1549" t="s">
        <v>13028</v>
      </c>
      <c r="U1549" s="4">
        <v>45805.456793981481</v>
      </c>
      <c r="V1549" t="str">
        <f>IFERROR(VLOOKUP(B1549,#REF!,1,0),"")</f>
        <v/>
      </c>
      <c r="W1549" t="str" cm="1">
        <f t="array" ref="W1549">IFERROR(_xlfn.IFS(AND(V1549="",X1549&lt;&gt;"王园园组",X1549&lt;&gt;"other"),K1549,AND(V1549="",X1549="王园园组"),G1549),"other")</f>
        <v>other</v>
      </c>
      <c r="X1549" t="str" cm="1">
        <f t="array" ref="X1549">IFERROR(_xlfn.IFS(AND(V1549="",IFERROR(VLOOKUP(N1549,#REF!,1,0),1)&lt;&gt;1),N1549,AND(V1549="",I1549="王园园组"),"王园园组"),"other")</f>
        <v>other</v>
      </c>
      <c r="Y1549">
        <f>IFERROR(_xlfn.XLOOKUP(MID(T1549, FIND("#", SUBSTITUTE(T1549, "-", "#", LEN(T1549) - LEN(SUBSTITUTE(T1549, "-", "")))) + 1, LEN(T1549)),#REF!,#REF!),0)</f>
        <v>0</v>
      </c>
      <c r="Z1549">
        <f>MONTH(续费明细实时[[#This Row],[success_time]])</f>
        <v>5</v>
      </c>
      <c r="AA1549" s="8" t="e">
        <f>VLOOKUP(续费明细实时[[#This Row],[parent_user_id]],#REF!,27,0)</f>
        <v>#REF!</v>
      </c>
    </row>
    <row r="1550" spans="1:27">
      <c r="A1550" s="1">
        <v>45792</v>
      </c>
      <c r="B1550" t="s">
        <v>13384</v>
      </c>
      <c r="C1550" t="s">
        <v>13385</v>
      </c>
      <c r="D1550" t="s">
        <v>558</v>
      </c>
      <c r="E1550" t="s">
        <v>546</v>
      </c>
      <c r="F1550">
        <v>60</v>
      </c>
      <c r="G1550" t="s">
        <v>339</v>
      </c>
      <c r="H1550" t="s">
        <v>559</v>
      </c>
      <c r="I1550" t="s">
        <v>504</v>
      </c>
      <c r="J1550">
        <v>11831</v>
      </c>
      <c r="K1550" t="s">
        <v>339</v>
      </c>
      <c r="L1550" t="s">
        <v>549</v>
      </c>
      <c r="M1550" t="s">
        <v>559</v>
      </c>
      <c r="N1550" t="s">
        <v>504</v>
      </c>
      <c r="O1550" t="s">
        <v>325</v>
      </c>
      <c r="P1550" t="s">
        <v>1877</v>
      </c>
      <c r="Q1550" t="s">
        <v>13386</v>
      </c>
      <c r="R1550" t="s">
        <v>626</v>
      </c>
      <c r="S1550">
        <v>1666.2741140000001</v>
      </c>
      <c r="T1550" t="s">
        <v>1891</v>
      </c>
      <c r="U1550" s="4">
        <v>45792.489398148151</v>
      </c>
      <c r="V1550" t="str">
        <f>IFERROR(VLOOKUP(B1550,#REF!,1,0),"")</f>
        <v/>
      </c>
      <c r="W1550" t="str" cm="1">
        <f t="array" ref="W1550">IFERROR(_xlfn.IFS(AND(V1550="",X1550&lt;&gt;"王园园组",X1550&lt;&gt;"other"),K1550,AND(V1550="",X1550="王园园组"),G1550),"other")</f>
        <v>other</v>
      </c>
      <c r="X1550" t="str" cm="1">
        <f t="array" ref="X1550">IFERROR(_xlfn.IFS(AND(V1550="",IFERROR(VLOOKUP(N1550,#REF!,1,0),1)&lt;&gt;1),N1550,AND(V1550="",I1550="王园园组"),"王园园组"),"other")</f>
        <v>other</v>
      </c>
      <c r="Y1550">
        <f>IFERROR(_xlfn.XLOOKUP(MID(T1550, FIND("#", SUBSTITUTE(T1550, "-", "#", LEN(T1550) - LEN(SUBSTITUTE(T1550, "-", "")))) + 1, LEN(T1550)),#REF!,#REF!),0)</f>
        <v>0</v>
      </c>
      <c r="Z1550">
        <f>MONTH(续费明细实时[[#This Row],[success_time]])</f>
        <v>5</v>
      </c>
      <c r="AA1550" s="8" t="e">
        <f>VLOOKUP(续费明细实时[[#This Row],[parent_user_id]],#REF!,27,0)</f>
        <v>#REF!</v>
      </c>
    </row>
    <row r="1551" spans="1:27" hidden="1">
      <c r="A1551" s="1">
        <v>45796</v>
      </c>
      <c r="B1551" t="s">
        <v>13390</v>
      </c>
      <c r="C1551" t="s">
        <v>13391</v>
      </c>
      <c r="D1551" t="s">
        <v>610</v>
      </c>
      <c r="E1551" t="s">
        <v>546</v>
      </c>
      <c r="F1551">
        <v>60</v>
      </c>
      <c r="G1551" t="s">
        <v>1917</v>
      </c>
      <c r="H1551" t="s">
        <v>559</v>
      </c>
      <c r="I1551" t="s">
        <v>1876</v>
      </c>
      <c r="J1551">
        <v>10768</v>
      </c>
      <c r="K1551" t="s">
        <v>626</v>
      </c>
      <c r="L1551" t="s">
        <v>649</v>
      </c>
      <c r="M1551" t="s">
        <v>649</v>
      </c>
      <c r="N1551" t="s">
        <v>649</v>
      </c>
      <c r="O1551" t="s">
        <v>649</v>
      </c>
      <c r="P1551" t="s">
        <v>1877</v>
      </c>
      <c r="Q1551" t="s">
        <v>13392</v>
      </c>
      <c r="R1551" t="s">
        <v>626</v>
      </c>
      <c r="S1551">
        <v>1516.562527</v>
      </c>
      <c r="T1551" t="s">
        <v>1891</v>
      </c>
      <c r="U1551" s="4">
        <v>45796.799050925925</v>
      </c>
      <c r="V1551" t="str">
        <f>IFERROR(VLOOKUP(B1551,#REF!,1,0),"")</f>
        <v/>
      </c>
      <c r="W1551" t="str" cm="1">
        <f t="array" ref="W1551">IFERROR(_xlfn.IFS(AND(V1551="",X1551&lt;&gt;"王园园组",X1551&lt;&gt;"other"),K1551,AND(V1551="",X1551="王园园组"),G1551),"other")</f>
        <v>other</v>
      </c>
      <c r="X1551" t="str" cm="1">
        <f t="array" ref="X1551">IFERROR(_xlfn.IFS(AND(V1551="",IFERROR(VLOOKUP(N1551,#REF!,1,0),1)&lt;&gt;1),N1551,AND(V1551="",I1551="王园园组"),"王园园组"),"other")</f>
        <v>other</v>
      </c>
      <c r="Y1551">
        <f>IFERROR(_xlfn.XLOOKUP(MID(T1551, FIND("#", SUBSTITUTE(T1551, "-", "#", LEN(T1551) - LEN(SUBSTITUTE(T1551, "-", "")))) + 1, LEN(T1551)),#REF!,#REF!),0)</f>
        <v>0</v>
      </c>
      <c r="Z1551">
        <f>MONTH(续费明细实时[[#This Row],[success_time]])</f>
        <v>5</v>
      </c>
      <c r="AA1551" s="8" t="e">
        <f>VLOOKUP(续费明细实时[[#This Row],[parent_user_id]],#REF!,27,0)</f>
        <v>#REF!</v>
      </c>
    </row>
    <row r="1552" spans="1:27">
      <c r="A1552" s="1">
        <v>45793</v>
      </c>
      <c r="B1552" t="s">
        <v>13372</v>
      </c>
      <c r="C1552" t="s">
        <v>13373</v>
      </c>
      <c r="D1552" t="s">
        <v>695</v>
      </c>
      <c r="E1552" t="s">
        <v>546</v>
      </c>
      <c r="F1552">
        <v>60</v>
      </c>
      <c r="G1552" t="s">
        <v>2024</v>
      </c>
      <c r="H1552" t="s">
        <v>559</v>
      </c>
      <c r="I1552" t="s">
        <v>1876</v>
      </c>
      <c r="J1552">
        <v>11161</v>
      </c>
      <c r="K1552" t="s">
        <v>299</v>
      </c>
      <c r="L1552" t="s">
        <v>549</v>
      </c>
      <c r="M1552" t="s">
        <v>550</v>
      </c>
      <c r="N1552" t="s">
        <v>136</v>
      </c>
      <c r="O1552" t="s">
        <v>143</v>
      </c>
      <c r="P1552" t="s">
        <v>1877</v>
      </c>
      <c r="Q1552" t="s">
        <v>13374</v>
      </c>
      <c r="R1552" t="s">
        <v>626</v>
      </c>
      <c r="S1552">
        <v>1571.919856</v>
      </c>
      <c r="T1552" t="s">
        <v>1891</v>
      </c>
      <c r="U1552" s="4">
        <v>45793.723414351851</v>
      </c>
      <c r="V1552" t="str">
        <f>IFERROR(VLOOKUP(B1552,#REF!,1,0),"")</f>
        <v/>
      </c>
      <c r="W1552" t="str" cm="1">
        <f t="array" ref="W1552">IFERROR(_xlfn.IFS(AND(V1552="",X1552&lt;&gt;"王园园组",X1552&lt;&gt;"other"),K1552,AND(V1552="",X1552="王园园组"),G1552),"other")</f>
        <v>other</v>
      </c>
      <c r="X1552" t="str" cm="1">
        <f t="array" ref="X1552">IFERROR(_xlfn.IFS(AND(V1552="",IFERROR(VLOOKUP(N1552,#REF!,1,0),1)&lt;&gt;1),N1552,AND(V1552="",I1552="王园园组"),"王园园组"),"other")</f>
        <v>other</v>
      </c>
      <c r="Y1552">
        <f>IFERROR(_xlfn.XLOOKUP(MID(T1552, FIND("#", SUBSTITUTE(T1552, "-", "#", LEN(T1552) - LEN(SUBSTITUTE(T1552, "-", "")))) + 1, LEN(T1552)),#REF!,#REF!),0)</f>
        <v>0</v>
      </c>
      <c r="Z1552">
        <f>MONTH(续费明细实时[[#This Row],[success_time]])</f>
        <v>5</v>
      </c>
      <c r="AA1552" s="8" t="e">
        <f>VLOOKUP(续费明细实时[[#This Row],[parent_user_id]],#REF!,27,0)</f>
        <v>#REF!</v>
      </c>
    </row>
    <row r="1553" spans="1:27">
      <c r="A1553" s="1">
        <v>45786</v>
      </c>
      <c r="B1553" t="s">
        <v>2345</v>
      </c>
      <c r="C1553" t="s">
        <v>2346</v>
      </c>
      <c r="D1553" t="s">
        <v>548</v>
      </c>
      <c r="E1553" t="s">
        <v>546</v>
      </c>
      <c r="F1553">
        <v>96</v>
      </c>
      <c r="G1553" t="s">
        <v>1905</v>
      </c>
      <c r="H1553" t="s">
        <v>559</v>
      </c>
      <c r="I1553" t="s">
        <v>1876</v>
      </c>
      <c r="J1553">
        <v>21924</v>
      </c>
      <c r="K1553" t="s">
        <v>181</v>
      </c>
      <c r="L1553" t="s">
        <v>549</v>
      </c>
      <c r="M1553" t="s">
        <v>559</v>
      </c>
      <c r="N1553" t="s">
        <v>469</v>
      </c>
      <c r="O1553" t="s">
        <v>180</v>
      </c>
      <c r="P1553" t="s">
        <v>1877</v>
      </c>
      <c r="Q1553" t="s">
        <v>2347</v>
      </c>
      <c r="R1553" t="s">
        <v>626</v>
      </c>
      <c r="S1553">
        <v>3087.94</v>
      </c>
      <c r="T1553" t="s">
        <v>1919</v>
      </c>
      <c r="U1553" s="4">
        <v>45786.258784722224</v>
      </c>
      <c r="V1553" t="str">
        <f>IFERROR(VLOOKUP(B1553,#REF!,1,0),"")</f>
        <v/>
      </c>
      <c r="W1553" t="str" cm="1">
        <f t="array" ref="W1553">IFERROR(_xlfn.IFS(AND(V1553="",X1553&lt;&gt;"王园园组",X1553&lt;&gt;"other"),K1553,AND(V1553="",X1553="王园园组"),G1553),"other")</f>
        <v>other</v>
      </c>
      <c r="X1553" t="str" cm="1">
        <f t="array" ref="X1553">IFERROR(_xlfn.IFS(AND(V1553="",IFERROR(VLOOKUP(N1553,#REF!,1,0),1)&lt;&gt;1),N1553,AND(V1553="",I1553="王园园组"),"王园园组"),"other")</f>
        <v>other</v>
      </c>
      <c r="Y1553">
        <f>IFERROR(_xlfn.XLOOKUP(MID(T1553, FIND("#", SUBSTITUTE(T1553, "-", "#", LEN(T1553) - LEN(SUBSTITUTE(T1553, "-", "")))) + 1, LEN(T1553)),#REF!,#REF!),0)</f>
        <v>0</v>
      </c>
      <c r="Z1553">
        <f>MONTH(续费明细实时[[#This Row],[success_time]])</f>
        <v>5</v>
      </c>
      <c r="AA1553" s="8" t="e">
        <f>VLOOKUP(续费明细实时[[#This Row],[parent_user_id]],#REF!,27,0)</f>
        <v>#REF!</v>
      </c>
    </row>
    <row r="1554" spans="1:27">
      <c r="A1554" s="1">
        <v>45791</v>
      </c>
      <c r="B1554" t="s">
        <v>16215</v>
      </c>
      <c r="C1554" t="s">
        <v>16216</v>
      </c>
      <c r="D1554" t="s">
        <v>610</v>
      </c>
      <c r="E1554" t="s">
        <v>546</v>
      </c>
      <c r="F1554">
        <v>120</v>
      </c>
      <c r="G1554" t="s">
        <v>2219</v>
      </c>
      <c r="H1554" t="s">
        <v>559</v>
      </c>
      <c r="I1554" t="s">
        <v>1876</v>
      </c>
      <c r="J1554">
        <v>18484</v>
      </c>
      <c r="K1554" t="s">
        <v>238</v>
      </c>
      <c r="L1554" t="s">
        <v>549</v>
      </c>
      <c r="M1554" t="s">
        <v>550</v>
      </c>
      <c r="N1554" t="s">
        <v>551</v>
      </c>
      <c r="O1554" t="s">
        <v>141</v>
      </c>
      <c r="P1554" t="s">
        <v>1877</v>
      </c>
      <c r="Q1554" t="s">
        <v>16217</v>
      </c>
      <c r="R1554" t="s">
        <v>626</v>
      </c>
      <c r="S1554">
        <v>2603.4323380000001</v>
      </c>
      <c r="T1554" t="s">
        <v>1896</v>
      </c>
      <c r="U1554" s="4">
        <v>45791.98128472222</v>
      </c>
      <c r="V1554" t="str">
        <f>IFERROR(VLOOKUP(B1554,#REF!,1,0),"")</f>
        <v/>
      </c>
      <c r="W1554" t="str" cm="1">
        <f t="array" ref="W1554">IFERROR(_xlfn.IFS(AND(V1554="",X1554&lt;&gt;"王园园组",X1554&lt;&gt;"other"),K1554,AND(V1554="",X1554="王园园组"),G1554),"other")</f>
        <v>other</v>
      </c>
      <c r="X1554" t="str" cm="1">
        <f t="array" ref="X1554">IFERROR(_xlfn.IFS(AND(V1554="",IFERROR(VLOOKUP(N1554,#REF!,1,0),1)&lt;&gt;1),N1554,AND(V1554="",I1554="王园园组"),"王园园组"),"other")</f>
        <v>other</v>
      </c>
      <c r="Y1554">
        <f>IFERROR(_xlfn.XLOOKUP(MID(T1554, FIND("#", SUBSTITUTE(T1554, "-", "#", LEN(T1554) - LEN(SUBSTITUTE(T1554, "-", "")))) + 1, LEN(T1554)),#REF!,#REF!),0)</f>
        <v>0</v>
      </c>
      <c r="Z1554">
        <f>MONTH(续费明细实时[[#This Row],[success_time]])</f>
        <v>5</v>
      </c>
      <c r="AA1554" s="8" t="e">
        <f>VLOOKUP(续费明细实时[[#This Row],[parent_user_id]],#REF!,27,0)</f>
        <v>#REF!</v>
      </c>
    </row>
    <row r="1555" spans="1:27">
      <c r="A1555" s="1">
        <v>45797</v>
      </c>
      <c r="B1555" t="s">
        <v>16218</v>
      </c>
      <c r="C1555" t="s">
        <v>16219</v>
      </c>
      <c r="D1555" t="s">
        <v>548</v>
      </c>
      <c r="E1555" t="s">
        <v>546</v>
      </c>
      <c r="F1555">
        <v>120</v>
      </c>
      <c r="G1555" t="s">
        <v>1894</v>
      </c>
      <c r="H1555" t="s">
        <v>559</v>
      </c>
      <c r="I1555" t="s">
        <v>1876</v>
      </c>
      <c r="J1555">
        <v>17750</v>
      </c>
      <c r="K1555" t="s">
        <v>206</v>
      </c>
      <c r="L1555" t="s">
        <v>549</v>
      </c>
      <c r="M1555" t="s">
        <v>550</v>
      </c>
      <c r="N1555" t="s">
        <v>551</v>
      </c>
      <c r="O1555" t="s">
        <v>149</v>
      </c>
      <c r="P1555" t="s">
        <v>1877</v>
      </c>
      <c r="Q1555" t="s">
        <v>16220</v>
      </c>
      <c r="R1555" t="s">
        <v>626</v>
      </c>
      <c r="S1555">
        <v>2500</v>
      </c>
      <c r="T1555" t="s">
        <v>1896</v>
      </c>
      <c r="U1555" s="4">
        <v>45797.886111111111</v>
      </c>
      <c r="V1555" t="str">
        <f>IFERROR(VLOOKUP(B1555,#REF!,1,0),"")</f>
        <v/>
      </c>
      <c r="W1555" t="str" cm="1">
        <f t="array" ref="W1555">IFERROR(_xlfn.IFS(AND(V1555="",X1555&lt;&gt;"王园园组",X1555&lt;&gt;"other"),K1555,AND(V1555="",X1555="王园园组"),G1555),"other")</f>
        <v>other</v>
      </c>
      <c r="X1555" t="str" cm="1">
        <f t="array" ref="X1555">IFERROR(_xlfn.IFS(AND(V1555="",IFERROR(VLOOKUP(N1555,#REF!,1,0),1)&lt;&gt;1),N1555,AND(V1555="",I1555="王园园组"),"王园园组"),"other")</f>
        <v>other</v>
      </c>
      <c r="Y1555">
        <f>IFERROR(_xlfn.XLOOKUP(MID(T1555, FIND("#", SUBSTITUTE(T1555, "-", "#", LEN(T1555) - LEN(SUBSTITUTE(T1555, "-", "")))) + 1, LEN(T1555)),#REF!,#REF!),0)</f>
        <v>0</v>
      </c>
      <c r="Z1555">
        <f>MONTH(续费明细实时[[#This Row],[success_time]])</f>
        <v>5</v>
      </c>
      <c r="AA1555" s="8" t="e">
        <f>VLOOKUP(续费明细实时[[#This Row],[parent_user_id]],#REF!,27,0)</f>
        <v>#REF!</v>
      </c>
    </row>
    <row r="1556" spans="1:27">
      <c r="A1556" s="1">
        <v>45802</v>
      </c>
      <c r="B1556" t="s">
        <v>15780</v>
      </c>
      <c r="C1556" t="s">
        <v>15781</v>
      </c>
      <c r="D1556" t="s">
        <v>632</v>
      </c>
      <c r="E1556" t="s">
        <v>546</v>
      </c>
      <c r="F1556">
        <v>240</v>
      </c>
      <c r="G1556" t="s">
        <v>2031</v>
      </c>
      <c r="H1556" t="s">
        <v>559</v>
      </c>
      <c r="I1556" t="s">
        <v>1876</v>
      </c>
      <c r="J1556">
        <v>32909</v>
      </c>
      <c r="K1556" t="s">
        <v>181</v>
      </c>
      <c r="L1556" t="s">
        <v>549</v>
      </c>
      <c r="M1556" t="s">
        <v>559</v>
      </c>
      <c r="N1556" t="s">
        <v>469</v>
      </c>
      <c r="O1556" t="s">
        <v>180</v>
      </c>
      <c r="P1556" t="s">
        <v>1877</v>
      </c>
      <c r="Q1556" t="s">
        <v>15782</v>
      </c>
      <c r="R1556" t="s">
        <v>626</v>
      </c>
      <c r="S1556">
        <v>4635</v>
      </c>
      <c r="T1556" t="s">
        <v>1931</v>
      </c>
      <c r="U1556" s="4">
        <v>45802.502060185187</v>
      </c>
      <c r="V1556" t="str">
        <f>IFERROR(VLOOKUP(B1556,#REF!,1,0),"")</f>
        <v/>
      </c>
      <c r="W1556" t="str" cm="1">
        <f t="array" ref="W1556">IFERROR(_xlfn.IFS(AND(V1556="",X1556&lt;&gt;"王园园组",X1556&lt;&gt;"other"),K1556,AND(V1556="",X1556="王园园组"),G1556),"other")</f>
        <v>other</v>
      </c>
      <c r="X1556" t="str" cm="1">
        <f t="array" ref="X1556">IFERROR(_xlfn.IFS(AND(V1556="",IFERROR(VLOOKUP(N1556,#REF!,1,0),1)&lt;&gt;1),N1556,AND(V1556="",I1556="王园园组"),"王园园组"),"other")</f>
        <v>other</v>
      </c>
      <c r="Y1556">
        <f>IFERROR(_xlfn.XLOOKUP(MID(T1556, FIND("#", SUBSTITUTE(T1556, "-", "#", LEN(T1556) - LEN(SUBSTITUTE(T1556, "-", "")))) + 1, LEN(T1556)),#REF!,#REF!),0)</f>
        <v>0</v>
      </c>
      <c r="Z1556">
        <f>MONTH(续费明细实时[[#This Row],[success_time]])</f>
        <v>5</v>
      </c>
      <c r="AA1556" s="8" t="e">
        <f>VLOOKUP(续费明细实时[[#This Row],[parent_user_id]],#REF!,27,0)</f>
        <v>#REF!</v>
      </c>
    </row>
    <row r="1557" spans="1:27">
      <c r="A1557" s="1">
        <v>45785</v>
      </c>
      <c r="B1557" t="s">
        <v>2111</v>
      </c>
      <c r="C1557" t="s">
        <v>2112</v>
      </c>
      <c r="D1557" t="s">
        <v>548</v>
      </c>
      <c r="E1557" t="s">
        <v>546</v>
      </c>
      <c r="F1557">
        <v>120</v>
      </c>
      <c r="G1557" t="s">
        <v>2113</v>
      </c>
      <c r="H1557" t="s">
        <v>559</v>
      </c>
      <c r="I1557" t="s">
        <v>1876</v>
      </c>
      <c r="J1557">
        <v>17750</v>
      </c>
      <c r="K1557" t="s">
        <v>201</v>
      </c>
      <c r="L1557" t="s">
        <v>549</v>
      </c>
      <c r="M1557" t="s">
        <v>550</v>
      </c>
      <c r="N1557" t="s">
        <v>551</v>
      </c>
      <c r="O1557" t="s">
        <v>149</v>
      </c>
      <c r="P1557" t="s">
        <v>1877</v>
      </c>
      <c r="Q1557" t="s">
        <v>2114</v>
      </c>
      <c r="R1557" t="s">
        <v>626</v>
      </c>
      <c r="S1557">
        <v>2500</v>
      </c>
      <c r="T1557" t="s">
        <v>1896</v>
      </c>
      <c r="U1557" s="4">
        <v>45785.440925925926</v>
      </c>
      <c r="V1557" t="str">
        <f>IFERROR(VLOOKUP(B1557,#REF!,1,0),"")</f>
        <v/>
      </c>
      <c r="W1557" t="str" cm="1">
        <f t="array" ref="W1557">IFERROR(_xlfn.IFS(AND(V1557="",X1557&lt;&gt;"王园园组",X1557&lt;&gt;"other"),K1557,AND(V1557="",X1557="王园园组"),G1557),"other")</f>
        <v>other</v>
      </c>
      <c r="X1557" t="str" cm="1">
        <f t="array" ref="X1557">IFERROR(_xlfn.IFS(AND(V1557="",IFERROR(VLOOKUP(N1557,#REF!,1,0),1)&lt;&gt;1),N1557,AND(V1557="",I1557="王园园组"),"王园园组"),"other")</f>
        <v>other</v>
      </c>
      <c r="Y1557">
        <f>IFERROR(_xlfn.XLOOKUP(MID(T1557, FIND("#", SUBSTITUTE(T1557, "-", "#", LEN(T1557) - LEN(SUBSTITUTE(T1557, "-", "")))) + 1, LEN(T1557)),#REF!,#REF!),0)</f>
        <v>0</v>
      </c>
      <c r="Z1557">
        <f>MONTH(续费明细实时[[#This Row],[success_time]])</f>
        <v>5</v>
      </c>
      <c r="AA1557" s="8" t="e">
        <f>VLOOKUP(续费明细实时[[#This Row],[parent_user_id]],#REF!,27,0)</f>
        <v>#REF!</v>
      </c>
    </row>
    <row r="1558" spans="1:27">
      <c r="A1558" s="1">
        <v>45796</v>
      </c>
      <c r="B1558" t="s">
        <v>14745</v>
      </c>
      <c r="C1558" t="s">
        <v>14746</v>
      </c>
      <c r="D1558" t="s">
        <v>648</v>
      </c>
      <c r="E1558" t="s">
        <v>1102</v>
      </c>
      <c r="F1558">
        <v>340</v>
      </c>
      <c r="G1558" t="s">
        <v>351</v>
      </c>
      <c r="H1558" t="s">
        <v>559</v>
      </c>
      <c r="I1558" t="s">
        <v>163</v>
      </c>
      <c r="J1558">
        <v>24308</v>
      </c>
      <c r="K1558" t="s">
        <v>351</v>
      </c>
      <c r="L1558" t="s">
        <v>549</v>
      </c>
      <c r="M1558" t="s">
        <v>559</v>
      </c>
      <c r="N1558" t="s">
        <v>163</v>
      </c>
      <c r="O1558" t="s">
        <v>472</v>
      </c>
      <c r="P1558" t="s">
        <v>1877</v>
      </c>
      <c r="Q1558" t="s">
        <v>14747</v>
      </c>
      <c r="R1558" t="s">
        <v>626</v>
      </c>
      <c r="S1558">
        <v>3423.7035559999999</v>
      </c>
      <c r="T1558" t="s">
        <v>2098</v>
      </c>
      <c r="U1558" s="4">
        <v>45796.850868055553</v>
      </c>
      <c r="V1558" t="str">
        <f>IFERROR(VLOOKUP(B1558,#REF!,1,0),"")</f>
        <v/>
      </c>
      <c r="W1558" t="str" cm="1">
        <f t="array" ref="W1558">IFERROR(_xlfn.IFS(AND(V1558="",X1558&lt;&gt;"王园园组",X1558&lt;&gt;"other"),K1558,AND(V1558="",X1558="王园园组"),G1558),"other")</f>
        <v>other</v>
      </c>
      <c r="X1558" t="str" cm="1">
        <f t="array" ref="X1558">IFERROR(_xlfn.IFS(AND(V1558="",IFERROR(VLOOKUP(N1558,#REF!,1,0),1)&lt;&gt;1),N1558,AND(V1558="",I1558="王园园组"),"王园园组"),"other")</f>
        <v>other</v>
      </c>
      <c r="Y1558">
        <f>IFERROR(_xlfn.XLOOKUP(MID(T1558, FIND("#", SUBSTITUTE(T1558, "-", "#", LEN(T1558) - LEN(SUBSTITUTE(T1558, "-", "")))) + 1, LEN(T1558)),#REF!,#REF!),0)</f>
        <v>0</v>
      </c>
      <c r="Z1558">
        <f>MONTH(续费明细实时[[#This Row],[success_time]])</f>
        <v>5</v>
      </c>
      <c r="AA1558" s="8" t="e">
        <f>VLOOKUP(续费明细实时[[#This Row],[parent_user_id]],#REF!,27,0)</f>
        <v>#REF!</v>
      </c>
    </row>
    <row r="1559" spans="1:27">
      <c r="A1559" s="1">
        <v>45779</v>
      </c>
      <c r="B1559" t="s">
        <v>2102</v>
      </c>
      <c r="C1559" t="s">
        <v>2103</v>
      </c>
      <c r="D1559" t="s">
        <v>548</v>
      </c>
      <c r="E1559" t="s">
        <v>546</v>
      </c>
      <c r="F1559">
        <v>48</v>
      </c>
      <c r="G1559" t="s">
        <v>2046</v>
      </c>
      <c r="H1559" t="s">
        <v>559</v>
      </c>
      <c r="I1559" t="s">
        <v>1876</v>
      </c>
      <c r="J1559">
        <v>11346</v>
      </c>
      <c r="K1559" t="s">
        <v>183</v>
      </c>
      <c r="L1559" t="s">
        <v>549</v>
      </c>
      <c r="M1559" t="s">
        <v>559</v>
      </c>
      <c r="N1559" t="s">
        <v>469</v>
      </c>
      <c r="O1559" t="s">
        <v>180</v>
      </c>
      <c r="P1559" t="s">
        <v>1877</v>
      </c>
      <c r="Q1559" t="s">
        <v>2104</v>
      </c>
      <c r="R1559" t="s">
        <v>626</v>
      </c>
      <c r="S1559">
        <v>1598</v>
      </c>
      <c r="T1559" t="s">
        <v>1879</v>
      </c>
      <c r="U1559" s="4">
        <v>45779.488912037035</v>
      </c>
      <c r="V1559" t="str">
        <f>IFERROR(VLOOKUP(B1559,#REF!,1,0),"")</f>
        <v/>
      </c>
      <c r="W1559" t="str" cm="1">
        <f t="array" ref="W1559">IFERROR(_xlfn.IFS(AND(V1559="",X1559&lt;&gt;"王园园组",X1559&lt;&gt;"other"),K1559,AND(V1559="",X1559="王园园组"),G1559),"other")</f>
        <v>other</v>
      </c>
      <c r="X1559" t="str" cm="1">
        <f t="array" ref="X1559">IFERROR(_xlfn.IFS(AND(V1559="",IFERROR(VLOOKUP(N1559,#REF!,1,0),1)&lt;&gt;1),N1559,AND(V1559="",I1559="王园园组"),"王园园组"),"other")</f>
        <v>other</v>
      </c>
      <c r="Y1559">
        <f>IFERROR(_xlfn.XLOOKUP(MID(T1559, FIND("#", SUBSTITUTE(T1559, "-", "#", LEN(T1559) - LEN(SUBSTITUTE(T1559, "-", "")))) + 1, LEN(T1559)),#REF!,#REF!),0)</f>
        <v>0</v>
      </c>
      <c r="Z1559">
        <f>MONTH(续费明细实时[[#This Row],[success_time]])</f>
        <v>5</v>
      </c>
      <c r="AA1559" s="8" t="e">
        <f>VLOOKUP(续费明细实时[[#This Row],[parent_user_id]],#REF!,27,0)</f>
        <v>#REF!</v>
      </c>
    </row>
    <row r="1560" spans="1:27">
      <c r="A1560" s="1">
        <v>45793</v>
      </c>
      <c r="B1560" t="s">
        <v>14720</v>
      </c>
      <c r="C1560" t="s">
        <v>14721</v>
      </c>
      <c r="D1560" t="s">
        <v>548</v>
      </c>
      <c r="E1560" t="s">
        <v>546</v>
      </c>
      <c r="F1560">
        <v>120</v>
      </c>
      <c r="G1560" t="s">
        <v>2139</v>
      </c>
      <c r="H1560" t="s">
        <v>559</v>
      </c>
      <c r="I1560" t="s">
        <v>1876</v>
      </c>
      <c r="J1560">
        <v>17750</v>
      </c>
      <c r="K1560" t="s">
        <v>194</v>
      </c>
      <c r="L1560" t="s">
        <v>549</v>
      </c>
      <c r="M1560" t="s">
        <v>559</v>
      </c>
      <c r="N1560" t="s">
        <v>469</v>
      </c>
      <c r="O1560" t="s">
        <v>189</v>
      </c>
      <c r="P1560" t="s">
        <v>1877</v>
      </c>
      <c r="Q1560" t="s">
        <v>14722</v>
      </c>
      <c r="R1560" t="s">
        <v>626</v>
      </c>
      <c r="S1560">
        <v>2500</v>
      </c>
      <c r="T1560" t="s">
        <v>1896</v>
      </c>
      <c r="U1560" s="4">
        <v>45793.458611111113</v>
      </c>
      <c r="V1560" t="str">
        <f>IFERROR(VLOOKUP(B1560,#REF!,1,0),"")</f>
        <v/>
      </c>
      <c r="W1560" t="str" cm="1">
        <f t="array" ref="W1560">IFERROR(_xlfn.IFS(AND(V1560="",X1560&lt;&gt;"王园园组",X1560&lt;&gt;"other"),K1560,AND(V1560="",X1560="王园园组"),G1560),"other")</f>
        <v>other</v>
      </c>
      <c r="X1560" t="str" cm="1">
        <f t="array" ref="X1560">IFERROR(_xlfn.IFS(AND(V1560="",IFERROR(VLOOKUP(N1560,#REF!,1,0),1)&lt;&gt;1),N1560,AND(V1560="",I1560="王园园组"),"王园园组"),"other")</f>
        <v>other</v>
      </c>
      <c r="Y1560">
        <f>IFERROR(_xlfn.XLOOKUP(MID(T1560, FIND("#", SUBSTITUTE(T1560, "-", "#", LEN(T1560) - LEN(SUBSTITUTE(T1560, "-", "")))) + 1, LEN(T1560)),#REF!,#REF!),0)</f>
        <v>0</v>
      </c>
      <c r="Z1560">
        <f>MONTH(续费明细实时[[#This Row],[success_time]])</f>
        <v>5</v>
      </c>
      <c r="AA1560" s="8" t="e">
        <f>VLOOKUP(续费明细实时[[#This Row],[parent_user_id]],#REF!,27,0)</f>
        <v>#REF!</v>
      </c>
    </row>
    <row r="1561" spans="1:27">
      <c r="A1561" s="1">
        <v>45794</v>
      </c>
      <c r="B1561" t="s">
        <v>14723</v>
      </c>
      <c r="C1561" t="s">
        <v>14724</v>
      </c>
      <c r="D1561" t="s">
        <v>548</v>
      </c>
      <c r="E1561" t="s">
        <v>546</v>
      </c>
      <c r="F1561">
        <v>60</v>
      </c>
      <c r="G1561" t="s">
        <v>1909</v>
      </c>
      <c r="H1561" t="s">
        <v>559</v>
      </c>
      <c r="I1561" t="s">
        <v>1876</v>
      </c>
      <c r="J1561">
        <v>10970</v>
      </c>
      <c r="K1561" t="s">
        <v>321</v>
      </c>
      <c r="L1561" t="s">
        <v>549</v>
      </c>
      <c r="M1561" t="s">
        <v>550</v>
      </c>
      <c r="N1561" t="s">
        <v>616</v>
      </c>
      <c r="O1561" t="s">
        <v>314</v>
      </c>
      <c r="P1561" t="s">
        <v>1877</v>
      </c>
      <c r="Q1561" t="s">
        <v>14725</v>
      </c>
      <c r="R1561" t="s">
        <v>626</v>
      </c>
      <c r="S1561">
        <v>1545</v>
      </c>
      <c r="T1561" t="s">
        <v>1891</v>
      </c>
      <c r="U1561" s="4">
        <v>45794.225555555553</v>
      </c>
      <c r="V1561" t="str">
        <f>IFERROR(VLOOKUP(B1561,#REF!,1,0),"")</f>
        <v/>
      </c>
      <c r="W1561" t="str" cm="1">
        <f t="array" ref="W1561">IFERROR(_xlfn.IFS(AND(V1561="",X1561&lt;&gt;"王园园组",X1561&lt;&gt;"other"),K1561,AND(V1561="",X1561="王园园组"),G1561),"other")</f>
        <v>other</v>
      </c>
      <c r="X1561" t="str" cm="1">
        <f t="array" ref="X1561">IFERROR(_xlfn.IFS(AND(V1561="",IFERROR(VLOOKUP(N1561,#REF!,1,0),1)&lt;&gt;1),N1561,AND(V1561="",I1561="王园园组"),"王园园组"),"other")</f>
        <v>other</v>
      </c>
      <c r="Y1561">
        <f>IFERROR(_xlfn.XLOOKUP(MID(T1561, FIND("#", SUBSTITUTE(T1561, "-", "#", LEN(T1561) - LEN(SUBSTITUTE(T1561, "-", "")))) + 1, LEN(T1561)),#REF!,#REF!),0)</f>
        <v>0</v>
      </c>
      <c r="Z1561">
        <f>MONTH(续费明细实时[[#This Row],[success_time]])</f>
        <v>5</v>
      </c>
      <c r="AA1561" s="8" t="e">
        <f>VLOOKUP(续费明细实时[[#This Row],[parent_user_id]],#REF!,27,0)</f>
        <v>#REF!</v>
      </c>
    </row>
    <row r="1562" spans="1:27">
      <c r="A1562" s="1">
        <v>45790</v>
      </c>
      <c r="B1562" t="s">
        <v>14757</v>
      </c>
      <c r="C1562" t="s">
        <v>14758</v>
      </c>
      <c r="D1562" t="s">
        <v>548</v>
      </c>
      <c r="E1562" t="s">
        <v>546</v>
      </c>
      <c r="F1562">
        <v>120</v>
      </c>
      <c r="G1562" t="s">
        <v>1905</v>
      </c>
      <c r="H1562" t="s">
        <v>559</v>
      </c>
      <c r="I1562" t="s">
        <v>1876</v>
      </c>
      <c r="J1562">
        <v>17750</v>
      </c>
      <c r="K1562" t="s">
        <v>244</v>
      </c>
      <c r="L1562" t="s">
        <v>549</v>
      </c>
      <c r="M1562" t="s">
        <v>550</v>
      </c>
      <c r="N1562" t="s">
        <v>551</v>
      </c>
      <c r="O1562" t="s">
        <v>242</v>
      </c>
      <c r="P1562" t="s">
        <v>1877</v>
      </c>
      <c r="Q1562" t="s">
        <v>14759</v>
      </c>
      <c r="R1562" t="s">
        <v>626</v>
      </c>
      <c r="S1562">
        <v>2500</v>
      </c>
      <c r="T1562" t="s">
        <v>1896</v>
      </c>
      <c r="U1562" s="4">
        <v>45790.984444444446</v>
      </c>
      <c r="V1562" t="str">
        <f>IFERROR(VLOOKUP(B1562,#REF!,1,0),"")</f>
        <v/>
      </c>
      <c r="W1562" t="str" cm="1">
        <f t="array" ref="W1562">IFERROR(_xlfn.IFS(AND(V1562="",X1562&lt;&gt;"王园园组",X1562&lt;&gt;"other"),K1562,AND(V1562="",X1562="王园园组"),G1562),"other")</f>
        <v>other</v>
      </c>
      <c r="X1562" t="str" cm="1">
        <f t="array" ref="X1562">IFERROR(_xlfn.IFS(AND(V1562="",IFERROR(VLOOKUP(N1562,#REF!,1,0),1)&lt;&gt;1),N1562,AND(V1562="",I1562="王园园组"),"王园园组"),"other")</f>
        <v>other</v>
      </c>
      <c r="Y1562">
        <f>IFERROR(_xlfn.XLOOKUP(MID(T1562, FIND("#", SUBSTITUTE(T1562, "-", "#", LEN(T1562) - LEN(SUBSTITUTE(T1562, "-", "")))) + 1, LEN(T1562)),#REF!,#REF!),0)</f>
        <v>0</v>
      </c>
      <c r="Z1562">
        <f>MONTH(续费明细实时[[#This Row],[success_time]])</f>
        <v>5</v>
      </c>
      <c r="AA1562" s="8" t="e">
        <f>VLOOKUP(续费明细实时[[#This Row],[parent_user_id]],#REF!,27,0)</f>
        <v>#REF!</v>
      </c>
    </row>
    <row r="1563" spans="1:27">
      <c r="A1563" s="1">
        <v>45802</v>
      </c>
      <c r="B1563" t="s">
        <v>15102</v>
      </c>
      <c r="C1563" t="s">
        <v>15103</v>
      </c>
      <c r="D1563" t="s">
        <v>1088</v>
      </c>
      <c r="E1563" t="s">
        <v>1102</v>
      </c>
      <c r="F1563">
        <v>36</v>
      </c>
      <c r="G1563" t="s">
        <v>348</v>
      </c>
      <c r="H1563" t="s">
        <v>559</v>
      </c>
      <c r="I1563" t="s">
        <v>163</v>
      </c>
      <c r="J1563">
        <v>2982</v>
      </c>
      <c r="K1563" t="s">
        <v>238</v>
      </c>
      <c r="L1563" t="s">
        <v>549</v>
      </c>
      <c r="M1563" t="s">
        <v>550</v>
      </c>
      <c r="N1563" t="s">
        <v>551</v>
      </c>
      <c r="O1563" t="s">
        <v>141</v>
      </c>
      <c r="P1563" t="s">
        <v>1877</v>
      </c>
      <c r="Q1563" t="s">
        <v>15104</v>
      </c>
      <c r="R1563" t="s">
        <v>626</v>
      </c>
      <c r="S1563">
        <v>420</v>
      </c>
      <c r="T1563" t="s">
        <v>13081</v>
      </c>
      <c r="U1563" s="4">
        <v>45802.821840277778</v>
      </c>
      <c r="V1563" t="str">
        <f>IFERROR(VLOOKUP(B1563,#REF!,1,0),"")</f>
        <v/>
      </c>
      <c r="W1563" t="str" cm="1">
        <f t="array" ref="W1563">IFERROR(_xlfn.IFS(AND(V1563="",X1563&lt;&gt;"王园园组",X1563&lt;&gt;"other"),K1563,AND(V1563="",X1563="王园园组"),G1563),"other")</f>
        <v>other</v>
      </c>
      <c r="X1563" t="str" cm="1">
        <f t="array" ref="X1563">IFERROR(_xlfn.IFS(AND(V1563="",IFERROR(VLOOKUP(N1563,#REF!,1,0),1)&lt;&gt;1),N1563,AND(V1563="",I1563="王园园组"),"王园园组"),"other")</f>
        <v>other</v>
      </c>
      <c r="Y1563">
        <f>IFERROR(_xlfn.XLOOKUP(MID(T1563, FIND("#", SUBSTITUTE(T1563, "-", "#", LEN(T1563) - LEN(SUBSTITUTE(T1563, "-", "")))) + 1, LEN(T1563)),#REF!,#REF!),0)</f>
        <v>0</v>
      </c>
      <c r="Z1563">
        <f>MONTH(续费明细实时[[#This Row],[success_time]])</f>
        <v>5</v>
      </c>
      <c r="AA1563" s="8" t="e">
        <f>VLOOKUP(续费明细实时[[#This Row],[parent_user_id]],#REF!,27,0)</f>
        <v>#REF!</v>
      </c>
    </row>
    <row r="1564" spans="1:27">
      <c r="A1564" s="1">
        <v>45803</v>
      </c>
      <c r="B1564" t="s">
        <v>30029</v>
      </c>
      <c r="C1564" t="s">
        <v>30030</v>
      </c>
      <c r="D1564" t="s">
        <v>695</v>
      </c>
      <c r="E1564" t="s">
        <v>1102</v>
      </c>
      <c r="F1564">
        <v>72</v>
      </c>
      <c r="G1564" t="s">
        <v>363</v>
      </c>
      <c r="H1564" t="s">
        <v>559</v>
      </c>
      <c r="I1564" t="s">
        <v>163</v>
      </c>
      <c r="J1564">
        <v>5964</v>
      </c>
      <c r="K1564" t="s">
        <v>363</v>
      </c>
      <c r="L1564" t="s">
        <v>549</v>
      </c>
      <c r="M1564" t="s">
        <v>559</v>
      </c>
      <c r="N1564" t="s">
        <v>163</v>
      </c>
      <c r="O1564" t="s">
        <v>473</v>
      </c>
      <c r="P1564" t="s">
        <v>1877</v>
      </c>
      <c r="Q1564" t="s">
        <v>30031</v>
      </c>
      <c r="R1564" t="s">
        <v>626</v>
      </c>
      <c r="S1564">
        <v>840</v>
      </c>
      <c r="T1564" t="s">
        <v>1373</v>
      </c>
      <c r="U1564" s="4">
        <v>45803.725891203707</v>
      </c>
      <c r="V1564" t="str">
        <f>IFERROR(VLOOKUP(B1564,#REF!,1,0),"")</f>
        <v/>
      </c>
      <c r="W1564" t="str" cm="1">
        <f t="array" ref="W1564">IFERROR(_xlfn.IFS(AND(V1564="",X1564&lt;&gt;"王园园组",X1564&lt;&gt;"other"),K1564,AND(V1564="",X1564="王园园组"),G1564),"other")</f>
        <v>other</v>
      </c>
      <c r="X1564" t="str" cm="1">
        <f t="array" ref="X1564">IFERROR(_xlfn.IFS(AND(V1564="",IFERROR(VLOOKUP(N1564,#REF!,1,0),1)&lt;&gt;1),N1564,AND(V1564="",I1564="王园园组"),"王园园组"),"other")</f>
        <v>other</v>
      </c>
      <c r="Y1564">
        <f>IFERROR(_xlfn.XLOOKUP(MID(T1564, FIND("#", SUBSTITUTE(T1564, "-", "#", LEN(T1564) - LEN(SUBSTITUTE(T1564, "-", "")))) + 1, LEN(T1564)),#REF!,#REF!),0)</f>
        <v>0</v>
      </c>
      <c r="Z1564">
        <f>MONTH(续费明细实时[[#This Row],[success_time]])</f>
        <v>5</v>
      </c>
      <c r="AA1564" s="8" t="e">
        <f>VLOOKUP(续费明细实时[[#This Row],[parent_user_id]],#REF!,27,0)</f>
        <v>#REF!</v>
      </c>
    </row>
    <row r="1565" spans="1:27">
      <c r="A1565" s="1">
        <v>45796</v>
      </c>
      <c r="B1565" t="s">
        <v>14732</v>
      </c>
      <c r="C1565" t="s">
        <v>14733</v>
      </c>
      <c r="D1565" t="s">
        <v>886</v>
      </c>
      <c r="E1565" t="s">
        <v>546</v>
      </c>
      <c r="F1565">
        <v>60</v>
      </c>
      <c r="G1565" t="s">
        <v>2024</v>
      </c>
      <c r="H1565" t="s">
        <v>559</v>
      </c>
      <c r="I1565" t="s">
        <v>1876</v>
      </c>
      <c r="J1565">
        <v>10650</v>
      </c>
      <c r="K1565" t="s">
        <v>241</v>
      </c>
      <c r="L1565" t="s">
        <v>549</v>
      </c>
      <c r="M1565" t="s">
        <v>550</v>
      </c>
      <c r="N1565" t="s">
        <v>551</v>
      </c>
      <c r="O1565" t="s">
        <v>141</v>
      </c>
      <c r="P1565" t="s">
        <v>1877</v>
      </c>
      <c r="Q1565" t="s">
        <v>14734</v>
      </c>
      <c r="R1565" t="s">
        <v>626</v>
      </c>
      <c r="S1565">
        <v>1500</v>
      </c>
      <c r="T1565" t="s">
        <v>1891</v>
      </c>
      <c r="U1565" s="4">
        <v>45796.747442129628</v>
      </c>
      <c r="V1565" t="str">
        <f>IFERROR(VLOOKUP(B1565,#REF!,1,0),"")</f>
        <v/>
      </c>
      <c r="W1565" t="str" cm="1">
        <f t="array" ref="W1565">IFERROR(_xlfn.IFS(AND(V1565="",X1565&lt;&gt;"王园园组",X1565&lt;&gt;"other"),K1565,AND(V1565="",X1565="王园园组"),G1565),"other")</f>
        <v>other</v>
      </c>
      <c r="X1565" t="str" cm="1">
        <f t="array" ref="X1565">IFERROR(_xlfn.IFS(AND(V1565="",IFERROR(VLOOKUP(N1565,#REF!,1,0),1)&lt;&gt;1),N1565,AND(V1565="",I1565="王园园组"),"王园园组"),"other")</f>
        <v>other</v>
      </c>
      <c r="Y1565">
        <f>IFERROR(_xlfn.XLOOKUP(MID(T1565, FIND("#", SUBSTITUTE(T1565, "-", "#", LEN(T1565) - LEN(SUBSTITUTE(T1565, "-", "")))) + 1, LEN(T1565)),#REF!,#REF!),0)</f>
        <v>0</v>
      </c>
      <c r="Z1565">
        <f>MONTH(续费明细实时[[#This Row],[success_time]])</f>
        <v>5</v>
      </c>
      <c r="AA1565" s="8" t="e">
        <f>VLOOKUP(续费明细实时[[#This Row],[parent_user_id]],#REF!,27,0)</f>
        <v>#REF!</v>
      </c>
    </row>
    <row r="1566" spans="1:27">
      <c r="A1566" s="1">
        <v>45796</v>
      </c>
      <c r="B1566" t="s">
        <v>14739</v>
      </c>
      <c r="C1566" t="s">
        <v>14740</v>
      </c>
      <c r="D1566" t="s">
        <v>2295</v>
      </c>
      <c r="E1566" t="s">
        <v>546</v>
      </c>
      <c r="F1566">
        <v>120</v>
      </c>
      <c r="G1566" t="s">
        <v>1917</v>
      </c>
      <c r="H1566" t="s">
        <v>559</v>
      </c>
      <c r="I1566" t="s">
        <v>1876</v>
      </c>
      <c r="J1566">
        <v>17750</v>
      </c>
      <c r="K1566" t="s">
        <v>279</v>
      </c>
      <c r="L1566" t="s">
        <v>549</v>
      </c>
      <c r="M1566" t="s">
        <v>550</v>
      </c>
      <c r="N1566" t="s">
        <v>136</v>
      </c>
      <c r="O1566" t="s">
        <v>139</v>
      </c>
      <c r="P1566" t="s">
        <v>1877</v>
      </c>
      <c r="Q1566" t="s">
        <v>14741</v>
      </c>
      <c r="R1566" t="s">
        <v>626</v>
      </c>
      <c r="S1566">
        <v>2500</v>
      </c>
      <c r="T1566" t="s">
        <v>1896</v>
      </c>
      <c r="U1566" s="4">
        <v>45796.734803240739</v>
      </c>
      <c r="V1566" t="str">
        <f>IFERROR(VLOOKUP(B1566,#REF!,1,0),"")</f>
        <v/>
      </c>
      <c r="W1566" t="str" cm="1">
        <f t="array" ref="W1566">IFERROR(_xlfn.IFS(AND(V1566="",X1566&lt;&gt;"王园园组",X1566&lt;&gt;"other"),K1566,AND(V1566="",X1566="王园园组"),G1566),"other")</f>
        <v>other</v>
      </c>
      <c r="X1566" t="str" cm="1">
        <f t="array" ref="X1566">IFERROR(_xlfn.IFS(AND(V1566="",IFERROR(VLOOKUP(N1566,#REF!,1,0),1)&lt;&gt;1),N1566,AND(V1566="",I1566="王园园组"),"王园园组"),"other")</f>
        <v>other</v>
      </c>
      <c r="Y1566">
        <f>IFERROR(_xlfn.XLOOKUP(MID(T1566, FIND("#", SUBSTITUTE(T1566, "-", "#", LEN(T1566) - LEN(SUBSTITUTE(T1566, "-", "")))) + 1, LEN(T1566)),#REF!,#REF!),0)</f>
        <v>0</v>
      </c>
      <c r="Z1566">
        <f>MONTH(续费明细实时[[#This Row],[success_time]])</f>
        <v>5</v>
      </c>
      <c r="AA1566" s="8" t="e">
        <f>VLOOKUP(续费明细实时[[#This Row],[parent_user_id]],#REF!,27,0)</f>
        <v>#REF!</v>
      </c>
    </row>
    <row r="1567" spans="1:27">
      <c r="A1567" s="1">
        <v>45799</v>
      </c>
      <c r="B1567" t="s">
        <v>14760</v>
      </c>
      <c r="C1567" t="s">
        <v>14761</v>
      </c>
      <c r="D1567" t="s">
        <v>1088</v>
      </c>
      <c r="E1567" t="s">
        <v>546</v>
      </c>
      <c r="F1567">
        <v>120</v>
      </c>
      <c r="G1567" t="s">
        <v>2079</v>
      </c>
      <c r="H1567" t="s">
        <v>559</v>
      </c>
      <c r="I1567" t="s">
        <v>1876</v>
      </c>
      <c r="J1567">
        <v>17750</v>
      </c>
      <c r="K1567" t="s">
        <v>279</v>
      </c>
      <c r="L1567" t="s">
        <v>549</v>
      </c>
      <c r="M1567" t="s">
        <v>550</v>
      </c>
      <c r="N1567" t="s">
        <v>136</v>
      </c>
      <c r="O1567" t="s">
        <v>139</v>
      </c>
      <c r="P1567" t="s">
        <v>1877</v>
      </c>
      <c r="Q1567" t="s">
        <v>14762</v>
      </c>
      <c r="R1567" t="s">
        <v>626</v>
      </c>
      <c r="S1567">
        <v>2500</v>
      </c>
      <c r="T1567" t="s">
        <v>1896</v>
      </c>
      <c r="U1567" s="4">
        <v>45799.859560185185</v>
      </c>
      <c r="V1567" t="str">
        <f>IFERROR(VLOOKUP(B1567,#REF!,1,0),"")</f>
        <v/>
      </c>
      <c r="W1567" t="str" cm="1">
        <f t="array" ref="W1567">IFERROR(_xlfn.IFS(AND(V1567="",X1567&lt;&gt;"王园园组",X1567&lt;&gt;"other"),K1567,AND(V1567="",X1567="王园园组"),G1567),"other")</f>
        <v>other</v>
      </c>
      <c r="X1567" t="str" cm="1">
        <f t="array" ref="X1567">IFERROR(_xlfn.IFS(AND(V1567="",IFERROR(VLOOKUP(N1567,#REF!,1,0),1)&lt;&gt;1),N1567,AND(V1567="",I1567="王园园组"),"王园园组"),"other")</f>
        <v>other</v>
      </c>
      <c r="Y1567">
        <f>IFERROR(_xlfn.XLOOKUP(MID(T1567, FIND("#", SUBSTITUTE(T1567, "-", "#", LEN(T1567) - LEN(SUBSTITUTE(T1567, "-", "")))) + 1, LEN(T1567)),#REF!,#REF!),0)</f>
        <v>0</v>
      </c>
      <c r="Z1567">
        <f>MONTH(续费明细实时[[#This Row],[success_time]])</f>
        <v>5</v>
      </c>
      <c r="AA1567" s="8" t="e">
        <f>VLOOKUP(续费明细实时[[#This Row],[parent_user_id]],#REF!,27,0)</f>
        <v>#REF!</v>
      </c>
    </row>
    <row r="1568" spans="1:27">
      <c r="A1568" s="1">
        <v>45800</v>
      </c>
      <c r="B1568" t="s">
        <v>14960</v>
      </c>
      <c r="C1568" t="s">
        <v>14961</v>
      </c>
      <c r="D1568" t="s">
        <v>610</v>
      </c>
      <c r="E1568" t="s">
        <v>546</v>
      </c>
      <c r="F1568">
        <v>60</v>
      </c>
      <c r="G1568" t="s">
        <v>2464</v>
      </c>
      <c r="H1568" t="s">
        <v>559</v>
      </c>
      <c r="I1568" t="s">
        <v>1876</v>
      </c>
      <c r="J1568">
        <v>10970</v>
      </c>
      <c r="K1568" t="s">
        <v>318</v>
      </c>
      <c r="L1568" t="s">
        <v>549</v>
      </c>
      <c r="M1568" t="s">
        <v>550</v>
      </c>
      <c r="N1568" t="s">
        <v>616</v>
      </c>
      <c r="O1568" t="s">
        <v>314</v>
      </c>
      <c r="P1568" t="s">
        <v>1877</v>
      </c>
      <c r="Q1568" t="s">
        <v>14962</v>
      </c>
      <c r="R1568" t="s">
        <v>626</v>
      </c>
      <c r="S1568">
        <v>1545</v>
      </c>
      <c r="T1568" t="s">
        <v>1891</v>
      </c>
      <c r="U1568" s="4">
        <v>45800.415358796294</v>
      </c>
      <c r="V1568" t="str">
        <f>IFERROR(VLOOKUP(B1568,#REF!,1,0),"")</f>
        <v/>
      </c>
      <c r="W1568" t="str" cm="1">
        <f t="array" ref="W1568">IFERROR(_xlfn.IFS(AND(V1568="",X1568&lt;&gt;"王园园组",X1568&lt;&gt;"other"),K1568,AND(V1568="",X1568="王园园组"),G1568),"other")</f>
        <v>other</v>
      </c>
      <c r="X1568" t="str" cm="1">
        <f t="array" ref="X1568">IFERROR(_xlfn.IFS(AND(V1568="",IFERROR(VLOOKUP(N1568,#REF!,1,0),1)&lt;&gt;1),N1568,AND(V1568="",I1568="王园园组"),"王园园组"),"other")</f>
        <v>other</v>
      </c>
      <c r="Y1568">
        <f>IFERROR(_xlfn.XLOOKUP(MID(T1568, FIND("#", SUBSTITUTE(T1568, "-", "#", LEN(T1568) - LEN(SUBSTITUTE(T1568, "-", "")))) + 1, LEN(T1568)),#REF!,#REF!),0)</f>
        <v>0</v>
      </c>
      <c r="Z1568">
        <f>MONTH(续费明细实时[[#This Row],[success_time]])</f>
        <v>5</v>
      </c>
      <c r="AA1568" s="8" t="e">
        <f>VLOOKUP(续费明细实时[[#This Row],[parent_user_id]],#REF!,27,0)</f>
        <v>#REF!</v>
      </c>
    </row>
    <row r="1569" spans="1:27">
      <c r="A1569" s="1">
        <v>45795</v>
      </c>
      <c r="B1569" t="s">
        <v>14735</v>
      </c>
      <c r="C1569" t="s">
        <v>14736</v>
      </c>
      <c r="D1569" t="s">
        <v>2312</v>
      </c>
      <c r="E1569" t="s">
        <v>2134</v>
      </c>
      <c r="F1569">
        <v>16</v>
      </c>
      <c r="G1569" t="s">
        <v>1973</v>
      </c>
      <c r="H1569" t="s">
        <v>559</v>
      </c>
      <c r="I1569" t="s">
        <v>1876</v>
      </c>
      <c r="J1569">
        <v>2026</v>
      </c>
      <c r="K1569" t="s">
        <v>717</v>
      </c>
      <c r="L1569" t="s">
        <v>549</v>
      </c>
      <c r="M1569" t="s">
        <v>550</v>
      </c>
      <c r="N1569" t="s">
        <v>136</v>
      </c>
      <c r="O1569" t="s">
        <v>143</v>
      </c>
      <c r="P1569" t="s">
        <v>1877</v>
      </c>
      <c r="Q1569" t="s">
        <v>14737</v>
      </c>
      <c r="R1569" t="s">
        <v>626</v>
      </c>
      <c r="S1569">
        <v>285.35581200000001</v>
      </c>
      <c r="T1569" t="s">
        <v>14738</v>
      </c>
      <c r="U1569" s="4">
        <v>45795.698912037034</v>
      </c>
      <c r="V1569" t="str">
        <f>IFERROR(VLOOKUP(B1569,#REF!,1,0),"")</f>
        <v/>
      </c>
      <c r="W1569" t="str" cm="1">
        <f t="array" ref="W1569">IFERROR(_xlfn.IFS(AND(V1569="",X1569&lt;&gt;"王园园组",X1569&lt;&gt;"other"),K1569,AND(V1569="",X1569="王园园组"),G1569),"other")</f>
        <v>other</v>
      </c>
      <c r="X1569" t="str" cm="1">
        <f t="array" ref="X1569">IFERROR(_xlfn.IFS(AND(V1569="",IFERROR(VLOOKUP(N1569,#REF!,1,0),1)&lt;&gt;1),N1569,AND(V1569="",I1569="王园园组"),"王园园组"),"other")</f>
        <v>other</v>
      </c>
      <c r="Y1569">
        <f>IFERROR(_xlfn.XLOOKUP(MID(T1569, FIND("#", SUBSTITUTE(T1569, "-", "#", LEN(T1569) - LEN(SUBSTITUTE(T1569, "-", "")))) + 1, LEN(T1569)),#REF!,#REF!),0)</f>
        <v>0</v>
      </c>
      <c r="Z1569">
        <f>MONTH(续费明细实时[[#This Row],[success_time]])</f>
        <v>5</v>
      </c>
      <c r="AA1569" s="8" t="e">
        <f>VLOOKUP(续费明细实时[[#This Row],[parent_user_id]],#REF!,27,0)</f>
        <v>#REF!</v>
      </c>
    </row>
    <row r="1570" spans="1:27" hidden="1">
      <c r="A1570" s="1">
        <v>45782</v>
      </c>
      <c r="B1570" t="s">
        <v>2108</v>
      </c>
      <c r="C1570" t="s">
        <v>2109</v>
      </c>
      <c r="D1570" t="s">
        <v>648</v>
      </c>
      <c r="E1570" t="s">
        <v>546</v>
      </c>
      <c r="F1570">
        <v>48</v>
      </c>
      <c r="G1570" t="s">
        <v>349</v>
      </c>
      <c r="H1570" t="s">
        <v>559</v>
      </c>
      <c r="I1570" t="s">
        <v>163</v>
      </c>
      <c r="J1570">
        <v>11346</v>
      </c>
      <c r="K1570" t="s">
        <v>626</v>
      </c>
      <c r="L1570" t="s">
        <v>649</v>
      </c>
      <c r="M1570" t="s">
        <v>649</v>
      </c>
      <c r="N1570" t="s">
        <v>649</v>
      </c>
      <c r="O1570" t="s">
        <v>649</v>
      </c>
      <c r="P1570" t="s">
        <v>1877</v>
      </c>
      <c r="Q1570" t="s">
        <v>2110</v>
      </c>
      <c r="R1570" t="s">
        <v>626</v>
      </c>
      <c r="S1570">
        <v>1598</v>
      </c>
      <c r="T1570" t="s">
        <v>571</v>
      </c>
      <c r="U1570" s="4">
        <v>45782.597916666666</v>
      </c>
      <c r="V1570" t="str">
        <f>IFERROR(VLOOKUP(B1570,#REF!,1,0),"")</f>
        <v/>
      </c>
      <c r="W1570" t="str" cm="1">
        <f t="array" ref="W1570">IFERROR(_xlfn.IFS(AND(V1570="",X1570&lt;&gt;"王园园组",X1570&lt;&gt;"other"),K1570,AND(V1570="",X1570="王园园组"),G1570),"other")</f>
        <v>other</v>
      </c>
      <c r="X1570" t="str" cm="1">
        <f t="array" ref="X1570">IFERROR(_xlfn.IFS(AND(V1570="",IFERROR(VLOOKUP(N1570,#REF!,1,0),1)&lt;&gt;1),N1570,AND(V1570="",I1570="王园园组"),"王园园组"),"other")</f>
        <v>other</v>
      </c>
      <c r="Y1570">
        <f>IFERROR(_xlfn.XLOOKUP(MID(T1570, FIND("#", SUBSTITUTE(T1570, "-", "#", LEN(T1570) - LEN(SUBSTITUTE(T1570, "-", "")))) + 1, LEN(T1570)),#REF!,#REF!),0)</f>
        <v>0</v>
      </c>
      <c r="Z1570">
        <f>MONTH(续费明细实时[[#This Row],[success_time]])</f>
        <v>5</v>
      </c>
      <c r="AA1570" s="8" t="e">
        <f>VLOOKUP(续费明细实时[[#This Row],[parent_user_id]],#REF!,27,0)</f>
        <v>#REF!</v>
      </c>
    </row>
    <row r="1571" spans="1:27">
      <c r="A1571" s="1">
        <v>45790</v>
      </c>
      <c r="B1571" t="s">
        <v>14424</v>
      </c>
      <c r="C1571" t="s">
        <v>14425</v>
      </c>
      <c r="D1571" t="s">
        <v>610</v>
      </c>
      <c r="E1571" t="s">
        <v>546</v>
      </c>
      <c r="F1571">
        <v>120</v>
      </c>
      <c r="G1571" t="s">
        <v>2079</v>
      </c>
      <c r="H1571" t="s">
        <v>559</v>
      </c>
      <c r="I1571" t="s">
        <v>1876</v>
      </c>
      <c r="J1571">
        <v>17946</v>
      </c>
      <c r="K1571" t="s">
        <v>2914</v>
      </c>
      <c r="L1571" t="s">
        <v>549</v>
      </c>
      <c r="M1571" t="s">
        <v>550</v>
      </c>
      <c r="N1571" t="s">
        <v>136</v>
      </c>
      <c r="O1571" t="s">
        <v>264</v>
      </c>
      <c r="P1571" t="s">
        <v>1877</v>
      </c>
      <c r="Q1571" t="s">
        <v>14426</v>
      </c>
      <c r="R1571" t="s">
        <v>626</v>
      </c>
      <c r="S1571">
        <v>2527.6042109999999</v>
      </c>
      <c r="T1571" t="s">
        <v>1896</v>
      </c>
      <c r="U1571" s="4">
        <v>45790.934641203705</v>
      </c>
      <c r="V1571" t="str">
        <f>IFERROR(VLOOKUP(B1571,#REF!,1,0),"")</f>
        <v/>
      </c>
      <c r="W1571" t="str" cm="1">
        <f t="array" ref="W1571">IFERROR(_xlfn.IFS(AND(V1571="",X1571&lt;&gt;"王园园组",X1571&lt;&gt;"other"),K1571,AND(V1571="",X1571="王园园组"),G1571),"other")</f>
        <v>other</v>
      </c>
      <c r="X1571" t="str" cm="1">
        <f t="array" ref="X1571">IFERROR(_xlfn.IFS(AND(V1571="",IFERROR(VLOOKUP(N1571,#REF!,1,0),1)&lt;&gt;1),N1571,AND(V1571="",I1571="王园园组"),"王园园组"),"other")</f>
        <v>other</v>
      </c>
      <c r="Y1571">
        <f>IFERROR(_xlfn.XLOOKUP(MID(T1571, FIND("#", SUBSTITUTE(T1571, "-", "#", LEN(T1571) - LEN(SUBSTITUTE(T1571, "-", "")))) + 1, LEN(T1571)),#REF!,#REF!),0)</f>
        <v>0</v>
      </c>
      <c r="Z1571">
        <f>MONTH(续费明细实时[[#This Row],[success_time]])</f>
        <v>5</v>
      </c>
      <c r="AA1571" s="8" t="e">
        <f>VLOOKUP(续费明细实时[[#This Row],[parent_user_id]],#REF!,27,0)</f>
        <v>#REF!</v>
      </c>
    </row>
    <row r="1572" spans="1:27">
      <c r="A1572" s="1">
        <v>45804</v>
      </c>
      <c r="B1572" t="s">
        <v>30032</v>
      </c>
      <c r="C1572" t="s">
        <v>30033</v>
      </c>
      <c r="D1572" t="s">
        <v>1088</v>
      </c>
      <c r="E1572" t="s">
        <v>546</v>
      </c>
      <c r="F1572">
        <v>240</v>
      </c>
      <c r="G1572" t="s">
        <v>1969</v>
      </c>
      <c r="H1572" t="s">
        <v>559</v>
      </c>
      <c r="I1572" t="s">
        <v>1876</v>
      </c>
      <c r="J1572">
        <v>31950</v>
      </c>
      <c r="K1572" t="s">
        <v>244</v>
      </c>
      <c r="L1572" t="s">
        <v>549</v>
      </c>
      <c r="M1572" t="s">
        <v>550</v>
      </c>
      <c r="N1572" t="s">
        <v>551</v>
      </c>
      <c r="O1572" t="s">
        <v>242</v>
      </c>
      <c r="P1572" t="s">
        <v>1877</v>
      </c>
      <c r="Q1572" t="s">
        <v>30034</v>
      </c>
      <c r="R1572" t="s">
        <v>626</v>
      </c>
      <c r="S1572">
        <v>4500</v>
      </c>
      <c r="T1572" t="s">
        <v>1931</v>
      </c>
      <c r="U1572" s="4">
        <v>45804.428703703707</v>
      </c>
      <c r="V1572" t="str">
        <f>IFERROR(VLOOKUP(B1572,#REF!,1,0),"")</f>
        <v/>
      </c>
      <c r="W1572" t="str" cm="1">
        <f t="array" ref="W1572">IFERROR(_xlfn.IFS(AND(V1572="",X1572&lt;&gt;"王园园组",X1572&lt;&gt;"other"),K1572,AND(V1572="",X1572="王园园组"),G1572),"other")</f>
        <v>other</v>
      </c>
      <c r="X1572" t="str" cm="1">
        <f t="array" ref="X1572">IFERROR(_xlfn.IFS(AND(V1572="",IFERROR(VLOOKUP(N1572,#REF!,1,0),1)&lt;&gt;1),N1572,AND(V1572="",I1572="王园园组"),"王园园组"),"other")</f>
        <v>other</v>
      </c>
      <c r="Y1572">
        <f>IFERROR(_xlfn.XLOOKUP(MID(T1572, FIND("#", SUBSTITUTE(T1572, "-", "#", LEN(T1572) - LEN(SUBSTITUTE(T1572, "-", "")))) + 1, LEN(T1572)),#REF!,#REF!),0)</f>
        <v>0</v>
      </c>
      <c r="Z1572">
        <f>MONTH(续费明细实时[[#This Row],[success_time]])</f>
        <v>5</v>
      </c>
      <c r="AA1572" s="8" t="e">
        <f>VLOOKUP(续费明细实时[[#This Row],[parent_user_id]],#REF!,27,0)</f>
        <v>#REF!</v>
      </c>
    </row>
    <row r="1573" spans="1:27">
      <c r="A1573" s="1">
        <v>45801</v>
      </c>
      <c r="B1573" t="s">
        <v>14385</v>
      </c>
      <c r="C1573" t="s">
        <v>14386</v>
      </c>
      <c r="D1573" t="s">
        <v>1116</v>
      </c>
      <c r="E1573" t="s">
        <v>546</v>
      </c>
      <c r="F1573">
        <v>240</v>
      </c>
      <c r="G1573" t="s">
        <v>1894</v>
      </c>
      <c r="H1573" t="s">
        <v>559</v>
      </c>
      <c r="I1573" t="s">
        <v>1876</v>
      </c>
      <c r="J1573">
        <v>32909</v>
      </c>
      <c r="K1573" t="s">
        <v>272</v>
      </c>
      <c r="L1573" t="s">
        <v>549</v>
      </c>
      <c r="M1573" t="s">
        <v>550</v>
      </c>
      <c r="N1573" t="s">
        <v>136</v>
      </c>
      <c r="O1573" t="s">
        <v>139</v>
      </c>
      <c r="P1573" t="s">
        <v>1877</v>
      </c>
      <c r="Q1573" t="s">
        <v>14387</v>
      </c>
      <c r="R1573" t="s">
        <v>626</v>
      </c>
      <c r="S1573">
        <v>4635</v>
      </c>
      <c r="T1573" t="s">
        <v>1931</v>
      </c>
      <c r="U1573" s="4">
        <v>45801.517546296294</v>
      </c>
      <c r="V1573" t="str">
        <f>IFERROR(VLOOKUP(B1573,#REF!,1,0),"")</f>
        <v/>
      </c>
      <c r="W1573" t="str" cm="1">
        <f t="array" ref="W1573">IFERROR(_xlfn.IFS(AND(V1573="",X1573&lt;&gt;"王园园组",X1573&lt;&gt;"other"),K1573,AND(V1573="",X1573="王园园组"),G1573),"other")</f>
        <v>other</v>
      </c>
      <c r="X1573" t="str" cm="1">
        <f t="array" ref="X1573">IFERROR(_xlfn.IFS(AND(V1573="",IFERROR(VLOOKUP(N1573,#REF!,1,0),1)&lt;&gt;1),N1573,AND(V1573="",I1573="王园园组"),"王园园组"),"other")</f>
        <v>other</v>
      </c>
      <c r="Y1573">
        <f>IFERROR(_xlfn.XLOOKUP(MID(T1573, FIND("#", SUBSTITUTE(T1573, "-", "#", LEN(T1573) - LEN(SUBSTITUTE(T1573, "-", "")))) + 1, LEN(T1573)),#REF!,#REF!),0)</f>
        <v>0</v>
      </c>
      <c r="Z1573">
        <f>MONTH(续费明细实时[[#This Row],[success_time]])</f>
        <v>5</v>
      </c>
      <c r="AA1573" s="8" t="e">
        <f>VLOOKUP(续费明细实时[[#This Row],[parent_user_id]],#REF!,27,0)</f>
        <v>#REF!</v>
      </c>
    </row>
    <row r="1574" spans="1:27">
      <c r="A1574" s="1">
        <v>45796</v>
      </c>
      <c r="B1574" t="s">
        <v>17576</v>
      </c>
      <c r="C1574" t="s">
        <v>17577</v>
      </c>
      <c r="D1574" t="s">
        <v>677</v>
      </c>
      <c r="E1574" t="s">
        <v>1102</v>
      </c>
      <c r="F1574">
        <v>72</v>
      </c>
      <c r="G1574" t="s">
        <v>356</v>
      </c>
      <c r="H1574" t="s">
        <v>559</v>
      </c>
      <c r="I1574" t="s">
        <v>163</v>
      </c>
      <c r="J1574">
        <v>5964</v>
      </c>
      <c r="K1574" t="s">
        <v>356</v>
      </c>
      <c r="L1574" t="s">
        <v>549</v>
      </c>
      <c r="M1574" t="s">
        <v>559</v>
      </c>
      <c r="N1574" t="s">
        <v>163</v>
      </c>
      <c r="O1574" t="s">
        <v>473</v>
      </c>
      <c r="P1574" t="s">
        <v>1877</v>
      </c>
      <c r="Q1574" t="s">
        <v>17578</v>
      </c>
      <c r="R1574" t="s">
        <v>626</v>
      </c>
      <c r="S1574">
        <v>840</v>
      </c>
      <c r="T1574" t="s">
        <v>1373</v>
      </c>
      <c r="U1574" s="4">
        <v>45796.770752314813</v>
      </c>
      <c r="V1574" t="str">
        <f>IFERROR(VLOOKUP(B1574,#REF!,1,0),"")</f>
        <v/>
      </c>
      <c r="W1574" t="str" cm="1">
        <f t="array" ref="W1574">IFERROR(_xlfn.IFS(AND(V1574="",X1574&lt;&gt;"王园园组",X1574&lt;&gt;"other"),K1574,AND(V1574="",X1574="王园园组"),G1574),"other")</f>
        <v>other</v>
      </c>
      <c r="X1574" t="str" cm="1">
        <f t="array" ref="X1574">IFERROR(_xlfn.IFS(AND(V1574="",IFERROR(VLOOKUP(N1574,#REF!,1,0),1)&lt;&gt;1),N1574,AND(V1574="",I1574="王园园组"),"王园园组"),"other")</f>
        <v>other</v>
      </c>
      <c r="Y1574">
        <f>IFERROR(_xlfn.XLOOKUP(MID(T1574, FIND("#", SUBSTITUTE(T1574, "-", "#", LEN(T1574) - LEN(SUBSTITUTE(T1574, "-", "")))) + 1, LEN(T1574)),#REF!,#REF!),0)</f>
        <v>0</v>
      </c>
      <c r="Z1574">
        <f>MONTH(续费明细实时[[#This Row],[success_time]])</f>
        <v>5</v>
      </c>
      <c r="AA1574" s="8" t="e">
        <f>VLOOKUP(续费明细实时[[#This Row],[parent_user_id]],#REF!,27,0)</f>
        <v>#REF!</v>
      </c>
    </row>
    <row r="1575" spans="1:27">
      <c r="A1575" s="1">
        <v>45798</v>
      </c>
      <c r="B1575" t="s">
        <v>17579</v>
      </c>
      <c r="C1575" t="s">
        <v>17580</v>
      </c>
      <c r="D1575" t="s">
        <v>902</v>
      </c>
      <c r="E1575" t="s">
        <v>1102</v>
      </c>
      <c r="F1575">
        <v>180</v>
      </c>
      <c r="G1575" t="s">
        <v>359</v>
      </c>
      <c r="H1575" t="s">
        <v>559</v>
      </c>
      <c r="I1575" t="s">
        <v>163</v>
      </c>
      <c r="J1575">
        <v>14910</v>
      </c>
      <c r="K1575" t="s">
        <v>359</v>
      </c>
      <c r="L1575" t="s">
        <v>549</v>
      </c>
      <c r="M1575" t="s">
        <v>559</v>
      </c>
      <c r="N1575" t="s">
        <v>163</v>
      </c>
      <c r="O1575" t="s">
        <v>473</v>
      </c>
      <c r="P1575" t="s">
        <v>1877</v>
      </c>
      <c r="Q1575" t="s">
        <v>17581</v>
      </c>
      <c r="R1575" t="s">
        <v>626</v>
      </c>
      <c r="S1575">
        <v>2100</v>
      </c>
      <c r="T1575" t="s">
        <v>13028</v>
      </c>
      <c r="U1575" s="4">
        <v>45798.862685185188</v>
      </c>
      <c r="V1575" t="str">
        <f>IFERROR(VLOOKUP(B1575,#REF!,1,0),"")</f>
        <v/>
      </c>
      <c r="W1575" t="str" cm="1">
        <f t="array" ref="W1575">IFERROR(_xlfn.IFS(AND(V1575="",X1575&lt;&gt;"王园园组",X1575&lt;&gt;"other"),K1575,AND(V1575="",X1575="王园园组"),G1575),"other")</f>
        <v>other</v>
      </c>
      <c r="X1575" t="str" cm="1">
        <f t="array" ref="X1575">IFERROR(_xlfn.IFS(AND(V1575="",IFERROR(VLOOKUP(N1575,#REF!,1,0),1)&lt;&gt;1),N1575,AND(V1575="",I1575="王园园组"),"王园园组"),"other")</f>
        <v>other</v>
      </c>
      <c r="Y1575">
        <f>IFERROR(_xlfn.XLOOKUP(MID(T1575, FIND("#", SUBSTITUTE(T1575, "-", "#", LEN(T1575) - LEN(SUBSTITUTE(T1575, "-", "")))) + 1, LEN(T1575)),#REF!,#REF!),0)</f>
        <v>0</v>
      </c>
      <c r="Z1575">
        <f>MONTH(续费明细实时[[#This Row],[success_time]])</f>
        <v>5</v>
      </c>
      <c r="AA1575" s="8" t="e">
        <f>VLOOKUP(续费明细实时[[#This Row],[parent_user_id]],#REF!,27,0)</f>
        <v>#REF!</v>
      </c>
    </row>
    <row r="1576" spans="1:27">
      <c r="A1576" s="1">
        <v>45788</v>
      </c>
      <c r="B1576" t="s">
        <v>9344</v>
      </c>
      <c r="C1576" t="s">
        <v>9345</v>
      </c>
      <c r="D1576" t="s">
        <v>2299</v>
      </c>
      <c r="E1576" t="s">
        <v>641</v>
      </c>
      <c r="F1576">
        <v>12</v>
      </c>
      <c r="G1576" t="s">
        <v>2024</v>
      </c>
      <c r="H1576" t="s">
        <v>559</v>
      </c>
      <c r="I1576" t="s">
        <v>1876</v>
      </c>
      <c r="J1576">
        <v>1491</v>
      </c>
      <c r="K1576" t="s">
        <v>214</v>
      </c>
      <c r="L1576" t="s">
        <v>549</v>
      </c>
      <c r="M1576" t="s">
        <v>550</v>
      </c>
      <c r="N1576" t="s">
        <v>551</v>
      </c>
      <c r="O1576" t="s">
        <v>149</v>
      </c>
      <c r="P1576" t="s">
        <v>1877</v>
      </c>
      <c r="Q1576" t="s">
        <v>9346</v>
      </c>
      <c r="R1576" t="s">
        <v>626</v>
      </c>
      <c r="S1576">
        <v>210</v>
      </c>
      <c r="T1576" t="s">
        <v>2010</v>
      </c>
      <c r="U1576" s="4">
        <v>45788.815335648149</v>
      </c>
      <c r="V1576" t="str">
        <f>IFERROR(VLOOKUP(B1576,#REF!,1,0),"")</f>
        <v/>
      </c>
      <c r="W1576" t="str" cm="1">
        <f t="array" ref="W1576">IFERROR(_xlfn.IFS(AND(V1576="",X1576&lt;&gt;"王园园组",X1576&lt;&gt;"other"),K1576,AND(V1576="",X1576="王园园组"),G1576),"other")</f>
        <v>other</v>
      </c>
      <c r="X1576" t="str" cm="1">
        <f t="array" ref="X1576">IFERROR(_xlfn.IFS(AND(V1576="",IFERROR(VLOOKUP(N1576,#REF!,1,0),1)&lt;&gt;1),N1576,AND(V1576="",I1576="王园园组"),"王园园组"),"other")</f>
        <v>other</v>
      </c>
      <c r="Y1576">
        <f>IFERROR(_xlfn.XLOOKUP(MID(T1576, FIND("#", SUBSTITUTE(T1576, "-", "#", LEN(T1576) - LEN(SUBSTITUTE(T1576, "-", "")))) + 1, LEN(T1576)),#REF!,#REF!),0)</f>
        <v>0</v>
      </c>
      <c r="Z1576">
        <f>MONTH(续费明细实时[[#This Row],[success_time]])</f>
        <v>5</v>
      </c>
      <c r="AA1576" s="8" t="e">
        <f>VLOOKUP(续费明细实时[[#This Row],[parent_user_id]],#REF!,27,0)</f>
        <v>#REF!</v>
      </c>
    </row>
    <row r="1577" spans="1:27" hidden="1">
      <c r="A1577" s="1">
        <v>45796</v>
      </c>
      <c r="B1577" t="s">
        <v>17405</v>
      </c>
      <c r="C1577" t="s">
        <v>17406</v>
      </c>
      <c r="D1577" t="s">
        <v>2295</v>
      </c>
      <c r="E1577" t="s">
        <v>546</v>
      </c>
      <c r="F1577">
        <v>120</v>
      </c>
      <c r="G1577" t="s">
        <v>1973</v>
      </c>
      <c r="H1577" t="s">
        <v>559</v>
      </c>
      <c r="I1577" t="s">
        <v>1876</v>
      </c>
      <c r="J1577">
        <v>17750</v>
      </c>
      <c r="K1577" t="s">
        <v>626</v>
      </c>
      <c r="L1577" t="s">
        <v>649</v>
      </c>
      <c r="M1577" t="s">
        <v>649</v>
      </c>
      <c r="N1577" t="s">
        <v>649</v>
      </c>
      <c r="O1577" t="s">
        <v>649</v>
      </c>
      <c r="P1577" t="s">
        <v>1877</v>
      </c>
      <c r="Q1577" t="s">
        <v>17407</v>
      </c>
      <c r="R1577" t="s">
        <v>626</v>
      </c>
      <c r="S1577">
        <v>2500</v>
      </c>
      <c r="T1577" t="s">
        <v>1896</v>
      </c>
      <c r="U1577" s="4">
        <v>45796.934606481482</v>
      </c>
      <c r="V1577" t="str">
        <f>IFERROR(VLOOKUP(B1577,#REF!,1,0),"")</f>
        <v/>
      </c>
      <c r="W1577" t="str" cm="1">
        <f t="array" ref="W1577">IFERROR(_xlfn.IFS(AND(V1577="",X1577&lt;&gt;"王园园组",X1577&lt;&gt;"other"),K1577,AND(V1577="",X1577="王园园组"),G1577),"other")</f>
        <v>other</v>
      </c>
      <c r="X1577" t="str" cm="1">
        <f t="array" ref="X1577">IFERROR(_xlfn.IFS(AND(V1577="",IFERROR(VLOOKUP(N1577,#REF!,1,0),1)&lt;&gt;1),N1577,AND(V1577="",I1577="王园园组"),"王园园组"),"other")</f>
        <v>other</v>
      </c>
      <c r="Y1577">
        <f>IFERROR(_xlfn.XLOOKUP(MID(T1577, FIND("#", SUBSTITUTE(T1577, "-", "#", LEN(T1577) - LEN(SUBSTITUTE(T1577, "-", "")))) + 1, LEN(T1577)),#REF!,#REF!),0)</f>
        <v>0</v>
      </c>
      <c r="Z1577">
        <f>MONTH(续费明细实时[[#This Row],[success_time]])</f>
        <v>5</v>
      </c>
      <c r="AA1577" s="8" t="e">
        <f>VLOOKUP(续费明细实时[[#This Row],[parent_user_id]],#REF!,27,0)</f>
        <v>#REF!</v>
      </c>
    </row>
    <row r="1578" spans="1:27">
      <c r="A1578" s="1">
        <v>45788</v>
      </c>
      <c r="B1578" t="s">
        <v>9359</v>
      </c>
      <c r="C1578" t="s">
        <v>9360</v>
      </c>
      <c r="D1578" t="s">
        <v>548</v>
      </c>
      <c r="E1578" t="s">
        <v>546</v>
      </c>
      <c r="F1578">
        <v>48</v>
      </c>
      <c r="G1578" t="s">
        <v>2071</v>
      </c>
      <c r="H1578" t="s">
        <v>559</v>
      </c>
      <c r="I1578" t="s">
        <v>1876</v>
      </c>
      <c r="J1578">
        <v>11346</v>
      </c>
      <c r="K1578" t="s">
        <v>221</v>
      </c>
      <c r="L1578" t="s">
        <v>549</v>
      </c>
      <c r="M1578" t="s">
        <v>550</v>
      </c>
      <c r="N1578" t="s">
        <v>551</v>
      </c>
      <c r="O1578" t="s">
        <v>145</v>
      </c>
      <c r="P1578" t="s">
        <v>1877</v>
      </c>
      <c r="Q1578" t="s">
        <v>9361</v>
      </c>
      <c r="R1578" t="s">
        <v>626</v>
      </c>
      <c r="S1578">
        <v>1598</v>
      </c>
      <c r="T1578" t="s">
        <v>1879</v>
      </c>
      <c r="U1578" s="4">
        <v>45788.239270833335</v>
      </c>
      <c r="V1578" t="str">
        <f>IFERROR(VLOOKUP(B1578,#REF!,1,0),"")</f>
        <v/>
      </c>
      <c r="W1578" t="str" cm="1">
        <f t="array" ref="W1578">IFERROR(_xlfn.IFS(AND(V1578="",X1578&lt;&gt;"王园园组",X1578&lt;&gt;"other"),K1578,AND(V1578="",X1578="王园园组"),G1578),"other")</f>
        <v>other</v>
      </c>
      <c r="X1578" t="str" cm="1">
        <f t="array" ref="X1578">IFERROR(_xlfn.IFS(AND(V1578="",IFERROR(VLOOKUP(N1578,#REF!,1,0),1)&lt;&gt;1),N1578,AND(V1578="",I1578="王园园组"),"王园园组"),"other")</f>
        <v>other</v>
      </c>
      <c r="Y1578">
        <f>IFERROR(_xlfn.XLOOKUP(MID(T1578, FIND("#", SUBSTITUTE(T1578, "-", "#", LEN(T1578) - LEN(SUBSTITUTE(T1578, "-", "")))) + 1, LEN(T1578)),#REF!,#REF!),0)</f>
        <v>0</v>
      </c>
      <c r="Z1578">
        <f>MONTH(续费明细实时[[#This Row],[success_time]])</f>
        <v>5</v>
      </c>
      <c r="AA1578" s="8" t="e">
        <f>VLOOKUP(续费明细实时[[#This Row],[parent_user_id]],#REF!,27,0)</f>
        <v>#REF!</v>
      </c>
    </row>
    <row r="1579" spans="1:27">
      <c r="A1579" s="1">
        <v>45797</v>
      </c>
      <c r="B1579" t="s">
        <v>17465</v>
      </c>
      <c r="C1579" t="s">
        <v>17466</v>
      </c>
      <c r="D1579" t="s">
        <v>558</v>
      </c>
      <c r="E1579" t="s">
        <v>546</v>
      </c>
      <c r="F1579">
        <v>120</v>
      </c>
      <c r="G1579" t="s">
        <v>339</v>
      </c>
      <c r="H1579" t="s">
        <v>559</v>
      </c>
      <c r="I1579" t="s">
        <v>504</v>
      </c>
      <c r="J1579">
        <v>20309</v>
      </c>
      <c r="K1579" t="s">
        <v>339</v>
      </c>
      <c r="L1579" t="s">
        <v>549</v>
      </c>
      <c r="M1579" t="s">
        <v>559</v>
      </c>
      <c r="N1579" t="s">
        <v>504</v>
      </c>
      <c r="O1579" t="s">
        <v>325</v>
      </c>
      <c r="P1579" t="s">
        <v>1877</v>
      </c>
      <c r="Q1579" t="s">
        <v>17467</v>
      </c>
      <c r="R1579" t="s">
        <v>626</v>
      </c>
      <c r="S1579">
        <v>2860.4353409999999</v>
      </c>
      <c r="T1579" t="s">
        <v>1896</v>
      </c>
      <c r="U1579" s="4">
        <v>45797.755254629628</v>
      </c>
      <c r="V1579" t="str">
        <f>IFERROR(VLOOKUP(B1579,#REF!,1,0),"")</f>
        <v/>
      </c>
      <c r="W1579" t="str" cm="1">
        <f t="array" ref="W1579">IFERROR(_xlfn.IFS(AND(V1579="",X1579&lt;&gt;"王园园组",X1579&lt;&gt;"other"),K1579,AND(V1579="",X1579="王园园组"),G1579),"other")</f>
        <v>other</v>
      </c>
      <c r="X1579" t="str" cm="1">
        <f t="array" ref="X1579">IFERROR(_xlfn.IFS(AND(V1579="",IFERROR(VLOOKUP(N1579,#REF!,1,0),1)&lt;&gt;1),N1579,AND(V1579="",I1579="王园园组"),"王园园组"),"other")</f>
        <v>other</v>
      </c>
      <c r="Y1579">
        <f>IFERROR(_xlfn.XLOOKUP(MID(T1579, FIND("#", SUBSTITUTE(T1579, "-", "#", LEN(T1579) - LEN(SUBSTITUTE(T1579, "-", "")))) + 1, LEN(T1579)),#REF!,#REF!),0)</f>
        <v>0</v>
      </c>
      <c r="Z1579">
        <f>MONTH(续费明细实时[[#This Row],[success_time]])</f>
        <v>5</v>
      </c>
      <c r="AA1579" s="8" t="e">
        <f>VLOOKUP(续费明细实时[[#This Row],[parent_user_id]],#REF!,27,0)</f>
        <v>#REF!</v>
      </c>
    </row>
    <row r="1580" spans="1:27">
      <c r="A1580" s="1">
        <v>45801</v>
      </c>
      <c r="B1580" t="s">
        <v>13405</v>
      </c>
      <c r="C1580" t="s">
        <v>13406</v>
      </c>
      <c r="D1580" t="s">
        <v>548</v>
      </c>
      <c r="E1580" t="s">
        <v>641</v>
      </c>
      <c r="F1580">
        <v>36</v>
      </c>
      <c r="G1580" t="s">
        <v>2071</v>
      </c>
      <c r="H1580" t="s">
        <v>559</v>
      </c>
      <c r="I1580" t="s">
        <v>1876</v>
      </c>
      <c r="J1580">
        <v>4473</v>
      </c>
      <c r="K1580" t="s">
        <v>246</v>
      </c>
      <c r="L1580" t="s">
        <v>549</v>
      </c>
      <c r="M1580" t="s">
        <v>550</v>
      </c>
      <c r="N1580" t="s">
        <v>551</v>
      </c>
      <c r="O1580" t="s">
        <v>242</v>
      </c>
      <c r="P1580" t="s">
        <v>1877</v>
      </c>
      <c r="Q1580" t="s">
        <v>13407</v>
      </c>
      <c r="R1580" t="s">
        <v>626</v>
      </c>
      <c r="S1580">
        <v>630</v>
      </c>
      <c r="T1580" t="s">
        <v>2733</v>
      </c>
      <c r="U1580" s="4">
        <v>45801.906504629631</v>
      </c>
      <c r="V1580" t="str">
        <f>IFERROR(VLOOKUP(B1580,#REF!,1,0),"")</f>
        <v/>
      </c>
      <c r="W1580" t="str" cm="1">
        <f t="array" ref="W1580">IFERROR(_xlfn.IFS(AND(V1580="",X1580&lt;&gt;"王园园组",X1580&lt;&gt;"other"),K1580,AND(V1580="",X1580="王园园组"),G1580),"other")</f>
        <v>other</v>
      </c>
      <c r="X1580" t="str" cm="1">
        <f t="array" ref="X1580">IFERROR(_xlfn.IFS(AND(V1580="",IFERROR(VLOOKUP(N1580,#REF!,1,0),1)&lt;&gt;1),N1580,AND(V1580="",I1580="王园园组"),"王园园组"),"other")</f>
        <v>other</v>
      </c>
      <c r="Y1580">
        <f>IFERROR(_xlfn.XLOOKUP(MID(T1580, FIND("#", SUBSTITUTE(T1580, "-", "#", LEN(T1580) - LEN(SUBSTITUTE(T1580, "-", "")))) + 1, LEN(T1580)),#REF!,#REF!),0)</f>
        <v>0</v>
      </c>
      <c r="Z1580">
        <f>MONTH(续费明细实时[[#This Row],[success_time]])</f>
        <v>5</v>
      </c>
      <c r="AA1580" s="8" t="e">
        <f>VLOOKUP(续费明细实时[[#This Row],[parent_user_id]],#REF!,27,0)</f>
        <v>#REF!</v>
      </c>
    </row>
    <row r="1581" spans="1:27">
      <c r="A1581" s="1">
        <v>45792</v>
      </c>
      <c r="B1581" t="s">
        <v>13408</v>
      </c>
      <c r="C1581" t="s">
        <v>13409</v>
      </c>
      <c r="D1581" t="s">
        <v>13410</v>
      </c>
      <c r="E1581" t="s">
        <v>546</v>
      </c>
      <c r="F1581">
        <v>60</v>
      </c>
      <c r="G1581" t="s">
        <v>1969</v>
      </c>
      <c r="H1581" t="s">
        <v>559</v>
      </c>
      <c r="I1581" t="s">
        <v>1876</v>
      </c>
      <c r="J1581">
        <v>10970</v>
      </c>
      <c r="K1581" t="s">
        <v>284</v>
      </c>
      <c r="L1581" t="s">
        <v>549</v>
      </c>
      <c r="M1581" t="s">
        <v>550</v>
      </c>
      <c r="N1581" t="s">
        <v>136</v>
      </c>
      <c r="O1581" t="s">
        <v>283</v>
      </c>
      <c r="P1581" t="s">
        <v>1877</v>
      </c>
      <c r="Q1581" t="s">
        <v>13411</v>
      </c>
      <c r="R1581" t="s">
        <v>626</v>
      </c>
      <c r="S1581">
        <v>1545</v>
      </c>
      <c r="T1581" t="s">
        <v>1891</v>
      </c>
      <c r="U1581" s="4">
        <v>45792.2653125</v>
      </c>
      <c r="V1581" t="str">
        <f>IFERROR(VLOOKUP(B1581,#REF!,1,0),"")</f>
        <v/>
      </c>
      <c r="W1581" t="str" cm="1">
        <f t="array" ref="W1581">IFERROR(_xlfn.IFS(AND(V1581="",X1581&lt;&gt;"王园园组",X1581&lt;&gt;"other"),K1581,AND(V1581="",X1581="王园园组"),G1581),"other")</f>
        <v>other</v>
      </c>
      <c r="X1581" t="str" cm="1">
        <f t="array" ref="X1581">IFERROR(_xlfn.IFS(AND(V1581="",IFERROR(VLOOKUP(N1581,#REF!,1,0),1)&lt;&gt;1),N1581,AND(V1581="",I1581="王园园组"),"王园园组"),"other")</f>
        <v>other</v>
      </c>
      <c r="Y1581">
        <f>IFERROR(_xlfn.XLOOKUP(MID(T1581, FIND("#", SUBSTITUTE(T1581, "-", "#", LEN(T1581) - LEN(SUBSTITUTE(T1581, "-", "")))) + 1, LEN(T1581)),#REF!,#REF!),0)</f>
        <v>0</v>
      </c>
      <c r="Z1581">
        <f>MONTH(续费明细实时[[#This Row],[success_time]])</f>
        <v>5</v>
      </c>
      <c r="AA1581" s="8" t="e">
        <f>VLOOKUP(续费明细实时[[#This Row],[parent_user_id]],#REF!,27,0)</f>
        <v>#REF!</v>
      </c>
    </row>
    <row r="1582" spans="1:27">
      <c r="A1582" s="1">
        <v>45787</v>
      </c>
      <c r="B1582" t="s">
        <v>2357</v>
      </c>
      <c r="C1582" t="s">
        <v>2358</v>
      </c>
      <c r="D1582" t="s">
        <v>548</v>
      </c>
      <c r="E1582" t="s">
        <v>546</v>
      </c>
      <c r="F1582">
        <v>120</v>
      </c>
      <c r="G1582" t="s">
        <v>1939</v>
      </c>
      <c r="H1582" t="s">
        <v>559</v>
      </c>
      <c r="I1582" t="s">
        <v>1876</v>
      </c>
      <c r="J1582">
        <v>17750</v>
      </c>
      <c r="K1582" t="s">
        <v>265</v>
      </c>
      <c r="L1582" t="s">
        <v>549</v>
      </c>
      <c r="M1582" t="s">
        <v>550</v>
      </c>
      <c r="N1582" t="s">
        <v>136</v>
      </c>
      <c r="O1582" t="s">
        <v>264</v>
      </c>
      <c r="P1582" t="s">
        <v>1877</v>
      </c>
      <c r="Q1582" t="s">
        <v>2359</v>
      </c>
      <c r="R1582" t="s">
        <v>626</v>
      </c>
      <c r="S1582">
        <v>2500</v>
      </c>
      <c r="T1582" t="s">
        <v>1896</v>
      </c>
      <c r="U1582" s="4">
        <v>45787.407118055555</v>
      </c>
      <c r="V1582" t="str">
        <f>IFERROR(VLOOKUP(B1582,#REF!,1,0),"")</f>
        <v/>
      </c>
      <c r="W1582" t="str" cm="1">
        <f t="array" ref="W1582">IFERROR(_xlfn.IFS(AND(V1582="",X1582&lt;&gt;"王园园组",X1582&lt;&gt;"other"),K1582,AND(V1582="",X1582="王园园组"),G1582),"other")</f>
        <v>other</v>
      </c>
      <c r="X1582" t="str" cm="1">
        <f t="array" ref="X1582">IFERROR(_xlfn.IFS(AND(V1582="",IFERROR(VLOOKUP(N1582,#REF!,1,0),1)&lt;&gt;1),N1582,AND(V1582="",I1582="王园园组"),"王园园组"),"other")</f>
        <v>other</v>
      </c>
      <c r="Y1582">
        <f>IFERROR(_xlfn.XLOOKUP(MID(T1582, FIND("#", SUBSTITUTE(T1582, "-", "#", LEN(T1582) - LEN(SUBSTITUTE(T1582, "-", "")))) + 1, LEN(T1582)),#REF!,#REF!),0)</f>
        <v>0</v>
      </c>
      <c r="Z1582">
        <f>MONTH(续费明细实时[[#This Row],[success_time]])</f>
        <v>5</v>
      </c>
      <c r="AA1582" s="8" t="e">
        <f>VLOOKUP(续费明细实时[[#This Row],[parent_user_id]],#REF!,27,0)</f>
        <v>#REF!</v>
      </c>
    </row>
    <row r="1583" spans="1:27">
      <c r="A1583" s="1">
        <v>45804</v>
      </c>
      <c r="B1583" t="s">
        <v>30035</v>
      </c>
      <c r="C1583" t="s">
        <v>30036</v>
      </c>
      <c r="D1583" t="s">
        <v>548</v>
      </c>
      <c r="E1583" t="s">
        <v>546</v>
      </c>
      <c r="F1583">
        <v>60</v>
      </c>
      <c r="G1583" t="s">
        <v>1969</v>
      </c>
      <c r="H1583" t="s">
        <v>559</v>
      </c>
      <c r="I1583" t="s">
        <v>1876</v>
      </c>
      <c r="J1583">
        <v>10650</v>
      </c>
      <c r="K1583" t="s">
        <v>253</v>
      </c>
      <c r="L1583" t="s">
        <v>549</v>
      </c>
      <c r="M1583" t="s">
        <v>550</v>
      </c>
      <c r="N1583" t="s">
        <v>136</v>
      </c>
      <c r="O1583" t="s">
        <v>147</v>
      </c>
      <c r="P1583" t="s">
        <v>1877</v>
      </c>
      <c r="Q1583" t="s">
        <v>30037</v>
      </c>
      <c r="R1583" t="s">
        <v>626</v>
      </c>
      <c r="S1583">
        <v>1500</v>
      </c>
      <c r="T1583" t="s">
        <v>1891</v>
      </c>
      <c r="U1583" s="4">
        <v>45804.922939814816</v>
      </c>
      <c r="V1583" t="str">
        <f>IFERROR(VLOOKUP(B1583,#REF!,1,0),"")</f>
        <v/>
      </c>
      <c r="W1583" t="str" cm="1">
        <f t="array" ref="W1583">IFERROR(_xlfn.IFS(AND(V1583="",X1583&lt;&gt;"王园园组",X1583&lt;&gt;"other"),K1583,AND(V1583="",X1583="王园园组"),G1583),"other")</f>
        <v>other</v>
      </c>
      <c r="X1583" t="str" cm="1">
        <f t="array" ref="X1583">IFERROR(_xlfn.IFS(AND(V1583="",IFERROR(VLOOKUP(N1583,#REF!,1,0),1)&lt;&gt;1),N1583,AND(V1583="",I1583="王园园组"),"王园园组"),"other")</f>
        <v>other</v>
      </c>
      <c r="Y1583">
        <f>IFERROR(_xlfn.XLOOKUP(MID(T1583, FIND("#", SUBSTITUTE(T1583, "-", "#", LEN(T1583) - LEN(SUBSTITUTE(T1583, "-", "")))) + 1, LEN(T1583)),#REF!,#REF!),0)</f>
        <v>0</v>
      </c>
      <c r="Z1583">
        <f>MONTH(续费明细实时[[#This Row],[success_time]])</f>
        <v>5</v>
      </c>
      <c r="AA1583" s="8" t="e">
        <f>VLOOKUP(续费明细实时[[#This Row],[parent_user_id]],#REF!,27,0)</f>
        <v>#REF!</v>
      </c>
    </row>
    <row r="1584" spans="1:27">
      <c r="A1584" s="1">
        <v>45800</v>
      </c>
      <c r="B1584" t="s">
        <v>13434</v>
      </c>
      <c r="C1584" t="s">
        <v>13435</v>
      </c>
      <c r="D1584" t="s">
        <v>677</v>
      </c>
      <c r="E1584" t="s">
        <v>546</v>
      </c>
      <c r="F1584">
        <v>60</v>
      </c>
      <c r="G1584" t="s">
        <v>1994</v>
      </c>
      <c r="H1584" t="s">
        <v>559</v>
      </c>
      <c r="I1584" t="s">
        <v>1876</v>
      </c>
      <c r="J1584">
        <v>10650</v>
      </c>
      <c r="K1584" t="s">
        <v>290</v>
      </c>
      <c r="L1584" t="s">
        <v>549</v>
      </c>
      <c r="M1584" t="s">
        <v>550</v>
      </c>
      <c r="N1584" t="s">
        <v>136</v>
      </c>
      <c r="O1584" t="s">
        <v>283</v>
      </c>
      <c r="P1584" t="s">
        <v>1877</v>
      </c>
      <c r="Q1584" t="s">
        <v>13436</v>
      </c>
      <c r="R1584" t="s">
        <v>626</v>
      </c>
      <c r="S1584">
        <v>1500</v>
      </c>
      <c r="T1584" t="s">
        <v>1891</v>
      </c>
      <c r="U1584" s="4">
        <v>45800.632523148146</v>
      </c>
      <c r="V1584" t="str">
        <f>IFERROR(VLOOKUP(B1584,#REF!,1,0),"")</f>
        <v/>
      </c>
      <c r="W1584" t="str" cm="1">
        <f t="array" ref="W1584">IFERROR(_xlfn.IFS(AND(V1584="",X1584&lt;&gt;"王园园组",X1584&lt;&gt;"other"),K1584,AND(V1584="",X1584="王园园组"),G1584),"other")</f>
        <v>other</v>
      </c>
      <c r="X1584" t="str" cm="1">
        <f t="array" ref="X1584">IFERROR(_xlfn.IFS(AND(V1584="",IFERROR(VLOOKUP(N1584,#REF!,1,0),1)&lt;&gt;1),N1584,AND(V1584="",I1584="王园园组"),"王园园组"),"other")</f>
        <v>other</v>
      </c>
      <c r="Y1584">
        <f>IFERROR(_xlfn.XLOOKUP(MID(T1584, FIND("#", SUBSTITUTE(T1584, "-", "#", LEN(T1584) - LEN(SUBSTITUTE(T1584, "-", "")))) + 1, LEN(T1584)),#REF!,#REF!),0)</f>
        <v>0</v>
      </c>
      <c r="Z1584">
        <f>MONTH(续费明细实时[[#This Row],[success_time]])</f>
        <v>5</v>
      </c>
      <c r="AA1584" s="8" t="e">
        <f>VLOOKUP(续费明细实时[[#This Row],[parent_user_id]],#REF!,27,0)</f>
        <v>#REF!</v>
      </c>
    </row>
    <row r="1585" spans="1:27">
      <c r="A1585" s="1">
        <v>45802</v>
      </c>
      <c r="B1585" t="s">
        <v>13524</v>
      </c>
      <c r="C1585" t="s">
        <v>13525</v>
      </c>
      <c r="D1585" t="s">
        <v>548</v>
      </c>
      <c r="E1585" t="s">
        <v>546</v>
      </c>
      <c r="F1585">
        <v>60</v>
      </c>
      <c r="G1585" t="s">
        <v>1939</v>
      </c>
      <c r="H1585" t="s">
        <v>559</v>
      </c>
      <c r="I1585" t="s">
        <v>1876</v>
      </c>
      <c r="J1585">
        <v>10650</v>
      </c>
      <c r="K1585" t="s">
        <v>182</v>
      </c>
      <c r="L1585" t="s">
        <v>549</v>
      </c>
      <c r="M1585" t="s">
        <v>559</v>
      </c>
      <c r="N1585" t="s">
        <v>469</v>
      </c>
      <c r="O1585" t="s">
        <v>180</v>
      </c>
      <c r="P1585" t="s">
        <v>1877</v>
      </c>
      <c r="Q1585" t="s">
        <v>13526</v>
      </c>
      <c r="R1585" t="s">
        <v>626</v>
      </c>
      <c r="S1585">
        <v>1500</v>
      </c>
      <c r="T1585" t="s">
        <v>1891</v>
      </c>
      <c r="U1585" s="4">
        <v>45802.562430555554</v>
      </c>
      <c r="V1585" t="str">
        <f>IFERROR(VLOOKUP(B1585,#REF!,1,0),"")</f>
        <v/>
      </c>
      <c r="W1585" t="str" cm="1">
        <f t="array" ref="W1585">IFERROR(_xlfn.IFS(AND(V1585="",X1585&lt;&gt;"王园园组",X1585&lt;&gt;"other"),K1585,AND(V1585="",X1585="王园园组"),G1585),"other")</f>
        <v>other</v>
      </c>
      <c r="X1585" t="str" cm="1">
        <f t="array" ref="X1585">IFERROR(_xlfn.IFS(AND(V1585="",IFERROR(VLOOKUP(N1585,#REF!,1,0),1)&lt;&gt;1),N1585,AND(V1585="",I1585="王园园组"),"王园园组"),"other")</f>
        <v>other</v>
      </c>
      <c r="Y1585">
        <f>IFERROR(_xlfn.XLOOKUP(MID(T1585, FIND("#", SUBSTITUTE(T1585, "-", "#", LEN(T1585) - LEN(SUBSTITUTE(T1585, "-", "")))) + 1, LEN(T1585)),#REF!,#REF!),0)</f>
        <v>0</v>
      </c>
      <c r="Z1585">
        <f>MONTH(续费明细实时[[#This Row],[success_time]])</f>
        <v>5</v>
      </c>
      <c r="AA1585" s="8" t="e">
        <f>VLOOKUP(续费明细实时[[#This Row],[parent_user_id]],#REF!,27,0)</f>
        <v>#REF!</v>
      </c>
    </row>
    <row r="1586" spans="1:27">
      <c r="A1586" s="1">
        <v>45790</v>
      </c>
      <c r="B1586" t="s">
        <v>11691</v>
      </c>
      <c r="C1586" t="s">
        <v>11692</v>
      </c>
      <c r="D1586" t="s">
        <v>548</v>
      </c>
      <c r="E1586" t="s">
        <v>546</v>
      </c>
      <c r="F1586">
        <v>120</v>
      </c>
      <c r="G1586" t="s">
        <v>1978</v>
      </c>
      <c r="H1586" t="s">
        <v>559</v>
      </c>
      <c r="I1586" t="s">
        <v>1876</v>
      </c>
      <c r="J1586">
        <v>17750</v>
      </c>
      <c r="K1586" t="s">
        <v>203</v>
      </c>
      <c r="L1586" t="s">
        <v>549</v>
      </c>
      <c r="M1586" t="s">
        <v>550</v>
      </c>
      <c r="N1586" t="s">
        <v>551</v>
      </c>
      <c r="O1586" t="s">
        <v>149</v>
      </c>
      <c r="P1586" t="s">
        <v>1877</v>
      </c>
      <c r="Q1586" t="s">
        <v>11693</v>
      </c>
      <c r="R1586" t="s">
        <v>626</v>
      </c>
      <c r="S1586">
        <v>2500</v>
      </c>
      <c r="T1586" t="s">
        <v>1896</v>
      </c>
      <c r="U1586" s="4">
        <v>45790.247152777774</v>
      </c>
      <c r="V1586" t="str">
        <f>IFERROR(VLOOKUP(B1586,#REF!,1,0),"")</f>
        <v/>
      </c>
      <c r="W1586" t="str" cm="1">
        <f t="array" ref="W1586">IFERROR(_xlfn.IFS(AND(V1586="",X1586&lt;&gt;"王园园组",X1586&lt;&gt;"other"),K1586,AND(V1586="",X1586="王园园组"),G1586),"other")</f>
        <v>other</v>
      </c>
      <c r="X1586" t="str" cm="1">
        <f t="array" ref="X1586">IFERROR(_xlfn.IFS(AND(V1586="",IFERROR(VLOOKUP(N1586,#REF!,1,0),1)&lt;&gt;1),N1586,AND(V1586="",I1586="王园园组"),"王园园组"),"other")</f>
        <v>other</v>
      </c>
      <c r="Y1586">
        <f>IFERROR(_xlfn.XLOOKUP(MID(T1586, FIND("#", SUBSTITUTE(T1586, "-", "#", LEN(T1586) - LEN(SUBSTITUTE(T1586, "-", "")))) + 1, LEN(T1586)),#REF!,#REF!),0)</f>
        <v>0</v>
      </c>
      <c r="Z1586">
        <f>MONTH(续费明细实时[[#This Row],[success_time]])</f>
        <v>5</v>
      </c>
      <c r="AA1586" s="8" t="e">
        <f>VLOOKUP(续费明细实时[[#This Row],[parent_user_id]],#REF!,27,0)</f>
        <v>#REF!</v>
      </c>
    </row>
    <row r="1587" spans="1:27">
      <c r="A1587" s="1">
        <v>45794</v>
      </c>
      <c r="B1587" t="s">
        <v>13527</v>
      </c>
      <c r="C1587" t="s">
        <v>13528</v>
      </c>
      <c r="D1587" t="s">
        <v>632</v>
      </c>
      <c r="E1587" t="s">
        <v>546</v>
      </c>
      <c r="F1587">
        <v>120</v>
      </c>
      <c r="G1587" t="s">
        <v>2071</v>
      </c>
      <c r="H1587" t="s">
        <v>559</v>
      </c>
      <c r="I1587" t="s">
        <v>1876</v>
      </c>
      <c r="J1587">
        <v>18283</v>
      </c>
      <c r="K1587" t="s">
        <v>256</v>
      </c>
      <c r="L1587" t="s">
        <v>549</v>
      </c>
      <c r="M1587" t="s">
        <v>550</v>
      </c>
      <c r="N1587" t="s">
        <v>136</v>
      </c>
      <c r="O1587" t="s">
        <v>147</v>
      </c>
      <c r="P1587" t="s">
        <v>1877</v>
      </c>
      <c r="Q1587" t="s">
        <v>13529</v>
      </c>
      <c r="R1587" t="s">
        <v>626</v>
      </c>
      <c r="S1587">
        <v>2575</v>
      </c>
      <c r="T1587" t="s">
        <v>1896</v>
      </c>
      <c r="U1587" s="4">
        <v>45794.680335648147</v>
      </c>
      <c r="V1587" t="str">
        <f>IFERROR(VLOOKUP(B1587,#REF!,1,0),"")</f>
        <v/>
      </c>
      <c r="W1587" t="str" cm="1">
        <f t="array" ref="W1587">IFERROR(_xlfn.IFS(AND(V1587="",X1587&lt;&gt;"王园园组",X1587&lt;&gt;"other"),K1587,AND(V1587="",X1587="王园园组"),G1587),"other")</f>
        <v>other</v>
      </c>
      <c r="X1587" t="str" cm="1">
        <f t="array" ref="X1587">IFERROR(_xlfn.IFS(AND(V1587="",IFERROR(VLOOKUP(N1587,#REF!,1,0),1)&lt;&gt;1),N1587,AND(V1587="",I1587="王园园组"),"王园园组"),"other")</f>
        <v>other</v>
      </c>
      <c r="Y1587">
        <f>IFERROR(_xlfn.XLOOKUP(MID(T1587, FIND("#", SUBSTITUTE(T1587, "-", "#", LEN(T1587) - LEN(SUBSTITUTE(T1587, "-", "")))) + 1, LEN(T1587)),#REF!,#REF!),0)</f>
        <v>0</v>
      </c>
      <c r="Z1587">
        <f>MONTH(续费明细实时[[#This Row],[success_time]])</f>
        <v>5</v>
      </c>
      <c r="AA1587" s="8" t="e">
        <f>VLOOKUP(续费明细实时[[#This Row],[parent_user_id]],#REF!,27,0)</f>
        <v>#REF!</v>
      </c>
    </row>
    <row r="1588" spans="1:27">
      <c r="A1588" s="1">
        <v>45790</v>
      </c>
      <c r="B1588" t="s">
        <v>13497</v>
      </c>
      <c r="C1588" t="s">
        <v>13498</v>
      </c>
      <c r="D1588" t="s">
        <v>548</v>
      </c>
      <c r="E1588" t="s">
        <v>546</v>
      </c>
      <c r="F1588">
        <v>120</v>
      </c>
      <c r="G1588" t="s">
        <v>2061</v>
      </c>
      <c r="H1588" t="s">
        <v>559</v>
      </c>
      <c r="I1588" t="s">
        <v>1876</v>
      </c>
      <c r="J1588">
        <v>17750</v>
      </c>
      <c r="K1588" t="s">
        <v>201</v>
      </c>
      <c r="L1588" t="s">
        <v>549</v>
      </c>
      <c r="M1588" t="s">
        <v>550</v>
      </c>
      <c r="N1588" t="s">
        <v>551</v>
      </c>
      <c r="O1588" t="s">
        <v>149</v>
      </c>
      <c r="P1588" t="s">
        <v>1877</v>
      </c>
      <c r="Q1588" t="s">
        <v>13499</v>
      </c>
      <c r="R1588" t="s">
        <v>626</v>
      </c>
      <c r="S1588">
        <v>2500</v>
      </c>
      <c r="T1588" t="s">
        <v>1896</v>
      </c>
      <c r="U1588" s="4">
        <v>45790.783321759256</v>
      </c>
      <c r="V1588" t="str">
        <f>IFERROR(VLOOKUP(B1588,#REF!,1,0),"")</f>
        <v/>
      </c>
      <c r="W1588" t="str" cm="1">
        <f t="array" ref="W1588">IFERROR(_xlfn.IFS(AND(V1588="",X1588&lt;&gt;"王园园组",X1588&lt;&gt;"other"),K1588,AND(V1588="",X1588="王园园组"),G1588),"other")</f>
        <v>other</v>
      </c>
      <c r="X1588" t="str" cm="1">
        <f t="array" ref="X1588">IFERROR(_xlfn.IFS(AND(V1588="",IFERROR(VLOOKUP(N1588,#REF!,1,0),1)&lt;&gt;1),N1588,AND(V1588="",I1588="王园园组"),"王园园组"),"other")</f>
        <v>other</v>
      </c>
      <c r="Y1588">
        <f>IFERROR(_xlfn.XLOOKUP(MID(T1588, FIND("#", SUBSTITUTE(T1588, "-", "#", LEN(T1588) - LEN(SUBSTITUTE(T1588, "-", "")))) + 1, LEN(T1588)),#REF!,#REF!),0)</f>
        <v>0</v>
      </c>
      <c r="Z1588">
        <f>MONTH(续费明细实时[[#This Row],[success_time]])</f>
        <v>5</v>
      </c>
      <c r="AA1588" s="8" t="e">
        <f>VLOOKUP(续费明细实时[[#This Row],[parent_user_id]],#REF!,27,0)</f>
        <v>#REF!</v>
      </c>
    </row>
    <row r="1589" spans="1:27">
      <c r="A1589" s="1">
        <v>45793</v>
      </c>
      <c r="B1589" t="s">
        <v>13515</v>
      </c>
      <c r="C1589" t="s">
        <v>13516</v>
      </c>
      <c r="D1589" t="s">
        <v>548</v>
      </c>
      <c r="E1589" t="s">
        <v>546</v>
      </c>
      <c r="F1589">
        <v>120</v>
      </c>
      <c r="G1589" t="s">
        <v>1905</v>
      </c>
      <c r="H1589" t="s">
        <v>559</v>
      </c>
      <c r="I1589" t="s">
        <v>1876</v>
      </c>
      <c r="J1589">
        <v>18283</v>
      </c>
      <c r="K1589" t="s">
        <v>354</v>
      </c>
      <c r="L1589" t="s">
        <v>549</v>
      </c>
      <c r="M1589" t="s">
        <v>559</v>
      </c>
      <c r="N1589" t="s">
        <v>163</v>
      </c>
      <c r="O1589" t="s">
        <v>472</v>
      </c>
      <c r="P1589" t="s">
        <v>1877</v>
      </c>
      <c r="Q1589" t="s">
        <v>13517</v>
      </c>
      <c r="R1589" t="s">
        <v>626</v>
      </c>
      <c r="S1589">
        <v>2575</v>
      </c>
      <c r="T1589" t="s">
        <v>1896</v>
      </c>
      <c r="U1589" s="4">
        <v>45793.902071759258</v>
      </c>
      <c r="V1589" t="str">
        <f>IFERROR(VLOOKUP(B1589,#REF!,1,0),"")</f>
        <v/>
      </c>
      <c r="W1589" t="str" cm="1">
        <f t="array" ref="W1589">IFERROR(_xlfn.IFS(AND(V1589="",X1589&lt;&gt;"王园园组",X1589&lt;&gt;"other"),K1589,AND(V1589="",X1589="王园园组"),G1589),"other")</f>
        <v>other</v>
      </c>
      <c r="X1589" t="str" cm="1">
        <f t="array" ref="X1589">IFERROR(_xlfn.IFS(AND(V1589="",IFERROR(VLOOKUP(N1589,#REF!,1,0),1)&lt;&gt;1),N1589,AND(V1589="",I1589="王园园组"),"王园园组"),"other")</f>
        <v>other</v>
      </c>
      <c r="Y1589">
        <f>IFERROR(_xlfn.XLOOKUP(MID(T1589, FIND("#", SUBSTITUTE(T1589, "-", "#", LEN(T1589) - LEN(SUBSTITUTE(T1589, "-", "")))) + 1, LEN(T1589)),#REF!,#REF!),0)</f>
        <v>0</v>
      </c>
      <c r="Z1589">
        <f>MONTH(续费明细实时[[#This Row],[success_time]])</f>
        <v>5</v>
      </c>
      <c r="AA1589" s="8" t="e">
        <f>VLOOKUP(续费明细实时[[#This Row],[parent_user_id]],#REF!,27,0)</f>
        <v>#REF!</v>
      </c>
    </row>
    <row r="1590" spans="1:27">
      <c r="A1590" s="1">
        <v>45797</v>
      </c>
      <c r="B1590" t="s">
        <v>16337</v>
      </c>
      <c r="C1590" t="s">
        <v>16338</v>
      </c>
      <c r="D1590" t="s">
        <v>548</v>
      </c>
      <c r="E1590" t="s">
        <v>1521</v>
      </c>
      <c r="F1590">
        <v>36</v>
      </c>
      <c r="G1590" t="s">
        <v>1939</v>
      </c>
      <c r="H1590" t="s">
        <v>559</v>
      </c>
      <c r="I1590" t="s">
        <v>1876</v>
      </c>
      <c r="J1590">
        <v>4473</v>
      </c>
      <c r="K1590" t="s">
        <v>184</v>
      </c>
      <c r="L1590" t="s">
        <v>549</v>
      </c>
      <c r="M1590" t="s">
        <v>559</v>
      </c>
      <c r="N1590" t="s">
        <v>469</v>
      </c>
      <c r="O1590" t="s">
        <v>180</v>
      </c>
      <c r="P1590" t="s">
        <v>1877</v>
      </c>
      <c r="Q1590" t="s">
        <v>16339</v>
      </c>
      <c r="R1590" t="s">
        <v>626</v>
      </c>
      <c r="S1590">
        <v>630</v>
      </c>
      <c r="T1590" t="s">
        <v>3072</v>
      </c>
      <c r="U1590" s="4">
        <v>45797.525347222225</v>
      </c>
      <c r="V1590" t="str">
        <f>IFERROR(VLOOKUP(B1590,#REF!,1,0),"")</f>
        <v/>
      </c>
      <c r="W1590" t="str" cm="1">
        <f t="array" ref="W1590">IFERROR(_xlfn.IFS(AND(V1590="",X1590&lt;&gt;"王园园组",X1590&lt;&gt;"other"),K1590,AND(V1590="",X1590="王园园组"),G1590),"other")</f>
        <v>other</v>
      </c>
      <c r="X1590" t="str" cm="1">
        <f t="array" ref="X1590">IFERROR(_xlfn.IFS(AND(V1590="",IFERROR(VLOOKUP(N1590,#REF!,1,0),1)&lt;&gt;1),N1590,AND(V1590="",I1590="王园园组"),"王园园组"),"other")</f>
        <v>other</v>
      </c>
      <c r="Y1590">
        <f>IFERROR(_xlfn.XLOOKUP(MID(T1590, FIND("#", SUBSTITUTE(T1590, "-", "#", LEN(T1590) - LEN(SUBSTITUTE(T1590, "-", "")))) + 1, LEN(T1590)),#REF!,#REF!),0)</f>
        <v>0</v>
      </c>
      <c r="Z1590">
        <f>MONTH(续费明细实时[[#This Row],[success_time]])</f>
        <v>5</v>
      </c>
      <c r="AA1590" s="8" t="e">
        <f>VLOOKUP(续费明细实时[[#This Row],[parent_user_id]],#REF!,27,0)</f>
        <v>#REF!</v>
      </c>
    </row>
    <row r="1591" spans="1:27">
      <c r="A1591" s="1">
        <v>45799</v>
      </c>
      <c r="B1591" t="s">
        <v>16340</v>
      </c>
      <c r="C1591" t="s">
        <v>16341</v>
      </c>
      <c r="D1591" t="s">
        <v>548</v>
      </c>
      <c r="E1591" t="s">
        <v>546</v>
      </c>
      <c r="F1591">
        <v>120</v>
      </c>
      <c r="G1591" t="s">
        <v>1883</v>
      </c>
      <c r="H1591" t="s">
        <v>559</v>
      </c>
      <c r="I1591" t="s">
        <v>1876</v>
      </c>
      <c r="J1591">
        <v>17750</v>
      </c>
      <c r="K1591" t="s">
        <v>192</v>
      </c>
      <c r="L1591" t="s">
        <v>549</v>
      </c>
      <c r="M1591" t="s">
        <v>559</v>
      </c>
      <c r="N1591" t="s">
        <v>469</v>
      </c>
      <c r="O1591" t="s">
        <v>189</v>
      </c>
      <c r="P1591" t="s">
        <v>1877</v>
      </c>
      <c r="Q1591" t="s">
        <v>16342</v>
      </c>
      <c r="R1591" t="s">
        <v>626</v>
      </c>
      <c r="S1591">
        <v>2500</v>
      </c>
      <c r="T1591" t="s">
        <v>1896</v>
      </c>
      <c r="U1591" s="4">
        <v>45799.362326388888</v>
      </c>
      <c r="V1591" t="str">
        <f>IFERROR(VLOOKUP(B1591,#REF!,1,0),"")</f>
        <v/>
      </c>
      <c r="W1591" t="str" cm="1">
        <f t="array" ref="W1591">IFERROR(_xlfn.IFS(AND(V1591="",X1591&lt;&gt;"王园园组",X1591&lt;&gt;"other"),K1591,AND(V1591="",X1591="王园园组"),G1591),"other")</f>
        <v>other</v>
      </c>
      <c r="X1591" t="str" cm="1">
        <f t="array" ref="X1591">IFERROR(_xlfn.IFS(AND(V1591="",IFERROR(VLOOKUP(N1591,#REF!,1,0),1)&lt;&gt;1),N1591,AND(V1591="",I1591="王园园组"),"王园园组"),"other")</f>
        <v>other</v>
      </c>
      <c r="Y1591">
        <f>IFERROR(_xlfn.XLOOKUP(MID(T1591, FIND("#", SUBSTITUTE(T1591, "-", "#", LEN(T1591) - LEN(SUBSTITUTE(T1591, "-", "")))) + 1, LEN(T1591)),#REF!,#REF!),0)</f>
        <v>0</v>
      </c>
      <c r="Z1591">
        <f>MONTH(续费明细实时[[#This Row],[success_time]])</f>
        <v>5</v>
      </c>
      <c r="AA1591" s="8" t="e">
        <f>VLOOKUP(续费明细实时[[#This Row],[parent_user_id]],#REF!,27,0)</f>
        <v>#REF!</v>
      </c>
    </row>
    <row r="1592" spans="1:27">
      <c r="A1592" s="1">
        <v>45790</v>
      </c>
      <c r="B1592" t="s">
        <v>16343</v>
      </c>
      <c r="C1592" t="s">
        <v>16344</v>
      </c>
      <c r="D1592" t="s">
        <v>548</v>
      </c>
      <c r="E1592" t="s">
        <v>546</v>
      </c>
      <c r="F1592">
        <v>120</v>
      </c>
      <c r="G1592" t="s">
        <v>1939</v>
      </c>
      <c r="H1592" t="s">
        <v>559</v>
      </c>
      <c r="I1592" t="s">
        <v>1876</v>
      </c>
      <c r="J1592">
        <v>17750</v>
      </c>
      <c r="K1592" t="s">
        <v>206</v>
      </c>
      <c r="L1592" t="s">
        <v>549</v>
      </c>
      <c r="M1592" t="s">
        <v>550</v>
      </c>
      <c r="N1592" t="s">
        <v>551</v>
      </c>
      <c r="O1592" t="s">
        <v>149</v>
      </c>
      <c r="P1592" t="s">
        <v>1877</v>
      </c>
      <c r="Q1592" t="s">
        <v>16345</v>
      </c>
      <c r="R1592" t="s">
        <v>626</v>
      </c>
      <c r="S1592">
        <v>2500</v>
      </c>
      <c r="T1592" t="s">
        <v>1896</v>
      </c>
      <c r="U1592" s="4">
        <v>45790.779143518521</v>
      </c>
      <c r="V1592" t="str">
        <f>IFERROR(VLOOKUP(B1592,#REF!,1,0),"")</f>
        <v/>
      </c>
      <c r="W1592" t="str" cm="1">
        <f t="array" ref="W1592">IFERROR(_xlfn.IFS(AND(V1592="",X1592&lt;&gt;"王园园组",X1592&lt;&gt;"other"),K1592,AND(V1592="",X1592="王园园组"),G1592),"other")</f>
        <v>other</v>
      </c>
      <c r="X1592" t="str" cm="1">
        <f t="array" ref="X1592">IFERROR(_xlfn.IFS(AND(V1592="",IFERROR(VLOOKUP(N1592,#REF!,1,0),1)&lt;&gt;1),N1592,AND(V1592="",I1592="王园园组"),"王园园组"),"other")</f>
        <v>other</v>
      </c>
      <c r="Y1592">
        <f>IFERROR(_xlfn.XLOOKUP(MID(T1592, FIND("#", SUBSTITUTE(T1592, "-", "#", LEN(T1592) - LEN(SUBSTITUTE(T1592, "-", "")))) + 1, LEN(T1592)),#REF!,#REF!),0)</f>
        <v>0</v>
      </c>
      <c r="Z1592">
        <f>MONTH(续费明细实时[[#This Row],[success_time]])</f>
        <v>5</v>
      </c>
      <c r="AA1592" s="8" t="e">
        <f>VLOOKUP(续费明细实时[[#This Row],[parent_user_id]],#REF!,27,0)</f>
        <v>#REF!</v>
      </c>
    </row>
    <row r="1593" spans="1:27">
      <c r="A1593" s="1">
        <v>45797</v>
      </c>
      <c r="B1593" t="s">
        <v>14016</v>
      </c>
      <c r="C1593" t="s">
        <v>14017</v>
      </c>
      <c r="D1593" t="s">
        <v>548</v>
      </c>
      <c r="E1593" t="s">
        <v>546</v>
      </c>
      <c r="F1593">
        <v>120</v>
      </c>
      <c r="G1593" t="s">
        <v>1982</v>
      </c>
      <c r="H1593" t="s">
        <v>550</v>
      </c>
      <c r="I1593" t="s">
        <v>1889</v>
      </c>
      <c r="J1593">
        <v>17750</v>
      </c>
      <c r="K1593" t="s">
        <v>214</v>
      </c>
      <c r="L1593" t="s">
        <v>549</v>
      </c>
      <c r="M1593" t="s">
        <v>550</v>
      </c>
      <c r="N1593" t="s">
        <v>551</v>
      </c>
      <c r="O1593" t="s">
        <v>149</v>
      </c>
      <c r="P1593" t="s">
        <v>1877</v>
      </c>
      <c r="Q1593" t="s">
        <v>14018</v>
      </c>
      <c r="R1593" t="s">
        <v>626</v>
      </c>
      <c r="S1593">
        <v>2500</v>
      </c>
      <c r="T1593" t="s">
        <v>1896</v>
      </c>
      <c r="U1593" s="4">
        <v>45797.481736111113</v>
      </c>
      <c r="V1593" t="str">
        <f>IFERROR(VLOOKUP(B1593,#REF!,1,0),"")</f>
        <v/>
      </c>
      <c r="W1593" t="str" cm="1">
        <f t="array" ref="W1593">IFERROR(_xlfn.IFS(AND(V1593="",X1593&lt;&gt;"王园园组",X1593&lt;&gt;"other"),K1593,AND(V1593="",X1593="王园园组"),G1593),"other")</f>
        <v>other</v>
      </c>
      <c r="X1593" t="str" cm="1">
        <f t="array" ref="X1593">IFERROR(_xlfn.IFS(AND(V1593="",IFERROR(VLOOKUP(N1593,#REF!,1,0),1)&lt;&gt;1),N1593,AND(V1593="",I1593="王园园组"),"王园园组"),"other")</f>
        <v>other</v>
      </c>
      <c r="Y1593">
        <f>IFERROR(_xlfn.XLOOKUP(MID(T1593, FIND("#", SUBSTITUTE(T1593, "-", "#", LEN(T1593) - LEN(SUBSTITUTE(T1593, "-", "")))) + 1, LEN(T1593)),#REF!,#REF!),0)</f>
        <v>0</v>
      </c>
      <c r="Z1593">
        <f>MONTH(续费明细实时[[#This Row],[success_time]])</f>
        <v>5</v>
      </c>
      <c r="AA1593" s="8" t="e">
        <f>VLOOKUP(续费明细实时[[#This Row],[parent_user_id]],#REF!,27,0)</f>
        <v>#REF!</v>
      </c>
    </row>
    <row r="1594" spans="1:27">
      <c r="A1594" s="1">
        <v>45802</v>
      </c>
      <c r="B1594" t="s">
        <v>14118</v>
      </c>
      <c r="C1594" t="s">
        <v>14119</v>
      </c>
      <c r="D1594" t="s">
        <v>632</v>
      </c>
      <c r="E1594" t="s">
        <v>546</v>
      </c>
      <c r="F1594">
        <v>240</v>
      </c>
      <c r="G1594" t="s">
        <v>1978</v>
      </c>
      <c r="H1594" t="s">
        <v>559</v>
      </c>
      <c r="I1594" t="s">
        <v>1876</v>
      </c>
      <c r="J1594">
        <v>31950</v>
      </c>
      <c r="K1594" t="s">
        <v>202</v>
      </c>
      <c r="L1594" t="s">
        <v>549</v>
      </c>
      <c r="M1594" t="s">
        <v>550</v>
      </c>
      <c r="N1594" t="s">
        <v>551</v>
      </c>
      <c r="O1594" t="s">
        <v>149</v>
      </c>
      <c r="P1594" t="s">
        <v>1877</v>
      </c>
      <c r="Q1594" t="s">
        <v>14120</v>
      </c>
      <c r="R1594" t="s">
        <v>626</v>
      </c>
      <c r="S1594">
        <v>4500</v>
      </c>
      <c r="T1594" t="s">
        <v>1931</v>
      </c>
      <c r="U1594" s="4">
        <v>45802.435937499999</v>
      </c>
      <c r="V1594" t="str">
        <f>IFERROR(VLOOKUP(B1594,#REF!,1,0),"")</f>
        <v/>
      </c>
      <c r="W1594" t="str" cm="1">
        <f t="array" ref="W1594">IFERROR(_xlfn.IFS(AND(V1594="",X1594&lt;&gt;"王园园组",X1594&lt;&gt;"other"),K1594,AND(V1594="",X1594="王园园组"),G1594),"other")</f>
        <v>other</v>
      </c>
      <c r="X1594" t="str" cm="1">
        <f t="array" ref="X1594">IFERROR(_xlfn.IFS(AND(V1594="",IFERROR(VLOOKUP(N1594,#REF!,1,0),1)&lt;&gt;1),N1594,AND(V1594="",I1594="王园园组"),"王园园组"),"other")</f>
        <v>other</v>
      </c>
      <c r="Y1594">
        <f>IFERROR(_xlfn.XLOOKUP(MID(T1594, FIND("#", SUBSTITUTE(T1594, "-", "#", LEN(T1594) - LEN(SUBSTITUTE(T1594, "-", "")))) + 1, LEN(T1594)),#REF!,#REF!),0)</f>
        <v>0</v>
      </c>
      <c r="Z1594">
        <f>MONTH(续费明细实时[[#This Row],[success_time]])</f>
        <v>5</v>
      </c>
      <c r="AA1594" s="8" t="e">
        <f>VLOOKUP(续费明细实时[[#This Row],[parent_user_id]],#REF!,27,0)</f>
        <v>#REF!</v>
      </c>
    </row>
    <row r="1595" spans="1:27">
      <c r="A1595" s="1">
        <v>45797</v>
      </c>
      <c r="B1595" t="s">
        <v>14151</v>
      </c>
      <c r="C1595" t="s">
        <v>14152</v>
      </c>
      <c r="D1595" t="s">
        <v>548</v>
      </c>
      <c r="E1595" t="s">
        <v>546</v>
      </c>
      <c r="F1595">
        <v>120</v>
      </c>
      <c r="G1595" t="s">
        <v>1894</v>
      </c>
      <c r="H1595" t="s">
        <v>559</v>
      </c>
      <c r="I1595" t="s">
        <v>1876</v>
      </c>
      <c r="J1595">
        <v>17750</v>
      </c>
      <c r="K1595" t="s">
        <v>201</v>
      </c>
      <c r="L1595" t="s">
        <v>549</v>
      </c>
      <c r="M1595" t="s">
        <v>550</v>
      </c>
      <c r="N1595" t="s">
        <v>551</v>
      </c>
      <c r="O1595" t="s">
        <v>149</v>
      </c>
      <c r="P1595" t="s">
        <v>1877</v>
      </c>
      <c r="Q1595" t="s">
        <v>14153</v>
      </c>
      <c r="R1595" t="s">
        <v>626</v>
      </c>
      <c r="S1595">
        <v>2500</v>
      </c>
      <c r="T1595" t="s">
        <v>1896</v>
      </c>
      <c r="U1595" s="4">
        <v>45797.846377314818</v>
      </c>
      <c r="V1595" t="str">
        <f>IFERROR(VLOOKUP(B1595,#REF!,1,0),"")</f>
        <v/>
      </c>
      <c r="W1595" t="str" cm="1">
        <f t="array" ref="W1595">IFERROR(_xlfn.IFS(AND(V1595="",X1595&lt;&gt;"王园园组",X1595&lt;&gt;"other"),K1595,AND(V1595="",X1595="王园园组"),G1595),"other")</f>
        <v>other</v>
      </c>
      <c r="X1595" t="str" cm="1">
        <f t="array" ref="X1595">IFERROR(_xlfn.IFS(AND(V1595="",IFERROR(VLOOKUP(N1595,#REF!,1,0),1)&lt;&gt;1),N1595,AND(V1595="",I1595="王园园组"),"王园园组"),"other")</f>
        <v>other</v>
      </c>
      <c r="Y1595">
        <f>IFERROR(_xlfn.XLOOKUP(MID(T1595, FIND("#", SUBSTITUTE(T1595, "-", "#", LEN(T1595) - LEN(SUBSTITUTE(T1595, "-", "")))) + 1, LEN(T1595)),#REF!,#REF!),0)</f>
        <v>0</v>
      </c>
      <c r="Z1595">
        <f>MONTH(续费明细实时[[#This Row],[success_time]])</f>
        <v>5</v>
      </c>
      <c r="AA1595" s="8" t="e">
        <f>VLOOKUP(续费明细实时[[#This Row],[parent_user_id]],#REF!,27,0)</f>
        <v>#REF!</v>
      </c>
    </row>
    <row r="1596" spans="1:27">
      <c r="A1596" s="1">
        <v>45788</v>
      </c>
      <c r="B1596" t="s">
        <v>9086</v>
      </c>
      <c r="C1596" t="s">
        <v>9087</v>
      </c>
      <c r="D1596" t="s">
        <v>548</v>
      </c>
      <c r="E1596" t="s">
        <v>546</v>
      </c>
      <c r="F1596">
        <v>60</v>
      </c>
      <c r="G1596" t="s">
        <v>1978</v>
      </c>
      <c r="H1596" t="s">
        <v>559</v>
      </c>
      <c r="I1596" t="s">
        <v>1876</v>
      </c>
      <c r="J1596">
        <v>10970</v>
      </c>
      <c r="K1596" t="s">
        <v>200</v>
      </c>
      <c r="L1596" t="s">
        <v>549</v>
      </c>
      <c r="M1596" t="s">
        <v>550</v>
      </c>
      <c r="N1596" t="s">
        <v>551</v>
      </c>
      <c r="O1596" t="s">
        <v>149</v>
      </c>
      <c r="P1596" t="s">
        <v>1877</v>
      </c>
      <c r="Q1596" t="s">
        <v>9088</v>
      </c>
      <c r="R1596" t="s">
        <v>626</v>
      </c>
      <c r="S1596">
        <v>1545</v>
      </c>
      <c r="T1596" t="s">
        <v>1891</v>
      </c>
      <c r="U1596" s="4">
        <v>45788.471944444442</v>
      </c>
      <c r="V1596" t="str">
        <f>IFERROR(VLOOKUP(B1596,#REF!,1,0),"")</f>
        <v/>
      </c>
      <c r="W1596" t="str" cm="1">
        <f t="array" ref="W1596">IFERROR(_xlfn.IFS(AND(V1596="",X1596&lt;&gt;"王园园组",X1596&lt;&gt;"other"),K1596,AND(V1596="",X1596="王园园组"),G1596),"other")</f>
        <v>other</v>
      </c>
      <c r="X1596" t="str" cm="1">
        <f t="array" ref="X1596">IFERROR(_xlfn.IFS(AND(V1596="",IFERROR(VLOOKUP(N1596,#REF!,1,0),1)&lt;&gt;1),N1596,AND(V1596="",I1596="王园园组"),"王园园组"),"other")</f>
        <v>other</v>
      </c>
      <c r="Y1596">
        <f>IFERROR(_xlfn.XLOOKUP(MID(T1596, FIND("#", SUBSTITUTE(T1596, "-", "#", LEN(T1596) - LEN(SUBSTITUTE(T1596, "-", "")))) + 1, LEN(T1596)),#REF!,#REF!),0)</f>
        <v>0</v>
      </c>
      <c r="Z1596">
        <f>MONTH(续费明细实时[[#This Row],[success_time]])</f>
        <v>5</v>
      </c>
      <c r="AA1596" s="8" t="e">
        <f>VLOOKUP(续费明细实时[[#This Row],[parent_user_id]],#REF!,27,0)</f>
        <v>#REF!</v>
      </c>
    </row>
    <row r="1597" spans="1:27">
      <c r="A1597" s="1">
        <v>45802</v>
      </c>
      <c r="B1597" t="s">
        <v>14169</v>
      </c>
      <c r="C1597" t="s">
        <v>14170</v>
      </c>
      <c r="D1597" t="s">
        <v>610</v>
      </c>
      <c r="E1597" t="s">
        <v>546</v>
      </c>
      <c r="F1597">
        <v>120</v>
      </c>
      <c r="G1597" t="s">
        <v>2178</v>
      </c>
      <c r="H1597" t="s">
        <v>559</v>
      </c>
      <c r="I1597" t="s">
        <v>1876</v>
      </c>
      <c r="J1597">
        <v>18484</v>
      </c>
      <c r="K1597" t="s">
        <v>266</v>
      </c>
      <c r="L1597" t="s">
        <v>549</v>
      </c>
      <c r="M1597" t="s">
        <v>550</v>
      </c>
      <c r="N1597" t="s">
        <v>136</v>
      </c>
      <c r="O1597" t="s">
        <v>264</v>
      </c>
      <c r="P1597" t="s">
        <v>1877</v>
      </c>
      <c r="Q1597" t="s">
        <v>14171</v>
      </c>
      <c r="R1597" t="s">
        <v>626</v>
      </c>
      <c r="S1597">
        <v>2603.4323380000001</v>
      </c>
      <c r="T1597" t="s">
        <v>1896</v>
      </c>
      <c r="U1597" s="4">
        <v>45802.577118055553</v>
      </c>
      <c r="V1597" t="str">
        <f>IFERROR(VLOOKUP(B1597,#REF!,1,0),"")</f>
        <v/>
      </c>
      <c r="W1597" t="str" cm="1">
        <f t="array" ref="W1597">IFERROR(_xlfn.IFS(AND(V1597="",X1597&lt;&gt;"王园园组",X1597&lt;&gt;"other"),K1597,AND(V1597="",X1597="王园园组"),G1597),"other")</f>
        <v>other</v>
      </c>
      <c r="X1597" t="str" cm="1">
        <f t="array" ref="X1597">IFERROR(_xlfn.IFS(AND(V1597="",IFERROR(VLOOKUP(N1597,#REF!,1,0),1)&lt;&gt;1),N1597,AND(V1597="",I1597="王园园组"),"王园园组"),"other")</f>
        <v>other</v>
      </c>
      <c r="Y1597">
        <f>IFERROR(_xlfn.XLOOKUP(MID(T1597, FIND("#", SUBSTITUTE(T1597, "-", "#", LEN(T1597) - LEN(SUBSTITUTE(T1597, "-", "")))) + 1, LEN(T1597)),#REF!,#REF!),0)</f>
        <v>0</v>
      </c>
      <c r="Z1597">
        <f>MONTH(续费明细实时[[#This Row],[success_time]])</f>
        <v>5</v>
      </c>
      <c r="AA1597" s="8" t="e">
        <f>VLOOKUP(续费明细实时[[#This Row],[parent_user_id]],#REF!,27,0)</f>
        <v>#REF!</v>
      </c>
    </row>
    <row r="1598" spans="1:27">
      <c r="A1598" s="1">
        <v>45795</v>
      </c>
      <c r="B1598" t="s">
        <v>14271</v>
      </c>
      <c r="C1598" t="s">
        <v>14272</v>
      </c>
      <c r="D1598" t="s">
        <v>632</v>
      </c>
      <c r="E1598" t="s">
        <v>546</v>
      </c>
      <c r="F1598">
        <v>120</v>
      </c>
      <c r="G1598" t="s">
        <v>1969</v>
      </c>
      <c r="H1598" t="s">
        <v>559</v>
      </c>
      <c r="I1598" t="s">
        <v>1876</v>
      </c>
      <c r="J1598">
        <v>17750</v>
      </c>
      <c r="K1598" t="s">
        <v>352</v>
      </c>
      <c r="L1598" t="s">
        <v>549</v>
      </c>
      <c r="M1598" t="s">
        <v>559</v>
      </c>
      <c r="N1598" t="s">
        <v>163</v>
      </c>
      <c r="O1598" t="s">
        <v>472</v>
      </c>
      <c r="P1598" t="s">
        <v>1877</v>
      </c>
      <c r="Q1598" t="s">
        <v>14273</v>
      </c>
      <c r="R1598" t="s">
        <v>626</v>
      </c>
      <c r="S1598">
        <v>2500</v>
      </c>
      <c r="T1598" t="s">
        <v>1896</v>
      </c>
      <c r="U1598" s="4">
        <v>45795.08997685185</v>
      </c>
      <c r="V1598" t="str">
        <f>IFERROR(VLOOKUP(B1598,#REF!,1,0),"")</f>
        <v/>
      </c>
      <c r="W1598" t="str" cm="1">
        <f t="array" ref="W1598">IFERROR(_xlfn.IFS(AND(V1598="",X1598&lt;&gt;"王园园组",X1598&lt;&gt;"other"),K1598,AND(V1598="",X1598="王园园组"),G1598),"other")</f>
        <v>other</v>
      </c>
      <c r="X1598" t="str" cm="1">
        <f t="array" ref="X1598">IFERROR(_xlfn.IFS(AND(V1598="",IFERROR(VLOOKUP(N1598,#REF!,1,0),1)&lt;&gt;1),N1598,AND(V1598="",I1598="王园园组"),"王园园组"),"other")</f>
        <v>other</v>
      </c>
      <c r="Y1598">
        <f>IFERROR(_xlfn.XLOOKUP(MID(T1598, FIND("#", SUBSTITUTE(T1598, "-", "#", LEN(T1598) - LEN(SUBSTITUTE(T1598, "-", "")))) + 1, LEN(T1598)),#REF!,#REF!),0)</f>
        <v>0</v>
      </c>
      <c r="Z1598">
        <f>MONTH(续费明细实时[[#This Row],[success_time]])</f>
        <v>5</v>
      </c>
      <c r="AA1598" s="8" t="e">
        <f>VLOOKUP(续费明细实时[[#This Row],[parent_user_id]],#REF!,27,0)</f>
        <v>#REF!</v>
      </c>
    </row>
    <row r="1599" spans="1:27">
      <c r="A1599" s="1">
        <v>45789</v>
      </c>
      <c r="B1599" t="s">
        <v>1996</v>
      </c>
      <c r="C1599" t="s">
        <v>1997</v>
      </c>
      <c r="D1599" t="s">
        <v>1998</v>
      </c>
      <c r="E1599" t="s">
        <v>546</v>
      </c>
      <c r="F1599">
        <v>120</v>
      </c>
      <c r="G1599" t="s">
        <v>344</v>
      </c>
      <c r="H1599" t="s">
        <v>559</v>
      </c>
      <c r="I1599" t="s">
        <v>504</v>
      </c>
      <c r="J1599">
        <v>18283</v>
      </c>
      <c r="K1599" t="s">
        <v>344</v>
      </c>
      <c r="L1599" t="s">
        <v>549</v>
      </c>
      <c r="M1599" t="s">
        <v>559</v>
      </c>
      <c r="N1599" t="s">
        <v>504</v>
      </c>
      <c r="O1599" t="s">
        <v>325</v>
      </c>
      <c r="P1599" t="s">
        <v>1877</v>
      </c>
      <c r="Q1599" t="s">
        <v>11182</v>
      </c>
      <c r="R1599" t="s">
        <v>626</v>
      </c>
      <c r="S1599">
        <v>2575</v>
      </c>
      <c r="T1599" t="s">
        <v>1896</v>
      </c>
      <c r="U1599" s="4">
        <v>45789.644861111112</v>
      </c>
      <c r="V1599" t="str">
        <f>IFERROR(VLOOKUP(B1599,#REF!,1,0),"")</f>
        <v/>
      </c>
      <c r="W1599" t="str" cm="1">
        <f t="array" ref="W1599">IFERROR(_xlfn.IFS(AND(V1599="",X1599&lt;&gt;"王园园组",X1599&lt;&gt;"other"),K1599,AND(V1599="",X1599="王园园组"),G1599),"other")</f>
        <v>other</v>
      </c>
      <c r="X1599" t="str" cm="1">
        <f t="array" ref="X1599">IFERROR(_xlfn.IFS(AND(V1599="",IFERROR(VLOOKUP(N1599,#REF!,1,0),1)&lt;&gt;1),N1599,AND(V1599="",I1599="王园园组"),"王园园组"),"other")</f>
        <v>other</v>
      </c>
      <c r="Y1599">
        <f>IFERROR(_xlfn.XLOOKUP(MID(T1599, FIND("#", SUBSTITUTE(T1599, "-", "#", LEN(T1599) - LEN(SUBSTITUTE(T1599, "-", "")))) + 1, LEN(T1599)),#REF!,#REF!),0)</f>
        <v>0</v>
      </c>
      <c r="Z1599">
        <f>MONTH(续费明细实时[[#This Row],[success_time]])</f>
        <v>5</v>
      </c>
      <c r="AA1599" s="8" t="e">
        <f>VLOOKUP(续费明细实时[[#This Row],[parent_user_id]],#REF!,27,0)</f>
        <v>#REF!</v>
      </c>
    </row>
    <row r="1600" spans="1:27">
      <c r="A1600" s="1">
        <v>45797</v>
      </c>
      <c r="B1600" t="s">
        <v>14274</v>
      </c>
      <c r="C1600" t="s">
        <v>14275</v>
      </c>
      <c r="D1600" t="s">
        <v>548</v>
      </c>
      <c r="E1600" t="s">
        <v>546</v>
      </c>
      <c r="F1600">
        <v>60</v>
      </c>
      <c r="G1600" t="s">
        <v>1894</v>
      </c>
      <c r="H1600" t="s">
        <v>559</v>
      </c>
      <c r="I1600" t="s">
        <v>1876</v>
      </c>
      <c r="J1600">
        <v>10650</v>
      </c>
      <c r="K1600" t="s">
        <v>205</v>
      </c>
      <c r="L1600" t="s">
        <v>549</v>
      </c>
      <c r="M1600" t="s">
        <v>550</v>
      </c>
      <c r="N1600" t="s">
        <v>551</v>
      </c>
      <c r="O1600" t="s">
        <v>149</v>
      </c>
      <c r="P1600" t="s">
        <v>1877</v>
      </c>
      <c r="Q1600" t="s">
        <v>14276</v>
      </c>
      <c r="R1600" t="s">
        <v>626</v>
      </c>
      <c r="S1600">
        <v>1500</v>
      </c>
      <c r="T1600" t="s">
        <v>1891</v>
      </c>
      <c r="U1600" s="4">
        <v>45797.443032407406</v>
      </c>
      <c r="V1600" t="str">
        <f>IFERROR(VLOOKUP(B1600,#REF!,1,0),"")</f>
        <v/>
      </c>
      <c r="W1600" t="str" cm="1">
        <f t="array" ref="W1600">IFERROR(_xlfn.IFS(AND(V1600="",X1600&lt;&gt;"王园园组",X1600&lt;&gt;"other"),K1600,AND(V1600="",X1600="王园园组"),G1600),"other")</f>
        <v>other</v>
      </c>
      <c r="X1600" t="str" cm="1">
        <f t="array" ref="X1600">IFERROR(_xlfn.IFS(AND(V1600="",IFERROR(VLOOKUP(N1600,#REF!,1,0),1)&lt;&gt;1),N1600,AND(V1600="",I1600="王园园组"),"王园园组"),"other")</f>
        <v>other</v>
      </c>
      <c r="Y1600">
        <f>IFERROR(_xlfn.XLOOKUP(MID(T1600, FIND("#", SUBSTITUTE(T1600, "-", "#", LEN(T1600) - LEN(SUBSTITUTE(T1600, "-", "")))) + 1, LEN(T1600)),#REF!,#REF!),0)</f>
        <v>0</v>
      </c>
      <c r="Z1600">
        <f>MONTH(续费明细实时[[#This Row],[success_time]])</f>
        <v>5</v>
      </c>
      <c r="AA1600" s="8" t="e">
        <f>VLOOKUP(续费明细实时[[#This Row],[parent_user_id]],#REF!,27,0)</f>
        <v>#REF!</v>
      </c>
    </row>
    <row r="1601" spans="1:27">
      <c r="A1601" s="1">
        <v>45782</v>
      </c>
      <c r="B1601" t="s">
        <v>2237</v>
      </c>
      <c r="C1601" t="s">
        <v>2238</v>
      </c>
      <c r="D1601" t="s">
        <v>548</v>
      </c>
      <c r="E1601" t="s">
        <v>546</v>
      </c>
      <c r="F1601">
        <v>96</v>
      </c>
      <c r="G1601" t="s">
        <v>1929</v>
      </c>
      <c r="H1601" t="s">
        <v>559</v>
      </c>
      <c r="I1601" t="s">
        <v>1876</v>
      </c>
      <c r="J1601">
        <v>21924</v>
      </c>
      <c r="K1601" t="s">
        <v>258</v>
      </c>
      <c r="L1601" t="s">
        <v>549</v>
      </c>
      <c r="M1601" t="s">
        <v>550</v>
      </c>
      <c r="N1601" t="s">
        <v>136</v>
      </c>
      <c r="O1601" t="s">
        <v>147</v>
      </c>
      <c r="P1601" t="s">
        <v>1877</v>
      </c>
      <c r="Q1601" t="s">
        <v>2239</v>
      </c>
      <c r="R1601" t="s">
        <v>626</v>
      </c>
      <c r="S1601">
        <v>3087.94</v>
      </c>
      <c r="T1601" t="s">
        <v>1919</v>
      </c>
      <c r="U1601" s="4">
        <v>45782.590613425928</v>
      </c>
      <c r="V1601" t="str">
        <f>IFERROR(VLOOKUP(B1601,#REF!,1,0),"")</f>
        <v/>
      </c>
      <c r="W1601" t="str" cm="1">
        <f t="array" ref="W1601">IFERROR(_xlfn.IFS(AND(V1601="",X1601&lt;&gt;"王园园组",X1601&lt;&gt;"other"),K1601,AND(V1601="",X1601="王园园组"),G1601),"other")</f>
        <v>other</v>
      </c>
      <c r="X1601" t="str" cm="1">
        <f t="array" ref="X1601">IFERROR(_xlfn.IFS(AND(V1601="",IFERROR(VLOOKUP(N1601,#REF!,1,0),1)&lt;&gt;1),N1601,AND(V1601="",I1601="王园园组"),"王园园组"),"other")</f>
        <v>other</v>
      </c>
      <c r="Y1601">
        <f>IFERROR(_xlfn.XLOOKUP(MID(T1601, FIND("#", SUBSTITUTE(T1601, "-", "#", LEN(T1601) - LEN(SUBSTITUTE(T1601, "-", "")))) + 1, LEN(T1601)),#REF!,#REF!),0)</f>
        <v>0</v>
      </c>
      <c r="Z1601">
        <f>MONTH(续费明细实时[[#This Row],[success_time]])</f>
        <v>5</v>
      </c>
      <c r="AA1601" s="8" t="e">
        <f>VLOOKUP(续费明细实时[[#This Row],[parent_user_id]],#REF!,27,0)</f>
        <v>#REF!</v>
      </c>
    </row>
    <row r="1602" spans="1:27">
      <c r="A1602" s="1">
        <v>45788</v>
      </c>
      <c r="B1602" t="s">
        <v>9279</v>
      </c>
      <c r="C1602" t="s">
        <v>9280</v>
      </c>
      <c r="D1602" t="s">
        <v>578</v>
      </c>
      <c r="E1602" t="s">
        <v>546</v>
      </c>
      <c r="F1602">
        <v>60</v>
      </c>
      <c r="G1602" t="s">
        <v>2079</v>
      </c>
      <c r="H1602" t="s">
        <v>559</v>
      </c>
      <c r="I1602" t="s">
        <v>1876</v>
      </c>
      <c r="J1602">
        <v>10650</v>
      </c>
      <c r="K1602" t="s">
        <v>302</v>
      </c>
      <c r="L1602" t="s">
        <v>549</v>
      </c>
      <c r="M1602" t="s">
        <v>550</v>
      </c>
      <c r="N1602" t="s">
        <v>136</v>
      </c>
      <c r="O1602" t="s">
        <v>143</v>
      </c>
      <c r="P1602" t="s">
        <v>1877</v>
      </c>
      <c r="Q1602" t="s">
        <v>9281</v>
      </c>
      <c r="R1602" t="s">
        <v>626</v>
      </c>
      <c r="S1602">
        <v>1500</v>
      </c>
      <c r="T1602" t="s">
        <v>1891</v>
      </c>
      <c r="U1602" s="4">
        <v>45788.856053240743</v>
      </c>
      <c r="V1602" t="str">
        <f>IFERROR(VLOOKUP(B1602,#REF!,1,0),"")</f>
        <v/>
      </c>
      <c r="W1602" t="str" cm="1">
        <f t="array" ref="W1602">IFERROR(_xlfn.IFS(AND(V1602="",X1602&lt;&gt;"王园园组",X1602&lt;&gt;"other"),K1602,AND(V1602="",X1602="王园园组"),G1602),"other")</f>
        <v>other</v>
      </c>
      <c r="X1602" t="str" cm="1">
        <f t="array" ref="X1602">IFERROR(_xlfn.IFS(AND(V1602="",IFERROR(VLOOKUP(N1602,#REF!,1,0),1)&lt;&gt;1),N1602,AND(V1602="",I1602="王园园组"),"王园园组"),"other")</f>
        <v>other</v>
      </c>
      <c r="Y1602">
        <f>IFERROR(_xlfn.XLOOKUP(MID(T1602, FIND("#", SUBSTITUTE(T1602, "-", "#", LEN(T1602) - LEN(SUBSTITUTE(T1602, "-", "")))) + 1, LEN(T1602)),#REF!,#REF!),0)</f>
        <v>0</v>
      </c>
      <c r="Z1602">
        <f>MONTH(续费明细实时[[#This Row],[success_time]])</f>
        <v>5</v>
      </c>
      <c r="AA1602" s="8" t="e">
        <f>VLOOKUP(续费明细实时[[#This Row],[parent_user_id]],#REF!,27,0)</f>
        <v>#REF!</v>
      </c>
    </row>
    <row r="1603" spans="1:27">
      <c r="A1603" s="1">
        <v>45804</v>
      </c>
      <c r="B1603" t="s">
        <v>30038</v>
      </c>
      <c r="C1603" t="s">
        <v>30039</v>
      </c>
      <c r="D1603" t="s">
        <v>886</v>
      </c>
      <c r="E1603" t="s">
        <v>546</v>
      </c>
      <c r="F1603">
        <v>240</v>
      </c>
      <c r="G1603" t="s">
        <v>2079</v>
      </c>
      <c r="H1603" t="s">
        <v>559</v>
      </c>
      <c r="I1603" t="s">
        <v>1876</v>
      </c>
      <c r="J1603">
        <v>31950</v>
      </c>
      <c r="K1603" t="s">
        <v>275</v>
      </c>
      <c r="L1603" t="s">
        <v>549</v>
      </c>
      <c r="M1603" t="s">
        <v>550</v>
      </c>
      <c r="N1603" t="s">
        <v>136</v>
      </c>
      <c r="O1603" t="s">
        <v>139</v>
      </c>
      <c r="P1603" t="s">
        <v>1877</v>
      </c>
      <c r="Q1603" t="s">
        <v>30040</v>
      </c>
      <c r="R1603" t="s">
        <v>626</v>
      </c>
      <c r="S1603">
        <v>4500</v>
      </c>
      <c r="T1603" t="s">
        <v>1931</v>
      </c>
      <c r="U1603" s="4">
        <v>45804.891446759262</v>
      </c>
      <c r="V1603" t="str">
        <f>IFERROR(VLOOKUP(B1603,#REF!,1,0),"")</f>
        <v/>
      </c>
      <c r="W1603" t="str" cm="1">
        <f t="array" ref="W1603">IFERROR(_xlfn.IFS(AND(V1603="",X1603&lt;&gt;"王园园组",X1603&lt;&gt;"other"),K1603,AND(V1603="",X1603="王园园组"),G1603),"other")</f>
        <v>other</v>
      </c>
      <c r="X1603" t="str" cm="1">
        <f t="array" ref="X1603">IFERROR(_xlfn.IFS(AND(V1603="",IFERROR(VLOOKUP(N1603,#REF!,1,0),1)&lt;&gt;1),N1603,AND(V1603="",I1603="王园园组"),"王园园组"),"other")</f>
        <v>other</v>
      </c>
      <c r="Y1603">
        <f>IFERROR(_xlfn.XLOOKUP(MID(T1603, FIND("#", SUBSTITUTE(T1603, "-", "#", LEN(T1603) - LEN(SUBSTITUTE(T1603, "-", "")))) + 1, LEN(T1603)),#REF!,#REF!),0)</f>
        <v>0</v>
      </c>
      <c r="Z1603">
        <f>MONTH(续费明细实时[[#This Row],[success_time]])</f>
        <v>5</v>
      </c>
      <c r="AA1603" s="8" t="e">
        <f>VLOOKUP(续费明细实时[[#This Row],[parent_user_id]],#REF!,27,0)</f>
        <v>#REF!</v>
      </c>
    </row>
    <row r="1604" spans="1:27">
      <c r="A1604" s="1">
        <v>45786</v>
      </c>
      <c r="B1604" t="s">
        <v>2248</v>
      </c>
      <c r="C1604" t="s">
        <v>2249</v>
      </c>
      <c r="D1604" t="s">
        <v>610</v>
      </c>
      <c r="E1604" t="s">
        <v>546</v>
      </c>
      <c r="F1604">
        <v>60</v>
      </c>
      <c r="G1604" t="s">
        <v>1946</v>
      </c>
      <c r="H1604" t="s">
        <v>559</v>
      </c>
      <c r="I1604" t="s">
        <v>1876</v>
      </c>
      <c r="J1604">
        <v>10970</v>
      </c>
      <c r="K1604" t="s">
        <v>312</v>
      </c>
      <c r="L1604" t="s">
        <v>549</v>
      </c>
      <c r="M1604" t="s">
        <v>550</v>
      </c>
      <c r="N1604" t="s">
        <v>136</v>
      </c>
      <c r="O1604" t="s">
        <v>143</v>
      </c>
      <c r="P1604" t="s">
        <v>1877</v>
      </c>
      <c r="Q1604" t="s">
        <v>2250</v>
      </c>
      <c r="R1604" t="s">
        <v>626</v>
      </c>
      <c r="S1604">
        <v>1545</v>
      </c>
      <c r="T1604" t="s">
        <v>1891</v>
      </c>
      <c r="U1604" s="4">
        <v>45786.655833333331</v>
      </c>
      <c r="V1604" t="str">
        <f>IFERROR(VLOOKUP(B1604,#REF!,1,0),"")</f>
        <v/>
      </c>
      <c r="W1604" t="str" cm="1">
        <f t="array" ref="W1604">IFERROR(_xlfn.IFS(AND(V1604="",X1604&lt;&gt;"王园园组",X1604&lt;&gt;"other"),K1604,AND(V1604="",X1604="王园园组"),G1604),"other")</f>
        <v>other</v>
      </c>
      <c r="X1604" t="str" cm="1">
        <f t="array" ref="X1604">IFERROR(_xlfn.IFS(AND(V1604="",IFERROR(VLOOKUP(N1604,#REF!,1,0),1)&lt;&gt;1),N1604,AND(V1604="",I1604="王园园组"),"王园园组"),"other")</f>
        <v>other</v>
      </c>
      <c r="Y1604">
        <f>IFERROR(_xlfn.XLOOKUP(MID(T1604, FIND("#", SUBSTITUTE(T1604, "-", "#", LEN(T1604) - LEN(SUBSTITUTE(T1604, "-", "")))) + 1, LEN(T1604)),#REF!,#REF!),0)</f>
        <v>0</v>
      </c>
      <c r="Z1604">
        <f>MONTH(续费明细实时[[#This Row],[success_time]])</f>
        <v>5</v>
      </c>
      <c r="AA1604" s="8" t="e">
        <f>VLOOKUP(续费明细实时[[#This Row],[parent_user_id]],#REF!,27,0)</f>
        <v>#REF!</v>
      </c>
    </row>
    <row r="1605" spans="1:27">
      <c r="A1605" s="1">
        <v>45800</v>
      </c>
      <c r="B1605" t="s">
        <v>14283</v>
      </c>
      <c r="C1605" t="s">
        <v>14284</v>
      </c>
      <c r="D1605" t="s">
        <v>548</v>
      </c>
      <c r="E1605" t="s">
        <v>546</v>
      </c>
      <c r="F1605">
        <v>240</v>
      </c>
      <c r="G1605" t="s">
        <v>2031</v>
      </c>
      <c r="H1605" t="s">
        <v>559</v>
      </c>
      <c r="I1605" t="s">
        <v>1876</v>
      </c>
      <c r="J1605">
        <v>31950</v>
      </c>
      <c r="K1605" t="s">
        <v>216</v>
      </c>
      <c r="L1605" t="s">
        <v>549</v>
      </c>
      <c r="M1605" t="s">
        <v>550</v>
      </c>
      <c r="N1605" t="s">
        <v>551</v>
      </c>
      <c r="O1605" t="s">
        <v>145</v>
      </c>
      <c r="P1605" t="s">
        <v>1877</v>
      </c>
      <c r="Q1605" t="s">
        <v>14285</v>
      </c>
      <c r="R1605" t="s">
        <v>626</v>
      </c>
      <c r="S1605">
        <v>4500</v>
      </c>
      <c r="T1605" t="s">
        <v>1931</v>
      </c>
      <c r="U1605" s="4">
        <v>45800.387731481482</v>
      </c>
      <c r="V1605" t="str">
        <f>IFERROR(VLOOKUP(B1605,#REF!,1,0),"")</f>
        <v/>
      </c>
      <c r="W1605" t="str" cm="1">
        <f t="array" ref="W1605">IFERROR(_xlfn.IFS(AND(V1605="",X1605&lt;&gt;"王园园组",X1605&lt;&gt;"other"),K1605,AND(V1605="",X1605="王园园组"),G1605),"other")</f>
        <v>other</v>
      </c>
      <c r="X1605" t="str" cm="1">
        <f t="array" ref="X1605">IFERROR(_xlfn.IFS(AND(V1605="",IFERROR(VLOOKUP(N1605,#REF!,1,0),1)&lt;&gt;1),N1605,AND(V1605="",I1605="王园园组"),"王园园组"),"other")</f>
        <v>other</v>
      </c>
      <c r="Y1605">
        <f>IFERROR(_xlfn.XLOOKUP(MID(T1605, FIND("#", SUBSTITUTE(T1605, "-", "#", LEN(T1605) - LEN(SUBSTITUTE(T1605, "-", "")))) + 1, LEN(T1605)),#REF!,#REF!),0)</f>
        <v>0</v>
      </c>
      <c r="Z1605">
        <f>MONTH(续费明细实时[[#This Row],[success_time]])</f>
        <v>5</v>
      </c>
      <c r="AA1605" s="8" t="e">
        <f>VLOOKUP(续费明细实时[[#This Row],[parent_user_id]],#REF!,27,0)</f>
        <v>#REF!</v>
      </c>
    </row>
    <row r="1606" spans="1:27">
      <c r="A1606" s="1">
        <v>45796</v>
      </c>
      <c r="B1606" t="s">
        <v>14289</v>
      </c>
      <c r="C1606" t="s">
        <v>14290</v>
      </c>
      <c r="D1606" t="s">
        <v>548</v>
      </c>
      <c r="E1606" t="s">
        <v>546</v>
      </c>
      <c r="F1606">
        <v>60</v>
      </c>
      <c r="G1606" t="s">
        <v>1939</v>
      </c>
      <c r="H1606" t="s">
        <v>559</v>
      </c>
      <c r="I1606" t="s">
        <v>1876</v>
      </c>
      <c r="J1606">
        <v>10650</v>
      </c>
      <c r="K1606" t="s">
        <v>203</v>
      </c>
      <c r="L1606" t="s">
        <v>549</v>
      </c>
      <c r="M1606" t="s">
        <v>550</v>
      </c>
      <c r="N1606" t="s">
        <v>551</v>
      </c>
      <c r="O1606" t="s">
        <v>149</v>
      </c>
      <c r="P1606" t="s">
        <v>1877</v>
      </c>
      <c r="Q1606" t="s">
        <v>14291</v>
      </c>
      <c r="R1606" t="s">
        <v>626</v>
      </c>
      <c r="S1606">
        <v>1500</v>
      </c>
      <c r="T1606" t="s">
        <v>1891</v>
      </c>
      <c r="U1606" s="4">
        <v>45796.161134259259</v>
      </c>
      <c r="V1606" t="str">
        <f>IFERROR(VLOOKUP(B1606,#REF!,1,0),"")</f>
        <v/>
      </c>
      <c r="W1606" t="str" cm="1">
        <f t="array" ref="W1606">IFERROR(_xlfn.IFS(AND(V1606="",X1606&lt;&gt;"王园园组",X1606&lt;&gt;"other"),K1606,AND(V1606="",X1606="王园园组"),G1606),"other")</f>
        <v>other</v>
      </c>
      <c r="X1606" t="str" cm="1">
        <f t="array" ref="X1606">IFERROR(_xlfn.IFS(AND(V1606="",IFERROR(VLOOKUP(N1606,#REF!,1,0),1)&lt;&gt;1),N1606,AND(V1606="",I1606="王园园组"),"王园园组"),"other")</f>
        <v>other</v>
      </c>
      <c r="Y1606">
        <f>IFERROR(_xlfn.XLOOKUP(MID(T1606, FIND("#", SUBSTITUTE(T1606, "-", "#", LEN(T1606) - LEN(SUBSTITUTE(T1606, "-", "")))) + 1, LEN(T1606)),#REF!,#REF!),0)</f>
        <v>0</v>
      </c>
      <c r="Z1606">
        <f>MONTH(续费明细实时[[#This Row],[success_time]])</f>
        <v>5</v>
      </c>
      <c r="AA1606" s="8" t="e">
        <f>VLOOKUP(续费明细实时[[#This Row],[parent_user_id]],#REF!,27,0)</f>
        <v>#REF!</v>
      </c>
    </row>
    <row r="1607" spans="1:27">
      <c r="A1607" s="1">
        <v>45794</v>
      </c>
      <c r="B1607" t="s">
        <v>14292</v>
      </c>
      <c r="C1607" t="s">
        <v>14293</v>
      </c>
      <c r="D1607" t="s">
        <v>548</v>
      </c>
      <c r="E1607" t="s">
        <v>546</v>
      </c>
      <c r="F1607">
        <v>240</v>
      </c>
      <c r="G1607" t="s">
        <v>1969</v>
      </c>
      <c r="H1607" t="s">
        <v>559</v>
      </c>
      <c r="I1607" t="s">
        <v>1876</v>
      </c>
      <c r="J1607">
        <v>31950</v>
      </c>
      <c r="K1607" t="s">
        <v>208</v>
      </c>
      <c r="L1607" t="s">
        <v>549</v>
      </c>
      <c r="M1607" t="s">
        <v>550</v>
      </c>
      <c r="N1607" t="s">
        <v>551</v>
      </c>
      <c r="O1607" t="s">
        <v>149</v>
      </c>
      <c r="P1607" t="s">
        <v>1877</v>
      </c>
      <c r="Q1607" t="s">
        <v>14294</v>
      </c>
      <c r="R1607" t="s">
        <v>626</v>
      </c>
      <c r="S1607">
        <v>4500</v>
      </c>
      <c r="T1607" t="s">
        <v>1931</v>
      </c>
      <c r="U1607" s="4">
        <v>45794.534189814818</v>
      </c>
      <c r="V1607" t="str">
        <f>IFERROR(VLOOKUP(B1607,#REF!,1,0),"")</f>
        <v/>
      </c>
      <c r="W1607" t="str" cm="1">
        <f t="array" ref="W1607">IFERROR(_xlfn.IFS(AND(V1607="",X1607&lt;&gt;"王园园组",X1607&lt;&gt;"other"),K1607,AND(V1607="",X1607="王园园组"),G1607),"other")</f>
        <v>other</v>
      </c>
      <c r="X1607" t="str" cm="1">
        <f t="array" ref="X1607">IFERROR(_xlfn.IFS(AND(V1607="",IFERROR(VLOOKUP(N1607,#REF!,1,0),1)&lt;&gt;1),N1607,AND(V1607="",I1607="王园园组"),"王园园组"),"other")</f>
        <v>other</v>
      </c>
      <c r="Y1607">
        <f>IFERROR(_xlfn.XLOOKUP(MID(T1607, FIND("#", SUBSTITUTE(T1607, "-", "#", LEN(T1607) - LEN(SUBSTITUTE(T1607, "-", "")))) + 1, LEN(T1607)),#REF!,#REF!),0)</f>
        <v>0</v>
      </c>
      <c r="Z1607">
        <f>MONTH(续费明细实时[[#This Row],[success_time]])</f>
        <v>5</v>
      </c>
      <c r="AA1607" s="8" t="e">
        <f>VLOOKUP(续费明细实时[[#This Row],[parent_user_id]],#REF!,27,0)</f>
        <v>#REF!</v>
      </c>
    </row>
    <row r="1608" spans="1:27">
      <c r="A1608" s="1">
        <v>45787</v>
      </c>
      <c r="B1608" t="s">
        <v>2375</v>
      </c>
      <c r="C1608" t="s">
        <v>2376</v>
      </c>
      <c r="D1608" t="s">
        <v>548</v>
      </c>
      <c r="E1608" t="s">
        <v>1959</v>
      </c>
      <c r="F1608">
        <v>6</v>
      </c>
      <c r="G1608" t="s">
        <v>1894</v>
      </c>
      <c r="H1608" t="s">
        <v>559</v>
      </c>
      <c r="I1608" t="s">
        <v>1876</v>
      </c>
      <c r="J1608">
        <v>1536</v>
      </c>
      <c r="K1608" t="s">
        <v>202</v>
      </c>
      <c r="L1608" t="s">
        <v>549</v>
      </c>
      <c r="M1608" t="s">
        <v>550</v>
      </c>
      <c r="N1608" t="s">
        <v>551</v>
      </c>
      <c r="O1608" t="s">
        <v>149</v>
      </c>
      <c r="P1608" t="s">
        <v>1877</v>
      </c>
      <c r="Q1608" t="s">
        <v>2377</v>
      </c>
      <c r="R1608" t="s">
        <v>626</v>
      </c>
      <c r="S1608">
        <v>216.3</v>
      </c>
      <c r="T1608" t="s">
        <v>2378</v>
      </c>
      <c r="U1608" s="4">
        <v>45787.403449074074</v>
      </c>
      <c r="V1608" t="str">
        <f>IFERROR(VLOOKUP(B1608,#REF!,1,0),"")</f>
        <v/>
      </c>
      <c r="W1608" t="str" cm="1">
        <f t="array" ref="W1608">IFERROR(_xlfn.IFS(AND(V1608="",X1608&lt;&gt;"王园园组",X1608&lt;&gt;"other"),K1608,AND(V1608="",X1608="王园园组"),G1608),"other")</f>
        <v>other</v>
      </c>
      <c r="X1608" t="str" cm="1">
        <f t="array" ref="X1608">IFERROR(_xlfn.IFS(AND(V1608="",IFERROR(VLOOKUP(N1608,#REF!,1,0),1)&lt;&gt;1),N1608,AND(V1608="",I1608="王园园组"),"王园园组"),"other")</f>
        <v>other</v>
      </c>
      <c r="Y1608">
        <f>IFERROR(_xlfn.XLOOKUP(MID(T1608, FIND("#", SUBSTITUTE(T1608, "-", "#", LEN(T1608) - LEN(SUBSTITUTE(T1608, "-", "")))) + 1, LEN(T1608)),#REF!,#REF!),0)</f>
        <v>0</v>
      </c>
      <c r="Z1608">
        <f>MONTH(续费明细实时[[#This Row],[success_time]])</f>
        <v>5</v>
      </c>
      <c r="AA1608" s="8" t="e">
        <f>VLOOKUP(续费明细实时[[#This Row],[parent_user_id]],#REF!,27,0)</f>
        <v>#REF!</v>
      </c>
    </row>
    <row r="1609" spans="1:27">
      <c r="A1609" s="1">
        <v>45802</v>
      </c>
      <c r="B1609" t="s">
        <v>14148</v>
      </c>
      <c r="C1609" t="s">
        <v>14149</v>
      </c>
      <c r="D1609" t="s">
        <v>548</v>
      </c>
      <c r="E1609" t="s">
        <v>546</v>
      </c>
      <c r="F1609">
        <v>120</v>
      </c>
      <c r="G1609" t="s">
        <v>1883</v>
      </c>
      <c r="H1609" t="s">
        <v>559</v>
      </c>
      <c r="I1609" t="s">
        <v>1876</v>
      </c>
      <c r="J1609">
        <v>17750</v>
      </c>
      <c r="K1609" t="s">
        <v>210</v>
      </c>
      <c r="L1609" t="s">
        <v>549</v>
      </c>
      <c r="M1609" t="s">
        <v>550</v>
      </c>
      <c r="N1609" t="s">
        <v>551</v>
      </c>
      <c r="O1609" t="s">
        <v>149</v>
      </c>
      <c r="P1609" t="s">
        <v>1877</v>
      </c>
      <c r="Q1609" t="s">
        <v>14150</v>
      </c>
      <c r="R1609" t="s">
        <v>626</v>
      </c>
      <c r="S1609">
        <v>2500</v>
      </c>
      <c r="T1609" t="s">
        <v>1896</v>
      </c>
      <c r="U1609" s="4">
        <v>45802.486203703702</v>
      </c>
      <c r="V1609" t="str">
        <f>IFERROR(VLOOKUP(B1609,#REF!,1,0),"")</f>
        <v/>
      </c>
      <c r="W1609" t="str" cm="1">
        <f t="array" ref="W1609">IFERROR(_xlfn.IFS(AND(V1609="",X1609&lt;&gt;"王园园组",X1609&lt;&gt;"other"),K1609,AND(V1609="",X1609="王园园组"),G1609),"other")</f>
        <v>other</v>
      </c>
      <c r="X1609" t="str" cm="1">
        <f t="array" ref="X1609">IFERROR(_xlfn.IFS(AND(V1609="",IFERROR(VLOOKUP(N1609,#REF!,1,0),1)&lt;&gt;1),N1609,AND(V1609="",I1609="王园园组"),"王园园组"),"other")</f>
        <v>other</v>
      </c>
      <c r="Y1609">
        <f>IFERROR(_xlfn.XLOOKUP(MID(T1609, FIND("#", SUBSTITUTE(T1609, "-", "#", LEN(T1609) - LEN(SUBSTITUTE(T1609, "-", "")))) + 1, LEN(T1609)),#REF!,#REF!),0)</f>
        <v>0</v>
      </c>
      <c r="Z1609">
        <f>MONTH(续费明细实时[[#This Row],[success_time]])</f>
        <v>5</v>
      </c>
      <c r="AA1609" s="8" t="e">
        <f>VLOOKUP(续费明细实时[[#This Row],[parent_user_id]],#REF!,27,0)</f>
        <v>#REF!</v>
      </c>
    </row>
    <row r="1610" spans="1:27">
      <c r="A1610" s="1">
        <v>45804</v>
      </c>
      <c r="B1610" t="s">
        <v>30041</v>
      </c>
      <c r="C1610" t="s">
        <v>30042</v>
      </c>
      <c r="D1610" t="s">
        <v>548</v>
      </c>
      <c r="E1610" t="s">
        <v>546</v>
      </c>
      <c r="F1610">
        <v>120</v>
      </c>
      <c r="G1610" t="s">
        <v>2061</v>
      </c>
      <c r="H1610" t="s">
        <v>559</v>
      </c>
      <c r="I1610" t="s">
        <v>1876</v>
      </c>
      <c r="J1610">
        <v>17750</v>
      </c>
      <c r="K1610" t="s">
        <v>243</v>
      </c>
      <c r="L1610" t="s">
        <v>549</v>
      </c>
      <c r="M1610" t="s">
        <v>550</v>
      </c>
      <c r="N1610" t="s">
        <v>551</v>
      </c>
      <c r="O1610" t="s">
        <v>242</v>
      </c>
      <c r="P1610" t="s">
        <v>1877</v>
      </c>
      <c r="Q1610" t="s">
        <v>30043</v>
      </c>
      <c r="R1610" t="s">
        <v>626</v>
      </c>
      <c r="S1610">
        <v>2500</v>
      </c>
      <c r="T1610" t="s">
        <v>1896</v>
      </c>
      <c r="U1610" s="4">
        <v>45804.439340277779</v>
      </c>
      <c r="V1610" t="str">
        <f>IFERROR(VLOOKUP(B1610,#REF!,1,0),"")</f>
        <v/>
      </c>
      <c r="W1610" t="str" cm="1">
        <f t="array" ref="W1610">IFERROR(_xlfn.IFS(AND(V1610="",X1610&lt;&gt;"王园园组",X1610&lt;&gt;"other"),K1610,AND(V1610="",X1610="王园园组"),G1610),"other")</f>
        <v>other</v>
      </c>
      <c r="X1610" t="str" cm="1">
        <f t="array" ref="X1610">IFERROR(_xlfn.IFS(AND(V1610="",IFERROR(VLOOKUP(N1610,#REF!,1,0),1)&lt;&gt;1),N1610,AND(V1610="",I1610="王园园组"),"王园园组"),"other")</f>
        <v>other</v>
      </c>
      <c r="Y1610">
        <f>IFERROR(_xlfn.XLOOKUP(MID(T1610, FIND("#", SUBSTITUTE(T1610, "-", "#", LEN(T1610) - LEN(SUBSTITUTE(T1610, "-", "")))) + 1, LEN(T1610)),#REF!,#REF!),0)</f>
        <v>0</v>
      </c>
      <c r="Z1610">
        <f>MONTH(续费明细实时[[#This Row],[success_time]])</f>
        <v>5</v>
      </c>
      <c r="AA1610" s="8" t="e">
        <f>VLOOKUP(续费明细实时[[#This Row],[parent_user_id]],#REF!,27,0)</f>
        <v>#REF!</v>
      </c>
    </row>
    <row r="1611" spans="1:27">
      <c r="A1611" s="1">
        <v>45804</v>
      </c>
      <c r="B1611" t="s">
        <v>30044</v>
      </c>
      <c r="C1611" t="s">
        <v>30045</v>
      </c>
      <c r="D1611" t="s">
        <v>548</v>
      </c>
      <c r="E1611" t="s">
        <v>546</v>
      </c>
      <c r="F1611">
        <v>60</v>
      </c>
      <c r="G1611" t="s">
        <v>2005</v>
      </c>
      <c r="H1611" t="s">
        <v>559</v>
      </c>
      <c r="I1611" t="s">
        <v>1876</v>
      </c>
      <c r="J1611">
        <v>10970</v>
      </c>
      <c r="K1611" t="s">
        <v>254</v>
      </c>
      <c r="L1611" t="s">
        <v>549</v>
      </c>
      <c r="M1611" t="s">
        <v>550</v>
      </c>
      <c r="N1611" t="s">
        <v>136</v>
      </c>
      <c r="O1611" t="s">
        <v>147</v>
      </c>
      <c r="P1611" t="s">
        <v>1877</v>
      </c>
      <c r="Q1611" t="s">
        <v>30046</v>
      </c>
      <c r="R1611" t="s">
        <v>626</v>
      </c>
      <c r="S1611">
        <v>1545</v>
      </c>
      <c r="T1611" t="s">
        <v>1891</v>
      </c>
      <c r="U1611" s="4">
        <v>45804.606550925928</v>
      </c>
      <c r="V1611" t="str">
        <f>IFERROR(VLOOKUP(B1611,#REF!,1,0),"")</f>
        <v/>
      </c>
      <c r="W1611" t="str" cm="1">
        <f t="array" ref="W1611">IFERROR(_xlfn.IFS(AND(V1611="",X1611&lt;&gt;"王园园组",X1611&lt;&gt;"other"),K1611,AND(V1611="",X1611="王园园组"),G1611),"other")</f>
        <v>other</v>
      </c>
      <c r="X1611" t="str" cm="1">
        <f t="array" ref="X1611">IFERROR(_xlfn.IFS(AND(V1611="",IFERROR(VLOOKUP(N1611,#REF!,1,0),1)&lt;&gt;1),N1611,AND(V1611="",I1611="王园园组"),"王园园组"),"other")</f>
        <v>other</v>
      </c>
      <c r="Y1611">
        <f>IFERROR(_xlfn.XLOOKUP(MID(T1611, FIND("#", SUBSTITUTE(T1611, "-", "#", LEN(T1611) - LEN(SUBSTITUTE(T1611, "-", "")))) + 1, LEN(T1611)),#REF!,#REF!),0)</f>
        <v>0</v>
      </c>
      <c r="Z1611">
        <f>MONTH(续费明细实时[[#This Row],[success_time]])</f>
        <v>5</v>
      </c>
      <c r="AA1611" s="8" t="e">
        <f>VLOOKUP(续费明细实时[[#This Row],[parent_user_id]],#REF!,27,0)</f>
        <v>#REF!</v>
      </c>
    </row>
    <row r="1612" spans="1:27">
      <c r="A1612" s="1">
        <v>45789</v>
      </c>
      <c r="B1612" t="s">
        <v>11155</v>
      </c>
      <c r="C1612" t="s">
        <v>11156</v>
      </c>
      <c r="D1612" t="s">
        <v>695</v>
      </c>
      <c r="E1612" t="s">
        <v>546</v>
      </c>
      <c r="F1612">
        <v>120</v>
      </c>
      <c r="G1612" t="s">
        <v>1875</v>
      </c>
      <c r="H1612" t="s">
        <v>559</v>
      </c>
      <c r="I1612" t="s">
        <v>1876</v>
      </c>
      <c r="J1612">
        <v>18750</v>
      </c>
      <c r="K1612" t="s">
        <v>232</v>
      </c>
      <c r="L1612" t="s">
        <v>549</v>
      </c>
      <c r="M1612" t="s">
        <v>550</v>
      </c>
      <c r="N1612" t="s">
        <v>551</v>
      </c>
      <c r="O1612" t="s">
        <v>141</v>
      </c>
      <c r="P1612" t="s">
        <v>1877</v>
      </c>
      <c r="Q1612" t="s">
        <v>11157</v>
      </c>
      <c r="R1612" t="s">
        <v>626</v>
      </c>
      <c r="S1612">
        <v>2640.8253580000001</v>
      </c>
      <c r="T1612" t="s">
        <v>1896</v>
      </c>
      <c r="U1612" s="4">
        <v>45789.654189814813</v>
      </c>
      <c r="V1612" t="str">
        <f>IFERROR(VLOOKUP(B1612,#REF!,1,0),"")</f>
        <v/>
      </c>
      <c r="W1612" t="str" cm="1">
        <f t="array" ref="W1612">IFERROR(_xlfn.IFS(AND(V1612="",X1612&lt;&gt;"王园园组",X1612&lt;&gt;"other"),K1612,AND(V1612="",X1612="王园园组"),G1612),"other")</f>
        <v>other</v>
      </c>
      <c r="X1612" t="str" cm="1">
        <f t="array" ref="X1612">IFERROR(_xlfn.IFS(AND(V1612="",IFERROR(VLOOKUP(N1612,#REF!,1,0),1)&lt;&gt;1),N1612,AND(V1612="",I1612="王园园组"),"王园园组"),"other")</f>
        <v>other</v>
      </c>
      <c r="Y1612">
        <f>IFERROR(_xlfn.XLOOKUP(MID(T1612, FIND("#", SUBSTITUTE(T1612, "-", "#", LEN(T1612) - LEN(SUBSTITUTE(T1612, "-", "")))) + 1, LEN(T1612)),#REF!,#REF!),0)</f>
        <v>0</v>
      </c>
      <c r="Z1612">
        <f>MONTH(续费明细实时[[#This Row],[success_time]])</f>
        <v>5</v>
      </c>
      <c r="AA1612" s="8" t="e">
        <f>VLOOKUP(续费明细实时[[#This Row],[parent_user_id]],#REF!,27,0)</f>
        <v>#REF!</v>
      </c>
    </row>
    <row r="1613" spans="1:27">
      <c r="A1613" s="1">
        <v>45788</v>
      </c>
      <c r="B1613" t="s">
        <v>8826</v>
      </c>
      <c r="C1613" t="s">
        <v>8827</v>
      </c>
      <c r="D1613" t="s">
        <v>548</v>
      </c>
      <c r="E1613" t="s">
        <v>546</v>
      </c>
      <c r="F1613">
        <v>60</v>
      </c>
      <c r="G1613" t="s">
        <v>2071</v>
      </c>
      <c r="H1613" t="s">
        <v>559</v>
      </c>
      <c r="I1613" t="s">
        <v>1876</v>
      </c>
      <c r="J1613">
        <v>10970</v>
      </c>
      <c r="K1613" t="s">
        <v>287</v>
      </c>
      <c r="L1613" t="s">
        <v>549</v>
      </c>
      <c r="M1613" t="s">
        <v>550</v>
      </c>
      <c r="N1613" t="s">
        <v>136</v>
      </c>
      <c r="O1613" t="s">
        <v>283</v>
      </c>
      <c r="P1613" t="s">
        <v>1877</v>
      </c>
      <c r="Q1613" t="s">
        <v>8828</v>
      </c>
      <c r="R1613" t="s">
        <v>626</v>
      </c>
      <c r="S1613">
        <v>1545</v>
      </c>
      <c r="T1613" t="s">
        <v>1891</v>
      </c>
      <c r="U1613" s="4">
        <v>45788.449131944442</v>
      </c>
      <c r="V1613" t="str">
        <f>IFERROR(VLOOKUP(B1613,#REF!,1,0),"")</f>
        <v/>
      </c>
      <c r="W1613" t="str" cm="1">
        <f t="array" ref="W1613">IFERROR(_xlfn.IFS(AND(V1613="",X1613&lt;&gt;"王园园组",X1613&lt;&gt;"other"),K1613,AND(V1613="",X1613="王园园组"),G1613),"other")</f>
        <v>other</v>
      </c>
      <c r="X1613" t="str" cm="1">
        <f t="array" ref="X1613">IFERROR(_xlfn.IFS(AND(V1613="",IFERROR(VLOOKUP(N1613,#REF!,1,0),1)&lt;&gt;1),N1613,AND(V1613="",I1613="王园园组"),"王园园组"),"other")</f>
        <v>other</v>
      </c>
      <c r="Y1613">
        <f>IFERROR(_xlfn.XLOOKUP(MID(T1613, FIND("#", SUBSTITUTE(T1613, "-", "#", LEN(T1613) - LEN(SUBSTITUTE(T1613, "-", "")))) + 1, LEN(T1613)),#REF!,#REF!),0)</f>
        <v>0</v>
      </c>
      <c r="Z1613">
        <f>MONTH(续费明细实时[[#This Row],[success_time]])</f>
        <v>5</v>
      </c>
      <c r="AA1613" s="8" t="e">
        <f>VLOOKUP(续费明细实时[[#This Row],[parent_user_id]],#REF!,27,0)</f>
        <v>#REF!</v>
      </c>
    </row>
    <row r="1614" spans="1:27">
      <c r="A1614" s="1">
        <v>45797</v>
      </c>
      <c r="B1614" t="s">
        <v>13584</v>
      </c>
      <c r="C1614" t="s">
        <v>13585</v>
      </c>
      <c r="D1614" t="s">
        <v>610</v>
      </c>
      <c r="E1614" t="s">
        <v>1102</v>
      </c>
      <c r="F1614">
        <v>180</v>
      </c>
      <c r="G1614" t="s">
        <v>362</v>
      </c>
      <c r="H1614" t="s">
        <v>559</v>
      </c>
      <c r="I1614" t="s">
        <v>163</v>
      </c>
      <c r="J1614">
        <v>15357</v>
      </c>
      <c r="K1614" t="s">
        <v>362</v>
      </c>
      <c r="L1614" t="s">
        <v>549</v>
      </c>
      <c r="M1614" t="s">
        <v>559</v>
      </c>
      <c r="N1614" t="s">
        <v>163</v>
      </c>
      <c r="O1614" t="s">
        <v>473</v>
      </c>
      <c r="P1614" t="s">
        <v>1877</v>
      </c>
      <c r="Q1614" t="s">
        <v>13586</v>
      </c>
      <c r="R1614" t="s">
        <v>626</v>
      </c>
      <c r="S1614">
        <v>2163</v>
      </c>
      <c r="T1614" t="s">
        <v>13028</v>
      </c>
      <c r="U1614" s="4">
        <v>45797.953877314816</v>
      </c>
      <c r="V1614" t="str">
        <f>IFERROR(VLOOKUP(B1614,#REF!,1,0),"")</f>
        <v/>
      </c>
      <c r="W1614" t="str" cm="1">
        <f t="array" ref="W1614">IFERROR(_xlfn.IFS(AND(V1614="",X1614&lt;&gt;"王园园组",X1614&lt;&gt;"other"),K1614,AND(V1614="",X1614="王园园组"),G1614),"other")</f>
        <v>other</v>
      </c>
      <c r="X1614" t="str" cm="1">
        <f t="array" ref="X1614">IFERROR(_xlfn.IFS(AND(V1614="",IFERROR(VLOOKUP(N1614,#REF!,1,0),1)&lt;&gt;1),N1614,AND(V1614="",I1614="王园园组"),"王园园组"),"other")</f>
        <v>other</v>
      </c>
      <c r="Y1614">
        <f>IFERROR(_xlfn.XLOOKUP(MID(T1614, FIND("#", SUBSTITUTE(T1614, "-", "#", LEN(T1614) - LEN(SUBSTITUTE(T1614, "-", "")))) + 1, LEN(T1614)),#REF!,#REF!),0)</f>
        <v>0</v>
      </c>
      <c r="Z1614">
        <f>MONTH(续费明细实时[[#This Row],[success_time]])</f>
        <v>5</v>
      </c>
      <c r="AA1614" s="8" t="e">
        <f>VLOOKUP(续费明细实时[[#This Row],[parent_user_id]],#REF!,27,0)</f>
        <v>#REF!</v>
      </c>
    </row>
    <row r="1615" spans="1:27">
      <c r="A1615" s="1">
        <v>45791</v>
      </c>
      <c r="B1615" t="s">
        <v>13587</v>
      </c>
      <c r="C1615" t="s">
        <v>13588</v>
      </c>
      <c r="D1615" t="s">
        <v>886</v>
      </c>
      <c r="E1615" t="s">
        <v>546</v>
      </c>
      <c r="F1615">
        <v>60</v>
      </c>
      <c r="G1615" t="s">
        <v>2079</v>
      </c>
      <c r="H1615" t="s">
        <v>559</v>
      </c>
      <c r="I1615" t="s">
        <v>1876</v>
      </c>
      <c r="J1615">
        <v>10650</v>
      </c>
      <c r="K1615" t="s">
        <v>276</v>
      </c>
      <c r="L1615" t="s">
        <v>549</v>
      </c>
      <c r="M1615" t="s">
        <v>550</v>
      </c>
      <c r="N1615" t="s">
        <v>136</v>
      </c>
      <c r="O1615" t="s">
        <v>139</v>
      </c>
      <c r="P1615" t="s">
        <v>1877</v>
      </c>
      <c r="Q1615" t="s">
        <v>13589</v>
      </c>
      <c r="R1615" t="s">
        <v>626</v>
      </c>
      <c r="S1615">
        <v>1500</v>
      </c>
      <c r="T1615" t="s">
        <v>1891</v>
      </c>
      <c r="U1615" s="4">
        <v>45791.8984837963</v>
      </c>
      <c r="V1615" t="str">
        <f>IFERROR(VLOOKUP(B1615,#REF!,1,0),"")</f>
        <v/>
      </c>
      <c r="W1615" t="str" cm="1">
        <f t="array" ref="W1615">IFERROR(_xlfn.IFS(AND(V1615="",X1615&lt;&gt;"王园园组",X1615&lt;&gt;"other"),K1615,AND(V1615="",X1615="王园园组"),G1615),"other")</f>
        <v>other</v>
      </c>
      <c r="X1615" t="str" cm="1">
        <f t="array" ref="X1615">IFERROR(_xlfn.IFS(AND(V1615="",IFERROR(VLOOKUP(N1615,#REF!,1,0),1)&lt;&gt;1),N1615,AND(V1615="",I1615="王园园组"),"王园园组"),"other")</f>
        <v>other</v>
      </c>
      <c r="Y1615">
        <f>IFERROR(_xlfn.XLOOKUP(MID(T1615, FIND("#", SUBSTITUTE(T1615, "-", "#", LEN(T1615) - LEN(SUBSTITUTE(T1615, "-", "")))) + 1, LEN(T1615)),#REF!,#REF!),0)</f>
        <v>0</v>
      </c>
      <c r="Z1615">
        <f>MONTH(续费明细实时[[#This Row],[success_time]])</f>
        <v>5</v>
      </c>
      <c r="AA1615" s="8" t="e">
        <f>VLOOKUP(续费明细实时[[#This Row],[parent_user_id]],#REF!,27,0)</f>
        <v>#REF!</v>
      </c>
    </row>
    <row r="1616" spans="1:27">
      <c r="A1616" s="1">
        <v>45796</v>
      </c>
      <c r="B1616" t="s">
        <v>13590</v>
      </c>
      <c r="C1616" t="s">
        <v>13591</v>
      </c>
      <c r="D1616" t="s">
        <v>1674</v>
      </c>
      <c r="E1616" t="s">
        <v>1102</v>
      </c>
      <c r="F1616">
        <v>340</v>
      </c>
      <c r="G1616" t="s">
        <v>365</v>
      </c>
      <c r="H1616" t="s">
        <v>559</v>
      </c>
      <c r="I1616" t="s">
        <v>163</v>
      </c>
      <c r="J1616">
        <v>24308</v>
      </c>
      <c r="K1616" t="s">
        <v>365</v>
      </c>
      <c r="L1616" t="s">
        <v>549</v>
      </c>
      <c r="M1616" t="s">
        <v>559</v>
      </c>
      <c r="N1616" t="s">
        <v>163</v>
      </c>
      <c r="O1616" t="s">
        <v>473</v>
      </c>
      <c r="P1616" t="s">
        <v>1877</v>
      </c>
      <c r="Q1616" t="s">
        <v>13592</v>
      </c>
      <c r="R1616" t="s">
        <v>626</v>
      </c>
      <c r="S1616">
        <v>3423.7035559999999</v>
      </c>
      <c r="T1616" t="s">
        <v>2098</v>
      </c>
      <c r="U1616" s="4">
        <v>45796.770486111112</v>
      </c>
      <c r="V1616" t="str">
        <f>IFERROR(VLOOKUP(B1616,#REF!,1,0),"")</f>
        <v/>
      </c>
      <c r="W1616" t="str" cm="1">
        <f t="array" ref="W1616">IFERROR(_xlfn.IFS(AND(V1616="",X1616&lt;&gt;"王园园组",X1616&lt;&gt;"other"),K1616,AND(V1616="",X1616="王园园组"),G1616),"other")</f>
        <v>other</v>
      </c>
      <c r="X1616" t="str" cm="1">
        <f t="array" ref="X1616">IFERROR(_xlfn.IFS(AND(V1616="",IFERROR(VLOOKUP(N1616,#REF!,1,0),1)&lt;&gt;1),N1616,AND(V1616="",I1616="王园园组"),"王园园组"),"other")</f>
        <v>other</v>
      </c>
      <c r="Y1616">
        <f>IFERROR(_xlfn.XLOOKUP(MID(T1616, FIND("#", SUBSTITUTE(T1616, "-", "#", LEN(T1616) - LEN(SUBSTITUTE(T1616, "-", "")))) + 1, LEN(T1616)),#REF!,#REF!),0)</f>
        <v>0</v>
      </c>
      <c r="Z1616">
        <f>MONTH(续费明细实时[[#This Row],[success_time]])</f>
        <v>5</v>
      </c>
      <c r="AA1616" s="8" t="e">
        <f>VLOOKUP(续费明细实时[[#This Row],[parent_user_id]],#REF!,27,0)</f>
        <v>#REF!</v>
      </c>
    </row>
    <row r="1617" spans="1:27">
      <c r="A1617" s="1">
        <v>45796</v>
      </c>
      <c r="B1617" t="s">
        <v>16040</v>
      </c>
      <c r="C1617" t="s">
        <v>16041</v>
      </c>
      <c r="D1617" t="s">
        <v>548</v>
      </c>
      <c r="E1617" t="s">
        <v>546</v>
      </c>
      <c r="F1617">
        <v>120</v>
      </c>
      <c r="G1617" t="s">
        <v>2005</v>
      </c>
      <c r="H1617" t="s">
        <v>559</v>
      </c>
      <c r="I1617" t="s">
        <v>1876</v>
      </c>
      <c r="J1617">
        <v>17750</v>
      </c>
      <c r="K1617" t="s">
        <v>245</v>
      </c>
      <c r="L1617" t="s">
        <v>549</v>
      </c>
      <c r="M1617" t="s">
        <v>550</v>
      </c>
      <c r="N1617" t="s">
        <v>551</v>
      </c>
      <c r="O1617" t="s">
        <v>242</v>
      </c>
      <c r="P1617" t="s">
        <v>1877</v>
      </c>
      <c r="Q1617" t="s">
        <v>16042</v>
      </c>
      <c r="R1617" t="s">
        <v>626</v>
      </c>
      <c r="S1617">
        <v>2500</v>
      </c>
      <c r="T1617" t="s">
        <v>1896</v>
      </c>
      <c r="U1617" s="4">
        <v>45796.958275462966</v>
      </c>
      <c r="V1617" t="str">
        <f>IFERROR(VLOOKUP(B1617,#REF!,1,0),"")</f>
        <v/>
      </c>
      <c r="W1617" t="str" cm="1">
        <f t="array" ref="W1617">IFERROR(_xlfn.IFS(AND(V1617="",X1617&lt;&gt;"王园园组",X1617&lt;&gt;"other"),K1617,AND(V1617="",X1617="王园园组"),G1617),"other")</f>
        <v>other</v>
      </c>
      <c r="X1617" t="str" cm="1">
        <f t="array" ref="X1617">IFERROR(_xlfn.IFS(AND(V1617="",IFERROR(VLOOKUP(N1617,#REF!,1,0),1)&lt;&gt;1),N1617,AND(V1617="",I1617="王园园组"),"王园园组"),"other")</f>
        <v>other</v>
      </c>
      <c r="Y1617">
        <f>IFERROR(_xlfn.XLOOKUP(MID(T1617, FIND("#", SUBSTITUTE(T1617, "-", "#", LEN(T1617) - LEN(SUBSTITUTE(T1617, "-", "")))) + 1, LEN(T1617)),#REF!,#REF!),0)</f>
        <v>0</v>
      </c>
      <c r="Z1617">
        <f>MONTH(续费明细实时[[#This Row],[success_time]])</f>
        <v>5</v>
      </c>
      <c r="AA1617" s="8" t="e">
        <f>VLOOKUP(续费明细实时[[#This Row],[parent_user_id]],#REF!,27,0)</f>
        <v>#REF!</v>
      </c>
    </row>
    <row r="1618" spans="1:27">
      <c r="A1618" s="1">
        <v>45790</v>
      </c>
      <c r="B1618" t="s">
        <v>12615</v>
      </c>
      <c r="C1618" t="s">
        <v>12616</v>
      </c>
      <c r="D1618" t="s">
        <v>548</v>
      </c>
      <c r="E1618" t="s">
        <v>546</v>
      </c>
      <c r="F1618">
        <v>60</v>
      </c>
      <c r="G1618" t="s">
        <v>2031</v>
      </c>
      <c r="H1618" t="s">
        <v>559</v>
      </c>
      <c r="I1618" t="s">
        <v>1876</v>
      </c>
      <c r="J1618">
        <v>10650</v>
      </c>
      <c r="K1618" t="s">
        <v>256</v>
      </c>
      <c r="L1618" t="s">
        <v>549</v>
      </c>
      <c r="M1618" t="s">
        <v>550</v>
      </c>
      <c r="N1618" t="s">
        <v>136</v>
      </c>
      <c r="O1618" t="s">
        <v>147</v>
      </c>
      <c r="P1618" t="s">
        <v>1877</v>
      </c>
      <c r="Q1618" t="s">
        <v>12617</v>
      </c>
      <c r="R1618" t="s">
        <v>626</v>
      </c>
      <c r="S1618">
        <v>1500</v>
      </c>
      <c r="T1618" t="s">
        <v>1891</v>
      </c>
      <c r="U1618" s="4">
        <v>45790.51834490741</v>
      </c>
      <c r="V1618" t="str">
        <f>IFERROR(VLOOKUP(B1618,#REF!,1,0),"")</f>
        <v/>
      </c>
      <c r="W1618" t="str" cm="1">
        <f t="array" ref="W1618">IFERROR(_xlfn.IFS(AND(V1618="",X1618&lt;&gt;"王园园组",X1618&lt;&gt;"other"),K1618,AND(V1618="",X1618="王园园组"),G1618),"other")</f>
        <v>other</v>
      </c>
      <c r="X1618" t="str" cm="1">
        <f t="array" ref="X1618">IFERROR(_xlfn.IFS(AND(V1618="",IFERROR(VLOOKUP(N1618,#REF!,1,0),1)&lt;&gt;1),N1618,AND(V1618="",I1618="王园园组"),"王园园组"),"other")</f>
        <v>other</v>
      </c>
      <c r="Y1618">
        <f>IFERROR(_xlfn.XLOOKUP(MID(T1618, FIND("#", SUBSTITUTE(T1618, "-", "#", LEN(T1618) - LEN(SUBSTITUTE(T1618, "-", "")))) + 1, LEN(T1618)),#REF!,#REF!),0)</f>
        <v>0</v>
      </c>
      <c r="Z1618">
        <f>MONTH(续费明细实时[[#This Row],[success_time]])</f>
        <v>5</v>
      </c>
      <c r="AA1618" s="8" t="e">
        <f>VLOOKUP(续费明细实时[[#This Row],[parent_user_id]],#REF!,27,0)</f>
        <v>#REF!</v>
      </c>
    </row>
    <row r="1619" spans="1:27">
      <c r="A1619" s="1">
        <v>45804</v>
      </c>
      <c r="B1619" t="s">
        <v>30047</v>
      </c>
      <c r="C1619" t="s">
        <v>30048</v>
      </c>
      <c r="D1619" t="s">
        <v>1417</v>
      </c>
      <c r="E1619" t="s">
        <v>546</v>
      </c>
      <c r="F1619">
        <v>60</v>
      </c>
      <c r="G1619" t="s">
        <v>626</v>
      </c>
      <c r="H1619" t="s">
        <v>626</v>
      </c>
      <c r="I1619" t="s">
        <v>626</v>
      </c>
      <c r="J1619">
        <v>11543</v>
      </c>
      <c r="K1619" t="s">
        <v>282</v>
      </c>
      <c r="L1619" t="s">
        <v>549</v>
      </c>
      <c r="M1619" t="s">
        <v>550</v>
      </c>
      <c r="N1619" t="s">
        <v>136</v>
      </c>
      <c r="O1619" t="s">
        <v>139</v>
      </c>
      <c r="P1619" t="s">
        <v>1877</v>
      </c>
      <c r="Q1619" t="s">
        <v>30049</v>
      </c>
      <c r="R1619" t="s">
        <v>626</v>
      </c>
      <c r="S1619">
        <v>1625.811113</v>
      </c>
      <c r="T1619" t="s">
        <v>1891</v>
      </c>
      <c r="U1619" s="4">
        <v>45804.810497685183</v>
      </c>
      <c r="V1619" t="str">
        <f>IFERROR(VLOOKUP(B1619,#REF!,1,0),"")</f>
        <v/>
      </c>
      <c r="W1619" t="str" cm="1">
        <f t="array" ref="W1619">IFERROR(_xlfn.IFS(AND(V1619="",X1619&lt;&gt;"王园园组",X1619&lt;&gt;"other"),K1619,AND(V1619="",X1619="王园园组"),G1619),"other")</f>
        <v>other</v>
      </c>
      <c r="X1619" t="str" cm="1">
        <f t="array" ref="X1619">IFERROR(_xlfn.IFS(AND(V1619="",IFERROR(VLOOKUP(N1619,#REF!,1,0),1)&lt;&gt;1),N1619,AND(V1619="",I1619="王园园组"),"王园园组"),"other")</f>
        <v>other</v>
      </c>
      <c r="Y1619">
        <f>IFERROR(_xlfn.XLOOKUP(MID(T1619, FIND("#", SUBSTITUTE(T1619, "-", "#", LEN(T1619) - LEN(SUBSTITUTE(T1619, "-", "")))) + 1, LEN(T1619)),#REF!,#REF!),0)</f>
        <v>0</v>
      </c>
      <c r="Z1619">
        <f>MONTH(续费明细实时[[#This Row],[success_time]])</f>
        <v>5</v>
      </c>
      <c r="AA1619" s="8" t="e">
        <f>VLOOKUP(续费明细实时[[#This Row],[parent_user_id]],#REF!,27,0)</f>
        <v>#REF!</v>
      </c>
    </row>
    <row r="1620" spans="1:27">
      <c r="A1620" s="1">
        <v>45800</v>
      </c>
      <c r="B1620" t="s">
        <v>16025</v>
      </c>
      <c r="C1620" t="s">
        <v>16026</v>
      </c>
      <c r="D1620" t="s">
        <v>558</v>
      </c>
      <c r="E1620" t="s">
        <v>641</v>
      </c>
      <c r="F1620">
        <v>72</v>
      </c>
      <c r="G1620" t="s">
        <v>341</v>
      </c>
      <c r="H1620" t="s">
        <v>559</v>
      </c>
      <c r="I1620" t="s">
        <v>504</v>
      </c>
      <c r="J1620">
        <v>9523</v>
      </c>
      <c r="K1620" t="s">
        <v>341</v>
      </c>
      <c r="L1620" t="s">
        <v>549</v>
      </c>
      <c r="M1620" t="s">
        <v>559</v>
      </c>
      <c r="N1620" t="s">
        <v>504</v>
      </c>
      <c r="O1620" t="s">
        <v>325</v>
      </c>
      <c r="P1620" t="s">
        <v>1877</v>
      </c>
      <c r="Q1620" t="s">
        <v>16027</v>
      </c>
      <c r="R1620" t="s">
        <v>626</v>
      </c>
      <c r="S1620">
        <v>1341.247805</v>
      </c>
      <c r="T1620" t="s">
        <v>1935</v>
      </c>
      <c r="U1620" s="4">
        <v>45800.474363425928</v>
      </c>
      <c r="V1620" t="str">
        <f>IFERROR(VLOOKUP(B1620,#REF!,1,0),"")</f>
        <v/>
      </c>
      <c r="W1620" t="str" cm="1">
        <f t="array" ref="W1620">IFERROR(_xlfn.IFS(AND(V1620="",X1620&lt;&gt;"王园园组",X1620&lt;&gt;"other"),K1620,AND(V1620="",X1620="王园园组"),G1620),"other")</f>
        <v>other</v>
      </c>
      <c r="X1620" t="str" cm="1">
        <f t="array" ref="X1620">IFERROR(_xlfn.IFS(AND(V1620="",IFERROR(VLOOKUP(N1620,#REF!,1,0),1)&lt;&gt;1),N1620,AND(V1620="",I1620="王园园组"),"王园园组"),"other")</f>
        <v>other</v>
      </c>
      <c r="Y1620">
        <f>IFERROR(_xlfn.XLOOKUP(MID(T1620, FIND("#", SUBSTITUTE(T1620, "-", "#", LEN(T1620) - LEN(SUBSTITUTE(T1620, "-", "")))) + 1, LEN(T1620)),#REF!,#REF!),0)</f>
        <v>0</v>
      </c>
      <c r="Z1620">
        <f>MONTH(续费明细实时[[#This Row],[success_time]])</f>
        <v>5</v>
      </c>
      <c r="AA1620" s="8" t="e">
        <f>VLOOKUP(续费明细实时[[#This Row],[parent_user_id]],#REF!,27,0)</f>
        <v>#REF!</v>
      </c>
    </row>
    <row r="1621" spans="1:27">
      <c r="A1621" s="1">
        <v>45804</v>
      </c>
      <c r="B1621" t="s">
        <v>30050</v>
      </c>
      <c r="C1621" t="s">
        <v>30051</v>
      </c>
      <c r="D1621" t="s">
        <v>558</v>
      </c>
      <c r="E1621" t="s">
        <v>546</v>
      </c>
      <c r="F1621">
        <v>120</v>
      </c>
      <c r="G1621" t="s">
        <v>334</v>
      </c>
      <c r="H1621" t="s">
        <v>559</v>
      </c>
      <c r="I1621" t="s">
        <v>504</v>
      </c>
      <c r="J1621">
        <v>19718</v>
      </c>
      <c r="K1621" t="s">
        <v>334</v>
      </c>
      <c r="L1621" t="s">
        <v>549</v>
      </c>
      <c r="M1621" t="s">
        <v>559</v>
      </c>
      <c r="N1621" t="s">
        <v>504</v>
      </c>
      <c r="O1621" t="s">
        <v>325</v>
      </c>
      <c r="P1621" t="s">
        <v>1877</v>
      </c>
      <c r="Q1621" t="s">
        <v>30052</v>
      </c>
      <c r="R1621" t="s">
        <v>626</v>
      </c>
      <c r="S1621">
        <v>2777.1235230000002</v>
      </c>
      <c r="T1621" t="s">
        <v>1896</v>
      </c>
      <c r="U1621" s="4">
        <v>45804.767847222225</v>
      </c>
      <c r="V1621" t="str">
        <f>IFERROR(VLOOKUP(B1621,#REF!,1,0),"")</f>
        <v/>
      </c>
      <c r="W1621" t="str" cm="1">
        <f t="array" ref="W1621">IFERROR(_xlfn.IFS(AND(V1621="",X1621&lt;&gt;"王园园组",X1621&lt;&gt;"other"),K1621,AND(V1621="",X1621="王园园组"),G1621),"other")</f>
        <v>other</v>
      </c>
      <c r="X1621" t="str" cm="1">
        <f t="array" ref="X1621">IFERROR(_xlfn.IFS(AND(V1621="",IFERROR(VLOOKUP(N1621,#REF!,1,0),1)&lt;&gt;1),N1621,AND(V1621="",I1621="王园园组"),"王园园组"),"other")</f>
        <v>other</v>
      </c>
      <c r="Y1621">
        <f>IFERROR(_xlfn.XLOOKUP(MID(T1621, FIND("#", SUBSTITUTE(T1621, "-", "#", LEN(T1621) - LEN(SUBSTITUTE(T1621, "-", "")))) + 1, LEN(T1621)),#REF!,#REF!),0)</f>
        <v>0</v>
      </c>
      <c r="Z1621">
        <f>MONTH(续费明细实时[[#This Row],[success_time]])</f>
        <v>5</v>
      </c>
      <c r="AA1621" s="8" t="e">
        <f>VLOOKUP(续费明细实时[[#This Row],[parent_user_id]],#REF!,27,0)</f>
        <v>#REF!</v>
      </c>
    </row>
    <row r="1622" spans="1:27">
      <c r="A1622" s="1">
        <v>45799</v>
      </c>
      <c r="B1622" t="s">
        <v>16199</v>
      </c>
      <c r="C1622" t="s">
        <v>16200</v>
      </c>
      <c r="D1622" t="s">
        <v>548</v>
      </c>
      <c r="E1622" t="s">
        <v>546</v>
      </c>
      <c r="F1622">
        <v>120</v>
      </c>
      <c r="G1622" t="s">
        <v>1939</v>
      </c>
      <c r="H1622" t="s">
        <v>559</v>
      </c>
      <c r="I1622" t="s">
        <v>1876</v>
      </c>
      <c r="J1622">
        <v>18283</v>
      </c>
      <c r="K1622" t="s">
        <v>187</v>
      </c>
      <c r="L1622" t="s">
        <v>549</v>
      </c>
      <c r="M1622" t="s">
        <v>559</v>
      </c>
      <c r="N1622" t="s">
        <v>469</v>
      </c>
      <c r="O1622" t="s">
        <v>180</v>
      </c>
      <c r="P1622" t="s">
        <v>1877</v>
      </c>
      <c r="Q1622" t="s">
        <v>16201</v>
      </c>
      <c r="R1622" t="s">
        <v>626</v>
      </c>
      <c r="S1622">
        <v>2575</v>
      </c>
      <c r="T1622" t="s">
        <v>1896</v>
      </c>
      <c r="U1622" s="4">
        <v>45799.361655092594</v>
      </c>
      <c r="V1622" t="str">
        <f>IFERROR(VLOOKUP(B1622,#REF!,1,0),"")</f>
        <v/>
      </c>
      <c r="W1622" t="str" cm="1">
        <f t="array" ref="W1622">IFERROR(_xlfn.IFS(AND(V1622="",X1622&lt;&gt;"王园园组",X1622&lt;&gt;"other"),K1622,AND(V1622="",X1622="王园园组"),G1622),"other")</f>
        <v>other</v>
      </c>
      <c r="X1622" t="str" cm="1">
        <f t="array" ref="X1622">IFERROR(_xlfn.IFS(AND(V1622="",IFERROR(VLOOKUP(N1622,#REF!,1,0),1)&lt;&gt;1),N1622,AND(V1622="",I1622="王园园组"),"王园园组"),"other")</f>
        <v>other</v>
      </c>
      <c r="Y1622">
        <f>IFERROR(_xlfn.XLOOKUP(MID(T1622, FIND("#", SUBSTITUTE(T1622, "-", "#", LEN(T1622) - LEN(SUBSTITUTE(T1622, "-", "")))) + 1, LEN(T1622)),#REF!,#REF!),0)</f>
        <v>0</v>
      </c>
      <c r="Z1622">
        <f>MONTH(续费明细实时[[#This Row],[success_time]])</f>
        <v>5</v>
      </c>
      <c r="AA1622" s="8" t="e">
        <f>VLOOKUP(续费明细实时[[#This Row],[parent_user_id]],#REF!,27,0)</f>
        <v>#REF!</v>
      </c>
    </row>
    <row r="1623" spans="1:27">
      <c r="A1623" s="1">
        <v>45790</v>
      </c>
      <c r="B1623" t="s">
        <v>11766</v>
      </c>
      <c r="C1623" t="s">
        <v>11767</v>
      </c>
      <c r="D1623" t="s">
        <v>548</v>
      </c>
      <c r="E1623" t="s">
        <v>546</v>
      </c>
      <c r="F1623">
        <v>60</v>
      </c>
      <c r="G1623" t="s">
        <v>1939</v>
      </c>
      <c r="H1623" t="s">
        <v>559</v>
      </c>
      <c r="I1623" t="s">
        <v>1876</v>
      </c>
      <c r="J1623">
        <v>10970</v>
      </c>
      <c r="K1623" t="s">
        <v>214</v>
      </c>
      <c r="L1623" t="s">
        <v>549</v>
      </c>
      <c r="M1623" t="s">
        <v>550</v>
      </c>
      <c r="N1623" t="s">
        <v>551</v>
      </c>
      <c r="O1623" t="s">
        <v>149</v>
      </c>
      <c r="P1623" t="s">
        <v>1877</v>
      </c>
      <c r="Q1623" t="s">
        <v>11768</v>
      </c>
      <c r="R1623" t="s">
        <v>626</v>
      </c>
      <c r="S1623">
        <v>1545</v>
      </c>
      <c r="T1623" t="s">
        <v>1891</v>
      </c>
      <c r="U1623" s="4">
        <v>45790.295208333337</v>
      </c>
      <c r="V1623" t="str">
        <f>IFERROR(VLOOKUP(B1623,#REF!,1,0),"")</f>
        <v/>
      </c>
      <c r="W1623" t="str" cm="1">
        <f t="array" ref="W1623">IFERROR(_xlfn.IFS(AND(V1623="",X1623&lt;&gt;"王园园组",X1623&lt;&gt;"other"),K1623,AND(V1623="",X1623="王园园组"),G1623),"other")</f>
        <v>other</v>
      </c>
      <c r="X1623" t="str" cm="1">
        <f t="array" ref="X1623">IFERROR(_xlfn.IFS(AND(V1623="",IFERROR(VLOOKUP(N1623,#REF!,1,0),1)&lt;&gt;1),N1623,AND(V1623="",I1623="王园园组"),"王园园组"),"other")</f>
        <v>other</v>
      </c>
      <c r="Y1623">
        <f>IFERROR(_xlfn.XLOOKUP(MID(T1623, FIND("#", SUBSTITUTE(T1623, "-", "#", LEN(T1623) - LEN(SUBSTITUTE(T1623, "-", "")))) + 1, LEN(T1623)),#REF!,#REF!),0)</f>
        <v>0</v>
      </c>
      <c r="Z1623">
        <f>MONTH(续费明细实时[[#This Row],[success_time]])</f>
        <v>5</v>
      </c>
      <c r="AA1623" s="8" t="e">
        <f>VLOOKUP(续费明细实时[[#This Row],[parent_user_id]],#REF!,27,0)</f>
        <v>#REF!</v>
      </c>
    </row>
    <row r="1624" spans="1:27">
      <c r="A1624" s="1">
        <v>45795</v>
      </c>
      <c r="B1624" t="s">
        <v>16221</v>
      </c>
      <c r="C1624" t="s">
        <v>16222</v>
      </c>
      <c r="D1624" t="s">
        <v>548</v>
      </c>
      <c r="E1624" t="s">
        <v>546</v>
      </c>
      <c r="F1624">
        <v>120</v>
      </c>
      <c r="G1624" t="s">
        <v>1894</v>
      </c>
      <c r="H1624" t="s">
        <v>559</v>
      </c>
      <c r="I1624" t="s">
        <v>1876</v>
      </c>
      <c r="J1624">
        <v>17750</v>
      </c>
      <c r="K1624" t="s">
        <v>244</v>
      </c>
      <c r="L1624" t="s">
        <v>549</v>
      </c>
      <c r="M1624" t="s">
        <v>550</v>
      </c>
      <c r="N1624" t="s">
        <v>551</v>
      </c>
      <c r="O1624" t="s">
        <v>242</v>
      </c>
      <c r="P1624" t="s">
        <v>1877</v>
      </c>
      <c r="Q1624" t="s">
        <v>16223</v>
      </c>
      <c r="R1624" t="s">
        <v>626</v>
      </c>
      <c r="S1624">
        <v>2500</v>
      </c>
      <c r="T1624" t="s">
        <v>1896</v>
      </c>
      <c r="U1624" s="4">
        <v>45795.41983796296</v>
      </c>
      <c r="V1624" t="str">
        <f>IFERROR(VLOOKUP(B1624,#REF!,1,0),"")</f>
        <v/>
      </c>
      <c r="W1624" t="str" cm="1">
        <f t="array" ref="W1624">IFERROR(_xlfn.IFS(AND(V1624="",X1624&lt;&gt;"王园园组",X1624&lt;&gt;"other"),K1624,AND(V1624="",X1624="王园园组"),G1624),"other")</f>
        <v>other</v>
      </c>
      <c r="X1624" t="str" cm="1">
        <f t="array" ref="X1624">IFERROR(_xlfn.IFS(AND(V1624="",IFERROR(VLOOKUP(N1624,#REF!,1,0),1)&lt;&gt;1),N1624,AND(V1624="",I1624="王园园组"),"王园园组"),"other")</f>
        <v>other</v>
      </c>
      <c r="Y1624">
        <f>IFERROR(_xlfn.XLOOKUP(MID(T1624, FIND("#", SUBSTITUTE(T1624, "-", "#", LEN(T1624) - LEN(SUBSTITUTE(T1624, "-", "")))) + 1, LEN(T1624)),#REF!,#REF!),0)</f>
        <v>0</v>
      </c>
      <c r="Z1624">
        <f>MONTH(续费明细实时[[#This Row],[success_time]])</f>
        <v>5</v>
      </c>
      <c r="AA1624" s="8" t="e">
        <f>VLOOKUP(续费明细实时[[#This Row],[parent_user_id]],#REF!,27,0)</f>
        <v>#REF!</v>
      </c>
    </row>
    <row r="1625" spans="1:27">
      <c r="A1625" s="1">
        <v>45792</v>
      </c>
      <c r="B1625" t="s">
        <v>16034</v>
      </c>
      <c r="C1625" t="s">
        <v>16035</v>
      </c>
      <c r="D1625" t="s">
        <v>1088</v>
      </c>
      <c r="E1625" t="s">
        <v>546</v>
      </c>
      <c r="F1625">
        <v>120</v>
      </c>
      <c r="G1625" t="s">
        <v>336</v>
      </c>
      <c r="H1625" t="s">
        <v>559</v>
      </c>
      <c r="I1625" t="s">
        <v>504</v>
      </c>
      <c r="J1625">
        <v>18090</v>
      </c>
      <c r="K1625" t="s">
        <v>336</v>
      </c>
      <c r="L1625" t="s">
        <v>549</v>
      </c>
      <c r="M1625" t="s">
        <v>559</v>
      </c>
      <c r="N1625" t="s">
        <v>504</v>
      </c>
      <c r="O1625" t="s">
        <v>325</v>
      </c>
      <c r="P1625" t="s">
        <v>1877</v>
      </c>
      <c r="Q1625" t="s">
        <v>16036</v>
      </c>
      <c r="R1625" t="s">
        <v>626</v>
      </c>
      <c r="S1625">
        <v>2547.8197460000001</v>
      </c>
      <c r="T1625" t="s">
        <v>1896</v>
      </c>
      <c r="U1625" s="4">
        <v>45792.642129629632</v>
      </c>
      <c r="V1625" t="str">
        <f>IFERROR(VLOOKUP(B1625,#REF!,1,0),"")</f>
        <v/>
      </c>
      <c r="W1625" t="str" cm="1">
        <f t="array" ref="W1625">IFERROR(_xlfn.IFS(AND(V1625="",X1625&lt;&gt;"王园园组",X1625&lt;&gt;"other"),K1625,AND(V1625="",X1625="王园园组"),G1625),"other")</f>
        <v>other</v>
      </c>
      <c r="X1625" t="str" cm="1">
        <f t="array" ref="X1625">IFERROR(_xlfn.IFS(AND(V1625="",IFERROR(VLOOKUP(N1625,#REF!,1,0),1)&lt;&gt;1),N1625,AND(V1625="",I1625="王园园组"),"王园园组"),"other")</f>
        <v>other</v>
      </c>
      <c r="Y1625">
        <f>IFERROR(_xlfn.XLOOKUP(MID(T1625, FIND("#", SUBSTITUTE(T1625, "-", "#", LEN(T1625) - LEN(SUBSTITUTE(T1625, "-", "")))) + 1, LEN(T1625)),#REF!,#REF!),0)</f>
        <v>0</v>
      </c>
      <c r="Z1625">
        <f>MONTH(续费明细实时[[#This Row],[success_time]])</f>
        <v>5</v>
      </c>
      <c r="AA1625" s="8" t="e">
        <f>VLOOKUP(续费明细实时[[#This Row],[parent_user_id]],#REF!,27,0)</f>
        <v>#REF!</v>
      </c>
    </row>
    <row r="1626" spans="1:27">
      <c r="A1626" s="1">
        <v>45795</v>
      </c>
      <c r="B1626" t="s">
        <v>16013</v>
      </c>
      <c r="C1626" t="s">
        <v>16014</v>
      </c>
      <c r="D1626" t="s">
        <v>548</v>
      </c>
      <c r="E1626" t="s">
        <v>546</v>
      </c>
      <c r="F1626">
        <v>120</v>
      </c>
      <c r="G1626" t="s">
        <v>13037</v>
      </c>
      <c r="H1626" t="s">
        <v>559</v>
      </c>
      <c r="I1626" t="s">
        <v>1876</v>
      </c>
      <c r="J1626">
        <v>17750</v>
      </c>
      <c r="K1626" t="s">
        <v>253</v>
      </c>
      <c r="L1626" t="s">
        <v>549</v>
      </c>
      <c r="M1626" t="s">
        <v>550</v>
      </c>
      <c r="N1626" t="s">
        <v>136</v>
      </c>
      <c r="O1626" t="s">
        <v>147</v>
      </c>
      <c r="P1626" t="s">
        <v>1877</v>
      </c>
      <c r="Q1626" t="s">
        <v>16015</v>
      </c>
      <c r="R1626" t="s">
        <v>626</v>
      </c>
      <c r="S1626">
        <v>2500</v>
      </c>
      <c r="T1626" t="s">
        <v>1896</v>
      </c>
      <c r="U1626" s="4">
        <v>45795.419317129628</v>
      </c>
      <c r="V1626" t="str">
        <f>IFERROR(VLOOKUP(B1626,#REF!,1,0),"")</f>
        <v/>
      </c>
      <c r="W1626" t="str" cm="1">
        <f t="array" ref="W1626">IFERROR(_xlfn.IFS(AND(V1626="",X1626&lt;&gt;"王园园组",X1626&lt;&gt;"other"),K1626,AND(V1626="",X1626="王园园组"),G1626),"other")</f>
        <v>other</v>
      </c>
      <c r="X1626" t="str" cm="1">
        <f t="array" ref="X1626">IFERROR(_xlfn.IFS(AND(V1626="",IFERROR(VLOOKUP(N1626,#REF!,1,0),1)&lt;&gt;1),N1626,AND(V1626="",I1626="王园园组"),"王园园组"),"other")</f>
        <v>other</v>
      </c>
      <c r="Y1626">
        <f>IFERROR(_xlfn.XLOOKUP(MID(T1626, FIND("#", SUBSTITUTE(T1626, "-", "#", LEN(T1626) - LEN(SUBSTITUTE(T1626, "-", "")))) + 1, LEN(T1626)),#REF!,#REF!),0)</f>
        <v>0</v>
      </c>
      <c r="Z1626">
        <f>MONTH(续费明细实时[[#This Row],[success_time]])</f>
        <v>5</v>
      </c>
      <c r="AA1626" s="8" t="e">
        <f>VLOOKUP(续费明细实时[[#This Row],[parent_user_id]],#REF!,27,0)</f>
        <v>#REF!</v>
      </c>
    </row>
    <row r="1627" spans="1:27">
      <c r="A1627" s="1">
        <v>45797</v>
      </c>
      <c r="B1627" t="s">
        <v>16028</v>
      </c>
      <c r="C1627" t="s">
        <v>16029</v>
      </c>
      <c r="D1627" t="s">
        <v>695</v>
      </c>
      <c r="E1627" t="s">
        <v>546</v>
      </c>
      <c r="F1627">
        <v>360</v>
      </c>
      <c r="G1627" t="s">
        <v>1946</v>
      </c>
      <c r="H1627" t="s">
        <v>559</v>
      </c>
      <c r="I1627" t="s">
        <v>1876</v>
      </c>
      <c r="J1627">
        <v>46150</v>
      </c>
      <c r="K1627" t="s">
        <v>301</v>
      </c>
      <c r="L1627" t="s">
        <v>549</v>
      </c>
      <c r="M1627" t="s">
        <v>550</v>
      </c>
      <c r="N1627" t="s">
        <v>136</v>
      </c>
      <c r="O1627" t="s">
        <v>143</v>
      </c>
      <c r="P1627" t="s">
        <v>1877</v>
      </c>
      <c r="Q1627" t="s">
        <v>16030</v>
      </c>
      <c r="R1627" t="s">
        <v>626</v>
      </c>
      <c r="S1627">
        <v>6500</v>
      </c>
      <c r="T1627" t="s">
        <v>2193</v>
      </c>
      <c r="U1627" s="4">
        <v>45797.477083333331</v>
      </c>
      <c r="V1627" t="str">
        <f>IFERROR(VLOOKUP(B1627,#REF!,1,0),"")</f>
        <v/>
      </c>
      <c r="W1627" t="str" cm="1">
        <f t="array" ref="W1627">IFERROR(_xlfn.IFS(AND(V1627="",X1627&lt;&gt;"王园园组",X1627&lt;&gt;"other"),K1627,AND(V1627="",X1627="王园园组"),G1627),"other")</f>
        <v>other</v>
      </c>
      <c r="X1627" t="str" cm="1">
        <f t="array" ref="X1627">IFERROR(_xlfn.IFS(AND(V1627="",IFERROR(VLOOKUP(N1627,#REF!,1,0),1)&lt;&gt;1),N1627,AND(V1627="",I1627="王园园组"),"王园园组"),"other")</f>
        <v>other</v>
      </c>
      <c r="Y1627">
        <f>IFERROR(_xlfn.XLOOKUP(MID(T1627, FIND("#", SUBSTITUTE(T1627, "-", "#", LEN(T1627) - LEN(SUBSTITUTE(T1627, "-", "")))) + 1, LEN(T1627)),#REF!,#REF!),0)</f>
        <v>0</v>
      </c>
      <c r="Z1627">
        <f>MONTH(续费明细实时[[#This Row],[success_time]])</f>
        <v>5</v>
      </c>
      <c r="AA1627" s="8" t="e">
        <f>VLOOKUP(续费明细实时[[#This Row],[parent_user_id]],#REF!,27,0)</f>
        <v>#REF!</v>
      </c>
    </row>
    <row r="1628" spans="1:27">
      <c r="A1628" s="1">
        <v>45790</v>
      </c>
      <c r="B1628" t="s">
        <v>12795</v>
      </c>
      <c r="C1628" t="s">
        <v>12796</v>
      </c>
      <c r="D1628" t="s">
        <v>578</v>
      </c>
      <c r="E1628" t="s">
        <v>546</v>
      </c>
      <c r="F1628">
        <v>60</v>
      </c>
      <c r="G1628" t="s">
        <v>1917</v>
      </c>
      <c r="H1628" t="s">
        <v>559</v>
      </c>
      <c r="I1628" t="s">
        <v>1876</v>
      </c>
      <c r="J1628">
        <v>10650</v>
      </c>
      <c r="K1628" t="s">
        <v>234</v>
      </c>
      <c r="L1628" t="s">
        <v>549</v>
      </c>
      <c r="M1628" t="s">
        <v>550</v>
      </c>
      <c r="N1628" t="s">
        <v>551</v>
      </c>
      <c r="O1628" t="s">
        <v>141</v>
      </c>
      <c r="P1628" t="s">
        <v>1877</v>
      </c>
      <c r="Q1628" t="s">
        <v>12797</v>
      </c>
      <c r="R1628" t="s">
        <v>626</v>
      </c>
      <c r="S1628">
        <v>1500</v>
      </c>
      <c r="T1628" t="s">
        <v>1891</v>
      </c>
      <c r="U1628" s="4">
        <v>45790.640752314815</v>
      </c>
      <c r="V1628" t="str">
        <f>IFERROR(VLOOKUP(B1628,#REF!,1,0),"")</f>
        <v/>
      </c>
      <c r="W1628" t="str" cm="1">
        <f t="array" ref="W1628">IFERROR(_xlfn.IFS(AND(V1628="",X1628&lt;&gt;"王园园组",X1628&lt;&gt;"other"),K1628,AND(V1628="",X1628="王园园组"),G1628),"other")</f>
        <v>other</v>
      </c>
      <c r="X1628" t="str" cm="1">
        <f t="array" ref="X1628">IFERROR(_xlfn.IFS(AND(V1628="",IFERROR(VLOOKUP(N1628,#REF!,1,0),1)&lt;&gt;1),N1628,AND(V1628="",I1628="王园园组"),"王园园组"),"other")</f>
        <v>other</v>
      </c>
      <c r="Y1628">
        <f>IFERROR(_xlfn.XLOOKUP(MID(T1628, FIND("#", SUBSTITUTE(T1628, "-", "#", LEN(T1628) - LEN(SUBSTITUTE(T1628, "-", "")))) + 1, LEN(T1628)),#REF!,#REF!),0)</f>
        <v>0</v>
      </c>
      <c r="Z1628">
        <f>MONTH(续费明细实时[[#This Row],[success_time]])</f>
        <v>5</v>
      </c>
      <c r="AA1628" s="8" t="e">
        <f>VLOOKUP(续费明细实时[[#This Row],[parent_user_id]],#REF!,27,0)</f>
        <v>#REF!</v>
      </c>
    </row>
    <row r="1629" spans="1:27">
      <c r="A1629" s="1">
        <v>45796</v>
      </c>
      <c r="B1629" t="s">
        <v>13569</v>
      </c>
      <c r="C1629" t="s">
        <v>13570</v>
      </c>
      <c r="D1629" t="s">
        <v>548</v>
      </c>
      <c r="E1629" t="s">
        <v>546</v>
      </c>
      <c r="F1629">
        <v>120</v>
      </c>
      <c r="G1629" t="s">
        <v>1939</v>
      </c>
      <c r="H1629" t="s">
        <v>559</v>
      </c>
      <c r="I1629" t="s">
        <v>1876</v>
      </c>
      <c r="J1629">
        <v>17750</v>
      </c>
      <c r="K1629" t="s">
        <v>210</v>
      </c>
      <c r="L1629" t="s">
        <v>549</v>
      </c>
      <c r="M1629" t="s">
        <v>550</v>
      </c>
      <c r="N1629" t="s">
        <v>551</v>
      </c>
      <c r="O1629" t="s">
        <v>149</v>
      </c>
      <c r="P1629" t="s">
        <v>1877</v>
      </c>
      <c r="Q1629" t="s">
        <v>13571</v>
      </c>
      <c r="R1629" t="s">
        <v>626</v>
      </c>
      <c r="S1629">
        <v>2500</v>
      </c>
      <c r="T1629" t="s">
        <v>1896</v>
      </c>
      <c r="U1629" s="4">
        <v>45796.402696759258</v>
      </c>
      <c r="V1629" t="str">
        <f>IFERROR(VLOOKUP(B1629,#REF!,1,0),"")</f>
        <v/>
      </c>
      <c r="W1629" t="str" cm="1">
        <f t="array" ref="W1629">IFERROR(_xlfn.IFS(AND(V1629="",X1629&lt;&gt;"王园园组",X1629&lt;&gt;"other"),K1629,AND(V1629="",X1629="王园园组"),G1629),"other")</f>
        <v>other</v>
      </c>
      <c r="X1629" t="str" cm="1">
        <f t="array" ref="X1629">IFERROR(_xlfn.IFS(AND(V1629="",IFERROR(VLOOKUP(N1629,#REF!,1,0),1)&lt;&gt;1),N1629,AND(V1629="",I1629="王园园组"),"王园园组"),"other")</f>
        <v>other</v>
      </c>
      <c r="Y1629">
        <f>IFERROR(_xlfn.XLOOKUP(MID(T1629, FIND("#", SUBSTITUTE(T1629, "-", "#", LEN(T1629) - LEN(SUBSTITUTE(T1629, "-", "")))) + 1, LEN(T1629)),#REF!,#REF!),0)</f>
        <v>0</v>
      </c>
      <c r="Z1629">
        <f>MONTH(续费明细实时[[#This Row],[success_time]])</f>
        <v>5</v>
      </c>
      <c r="AA1629" s="8" t="e">
        <f>VLOOKUP(续费明细实时[[#This Row],[parent_user_id]],#REF!,27,0)</f>
        <v>#REF!</v>
      </c>
    </row>
    <row r="1630" spans="1:27">
      <c r="A1630" s="1">
        <v>45793</v>
      </c>
      <c r="B1630" t="s">
        <v>16022</v>
      </c>
      <c r="C1630" t="s">
        <v>16023</v>
      </c>
      <c r="D1630" t="s">
        <v>548</v>
      </c>
      <c r="E1630" t="s">
        <v>546</v>
      </c>
      <c r="F1630">
        <v>60</v>
      </c>
      <c r="G1630" t="s">
        <v>1978</v>
      </c>
      <c r="H1630" t="s">
        <v>559</v>
      </c>
      <c r="I1630" t="s">
        <v>1876</v>
      </c>
      <c r="J1630">
        <v>10650</v>
      </c>
      <c r="K1630" t="s">
        <v>282</v>
      </c>
      <c r="L1630" t="s">
        <v>549</v>
      </c>
      <c r="M1630" t="s">
        <v>550</v>
      </c>
      <c r="N1630" t="s">
        <v>136</v>
      </c>
      <c r="O1630" t="s">
        <v>139</v>
      </c>
      <c r="P1630" t="s">
        <v>1877</v>
      </c>
      <c r="Q1630" t="s">
        <v>16024</v>
      </c>
      <c r="R1630" t="s">
        <v>626</v>
      </c>
      <c r="S1630">
        <v>1500</v>
      </c>
      <c r="T1630" t="s">
        <v>1891</v>
      </c>
      <c r="U1630" s="4">
        <v>45793.509166666663</v>
      </c>
      <c r="V1630" t="str">
        <f>IFERROR(VLOOKUP(B1630,#REF!,1,0),"")</f>
        <v/>
      </c>
      <c r="W1630" t="str" cm="1">
        <f t="array" ref="W1630">IFERROR(_xlfn.IFS(AND(V1630="",X1630&lt;&gt;"王园园组",X1630&lt;&gt;"other"),K1630,AND(V1630="",X1630="王园园组"),G1630),"other")</f>
        <v>other</v>
      </c>
      <c r="X1630" t="str" cm="1">
        <f t="array" ref="X1630">IFERROR(_xlfn.IFS(AND(V1630="",IFERROR(VLOOKUP(N1630,#REF!,1,0),1)&lt;&gt;1),N1630,AND(V1630="",I1630="王园园组"),"王园园组"),"other")</f>
        <v>other</v>
      </c>
      <c r="Y1630">
        <f>IFERROR(_xlfn.XLOOKUP(MID(T1630, FIND("#", SUBSTITUTE(T1630, "-", "#", LEN(T1630) - LEN(SUBSTITUTE(T1630, "-", "")))) + 1, LEN(T1630)),#REF!,#REF!),0)</f>
        <v>0</v>
      </c>
      <c r="Z1630">
        <f>MONTH(续费明细实时[[#This Row],[success_time]])</f>
        <v>5</v>
      </c>
      <c r="AA1630" s="8" t="e">
        <f>VLOOKUP(续费明细实时[[#This Row],[parent_user_id]],#REF!,27,0)</f>
        <v>#REF!</v>
      </c>
    </row>
    <row r="1631" spans="1:27">
      <c r="A1631" s="1">
        <v>45785</v>
      </c>
      <c r="B1631" t="s">
        <v>2382</v>
      </c>
      <c r="C1631" t="s">
        <v>2383</v>
      </c>
      <c r="D1631" t="s">
        <v>558</v>
      </c>
      <c r="E1631" t="s">
        <v>1959</v>
      </c>
      <c r="F1631">
        <v>18</v>
      </c>
      <c r="G1631" t="s">
        <v>334</v>
      </c>
      <c r="H1631" t="s">
        <v>559</v>
      </c>
      <c r="I1631" t="s">
        <v>504</v>
      </c>
      <c r="J1631">
        <v>4687</v>
      </c>
      <c r="K1631" t="s">
        <v>334</v>
      </c>
      <c r="L1631" t="s">
        <v>549</v>
      </c>
      <c r="M1631" t="s">
        <v>559</v>
      </c>
      <c r="N1631" t="s">
        <v>504</v>
      </c>
      <c r="O1631" t="s">
        <v>325</v>
      </c>
      <c r="P1631" t="s">
        <v>1877</v>
      </c>
      <c r="Q1631" t="s">
        <v>2384</v>
      </c>
      <c r="R1631" t="s">
        <v>626</v>
      </c>
      <c r="S1631">
        <v>660.145758</v>
      </c>
      <c r="T1631" t="s">
        <v>1962</v>
      </c>
      <c r="U1631" s="4">
        <v>45785.484247685185</v>
      </c>
      <c r="V1631" t="str">
        <f>IFERROR(VLOOKUP(B1631,#REF!,1,0),"")</f>
        <v/>
      </c>
      <c r="W1631" t="str" cm="1">
        <f t="array" ref="W1631">IFERROR(_xlfn.IFS(AND(V1631="",X1631&lt;&gt;"王园园组",X1631&lt;&gt;"other"),K1631,AND(V1631="",X1631="王园园组"),G1631),"other")</f>
        <v>other</v>
      </c>
      <c r="X1631" t="str" cm="1">
        <f t="array" ref="X1631">IFERROR(_xlfn.IFS(AND(V1631="",IFERROR(VLOOKUP(N1631,#REF!,1,0),1)&lt;&gt;1),N1631,AND(V1631="",I1631="王园园组"),"王园园组"),"other")</f>
        <v>other</v>
      </c>
      <c r="Y1631">
        <f>IFERROR(_xlfn.XLOOKUP(MID(T1631, FIND("#", SUBSTITUTE(T1631, "-", "#", LEN(T1631) - LEN(SUBSTITUTE(T1631, "-", "")))) + 1, LEN(T1631)),#REF!,#REF!),0)</f>
        <v>0</v>
      </c>
      <c r="Z1631">
        <f>MONTH(续费明细实时[[#This Row],[success_time]])</f>
        <v>5</v>
      </c>
      <c r="AA1631" s="8" t="e">
        <f>VLOOKUP(续费明细实时[[#This Row],[parent_user_id]],#REF!,27,0)</f>
        <v>#REF!</v>
      </c>
    </row>
    <row r="1632" spans="1:27">
      <c r="A1632" s="1">
        <v>45803</v>
      </c>
      <c r="B1632" t="s">
        <v>30053</v>
      </c>
      <c r="C1632" t="s">
        <v>30054</v>
      </c>
      <c r="D1632" t="s">
        <v>548</v>
      </c>
      <c r="E1632" t="s">
        <v>546</v>
      </c>
      <c r="F1632">
        <v>120</v>
      </c>
      <c r="G1632" t="s">
        <v>1909</v>
      </c>
      <c r="H1632" t="s">
        <v>559</v>
      </c>
      <c r="I1632" t="s">
        <v>1876</v>
      </c>
      <c r="J1632">
        <v>18283</v>
      </c>
      <c r="K1632" t="s">
        <v>337</v>
      </c>
      <c r="L1632" t="s">
        <v>549</v>
      </c>
      <c r="M1632" t="s">
        <v>559</v>
      </c>
      <c r="N1632" t="s">
        <v>504</v>
      </c>
      <c r="O1632" t="s">
        <v>325</v>
      </c>
      <c r="P1632" t="s">
        <v>1877</v>
      </c>
      <c r="Q1632" t="s">
        <v>30055</v>
      </c>
      <c r="R1632" t="s">
        <v>626</v>
      </c>
      <c r="S1632">
        <v>2575</v>
      </c>
      <c r="T1632" t="s">
        <v>1896</v>
      </c>
      <c r="U1632" s="4">
        <v>45803.827847222223</v>
      </c>
      <c r="V1632" t="str">
        <f>IFERROR(VLOOKUP(B1632,#REF!,1,0),"")</f>
        <v/>
      </c>
      <c r="W1632" t="str" cm="1">
        <f t="array" ref="W1632">IFERROR(_xlfn.IFS(AND(V1632="",X1632&lt;&gt;"王园园组",X1632&lt;&gt;"other"),K1632,AND(V1632="",X1632="王园园组"),G1632),"other")</f>
        <v>other</v>
      </c>
      <c r="X1632" t="str" cm="1">
        <f t="array" ref="X1632">IFERROR(_xlfn.IFS(AND(V1632="",IFERROR(VLOOKUP(N1632,#REF!,1,0),1)&lt;&gt;1),N1632,AND(V1632="",I1632="王园园组"),"王园园组"),"other")</f>
        <v>other</v>
      </c>
      <c r="Y1632">
        <f>IFERROR(_xlfn.XLOOKUP(MID(T1632, FIND("#", SUBSTITUTE(T1632, "-", "#", LEN(T1632) - LEN(SUBSTITUTE(T1632, "-", "")))) + 1, LEN(T1632)),#REF!,#REF!),0)</f>
        <v>0</v>
      </c>
      <c r="Z1632">
        <f>MONTH(续费明细实时[[#This Row],[success_time]])</f>
        <v>5</v>
      </c>
      <c r="AA1632" s="8" t="e">
        <f>VLOOKUP(续费明细实时[[#This Row],[parent_user_id]],#REF!,27,0)</f>
        <v>#REF!</v>
      </c>
    </row>
    <row r="1633" spans="1:27">
      <c r="A1633" s="1">
        <v>45786</v>
      </c>
      <c r="B1633" t="s">
        <v>2385</v>
      </c>
      <c r="C1633" t="s">
        <v>2386</v>
      </c>
      <c r="D1633" t="s">
        <v>695</v>
      </c>
      <c r="E1633" t="s">
        <v>546</v>
      </c>
      <c r="F1633">
        <v>60</v>
      </c>
      <c r="G1633" t="s">
        <v>1994</v>
      </c>
      <c r="H1633" t="s">
        <v>559</v>
      </c>
      <c r="I1633" t="s">
        <v>1876</v>
      </c>
      <c r="J1633">
        <v>10650</v>
      </c>
      <c r="K1633" t="s">
        <v>291</v>
      </c>
      <c r="L1633" t="s">
        <v>549</v>
      </c>
      <c r="M1633" t="s">
        <v>550</v>
      </c>
      <c r="N1633" t="s">
        <v>136</v>
      </c>
      <c r="O1633" t="s">
        <v>292</v>
      </c>
      <c r="P1633" t="s">
        <v>1877</v>
      </c>
      <c r="Q1633" t="s">
        <v>2387</v>
      </c>
      <c r="R1633" t="s">
        <v>626</v>
      </c>
      <c r="S1633">
        <v>1500</v>
      </c>
      <c r="T1633" t="s">
        <v>1891</v>
      </c>
      <c r="U1633" s="4">
        <v>45786.591932870368</v>
      </c>
      <c r="V1633" t="str">
        <f>IFERROR(VLOOKUP(B1633,#REF!,1,0),"")</f>
        <v/>
      </c>
      <c r="W1633" t="str" cm="1">
        <f t="array" ref="W1633">IFERROR(_xlfn.IFS(AND(V1633="",X1633&lt;&gt;"王园园组",X1633&lt;&gt;"other"),K1633,AND(V1633="",X1633="王园园组"),G1633),"other")</f>
        <v>other</v>
      </c>
      <c r="X1633" t="str" cm="1">
        <f t="array" ref="X1633">IFERROR(_xlfn.IFS(AND(V1633="",IFERROR(VLOOKUP(N1633,#REF!,1,0),1)&lt;&gt;1),N1633,AND(V1633="",I1633="王园园组"),"王园园组"),"other")</f>
        <v>other</v>
      </c>
      <c r="Y1633">
        <f>IFERROR(_xlfn.XLOOKUP(MID(T1633, FIND("#", SUBSTITUTE(T1633, "-", "#", LEN(T1633) - LEN(SUBSTITUTE(T1633, "-", "")))) + 1, LEN(T1633)),#REF!,#REF!),0)</f>
        <v>0</v>
      </c>
      <c r="Z1633">
        <f>MONTH(续费明细实时[[#This Row],[success_time]])</f>
        <v>5</v>
      </c>
      <c r="AA1633" s="8" t="e">
        <f>VLOOKUP(续费明细实时[[#This Row],[parent_user_id]],#REF!,27,0)</f>
        <v>#REF!</v>
      </c>
    </row>
    <row r="1634" spans="1:27">
      <c r="A1634" s="1">
        <v>45785</v>
      </c>
      <c r="B1634" t="s">
        <v>1932</v>
      </c>
      <c r="C1634" t="s">
        <v>2379</v>
      </c>
      <c r="D1634" t="s">
        <v>548</v>
      </c>
      <c r="E1634" t="s">
        <v>1882</v>
      </c>
      <c r="F1634">
        <v>72</v>
      </c>
      <c r="G1634" t="s">
        <v>1909</v>
      </c>
      <c r="H1634" t="s">
        <v>559</v>
      </c>
      <c r="I1634" t="s">
        <v>1876</v>
      </c>
      <c r="J1634">
        <v>8513</v>
      </c>
      <c r="K1634" t="s">
        <v>322</v>
      </c>
      <c r="L1634" t="s">
        <v>549</v>
      </c>
      <c r="M1634" t="s">
        <v>550</v>
      </c>
      <c r="N1634" t="s">
        <v>616</v>
      </c>
      <c r="O1634" t="s">
        <v>314</v>
      </c>
      <c r="P1634" t="s">
        <v>1877</v>
      </c>
      <c r="Q1634" t="s">
        <v>2380</v>
      </c>
      <c r="R1634" t="s">
        <v>626</v>
      </c>
      <c r="S1634">
        <v>1199</v>
      </c>
      <c r="T1634" t="s">
        <v>2381</v>
      </c>
      <c r="U1634" s="4">
        <v>45785.168263888889</v>
      </c>
      <c r="V1634" t="str">
        <f>IFERROR(VLOOKUP(B1634,#REF!,1,0),"")</f>
        <v/>
      </c>
      <c r="W1634" t="str" cm="1">
        <f t="array" ref="W1634">IFERROR(_xlfn.IFS(AND(V1634="",X1634&lt;&gt;"王园园组",X1634&lt;&gt;"other"),K1634,AND(V1634="",X1634="王园园组"),G1634),"other")</f>
        <v>other</v>
      </c>
      <c r="X1634" t="str" cm="1">
        <f t="array" ref="X1634">IFERROR(_xlfn.IFS(AND(V1634="",IFERROR(VLOOKUP(N1634,#REF!,1,0),1)&lt;&gt;1),N1634,AND(V1634="",I1634="王园园组"),"王园园组"),"other")</f>
        <v>other</v>
      </c>
      <c r="Y1634">
        <f>IFERROR(_xlfn.XLOOKUP(MID(T1634, FIND("#", SUBSTITUTE(T1634, "-", "#", LEN(T1634) - LEN(SUBSTITUTE(T1634, "-", "")))) + 1, LEN(T1634)),#REF!,#REF!),0)</f>
        <v>0</v>
      </c>
      <c r="Z1634">
        <f>MONTH(续费明细实时[[#This Row],[success_time]])</f>
        <v>5</v>
      </c>
      <c r="AA1634" s="8" t="e">
        <f>VLOOKUP(续费明细实时[[#This Row],[parent_user_id]],#REF!,27,0)</f>
        <v>#REF!</v>
      </c>
    </row>
    <row r="1635" spans="1:27">
      <c r="A1635" s="1">
        <v>45786</v>
      </c>
      <c r="B1635" t="s">
        <v>2388</v>
      </c>
      <c r="C1635" t="s">
        <v>2389</v>
      </c>
      <c r="D1635" t="s">
        <v>1166</v>
      </c>
      <c r="E1635" t="s">
        <v>546</v>
      </c>
      <c r="F1635">
        <v>240</v>
      </c>
      <c r="G1635" t="s">
        <v>1875</v>
      </c>
      <c r="H1635" t="s">
        <v>559</v>
      </c>
      <c r="I1635" t="s">
        <v>1876</v>
      </c>
      <c r="J1635">
        <v>31950</v>
      </c>
      <c r="K1635" t="s">
        <v>248</v>
      </c>
      <c r="L1635" t="s">
        <v>549</v>
      </c>
      <c r="M1635" t="s">
        <v>550</v>
      </c>
      <c r="N1635" t="s">
        <v>551</v>
      </c>
      <c r="O1635" t="s">
        <v>242</v>
      </c>
      <c r="P1635" t="s">
        <v>1877</v>
      </c>
      <c r="Q1635" t="s">
        <v>2390</v>
      </c>
      <c r="R1635" t="s">
        <v>626</v>
      </c>
      <c r="S1635">
        <v>4500</v>
      </c>
      <c r="T1635" t="s">
        <v>1931</v>
      </c>
      <c r="U1635" s="4">
        <v>45786.799155092594</v>
      </c>
      <c r="V1635" t="str">
        <f>IFERROR(VLOOKUP(B1635,#REF!,1,0),"")</f>
        <v/>
      </c>
      <c r="W1635" t="str" cm="1">
        <f t="array" ref="W1635">IFERROR(_xlfn.IFS(AND(V1635="",X1635&lt;&gt;"王园园组",X1635&lt;&gt;"other"),K1635,AND(V1635="",X1635="王园园组"),G1635),"other")</f>
        <v>other</v>
      </c>
      <c r="X1635" t="str" cm="1">
        <f t="array" ref="X1635">IFERROR(_xlfn.IFS(AND(V1635="",IFERROR(VLOOKUP(N1635,#REF!,1,0),1)&lt;&gt;1),N1635,AND(V1635="",I1635="王园园组"),"王园园组"),"other")</f>
        <v>other</v>
      </c>
      <c r="Y1635">
        <f>IFERROR(_xlfn.XLOOKUP(MID(T1635, FIND("#", SUBSTITUTE(T1635, "-", "#", LEN(T1635) - LEN(SUBSTITUTE(T1635, "-", "")))) + 1, LEN(T1635)),#REF!,#REF!),0)</f>
        <v>0</v>
      </c>
      <c r="Z1635">
        <f>MONTH(续费明细实时[[#This Row],[success_time]])</f>
        <v>5</v>
      </c>
      <c r="AA1635" s="8" t="e">
        <f>VLOOKUP(续费明细实时[[#This Row],[parent_user_id]],#REF!,27,0)</f>
        <v>#REF!</v>
      </c>
    </row>
    <row r="1636" spans="1:27">
      <c r="A1636" s="1">
        <v>45796</v>
      </c>
      <c r="B1636" t="s">
        <v>16043</v>
      </c>
      <c r="C1636" t="s">
        <v>16044</v>
      </c>
      <c r="D1636" t="s">
        <v>548</v>
      </c>
      <c r="E1636" t="s">
        <v>546</v>
      </c>
      <c r="F1636">
        <v>120</v>
      </c>
      <c r="G1636" t="s">
        <v>626</v>
      </c>
      <c r="H1636" t="s">
        <v>626</v>
      </c>
      <c r="I1636" t="s">
        <v>626</v>
      </c>
      <c r="J1636">
        <v>17750</v>
      </c>
      <c r="K1636" t="s">
        <v>245</v>
      </c>
      <c r="L1636" t="s">
        <v>549</v>
      </c>
      <c r="M1636" t="s">
        <v>550</v>
      </c>
      <c r="N1636" t="s">
        <v>551</v>
      </c>
      <c r="O1636" t="s">
        <v>242</v>
      </c>
      <c r="P1636" t="s">
        <v>1877</v>
      </c>
      <c r="Q1636" t="s">
        <v>16045</v>
      </c>
      <c r="R1636" t="s">
        <v>626</v>
      </c>
      <c r="S1636">
        <v>2500</v>
      </c>
      <c r="T1636" t="s">
        <v>1896</v>
      </c>
      <c r="U1636" s="4">
        <v>45796.234664351854</v>
      </c>
      <c r="V1636" t="str">
        <f>IFERROR(VLOOKUP(B1636,#REF!,1,0),"")</f>
        <v/>
      </c>
      <c r="W1636" t="str" cm="1">
        <f t="array" ref="W1636">IFERROR(_xlfn.IFS(AND(V1636="",X1636&lt;&gt;"王园园组",X1636&lt;&gt;"other"),K1636,AND(V1636="",X1636="王园园组"),G1636),"other")</f>
        <v>other</v>
      </c>
      <c r="X1636" t="str" cm="1">
        <f t="array" ref="X1636">IFERROR(_xlfn.IFS(AND(V1636="",IFERROR(VLOOKUP(N1636,#REF!,1,0),1)&lt;&gt;1),N1636,AND(V1636="",I1636="王园园组"),"王园园组"),"other")</f>
        <v>other</v>
      </c>
      <c r="Y1636">
        <f>IFERROR(_xlfn.XLOOKUP(MID(T1636, FIND("#", SUBSTITUTE(T1636, "-", "#", LEN(T1636) - LEN(SUBSTITUTE(T1636, "-", "")))) + 1, LEN(T1636)),#REF!,#REF!),0)</f>
        <v>0</v>
      </c>
      <c r="Z1636">
        <f>MONTH(续费明细实时[[#This Row],[success_time]])</f>
        <v>5</v>
      </c>
      <c r="AA1636" s="8" t="e">
        <f>VLOOKUP(续费明细实时[[#This Row],[parent_user_id]],#REF!,27,0)</f>
        <v>#REF!</v>
      </c>
    </row>
    <row r="1637" spans="1:27">
      <c r="A1637" s="1">
        <v>45794</v>
      </c>
      <c r="B1637" t="s">
        <v>16031</v>
      </c>
      <c r="C1637" t="s">
        <v>16032</v>
      </c>
      <c r="D1637" t="s">
        <v>15586</v>
      </c>
      <c r="E1637" t="s">
        <v>546</v>
      </c>
      <c r="F1637">
        <v>240</v>
      </c>
      <c r="G1637" t="s">
        <v>354</v>
      </c>
      <c r="H1637" t="s">
        <v>559</v>
      </c>
      <c r="I1637" t="s">
        <v>163</v>
      </c>
      <c r="J1637">
        <v>32909</v>
      </c>
      <c r="K1637" t="s">
        <v>354</v>
      </c>
      <c r="L1637" t="s">
        <v>549</v>
      </c>
      <c r="M1637" t="s">
        <v>559</v>
      </c>
      <c r="N1637" t="s">
        <v>163</v>
      </c>
      <c r="O1637" t="s">
        <v>472</v>
      </c>
      <c r="P1637" t="s">
        <v>1877</v>
      </c>
      <c r="Q1637" t="s">
        <v>16033</v>
      </c>
      <c r="R1637" t="s">
        <v>626</v>
      </c>
      <c r="S1637">
        <v>4635</v>
      </c>
      <c r="T1637" t="s">
        <v>1931</v>
      </c>
      <c r="U1637" s="4">
        <v>45794.001851851855</v>
      </c>
      <c r="V1637" t="str">
        <f>IFERROR(VLOOKUP(B1637,#REF!,1,0),"")</f>
        <v/>
      </c>
      <c r="W1637" t="str" cm="1">
        <f t="array" ref="W1637">IFERROR(_xlfn.IFS(AND(V1637="",X1637&lt;&gt;"王园园组",X1637&lt;&gt;"other"),K1637,AND(V1637="",X1637="王园园组"),G1637),"other")</f>
        <v>other</v>
      </c>
      <c r="X1637" t="str" cm="1">
        <f t="array" ref="X1637">IFERROR(_xlfn.IFS(AND(V1637="",IFERROR(VLOOKUP(N1637,#REF!,1,0),1)&lt;&gt;1),N1637,AND(V1637="",I1637="王园园组"),"王园园组"),"other")</f>
        <v>other</v>
      </c>
      <c r="Y1637">
        <f>IFERROR(_xlfn.XLOOKUP(MID(T1637, FIND("#", SUBSTITUTE(T1637, "-", "#", LEN(T1637) - LEN(SUBSTITUTE(T1637, "-", "")))) + 1, LEN(T1637)),#REF!,#REF!),0)</f>
        <v>0</v>
      </c>
      <c r="Z1637">
        <f>MONTH(续费明细实时[[#This Row],[success_time]])</f>
        <v>5</v>
      </c>
      <c r="AA1637" s="8" t="e">
        <f>VLOOKUP(续费明细实时[[#This Row],[parent_user_id]],#REF!,27,0)</f>
        <v>#REF!</v>
      </c>
    </row>
    <row r="1638" spans="1:27">
      <c r="A1638" s="1">
        <v>45798</v>
      </c>
      <c r="B1638" t="s">
        <v>16037</v>
      </c>
      <c r="C1638" t="s">
        <v>16038</v>
      </c>
      <c r="D1638" t="s">
        <v>578</v>
      </c>
      <c r="E1638" t="s">
        <v>546</v>
      </c>
      <c r="F1638">
        <v>60</v>
      </c>
      <c r="G1638" t="s">
        <v>1994</v>
      </c>
      <c r="H1638" t="s">
        <v>559</v>
      </c>
      <c r="I1638" t="s">
        <v>1876</v>
      </c>
      <c r="J1638">
        <v>10650</v>
      </c>
      <c r="K1638" t="s">
        <v>232</v>
      </c>
      <c r="L1638" t="s">
        <v>549</v>
      </c>
      <c r="M1638" t="s">
        <v>550</v>
      </c>
      <c r="N1638" t="s">
        <v>551</v>
      </c>
      <c r="O1638" t="s">
        <v>141</v>
      </c>
      <c r="P1638" t="s">
        <v>1877</v>
      </c>
      <c r="Q1638" t="s">
        <v>16039</v>
      </c>
      <c r="R1638" t="s">
        <v>626</v>
      </c>
      <c r="S1638">
        <v>1500</v>
      </c>
      <c r="T1638" t="s">
        <v>1891</v>
      </c>
      <c r="U1638" s="4">
        <v>45798.525289351855</v>
      </c>
      <c r="V1638" t="str">
        <f>IFERROR(VLOOKUP(B1638,#REF!,1,0),"")</f>
        <v/>
      </c>
      <c r="W1638" t="str" cm="1">
        <f t="array" ref="W1638">IFERROR(_xlfn.IFS(AND(V1638="",X1638&lt;&gt;"王园园组",X1638&lt;&gt;"other"),K1638,AND(V1638="",X1638="王园园组"),G1638),"other")</f>
        <v>other</v>
      </c>
      <c r="X1638" t="str" cm="1">
        <f t="array" ref="X1638">IFERROR(_xlfn.IFS(AND(V1638="",IFERROR(VLOOKUP(N1638,#REF!,1,0),1)&lt;&gt;1),N1638,AND(V1638="",I1638="王园园组"),"王园园组"),"other")</f>
        <v>other</v>
      </c>
      <c r="Y1638">
        <f>IFERROR(_xlfn.XLOOKUP(MID(T1638, FIND("#", SUBSTITUTE(T1638, "-", "#", LEN(T1638) - LEN(SUBSTITUTE(T1638, "-", "")))) + 1, LEN(T1638)),#REF!,#REF!),0)</f>
        <v>0</v>
      </c>
      <c r="Z1638">
        <f>MONTH(续费明细实时[[#This Row],[success_time]])</f>
        <v>5</v>
      </c>
      <c r="AA1638" s="8" t="e">
        <f>VLOOKUP(续费明细实时[[#This Row],[parent_user_id]],#REF!,27,0)</f>
        <v>#REF!</v>
      </c>
    </row>
    <row r="1639" spans="1:27">
      <c r="A1639" s="1">
        <v>45803</v>
      </c>
      <c r="B1639" t="s">
        <v>30056</v>
      </c>
      <c r="C1639" t="s">
        <v>30057</v>
      </c>
      <c r="D1639" t="s">
        <v>695</v>
      </c>
      <c r="E1639" t="s">
        <v>1102</v>
      </c>
      <c r="F1639">
        <v>180</v>
      </c>
      <c r="G1639" t="s">
        <v>351</v>
      </c>
      <c r="H1639" t="s">
        <v>559</v>
      </c>
      <c r="I1639" t="s">
        <v>163</v>
      </c>
      <c r="J1639">
        <v>15357</v>
      </c>
      <c r="K1639" t="s">
        <v>351</v>
      </c>
      <c r="L1639" t="s">
        <v>549</v>
      </c>
      <c r="M1639" t="s">
        <v>559</v>
      </c>
      <c r="N1639" t="s">
        <v>163</v>
      </c>
      <c r="O1639" t="s">
        <v>472</v>
      </c>
      <c r="P1639" t="s">
        <v>1877</v>
      </c>
      <c r="Q1639" t="s">
        <v>30058</v>
      </c>
      <c r="R1639" t="s">
        <v>626</v>
      </c>
      <c r="S1639">
        <v>2163</v>
      </c>
      <c r="T1639" t="s">
        <v>13028</v>
      </c>
      <c r="U1639" s="4">
        <v>45803.832326388889</v>
      </c>
      <c r="V1639" t="str">
        <f>IFERROR(VLOOKUP(B1639,#REF!,1,0),"")</f>
        <v/>
      </c>
      <c r="W1639" t="str" cm="1">
        <f t="array" ref="W1639">IFERROR(_xlfn.IFS(AND(V1639="",X1639&lt;&gt;"王园园组",X1639&lt;&gt;"other"),K1639,AND(V1639="",X1639="王园园组"),G1639),"other")</f>
        <v>other</v>
      </c>
      <c r="X1639" t="str" cm="1">
        <f t="array" ref="X1639">IFERROR(_xlfn.IFS(AND(V1639="",IFERROR(VLOOKUP(N1639,#REF!,1,0),1)&lt;&gt;1),N1639,AND(V1639="",I1639="王园园组"),"王园园组"),"other")</f>
        <v>other</v>
      </c>
      <c r="Y1639">
        <f>IFERROR(_xlfn.XLOOKUP(MID(T1639, FIND("#", SUBSTITUTE(T1639, "-", "#", LEN(T1639) - LEN(SUBSTITUTE(T1639, "-", "")))) + 1, LEN(T1639)),#REF!,#REF!),0)</f>
        <v>0</v>
      </c>
      <c r="Z1639">
        <f>MONTH(续费明细实时[[#This Row],[success_time]])</f>
        <v>5</v>
      </c>
      <c r="AA1639" s="8" t="e">
        <f>VLOOKUP(续费明细实时[[#This Row],[parent_user_id]],#REF!,27,0)</f>
        <v>#REF!</v>
      </c>
    </row>
    <row r="1640" spans="1:27">
      <c r="A1640" s="1">
        <v>45803</v>
      </c>
      <c r="B1640" t="s">
        <v>28908</v>
      </c>
      <c r="C1640" t="s">
        <v>28909</v>
      </c>
      <c r="D1640" t="s">
        <v>548</v>
      </c>
      <c r="E1640" t="s">
        <v>546</v>
      </c>
      <c r="F1640">
        <v>120</v>
      </c>
      <c r="G1640" t="s">
        <v>2056</v>
      </c>
      <c r="H1640" t="s">
        <v>559</v>
      </c>
      <c r="I1640" t="s">
        <v>1876</v>
      </c>
      <c r="J1640">
        <v>17750</v>
      </c>
      <c r="K1640" t="s">
        <v>226</v>
      </c>
      <c r="L1640" t="s">
        <v>549</v>
      </c>
      <c r="M1640" t="s">
        <v>550</v>
      </c>
      <c r="N1640" t="s">
        <v>551</v>
      </c>
      <c r="O1640" t="s">
        <v>145</v>
      </c>
      <c r="P1640" t="s">
        <v>1877</v>
      </c>
      <c r="Q1640" t="s">
        <v>28910</v>
      </c>
      <c r="R1640" t="s">
        <v>626</v>
      </c>
      <c r="S1640">
        <v>2500</v>
      </c>
      <c r="T1640" t="s">
        <v>1896</v>
      </c>
      <c r="U1640" s="4">
        <v>45803.32366898148</v>
      </c>
      <c r="V1640" t="str">
        <f>IFERROR(VLOOKUP(B1640,#REF!,1,0),"")</f>
        <v/>
      </c>
      <c r="W1640" t="str" cm="1">
        <f t="array" ref="W1640">IFERROR(_xlfn.IFS(AND(V1640="",X1640&lt;&gt;"王园园组",X1640&lt;&gt;"other"),K1640,AND(V1640="",X1640="王园园组"),G1640),"other")</f>
        <v>other</v>
      </c>
      <c r="X1640" t="str" cm="1">
        <f t="array" ref="X1640">IFERROR(_xlfn.IFS(AND(V1640="",IFERROR(VLOOKUP(N1640,#REF!,1,0),1)&lt;&gt;1),N1640,AND(V1640="",I1640="王园园组"),"王园园组"),"other")</f>
        <v>other</v>
      </c>
      <c r="Y1640">
        <f>IFERROR(_xlfn.XLOOKUP(MID(T1640, FIND("#", SUBSTITUTE(T1640, "-", "#", LEN(T1640) - LEN(SUBSTITUTE(T1640, "-", "")))) + 1, LEN(T1640)),#REF!,#REF!),0)</f>
        <v>0</v>
      </c>
      <c r="Z1640">
        <f>MONTH(续费明细实时[[#This Row],[success_time]])</f>
        <v>5</v>
      </c>
      <c r="AA1640" s="8" t="e">
        <f>VLOOKUP(续费明细实时[[#This Row],[parent_user_id]],#REF!,27,0)</f>
        <v>#REF!</v>
      </c>
    </row>
    <row r="1641" spans="1:27">
      <c r="A1641" s="1">
        <v>45799</v>
      </c>
      <c r="B1641" t="s">
        <v>13575</v>
      </c>
      <c r="C1641" t="s">
        <v>13576</v>
      </c>
      <c r="D1641" t="s">
        <v>558</v>
      </c>
      <c r="E1641" t="s">
        <v>546</v>
      </c>
      <c r="F1641">
        <v>60</v>
      </c>
      <c r="G1641" t="s">
        <v>333</v>
      </c>
      <c r="H1641" t="s">
        <v>559</v>
      </c>
      <c r="I1641" t="s">
        <v>504</v>
      </c>
      <c r="J1641">
        <v>11831</v>
      </c>
      <c r="K1641" t="s">
        <v>333</v>
      </c>
      <c r="L1641" t="s">
        <v>549</v>
      </c>
      <c r="M1641" t="s">
        <v>559</v>
      </c>
      <c r="N1641" t="s">
        <v>504</v>
      </c>
      <c r="O1641" t="s">
        <v>325</v>
      </c>
      <c r="P1641" t="s">
        <v>1877</v>
      </c>
      <c r="Q1641" t="s">
        <v>13577</v>
      </c>
      <c r="R1641" t="s">
        <v>626</v>
      </c>
      <c r="S1641">
        <v>1666.2741140000001</v>
      </c>
      <c r="T1641" t="s">
        <v>1891</v>
      </c>
      <c r="U1641" s="4">
        <v>45799.822951388887</v>
      </c>
      <c r="V1641" t="str">
        <f>IFERROR(VLOOKUP(B1641,#REF!,1,0),"")</f>
        <v/>
      </c>
      <c r="W1641" t="str" cm="1">
        <f t="array" ref="W1641">IFERROR(_xlfn.IFS(AND(V1641="",X1641&lt;&gt;"王园园组",X1641&lt;&gt;"other"),K1641,AND(V1641="",X1641="王园园组"),G1641),"other")</f>
        <v>other</v>
      </c>
      <c r="X1641" t="str" cm="1">
        <f t="array" ref="X1641">IFERROR(_xlfn.IFS(AND(V1641="",IFERROR(VLOOKUP(N1641,#REF!,1,0),1)&lt;&gt;1),N1641,AND(V1641="",I1641="王园园组"),"王园园组"),"other")</f>
        <v>other</v>
      </c>
      <c r="Y1641">
        <f>IFERROR(_xlfn.XLOOKUP(MID(T1641, FIND("#", SUBSTITUTE(T1641, "-", "#", LEN(T1641) - LEN(SUBSTITUTE(T1641, "-", "")))) + 1, LEN(T1641)),#REF!,#REF!),0)</f>
        <v>0</v>
      </c>
      <c r="Z1641">
        <f>MONTH(续费明细实时[[#This Row],[success_time]])</f>
        <v>5</v>
      </c>
      <c r="AA1641" s="8" t="e">
        <f>VLOOKUP(续费明细实时[[#This Row],[parent_user_id]],#REF!,27,0)</f>
        <v>#REF!</v>
      </c>
    </row>
    <row r="1642" spans="1:27">
      <c r="A1642" s="1">
        <v>45790</v>
      </c>
      <c r="B1642" t="s">
        <v>12466</v>
      </c>
      <c r="C1642" t="s">
        <v>12467</v>
      </c>
      <c r="D1642" t="s">
        <v>548</v>
      </c>
      <c r="E1642" t="s">
        <v>546</v>
      </c>
      <c r="F1642">
        <v>120</v>
      </c>
      <c r="G1642" t="s">
        <v>1939</v>
      </c>
      <c r="H1642" t="s">
        <v>559</v>
      </c>
      <c r="I1642" t="s">
        <v>1876</v>
      </c>
      <c r="J1642">
        <v>17750</v>
      </c>
      <c r="K1642" t="s">
        <v>257</v>
      </c>
      <c r="L1642" t="s">
        <v>549</v>
      </c>
      <c r="M1642" t="s">
        <v>550</v>
      </c>
      <c r="N1642" t="s">
        <v>136</v>
      </c>
      <c r="O1642" t="s">
        <v>147</v>
      </c>
      <c r="P1642" t="s">
        <v>1877</v>
      </c>
      <c r="Q1642" t="s">
        <v>12468</v>
      </c>
      <c r="R1642" t="s">
        <v>626</v>
      </c>
      <c r="S1642">
        <v>2500</v>
      </c>
      <c r="T1642" t="s">
        <v>1896</v>
      </c>
      <c r="U1642" s="4">
        <v>45790.450335648151</v>
      </c>
      <c r="V1642" t="str">
        <f>IFERROR(VLOOKUP(B1642,#REF!,1,0),"")</f>
        <v/>
      </c>
      <c r="W1642" t="str" cm="1">
        <f t="array" ref="W1642">IFERROR(_xlfn.IFS(AND(V1642="",X1642&lt;&gt;"王园园组",X1642&lt;&gt;"other"),K1642,AND(V1642="",X1642="王园园组"),G1642),"other")</f>
        <v>other</v>
      </c>
      <c r="X1642" t="str" cm="1">
        <f t="array" ref="X1642">IFERROR(_xlfn.IFS(AND(V1642="",IFERROR(VLOOKUP(N1642,#REF!,1,0),1)&lt;&gt;1),N1642,AND(V1642="",I1642="王园园组"),"王园园组"),"other")</f>
        <v>other</v>
      </c>
      <c r="Y1642">
        <f>IFERROR(_xlfn.XLOOKUP(MID(T1642, FIND("#", SUBSTITUTE(T1642, "-", "#", LEN(T1642) - LEN(SUBSTITUTE(T1642, "-", "")))) + 1, LEN(T1642)),#REF!,#REF!),0)</f>
        <v>0</v>
      </c>
      <c r="Z1642">
        <f>MONTH(续费明细实时[[#This Row],[success_time]])</f>
        <v>5</v>
      </c>
      <c r="AA1642" s="8" t="e">
        <f>VLOOKUP(续费明细实时[[#This Row],[parent_user_id]],#REF!,27,0)</f>
        <v>#REF!</v>
      </c>
    </row>
    <row r="1643" spans="1:27">
      <c r="A1643" s="1">
        <v>45796</v>
      </c>
      <c r="B1643" t="s">
        <v>16046</v>
      </c>
      <c r="C1643" t="s">
        <v>16047</v>
      </c>
      <c r="D1643" t="s">
        <v>558</v>
      </c>
      <c r="E1643" t="s">
        <v>546</v>
      </c>
      <c r="F1643">
        <v>120</v>
      </c>
      <c r="G1643" t="s">
        <v>1875</v>
      </c>
      <c r="H1643" t="s">
        <v>559</v>
      </c>
      <c r="I1643" t="s">
        <v>1876</v>
      </c>
      <c r="J1643">
        <v>18090</v>
      </c>
      <c r="K1643" t="s">
        <v>279</v>
      </c>
      <c r="L1643" t="s">
        <v>549</v>
      </c>
      <c r="M1643" t="s">
        <v>550</v>
      </c>
      <c r="N1643" t="s">
        <v>136</v>
      </c>
      <c r="O1643" t="s">
        <v>139</v>
      </c>
      <c r="P1643" t="s">
        <v>1877</v>
      </c>
      <c r="Q1643" t="s">
        <v>16048</v>
      </c>
      <c r="R1643" t="s">
        <v>626</v>
      </c>
      <c r="S1643">
        <v>2547.8197460000001</v>
      </c>
      <c r="T1643" t="s">
        <v>1896</v>
      </c>
      <c r="U1643" s="4">
        <v>45796.831574074073</v>
      </c>
      <c r="V1643" t="str">
        <f>IFERROR(VLOOKUP(B1643,#REF!,1,0),"")</f>
        <v/>
      </c>
      <c r="W1643" t="str" cm="1">
        <f t="array" ref="W1643">IFERROR(_xlfn.IFS(AND(V1643="",X1643&lt;&gt;"王园园组",X1643&lt;&gt;"other"),K1643,AND(V1643="",X1643="王园园组"),G1643),"other")</f>
        <v>other</v>
      </c>
      <c r="X1643" t="str" cm="1">
        <f t="array" ref="X1643">IFERROR(_xlfn.IFS(AND(V1643="",IFERROR(VLOOKUP(N1643,#REF!,1,0),1)&lt;&gt;1),N1643,AND(V1643="",I1643="王园园组"),"王园园组"),"other")</f>
        <v>other</v>
      </c>
      <c r="Y1643">
        <f>IFERROR(_xlfn.XLOOKUP(MID(T1643, FIND("#", SUBSTITUTE(T1643, "-", "#", LEN(T1643) - LEN(SUBSTITUTE(T1643, "-", "")))) + 1, LEN(T1643)),#REF!,#REF!),0)</f>
        <v>0</v>
      </c>
      <c r="Z1643">
        <f>MONTH(续费明细实时[[#This Row],[success_time]])</f>
        <v>5</v>
      </c>
      <c r="AA1643" s="8" t="e">
        <f>VLOOKUP(续费明细实时[[#This Row],[parent_user_id]],#REF!,27,0)</f>
        <v>#REF!</v>
      </c>
    </row>
    <row r="1644" spans="1:27">
      <c r="A1644" s="1">
        <v>45797</v>
      </c>
      <c r="B1644" t="s">
        <v>16049</v>
      </c>
      <c r="C1644" t="s">
        <v>16050</v>
      </c>
      <c r="D1644" t="s">
        <v>632</v>
      </c>
      <c r="E1644" t="s">
        <v>546</v>
      </c>
      <c r="F1644">
        <v>60</v>
      </c>
      <c r="G1644" t="s">
        <v>1969</v>
      </c>
      <c r="H1644" t="s">
        <v>559</v>
      </c>
      <c r="I1644" t="s">
        <v>1876</v>
      </c>
      <c r="J1644">
        <v>10970</v>
      </c>
      <c r="K1644" t="s">
        <v>205</v>
      </c>
      <c r="L1644" t="s">
        <v>549</v>
      </c>
      <c r="M1644" t="s">
        <v>550</v>
      </c>
      <c r="N1644" t="s">
        <v>551</v>
      </c>
      <c r="O1644" t="s">
        <v>149</v>
      </c>
      <c r="P1644" t="s">
        <v>1877</v>
      </c>
      <c r="Q1644" t="s">
        <v>16051</v>
      </c>
      <c r="R1644" t="s">
        <v>626</v>
      </c>
      <c r="S1644">
        <v>1545</v>
      </c>
      <c r="T1644" t="s">
        <v>1891</v>
      </c>
      <c r="U1644" s="4">
        <v>45797.500115740739</v>
      </c>
      <c r="V1644" t="str">
        <f>IFERROR(VLOOKUP(B1644,#REF!,1,0),"")</f>
        <v/>
      </c>
      <c r="W1644" t="str" cm="1">
        <f t="array" ref="W1644">IFERROR(_xlfn.IFS(AND(V1644="",X1644&lt;&gt;"王园园组",X1644&lt;&gt;"other"),K1644,AND(V1644="",X1644="王园园组"),G1644),"other")</f>
        <v>other</v>
      </c>
      <c r="X1644" t="str" cm="1">
        <f t="array" ref="X1644">IFERROR(_xlfn.IFS(AND(V1644="",IFERROR(VLOOKUP(N1644,#REF!,1,0),1)&lt;&gt;1),N1644,AND(V1644="",I1644="王园园组"),"王园园组"),"other")</f>
        <v>other</v>
      </c>
      <c r="Y1644">
        <f>IFERROR(_xlfn.XLOOKUP(MID(T1644, FIND("#", SUBSTITUTE(T1644, "-", "#", LEN(T1644) - LEN(SUBSTITUTE(T1644, "-", "")))) + 1, LEN(T1644)),#REF!,#REF!),0)</f>
        <v>0</v>
      </c>
      <c r="Z1644">
        <f>MONTH(续费明细实时[[#This Row],[success_time]])</f>
        <v>5</v>
      </c>
      <c r="AA1644" s="8" t="e">
        <f>VLOOKUP(续费明细实时[[#This Row],[parent_user_id]],#REF!,27,0)</f>
        <v>#REF!</v>
      </c>
    </row>
    <row r="1645" spans="1:27">
      <c r="A1645" s="1">
        <v>45803</v>
      </c>
      <c r="B1645" t="s">
        <v>30059</v>
      </c>
      <c r="C1645" t="s">
        <v>30060</v>
      </c>
      <c r="D1645" t="s">
        <v>886</v>
      </c>
      <c r="E1645" t="s">
        <v>1102</v>
      </c>
      <c r="F1645">
        <v>180</v>
      </c>
      <c r="G1645" t="s">
        <v>353</v>
      </c>
      <c r="H1645" t="s">
        <v>559</v>
      </c>
      <c r="I1645" t="s">
        <v>163</v>
      </c>
      <c r="J1645">
        <v>14910</v>
      </c>
      <c r="K1645" t="s">
        <v>353</v>
      </c>
      <c r="L1645" t="s">
        <v>549</v>
      </c>
      <c r="M1645" t="s">
        <v>559</v>
      </c>
      <c r="N1645" t="s">
        <v>163</v>
      </c>
      <c r="O1645" t="s">
        <v>472</v>
      </c>
      <c r="P1645" t="s">
        <v>1877</v>
      </c>
      <c r="Q1645" t="s">
        <v>30061</v>
      </c>
      <c r="R1645" t="s">
        <v>626</v>
      </c>
      <c r="S1645">
        <v>2100</v>
      </c>
      <c r="T1645" t="s">
        <v>13028</v>
      </c>
      <c r="U1645" s="4">
        <v>45803.956643518519</v>
      </c>
      <c r="V1645" t="str">
        <f>IFERROR(VLOOKUP(B1645,#REF!,1,0),"")</f>
        <v/>
      </c>
      <c r="W1645" t="str" cm="1">
        <f t="array" ref="W1645">IFERROR(_xlfn.IFS(AND(V1645="",X1645&lt;&gt;"王园园组",X1645&lt;&gt;"other"),K1645,AND(V1645="",X1645="王园园组"),G1645),"other")</f>
        <v>other</v>
      </c>
      <c r="X1645" t="str" cm="1">
        <f t="array" ref="X1645">IFERROR(_xlfn.IFS(AND(V1645="",IFERROR(VLOOKUP(N1645,#REF!,1,0),1)&lt;&gt;1),N1645,AND(V1645="",I1645="王园园组"),"王园园组"),"other")</f>
        <v>other</v>
      </c>
      <c r="Y1645">
        <f>IFERROR(_xlfn.XLOOKUP(MID(T1645, FIND("#", SUBSTITUTE(T1645, "-", "#", LEN(T1645) - LEN(SUBSTITUTE(T1645, "-", "")))) + 1, LEN(T1645)),#REF!,#REF!),0)</f>
        <v>0</v>
      </c>
      <c r="Z1645">
        <f>MONTH(续费明细实时[[#This Row],[success_time]])</f>
        <v>5</v>
      </c>
      <c r="AA1645" s="8" t="e">
        <f>VLOOKUP(续费明细实时[[#This Row],[parent_user_id]],#REF!,27,0)</f>
        <v>#REF!</v>
      </c>
    </row>
    <row r="1646" spans="1:27">
      <c r="A1646" s="1">
        <v>45789</v>
      </c>
      <c r="B1646" t="s">
        <v>11032</v>
      </c>
      <c r="C1646" t="s">
        <v>11033</v>
      </c>
      <c r="D1646" t="s">
        <v>548</v>
      </c>
      <c r="E1646" t="s">
        <v>546</v>
      </c>
      <c r="F1646">
        <v>240</v>
      </c>
      <c r="G1646" t="s">
        <v>2113</v>
      </c>
      <c r="H1646" t="s">
        <v>559</v>
      </c>
      <c r="I1646" t="s">
        <v>1876</v>
      </c>
      <c r="J1646">
        <v>32909</v>
      </c>
      <c r="K1646" t="s">
        <v>193</v>
      </c>
      <c r="L1646" t="s">
        <v>549</v>
      </c>
      <c r="M1646" t="s">
        <v>559</v>
      </c>
      <c r="N1646" t="s">
        <v>469</v>
      </c>
      <c r="O1646" t="s">
        <v>189</v>
      </c>
      <c r="P1646" t="s">
        <v>1877</v>
      </c>
      <c r="Q1646" t="s">
        <v>11034</v>
      </c>
      <c r="R1646" t="s">
        <v>626</v>
      </c>
      <c r="S1646">
        <v>4635</v>
      </c>
      <c r="T1646" t="s">
        <v>1931</v>
      </c>
      <c r="U1646" s="4">
        <v>45789.477719907409</v>
      </c>
      <c r="V1646" t="str">
        <f>IFERROR(VLOOKUP(B1646,#REF!,1,0),"")</f>
        <v/>
      </c>
      <c r="W1646" t="str" cm="1">
        <f t="array" ref="W1646">IFERROR(_xlfn.IFS(AND(V1646="",X1646&lt;&gt;"王园园组",X1646&lt;&gt;"other"),K1646,AND(V1646="",X1646="王园园组"),G1646),"other")</f>
        <v>other</v>
      </c>
      <c r="X1646" t="str" cm="1">
        <f t="array" ref="X1646">IFERROR(_xlfn.IFS(AND(V1646="",IFERROR(VLOOKUP(N1646,#REF!,1,0),1)&lt;&gt;1),N1646,AND(V1646="",I1646="王园园组"),"王园园组"),"other")</f>
        <v>other</v>
      </c>
      <c r="Y1646">
        <f>IFERROR(_xlfn.XLOOKUP(MID(T1646, FIND("#", SUBSTITUTE(T1646, "-", "#", LEN(T1646) - LEN(SUBSTITUTE(T1646, "-", "")))) + 1, LEN(T1646)),#REF!,#REF!),0)</f>
        <v>0</v>
      </c>
      <c r="Z1646">
        <f>MONTH(续费明细实时[[#This Row],[success_time]])</f>
        <v>5</v>
      </c>
      <c r="AA1646" s="8" t="e">
        <f>VLOOKUP(续费明细实时[[#This Row],[parent_user_id]],#REF!,27,0)</f>
        <v>#REF!</v>
      </c>
    </row>
    <row r="1647" spans="1:27">
      <c r="A1647" s="1">
        <v>45803</v>
      </c>
      <c r="B1647" t="s">
        <v>30062</v>
      </c>
      <c r="C1647" t="s">
        <v>30063</v>
      </c>
      <c r="D1647" t="s">
        <v>961</v>
      </c>
      <c r="E1647" t="s">
        <v>546</v>
      </c>
      <c r="F1647">
        <v>120</v>
      </c>
      <c r="G1647" t="s">
        <v>1990</v>
      </c>
      <c r="H1647" t="s">
        <v>559</v>
      </c>
      <c r="I1647" t="s">
        <v>1876</v>
      </c>
      <c r="J1647">
        <v>18283</v>
      </c>
      <c r="K1647" t="s">
        <v>299</v>
      </c>
      <c r="L1647" t="s">
        <v>549</v>
      </c>
      <c r="M1647" t="s">
        <v>550</v>
      </c>
      <c r="N1647" t="s">
        <v>136</v>
      </c>
      <c r="O1647" t="s">
        <v>143</v>
      </c>
      <c r="P1647" t="s">
        <v>1877</v>
      </c>
      <c r="Q1647" t="s">
        <v>30064</v>
      </c>
      <c r="R1647" t="s">
        <v>626</v>
      </c>
      <c r="S1647">
        <v>2575</v>
      </c>
      <c r="T1647" t="s">
        <v>1896</v>
      </c>
      <c r="U1647" s="4">
        <v>45803.872546296298</v>
      </c>
      <c r="V1647" t="str">
        <f>IFERROR(VLOOKUP(B1647,#REF!,1,0),"")</f>
        <v/>
      </c>
      <c r="W1647" t="str" cm="1">
        <f t="array" ref="W1647">IFERROR(_xlfn.IFS(AND(V1647="",X1647&lt;&gt;"王园园组",X1647&lt;&gt;"other"),K1647,AND(V1647="",X1647="王园园组"),G1647),"other")</f>
        <v>other</v>
      </c>
      <c r="X1647" t="str" cm="1">
        <f t="array" ref="X1647">IFERROR(_xlfn.IFS(AND(V1647="",IFERROR(VLOOKUP(N1647,#REF!,1,0),1)&lt;&gt;1),N1647,AND(V1647="",I1647="王园园组"),"王园园组"),"other")</f>
        <v>other</v>
      </c>
      <c r="Y1647">
        <f>IFERROR(_xlfn.XLOOKUP(MID(T1647, FIND("#", SUBSTITUTE(T1647, "-", "#", LEN(T1647) - LEN(SUBSTITUTE(T1647, "-", "")))) + 1, LEN(T1647)),#REF!,#REF!),0)</f>
        <v>0</v>
      </c>
      <c r="Z1647">
        <f>MONTH(续费明细实时[[#This Row],[success_time]])</f>
        <v>5</v>
      </c>
      <c r="AA1647" s="8" t="e">
        <f>VLOOKUP(续费明细实时[[#This Row],[parent_user_id]],#REF!,27,0)</f>
        <v>#REF!</v>
      </c>
    </row>
    <row r="1648" spans="1:27">
      <c r="A1648" s="1">
        <v>45795</v>
      </c>
      <c r="B1648" t="s">
        <v>13952</v>
      </c>
      <c r="C1648" t="s">
        <v>13953</v>
      </c>
      <c r="D1648" t="s">
        <v>1104</v>
      </c>
      <c r="E1648" t="s">
        <v>546</v>
      </c>
      <c r="F1648">
        <v>120</v>
      </c>
      <c r="G1648" t="s">
        <v>357</v>
      </c>
      <c r="H1648" t="s">
        <v>559</v>
      </c>
      <c r="I1648" t="s">
        <v>163</v>
      </c>
      <c r="J1648">
        <v>18283</v>
      </c>
      <c r="K1648" t="s">
        <v>357</v>
      </c>
      <c r="L1648" t="s">
        <v>549</v>
      </c>
      <c r="M1648" t="s">
        <v>559</v>
      </c>
      <c r="N1648" t="s">
        <v>163</v>
      </c>
      <c r="O1648" t="s">
        <v>473</v>
      </c>
      <c r="P1648" t="s">
        <v>1877</v>
      </c>
      <c r="Q1648" t="s">
        <v>13954</v>
      </c>
      <c r="R1648" t="s">
        <v>626</v>
      </c>
      <c r="S1648">
        <v>2575</v>
      </c>
      <c r="T1648" t="s">
        <v>1896</v>
      </c>
      <c r="U1648" s="4">
        <v>45795.730856481481</v>
      </c>
      <c r="V1648" t="str">
        <f>IFERROR(VLOOKUP(B1648,#REF!,1,0),"")</f>
        <v/>
      </c>
      <c r="W1648" t="str" cm="1">
        <f t="array" ref="W1648">IFERROR(_xlfn.IFS(AND(V1648="",X1648&lt;&gt;"王园园组",X1648&lt;&gt;"other"),K1648,AND(V1648="",X1648="王园园组"),G1648),"other")</f>
        <v>other</v>
      </c>
      <c r="X1648" t="str" cm="1">
        <f t="array" ref="X1648">IFERROR(_xlfn.IFS(AND(V1648="",IFERROR(VLOOKUP(N1648,#REF!,1,0),1)&lt;&gt;1),N1648,AND(V1648="",I1648="王园园组"),"王园园组"),"other")</f>
        <v>other</v>
      </c>
      <c r="Y1648">
        <f>IFERROR(_xlfn.XLOOKUP(MID(T1648, FIND("#", SUBSTITUTE(T1648, "-", "#", LEN(T1648) - LEN(SUBSTITUTE(T1648, "-", "")))) + 1, LEN(T1648)),#REF!,#REF!),0)</f>
        <v>0</v>
      </c>
      <c r="Z1648">
        <f>MONTH(续费明细实时[[#This Row],[success_time]])</f>
        <v>5</v>
      </c>
      <c r="AA1648" s="8" t="e">
        <f>VLOOKUP(续费明细实时[[#This Row],[parent_user_id]],#REF!,27,0)</f>
        <v>#REF!</v>
      </c>
    </row>
    <row r="1649" spans="1:27">
      <c r="A1649" s="1">
        <v>45802</v>
      </c>
      <c r="B1649" t="s">
        <v>14301</v>
      </c>
      <c r="C1649" t="s">
        <v>14302</v>
      </c>
      <c r="D1649" t="s">
        <v>548</v>
      </c>
      <c r="E1649" t="s">
        <v>546</v>
      </c>
      <c r="F1649">
        <v>60</v>
      </c>
      <c r="G1649" t="s">
        <v>2031</v>
      </c>
      <c r="H1649" t="s">
        <v>559</v>
      </c>
      <c r="I1649" t="s">
        <v>1876</v>
      </c>
      <c r="J1649">
        <v>10970</v>
      </c>
      <c r="K1649" t="s">
        <v>260</v>
      </c>
      <c r="L1649" t="s">
        <v>549</v>
      </c>
      <c r="M1649" t="s">
        <v>550</v>
      </c>
      <c r="N1649" t="s">
        <v>136</v>
      </c>
      <c r="O1649" t="s">
        <v>147</v>
      </c>
      <c r="P1649" t="s">
        <v>1877</v>
      </c>
      <c r="Q1649" t="s">
        <v>14303</v>
      </c>
      <c r="R1649" t="s">
        <v>626</v>
      </c>
      <c r="S1649">
        <v>1545</v>
      </c>
      <c r="T1649" t="s">
        <v>1891</v>
      </c>
      <c r="U1649" s="4">
        <v>45802.44127314815</v>
      </c>
      <c r="V1649" t="str">
        <f>IFERROR(VLOOKUP(B1649,#REF!,1,0),"")</f>
        <v/>
      </c>
      <c r="W1649" t="str" cm="1">
        <f t="array" ref="W1649">IFERROR(_xlfn.IFS(AND(V1649="",X1649&lt;&gt;"王园园组",X1649&lt;&gt;"other"),K1649,AND(V1649="",X1649="王园园组"),G1649),"other")</f>
        <v>other</v>
      </c>
      <c r="X1649" t="str" cm="1">
        <f t="array" ref="X1649">IFERROR(_xlfn.IFS(AND(V1649="",IFERROR(VLOOKUP(N1649,#REF!,1,0),1)&lt;&gt;1),N1649,AND(V1649="",I1649="王园园组"),"王园园组"),"other")</f>
        <v>other</v>
      </c>
      <c r="Y1649">
        <f>IFERROR(_xlfn.XLOOKUP(MID(T1649, FIND("#", SUBSTITUTE(T1649, "-", "#", LEN(T1649) - LEN(SUBSTITUTE(T1649, "-", "")))) + 1, LEN(T1649)),#REF!,#REF!),0)</f>
        <v>0</v>
      </c>
      <c r="Z1649">
        <f>MONTH(续费明细实时[[#This Row],[success_time]])</f>
        <v>5</v>
      </c>
      <c r="AA1649" s="8" t="e">
        <f>VLOOKUP(续费明细实时[[#This Row],[parent_user_id]],#REF!,27,0)</f>
        <v>#REF!</v>
      </c>
    </row>
    <row r="1650" spans="1:27" hidden="1">
      <c r="A1650" s="1">
        <v>45786</v>
      </c>
      <c r="B1650" t="s">
        <v>2000</v>
      </c>
      <c r="C1650" t="s">
        <v>2001</v>
      </c>
      <c r="D1650" t="s">
        <v>632</v>
      </c>
      <c r="E1650" t="s">
        <v>546</v>
      </c>
      <c r="F1650">
        <v>120</v>
      </c>
      <c r="G1650" t="s">
        <v>1969</v>
      </c>
      <c r="H1650" t="s">
        <v>559</v>
      </c>
      <c r="I1650" t="s">
        <v>1876</v>
      </c>
      <c r="J1650">
        <v>18283</v>
      </c>
      <c r="K1650" t="s">
        <v>626</v>
      </c>
      <c r="L1650" t="s">
        <v>649</v>
      </c>
      <c r="M1650" t="s">
        <v>649</v>
      </c>
      <c r="N1650" t="s">
        <v>649</v>
      </c>
      <c r="O1650" t="s">
        <v>649</v>
      </c>
      <c r="P1650" t="s">
        <v>1877</v>
      </c>
      <c r="Q1650" t="s">
        <v>2002</v>
      </c>
      <c r="R1650" t="s">
        <v>626</v>
      </c>
      <c r="S1650">
        <v>2575</v>
      </c>
      <c r="T1650" t="s">
        <v>1896</v>
      </c>
      <c r="U1650" s="4">
        <v>45786.582071759258</v>
      </c>
      <c r="V1650" t="str">
        <f>IFERROR(VLOOKUP(B1650,#REF!,1,0),"")</f>
        <v/>
      </c>
      <c r="W1650" t="str" cm="1">
        <f t="array" ref="W1650">IFERROR(_xlfn.IFS(AND(V1650="",X1650&lt;&gt;"王园园组",X1650&lt;&gt;"other"),K1650,AND(V1650="",X1650="王园园组"),G1650),"other")</f>
        <v>other</v>
      </c>
      <c r="X1650" t="str" cm="1">
        <f t="array" ref="X1650">IFERROR(_xlfn.IFS(AND(V1650="",IFERROR(VLOOKUP(N1650,#REF!,1,0),1)&lt;&gt;1),N1650,AND(V1650="",I1650="王园园组"),"王园园组"),"other")</f>
        <v>other</v>
      </c>
      <c r="Y1650">
        <f>IFERROR(_xlfn.XLOOKUP(MID(T1650, FIND("#", SUBSTITUTE(T1650, "-", "#", LEN(T1650) - LEN(SUBSTITUTE(T1650, "-", "")))) + 1, LEN(T1650)),#REF!,#REF!),0)</f>
        <v>0</v>
      </c>
      <c r="Z1650">
        <f>MONTH(续费明细实时[[#This Row],[success_time]])</f>
        <v>5</v>
      </c>
      <c r="AA1650" s="8" t="e">
        <f>VLOOKUP(续费明细实时[[#This Row],[parent_user_id]],#REF!,27,0)</f>
        <v>#REF!</v>
      </c>
    </row>
    <row r="1651" spans="1:27">
      <c r="A1651" s="1">
        <v>45793</v>
      </c>
      <c r="B1651" t="s">
        <v>14190</v>
      </c>
      <c r="C1651" t="s">
        <v>14191</v>
      </c>
      <c r="D1651" t="s">
        <v>558</v>
      </c>
      <c r="E1651" t="s">
        <v>546</v>
      </c>
      <c r="F1651">
        <v>240</v>
      </c>
      <c r="G1651" t="s">
        <v>329</v>
      </c>
      <c r="H1651" t="s">
        <v>559</v>
      </c>
      <c r="I1651" t="s">
        <v>504</v>
      </c>
      <c r="J1651">
        <v>32561</v>
      </c>
      <c r="K1651" t="s">
        <v>329</v>
      </c>
      <c r="L1651" t="s">
        <v>549</v>
      </c>
      <c r="M1651" t="s">
        <v>559</v>
      </c>
      <c r="N1651" t="s">
        <v>504</v>
      </c>
      <c r="O1651" t="s">
        <v>325</v>
      </c>
      <c r="P1651" t="s">
        <v>1877</v>
      </c>
      <c r="Q1651" t="s">
        <v>14192</v>
      </c>
      <c r="R1651" t="s">
        <v>626</v>
      </c>
      <c r="S1651">
        <v>4586.0755419999996</v>
      </c>
      <c r="T1651" t="s">
        <v>1931</v>
      </c>
      <c r="U1651" s="4">
        <v>45793.564953703702</v>
      </c>
      <c r="V1651" t="str">
        <f>IFERROR(VLOOKUP(B1651,#REF!,1,0),"")</f>
        <v/>
      </c>
      <c r="W1651" t="str" cm="1">
        <f t="array" ref="W1651">IFERROR(_xlfn.IFS(AND(V1651="",X1651&lt;&gt;"王园园组",X1651&lt;&gt;"other"),K1651,AND(V1651="",X1651="王园园组"),G1651),"other")</f>
        <v>other</v>
      </c>
      <c r="X1651" t="str" cm="1">
        <f t="array" ref="X1651">IFERROR(_xlfn.IFS(AND(V1651="",IFERROR(VLOOKUP(N1651,#REF!,1,0),1)&lt;&gt;1),N1651,AND(V1651="",I1651="王园园组"),"王园园组"),"other")</f>
        <v>other</v>
      </c>
      <c r="Y1651">
        <f>IFERROR(_xlfn.XLOOKUP(MID(T1651, FIND("#", SUBSTITUTE(T1651, "-", "#", LEN(T1651) - LEN(SUBSTITUTE(T1651, "-", "")))) + 1, LEN(T1651)),#REF!,#REF!),0)</f>
        <v>0</v>
      </c>
      <c r="Z1651">
        <f>MONTH(续费明细实时[[#This Row],[success_time]])</f>
        <v>5</v>
      </c>
      <c r="AA1651" s="8" t="e">
        <f>VLOOKUP(续费明细实时[[#This Row],[parent_user_id]],#REF!,27,0)</f>
        <v>#REF!</v>
      </c>
    </row>
    <row r="1652" spans="1:27">
      <c r="A1652" s="1">
        <v>45804</v>
      </c>
      <c r="B1652" t="s">
        <v>30065</v>
      </c>
      <c r="C1652" t="s">
        <v>30066</v>
      </c>
      <c r="D1652" t="s">
        <v>558</v>
      </c>
      <c r="E1652" t="s">
        <v>546</v>
      </c>
      <c r="F1652">
        <v>60</v>
      </c>
      <c r="G1652" t="s">
        <v>454</v>
      </c>
      <c r="H1652" t="s">
        <v>559</v>
      </c>
      <c r="I1652" t="s">
        <v>504</v>
      </c>
      <c r="J1652">
        <v>11831</v>
      </c>
      <c r="K1652" t="s">
        <v>454</v>
      </c>
      <c r="L1652" t="s">
        <v>549</v>
      </c>
      <c r="M1652" t="s">
        <v>559</v>
      </c>
      <c r="N1652" t="s">
        <v>504</v>
      </c>
      <c r="O1652" t="s">
        <v>325</v>
      </c>
      <c r="P1652" t="s">
        <v>1877</v>
      </c>
      <c r="Q1652" t="s">
        <v>30067</v>
      </c>
      <c r="R1652" t="s">
        <v>626</v>
      </c>
      <c r="S1652">
        <v>1666.2741140000001</v>
      </c>
      <c r="T1652" t="s">
        <v>1891</v>
      </c>
      <c r="U1652" s="4">
        <v>45804.916226851848</v>
      </c>
      <c r="V1652" t="str">
        <f>IFERROR(VLOOKUP(B1652,#REF!,1,0),"")</f>
        <v/>
      </c>
      <c r="W1652" t="str" cm="1">
        <f t="array" ref="W1652">IFERROR(_xlfn.IFS(AND(V1652="",X1652&lt;&gt;"王园园组",X1652&lt;&gt;"other"),K1652,AND(V1652="",X1652="王园园组"),G1652),"other")</f>
        <v>other</v>
      </c>
      <c r="X1652" t="str" cm="1">
        <f t="array" ref="X1652">IFERROR(_xlfn.IFS(AND(V1652="",IFERROR(VLOOKUP(N1652,#REF!,1,0),1)&lt;&gt;1),N1652,AND(V1652="",I1652="王园园组"),"王园园组"),"other")</f>
        <v>other</v>
      </c>
      <c r="Y1652">
        <f>IFERROR(_xlfn.XLOOKUP(MID(T1652, FIND("#", SUBSTITUTE(T1652, "-", "#", LEN(T1652) - LEN(SUBSTITUTE(T1652, "-", "")))) + 1, LEN(T1652)),#REF!,#REF!),0)</f>
        <v>0</v>
      </c>
      <c r="Z1652">
        <f>MONTH(续费明细实时[[#This Row],[success_time]])</f>
        <v>5</v>
      </c>
      <c r="AA1652" s="8" t="e">
        <f>VLOOKUP(续费明细实时[[#This Row],[parent_user_id]],#REF!,27,0)</f>
        <v>#REF!</v>
      </c>
    </row>
    <row r="1653" spans="1:27">
      <c r="A1653" s="1">
        <v>45787</v>
      </c>
      <c r="B1653" t="s">
        <v>2583</v>
      </c>
      <c r="C1653" t="s">
        <v>2584</v>
      </c>
      <c r="D1653" t="s">
        <v>548</v>
      </c>
      <c r="E1653" t="s">
        <v>546</v>
      </c>
      <c r="F1653">
        <v>120</v>
      </c>
      <c r="G1653" t="s">
        <v>1929</v>
      </c>
      <c r="H1653" t="s">
        <v>559</v>
      </c>
      <c r="I1653" t="s">
        <v>1876</v>
      </c>
      <c r="J1653">
        <v>18283</v>
      </c>
      <c r="K1653" t="s">
        <v>259</v>
      </c>
      <c r="L1653" t="s">
        <v>549</v>
      </c>
      <c r="M1653" t="s">
        <v>550</v>
      </c>
      <c r="N1653" t="s">
        <v>136</v>
      </c>
      <c r="O1653" t="s">
        <v>147</v>
      </c>
      <c r="P1653" t="s">
        <v>1877</v>
      </c>
      <c r="Q1653" t="s">
        <v>2585</v>
      </c>
      <c r="R1653" t="s">
        <v>626</v>
      </c>
      <c r="S1653">
        <v>2575</v>
      </c>
      <c r="T1653" t="s">
        <v>1896</v>
      </c>
      <c r="U1653" s="4">
        <v>45787.464062500003</v>
      </c>
      <c r="V1653" t="str">
        <f>IFERROR(VLOOKUP(B1653,#REF!,1,0),"")</f>
        <v/>
      </c>
      <c r="W1653" t="str" cm="1">
        <f t="array" ref="W1653">IFERROR(_xlfn.IFS(AND(V1653="",X1653&lt;&gt;"王园园组",X1653&lt;&gt;"other"),K1653,AND(V1653="",X1653="王园园组"),G1653),"other")</f>
        <v>other</v>
      </c>
      <c r="X1653" t="str" cm="1">
        <f t="array" ref="X1653">IFERROR(_xlfn.IFS(AND(V1653="",IFERROR(VLOOKUP(N1653,#REF!,1,0),1)&lt;&gt;1),N1653,AND(V1653="",I1653="王园园组"),"王园园组"),"other")</f>
        <v>other</v>
      </c>
      <c r="Y1653">
        <f>IFERROR(_xlfn.XLOOKUP(MID(T1653, FIND("#", SUBSTITUTE(T1653, "-", "#", LEN(T1653) - LEN(SUBSTITUTE(T1653, "-", "")))) + 1, LEN(T1653)),#REF!,#REF!),0)</f>
        <v>0</v>
      </c>
      <c r="Z1653">
        <f>MONTH(续费明细实时[[#This Row],[success_time]])</f>
        <v>5</v>
      </c>
      <c r="AA1653" s="8" t="e">
        <f>VLOOKUP(续费明细实时[[#This Row],[parent_user_id]],#REF!,27,0)</f>
        <v>#REF!</v>
      </c>
    </row>
    <row r="1654" spans="1:27">
      <c r="A1654" s="1">
        <v>45795</v>
      </c>
      <c r="B1654" t="s">
        <v>15654</v>
      </c>
      <c r="C1654" t="s">
        <v>15655</v>
      </c>
      <c r="D1654" t="s">
        <v>2980</v>
      </c>
      <c r="E1654" t="s">
        <v>546</v>
      </c>
      <c r="F1654">
        <v>120</v>
      </c>
      <c r="G1654" t="s">
        <v>1875</v>
      </c>
      <c r="H1654" t="s">
        <v>559</v>
      </c>
      <c r="I1654" t="s">
        <v>1876</v>
      </c>
      <c r="J1654">
        <v>17750</v>
      </c>
      <c r="K1654" t="s">
        <v>275</v>
      </c>
      <c r="L1654" t="s">
        <v>549</v>
      </c>
      <c r="M1654" t="s">
        <v>550</v>
      </c>
      <c r="N1654" t="s">
        <v>136</v>
      </c>
      <c r="O1654" t="s">
        <v>139</v>
      </c>
      <c r="P1654" t="s">
        <v>1877</v>
      </c>
      <c r="Q1654" t="s">
        <v>15656</v>
      </c>
      <c r="R1654" t="s">
        <v>626</v>
      </c>
      <c r="S1654">
        <v>2500</v>
      </c>
      <c r="T1654" t="s">
        <v>1896</v>
      </c>
      <c r="U1654" s="4">
        <v>45795.641018518516</v>
      </c>
      <c r="V1654" t="str">
        <f>IFERROR(VLOOKUP(B1654,#REF!,1,0),"")</f>
        <v/>
      </c>
      <c r="W1654" t="str" cm="1">
        <f t="array" ref="W1654">IFERROR(_xlfn.IFS(AND(V1654="",X1654&lt;&gt;"王园园组",X1654&lt;&gt;"other"),K1654,AND(V1654="",X1654="王园园组"),G1654),"other")</f>
        <v>other</v>
      </c>
      <c r="X1654" t="str" cm="1">
        <f t="array" ref="X1654">IFERROR(_xlfn.IFS(AND(V1654="",IFERROR(VLOOKUP(N1654,#REF!,1,0),1)&lt;&gt;1),N1654,AND(V1654="",I1654="王园园组"),"王园园组"),"other")</f>
        <v>other</v>
      </c>
      <c r="Y1654">
        <f>IFERROR(_xlfn.XLOOKUP(MID(T1654, FIND("#", SUBSTITUTE(T1654, "-", "#", LEN(T1654) - LEN(SUBSTITUTE(T1654, "-", "")))) + 1, LEN(T1654)),#REF!,#REF!),0)</f>
        <v>0</v>
      </c>
      <c r="Z1654">
        <f>MONTH(续费明细实时[[#This Row],[success_time]])</f>
        <v>5</v>
      </c>
      <c r="AA1654" s="8" t="e">
        <f>VLOOKUP(续费明细实时[[#This Row],[parent_user_id]],#REF!,27,0)</f>
        <v>#REF!</v>
      </c>
    </row>
    <row r="1655" spans="1:27">
      <c r="A1655" s="1">
        <v>45786</v>
      </c>
      <c r="B1655" t="s">
        <v>2734</v>
      </c>
      <c r="C1655" t="s">
        <v>2735</v>
      </c>
      <c r="D1655" t="s">
        <v>548</v>
      </c>
      <c r="E1655" t="s">
        <v>1882</v>
      </c>
      <c r="F1655">
        <v>4</v>
      </c>
      <c r="G1655" t="s">
        <v>1909</v>
      </c>
      <c r="H1655" t="s">
        <v>559</v>
      </c>
      <c r="I1655" t="s">
        <v>1876</v>
      </c>
      <c r="J1655">
        <v>426</v>
      </c>
      <c r="K1655" t="s">
        <v>320</v>
      </c>
      <c r="L1655" t="s">
        <v>549</v>
      </c>
      <c r="M1655" t="s">
        <v>550</v>
      </c>
      <c r="N1655" t="s">
        <v>616</v>
      </c>
      <c r="O1655" t="s">
        <v>314</v>
      </c>
      <c r="P1655" t="s">
        <v>1877</v>
      </c>
      <c r="Q1655" t="s">
        <v>2736</v>
      </c>
      <c r="R1655" t="s">
        <v>626</v>
      </c>
      <c r="S1655">
        <v>60</v>
      </c>
      <c r="T1655" t="s">
        <v>2737</v>
      </c>
      <c r="U1655" s="4">
        <v>45786.042233796295</v>
      </c>
      <c r="V1655" t="str">
        <f>IFERROR(VLOOKUP(B1655,#REF!,1,0),"")</f>
        <v/>
      </c>
      <c r="W1655" t="str" cm="1">
        <f t="array" ref="W1655">IFERROR(_xlfn.IFS(AND(V1655="",X1655&lt;&gt;"王园园组",X1655&lt;&gt;"other"),K1655,AND(V1655="",X1655="王园园组"),G1655),"other")</f>
        <v>other</v>
      </c>
      <c r="X1655" t="str" cm="1">
        <f t="array" ref="X1655">IFERROR(_xlfn.IFS(AND(V1655="",IFERROR(VLOOKUP(N1655,#REF!,1,0),1)&lt;&gt;1),N1655,AND(V1655="",I1655="王园园组"),"王园园组"),"other")</f>
        <v>other</v>
      </c>
      <c r="Y1655">
        <f>IFERROR(_xlfn.XLOOKUP(MID(T1655, FIND("#", SUBSTITUTE(T1655, "-", "#", LEN(T1655) - LEN(SUBSTITUTE(T1655, "-", "")))) + 1, LEN(T1655)),#REF!,#REF!),0)</f>
        <v>0</v>
      </c>
      <c r="Z1655">
        <f>MONTH(续费明细实时[[#This Row],[success_time]])</f>
        <v>5</v>
      </c>
      <c r="AA1655" s="8" t="e">
        <f>VLOOKUP(续费明细实时[[#This Row],[parent_user_id]],#REF!,27,0)</f>
        <v>#REF!</v>
      </c>
    </row>
    <row r="1656" spans="1:27">
      <c r="A1656" s="1">
        <v>45794</v>
      </c>
      <c r="B1656" t="s">
        <v>15657</v>
      </c>
      <c r="C1656" t="s">
        <v>15658</v>
      </c>
      <c r="D1656" t="s">
        <v>548</v>
      </c>
      <c r="E1656" t="s">
        <v>546</v>
      </c>
      <c r="F1656">
        <v>120</v>
      </c>
      <c r="G1656" t="s">
        <v>1978</v>
      </c>
      <c r="H1656" t="s">
        <v>559</v>
      </c>
      <c r="I1656" t="s">
        <v>1876</v>
      </c>
      <c r="J1656">
        <v>17750</v>
      </c>
      <c r="K1656" t="s">
        <v>223</v>
      </c>
      <c r="L1656" t="s">
        <v>549</v>
      </c>
      <c r="M1656" t="s">
        <v>550</v>
      </c>
      <c r="N1656" t="s">
        <v>551</v>
      </c>
      <c r="O1656" t="s">
        <v>145</v>
      </c>
      <c r="P1656" t="s">
        <v>1877</v>
      </c>
      <c r="Q1656" t="s">
        <v>15659</v>
      </c>
      <c r="R1656" t="s">
        <v>626</v>
      </c>
      <c r="S1656">
        <v>2500</v>
      </c>
      <c r="T1656" t="s">
        <v>1896</v>
      </c>
      <c r="U1656" s="4">
        <v>45794.603518518517</v>
      </c>
      <c r="V1656" t="str">
        <f>IFERROR(VLOOKUP(B1656,#REF!,1,0),"")</f>
        <v/>
      </c>
      <c r="W1656" t="str" cm="1">
        <f t="array" ref="W1656">IFERROR(_xlfn.IFS(AND(V1656="",X1656&lt;&gt;"王园园组",X1656&lt;&gt;"other"),K1656,AND(V1656="",X1656="王园园组"),G1656),"other")</f>
        <v>other</v>
      </c>
      <c r="X1656" t="str" cm="1">
        <f t="array" ref="X1656">IFERROR(_xlfn.IFS(AND(V1656="",IFERROR(VLOOKUP(N1656,#REF!,1,0),1)&lt;&gt;1),N1656,AND(V1656="",I1656="王园园组"),"王园园组"),"other")</f>
        <v>other</v>
      </c>
      <c r="Y1656">
        <f>IFERROR(_xlfn.XLOOKUP(MID(T1656, FIND("#", SUBSTITUTE(T1656, "-", "#", LEN(T1656) - LEN(SUBSTITUTE(T1656, "-", "")))) + 1, LEN(T1656)),#REF!,#REF!),0)</f>
        <v>0</v>
      </c>
      <c r="Z1656">
        <f>MONTH(续费明细实时[[#This Row],[success_time]])</f>
        <v>5</v>
      </c>
      <c r="AA1656" s="8" t="e">
        <f>VLOOKUP(续费明细实时[[#This Row],[parent_user_id]],#REF!,27,0)</f>
        <v>#REF!</v>
      </c>
    </row>
    <row r="1657" spans="1:27">
      <c r="A1657" s="1">
        <v>45795</v>
      </c>
      <c r="B1657" t="s">
        <v>15636</v>
      </c>
      <c r="C1657" t="s">
        <v>15637</v>
      </c>
      <c r="D1657" t="s">
        <v>1104</v>
      </c>
      <c r="E1657" t="s">
        <v>546</v>
      </c>
      <c r="F1657">
        <v>240</v>
      </c>
      <c r="G1657" t="s">
        <v>2024</v>
      </c>
      <c r="H1657" t="s">
        <v>559</v>
      </c>
      <c r="I1657" t="s">
        <v>1876</v>
      </c>
      <c r="J1657">
        <v>31950</v>
      </c>
      <c r="K1657" t="s">
        <v>232</v>
      </c>
      <c r="L1657" t="s">
        <v>549</v>
      </c>
      <c r="M1657" t="s">
        <v>550</v>
      </c>
      <c r="N1657" t="s">
        <v>551</v>
      </c>
      <c r="O1657" t="s">
        <v>141</v>
      </c>
      <c r="P1657" t="s">
        <v>1877</v>
      </c>
      <c r="Q1657" t="s">
        <v>15638</v>
      </c>
      <c r="R1657" t="s">
        <v>626</v>
      </c>
      <c r="S1657">
        <v>4500</v>
      </c>
      <c r="T1657" t="s">
        <v>1931</v>
      </c>
      <c r="U1657" s="4">
        <v>45795.854421296295</v>
      </c>
      <c r="V1657" t="str">
        <f>IFERROR(VLOOKUP(B1657,#REF!,1,0),"")</f>
        <v/>
      </c>
      <c r="W1657" t="str" cm="1">
        <f t="array" ref="W1657">IFERROR(_xlfn.IFS(AND(V1657="",X1657&lt;&gt;"王园园组",X1657&lt;&gt;"other"),K1657,AND(V1657="",X1657="王园园组"),G1657),"other")</f>
        <v>other</v>
      </c>
      <c r="X1657" t="str" cm="1">
        <f t="array" ref="X1657">IFERROR(_xlfn.IFS(AND(V1657="",IFERROR(VLOOKUP(N1657,#REF!,1,0),1)&lt;&gt;1),N1657,AND(V1657="",I1657="王园园组"),"王园园组"),"other")</f>
        <v>other</v>
      </c>
      <c r="Y1657">
        <f>IFERROR(_xlfn.XLOOKUP(MID(T1657, FIND("#", SUBSTITUTE(T1657, "-", "#", LEN(T1657) - LEN(SUBSTITUTE(T1657, "-", "")))) + 1, LEN(T1657)),#REF!,#REF!),0)</f>
        <v>0</v>
      </c>
      <c r="Z1657">
        <f>MONTH(续费明细实时[[#This Row],[success_time]])</f>
        <v>5</v>
      </c>
      <c r="AA1657" s="8" t="e">
        <f>VLOOKUP(续费明细实时[[#This Row],[parent_user_id]],#REF!,27,0)</f>
        <v>#REF!</v>
      </c>
    </row>
    <row r="1658" spans="1:27">
      <c r="A1658" s="1">
        <v>45802</v>
      </c>
      <c r="B1658" t="s">
        <v>28702</v>
      </c>
      <c r="C1658" t="s">
        <v>28703</v>
      </c>
      <c r="D1658" t="s">
        <v>648</v>
      </c>
      <c r="E1658" t="s">
        <v>546</v>
      </c>
      <c r="F1658">
        <v>120</v>
      </c>
      <c r="G1658" t="s">
        <v>2178</v>
      </c>
      <c r="H1658" t="s">
        <v>559</v>
      </c>
      <c r="I1658" t="s">
        <v>1876</v>
      </c>
      <c r="J1658">
        <v>17750</v>
      </c>
      <c r="K1658" t="s">
        <v>291</v>
      </c>
      <c r="L1658" t="s">
        <v>549</v>
      </c>
      <c r="M1658" t="s">
        <v>550</v>
      </c>
      <c r="N1658" t="s">
        <v>136</v>
      </c>
      <c r="O1658" t="s">
        <v>292</v>
      </c>
      <c r="P1658" t="s">
        <v>1877</v>
      </c>
      <c r="Q1658" t="s">
        <v>28704</v>
      </c>
      <c r="R1658" t="s">
        <v>626</v>
      </c>
      <c r="S1658">
        <v>2500</v>
      </c>
      <c r="T1658" t="s">
        <v>1896</v>
      </c>
      <c r="U1658" s="4">
        <v>45802.901747685188</v>
      </c>
      <c r="V1658" t="str">
        <f>IFERROR(VLOOKUP(B1658,#REF!,1,0),"")</f>
        <v/>
      </c>
      <c r="W1658" t="str" cm="1">
        <f t="array" ref="W1658">IFERROR(_xlfn.IFS(AND(V1658="",X1658&lt;&gt;"王园园组",X1658&lt;&gt;"other"),K1658,AND(V1658="",X1658="王园园组"),G1658),"other")</f>
        <v>other</v>
      </c>
      <c r="X1658" t="str" cm="1">
        <f t="array" ref="X1658">IFERROR(_xlfn.IFS(AND(V1658="",IFERROR(VLOOKUP(N1658,#REF!,1,0),1)&lt;&gt;1),N1658,AND(V1658="",I1658="王园园组"),"王园园组"),"other")</f>
        <v>other</v>
      </c>
      <c r="Y1658">
        <f>IFERROR(_xlfn.XLOOKUP(MID(T1658, FIND("#", SUBSTITUTE(T1658, "-", "#", LEN(T1658) - LEN(SUBSTITUTE(T1658, "-", "")))) + 1, LEN(T1658)),#REF!,#REF!),0)</f>
        <v>0</v>
      </c>
      <c r="Z1658">
        <f>MONTH(续费明细实时[[#This Row],[success_time]])</f>
        <v>5</v>
      </c>
      <c r="AA1658" s="8" t="e">
        <f>VLOOKUP(续费明细实时[[#This Row],[parent_user_id]],#REF!,27,0)</f>
        <v>#REF!</v>
      </c>
    </row>
    <row r="1659" spans="1:27">
      <c r="A1659" s="1">
        <v>45800</v>
      </c>
      <c r="B1659" t="s">
        <v>15651</v>
      </c>
      <c r="C1659" t="s">
        <v>15652</v>
      </c>
      <c r="D1659" t="s">
        <v>548</v>
      </c>
      <c r="E1659" t="s">
        <v>546</v>
      </c>
      <c r="F1659">
        <v>120</v>
      </c>
      <c r="G1659" t="s">
        <v>2071</v>
      </c>
      <c r="H1659" t="s">
        <v>559</v>
      </c>
      <c r="I1659" t="s">
        <v>1876</v>
      </c>
      <c r="J1659">
        <v>18283</v>
      </c>
      <c r="K1659" t="s">
        <v>263</v>
      </c>
      <c r="L1659" t="s">
        <v>549</v>
      </c>
      <c r="M1659" t="s">
        <v>550</v>
      </c>
      <c r="N1659" t="s">
        <v>136</v>
      </c>
      <c r="O1659" t="s">
        <v>147</v>
      </c>
      <c r="P1659" t="s">
        <v>1877</v>
      </c>
      <c r="Q1659" t="s">
        <v>15653</v>
      </c>
      <c r="R1659" t="s">
        <v>626</v>
      </c>
      <c r="S1659">
        <v>2575</v>
      </c>
      <c r="T1659" t="s">
        <v>1896</v>
      </c>
      <c r="U1659" s="4">
        <v>45800.494421296295</v>
      </c>
      <c r="V1659" t="str">
        <f>IFERROR(VLOOKUP(B1659,#REF!,1,0),"")</f>
        <v/>
      </c>
      <c r="W1659" t="str" cm="1">
        <f t="array" ref="W1659">IFERROR(_xlfn.IFS(AND(V1659="",X1659&lt;&gt;"王园园组",X1659&lt;&gt;"other"),K1659,AND(V1659="",X1659="王园园组"),G1659),"other")</f>
        <v>other</v>
      </c>
      <c r="X1659" t="str" cm="1">
        <f t="array" ref="X1659">IFERROR(_xlfn.IFS(AND(V1659="",IFERROR(VLOOKUP(N1659,#REF!,1,0),1)&lt;&gt;1),N1659,AND(V1659="",I1659="王园园组"),"王园园组"),"other")</f>
        <v>other</v>
      </c>
      <c r="Y1659">
        <f>IFERROR(_xlfn.XLOOKUP(MID(T1659, FIND("#", SUBSTITUTE(T1659, "-", "#", LEN(T1659) - LEN(SUBSTITUTE(T1659, "-", "")))) + 1, LEN(T1659)),#REF!,#REF!),0)</f>
        <v>0</v>
      </c>
      <c r="Z1659">
        <f>MONTH(续费明细实时[[#This Row],[success_time]])</f>
        <v>5</v>
      </c>
      <c r="AA1659" s="8" t="e">
        <f>VLOOKUP(续费明细实时[[#This Row],[parent_user_id]],#REF!,27,0)</f>
        <v>#REF!</v>
      </c>
    </row>
    <row r="1660" spans="1:27">
      <c r="A1660" s="1">
        <v>45781</v>
      </c>
      <c r="B1660" t="s">
        <v>2738</v>
      </c>
      <c r="C1660" t="s">
        <v>2739</v>
      </c>
      <c r="D1660" t="s">
        <v>2740</v>
      </c>
      <c r="E1660" t="s">
        <v>641</v>
      </c>
      <c r="F1660">
        <v>72</v>
      </c>
      <c r="G1660" t="s">
        <v>1875</v>
      </c>
      <c r="H1660" t="s">
        <v>559</v>
      </c>
      <c r="I1660" t="s">
        <v>1876</v>
      </c>
      <c r="J1660">
        <v>8513</v>
      </c>
      <c r="K1660" t="s">
        <v>306</v>
      </c>
      <c r="L1660" t="s">
        <v>549</v>
      </c>
      <c r="M1660" t="s">
        <v>550</v>
      </c>
      <c r="N1660" t="s">
        <v>136</v>
      </c>
      <c r="O1660" t="s">
        <v>143</v>
      </c>
      <c r="P1660" t="s">
        <v>1877</v>
      </c>
      <c r="Q1660" t="s">
        <v>2741</v>
      </c>
      <c r="R1660" t="s">
        <v>626</v>
      </c>
      <c r="S1660">
        <v>1199</v>
      </c>
      <c r="T1660" t="s">
        <v>1606</v>
      </c>
      <c r="U1660" s="4">
        <v>45781.779618055552</v>
      </c>
      <c r="V1660" t="str">
        <f>IFERROR(VLOOKUP(B1660,#REF!,1,0),"")</f>
        <v/>
      </c>
      <c r="W1660" t="str" cm="1">
        <f t="array" ref="W1660">IFERROR(_xlfn.IFS(AND(V1660="",X1660&lt;&gt;"王园园组",X1660&lt;&gt;"other"),K1660,AND(V1660="",X1660="王园园组"),G1660),"other")</f>
        <v>other</v>
      </c>
      <c r="X1660" t="str" cm="1">
        <f t="array" ref="X1660">IFERROR(_xlfn.IFS(AND(V1660="",IFERROR(VLOOKUP(N1660,#REF!,1,0),1)&lt;&gt;1),N1660,AND(V1660="",I1660="王园园组"),"王园园组"),"other")</f>
        <v>other</v>
      </c>
      <c r="Y1660">
        <f>IFERROR(_xlfn.XLOOKUP(MID(T1660, FIND("#", SUBSTITUTE(T1660, "-", "#", LEN(T1660) - LEN(SUBSTITUTE(T1660, "-", "")))) + 1, LEN(T1660)),#REF!,#REF!),0)</f>
        <v>0</v>
      </c>
      <c r="Z1660">
        <f>MONTH(续费明细实时[[#This Row],[success_time]])</f>
        <v>5</v>
      </c>
      <c r="AA1660" s="8" t="e">
        <f>VLOOKUP(续费明细实时[[#This Row],[parent_user_id]],#REF!,27,0)</f>
        <v>#REF!</v>
      </c>
    </row>
    <row r="1661" spans="1:27">
      <c r="A1661" s="1">
        <v>45780</v>
      </c>
      <c r="B1661" t="s">
        <v>2745</v>
      </c>
      <c r="C1661" t="s">
        <v>2746</v>
      </c>
      <c r="D1661" t="s">
        <v>548</v>
      </c>
      <c r="E1661" t="s">
        <v>546</v>
      </c>
      <c r="F1661">
        <v>96</v>
      </c>
      <c r="G1661" t="s">
        <v>2071</v>
      </c>
      <c r="H1661" t="s">
        <v>559</v>
      </c>
      <c r="I1661" t="s">
        <v>1876</v>
      </c>
      <c r="J1661">
        <v>21286</v>
      </c>
      <c r="K1661" t="s">
        <v>219</v>
      </c>
      <c r="L1661" t="s">
        <v>549</v>
      </c>
      <c r="M1661" t="s">
        <v>550</v>
      </c>
      <c r="N1661" t="s">
        <v>551</v>
      </c>
      <c r="O1661" t="s">
        <v>145</v>
      </c>
      <c r="P1661" t="s">
        <v>1877</v>
      </c>
      <c r="Q1661" t="s">
        <v>2747</v>
      </c>
      <c r="R1661" t="s">
        <v>626</v>
      </c>
      <c r="S1661">
        <v>2998</v>
      </c>
      <c r="T1661" t="s">
        <v>1926</v>
      </c>
      <c r="U1661" s="4">
        <v>45780.441678240742</v>
      </c>
      <c r="V1661" t="str">
        <f>IFERROR(VLOOKUP(B1661,#REF!,1,0),"")</f>
        <v/>
      </c>
      <c r="W1661" t="str" cm="1">
        <f t="array" ref="W1661">IFERROR(_xlfn.IFS(AND(V1661="",X1661&lt;&gt;"王园园组",X1661&lt;&gt;"other"),K1661,AND(V1661="",X1661="王园园组"),G1661),"other")</f>
        <v>other</v>
      </c>
      <c r="X1661" t="str" cm="1">
        <f t="array" ref="X1661">IFERROR(_xlfn.IFS(AND(V1661="",IFERROR(VLOOKUP(N1661,#REF!,1,0),1)&lt;&gt;1),N1661,AND(V1661="",I1661="王园园组"),"王园园组"),"other")</f>
        <v>other</v>
      </c>
      <c r="Y1661">
        <f>IFERROR(_xlfn.XLOOKUP(MID(T1661, FIND("#", SUBSTITUTE(T1661, "-", "#", LEN(T1661) - LEN(SUBSTITUTE(T1661, "-", "")))) + 1, LEN(T1661)),#REF!,#REF!),0)</f>
        <v>0</v>
      </c>
      <c r="Z1661">
        <f>MONTH(续费明细实时[[#This Row],[success_time]])</f>
        <v>5</v>
      </c>
      <c r="AA1661" s="8" t="e">
        <f>VLOOKUP(续费明细实时[[#This Row],[parent_user_id]],#REF!,27,0)</f>
        <v>#REF!</v>
      </c>
    </row>
    <row r="1662" spans="1:27">
      <c r="A1662" s="1">
        <v>45802</v>
      </c>
      <c r="B1662" t="s">
        <v>14247</v>
      </c>
      <c r="C1662" t="s">
        <v>14248</v>
      </c>
      <c r="D1662" t="s">
        <v>548</v>
      </c>
      <c r="E1662" t="s">
        <v>546</v>
      </c>
      <c r="F1662">
        <v>60</v>
      </c>
      <c r="G1662" t="s">
        <v>1939</v>
      </c>
      <c r="H1662" t="s">
        <v>559</v>
      </c>
      <c r="I1662" t="s">
        <v>1876</v>
      </c>
      <c r="J1662">
        <v>10650</v>
      </c>
      <c r="K1662" t="s">
        <v>206</v>
      </c>
      <c r="L1662" t="s">
        <v>549</v>
      </c>
      <c r="M1662" t="s">
        <v>550</v>
      </c>
      <c r="N1662" t="s">
        <v>551</v>
      </c>
      <c r="O1662" t="s">
        <v>149</v>
      </c>
      <c r="P1662" t="s">
        <v>1877</v>
      </c>
      <c r="Q1662" t="s">
        <v>14249</v>
      </c>
      <c r="R1662" t="s">
        <v>626</v>
      </c>
      <c r="S1662">
        <v>1500</v>
      </c>
      <c r="T1662" t="s">
        <v>1891</v>
      </c>
      <c r="U1662" s="4">
        <v>45802.325231481482</v>
      </c>
      <c r="V1662" t="str">
        <f>IFERROR(VLOOKUP(B1662,#REF!,1,0),"")</f>
        <v/>
      </c>
      <c r="W1662" t="str" cm="1">
        <f t="array" ref="W1662">IFERROR(_xlfn.IFS(AND(V1662="",X1662&lt;&gt;"王园园组",X1662&lt;&gt;"other"),K1662,AND(V1662="",X1662="王园园组"),G1662),"other")</f>
        <v>other</v>
      </c>
      <c r="X1662" t="str" cm="1">
        <f t="array" ref="X1662">IFERROR(_xlfn.IFS(AND(V1662="",IFERROR(VLOOKUP(N1662,#REF!,1,0),1)&lt;&gt;1),N1662,AND(V1662="",I1662="王园园组"),"王园园组"),"other")</f>
        <v>other</v>
      </c>
      <c r="Y1662">
        <f>IFERROR(_xlfn.XLOOKUP(MID(T1662, FIND("#", SUBSTITUTE(T1662, "-", "#", LEN(T1662) - LEN(SUBSTITUTE(T1662, "-", "")))) + 1, LEN(T1662)),#REF!,#REF!),0)</f>
        <v>0</v>
      </c>
      <c r="Z1662">
        <f>MONTH(续费明细实时[[#This Row],[success_time]])</f>
        <v>5</v>
      </c>
      <c r="AA1662" s="8" t="e">
        <f>VLOOKUP(续费明细实时[[#This Row],[parent_user_id]],#REF!,27,0)</f>
        <v>#REF!</v>
      </c>
    </row>
    <row r="1663" spans="1:27">
      <c r="A1663" s="1">
        <v>45796</v>
      </c>
      <c r="B1663" t="s">
        <v>14199</v>
      </c>
      <c r="C1663" t="s">
        <v>14200</v>
      </c>
      <c r="D1663" t="s">
        <v>578</v>
      </c>
      <c r="E1663" t="s">
        <v>1882</v>
      </c>
      <c r="F1663">
        <v>36</v>
      </c>
      <c r="G1663" t="s">
        <v>2024</v>
      </c>
      <c r="H1663" t="s">
        <v>559</v>
      </c>
      <c r="I1663" t="s">
        <v>1876</v>
      </c>
      <c r="J1663">
        <v>4121</v>
      </c>
      <c r="K1663" t="s">
        <v>236</v>
      </c>
      <c r="L1663" t="s">
        <v>549</v>
      </c>
      <c r="M1663" t="s">
        <v>550</v>
      </c>
      <c r="N1663" t="s">
        <v>551</v>
      </c>
      <c r="O1663" t="s">
        <v>141</v>
      </c>
      <c r="P1663" t="s">
        <v>1877</v>
      </c>
      <c r="Q1663" t="s">
        <v>14201</v>
      </c>
      <c r="R1663" t="s">
        <v>626</v>
      </c>
      <c r="S1663">
        <v>580.48505999999998</v>
      </c>
      <c r="T1663" t="s">
        <v>1885</v>
      </c>
      <c r="U1663" s="4">
        <v>45796.47384259259</v>
      </c>
      <c r="V1663" t="str">
        <f>IFERROR(VLOOKUP(B1663,#REF!,1,0),"")</f>
        <v/>
      </c>
      <c r="W1663" t="str" cm="1">
        <f t="array" ref="W1663">IFERROR(_xlfn.IFS(AND(V1663="",X1663&lt;&gt;"王园园组",X1663&lt;&gt;"other"),K1663,AND(V1663="",X1663="王园园组"),G1663),"other")</f>
        <v>other</v>
      </c>
      <c r="X1663" t="str" cm="1">
        <f t="array" ref="X1663">IFERROR(_xlfn.IFS(AND(V1663="",IFERROR(VLOOKUP(N1663,#REF!,1,0),1)&lt;&gt;1),N1663,AND(V1663="",I1663="王园园组"),"王园园组"),"other")</f>
        <v>other</v>
      </c>
      <c r="Y1663">
        <f>IFERROR(_xlfn.XLOOKUP(MID(T1663, FIND("#", SUBSTITUTE(T1663, "-", "#", LEN(T1663) - LEN(SUBSTITUTE(T1663, "-", "")))) + 1, LEN(T1663)),#REF!,#REF!),0)</f>
        <v>0</v>
      </c>
      <c r="Z1663">
        <f>MONTH(续费明细实时[[#This Row],[success_time]])</f>
        <v>5</v>
      </c>
      <c r="AA1663" s="8" t="e">
        <f>VLOOKUP(续费明细实时[[#This Row],[parent_user_id]],#REF!,27,0)</f>
        <v>#REF!</v>
      </c>
    </row>
    <row r="1664" spans="1:27">
      <c r="A1664" s="1">
        <v>45798</v>
      </c>
      <c r="B1664" t="s">
        <v>15648</v>
      </c>
      <c r="C1664" t="s">
        <v>15649</v>
      </c>
      <c r="D1664" t="s">
        <v>632</v>
      </c>
      <c r="E1664" t="s">
        <v>546</v>
      </c>
      <c r="F1664">
        <v>60</v>
      </c>
      <c r="G1664" t="s">
        <v>2056</v>
      </c>
      <c r="H1664" t="s">
        <v>559</v>
      </c>
      <c r="I1664" t="s">
        <v>1876</v>
      </c>
      <c r="J1664">
        <v>10970</v>
      </c>
      <c r="K1664" t="s">
        <v>257</v>
      </c>
      <c r="L1664" t="s">
        <v>549</v>
      </c>
      <c r="M1664" t="s">
        <v>550</v>
      </c>
      <c r="N1664" t="s">
        <v>136</v>
      </c>
      <c r="O1664" t="s">
        <v>147</v>
      </c>
      <c r="P1664" t="s">
        <v>1877</v>
      </c>
      <c r="Q1664" t="s">
        <v>15650</v>
      </c>
      <c r="R1664" t="s">
        <v>626</v>
      </c>
      <c r="S1664">
        <v>1545</v>
      </c>
      <c r="T1664" t="s">
        <v>1891</v>
      </c>
      <c r="U1664" s="4">
        <v>45798.441307870373</v>
      </c>
      <c r="V1664" t="str">
        <f>IFERROR(VLOOKUP(B1664,#REF!,1,0),"")</f>
        <v/>
      </c>
      <c r="W1664" t="str" cm="1">
        <f t="array" ref="W1664">IFERROR(_xlfn.IFS(AND(V1664="",X1664&lt;&gt;"王园园组",X1664&lt;&gt;"other"),K1664,AND(V1664="",X1664="王园园组"),G1664),"other")</f>
        <v>other</v>
      </c>
      <c r="X1664" t="str" cm="1">
        <f t="array" ref="X1664">IFERROR(_xlfn.IFS(AND(V1664="",IFERROR(VLOOKUP(N1664,#REF!,1,0),1)&lt;&gt;1),N1664,AND(V1664="",I1664="王园园组"),"王园园组"),"other")</f>
        <v>other</v>
      </c>
      <c r="Y1664">
        <f>IFERROR(_xlfn.XLOOKUP(MID(T1664, FIND("#", SUBSTITUTE(T1664, "-", "#", LEN(T1664) - LEN(SUBSTITUTE(T1664, "-", "")))) + 1, LEN(T1664)),#REF!,#REF!),0)</f>
        <v>0</v>
      </c>
      <c r="Z1664">
        <f>MONTH(续费明细实时[[#This Row],[success_time]])</f>
        <v>5</v>
      </c>
      <c r="AA1664" s="8" t="e">
        <f>VLOOKUP(续费明细实时[[#This Row],[parent_user_id]],#REF!,27,0)</f>
        <v>#REF!</v>
      </c>
    </row>
    <row r="1665" spans="1:27">
      <c r="A1665" s="1">
        <v>45782</v>
      </c>
      <c r="B1665" t="s">
        <v>2231</v>
      </c>
      <c r="C1665" t="s">
        <v>2232</v>
      </c>
      <c r="D1665" t="s">
        <v>695</v>
      </c>
      <c r="E1665" t="s">
        <v>546</v>
      </c>
      <c r="F1665">
        <v>48</v>
      </c>
      <c r="G1665" t="s">
        <v>335</v>
      </c>
      <c r="H1665" t="s">
        <v>559</v>
      </c>
      <c r="I1665" t="s">
        <v>504</v>
      </c>
      <c r="J1665">
        <v>11925</v>
      </c>
      <c r="K1665" t="s">
        <v>335</v>
      </c>
      <c r="L1665" t="s">
        <v>549</v>
      </c>
      <c r="M1665" t="s">
        <v>559</v>
      </c>
      <c r="N1665" t="s">
        <v>504</v>
      </c>
      <c r="O1665" t="s">
        <v>325</v>
      </c>
      <c r="P1665" t="s">
        <v>1877</v>
      </c>
      <c r="Q1665" t="s">
        <v>2233</v>
      </c>
      <c r="R1665" t="s">
        <v>626</v>
      </c>
      <c r="S1665">
        <v>1679.522776</v>
      </c>
      <c r="T1665" t="s">
        <v>1879</v>
      </c>
      <c r="U1665" s="4">
        <v>45782.650543981479</v>
      </c>
      <c r="V1665" t="str">
        <f>IFERROR(VLOOKUP(B1665,#REF!,1,0),"")</f>
        <v/>
      </c>
      <c r="W1665" t="str" cm="1">
        <f t="array" ref="W1665">IFERROR(_xlfn.IFS(AND(V1665="",X1665&lt;&gt;"王园园组",X1665&lt;&gt;"other"),K1665,AND(V1665="",X1665="王园园组"),G1665),"other")</f>
        <v>other</v>
      </c>
      <c r="X1665" t="str" cm="1">
        <f t="array" ref="X1665">IFERROR(_xlfn.IFS(AND(V1665="",IFERROR(VLOOKUP(N1665,#REF!,1,0),1)&lt;&gt;1),N1665,AND(V1665="",I1665="王园园组"),"王园园组"),"other")</f>
        <v>other</v>
      </c>
      <c r="Y1665">
        <f>IFERROR(_xlfn.XLOOKUP(MID(T1665, FIND("#", SUBSTITUTE(T1665, "-", "#", LEN(T1665) - LEN(SUBSTITUTE(T1665, "-", "")))) + 1, LEN(T1665)),#REF!,#REF!),0)</f>
        <v>0</v>
      </c>
      <c r="Z1665">
        <f>MONTH(续费明细实时[[#This Row],[success_time]])</f>
        <v>5</v>
      </c>
      <c r="AA1665" s="8" t="e">
        <f>VLOOKUP(续费明细实时[[#This Row],[parent_user_id]],#REF!,27,0)</f>
        <v>#REF!</v>
      </c>
    </row>
    <row r="1666" spans="1:27">
      <c r="A1666" s="1">
        <v>45792</v>
      </c>
      <c r="B1666" t="s">
        <v>14145</v>
      </c>
      <c r="C1666" t="s">
        <v>14146</v>
      </c>
      <c r="D1666" t="s">
        <v>548</v>
      </c>
      <c r="E1666" t="s">
        <v>546</v>
      </c>
      <c r="F1666">
        <v>60</v>
      </c>
      <c r="G1666" t="s">
        <v>1909</v>
      </c>
      <c r="H1666" t="s">
        <v>559</v>
      </c>
      <c r="I1666" t="s">
        <v>1876</v>
      </c>
      <c r="J1666">
        <v>10650</v>
      </c>
      <c r="K1666" t="s">
        <v>323</v>
      </c>
      <c r="L1666" t="s">
        <v>549</v>
      </c>
      <c r="M1666" t="s">
        <v>550</v>
      </c>
      <c r="N1666" t="s">
        <v>616</v>
      </c>
      <c r="O1666" t="s">
        <v>314</v>
      </c>
      <c r="P1666" t="s">
        <v>1877</v>
      </c>
      <c r="Q1666" t="s">
        <v>14147</v>
      </c>
      <c r="R1666" t="s">
        <v>626</v>
      </c>
      <c r="S1666">
        <v>1500</v>
      </c>
      <c r="T1666" t="s">
        <v>1891</v>
      </c>
      <c r="U1666" s="4">
        <v>45792.839733796296</v>
      </c>
      <c r="V1666" t="str">
        <f>IFERROR(VLOOKUP(B1666,#REF!,1,0),"")</f>
        <v/>
      </c>
      <c r="W1666" t="str" cm="1">
        <f t="array" ref="W1666">IFERROR(_xlfn.IFS(AND(V1666="",X1666&lt;&gt;"王园园组",X1666&lt;&gt;"other"),K1666,AND(V1666="",X1666="王园园组"),G1666),"other")</f>
        <v>other</v>
      </c>
      <c r="X1666" t="str" cm="1">
        <f t="array" ref="X1666">IFERROR(_xlfn.IFS(AND(V1666="",IFERROR(VLOOKUP(N1666,#REF!,1,0),1)&lt;&gt;1),N1666,AND(V1666="",I1666="王园园组"),"王园园组"),"other")</f>
        <v>other</v>
      </c>
      <c r="Y1666">
        <f>IFERROR(_xlfn.XLOOKUP(MID(T1666, FIND("#", SUBSTITUTE(T1666, "-", "#", LEN(T1666) - LEN(SUBSTITUTE(T1666, "-", "")))) + 1, LEN(T1666)),#REF!,#REF!),0)</f>
        <v>0</v>
      </c>
      <c r="Z1666">
        <f>MONTH(续费明细实时[[#This Row],[success_time]])</f>
        <v>5</v>
      </c>
      <c r="AA1666" s="8" t="e">
        <f>VLOOKUP(续费明细实时[[#This Row],[parent_user_id]],#REF!,27,0)</f>
        <v>#REF!</v>
      </c>
    </row>
    <row r="1667" spans="1:27">
      <c r="A1667" s="1">
        <v>45786</v>
      </c>
      <c r="B1667" t="s">
        <v>2261</v>
      </c>
      <c r="C1667" t="s">
        <v>2262</v>
      </c>
      <c r="D1667" t="s">
        <v>558</v>
      </c>
      <c r="E1667" t="s">
        <v>546</v>
      </c>
      <c r="F1667">
        <v>120</v>
      </c>
      <c r="G1667" t="s">
        <v>344</v>
      </c>
      <c r="H1667" t="s">
        <v>559</v>
      </c>
      <c r="I1667" t="s">
        <v>504</v>
      </c>
      <c r="J1667">
        <v>20309</v>
      </c>
      <c r="K1667" t="s">
        <v>344</v>
      </c>
      <c r="L1667" t="s">
        <v>549</v>
      </c>
      <c r="M1667" t="s">
        <v>559</v>
      </c>
      <c r="N1667" t="s">
        <v>504</v>
      </c>
      <c r="O1667" t="s">
        <v>325</v>
      </c>
      <c r="P1667" t="s">
        <v>1877</v>
      </c>
      <c r="Q1667" t="s">
        <v>2263</v>
      </c>
      <c r="R1667" t="s">
        <v>626</v>
      </c>
      <c r="S1667">
        <v>2860.4353409999999</v>
      </c>
      <c r="T1667" t="s">
        <v>1896</v>
      </c>
      <c r="U1667" s="4">
        <v>45786.664872685185</v>
      </c>
      <c r="V1667" t="str">
        <f>IFERROR(VLOOKUP(B1667,#REF!,1,0),"")</f>
        <v/>
      </c>
      <c r="W1667" t="str" cm="1">
        <f t="array" ref="W1667">IFERROR(_xlfn.IFS(AND(V1667="",X1667&lt;&gt;"王园园组",X1667&lt;&gt;"other"),K1667,AND(V1667="",X1667="王园园组"),G1667),"other")</f>
        <v>other</v>
      </c>
      <c r="X1667" t="str" cm="1">
        <f t="array" ref="X1667">IFERROR(_xlfn.IFS(AND(V1667="",IFERROR(VLOOKUP(N1667,#REF!,1,0),1)&lt;&gt;1),N1667,AND(V1667="",I1667="王园园组"),"王园园组"),"other")</f>
        <v>other</v>
      </c>
      <c r="Y1667">
        <f>IFERROR(_xlfn.XLOOKUP(MID(T1667, FIND("#", SUBSTITUTE(T1667, "-", "#", LEN(T1667) - LEN(SUBSTITUTE(T1667, "-", "")))) + 1, LEN(T1667)),#REF!,#REF!),0)</f>
        <v>0</v>
      </c>
      <c r="Z1667">
        <f>MONTH(续费明细实时[[#This Row],[success_time]])</f>
        <v>5</v>
      </c>
      <c r="AA1667" s="8" t="e">
        <f>VLOOKUP(续费明细实时[[#This Row],[parent_user_id]],#REF!,27,0)</f>
        <v>#REF!</v>
      </c>
    </row>
    <row r="1668" spans="1:27">
      <c r="A1668" s="1">
        <v>45800</v>
      </c>
      <c r="B1668" t="s">
        <v>14286</v>
      </c>
      <c r="C1668" t="s">
        <v>14287</v>
      </c>
      <c r="D1668" t="s">
        <v>548</v>
      </c>
      <c r="E1668" t="s">
        <v>546</v>
      </c>
      <c r="F1668">
        <v>120</v>
      </c>
      <c r="G1668" t="s">
        <v>2056</v>
      </c>
      <c r="H1668" t="s">
        <v>559</v>
      </c>
      <c r="I1668" t="s">
        <v>1876</v>
      </c>
      <c r="J1668">
        <v>17750</v>
      </c>
      <c r="K1668" t="s">
        <v>289</v>
      </c>
      <c r="L1668" t="s">
        <v>549</v>
      </c>
      <c r="M1668" t="s">
        <v>550</v>
      </c>
      <c r="N1668" t="s">
        <v>136</v>
      </c>
      <c r="O1668" t="s">
        <v>283</v>
      </c>
      <c r="P1668" t="s">
        <v>1877</v>
      </c>
      <c r="Q1668" t="s">
        <v>14288</v>
      </c>
      <c r="R1668" t="s">
        <v>626</v>
      </c>
      <c r="S1668">
        <v>2500</v>
      </c>
      <c r="T1668" t="s">
        <v>1896</v>
      </c>
      <c r="U1668" s="4">
        <v>45800.618460648147</v>
      </c>
      <c r="V1668" t="str">
        <f>IFERROR(VLOOKUP(B1668,#REF!,1,0),"")</f>
        <v/>
      </c>
      <c r="W1668" t="str" cm="1">
        <f t="array" ref="W1668">IFERROR(_xlfn.IFS(AND(V1668="",X1668&lt;&gt;"王园园组",X1668&lt;&gt;"other"),K1668,AND(V1668="",X1668="王园园组"),G1668),"other")</f>
        <v>other</v>
      </c>
      <c r="X1668" t="str" cm="1">
        <f t="array" ref="X1668">IFERROR(_xlfn.IFS(AND(V1668="",IFERROR(VLOOKUP(N1668,#REF!,1,0),1)&lt;&gt;1),N1668,AND(V1668="",I1668="王园园组"),"王园园组"),"other")</f>
        <v>other</v>
      </c>
      <c r="Y1668">
        <f>IFERROR(_xlfn.XLOOKUP(MID(T1668, FIND("#", SUBSTITUTE(T1668, "-", "#", LEN(T1668) - LEN(SUBSTITUTE(T1668, "-", "")))) + 1, LEN(T1668)),#REF!,#REF!),0)</f>
        <v>0</v>
      </c>
      <c r="Z1668">
        <f>MONTH(续费明细实时[[#This Row],[success_time]])</f>
        <v>5</v>
      </c>
      <c r="AA1668" s="8" t="e">
        <f>VLOOKUP(续费明细实时[[#This Row],[parent_user_id]],#REF!,27,0)</f>
        <v>#REF!</v>
      </c>
    </row>
    <row r="1669" spans="1:27">
      <c r="A1669" s="1">
        <v>45790</v>
      </c>
      <c r="B1669" t="s">
        <v>11715</v>
      </c>
      <c r="C1669" t="s">
        <v>11716</v>
      </c>
      <c r="D1669" t="s">
        <v>632</v>
      </c>
      <c r="E1669" t="s">
        <v>546</v>
      </c>
      <c r="F1669">
        <v>60</v>
      </c>
      <c r="G1669" t="s">
        <v>1883</v>
      </c>
      <c r="H1669" t="s">
        <v>559</v>
      </c>
      <c r="I1669" t="s">
        <v>1876</v>
      </c>
      <c r="J1669">
        <v>10650</v>
      </c>
      <c r="K1669" t="s">
        <v>197</v>
      </c>
      <c r="L1669" t="s">
        <v>549</v>
      </c>
      <c r="M1669" t="s">
        <v>559</v>
      </c>
      <c r="N1669" t="s">
        <v>469</v>
      </c>
      <c r="O1669" t="s">
        <v>189</v>
      </c>
      <c r="P1669" t="s">
        <v>1877</v>
      </c>
      <c r="Q1669" t="s">
        <v>11717</v>
      </c>
      <c r="R1669" t="s">
        <v>626</v>
      </c>
      <c r="S1669">
        <v>1500</v>
      </c>
      <c r="T1669" t="s">
        <v>1891</v>
      </c>
      <c r="U1669" s="4">
        <v>45790.379618055558</v>
      </c>
      <c r="V1669" t="str">
        <f>IFERROR(VLOOKUP(B1669,#REF!,1,0),"")</f>
        <v/>
      </c>
      <c r="W1669" t="str" cm="1">
        <f t="array" ref="W1669">IFERROR(_xlfn.IFS(AND(V1669="",X1669&lt;&gt;"王园园组",X1669&lt;&gt;"other"),K1669,AND(V1669="",X1669="王园园组"),G1669),"other")</f>
        <v>other</v>
      </c>
      <c r="X1669" t="str" cm="1">
        <f t="array" ref="X1669">IFERROR(_xlfn.IFS(AND(V1669="",IFERROR(VLOOKUP(N1669,#REF!,1,0),1)&lt;&gt;1),N1669,AND(V1669="",I1669="王园园组"),"王园园组"),"other")</f>
        <v>other</v>
      </c>
      <c r="Y1669">
        <f>IFERROR(_xlfn.XLOOKUP(MID(T1669, FIND("#", SUBSTITUTE(T1669, "-", "#", LEN(T1669) - LEN(SUBSTITUTE(T1669, "-", "")))) + 1, LEN(T1669)),#REF!,#REF!),0)</f>
        <v>0</v>
      </c>
      <c r="Z1669">
        <f>MONTH(续费明细实时[[#This Row],[success_time]])</f>
        <v>5</v>
      </c>
      <c r="AA1669" s="8" t="e">
        <f>VLOOKUP(续费明细实时[[#This Row],[parent_user_id]],#REF!,27,0)</f>
        <v>#REF!</v>
      </c>
    </row>
    <row r="1670" spans="1:27">
      <c r="A1670" s="1">
        <v>45800</v>
      </c>
      <c r="B1670" t="s">
        <v>14154</v>
      </c>
      <c r="C1670" t="s">
        <v>14155</v>
      </c>
      <c r="D1670" t="s">
        <v>610</v>
      </c>
      <c r="E1670" t="s">
        <v>546</v>
      </c>
      <c r="F1670">
        <v>120</v>
      </c>
      <c r="G1670" t="s">
        <v>1917</v>
      </c>
      <c r="H1670" t="s">
        <v>559</v>
      </c>
      <c r="I1670" t="s">
        <v>1876</v>
      </c>
      <c r="J1670">
        <v>18484</v>
      </c>
      <c r="K1670" t="s">
        <v>231</v>
      </c>
      <c r="L1670" t="s">
        <v>549</v>
      </c>
      <c r="M1670" t="s">
        <v>550</v>
      </c>
      <c r="N1670" t="s">
        <v>551</v>
      </c>
      <c r="O1670" t="s">
        <v>141</v>
      </c>
      <c r="P1670" t="s">
        <v>1877</v>
      </c>
      <c r="Q1670" t="s">
        <v>14156</v>
      </c>
      <c r="R1670" t="s">
        <v>626</v>
      </c>
      <c r="S1670">
        <v>2603.4323380000001</v>
      </c>
      <c r="T1670" t="s">
        <v>1896</v>
      </c>
      <c r="U1670" s="4">
        <v>45800.646203703705</v>
      </c>
      <c r="V1670" t="str">
        <f>IFERROR(VLOOKUP(B1670,#REF!,1,0),"")</f>
        <v/>
      </c>
      <c r="W1670" t="str" cm="1">
        <f t="array" ref="W1670">IFERROR(_xlfn.IFS(AND(V1670="",X1670&lt;&gt;"王园园组",X1670&lt;&gt;"other"),K1670,AND(V1670="",X1670="王园园组"),G1670),"other")</f>
        <v>other</v>
      </c>
      <c r="X1670" t="str" cm="1">
        <f t="array" ref="X1670">IFERROR(_xlfn.IFS(AND(V1670="",IFERROR(VLOOKUP(N1670,#REF!,1,0),1)&lt;&gt;1),N1670,AND(V1670="",I1670="王园园组"),"王园园组"),"other")</f>
        <v>other</v>
      </c>
      <c r="Y1670">
        <f>IFERROR(_xlfn.XLOOKUP(MID(T1670, FIND("#", SUBSTITUTE(T1670, "-", "#", LEN(T1670) - LEN(SUBSTITUTE(T1670, "-", "")))) + 1, LEN(T1670)),#REF!,#REF!),0)</f>
        <v>0</v>
      </c>
      <c r="Z1670">
        <f>MONTH(续费明细实时[[#This Row],[success_time]])</f>
        <v>5</v>
      </c>
      <c r="AA1670" s="8" t="e">
        <f>VLOOKUP(续费明细实时[[#This Row],[parent_user_id]],#REF!,27,0)</f>
        <v>#REF!</v>
      </c>
    </row>
    <row r="1671" spans="1:27">
      <c r="A1671" s="1">
        <v>45804</v>
      </c>
      <c r="B1671" t="s">
        <v>30068</v>
      </c>
      <c r="C1671" t="s">
        <v>30069</v>
      </c>
      <c r="D1671" t="s">
        <v>548</v>
      </c>
      <c r="E1671" t="s">
        <v>546</v>
      </c>
      <c r="F1671">
        <v>120</v>
      </c>
      <c r="G1671" t="s">
        <v>2071</v>
      </c>
      <c r="H1671" t="s">
        <v>559</v>
      </c>
      <c r="I1671" t="s">
        <v>1876</v>
      </c>
      <c r="J1671">
        <v>18283</v>
      </c>
      <c r="K1671" t="s">
        <v>181</v>
      </c>
      <c r="L1671" t="s">
        <v>549</v>
      </c>
      <c r="M1671" t="s">
        <v>559</v>
      </c>
      <c r="N1671" t="s">
        <v>469</v>
      </c>
      <c r="O1671" t="s">
        <v>180</v>
      </c>
      <c r="P1671" t="s">
        <v>1877</v>
      </c>
      <c r="Q1671" t="s">
        <v>30070</v>
      </c>
      <c r="R1671" t="s">
        <v>626</v>
      </c>
      <c r="S1671">
        <v>2575</v>
      </c>
      <c r="T1671" t="s">
        <v>1896</v>
      </c>
      <c r="U1671" s="4">
        <v>45804.404479166667</v>
      </c>
      <c r="V1671" t="str">
        <f>IFERROR(VLOOKUP(B1671,#REF!,1,0),"")</f>
        <v/>
      </c>
      <c r="W1671" t="str" cm="1">
        <f t="array" ref="W1671">IFERROR(_xlfn.IFS(AND(V1671="",X1671&lt;&gt;"王园园组",X1671&lt;&gt;"other"),K1671,AND(V1671="",X1671="王园园组"),G1671),"other")</f>
        <v>other</v>
      </c>
      <c r="X1671" t="str" cm="1">
        <f t="array" ref="X1671">IFERROR(_xlfn.IFS(AND(V1671="",IFERROR(VLOOKUP(N1671,#REF!,1,0),1)&lt;&gt;1),N1671,AND(V1671="",I1671="王园园组"),"王园园组"),"other")</f>
        <v>other</v>
      </c>
      <c r="Y1671">
        <f>IFERROR(_xlfn.XLOOKUP(MID(T1671, FIND("#", SUBSTITUTE(T1671, "-", "#", LEN(T1671) - LEN(SUBSTITUTE(T1671, "-", "")))) + 1, LEN(T1671)),#REF!,#REF!),0)</f>
        <v>0</v>
      </c>
      <c r="Z1671">
        <f>MONTH(续费明细实时[[#This Row],[success_time]])</f>
        <v>5</v>
      </c>
      <c r="AA1671" s="8" t="e">
        <f>VLOOKUP(续费明细实时[[#This Row],[parent_user_id]],#REF!,27,0)</f>
        <v>#REF!</v>
      </c>
    </row>
    <row r="1672" spans="1:27">
      <c r="A1672" s="1">
        <v>45789</v>
      </c>
      <c r="B1672" t="s">
        <v>11204</v>
      </c>
      <c r="C1672" t="s">
        <v>11205</v>
      </c>
      <c r="D1672" t="s">
        <v>961</v>
      </c>
      <c r="E1672" t="s">
        <v>546</v>
      </c>
      <c r="F1672">
        <v>120</v>
      </c>
      <c r="G1672" t="s">
        <v>2024</v>
      </c>
      <c r="H1672" t="s">
        <v>559</v>
      </c>
      <c r="I1672" t="s">
        <v>1876</v>
      </c>
      <c r="J1672">
        <v>17750</v>
      </c>
      <c r="K1672" t="s">
        <v>298</v>
      </c>
      <c r="L1672" t="s">
        <v>549</v>
      </c>
      <c r="M1672" t="s">
        <v>550</v>
      </c>
      <c r="N1672" t="s">
        <v>136</v>
      </c>
      <c r="O1672" t="s">
        <v>143</v>
      </c>
      <c r="P1672" t="s">
        <v>1877</v>
      </c>
      <c r="Q1672" t="s">
        <v>11206</v>
      </c>
      <c r="R1672" t="s">
        <v>626</v>
      </c>
      <c r="S1672">
        <v>2500</v>
      </c>
      <c r="T1672" t="s">
        <v>1896</v>
      </c>
      <c r="U1672" s="4">
        <v>45789.744733796295</v>
      </c>
      <c r="V1672" t="str">
        <f>IFERROR(VLOOKUP(B1672,#REF!,1,0),"")</f>
        <v/>
      </c>
      <c r="W1672" t="str" cm="1">
        <f t="array" ref="W1672">IFERROR(_xlfn.IFS(AND(V1672="",X1672&lt;&gt;"王园园组",X1672&lt;&gt;"other"),K1672,AND(V1672="",X1672="王园园组"),G1672),"other")</f>
        <v>other</v>
      </c>
      <c r="X1672" t="str" cm="1">
        <f t="array" ref="X1672">IFERROR(_xlfn.IFS(AND(V1672="",IFERROR(VLOOKUP(N1672,#REF!,1,0),1)&lt;&gt;1),N1672,AND(V1672="",I1672="王园园组"),"王园园组"),"other")</f>
        <v>other</v>
      </c>
      <c r="Y1672">
        <f>IFERROR(_xlfn.XLOOKUP(MID(T1672, FIND("#", SUBSTITUTE(T1672, "-", "#", LEN(T1672) - LEN(SUBSTITUTE(T1672, "-", "")))) + 1, LEN(T1672)),#REF!,#REF!),0)</f>
        <v>0</v>
      </c>
      <c r="Z1672">
        <f>MONTH(续费明细实时[[#This Row],[success_time]])</f>
        <v>5</v>
      </c>
      <c r="AA1672" s="8" t="e">
        <f>VLOOKUP(续费明细实时[[#This Row],[parent_user_id]],#REF!,27,0)</f>
        <v>#REF!</v>
      </c>
    </row>
    <row r="1673" spans="1:27">
      <c r="A1673" s="1">
        <v>45790</v>
      </c>
      <c r="B1673" t="s">
        <v>14298</v>
      </c>
      <c r="C1673" t="s">
        <v>14299</v>
      </c>
      <c r="D1673" t="s">
        <v>548</v>
      </c>
      <c r="E1673" t="s">
        <v>546</v>
      </c>
      <c r="F1673">
        <v>240</v>
      </c>
      <c r="G1673" t="s">
        <v>2046</v>
      </c>
      <c r="H1673" t="s">
        <v>559</v>
      </c>
      <c r="I1673" t="s">
        <v>1876</v>
      </c>
      <c r="J1673">
        <v>31950</v>
      </c>
      <c r="K1673" t="s">
        <v>219</v>
      </c>
      <c r="L1673" t="s">
        <v>549</v>
      </c>
      <c r="M1673" t="s">
        <v>550</v>
      </c>
      <c r="N1673" t="s">
        <v>551</v>
      </c>
      <c r="O1673" t="s">
        <v>145</v>
      </c>
      <c r="P1673" t="s">
        <v>1877</v>
      </c>
      <c r="Q1673" t="s">
        <v>14300</v>
      </c>
      <c r="R1673" t="s">
        <v>626</v>
      </c>
      <c r="S1673">
        <v>4500</v>
      </c>
      <c r="T1673" t="s">
        <v>1931</v>
      </c>
      <c r="U1673" s="4">
        <v>45790.369710648149</v>
      </c>
      <c r="V1673" t="str">
        <f>IFERROR(VLOOKUP(B1673,#REF!,1,0),"")</f>
        <v/>
      </c>
      <c r="W1673" t="str" cm="1">
        <f t="array" ref="W1673">IFERROR(_xlfn.IFS(AND(V1673="",X1673&lt;&gt;"王园园组",X1673&lt;&gt;"other"),K1673,AND(V1673="",X1673="王园园组"),G1673),"other")</f>
        <v>other</v>
      </c>
      <c r="X1673" t="str" cm="1">
        <f t="array" ref="X1673">IFERROR(_xlfn.IFS(AND(V1673="",IFERROR(VLOOKUP(N1673,#REF!,1,0),1)&lt;&gt;1),N1673,AND(V1673="",I1673="王园园组"),"王园园组"),"other")</f>
        <v>other</v>
      </c>
      <c r="Y1673">
        <f>IFERROR(_xlfn.XLOOKUP(MID(T1673, FIND("#", SUBSTITUTE(T1673, "-", "#", LEN(T1673) - LEN(SUBSTITUTE(T1673, "-", "")))) + 1, LEN(T1673)),#REF!,#REF!),0)</f>
        <v>0</v>
      </c>
      <c r="Z1673">
        <f>MONTH(续费明细实时[[#This Row],[success_time]])</f>
        <v>5</v>
      </c>
      <c r="AA1673" s="8" t="e">
        <f>VLOOKUP(续费明细实时[[#This Row],[parent_user_id]],#REF!,27,0)</f>
        <v>#REF!</v>
      </c>
    </row>
    <row r="1674" spans="1:27">
      <c r="A1674" s="1">
        <v>45785</v>
      </c>
      <c r="B1674" t="s">
        <v>2251</v>
      </c>
      <c r="C1674" t="s">
        <v>2252</v>
      </c>
      <c r="D1674" t="s">
        <v>648</v>
      </c>
      <c r="E1674" t="s">
        <v>546</v>
      </c>
      <c r="F1674">
        <v>60</v>
      </c>
      <c r="G1674" t="s">
        <v>1946</v>
      </c>
      <c r="H1674" t="s">
        <v>559</v>
      </c>
      <c r="I1674" t="s">
        <v>1876</v>
      </c>
      <c r="J1674">
        <v>10650</v>
      </c>
      <c r="K1674" t="s">
        <v>291</v>
      </c>
      <c r="L1674" t="s">
        <v>549</v>
      </c>
      <c r="M1674" t="s">
        <v>550</v>
      </c>
      <c r="N1674" t="s">
        <v>136</v>
      </c>
      <c r="O1674" t="s">
        <v>292</v>
      </c>
      <c r="P1674" t="s">
        <v>1877</v>
      </c>
      <c r="Q1674" t="s">
        <v>2253</v>
      </c>
      <c r="R1674" t="s">
        <v>626</v>
      </c>
      <c r="S1674">
        <v>1500</v>
      </c>
      <c r="T1674" t="s">
        <v>1891</v>
      </c>
      <c r="U1674" s="4">
        <v>45785.682824074072</v>
      </c>
      <c r="V1674" t="str">
        <f>IFERROR(VLOOKUP(B1674,#REF!,1,0),"")</f>
        <v/>
      </c>
      <c r="W1674" t="str" cm="1">
        <f t="array" ref="W1674">IFERROR(_xlfn.IFS(AND(V1674="",X1674&lt;&gt;"王园园组",X1674&lt;&gt;"other"),K1674,AND(V1674="",X1674="王园园组"),G1674),"other")</f>
        <v>other</v>
      </c>
      <c r="X1674" t="str" cm="1">
        <f t="array" ref="X1674">IFERROR(_xlfn.IFS(AND(V1674="",IFERROR(VLOOKUP(N1674,#REF!,1,0),1)&lt;&gt;1),N1674,AND(V1674="",I1674="王园园组"),"王园园组"),"other")</f>
        <v>other</v>
      </c>
      <c r="Y1674">
        <f>IFERROR(_xlfn.XLOOKUP(MID(T1674, FIND("#", SUBSTITUTE(T1674, "-", "#", LEN(T1674) - LEN(SUBSTITUTE(T1674, "-", "")))) + 1, LEN(T1674)),#REF!,#REF!),0)</f>
        <v>0</v>
      </c>
      <c r="Z1674">
        <f>MONTH(续费明细实时[[#This Row],[success_time]])</f>
        <v>5</v>
      </c>
      <c r="AA1674" s="8" t="e">
        <f>VLOOKUP(续费明细实时[[#This Row],[parent_user_id]],#REF!,27,0)</f>
        <v>#REF!</v>
      </c>
    </row>
    <row r="1675" spans="1:27">
      <c r="A1675" s="1">
        <v>45788</v>
      </c>
      <c r="B1675" t="s">
        <v>9092</v>
      </c>
      <c r="C1675" t="s">
        <v>9093</v>
      </c>
      <c r="D1675" t="s">
        <v>902</v>
      </c>
      <c r="E1675" t="s">
        <v>546</v>
      </c>
      <c r="F1675">
        <v>120</v>
      </c>
      <c r="G1675" t="s">
        <v>1994</v>
      </c>
      <c r="H1675" t="s">
        <v>559</v>
      </c>
      <c r="I1675" t="s">
        <v>1876</v>
      </c>
      <c r="J1675">
        <v>17750</v>
      </c>
      <c r="K1675" t="s">
        <v>291</v>
      </c>
      <c r="L1675" t="s">
        <v>549</v>
      </c>
      <c r="M1675" t="s">
        <v>550</v>
      </c>
      <c r="N1675" t="s">
        <v>136</v>
      </c>
      <c r="O1675" t="s">
        <v>292</v>
      </c>
      <c r="P1675" t="s">
        <v>1877</v>
      </c>
      <c r="Q1675" t="s">
        <v>9094</v>
      </c>
      <c r="R1675" t="s">
        <v>626</v>
      </c>
      <c r="S1675">
        <v>2500</v>
      </c>
      <c r="T1675" t="s">
        <v>1896</v>
      </c>
      <c r="U1675" s="4">
        <v>45788.872256944444</v>
      </c>
      <c r="V1675" t="str">
        <f>IFERROR(VLOOKUP(B1675,#REF!,1,0),"")</f>
        <v/>
      </c>
      <c r="W1675" t="str" cm="1">
        <f t="array" ref="W1675">IFERROR(_xlfn.IFS(AND(V1675="",X1675&lt;&gt;"王园园组",X1675&lt;&gt;"other"),K1675,AND(V1675="",X1675="王园园组"),G1675),"other")</f>
        <v>other</v>
      </c>
      <c r="X1675" t="str" cm="1">
        <f t="array" ref="X1675">IFERROR(_xlfn.IFS(AND(V1675="",IFERROR(VLOOKUP(N1675,#REF!,1,0),1)&lt;&gt;1),N1675,AND(V1675="",I1675="王园园组"),"王园园组"),"other")</f>
        <v>other</v>
      </c>
      <c r="Y1675">
        <f>IFERROR(_xlfn.XLOOKUP(MID(T1675, FIND("#", SUBSTITUTE(T1675, "-", "#", LEN(T1675) - LEN(SUBSTITUTE(T1675, "-", "")))) + 1, LEN(T1675)),#REF!,#REF!),0)</f>
        <v>0</v>
      </c>
      <c r="Z1675">
        <f>MONTH(续费明细实时[[#This Row],[success_time]])</f>
        <v>5</v>
      </c>
      <c r="AA1675" s="8" t="e">
        <f>VLOOKUP(续费明细实时[[#This Row],[parent_user_id]],#REF!,27,0)</f>
        <v>#REF!</v>
      </c>
    </row>
    <row r="1676" spans="1:27">
      <c r="A1676" s="1">
        <v>45801</v>
      </c>
      <c r="B1676" t="s">
        <v>14817</v>
      </c>
      <c r="C1676" t="s">
        <v>14818</v>
      </c>
      <c r="D1676" t="s">
        <v>578</v>
      </c>
      <c r="E1676" t="s">
        <v>546</v>
      </c>
      <c r="F1676">
        <v>240</v>
      </c>
      <c r="G1676" t="s">
        <v>2178</v>
      </c>
      <c r="H1676" t="s">
        <v>559</v>
      </c>
      <c r="I1676" t="s">
        <v>1876</v>
      </c>
      <c r="J1676">
        <v>31950</v>
      </c>
      <c r="K1676" t="s">
        <v>303</v>
      </c>
      <c r="L1676" t="s">
        <v>549</v>
      </c>
      <c r="M1676" t="s">
        <v>550</v>
      </c>
      <c r="N1676" t="s">
        <v>136</v>
      </c>
      <c r="O1676" t="s">
        <v>143</v>
      </c>
      <c r="P1676" t="s">
        <v>1877</v>
      </c>
      <c r="Q1676" t="s">
        <v>14819</v>
      </c>
      <c r="R1676" t="s">
        <v>626</v>
      </c>
      <c r="S1676">
        <v>4500</v>
      </c>
      <c r="T1676" t="s">
        <v>1931</v>
      </c>
      <c r="U1676" s="4">
        <v>45801.829548611109</v>
      </c>
      <c r="V1676" t="str">
        <f>IFERROR(VLOOKUP(B1676,#REF!,1,0),"")</f>
        <v/>
      </c>
      <c r="W1676" t="str" cm="1">
        <f t="array" ref="W1676">IFERROR(_xlfn.IFS(AND(V1676="",X1676&lt;&gt;"王园园组",X1676&lt;&gt;"other"),K1676,AND(V1676="",X1676="王园园组"),G1676),"other")</f>
        <v>other</v>
      </c>
      <c r="X1676" t="str" cm="1">
        <f t="array" ref="X1676">IFERROR(_xlfn.IFS(AND(V1676="",IFERROR(VLOOKUP(N1676,#REF!,1,0),1)&lt;&gt;1),N1676,AND(V1676="",I1676="王园园组"),"王园园组"),"other")</f>
        <v>other</v>
      </c>
      <c r="Y1676">
        <f>IFERROR(_xlfn.XLOOKUP(MID(T1676, FIND("#", SUBSTITUTE(T1676, "-", "#", LEN(T1676) - LEN(SUBSTITUTE(T1676, "-", "")))) + 1, LEN(T1676)),#REF!,#REF!),0)</f>
        <v>0</v>
      </c>
      <c r="Z1676">
        <f>MONTH(续费明细实时[[#This Row],[success_time]])</f>
        <v>5</v>
      </c>
      <c r="AA1676" s="8" t="e">
        <f>VLOOKUP(续费明细实时[[#This Row],[parent_user_id]],#REF!,27,0)</f>
        <v>#REF!</v>
      </c>
    </row>
    <row r="1677" spans="1:27">
      <c r="A1677" s="1">
        <v>45795</v>
      </c>
      <c r="B1677" t="s">
        <v>14820</v>
      </c>
      <c r="C1677" t="s">
        <v>14821</v>
      </c>
      <c r="D1677" t="s">
        <v>1104</v>
      </c>
      <c r="E1677" t="s">
        <v>546</v>
      </c>
      <c r="F1677">
        <v>60</v>
      </c>
      <c r="G1677" t="s">
        <v>332</v>
      </c>
      <c r="H1677" t="s">
        <v>559</v>
      </c>
      <c r="I1677" t="s">
        <v>504</v>
      </c>
      <c r="J1677">
        <v>10970</v>
      </c>
      <c r="K1677" t="s">
        <v>332</v>
      </c>
      <c r="L1677" t="s">
        <v>549</v>
      </c>
      <c r="M1677" t="s">
        <v>559</v>
      </c>
      <c r="N1677" t="s">
        <v>504</v>
      </c>
      <c r="O1677" t="s">
        <v>325</v>
      </c>
      <c r="P1677" t="s">
        <v>1877</v>
      </c>
      <c r="Q1677" t="s">
        <v>14822</v>
      </c>
      <c r="R1677" t="s">
        <v>626</v>
      </c>
      <c r="S1677">
        <v>1545</v>
      </c>
      <c r="T1677" t="s">
        <v>1891</v>
      </c>
      <c r="U1677" s="4">
        <v>45795.96503472222</v>
      </c>
      <c r="V1677" t="str">
        <f>IFERROR(VLOOKUP(B1677,#REF!,1,0),"")</f>
        <v/>
      </c>
      <c r="W1677" t="str" cm="1">
        <f t="array" ref="W1677">IFERROR(_xlfn.IFS(AND(V1677="",X1677&lt;&gt;"王园园组",X1677&lt;&gt;"other"),K1677,AND(V1677="",X1677="王园园组"),G1677),"other")</f>
        <v>other</v>
      </c>
      <c r="X1677" t="str" cm="1">
        <f t="array" ref="X1677">IFERROR(_xlfn.IFS(AND(V1677="",IFERROR(VLOOKUP(N1677,#REF!,1,0),1)&lt;&gt;1),N1677,AND(V1677="",I1677="王园园组"),"王园园组"),"other")</f>
        <v>other</v>
      </c>
      <c r="Y1677">
        <f>IFERROR(_xlfn.XLOOKUP(MID(T1677, FIND("#", SUBSTITUTE(T1677, "-", "#", LEN(T1677) - LEN(SUBSTITUTE(T1677, "-", "")))) + 1, LEN(T1677)),#REF!,#REF!),0)</f>
        <v>0</v>
      </c>
      <c r="Z1677">
        <f>MONTH(续费明细实时[[#This Row],[success_time]])</f>
        <v>5</v>
      </c>
      <c r="AA1677" s="8" t="e">
        <f>VLOOKUP(续费明细实时[[#This Row],[parent_user_id]],#REF!,27,0)</f>
        <v>#REF!</v>
      </c>
    </row>
    <row r="1678" spans="1:27">
      <c r="A1678" s="1">
        <v>45779</v>
      </c>
      <c r="B1678" t="s">
        <v>2535</v>
      </c>
      <c r="C1678" t="s">
        <v>2536</v>
      </c>
      <c r="D1678" t="s">
        <v>578</v>
      </c>
      <c r="E1678" t="s">
        <v>546</v>
      </c>
      <c r="F1678">
        <v>192</v>
      </c>
      <c r="G1678" t="s">
        <v>1946</v>
      </c>
      <c r="H1678" t="s">
        <v>559</v>
      </c>
      <c r="I1678" t="s">
        <v>1876</v>
      </c>
      <c r="J1678">
        <v>35493</v>
      </c>
      <c r="K1678" t="s">
        <v>425</v>
      </c>
      <c r="L1678" t="s">
        <v>549</v>
      </c>
      <c r="M1678" t="s">
        <v>550</v>
      </c>
      <c r="N1678" t="s">
        <v>136</v>
      </c>
      <c r="O1678" t="s">
        <v>139</v>
      </c>
      <c r="P1678" t="s">
        <v>1877</v>
      </c>
      <c r="Q1678" t="s">
        <v>2537</v>
      </c>
      <c r="R1678" t="s">
        <v>626</v>
      </c>
      <c r="S1678">
        <v>4999</v>
      </c>
      <c r="T1678" t="s">
        <v>2208</v>
      </c>
      <c r="U1678" s="4">
        <v>45779.349664351852</v>
      </c>
      <c r="V1678" t="str">
        <f>IFERROR(VLOOKUP(B1678,#REF!,1,0),"")</f>
        <v/>
      </c>
      <c r="W1678" t="str" cm="1">
        <f t="array" ref="W1678">IFERROR(_xlfn.IFS(AND(V1678="",X1678&lt;&gt;"王园园组",X1678&lt;&gt;"other"),K1678,AND(V1678="",X1678="王园园组"),G1678),"other")</f>
        <v>other</v>
      </c>
      <c r="X1678" t="str" cm="1">
        <f t="array" ref="X1678">IFERROR(_xlfn.IFS(AND(V1678="",IFERROR(VLOOKUP(N1678,#REF!,1,0),1)&lt;&gt;1),N1678,AND(V1678="",I1678="王园园组"),"王园园组"),"other")</f>
        <v>other</v>
      </c>
      <c r="Y1678">
        <f>IFERROR(_xlfn.XLOOKUP(MID(T1678, FIND("#", SUBSTITUTE(T1678, "-", "#", LEN(T1678) - LEN(SUBSTITUTE(T1678, "-", "")))) + 1, LEN(T1678)),#REF!,#REF!),0)</f>
        <v>0</v>
      </c>
      <c r="Z1678">
        <f>MONTH(续费明细实时[[#This Row],[success_time]])</f>
        <v>5</v>
      </c>
      <c r="AA1678" s="8" t="e">
        <f>VLOOKUP(续费明细实时[[#This Row],[parent_user_id]],#REF!,27,0)</f>
        <v>#REF!</v>
      </c>
    </row>
    <row r="1679" spans="1:27">
      <c r="A1679" s="1">
        <v>45793</v>
      </c>
      <c r="B1679" t="s">
        <v>14835</v>
      </c>
      <c r="C1679" t="s">
        <v>14836</v>
      </c>
      <c r="D1679" t="s">
        <v>578</v>
      </c>
      <c r="E1679" t="s">
        <v>1102</v>
      </c>
      <c r="F1679">
        <v>180</v>
      </c>
      <c r="G1679" t="s">
        <v>359</v>
      </c>
      <c r="H1679" t="s">
        <v>559</v>
      </c>
      <c r="I1679" t="s">
        <v>163</v>
      </c>
      <c r="J1679">
        <v>14910</v>
      </c>
      <c r="K1679" t="s">
        <v>359</v>
      </c>
      <c r="L1679" t="s">
        <v>549</v>
      </c>
      <c r="M1679" t="s">
        <v>559</v>
      </c>
      <c r="N1679" t="s">
        <v>163</v>
      </c>
      <c r="O1679" t="s">
        <v>473</v>
      </c>
      <c r="P1679" t="s">
        <v>1877</v>
      </c>
      <c r="Q1679" t="s">
        <v>14837</v>
      </c>
      <c r="R1679" t="s">
        <v>626</v>
      </c>
      <c r="S1679">
        <v>2100</v>
      </c>
      <c r="T1679" t="s">
        <v>13028</v>
      </c>
      <c r="U1679" s="4">
        <v>45793.662673611114</v>
      </c>
      <c r="V1679" t="str">
        <f>IFERROR(VLOOKUP(B1679,#REF!,1,0),"")</f>
        <v/>
      </c>
      <c r="W1679" t="str" cm="1">
        <f t="array" ref="W1679">IFERROR(_xlfn.IFS(AND(V1679="",X1679&lt;&gt;"王园园组",X1679&lt;&gt;"other"),K1679,AND(V1679="",X1679="王园园组"),G1679),"other")</f>
        <v>other</v>
      </c>
      <c r="X1679" t="str" cm="1">
        <f t="array" ref="X1679">IFERROR(_xlfn.IFS(AND(V1679="",IFERROR(VLOOKUP(N1679,#REF!,1,0),1)&lt;&gt;1),N1679,AND(V1679="",I1679="王园园组"),"王园园组"),"other")</f>
        <v>other</v>
      </c>
      <c r="Y1679">
        <f>IFERROR(_xlfn.XLOOKUP(MID(T1679, FIND("#", SUBSTITUTE(T1679, "-", "#", LEN(T1679) - LEN(SUBSTITUTE(T1679, "-", "")))) + 1, LEN(T1679)),#REF!,#REF!),0)</f>
        <v>0</v>
      </c>
      <c r="Z1679">
        <f>MONTH(续费明细实时[[#This Row],[success_time]])</f>
        <v>5</v>
      </c>
      <c r="AA1679" s="8" t="e">
        <f>VLOOKUP(续费明细实时[[#This Row],[parent_user_id]],#REF!,27,0)</f>
        <v>#REF!</v>
      </c>
    </row>
    <row r="1680" spans="1:27">
      <c r="A1680" s="1">
        <v>45792</v>
      </c>
      <c r="B1680" t="s">
        <v>14838</v>
      </c>
      <c r="C1680" t="s">
        <v>14839</v>
      </c>
      <c r="D1680" t="s">
        <v>578</v>
      </c>
      <c r="E1680" t="s">
        <v>1102</v>
      </c>
      <c r="F1680">
        <v>120</v>
      </c>
      <c r="G1680" t="s">
        <v>363</v>
      </c>
      <c r="H1680" t="s">
        <v>559</v>
      </c>
      <c r="I1680" t="s">
        <v>163</v>
      </c>
      <c r="J1680">
        <v>9940</v>
      </c>
      <c r="K1680" t="s">
        <v>363</v>
      </c>
      <c r="L1680" t="s">
        <v>549</v>
      </c>
      <c r="M1680" t="s">
        <v>559</v>
      </c>
      <c r="N1680" t="s">
        <v>163</v>
      </c>
      <c r="O1680" t="s">
        <v>473</v>
      </c>
      <c r="P1680" t="s">
        <v>1877</v>
      </c>
      <c r="Q1680" t="s">
        <v>14840</v>
      </c>
      <c r="R1680" t="s">
        <v>626</v>
      </c>
      <c r="S1680">
        <v>1400</v>
      </c>
      <c r="T1680" t="s">
        <v>1902</v>
      </c>
      <c r="U1680" s="4">
        <v>45792.768495370372</v>
      </c>
      <c r="V1680" t="str">
        <f>IFERROR(VLOOKUP(B1680,#REF!,1,0),"")</f>
        <v/>
      </c>
      <c r="W1680" t="str" cm="1">
        <f t="array" ref="W1680">IFERROR(_xlfn.IFS(AND(V1680="",X1680&lt;&gt;"王园园组",X1680&lt;&gt;"other"),K1680,AND(V1680="",X1680="王园园组"),G1680),"other")</f>
        <v>other</v>
      </c>
      <c r="X1680" t="str" cm="1">
        <f t="array" ref="X1680">IFERROR(_xlfn.IFS(AND(V1680="",IFERROR(VLOOKUP(N1680,#REF!,1,0),1)&lt;&gt;1),N1680,AND(V1680="",I1680="王园园组"),"王园园组"),"other")</f>
        <v>other</v>
      </c>
      <c r="Y1680">
        <f>IFERROR(_xlfn.XLOOKUP(MID(T1680, FIND("#", SUBSTITUTE(T1680, "-", "#", LEN(T1680) - LEN(SUBSTITUTE(T1680, "-", "")))) + 1, LEN(T1680)),#REF!,#REF!),0)</f>
        <v>0</v>
      </c>
      <c r="Z1680">
        <f>MONTH(续费明细实时[[#This Row],[success_time]])</f>
        <v>5</v>
      </c>
      <c r="AA1680" s="8" t="e">
        <f>VLOOKUP(续费明细实时[[#This Row],[parent_user_id]],#REF!,27,0)</f>
        <v>#REF!</v>
      </c>
    </row>
    <row r="1681" spans="1:27">
      <c r="A1681" s="1">
        <v>45797</v>
      </c>
      <c r="B1681" t="s">
        <v>15213</v>
      </c>
      <c r="C1681" t="s">
        <v>15214</v>
      </c>
      <c r="D1681" t="s">
        <v>695</v>
      </c>
      <c r="E1681" t="s">
        <v>1102</v>
      </c>
      <c r="F1681">
        <v>180</v>
      </c>
      <c r="G1681" t="s">
        <v>360</v>
      </c>
      <c r="H1681" t="s">
        <v>559</v>
      </c>
      <c r="I1681" t="s">
        <v>163</v>
      </c>
      <c r="J1681">
        <v>14910</v>
      </c>
      <c r="K1681" t="s">
        <v>360</v>
      </c>
      <c r="L1681" t="s">
        <v>549</v>
      </c>
      <c r="M1681" t="s">
        <v>559</v>
      </c>
      <c r="N1681" t="s">
        <v>163</v>
      </c>
      <c r="O1681" t="s">
        <v>473</v>
      </c>
      <c r="P1681" t="s">
        <v>1877</v>
      </c>
      <c r="Q1681" t="s">
        <v>15215</v>
      </c>
      <c r="R1681" t="s">
        <v>626</v>
      </c>
      <c r="S1681">
        <v>2100</v>
      </c>
      <c r="T1681" t="s">
        <v>13028</v>
      </c>
      <c r="U1681" s="4">
        <v>45797.470138888886</v>
      </c>
      <c r="V1681" t="str">
        <f>IFERROR(VLOOKUP(B1681,#REF!,1,0),"")</f>
        <v/>
      </c>
      <c r="W1681" t="str" cm="1">
        <f t="array" ref="W1681">IFERROR(_xlfn.IFS(AND(V1681="",X1681&lt;&gt;"王园园组",X1681&lt;&gt;"other"),K1681,AND(V1681="",X1681="王园园组"),G1681),"other")</f>
        <v>other</v>
      </c>
      <c r="X1681" t="str" cm="1">
        <f t="array" ref="X1681">IFERROR(_xlfn.IFS(AND(V1681="",IFERROR(VLOOKUP(N1681,#REF!,1,0),1)&lt;&gt;1),N1681,AND(V1681="",I1681="王园园组"),"王园园组"),"other")</f>
        <v>other</v>
      </c>
      <c r="Y1681">
        <f>IFERROR(_xlfn.XLOOKUP(MID(T1681, FIND("#", SUBSTITUTE(T1681, "-", "#", LEN(T1681) - LEN(SUBSTITUTE(T1681, "-", "")))) + 1, LEN(T1681)),#REF!,#REF!),0)</f>
        <v>0</v>
      </c>
      <c r="Z1681">
        <f>MONTH(续费明细实时[[#This Row],[success_time]])</f>
        <v>5</v>
      </c>
      <c r="AA1681" s="8" t="e">
        <f>VLOOKUP(续费明细实时[[#This Row],[parent_user_id]],#REF!,27,0)</f>
        <v>#REF!</v>
      </c>
    </row>
    <row r="1682" spans="1:27">
      <c r="A1682" s="1">
        <v>45785</v>
      </c>
      <c r="B1682" t="s">
        <v>2532</v>
      </c>
      <c r="C1682" t="s">
        <v>2533</v>
      </c>
      <c r="D1682" t="s">
        <v>548</v>
      </c>
      <c r="E1682" t="s">
        <v>546</v>
      </c>
      <c r="F1682">
        <v>120</v>
      </c>
      <c r="G1682" t="s">
        <v>2113</v>
      </c>
      <c r="H1682" t="s">
        <v>559</v>
      </c>
      <c r="I1682" t="s">
        <v>1876</v>
      </c>
      <c r="J1682">
        <v>17750</v>
      </c>
      <c r="K1682" t="s">
        <v>207</v>
      </c>
      <c r="L1682" t="s">
        <v>549</v>
      </c>
      <c r="M1682" t="s">
        <v>550</v>
      </c>
      <c r="N1682" t="s">
        <v>551</v>
      </c>
      <c r="O1682" t="s">
        <v>149</v>
      </c>
      <c r="P1682" t="s">
        <v>1877</v>
      </c>
      <c r="Q1682" t="s">
        <v>2534</v>
      </c>
      <c r="R1682" t="s">
        <v>626</v>
      </c>
      <c r="S1682">
        <v>2500</v>
      </c>
      <c r="T1682" t="s">
        <v>1896</v>
      </c>
      <c r="U1682" s="4">
        <v>45785.412974537037</v>
      </c>
      <c r="V1682" t="str">
        <f>IFERROR(VLOOKUP(B1682,#REF!,1,0),"")</f>
        <v/>
      </c>
      <c r="W1682" t="str" cm="1">
        <f t="array" ref="W1682">IFERROR(_xlfn.IFS(AND(V1682="",X1682&lt;&gt;"王园园组",X1682&lt;&gt;"other"),K1682,AND(V1682="",X1682="王园园组"),G1682),"other")</f>
        <v>other</v>
      </c>
      <c r="X1682" t="str" cm="1">
        <f t="array" ref="X1682">IFERROR(_xlfn.IFS(AND(V1682="",IFERROR(VLOOKUP(N1682,#REF!,1,0),1)&lt;&gt;1),N1682,AND(V1682="",I1682="王园园组"),"王园园组"),"other")</f>
        <v>other</v>
      </c>
      <c r="Y1682">
        <f>IFERROR(_xlfn.XLOOKUP(MID(T1682, FIND("#", SUBSTITUTE(T1682, "-", "#", LEN(T1682) - LEN(SUBSTITUTE(T1682, "-", "")))) + 1, LEN(T1682)),#REF!,#REF!),0)</f>
        <v>0</v>
      </c>
      <c r="Z1682">
        <f>MONTH(续费明细实时[[#This Row],[success_time]])</f>
        <v>5</v>
      </c>
      <c r="AA1682" s="8" t="e">
        <f>VLOOKUP(续费明细实时[[#This Row],[parent_user_id]],#REF!,27,0)</f>
        <v>#REF!</v>
      </c>
    </row>
    <row r="1683" spans="1:27">
      <c r="A1683" s="1">
        <v>45803</v>
      </c>
      <c r="B1683" t="s">
        <v>16255</v>
      </c>
      <c r="C1683" t="s">
        <v>16256</v>
      </c>
      <c r="D1683" t="s">
        <v>610</v>
      </c>
      <c r="E1683" t="s">
        <v>546</v>
      </c>
      <c r="F1683">
        <v>240</v>
      </c>
      <c r="G1683" t="s">
        <v>1994</v>
      </c>
      <c r="H1683" t="s">
        <v>559</v>
      </c>
      <c r="I1683" t="s">
        <v>1876</v>
      </c>
      <c r="J1683">
        <v>32303</v>
      </c>
      <c r="K1683" t="s">
        <v>277</v>
      </c>
      <c r="L1683" t="s">
        <v>549</v>
      </c>
      <c r="M1683" t="s">
        <v>550</v>
      </c>
      <c r="N1683" t="s">
        <v>136</v>
      </c>
      <c r="O1683" t="s">
        <v>139</v>
      </c>
      <c r="P1683" t="s">
        <v>1877</v>
      </c>
      <c r="Q1683" t="s">
        <v>28787</v>
      </c>
      <c r="R1683" t="s">
        <v>626</v>
      </c>
      <c r="S1683">
        <v>4549.6875810000001</v>
      </c>
      <c r="T1683" t="s">
        <v>1931</v>
      </c>
      <c r="U1683" s="4">
        <v>45803.454259259262</v>
      </c>
      <c r="V1683" t="str">
        <f>IFERROR(VLOOKUP(B1683,#REF!,1,0),"")</f>
        <v/>
      </c>
      <c r="W1683" t="str" cm="1">
        <f t="array" ref="W1683">IFERROR(_xlfn.IFS(AND(V1683="",X1683&lt;&gt;"王园园组",X1683&lt;&gt;"other"),K1683,AND(V1683="",X1683="王园园组"),G1683),"other")</f>
        <v>other</v>
      </c>
      <c r="X1683" t="str" cm="1">
        <f t="array" ref="X1683">IFERROR(_xlfn.IFS(AND(V1683="",IFERROR(VLOOKUP(N1683,#REF!,1,0),1)&lt;&gt;1),N1683,AND(V1683="",I1683="王园园组"),"王园园组"),"other")</f>
        <v>other</v>
      </c>
      <c r="Y1683">
        <f>IFERROR(_xlfn.XLOOKUP(MID(T1683, FIND("#", SUBSTITUTE(T1683, "-", "#", LEN(T1683) - LEN(SUBSTITUTE(T1683, "-", "")))) + 1, LEN(T1683)),#REF!,#REF!),0)</f>
        <v>0</v>
      </c>
      <c r="Z1683">
        <f>MONTH(续费明细实时[[#This Row],[success_time]])</f>
        <v>5</v>
      </c>
      <c r="AA1683" s="8" t="e">
        <f>VLOOKUP(续费明细实时[[#This Row],[parent_user_id]],#REF!,27,0)</f>
        <v>#REF!</v>
      </c>
    </row>
    <row r="1684" spans="1:27">
      <c r="A1684" s="1">
        <v>45791</v>
      </c>
      <c r="B1684" t="s">
        <v>15057</v>
      </c>
      <c r="C1684" t="s">
        <v>15058</v>
      </c>
      <c r="D1684" t="s">
        <v>548</v>
      </c>
      <c r="E1684" t="s">
        <v>546</v>
      </c>
      <c r="F1684">
        <v>120</v>
      </c>
      <c r="G1684" t="s">
        <v>2031</v>
      </c>
      <c r="H1684" t="s">
        <v>559</v>
      </c>
      <c r="I1684" t="s">
        <v>1876</v>
      </c>
      <c r="J1684">
        <v>18283</v>
      </c>
      <c r="K1684" t="s">
        <v>255</v>
      </c>
      <c r="L1684" t="s">
        <v>549</v>
      </c>
      <c r="M1684" t="s">
        <v>550</v>
      </c>
      <c r="N1684" t="s">
        <v>136</v>
      </c>
      <c r="O1684" t="s">
        <v>147</v>
      </c>
      <c r="P1684" t="s">
        <v>1877</v>
      </c>
      <c r="Q1684" t="s">
        <v>15059</v>
      </c>
      <c r="R1684" t="s">
        <v>626</v>
      </c>
      <c r="S1684">
        <v>2575</v>
      </c>
      <c r="T1684" t="s">
        <v>1896</v>
      </c>
      <c r="U1684" s="4">
        <v>45791.116655092592</v>
      </c>
      <c r="V1684" t="str">
        <f>IFERROR(VLOOKUP(B1684,#REF!,1,0),"")</f>
        <v/>
      </c>
      <c r="W1684" t="str" cm="1">
        <f t="array" ref="W1684">IFERROR(_xlfn.IFS(AND(V1684="",X1684&lt;&gt;"王园园组",X1684&lt;&gt;"other"),K1684,AND(V1684="",X1684="王园园组"),G1684),"other")</f>
        <v>other</v>
      </c>
      <c r="X1684" t="str" cm="1">
        <f t="array" ref="X1684">IFERROR(_xlfn.IFS(AND(V1684="",IFERROR(VLOOKUP(N1684,#REF!,1,0),1)&lt;&gt;1),N1684,AND(V1684="",I1684="王园园组"),"王园园组"),"other")</f>
        <v>other</v>
      </c>
      <c r="Y1684">
        <f>IFERROR(_xlfn.XLOOKUP(MID(T1684, FIND("#", SUBSTITUTE(T1684, "-", "#", LEN(T1684) - LEN(SUBSTITUTE(T1684, "-", "")))) + 1, LEN(T1684)),#REF!,#REF!),0)</f>
        <v>0</v>
      </c>
      <c r="Z1684">
        <f>MONTH(续费明细实时[[#This Row],[success_time]])</f>
        <v>5</v>
      </c>
      <c r="AA1684" s="8" t="e">
        <f>VLOOKUP(续费明细实时[[#This Row],[parent_user_id]],#REF!,27,0)</f>
        <v>#REF!</v>
      </c>
    </row>
    <row r="1685" spans="1:27" hidden="1">
      <c r="A1685" s="1">
        <v>45805</v>
      </c>
      <c r="B1685" t="s">
        <v>30071</v>
      </c>
      <c r="C1685" t="s">
        <v>30072</v>
      </c>
      <c r="D1685" t="s">
        <v>677</v>
      </c>
      <c r="E1685" t="s">
        <v>1102</v>
      </c>
      <c r="F1685">
        <v>36</v>
      </c>
      <c r="G1685" t="s">
        <v>350</v>
      </c>
      <c r="H1685" t="s">
        <v>559</v>
      </c>
      <c r="I1685" t="s">
        <v>163</v>
      </c>
      <c r="J1685">
        <v>2982</v>
      </c>
      <c r="K1685" t="s">
        <v>626</v>
      </c>
      <c r="L1685" t="s">
        <v>649</v>
      </c>
      <c r="M1685" t="s">
        <v>649</v>
      </c>
      <c r="N1685" t="s">
        <v>649</v>
      </c>
      <c r="O1685" t="s">
        <v>649</v>
      </c>
      <c r="P1685" t="s">
        <v>1877</v>
      </c>
      <c r="Q1685" t="s">
        <v>30073</v>
      </c>
      <c r="R1685" t="s">
        <v>626</v>
      </c>
      <c r="S1685">
        <v>420</v>
      </c>
      <c r="T1685" t="s">
        <v>13081</v>
      </c>
      <c r="U1685" s="4">
        <v>45805.994016203702</v>
      </c>
      <c r="V1685" t="str">
        <f>IFERROR(VLOOKUP(B1685,#REF!,1,0),"")</f>
        <v/>
      </c>
      <c r="W1685" t="str" cm="1">
        <f t="array" ref="W1685">IFERROR(_xlfn.IFS(AND(V1685="",X1685&lt;&gt;"王园园组",X1685&lt;&gt;"other"),K1685,AND(V1685="",X1685="王园园组"),G1685),"other")</f>
        <v>other</v>
      </c>
      <c r="X1685" t="str" cm="1">
        <f t="array" ref="X1685">IFERROR(_xlfn.IFS(AND(V1685="",IFERROR(VLOOKUP(N1685,#REF!,1,0),1)&lt;&gt;1),N1685,AND(V1685="",I1685="王园园组"),"王园园组"),"other")</f>
        <v>other</v>
      </c>
      <c r="Y1685">
        <f>IFERROR(_xlfn.XLOOKUP(MID(T1685, FIND("#", SUBSTITUTE(T1685, "-", "#", LEN(T1685) - LEN(SUBSTITUTE(T1685, "-", "")))) + 1, LEN(T1685)),#REF!,#REF!),0)</f>
        <v>0</v>
      </c>
      <c r="Z1685">
        <f>MONTH(续费明细实时[[#This Row],[success_time]])</f>
        <v>5</v>
      </c>
      <c r="AA1685" s="8" t="e">
        <f>VLOOKUP(续费明细实时[[#This Row],[parent_user_id]],#REF!,27,0)</f>
        <v>#REF!</v>
      </c>
    </row>
    <row r="1686" spans="1:27">
      <c r="A1686" s="1">
        <v>45797</v>
      </c>
      <c r="B1686" t="s">
        <v>15060</v>
      </c>
      <c r="C1686" t="s">
        <v>15061</v>
      </c>
      <c r="D1686" t="s">
        <v>610</v>
      </c>
      <c r="E1686" t="s">
        <v>546</v>
      </c>
      <c r="F1686">
        <v>120</v>
      </c>
      <c r="G1686" t="s">
        <v>356</v>
      </c>
      <c r="H1686" t="s">
        <v>559</v>
      </c>
      <c r="I1686" t="s">
        <v>163</v>
      </c>
      <c r="J1686">
        <v>17750</v>
      </c>
      <c r="K1686" t="s">
        <v>356</v>
      </c>
      <c r="L1686" t="s">
        <v>549</v>
      </c>
      <c r="M1686" t="s">
        <v>559</v>
      </c>
      <c r="N1686" t="s">
        <v>163</v>
      </c>
      <c r="O1686" t="s">
        <v>473</v>
      </c>
      <c r="P1686" t="s">
        <v>1877</v>
      </c>
      <c r="Q1686" t="s">
        <v>15062</v>
      </c>
      <c r="R1686" t="s">
        <v>626</v>
      </c>
      <c r="S1686">
        <v>2500</v>
      </c>
      <c r="T1686" t="s">
        <v>1896</v>
      </c>
      <c r="U1686" s="4">
        <v>45797.82603009259</v>
      </c>
      <c r="V1686" t="str">
        <f>IFERROR(VLOOKUP(B1686,#REF!,1,0),"")</f>
        <v/>
      </c>
      <c r="W1686" t="str" cm="1">
        <f t="array" ref="W1686">IFERROR(_xlfn.IFS(AND(V1686="",X1686&lt;&gt;"王园园组",X1686&lt;&gt;"other"),K1686,AND(V1686="",X1686="王园园组"),G1686),"other")</f>
        <v>other</v>
      </c>
      <c r="X1686" t="str" cm="1">
        <f t="array" ref="X1686">IFERROR(_xlfn.IFS(AND(V1686="",IFERROR(VLOOKUP(N1686,#REF!,1,0),1)&lt;&gt;1),N1686,AND(V1686="",I1686="王园园组"),"王园园组"),"other")</f>
        <v>other</v>
      </c>
      <c r="Y1686">
        <f>IFERROR(_xlfn.XLOOKUP(MID(T1686, FIND("#", SUBSTITUTE(T1686, "-", "#", LEN(T1686) - LEN(SUBSTITUTE(T1686, "-", "")))) + 1, LEN(T1686)),#REF!,#REF!),0)</f>
        <v>0</v>
      </c>
      <c r="Z1686">
        <f>MONTH(续费明细实时[[#This Row],[success_time]])</f>
        <v>5</v>
      </c>
      <c r="AA1686" s="8" t="e">
        <f>VLOOKUP(续费明细实时[[#This Row],[parent_user_id]],#REF!,27,0)</f>
        <v>#REF!</v>
      </c>
    </row>
    <row r="1687" spans="1:27">
      <c r="A1687" s="1">
        <v>45802</v>
      </c>
      <c r="B1687" t="s">
        <v>14766</v>
      </c>
      <c r="C1687" t="s">
        <v>14767</v>
      </c>
      <c r="D1687" t="s">
        <v>548</v>
      </c>
      <c r="E1687" t="s">
        <v>546</v>
      </c>
      <c r="F1687">
        <v>60</v>
      </c>
      <c r="G1687" t="s">
        <v>2061</v>
      </c>
      <c r="H1687" t="s">
        <v>559</v>
      </c>
      <c r="I1687" t="s">
        <v>1876</v>
      </c>
      <c r="J1687">
        <v>10650</v>
      </c>
      <c r="K1687" t="s">
        <v>245</v>
      </c>
      <c r="L1687" t="s">
        <v>549</v>
      </c>
      <c r="M1687" t="s">
        <v>550</v>
      </c>
      <c r="N1687" t="s">
        <v>551</v>
      </c>
      <c r="O1687" t="s">
        <v>242</v>
      </c>
      <c r="P1687" t="s">
        <v>1877</v>
      </c>
      <c r="Q1687" t="s">
        <v>14768</v>
      </c>
      <c r="R1687" t="s">
        <v>626</v>
      </c>
      <c r="S1687">
        <v>1500</v>
      </c>
      <c r="T1687" t="s">
        <v>1891</v>
      </c>
      <c r="U1687" s="4">
        <v>45802.25203703704</v>
      </c>
      <c r="V1687" t="str">
        <f>IFERROR(VLOOKUP(B1687,#REF!,1,0),"")</f>
        <v/>
      </c>
      <c r="W1687" t="str" cm="1">
        <f t="array" ref="W1687">IFERROR(_xlfn.IFS(AND(V1687="",X1687&lt;&gt;"王园园组",X1687&lt;&gt;"other"),K1687,AND(V1687="",X1687="王园园组"),G1687),"other")</f>
        <v>other</v>
      </c>
      <c r="X1687" t="str" cm="1">
        <f t="array" ref="X1687">IFERROR(_xlfn.IFS(AND(V1687="",IFERROR(VLOOKUP(N1687,#REF!,1,0),1)&lt;&gt;1),N1687,AND(V1687="",I1687="王园园组"),"王园园组"),"other")</f>
        <v>other</v>
      </c>
      <c r="Y1687">
        <f>IFERROR(_xlfn.XLOOKUP(MID(T1687, FIND("#", SUBSTITUTE(T1687, "-", "#", LEN(T1687) - LEN(SUBSTITUTE(T1687, "-", "")))) + 1, LEN(T1687)),#REF!,#REF!),0)</f>
        <v>0</v>
      </c>
      <c r="Z1687">
        <f>MONTH(续费明细实时[[#This Row],[success_time]])</f>
        <v>5</v>
      </c>
      <c r="AA1687" s="8" t="e">
        <f>VLOOKUP(续费明细实时[[#This Row],[parent_user_id]],#REF!,27,0)</f>
        <v>#REF!</v>
      </c>
    </row>
    <row r="1688" spans="1:27">
      <c r="A1688" s="1">
        <v>45791</v>
      </c>
      <c r="B1688" t="s">
        <v>14923</v>
      </c>
      <c r="C1688" t="s">
        <v>14924</v>
      </c>
      <c r="D1688" t="s">
        <v>610</v>
      </c>
      <c r="E1688" t="s">
        <v>546</v>
      </c>
      <c r="F1688">
        <v>60</v>
      </c>
      <c r="G1688" t="s">
        <v>2079</v>
      </c>
      <c r="H1688" t="s">
        <v>559</v>
      </c>
      <c r="I1688" t="s">
        <v>1876</v>
      </c>
      <c r="J1688">
        <v>10768</v>
      </c>
      <c r="K1688" t="s">
        <v>265</v>
      </c>
      <c r="L1688" t="s">
        <v>549</v>
      </c>
      <c r="M1688" t="s">
        <v>550</v>
      </c>
      <c r="N1688" t="s">
        <v>136</v>
      </c>
      <c r="O1688" t="s">
        <v>264</v>
      </c>
      <c r="P1688" t="s">
        <v>1877</v>
      </c>
      <c r="Q1688" t="s">
        <v>14925</v>
      </c>
      <c r="R1688" t="s">
        <v>626</v>
      </c>
      <c r="S1688">
        <v>1516.562527</v>
      </c>
      <c r="T1688" t="s">
        <v>1891</v>
      </c>
      <c r="U1688" s="4">
        <v>45791.507581018515</v>
      </c>
      <c r="V1688" t="str">
        <f>IFERROR(VLOOKUP(B1688,#REF!,1,0),"")</f>
        <v/>
      </c>
      <c r="W1688" t="str" cm="1">
        <f t="array" ref="W1688">IFERROR(_xlfn.IFS(AND(V1688="",X1688&lt;&gt;"王园园组",X1688&lt;&gt;"other"),K1688,AND(V1688="",X1688="王园园组"),G1688),"other")</f>
        <v>other</v>
      </c>
      <c r="X1688" t="str" cm="1">
        <f t="array" ref="X1688">IFERROR(_xlfn.IFS(AND(V1688="",IFERROR(VLOOKUP(N1688,#REF!,1,0),1)&lt;&gt;1),N1688,AND(V1688="",I1688="王园园组"),"王园园组"),"other")</f>
        <v>other</v>
      </c>
      <c r="Y1688">
        <f>IFERROR(_xlfn.XLOOKUP(MID(T1688, FIND("#", SUBSTITUTE(T1688, "-", "#", LEN(T1688) - LEN(SUBSTITUTE(T1688, "-", "")))) + 1, LEN(T1688)),#REF!,#REF!),0)</f>
        <v>0</v>
      </c>
      <c r="Z1688">
        <f>MONTH(续费明细实时[[#This Row],[success_time]])</f>
        <v>5</v>
      </c>
      <c r="AA1688" s="8" t="e">
        <f>VLOOKUP(续费明细实时[[#This Row],[parent_user_id]],#REF!,27,0)</f>
        <v>#REF!</v>
      </c>
    </row>
    <row r="1689" spans="1:27">
      <c r="A1689" s="1">
        <v>45798</v>
      </c>
      <c r="B1689" t="s">
        <v>14708</v>
      </c>
      <c r="C1689" t="s">
        <v>14709</v>
      </c>
      <c r="D1689" t="s">
        <v>548</v>
      </c>
      <c r="E1689" t="s">
        <v>1959</v>
      </c>
      <c r="F1689">
        <v>36</v>
      </c>
      <c r="G1689" t="s">
        <v>2139</v>
      </c>
      <c r="H1689" t="s">
        <v>559</v>
      </c>
      <c r="I1689" t="s">
        <v>1876</v>
      </c>
      <c r="J1689">
        <v>8513</v>
      </c>
      <c r="K1689" t="s">
        <v>216</v>
      </c>
      <c r="L1689" t="s">
        <v>549</v>
      </c>
      <c r="M1689" t="s">
        <v>550</v>
      </c>
      <c r="N1689" t="s">
        <v>551</v>
      </c>
      <c r="O1689" t="s">
        <v>145</v>
      </c>
      <c r="P1689" t="s">
        <v>1877</v>
      </c>
      <c r="Q1689" t="s">
        <v>14710</v>
      </c>
      <c r="R1689" t="s">
        <v>626</v>
      </c>
      <c r="S1689">
        <v>1199</v>
      </c>
      <c r="T1689" t="s">
        <v>2676</v>
      </c>
      <c r="U1689" s="4">
        <v>45798.131840277776</v>
      </c>
      <c r="V1689" t="str">
        <f>IFERROR(VLOOKUP(B1689,#REF!,1,0),"")</f>
        <v/>
      </c>
      <c r="W1689" t="str" cm="1">
        <f t="array" ref="W1689">IFERROR(_xlfn.IFS(AND(V1689="",X1689&lt;&gt;"王园园组",X1689&lt;&gt;"other"),K1689,AND(V1689="",X1689="王园园组"),G1689),"other")</f>
        <v>other</v>
      </c>
      <c r="X1689" t="str" cm="1">
        <f t="array" ref="X1689">IFERROR(_xlfn.IFS(AND(V1689="",IFERROR(VLOOKUP(N1689,#REF!,1,0),1)&lt;&gt;1),N1689,AND(V1689="",I1689="王园园组"),"王园园组"),"other")</f>
        <v>other</v>
      </c>
      <c r="Y1689">
        <f>IFERROR(_xlfn.XLOOKUP(MID(T1689, FIND("#", SUBSTITUTE(T1689, "-", "#", LEN(T1689) - LEN(SUBSTITUTE(T1689, "-", "")))) + 1, LEN(T1689)),#REF!,#REF!),0)</f>
        <v>0</v>
      </c>
      <c r="Z1689">
        <f>MONTH(续费明细实时[[#This Row],[success_time]])</f>
        <v>5</v>
      </c>
      <c r="AA1689" s="8" t="e">
        <f>VLOOKUP(续费明细实时[[#This Row],[parent_user_id]],#REF!,27,0)</f>
        <v>#REF!</v>
      </c>
    </row>
    <row r="1690" spans="1:27">
      <c r="A1690" s="1">
        <v>45795</v>
      </c>
      <c r="B1690" t="s">
        <v>14714</v>
      </c>
      <c r="C1690" t="s">
        <v>14715</v>
      </c>
      <c r="D1690" t="s">
        <v>695</v>
      </c>
      <c r="E1690" t="s">
        <v>1102</v>
      </c>
      <c r="F1690">
        <v>180</v>
      </c>
      <c r="G1690" t="s">
        <v>351</v>
      </c>
      <c r="H1690" t="s">
        <v>559</v>
      </c>
      <c r="I1690" t="s">
        <v>163</v>
      </c>
      <c r="J1690">
        <v>15357</v>
      </c>
      <c r="K1690" t="s">
        <v>351</v>
      </c>
      <c r="L1690" t="s">
        <v>549</v>
      </c>
      <c r="M1690" t="s">
        <v>559</v>
      </c>
      <c r="N1690" t="s">
        <v>163</v>
      </c>
      <c r="O1690" t="s">
        <v>472</v>
      </c>
      <c r="P1690" t="s">
        <v>1877</v>
      </c>
      <c r="Q1690" t="s">
        <v>14716</v>
      </c>
      <c r="R1690" t="s">
        <v>626</v>
      </c>
      <c r="S1690">
        <v>2163</v>
      </c>
      <c r="T1690" t="s">
        <v>13028</v>
      </c>
      <c r="U1690" s="4">
        <v>45795.735868055555</v>
      </c>
      <c r="V1690" t="str">
        <f>IFERROR(VLOOKUP(B1690,#REF!,1,0),"")</f>
        <v/>
      </c>
      <c r="W1690" t="str" cm="1">
        <f t="array" ref="W1690">IFERROR(_xlfn.IFS(AND(V1690="",X1690&lt;&gt;"王园园组",X1690&lt;&gt;"other"),K1690,AND(V1690="",X1690="王园园组"),G1690),"other")</f>
        <v>other</v>
      </c>
      <c r="X1690" t="str" cm="1">
        <f t="array" ref="X1690">IFERROR(_xlfn.IFS(AND(V1690="",IFERROR(VLOOKUP(N1690,#REF!,1,0),1)&lt;&gt;1),N1690,AND(V1690="",I1690="王园园组"),"王园园组"),"other")</f>
        <v>other</v>
      </c>
      <c r="Y1690">
        <f>IFERROR(_xlfn.XLOOKUP(MID(T1690, FIND("#", SUBSTITUTE(T1690, "-", "#", LEN(T1690) - LEN(SUBSTITUTE(T1690, "-", "")))) + 1, LEN(T1690)),#REF!,#REF!),0)</f>
        <v>0</v>
      </c>
      <c r="Z1690">
        <f>MONTH(续费明细实时[[#This Row],[success_time]])</f>
        <v>5</v>
      </c>
      <c r="AA1690" s="8" t="e">
        <f>VLOOKUP(续费明细实时[[#This Row],[parent_user_id]],#REF!,27,0)</f>
        <v>#REF!</v>
      </c>
    </row>
    <row r="1691" spans="1:27" hidden="1">
      <c r="A1691" s="1">
        <v>45796</v>
      </c>
      <c r="B1691" t="s">
        <v>15183</v>
      </c>
      <c r="C1691" t="s">
        <v>15184</v>
      </c>
      <c r="D1691" t="s">
        <v>648</v>
      </c>
      <c r="E1691" t="s">
        <v>1476</v>
      </c>
      <c r="F1691">
        <v>50</v>
      </c>
      <c r="G1691" t="s">
        <v>2885</v>
      </c>
      <c r="H1691" t="s">
        <v>806</v>
      </c>
      <c r="I1691" t="s">
        <v>626</v>
      </c>
      <c r="J1691">
        <v>3143</v>
      </c>
      <c r="K1691" t="s">
        <v>2519</v>
      </c>
      <c r="L1691" t="s">
        <v>2520</v>
      </c>
      <c r="M1691" t="s">
        <v>2520</v>
      </c>
      <c r="N1691" t="s">
        <v>2521</v>
      </c>
      <c r="O1691" t="s">
        <v>649</v>
      </c>
      <c r="P1691" t="s">
        <v>1877</v>
      </c>
      <c r="Q1691" t="s">
        <v>15185</v>
      </c>
      <c r="R1691" t="s">
        <v>626</v>
      </c>
      <c r="S1691">
        <v>442.66677099999998</v>
      </c>
      <c r="T1691" t="s">
        <v>1477</v>
      </c>
      <c r="U1691" s="4">
        <v>45796.1093287037</v>
      </c>
      <c r="V1691" t="str">
        <f>IFERROR(VLOOKUP(B1691,#REF!,1,0),"")</f>
        <v/>
      </c>
      <c r="W1691" t="str" cm="1">
        <f t="array" ref="W1691">IFERROR(_xlfn.IFS(AND(V1691="",X1691&lt;&gt;"王园园组",X1691&lt;&gt;"other"),K1691,AND(V1691="",X1691="王园园组"),G1691),"other")</f>
        <v>other</v>
      </c>
      <c r="X1691" t="str" cm="1">
        <f t="array" ref="X1691">IFERROR(_xlfn.IFS(AND(V1691="",IFERROR(VLOOKUP(N1691,#REF!,1,0),1)&lt;&gt;1),N1691,AND(V1691="",I1691="王园园组"),"王园园组"),"other")</f>
        <v>other</v>
      </c>
      <c r="Y1691">
        <f>IFERROR(_xlfn.XLOOKUP(MID(T1691, FIND("#", SUBSTITUTE(T1691, "-", "#", LEN(T1691) - LEN(SUBSTITUTE(T1691, "-", "")))) + 1, LEN(T1691)),#REF!,#REF!),0)</f>
        <v>0</v>
      </c>
      <c r="Z1691">
        <f>MONTH(续费明细实时[[#This Row],[success_time]])</f>
        <v>5</v>
      </c>
      <c r="AA1691" s="8" t="e">
        <f>VLOOKUP(续费明细实时[[#This Row],[parent_user_id]],#REF!,27,0)</f>
        <v>#REF!</v>
      </c>
    </row>
    <row r="1692" spans="1:27">
      <c r="A1692" s="1">
        <v>45803</v>
      </c>
      <c r="B1692" t="s">
        <v>28821</v>
      </c>
      <c r="C1692" t="s">
        <v>28822</v>
      </c>
      <c r="D1692" t="s">
        <v>548</v>
      </c>
      <c r="E1692" t="s">
        <v>546</v>
      </c>
      <c r="F1692">
        <v>120</v>
      </c>
      <c r="G1692" t="s">
        <v>2031</v>
      </c>
      <c r="H1692" t="s">
        <v>559</v>
      </c>
      <c r="I1692" t="s">
        <v>1876</v>
      </c>
      <c r="J1692">
        <v>17750</v>
      </c>
      <c r="K1692" t="s">
        <v>212</v>
      </c>
      <c r="L1692" t="s">
        <v>549</v>
      </c>
      <c r="M1692" t="s">
        <v>550</v>
      </c>
      <c r="N1692" t="s">
        <v>551</v>
      </c>
      <c r="O1692" t="s">
        <v>149</v>
      </c>
      <c r="P1692" t="s">
        <v>1877</v>
      </c>
      <c r="Q1692" t="s">
        <v>28823</v>
      </c>
      <c r="R1692" t="s">
        <v>626</v>
      </c>
      <c r="S1692">
        <v>2500</v>
      </c>
      <c r="T1692" t="s">
        <v>1896</v>
      </c>
      <c r="U1692" s="4">
        <v>45803.457083333335</v>
      </c>
      <c r="V1692" t="str">
        <f>IFERROR(VLOOKUP(B1692,#REF!,1,0),"")</f>
        <v/>
      </c>
      <c r="W1692" t="str" cm="1">
        <f t="array" ref="W1692">IFERROR(_xlfn.IFS(AND(V1692="",X1692&lt;&gt;"王园园组",X1692&lt;&gt;"other"),K1692,AND(V1692="",X1692="王园园组"),G1692),"other")</f>
        <v>other</v>
      </c>
      <c r="X1692" t="str" cm="1">
        <f t="array" ref="X1692">IFERROR(_xlfn.IFS(AND(V1692="",IFERROR(VLOOKUP(N1692,#REF!,1,0),1)&lt;&gt;1),N1692,AND(V1692="",I1692="王园园组"),"王园园组"),"other")</f>
        <v>other</v>
      </c>
      <c r="Y1692">
        <f>IFERROR(_xlfn.XLOOKUP(MID(T1692, FIND("#", SUBSTITUTE(T1692, "-", "#", LEN(T1692) - LEN(SUBSTITUTE(T1692, "-", "")))) + 1, LEN(T1692)),#REF!,#REF!),0)</f>
        <v>0</v>
      </c>
      <c r="Z1692">
        <f>MONTH(续费明细实时[[#This Row],[success_time]])</f>
        <v>5</v>
      </c>
      <c r="AA1692" s="8" t="e">
        <f>VLOOKUP(续费明细实时[[#This Row],[parent_user_id]],#REF!,27,0)</f>
        <v>#REF!</v>
      </c>
    </row>
    <row r="1693" spans="1:27">
      <c r="A1693" s="1">
        <v>45787</v>
      </c>
      <c r="B1693" t="s">
        <v>9167</v>
      </c>
      <c r="C1693" t="s">
        <v>9168</v>
      </c>
      <c r="D1693" t="s">
        <v>695</v>
      </c>
      <c r="E1693" t="s">
        <v>546</v>
      </c>
      <c r="F1693">
        <v>60</v>
      </c>
      <c r="G1693" t="s">
        <v>1990</v>
      </c>
      <c r="H1693" t="s">
        <v>559</v>
      </c>
      <c r="I1693" t="s">
        <v>1876</v>
      </c>
      <c r="J1693">
        <v>11161</v>
      </c>
      <c r="K1693" t="s">
        <v>268</v>
      </c>
      <c r="L1693" t="s">
        <v>549</v>
      </c>
      <c r="M1693" t="s">
        <v>550</v>
      </c>
      <c r="N1693" t="s">
        <v>136</v>
      </c>
      <c r="O1693" t="s">
        <v>264</v>
      </c>
      <c r="P1693" t="s">
        <v>1877</v>
      </c>
      <c r="Q1693" t="s">
        <v>9169</v>
      </c>
      <c r="R1693" t="s">
        <v>626</v>
      </c>
      <c r="S1693">
        <v>1571.919856</v>
      </c>
      <c r="T1693" t="s">
        <v>1891</v>
      </c>
      <c r="U1693" s="4">
        <v>45787.848252314812</v>
      </c>
      <c r="V1693" t="str">
        <f>IFERROR(VLOOKUP(B1693,#REF!,1,0),"")</f>
        <v/>
      </c>
      <c r="W1693" t="str" cm="1">
        <f t="array" ref="W1693">IFERROR(_xlfn.IFS(AND(V1693="",X1693&lt;&gt;"王园园组",X1693&lt;&gt;"other"),K1693,AND(V1693="",X1693="王园园组"),G1693),"other")</f>
        <v>other</v>
      </c>
      <c r="X1693" t="str" cm="1">
        <f t="array" ref="X1693">IFERROR(_xlfn.IFS(AND(V1693="",IFERROR(VLOOKUP(N1693,#REF!,1,0),1)&lt;&gt;1),N1693,AND(V1693="",I1693="王园园组"),"王园园组"),"other")</f>
        <v>other</v>
      </c>
      <c r="Y1693">
        <f>IFERROR(_xlfn.XLOOKUP(MID(T1693, FIND("#", SUBSTITUTE(T1693, "-", "#", LEN(T1693) - LEN(SUBSTITUTE(T1693, "-", "")))) + 1, LEN(T1693)),#REF!,#REF!),0)</f>
        <v>0</v>
      </c>
      <c r="Z1693">
        <f>MONTH(续费明细实时[[#This Row],[success_time]])</f>
        <v>5</v>
      </c>
      <c r="AA1693" s="8" t="e">
        <f>VLOOKUP(续费明细实时[[#This Row],[parent_user_id]],#REF!,27,0)</f>
        <v>#REF!</v>
      </c>
    </row>
    <row r="1694" spans="1:27">
      <c r="A1694" s="1">
        <v>45787</v>
      </c>
      <c r="B1694" t="s">
        <v>9170</v>
      </c>
      <c r="C1694" t="s">
        <v>9171</v>
      </c>
      <c r="D1694" t="s">
        <v>548</v>
      </c>
      <c r="E1694" t="s">
        <v>546</v>
      </c>
      <c r="F1694">
        <v>48</v>
      </c>
      <c r="G1694" t="s">
        <v>1909</v>
      </c>
      <c r="H1694" t="s">
        <v>559</v>
      </c>
      <c r="I1694" t="s">
        <v>1876</v>
      </c>
      <c r="J1694">
        <v>11686</v>
      </c>
      <c r="K1694" t="s">
        <v>323</v>
      </c>
      <c r="L1694" t="s">
        <v>549</v>
      </c>
      <c r="M1694" t="s">
        <v>550</v>
      </c>
      <c r="N1694" t="s">
        <v>616</v>
      </c>
      <c r="O1694" t="s">
        <v>314</v>
      </c>
      <c r="P1694" t="s">
        <v>1877</v>
      </c>
      <c r="Q1694" t="s">
        <v>9172</v>
      </c>
      <c r="R1694" t="s">
        <v>626</v>
      </c>
      <c r="S1694">
        <v>1645.94</v>
      </c>
      <c r="T1694" t="s">
        <v>1879</v>
      </c>
      <c r="U1694" s="4">
        <v>45787.920173611114</v>
      </c>
      <c r="V1694" t="str">
        <f>IFERROR(VLOOKUP(B1694,#REF!,1,0),"")</f>
        <v/>
      </c>
      <c r="W1694" t="str" cm="1">
        <f t="array" ref="W1694">IFERROR(_xlfn.IFS(AND(V1694="",X1694&lt;&gt;"王园园组",X1694&lt;&gt;"other"),K1694,AND(V1694="",X1694="王园园组"),G1694),"other")</f>
        <v>other</v>
      </c>
      <c r="X1694" t="str" cm="1">
        <f t="array" ref="X1694">IFERROR(_xlfn.IFS(AND(V1694="",IFERROR(VLOOKUP(N1694,#REF!,1,0),1)&lt;&gt;1),N1694,AND(V1694="",I1694="王园园组"),"王园园组"),"other")</f>
        <v>other</v>
      </c>
      <c r="Y1694">
        <f>IFERROR(_xlfn.XLOOKUP(MID(T1694, FIND("#", SUBSTITUTE(T1694, "-", "#", LEN(T1694) - LEN(SUBSTITUTE(T1694, "-", "")))) + 1, LEN(T1694)),#REF!,#REF!),0)</f>
        <v>0</v>
      </c>
      <c r="Z1694">
        <f>MONTH(续费明细实时[[#This Row],[success_time]])</f>
        <v>5</v>
      </c>
      <c r="AA1694" s="8" t="e">
        <f>VLOOKUP(续费明细实时[[#This Row],[parent_user_id]],#REF!,27,0)</f>
        <v>#REF!</v>
      </c>
    </row>
    <row r="1695" spans="1:27">
      <c r="A1695" s="1">
        <v>45791</v>
      </c>
      <c r="B1695" t="s">
        <v>14561</v>
      </c>
      <c r="C1695" t="s">
        <v>14562</v>
      </c>
      <c r="D1695" t="s">
        <v>14563</v>
      </c>
      <c r="E1695" t="s">
        <v>546</v>
      </c>
      <c r="F1695">
        <v>120</v>
      </c>
      <c r="G1695" t="s">
        <v>2219</v>
      </c>
      <c r="H1695" t="s">
        <v>559</v>
      </c>
      <c r="I1695" t="s">
        <v>1876</v>
      </c>
      <c r="J1695">
        <v>17750</v>
      </c>
      <c r="K1695" t="s">
        <v>298</v>
      </c>
      <c r="L1695" t="s">
        <v>549</v>
      </c>
      <c r="M1695" t="s">
        <v>550</v>
      </c>
      <c r="N1695" t="s">
        <v>136</v>
      </c>
      <c r="O1695" t="s">
        <v>143</v>
      </c>
      <c r="P1695" t="s">
        <v>1877</v>
      </c>
      <c r="Q1695" t="s">
        <v>14564</v>
      </c>
      <c r="R1695" t="s">
        <v>626</v>
      </c>
      <c r="S1695">
        <v>2500</v>
      </c>
      <c r="T1695" t="s">
        <v>1896</v>
      </c>
      <c r="U1695" s="4">
        <v>45791.830625000002</v>
      </c>
      <c r="V1695" t="str">
        <f>IFERROR(VLOOKUP(B1695,#REF!,1,0),"")</f>
        <v/>
      </c>
      <c r="W1695" t="str" cm="1">
        <f t="array" ref="W1695">IFERROR(_xlfn.IFS(AND(V1695="",X1695&lt;&gt;"王园园组",X1695&lt;&gt;"other"),K1695,AND(V1695="",X1695="王园园组"),G1695),"other")</f>
        <v>other</v>
      </c>
      <c r="X1695" t="str" cm="1">
        <f t="array" ref="X1695">IFERROR(_xlfn.IFS(AND(V1695="",IFERROR(VLOOKUP(N1695,#REF!,1,0),1)&lt;&gt;1),N1695,AND(V1695="",I1695="王园园组"),"王园园组"),"other")</f>
        <v>other</v>
      </c>
      <c r="Y1695">
        <f>IFERROR(_xlfn.XLOOKUP(MID(T1695, FIND("#", SUBSTITUTE(T1695, "-", "#", LEN(T1695) - LEN(SUBSTITUTE(T1695, "-", "")))) + 1, LEN(T1695)),#REF!,#REF!),0)</f>
        <v>0</v>
      </c>
      <c r="Z1695">
        <f>MONTH(续费明细实时[[#This Row],[success_time]])</f>
        <v>5</v>
      </c>
      <c r="AA1695" s="8" t="e">
        <f>VLOOKUP(续费明细实时[[#This Row],[parent_user_id]],#REF!,27,0)</f>
        <v>#REF!</v>
      </c>
    </row>
    <row r="1696" spans="1:27">
      <c r="A1696" s="1">
        <v>45805</v>
      </c>
      <c r="B1696" t="s">
        <v>30074</v>
      </c>
      <c r="C1696" t="s">
        <v>30075</v>
      </c>
      <c r="D1696" t="s">
        <v>578</v>
      </c>
      <c r="E1696" t="s">
        <v>546</v>
      </c>
      <c r="F1696">
        <v>60</v>
      </c>
      <c r="G1696" t="s">
        <v>364</v>
      </c>
      <c r="H1696" t="s">
        <v>559</v>
      </c>
      <c r="I1696" t="s">
        <v>163</v>
      </c>
      <c r="J1696">
        <v>10970</v>
      </c>
      <c r="K1696" t="s">
        <v>364</v>
      </c>
      <c r="L1696" t="s">
        <v>549</v>
      </c>
      <c r="M1696" t="s">
        <v>559</v>
      </c>
      <c r="N1696" t="s">
        <v>163</v>
      </c>
      <c r="O1696" t="s">
        <v>473</v>
      </c>
      <c r="P1696" t="s">
        <v>1877</v>
      </c>
      <c r="Q1696" t="s">
        <v>30076</v>
      </c>
      <c r="R1696" t="s">
        <v>626</v>
      </c>
      <c r="S1696">
        <v>1545</v>
      </c>
      <c r="T1696" t="s">
        <v>1891</v>
      </c>
      <c r="U1696" s="4">
        <v>45805.807453703703</v>
      </c>
      <c r="V1696" t="str">
        <f>IFERROR(VLOOKUP(B1696,#REF!,1,0),"")</f>
        <v/>
      </c>
      <c r="W1696" t="str" cm="1">
        <f t="array" ref="W1696">IFERROR(_xlfn.IFS(AND(V1696="",X1696&lt;&gt;"王园园组",X1696&lt;&gt;"other"),K1696,AND(V1696="",X1696="王园园组"),G1696),"other")</f>
        <v>other</v>
      </c>
      <c r="X1696" t="str" cm="1">
        <f t="array" ref="X1696">IFERROR(_xlfn.IFS(AND(V1696="",IFERROR(VLOOKUP(N1696,#REF!,1,0),1)&lt;&gt;1),N1696,AND(V1696="",I1696="王园园组"),"王园园组"),"other")</f>
        <v>other</v>
      </c>
      <c r="Y1696">
        <f>IFERROR(_xlfn.XLOOKUP(MID(T1696, FIND("#", SUBSTITUTE(T1696, "-", "#", LEN(T1696) - LEN(SUBSTITUTE(T1696, "-", "")))) + 1, LEN(T1696)),#REF!,#REF!),0)</f>
        <v>0</v>
      </c>
      <c r="Z1696">
        <f>MONTH(续费明细实时[[#This Row],[success_time]])</f>
        <v>5</v>
      </c>
      <c r="AA1696" s="8" t="e">
        <f>VLOOKUP(续费明细实时[[#This Row],[parent_user_id]],#REF!,27,0)</f>
        <v>#REF!</v>
      </c>
    </row>
    <row r="1697" spans="1:27">
      <c r="A1697" s="1">
        <v>45792</v>
      </c>
      <c r="B1697" t="s">
        <v>14577</v>
      </c>
      <c r="C1697" t="s">
        <v>14578</v>
      </c>
      <c r="D1697" t="s">
        <v>548</v>
      </c>
      <c r="E1697" t="s">
        <v>546</v>
      </c>
      <c r="F1697">
        <v>120</v>
      </c>
      <c r="G1697" t="s">
        <v>1969</v>
      </c>
      <c r="H1697" t="s">
        <v>559</v>
      </c>
      <c r="I1697" t="s">
        <v>1876</v>
      </c>
      <c r="J1697">
        <v>18283</v>
      </c>
      <c r="K1697" t="s">
        <v>214</v>
      </c>
      <c r="L1697" t="s">
        <v>549</v>
      </c>
      <c r="M1697" t="s">
        <v>550</v>
      </c>
      <c r="N1697" t="s">
        <v>551</v>
      </c>
      <c r="O1697" t="s">
        <v>149</v>
      </c>
      <c r="P1697" t="s">
        <v>1877</v>
      </c>
      <c r="Q1697" t="s">
        <v>14579</v>
      </c>
      <c r="R1697" t="s">
        <v>626</v>
      </c>
      <c r="S1697">
        <v>2575</v>
      </c>
      <c r="T1697" t="s">
        <v>1896</v>
      </c>
      <c r="U1697" s="4">
        <v>45792.042673611111</v>
      </c>
      <c r="V1697" t="str">
        <f>IFERROR(VLOOKUP(B1697,#REF!,1,0),"")</f>
        <v/>
      </c>
      <c r="W1697" t="str" cm="1">
        <f t="array" ref="W1697">IFERROR(_xlfn.IFS(AND(V1697="",X1697&lt;&gt;"王园园组",X1697&lt;&gt;"other"),K1697,AND(V1697="",X1697="王园园组"),G1697),"other")</f>
        <v>other</v>
      </c>
      <c r="X1697" t="str" cm="1">
        <f t="array" ref="X1697">IFERROR(_xlfn.IFS(AND(V1697="",IFERROR(VLOOKUP(N1697,#REF!,1,0),1)&lt;&gt;1),N1697,AND(V1697="",I1697="王园园组"),"王园园组"),"other")</f>
        <v>other</v>
      </c>
      <c r="Y1697">
        <f>IFERROR(_xlfn.XLOOKUP(MID(T1697, FIND("#", SUBSTITUTE(T1697, "-", "#", LEN(T1697) - LEN(SUBSTITUTE(T1697, "-", "")))) + 1, LEN(T1697)),#REF!,#REF!),0)</f>
        <v>0</v>
      </c>
      <c r="Z1697">
        <f>MONTH(续费明细实时[[#This Row],[success_time]])</f>
        <v>5</v>
      </c>
      <c r="AA1697" s="8" t="e">
        <f>VLOOKUP(续费明细实时[[#This Row],[parent_user_id]],#REF!,27,0)</f>
        <v>#REF!</v>
      </c>
    </row>
    <row r="1698" spans="1:27">
      <c r="A1698" s="1">
        <v>45792</v>
      </c>
      <c r="B1698" t="s">
        <v>14944</v>
      </c>
      <c r="C1698" t="s">
        <v>14945</v>
      </c>
      <c r="D1698" t="s">
        <v>548</v>
      </c>
      <c r="E1698" t="s">
        <v>546</v>
      </c>
      <c r="F1698">
        <v>60</v>
      </c>
      <c r="G1698" t="s">
        <v>1905</v>
      </c>
      <c r="H1698" t="s">
        <v>559</v>
      </c>
      <c r="I1698" t="s">
        <v>1876</v>
      </c>
      <c r="J1698">
        <v>10650</v>
      </c>
      <c r="K1698" t="s">
        <v>287</v>
      </c>
      <c r="L1698" t="s">
        <v>549</v>
      </c>
      <c r="M1698" t="s">
        <v>550</v>
      </c>
      <c r="N1698" t="s">
        <v>136</v>
      </c>
      <c r="O1698" t="s">
        <v>283</v>
      </c>
      <c r="P1698" t="s">
        <v>1877</v>
      </c>
      <c r="Q1698" t="s">
        <v>14946</v>
      </c>
      <c r="R1698" t="s">
        <v>626</v>
      </c>
      <c r="S1698">
        <v>1500</v>
      </c>
      <c r="T1698" t="s">
        <v>1891</v>
      </c>
      <c r="U1698" s="4">
        <v>45792.425416666665</v>
      </c>
      <c r="V1698" t="str">
        <f>IFERROR(VLOOKUP(B1698,#REF!,1,0),"")</f>
        <v/>
      </c>
      <c r="W1698" t="str" cm="1">
        <f t="array" ref="W1698">IFERROR(_xlfn.IFS(AND(V1698="",X1698&lt;&gt;"王园园组",X1698&lt;&gt;"other"),K1698,AND(V1698="",X1698="王园园组"),G1698),"other")</f>
        <v>other</v>
      </c>
      <c r="X1698" t="str" cm="1">
        <f t="array" ref="X1698">IFERROR(_xlfn.IFS(AND(V1698="",IFERROR(VLOOKUP(N1698,#REF!,1,0),1)&lt;&gt;1),N1698,AND(V1698="",I1698="王园园组"),"王园园组"),"other")</f>
        <v>other</v>
      </c>
      <c r="Y1698">
        <f>IFERROR(_xlfn.XLOOKUP(MID(T1698, FIND("#", SUBSTITUTE(T1698, "-", "#", LEN(T1698) - LEN(SUBSTITUTE(T1698, "-", "")))) + 1, LEN(T1698)),#REF!,#REF!),0)</f>
        <v>0</v>
      </c>
      <c r="Z1698">
        <f>MONTH(续费明细实时[[#This Row],[success_time]])</f>
        <v>5</v>
      </c>
      <c r="AA1698" s="8" t="e">
        <f>VLOOKUP(续费明细实时[[#This Row],[parent_user_id]],#REF!,27,0)</f>
        <v>#REF!</v>
      </c>
    </row>
    <row r="1699" spans="1:27">
      <c r="A1699" s="1">
        <v>45801</v>
      </c>
      <c r="B1699" t="s">
        <v>14947</v>
      </c>
      <c r="C1699" t="s">
        <v>14948</v>
      </c>
      <c r="D1699" t="s">
        <v>548</v>
      </c>
      <c r="E1699" t="s">
        <v>546</v>
      </c>
      <c r="F1699">
        <v>120</v>
      </c>
      <c r="G1699" t="s">
        <v>1929</v>
      </c>
      <c r="H1699" t="s">
        <v>559</v>
      </c>
      <c r="I1699" t="s">
        <v>1876</v>
      </c>
      <c r="J1699">
        <v>17750</v>
      </c>
      <c r="K1699" t="s">
        <v>244</v>
      </c>
      <c r="L1699" t="s">
        <v>549</v>
      </c>
      <c r="M1699" t="s">
        <v>550</v>
      </c>
      <c r="N1699" t="s">
        <v>551</v>
      </c>
      <c r="O1699" t="s">
        <v>242</v>
      </c>
      <c r="P1699" t="s">
        <v>1877</v>
      </c>
      <c r="Q1699" t="s">
        <v>14949</v>
      </c>
      <c r="R1699" t="s">
        <v>626</v>
      </c>
      <c r="S1699">
        <v>2500</v>
      </c>
      <c r="T1699" t="s">
        <v>1896</v>
      </c>
      <c r="U1699" s="4">
        <v>45801.379374999997</v>
      </c>
      <c r="V1699" t="str">
        <f>IFERROR(VLOOKUP(B1699,#REF!,1,0),"")</f>
        <v/>
      </c>
      <c r="W1699" t="str" cm="1">
        <f t="array" ref="W1699">IFERROR(_xlfn.IFS(AND(V1699="",X1699&lt;&gt;"王园园组",X1699&lt;&gt;"other"),K1699,AND(V1699="",X1699="王园园组"),G1699),"other")</f>
        <v>other</v>
      </c>
      <c r="X1699" t="str" cm="1">
        <f t="array" ref="X1699">IFERROR(_xlfn.IFS(AND(V1699="",IFERROR(VLOOKUP(N1699,#REF!,1,0),1)&lt;&gt;1),N1699,AND(V1699="",I1699="王园园组"),"王园园组"),"other")</f>
        <v>other</v>
      </c>
      <c r="Y1699">
        <f>IFERROR(_xlfn.XLOOKUP(MID(T1699, FIND("#", SUBSTITUTE(T1699, "-", "#", LEN(T1699) - LEN(SUBSTITUTE(T1699, "-", "")))) + 1, LEN(T1699)),#REF!,#REF!),0)</f>
        <v>0</v>
      </c>
      <c r="Z1699">
        <f>MONTH(续费明细实时[[#This Row],[success_time]])</f>
        <v>5</v>
      </c>
      <c r="AA1699" s="8" t="e">
        <f>VLOOKUP(续费明细实时[[#This Row],[parent_user_id]],#REF!,27,0)</f>
        <v>#REF!</v>
      </c>
    </row>
    <row r="1700" spans="1:27">
      <c r="A1700" s="1">
        <v>45793</v>
      </c>
      <c r="B1700" t="s">
        <v>14950</v>
      </c>
      <c r="C1700" t="s">
        <v>14951</v>
      </c>
      <c r="D1700" t="s">
        <v>578</v>
      </c>
      <c r="E1700" t="s">
        <v>1102</v>
      </c>
      <c r="F1700">
        <v>180</v>
      </c>
      <c r="G1700" t="s">
        <v>363</v>
      </c>
      <c r="H1700" t="s">
        <v>559</v>
      </c>
      <c r="I1700" t="s">
        <v>163</v>
      </c>
      <c r="J1700">
        <v>14910</v>
      </c>
      <c r="K1700" t="s">
        <v>363</v>
      </c>
      <c r="L1700" t="s">
        <v>549</v>
      </c>
      <c r="M1700" t="s">
        <v>559</v>
      </c>
      <c r="N1700" t="s">
        <v>163</v>
      </c>
      <c r="O1700" t="s">
        <v>473</v>
      </c>
      <c r="P1700" t="s">
        <v>1877</v>
      </c>
      <c r="Q1700" t="s">
        <v>14952</v>
      </c>
      <c r="R1700" t="s">
        <v>626</v>
      </c>
      <c r="S1700">
        <v>2100</v>
      </c>
      <c r="T1700" t="s">
        <v>13028</v>
      </c>
      <c r="U1700" s="4">
        <v>45793.690023148149</v>
      </c>
      <c r="V1700" t="str">
        <f>IFERROR(VLOOKUP(B1700,#REF!,1,0),"")</f>
        <v/>
      </c>
      <c r="W1700" t="str" cm="1">
        <f t="array" ref="W1700">IFERROR(_xlfn.IFS(AND(V1700="",X1700&lt;&gt;"王园园组",X1700&lt;&gt;"other"),K1700,AND(V1700="",X1700="王园园组"),G1700),"other")</f>
        <v>other</v>
      </c>
      <c r="X1700" t="str" cm="1">
        <f t="array" ref="X1700">IFERROR(_xlfn.IFS(AND(V1700="",IFERROR(VLOOKUP(N1700,#REF!,1,0),1)&lt;&gt;1),N1700,AND(V1700="",I1700="王园园组"),"王园园组"),"other")</f>
        <v>other</v>
      </c>
      <c r="Y1700">
        <f>IFERROR(_xlfn.XLOOKUP(MID(T1700, FIND("#", SUBSTITUTE(T1700, "-", "#", LEN(T1700) - LEN(SUBSTITUTE(T1700, "-", "")))) + 1, LEN(T1700)),#REF!,#REF!),0)</f>
        <v>0</v>
      </c>
      <c r="Z1700">
        <f>MONTH(续费明细实时[[#This Row],[success_time]])</f>
        <v>5</v>
      </c>
      <c r="AA1700" s="8" t="e">
        <f>VLOOKUP(续费明细实时[[#This Row],[parent_user_id]],#REF!,27,0)</f>
        <v>#REF!</v>
      </c>
    </row>
    <row r="1701" spans="1:27">
      <c r="A1701" s="1">
        <v>45781</v>
      </c>
      <c r="B1701" t="s">
        <v>2095</v>
      </c>
      <c r="C1701" t="s">
        <v>2096</v>
      </c>
      <c r="D1701" t="s">
        <v>1417</v>
      </c>
      <c r="E1701" t="s">
        <v>1102</v>
      </c>
      <c r="F1701">
        <v>340</v>
      </c>
      <c r="G1701" t="s">
        <v>350</v>
      </c>
      <c r="H1701" t="s">
        <v>559</v>
      </c>
      <c r="I1701" t="s">
        <v>163</v>
      </c>
      <c r="J1701">
        <v>24308</v>
      </c>
      <c r="K1701" t="s">
        <v>350</v>
      </c>
      <c r="L1701" t="s">
        <v>549</v>
      </c>
      <c r="M1701" t="s">
        <v>559</v>
      </c>
      <c r="N1701" t="s">
        <v>163</v>
      </c>
      <c r="O1701" t="s">
        <v>472</v>
      </c>
      <c r="P1701" t="s">
        <v>1877</v>
      </c>
      <c r="Q1701" t="s">
        <v>2097</v>
      </c>
      <c r="R1701" t="s">
        <v>626</v>
      </c>
      <c r="S1701">
        <v>3423.7035559999999</v>
      </c>
      <c r="T1701" t="s">
        <v>2098</v>
      </c>
      <c r="U1701" s="4">
        <v>45781.886597222219</v>
      </c>
      <c r="V1701" t="str">
        <f>IFERROR(VLOOKUP(B1701,#REF!,1,0),"")</f>
        <v/>
      </c>
      <c r="W1701" t="str" cm="1">
        <f t="array" ref="W1701">IFERROR(_xlfn.IFS(AND(V1701="",X1701&lt;&gt;"王园园组",X1701&lt;&gt;"other"),K1701,AND(V1701="",X1701="王园园组"),G1701),"other")</f>
        <v>other</v>
      </c>
      <c r="X1701" t="str" cm="1">
        <f t="array" ref="X1701">IFERROR(_xlfn.IFS(AND(V1701="",IFERROR(VLOOKUP(N1701,#REF!,1,0),1)&lt;&gt;1),N1701,AND(V1701="",I1701="王园园组"),"王园园组"),"other")</f>
        <v>other</v>
      </c>
      <c r="Y1701">
        <f>IFERROR(_xlfn.XLOOKUP(MID(T1701, FIND("#", SUBSTITUTE(T1701, "-", "#", LEN(T1701) - LEN(SUBSTITUTE(T1701, "-", "")))) + 1, LEN(T1701)),#REF!,#REF!),0)</f>
        <v>0</v>
      </c>
      <c r="Z1701">
        <f>MONTH(续费明细实时[[#This Row],[success_time]])</f>
        <v>5</v>
      </c>
      <c r="AA1701" s="8" t="e">
        <f>VLOOKUP(续费明细实时[[#This Row],[parent_user_id]],#REF!,27,0)</f>
        <v>#REF!</v>
      </c>
    </row>
    <row r="1702" spans="1:27">
      <c r="A1702" s="1">
        <v>45789</v>
      </c>
      <c r="B1702" t="s">
        <v>11122</v>
      </c>
      <c r="C1702" t="s">
        <v>11123</v>
      </c>
      <c r="D1702" t="s">
        <v>548</v>
      </c>
      <c r="E1702" t="s">
        <v>546</v>
      </c>
      <c r="F1702">
        <v>60</v>
      </c>
      <c r="G1702" t="s">
        <v>1909</v>
      </c>
      <c r="H1702" t="s">
        <v>559</v>
      </c>
      <c r="I1702" t="s">
        <v>1876</v>
      </c>
      <c r="J1702">
        <v>10970</v>
      </c>
      <c r="K1702" t="s">
        <v>214</v>
      </c>
      <c r="L1702" t="s">
        <v>549</v>
      </c>
      <c r="M1702" t="s">
        <v>550</v>
      </c>
      <c r="N1702" t="s">
        <v>551</v>
      </c>
      <c r="O1702" t="s">
        <v>149</v>
      </c>
      <c r="P1702" t="s">
        <v>1877</v>
      </c>
      <c r="Q1702" t="s">
        <v>11124</v>
      </c>
      <c r="R1702" t="s">
        <v>626</v>
      </c>
      <c r="S1702">
        <v>1545</v>
      </c>
      <c r="T1702" t="s">
        <v>1891</v>
      </c>
      <c r="U1702" s="4">
        <v>45789.507164351853</v>
      </c>
      <c r="V1702" t="str">
        <f>IFERROR(VLOOKUP(B1702,#REF!,1,0),"")</f>
        <v/>
      </c>
      <c r="W1702" t="str" cm="1">
        <f t="array" ref="W1702">IFERROR(_xlfn.IFS(AND(V1702="",X1702&lt;&gt;"王园园组",X1702&lt;&gt;"other"),K1702,AND(V1702="",X1702="王园园组"),G1702),"other")</f>
        <v>other</v>
      </c>
      <c r="X1702" t="str" cm="1">
        <f t="array" ref="X1702">IFERROR(_xlfn.IFS(AND(V1702="",IFERROR(VLOOKUP(N1702,#REF!,1,0),1)&lt;&gt;1),N1702,AND(V1702="",I1702="王园园组"),"王园园组"),"other")</f>
        <v>other</v>
      </c>
      <c r="Y1702">
        <f>IFERROR(_xlfn.XLOOKUP(MID(T1702, FIND("#", SUBSTITUTE(T1702, "-", "#", LEN(T1702) - LEN(SUBSTITUTE(T1702, "-", "")))) + 1, LEN(T1702)),#REF!,#REF!),0)</f>
        <v>0</v>
      </c>
      <c r="Z1702">
        <f>MONTH(续费明细实时[[#This Row],[success_time]])</f>
        <v>5</v>
      </c>
      <c r="AA1702" s="8" t="e">
        <f>VLOOKUP(续费明细实时[[#This Row],[parent_user_id]],#REF!,27,0)</f>
        <v>#REF!</v>
      </c>
    </row>
    <row r="1703" spans="1:27" hidden="1">
      <c r="A1703" s="1">
        <v>45796</v>
      </c>
      <c r="B1703" t="s">
        <v>14391</v>
      </c>
      <c r="C1703" t="s">
        <v>14392</v>
      </c>
      <c r="D1703" t="s">
        <v>632</v>
      </c>
      <c r="E1703" t="s">
        <v>1102</v>
      </c>
      <c r="F1703">
        <v>72</v>
      </c>
      <c r="G1703" t="s">
        <v>1900</v>
      </c>
      <c r="H1703" t="s">
        <v>559</v>
      </c>
      <c r="I1703" t="s">
        <v>1876</v>
      </c>
      <c r="J1703">
        <v>6143</v>
      </c>
      <c r="K1703" t="s">
        <v>626</v>
      </c>
      <c r="L1703" t="s">
        <v>649</v>
      </c>
      <c r="M1703" t="s">
        <v>649</v>
      </c>
      <c r="N1703" t="s">
        <v>649</v>
      </c>
      <c r="O1703" t="s">
        <v>649</v>
      </c>
      <c r="P1703" t="s">
        <v>1877</v>
      </c>
      <c r="Q1703" t="s">
        <v>14393</v>
      </c>
      <c r="R1703" t="s">
        <v>626</v>
      </c>
      <c r="S1703">
        <v>865.2</v>
      </c>
      <c r="T1703" t="s">
        <v>1373</v>
      </c>
      <c r="U1703" s="4">
        <v>45796.991215277776</v>
      </c>
      <c r="V1703" t="str">
        <f>IFERROR(VLOOKUP(B1703,#REF!,1,0),"")</f>
        <v/>
      </c>
      <c r="W1703" t="str" cm="1">
        <f t="array" ref="W1703">IFERROR(_xlfn.IFS(AND(V1703="",X1703&lt;&gt;"王园园组",X1703&lt;&gt;"other"),K1703,AND(V1703="",X1703="王园园组"),G1703),"other")</f>
        <v>other</v>
      </c>
      <c r="X1703" t="str" cm="1">
        <f t="array" ref="X1703">IFERROR(_xlfn.IFS(AND(V1703="",IFERROR(VLOOKUP(N1703,#REF!,1,0),1)&lt;&gt;1),N1703,AND(V1703="",I1703="王园园组"),"王园园组"),"other")</f>
        <v>other</v>
      </c>
      <c r="Y1703">
        <f>IFERROR(_xlfn.XLOOKUP(MID(T1703, FIND("#", SUBSTITUTE(T1703, "-", "#", LEN(T1703) - LEN(SUBSTITUTE(T1703, "-", "")))) + 1, LEN(T1703)),#REF!,#REF!),0)</f>
        <v>0</v>
      </c>
      <c r="Z1703">
        <f>MONTH(续费明细实时[[#This Row],[success_time]])</f>
        <v>5</v>
      </c>
      <c r="AA1703" s="8" t="e">
        <f>VLOOKUP(续费明细实时[[#This Row],[parent_user_id]],#REF!,27,0)</f>
        <v>#REF!</v>
      </c>
    </row>
    <row r="1704" spans="1:27">
      <c r="A1704" s="1">
        <v>45801</v>
      </c>
      <c r="B1704" t="s">
        <v>14403</v>
      </c>
      <c r="C1704" t="s">
        <v>14404</v>
      </c>
      <c r="D1704" t="s">
        <v>578</v>
      </c>
      <c r="E1704" t="s">
        <v>1102</v>
      </c>
      <c r="F1704">
        <v>36</v>
      </c>
      <c r="G1704" t="s">
        <v>356</v>
      </c>
      <c r="H1704" t="s">
        <v>559</v>
      </c>
      <c r="I1704" t="s">
        <v>163</v>
      </c>
      <c r="J1704">
        <v>2982</v>
      </c>
      <c r="K1704" t="s">
        <v>356</v>
      </c>
      <c r="L1704" t="s">
        <v>549</v>
      </c>
      <c r="M1704" t="s">
        <v>559</v>
      </c>
      <c r="N1704" t="s">
        <v>163</v>
      </c>
      <c r="O1704" t="s">
        <v>473</v>
      </c>
      <c r="P1704" t="s">
        <v>1877</v>
      </c>
      <c r="Q1704" t="s">
        <v>14405</v>
      </c>
      <c r="R1704" t="s">
        <v>626</v>
      </c>
      <c r="S1704">
        <v>420</v>
      </c>
      <c r="T1704" t="s">
        <v>13081</v>
      </c>
      <c r="U1704" s="4">
        <v>45801.789942129632</v>
      </c>
      <c r="V1704" t="str">
        <f>IFERROR(VLOOKUP(B1704,#REF!,1,0),"")</f>
        <v/>
      </c>
      <c r="W1704" t="str" cm="1">
        <f t="array" ref="W1704">IFERROR(_xlfn.IFS(AND(V1704="",X1704&lt;&gt;"王园园组",X1704&lt;&gt;"other"),K1704,AND(V1704="",X1704="王园园组"),G1704),"other")</f>
        <v>other</v>
      </c>
      <c r="X1704" t="str" cm="1">
        <f t="array" ref="X1704">IFERROR(_xlfn.IFS(AND(V1704="",IFERROR(VLOOKUP(N1704,#REF!,1,0),1)&lt;&gt;1),N1704,AND(V1704="",I1704="王园园组"),"王园园组"),"other")</f>
        <v>other</v>
      </c>
      <c r="Y1704">
        <f>IFERROR(_xlfn.XLOOKUP(MID(T1704, FIND("#", SUBSTITUTE(T1704, "-", "#", LEN(T1704) - LEN(SUBSTITUTE(T1704, "-", "")))) + 1, LEN(T1704)),#REF!,#REF!),0)</f>
        <v>0</v>
      </c>
      <c r="Z1704">
        <f>MONTH(续费明细实时[[#This Row],[success_time]])</f>
        <v>5</v>
      </c>
      <c r="AA1704" s="8" t="e">
        <f>VLOOKUP(续费明细实时[[#This Row],[parent_user_id]],#REF!,27,0)</f>
        <v>#REF!</v>
      </c>
    </row>
    <row r="1705" spans="1:27">
      <c r="A1705" s="1">
        <v>45789</v>
      </c>
      <c r="B1705" t="s">
        <v>11785</v>
      </c>
      <c r="C1705" t="s">
        <v>11786</v>
      </c>
      <c r="D1705" t="s">
        <v>1088</v>
      </c>
      <c r="E1705" t="s">
        <v>546</v>
      </c>
      <c r="F1705">
        <v>60</v>
      </c>
      <c r="G1705" t="s">
        <v>1990</v>
      </c>
      <c r="H1705" t="s">
        <v>559</v>
      </c>
      <c r="I1705" t="s">
        <v>1876</v>
      </c>
      <c r="J1705">
        <v>11543</v>
      </c>
      <c r="K1705" t="s">
        <v>300</v>
      </c>
      <c r="L1705" t="s">
        <v>549</v>
      </c>
      <c r="M1705" t="s">
        <v>550</v>
      </c>
      <c r="N1705" t="s">
        <v>136</v>
      </c>
      <c r="O1705" t="s">
        <v>143</v>
      </c>
      <c r="P1705" t="s">
        <v>1877</v>
      </c>
      <c r="Q1705" t="s">
        <v>11787</v>
      </c>
      <c r="R1705" t="s">
        <v>626</v>
      </c>
      <c r="S1705">
        <v>1625.811113</v>
      </c>
      <c r="T1705" t="s">
        <v>1891</v>
      </c>
      <c r="U1705" s="4">
        <v>45789.861840277779</v>
      </c>
      <c r="V1705" t="str">
        <f>IFERROR(VLOOKUP(B1705,#REF!,1,0),"")</f>
        <v/>
      </c>
      <c r="W1705" t="str" cm="1">
        <f t="array" ref="W1705">IFERROR(_xlfn.IFS(AND(V1705="",X1705&lt;&gt;"王园园组",X1705&lt;&gt;"other"),K1705,AND(V1705="",X1705="王园园组"),G1705),"other")</f>
        <v>other</v>
      </c>
      <c r="X1705" t="str" cm="1">
        <f t="array" ref="X1705">IFERROR(_xlfn.IFS(AND(V1705="",IFERROR(VLOOKUP(N1705,#REF!,1,0),1)&lt;&gt;1),N1705,AND(V1705="",I1705="王园园组"),"王园园组"),"other")</f>
        <v>other</v>
      </c>
      <c r="Y1705">
        <f>IFERROR(_xlfn.XLOOKUP(MID(T1705, FIND("#", SUBSTITUTE(T1705, "-", "#", LEN(T1705) - LEN(SUBSTITUTE(T1705, "-", "")))) + 1, LEN(T1705)),#REF!,#REF!),0)</f>
        <v>0</v>
      </c>
      <c r="Z1705">
        <f>MONTH(续费明细实时[[#This Row],[success_time]])</f>
        <v>5</v>
      </c>
      <c r="AA1705" s="8" t="e">
        <f>VLOOKUP(续费明细实时[[#This Row],[parent_user_id]],#REF!,27,0)</f>
        <v>#REF!</v>
      </c>
    </row>
    <row r="1706" spans="1:27">
      <c r="A1706" s="1">
        <v>45791</v>
      </c>
      <c r="B1706" t="s">
        <v>14726</v>
      </c>
      <c r="C1706" t="s">
        <v>14727</v>
      </c>
      <c r="D1706" t="s">
        <v>548</v>
      </c>
      <c r="E1706" t="s">
        <v>546</v>
      </c>
      <c r="F1706">
        <v>60</v>
      </c>
      <c r="G1706" t="s">
        <v>1909</v>
      </c>
      <c r="H1706" t="s">
        <v>559</v>
      </c>
      <c r="I1706" t="s">
        <v>1876</v>
      </c>
      <c r="J1706">
        <v>10650</v>
      </c>
      <c r="K1706" t="s">
        <v>319</v>
      </c>
      <c r="L1706" t="s">
        <v>549</v>
      </c>
      <c r="M1706" t="s">
        <v>550</v>
      </c>
      <c r="N1706" t="s">
        <v>616</v>
      </c>
      <c r="O1706" t="s">
        <v>314</v>
      </c>
      <c r="P1706" t="s">
        <v>1877</v>
      </c>
      <c r="Q1706" t="s">
        <v>14728</v>
      </c>
      <c r="R1706" t="s">
        <v>626</v>
      </c>
      <c r="S1706">
        <v>1500</v>
      </c>
      <c r="T1706" t="s">
        <v>1891</v>
      </c>
      <c r="U1706" s="4">
        <v>45791.469074074077</v>
      </c>
      <c r="V1706" t="str">
        <f>IFERROR(VLOOKUP(B1706,#REF!,1,0),"")</f>
        <v/>
      </c>
      <c r="W1706" t="str" cm="1">
        <f t="array" ref="W1706">IFERROR(_xlfn.IFS(AND(V1706="",X1706&lt;&gt;"王园园组",X1706&lt;&gt;"other"),K1706,AND(V1706="",X1706="王园园组"),G1706),"other")</f>
        <v>other</v>
      </c>
      <c r="X1706" t="str" cm="1">
        <f t="array" ref="X1706">IFERROR(_xlfn.IFS(AND(V1706="",IFERROR(VLOOKUP(N1706,#REF!,1,0),1)&lt;&gt;1),N1706,AND(V1706="",I1706="王园园组"),"王园园组"),"other")</f>
        <v>other</v>
      </c>
      <c r="Y1706">
        <f>IFERROR(_xlfn.XLOOKUP(MID(T1706, FIND("#", SUBSTITUTE(T1706, "-", "#", LEN(T1706) - LEN(SUBSTITUTE(T1706, "-", "")))) + 1, LEN(T1706)),#REF!,#REF!),0)</f>
        <v>0</v>
      </c>
      <c r="Z1706">
        <f>MONTH(续费明细实时[[#This Row],[success_time]])</f>
        <v>5</v>
      </c>
      <c r="AA1706" s="8" t="e">
        <f>VLOOKUP(续费明细实时[[#This Row],[parent_user_id]],#REF!,27,0)</f>
        <v>#REF!</v>
      </c>
    </row>
    <row r="1707" spans="1:27">
      <c r="A1707" s="1">
        <v>45803</v>
      </c>
      <c r="B1707" t="s">
        <v>30077</v>
      </c>
      <c r="C1707" t="s">
        <v>30078</v>
      </c>
      <c r="D1707" t="s">
        <v>548</v>
      </c>
      <c r="E1707" t="s">
        <v>546</v>
      </c>
      <c r="F1707">
        <v>120</v>
      </c>
      <c r="G1707" t="s">
        <v>1978</v>
      </c>
      <c r="H1707" t="s">
        <v>559</v>
      </c>
      <c r="I1707" t="s">
        <v>1876</v>
      </c>
      <c r="J1707">
        <v>18283</v>
      </c>
      <c r="K1707" t="s">
        <v>183</v>
      </c>
      <c r="L1707" t="s">
        <v>549</v>
      </c>
      <c r="M1707" t="s">
        <v>559</v>
      </c>
      <c r="N1707" t="s">
        <v>469</v>
      </c>
      <c r="O1707" t="s">
        <v>180</v>
      </c>
      <c r="P1707" t="s">
        <v>1877</v>
      </c>
      <c r="Q1707" t="s">
        <v>30079</v>
      </c>
      <c r="R1707" t="s">
        <v>626</v>
      </c>
      <c r="S1707">
        <v>2575</v>
      </c>
      <c r="T1707" t="s">
        <v>1896</v>
      </c>
      <c r="U1707" s="4">
        <v>45803.48510416667</v>
      </c>
      <c r="V1707" t="str">
        <f>IFERROR(VLOOKUP(B1707,#REF!,1,0),"")</f>
        <v/>
      </c>
      <c r="W1707" t="str" cm="1">
        <f t="array" ref="W1707">IFERROR(_xlfn.IFS(AND(V1707="",X1707&lt;&gt;"王园园组",X1707&lt;&gt;"other"),K1707,AND(V1707="",X1707="王园园组"),G1707),"other")</f>
        <v>other</v>
      </c>
      <c r="X1707" t="str" cm="1">
        <f t="array" ref="X1707">IFERROR(_xlfn.IFS(AND(V1707="",IFERROR(VLOOKUP(N1707,#REF!,1,0),1)&lt;&gt;1),N1707,AND(V1707="",I1707="王园园组"),"王园园组"),"other")</f>
        <v>other</v>
      </c>
      <c r="Y1707">
        <f>IFERROR(_xlfn.XLOOKUP(MID(T1707, FIND("#", SUBSTITUTE(T1707, "-", "#", LEN(T1707) - LEN(SUBSTITUTE(T1707, "-", "")))) + 1, LEN(T1707)),#REF!,#REF!),0)</f>
        <v>0</v>
      </c>
      <c r="Z1707">
        <f>MONTH(续费明细实时[[#This Row],[success_time]])</f>
        <v>5</v>
      </c>
      <c r="AA1707" s="8" t="e">
        <f>VLOOKUP(续费明细实时[[#This Row],[parent_user_id]],#REF!,27,0)</f>
        <v>#REF!</v>
      </c>
    </row>
    <row r="1708" spans="1:27">
      <c r="A1708" s="1">
        <v>45797</v>
      </c>
      <c r="B1708" t="s">
        <v>14729</v>
      </c>
      <c r="C1708" t="s">
        <v>14730</v>
      </c>
      <c r="D1708" t="s">
        <v>548</v>
      </c>
      <c r="E1708" t="s">
        <v>546</v>
      </c>
      <c r="F1708">
        <v>120</v>
      </c>
      <c r="G1708" t="s">
        <v>1883</v>
      </c>
      <c r="H1708" t="s">
        <v>559</v>
      </c>
      <c r="I1708" t="s">
        <v>1876</v>
      </c>
      <c r="J1708">
        <v>17750</v>
      </c>
      <c r="K1708" t="s">
        <v>220</v>
      </c>
      <c r="L1708" t="s">
        <v>549</v>
      </c>
      <c r="M1708" t="s">
        <v>550</v>
      </c>
      <c r="N1708" t="s">
        <v>551</v>
      </c>
      <c r="O1708" t="s">
        <v>145</v>
      </c>
      <c r="P1708" t="s">
        <v>1877</v>
      </c>
      <c r="Q1708" t="s">
        <v>14731</v>
      </c>
      <c r="R1708" t="s">
        <v>626</v>
      </c>
      <c r="S1708">
        <v>2500</v>
      </c>
      <c r="T1708" t="s">
        <v>1896</v>
      </c>
      <c r="U1708" s="4">
        <v>45797.364872685182</v>
      </c>
      <c r="V1708" t="str">
        <f>IFERROR(VLOOKUP(B1708,#REF!,1,0),"")</f>
        <v/>
      </c>
      <c r="W1708" t="str" cm="1">
        <f t="array" ref="W1708">IFERROR(_xlfn.IFS(AND(V1708="",X1708&lt;&gt;"王园园组",X1708&lt;&gt;"other"),K1708,AND(V1708="",X1708="王园园组"),G1708),"other")</f>
        <v>other</v>
      </c>
      <c r="X1708" t="str" cm="1">
        <f t="array" ref="X1708">IFERROR(_xlfn.IFS(AND(V1708="",IFERROR(VLOOKUP(N1708,#REF!,1,0),1)&lt;&gt;1),N1708,AND(V1708="",I1708="王园园组"),"王园园组"),"other")</f>
        <v>other</v>
      </c>
      <c r="Y1708">
        <f>IFERROR(_xlfn.XLOOKUP(MID(T1708, FIND("#", SUBSTITUTE(T1708, "-", "#", LEN(T1708) - LEN(SUBSTITUTE(T1708, "-", "")))) + 1, LEN(T1708)),#REF!,#REF!),0)</f>
        <v>0</v>
      </c>
      <c r="Z1708">
        <f>MONTH(续费明细实时[[#This Row],[success_time]])</f>
        <v>5</v>
      </c>
      <c r="AA1708" s="8" t="e">
        <f>VLOOKUP(续费明细实时[[#This Row],[parent_user_id]],#REF!,27,0)</f>
        <v>#REF!</v>
      </c>
    </row>
    <row r="1709" spans="1:27">
      <c r="A1709" s="1">
        <v>45789</v>
      </c>
      <c r="B1709" t="s">
        <v>11116</v>
      </c>
      <c r="C1709" t="s">
        <v>11117</v>
      </c>
      <c r="D1709" t="s">
        <v>558</v>
      </c>
      <c r="E1709" t="s">
        <v>546</v>
      </c>
      <c r="F1709">
        <v>60</v>
      </c>
      <c r="G1709" t="s">
        <v>341</v>
      </c>
      <c r="H1709" t="s">
        <v>559</v>
      </c>
      <c r="I1709" t="s">
        <v>504</v>
      </c>
      <c r="J1709">
        <v>12185</v>
      </c>
      <c r="K1709" t="s">
        <v>341</v>
      </c>
      <c r="L1709" t="s">
        <v>549</v>
      </c>
      <c r="M1709" t="s">
        <v>559</v>
      </c>
      <c r="N1709" t="s">
        <v>504</v>
      </c>
      <c r="O1709" t="s">
        <v>325</v>
      </c>
      <c r="P1709" t="s">
        <v>1877</v>
      </c>
      <c r="Q1709" t="s">
        <v>11118</v>
      </c>
      <c r="R1709" t="s">
        <v>626</v>
      </c>
      <c r="S1709">
        <v>1716.264224</v>
      </c>
      <c r="T1709" t="s">
        <v>1891</v>
      </c>
      <c r="U1709" s="4">
        <v>45789.565000000002</v>
      </c>
      <c r="V1709" t="str">
        <f>IFERROR(VLOOKUP(B1709,#REF!,1,0),"")</f>
        <v/>
      </c>
      <c r="W1709" t="str" cm="1">
        <f t="array" ref="W1709">IFERROR(_xlfn.IFS(AND(V1709="",X1709&lt;&gt;"王园园组",X1709&lt;&gt;"other"),K1709,AND(V1709="",X1709="王园园组"),G1709),"other")</f>
        <v>other</v>
      </c>
      <c r="X1709" t="str" cm="1">
        <f t="array" ref="X1709">IFERROR(_xlfn.IFS(AND(V1709="",IFERROR(VLOOKUP(N1709,#REF!,1,0),1)&lt;&gt;1),N1709,AND(V1709="",I1709="王园园组"),"王园园组"),"other")</f>
        <v>other</v>
      </c>
      <c r="Y1709">
        <f>IFERROR(_xlfn.XLOOKUP(MID(T1709, FIND("#", SUBSTITUTE(T1709, "-", "#", LEN(T1709) - LEN(SUBSTITUTE(T1709, "-", "")))) + 1, LEN(T1709)),#REF!,#REF!),0)</f>
        <v>0</v>
      </c>
      <c r="Z1709">
        <f>MONTH(续费明细实时[[#This Row],[success_time]])</f>
        <v>5</v>
      </c>
      <c r="AA1709" s="8" t="e">
        <f>VLOOKUP(续费明细实时[[#This Row],[parent_user_id]],#REF!,27,0)</f>
        <v>#REF!</v>
      </c>
    </row>
    <row r="1710" spans="1:27">
      <c r="A1710" s="1">
        <v>45788</v>
      </c>
      <c r="B1710" t="s">
        <v>9233</v>
      </c>
      <c r="C1710" t="s">
        <v>9234</v>
      </c>
      <c r="D1710" t="s">
        <v>548</v>
      </c>
      <c r="E1710" t="s">
        <v>546</v>
      </c>
      <c r="F1710">
        <v>120</v>
      </c>
      <c r="G1710" t="s">
        <v>1883</v>
      </c>
      <c r="H1710" t="s">
        <v>559</v>
      </c>
      <c r="I1710" t="s">
        <v>1876</v>
      </c>
      <c r="J1710">
        <v>17750</v>
      </c>
      <c r="K1710" t="s">
        <v>255</v>
      </c>
      <c r="L1710" t="s">
        <v>549</v>
      </c>
      <c r="M1710" t="s">
        <v>550</v>
      </c>
      <c r="N1710" t="s">
        <v>136</v>
      </c>
      <c r="O1710" t="s">
        <v>147</v>
      </c>
      <c r="P1710" t="s">
        <v>1877</v>
      </c>
      <c r="Q1710" t="s">
        <v>9235</v>
      </c>
      <c r="R1710" t="s">
        <v>626</v>
      </c>
      <c r="S1710">
        <v>2500</v>
      </c>
      <c r="T1710" t="s">
        <v>1896</v>
      </c>
      <c r="U1710" s="4">
        <v>45788.247754629629</v>
      </c>
      <c r="V1710" t="str">
        <f>IFERROR(VLOOKUP(B1710,#REF!,1,0),"")</f>
        <v/>
      </c>
      <c r="W1710" t="str" cm="1">
        <f t="array" ref="W1710">IFERROR(_xlfn.IFS(AND(V1710="",X1710&lt;&gt;"王园园组",X1710&lt;&gt;"other"),K1710,AND(V1710="",X1710="王园园组"),G1710),"other")</f>
        <v>other</v>
      </c>
      <c r="X1710" t="str" cm="1">
        <f t="array" ref="X1710">IFERROR(_xlfn.IFS(AND(V1710="",IFERROR(VLOOKUP(N1710,#REF!,1,0),1)&lt;&gt;1),N1710,AND(V1710="",I1710="王园园组"),"王园园组"),"other")</f>
        <v>other</v>
      </c>
      <c r="Y1710">
        <f>IFERROR(_xlfn.XLOOKUP(MID(T1710, FIND("#", SUBSTITUTE(T1710, "-", "#", LEN(T1710) - LEN(SUBSTITUTE(T1710, "-", "")))) + 1, LEN(T1710)),#REF!,#REF!),0)</f>
        <v>0</v>
      </c>
      <c r="Z1710">
        <f>MONTH(续费明细实时[[#This Row],[success_time]])</f>
        <v>5</v>
      </c>
      <c r="AA1710" s="8" t="e">
        <f>VLOOKUP(续费明细实时[[#This Row],[parent_user_id]],#REF!,27,0)</f>
        <v>#REF!</v>
      </c>
    </row>
    <row r="1711" spans="1:27">
      <c r="A1711" s="1">
        <v>45795</v>
      </c>
      <c r="B1711" t="s">
        <v>14742</v>
      </c>
      <c r="C1711" t="s">
        <v>14743</v>
      </c>
      <c r="D1711" t="s">
        <v>632</v>
      </c>
      <c r="E1711" t="s">
        <v>546</v>
      </c>
      <c r="F1711">
        <v>120</v>
      </c>
      <c r="G1711" t="s">
        <v>13037</v>
      </c>
      <c r="H1711" t="s">
        <v>559</v>
      </c>
      <c r="I1711" t="s">
        <v>1876</v>
      </c>
      <c r="J1711">
        <v>18283</v>
      </c>
      <c r="K1711" t="s">
        <v>208</v>
      </c>
      <c r="L1711" t="s">
        <v>549</v>
      </c>
      <c r="M1711" t="s">
        <v>550</v>
      </c>
      <c r="N1711" t="s">
        <v>551</v>
      </c>
      <c r="O1711" t="s">
        <v>149</v>
      </c>
      <c r="P1711" t="s">
        <v>1877</v>
      </c>
      <c r="Q1711" t="s">
        <v>14744</v>
      </c>
      <c r="R1711" t="s">
        <v>626</v>
      </c>
      <c r="S1711">
        <v>2575</v>
      </c>
      <c r="T1711" t="s">
        <v>1896</v>
      </c>
      <c r="U1711" s="4">
        <v>45795.420763888891</v>
      </c>
      <c r="V1711" t="str">
        <f>IFERROR(VLOOKUP(B1711,#REF!,1,0),"")</f>
        <v/>
      </c>
      <c r="W1711" t="str" cm="1">
        <f t="array" ref="W1711">IFERROR(_xlfn.IFS(AND(V1711="",X1711&lt;&gt;"王园园组",X1711&lt;&gt;"other"),K1711,AND(V1711="",X1711="王园园组"),G1711),"other")</f>
        <v>other</v>
      </c>
      <c r="X1711" t="str" cm="1">
        <f t="array" ref="X1711">IFERROR(_xlfn.IFS(AND(V1711="",IFERROR(VLOOKUP(N1711,#REF!,1,0),1)&lt;&gt;1),N1711,AND(V1711="",I1711="王园园组"),"王园园组"),"other")</f>
        <v>other</v>
      </c>
      <c r="Y1711">
        <f>IFERROR(_xlfn.XLOOKUP(MID(T1711, FIND("#", SUBSTITUTE(T1711, "-", "#", LEN(T1711) - LEN(SUBSTITUTE(T1711, "-", "")))) + 1, LEN(T1711)),#REF!,#REF!),0)</f>
        <v>0</v>
      </c>
      <c r="Z1711">
        <f>MONTH(续费明细实时[[#This Row],[success_time]])</f>
        <v>5</v>
      </c>
      <c r="AA1711" s="8" t="e">
        <f>VLOOKUP(续费明细实时[[#This Row],[parent_user_id]],#REF!,27,0)</f>
        <v>#REF!</v>
      </c>
    </row>
    <row r="1712" spans="1:27">
      <c r="A1712" s="1">
        <v>45795</v>
      </c>
      <c r="B1712" t="s">
        <v>14394</v>
      </c>
      <c r="C1712" t="s">
        <v>14395</v>
      </c>
      <c r="D1712" t="s">
        <v>1104</v>
      </c>
      <c r="E1712" t="s">
        <v>1102</v>
      </c>
      <c r="F1712">
        <v>72</v>
      </c>
      <c r="G1712" t="s">
        <v>364</v>
      </c>
      <c r="H1712" t="s">
        <v>559</v>
      </c>
      <c r="I1712" t="s">
        <v>163</v>
      </c>
      <c r="J1712">
        <v>5964</v>
      </c>
      <c r="K1712" t="s">
        <v>364</v>
      </c>
      <c r="L1712" t="s">
        <v>549</v>
      </c>
      <c r="M1712" t="s">
        <v>559</v>
      </c>
      <c r="N1712" t="s">
        <v>163</v>
      </c>
      <c r="O1712" t="s">
        <v>473</v>
      </c>
      <c r="P1712" t="s">
        <v>1877</v>
      </c>
      <c r="Q1712" t="s">
        <v>14396</v>
      </c>
      <c r="R1712" t="s">
        <v>626</v>
      </c>
      <c r="S1712">
        <v>840</v>
      </c>
      <c r="T1712" t="s">
        <v>1373</v>
      </c>
      <c r="U1712" s="4">
        <v>45795.583784722221</v>
      </c>
      <c r="V1712" t="str">
        <f>IFERROR(VLOOKUP(B1712,#REF!,1,0),"")</f>
        <v/>
      </c>
      <c r="W1712" t="str" cm="1">
        <f t="array" ref="W1712">IFERROR(_xlfn.IFS(AND(V1712="",X1712&lt;&gt;"王园园组",X1712&lt;&gt;"other"),K1712,AND(V1712="",X1712="王园园组"),G1712),"other")</f>
        <v>other</v>
      </c>
      <c r="X1712" t="str" cm="1">
        <f t="array" ref="X1712">IFERROR(_xlfn.IFS(AND(V1712="",IFERROR(VLOOKUP(N1712,#REF!,1,0),1)&lt;&gt;1),N1712,AND(V1712="",I1712="王园园组"),"王园园组"),"other")</f>
        <v>other</v>
      </c>
      <c r="Y1712">
        <f>IFERROR(_xlfn.XLOOKUP(MID(T1712, FIND("#", SUBSTITUTE(T1712, "-", "#", LEN(T1712) - LEN(SUBSTITUTE(T1712, "-", "")))) + 1, LEN(T1712)),#REF!,#REF!),0)</f>
        <v>0</v>
      </c>
      <c r="Z1712">
        <f>MONTH(续费明细实时[[#This Row],[success_time]])</f>
        <v>5</v>
      </c>
      <c r="AA1712" s="8" t="e">
        <f>VLOOKUP(续费明细实时[[#This Row],[parent_user_id]],#REF!,27,0)</f>
        <v>#REF!</v>
      </c>
    </row>
    <row r="1713" spans="1:27">
      <c r="A1713" s="1">
        <v>45798</v>
      </c>
      <c r="B1713" t="s">
        <v>14397</v>
      </c>
      <c r="C1713" t="s">
        <v>14398</v>
      </c>
      <c r="D1713" t="s">
        <v>695</v>
      </c>
      <c r="E1713" t="s">
        <v>546</v>
      </c>
      <c r="F1713">
        <v>120</v>
      </c>
      <c r="G1713" t="s">
        <v>1875</v>
      </c>
      <c r="H1713" t="s">
        <v>559</v>
      </c>
      <c r="I1713" t="s">
        <v>1876</v>
      </c>
      <c r="J1713">
        <v>18750</v>
      </c>
      <c r="K1713" t="s">
        <v>295</v>
      </c>
      <c r="L1713" t="s">
        <v>549</v>
      </c>
      <c r="M1713" t="s">
        <v>550</v>
      </c>
      <c r="N1713" t="s">
        <v>136</v>
      </c>
      <c r="O1713" t="s">
        <v>292</v>
      </c>
      <c r="P1713" t="s">
        <v>1877</v>
      </c>
      <c r="Q1713" t="s">
        <v>14399</v>
      </c>
      <c r="R1713" t="s">
        <v>626</v>
      </c>
      <c r="S1713">
        <v>2640.8253580000001</v>
      </c>
      <c r="T1713" t="s">
        <v>1896</v>
      </c>
      <c r="U1713" s="4">
        <v>45798.759965277779</v>
      </c>
      <c r="V1713" t="str">
        <f>IFERROR(VLOOKUP(B1713,#REF!,1,0),"")</f>
        <v/>
      </c>
      <c r="W1713" t="str" cm="1">
        <f t="array" ref="W1713">IFERROR(_xlfn.IFS(AND(V1713="",X1713&lt;&gt;"王园园组",X1713&lt;&gt;"other"),K1713,AND(V1713="",X1713="王园园组"),G1713),"other")</f>
        <v>other</v>
      </c>
      <c r="X1713" t="str" cm="1">
        <f t="array" ref="X1713">IFERROR(_xlfn.IFS(AND(V1713="",IFERROR(VLOOKUP(N1713,#REF!,1,0),1)&lt;&gt;1),N1713,AND(V1713="",I1713="王园园组"),"王园园组"),"other")</f>
        <v>other</v>
      </c>
      <c r="Y1713">
        <f>IFERROR(_xlfn.XLOOKUP(MID(T1713, FIND("#", SUBSTITUTE(T1713, "-", "#", LEN(T1713) - LEN(SUBSTITUTE(T1713, "-", "")))) + 1, LEN(T1713)),#REF!,#REF!),0)</f>
        <v>0</v>
      </c>
      <c r="Z1713">
        <f>MONTH(续费明细实时[[#This Row],[success_time]])</f>
        <v>5</v>
      </c>
      <c r="AA1713" s="8" t="e">
        <f>VLOOKUP(续费明细实时[[#This Row],[parent_user_id]],#REF!,27,0)</f>
        <v>#REF!</v>
      </c>
    </row>
    <row r="1714" spans="1:27">
      <c r="A1714" s="1">
        <v>45802</v>
      </c>
      <c r="B1714" t="s">
        <v>28899</v>
      </c>
      <c r="C1714" t="s">
        <v>28900</v>
      </c>
      <c r="D1714" t="s">
        <v>548</v>
      </c>
      <c r="E1714" t="s">
        <v>546</v>
      </c>
      <c r="F1714">
        <v>60</v>
      </c>
      <c r="G1714" t="s">
        <v>1939</v>
      </c>
      <c r="H1714" t="s">
        <v>559</v>
      </c>
      <c r="I1714" t="s">
        <v>1876</v>
      </c>
      <c r="J1714">
        <v>10650</v>
      </c>
      <c r="K1714" t="s">
        <v>205</v>
      </c>
      <c r="L1714" t="s">
        <v>549</v>
      </c>
      <c r="M1714" t="s">
        <v>550</v>
      </c>
      <c r="N1714" t="s">
        <v>551</v>
      </c>
      <c r="O1714" t="s">
        <v>149</v>
      </c>
      <c r="P1714" t="s">
        <v>1877</v>
      </c>
      <c r="Q1714" t="s">
        <v>28901</v>
      </c>
      <c r="R1714" t="s">
        <v>626</v>
      </c>
      <c r="S1714">
        <v>1500</v>
      </c>
      <c r="T1714" t="s">
        <v>1891</v>
      </c>
      <c r="U1714" s="4">
        <v>45802.991064814814</v>
      </c>
      <c r="V1714" t="str">
        <f>IFERROR(VLOOKUP(B1714,#REF!,1,0),"")</f>
        <v/>
      </c>
      <c r="W1714" t="str" cm="1">
        <f t="array" ref="W1714">IFERROR(_xlfn.IFS(AND(V1714="",X1714&lt;&gt;"王园园组",X1714&lt;&gt;"other"),K1714,AND(V1714="",X1714="王园园组"),G1714),"other")</f>
        <v>other</v>
      </c>
      <c r="X1714" t="str" cm="1">
        <f t="array" ref="X1714">IFERROR(_xlfn.IFS(AND(V1714="",IFERROR(VLOOKUP(N1714,#REF!,1,0),1)&lt;&gt;1),N1714,AND(V1714="",I1714="王园园组"),"王园园组"),"other")</f>
        <v>other</v>
      </c>
      <c r="Y1714">
        <f>IFERROR(_xlfn.XLOOKUP(MID(T1714, FIND("#", SUBSTITUTE(T1714, "-", "#", LEN(T1714) - LEN(SUBSTITUTE(T1714, "-", "")))) + 1, LEN(T1714)),#REF!,#REF!),0)</f>
        <v>0</v>
      </c>
      <c r="Z1714">
        <f>MONTH(续费明细实时[[#This Row],[success_time]])</f>
        <v>5</v>
      </c>
      <c r="AA1714" s="8" t="e">
        <f>VLOOKUP(续费明细实时[[#This Row],[parent_user_id]],#REF!,27,0)</f>
        <v>#REF!</v>
      </c>
    </row>
    <row r="1715" spans="1:27">
      <c r="A1715" s="1">
        <v>45795</v>
      </c>
      <c r="B1715" t="s">
        <v>14748</v>
      </c>
      <c r="C1715" t="s">
        <v>14749</v>
      </c>
      <c r="D1715" t="s">
        <v>558</v>
      </c>
      <c r="E1715" t="s">
        <v>546</v>
      </c>
      <c r="F1715">
        <v>60</v>
      </c>
      <c r="G1715" t="s">
        <v>344</v>
      </c>
      <c r="H1715" t="s">
        <v>559</v>
      </c>
      <c r="I1715" t="s">
        <v>504</v>
      </c>
      <c r="J1715">
        <v>11831</v>
      </c>
      <c r="K1715" t="s">
        <v>344</v>
      </c>
      <c r="L1715" t="s">
        <v>549</v>
      </c>
      <c r="M1715" t="s">
        <v>559</v>
      </c>
      <c r="N1715" t="s">
        <v>504</v>
      </c>
      <c r="O1715" t="s">
        <v>325</v>
      </c>
      <c r="P1715" t="s">
        <v>1877</v>
      </c>
      <c r="Q1715" t="s">
        <v>14750</v>
      </c>
      <c r="R1715" t="s">
        <v>626</v>
      </c>
      <c r="S1715">
        <v>1666.2741140000001</v>
      </c>
      <c r="T1715" t="s">
        <v>1891</v>
      </c>
      <c r="U1715" s="4">
        <v>45795.777627314812</v>
      </c>
      <c r="V1715" t="str">
        <f>IFERROR(VLOOKUP(B1715,#REF!,1,0),"")</f>
        <v/>
      </c>
      <c r="W1715" t="str" cm="1">
        <f t="array" ref="W1715">IFERROR(_xlfn.IFS(AND(V1715="",X1715&lt;&gt;"王园园组",X1715&lt;&gt;"other"),K1715,AND(V1715="",X1715="王园园组"),G1715),"other")</f>
        <v>other</v>
      </c>
      <c r="X1715" t="str" cm="1">
        <f t="array" ref="X1715">IFERROR(_xlfn.IFS(AND(V1715="",IFERROR(VLOOKUP(N1715,#REF!,1,0),1)&lt;&gt;1),N1715,AND(V1715="",I1715="王园园组"),"王园园组"),"other")</f>
        <v>other</v>
      </c>
      <c r="Y1715">
        <f>IFERROR(_xlfn.XLOOKUP(MID(T1715, FIND("#", SUBSTITUTE(T1715, "-", "#", LEN(T1715) - LEN(SUBSTITUTE(T1715, "-", "")))) + 1, LEN(T1715)),#REF!,#REF!),0)</f>
        <v>0</v>
      </c>
      <c r="Z1715">
        <f>MONTH(续费明细实时[[#This Row],[success_time]])</f>
        <v>5</v>
      </c>
      <c r="AA1715" s="8" t="e">
        <f>VLOOKUP(续费明细实时[[#This Row],[parent_user_id]],#REF!,27,0)</f>
        <v>#REF!</v>
      </c>
    </row>
    <row r="1716" spans="1:27">
      <c r="A1716" s="1">
        <v>45795</v>
      </c>
      <c r="B1716" t="s">
        <v>14754</v>
      </c>
      <c r="C1716" t="s">
        <v>14755</v>
      </c>
      <c r="D1716" t="s">
        <v>2295</v>
      </c>
      <c r="E1716" t="s">
        <v>546</v>
      </c>
      <c r="F1716">
        <v>60</v>
      </c>
      <c r="G1716" t="s">
        <v>1917</v>
      </c>
      <c r="H1716" t="s">
        <v>559</v>
      </c>
      <c r="I1716" t="s">
        <v>1876</v>
      </c>
      <c r="J1716">
        <v>10650</v>
      </c>
      <c r="K1716" t="s">
        <v>297</v>
      </c>
      <c r="L1716" t="s">
        <v>549</v>
      </c>
      <c r="M1716" t="s">
        <v>550</v>
      </c>
      <c r="N1716" t="s">
        <v>136</v>
      </c>
      <c r="O1716" t="s">
        <v>143</v>
      </c>
      <c r="P1716" t="s">
        <v>1877</v>
      </c>
      <c r="Q1716" t="s">
        <v>14756</v>
      </c>
      <c r="R1716" t="s">
        <v>626</v>
      </c>
      <c r="S1716">
        <v>1500</v>
      </c>
      <c r="T1716" t="s">
        <v>1891</v>
      </c>
      <c r="U1716" s="4">
        <v>45795.826550925929</v>
      </c>
      <c r="V1716" t="str">
        <f>IFERROR(VLOOKUP(B1716,#REF!,1,0),"")</f>
        <v/>
      </c>
      <c r="W1716" t="str" cm="1">
        <f t="array" ref="W1716">IFERROR(_xlfn.IFS(AND(V1716="",X1716&lt;&gt;"王园园组",X1716&lt;&gt;"other"),K1716,AND(V1716="",X1716="王园园组"),G1716),"other")</f>
        <v>other</v>
      </c>
      <c r="X1716" t="str" cm="1">
        <f t="array" ref="X1716">IFERROR(_xlfn.IFS(AND(V1716="",IFERROR(VLOOKUP(N1716,#REF!,1,0),1)&lt;&gt;1),N1716,AND(V1716="",I1716="王园园组"),"王园园组"),"other")</f>
        <v>other</v>
      </c>
      <c r="Y1716">
        <f>IFERROR(_xlfn.XLOOKUP(MID(T1716, FIND("#", SUBSTITUTE(T1716, "-", "#", LEN(T1716) - LEN(SUBSTITUTE(T1716, "-", "")))) + 1, LEN(T1716)),#REF!,#REF!),0)</f>
        <v>0</v>
      </c>
      <c r="Z1716">
        <f>MONTH(续费明细实时[[#This Row],[success_time]])</f>
        <v>5</v>
      </c>
      <c r="AA1716" s="8" t="e">
        <f>VLOOKUP(续费明细实时[[#This Row],[parent_user_id]],#REF!,27,0)</f>
        <v>#REF!</v>
      </c>
    </row>
    <row r="1717" spans="1:27">
      <c r="A1717" s="1">
        <v>45793</v>
      </c>
      <c r="B1717" t="s">
        <v>14382</v>
      </c>
      <c r="C1717" t="s">
        <v>14383</v>
      </c>
      <c r="D1717" t="s">
        <v>632</v>
      </c>
      <c r="E1717" t="s">
        <v>546</v>
      </c>
      <c r="F1717">
        <v>240</v>
      </c>
      <c r="G1717" t="s">
        <v>2056</v>
      </c>
      <c r="H1717" t="s">
        <v>559</v>
      </c>
      <c r="I1717" t="s">
        <v>1876</v>
      </c>
      <c r="J1717">
        <v>32909</v>
      </c>
      <c r="K1717" t="s">
        <v>207</v>
      </c>
      <c r="L1717" t="s">
        <v>549</v>
      </c>
      <c r="M1717" t="s">
        <v>550</v>
      </c>
      <c r="N1717" t="s">
        <v>551</v>
      </c>
      <c r="O1717" t="s">
        <v>149</v>
      </c>
      <c r="P1717" t="s">
        <v>1877</v>
      </c>
      <c r="Q1717" t="s">
        <v>14384</v>
      </c>
      <c r="R1717" t="s">
        <v>626</v>
      </c>
      <c r="S1717">
        <v>4635</v>
      </c>
      <c r="T1717" t="s">
        <v>1931</v>
      </c>
      <c r="U1717" s="4">
        <v>45793.535671296297</v>
      </c>
      <c r="V1717" t="str">
        <f>IFERROR(VLOOKUP(B1717,#REF!,1,0),"")</f>
        <v/>
      </c>
      <c r="W1717" t="str" cm="1">
        <f t="array" ref="W1717">IFERROR(_xlfn.IFS(AND(V1717="",X1717&lt;&gt;"王园园组",X1717&lt;&gt;"other"),K1717,AND(V1717="",X1717="王园园组"),G1717),"other")</f>
        <v>other</v>
      </c>
      <c r="X1717" t="str" cm="1">
        <f t="array" ref="X1717">IFERROR(_xlfn.IFS(AND(V1717="",IFERROR(VLOOKUP(N1717,#REF!,1,0),1)&lt;&gt;1),N1717,AND(V1717="",I1717="王园园组"),"王园园组"),"other")</f>
        <v>other</v>
      </c>
      <c r="Y1717">
        <f>IFERROR(_xlfn.XLOOKUP(MID(T1717, FIND("#", SUBSTITUTE(T1717, "-", "#", LEN(T1717) - LEN(SUBSTITUTE(T1717, "-", "")))) + 1, LEN(T1717)),#REF!,#REF!),0)</f>
        <v>0</v>
      </c>
      <c r="Z1717">
        <f>MONTH(续费明细实时[[#This Row],[success_time]])</f>
        <v>5</v>
      </c>
      <c r="AA1717" s="8" t="e">
        <f>VLOOKUP(续费明细实时[[#This Row],[parent_user_id]],#REF!,27,0)</f>
        <v>#REF!</v>
      </c>
    </row>
    <row r="1718" spans="1:27">
      <c r="A1718" s="1">
        <v>45796</v>
      </c>
      <c r="B1718" t="s">
        <v>14388</v>
      </c>
      <c r="C1718" t="s">
        <v>14389</v>
      </c>
      <c r="D1718" t="s">
        <v>548</v>
      </c>
      <c r="E1718" t="s">
        <v>546</v>
      </c>
      <c r="F1718">
        <v>120</v>
      </c>
      <c r="G1718" t="s">
        <v>1978</v>
      </c>
      <c r="H1718" t="s">
        <v>559</v>
      </c>
      <c r="I1718" t="s">
        <v>1876</v>
      </c>
      <c r="J1718">
        <v>17750</v>
      </c>
      <c r="K1718" t="s">
        <v>214</v>
      </c>
      <c r="L1718" t="s">
        <v>549</v>
      </c>
      <c r="M1718" t="s">
        <v>550</v>
      </c>
      <c r="N1718" t="s">
        <v>551</v>
      </c>
      <c r="O1718" t="s">
        <v>149</v>
      </c>
      <c r="P1718" t="s">
        <v>1877</v>
      </c>
      <c r="Q1718" t="s">
        <v>14390</v>
      </c>
      <c r="R1718" t="s">
        <v>626</v>
      </c>
      <c r="S1718">
        <v>2500</v>
      </c>
      <c r="T1718" t="s">
        <v>1896</v>
      </c>
      <c r="U1718" s="4">
        <v>45796.627604166664</v>
      </c>
      <c r="V1718" t="str">
        <f>IFERROR(VLOOKUP(B1718,#REF!,1,0),"")</f>
        <v/>
      </c>
      <c r="W1718" t="str" cm="1">
        <f t="array" ref="W1718">IFERROR(_xlfn.IFS(AND(V1718="",X1718&lt;&gt;"王园园组",X1718&lt;&gt;"other"),K1718,AND(V1718="",X1718="王园园组"),G1718),"other")</f>
        <v>other</v>
      </c>
      <c r="X1718" t="str" cm="1">
        <f t="array" ref="X1718">IFERROR(_xlfn.IFS(AND(V1718="",IFERROR(VLOOKUP(N1718,#REF!,1,0),1)&lt;&gt;1),N1718,AND(V1718="",I1718="王园园组"),"王园园组"),"other")</f>
        <v>other</v>
      </c>
      <c r="Y1718">
        <f>IFERROR(_xlfn.XLOOKUP(MID(T1718, FIND("#", SUBSTITUTE(T1718, "-", "#", LEN(T1718) - LEN(SUBSTITUTE(T1718, "-", "")))) + 1, LEN(T1718)),#REF!,#REF!),0)</f>
        <v>0</v>
      </c>
      <c r="Z1718">
        <f>MONTH(续费明细实时[[#This Row],[success_time]])</f>
        <v>5</v>
      </c>
      <c r="AA1718" s="8" t="e">
        <f>VLOOKUP(续费明细实时[[#This Row],[parent_user_id]],#REF!,27,0)</f>
        <v>#REF!</v>
      </c>
    </row>
    <row r="1719" spans="1:27">
      <c r="A1719" s="1">
        <v>45794</v>
      </c>
      <c r="B1719" t="s">
        <v>14202</v>
      </c>
      <c r="C1719" t="s">
        <v>14203</v>
      </c>
      <c r="D1719" t="s">
        <v>610</v>
      </c>
      <c r="E1719" t="s">
        <v>546</v>
      </c>
      <c r="F1719">
        <v>120</v>
      </c>
      <c r="G1719" t="s">
        <v>454</v>
      </c>
      <c r="H1719" t="s">
        <v>559</v>
      </c>
      <c r="I1719" t="s">
        <v>504</v>
      </c>
      <c r="J1719">
        <v>18484</v>
      </c>
      <c r="K1719" t="s">
        <v>454</v>
      </c>
      <c r="L1719" t="s">
        <v>549</v>
      </c>
      <c r="M1719" t="s">
        <v>559</v>
      </c>
      <c r="N1719" t="s">
        <v>504</v>
      </c>
      <c r="O1719" t="s">
        <v>325</v>
      </c>
      <c r="P1719" t="s">
        <v>1877</v>
      </c>
      <c r="Q1719" t="s">
        <v>14204</v>
      </c>
      <c r="R1719" t="s">
        <v>626</v>
      </c>
      <c r="S1719">
        <v>2603.4323380000001</v>
      </c>
      <c r="T1719" t="s">
        <v>1896</v>
      </c>
      <c r="U1719" s="4">
        <v>45794.662210648145</v>
      </c>
      <c r="V1719" t="str">
        <f>IFERROR(VLOOKUP(B1719,#REF!,1,0),"")</f>
        <v/>
      </c>
      <c r="W1719" t="str" cm="1">
        <f t="array" ref="W1719">IFERROR(_xlfn.IFS(AND(V1719="",X1719&lt;&gt;"王园园组",X1719&lt;&gt;"other"),K1719,AND(V1719="",X1719="王园园组"),G1719),"other")</f>
        <v>other</v>
      </c>
      <c r="X1719" t="str" cm="1">
        <f t="array" ref="X1719">IFERROR(_xlfn.IFS(AND(V1719="",IFERROR(VLOOKUP(N1719,#REF!,1,0),1)&lt;&gt;1),N1719,AND(V1719="",I1719="王园园组"),"王园园组"),"other")</f>
        <v>other</v>
      </c>
      <c r="Y1719">
        <f>IFERROR(_xlfn.XLOOKUP(MID(T1719, FIND("#", SUBSTITUTE(T1719, "-", "#", LEN(T1719) - LEN(SUBSTITUTE(T1719, "-", "")))) + 1, LEN(T1719)),#REF!,#REF!),0)</f>
        <v>0</v>
      </c>
      <c r="Z1719">
        <f>MONTH(续费明细实时[[#This Row],[success_time]])</f>
        <v>5</v>
      </c>
      <c r="AA1719" s="8" t="e">
        <f>VLOOKUP(续费明细实时[[#This Row],[parent_user_id]],#REF!,27,0)</f>
        <v>#REF!</v>
      </c>
    </row>
    <row r="1720" spans="1:27">
      <c r="A1720" s="1">
        <v>45796</v>
      </c>
      <c r="B1720" t="s">
        <v>14208</v>
      </c>
      <c r="C1720" t="s">
        <v>14209</v>
      </c>
      <c r="D1720" t="s">
        <v>548</v>
      </c>
      <c r="E1720" t="s">
        <v>546</v>
      </c>
      <c r="F1720">
        <v>120</v>
      </c>
      <c r="G1720" t="s">
        <v>1905</v>
      </c>
      <c r="H1720" t="s">
        <v>559</v>
      </c>
      <c r="I1720" t="s">
        <v>1876</v>
      </c>
      <c r="J1720">
        <v>17750</v>
      </c>
      <c r="K1720" t="s">
        <v>243</v>
      </c>
      <c r="L1720" t="s">
        <v>549</v>
      </c>
      <c r="M1720" t="s">
        <v>550</v>
      </c>
      <c r="N1720" t="s">
        <v>551</v>
      </c>
      <c r="O1720" t="s">
        <v>242</v>
      </c>
      <c r="P1720" t="s">
        <v>1877</v>
      </c>
      <c r="Q1720" t="s">
        <v>14210</v>
      </c>
      <c r="R1720" t="s">
        <v>626</v>
      </c>
      <c r="S1720">
        <v>2500</v>
      </c>
      <c r="T1720" t="s">
        <v>1896</v>
      </c>
      <c r="U1720" s="4">
        <v>45796.413680555554</v>
      </c>
      <c r="V1720" t="str">
        <f>IFERROR(VLOOKUP(B1720,#REF!,1,0),"")</f>
        <v/>
      </c>
      <c r="W1720" t="str" cm="1">
        <f t="array" ref="W1720">IFERROR(_xlfn.IFS(AND(V1720="",X1720&lt;&gt;"王园园组",X1720&lt;&gt;"other"),K1720,AND(V1720="",X1720="王园园组"),G1720),"other")</f>
        <v>other</v>
      </c>
      <c r="X1720" t="str" cm="1">
        <f t="array" ref="X1720">IFERROR(_xlfn.IFS(AND(V1720="",IFERROR(VLOOKUP(N1720,#REF!,1,0),1)&lt;&gt;1),N1720,AND(V1720="",I1720="王园园组"),"王园园组"),"other")</f>
        <v>other</v>
      </c>
      <c r="Y1720">
        <f>IFERROR(_xlfn.XLOOKUP(MID(T1720, FIND("#", SUBSTITUTE(T1720, "-", "#", LEN(T1720) - LEN(SUBSTITUTE(T1720, "-", "")))) + 1, LEN(T1720)),#REF!,#REF!),0)</f>
        <v>0</v>
      </c>
      <c r="Z1720">
        <f>MONTH(续费明细实时[[#This Row],[success_time]])</f>
        <v>5</v>
      </c>
      <c r="AA1720" s="8" t="e">
        <f>VLOOKUP(续费明细实时[[#This Row],[parent_user_id]],#REF!,27,0)</f>
        <v>#REF!</v>
      </c>
    </row>
    <row r="1721" spans="1:27">
      <c r="A1721" s="1">
        <v>45797</v>
      </c>
      <c r="B1721" t="s">
        <v>15633</v>
      </c>
      <c r="C1721" t="s">
        <v>15634</v>
      </c>
      <c r="D1721" t="s">
        <v>548</v>
      </c>
      <c r="E1721" t="s">
        <v>546</v>
      </c>
      <c r="F1721">
        <v>120</v>
      </c>
      <c r="G1721" t="s">
        <v>2005</v>
      </c>
      <c r="H1721" t="s">
        <v>559</v>
      </c>
      <c r="I1721" t="s">
        <v>1876</v>
      </c>
      <c r="J1721">
        <v>17750</v>
      </c>
      <c r="K1721" t="s">
        <v>265</v>
      </c>
      <c r="L1721" t="s">
        <v>549</v>
      </c>
      <c r="M1721" t="s">
        <v>550</v>
      </c>
      <c r="N1721" t="s">
        <v>136</v>
      </c>
      <c r="O1721" t="s">
        <v>264</v>
      </c>
      <c r="P1721" t="s">
        <v>1877</v>
      </c>
      <c r="Q1721" t="s">
        <v>15635</v>
      </c>
      <c r="R1721" t="s">
        <v>626</v>
      </c>
      <c r="S1721">
        <v>2500</v>
      </c>
      <c r="T1721" t="s">
        <v>1896</v>
      </c>
      <c r="U1721" s="4">
        <v>45797.89434027778</v>
      </c>
      <c r="V1721" t="str">
        <f>IFERROR(VLOOKUP(B1721,#REF!,1,0),"")</f>
        <v/>
      </c>
      <c r="W1721" t="str" cm="1">
        <f t="array" ref="W1721">IFERROR(_xlfn.IFS(AND(V1721="",X1721&lt;&gt;"王园园组",X1721&lt;&gt;"other"),K1721,AND(V1721="",X1721="王园园组"),G1721),"other")</f>
        <v>other</v>
      </c>
      <c r="X1721" t="str" cm="1">
        <f t="array" ref="X1721">IFERROR(_xlfn.IFS(AND(V1721="",IFERROR(VLOOKUP(N1721,#REF!,1,0),1)&lt;&gt;1),N1721,AND(V1721="",I1721="王园园组"),"王园园组"),"other")</f>
        <v>other</v>
      </c>
      <c r="Y1721">
        <f>IFERROR(_xlfn.XLOOKUP(MID(T1721, FIND("#", SUBSTITUTE(T1721, "-", "#", LEN(T1721) - LEN(SUBSTITUTE(T1721, "-", "")))) + 1, LEN(T1721)),#REF!,#REF!),0)</f>
        <v>0</v>
      </c>
      <c r="Z1721">
        <f>MONTH(续费明细实时[[#This Row],[success_time]])</f>
        <v>5</v>
      </c>
      <c r="AA1721" s="8" t="e">
        <f>VLOOKUP(续费明细实时[[#This Row],[parent_user_id]],#REF!,27,0)</f>
        <v>#REF!</v>
      </c>
    </row>
    <row r="1722" spans="1:27">
      <c r="A1722" s="1">
        <v>45789</v>
      </c>
      <c r="B1722" t="s">
        <v>11176</v>
      </c>
      <c r="C1722" t="s">
        <v>11177</v>
      </c>
      <c r="D1722" t="s">
        <v>578</v>
      </c>
      <c r="E1722" t="s">
        <v>546</v>
      </c>
      <c r="F1722">
        <v>60</v>
      </c>
      <c r="G1722" t="s">
        <v>626</v>
      </c>
      <c r="H1722" t="s">
        <v>626</v>
      </c>
      <c r="I1722" t="s">
        <v>626</v>
      </c>
      <c r="J1722">
        <v>10650</v>
      </c>
      <c r="K1722" t="s">
        <v>274</v>
      </c>
      <c r="L1722" t="s">
        <v>549</v>
      </c>
      <c r="M1722" t="s">
        <v>550</v>
      </c>
      <c r="N1722" t="s">
        <v>136</v>
      </c>
      <c r="O1722" t="s">
        <v>139</v>
      </c>
      <c r="P1722" t="s">
        <v>1877</v>
      </c>
      <c r="Q1722" t="s">
        <v>11178</v>
      </c>
      <c r="R1722" t="s">
        <v>626</v>
      </c>
      <c r="S1722">
        <v>1500</v>
      </c>
      <c r="T1722" t="s">
        <v>1891</v>
      </c>
      <c r="U1722" s="4">
        <v>45789.677268518521</v>
      </c>
      <c r="V1722" t="str">
        <f>IFERROR(VLOOKUP(B1722,#REF!,1,0),"")</f>
        <v/>
      </c>
      <c r="W1722" t="str" cm="1">
        <f t="array" ref="W1722">IFERROR(_xlfn.IFS(AND(V1722="",X1722&lt;&gt;"王园园组",X1722&lt;&gt;"other"),K1722,AND(V1722="",X1722="王园园组"),G1722),"other")</f>
        <v>other</v>
      </c>
      <c r="X1722" t="str" cm="1">
        <f t="array" ref="X1722">IFERROR(_xlfn.IFS(AND(V1722="",IFERROR(VLOOKUP(N1722,#REF!,1,0),1)&lt;&gt;1),N1722,AND(V1722="",I1722="王园园组"),"王园园组"),"other")</f>
        <v>other</v>
      </c>
      <c r="Y1722">
        <f>IFERROR(_xlfn.XLOOKUP(MID(T1722, FIND("#", SUBSTITUTE(T1722, "-", "#", LEN(T1722) - LEN(SUBSTITUTE(T1722, "-", "")))) + 1, LEN(T1722)),#REF!,#REF!),0)</f>
        <v>0</v>
      </c>
      <c r="Z1722">
        <f>MONTH(续费明细实时[[#This Row],[success_time]])</f>
        <v>5</v>
      </c>
      <c r="AA1722" s="8" t="e">
        <f>VLOOKUP(续费明细实时[[#This Row],[parent_user_id]],#REF!,27,0)</f>
        <v>#REF!</v>
      </c>
    </row>
    <row r="1723" spans="1:27">
      <c r="A1723" s="1">
        <v>45803</v>
      </c>
      <c r="B1723" t="s">
        <v>30080</v>
      </c>
      <c r="C1723" t="s">
        <v>30081</v>
      </c>
      <c r="D1723" t="s">
        <v>578</v>
      </c>
      <c r="E1723" t="s">
        <v>1102</v>
      </c>
      <c r="F1723">
        <v>180</v>
      </c>
      <c r="G1723" t="s">
        <v>362</v>
      </c>
      <c r="H1723" t="s">
        <v>559</v>
      </c>
      <c r="I1723" t="s">
        <v>163</v>
      </c>
      <c r="J1723">
        <v>14910</v>
      </c>
      <c r="K1723" t="s">
        <v>362</v>
      </c>
      <c r="L1723" t="s">
        <v>549</v>
      </c>
      <c r="M1723" t="s">
        <v>559</v>
      </c>
      <c r="N1723" t="s">
        <v>163</v>
      </c>
      <c r="O1723" t="s">
        <v>473</v>
      </c>
      <c r="P1723" t="s">
        <v>1877</v>
      </c>
      <c r="Q1723" t="s">
        <v>30082</v>
      </c>
      <c r="R1723" t="s">
        <v>626</v>
      </c>
      <c r="S1723">
        <v>2100</v>
      </c>
      <c r="T1723" t="s">
        <v>13028</v>
      </c>
      <c r="U1723" s="4">
        <v>45803.624386574076</v>
      </c>
      <c r="V1723" t="str">
        <f>IFERROR(VLOOKUP(B1723,#REF!,1,0),"")</f>
        <v/>
      </c>
      <c r="W1723" t="str" cm="1">
        <f t="array" ref="W1723">IFERROR(_xlfn.IFS(AND(V1723="",X1723&lt;&gt;"王园园组",X1723&lt;&gt;"other"),K1723,AND(V1723="",X1723="王园园组"),G1723),"other")</f>
        <v>other</v>
      </c>
      <c r="X1723" t="str" cm="1">
        <f t="array" ref="X1723">IFERROR(_xlfn.IFS(AND(V1723="",IFERROR(VLOOKUP(N1723,#REF!,1,0),1)&lt;&gt;1),N1723,AND(V1723="",I1723="王园园组"),"王园园组"),"other")</f>
        <v>other</v>
      </c>
      <c r="Y1723">
        <f>IFERROR(_xlfn.XLOOKUP(MID(T1723, FIND("#", SUBSTITUTE(T1723, "-", "#", LEN(T1723) - LEN(SUBSTITUTE(T1723, "-", "")))) + 1, LEN(T1723)),#REF!,#REF!),0)</f>
        <v>0</v>
      </c>
      <c r="Z1723">
        <f>MONTH(续费明细实时[[#This Row],[success_time]])</f>
        <v>5</v>
      </c>
      <c r="AA1723" s="8" t="e">
        <f>VLOOKUP(续费明细实时[[#This Row],[parent_user_id]],#REF!,27,0)</f>
        <v>#REF!</v>
      </c>
    </row>
    <row r="1724" spans="1:27">
      <c r="A1724" s="1">
        <v>45790</v>
      </c>
      <c r="B1724" t="s">
        <v>12634</v>
      </c>
      <c r="C1724" t="s">
        <v>12635</v>
      </c>
      <c r="D1724" t="s">
        <v>886</v>
      </c>
      <c r="E1724" t="s">
        <v>546</v>
      </c>
      <c r="F1724">
        <v>120</v>
      </c>
      <c r="G1724" t="s">
        <v>1946</v>
      </c>
      <c r="H1724" t="s">
        <v>559</v>
      </c>
      <c r="I1724" t="s">
        <v>1876</v>
      </c>
      <c r="J1724">
        <v>17750</v>
      </c>
      <c r="K1724" t="s">
        <v>306</v>
      </c>
      <c r="L1724" t="s">
        <v>549</v>
      </c>
      <c r="M1724" t="s">
        <v>550</v>
      </c>
      <c r="N1724" t="s">
        <v>136</v>
      </c>
      <c r="O1724" t="s">
        <v>143</v>
      </c>
      <c r="P1724" t="s">
        <v>1877</v>
      </c>
      <c r="Q1724" t="s">
        <v>12636</v>
      </c>
      <c r="R1724" t="s">
        <v>626</v>
      </c>
      <c r="S1724">
        <v>2500</v>
      </c>
      <c r="T1724" t="s">
        <v>1896</v>
      </c>
      <c r="U1724" s="4">
        <v>45790.621030092596</v>
      </c>
      <c r="V1724" t="str">
        <f>IFERROR(VLOOKUP(B1724,#REF!,1,0),"")</f>
        <v/>
      </c>
      <c r="W1724" t="str" cm="1">
        <f t="array" ref="W1724">IFERROR(_xlfn.IFS(AND(V1724="",X1724&lt;&gt;"王园园组",X1724&lt;&gt;"other"),K1724,AND(V1724="",X1724="王园园组"),G1724),"other")</f>
        <v>other</v>
      </c>
      <c r="X1724" t="str" cm="1">
        <f t="array" ref="X1724">IFERROR(_xlfn.IFS(AND(V1724="",IFERROR(VLOOKUP(N1724,#REF!,1,0),1)&lt;&gt;1),N1724,AND(V1724="",I1724="王园园组"),"王园园组"),"other")</f>
        <v>other</v>
      </c>
      <c r="Y1724">
        <f>IFERROR(_xlfn.XLOOKUP(MID(T1724, FIND("#", SUBSTITUTE(T1724, "-", "#", LEN(T1724) - LEN(SUBSTITUTE(T1724, "-", "")))) + 1, LEN(T1724)),#REF!,#REF!),0)</f>
        <v>0</v>
      </c>
      <c r="Z1724">
        <f>MONTH(续费明细实时[[#This Row],[success_time]])</f>
        <v>5</v>
      </c>
      <c r="AA1724" s="8" t="e">
        <f>VLOOKUP(续费明细实时[[#This Row],[parent_user_id]],#REF!,27,0)</f>
        <v>#REF!</v>
      </c>
    </row>
    <row r="1725" spans="1:27">
      <c r="A1725" s="1">
        <v>45798</v>
      </c>
      <c r="B1725" t="s">
        <v>14184</v>
      </c>
      <c r="C1725" t="s">
        <v>14185</v>
      </c>
      <c r="D1725" t="s">
        <v>548</v>
      </c>
      <c r="E1725" t="s">
        <v>546</v>
      </c>
      <c r="F1725">
        <v>120</v>
      </c>
      <c r="G1725" t="s">
        <v>1883</v>
      </c>
      <c r="H1725" t="s">
        <v>559</v>
      </c>
      <c r="I1725" t="s">
        <v>1876</v>
      </c>
      <c r="J1725">
        <v>17750</v>
      </c>
      <c r="K1725" t="s">
        <v>190</v>
      </c>
      <c r="L1725" t="s">
        <v>549</v>
      </c>
      <c r="M1725" t="s">
        <v>559</v>
      </c>
      <c r="N1725" t="s">
        <v>469</v>
      </c>
      <c r="O1725" t="s">
        <v>189</v>
      </c>
      <c r="P1725" t="s">
        <v>1877</v>
      </c>
      <c r="Q1725" t="s">
        <v>14186</v>
      </c>
      <c r="R1725" t="s">
        <v>626</v>
      </c>
      <c r="S1725">
        <v>2500</v>
      </c>
      <c r="T1725" t="s">
        <v>1896</v>
      </c>
      <c r="U1725" s="4">
        <v>45798.456493055557</v>
      </c>
      <c r="V1725" t="str">
        <f>IFERROR(VLOOKUP(B1725,#REF!,1,0),"")</f>
        <v/>
      </c>
      <c r="W1725" t="str" cm="1">
        <f t="array" ref="W1725">IFERROR(_xlfn.IFS(AND(V1725="",X1725&lt;&gt;"王园园组",X1725&lt;&gt;"other"),K1725,AND(V1725="",X1725="王园园组"),G1725),"other")</f>
        <v>other</v>
      </c>
      <c r="X1725" t="str" cm="1">
        <f t="array" ref="X1725">IFERROR(_xlfn.IFS(AND(V1725="",IFERROR(VLOOKUP(N1725,#REF!,1,0),1)&lt;&gt;1),N1725,AND(V1725="",I1725="王园园组"),"王园园组"),"other")</f>
        <v>other</v>
      </c>
      <c r="Y1725">
        <f>IFERROR(_xlfn.XLOOKUP(MID(T1725, FIND("#", SUBSTITUTE(T1725, "-", "#", LEN(T1725) - LEN(SUBSTITUTE(T1725, "-", "")))) + 1, LEN(T1725)),#REF!,#REF!),0)</f>
        <v>0</v>
      </c>
      <c r="Z1725">
        <f>MONTH(续费明细实时[[#This Row],[success_time]])</f>
        <v>5</v>
      </c>
      <c r="AA1725" s="8" t="e">
        <f>VLOOKUP(续费明细实时[[#This Row],[parent_user_id]],#REF!,27,0)</f>
        <v>#REF!</v>
      </c>
    </row>
    <row r="1726" spans="1:27">
      <c r="A1726" s="1">
        <v>45796</v>
      </c>
      <c r="B1726" t="s">
        <v>13983</v>
      </c>
      <c r="C1726" t="s">
        <v>13984</v>
      </c>
      <c r="D1726" t="s">
        <v>548</v>
      </c>
      <c r="E1726" t="s">
        <v>546</v>
      </c>
      <c r="F1726">
        <v>120</v>
      </c>
      <c r="G1726" t="s">
        <v>1905</v>
      </c>
      <c r="H1726" t="s">
        <v>559</v>
      </c>
      <c r="I1726" t="s">
        <v>1876</v>
      </c>
      <c r="J1726">
        <v>18283</v>
      </c>
      <c r="K1726" t="s">
        <v>202</v>
      </c>
      <c r="L1726" t="s">
        <v>549</v>
      </c>
      <c r="M1726" t="s">
        <v>550</v>
      </c>
      <c r="N1726" t="s">
        <v>551</v>
      </c>
      <c r="O1726" t="s">
        <v>149</v>
      </c>
      <c r="P1726" t="s">
        <v>1877</v>
      </c>
      <c r="Q1726" t="s">
        <v>13985</v>
      </c>
      <c r="R1726" t="s">
        <v>626</v>
      </c>
      <c r="S1726">
        <v>2575</v>
      </c>
      <c r="T1726" t="s">
        <v>1896</v>
      </c>
      <c r="U1726" s="4">
        <v>45796.438437500001</v>
      </c>
      <c r="V1726" t="str">
        <f>IFERROR(VLOOKUP(B1726,#REF!,1,0),"")</f>
        <v/>
      </c>
      <c r="W1726" t="str" cm="1">
        <f t="array" ref="W1726">IFERROR(_xlfn.IFS(AND(V1726="",X1726&lt;&gt;"王园园组",X1726&lt;&gt;"other"),K1726,AND(V1726="",X1726="王园园组"),G1726),"other")</f>
        <v>other</v>
      </c>
      <c r="X1726" t="str" cm="1">
        <f t="array" ref="X1726">IFERROR(_xlfn.IFS(AND(V1726="",IFERROR(VLOOKUP(N1726,#REF!,1,0),1)&lt;&gt;1),N1726,AND(V1726="",I1726="王园园组"),"王园园组"),"other")</f>
        <v>other</v>
      </c>
      <c r="Y1726">
        <f>IFERROR(_xlfn.XLOOKUP(MID(T1726, FIND("#", SUBSTITUTE(T1726, "-", "#", LEN(T1726) - LEN(SUBSTITUTE(T1726, "-", "")))) + 1, LEN(T1726)),#REF!,#REF!),0)</f>
        <v>0</v>
      </c>
      <c r="Z1726">
        <f>MONTH(续费明细实时[[#This Row],[success_time]])</f>
        <v>5</v>
      </c>
      <c r="AA1726" s="8" t="e">
        <f>VLOOKUP(续费明细实时[[#This Row],[parent_user_id]],#REF!,27,0)</f>
        <v>#REF!</v>
      </c>
    </row>
    <row r="1727" spans="1:27">
      <c r="A1727" s="1">
        <v>45782</v>
      </c>
      <c r="B1727" t="s">
        <v>2742</v>
      </c>
      <c r="C1727" t="s">
        <v>2743</v>
      </c>
      <c r="D1727" t="s">
        <v>886</v>
      </c>
      <c r="E1727" t="s">
        <v>546</v>
      </c>
      <c r="F1727">
        <v>96</v>
      </c>
      <c r="G1727" t="s">
        <v>1946</v>
      </c>
      <c r="H1727" t="s">
        <v>559</v>
      </c>
      <c r="I1727" t="s">
        <v>1876</v>
      </c>
      <c r="J1727">
        <v>21286</v>
      </c>
      <c r="K1727" t="s">
        <v>234</v>
      </c>
      <c r="L1727" t="s">
        <v>549</v>
      </c>
      <c r="M1727" t="s">
        <v>550</v>
      </c>
      <c r="N1727" t="s">
        <v>551</v>
      </c>
      <c r="O1727" t="s">
        <v>141</v>
      </c>
      <c r="P1727" t="s">
        <v>1877</v>
      </c>
      <c r="Q1727" t="s">
        <v>2744</v>
      </c>
      <c r="R1727" t="s">
        <v>626</v>
      </c>
      <c r="S1727">
        <v>2998</v>
      </c>
      <c r="T1727" t="s">
        <v>1919</v>
      </c>
      <c r="U1727" s="4">
        <v>45782.6405787037</v>
      </c>
      <c r="V1727" t="str">
        <f>IFERROR(VLOOKUP(B1727,#REF!,1,0),"")</f>
        <v/>
      </c>
      <c r="W1727" t="str" cm="1">
        <f t="array" ref="W1727">IFERROR(_xlfn.IFS(AND(V1727="",X1727&lt;&gt;"王园园组",X1727&lt;&gt;"other"),K1727,AND(V1727="",X1727="王园园组"),G1727),"other")</f>
        <v>other</v>
      </c>
      <c r="X1727" t="str" cm="1">
        <f t="array" ref="X1727">IFERROR(_xlfn.IFS(AND(V1727="",IFERROR(VLOOKUP(N1727,#REF!,1,0),1)&lt;&gt;1),N1727,AND(V1727="",I1727="王园园组"),"王园园组"),"other")</f>
        <v>other</v>
      </c>
      <c r="Y1727">
        <f>IFERROR(_xlfn.XLOOKUP(MID(T1727, FIND("#", SUBSTITUTE(T1727, "-", "#", LEN(T1727) - LEN(SUBSTITUTE(T1727, "-", "")))) + 1, LEN(T1727)),#REF!,#REF!),0)</f>
        <v>0</v>
      </c>
      <c r="Z1727">
        <f>MONTH(续费明细实时[[#This Row],[success_time]])</f>
        <v>5</v>
      </c>
      <c r="AA1727" s="8" t="e">
        <f>VLOOKUP(续费明细实时[[#This Row],[parent_user_id]],#REF!,27,0)</f>
        <v>#REF!</v>
      </c>
    </row>
    <row r="1728" spans="1:27">
      <c r="A1728" s="1">
        <v>45780</v>
      </c>
      <c r="B1728" t="s">
        <v>2727</v>
      </c>
      <c r="C1728" t="s">
        <v>2728</v>
      </c>
      <c r="D1728" t="s">
        <v>632</v>
      </c>
      <c r="E1728" t="s">
        <v>641</v>
      </c>
      <c r="F1728">
        <v>16</v>
      </c>
      <c r="G1728" t="s">
        <v>1894</v>
      </c>
      <c r="H1728" t="s">
        <v>559</v>
      </c>
      <c r="I1728" t="s">
        <v>1876</v>
      </c>
      <c r="J1728">
        <v>1988</v>
      </c>
      <c r="K1728" t="s">
        <v>248</v>
      </c>
      <c r="L1728" t="s">
        <v>549</v>
      </c>
      <c r="M1728" t="s">
        <v>550</v>
      </c>
      <c r="N1728" t="s">
        <v>551</v>
      </c>
      <c r="O1728" t="s">
        <v>242</v>
      </c>
      <c r="P1728" t="s">
        <v>1877</v>
      </c>
      <c r="Q1728" t="s">
        <v>2729</v>
      </c>
      <c r="R1728" t="s">
        <v>626</v>
      </c>
      <c r="S1728">
        <v>280</v>
      </c>
      <c r="T1728" t="s">
        <v>1975</v>
      </c>
      <c r="U1728" s="4">
        <v>45780.699560185189</v>
      </c>
      <c r="V1728" t="str">
        <f>IFERROR(VLOOKUP(B1728,#REF!,1,0),"")</f>
        <v/>
      </c>
      <c r="W1728" t="str" cm="1">
        <f t="array" ref="W1728">IFERROR(_xlfn.IFS(AND(V1728="",X1728&lt;&gt;"王园园组",X1728&lt;&gt;"other"),K1728,AND(V1728="",X1728="王园园组"),G1728),"other")</f>
        <v>other</v>
      </c>
      <c r="X1728" t="str" cm="1">
        <f t="array" ref="X1728">IFERROR(_xlfn.IFS(AND(V1728="",IFERROR(VLOOKUP(N1728,#REF!,1,0),1)&lt;&gt;1),N1728,AND(V1728="",I1728="王园园组"),"王园园组"),"other")</f>
        <v>other</v>
      </c>
      <c r="Y1728">
        <f>IFERROR(_xlfn.XLOOKUP(MID(T1728, FIND("#", SUBSTITUTE(T1728, "-", "#", LEN(T1728) - LEN(SUBSTITUTE(T1728, "-", "")))) + 1, LEN(T1728)),#REF!,#REF!),0)</f>
        <v>0</v>
      </c>
      <c r="Z1728">
        <f>MONTH(续费明细实时[[#This Row],[success_time]])</f>
        <v>5</v>
      </c>
      <c r="AA1728" s="8" t="e">
        <f>VLOOKUP(续费明细实时[[#This Row],[parent_user_id]],#REF!,27,0)</f>
        <v>#REF!</v>
      </c>
    </row>
    <row r="1729" spans="1:27">
      <c r="A1729" s="1">
        <v>45793</v>
      </c>
      <c r="B1729" t="s">
        <v>15639</v>
      </c>
      <c r="C1729" t="s">
        <v>15640</v>
      </c>
      <c r="D1729" t="s">
        <v>548</v>
      </c>
      <c r="E1729" t="s">
        <v>546</v>
      </c>
      <c r="F1729">
        <v>120</v>
      </c>
      <c r="G1729" t="s">
        <v>1883</v>
      </c>
      <c r="H1729" t="s">
        <v>559</v>
      </c>
      <c r="I1729" t="s">
        <v>1876</v>
      </c>
      <c r="J1729">
        <v>17750</v>
      </c>
      <c r="K1729" t="s">
        <v>205</v>
      </c>
      <c r="L1729" t="s">
        <v>549</v>
      </c>
      <c r="M1729" t="s">
        <v>550</v>
      </c>
      <c r="N1729" t="s">
        <v>551</v>
      </c>
      <c r="O1729" t="s">
        <v>149</v>
      </c>
      <c r="P1729" t="s">
        <v>1877</v>
      </c>
      <c r="Q1729" t="s">
        <v>15641</v>
      </c>
      <c r="R1729" t="s">
        <v>626</v>
      </c>
      <c r="S1729">
        <v>2500</v>
      </c>
      <c r="T1729" t="s">
        <v>1896</v>
      </c>
      <c r="U1729" s="4">
        <v>45793.91233796296</v>
      </c>
      <c r="V1729" t="str">
        <f>IFERROR(VLOOKUP(B1729,#REF!,1,0),"")</f>
        <v/>
      </c>
      <c r="W1729" t="str" cm="1">
        <f t="array" ref="W1729">IFERROR(_xlfn.IFS(AND(V1729="",X1729&lt;&gt;"王园园组",X1729&lt;&gt;"other"),K1729,AND(V1729="",X1729="王园园组"),G1729),"other")</f>
        <v>other</v>
      </c>
      <c r="X1729" t="str" cm="1">
        <f t="array" ref="X1729">IFERROR(_xlfn.IFS(AND(V1729="",IFERROR(VLOOKUP(N1729,#REF!,1,0),1)&lt;&gt;1),N1729,AND(V1729="",I1729="王园园组"),"王园园组"),"other")</f>
        <v>other</v>
      </c>
      <c r="Y1729">
        <f>IFERROR(_xlfn.XLOOKUP(MID(T1729, FIND("#", SUBSTITUTE(T1729, "-", "#", LEN(T1729) - LEN(SUBSTITUTE(T1729, "-", "")))) + 1, LEN(T1729)),#REF!,#REF!),0)</f>
        <v>0</v>
      </c>
      <c r="Z1729">
        <f>MONTH(续费明细实时[[#This Row],[success_time]])</f>
        <v>5</v>
      </c>
      <c r="AA1729" s="8" t="e">
        <f>VLOOKUP(续费明细实时[[#This Row],[parent_user_id]],#REF!,27,0)</f>
        <v>#REF!</v>
      </c>
    </row>
    <row r="1730" spans="1:27" hidden="1">
      <c r="A1730" s="1">
        <v>45790</v>
      </c>
      <c r="B1730" t="s">
        <v>12622</v>
      </c>
      <c r="C1730" t="s">
        <v>12623</v>
      </c>
      <c r="D1730" t="s">
        <v>578</v>
      </c>
      <c r="E1730" t="s">
        <v>546</v>
      </c>
      <c r="F1730">
        <v>60</v>
      </c>
      <c r="G1730" t="s">
        <v>1994</v>
      </c>
      <c r="H1730" t="s">
        <v>559</v>
      </c>
      <c r="I1730" t="s">
        <v>1876</v>
      </c>
      <c r="J1730">
        <v>10970</v>
      </c>
      <c r="K1730" t="s">
        <v>626</v>
      </c>
      <c r="L1730" t="s">
        <v>649</v>
      </c>
      <c r="M1730" t="s">
        <v>649</v>
      </c>
      <c r="N1730" t="s">
        <v>649</v>
      </c>
      <c r="O1730" t="s">
        <v>649</v>
      </c>
      <c r="P1730" t="s">
        <v>1877</v>
      </c>
      <c r="Q1730" t="s">
        <v>12624</v>
      </c>
      <c r="R1730" t="s">
        <v>626</v>
      </c>
      <c r="S1730">
        <v>1545</v>
      </c>
      <c r="T1730" t="s">
        <v>1891</v>
      </c>
      <c r="U1730" s="4">
        <v>45790.561712962961</v>
      </c>
      <c r="V1730" t="str">
        <f>IFERROR(VLOOKUP(B1730,#REF!,1,0),"")</f>
        <v/>
      </c>
      <c r="W1730" t="str" cm="1">
        <f t="array" ref="W1730">IFERROR(_xlfn.IFS(AND(V1730="",X1730&lt;&gt;"王园园组",X1730&lt;&gt;"other"),K1730,AND(V1730="",X1730="王园园组"),G1730),"other")</f>
        <v>other</v>
      </c>
      <c r="X1730" t="str" cm="1">
        <f t="array" ref="X1730">IFERROR(_xlfn.IFS(AND(V1730="",IFERROR(VLOOKUP(N1730,#REF!,1,0),1)&lt;&gt;1),N1730,AND(V1730="",I1730="王园园组"),"王园园组"),"other")</f>
        <v>other</v>
      </c>
      <c r="Y1730">
        <f>IFERROR(_xlfn.XLOOKUP(MID(T1730, FIND("#", SUBSTITUTE(T1730, "-", "#", LEN(T1730) - LEN(SUBSTITUTE(T1730, "-", "")))) + 1, LEN(T1730)),#REF!,#REF!),0)</f>
        <v>0</v>
      </c>
      <c r="Z1730">
        <f>MONTH(续费明细实时[[#This Row],[success_time]])</f>
        <v>5</v>
      </c>
      <c r="AA1730" s="8" t="e">
        <f>VLOOKUP(续费明细实时[[#This Row],[parent_user_id]],#REF!,27,0)</f>
        <v>#REF!</v>
      </c>
    </row>
    <row r="1731" spans="1:27">
      <c r="A1731" s="1">
        <v>45788</v>
      </c>
      <c r="B1731" t="s">
        <v>8932</v>
      </c>
      <c r="C1731" t="s">
        <v>8933</v>
      </c>
      <c r="D1731" t="s">
        <v>695</v>
      </c>
      <c r="E1731" t="s">
        <v>1102</v>
      </c>
      <c r="F1731">
        <v>120</v>
      </c>
      <c r="G1731" t="s">
        <v>354</v>
      </c>
      <c r="H1731" t="s">
        <v>559</v>
      </c>
      <c r="I1731" t="s">
        <v>163</v>
      </c>
      <c r="J1731">
        <v>10394</v>
      </c>
      <c r="K1731" t="s">
        <v>354</v>
      </c>
      <c r="L1731" t="s">
        <v>549</v>
      </c>
      <c r="M1731" t="s">
        <v>559</v>
      </c>
      <c r="N1731" t="s">
        <v>163</v>
      </c>
      <c r="O1731" t="s">
        <v>472</v>
      </c>
      <c r="P1731" t="s">
        <v>1877</v>
      </c>
      <c r="Q1731" t="s">
        <v>8934</v>
      </c>
      <c r="R1731" t="s">
        <v>626</v>
      </c>
      <c r="S1731">
        <v>1464</v>
      </c>
      <c r="T1731" t="s">
        <v>1902</v>
      </c>
      <c r="U1731" s="4">
        <v>45788.822418981479</v>
      </c>
      <c r="V1731" t="str">
        <f>IFERROR(VLOOKUP(B1731,#REF!,1,0),"")</f>
        <v/>
      </c>
      <c r="W1731" t="str" cm="1">
        <f t="array" ref="W1731">IFERROR(_xlfn.IFS(AND(V1731="",X1731&lt;&gt;"王园园组",X1731&lt;&gt;"other"),K1731,AND(V1731="",X1731="王园园组"),G1731),"other")</f>
        <v>other</v>
      </c>
      <c r="X1731" t="str" cm="1">
        <f t="array" ref="X1731">IFERROR(_xlfn.IFS(AND(V1731="",IFERROR(VLOOKUP(N1731,#REF!,1,0),1)&lt;&gt;1),N1731,AND(V1731="",I1731="王园园组"),"王园园组"),"other")</f>
        <v>other</v>
      </c>
      <c r="Y1731">
        <f>IFERROR(_xlfn.XLOOKUP(MID(T1731, FIND("#", SUBSTITUTE(T1731, "-", "#", LEN(T1731) - LEN(SUBSTITUTE(T1731, "-", "")))) + 1, LEN(T1731)),#REF!,#REF!),0)</f>
        <v>0</v>
      </c>
      <c r="Z1731">
        <f>MONTH(续费明细实时[[#This Row],[success_time]])</f>
        <v>5</v>
      </c>
      <c r="AA1731" s="8" t="e">
        <f>VLOOKUP(续费明细实时[[#This Row],[parent_user_id]],#REF!,27,0)</f>
        <v>#REF!</v>
      </c>
    </row>
    <row r="1732" spans="1:27" hidden="1">
      <c r="A1732" s="1">
        <v>45803</v>
      </c>
      <c r="B1732" t="s">
        <v>30083</v>
      </c>
      <c r="C1732" t="s">
        <v>30084</v>
      </c>
      <c r="D1732" t="s">
        <v>648</v>
      </c>
      <c r="E1732" t="s">
        <v>1476</v>
      </c>
      <c r="F1732">
        <v>50</v>
      </c>
      <c r="G1732" t="s">
        <v>2518</v>
      </c>
      <c r="H1732" t="s">
        <v>806</v>
      </c>
      <c r="I1732" t="s">
        <v>626</v>
      </c>
      <c r="J1732">
        <v>3143</v>
      </c>
      <c r="K1732" t="s">
        <v>626</v>
      </c>
      <c r="L1732" t="s">
        <v>649</v>
      </c>
      <c r="M1732" t="s">
        <v>649</v>
      </c>
      <c r="N1732" t="s">
        <v>649</v>
      </c>
      <c r="O1732" t="s">
        <v>649</v>
      </c>
      <c r="P1732" t="s">
        <v>1877</v>
      </c>
      <c r="Q1732" t="s">
        <v>30085</v>
      </c>
      <c r="R1732" t="s">
        <v>626</v>
      </c>
      <c r="S1732">
        <v>442.66677099999998</v>
      </c>
      <c r="T1732" t="s">
        <v>1477</v>
      </c>
      <c r="U1732" s="4">
        <v>45803.823298611111</v>
      </c>
      <c r="V1732" t="str">
        <f>IFERROR(VLOOKUP(B1732,#REF!,1,0),"")</f>
        <v/>
      </c>
      <c r="W1732" t="str" cm="1">
        <f t="array" ref="W1732">IFERROR(_xlfn.IFS(AND(V1732="",X1732&lt;&gt;"王园园组",X1732&lt;&gt;"other"),K1732,AND(V1732="",X1732="王园园组"),G1732),"other")</f>
        <v>other</v>
      </c>
      <c r="X1732" t="str" cm="1">
        <f t="array" ref="X1732">IFERROR(_xlfn.IFS(AND(V1732="",IFERROR(VLOOKUP(N1732,#REF!,1,0),1)&lt;&gt;1),N1732,AND(V1732="",I1732="王园园组"),"王园园组"),"other")</f>
        <v>other</v>
      </c>
      <c r="Y1732">
        <f>IFERROR(_xlfn.XLOOKUP(MID(T1732, FIND("#", SUBSTITUTE(T1732, "-", "#", LEN(T1732) - LEN(SUBSTITUTE(T1732, "-", "")))) + 1, LEN(T1732)),#REF!,#REF!),0)</f>
        <v>0</v>
      </c>
      <c r="Z1732">
        <f>MONTH(续费明细实时[[#This Row],[success_time]])</f>
        <v>5</v>
      </c>
      <c r="AA1732" s="8" t="e">
        <f>VLOOKUP(续费明细实时[[#This Row],[parent_user_id]],#REF!,27,0)</f>
        <v>#REF!</v>
      </c>
    </row>
    <row r="1733" spans="1:27">
      <c r="A1733" s="1">
        <v>45801</v>
      </c>
      <c r="B1733" t="s">
        <v>14187</v>
      </c>
      <c r="C1733" t="s">
        <v>14188</v>
      </c>
      <c r="D1733" t="s">
        <v>548</v>
      </c>
      <c r="E1733" t="s">
        <v>546</v>
      </c>
      <c r="F1733">
        <v>120</v>
      </c>
      <c r="G1733" t="s">
        <v>2139</v>
      </c>
      <c r="H1733" t="s">
        <v>559</v>
      </c>
      <c r="I1733" t="s">
        <v>1876</v>
      </c>
      <c r="J1733">
        <v>17750</v>
      </c>
      <c r="K1733" t="s">
        <v>287</v>
      </c>
      <c r="L1733" t="s">
        <v>549</v>
      </c>
      <c r="M1733" t="s">
        <v>550</v>
      </c>
      <c r="N1733" t="s">
        <v>136</v>
      </c>
      <c r="O1733" t="s">
        <v>283</v>
      </c>
      <c r="P1733" t="s">
        <v>1877</v>
      </c>
      <c r="Q1733" t="s">
        <v>14189</v>
      </c>
      <c r="R1733" t="s">
        <v>626</v>
      </c>
      <c r="S1733">
        <v>2500</v>
      </c>
      <c r="T1733" t="s">
        <v>1896</v>
      </c>
      <c r="U1733" s="4">
        <v>45801.468032407407</v>
      </c>
      <c r="V1733" t="str">
        <f>IFERROR(VLOOKUP(B1733,#REF!,1,0),"")</f>
        <v/>
      </c>
      <c r="W1733" t="str" cm="1">
        <f t="array" ref="W1733">IFERROR(_xlfn.IFS(AND(V1733="",X1733&lt;&gt;"王园园组",X1733&lt;&gt;"other"),K1733,AND(V1733="",X1733="王园园组"),G1733),"other")</f>
        <v>other</v>
      </c>
      <c r="X1733" t="str" cm="1">
        <f t="array" ref="X1733">IFERROR(_xlfn.IFS(AND(V1733="",IFERROR(VLOOKUP(N1733,#REF!,1,0),1)&lt;&gt;1),N1733,AND(V1733="",I1733="王园园组"),"王园园组"),"other")</f>
        <v>other</v>
      </c>
      <c r="Y1733">
        <f>IFERROR(_xlfn.XLOOKUP(MID(T1733, FIND("#", SUBSTITUTE(T1733, "-", "#", LEN(T1733) - LEN(SUBSTITUTE(T1733, "-", "")))) + 1, LEN(T1733)),#REF!,#REF!),0)</f>
        <v>0</v>
      </c>
      <c r="Z1733">
        <f>MONTH(续费明细实时[[#This Row],[success_time]])</f>
        <v>5</v>
      </c>
      <c r="AA1733" s="8" t="e">
        <f>VLOOKUP(续费明细实时[[#This Row],[parent_user_id]],#REF!,27,0)</f>
        <v>#REF!</v>
      </c>
    </row>
    <row r="1734" spans="1:27">
      <c r="A1734" s="1">
        <v>45796</v>
      </c>
      <c r="B1734" t="s">
        <v>15660</v>
      </c>
      <c r="C1734" t="s">
        <v>15661</v>
      </c>
      <c r="D1734" t="s">
        <v>610</v>
      </c>
      <c r="E1734" t="s">
        <v>546</v>
      </c>
      <c r="F1734">
        <v>360</v>
      </c>
      <c r="G1734" t="s">
        <v>1990</v>
      </c>
      <c r="H1734" t="s">
        <v>559</v>
      </c>
      <c r="I1734" t="s">
        <v>1876</v>
      </c>
      <c r="J1734">
        <v>46660</v>
      </c>
      <c r="K1734" t="s">
        <v>297</v>
      </c>
      <c r="L1734" t="s">
        <v>549</v>
      </c>
      <c r="M1734" t="s">
        <v>550</v>
      </c>
      <c r="N1734" t="s">
        <v>136</v>
      </c>
      <c r="O1734" t="s">
        <v>143</v>
      </c>
      <c r="P1734" t="s">
        <v>1877</v>
      </c>
      <c r="Q1734" t="s">
        <v>15662</v>
      </c>
      <c r="R1734" t="s">
        <v>626</v>
      </c>
      <c r="S1734">
        <v>6571.7709500000001</v>
      </c>
      <c r="T1734" t="s">
        <v>2193</v>
      </c>
      <c r="U1734" s="4">
        <v>45796.983391203707</v>
      </c>
      <c r="V1734" t="str">
        <f>IFERROR(VLOOKUP(B1734,#REF!,1,0),"")</f>
        <v/>
      </c>
      <c r="W1734" t="str" cm="1">
        <f t="array" ref="W1734">IFERROR(_xlfn.IFS(AND(V1734="",X1734&lt;&gt;"王园园组",X1734&lt;&gt;"other"),K1734,AND(V1734="",X1734="王园园组"),G1734),"other")</f>
        <v>other</v>
      </c>
      <c r="X1734" t="str" cm="1">
        <f t="array" ref="X1734">IFERROR(_xlfn.IFS(AND(V1734="",IFERROR(VLOOKUP(N1734,#REF!,1,0),1)&lt;&gt;1),N1734,AND(V1734="",I1734="王园园组"),"王园园组"),"other")</f>
        <v>other</v>
      </c>
      <c r="Y1734">
        <f>IFERROR(_xlfn.XLOOKUP(MID(T1734, FIND("#", SUBSTITUTE(T1734, "-", "#", LEN(T1734) - LEN(SUBSTITUTE(T1734, "-", "")))) + 1, LEN(T1734)),#REF!,#REF!),0)</f>
        <v>0</v>
      </c>
      <c r="Z1734">
        <f>MONTH(续费明细实时[[#This Row],[success_time]])</f>
        <v>5</v>
      </c>
      <c r="AA1734" s="8" t="e">
        <f>VLOOKUP(续费明细实时[[#This Row],[parent_user_id]],#REF!,27,0)</f>
        <v>#REF!</v>
      </c>
    </row>
    <row r="1735" spans="1:27">
      <c r="A1735" s="1">
        <v>45794</v>
      </c>
      <c r="B1735" t="s">
        <v>16112</v>
      </c>
      <c r="C1735" t="s">
        <v>16113</v>
      </c>
      <c r="D1735" t="s">
        <v>695</v>
      </c>
      <c r="E1735" t="s">
        <v>546</v>
      </c>
      <c r="F1735">
        <v>60</v>
      </c>
      <c r="G1735" t="s">
        <v>1917</v>
      </c>
      <c r="H1735" t="s">
        <v>559</v>
      </c>
      <c r="I1735" t="s">
        <v>1876</v>
      </c>
      <c r="J1735">
        <v>10650</v>
      </c>
      <c r="K1735" t="s">
        <v>291</v>
      </c>
      <c r="L1735" t="s">
        <v>549</v>
      </c>
      <c r="M1735" t="s">
        <v>550</v>
      </c>
      <c r="N1735" t="s">
        <v>136</v>
      </c>
      <c r="O1735" t="s">
        <v>292</v>
      </c>
      <c r="P1735" t="s">
        <v>1877</v>
      </c>
      <c r="Q1735" t="s">
        <v>16114</v>
      </c>
      <c r="R1735" t="s">
        <v>626</v>
      </c>
      <c r="S1735">
        <v>1500</v>
      </c>
      <c r="T1735" t="s">
        <v>1891</v>
      </c>
      <c r="U1735" s="4">
        <v>45794.681712962964</v>
      </c>
      <c r="V1735" t="str">
        <f>IFERROR(VLOOKUP(B1735,#REF!,1,0),"")</f>
        <v/>
      </c>
      <c r="W1735" t="str" cm="1">
        <f t="array" ref="W1735">IFERROR(_xlfn.IFS(AND(V1735="",X1735&lt;&gt;"王园园组",X1735&lt;&gt;"other"),K1735,AND(V1735="",X1735="王园园组"),G1735),"other")</f>
        <v>other</v>
      </c>
      <c r="X1735" t="str" cm="1">
        <f t="array" ref="X1735">IFERROR(_xlfn.IFS(AND(V1735="",IFERROR(VLOOKUP(N1735,#REF!,1,0),1)&lt;&gt;1),N1735,AND(V1735="",I1735="王园园组"),"王园园组"),"other")</f>
        <v>other</v>
      </c>
      <c r="Y1735">
        <f>IFERROR(_xlfn.XLOOKUP(MID(T1735, FIND("#", SUBSTITUTE(T1735, "-", "#", LEN(T1735) - LEN(SUBSTITUTE(T1735, "-", "")))) + 1, LEN(T1735)),#REF!,#REF!),0)</f>
        <v>0</v>
      </c>
      <c r="Z1735">
        <f>MONTH(续费明细实时[[#This Row],[success_time]])</f>
        <v>5</v>
      </c>
      <c r="AA1735" s="8" t="e">
        <f>VLOOKUP(续费明细实时[[#This Row],[parent_user_id]],#REF!,27,0)</f>
        <v>#REF!</v>
      </c>
    </row>
    <row r="1736" spans="1:27">
      <c r="A1736" s="1">
        <v>45806</v>
      </c>
      <c r="B1736" t="s">
        <v>30086</v>
      </c>
      <c r="C1736" t="s">
        <v>30087</v>
      </c>
      <c r="D1736" t="s">
        <v>548</v>
      </c>
      <c r="E1736" t="s">
        <v>1959</v>
      </c>
      <c r="F1736">
        <v>24</v>
      </c>
      <c r="G1736" t="s">
        <v>1894</v>
      </c>
      <c r="H1736" t="s">
        <v>559</v>
      </c>
      <c r="I1736" t="s">
        <v>1876</v>
      </c>
      <c r="J1736">
        <v>6143</v>
      </c>
      <c r="K1736" t="s">
        <v>222</v>
      </c>
      <c r="L1736" t="s">
        <v>549</v>
      </c>
      <c r="M1736" t="s">
        <v>550</v>
      </c>
      <c r="N1736" t="s">
        <v>551</v>
      </c>
      <c r="O1736" t="s">
        <v>145</v>
      </c>
      <c r="P1736" t="s">
        <v>1877</v>
      </c>
      <c r="Q1736" t="s">
        <v>30088</v>
      </c>
      <c r="R1736" t="s">
        <v>626</v>
      </c>
      <c r="S1736">
        <v>865.2</v>
      </c>
      <c r="T1736" t="s">
        <v>2201</v>
      </c>
      <c r="U1736" s="4">
        <v>45806.381331018521</v>
      </c>
      <c r="V1736" t="str">
        <f>IFERROR(VLOOKUP(B1736,#REF!,1,0),"")</f>
        <v/>
      </c>
      <c r="W1736" t="str" cm="1">
        <f t="array" ref="W1736">IFERROR(_xlfn.IFS(AND(V1736="",X1736&lt;&gt;"王园园组",X1736&lt;&gt;"other"),K1736,AND(V1736="",X1736="王园园组"),G1736),"other")</f>
        <v>other</v>
      </c>
      <c r="X1736" t="str" cm="1">
        <f t="array" ref="X1736">IFERROR(_xlfn.IFS(AND(V1736="",IFERROR(VLOOKUP(N1736,#REF!,1,0),1)&lt;&gt;1),N1736,AND(V1736="",I1736="王园园组"),"王园园组"),"other")</f>
        <v>other</v>
      </c>
      <c r="Y1736">
        <f>IFERROR(_xlfn.XLOOKUP(MID(T1736, FIND("#", SUBSTITUTE(T1736, "-", "#", LEN(T1736) - LEN(SUBSTITUTE(T1736, "-", "")))) + 1, LEN(T1736)),#REF!,#REF!),0)</f>
        <v>0</v>
      </c>
      <c r="Z1736">
        <f>MONTH(续费明细实时[[#This Row],[success_time]])</f>
        <v>5</v>
      </c>
      <c r="AA1736" s="8" t="e">
        <f>VLOOKUP(续费明细实时[[#This Row],[parent_user_id]],#REF!,27,0)</f>
        <v>#REF!</v>
      </c>
    </row>
    <row r="1737" spans="1:27">
      <c r="A1737" s="1">
        <v>45796</v>
      </c>
      <c r="B1737" t="s">
        <v>15663</v>
      </c>
      <c r="C1737" t="s">
        <v>15664</v>
      </c>
      <c r="D1737" t="s">
        <v>558</v>
      </c>
      <c r="E1737" t="s">
        <v>546</v>
      </c>
      <c r="F1737">
        <v>60</v>
      </c>
      <c r="G1737" t="s">
        <v>332</v>
      </c>
      <c r="H1737" t="s">
        <v>559</v>
      </c>
      <c r="I1737" t="s">
        <v>504</v>
      </c>
      <c r="J1737">
        <v>11831</v>
      </c>
      <c r="K1737" t="s">
        <v>332</v>
      </c>
      <c r="L1737" t="s">
        <v>549</v>
      </c>
      <c r="M1737" t="s">
        <v>559</v>
      </c>
      <c r="N1737" t="s">
        <v>504</v>
      </c>
      <c r="O1737" t="s">
        <v>325</v>
      </c>
      <c r="P1737" t="s">
        <v>1877</v>
      </c>
      <c r="Q1737" t="s">
        <v>15665</v>
      </c>
      <c r="R1737" t="s">
        <v>626</v>
      </c>
      <c r="S1737">
        <v>1666.2741140000001</v>
      </c>
      <c r="T1737" t="s">
        <v>1891</v>
      </c>
      <c r="U1737" s="4">
        <v>45796.924328703702</v>
      </c>
      <c r="V1737" t="str">
        <f>IFERROR(VLOOKUP(B1737,#REF!,1,0),"")</f>
        <v/>
      </c>
      <c r="W1737" t="str" cm="1">
        <f t="array" ref="W1737">IFERROR(_xlfn.IFS(AND(V1737="",X1737&lt;&gt;"王园园组",X1737&lt;&gt;"other"),K1737,AND(V1737="",X1737="王园园组"),G1737),"other")</f>
        <v>other</v>
      </c>
      <c r="X1737" t="str" cm="1">
        <f t="array" ref="X1737">IFERROR(_xlfn.IFS(AND(V1737="",IFERROR(VLOOKUP(N1737,#REF!,1,0),1)&lt;&gt;1),N1737,AND(V1737="",I1737="王园园组"),"王园园组"),"other")</f>
        <v>other</v>
      </c>
      <c r="Y1737">
        <f>IFERROR(_xlfn.XLOOKUP(MID(T1737, FIND("#", SUBSTITUTE(T1737, "-", "#", LEN(T1737) - LEN(SUBSTITUTE(T1737, "-", "")))) + 1, LEN(T1737)),#REF!,#REF!),0)</f>
        <v>0</v>
      </c>
      <c r="Z1737">
        <f>MONTH(续费明细实时[[#This Row],[success_time]])</f>
        <v>5</v>
      </c>
      <c r="AA1737" s="8" t="e">
        <f>VLOOKUP(续费明细实时[[#This Row],[parent_user_id]],#REF!,27,0)</f>
        <v>#REF!</v>
      </c>
    </row>
    <row r="1738" spans="1:27">
      <c r="A1738" s="1">
        <v>45790</v>
      </c>
      <c r="B1738" t="s">
        <v>14684</v>
      </c>
      <c r="C1738" t="s">
        <v>14685</v>
      </c>
      <c r="D1738" t="s">
        <v>695</v>
      </c>
      <c r="E1738" t="s">
        <v>1102</v>
      </c>
      <c r="F1738">
        <v>240</v>
      </c>
      <c r="G1738" t="s">
        <v>1973</v>
      </c>
      <c r="H1738" t="s">
        <v>559</v>
      </c>
      <c r="I1738" t="s">
        <v>1876</v>
      </c>
      <c r="J1738">
        <v>19933</v>
      </c>
      <c r="K1738" t="s">
        <v>300</v>
      </c>
      <c r="L1738" t="s">
        <v>549</v>
      </c>
      <c r="M1738" t="s">
        <v>550</v>
      </c>
      <c r="N1738" t="s">
        <v>136</v>
      </c>
      <c r="O1738" t="s">
        <v>143</v>
      </c>
      <c r="P1738" t="s">
        <v>1877</v>
      </c>
      <c r="Q1738" t="s">
        <v>14686</v>
      </c>
      <c r="R1738" t="s">
        <v>626</v>
      </c>
      <c r="S1738">
        <v>2807.4803010000001</v>
      </c>
      <c r="T1738" t="s">
        <v>9057</v>
      </c>
      <c r="U1738" s="4">
        <v>45790.757974537039</v>
      </c>
      <c r="V1738" t="str">
        <f>IFERROR(VLOOKUP(B1738,#REF!,1,0),"")</f>
        <v/>
      </c>
      <c r="W1738" t="str" cm="1">
        <f t="array" ref="W1738">IFERROR(_xlfn.IFS(AND(V1738="",X1738&lt;&gt;"王园园组",X1738&lt;&gt;"other"),K1738,AND(V1738="",X1738="王园园组"),G1738),"other")</f>
        <v>other</v>
      </c>
      <c r="X1738" t="str" cm="1">
        <f t="array" ref="X1738">IFERROR(_xlfn.IFS(AND(V1738="",IFERROR(VLOOKUP(N1738,#REF!,1,0),1)&lt;&gt;1),N1738,AND(V1738="",I1738="王园园组"),"王园园组"),"other")</f>
        <v>other</v>
      </c>
      <c r="Y1738">
        <f>IFERROR(_xlfn.XLOOKUP(MID(T1738, FIND("#", SUBSTITUTE(T1738, "-", "#", LEN(T1738) - LEN(SUBSTITUTE(T1738, "-", "")))) + 1, LEN(T1738)),#REF!,#REF!),0)</f>
        <v>0</v>
      </c>
      <c r="Z1738">
        <f>MONTH(续费明细实时[[#This Row],[success_time]])</f>
        <v>5</v>
      </c>
      <c r="AA1738" s="8" t="e">
        <f>VLOOKUP(续费明细实时[[#This Row],[parent_user_id]],#REF!,27,0)</f>
        <v>#REF!</v>
      </c>
    </row>
    <row r="1739" spans="1:27">
      <c r="A1739" s="1">
        <v>45792</v>
      </c>
      <c r="B1739" t="s">
        <v>14690</v>
      </c>
      <c r="C1739" t="s">
        <v>14691</v>
      </c>
      <c r="D1739" t="s">
        <v>695</v>
      </c>
      <c r="E1739" t="s">
        <v>546</v>
      </c>
      <c r="F1739">
        <v>60</v>
      </c>
      <c r="G1739" t="s">
        <v>2464</v>
      </c>
      <c r="H1739" t="s">
        <v>559</v>
      </c>
      <c r="I1739" t="s">
        <v>1876</v>
      </c>
      <c r="J1739">
        <v>10650</v>
      </c>
      <c r="K1739" t="s">
        <v>300</v>
      </c>
      <c r="L1739" t="s">
        <v>549</v>
      </c>
      <c r="M1739" t="s">
        <v>550</v>
      </c>
      <c r="N1739" t="s">
        <v>136</v>
      </c>
      <c r="O1739" t="s">
        <v>143</v>
      </c>
      <c r="P1739" t="s">
        <v>1877</v>
      </c>
      <c r="Q1739" t="s">
        <v>14692</v>
      </c>
      <c r="R1739" t="s">
        <v>626</v>
      </c>
      <c r="S1739">
        <v>1500</v>
      </c>
      <c r="T1739" t="s">
        <v>1891</v>
      </c>
      <c r="U1739" s="4">
        <v>45792.54923611111</v>
      </c>
      <c r="V1739" t="str">
        <f>IFERROR(VLOOKUP(B1739,#REF!,1,0),"")</f>
        <v/>
      </c>
      <c r="W1739" t="str" cm="1">
        <f t="array" ref="W1739">IFERROR(_xlfn.IFS(AND(V1739="",X1739&lt;&gt;"王园园组",X1739&lt;&gt;"other"),K1739,AND(V1739="",X1739="王园园组"),G1739),"other")</f>
        <v>other</v>
      </c>
      <c r="X1739" t="str" cm="1">
        <f t="array" ref="X1739">IFERROR(_xlfn.IFS(AND(V1739="",IFERROR(VLOOKUP(N1739,#REF!,1,0),1)&lt;&gt;1),N1739,AND(V1739="",I1739="王园园组"),"王园园组"),"other")</f>
        <v>other</v>
      </c>
      <c r="Y1739">
        <f>IFERROR(_xlfn.XLOOKUP(MID(T1739, FIND("#", SUBSTITUTE(T1739, "-", "#", LEN(T1739) - LEN(SUBSTITUTE(T1739, "-", "")))) + 1, LEN(T1739)),#REF!,#REF!),0)</f>
        <v>0</v>
      </c>
      <c r="Z1739">
        <f>MONTH(续费明细实时[[#This Row],[success_time]])</f>
        <v>5</v>
      </c>
      <c r="AA1739" s="8" t="e">
        <f>VLOOKUP(续费明细实时[[#This Row],[parent_user_id]],#REF!,27,0)</f>
        <v>#REF!</v>
      </c>
    </row>
    <row r="1740" spans="1:27">
      <c r="A1740" s="1">
        <v>45792</v>
      </c>
      <c r="B1740" t="s">
        <v>14696</v>
      </c>
      <c r="C1740" t="s">
        <v>14697</v>
      </c>
      <c r="D1740" t="s">
        <v>558</v>
      </c>
      <c r="E1740" t="s">
        <v>546</v>
      </c>
      <c r="F1740">
        <v>60</v>
      </c>
      <c r="G1740" t="s">
        <v>333</v>
      </c>
      <c r="H1740" t="s">
        <v>559</v>
      </c>
      <c r="I1740" t="s">
        <v>504</v>
      </c>
      <c r="J1740">
        <v>12185</v>
      </c>
      <c r="K1740" t="s">
        <v>333</v>
      </c>
      <c r="L1740" t="s">
        <v>549</v>
      </c>
      <c r="M1740" t="s">
        <v>559</v>
      </c>
      <c r="N1740" t="s">
        <v>504</v>
      </c>
      <c r="O1740" t="s">
        <v>325</v>
      </c>
      <c r="P1740" t="s">
        <v>1877</v>
      </c>
      <c r="Q1740" t="s">
        <v>14698</v>
      </c>
      <c r="R1740" t="s">
        <v>626</v>
      </c>
      <c r="S1740">
        <v>1716.264224</v>
      </c>
      <c r="T1740" t="s">
        <v>1891</v>
      </c>
      <c r="U1740" s="4">
        <v>45792.541412037041</v>
      </c>
      <c r="V1740" t="str">
        <f>IFERROR(VLOOKUP(B1740,#REF!,1,0),"")</f>
        <v/>
      </c>
      <c r="W1740" t="str" cm="1">
        <f t="array" ref="W1740">IFERROR(_xlfn.IFS(AND(V1740="",X1740&lt;&gt;"王园园组",X1740&lt;&gt;"other"),K1740,AND(V1740="",X1740="王园园组"),G1740),"other")</f>
        <v>other</v>
      </c>
      <c r="X1740" t="str" cm="1">
        <f t="array" ref="X1740">IFERROR(_xlfn.IFS(AND(V1740="",IFERROR(VLOOKUP(N1740,#REF!,1,0),1)&lt;&gt;1),N1740,AND(V1740="",I1740="王园园组"),"王园园组"),"other")</f>
        <v>other</v>
      </c>
      <c r="Y1740">
        <f>IFERROR(_xlfn.XLOOKUP(MID(T1740, FIND("#", SUBSTITUTE(T1740, "-", "#", LEN(T1740) - LEN(SUBSTITUTE(T1740, "-", "")))) + 1, LEN(T1740)),#REF!,#REF!),0)</f>
        <v>0</v>
      </c>
      <c r="Z1740">
        <f>MONTH(续费明细实时[[#This Row],[success_time]])</f>
        <v>5</v>
      </c>
      <c r="AA1740" s="8" t="e">
        <f>VLOOKUP(续费明细实时[[#This Row],[parent_user_id]],#REF!,27,0)</f>
        <v>#REF!</v>
      </c>
    </row>
    <row r="1741" spans="1:27">
      <c r="A1741" s="1">
        <v>45796</v>
      </c>
      <c r="B1741" t="s">
        <v>14699</v>
      </c>
      <c r="C1741" t="s">
        <v>14700</v>
      </c>
      <c r="D1741" t="s">
        <v>548</v>
      </c>
      <c r="E1741" t="s">
        <v>1882</v>
      </c>
      <c r="F1741">
        <v>12</v>
      </c>
      <c r="G1741" t="s">
        <v>1939</v>
      </c>
      <c r="H1741" t="s">
        <v>559</v>
      </c>
      <c r="I1741" t="s">
        <v>1876</v>
      </c>
      <c r="J1741">
        <v>1536</v>
      </c>
      <c r="K1741" t="s">
        <v>216</v>
      </c>
      <c r="L1741" t="s">
        <v>549</v>
      </c>
      <c r="M1741" t="s">
        <v>550</v>
      </c>
      <c r="N1741" t="s">
        <v>551</v>
      </c>
      <c r="O1741" t="s">
        <v>145</v>
      </c>
      <c r="P1741" t="s">
        <v>1877</v>
      </c>
      <c r="Q1741" t="s">
        <v>14701</v>
      </c>
      <c r="R1741" t="s">
        <v>626</v>
      </c>
      <c r="S1741">
        <v>216.3</v>
      </c>
      <c r="T1741" t="s">
        <v>2037</v>
      </c>
      <c r="U1741" s="4">
        <v>45796.393310185187</v>
      </c>
      <c r="V1741" t="str">
        <f>IFERROR(VLOOKUP(B1741,#REF!,1,0),"")</f>
        <v/>
      </c>
      <c r="W1741" t="str" cm="1">
        <f t="array" ref="W1741">IFERROR(_xlfn.IFS(AND(V1741="",X1741&lt;&gt;"王园园组",X1741&lt;&gt;"other"),K1741,AND(V1741="",X1741="王园园组"),G1741),"other")</f>
        <v>other</v>
      </c>
      <c r="X1741" t="str" cm="1">
        <f t="array" ref="X1741">IFERROR(_xlfn.IFS(AND(V1741="",IFERROR(VLOOKUP(N1741,#REF!,1,0),1)&lt;&gt;1),N1741,AND(V1741="",I1741="王园园组"),"王园园组"),"other")</f>
        <v>other</v>
      </c>
      <c r="Y1741">
        <f>IFERROR(_xlfn.XLOOKUP(MID(T1741, FIND("#", SUBSTITUTE(T1741, "-", "#", LEN(T1741) - LEN(SUBSTITUTE(T1741, "-", "")))) + 1, LEN(T1741)),#REF!,#REF!),0)</f>
        <v>0</v>
      </c>
      <c r="Z1741">
        <f>MONTH(续费明细实时[[#This Row],[success_time]])</f>
        <v>5</v>
      </c>
      <c r="AA1741" s="8" t="e">
        <f>VLOOKUP(续费明细实时[[#This Row],[parent_user_id]],#REF!,27,0)</f>
        <v>#REF!</v>
      </c>
    </row>
    <row r="1742" spans="1:27">
      <c r="A1742" s="1">
        <v>45787</v>
      </c>
      <c r="B1742" t="s">
        <v>2105</v>
      </c>
      <c r="C1742" t="s">
        <v>2106</v>
      </c>
      <c r="D1742" t="s">
        <v>548</v>
      </c>
      <c r="E1742" t="s">
        <v>546</v>
      </c>
      <c r="F1742">
        <v>48</v>
      </c>
      <c r="G1742" t="s">
        <v>2061</v>
      </c>
      <c r="H1742" t="s">
        <v>559</v>
      </c>
      <c r="I1742" t="s">
        <v>1876</v>
      </c>
      <c r="J1742">
        <v>11346</v>
      </c>
      <c r="K1742" t="s">
        <v>182</v>
      </c>
      <c r="L1742" t="s">
        <v>549</v>
      </c>
      <c r="M1742" t="s">
        <v>559</v>
      </c>
      <c r="N1742" t="s">
        <v>469</v>
      </c>
      <c r="O1742" t="s">
        <v>180</v>
      </c>
      <c r="P1742" t="s">
        <v>1877</v>
      </c>
      <c r="Q1742" t="s">
        <v>2107</v>
      </c>
      <c r="R1742" t="s">
        <v>626</v>
      </c>
      <c r="S1742">
        <v>1598</v>
      </c>
      <c r="T1742" t="s">
        <v>1879</v>
      </c>
      <c r="U1742" s="4">
        <v>45787.376250000001</v>
      </c>
      <c r="V1742" t="str">
        <f>IFERROR(VLOOKUP(B1742,#REF!,1,0),"")</f>
        <v/>
      </c>
      <c r="W1742" t="str" cm="1">
        <f t="array" ref="W1742">IFERROR(_xlfn.IFS(AND(V1742="",X1742&lt;&gt;"王园园组",X1742&lt;&gt;"other"),K1742,AND(V1742="",X1742="王园园组"),G1742),"other")</f>
        <v>other</v>
      </c>
      <c r="X1742" t="str" cm="1">
        <f t="array" ref="X1742">IFERROR(_xlfn.IFS(AND(V1742="",IFERROR(VLOOKUP(N1742,#REF!,1,0),1)&lt;&gt;1),N1742,AND(V1742="",I1742="王园园组"),"王园园组"),"other")</f>
        <v>other</v>
      </c>
      <c r="Y1742">
        <f>IFERROR(_xlfn.XLOOKUP(MID(T1742, FIND("#", SUBSTITUTE(T1742, "-", "#", LEN(T1742) - LEN(SUBSTITUTE(T1742, "-", "")))) + 1, LEN(T1742)),#REF!,#REF!),0)</f>
        <v>0</v>
      </c>
      <c r="Z1742">
        <f>MONTH(续费明细实时[[#This Row],[success_time]])</f>
        <v>5</v>
      </c>
      <c r="AA1742" s="8" t="e">
        <f>VLOOKUP(续费明细实时[[#This Row],[parent_user_id]],#REF!,27,0)</f>
        <v>#REF!</v>
      </c>
    </row>
    <row r="1743" spans="1:27">
      <c r="A1743" s="1">
        <v>45800</v>
      </c>
      <c r="B1743" t="s">
        <v>15039</v>
      </c>
      <c r="C1743" t="s">
        <v>15040</v>
      </c>
      <c r="D1743" t="s">
        <v>558</v>
      </c>
      <c r="E1743" t="s">
        <v>546</v>
      </c>
      <c r="F1743">
        <v>60</v>
      </c>
      <c r="G1743" t="s">
        <v>1994</v>
      </c>
      <c r="H1743" t="s">
        <v>559</v>
      </c>
      <c r="I1743" t="s">
        <v>1876</v>
      </c>
      <c r="J1743">
        <v>10854</v>
      </c>
      <c r="K1743" t="s">
        <v>268</v>
      </c>
      <c r="L1743" t="s">
        <v>549</v>
      </c>
      <c r="M1743" t="s">
        <v>550</v>
      </c>
      <c r="N1743" t="s">
        <v>136</v>
      </c>
      <c r="O1743" t="s">
        <v>264</v>
      </c>
      <c r="P1743" t="s">
        <v>1877</v>
      </c>
      <c r="Q1743" t="s">
        <v>15041</v>
      </c>
      <c r="R1743" t="s">
        <v>626</v>
      </c>
      <c r="S1743">
        <v>1528.6918470000001</v>
      </c>
      <c r="T1743" t="s">
        <v>1891</v>
      </c>
      <c r="U1743" s="4">
        <v>45800.88621527778</v>
      </c>
      <c r="V1743" t="str">
        <f>IFERROR(VLOOKUP(B1743,#REF!,1,0),"")</f>
        <v/>
      </c>
      <c r="W1743" t="str" cm="1">
        <f t="array" ref="W1743">IFERROR(_xlfn.IFS(AND(V1743="",X1743&lt;&gt;"王园园组",X1743&lt;&gt;"other"),K1743,AND(V1743="",X1743="王园园组"),G1743),"other")</f>
        <v>other</v>
      </c>
      <c r="X1743" t="str" cm="1">
        <f t="array" ref="X1743">IFERROR(_xlfn.IFS(AND(V1743="",IFERROR(VLOOKUP(N1743,#REF!,1,0),1)&lt;&gt;1),N1743,AND(V1743="",I1743="王园园组"),"王园园组"),"other")</f>
        <v>other</v>
      </c>
      <c r="Y1743">
        <f>IFERROR(_xlfn.XLOOKUP(MID(T1743, FIND("#", SUBSTITUTE(T1743, "-", "#", LEN(T1743) - LEN(SUBSTITUTE(T1743, "-", "")))) + 1, LEN(T1743)),#REF!,#REF!),0)</f>
        <v>0</v>
      </c>
      <c r="Z1743">
        <f>MONTH(续费明细实时[[#This Row],[success_time]])</f>
        <v>5</v>
      </c>
      <c r="AA1743" s="8" t="e">
        <f>VLOOKUP(续费明细实时[[#This Row],[parent_user_id]],#REF!,27,0)</f>
        <v>#REF!</v>
      </c>
    </row>
    <row r="1744" spans="1:27">
      <c r="A1744" s="1">
        <v>45805</v>
      </c>
      <c r="B1744" t="s">
        <v>30089</v>
      </c>
      <c r="C1744" t="s">
        <v>30090</v>
      </c>
      <c r="D1744" t="s">
        <v>695</v>
      </c>
      <c r="E1744" t="s">
        <v>546</v>
      </c>
      <c r="F1744">
        <v>60</v>
      </c>
      <c r="G1744" t="s">
        <v>1875</v>
      </c>
      <c r="H1744" t="s">
        <v>559</v>
      </c>
      <c r="I1744" t="s">
        <v>1876</v>
      </c>
      <c r="J1744">
        <v>10650</v>
      </c>
      <c r="K1744" t="s">
        <v>300</v>
      </c>
      <c r="L1744" t="s">
        <v>549</v>
      </c>
      <c r="M1744" t="s">
        <v>550</v>
      </c>
      <c r="N1744" t="s">
        <v>136</v>
      </c>
      <c r="O1744" t="s">
        <v>143</v>
      </c>
      <c r="P1744" t="s">
        <v>1877</v>
      </c>
      <c r="Q1744" t="s">
        <v>30091</v>
      </c>
      <c r="R1744" t="s">
        <v>626</v>
      </c>
      <c r="S1744">
        <v>1500</v>
      </c>
      <c r="T1744" t="s">
        <v>1891</v>
      </c>
      <c r="U1744" s="4">
        <v>45805.744664351849</v>
      </c>
      <c r="V1744" t="str">
        <f>IFERROR(VLOOKUP(B1744,#REF!,1,0),"")</f>
        <v/>
      </c>
      <c r="W1744" t="str" cm="1">
        <f t="array" ref="W1744">IFERROR(_xlfn.IFS(AND(V1744="",X1744&lt;&gt;"王园园组",X1744&lt;&gt;"other"),K1744,AND(V1744="",X1744="王园园组"),G1744),"other")</f>
        <v>other</v>
      </c>
      <c r="X1744" t="str" cm="1">
        <f t="array" ref="X1744">IFERROR(_xlfn.IFS(AND(V1744="",IFERROR(VLOOKUP(N1744,#REF!,1,0),1)&lt;&gt;1),N1744,AND(V1744="",I1744="王园园组"),"王园园组"),"other")</f>
        <v>other</v>
      </c>
      <c r="Y1744">
        <f>IFERROR(_xlfn.XLOOKUP(MID(T1744, FIND("#", SUBSTITUTE(T1744, "-", "#", LEN(T1744) - LEN(SUBSTITUTE(T1744, "-", "")))) + 1, LEN(T1744)),#REF!,#REF!),0)</f>
        <v>0</v>
      </c>
      <c r="Z1744">
        <f>MONTH(续费明细实时[[#This Row],[success_time]])</f>
        <v>5</v>
      </c>
      <c r="AA1744" s="8" t="e">
        <f>VLOOKUP(续费明细实时[[#This Row],[parent_user_id]],#REF!,27,0)</f>
        <v>#REF!</v>
      </c>
    </row>
    <row r="1745" spans="1:27">
      <c r="A1745" s="1">
        <v>45782</v>
      </c>
      <c r="B1745" t="s">
        <v>2686</v>
      </c>
      <c r="C1745" t="s">
        <v>2687</v>
      </c>
      <c r="D1745" t="s">
        <v>695</v>
      </c>
      <c r="E1745" t="s">
        <v>641</v>
      </c>
      <c r="F1745">
        <v>72</v>
      </c>
      <c r="G1745" t="s">
        <v>2035</v>
      </c>
      <c r="H1745" t="s">
        <v>559</v>
      </c>
      <c r="I1745" t="s">
        <v>1876</v>
      </c>
      <c r="J1745">
        <v>8962</v>
      </c>
      <c r="K1745" t="s">
        <v>266</v>
      </c>
      <c r="L1745" t="s">
        <v>549</v>
      </c>
      <c r="M1745" t="s">
        <v>550</v>
      </c>
      <c r="N1745" t="s">
        <v>136</v>
      </c>
      <c r="O1745" t="s">
        <v>264</v>
      </c>
      <c r="P1745" t="s">
        <v>1877</v>
      </c>
      <c r="Q1745" t="s">
        <v>2688</v>
      </c>
      <c r="R1745" t="s">
        <v>626</v>
      </c>
      <c r="S1745">
        <v>1262.2327809999999</v>
      </c>
      <c r="T1745" t="s">
        <v>1606</v>
      </c>
      <c r="U1745" s="4">
        <v>45782.646412037036</v>
      </c>
      <c r="V1745" t="str">
        <f>IFERROR(VLOOKUP(B1745,#REF!,1,0),"")</f>
        <v/>
      </c>
      <c r="W1745" t="str" cm="1">
        <f t="array" ref="W1745">IFERROR(_xlfn.IFS(AND(V1745="",X1745&lt;&gt;"王园园组",X1745&lt;&gt;"other"),K1745,AND(V1745="",X1745="王园园组"),G1745),"other")</f>
        <v>other</v>
      </c>
      <c r="X1745" t="str" cm="1">
        <f t="array" ref="X1745">IFERROR(_xlfn.IFS(AND(V1745="",IFERROR(VLOOKUP(N1745,#REF!,1,0),1)&lt;&gt;1),N1745,AND(V1745="",I1745="王园园组"),"王园园组"),"other")</f>
        <v>other</v>
      </c>
      <c r="Y1745">
        <f>IFERROR(_xlfn.XLOOKUP(MID(T1745, FIND("#", SUBSTITUTE(T1745, "-", "#", LEN(T1745) - LEN(SUBSTITUTE(T1745, "-", "")))) + 1, LEN(T1745)),#REF!,#REF!),0)</f>
        <v>0</v>
      </c>
      <c r="Z1745">
        <f>MONTH(续费明细实时[[#This Row],[success_time]])</f>
        <v>5</v>
      </c>
      <c r="AA1745" s="8" t="e">
        <f>VLOOKUP(续费明细实时[[#This Row],[parent_user_id]],#REF!,27,0)</f>
        <v>#REF!</v>
      </c>
    </row>
    <row r="1746" spans="1:27">
      <c r="A1746" s="1">
        <v>45800</v>
      </c>
      <c r="B1746" t="s">
        <v>14941</v>
      </c>
      <c r="C1746" t="s">
        <v>14942</v>
      </c>
      <c r="D1746" t="s">
        <v>584</v>
      </c>
      <c r="E1746" t="s">
        <v>546</v>
      </c>
      <c r="F1746">
        <v>60</v>
      </c>
      <c r="G1746" t="s">
        <v>1917</v>
      </c>
      <c r="H1746" t="s">
        <v>559</v>
      </c>
      <c r="I1746" t="s">
        <v>1876</v>
      </c>
      <c r="J1746">
        <v>10650</v>
      </c>
      <c r="K1746" t="s">
        <v>291</v>
      </c>
      <c r="L1746" t="s">
        <v>549</v>
      </c>
      <c r="M1746" t="s">
        <v>550</v>
      </c>
      <c r="N1746" t="s">
        <v>136</v>
      </c>
      <c r="O1746" t="s">
        <v>292</v>
      </c>
      <c r="P1746" t="s">
        <v>1877</v>
      </c>
      <c r="Q1746" t="s">
        <v>14943</v>
      </c>
      <c r="R1746" t="s">
        <v>626</v>
      </c>
      <c r="S1746">
        <v>1500</v>
      </c>
      <c r="T1746" t="s">
        <v>1891</v>
      </c>
      <c r="U1746" s="4">
        <v>45800.599699074075</v>
      </c>
      <c r="V1746" t="str">
        <f>IFERROR(VLOOKUP(B1746,#REF!,1,0),"")</f>
        <v/>
      </c>
      <c r="W1746" t="str" cm="1">
        <f t="array" ref="W1746">IFERROR(_xlfn.IFS(AND(V1746="",X1746&lt;&gt;"王园园组",X1746&lt;&gt;"other"),K1746,AND(V1746="",X1746="王园园组"),G1746),"other")</f>
        <v>other</v>
      </c>
      <c r="X1746" t="str" cm="1">
        <f t="array" ref="X1746">IFERROR(_xlfn.IFS(AND(V1746="",IFERROR(VLOOKUP(N1746,#REF!,1,0),1)&lt;&gt;1),N1746,AND(V1746="",I1746="王园园组"),"王园园组"),"other")</f>
        <v>other</v>
      </c>
      <c r="Y1746">
        <f>IFERROR(_xlfn.XLOOKUP(MID(T1746, FIND("#", SUBSTITUTE(T1746, "-", "#", LEN(T1746) - LEN(SUBSTITUTE(T1746, "-", "")))) + 1, LEN(T1746)),#REF!,#REF!),0)</f>
        <v>0</v>
      </c>
      <c r="Z1746">
        <f>MONTH(续费明细实时[[#This Row],[success_time]])</f>
        <v>5</v>
      </c>
      <c r="AA1746" s="8" t="e">
        <f>VLOOKUP(续费明细实时[[#This Row],[parent_user_id]],#REF!,27,0)</f>
        <v>#REF!</v>
      </c>
    </row>
    <row r="1747" spans="1:27">
      <c r="A1747" s="1">
        <v>45803</v>
      </c>
      <c r="B1747" t="s">
        <v>28890</v>
      </c>
      <c r="C1747" t="s">
        <v>28891</v>
      </c>
      <c r="D1747" t="s">
        <v>632</v>
      </c>
      <c r="E1747" t="s">
        <v>546</v>
      </c>
      <c r="F1747">
        <v>240</v>
      </c>
      <c r="G1747" t="s">
        <v>1939</v>
      </c>
      <c r="H1747" t="s">
        <v>559</v>
      </c>
      <c r="I1747" t="s">
        <v>1876</v>
      </c>
      <c r="J1747">
        <v>32909</v>
      </c>
      <c r="K1747" t="s">
        <v>257</v>
      </c>
      <c r="L1747" t="s">
        <v>549</v>
      </c>
      <c r="M1747" t="s">
        <v>550</v>
      </c>
      <c r="N1747" t="s">
        <v>136</v>
      </c>
      <c r="O1747" t="s">
        <v>147</v>
      </c>
      <c r="P1747" t="s">
        <v>1877</v>
      </c>
      <c r="Q1747" t="s">
        <v>28892</v>
      </c>
      <c r="R1747" t="s">
        <v>626</v>
      </c>
      <c r="S1747">
        <v>4635</v>
      </c>
      <c r="T1747" t="s">
        <v>1931</v>
      </c>
      <c r="U1747" s="4">
        <v>45803.428611111114</v>
      </c>
      <c r="V1747" t="str">
        <f>IFERROR(VLOOKUP(B1747,#REF!,1,0),"")</f>
        <v/>
      </c>
      <c r="W1747" t="str" cm="1">
        <f t="array" ref="W1747">IFERROR(_xlfn.IFS(AND(V1747="",X1747&lt;&gt;"王园园组",X1747&lt;&gt;"other"),K1747,AND(V1747="",X1747="王园园组"),G1747),"other")</f>
        <v>other</v>
      </c>
      <c r="X1747" t="str" cm="1">
        <f t="array" ref="X1747">IFERROR(_xlfn.IFS(AND(V1747="",IFERROR(VLOOKUP(N1747,#REF!,1,0),1)&lt;&gt;1),N1747,AND(V1747="",I1747="王园园组"),"王园园组"),"other")</f>
        <v>other</v>
      </c>
      <c r="Y1747">
        <f>IFERROR(_xlfn.XLOOKUP(MID(T1747, FIND("#", SUBSTITUTE(T1747, "-", "#", LEN(T1747) - LEN(SUBSTITUTE(T1747, "-", "")))) + 1, LEN(T1747)),#REF!,#REF!),0)</f>
        <v>0</v>
      </c>
      <c r="Z1747">
        <f>MONTH(续费明细实时[[#This Row],[success_time]])</f>
        <v>5</v>
      </c>
      <c r="AA1747" s="8" t="e">
        <f>VLOOKUP(续费明细实时[[#This Row],[parent_user_id]],#REF!,27,0)</f>
        <v>#REF!</v>
      </c>
    </row>
    <row r="1748" spans="1:27">
      <c r="A1748" s="1">
        <v>45806</v>
      </c>
      <c r="B1748" t="s">
        <v>30092</v>
      </c>
      <c r="C1748" t="s">
        <v>30093</v>
      </c>
      <c r="D1748" t="s">
        <v>548</v>
      </c>
      <c r="E1748" t="s">
        <v>546</v>
      </c>
      <c r="F1748">
        <v>240</v>
      </c>
      <c r="G1748" t="s">
        <v>2139</v>
      </c>
      <c r="H1748" t="s">
        <v>559</v>
      </c>
      <c r="I1748" t="s">
        <v>1876</v>
      </c>
      <c r="J1748">
        <v>32909</v>
      </c>
      <c r="K1748" t="s">
        <v>218</v>
      </c>
      <c r="L1748" t="s">
        <v>549</v>
      </c>
      <c r="M1748" t="s">
        <v>550</v>
      </c>
      <c r="N1748" t="s">
        <v>551</v>
      </c>
      <c r="O1748" t="s">
        <v>145</v>
      </c>
      <c r="P1748" t="s">
        <v>1877</v>
      </c>
      <c r="Q1748" t="s">
        <v>30094</v>
      </c>
      <c r="R1748" t="s">
        <v>626</v>
      </c>
      <c r="S1748">
        <v>4635</v>
      </c>
      <c r="T1748" t="s">
        <v>1931</v>
      </c>
      <c r="U1748" s="4">
        <v>45806.25341435185</v>
      </c>
      <c r="V1748" t="str">
        <f>IFERROR(VLOOKUP(B1748,#REF!,1,0),"")</f>
        <v/>
      </c>
      <c r="W1748" t="str" cm="1">
        <f t="array" ref="W1748">IFERROR(_xlfn.IFS(AND(V1748="",X1748&lt;&gt;"王园园组",X1748&lt;&gt;"other"),K1748,AND(V1748="",X1748="王园园组"),G1748),"other")</f>
        <v>other</v>
      </c>
      <c r="X1748" t="str" cm="1">
        <f t="array" ref="X1748">IFERROR(_xlfn.IFS(AND(V1748="",IFERROR(VLOOKUP(N1748,#REF!,1,0),1)&lt;&gt;1),N1748,AND(V1748="",I1748="王园园组"),"王园园组"),"other")</f>
        <v>other</v>
      </c>
      <c r="Y1748">
        <f>IFERROR(_xlfn.XLOOKUP(MID(T1748, FIND("#", SUBSTITUTE(T1748, "-", "#", LEN(T1748) - LEN(SUBSTITUTE(T1748, "-", "")))) + 1, LEN(T1748)),#REF!,#REF!),0)</f>
        <v>0</v>
      </c>
      <c r="Z1748">
        <f>MONTH(续费明细实时[[#This Row],[success_time]])</f>
        <v>5</v>
      </c>
      <c r="AA1748" s="8" t="e">
        <f>VLOOKUP(续费明细实时[[#This Row],[parent_user_id]],#REF!,27,0)</f>
        <v>#REF!</v>
      </c>
    </row>
    <row r="1749" spans="1:27">
      <c r="A1749" s="1">
        <v>45795</v>
      </c>
      <c r="B1749" t="s">
        <v>14565</v>
      </c>
      <c r="C1749" t="s">
        <v>14566</v>
      </c>
      <c r="D1749" t="s">
        <v>548</v>
      </c>
      <c r="E1749" t="s">
        <v>1959</v>
      </c>
      <c r="F1749">
        <v>18</v>
      </c>
      <c r="G1749" t="s">
        <v>2056</v>
      </c>
      <c r="H1749" t="s">
        <v>559</v>
      </c>
      <c r="I1749" t="s">
        <v>1876</v>
      </c>
      <c r="J1749">
        <v>4473</v>
      </c>
      <c r="K1749" t="s">
        <v>204</v>
      </c>
      <c r="L1749" t="s">
        <v>549</v>
      </c>
      <c r="M1749" t="s">
        <v>550</v>
      </c>
      <c r="N1749" t="s">
        <v>551</v>
      </c>
      <c r="O1749" t="s">
        <v>149</v>
      </c>
      <c r="P1749" t="s">
        <v>1877</v>
      </c>
      <c r="Q1749" t="s">
        <v>14567</v>
      </c>
      <c r="R1749" t="s">
        <v>626</v>
      </c>
      <c r="S1749">
        <v>630</v>
      </c>
      <c r="T1749" t="s">
        <v>1962</v>
      </c>
      <c r="U1749" s="4">
        <v>45795.906006944446</v>
      </c>
      <c r="V1749" t="str">
        <f>IFERROR(VLOOKUP(B1749,#REF!,1,0),"")</f>
        <v/>
      </c>
      <c r="W1749" t="str" cm="1">
        <f t="array" ref="W1749">IFERROR(_xlfn.IFS(AND(V1749="",X1749&lt;&gt;"王园园组",X1749&lt;&gt;"other"),K1749,AND(V1749="",X1749="王园园组"),G1749),"other")</f>
        <v>other</v>
      </c>
      <c r="X1749" t="str" cm="1">
        <f t="array" ref="X1749">IFERROR(_xlfn.IFS(AND(V1749="",IFERROR(VLOOKUP(N1749,#REF!,1,0),1)&lt;&gt;1),N1749,AND(V1749="",I1749="王园园组"),"王园园组"),"other")</f>
        <v>other</v>
      </c>
      <c r="Y1749">
        <f>IFERROR(_xlfn.XLOOKUP(MID(T1749, FIND("#", SUBSTITUTE(T1749, "-", "#", LEN(T1749) - LEN(SUBSTITUTE(T1749, "-", "")))) + 1, LEN(T1749)),#REF!,#REF!),0)</f>
        <v>0</v>
      </c>
      <c r="Z1749">
        <f>MONTH(续费明细实时[[#This Row],[success_time]])</f>
        <v>5</v>
      </c>
      <c r="AA1749" s="8" t="e">
        <f>VLOOKUP(续费明细实时[[#This Row],[parent_user_id]],#REF!,27,0)</f>
        <v>#REF!</v>
      </c>
    </row>
    <row r="1750" spans="1:27" hidden="1">
      <c r="A1750" s="1">
        <v>45797</v>
      </c>
      <c r="B1750" t="s">
        <v>14687</v>
      </c>
      <c r="C1750" t="s">
        <v>14688</v>
      </c>
      <c r="D1750" t="s">
        <v>648</v>
      </c>
      <c r="E1750" t="s">
        <v>1476</v>
      </c>
      <c r="F1750">
        <v>50</v>
      </c>
      <c r="G1750" t="s">
        <v>2885</v>
      </c>
      <c r="H1750" t="s">
        <v>806</v>
      </c>
      <c r="I1750" t="s">
        <v>626</v>
      </c>
      <c r="J1750">
        <v>3143</v>
      </c>
      <c r="K1750" t="s">
        <v>2519</v>
      </c>
      <c r="L1750" t="s">
        <v>2520</v>
      </c>
      <c r="M1750" t="s">
        <v>2520</v>
      </c>
      <c r="N1750" t="s">
        <v>2521</v>
      </c>
      <c r="O1750" t="s">
        <v>649</v>
      </c>
      <c r="P1750" t="s">
        <v>1877</v>
      </c>
      <c r="Q1750" t="s">
        <v>14689</v>
      </c>
      <c r="R1750" t="s">
        <v>626</v>
      </c>
      <c r="S1750">
        <v>442.66677099999998</v>
      </c>
      <c r="T1750" t="s">
        <v>1477</v>
      </c>
      <c r="U1750" s="4">
        <v>45797.54420138889</v>
      </c>
      <c r="V1750" t="str">
        <f>IFERROR(VLOOKUP(B1750,#REF!,1,0),"")</f>
        <v/>
      </c>
      <c r="W1750" t="str" cm="1">
        <f t="array" ref="W1750">IFERROR(_xlfn.IFS(AND(V1750="",X1750&lt;&gt;"王园园组",X1750&lt;&gt;"other"),K1750,AND(V1750="",X1750="王园园组"),G1750),"other")</f>
        <v>other</v>
      </c>
      <c r="X1750" t="str" cm="1">
        <f t="array" ref="X1750">IFERROR(_xlfn.IFS(AND(V1750="",IFERROR(VLOOKUP(N1750,#REF!,1,0),1)&lt;&gt;1),N1750,AND(V1750="",I1750="王园园组"),"王园园组"),"other")</f>
        <v>other</v>
      </c>
      <c r="Y1750">
        <f>IFERROR(_xlfn.XLOOKUP(MID(T1750, FIND("#", SUBSTITUTE(T1750, "-", "#", LEN(T1750) - LEN(SUBSTITUTE(T1750, "-", "")))) + 1, LEN(T1750)),#REF!,#REF!),0)</f>
        <v>0</v>
      </c>
      <c r="Z1750">
        <f>MONTH(续费明细实时[[#This Row],[success_time]])</f>
        <v>5</v>
      </c>
      <c r="AA1750" s="8" t="e">
        <f>VLOOKUP(续费明细实时[[#This Row],[parent_user_id]],#REF!,27,0)</f>
        <v>#REF!</v>
      </c>
    </row>
    <row r="1751" spans="1:27">
      <c r="A1751" s="1">
        <v>45793</v>
      </c>
      <c r="B1751" t="s">
        <v>14693</v>
      </c>
      <c r="C1751" t="s">
        <v>14694</v>
      </c>
      <c r="D1751" t="s">
        <v>610</v>
      </c>
      <c r="E1751" t="s">
        <v>546</v>
      </c>
      <c r="F1751">
        <v>120</v>
      </c>
      <c r="G1751" t="s">
        <v>1994</v>
      </c>
      <c r="H1751" t="s">
        <v>559</v>
      </c>
      <c r="I1751" t="s">
        <v>1876</v>
      </c>
      <c r="J1751">
        <v>17750</v>
      </c>
      <c r="K1751" t="s">
        <v>2914</v>
      </c>
      <c r="L1751" t="s">
        <v>549</v>
      </c>
      <c r="M1751" t="s">
        <v>550</v>
      </c>
      <c r="N1751" t="s">
        <v>136</v>
      </c>
      <c r="O1751" t="s">
        <v>264</v>
      </c>
      <c r="P1751" t="s">
        <v>1877</v>
      </c>
      <c r="Q1751" t="s">
        <v>14695</v>
      </c>
      <c r="R1751" t="s">
        <v>626</v>
      </c>
      <c r="S1751">
        <v>2500</v>
      </c>
      <c r="T1751" t="s">
        <v>1896</v>
      </c>
      <c r="U1751" s="4">
        <v>45793.593078703707</v>
      </c>
      <c r="V1751" t="str">
        <f>IFERROR(VLOOKUP(B1751,#REF!,1,0),"")</f>
        <v/>
      </c>
      <c r="W1751" t="str" cm="1">
        <f t="array" ref="W1751">IFERROR(_xlfn.IFS(AND(V1751="",X1751&lt;&gt;"王园园组",X1751&lt;&gt;"other"),K1751,AND(V1751="",X1751="王园园组"),G1751),"other")</f>
        <v>other</v>
      </c>
      <c r="X1751" t="str" cm="1">
        <f t="array" ref="X1751">IFERROR(_xlfn.IFS(AND(V1751="",IFERROR(VLOOKUP(N1751,#REF!,1,0),1)&lt;&gt;1),N1751,AND(V1751="",I1751="王园园组"),"王园园组"),"other")</f>
        <v>other</v>
      </c>
      <c r="Y1751">
        <f>IFERROR(_xlfn.XLOOKUP(MID(T1751, FIND("#", SUBSTITUTE(T1751, "-", "#", LEN(T1751) - LEN(SUBSTITUTE(T1751, "-", "")))) + 1, LEN(T1751)),#REF!,#REF!),0)</f>
        <v>0</v>
      </c>
      <c r="Z1751">
        <f>MONTH(续费明细实时[[#This Row],[success_time]])</f>
        <v>5</v>
      </c>
      <c r="AA1751" s="8" t="e">
        <f>VLOOKUP(续费明细实时[[#This Row],[parent_user_id]],#REF!,27,0)</f>
        <v>#REF!</v>
      </c>
    </row>
    <row r="1752" spans="1:27">
      <c r="A1752" s="1">
        <v>45787</v>
      </c>
      <c r="B1752" t="s">
        <v>2099</v>
      </c>
      <c r="C1752" t="s">
        <v>2100</v>
      </c>
      <c r="D1752" t="s">
        <v>548</v>
      </c>
      <c r="E1752" t="s">
        <v>546</v>
      </c>
      <c r="F1752">
        <v>120</v>
      </c>
      <c r="G1752" t="s">
        <v>1939</v>
      </c>
      <c r="H1752" t="s">
        <v>559</v>
      </c>
      <c r="I1752" t="s">
        <v>1876</v>
      </c>
      <c r="J1752">
        <v>17750</v>
      </c>
      <c r="K1752" t="s">
        <v>256</v>
      </c>
      <c r="L1752" t="s">
        <v>549</v>
      </c>
      <c r="M1752" t="s">
        <v>550</v>
      </c>
      <c r="N1752" t="s">
        <v>136</v>
      </c>
      <c r="O1752" t="s">
        <v>147</v>
      </c>
      <c r="P1752" t="s">
        <v>1877</v>
      </c>
      <c r="Q1752" t="s">
        <v>2101</v>
      </c>
      <c r="R1752" t="s">
        <v>626</v>
      </c>
      <c r="S1752">
        <v>2500</v>
      </c>
      <c r="T1752" t="s">
        <v>1896</v>
      </c>
      <c r="U1752" s="4">
        <v>45787.431712962964</v>
      </c>
      <c r="V1752" t="str">
        <f>IFERROR(VLOOKUP(B1752,#REF!,1,0),"")</f>
        <v/>
      </c>
      <c r="W1752" t="str" cm="1">
        <f t="array" ref="W1752">IFERROR(_xlfn.IFS(AND(V1752="",X1752&lt;&gt;"王园园组",X1752&lt;&gt;"other"),K1752,AND(V1752="",X1752="王园园组"),G1752),"other")</f>
        <v>other</v>
      </c>
      <c r="X1752" t="str" cm="1">
        <f t="array" ref="X1752">IFERROR(_xlfn.IFS(AND(V1752="",IFERROR(VLOOKUP(N1752,#REF!,1,0),1)&lt;&gt;1),N1752,AND(V1752="",I1752="王园园组"),"王园园组"),"other")</f>
        <v>other</v>
      </c>
      <c r="Y1752">
        <f>IFERROR(_xlfn.XLOOKUP(MID(T1752, FIND("#", SUBSTITUTE(T1752, "-", "#", LEN(T1752) - LEN(SUBSTITUTE(T1752, "-", "")))) + 1, LEN(T1752)),#REF!,#REF!),0)</f>
        <v>0</v>
      </c>
      <c r="Z1752">
        <f>MONTH(续费明细实时[[#This Row],[success_time]])</f>
        <v>5</v>
      </c>
      <c r="AA1752" s="8" t="e">
        <f>VLOOKUP(续费明细实时[[#This Row],[parent_user_id]],#REF!,27,0)</f>
        <v>#REF!</v>
      </c>
    </row>
    <row r="1753" spans="1:27">
      <c r="A1753" s="1">
        <v>45805</v>
      </c>
      <c r="B1753" t="s">
        <v>30095</v>
      </c>
      <c r="C1753" t="s">
        <v>30096</v>
      </c>
      <c r="D1753" t="s">
        <v>558</v>
      </c>
      <c r="E1753" t="s">
        <v>546</v>
      </c>
      <c r="F1753">
        <v>120</v>
      </c>
      <c r="G1753" t="s">
        <v>1990</v>
      </c>
      <c r="H1753" t="s">
        <v>559</v>
      </c>
      <c r="I1753" t="s">
        <v>1876</v>
      </c>
      <c r="J1753">
        <v>18090</v>
      </c>
      <c r="K1753" t="s">
        <v>232</v>
      </c>
      <c r="L1753" t="s">
        <v>549</v>
      </c>
      <c r="M1753" t="s">
        <v>550</v>
      </c>
      <c r="N1753" t="s">
        <v>551</v>
      </c>
      <c r="O1753" t="s">
        <v>141</v>
      </c>
      <c r="P1753" t="s">
        <v>1877</v>
      </c>
      <c r="Q1753" t="s">
        <v>30097</v>
      </c>
      <c r="R1753" t="s">
        <v>626</v>
      </c>
      <c r="S1753">
        <v>2547.8197460000001</v>
      </c>
      <c r="T1753" t="s">
        <v>1896</v>
      </c>
      <c r="U1753" s="4">
        <v>45805.962812500002</v>
      </c>
      <c r="V1753" t="str">
        <f>IFERROR(VLOOKUP(B1753,#REF!,1,0),"")</f>
        <v/>
      </c>
      <c r="W1753" t="str" cm="1">
        <f t="array" ref="W1753">IFERROR(_xlfn.IFS(AND(V1753="",X1753&lt;&gt;"王园园组",X1753&lt;&gt;"other"),K1753,AND(V1753="",X1753="王园园组"),G1753),"other")</f>
        <v>other</v>
      </c>
      <c r="X1753" t="str" cm="1">
        <f t="array" ref="X1753">IFERROR(_xlfn.IFS(AND(V1753="",IFERROR(VLOOKUP(N1753,#REF!,1,0),1)&lt;&gt;1),N1753,AND(V1753="",I1753="王园园组"),"王园园组"),"other")</f>
        <v>other</v>
      </c>
      <c r="Y1753">
        <f>IFERROR(_xlfn.XLOOKUP(MID(T1753, FIND("#", SUBSTITUTE(T1753, "-", "#", LEN(T1753) - LEN(SUBSTITUTE(T1753, "-", "")))) + 1, LEN(T1753)),#REF!,#REF!),0)</f>
        <v>0</v>
      </c>
      <c r="Z1753">
        <f>MONTH(续费明细实时[[#This Row],[success_time]])</f>
        <v>5</v>
      </c>
      <c r="AA1753" s="8" t="e">
        <f>VLOOKUP(续费明细实时[[#This Row],[parent_user_id]],#REF!,27,0)</f>
        <v>#REF!</v>
      </c>
    </row>
    <row r="1754" spans="1:27">
      <c r="A1754" s="1">
        <v>45783</v>
      </c>
      <c r="B1754" t="s">
        <v>2695</v>
      </c>
      <c r="C1754" t="s">
        <v>2696</v>
      </c>
      <c r="D1754" t="s">
        <v>548</v>
      </c>
      <c r="E1754" t="s">
        <v>2495</v>
      </c>
      <c r="F1754">
        <v>8</v>
      </c>
      <c r="G1754" t="s">
        <v>1909</v>
      </c>
      <c r="H1754" t="s">
        <v>559</v>
      </c>
      <c r="I1754" t="s">
        <v>1876</v>
      </c>
      <c r="J1754">
        <v>1988</v>
      </c>
      <c r="K1754" t="s">
        <v>319</v>
      </c>
      <c r="L1754" t="s">
        <v>549</v>
      </c>
      <c r="M1754" t="s">
        <v>550</v>
      </c>
      <c r="N1754" t="s">
        <v>616</v>
      </c>
      <c r="O1754" t="s">
        <v>314</v>
      </c>
      <c r="P1754" t="s">
        <v>1877</v>
      </c>
      <c r="Q1754" t="s">
        <v>2697</v>
      </c>
      <c r="R1754" t="s">
        <v>626</v>
      </c>
      <c r="S1754">
        <v>280</v>
      </c>
      <c r="T1754" t="s">
        <v>2698</v>
      </c>
      <c r="U1754" s="4">
        <v>45783.513124999998</v>
      </c>
      <c r="V1754" t="str">
        <f>IFERROR(VLOOKUP(B1754,#REF!,1,0),"")</f>
        <v/>
      </c>
      <c r="W1754" t="str" cm="1">
        <f t="array" ref="W1754">IFERROR(_xlfn.IFS(AND(V1754="",X1754&lt;&gt;"王园园组",X1754&lt;&gt;"other"),K1754,AND(V1754="",X1754="王园园组"),G1754),"other")</f>
        <v>other</v>
      </c>
      <c r="X1754" t="str" cm="1">
        <f t="array" ref="X1754">IFERROR(_xlfn.IFS(AND(V1754="",IFERROR(VLOOKUP(N1754,#REF!,1,0),1)&lt;&gt;1),N1754,AND(V1754="",I1754="王园园组"),"王园园组"),"other")</f>
        <v>other</v>
      </c>
      <c r="Y1754">
        <f>IFERROR(_xlfn.XLOOKUP(MID(T1754, FIND("#", SUBSTITUTE(T1754, "-", "#", LEN(T1754) - LEN(SUBSTITUTE(T1754, "-", "")))) + 1, LEN(T1754)),#REF!,#REF!),0)</f>
        <v>0</v>
      </c>
      <c r="Z1754">
        <f>MONTH(续费明细实时[[#This Row],[success_time]])</f>
        <v>5</v>
      </c>
      <c r="AA1754" s="8" t="e">
        <f>VLOOKUP(续费明细实时[[#This Row],[parent_user_id]],#REF!,27,0)</f>
        <v>#REF!</v>
      </c>
    </row>
    <row r="1755" spans="1:27">
      <c r="A1755" s="1">
        <v>45785</v>
      </c>
      <c r="B1755" t="s">
        <v>2680</v>
      </c>
      <c r="C1755" t="s">
        <v>2681</v>
      </c>
      <c r="D1755" t="s">
        <v>558</v>
      </c>
      <c r="E1755" t="s">
        <v>546</v>
      </c>
      <c r="F1755">
        <v>48</v>
      </c>
      <c r="G1755" t="s">
        <v>332</v>
      </c>
      <c r="H1755" t="s">
        <v>559</v>
      </c>
      <c r="I1755" t="s">
        <v>504</v>
      </c>
      <c r="J1755">
        <v>12998</v>
      </c>
      <c r="K1755" t="s">
        <v>332</v>
      </c>
      <c r="L1755" t="s">
        <v>549</v>
      </c>
      <c r="M1755" t="s">
        <v>559</v>
      </c>
      <c r="N1755" t="s">
        <v>504</v>
      </c>
      <c r="O1755" t="s">
        <v>325</v>
      </c>
      <c r="P1755" t="s">
        <v>1877</v>
      </c>
      <c r="Q1755" t="s">
        <v>2682</v>
      </c>
      <c r="R1755" t="s">
        <v>626</v>
      </c>
      <c r="S1755">
        <v>1830.678316</v>
      </c>
      <c r="T1755" t="s">
        <v>1879</v>
      </c>
      <c r="U1755" s="4">
        <v>45785.290810185186</v>
      </c>
      <c r="V1755" t="str">
        <f>IFERROR(VLOOKUP(B1755,#REF!,1,0),"")</f>
        <v/>
      </c>
      <c r="W1755" t="str" cm="1">
        <f t="array" ref="W1755">IFERROR(_xlfn.IFS(AND(V1755="",X1755&lt;&gt;"王园园组",X1755&lt;&gt;"other"),K1755,AND(V1755="",X1755="王园园组"),G1755),"other")</f>
        <v>other</v>
      </c>
      <c r="X1755" t="str" cm="1">
        <f t="array" ref="X1755">IFERROR(_xlfn.IFS(AND(V1755="",IFERROR(VLOOKUP(N1755,#REF!,1,0),1)&lt;&gt;1),N1755,AND(V1755="",I1755="王园园组"),"王园园组"),"other")</f>
        <v>other</v>
      </c>
      <c r="Y1755">
        <f>IFERROR(_xlfn.XLOOKUP(MID(T1755, FIND("#", SUBSTITUTE(T1755, "-", "#", LEN(T1755) - LEN(SUBSTITUTE(T1755, "-", "")))) + 1, LEN(T1755)),#REF!,#REF!),0)</f>
        <v>0</v>
      </c>
      <c r="Z1755">
        <f>MONTH(续费明细实时[[#This Row],[success_time]])</f>
        <v>5</v>
      </c>
      <c r="AA1755" s="8" t="e">
        <f>VLOOKUP(续费明细实时[[#This Row],[parent_user_id]],#REF!,27,0)</f>
        <v>#REF!</v>
      </c>
    </row>
    <row r="1756" spans="1:27">
      <c r="A1756" s="1">
        <v>45803</v>
      </c>
      <c r="B1756" t="s">
        <v>28848</v>
      </c>
      <c r="C1756" t="s">
        <v>28849</v>
      </c>
      <c r="D1756" t="s">
        <v>548</v>
      </c>
      <c r="E1756" t="s">
        <v>546</v>
      </c>
      <c r="F1756">
        <v>120</v>
      </c>
      <c r="G1756" t="s">
        <v>1905</v>
      </c>
      <c r="H1756" t="s">
        <v>559</v>
      </c>
      <c r="I1756" t="s">
        <v>1876</v>
      </c>
      <c r="J1756">
        <v>17750</v>
      </c>
      <c r="K1756" t="s">
        <v>243</v>
      </c>
      <c r="L1756" t="s">
        <v>549</v>
      </c>
      <c r="M1756" t="s">
        <v>550</v>
      </c>
      <c r="N1756" t="s">
        <v>551</v>
      </c>
      <c r="O1756" t="s">
        <v>242</v>
      </c>
      <c r="P1756" t="s">
        <v>1877</v>
      </c>
      <c r="Q1756" t="s">
        <v>28850</v>
      </c>
      <c r="R1756" t="s">
        <v>626</v>
      </c>
      <c r="S1756">
        <v>2500</v>
      </c>
      <c r="T1756" t="s">
        <v>1896</v>
      </c>
      <c r="U1756" s="4">
        <v>45803.254479166666</v>
      </c>
      <c r="V1756" t="str">
        <f>IFERROR(VLOOKUP(B1756,#REF!,1,0),"")</f>
        <v/>
      </c>
      <c r="W1756" t="str" cm="1">
        <f t="array" ref="W1756">IFERROR(_xlfn.IFS(AND(V1756="",X1756&lt;&gt;"王园园组",X1756&lt;&gt;"other"),K1756,AND(V1756="",X1756="王园园组"),G1756),"other")</f>
        <v>other</v>
      </c>
      <c r="X1756" t="str" cm="1">
        <f t="array" ref="X1756">IFERROR(_xlfn.IFS(AND(V1756="",IFERROR(VLOOKUP(N1756,#REF!,1,0),1)&lt;&gt;1),N1756,AND(V1756="",I1756="王园园组"),"王园园组"),"other")</f>
        <v>other</v>
      </c>
      <c r="Y1756">
        <f>IFERROR(_xlfn.XLOOKUP(MID(T1756, FIND("#", SUBSTITUTE(T1756, "-", "#", LEN(T1756) - LEN(SUBSTITUTE(T1756, "-", "")))) + 1, LEN(T1756)),#REF!,#REF!),0)</f>
        <v>0</v>
      </c>
      <c r="Z1756">
        <f>MONTH(续费明细实时[[#This Row],[success_time]])</f>
        <v>5</v>
      </c>
      <c r="AA1756" s="8" t="e">
        <f>VLOOKUP(续费明细实时[[#This Row],[parent_user_id]],#REF!,27,0)</f>
        <v>#REF!</v>
      </c>
    </row>
    <row r="1757" spans="1:27">
      <c r="A1757" s="1">
        <v>45794</v>
      </c>
      <c r="B1757" t="s">
        <v>13437</v>
      </c>
      <c r="C1757" t="s">
        <v>13438</v>
      </c>
      <c r="D1757" t="s">
        <v>548</v>
      </c>
      <c r="E1757" t="s">
        <v>546</v>
      </c>
      <c r="F1757">
        <v>120</v>
      </c>
      <c r="G1757" t="s">
        <v>2005</v>
      </c>
      <c r="H1757" t="s">
        <v>559</v>
      </c>
      <c r="I1757" t="s">
        <v>1876</v>
      </c>
      <c r="J1757">
        <v>17750</v>
      </c>
      <c r="K1757" t="s">
        <v>187</v>
      </c>
      <c r="L1757" t="s">
        <v>549</v>
      </c>
      <c r="M1757" t="s">
        <v>559</v>
      </c>
      <c r="N1757" t="s">
        <v>469</v>
      </c>
      <c r="O1757" t="s">
        <v>180</v>
      </c>
      <c r="P1757" t="s">
        <v>1877</v>
      </c>
      <c r="Q1757" t="s">
        <v>13439</v>
      </c>
      <c r="R1757" t="s">
        <v>626</v>
      </c>
      <c r="S1757">
        <v>2500</v>
      </c>
      <c r="T1757" t="s">
        <v>1896</v>
      </c>
      <c r="U1757" s="4">
        <v>45794.490543981483</v>
      </c>
      <c r="V1757" t="str">
        <f>IFERROR(VLOOKUP(B1757,#REF!,1,0),"")</f>
        <v/>
      </c>
      <c r="W1757" t="str" cm="1">
        <f t="array" ref="W1757">IFERROR(_xlfn.IFS(AND(V1757="",X1757&lt;&gt;"王园园组",X1757&lt;&gt;"other"),K1757,AND(V1757="",X1757="王园园组"),G1757),"other")</f>
        <v>other</v>
      </c>
      <c r="X1757" t="str" cm="1">
        <f t="array" ref="X1757">IFERROR(_xlfn.IFS(AND(V1757="",IFERROR(VLOOKUP(N1757,#REF!,1,0),1)&lt;&gt;1),N1757,AND(V1757="",I1757="王园园组"),"王园园组"),"other")</f>
        <v>other</v>
      </c>
      <c r="Y1757">
        <f>IFERROR(_xlfn.XLOOKUP(MID(T1757, FIND("#", SUBSTITUTE(T1757, "-", "#", LEN(T1757) - LEN(SUBSTITUTE(T1757, "-", "")))) + 1, LEN(T1757)),#REF!,#REF!),0)</f>
        <v>0</v>
      </c>
      <c r="Z1757">
        <f>MONTH(续费明细实时[[#This Row],[success_time]])</f>
        <v>5</v>
      </c>
      <c r="AA1757" s="8" t="e">
        <f>VLOOKUP(续费明细实时[[#This Row],[parent_user_id]],#REF!,27,0)</f>
        <v>#REF!</v>
      </c>
    </row>
    <row r="1758" spans="1:27">
      <c r="A1758" s="1">
        <v>45781</v>
      </c>
      <c r="B1758" t="s">
        <v>2401</v>
      </c>
      <c r="C1758" t="s">
        <v>2402</v>
      </c>
      <c r="D1758" t="s">
        <v>558</v>
      </c>
      <c r="E1758" t="s">
        <v>641</v>
      </c>
      <c r="F1758">
        <v>50</v>
      </c>
      <c r="G1758" t="s">
        <v>626</v>
      </c>
      <c r="H1758" t="s">
        <v>626</v>
      </c>
      <c r="I1758" t="s">
        <v>626</v>
      </c>
      <c r="J1758">
        <v>4863</v>
      </c>
      <c r="K1758" t="s">
        <v>320</v>
      </c>
      <c r="L1758" t="s">
        <v>549</v>
      </c>
      <c r="M1758" t="s">
        <v>550</v>
      </c>
      <c r="N1758" t="s">
        <v>616</v>
      </c>
      <c r="O1758" t="s">
        <v>314</v>
      </c>
      <c r="P1758" t="s">
        <v>1877</v>
      </c>
      <c r="Q1758" t="s">
        <v>2403</v>
      </c>
      <c r="R1758" t="s">
        <v>626</v>
      </c>
      <c r="S1758">
        <v>684.95</v>
      </c>
      <c r="T1758" t="s">
        <v>2404</v>
      </c>
      <c r="U1758" s="4">
        <v>45781.49</v>
      </c>
      <c r="V1758" t="str">
        <f>IFERROR(VLOOKUP(B1758,#REF!,1,0),"")</f>
        <v/>
      </c>
      <c r="W1758" t="str" cm="1">
        <f t="array" ref="W1758">IFERROR(_xlfn.IFS(AND(V1758="",X1758&lt;&gt;"王园园组",X1758&lt;&gt;"other"),K1758,AND(V1758="",X1758="王园园组"),G1758),"other")</f>
        <v>other</v>
      </c>
      <c r="X1758" t="str" cm="1">
        <f t="array" ref="X1758">IFERROR(_xlfn.IFS(AND(V1758="",IFERROR(VLOOKUP(N1758,#REF!,1,0),1)&lt;&gt;1),N1758,AND(V1758="",I1758="王园园组"),"王园园组"),"other")</f>
        <v>other</v>
      </c>
      <c r="Y1758">
        <f>IFERROR(_xlfn.XLOOKUP(MID(T1758, FIND("#", SUBSTITUTE(T1758, "-", "#", LEN(T1758) - LEN(SUBSTITUTE(T1758, "-", "")))) + 1, LEN(T1758)),#REF!,#REF!),0)</f>
        <v>0</v>
      </c>
      <c r="Z1758">
        <f>MONTH(续费明细实时[[#This Row],[success_time]])</f>
        <v>5</v>
      </c>
      <c r="AA1758" s="8" t="e">
        <f>VLOOKUP(续费明细实时[[#This Row],[parent_user_id]],#REF!,27,0)</f>
        <v>#REF!</v>
      </c>
    </row>
    <row r="1759" spans="1:27">
      <c r="A1759" s="1">
        <v>45793</v>
      </c>
      <c r="B1759" t="s">
        <v>13518</v>
      </c>
      <c r="C1759" t="s">
        <v>13519</v>
      </c>
      <c r="D1759" t="s">
        <v>578</v>
      </c>
      <c r="E1759" t="s">
        <v>546</v>
      </c>
      <c r="F1759">
        <v>120</v>
      </c>
      <c r="G1759" t="s">
        <v>1875</v>
      </c>
      <c r="H1759" t="s">
        <v>559</v>
      </c>
      <c r="I1759" t="s">
        <v>1876</v>
      </c>
      <c r="J1759">
        <v>17750</v>
      </c>
      <c r="K1759" t="s">
        <v>234</v>
      </c>
      <c r="L1759" t="s">
        <v>549</v>
      </c>
      <c r="M1759" t="s">
        <v>550</v>
      </c>
      <c r="N1759" t="s">
        <v>551</v>
      </c>
      <c r="O1759" t="s">
        <v>141</v>
      </c>
      <c r="P1759" t="s">
        <v>1877</v>
      </c>
      <c r="Q1759" t="s">
        <v>13520</v>
      </c>
      <c r="R1759" t="s">
        <v>626</v>
      </c>
      <c r="S1759">
        <v>2500</v>
      </c>
      <c r="T1759" t="s">
        <v>1896</v>
      </c>
      <c r="U1759" s="4">
        <v>45793.672326388885</v>
      </c>
      <c r="V1759" t="str">
        <f>IFERROR(VLOOKUP(B1759,#REF!,1,0),"")</f>
        <v/>
      </c>
      <c r="W1759" t="str" cm="1">
        <f t="array" ref="W1759">IFERROR(_xlfn.IFS(AND(V1759="",X1759&lt;&gt;"王园园组",X1759&lt;&gt;"other"),K1759,AND(V1759="",X1759="王园园组"),G1759),"other")</f>
        <v>other</v>
      </c>
      <c r="X1759" t="str" cm="1">
        <f t="array" ref="X1759">IFERROR(_xlfn.IFS(AND(V1759="",IFERROR(VLOOKUP(N1759,#REF!,1,0),1)&lt;&gt;1),N1759,AND(V1759="",I1759="王园园组"),"王园园组"),"other")</f>
        <v>other</v>
      </c>
      <c r="Y1759">
        <f>IFERROR(_xlfn.XLOOKUP(MID(T1759, FIND("#", SUBSTITUTE(T1759, "-", "#", LEN(T1759) - LEN(SUBSTITUTE(T1759, "-", "")))) + 1, LEN(T1759)),#REF!,#REF!),0)</f>
        <v>0</v>
      </c>
      <c r="Z1759">
        <f>MONTH(续费明细实时[[#This Row],[success_time]])</f>
        <v>5</v>
      </c>
      <c r="AA1759" s="8" t="e">
        <f>VLOOKUP(续费明细实时[[#This Row],[parent_user_id]],#REF!,27,0)</f>
        <v>#REF!</v>
      </c>
    </row>
    <row r="1760" spans="1:27">
      <c r="A1760" s="1">
        <v>45802</v>
      </c>
      <c r="B1760" t="s">
        <v>13399</v>
      </c>
      <c r="C1760" t="s">
        <v>13400</v>
      </c>
      <c r="D1760" t="s">
        <v>695</v>
      </c>
      <c r="E1760" t="s">
        <v>546</v>
      </c>
      <c r="F1760">
        <v>60</v>
      </c>
      <c r="G1760" t="s">
        <v>1875</v>
      </c>
      <c r="H1760" t="s">
        <v>559</v>
      </c>
      <c r="I1760" t="s">
        <v>1876</v>
      </c>
      <c r="J1760">
        <v>11161</v>
      </c>
      <c r="K1760" t="s">
        <v>236</v>
      </c>
      <c r="L1760" t="s">
        <v>549</v>
      </c>
      <c r="M1760" t="s">
        <v>550</v>
      </c>
      <c r="N1760" t="s">
        <v>551</v>
      </c>
      <c r="O1760" t="s">
        <v>141</v>
      </c>
      <c r="P1760" t="s">
        <v>1877</v>
      </c>
      <c r="Q1760" t="s">
        <v>13401</v>
      </c>
      <c r="R1760" t="s">
        <v>626</v>
      </c>
      <c r="S1760">
        <v>1571.919856</v>
      </c>
      <c r="T1760" t="s">
        <v>1891</v>
      </c>
      <c r="U1760" s="4">
        <v>45802.661076388889</v>
      </c>
      <c r="V1760" t="str">
        <f>IFERROR(VLOOKUP(B1760,#REF!,1,0),"")</f>
        <v/>
      </c>
      <c r="W1760" t="str" cm="1">
        <f t="array" ref="W1760">IFERROR(_xlfn.IFS(AND(V1760="",X1760&lt;&gt;"王园园组",X1760&lt;&gt;"other"),K1760,AND(V1760="",X1760="王园园组"),G1760),"other")</f>
        <v>other</v>
      </c>
      <c r="X1760" t="str" cm="1">
        <f t="array" ref="X1760">IFERROR(_xlfn.IFS(AND(V1760="",IFERROR(VLOOKUP(N1760,#REF!,1,0),1)&lt;&gt;1),N1760,AND(V1760="",I1760="王园园组"),"王园园组"),"other")</f>
        <v>other</v>
      </c>
      <c r="Y1760">
        <f>IFERROR(_xlfn.XLOOKUP(MID(T1760, FIND("#", SUBSTITUTE(T1760, "-", "#", LEN(T1760) - LEN(SUBSTITUTE(T1760, "-", "")))) + 1, LEN(T1760)),#REF!,#REF!),0)</f>
        <v>0</v>
      </c>
      <c r="Z1760">
        <f>MONTH(续费明细实时[[#This Row],[success_time]])</f>
        <v>5</v>
      </c>
      <c r="AA1760" s="8" t="e">
        <f>VLOOKUP(续费明细实时[[#This Row],[parent_user_id]],#REF!,27,0)</f>
        <v>#REF!</v>
      </c>
    </row>
    <row r="1761" spans="1:27">
      <c r="A1761" s="1">
        <v>45799</v>
      </c>
      <c r="B1761" t="s">
        <v>13488</v>
      </c>
      <c r="C1761" t="s">
        <v>13489</v>
      </c>
      <c r="D1761" t="s">
        <v>1810</v>
      </c>
      <c r="E1761" t="s">
        <v>1102</v>
      </c>
      <c r="F1761">
        <v>180</v>
      </c>
      <c r="G1761" t="s">
        <v>355</v>
      </c>
      <c r="H1761" t="s">
        <v>559</v>
      </c>
      <c r="I1761" t="s">
        <v>163</v>
      </c>
      <c r="J1761">
        <v>14910</v>
      </c>
      <c r="K1761" t="s">
        <v>355</v>
      </c>
      <c r="L1761" t="s">
        <v>549</v>
      </c>
      <c r="M1761" t="s">
        <v>559</v>
      </c>
      <c r="N1761" t="s">
        <v>163</v>
      </c>
      <c r="O1761" t="s">
        <v>472</v>
      </c>
      <c r="P1761" t="s">
        <v>1877</v>
      </c>
      <c r="Q1761" t="s">
        <v>13490</v>
      </c>
      <c r="R1761" t="s">
        <v>626</v>
      </c>
      <c r="S1761">
        <v>2100</v>
      </c>
      <c r="T1761" t="s">
        <v>13028</v>
      </c>
      <c r="U1761" s="4">
        <v>45799.825543981482</v>
      </c>
      <c r="V1761" t="str">
        <f>IFERROR(VLOOKUP(B1761,#REF!,1,0),"")</f>
        <v/>
      </c>
      <c r="W1761" t="str" cm="1">
        <f t="array" ref="W1761">IFERROR(_xlfn.IFS(AND(V1761="",X1761&lt;&gt;"王园园组",X1761&lt;&gt;"other"),K1761,AND(V1761="",X1761="王园园组"),G1761),"other")</f>
        <v>other</v>
      </c>
      <c r="X1761" t="str" cm="1">
        <f t="array" ref="X1761">IFERROR(_xlfn.IFS(AND(V1761="",IFERROR(VLOOKUP(N1761,#REF!,1,0),1)&lt;&gt;1),N1761,AND(V1761="",I1761="王园园组"),"王园园组"),"other")</f>
        <v>other</v>
      </c>
      <c r="Y1761">
        <f>IFERROR(_xlfn.XLOOKUP(MID(T1761, FIND("#", SUBSTITUTE(T1761, "-", "#", LEN(T1761) - LEN(SUBSTITUTE(T1761, "-", "")))) + 1, LEN(T1761)),#REF!,#REF!),0)</f>
        <v>0</v>
      </c>
      <c r="Z1761">
        <f>MONTH(续费明细实时[[#This Row],[success_time]])</f>
        <v>5</v>
      </c>
      <c r="AA1761" s="8" t="e">
        <f>VLOOKUP(续费明细实时[[#This Row],[parent_user_id]],#REF!,27,0)</f>
        <v>#REF!</v>
      </c>
    </row>
    <row r="1762" spans="1:27">
      <c r="A1762" s="1">
        <v>45801</v>
      </c>
      <c r="B1762" t="s">
        <v>13491</v>
      </c>
      <c r="C1762" t="s">
        <v>13492</v>
      </c>
      <c r="D1762" t="s">
        <v>632</v>
      </c>
      <c r="E1762" t="s">
        <v>546</v>
      </c>
      <c r="F1762">
        <v>120</v>
      </c>
      <c r="G1762" t="s">
        <v>1929</v>
      </c>
      <c r="H1762" t="s">
        <v>559</v>
      </c>
      <c r="I1762" t="s">
        <v>1876</v>
      </c>
      <c r="J1762">
        <v>17750</v>
      </c>
      <c r="K1762" t="s">
        <v>254</v>
      </c>
      <c r="L1762" t="s">
        <v>549</v>
      </c>
      <c r="M1762" t="s">
        <v>550</v>
      </c>
      <c r="N1762" t="s">
        <v>136</v>
      </c>
      <c r="O1762" t="s">
        <v>147</v>
      </c>
      <c r="P1762" t="s">
        <v>1877</v>
      </c>
      <c r="Q1762" t="s">
        <v>13493</v>
      </c>
      <c r="R1762" t="s">
        <v>626</v>
      </c>
      <c r="S1762">
        <v>2500</v>
      </c>
      <c r="T1762" t="s">
        <v>1896</v>
      </c>
      <c r="U1762" s="4">
        <v>45801.345196759263</v>
      </c>
      <c r="V1762" t="str">
        <f>IFERROR(VLOOKUP(B1762,#REF!,1,0),"")</f>
        <v/>
      </c>
      <c r="W1762" t="str" cm="1">
        <f t="array" ref="W1762">IFERROR(_xlfn.IFS(AND(V1762="",X1762&lt;&gt;"王园园组",X1762&lt;&gt;"other"),K1762,AND(V1762="",X1762="王园园组"),G1762),"other")</f>
        <v>other</v>
      </c>
      <c r="X1762" t="str" cm="1">
        <f t="array" ref="X1762">IFERROR(_xlfn.IFS(AND(V1762="",IFERROR(VLOOKUP(N1762,#REF!,1,0),1)&lt;&gt;1),N1762,AND(V1762="",I1762="王园园组"),"王园园组"),"other")</f>
        <v>other</v>
      </c>
      <c r="Y1762">
        <f>IFERROR(_xlfn.XLOOKUP(MID(T1762, FIND("#", SUBSTITUTE(T1762, "-", "#", LEN(T1762) - LEN(SUBSTITUTE(T1762, "-", "")))) + 1, LEN(T1762)),#REF!,#REF!),0)</f>
        <v>0</v>
      </c>
      <c r="Z1762">
        <f>MONTH(续费明细实时[[#This Row],[success_time]])</f>
        <v>5</v>
      </c>
      <c r="AA1762" s="8" t="e">
        <f>VLOOKUP(续费明细实时[[#This Row],[parent_user_id]],#REF!,27,0)</f>
        <v>#REF!</v>
      </c>
    </row>
    <row r="1763" spans="1:27">
      <c r="A1763" s="1">
        <v>45799</v>
      </c>
      <c r="B1763" t="s">
        <v>13494</v>
      </c>
      <c r="C1763" t="s">
        <v>13495</v>
      </c>
      <c r="D1763" t="s">
        <v>886</v>
      </c>
      <c r="E1763" t="s">
        <v>546</v>
      </c>
      <c r="F1763">
        <v>120</v>
      </c>
      <c r="G1763" t="s">
        <v>1973</v>
      </c>
      <c r="H1763" t="s">
        <v>559</v>
      </c>
      <c r="I1763" t="s">
        <v>1876</v>
      </c>
      <c r="J1763">
        <v>18283</v>
      </c>
      <c r="K1763" t="s">
        <v>216</v>
      </c>
      <c r="L1763" t="s">
        <v>549</v>
      </c>
      <c r="M1763" t="s">
        <v>550</v>
      </c>
      <c r="N1763" t="s">
        <v>551</v>
      </c>
      <c r="O1763" t="s">
        <v>145</v>
      </c>
      <c r="P1763" t="s">
        <v>1877</v>
      </c>
      <c r="Q1763" t="s">
        <v>13496</v>
      </c>
      <c r="R1763" t="s">
        <v>626</v>
      </c>
      <c r="S1763">
        <v>2575</v>
      </c>
      <c r="T1763" t="s">
        <v>1896</v>
      </c>
      <c r="U1763" s="4">
        <v>45799.252418981479</v>
      </c>
      <c r="V1763" t="str">
        <f>IFERROR(VLOOKUP(B1763,#REF!,1,0),"")</f>
        <v/>
      </c>
      <c r="W1763" t="str" cm="1">
        <f t="array" ref="W1763">IFERROR(_xlfn.IFS(AND(V1763="",X1763&lt;&gt;"王园园组",X1763&lt;&gt;"other"),K1763,AND(V1763="",X1763="王园园组"),G1763),"other")</f>
        <v>other</v>
      </c>
      <c r="X1763" t="str" cm="1">
        <f t="array" ref="X1763">IFERROR(_xlfn.IFS(AND(V1763="",IFERROR(VLOOKUP(N1763,#REF!,1,0),1)&lt;&gt;1),N1763,AND(V1763="",I1763="王园园组"),"王园园组"),"other")</f>
        <v>other</v>
      </c>
      <c r="Y1763">
        <f>IFERROR(_xlfn.XLOOKUP(MID(T1763, FIND("#", SUBSTITUTE(T1763, "-", "#", LEN(T1763) - LEN(SUBSTITUTE(T1763, "-", "")))) + 1, LEN(T1763)),#REF!,#REF!),0)</f>
        <v>0</v>
      </c>
      <c r="Z1763">
        <f>MONTH(续费明细实时[[#This Row],[success_time]])</f>
        <v>5</v>
      </c>
      <c r="AA1763" s="8" t="e">
        <f>VLOOKUP(续费明细实时[[#This Row],[parent_user_id]],#REF!,27,0)</f>
        <v>#REF!</v>
      </c>
    </row>
    <row r="1764" spans="1:27">
      <c r="A1764" s="1">
        <v>45792</v>
      </c>
      <c r="B1764" t="s">
        <v>13402</v>
      </c>
      <c r="C1764" t="s">
        <v>13403</v>
      </c>
      <c r="D1764" t="s">
        <v>2060</v>
      </c>
      <c r="E1764" t="s">
        <v>546</v>
      </c>
      <c r="F1764">
        <v>120</v>
      </c>
      <c r="G1764" t="s">
        <v>2071</v>
      </c>
      <c r="H1764" t="s">
        <v>559</v>
      </c>
      <c r="I1764" t="s">
        <v>1876</v>
      </c>
      <c r="J1764">
        <v>17750</v>
      </c>
      <c r="K1764" t="s">
        <v>240</v>
      </c>
      <c r="L1764" t="s">
        <v>549</v>
      </c>
      <c r="M1764" t="s">
        <v>550</v>
      </c>
      <c r="N1764" t="s">
        <v>551</v>
      </c>
      <c r="O1764" t="s">
        <v>141</v>
      </c>
      <c r="P1764" t="s">
        <v>1877</v>
      </c>
      <c r="Q1764" t="s">
        <v>13404</v>
      </c>
      <c r="R1764" t="s">
        <v>626</v>
      </c>
      <c r="S1764">
        <v>2500</v>
      </c>
      <c r="T1764" t="s">
        <v>1896</v>
      </c>
      <c r="U1764" s="4">
        <v>45792.887638888889</v>
      </c>
      <c r="V1764" t="str">
        <f>IFERROR(VLOOKUP(B1764,#REF!,1,0),"")</f>
        <v/>
      </c>
      <c r="W1764" t="str" cm="1">
        <f t="array" ref="W1764">IFERROR(_xlfn.IFS(AND(V1764="",X1764&lt;&gt;"王园园组",X1764&lt;&gt;"other"),K1764,AND(V1764="",X1764="王园园组"),G1764),"other")</f>
        <v>other</v>
      </c>
      <c r="X1764" t="str" cm="1">
        <f t="array" ref="X1764">IFERROR(_xlfn.IFS(AND(V1764="",IFERROR(VLOOKUP(N1764,#REF!,1,0),1)&lt;&gt;1),N1764,AND(V1764="",I1764="王园园组"),"王园园组"),"other")</f>
        <v>other</v>
      </c>
      <c r="Y1764">
        <f>IFERROR(_xlfn.XLOOKUP(MID(T1764, FIND("#", SUBSTITUTE(T1764, "-", "#", LEN(T1764) - LEN(SUBSTITUTE(T1764, "-", "")))) + 1, LEN(T1764)),#REF!,#REF!),0)</f>
        <v>0</v>
      </c>
      <c r="Z1764">
        <f>MONTH(续费明细实时[[#This Row],[success_time]])</f>
        <v>5</v>
      </c>
      <c r="AA1764" s="8" t="e">
        <f>VLOOKUP(续费明细实时[[#This Row],[parent_user_id]],#REF!,27,0)</f>
        <v>#REF!</v>
      </c>
    </row>
    <row r="1765" spans="1:27">
      <c r="A1765" s="1">
        <v>45803</v>
      </c>
      <c r="B1765" t="s">
        <v>30098</v>
      </c>
      <c r="C1765" t="s">
        <v>30099</v>
      </c>
      <c r="D1765" t="s">
        <v>610</v>
      </c>
      <c r="E1765" t="s">
        <v>546</v>
      </c>
      <c r="F1765">
        <v>240</v>
      </c>
      <c r="G1765" t="s">
        <v>2219</v>
      </c>
      <c r="H1765" t="s">
        <v>559</v>
      </c>
      <c r="I1765" t="s">
        <v>1876</v>
      </c>
      <c r="J1765">
        <v>32303</v>
      </c>
      <c r="K1765" t="s">
        <v>265</v>
      </c>
      <c r="L1765" t="s">
        <v>549</v>
      </c>
      <c r="M1765" t="s">
        <v>550</v>
      </c>
      <c r="N1765" t="s">
        <v>136</v>
      </c>
      <c r="O1765" t="s">
        <v>264</v>
      </c>
      <c r="P1765" t="s">
        <v>1877</v>
      </c>
      <c r="Q1765" t="s">
        <v>30100</v>
      </c>
      <c r="R1765" t="s">
        <v>626</v>
      </c>
      <c r="S1765">
        <v>4549.6875810000001</v>
      </c>
      <c r="T1765" t="s">
        <v>1931</v>
      </c>
      <c r="U1765" s="4">
        <v>45803.63244212963</v>
      </c>
      <c r="V1765" t="str">
        <f>IFERROR(VLOOKUP(B1765,#REF!,1,0),"")</f>
        <v/>
      </c>
      <c r="W1765" t="str" cm="1">
        <f t="array" ref="W1765">IFERROR(_xlfn.IFS(AND(V1765="",X1765&lt;&gt;"王园园组",X1765&lt;&gt;"other"),K1765,AND(V1765="",X1765="王园园组"),G1765),"other")</f>
        <v>other</v>
      </c>
      <c r="X1765" t="str" cm="1">
        <f t="array" ref="X1765">IFERROR(_xlfn.IFS(AND(V1765="",IFERROR(VLOOKUP(N1765,#REF!,1,0),1)&lt;&gt;1),N1765,AND(V1765="",I1765="王园园组"),"王园园组"),"other")</f>
        <v>other</v>
      </c>
      <c r="Y1765">
        <f>IFERROR(_xlfn.XLOOKUP(MID(T1765, FIND("#", SUBSTITUTE(T1765, "-", "#", LEN(T1765) - LEN(SUBSTITUTE(T1765, "-", "")))) + 1, LEN(T1765)),#REF!,#REF!),0)</f>
        <v>0</v>
      </c>
      <c r="Z1765">
        <f>MONTH(续费明细实时[[#This Row],[success_time]])</f>
        <v>5</v>
      </c>
      <c r="AA1765" s="8" t="e">
        <f>VLOOKUP(续费明细实时[[#This Row],[parent_user_id]],#REF!,27,0)</f>
        <v>#REF!</v>
      </c>
    </row>
    <row r="1766" spans="1:27">
      <c r="A1766" s="1">
        <v>45794</v>
      </c>
      <c r="B1766" t="s">
        <v>13500</v>
      </c>
      <c r="C1766" t="s">
        <v>13501</v>
      </c>
      <c r="D1766" t="s">
        <v>896</v>
      </c>
      <c r="E1766" t="s">
        <v>1102</v>
      </c>
      <c r="F1766">
        <v>340</v>
      </c>
      <c r="G1766" t="s">
        <v>357</v>
      </c>
      <c r="H1766" t="s">
        <v>559</v>
      </c>
      <c r="I1766" t="s">
        <v>163</v>
      </c>
      <c r="J1766">
        <v>25596</v>
      </c>
      <c r="K1766" t="s">
        <v>357</v>
      </c>
      <c r="L1766" t="s">
        <v>549</v>
      </c>
      <c r="M1766" t="s">
        <v>559</v>
      </c>
      <c r="N1766" t="s">
        <v>163</v>
      </c>
      <c r="O1766" t="s">
        <v>473</v>
      </c>
      <c r="P1766" t="s">
        <v>1877</v>
      </c>
      <c r="Q1766" t="s">
        <v>13502</v>
      </c>
      <c r="R1766" t="s">
        <v>626</v>
      </c>
      <c r="S1766">
        <v>3605</v>
      </c>
      <c r="T1766" t="s">
        <v>2098</v>
      </c>
      <c r="U1766" s="4">
        <v>45794.834861111114</v>
      </c>
      <c r="V1766" t="str">
        <f>IFERROR(VLOOKUP(B1766,#REF!,1,0),"")</f>
        <v/>
      </c>
      <c r="W1766" t="str" cm="1">
        <f t="array" ref="W1766">IFERROR(_xlfn.IFS(AND(V1766="",X1766&lt;&gt;"王园园组",X1766&lt;&gt;"other"),K1766,AND(V1766="",X1766="王园园组"),G1766),"other")</f>
        <v>other</v>
      </c>
      <c r="X1766" t="str" cm="1">
        <f t="array" ref="X1766">IFERROR(_xlfn.IFS(AND(V1766="",IFERROR(VLOOKUP(N1766,#REF!,1,0),1)&lt;&gt;1),N1766,AND(V1766="",I1766="王园园组"),"王园园组"),"other")</f>
        <v>other</v>
      </c>
      <c r="Y1766">
        <f>IFERROR(_xlfn.XLOOKUP(MID(T1766, FIND("#", SUBSTITUTE(T1766, "-", "#", LEN(T1766) - LEN(SUBSTITUTE(T1766, "-", "")))) + 1, LEN(T1766)),#REF!,#REF!),0)</f>
        <v>0</v>
      </c>
      <c r="Z1766">
        <f>MONTH(续费明细实时[[#This Row],[success_time]])</f>
        <v>5</v>
      </c>
      <c r="AA1766" s="8" t="e">
        <f>VLOOKUP(续费明细实时[[#This Row],[parent_user_id]],#REF!,27,0)</f>
        <v>#REF!</v>
      </c>
    </row>
    <row r="1767" spans="1:27">
      <c r="A1767" s="1">
        <v>45803</v>
      </c>
      <c r="B1767" t="s">
        <v>30101</v>
      </c>
      <c r="C1767" t="s">
        <v>30102</v>
      </c>
      <c r="D1767" t="s">
        <v>632</v>
      </c>
      <c r="E1767" t="s">
        <v>546</v>
      </c>
      <c r="F1767">
        <v>120</v>
      </c>
      <c r="G1767" t="s">
        <v>1969</v>
      </c>
      <c r="H1767" t="s">
        <v>559</v>
      </c>
      <c r="I1767" t="s">
        <v>1876</v>
      </c>
      <c r="J1767">
        <v>17750</v>
      </c>
      <c r="K1767" t="s">
        <v>258</v>
      </c>
      <c r="L1767" t="s">
        <v>549</v>
      </c>
      <c r="M1767" t="s">
        <v>550</v>
      </c>
      <c r="N1767" t="s">
        <v>136</v>
      </c>
      <c r="O1767" t="s">
        <v>147</v>
      </c>
      <c r="P1767" t="s">
        <v>1877</v>
      </c>
      <c r="Q1767" t="s">
        <v>30103</v>
      </c>
      <c r="R1767" t="s">
        <v>626</v>
      </c>
      <c r="S1767">
        <v>2500</v>
      </c>
      <c r="T1767" t="s">
        <v>1896</v>
      </c>
      <c r="U1767" s="4">
        <v>45803.499884259261</v>
      </c>
      <c r="V1767" t="str">
        <f>IFERROR(VLOOKUP(B1767,#REF!,1,0),"")</f>
        <v/>
      </c>
      <c r="W1767" t="str" cm="1">
        <f t="array" ref="W1767">IFERROR(_xlfn.IFS(AND(V1767="",X1767&lt;&gt;"王园园组",X1767&lt;&gt;"other"),K1767,AND(V1767="",X1767="王园园组"),G1767),"other")</f>
        <v>other</v>
      </c>
      <c r="X1767" t="str" cm="1">
        <f t="array" ref="X1767">IFERROR(_xlfn.IFS(AND(V1767="",IFERROR(VLOOKUP(N1767,#REF!,1,0),1)&lt;&gt;1),N1767,AND(V1767="",I1767="王园园组"),"王园园组"),"other")</f>
        <v>other</v>
      </c>
      <c r="Y1767">
        <f>IFERROR(_xlfn.XLOOKUP(MID(T1767, FIND("#", SUBSTITUTE(T1767, "-", "#", LEN(T1767) - LEN(SUBSTITUTE(T1767, "-", "")))) + 1, LEN(T1767)),#REF!,#REF!),0)</f>
        <v>0</v>
      </c>
      <c r="Z1767">
        <f>MONTH(续费明细实时[[#This Row],[success_time]])</f>
        <v>5</v>
      </c>
      <c r="AA1767" s="8" t="e">
        <f>VLOOKUP(续费明细实时[[#This Row],[parent_user_id]],#REF!,27,0)</f>
        <v>#REF!</v>
      </c>
    </row>
    <row r="1768" spans="1:27" hidden="1">
      <c r="A1768" s="1">
        <v>45788</v>
      </c>
      <c r="B1768" t="s">
        <v>9015</v>
      </c>
      <c r="C1768" t="s">
        <v>9016</v>
      </c>
      <c r="D1768" t="s">
        <v>1088</v>
      </c>
      <c r="E1768" t="s">
        <v>546</v>
      </c>
      <c r="F1768">
        <v>240</v>
      </c>
      <c r="G1768" t="s">
        <v>364</v>
      </c>
      <c r="H1768" t="s">
        <v>559</v>
      </c>
      <c r="I1768" t="s">
        <v>163</v>
      </c>
      <c r="J1768">
        <v>31950</v>
      </c>
      <c r="K1768" t="s">
        <v>626</v>
      </c>
      <c r="L1768" t="s">
        <v>649</v>
      </c>
      <c r="M1768" t="s">
        <v>649</v>
      </c>
      <c r="N1768" t="s">
        <v>649</v>
      </c>
      <c r="O1768" t="s">
        <v>649</v>
      </c>
      <c r="P1768" t="s">
        <v>1877</v>
      </c>
      <c r="Q1768" t="s">
        <v>9017</v>
      </c>
      <c r="R1768" t="s">
        <v>626</v>
      </c>
      <c r="S1768">
        <v>4500</v>
      </c>
      <c r="T1768" t="s">
        <v>1931</v>
      </c>
      <c r="U1768" s="4">
        <v>45788.898946759262</v>
      </c>
      <c r="V1768" t="str">
        <f>IFERROR(VLOOKUP(B1768,#REF!,1,0),"")</f>
        <v/>
      </c>
      <c r="W1768" t="str" cm="1">
        <f t="array" ref="W1768">IFERROR(_xlfn.IFS(AND(V1768="",X1768&lt;&gt;"王园园组",X1768&lt;&gt;"other"),K1768,AND(V1768="",X1768="王园园组"),G1768),"other")</f>
        <v>other</v>
      </c>
      <c r="X1768" t="str" cm="1">
        <f t="array" ref="X1768">IFERROR(_xlfn.IFS(AND(V1768="",IFERROR(VLOOKUP(N1768,#REF!,1,0),1)&lt;&gt;1),N1768,AND(V1768="",I1768="王园园组"),"王园园组"),"other")</f>
        <v>other</v>
      </c>
      <c r="Y1768">
        <f>IFERROR(_xlfn.XLOOKUP(MID(T1768, FIND("#", SUBSTITUTE(T1768, "-", "#", LEN(T1768) - LEN(SUBSTITUTE(T1768, "-", "")))) + 1, LEN(T1768)),#REF!,#REF!),0)</f>
        <v>0</v>
      </c>
      <c r="Z1768">
        <f>MONTH(续费明细实时[[#This Row],[success_time]])</f>
        <v>5</v>
      </c>
      <c r="AA1768" s="8" t="e">
        <f>VLOOKUP(续费明细实时[[#This Row],[parent_user_id]],#REF!,27,0)</f>
        <v>#REF!</v>
      </c>
    </row>
    <row r="1769" spans="1:27">
      <c r="A1769" s="1">
        <v>45802</v>
      </c>
      <c r="B1769" t="s">
        <v>12816</v>
      </c>
      <c r="C1769" t="s">
        <v>12817</v>
      </c>
      <c r="D1769" t="s">
        <v>1088</v>
      </c>
      <c r="E1769" t="s">
        <v>546</v>
      </c>
      <c r="F1769">
        <v>60</v>
      </c>
      <c r="G1769" t="s">
        <v>2024</v>
      </c>
      <c r="H1769" t="s">
        <v>559</v>
      </c>
      <c r="I1769" t="s">
        <v>1876</v>
      </c>
      <c r="J1769">
        <v>10650</v>
      </c>
      <c r="K1769" t="s">
        <v>298</v>
      </c>
      <c r="L1769" t="s">
        <v>549</v>
      </c>
      <c r="M1769" t="s">
        <v>550</v>
      </c>
      <c r="N1769" t="s">
        <v>136</v>
      </c>
      <c r="O1769" t="s">
        <v>143</v>
      </c>
      <c r="P1769" t="s">
        <v>1877</v>
      </c>
      <c r="Q1769" t="s">
        <v>12818</v>
      </c>
      <c r="R1769" t="s">
        <v>626</v>
      </c>
      <c r="S1769">
        <v>1500</v>
      </c>
      <c r="T1769" t="s">
        <v>1891</v>
      </c>
      <c r="U1769" s="4">
        <v>45802.794918981483</v>
      </c>
      <c r="V1769" t="str">
        <f>IFERROR(VLOOKUP(B1769,#REF!,1,0),"")</f>
        <v/>
      </c>
      <c r="W1769" t="str" cm="1">
        <f t="array" ref="W1769">IFERROR(_xlfn.IFS(AND(V1769="",X1769&lt;&gt;"王园园组",X1769&lt;&gt;"other"),K1769,AND(V1769="",X1769="王园园组"),G1769),"other")</f>
        <v>other</v>
      </c>
      <c r="X1769" t="str" cm="1">
        <f t="array" ref="X1769">IFERROR(_xlfn.IFS(AND(V1769="",IFERROR(VLOOKUP(N1769,#REF!,1,0),1)&lt;&gt;1),N1769,AND(V1769="",I1769="王园园组"),"王园园组"),"other")</f>
        <v>other</v>
      </c>
      <c r="Y1769">
        <f>IFERROR(_xlfn.XLOOKUP(MID(T1769, FIND("#", SUBSTITUTE(T1769, "-", "#", LEN(T1769) - LEN(SUBSTITUTE(T1769, "-", "")))) + 1, LEN(T1769)),#REF!,#REF!),0)</f>
        <v>0</v>
      </c>
      <c r="Z1769">
        <f>MONTH(续费明细实时[[#This Row],[success_time]])</f>
        <v>5</v>
      </c>
      <c r="AA1769" s="8" t="e">
        <f>VLOOKUP(续费明细实时[[#This Row],[parent_user_id]],#REF!,27,0)</f>
        <v>#REF!</v>
      </c>
    </row>
    <row r="1770" spans="1:27">
      <c r="A1770" s="1">
        <v>45800</v>
      </c>
      <c r="B1770" t="s">
        <v>13431</v>
      </c>
      <c r="C1770" t="s">
        <v>13432</v>
      </c>
      <c r="D1770" t="s">
        <v>558</v>
      </c>
      <c r="E1770" t="s">
        <v>546</v>
      </c>
      <c r="F1770">
        <v>360</v>
      </c>
      <c r="G1770" t="s">
        <v>1973</v>
      </c>
      <c r="H1770" t="s">
        <v>559</v>
      </c>
      <c r="I1770" t="s">
        <v>1876</v>
      </c>
      <c r="J1770">
        <v>46660</v>
      </c>
      <c r="K1770" t="s">
        <v>236</v>
      </c>
      <c r="L1770" t="s">
        <v>549</v>
      </c>
      <c r="M1770" t="s">
        <v>550</v>
      </c>
      <c r="N1770" t="s">
        <v>551</v>
      </c>
      <c r="O1770" t="s">
        <v>141</v>
      </c>
      <c r="P1770" t="s">
        <v>1877</v>
      </c>
      <c r="Q1770" t="s">
        <v>13433</v>
      </c>
      <c r="R1770" t="s">
        <v>626</v>
      </c>
      <c r="S1770">
        <v>6571.7709500000001</v>
      </c>
      <c r="T1770" t="s">
        <v>2193</v>
      </c>
      <c r="U1770" s="4">
        <v>45800.934583333335</v>
      </c>
      <c r="V1770" t="str">
        <f>IFERROR(VLOOKUP(B1770,#REF!,1,0),"")</f>
        <v/>
      </c>
      <c r="W1770" t="str" cm="1">
        <f t="array" ref="W1770">IFERROR(_xlfn.IFS(AND(V1770="",X1770&lt;&gt;"王园园组",X1770&lt;&gt;"other"),K1770,AND(V1770="",X1770="王园园组"),G1770),"other")</f>
        <v>other</v>
      </c>
      <c r="X1770" t="str" cm="1">
        <f t="array" ref="X1770">IFERROR(_xlfn.IFS(AND(V1770="",IFERROR(VLOOKUP(N1770,#REF!,1,0),1)&lt;&gt;1),N1770,AND(V1770="",I1770="王园园组"),"王园园组"),"other")</f>
        <v>other</v>
      </c>
      <c r="Y1770">
        <f>IFERROR(_xlfn.XLOOKUP(MID(T1770, FIND("#", SUBSTITUTE(T1770, "-", "#", LEN(T1770) - LEN(SUBSTITUTE(T1770, "-", "")))) + 1, LEN(T1770)),#REF!,#REF!),0)</f>
        <v>0</v>
      </c>
      <c r="Z1770">
        <f>MONTH(续费明细实时[[#This Row],[success_time]])</f>
        <v>5</v>
      </c>
      <c r="AA1770" s="8" t="e">
        <f>VLOOKUP(续费明细实时[[#This Row],[parent_user_id]],#REF!,27,0)</f>
        <v>#REF!</v>
      </c>
    </row>
    <row r="1771" spans="1:27">
      <c r="A1771" s="1">
        <v>45789</v>
      </c>
      <c r="B1771" t="s">
        <v>11140</v>
      </c>
      <c r="C1771" t="s">
        <v>11141</v>
      </c>
      <c r="D1771" t="s">
        <v>548</v>
      </c>
      <c r="E1771" t="s">
        <v>546</v>
      </c>
      <c r="F1771">
        <v>120</v>
      </c>
      <c r="G1771" t="s">
        <v>1969</v>
      </c>
      <c r="H1771" t="s">
        <v>559</v>
      </c>
      <c r="I1771" t="s">
        <v>1876</v>
      </c>
      <c r="J1771">
        <v>17750</v>
      </c>
      <c r="K1771" t="s">
        <v>299</v>
      </c>
      <c r="L1771" t="s">
        <v>549</v>
      </c>
      <c r="M1771" t="s">
        <v>550</v>
      </c>
      <c r="N1771" t="s">
        <v>136</v>
      </c>
      <c r="O1771" t="s">
        <v>143</v>
      </c>
      <c r="P1771" t="s">
        <v>1877</v>
      </c>
      <c r="Q1771" t="s">
        <v>11142</v>
      </c>
      <c r="R1771" t="s">
        <v>626</v>
      </c>
      <c r="S1771">
        <v>2500</v>
      </c>
      <c r="T1771" t="s">
        <v>1896</v>
      </c>
      <c r="U1771" s="4">
        <v>45789.563692129632</v>
      </c>
      <c r="V1771" t="str">
        <f>IFERROR(VLOOKUP(B1771,#REF!,1,0),"")</f>
        <v/>
      </c>
      <c r="W1771" t="str" cm="1">
        <f t="array" ref="W1771">IFERROR(_xlfn.IFS(AND(V1771="",X1771&lt;&gt;"王园园组",X1771&lt;&gt;"other"),K1771,AND(V1771="",X1771="王园园组"),G1771),"other")</f>
        <v>other</v>
      </c>
      <c r="X1771" t="str" cm="1">
        <f t="array" ref="X1771">IFERROR(_xlfn.IFS(AND(V1771="",IFERROR(VLOOKUP(N1771,#REF!,1,0),1)&lt;&gt;1),N1771,AND(V1771="",I1771="王园园组"),"王园园组"),"other")</f>
        <v>other</v>
      </c>
      <c r="Y1771">
        <f>IFERROR(_xlfn.XLOOKUP(MID(T1771, FIND("#", SUBSTITUTE(T1771, "-", "#", LEN(T1771) - LEN(SUBSTITUTE(T1771, "-", "")))) + 1, LEN(T1771)),#REF!,#REF!),0)</f>
        <v>0</v>
      </c>
      <c r="Z1771">
        <f>MONTH(续费明细实时[[#This Row],[success_time]])</f>
        <v>5</v>
      </c>
      <c r="AA1771" s="8" t="e">
        <f>VLOOKUP(续费明细实时[[#This Row],[parent_user_id]],#REF!,27,0)</f>
        <v>#REF!</v>
      </c>
    </row>
    <row r="1772" spans="1:27">
      <c r="A1772" s="1">
        <v>45793</v>
      </c>
      <c r="B1772" t="s">
        <v>13503</v>
      </c>
      <c r="C1772" t="s">
        <v>13504</v>
      </c>
      <c r="D1772" t="s">
        <v>548</v>
      </c>
      <c r="E1772" t="s">
        <v>546</v>
      </c>
      <c r="F1772">
        <v>60</v>
      </c>
      <c r="G1772" t="s">
        <v>1909</v>
      </c>
      <c r="H1772" t="s">
        <v>559</v>
      </c>
      <c r="I1772" t="s">
        <v>1876</v>
      </c>
      <c r="J1772">
        <v>10650</v>
      </c>
      <c r="K1772" t="s">
        <v>317</v>
      </c>
      <c r="L1772" t="s">
        <v>549</v>
      </c>
      <c r="M1772" t="s">
        <v>550</v>
      </c>
      <c r="N1772" t="s">
        <v>616</v>
      </c>
      <c r="O1772" t="s">
        <v>314</v>
      </c>
      <c r="P1772" t="s">
        <v>1877</v>
      </c>
      <c r="Q1772" t="s">
        <v>13505</v>
      </c>
      <c r="R1772" t="s">
        <v>626</v>
      </c>
      <c r="S1772">
        <v>1500</v>
      </c>
      <c r="T1772" t="s">
        <v>1891</v>
      </c>
      <c r="U1772" s="4">
        <v>45793.420451388891</v>
      </c>
      <c r="V1772" t="str">
        <f>IFERROR(VLOOKUP(B1772,#REF!,1,0),"")</f>
        <v/>
      </c>
      <c r="W1772" t="str" cm="1">
        <f t="array" ref="W1772">IFERROR(_xlfn.IFS(AND(V1772="",X1772&lt;&gt;"王园园组",X1772&lt;&gt;"other"),K1772,AND(V1772="",X1772="王园园组"),G1772),"other")</f>
        <v>other</v>
      </c>
      <c r="X1772" t="str" cm="1">
        <f t="array" ref="X1772">IFERROR(_xlfn.IFS(AND(V1772="",IFERROR(VLOOKUP(N1772,#REF!,1,0),1)&lt;&gt;1),N1772,AND(V1772="",I1772="王园园组"),"王园园组"),"other")</f>
        <v>other</v>
      </c>
      <c r="Y1772">
        <f>IFERROR(_xlfn.XLOOKUP(MID(T1772, FIND("#", SUBSTITUTE(T1772, "-", "#", LEN(T1772) - LEN(SUBSTITUTE(T1772, "-", "")))) + 1, LEN(T1772)),#REF!,#REF!),0)</f>
        <v>0</v>
      </c>
      <c r="Z1772">
        <f>MONTH(续费明细实时[[#This Row],[success_time]])</f>
        <v>5</v>
      </c>
      <c r="AA1772" s="8" t="e">
        <f>VLOOKUP(续费明细实时[[#This Row],[parent_user_id]],#REF!,27,0)</f>
        <v>#REF!</v>
      </c>
    </row>
    <row r="1773" spans="1:27">
      <c r="A1773" s="1">
        <v>45794</v>
      </c>
      <c r="B1773" t="s">
        <v>13506</v>
      </c>
      <c r="C1773" t="s">
        <v>13507</v>
      </c>
      <c r="D1773" t="s">
        <v>558</v>
      </c>
      <c r="E1773" t="s">
        <v>1959</v>
      </c>
      <c r="F1773">
        <v>18</v>
      </c>
      <c r="G1773" t="s">
        <v>328</v>
      </c>
      <c r="H1773" t="s">
        <v>559</v>
      </c>
      <c r="I1773" t="s">
        <v>504</v>
      </c>
      <c r="J1773">
        <v>5109</v>
      </c>
      <c r="K1773" t="s">
        <v>328</v>
      </c>
      <c r="L1773" t="s">
        <v>549</v>
      </c>
      <c r="M1773" t="s">
        <v>559</v>
      </c>
      <c r="N1773" t="s">
        <v>504</v>
      </c>
      <c r="O1773" t="s">
        <v>325</v>
      </c>
      <c r="P1773" t="s">
        <v>1877</v>
      </c>
      <c r="Q1773" t="s">
        <v>13508</v>
      </c>
      <c r="R1773" t="s">
        <v>626</v>
      </c>
      <c r="S1773">
        <v>719.55714</v>
      </c>
      <c r="T1773" t="s">
        <v>1962</v>
      </c>
      <c r="U1773" s="4">
        <v>45794.875590277778</v>
      </c>
      <c r="V1773" t="str">
        <f>IFERROR(VLOOKUP(B1773,#REF!,1,0),"")</f>
        <v/>
      </c>
      <c r="W1773" t="str" cm="1">
        <f t="array" ref="W1773">IFERROR(_xlfn.IFS(AND(V1773="",X1773&lt;&gt;"王园园组",X1773&lt;&gt;"other"),K1773,AND(V1773="",X1773="王园园组"),G1773),"other")</f>
        <v>other</v>
      </c>
      <c r="X1773" t="str" cm="1">
        <f t="array" ref="X1773">IFERROR(_xlfn.IFS(AND(V1773="",IFERROR(VLOOKUP(N1773,#REF!,1,0),1)&lt;&gt;1),N1773,AND(V1773="",I1773="王园园组"),"王园园组"),"other")</f>
        <v>other</v>
      </c>
      <c r="Y1773">
        <f>IFERROR(_xlfn.XLOOKUP(MID(T1773, FIND("#", SUBSTITUTE(T1773, "-", "#", LEN(T1773) - LEN(SUBSTITUTE(T1773, "-", "")))) + 1, LEN(T1773)),#REF!,#REF!),0)</f>
        <v>0</v>
      </c>
      <c r="Z1773">
        <f>MONTH(续费明细实时[[#This Row],[success_time]])</f>
        <v>5</v>
      </c>
      <c r="AA1773" s="8" t="e">
        <f>VLOOKUP(续费明细实时[[#This Row],[parent_user_id]],#REF!,27,0)</f>
        <v>#REF!</v>
      </c>
    </row>
    <row r="1774" spans="1:27">
      <c r="A1774" s="1">
        <v>45805</v>
      </c>
      <c r="B1774" t="s">
        <v>30104</v>
      </c>
      <c r="C1774" t="s">
        <v>30105</v>
      </c>
      <c r="D1774" t="s">
        <v>548</v>
      </c>
      <c r="E1774" t="s">
        <v>546</v>
      </c>
      <c r="F1774">
        <v>120</v>
      </c>
      <c r="G1774" t="s">
        <v>1909</v>
      </c>
      <c r="H1774" t="s">
        <v>559</v>
      </c>
      <c r="I1774" t="s">
        <v>1876</v>
      </c>
      <c r="J1774">
        <v>17750</v>
      </c>
      <c r="K1774" t="s">
        <v>185</v>
      </c>
      <c r="L1774" t="s">
        <v>549</v>
      </c>
      <c r="M1774" t="s">
        <v>559</v>
      </c>
      <c r="N1774" t="s">
        <v>469</v>
      </c>
      <c r="O1774" t="s">
        <v>180</v>
      </c>
      <c r="P1774" t="s">
        <v>1877</v>
      </c>
      <c r="Q1774" t="s">
        <v>30106</v>
      </c>
      <c r="R1774" t="s">
        <v>626</v>
      </c>
      <c r="S1774">
        <v>2500</v>
      </c>
      <c r="T1774" t="s">
        <v>1896</v>
      </c>
      <c r="U1774" s="4">
        <v>45805.449317129627</v>
      </c>
      <c r="V1774" t="str">
        <f>IFERROR(VLOOKUP(B1774,#REF!,1,0),"")</f>
        <v/>
      </c>
      <c r="W1774" t="str" cm="1">
        <f t="array" ref="W1774">IFERROR(_xlfn.IFS(AND(V1774="",X1774&lt;&gt;"王园园组",X1774&lt;&gt;"other"),K1774,AND(V1774="",X1774="王园园组"),G1774),"other")</f>
        <v>other</v>
      </c>
      <c r="X1774" t="str" cm="1">
        <f t="array" ref="X1774">IFERROR(_xlfn.IFS(AND(V1774="",IFERROR(VLOOKUP(N1774,#REF!,1,0),1)&lt;&gt;1),N1774,AND(V1774="",I1774="王园园组"),"王园园组"),"other")</f>
        <v>other</v>
      </c>
      <c r="Y1774">
        <f>IFERROR(_xlfn.XLOOKUP(MID(T1774, FIND("#", SUBSTITUTE(T1774, "-", "#", LEN(T1774) - LEN(SUBSTITUTE(T1774, "-", "")))) + 1, LEN(T1774)),#REF!,#REF!),0)</f>
        <v>0</v>
      </c>
      <c r="Z1774">
        <f>MONTH(续费明细实时[[#This Row],[success_time]])</f>
        <v>5</v>
      </c>
      <c r="AA1774" s="8" t="e">
        <f>VLOOKUP(续费明细实时[[#This Row],[parent_user_id]],#REF!,27,0)</f>
        <v>#REF!</v>
      </c>
    </row>
    <row r="1775" spans="1:27">
      <c r="A1775" s="1">
        <v>45796</v>
      </c>
      <c r="B1775" t="s">
        <v>13521</v>
      </c>
      <c r="C1775" t="s">
        <v>13522</v>
      </c>
      <c r="D1775" t="s">
        <v>2295</v>
      </c>
      <c r="E1775" t="s">
        <v>546</v>
      </c>
      <c r="F1775">
        <v>120</v>
      </c>
      <c r="G1775" t="s">
        <v>2464</v>
      </c>
      <c r="H1775" t="s">
        <v>559</v>
      </c>
      <c r="I1775" t="s">
        <v>1876</v>
      </c>
      <c r="J1775">
        <v>17750</v>
      </c>
      <c r="K1775" t="s">
        <v>234</v>
      </c>
      <c r="L1775" t="s">
        <v>549</v>
      </c>
      <c r="M1775" t="s">
        <v>550</v>
      </c>
      <c r="N1775" t="s">
        <v>551</v>
      </c>
      <c r="O1775" t="s">
        <v>141</v>
      </c>
      <c r="P1775" t="s">
        <v>1877</v>
      </c>
      <c r="Q1775" t="s">
        <v>13523</v>
      </c>
      <c r="R1775" t="s">
        <v>626</v>
      </c>
      <c r="S1775">
        <v>2500</v>
      </c>
      <c r="T1775" t="s">
        <v>1896</v>
      </c>
      <c r="U1775" s="4">
        <v>45796.465879629628</v>
      </c>
      <c r="V1775" t="str">
        <f>IFERROR(VLOOKUP(B1775,#REF!,1,0),"")</f>
        <v/>
      </c>
      <c r="W1775" t="str" cm="1">
        <f t="array" ref="W1775">IFERROR(_xlfn.IFS(AND(V1775="",X1775&lt;&gt;"王园园组",X1775&lt;&gt;"other"),K1775,AND(V1775="",X1775="王园园组"),G1775),"other")</f>
        <v>other</v>
      </c>
      <c r="X1775" t="str" cm="1">
        <f t="array" ref="X1775">IFERROR(_xlfn.IFS(AND(V1775="",IFERROR(VLOOKUP(N1775,#REF!,1,0),1)&lt;&gt;1),N1775,AND(V1775="",I1775="王园园组"),"王园园组"),"other")</f>
        <v>other</v>
      </c>
      <c r="Y1775">
        <f>IFERROR(_xlfn.XLOOKUP(MID(T1775, FIND("#", SUBSTITUTE(T1775, "-", "#", LEN(T1775) - LEN(SUBSTITUTE(T1775, "-", "")))) + 1, LEN(T1775)),#REF!,#REF!),0)</f>
        <v>0</v>
      </c>
      <c r="Z1775">
        <f>MONTH(续费明细实时[[#This Row],[success_time]])</f>
        <v>5</v>
      </c>
      <c r="AA1775" s="8" t="e">
        <f>VLOOKUP(续费明细实时[[#This Row],[parent_user_id]],#REF!,27,0)</f>
        <v>#REF!</v>
      </c>
    </row>
    <row r="1776" spans="1:27">
      <c r="A1776" s="1">
        <v>45797</v>
      </c>
      <c r="B1776" t="s">
        <v>14400</v>
      </c>
      <c r="C1776" t="s">
        <v>14401</v>
      </c>
      <c r="D1776" t="s">
        <v>695</v>
      </c>
      <c r="E1776" t="s">
        <v>546</v>
      </c>
      <c r="F1776">
        <v>60</v>
      </c>
      <c r="G1776" t="s">
        <v>349</v>
      </c>
      <c r="H1776" t="s">
        <v>559</v>
      </c>
      <c r="I1776" t="s">
        <v>163</v>
      </c>
      <c r="J1776">
        <v>10970</v>
      </c>
      <c r="K1776" t="s">
        <v>349</v>
      </c>
      <c r="L1776" t="s">
        <v>549</v>
      </c>
      <c r="M1776" t="s">
        <v>559</v>
      </c>
      <c r="N1776" t="s">
        <v>163</v>
      </c>
      <c r="O1776" t="s">
        <v>472</v>
      </c>
      <c r="P1776" t="s">
        <v>1877</v>
      </c>
      <c r="Q1776" t="s">
        <v>14402</v>
      </c>
      <c r="R1776" t="s">
        <v>626</v>
      </c>
      <c r="S1776">
        <v>1545</v>
      </c>
      <c r="T1776" t="s">
        <v>1891</v>
      </c>
      <c r="U1776" s="4">
        <v>45797.831956018519</v>
      </c>
      <c r="V1776" t="str">
        <f>IFERROR(VLOOKUP(B1776,#REF!,1,0),"")</f>
        <v/>
      </c>
      <c r="W1776" t="str" cm="1">
        <f t="array" ref="W1776">IFERROR(_xlfn.IFS(AND(V1776="",X1776&lt;&gt;"王园园组",X1776&lt;&gt;"other"),K1776,AND(V1776="",X1776="王园园组"),G1776),"other")</f>
        <v>other</v>
      </c>
      <c r="X1776" t="str" cm="1">
        <f t="array" ref="X1776">IFERROR(_xlfn.IFS(AND(V1776="",IFERROR(VLOOKUP(N1776,#REF!,1,0),1)&lt;&gt;1),N1776,AND(V1776="",I1776="王园园组"),"王园园组"),"other")</f>
        <v>other</v>
      </c>
      <c r="Y1776">
        <f>IFERROR(_xlfn.XLOOKUP(MID(T1776, FIND("#", SUBSTITUTE(T1776, "-", "#", LEN(T1776) - LEN(SUBSTITUTE(T1776, "-", "")))) + 1, LEN(T1776)),#REF!,#REF!),0)</f>
        <v>0</v>
      </c>
      <c r="Z1776">
        <f>MONTH(续费明细实时[[#This Row],[success_time]])</f>
        <v>5</v>
      </c>
      <c r="AA1776" s="8" t="e">
        <f>VLOOKUP(续费明细实时[[#This Row],[parent_user_id]],#REF!,27,0)</f>
        <v>#REF!</v>
      </c>
    </row>
    <row r="1777" spans="1:27">
      <c r="A1777" s="1">
        <v>45795</v>
      </c>
      <c r="B1777" t="s">
        <v>14751</v>
      </c>
      <c r="C1777" t="s">
        <v>14752</v>
      </c>
      <c r="D1777" t="s">
        <v>1088</v>
      </c>
      <c r="E1777" t="s">
        <v>546</v>
      </c>
      <c r="F1777">
        <v>120</v>
      </c>
      <c r="G1777" t="s">
        <v>2079</v>
      </c>
      <c r="H1777" t="s">
        <v>559</v>
      </c>
      <c r="I1777" t="s">
        <v>1876</v>
      </c>
      <c r="J1777">
        <v>17750</v>
      </c>
      <c r="K1777" t="s">
        <v>267</v>
      </c>
      <c r="L1777" t="s">
        <v>549</v>
      </c>
      <c r="M1777" t="s">
        <v>550</v>
      </c>
      <c r="N1777" t="s">
        <v>136</v>
      </c>
      <c r="O1777" t="s">
        <v>264</v>
      </c>
      <c r="P1777" t="s">
        <v>1877</v>
      </c>
      <c r="Q1777" t="s">
        <v>14753</v>
      </c>
      <c r="R1777" t="s">
        <v>626</v>
      </c>
      <c r="S1777">
        <v>2500</v>
      </c>
      <c r="T1777" t="s">
        <v>1896</v>
      </c>
      <c r="U1777" s="4">
        <v>45795.808437500003</v>
      </c>
      <c r="V1777" t="str">
        <f>IFERROR(VLOOKUP(B1777,#REF!,1,0),"")</f>
        <v/>
      </c>
      <c r="W1777" t="str" cm="1">
        <f t="array" ref="W1777">IFERROR(_xlfn.IFS(AND(V1777="",X1777&lt;&gt;"王园园组",X1777&lt;&gt;"other"),K1777,AND(V1777="",X1777="王园园组"),G1777),"other")</f>
        <v>other</v>
      </c>
      <c r="X1777" t="str" cm="1">
        <f t="array" ref="X1777">IFERROR(_xlfn.IFS(AND(V1777="",IFERROR(VLOOKUP(N1777,#REF!,1,0),1)&lt;&gt;1),N1777,AND(V1777="",I1777="王园园组"),"王园园组"),"other")</f>
        <v>other</v>
      </c>
      <c r="Y1777">
        <f>IFERROR(_xlfn.XLOOKUP(MID(T1777, FIND("#", SUBSTITUTE(T1777, "-", "#", LEN(T1777) - LEN(SUBSTITUTE(T1777, "-", "")))) + 1, LEN(T1777)),#REF!,#REF!),0)</f>
        <v>0</v>
      </c>
      <c r="Z1777">
        <f>MONTH(续费明细实时[[#This Row],[success_time]])</f>
        <v>5</v>
      </c>
      <c r="AA1777" s="8" t="e">
        <f>VLOOKUP(续费明细实时[[#This Row],[parent_user_id]],#REF!,27,0)</f>
        <v>#REF!</v>
      </c>
    </row>
    <row r="1778" spans="1:27">
      <c r="A1778" s="1">
        <v>45801</v>
      </c>
      <c r="B1778" t="s">
        <v>14409</v>
      </c>
      <c r="C1778" t="s">
        <v>14410</v>
      </c>
      <c r="D1778" t="s">
        <v>632</v>
      </c>
      <c r="E1778" t="s">
        <v>546</v>
      </c>
      <c r="F1778">
        <v>120</v>
      </c>
      <c r="G1778" t="s">
        <v>2005</v>
      </c>
      <c r="H1778" t="s">
        <v>559</v>
      </c>
      <c r="I1778" t="s">
        <v>1876</v>
      </c>
      <c r="J1778">
        <v>17750</v>
      </c>
      <c r="K1778" t="s">
        <v>216</v>
      </c>
      <c r="L1778" t="s">
        <v>549</v>
      </c>
      <c r="M1778" t="s">
        <v>550</v>
      </c>
      <c r="N1778" t="s">
        <v>551</v>
      </c>
      <c r="O1778" t="s">
        <v>145</v>
      </c>
      <c r="P1778" t="s">
        <v>1877</v>
      </c>
      <c r="Q1778" t="s">
        <v>14411</v>
      </c>
      <c r="R1778" t="s">
        <v>626</v>
      </c>
      <c r="S1778">
        <v>2500</v>
      </c>
      <c r="T1778" t="s">
        <v>1896</v>
      </c>
      <c r="U1778" s="4">
        <v>45801.37709490741</v>
      </c>
      <c r="V1778" t="str">
        <f>IFERROR(VLOOKUP(B1778,#REF!,1,0),"")</f>
        <v/>
      </c>
      <c r="W1778" t="str" cm="1">
        <f t="array" ref="W1778">IFERROR(_xlfn.IFS(AND(V1778="",X1778&lt;&gt;"王园园组",X1778&lt;&gt;"other"),K1778,AND(V1778="",X1778="王园园组"),G1778),"other")</f>
        <v>other</v>
      </c>
      <c r="X1778" t="str" cm="1">
        <f t="array" ref="X1778">IFERROR(_xlfn.IFS(AND(V1778="",IFERROR(VLOOKUP(N1778,#REF!,1,0),1)&lt;&gt;1),N1778,AND(V1778="",I1778="王园园组"),"王园园组"),"other")</f>
        <v>other</v>
      </c>
      <c r="Y1778">
        <f>IFERROR(_xlfn.XLOOKUP(MID(T1778, FIND("#", SUBSTITUTE(T1778, "-", "#", LEN(T1778) - LEN(SUBSTITUTE(T1778, "-", "")))) + 1, LEN(T1778)),#REF!,#REF!),0)</f>
        <v>0</v>
      </c>
      <c r="Z1778">
        <f>MONTH(续费明细实时[[#This Row],[success_time]])</f>
        <v>5</v>
      </c>
      <c r="AA1778" s="8" t="e">
        <f>VLOOKUP(续费明细实时[[#This Row],[parent_user_id]],#REF!,27,0)</f>
        <v>#REF!</v>
      </c>
    </row>
    <row r="1779" spans="1:27">
      <c r="A1779" s="1">
        <v>45801</v>
      </c>
      <c r="B1779" t="s">
        <v>14412</v>
      </c>
      <c r="C1779" t="s">
        <v>14413</v>
      </c>
      <c r="D1779" t="s">
        <v>548</v>
      </c>
      <c r="E1779" t="s">
        <v>546</v>
      </c>
      <c r="F1779">
        <v>120</v>
      </c>
      <c r="G1779" t="s">
        <v>1894</v>
      </c>
      <c r="H1779" t="s">
        <v>559</v>
      </c>
      <c r="I1779" t="s">
        <v>1876</v>
      </c>
      <c r="J1779">
        <v>18283</v>
      </c>
      <c r="K1779" t="s">
        <v>184</v>
      </c>
      <c r="L1779" t="s">
        <v>549</v>
      </c>
      <c r="M1779" t="s">
        <v>559</v>
      </c>
      <c r="N1779" t="s">
        <v>469</v>
      </c>
      <c r="O1779" t="s">
        <v>180</v>
      </c>
      <c r="P1779" t="s">
        <v>1877</v>
      </c>
      <c r="Q1779" t="s">
        <v>14414</v>
      </c>
      <c r="R1779" t="s">
        <v>626</v>
      </c>
      <c r="S1779">
        <v>2575</v>
      </c>
      <c r="T1779" t="s">
        <v>1896</v>
      </c>
      <c r="U1779" s="4">
        <v>45801.288101851853</v>
      </c>
      <c r="V1779" t="str">
        <f>IFERROR(VLOOKUP(B1779,#REF!,1,0),"")</f>
        <v/>
      </c>
      <c r="W1779" t="str" cm="1">
        <f t="array" ref="W1779">IFERROR(_xlfn.IFS(AND(V1779="",X1779&lt;&gt;"王园园组",X1779&lt;&gt;"other"),K1779,AND(V1779="",X1779="王园园组"),G1779),"other")</f>
        <v>other</v>
      </c>
      <c r="X1779" t="str" cm="1">
        <f t="array" ref="X1779">IFERROR(_xlfn.IFS(AND(V1779="",IFERROR(VLOOKUP(N1779,#REF!,1,0),1)&lt;&gt;1),N1779,AND(V1779="",I1779="王园园组"),"王园园组"),"other")</f>
        <v>other</v>
      </c>
      <c r="Y1779">
        <f>IFERROR(_xlfn.XLOOKUP(MID(T1779, FIND("#", SUBSTITUTE(T1779, "-", "#", LEN(T1779) - LEN(SUBSTITUTE(T1779, "-", "")))) + 1, LEN(T1779)),#REF!,#REF!),0)</f>
        <v>0</v>
      </c>
      <c r="Z1779">
        <f>MONTH(续费明细实时[[#This Row],[success_time]])</f>
        <v>5</v>
      </c>
      <c r="AA1779" s="8" t="e">
        <f>VLOOKUP(续费明细实时[[#This Row],[parent_user_id]],#REF!,27,0)</f>
        <v>#REF!</v>
      </c>
    </row>
    <row r="1780" spans="1:27">
      <c r="A1780" s="1">
        <v>45796</v>
      </c>
      <c r="B1780" t="s">
        <v>14415</v>
      </c>
      <c r="C1780" t="s">
        <v>14416</v>
      </c>
      <c r="D1780" t="s">
        <v>695</v>
      </c>
      <c r="E1780" t="s">
        <v>546</v>
      </c>
      <c r="F1780">
        <v>360</v>
      </c>
      <c r="G1780" t="s">
        <v>2219</v>
      </c>
      <c r="H1780" t="s">
        <v>559</v>
      </c>
      <c r="I1780" t="s">
        <v>1876</v>
      </c>
      <c r="J1780">
        <v>46150</v>
      </c>
      <c r="K1780" t="s">
        <v>239</v>
      </c>
      <c r="L1780" t="s">
        <v>549</v>
      </c>
      <c r="M1780" t="s">
        <v>550</v>
      </c>
      <c r="N1780" t="s">
        <v>551</v>
      </c>
      <c r="O1780" t="s">
        <v>141</v>
      </c>
      <c r="P1780" t="s">
        <v>1877</v>
      </c>
      <c r="Q1780" t="s">
        <v>14417</v>
      </c>
      <c r="R1780" t="s">
        <v>626</v>
      </c>
      <c r="S1780">
        <v>6500</v>
      </c>
      <c r="T1780" t="s">
        <v>2193</v>
      </c>
      <c r="U1780" s="4">
        <v>45796.884293981479</v>
      </c>
      <c r="V1780" t="str">
        <f>IFERROR(VLOOKUP(B1780,#REF!,1,0),"")</f>
        <v/>
      </c>
      <c r="W1780" t="str" cm="1">
        <f t="array" ref="W1780">IFERROR(_xlfn.IFS(AND(V1780="",X1780&lt;&gt;"王园园组",X1780&lt;&gt;"other"),K1780,AND(V1780="",X1780="王园园组"),G1780),"other")</f>
        <v>other</v>
      </c>
      <c r="X1780" t="str" cm="1">
        <f t="array" ref="X1780">IFERROR(_xlfn.IFS(AND(V1780="",IFERROR(VLOOKUP(N1780,#REF!,1,0),1)&lt;&gt;1),N1780,AND(V1780="",I1780="王园园组"),"王园园组"),"other")</f>
        <v>other</v>
      </c>
      <c r="Y1780">
        <f>IFERROR(_xlfn.XLOOKUP(MID(T1780, FIND("#", SUBSTITUTE(T1780, "-", "#", LEN(T1780) - LEN(SUBSTITUTE(T1780, "-", "")))) + 1, LEN(T1780)),#REF!,#REF!),0)</f>
        <v>0</v>
      </c>
      <c r="Z1780">
        <f>MONTH(续费明细实时[[#This Row],[success_time]])</f>
        <v>5</v>
      </c>
      <c r="AA1780" s="8" t="e">
        <f>VLOOKUP(续费明细实时[[#This Row],[parent_user_id]],#REF!,27,0)</f>
        <v>#REF!</v>
      </c>
    </row>
    <row r="1781" spans="1:27">
      <c r="A1781" s="1">
        <v>45792</v>
      </c>
      <c r="B1781" t="s">
        <v>14418</v>
      </c>
      <c r="C1781" t="s">
        <v>14419</v>
      </c>
      <c r="D1781" t="s">
        <v>677</v>
      </c>
      <c r="E1781" t="s">
        <v>1102</v>
      </c>
      <c r="F1781">
        <v>180</v>
      </c>
      <c r="G1781" t="s">
        <v>365</v>
      </c>
      <c r="H1781" t="s">
        <v>559</v>
      </c>
      <c r="I1781" t="s">
        <v>163</v>
      </c>
      <c r="J1781">
        <v>14910</v>
      </c>
      <c r="K1781" t="s">
        <v>365</v>
      </c>
      <c r="L1781" t="s">
        <v>549</v>
      </c>
      <c r="M1781" t="s">
        <v>559</v>
      </c>
      <c r="N1781" t="s">
        <v>163</v>
      </c>
      <c r="O1781" t="s">
        <v>473</v>
      </c>
      <c r="P1781" t="s">
        <v>1877</v>
      </c>
      <c r="Q1781" t="s">
        <v>14420</v>
      </c>
      <c r="R1781" t="s">
        <v>626</v>
      </c>
      <c r="S1781">
        <v>2100</v>
      </c>
      <c r="T1781" t="s">
        <v>13028</v>
      </c>
      <c r="U1781" s="4">
        <v>45792.62908564815</v>
      </c>
      <c r="V1781" t="str">
        <f>IFERROR(VLOOKUP(B1781,#REF!,1,0),"")</f>
        <v/>
      </c>
      <c r="W1781" t="str" cm="1">
        <f t="array" ref="W1781">IFERROR(_xlfn.IFS(AND(V1781="",X1781&lt;&gt;"王园园组",X1781&lt;&gt;"other"),K1781,AND(V1781="",X1781="王园园组"),G1781),"other")</f>
        <v>other</v>
      </c>
      <c r="X1781" t="str" cm="1">
        <f t="array" ref="X1781">IFERROR(_xlfn.IFS(AND(V1781="",IFERROR(VLOOKUP(N1781,#REF!,1,0),1)&lt;&gt;1),N1781,AND(V1781="",I1781="王园园组"),"王园园组"),"other")</f>
        <v>other</v>
      </c>
      <c r="Y1781">
        <f>IFERROR(_xlfn.XLOOKUP(MID(T1781, FIND("#", SUBSTITUTE(T1781, "-", "#", LEN(T1781) - LEN(SUBSTITUTE(T1781, "-", "")))) + 1, LEN(T1781)),#REF!,#REF!),0)</f>
        <v>0</v>
      </c>
      <c r="Z1781">
        <f>MONTH(续费明细实时[[#This Row],[success_time]])</f>
        <v>5</v>
      </c>
      <c r="AA1781" s="8" t="e">
        <f>VLOOKUP(续费明细实时[[#This Row],[parent_user_id]],#REF!,27,0)</f>
        <v>#REF!</v>
      </c>
    </row>
    <row r="1782" spans="1:27">
      <c r="A1782" s="1">
        <v>45792</v>
      </c>
      <c r="B1782" t="s">
        <v>14421</v>
      </c>
      <c r="C1782" t="s">
        <v>14422</v>
      </c>
      <c r="D1782" t="s">
        <v>548</v>
      </c>
      <c r="E1782" t="s">
        <v>546</v>
      </c>
      <c r="F1782">
        <v>120</v>
      </c>
      <c r="G1782" t="s">
        <v>1982</v>
      </c>
      <c r="H1782" t="s">
        <v>550</v>
      </c>
      <c r="I1782" t="s">
        <v>1889</v>
      </c>
      <c r="J1782">
        <v>17750</v>
      </c>
      <c r="K1782" t="s">
        <v>202</v>
      </c>
      <c r="L1782" t="s">
        <v>549</v>
      </c>
      <c r="M1782" t="s">
        <v>550</v>
      </c>
      <c r="N1782" t="s">
        <v>551</v>
      </c>
      <c r="O1782" t="s">
        <v>149</v>
      </c>
      <c r="P1782" t="s">
        <v>1877</v>
      </c>
      <c r="Q1782" t="s">
        <v>14423</v>
      </c>
      <c r="R1782" t="s">
        <v>626</v>
      </c>
      <c r="S1782">
        <v>2500</v>
      </c>
      <c r="T1782" t="s">
        <v>1896</v>
      </c>
      <c r="U1782" s="4">
        <v>45792.564687500002</v>
      </c>
      <c r="V1782" t="str">
        <f>IFERROR(VLOOKUP(B1782,#REF!,1,0),"")</f>
        <v/>
      </c>
      <c r="W1782" t="str" cm="1">
        <f t="array" ref="W1782">IFERROR(_xlfn.IFS(AND(V1782="",X1782&lt;&gt;"王园园组",X1782&lt;&gt;"other"),K1782,AND(V1782="",X1782="王园园组"),G1782),"other")</f>
        <v>other</v>
      </c>
      <c r="X1782" t="str" cm="1">
        <f t="array" ref="X1782">IFERROR(_xlfn.IFS(AND(V1782="",IFERROR(VLOOKUP(N1782,#REF!,1,0),1)&lt;&gt;1),N1782,AND(V1782="",I1782="王园园组"),"王园园组"),"other")</f>
        <v>other</v>
      </c>
      <c r="Y1782">
        <f>IFERROR(_xlfn.XLOOKUP(MID(T1782, FIND("#", SUBSTITUTE(T1782, "-", "#", LEN(T1782) - LEN(SUBSTITUTE(T1782, "-", "")))) + 1, LEN(T1782)),#REF!,#REF!),0)</f>
        <v>0</v>
      </c>
      <c r="Z1782">
        <f>MONTH(续费明细实时[[#This Row],[success_time]])</f>
        <v>5</v>
      </c>
      <c r="AA1782" s="8" t="e">
        <f>VLOOKUP(续费明细实时[[#This Row],[parent_user_id]],#REF!,27,0)</f>
        <v>#REF!</v>
      </c>
    </row>
    <row r="1783" spans="1:27">
      <c r="A1783" s="1">
        <v>45789</v>
      </c>
      <c r="B1783" t="s">
        <v>9230</v>
      </c>
      <c r="C1783" t="s">
        <v>9231</v>
      </c>
      <c r="D1783" t="s">
        <v>548</v>
      </c>
      <c r="E1783" t="s">
        <v>546</v>
      </c>
      <c r="F1783">
        <v>60</v>
      </c>
      <c r="G1783" t="s">
        <v>1909</v>
      </c>
      <c r="H1783" t="s">
        <v>559</v>
      </c>
      <c r="I1783" t="s">
        <v>1876</v>
      </c>
      <c r="J1783">
        <v>10650</v>
      </c>
      <c r="K1783" t="s">
        <v>248</v>
      </c>
      <c r="L1783" t="s">
        <v>549</v>
      </c>
      <c r="M1783" t="s">
        <v>550</v>
      </c>
      <c r="N1783" t="s">
        <v>551</v>
      </c>
      <c r="O1783" t="s">
        <v>242</v>
      </c>
      <c r="P1783" t="s">
        <v>1877</v>
      </c>
      <c r="Q1783" t="s">
        <v>9232</v>
      </c>
      <c r="R1783" t="s">
        <v>626</v>
      </c>
      <c r="S1783">
        <v>1500</v>
      </c>
      <c r="T1783" t="s">
        <v>1891</v>
      </c>
      <c r="U1783" s="4">
        <v>45789.340462962966</v>
      </c>
      <c r="V1783" t="str">
        <f>IFERROR(VLOOKUP(B1783,#REF!,1,0),"")</f>
        <v/>
      </c>
      <c r="W1783" t="str" cm="1">
        <f t="array" ref="W1783">IFERROR(_xlfn.IFS(AND(V1783="",X1783&lt;&gt;"王园园组",X1783&lt;&gt;"other"),K1783,AND(V1783="",X1783="王园园组"),G1783),"other")</f>
        <v>other</v>
      </c>
      <c r="X1783" t="str" cm="1">
        <f t="array" ref="X1783">IFERROR(_xlfn.IFS(AND(V1783="",IFERROR(VLOOKUP(N1783,#REF!,1,0),1)&lt;&gt;1),N1783,AND(V1783="",I1783="王园园组"),"王园园组"),"other")</f>
        <v>other</v>
      </c>
      <c r="Y1783">
        <f>IFERROR(_xlfn.XLOOKUP(MID(T1783, FIND("#", SUBSTITUTE(T1783, "-", "#", LEN(T1783) - LEN(SUBSTITUTE(T1783, "-", "")))) + 1, LEN(T1783)),#REF!,#REF!),0)</f>
        <v>0</v>
      </c>
      <c r="Z1783">
        <f>MONTH(续费明细实时[[#This Row],[success_time]])</f>
        <v>5</v>
      </c>
      <c r="AA1783" s="8" t="e">
        <f>VLOOKUP(续费明细实时[[#This Row],[parent_user_id]],#REF!,27,0)</f>
        <v>#REF!</v>
      </c>
    </row>
    <row r="1784" spans="1:27">
      <c r="A1784" s="1">
        <v>45797</v>
      </c>
      <c r="B1784" t="s">
        <v>14963</v>
      </c>
      <c r="C1784" t="s">
        <v>14964</v>
      </c>
      <c r="D1784" t="s">
        <v>610</v>
      </c>
      <c r="E1784" t="s">
        <v>546</v>
      </c>
      <c r="F1784">
        <v>120</v>
      </c>
      <c r="G1784" t="s">
        <v>336</v>
      </c>
      <c r="H1784" t="s">
        <v>559</v>
      </c>
      <c r="I1784" t="s">
        <v>504</v>
      </c>
      <c r="J1784">
        <v>17946</v>
      </c>
      <c r="K1784" t="s">
        <v>336</v>
      </c>
      <c r="L1784" t="s">
        <v>549</v>
      </c>
      <c r="M1784" t="s">
        <v>559</v>
      </c>
      <c r="N1784" t="s">
        <v>504</v>
      </c>
      <c r="O1784" t="s">
        <v>325</v>
      </c>
      <c r="P1784" t="s">
        <v>1877</v>
      </c>
      <c r="Q1784" t="s">
        <v>14965</v>
      </c>
      <c r="R1784" t="s">
        <v>626</v>
      </c>
      <c r="S1784">
        <v>2527.6042109999999</v>
      </c>
      <c r="T1784" t="s">
        <v>1896</v>
      </c>
      <c r="U1784" s="4">
        <v>45797.507361111115</v>
      </c>
      <c r="V1784" t="str">
        <f>IFERROR(VLOOKUP(B1784,#REF!,1,0),"")</f>
        <v/>
      </c>
      <c r="W1784" t="str" cm="1">
        <f t="array" ref="W1784">IFERROR(_xlfn.IFS(AND(V1784="",X1784&lt;&gt;"王园园组",X1784&lt;&gt;"other"),K1784,AND(V1784="",X1784="王园园组"),G1784),"other")</f>
        <v>other</v>
      </c>
      <c r="X1784" t="str" cm="1">
        <f t="array" ref="X1784">IFERROR(_xlfn.IFS(AND(V1784="",IFERROR(VLOOKUP(N1784,#REF!,1,0),1)&lt;&gt;1),N1784,AND(V1784="",I1784="王园园组"),"王园园组"),"other")</f>
        <v>other</v>
      </c>
      <c r="Y1784">
        <f>IFERROR(_xlfn.XLOOKUP(MID(T1784, FIND("#", SUBSTITUTE(T1784, "-", "#", LEN(T1784) - LEN(SUBSTITUTE(T1784, "-", "")))) + 1, LEN(T1784)),#REF!,#REF!),0)</f>
        <v>0</v>
      </c>
      <c r="Z1784">
        <f>MONTH(续费明细实时[[#This Row],[success_time]])</f>
        <v>5</v>
      </c>
      <c r="AA1784" s="8" t="e">
        <f>VLOOKUP(续费明细实时[[#This Row],[parent_user_id]],#REF!,27,0)</f>
        <v>#REF!</v>
      </c>
    </row>
    <row r="1785" spans="1:27">
      <c r="A1785" s="1">
        <v>45806</v>
      </c>
      <c r="B1785" t="s">
        <v>30107</v>
      </c>
      <c r="C1785" t="s">
        <v>30108</v>
      </c>
      <c r="D1785" t="s">
        <v>632</v>
      </c>
      <c r="E1785" t="s">
        <v>546</v>
      </c>
      <c r="F1785">
        <v>120</v>
      </c>
      <c r="G1785" t="s">
        <v>2071</v>
      </c>
      <c r="H1785" t="s">
        <v>559</v>
      </c>
      <c r="I1785" t="s">
        <v>1876</v>
      </c>
      <c r="J1785">
        <v>18283</v>
      </c>
      <c r="K1785" t="s">
        <v>246</v>
      </c>
      <c r="L1785" t="s">
        <v>549</v>
      </c>
      <c r="M1785" t="s">
        <v>550</v>
      </c>
      <c r="N1785" t="s">
        <v>551</v>
      </c>
      <c r="O1785" t="s">
        <v>242</v>
      </c>
      <c r="P1785" t="s">
        <v>1877</v>
      </c>
      <c r="Q1785" t="s">
        <v>30109</v>
      </c>
      <c r="R1785" t="s">
        <v>626</v>
      </c>
      <c r="S1785">
        <v>2575</v>
      </c>
      <c r="T1785" t="s">
        <v>1896</v>
      </c>
      <c r="U1785" s="4">
        <v>45806.284629629627</v>
      </c>
      <c r="V1785" t="str">
        <f>IFERROR(VLOOKUP(B1785,#REF!,1,0),"")</f>
        <v/>
      </c>
      <c r="W1785" t="str" cm="1">
        <f t="array" ref="W1785">IFERROR(_xlfn.IFS(AND(V1785="",X1785&lt;&gt;"王园园组",X1785&lt;&gt;"other"),K1785,AND(V1785="",X1785="王园园组"),G1785),"other")</f>
        <v>other</v>
      </c>
      <c r="X1785" t="str" cm="1">
        <f t="array" ref="X1785">IFERROR(_xlfn.IFS(AND(V1785="",IFERROR(VLOOKUP(N1785,#REF!,1,0),1)&lt;&gt;1),N1785,AND(V1785="",I1785="王园园组"),"王园园组"),"other")</f>
        <v>other</v>
      </c>
      <c r="Y1785">
        <f>IFERROR(_xlfn.XLOOKUP(MID(T1785, FIND("#", SUBSTITUTE(T1785, "-", "#", LEN(T1785) - LEN(SUBSTITUTE(T1785, "-", "")))) + 1, LEN(T1785)),#REF!,#REF!),0)</f>
        <v>0</v>
      </c>
      <c r="Z1785">
        <f>MONTH(续费明细实时[[#This Row],[success_time]])</f>
        <v>5</v>
      </c>
      <c r="AA1785" s="8" t="e">
        <f>VLOOKUP(续费明细实时[[#This Row],[parent_user_id]],#REF!,27,0)</f>
        <v>#REF!</v>
      </c>
    </row>
    <row r="1786" spans="1:27">
      <c r="A1786" s="1">
        <v>45788</v>
      </c>
      <c r="B1786" t="s">
        <v>9240</v>
      </c>
      <c r="C1786" t="s">
        <v>9241</v>
      </c>
      <c r="D1786" t="s">
        <v>632</v>
      </c>
      <c r="E1786" t="s">
        <v>546</v>
      </c>
      <c r="F1786">
        <v>120</v>
      </c>
      <c r="G1786" t="s">
        <v>1929</v>
      </c>
      <c r="H1786" t="s">
        <v>559</v>
      </c>
      <c r="I1786" t="s">
        <v>1876</v>
      </c>
      <c r="J1786">
        <v>18283</v>
      </c>
      <c r="K1786" t="s">
        <v>217</v>
      </c>
      <c r="L1786" t="s">
        <v>549</v>
      </c>
      <c r="M1786" t="s">
        <v>550</v>
      </c>
      <c r="N1786" t="s">
        <v>551</v>
      </c>
      <c r="O1786" t="s">
        <v>145</v>
      </c>
      <c r="P1786" t="s">
        <v>1877</v>
      </c>
      <c r="Q1786" t="s">
        <v>9242</v>
      </c>
      <c r="R1786" t="s">
        <v>626</v>
      </c>
      <c r="S1786">
        <v>2575</v>
      </c>
      <c r="T1786" t="s">
        <v>1896</v>
      </c>
      <c r="U1786" s="4">
        <v>45788.478773148148</v>
      </c>
      <c r="V1786" t="str">
        <f>IFERROR(VLOOKUP(B1786,#REF!,1,0),"")</f>
        <v/>
      </c>
      <c r="W1786" t="str" cm="1">
        <f t="array" ref="W1786">IFERROR(_xlfn.IFS(AND(V1786="",X1786&lt;&gt;"王园园组",X1786&lt;&gt;"other"),K1786,AND(V1786="",X1786="王园园组"),G1786),"other")</f>
        <v>other</v>
      </c>
      <c r="X1786" t="str" cm="1">
        <f t="array" ref="X1786">IFERROR(_xlfn.IFS(AND(V1786="",IFERROR(VLOOKUP(N1786,#REF!,1,0),1)&lt;&gt;1),N1786,AND(V1786="",I1786="王园园组"),"王园园组"),"other")</f>
        <v>other</v>
      </c>
      <c r="Y1786">
        <f>IFERROR(_xlfn.XLOOKUP(MID(T1786, FIND("#", SUBSTITUTE(T1786, "-", "#", LEN(T1786) - LEN(SUBSTITUTE(T1786, "-", "")))) + 1, LEN(T1786)),#REF!,#REF!),0)</f>
        <v>0</v>
      </c>
      <c r="Z1786">
        <f>MONTH(续费明细实时[[#This Row],[success_time]])</f>
        <v>5</v>
      </c>
      <c r="AA1786" s="8" t="e">
        <f>VLOOKUP(续费明细实时[[#This Row],[parent_user_id]],#REF!,27,0)</f>
        <v>#REF!</v>
      </c>
    </row>
    <row r="1787" spans="1:27">
      <c r="A1787" s="1">
        <v>45787</v>
      </c>
      <c r="B1787" t="s">
        <v>2828</v>
      </c>
      <c r="C1787" t="s">
        <v>2829</v>
      </c>
      <c r="D1787" t="s">
        <v>558</v>
      </c>
      <c r="E1787" t="s">
        <v>1959</v>
      </c>
      <c r="F1787">
        <v>24</v>
      </c>
      <c r="G1787" t="s">
        <v>334</v>
      </c>
      <c r="H1787" t="s">
        <v>559</v>
      </c>
      <c r="I1787" t="s">
        <v>504</v>
      </c>
      <c r="J1787">
        <v>6083</v>
      </c>
      <c r="K1787" t="s">
        <v>334</v>
      </c>
      <c r="L1787" t="s">
        <v>549</v>
      </c>
      <c r="M1787" t="s">
        <v>559</v>
      </c>
      <c r="N1787" t="s">
        <v>504</v>
      </c>
      <c r="O1787" t="s">
        <v>325</v>
      </c>
      <c r="P1787" t="s">
        <v>1877</v>
      </c>
      <c r="Q1787" t="s">
        <v>2830</v>
      </c>
      <c r="R1787" t="s">
        <v>626</v>
      </c>
      <c r="S1787">
        <v>856.82234400000004</v>
      </c>
      <c r="T1787" t="s">
        <v>2201</v>
      </c>
      <c r="U1787" s="4">
        <v>45787.491087962961</v>
      </c>
      <c r="V1787" t="str">
        <f>IFERROR(VLOOKUP(B1787,#REF!,1,0),"")</f>
        <v/>
      </c>
      <c r="W1787" t="str" cm="1">
        <f t="array" ref="W1787">IFERROR(_xlfn.IFS(AND(V1787="",X1787&lt;&gt;"王园园组",X1787&lt;&gt;"other"),K1787,AND(V1787="",X1787="王园园组"),G1787),"other")</f>
        <v>other</v>
      </c>
      <c r="X1787" t="str" cm="1">
        <f t="array" ref="X1787">IFERROR(_xlfn.IFS(AND(V1787="",IFERROR(VLOOKUP(N1787,#REF!,1,0),1)&lt;&gt;1),N1787,AND(V1787="",I1787="王园园组"),"王园园组"),"other")</f>
        <v>other</v>
      </c>
      <c r="Y1787">
        <f>IFERROR(_xlfn.XLOOKUP(MID(T1787, FIND("#", SUBSTITUTE(T1787, "-", "#", LEN(T1787) - LEN(SUBSTITUTE(T1787, "-", "")))) + 1, LEN(T1787)),#REF!,#REF!),0)</f>
        <v>0</v>
      </c>
      <c r="Z1787">
        <f>MONTH(续费明细实时[[#This Row],[success_time]])</f>
        <v>5</v>
      </c>
      <c r="AA1787" s="8" t="e">
        <f>VLOOKUP(续费明细实时[[#This Row],[parent_user_id]],#REF!,27,0)</f>
        <v>#REF!</v>
      </c>
    </row>
    <row r="1788" spans="1:27" hidden="1">
      <c r="A1788" s="1">
        <v>45796</v>
      </c>
      <c r="B1788" t="s">
        <v>15123</v>
      </c>
      <c r="C1788" t="s">
        <v>15124</v>
      </c>
      <c r="D1788" t="s">
        <v>578</v>
      </c>
      <c r="E1788" t="s">
        <v>546</v>
      </c>
      <c r="F1788">
        <v>60</v>
      </c>
      <c r="G1788" t="s">
        <v>1917</v>
      </c>
      <c r="H1788" t="s">
        <v>559</v>
      </c>
      <c r="I1788" t="s">
        <v>1876</v>
      </c>
      <c r="J1788">
        <v>10650</v>
      </c>
      <c r="K1788" t="s">
        <v>626</v>
      </c>
      <c r="L1788" t="s">
        <v>649</v>
      </c>
      <c r="M1788" t="s">
        <v>649</v>
      </c>
      <c r="N1788" t="s">
        <v>649</v>
      </c>
      <c r="O1788" t="s">
        <v>649</v>
      </c>
      <c r="P1788" t="s">
        <v>1877</v>
      </c>
      <c r="Q1788" t="s">
        <v>15125</v>
      </c>
      <c r="R1788" t="s">
        <v>626</v>
      </c>
      <c r="S1788">
        <v>1500</v>
      </c>
      <c r="T1788" t="s">
        <v>1891</v>
      </c>
      <c r="U1788" s="4">
        <v>45796.79378472222</v>
      </c>
      <c r="V1788" t="str">
        <f>IFERROR(VLOOKUP(B1788,#REF!,1,0),"")</f>
        <v/>
      </c>
      <c r="W1788" t="str" cm="1">
        <f t="array" ref="W1788">IFERROR(_xlfn.IFS(AND(V1788="",X1788&lt;&gt;"王园园组",X1788&lt;&gt;"other"),K1788,AND(V1788="",X1788="王园园组"),G1788),"other")</f>
        <v>other</v>
      </c>
      <c r="X1788" t="str" cm="1">
        <f t="array" ref="X1788">IFERROR(_xlfn.IFS(AND(V1788="",IFERROR(VLOOKUP(N1788,#REF!,1,0),1)&lt;&gt;1),N1788,AND(V1788="",I1788="王园园组"),"王园园组"),"other")</f>
        <v>other</v>
      </c>
      <c r="Y1788">
        <f>IFERROR(_xlfn.XLOOKUP(MID(T1788, FIND("#", SUBSTITUTE(T1788, "-", "#", LEN(T1788) - LEN(SUBSTITUTE(T1788, "-", "")))) + 1, LEN(T1788)),#REF!,#REF!),0)</f>
        <v>0</v>
      </c>
      <c r="Z1788">
        <f>MONTH(续费明细实时[[#This Row],[success_time]])</f>
        <v>5</v>
      </c>
      <c r="AA1788" s="8" t="e">
        <f>VLOOKUP(续费明细实时[[#This Row],[parent_user_id]],#REF!,27,0)</f>
        <v>#REF!</v>
      </c>
    </row>
    <row r="1789" spans="1:27">
      <c r="A1789" s="1">
        <v>45783</v>
      </c>
      <c r="B1789" t="s">
        <v>2123</v>
      </c>
      <c r="C1789" t="s">
        <v>2124</v>
      </c>
      <c r="D1789" t="s">
        <v>548</v>
      </c>
      <c r="E1789" t="s">
        <v>641</v>
      </c>
      <c r="F1789">
        <v>144</v>
      </c>
      <c r="G1789" t="s">
        <v>1929</v>
      </c>
      <c r="H1789" t="s">
        <v>559</v>
      </c>
      <c r="I1789" t="s">
        <v>1876</v>
      </c>
      <c r="J1789">
        <v>15613</v>
      </c>
      <c r="K1789" t="s">
        <v>184</v>
      </c>
      <c r="L1789" t="s">
        <v>549</v>
      </c>
      <c r="M1789" t="s">
        <v>559</v>
      </c>
      <c r="N1789" t="s">
        <v>469</v>
      </c>
      <c r="O1789" t="s">
        <v>180</v>
      </c>
      <c r="P1789" t="s">
        <v>1877</v>
      </c>
      <c r="Q1789" t="s">
        <v>2125</v>
      </c>
      <c r="R1789" t="s">
        <v>626</v>
      </c>
      <c r="S1789">
        <v>2199</v>
      </c>
      <c r="T1789" t="s">
        <v>2021</v>
      </c>
      <c r="U1789" s="4">
        <v>45783.868750000001</v>
      </c>
      <c r="V1789" t="str">
        <f>IFERROR(VLOOKUP(B1789,#REF!,1,0),"")</f>
        <v/>
      </c>
      <c r="W1789" t="str" cm="1">
        <f t="array" ref="W1789">IFERROR(_xlfn.IFS(AND(V1789="",X1789&lt;&gt;"王园园组",X1789&lt;&gt;"other"),K1789,AND(V1789="",X1789="王园园组"),G1789),"other")</f>
        <v>other</v>
      </c>
      <c r="X1789" t="str" cm="1">
        <f t="array" ref="X1789">IFERROR(_xlfn.IFS(AND(V1789="",IFERROR(VLOOKUP(N1789,#REF!,1,0),1)&lt;&gt;1),N1789,AND(V1789="",I1789="王园园组"),"王园园组"),"other")</f>
        <v>other</v>
      </c>
      <c r="Y1789">
        <f>IFERROR(_xlfn.XLOOKUP(MID(T1789, FIND("#", SUBSTITUTE(T1789, "-", "#", LEN(T1789) - LEN(SUBSTITUTE(T1789, "-", "")))) + 1, LEN(T1789)),#REF!,#REF!),0)</f>
        <v>0</v>
      </c>
      <c r="Z1789">
        <f>MONTH(续费明细实时[[#This Row],[success_time]])</f>
        <v>5</v>
      </c>
      <c r="AA1789" s="8" t="e">
        <f>VLOOKUP(续费明细实时[[#This Row],[parent_user_id]],#REF!,27,0)</f>
        <v>#REF!</v>
      </c>
    </row>
    <row r="1790" spans="1:27">
      <c r="A1790" s="1">
        <v>45791</v>
      </c>
      <c r="B1790" t="s">
        <v>15138</v>
      </c>
      <c r="C1790" t="s">
        <v>15139</v>
      </c>
      <c r="D1790" t="s">
        <v>902</v>
      </c>
      <c r="E1790" t="s">
        <v>1102</v>
      </c>
      <c r="F1790">
        <v>340</v>
      </c>
      <c r="G1790" t="s">
        <v>352</v>
      </c>
      <c r="H1790" t="s">
        <v>559</v>
      </c>
      <c r="I1790" t="s">
        <v>163</v>
      </c>
      <c r="J1790">
        <v>24308</v>
      </c>
      <c r="K1790" t="s">
        <v>352</v>
      </c>
      <c r="L1790" t="s">
        <v>549</v>
      </c>
      <c r="M1790" t="s">
        <v>559</v>
      </c>
      <c r="N1790" t="s">
        <v>163</v>
      </c>
      <c r="O1790" t="s">
        <v>472</v>
      </c>
      <c r="P1790" t="s">
        <v>1877</v>
      </c>
      <c r="Q1790" t="s">
        <v>15140</v>
      </c>
      <c r="R1790" t="s">
        <v>626</v>
      </c>
      <c r="S1790">
        <v>3423.7035559999999</v>
      </c>
      <c r="T1790" t="s">
        <v>2098</v>
      </c>
      <c r="U1790" s="4">
        <v>45791.877500000002</v>
      </c>
      <c r="V1790" t="str">
        <f>IFERROR(VLOOKUP(B1790,#REF!,1,0),"")</f>
        <v/>
      </c>
      <c r="W1790" t="str" cm="1">
        <f t="array" ref="W1790">IFERROR(_xlfn.IFS(AND(V1790="",X1790&lt;&gt;"王园园组",X1790&lt;&gt;"other"),K1790,AND(V1790="",X1790="王园园组"),G1790),"other")</f>
        <v>other</v>
      </c>
      <c r="X1790" t="str" cm="1">
        <f t="array" ref="X1790">IFERROR(_xlfn.IFS(AND(V1790="",IFERROR(VLOOKUP(N1790,#REF!,1,0),1)&lt;&gt;1),N1790,AND(V1790="",I1790="王园园组"),"王园园组"),"other")</f>
        <v>other</v>
      </c>
      <c r="Y1790">
        <f>IFERROR(_xlfn.XLOOKUP(MID(T1790, FIND("#", SUBSTITUTE(T1790, "-", "#", LEN(T1790) - LEN(SUBSTITUTE(T1790, "-", "")))) + 1, LEN(T1790)),#REF!,#REF!),0)</f>
        <v>0</v>
      </c>
      <c r="Z1790">
        <f>MONTH(续费明细实时[[#This Row],[success_time]])</f>
        <v>5</v>
      </c>
      <c r="AA1790" s="8" t="e">
        <f>VLOOKUP(续费明细实时[[#This Row],[parent_user_id]],#REF!,27,0)</f>
        <v>#REF!</v>
      </c>
    </row>
    <row r="1791" spans="1:27">
      <c r="A1791" s="1">
        <v>45802</v>
      </c>
      <c r="B1791" t="s">
        <v>16557</v>
      </c>
      <c r="C1791" t="s">
        <v>16558</v>
      </c>
      <c r="D1791" t="s">
        <v>548</v>
      </c>
      <c r="E1791" t="s">
        <v>546</v>
      </c>
      <c r="F1791">
        <v>120</v>
      </c>
      <c r="G1791" t="s">
        <v>2071</v>
      </c>
      <c r="H1791" t="s">
        <v>559</v>
      </c>
      <c r="I1791" t="s">
        <v>1876</v>
      </c>
      <c r="J1791">
        <v>17750</v>
      </c>
      <c r="K1791" t="s">
        <v>284</v>
      </c>
      <c r="L1791" t="s">
        <v>549</v>
      </c>
      <c r="M1791" t="s">
        <v>550</v>
      </c>
      <c r="N1791" t="s">
        <v>136</v>
      </c>
      <c r="O1791" t="s">
        <v>283</v>
      </c>
      <c r="P1791" t="s">
        <v>1877</v>
      </c>
      <c r="Q1791" t="s">
        <v>16559</v>
      </c>
      <c r="R1791" t="s">
        <v>626</v>
      </c>
      <c r="S1791">
        <v>2500</v>
      </c>
      <c r="T1791" t="s">
        <v>1896</v>
      </c>
      <c r="U1791" s="4">
        <v>45802.492384259262</v>
      </c>
      <c r="V1791" t="str">
        <f>IFERROR(VLOOKUP(B1791,#REF!,1,0),"")</f>
        <v/>
      </c>
      <c r="W1791" t="str" cm="1">
        <f t="array" ref="W1791">IFERROR(_xlfn.IFS(AND(V1791="",X1791&lt;&gt;"王园园组",X1791&lt;&gt;"other"),K1791,AND(V1791="",X1791="王园园组"),G1791),"other")</f>
        <v>other</v>
      </c>
      <c r="X1791" t="str" cm="1">
        <f t="array" ref="X1791">IFERROR(_xlfn.IFS(AND(V1791="",IFERROR(VLOOKUP(N1791,#REF!,1,0),1)&lt;&gt;1),N1791,AND(V1791="",I1791="王园园组"),"王园园组"),"other")</f>
        <v>other</v>
      </c>
      <c r="Y1791">
        <f>IFERROR(_xlfn.XLOOKUP(MID(T1791, FIND("#", SUBSTITUTE(T1791, "-", "#", LEN(T1791) - LEN(SUBSTITUTE(T1791, "-", "")))) + 1, LEN(T1791)),#REF!,#REF!),0)</f>
        <v>0</v>
      </c>
      <c r="Z1791">
        <f>MONTH(续费明细实时[[#This Row],[success_time]])</f>
        <v>5</v>
      </c>
      <c r="AA1791" s="8" t="e">
        <f>VLOOKUP(续费明细实时[[#This Row],[parent_user_id]],#REF!,27,0)</f>
        <v>#REF!</v>
      </c>
    </row>
    <row r="1792" spans="1:27">
      <c r="A1792" s="1">
        <v>45795</v>
      </c>
      <c r="B1792" t="s">
        <v>15141</v>
      </c>
      <c r="C1792" t="s">
        <v>15142</v>
      </c>
      <c r="D1792" t="s">
        <v>548</v>
      </c>
      <c r="E1792" t="s">
        <v>546</v>
      </c>
      <c r="F1792">
        <v>120</v>
      </c>
      <c r="G1792" t="s">
        <v>12956</v>
      </c>
      <c r="H1792" t="s">
        <v>559</v>
      </c>
      <c r="I1792" t="s">
        <v>1876</v>
      </c>
      <c r="J1792">
        <v>17750</v>
      </c>
      <c r="K1792" t="s">
        <v>224</v>
      </c>
      <c r="L1792" t="s">
        <v>549</v>
      </c>
      <c r="M1792" t="s">
        <v>550</v>
      </c>
      <c r="N1792" t="s">
        <v>551</v>
      </c>
      <c r="O1792" t="s">
        <v>145</v>
      </c>
      <c r="P1792" t="s">
        <v>1877</v>
      </c>
      <c r="Q1792" t="s">
        <v>15143</v>
      </c>
      <c r="R1792" t="s">
        <v>626</v>
      </c>
      <c r="S1792">
        <v>2500</v>
      </c>
      <c r="T1792" t="s">
        <v>1896</v>
      </c>
      <c r="U1792" s="4">
        <v>45795.451215277775</v>
      </c>
      <c r="V1792" t="str">
        <f>IFERROR(VLOOKUP(B1792,#REF!,1,0),"")</f>
        <v/>
      </c>
      <c r="W1792" t="str" cm="1">
        <f t="array" ref="W1792">IFERROR(_xlfn.IFS(AND(V1792="",X1792&lt;&gt;"王园园组",X1792&lt;&gt;"other"),K1792,AND(V1792="",X1792="王园园组"),G1792),"other")</f>
        <v>other</v>
      </c>
      <c r="X1792" t="str" cm="1">
        <f t="array" ref="X1792">IFERROR(_xlfn.IFS(AND(V1792="",IFERROR(VLOOKUP(N1792,#REF!,1,0),1)&lt;&gt;1),N1792,AND(V1792="",I1792="王园园组"),"王园园组"),"other")</f>
        <v>other</v>
      </c>
      <c r="Y1792">
        <f>IFERROR(_xlfn.XLOOKUP(MID(T1792, FIND("#", SUBSTITUTE(T1792, "-", "#", LEN(T1792) - LEN(SUBSTITUTE(T1792, "-", "")))) + 1, LEN(T1792)),#REF!,#REF!),0)</f>
        <v>0</v>
      </c>
      <c r="Z1792">
        <f>MONTH(续费明细实时[[#This Row],[success_time]])</f>
        <v>5</v>
      </c>
      <c r="AA1792" s="8" t="e">
        <f>VLOOKUP(续费明细实时[[#This Row],[parent_user_id]],#REF!,27,0)</f>
        <v>#REF!</v>
      </c>
    </row>
    <row r="1793" spans="1:27">
      <c r="A1793" s="1">
        <v>45799</v>
      </c>
      <c r="B1793" t="s">
        <v>15476</v>
      </c>
      <c r="C1793" t="s">
        <v>15477</v>
      </c>
      <c r="D1793" t="s">
        <v>548</v>
      </c>
      <c r="E1793" t="s">
        <v>546</v>
      </c>
      <c r="F1793">
        <v>120</v>
      </c>
      <c r="G1793" t="s">
        <v>1973</v>
      </c>
      <c r="H1793" t="s">
        <v>559</v>
      </c>
      <c r="I1793" t="s">
        <v>1876</v>
      </c>
      <c r="J1793">
        <v>17750</v>
      </c>
      <c r="K1793" t="s">
        <v>297</v>
      </c>
      <c r="L1793" t="s">
        <v>549</v>
      </c>
      <c r="M1793" t="s">
        <v>550</v>
      </c>
      <c r="N1793" t="s">
        <v>136</v>
      </c>
      <c r="O1793" t="s">
        <v>143</v>
      </c>
      <c r="P1793" t="s">
        <v>1877</v>
      </c>
      <c r="Q1793" t="s">
        <v>15478</v>
      </c>
      <c r="R1793" t="s">
        <v>626</v>
      </c>
      <c r="S1793">
        <v>2500</v>
      </c>
      <c r="T1793" t="s">
        <v>1896</v>
      </c>
      <c r="U1793" s="4">
        <v>45799.884386574071</v>
      </c>
      <c r="V1793" t="str">
        <f>IFERROR(VLOOKUP(B1793,#REF!,1,0),"")</f>
        <v/>
      </c>
      <c r="W1793" t="str" cm="1">
        <f t="array" ref="W1793">IFERROR(_xlfn.IFS(AND(V1793="",X1793&lt;&gt;"王园园组",X1793&lt;&gt;"other"),K1793,AND(V1793="",X1793="王园园组"),G1793),"other")</f>
        <v>other</v>
      </c>
      <c r="X1793" t="str" cm="1">
        <f t="array" ref="X1793">IFERROR(_xlfn.IFS(AND(V1793="",IFERROR(VLOOKUP(N1793,#REF!,1,0),1)&lt;&gt;1),N1793,AND(V1793="",I1793="王园园组"),"王园园组"),"other")</f>
        <v>other</v>
      </c>
      <c r="Y1793">
        <f>IFERROR(_xlfn.XLOOKUP(MID(T1793, FIND("#", SUBSTITUTE(T1793, "-", "#", LEN(T1793) - LEN(SUBSTITUTE(T1793, "-", "")))) + 1, LEN(T1793)),#REF!,#REF!),0)</f>
        <v>0</v>
      </c>
      <c r="Z1793">
        <f>MONTH(续费明细实时[[#This Row],[success_time]])</f>
        <v>5</v>
      </c>
      <c r="AA1793" s="8" t="e">
        <f>VLOOKUP(续费明细实时[[#This Row],[parent_user_id]],#REF!,27,0)</f>
        <v>#REF!</v>
      </c>
    </row>
    <row r="1794" spans="1:27">
      <c r="A1794" s="1">
        <v>45793</v>
      </c>
      <c r="B1794" t="s">
        <v>15666</v>
      </c>
      <c r="C1794" t="s">
        <v>15667</v>
      </c>
      <c r="D1794" t="s">
        <v>558</v>
      </c>
      <c r="E1794" t="s">
        <v>546</v>
      </c>
      <c r="F1794">
        <v>120</v>
      </c>
      <c r="G1794" t="s">
        <v>268</v>
      </c>
      <c r="H1794" t="s">
        <v>550</v>
      </c>
      <c r="I1794" t="s">
        <v>136</v>
      </c>
      <c r="J1794">
        <v>19718</v>
      </c>
      <c r="K1794" t="s">
        <v>268</v>
      </c>
      <c r="L1794" t="s">
        <v>549</v>
      </c>
      <c r="M1794" t="s">
        <v>550</v>
      </c>
      <c r="N1794" t="s">
        <v>136</v>
      </c>
      <c r="O1794" t="s">
        <v>264</v>
      </c>
      <c r="P1794" t="s">
        <v>1877</v>
      </c>
      <c r="Q1794" t="s">
        <v>15668</v>
      </c>
      <c r="R1794" t="s">
        <v>626</v>
      </c>
      <c r="S1794">
        <v>2777.1235230000002</v>
      </c>
      <c r="T1794" t="s">
        <v>1896</v>
      </c>
      <c r="U1794" s="4">
        <v>45793.675532407404</v>
      </c>
      <c r="V1794" t="str">
        <f>IFERROR(VLOOKUP(B1794,#REF!,1,0),"")</f>
        <v/>
      </c>
      <c r="W1794" t="str" cm="1">
        <f t="array" ref="W1794">IFERROR(_xlfn.IFS(AND(V1794="",X1794&lt;&gt;"王园园组",X1794&lt;&gt;"other"),K1794,AND(V1794="",X1794="王园园组"),G1794),"other")</f>
        <v>other</v>
      </c>
      <c r="X1794" t="str" cm="1">
        <f t="array" ref="X1794">IFERROR(_xlfn.IFS(AND(V1794="",IFERROR(VLOOKUP(N1794,#REF!,1,0),1)&lt;&gt;1),N1794,AND(V1794="",I1794="王园园组"),"王园园组"),"other")</f>
        <v>other</v>
      </c>
      <c r="Y1794">
        <f>IFERROR(_xlfn.XLOOKUP(MID(T1794, FIND("#", SUBSTITUTE(T1794, "-", "#", LEN(T1794) - LEN(SUBSTITUTE(T1794, "-", "")))) + 1, LEN(T1794)),#REF!,#REF!),0)</f>
        <v>0</v>
      </c>
      <c r="Z1794">
        <f>MONTH(续费明细实时[[#This Row],[success_time]])</f>
        <v>5</v>
      </c>
      <c r="AA1794" s="8" t="e">
        <f>VLOOKUP(续费明细实时[[#This Row],[parent_user_id]],#REF!,27,0)</f>
        <v>#REF!</v>
      </c>
    </row>
    <row r="1795" spans="1:27">
      <c r="A1795" s="1">
        <v>45789</v>
      </c>
      <c r="B1795" t="s">
        <v>11005</v>
      </c>
      <c r="C1795" t="s">
        <v>11006</v>
      </c>
      <c r="D1795" t="s">
        <v>886</v>
      </c>
      <c r="E1795" t="s">
        <v>546</v>
      </c>
      <c r="F1795">
        <v>240</v>
      </c>
      <c r="G1795" t="s">
        <v>1994</v>
      </c>
      <c r="H1795" t="s">
        <v>559</v>
      </c>
      <c r="I1795" t="s">
        <v>1876</v>
      </c>
      <c r="J1795">
        <v>31950</v>
      </c>
      <c r="K1795" t="s">
        <v>273</v>
      </c>
      <c r="L1795" t="s">
        <v>549</v>
      </c>
      <c r="M1795" t="s">
        <v>550</v>
      </c>
      <c r="N1795" t="s">
        <v>136</v>
      </c>
      <c r="O1795" t="s">
        <v>139</v>
      </c>
      <c r="P1795" t="s">
        <v>1877</v>
      </c>
      <c r="Q1795" t="s">
        <v>11007</v>
      </c>
      <c r="R1795" t="s">
        <v>626</v>
      </c>
      <c r="S1795">
        <v>4500</v>
      </c>
      <c r="T1795" t="s">
        <v>1931</v>
      </c>
      <c r="U1795" s="4">
        <v>45789.473240740743</v>
      </c>
      <c r="V1795" t="str">
        <f>IFERROR(VLOOKUP(B1795,#REF!,1,0),"")</f>
        <v/>
      </c>
      <c r="W1795" t="str" cm="1">
        <f t="array" ref="W1795">IFERROR(_xlfn.IFS(AND(V1795="",X1795&lt;&gt;"王园园组",X1795&lt;&gt;"other"),K1795,AND(V1795="",X1795="王园园组"),G1795),"other")</f>
        <v>other</v>
      </c>
      <c r="X1795" t="str" cm="1">
        <f t="array" ref="X1795">IFERROR(_xlfn.IFS(AND(V1795="",IFERROR(VLOOKUP(N1795,#REF!,1,0),1)&lt;&gt;1),N1795,AND(V1795="",I1795="王园园组"),"王园园组"),"other")</f>
        <v>other</v>
      </c>
      <c r="Y1795">
        <f>IFERROR(_xlfn.XLOOKUP(MID(T1795, FIND("#", SUBSTITUTE(T1795, "-", "#", LEN(T1795) - LEN(SUBSTITUTE(T1795, "-", "")))) + 1, LEN(T1795)),#REF!,#REF!),0)</f>
        <v>0</v>
      </c>
      <c r="Z1795">
        <f>MONTH(续费明细实时[[#This Row],[success_time]])</f>
        <v>5</v>
      </c>
      <c r="AA1795" s="8" t="e">
        <f>VLOOKUP(续费明细实时[[#This Row],[parent_user_id]],#REF!,27,0)</f>
        <v>#REF!</v>
      </c>
    </row>
    <row r="1796" spans="1:27">
      <c r="A1796" s="1">
        <v>45795</v>
      </c>
      <c r="B1796" t="s">
        <v>15669</v>
      </c>
      <c r="C1796" t="s">
        <v>15670</v>
      </c>
      <c r="D1796" t="s">
        <v>548</v>
      </c>
      <c r="E1796" t="s">
        <v>546</v>
      </c>
      <c r="F1796">
        <v>240</v>
      </c>
      <c r="G1796" t="s">
        <v>1939</v>
      </c>
      <c r="H1796" t="s">
        <v>559</v>
      </c>
      <c r="I1796" t="s">
        <v>1876</v>
      </c>
      <c r="J1796">
        <v>31950</v>
      </c>
      <c r="K1796" t="s">
        <v>221</v>
      </c>
      <c r="L1796" t="s">
        <v>549</v>
      </c>
      <c r="M1796" t="s">
        <v>550</v>
      </c>
      <c r="N1796" t="s">
        <v>551</v>
      </c>
      <c r="O1796" t="s">
        <v>145</v>
      </c>
      <c r="P1796" t="s">
        <v>1877</v>
      </c>
      <c r="Q1796" t="s">
        <v>15671</v>
      </c>
      <c r="R1796" t="s">
        <v>626</v>
      </c>
      <c r="S1796">
        <v>4500</v>
      </c>
      <c r="T1796" t="s">
        <v>1931</v>
      </c>
      <c r="U1796" s="4">
        <v>45795.940717592595</v>
      </c>
      <c r="V1796" t="str">
        <f>IFERROR(VLOOKUP(B1796,#REF!,1,0),"")</f>
        <v/>
      </c>
      <c r="W1796" t="str" cm="1">
        <f t="array" ref="W1796">IFERROR(_xlfn.IFS(AND(V1796="",X1796&lt;&gt;"王园园组",X1796&lt;&gt;"other"),K1796,AND(V1796="",X1796="王园园组"),G1796),"other")</f>
        <v>other</v>
      </c>
      <c r="X1796" t="str" cm="1">
        <f t="array" ref="X1796">IFERROR(_xlfn.IFS(AND(V1796="",IFERROR(VLOOKUP(N1796,#REF!,1,0),1)&lt;&gt;1),N1796,AND(V1796="",I1796="王园园组"),"王园园组"),"other")</f>
        <v>other</v>
      </c>
      <c r="Y1796">
        <f>IFERROR(_xlfn.XLOOKUP(MID(T1796, FIND("#", SUBSTITUTE(T1796, "-", "#", LEN(T1796) - LEN(SUBSTITUTE(T1796, "-", "")))) + 1, LEN(T1796)),#REF!,#REF!),0)</f>
        <v>0</v>
      </c>
      <c r="Z1796">
        <f>MONTH(续费明细实时[[#This Row],[success_time]])</f>
        <v>5</v>
      </c>
      <c r="AA1796" s="8" t="e">
        <f>VLOOKUP(续费明细实时[[#This Row],[parent_user_id]],#REF!,27,0)</f>
        <v>#REF!</v>
      </c>
    </row>
    <row r="1797" spans="1:27">
      <c r="A1797" s="1">
        <v>45803</v>
      </c>
      <c r="B1797" t="s">
        <v>30110</v>
      </c>
      <c r="C1797" t="s">
        <v>30111</v>
      </c>
      <c r="D1797" t="s">
        <v>548</v>
      </c>
      <c r="E1797" t="s">
        <v>546</v>
      </c>
      <c r="F1797">
        <v>60</v>
      </c>
      <c r="G1797" t="s">
        <v>1939</v>
      </c>
      <c r="H1797" t="s">
        <v>559</v>
      </c>
      <c r="I1797" t="s">
        <v>1876</v>
      </c>
      <c r="J1797">
        <v>10650</v>
      </c>
      <c r="K1797" t="s">
        <v>219</v>
      </c>
      <c r="L1797" t="s">
        <v>549</v>
      </c>
      <c r="M1797" t="s">
        <v>550</v>
      </c>
      <c r="N1797" t="s">
        <v>551</v>
      </c>
      <c r="O1797" t="s">
        <v>145</v>
      </c>
      <c r="P1797" t="s">
        <v>1877</v>
      </c>
      <c r="Q1797" t="s">
        <v>30112</v>
      </c>
      <c r="R1797" t="s">
        <v>626</v>
      </c>
      <c r="S1797">
        <v>1500</v>
      </c>
      <c r="T1797" t="s">
        <v>1891</v>
      </c>
      <c r="U1797" s="4">
        <v>45803.857442129629</v>
      </c>
      <c r="V1797" t="str">
        <f>IFERROR(VLOOKUP(B1797,#REF!,1,0),"")</f>
        <v/>
      </c>
      <c r="W1797" t="str" cm="1">
        <f t="array" ref="W1797">IFERROR(_xlfn.IFS(AND(V1797="",X1797&lt;&gt;"王园园组",X1797&lt;&gt;"other"),K1797,AND(V1797="",X1797="王园园组"),G1797),"other")</f>
        <v>other</v>
      </c>
      <c r="X1797" t="str" cm="1">
        <f t="array" ref="X1797">IFERROR(_xlfn.IFS(AND(V1797="",IFERROR(VLOOKUP(N1797,#REF!,1,0),1)&lt;&gt;1),N1797,AND(V1797="",I1797="王园园组"),"王园园组"),"other")</f>
        <v>other</v>
      </c>
      <c r="Y1797">
        <f>IFERROR(_xlfn.XLOOKUP(MID(T1797, FIND("#", SUBSTITUTE(T1797, "-", "#", LEN(T1797) - LEN(SUBSTITUTE(T1797, "-", "")))) + 1, LEN(T1797)),#REF!,#REF!),0)</f>
        <v>0</v>
      </c>
      <c r="Z1797">
        <f>MONTH(续费明细实时[[#This Row],[success_time]])</f>
        <v>5</v>
      </c>
      <c r="AA1797" s="8" t="e">
        <f>VLOOKUP(续费明细实时[[#This Row],[parent_user_id]],#REF!,27,0)</f>
        <v>#REF!</v>
      </c>
    </row>
    <row r="1798" spans="1:27">
      <c r="A1798" s="1">
        <v>45786</v>
      </c>
      <c r="B1798" t="s">
        <v>2748</v>
      </c>
      <c r="C1798" t="s">
        <v>2749</v>
      </c>
      <c r="D1798" t="s">
        <v>548</v>
      </c>
      <c r="E1798" t="s">
        <v>546</v>
      </c>
      <c r="F1798">
        <v>240</v>
      </c>
      <c r="G1798" t="s">
        <v>1969</v>
      </c>
      <c r="H1798" t="s">
        <v>559</v>
      </c>
      <c r="I1798" t="s">
        <v>1876</v>
      </c>
      <c r="J1798">
        <v>31950</v>
      </c>
      <c r="K1798" t="s">
        <v>202</v>
      </c>
      <c r="L1798" t="s">
        <v>549</v>
      </c>
      <c r="M1798" t="s">
        <v>550</v>
      </c>
      <c r="N1798" t="s">
        <v>551</v>
      </c>
      <c r="O1798" t="s">
        <v>149</v>
      </c>
      <c r="P1798" t="s">
        <v>1877</v>
      </c>
      <c r="Q1798" t="s">
        <v>2750</v>
      </c>
      <c r="R1798" t="s">
        <v>626</v>
      </c>
      <c r="S1798">
        <v>4500</v>
      </c>
      <c r="T1798" t="s">
        <v>1931</v>
      </c>
      <c r="U1798" s="4">
        <v>45786.483541666668</v>
      </c>
      <c r="V1798" t="str">
        <f>IFERROR(VLOOKUP(B1798,#REF!,1,0),"")</f>
        <v/>
      </c>
      <c r="W1798" t="str" cm="1">
        <f t="array" ref="W1798">IFERROR(_xlfn.IFS(AND(V1798="",X1798&lt;&gt;"王园园组",X1798&lt;&gt;"other"),K1798,AND(V1798="",X1798="王园园组"),G1798),"other")</f>
        <v>other</v>
      </c>
      <c r="X1798" t="str" cm="1">
        <f t="array" ref="X1798">IFERROR(_xlfn.IFS(AND(V1798="",IFERROR(VLOOKUP(N1798,#REF!,1,0),1)&lt;&gt;1),N1798,AND(V1798="",I1798="王园园组"),"王园园组"),"other")</f>
        <v>other</v>
      </c>
      <c r="Y1798">
        <f>IFERROR(_xlfn.XLOOKUP(MID(T1798, FIND("#", SUBSTITUTE(T1798, "-", "#", LEN(T1798) - LEN(SUBSTITUTE(T1798, "-", "")))) + 1, LEN(T1798)),#REF!,#REF!),0)</f>
        <v>0</v>
      </c>
      <c r="Z1798">
        <f>MONTH(续费明细实时[[#This Row],[success_time]])</f>
        <v>5</v>
      </c>
      <c r="AA1798" s="8" t="e">
        <f>VLOOKUP(续费明细实时[[#This Row],[parent_user_id]],#REF!,27,0)</f>
        <v>#REF!</v>
      </c>
    </row>
    <row r="1799" spans="1:27">
      <c r="A1799" s="1">
        <v>45798</v>
      </c>
      <c r="B1799" t="s">
        <v>14205</v>
      </c>
      <c r="C1799" t="s">
        <v>14206</v>
      </c>
      <c r="D1799" t="s">
        <v>548</v>
      </c>
      <c r="E1799" t="s">
        <v>546</v>
      </c>
      <c r="F1799">
        <v>120</v>
      </c>
      <c r="G1799" t="s">
        <v>1929</v>
      </c>
      <c r="H1799" t="s">
        <v>559</v>
      </c>
      <c r="I1799" t="s">
        <v>1876</v>
      </c>
      <c r="J1799">
        <v>17750</v>
      </c>
      <c r="K1799" t="s">
        <v>209</v>
      </c>
      <c r="L1799" t="s">
        <v>549</v>
      </c>
      <c r="M1799" t="s">
        <v>550</v>
      </c>
      <c r="N1799" t="s">
        <v>551</v>
      </c>
      <c r="O1799" t="s">
        <v>149</v>
      </c>
      <c r="P1799" t="s">
        <v>1877</v>
      </c>
      <c r="Q1799" t="s">
        <v>14207</v>
      </c>
      <c r="R1799" t="s">
        <v>626</v>
      </c>
      <c r="S1799">
        <v>2500</v>
      </c>
      <c r="T1799" t="s">
        <v>1896</v>
      </c>
      <c r="U1799" s="4">
        <v>45798.358275462961</v>
      </c>
      <c r="V1799" t="str">
        <f>IFERROR(VLOOKUP(B1799,#REF!,1,0),"")</f>
        <v/>
      </c>
      <c r="W1799" t="str" cm="1">
        <f t="array" ref="W1799">IFERROR(_xlfn.IFS(AND(V1799="",X1799&lt;&gt;"王园园组",X1799&lt;&gt;"other"),K1799,AND(V1799="",X1799="王园园组"),G1799),"other")</f>
        <v>other</v>
      </c>
      <c r="X1799" t="str" cm="1">
        <f t="array" ref="X1799">IFERROR(_xlfn.IFS(AND(V1799="",IFERROR(VLOOKUP(N1799,#REF!,1,0),1)&lt;&gt;1),N1799,AND(V1799="",I1799="王园园组"),"王园园组"),"other")</f>
        <v>other</v>
      </c>
      <c r="Y1799">
        <f>IFERROR(_xlfn.XLOOKUP(MID(T1799, FIND("#", SUBSTITUTE(T1799, "-", "#", LEN(T1799) - LEN(SUBSTITUTE(T1799, "-", "")))) + 1, LEN(T1799)),#REF!,#REF!),0)</f>
        <v>0</v>
      </c>
      <c r="Z1799">
        <f>MONTH(续费明细实时[[#This Row],[success_time]])</f>
        <v>5</v>
      </c>
      <c r="AA1799" s="8" t="e">
        <f>VLOOKUP(续费明细实时[[#This Row],[parent_user_id]],#REF!,27,0)</f>
        <v>#REF!</v>
      </c>
    </row>
    <row r="1800" spans="1:27" hidden="1">
      <c r="A1800" s="1">
        <v>45801</v>
      </c>
      <c r="B1800" t="s">
        <v>14193</v>
      </c>
      <c r="C1800" t="s">
        <v>14194</v>
      </c>
      <c r="D1800" t="s">
        <v>648</v>
      </c>
      <c r="E1800" t="s">
        <v>1102</v>
      </c>
      <c r="F1800">
        <v>180</v>
      </c>
      <c r="G1800" t="s">
        <v>358</v>
      </c>
      <c r="H1800" t="s">
        <v>559</v>
      </c>
      <c r="I1800" t="s">
        <v>163</v>
      </c>
      <c r="J1800">
        <v>14910</v>
      </c>
      <c r="K1800" t="s">
        <v>626</v>
      </c>
      <c r="L1800" t="s">
        <v>649</v>
      </c>
      <c r="M1800" t="s">
        <v>649</v>
      </c>
      <c r="N1800" t="s">
        <v>649</v>
      </c>
      <c r="O1800" t="s">
        <v>649</v>
      </c>
      <c r="P1800" t="s">
        <v>1877</v>
      </c>
      <c r="Q1800" t="s">
        <v>14195</v>
      </c>
      <c r="R1800" t="s">
        <v>626</v>
      </c>
      <c r="S1800">
        <v>2100</v>
      </c>
      <c r="T1800" t="s">
        <v>13028</v>
      </c>
      <c r="U1800" s="4">
        <v>45801.49181712963</v>
      </c>
      <c r="V1800" t="str">
        <f>IFERROR(VLOOKUP(B1800,#REF!,1,0),"")</f>
        <v/>
      </c>
      <c r="W1800" t="str" cm="1">
        <f t="array" ref="W1800">IFERROR(_xlfn.IFS(AND(V1800="",X1800&lt;&gt;"王园园组",X1800&lt;&gt;"other"),K1800,AND(V1800="",X1800="王园园组"),G1800),"other")</f>
        <v>other</v>
      </c>
      <c r="X1800" t="str" cm="1">
        <f t="array" ref="X1800">IFERROR(_xlfn.IFS(AND(V1800="",IFERROR(VLOOKUP(N1800,#REF!,1,0),1)&lt;&gt;1),N1800,AND(V1800="",I1800="王园园组"),"王园园组"),"other")</f>
        <v>other</v>
      </c>
      <c r="Y1800">
        <f>IFERROR(_xlfn.XLOOKUP(MID(T1800, FIND("#", SUBSTITUTE(T1800, "-", "#", LEN(T1800) - LEN(SUBSTITUTE(T1800, "-", "")))) + 1, LEN(T1800)),#REF!,#REF!),0)</f>
        <v>0</v>
      </c>
      <c r="Z1800">
        <f>MONTH(续费明细实时[[#This Row],[success_time]])</f>
        <v>5</v>
      </c>
      <c r="AA1800" s="8" t="e">
        <f>VLOOKUP(续费明细实时[[#This Row],[parent_user_id]],#REF!,27,0)</f>
        <v>#REF!</v>
      </c>
    </row>
    <row r="1801" spans="1:27">
      <c r="A1801" s="1">
        <v>45787</v>
      </c>
      <c r="B1801" t="s">
        <v>8957</v>
      </c>
      <c r="C1801" t="s">
        <v>8958</v>
      </c>
      <c r="D1801" t="s">
        <v>548</v>
      </c>
      <c r="E1801" t="s">
        <v>546</v>
      </c>
      <c r="F1801">
        <v>360</v>
      </c>
      <c r="G1801" t="s">
        <v>2056</v>
      </c>
      <c r="H1801" t="s">
        <v>559</v>
      </c>
      <c r="I1801" t="s">
        <v>1876</v>
      </c>
      <c r="J1801">
        <v>46150</v>
      </c>
      <c r="K1801" t="s">
        <v>221</v>
      </c>
      <c r="L1801" t="s">
        <v>549</v>
      </c>
      <c r="M1801" t="s">
        <v>550</v>
      </c>
      <c r="N1801" t="s">
        <v>551</v>
      </c>
      <c r="O1801" t="s">
        <v>145</v>
      </c>
      <c r="P1801" t="s">
        <v>1877</v>
      </c>
      <c r="Q1801" t="s">
        <v>8959</v>
      </c>
      <c r="R1801" t="s">
        <v>626</v>
      </c>
      <c r="S1801">
        <v>6500</v>
      </c>
      <c r="T1801" t="s">
        <v>2193</v>
      </c>
      <c r="U1801" s="4">
        <v>45787.448449074072</v>
      </c>
      <c r="V1801" t="str">
        <f>IFERROR(VLOOKUP(B1801,#REF!,1,0),"")</f>
        <v/>
      </c>
      <c r="W1801" t="str" cm="1">
        <f t="array" ref="W1801">IFERROR(_xlfn.IFS(AND(V1801="",X1801&lt;&gt;"王园园组",X1801&lt;&gt;"other"),K1801,AND(V1801="",X1801="王园园组"),G1801),"other")</f>
        <v>other</v>
      </c>
      <c r="X1801" t="str" cm="1">
        <f t="array" ref="X1801">IFERROR(_xlfn.IFS(AND(V1801="",IFERROR(VLOOKUP(N1801,#REF!,1,0),1)&lt;&gt;1),N1801,AND(V1801="",I1801="王园园组"),"王园园组"),"other")</f>
        <v>other</v>
      </c>
      <c r="Y1801">
        <f>IFERROR(_xlfn.XLOOKUP(MID(T1801, FIND("#", SUBSTITUTE(T1801, "-", "#", LEN(T1801) - LEN(SUBSTITUTE(T1801, "-", "")))) + 1, LEN(T1801)),#REF!,#REF!),0)</f>
        <v>0</v>
      </c>
      <c r="Z1801">
        <f>MONTH(续费明细实时[[#This Row],[success_time]])</f>
        <v>5</v>
      </c>
      <c r="AA1801" s="8" t="e">
        <f>VLOOKUP(续费明细实时[[#This Row],[parent_user_id]],#REF!,27,0)</f>
        <v>#REF!</v>
      </c>
    </row>
    <row r="1802" spans="1:27">
      <c r="A1802" s="1">
        <v>45799</v>
      </c>
      <c r="B1802" t="s">
        <v>14196</v>
      </c>
      <c r="C1802" t="s">
        <v>14197</v>
      </c>
      <c r="D1802" t="s">
        <v>578</v>
      </c>
      <c r="E1802" t="s">
        <v>546</v>
      </c>
      <c r="F1802">
        <v>120</v>
      </c>
      <c r="G1802" t="s">
        <v>1917</v>
      </c>
      <c r="H1802" t="s">
        <v>559</v>
      </c>
      <c r="I1802" t="s">
        <v>1876</v>
      </c>
      <c r="J1802">
        <v>18283</v>
      </c>
      <c r="K1802" t="s">
        <v>235</v>
      </c>
      <c r="L1802" t="s">
        <v>549</v>
      </c>
      <c r="M1802" t="s">
        <v>550</v>
      </c>
      <c r="N1802" t="s">
        <v>551</v>
      </c>
      <c r="O1802" t="s">
        <v>141</v>
      </c>
      <c r="P1802" t="s">
        <v>1877</v>
      </c>
      <c r="Q1802" t="s">
        <v>14198</v>
      </c>
      <c r="R1802" t="s">
        <v>626</v>
      </c>
      <c r="S1802">
        <v>2575</v>
      </c>
      <c r="T1802" t="s">
        <v>1896</v>
      </c>
      <c r="U1802" s="4">
        <v>45799.660312499997</v>
      </c>
      <c r="V1802" t="str">
        <f>IFERROR(VLOOKUP(B1802,#REF!,1,0),"")</f>
        <v/>
      </c>
      <c r="W1802" t="str" cm="1">
        <f t="array" ref="W1802">IFERROR(_xlfn.IFS(AND(V1802="",X1802&lt;&gt;"王园园组",X1802&lt;&gt;"other"),K1802,AND(V1802="",X1802="王园园组"),G1802),"other")</f>
        <v>other</v>
      </c>
      <c r="X1802" t="str" cm="1">
        <f t="array" ref="X1802">IFERROR(_xlfn.IFS(AND(V1802="",IFERROR(VLOOKUP(N1802,#REF!,1,0),1)&lt;&gt;1),N1802,AND(V1802="",I1802="王园园组"),"王园园组"),"other")</f>
        <v>other</v>
      </c>
      <c r="Y1802">
        <f>IFERROR(_xlfn.XLOOKUP(MID(T1802, FIND("#", SUBSTITUTE(T1802, "-", "#", LEN(T1802) - LEN(SUBSTITUTE(T1802, "-", "")))) + 1, LEN(T1802)),#REF!,#REF!),0)</f>
        <v>0</v>
      </c>
      <c r="Z1802">
        <f>MONTH(续费明细实时[[#This Row],[success_time]])</f>
        <v>5</v>
      </c>
      <c r="AA1802" s="8" t="e">
        <f>VLOOKUP(续费明细实时[[#This Row],[parent_user_id]],#REF!,27,0)</f>
        <v>#REF!</v>
      </c>
    </row>
    <row r="1803" spans="1:27">
      <c r="A1803" s="1">
        <v>45778</v>
      </c>
      <c r="B1803" t="s">
        <v>2730</v>
      </c>
      <c r="C1803" t="s">
        <v>2731</v>
      </c>
      <c r="D1803" t="s">
        <v>548</v>
      </c>
      <c r="E1803" t="s">
        <v>641</v>
      </c>
      <c r="F1803">
        <v>36</v>
      </c>
      <c r="G1803" t="s">
        <v>2113</v>
      </c>
      <c r="H1803" t="s">
        <v>559</v>
      </c>
      <c r="I1803" t="s">
        <v>1876</v>
      </c>
      <c r="J1803">
        <v>4473</v>
      </c>
      <c r="K1803" t="s">
        <v>286</v>
      </c>
      <c r="L1803" t="s">
        <v>549</v>
      </c>
      <c r="M1803" t="s">
        <v>550</v>
      </c>
      <c r="N1803" t="s">
        <v>136</v>
      </c>
      <c r="O1803" t="s">
        <v>283</v>
      </c>
      <c r="P1803" t="s">
        <v>1877</v>
      </c>
      <c r="Q1803" t="s">
        <v>2732</v>
      </c>
      <c r="R1803" t="s">
        <v>626</v>
      </c>
      <c r="S1803">
        <v>630</v>
      </c>
      <c r="T1803" t="s">
        <v>2733</v>
      </c>
      <c r="U1803" s="4">
        <v>45778.366041666668</v>
      </c>
      <c r="V1803" t="str">
        <f>IFERROR(VLOOKUP(B1803,#REF!,1,0),"")</f>
        <v/>
      </c>
      <c r="W1803" t="str" cm="1">
        <f t="array" ref="W1803">IFERROR(_xlfn.IFS(AND(V1803="",X1803&lt;&gt;"王园园组",X1803&lt;&gt;"other"),K1803,AND(V1803="",X1803="王园园组"),G1803),"other")</f>
        <v>other</v>
      </c>
      <c r="X1803" t="str" cm="1">
        <f t="array" ref="X1803">IFERROR(_xlfn.IFS(AND(V1803="",IFERROR(VLOOKUP(N1803,#REF!,1,0),1)&lt;&gt;1),N1803,AND(V1803="",I1803="王园园组"),"王园园组"),"other")</f>
        <v>other</v>
      </c>
      <c r="Y1803">
        <f>IFERROR(_xlfn.XLOOKUP(MID(T1803, FIND("#", SUBSTITUTE(T1803, "-", "#", LEN(T1803) - LEN(SUBSTITUTE(T1803, "-", "")))) + 1, LEN(T1803)),#REF!,#REF!),0)</f>
        <v>0</v>
      </c>
      <c r="Z1803">
        <f>MONTH(续费明细实时[[#This Row],[success_time]])</f>
        <v>5</v>
      </c>
      <c r="AA1803" s="8" t="e">
        <f>VLOOKUP(续费明细实时[[#This Row],[parent_user_id]],#REF!,27,0)</f>
        <v>#REF!</v>
      </c>
    </row>
    <row r="1804" spans="1:27">
      <c r="A1804" s="1">
        <v>45795</v>
      </c>
      <c r="B1804" t="s">
        <v>14181</v>
      </c>
      <c r="C1804" t="s">
        <v>14182</v>
      </c>
      <c r="D1804" t="s">
        <v>695</v>
      </c>
      <c r="E1804" t="s">
        <v>546</v>
      </c>
      <c r="F1804">
        <v>60</v>
      </c>
      <c r="G1804" t="s">
        <v>2079</v>
      </c>
      <c r="H1804" t="s">
        <v>559</v>
      </c>
      <c r="I1804" t="s">
        <v>1876</v>
      </c>
      <c r="J1804">
        <v>10650</v>
      </c>
      <c r="K1804" t="s">
        <v>297</v>
      </c>
      <c r="L1804" t="s">
        <v>549</v>
      </c>
      <c r="M1804" t="s">
        <v>550</v>
      </c>
      <c r="N1804" t="s">
        <v>136</v>
      </c>
      <c r="O1804" t="s">
        <v>143</v>
      </c>
      <c r="P1804" t="s">
        <v>1877</v>
      </c>
      <c r="Q1804" t="s">
        <v>14183</v>
      </c>
      <c r="R1804" t="s">
        <v>626</v>
      </c>
      <c r="S1804">
        <v>1500</v>
      </c>
      <c r="T1804" t="s">
        <v>1891</v>
      </c>
      <c r="U1804" s="4">
        <v>45795.728680555556</v>
      </c>
      <c r="V1804" t="str">
        <f>IFERROR(VLOOKUP(B1804,#REF!,1,0),"")</f>
        <v/>
      </c>
      <c r="W1804" t="str" cm="1">
        <f t="array" ref="W1804">IFERROR(_xlfn.IFS(AND(V1804="",X1804&lt;&gt;"王园园组",X1804&lt;&gt;"other"),K1804,AND(V1804="",X1804="王园园组"),G1804),"other")</f>
        <v>other</v>
      </c>
      <c r="X1804" t="str" cm="1">
        <f t="array" ref="X1804">IFERROR(_xlfn.IFS(AND(V1804="",IFERROR(VLOOKUP(N1804,#REF!,1,0),1)&lt;&gt;1),N1804,AND(V1804="",I1804="王园园组"),"王园园组"),"other")</f>
        <v>other</v>
      </c>
      <c r="Y1804">
        <f>IFERROR(_xlfn.XLOOKUP(MID(T1804, FIND("#", SUBSTITUTE(T1804, "-", "#", LEN(T1804) - LEN(SUBSTITUTE(T1804, "-", "")))) + 1, LEN(T1804)),#REF!,#REF!),0)</f>
        <v>0</v>
      </c>
      <c r="Z1804">
        <f>MONTH(续费明细实时[[#This Row],[success_time]])</f>
        <v>5</v>
      </c>
      <c r="AA1804" s="8" t="e">
        <f>VLOOKUP(续费明细实时[[#This Row],[parent_user_id]],#REF!,27,0)</f>
        <v>#REF!</v>
      </c>
    </row>
    <row r="1805" spans="1:27">
      <c r="A1805" s="1">
        <v>45793</v>
      </c>
      <c r="B1805" t="s">
        <v>16118</v>
      </c>
      <c r="C1805" t="s">
        <v>16119</v>
      </c>
      <c r="D1805" t="s">
        <v>578</v>
      </c>
      <c r="E1805" t="s">
        <v>546</v>
      </c>
      <c r="F1805">
        <v>60</v>
      </c>
      <c r="G1805" t="s">
        <v>1946</v>
      </c>
      <c r="H1805" t="s">
        <v>559</v>
      </c>
      <c r="I1805" t="s">
        <v>1876</v>
      </c>
      <c r="J1805">
        <v>10650</v>
      </c>
      <c r="K1805" t="s">
        <v>299</v>
      </c>
      <c r="L1805" t="s">
        <v>549</v>
      </c>
      <c r="M1805" t="s">
        <v>550</v>
      </c>
      <c r="N1805" t="s">
        <v>136</v>
      </c>
      <c r="O1805" t="s">
        <v>143</v>
      </c>
      <c r="P1805" t="s">
        <v>1877</v>
      </c>
      <c r="Q1805" t="s">
        <v>16120</v>
      </c>
      <c r="R1805" t="s">
        <v>626</v>
      </c>
      <c r="S1805">
        <v>1500</v>
      </c>
      <c r="T1805" t="s">
        <v>1891</v>
      </c>
      <c r="U1805" s="4">
        <v>45793.71665509259</v>
      </c>
      <c r="V1805" t="str">
        <f>IFERROR(VLOOKUP(B1805,#REF!,1,0),"")</f>
        <v/>
      </c>
      <c r="W1805" t="str" cm="1">
        <f t="array" ref="W1805">IFERROR(_xlfn.IFS(AND(V1805="",X1805&lt;&gt;"王园园组",X1805&lt;&gt;"other"),K1805,AND(V1805="",X1805="王园园组"),G1805),"other")</f>
        <v>other</v>
      </c>
      <c r="X1805" t="str" cm="1">
        <f t="array" ref="X1805">IFERROR(_xlfn.IFS(AND(V1805="",IFERROR(VLOOKUP(N1805,#REF!,1,0),1)&lt;&gt;1),N1805,AND(V1805="",I1805="王园园组"),"王园园组"),"other")</f>
        <v>other</v>
      </c>
      <c r="Y1805">
        <f>IFERROR(_xlfn.XLOOKUP(MID(T1805, FIND("#", SUBSTITUTE(T1805, "-", "#", LEN(T1805) - LEN(SUBSTITUTE(T1805, "-", "")))) + 1, LEN(T1805)),#REF!,#REF!),0)</f>
        <v>0</v>
      </c>
      <c r="Z1805">
        <f>MONTH(续费明细实时[[#This Row],[success_time]])</f>
        <v>5</v>
      </c>
      <c r="AA1805" s="8" t="e">
        <f>VLOOKUP(续费明细实时[[#This Row],[parent_user_id]],#REF!,27,0)</f>
        <v>#REF!</v>
      </c>
    </row>
    <row r="1806" spans="1:27">
      <c r="A1806" s="1">
        <v>45796</v>
      </c>
      <c r="B1806" t="s">
        <v>16121</v>
      </c>
      <c r="C1806" t="s">
        <v>16122</v>
      </c>
      <c r="D1806" t="s">
        <v>548</v>
      </c>
      <c r="E1806" t="s">
        <v>546</v>
      </c>
      <c r="F1806">
        <v>120</v>
      </c>
      <c r="G1806" t="s">
        <v>1939</v>
      </c>
      <c r="H1806" t="s">
        <v>559</v>
      </c>
      <c r="I1806" t="s">
        <v>1876</v>
      </c>
      <c r="J1806">
        <v>18283</v>
      </c>
      <c r="K1806" t="s">
        <v>262</v>
      </c>
      <c r="L1806" t="s">
        <v>549</v>
      </c>
      <c r="M1806" t="s">
        <v>550</v>
      </c>
      <c r="N1806" t="s">
        <v>136</v>
      </c>
      <c r="O1806" t="s">
        <v>147</v>
      </c>
      <c r="P1806" t="s">
        <v>1877</v>
      </c>
      <c r="Q1806" t="s">
        <v>16123</v>
      </c>
      <c r="R1806" t="s">
        <v>626</v>
      </c>
      <c r="S1806">
        <v>2575</v>
      </c>
      <c r="T1806" t="s">
        <v>1896</v>
      </c>
      <c r="U1806" s="4">
        <v>45796.302037037036</v>
      </c>
      <c r="V1806" t="str">
        <f>IFERROR(VLOOKUP(B1806,#REF!,1,0),"")</f>
        <v/>
      </c>
      <c r="W1806" t="str" cm="1">
        <f t="array" ref="W1806">IFERROR(_xlfn.IFS(AND(V1806="",X1806&lt;&gt;"王园园组",X1806&lt;&gt;"other"),K1806,AND(V1806="",X1806="王园园组"),G1806),"other")</f>
        <v>other</v>
      </c>
      <c r="X1806" t="str" cm="1">
        <f t="array" ref="X1806">IFERROR(_xlfn.IFS(AND(V1806="",IFERROR(VLOOKUP(N1806,#REF!,1,0),1)&lt;&gt;1),N1806,AND(V1806="",I1806="王园园组"),"王园园组"),"other")</f>
        <v>other</v>
      </c>
      <c r="Y1806">
        <f>IFERROR(_xlfn.XLOOKUP(MID(T1806, FIND("#", SUBSTITUTE(T1806, "-", "#", LEN(T1806) - LEN(SUBSTITUTE(T1806, "-", "")))) + 1, LEN(T1806)),#REF!,#REF!),0)</f>
        <v>0</v>
      </c>
      <c r="Z1806">
        <f>MONTH(续费明细实时[[#This Row],[success_time]])</f>
        <v>5</v>
      </c>
      <c r="AA1806" s="8" t="e">
        <f>VLOOKUP(续费明细实时[[#This Row],[parent_user_id]],#REF!,27,0)</f>
        <v>#REF!</v>
      </c>
    </row>
    <row r="1807" spans="1:27">
      <c r="A1807" s="1">
        <v>45798</v>
      </c>
      <c r="B1807" t="s">
        <v>15642</v>
      </c>
      <c r="C1807" t="s">
        <v>15643</v>
      </c>
      <c r="D1807" t="s">
        <v>548</v>
      </c>
      <c r="E1807" t="s">
        <v>1959</v>
      </c>
      <c r="F1807">
        <v>24</v>
      </c>
      <c r="G1807" t="s">
        <v>1909</v>
      </c>
      <c r="H1807" t="s">
        <v>559</v>
      </c>
      <c r="I1807" t="s">
        <v>1876</v>
      </c>
      <c r="J1807">
        <v>6143</v>
      </c>
      <c r="K1807" t="s">
        <v>192</v>
      </c>
      <c r="L1807" t="s">
        <v>549</v>
      </c>
      <c r="M1807" t="s">
        <v>559</v>
      </c>
      <c r="N1807" t="s">
        <v>469</v>
      </c>
      <c r="O1807" t="s">
        <v>189</v>
      </c>
      <c r="P1807" t="s">
        <v>1877</v>
      </c>
      <c r="Q1807" t="s">
        <v>15644</v>
      </c>
      <c r="R1807" t="s">
        <v>626</v>
      </c>
      <c r="S1807">
        <v>865.2</v>
      </c>
      <c r="T1807" t="s">
        <v>2201</v>
      </c>
      <c r="U1807" s="4">
        <v>45798.466249999998</v>
      </c>
      <c r="V1807" t="str">
        <f>IFERROR(VLOOKUP(B1807,#REF!,1,0),"")</f>
        <v/>
      </c>
      <c r="W1807" t="str" cm="1">
        <f t="array" ref="W1807">IFERROR(_xlfn.IFS(AND(V1807="",X1807&lt;&gt;"王园园组",X1807&lt;&gt;"other"),K1807,AND(V1807="",X1807="王园园组"),G1807),"other")</f>
        <v>other</v>
      </c>
      <c r="X1807" t="str" cm="1">
        <f t="array" ref="X1807">IFERROR(_xlfn.IFS(AND(V1807="",IFERROR(VLOOKUP(N1807,#REF!,1,0),1)&lt;&gt;1),N1807,AND(V1807="",I1807="王园园组"),"王园园组"),"other")</f>
        <v>other</v>
      </c>
      <c r="Y1807">
        <f>IFERROR(_xlfn.XLOOKUP(MID(T1807, FIND("#", SUBSTITUTE(T1807, "-", "#", LEN(T1807) - LEN(SUBSTITUTE(T1807, "-", "")))) + 1, LEN(T1807)),#REF!,#REF!),0)</f>
        <v>0</v>
      </c>
      <c r="Z1807">
        <f>MONTH(续费明细实时[[#This Row],[success_time]])</f>
        <v>5</v>
      </c>
      <c r="AA1807" s="8" t="e">
        <f>VLOOKUP(续费明细实时[[#This Row],[parent_user_id]],#REF!,27,0)</f>
        <v>#REF!</v>
      </c>
    </row>
    <row r="1808" spans="1:27">
      <c r="A1808" s="1">
        <v>45802</v>
      </c>
      <c r="B1808" t="s">
        <v>14343</v>
      </c>
      <c r="C1808" t="s">
        <v>14344</v>
      </c>
      <c r="D1808" t="s">
        <v>548</v>
      </c>
      <c r="E1808" t="s">
        <v>546</v>
      </c>
      <c r="F1808">
        <v>120</v>
      </c>
      <c r="G1808" t="s">
        <v>1978</v>
      </c>
      <c r="H1808" t="s">
        <v>559</v>
      </c>
      <c r="I1808" t="s">
        <v>1876</v>
      </c>
      <c r="J1808">
        <v>17750</v>
      </c>
      <c r="K1808" t="s">
        <v>288</v>
      </c>
      <c r="L1808" t="s">
        <v>549</v>
      </c>
      <c r="M1808" t="s">
        <v>550</v>
      </c>
      <c r="N1808" t="s">
        <v>136</v>
      </c>
      <c r="O1808" t="s">
        <v>283</v>
      </c>
      <c r="P1808" t="s">
        <v>1877</v>
      </c>
      <c r="Q1808" t="s">
        <v>14345</v>
      </c>
      <c r="R1808" t="s">
        <v>626</v>
      </c>
      <c r="S1808">
        <v>2500</v>
      </c>
      <c r="T1808" t="s">
        <v>1896</v>
      </c>
      <c r="U1808" s="4">
        <v>45802.395949074074</v>
      </c>
      <c r="V1808" t="str">
        <f>IFERROR(VLOOKUP(B1808,#REF!,1,0),"")</f>
        <v/>
      </c>
      <c r="W1808" t="str" cm="1">
        <f t="array" ref="W1808">IFERROR(_xlfn.IFS(AND(V1808="",X1808&lt;&gt;"王园园组",X1808&lt;&gt;"other"),K1808,AND(V1808="",X1808="王园园组"),G1808),"other")</f>
        <v>other</v>
      </c>
      <c r="X1808" t="str" cm="1">
        <f t="array" ref="X1808">IFERROR(_xlfn.IFS(AND(V1808="",IFERROR(VLOOKUP(N1808,#REF!,1,0),1)&lt;&gt;1),N1808,AND(V1808="",I1808="王园园组"),"王园园组"),"other")</f>
        <v>other</v>
      </c>
      <c r="Y1808">
        <f>IFERROR(_xlfn.XLOOKUP(MID(T1808, FIND("#", SUBSTITUTE(T1808, "-", "#", LEN(T1808) - LEN(SUBSTITUTE(T1808, "-", "")))) + 1, LEN(T1808)),#REF!,#REF!),0)</f>
        <v>0</v>
      </c>
      <c r="Z1808">
        <f>MONTH(续费明细实时[[#This Row],[success_time]])</f>
        <v>5</v>
      </c>
      <c r="AA1808" s="8" t="e">
        <f>VLOOKUP(续费明细实时[[#This Row],[parent_user_id]],#REF!,27,0)</f>
        <v>#REF!</v>
      </c>
    </row>
    <row r="1809" spans="1:27">
      <c r="A1809" s="1">
        <v>45797</v>
      </c>
      <c r="B1809" t="s">
        <v>15645</v>
      </c>
      <c r="C1809" t="s">
        <v>15646</v>
      </c>
      <c r="D1809" t="s">
        <v>632</v>
      </c>
      <c r="E1809" t="s">
        <v>546</v>
      </c>
      <c r="F1809">
        <v>120</v>
      </c>
      <c r="G1809" t="s">
        <v>1905</v>
      </c>
      <c r="H1809" t="s">
        <v>559</v>
      </c>
      <c r="I1809" t="s">
        <v>1876</v>
      </c>
      <c r="J1809">
        <v>17750</v>
      </c>
      <c r="K1809" t="s">
        <v>230</v>
      </c>
      <c r="L1809" t="s">
        <v>549</v>
      </c>
      <c r="M1809" t="s">
        <v>550</v>
      </c>
      <c r="N1809" t="s">
        <v>551</v>
      </c>
      <c r="O1809" t="s">
        <v>145</v>
      </c>
      <c r="P1809" t="s">
        <v>1877</v>
      </c>
      <c r="Q1809" t="s">
        <v>15647</v>
      </c>
      <c r="R1809" t="s">
        <v>626</v>
      </c>
      <c r="S1809">
        <v>2500</v>
      </c>
      <c r="T1809" t="s">
        <v>1896</v>
      </c>
      <c r="U1809" s="4">
        <v>45797.938159722224</v>
      </c>
      <c r="V1809" t="str">
        <f>IFERROR(VLOOKUP(B1809,#REF!,1,0),"")</f>
        <v/>
      </c>
      <c r="W1809" t="str" cm="1">
        <f t="array" ref="W1809">IFERROR(_xlfn.IFS(AND(V1809="",X1809&lt;&gt;"王园园组",X1809&lt;&gt;"other"),K1809,AND(V1809="",X1809="王园园组"),G1809),"other")</f>
        <v>other</v>
      </c>
      <c r="X1809" t="str" cm="1">
        <f t="array" ref="X1809">IFERROR(_xlfn.IFS(AND(V1809="",IFERROR(VLOOKUP(N1809,#REF!,1,0),1)&lt;&gt;1),N1809,AND(V1809="",I1809="王园园组"),"王园园组"),"other")</f>
        <v>other</v>
      </c>
      <c r="Y1809">
        <f>IFERROR(_xlfn.XLOOKUP(MID(T1809, FIND("#", SUBSTITUTE(T1809, "-", "#", LEN(T1809) - LEN(SUBSTITUTE(T1809, "-", "")))) + 1, LEN(T1809)),#REF!,#REF!),0)</f>
        <v>0</v>
      </c>
      <c r="Z1809">
        <f>MONTH(续费明细实时[[#This Row],[success_time]])</f>
        <v>5</v>
      </c>
      <c r="AA1809" s="8" t="e">
        <f>VLOOKUP(续费明细实时[[#This Row],[parent_user_id]],#REF!,27,0)</f>
        <v>#REF!</v>
      </c>
    </row>
    <row r="1810" spans="1:27">
      <c r="A1810" s="1">
        <v>45785</v>
      </c>
      <c r="B1810" t="s">
        <v>2683</v>
      </c>
      <c r="C1810" t="s">
        <v>2684</v>
      </c>
      <c r="D1810" t="s">
        <v>548</v>
      </c>
      <c r="E1810" t="s">
        <v>546</v>
      </c>
      <c r="F1810">
        <v>120</v>
      </c>
      <c r="G1810" t="s">
        <v>2056</v>
      </c>
      <c r="H1810" t="s">
        <v>559</v>
      </c>
      <c r="I1810" t="s">
        <v>1876</v>
      </c>
      <c r="J1810">
        <v>17750</v>
      </c>
      <c r="K1810" t="s">
        <v>257</v>
      </c>
      <c r="L1810" t="s">
        <v>549</v>
      </c>
      <c r="M1810" t="s">
        <v>550</v>
      </c>
      <c r="N1810" t="s">
        <v>136</v>
      </c>
      <c r="O1810" t="s">
        <v>147</v>
      </c>
      <c r="P1810" t="s">
        <v>1877</v>
      </c>
      <c r="Q1810" t="s">
        <v>2685</v>
      </c>
      <c r="R1810" t="s">
        <v>626</v>
      </c>
      <c r="S1810">
        <v>2500</v>
      </c>
      <c r="T1810" t="s">
        <v>1896</v>
      </c>
      <c r="U1810" s="4">
        <v>45785.346817129626</v>
      </c>
      <c r="V1810" t="str">
        <f>IFERROR(VLOOKUP(B1810,#REF!,1,0),"")</f>
        <v/>
      </c>
      <c r="W1810" t="str" cm="1">
        <f t="array" ref="W1810">IFERROR(_xlfn.IFS(AND(V1810="",X1810&lt;&gt;"王园园组",X1810&lt;&gt;"other"),K1810,AND(V1810="",X1810="王园园组"),G1810),"other")</f>
        <v>other</v>
      </c>
      <c r="X1810" t="str" cm="1">
        <f t="array" ref="X1810">IFERROR(_xlfn.IFS(AND(V1810="",IFERROR(VLOOKUP(N1810,#REF!,1,0),1)&lt;&gt;1),N1810,AND(V1810="",I1810="王园园组"),"王园园组"),"other")</f>
        <v>other</v>
      </c>
      <c r="Y1810">
        <f>IFERROR(_xlfn.XLOOKUP(MID(T1810, FIND("#", SUBSTITUTE(T1810, "-", "#", LEN(T1810) - LEN(SUBSTITUTE(T1810, "-", "")))) + 1, LEN(T1810)),#REF!,#REF!),0)</f>
        <v>0</v>
      </c>
      <c r="Z1810">
        <f>MONTH(续费明细实时[[#This Row],[success_time]])</f>
        <v>5</v>
      </c>
      <c r="AA1810" s="8" t="e">
        <f>VLOOKUP(续费明细实时[[#This Row],[parent_user_id]],#REF!,27,0)</f>
        <v>#REF!</v>
      </c>
    </row>
    <row r="1811" spans="1:27">
      <c r="A1811" s="1">
        <v>45801</v>
      </c>
      <c r="B1811" t="s">
        <v>15036</v>
      </c>
      <c r="C1811" t="s">
        <v>15037</v>
      </c>
      <c r="D1811" t="s">
        <v>695</v>
      </c>
      <c r="E1811" t="s">
        <v>546</v>
      </c>
      <c r="F1811">
        <v>60</v>
      </c>
      <c r="G1811" t="s">
        <v>2024</v>
      </c>
      <c r="H1811" t="s">
        <v>559</v>
      </c>
      <c r="I1811" t="s">
        <v>1876</v>
      </c>
      <c r="J1811">
        <v>10970</v>
      </c>
      <c r="K1811" t="s">
        <v>240</v>
      </c>
      <c r="L1811" t="s">
        <v>549</v>
      </c>
      <c r="M1811" t="s">
        <v>550</v>
      </c>
      <c r="N1811" t="s">
        <v>551</v>
      </c>
      <c r="O1811" t="s">
        <v>141</v>
      </c>
      <c r="P1811" t="s">
        <v>1877</v>
      </c>
      <c r="Q1811" t="s">
        <v>15038</v>
      </c>
      <c r="R1811" t="s">
        <v>626</v>
      </c>
      <c r="S1811">
        <v>1545</v>
      </c>
      <c r="T1811" t="s">
        <v>1891</v>
      </c>
      <c r="U1811" s="4">
        <v>45801.816562499997</v>
      </c>
      <c r="V1811" t="str">
        <f>IFERROR(VLOOKUP(B1811,#REF!,1,0),"")</f>
        <v/>
      </c>
      <c r="W1811" t="str" cm="1">
        <f t="array" ref="W1811">IFERROR(_xlfn.IFS(AND(V1811="",X1811&lt;&gt;"王园园组",X1811&lt;&gt;"other"),K1811,AND(V1811="",X1811="王园园组"),G1811),"other")</f>
        <v>other</v>
      </c>
      <c r="X1811" t="str" cm="1">
        <f t="array" ref="X1811">IFERROR(_xlfn.IFS(AND(V1811="",IFERROR(VLOOKUP(N1811,#REF!,1,0),1)&lt;&gt;1),N1811,AND(V1811="",I1811="王园园组"),"王园园组"),"other")</f>
        <v>other</v>
      </c>
      <c r="Y1811">
        <f>IFERROR(_xlfn.XLOOKUP(MID(T1811, FIND("#", SUBSTITUTE(T1811, "-", "#", LEN(T1811) - LEN(SUBSTITUTE(T1811, "-", "")))) + 1, LEN(T1811)),#REF!,#REF!),0)</f>
        <v>0</v>
      </c>
      <c r="Z1811">
        <f>MONTH(续费明细实时[[#This Row],[success_time]])</f>
        <v>5</v>
      </c>
      <c r="AA1811" s="8" t="e">
        <f>VLOOKUP(续费明细实时[[#This Row],[parent_user_id]],#REF!,27,0)</f>
        <v>#REF!</v>
      </c>
    </row>
    <row r="1812" spans="1:27">
      <c r="A1812" s="1">
        <v>45800</v>
      </c>
      <c r="B1812" t="s">
        <v>14702</v>
      </c>
      <c r="C1812" t="s">
        <v>14703</v>
      </c>
      <c r="D1812" t="s">
        <v>902</v>
      </c>
      <c r="E1812" t="s">
        <v>546</v>
      </c>
      <c r="F1812">
        <v>120</v>
      </c>
      <c r="G1812" t="s">
        <v>1990</v>
      </c>
      <c r="H1812" t="s">
        <v>559</v>
      </c>
      <c r="I1812" t="s">
        <v>1876</v>
      </c>
      <c r="J1812">
        <v>19106</v>
      </c>
      <c r="K1812" t="s">
        <v>425</v>
      </c>
      <c r="L1812" t="s">
        <v>549</v>
      </c>
      <c r="M1812" t="s">
        <v>550</v>
      </c>
      <c r="N1812" t="s">
        <v>136</v>
      </c>
      <c r="O1812" t="s">
        <v>139</v>
      </c>
      <c r="P1812" t="s">
        <v>1877</v>
      </c>
      <c r="Q1812" t="s">
        <v>14704</v>
      </c>
      <c r="R1812" t="s">
        <v>626</v>
      </c>
      <c r="S1812">
        <v>2690.9977039999999</v>
      </c>
      <c r="T1812" t="s">
        <v>1896</v>
      </c>
      <c r="U1812" s="4">
        <v>45800.858981481484</v>
      </c>
      <c r="V1812" t="str">
        <f>IFERROR(VLOOKUP(B1812,#REF!,1,0),"")</f>
        <v/>
      </c>
      <c r="W1812" t="str" cm="1">
        <f t="array" ref="W1812">IFERROR(_xlfn.IFS(AND(V1812="",X1812&lt;&gt;"王园园组",X1812&lt;&gt;"other"),K1812,AND(V1812="",X1812="王园园组"),G1812),"other")</f>
        <v>other</v>
      </c>
      <c r="X1812" t="str" cm="1">
        <f t="array" ref="X1812">IFERROR(_xlfn.IFS(AND(V1812="",IFERROR(VLOOKUP(N1812,#REF!,1,0),1)&lt;&gt;1),N1812,AND(V1812="",I1812="王园园组"),"王园园组"),"other")</f>
        <v>other</v>
      </c>
      <c r="Y1812">
        <f>IFERROR(_xlfn.XLOOKUP(MID(T1812, FIND("#", SUBSTITUTE(T1812, "-", "#", LEN(T1812) - LEN(SUBSTITUTE(T1812, "-", "")))) + 1, LEN(T1812)),#REF!,#REF!),0)</f>
        <v>0</v>
      </c>
      <c r="Z1812">
        <f>MONTH(续费明细实时[[#This Row],[success_time]])</f>
        <v>5</v>
      </c>
      <c r="AA1812" s="8" t="e">
        <f>VLOOKUP(续费明细实时[[#This Row],[parent_user_id]],#REF!,27,0)</f>
        <v>#REF!</v>
      </c>
    </row>
    <row r="1813" spans="1:27">
      <c r="A1813" s="1">
        <v>45804</v>
      </c>
      <c r="B1813" t="s">
        <v>30113</v>
      </c>
      <c r="C1813" t="s">
        <v>30114</v>
      </c>
      <c r="D1813" t="s">
        <v>558</v>
      </c>
      <c r="E1813" t="s">
        <v>546</v>
      </c>
      <c r="F1813">
        <v>60</v>
      </c>
      <c r="G1813" t="s">
        <v>329</v>
      </c>
      <c r="H1813" t="s">
        <v>559</v>
      </c>
      <c r="I1813" t="s">
        <v>504</v>
      </c>
      <c r="J1813">
        <v>11179</v>
      </c>
      <c r="K1813" t="s">
        <v>329</v>
      </c>
      <c r="L1813" t="s">
        <v>549</v>
      </c>
      <c r="M1813" t="s">
        <v>559</v>
      </c>
      <c r="N1813" t="s">
        <v>504</v>
      </c>
      <c r="O1813" t="s">
        <v>325</v>
      </c>
      <c r="P1813" t="s">
        <v>1877</v>
      </c>
      <c r="Q1813" t="s">
        <v>30115</v>
      </c>
      <c r="R1813" t="s">
        <v>626</v>
      </c>
      <c r="S1813">
        <v>1574.5526030000001</v>
      </c>
      <c r="T1813" t="s">
        <v>1891</v>
      </c>
      <c r="U1813" s="4">
        <v>45804.392893518518</v>
      </c>
      <c r="V1813" t="str">
        <f>IFERROR(VLOOKUP(B1813,#REF!,1,0),"")</f>
        <v/>
      </c>
      <c r="W1813" t="str" cm="1">
        <f t="array" ref="W1813">IFERROR(_xlfn.IFS(AND(V1813="",X1813&lt;&gt;"王园园组",X1813&lt;&gt;"other"),K1813,AND(V1813="",X1813="王园园组"),G1813),"other")</f>
        <v>other</v>
      </c>
      <c r="X1813" t="str" cm="1">
        <f t="array" ref="X1813">IFERROR(_xlfn.IFS(AND(V1813="",IFERROR(VLOOKUP(N1813,#REF!,1,0),1)&lt;&gt;1),N1813,AND(V1813="",I1813="王园园组"),"王园园组"),"other")</f>
        <v>other</v>
      </c>
      <c r="Y1813">
        <f>IFERROR(_xlfn.XLOOKUP(MID(T1813, FIND("#", SUBSTITUTE(T1813, "-", "#", LEN(T1813) - LEN(SUBSTITUTE(T1813, "-", "")))) + 1, LEN(T1813)),#REF!,#REF!),0)</f>
        <v>0</v>
      </c>
      <c r="Z1813">
        <f>MONTH(续费明细实时[[#This Row],[success_time]])</f>
        <v>5</v>
      </c>
      <c r="AA1813" s="8" t="e">
        <f>VLOOKUP(续费明细实时[[#This Row],[parent_user_id]],#REF!,27,0)</f>
        <v>#REF!</v>
      </c>
    </row>
    <row r="1814" spans="1:27">
      <c r="A1814" s="1">
        <v>45788</v>
      </c>
      <c r="B1814" t="s">
        <v>9276</v>
      </c>
      <c r="C1814" t="s">
        <v>9277</v>
      </c>
      <c r="D1814" t="s">
        <v>558</v>
      </c>
      <c r="E1814" t="s">
        <v>546</v>
      </c>
      <c r="F1814">
        <v>120</v>
      </c>
      <c r="G1814" t="s">
        <v>340</v>
      </c>
      <c r="H1814" t="s">
        <v>559</v>
      </c>
      <c r="I1814" t="s">
        <v>504</v>
      </c>
      <c r="J1814">
        <v>19718</v>
      </c>
      <c r="K1814" t="s">
        <v>340</v>
      </c>
      <c r="L1814" t="s">
        <v>549</v>
      </c>
      <c r="M1814" t="s">
        <v>559</v>
      </c>
      <c r="N1814" t="s">
        <v>504</v>
      </c>
      <c r="O1814" t="s">
        <v>325</v>
      </c>
      <c r="P1814" t="s">
        <v>1877</v>
      </c>
      <c r="Q1814" t="s">
        <v>9278</v>
      </c>
      <c r="R1814" t="s">
        <v>626</v>
      </c>
      <c r="S1814">
        <v>2777.1235230000002</v>
      </c>
      <c r="T1814" t="s">
        <v>1896</v>
      </c>
      <c r="U1814" s="4">
        <v>45788.825995370367</v>
      </c>
      <c r="V1814" t="str">
        <f>IFERROR(VLOOKUP(B1814,#REF!,1,0),"")</f>
        <v/>
      </c>
      <c r="W1814" t="str" cm="1">
        <f t="array" ref="W1814">IFERROR(_xlfn.IFS(AND(V1814="",X1814&lt;&gt;"王园园组",X1814&lt;&gt;"other"),K1814,AND(V1814="",X1814="王园园组"),G1814),"other")</f>
        <v>other</v>
      </c>
      <c r="X1814" t="str" cm="1">
        <f t="array" ref="X1814">IFERROR(_xlfn.IFS(AND(V1814="",IFERROR(VLOOKUP(N1814,#REF!,1,0),1)&lt;&gt;1),N1814,AND(V1814="",I1814="王园园组"),"王园园组"),"other")</f>
        <v>other</v>
      </c>
      <c r="Y1814">
        <f>IFERROR(_xlfn.XLOOKUP(MID(T1814, FIND("#", SUBSTITUTE(T1814, "-", "#", LEN(T1814) - LEN(SUBSTITUTE(T1814, "-", "")))) + 1, LEN(T1814)),#REF!,#REF!),0)</f>
        <v>0</v>
      </c>
      <c r="Z1814">
        <f>MONTH(续费明细实时[[#This Row],[success_time]])</f>
        <v>5</v>
      </c>
      <c r="AA1814" s="8" t="e">
        <f>VLOOKUP(续费明细实时[[#This Row],[parent_user_id]],#REF!,27,0)</f>
        <v>#REF!</v>
      </c>
    </row>
    <row r="1815" spans="1:27">
      <c r="A1815" s="1">
        <v>45801</v>
      </c>
      <c r="B1815" t="s">
        <v>14935</v>
      </c>
      <c r="C1815" t="s">
        <v>14936</v>
      </c>
      <c r="D1815" t="s">
        <v>548</v>
      </c>
      <c r="E1815" t="s">
        <v>546</v>
      </c>
      <c r="F1815">
        <v>240</v>
      </c>
      <c r="G1815" t="s">
        <v>12956</v>
      </c>
      <c r="H1815" t="s">
        <v>559</v>
      </c>
      <c r="I1815" t="s">
        <v>1876</v>
      </c>
      <c r="J1815">
        <v>31950</v>
      </c>
      <c r="K1815" t="s">
        <v>219</v>
      </c>
      <c r="L1815" t="s">
        <v>549</v>
      </c>
      <c r="M1815" t="s">
        <v>550</v>
      </c>
      <c r="N1815" t="s">
        <v>551</v>
      </c>
      <c r="O1815" t="s">
        <v>145</v>
      </c>
      <c r="P1815" t="s">
        <v>1877</v>
      </c>
      <c r="Q1815" t="s">
        <v>14937</v>
      </c>
      <c r="R1815" t="s">
        <v>626</v>
      </c>
      <c r="S1815">
        <v>4500</v>
      </c>
      <c r="T1815" t="s">
        <v>1931</v>
      </c>
      <c r="U1815" s="4">
        <v>45801.589131944442</v>
      </c>
      <c r="V1815" t="str">
        <f>IFERROR(VLOOKUP(B1815,#REF!,1,0),"")</f>
        <v/>
      </c>
      <c r="W1815" t="str" cm="1">
        <f t="array" ref="W1815">IFERROR(_xlfn.IFS(AND(V1815="",X1815&lt;&gt;"王园园组",X1815&lt;&gt;"other"),K1815,AND(V1815="",X1815="王园园组"),G1815),"other")</f>
        <v>other</v>
      </c>
      <c r="X1815" t="str" cm="1">
        <f t="array" ref="X1815">IFERROR(_xlfn.IFS(AND(V1815="",IFERROR(VLOOKUP(N1815,#REF!,1,0),1)&lt;&gt;1),N1815,AND(V1815="",I1815="王园园组"),"王园园组"),"other")</f>
        <v>other</v>
      </c>
      <c r="Y1815">
        <f>IFERROR(_xlfn.XLOOKUP(MID(T1815, FIND("#", SUBSTITUTE(T1815, "-", "#", LEN(T1815) - LEN(SUBSTITUTE(T1815, "-", "")))) + 1, LEN(T1815)),#REF!,#REF!),0)</f>
        <v>0</v>
      </c>
      <c r="Z1815">
        <f>MONTH(续费明细实时[[#This Row],[success_time]])</f>
        <v>5</v>
      </c>
      <c r="AA1815" s="8" t="e">
        <f>VLOOKUP(续费明细实时[[#This Row],[parent_user_id]],#REF!,27,0)</f>
        <v>#REF!</v>
      </c>
    </row>
    <row r="1816" spans="1:27">
      <c r="A1816" s="1">
        <v>45795</v>
      </c>
      <c r="B1816" t="s">
        <v>14574</v>
      </c>
      <c r="C1816" t="s">
        <v>14575</v>
      </c>
      <c r="D1816" t="s">
        <v>695</v>
      </c>
      <c r="E1816" t="s">
        <v>546</v>
      </c>
      <c r="F1816">
        <v>60</v>
      </c>
      <c r="G1816" t="s">
        <v>1994</v>
      </c>
      <c r="H1816" t="s">
        <v>559</v>
      </c>
      <c r="I1816" t="s">
        <v>1876</v>
      </c>
      <c r="J1816">
        <v>10650</v>
      </c>
      <c r="K1816" t="s">
        <v>296</v>
      </c>
      <c r="L1816" t="s">
        <v>549</v>
      </c>
      <c r="M1816" t="s">
        <v>550</v>
      </c>
      <c r="N1816" t="s">
        <v>136</v>
      </c>
      <c r="O1816" t="s">
        <v>292</v>
      </c>
      <c r="P1816" t="s">
        <v>1877</v>
      </c>
      <c r="Q1816" t="s">
        <v>14576</v>
      </c>
      <c r="R1816" t="s">
        <v>626</v>
      </c>
      <c r="S1816">
        <v>1500</v>
      </c>
      <c r="T1816" t="s">
        <v>1891</v>
      </c>
      <c r="U1816" s="4">
        <v>45795.595300925925</v>
      </c>
      <c r="V1816" t="str">
        <f>IFERROR(VLOOKUP(B1816,#REF!,1,0),"")</f>
        <v/>
      </c>
      <c r="W1816" t="str" cm="1">
        <f t="array" ref="W1816">IFERROR(_xlfn.IFS(AND(V1816="",X1816&lt;&gt;"王园园组",X1816&lt;&gt;"other"),K1816,AND(V1816="",X1816="王园园组"),G1816),"other")</f>
        <v>other</v>
      </c>
      <c r="X1816" t="str" cm="1">
        <f t="array" ref="X1816">IFERROR(_xlfn.IFS(AND(V1816="",IFERROR(VLOOKUP(N1816,#REF!,1,0),1)&lt;&gt;1),N1816,AND(V1816="",I1816="王园园组"),"王园园组"),"other")</f>
        <v>other</v>
      </c>
      <c r="Y1816">
        <f>IFERROR(_xlfn.XLOOKUP(MID(T1816, FIND("#", SUBSTITUTE(T1816, "-", "#", LEN(T1816) - LEN(SUBSTITUTE(T1816, "-", "")))) + 1, LEN(T1816)),#REF!,#REF!),0)</f>
        <v>0</v>
      </c>
      <c r="Z1816">
        <f>MONTH(续费明细实时[[#This Row],[success_time]])</f>
        <v>5</v>
      </c>
      <c r="AA1816" s="8" t="e">
        <f>VLOOKUP(续费明细实时[[#This Row],[parent_user_id]],#REF!,27,0)</f>
        <v>#REF!</v>
      </c>
    </row>
    <row r="1817" spans="1:27">
      <c r="A1817" s="1">
        <v>45791</v>
      </c>
      <c r="B1817" t="s">
        <v>15030</v>
      </c>
      <c r="C1817" t="s">
        <v>15031</v>
      </c>
      <c r="D1817" t="s">
        <v>610</v>
      </c>
      <c r="E1817" t="s">
        <v>546</v>
      </c>
      <c r="F1817">
        <v>120</v>
      </c>
      <c r="G1817" t="s">
        <v>1990</v>
      </c>
      <c r="H1817" t="s">
        <v>559</v>
      </c>
      <c r="I1817" t="s">
        <v>1876</v>
      </c>
      <c r="J1817">
        <v>17946</v>
      </c>
      <c r="K1817" t="s">
        <v>291</v>
      </c>
      <c r="L1817" t="s">
        <v>549</v>
      </c>
      <c r="M1817" t="s">
        <v>550</v>
      </c>
      <c r="N1817" t="s">
        <v>136</v>
      </c>
      <c r="O1817" t="s">
        <v>292</v>
      </c>
      <c r="P1817" t="s">
        <v>1877</v>
      </c>
      <c r="Q1817" t="s">
        <v>15032</v>
      </c>
      <c r="R1817" t="s">
        <v>626</v>
      </c>
      <c r="S1817">
        <v>2527.6042109999999</v>
      </c>
      <c r="T1817" t="s">
        <v>1896</v>
      </c>
      <c r="U1817" s="4">
        <v>45791.986620370371</v>
      </c>
      <c r="V1817" t="str">
        <f>IFERROR(VLOOKUP(B1817,#REF!,1,0),"")</f>
        <v/>
      </c>
      <c r="W1817" t="str" cm="1">
        <f t="array" ref="W1817">IFERROR(_xlfn.IFS(AND(V1817="",X1817&lt;&gt;"王园园组",X1817&lt;&gt;"other"),K1817,AND(V1817="",X1817="王园园组"),G1817),"other")</f>
        <v>other</v>
      </c>
      <c r="X1817" t="str" cm="1">
        <f t="array" ref="X1817">IFERROR(_xlfn.IFS(AND(V1817="",IFERROR(VLOOKUP(N1817,#REF!,1,0),1)&lt;&gt;1),N1817,AND(V1817="",I1817="王园园组"),"王园园组"),"other")</f>
        <v>other</v>
      </c>
      <c r="Y1817">
        <f>IFERROR(_xlfn.XLOOKUP(MID(T1817, FIND("#", SUBSTITUTE(T1817, "-", "#", LEN(T1817) - LEN(SUBSTITUTE(T1817, "-", "")))) + 1, LEN(T1817)),#REF!,#REF!),0)</f>
        <v>0</v>
      </c>
      <c r="Z1817">
        <f>MONTH(续费明细实时[[#This Row],[success_time]])</f>
        <v>5</v>
      </c>
      <c r="AA1817" s="8" t="e">
        <f>VLOOKUP(续费明细实时[[#This Row],[parent_user_id]],#REF!,27,0)</f>
        <v>#REF!</v>
      </c>
    </row>
    <row r="1818" spans="1:27">
      <c r="A1818" s="1">
        <v>45778</v>
      </c>
      <c r="B1818" t="s">
        <v>2692</v>
      </c>
      <c r="C1818" t="s">
        <v>2693</v>
      </c>
      <c r="D1818" t="s">
        <v>578</v>
      </c>
      <c r="E1818" t="s">
        <v>1102</v>
      </c>
      <c r="F1818">
        <v>120</v>
      </c>
      <c r="G1818" t="s">
        <v>359</v>
      </c>
      <c r="H1818" t="s">
        <v>559</v>
      </c>
      <c r="I1818" t="s">
        <v>163</v>
      </c>
      <c r="J1818">
        <v>10394</v>
      </c>
      <c r="K1818" t="s">
        <v>359</v>
      </c>
      <c r="L1818" t="s">
        <v>549</v>
      </c>
      <c r="M1818" t="s">
        <v>559</v>
      </c>
      <c r="N1818" t="s">
        <v>163</v>
      </c>
      <c r="O1818" t="s">
        <v>473</v>
      </c>
      <c r="P1818" t="s">
        <v>1877</v>
      </c>
      <c r="Q1818" t="s">
        <v>2694</v>
      </c>
      <c r="R1818" t="s">
        <v>626</v>
      </c>
      <c r="S1818">
        <v>1464</v>
      </c>
      <c r="T1818" t="s">
        <v>1902</v>
      </c>
      <c r="U1818" s="4">
        <v>45778.916886574072</v>
      </c>
      <c r="V1818" t="str">
        <f>IFERROR(VLOOKUP(B1818,#REF!,1,0),"")</f>
        <v/>
      </c>
      <c r="W1818" t="str" cm="1">
        <f t="array" ref="W1818">IFERROR(_xlfn.IFS(AND(V1818="",X1818&lt;&gt;"王园园组",X1818&lt;&gt;"other"),K1818,AND(V1818="",X1818="王园园组"),G1818),"other")</f>
        <v>other</v>
      </c>
      <c r="X1818" t="str" cm="1">
        <f t="array" ref="X1818">IFERROR(_xlfn.IFS(AND(V1818="",IFERROR(VLOOKUP(N1818,#REF!,1,0),1)&lt;&gt;1),N1818,AND(V1818="",I1818="王园园组"),"王园园组"),"other")</f>
        <v>other</v>
      </c>
      <c r="Y1818">
        <f>IFERROR(_xlfn.XLOOKUP(MID(T1818, FIND("#", SUBSTITUTE(T1818, "-", "#", LEN(T1818) - LEN(SUBSTITUTE(T1818, "-", "")))) + 1, LEN(T1818)),#REF!,#REF!),0)</f>
        <v>0</v>
      </c>
      <c r="Z1818">
        <f>MONTH(续费明细实时[[#This Row],[success_time]])</f>
        <v>5</v>
      </c>
      <c r="AA1818" s="8" t="e">
        <f>VLOOKUP(续费明细实时[[#This Row],[parent_user_id]],#REF!,27,0)</f>
        <v>#REF!</v>
      </c>
    </row>
    <row r="1819" spans="1:27" hidden="1">
      <c r="A1819" s="1">
        <v>45802</v>
      </c>
      <c r="B1819" t="s">
        <v>28896</v>
      </c>
      <c r="C1819" t="s">
        <v>28897</v>
      </c>
      <c r="D1819" t="s">
        <v>2060</v>
      </c>
      <c r="E1819" t="s">
        <v>1102</v>
      </c>
      <c r="F1819">
        <v>180</v>
      </c>
      <c r="G1819" t="s">
        <v>1900</v>
      </c>
      <c r="H1819" t="s">
        <v>559</v>
      </c>
      <c r="I1819" t="s">
        <v>1876</v>
      </c>
      <c r="J1819">
        <v>15357</v>
      </c>
      <c r="K1819" t="s">
        <v>626</v>
      </c>
      <c r="L1819" t="s">
        <v>649</v>
      </c>
      <c r="M1819" t="s">
        <v>649</v>
      </c>
      <c r="N1819" t="s">
        <v>649</v>
      </c>
      <c r="O1819" t="s">
        <v>649</v>
      </c>
      <c r="P1819" t="s">
        <v>1877</v>
      </c>
      <c r="Q1819" t="s">
        <v>28898</v>
      </c>
      <c r="R1819" t="s">
        <v>626</v>
      </c>
      <c r="S1819">
        <v>2163</v>
      </c>
      <c r="T1819" t="s">
        <v>13028</v>
      </c>
      <c r="U1819" s="4">
        <v>45802.896053240744</v>
      </c>
      <c r="V1819" t="str">
        <f>IFERROR(VLOOKUP(B1819,#REF!,1,0),"")</f>
        <v/>
      </c>
      <c r="W1819" t="str" cm="1">
        <f t="array" ref="W1819">IFERROR(_xlfn.IFS(AND(V1819="",X1819&lt;&gt;"王园园组",X1819&lt;&gt;"other"),K1819,AND(V1819="",X1819="王园园组"),G1819),"other")</f>
        <v>other</v>
      </c>
      <c r="X1819" t="str" cm="1">
        <f t="array" ref="X1819">IFERROR(_xlfn.IFS(AND(V1819="",IFERROR(VLOOKUP(N1819,#REF!,1,0),1)&lt;&gt;1),N1819,AND(V1819="",I1819="王园园组"),"王园园组"),"other")</f>
        <v>other</v>
      </c>
      <c r="Y1819">
        <f>IFERROR(_xlfn.XLOOKUP(MID(T1819, FIND("#", SUBSTITUTE(T1819, "-", "#", LEN(T1819) - LEN(SUBSTITUTE(T1819, "-", "")))) + 1, LEN(T1819)),#REF!,#REF!),0)</f>
        <v>0</v>
      </c>
      <c r="Z1819">
        <f>MONTH(续费明细实时[[#This Row],[success_time]])</f>
        <v>5</v>
      </c>
      <c r="AA1819" s="8" t="e">
        <f>VLOOKUP(续费明细实时[[#This Row],[parent_user_id]],#REF!,27,0)</f>
        <v>#REF!</v>
      </c>
    </row>
    <row r="1820" spans="1:27">
      <c r="A1820" s="1">
        <v>45794</v>
      </c>
      <c r="B1820" t="s">
        <v>14571</v>
      </c>
      <c r="C1820" t="s">
        <v>14572</v>
      </c>
      <c r="D1820" t="s">
        <v>610</v>
      </c>
      <c r="E1820" t="s">
        <v>546</v>
      </c>
      <c r="F1820">
        <v>60</v>
      </c>
      <c r="G1820" t="s">
        <v>2035</v>
      </c>
      <c r="H1820" t="s">
        <v>559</v>
      </c>
      <c r="I1820" t="s">
        <v>1876</v>
      </c>
      <c r="J1820">
        <v>11091</v>
      </c>
      <c r="K1820" t="s">
        <v>296</v>
      </c>
      <c r="L1820" t="s">
        <v>549</v>
      </c>
      <c r="M1820" t="s">
        <v>550</v>
      </c>
      <c r="N1820" t="s">
        <v>136</v>
      </c>
      <c r="O1820" t="s">
        <v>292</v>
      </c>
      <c r="P1820" t="s">
        <v>1877</v>
      </c>
      <c r="Q1820" t="s">
        <v>14573</v>
      </c>
      <c r="R1820" t="s">
        <v>626</v>
      </c>
      <c r="S1820">
        <v>1562.059403</v>
      </c>
      <c r="T1820" t="s">
        <v>1891</v>
      </c>
      <c r="U1820" s="4">
        <v>45794.797986111109</v>
      </c>
      <c r="V1820" t="str">
        <f>IFERROR(VLOOKUP(B1820,#REF!,1,0),"")</f>
        <v/>
      </c>
      <c r="W1820" t="str" cm="1">
        <f t="array" ref="W1820">IFERROR(_xlfn.IFS(AND(V1820="",X1820&lt;&gt;"王园园组",X1820&lt;&gt;"other"),K1820,AND(V1820="",X1820="王园园组"),G1820),"other")</f>
        <v>other</v>
      </c>
      <c r="X1820" t="str" cm="1">
        <f t="array" ref="X1820">IFERROR(_xlfn.IFS(AND(V1820="",IFERROR(VLOOKUP(N1820,#REF!,1,0),1)&lt;&gt;1),N1820,AND(V1820="",I1820="王园园组"),"王园园组"),"other")</f>
        <v>other</v>
      </c>
      <c r="Y1820">
        <f>IFERROR(_xlfn.XLOOKUP(MID(T1820, FIND("#", SUBSTITUTE(T1820, "-", "#", LEN(T1820) - LEN(SUBSTITUTE(T1820, "-", "")))) + 1, LEN(T1820)),#REF!,#REF!),0)</f>
        <v>0</v>
      </c>
      <c r="Z1820">
        <f>MONTH(续费明细实时[[#This Row],[success_time]])</f>
        <v>5</v>
      </c>
      <c r="AA1820" s="8" t="e">
        <f>VLOOKUP(续费明细实时[[#This Row],[parent_user_id]],#REF!,27,0)</f>
        <v>#REF!</v>
      </c>
    </row>
    <row r="1821" spans="1:27">
      <c r="A1821" s="1">
        <v>45794</v>
      </c>
      <c r="B1821" t="s">
        <v>15033</v>
      </c>
      <c r="C1821" t="s">
        <v>15034</v>
      </c>
      <c r="D1821" t="s">
        <v>548</v>
      </c>
      <c r="E1821" t="s">
        <v>546</v>
      </c>
      <c r="F1821">
        <v>120</v>
      </c>
      <c r="G1821" t="s">
        <v>1883</v>
      </c>
      <c r="H1821" t="s">
        <v>559</v>
      </c>
      <c r="I1821" t="s">
        <v>1876</v>
      </c>
      <c r="J1821">
        <v>17750</v>
      </c>
      <c r="K1821" t="s">
        <v>203</v>
      </c>
      <c r="L1821" t="s">
        <v>549</v>
      </c>
      <c r="M1821" t="s">
        <v>550</v>
      </c>
      <c r="N1821" t="s">
        <v>551</v>
      </c>
      <c r="O1821" t="s">
        <v>149</v>
      </c>
      <c r="P1821" t="s">
        <v>1877</v>
      </c>
      <c r="Q1821" t="s">
        <v>15035</v>
      </c>
      <c r="R1821" t="s">
        <v>626</v>
      </c>
      <c r="S1821">
        <v>2500</v>
      </c>
      <c r="T1821" t="s">
        <v>1896</v>
      </c>
      <c r="U1821" s="4">
        <v>45794.479814814818</v>
      </c>
      <c r="V1821" t="str">
        <f>IFERROR(VLOOKUP(B1821,#REF!,1,0),"")</f>
        <v/>
      </c>
      <c r="W1821" t="str" cm="1">
        <f t="array" ref="W1821">IFERROR(_xlfn.IFS(AND(V1821="",X1821&lt;&gt;"王园园组",X1821&lt;&gt;"other"),K1821,AND(V1821="",X1821="王园园组"),G1821),"other")</f>
        <v>other</v>
      </c>
      <c r="X1821" t="str" cm="1">
        <f t="array" ref="X1821">IFERROR(_xlfn.IFS(AND(V1821="",IFERROR(VLOOKUP(N1821,#REF!,1,0),1)&lt;&gt;1),N1821,AND(V1821="",I1821="王园园组"),"王园园组"),"other")</f>
        <v>other</v>
      </c>
      <c r="Y1821">
        <f>IFERROR(_xlfn.XLOOKUP(MID(T1821, FIND("#", SUBSTITUTE(T1821, "-", "#", LEN(T1821) - LEN(SUBSTITUTE(T1821, "-", "")))) + 1, LEN(T1821)),#REF!,#REF!),0)</f>
        <v>0</v>
      </c>
      <c r="Z1821">
        <f>MONTH(续费明细实时[[#This Row],[success_time]])</f>
        <v>5</v>
      </c>
      <c r="AA1821" s="8" t="e">
        <f>VLOOKUP(续费明细实时[[#This Row],[parent_user_id]],#REF!,27,0)</f>
        <v>#REF!</v>
      </c>
    </row>
    <row r="1822" spans="1:27">
      <c r="A1822" s="1">
        <v>45804</v>
      </c>
      <c r="B1822" t="s">
        <v>30116</v>
      </c>
      <c r="C1822" t="s">
        <v>30117</v>
      </c>
      <c r="D1822" t="s">
        <v>1834</v>
      </c>
      <c r="E1822" t="s">
        <v>546</v>
      </c>
      <c r="F1822">
        <v>120</v>
      </c>
      <c r="G1822" t="s">
        <v>1929</v>
      </c>
      <c r="H1822" t="s">
        <v>559</v>
      </c>
      <c r="I1822" t="s">
        <v>1876</v>
      </c>
      <c r="J1822">
        <v>17750</v>
      </c>
      <c r="K1822" t="s">
        <v>244</v>
      </c>
      <c r="L1822" t="s">
        <v>549</v>
      </c>
      <c r="M1822" t="s">
        <v>550</v>
      </c>
      <c r="N1822" t="s">
        <v>551</v>
      </c>
      <c r="O1822" t="s">
        <v>242</v>
      </c>
      <c r="P1822" t="s">
        <v>1877</v>
      </c>
      <c r="Q1822" t="s">
        <v>30118</v>
      </c>
      <c r="R1822" t="s">
        <v>626</v>
      </c>
      <c r="S1822">
        <v>2500</v>
      </c>
      <c r="T1822" t="s">
        <v>1896</v>
      </c>
      <c r="U1822" s="4">
        <v>45804.272245370368</v>
      </c>
      <c r="V1822" t="str">
        <f>IFERROR(VLOOKUP(B1822,#REF!,1,0),"")</f>
        <v/>
      </c>
      <c r="W1822" t="str" cm="1">
        <f t="array" ref="W1822">IFERROR(_xlfn.IFS(AND(V1822="",X1822&lt;&gt;"王园园组",X1822&lt;&gt;"other"),K1822,AND(V1822="",X1822="王园园组"),G1822),"other")</f>
        <v>other</v>
      </c>
      <c r="X1822" t="str" cm="1">
        <f t="array" ref="X1822">IFERROR(_xlfn.IFS(AND(V1822="",IFERROR(VLOOKUP(N1822,#REF!,1,0),1)&lt;&gt;1),N1822,AND(V1822="",I1822="王园园组"),"王园园组"),"other")</f>
        <v>other</v>
      </c>
      <c r="Y1822">
        <f>IFERROR(_xlfn.XLOOKUP(MID(T1822, FIND("#", SUBSTITUTE(T1822, "-", "#", LEN(T1822) - LEN(SUBSTITUTE(T1822, "-", "")))) + 1, LEN(T1822)),#REF!,#REF!),0)</f>
        <v>0</v>
      </c>
      <c r="Z1822">
        <f>MONTH(续费明细实时[[#This Row],[success_time]])</f>
        <v>5</v>
      </c>
      <c r="AA1822" s="8" t="e">
        <f>VLOOKUP(续费明细实时[[#This Row],[parent_user_id]],#REF!,27,0)</f>
        <v>#REF!</v>
      </c>
    </row>
    <row r="1823" spans="1:27">
      <c r="A1823" s="1">
        <v>45801</v>
      </c>
      <c r="B1823" t="s">
        <v>14583</v>
      </c>
      <c r="C1823" t="s">
        <v>14584</v>
      </c>
      <c r="D1823" t="s">
        <v>558</v>
      </c>
      <c r="E1823" t="s">
        <v>546</v>
      </c>
      <c r="F1823">
        <v>60</v>
      </c>
      <c r="G1823" t="s">
        <v>1990</v>
      </c>
      <c r="H1823" t="s">
        <v>559</v>
      </c>
      <c r="I1823" t="s">
        <v>1876</v>
      </c>
      <c r="J1823">
        <v>10854</v>
      </c>
      <c r="K1823" t="s">
        <v>273</v>
      </c>
      <c r="L1823" t="s">
        <v>549</v>
      </c>
      <c r="M1823" t="s">
        <v>550</v>
      </c>
      <c r="N1823" t="s">
        <v>136</v>
      </c>
      <c r="O1823" t="s">
        <v>139</v>
      </c>
      <c r="P1823" t="s">
        <v>1877</v>
      </c>
      <c r="Q1823" t="s">
        <v>14585</v>
      </c>
      <c r="R1823" t="s">
        <v>626</v>
      </c>
      <c r="S1823">
        <v>1528.6918470000001</v>
      </c>
      <c r="T1823" t="s">
        <v>1891</v>
      </c>
      <c r="U1823" s="4">
        <v>45801.610613425924</v>
      </c>
      <c r="V1823" t="str">
        <f>IFERROR(VLOOKUP(B1823,#REF!,1,0),"")</f>
        <v/>
      </c>
      <c r="W1823" t="str" cm="1">
        <f t="array" ref="W1823">IFERROR(_xlfn.IFS(AND(V1823="",X1823&lt;&gt;"王园园组",X1823&lt;&gt;"other"),K1823,AND(V1823="",X1823="王园园组"),G1823),"other")</f>
        <v>other</v>
      </c>
      <c r="X1823" t="str" cm="1">
        <f t="array" ref="X1823">IFERROR(_xlfn.IFS(AND(V1823="",IFERROR(VLOOKUP(N1823,#REF!,1,0),1)&lt;&gt;1),N1823,AND(V1823="",I1823="王园园组"),"王园园组"),"other")</f>
        <v>other</v>
      </c>
      <c r="Y1823">
        <f>IFERROR(_xlfn.XLOOKUP(MID(T1823, FIND("#", SUBSTITUTE(T1823, "-", "#", LEN(T1823) - LEN(SUBSTITUTE(T1823, "-", "")))) + 1, LEN(T1823)),#REF!,#REF!),0)</f>
        <v>0</v>
      </c>
      <c r="Z1823">
        <f>MONTH(续费明细实时[[#This Row],[success_time]])</f>
        <v>5</v>
      </c>
      <c r="AA1823" s="8" t="e">
        <f>VLOOKUP(续费明细实时[[#This Row],[parent_user_id]],#REF!,27,0)</f>
        <v>#REF!</v>
      </c>
    </row>
    <row r="1824" spans="1:27">
      <c r="A1824" s="1">
        <v>45802</v>
      </c>
      <c r="B1824" t="s">
        <v>15042</v>
      </c>
      <c r="C1824" t="s">
        <v>15043</v>
      </c>
      <c r="D1824" t="s">
        <v>558</v>
      </c>
      <c r="E1824" t="s">
        <v>1959</v>
      </c>
      <c r="F1824">
        <v>18</v>
      </c>
      <c r="G1824" t="s">
        <v>359</v>
      </c>
      <c r="H1824" t="s">
        <v>559</v>
      </c>
      <c r="I1824" t="s">
        <v>163</v>
      </c>
      <c r="J1824">
        <v>4473</v>
      </c>
      <c r="K1824" t="s">
        <v>359</v>
      </c>
      <c r="L1824" t="s">
        <v>549</v>
      </c>
      <c r="M1824" t="s">
        <v>559</v>
      </c>
      <c r="N1824" t="s">
        <v>163</v>
      </c>
      <c r="O1824" t="s">
        <v>473</v>
      </c>
      <c r="P1824" t="s">
        <v>1877</v>
      </c>
      <c r="Q1824" t="s">
        <v>15044</v>
      </c>
      <c r="R1824" t="s">
        <v>626</v>
      </c>
      <c r="S1824">
        <v>630</v>
      </c>
      <c r="T1824" t="s">
        <v>1962</v>
      </c>
      <c r="U1824" s="4">
        <v>45802.748761574076</v>
      </c>
      <c r="V1824" t="str">
        <f>IFERROR(VLOOKUP(B1824,#REF!,1,0),"")</f>
        <v/>
      </c>
      <c r="W1824" t="str" cm="1">
        <f t="array" ref="W1824">IFERROR(_xlfn.IFS(AND(V1824="",X1824&lt;&gt;"王园园组",X1824&lt;&gt;"other"),K1824,AND(V1824="",X1824="王园园组"),G1824),"other")</f>
        <v>other</v>
      </c>
      <c r="X1824" t="str" cm="1">
        <f t="array" ref="X1824">IFERROR(_xlfn.IFS(AND(V1824="",IFERROR(VLOOKUP(N1824,#REF!,1,0),1)&lt;&gt;1),N1824,AND(V1824="",I1824="王园园组"),"王园园组"),"other")</f>
        <v>other</v>
      </c>
      <c r="Y1824">
        <f>IFERROR(_xlfn.XLOOKUP(MID(T1824, FIND("#", SUBSTITUTE(T1824, "-", "#", LEN(T1824) - LEN(SUBSTITUTE(T1824, "-", "")))) + 1, LEN(T1824)),#REF!,#REF!),0)</f>
        <v>0</v>
      </c>
      <c r="Z1824">
        <f>MONTH(续费明细实时[[#This Row],[success_time]])</f>
        <v>5</v>
      </c>
      <c r="AA1824" s="8" t="e">
        <f>VLOOKUP(续费明细实时[[#This Row],[parent_user_id]],#REF!,27,0)</f>
        <v>#REF!</v>
      </c>
    </row>
    <row r="1825" spans="1:27">
      <c r="A1825" s="1">
        <v>45797</v>
      </c>
      <c r="B1825" t="s">
        <v>14938</v>
      </c>
      <c r="C1825" t="s">
        <v>14939</v>
      </c>
      <c r="D1825" t="s">
        <v>548</v>
      </c>
      <c r="E1825" t="s">
        <v>546</v>
      </c>
      <c r="F1825">
        <v>240</v>
      </c>
      <c r="G1825" t="s">
        <v>2056</v>
      </c>
      <c r="H1825" t="s">
        <v>559</v>
      </c>
      <c r="I1825" t="s">
        <v>1876</v>
      </c>
      <c r="J1825">
        <v>32909</v>
      </c>
      <c r="K1825" t="s">
        <v>426</v>
      </c>
      <c r="L1825" t="s">
        <v>549</v>
      </c>
      <c r="M1825" t="s">
        <v>559</v>
      </c>
      <c r="N1825" t="s">
        <v>469</v>
      </c>
      <c r="O1825" t="s">
        <v>189</v>
      </c>
      <c r="P1825" t="s">
        <v>1877</v>
      </c>
      <c r="Q1825" t="s">
        <v>14940</v>
      </c>
      <c r="R1825" t="s">
        <v>626</v>
      </c>
      <c r="S1825">
        <v>4635</v>
      </c>
      <c r="T1825" t="s">
        <v>1931</v>
      </c>
      <c r="U1825" s="4">
        <v>45797.498171296298</v>
      </c>
      <c r="V1825" t="str">
        <f>IFERROR(VLOOKUP(B1825,#REF!,1,0),"")</f>
        <v/>
      </c>
      <c r="W1825" t="str" cm="1">
        <f t="array" ref="W1825">IFERROR(_xlfn.IFS(AND(V1825="",X1825&lt;&gt;"王园园组",X1825&lt;&gt;"other"),K1825,AND(V1825="",X1825="王园园组"),G1825),"other")</f>
        <v>other</v>
      </c>
      <c r="X1825" t="str" cm="1">
        <f t="array" ref="X1825">IFERROR(_xlfn.IFS(AND(V1825="",IFERROR(VLOOKUP(N1825,#REF!,1,0),1)&lt;&gt;1),N1825,AND(V1825="",I1825="王园园组"),"王园园组"),"other")</f>
        <v>other</v>
      </c>
      <c r="Y1825">
        <f>IFERROR(_xlfn.XLOOKUP(MID(T1825, FIND("#", SUBSTITUTE(T1825, "-", "#", LEN(T1825) - LEN(SUBSTITUTE(T1825, "-", "")))) + 1, LEN(T1825)),#REF!,#REF!),0)</f>
        <v>0</v>
      </c>
      <c r="Z1825">
        <f>MONTH(续费明细实时[[#This Row],[success_time]])</f>
        <v>5</v>
      </c>
      <c r="AA1825" s="8" t="e">
        <f>VLOOKUP(续费明细实时[[#This Row],[parent_user_id]],#REF!,27,0)</f>
        <v>#REF!</v>
      </c>
    </row>
    <row r="1826" spans="1:27">
      <c r="A1826" s="1">
        <v>45782</v>
      </c>
      <c r="B1826" t="s">
        <v>2689</v>
      </c>
      <c r="C1826" t="s">
        <v>2690</v>
      </c>
      <c r="D1826" t="s">
        <v>548</v>
      </c>
      <c r="E1826" t="s">
        <v>546</v>
      </c>
      <c r="F1826">
        <v>96</v>
      </c>
      <c r="G1826" t="s">
        <v>1939</v>
      </c>
      <c r="H1826" t="s">
        <v>559</v>
      </c>
      <c r="I1826" t="s">
        <v>1876</v>
      </c>
      <c r="J1826">
        <v>21924</v>
      </c>
      <c r="K1826" t="s">
        <v>214</v>
      </c>
      <c r="L1826" t="s">
        <v>549</v>
      </c>
      <c r="M1826" t="s">
        <v>550</v>
      </c>
      <c r="N1826" t="s">
        <v>551</v>
      </c>
      <c r="O1826" t="s">
        <v>149</v>
      </c>
      <c r="P1826" t="s">
        <v>1877</v>
      </c>
      <c r="Q1826" t="s">
        <v>2691</v>
      </c>
      <c r="R1826" t="s">
        <v>626</v>
      </c>
      <c r="S1826">
        <v>3087.94</v>
      </c>
      <c r="T1826" t="s">
        <v>1919</v>
      </c>
      <c r="U1826" s="4">
        <v>45782.393761574072</v>
      </c>
      <c r="V1826" t="str">
        <f>IFERROR(VLOOKUP(B1826,#REF!,1,0),"")</f>
        <v/>
      </c>
      <c r="W1826" t="str" cm="1">
        <f t="array" ref="W1826">IFERROR(_xlfn.IFS(AND(V1826="",X1826&lt;&gt;"王园园组",X1826&lt;&gt;"other"),K1826,AND(V1826="",X1826="王园园组"),G1826),"other")</f>
        <v>other</v>
      </c>
      <c r="X1826" t="str" cm="1">
        <f t="array" ref="X1826">IFERROR(_xlfn.IFS(AND(V1826="",IFERROR(VLOOKUP(N1826,#REF!,1,0),1)&lt;&gt;1),N1826,AND(V1826="",I1826="王园园组"),"王园园组"),"other")</f>
        <v>other</v>
      </c>
      <c r="Y1826">
        <f>IFERROR(_xlfn.XLOOKUP(MID(T1826, FIND("#", SUBSTITUTE(T1826, "-", "#", LEN(T1826) - LEN(SUBSTITUTE(T1826, "-", "")))) + 1, LEN(T1826)),#REF!,#REF!),0)</f>
        <v>0</v>
      </c>
      <c r="Z1826">
        <f>MONTH(续费明细实时[[#This Row],[success_time]])</f>
        <v>5</v>
      </c>
      <c r="AA1826" s="8" t="e">
        <f>VLOOKUP(续费明细实时[[#This Row],[parent_user_id]],#REF!,27,0)</f>
        <v>#REF!</v>
      </c>
    </row>
    <row r="1827" spans="1:27">
      <c r="A1827" s="1">
        <v>45785</v>
      </c>
      <c r="B1827" t="s">
        <v>2721</v>
      </c>
      <c r="C1827" t="s">
        <v>2722</v>
      </c>
      <c r="D1827" t="s">
        <v>548</v>
      </c>
      <c r="E1827" t="s">
        <v>546</v>
      </c>
      <c r="F1827">
        <v>60</v>
      </c>
      <c r="G1827" t="s">
        <v>1969</v>
      </c>
      <c r="H1827" t="s">
        <v>559</v>
      </c>
      <c r="I1827" t="s">
        <v>1876</v>
      </c>
      <c r="J1827">
        <v>10650</v>
      </c>
      <c r="K1827" t="s">
        <v>288</v>
      </c>
      <c r="L1827" t="s">
        <v>549</v>
      </c>
      <c r="M1827" t="s">
        <v>550</v>
      </c>
      <c r="N1827" t="s">
        <v>136</v>
      </c>
      <c r="O1827" t="s">
        <v>283</v>
      </c>
      <c r="P1827" t="s">
        <v>1877</v>
      </c>
      <c r="Q1827" t="s">
        <v>2723</v>
      </c>
      <c r="R1827" t="s">
        <v>626</v>
      </c>
      <c r="S1827">
        <v>1500</v>
      </c>
      <c r="T1827" t="s">
        <v>1891</v>
      </c>
      <c r="U1827" s="4">
        <v>45785.349143518521</v>
      </c>
      <c r="V1827" t="str">
        <f>IFERROR(VLOOKUP(B1827,#REF!,1,0),"")</f>
        <v/>
      </c>
      <c r="W1827" t="str" cm="1">
        <f t="array" ref="W1827">IFERROR(_xlfn.IFS(AND(V1827="",X1827&lt;&gt;"王园园组",X1827&lt;&gt;"other"),K1827,AND(V1827="",X1827="王园园组"),G1827),"other")</f>
        <v>other</v>
      </c>
      <c r="X1827" t="str" cm="1">
        <f t="array" ref="X1827">IFERROR(_xlfn.IFS(AND(V1827="",IFERROR(VLOOKUP(N1827,#REF!,1,0),1)&lt;&gt;1),N1827,AND(V1827="",I1827="王园园组"),"王园园组"),"other")</f>
        <v>other</v>
      </c>
      <c r="Y1827">
        <f>IFERROR(_xlfn.XLOOKUP(MID(T1827, FIND("#", SUBSTITUTE(T1827, "-", "#", LEN(T1827) - LEN(SUBSTITUTE(T1827, "-", "")))) + 1, LEN(T1827)),#REF!,#REF!),0)</f>
        <v>0</v>
      </c>
      <c r="Z1827">
        <f>MONTH(续费明细实时[[#This Row],[success_time]])</f>
        <v>5</v>
      </c>
      <c r="AA1827" s="8" t="e">
        <f>VLOOKUP(续费明细实时[[#This Row],[parent_user_id]],#REF!,27,0)</f>
        <v>#REF!</v>
      </c>
    </row>
    <row r="1828" spans="1:27" hidden="1">
      <c r="A1828" s="1">
        <v>45797</v>
      </c>
      <c r="B1828" t="s">
        <v>15132</v>
      </c>
      <c r="C1828" t="s">
        <v>15133</v>
      </c>
      <c r="D1828" t="s">
        <v>558</v>
      </c>
      <c r="E1828" t="s">
        <v>546</v>
      </c>
      <c r="F1828">
        <v>120</v>
      </c>
      <c r="G1828" t="s">
        <v>334</v>
      </c>
      <c r="H1828" t="s">
        <v>559</v>
      </c>
      <c r="I1828" t="s">
        <v>504</v>
      </c>
      <c r="J1828">
        <v>19718</v>
      </c>
      <c r="K1828" t="s">
        <v>626</v>
      </c>
      <c r="L1828" t="s">
        <v>649</v>
      </c>
      <c r="M1828" t="s">
        <v>649</v>
      </c>
      <c r="N1828" t="s">
        <v>649</v>
      </c>
      <c r="O1828" t="s">
        <v>649</v>
      </c>
      <c r="P1828" t="s">
        <v>1877</v>
      </c>
      <c r="Q1828" t="s">
        <v>15134</v>
      </c>
      <c r="R1828" t="s">
        <v>626</v>
      </c>
      <c r="S1828">
        <v>2777.1235230000002</v>
      </c>
      <c r="T1828" t="s">
        <v>1896</v>
      </c>
      <c r="U1828" s="4">
        <v>45797.912546296298</v>
      </c>
      <c r="V1828" t="str">
        <f>IFERROR(VLOOKUP(B1828,#REF!,1,0),"")</f>
        <v/>
      </c>
      <c r="W1828" t="str" cm="1">
        <f t="array" ref="W1828">IFERROR(_xlfn.IFS(AND(V1828="",X1828&lt;&gt;"王园园组",X1828&lt;&gt;"other"),K1828,AND(V1828="",X1828="王园园组"),G1828),"other")</f>
        <v>other</v>
      </c>
      <c r="X1828" t="str" cm="1">
        <f t="array" ref="X1828">IFERROR(_xlfn.IFS(AND(V1828="",IFERROR(VLOOKUP(N1828,#REF!,1,0),1)&lt;&gt;1),N1828,AND(V1828="",I1828="王园园组"),"王园园组"),"other")</f>
        <v>other</v>
      </c>
      <c r="Y1828">
        <f>IFERROR(_xlfn.XLOOKUP(MID(T1828, FIND("#", SUBSTITUTE(T1828, "-", "#", LEN(T1828) - LEN(SUBSTITUTE(T1828, "-", "")))) + 1, LEN(T1828)),#REF!,#REF!),0)</f>
        <v>0</v>
      </c>
      <c r="Z1828">
        <f>MONTH(续费明细实时[[#This Row],[success_time]])</f>
        <v>5</v>
      </c>
      <c r="AA1828" s="8" t="e">
        <f>VLOOKUP(续费明细实时[[#This Row],[parent_user_id]],#REF!,27,0)</f>
        <v>#REF!</v>
      </c>
    </row>
    <row r="1829" spans="1:27">
      <c r="A1829" s="1">
        <v>45781</v>
      </c>
      <c r="B1829" t="s">
        <v>2126</v>
      </c>
      <c r="C1829" t="s">
        <v>2127</v>
      </c>
      <c r="D1829" t="s">
        <v>939</v>
      </c>
      <c r="E1829" t="s">
        <v>546</v>
      </c>
      <c r="F1829">
        <v>96</v>
      </c>
      <c r="G1829" t="s">
        <v>2024</v>
      </c>
      <c r="H1829" t="s">
        <v>559</v>
      </c>
      <c r="I1829" t="s">
        <v>1876</v>
      </c>
      <c r="J1829">
        <v>21924</v>
      </c>
      <c r="K1829" t="s">
        <v>310</v>
      </c>
      <c r="L1829" t="s">
        <v>549</v>
      </c>
      <c r="M1829" t="s">
        <v>550</v>
      </c>
      <c r="N1829" t="s">
        <v>136</v>
      </c>
      <c r="O1829" t="s">
        <v>143</v>
      </c>
      <c r="P1829" t="s">
        <v>1877</v>
      </c>
      <c r="Q1829" t="s">
        <v>2128</v>
      </c>
      <c r="R1829" t="s">
        <v>626</v>
      </c>
      <c r="S1829">
        <v>3087.94</v>
      </c>
      <c r="T1829" t="s">
        <v>1919</v>
      </c>
      <c r="U1829" s="4">
        <v>45781.691712962966</v>
      </c>
      <c r="V1829" t="str">
        <f>IFERROR(VLOOKUP(B1829,#REF!,1,0),"")</f>
        <v/>
      </c>
      <c r="W1829" t="str" cm="1">
        <f t="array" ref="W1829">IFERROR(_xlfn.IFS(AND(V1829="",X1829&lt;&gt;"王园园组",X1829&lt;&gt;"other"),K1829,AND(V1829="",X1829="王园园组"),G1829),"other")</f>
        <v>other</v>
      </c>
      <c r="X1829" t="str" cm="1">
        <f t="array" ref="X1829">IFERROR(_xlfn.IFS(AND(V1829="",IFERROR(VLOOKUP(N1829,#REF!,1,0),1)&lt;&gt;1),N1829,AND(V1829="",I1829="王园园组"),"王园园组"),"other")</f>
        <v>other</v>
      </c>
      <c r="Y1829">
        <f>IFERROR(_xlfn.XLOOKUP(MID(T1829, FIND("#", SUBSTITUTE(T1829, "-", "#", LEN(T1829) - LEN(SUBSTITUTE(T1829, "-", "")))) + 1, LEN(T1829)),#REF!,#REF!),0)</f>
        <v>0</v>
      </c>
      <c r="Z1829">
        <f>MONTH(续费明细实时[[#This Row],[success_time]])</f>
        <v>5</v>
      </c>
      <c r="AA1829" s="8" t="e">
        <f>VLOOKUP(续费明细实时[[#This Row],[parent_user_id]],#REF!,27,0)</f>
        <v>#REF!</v>
      </c>
    </row>
    <row r="1830" spans="1:27">
      <c r="A1830" s="1">
        <v>45805</v>
      </c>
      <c r="B1830" t="s">
        <v>30119</v>
      </c>
      <c r="C1830" t="s">
        <v>30120</v>
      </c>
      <c r="D1830" t="s">
        <v>632</v>
      </c>
      <c r="E1830" t="s">
        <v>546</v>
      </c>
      <c r="F1830">
        <v>120</v>
      </c>
      <c r="G1830" t="s">
        <v>2005</v>
      </c>
      <c r="H1830" t="s">
        <v>559</v>
      </c>
      <c r="I1830" t="s">
        <v>1876</v>
      </c>
      <c r="J1830">
        <v>17750</v>
      </c>
      <c r="K1830" t="s">
        <v>287</v>
      </c>
      <c r="L1830" t="s">
        <v>549</v>
      </c>
      <c r="M1830" t="s">
        <v>550</v>
      </c>
      <c r="N1830" t="s">
        <v>136</v>
      </c>
      <c r="O1830" t="s">
        <v>283</v>
      </c>
      <c r="P1830" t="s">
        <v>1877</v>
      </c>
      <c r="Q1830" t="s">
        <v>30121</v>
      </c>
      <c r="R1830" t="s">
        <v>626</v>
      </c>
      <c r="S1830">
        <v>2500</v>
      </c>
      <c r="T1830" t="s">
        <v>1896</v>
      </c>
      <c r="U1830" s="4">
        <v>45805.450532407405</v>
      </c>
      <c r="V1830" t="str">
        <f>IFERROR(VLOOKUP(B1830,#REF!,1,0),"")</f>
        <v/>
      </c>
      <c r="W1830" t="str" cm="1">
        <f t="array" ref="W1830">IFERROR(_xlfn.IFS(AND(V1830="",X1830&lt;&gt;"王园园组",X1830&lt;&gt;"other"),K1830,AND(V1830="",X1830="王园园组"),G1830),"other")</f>
        <v>other</v>
      </c>
      <c r="X1830" t="str" cm="1">
        <f t="array" ref="X1830">IFERROR(_xlfn.IFS(AND(V1830="",IFERROR(VLOOKUP(N1830,#REF!,1,0),1)&lt;&gt;1),N1830,AND(V1830="",I1830="王园园组"),"王园园组"),"other")</f>
        <v>other</v>
      </c>
      <c r="Y1830">
        <f>IFERROR(_xlfn.XLOOKUP(MID(T1830, FIND("#", SUBSTITUTE(T1830, "-", "#", LEN(T1830) - LEN(SUBSTITUTE(T1830, "-", "")))) + 1, LEN(T1830)),#REF!,#REF!),0)</f>
        <v>0</v>
      </c>
      <c r="Z1830">
        <f>MONTH(续费明细实时[[#This Row],[success_time]])</f>
        <v>5</v>
      </c>
      <c r="AA1830" s="8" t="e">
        <f>VLOOKUP(续费明细实时[[#This Row],[parent_user_id]],#REF!,27,0)</f>
        <v>#REF!</v>
      </c>
    </row>
    <row r="1831" spans="1:27">
      <c r="A1831" s="1">
        <v>45793</v>
      </c>
      <c r="B1831" t="s">
        <v>15135</v>
      </c>
      <c r="C1831" t="s">
        <v>15136</v>
      </c>
      <c r="D1831" t="s">
        <v>902</v>
      </c>
      <c r="E1831" t="s">
        <v>546</v>
      </c>
      <c r="F1831">
        <v>60</v>
      </c>
      <c r="G1831" t="s">
        <v>1875</v>
      </c>
      <c r="H1831" t="s">
        <v>559</v>
      </c>
      <c r="I1831" t="s">
        <v>1876</v>
      </c>
      <c r="J1831">
        <v>11890</v>
      </c>
      <c r="K1831" t="s">
        <v>275</v>
      </c>
      <c r="L1831" t="s">
        <v>549</v>
      </c>
      <c r="M1831" t="s">
        <v>550</v>
      </c>
      <c r="N1831" t="s">
        <v>136</v>
      </c>
      <c r="O1831" t="s">
        <v>139</v>
      </c>
      <c r="P1831" t="s">
        <v>1877</v>
      </c>
      <c r="Q1831" t="s">
        <v>15137</v>
      </c>
      <c r="R1831" t="s">
        <v>626</v>
      </c>
      <c r="S1831">
        <v>1674.585446</v>
      </c>
      <c r="T1831" t="s">
        <v>1891</v>
      </c>
      <c r="U1831" s="4">
        <v>45793.10392361111</v>
      </c>
      <c r="V1831" t="str">
        <f>IFERROR(VLOOKUP(B1831,#REF!,1,0),"")</f>
        <v/>
      </c>
      <c r="W1831" t="str" cm="1">
        <f t="array" ref="W1831">IFERROR(_xlfn.IFS(AND(V1831="",X1831&lt;&gt;"王园园组",X1831&lt;&gt;"other"),K1831,AND(V1831="",X1831="王园园组"),G1831),"other")</f>
        <v>other</v>
      </c>
      <c r="X1831" t="str" cm="1">
        <f t="array" ref="X1831">IFERROR(_xlfn.IFS(AND(V1831="",IFERROR(VLOOKUP(N1831,#REF!,1,0),1)&lt;&gt;1),N1831,AND(V1831="",I1831="王园园组"),"王园园组"),"other")</f>
        <v>other</v>
      </c>
      <c r="Y1831">
        <f>IFERROR(_xlfn.XLOOKUP(MID(T1831, FIND("#", SUBSTITUTE(T1831, "-", "#", LEN(T1831) - LEN(SUBSTITUTE(T1831, "-", "")))) + 1, LEN(T1831)),#REF!,#REF!),0)</f>
        <v>0</v>
      </c>
      <c r="Z1831">
        <f>MONTH(续费明细实时[[#This Row],[success_time]])</f>
        <v>5</v>
      </c>
      <c r="AA1831" s="8" t="e">
        <f>VLOOKUP(续费明细实时[[#This Row],[parent_user_id]],#REF!,27,0)</f>
        <v>#REF!</v>
      </c>
    </row>
    <row r="1832" spans="1:27">
      <c r="A1832" s="1">
        <v>45799</v>
      </c>
      <c r="B1832" t="s">
        <v>15111</v>
      </c>
      <c r="C1832" t="s">
        <v>15112</v>
      </c>
      <c r="D1832" t="s">
        <v>548</v>
      </c>
      <c r="E1832" t="s">
        <v>546</v>
      </c>
      <c r="F1832">
        <v>120</v>
      </c>
      <c r="G1832" t="s">
        <v>2031</v>
      </c>
      <c r="H1832" t="s">
        <v>559</v>
      </c>
      <c r="I1832" t="s">
        <v>1876</v>
      </c>
      <c r="J1832">
        <v>18283</v>
      </c>
      <c r="K1832" t="s">
        <v>215</v>
      </c>
      <c r="L1832" t="s">
        <v>549</v>
      </c>
      <c r="M1832" t="s">
        <v>550</v>
      </c>
      <c r="N1832" t="s">
        <v>551</v>
      </c>
      <c r="O1832" t="s">
        <v>145</v>
      </c>
      <c r="P1832" t="s">
        <v>1877</v>
      </c>
      <c r="Q1832" t="s">
        <v>15113</v>
      </c>
      <c r="R1832" t="s">
        <v>626</v>
      </c>
      <c r="S1832">
        <v>2575</v>
      </c>
      <c r="T1832" t="s">
        <v>1896</v>
      </c>
      <c r="U1832" s="4">
        <v>45799.440127314818</v>
      </c>
      <c r="V1832" t="str">
        <f>IFERROR(VLOOKUP(B1832,#REF!,1,0),"")</f>
        <v/>
      </c>
      <c r="W1832" t="str" cm="1">
        <f t="array" ref="W1832">IFERROR(_xlfn.IFS(AND(V1832="",X1832&lt;&gt;"王园园组",X1832&lt;&gt;"other"),K1832,AND(V1832="",X1832="王园园组"),G1832),"other")</f>
        <v>other</v>
      </c>
      <c r="X1832" t="str" cm="1">
        <f t="array" ref="X1832">IFERROR(_xlfn.IFS(AND(V1832="",IFERROR(VLOOKUP(N1832,#REF!,1,0),1)&lt;&gt;1),N1832,AND(V1832="",I1832="王园园组"),"王园园组"),"other")</f>
        <v>other</v>
      </c>
      <c r="Y1832">
        <f>IFERROR(_xlfn.XLOOKUP(MID(T1832, FIND("#", SUBSTITUTE(T1832, "-", "#", LEN(T1832) - LEN(SUBSTITUTE(T1832, "-", "")))) + 1, LEN(T1832)),#REF!,#REF!),0)</f>
        <v>0</v>
      </c>
      <c r="Z1832">
        <f>MONTH(续费明细实时[[#This Row],[success_time]])</f>
        <v>5</v>
      </c>
      <c r="AA1832" s="8" t="e">
        <f>VLOOKUP(续费明细实时[[#This Row],[parent_user_id]],#REF!,27,0)</f>
        <v>#REF!</v>
      </c>
    </row>
    <row r="1833" spans="1:27">
      <c r="A1833" s="1">
        <v>45795</v>
      </c>
      <c r="B1833" t="s">
        <v>15144</v>
      </c>
      <c r="C1833" t="s">
        <v>15145</v>
      </c>
      <c r="D1833" t="s">
        <v>632</v>
      </c>
      <c r="E1833" t="s">
        <v>546</v>
      </c>
      <c r="F1833">
        <v>240</v>
      </c>
      <c r="G1833" t="s">
        <v>2031</v>
      </c>
      <c r="H1833" t="s">
        <v>559</v>
      </c>
      <c r="I1833" t="s">
        <v>1876</v>
      </c>
      <c r="J1833">
        <v>31950</v>
      </c>
      <c r="K1833" t="s">
        <v>255</v>
      </c>
      <c r="L1833" t="s">
        <v>549</v>
      </c>
      <c r="M1833" t="s">
        <v>550</v>
      </c>
      <c r="N1833" t="s">
        <v>136</v>
      </c>
      <c r="O1833" t="s">
        <v>147</v>
      </c>
      <c r="P1833" t="s">
        <v>1877</v>
      </c>
      <c r="Q1833" t="s">
        <v>15146</v>
      </c>
      <c r="R1833" t="s">
        <v>626</v>
      </c>
      <c r="S1833">
        <v>4500</v>
      </c>
      <c r="T1833" t="s">
        <v>1931</v>
      </c>
      <c r="U1833" s="4">
        <v>45795.46303240741</v>
      </c>
      <c r="V1833" t="str">
        <f>IFERROR(VLOOKUP(B1833,#REF!,1,0),"")</f>
        <v/>
      </c>
      <c r="W1833" t="str" cm="1">
        <f t="array" ref="W1833">IFERROR(_xlfn.IFS(AND(V1833="",X1833&lt;&gt;"王园园组",X1833&lt;&gt;"other"),K1833,AND(V1833="",X1833="王园园组"),G1833),"other")</f>
        <v>other</v>
      </c>
      <c r="X1833" t="str" cm="1">
        <f t="array" ref="X1833">IFERROR(_xlfn.IFS(AND(V1833="",IFERROR(VLOOKUP(N1833,#REF!,1,0),1)&lt;&gt;1),N1833,AND(V1833="",I1833="王园园组"),"王园园组"),"other")</f>
        <v>other</v>
      </c>
      <c r="Y1833">
        <f>IFERROR(_xlfn.XLOOKUP(MID(T1833, FIND("#", SUBSTITUTE(T1833, "-", "#", LEN(T1833) - LEN(SUBSTITUTE(T1833, "-", "")))) + 1, LEN(T1833)),#REF!,#REF!),0)</f>
        <v>0</v>
      </c>
      <c r="Z1833">
        <f>MONTH(续费明细实时[[#This Row],[success_time]])</f>
        <v>5</v>
      </c>
      <c r="AA1833" s="8" t="e">
        <f>VLOOKUP(续费明细实时[[#This Row],[parent_user_id]],#REF!,27,0)</f>
        <v>#REF!</v>
      </c>
    </row>
    <row r="1834" spans="1:27">
      <c r="A1834" s="1">
        <v>45781</v>
      </c>
      <c r="B1834" t="s">
        <v>2129</v>
      </c>
      <c r="C1834" t="s">
        <v>2130</v>
      </c>
      <c r="D1834" t="s">
        <v>548</v>
      </c>
      <c r="E1834" t="s">
        <v>1882</v>
      </c>
      <c r="F1834">
        <v>36</v>
      </c>
      <c r="G1834" t="s">
        <v>1883</v>
      </c>
      <c r="H1834" t="s">
        <v>559</v>
      </c>
      <c r="I1834" t="s">
        <v>1876</v>
      </c>
      <c r="J1834">
        <v>4607</v>
      </c>
      <c r="K1834" t="s">
        <v>248</v>
      </c>
      <c r="L1834" t="s">
        <v>549</v>
      </c>
      <c r="M1834" t="s">
        <v>550</v>
      </c>
      <c r="N1834" t="s">
        <v>551</v>
      </c>
      <c r="O1834" t="s">
        <v>242</v>
      </c>
      <c r="P1834" t="s">
        <v>1877</v>
      </c>
      <c r="Q1834" t="s">
        <v>2131</v>
      </c>
      <c r="R1834" t="s">
        <v>626</v>
      </c>
      <c r="S1834">
        <v>648.9</v>
      </c>
      <c r="T1834" t="s">
        <v>1885</v>
      </c>
      <c r="U1834" s="4">
        <v>45781.897523148145</v>
      </c>
      <c r="V1834" t="str">
        <f>IFERROR(VLOOKUP(B1834,#REF!,1,0),"")</f>
        <v/>
      </c>
      <c r="W1834" t="str" cm="1">
        <f t="array" ref="W1834">IFERROR(_xlfn.IFS(AND(V1834="",X1834&lt;&gt;"王园园组",X1834&lt;&gt;"other"),K1834,AND(V1834="",X1834="王园园组"),G1834),"other")</f>
        <v>other</v>
      </c>
      <c r="X1834" t="str" cm="1">
        <f t="array" ref="X1834">IFERROR(_xlfn.IFS(AND(V1834="",IFERROR(VLOOKUP(N1834,#REF!,1,0),1)&lt;&gt;1),N1834,AND(V1834="",I1834="王园园组"),"王园园组"),"other")</f>
        <v>other</v>
      </c>
      <c r="Y1834">
        <f>IFERROR(_xlfn.XLOOKUP(MID(T1834, FIND("#", SUBSTITUTE(T1834, "-", "#", LEN(T1834) - LEN(SUBSTITUTE(T1834, "-", "")))) + 1, LEN(T1834)),#REF!,#REF!),0)</f>
        <v>0</v>
      </c>
      <c r="Z1834">
        <f>MONTH(续费明细实时[[#This Row],[success_time]])</f>
        <v>5</v>
      </c>
      <c r="AA1834" s="8" t="e">
        <f>VLOOKUP(续费明细实时[[#This Row],[parent_user_id]],#REF!,27,0)</f>
        <v>#REF!</v>
      </c>
    </row>
    <row r="1835" spans="1:27">
      <c r="A1835" s="1">
        <v>45800</v>
      </c>
      <c r="B1835" t="s">
        <v>15126</v>
      </c>
      <c r="C1835" t="s">
        <v>15127</v>
      </c>
      <c r="D1835" t="s">
        <v>1088</v>
      </c>
      <c r="E1835" t="s">
        <v>546</v>
      </c>
      <c r="F1835">
        <v>25</v>
      </c>
      <c r="G1835" t="s">
        <v>1994</v>
      </c>
      <c r="H1835" t="s">
        <v>559</v>
      </c>
      <c r="I1835" t="s">
        <v>1876</v>
      </c>
      <c r="J1835">
        <v>4651</v>
      </c>
      <c r="K1835" t="s">
        <v>278</v>
      </c>
      <c r="L1835" t="s">
        <v>549</v>
      </c>
      <c r="M1835" t="s">
        <v>550</v>
      </c>
      <c r="N1835" t="s">
        <v>136</v>
      </c>
      <c r="O1835" t="s">
        <v>139</v>
      </c>
      <c r="P1835" t="s">
        <v>1877</v>
      </c>
      <c r="Q1835" t="s">
        <v>15128</v>
      </c>
      <c r="R1835" t="s">
        <v>626</v>
      </c>
      <c r="S1835">
        <v>655</v>
      </c>
      <c r="T1835" t="s">
        <v>743</v>
      </c>
      <c r="U1835" s="4">
        <v>45800.659629629627</v>
      </c>
      <c r="V1835" t="str">
        <f>IFERROR(VLOOKUP(B1835,#REF!,1,0),"")</f>
        <v/>
      </c>
      <c r="W1835" t="str" cm="1">
        <f t="array" ref="W1835">IFERROR(_xlfn.IFS(AND(V1835="",X1835&lt;&gt;"王园园组",X1835&lt;&gt;"other"),K1835,AND(V1835="",X1835="王园园组"),G1835),"other")</f>
        <v>other</v>
      </c>
      <c r="X1835" t="str" cm="1">
        <f t="array" ref="X1835">IFERROR(_xlfn.IFS(AND(V1835="",IFERROR(VLOOKUP(N1835,#REF!,1,0),1)&lt;&gt;1),N1835,AND(V1835="",I1835="王园园组"),"王园园组"),"other")</f>
        <v>other</v>
      </c>
      <c r="Y1835">
        <f>IFERROR(_xlfn.XLOOKUP(MID(T1835, FIND("#", SUBSTITUTE(T1835, "-", "#", LEN(T1835) - LEN(SUBSTITUTE(T1835, "-", "")))) + 1, LEN(T1835)),#REF!,#REF!),0)</f>
        <v>0</v>
      </c>
      <c r="Z1835">
        <f>MONTH(续费明细实时[[#This Row],[success_time]])</f>
        <v>5</v>
      </c>
      <c r="AA1835" s="8" t="e">
        <f>VLOOKUP(续费明细实时[[#This Row],[parent_user_id]],#REF!,27,0)</f>
        <v>#REF!</v>
      </c>
    </row>
    <row r="1836" spans="1:27">
      <c r="A1836" s="1">
        <v>45802</v>
      </c>
      <c r="B1836" t="s">
        <v>28809</v>
      </c>
      <c r="C1836" t="s">
        <v>28810</v>
      </c>
      <c r="D1836" t="s">
        <v>548</v>
      </c>
      <c r="E1836" t="s">
        <v>546</v>
      </c>
      <c r="F1836">
        <v>120</v>
      </c>
      <c r="G1836" t="s">
        <v>13037</v>
      </c>
      <c r="H1836" t="s">
        <v>559</v>
      </c>
      <c r="I1836" t="s">
        <v>1876</v>
      </c>
      <c r="J1836">
        <v>17750</v>
      </c>
      <c r="K1836" t="s">
        <v>181</v>
      </c>
      <c r="L1836" t="s">
        <v>549</v>
      </c>
      <c r="M1836" t="s">
        <v>559</v>
      </c>
      <c r="N1836" t="s">
        <v>469</v>
      </c>
      <c r="O1836" t="s">
        <v>180</v>
      </c>
      <c r="P1836" t="s">
        <v>1877</v>
      </c>
      <c r="Q1836" t="s">
        <v>28811</v>
      </c>
      <c r="R1836" t="s">
        <v>626</v>
      </c>
      <c r="S1836">
        <v>2500</v>
      </c>
      <c r="T1836" t="s">
        <v>1896</v>
      </c>
      <c r="U1836" s="4">
        <v>45802.374398148146</v>
      </c>
      <c r="V1836" t="str">
        <f>IFERROR(VLOOKUP(B1836,#REF!,1,0),"")</f>
        <v/>
      </c>
      <c r="W1836" t="str" cm="1">
        <f t="array" ref="W1836">IFERROR(_xlfn.IFS(AND(V1836="",X1836&lt;&gt;"王园园组",X1836&lt;&gt;"other"),K1836,AND(V1836="",X1836="王园园组"),G1836),"other")</f>
        <v>other</v>
      </c>
      <c r="X1836" t="str" cm="1">
        <f t="array" ref="X1836">IFERROR(_xlfn.IFS(AND(V1836="",IFERROR(VLOOKUP(N1836,#REF!,1,0),1)&lt;&gt;1),N1836,AND(V1836="",I1836="王园园组"),"王园园组"),"other")</f>
        <v>other</v>
      </c>
      <c r="Y1836">
        <f>IFERROR(_xlfn.XLOOKUP(MID(T1836, FIND("#", SUBSTITUTE(T1836, "-", "#", LEN(T1836) - LEN(SUBSTITUTE(T1836, "-", "")))) + 1, LEN(T1836)),#REF!,#REF!),0)</f>
        <v>0</v>
      </c>
      <c r="Z1836">
        <f>MONTH(续费明细实时[[#This Row],[success_time]])</f>
        <v>5</v>
      </c>
      <c r="AA1836" s="8" t="e">
        <f>VLOOKUP(续费明细实时[[#This Row],[parent_user_id]],#REF!,27,0)</f>
        <v>#REF!</v>
      </c>
    </row>
    <row r="1837" spans="1:27">
      <c r="A1837" s="1">
        <v>45778</v>
      </c>
      <c r="B1837" t="s">
        <v>2118</v>
      </c>
      <c r="C1837" t="s">
        <v>2119</v>
      </c>
      <c r="D1837" t="s">
        <v>548</v>
      </c>
      <c r="E1837" t="s">
        <v>2120</v>
      </c>
      <c r="F1837">
        <v>4</v>
      </c>
      <c r="G1837" t="s">
        <v>1909</v>
      </c>
      <c r="H1837" t="s">
        <v>559</v>
      </c>
      <c r="I1837" t="s">
        <v>1876</v>
      </c>
      <c r="J1837">
        <v>908</v>
      </c>
      <c r="K1837" t="s">
        <v>320</v>
      </c>
      <c r="L1837" t="s">
        <v>549</v>
      </c>
      <c r="M1837" t="s">
        <v>550</v>
      </c>
      <c r="N1837" t="s">
        <v>616</v>
      </c>
      <c r="O1837" t="s">
        <v>314</v>
      </c>
      <c r="P1837" t="s">
        <v>1877</v>
      </c>
      <c r="Q1837" t="s">
        <v>2121</v>
      </c>
      <c r="R1837" t="s">
        <v>626</v>
      </c>
      <c r="S1837">
        <v>127.92</v>
      </c>
      <c r="T1837" t="s">
        <v>2122</v>
      </c>
      <c r="U1837" s="4">
        <v>45778.042800925927</v>
      </c>
      <c r="V1837" t="str">
        <f>IFERROR(VLOOKUP(B1837,#REF!,1,0),"")</f>
        <v/>
      </c>
      <c r="W1837" t="str" cm="1">
        <f t="array" ref="W1837">IFERROR(_xlfn.IFS(AND(V1837="",X1837&lt;&gt;"王园园组",X1837&lt;&gt;"other"),K1837,AND(V1837="",X1837="王园园组"),G1837),"other")</f>
        <v>other</v>
      </c>
      <c r="X1837" t="str" cm="1">
        <f t="array" ref="X1837">IFERROR(_xlfn.IFS(AND(V1837="",IFERROR(VLOOKUP(N1837,#REF!,1,0),1)&lt;&gt;1),N1837,AND(V1837="",I1837="王园园组"),"王园园组"),"other")</f>
        <v>other</v>
      </c>
      <c r="Y1837">
        <f>IFERROR(_xlfn.XLOOKUP(MID(T1837, FIND("#", SUBSTITUTE(T1837, "-", "#", LEN(T1837) - LEN(SUBSTITUTE(T1837, "-", "")))) + 1, LEN(T1837)),#REF!,#REF!),0)</f>
        <v>0</v>
      </c>
      <c r="Z1837">
        <f>MONTH(续费明细实时[[#This Row],[success_time]])</f>
        <v>5</v>
      </c>
      <c r="AA1837" s="8" t="e">
        <f>VLOOKUP(续费明细实时[[#This Row],[parent_user_id]],#REF!,27,0)</f>
        <v>#REF!</v>
      </c>
    </row>
    <row r="1838" spans="1:27">
      <c r="A1838" s="1">
        <v>45792</v>
      </c>
      <c r="B1838" t="s">
        <v>14978</v>
      </c>
      <c r="C1838" t="s">
        <v>14979</v>
      </c>
      <c r="D1838" t="s">
        <v>548</v>
      </c>
      <c r="E1838" t="s">
        <v>546</v>
      </c>
      <c r="F1838">
        <v>120</v>
      </c>
      <c r="G1838" t="s">
        <v>2031</v>
      </c>
      <c r="H1838" t="s">
        <v>559</v>
      </c>
      <c r="I1838" t="s">
        <v>1876</v>
      </c>
      <c r="J1838">
        <v>17750</v>
      </c>
      <c r="K1838" t="s">
        <v>201</v>
      </c>
      <c r="L1838" t="s">
        <v>549</v>
      </c>
      <c r="M1838" t="s">
        <v>550</v>
      </c>
      <c r="N1838" t="s">
        <v>551</v>
      </c>
      <c r="O1838" t="s">
        <v>149</v>
      </c>
      <c r="P1838" t="s">
        <v>1877</v>
      </c>
      <c r="Q1838" t="s">
        <v>14980</v>
      </c>
      <c r="R1838" t="s">
        <v>626</v>
      </c>
      <c r="S1838">
        <v>2500</v>
      </c>
      <c r="T1838" t="s">
        <v>1896</v>
      </c>
      <c r="U1838" s="4">
        <v>45792.480763888889</v>
      </c>
      <c r="V1838" t="str">
        <f>IFERROR(VLOOKUP(B1838,#REF!,1,0),"")</f>
        <v/>
      </c>
      <c r="W1838" t="str" cm="1">
        <f t="array" ref="W1838">IFERROR(_xlfn.IFS(AND(V1838="",X1838&lt;&gt;"王园园组",X1838&lt;&gt;"other"),K1838,AND(V1838="",X1838="王园园组"),G1838),"other")</f>
        <v>other</v>
      </c>
      <c r="X1838" t="str" cm="1">
        <f t="array" ref="X1838">IFERROR(_xlfn.IFS(AND(V1838="",IFERROR(VLOOKUP(N1838,#REF!,1,0),1)&lt;&gt;1),N1838,AND(V1838="",I1838="王园园组"),"王园园组"),"other")</f>
        <v>other</v>
      </c>
      <c r="Y1838">
        <f>IFERROR(_xlfn.XLOOKUP(MID(T1838, FIND("#", SUBSTITUTE(T1838, "-", "#", LEN(T1838) - LEN(SUBSTITUTE(T1838, "-", "")))) + 1, LEN(T1838)),#REF!,#REF!),0)</f>
        <v>0</v>
      </c>
      <c r="Z1838">
        <f>MONTH(续费明细实时[[#This Row],[success_time]])</f>
        <v>5</v>
      </c>
      <c r="AA1838" s="8" t="e">
        <f>VLOOKUP(续费明细实时[[#This Row],[parent_user_id]],#REF!,27,0)</f>
        <v>#REF!</v>
      </c>
    </row>
    <row r="1839" spans="1:27">
      <c r="A1839" s="1">
        <v>45794</v>
      </c>
      <c r="B1839" t="s">
        <v>14972</v>
      </c>
      <c r="C1839" t="s">
        <v>14973</v>
      </c>
      <c r="D1839" t="s">
        <v>584</v>
      </c>
      <c r="E1839" t="s">
        <v>1102</v>
      </c>
      <c r="F1839">
        <v>120</v>
      </c>
      <c r="G1839" t="s">
        <v>1946</v>
      </c>
      <c r="H1839" t="s">
        <v>559</v>
      </c>
      <c r="I1839" t="s">
        <v>1876</v>
      </c>
      <c r="J1839">
        <v>9940</v>
      </c>
      <c r="K1839" t="s">
        <v>231</v>
      </c>
      <c r="L1839" t="s">
        <v>549</v>
      </c>
      <c r="M1839" t="s">
        <v>550</v>
      </c>
      <c r="N1839" t="s">
        <v>551</v>
      </c>
      <c r="O1839" t="s">
        <v>141</v>
      </c>
      <c r="P1839" t="s">
        <v>1877</v>
      </c>
      <c r="Q1839" t="s">
        <v>14974</v>
      </c>
      <c r="R1839" t="s">
        <v>626</v>
      </c>
      <c r="S1839">
        <v>1400</v>
      </c>
      <c r="T1839" t="s">
        <v>1902</v>
      </c>
      <c r="U1839" s="4">
        <v>45794.627569444441</v>
      </c>
      <c r="V1839" t="str">
        <f>IFERROR(VLOOKUP(B1839,#REF!,1,0),"")</f>
        <v/>
      </c>
      <c r="W1839" t="str" cm="1">
        <f t="array" ref="W1839">IFERROR(_xlfn.IFS(AND(V1839="",X1839&lt;&gt;"王园园组",X1839&lt;&gt;"other"),K1839,AND(V1839="",X1839="王园园组"),G1839),"other")</f>
        <v>other</v>
      </c>
      <c r="X1839" t="str" cm="1">
        <f t="array" ref="X1839">IFERROR(_xlfn.IFS(AND(V1839="",IFERROR(VLOOKUP(N1839,#REF!,1,0),1)&lt;&gt;1),N1839,AND(V1839="",I1839="王园园组"),"王园园组"),"other")</f>
        <v>other</v>
      </c>
      <c r="Y1839">
        <f>IFERROR(_xlfn.XLOOKUP(MID(T1839, FIND("#", SUBSTITUTE(T1839, "-", "#", LEN(T1839) - LEN(SUBSTITUTE(T1839, "-", "")))) + 1, LEN(T1839)),#REF!,#REF!),0)</f>
        <v>0</v>
      </c>
      <c r="Z1839">
        <f>MONTH(续费明细实时[[#This Row],[success_time]])</f>
        <v>5</v>
      </c>
      <c r="AA1839" s="8" t="e">
        <f>VLOOKUP(续费明细实时[[#This Row],[parent_user_id]],#REF!,27,0)</f>
        <v>#REF!</v>
      </c>
    </row>
    <row r="1840" spans="1:27">
      <c r="A1840" s="1">
        <v>45789</v>
      </c>
      <c r="B1840" t="s">
        <v>11643</v>
      </c>
      <c r="C1840" t="s">
        <v>11644</v>
      </c>
      <c r="D1840" t="s">
        <v>2299</v>
      </c>
      <c r="E1840" t="s">
        <v>546</v>
      </c>
      <c r="F1840">
        <v>60</v>
      </c>
      <c r="G1840" t="s">
        <v>1946</v>
      </c>
      <c r="H1840" t="s">
        <v>559</v>
      </c>
      <c r="I1840" t="s">
        <v>1876</v>
      </c>
      <c r="J1840">
        <v>11890</v>
      </c>
      <c r="K1840" t="s">
        <v>425</v>
      </c>
      <c r="L1840" t="s">
        <v>549</v>
      </c>
      <c r="M1840" t="s">
        <v>550</v>
      </c>
      <c r="N1840" t="s">
        <v>136</v>
      </c>
      <c r="O1840" t="s">
        <v>139</v>
      </c>
      <c r="P1840" t="s">
        <v>1877</v>
      </c>
      <c r="Q1840" t="s">
        <v>11645</v>
      </c>
      <c r="R1840" t="s">
        <v>626</v>
      </c>
      <c r="S1840">
        <v>1674.585446</v>
      </c>
      <c r="T1840" t="s">
        <v>1891</v>
      </c>
      <c r="U1840" s="4">
        <v>45789.897280092591</v>
      </c>
      <c r="V1840" t="str">
        <f>IFERROR(VLOOKUP(B1840,#REF!,1,0),"")</f>
        <v/>
      </c>
      <c r="W1840" t="str" cm="1">
        <f t="array" ref="W1840">IFERROR(_xlfn.IFS(AND(V1840="",X1840&lt;&gt;"王园园组",X1840&lt;&gt;"other"),K1840,AND(V1840="",X1840="王园园组"),G1840),"other")</f>
        <v>other</v>
      </c>
      <c r="X1840" t="str" cm="1">
        <f t="array" ref="X1840">IFERROR(_xlfn.IFS(AND(V1840="",IFERROR(VLOOKUP(N1840,#REF!,1,0),1)&lt;&gt;1),N1840,AND(V1840="",I1840="王园园组"),"王园园组"),"other")</f>
        <v>other</v>
      </c>
      <c r="Y1840">
        <f>IFERROR(_xlfn.XLOOKUP(MID(T1840, FIND("#", SUBSTITUTE(T1840, "-", "#", LEN(T1840) - LEN(SUBSTITUTE(T1840, "-", "")))) + 1, LEN(T1840)),#REF!,#REF!),0)</f>
        <v>0</v>
      </c>
      <c r="Z1840">
        <f>MONTH(续费明细实时[[#This Row],[success_time]])</f>
        <v>5</v>
      </c>
      <c r="AA1840" s="8" t="e">
        <f>VLOOKUP(续费明细实时[[#This Row],[parent_user_id]],#REF!,27,0)</f>
        <v>#REF!</v>
      </c>
    </row>
    <row r="1841" spans="1:27">
      <c r="A1841" s="1">
        <v>45788</v>
      </c>
      <c r="B1841" t="s">
        <v>9243</v>
      </c>
      <c r="C1841" t="s">
        <v>9244</v>
      </c>
      <c r="D1841" t="s">
        <v>548</v>
      </c>
      <c r="E1841" t="s">
        <v>546</v>
      </c>
      <c r="F1841">
        <v>120</v>
      </c>
      <c r="G1841" t="s">
        <v>2056</v>
      </c>
      <c r="H1841" t="s">
        <v>559</v>
      </c>
      <c r="I1841" t="s">
        <v>1876</v>
      </c>
      <c r="J1841">
        <v>18283</v>
      </c>
      <c r="K1841" t="s">
        <v>199</v>
      </c>
      <c r="L1841" t="s">
        <v>549</v>
      </c>
      <c r="M1841" t="s">
        <v>559</v>
      </c>
      <c r="N1841" t="s">
        <v>469</v>
      </c>
      <c r="O1841" t="s">
        <v>189</v>
      </c>
      <c r="P1841" t="s">
        <v>1877</v>
      </c>
      <c r="Q1841" t="s">
        <v>9245</v>
      </c>
      <c r="R1841" t="s">
        <v>626</v>
      </c>
      <c r="S1841">
        <v>2575</v>
      </c>
      <c r="T1841" t="s">
        <v>1896</v>
      </c>
      <c r="U1841" s="4">
        <v>45788.581909722219</v>
      </c>
      <c r="V1841" t="str">
        <f>IFERROR(VLOOKUP(B1841,#REF!,1,0),"")</f>
        <v/>
      </c>
      <c r="W1841" t="str" cm="1">
        <f t="array" ref="W1841">IFERROR(_xlfn.IFS(AND(V1841="",X1841&lt;&gt;"王园园组",X1841&lt;&gt;"other"),K1841,AND(V1841="",X1841="王园园组"),G1841),"other")</f>
        <v>other</v>
      </c>
      <c r="X1841" t="str" cm="1">
        <f t="array" ref="X1841">IFERROR(_xlfn.IFS(AND(V1841="",IFERROR(VLOOKUP(N1841,#REF!,1,0),1)&lt;&gt;1),N1841,AND(V1841="",I1841="王园园组"),"王园园组"),"other")</f>
        <v>other</v>
      </c>
      <c r="Y1841">
        <f>IFERROR(_xlfn.XLOOKUP(MID(T1841, FIND("#", SUBSTITUTE(T1841, "-", "#", LEN(T1841) - LEN(SUBSTITUTE(T1841, "-", "")))) + 1, LEN(T1841)),#REF!,#REF!),0)</f>
        <v>0</v>
      </c>
      <c r="Z1841">
        <f>MONTH(续费明细实时[[#This Row],[success_time]])</f>
        <v>5</v>
      </c>
      <c r="AA1841" s="8" t="e">
        <f>VLOOKUP(续费明细实时[[#This Row],[parent_user_id]],#REF!,27,0)</f>
        <v>#REF!</v>
      </c>
    </row>
    <row r="1842" spans="1:27">
      <c r="A1842" s="1">
        <v>45787</v>
      </c>
      <c r="B1842" t="s">
        <v>9236</v>
      </c>
      <c r="C1842" t="s">
        <v>9237</v>
      </c>
      <c r="D1842" t="s">
        <v>9238</v>
      </c>
      <c r="E1842" t="s">
        <v>546</v>
      </c>
      <c r="F1842">
        <v>120</v>
      </c>
      <c r="G1842" t="s">
        <v>1990</v>
      </c>
      <c r="H1842" t="s">
        <v>559</v>
      </c>
      <c r="I1842" t="s">
        <v>1876</v>
      </c>
      <c r="J1842">
        <v>17750</v>
      </c>
      <c r="K1842" t="s">
        <v>273</v>
      </c>
      <c r="L1842" t="s">
        <v>549</v>
      </c>
      <c r="M1842" t="s">
        <v>550</v>
      </c>
      <c r="N1842" t="s">
        <v>136</v>
      </c>
      <c r="O1842" t="s">
        <v>139</v>
      </c>
      <c r="P1842" t="s">
        <v>1877</v>
      </c>
      <c r="Q1842" t="s">
        <v>9239</v>
      </c>
      <c r="R1842" t="s">
        <v>626</v>
      </c>
      <c r="S1842">
        <v>2500</v>
      </c>
      <c r="T1842" t="s">
        <v>1896</v>
      </c>
      <c r="U1842" s="4">
        <v>45787.799340277779</v>
      </c>
      <c r="V1842" t="str">
        <f>IFERROR(VLOOKUP(B1842,#REF!,1,0),"")</f>
        <v/>
      </c>
      <c r="W1842" t="str" cm="1">
        <f t="array" ref="W1842">IFERROR(_xlfn.IFS(AND(V1842="",X1842&lt;&gt;"王园园组",X1842&lt;&gt;"other"),K1842,AND(V1842="",X1842="王园园组"),G1842),"other")</f>
        <v>other</v>
      </c>
      <c r="X1842" t="str" cm="1">
        <f t="array" ref="X1842">IFERROR(_xlfn.IFS(AND(V1842="",IFERROR(VLOOKUP(N1842,#REF!,1,0),1)&lt;&gt;1),N1842,AND(V1842="",I1842="王园园组"),"王园园组"),"other")</f>
        <v>other</v>
      </c>
      <c r="Y1842">
        <f>IFERROR(_xlfn.XLOOKUP(MID(T1842, FIND("#", SUBSTITUTE(T1842, "-", "#", LEN(T1842) - LEN(SUBSTITUTE(T1842, "-", "")))) + 1, LEN(T1842)),#REF!,#REF!),0)</f>
        <v>0</v>
      </c>
      <c r="Z1842">
        <f>MONTH(续费明细实时[[#This Row],[success_time]])</f>
        <v>5</v>
      </c>
      <c r="AA1842" s="8" t="e">
        <f>VLOOKUP(续费明细实时[[#This Row],[parent_user_id]],#REF!,27,0)</f>
        <v>#REF!</v>
      </c>
    </row>
    <row r="1843" spans="1:27">
      <c r="A1843" s="1">
        <v>45804</v>
      </c>
      <c r="B1843" t="s">
        <v>30122</v>
      </c>
      <c r="C1843" t="s">
        <v>30123</v>
      </c>
      <c r="D1843" t="s">
        <v>1088</v>
      </c>
      <c r="E1843" t="s">
        <v>546</v>
      </c>
      <c r="F1843">
        <v>240</v>
      </c>
      <c r="G1843" t="s">
        <v>1973</v>
      </c>
      <c r="H1843" t="s">
        <v>559</v>
      </c>
      <c r="I1843" t="s">
        <v>1876</v>
      </c>
      <c r="J1843">
        <v>31950</v>
      </c>
      <c r="K1843" t="s">
        <v>274</v>
      </c>
      <c r="L1843" t="s">
        <v>549</v>
      </c>
      <c r="M1843" t="s">
        <v>550</v>
      </c>
      <c r="N1843" t="s">
        <v>136</v>
      </c>
      <c r="O1843" t="s">
        <v>139</v>
      </c>
      <c r="P1843" t="s">
        <v>1877</v>
      </c>
      <c r="Q1843" t="s">
        <v>30124</v>
      </c>
      <c r="R1843" t="s">
        <v>626</v>
      </c>
      <c r="S1843">
        <v>4500</v>
      </c>
      <c r="T1843" t="s">
        <v>1931</v>
      </c>
      <c r="U1843" s="4">
        <v>45804.748368055552</v>
      </c>
      <c r="V1843" t="str">
        <f>IFERROR(VLOOKUP(B1843,#REF!,1,0),"")</f>
        <v/>
      </c>
      <c r="W1843" t="str" cm="1">
        <f t="array" ref="W1843">IFERROR(_xlfn.IFS(AND(V1843="",X1843&lt;&gt;"王园园组",X1843&lt;&gt;"other"),K1843,AND(V1843="",X1843="王园园组"),G1843),"other")</f>
        <v>other</v>
      </c>
      <c r="X1843" t="str" cm="1">
        <f t="array" ref="X1843">IFERROR(_xlfn.IFS(AND(V1843="",IFERROR(VLOOKUP(N1843,#REF!,1,0),1)&lt;&gt;1),N1843,AND(V1843="",I1843="王园园组"),"王园园组"),"other")</f>
        <v>other</v>
      </c>
      <c r="Y1843">
        <f>IFERROR(_xlfn.XLOOKUP(MID(T1843, FIND("#", SUBSTITUTE(T1843, "-", "#", LEN(T1843) - LEN(SUBSTITUTE(T1843, "-", "")))) + 1, LEN(T1843)),#REF!,#REF!),0)</f>
        <v>0</v>
      </c>
      <c r="Z1843">
        <f>MONTH(续费明细实时[[#This Row],[success_time]])</f>
        <v>5</v>
      </c>
      <c r="AA1843" s="8" t="e">
        <f>VLOOKUP(续费明细实时[[#This Row],[parent_user_id]],#REF!,27,0)</f>
        <v>#REF!</v>
      </c>
    </row>
    <row r="1844" spans="1:27">
      <c r="A1844" s="1">
        <v>45791</v>
      </c>
      <c r="B1844" t="s">
        <v>15147</v>
      </c>
      <c r="C1844" t="s">
        <v>15148</v>
      </c>
      <c r="D1844" t="s">
        <v>548</v>
      </c>
      <c r="E1844" t="s">
        <v>546</v>
      </c>
      <c r="F1844">
        <v>120</v>
      </c>
      <c r="G1844" t="s">
        <v>2113</v>
      </c>
      <c r="H1844" t="s">
        <v>559</v>
      </c>
      <c r="I1844" t="s">
        <v>1876</v>
      </c>
      <c r="J1844">
        <v>17750</v>
      </c>
      <c r="K1844" t="s">
        <v>185</v>
      </c>
      <c r="L1844" t="s">
        <v>549</v>
      </c>
      <c r="M1844" t="s">
        <v>559</v>
      </c>
      <c r="N1844" t="s">
        <v>469</v>
      </c>
      <c r="O1844" t="s">
        <v>180</v>
      </c>
      <c r="P1844" t="s">
        <v>1877</v>
      </c>
      <c r="Q1844" t="s">
        <v>15149</v>
      </c>
      <c r="R1844" t="s">
        <v>626</v>
      </c>
      <c r="S1844">
        <v>2500</v>
      </c>
      <c r="T1844" t="s">
        <v>1896</v>
      </c>
      <c r="U1844" s="4">
        <v>45791.681192129632</v>
      </c>
      <c r="V1844" t="str">
        <f>IFERROR(VLOOKUP(B1844,#REF!,1,0),"")</f>
        <v/>
      </c>
      <c r="W1844" t="str" cm="1">
        <f t="array" ref="W1844">IFERROR(_xlfn.IFS(AND(V1844="",X1844&lt;&gt;"王园园组",X1844&lt;&gt;"other"),K1844,AND(V1844="",X1844="王园园组"),G1844),"other")</f>
        <v>other</v>
      </c>
      <c r="X1844" t="str" cm="1">
        <f t="array" ref="X1844">IFERROR(_xlfn.IFS(AND(V1844="",IFERROR(VLOOKUP(N1844,#REF!,1,0),1)&lt;&gt;1),N1844,AND(V1844="",I1844="王园园组"),"王园园组"),"other")</f>
        <v>other</v>
      </c>
      <c r="Y1844">
        <f>IFERROR(_xlfn.XLOOKUP(MID(T1844, FIND("#", SUBSTITUTE(T1844, "-", "#", LEN(T1844) - LEN(SUBSTITUTE(T1844, "-", "")))) + 1, LEN(T1844)),#REF!,#REF!),0)</f>
        <v>0</v>
      </c>
      <c r="Z1844">
        <f>MONTH(续费明细实时[[#This Row],[success_time]])</f>
        <v>5</v>
      </c>
      <c r="AA1844" s="8" t="e">
        <f>VLOOKUP(续费明细实时[[#This Row],[parent_user_id]],#REF!,27,0)</f>
        <v>#REF!</v>
      </c>
    </row>
    <row r="1845" spans="1:27">
      <c r="A1845" s="1">
        <v>45786</v>
      </c>
      <c r="B1845" t="s">
        <v>2115</v>
      </c>
      <c r="C1845" t="s">
        <v>2116</v>
      </c>
      <c r="D1845" t="s">
        <v>886</v>
      </c>
      <c r="E1845" t="s">
        <v>1102</v>
      </c>
      <c r="F1845">
        <v>120</v>
      </c>
      <c r="G1845" t="s">
        <v>355</v>
      </c>
      <c r="H1845" t="s">
        <v>559</v>
      </c>
      <c r="I1845" t="s">
        <v>163</v>
      </c>
      <c r="J1845">
        <v>10706</v>
      </c>
      <c r="K1845" t="s">
        <v>355</v>
      </c>
      <c r="L1845" t="s">
        <v>549</v>
      </c>
      <c r="M1845" t="s">
        <v>559</v>
      </c>
      <c r="N1845" t="s">
        <v>163</v>
      </c>
      <c r="O1845" t="s">
        <v>472</v>
      </c>
      <c r="P1845" t="s">
        <v>1877</v>
      </c>
      <c r="Q1845" t="s">
        <v>2117</v>
      </c>
      <c r="R1845" t="s">
        <v>626</v>
      </c>
      <c r="S1845">
        <v>1507.92</v>
      </c>
      <c r="T1845" t="s">
        <v>1902</v>
      </c>
      <c r="U1845" s="4">
        <v>45786.707187499997</v>
      </c>
      <c r="V1845" t="str">
        <f>IFERROR(VLOOKUP(B1845,#REF!,1,0),"")</f>
        <v/>
      </c>
      <c r="W1845" t="str" cm="1">
        <f t="array" ref="W1845">IFERROR(_xlfn.IFS(AND(V1845="",X1845&lt;&gt;"王园园组",X1845&lt;&gt;"other"),K1845,AND(V1845="",X1845="王园园组"),G1845),"other")</f>
        <v>other</v>
      </c>
      <c r="X1845" t="str" cm="1">
        <f t="array" ref="X1845">IFERROR(_xlfn.IFS(AND(V1845="",IFERROR(VLOOKUP(N1845,#REF!,1,0),1)&lt;&gt;1),N1845,AND(V1845="",I1845="王园园组"),"王园园组"),"other")</f>
        <v>other</v>
      </c>
      <c r="Y1845">
        <f>IFERROR(_xlfn.XLOOKUP(MID(T1845, FIND("#", SUBSTITUTE(T1845, "-", "#", LEN(T1845) - LEN(SUBSTITUTE(T1845, "-", "")))) + 1, LEN(T1845)),#REF!,#REF!),0)</f>
        <v>0</v>
      </c>
      <c r="Z1845">
        <f>MONTH(续费明细实时[[#This Row],[success_time]])</f>
        <v>5</v>
      </c>
      <c r="AA1845" s="8" t="e">
        <f>VLOOKUP(续费明细实时[[#This Row],[parent_user_id]],#REF!,27,0)</f>
        <v>#REF!</v>
      </c>
    </row>
    <row r="1846" spans="1:27">
      <c r="A1846" s="1">
        <v>45798</v>
      </c>
      <c r="B1846" t="s">
        <v>14975</v>
      </c>
      <c r="C1846" t="s">
        <v>14976</v>
      </c>
      <c r="D1846" t="s">
        <v>695</v>
      </c>
      <c r="E1846" t="s">
        <v>546</v>
      </c>
      <c r="F1846">
        <v>120</v>
      </c>
      <c r="G1846" t="s">
        <v>2079</v>
      </c>
      <c r="H1846" t="s">
        <v>559</v>
      </c>
      <c r="I1846" t="s">
        <v>1876</v>
      </c>
      <c r="J1846">
        <v>17750</v>
      </c>
      <c r="K1846" t="s">
        <v>291</v>
      </c>
      <c r="L1846" t="s">
        <v>549</v>
      </c>
      <c r="M1846" t="s">
        <v>550</v>
      </c>
      <c r="N1846" t="s">
        <v>136</v>
      </c>
      <c r="O1846" t="s">
        <v>292</v>
      </c>
      <c r="P1846" t="s">
        <v>1877</v>
      </c>
      <c r="Q1846" t="s">
        <v>14977</v>
      </c>
      <c r="R1846" t="s">
        <v>626</v>
      </c>
      <c r="S1846">
        <v>2500</v>
      </c>
      <c r="T1846" t="s">
        <v>1896</v>
      </c>
      <c r="U1846" s="4">
        <v>45798.797106481485</v>
      </c>
      <c r="V1846" t="str">
        <f>IFERROR(VLOOKUP(B1846,#REF!,1,0),"")</f>
        <v/>
      </c>
      <c r="W1846" t="str" cm="1">
        <f t="array" ref="W1846">IFERROR(_xlfn.IFS(AND(V1846="",X1846&lt;&gt;"王园园组",X1846&lt;&gt;"other"),K1846,AND(V1846="",X1846="王园园组"),G1846),"other")</f>
        <v>other</v>
      </c>
      <c r="X1846" t="str" cm="1">
        <f t="array" ref="X1846">IFERROR(_xlfn.IFS(AND(V1846="",IFERROR(VLOOKUP(N1846,#REF!,1,0),1)&lt;&gt;1),N1846,AND(V1846="",I1846="王园园组"),"王园园组"),"other")</f>
        <v>other</v>
      </c>
      <c r="Y1846">
        <f>IFERROR(_xlfn.XLOOKUP(MID(T1846, FIND("#", SUBSTITUTE(T1846, "-", "#", LEN(T1846) - LEN(SUBSTITUTE(T1846, "-", "")))) + 1, LEN(T1846)),#REF!,#REF!),0)</f>
        <v>0</v>
      </c>
      <c r="Z1846">
        <f>MONTH(续费明细实时[[#This Row],[success_time]])</f>
        <v>5</v>
      </c>
      <c r="AA1846" s="8" t="e">
        <f>VLOOKUP(续费明细实时[[#This Row],[parent_user_id]],#REF!,27,0)</f>
        <v>#REF!</v>
      </c>
    </row>
    <row r="1847" spans="1:27">
      <c r="A1847" s="1">
        <v>45801</v>
      </c>
      <c r="B1847" t="s">
        <v>13578</v>
      </c>
      <c r="C1847" t="s">
        <v>13579</v>
      </c>
      <c r="D1847" t="s">
        <v>548</v>
      </c>
      <c r="E1847" t="s">
        <v>546</v>
      </c>
      <c r="F1847">
        <v>360</v>
      </c>
      <c r="G1847" t="s">
        <v>1894</v>
      </c>
      <c r="H1847" t="s">
        <v>559</v>
      </c>
      <c r="I1847" t="s">
        <v>1876</v>
      </c>
      <c r="J1847">
        <v>47535</v>
      </c>
      <c r="K1847" t="s">
        <v>218</v>
      </c>
      <c r="L1847" t="s">
        <v>549</v>
      </c>
      <c r="M1847" t="s">
        <v>550</v>
      </c>
      <c r="N1847" t="s">
        <v>551</v>
      </c>
      <c r="O1847" t="s">
        <v>145</v>
      </c>
      <c r="P1847" t="s">
        <v>1877</v>
      </c>
      <c r="Q1847" t="s">
        <v>13580</v>
      </c>
      <c r="R1847" t="s">
        <v>626</v>
      </c>
      <c r="S1847">
        <v>6695</v>
      </c>
      <c r="T1847" t="s">
        <v>2193</v>
      </c>
      <c r="U1847" s="4">
        <v>45801.53800925926</v>
      </c>
      <c r="V1847" t="str">
        <f>IFERROR(VLOOKUP(B1847,#REF!,1,0),"")</f>
        <v/>
      </c>
      <c r="W1847" t="str" cm="1">
        <f t="array" ref="W1847">IFERROR(_xlfn.IFS(AND(V1847="",X1847&lt;&gt;"王园园组",X1847&lt;&gt;"other"),K1847,AND(V1847="",X1847="王园园组"),G1847),"other")</f>
        <v>other</v>
      </c>
      <c r="X1847" t="str" cm="1">
        <f t="array" ref="X1847">IFERROR(_xlfn.IFS(AND(V1847="",IFERROR(VLOOKUP(N1847,#REF!,1,0),1)&lt;&gt;1),N1847,AND(V1847="",I1847="王园园组"),"王园园组"),"other")</f>
        <v>other</v>
      </c>
      <c r="Y1847">
        <f>IFERROR(_xlfn.XLOOKUP(MID(T1847, FIND("#", SUBSTITUTE(T1847, "-", "#", LEN(T1847) - LEN(SUBSTITUTE(T1847, "-", "")))) + 1, LEN(T1847)),#REF!,#REF!),0)</f>
        <v>0</v>
      </c>
      <c r="Z1847">
        <f>MONTH(续费明细实时[[#This Row],[success_time]])</f>
        <v>5</v>
      </c>
      <c r="AA1847" s="8" t="e">
        <f>VLOOKUP(续费明细实时[[#This Row],[parent_user_id]],#REF!,27,0)</f>
        <v>#REF!</v>
      </c>
    </row>
    <row r="1848" spans="1:27">
      <c r="A1848" s="1">
        <v>45788</v>
      </c>
      <c r="B1848" t="s">
        <v>8838</v>
      </c>
      <c r="C1848" t="s">
        <v>8839</v>
      </c>
      <c r="D1848" t="s">
        <v>909</v>
      </c>
      <c r="E1848" t="s">
        <v>546</v>
      </c>
      <c r="F1848">
        <v>240</v>
      </c>
      <c r="G1848" t="s">
        <v>1917</v>
      </c>
      <c r="H1848" t="s">
        <v>559</v>
      </c>
      <c r="I1848" t="s">
        <v>1876</v>
      </c>
      <c r="J1848">
        <v>32909</v>
      </c>
      <c r="K1848" t="s">
        <v>301</v>
      </c>
      <c r="L1848" t="s">
        <v>549</v>
      </c>
      <c r="M1848" t="s">
        <v>550</v>
      </c>
      <c r="N1848" t="s">
        <v>136</v>
      </c>
      <c r="O1848" t="s">
        <v>143</v>
      </c>
      <c r="P1848" t="s">
        <v>1877</v>
      </c>
      <c r="Q1848" t="s">
        <v>8840</v>
      </c>
      <c r="R1848" t="s">
        <v>626</v>
      </c>
      <c r="S1848">
        <v>4635</v>
      </c>
      <c r="T1848" t="s">
        <v>1931</v>
      </c>
      <c r="U1848" s="4">
        <v>45788.883923611109</v>
      </c>
      <c r="V1848" t="str">
        <f>IFERROR(VLOOKUP(B1848,#REF!,1,0),"")</f>
        <v/>
      </c>
      <c r="W1848" t="str" cm="1">
        <f t="array" ref="W1848">IFERROR(_xlfn.IFS(AND(V1848="",X1848&lt;&gt;"王园园组",X1848&lt;&gt;"other"),K1848,AND(V1848="",X1848="王园园组"),G1848),"other")</f>
        <v>other</v>
      </c>
      <c r="X1848" t="str" cm="1">
        <f t="array" ref="X1848">IFERROR(_xlfn.IFS(AND(V1848="",IFERROR(VLOOKUP(N1848,#REF!,1,0),1)&lt;&gt;1),N1848,AND(V1848="",I1848="王园园组"),"王园园组"),"other")</f>
        <v>other</v>
      </c>
      <c r="Y1848">
        <f>IFERROR(_xlfn.XLOOKUP(MID(T1848, FIND("#", SUBSTITUTE(T1848, "-", "#", LEN(T1848) - LEN(SUBSTITUTE(T1848, "-", "")))) + 1, LEN(T1848)),#REF!,#REF!),0)</f>
        <v>0</v>
      </c>
      <c r="Z1848">
        <f>MONTH(续费明细实时[[#This Row],[success_time]])</f>
        <v>5</v>
      </c>
      <c r="AA1848" s="8" t="e">
        <f>VLOOKUP(续费明细实时[[#This Row],[parent_user_id]],#REF!,27,0)</f>
        <v>#REF!</v>
      </c>
    </row>
    <row r="1849" spans="1:27" hidden="1">
      <c r="A1849" s="1">
        <v>45796</v>
      </c>
      <c r="B1849" t="s">
        <v>16016</v>
      </c>
      <c r="C1849" t="s">
        <v>16017</v>
      </c>
      <c r="D1849" t="s">
        <v>677</v>
      </c>
      <c r="E1849" t="s">
        <v>1102</v>
      </c>
      <c r="F1849">
        <v>72</v>
      </c>
      <c r="G1849" t="s">
        <v>348</v>
      </c>
      <c r="H1849" t="s">
        <v>559</v>
      </c>
      <c r="I1849" t="s">
        <v>163</v>
      </c>
      <c r="J1849">
        <v>6209</v>
      </c>
      <c r="K1849" t="s">
        <v>13209</v>
      </c>
      <c r="L1849" t="s">
        <v>2520</v>
      </c>
      <c r="M1849" t="s">
        <v>2520</v>
      </c>
      <c r="N1849" t="s">
        <v>13210</v>
      </c>
      <c r="O1849" t="s">
        <v>13211</v>
      </c>
      <c r="P1849" t="s">
        <v>1877</v>
      </c>
      <c r="Q1849" t="s">
        <v>16018</v>
      </c>
      <c r="R1849" t="s">
        <v>626</v>
      </c>
      <c r="S1849">
        <v>874.574254</v>
      </c>
      <c r="T1849" t="s">
        <v>1373</v>
      </c>
      <c r="U1849" s="4">
        <v>45796.591435185182</v>
      </c>
      <c r="V1849" t="str">
        <f>IFERROR(VLOOKUP(B1849,#REF!,1,0),"")</f>
        <v/>
      </c>
      <c r="W1849" t="str" cm="1">
        <f t="array" ref="W1849">IFERROR(_xlfn.IFS(AND(V1849="",X1849&lt;&gt;"王园园组",X1849&lt;&gt;"other"),K1849,AND(V1849="",X1849="王园园组"),G1849),"other")</f>
        <v>other</v>
      </c>
      <c r="X1849" t="str" cm="1">
        <f t="array" ref="X1849">IFERROR(_xlfn.IFS(AND(V1849="",IFERROR(VLOOKUP(N1849,#REF!,1,0),1)&lt;&gt;1),N1849,AND(V1849="",I1849="王园园组"),"王园园组"),"other")</f>
        <v>other</v>
      </c>
      <c r="Y1849">
        <f>IFERROR(_xlfn.XLOOKUP(MID(T1849, FIND("#", SUBSTITUTE(T1849, "-", "#", LEN(T1849) - LEN(SUBSTITUTE(T1849, "-", "")))) + 1, LEN(T1849)),#REF!,#REF!),0)</f>
        <v>0</v>
      </c>
      <c r="Z1849">
        <f>MONTH(续费明细实时[[#This Row],[success_time]])</f>
        <v>5</v>
      </c>
      <c r="AA1849" s="8" t="e">
        <f>VLOOKUP(续费明细实时[[#This Row],[parent_user_id]],#REF!,27,0)</f>
        <v>#REF!</v>
      </c>
    </row>
    <row r="1850" spans="1:27">
      <c r="A1850" s="1">
        <v>45785</v>
      </c>
      <c r="B1850" t="s">
        <v>2391</v>
      </c>
      <c r="C1850" t="s">
        <v>2392</v>
      </c>
      <c r="D1850" t="s">
        <v>695</v>
      </c>
      <c r="E1850" t="s">
        <v>546</v>
      </c>
      <c r="F1850">
        <v>120</v>
      </c>
      <c r="G1850" t="s">
        <v>2178</v>
      </c>
      <c r="H1850" t="s">
        <v>559</v>
      </c>
      <c r="I1850" t="s">
        <v>1876</v>
      </c>
      <c r="J1850">
        <v>19312</v>
      </c>
      <c r="K1850" t="s">
        <v>294</v>
      </c>
      <c r="L1850" t="s">
        <v>549</v>
      </c>
      <c r="M1850" t="s">
        <v>550</v>
      </c>
      <c r="N1850" t="s">
        <v>136</v>
      </c>
      <c r="O1850" t="s">
        <v>292</v>
      </c>
      <c r="P1850" t="s">
        <v>1877</v>
      </c>
      <c r="Q1850" t="s">
        <v>2393</v>
      </c>
      <c r="R1850" t="s">
        <v>626</v>
      </c>
      <c r="S1850">
        <v>2720.0501180000001</v>
      </c>
      <c r="T1850" t="s">
        <v>1896</v>
      </c>
      <c r="U1850" s="4">
        <v>45785.801168981481</v>
      </c>
      <c r="V1850" t="str">
        <f>IFERROR(VLOOKUP(B1850,#REF!,1,0),"")</f>
        <v/>
      </c>
      <c r="W1850" t="str" cm="1">
        <f t="array" ref="W1850">IFERROR(_xlfn.IFS(AND(V1850="",X1850&lt;&gt;"王园园组",X1850&lt;&gt;"other"),K1850,AND(V1850="",X1850="王园园组"),G1850),"other")</f>
        <v>other</v>
      </c>
      <c r="X1850" t="str" cm="1">
        <f t="array" ref="X1850">IFERROR(_xlfn.IFS(AND(V1850="",IFERROR(VLOOKUP(N1850,#REF!,1,0),1)&lt;&gt;1),N1850,AND(V1850="",I1850="王园园组"),"王园园组"),"other")</f>
        <v>other</v>
      </c>
      <c r="Y1850">
        <f>IFERROR(_xlfn.XLOOKUP(MID(T1850, FIND("#", SUBSTITUTE(T1850, "-", "#", LEN(T1850) - LEN(SUBSTITUTE(T1850, "-", "")))) + 1, LEN(T1850)),#REF!,#REF!),0)</f>
        <v>0</v>
      </c>
      <c r="Z1850">
        <f>MONTH(续费明细实时[[#This Row],[success_time]])</f>
        <v>5</v>
      </c>
      <c r="AA1850" s="8" t="e">
        <f>VLOOKUP(续费明细实时[[#This Row],[parent_user_id]],#REF!,27,0)</f>
        <v>#REF!</v>
      </c>
    </row>
    <row r="1851" spans="1:27">
      <c r="A1851" s="1">
        <v>45787</v>
      </c>
      <c r="B1851" t="s">
        <v>9179</v>
      </c>
      <c r="C1851" t="s">
        <v>9180</v>
      </c>
      <c r="D1851" t="s">
        <v>578</v>
      </c>
      <c r="E1851" t="s">
        <v>546</v>
      </c>
      <c r="F1851">
        <v>360</v>
      </c>
      <c r="G1851" t="s">
        <v>2178</v>
      </c>
      <c r="H1851" t="s">
        <v>559</v>
      </c>
      <c r="I1851" t="s">
        <v>1876</v>
      </c>
      <c r="J1851">
        <v>46150</v>
      </c>
      <c r="K1851" t="s">
        <v>301</v>
      </c>
      <c r="L1851" t="s">
        <v>549</v>
      </c>
      <c r="M1851" t="s">
        <v>550</v>
      </c>
      <c r="N1851" t="s">
        <v>136</v>
      </c>
      <c r="O1851" t="s">
        <v>143</v>
      </c>
      <c r="P1851" t="s">
        <v>1877</v>
      </c>
      <c r="Q1851" t="s">
        <v>9181</v>
      </c>
      <c r="R1851" t="s">
        <v>626</v>
      </c>
      <c r="S1851">
        <v>6500</v>
      </c>
      <c r="T1851" t="s">
        <v>2193</v>
      </c>
      <c r="U1851" s="4">
        <v>45787.774629629632</v>
      </c>
      <c r="V1851" t="str">
        <f>IFERROR(VLOOKUP(B1851,#REF!,1,0),"")</f>
        <v/>
      </c>
      <c r="W1851" t="str" cm="1">
        <f t="array" ref="W1851">IFERROR(_xlfn.IFS(AND(V1851="",X1851&lt;&gt;"王园园组",X1851&lt;&gt;"other"),K1851,AND(V1851="",X1851="王园园组"),G1851),"other")</f>
        <v>other</v>
      </c>
      <c r="X1851" t="str" cm="1">
        <f t="array" ref="X1851">IFERROR(_xlfn.IFS(AND(V1851="",IFERROR(VLOOKUP(N1851,#REF!,1,0),1)&lt;&gt;1),N1851,AND(V1851="",I1851="王园园组"),"王园园组"),"other")</f>
        <v>other</v>
      </c>
      <c r="Y1851">
        <f>IFERROR(_xlfn.XLOOKUP(MID(T1851, FIND("#", SUBSTITUTE(T1851, "-", "#", LEN(T1851) - LEN(SUBSTITUTE(T1851, "-", "")))) + 1, LEN(T1851)),#REF!,#REF!),0)</f>
        <v>0</v>
      </c>
      <c r="Z1851">
        <f>MONTH(续费明细实时[[#This Row],[success_time]])</f>
        <v>5</v>
      </c>
      <c r="AA1851" s="8" t="e">
        <f>VLOOKUP(续费明细实时[[#This Row],[parent_user_id]],#REF!,27,0)</f>
        <v>#REF!</v>
      </c>
    </row>
    <row r="1852" spans="1:27">
      <c r="A1852" s="1">
        <v>45788</v>
      </c>
      <c r="B1852" t="s">
        <v>9182</v>
      </c>
      <c r="C1852" t="s">
        <v>9183</v>
      </c>
      <c r="D1852" t="s">
        <v>548</v>
      </c>
      <c r="E1852" t="s">
        <v>546</v>
      </c>
      <c r="F1852">
        <v>60</v>
      </c>
      <c r="G1852" t="s">
        <v>1894</v>
      </c>
      <c r="H1852" t="s">
        <v>559</v>
      </c>
      <c r="I1852" t="s">
        <v>1876</v>
      </c>
      <c r="J1852">
        <v>10970</v>
      </c>
      <c r="K1852" t="s">
        <v>200</v>
      </c>
      <c r="L1852" t="s">
        <v>549</v>
      </c>
      <c r="M1852" t="s">
        <v>550</v>
      </c>
      <c r="N1852" t="s">
        <v>551</v>
      </c>
      <c r="O1852" t="s">
        <v>149</v>
      </c>
      <c r="P1852" t="s">
        <v>1877</v>
      </c>
      <c r="Q1852" t="s">
        <v>9184</v>
      </c>
      <c r="R1852" t="s">
        <v>626</v>
      </c>
      <c r="S1852">
        <v>1545</v>
      </c>
      <c r="T1852" t="s">
        <v>1891</v>
      </c>
      <c r="U1852" s="4">
        <v>45788.331863425927</v>
      </c>
      <c r="V1852" t="str">
        <f>IFERROR(VLOOKUP(B1852,#REF!,1,0),"")</f>
        <v/>
      </c>
      <c r="W1852" t="str" cm="1">
        <f t="array" ref="W1852">IFERROR(_xlfn.IFS(AND(V1852="",X1852&lt;&gt;"王园园组",X1852&lt;&gt;"other"),K1852,AND(V1852="",X1852="王园园组"),G1852),"other")</f>
        <v>other</v>
      </c>
      <c r="X1852" t="str" cm="1">
        <f t="array" ref="X1852">IFERROR(_xlfn.IFS(AND(V1852="",IFERROR(VLOOKUP(N1852,#REF!,1,0),1)&lt;&gt;1),N1852,AND(V1852="",I1852="王园园组"),"王园园组"),"other")</f>
        <v>other</v>
      </c>
      <c r="Y1852">
        <f>IFERROR(_xlfn.XLOOKUP(MID(T1852, FIND("#", SUBSTITUTE(T1852, "-", "#", LEN(T1852) - LEN(SUBSTITUTE(T1852, "-", "")))) + 1, LEN(T1852)),#REF!,#REF!),0)</f>
        <v>0</v>
      </c>
      <c r="Z1852">
        <f>MONTH(续费明细实时[[#This Row],[success_time]])</f>
        <v>5</v>
      </c>
      <c r="AA1852" s="8" t="e">
        <f>VLOOKUP(续费明细实时[[#This Row],[parent_user_id]],#REF!,27,0)</f>
        <v>#REF!</v>
      </c>
    </row>
    <row r="1853" spans="1:27">
      <c r="A1853" s="1">
        <v>45796</v>
      </c>
      <c r="B1853" t="s">
        <v>16224</v>
      </c>
      <c r="C1853" t="s">
        <v>16225</v>
      </c>
      <c r="D1853" t="s">
        <v>578</v>
      </c>
      <c r="E1853" t="s">
        <v>1102</v>
      </c>
      <c r="F1853">
        <v>120</v>
      </c>
      <c r="G1853" t="s">
        <v>359</v>
      </c>
      <c r="H1853" t="s">
        <v>559</v>
      </c>
      <c r="I1853" t="s">
        <v>163</v>
      </c>
      <c r="J1853">
        <v>9940</v>
      </c>
      <c r="K1853" t="s">
        <v>359</v>
      </c>
      <c r="L1853" t="s">
        <v>549</v>
      </c>
      <c r="M1853" t="s">
        <v>559</v>
      </c>
      <c r="N1853" t="s">
        <v>163</v>
      </c>
      <c r="O1853" t="s">
        <v>473</v>
      </c>
      <c r="P1853" t="s">
        <v>1877</v>
      </c>
      <c r="Q1853" t="s">
        <v>16226</v>
      </c>
      <c r="R1853" t="s">
        <v>626</v>
      </c>
      <c r="S1853">
        <v>1400</v>
      </c>
      <c r="T1853" t="s">
        <v>1902</v>
      </c>
      <c r="U1853" s="4">
        <v>45796.604166666664</v>
      </c>
      <c r="V1853" t="str">
        <f>IFERROR(VLOOKUP(B1853,#REF!,1,0),"")</f>
        <v/>
      </c>
      <c r="W1853" t="str" cm="1">
        <f t="array" ref="W1853">IFERROR(_xlfn.IFS(AND(V1853="",X1853&lt;&gt;"王园园组",X1853&lt;&gt;"other"),K1853,AND(V1853="",X1853="王园园组"),G1853),"other")</f>
        <v>other</v>
      </c>
      <c r="X1853" t="str" cm="1">
        <f t="array" ref="X1853">IFERROR(_xlfn.IFS(AND(V1853="",IFERROR(VLOOKUP(N1853,#REF!,1,0),1)&lt;&gt;1),N1853,AND(V1853="",I1853="王园园组"),"王园园组"),"other")</f>
        <v>other</v>
      </c>
      <c r="Y1853">
        <f>IFERROR(_xlfn.XLOOKUP(MID(T1853, FIND("#", SUBSTITUTE(T1853, "-", "#", LEN(T1853) - LEN(SUBSTITUTE(T1853, "-", "")))) + 1, LEN(T1853)),#REF!,#REF!),0)</f>
        <v>0</v>
      </c>
      <c r="Z1853">
        <f>MONTH(续费明细实时[[#This Row],[success_time]])</f>
        <v>5</v>
      </c>
      <c r="AA1853" s="8" t="e">
        <f>VLOOKUP(续费明细实时[[#This Row],[parent_user_id]],#REF!,27,0)</f>
        <v>#REF!</v>
      </c>
    </row>
    <row r="1854" spans="1:27">
      <c r="A1854" s="1">
        <v>45805</v>
      </c>
      <c r="B1854" t="s">
        <v>30125</v>
      </c>
      <c r="C1854" t="s">
        <v>30126</v>
      </c>
      <c r="D1854" t="s">
        <v>896</v>
      </c>
      <c r="E1854" t="s">
        <v>546</v>
      </c>
      <c r="F1854">
        <v>60</v>
      </c>
      <c r="G1854" t="s">
        <v>1946</v>
      </c>
      <c r="H1854" t="s">
        <v>559</v>
      </c>
      <c r="I1854" t="s">
        <v>1876</v>
      </c>
      <c r="J1854">
        <v>10650</v>
      </c>
      <c r="K1854" t="s">
        <v>425</v>
      </c>
      <c r="L1854" t="s">
        <v>549</v>
      </c>
      <c r="M1854" t="s">
        <v>550</v>
      </c>
      <c r="N1854" t="s">
        <v>136</v>
      </c>
      <c r="O1854" t="s">
        <v>139</v>
      </c>
      <c r="P1854" t="s">
        <v>1877</v>
      </c>
      <c r="Q1854" t="s">
        <v>30127</v>
      </c>
      <c r="R1854" t="s">
        <v>626</v>
      </c>
      <c r="S1854">
        <v>1500</v>
      </c>
      <c r="T1854" t="s">
        <v>1891</v>
      </c>
      <c r="U1854" s="4">
        <v>45805.671435185184</v>
      </c>
      <c r="V1854" t="str">
        <f>IFERROR(VLOOKUP(B1854,#REF!,1,0),"")</f>
        <v/>
      </c>
      <c r="W1854" t="str" cm="1">
        <f t="array" ref="W1854">IFERROR(_xlfn.IFS(AND(V1854="",X1854&lt;&gt;"王园园组",X1854&lt;&gt;"other"),K1854,AND(V1854="",X1854="王园园组"),G1854),"other")</f>
        <v>other</v>
      </c>
      <c r="X1854" t="str" cm="1">
        <f t="array" ref="X1854">IFERROR(_xlfn.IFS(AND(V1854="",IFERROR(VLOOKUP(N1854,#REF!,1,0),1)&lt;&gt;1),N1854,AND(V1854="",I1854="王园园组"),"王园园组"),"other")</f>
        <v>other</v>
      </c>
      <c r="Y1854">
        <f>IFERROR(_xlfn.XLOOKUP(MID(T1854, FIND("#", SUBSTITUTE(T1854, "-", "#", LEN(T1854) - LEN(SUBSTITUTE(T1854, "-", "")))) + 1, LEN(T1854)),#REF!,#REF!),0)</f>
        <v>0</v>
      </c>
      <c r="Z1854">
        <f>MONTH(续费明细实时[[#This Row],[success_time]])</f>
        <v>5</v>
      </c>
      <c r="AA1854" s="8" t="e">
        <f>VLOOKUP(续费明细实时[[#This Row],[parent_user_id]],#REF!,27,0)</f>
        <v>#REF!</v>
      </c>
    </row>
    <row r="1855" spans="1:27" hidden="1">
      <c r="A1855" s="1">
        <v>45796</v>
      </c>
      <c r="B1855" t="s">
        <v>13796</v>
      </c>
      <c r="C1855" t="s">
        <v>13797</v>
      </c>
      <c r="D1855" t="s">
        <v>648</v>
      </c>
      <c r="E1855" t="s">
        <v>1476</v>
      </c>
      <c r="F1855">
        <v>50</v>
      </c>
      <c r="G1855" t="s">
        <v>2900</v>
      </c>
      <c r="H1855" t="s">
        <v>806</v>
      </c>
      <c r="I1855" t="s">
        <v>626</v>
      </c>
      <c r="J1855">
        <v>2512</v>
      </c>
      <c r="K1855" t="s">
        <v>1647</v>
      </c>
      <c r="L1855" t="s">
        <v>805</v>
      </c>
      <c r="M1855" t="s">
        <v>649</v>
      </c>
      <c r="N1855" t="s">
        <v>649</v>
      </c>
      <c r="O1855" t="s">
        <v>649</v>
      </c>
      <c r="P1855" t="s">
        <v>1877</v>
      </c>
      <c r="Q1855" t="s">
        <v>13798</v>
      </c>
      <c r="R1855" t="s">
        <v>626</v>
      </c>
      <c r="S1855">
        <v>353.83731899999998</v>
      </c>
      <c r="T1855" t="s">
        <v>1477</v>
      </c>
      <c r="U1855" s="4">
        <v>45796.160451388889</v>
      </c>
      <c r="V1855" t="str">
        <f>IFERROR(VLOOKUP(B1855,#REF!,1,0),"")</f>
        <v/>
      </c>
      <c r="W1855" t="str" cm="1">
        <f t="array" ref="W1855">IFERROR(_xlfn.IFS(AND(V1855="",X1855&lt;&gt;"王园园组",X1855&lt;&gt;"other"),K1855,AND(V1855="",X1855="王园园组"),G1855),"other")</f>
        <v>other</v>
      </c>
      <c r="X1855" t="str" cm="1">
        <f t="array" ref="X1855">IFERROR(_xlfn.IFS(AND(V1855="",IFERROR(VLOOKUP(N1855,#REF!,1,0),1)&lt;&gt;1),N1855,AND(V1855="",I1855="王园园组"),"王园园组"),"other")</f>
        <v>other</v>
      </c>
      <c r="Y1855">
        <f>IFERROR(_xlfn.XLOOKUP(MID(T1855, FIND("#", SUBSTITUTE(T1855, "-", "#", LEN(T1855) - LEN(SUBSTITUTE(T1855, "-", "")))) + 1, LEN(T1855)),#REF!,#REF!),0)</f>
        <v>0</v>
      </c>
      <c r="Z1855">
        <f>MONTH(续费明细实时[[#This Row],[success_time]])</f>
        <v>5</v>
      </c>
      <c r="AA1855" s="8" t="e">
        <f>VLOOKUP(续费明细实时[[#This Row],[parent_user_id]],#REF!,27,0)</f>
        <v>#REF!</v>
      </c>
    </row>
    <row r="1856" spans="1:27" hidden="1">
      <c r="A1856" s="1">
        <v>45793</v>
      </c>
      <c r="B1856" t="s">
        <v>16227</v>
      </c>
      <c r="C1856" t="s">
        <v>16228</v>
      </c>
      <c r="D1856" t="s">
        <v>648</v>
      </c>
      <c r="E1856" t="s">
        <v>546</v>
      </c>
      <c r="F1856">
        <v>18</v>
      </c>
      <c r="G1856" t="s">
        <v>2865</v>
      </c>
      <c r="H1856" t="s">
        <v>806</v>
      </c>
      <c r="I1856" t="s">
        <v>626</v>
      </c>
      <c r="J1856">
        <v>4636</v>
      </c>
      <c r="K1856" t="s">
        <v>16229</v>
      </c>
      <c r="L1856" t="s">
        <v>2520</v>
      </c>
      <c r="M1856" t="s">
        <v>2520</v>
      </c>
      <c r="N1856" t="s">
        <v>409</v>
      </c>
      <c r="O1856" t="s">
        <v>649</v>
      </c>
      <c r="P1856" t="s">
        <v>1877</v>
      </c>
      <c r="Q1856" t="s">
        <v>16230</v>
      </c>
      <c r="R1856" t="s">
        <v>626</v>
      </c>
      <c r="S1856">
        <v>652.89647500000001</v>
      </c>
      <c r="T1856" t="s">
        <v>565</v>
      </c>
      <c r="U1856" s="4">
        <v>45793.592453703706</v>
      </c>
      <c r="V1856" t="str">
        <f>IFERROR(VLOOKUP(B1856,#REF!,1,0),"")</f>
        <v/>
      </c>
      <c r="W1856" t="str" cm="1">
        <f t="array" ref="W1856">IFERROR(_xlfn.IFS(AND(V1856="",X1856&lt;&gt;"王园园组",X1856&lt;&gt;"other"),K1856,AND(V1856="",X1856="王园园组"),G1856),"other")</f>
        <v>other</v>
      </c>
      <c r="X1856" t="str" cm="1">
        <f t="array" ref="X1856">IFERROR(_xlfn.IFS(AND(V1856="",IFERROR(VLOOKUP(N1856,#REF!,1,0),1)&lt;&gt;1),N1856,AND(V1856="",I1856="王园园组"),"王园园组"),"other")</f>
        <v>other</v>
      </c>
      <c r="Y1856">
        <f>IFERROR(_xlfn.XLOOKUP(MID(T1856, FIND("#", SUBSTITUTE(T1856, "-", "#", LEN(T1856) - LEN(SUBSTITUTE(T1856, "-", "")))) + 1, LEN(T1856)),#REF!,#REF!),0)</f>
        <v>0</v>
      </c>
      <c r="Z1856">
        <f>MONTH(续费明细实时[[#This Row],[success_time]])</f>
        <v>5</v>
      </c>
      <c r="AA1856" s="8" t="e">
        <f>VLOOKUP(续费明细实时[[#This Row],[parent_user_id]],#REF!,27,0)</f>
        <v>#REF!</v>
      </c>
    </row>
    <row r="1857" spans="1:27">
      <c r="A1857" s="1">
        <v>45797</v>
      </c>
      <c r="B1857" t="s">
        <v>16496</v>
      </c>
      <c r="C1857" t="s">
        <v>16497</v>
      </c>
      <c r="D1857" t="s">
        <v>548</v>
      </c>
      <c r="E1857" t="s">
        <v>546</v>
      </c>
      <c r="F1857">
        <v>120</v>
      </c>
      <c r="G1857" t="s">
        <v>2005</v>
      </c>
      <c r="H1857" t="s">
        <v>559</v>
      </c>
      <c r="I1857" t="s">
        <v>1876</v>
      </c>
      <c r="J1857">
        <v>17750</v>
      </c>
      <c r="K1857" t="s">
        <v>248</v>
      </c>
      <c r="L1857" t="s">
        <v>549</v>
      </c>
      <c r="M1857" t="s">
        <v>550</v>
      </c>
      <c r="N1857" t="s">
        <v>551</v>
      </c>
      <c r="O1857" t="s">
        <v>242</v>
      </c>
      <c r="P1857" t="s">
        <v>1877</v>
      </c>
      <c r="Q1857" t="s">
        <v>16498</v>
      </c>
      <c r="R1857" t="s">
        <v>626</v>
      </c>
      <c r="S1857">
        <v>2500</v>
      </c>
      <c r="T1857" t="s">
        <v>1896</v>
      </c>
      <c r="U1857" s="4">
        <v>45797.492071759261</v>
      </c>
      <c r="V1857" t="str">
        <f>IFERROR(VLOOKUP(B1857,#REF!,1,0),"")</f>
        <v/>
      </c>
      <c r="W1857" t="str" cm="1">
        <f t="array" ref="W1857">IFERROR(_xlfn.IFS(AND(V1857="",X1857&lt;&gt;"王园园组",X1857&lt;&gt;"other"),K1857,AND(V1857="",X1857="王园园组"),G1857),"other")</f>
        <v>other</v>
      </c>
      <c r="X1857" t="str" cm="1">
        <f t="array" ref="X1857">IFERROR(_xlfn.IFS(AND(V1857="",IFERROR(VLOOKUP(N1857,#REF!,1,0),1)&lt;&gt;1),N1857,AND(V1857="",I1857="王园园组"),"王园园组"),"other")</f>
        <v>other</v>
      </c>
      <c r="Y1857">
        <f>IFERROR(_xlfn.XLOOKUP(MID(T1857, FIND("#", SUBSTITUTE(T1857, "-", "#", LEN(T1857) - LEN(SUBSTITUTE(T1857, "-", "")))) + 1, LEN(T1857)),#REF!,#REF!),0)</f>
        <v>0</v>
      </c>
      <c r="Z1857">
        <f>MONTH(续费明细实时[[#This Row],[success_time]])</f>
        <v>5</v>
      </c>
      <c r="AA1857" s="8" t="e">
        <f>VLOOKUP(续费明细实时[[#This Row],[parent_user_id]],#REF!,27,0)</f>
        <v>#REF!</v>
      </c>
    </row>
    <row r="1858" spans="1:27">
      <c r="A1858" s="1">
        <v>45804</v>
      </c>
      <c r="B1858" t="s">
        <v>30128</v>
      </c>
      <c r="C1858" t="s">
        <v>30129</v>
      </c>
      <c r="D1858" t="s">
        <v>558</v>
      </c>
      <c r="E1858" t="s">
        <v>546</v>
      </c>
      <c r="F1858">
        <v>120</v>
      </c>
      <c r="G1858" t="s">
        <v>336</v>
      </c>
      <c r="H1858" t="s">
        <v>559</v>
      </c>
      <c r="I1858" t="s">
        <v>504</v>
      </c>
      <c r="J1858">
        <v>20309</v>
      </c>
      <c r="K1858" t="s">
        <v>336</v>
      </c>
      <c r="L1858" t="s">
        <v>549</v>
      </c>
      <c r="M1858" t="s">
        <v>559</v>
      </c>
      <c r="N1858" t="s">
        <v>504</v>
      </c>
      <c r="O1858" t="s">
        <v>325</v>
      </c>
      <c r="P1858" t="s">
        <v>1877</v>
      </c>
      <c r="Q1858" t="s">
        <v>30130</v>
      </c>
      <c r="R1858" t="s">
        <v>626</v>
      </c>
      <c r="S1858">
        <v>2860.4353409999999</v>
      </c>
      <c r="T1858" t="s">
        <v>1896</v>
      </c>
      <c r="U1858" s="4">
        <v>45804.741736111115</v>
      </c>
      <c r="V1858" t="str">
        <f>IFERROR(VLOOKUP(B1858,#REF!,1,0),"")</f>
        <v/>
      </c>
      <c r="W1858" t="str" cm="1">
        <f t="array" ref="W1858">IFERROR(_xlfn.IFS(AND(V1858="",X1858&lt;&gt;"王园园组",X1858&lt;&gt;"other"),K1858,AND(V1858="",X1858="王园园组"),G1858),"other")</f>
        <v>other</v>
      </c>
      <c r="X1858" t="str" cm="1">
        <f t="array" ref="X1858">IFERROR(_xlfn.IFS(AND(V1858="",IFERROR(VLOOKUP(N1858,#REF!,1,0),1)&lt;&gt;1),N1858,AND(V1858="",I1858="王园园组"),"王园园组"),"other")</f>
        <v>other</v>
      </c>
      <c r="Y1858">
        <f>IFERROR(_xlfn.XLOOKUP(MID(T1858, FIND("#", SUBSTITUTE(T1858, "-", "#", LEN(T1858) - LEN(SUBSTITUTE(T1858, "-", "")))) + 1, LEN(T1858)),#REF!,#REF!),0)</f>
        <v>0</v>
      </c>
      <c r="Z1858">
        <f>MONTH(续费明细实时[[#This Row],[success_time]])</f>
        <v>5</v>
      </c>
      <c r="AA1858" s="8" t="e">
        <f>VLOOKUP(续费明细实时[[#This Row],[parent_user_id]],#REF!,27,0)</f>
        <v>#REF!</v>
      </c>
    </row>
    <row r="1859" spans="1:27">
      <c r="A1859" s="1">
        <v>45797</v>
      </c>
      <c r="B1859" t="s">
        <v>16322</v>
      </c>
      <c r="C1859" t="s">
        <v>16323</v>
      </c>
      <c r="D1859" t="s">
        <v>548</v>
      </c>
      <c r="E1859" t="s">
        <v>546</v>
      </c>
      <c r="F1859">
        <v>240</v>
      </c>
      <c r="G1859" t="s">
        <v>1905</v>
      </c>
      <c r="H1859" t="s">
        <v>559</v>
      </c>
      <c r="I1859" t="s">
        <v>1876</v>
      </c>
      <c r="J1859">
        <v>32909</v>
      </c>
      <c r="K1859" t="s">
        <v>249</v>
      </c>
      <c r="L1859" t="s">
        <v>549</v>
      </c>
      <c r="M1859" t="s">
        <v>550</v>
      </c>
      <c r="N1859" t="s">
        <v>551</v>
      </c>
      <c r="O1859" t="s">
        <v>242</v>
      </c>
      <c r="P1859" t="s">
        <v>1877</v>
      </c>
      <c r="Q1859" t="s">
        <v>16324</v>
      </c>
      <c r="R1859" t="s">
        <v>626</v>
      </c>
      <c r="S1859">
        <v>4635</v>
      </c>
      <c r="T1859" t="s">
        <v>1931</v>
      </c>
      <c r="U1859" s="4">
        <v>45797.993275462963</v>
      </c>
      <c r="V1859" t="str">
        <f>IFERROR(VLOOKUP(B1859,#REF!,1,0),"")</f>
        <v/>
      </c>
      <c r="W1859" t="str" cm="1">
        <f t="array" ref="W1859">IFERROR(_xlfn.IFS(AND(V1859="",X1859&lt;&gt;"王园园组",X1859&lt;&gt;"other"),K1859,AND(V1859="",X1859="王园园组"),G1859),"other")</f>
        <v>other</v>
      </c>
      <c r="X1859" t="str" cm="1">
        <f t="array" ref="X1859">IFERROR(_xlfn.IFS(AND(V1859="",IFERROR(VLOOKUP(N1859,#REF!,1,0),1)&lt;&gt;1),N1859,AND(V1859="",I1859="王园园组"),"王园园组"),"other")</f>
        <v>other</v>
      </c>
      <c r="Y1859">
        <f>IFERROR(_xlfn.XLOOKUP(MID(T1859, FIND("#", SUBSTITUTE(T1859, "-", "#", LEN(T1859) - LEN(SUBSTITUTE(T1859, "-", "")))) + 1, LEN(T1859)),#REF!,#REF!),0)</f>
        <v>0</v>
      </c>
      <c r="Z1859">
        <f>MONTH(续费明细实时[[#This Row],[success_time]])</f>
        <v>5</v>
      </c>
      <c r="AA1859" s="8" t="e">
        <f>VLOOKUP(续费明细实时[[#This Row],[parent_user_id]],#REF!,27,0)</f>
        <v>#REF!</v>
      </c>
    </row>
    <row r="1860" spans="1:27">
      <c r="A1860" s="1">
        <v>45804</v>
      </c>
      <c r="B1860" t="s">
        <v>30131</v>
      </c>
      <c r="C1860" t="s">
        <v>30132</v>
      </c>
      <c r="D1860" t="s">
        <v>695</v>
      </c>
      <c r="E1860" t="s">
        <v>546</v>
      </c>
      <c r="F1860">
        <v>120</v>
      </c>
      <c r="G1860" t="s">
        <v>2024</v>
      </c>
      <c r="H1860" t="s">
        <v>559</v>
      </c>
      <c r="I1860" t="s">
        <v>1876</v>
      </c>
      <c r="J1860">
        <v>18750</v>
      </c>
      <c r="K1860" t="s">
        <v>232</v>
      </c>
      <c r="L1860" t="s">
        <v>549</v>
      </c>
      <c r="M1860" t="s">
        <v>550</v>
      </c>
      <c r="N1860" t="s">
        <v>551</v>
      </c>
      <c r="O1860" t="s">
        <v>141</v>
      </c>
      <c r="P1860" t="s">
        <v>1877</v>
      </c>
      <c r="Q1860" t="s">
        <v>30133</v>
      </c>
      <c r="R1860" t="s">
        <v>626</v>
      </c>
      <c r="S1860">
        <v>2640.8253580000001</v>
      </c>
      <c r="T1860" t="s">
        <v>1896</v>
      </c>
      <c r="U1860" s="4">
        <v>45804.448113425926</v>
      </c>
      <c r="V1860" t="str">
        <f>IFERROR(VLOOKUP(B1860,#REF!,1,0),"")</f>
        <v/>
      </c>
      <c r="W1860" t="str" cm="1">
        <f t="array" ref="W1860">IFERROR(_xlfn.IFS(AND(V1860="",X1860&lt;&gt;"王园园组",X1860&lt;&gt;"other"),K1860,AND(V1860="",X1860="王园园组"),G1860),"other")</f>
        <v>other</v>
      </c>
      <c r="X1860" t="str" cm="1">
        <f t="array" ref="X1860">IFERROR(_xlfn.IFS(AND(V1860="",IFERROR(VLOOKUP(N1860,#REF!,1,0),1)&lt;&gt;1),N1860,AND(V1860="",I1860="王园园组"),"王园园组"),"other")</f>
        <v>other</v>
      </c>
      <c r="Y1860">
        <f>IFERROR(_xlfn.XLOOKUP(MID(T1860, FIND("#", SUBSTITUTE(T1860, "-", "#", LEN(T1860) - LEN(SUBSTITUTE(T1860, "-", "")))) + 1, LEN(T1860)),#REF!,#REF!),0)</f>
        <v>0</v>
      </c>
      <c r="Z1860">
        <f>MONTH(续费明细实时[[#This Row],[success_time]])</f>
        <v>5</v>
      </c>
      <c r="AA1860" s="8" t="e">
        <f>VLOOKUP(续费明细实时[[#This Row],[parent_user_id]],#REF!,27,0)</f>
        <v>#REF!</v>
      </c>
    </row>
    <row r="1861" spans="1:27">
      <c r="A1861" s="1">
        <v>45796</v>
      </c>
      <c r="B1861" t="s">
        <v>16313</v>
      </c>
      <c r="C1861" t="s">
        <v>16314</v>
      </c>
      <c r="D1861" t="s">
        <v>632</v>
      </c>
      <c r="E1861" t="s">
        <v>546</v>
      </c>
      <c r="F1861">
        <v>120</v>
      </c>
      <c r="G1861" t="s">
        <v>2056</v>
      </c>
      <c r="H1861" t="s">
        <v>559</v>
      </c>
      <c r="I1861" t="s">
        <v>1876</v>
      </c>
      <c r="J1861">
        <v>17750</v>
      </c>
      <c r="K1861" t="s">
        <v>259</v>
      </c>
      <c r="L1861" t="s">
        <v>549</v>
      </c>
      <c r="M1861" t="s">
        <v>550</v>
      </c>
      <c r="N1861" t="s">
        <v>136</v>
      </c>
      <c r="O1861" t="s">
        <v>147</v>
      </c>
      <c r="P1861" t="s">
        <v>1877</v>
      </c>
      <c r="Q1861" t="s">
        <v>16315</v>
      </c>
      <c r="R1861" t="s">
        <v>626</v>
      </c>
      <c r="S1861">
        <v>2500</v>
      </c>
      <c r="T1861" t="s">
        <v>1896</v>
      </c>
      <c r="U1861" s="4">
        <v>45796.313761574071</v>
      </c>
      <c r="V1861" t="str">
        <f>IFERROR(VLOOKUP(B1861,#REF!,1,0),"")</f>
        <v/>
      </c>
      <c r="W1861" t="str" cm="1">
        <f t="array" ref="W1861">IFERROR(_xlfn.IFS(AND(V1861="",X1861&lt;&gt;"王园园组",X1861&lt;&gt;"other"),K1861,AND(V1861="",X1861="王园园组"),G1861),"other")</f>
        <v>other</v>
      </c>
      <c r="X1861" t="str" cm="1">
        <f t="array" ref="X1861">IFERROR(_xlfn.IFS(AND(V1861="",IFERROR(VLOOKUP(N1861,#REF!,1,0),1)&lt;&gt;1),N1861,AND(V1861="",I1861="王园园组"),"王园园组"),"other")</f>
        <v>other</v>
      </c>
      <c r="Y1861">
        <f>IFERROR(_xlfn.XLOOKUP(MID(T1861, FIND("#", SUBSTITUTE(T1861, "-", "#", LEN(T1861) - LEN(SUBSTITUTE(T1861, "-", "")))) + 1, LEN(T1861)),#REF!,#REF!),0)</f>
        <v>0</v>
      </c>
      <c r="Z1861">
        <f>MONTH(续费明细实时[[#This Row],[success_time]])</f>
        <v>5</v>
      </c>
      <c r="AA1861" s="8" t="e">
        <f>VLOOKUP(续费明细实时[[#This Row],[parent_user_id]],#REF!,27,0)</f>
        <v>#REF!</v>
      </c>
    </row>
    <row r="1862" spans="1:27">
      <c r="A1862" s="1">
        <v>45797</v>
      </c>
      <c r="B1862" t="s">
        <v>16316</v>
      </c>
      <c r="C1862" t="s">
        <v>16317</v>
      </c>
      <c r="D1862" t="s">
        <v>558</v>
      </c>
      <c r="E1862" t="s">
        <v>546</v>
      </c>
      <c r="F1862">
        <v>60</v>
      </c>
      <c r="G1862" t="s">
        <v>343</v>
      </c>
      <c r="H1862" t="s">
        <v>559</v>
      </c>
      <c r="I1862" t="s">
        <v>504</v>
      </c>
      <c r="J1862">
        <v>11831</v>
      </c>
      <c r="K1862" t="s">
        <v>343</v>
      </c>
      <c r="L1862" t="s">
        <v>549</v>
      </c>
      <c r="M1862" t="s">
        <v>559</v>
      </c>
      <c r="N1862" t="s">
        <v>504</v>
      </c>
      <c r="O1862" t="s">
        <v>325</v>
      </c>
      <c r="P1862" t="s">
        <v>1877</v>
      </c>
      <c r="Q1862" t="s">
        <v>16318</v>
      </c>
      <c r="R1862" t="s">
        <v>626</v>
      </c>
      <c r="S1862">
        <v>1666.2741140000001</v>
      </c>
      <c r="T1862" t="s">
        <v>1891</v>
      </c>
      <c r="U1862" s="4">
        <v>45797.948263888888</v>
      </c>
      <c r="V1862" t="str">
        <f>IFERROR(VLOOKUP(B1862,#REF!,1,0),"")</f>
        <v/>
      </c>
      <c r="W1862" t="str" cm="1">
        <f t="array" ref="W1862">IFERROR(_xlfn.IFS(AND(V1862="",X1862&lt;&gt;"王园园组",X1862&lt;&gt;"other"),K1862,AND(V1862="",X1862="王园园组"),G1862),"other")</f>
        <v>other</v>
      </c>
      <c r="X1862" t="str" cm="1">
        <f t="array" ref="X1862">IFERROR(_xlfn.IFS(AND(V1862="",IFERROR(VLOOKUP(N1862,#REF!,1,0),1)&lt;&gt;1),N1862,AND(V1862="",I1862="王园园组"),"王园园组"),"other")</f>
        <v>other</v>
      </c>
      <c r="Y1862">
        <f>IFERROR(_xlfn.XLOOKUP(MID(T1862, FIND("#", SUBSTITUTE(T1862, "-", "#", LEN(T1862) - LEN(SUBSTITUTE(T1862, "-", "")))) + 1, LEN(T1862)),#REF!,#REF!),0)</f>
        <v>0</v>
      </c>
      <c r="Z1862">
        <f>MONTH(续费明细实时[[#This Row],[success_time]])</f>
        <v>5</v>
      </c>
      <c r="AA1862" s="8" t="e">
        <f>VLOOKUP(续费明细实时[[#This Row],[parent_user_id]],#REF!,27,0)</f>
        <v>#REF!</v>
      </c>
    </row>
    <row r="1863" spans="1:27" hidden="1">
      <c r="A1863" s="1">
        <v>45790</v>
      </c>
      <c r="B1863" t="s">
        <v>12508</v>
      </c>
      <c r="C1863" t="s">
        <v>12509</v>
      </c>
      <c r="D1863" t="s">
        <v>632</v>
      </c>
      <c r="E1863" t="s">
        <v>546</v>
      </c>
      <c r="F1863">
        <v>60</v>
      </c>
      <c r="G1863" t="s">
        <v>1939</v>
      </c>
      <c r="H1863" t="s">
        <v>559</v>
      </c>
      <c r="I1863" t="s">
        <v>1876</v>
      </c>
      <c r="J1863">
        <v>10650</v>
      </c>
      <c r="K1863" t="s">
        <v>626</v>
      </c>
      <c r="L1863" t="s">
        <v>649</v>
      </c>
      <c r="M1863" t="s">
        <v>649</v>
      </c>
      <c r="N1863" t="s">
        <v>649</v>
      </c>
      <c r="O1863" t="s">
        <v>649</v>
      </c>
      <c r="P1863" t="s">
        <v>1877</v>
      </c>
      <c r="Q1863" t="s">
        <v>12510</v>
      </c>
      <c r="R1863" t="s">
        <v>626</v>
      </c>
      <c r="S1863">
        <v>1500</v>
      </c>
      <c r="T1863" t="s">
        <v>1891</v>
      </c>
      <c r="U1863" s="4">
        <v>45790.425393518519</v>
      </c>
      <c r="V1863" t="str">
        <f>IFERROR(VLOOKUP(B1863,#REF!,1,0),"")</f>
        <v/>
      </c>
      <c r="W1863" t="str" cm="1">
        <f t="array" ref="W1863">IFERROR(_xlfn.IFS(AND(V1863="",X1863&lt;&gt;"王园园组",X1863&lt;&gt;"other"),K1863,AND(V1863="",X1863="王园园组"),G1863),"other")</f>
        <v>other</v>
      </c>
      <c r="X1863" t="str" cm="1">
        <f t="array" ref="X1863">IFERROR(_xlfn.IFS(AND(V1863="",IFERROR(VLOOKUP(N1863,#REF!,1,0),1)&lt;&gt;1),N1863,AND(V1863="",I1863="王园园组"),"王园园组"),"other")</f>
        <v>other</v>
      </c>
      <c r="Y1863">
        <f>IFERROR(_xlfn.XLOOKUP(MID(T1863, FIND("#", SUBSTITUTE(T1863, "-", "#", LEN(T1863) - LEN(SUBSTITUTE(T1863, "-", "")))) + 1, LEN(T1863)),#REF!,#REF!),0)</f>
        <v>0</v>
      </c>
      <c r="Z1863">
        <f>MONTH(续费明细实时[[#This Row],[success_time]])</f>
        <v>5</v>
      </c>
      <c r="AA1863" s="8" t="e">
        <f>VLOOKUP(续费明细实时[[#This Row],[parent_user_id]],#REF!,27,0)</f>
        <v>#REF!</v>
      </c>
    </row>
    <row r="1864" spans="1:27">
      <c r="A1864" s="1">
        <v>45791</v>
      </c>
      <c r="B1864" t="s">
        <v>16292</v>
      </c>
      <c r="C1864" t="s">
        <v>16293</v>
      </c>
      <c r="D1864" t="s">
        <v>578</v>
      </c>
      <c r="E1864" t="s">
        <v>546</v>
      </c>
      <c r="F1864">
        <v>60</v>
      </c>
      <c r="G1864" t="s">
        <v>346</v>
      </c>
      <c r="H1864" t="s">
        <v>559</v>
      </c>
      <c r="I1864" t="s">
        <v>163</v>
      </c>
      <c r="J1864">
        <v>10650</v>
      </c>
      <c r="K1864" t="s">
        <v>346</v>
      </c>
      <c r="L1864" t="s">
        <v>549</v>
      </c>
      <c r="M1864" t="s">
        <v>559</v>
      </c>
      <c r="N1864" t="s">
        <v>163</v>
      </c>
      <c r="O1864" t="s">
        <v>472</v>
      </c>
      <c r="P1864" t="s">
        <v>1877</v>
      </c>
      <c r="Q1864" t="s">
        <v>16294</v>
      </c>
      <c r="R1864" t="s">
        <v>626</v>
      </c>
      <c r="S1864">
        <v>1500</v>
      </c>
      <c r="T1864" t="s">
        <v>1891</v>
      </c>
      <c r="U1864" s="4">
        <v>45791.635335648149</v>
      </c>
      <c r="V1864" t="str">
        <f>IFERROR(VLOOKUP(B1864,#REF!,1,0),"")</f>
        <v/>
      </c>
      <c r="W1864" t="str" cm="1">
        <f t="array" ref="W1864">IFERROR(_xlfn.IFS(AND(V1864="",X1864&lt;&gt;"王园园组",X1864&lt;&gt;"other"),K1864,AND(V1864="",X1864="王园园组"),G1864),"other")</f>
        <v>other</v>
      </c>
      <c r="X1864" t="str" cm="1">
        <f t="array" ref="X1864">IFERROR(_xlfn.IFS(AND(V1864="",IFERROR(VLOOKUP(N1864,#REF!,1,0),1)&lt;&gt;1),N1864,AND(V1864="",I1864="王园园组"),"王园园组"),"other")</f>
        <v>other</v>
      </c>
      <c r="Y1864">
        <f>IFERROR(_xlfn.XLOOKUP(MID(T1864, FIND("#", SUBSTITUTE(T1864, "-", "#", LEN(T1864) - LEN(SUBSTITUTE(T1864, "-", "")))) + 1, LEN(T1864)),#REF!,#REF!),0)</f>
        <v>0</v>
      </c>
      <c r="Z1864">
        <f>MONTH(续费明细实时[[#This Row],[success_time]])</f>
        <v>5</v>
      </c>
      <c r="AA1864" s="8" t="e">
        <f>VLOOKUP(续费明细实时[[#This Row],[parent_user_id]],#REF!,27,0)</f>
        <v>#REF!</v>
      </c>
    </row>
    <row r="1865" spans="1:27" hidden="1">
      <c r="A1865" s="1">
        <v>45784</v>
      </c>
      <c r="B1865" t="s">
        <v>2715</v>
      </c>
      <c r="C1865" t="s">
        <v>2716</v>
      </c>
      <c r="D1865" t="s">
        <v>648</v>
      </c>
      <c r="E1865" t="s">
        <v>1476</v>
      </c>
      <c r="F1865">
        <v>50</v>
      </c>
      <c r="G1865" t="s">
        <v>2087</v>
      </c>
      <c r="H1865" t="s">
        <v>806</v>
      </c>
      <c r="I1865" t="s">
        <v>626</v>
      </c>
      <c r="J1865">
        <v>3143</v>
      </c>
      <c r="K1865" t="s">
        <v>803</v>
      </c>
      <c r="L1865" t="s">
        <v>805</v>
      </c>
      <c r="M1865" t="s">
        <v>806</v>
      </c>
      <c r="N1865" t="s">
        <v>649</v>
      </c>
      <c r="O1865" t="s">
        <v>649</v>
      </c>
      <c r="P1865" t="s">
        <v>1877</v>
      </c>
      <c r="Q1865" t="s">
        <v>2717</v>
      </c>
      <c r="R1865" t="s">
        <v>626</v>
      </c>
      <c r="S1865">
        <v>442.66677099999998</v>
      </c>
      <c r="T1865" t="s">
        <v>1477</v>
      </c>
      <c r="U1865" s="4">
        <v>45784.208981481483</v>
      </c>
      <c r="V1865" t="str">
        <f>IFERROR(VLOOKUP(B1865,#REF!,1,0),"")</f>
        <v/>
      </c>
      <c r="W1865" t="str" cm="1">
        <f t="array" ref="W1865">IFERROR(_xlfn.IFS(AND(V1865="",X1865&lt;&gt;"王园园组",X1865&lt;&gt;"other"),K1865,AND(V1865="",X1865="王园园组"),G1865),"other")</f>
        <v>other</v>
      </c>
      <c r="X1865" t="str" cm="1">
        <f t="array" ref="X1865">IFERROR(_xlfn.IFS(AND(V1865="",IFERROR(VLOOKUP(N1865,#REF!,1,0),1)&lt;&gt;1),N1865,AND(V1865="",I1865="王园园组"),"王园园组"),"other")</f>
        <v>other</v>
      </c>
      <c r="Y1865">
        <f>IFERROR(_xlfn.XLOOKUP(MID(T1865, FIND("#", SUBSTITUTE(T1865, "-", "#", LEN(T1865) - LEN(SUBSTITUTE(T1865, "-", "")))) + 1, LEN(T1865)),#REF!,#REF!),0)</f>
        <v>0</v>
      </c>
      <c r="Z1865">
        <f>MONTH(续费明细实时[[#This Row],[success_time]])</f>
        <v>5</v>
      </c>
      <c r="AA1865" s="8" t="e">
        <f>VLOOKUP(续费明细实时[[#This Row],[parent_user_id]],#REF!,27,0)</f>
        <v>#REF!</v>
      </c>
    </row>
    <row r="1866" spans="1:27">
      <c r="A1866" s="1">
        <v>45796</v>
      </c>
      <c r="B1866" t="s">
        <v>15503</v>
      </c>
      <c r="C1866" t="s">
        <v>15504</v>
      </c>
      <c r="D1866" t="s">
        <v>548</v>
      </c>
      <c r="E1866" t="s">
        <v>546</v>
      </c>
      <c r="F1866">
        <v>60</v>
      </c>
      <c r="G1866" t="s">
        <v>1909</v>
      </c>
      <c r="H1866" t="s">
        <v>559</v>
      </c>
      <c r="I1866" t="s">
        <v>1876</v>
      </c>
      <c r="J1866">
        <v>10650</v>
      </c>
      <c r="K1866" t="s">
        <v>248</v>
      </c>
      <c r="L1866" t="s">
        <v>549</v>
      </c>
      <c r="M1866" t="s">
        <v>550</v>
      </c>
      <c r="N1866" t="s">
        <v>551</v>
      </c>
      <c r="O1866" t="s">
        <v>242</v>
      </c>
      <c r="P1866" t="s">
        <v>1877</v>
      </c>
      <c r="Q1866" t="s">
        <v>15505</v>
      </c>
      <c r="R1866" t="s">
        <v>626</v>
      </c>
      <c r="S1866">
        <v>1500</v>
      </c>
      <c r="T1866" t="s">
        <v>1891</v>
      </c>
      <c r="U1866" s="4">
        <v>45796.435960648145</v>
      </c>
      <c r="V1866" t="str">
        <f>IFERROR(VLOOKUP(B1866,#REF!,1,0),"")</f>
        <v/>
      </c>
      <c r="W1866" t="str" cm="1">
        <f t="array" ref="W1866">IFERROR(_xlfn.IFS(AND(V1866="",X1866&lt;&gt;"王园园组",X1866&lt;&gt;"other"),K1866,AND(V1866="",X1866="王园园组"),G1866),"other")</f>
        <v>other</v>
      </c>
      <c r="X1866" t="str" cm="1">
        <f t="array" ref="X1866">IFERROR(_xlfn.IFS(AND(V1866="",IFERROR(VLOOKUP(N1866,#REF!,1,0),1)&lt;&gt;1),N1866,AND(V1866="",I1866="王园园组"),"王园园组"),"other")</f>
        <v>other</v>
      </c>
      <c r="Y1866">
        <f>IFERROR(_xlfn.XLOOKUP(MID(T1866, FIND("#", SUBSTITUTE(T1866, "-", "#", LEN(T1866) - LEN(SUBSTITUTE(T1866, "-", "")))) + 1, LEN(T1866)),#REF!,#REF!),0)</f>
        <v>0</v>
      </c>
      <c r="Z1866">
        <f>MONTH(续费明细实时[[#This Row],[success_time]])</f>
        <v>5</v>
      </c>
      <c r="AA1866" s="8" t="e">
        <f>VLOOKUP(续费明细实时[[#This Row],[parent_user_id]],#REF!,27,0)</f>
        <v>#REF!</v>
      </c>
    </row>
    <row r="1867" spans="1:27">
      <c r="A1867" s="1">
        <v>45787</v>
      </c>
      <c r="B1867" t="s">
        <v>3098</v>
      </c>
      <c r="C1867" t="s">
        <v>3099</v>
      </c>
      <c r="D1867" t="s">
        <v>548</v>
      </c>
      <c r="E1867" t="s">
        <v>546</v>
      </c>
      <c r="F1867">
        <v>120</v>
      </c>
      <c r="G1867" t="s">
        <v>2061</v>
      </c>
      <c r="H1867" t="s">
        <v>559</v>
      </c>
      <c r="I1867" t="s">
        <v>1876</v>
      </c>
      <c r="J1867">
        <v>17750</v>
      </c>
      <c r="K1867" t="s">
        <v>287</v>
      </c>
      <c r="L1867" t="s">
        <v>549</v>
      </c>
      <c r="M1867" t="s">
        <v>550</v>
      </c>
      <c r="N1867" t="s">
        <v>136</v>
      </c>
      <c r="O1867" t="s">
        <v>283</v>
      </c>
      <c r="P1867" t="s">
        <v>1877</v>
      </c>
      <c r="Q1867" t="s">
        <v>3100</v>
      </c>
      <c r="R1867" t="s">
        <v>626</v>
      </c>
      <c r="S1867">
        <v>2500</v>
      </c>
      <c r="T1867" t="s">
        <v>1896</v>
      </c>
      <c r="U1867" s="4">
        <v>45787.247187499997</v>
      </c>
      <c r="V1867" t="str">
        <f>IFERROR(VLOOKUP(B1867,#REF!,1,0),"")</f>
        <v/>
      </c>
      <c r="W1867" t="str" cm="1">
        <f t="array" ref="W1867">IFERROR(_xlfn.IFS(AND(V1867="",X1867&lt;&gt;"王园园组",X1867&lt;&gt;"other"),K1867,AND(V1867="",X1867="王园园组"),G1867),"other")</f>
        <v>other</v>
      </c>
      <c r="X1867" t="str" cm="1">
        <f t="array" ref="X1867">IFERROR(_xlfn.IFS(AND(V1867="",IFERROR(VLOOKUP(N1867,#REF!,1,0),1)&lt;&gt;1),N1867,AND(V1867="",I1867="王园园组"),"王园园组"),"other")</f>
        <v>other</v>
      </c>
      <c r="Y1867">
        <f>IFERROR(_xlfn.XLOOKUP(MID(T1867, FIND("#", SUBSTITUTE(T1867, "-", "#", LEN(T1867) - LEN(SUBSTITUTE(T1867, "-", "")))) + 1, LEN(T1867)),#REF!,#REF!),0)</f>
        <v>0</v>
      </c>
      <c r="Z1867">
        <f>MONTH(续费明细实时[[#This Row],[success_time]])</f>
        <v>5</v>
      </c>
      <c r="AA1867" s="8" t="e">
        <f>VLOOKUP(续费明细实时[[#This Row],[parent_user_id]],#REF!,27,0)</f>
        <v>#REF!</v>
      </c>
    </row>
    <row r="1868" spans="1:27">
      <c r="A1868" s="1">
        <v>45793</v>
      </c>
      <c r="B1868" t="s">
        <v>15524</v>
      </c>
      <c r="C1868" t="s">
        <v>15525</v>
      </c>
      <c r="D1868" t="s">
        <v>632</v>
      </c>
      <c r="E1868" t="s">
        <v>546</v>
      </c>
      <c r="F1868">
        <v>60</v>
      </c>
      <c r="G1868" t="s">
        <v>13037</v>
      </c>
      <c r="H1868" t="s">
        <v>559</v>
      </c>
      <c r="I1868" t="s">
        <v>1876</v>
      </c>
      <c r="J1868">
        <v>10650</v>
      </c>
      <c r="K1868" t="s">
        <v>209</v>
      </c>
      <c r="L1868" t="s">
        <v>549</v>
      </c>
      <c r="M1868" t="s">
        <v>550</v>
      </c>
      <c r="N1868" t="s">
        <v>551</v>
      </c>
      <c r="O1868" t="s">
        <v>149</v>
      </c>
      <c r="P1868" t="s">
        <v>1877</v>
      </c>
      <c r="Q1868" t="s">
        <v>15526</v>
      </c>
      <c r="R1868" t="s">
        <v>626</v>
      </c>
      <c r="S1868">
        <v>1500</v>
      </c>
      <c r="T1868" t="s">
        <v>1891</v>
      </c>
      <c r="U1868" s="4">
        <v>45793.496296296296</v>
      </c>
      <c r="V1868" t="str">
        <f>IFERROR(VLOOKUP(B1868,#REF!,1,0),"")</f>
        <v/>
      </c>
      <c r="W1868" t="str" cm="1">
        <f t="array" ref="W1868">IFERROR(_xlfn.IFS(AND(V1868="",X1868&lt;&gt;"王园园组",X1868&lt;&gt;"other"),K1868,AND(V1868="",X1868="王园园组"),G1868),"other")</f>
        <v>other</v>
      </c>
      <c r="X1868" t="str" cm="1">
        <f t="array" ref="X1868">IFERROR(_xlfn.IFS(AND(V1868="",IFERROR(VLOOKUP(N1868,#REF!,1,0),1)&lt;&gt;1),N1868,AND(V1868="",I1868="王园园组"),"王园园组"),"other")</f>
        <v>other</v>
      </c>
      <c r="Y1868">
        <f>IFERROR(_xlfn.XLOOKUP(MID(T1868, FIND("#", SUBSTITUTE(T1868, "-", "#", LEN(T1868) - LEN(SUBSTITUTE(T1868, "-", "")))) + 1, LEN(T1868)),#REF!,#REF!),0)</f>
        <v>0</v>
      </c>
      <c r="Z1868">
        <f>MONTH(续费明细实时[[#This Row],[success_time]])</f>
        <v>5</v>
      </c>
      <c r="AA1868" s="8" t="e">
        <f>VLOOKUP(续费明细实时[[#This Row],[parent_user_id]],#REF!,27,0)</f>
        <v>#REF!</v>
      </c>
    </row>
    <row r="1869" spans="1:27">
      <c r="A1869" s="1">
        <v>45789</v>
      </c>
      <c r="B1869" t="s">
        <v>11646</v>
      </c>
      <c r="C1869" t="s">
        <v>11647</v>
      </c>
      <c r="D1869" t="s">
        <v>610</v>
      </c>
      <c r="E1869" t="s">
        <v>1959</v>
      </c>
      <c r="F1869">
        <v>24</v>
      </c>
      <c r="G1869" t="s">
        <v>1946</v>
      </c>
      <c r="H1869" t="s">
        <v>559</v>
      </c>
      <c r="I1869" t="s">
        <v>1876</v>
      </c>
      <c r="J1869">
        <v>6212</v>
      </c>
      <c r="K1869" t="s">
        <v>299</v>
      </c>
      <c r="L1869" t="s">
        <v>549</v>
      </c>
      <c r="M1869" t="s">
        <v>550</v>
      </c>
      <c r="N1869" t="s">
        <v>136</v>
      </c>
      <c r="O1869" t="s">
        <v>143</v>
      </c>
      <c r="P1869" t="s">
        <v>1877</v>
      </c>
      <c r="Q1869" t="s">
        <v>11648</v>
      </c>
      <c r="R1869" t="s">
        <v>626</v>
      </c>
      <c r="S1869">
        <v>874.88592400000005</v>
      </c>
      <c r="T1869" t="s">
        <v>2201</v>
      </c>
      <c r="U1869" s="4">
        <v>45789.898020833331</v>
      </c>
      <c r="V1869" t="str">
        <f>IFERROR(VLOOKUP(B1869,#REF!,1,0),"")</f>
        <v/>
      </c>
      <c r="W1869" t="str" cm="1">
        <f t="array" ref="W1869">IFERROR(_xlfn.IFS(AND(V1869="",X1869&lt;&gt;"王园园组",X1869&lt;&gt;"other"),K1869,AND(V1869="",X1869="王园园组"),G1869),"other")</f>
        <v>other</v>
      </c>
      <c r="X1869" t="str" cm="1">
        <f t="array" ref="X1869">IFERROR(_xlfn.IFS(AND(V1869="",IFERROR(VLOOKUP(N1869,#REF!,1,0),1)&lt;&gt;1),N1869,AND(V1869="",I1869="王园园组"),"王园园组"),"other")</f>
        <v>other</v>
      </c>
      <c r="Y1869">
        <f>IFERROR(_xlfn.XLOOKUP(MID(T1869, FIND("#", SUBSTITUTE(T1869, "-", "#", LEN(T1869) - LEN(SUBSTITUTE(T1869, "-", "")))) + 1, LEN(T1869)),#REF!,#REF!),0)</f>
        <v>0</v>
      </c>
      <c r="Z1869">
        <f>MONTH(续费明细实时[[#This Row],[success_time]])</f>
        <v>5</v>
      </c>
      <c r="AA1869" s="8" t="e">
        <f>VLOOKUP(续费明细实时[[#This Row],[parent_user_id]],#REF!,27,0)</f>
        <v>#REF!</v>
      </c>
    </row>
    <row r="1870" spans="1:27">
      <c r="A1870" s="1">
        <v>45789</v>
      </c>
      <c r="B1870" t="s">
        <v>11649</v>
      </c>
      <c r="C1870" t="s">
        <v>11650</v>
      </c>
      <c r="D1870" t="s">
        <v>695</v>
      </c>
      <c r="E1870" t="s">
        <v>1882</v>
      </c>
      <c r="F1870">
        <v>36</v>
      </c>
      <c r="G1870" t="s">
        <v>626</v>
      </c>
      <c r="H1870" t="s">
        <v>626</v>
      </c>
      <c r="I1870" t="s">
        <v>626</v>
      </c>
      <c r="J1870">
        <v>4414</v>
      </c>
      <c r="K1870" t="s">
        <v>272</v>
      </c>
      <c r="L1870" t="s">
        <v>549</v>
      </c>
      <c r="M1870" t="s">
        <v>550</v>
      </c>
      <c r="N1870" t="s">
        <v>136</v>
      </c>
      <c r="O1870" t="s">
        <v>139</v>
      </c>
      <c r="P1870" t="s">
        <v>1877</v>
      </c>
      <c r="Q1870" t="s">
        <v>11651</v>
      </c>
      <c r="R1870" t="s">
        <v>626</v>
      </c>
      <c r="S1870">
        <v>621.72574099999997</v>
      </c>
      <c r="T1870" t="s">
        <v>1885</v>
      </c>
      <c r="U1870" s="4">
        <v>45789.872407407405</v>
      </c>
      <c r="V1870" t="str">
        <f>IFERROR(VLOOKUP(B1870,#REF!,1,0),"")</f>
        <v/>
      </c>
      <c r="W1870" t="str" cm="1">
        <f t="array" ref="W1870">IFERROR(_xlfn.IFS(AND(V1870="",X1870&lt;&gt;"王园园组",X1870&lt;&gt;"other"),K1870,AND(V1870="",X1870="王园园组"),G1870),"other")</f>
        <v>other</v>
      </c>
      <c r="X1870" t="str" cm="1">
        <f t="array" ref="X1870">IFERROR(_xlfn.IFS(AND(V1870="",IFERROR(VLOOKUP(N1870,#REF!,1,0),1)&lt;&gt;1),N1870,AND(V1870="",I1870="王园园组"),"王园园组"),"other")</f>
        <v>other</v>
      </c>
      <c r="Y1870">
        <f>IFERROR(_xlfn.XLOOKUP(MID(T1870, FIND("#", SUBSTITUTE(T1870, "-", "#", LEN(T1870) - LEN(SUBSTITUTE(T1870, "-", "")))) + 1, LEN(T1870)),#REF!,#REF!),0)</f>
        <v>0</v>
      </c>
      <c r="Z1870">
        <f>MONTH(续费明细实时[[#This Row],[success_time]])</f>
        <v>5</v>
      </c>
      <c r="AA1870" s="8" t="e">
        <f>VLOOKUP(续费明细实时[[#This Row],[parent_user_id]],#REF!,27,0)</f>
        <v>#REF!</v>
      </c>
    </row>
    <row r="1871" spans="1:27">
      <c r="A1871" s="1">
        <v>45802</v>
      </c>
      <c r="B1871" t="s">
        <v>15726</v>
      </c>
      <c r="C1871" t="s">
        <v>15727</v>
      </c>
      <c r="D1871" t="s">
        <v>548</v>
      </c>
      <c r="E1871" t="s">
        <v>546</v>
      </c>
      <c r="F1871">
        <v>240</v>
      </c>
      <c r="G1871" t="s">
        <v>2005</v>
      </c>
      <c r="H1871" t="s">
        <v>559</v>
      </c>
      <c r="I1871" t="s">
        <v>1876</v>
      </c>
      <c r="J1871">
        <v>31950</v>
      </c>
      <c r="K1871" t="s">
        <v>208</v>
      </c>
      <c r="L1871" t="s">
        <v>549</v>
      </c>
      <c r="M1871" t="s">
        <v>550</v>
      </c>
      <c r="N1871" t="s">
        <v>551</v>
      </c>
      <c r="O1871" t="s">
        <v>149</v>
      </c>
      <c r="P1871" t="s">
        <v>1877</v>
      </c>
      <c r="Q1871" t="s">
        <v>15728</v>
      </c>
      <c r="R1871" t="s">
        <v>626</v>
      </c>
      <c r="S1871">
        <v>4500</v>
      </c>
      <c r="T1871" t="s">
        <v>1931</v>
      </c>
      <c r="U1871" s="4">
        <v>45802.280763888892</v>
      </c>
      <c r="V1871" t="str">
        <f>IFERROR(VLOOKUP(B1871,#REF!,1,0),"")</f>
        <v/>
      </c>
      <c r="W1871" t="str" cm="1">
        <f t="array" ref="W1871">IFERROR(_xlfn.IFS(AND(V1871="",X1871&lt;&gt;"王园园组",X1871&lt;&gt;"other"),K1871,AND(V1871="",X1871="王园园组"),G1871),"other")</f>
        <v>other</v>
      </c>
      <c r="X1871" t="str" cm="1">
        <f t="array" ref="X1871">IFERROR(_xlfn.IFS(AND(V1871="",IFERROR(VLOOKUP(N1871,#REF!,1,0),1)&lt;&gt;1),N1871,AND(V1871="",I1871="王园园组"),"王园园组"),"other")</f>
        <v>other</v>
      </c>
      <c r="Y1871">
        <f>IFERROR(_xlfn.XLOOKUP(MID(T1871, FIND("#", SUBSTITUTE(T1871, "-", "#", LEN(T1871) - LEN(SUBSTITUTE(T1871, "-", "")))) + 1, LEN(T1871)),#REF!,#REF!),0)</f>
        <v>0</v>
      </c>
      <c r="Z1871">
        <f>MONTH(续费明细实时[[#This Row],[success_time]])</f>
        <v>5</v>
      </c>
      <c r="AA1871" s="8" t="e">
        <f>VLOOKUP(续费明细实时[[#This Row],[parent_user_id]],#REF!,27,0)</f>
        <v>#REF!</v>
      </c>
    </row>
    <row r="1872" spans="1:27">
      <c r="A1872" s="1">
        <v>45792</v>
      </c>
      <c r="B1872" t="s">
        <v>15186</v>
      </c>
      <c r="C1872" t="s">
        <v>15187</v>
      </c>
      <c r="D1872" t="s">
        <v>548</v>
      </c>
      <c r="E1872" t="s">
        <v>546</v>
      </c>
      <c r="F1872">
        <v>120</v>
      </c>
      <c r="G1872" t="s">
        <v>2071</v>
      </c>
      <c r="H1872" t="s">
        <v>559</v>
      </c>
      <c r="I1872" t="s">
        <v>1876</v>
      </c>
      <c r="J1872">
        <v>17750</v>
      </c>
      <c r="K1872" t="s">
        <v>290</v>
      </c>
      <c r="L1872" t="s">
        <v>549</v>
      </c>
      <c r="M1872" t="s">
        <v>550</v>
      </c>
      <c r="N1872" t="s">
        <v>136</v>
      </c>
      <c r="O1872" t="s">
        <v>283</v>
      </c>
      <c r="P1872" t="s">
        <v>1877</v>
      </c>
      <c r="Q1872" t="s">
        <v>15188</v>
      </c>
      <c r="R1872" t="s">
        <v>626</v>
      </c>
      <c r="S1872">
        <v>2500</v>
      </c>
      <c r="T1872" t="s">
        <v>1896</v>
      </c>
      <c r="U1872" s="4">
        <v>45792.650509259256</v>
      </c>
      <c r="V1872" t="str">
        <f>IFERROR(VLOOKUP(B1872,#REF!,1,0),"")</f>
        <v/>
      </c>
      <c r="W1872" t="str" cm="1">
        <f t="array" ref="W1872">IFERROR(_xlfn.IFS(AND(V1872="",X1872&lt;&gt;"王园园组",X1872&lt;&gt;"other"),K1872,AND(V1872="",X1872="王园园组"),G1872),"other")</f>
        <v>other</v>
      </c>
      <c r="X1872" t="str" cm="1">
        <f t="array" ref="X1872">IFERROR(_xlfn.IFS(AND(V1872="",IFERROR(VLOOKUP(N1872,#REF!,1,0),1)&lt;&gt;1),N1872,AND(V1872="",I1872="王园园组"),"王园园组"),"other")</f>
        <v>other</v>
      </c>
      <c r="Y1872">
        <f>IFERROR(_xlfn.XLOOKUP(MID(T1872, FIND("#", SUBSTITUTE(T1872, "-", "#", LEN(T1872) - LEN(SUBSTITUTE(T1872, "-", "")))) + 1, LEN(T1872)),#REF!,#REF!),0)</f>
        <v>0</v>
      </c>
      <c r="Z1872">
        <f>MONTH(续费明细实时[[#This Row],[success_time]])</f>
        <v>5</v>
      </c>
      <c r="AA1872" s="8" t="e">
        <f>VLOOKUP(续费明细实时[[#This Row],[parent_user_id]],#REF!,27,0)</f>
        <v>#REF!</v>
      </c>
    </row>
    <row r="1873" spans="1:27">
      <c r="A1873" s="1">
        <v>45786</v>
      </c>
      <c r="B1873" t="s">
        <v>2702</v>
      </c>
      <c r="C1873" t="s">
        <v>2703</v>
      </c>
      <c r="D1873" t="s">
        <v>632</v>
      </c>
      <c r="E1873" t="s">
        <v>546</v>
      </c>
      <c r="F1873">
        <v>60</v>
      </c>
      <c r="G1873" t="s">
        <v>1894</v>
      </c>
      <c r="H1873" t="s">
        <v>559</v>
      </c>
      <c r="I1873" t="s">
        <v>1876</v>
      </c>
      <c r="J1873">
        <v>10650</v>
      </c>
      <c r="K1873" t="s">
        <v>296</v>
      </c>
      <c r="L1873" t="s">
        <v>549</v>
      </c>
      <c r="M1873" t="s">
        <v>550</v>
      </c>
      <c r="N1873" t="s">
        <v>136</v>
      </c>
      <c r="O1873" t="s">
        <v>292</v>
      </c>
      <c r="P1873" t="s">
        <v>1877</v>
      </c>
      <c r="Q1873" t="s">
        <v>2704</v>
      </c>
      <c r="R1873" t="s">
        <v>626</v>
      </c>
      <c r="S1873">
        <v>1500</v>
      </c>
      <c r="T1873" t="s">
        <v>1891</v>
      </c>
      <c r="U1873" s="4">
        <v>45786.601226851853</v>
      </c>
      <c r="V1873" t="str">
        <f>IFERROR(VLOOKUP(B1873,#REF!,1,0),"")</f>
        <v/>
      </c>
      <c r="W1873" t="str" cm="1">
        <f t="array" ref="W1873">IFERROR(_xlfn.IFS(AND(V1873="",X1873&lt;&gt;"王园园组",X1873&lt;&gt;"other"),K1873,AND(V1873="",X1873="王园园组"),G1873),"other")</f>
        <v>other</v>
      </c>
      <c r="X1873" t="str" cm="1">
        <f t="array" ref="X1873">IFERROR(_xlfn.IFS(AND(V1873="",IFERROR(VLOOKUP(N1873,#REF!,1,0),1)&lt;&gt;1),N1873,AND(V1873="",I1873="王园园组"),"王园园组"),"other")</f>
        <v>other</v>
      </c>
      <c r="Y1873">
        <f>IFERROR(_xlfn.XLOOKUP(MID(T1873, FIND("#", SUBSTITUTE(T1873, "-", "#", LEN(T1873) - LEN(SUBSTITUTE(T1873, "-", "")))) + 1, LEN(T1873)),#REF!,#REF!),0)</f>
        <v>0</v>
      </c>
      <c r="Z1873">
        <f>MONTH(续费明细实时[[#This Row],[success_time]])</f>
        <v>5</v>
      </c>
      <c r="AA1873" s="8" t="e">
        <f>VLOOKUP(续费明细实时[[#This Row],[parent_user_id]],#REF!,27,0)</f>
        <v>#REF!</v>
      </c>
    </row>
    <row r="1874" spans="1:27">
      <c r="A1874" s="1">
        <v>45805</v>
      </c>
      <c r="B1874" t="s">
        <v>30134</v>
      </c>
      <c r="C1874" t="s">
        <v>30135</v>
      </c>
      <c r="D1874" t="s">
        <v>584</v>
      </c>
      <c r="E1874" t="s">
        <v>546</v>
      </c>
      <c r="F1874">
        <v>240</v>
      </c>
      <c r="G1874" t="s">
        <v>1990</v>
      </c>
      <c r="H1874" t="s">
        <v>559</v>
      </c>
      <c r="I1874" t="s">
        <v>1876</v>
      </c>
      <c r="J1874">
        <v>31950</v>
      </c>
      <c r="K1874" t="s">
        <v>265</v>
      </c>
      <c r="L1874" t="s">
        <v>549</v>
      </c>
      <c r="M1874" t="s">
        <v>550</v>
      </c>
      <c r="N1874" t="s">
        <v>136</v>
      </c>
      <c r="O1874" t="s">
        <v>264</v>
      </c>
      <c r="P1874" t="s">
        <v>1877</v>
      </c>
      <c r="Q1874" t="s">
        <v>30136</v>
      </c>
      <c r="R1874" t="s">
        <v>626</v>
      </c>
      <c r="S1874">
        <v>4500</v>
      </c>
      <c r="T1874" t="s">
        <v>1931</v>
      </c>
      <c r="U1874" s="4">
        <v>45805.549131944441</v>
      </c>
      <c r="V1874" t="str">
        <f>IFERROR(VLOOKUP(B1874,#REF!,1,0),"")</f>
        <v/>
      </c>
      <c r="W1874" t="str" cm="1">
        <f t="array" ref="W1874">IFERROR(_xlfn.IFS(AND(V1874="",X1874&lt;&gt;"王园园组",X1874&lt;&gt;"other"),K1874,AND(V1874="",X1874="王园园组"),G1874),"other")</f>
        <v>other</v>
      </c>
      <c r="X1874" t="str" cm="1">
        <f t="array" ref="X1874">IFERROR(_xlfn.IFS(AND(V1874="",IFERROR(VLOOKUP(N1874,#REF!,1,0),1)&lt;&gt;1),N1874,AND(V1874="",I1874="王园园组"),"王园园组"),"other")</f>
        <v>other</v>
      </c>
      <c r="Y1874">
        <f>IFERROR(_xlfn.XLOOKUP(MID(T1874, FIND("#", SUBSTITUTE(T1874, "-", "#", LEN(T1874) - LEN(SUBSTITUTE(T1874, "-", "")))) + 1, LEN(T1874)),#REF!,#REF!),0)</f>
        <v>0</v>
      </c>
      <c r="Z1874">
        <f>MONTH(续费明细实时[[#This Row],[success_time]])</f>
        <v>5</v>
      </c>
      <c r="AA1874" s="8" t="e">
        <f>VLOOKUP(续费明细实时[[#This Row],[parent_user_id]],#REF!,27,0)</f>
        <v>#REF!</v>
      </c>
    </row>
    <row r="1875" spans="1:27">
      <c r="A1875" s="1">
        <v>45796</v>
      </c>
      <c r="B1875" t="s">
        <v>15210</v>
      </c>
      <c r="C1875" t="s">
        <v>15211</v>
      </c>
      <c r="D1875" t="s">
        <v>548</v>
      </c>
      <c r="E1875" t="s">
        <v>546</v>
      </c>
      <c r="F1875">
        <v>360</v>
      </c>
      <c r="G1875" t="s">
        <v>13037</v>
      </c>
      <c r="H1875" t="s">
        <v>559</v>
      </c>
      <c r="I1875" t="s">
        <v>1876</v>
      </c>
      <c r="J1875">
        <v>46150</v>
      </c>
      <c r="K1875" t="s">
        <v>243</v>
      </c>
      <c r="L1875" t="s">
        <v>549</v>
      </c>
      <c r="M1875" t="s">
        <v>550</v>
      </c>
      <c r="N1875" t="s">
        <v>551</v>
      </c>
      <c r="O1875" t="s">
        <v>242</v>
      </c>
      <c r="P1875" t="s">
        <v>1877</v>
      </c>
      <c r="Q1875" t="s">
        <v>15212</v>
      </c>
      <c r="R1875" t="s">
        <v>626</v>
      </c>
      <c r="S1875">
        <v>6500</v>
      </c>
      <c r="T1875" t="s">
        <v>2193</v>
      </c>
      <c r="U1875" s="4">
        <v>45796.926840277774</v>
      </c>
      <c r="V1875" t="str">
        <f>IFERROR(VLOOKUP(B1875,#REF!,1,0),"")</f>
        <v/>
      </c>
      <c r="W1875" t="str" cm="1">
        <f t="array" ref="W1875">IFERROR(_xlfn.IFS(AND(V1875="",X1875&lt;&gt;"王园园组",X1875&lt;&gt;"other"),K1875,AND(V1875="",X1875="王园园组"),G1875),"other")</f>
        <v>other</v>
      </c>
      <c r="X1875" t="str" cm="1">
        <f t="array" ref="X1875">IFERROR(_xlfn.IFS(AND(V1875="",IFERROR(VLOOKUP(N1875,#REF!,1,0),1)&lt;&gt;1),N1875,AND(V1875="",I1875="王园园组"),"王园园组"),"other")</f>
        <v>other</v>
      </c>
      <c r="Y1875">
        <f>IFERROR(_xlfn.XLOOKUP(MID(T1875, FIND("#", SUBSTITUTE(T1875, "-", "#", LEN(T1875) - LEN(SUBSTITUTE(T1875, "-", "")))) + 1, LEN(T1875)),#REF!,#REF!),0)</f>
        <v>0</v>
      </c>
      <c r="Z1875">
        <f>MONTH(续费明细实时[[#This Row],[success_time]])</f>
        <v>5</v>
      </c>
      <c r="AA1875" s="8" t="e">
        <f>VLOOKUP(续费明细实时[[#This Row],[parent_user_id]],#REF!,27,0)</f>
        <v>#REF!</v>
      </c>
    </row>
    <row r="1876" spans="1:27">
      <c r="A1876" s="1">
        <v>45803</v>
      </c>
      <c r="B1876" t="s">
        <v>30137</v>
      </c>
      <c r="C1876" t="s">
        <v>30138</v>
      </c>
      <c r="D1876" t="s">
        <v>695</v>
      </c>
      <c r="E1876" t="s">
        <v>546</v>
      </c>
      <c r="F1876">
        <v>60</v>
      </c>
      <c r="G1876" t="s">
        <v>2219</v>
      </c>
      <c r="H1876" t="s">
        <v>559</v>
      </c>
      <c r="I1876" t="s">
        <v>1876</v>
      </c>
      <c r="J1876">
        <v>10650</v>
      </c>
      <c r="K1876" t="s">
        <v>435</v>
      </c>
      <c r="L1876" t="s">
        <v>549</v>
      </c>
      <c r="M1876" t="s">
        <v>550</v>
      </c>
      <c r="N1876" t="s">
        <v>136</v>
      </c>
      <c r="O1876" t="s">
        <v>292</v>
      </c>
      <c r="P1876" t="s">
        <v>1877</v>
      </c>
      <c r="Q1876" t="s">
        <v>30139</v>
      </c>
      <c r="R1876" t="s">
        <v>626</v>
      </c>
      <c r="S1876">
        <v>1500</v>
      </c>
      <c r="T1876" t="s">
        <v>1891</v>
      </c>
      <c r="U1876" s="4">
        <v>45803.886782407404</v>
      </c>
      <c r="V1876" t="str">
        <f>IFERROR(VLOOKUP(B1876,#REF!,1,0),"")</f>
        <v/>
      </c>
      <c r="W1876" t="str" cm="1">
        <f t="array" ref="W1876">IFERROR(_xlfn.IFS(AND(V1876="",X1876&lt;&gt;"王园园组",X1876&lt;&gt;"other"),K1876,AND(V1876="",X1876="王园园组"),G1876),"other")</f>
        <v>other</v>
      </c>
      <c r="X1876" t="str" cm="1">
        <f t="array" ref="X1876">IFERROR(_xlfn.IFS(AND(V1876="",IFERROR(VLOOKUP(N1876,#REF!,1,0),1)&lt;&gt;1),N1876,AND(V1876="",I1876="王园园组"),"王园园组"),"other")</f>
        <v>other</v>
      </c>
      <c r="Y1876">
        <f>IFERROR(_xlfn.XLOOKUP(MID(T1876, FIND("#", SUBSTITUTE(T1876, "-", "#", LEN(T1876) - LEN(SUBSTITUTE(T1876, "-", "")))) + 1, LEN(T1876)),#REF!,#REF!),0)</f>
        <v>0</v>
      </c>
      <c r="Z1876">
        <f>MONTH(续费明细实时[[#This Row],[success_time]])</f>
        <v>5</v>
      </c>
      <c r="AA1876" s="8" t="e">
        <f>VLOOKUP(续费明细实时[[#This Row],[parent_user_id]],#REF!,27,0)</f>
        <v>#REF!</v>
      </c>
    </row>
    <row r="1877" spans="1:27">
      <c r="A1877" s="1">
        <v>45793</v>
      </c>
      <c r="B1877" t="s">
        <v>15494</v>
      </c>
      <c r="C1877" t="s">
        <v>15495</v>
      </c>
      <c r="D1877" t="s">
        <v>548</v>
      </c>
      <c r="E1877" t="s">
        <v>546</v>
      </c>
      <c r="F1877">
        <v>240</v>
      </c>
      <c r="G1877" t="s">
        <v>1894</v>
      </c>
      <c r="H1877" t="s">
        <v>559</v>
      </c>
      <c r="I1877" t="s">
        <v>1876</v>
      </c>
      <c r="J1877">
        <v>32909</v>
      </c>
      <c r="K1877" t="s">
        <v>258</v>
      </c>
      <c r="L1877" t="s">
        <v>549</v>
      </c>
      <c r="M1877" t="s">
        <v>550</v>
      </c>
      <c r="N1877" t="s">
        <v>136</v>
      </c>
      <c r="O1877" t="s">
        <v>147</v>
      </c>
      <c r="P1877" t="s">
        <v>1877</v>
      </c>
      <c r="Q1877" t="s">
        <v>15496</v>
      </c>
      <c r="R1877" t="s">
        <v>626</v>
      </c>
      <c r="S1877">
        <v>4635</v>
      </c>
      <c r="T1877" t="s">
        <v>1931</v>
      </c>
      <c r="U1877" s="4">
        <v>45793.865127314813</v>
      </c>
      <c r="V1877" t="str">
        <f>IFERROR(VLOOKUP(B1877,#REF!,1,0),"")</f>
        <v/>
      </c>
      <c r="W1877" t="str" cm="1">
        <f t="array" ref="W1877">IFERROR(_xlfn.IFS(AND(V1877="",X1877&lt;&gt;"王园园组",X1877&lt;&gt;"other"),K1877,AND(V1877="",X1877="王园园组"),G1877),"other")</f>
        <v>other</v>
      </c>
      <c r="X1877" t="str" cm="1">
        <f t="array" ref="X1877">IFERROR(_xlfn.IFS(AND(V1877="",IFERROR(VLOOKUP(N1877,#REF!,1,0),1)&lt;&gt;1),N1877,AND(V1877="",I1877="王园园组"),"王园园组"),"other")</f>
        <v>other</v>
      </c>
      <c r="Y1877">
        <f>IFERROR(_xlfn.XLOOKUP(MID(T1877, FIND("#", SUBSTITUTE(T1877, "-", "#", LEN(T1877) - LEN(SUBSTITUTE(T1877, "-", "")))) + 1, LEN(T1877)),#REF!,#REF!),0)</f>
        <v>0</v>
      </c>
      <c r="Z1877">
        <f>MONTH(续费明细实时[[#This Row],[success_time]])</f>
        <v>5</v>
      </c>
      <c r="AA1877" s="8" t="e">
        <f>VLOOKUP(续费明细实时[[#This Row],[parent_user_id]],#REF!,27,0)</f>
        <v>#REF!</v>
      </c>
    </row>
    <row r="1878" spans="1:27">
      <c r="A1878" s="1">
        <v>45783</v>
      </c>
      <c r="B1878" t="s">
        <v>2705</v>
      </c>
      <c r="C1878" t="s">
        <v>2706</v>
      </c>
      <c r="D1878" t="s">
        <v>548</v>
      </c>
      <c r="E1878" t="s">
        <v>1521</v>
      </c>
      <c r="F1878">
        <v>48</v>
      </c>
      <c r="G1878" t="s">
        <v>1939</v>
      </c>
      <c r="H1878" t="s">
        <v>559</v>
      </c>
      <c r="I1878" t="s">
        <v>1876</v>
      </c>
      <c r="J1878">
        <v>6143</v>
      </c>
      <c r="K1878" t="s">
        <v>223</v>
      </c>
      <c r="L1878" t="s">
        <v>549</v>
      </c>
      <c r="M1878" t="s">
        <v>550</v>
      </c>
      <c r="N1878" t="s">
        <v>551</v>
      </c>
      <c r="O1878" t="s">
        <v>145</v>
      </c>
      <c r="P1878" t="s">
        <v>1877</v>
      </c>
      <c r="Q1878" t="s">
        <v>2707</v>
      </c>
      <c r="R1878" t="s">
        <v>626</v>
      </c>
      <c r="S1878">
        <v>865.2</v>
      </c>
      <c r="T1878" t="s">
        <v>2708</v>
      </c>
      <c r="U1878" s="4">
        <v>45783.297615740739</v>
      </c>
      <c r="V1878" t="str">
        <f>IFERROR(VLOOKUP(B1878,#REF!,1,0),"")</f>
        <v/>
      </c>
      <c r="W1878" t="str" cm="1">
        <f t="array" ref="W1878">IFERROR(_xlfn.IFS(AND(V1878="",X1878&lt;&gt;"王园园组",X1878&lt;&gt;"other"),K1878,AND(V1878="",X1878="王园园组"),G1878),"other")</f>
        <v>other</v>
      </c>
      <c r="X1878" t="str" cm="1">
        <f t="array" ref="X1878">IFERROR(_xlfn.IFS(AND(V1878="",IFERROR(VLOOKUP(N1878,#REF!,1,0),1)&lt;&gt;1),N1878,AND(V1878="",I1878="王园园组"),"王园园组"),"other")</f>
        <v>other</v>
      </c>
      <c r="Y1878">
        <f>IFERROR(_xlfn.XLOOKUP(MID(T1878, FIND("#", SUBSTITUTE(T1878, "-", "#", LEN(T1878) - LEN(SUBSTITUTE(T1878, "-", "")))) + 1, LEN(T1878)),#REF!,#REF!),0)</f>
        <v>0</v>
      </c>
      <c r="Z1878">
        <f>MONTH(续费明细实时[[#This Row],[success_time]])</f>
        <v>5</v>
      </c>
      <c r="AA1878" s="8" t="e">
        <f>VLOOKUP(续费明细实时[[#This Row],[parent_user_id]],#REF!,27,0)</f>
        <v>#REF!</v>
      </c>
    </row>
    <row r="1879" spans="1:27">
      <c r="A1879" s="1">
        <v>45787</v>
      </c>
      <c r="B1879" t="s">
        <v>3104</v>
      </c>
      <c r="C1879" t="s">
        <v>3105</v>
      </c>
      <c r="D1879" t="s">
        <v>558</v>
      </c>
      <c r="E1879" t="s">
        <v>546</v>
      </c>
      <c r="F1879">
        <v>60</v>
      </c>
      <c r="G1879" t="s">
        <v>332</v>
      </c>
      <c r="H1879" t="s">
        <v>559</v>
      </c>
      <c r="I1879" t="s">
        <v>504</v>
      </c>
      <c r="J1879">
        <v>11831</v>
      </c>
      <c r="K1879" t="s">
        <v>332</v>
      </c>
      <c r="L1879" t="s">
        <v>549</v>
      </c>
      <c r="M1879" t="s">
        <v>559</v>
      </c>
      <c r="N1879" t="s">
        <v>504</v>
      </c>
      <c r="O1879" t="s">
        <v>325</v>
      </c>
      <c r="P1879" t="s">
        <v>1877</v>
      </c>
      <c r="Q1879" t="s">
        <v>3106</v>
      </c>
      <c r="R1879" t="s">
        <v>626</v>
      </c>
      <c r="S1879">
        <v>1666.2741140000001</v>
      </c>
      <c r="T1879" t="s">
        <v>1891</v>
      </c>
      <c r="U1879" s="4">
        <v>45787.489699074074</v>
      </c>
      <c r="V1879" t="str">
        <f>IFERROR(VLOOKUP(B1879,#REF!,1,0),"")</f>
        <v/>
      </c>
      <c r="W1879" t="str" cm="1">
        <f t="array" ref="W1879">IFERROR(_xlfn.IFS(AND(V1879="",X1879&lt;&gt;"王园园组",X1879&lt;&gt;"other"),K1879,AND(V1879="",X1879="王园园组"),G1879),"other")</f>
        <v>other</v>
      </c>
      <c r="X1879" t="str" cm="1">
        <f t="array" ref="X1879">IFERROR(_xlfn.IFS(AND(V1879="",IFERROR(VLOOKUP(N1879,#REF!,1,0),1)&lt;&gt;1),N1879,AND(V1879="",I1879="王园园组"),"王园园组"),"other")</f>
        <v>other</v>
      </c>
      <c r="Y1879">
        <f>IFERROR(_xlfn.XLOOKUP(MID(T1879, FIND("#", SUBSTITUTE(T1879, "-", "#", LEN(T1879) - LEN(SUBSTITUTE(T1879, "-", "")))) + 1, LEN(T1879)),#REF!,#REF!),0)</f>
        <v>0</v>
      </c>
      <c r="Z1879">
        <f>MONTH(续费明细实时[[#This Row],[success_time]])</f>
        <v>5</v>
      </c>
      <c r="AA1879" s="8" t="e">
        <f>VLOOKUP(续费明细实时[[#This Row],[parent_user_id]],#REF!,27,0)</f>
        <v>#REF!</v>
      </c>
    </row>
    <row r="1880" spans="1:27">
      <c r="A1880" s="1">
        <v>45789</v>
      </c>
      <c r="B1880" t="s">
        <v>9249</v>
      </c>
      <c r="C1880" t="s">
        <v>9250</v>
      </c>
      <c r="D1880" t="s">
        <v>548</v>
      </c>
      <c r="E1880" t="s">
        <v>546</v>
      </c>
      <c r="F1880">
        <v>120</v>
      </c>
      <c r="G1880" t="s">
        <v>2139</v>
      </c>
      <c r="H1880" t="s">
        <v>559</v>
      </c>
      <c r="I1880" t="s">
        <v>1876</v>
      </c>
      <c r="J1880">
        <v>18283</v>
      </c>
      <c r="K1880" t="s">
        <v>284</v>
      </c>
      <c r="L1880" t="s">
        <v>549</v>
      </c>
      <c r="M1880" t="s">
        <v>550</v>
      </c>
      <c r="N1880" t="s">
        <v>136</v>
      </c>
      <c r="O1880" t="s">
        <v>283</v>
      </c>
      <c r="P1880" t="s">
        <v>1877</v>
      </c>
      <c r="Q1880" t="s">
        <v>9251</v>
      </c>
      <c r="R1880" t="s">
        <v>626</v>
      </c>
      <c r="S1880">
        <v>2575</v>
      </c>
      <c r="T1880" t="s">
        <v>1896</v>
      </c>
      <c r="U1880" s="4">
        <v>45789.292430555557</v>
      </c>
      <c r="V1880" t="str">
        <f>IFERROR(VLOOKUP(B1880,#REF!,1,0),"")</f>
        <v/>
      </c>
      <c r="W1880" t="str" cm="1">
        <f t="array" ref="W1880">IFERROR(_xlfn.IFS(AND(V1880="",X1880&lt;&gt;"王园园组",X1880&lt;&gt;"other"),K1880,AND(V1880="",X1880="王园园组"),G1880),"other")</f>
        <v>other</v>
      </c>
      <c r="X1880" t="str" cm="1">
        <f t="array" ref="X1880">IFERROR(_xlfn.IFS(AND(V1880="",IFERROR(VLOOKUP(N1880,#REF!,1,0),1)&lt;&gt;1),N1880,AND(V1880="",I1880="王园园组"),"王园园组"),"other")</f>
        <v>other</v>
      </c>
      <c r="Y1880">
        <f>IFERROR(_xlfn.XLOOKUP(MID(T1880, FIND("#", SUBSTITUTE(T1880, "-", "#", LEN(T1880) - LEN(SUBSTITUTE(T1880, "-", "")))) + 1, LEN(T1880)),#REF!,#REF!),0)</f>
        <v>0</v>
      </c>
      <c r="Z1880">
        <f>MONTH(续费明细实时[[#This Row],[success_time]])</f>
        <v>5</v>
      </c>
      <c r="AA1880" s="8" t="e">
        <f>VLOOKUP(续费明细实时[[#This Row],[parent_user_id]],#REF!,27,0)</f>
        <v>#REF!</v>
      </c>
    </row>
    <row r="1881" spans="1:27">
      <c r="A1881" s="1">
        <v>45803</v>
      </c>
      <c r="B1881" t="s">
        <v>30140</v>
      </c>
      <c r="C1881" t="s">
        <v>30141</v>
      </c>
      <c r="D1881" t="s">
        <v>677</v>
      </c>
      <c r="E1881" t="s">
        <v>1102</v>
      </c>
      <c r="F1881">
        <v>180</v>
      </c>
      <c r="G1881" t="s">
        <v>350</v>
      </c>
      <c r="H1881" t="s">
        <v>559</v>
      </c>
      <c r="I1881" t="s">
        <v>163</v>
      </c>
      <c r="J1881">
        <v>14910</v>
      </c>
      <c r="K1881" t="s">
        <v>350</v>
      </c>
      <c r="L1881" t="s">
        <v>549</v>
      </c>
      <c r="M1881" t="s">
        <v>559</v>
      </c>
      <c r="N1881" t="s">
        <v>163</v>
      </c>
      <c r="O1881" t="s">
        <v>472</v>
      </c>
      <c r="P1881" t="s">
        <v>1877</v>
      </c>
      <c r="Q1881" t="s">
        <v>30142</v>
      </c>
      <c r="R1881" t="s">
        <v>626</v>
      </c>
      <c r="S1881">
        <v>2100</v>
      </c>
      <c r="T1881" t="s">
        <v>13028</v>
      </c>
      <c r="U1881" s="4">
        <v>45803.974537037036</v>
      </c>
      <c r="V1881" t="str">
        <f>IFERROR(VLOOKUP(B1881,#REF!,1,0),"")</f>
        <v/>
      </c>
      <c r="W1881" t="str" cm="1">
        <f t="array" ref="W1881">IFERROR(_xlfn.IFS(AND(V1881="",X1881&lt;&gt;"王园园组",X1881&lt;&gt;"other"),K1881,AND(V1881="",X1881="王园园组"),G1881),"other")</f>
        <v>other</v>
      </c>
      <c r="X1881" t="str" cm="1">
        <f t="array" ref="X1881">IFERROR(_xlfn.IFS(AND(V1881="",IFERROR(VLOOKUP(N1881,#REF!,1,0),1)&lt;&gt;1),N1881,AND(V1881="",I1881="王园园组"),"王园园组"),"other")</f>
        <v>other</v>
      </c>
      <c r="Y1881">
        <f>IFERROR(_xlfn.XLOOKUP(MID(T1881, FIND("#", SUBSTITUTE(T1881, "-", "#", LEN(T1881) - LEN(SUBSTITUTE(T1881, "-", "")))) + 1, LEN(T1881)),#REF!,#REF!),0)</f>
        <v>0</v>
      </c>
      <c r="Z1881">
        <f>MONTH(续费明细实时[[#This Row],[success_time]])</f>
        <v>5</v>
      </c>
      <c r="AA1881" s="8" t="e">
        <f>VLOOKUP(续费明细实时[[#This Row],[parent_user_id]],#REF!,27,0)</f>
        <v>#REF!</v>
      </c>
    </row>
    <row r="1882" spans="1:27">
      <c r="A1882" s="1">
        <v>45797</v>
      </c>
      <c r="B1882" t="s">
        <v>15497</v>
      </c>
      <c r="C1882" t="s">
        <v>15498</v>
      </c>
      <c r="D1882" t="s">
        <v>548</v>
      </c>
      <c r="E1882" t="s">
        <v>546</v>
      </c>
      <c r="F1882">
        <v>240</v>
      </c>
      <c r="G1882" t="s">
        <v>1978</v>
      </c>
      <c r="H1882" t="s">
        <v>559</v>
      </c>
      <c r="I1882" t="s">
        <v>1876</v>
      </c>
      <c r="J1882">
        <v>31950</v>
      </c>
      <c r="K1882" t="s">
        <v>215</v>
      </c>
      <c r="L1882" t="s">
        <v>549</v>
      </c>
      <c r="M1882" t="s">
        <v>550</v>
      </c>
      <c r="N1882" t="s">
        <v>551</v>
      </c>
      <c r="O1882" t="s">
        <v>145</v>
      </c>
      <c r="P1882" t="s">
        <v>1877</v>
      </c>
      <c r="Q1882" t="s">
        <v>15499</v>
      </c>
      <c r="R1882" t="s">
        <v>626</v>
      </c>
      <c r="S1882">
        <v>4500</v>
      </c>
      <c r="T1882" t="s">
        <v>1931</v>
      </c>
      <c r="U1882" s="4">
        <v>45797.622175925928</v>
      </c>
      <c r="V1882" t="str">
        <f>IFERROR(VLOOKUP(B1882,#REF!,1,0),"")</f>
        <v/>
      </c>
      <c r="W1882" t="str" cm="1">
        <f t="array" ref="W1882">IFERROR(_xlfn.IFS(AND(V1882="",X1882&lt;&gt;"王园园组",X1882&lt;&gt;"other"),K1882,AND(V1882="",X1882="王园园组"),G1882),"other")</f>
        <v>other</v>
      </c>
      <c r="X1882" t="str" cm="1">
        <f t="array" ref="X1882">IFERROR(_xlfn.IFS(AND(V1882="",IFERROR(VLOOKUP(N1882,#REF!,1,0),1)&lt;&gt;1),N1882,AND(V1882="",I1882="王园园组"),"王园园组"),"other")</f>
        <v>other</v>
      </c>
      <c r="Y1882">
        <f>IFERROR(_xlfn.XLOOKUP(MID(T1882, FIND("#", SUBSTITUTE(T1882, "-", "#", LEN(T1882) - LEN(SUBSTITUTE(T1882, "-", "")))) + 1, LEN(T1882)),#REF!,#REF!),0)</f>
        <v>0</v>
      </c>
      <c r="Z1882">
        <f>MONTH(续费明细实时[[#This Row],[success_time]])</f>
        <v>5</v>
      </c>
      <c r="AA1882" s="8" t="e">
        <f>VLOOKUP(续费明细实时[[#This Row],[parent_user_id]],#REF!,27,0)</f>
        <v>#REF!</v>
      </c>
    </row>
    <row r="1883" spans="1:27" hidden="1">
      <c r="A1883" s="1">
        <v>45793</v>
      </c>
      <c r="B1883" t="s">
        <v>15500</v>
      </c>
      <c r="C1883" t="s">
        <v>15501</v>
      </c>
      <c r="D1883" t="s">
        <v>648</v>
      </c>
      <c r="E1883" t="s">
        <v>1476</v>
      </c>
      <c r="F1883">
        <v>50</v>
      </c>
      <c r="G1883" t="s">
        <v>2865</v>
      </c>
      <c r="H1883" t="s">
        <v>806</v>
      </c>
      <c r="I1883" t="s">
        <v>626</v>
      </c>
      <c r="J1883">
        <v>3143</v>
      </c>
      <c r="K1883" t="s">
        <v>2519</v>
      </c>
      <c r="L1883" t="s">
        <v>2520</v>
      </c>
      <c r="M1883" t="s">
        <v>2520</v>
      </c>
      <c r="N1883" t="s">
        <v>2521</v>
      </c>
      <c r="O1883" t="s">
        <v>649</v>
      </c>
      <c r="P1883" t="s">
        <v>1877</v>
      </c>
      <c r="Q1883" t="s">
        <v>15502</v>
      </c>
      <c r="R1883" t="s">
        <v>626</v>
      </c>
      <c r="S1883">
        <v>442.66677099999998</v>
      </c>
      <c r="T1883" t="s">
        <v>1477</v>
      </c>
      <c r="U1883" s="4">
        <v>45793.681770833333</v>
      </c>
      <c r="V1883" t="str">
        <f>IFERROR(VLOOKUP(B1883,#REF!,1,0),"")</f>
        <v/>
      </c>
      <c r="W1883" t="str" cm="1">
        <f t="array" ref="W1883">IFERROR(_xlfn.IFS(AND(V1883="",X1883&lt;&gt;"王园园组",X1883&lt;&gt;"other"),K1883,AND(V1883="",X1883="王园园组"),G1883),"other")</f>
        <v>other</v>
      </c>
      <c r="X1883" t="str" cm="1">
        <f t="array" ref="X1883">IFERROR(_xlfn.IFS(AND(V1883="",IFERROR(VLOOKUP(N1883,#REF!,1,0),1)&lt;&gt;1),N1883,AND(V1883="",I1883="王园园组"),"王园园组"),"other")</f>
        <v>other</v>
      </c>
      <c r="Y1883">
        <f>IFERROR(_xlfn.XLOOKUP(MID(T1883, FIND("#", SUBSTITUTE(T1883, "-", "#", LEN(T1883) - LEN(SUBSTITUTE(T1883, "-", "")))) + 1, LEN(T1883)),#REF!,#REF!),0)</f>
        <v>0</v>
      </c>
      <c r="Z1883">
        <f>MONTH(续费明细实时[[#This Row],[success_time]])</f>
        <v>5</v>
      </c>
      <c r="AA1883" s="8" t="e">
        <f>VLOOKUP(续费明细实时[[#This Row],[parent_user_id]],#REF!,27,0)</f>
        <v>#REF!</v>
      </c>
    </row>
    <row r="1884" spans="1:27">
      <c r="A1884" s="1">
        <v>45793</v>
      </c>
      <c r="B1884" t="s">
        <v>14823</v>
      </c>
      <c r="C1884" t="s">
        <v>14824</v>
      </c>
      <c r="D1884" t="s">
        <v>558</v>
      </c>
      <c r="E1884" t="s">
        <v>641</v>
      </c>
      <c r="F1884">
        <v>36</v>
      </c>
      <c r="G1884" t="s">
        <v>335</v>
      </c>
      <c r="H1884" t="s">
        <v>559</v>
      </c>
      <c r="I1884" t="s">
        <v>504</v>
      </c>
      <c r="J1884">
        <v>4556</v>
      </c>
      <c r="K1884" t="s">
        <v>335</v>
      </c>
      <c r="L1884" t="s">
        <v>549</v>
      </c>
      <c r="M1884" t="s">
        <v>559</v>
      </c>
      <c r="N1884" t="s">
        <v>504</v>
      </c>
      <c r="O1884" t="s">
        <v>325</v>
      </c>
      <c r="P1884" t="s">
        <v>1877</v>
      </c>
      <c r="Q1884" t="s">
        <v>14825</v>
      </c>
      <c r="R1884" t="s">
        <v>626</v>
      </c>
      <c r="S1884">
        <v>641.67312100000004</v>
      </c>
      <c r="T1884" t="s">
        <v>2733</v>
      </c>
      <c r="U1884" s="4">
        <v>45793.604490740741</v>
      </c>
      <c r="V1884" t="str">
        <f>IFERROR(VLOOKUP(B1884,#REF!,1,0),"")</f>
        <v/>
      </c>
      <c r="W1884" t="str" cm="1">
        <f t="array" ref="W1884">IFERROR(_xlfn.IFS(AND(V1884="",X1884&lt;&gt;"王园园组",X1884&lt;&gt;"other"),K1884,AND(V1884="",X1884="王园园组"),G1884),"other")</f>
        <v>other</v>
      </c>
      <c r="X1884" t="str" cm="1">
        <f t="array" ref="X1884">IFERROR(_xlfn.IFS(AND(V1884="",IFERROR(VLOOKUP(N1884,#REF!,1,0),1)&lt;&gt;1),N1884,AND(V1884="",I1884="王园园组"),"王园园组"),"other")</f>
        <v>other</v>
      </c>
      <c r="Y1884">
        <f>IFERROR(_xlfn.XLOOKUP(MID(T1884, FIND("#", SUBSTITUTE(T1884, "-", "#", LEN(T1884) - LEN(SUBSTITUTE(T1884, "-", "")))) + 1, LEN(T1884)),#REF!,#REF!),0)</f>
        <v>0</v>
      </c>
      <c r="Z1884">
        <f>MONTH(续费明细实时[[#This Row],[success_time]])</f>
        <v>5</v>
      </c>
      <c r="AA1884" s="8" t="e">
        <f>VLOOKUP(续费明细实时[[#This Row],[parent_user_id]],#REF!,27,0)</f>
        <v>#REF!</v>
      </c>
    </row>
    <row r="1885" spans="1:27">
      <c r="A1885" s="1">
        <v>45790</v>
      </c>
      <c r="B1885" t="s">
        <v>14826</v>
      </c>
      <c r="C1885" t="s">
        <v>14827</v>
      </c>
      <c r="D1885" t="s">
        <v>548</v>
      </c>
      <c r="E1885" t="s">
        <v>546</v>
      </c>
      <c r="F1885">
        <v>60</v>
      </c>
      <c r="G1885" t="s">
        <v>1883</v>
      </c>
      <c r="H1885" t="s">
        <v>559</v>
      </c>
      <c r="I1885" t="s">
        <v>1876</v>
      </c>
      <c r="J1885">
        <v>10650</v>
      </c>
      <c r="K1885" t="s">
        <v>295</v>
      </c>
      <c r="L1885" t="s">
        <v>549</v>
      </c>
      <c r="M1885" t="s">
        <v>550</v>
      </c>
      <c r="N1885" t="s">
        <v>136</v>
      </c>
      <c r="O1885" t="s">
        <v>292</v>
      </c>
      <c r="P1885" t="s">
        <v>1877</v>
      </c>
      <c r="Q1885" t="s">
        <v>14828</v>
      </c>
      <c r="R1885" t="s">
        <v>626</v>
      </c>
      <c r="S1885">
        <v>1500</v>
      </c>
      <c r="T1885" t="s">
        <v>1891</v>
      </c>
      <c r="U1885" s="4">
        <v>45790.772037037037</v>
      </c>
      <c r="V1885" t="str">
        <f>IFERROR(VLOOKUP(B1885,#REF!,1,0),"")</f>
        <v/>
      </c>
      <c r="W1885" t="str" cm="1">
        <f t="array" ref="W1885">IFERROR(_xlfn.IFS(AND(V1885="",X1885&lt;&gt;"王园园组",X1885&lt;&gt;"other"),K1885,AND(V1885="",X1885="王园园组"),G1885),"other")</f>
        <v>other</v>
      </c>
      <c r="X1885" t="str" cm="1">
        <f t="array" ref="X1885">IFERROR(_xlfn.IFS(AND(V1885="",IFERROR(VLOOKUP(N1885,#REF!,1,0),1)&lt;&gt;1),N1885,AND(V1885="",I1885="王园园组"),"王园园组"),"other")</f>
        <v>other</v>
      </c>
      <c r="Y1885">
        <f>IFERROR(_xlfn.XLOOKUP(MID(T1885, FIND("#", SUBSTITUTE(T1885, "-", "#", LEN(T1885) - LEN(SUBSTITUTE(T1885, "-", "")))) + 1, LEN(T1885)),#REF!,#REF!),0)</f>
        <v>0</v>
      </c>
      <c r="Z1885">
        <f>MONTH(续费明细实时[[#This Row],[success_time]])</f>
        <v>5</v>
      </c>
      <c r="AA1885" s="8" t="e">
        <f>VLOOKUP(续费明细实时[[#This Row],[parent_user_id]],#REF!,27,0)</f>
        <v>#REF!</v>
      </c>
    </row>
    <row r="1886" spans="1:27">
      <c r="A1886" s="1">
        <v>45799</v>
      </c>
      <c r="B1886" t="s">
        <v>14799</v>
      </c>
      <c r="C1886" t="s">
        <v>14800</v>
      </c>
      <c r="D1886" t="s">
        <v>695</v>
      </c>
      <c r="E1886" t="s">
        <v>546</v>
      </c>
      <c r="F1886">
        <v>240</v>
      </c>
      <c r="G1886" t="s">
        <v>2031</v>
      </c>
      <c r="H1886" t="s">
        <v>559</v>
      </c>
      <c r="I1886" t="s">
        <v>1876</v>
      </c>
      <c r="J1886">
        <v>31950</v>
      </c>
      <c r="K1886" t="s">
        <v>225</v>
      </c>
      <c r="L1886" t="s">
        <v>549</v>
      </c>
      <c r="M1886" t="s">
        <v>550</v>
      </c>
      <c r="N1886" t="s">
        <v>551</v>
      </c>
      <c r="O1886" t="s">
        <v>145</v>
      </c>
      <c r="P1886" t="s">
        <v>1877</v>
      </c>
      <c r="Q1886" t="s">
        <v>14801</v>
      </c>
      <c r="R1886" t="s">
        <v>626</v>
      </c>
      <c r="S1886">
        <v>4500</v>
      </c>
      <c r="T1886" t="s">
        <v>1931</v>
      </c>
      <c r="U1886" s="4">
        <v>45799.431400462963</v>
      </c>
      <c r="V1886" t="str">
        <f>IFERROR(VLOOKUP(B1886,#REF!,1,0),"")</f>
        <v/>
      </c>
      <c r="W1886" t="str" cm="1">
        <f t="array" ref="W1886">IFERROR(_xlfn.IFS(AND(V1886="",X1886&lt;&gt;"王园园组",X1886&lt;&gt;"other"),K1886,AND(V1886="",X1886="王园园组"),G1886),"other")</f>
        <v>other</v>
      </c>
      <c r="X1886" t="str" cm="1">
        <f t="array" ref="X1886">IFERROR(_xlfn.IFS(AND(V1886="",IFERROR(VLOOKUP(N1886,#REF!,1,0),1)&lt;&gt;1),N1886,AND(V1886="",I1886="王园园组"),"王园园组"),"other")</f>
        <v>other</v>
      </c>
      <c r="Y1886">
        <f>IFERROR(_xlfn.XLOOKUP(MID(T1886, FIND("#", SUBSTITUTE(T1886, "-", "#", LEN(T1886) - LEN(SUBSTITUTE(T1886, "-", "")))) + 1, LEN(T1886)),#REF!,#REF!),0)</f>
        <v>0</v>
      </c>
      <c r="Z1886">
        <f>MONTH(续费明细实时[[#This Row],[success_time]])</f>
        <v>5</v>
      </c>
      <c r="AA1886" s="8" t="e">
        <f>VLOOKUP(续费明细实时[[#This Row],[parent_user_id]],#REF!,27,0)</f>
        <v>#REF!</v>
      </c>
    </row>
    <row r="1887" spans="1:27" hidden="1">
      <c r="A1887" s="1">
        <v>45804</v>
      </c>
      <c r="B1887" t="s">
        <v>30143</v>
      </c>
      <c r="C1887" t="s">
        <v>30144</v>
      </c>
      <c r="D1887" t="s">
        <v>632</v>
      </c>
      <c r="E1887" t="s">
        <v>546</v>
      </c>
      <c r="F1887">
        <v>60</v>
      </c>
      <c r="G1887" t="s">
        <v>2071</v>
      </c>
      <c r="H1887" t="s">
        <v>559</v>
      </c>
      <c r="I1887" t="s">
        <v>1876</v>
      </c>
      <c r="J1887">
        <v>10650</v>
      </c>
      <c r="K1887" t="s">
        <v>626</v>
      </c>
      <c r="L1887" t="s">
        <v>649</v>
      </c>
      <c r="M1887" t="s">
        <v>649</v>
      </c>
      <c r="N1887" t="s">
        <v>649</v>
      </c>
      <c r="O1887" t="s">
        <v>649</v>
      </c>
      <c r="P1887" t="s">
        <v>1877</v>
      </c>
      <c r="Q1887" t="s">
        <v>30145</v>
      </c>
      <c r="R1887" t="s">
        <v>626</v>
      </c>
      <c r="S1887">
        <v>1500</v>
      </c>
      <c r="T1887" t="s">
        <v>1891</v>
      </c>
      <c r="U1887" s="4">
        <v>45804.741770833331</v>
      </c>
      <c r="V1887" t="str">
        <f>IFERROR(VLOOKUP(B1887,#REF!,1,0),"")</f>
        <v/>
      </c>
      <c r="W1887" t="str" cm="1">
        <f t="array" ref="W1887">IFERROR(_xlfn.IFS(AND(V1887="",X1887&lt;&gt;"王园园组",X1887&lt;&gt;"other"),K1887,AND(V1887="",X1887="王园园组"),G1887),"other")</f>
        <v>other</v>
      </c>
      <c r="X1887" t="str" cm="1">
        <f t="array" ref="X1887">IFERROR(_xlfn.IFS(AND(V1887="",IFERROR(VLOOKUP(N1887,#REF!,1,0),1)&lt;&gt;1),N1887,AND(V1887="",I1887="王园园组"),"王园园组"),"other")</f>
        <v>other</v>
      </c>
      <c r="Y1887">
        <f>IFERROR(_xlfn.XLOOKUP(MID(T1887, FIND("#", SUBSTITUTE(T1887, "-", "#", LEN(T1887) - LEN(SUBSTITUTE(T1887, "-", "")))) + 1, LEN(T1887)),#REF!,#REF!),0)</f>
        <v>0</v>
      </c>
      <c r="Z1887">
        <f>MONTH(续费明细实时[[#This Row],[success_time]])</f>
        <v>5</v>
      </c>
      <c r="AA1887" s="8" t="e">
        <f>VLOOKUP(续费明细实时[[#This Row],[parent_user_id]],#REF!,27,0)</f>
        <v>#REF!</v>
      </c>
    </row>
    <row r="1888" spans="1:27" hidden="1">
      <c r="A1888" s="1">
        <v>45796</v>
      </c>
      <c r="B1888" t="s">
        <v>14829</v>
      </c>
      <c r="C1888" t="s">
        <v>14830</v>
      </c>
      <c r="D1888" t="s">
        <v>594</v>
      </c>
      <c r="E1888" t="s">
        <v>546</v>
      </c>
      <c r="F1888">
        <v>120</v>
      </c>
      <c r="G1888" t="s">
        <v>1973</v>
      </c>
      <c r="H1888" t="s">
        <v>559</v>
      </c>
      <c r="I1888" t="s">
        <v>1876</v>
      </c>
      <c r="J1888">
        <v>18283</v>
      </c>
      <c r="K1888" t="s">
        <v>626</v>
      </c>
      <c r="L1888" t="s">
        <v>649</v>
      </c>
      <c r="M1888" t="s">
        <v>649</v>
      </c>
      <c r="N1888" t="s">
        <v>649</v>
      </c>
      <c r="O1888" t="s">
        <v>649</v>
      </c>
      <c r="P1888" t="s">
        <v>1877</v>
      </c>
      <c r="Q1888" t="s">
        <v>14831</v>
      </c>
      <c r="R1888" t="s">
        <v>626</v>
      </c>
      <c r="S1888">
        <v>2575</v>
      </c>
      <c r="T1888" t="s">
        <v>1896</v>
      </c>
      <c r="U1888" s="4">
        <v>45796.705416666664</v>
      </c>
      <c r="V1888" t="str">
        <f>IFERROR(VLOOKUP(B1888,#REF!,1,0),"")</f>
        <v/>
      </c>
      <c r="W1888" t="str" cm="1">
        <f t="array" ref="W1888">IFERROR(_xlfn.IFS(AND(V1888="",X1888&lt;&gt;"王园园组",X1888&lt;&gt;"other"),K1888,AND(V1888="",X1888="王园园组"),G1888),"other")</f>
        <v>other</v>
      </c>
      <c r="X1888" t="str" cm="1">
        <f t="array" ref="X1888">IFERROR(_xlfn.IFS(AND(V1888="",IFERROR(VLOOKUP(N1888,#REF!,1,0),1)&lt;&gt;1),N1888,AND(V1888="",I1888="王园园组"),"王园园组"),"other")</f>
        <v>other</v>
      </c>
      <c r="Y1888">
        <f>IFERROR(_xlfn.XLOOKUP(MID(T1888, FIND("#", SUBSTITUTE(T1888, "-", "#", LEN(T1888) - LEN(SUBSTITUTE(T1888, "-", "")))) + 1, LEN(T1888)),#REF!,#REF!),0)</f>
        <v>0</v>
      </c>
      <c r="Z1888">
        <f>MONTH(续费明细实时[[#This Row],[success_time]])</f>
        <v>5</v>
      </c>
      <c r="AA1888" s="8" t="e">
        <f>VLOOKUP(续费明细实时[[#This Row],[parent_user_id]],#REF!,27,0)</f>
        <v>#REF!</v>
      </c>
    </row>
    <row r="1889" spans="1:27">
      <c r="A1889" s="1">
        <v>45794</v>
      </c>
      <c r="B1889" t="s">
        <v>14832</v>
      </c>
      <c r="C1889" t="s">
        <v>14833</v>
      </c>
      <c r="D1889" t="s">
        <v>902</v>
      </c>
      <c r="E1889" t="s">
        <v>546</v>
      </c>
      <c r="F1889">
        <v>120</v>
      </c>
      <c r="G1889" t="s">
        <v>2079</v>
      </c>
      <c r="H1889" t="s">
        <v>559</v>
      </c>
      <c r="I1889" t="s">
        <v>1876</v>
      </c>
      <c r="J1889">
        <v>17750</v>
      </c>
      <c r="K1889" t="s">
        <v>310</v>
      </c>
      <c r="L1889" t="s">
        <v>549</v>
      </c>
      <c r="M1889" t="s">
        <v>550</v>
      </c>
      <c r="N1889" t="s">
        <v>136</v>
      </c>
      <c r="O1889" t="s">
        <v>143</v>
      </c>
      <c r="P1889" t="s">
        <v>1877</v>
      </c>
      <c r="Q1889" t="s">
        <v>14834</v>
      </c>
      <c r="R1889" t="s">
        <v>626</v>
      </c>
      <c r="S1889">
        <v>2500</v>
      </c>
      <c r="T1889" t="s">
        <v>1896</v>
      </c>
      <c r="U1889" s="4">
        <v>45794.961493055554</v>
      </c>
      <c r="V1889" t="str">
        <f>IFERROR(VLOOKUP(B1889,#REF!,1,0),"")</f>
        <v/>
      </c>
      <c r="W1889" t="str" cm="1">
        <f t="array" ref="W1889">IFERROR(_xlfn.IFS(AND(V1889="",X1889&lt;&gt;"王园园组",X1889&lt;&gt;"other"),K1889,AND(V1889="",X1889="王园园组"),G1889),"other")</f>
        <v>other</v>
      </c>
      <c r="X1889" t="str" cm="1">
        <f t="array" ref="X1889">IFERROR(_xlfn.IFS(AND(V1889="",IFERROR(VLOOKUP(N1889,#REF!,1,0),1)&lt;&gt;1),N1889,AND(V1889="",I1889="王园园组"),"王园园组"),"other")</f>
        <v>other</v>
      </c>
      <c r="Y1889">
        <f>IFERROR(_xlfn.XLOOKUP(MID(T1889, FIND("#", SUBSTITUTE(T1889, "-", "#", LEN(T1889) - LEN(SUBSTITUTE(T1889, "-", "")))) + 1, LEN(T1889)),#REF!,#REF!),0)</f>
        <v>0</v>
      </c>
      <c r="Z1889">
        <f>MONTH(续费明细实时[[#This Row],[success_time]])</f>
        <v>5</v>
      </c>
      <c r="AA1889" s="8" t="e">
        <f>VLOOKUP(续费明细实时[[#This Row],[parent_user_id]],#REF!,27,0)</f>
        <v>#REF!</v>
      </c>
    </row>
    <row r="1890" spans="1:27">
      <c r="A1890" s="1">
        <v>45805</v>
      </c>
      <c r="B1890" t="s">
        <v>30146</v>
      </c>
      <c r="C1890" t="s">
        <v>30147</v>
      </c>
      <c r="D1890" t="s">
        <v>548</v>
      </c>
      <c r="E1890" t="s">
        <v>546</v>
      </c>
      <c r="F1890">
        <v>120</v>
      </c>
      <c r="G1890" t="s">
        <v>1883</v>
      </c>
      <c r="H1890" t="s">
        <v>559</v>
      </c>
      <c r="I1890" t="s">
        <v>1876</v>
      </c>
      <c r="J1890">
        <v>17750</v>
      </c>
      <c r="K1890" t="s">
        <v>216</v>
      </c>
      <c r="L1890" t="s">
        <v>549</v>
      </c>
      <c r="M1890" t="s">
        <v>550</v>
      </c>
      <c r="N1890" t="s">
        <v>551</v>
      </c>
      <c r="O1890" t="s">
        <v>145</v>
      </c>
      <c r="P1890" t="s">
        <v>1877</v>
      </c>
      <c r="Q1890" t="s">
        <v>30148</v>
      </c>
      <c r="R1890" t="s">
        <v>626</v>
      </c>
      <c r="S1890">
        <v>2500</v>
      </c>
      <c r="T1890" t="s">
        <v>1896</v>
      </c>
      <c r="U1890" s="4">
        <v>45805.98333333333</v>
      </c>
      <c r="V1890" t="str">
        <f>IFERROR(VLOOKUP(B1890,#REF!,1,0),"")</f>
        <v/>
      </c>
      <c r="W1890" t="str" cm="1">
        <f t="array" ref="W1890">IFERROR(_xlfn.IFS(AND(V1890="",X1890&lt;&gt;"王园园组",X1890&lt;&gt;"other"),K1890,AND(V1890="",X1890="王园园组"),G1890),"other")</f>
        <v>other</v>
      </c>
      <c r="X1890" t="str" cm="1">
        <f t="array" ref="X1890">IFERROR(_xlfn.IFS(AND(V1890="",IFERROR(VLOOKUP(N1890,#REF!,1,0),1)&lt;&gt;1),N1890,AND(V1890="",I1890="王园园组"),"王园园组"),"other")</f>
        <v>other</v>
      </c>
      <c r="Y1890">
        <f>IFERROR(_xlfn.XLOOKUP(MID(T1890, FIND("#", SUBSTITUTE(T1890, "-", "#", LEN(T1890) - LEN(SUBSTITUTE(T1890, "-", "")))) + 1, LEN(T1890)),#REF!,#REF!),0)</f>
        <v>0</v>
      </c>
      <c r="Z1890">
        <f>MONTH(续费明细实时[[#This Row],[success_time]])</f>
        <v>5</v>
      </c>
      <c r="AA1890" s="8" t="e">
        <f>VLOOKUP(续费明细实时[[#This Row],[parent_user_id]],#REF!,27,0)</f>
        <v>#REF!</v>
      </c>
    </row>
    <row r="1891" spans="1:27">
      <c r="A1891" s="1">
        <v>45796</v>
      </c>
      <c r="B1891" t="s">
        <v>15222</v>
      </c>
      <c r="C1891" t="s">
        <v>15223</v>
      </c>
      <c r="D1891" t="s">
        <v>695</v>
      </c>
      <c r="E1891" t="s">
        <v>546</v>
      </c>
      <c r="F1891">
        <v>60</v>
      </c>
      <c r="G1891" t="s">
        <v>342</v>
      </c>
      <c r="H1891" t="s">
        <v>559</v>
      </c>
      <c r="I1891" t="s">
        <v>504</v>
      </c>
      <c r="J1891">
        <v>11161</v>
      </c>
      <c r="K1891" t="s">
        <v>342</v>
      </c>
      <c r="L1891" t="s">
        <v>549</v>
      </c>
      <c r="M1891" t="s">
        <v>559</v>
      </c>
      <c r="N1891" t="s">
        <v>504</v>
      </c>
      <c r="O1891" t="s">
        <v>325</v>
      </c>
      <c r="P1891" t="s">
        <v>1877</v>
      </c>
      <c r="Q1891" t="s">
        <v>15224</v>
      </c>
      <c r="R1891" t="s">
        <v>626</v>
      </c>
      <c r="S1891">
        <v>1571.919856</v>
      </c>
      <c r="T1891" t="s">
        <v>1891</v>
      </c>
      <c r="U1891" s="4">
        <v>45796.827488425923</v>
      </c>
      <c r="V1891" t="str">
        <f>IFERROR(VLOOKUP(B1891,#REF!,1,0),"")</f>
        <v/>
      </c>
      <c r="W1891" t="str" cm="1">
        <f t="array" ref="W1891">IFERROR(_xlfn.IFS(AND(V1891="",X1891&lt;&gt;"王园园组",X1891&lt;&gt;"other"),K1891,AND(V1891="",X1891="王园园组"),G1891),"other")</f>
        <v>other</v>
      </c>
      <c r="X1891" t="str" cm="1">
        <f t="array" ref="X1891">IFERROR(_xlfn.IFS(AND(V1891="",IFERROR(VLOOKUP(N1891,#REF!,1,0),1)&lt;&gt;1),N1891,AND(V1891="",I1891="王园园组"),"王园园组"),"other")</f>
        <v>other</v>
      </c>
      <c r="Y1891">
        <f>IFERROR(_xlfn.XLOOKUP(MID(T1891, FIND("#", SUBSTITUTE(T1891, "-", "#", LEN(T1891) - LEN(SUBSTITUTE(T1891, "-", "")))) + 1, LEN(T1891)),#REF!,#REF!),0)</f>
        <v>0</v>
      </c>
      <c r="Z1891">
        <f>MONTH(续费明细实时[[#This Row],[success_time]])</f>
        <v>5</v>
      </c>
      <c r="AA1891" s="8" t="e">
        <f>VLOOKUP(续费明细实时[[#This Row],[parent_user_id]],#REF!,27,0)</f>
        <v>#REF!</v>
      </c>
    </row>
    <row r="1892" spans="1:27">
      <c r="A1892" s="1">
        <v>45780</v>
      </c>
      <c r="B1892" t="s">
        <v>2526</v>
      </c>
      <c r="C1892" t="s">
        <v>2527</v>
      </c>
      <c r="D1892" t="s">
        <v>548</v>
      </c>
      <c r="E1892" t="s">
        <v>641</v>
      </c>
      <c r="F1892">
        <v>144</v>
      </c>
      <c r="G1892" t="s">
        <v>1939</v>
      </c>
      <c r="H1892" t="s">
        <v>559</v>
      </c>
      <c r="I1892" t="s">
        <v>1876</v>
      </c>
      <c r="J1892">
        <v>15613</v>
      </c>
      <c r="K1892" t="s">
        <v>201</v>
      </c>
      <c r="L1892" t="s">
        <v>549</v>
      </c>
      <c r="M1892" t="s">
        <v>550</v>
      </c>
      <c r="N1892" t="s">
        <v>551</v>
      </c>
      <c r="O1892" t="s">
        <v>149</v>
      </c>
      <c r="P1892" t="s">
        <v>1877</v>
      </c>
      <c r="Q1892" t="s">
        <v>2528</v>
      </c>
      <c r="R1892" t="s">
        <v>626</v>
      </c>
      <c r="S1892">
        <v>2199</v>
      </c>
      <c r="T1892" t="s">
        <v>2021</v>
      </c>
      <c r="U1892" s="4">
        <v>45780.227280092593</v>
      </c>
      <c r="V1892" t="str">
        <f>IFERROR(VLOOKUP(B1892,#REF!,1,0),"")</f>
        <v/>
      </c>
      <c r="W1892" t="str" cm="1">
        <f t="array" ref="W1892">IFERROR(_xlfn.IFS(AND(V1892="",X1892&lt;&gt;"王园园组",X1892&lt;&gt;"other"),K1892,AND(V1892="",X1892="王园园组"),G1892),"other")</f>
        <v>other</v>
      </c>
      <c r="X1892" t="str" cm="1">
        <f t="array" ref="X1892">IFERROR(_xlfn.IFS(AND(V1892="",IFERROR(VLOOKUP(N1892,#REF!,1,0),1)&lt;&gt;1),N1892,AND(V1892="",I1892="王园园组"),"王园园组"),"other")</f>
        <v>other</v>
      </c>
      <c r="Y1892">
        <f>IFERROR(_xlfn.XLOOKUP(MID(T1892, FIND("#", SUBSTITUTE(T1892, "-", "#", LEN(T1892) - LEN(SUBSTITUTE(T1892, "-", "")))) + 1, LEN(T1892)),#REF!,#REF!),0)</f>
        <v>0</v>
      </c>
      <c r="Z1892">
        <f>MONTH(续费明细实时[[#This Row],[success_time]])</f>
        <v>5</v>
      </c>
      <c r="AA1892" s="8" t="e">
        <f>VLOOKUP(续费明细实时[[#This Row],[parent_user_id]],#REF!,27,0)</f>
        <v>#REF!</v>
      </c>
    </row>
    <row r="1893" spans="1:27">
      <c r="A1893" s="1">
        <v>45797</v>
      </c>
      <c r="B1893" t="s">
        <v>14814</v>
      </c>
      <c r="C1893" t="s">
        <v>14815</v>
      </c>
      <c r="D1893" t="s">
        <v>695</v>
      </c>
      <c r="E1893" t="s">
        <v>1102</v>
      </c>
      <c r="F1893">
        <v>180</v>
      </c>
      <c r="G1893" t="s">
        <v>359</v>
      </c>
      <c r="H1893" t="s">
        <v>559</v>
      </c>
      <c r="I1893" t="s">
        <v>163</v>
      </c>
      <c r="J1893">
        <v>14910</v>
      </c>
      <c r="K1893" t="s">
        <v>359</v>
      </c>
      <c r="L1893" t="s">
        <v>549</v>
      </c>
      <c r="M1893" t="s">
        <v>559</v>
      </c>
      <c r="N1893" t="s">
        <v>163</v>
      </c>
      <c r="O1893" t="s">
        <v>473</v>
      </c>
      <c r="P1893" t="s">
        <v>1877</v>
      </c>
      <c r="Q1893" t="s">
        <v>14816</v>
      </c>
      <c r="R1893" t="s">
        <v>626</v>
      </c>
      <c r="S1893">
        <v>2100</v>
      </c>
      <c r="T1893" t="s">
        <v>13028</v>
      </c>
      <c r="U1893" s="4">
        <v>45797.837280092594</v>
      </c>
      <c r="V1893" t="str">
        <f>IFERROR(VLOOKUP(B1893,#REF!,1,0),"")</f>
        <v/>
      </c>
      <c r="W1893" t="str" cm="1">
        <f t="array" ref="W1893">IFERROR(_xlfn.IFS(AND(V1893="",X1893&lt;&gt;"王园园组",X1893&lt;&gt;"other"),K1893,AND(V1893="",X1893="王园园组"),G1893),"other")</f>
        <v>other</v>
      </c>
      <c r="X1893" t="str" cm="1">
        <f t="array" ref="X1893">IFERROR(_xlfn.IFS(AND(V1893="",IFERROR(VLOOKUP(N1893,#REF!,1,0),1)&lt;&gt;1),N1893,AND(V1893="",I1893="王园园组"),"王园园组"),"other")</f>
        <v>other</v>
      </c>
      <c r="Y1893">
        <f>IFERROR(_xlfn.XLOOKUP(MID(T1893, FIND("#", SUBSTITUTE(T1893, "-", "#", LEN(T1893) - LEN(SUBSTITUTE(T1893, "-", "")))) + 1, LEN(T1893)),#REF!,#REF!),0)</f>
        <v>0</v>
      </c>
      <c r="Z1893">
        <f>MONTH(续费明细实时[[#This Row],[success_time]])</f>
        <v>5</v>
      </c>
      <c r="AA1893" s="8" t="e">
        <f>VLOOKUP(续费明细实时[[#This Row],[parent_user_id]],#REF!,27,0)</f>
        <v>#REF!</v>
      </c>
    </row>
    <row r="1894" spans="1:27">
      <c r="A1894" s="1">
        <v>45786</v>
      </c>
      <c r="B1894" t="s">
        <v>2538</v>
      </c>
      <c r="C1894" t="s">
        <v>2539</v>
      </c>
      <c r="D1894" t="s">
        <v>548</v>
      </c>
      <c r="E1894" t="s">
        <v>546</v>
      </c>
      <c r="F1894">
        <v>240</v>
      </c>
      <c r="G1894" t="s">
        <v>2005</v>
      </c>
      <c r="H1894" t="s">
        <v>559</v>
      </c>
      <c r="I1894" t="s">
        <v>1876</v>
      </c>
      <c r="J1894">
        <v>32909</v>
      </c>
      <c r="K1894" t="s">
        <v>184</v>
      </c>
      <c r="L1894" t="s">
        <v>549</v>
      </c>
      <c r="M1894" t="s">
        <v>559</v>
      </c>
      <c r="N1894" t="s">
        <v>469</v>
      </c>
      <c r="O1894" t="s">
        <v>180</v>
      </c>
      <c r="P1894" t="s">
        <v>1877</v>
      </c>
      <c r="Q1894" t="s">
        <v>2540</v>
      </c>
      <c r="R1894" t="s">
        <v>626</v>
      </c>
      <c r="S1894">
        <v>4635</v>
      </c>
      <c r="T1894" t="s">
        <v>1931</v>
      </c>
      <c r="U1894" s="4">
        <v>45786.495671296296</v>
      </c>
      <c r="V1894" t="str">
        <f>IFERROR(VLOOKUP(B1894,#REF!,1,0),"")</f>
        <v/>
      </c>
      <c r="W1894" t="str" cm="1">
        <f t="array" ref="W1894">IFERROR(_xlfn.IFS(AND(V1894="",X1894&lt;&gt;"王园园组",X1894&lt;&gt;"other"),K1894,AND(V1894="",X1894="王园园组"),G1894),"other")</f>
        <v>other</v>
      </c>
      <c r="X1894" t="str" cm="1">
        <f t="array" ref="X1894">IFERROR(_xlfn.IFS(AND(V1894="",IFERROR(VLOOKUP(N1894,#REF!,1,0),1)&lt;&gt;1),N1894,AND(V1894="",I1894="王园园组"),"王园园组"),"other")</f>
        <v>other</v>
      </c>
      <c r="Y1894">
        <f>IFERROR(_xlfn.XLOOKUP(MID(T1894, FIND("#", SUBSTITUTE(T1894, "-", "#", LEN(T1894) - LEN(SUBSTITUTE(T1894, "-", "")))) + 1, LEN(T1894)),#REF!,#REF!),0)</f>
        <v>0</v>
      </c>
      <c r="Z1894">
        <f>MONTH(续费明细实时[[#This Row],[success_time]])</f>
        <v>5</v>
      </c>
      <c r="AA1894" s="8" t="e">
        <f>VLOOKUP(续费明细实时[[#This Row],[parent_user_id]],#REF!,27,0)</f>
        <v>#REF!</v>
      </c>
    </row>
    <row r="1895" spans="1:27">
      <c r="A1895" s="1">
        <v>45802</v>
      </c>
      <c r="B1895" t="s">
        <v>14358</v>
      </c>
      <c r="C1895" t="s">
        <v>14359</v>
      </c>
      <c r="D1895" t="s">
        <v>677</v>
      </c>
      <c r="E1895" t="s">
        <v>546</v>
      </c>
      <c r="F1895">
        <v>120</v>
      </c>
      <c r="G1895" t="s">
        <v>2079</v>
      </c>
      <c r="H1895" t="s">
        <v>559</v>
      </c>
      <c r="I1895" t="s">
        <v>1876</v>
      </c>
      <c r="J1895">
        <v>17750</v>
      </c>
      <c r="K1895" t="s">
        <v>268</v>
      </c>
      <c r="L1895" t="s">
        <v>549</v>
      </c>
      <c r="M1895" t="s">
        <v>550</v>
      </c>
      <c r="N1895" t="s">
        <v>136</v>
      </c>
      <c r="O1895" t="s">
        <v>264</v>
      </c>
      <c r="P1895" t="s">
        <v>1877</v>
      </c>
      <c r="Q1895" t="s">
        <v>14360</v>
      </c>
      <c r="R1895" t="s">
        <v>626</v>
      </c>
      <c r="S1895">
        <v>2500</v>
      </c>
      <c r="T1895" t="s">
        <v>1896</v>
      </c>
      <c r="U1895" s="4">
        <v>45802.689363425925</v>
      </c>
      <c r="V1895" t="str">
        <f>IFERROR(VLOOKUP(B1895,#REF!,1,0),"")</f>
        <v/>
      </c>
      <c r="W1895" t="str" cm="1">
        <f t="array" ref="W1895">IFERROR(_xlfn.IFS(AND(V1895="",X1895&lt;&gt;"王园园组",X1895&lt;&gt;"other"),K1895,AND(V1895="",X1895="王园园组"),G1895),"other")</f>
        <v>other</v>
      </c>
      <c r="X1895" t="str" cm="1">
        <f t="array" ref="X1895">IFERROR(_xlfn.IFS(AND(V1895="",IFERROR(VLOOKUP(N1895,#REF!,1,0),1)&lt;&gt;1),N1895,AND(V1895="",I1895="王园园组"),"王园园组"),"other")</f>
        <v>other</v>
      </c>
      <c r="Y1895">
        <f>IFERROR(_xlfn.XLOOKUP(MID(T1895, FIND("#", SUBSTITUTE(T1895, "-", "#", LEN(T1895) - LEN(SUBSTITUTE(T1895, "-", "")))) + 1, LEN(T1895)),#REF!,#REF!),0)</f>
        <v>0</v>
      </c>
      <c r="Z1895">
        <f>MONTH(续费明细实时[[#This Row],[success_time]])</f>
        <v>5</v>
      </c>
      <c r="AA1895" s="8" t="e">
        <f>VLOOKUP(续费明细实时[[#This Row],[parent_user_id]],#REF!,27,0)</f>
        <v>#REF!</v>
      </c>
    </row>
    <row r="1896" spans="1:27">
      <c r="A1896" s="1">
        <v>45790</v>
      </c>
      <c r="B1896" t="s">
        <v>14802</v>
      </c>
      <c r="C1896" t="s">
        <v>14803</v>
      </c>
      <c r="D1896" t="s">
        <v>695</v>
      </c>
      <c r="E1896" t="s">
        <v>546</v>
      </c>
      <c r="F1896">
        <v>60</v>
      </c>
      <c r="G1896" t="s">
        <v>2178</v>
      </c>
      <c r="H1896" t="s">
        <v>559</v>
      </c>
      <c r="I1896" t="s">
        <v>1876</v>
      </c>
      <c r="J1896">
        <v>10650</v>
      </c>
      <c r="K1896" t="s">
        <v>234</v>
      </c>
      <c r="L1896" t="s">
        <v>549</v>
      </c>
      <c r="M1896" t="s">
        <v>550</v>
      </c>
      <c r="N1896" t="s">
        <v>551</v>
      </c>
      <c r="O1896" t="s">
        <v>141</v>
      </c>
      <c r="P1896" t="s">
        <v>1877</v>
      </c>
      <c r="Q1896" t="s">
        <v>14804</v>
      </c>
      <c r="R1896" t="s">
        <v>626</v>
      </c>
      <c r="S1896">
        <v>1500</v>
      </c>
      <c r="T1896" t="s">
        <v>1891</v>
      </c>
      <c r="U1896" s="4">
        <v>45790.590729166666</v>
      </c>
      <c r="V1896" t="str">
        <f>IFERROR(VLOOKUP(B1896,#REF!,1,0),"")</f>
        <v/>
      </c>
      <c r="W1896" t="str" cm="1">
        <f t="array" ref="W1896">IFERROR(_xlfn.IFS(AND(V1896="",X1896&lt;&gt;"王园园组",X1896&lt;&gt;"other"),K1896,AND(V1896="",X1896="王园园组"),G1896),"other")</f>
        <v>other</v>
      </c>
      <c r="X1896" t="str" cm="1">
        <f t="array" ref="X1896">IFERROR(_xlfn.IFS(AND(V1896="",IFERROR(VLOOKUP(N1896,#REF!,1,0),1)&lt;&gt;1),N1896,AND(V1896="",I1896="王园园组"),"王园园组"),"other")</f>
        <v>other</v>
      </c>
      <c r="Y1896">
        <f>IFERROR(_xlfn.XLOOKUP(MID(T1896, FIND("#", SUBSTITUTE(T1896, "-", "#", LEN(T1896) - LEN(SUBSTITUTE(T1896, "-", "")))) + 1, LEN(T1896)),#REF!,#REF!),0)</f>
        <v>0</v>
      </c>
      <c r="Z1896">
        <f>MONTH(续费明细实时[[#This Row],[success_time]])</f>
        <v>5</v>
      </c>
      <c r="AA1896" s="8" t="e">
        <f>VLOOKUP(续费明细实时[[#This Row],[parent_user_id]],#REF!,27,0)</f>
        <v>#REF!</v>
      </c>
    </row>
    <row r="1897" spans="1:27">
      <c r="A1897" s="1">
        <v>45794</v>
      </c>
      <c r="B1897" t="s">
        <v>14805</v>
      </c>
      <c r="C1897" t="s">
        <v>14806</v>
      </c>
      <c r="D1897" t="s">
        <v>695</v>
      </c>
      <c r="E1897" t="s">
        <v>546</v>
      </c>
      <c r="F1897">
        <v>360</v>
      </c>
      <c r="G1897" t="s">
        <v>1990</v>
      </c>
      <c r="H1897" t="s">
        <v>559</v>
      </c>
      <c r="I1897" t="s">
        <v>1876</v>
      </c>
      <c r="J1897">
        <v>46150</v>
      </c>
      <c r="K1897" t="s">
        <v>312</v>
      </c>
      <c r="L1897" t="s">
        <v>549</v>
      </c>
      <c r="M1897" t="s">
        <v>550</v>
      </c>
      <c r="N1897" t="s">
        <v>136</v>
      </c>
      <c r="O1897" t="s">
        <v>143</v>
      </c>
      <c r="P1897" t="s">
        <v>1877</v>
      </c>
      <c r="Q1897" t="s">
        <v>14807</v>
      </c>
      <c r="R1897" t="s">
        <v>626</v>
      </c>
      <c r="S1897">
        <v>6500</v>
      </c>
      <c r="T1897" t="s">
        <v>2193</v>
      </c>
      <c r="U1897" s="4">
        <v>45794.691307870373</v>
      </c>
      <c r="V1897" t="str">
        <f>IFERROR(VLOOKUP(B1897,#REF!,1,0),"")</f>
        <v/>
      </c>
      <c r="W1897" t="str" cm="1">
        <f t="array" ref="W1897">IFERROR(_xlfn.IFS(AND(V1897="",X1897&lt;&gt;"王园园组",X1897&lt;&gt;"other"),K1897,AND(V1897="",X1897="王园园组"),G1897),"other")</f>
        <v>other</v>
      </c>
      <c r="X1897" t="str" cm="1">
        <f t="array" ref="X1897">IFERROR(_xlfn.IFS(AND(V1897="",IFERROR(VLOOKUP(N1897,#REF!,1,0),1)&lt;&gt;1),N1897,AND(V1897="",I1897="王园园组"),"王园园组"),"other")</f>
        <v>other</v>
      </c>
      <c r="Y1897">
        <f>IFERROR(_xlfn.XLOOKUP(MID(T1897, FIND("#", SUBSTITUTE(T1897, "-", "#", LEN(T1897) - LEN(SUBSTITUTE(T1897, "-", "")))) + 1, LEN(T1897)),#REF!,#REF!),0)</f>
        <v>0</v>
      </c>
      <c r="Z1897">
        <f>MONTH(续费明细实时[[#This Row],[success_time]])</f>
        <v>5</v>
      </c>
      <c r="AA1897" s="8" t="e">
        <f>VLOOKUP(续费明细实时[[#This Row],[parent_user_id]],#REF!,27,0)</f>
        <v>#REF!</v>
      </c>
    </row>
    <row r="1898" spans="1:27">
      <c r="A1898" s="1">
        <v>45804</v>
      </c>
      <c r="B1898" t="s">
        <v>30149</v>
      </c>
      <c r="C1898" t="s">
        <v>30150</v>
      </c>
      <c r="D1898" t="s">
        <v>578</v>
      </c>
      <c r="E1898" t="s">
        <v>546</v>
      </c>
      <c r="F1898">
        <v>240</v>
      </c>
      <c r="G1898" t="s">
        <v>2178</v>
      </c>
      <c r="H1898" t="s">
        <v>559</v>
      </c>
      <c r="I1898" t="s">
        <v>1876</v>
      </c>
      <c r="J1898">
        <v>31950</v>
      </c>
      <c r="K1898" t="s">
        <v>265</v>
      </c>
      <c r="L1898" t="s">
        <v>549</v>
      </c>
      <c r="M1898" t="s">
        <v>550</v>
      </c>
      <c r="N1898" t="s">
        <v>136</v>
      </c>
      <c r="O1898" t="s">
        <v>264</v>
      </c>
      <c r="P1898" t="s">
        <v>1877</v>
      </c>
      <c r="Q1898" t="s">
        <v>30151</v>
      </c>
      <c r="R1898" t="s">
        <v>626</v>
      </c>
      <c r="S1898">
        <v>4500</v>
      </c>
      <c r="T1898" t="s">
        <v>1931</v>
      </c>
      <c r="U1898" s="4">
        <v>45804.803124999999</v>
      </c>
      <c r="V1898" t="str">
        <f>IFERROR(VLOOKUP(B1898,#REF!,1,0),"")</f>
        <v/>
      </c>
      <c r="W1898" t="str" cm="1">
        <f t="array" ref="W1898">IFERROR(_xlfn.IFS(AND(V1898="",X1898&lt;&gt;"王园园组",X1898&lt;&gt;"other"),K1898,AND(V1898="",X1898="王园园组"),G1898),"other")</f>
        <v>other</v>
      </c>
      <c r="X1898" t="str" cm="1">
        <f t="array" ref="X1898">IFERROR(_xlfn.IFS(AND(V1898="",IFERROR(VLOOKUP(N1898,#REF!,1,0),1)&lt;&gt;1),N1898,AND(V1898="",I1898="王园园组"),"王园园组"),"other")</f>
        <v>other</v>
      </c>
      <c r="Y1898">
        <f>IFERROR(_xlfn.XLOOKUP(MID(T1898, FIND("#", SUBSTITUTE(T1898, "-", "#", LEN(T1898) - LEN(SUBSTITUTE(T1898, "-", "")))) + 1, LEN(T1898)),#REF!,#REF!),0)</f>
        <v>0</v>
      </c>
      <c r="Z1898">
        <f>MONTH(续费明细实时[[#This Row],[success_time]])</f>
        <v>5</v>
      </c>
      <c r="AA1898" s="8" t="e">
        <f>VLOOKUP(续费明细实时[[#This Row],[parent_user_id]],#REF!,27,0)</f>
        <v>#REF!</v>
      </c>
    </row>
    <row r="1899" spans="1:27">
      <c r="A1899" s="1">
        <v>45788</v>
      </c>
      <c r="B1899" t="s">
        <v>9061</v>
      </c>
      <c r="C1899" t="s">
        <v>9062</v>
      </c>
      <c r="D1899" t="s">
        <v>695</v>
      </c>
      <c r="E1899" t="s">
        <v>1102</v>
      </c>
      <c r="F1899">
        <v>36</v>
      </c>
      <c r="G1899" t="s">
        <v>626</v>
      </c>
      <c r="H1899" t="s">
        <v>626</v>
      </c>
      <c r="I1899" t="s">
        <v>626</v>
      </c>
      <c r="J1899">
        <v>3771</v>
      </c>
      <c r="K1899" t="s">
        <v>274</v>
      </c>
      <c r="L1899" t="s">
        <v>549</v>
      </c>
      <c r="M1899" t="s">
        <v>550</v>
      </c>
      <c r="N1899" t="s">
        <v>136</v>
      </c>
      <c r="O1899" t="s">
        <v>139</v>
      </c>
      <c r="P1899" t="s">
        <v>1877</v>
      </c>
      <c r="Q1899" t="s">
        <v>9063</v>
      </c>
      <c r="R1899" t="s">
        <v>626</v>
      </c>
      <c r="S1899">
        <v>531.05740400000002</v>
      </c>
      <c r="T1899" t="s">
        <v>9064</v>
      </c>
      <c r="U1899" s="4">
        <v>45788.419814814813</v>
      </c>
      <c r="V1899" t="str">
        <f>IFERROR(VLOOKUP(B1899,#REF!,1,0),"")</f>
        <v/>
      </c>
      <c r="W1899" t="str" cm="1">
        <f t="array" ref="W1899">IFERROR(_xlfn.IFS(AND(V1899="",X1899&lt;&gt;"王园园组",X1899&lt;&gt;"other"),K1899,AND(V1899="",X1899="王园园组"),G1899),"other")</f>
        <v>other</v>
      </c>
      <c r="X1899" t="str" cm="1">
        <f t="array" ref="X1899">IFERROR(_xlfn.IFS(AND(V1899="",IFERROR(VLOOKUP(N1899,#REF!,1,0),1)&lt;&gt;1),N1899,AND(V1899="",I1899="王园园组"),"王园园组"),"other")</f>
        <v>other</v>
      </c>
      <c r="Y1899">
        <f>IFERROR(_xlfn.XLOOKUP(MID(T1899, FIND("#", SUBSTITUTE(T1899, "-", "#", LEN(T1899) - LEN(SUBSTITUTE(T1899, "-", "")))) + 1, LEN(T1899)),#REF!,#REF!),0)</f>
        <v>0</v>
      </c>
      <c r="Z1899">
        <f>MONTH(续费明细实时[[#This Row],[success_time]])</f>
        <v>5</v>
      </c>
      <c r="AA1899" s="8" t="e">
        <f>VLOOKUP(续费明细实时[[#This Row],[parent_user_id]],#REF!,27,0)</f>
        <v>#REF!</v>
      </c>
    </row>
    <row r="1900" spans="1:27">
      <c r="A1900" s="1">
        <v>45795</v>
      </c>
      <c r="B1900" t="s">
        <v>15216</v>
      </c>
      <c r="C1900" t="s">
        <v>15217</v>
      </c>
      <c r="D1900" t="s">
        <v>961</v>
      </c>
      <c r="E1900" t="s">
        <v>546</v>
      </c>
      <c r="F1900">
        <v>120</v>
      </c>
      <c r="G1900" t="s">
        <v>334</v>
      </c>
      <c r="H1900" t="s">
        <v>559</v>
      </c>
      <c r="I1900" t="s">
        <v>504</v>
      </c>
      <c r="J1900">
        <v>18283</v>
      </c>
      <c r="K1900" t="s">
        <v>334</v>
      </c>
      <c r="L1900" t="s">
        <v>549</v>
      </c>
      <c r="M1900" t="s">
        <v>559</v>
      </c>
      <c r="N1900" t="s">
        <v>504</v>
      </c>
      <c r="O1900" t="s">
        <v>325</v>
      </c>
      <c r="P1900" t="s">
        <v>1877</v>
      </c>
      <c r="Q1900" t="s">
        <v>15218</v>
      </c>
      <c r="R1900" t="s">
        <v>626</v>
      </c>
      <c r="S1900">
        <v>2575</v>
      </c>
      <c r="T1900" t="s">
        <v>1896</v>
      </c>
      <c r="U1900" s="4">
        <v>45795.73883101852</v>
      </c>
      <c r="V1900" t="str">
        <f>IFERROR(VLOOKUP(B1900,#REF!,1,0),"")</f>
        <v/>
      </c>
      <c r="W1900" t="str" cm="1">
        <f t="array" ref="W1900">IFERROR(_xlfn.IFS(AND(V1900="",X1900&lt;&gt;"王园园组",X1900&lt;&gt;"other"),K1900,AND(V1900="",X1900="王园园组"),G1900),"other")</f>
        <v>other</v>
      </c>
      <c r="X1900" t="str" cm="1">
        <f t="array" ref="X1900">IFERROR(_xlfn.IFS(AND(V1900="",IFERROR(VLOOKUP(N1900,#REF!,1,0),1)&lt;&gt;1),N1900,AND(V1900="",I1900="王园园组"),"王园园组"),"other")</f>
        <v>other</v>
      </c>
      <c r="Y1900">
        <f>IFERROR(_xlfn.XLOOKUP(MID(T1900, FIND("#", SUBSTITUTE(T1900, "-", "#", LEN(T1900) - LEN(SUBSTITUTE(T1900, "-", "")))) + 1, LEN(T1900)),#REF!,#REF!),0)</f>
        <v>0</v>
      </c>
      <c r="Z1900">
        <f>MONTH(续费明细实时[[#This Row],[success_time]])</f>
        <v>5</v>
      </c>
      <c r="AA1900" s="8" t="e">
        <f>VLOOKUP(续费明细实时[[#This Row],[parent_user_id]],#REF!,27,0)</f>
        <v>#REF!</v>
      </c>
    </row>
    <row r="1901" spans="1:27">
      <c r="A1901" s="1">
        <v>45799</v>
      </c>
      <c r="B1901" t="s">
        <v>15225</v>
      </c>
      <c r="C1901" t="s">
        <v>15226</v>
      </c>
      <c r="D1901" t="s">
        <v>548</v>
      </c>
      <c r="E1901" t="s">
        <v>546</v>
      </c>
      <c r="F1901">
        <v>120</v>
      </c>
      <c r="G1901" t="s">
        <v>2056</v>
      </c>
      <c r="H1901" t="s">
        <v>559</v>
      </c>
      <c r="I1901" t="s">
        <v>1876</v>
      </c>
      <c r="J1901">
        <v>17750</v>
      </c>
      <c r="K1901" t="s">
        <v>226</v>
      </c>
      <c r="L1901" t="s">
        <v>549</v>
      </c>
      <c r="M1901" t="s">
        <v>550</v>
      </c>
      <c r="N1901" t="s">
        <v>551</v>
      </c>
      <c r="O1901" t="s">
        <v>145</v>
      </c>
      <c r="P1901" t="s">
        <v>1877</v>
      </c>
      <c r="Q1901" t="s">
        <v>15227</v>
      </c>
      <c r="R1901" t="s">
        <v>626</v>
      </c>
      <c r="S1901">
        <v>2500</v>
      </c>
      <c r="T1901" t="s">
        <v>1896</v>
      </c>
      <c r="U1901" s="4">
        <v>45799.476006944446</v>
      </c>
      <c r="V1901" t="str">
        <f>IFERROR(VLOOKUP(B1901,#REF!,1,0),"")</f>
        <v/>
      </c>
      <c r="W1901" t="str" cm="1">
        <f t="array" ref="W1901">IFERROR(_xlfn.IFS(AND(V1901="",X1901&lt;&gt;"王园园组",X1901&lt;&gt;"other"),K1901,AND(V1901="",X1901="王园园组"),G1901),"other")</f>
        <v>other</v>
      </c>
      <c r="X1901" t="str" cm="1">
        <f t="array" ref="X1901">IFERROR(_xlfn.IFS(AND(V1901="",IFERROR(VLOOKUP(N1901,#REF!,1,0),1)&lt;&gt;1),N1901,AND(V1901="",I1901="王园园组"),"王园园组"),"other")</f>
        <v>other</v>
      </c>
      <c r="Y1901">
        <f>IFERROR(_xlfn.XLOOKUP(MID(T1901, FIND("#", SUBSTITUTE(T1901, "-", "#", LEN(T1901) - LEN(SUBSTITUTE(T1901, "-", "")))) + 1, LEN(T1901)),#REF!,#REF!),0)</f>
        <v>0</v>
      </c>
      <c r="Z1901">
        <f>MONTH(续费明细实时[[#This Row],[success_time]])</f>
        <v>5</v>
      </c>
      <c r="AA1901" s="8" t="e">
        <f>VLOOKUP(续费明细实时[[#This Row],[parent_user_id]],#REF!,27,0)</f>
        <v>#REF!</v>
      </c>
    </row>
    <row r="1902" spans="1:27">
      <c r="A1902" s="1">
        <v>45793</v>
      </c>
      <c r="B1902" t="s">
        <v>15228</v>
      </c>
      <c r="C1902" t="s">
        <v>15229</v>
      </c>
      <c r="D1902" t="s">
        <v>548</v>
      </c>
      <c r="E1902" t="s">
        <v>546</v>
      </c>
      <c r="F1902">
        <v>240</v>
      </c>
      <c r="G1902" t="s">
        <v>1894</v>
      </c>
      <c r="H1902" t="s">
        <v>559</v>
      </c>
      <c r="I1902" t="s">
        <v>1876</v>
      </c>
      <c r="J1902">
        <v>31950</v>
      </c>
      <c r="K1902" t="s">
        <v>247</v>
      </c>
      <c r="L1902" t="s">
        <v>549</v>
      </c>
      <c r="M1902" t="s">
        <v>550</v>
      </c>
      <c r="N1902" t="s">
        <v>551</v>
      </c>
      <c r="O1902" t="s">
        <v>242</v>
      </c>
      <c r="P1902" t="s">
        <v>1877</v>
      </c>
      <c r="Q1902" t="s">
        <v>15230</v>
      </c>
      <c r="R1902" t="s">
        <v>626</v>
      </c>
      <c r="S1902">
        <v>4500</v>
      </c>
      <c r="T1902" t="s">
        <v>1931</v>
      </c>
      <c r="U1902" s="4">
        <v>45793.637523148151</v>
      </c>
      <c r="V1902" t="str">
        <f>IFERROR(VLOOKUP(B1902,#REF!,1,0),"")</f>
        <v/>
      </c>
      <c r="W1902" t="str" cm="1">
        <f t="array" ref="W1902">IFERROR(_xlfn.IFS(AND(V1902="",X1902&lt;&gt;"王园园组",X1902&lt;&gt;"other"),K1902,AND(V1902="",X1902="王园园组"),G1902),"other")</f>
        <v>other</v>
      </c>
      <c r="X1902" t="str" cm="1">
        <f t="array" ref="X1902">IFERROR(_xlfn.IFS(AND(V1902="",IFERROR(VLOOKUP(N1902,#REF!,1,0),1)&lt;&gt;1),N1902,AND(V1902="",I1902="王园园组"),"王园园组"),"other")</f>
        <v>other</v>
      </c>
      <c r="Y1902">
        <f>IFERROR(_xlfn.XLOOKUP(MID(T1902, FIND("#", SUBSTITUTE(T1902, "-", "#", LEN(T1902) - LEN(SUBSTITUTE(T1902, "-", "")))) + 1, LEN(T1902)),#REF!,#REF!),0)</f>
        <v>0</v>
      </c>
      <c r="Z1902">
        <f>MONTH(续费明细实时[[#This Row],[success_time]])</f>
        <v>5</v>
      </c>
      <c r="AA1902" s="8" t="e">
        <f>VLOOKUP(续费明细实时[[#This Row],[parent_user_id]],#REF!,27,0)</f>
        <v>#REF!</v>
      </c>
    </row>
    <row r="1903" spans="1:27">
      <c r="A1903" s="1">
        <v>45793</v>
      </c>
      <c r="B1903" t="s">
        <v>15467</v>
      </c>
      <c r="C1903" t="s">
        <v>15468</v>
      </c>
      <c r="D1903" t="s">
        <v>886</v>
      </c>
      <c r="E1903" t="s">
        <v>546</v>
      </c>
      <c r="F1903">
        <v>60</v>
      </c>
      <c r="G1903" t="s">
        <v>2178</v>
      </c>
      <c r="H1903" t="s">
        <v>559</v>
      </c>
      <c r="I1903" t="s">
        <v>1876</v>
      </c>
      <c r="J1903">
        <v>10970</v>
      </c>
      <c r="K1903" t="s">
        <v>275</v>
      </c>
      <c r="L1903" t="s">
        <v>549</v>
      </c>
      <c r="M1903" t="s">
        <v>550</v>
      </c>
      <c r="N1903" t="s">
        <v>136</v>
      </c>
      <c r="O1903" t="s">
        <v>139</v>
      </c>
      <c r="P1903" t="s">
        <v>1877</v>
      </c>
      <c r="Q1903" t="s">
        <v>15469</v>
      </c>
      <c r="R1903" t="s">
        <v>626</v>
      </c>
      <c r="S1903">
        <v>1545</v>
      </c>
      <c r="T1903" t="s">
        <v>1891</v>
      </c>
      <c r="U1903" s="4">
        <v>45793.864155092589</v>
      </c>
      <c r="V1903" t="str">
        <f>IFERROR(VLOOKUP(B1903,#REF!,1,0),"")</f>
        <v/>
      </c>
      <c r="W1903" t="str" cm="1">
        <f t="array" ref="W1903">IFERROR(_xlfn.IFS(AND(V1903="",X1903&lt;&gt;"王园园组",X1903&lt;&gt;"other"),K1903,AND(V1903="",X1903="王园园组"),G1903),"other")</f>
        <v>other</v>
      </c>
      <c r="X1903" t="str" cm="1">
        <f t="array" ref="X1903">IFERROR(_xlfn.IFS(AND(V1903="",IFERROR(VLOOKUP(N1903,#REF!,1,0),1)&lt;&gt;1),N1903,AND(V1903="",I1903="王园园组"),"王园园组"),"other")</f>
        <v>other</v>
      </c>
      <c r="Y1903">
        <f>IFERROR(_xlfn.XLOOKUP(MID(T1903, FIND("#", SUBSTITUTE(T1903, "-", "#", LEN(T1903) - LEN(SUBSTITUTE(T1903, "-", "")))) + 1, LEN(T1903)),#REF!,#REF!),0)</f>
        <v>0</v>
      </c>
      <c r="Z1903">
        <f>MONTH(续费明细实时[[#This Row],[success_time]])</f>
        <v>5</v>
      </c>
      <c r="AA1903" s="8" t="e">
        <f>VLOOKUP(续费明细实时[[#This Row],[parent_user_id]],#REF!,27,0)</f>
        <v>#REF!</v>
      </c>
    </row>
    <row r="1904" spans="1:27">
      <c r="A1904" s="1">
        <v>45800</v>
      </c>
      <c r="B1904" t="s">
        <v>14981</v>
      </c>
      <c r="C1904" t="s">
        <v>14982</v>
      </c>
      <c r="D1904" t="s">
        <v>548</v>
      </c>
      <c r="E1904" t="s">
        <v>546</v>
      </c>
      <c r="F1904">
        <v>60</v>
      </c>
      <c r="G1904" t="s">
        <v>1894</v>
      </c>
      <c r="H1904" t="s">
        <v>559</v>
      </c>
      <c r="I1904" t="s">
        <v>1876</v>
      </c>
      <c r="J1904">
        <v>10650</v>
      </c>
      <c r="K1904" t="s">
        <v>261</v>
      </c>
      <c r="L1904" t="s">
        <v>549</v>
      </c>
      <c r="M1904" t="s">
        <v>550</v>
      </c>
      <c r="N1904" t="s">
        <v>136</v>
      </c>
      <c r="O1904" t="s">
        <v>147</v>
      </c>
      <c r="P1904" t="s">
        <v>1877</v>
      </c>
      <c r="Q1904" t="s">
        <v>14983</v>
      </c>
      <c r="R1904" t="s">
        <v>626</v>
      </c>
      <c r="S1904">
        <v>1500</v>
      </c>
      <c r="T1904" t="s">
        <v>1891</v>
      </c>
      <c r="U1904" s="4">
        <v>45800.415706018517</v>
      </c>
      <c r="V1904" t="str">
        <f>IFERROR(VLOOKUP(B1904,#REF!,1,0),"")</f>
        <v/>
      </c>
      <c r="W1904" t="str" cm="1">
        <f t="array" ref="W1904">IFERROR(_xlfn.IFS(AND(V1904="",X1904&lt;&gt;"王园园组",X1904&lt;&gt;"other"),K1904,AND(V1904="",X1904="王园园组"),G1904),"other")</f>
        <v>other</v>
      </c>
      <c r="X1904" t="str" cm="1">
        <f t="array" ref="X1904">IFERROR(_xlfn.IFS(AND(V1904="",IFERROR(VLOOKUP(N1904,#REF!,1,0),1)&lt;&gt;1),N1904,AND(V1904="",I1904="王园园组"),"王园园组"),"other")</f>
        <v>other</v>
      </c>
      <c r="Y1904">
        <f>IFERROR(_xlfn.XLOOKUP(MID(T1904, FIND("#", SUBSTITUTE(T1904, "-", "#", LEN(T1904) - LEN(SUBSTITUTE(T1904, "-", "")))) + 1, LEN(T1904)),#REF!,#REF!),0)</f>
        <v>0</v>
      </c>
      <c r="Z1904">
        <f>MONTH(续费明细实时[[#This Row],[success_time]])</f>
        <v>5</v>
      </c>
      <c r="AA1904" s="8" t="e">
        <f>VLOOKUP(续费明细实时[[#This Row],[parent_user_id]],#REF!,27,0)</f>
        <v>#REF!</v>
      </c>
    </row>
    <row r="1905" spans="1:27">
      <c r="A1905" s="1">
        <v>45799</v>
      </c>
      <c r="B1905" t="s">
        <v>14984</v>
      </c>
      <c r="C1905" t="s">
        <v>14985</v>
      </c>
      <c r="D1905" t="s">
        <v>695</v>
      </c>
      <c r="E1905" t="s">
        <v>546</v>
      </c>
      <c r="F1905">
        <v>120</v>
      </c>
      <c r="G1905" t="s">
        <v>2035</v>
      </c>
      <c r="H1905" t="s">
        <v>559</v>
      </c>
      <c r="I1905" t="s">
        <v>1876</v>
      </c>
      <c r="J1905">
        <v>18750</v>
      </c>
      <c r="K1905" t="s">
        <v>299</v>
      </c>
      <c r="L1905" t="s">
        <v>549</v>
      </c>
      <c r="M1905" t="s">
        <v>550</v>
      </c>
      <c r="N1905" t="s">
        <v>136</v>
      </c>
      <c r="O1905" t="s">
        <v>143</v>
      </c>
      <c r="P1905" t="s">
        <v>1877</v>
      </c>
      <c r="Q1905" t="s">
        <v>14986</v>
      </c>
      <c r="R1905" t="s">
        <v>626</v>
      </c>
      <c r="S1905">
        <v>2640.8253580000001</v>
      </c>
      <c r="T1905" t="s">
        <v>1896</v>
      </c>
      <c r="U1905" s="4">
        <v>45799.748101851852</v>
      </c>
      <c r="V1905" t="str">
        <f>IFERROR(VLOOKUP(B1905,#REF!,1,0),"")</f>
        <v/>
      </c>
      <c r="W1905" t="str" cm="1">
        <f t="array" ref="W1905">IFERROR(_xlfn.IFS(AND(V1905="",X1905&lt;&gt;"王园园组",X1905&lt;&gt;"other"),K1905,AND(V1905="",X1905="王园园组"),G1905),"other")</f>
        <v>other</v>
      </c>
      <c r="X1905" t="str" cm="1">
        <f t="array" ref="X1905">IFERROR(_xlfn.IFS(AND(V1905="",IFERROR(VLOOKUP(N1905,#REF!,1,0),1)&lt;&gt;1),N1905,AND(V1905="",I1905="王园园组"),"王园园组"),"other")</f>
        <v>other</v>
      </c>
      <c r="Y1905">
        <f>IFERROR(_xlfn.XLOOKUP(MID(T1905, FIND("#", SUBSTITUTE(T1905, "-", "#", LEN(T1905) - LEN(SUBSTITUTE(T1905, "-", "")))) + 1, LEN(T1905)),#REF!,#REF!),0)</f>
        <v>0</v>
      </c>
      <c r="Z1905">
        <f>MONTH(续费明细实时[[#This Row],[success_time]])</f>
        <v>5</v>
      </c>
      <c r="AA1905" s="8" t="e">
        <f>VLOOKUP(续费明细实时[[#This Row],[parent_user_id]],#REF!,27,0)</f>
        <v>#REF!</v>
      </c>
    </row>
    <row r="1906" spans="1:27">
      <c r="A1906" s="1">
        <v>45787</v>
      </c>
      <c r="B1906" t="s">
        <v>2813</v>
      </c>
      <c r="C1906" t="s">
        <v>2814</v>
      </c>
      <c r="D1906" t="s">
        <v>548</v>
      </c>
      <c r="E1906" t="s">
        <v>546</v>
      </c>
      <c r="F1906">
        <v>120</v>
      </c>
      <c r="G1906" t="s">
        <v>1978</v>
      </c>
      <c r="H1906" t="s">
        <v>559</v>
      </c>
      <c r="I1906" t="s">
        <v>1876</v>
      </c>
      <c r="J1906">
        <v>18283</v>
      </c>
      <c r="K1906" t="s">
        <v>182</v>
      </c>
      <c r="L1906" t="s">
        <v>549</v>
      </c>
      <c r="M1906" t="s">
        <v>559</v>
      </c>
      <c r="N1906" t="s">
        <v>469</v>
      </c>
      <c r="O1906" t="s">
        <v>180</v>
      </c>
      <c r="P1906" t="s">
        <v>1877</v>
      </c>
      <c r="Q1906" t="s">
        <v>2815</v>
      </c>
      <c r="R1906" t="s">
        <v>626</v>
      </c>
      <c r="S1906">
        <v>2575</v>
      </c>
      <c r="T1906" t="s">
        <v>1896</v>
      </c>
      <c r="U1906" s="4">
        <v>45787.376539351855</v>
      </c>
      <c r="V1906" t="str">
        <f>IFERROR(VLOOKUP(B1906,#REF!,1,0),"")</f>
        <v/>
      </c>
      <c r="W1906" t="str" cm="1">
        <f t="array" ref="W1906">IFERROR(_xlfn.IFS(AND(V1906="",X1906&lt;&gt;"王园园组",X1906&lt;&gt;"other"),K1906,AND(V1906="",X1906="王园园组"),G1906),"other")</f>
        <v>other</v>
      </c>
      <c r="X1906" t="str" cm="1">
        <f t="array" ref="X1906">IFERROR(_xlfn.IFS(AND(V1906="",IFERROR(VLOOKUP(N1906,#REF!,1,0),1)&lt;&gt;1),N1906,AND(V1906="",I1906="王园园组"),"王园园组"),"other")</f>
        <v>other</v>
      </c>
      <c r="Y1906">
        <f>IFERROR(_xlfn.XLOOKUP(MID(T1906, FIND("#", SUBSTITUTE(T1906, "-", "#", LEN(T1906) - LEN(SUBSTITUTE(T1906, "-", "")))) + 1, LEN(T1906)),#REF!,#REF!),0)</f>
        <v>0</v>
      </c>
      <c r="Z1906">
        <f>MONTH(续费明细实时[[#This Row],[success_time]])</f>
        <v>5</v>
      </c>
      <c r="AA1906" s="8" t="e">
        <f>VLOOKUP(续费明细实时[[#This Row],[parent_user_id]],#REF!,27,0)</f>
        <v>#REF!</v>
      </c>
    </row>
    <row r="1907" spans="1:27">
      <c r="A1907" s="1">
        <v>45799</v>
      </c>
      <c r="B1907" t="s">
        <v>15470</v>
      </c>
      <c r="C1907" t="s">
        <v>15471</v>
      </c>
      <c r="D1907" t="s">
        <v>610</v>
      </c>
      <c r="E1907" t="s">
        <v>546</v>
      </c>
      <c r="F1907">
        <v>120</v>
      </c>
      <c r="G1907" t="s">
        <v>2079</v>
      </c>
      <c r="H1907" t="s">
        <v>559</v>
      </c>
      <c r="I1907" t="s">
        <v>1876</v>
      </c>
      <c r="J1907">
        <v>17946</v>
      </c>
      <c r="K1907" t="s">
        <v>239</v>
      </c>
      <c r="L1907" t="s">
        <v>549</v>
      </c>
      <c r="M1907" t="s">
        <v>550</v>
      </c>
      <c r="N1907" t="s">
        <v>551</v>
      </c>
      <c r="O1907" t="s">
        <v>141</v>
      </c>
      <c r="P1907" t="s">
        <v>1877</v>
      </c>
      <c r="Q1907" t="s">
        <v>15472</v>
      </c>
      <c r="R1907" t="s">
        <v>626</v>
      </c>
      <c r="S1907">
        <v>2527.6042109999999</v>
      </c>
      <c r="T1907" t="s">
        <v>1896</v>
      </c>
      <c r="U1907" s="4">
        <v>45799.495173611111</v>
      </c>
      <c r="V1907" t="str">
        <f>IFERROR(VLOOKUP(B1907,#REF!,1,0),"")</f>
        <v/>
      </c>
      <c r="W1907" t="str" cm="1">
        <f t="array" ref="W1907">IFERROR(_xlfn.IFS(AND(V1907="",X1907&lt;&gt;"王园园组",X1907&lt;&gt;"other"),K1907,AND(V1907="",X1907="王园园组"),G1907),"other")</f>
        <v>other</v>
      </c>
      <c r="X1907" t="str" cm="1">
        <f t="array" ref="X1907">IFERROR(_xlfn.IFS(AND(V1907="",IFERROR(VLOOKUP(N1907,#REF!,1,0),1)&lt;&gt;1),N1907,AND(V1907="",I1907="王园园组"),"王园园组"),"other")</f>
        <v>other</v>
      </c>
      <c r="Y1907">
        <f>IFERROR(_xlfn.XLOOKUP(MID(T1907, FIND("#", SUBSTITUTE(T1907, "-", "#", LEN(T1907) - LEN(SUBSTITUTE(T1907, "-", "")))) + 1, LEN(T1907)),#REF!,#REF!),0)</f>
        <v>0</v>
      </c>
      <c r="Z1907">
        <f>MONTH(续费明细实时[[#This Row],[success_time]])</f>
        <v>5</v>
      </c>
      <c r="AA1907" s="8" t="e">
        <f>VLOOKUP(续费明细实时[[#This Row],[parent_user_id]],#REF!,27,0)</f>
        <v>#REF!</v>
      </c>
    </row>
    <row r="1908" spans="1:27">
      <c r="A1908" s="1">
        <v>45794</v>
      </c>
      <c r="B1908" t="s">
        <v>15473</v>
      </c>
      <c r="C1908" t="s">
        <v>15474</v>
      </c>
      <c r="D1908" t="s">
        <v>548</v>
      </c>
      <c r="E1908" t="s">
        <v>546</v>
      </c>
      <c r="F1908">
        <v>120</v>
      </c>
      <c r="G1908" t="s">
        <v>2113</v>
      </c>
      <c r="H1908" t="s">
        <v>559</v>
      </c>
      <c r="I1908" t="s">
        <v>1876</v>
      </c>
      <c r="J1908">
        <v>17750</v>
      </c>
      <c r="K1908" t="s">
        <v>224</v>
      </c>
      <c r="L1908" t="s">
        <v>549</v>
      </c>
      <c r="M1908" t="s">
        <v>550</v>
      </c>
      <c r="N1908" t="s">
        <v>551</v>
      </c>
      <c r="O1908" t="s">
        <v>145</v>
      </c>
      <c r="P1908" t="s">
        <v>1877</v>
      </c>
      <c r="Q1908" t="s">
        <v>15475</v>
      </c>
      <c r="R1908" t="s">
        <v>626</v>
      </c>
      <c r="S1908">
        <v>2500</v>
      </c>
      <c r="T1908" t="s">
        <v>1896</v>
      </c>
      <c r="U1908" s="4">
        <v>45794.509317129632</v>
      </c>
      <c r="V1908" t="str">
        <f>IFERROR(VLOOKUP(B1908,#REF!,1,0),"")</f>
        <v/>
      </c>
      <c r="W1908" t="str" cm="1">
        <f t="array" ref="W1908">IFERROR(_xlfn.IFS(AND(V1908="",X1908&lt;&gt;"王园园组",X1908&lt;&gt;"other"),K1908,AND(V1908="",X1908="王园园组"),G1908),"other")</f>
        <v>other</v>
      </c>
      <c r="X1908" t="str" cm="1">
        <f t="array" ref="X1908">IFERROR(_xlfn.IFS(AND(V1908="",IFERROR(VLOOKUP(N1908,#REF!,1,0),1)&lt;&gt;1),N1908,AND(V1908="",I1908="王园园组"),"王园园组"),"other")</f>
        <v>other</v>
      </c>
      <c r="Y1908">
        <f>IFERROR(_xlfn.XLOOKUP(MID(T1908, FIND("#", SUBSTITUTE(T1908, "-", "#", LEN(T1908) - LEN(SUBSTITUTE(T1908, "-", "")))) + 1, LEN(T1908)),#REF!,#REF!),0)</f>
        <v>0</v>
      </c>
      <c r="Z1908">
        <f>MONTH(续费明细实时[[#This Row],[success_time]])</f>
        <v>5</v>
      </c>
      <c r="AA1908" s="8" t="e">
        <f>VLOOKUP(续费明细实时[[#This Row],[parent_user_id]],#REF!,27,0)</f>
        <v>#REF!</v>
      </c>
    </row>
    <row r="1909" spans="1:27">
      <c r="A1909" s="1">
        <v>45789</v>
      </c>
      <c r="B1909" t="s">
        <v>10975</v>
      </c>
      <c r="C1909" t="s">
        <v>10976</v>
      </c>
      <c r="D1909" t="s">
        <v>886</v>
      </c>
      <c r="E1909" t="s">
        <v>546</v>
      </c>
      <c r="F1909">
        <v>60</v>
      </c>
      <c r="G1909" t="s">
        <v>1875</v>
      </c>
      <c r="H1909" t="s">
        <v>559</v>
      </c>
      <c r="I1909" t="s">
        <v>1876</v>
      </c>
      <c r="J1909">
        <v>10970</v>
      </c>
      <c r="K1909" t="s">
        <v>717</v>
      </c>
      <c r="L1909" t="s">
        <v>549</v>
      </c>
      <c r="M1909" t="s">
        <v>550</v>
      </c>
      <c r="N1909" t="s">
        <v>136</v>
      </c>
      <c r="O1909" t="s">
        <v>143</v>
      </c>
      <c r="P1909" t="s">
        <v>1877</v>
      </c>
      <c r="Q1909" t="s">
        <v>10977</v>
      </c>
      <c r="R1909" t="s">
        <v>626</v>
      </c>
      <c r="S1909">
        <v>1545</v>
      </c>
      <c r="T1909" t="s">
        <v>1891</v>
      </c>
      <c r="U1909" s="4">
        <v>45789.723506944443</v>
      </c>
      <c r="V1909" t="str">
        <f>IFERROR(VLOOKUP(B1909,#REF!,1,0),"")</f>
        <v/>
      </c>
      <c r="W1909" t="str" cm="1">
        <f t="array" ref="W1909">IFERROR(_xlfn.IFS(AND(V1909="",X1909&lt;&gt;"王园园组",X1909&lt;&gt;"other"),K1909,AND(V1909="",X1909="王园园组"),G1909),"other")</f>
        <v>other</v>
      </c>
      <c r="X1909" t="str" cm="1">
        <f t="array" ref="X1909">IFERROR(_xlfn.IFS(AND(V1909="",IFERROR(VLOOKUP(N1909,#REF!,1,0),1)&lt;&gt;1),N1909,AND(V1909="",I1909="王园园组"),"王园园组"),"other")</f>
        <v>other</v>
      </c>
      <c r="Y1909">
        <f>IFERROR(_xlfn.XLOOKUP(MID(T1909, FIND("#", SUBSTITUTE(T1909, "-", "#", LEN(T1909) - LEN(SUBSTITUTE(T1909, "-", "")))) + 1, LEN(T1909)),#REF!,#REF!),0)</f>
        <v>0</v>
      </c>
      <c r="Z1909">
        <f>MONTH(续费明细实时[[#This Row],[success_time]])</f>
        <v>5</v>
      </c>
      <c r="AA1909" s="8" t="e">
        <f>VLOOKUP(续费明细实时[[#This Row],[parent_user_id]],#REF!,27,0)</f>
        <v>#REF!</v>
      </c>
    </row>
    <row r="1910" spans="1:27">
      <c r="A1910" s="1">
        <v>45789</v>
      </c>
      <c r="B1910" t="s">
        <v>11038</v>
      </c>
      <c r="C1910" t="s">
        <v>11039</v>
      </c>
      <c r="D1910" t="s">
        <v>548</v>
      </c>
      <c r="E1910" t="s">
        <v>546</v>
      </c>
      <c r="F1910">
        <v>120</v>
      </c>
      <c r="G1910" t="s">
        <v>2046</v>
      </c>
      <c r="H1910" t="s">
        <v>559</v>
      </c>
      <c r="I1910" t="s">
        <v>1876</v>
      </c>
      <c r="J1910">
        <v>17750</v>
      </c>
      <c r="K1910" t="s">
        <v>191</v>
      </c>
      <c r="L1910" t="s">
        <v>549</v>
      </c>
      <c r="M1910" t="s">
        <v>559</v>
      </c>
      <c r="N1910" t="s">
        <v>469</v>
      </c>
      <c r="O1910" t="s">
        <v>189</v>
      </c>
      <c r="P1910" t="s">
        <v>1877</v>
      </c>
      <c r="Q1910" t="s">
        <v>11040</v>
      </c>
      <c r="R1910" t="s">
        <v>626</v>
      </c>
      <c r="S1910">
        <v>2500</v>
      </c>
      <c r="T1910" t="s">
        <v>1896</v>
      </c>
      <c r="U1910" s="4">
        <v>45789.435196759259</v>
      </c>
      <c r="V1910" t="str">
        <f>IFERROR(VLOOKUP(B1910,#REF!,1,0),"")</f>
        <v/>
      </c>
      <c r="W1910" t="str" cm="1">
        <f t="array" ref="W1910">IFERROR(_xlfn.IFS(AND(V1910="",X1910&lt;&gt;"王园园组",X1910&lt;&gt;"other"),K1910,AND(V1910="",X1910="王园园组"),G1910),"other")</f>
        <v>other</v>
      </c>
      <c r="X1910" t="str" cm="1">
        <f t="array" ref="X1910">IFERROR(_xlfn.IFS(AND(V1910="",IFERROR(VLOOKUP(N1910,#REF!,1,0),1)&lt;&gt;1),N1910,AND(V1910="",I1910="王园园组"),"王园园组"),"other")</f>
        <v>other</v>
      </c>
      <c r="Y1910">
        <f>IFERROR(_xlfn.XLOOKUP(MID(T1910, FIND("#", SUBSTITUTE(T1910, "-", "#", LEN(T1910) - LEN(SUBSTITUTE(T1910, "-", "")))) + 1, LEN(T1910)),#REF!,#REF!),0)</f>
        <v>0</v>
      </c>
      <c r="Z1910">
        <f>MONTH(续费明细实时[[#This Row],[success_time]])</f>
        <v>5</v>
      </c>
      <c r="AA1910" s="8" t="e">
        <f>VLOOKUP(续费明细实时[[#This Row],[parent_user_id]],#REF!,27,0)</f>
        <v>#REF!</v>
      </c>
    </row>
    <row r="1911" spans="1:27">
      <c r="A1911" s="1">
        <v>45805</v>
      </c>
      <c r="B1911" t="s">
        <v>30152</v>
      </c>
      <c r="C1911" t="s">
        <v>30153</v>
      </c>
      <c r="D1911" t="s">
        <v>9238</v>
      </c>
      <c r="E1911" t="s">
        <v>1102</v>
      </c>
      <c r="F1911">
        <v>72</v>
      </c>
      <c r="G1911" t="s">
        <v>362</v>
      </c>
      <c r="H1911" t="s">
        <v>559</v>
      </c>
      <c r="I1911" t="s">
        <v>163</v>
      </c>
      <c r="J1911">
        <v>5964</v>
      </c>
      <c r="K1911" t="s">
        <v>362</v>
      </c>
      <c r="L1911" t="s">
        <v>549</v>
      </c>
      <c r="M1911" t="s">
        <v>559</v>
      </c>
      <c r="N1911" t="s">
        <v>163</v>
      </c>
      <c r="O1911" t="s">
        <v>473</v>
      </c>
      <c r="P1911" t="s">
        <v>1877</v>
      </c>
      <c r="Q1911" t="s">
        <v>30154</v>
      </c>
      <c r="R1911" t="s">
        <v>626</v>
      </c>
      <c r="S1911">
        <v>840</v>
      </c>
      <c r="T1911" t="s">
        <v>1373</v>
      </c>
      <c r="U1911" s="4">
        <v>45805.619976851849</v>
      </c>
      <c r="V1911" t="str">
        <f>IFERROR(VLOOKUP(B1911,#REF!,1,0),"")</f>
        <v/>
      </c>
      <c r="W1911" t="str" cm="1">
        <f t="array" ref="W1911">IFERROR(_xlfn.IFS(AND(V1911="",X1911&lt;&gt;"王园园组",X1911&lt;&gt;"other"),K1911,AND(V1911="",X1911="王园园组"),G1911),"other")</f>
        <v>other</v>
      </c>
      <c r="X1911" t="str" cm="1">
        <f t="array" ref="X1911">IFERROR(_xlfn.IFS(AND(V1911="",IFERROR(VLOOKUP(N1911,#REF!,1,0),1)&lt;&gt;1),N1911,AND(V1911="",I1911="王园园组"),"王园园组"),"other")</f>
        <v>other</v>
      </c>
      <c r="Y1911">
        <f>IFERROR(_xlfn.XLOOKUP(MID(T1911, FIND("#", SUBSTITUTE(T1911, "-", "#", LEN(T1911) - LEN(SUBSTITUTE(T1911, "-", "")))) + 1, LEN(T1911)),#REF!,#REF!),0)</f>
        <v>0</v>
      </c>
      <c r="Z1911">
        <f>MONTH(续费明细实时[[#This Row],[success_time]])</f>
        <v>5</v>
      </c>
      <c r="AA1911" s="8" t="e">
        <f>VLOOKUP(续费明细实时[[#This Row],[parent_user_id]],#REF!,27,0)</f>
        <v>#REF!</v>
      </c>
    </row>
    <row r="1912" spans="1:27">
      <c r="A1912" s="1">
        <v>45794</v>
      </c>
      <c r="B1912" t="s">
        <v>14987</v>
      </c>
      <c r="C1912" t="s">
        <v>14988</v>
      </c>
      <c r="D1912" t="s">
        <v>610</v>
      </c>
      <c r="E1912" t="s">
        <v>546</v>
      </c>
      <c r="F1912">
        <v>60</v>
      </c>
      <c r="G1912" t="s">
        <v>2024</v>
      </c>
      <c r="H1912" t="s">
        <v>559</v>
      </c>
      <c r="I1912" t="s">
        <v>1876</v>
      </c>
      <c r="J1912">
        <v>10970</v>
      </c>
      <c r="K1912" t="s">
        <v>271</v>
      </c>
      <c r="L1912" t="s">
        <v>549</v>
      </c>
      <c r="M1912" t="s">
        <v>550</v>
      </c>
      <c r="N1912" t="s">
        <v>136</v>
      </c>
      <c r="O1912" t="s">
        <v>139</v>
      </c>
      <c r="P1912" t="s">
        <v>1877</v>
      </c>
      <c r="Q1912" t="s">
        <v>14989</v>
      </c>
      <c r="R1912" t="s">
        <v>626</v>
      </c>
      <c r="S1912">
        <v>1545</v>
      </c>
      <c r="T1912" t="s">
        <v>1891</v>
      </c>
      <c r="U1912" s="4">
        <v>45794.865601851852</v>
      </c>
      <c r="V1912" t="str">
        <f>IFERROR(VLOOKUP(B1912,#REF!,1,0),"")</f>
        <v/>
      </c>
      <c r="W1912" t="str" cm="1">
        <f t="array" ref="W1912">IFERROR(_xlfn.IFS(AND(V1912="",X1912&lt;&gt;"王园园组",X1912&lt;&gt;"other"),K1912,AND(V1912="",X1912="王园园组"),G1912),"other")</f>
        <v>other</v>
      </c>
      <c r="X1912" t="str" cm="1">
        <f t="array" ref="X1912">IFERROR(_xlfn.IFS(AND(V1912="",IFERROR(VLOOKUP(N1912,#REF!,1,0),1)&lt;&gt;1),N1912,AND(V1912="",I1912="王园园组"),"王园园组"),"other")</f>
        <v>other</v>
      </c>
      <c r="Y1912">
        <f>IFERROR(_xlfn.XLOOKUP(MID(T1912, FIND("#", SUBSTITUTE(T1912, "-", "#", LEN(T1912) - LEN(SUBSTITUTE(T1912, "-", "")))) + 1, LEN(T1912)),#REF!,#REF!),0)</f>
        <v>0</v>
      </c>
      <c r="Z1912">
        <f>MONTH(续费明细实时[[#This Row],[success_time]])</f>
        <v>5</v>
      </c>
      <c r="AA1912" s="8" t="e">
        <f>VLOOKUP(续费明细实时[[#This Row],[parent_user_id]],#REF!,27,0)</f>
        <v>#REF!</v>
      </c>
    </row>
    <row r="1913" spans="1:27">
      <c r="A1913" s="1">
        <v>45801</v>
      </c>
      <c r="B1913" t="s">
        <v>15114</v>
      </c>
      <c r="C1913" t="s">
        <v>15115</v>
      </c>
      <c r="D1913" t="s">
        <v>632</v>
      </c>
      <c r="E1913" t="s">
        <v>546</v>
      </c>
      <c r="F1913">
        <v>240</v>
      </c>
      <c r="G1913" t="s">
        <v>2005</v>
      </c>
      <c r="H1913" t="s">
        <v>559</v>
      </c>
      <c r="I1913" t="s">
        <v>1876</v>
      </c>
      <c r="J1913">
        <v>31950</v>
      </c>
      <c r="K1913" t="s">
        <v>256</v>
      </c>
      <c r="L1913" t="s">
        <v>549</v>
      </c>
      <c r="M1913" t="s">
        <v>550</v>
      </c>
      <c r="N1913" t="s">
        <v>136</v>
      </c>
      <c r="O1913" t="s">
        <v>147</v>
      </c>
      <c r="P1913" t="s">
        <v>1877</v>
      </c>
      <c r="Q1913" t="s">
        <v>15116</v>
      </c>
      <c r="R1913" t="s">
        <v>626</v>
      </c>
      <c r="S1913">
        <v>4500</v>
      </c>
      <c r="T1913" t="s">
        <v>1931</v>
      </c>
      <c r="U1913" s="4">
        <v>45801.434548611112</v>
      </c>
      <c r="V1913" t="str">
        <f>IFERROR(VLOOKUP(B1913,#REF!,1,0),"")</f>
        <v/>
      </c>
      <c r="W1913" t="str" cm="1">
        <f t="array" ref="W1913">IFERROR(_xlfn.IFS(AND(V1913="",X1913&lt;&gt;"王园园组",X1913&lt;&gt;"other"),K1913,AND(V1913="",X1913="王园园组"),G1913),"other")</f>
        <v>other</v>
      </c>
      <c r="X1913" t="str" cm="1">
        <f t="array" ref="X1913">IFERROR(_xlfn.IFS(AND(V1913="",IFERROR(VLOOKUP(N1913,#REF!,1,0),1)&lt;&gt;1),N1913,AND(V1913="",I1913="王园园组"),"王园园组"),"other")</f>
        <v>other</v>
      </c>
      <c r="Y1913">
        <f>IFERROR(_xlfn.XLOOKUP(MID(T1913, FIND("#", SUBSTITUTE(T1913, "-", "#", LEN(T1913) - LEN(SUBSTITUTE(T1913, "-", "")))) + 1, LEN(T1913)),#REF!,#REF!),0)</f>
        <v>0</v>
      </c>
      <c r="Z1913">
        <f>MONTH(续费明细实时[[#This Row],[success_time]])</f>
        <v>5</v>
      </c>
      <c r="AA1913" s="8" t="e">
        <f>VLOOKUP(续费明细实时[[#This Row],[parent_user_id]],#REF!,27,0)</f>
        <v>#REF!</v>
      </c>
    </row>
    <row r="1914" spans="1:27" hidden="1">
      <c r="A1914" s="1">
        <v>45795</v>
      </c>
      <c r="B1914" t="s">
        <v>15117</v>
      </c>
      <c r="C1914" t="s">
        <v>15118</v>
      </c>
      <c r="D1914" t="s">
        <v>648</v>
      </c>
      <c r="E1914" t="s">
        <v>546</v>
      </c>
      <c r="F1914">
        <v>60</v>
      </c>
      <c r="G1914" t="s">
        <v>2024</v>
      </c>
      <c r="H1914" t="s">
        <v>559</v>
      </c>
      <c r="I1914" t="s">
        <v>1876</v>
      </c>
      <c r="J1914">
        <v>10970</v>
      </c>
      <c r="K1914" t="s">
        <v>626</v>
      </c>
      <c r="L1914" t="s">
        <v>649</v>
      </c>
      <c r="M1914" t="s">
        <v>649</v>
      </c>
      <c r="N1914" t="s">
        <v>649</v>
      </c>
      <c r="O1914" t="s">
        <v>649</v>
      </c>
      <c r="P1914" t="s">
        <v>1877</v>
      </c>
      <c r="Q1914" t="s">
        <v>15119</v>
      </c>
      <c r="R1914" t="s">
        <v>626</v>
      </c>
      <c r="S1914">
        <v>1545</v>
      </c>
      <c r="T1914" t="s">
        <v>1891</v>
      </c>
      <c r="U1914" s="4">
        <v>45795.631412037037</v>
      </c>
      <c r="V1914" t="str">
        <f>IFERROR(VLOOKUP(B1914,#REF!,1,0),"")</f>
        <v/>
      </c>
      <c r="W1914" t="str" cm="1">
        <f t="array" ref="W1914">IFERROR(_xlfn.IFS(AND(V1914="",X1914&lt;&gt;"王园园组",X1914&lt;&gt;"other"),K1914,AND(V1914="",X1914="王园园组"),G1914),"other")</f>
        <v>other</v>
      </c>
      <c r="X1914" t="str" cm="1">
        <f t="array" ref="X1914">IFERROR(_xlfn.IFS(AND(V1914="",IFERROR(VLOOKUP(N1914,#REF!,1,0),1)&lt;&gt;1),N1914,AND(V1914="",I1914="王园园组"),"王园园组"),"other")</f>
        <v>other</v>
      </c>
      <c r="Y1914">
        <f>IFERROR(_xlfn.XLOOKUP(MID(T1914, FIND("#", SUBSTITUTE(T1914, "-", "#", LEN(T1914) - LEN(SUBSTITUTE(T1914, "-", "")))) + 1, LEN(T1914)),#REF!,#REF!),0)</f>
        <v>0</v>
      </c>
      <c r="Z1914">
        <f>MONTH(续费明细实时[[#This Row],[success_time]])</f>
        <v>5</v>
      </c>
      <c r="AA1914" s="8" t="e">
        <f>VLOOKUP(续费明细实时[[#This Row],[parent_user_id]],#REF!,27,0)</f>
        <v>#REF!</v>
      </c>
    </row>
    <row r="1915" spans="1:27">
      <c r="A1915" s="1">
        <v>45798</v>
      </c>
      <c r="B1915" t="s">
        <v>15120</v>
      </c>
      <c r="C1915" t="s">
        <v>15121</v>
      </c>
      <c r="D1915" t="s">
        <v>548</v>
      </c>
      <c r="E1915" t="s">
        <v>546</v>
      </c>
      <c r="F1915">
        <v>360</v>
      </c>
      <c r="G1915" t="s">
        <v>2005</v>
      </c>
      <c r="H1915" t="s">
        <v>559</v>
      </c>
      <c r="I1915" t="s">
        <v>1876</v>
      </c>
      <c r="J1915">
        <v>46150</v>
      </c>
      <c r="K1915" t="s">
        <v>220</v>
      </c>
      <c r="L1915" t="s">
        <v>549</v>
      </c>
      <c r="M1915" t="s">
        <v>550</v>
      </c>
      <c r="N1915" t="s">
        <v>551</v>
      </c>
      <c r="O1915" t="s">
        <v>145</v>
      </c>
      <c r="P1915" t="s">
        <v>1877</v>
      </c>
      <c r="Q1915" t="s">
        <v>15122</v>
      </c>
      <c r="R1915" t="s">
        <v>626</v>
      </c>
      <c r="S1915">
        <v>6500</v>
      </c>
      <c r="T1915" t="s">
        <v>2193</v>
      </c>
      <c r="U1915" s="4">
        <v>45798.545775462961</v>
      </c>
      <c r="V1915" t="str">
        <f>IFERROR(VLOOKUP(B1915,#REF!,1,0),"")</f>
        <v/>
      </c>
      <c r="W1915" t="str" cm="1">
        <f t="array" ref="W1915">IFERROR(_xlfn.IFS(AND(V1915="",X1915&lt;&gt;"王园园组",X1915&lt;&gt;"other"),K1915,AND(V1915="",X1915="王园园组"),G1915),"other")</f>
        <v>other</v>
      </c>
      <c r="X1915" t="str" cm="1">
        <f t="array" ref="X1915">IFERROR(_xlfn.IFS(AND(V1915="",IFERROR(VLOOKUP(N1915,#REF!,1,0),1)&lt;&gt;1),N1915,AND(V1915="",I1915="王园园组"),"王园园组"),"other")</f>
        <v>other</v>
      </c>
      <c r="Y1915">
        <f>IFERROR(_xlfn.XLOOKUP(MID(T1915, FIND("#", SUBSTITUTE(T1915, "-", "#", LEN(T1915) - LEN(SUBSTITUTE(T1915, "-", "")))) + 1, LEN(T1915)),#REF!,#REF!),0)</f>
        <v>0</v>
      </c>
      <c r="Z1915">
        <f>MONTH(续费明细实时[[#This Row],[success_time]])</f>
        <v>5</v>
      </c>
      <c r="AA1915" s="8" t="e">
        <f>VLOOKUP(续费明细实时[[#This Row],[parent_user_id]],#REF!,27,0)</f>
        <v>#REF!</v>
      </c>
    </row>
    <row r="1916" spans="1:27">
      <c r="A1916" s="1">
        <v>45800</v>
      </c>
      <c r="B1916" t="s">
        <v>14990</v>
      </c>
      <c r="C1916" t="s">
        <v>14991</v>
      </c>
      <c r="D1916" t="s">
        <v>548</v>
      </c>
      <c r="E1916" t="s">
        <v>546</v>
      </c>
      <c r="F1916">
        <v>120</v>
      </c>
      <c r="G1916" t="s">
        <v>1883</v>
      </c>
      <c r="H1916" t="s">
        <v>559</v>
      </c>
      <c r="I1916" t="s">
        <v>1876</v>
      </c>
      <c r="J1916">
        <v>17750</v>
      </c>
      <c r="K1916" t="s">
        <v>203</v>
      </c>
      <c r="L1916" t="s">
        <v>549</v>
      </c>
      <c r="M1916" t="s">
        <v>550</v>
      </c>
      <c r="N1916" t="s">
        <v>551</v>
      </c>
      <c r="O1916" t="s">
        <v>149</v>
      </c>
      <c r="P1916" t="s">
        <v>1877</v>
      </c>
      <c r="Q1916" t="s">
        <v>14992</v>
      </c>
      <c r="R1916" t="s">
        <v>626</v>
      </c>
      <c r="S1916">
        <v>2500</v>
      </c>
      <c r="T1916" t="s">
        <v>1896</v>
      </c>
      <c r="U1916" s="4">
        <v>45800.361030092594</v>
      </c>
      <c r="V1916" t="str">
        <f>IFERROR(VLOOKUP(B1916,#REF!,1,0),"")</f>
        <v/>
      </c>
      <c r="W1916" t="str" cm="1">
        <f t="array" ref="W1916">IFERROR(_xlfn.IFS(AND(V1916="",X1916&lt;&gt;"王园园组",X1916&lt;&gt;"other"),K1916,AND(V1916="",X1916="王园园组"),G1916),"other")</f>
        <v>other</v>
      </c>
      <c r="X1916" t="str" cm="1">
        <f t="array" ref="X1916">IFERROR(_xlfn.IFS(AND(V1916="",IFERROR(VLOOKUP(N1916,#REF!,1,0),1)&lt;&gt;1),N1916,AND(V1916="",I1916="王园园组"),"王园园组"),"other")</f>
        <v>other</v>
      </c>
      <c r="Y1916">
        <f>IFERROR(_xlfn.XLOOKUP(MID(T1916, FIND("#", SUBSTITUTE(T1916, "-", "#", LEN(T1916) - LEN(SUBSTITUTE(T1916, "-", "")))) + 1, LEN(T1916)),#REF!,#REF!),0)</f>
        <v>0</v>
      </c>
      <c r="Z1916">
        <f>MONTH(续费明细实时[[#This Row],[success_time]])</f>
        <v>5</v>
      </c>
      <c r="AA1916" s="8" t="e">
        <f>VLOOKUP(续费明细实时[[#This Row],[parent_user_id]],#REF!,27,0)</f>
        <v>#REF!</v>
      </c>
    </row>
    <row r="1917" spans="1:27">
      <c r="A1917" s="1">
        <v>45787</v>
      </c>
      <c r="B1917" t="s">
        <v>9246</v>
      </c>
      <c r="C1917" t="s">
        <v>9247</v>
      </c>
      <c r="D1917" t="s">
        <v>578</v>
      </c>
      <c r="E1917" t="s">
        <v>546</v>
      </c>
      <c r="F1917">
        <v>60</v>
      </c>
      <c r="G1917" t="s">
        <v>1946</v>
      </c>
      <c r="H1917" t="s">
        <v>559</v>
      </c>
      <c r="I1917" t="s">
        <v>1876</v>
      </c>
      <c r="J1917">
        <v>10650</v>
      </c>
      <c r="K1917" t="s">
        <v>288</v>
      </c>
      <c r="L1917" t="s">
        <v>549</v>
      </c>
      <c r="M1917" t="s">
        <v>550</v>
      </c>
      <c r="N1917" t="s">
        <v>136</v>
      </c>
      <c r="O1917" t="s">
        <v>283</v>
      </c>
      <c r="P1917" t="s">
        <v>1877</v>
      </c>
      <c r="Q1917" t="s">
        <v>9248</v>
      </c>
      <c r="R1917" t="s">
        <v>626</v>
      </c>
      <c r="S1917">
        <v>1500</v>
      </c>
      <c r="T1917" t="s">
        <v>1891</v>
      </c>
      <c r="U1917" s="4">
        <v>45787.847719907404</v>
      </c>
      <c r="V1917" t="str">
        <f>IFERROR(VLOOKUP(B1917,#REF!,1,0),"")</f>
        <v/>
      </c>
      <c r="W1917" t="str" cm="1">
        <f t="array" ref="W1917">IFERROR(_xlfn.IFS(AND(V1917="",X1917&lt;&gt;"王园园组",X1917&lt;&gt;"other"),K1917,AND(V1917="",X1917="王园园组"),G1917),"other")</f>
        <v>other</v>
      </c>
      <c r="X1917" t="str" cm="1">
        <f t="array" ref="X1917">IFERROR(_xlfn.IFS(AND(V1917="",IFERROR(VLOOKUP(N1917,#REF!,1,0),1)&lt;&gt;1),N1917,AND(V1917="",I1917="王园园组"),"王园园组"),"other")</f>
        <v>other</v>
      </c>
      <c r="Y1917">
        <f>IFERROR(_xlfn.XLOOKUP(MID(T1917, FIND("#", SUBSTITUTE(T1917, "-", "#", LEN(T1917) - LEN(SUBSTITUTE(T1917, "-", "")))) + 1, LEN(T1917)),#REF!,#REF!),0)</f>
        <v>0</v>
      </c>
      <c r="Z1917">
        <f>MONTH(续费明细实时[[#This Row],[success_time]])</f>
        <v>5</v>
      </c>
      <c r="AA1917" s="8" t="e">
        <f>VLOOKUP(续费明细实时[[#This Row],[parent_user_id]],#REF!,27,0)</f>
        <v>#REF!</v>
      </c>
    </row>
    <row r="1918" spans="1:27">
      <c r="A1918" s="1">
        <v>45797</v>
      </c>
      <c r="B1918" t="s">
        <v>15479</v>
      </c>
      <c r="C1918" t="s">
        <v>15480</v>
      </c>
      <c r="D1918" t="s">
        <v>558</v>
      </c>
      <c r="E1918" t="s">
        <v>546</v>
      </c>
      <c r="F1918">
        <v>60</v>
      </c>
      <c r="G1918" t="s">
        <v>329</v>
      </c>
      <c r="H1918" t="s">
        <v>559</v>
      </c>
      <c r="I1918" t="s">
        <v>504</v>
      </c>
      <c r="J1918">
        <v>10970</v>
      </c>
      <c r="K1918" t="s">
        <v>329</v>
      </c>
      <c r="L1918" t="s">
        <v>549</v>
      </c>
      <c r="M1918" t="s">
        <v>559</v>
      </c>
      <c r="N1918" t="s">
        <v>504</v>
      </c>
      <c r="O1918" t="s">
        <v>325</v>
      </c>
      <c r="P1918" t="s">
        <v>1877</v>
      </c>
      <c r="Q1918" t="s">
        <v>15481</v>
      </c>
      <c r="R1918" t="s">
        <v>626</v>
      </c>
      <c r="S1918">
        <v>1545</v>
      </c>
      <c r="T1918" t="s">
        <v>1891</v>
      </c>
      <c r="U1918" s="4">
        <v>45797.697662037041</v>
      </c>
      <c r="V1918" t="str">
        <f>IFERROR(VLOOKUP(B1918,#REF!,1,0),"")</f>
        <v/>
      </c>
      <c r="W1918" t="str" cm="1">
        <f t="array" ref="W1918">IFERROR(_xlfn.IFS(AND(V1918="",X1918&lt;&gt;"王园园组",X1918&lt;&gt;"other"),K1918,AND(V1918="",X1918="王园园组"),G1918),"other")</f>
        <v>other</v>
      </c>
      <c r="X1918" t="str" cm="1">
        <f t="array" ref="X1918">IFERROR(_xlfn.IFS(AND(V1918="",IFERROR(VLOOKUP(N1918,#REF!,1,0),1)&lt;&gt;1),N1918,AND(V1918="",I1918="王园园组"),"王园园组"),"other")</f>
        <v>other</v>
      </c>
      <c r="Y1918">
        <f>IFERROR(_xlfn.XLOOKUP(MID(T1918, FIND("#", SUBSTITUTE(T1918, "-", "#", LEN(T1918) - LEN(SUBSTITUTE(T1918, "-", "")))) + 1, LEN(T1918)),#REF!,#REF!),0)</f>
        <v>0</v>
      </c>
      <c r="Z1918">
        <f>MONTH(续费明细实时[[#This Row],[success_time]])</f>
        <v>5</v>
      </c>
      <c r="AA1918" s="8" t="e">
        <f>VLOOKUP(续费明细实时[[#This Row],[parent_user_id]],#REF!,27,0)</f>
        <v>#REF!</v>
      </c>
    </row>
    <row r="1919" spans="1:27">
      <c r="A1919" s="1">
        <v>45791</v>
      </c>
      <c r="B1919" t="s">
        <v>15129</v>
      </c>
      <c r="C1919" t="s">
        <v>15130</v>
      </c>
      <c r="D1919" t="s">
        <v>632</v>
      </c>
      <c r="E1919" t="s">
        <v>546</v>
      </c>
      <c r="F1919">
        <v>120</v>
      </c>
      <c r="G1919" t="s">
        <v>1905</v>
      </c>
      <c r="H1919" t="s">
        <v>559</v>
      </c>
      <c r="I1919" t="s">
        <v>1876</v>
      </c>
      <c r="J1919">
        <v>17750</v>
      </c>
      <c r="K1919" t="s">
        <v>206</v>
      </c>
      <c r="L1919" t="s">
        <v>549</v>
      </c>
      <c r="M1919" t="s">
        <v>550</v>
      </c>
      <c r="N1919" t="s">
        <v>551</v>
      </c>
      <c r="O1919" t="s">
        <v>149</v>
      </c>
      <c r="P1919" t="s">
        <v>1877</v>
      </c>
      <c r="Q1919" t="s">
        <v>15131</v>
      </c>
      <c r="R1919" t="s">
        <v>626</v>
      </c>
      <c r="S1919">
        <v>2500</v>
      </c>
      <c r="T1919" t="s">
        <v>1896</v>
      </c>
      <c r="U1919" s="4">
        <v>45791.010462962964</v>
      </c>
      <c r="V1919" t="str">
        <f>IFERROR(VLOOKUP(B1919,#REF!,1,0),"")</f>
        <v/>
      </c>
      <c r="W1919" t="str" cm="1">
        <f t="array" ref="W1919">IFERROR(_xlfn.IFS(AND(V1919="",X1919&lt;&gt;"王园园组",X1919&lt;&gt;"other"),K1919,AND(V1919="",X1919="王园园组"),G1919),"other")</f>
        <v>other</v>
      </c>
      <c r="X1919" t="str" cm="1">
        <f t="array" ref="X1919">IFERROR(_xlfn.IFS(AND(V1919="",IFERROR(VLOOKUP(N1919,#REF!,1,0),1)&lt;&gt;1),N1919,AND(V1919="",I1919="王园园组"),"王园园组"),"other")</f>
        <v>other</v>
      </c>
      <c r="Y1919">
        <f>IFERROR(_xlfn.XLOOKUP(MID(T1919, FIND("#", SUBSTITUTE(T1919, "-", "#", LEN(T1919) - LEN(SUBSTITUTE(T1919, "-", "")))) + 1, LEN(T1919)),#REF!,#REF!),0)</f>
        <v>0</v>
      </c>
      <c r="Z1919">
        <f>MONTH(续费明细实时[[#This Row],[success_time]])</f>
        <v>5</v>
      </c>
      <c r="AA1919" s="8" t="e">
        <f>VLOOKUP(续费明细实时[[#This Row],[parent_user_id]],#REF!,27,0)</f>
        <v>#REF!</v>
      </c>
    </row>
    <row r="1920" spans="1:27">
      <c r="A1920" s="1">
        <v>45783</v>
      </c>
      <c r="B1920" t="s">
        <v>2151</v>
      </c>
      <c r="C1920" t="s">
        <v>2152</v>
      </c>
      <c r="D1920" t="s">
        <v>548</v>
      </c>
      <c r="E1920" t="s">
        <v>546</v>
      </c>
      <c r="F1920">
        <v>48</v>
      </c>
      <c r="G1920" t="s">
        <v>1982</v>
      </c>
      <c r="H1920" t="s">
        <v>550</v>
      </c>
      <c r="I1920" t="s">
        <v>1889</v>
      </c>
      <c r="J1920">
        <v>11346</v>
      </c>
      <c r="K1920" t="s">
        <v>213</v>
      </c>
      <c r="L1920" t="s">
        <v>549</v>
      </c>
      <c r="M1920" t="s">
        <v>550</v>
      </c>
      <c r="N1920" t="s">
        <v>551</v>
      </c>
      <c r="O1920" t="s">
        <v>149</v>
      </c>
      <c r="P1920" t="s">
        <v>1877</v>
      </c>
      <c r="Q1920" t="s">
        <v>2153</v>
      </c>
      <c r="R1920" t="s">
        <v>626</v>
      </c>
      <c r="S1920">
        <v>1598</v>
      </c>
      <c r="T1920" t="s">
        <v>1879</v>
      </c>
      <c r="U1920" s="4">
        <v>45783.541967592595</v>
      </c>
      <c r="V1920" t="str">
        <f>IFERROR(VLOOKUP(B1920,#REF!,1,0),"")</f>
        <v/>
      </c>
      <c r="W1920" t="str" cm="1">
        <f t="array" ref="W1920">IFERROR(_xlfn.IFS(AND(V1920="",X1920&lt;&gt;"王园园组",X1920&lt;&gt;"other"),K1920,AND(V1920="",X1920="王园园组"),G1920),"other")</f>
        <v>other</v>
      </c>
      <c r="X1920" t="str" cm="1">
        <f t="array" ref="X1920">IFERROR(_xlfn.IFS(AND(V1920="",IFERROR(VLOOKUP(N1920,#REF!,1,0),1)&lt;&gt;1),N1920,AND(V1920="",I1920="王园园组"),"王园园组"),"other")</f>
        <v>other</v>
      </c>
      <c r="Y1920">
        <f>IFERROR(_xlfn.XLOOKUP(MID(T1920, FIND("#", SUBSTITUTE(T1920, "-", "#", LEN(T1920) - LEN(SUBSTITUTE(T1920, "-", "")))) + 1, LEN(T1920)),#REF!,#REF!),0)</f>
        <v>0</v>
      </c>
      <c r="Z1920">
        <f>MONTH(续费明细实时[[#This Row],[success_time]])</f>
        <v>5</v>
      </c>
      <c r="AA1920" s="8" t="e">
        <f>VLOOKUP(续费明细实时[[#This Row],[parent_user_id]],#REF!,27,0)</f>
        <v>#REF!</v>
      </c>
    </row>
    <row r="1921" spans="1:27">
      <c r="A1921" s="1">
        <v>45803</v>
      </c>
      <c r="B1921" t="s">
        <v>30155</v>
      </c>
      <c r="C1921" t="s">
        <v>30156</v>
      </c>
      <c r="D1921" t="s">
        <v>1088</v>
      </c>
      <c r="E1921" t="s">
        <v>546</v>
      </c>
      <c r="F1921">
        <v>60</v>
      </c>
      <c r="G1921" t="s">
        <v>1990</v>
      </c>
      <c r="H1921" t="s">
        <v>559</v>
      </c>
      <c r="I1921" t="s">
        <v>1876</v>
      </c>
      <c r="J1921">
        <v>10650</v>
      </c>
      <c r="K1921" t="s">
        <v>271</v>
      </c>
      <c r="L1921" t="s">
        <v>549</v>
      </c>
      <c r="M1921" t="s">
        <v>550</v>
      </c>
      <c r="N1921" t="s">
        <v>136</v>
      </c>
      <c r="O1921" t="s">
        <v>139</v>
      </c>
      <c r="P1921" t="s">
        <v>1877</v>
      </c>
      <c r="Q1921" t="s">
        <v>30157</v>
      </c>
      <c r="R1921" t="s">
        <v>626</v>
      </c>
      <c r="S1921">
        <v>1500</v>
      </c>
      <c r="T1921" t="s">
        <v>1891</v>
      </c>
      <c r="U1921" s="4">
        <v>45803.744004629632</v>
      </c>
      <c r="V1921" t="str">
        <f>IFERROR(VLOOKUP(B1921,#REF!,1,0),"")</f>
        <v/>
      </c>
      <c r="W1921" t="str" cm="1">
        <f t="array" ref="W1921">IFERROR(_xlfn.IFS(AND(V1921="",X1921&lt;&gt;"王园园组",X1921&lt;&gt;"other"),K1921,AND(V1921="",X1921="王园园组"),G1921),"other")</f>
        <v>other</v>
      </c>
      <c r="X1921" t="str" cm="1">
        <f t="array" ref="X1921">IFERROR(_xlfn.IFS(AND(V1921="",IFERROR(VLOOKUP(N1921,#REF!,1,0),1)&lt;&gt;1),N1921,AND(V1921="",I1921="王园园组"),"王园园组"),"other")</f>
        <v>other</v>
      </c>
      <c r="Y1921">
        <f>IFERROR(_xlfn.XLOOKUP(MID(T1921, FIND("#", SUBSTITUTE(T1921, "-", "#", LEN(T1921) - LEN(SUBSTITUTE(T1921, "-", "")))) + 1, LEN(T1921)),#REF!,#REF!),0)</f>
        <v>0</v>
      </c>
      <c r="Z1921">
        <f>MONTH(续费明细实时[[#This Row],[success_time]])</f>
        <v>5</v>
      </c>
      <c r="AA1921" s="8" t="e">
        <f>VLOOKUP(续费明细实时[[#This Row],[parent_user_id]],#REF!,27,0)</f>
        <v>#REF!</v>
      </c>
    </row>
    <row r="1922" spans="1:27">
      <c r="A1922" s="1">
        <v>45802</v>
      </c>
      <c r="B1922" t="s">
        <v>13378</v>
      </c>
      <c r="C1922" t="s">
        <v>13379</v>
      </c>
      <c r="D1922" t="s">
        <v>695</v>
      </c>
      <c r="E1922" t="s">
        <v>1102</v>
      </c>
      <c r="F1922">
        <v>72</v>
      </c>
      <c r="G1922" t="s">
        <v>356</v>
      </c>
      <c r="H1922" t="s">
        <v>559</v>
      </c>
      <c r="I1922" t="s">
        <v>163</v>
      </c>
      <c r="J1922">
        <v>5759</v>
      </c>
      <c r="K1922" t="s">
        <v>356</v>
      </c>
      <c r="L1922" t="s">
        <v>549</v>
      </c>
      <c r="M1922" t="s">
        <v>559</v>
      </c>
      <c r="N1922" t="s">
        <v>163</v>
      </c>
      <c r="O1922" t="s">
        <v>473</v>
      </c>
      <c r="P1922" t="s">
        <v>1877</v>
      </c>
      <c r="Q1922" t="s">
        <v>13380</v>
      </c>
      <c r="R1922" t="s">
        <v>626</v>
      </c>
      <c r="S1922">
        <v>811.11064599999997</v>
      </c>
      <c r="T1922" t="s">
        <v>1373</v>
      </c>
      <c r="U1922" s="4">
        <v>45802.702766203707</v>
      </c>
      <c r="V1922" t="str">
        <f>IFERROR(VLOOKUP(B1922,#REF!,1,0),"")</f>
        <v/>
      </c>
      <c r="W1922" t="str" cm="1">
        <f t="array" ref="W1922">IFERROR(_xlfn.IFS(AND(V1922="",X1922&lt;&gt;"王园园组",X1922&lt;&gt;"other"),K1922,AND(V1922="",X1922="王园园组"),G1922),"other")</f>
        <v>other</v>
      </c>
      <c r="X1922" t="str" cm="1">
        <f t="array" ref="X1922">IFERROR(_xlfn.IFS(AND(V1922="",IFERROR(VLOOKUP(N1922,#REF!,1,0),1)&lt;&gt;1),N1922,AND(V1922="",I1922="王园园组"),"王园园组"),"other")</f>
        <v>other</v>
      </c>
      <c r="Y1922">
        <f>IFERROR(_xlfn.XLOOKUP(MID(T1922, FIND("#", SUBSTITUTE(T1922, "-", "#", LEN(T1922) - LEN(SUBSTITUTE(T1922, "-", "")))) + 1, LEN(T1922)),#REF!,#REF!),0)</f>
        <v>0</v>
      </c>
      <c r="Z1922">
        <f>MONTH(续费明细实时[[#This Row],[success_time]])</f>
        <v>5</v>
      </c>
      <c r="AA1922" s="8" t="e">
        <f>VLOOKUP(续费明细实时[[#This Row],[parent_user_id]],#REF!,27,0)</f>
        <v>#REF!</v>
      </c>
    </row>
    <row r="1923" spans="1:27">
      <c r="A1923" s="1">
        <v>45789</v>
      </c>
      <c r="B1923" t="s">
        <v>10984</v>
      </c>
      <c r="C1923" t="s">
        <v>10985</v>
      </c>
      <c r="D1923" t="s">
        <v>548</v>
      </c>
      <c r="E1923" t="s">
        <v>546</v>
      </c>
      <c r="F1923">
        <v>240</v>
      </c>
      <c r="G1923" t="s">
        <v>2046</v>
      </c>
      <c r="H1923" t="s">
        <v>559</v>
      </c>
      <c r="I1923" t="s">
        <v>1876</v>
      </c>
      <c r="J1923">
        <v>31950</v>
      </c>
      <c r="K1923" t="s">
        <v>215</v>
      </c>
      <c r="L1923" t="s">
        <v>549</v>
      </c>
      <c r="M1923" t="s">
        <v>550</v>
      </c>
      <c r="N1923" t="s">
        <v>551</v>
      </c>
      <c r="O1923" t="s">
        <v>145</v>
      </c>
      <c r="P1923" t="s">
        <v>1877</v>
      </c>
      <c r="Q1923" t="s">
        <v>10986</v>
      </c>
      <c r="R1923" t="s">
        <v>626</v>
      </c>
      <c r="S1923">
        <v>4500</v>
      </c>
      <c r="T1923" t="s">
        <v>1931</v>
      </c>
      <c r="U1923" s="4">
        <v>45789.479421296295</v>
      </c>
      <c r="V1923" t="str">
        <f>IFERROR(VLOOKUP(B1923,#REF!,1,0),"")</f>
        <v/>
      </c>
      <c r="W1923" t="str" cm="1">
        <f t="array" ref="W1923">IFERROR(_xlfn.IFS(AND(V1923="",X1923&lt;&gt;"王园园组",X1923&lt;&gt;"other"),K1923,AND(V1923="",X1923="王园园组"),G1923),"other")</f>
        <v>other</v>
      </c>
      <c r="X1923" t="str" cm="1">
        <f t="array" ref="X1923">IFERROR(_xlfn.IFS(AND(V1923="",IFERROR(VLOOKUP(N1923,#REF!,1,0),1)&lt;&gt;1),N1923,AND(V1923="",I1923="王园园组"),"王园园组"),"other")</f>
        <v>other</v>
      </c>
      <c r="Y1923">
        <f>IFERROR(_xlfn.XLOOKUP(MID(T1923, FIND("#", SUBSTITUTE(T1923, "-", "#", LEN(T1923) - LEN(SUBSTITUTE(T1923, "-", "")))) + 1, LEN(T1923)),#REF!,#REF!),0)</f>
        <v>0</v>
      </c>
      <c r="Z1923">
        <f>MONTH(续费明细实时[[#This Row],[success_time]])</f>
        <v>5</v>
      </c>
      <c r="AA1923" s="8" t="e">
        <f>VLOOKUP(续费明细实时[[#This Row],[parent_user_id]],#REF!,27,0)</f>
        <v>#REF!</v>
      </c>
    </row>
    <row r="1924" spans="1:27">
      <c r="A1924" s="1">
        <v>45790</v>
      </c>
      <c r="B1924" t="s">
        <v>13530</v>
      </c>
      <c r="C1924" t="s">
        <v>13531</v>
      </c>
      <c r="D1924" t="s">
        <v>695</v>
      </c>
      <c r="E1924" t="s">
        <v>546</v>
      </c>
      <c r="F1924">
        <v>120</v>
      </c>
      <c r="G1924" t="s">
        <v>1946</v>
      </c>
      <c r="H1924" t="s">
        <v>559</v>
      </c>
      <c r="I1924" t="s">
        <v>1876</v>
      </c>
      <c r="J1924">
        <v>17750</v>
      </c>
      <c r="K1924" t="s">
        <v>231</v>
      </c>
      <c r="L1924" t="s">
        <v>549</v>
      </c>
      <c r="M1924" t="s">
        <v>550</v>
      </c>
      <c r="N1924" t="s">
        <v>551</v>
      </c>
      <c r="O1924" t="s">
        <v>141</v>
      </c>
      <c r="P1924" t="s">
        <v>1877</v>
      </c>
      <c r="Q1924" t="s">
        <v>13532</v>
      </c>
      <c r="R1924" t="s">
        <v>626</v>
      </c>
      <c r="S1924">
        <v>2500</v>
      </c>
      <c r="T1924" t="s">
        <v>1896</v>
      </c>
      <c r="U1924" s="4">
        <v>45790.715856481482</v>
      </c>
      <c r="V1924" t="str">
        <f>IFERROR(VLOOKUP(B1924,#REF!,1,0),"")</f>
        <v/>
      </c>
      <c r="W1924" t="str" cm="1">
        <f t="array" ref="W1924">IFERROR(_xlfn.IFS(AND(V1924="",X1924&lt;&gt;"王园园组",X1924&lt;&gt;"other"),K1924,AND(V1924="",X1924="王园园组"),G1924),"other")</f>
        <v>other</v>
      </c>
      <c r="X1924" t="str" cm="1">
        <f t="array" ref="X1924">IFERROR(_xlfn.IFS(AND(V1924="",IFERROR(VLOOKUP(N1924,#REF!,1,0),1)&lt;&gt;1),N1924,AND(V1924="",I1924="王园园组"),"王园园组"),"other")</f>
        <v>other</v>
      </c>
      <c r="Y1924">
        <f>IFERROR(_xlfn.XLOOKUP(MID(T1924, FIND("#", SUBSTITUTE(T1924, "-", "#", LEN(T1924) - LEN(SUBSTITUTE(T1924, "-", "")))) + 1, LEN(T1924)),#REF!,#REF!),0)</f>
        <v>0</v>
      </c>
      <c r="Z1924">
        <f>MONTH(续费明细实时[[#This Row],[success_time]])</f>
        <v>5</v>
      </c>
      <c r="AA1924" s="8" t="e">
        <f>VLOOKUP(续费明细实时[[#This Row],[parent_user_id]],#REF!,27,0)</f>
        <v>#REF!</v>
      </c>
    </row>
    <row r="1925" spans="1:27">
      <c r="A1925" s="1">
        <v>45790</v>
      </c>
      <c r="B1925" t="s">
        <v>11673</v>
      </c>
      <c r="C1925" t="s">
        <v>11674</v>
      </c>
      <c r="D1925" t="s">
        <v>548</v>
      </c>
      <c r="E1925" t="s">
        <v>546</v>
      </c>
      <c r="F1925">
        <v>60</v>
      </c>
      <c r="G1925" t="s">
        <v>2056</v>
      </c>
      <c r="H1925" t="s">
        <v>559</v>
      </c>
      <c r="I1925" t="s">
        <v>1876</v>
      </c>
      <c r="J1925">
        <v>10970</v>
      </c>
      <c r="K1925" t="s">
        <v>257</v>
      </c>
      <c r="L1925" t="s">
        <v>549</v>
      </c>
      <c r="M1925" t="s">
        <v>550</v>
      </c>
      <c r="N1925" t="s">
        <v>136</v>
      </c>
      <c r="O1925" t="s">
        <v>147</v>
      </c>
      <c r="P1925" t="s">
        <v>1877</v>
      </c>
      <c r="Q1925" t="s">
        <v>11675</v>
      </c>
      <c r="R1925" t="s">
        <v>626</v>
      </c>
      <c r="S1925">
        <v>1545</v>
      </c>
      <c r="T1925" t="s">
        <v>1891</v>
      </c>
      <c r="U1925" s="4">
        <v>45790.362314814818</v>
      </c>
      <c r="V1925" t="str">
        <f>IFERROR(VLOOKUP(B1925,#REF!,1,0),"")</f>
        <v/>
      </c>
      <c r="W1925" t="str" cm="1">
        <f t="array" ref="W1925">IFERROR(_xlfn.IFS(AND(V1925="",X1925&lt;&gt;"王园园组",X1925&lt;&gt;"other"),K1925,AND(V1925="",X1925="王园园组"),G1925),"other")</f>
        <v>other</v>
      </c>
      <c r="X1925" t="str" cm="1">
        <f t="array" ref="X1925">IFERROR(_xlfn.IFS(AND(V1925="",IFERROR(VLOOKUP(N1925,#REF!,1,0),1)&lt;&gt;1),N1925,AND(V1925="",I1925="王园园组"),"王园园组"),"other")</f>
        <v>other</v>
      </c>
      <c r="Y1925">
        <f>IFERROR(_xlfn.XLOOKUP(MID(T1925, FIND("#", SUBSTITUTE(T1925, "-", "#", LEN(T1925) - LEN(SUBSTITUTE(T1925, "-", "")))) + 1, LEN(T1925)),#REF!,#REF!),0)</f>
        <v>0</v>
      </c>
      <c r="Z1925">
        <f>MONTH(续费明细实时[[#This Row],[success_time]])</f>
        <v>5</v>
      </c>
      <c r="AA1925" s="8" t="e">
        <f>VLOOKUP(续费明细实时[[#This Row],[parent_user_id]],#REF!,27,0)</f>
        <v>#REF!</v>
      </c>
    </row>
    <row r="1926" spans="1:27">
      <c r="A1926" s="1">
        <v>45794</v>
      </c>
      <c r="B1926" t="s">
        <v>13593</v>
      </c>
      <c r="C1926" t="s">
        <v>13594</v>
      </c>
      <c r="D1926" t="s">
        <v>2299</v>
      </c>
      <c r="E1926" t="s">
        <v>546</v>
      </c>
      <c r="F1926">
        <v>120</v>
      </c>
      <c r="G1926" t="s">
        <v>1946</v>
      </c>
      <c r="H1926" t="s">
        <v>559</v>
      </c>
      <c r="I1926" t="s">
        <v>1876</v>
      </c>
      <c r="J1926">
        <v>17750</v>
      </c>
      <c r="K1926" t="s">
        <v>275</v>
      </c>
      <c r="L1926" t="s">
        <v>549</v>
      </c>
      <c r="M1926" t="s">
        <v>550</v>
      </c>
      <c r="N1926" t="s">
        <v>136</v>
      </c>
      <c r="O1926" t="s">
        <v>139</v>
      </c>
      <c r="P1926" t="s">
        <v>1877</v>
      </c>
      <c r="Q1926" t="s">
        <v>13595</v>
      </c>
      <c r="R1926" t="s">
        <v>626</v>
      </c>
      <c r="S1926">
        <v>2500</v>
      </c>
      <c r="T1926" t="s">
        <v>1896</v>
      </c>
      <c r="U1926" s="4">
        <v>45794.938634259262</v>
      </c>
      <c r="V1926" t="str">
        <f>IFERROR(VLOOKUP(B1926,#REF!,1,0),"")</f>
        <v/>
      </c>
      <c r="W1926" t="str" cm="1">
        <f t="array" ref="W1926">IFERROR(_xlfn.IFS(AND(V1926="",X1926&lt;&gt;"王园园组",X1926&lt;&gt;"other"),K1926,AND(V1926="",X1926="王园园组"),G1926),"other")</f>
        <v>other</v>
      </c>
      <c r="X1926" t="str" cm="1">
        <f t="array" ref="X1926">IFERROR(_xlfn.IFS(AND(V1926="",IFERROR(VLOOKUP(N1926,#REF!,1,0),1)&lt;&gt;1),N1926,AND(V1926="",I1926="王园园组"),"王园园组"),"other")</f>
        <v>other</v>
      </c>
      <c r="Y1926">
        <f>IFERROR(_xlfn.XLOOKUP(MID(T1926, FIND("#", SUBSTITUTE(T1926, "-", "#", LEN(T1926) - LEN(SUBSTITUTE(T1926, "-", "")))) + 1, LEN(T1926)),#REF!,#REF!),0)</f>
        <v>0</v>
      </c>
      <c r="Z1926">
        <f>MONTH(续费明细实时[[#This Row],[success_time]])</f>
        <v>5</v>
      </c>
      <c r="AA1926" s="8" t="e">
        <f>VLOOKUP(续费明细实时[[#This Row],[parent_user_id]],#REF!,27,0)</f>
        <v>#REF!</v>
      </c>
    </row>
    <row r="1927" spans="1:27" hidden="1">
      <c r="A1927" s="1">
        <v>45803</v>
      </c>
      <c r="B1927" t="s">
        <v>30158</v>
      </c>
      <c r="C1927" t="s">
        <v>30159</v>
      </c>
      <c r="D1927" t="s">
        <v>648</v>
      </c>
      <c r="E1927" t="s">
        <v>546</v>
      </c>
      <c r="F1927">
        <v>48</v>
      </c>
      <c r="G1927" t="s">
        <v>2518</v>
      </c>
      <c r="H1927" t="s">
        <v>806</v>
      </c>
      <c r="I1927" t="s">
        <v>626</v>
      </c>
      <c r="J1927">
        <v>11758</v>
      </c>
      <c r="K1927" t="s">
        <v>1484</v>
      </c>
      <c r="L1927" t="s">
        <v>805</v>
      </c>
      <c r="M1927" t="s">
        <v>806</v>
      </c>
      <c r="N1927" t="s">
        <v>649</v>
      </c>
      <c r="O1927" t="s">
        <v>649</v>
      </c>
      <c r="P1927" t="s">
        <v>1877</v>
      </c>
      <c r="Q1927" t="s">
        <v>30160</v>
      </c>
      <c r="R1927" t="s">
        <v>626</v>
      </c>
      <c r="S1927">
        <v>1656.07709</v>
      </c>
      <c r="T1927" t="s">
        <v>571</v>
      </c>
      <c r="U1927" s="4">
        <v>45803.821122685185</v>
      </c>
      <c r="V1927" t="str">
        <f>IFERROR(VLOOKUP(B1927,#REF!,1,0),"")</f>
        <v/>
      </c>
      <c r="W1927" t="str" cm="1">
        <f t="array" ref="W1927">IFERROR(_xlfn.IFS(AND(V1927="",X1927&lt;&gt;"王园园组",X1927&lt;&gt;"other"),K1927,AND(V1927="",X1927="王园园组"),G1927),"other")</f>
        <v>other</v>
      </c>
      <c r="X1927" t="str" cm="1">
        <f t="array" ref="X1927">IFERROR(_xlfn.IFS(AND(V1927="",IFERROR(VLOOKUP(N1927,#REF!,1,0),1)&lt;&gt;1),N1927,AND(V1927="",I1927="王园园组"),"王园园组"),"other")</f>
        <v>other</v>
      </c>
      <c r="Y1927">
        <f>IFERROR(_xlfn.XLOOKUP(MID(T1927, FIND("#", SUBSTITUTE(T1927, "-", "#", LEN(T1927) - LEN(SUBSTITUTE(T1927, "-", "")))) + 1, LEN(T1927)),#REF!,#REF!),0)</f>
        <v>0</v>
      </c>
      <c r="Z1927">
        <f>MONTH(续费明细实时[[#This Row],[success_time]])</f>
        <v>5</v>
      </c>
      <c r="AA1927" s="8" t="e">
        <f>VLOOKUP(续费明细实时[[#This Row],[parent_user_id]],#REF!,27,0)</f>
        <v>#REF!</v>
      </c>
    </row>
    <row r="1928" spans="1:27">
      <c r="A1928" s="1">
        <v>45800</v>
      </c>
      <c r="B1928" t="s">
        <v>16331</v>
      </c>
      <c r="C1928" t="s">
        <v>16332</v>
      </c>
      <c r="D1928" t="s">
        <v>1380</v>
      </c>
      <c r="E1928" t="s">
        <v>1102</v>
      </c>
      <c r="F1928">
        <v>120</v>
      </c>
      <c r="G1928" t="s">
        <v>364</v>
      </c>
      <c r="H1928" t="s">
        <v>559</v>
      </c>
      <c r="I1928" t="s">
        <v>163</v>
      </c>
      <c r="J1928">
        <v>10238</v>
      </c>
      <c r="K1928" t="s">
        <v>364</v>
      </c>
      <c r="L1928" t="s">
        <v>549</v>
      </c>
      <c r="M1928" t="s">
        <v>559</v>
      </c>
      <c r="N1928" t="s">
        <v>163</v>
      </c>
      <c r="O1928" t="s">
        <v>473</v>
      </c>
      <c r="P1928" t="s">
        <v>1877</v>
      </c>
      <c r="Q1928" t="s">
        <v>16333</v>
      </c>
      <c r="R1928" t="s">
        <v>626</v>
      </c>
      <c r="S1928">
        <v>1442</v>
      </c>
      <c r="T1928" t="s">
        <v>1902</v>
      </c>
      <c r="U1928" s="4">
        <v>45800.866932870369</v>
      </c>
      <c r="V1928" t="str">
        <f>IFERROR(VLOOKUP(B1928,#REF!,1,0),"")</f>
        <v/>
      </c>
      <c r="W1928" t="str" cm="1">
        <f t="array" ref="W1928">IFERROR(_xlfn.IFS(AND(V1928="",X1928&lt;&gt;"王园园组",X1928&lt;&gt;"other"),K1928,AND(V1928="",X1928="王园园组"),G1928),"other")</f>
        <v>other</v>
      </c>
      <c r="X1928" t="str" cm="1">
        <f t="array" ref="X1928">IFERROR(_xlfn.IFS(AND(V1928="",IFERROR(VLOOKUP(N1928,#REF!,1,0),1)&lt;&gt;1),N1928,AND(V1928="",I1928="王园园组"),"王园园组"),"other")</f>
        <v>other</v>
      </c>
      <c r="Y1928">
        <f>IFERROR(_xlfn.XLOOKUP(MID(T1928, FIND("#", SUBSTITUTE(T1928, "-", "#", LEN(T1928) - LEN(SUBSTITUTE(T1928, "-", "")))) + 1, LEN(T1928)),#REF!,#REF!),0)</f>
        <v>0</v>
      </c>
      <c r="Z1928">
        <f>MONTH(续费明细实时[[#This Row],[success_time]])</f>
        <v>5</v>
      </c>
      <c r="AA1928" s="8" t="e">
        <f>VLOOKUP(续费明细实时[[#This Row],[parent_user_id]],#REF!,27,0)</f>
        <v>#REF!</v>
      </c>
    </row>
    <row r="1929" spans="1:27">
      <c r="A1929" s="1">
        <v>45805</v>
      </c>
      <c r="B1929" t="s">
        <v>30161</v>
      </c>
      <c r="C1929" t="s">
        <v>30162</v>
      </c>
      <c r="D1929" t="s">
        <v>695</v>
      </c>
      <c r="E1929" t="s">
        <v>641</v>
      </c>
      <c r="F1929">
        <v>36</v>
      </c>
      <c r="G1929" t="s">
        <v>1917</v>
      </c>
      <c r="H1929" t="s">
        <v>559</v>
      </c>
      <c r="I1929" t="s">
        <v>1876</v>
      </c>
      <c r="J1929">
        <v>4286</v>
      </c>
      <c r="K1929" t="s">
        <v>232</v>
      </c>
      <c r="L1929" t="s">
        <v>549</v>
      </c>
      <c r="M1929" t="s">
        <v>550</v>
      </c>
      <c r="N1929" t="s">
        <v>551</v>
      </c>
      <c r="O1929" t="s">
        <v>141</v>
      </c>
      <c r="P1929" t="s">
        <v>1877</v>
      </c>
      <c r="Q1929" t="s">
        <v>30163</v>
      </c>
      <c r="R1929" t="s">
        <v>626</v>
      </c>
      <c r="S1929">
        <v>603.61722499999996</v>
      </c>
      <c r="T1929" t="s">
        <v>2733</v>
      </c>
      <c r="U1929" s="4">
        <v>45805.244479166664</v>
      </c>
      <c r="V1929" t="str">
        <f>IFERROR(VLOOKUP(B1929,#REF!,1,0),"")</f>
        <v/>
      </c>
      <c r="W1929" t="str" cm="1">
        <f t="array" ref="W1929">IFERROR(_xlfn.IFS(AND(V1929="",X1929&lt;&gt;"王园园组",X1929&lt;&gt;"other"),K1929,AND(V1929="",X1929="王园园组"),G1929),"other")</f>
        <v>other</v>
      </c>
      <c r="X1929" t="str" cm="1">
        <f t="array" ref="X1929">IFERROR(_xlfn.IFS(AND(V1929="",IFERROR(VLOOKUP(N1929,#REF!,1,0),1)&lt;&gt;1),N1929,AND(V1929="",I1929="王园园组"),"王园园组"),"other")</f>
        <v>other</v>
      </c>
      <c r="Y1929">
        <f>IFERROR(_xlfn.XLOOKUP(MID(T1929, FIND("#", SUBSTITUTE(T1929, "-", "#", LEN(T1929) - LEN(SUBSTITUTE(T1929, "-", "")))) + 1, LEN(T1929)),#REF!,#REF!),0)</f>
        <v>0</v>
      </c>
      <c r="Z1929">
        <f>MONTH(续费明细实时[[#This Row],[success_time]])</f>
        <v>5</v>
      </c>
      <c r="AA1929" s="8" t="e">
        <f>VLOOKUP(续费明细实时[[#This Row],[parent_user_id]],#REF!,27,0)</f>
        <v>#REF!</v>
      </c>
    </row>
    <row r="1930" spans="1:27">
      <c r="A1930" s="1">
        <v>45795</v>
      </c>
      <c r="B1930" t="s">
        <v>13412</v>
      </c>
      <c r="C1930" t="s">
        <v>13413</v>
      </c>
      <c r="D1930" t="s">
        <v>610</v>
      </c>
      <c r="E1930" t="s">
        <v>546</v>
      </c>
      <c r="F1930">
        <v>360</v>
      </c>
      <c r="G1930" t="s">
        <v>1994</v>
      </c>
      <c r="H1930" t="s">
        <v>559</v>
      </c>
      <c r="I1930" t="s">
        <v>1876</v>
      </c>
      <c r="J1930">
        <v>47535</v>
      </c>
      <c r="K1930" t="s">
        <v>232</v>
      </c>
      <c r="L1930" t="s">
        <v>549</v>
      </c>
      <c r="M1930" t="s">
        <v>550</v>
      </c>
      <c r="N1930" t="s">
        <v>551</v>
      </c>
      <c r="O1930" t="s">
        <v>141</v>
      </c>
      <c r="P1930" t="s">
        <v>1877</v>
      </c>
      <c r="Q1930" t="s">
        <v>13414</v>
      </c>
      <c r="R1930" t="s">
        <v>626</v>
      </c>
      <c r="S1930">
        <v>6695</v>
      </c>
      <c r="T1930" t="s">
        <v>2193</v>
      </c>
      <c r="U1930" s="4">
        <v>45795.464687500003</v>
      </c>
      <c r="V1930" t="str">
        <f>IFERROR(VLOOKUP(B1930,#REF!,1,0),"")</f>
        <v/>
      </c>
      <c r="W1930" t="str" cm="1">
        <f t="array" ref="W1930">IFERROR(_xlfn.IFS(AND(V1930="",X1930&lt;&gt;"王园园组",X1930&lt;&gt;"other"),K1930,AND(V1930="",X1930="王园园组"),G1930),"other")</f>
        <v>other</v>
      </c>
      <c r="X1930" t="str" cm="1">
        <f t="array" ref="X1930">IFERROR(_xlfn.IFS(AND(V1930="",IFERROR(VLOOKUP(N1930,#REF!,1,0),1)&lt;&gt;1),N1930,AND(V1930="",I1930="王园园组"),"王园园组"),"other")</f>
        <v>other</v>
      </c>
      <c r="Y1930">
        <f>IFERROR(_xlfn.XLOOKUP(MID(T1930, FIND("#", SUBSTITUTE(T1930, "-", "#", LEN(T1930) - LEN(SUBSTITUTE(T1930, "-", "")))) + 1, LEN(T1930)),#REF!,#REF!),0)</f>
        <v>0</v>
      </c>
      <c r="Z1930">
        <f>MONTH(续费明细实时[[#This Row],[success_time]])</f>
        <v>5</v>
      </c>
      <c r="AA1930" s="8" t="e">
        <f>VLOOKUP(续费明细实时[[#This Row],[parent_user_id]],#REF!,27,0)</f>
        <v>#REF!</v>
      </c>
    </row>
    <row r="1931" spans="1:27">
      <c r="A1931" s="1">
        <v>45791</v>
      </c>
      <c r="B1931" t="s">
        <v>13415</v>
      </c>
      <c r="C1931" t="s">
        <v>13416</v>
      </c>
      <c r="D1931" t="s">
        <v>548</v>
      </c>
      <c r="E1931" t="s">
        <v>546</v>
      </c>
      <c r="F1931">
        <v>120</v>
      </c>
      <c r="G1931" t="s">
        <v>1883</v>
      </c>
      <c r="H1931" t="s">
        <v>559</v>
      </c>
      <c r="I1931" t="s">
        <v>1876</v>
      </c>
      <c r="J1931">
        <v>17750</v>
      </c>
      <c r="K1931" t="s">
        <v>260</v>
      </c>
      <c r="L1931" t="s">
        <v>549</v>
      </c>
      <c r="M1931" t="s">
        <v>550</v>
      </c>
      <c r="N1931" t="s">
        <v>136</v>
      </c>
      <c r="O1931" t="s">
        <v>147</v>
      </c>
      <c r="P1931" t="s">
        <v>1877</v>
      </c>
      <c r="Q1931" t="s">
        <v>13417</v>
      </c>
      <c r="R1931" t="s">
        <v>626</v>
      </c>
      <c r="S1931">
        <v>2500</v>
      </c>
      <c r="T1931" t="s">
        <v>1896</v>
      </c>
      <c r="U1931" s="4">
        <v>45791.364537037036</v>
      </c>
      <c r="V1931" t="str">
        <f>IFERROR(VLOOKUP(B1931,#REF!,1,0),"")</f>
        <v/>
      </c>
      <c r="W1931" t="str" cm="1">
        <f t="array" ref="W1931">IFERROR(_xlfn.IFS(AND(V1931="",X1931&lt;&gt;"王园园组",X1931&lt;&gt;"other"),K1931,AND(V1931="",X1931="王园园组"),G1931),"other")</f>
        <v>other</v>
      </c>
      <c r="X1931" t="str" cm="1">
        <f t="array" ref="X1931">IFERROR(_xlfn.IFS(AND(V1931="",IFERROR(VLOOKUP(N1931,#REF!,1,0),1)&lt;&gt;1),N1931,AND(V1931="",I1931="王园园组"),"王园园组"),"other")</f>
        <v>other</v>
      </c>
      <c r="Y1931">
        <f>IFERROR(_xlfn.XLOOKUP(MID(T1931, FIND("#", SUBSTITUTE(T1931, "-", "#", LEN(T1931) - LEN(SUBSTITUTE(T1931, "-", "")))) + 1, LEN(T1931)),#REF!,#REF!),0)</f>
        <v>0</v>
      </c>
      <c r="Z1931">
        <f>MONTH(续费明细实时[[#This Row],[success_time]])</f>
        <v>5</v>
      </c>
      <c r="AA1931" s="8" t="e">
        <f>VLOOKUP(续费明细实时[[#This Row],[parent_user_id]],#REF!,27,0)</f>
        <v>#REF!</v>
      </c>
    </row>
    <row r="1932" spans="1:27">
      <c r="A1932" s="1">
        <v>45797</v>
      </c>
      <c r="B1932" t="s">
        <v>13418</v>
      </c>
      <c r="C1932" t="s">
        <v>13419</v>
      </c>
      <c r="D1932" t="s">
        <v>13420</v>
      </c>
      <c r="E1932" t="s">
        <v>1959</v>
      </c>
      <c r="F1932">
        <v>36</v>
      </c>
      <c r="G1932" t="s">
        <v>1946</v>
      </c>
      <c r="H1932" t="s">
        <v>559</v>
      </c>
      <c r="I1932" t="s">
        <v>1876</v>
      </c>
      <c r="J1932">
        <v>8513</v>
      </c>
      <c r="K1932" t="s">
        <v>274</v>
      </c>
      <c r="L1932" t="s">
        <v>549</v>
      </c>
      <c r="M1932" t="s">
        <v>550</v>
      </c>
      <c r="N1932" t="s">
        <v>136</v>
      </c>
      <c r="O1932" t="s">
        <v>139</v>
      </c>
      <c r="P1932" t="s">
        <v>1877</v>
      </c>
      <c r="Q1932" t="s">
        <v>13421</v>
      </c>
      <c r="R1932" t="s">
        <v>626</v>
      </c>
      <c r="S1932">
        <v>1199</v>
      </c>
      <c r="T1932" t="s">
        <v>2676</v>
      </c>
      <c r="U1932" s="4">
        <v>45797.973958333336</v>
      </c>
      <c r="V1932" t="str">
        <f>IFERROR(VLOOKUP(B1932,#REF!,1,0),"")</f>
        <v/>
      </c>
      <c r="W1932" t="str" cm="1">
        <f t="array" ref="W1932">IFERROR(_xlfn.IFS(AND(V1932="",X1932&lt;&gt;"王园园组",X1932&lt;&gt;"other"),K1932,AND(V1932="",X1932="王园园组"),G1932),"other")</f>
        <v>other</v>
      </c>
      <c r="X1932" t="str" cm="1">
        <f t="array" ref="X1932">IFERROR(_xlfn.IFS(AND(V1932="",IFERROR(VLOOKUP(N1932,#REF!,1,0),1)&lt;&gt;1),N1932,AND(V1932="",I1932="王园园组"),"王园园组"),"other")</f>
        <v>other</v>
      </c>
      <c r="Y1932">
        <f>IFERROR(_xlfn.XLOOKUP(MID(T1932, FIND("#", SUBSTITUTE(T1932, "-", "#", LEN(T1932) - LEN(SUBSTITUTE(T1932, "-", "")))) + 1, LEN(T1932)),#REF!,#REF!),0)</f>
        <v>0</v>
      </c>
      <c r="Z1932">
        <f>MONTH(续费明细实时[[#This Row],[success_time]])</f>
        <v>5</v>
      </c>
      <c r="AA1932" s="8" t="e">
        <f>VLOOKUP(续费明细实时[[#This Row],[parent_user_id]],#REF!,27,0)</f>
        <v>#REF!</v>
      </c>
    </row>
    <row r="1933" spans="1:27">
      <c r="A1933" s="1">
        <v>45788</v>
      </c>
      <c r="B1933" t="s">
        <v>9012</v>
      </c>
      <c r="C1933" t="s">
        <v>9013</v>
      </c>
      <c r="D1933" t="s">
        <v>610</v>
      </c>
      <c r="E1933" t="s">
        <v>546</v>
      </c>
      <c r="F1933">
        <v>60</v>
      </c>
      <c r="G1933" t="s">
        <v>1875</v>
      </c>
      <c r="H1933" t="s">
        <v>559</v>
      </c>
      <c r="I1933" t="s">
        <v>1876</v>
      </c>
      <c r="J1933">
        <v>11091</v>
      </c>
      <c r="K1933" t="s">
        <v>299</v>
      </c>
      <c r="L1933" t="s">
        <v>549</v>
      </c>
      <c r="M1933" t="s">
        <v>550</v>
      </c>
      <c r="N1933" t="s">
        <v>136</v>
      </c>
      <c r="O1933" t="s">
        <v>143</v>
      </c>
      <c r="P1933" t="s">
        <v>1877</v>
      </c>
      <c r="Q1933" t="s">
        <v>9014</v>
      </c>
      <c r="R1933" t="s">
        <v>626</v>
      </c>
      <c r="S1933">
        <v>1562.059403</v>
      </c>
      <c r="T1933" t="s">
        <v>1891</v>
      </c>
      <c r="U1933" s="4">
        <v>45788.902696759258</v>
      </c>
      <c r="V1933" t="str">
        <f>IFERROR(VLOOKUP(B1933,#REF!,1,0),"")</f>
        <v/>
      </c>
      <c r="W1933" t="str" cm="1">
        <f t="array" ref="W1933">IFERROR(_xlfn.IFS(AND(V1933="",X1933&lt;&gt;"王园园组",X1933&lt;&gt;"other"),K1933,AND(V1933="",X1933="王园园组"),G1933),"other")</f>
        <v>other</v>
      </c>
      <c r="X1933" t="str" cm="1">
        <f t="array" ref="X1933">IFERROR(_xlfn.IFS(AND(V1933="",IFERROR(VLOOKUP(N1933,#REF!,1,0),1)&lt;&gt;1),N1933,AND(V1933="",I1933="王园园组"),"王园园组"),"other")</f>
        <v>other</v>
      </c>
      <c r="Y1933">
        <f>IFERROR(_xlfn.XLOOKUP(MID(T1933, FIND("#", SUBSTITUTE(T1933, "-", "#", LEN(T1933) - LEN(SUBSTITUTE(T1933, "-", "")))) + 1, LEN(T1933)),#REF!,#REF!),0)</f>
        <v>0</v>
      </c>
      <c r="Z1933">
        <f>MONTH(续费明细实时[[#This Row],[success_time]])</f>
        <v>5</v>
      </c>
      <c r="AA1933" s="8" t="e">
        <f>VLOOKUP(续费明细实时[[#This Row],[parent_user_id]],#REF!,27,0)</f>
        <v>#REF!</v>
      </c>
    </row>
    <row r="1934" spans="1:27">
      <c r="A1934" s="1">
        <v>45797</v>
      </c>
      <c r="B1934" t="s">
        <v>13422</v>
      </c>
      <c r="C1934" t="s">
        <v>13423</v>
      </c>
      <c r="D1934" t="s">
        <v>558</v>
      </c>
      <c r="E1934" t="s">
        <v>546</v>
      </c>
      <c r="F1934">
        <v>60</v>
      </c>
      <c r="G1934" t="s">
        <v>338</v>
      </c>
      <c r="H1934" t="s">
        <v>559</v>
      </c>
      <c r="I1934" t="s">
        <v>504</v>
      </c>
      <c r="J1934">
        <v>12185</v>
      </c>
      <c r="K1934" t="s">
        <v>338</v>
      </c>
      <c r="L1934" t="s">
        <v>549</v>
      </c>
      <c r="M1934" t="s">
        <v>559</v>
      </c>
      <c r="N1934" t="s">
        <v>504</v>
      </c>
      <c r="O1934" t="s">
        <v>325</v>
      </c>
      <c r="P1934" t="s">
        <v>1877</v>
      </c>
      <c r="Q1934" t="s">
        <v>13424</v>
      </c>
      <c r="R1934" t="s">
        <v>626</v>
      </c>
      <c r="S1934">
        <v>1716.264224</v>
      </c>
      <c r="T1934" t="s">
        <v>1891</v>
      </c>
      <c r="U1934" s="4">
        <v>45797.867013888892</v>
      </c>
      <c r="V1934" t="str">
        <f>IFERROR(VLOOKUP(B1934,#REF!,1,0),"")</f>
        <v/>
      </c>
      <c r="W1934" t="str" cm="1">
        <f t="array" ref="W1934">IFERROR(_xlfn.IFS(AND(V1934="",X1934&lt;&gt;"王园园组",X1934&lt;&gt;"other"),K1934,AND(V1934="",X1934="王园园组"),G1934),"other")</f>
        <v>other</v>
      </c>
      <c r="X1934" t="str" cm="1">
        <f t="array" ref="X1934">IFERROR(_xlfn.IFS(AND(V1934="",IFERROR(VLOOKUP(N1934,#REF!,1,0),1)&lt;&gt;1),N1934,AND(V1934="",I1934="王园园组"),"王园园组"),"other")</f>
        <v>other</v>
      </c>
      <c r="Y1934">
        <f>IFERROR(_xlfn.XLOOKUP(MID(T1934, FIND("#", SUBSTITUTE(T1934, "-", "#", LEN(T1934) - LEN(SUBSTITUTE(T1934, "-", "")))) + 1, LEN(T1934)),#REF!,#REF!),0)</f>
        <v>0</v>
      </c>
      <c r="Z1934">
        <f>MONTH(续费明细实时[[#This Row],[success_time]])</f>
        <v>5</v>
      </c>
      <c r="AA1934" s="8" t="e">
        <f>VLOOKUP(续费明细实时[[#This Row],[parent_user_id]],#REF!,27,0)</f>
        <v>#REF!</v>
      </c>
    </row>
    <row r="1935" spans="1:27">
      <c r="A1935" s="1">
        <v>45804</v>
      </c>
      <c r="B1935" t="s">
        <v>30164</v>
      </c>
      <c r="C1935" t="s">
        <v>30165</v>
      </c>
      <c r="D1935" t="s">
        <v>2295</v>
      </c>
      <c r="E1935" t="s">
        <v>546</v>
      </c>
      <c r="F1935">
        <v>120</v>
      </c>
      <c r="G1935" t="s">
        <v>2024</v>
      </c>
      <c r="H1935" t="s">
        <v>559</v>
      </c>
      <c r="I1935" t="s">
        <v>1876</v>
      </c>
      <c r="J1935">
        <v>19679</v>
      </c>
      <c r="K1935" t="s">
        <v>274</v>
      </c>
      <c r="L1935" t="s">
        <v>549</v>
      </c>
      <c r="M1935" t="s">
        <v>550</v>
      </c>
      <c r="N1935" t="s">
        <v>136</v>
      </c>
      <c r="O1935" t="s">
        <v>139</v>
      </c>
      <c r="P1935" t="s">
        <v>1877</v>
      </c>
      <c r="Q1935" t="s">
        <v>30166</v>
      </c>
      <c r="R1935" t="s">
        <v>626</v>
      </c>
      <c r="S1935">
        <v>2771.7276350000002</v>
      </c>
      <c r="T1935" t="s">
        <v>1896</v>
      </c>
      <c r="U1935" s="4">
        <v>45804.763344907406</v>
      </c>
      <c r="V1935" t="str">
        <f>IFERROR(VLOOKUP(B1935,#REF!,1,0),"")</f>
        <v/>
      </c>
      <c r="W1935" t="str" cm="1">
        <f t="array" ref="W1935">IFERROR(_xlfn.IFS(AND(V1935="",X1935&lt;&gt;"王园园组",X1935&lt;&gt;"other"),K1935,AND(V1935="",X1935="王园园组"),G1935),"other")</f>
        <v>other</v>
      </c>
      <c r="X1935" t="str" cm="1">
        <f t="array" ref="X1935">IFERROR(_xlfn.IFS(AND(V1935="",IFERROR(VLOOKUP(N1935,#REF!,1,0),1)&lt;&gt;1),N1935,AND(V1935="",I1935="王园园组"),"王园园组"),"other")</f>
        <v>other</v>
      </c>
      <c r="Y1935">
        <f>IFERROR(_xlfn.XLOOKUP(MID(T1935, FIND("#", SUBSTITUTE(T1935, "-", "#", LEN(T1935) - LEN(SUBSTITUTE(T1935, "-", "")))) + 1, LEN(T1935)),#REF!,#REF!),0)</f>
        <v>0</v>
      </c>
      <c r="Z1935">
        <f>MONTH(续费明细实时[[#This Row],[success_time]])</f>
        <v>5</v>
      </c>
      <c r="AA1935" s="8" t="e">
        <f>VLOOKUP(续费明细实时[[#This Row],[parent_user_id]],#REF!,27,0)</f>
        <v>#REF!</v>
      </c>
    </row>
    <row r="1936" spans="1:27">
      <c r="A1936" s="1">
        <v>45795</v>
      </c>
      <c r="B1936" t="s">
        <v>13440</v>
      </c>
      <c r="C1936" t="s">
        <v>13441</v>
      </c>
      <c r="D1936" t="s">
        <v>548</v>
      </c>
      <c r="E1936" t="s">
        <v>546</v>
      </c>
      <c r="F1936">
        <v>240</v>
      </c>
      <c r="G1936" t="s">
        <v>1894</v>
      </c>
      <c r="H1936" t="s">
        <v>559</v>
      </c>
      <c r="I1936" t="s">
        <v>1876</v>
      </c>
      <c r="J1936">
        <v>31950</v>
      </c>
      <c r="K1936" t="s">
        <v>207</v>
      </c>
      <c r="L1936" t="s">
        <v>549</v>
      </c>
      <c r="M1936" t="s">
        <v>550</v>
      </c>
      <c r="N1936" t="s">
        <v>551</v>
      </c>
      <c r="O1936" t="s">
        <v>149</v>
      </c>
      <c r="P1936" t="s">
        <v>1877</v>
      </c>
      <c r="Q1936" t="s">
        <v>13442</v>
      </c>
      <c r="R1936" t="s">
        <v>626</v>
      </c>
      <c r="S1936">
        <v>4500</v>
      </c>
      <c r="T1936" t="s">
        <v>1931</v>
      </c>
      <c r="U1936" s="4">
        <v>45795.459849537037</v>
      </c>
      <c r="V1936" t="str">
        <f>IFERROR(VLOOKUP(B1936,#REF!,1,0),"")</f>
        <v/>
      </c>
      <c r="W1936" t="str" cm="1">
        <f t="array" ref="W1936">IFERROR(_xlfn.IFS(AND(V1936="",X1936&lt;&gt;"王园园组",X1936&lt;&gt;"other"),K1936,AND(V1936="",X1936="王园园组"),G1936),"other")</f>
        <v>other</v>
      </c>
      <c r="X1936" t="str" cm="1">
        <f t="array" ref="X1936">IFERROR(_xlfn.IFS(AND(V1936="",IFERROR(VLOOKUP(N1936,#REF!,1,0),1)&lt;&gt;1),N1936,AND(V1936="",I1936="王园园组"),"王园园组"),"other")</f>
        <v>other</v>
      </c>
      <c r="Y1936">
        <f>IFERROR(_xlfn.XLOOKUP(MID(T1936, FIND("#", SUBSTITUTE(T1936, "-", "#", LEN(T1936) - LEN(SUBSTITUTE(T1936, "-", "")))) + 1, LEN(T1936)),#REF!,#REF!),0)</f>
        <v>0</v>
      </c>
      <c r="Z1936">
        <f>MONTH(续费明细实时[[#This Row],[success_time]])</f>
        <v>5</v>
      </c>
      <c r="AA1936" s="8" t="e">
        <f>VLOOKUP(续费明细实时[[#This Row],[parent_user_id]],#REF!,27,0)</f>
        <v>#REF!</v>
      </c>
    </row>
    <row r="1937" spans="1:27">
      <c r="A1937" s="1">
        <v>45793</v>
      </c>
      <c r="B1937" t="s">
        <v>13425</v>
      </c>
      <c r="C1937" t="s">
        <v>13426</v>
      </c>
      <c r="D1937" t="s">
        <v>548</v>
      </c>
      <c r="E1937" t="s">
        <v>546</v>
      </c>
      <c r="F1937">
        <v>60</v>
      </c>
      <c r="G1937" t="s">
        <v>2071</v>
      </c>
      <c r="H1937" t="s">
        <v>559</v>
      </c>
      <c r="I1937" t="s">
        <v>1876</v>
      </c>
      <c r="J1937">
        <v>10970</v>
      </c>
      <c r="K1937" t="s">
        <v>364</v>
      </c>
      <c r="L1937" t="s">
        <v>549</v>
      </c>
      <c r="M1937" t="s">
        <v>559</v>
      </c>
      <c r="N1937" t="s">
        <v>163</v>
      </c>
      <c r="O1937" t="s">
        <v>473</v>
      </c>
      <c r="P1937" t="s">
        <v>1877</v>
      </c>
      <c r="Q1937" t="s">
        <v>13427</v>
      </c>
      <c r="R1937" t="s">
        <v>626</v>
      </c>
      <c r="S1937">
        <v>1545</v>
      </c>
      <c r="T1937" t="s">
        <v>1891</v>
      </c>
      <c r="U1937" s="4">
        <v>45793.66302083333</v>
      </c>
      <c r="V1937" t="str">
        <f>IFERROR(VLOOKUP(B1937,#REF!,1,0),"")</f>
        <v/>
      </c>
      <c r="W1937" t="str" cm="1">
        <f t="array" ref="W1937">IFERROR(_xlfn.IFS(AND(V1937="",X1937&lt;&gt;"王园园组",X1937&lt;&gt;"other"),K1937,AND(V1937="",X1937="王园园组"),G1937),"other")</f>
        <v>other</v>
      </c>
      <c r="X1937" t="str" cm="1">
        <f t="array" ref="X1937">IFERROR(_xlfn.IFS(AND(V1937="",IFERROR(VLOOKUP(N1937,#REF!,1,0),1)&lt;&gt;1),N1937,AND(V1937="",I1937="王园园组"),"王园园组"),"other")</f>
        <v>other</v>
      </c>
      <c r="Y1937">
        <f>IFERROR(_xlfn.XLOOKUP(MID(T1937, FIND("#", SUBSTITUTE(T1937, "-", "#", LEN(T1937) - LEN(SUBSTITUTE(T1937, "-", "")))) + 1, LEN(T1937)),#REF!,#REF!),0)</f>
        <v>0</v>
      </c>
      <c r="Z1937">
        <f>MONTH(续费明细实时[[#This Row],[success_time]])</f>
        <v>5</v>
      </c>
      <c r="AA1937" s="8" t="e">
        <f>VLOOKUP(续费明细实时[[#This Row],[parent_user_id]],#REF!,27,0)</f>
        <v>#REF!</v>
      </c>
    </row>
    <row r="1938" spans="1:27">
      <c r="A1938" s="1">
        <v>45797</v>
      </c>
      <c r="B1938" t="s">
        <v>13428</v>
      </c>
      <c r="C1938" t="s">
        <v>13429</v>
      </c>
      <c r="D1938" t="s">
        <v>548</v>
      </c>
      <c r="E1938" t="s">
        <v>546</v>
      </c>
      <c r="F1938">
        <v>120</v>
      </c>
      <c r="G1938" t="s">
        <v>1909</v>
      </c>
      <c r="H1938" t="s">
        <v>559</v>
      </c>
      <c r="I1938" t="s">
        <v>1876</v>
      </c>
      <c r="J1938">
        <v>17750</v>
      </c>
      <c r="K1938" t="s">
        <v>258</v>
      </c>
      <c r="L1938" t="s">
        <v>549</v>
      </c>
      <c r="M1938" t="s">
        <v>550</v>
      </c>
      <c r="N1938" t="s">
        <v>136</v>
      </c>
      <c r="O1938" t="s">
        <v>147</v>
      </c>
      <c r="P1938" t="s">
        <v>1877</v>
      </c>
      <c r="Q1938" t="s">
        <v>13430</v>
      </c>
      <c r="R1938" t="s">
        <v>626</v>
      </c>
      <c r="S1938">
        <v>2500</v>
      </c>
      <c r="T1938" t="s">
        <v>1896</v>
      </c>
      <c r="U1938" s="4">
        <v>45797.552743055552</v>
      </c>
      <c r="V1938" t="str">
        <f>IFERROR(VLOOKUP(B1938,#REF!,1,0),"")</f>
        <v/>
      </c>
      <c r="W1938" t="str" cm="1">
        <f t="array" ref="W1938">IFERROR(_xlfn.IFS(AND(V1938="",X1938&lt;&gt;"王园园组",X1938&lt;&gt;"other"),K1938,AND(V1938="",X1938="王园园组"),G1938),"other")</f>
        <v>other</v>
      </c>
      <c r="X1938" t="str" cm="1">
        <f t="array" ref="X1938">IFERROR(_xlfn.IFS(AND(V1938="",IFERROR(VLOOKUP(N1938,#REF!,1,0),1)&lt;&gt;1),N1938,AND(V1938="",I1938="王园园组"),"王园园组"),"other")</f>
        <v>other</v>
      </c>
      <c r="Y1938">
        <f>IFERROR(_xlfn.XLOOKUP(MID(T1938, FIND("#", SUBSTITUTE(T1938, "-", "#", LEN(T1938) - LEN(SUBSTITUTE(T1938, "-", "")))) + 1, LEN(T1938)),#REF!,#REF!),0)</f>
        <v>0</v>
      </c>
      <c r="Z1938">
        <f>MONTH(续费明细实时[[#This Row],[success_time]])</f>
        <v>5</v>
      </c>
      <c r="AA1938" s="8" t="e">
        <f>VLOOKUP(续费明细实时[[#This Row],[parent_user_id]],#REF!,27,0)</f>
        <v>#REF!</v>
      </c>
    </row>
    <row r="1939" spans="1:27">
      <c r="A1939" s="1">
        <v>45793</v>
      </c>
      <c r="B1939" t="s">
        <v>16295</v>
      </c>
      <c r="C1939" t="s">
        <v>16296</v>
      </c>
      <c r="D1939" t="s">
        <v>548</v>
      </c>
      <c r="E1939" t="s">
        <v>546</v>
      </c>
      <c r="F1939">
        <v>240</v>
      </c>
      <c r="G1939" t="s">
        <v>1883</v>
      </c>
      <c r="H1939" t="s">
        <v>559</v>
      </c>
      <c r="I1939" t="s">
        <v>1876</v>
      </c>
      <c r="J1939">
        <v>31950</v>
      </c>
      <c r="K1939" t="s">
        <v>219</v>
      </c>
      <c r="L1939" t="s">
        <v>549</v>
      </c>
      <c r="M1939" t="s">
        <v>550</v>
      </c>
      <c r="N1939" t="s">
        <v>551</v>
      </c>
      <c r="O1939" t="s">
        <v>145</v>
      </c>
      <c r="P1939" t="s">
        <v>1877</v>
      </c>
      <c r="Q1939" t="s">
        <v>16297</v>
      </c>
      <c r="R1939" t="s">
        <v>626</v>
      </c>
      <c r="S1939">
        <v>4500</v>
      </c>
      <c r="T1939" t="s">
        <v>1931</v>
      </c>
      <c r="U1939" s="4">
        <v>45793.397511574076</v>
      </c>
      <c r="V1939" t="str">
        <f>IFERROR(VLOOKUP(B1939,#REF!,1,0),"")</f>
        <v/>
      </c>
      <c r="W1939" t="str" cm="1">
        <f t="array" ref="W1939">IFERROR(_xlfn.IFS(AND(V1939="",X1939&lt;&gt;"王园园组",X1939&lt;&gt;"other"),K1939,AND(V1939="",X1939="王园园组"),G1939),"other")</f>
        <v>other</v>
      </c>
      <c r="X1939" t="str" cm="1">
        <f t="array" ref="X1939">IFERROR(_xlfn.IFS(AND(V1939="",IFERROR(VLOOKUP(N1939,#REF!,1,0),1)&lt;&gt;1),N1939,AND(V1939="",I1939="王园园组"),"王园园组"),"other")</f>
        <v>other</v>
      </c>
      <c r="Y1939">
        <f>IFERROR(_xlfn.XLOOKUP(MID(T1939, FIND("#", SUBSTITUTE(T1939, "-", "#", LEN(T1939) - LEN(SUBSTITUTE(T1939, "-", "")))) + 1, LEN(T1939)),#REF!,#REF!),0)</f>
        <v>0</v>
      </c>
      <c r="Z1939">
        <f>MONTH(续费明细实时[[#This Row],[success_time]])</f>
        <v>5</v>
      </c>
      <c r="AA1939" s="8" t="e">
        <f>VLOOKUP(续费明细实时[[#This Row],[parent_user_id]],#REF!,27,0)</f>
        <v>#REF!</v>
      </c>
    </row>
    <row r="1940" spans="1:27">
      <c r="A1940" s="1">
        <v>45794</v>
      </c>
      <c r="B1940" t="s">
        <v>16298</v>
      </c>
      <c r="C1940" t="s">
        <v>16299</v>
      </c>
      <c r="D1940" t="s">
        <v>632</v>
      </c>
      <c r="E1940" t="s">
        <v>546</v>
      </c>
      <c r="F1940">
        <v>240</v>
      </c>
      <c r="G1940" t="s">
        <v>1978</v>
      </c>
      <c r="H1940" t="s">
        <v>559</v>
      </c>
      <c r="I1940" t="s">
        <v>1876</v>
      </c>
      <c r="J1940">
        <v>32909</v>
      </c>
      <c r="K1940" t="s">
        <v>218</v>
      </c>
      <c r="L1940" t="s">
        <v>549</v>
      </c>
      <c r="M1940" t="s">
        <v>550</v>
      </c>
      <c r="N1940" t="s">
        <v>551</v>
      </c>
      <c r="O1940" t="s">
        <v>145</v>
      </c>
      <c r="P1940" t="s">
        <v>1877</v>
      </c>
      <c r="Q1940" t="s">
        <v>16300</v>
      </c>
      <c r="R1940" t="s">
        <v>626</v>
      </c>
      <c r="S1940">
        <v>4635</v>
      </c>
      <c r="T1940" t="s">
        <v>1931</v>
      </c>
      <c r="U1940" s="4">
        <v>45794.493425925924</v>
      </c>
      <c r="V1940" t="str">
        <f>IFERROR(VLOOKUP(B1940,#REF!,1,0),"")</f>
        <v/>
      </c>
      <c r="W1940" t="str" cm="1">
        <f t="array" ref="W1940">IFERROR(_xlfn.IFS(AND(V1940="",X1940&lt;&gt;"王园园组",X1940&lt;&gt;"other"),K1940,AND(V1940="",X1940="王园园组"),G1940),"other")</f>
        <v>other</v>
      </c>
      <c r="X1940" t="str" cm="1">
        <f t="array" ref="X1940">IFERROR(_xlfn.IFS(AND(V1940="",IFERROR(VLOOKUP(N1940,#REF!,1,0),1)&lt;&gt;1),N1940,AND(V1940="",I1940="王园园组"),"王园园组"),"other")</f>
        <v>other</v>
      </c>
      <c r="Y1940">
        <f>IFERROR(_xlfn.XLOOKUP(MID(T1940, FIND("#", SUBSTITUTE(T1940, "-", "#", LEN(T1940) - LEN(SUBSTITUTE(T1940, "-", "")))) + 1, LEN(T1940)),#REF!,#REF!),0)</f>
        <v>0</v>
      </c>
      <c r="Z1940">
        <f>MONTH(续费明细实时[[#This Row],[success_time]])</f>
        <v>5</v>
      </c>
      <c r="AA1940" s="8" t="e">
        <f>VLOOKUP(续费明细实时[[#This Row],[parent_user_id]],#REF!,27,0)</f>
        <v>#REF!</v>
      </c>
    </row>
    <row r="1941" spans="1:27">
      <c r="A1941" s="1">
        <v>45792</v>
      </c>
      <c r="B1941" t="s">
        <v>16301</v>
      </c>
      <c r="C1941" t="s">
        <v>16302</v>
      </c>
      <c r="D1941" t="s">
        <v>1104</v>
      </c>
      <c r="E1941" t="s">
        <v>546</v>
      </c>
      <c r="F1941">
        <v>120</v>
      </c>
      <c r="G1941" t="s">
        <v>1946</v>
      </c>
      <c r="H1941" t="s">
        <v>559</v>
      </c>
      <c r="I1941" t="s">
        <v>1876</v>
      </c>
      <c r="J1941">
        <v>17750</v>
      </c>
      <c r="K1941" t="s">
        <v>237</v>
      </c>
      <c r="L1941" t="s">
        <v>549</v>
      </c>
      <c r="M1941" t="s">
        <v>550</v>
      </c>
      <c r="N1941" t="s">
        <v>551</v>
      </c>
      <c r="O1941" t="s">
        <v>141</v>
      </c>
      <c r="P1941" t="s">
        <v>1877</v>
      </c>
      <c r="Q1941" t="s">
        <v>16303</v>
      </c>
      <c r="R1941" t="s">
        <v>626</v>
      </c>
      <c r="S1941">
        <v>2500</v>
      </c>
      <c r="T1941" t="s">
        <v>1896</v>
      </c>
      <c r="U1941" s="4">
        <v>45792.827789351853</v>
      </c>
      <c r="V1941" t="str">
        <f>IFERROR(VLOOKUP(B1941,#REF!,1,0),"")</f>
        <v/>
      </c>
      <c r="W1941" t="str" cm="1">
        <f t="array" ref="W1941">IFERROR(_xlfn.IFS(AND(V1941="",X1941&lt;&gt;"王园园组",X1941&lt;&gt;"other"),K1941,AND(V1941="",X1941="王园园组"),G1941),"other")</f>
        <v>other</v>
      </c>
      <c r="X1941" t="str" cm="1">
        <f t="array" ref="X1941">IFERROR(_xlfn.IFS(AND(V1941="",IFERROR(VLOOKUP(N1941,#REF!,1,0),1)&lt;&gt;1),N1941,AND(V1941="",I1941="王园园组"),"王园园组"),"other")</f>
        <v>other</v>
      </c>
      <c r="Y1941">
        <f>IFERROR(_xlfn.XLOOKUP(MID(T1941, FIND("#", SUBSTITUTE(T1941, "-", "#", LEN(T1941) - LEN(SUBSTITUTE(T1941, "-", "")))) + 1, LEN(T1941)),#REF!,#REF!),0)</f>
        <v>0</v>
      </c>
      <c r="Z1941">
        <f>MONTH(续费明细实时[[#This Row],[success_time]])</f>
        <v>5</v>
      </c>
      <c r="AA1941" s="8" t="e">
        <f>VLOOKUP(续费明细实时[[#This Row],[parent_user_id]],#REF!,27,0)</f>
        <v>#REF!</v>
      </c>
    </row>
    <row r="1942" spans="1:27">
      <c r="A1942" s="1">
        <v>45786</v>
      </c>
      <c r="B1942" t="s">
        <v>2363</v>
      </c>
      <c r="C1942" t="s">
        <v>2364</v>
      </c>
      <c r="D1942" t="s">
        <v>548</v>
      </c>
      <c r="E1942" t="s">
        <v>546</v>
      </c>
      <c r="F1942">
        <v>4</v>
      </c>
      <c r="G1942" t="s">
        <v>1909</v>
      </c>
      <c r="H1942" t="s">
        <v>559</v>
      </c>
      <c r="I1942" t="s">
        <v>1876</v>
      </c>
      <c r="J1942">
        <v>852</v>
      </c>
      <c r="K1942" t="s">
        <v>315</v>
      </c>
      <c r="L1942" t="s">
        <v>549</v>
      </c>
      <c r="M1942" t="s">
        <v>550</v>
      </c>
      <c r="N1942" t="s">
        <v>616</v>
      </c>
      <c r="O1942" t="s">
        <v>314</v>
      </c>
      <c r="P1942" t="s">
        <v>1877</v>
      </c>
      <c r="Q1942" t="s">
        <v>2365</v>
      </c>
      <c r="R1942" t="s">
        <v>626</v>
      </c>
      <c r="S1942">
        <v>120</v>
      </c>
      <c r="T1942" t="s">
        <v>1911</v>
      </c>
      <c r="U1942" s="4">
        <v>45786.042326388888</v>
      </c>
      <c r="V1942" t="str">
        <f>IFERROR(VLOOKUP(B1942,#REF!,1,0),"")</f>
        <v/>
      </c>
      <c r="W1942" t="str" cm="1">
        <f t="array" ref="W1942">IFERROR(_xlfn.IFS(AND(V1942="",X1942&lt;&gt;"王园园组",X1942&lt;&gt;"other"),K1942,AND(V1942="",X1942="王园园组"),G1942),"other")</f>
        <v>other</v>
      </c>
      <c r="X1942" t="str" cm="1">
        <f t="array" ref="X1942">IFERROR(_xlfn.IFS(AND(V1942="",IFERROR(VLOOKUP(N1942,#REF!,1,0),1)&lt;&gt;1),N1942,AND(V1942="",I1942="王园园组"),"王园园组"),"other")</f>
        <v>other</v>
      </c>
      <c r="Y1942">
        <f>IFERROR(_xlfn.XLOOKUP(MID(T1942, FIND("#", SUBSTITUTE(T1942, "-", "#", LEN(T1942) - LEN(SUBSTITUTE(T1942, "-", "")))) + 1, LEN(T1942)),#REF!,#REF!),0)</f>
        <v>0</v>
      </c>
      <c r="Z1942">
        <f>MONTH(续费明细实时[[#This Row],[success_time]])</f>
        <v>5</v>
      </c>
      <c r="AA1942" s="8" t="e">
        <f>VLOOKUP(续费明细实时[[#This Row],[parent_user_id]],#REF!,27,0)</f>
        <v>#REF!</v>
      </c>
    </row>
    <row r="1943" spans="1:27">
      <c r="A1943" s="1">
        <v>45795</v>
      </c>
      <c r="B1943" t="s">
        <v>16304</v>
      </c>
      <c r="C1943" t="s">
        <v>16305</v>
      </c>
      <c r="D1943" t="s">
        <v>886</v>
      </c>
      <c r="E1943" t="s">
        <v>546</v>
      </c>
      <c r="F1943">
        <v>120</v>
      </c>
      <c r="G1943" t="s">
        <v>1990</v>
      </c>
      <c r="H1943" t="s">
        <v>559</v>
      </c>
      <c r="I1943" t="s">
        <v>1876</v>
      </c>
      <c r="J1943">
        <v>17750</v>
      </c>
      <c r="K1943" t="s">
        <v>425</v>
      </c>
      <c r="L1943" t="s">
        <v>549</v>
      </c>
      <c r="M1943" t="s">
        <v>550</v>
      </c>
      <c r="N1943" t="s">
        <v>136</v>
      </c>
      <c r="O1943" t="s">
        <v>139</v>
      </c>
      <c r="P1943" t="s">
        <v>1877</v>
      </c>
      <c r="Q1943" t="s">
        <v>16306</v>
      </c>
      <c r="R1943" t="s">
        <v>626</v>
      </c>
      <c r="S1943">
        <v>2500</v>
      </c>
      <c r="T1943" t="s">
        <v>1896</v>
      </c>
      <c r="U1943" s="4">
        <v>45795.690081018518</v>
      </c>
      <c r="V1943" t="str">
        <f>IFERROR(VLOOKUP(B1943,#REF!,1,0),"")</f>
        <v/>
      </c>
      <c r="W1943" t="str" cm="1">
        <f t="array" ref="W1943">IFERROR(_xlfn.IFS(AND(V1943="",X1943&lt;&gt;"王园园组",X1943&lt;&gt;"other"),K1943,AND(V1943="",X1943="王园园组"),G1943),"other")</f>
        <v>other</v>
      </c>
      <c r="X1943" t="str" cm="1">
        <f t="array" ref="X1943">IFERROR(_xlfn.IFS(AND(V1943="",IFERROR(VLOOKUP(N1943,#REF!,1,0),1)&lt;&gt;1),N1943,AND(V1943="",I1943="王园园组"),"王园园组"),"other")</f>
        <v>other</v>
      </c>
      <c r="Y1943">
        <f>IFERROR(_xlfn.XLOOKUP(MID(T1943, FIND("#", SUBSTITUTE(T1943, "-", "#", LEN(T1943) - LEN(SUBSTITUTE(T1943, "-", "")))) + 1, LEN(T1943)),#REF!,#REF!),0)</f>
        <v>0</v>
      </c>
      <c r="Z1943">
        <f>MONTH(续费明细实时[[#This Row],[success_time]])</f>
        <v>5</v>
      </c>
      <c r="AA1943" s="8" t="e">
        <f>VLOOKUP(续费明细实时[[#This Row],[parent_user_id]],#REF!,27,0)</f>
        <v>#REF!</v>
      </c>
    </row>
    <row r="1944" spans="1:27">
      <c r="A1944" s="1">
        <v>45793</v>
      </c>
      <c r="B1944" t="s">
        <v>16307</v>
      </c>
      <c r="C1944" t="s">
        <v>16308</v>
      </c>
      <c r="D1944" t="s">
        <v>578</v>
      </c>
      <c r="E1944" t="s">
        <v>546</v>
      </c>
      <c r="F1944">
        <v>240</v>
      </c>
      <c r="G1944" t="s">
        <v>1875</v>
      </c>
      <c r="H1944" t="s">
        <v>559</v>
      </c>
      <c r="I1944" t="s">
        <v>1876</v>
      </c>
      <c r="J1944">
        <v>31950</v>
      </c>
      <c r="K1944" t="s">
        <v>311</v>
      </c>
      <c r="L1944" t="s">
        <v>549</v>
      </c>
      <c r="M1944" t="s">
        <v>550</v>
      </c>
      <c r="N1944" t="s">
        <v>136</v>
      </c>
      <c r="O1944" t="s">
        <v>143</v>
      </c>
      <c r="P1944" t="s">
        <v>1877</v>
      </c>
      <c r="Q1944" t="s">
        <v>16309</v>
      </c>
      <c r="R1944" t="s">
        <v>626</v>
      </c>
      <c r="S1944">
        <v>4500</v>
      </c>
      <c r="T1944" t="s">
        <v>1931</v>
      </c>
      <c r="U1944" s="4">
        <v>45793.651388888888</v>
      </c>
      <c r="V1944" t="str">
        <f>IFERROR(VLOOKUP(B1944,#REF!,1,0),"")</f>
        <v/>
      </c>
      <c r="W1944" t="str" cm="1">
        <f t="array" ref="W1944">IFERROR(_xlfn.IFS(AND(V1944="",X1944&lt;&gt;"王园园组",X1944&lt;&gt;"other"),K1944,AND(V1944="",X1944="王园园组"),G1944),"other")</f>
        <v>other</v>
      </c>
      <c r="X1944" t="str" cm="1">
        <f t="array" ref="X1944">IFERROR(_xlfn.IFS(AND(V1944="",IFERROR(VLOOKUP(N1944,#REF!,1,0),1)&lt;&gt;1),N1944,AND(V1944="",I1944="王园园组"),"王园园组"),"other")</f>
        <v>other</v>
      </c>
      <c r="Y1944">
        <f>IFERROR(_xlfn.XLOOKUP(MID(T1944, FIND("#", SUBSTITUTE(T1944, "-", "#", LEN(T1944) - LEN(SUBSTITUTE(T1944, "-", "")))) + 1, LEN(T1944)),#REF!,#REF!),0)</f>
        <v>0</v>
      </c>
      <c r="Z1944">
        <f>MONTH(续费明细实时[[#This Row],[success_time]])</f>
        <v>5</v>
      </c>
      <c r="AA1944" s="8" t="e">
        <f>VLOOKUP(续费明细实时[[#This Row],[parent_user_id]],#REF!,27,0)</f>
        <v>#REF!</v>
      </c>
    </row>
    <row r="1945" spans="1:27">
      <c r="A1945" s="1">
        <v>45796</v>
      </c>
      <c r="B1945" t="s">
        <v>16286</v>
      </c>
      <c r="C1945" t="s">
        <v>16287</v>
      </c>
      <c r="D1945" t="s">
        <v>632</v>
      </c>
      <c r="E1945" t="s">
        <v>546</v>
      </c>
      <c r="F1945">
        <v>240</v>
      </c>
      <c r="G1945" t="s">
        <v>1978</v>
      </c>
      <c r="H1945" t="s">
        <v>559</v>
      </c>
      <c r="I1945" t="s">
        <v>1876</v>
      </c>
      <c r="J1945">
        <v>32909</v>
      </c>
      <c r="K1945" t="s">
        <v>204</v>
      </c>
      <c r="L1945" t="s">
        <v>549</v>
      </c>
      <c r="M1945" t="s">
        <v>550</v>
      </c>
      <c r="N1945" t="s">
        <v>551</v>
      </c>
      <c r="O1945" t="s">
        <v>149</v>
      </c>
      <c r="P1945" t="s">
        <v>1877</v>
      </c>
      <c r="Q1945" t="s">
        <v>16288</v>
      </c>
      <c r="R1945" t="s">
        <v>626</v>
      </c>
      <c r="S1945">
        <v>4635</v>
      </c>
      <c r="T1945" t="s">
        <v>1931</v>
      </c>
      <c r="U1945" s="4">
        <v>45796.974108796298</v>
      </c>
      <c r="V1945" t="str">
        <f>IFERROR(VLOOKUP(B1945,#REF!,1,0),"")</f>
        <v/>
      </c>
      <c r="W1945" t="str" cm="1">
        <f t="array" ref="W1945">IFERROR(_xlfn.IFS(AND(V1945="",X1945&lt;&gt;"王园园组",X1945&lt;&gt;"other"),K1945,AND(V1945="",X1945="王园园组"),G1945),"other")</f>
        <v>other</v>
      </c>
      <c r="X1945" t="str" cm="1">
        <f t="array" ref="X1945">IFERROR(_xlfn.IFS(AND(V1945="",IFERROR(VLOOKUP(N1945,#REF!,1,0),1)&lt;&gt;1),N1945,AND(V1945="",I1945="王园园组"),"王园园组"),"other")</f>
        <v>other</v>
      </c>
      <c r="Y1945">
        <f>IFERROR(_xlfn.XLOOKUP(MID(T1945, FIND("#", SUBSTITUTE(T1945, "-", "#", LEN(T1945) - LEN(SUBSTITUTE(T1945, "-", "")))) + 1, LEN(T1945)),#REF!,#REF!),0)</f>
        <v>0</v>
      </c>
      <c r="Z1945">
        <f>MONTH(续费明细实时[[#This Row],[success_time]])</f>
        <v>5</v>
      </c>
      <c r="AA1945" s="8" t="e">
        <f>VLOOKUP(续费明细实时[[#This Row],[parent_user_id]],#REF!,27,0)</f>
        <v>#REF!</v>
      </c>
    </row>
    <row r="1946" spans="1:27">
      <c r="A1946" s="1">
        <v>45786</v>
      </c>
      <c r="B1946" t="s">
        <v>2369</v>
      </c>
      <c r="C1946" t="s">
        <v>2370</v>
      </c>
      <c r="D1946" t="s">
        <v>548</v>
      </c>
      <c r="E1946" t="s">
        <v>546</v>
      </c>
      <c r="F1946">
        <v>60</v>
      </c>
      <c r="G1946" t="s">
        <v>2005</v>
      </c>
      <c r="H1946" t="s">
        <v>559</v>
      </c>
      <c r="I1946" t="s">
        <v>1876</v>
      </c>
      <c r="J1946">
        <v>10970</v>
      </c>
      <c r="K1946" t="s">
        <v>207</v>
      </c>
      <c r="L1946" t="s">
        <v>549</v>
      </c>
      <c r="M1946" t="s">
        <v>550</v>
      </c>
      <c r="N1946" t="s">
        <v>551</v>
      </c>
      <c r="O1946" t="s">
        <v>149</v>
      </c>
      <c r="P1946" t="s">
        <v>1877</v>
      </c>
      <c r="Q1946" t="s">
        <v>2371</v>
      </c>
      <c r="R1946" t="s">
        <v>626</v>
      </c>
      <c r="S1946">
        <v>1545</v>
      </c>
      <c r="T1946" t="s">
        <v>1891</v>
      </c>
      <c r="U1946" s="4">
        <v>45786.394641203704</v>
      </c>
      <c r="V1946" t="str">
        <f>IFERROR(VLOOKUP(B1946,#REF!,1,0),"")</f>
        <v/>
      </c>
      <c r="W1946" t="str" cm="1">
        <f t="array" ref="W1946">IFERROR(_xlfn.IFS(AND(V1946="",X1946&lt;&gt;"王园园组",X1946&lt;&gt;"other"),K1946,AND(V1946="",X1946="王园园组"),G1946),"other")</f>
        <v>other</v>
      </c>
      <c r="X1946" t="str" cm="1">
        <f t="array" ref="X1946">IFERROR(_xlfn.IFS(AND(V1946="",IFERROR(VLOOKUP(N1946,#REF!,1,0),1)&lt;&gt;1),N1946,AND(V1946="",I1946="王园园组"),"王园园组"),"other")</f>
        <v>other</v>
      </c>
      <c r="Y1946">
        <f>IFERROR(_xlfn.XLOOKUP(MID(T1946, FIND("#", SUBSTITUTE(T1946, "-", "#", LEN(T1946) - LEN(SUBSTITUTE(T1946, "-", "")))) + 1, LEN(T1946)),#REF!,#REF!),0)</f>
        <v>0</v>
      </c>
      <c r="Z1946">
        <f>MONTH(续费明细实时[[#This Row],[success_time]])</f>
        <v>5</v>
      </c>
      <c r="AA1946" s="8" t="e">
        <f>VLOOKUP(续费明细实时[[#This Row],[parent_user_id]],#REF!,27,0)</f>
        <v>#REF!</v>
      </c>
    </row>
    <row r="1947" spans="1:27">
      <c r="A1947" s="1">
        <v>45803</v>
      </c>
      <c r="B1947" t="s">
        <v>30167</v>
      </c>
      <c r="C1947" t="s">
        <v>30168</v>
      </c>
      <c r="D1947" t="s">
        <v>30169</v>
      </c>
      <c r="E1947" t="s">
        <v>546</v>
      </c>
      <c r="F1947">
        <v>240</v>
      </c>
      <c r="G1947" t="s">
        <v>626</v>
      </c>
      <c r="H1947" t="s">
        <v>626</v>
      </c>
      <c r="I1947" t="s">
        <v>626</v>
      </c>
      <c r="J1947">
        <v>31950</v>
      </c>
      <c r="K1947" t="s">
        <v>273</v>
      </c>
      <c r="L1947" t="s">
        <v>549</v>
      </c>
      <c r="M1947" t="s">
        <v>550</v>
      </c>
      <c r="N1947" t="s">
        <v>136</v>
      </c>
      <c r="O1947" t="s">
        <v>139</v>
      </c>
      <c r="P1947" t="s">
        <v>1877</v>
      </c>
      <c r="Q1947" t="s">
        <v>30170</v>
      </c>
      <c r="R1947" t="s">
        <v>626</v>
      </c>
      <c r="S1947">
        <v>4500</v>
      </c>
      <c r="T1947" t="s">
        <v>1931</v>
      </c>
      <c r="U1947" s="4">
        <v>45803.841516203705</v>
      </c>
      <c r="V1947" t="str">
        <f>IFERROR(VLOOKUP(B1947,#REF!,1,0),"")</f>
        <v/>
      </c>
      <c r="W1947" t="str" cm="1">
        <f t="array" ref="W1947">IFERROR(_xlfn.IFS(AND(V1947="",X1947&lt;&gt;"王园园组",X1947&lt;&gt;"other"),K1947,AND(V1947="",X1947="王园园组"),G1947),"other")</f>
        <v>other</v>
      </c>
      <c r="X1947" t="str" cm="1">
        <f t="array" ref="X1947">IFERROR(_xlfn.IFS(AND(V1947="",IFERROR(VLOOKUP(N1947,#REF!,1,0),1)&lt;&gt;1),N1947,AND(V1947="",I1947="王园园组"),"王园园组"),"other")</f>
        <v>other</v>
      </c>
      <c r="Y1947">
        <f>IFERROR(_xlfn.XLOOKUP(MID(T1947, FIND("#", SUBSTITUTE(T1947, "-", "#", LEN(T1947) - LEN(SUBSTITUTE(T1947, "-", "")))) + 1, LEN(T1947)),#REF!,#REF!),0)</f>
        <v>0</v>
      </c>
      <c r="Z1947">
        <f>MONTH(续费明细实时[[#This Row],[success_time]])</f>
        <v>5</v>
      </c>
      <c r="AA1947" s="8" t="e">
        <f>VLOOKUP(续费明细实时[[#This Row],[parent_user_id]],#REF!,27,0)</f>
        <v>#REF!</v>
      </c>
    </row>
    <row r="1948" spans="1:27">
      <c r="A1948" s="1">
        <v>45785</v>
      </c>
      <c r="B1948" t="s">
        <v>2360</v>
      </c>
      <c r="C1948" t="s">
        <v>2361</v>
      </c>
      <c r="D1948" t="s">
        <v>548</v>
      </c>
      <c r="E1948" t="s">
        <v>546</v>
      </c>
      <c r="F1948">
        <v>60</v>
      </c>
      <c r="G1948" t="s">
        <v>2005</v>
      </c>
      <c r="H1948" t="s">
        <v>559</v>
      </c>
      <c r="I1948" t="s">
        <v>1876</v>
      </c>
      <c r="J1948">
        <v>10650</v>
      </c>
      <c r="K1948" t="s">
        <v>284</v>
      </c>
      <c r="L1948" t="s">
        <v>549</v>
      </c>
      <c r="M1948" t="s">
        <v>550</v>
      </c>
      <c r="N1948" t="s">
        <v>136</v>
      </c>
      <c r="O1948" t="s">
        <v>283</v>
      </c>
      <c r="P1948" t="s">
        <v>1877</v>
      </c>
      <c r="Q1948" t="s">
        <v>2362</v>
      </c>
      <c r="R1948" t="s">
        <v>626</v>
      </c>
      <c r="S1948">
        <v>1500</v>
      </c>
      <c r="T1948" t="s">
        <v>1891</v>
      </c>
      <c r="U1948" s="4">
        <v>45785.53534722222</v>
      </c>
      <c r="V1948" t="str">
        <f>IFERROR(VLOOKUP(B1948,#REF!,1,0),"")</f>
        <v/>
      </c>
      <c r="W1948" t="str" cm="1">
        <f t="array" ref="W1948">IFERROR(_xlfn.IFS(AND(V1948="",X1948&lt;&gt;"王园园组",X1948&lt;&gt;"other"),K1948,AND(V1948="",X1948="王园园组"),G1948),"other")</f>
        <v>other</v>
      </c>
      <c r="X1948" t="str" cm="1">
        <f t="array" ref="X1948">IFERROR(_xlfn.IFS(AND(V1948="",IFERROR(VLOOKUP(N1948,#REF!,1,0),1)&lt;&gt;1),N1948,AND(V1948="",I1948="王园园组"),"王园园组"),"other")</f>
        <v>other</v>
      </c>
      <c r="Y1948">
        <f>IFERROR(_xlfn.XLOOKUP(MID(T1948, FIND("#", SUBSTITUTE(T1948, "-", "#", LEN(T1948) - LEN(SUBSTITUTE(T1948, "-", "")))) + 1, LEN(T1948)),#REF!,#REF!),0)</f>
        <v>0</v>
      </c>
      <c r="Z1948">
        <f>MONTH(续费明细实时[[#This Row],[success_time]])</f>
        <v>5</v>
      </c>
      <c r="AA1948" s="8" t="e">
        <f>VLOOKUP(续费明细实时[[#This Row],[parent_user_id]],#REF!,27,0)</f>
        <v>#REF!</v>
      </c>
    </row>
    <row r="1949" spans="1:27">
      <c r="A1949" s="1">
        <v>45787</v>
      </c>
      <c r="B1949" t="s">
        <v>2234</v>
      </c>
      <c r="C1949" t="s">
        <v>2235</v>
      </c>
      <c r="D1949" t="s">
        <v>548</v>
      </c>
      <c r="E1949" t="s">
        <v>546</v>
      </c>
      <c r="F1949">
        <v>60</v>
      </c>
      <c r="G1949" t="s">
        <v>1905</v>
      </c>
      <c r="H1949" t="s">
        <v>559</v>
      </c>
      <c r="I1949" t="s">
        <v>1876</v>
      </c>
      <c r="J1949">
        <v>10970</v>
      </c>
      <c r="K1949" t="s">
        <v>197</v>
      </c>
      <c r="L1949" t="s">
        <v>549</v>
      </c>
      <c r="M1949" t="s">
        <v>559</v>
      </c>
      <c r="N1949" t="s">
        <v>469</v>
      </c>
      <c r="O1949" t="s">
        <v>189</v>
      </c>
      <c r="P1949" t="s">
        <v>1877</v>
      </c>
      <c r="Q1949" t="s">
        <v>2236</v>
      </c>
      <c r="R1949" t="s">
        <v>626</v>
      </c>
      <c r="S1949">
        <v>1545</v>
      </c>
      <c r="T1949" t="s">
        <v>1891</v>
      </c>
      <c r="U1949" s="4">
        <v>45787.406412037039</v>
      </c>
      <c r="V1949" t="str">
        <f>IFERROR(VLOOKUP(B1949,#REF!,1,0),"")</f>
        <v/>
      </c>
      <c r="W1949" t="str" cm="1">
        <f t="array" ref="W1949">IFERROR(_xlfn.IFS(AND(V1949="",X1949&lt;&gt;"王园园组",X1949&lt;&gt;"other"),K1949,AND(V1949="",X1949="王园园组"),G1949),"other")</f>
        <v>other</v>
      </c>
      <c r="X1949" t="str" cm="1">
        <f t="array" ref="X1949">IFERROR(_xlfn.IFS(AND(V1949="",IFERROR(VLOOKUP(N1949,#REF!,1,0),1)&lt;&gt;1),N1949,AND(V1949="",I1949="王园园组"),"王园园组"),"other")</f>
        <v>other</v>
      </c>
      <c r="Y1949">
        <f>IFERROR(_xlfn.XLOOKUP(MID(T1949, FIND("#", SUBSTITUTE(T1949, "-", "#", LEN(T1949) - LEN(SUBSTITUTE(T1949, "-", "")))) + 1, LEN(T1949)),#REF!,#REF!),0)</f>
        <v>0</v>
      </c>
      <c r="Z1949">
        <f>MONTH(续费明细实时[[#This Row],[success_time]])</f>
        <v>5</v>
      </c>
      <c r="AA1949" s="8" t="e">
        <f>VLOOKUP(续费明细实时[[#This Row],[parent_user_id]],#REF!,27,0)</f>
        <v>#REF!</v>
      </c>
    </row>
    <row r="1950" spans="1:27">
      <c r="A1950" s="1">
        <v>45789</v>
      </c>
      <c r="B1950" t="s">
        <v>11700</v>
      </c>
      <c r="C1950" t="s">
        <v>11701</v>
      </c>
      <c r="D1950" t="s">
        <v>695</v>
      </c>
      <c r="E1950" t="s">
        <v>546</v>
      </c>
      <c r="F1950">
        <v>60</v>
      </c>
      <c r="G1950" t="s">
        <v>2024</v>
      </c>
      <c r="H1950" t="s">
        <v>559</v>
      </c>
      <c r="I1950" t="s">
        <v>1876</v>
      </c>
      <c r="J1950">
        <v>11495</v>
      </c>
      <c r="K1950" t="s">
        <v>271</v>
      </c>
      <c r="L1950" t="s">
        <v>549</v>
      </c>
      <c r="M1950" t="s">
        <v>550</v>
      </c>
      <c r="N1950" t="s">
        <v>136</v>
      </c>
      <c r="O1950" t="s">
        <v>139</v>
      </c>
      <c r="P1950" t="s">
        <v>1877</v>
      </c>
      <c r="Q1950" t="s">
        <v>11702</v>
      </c>
      <c r="R1950" t="s">
        <v>626</v>
      </c>
      <c r="S1950">
        <v>1619.0774510000001</v>
      </c>
      <c r="T1950" t="s">
        <v>1891</v>
      </c>
      <c r="U1950" s="4">
        <v>45789.795243055552</v>
      </c>
      <c r="V1950" t="str">
        <f>IFERROR(VLOOKUP(B1950,#REF!,1,0),"")</f>
        <v/>
      </c>
      <c r="W1950" t="str" cm="1">
        <f t="array" ref="W1950">IFERROR(_xlfn.IFS(AND(V1950="",X1950&lt;&gt;"王园园组",X1950&lt;&gt;"other"),K1950,AND(V1950="",X1950="王园园组"),G1950),"other")</f>
        <v>other</v>
      </c>
      <c r="X1950" t="str" cm="1">
        <f t="array" ref="X1950">IFERROR(_xlfn.IFS(AND(V1950="",IFERROR(VLOOKUP(N1950,#REF!,1,0),1)&lt;&gt;1),N1950,AND(V1950="",I1950="王园园组"),"王园园组"),"other")</f>
        <v>other</v>
      </c>
      <c r="Y1950">
        <f>IFERROR(_xlfn.XLOOKUP(MID(T1950, FIND("#", SUBSTITUTE(T1950, "-", "#", LEN(T1950) - LEN(SUBSTITUTE(T1950, "-", "")))) + 1, LEN(T1950)),#REF!,#REF!),0)</f>
        <v>0</v>
      </c>
      <c r="Z1950">
        <f>MONTH(续费明细实时[[#This Row],[success_time]])</f>
        <v>5</v>
      </c>
      <c r="AA1950" s="8" t="e">
        <f>VLOOKUP(续费明细实时[[#This Row],[parent_user_id]],#REF!,27,0)</f>
        <v>#REF!</v>
      </c>
    </row>
    <row r="1951" spans="1:27">
      <c r="A1951" s="1">
        <v>45805</v>
      </c>
      <c r="B1951" t="s">
        <v>30171</v>
      </c>
      <c r="C1951" t="s">
        <v>30172</v>
      </c>
      <c r="D1951" t="s">
        <v>1258</v>
      </c>
      <c r="E1951" t="s">
        <v>1102</v>
      </c>
      <c r="F1951">
        <v>120</v>
      </c>
      <c r="G1951" t="s">
        <v>1900</v>
      </c>
      <c r="H1951" t="s">
        <v>559</v>
      </c>
      <c r="I1951" t="s">
        <v>1876</v>
      </c>
      <c r="J1951">
        <v>10238</v>
      </c>
      <c r="K1951" t="s">
        <v>351</v>
      </c>
      <c r="L1951" t="s">
        <v>549</v>
      </c>
      <c r="M1951" t="s">
        <v>559</v>
      </c>
      <c r="N1951" t="s">
        <v>163</v>
      </c>
      <c r="O1951" t="s">
        <v>472</v>
      </c>
      <c r="P1951" t="s">
        <v>1877</v>
      </c>
      <c r="Q1951" t="s">
        <v>30173</v>
      </c>
      <c r="R1951" t="s">
        <v>626</v>
      </c>
      <c r="S1951">
        <v>1442</v>
      </c>
      <c r="T1951" t="s">
        <v>1902</v>
      </c>
      <c r="U1951" s="4">
        <v>45805.645671296297</v>
      </c>
      <c r="V1951" t="str">
        <f>IFERROR(VLOOKUP(B1951,#REF!,1,0),"")</f>
        <v/>
      </c>
      <c r="W1951" t="str" cm="1">
        <f t="array" ref="W1951">IFERROR(_xlfn.IFS(AND(V1951="",X1951&lt;&gt;"王园园组",X1951&lt;&gt;"other"),K1951,AND(V1951="",X1951="王园园组"),G1951),"other")</f>
        <v>other</v>
      </c>
      <c r="X1951" t="str" cm="1">
        <f t="array" ref="X1951">IFERROR(_xlfn.IFS(AND(V1951="",IFERROR(VLOOKUP(N1951,#REF!,1,0),1)&lt;&gt;1),N1951,AND(V1951="",I1951="王园园组"),"王园园组"),"other")</f>
        <v>other</v>
      </c>
      <c r="Y1951">
        <f>IFERROR(_xlfn.XLOOKUP(MID(T1951, FIND("#", SUBSTITUTE(T1951, "-", "#", LEN(T1951) - LEN(SUBSTITUTE(T1951, "-", "")))) + 1, LEN(T1951)),#REF!,#REF!),0)</f>
        <v>0</v>
      </c>
      <c r="Z1951">
        <f>MONTH(续费明细实时[[#This Row],[success_time]])</f>
        <v>5</v>
      </c>
      <c r="AA1951" s="8" t="e">
        <f>VLOOKUP(续费明细实时[[#This Row],[parent_user_id]],#REF!,27,0)</f>
        <v>#REF!</v>
      </c>
    </row>
    <row r="1952" spans="1:27">
      <c r="A1952" s="1">
        <v>45789</v>
      </c>
      <c r="B1952" t="s">
        <v>11056</v>
      </c>
      <c r="C1952" t="s">
        <v>11057</v>
      </c>
      <c r="D1952" t="s">
        <v>548</v>
      </c>
      <c r="E1952" t="s">
        <v>546</v>
      </c>
      <c r="F1952">
        <v>120</v>
      </c>
      <c r="G1952" t="s">
        <v>2061</v>
      </c>
      <c r="H1952" t="s">
        <v>559</v>
      </c>
      <c r="I1952" t="s">
        <v>1876</v>
      </c>
      <c r="J1952">
        <v>17750</v>
      </c>
      <c r="K1952" t="s">
        <v>215</v>
      </c>
      <c r="L1952" t="s">
        <v>549</v>
      </c>
      <c r="M1952" t="s">
        <v>550</v>
      </c>
      <c r="N1952" t="s">
        <v>551</v>
      </c>
      <c r="O1952" t="s">
        <v>145</v>
      </c>
      <c r="P1952" t="s">
        <v>1877</v>
      </c>
      <c r="Q1952" t="s">
        <v>11058</v>
      </c>
      <c r="R1952" t="s">
        <v>626</v>
      </c>
      <c r="S1952">
        <v>2500</v>
      </c>
      <c r="T1952" t="s">
        <v>1896</v>
      </c>
      <c r="U1952" s="4">
        <v>45789.58222222222</v>
      </c>
      <c r="V1952" t="str">
        <f>IFERROR(VLOOKUP(B1952,#REF!,1,0),"")</f>
        <v/>
      </c>
      <c r="W1952" t="str" cm="1">
        <f t="array" ref="W1952">IFERROR(_xlfn.IFS(AND(V1952="",X1952&lt;&gt;"王园园组",X1952&lt;&gt;"other"),K1952,AND(V1952="",X1952="王园园组"),G1952),"other")</f>
        <v>other</v>
      </c>
      <c r="X1952" t="str" cm="1">
        <f t="array" ref="X1952">IFERROR(_xlfn.IFS(AND(V1952="",IFERROR(VLOOKUP(N1952,#REF!,1,0),1)&lt;&gt;1),N1952,AND(V1952="",I1952="王园园组"),"王园园组"),"other")</f>
        <v>other</v>
      </c>
      <c r="Y1952">
        <f>IFERROR(_xlfn.XLOOKUP(MID(T1952, FIND("#", SUBSTITUTE(T1952, "-", "#", LEN(T1952) - LEN(SUBSTITUTE(T1952, "-", "")))) + 1, LEN(T1952)),#REF!,#REF!),0)</f>
        <v>0</v>
      </c>
      <c r="Z1952">
        <f>MONTH(续费明细实时[[#This Row],[success_time]])</f>
        <v>5</v>
      </c>
      <c r="AA1952" s="8" t="e">
        <f>VLOOKUP(续费明细实时[[#This Row],[parent_user_id]],#REF!,27,0)</f>
        <v>#REF!</v>
      </c>
    </row>
    <row r="1953" spans="1:27">
      <c r="A1953" s="1">
        <v>45802</v>
      </c>
      <c r="B1953" t="s">
        <v>14034</v>
      </c>
      <c r="C1953" t="s">
        <v>14035</v>
      </c>
      <c r="D1953" t="s">
        <v>548</v>
      </c>
      <c r="E1953" t="s">
        <v>546</v>
      </c>
      <c r="F1953">
        <v>120</v>
      </c>
      <c r="G1953" t="s">
        <v>2005</v>
      </c>
      <c r="H1953" t="s">
        <v>559</v>
      </c>
      <c r="I1953" t="s">
        <v>1876</v>
      </c>
      <c r="J1953">
        <v>18283</v>
      </c>
      <c r="K1953" t="s">
        <v>426</v>
      </c>
      <c r="L1953" t="s">
        <v>549</v>
      </c>
      <c r="M1953" t="s">
        <v>559</v>
      </c>
      <c r="N1953" t="s">
        <v>469</v>
      </c>
      <c r="O1953" t="s">
        <v>189</v>
      </c>
      <c r="P1953" t="s">
        <v>1877</v>
      </c>
      <c r="Q1953" t="s">
        <v>14036</v>
      </c>
      <c r="R1953" t="s">
        <v>626</v>
      </c>
      <c r="S1953">
        <v>2575</v>
      </c>
      <c r="T1953" t="s">
        <v>1896</v>
      </c>
      <c r="U1953" s="4">
        <v>45802.260162037041</v>
      </c>
      <c r="V1953" t="str">
        <f>IFERROR(VLOOKUP(B1953,#REF!,1,0),"")</f>
        <v/>
      </c>
      <c r="W1953" t="str" cm="1">
        <f t="array" ref="W1953">IFERROR(_xlfn.IFS(AND(V1953="",X1953&lt;&gt;"王园园组",X1953&lt;&gt;"other"),K1953,AND(V1953="",X1953="王园园组"),G1953),"other")</f>
        <v>other</v>
      </c>
      <c r="X1953" t="str" cm="1">
        <f t="array" ref="X1953">IFERROR(_xlfn.IFS(AND(V1953="",IFERROR(VLOOKUP(N1953,#REF!,1,0),1)&lt;&gt;1),N1953,AND(V1953="",I1953="王园园组"),"王园园组"),"other")</f>
        <v>other</v>
      </c>
      <c r="Y1953">
        <f>IFERROR(_xlfn.XLOOKUP(MID(T1953, FIND("#", SUBSTITUTE(T1953, "-", "#", LEN(T1953) - LEN(SUBSTITUTE(T1953, "-", "")))) + 1, LEN(T1953)),#REF!,#REF!),0)</f>
        <v>0</v>
      </c>
      <c r="Z1953">
        <f>MONTH(续费明细实时[[#This Row],[success_time]])</f>
        <v>5</v>
      </c>
      <c r="AA1953" s="8" t="e">
        <f>VLOOKUP(续费明细实时[[#This Row],[parent_user_id]],#REF!,27,0)</f>
        <v>#REF!</v>
      </c>
    </row>
    <row r="1954" spans="1:27">
      <c r="A1954" s="1">
        <v>45799</v>
      </c>
      <c r="B1954" t="s">
        <v>16234</v>
      </c>
      <c r="C1954" t="s">
        <v>16235</v>
      </c>
      <c r="D1954" t="s">
        <v>558</v>
      </c>
      <c r="E1954" t="s">
        <v>1959</v>
      </c>
      <c r="F1954">
        <v>24</v>
      </c>
      <c r="G1954" t="s">
        <v>334</v>
      </c>
      <c r="H1954" t="s">
        <v>559</v>
      </c>
      <c r="I1954" t="s">
        <v>504</v>
      </c>
      <c r="J1954">
        <v>6083</v>
      </c>
      <c r="K1954" t="s">
        <v>334</v>
      </c>
      <c r="L1954" t="s">
        <v>549</v>
      </c>
      <c r="M1954" t="s">
        <v>559</v>
      </c>
      <c r="N1954" t="s">
        <v>504</v>
      </c>
      <c r="O1954" t="s">
        <v>325</v>
      </c>
      <c r="P1954" t="s">
        <v>1877</v>
      </c>
      <c r="Q1954" t="s">
        <v>16236</v>
      </c>
      <c r="R1954" t="s">
        <v>626</v>
      </c>
      <c r="S1954">
        <v>856.82234400000004</v>
      </c>
      <c r="T1954" t="s">
        <v>2201</v>
      </c>
      <c r="U1954" s="4">
        <v>45799.950092592589</v>
      </c>
      <c r="V1954" t="str">
        <f>IFERROR(VLOOKUP(B1954,#REF!,1,0),"")</f>
        <v/>
      </c>
      <c r="W1954" t="str" cm="1">
        <f t="array" ref="W1954">IFERROR(_xlfn.IFS(AND(V1954="",X1954&lt;&gt;"王园园组",X1954&lt;&gt;"other"),K1954,AND(V1954="",X1954="王园园组"),G1954),"other")</f>
        <v>other</v>
      </c>
      <c r="X1954" t="str" cm="1">
        <f t="array" ref="X1954">IFERROR(_xlfn.IFS(AND(V1954="",IFERROR(VLOOKUP(N1954,#REF!,1,0),1)&lt;&gt;1),N1954,AND(V1954="",I1954="王园园组"),"王园园组"),"other")</f>
        <v>other</v>
      </c>
      <c r="Y1954">
        <f>IFERROR(_xlfn.XLOOKUP(MID(T1954, FIND("#", SUBSTITUTE(T1954, "-", "#", LEN(T1954) - LEN(SUBSTITUTE(T1954, "-", "")))) + 1, LEN(T1954)),#REF!,#REF!),0)</f>
        <v>0</v>
      </c>
      <c r="Z1954">
        <f>MONTH(续费明细实时[[#This Row],[success_time]])</f>
        <v>5</v>
      </c>
      <c r="AA1954" s="8" t="e">
        <f>VLOOKUP(续费明细实时[[#This Row],[parent_user_id]],#REF!,27,0)</f>
        <v>#REF!</v>
      </c>
    </row>
    <row r="1955" spans="1:27">
      <c r="A1955" s="1">
        <v>45796</v>
      </c>
      <c r="B1955" t="s">
        <v>16237</v>
      </c>
      <c r="C1955" t="s">
        <v>16238</v>
      </c>
      <c r="D1955" t="s">
        <v>548</v>
      </c>
      <c r="E1955" t="s">
        <v>546</v>
      </c>
      <c r="F1955">
        <v>60</v>
      </c>
      <c r="G1955" t="s">
        <v>2139</v>
      </c>
      <c r="H1955" t="s">
        <v>559</v>
      </c>
      <c r="I1955" t="s">
        <v>1876</v>
      </c>
      <c r="J1955">
        <v>10650</v>
      </c>
      <c r="K1955" t="s">
        <v>254</v>
      </c>
      <c r="L1955" t="s">
        <v>549</v>
      </c>
      <c r="M1955" t="s">
        <v>550</v>
      </c>
      <c r="N1955" t="s">
        <v>136</v>
      </c>
      <c r="O1955" t="s">
        <v>147</v>
      </c>
      <c r="P1955" t="s">
        <v>1877</v>
      </c>
      <c r="Q1955" t="s">
        <v>16239</v>
      </c>
      <c r="R1955" t="s">
        <v>626</v>
      </c>
      <c r="S1955">
        <v>1500</v>
      </c>
      <c r="T1955" t="s">
        <v>1891</v>
      </c>
      <c r="U1955" s="4">
        <v>45796.373078703706</v>
      </c>
      <c r="V1955" t="str">
        <f>IFERROR(VLOOKUP(B1955,#REF!,1,0),"")</f>
        <v/>
      </c>
      <c r="W1955" t="str" cm="1">
        <f t="array" ref="W1955">IFERROR(_xlfn.IFS(AND(V1955="",X1955&lt;&gt;"王园园组",X1955&lt;&gt;"other"),K1955,AND(V1955="",X1955="王园园组"),G1955),"other")</f>
        <v>other</v>
      </c>
      <c r="X1955" t="str" cm="1">
        <f t="array" ref="X1955">IFERROR(_xlfn.IFS(AND(V1955="",IFERROR(VLOOKUP(N1955,#REF!,1,0),1)&lt;&gt;1),N1955,AND(V1955="",I1955="王园园组"),"王园园组"),"other")</f>
        <v>other</v>
      </c>
      <c r="Y1955">
        <f>IFERROR(_xlfn.XLOOKUP(MID(T1955, FIND("#", SUBSTITUTE(T1955, "-", "#", LEN(T1955) - LEN(SUBSTITUTE(T1955, "-", "")))) + 1, LEN(T1955)),#REF!,#REF!),0)</f>
        <v>0</v>
      </c>
      <c r="Z1955">
        <f>MONTH(续费明细实时[[#This Row],[success_time]])</f>
        <v>5</v>
      </c>
      <c r="AA1955" s="8" t="e">
        <f>VLOOKUP(续费明细实时[[#This Row],[parent_user_id]],#REF!,27,0)</f>
        <v>#REF!</v>
      </c>
    </row>
    <row r="1956" spans="1:27">
      <c r="A1956" s="1">
        <v>45803</v>
      </c>
      <c r="B1956" t="s">
        <v>30174</v>
      </c>
      <c r="C1956" t="s">
        <v>30175</v>
      </c>
      <c r="D1956" t="s">
        <v>1104</v>
      </c>
      <c r="E1956" t="s">
        <v>1102</v>
      </c>
      <c r="F1956">
        <v>120</v>
      </c>
      <c r="G1956" t="s">
        <v>359</v>
      </c>
      <c r="H1956" t="s">
        <v>559</v>
      </c>
      <c r="I1956" t="s">
        <v>163</v>
      </c>
      <c r="J1956">
        <v>9940</v>
      </c>
      <c r="K1956" t="s">
        <v>359</v>
      </c>
      <c r="L1956" t="s">
        <v>549</v>
      </c>
      <c r="M1956" t="s">
        <v>559</v>
      </c>
      <c r="N1956" t="s">
        <v>163</v>
      </c>
      <c r="O1956" t="s">
        <v>473</v>
      </c>
      <c r="P1956" t="s">
        <v>1877</v>
      </c>
      <c r="Q1956" t="s">
        <v>30176</v>
      </c>
      <c r="R1956" t="s">
        <v>626</v>
      </c>
      <c r="S1956">
        <v>1400</v>
      </c>
      <c r="T1956" t="s">
        <v>1902</v>
      </c>
      <c r="U1956" s="4">
        <v>45803.836435185185</v>
      </c>
      <c r="V1956" t="str">
        <f>IFERROR(VLOOKUP(B1956,#REF!,1,0),"")</f>
        <v/>
      </c>
      <c r="W1956" t="str" cm="1">
        <f t="array" ref="W1956">IFERROR(_xlfn.IFS(AND(V1956="",X1956&lt;&gt;"王园园组",X1956&lt;&gt;"other"),K1956,AND(V1956="",X1956="王园园组"),G1956),"other")</f>
        <v>other</v>
      </c>
      <c r="X1956" t="str" cm="1">
        <f t="array" ref="X1956">IFERROR(_xlfn.IFS(AND(V1956="",IFERROR(VLOOKUP(N1956,#REF!,1,0),1)&lt;&gt;1),N1956,AND(V1956="",I1956="王园园组"),"王园园组"),"other")</f>
        <v>other</v>
      </c>
      <c r="Y1956">
        <f>IFERROR(_xlfn.XLOOKUP(MID(T1956, FIND("#", SUBSTITUTE(T1956, "-", "#", LEN(T1956) - LEN(SUBSTITUTE(T1956, "-", "")))) + 1, LEN(T1956)),#REF!,#REF!),0)</f>
        <v>0</v>
      </c>
      <c r="Z1956">
        <f>MONTH(续费明细实时[[#This Row],[success_time]])</f>
        <v>5</v>
      </c>
      <c r="AA1956" s="8" t="e">
        <f>VLOOKUP(续费明细实时[[#This Row],[parent_user_id]],#REF!,27,0)</f>
        <v>#REF!</v>
      </c>
    </row>
    <row r="1957" spans="1:27">
      <c r="A1957" s="1">
        <v>45791</v>
      </c>
      <c r="B1957" t="s">
        <v>16502</v>
      </c>
      <c r="C1957" t="s">
        <v>16503</v>
      </c>
      <c r="D1957" t="s">
        <v>548</v>
      </c>
      <c r="E1957" t="s">
        <v>546</v>
      </c>
      <c r="F1957">
        <v>60</v>
      </c>
      <c r="G1957" t="s">
        <v>1909</v>
      </c>
      <c r="H1957" t="s">
        <v>559</v>
      </c>
      <c r="I1957" t="s">
        <v>1876</v>
      </c>
      <c r="J1957">
        <v>10970</v>
      </c>
      <c r="K1957" t="s">
        <v>317</v>
      </c>
      <c r="L1957" t="s">
        <v>549</v>
      </c>
      <c r="M1957" t="s">
        <v>550</v>
      </c>
      <c r="N1957" t="s">
        <v>616</v>
      </c>
      <c r="O1957" t="s">
        <v>314</v>
      </c>
      <c r="P1957" t="s">
        <v>1877</v>
      </c>
      <c r="Q1957" t="s">
        <v>16504</v>
      </c>
      <c r="R1957" t="s">
        <v>626</v>
      </c>
      <c r="S1957">
        <v>1545</v>
      </c>
      <c r="T1957" t="s">
        <v>1891</v>
      </c>
      <c r="U1957" s="4">
        <v>45791.928576388891</v>
      </c>
      <c r="V1957" t="str">
        <f>IFERROR(VLOOKUP(B1957,#REF!,1,0),"")</f>
        <v/>
      </c>
      <c r="W1957" t="str" cm="1">
        <f t="array" ref="W1957">IFERROR(_xlfn.IFS(AND(V1957="",X1957&lt;&gt;"王园园组",X1957&lt;&gt;"other"),K1957,AND(V1957="",X1957="王园园组"),G1957),"other")</f>
        <v>other</v>
      </c>
      <c r="X1957" t="str" cm="1">
        <f t="array" ref="X1957">IFERROR(_xlfn.IFS(AND(V1957="",IFERROR(VLOOKUP(N1957,#REF!,1,0),1)&lt;&gt;1),N1957,AND(V1957="",I1957="王园园组"),"王园园组"),"other")</f>
        <v>other</v>
      </c>
      <c r="Y1957">
        <f>IFERROR(_xlfn.XLOOKUP(MID(T1957, FIND("#", SUBSTITUTE(T1957, "-", "#", LEN(T1957) - LEN(SUBSTITUTE(T1957, "-", "")))) + 1, LEN(T1957)),#REF!,#REF!),0)</f>
        <v>0</v>
      </c>
      <c r="Z1957">
        <f>MONTH(续费明细实时[[#This Row],[success_time]])</f>
        <v>5</v>
      </c>
      <c r="AA1957" s="8" t="e">
        <f>VLOOKUP(续费明细实时[[#This Row],[parent_user_id]],#REF!,27,0)</f>
        <v>#REF!</v>
      </c>
    </row>
    <row r="1958" spans="1:27">
      <c r="A1958" s="1">
        <v>45802</v>
      </c>
      <c r="B1958" t="s">
        <v>15556</v>
      </c>
      <c r="C1958" t="s">
        <v>15557</v>
      </c>
      <c r="D1958" t="s">
        <v>548</v>
      </c>
      <c r="E1958" t="s">
        <v>546</v>
      </c>
      <c r="F1958">
        <v>120</v>
      </c>
      <c r="G1958" t="s">
        <v>1929</v>
      </c>
      <c r="H1958" t="s">
        <v>559</v>
      </c>
      <c r="I1958" t="s">
        <v>1876</v>
      </c>
      <c r="J1958">
        <v>17750</v>
      </c>
      <c r="K1958" t="s">
        <v>256</v>
      </c>
      <c r="L1958" t="s">
        <v>549</v>
      </c>
      <c r="M1958" t="s">
        <v>550</v>
      </c>
      <c r="N1958" t="s">
        <v>136</v>
      </c>
      <c r="O1958" t="s">
        <v>147</v>
      </c>
      <c r="P1958" t="s">
        <v>1877</v>
      </c>
      <c r="Q1958" t="s">
        <v>15558</v>
      </c>
      <c r="R1958" t="s">
        <v>626</v>
      </c>
      <c r="S1958">
        <v>2500</v>
      </c>
      <c r="T1958" t="s">
        <v>1896</v>
      </c>
      <c r="U1958" s="4">
        <v>45802.516064814816</v>
      </c>
      <c r="V1958" t="str">
        <f>IFERROR(VLOOKUP(B1958,#REF!,1,0),"")</f>
        <v/>
      </c>
      <c r="W1958" t="str" cm="1">
        <f t="array" ref="W1958">IFERROR(_xlfn.IFS(AND(V1958="",X1958&lt;&gt;"王园园组",X1958&lt;&gt;"other"),K1958,AND(V1958="",X1958="王园园组"),G1958),"other")</f>
        <v>other</v>
      </c>
      <c r="X1958" t="str" cm="1">
        <f t="array" ref="X1958">IFERROR(_xlfn.IFS(AND(V1958="",IFERROR(VLOOKUP(N1958,#REF!,1,0),1)&lt;&gt;1),N1958,AND(V1958="",I1958="王园园组"),"王园园组"),"other")</f>
        <v>other</v>
      </c>
      <c r="Y1958">
        <f>IFERROR(_xlfn.XLOOKUP(MID(T1958, FIND("#", SUBSTITUTE(T1958, "-", "#", LEN(T1958) - LEN(SUBSTITUTE(T1958, "-", "")))) + 1, LEN(T1958)),#REF!,#REF!),0)</f>
        <v>0</v>
      </c>
      <c r="Z1958">
        <f>MONTH(续费明细实时[[#This Row],[success_time]])</f>
        <v>5</v>
      </c>
      <c r="AA1958" s="8" t="e">
        <f>VLOOKUP(续费明细实时[[#This Row],[parent_user_id]],#REF!,27,0)</f>
        <v>#REF!</v>
      </c>
    </row>
    <row r="1959" spans="1:27">
      <c r="A1959" s="1">
        <v>45785</v>
      </c>
      <c r="B1959" t="s">
        <v>2699</v>
      </c>
      <c r="C1959" t="s">
        <v>2700</v>
      </c>
      <c r="D1959" t="s">
        <v>1088</v>
      </c>
      <c r="E1959" t="s">
        <v>546</v>
      </c>
      <c r="F1959">
        <v>120</v>
      </c>
      <c r="G1959" t="s">
        <v>2079</v>
      </c>
      <c r="H1959" t="s">
        <v>559</v>
      </c>
      <c r="I1959" t="s">
        <v>1876</v>
      </c>
      <c r="J1959">
        <v>17750</v>
      </c>
      <c r="K1959" t="s">
        <v>310</v>
      </c>
      <c r="L1959" t="s">
        <v>549</v>
      </c>
      <c r="M1959" t="s">
        <v>550</v>
      </c>
      <c r="N1959" t="s">
        <v>136</v>
      </c>
      <c r="O1959" t="s">
        <v>143</v>
      </c>
      <c r="P1959" t="s">
        <v>1877</v>
      </c>
      <c r="Q1959" t="s">
        <v>2701</v>
      </c>
      <c r="R1959" t="s">
        <v>626</v>
      </c>
      <c r="S1959">
        <v>2500</v>
      </c>
      <c r="T1959" t="s">
        <v>1896</v>
      </c>
      <c r="U1959" s="4">
        <v>45785.809131944443</v>
      </c>
      <c r="V1959" t="str">
        <f>IFERROR(VLOOKUP(B1959,#REF!,1,0),"")</f>
        <v/>
      </c>
      <c r="W1959" t="str" cm="1">
        <f t="array" ref="W1959">IFERROR(_xlfn.IFS(AND(V1959="",X1959&lt;&gt;"王园园组",X1959&lt;&gt;"other"),K1959,AND(V1959="",X1959="王园园组"),G1959),"other")</f>
        <v>other</v>
      </c>
      <c r="X1959" t="str" cm="1">
        <f t="array" ref="X1959">IFERROR(_xlfn.IFS(AND(V1959="",IFERROR(VLOOKUP(N1959,#REF!,1,0),1)&lt;&gt;1),N1959,AND(V1959="",I1959="王园园组"),"王园园组"),"other")</f>
        <v>other</v>
      </c>
      <c r="Y1959">
        <f>IFERROR(_xlfn.XLOOKUP(MID(T1959, FIND("#", SUBSTITUTE(T1959, "-", "#", LEN(T1959) - LEN(SUBSTITUTE(T1959, "-", "")))) + 1, LEN(T1959)),#REF!,#REF!),0)</f>
        <v>0</v>
      </c>
      <c r="Z1959">
        <f>MONTH(续费明细实时[[#This Row],[success_time]])</f>
        <v>5</v>
      </c>
      <c r="AA1959" s="8" t="e">
        <f>VLOOKUP(续费明细实时[[#This Row],[parent_user_id]],#REF!,27,0)</f>
        <v>#REF!</v>
      </c>
    </row>
    <row r="1960" spans="1:27">
      <c r="A1960" s="1">
        <v>45786</v>
      </c>
      <c r="B1960" t="s">
        <v>2712</v>
      </c>
      <c r="C1960" t="s">
        <v>2713</v>
      </c>
      <c r="D1960" t="s">
        <v>548</v>
      </c>
      <c r="E1960" t="s">
        <v>546</v>
      </c>
      <c r="F1960">
        <v>120</v>
      </c>
      <c r="G1960" t="s">
        <v>2139</v>
      </c>
      <c r="H1960" t="s">
        <v>559</v>
      </c>
      <c r="I1960" t="s">
        <v>1876</v>
      </c>
      <c r="J1960">
        <v>17750</v>
      </c>
      <c r="K1960" t="s">
        <v>206</v>
      </c>
      <c r="L1960" t="s">
        <v>549</v>
      </c>
      <c r="M1960" t="s">
        <v>550</v>
      </c>
      <c r="N1960" t="s">
        <v>551</v>
      </c>
      <c r="O1960" t="s">
        <v>149</v>
      </c>
      <c r="P1960" t="s">
        <v>1877</v>
      </c>
      <c r="Q1960" t="s">
        <v>2714</v>
      </c>
      <c r="R1960" t="s">
        <v>626</v>
      </c>
      <c r="S1960">
        <v>2500</v>
      </c>
      <c r="T1960" t="s">
        <v>1896</v>
      </c>
      <c r="U1960" s="4">
        <v>45786.857129629629</v>
      </c>
      <c r="V1960" t="str">
        <f>IFERROR(VLOOKUP(B1960,#REF!,1,0),"")</f>
        <v/>
      </c>
      <c r="W1960" t="str" cm="1">
        <f t="array" ref="W1960">IFERROR(_xlfn.IFS(AND(V1960="",X1960&lt;&gt;"王园园组",X1960&lt;&gt;"other"),K1960,AND(V1960="",X1960="王园园组"),G1960),"other")</f>
        <v>other</v>
      </c>
      <c r="X1960" t="str" cm="1">
        <f t="array" ref="X1960">IFERROR(_xlfn.IFS(AND(V1960="",IFERROR(VLOOKUP(N1960,#REF!,1,0),1)&lt;&gt;1),N1960,AND(V1960="",I1960="王园园组"),"王园园组"),"other")</f>
        <v>other</v>
      </c>
      <c r="Y1960">
        <f>IFERROR(_xlfn.XLOOKUP(MID(T1960, FIND("#", SUBSTITUTE(T1960, "-", "#", LEN(T1960) - LEN(SUBSTITUTE(T1960, "-", "")))) + 1, LEN(T1960)),#REF!,#REF!),0)</f>
        <v>0</v>
      </c>
      <c r="Z1960">
        <f>MONTH(续费明细实时[[#This Row],[success_time]])</f>
        <v>5</v>
      </c>
      <c r="AA1960" s="8" t="e">
        <f>VLOOKUP(续费明细实时[[#This Row],[parent_user_id]],#REF!,27,0)</f>
        <v>#REF!</v>
      </c>
    </row>
    <row r="1961" spans="1:27">
      <c r="A1961" s="1">
        <v>45795</v>
      </c>
      <c r="B1961" t="s">
        <v>15192</v>
      </c>
      <c r="C1961" t="s">
        <v>15193</v>
      </c>
      <c r="D1961" t="s">
        <v>610</v>
      </c>
      <c r="E1961" t="s">
        <v>546</v>
      </c>
      <c r="F1961">
        <v>240</v>
      </c>
      <c r="G1961" t="s">
        <v>1994</v>
      </c>
      <c r="H1961" t="s">
        <v>559</v>
      </c>
      <c r="I1961" t="s">
        <v>1876</v>
      </c>
      <c r="J1961">
        <v>31950</v>
      </c>
      <c r="K1961" t="s">
        <v>191</v>
      </c>
      <c r="L1961" t="s">
        <v>549</v>
      </c>
      <c r="M1961" t="s">
        <v>559</v>
      </c>
      <c r="N1961" t="s">
        <v>469</v>
      </c>
      <c r="O1961" t="s">
        <v>189</v>
      </c>
      <c r="P1961" t="s">
        <v>1877</v>
      </c>
      <c r="Q1961" t="s">
        <v>15194</v>
      </c>
      <c r="R1961" t="s">
        <v>626</v>
      </c>
      <c r="S1961">
        <v>4500</v>
      </c>
      <c r="T1961" t="s">
        <v>1931</v>
      </c>
      <c r="U1961" s="4">
        <v>45795.828680555554</v>
      </c>
      <c r="V1961" t="str">
        <f>IFERROR(VLOOKUP(B1961,#REF!,1,0),"")</f>
        <v/>
      </c>
      <c r="W1961" t="str" cm="1">
        <f t="array" ref="W1961">IFERROR(_xlfn.IFS(AND(V1961="",X1961&lt;&gt;"王园园组",X1961&lt;&gt;"other"),K1961,AND(V1961="",X1961="王园园组"),G1961),"other")</f>
        <v>other</v>
      </c>
      <c r="X1961" t="str" cm="1">
        <f t="array" ref="X1961">IFERROR(_xlfn.IFS(AND(V1961="",IFERROR(VLOOKUP(N1961,#REF!,1,0),1)&lt;&gt;1),N1961,AND(V1961="",I1961="王园园组"),"王园园组"),"other")</f>
        <v>other</v>
      </c>
      <c r="Y1961">
        <f>IFERROR(_xlfn.XLOOKUP(MID(T1961, FIND("#", SUBSTITUTE(T1961, "-", "#", LEN(T1961) - LEN(SUBSTITUTE(T1961, "-", "")))) + 1, LEN(T1961)),#REF!,#REF!),0)</f>
        <v>0</v>
      </c>
      <c r="Z1961">
        <f>MONTH(续费明细实时[[#This Row],[success_time]])</f>
        <v>5</v>
      </c>
      <c r="AA1961" s="8" t="e">
        <f>VLOOKUP(续费明细实时[[#This Row],[parent_user_id]],#REF!,27,0)</f>
        <v>#REF!</v>
      </c>
    </row>
    <row r="1962" spans="1:27">
      <c r="A1962" s="1">
        <v>45793</v>
      </c>
      <c r="B1962" t="s">
        <v>15195</v>
      </c>
      <c r="C1962" t="s">
        <v>15196</v>
      </c>
      <c r="D1962" t="s">
        <v>886</v>
      </c>
      <c r="E1962" t="s">
        <v>1102</v>
      </c>
      <c r="F1962">
        <v>240</v>
      </c>
      <c r="G1962" t="s">
        <v>361</v>
      </c>
      <c r="H1962" t="s">
        <v>559</v>
      </c>
      <c r="I1962" t="s">
        <v>163</v>
      </c>
      <c r="J1962">
        <v>20114</v>
      </c>
      <c r="K1962" t="s">
        <v>361</v>
      </c>
      <c r="L1962" t="s">
        <v>549</v>
      </c>
      <c r="M1962" t="s">
        <v>559</v>
      </c>
      <c r="N1962" t="s">
        <v>163</v>
      </c>
      <c r="O1962" t="s">
        <v>473</v>
      </c>
      <c r="P1962" t="s">
        <v>1877</v>
      </c>
      <c r="Q1962" t="s">
        <v>15197</v>
      </c>
      <c r="R1962" t="s">
        <v>626</v>
      </c>
      <c r="S1962">
        <v>2833</v>
      </c>
      <c r="T1962" t="s">
        <v>9057</v>
      </c>
      <c r="U1962" s="4">
        <v>45793.66646990741</v>
      </c>
      <c r="V1962" t="str">
        <f>IFERROR(VLOOKUP(B1962,#REF!,1,0),"")</f>
        <v/>
      </c>
      <c r="W1962" t="str" cm="1">
        <f t="array" ref="W1962">IFERROR(_xlfn.IFS(AND(V1962="",X1962&lt;&gt;"王园园组",X1962&lt;&gt;"other"),K1962,AND(V1962="",X1962="王园园组"),G1962),"other")</f>
        <v>other</v>
      </c>
      <c r="X1962" t="str" cm="1">
        <f t="array" ref="X1962">IFERROR(_xlfn.IFS(AND(V1962="",IFERROR(VLOOKUP(N1962,#REF!,1,0),1)&lt;&gt;1),N1962,AND(V1962="",I1962="王园园组"),"王园园组"),"other")</f>
        <v>other</v>
      </c>
      <c r="Y1962">
        <f>IFERROR(_xlfn.XLOOKUP(MID(T1962, FIND("#", SUBSTITUTE(T1962, "-", "#", LEN(T1962) - LEN(SUBSTITUTE(T1962, "-", "")))) + 1, LEN(T1962)),#REF!,#REF!),0)</f>
        <v>0</v>
      </c>
      <c r="Z1962">
        <f>MONTH(续费明细实时[[#This Row],[success_time]])</f>
        <v>5</v>
      </c>
      <c r="AA1962" s="8" t="e">
        <f>VLOOKUP(续费明细实时[[#This Row],[parent_user_id]],#REF!,27,0)</f>
        <v>#REF!</v>
      </c>
    </row>
    <row r="1963" spans="1:27">
      <c r="A1963" s="1">
        <v>45794</v>
      </c>
      <c r="B1963" t="s">
        <v>15521</v>
      </c>
      <c r="C1963" t="s">
        <v>15522</v>
      </c>
      <c r="D1963" t="s">
        <v>902</v>
      </c>
      <c r="E1963" t="s">
        <v>546</v>
      </c>
      <c r="F1963">
        <v>120</v>
      </c>
      <c r="G1963" t="s">
        <v>1917</v>
      </c>
      <c r="H1963" t="s">
        <v>559</v>
      </c>
      <c r="I1963" t="s">
        <v>1876</v>
      </c>
      <c r="J1963">
        <v>19679</v>
      </c>
      <c r="K1963" t="s">
        <v>310</v>
      </c>
      <c r="L1963" t="s">
        <v>549</v>
      </c>
      <c r="M1963" t="s">
        <v>550</v>
      </c>
      <c r="N1963" t="s">
        <v>136</v>
      </c>
      <c r="O1963" t="s">
        <v>143</v>
      </c>
      <c r="P1963" t="s">
        <v>1877</v>
      </c>
      <c r="Q1963" t="s">
        <v>15523</v>
      </c>
      <c r="R1963" t="s">
        <v>626</v>
      </c>
      <c r="S1963">
        <v>2771.7276350000002</v>
      </c>
      <c r="T1963" t="s">
        <v>1896</v>
      </c>
      <c r="U1963" s="4">
        <v>45794.903715277775</v>
      </c>
      <c r="V1963" t="str">
        <f>IFERROR(VLOOKUP(B1963,#REF!,1,0),"")</f>
        <v/>
      </c>
      <c r="W1963" t="str" cm="1">
        <f t="array" ref="W1963">IFERROR(_xlfn.IFS(AND(V1963="",X1963&lt;&gt;"王园园组",X1963&lt;&gt;"other"),K1963,AND(V1963="",X1963="王园园组"),G1963),"other")</f>
        <v>other</v>
      </c>
      <c r="X1963" t="str" cm="1">
        <f t="array" ref="X1963">IFERROR(_xlfn.IFS(AND(V1963="",IFERROR(VLOOKUP(N1963,#REF!,1,0),1)&lt;&gt;1),N1963,AND(V1963="",I1963="王园园组"),"王园园组"),"other")</f>
        <v>other</v>
      </c>
      <c r="Y1963">
        <f>IFERROR(_xlfn.XLOOKUP(MID(T1963, FIND("#", SUBSTITUTE(T1963, "-", "#", LEN(T1963) - LEN(SUBSTITUTE(T1963, "-", "")))) + 1, LEN(T1963)),#REF!,#REF!),0)</f>
        <v>0</v>
      </c>
      <c r="Z1963">
        <f>MONTH(续费明细实时[[#This Row],[success_time]])</f>
        <v>5</v>
      </c>
      <c r="AA1963" s="8" t="e">
        <f>VLOOKUP(续费明细实时[[#This Row],[parent_user_id]],#REF!,27,0)</f>
        <v>#REF!</v>
      </c>
    </row>
    <row r="1964" spans="1:27">
      <c r="A1964" s="1">
        <v>45797</v>
      </c>
      <c r="B1964" t="s">
        <v>15506</v>
      </c>
      <c r="C1964" t="s">
        <v>15507</v>
      </c>
      <c r="D1964" t="s">
        <v>695</v>
      </c>
      <c r="E1964" t="s">
        <v>546</v>
      </c>
      <c r="F1964">
        <v>120</v>
      </c>
      <c r="G1964" t="s">
        <v>2035</v>
      </c>
      <c r="H1964" t="s">
        <v>559</v>
      </c>
      <c r="I1964" t="s">
        <v>1876</v>
      </c>
      <c r="J1964">
        <v>18750</v>
      </c>
      <c r="K1964" t="s">
        <v>265</v>
      </c>
      <c r="L1964" t="s">
        <v>549</v>
      </c>
      <c r="M1964" t="s">
        <v>550</v>
      </c>
      <c r="N1964" t="s">
        <v>136</v>
      </c>
      <c r="O1964" t="s">
        <v>264</v>
      </c>
      <c r="P1964" t="s">
        <v>1877</v>
      </c>
      <c r="Q1964" t="s">
        <v>15508</v>
      </c>
      <c r="R1964" t="s">
        <v>626</v>
      </c>
      <c r="S1964">
        <v>2640.8253580000001</v>
      </c>
      <c r="T1964" t="s">
        <v>1896</v>
      </c>
      <c r="U1964" s="4">
        <v>45797.195717592593</v>
      </c>
      <c r="V1964" t="str">
        <f>IFERROR(VLOOKUP(B1964,#REF!,1,0),"")</f>
        <v/>
      </c>
      <c r="W1964" t="str" cm="1">
        <f t="array" ref="W1964">IFERROR(_xlfn.IFS(AND(V1964="",X1964&lt;&gt;"王园园组",X1964&lt;&gt;"other"),K1964,AND(V1964="",X1964="王园园组"),G1964),"other")</f>
        <v>other</v>
      </c>
      <c r="X1964" t="str" cm="1">
        <f t="array" ref="X1964">IFERROR(_xlfn.IFS(AND(V1964="",IFERROR(VLOOKUP(N1964,#REF!,1,0),1)&lt;&gt;1),N1964,AND(V1964="",I1964="王园园组"),"王园园组"),"other")</f>
        <v>other</v>
      </c>
      <c r="Y1964">
        <f>IFERROR(_xlfn.XLOOKUP(MID(T1964, FIND("#", SUBSTITUTE(T1964, "-", "#", LEN(T1964) - LEN(SUBSTITUTE(T1964, "-", "")))) + 1, LEN(T1964)),#REF!,#REF!),0)</f>
        <v>0</v>
      </c>
      <c r="Z1964">
        <f>MONTH(续费明细实时[[#This Row],[success_time]])</f>
        <v>5</v>
      </c>
      <c r="AA1964" s="8" t="e">
        <f>VLOOKUP(续费明细实时[[#This Row],[parent_user_id]],#REF!,27,0)</f>
        <v>#REF!</v>
      </c>
    </row>
    <row r="1965" spans="1:27">
      <c r="A1965" s="1">
        <v>45790</v>
      </c>
      <c r="B1965" t="s">
        <v>15509</v>
      </c>
      <c r="C1965" t="s">
        <v>15510</v>
      </c>
      <c r="D1965" t="s">
        <v>695</v>
      </c>
      <c r="E1965" t="s">
        <v>546</v>
      </c>
      <c r="F1965">
        <v>120</v>
      </c>
      <c r="G1965" t="s">
        <v>1973</v>
      </c>
      <c r="H1965" t="s">
        <v>559</v>
      </c>
      <c r="I1965" t="s">
        <v>1876</v>
      </c>
      <c r="J1965">
        <v>17750</v>
      </c>
      <c r="K1965" t="s">
        <v>233</v>
      </c>
      <c r="L1965" t="s">
        <v>549</v>
      </c>
      <c r="M1965" t="s">
        <v>550</v>
      </c>
      <c r="N1965" t="s">
        <v>551</v>
      </c>
      <c r="O1965" t="s">
        <v>141</v>
      </c>
      <c r="P1965" t="s">
        <v>1877</v>
      </c>
      <c r="Q1965" t="s">
        <v>15511</v>
      </c>
      <c r="R1965" t="s">
        <v>626</v>
      </c>
      <c r="S1965">
        <v>2500</v>
      </c>
      <c r="T1965" t="s">
        <v>1896</v>
      </c>
      <c r="U1965" s="4">
        <v>45790.735671296294</v>
      </c>
      <c r="V1965" t="str">
        <f>IFERROR(VLOOKUP(B1965,#REF!,1,0),"")</f>
        <v/>
      </c>
      <c r="W1965" t="str" cm="1">
        <f t="array" ref="W1965">IFERROR(_xlfn.IFS(AND(V1965="",X1965&lt;&gt;"王园园组",X1965&lt;&gt;"other"),K1965,AND(V1965="",X1965="王园园组"),G1965),"other")</f>
        <v>other</v>
      </c>
      <c r="X1965" t="str" cm="1">
        <f t="array" ref="X1965">IFERROR(_xlfn.IFS(AND(V1965="",IFERROR(VLOOKUP(N1965,#REF!,1,0),1)&lt;&gt;1),N1965,AND(V1965="",I1965="王园园组"),"王园园组"),"other")</f>
        <v>other</v>
      </c>
      <c r="Y1965">
        <f>IFERROR(_xlfn.XLOOKUP(MID(T1965, FIND("#", SUBSTITUTE(T1965, "-", "#", LEN(T1965) - LEN(SUBSTITUTE(T1965, "-", "")))) + 1, LEN(T1965)),#REF!,#REF!),0)</f>
        <v>0</v>
      </c>
      <c r="Z1965">
        <f>MONTH(续费明细实时[[#This Row],[success_time]])</f>
        <v>5</v>
      </c>
      <c r="AA1965" s="8" t="e">
        <f>VLOOKUP(续费明细实时[[#This Row],[parent_user_id]],#REF!,27,0)</f>
        <v>#REF!</v>
      </c>
    </row>
    <row r="1966" spans="1:27">
      <c r="A1966" s="1">
        <v>45797</v>
      </c>
      <c r="B1966" t="s">
        <v>15512</v>
      </c>
      <c r="C1966" t="s">
        <v>15513</v>
      </c>
      <c r="D1966" t="s">
        <v>558</v>
      </c>
      <c r="E1966" t="s">
        <v>546</v>
      </c>
      <c r="F1966">
        <v>120</v>
      </c>
      <c r="G1966" t="s">
        <v>454</v>
      </c>
      <c r="H1966" t="s">
        <v>559</v>
      </c>
      <c r="I1966" t="s">
        <v>504</v>
      </c>
      <c r="J1966">
        <v>19718</v>
      </c>
      <c r="K1966" t="s">
        <v>454</v>
      </c>
      <c r="L1966" t="s">
        <v>549</v>
      </c>
      <c r="M1966" t="s">
        <v>559</v>
      </c>
      <c r="N1966" t="s">
        <v>504</v>
      </c>
      <c r="O1966" t="s">
        <v>325</v>
      </c>
      <c r="P1966" t="s">
        <v>1877</v>
      </c>
      <c r="Q1966" t="s">
        <v>15514</v>
      </c>
      <c r="R1966" t="s">
        <v>626</v>
      </c>
      <c r="S1966">
        <v>2777.1235230000002</v>
      </c>
      <c r="T1966" t="s">
        <v>1896</v>
      </c>
      <c r="U1966" s="4">
        <v>45797.803402777776</v>
      </c>
      <c r="V1966" t="str">
        <f>IFERROR(VLOOKUP(B1966,#REF!,1,0),"")</f>
        <v/>
      </c>
      <c r="W1966" t="str" cm="1">
        <f t="array" ref="W1966">IFERROR(_xlfn.IFS(AND(V1966="",X1966&lt;&gt;"王园园组",X1966&lt;&gt;"other"),K1966,AND(V1966="",X1966="王园园组"),G1966),"other")</f>
        <v>other</v>
      </c>
      <c r="X1966" t="str" cm="1">
        <f t="array" ref="X1966">IFERROR(_xlfn.IFS(AND(V1966="",IFERROR(VLOOKUP(N1966,#REF!,1,0),1)&lt;&gt;1),N1966,AND(V1966="",I1966="王园园组"),"王园园组"),"other")</f>
        <v>other</v>
      </c>
      <c r="Y1966">
        <f>IFERROR(_xlfn.XLOOKUP(MID(T1966, FIND("#", SUBSTITUTE(T1966, "-", "#", LEN(T1966) - LEN(SUBSTITUTE(T1966, "-", "")))) + 1, LEN(T1966)),#REF!,#REF!),0)</f>
        <v>0</v>
      </c>
      <c r="Z1966">
        <f>MONTH(续费明细实时[[#This Row],[success_time]])</f>
        <v>5</v>
      </c>
      <c r="AA1966" s="8" t="e">
        <f>VLOOKUP(续费明细实时[[#This Row],[parent_user_id]],#REF!,27,0)</f>
        <v>#REF!</v>
      </c>
    </row>
    <row r="1967" spans="1:27">
      <c r="A1967" s="1">
        <v>45791</v>
      </c>
      <c r="B1967" t="s">
        <v>15515</v>
      </c>
      <c r="C1967" t="s">
        <v>15516</v>
      </c>
      <c r="D1967" t="s">
        <v>548</v>
      </c>
      <c r="E1967" t="s">
        <v>546</v>
      </c>
      <c r="F1967">
        <v>240</v>
      </c>
      <c r="G1967" t="s">
        <v>1905</v>
      </c>
      <c r="H1967" t="s">
        <v>559</v>
      </c>
      <c r="I1967" t="s">
        <v>1876</v>
      </c>
      <c r="J1967">
        <v>31950</v>
      </c>
      <c r="K1967" t="s">
        <v>214</v>
      </c>
      <c r="L1967" t="s">
        <v>549</v>
      </c>
      <c r="M1967" t="s">
        <v>550</v>
      </c>
      <c r="N1967" t="s">
        <v>551</v>
      </c>
      <c r="O1967" t="s">
        <v>149</v>
      </c>
      <c r="P1967" t="s">
        <v>1877</v>
      </c>
      <c r="Q1967" t="s">
        <v>15517</v>
      </c>
      <c r="R1967" t="s">
        <v>626</v>
      </c>
      <c r="S1967">
        <v>4500</v>
      </c>
      <c r="T1967" t="s">
        <v>1931</v>
      </c>
      <c r="U1967" s="4">
        <v>45791.446759259263</v>
      </c>
      <c r="V1967" t="str">
        <f>IFERROR(VLOOKUP(B1967,#REF!,1,0),"")</f>
        <v/>
      </c>
      <c r="W1967" t="str" cm="1">
        <f t="array" ref="W1967">IFERROR(_xlfn.IFS(AND(V1967="",X1967&lt;&gt;"王园园组",X1967&lt;&gt;"other"),K1967,AND(V1967="",X1967="王园园组"),G1967),"other")</f>
        <v>other</v>
      </c>
      <c r="X1967" t="str" cm="1">
        <f t="array" ref="X1967">IFERROR(_xlfn.IFS(AND(V1967="",IFERROR(VLOOKUP(N1967,#REF!,1,0),1)&lt;&gt;1),N1967,AND(V1967="",I1967="王园园组"),"王园园组"),"other")</f>
        <v>other</v>
      </c>
      <c r="Y1967">
        <f>IFERROR(_xlfn.XLOOKUP(MID(T1967, FIND("#", SUBSTITUTE(T1967, "-", "#", LEN(T1967) - LEN(SUBSTITUTE(T1967, "-", "")))) + 1, LEN(T1967)),#REF!,#REF!),0)</f>
        <v>0</v>
      </c>
      <c r="Z1967">
        <f>MONTH(续费明细实时[[#This Row],[success_time]])</f>
        <v>5</v>
      </c>
      <c r="AA1967" s="8" t="e">
        <f>VLOOKUP(续费明细实时[[#This Row],[parent_user_id]],#REF!,27,0)</f>
        <v>#REF!</v>
      </c>
    </row>
    <row r="1968" spans="1:27">
      <c r="A1968" s="1">
        <v>45794</v>
      </c>
      <c r="B1968" t="s">
        <v>15198</v>
      </c>
      <c r="C1968" t="s">
        <v>15199</v>
      </c>
      <c r="D1968" t="s">
        <v>548</v>
      </c>
      <c r="E1968" t="s">
        <v>546</v>
      </c>
      <c r="F1968">
        <v>60</v>
      </c>
      <c r="G1968" t="s">
        <v>2139</v>
      </c>
      <c r="H1968" t="s">
        <v>559</v>
      </c>
      <c r="I1968" t="s">
        <v>1876</v>
      </c>
      <c r="J1968">
        <v>10970</v>
      </c>
      <c r="K1968" t="s">
        <v>190</v>
      </c>
      <c r="L1968" t="s">
        <v>549</v>
      </c>
      <c r="M1968" t="s">
        <v>559</v>
      </c>
      <c r="N1968" t="s">
        <v>469</v>
      </c>
      <c r="O1968" t="s">
        <v>189</v>
      </c>
      <c r="P1968" t="s">
        <v>1877</v>
      </c>
      <c r="Q1968" t="s">
        <v>15200</v>
      </c>
      <c r="R1968" t="s">
        <v>626</v>
      </c>
      <c r="S1968">
        <v>1545</v>
      </c>
      <c r="T1968" t="s">
        <v>1891</v>
      </c>
      <c r="U1968" s="4">
        <v>45794.278923611113</v>
      </c>
      <c r="V1968" t="str">
        <f>IFERROR(VLOOKUP(B1968,#REF!,1,0),"")</f>
        <v/>
      </c>
      <c r="W1968" t="str" cm="1">
        <f t="array" ref="W1968">IFERROR(_xlfn.IFS(AND(V1968="",X1968&lt;&gt;"王园园组",X1968&lt;&gt;"other"),K1968,AND(V1968="",X1968="王园园组"),G1968),"other")</f>
        <v>other</v>
      </c>
      <c r="X1968" t="str" cm="1">
        <f t="array" ref="X1968">IFERROR(_xlfn.IFS(AND(V1968="",IFERROR(VLOOKUP(N1968,#REF!,1,0),1)&lt;&gt;1),N1968,AND(V1968="",I1968="王园园组"),"王园园组"),"other")</f>
        <v>other</v>
      </c>
      <c r="Y1968">
        <f>IFERROR(_xlfn.XLOOKUP(MID(T1968, FIND("#", SUBSTITUTE(T1968, "-", "#", LEN(T1968) - LEN(SUBSTITUTE(T1968, "-", "")))) + 1, LEN(T1968)),#REF!,#REF!),0)</f>
        <v>0</v>
      </c>
      <c r="Z1968">
        <f>MONTH(续费明细实时[[#This Row],[success_time]])</f>
        <v>5</v>
      </c>
      <c r="AA1968" s="8" t="e">
        <f>VLOOKUP(续费明细实时[[#This Row],[parent_user_id]],#REF!,27,0)</f>
        <v>#REF!</v>
      </c>
    </row>
    <row r="1969" spans="1:27">
      <c r="A1969" s="1">
        <v>45802</v>
      </c>
      <c r="B1969" t="s">
        <v>28881</v>
      </c>
      <c r="C1969" t="s">
        <v>28882</v>
      </c>
      <c r="D1969" t="s">
        <v>610</v>
      </c>
      <c r="E1969" t="s">
        <v>546</v>
      </c>
      <c r="F1969">
        <v>120</v>
      </c>
      <c r="G1969" t="s">
        <v>1973</v>
      </c>
      <c r="H1969" t="s">
        <v>559</v>
      </c>
      <c r="I1969" t="s">
        <v>1876</v>
      </c>
      <c r="J1969">
        <v>17946</v>
      </c>
      <c r="K1969" t="s">
        <v>234</v>
      </c>
      <c r="L1969" t="s">
        <v>549</v>
      </c>
      <c r="M1969" t="s">
        <v>550</v>
      </c>
      <c r="N1969" t="s">
        <v>551</v>
      </c>
      <c r="O1969" t="s">
        <v>141</v>
      </c>
      <c r="P1969" t="s">
        <v>1877</v>
      </c>
      <c r="Q1969" t="s">
        <v>28883</v>
      </c>
      <c r="R1969" t="s">
        <v>626</v>
      </c>
      <c r="S1969">
        <v>2527.6042109999999</v>
      </c>
      <c r="T1969" t="s">
        <v>1896</v>
      </c>
      <c r="U1969" s="4">
        <v>45802.591122685182</v>
      </c>
      <c r="V1969" t="str">
        <f>IFERROR(VLOOKUP(B1969,#REF!,1,0),"")</f>
        <v/>
      </c>
      <c r="W1969" t="str" cm="1">
        <f t="array" ref="W1969">IFERROR(_xlfn.IFS(AND(V1969="",X1969&lt;&gt;"王园园组",X1969&lt;&gt;"other"),K1969,AND(V1969="",X1969="王园园组"),G1969),"other")</f>
        <v>other</v>
      </c>
      <c r="X1969" t="str" cm="1">
        <f t="array" ref="X1969">IFERROR(_xlfn.IFS(AND(V1969="",IFERROR(VLOOKUP(N1969,#REF!,1,0),1)&lt;&gt;1),N1969,AND(V1969="",I1969="王园园组"),"王园园组"),"other")</f>
        <v>other</v>
      </c>
      <c r="Y1969">
        <f>IFERROR(_xlfn.XLOOKUP(MID(T1969, FIND("#", SUBSTITUTE(T1969, "-", "#", LEN(T1969) - LEN(SUBSTITUTE(T1969, "-", "")))) + 1, LEN(T1969)),#REF!,#REF!),0)</f>
        <v>0</v>
      </c>
      <c r="Z1969">
        <f>MONTH(续费明细实时[[#This Row],[success_time]])</f>
        <v>5</v>
      </c>
      <c r="AA1969" s="8" t="e">
        <f>VLOOKUP(续费明细实时[[#This Row],[parent_user_id]],#REF!,27,0)</f>
        <v>#REF!</v>
      </c>
    </row>
    <row r="1970" spans="1:27">
      <c r="A1970" s="1">
        <v>45799</v>
      </c>
      <c r="B1970" t="s">
        <v>15189</v>
      </c>
      <c r="C1970" t="s">
        <v>15190</v>
      </c>
      <c r="D1970" t="s">
        <v>548</v>
      </c>
      <c r="E1970" t="s">
        <v>546</v>
      </c>
      <c r="F1970">
        <v>120</v>
      </c>
      <c r="G1970" t="s">
        <v>1929</v>
      </c>
      <c r="H1970" t="s">
        <v>559</v>
      </c>
      <c r="I1970" t="s">
        <v>1876</v>
      </c>
      <c r="J1970">
        <v>17750</v>
      </c>
      <c r="K1970" t="s">
        <v>185</v>
      </c>
      <c r="L1970" t="s">
        <v>549</v>
      </c>
      <c r="M1970" t="s">
        <v>559</v>
      </c>
      <c r="N1970" t="s">
        <v>469</v>
      </c>
      <c r="O1970" t="s">
        <v>180</v>
      </c>
      <c r="P1970" t="s">
        <v>1877</v>
      </c>
      <c r="Q1970" t="s">
        <v>15191</v>
      </c>
      <c r="R1970" t="s">
        <v>626</v>
      </c>
      <c r="S1970">
        <v>2500</v>
      </c>
      <c r="T1970" t="s">
        <v>1896</v>
      </c>
      <c r="U1970" s="4">
        <v>45799.447743055556</v>
      </c>
      <c r="V1970" t="str">
        <f>IFERROR(VLOOKUP(B1970,#REF!,1,0),"")</f>
        <v/>
      </c>
      <c r="W1970" t="str" cm="1">
        <f t="array" ref="W1970">IFERROR(_xlfn.IFS(AND(V1970="",X1970&lt;&gt;"王园园组",X1970&lt;&gt;"other"),K1970,AND(V1970="",X1970="王园园组"),G1970),"other")</f>
        <v>other</v>
      </c>
      <c r="X1970" t="str" cm="1">
        <f t="array" ref="X1970">IFERROR(_xlfn.IFS(AND(V1970="",IFERROR(VLOOKUP(N1970,#REF!,1,0),1)&lt;&gt;1),N1970,AND(V1970="",I1970="王园园组"),"王园园组"),"other")</f>
        <v>other</v>
      </c>
      <c r="Y1970">
        <f>IFERROR(_xlfn.XLOOKUP(MID(T1970, FIND("#", SUBSTITUTE(T1970, "-", "#", LEN(T1970) - LEN(SUBSTITUTE(T1970, "-", "")))) + 1, LEN(T1970)),#REF!,#REF!),0)</f>
        <v>0</v>
      </c>
      <c r="Z1970">
        <f>MONTH(续费明细实时[[#This Row],[success_time]])</f>
        <v>5</v>
      </c>
      <c r="AA1970" s="8" t="e">
        <f>VLOOKUP(续费明细实时[[#This Row],[parent_user_id]],#REF!,27,0)</f>
        <v>#REF!</v>
      </c>
    </row>
    <row r="1971" spans="1:27">
      <c r="A1971" s="1">
        <v>45787</v>
      </c>
      <c r="B1971" t="s">
        <v>2998</v>
      </c>
      <c r="C1971" t="s">
        <v>2999</v>
      </c>
      <c r="D1971" t="s">
        <v>632</v>
      </c>
      <c r="E1971" t="s">
        <v>546</v>
      </c>
      <c r="F1971">
        <v>120</v>
      </c>
      <c r="G1971" t="s">
        <v>1905</v>
      </c>
      <c r="H1971" t="s">
        <v>559</v>
      </c>
      <c r="I1971" t="s">
        <v>1876</v>
      </c>
      <c r="J1971">
        <v>17750</v>
      </c>
      <c r="K1971" t="s">
        <v>190</v>
      </c>
      <c r="L1971" t="s">
        <v>549</v>
      </c>
      <c r="M1971" t="s">
        <v>559</v>
      </c>
      <c r="N1971" t="s">
        <v>469</v>
      </c>
      <c r="O1971" t="s">
        <v>189</v>
      </c>
      <c r="P1971" t="s">
        <v>1877</v>
      </c>
      <c r="Q1971" t="s">
        <v>3000</v>
      </c>
      <c r="R1971" t="s">
        <v>626</v>
      </c>
      <c r="S1971">
        <v>2500</v>
      </c>
      <c r="T1971" t="s">
        <v>1896</v>
      </c>
      <c r="U1971" s="4">
        <v>45787.365428240744</v>
      </c>
      <c r="V1971" t="str">
        <f>IFERROR(VLOOKUP(B1971,#REF!,1,0),"")</f>
        <v/>
      </c>
      <c r="W1971" t="str" cm="1">
        <f t="array" ref="W1971">IFERROR(_xlfn.IFS(AND(V1971="",X1971&lt;&gt;"王园园组",X1971&lt;&gt;"other"),K1971,AND(V1971="",X1971="王园园组"),G1971),"other")</f>
        <v>other</v>
      </c>
      <c r="X1971" t="str" cm="1">
        <f t="array" ref="X1971">IFERROR(_xlfn.IFS(AND(V1971="",IFERROR(VLOOKUP(N1971,#REF!,1,0),1)&lt;&gt;1),N1971,AND(V1971="",I1971="王园园组"),"王园园组"),"other")</f>
        <v>other</v>
      </c>
      <c r="Y1971">
        <f>IFERROR(_xlfn.XLOOKUP(MID(T1971, FIND("#", SUBSTITUTE(T1971, "-", "#", LEN(T1971) - LEN(SUBSTITUTE(T1971, "-", "")))) + 1, LEN(T1971)),#REF!,#REF!),0)</f>
        <v>0</v>
      </c>
      <c r="Z1971">
        <f>MONTH(续费明细实时[[#This Row],[success_time]])</f>
        <v>5</v>
      </c>
      <c r="AA1971" s="8" t="e">
        <f>VLOOKUP(续费明细实时[[#This Row],[parent_user_id]],#REF!,27,0)</f>
        <v>#REF!</v>
      </c>
    </row>
    <row r="1972" spans="1:27">
      <c r="A1972" s="1">
        <v>45799</v>
      </c>
      <c r="B1972" t="s">
        <v>15518</v>
      </c>
      <c r="C1972" t="s">
        <v>15519</v>
      </c>
      <c r="D1972" t="s">
        <v>610</v>
      </c>
      <c r="E1972" t="s">
        <v>546</v>
      </c>
      <c r="F1972">
        <v>60</v>
      </c>
      <c r="G1972" t="s">
        <v>1875</v>
      </c>
      <c r="H1972" t="s">
        <v>559</v>
      </c>
      <c r="I1972" t="s">
        <v>1876</v>
      </c>
      <c r="J1972">
        <v>11091</v>
      </c>
      <c r="K1972" t="s">
        <v>277</v>
      </c>
      <c r="L1972" t="s">
        <v>549</v>
      </c>
      <c r="M1972" t="s">
        <v>550</v>
      </c>
      <c r="N1972" t="s">
        <v>136</v>
      </c>
      <c r="O1972" t="s">
        <v>139</v>
      </c>
      <c r="P1972" t="s">
        <v>1877</v>
      </c>
      <c r="Q1972" t="s">
        <v>15520</v>
      </c>
      <c r="R1972" t="s">
        <v>626</v>
      </c>
      <c r="S1972">
        <v>1562.059403</v>
      </c>
      <c r="T1972" t="s">
        <v>1891</v>
      </c>
      <c r="U1972" s="4">
        <v>45799.906273148146</v>
      </c>
      <c r="V1972" t="str">
        <f>IFERROR(VLOOKUP(B1972,#REF!,1,0),"")</f>
        <v/>
      </c>
      <c r="W1972" t="str" cm="1">
        <f t="array" ref="W1972">IFERROR(_xlfn.IFS(AND(V1972="",X1972&lt;&gt;"王园园组",X1972&lt;&gt;"other"),K1972,AND(V1972="",X1972="王园园组"),G1972),"other")</f>
        <v>other</v>
      </c>
      <c r="X1972" t="str" cm="1">
        <f t="array" ref="X1972">IFERROR(_xlfn.IFS(AND(V1972="",IFERROR(VLOOKUP(N1972,#REF!,1,0),1)&lt;&gt;1),N1972,AND(V1972="",I1972="王园园组"),"王园园组"),"other")</f>
        <v>other</v>
      </c>
      <c r="Y1972">
        <f>IFERROR(_xlfn.XLOOKUP(MID(T1972, FIND("#", SUBSTITUTE(T1972, "-", "#", LEN(T1972) - LEN(SUBSTITUTE(T1972, "-", "")))) + 1, LEN(T1972)),#REF!,#REF!),0)</f>
        <v>0</v>
      </c>
      <c r="Z1972">
        <f>MONTH(续费明细实时[[#This Row],[success_time]])</f>
        <v>5</v>
      </c>
      <c r="AA1972" s="8" t="e">
        <f>VLOOKUP(续费明细实时[[#This Row],[parent_user_id]],#REF!,27,0)</f>
        <v>#REF!</v>
      </c>
    </row>
    <row r="1973" spans="1:27">
      <c r="A1973" s="1">
        <v>45800</v>
      </c>
      <c r="B1973" t="s">
        <v>15204</v>
      </c>
      <c r="C1973" t="s">
        <v>15205</v>
      </c>
      <c r="D1973" t="s">
        <v>632</v>
      </c>
      <c r="E1973" t="s">
        <v>546</v>
      </c>
      <c r="F1973">
        <v>120</v>
      </c>
      <c r="G1973" t="s">
        <v>2113</v>
      </c>
      <c r="H1973" t="s">
        <v>559</v>
      </c>
      <c r="I1973" t="s">
        <v>1876</v>
      </c>
      <c r="J1973">
        <v>18283</v>
      </c>
      <c r="K1973" t="s">
        <v>204</v>
      </c>
      <c r="L1973" t="s">
        <v>549</v>
      </c>
      <c r="M1973" t="s">
        <v>550</v>
      </c>
      <c r="N1973" t="s">
        <v>551</v>
      </c>
      <c r="O1973" t="s">
        <v>149</v>
      </c>
      <c r="P1973" t="s">
        <v>1877</v>
      </c>
      <c r="Q1973" t="s">
        <v>15206</v>
      </c>
      <c r="R1973" t="s">
        <v>626</v>
      </c>
      <c r="S1973">
        <v>2575</v>
      </c>
      <c r="T1973" t="s">
        <v>1896</v>
      </c>
      <c r="U1973" s="4">
        <v>45800.469039351854</v>
      </c>
      <c r="V1973" t="str">
        <f>IFERROR(VLOOKUP(B1973,#REF!,1,0),"")</f>
        <v/>
      </c>
      <c r="W1973" t="str" cm="1">
        <f t="array" ref="W1973">IFERROR(_xlfn.IFS(AND(V1973="",X1973&lt;&gt;"王园园组",X1973&lt;&gt;"other"),K1973,AND(V1973="",X1973="王园园组"),G1973),"other")</f>
        <v>other</v>
      </c>
      <c r="X1973" t="str" cm="1">
        <f t="array" ref="X1973">IFERROR(_xlfn.IFS(AND(V1973="",IFERROR(VLOOKUP(N1973,#REF!,1,0),1)&lt;&gt;1),N1973,AND(V1973="",I1973="王园园组"),"王园园组"),"other")</f>
        <v>other</v>
      </c>
      <c r="Y1973">
        <f>IFERROR(_xlfn.XLOOKUP(MID(T1973, FIND("#", SUBSTITUTE(T1973, "-", "#", LEN(T1973) - LEN(SUBSTITUTE(T1973, "-", "")))) + 1, LEN(T1973)),#REF!,#REF!),0)</f>
        <v>0</v>
      </c>
      <c r="Z1973">
        <f>MONTH(续费明细实时[[#This Row],[success_time]])</f>
        <v>5</v>
      </c>
      <c r="AA1973" s="8" t="e">
        <f>VLOOKUP(续费明细实时[[#This Row],[parent_user_id]],#REF!,27,0)</f>
        <v>#REF!</v>
      </c>
    </row>
    <row r="1974" spans="1:27">
      <c r="A1974" s="1">
        <v>45794</v>
      </c>
      <c r="B1974" t="s">
        <v>15207</v>
      </c>
      <c r="C1974" t="s">
        <v>15208</v>
      </c>
      <c r="D1974" t="s">
        <v>695</v>
      </c>
      <c r="E1974" t="s">
        <v>546</v>
      </c>
      <c r="F1974">
        <v>60</v>
      </c>
      <c r="G1974" t="s">
        <v>2024</v>
      </c>
      <c r="H1974" t="s">
        <v>559</v>
      </c>
      <c r="I1974" t="s">
        <v>1876</v>
      </c>
      <c r="J1974">
        <v>10650</v>
      </c>
      <c r="K1974" t="s">
        <v>435</v>
      </c>
      <c r="L1974" t="s">
        <v>549</v>
      </c>
      <c r="M1974" t="s">
        <v>550</v>
      </c>
      <c r="N1974" t="s">
        <v>136</v>
      </c>
      <c r="O1974" t="s">
        <v>292</v>
      </c>
      <c r="P1974" t="s">
        <v>1877</v>
      </c>
      <c r="Q1974" t="s">
        <v>15209</v>
      </c>
      <c r="R1974" t="s">
        <v>626</v>
      </c>
      <c r="S1974">
        <v>1500</v>
      </c>
      <c r="T1974" t="s">
        <v>1891</v>
      </c>
      <c r="U1974" s="4">
        <v>45794.884432870371</v>
      </c>
      <c r="V1974" t="str">
        <f>IFERROR(VLOOKUP(B1974,#REF!,1,0),"")</f>
        <v/>
      </c>
      <c r="W1974" t="str" cm="1">
        <f t="array" ref="W1974">IFERROR(_xlfn.IFS(AND(V1974="",X1974&lt;&gt;"王园园组",X1974&lt;&gt;"other"),K1974,AND(V1974="",X1974="王园园组"),G1974),"other")</f>
        <v>other</v>
      </c>
      <c r="X1974" t="str" cm="1">
        <f t="array" ref="X1974">IFERROR(_xlfn.IFS(AND(V1974="",IFERROR(VLOOKUP(N1974,#REF!,1,0),1)&lt;&gt;1),N1974,AND(V1974="",I1974="王园园组"),"王园园组"),"other")</f>
        <v>other</v>
      </c>
      <c r="Y1974">
        <f>IFERROR(_xlfn.XLOOKUP(MID(T1974, FIND("#", SUBSTITUTE(T1974, "-", "#", LEN(T1974) - LEN(SUBSTITUTE(T1974, "-", "")))) + 1, LEN(T1974)),#REF!,#REF!),0)</f>
        <v>0</v>
      </c>
      <c r="Z1974">
        <f>MONTH(续费明细实时[[#This Row],[success_time]])</f>
        <v>5</v>
      </c>
      <c r="AA1974" s="8" t="e">
        <f>VLOOKUP(续费明细实时[[#This Row],[parent_user_id]],#REF!,27,0)</f>
        <v>#REF!</v>
      </c>
    </row>
    <row r="1975" spans="1:27">
      <c r="A1975" s="1">
        <v>45796</v>
      </c>
      <c r="B1975" t="s">
        <v>15201</v>
      </c>
      <c r="C1975" t="s">
        <v>15202</v>
      </c>
      <c r="D1975" t="s">
        <v>548</v>
      </c>
      <c r="E1975" t="s">
        <v>546</v>
      </c>
      <c r="F1975">
        <v>240</v>
      </c>
      <c r="G1975" t="s">
        <v>1978</v>
      </c>
      <c r="H1975" t="s">
        <v>559</v>
      </c>
      <c r="I1975" t="s">
        <v>1876</v>
      </c>
      <c r="J1975">
        <v>31950</v>
      </c>
      <c r="K1975" t="s">
        <v>207</v>
      </c>
      <c r="L1975" t="s">
        <v>549</v>
      </c>
      <c r="M1975" t="s">
        <v>550</v>
      </c>
      <c r="N1975" t="s">
        <v>551</v>
      </c>
      <c r="O1975" t="s">
        <v>149</v>
      </c>
      <c r="P1975" t="s">
        <v>1877</v>
      </c>
      <c r="Q1975" t="s">
        <v>15203</v>
      </c>
      <c r="R1975" t="s">
        <v>626</v>
      </c>
      <c r="S1975">
        <v>4500</v>
      </c>
      <c r="T1975" t="s">
        <v>1931</v>
      </c>
      <c r="U1975" s="4">
        <v>45796.475787037038</v>
      </c>
      <c r="V1975" t="str">
        <f>IFERROR(VLOOKUP(B1975,#REF!,1,0),"")</f>
        <v/>
      </c>
      <c r="W1975" t="str" cm="1">
        <f t="array" ref="W1975">IFERROR(_xlfn.IFS(AND(V1975="",X1975&lt;&gt;"王园园组",X1975&lt;&gt;"other"),K1975,AND(V1975="",X1975="王园园组"),G1975),"other")</f>
        <v>other</v>
      </c>
      <c r="X1975" t="str" cm="1">
        <f t="array" ref="X1975">IFERROR(_xlfn.IFS(AND(V1975="",IFERROR(VLOOKUP(N1975,#REF!,1,0),1)&lt;&gt;1),N1975,AND(V1975="",I1975="王园园组"),"王园园组"),"other")</f>
        <v>other</v>
      </c>
      <c r="Y1975">
        <f>IFERROR(_xlfn.XLOOKUP(MID(T1975, FIND("#", SUBSTITUTE(T1975, "-", "#", LEN(T1975) - LEN(SUBSTITUTE(T1975, "-", "")))) + 1, LEN(T1975)),#REF!,#REF!),0)</f>
        <v>0</v>
      </c>
      <c r="Z1975">
        <f>MONTH(续费明细实时[[#This Row],[success_time]])</f>
        <v>5</v>
      </c>
      <c r="AA1975" s="8" t="e">
        <f>VLOOKUP(续费明细实时[[#This Row],[parent_user_id]],#REF!,27,0)</f>
        <v>#REF!</v>
      </c>
    </row>
    <row r="1976" spans="1:27">
      <c r="A1976" s="1">
        <v>45797</v>
      </c>
      <c r="B1976" t="s">
        <v>12871</v>
      </c>
      <c r="C1976" t="s">
        <v>12872</v>
      </c>
      <c r="D1976" t="s">
        <v>558</v>
      </c>
      <c r="E1976" t="s">
        <v>546</v>
      </c>
      <c r="F1976">
        <v>60</v>
      </c>
      <c r="G1976" t="s">
        <v>335</v>
      </c>
      <c r="H1976" t="s">
        <v>559</v>
      </c>
      <c r="I1976" t="s">
        <v>504</v>
      </c>
      <c r="J1976">
        <v>11831</v>
      </c>
      <c r="K1976" t="s">
        <v>335</v>
      </c>
      <c r="L1976" t="s">
        <v>549</v>
      </c>
      <c r="M1976" t="s">
        <v>559</v>
      </c>
      <c r="N1976" t="s">
        <v>504</v>
      </c>
      <c r="O1976" t="s">
        <v>325</v>
      </c>
      <c r="P1976" t="s">
        <v>1877</v>
      </c>
      <c r="Q1976" t="s">
        <v>12873</v>
      </c>
      <c r="R1976" t="s">
        <v>626</v>
      </c>
      <c r="S1976">
        <v>1666.2741140000001</v>
      </c>
      <c r="T1976" t="s">
        <v>1891</v>
      </c>
      <c r="U1976" s="4">
        <v>45797.494027777779</v>
      </c>
      <c r="V1976" t="str">
        <f>IFERROR(VLOOKUP(B1976,#REF!,1,0),"")</f>
        <v/>
      </c>
      <c r="W1976" t="str" cm="1">
        <f t="array" ref="W1976">IFERROR(_xlfn.IFS(AND(V1976="",X1976&lt;&gt;"王园园组",X1976&lt;&gt;"other"),K1976,AND(V1976="",X1976="王园园组"),G1976),"other")</f>
        <v>other</v>
      </c>
      <c r="X1976" t="str" cm="1">
        <f t="array" ref="X1976">IFERROR(_xlfn.IFS(AND(V1976="",IFERROR(VLOOKUP(N1976,#REF!,1,0),1)&lt;&gt;1),N1976,AND(V1976="",I1976="王园园组"),"王园园组"),"other")</f>
        <v>other</v>
      </c>
      <c r="Y1976">
        <f>IFERROR(_xlfn.XLOOKUP(MID(T1976, FIND("#", SUBSTITUTE(T1976, "-", "#", LEN(T1976) - LEN(SUBSTITUTE(T1976, "-", "")))) + 1, LEN(T1976)),#REF!,#REF!),0)</f>
        <v>0</v>
      </c>
      <c r="Z1976">
        <f>MONTH(续费明细实时[[#This Row],[success_time]])</f>
        <v>5</v>
      </c>
      <c r="AA1976" s="8" t="e">
        <f>VLOOKUP(续费明细实时[[#This Row],[parent_user_id]],#REF!,27,0)</f>
        <v>#REF!</v>
      </c>
    </row>
    <row r="1977" spans="1:27">
      <c r="A1977" s="1">
        <v>45803</v>
      </c>
      <c r="B1977" t="s">
        <v>30177</v>
      </c>
      <c r="C1977" t="s">
        <v>30178</v>
      </c>
      <c r="D1977" t="s">
        <v>578</v>
      </c>
      <c r="E1977" t="s">
        <v>546</v>
      </c>
      <c r="F1977">
        <v>60</v>
      </c>
      <c r="G1977" t="s">
        <v>1917</v>
      </c>
      <c r="H1977" t="s">
        <v>559</v>
      </c>
      <c r="I1977" t="s">
        <v>1876</v>
      </c>
      <c r="J1977">
        <v>10650</v>
      </c>
      <c r="K1977" t="s">
        <v>240</v>
      </c>
      <c r="L1977" t="s">
        <v>549</v>
      </c>
      <c r="M1977" t="s">
        <v>550</v>
      </c>
      <c r="N1977" t="s">
        <v>551</v>
      </c>
      <c r="O1977" t="s">
        <v>141</v>
      </c>
      <c r="P1977" t="s">
        <v>1877</v>
      </c>
      <c r="Q1977" t="s">
        <v>30179</v>
      </c>
      <c r="R1977" t="s">
        <v>626</v>
      </c>
      <c r="S1977">
        <v>1500</v>
      </c>
      <c r="T1977" t="s">
        <v>1891</v>
      </c>
      <c r="U1977" s="4">
        <v>45803.828541666669</v>
      </c>
      <c r="V1977" t="str">
        <f>IFERROR(VLOOKUP(B1977,#REF!,1,0),"")</f>
        <v/>
      </c>
      <c r="W1977" t="str" cm="1">
        <f t="array" ref="W1977">IFERROR(_xlfn.IFS(AND(V1977="",X1977&lt;&gt;"王园园组",X1977&lt;&gt;"other"),K1977,AND(V1977="",X1977="王园园组"),G1977),"other")</f>
        <v>other</v>
      </c>
      <c r="X1977" t="str" cm="1">
        <f t="array" ref="X1977">IFERROR(_xlfn.IFS(AND(V1977="",IFERROR(VLOOKUP(N1977,#REF!,1,0),1)&lt;&gt;1),N1977,AND(V1977="",I1977="王园园组"),"王园园组"),"other")</f>
        <v>other</v>
      </c>
      <c r="Y1977">
        <f>IFERROR(_xlfn.XLOOKUP(MID(T1977, FIND("#", SUBSTITUTE(T1977, "-", "#", LEN(T1977) - LEN(SUBSTITUTE(T1977, "-", "")))) + 1, LEN(T1977)),#REF!,#REF!),0)</f>
        <v>0</v>
      </c>
      <c r="Z1977">
        <f>MONTH(续费明细实时[[#This Row],[success_time]])</f>
        <v>5</v>
      </c>
      <c r="AA1977" s="8" t="e">
        <f>VLOOKUP(续费明细实时[[#This Row],[parent_user_id]],#REF!,27,0)</f>
        <v>#REF!</v>
      </c>
    </row>
    <row r="1978" spans="1:27">
      <c r="A1978" s="1">
        <v>45783</v>
      </c>
      <c r="B1978" t="s">
        <v>1880</v>
      </c>
      <c r="C1978" t="s">
        <v>1881</v>
      </c>
      <c r="D1978" t="s">
        <v>548</v>
      </c>
      <c r="E1978" t="s">
        <v>1882</v>
      </c>
      <c r="F1978">
        <v>36</v>
      </c>
      <c r="G1978" t="s">
        <v>1883</v>
      </c>
      <c r="H1978" t="s">
        <v>559</v>
      </c>
      <c r="I1978" t="s">
        <v>1876</v>
      </c>
      <c r="J1978">
        <v>4473</v>
      </c>
      <c r="K1978" t="s">
        <v>261</v>
      </c>
      <c r="L1978" t="s">
        <v>549</v>
      </c>
      <c r="M1978" t="s">
        <v>550</v>
      </c>
      <c r="N1978" t="s">
        <v>136</v>
      </c>
      <c r="O1978" t="s">
        <v>147</v>
      </c>
      <c r="P1978" t="s">
        <v>1877</v>
      </c>
      <c r="Q1978" t="s">
        <v>1884</v>
      </c>
      <c r="R1978" t="s">
        <v>626</v>
      </c>
      <c r="S1978">
        <v>630</v>
      </c>
      <c r="T1978" t="s">
        <v>1885</v>
      </c>
      <c r="U1978" s="4">
        <v>45783.871770833335</v>
      </c>
      <c r="V1978" t="str">
        <f>IFERROR(VLOOKUP(B1978,#REF!,1,0),"")</f>
        <v/>
      </c>
      <c r="W1978" t="str" cm="1">
        <f t="array" ref="W1978">IFERROR(_xlfn.IFS(AND(V1978="",X1978&lt;&gt;"王园园组",X1978&lt;&gt;"other"),K1978,AND(V1978="",X1978="王园园组"),G1978),"other")</f>
        <v>other</v>
      </c>
      <c r="X1978" t="str" cm="1">
        <f t="array" ref="X1978">IFERROR(_xlfn.IFS(AND(V1978="",IFERROR(VLOOKUP(N1978,#REF!,1,0),1)&lt;&gt;1),N1978,AND(V1978="",I1978="王园园组"),"王园园组"),"other")</f>
        <v>other</v>
      </c>
      <c r="Y1978">
        <f>IFERROR(_xlfn.XLOOKUP(MID(T1978, FIND("#", SUBSTITUTE(T1978, "-", "#", LEN(T1978) - LEN(SUBSTITUTE(T1978, "-", "")))) + 1, LEN(T1978)),#REF!,#REF!),0)</f>
        <v>0</v>
      </c>
      <c r="Z1978">
        <f>MONTH(续费明细实时[[#This Row],[success_time]])</f>
        <v>5</v>
      </c>
      <c r="AA1978" s="8" t="e">
        <f>VLOOKUP(续费明细实时[[#This Row],[parent_user_id]],#REF!,27,0)</f>
        <v>#REF!</v>
      </c>
    </row>
    <row r="1979" spans="1:27">
      <c r="A1979" s="1">
        <v>45797</v>
      </c>
      <c r="B1979" t="s">
        <v>13717</v>
      </c>
      <c r="C1979" t="s">
        <v>13718</v>
      </c>
      <c r="D1979" t="s">
        <v>1088</v>
      </c>
      <c r="E1979" t="s">
        <v>1102</v>
      </c>
      <c r="F1979">
        <v>72</v>
      </c>
      <c r="G1979" t="s">
        <v>350</v>
      </c>
      <c r="H1979" t="s">
        <v>559</v>
      </c>
      <c r="I1979" t="s">
        <v>163</v>
      </c>
      <c r="J1979">
        <v>5964</v>
      </c>
      <c r="K1979" t="s">
        <v>350</v>
      </c>
      <c r="L1979" t="s">
        <v>549</v>
      </c>
      <c r="M1979" t="s">
        <v>559</v>
      </c>
      <c r="N1979" t="s">
        <v>163</v>
      </c>
      <c r="O1979" t="s">
        <v>472</v>
      </c>
      <c r="P1979" t="s">
        <v>1877</v>
      </c>
      <c r="Q1979" t="s">
        <v>13719</v>
      </c>
      <c r="R1979" t="s">
        <v>626</v>
      </c>
      <c r="S1979">
        <v>840</v>
      </c>
      <c r="T1979" t="s">
        <v>1373</v>
      </c>
      <c r="U1979" s="4">
        <v>45797.712037037039</v>
      </c>
      <c r="V1979" t="str">
        <f>IFERROR(VLOOKUP(B1979,#REF!,1,0),"")</f>
        <v/>
      </c>
      <c r="W1979" t="str" cm="1">
        <f t="array" ref="W1979">IFERROR(_xlfn.IFS(AND(V1979="",X1979&lt;&gt;"王园园组",X1979&lt;&gt;"other"),K1979,AND(V1979="",X1979="王园园组"),G1979),"other")</f>
        <v>other</v>
      </c>
      <c r="X1979" t="str" cm="1">
        <f t="array" ref="X1979">IFERROR(_xlfn.IFS(AND(V1979="",IFERROR(VLOOKUP(N1979,#REF!,1,0),1)&lt;&gt;1),N1979,AND(V1979="",I1979="王园园组"),"王园园组"),"other")</f>
        <v>other</v>
      </c>
      <c r="Y1979">
        <f>IFERROR(_xlfn.XLOOKUP(MID(T1979, FIND("#", SUBSTITUTE(T1979, "-", "#", LEN(T1979) - LEN(SUBSTITUTE(T1979, "-", "")))) + 1, LEN(T1979)),#REF!,#REF!),0)</f>
        <v>0</v>
      </c>
      <c r="Z1979">
        <f>MONTH(续费明细实时[[#This Row],[success_time]])</f>
        <v>5</v>
      </c>
      <c r="AA1979" s="8" t="e">
        <f>VLOOKUP(续费明细实时[[#This Row],[parent_user_id]],#REF!,27,0)</f>
        <v>#REF!</v>
      </c>
    </row>
    <row r="1980" spans="1:27">
      <c r="A1980" s="1">
        <v>45796</v>
      </c>
      <c r="B1980" t="s">
        <v>13735</v>
      </c>
      <c r="C1980" t="s">
        <v>13736</v>
      </c>
      <c r="D1980" t="s">
        <v>886</v>
      </c>
      <c r="E1980" t="s">
        <v>546</v>
      </c>
      <c r="F1980">
        <v>120</v>
      </c>
      <c r="G1980" t="s">
        <v>2035</v>
      </c>
      <c r="H1980" t="s">
        <v>559</v>
      </c>
      <c r="I1980" t="s">
        <v>1876</v>
      </c>
      <c r="J1980">
        <v>17750</v>
      </c>
      <c r="K1980" t="s">
        <v>281</v>
      </c>
      <c r="L1980" t="s">
        <v>549</v>
      </c>
      <c r="M1980" t="s">
        <v>550</v>
      </c>
      <c r="N1980" t="s">
        <v>136</v>
      </c>
      <c r="O1980" t="s">
        <v>139</v>
      </c>
      <c r="P1980" t="s">
        <v>1877</v>
      </c>
      <c r="Q1980" t="s">
        <v>13737</v>
      </c>
      <c r="R1980" t="s">
        <v>626</v>
      </c>
      <c r="S1980">
        <v>2500</v>
      </c>
      <c r="T1980" t="s">
        <v>1896</v>
      </c>
      <c r="U1980" s="4">
        <v>45796.881261574075</v>
      </c>
      <c r="V1980" t="str">
        <f>IFERROR(VLOOKUP(B1980,#REF!,1,0),"")</f>
        <v/>
      </c>
      <c r="W1980" t="str" cm="1">
        <f t="array" ref="W1980">IFERROR(_xlfn.IFS(AND(V1980="",X1980&lt;&gt;"王园园组",X1980&lt;&gt;"other"),K1980,AND(V1980="",X1980="王园园组"),G1980),"other")</f>
        <v>other</v>
      </c>
      <c r="X1980" t="str" cm="1">
        <f t="array" ref="X1980">IFERROR(_xlfn.IFS(AND(V1980="",IFERROR(VLOOKUP(N1980,#REF!,1,0),1)&lt;&gt;1),N1980,AND(V1980="",I1980="王园园组"),"王园园组"),"other")</f>
        <v>other</v>
      </c>
      <c r="Y1980">
        <f>IFERROR(_xlfn.XLOOKUP(MID(T1980, FIND("#", SUBSTITUTE(T1980, "-", "#", LEN(T1980) - LEN(SUBSTITUTE(T1980, "-", "")))) + 1, LEN(T1980)),#REF!,#REF!),0)</f>
        <v>0</v>
      </c>
      <c r="Z1980">
        <f>MONTH(续费明细实时[[#This Row],[success_time]])</f>
        <v>5</v>
      </c>
      <c r="AA1980" s="8" t="e">
        <f>VLOOKUP(续费明细实时[[#This Row],[parent_user_id]],#REF!,27,0)</f>
        <v>#REF!</v>
      </c>
    </row>
    <row r="1981" spans="1:27">
      <c r="A1981" s="1">
        <v>45805</v>
      </c>
      <c r="B1981" t="s">
        <v>30180</v>
      </c>
      <c r="C1981" t="s">
        <v>30181</v>
      </c>
      <c r="D1981" t="s">
        <v>902</v>
      </c>
      <c r="E1981" t="s">
        <v>1882</v>
      </c>
      <c r="F1981">
        <v>16</v>
      </c>
      <c r="G1981" t="s">
        <v>319</v>
      </c>
      <c r="H1981" t="s">
        <v>550</v>
      </c>
      <c r="I1981" t="s">
        <v>616</v>
      </c>
      <c r="J1981">
        <v>2132</v>
      </c>
      <c r="K1981" t="s">
        <v>319</v>
      </c>
      <c r="L1981" t="s">
        <v>549</v>
      </c>
      <c r="M1981" t="s">
        <v>550</v>
      </c>
      <c r="N1981" t="s">
        <v>616</v>
      </c>
      <c r="O1981" t="s">
        <v>314</v>
      </c>
      <c r="P1981" t="s">
        <v>1877</v>
      </c>
      <c r="Q1981" t="s">
        <v>30182</v>
      </c>
      <c r="R1981" t="s">
        <v>626</v>
      </c>
      <c r="S1981">
        <v>300.27049399999999</v>
      </c>
      <c r="T1981" t="s">
        <v>14554</v>
      </c>
      <c r="U1981" s="4">
        <v>45805.602881944447</v>
      </c>
      <c r="V1981" t="str">
        <f>IFERROR(VLOOKUP(B1981,#REF!,1,0),"")</f>
        <v/>
      </c>
      <c r="W1981" t="str" cm="1">
        <f t="array" ref="W1981">IFERROR(_xlfn.IFS(AND(V1981="",X1981&lt;&gt;"王园园组",X1981&lt;&gt;"other"),K1981,AND(V1981="",X1981="王园园组"),G1981),"other")</f>
        <v>other</v>
      </c>
      <c r="X1981" t="str" cm="1">
        <f t="array" ref="X1981">IFERROR(_xlfn.IFS(AND(V1981="",IFERROR(VLOOKUP(N1981,#REF!,1,0),1)&lt;&gt;1),N1981,AND(V1981="",I1981="王园园组"),"王园园组"),"other")</f>
        <v>other</v>
      </c>
      <c r="Y1981">
        <f>IFERROR(_xlfn.XLOOKUP(MID(T1981, FIND("#", SUBSTITUTE(T1981, "-", "#", LEN(T1981) - LEN(SUBSTITUTE(T1981, "-", "")))) + 1, LEN(T1981)),#REF!,#REF!),0)</f>
        <v>0</v>
      </c>
      <c r="Z1981">
        <f>MONTH(续费明细实时[[#This Row],[success_time]])</f>
        <v>5</v>
      </c>
      <c r="AA1981" s="8" t="e">
        <f>VLOOKUP(续费明细实时[[#This Row],[parent_user_id]],#REF!,27,0)</f>
        <v>#REF!</v>
      </c>
    </row>
    <row r="1982" spans="1:27">
      <c r="A1982" s="1">
        <v>45789</v>
      </c>
      <c r="B1982" t="s">
        <v>11128</v>
      </c>
      <c r="C1982" t="s">
        <v>11129</v>
      </c>
      <c r="D1982" t="s">
        <v>632</v>
      </c>
      <c r="E1982" t="s">
        <v>546</v>
      </c>
      <c r="F1982">
        <v>240</v>
      </c>
      <c r="G1982" t="s">
        <v>1894</v>
      </c>
      <c r="H1982" t="s">
        <v>559</v>
      </c>
      <c r="I1982" t="s">
        <v>1876</v>
      </c>
      <c r="J1982">
        <v>31950</v>
      </c>
      <c r="K1982" t="s">
        <v>210</v>
      </c>
      <c r="L1982" t="s">
        <v>549</v>
      </c>
      <c r="M1982" t="s">
        <v>550</v>
      </c>
      <c r="N1982" t="s">
        <v>551</v>
      </c>
      <c r="O1982" t="s">
        <v>149</v>
      </c>
      <c r="P1982" t="s">
        <v>1877</v>
      </c>
      <c r="Q1982" t="s">
        <v>11130</v>
      </c>
      <c r="R1982" t="s">
        <v>626</v>
      </c>
      <c r="S1982">
        <v>4500</v>
      </c>
      <c r="T1982" t="s">
        <v>1931</v>
      </c>
      <c r="U1982" s="4">
        <v>45789.480185185188</v>
      </c>
      <c r="V1982" t="str">
        <f>IFERROR(VLOOKUP(B1982,#REF!,1,0),"")</f>
        <v/>
      </c>
      <c r="W1982" t="str" cm="1">
        <f t="array" ref="W1982">IFERROR(_xlfn.IFS(AND(V1982="",X1982&lt;&gt;"王园园组",X1982&lt;&gt;"other"),K1982,AND(V1982="",X1982="王园园组"),G1982),"other")</f>
        <v>other</v>
      </c>
      <c r="X1982" t="str" cm="1">
        <f t="array" ref="X1982">IFERROR(_xlfn.IFS(AND(V1982="",IFERROR(VLOOKUP(N1982,#REF!,1,0),1)&lt;&gt;1),N1982,AND(V1982="",I1982="王园园组"),"王园园组"),"other")</f>
        <v>other</v>
      </c>
      <c r="Y1982">
        <f>IFERROR(_xlfn.XLOOKUP(MID(T1982, FIND("#", SUBSTITUTE(T1982, "-", "#", LEN(T1982) - LEN(SUBSTITUTE(T1982, "-", "")))) + 1, LEN(T1982)),#REF!,#REF!),0)</f>
        <v>0</v>
      </c>
      <c r="Z1982">
        <f>MONTH(续费明细实时[[#This Row],[success_time]])</f>
        <v>5</v>
      </c>
      <c r="AA1982" s="8" t="e">
        <f>VLOOKUP(续费明细实时[[#This Row],[parent_user_id]],#REF!,27,0)</f>
        <v>#REF!</v>
      </c>
    </row>
    <row r="1983" spans="1:27">
      <c r="A1983" s="1">
        <v>45800</v>
      </c>
      <c r="B1983" t="s">
        <v>12846</v>
      </c>
      <c r="C1983" t="s">
        <v>12847</v>
      </c>
      <c r="D1983" t="s">
        <v>548</v>
      </c>
      <c r="E1983" t="s">
        <v>546</v>
      </c>
      <c r="F1983">
        <v>120</v>
      </c>
      <c r="G1983" t="s">
        <v>1969</v>
      </c>
      <c r="H1983" t="s">
        <v>559</v>
      </c>
      <c r="I1983" t="s">
        <v>1876</v>
      </c>
      <c r="J1983">
        <v>17750</v>
      </c>
      <c r="K1983" t="s">
        <v>205</v>
      </c>
      <c r="L1983" t="s">
        <v>549</v>
      </c>
      <c r="M1983" t="s">
        <v>550</v>
      </c>
      <c r="N1983" t="s">
        <v>551</v>
      </c>
      <c r="O1983" t="s">
        <v>149</v>
      </c>
      <c r="P1983" t="s">
        <v>1877</v>
      </c>
      <c r="Q1983" t="s">
        <v>12848</v>
      </c>
      <c r="R1983" t="s">
        <v>626</v>
      </c>
      <c r="S1983">
        <v>2500</v>
      </c>
      <c r="T1983" t="s">
        <v>1896</v>
      </c>
      <c r="U1983" s="4">
        <v>45800.522534722222</v>
      </c>
      <c r="V1983" t="str">
        <f>IFERROR(VLOOKUP(B1983,#REF!,1,0),"")</f>
        <v/>
      </c>
      <c r="W1983" t="str" cm="1">
        <f t="array" ref="W1983">IFERROR(_xlfn.IFS(AND(V1983="",X1983&lt;&gt;"王园园组",X1983&lt;&gt;"other"),K1983,AND(V1983="",X1983="王园园组"),G1983),"other")</f>
        <v>other</v>
      </c>
      <c r="X1983" t="str" cm="1">
        <f t="array" ref="X1983">IFERROR(_xlfn.IFS(AND(V1983="",IFERROR(VLOOKUP(N1983,#REF!,1,0),1)&lt;&gt;1),N1983,AND(V1983="",I1983="王园园组"),"王园园组"),"other")</f>
        <v>other</v>
      </c>
      <c r="Y1983">
        <f>IFERROR(_xlfn.XLOOKUP(MID(T1983, FIND("#", SUBSTITUTE(T1983, "-", "#", LEN(T1983) - LEN(SUBSTITUTE(T1983, "-", "")))) + 1, LEN(T1983)),#REF!,#REF!),0)</f>
        <v>0</v>
      </c>
      <c r="Z1983">
        <f>MONTH(续费明细实时[[#This Row],[success_time]])</f>
        <v>5</v>
      </c>
      <c r="AA1983" s="8" t="e">
        <f>VLOOKUP(续费明细实时[[#This Row],[parent_user_id]],#REF!,27,0)</f>
        <v>#REF!</v>
      </c>
    </row>
    <row r="1984" spans="1:27">
      <c r="A1984" s="1">
        <v>45804</v>
      </c>
      <c r="B1984" t="s">
        <v>30183</v>
      </c>
      <c r="C1984" t="s">
        <v>30184</v>
      </c>
      <c r="D1984" t="s">
        <v>30185</v>
      </c>
      <c r="E1984" t="s">
        <v>1102</v>
      </c>
      <c r="F1984">
        <v>120</v>
      </c>
      <c r="G1984" t="s">
        <v>340</v>
      </c>
      <c r="H1984" t="s">
        <v>559</v>
      </c>
      <c r="I1984" t="s">
        <v>504</v>
      </c>
      <c r="J1984">
        <v>10467</v>
      </c>
      <c r="K1984" t="s">
        <v>340</v>
      </c>
      <c r="L1984" t="s">
        <v>549</v>
      </c>
      <c r="M1984" t="s">
        <v>559</v>
      </c>
      <c r="N1984" t="s">
        <v>504</v>
      </c>
      <c r="O1984" t="s">
        <v>325</v>
      </c>
      <c r="P1984" t="s">
        <v>1877</v>
      </c>
      <c r="Q1984" t="s">
        <v>30186</v>
      </c>
      <c r="R1984" t="s">
        <v>626</v>
      </c>
      <c r="S1984">
        <v>1474.2477699999999</v>
      </c>
      <c r="T1984" t="s">
        <v>1902</v>
      </c>
      <c r="U1984" s="4">
        <v>45804.550428240742</v>
      </c>
      <c r="V1984" t="str">
        <f>IFERROR(VLOOKUP(B1984,#REF!,1,0),"")</f>
        <v/>
      </c>
      <c r="W1984" t="str" cm="1">
        <f t="array" ref="W1984">IFERROR(_xlfn.IFS(AND(V1984="",X1984&lt;&gt;"王园园组",X1984&lt;&gt;"other"),K1984,AND(V1984="",X1984="王园园组"),G1984),"other")</f>
        <v>other</v>
      </c>
      <c r="X1984" t="str" cm="1">
        <f t="array" ref="X1984">IFERROR(_xlfn.IFS(AND(V1984="",IFERROR(VLOOKUP(N1984,#REF!,1,0),1)&lt;&gt;1),N1984,AND(V1984="",I1984="王园园组"),"王园园组"),"other")</f>
        <v>other</v>
      </c>
      <c r="Y1984">
        <f>IFERROR(_xlfn.XLOOKUP(MID(T1984, FIND("#", SUBSTITUTE(T1984, "-", "#", LEN(T1984) - LEN(SUBSTITUTE(T1984, "-", "")))) + 1, LEN(T1984)),#REF!,#REF!),0)</f>
        <v>0</v>
      </c>
      <c r="Z1984">
        <f>MONTH(续费明细实时[[#This Row],[success_time]])</f>
        <v>5</v>
      </c>
      <c r="AA1984" s="8" t="e">
        <f>VLOOKUP(续费明细实时[[#This Row],[parent_user_id]],#REF!,27,0)</f>
        <v>#REF!</v>
      </c>
    </row>
    <row r="1985" spans="1:27">
      <c r="A1985" s="1">
        <v>45797</v>
      </c>
      <c r="B1985" t="s">
        <v>12852</v>
      </c>
      <c r="C1985" t="s">
        <v>12853</v>
      </c>
      <c r="D1985" t="s">
        <v>695</v>
      </c>
      <c r="E1985" t="s">
        <v>546</v>
      </c>
      <c r="F1985">
        <v>120</v>
      </c>
      <c r="G1985" t="s">
        <v>2079</v>
      </c>
      <c r="H1985" t="s">
        <v>559</v>
      </c>
      <c r="I1985" t="s">
        <v>1876</v>
      </c>
      <c r="J1985">
        <v>17750</v>
      </c>
      <c r="K1985" t="s">
        <v>298</v>
      </c>
      <c r="L1985" t="s">
        <v>549</v>
      </c>
      <c r="M1985" t="s">
        <v>550</v>
      </c>
      <c r="N1985" t="s">
        <v>136</v>
      </c>
      <c r="O1985" t="s">
        <v>143</v>
      </c>
      <c r="P1985" t="s">
        <v>1877</v>
      </c>
      <c r="Q1985" t="s">
        <v>12854</v>
      </c>
      <c r="R1985" t="s">
        <v>626</v>
      </c>
      <c r="S1985">
        <v>2500</v>
      </c>
      <c r="T1985" t="s">
        <v>1896</v>
      </c>
      <c r="U1985" s="4">
        <v>45797.632488425923</v>
      </c>
      <c r="V1985" t="str">
        <f>IFERROR(VLOOKUP(B1985,#REF!,1,0),"")</f>
        <v/>
      </c>
      <c r="W1985" t="str" cm="1">
        <f t="array" ref="W1985">IFERROR(_xlfn.IFS(AND(V1985="",X1985&lt;&gt;"王园园组",X1985&lt;&gt;"other"),K1985,AND(V1985="",X1985="王园园组"),G1985),"other")</f>
        <v>other</v>
      </c>
      <c r="X1985" t="str" cm="1">
        <f t="array" ref="X1985">IFERROR(_xlfn.IFS(AND(V1985="",IFERROR(VLOOKUP(N1985,#REF!,1,0),1)&lt;&gt;1),N1985,AND(V1985="",I1985="王园园组"),"王园园组"),"other")</f>
        <v>other</v>
      </c>
      <c r="Y1985">
        <f>IFERROR(_xlfn.XLOOKUP(MID(T1985, FIND("#", SUBSTITUTE(T1985, "-", "#", LEN(T1985) - LEN(SUBSTITUTE(T1985, "-", "")))) + 1, LEN(T1985)),#REF!,#REF!),0)</f>
        <v>0</v>
      </c>
      <c r="Z1985">
        <f>MONTH(续费明细实时[[#This Row],[success_time]])</f>
        <v>5</v>
      </c>
      <c r="AA1985" s="8" t="e">
        <f>VLOOKUP(续费明细实时[[#This Row],[parent_user_id]],#REF!,27,0)</f>
        <v>#REF!</v>
      </c>
    </row>
    <row r="1986" spans="1:27">
      <c r="A1986" s="1">
        <v>45790</v>
      </c>
      <c r="B1986" t="s">
        <v>12883</v>
      </c>
      <c r="C1986" t="s">
        <v>12884</v>
      </c>
      <c r="D1986" t="s">
        <v>695</v>
      </c>
      <c r="E1986" t="s">
        <v>546</v>
      </c>
      <c r="F1986">
        <v>60</v>
      </c>
      <c r="G1986" t="s">
        <v>2079</v>
      </c>
      <c r="H1986" t="s">
        <v>559</v>
      </c>
      <c r="I1986" t="s">
        <v>1876</v>
      </c>
      <c r="J1986">
        <v>10970</v>
      </c>
      <c r="K1986" t="s">
        <v>238</v>
      </c>
      <c r="L1986" t="s">
        <v>549</v>
      </c>
      <c r="M1986" t="s">
        <v>550</v>
      </c>
      <c r="N1986" t="s">
        <v>551</v>
      </c>
      <c r="O1986" t="s">
        <v>141</v>
      </c>
      <c r="P1986" t="s">
        <v>1877</v>
      </c>
      <c r="Q1986" t="s">
        <v>12885</v>
      </c>
      <c r="R1986" t="s">
        <v>626</v>
      </c>
      <c r="S1986">
        <v>1545</v>
      </c>
      <c r="T1986" t="s">
        <v>1891</v>
      </c>
      <c r="U1986" s="4">
        <v>45790.668055555558</v>
      </c>
      <c r="V1986" t="str">
        <f>IFERROR(VLOOKUP(B1986,#REF!,1,0),"")</f>
        <v/>
      </c>
      <c r="W1986" t="str" cm="1">
        <f t="array" ref="W1986">IFERROR(_xlfn.IFS(AND(V1986="",X1986&lt;&gt;"王园园组",X1986&lt;&gt;"other"),K1986,AND(V1986="",X1986="王园园组"),G1986),"other")</f>
        <v>other</v>
      </c>
      <c r="X1986" t="str" cm="1">
        <f t="array" ref="X1986">IFERROR(_xlfn.IFS(AND(V1986="",IFERROR(VLOOKUP(N1986,#REF!,1,0),1)&lt;&gt;1),N1986,AND(V1986="",I1986="王园园组"),"王园园组"),"other")</f>
        <v>other</v>
      </c>
      <c r="Y1986">
        <f>IFERROR(_xlfn.XLOOKUP(MID(T1986, FIND("#", SUBSTITUTE(T1986, "-", "#", LEN(T1986) - LEN(SUBSTITUTE(T1986, "-", "")))) + 1, LEN(T1986)),#REF!,#REF!),0)</f>
        <v>0</v>
      </c>
      <c r="Z1986">
        <f>MONTH(续费明细实时[[#This Row],[success_time]])</f>
        <v>5</v>
      </c>
      <c r="AA1986" s="8" t="e">
        <f>VLOOKUP(续费明细实时[[#This Row],[parent_user_id]],#REF!,27,0)</f>
        <v>#REF!</v>
      </c>
    </row>
    <row r="1987" spans="1:27">
      <c r="A1987" s="1">
        <v>45796</v>
      </c>
      <c r="B1987" t="s">
        <v>12925</v>
      </c>
      <c r="C1987" t="s">
        <v>12926</v>
      </c>
      <c r="D1987" t="s">
        <v>548</v>
      </c>
      <c r="E1987" t="s">
        <v>546</v>
      </c>
      <c r="F1987">
        <v>120</v>
      </c>
      <c r="G1987" t="s">
        <v>1969</v>
      </c>
      <c r="H1987" t="s">
        <v>559</v>
      </c>
      <c r="I1987" t="s">
        <v>1876</v>
      </c>
      <c r="J1987">
        <v>17750</v>
      </c>
      <c r="K1987" t="s">
        <v>209</v>
      </c>
      <c r="L1987" t="s">
        <v>549</v>
      </c>
      <c r="M1987" t="s">
        <v>550</v>
      </c>
      <c r="N1987" t="s">
        <v>551</v>
      </c>
      <c r="O1987" t="s">
        <v>149</v>
      </c>
      <c r="P1987" t="s">
        <v>1877</v>
      </c>
      <c r="Q1987" t="s">
        <v>12927</v>
      </c>
      <c r="R1987" t="s">
        <v>626</v>
      </c>
      <c r="S1987">
        <v>2500</v>
      </c>
      <c r="T1987" t="s">
        <v>1896</v>
      </c>
      <c r="U1987" s="4">
        <v>45796.256863425922</v>
      </c>
      <c r="V1987" t="str">
        <f>IFERROR(VLOOKUP(B1987,#REF!,1,0),"")</f>
        <v/>
      </c>
      <c r="W1987" t="str" cm="1">
        <f t="array" ref="W1987">IFERROR(_xlfn.IFS(AND(V1987="",X1987&lt;&gt;"王园园组",X1987&lt;&gt;"other"),K1987,AND(V1987="",X1987="王园园组"),G1987),"other")</f>
        <v>other</v>
      </c>
      <c r="X1987" t="str" cm="1">
        <f t="array" ref="X1987">IFERROR(_xlfn.IFS(AND(V1987="",IFERROR(VLOOKUP(N1987,#REF!,1,0),1)&lt;&gt;1),N1987,AND(V1987="",I1987="王园园组"),"王园园组"),"other")</f>
        <v>other</v>
      </c>
      <c r="Y1987">
        <f>IFERROR(_xlfn.XLOOKUP(MID(T1987, FIND("#", SUBSTITUTE(T1987, "-", "#", LEN(T1987) - LEN(SUBSTITUTE(T1987, "-", "")))) + 1, LEN(T1987)),#REF!,#REF!),0)</f>
        <v>0</v>
      </c>
      <c r="Z1987">
        <f>MONTH(续费明细实时[[#This Row],[success_time]])</f>
        <v>5</v>
      </c>
      <c r="AA1987" s="8" t="e">
        <f>VLOOKUP(续费明细实时[[#This Row],[parent_user_id]],#REF!,27,0)</f>
        <v>#REF!</v>
      </c>
    </row>
    <row r="1988" spans="1:27">
      <c r="A1988" s="1">
        <v>45799</v>
      </c>
      <c r="B1988" t="s">
        <v>13711</v>
      </c>
      <c r="C1988" t="s">
        <v>13712</v>
      </c>
      <c r="D1988" t="s">
        <v>632</v>
      </c>
      <c r="E1988" t="s">
        <v>546</v>
      </c>
      <c r="F1988">
        <v>60</v>
      </c>
      <c r="G1988" t="s">
        <v>12956</v>
      </c>
      <c r="H1988" t="s">
        <v>559</v>
      </c>
      <c r="I1988" t="s">
        <v>1876</v>
      </c>
      <c r="J1988">
        <v>10650</v>
      </c>
      <c r="K1988" t="s">
        <v>288</v>
      </c>
      <c r="L1988" t="s">
        <v>549</v>
      </c>
      <c r="M1988" t="s">
        <v>550</v>
      </c>
      <c r="N1988" t="s">
        <v>136</v>
      </c>
      <c r="O1988" t="s">
        <v>283</v>
      </c>
      <c r="P1988" t="s">
        <v>1877</v>
      </c>
      <c r="Q1988" t="s">
        <v>13713</v>
      </c>
      <c r="R1988" t="s">
        <v>626</v>
      </c>
      <c r="S1988">
        <v>1500</v>
      </c>
      <c r="T1988" t="s">
        <v>1891</v>
      </c>
      <c r="U1988" s="4">
        <v>45799.484780092593</v>
      </c>
      <c r="V1988" t="str">
        <f>IFERROR(VLOOKUP(B1988,#REF!,1,0),"")</f>
        <v/>
      </c>
      <c r="W1988" t="str" cm="1">
        <f t="array" ref="W1988">IFERROR(_xlfn.IFS(AND(V1988="",X1988&lt;&gt;"王园园组",X1988&lt;&gt;"other"),K1988,AND(V1988="",X1988="王园园组"),G1988),"other")</f>
        <v>other</v>
      </c>
      <c r="X1988" t="str" cm="1">
        <f t="array" ref="X1988">IFERROR(_xlfn.IFS(AND(V1988="",IFERROR(VLOOKUP(N1988,#REF!,1,0),1)&lt;&gt;1),N1988,AND(V1988="",I1988="王园园组"),"王园园组"),"other")</f>
        <v>other</v>
      </c>
      <c r="Y1988">
        <f>IFERROR(_xlfn.XLOOKUP(MID(T1988, FIND("#", SUBSTITUTE(T1988, "-", "#", LEN(T1988) - LEN(SUBSTITUTE(T1988, "-", "")))) + 1, LEN(T1988)),#REF!,#REF!),0)</f>
        <v>0</v>
      </c>
      <c r="Z1988">
        <f>MONTH(续费明细实时[[#This Row],[success_time]])</f>
        <v>5</v>
      </c>
      <c r="AA1988" s="8" t="e">
        <f>VLOOKUP(续费明细实时[[#This Row],[parent_user_id]],#REF!,27,0)</f>
        <v>#REF!</v>
      </c>
    </row>
    <row r="1989" spans="1:27">
      <c r="A1989" s="1">
        <v>45800</v>
      </c>
      <c r="B1989" t="s">
        <v>13714</v>
      </c>
      <c r="C1989" t="s">
        <v>13715</v>
      </c>
      <c r="D1989" t="s">
        <v>558</v>
      </c>
      <c r="E1989" t="s">
        <v>546</v>
      </c>
      <c r="F1989">
        <v>120</v>
      </c>
      <c r="G1989" t="s">
        <v>2464</v>
      </c>
      <c r="H1989" t="s">
        <v>559</v>
      </c>
      <c r="I1989" t="s">
        <v>1876</v>
      </c>
      <c r="J1989">
        <v>19718</v>
      </c>
      <c r="K1989" t="s">
        <v>187</v>
      </c>
      <c r="L1989" t="s">
        <v>549</v>
      </c>
      <c r="M1989" t="s">
        <v>559</v>
      </c>
      <c r="N1989" t="s">
        <v>469</v>
      </c>
      <c r="O1989" t="s">
        <v>180</v>
      </c>
      <c r="P1989" t="s">
        <v>1877</v>
      </c>
      <c r="Q1989" t="s">
        <v>13716</v>
      </c>
      <c r="R1989" t="s">
        <v>626</v>
      </c>
      <c r="S1989">
        <v>2777.1235230000002</v>
      </c>
      <c r="T1989" t="s">
        <v>1896</v>
      </c>
      <c r="U1989" s="4">
        <v>45800.457800925928</v>
      </c>
      <c r="V1989" t="str">
        <f>IFERROR(VLOOKUP(B1989,#REF!,1,0),"")</f>
        <v/>
      </c>
      <c r="W1989" t="str" cm="1">
        <f t="array" ref="W1989">IFERROR(_xlfn.IFS(AND(V1989="",X1989&lt;&gt;"王园园组",X1989&lt;&gt;"other"),K1989,AND(V1989="",X1989="王园园组"),G1989),"other")</f>
        <v>other</v>
      </c>
      <c r="X1989" t="str" cm="1">
        <f t="array" ref="X1989">IFERROR(_xlfn.IFS(AND(V1989="",IFERROR(VLOOKUP(N1989,#REF!,1,0),1)&lt;&gt;1),N1989,AND(V1989="",I1989="王园园组"),"王园园组"),"other")</f>
        <v>other</v>
      </c>
      <c r="Y1989">
        <f>IFERROR(_xlfn.XLOOKUP(MID(T1989, FIND("#", SUBSTITUTE(T1989, "-", "#", LEN(T1989) - LEN(SUBSTITUTE(T1989, "-", "")))) + 1, LEN(T1989)),#REF!,#REF!),0)</f>
        <v>0</v>
      </c>
      <c r="Z1989">
        <f>MONTH(续费明细实时[[#This Row],[success_time]])</f>
        <v>5</v>
      </c>
      <c r="AA1989" s="8" t="e">
        <f>VLOOKUP(续费明细实时[[#This Row],[parent_user_id]],#REF!,27,0)</f>
        <v>#REF!</v>
      </c>
    </row>
    <row r="1990" spans="1:27">
      <c r="A1990" s="1">
        <v>45805</v>
      </c>
      <c r="B1990" t="s">
        <v>30187</v>
      </c>
      <c r="C1990" t="s">
        <v>30188</v>
      </c>
      <c r="D1990" t="s">
        <v>594</v>
      </c>
      <c r="E1990" t="s">
        <v>546</v>
      </c>
      <c r="F1990">
        <v>24</v>
      </c>
      <c r="G1990" t="s">
        <v>351</v>
      </c>
      <c r="H1990" t="s">
        <v>559</v>
      </c>
      <c r="I1990" t="s">
        <v>163</v>
      </c>
      <c r="J1990">
        <v>5964</v>
      </c>
      <c r="K1990" t="s">
        <v>351</v>
      </c>
      <c r="L1990" t="s">
        <v>549</v>
      </c>
      <c r="M1990" t="s">
        <v>559</v>
      </c>
      <c r="N1990" t="s">
        <v>163</v>
      </c>
      <c r="O1990" t="s">
        <v>472</v>
      </c>
      <c r="P1990" t="s">
        <v>1877</v>
      </c>
      <c r="Q1990" t="s">
        <v>30189</v>
      </c>
      <c r="R1990" t="s">
        <v>626</v>
      </c>
      <c r="S1990">
        <v>840</v>
      </c>
      <c r="T1990" t="s">
        <v>671</v>
      </c>
      <c r="U1990" s="4">
        <v>45805.638912037037</v>
      </c>
      <c r="V1990" t="str">
        <f>IFERROR(VLOOKUP(B1990,#REF!,1,0),"")</f>
        <v/>
      </c>
      <c r="W1990" t="str" cm="1">
        <f t="array" ref="W1990">IFERROR(_xlfn.IFS(AND(V1990="",X1990&lt;&gt;"王园园组",X1990&lt;&gt;"other"),K1990,AND(V1990="",X1990="王园园组"),G1990),"other")</f>
        <v>other</v>
      </c>
      <c r="X1990" t="str" cm="1">
        <f t="array" ref="X1990">IFERROR(_xlfn.IFS(AND(V1990="",IFERROR(VLOOKUP(N1990,#REF!,1,0),1)&lt;&gt;1),N1990,AND(V1990="",I1990="王园园组"),"王园园组"),"other")</f>
        <v>other</v>
      </c>
      <c r="Y1990">
        <f>IFERROR(_xlfn.XLOOKUP(MID(T1990, FIND("#", SUBSTITUTE(T1990, "-", "#", LEN(T1990) - LEN(SUBSTITUTE(T1990, "-", "")))) + 1, LEN(T1990)),#REF!,#REF!),0)</f>
        <v>0</v>
      </c>
      <c r="Z1990">
        <f>MONTH(续费明细实时[[#This Row],[success_time]])</f>
        <v>5</v>
      </c>
      <c r="AA1990" s="8" t="e">
        <f>VLOOKUP(续费明细实时[[#This Row],[parent_user_id]],#REF!,27,0)</f>
        <v>#REF!</v>
      </c>
    </row>
    <row r="1991" spans="1:27">
      <c r="A1991" s="1">
        <v>45803</v>
      </c>
      <c r="B1991" t="s">
        <v>30190</v>
      </c>
      <c r="C1991" t="s">
        <v>30191</v>
      </c>
      <c r="D1991" t="s">
        <v>648</v>
      </c>
      <c r="E1991" t="s">
        <v>1102</v>
      </c>
      <c r="F1991">
        <v>180</v>
      </c>
      <c r="G1991" t="s">
        <v>356</v>
      </c>
      <c r="H1991" t="s">
        <v>559</v>
      </c>
      <c r="I1991" t="s">
        <v>163</v>
      </c>
      <c r="J1991">
        <v>14910</v>
      </c>
      <c r="K1991" t="s">
        <v>356</v>
      </c>
      <c r="L1991" t="s">
        <v>549</v>
      </c>
      <c r="M1991" t="s">
        <v>559</v>
      </c>
      <c r="N1991" t="s">
        <v>163</v>
      </c>
      <c r="O1991" t="s">
        <v>473</v>
      </c>
      <c r="P1991" t="s">
        <v>1877</v>
      </c>
      <c r="Q1991" t="s">
        <v>30192</v>
      </c>
      <c r="R1991" t="s">
        <v>626</v>
      </c>
      <c r="S1991">
        <v>2100</v>
      </c>
      <c r="T1991" t="s">
        <v>13028</v>
      </c>
      <c r="U1991" s="4">
        <v>45803.68408564815</v>
      </c>
      <c r="V1991" t="str">
        <f>IFERROR(VLOOKUP(B1991,#REF!,1,0),"")</f>
        <v/>
      </c>
      <c r="W1991" t="str" cm="1">
        <f t="array" ref="W1991">IFERROR(_xlfn.IFS(AND(V1991="",X1991&lt;&gt;"王园园组",X1991&lt;&gt;"other"),K1991,AND(V1991="",X1991="王园园组"),G1991),"other")</f>
        <v>other</v>
      </c>
      <c r="X1991" t="str" cm="1">
        <f t="array" ref="X1991">IFERROR(_xlfn.IFS(AND(V1991="",IFERROR(VLOOKUP(N1991,#REF!,1,0),1)&lt;&gt;1),N1991,AND(V1991="",I1991="王园园组"),"王园园组"),"other")</f>
        <v>other</v>
      </c>
      <c r="Y1991">
        <f>IFERROR(_xlfn.XLOOKUP(MID(T1991, FIND("#", SUBSTITUTE(T1991, "-", "#", LEN(T1991) - LEN(SUBSTITUTE(T1991, "-", "")))) + 1, LEN(T1991)),#REF!,#REF!),0)</f>
        <v>0</v>
      </c>
      <c r="Z1991">
        <f>MONTH(续费明细实时[[#This Row],[success_time]])</f>
        <v>5</v>
      </c>
      <c r="AA1991" s="8" t="e">
        <f>VLOOKUP(续费明细实时[[#This Row],[parent_user_id]],#REF!,27,0)</f>
        <v>#REF!</v>
      </c>
    </row>
    <row r="1992" spans="1:27">
      <c r="A1992" s="1">
        <v>45805</v>
      </c>
      <c r="B1992" t="s">
        <v>30193</v>
      </c>
      <c r="C1992" t="s">
        <v>30194</v>
      </c>
      <c r="D1992" t="s">
        <v>548</v>
      </c>
      <c r="E1992" t="s">
        <v>546</v>
      </c>
      <c r="F1992">
        <v>120</v>
      </c>
      <c r="G1992" t="s">
        <v>2071</v>
      </c>
      <c r="H1992" t="s">
        <v>559</v>
      </c>
      <c r="I1992" t="s">
        <v>1876</v>
      </c>
      <c r="J1992">
        <v>17750</v>
      </c>
      <c r="K1992" t="s">
        <v>245</v>
      </c>
      <c r="L1992" t="s">
        <v>549</v>
      </c>
      <c r="M1992" t="s">
        <v>550</v>
      </c>
      <c r="N1992" t="s">
        <v>551</v>
      </c>
      <c r="O1992" t="s">
        <v>242</v>
      </c>
      <c r="P1992" t="s">
        <v>1877</v>
      </c>
      <c r="Q1992" t="s">
        <v>30195</v>
      </c>
      <c r="R1992" t="s">
        <v>626</v>
      </c>
      <c r="S1992">
        <v>2500</v>
      </c>
      <c r="T1992" t="s">
        <v>1896</v>
      </c>
      <c r="U1992" s="4">
        <v>45805.474490740744</v>
      </c>
      <c r="V1992" t="str">
        <f>IFERROR(VLOOKUP(B1992,#REF!,1,0),"")</f>
        <v/>
      </c>
      <c r="W1992" t="str" cm="1">
        <f t="array" ref="W1992">IFERROR(_xlfn.IFS(AND(V1992="",X1992&lt;&gt;"王园园组",X1992&lt;&gt;"other"),K1992,AND(V1992="",X1992="王园园组"),G1992),"other")</f>
        <v>other</v>
      </c>
      <c r="X1992" t="str" cm="1">
        <f t="array" ref="X1992">IFERROR(_xlfn.IFS(AND(V1992="",IFERROR(VLOOKUP(N1992,#REF!,1,0),1)&lt;&gt;1),N1992,AND(V1992="",I1992="王园园组"),"王园园组"),"other")</f>
        <v>other</v>
      </c>
      <c r="Y1992">
        <f>IFERROR(_xlfn.XLOOKUP(MID(T1992, FIND("#", SUBSTITUTE(T1992, "-", "#", LEN(T1992) - LEN(SUBSTITUTE(T1992, "-", "")))) + 1, LEN(T1992)),#REF!,#REF!),0)</f>
        <v>0</v>
      </c>
      <c r="Z1992">
        <f>MONTH(续费明细实时[[#This Row],[success_time]])</f>
        <v>5</v>
      </c>
      <c r="AA1992" s="8" t="e">
        <f>VLOOKUP(续费明细实时[[#This Row],[parent_user_id]],#REF!,27,0)</f>
        <v>#REF!</v>
      </c>
    </row>
    <row r="1993" spans="1:27">
      <c r="A1993" s="1">
        <v>45796</v>
      </c>
      <c r="B1993" t="s">
        <v>12843</v>
      </c>
      <c r="C1993" t="s">
        <v>12844</v>
      </c>
      <c r="D1993" t="s">
        <v>632</v>
      </c>
      <c r="E1993" t="s">
        <v>546</v>
      </c>
      <c r="F1993">
        <v>120</v>
      </c>
      <c r="G1993" t="s">
        <v>1883</v>
      </c>
      <c r="H1993" t="s">
        <v>559</v>
      </c>
      <c r="I1993" t="s">
        <v>1876</v>
      </c>
      <c r="J1993">
        <v>17750</v>
      </c>
      <c r="K1993" t="s">
        <v>208</v>
      </c>
      <c r="L1993" t="s">
        <v>549</v>
      </c>
      <c r="M1993" t="s">
        <v>550</v>
      </c>
      <c r="N1993" t="s">
        <v>551</v>
      </c>
      <c r="O1993" t="s">
        <v>149</v>
      </c>
      <c r="P1993" t="s">
        <v>1877</v>
      </c>
      <c r="Q1993" t="s">
        <v>12845</v>
      </c>
      <c r="R1993" t="s">
        <v>626</v>
      </c>
      <c r="S1993">
        <v>2500</v>
      </c>
      <c r="T1993" t="s">
        <v>1896</v>
      </c>
      <c r="U1993" s="4">
        <v>45796.350266203706</v>
      </c>
      <c r="V1993" t="str">
        <f>IFERROR(VLOOKUP(B1993,#REF!,1,0),"")</f>
        <v/>
      </c>
      <c r="W1993" t="str" cm="1">
        <f t="array" ref="W1993">IFERROR(_xlfn.IFS(AND(V1993="",X1993&lt;&gt;"王园园组",X1993&lt;&gt;"other"),K1993,AND(V1993="",X1993="王园园组"),G1993),"other")</f>
        <v>other</v>
      </c>
      <c r="X1993" t="str" cm="1">
        <f t="array" ref="X1993">IFERROR(_xlfn.IFS(AND(V1993="",IFERROR(VLOOKUP(N1993,#REF!,1,0),1)&lt;&gt;1),N1993,AND(V1993="",I1993="王园园组"),"王园园组"),"other")</f>
        <v>other</v>
      </c>
      <c r="Y1993">
        <f>IFERROR(_xlfn.XLOOKUP(MID(T1993, FIND("#", SUBSTITUTE(T1993, "-", "#", LEN(T1993) - LEN(SUBSTITUTE(T1993, "-", "")))) + 1, LEN(T1993)),#REF!,#REF!),0)</f>
        <v>0</v>
      </c>
      <c r="Z1993">
        <f>MONTH(续费明细实时[[#This Row],[success_time]])</f>
        <v>5</v>
      </c>
      <c r="AA1993" s="8" t="e">
        <f>VLOOKUP(续费明细实时[[#This Row],[parent_user_id]],#REF!,27,0)</f>
        <v>#REF!</v>
      </c>
    </row>
    <row r="1994" spans="1:27">
      <c r="A1994" s="1">
        <v>45804</v>
      </c>
      <c r="B1994" t="s">
        <v>30196</v>
      </c>
      <c r="C1994" t="s">
        <v>30197</v>
      </c>
      <c r="D1994" t="s">
        <v>695</v>
      </c>
      <c r="E1994" t="s">
        <v>546</v>
      </c>
      <c r="F1994">
        <v>60</v>
      </c>
      <c r="G1994" t="s">
        <v>351</v>
      </c>
      <c r="H1994" t="s">
        <v>559</v>
      </c>
      <c r="I1994" t="s">
        <v>163</v>
      </c>
      <c r="J1994">
        <v>10650</v>
      </c>
      <c r="K1994" t="s">
        <v>351</v>
      </c>
      <c r="L1994" t="s">
        <v>549</v>
      </c>
      <c r="M1994" t="s">
        <v>559</v>
      </c>
      <c r="N1994" t="s">
        <v>163</v>
      </c>
      <c r="O1994" t="s">
        <v>472</v>
      </c>
      <c r="P1994" t="s">
        <v>1877</v>
      </c>
      <c r="Q1994" t="s">
        <v>30198</v>
      </c>
      <c r="R1994" t="s">
        <v>626</v>
      </c>
      <c r="S1994">
        <v>1500</v>
      </c>
      <c r="T1994" t="s">
        <v>1891</v>
      </c>
      <c r="U1994" s="4">
        <v>45804.629652777781</v>
      </c>
      <c r="V1994" t="str">
        <f>IFERROR(VLOOKUP(B1994,#REF!,1,0),"")</f>
        <v/>
      </c>
      <c r="W1994" t="str" cm="1">
        <f t="array" ref="W1994">IFERROR(_xlfn.IFS(AND(V1994="",X1994&lt;&gt;"王园园组",X1994&lt;&gt;"other"),K1994,AND(V1994="",X1994="王园园组"),G1994),"other")</f>
        <v>other</v>
      </c>
      <c r="X1994" t="str" cm="1">
        <f t="array" ref="X1994">IFERROR(_xlfn.IFS(AND(V1994="",IFERROR(VLOOKUP(N1994,#REF!,1,0),1)&lt;&gt;1),N1994,AND(V1994="",I1994="王园园组"),"王园园组"),"other")</f>
        <v>other</v>
      </c>
      <c r="Y1994">
        <f>IFERROR(_xlfn.XLOOKUP(MID(T1994, FIND("#", SUBSTITUTE(T1994, "-", "#", LEN(T1994) - LEN(SUBSTITUTE(T1994, "-", "")))) + 1, LEN(T1994)),#REF!,#REF!),0)</f>
        <v>0</v>
      </c>
      <c r="Z1994">
        <f>MONTH(续费明细实时[[#This Row],[success_time]])</f>
        <v>5</v>
      </c>
      <c r="AA1994" s="8" t="e">
        <f>VLOOKUP(续费明细实时[[#This Row],[parent_user_id]],#REF!,27,0)</f>
        <v>#REF!</v>
      </c>
    </row>
    <row r="1995" spans="1:27">
      <c r="A1995" s="1">
        <v>45802</v>
      </c>
      <c r="B1995" t="s">
        <v>16934</v>
      </c>
      <c r="C1995" t="s">
        <v>16935</v>
      </c>
      <c r="D1995" t="s">
        <v>548</v>
      </c>
      <c r="E1995" t="s">
        <v>546</v>
      </c>
      <c r="F1995">
        <v>60</v>
      </c>
      <c r="G1995" t="s">
        <v>1929</v>
      </c>
      <c r="H1995" t="s">
        <v>559</v>
      </c>
      <c r="I1995" t="s">
        <v>1876</v>
      </c>
      <c r="J1995">
        <v>10970</v>
      </c>
      <c r="K1995" t="s">
        <v>205</v>
      </c>
      <c r="L1995" t="s">
        <v>549</v>
      </c>
      <c r="M1995" t="s">
        <v>550</v>
      </c>
      <c r="N1995" t="s">
        <v>551</v>
      </c>
      <c r="O1995" t="s">
        <v>149</v>
      </c>
      <c r="P1995" t="s">
        <v>1877</v>
      </c>
      <c r="Q1995" t="s">
        <v>16936</v>
      </c>
      <c r="R1995" t="s">
        <v>626</v>
      </c>
      <c r="S1995">
        <v>1545</v>
      </c>
      <c r="T1995" t="s">
        <v>1891</v>
      </c>
      <c r="U1995" s="4">
        <v>45802.045671296299</v>
      </c>
      <c r="V1995" t="str">
        <f>IFERROR(VLOOKUP(B1995,#REF!,1,0),"")</f>
        <v/>
      </c>
      <c r="W1995" t="str" cm="1">
        <f t="array" ref="W1995">IFERROR(_xlfn.IFS(AND(V1995="",X1995&lt;&gt;"王园园组",X1995&lt;&gt;"other"),K1995,AND(V1995="",X1995="王园园组"),G1995),"other")</f>
        <v>other</v>
      </c>
      <c r="X1995" t="str" cm="1">
        <f t="array" ref="X1995">IFERROR(_xlfn.IFS(AND(V1995="",IFERROR(VLOOKUP(N1995,#REF!,1,0),1)&lt;&gt;1),N1995,AND(V1995="",I1995="王园园组"),"王园园组"),"other")</f>
        <v>other</v>
      </c>
      <c r="Y1995">
        <f>IFERROR(_xlfn.XLOOKUP(MID(T1995, FIND("#", SUBSTITUTE(T1995, "-", "#", LEN(T1995) - LEN(SUBSTITUTE(T1995, "-", "")))) + 1, LEN(T1995)),#REF!,#REF!),0)</f>
        <v>0</v>
      </c>
      <c r="Z1995">
        <f>MONTH(续费明细实时[[#This Row],[success_time]])</f>
        <v>5</v>
      </c>
      <c r="AA1995" s="8" t="e">
        <f>VLOOKUP(续费明细实时[[#This Row],[parent_user_id]],#REF!,27,0)</f>
        <v>#REF!</v>
      </c>
    </row>
    <row r="1996" spans="1:27">
      <c r="A1996" s="1">
        <v>45794</v>
      </c>
      <c r="B1996" t="s">
        <v>14808</v>
      </c>
      <c r="C1996" t="s">
        <v>14809</v>
      </c>
      <c r="D1996" t="s">
        <v>548</v>
      </c>
      <c r="E1996" t="s">
        <v>546</v>
      </c>
      <c r="F1996">
        <v>120</v>
      </c>
      <c r="G1996" t="s">
        <v>2056</v>
      </c>
      <c r="H1996" t="s">
        <v>559</v>
      </c>
      <c r="I1996" t="s">
        <v>1876</v>
      </c>
      <c r="J1996">
        <v>18283</v>
      </c>
      <c r="K1996" t="s">
        <v>221</v>
      </c>
      <c r="L1996" t="s">
        <v>549</v>
      </c>
      <c r="M1996" t="s">
        <v>550</v>
      </c>
      <c r="N1996" t="s">
        <v>551</v>
      </c>
      <c r="O1996" t="s">
        <v>145</v>
      </c>
      <c r="P1996" t="s">
        <v>1877</v>
      </c>
      <c r="Q1996" t="s">
        <v>14810</v>
      </c>
      <c r="R1996" t="s">
        <v>626</v>
      </c>
      <c r="S1996">
        <v>2575</v>
      </c>
      <c r="T1996" t="s">
        <v>1896</v>
      </c>
      <c r="U1996" s="4">
        <v>45794.53738425926</v>
      </c>
      <c r="V1996" t="str">
        <f>IFERROR(VLOOKUP(B1996,#REF!,1,0),"")</f>
        <v/>
      </c>
      <c r="W1996" t="str" cm="1">
        <f t="array" ref="W1996">IFERROR(_xlfn.IFS(AND(V1996="",X1996&lt;&gt;"王园园组",X1996&lt;&gt;"other"),K1996,AND(V1996="",X1996="王园园组"),G1996),"other")</f>
        <v>other</v>
      </c>
      <c r="X1996" t="str" cm="1">
        <f t="array" ref="X1996">IFERROR(_xlfn.IFS(AND(V1996="",IFERROR(VLOOKUP(N1996,#REF!,1,0),1)&lt;&gt;1),N1996,AND(V1996="",I1996="王园园组"),"王园园组"),"other")</f>
        <v>other</v>
      </c>
      <c r="Y1996">
        <f>IFERROR(_xlfn.XLOOKUP(MID(T1996, FIND("#", SUBSTITUTE(T1996, "-", "#", LEN(T1996) - LEN(SUBSTITUTE(T1996, "-", "")))) + 1, LEN(T1996)),#REF!,#REF!),0)</f>
        <v>0</v>
      </c>
      <c r="Z1996">
        <f>MONTH(续费明细实时[[#This Row],[success_time]])</f>
        <v>5</v>
      </c>
      <c r="AA1996" s="8" t="e">
        <f>VLOOKUP(续费明细实时[[#This Row],[parent_user_id]],#REF!,27,0)</f>
        <v>#REF!</v>
      </c>
    </row>
    <row r="1997" spans="1:27">
      <c r="A1997" s="1">
        <v>45789</v>
      </c>
      <c r="B1997" t="s">
        <v>10935</v>
      </c>
      <c r="C1997" t="s">
        <v>10936</v>
      </c>
      <c r="D1997" t="s">
        <v>558</v>
      </c>
      <c r="E1997" t="s">
        <v>546</v>
      </c>
      <c r="F1997">
        <v>60</v>
      </c>
      <c r="G1997" t="s">
        <v>454</v>
      </c>
      <c r="H1997" t="s">
        <v>559</v>
      </c>
      <c r="I1997" t="s">
        <v>504</v>
      </c>
      <c r="J1997">
        <v>11831</v>
      </c>
      <c r="K1997" t="s">
        <v>454</v>
      </c>
      <c r="L1997" t="s">
        <v>549</v>
      </c>
      <c r="M1997" t="s">
        <v>559</v>
      </c>
      <c r="N1997" t="s">
        <v>504</v>
      </c>
      <c r="O1997" t="s">
        <v>325</v>
      </c>
      <c r="P1997" t="s">
        <v>1877</v>
      </c>
      <c r="Q1997" t="s">
        <v>10937</v>
      </c>
      <c r="R1997" t="s">
        <v>626</v>
      </c>
      <c r="S1997">
        <v>1666.2741140000001</v>
      </c>
      <c r="T1997" t="s">
        <v>1891</v>
      </c>
      <c r="U1997" s="4">
        <v>45789.502604166664</v>
      </c>
      <c r="V1997" t="str">
        <f>IFERROR(VLOOKUP(B1997,#REF!,1,0),"")</f>
        <v/>
      </c>
      <c r="W1997" t="str" cm="1">
        <f t="array" ref="W1997">IFERROR(_xlfn.IFS(AND(V1997="",X1997&lt;&gt;"王园园组",X1997&lt;&gt;"other"),K1997,AND(V1997="",X1997="王园园组"),G1997),"other")</f>
        <v>other</v>
      </c>
      <c r="X1997" t="str" cm="1">
        <f t="array" ref="X1997">IFERROR(_xlfn.IFS(AND(V1997="",IFERROR(VLOOKUP(N1997,#REF!,1,0),1)&lt;&gt;1),N1997,AND(V1997="",I1997="王园园组"),"王园园组"),"other")</f>
        <v>other</v>
      </c>
      <c r="Y1997">
        <f>IFERROR(_xlfn.XLOOKUP(MID(T1997, FIND("#", SUBSTITUTE(T1997, "-", "#", LEN(T1997) - LEN(SUBSTITUTE(T1997, "-", "")))) + 1, LEN(T1997)),#REF!,#REF!),0)</f>
        <v>0</v>
      </c>
      <c r="Z1997">
        <f>MONTH(续费明细实时[[#This Row],[success_time]])</f>
        <v>5</v>
      </c>
      <c r="AA1997" s="8" t="e">
        <f>VLOOKUP(续费明细实时[[#This Row],[parent_user_id]],#REF!,27,0)</f>
        <v>#REF!</v>
      </c>
    </row>
    <row r="1998" spans="1:27">
      <c r="A1998" s="1">
        <v>45796</v>
      </c>
      <c r="B1998" t="s">
        <v>15219</v>
      </c>
      <c r="C1998" t="s">
        <v>15220</v>
      </c>
      <c r="D1998" t="s">
        <v>610</v>
      </c>
      <c r="E1998" t="s">
        <v>546</v>
      </c>
      <c r="F1998">
        <v>120</v>
      </c>
      <c r="G1998" t="s">
        <v>1990</v>
      </c>
      <c r="H1998" t="s">
        <v>559</v>
      </c>
      <c r="I1998" t="s">
        <v>1876</v>
      </c>
      <c r="J1998">
        <v>17750</v>
      </c>
      <c r="K1998" t="s">
        <v>254</v>
      </c>
      <c r="L1998" t="s">
        <v>549</v>
      </c>
      <c r="M1998" t="s">
        <v>550</v>
      </c>
      <c r="N1998" t="s">
        <v>136</v>
      </c>
      <c r="O1998" t="s">
        <v>147</v>
      </c>
      <c r="P1998" t="s">
        <v>1877</v>
      </c>
      <c r="Q1998" t="s">
        <v>15221</v>
      </c>
      <c r="R1998" t="s">
        <v>626</v>
      </c>
      <c r="S1998">
        <v>2500</v>
      </c>
      <c r="T1998" t="s">
        <v>1896</v>
      </c>
      <c r="U1998" s="4">
        <v>45796.787222222221</v>
      </c>
      <c r="V1998" t="str">
        <f>IFERROR(VLOOKUP(B1998,#REF!,1,0),"")</f>
        <v/>
      </c>
      <c r="W1998" t="str" cm="1">
        <f t="array" ref="W1998">IFERROR(_xlfn.IFS(AND(V1998="",X1998&lt;&gt;"王园园组",X1998&lt;&gt;"other"),K1998,AND(V1998="",X1998="王园园组"),G1998),"other")</f>
        <v>other</v>
      </c>
      <c r="X1998" t="str" cm="1">
        <f t="array" ref="X1998">IFERROR(_xlfn.IFS(AND(V1998="",IFERROR(VLOOKUP(N1998,#REF!,1,0),1)&lt;&gt;1),N1998,AND(V1998="",I1998="王园园组"),"王园园组"),"other")</f>
        <v>other</v>
      </c>
      <c r="Y1998">
        <f>IFERROR(_xlfn.XLOOKUP(MID(T1998, FIND("#", SUBSTITUTE(T1998, "-", "#", LEN(T1998) - LEN(SUBSTITUTE(T1998, "-", "")))) + 1, LEN(T1998)),#REF!,#REF!),0)</f>
        <v>0</v>
      </c>
      <c r="Z1998">
        <f>MONTH(续费明细实时[[#This Row],[success_time]])</f>
        <v>5</v>
      </c>
      <c r="AA1998" s="8" t="e">
        <f>VLOOKUP(续费明细实时[[#This Row],[parent_user_id]],#REF!,27,0)</f>
        <v>#REF!</v>
      </c>
    </row>
    <row r="1999" spans="1:27" hidden="1">
      <c r="A1999" s="1">
        <v>45805</v>
      </c>
      <c r="B1999" t="s">
        <v>30199</v>
      </c>
      <c r="C1999" t="s">
        <v>30200</v>
      </c>
      <c r="D1999" t="s">
        <v>548</v>
      </c>
      <c r="E1999" t="s">
        <v>546</v>
      </c>
      <c r="F1999">
        <v>120</v>
      </c>
      <c r="G1999" t="s">
        <v>1969</v>
      </c>
      <c r="H1999" t="s">
        <v>559</v>
      </c>
      <c r="I1999" t="s">
        <v>1876</v>
      </c>
      <c r="J1999">
        <v>18283</v>
      </c>
      <c r="K1999" t="s">
        <v>626</v>
      </c>
      <c r="L1999" t="s">
        <v>649</v>
      </c>
      <c r="M1999" t="s">
        <v>649</v>
      </c>
      <c r="N1999" t="s">
        <v>649</v>
      </c>
      <c r="O1999" t="s">
        <v>649</v>
      </c>
      <c r="P1999" t="s">
        <v>1877</v>
      </c>
      <c r="Q1999" t="s">
        <v>30201</v>
      </c>
      <c r="R1999" t="s">
        <v>626</v>
      </c>
      <c r="S1999">
        <v>2575</v>
      </c>
      <c r="T1999" t="s">
        <v>1896</v>
      </c>
      <c r="U1999" s="4">
        <v>45805.283692129633</v>
      </c>
      <c r="V1999" t="str">
        <f>IFERROR(VLOOKUP(B1999,#REF!,1,0),"")</f>
        <v/>
      </c>
      <c r="W1999" t="str" cm="1">
        <f t="array" ref="W1999">IFERROR(_xlfn.IFS(AND(V1999="",X1999&lt;&gt;"王园园组",X1999&lt;&gt;"other"),K1999,AND(V1999="",X1999="王园园组"),G1999),"other")</f>
        <v>other</v>
      </c>
      <c r="X1999" t="str" cm="1">
        <f t="array" ref="X1999">IFERROR(_xlfn.IFS(AND(V1999="",IFERROR(VLOOKUP(N1999,#REF!,1,0),1)&lt;&gt;1),N1999,AND(V1999="",I1999="王园园组"),"王园园组"),"other")</f>
        <v>other</v>
      </c>
      <c r="Y1999">
        <f>IFERROR(_xlfn.XLOOKUP(MID(T1999, FIND("#", SUBSTITUTE(T1999, "-", "#", LEN(T1999) - LEN(SUBSTITUTE(T1999, "-", "")))) + 1, LEN(T1999)),#REF!,#REF!),0)</f>
        <v>0</v>
      </c>
      <c r="Z1999">
        <f>MONTH(续费明细实时[[#This Row],[success_time]])</f>
        <v>5</v>
      </c>
      <c r="AA1999" s="8" t="e">
        <f>VLOOKUP(续费明细实时[[#This Row],[parent_user_id]],#REF!,27,0)</f>
        <v>#REF!</v>
      </c>
    </row>
    <row r="2000" spans="1:27">
      <c r="A2000" s="1">
        <v>45797</v>
      </c>
      <c r="B2000" t="s">
        <v>14811</v>
      </c>
      <c r="C2000" t="s">
        <v>14812</v>
      </c>
      <c r="D2000" t="s">
        <v>9238</v>
      </c>
      <c r="E2000" t="s">
        <v>1102</v>
      </c>
      <c r="F2000">
        <v>180</v>
      </c>
      <c r="G2000" t="s">
        <v>360</v>
      </c>
      <c r="H2000" t="s">
        <v>559</v>
      </c>
      <c r="I2000" t="s">
        <v>163</v>
      </c>
      <c r="J2000">
        <v>14910</v>
      </c>
      <c r="K2000" t="s">
        <v>360</v>
      </c>
      <c r="L2000" t="s">
        <v>549</v>
      </c>
      <c r="M2000" t="s">
        <v>559</v>
      </c>
      <c r="N2000" t="s">
        <v>163</v>
      </c>
      <c r="O2000" t="s">
        <v>473</v>
      </c>
      <c r="P2000" t="s">
        <v>1877</v>
      </c>
      <c r="Q2000" t="s">
        <v>14813</v>
      </c>
      <c r="R2000" t="s">
        <v>626</v>
      </c>
      <c r="S2000">
        <v>2100</v>
      </c>
      <c r="T2000" t="s">
        <v>13028</v>
      </c>
      <c r="U2000" s="4">
        <v>45797.625520833331</v>
      </c>
      <c r="V2000" t="str">
        <f>IFERROR(VLOOKUP(B2000,#REF!,1,0),"")</f>
        <v/>
      </c>
      <c r="W2000" t="str" cm="1">
        <f t="array" ref="W2000">IFERROR(_xlfn.IFS(AND(V2000="",X2000&lt;&gt;"王园园组",X2000&lt;&gt;"other"),K2000,AND(V2000="",X2000="王园园组"),G2000),"other")</f>
        <v>other</v>
      </c>
      <c r="X2000" t="str" cm="1">
        <f t="array" ref="X2000">IFERROR(_xlfn.IFS(AND(V2000="",IFERROR(VLOOKUP(N2000,#REF!,1,0),1)&lt;&gt;1),N2000,AND(V2000="",I2000="王园园组"),"王园园组"),"other")</f>
        <v>other</v>
      </c>
      <c r="Y2000">
        <f>IFERROR(_xlfn.XLOOKUP(MID(T2000, FIND("#", SUBSTITUTE(T2000, "-", "#", LEN(T2000) - LEN(SUBSTITUTE(T2000, "-", "")))) + 1, LEN(T2000)),#REF!,#REF!),0)</f>
        <v>0</v>
      </c>
      <c r="Z2000">
        <f>MONTH(续费明细实时[[#This Row],[success_time]])</f>
        <v>5</v>
      </c>
      <c r="AA2000" s="8" t="e">
        <f>VLOOKUP(续费明细实时[[#This Row],[parent_user_id]],#REF!,27,0)</f>
        <v>#REF!</v>
      </c>
    </row>
    <row r="2001" spans="1:27">
      <c r="A2001" s="1">
        <v>45785</v>
      </c>
      <c r="B2001" t="s">
        <v>2541</v>
      </c>
      <c r="C2001" t="s">
        <v>2542</v>
      </c>
      <c r="D2001" t="s">
        <v>548</v>
      </c>
      <c r="E2001" t="s">
        <v>641</v>
      </c>
      <c r="F2001">
        <v>144</v>
      </c>
      <c r="G2001" t="s">
        <v>1969</v>
      </c>
      <c r="H2001" t="s">
        <v>559</v>
      </c>
      <c r="I2001" t="s">
        <v>1876</v>
      </c>
      <c r="J2001">
        <v>16081</v>
      </c>
      <c r="K2001" t="s">
        <v>276</v>
      </c>
      <c r="L2001" t="s">
        <v>549</v>
      </c>
      <c r="M2001" t="s">
        <v>550</v>
      </c>
      <c r="N2001" t="s">
        <v>136</v>
      </c>
      <c r="O2001" t="s">
        <v>139</v>
      </c>
      <c r="P2001" t="s">
        <v>1877</v>
      </c>
      <c r="Q2001" t="s">
        <v>2543</v>
      </c>
      <c r="R2001" t="s">
        <v>626</v>
      </c>
      <c r="S2001">
        <v>2264.9699999999998</v>
      </c>
      <c r="T2001" t="s">
        <v>2021</v>
      </c>
      <c r="U2001" s="4">
        <v>45785.011053240742</v>
      </c>
      <c r="V2001" t="str">
        <f>IFERROR(VLOOKUP(B2001,#REF!,1,0),"")</f>
        <v/>
      </c>
      <c r="W2001" t="str" cm="1">
        <f t="array" ref="W2001">IFERROR(_xlfn.IFS(AND(V2001="",X2001&lt;&gt;"王园园组",X2001&lt;&gt;"other"),K2001,AND(V2001="",X2001="王园园组"),G2001),"other")</f>
        <v>other</v>
      </c>
      <c r="X2001" t="str" cm="1">
        <f t="array" ref="X2001">IFERROR(_xlfn.IFS(AND(V2001="",IFERROR(VLOOKUP(N2001,#REF!,1,0),1)&lt;&gt;1),N2001,AND(V2001="",I2001="王园园组"),"王园园组"),"other")</f>
        <v>other</v>
      </c>
      <c r="Y2001">
        <f>IFERROR(_xlfn.XLOOKUP(MID(T2001, FIND("#", SUBSTITUTE(T2001, "-", "#", LEN(T2001) - LEN(SUBSTITUTE(T2001, "-", "")))) + 1, LEN(T2001)),#REF!,#REF!),0)</f>
        <v>0</v>
      </c>
      <c r="Z2001">
        <f>MONTH(续费明细实时[[#This Row],[success_time]])</f>
        <v>5</v>
      </c>
      <c r="AA2001" s="8" t="e">
        <f>VLOOKUP(续费明细实时[[#This Row],[parent_user_id]],#REF!,27,0)</f>
        <v>#REF!</v>
      </c>
    </row>
    <row r="2002" spans="1:27">
      <c r="A2002" s="1">
        <v>45790</v>
      </c>
      <c r="B2002" t="s">
        <v>12490</v>
      </c>
      <c r="C2002" t="s">
        <v>12491</v>
      </c>
      <c r="D2002" t="s">
        <v>548</v>
      </c>
      <c r="E2002" t="s">
        <v>546</v>
      </c>
      <c r="F2002">
        <v>120</v>
      </c>
      <c r="G2002" t="s">
        <v>2046</v>
      </c>
      <c r="H2002" t="s">
        <v>559</v>
      </c>
      <c r="I2002" t="s">
        <v>1876</v>
      </c>
      <c r="J2002">
        <v>17750</v>
      </c>
      <c r="K2002" t="s">
        <v>182</v>
      </c>
      <c r="L2002" t="s">
        <v>549</v>
      </c>
      <c r="M2002" t="s">
        <v>559</v>
      </c>
      <c r="N2002" t="s">
        <v>469</v>
      </c>
      <c r="O2002" t="s">
        <v>180</v>
      </c>
      <c r="P2002" t="s">
        <v>1877</v>
      </c>
      <c r="Q2002" t="s">
        <v>12492</v>
      </c>
      <c r="R2002" t="s">
        <v>626</v>
      </c>
      <c r="S2002">
        <v>2500</v>
      </c>
      <c r="T2002" t="s">
        <v>1896</v>
      </c>
      <c r="U2002" s="4">
        <v>45790.423206018517</v>
      </c>
      <c r="V2002" t="str">
        <f>IFERROR(VLOOKUP(B2002,#REF!,1,0),"")</f>
        <v/>
      </c>
      <c r="W2002" t="str" cm="1">
        <f t="array" ref="W2002">IFERROR(_xlfn.IFS(AND(V2002="",X2002&lt;&gt;"王园园组",X2002&lt;&gt;"other"),K2002,AND(V2002="",X2002="王园园组"),G2002),"other")</f>
        <v>other</v>
      </c>
      <c r="X2002" t="str" cm="1">
        <f t="array" ref="X2002">IFERROR(_xlfn.IFS(AND(V2002="",IFERROR(VLOOKUP(N2002,#REF!,1,0),1)&lt;&gt;1),N2002,AND(V2002="",I2002="王园园组"),"王园园组"),"other")</f>
        <v>other</v>
      </c>
      <c r="Y2002">
        <f>IFERROR(_xlfn.XLOOKUP(MID(T2002, FIND("#", SUBSTITUTE(T2002, "-", "#", LEN(T2002) - LEN(SUBSTITUTE(T2002, "-", "")))) + 1, LEN(T2002)),#REF!,#REF!),0)</f>
        <v>0</v>
      </c>
      <c r="Z2002">
        <f>MONTH(续费明细实时[[#This Row],[success_time]])</f>
        <v>5</v>
      </c>
      <c r="AA2002" s="8" t="e">
        <f>VLOOKUP(续费明细实时[[#This Row],[parent_user_id]],#REF!,27,0)</f>
        <v>#REF!</v>
      </c>
    </row>
    <row r="2003" spans="1:27" hidden="1">
      <c r="A2003" s="1">
        <v>45802</v>
      </c>
      <c r="B2003" t="s">
        <v>28733</v>
      </c>
      <c r="C2003" t="s">
        <v>28734</v>
      </c>
      <c r="D2003" t="s">
        <v>558</v>
      </c>
      <c r="E2003" t="s">
        <v>546</v>
      </c>
      <c r="F2003">
        <v>60</v>
      </c>
      <c r="G2003" t="s">
        <v>338</v>
      </c>
      <c r="H2003" t="s">
        <v>559</v>
      </c>
      <c r="I2003" t="s">
        <v>504</v>
      </c>
      <c r="J2003">
        <v>12185</v>
      </c>
      <c r="K2003" t="s">
        <v>626</v>
      </c>
      <c r="L2003" t="s">
        <v>649</v>
      </c>
      <c r="M2003" t="s">
        <v>649</v>
      </c>
      <c r="N2003" t="s">
        <v>649</v>
      </c>
      <c r="O2003" t="s">
        <v>649</v>
      </c>
      <c r="P2003" t="s">
        <v>1877</v>
      </c>
      <c r="Q2003" t="s">
        <v>28735</v>
      </c>
      <c r="R2003" t="s">
        <v>626</v>
      </c>
      <c r="S2003">
        <v>1716.264224</v>
      </c>
      <c r="T2003" t="s">
        <v>1891</v>
      </c>
      <c r="U2003" s="4">
        <v>45802.867673611108</v>
      </c>
      <c r="V2003" t="str">
        <f>IFERROR(VLOOKUP(B2003,#REF!,1,0),"")</f>
        <v/>
      </c>
      <c r="W2003" t="str" cm="1">
        <f t="array" ref="W2003">IFERROR(_xlfn.IFS(AND(V2003="",X2003&lt;&gt;"王园园组",X2003&lt;&gt;"other"),K2003,AND(V2003="",X2003="王园园组"),G2003),"other")</f>
        <v>other</v>
      </c>
      <c r="X2003" t="str" cm="1">
        <f t="array" ref="X2003">IFERROR(_xlfn.IFS(AND(V2003="",IFERROR(VLOOKUP(N2003,#REF!,1,0),1)&lt;&gt;1),N2003,AND(V2003="",I2003="王园园组"),"王园园组"),"other")</f>
        <v>other</v>
      </c>
      <c r="Y2003">
        <f>IFERROR(_xlfn.XLOOKUP(MID(T2003, FIND("#", SUBSTITUTE(T2003, "-", "#", LEN(T2003) - LEN(SUBSTITUTE(T2003, "-", "")))) + 1, LEN(T2003)),#REF!,#REF!),0)</f>
        <v>0</v>
      </c>
      <c r="Z2003">
        <f>MONTH(续费明细实时[[#This Row],[success_time]])</f>
        <v>5</v>
      </c>
      <c r="AA2003" s="8" t="e">
        <f>VLOOKUP(续费明细实时[[#This Row],[parent_user_id]],#REF!,27,0)</f>
        <v>#REF!</v>
      </c>
    </row>
    <row r="2004" spans="1:27">
      <c r="A2004" s="1">
        <v>45790</v>
      </c>
      <c r="B2004" t="s">
        <v>12481</v>
      </c>
      <c r="C2004" t="s">
        <v>12482</v>
      </c>
      <c r="D2004" t="s">
        <v>548</v>
      </c>
      <c r="E2004" t="s">
        <v>546</v>
      </c>
      <c r="F2004">
        <v>60</v>
      </c>
      <c r="G2004" t="s">
        <v>1883</v>
      </c>
      <c r="H2004" t="s">
        <v>559</v>
      </c>
      <c r="I2004" t="s">
        <v>1876</v>
      </c>
      <c r="J2004">
        <v>10970</v>
      </c>
      <c r="K2004" t="s">
        <v>191</v>
      </c>
      <c r="L2004" t="s">
        <v>549</v>
      </c>
      <c r="M2004" t="s">
        <v>559</v>
      </c>
      <c r="N2004" t="s">
        <v>469</v>
      </c>
      <c r="O2004" t="s">
        <v>189</v>
      </c>
      <c r="P2004" t="s">
        <v>1877</v>
      </c>
      <c r="Q2004" t="s">
        <v>12483</v>
      </c>
      <c r="R2004" t="s">
        <v>626</v>
      </c>
      <c r="S2004">
        <v>1545</v>
      </c>
      <c r="T2004" t="s">
        <v>1891</v>
      </c>
      <c r="U2004" s="4">
        <v>45790.427129629628</v>
      </c>
      <c r="V2004" t="str">
        <f>IFERROR(VLOOKUP(B2004,#REF!,1,0),"")</f>
        <v/>
      </c>
      <c r="W2004" t="str" cm="1">
        <f t="array" ref="W2004">IFERROR(_xlfn.IFS(AND(V2004="",X2004&lt;&gt;"王园园组",X2004&lt;&gt;"other"),K2004,AND(V2004="",X2004="王园园组"),G2004),"other")</f>
        <v>other</v>
      </c>
      <c r="X2004" t="str" cm="1">
        <f t="array" ref="X2004">IFERROR(_xlfn.IFS(AND(V2004="",IFERROR(VLOOKUP(N2004,#REF!,1,0),1)&lt;&gt;1),N2004,AND(V2004="",I2004="王园园组"),"王园园组"),"other")</f>
        <v>other</v>
      </c>
      <c r="Y2004">
        <f>IFERROR(_xlfn.XLOOKUP(MID(T2004, FIND("#", SUBSTITUTE(T2004, "-", "#", LEN(T2004) - LEN(SUBSTITUTE(T2004, "-", "")))) + 1, LEN(T2004)),#REF!,#REF!),0)</f>
        <v>0</v>
      </c>
      <c r="Z2004">
        <f>MONTH(续费明细实时[[#This Row],[success_time]])</f>
        <v>5</v>
      </c>
      <c r="AA2004" s="8" t="e">
        <f>VLOOKUP(续费明细实时[[#This Row],[parent_user_id]],#REF!,27,0)</f>
        <v>#REF!</v>
      </c>
    </row>
    <row r="2005" spans="1:27">
      <c r="A2005" s="1">
        <v>45789</v>
      </c>
      <c r="B2005" t="s">
        <v>10941</v>
      </c>
      <c r="C2005" t="s">
        <v>10942</v>
      </c>
      <c r="D2005" t="s">
        <v>1810</v>
      </c>
      <c r="E2005" t="s">
        <v>546</v>
      </c>
      <c r="F2005">
        <v>60</v>
      </c>
      <c r="G2005" t="s">
        <v>1990</v>
      </c>
      <c r="H2005" t="s">
        <v>559</v>
      </c>
      <c r="I2005" t="s">
        <v>1876</v>
      </c>
      <c r="J2005">
        <v>10650</v>
      </c>
      <c r="K2005" t="s">
        <v>276</v>
      </c>
      <c r="L2005" t="s">
        <v>549</v>
      </c>
      <c r="M2005" t="s">
        <v>550</v>
      </c>
      <c r="N2005" t="s">
        <v>136</v>
      </c>
      <c r="O2005" t="s">
        <v>139</v>
      </c>
      <c r="P2005" t="s">
        <v>1877</v>
      </c>
      <c r="Q2005" t="s">
        <v>10943</v>
      </c>
      <c r="R2005" t="s">
        <v>626</v>
      </c>
      <c r="S2005">
        <v>1500</v>
      </c>
      <c r="T2005" t="s">
        <v>1891</v>
      </c>
      <c r="U2005" s="4">
        <v>45789.753298611111</v>
      </c>
      <c r="V2005" t="str">
        <f>IFERROR(VLOOKUP(B2005,#REF!,1,0),"")</f>
        <v/>
      </c>
      <c r="W2005" t="str" cm="1">
        <f t="array" ref="W2005">IFERROR(_xlfn.IFS(AND(V2005="",X2005&lt;&gt;"王园园组",X2005&lt;&gt;"other"),K2005,AND(V2005="",X2005="王园园组"),G2005),"other")</f>
        <v>other</v>
      </c>
      <c r="X2005" t="str" cm="1">
        <f t="array" ref="X2005">IFERROR(_xlfn.IFS(AND(V2005="",IFERROR(VLOOKUP(N2005,#REF!,1,0),1)&lt;&gt;1),N2005,AND(V2005="",I2005="王园园组"),"王园园组"),"other")</f>
        <v>other</v>
      </c>
      <c r="Y2005">
        <f>IFERROR(_xlfn.XLOOKUP(MID(T2005, FIND("#", SUBSTITUTE(T2005, "-", "#", LEN(T2005) - LEN(SUBSTITUTE(T2005, "-", "")))) + 1, LEN(T2005)),#REF!,#REF!),0)</f>
        <v>0</v>
      </c>
      <c r="Z2005">
        <f>MONTH(续费明细实时[[#This Row],[success_time]])</f>
        <v>5</v>
      </c>
      <c r="AA2005" s="8" t="e">
        <f>VLOOKUP(续费明细实时[[#This Row],[parent_user_id]],#REF!,27,0)</f>
        <v>#REF!</v>
      </c>
    </row>
    <row r="2006" spans="1:27">
      <c r="A2006" s="1">
        <v>45804</v>
      </c>
      <c r="B2006" t="s">
        <v>30202</v>
      </c>
      <c r="C2006" t="s">
        <v>30203</v>
      </c>
      <c r="D2006" t="s">
        <v>548</v>
      </c>
      <c r="E2006" t="s">
        <v>546</v>
      </c>
      <c r="F2006">
        <v>120</v>
      </c>
      <c r="G2006" t="s">
        <v>1883</v>
      </c>
      <c r="H2006" t="s">
        <v>559</v>
      </c>
      <c r="I2006" t="s">
        <v>1876</v>
      </c>
      <c r="J2006">
        <v>18283</v>
      </c>
      <c r="K2006" t="s">
        <v>194</v>
      </c>
      <c r="L2006" t="s">
        <v>549</v>
      </c>
      <c r="M2006" t="s">
        <v>559</v>
      </c>
      <c r="N2006" t="s">
        <v>469</v>
      </c>
      <c r="O2006" t="s">
        <v>189</v>
      </c>
      <c r="P2006" t="s">
        <v>1877</v>
      </c>
      <c r="Q2006" t="s">
        <v>30204</v>
      </c>
      <c r="R2006" t="s">
        <v>626</v>
      </c>
      <c r="S2006">
        <v>2575</v>
      </c>
      <c r="T2006" t="s">
        <v>1896</v>
      </c>
      <c r="U2006" s="4">
        <v>45804.376145833332</v>
      </c>
      <c r="V2006" t="str">
        <f>IFERROR(VLOOKUP(B2006,#REF!,1,0),"")</f>
        <v/>
      </c>
      <c r="W2006" t="str" cm="1">
        <f t="array" ref="W2006">IFERROR(_xlfn.IFS(AND(V2006="",X2006&lt;&gt;"王园园组",X2006&lt;&gt;"other"),K2006,AND(V2006="",X2006="王园园组"),G2006),"other")</f>
        <v>other</v>
      </c>
      <c r="X2006" t="str" cm="1">
        <f t="array" ref="X2006">IFERROR(_xlfn.IFS(AND(V2006="",IFERROR(VLOOKUP(N2006,#REF!,1,0),1)&lt;&gt;1),N2006,AND(V2006="",I2006="王园园组"),"王园园组"),"other")</f>
        <v>other</v>
      </c>
      <c r="Y2006">
        <f>IFERROR(_xlfn.XLOOKUP(MID(T2006, FIND("#", SUBSTITUTE(T2006, "-", "#", LEN(T2006) - LEN(SUBSTITUTE(T2006, "-", "")))) + 1, LEN(T2006)),#REF!,#REF!),0)</f>
        <v>0</v>
      </c>
      <c r="Z2006">
        <f>MONTH(续费明细实时[[#This Row],[success_time]])</f>
        <v>5</v>
      </c>
      <c r="AA2006" s="8" t="e">
        <f>VLOOKUP(续费明细实时[[#This Row],[parent_user_id]],#REF!,27,0)</f>
        <v>#REF!</v>
      </c>
    </row>
    <row r="2007" spans="1:27">
      <c r="A2007" s="1">
        <v>45785</v>
      </c>
      <c r="B2007" t="s">
        <v>2293</v>
      </c>
      <c r="C2007" t="s">
        <v>2294</v>
      </c>
      <c r="D2007" t="s">
        <v>2295</v>
      </c>
      <c r="E2007" t="s">
        <v>546</v>
      </c>
      <c r="F2007">
        <v>120</v>
      </c>
      <c r="G2007" t="s">
        <v>626</v>
      </c>
      <c r="H2007" t="s">
        <v>626</v>
      </c>
      <c r="I2007" t="s">
        <v>626</v>
      </c>
      <c r="J2007">
        <v>17750</v>
      </c>
      <c r="K2007" t="s">
        <v>272</v>
      </c>
      <c r="L2007" t="s">
        <v>549</v>
      </c>
      <c r="M2007" t="s">
        <v>550</v>
      </c>
      <c r="N2007" t="s">
        <v>136</v>
      </c>
      <c r="O2007" t="s">
        <v>139</v>
      </c>
      <c r="P2007" t="s">
        <v>1877</v>
      </c>
      <c r="Q2007" t="s">
        <v>2296</v>
      </c>
      <c r="R2007" t="s">
        <v>626</v>
      </c>
      <c r="S2007">
        <v>2500</v>
      </c>
      <c r="T2007" t="s">
        <v>1896</v>
      </c>
      <c r="U2007" s="4">
        <v>45785.756099537037</v>
      </c>
      <c r="V2007" t="str">
        <f>IFERROR(VLOOKUP(B2007,#REF!,1,0),"")</f>
        <v/>
      </c>
      <c r="W2007" t="str" cm="1">
        <f t="array" ref="W2007">IFERROR(_xlfn.IFS(AND(V2007="",X2007&lt;&gt;"王园园组",X2007&lt;&gt;"other"),K2007,AND(V2007="",X2007="王园园组"),G2007),"other")</f>
        <v>other</v>
      </c>
      <c r="X2007" t="str" cm="1">
        <f t="array" ref="X2007">IFERROR(_xlfn.IFS(AND(V2007="",IFERROR(VLOOKUP(N2007,#REF!,1,0),1)&lt;&gt;1),N2007,AND(V2007="",I2007="王园园组"),"王园园组"),"other")</f>
        <v>other</v>
      </c>
      <c r="Y2007">
        <f>IFERROR(_xlfn.XLOOKUP(MID(T2007, FIND("#", SUBSTITUTE(T2007, "-", "#", LEN(T2007) - LEN(SUBSTITUTE(T2007, "-", "")))) + 1, LEN(T2007)),#REF!,#REF!),0)</f>
        <v>0</v>
      </c>
      <c r="Z2007">
        <f>MONTH(续费明细实时[[#This Row],[success_time]])</f>
        <v>5</v>
      </c>
      <c r="AA2007" s="8" t="e">
        <f>VLOOKUP(续费明细实时[[#This Row],[parent_user_id]],#REF!,27,0)</f>
        <v>#REF!</v>
      </c>
    </row>
    <row r="2008" spans="1:27">
      <c r="A2008" s="1">
        <v>45795</v>
      </c>
      <c r="B2008" t="s">
        <v>13216</v>
      </c>
      <c r="C2008" t="s">
        <v>13217</v>
      </c>
      <c r="D2008" t="s">
        <v>632</v>
      </c>
      <c r="E2008" t="s">
        <v>546</v>
      </c>
      <c r="F2008">
        <v>240</v>
      </c>
      <c r="G2008" t="s">
        <v>2005</v>
      </c>
      <c r="H2008" t="s">
        <v>559</v>
      </c>
      <c r="I2008" t="s">
        <v>1876</v>
      </c>
      <c r="J2008">
        <v>32909</v>
      </c>
      <c r="K2008" t="s">
        <v>209</v>
      </c>
      <c r="L2008" t="s">
        <v>549</v>
      </c>
      <c r="M2008" t="s">
        <v>550</v>
      </c>
      <c r="N2008" t="s">
        <v>551</v>
      </c>
      <c r="O2008" t="s">
        <v>149</v>
      </c>
      <c r="P2008" t="s">
        <v>1877</v>
      </c>
      <c r="Q2008" t="s">
        <v>13218</v>
      </c>
      <c r="R2008" t="s">
        <v>626</v>
      </c>
      <c r="S2008">
        <v>4635</v>
      </c>
      <c r="T2008" t="s">
        <v>1931</v>
      </c>
      <c r="U2008" s="4">
        <v>45795.895856481482</v>
      </c>
      <c r="V2008" t="str">
        <f>IFERROR(VLOOKUP(B2008,#REF!,1,0),"")</f>
        <v/>
      </c>
      <c r="W2008" t="str" cm="1">
        <f t="array" ref="W2008">IFERROR(_xlfn.IFS(AND(V2008="",X2008&lt;&gt;"王园园组",X2008&lt;&gt;"other"),K2008,AND(V2008="",X2008="王园园组"),G2008),"other")</f>
        <v>other</v>
      </c>
      <c r="X2008" t="str" cm="1">
        <f t="array" ref="X2008">IFERROR(_xlfn.IFS(AND(V2008="",IFERROR(VLOOKUP(N2008,#REF!,1,0),1)&lt;&gt;1),N2008,AND(V2008="",I2008="王园园组"),"王园园组"),"other")</f>
        <v>other</v>
      </c>
      <c r="Y2008">
        <f>IFERROR(_xlfn.XLOOKUP(MID(T2008, FIND("#", SUBSTITUTE(T2008, "-", "#", LEN(T2008) - LEN(SUBSTITUTE(T2008, "-", "")))) + 1, LEN(T2008)),#REF!,#REF!),0)</f>
        <v>0</v>
      </c>
      <c r="Z2008">
        <f>MONTH(续费明细实时[[#This Row],[success_time]])</f>
        <v>5</v>
      </c>
      <c r="AA2008" s="8" t="e">
        <f>VLOOKUP(续费明细实时[[#This Row],[parent_user_id]],#REF!,27,0)</f>
        <v>#REF!</v>
      </c>
    </row>
    <row r="2009" spans="1:27">
      <c r="A2009" s="1">
        <v>45789</v>
      </c>
      <c r="B2009" t="s">
        <v>11167</v>
      </c>
      <c r="C2009" t="s">
        <v>11168</v>
      </c>
      <c r="D2009" t="s">
        <v>548</v>
      </c>
      <c r="E2009" t="s">
        <v>546</v>
      </c>
      <c r="F2009">
        <v>120</v>
      </c>
      <c r="G2009" t="s">
        <v>1905</v>
      </c>
      <c r="H2009" t="s">
        <v>559</v>
      </c>
      <c r="I2009" t="s">
        <v>1876</v>
      </c>
      <c r="J2009">
        <v>17750</v>
      </c>
      <c r="K2009" t="s">
        <v>255</v>
      </c>
      <c r="L2009" t="s">
        <v>549</v>
      </c>
      <c r="M2009" t="s">
        <v>550</v>
      </c>
      <c r="N2009" t="s">
        <v>136</v>
      </c>
      <c r="O2009" t="s">
        <v>147</v>
      </c>
      <c r="P2009" t="s">
        <v>1877</v>
      </c>
      <c r="Q2009" t="s">
        <v>11169</v>
      </c>
      <c r="R2009" t="s">
        <v>626</v>
      </c>
      <c r="S2009">
        <v>2500</v>
      </c>
      <c r="T2009" t="s">
        <v>1896</v>
      </c>
      <c r="U2009" s="4">
        <v>45789.41988425926</v>
      </c>
      <c r="V2009" t="str">
        <f>IFERROR(VLOOKUP(B2009,#REF!,1,0),"")</f>
        <v/>
      </c>
      <c r="W2009" t="str" cm="1">
        <f t="array" ref="W2009">IFERROR(_xlfn.IFS(AND(V2009="",X2009&lt;&gt;"王园园组",X2009&lt;&gt;"other"),K2009,AND(V2009="",X2009="王园园组"),G2009),"other")</f>
        <v>other</v>
      </c>
      <c r="X2009" t="str" cm="1">
        <f t="array" ref="X2009">IFERROR(_xlfn.IFS(AND(V2009="",IFERROR(VLOOKUP(N2009,#REF!,1,0),1)&lt;&gt;1),N2009,AND(V2009="",I2009="王园园组"),"王园园组"),"other")</f>
        <v>other</v>
      </c>
      <c r="Y2009">
        <f>IFERROR(_xlfn.XLOOKUP(MID(T2009, FIND("#", SUBSTITUTE(T2009, "-", "#", LEN(T2009) - LEN(SUBSTITUTE(T2009, "-", "")))) + 1, LEN(T2009)),#REF!,#REF!),0)</f>
        <v>0</v>
      </c>
      <c r="Z2009">
        <f>MONTH(续费明细实时[[#This Row],[success_time]])</f>
        <v>5</v>
      </c>
      <c r="AA2009" s="8" t="e">
        <f>VLOOKUP(续费明细实时[[#This Row],[parent_user_id]],#REF!,27,0)</f>
        <v>#REF!</v>
      </c>
    </row>
    <row r="2010" spans="1:27">
      <c r="A2010" s="1">
        <v>45800</v>
      </c>
      <c r="B2010" t="s">
        <v>12837</v>
      </c>
      <c r="C2010" t="s">
        <v>12838</v>
      </c>
      <c r="D2010" t="s">
        <v>632</v>
      </c>
      <c r="E2010" t="s">
        <v>546</v>
      </c>
      <c r="F2010">
        <v>60</v>
      </c>
      <c r="G2010" t="s">
        <v>2071</v>
      </c>
      <c r="H2010" t="s">
        <v>559</v>
      </c>
      <c r="I2010" t="s">
        <v>1876</v>
      </c>
      <c r="J2010">
        <v>10970</v>
      </c>
      <c r="K2010" t="s">
        <v>203</v>
      </c>
      <c r="L2010" t="s">
        <v>549</v>
      </c>
      <c r="M2010" t="s">
        <v>550</v>
      </c>
      <c r="N2010" t="s">
        <v>551</v>
      </c>
      <c r="O2010" t="s">
        <v>149</v>
      </c>
      <c r="P2010" t="s">
        <v>1877</v>
      </c>
      <c r="Q2010" t="s">
        <v>12839</v>
      </c>
      <c r="R2010" t="s">
        <v>626</v>
      </c>
      <c r="S2010">
        <v>1545</v>
      </c>
      <c r="T2010" t="s">
        <v>1891</v>
      </c>
      <c r="U2010" s="4">
        <v>45800.488854166666</v>
      </c>
      <c r="V2010" t="str">
        <f>IFERROR(VLOOKUP(B2010,#REF!,1,0),"")</f>
        <v/>
      </c>
      <c r="W2010" t="str" cm="1">
        <f t="array" ref="W2010">IFERROR(_xlfn.IFS(AND(V2010="",X2010&lt;&gt;"王园园组",X2010&lt;&gt;"other"),K2010,AND(V2010="",X2010="王园园组"),G2010),"other")</f>
        <v>other</v>
      </c>
      <c r="X2010" t="str" cm="1">
        <f t="array" ref="X2010">IFERROR(_xlfn.IFS(AND(V2010="",IFERROR(VLOOKUP(N2010,#REF!,1,0),1)&lt;&gt;1),N2010,AND(V2010="",I2010="王园园组"),"王园园组"),"other")</f>
        <v>other</v>
      </c>
      <c r="Y2010">
        <f>IFERROR(_xlfn.XLOOKUP(MID(T2010, FIND("#", SUBSTITUTE(T2010, "-", "#", LEN(T2010) - LEN(SUBSTITUTE(T2010, "-", "")))) + 1, LEN(T2010)),#REF!,#REF!),0)</f>
        <v>0</v>
      </c>
      <c r="Z2010">
        <f>MONTH(续费明细实时[[#This Row],[success_time]])</f>
        <v>5</v>
      </c>
      <c r="AA2010" s="8" t="e">
        <f>VLOOKUP(续费明细实时[[#This Row],[parent_user_id]],#REF!,27,0)</f>
        <v>#REF!</v>
      </c>
    </row>
    <row r="2011" spans="1:27" hidden="1">
      <c r="A2011" s="1">
        <v>45797</v>
      </c>
      <c r="B2011" t="s">
        <v>13118</v>
      </c>
      <c r="C2011" t="s">
        <v>13119</v>
      </c>
      <c r="D2011" t="s">
        <v>902</v>
      </c>
      <c r="E2011" t="s">
        <v>546</v>
      </c>
      <c r="F2011">
        <v>60</v>
      </c>
      <c r="G2011" t="s">
        <v>1990</v>
      </c>
      <c r="H2011" t="s">
        <v>559</v>
      </c>
      <c r="I2011" t="s">
        <v>1876</v>
      </c>
      <c r="J2011">
        <v>10650</v>
      </c>
      <c r="K2011" t="s">
        <v>626</v>
      </c>
      <c r="L2011" t="s">
        <v>649</v>
      </c>
      <c r="M2011" t="s">
        <v>649</v>
      </c>
      <c r="N2011" t="s">
        <v>649</v>
      </c>
      <c r="O2011" t="s">
        <v>649</v>
      </c>
      <c r="P2011" t="s">
        <v>1877</v>
      </c>
      <c r="Q2011" t="s">
        <v>13120</v>
      </c>
      <c r="R2011" t="s">
        <v>626</v>
      </c>
      <c r="S2011">
        <v>1500</v>
      </c>
      <c r="T2011" t="s">
        <v>1891</v>
      </c>
      <c r="U2011" s="4">
        <v>45797.861342592594</v>
      </c>
      <c r="V2011" t="str">
        <f>IFERROR(VLOOKUP(B2011,#REF!,1,0),"")</f>
        <v/>
      </c>
      <c r="W2011" t="str" cm="1">
        <f t="array" ref="W2011">IFERROR(_xlfn.IFS(AND(V2011="",X2011&lt;&gt;"王园园组",X2011&lt;&gt;"other"),K2011,AND(V2011="",X2011="王园园组"),G2011),"other")</f>
        <v>other</v>
      </c>
      <c r="X2011" t="str" cm="1">
        <f t="array" ref="X2011">IFERROR(_xlfn.IFS(AND(V2011="",IFERROR(VLOOKUP(N2011,#REF!,1,0),1)&lt;&gt;1),N2011,AND(V2011="",I2011="王园园组"),"王园园组"),"other")</f>
        <v>other</v>
      </c>
      <c r="Y2011">
        <f>IFERROR(_xlfn.XLOOKUP(MID(T2011, FIND("#", SUBSTITUTE(T2011, "-", "#", LEN(T2011) - LEN(SUBSTITUTE(T2011, "-", "")))) + 1, LEN(T2011)),#REF!,#REF!),0)</f>
        <v>0</v>
      </c>
      <c r="Z2011">
        <f>MONTH(续费明细实时[[#This Row],[success_time]])</f>
        <v>5</v>
      </c>
      <c r="AA2011" s="8" t="e">
        <f>VLOOKUP(续费明细实时[[#This Row],[parent_user_id]],#REF!,27,0)</f>
        <v>#REF!</v>
      </c>
    </row>
    <row r="2012" spans="1:27">
      <c r="A2012" s="1">
        <v>45805</v>
      </c>
      <c r="B2012" t="s">
        <v>30205</v>
      </c>
      <c r="C2012" t="s">
        <v>30206</v>
      </c>
      <c r="D2012" t="s">
        <v>548</v>
      </c>
      <c r="E2012" t="s">
        <v>546</v>
      </c>
      <c r="F2012">
        <v>120</v>
      </c>
      <c r="G2012" t="s">
        <v>1894</v>
      </c>
      <c r="H2012" t="s">
        <v>559</v>
      </c>
      <c r="I2012" t="s">
        <v>1876</v>
      </c>
      <c r="J2012">
        <v>17750</v>
      </c>
      <c r="K2012" t="s">
        <v>258</v>
      </c>
      <c r="L2012" t="s">
        <v>549</v>
      </c>
      <c r="M2012" t="s">
        <v>550</v>
      </c>
      <c r="N2012" t="s">
        <v>136</v>
      </c>
      <c r="O2012" t="s">
        <v>147</v>
      </c>
      <c r="P2012" t="s">
        <v>1877</v>
      </c>
      <c r="Q2012" t="s">
        <v>30207</v>
      </c>
      <c r="R2012" t="s">
        <v>626</v>
      </c>
      <c r="S2012">
        <v>2500</v>
      </c>
      <c r="T2012" t="s">
        <v>1896</v>
      </c>
      <c r="U2012" s="4">
        <v>45805.423356481479</v>
      </c>
      <c r="V2012" t="str">
        <f>IFERROR(VLOOKUP(B2012,#REF!,1,0),"")</f>
        <v/>
      </c>
      <c r="W2012" t="str" cm="1">
        <f t="array" ref="W2012">IFERROR(_xlfn.IFS(AND(V2012="",X2012&lt;&gt;"王园园组",X2012&lt;&gt;"other"),K2012,AND(V2012="",X2012="王园园组"),G2012),"other")</f>
        <v>other</v>
      </c>
      <c r="X2012" t="str" cm="1">
        <f t="array" ref="X2012">IFERROR(_xlfn.IFS(AND(V2012="",IFERROR(VLOOKUP(N2012,#REF!,1,0),1)&lt;&gt;1),N2012,AND(V2012="",I2012="王园园组"),"王园园组"),"other")</f>
        <v>other</v>
      </c>
      <c r="Y2012">
        <f>IFERROR(_xlfn.XLOOKUP(MID(T2012, FIND("#", SUBSTITUTE(T2012, "-", "#", LEN(T2012) - LEN(SUBSTITUTE(T2012, "-", "")))) + 1, LEN(T2012)),#REF!,#REF!),0)</f>
        <v>0</v>
      </c>
      <c r="Z2012">
        <f>MONTH(续费明细实时[[#This Row],[success_time]])</f>
        <v>5</v>
      </c>
      <c r="AA2012" s="8" t="e">
        <f>VLOOKUP(续费明细实时[[#This Row],[parent_user_id]],#REF!,27,0)</f>
        <v>#REF!</v>
      </c>
    </row>
    <row r="2013" spans="1:27">
      <c r="A2013" s="1">
        <v>45798</v>
      </c>
      <c r="B2013" t="s">
        <v>13842</v>
      </c>
      <c r="C2013" t="s">
        <v>13843</v>
      </c>
      <c r="D2013" t="s">
        <v>548</v>
      </c>
      <c r="E2013" t="s">
        <v>546</v>
      </c>
      <c r="F2013">
        <v>120</v>
      </c>
      <c r="G2013" t="s">
        <v>1929</v>
      </c>
      <c r="H2013" t="s">
        <v>559</v>
      </c>
      <c r="I2013" t="s">
        <v>1876</v>
      </c>
      <c r="J2013">
        <v>17750</v>
      </c>
      <c r="K2013" t="s">
        <v>220</v>
      </c>
      <c r="L2013" t="s">
        <v>549</v>
      </c>
      <c r="M2013" t="s">
        <v>550</v>
      </c>
      <c r="N2013" t="s">
        <v>551</v>
      </c>
      <c r="O2013" t="s">
        <v>145</v>
      </c>
      <c r="P2013" t="s">
        <v>1877</v>
      </c>
      <c r="Q2013" t="s">
        <v>13844</v>
      </c>
      <c r="R2013" t="s">
        <v>626</v>
      </c>
      <c r="S2013">
        <v>2500</v>
      </c>
      <c r="T2013" t="s">
        <v>1896</v>
      </c>
      <c r="U2013" s="4">
        <v>45798.440648148149</v>
      </c>
      <c r="V2013" t="str">
        <f>IFERROR(VLOOKUP(B2013,#REF!,1,0),"")</f>
        <v/>
      </c>
      <c r="W2013" t="str" cm="1">
        <f t="array" ref="W2013">IFERROR(_xlfn.IFS(AND(V2013="",X2013&lt;&gt;"王园园组",X2013&lt;&gt;"other"),K2013,AND(V2013="",X2013="王园园组"),G2013),"other")</f>
        <v>other</v>
      </c>
      <c r="X2013" t="str" cm="1">
        <f t="array" ref="X2013">IFERROR(_xlfn.IFS(AND(V2013="",IFERROR(VLOOKUP(N2013,#REF!,1,0),1)&lt;&gt;1),N2013,AND(V2013="",I2013="王园园组"),"王园园组"),"other")</f>
        <v>other</v>
      </c>
      <c r="Y2013">
        <f>IFERROR(_xlfn.XLOOKUP(MID(T2013, FIND("#", SUBSTITUTE(T2013, "-", "#", LEN(T2013) - LEN(SUBSTITUTE(T2013, "-", "")))) + 1, LEN(T2013)),#REF!,#REF!),0)</f>
        <v>0</v>
      </c>
      <c r="Z2013">
        <f>MONTH(续费明细实时[[#This Row],[success_time]])</f>
        <v>5</v>
      </c>
      <c r="AA2013" s="8" t="e">
        <f>VLOOKUP(续费明细实时[[#This Row],[parent_user_id]],#REF!,27,0)</f>
        <v>#REF!</v>
      </c>
    </row>
    <row r="2014" spans="1:27">
      <c r="A2014" s="1">
        <v>45795</v>
      </c>
      <c r="B2014" t="s">
        <v>13845</v>
      </c>
      <c r="C2014" t="s">
        <v>13846</v>
      </c>
      <c r="D2014" t="s">
        <v>1104</v>
      </c>
      <c r="E2014" t="s">
        <v>1102</v>
      </c>
      <c r="F2014">
        <v>120</v>
      </c>
      <c r="G2014" t="s">
        <v>362</v>
      </c>
      <c r="H2014" t="s">
        <v>559</v>
      </c>
      <c r="I2014" t="s">
        <v>163</v>
      </c>
      <c r="J2014">
        <v>9940</v>
      </c>
      <c r="K2014" t="s">
        <v>362</v>
      </c>
      <c r="L2014" t="s">
        <v>549</v>
      </c>
      <c r="M2014" t="s">
        <v>559</v>
      </c>
      <c r="N2014" t="s">
        <v>163</v>
      </c>
      <c r="O2014" t="s">
        <v>473</v>
      </c>
      <c r="P2014" t="s">
        <v>1877</v>
      </c>
      <c r="Q2014" t="s">
        <v>13847</v>
      </c>
      <c r="R2014" t="s">
        <v>626</v>
      </c>
      <c r="S2014">
        <v>1400</v>
      </c>
      <c r="T2014" t="s">
        <v>1902</v>
      </c>
      <c r="U2014" s="4">
        <v>45795.854618055557</v>
      </c>
      <c r="V2014" t="str">
        <f>IFERROR(VLOOKUP(B2014,#REF!,1,0),"")</f>
        <v/>
      </c>
      <c r="W2014" t="str" cm="1">
        <f t="array" ref="W2014">IFERROR(_xlfn.IFS(AND(V2014="",X2014&lt;&gt;"王园园组",X2014&lt;&gt;"other"),K2014,AND(V2014="",X2014="王园园组"),G2014),"other")</f>
        <v>other</v>
      </c>
      <c r="X2014" t="str" cm="1">
        <f t="array" ref="X2014">IFERROR(_xlfn.IFS(AND(V2014="",IFERROR(VLOOKUP(N2014,#REF!,1,0),1)&lt;&gt;1),N2014,AND(V2014="",I2014="王园园组"),"王园园组"),"other")</f>
        <v>other</v>
      </c>
      <c r="Y2014">
        <f>IFERROR(_xlfn.XLOOKUP(MID(T2014, FIND("#", SUBSTITUTE(T2014, "-", "#", LEN(T2014) - LEN(SUBSTITUTE(T2014, "-", "")))) + 1, LEN(T2014)),#REF!,#REF!),0)</f>
        <v>0</v>
      </c>
      <c r="Z2014">
        <f>MONTH(续费明细实时[[#This Row],[success_time]])</f>
        <v>5</v>
      </c>
      <c r="AA2014" s="8" t="e">
        <f>VLOOKUP(续费明细实时[[#This Row],[parent_user_id]],#REF!,27,0)</f>
        <v>#REF!</v>
      </c>
    </row>
    <row r="2015" spans="1:27">
      <c r="A2015" s="1">
        <v>45799</v>
      </c>
      <c r="B2015" t="s">
        <v>13848</v>
      </c>
      <c r="C2015" t="s">
        <v>13849</v>
      </c>
      <c r="D2015" t="s">
        <v>548</v>
      </c>
      <c r="E2015" t="s">
        <v>546</v>
      </c>
      <c r="F2015">
        <v>60</v>
      </c>
      <c r="G2015" t="s">
        <v>3015</v>
      </c>
      <c r="H2015" t="s">
        <v>550</v>
      </c>
      <c r="I2015" t="s">
        <v>1889</v>
      </c>
      <c r="J2015">
        <v>10650</v>
      </c>
      <c r="K2015" t="s">
        <v>224</v>
      </c>
      <c r="L2015" t="s">
        <v>549</v>
      </c>
      <c r="M2015" t="s">
        <v>550</v>
      </c>
      <c r="N2015" t="s">
        <v>551</v>
      </c>
      <c r="O2015" t="s">
        <v>145</v>
      </c>
      <c r="P2015" t="s">
        <v>1877</v>
      </c>
      <c r="Q2015" t="s">
        <v>13850</v>
      </c>
      <c r="R2015" t="s">
        <v>626</v>
      </c>
      <c r="S2015">
        <v>1500</v>
      </c>
      <c r="T2015" t="s">
        <v>1891</v>
      </c>
      <c r="U2015" s="4">
        <v>45799.55572916667</v>
      </c>
      <c r="V2015" t="str">
        <f>IFERROR(VLOOKUP(B2015,#REF!,1,0),"")</f>
        <v/>
      </c>
      <c r="W2015" t="str" cm="1">
        <f t="array" ref="W2015">IFERROR(_xlfn.IFS(AND(V2015="",X2015&lt;&gt;"王园园组",X2015&lt;&gt;"other"),K2015,AND(V2015="",X2015="王园园组"),G2015),"other")</f>
        <v>other</v>
      </c>
      <c r="X2015" t="str" cm="1">
        <f t="array" ref="X2015">IFERROR(_xlfn.IFS(AND(V2015="",IFERROR(VLOOKUP(N2015,#REF!,1,0),1)&lt;&gt;1),N2015,AND(V2015="",I2015="王园园组"),"王园园组"),"other")</f>
        <v>other</v>
      </c>
      <c r="Y2015">
        <f>IFERROR(_xlfn.XLOOKUP(MID(T2015, FIND("#", SUBSTITUTE(T2015, "-", "#", LEN(T2015) - LEN(SUBSTITUTE(T2015, "-", "")))) + 1, LEN(T2015)),#REF!,#REF!),0)</f>
        <v>0</v>
      </c>
      <c r="Z2015">
        <f>MONTH(续费明细实时[[#This Row],[success_time]])</f>
        <v>5</v>
      </c>
      <c r="AA2015" s="8" t="e">
        <f>VLOOKUP(续费明细实时[[#This Row],[parent_user_id]],#REF!,27,0)</f>
        <v>#REF!</v>
      </c>
    </row>
    <row r="2016" spans="1:27">
      <c r="A2016" s="1">
        <v>45802</v>
      </c>
      <c r="B2016" t="s">
        <v>13132</v>
      </c>
      <c r="C2016" t="s">
        <v>13133</v>
      </c>
      <c r="D2016" t="s">
        <v>610</v>
      </c>
      <c r="E2016" t="s">
        <v>546</v>
      </c>
      <c r="F2016">
        <v>48</v>
      </c>
      <c r="G2016" t="s">
        <v>2079</v>
      </c>
      <c r="H2016" t="s">
        <v>559</v>
      </c>
      <c r="I2016" t="s">
        <v>1876</v>
      </c>
      <c r="J2016">
        <v>11472</v>
      </c>
      <c r="K2016" t="s">
        <v>238</v>
      </c>
      <c r="L2016" t="s">
        <v>549</v>
      </c>
      <c r="M2016" t="s">
        <v>550</v>
      </c>
      <c r="N2016" t="s">
        <v>551</v>
      </c>
      <c r="O2016" t="s">
        <v>141</v>
      </c>
      <c r="P2016" t="s">
        <v>1877</v>
      </c>
      <c r="Q2016" t="s">
        <v>13134</v>
      </c>
      <c r="R2016" t="s">
        <v>626</v>
      </c>
      <c r="S2016">
        <v>1615.7347689999999</v>
      </c>
      <c r="T2016" t="s">
        <v>571</v>
      </c>
      <c r="U2016" s="4">
        <v>45802.591145833336</v>
      </c>
      <c r="V2016" t="str">
        <f>IFERROR(VLOOKUP(B2016,#REF!,1,0),"")</f>
        <v/>
      </c>
      <c r="W2016" t="str" cm="1">
        <f t="array" ref="W2016">IFERROR(_xlfn.IFS(AND(V2016="",X2016&lt;&gt;"王园园组",X2016&lt;&gt;"other"),K2016,AND(V2016="",X2016="王园园组"),G2016),"other")</f>
        <v>other</v>
      </c>
      <c r="X2016" t="str" cm="1">
        <f t="array" ref="X2016">IFERROR(_xlfn.IFS(AND(V2016="",IFERROR(VLOOKUP(N2016,#REF!,1,0),1)&lt;&gt;1),N2016,AND(V2016="",I2016="王园园组"),"王园园组"),"other")</f>
        <v>other</v>
      </c>
      <c r="Y2016">
        <f>IFERROR(_xlfn.XLOOKUP(MID(T2016, FIND("#", SUBSTITUTE(T2016, "-", "#", LEN(T2016) - LEN(SUBSTITUTE(T2016, "-", "")))) + 1, LEN(T2016)),#REF!,#REF!),0)</f>
        <v>0</v>
      </c>
      <c r="Z2016">
        <f>MONTH(续费明细实时[[#This Row],[success_time]])</f>
        <v>5</v>
      </c>
      <c r="AA2016" s="8" t="e">
        <f>VLOOKUP(续费明细实时[[#This Row],[parent_user_id]],#REF!,27,0)</f>
        <v>#REF!</v>
      </c>
    </row>
    <row r="2017" spans="1:27">
      <c r="A2017" s="1">
        <v>45792</v>
      </c>
      <c r="B2017" t="s">
        <v>13135</v>
      </c>
      <c r="C2017" t="s">
        <v>13136</v>
      </c>
      <c r="D2017" t="s">
        <v>886</v>
      </c>
      <c r="E2017" t="s">
        <v>546</v>
      </c>
      <c r="F2017">
        <v>120</v>
      </c>
      <c r="G2017" t="s">
        <v>2079</v>
      </c>
      <c r="H2017" t="s">
        <v>559</v>
      </c>
      <c r="I2017" t="s">
        <v>1876</v>
      </c>
      <c r="J2017">
        <v>17750</v>
      </c>
      <c r="K2017" t="s">
        <v>279</v>
      </c>
      <c r="L2017" t="s">
        <v>549</v>
      </c>
      <c r="M2017" t="s">
        <v>550</v>
      </c>
      <c r="N2017" t="s">
        <v>136</v>
      </c>
      <c r="O2017" t="s">
        <v>139</v>
      </c>
      <c r="P2017" t="s">
        <v>1877</v>
      </c>
      <c r="Q2017" t="s">
        <v>13137</v>
      </c>
      <c r="R2017" t="s">
        <v>626</v>
      </c>
      <c r="S2017">
        <v>2500</v>
      </c>
      <c r="T2017" t="s">
        <v>1896</v>
      </c>
      <c r="U2017" s="4">
        <v>45792.970300925925</v>
      </c>
      <c r="V2017" t="str">
        <f>IFERROR(VLOOKUP(B2017,#REF!,1,0),"")</f>
        <v/>
      </c>
      <c r="W2017" t="str" cm="1">
        <f t="array" ref="W2017">IFERROR(_xlfn.IFS(AND(V2017="",X2017&lt;&gt;"王园园组",X2017&lt;&gt;"other"),K2017,AND(V2017="",X2017="王园园组"),G2017),"other")</f>
        <v>other</v>
      </c>
      <c r="X2017" t="str" cm="1">
        <f t="array" ref="X2017">IFERROR(_xlfn.IFS(AND(V2017="",IFERROR(VLOOKUP(N2017,#REF!,1,0),1)&lt;&gt;1),N2017,AND(V2017="",I2017="王园园组"),"王园园组"),"other")</f>
        <v>other</v>
      </c>
      <c r="Y2017">
        <f>IFERROR(_xlfn.XLOOKUP(MID(T2017, FIND("#", SUBSTITUTE(T2017, "-", "#", LEN(T2017) - LEN(SUBSTITUTE(T2017, "-", "")))) + 1, LEN(T2017)),#REF!,#REF!),0)</f>
        <v>0</v>
      </c>
      <c r="Z2017">
        <f>MONTH(续费明细实时[[#This Row],[success_time]])</f>
        <v>5</v>
      </c>
      <c r="AA2017" s="8" t="e">
        <f>VLOOKUP(续费明细实时[[#This Row],[parent_user_id]],#REF!,27,0)</f>
        <v>#REF!</v>
      </c>
    </row>
    <row r="2018" spans="1:27" hidden="1">
      <c r="A2018" s="1">
        <v>45803</v>
      </c>
      <c r="B2018" t="s">
        <v>30208</v>
      </c>
      <c r="C2018" t="s">
        <v>30209</v>
      </c>
      <c r="D2018" t="s">
        <v>902</v>
      </c>
      <c r="E2018" t="s">
        <v>546</v>
      </c>
      <c r="F2018">
        <v>60</v>
      </c>
      <c r="G2018" t="s">
        <v>347</v>
      </c>
      <c r="H2018" t="s">
        <v>559</v>
      </c>
      <c r="I2018" t="s">
        <v>163</v>
      </c>
      <c r="J2018">
        <v>10650</v>
      </c>
      <c r="K2018" t="s">
        <v>626</v>
      </c>
      <c r="L2018" t="s">
        <v>649</v>
      </c>
      <c r="M2018" t="s">
        <v>649</v>
      </c>
      <c r="N2018" t="s">
        <v>649</v>
      </c>
      <c r="O2018" t="s">
        <v>649</v>
      </c>
      <c r="P2018" t="s">
        <v>1877</v>
      </c>
      <c r="Q2018" t="s">
        <v>30210</v>
      </c>
      <c r="R2018" t="s">
        <v>626</v>
      </c>
      <c r="S2018">
        <v>1500</v>
      </c>
      <c r="T2018" t="s">
        <v>1891</v>
      </c>
      <c r="U2018" s="4">
        <v>45803.885312500002</v>
      </c>
      <c r="V2018" t="str">
        <f>IFERROR(VLOOKUP(B2018,#REF!,1,0),"")</f>
        <v/>
      </c>
      <c r="W2018" t="str" cm="1">
        <f t="array" ref="W2018">IFERROR(_xlfn.IFS(AND(V2018="",X2018&lt;&gt;"王园园组",X2018&lt;&gt;"other"),K2018,AND(V2018="",X2018="王园园组"),G2018),"other")</f>
        <v>other</v>
      </c>
      <c r="X2018" t="str" cm="1">
        <f t="array" ref="X2018">IFERROR(_xlfn.IFS(AND(V2018="",IFERROR(VLOOKUP(N2018,#REF!,1,0),1)&lt;&gt;1),N2018,AND(V2018="",I2018="王园园组"),"王园园组"),"other")</f>
        <v>other</v>
      </c>
      <c r="Y2018">
        <f>IFERROR(_xlfn.XLOOKUP(MID(T2018, FIND("#", SUBSTITUTE(T2018, "-", "#", LEN(T2018) - LEN(SUBSTITUTE(T2018, "-", "")))) + 1, LEN(T2018)),#REF!,#REF!),0)</f>
        <v>0</v>
      </c>
      <c r="Z2018">
        <f>MONTH(续费明细实时[[#This Row],[success_time]])</f>
        <v>5</v>
      </c>
      <c r="AA2018" s="8" t="e">
        <f>VLOOKUP(续费明细实时[[#This Row],[parent_user_id]],#REF!,27,0)</f>
        <v>#REF!</v>
      </c>
    </row>
    <row r="2019" spans="1:27" hidden="1">
      <c r="A2019" s="1">
        <v>45782</v>
      </c>
      <c r="B2019" t="s">
        <v>2289</v>
      </c>
      <c r="C2019" t="s">
        <v>2290</v>
      </c>
      <c r="D2019" t="s">
        <v>2291</v>
      </c>
      <c r="E2019" t="s">
        <v>641</v>
      </c>
      <c r="F2019">
        <v>144</v>
      </c>
      <c r="G2019" t="s">
        <v>1900</v>
      </c>
      <c r="H2019" t="s">
        <v>559</v>
      </c>
      <c r="I2019" t="s">
        <v>1876</v>
      </c>
      <c r="J2019">
        <v>16081</v>
      </c>
      <c r="K2019" t="s">
        <v>626</v>
      </c>
      <c r="L2019" t="s">
        <v>649</v>
      </c>
      <c r="M2019" t="s">
        <v>649</v>
      </c>
      <c r="N2019" t="s">
        <v>649</v>
      </c>
      <c r="O2019" t="s">
        <v>649</v>
      </c>
      <c r="P2019" t="s">
        <v>1877</v>
      </c>
      <c r="Q2019" t="s">
        <v>2292</v>
      </c>
      <c r="R2019" t="s">
        <v>626</v>
      </c>
      <c r="S2019">
        <v>2264.9699999999998</v>
      </c>
      <c r="T2019" t="s">
        <v>2279</v>
      </c>
      <c r="U2019" s="4">
        <v>45782.947071759256</v>
      </c>
      <c r="V2019" t="str">
        <f>IFERROR(VLOOKUP(B2019,#REF!,1,0),"")</f>
        <v/>
      </c>
      <c r="W2019" t="str" cm="1">
        <f t="array" ref="W2019">IFERROR(_xlfn.IFS(AND(V2019="",X2019&lt;&gt;"王园园组",X2019&lt;&gt;"other"),K2019,AND(V2019="",X2019="王园园组"),G2019),"other")</f>
        <v>other</v>
      </c>
      <c r="X2019" t="str" cm="1">
        <f t="array" ref="X2019">IFERROR(_xlfn.IFS(AND(V2019="",IFERROR(VLOOKUP(N2019,#REF!,1,0),1)&lt;&gt;1),N2019,AND(V2019="",I2019="王园园组"),"王园园组"),"other")</f>
        <v>other</v>
      </c>
      <c r="Y2019">
        <f>IFERROR(_xlfn.XLOOKUP(MID(T2019, FIND("#", SUBSTITUTE(T2019, "-", "#", LEN(T2019) - LEN(SUBSTITUTE(T2019, "-", "")))) + 1, LEN(T2019)),#REF!,#REF!),0)</f>
        <v>0</v>
      </c>
      <c r="Z2019">
        <f>MONTH(续费明细实时[[#This Row],[success_time]])</f>
        <v>5</v>
      </c>
      <c r="AA2019" s="8" t="e">
        <f>VLOOKUP(续费明细实时[[#This Row],[parent_user_id]],#REF!,27,0)</f>
        <v>#REF!</v>
      </c>
    </row>
    <row r="2020" spans="1:27">
      <c r="A2020" s="1">
        <v>45795</v>
      </c>
      <c r="B2020" t="s">
        <v>12822</v>
      </c>
      <c r="C2020" t="s">
        <v>12823</v>
      </c>
      <c r="D2020" t="s">
        <v>558</v>
      </c>
      <c r="E2020" t="s">
        <v>546</v>
      </c>
      <c r="F2020">
        <v>120</v>
      </c>
      <c r="G2020" t="s">
        <v>2178</v>
      </c>
      <c r="H2020" t="s">
        <v>559</v>
      </c>
      <c r="I2020" t="s">
        <v>1876</v>
      </c>
      <c r="J2020">
        <v>18090</v>
      </c>
      <c r="K2020" t="s">
        <v>297</v>
      </c>
      <c r="L2020" t="s">
        <v>549</v>
      </c>
      <c r="M2020" t="s">
        <v>550</v>
      </c>
      <c r="N2020" t="s">
        <v>136</v>
      </c>
      <c r="O2020" t="s">
        <v>143</v>
      </c>
      <c r="P2020" t="s">
        <v>1877</v>
      </c>
      <c r="Q2020" t="s">
        <v>12824</v>
      </c>
      <c r="R2020" t="s">
        <v>626</v>
      </c>
      <c r="S2020">
        <v>2547.8197460000001</v>
      </c>
      <c r="T2020" t="s">
        <v>1896</v>
      </c>
      <c r="U2020" s="4">
        <v>45795.708819444444</v>
      </c>
      <c r="V2020" t="str">
        <f>IFERROR(VLOOKUP(B2020,#REF!,1,0),"")</f>
        <v/>
      </c>
      <c r="W2020" t="str" cm="1">
        <f t="array" ref="W2020">IFERROR(_xlfn.IFS(AND(V2020="",X2020&lt;&gt;"王园园组",X2020&lt;&gt;"other"),K2020,AND(V2020="",X2020="王园园组"),G2020),"other")</f>
        <v>other</v>
      </c>
      <c r="X2020" t="str" cm="1">
        <f t="array" ref="X2020">IFERROR(_xlfn.IFS(AND(V2020="",IFERROR(VLOOKUP(N2020,#REF!,1,0),1)&lt;&gt;1),N2020,AND(V2020="",I2020="王园园组"),"王园园组"),"other")</f>
        <v>other</v>
      </c>
      <c r="Y2020">
        <f>IFERROR(_xlfn.XLOOKUP(MID(T2020, FIND("#", SUBSTITUTE(T2020, "-", "#", LEN(T2020) - LEN(SUBSTITUTE(T2020, "-", "")))) + 1, LEN(T2020)),#REF!,#REF!),0)</f>
        <v>0</v>
      </c>
      <c r="Z2020">
        <f>MONTH(续费明细实时[[#This Row],[success_time]])</f>
        <v>5</v>
      </c>
      <c r="AA2020" s="8" t="e">
        <f>VLOOKUP(续费明细实时[[#This Row],[parent_user_id]],#REF!,27,0)</f>
        <v>#REF!</v>
      </c>
    </row>
    <row r="2021" spans="1:27">
      <c r="A2021" s="1">
        <v>45796</v>
      </c>
      <c r="B2021" t="s">
        <v>13124</v>
      </c>
      <c r="C2021" t="s">
        <v>13125</v>
      </c>
      <c r="D2021" t="s">
        <v>548</v>
      </c>
      <c r="E2021" t="s">
        <v>546</v>
      </c>
      <c r="F2021">
        <v>240</v>
      </c>
      <c r="G2021" t="s">
        <v>2005</v>
      </c>
      <c r="H2021" t="s">
        <v>559</v>
      </c>
      <c r="I2021" t="s">
        <v>1876</v>
      </c>
      <c r="J2021">
        <v>31950</v>
      </c>
      <c r="K2021" t="s">
        <v>222</v>
      </c>
      <c r="L2021" t="s">
        <v>549</v>
      </c>
      <c r="M2021" t="s">
        <v>550</v>
      </c>
      <c r="N2021" t="s">
        <v>551</v>
      </c>
      <c r="O2021" t="s">
        <v>145</v>
      </c>
      <c r="P2021" t="s">
        <v>1877</v>
      </c>
      <c r="Q2021" t="s">
        <v>13126</v>
      </c>
      <c r="R2021" t="s">
        <v>626</v>
      </c>
      <c r="S2021">
        <v>4500</v>
      </c>
      <c r="T2021" t="s">
        <v>1931</v>
      </c>
      <c r="U2021" s="4">
        <v>45796.574895833335</v>
      </c>
      <c r="V2021" t="str">
        <f>IFERROR(VLOOKUP(B2021,#REF!,1,0),"")</f>
        <v/>
      </c>
      <c r="W2021" t="str" cm="1">
        <f t="array" ref="W2021">IFERROR(_xlfn.IFS(AND(V2021="",X2021&lt;&gt;"王园园组",X2021&lt;&gt;"other"),K2021,AND(V2021="",X2021="王园园组"),G2021),"other")</f>
        <v>other</v>
      </c>
      <c r="X2021" t="str" cm="1">
        <f t="array" ref="X2021">IFERROR(_xlfn.IFS(AND(V2021="",IFERROR(VLOOKUP(N2021,#REF!,1,0),1)&lt;&gt;1),N2021,AND(V2021="",I2021="王园园组"),"王园园组"),"other")</f>
        <v>other</v>
      </c>
      <c r="Y2021">
        <f>IFERROR(_xlfn.XLOOKUP(MID(T2021, FIND("#", SUBSTITUTE(T2021, "-", "#", LEN(T2021) - LEN(SUBSTITUTE(T2021, "-", "")))) + 1, LEN(T2021)),#REF!,#REF!),0)</f>
        <v>0</v>
      </c>
      <c r="Z2021">
        <f>MONTH(续费明细实时[[#This Row],[success_time]])</f>
        <v>5</v>
      </c>
      <c r="AA2021" s="8" t="e">
        <f>VLOOKUP(续费明细实时[[#This Row],[parent_user_id]],#REF!,27,0)</f>
        <v>#REF!</v>
      </c>
    </row>
    <row r="2022" spans="1:27">
      <c r="A2022" s="1">
        <v>45791</v>
      </c>
      <c r="B2022" t="s">
        <v>2286</v>
      </c>
      <c r="C2022" t="s">
        <v>13127</v>
      </c>
      <c r="D2022" t="s">
        <v>548</v>
      </c>
      <c r="E2022" t="s">
        <v>1521</v>
      </c>
      <c r="F2022">
        <v>12</v>
      </c>
      <c r="G2022" t="s">
        <v>1909</v>
      </c>
      <c r="H2022" t="s">
        <v>559</v>
      </c>
      <c r="I2022" t="s">
        <v>1876</v>
      </c>
      <c r="J2022">
        <v>1491</v>
      </c>
      <c r="K2022" t="s">
        <v>317</v>
      </c>
      <c r="L2022" t="s">
        <v>549</v>
      </c>
      <c r="M2022" t="s">
        <v>550</v>
      </c>
      <c r="N2022" t="s">
        <v>616</v>
      </c>
      <c r="O2022" t="s">
        <v>314</v>
      </c>
      <c r="P2022" t="s">
        <v>1877</v>
      </c>
      <c r="Q2022" t="s">
        <v>13128</v>
      </c>
      <c r="R2022" t="s">
        <v>626</v>
      </c>
      <c r="S2022">
        <v>210</v>
      </c>
      <c r="T2022" t="s">
        <v>12963</v>
      </c>
      <c r="U2022" s="4">
        <v>45791.505196759259</v>
      </c>
      <c r="V2022" t="str">
        <f>IFERROR(VLOOKUP(B2022,#REF!,1,0),"")</f>
        <v/>
      </c>
      <c r="W2022" t="str" cm="1">
        <f t="array" ref="W2022">IFERROR(_xlfn.IFS(AND(V2022="",X2022&lt;&gt;"王园园组",X2022&lt;&gt;"other"),K2022,AND(V2022="",X2022="王园园组"),G2022),"other")</f>
        <v>other</v>
      </c>
      <c r="X2022" t="str" cm="1">
        <f t="array" ref="X2022">IFERROR(_xlfn.IFS(AND(V2022="",IFERROR(VLOOKUP(N2022,#REF!,1,0),1)&lt;&gt;1),N2022,AND(V2022="",I2022="王园园组"),"王园园组"),"other")</f>
        <v>other</v>
      </c>
      <c r="Y2022">
        <f>IFERROR(_xlfn.XLOOKUP(MID(T2022, FIND("#", SUBSTITUTE(T2022, "-", "#", LEN(T2022) - LEN(SUBSTITUTE(T2022, "-", "")))) + 1, LEN(T2022)),#REF!,#REF!),0)</f>
        <v>0</v>
      </c>
      <c r="Z2022">
        <f>MONTH(续费明细实时[[#This Row],[success_time]])</f>
        <v>5</v>
      </c>
      <c r="AA2022" s="8" t="e">
        <f>VLOOKUP(续费明细实时[[#This Row],[parent_user_id]],#REF!,27,0)</f>
        <v>#REF!</v>
      </c>
    </row>
    <row r="2023" spans="1:27">
      <c r="A2023" s="1">
        <v>45778</v>
      </c>
      <c r="B2023" t="s">
        <v>2286</v>
      </c>
      <c r="C2023" t="s">
        <v>2287</v>
      </c>
      <c r="D2023" t="s">
        <v>548</v>
      </c>
      <c r="E2023" t="s">
        <v>1882</v>
      </c>
      <c r="F2023">
        <v>8</v>
      </c>
      <c r="G2023" t="s">
        <v>1909</v>
      </c>
      <c r="H2023" t="s">
        <v>559</v>
      </c>
      <c r="I2023" t="s">
        <v>1876</v>
      </c>
      <c r="J2023">
        <v>964</v>
      </c>
      <c r="K2023" t="s">
        <v>317</v>
      </c>
      <c r="L2023" t="s">
        <v>549</v>
      </c>
      <c r="M2023" t="s">
        <v>550</v>
      </c>
      <c r="N2023" t="s">
        <v>616</v>
      </c>
      <c r="O2023" t="s">
        <v>314</v>
      </c>
      <c r="P2023" t="s">
        <v>1877</v>
      </c>
      <c r="Q2023" t="s">
        <v>2288</v>
      </c>
      <c r="R2023" t="s">
        <v>626</v>
      </c>
      <c r="S2023">
        <v>135.84</v>
      </c>
      <c r="T2023" t="s">
        <v>1987</v>
      </c>
      <c r="U2023" s="4">
        <v>45778.042592592596</v>
      </c>
      <c r="V2023" t="str">
        <f>IFERROR(VLOOKUP(B2023,#REF!,1,0),"")</f>
        <v/>
      </c>
      <c r="W2023" t="str" cm="1">
        <f t="array" ref="W2023">IFERROR(_xlfn.IFS(AND(V2023="",X2023&lt;&gt;"王园园组",X2023&lt;&gt;"other"),K2023,AND(V2023="",X2023="王园园组"),G2023),"other")</f>
        <v>other</v>
      </c>
      <c r="X2023" t="str" cm="1">
        <f t="array" ref="X2023">IFERROR(_xlfn.IFS(AND(V2023="",IFERROR(VLOOKUP(N2023,#REF!,1,0),1)&lt;&gt;1),N2023,AND(V2023="",I2023="王园园组"),"王园园组"),"other")</f>
        <v>other</v>
      </c>
      <c r="Y2023">
        <f>IFERROR(_xlfn.XLOOKUP(MID(T2023, FIND("#", SUBSTITUTE(T2023, "-", "#", LEN(T2023) - LEN(SUBSTITUTE(T2023, "-", "")))) + 1, LEN(T2023)),#REF!,#REF!),0)</f>
        <v>0</v>
      </c>
      <c r="Z2023">
        <f>MONTH(续费明细实时[[#This Row],[success_time]])</f>
        <v>5</v>
      </c>
      <c r="AA2023" s="8" t="e">
        <f>VLOOKUP(续费明细实时[[#This Row],[parent_user_id]],#REF!,27,0)</f>
        <v>#REF!</v>
      </c>
    </row>
    <row r="2024" spans="1:27">
      <c r="A2024" s="1">
        <v>45796</v>
      </c>
      <c r="B2024" t="s">
        <v>12825</v>
      </c>
      <c r="C2024" t="s">
        <v>12826</v>
      </c>
      <c r="D2024" t="s">
        <v>548</v>
      </c>
      <c r="E2024" t="s">
        <v>546</v>
      </c>
      <c r="F2024">
        <v>120</v>
      </c>
      <c r="G2024" t="s">
        <v>2061</v>
      </c>
      <c r="H2024" t="s">
        <v>559</v>
      </c>
      <c r="I2024" t="s">
        <v>1876</v>
      </c>
      <c r="J2024">
        <v>18283</v>
      </c>
      <c r="K2024" t="s">
        <v>193</v>
      </c>
      <c r="L2024" t="s">
        <v>549</v>
      </c>
      <c r="M2024" t="s">
        <v>559</v>
      </c>
      <c r="N2024" t="s">
        <v>469</v>
      </c>
      <c r="O2024" t="s">
        <v>189</v>
      </c>
      <c r="P2024" t="s">
        <v>1877</v>
      </c>
      <c r="Q2024" t="s">
        <v>12827</v>
      </c>
      <c r="R2024" t="s">
        <v>626</v>
      </c>
      <c r="S2024">
        <v>2575</v>
      </c>
      <c r="T2024" t="s">
        <v>1896</v>
      </c>
      <c r="U2024" s="4">
        <v>45796.940555555557</v>
      </c>
      <c r="V2024" t="str">
        <f>IFERROR(VLOOKUP(B2024,#REF!,1,0),"")</f>
        <v/>
      </c>
      <c r="W2024" t="str" cm="1">
        <f t="array" ref="W2024">IFERROR(_xlfn.IFS(AND(V2024="",X2024&lt;&gt;"王园园组",X2024&lt;&gt;"other"),K2024,AND(V2024="",X2024="王园园组"),G2024),"other")</f>
        <v>other</v>
      </c>
      <c r="X2024" t="str" cm="1">
        <f t="array" ref="X2024">IFERROR(_xlfn.IFS(AND(V2024="",IFERROR(VLOOKUP(N2024,#REF!,1,0),1)&lt;&gt;1),N2024,AND(V2024="",I2024="王园园组"),"王园园组"),"other")</f>
        <v>other</v>
      </c>
      <c r="Y2024">
        <f>IFERROR(_xlfn.XLOOKUP(MID(T2024, FIND("#", SUBSTITUTE(T2024, "-", "#", LEN(T2024) - LEN(SUBSTITUTE(T2024, "-", "")))) + 1, LEN(T2024)),#REF!,#REF!),0)</f>
        <v>0</v>
      </c>
      <c r="Z2024">
        <f>MONTH(续费明细实时[[#This Row],[success_time]])</f>
        <v>5</v>
      </c>
      <c r="AA2024" s="8" t="e">
        <f>VLOOKUP(续费明细实时[[#This Row],[parent_user_id]],#REF!,27,0)</f>
        <v>#REF!</v>
      </c>
    </row>
    <row r="2025" spans="1:27">
      <c r="A2025" s="1">
        <v>45802</v>
      </c>
      <c r="B2025" t="s">
        <v>13252</v>
      </c>
      <c r="C2025" t="s">
        <v>13253</v>
      </c>
      <c r="D2025" t="s">
        <v>548</v>
      </c>
      <c r="E2025" t="s">
        <v>546</v>
      </c>
      <c r="F2025">
        <v>120</v>
      </c>
      <c r="G2025" t="s">
        <v>356</v>
      </c>
      <c r="H2025" t="s">
        <v>559</v>
      </c>
      <c r="I2025" t="s">
        <v>163</v>
      </c>
      <c r="J2025">
        <v>18750</v>
      </c>
      <c r="K2025" t="s">
        <v>356</v>
      </c>
      <c r="L2025" t="s">
        <v>549</v>
      </c>
      <c r="M2025" t="s">
        <v>559</v>
      </c>
      <c r="N2025" t="s">
        <v>163</v>
      </c>
      <c r="O2025" t="s">
        <v>473</v>
      </c>
      <c r="P2025" t="s">
        <v>1877</v>
      </c>
      <c r="Q2025" t="s">
        <v>13254</v>
      </c>
      <c r="R2025" t="s">
        <v>626</v>
      </c>
      <c r="S2025">
        <v>2640.8253580000001</v>
      </c>
      <c r="T2025" t="s">
        <v>1896</v>
      </c>
      <c r="U2025" s="4">
        <v>45802.820821759262</v>
      </c>
      <c r="V2025" t="str">
        <f>IFERROR(VLOOKUP(B2025,#REF!,1,0),"")</f>
        <v/>
      </c>
      <c r="W2025" t="str" cm="1">
        <f t="array" ref="W2025">IFERROR(_xlfn.IFS(AND(V2025="",X2025&lt;&gt;"王园园组",X2025&lt;&gt;"other"),K2025,AND(V2025="",X2025="王园园组"),G2025),"other")</f>
        <v>other</v>
      </c>
      <c r="X2025" t="str" cm="1">
        <f t="array" ref="X2025">IFERROR(_xlfn.IFS(AND(V2025="",IFERROR(VLOOKUP(N2025,#REF!,1,0),1)&lt;&gt;1),N2025,AND(V2025="",I2025="王园园组"),"王园园组"),"other")</f>
        <v>other</v>
      </c>
      <c r="Y2025">
        <f>IFERROR(_xlfn.XLOOKUP(MID(T2025, FIND("#", SUBSTITUTE(T2025, "-", "#", LEN(T2025) - LEN(SUBSTITUTE(T2025, "-", "")))) + 1, LEN(T2025)),#REF!,#REF!),0)</f>
        <v>0</v>
      </c>
      <c r="Z2025">
        <f>MONTH(续费明细实时[[#This Row],[success_time]])</f>
        <v>5</v>
      </c>
      <c r="AA2025" s="8" t="e">
        <f>VLOOKUP(续费明细实时[[#This Row],[parent_user_id]],#REF!,27,0)</f>
        <v>#REF!</v>
      </c>
    </row>
    <row r="2026" spans="1:27">
      <c r="A2026" s="1">
        <v>45790</v>
      </c>
      <c r="B2026" t="s">
        <v>12874</v>
      </c>
      <c r="C2026" t="s">
        <v>12875</v>
      </c>
      <c r="D2026" t="s">
        <v>548</v>
      </c>
      <c r="E2026" t="s">
        <v>546</v>
      </c>
      <c r="F2026">
        <v>60</v>
      </c>
      <c r="G2026" t="s">
        <v>2031</v>
      </c>
      <c r="H2026" t="s">
        <v>559</v>
      </c>
      <c r="I2026" t="s">
        <v>1876</v>
      </c>
      <c r="J2026">
        <v>10650</v>
      </c>
      <c r="K2026" t="s">
        <v>245</v>
      </c>
      <c r="L2026" t="s">
        <v>549</v>
      </c>
      <c r="M2026" t="s">
        <v>550</v>
      </c>
      <c r="N2026" t="s">
        <v>551</v>
      </c>
      <c r="O2026" t="s">
        <v>242</v>
      </c>
      <c r="P2026" t="s">
        <v>1877</v>
      </c>
      <c r="Q2026" t="s">
        <v>12876</v>
      </c>
      <c r="R2026" t="s">
        <v>626</v>
      </c>
      <c r="S2026">
        <v>1500</v>
      </c>
      <c r="T2026" t="s">
        <v>1891</v>
      </c>
      <c r="U2026" s="4">
        <v>45790.478645833333</v>
      </c>
      <c r="V2026" t="str">
        <f>IFERROR(VLOOKUP(B2026,#REF!,1,0),"")</f>
        <v/>
      </c>
      <c r="W2026" t="str" cm="1">
        <f t="array" ref="W2026">IFERROR(_xlfn.IFS(AND(V2026="",X2026&lt;&gt;"王园园组",X2026&lt;&gt;"other"),K2026,AND(V2026="",X2026="王园园组"),G2026),"other")</f>
        <v>other</v>
      </c>
      <c r="X2026" t="str" cm="1">
        <f t="array" ref="X2026">IFERROR(_xlfn.IFS(AND(V2026="",IFERROR(VLOOKUP(N2026,#REF!,1,0),1)&lt;&gt;1),N2026,AND(V2026="",I2026="王园园组"),"王园园组"),"other")</f>
        <v>other</v>
      </c>
      <c r="Y2026">
        <f>IFERROR(_xlfn.XLOOKUP(MID(T2026, FIND("#", SUBSTITUTE(T2026, "-", "#", LEN(T2026) - LEN(SUBSTITUTE(T2026, "-", "")))) + 1, LEN(T2026)),#REF!,#REF!),0)</f>
        <v>0</v>
      </c>
      <c r="Z2026">
        <f>MONTH(续费明细实时[[#This Row],[success_time]])</f>
        <v>5</v>
      </c>
      <c r="AA2026" s="8" t="e">
        <f>VLOOKUP(续费明细实时[[#This Row],[parent_user_id]],#REF!,27,0)</f>
        <v>#REF!</v>
      </c>
    </row>
    <row r="2027" spans="1:27" hidden="1">
      <c r="A2027" s="1">
        <v>45797</v>
      </c>
      <c r="B2027" t="s">
        <v>13723</v>
      </c>
      <c r="C2027" t="s">
        <v>13724</v>
      </c>
      <c r="D2027" t="s">
        <v>558</v>
      </c>
      <c r="E2027" t="s">
        <v>546</v>
      </c>
      <c r="F2027">
        <v>120</v>
      </c>
      <c r="G2027" t="s">
        <v>340</v>
      </c>
      <c r="H2027" t="s">
        <v>559</v>
      </c>
      <c r="I2027" t="s">
        <v>504</v>
      </c>
      <c r="J2027">
        <v>19718</v>
      </c>
      <c r="K2027" t="s">
        <v>626</v>
      </c>
      <c r="L2027" t="s">
        <v>649</v>
      </c>
      <c r="M2027" t="s">
        <v>649</v>
      </c>
      <c r="N2027" t="s">
        <v>649</v>
      </c>
      <c r="O2027" t="s">
        <v>649</v>
      </c>
      <c r="P2027" t="s">
        <v>1877</v>
      </c>
      <c r="Q2027" t="s">
        <v>13725</v>
      </c>
      <c r="R2027" t="s">
        <v>626</v>
      </c>
      <c r="S2027">
        <v>2777.1235230000002</v>
      </c>
      <c r="T2027" t="s">
        <v>1896</v>
      </c>
      <c r="U2027" s="4">
        <v>45797.794108796297</v>
      </c>
      <c r="V2027" t="str">
        <f>IFERROR(VLOOKUP(B2027,#REF!,1,0),"")</f>
        <v/>
      </c>
      <c r="W2027" t="str" cm="1">
        <f t="array" ref="W2027">IFERROR(_xlfn.IFS(AND(V2027="",X2027&lt;&gt;"王园园组",X2027&lt;&gt;"other"),K2027,AND(V2027="",X2027="王园园组"),G2027),"other")</f>
        <v>other</v>
      </c>
      <c r="X2027" t="str" cm="1">
        <f t="array" ref="X2027">IFERROR(_xlfn.IFS(AND(V2027="",IFERROR(VLOOKUP(N2027,#REF!,1,0),1)&lt;&gt;1),N2027,AND(V2027="",I2027="王园园组"),"王园园组"),"other")</f>
        <v>other</v>
      </c>
      <c r="Y2027">
        <f>IFERROR(_xlfn.XLOOKUP(MID(T2027, FIND("#", SUBSTITUTE(T2027, "-", "#", LEN(T2027) - LEN(SUBSTITUTE(T2027, "-", "")))) + 1, LEN(T2027)),#REF!,#REF!),0)</f>
        <v>0</v>
      </c>
      <c r="Z2027">
        <f>MONTH(续费明细实时[[#This Row],[success_time]])</f>
        <v>5</v>
      </c>
      <c r="AA2027" s="8" t="e">
        <f>VLOOKUP(续费明细实时[[#This Row],[parent_user_id]],#REF!,27,0)</f>
        <v>#REF!</v>
      </c>
    </row>
    <row r="2028" spans="1:27">
      <c r="A2028" s="1">
        <v>45802</v>
      </c>
      <c r="B2028" t="s">
        <v>16334</v>
      </c>
      <c r="C2028" t="s">
        <v>16335</v>
      </c>
      <c r="D2028" t="s">
        <v>2291</v>
      </c>
      <c r="E2028" t="s">
        <v>546</v>
      </c>
      <c r="F2028">
        <v>60</v>
      </c>
      <c r="G2028" t="s">
        <v>1905</v>
      </c>
      <c r="H2028" t="s">
        <v>559</v>
      </c>
      <c r="I2028" t="s">
        <v>1876</v>
      </c>
      <c r="J2028">
        <v>10970</v>
      </c>
      <c r="K2028" t="s">
        <v>364</v>
      </c>
      <c r="L2028" t="s">
        <v>549</v>
      </c>
      <c r="M2028" t="s">
        <v>559</v>
      </c>
      <c r="N2028" t="s">
        <v>163</v>
      </c>
      <c r="O2028" t="s">
        <v>473</v>
      </c>
      <c r="P2028" t="s">
        <v>1877</v>
      </c>
      <c r="Q2028" t="s">
        <v>16336</v>
      </c>
      <c r="R2028" t="s">
        <v>626</v>
      </c>
      <c r="S2028">
        <v>1545</v>
      </c>
      <c r="T2028" t="s">
        <v>1891</v>
      </c>
      <c r="U2028" s="4">
        <v>45802.47252314815</v>
      </c>
      <c r="V2028" t="str">
        <f>IFERROR(VLOOKUP(B2028,#REF!,1,0),"")</f>
        <v/>
      </c>
      <c r="W2028" t="str" cm="1">
        <f t="array" ref="W2028">IFERROR(_xlfn.IFS(AND(V2028="",X2028&lt;&gt;"王园园组",X2028&lt;&gt;"other"),K2028,AND(V2028="",X2028="王园园组"),G2028),"other")</f>
        <v>other</v>
      </c>
      <c r="X2028" t="str" cm="1">
        <f t="array" ref="X2028">IFERROR(_xlfn.IFS(AND(V2028="",IFERROR(VLOOKUP(N2028,#REF!,1,0),1)&lt;&gt;1),N2028,AND(V2028="",I2028="王园园组"),"王园园组"),"other")</f>
        <v>other</v>
      </c>
      <c r="Y2028">
        <f>IFERROR(_xlfn.XLOOKUP(MID(T2028, FIND("#", SUBSTITUTE(T2028, "-", "#", LEN(T2028) - LEN(SUBSTITUTE(T2028, "-", "")))) + 1, LEN(T2028)),#REF!,#REF!),0)</f>
        <v>0</v>
      </c>
      <c r="Z2028">
        <f>MONTH(续费明细实时[[#This Row],[success_time]])</f>
        <v>5</v>
      </c>
      <c r="AA2028" s="8" t="e">
        <f>VLOOKUP(续费明细实时[[#This Row],[parent_user_id]],#REF!,27,0)</f>
        <v>#REF!</v>
      </c>
    </row>
    <row r="2029" spans="1:27">
      <c r="A2029" s="1">
        <v>45804</v>
      </c>
      <c r="B2029" t="s">
        <v>30211</v>
      </c>
      <c r="C2029" t="s">
        <v>30212</v>
      </c>
      <c r="D2029" t="s">
        <v>886</v>
      </c>
      <c r="E2029" t="s">
        <v>546</v>
      </c>
      <c r="F2029">
        <v>60</v>
      </c>
      <c r="G2029" t="s">
        <v>2024</v>
      </c>
      <c r="H2029" t="s">
        <v>559</v>
      </c>
      <c r="I2029" t="s">
        <v>1876</v>
      </c>
      <c r="J2029">
        <v>10970</v>
      </c>
      <c r="K2029" t="s">
        <v>282</v>
      </c>
      <c r="L2029" t="s">
        <v>549</v>
      </c>
      <c r="M2029" t="s">
        <v>550</v>
      </c>
      <c r="N2029" t="s">
        <v>136</v>
      </c>
      <c r="O2029" t="s">
        <v>139</v>
      </c>
      <c r="P2029" t="s">
        <v>1877</v>
      </c>
      <c r="Q2029" t="s">
        <v>30213</v>
      </c>
      <c r="R2029" t="s">
        <v>626</v>
      </c>
      <c r="S2029">
        <v>1545</v>
      </c>
      <c r="T2029" t="s">
        <v>1891</v>
      </c>
      <c r="U2029" s="4">
        <v>45804.939270833333</v>
      </c>
      <c r="V2029" t="str">
        <f>IFERROR(VLOOKUP(B2029,#REF!,1,0),"")</f>
        <v/>
      </c>
      <c r="W2029" t="str" cm="1">
        <f t="array" ref="W2029">IFERROR(_xlfn.IFS(AND(V2029="",X2029&lt;&gt;"王园园组",X2029&lt;&gt;"other"),K2029,AND(V2029="",X2029="王园园组"),G2029),"other")</f>
        <v>other</v>
      </c>
      <c r="X2029" t="str" cm="1">
        <f t="array" ref="X2029">IFERROR(_xlfn.IFS(AND(V2029="",IFERROR(VLOOKUP(N2029,#REF!,1,0),1)&lt;&gt;1),N2029,AND(V2029="",I2029="王园园组"),"王园园组"),"other")</f>
        <v>other</v>
      </c>
      <c r="Y2029">
        <f>IFERROR(_xlfn.XLOOKUP(MID(T2029, FIND("#", SUBSTITUTE(T2029, "-", "#", LEN(T2029) - LEN(SUBSTITUTE(T2029, "-", "")))) + 1, LEN(T2029)),#REF!,#REF!),0)</f>
        <v>0</v>
      </c>
      <c r="Z2029">
        <f>MONTH(续费明细实时[[#This Row],[success_time]])</f>
        <v>5</v>
      </c>
      <c r="AA2029" s="8" t="e">
        <f>VLOOKUP(续费明细实时[[#This Row],[parent_user_id]],#REF!,27,0)</f>
        <v>#REF!</v>
      </c>
    </row>
    <row r="2030" spans="1:27">
      <c r="A2030" s="1">
        <v>45801</v>
      </c>
      <c r="B2030" t="s">
        <v>12877</v>
      </c>
      <c r="C2030" t="s">
        <v>12878</v>
      </c>
      <c r="D2030" t="s">
        <v>632</v>
      </c>
      <c r="E2030" t="s">
        <v>641</v>
      </c>
      <c r="F2030">
        <v>8</v>
      </c>
      <c r="G2030" t="s">
        <v>1929</v>
      </c>
      <c r="H2030" t="s">
        <v>559</v>
      </c>
      <c r="I2030" t="s">
        <v>1876</v>
      </c>
      <c r="J2030">
        <v>851</v>
      </c>
      <c r="K2030" t="s">
        <v>204</v>
      </c>
      <c r="L2030" t="s">
        <v>549</v>
      </c>
      <c r="M2030" t="s">
        <v>550</v>
      </c>
      <c r="N2030" t="s">
        <v>551</v>
      </c>
      <c r="O2030" t="s">
        <v>149</v>
      </c>
      <c r="P2030" t="s">
        <v>1877</v>
      </c>
      <c r="Q2030" t="s">
        <v>12879</v>
      </c>
      <c r="R2030" t="s">
        <v>626</v>
      </c>
      <c r="S2030">
        <v>119.84</v>
      </c>
      <c r="T2030" t="s">
        <v>9318</v>
      </c>
      <c r="U2030" s="4">
        <v>45801.447858796295</v>
      </c>
      <c r="V2030" t="str">
        <f>IFERROR(VLOOKUP(B2030,#REF!,1,0),"")</f>
        <v/>
      </c>
      <c r="W2030" t="str" cm="1">
        <f t="array" ref="W2030">IFERROR(_xlfn.IFS(AND(V2030="",X2030&lt;&gt;"王园园组",X2030&lt;&gt;"other"),K2030,AND(V2030="",X2030="王园园组"),G2030),"other")</f>
        <v>other</v>
      </c>
      <c r="X2030" t="str" cm="1">
        <f t="array" ref="X2030">IFERROR(_xlfn.IFS(AND(V2030="",IFERROR(VLOOKUP(N2030,#REF!,1,0),1)&lt;&gt;1),N2030,AND(V2030="",I2030="王园园组"),"王园园组"),"other")</f>
        <v>other</v>
      </c>
      <c r="Y2030">
        <f>IFERROR(_xlfn.XLOOKUP(MID(T2030, FIND("#", SUBSTITUTE(T2030, "-", "#", LEN(T2030) - LEN(SUBSTITUTE(T2030, "-", "")))) + 1, LEN(T2030)),#REF!,#REF!),0)</f>
        <v>0</v>
      </c>
      <c r="Z2030">
        <f>MONTH(续费明细实时[[#This Row],[success_time]])</f>
        <v>5</v>
      </c>
      <c r="AA2030" s="8" t="e">
        <f>VLOOKUP(续费明细实时[[#This Row],[parent_user_id]],#REF!,27,0)</f>
        <v>#REF!</v>
      </c>
    </row>
    <row r="2031" spans="1:27">
      <c r="A2031" s="1">
        <v>45791</v>
      </c>
      <c r="B2031" t="s">
        <v>13726</v>
      </c>
      <c r="C2031" t="s">
        <v>13727</v>
      </c>
      <c r="D2031" t="s">
        <v>548</v>
      </c>
      <c r="E2031" t="s">
        <v>1959</v>
      </c>
      <c r="F2031">
        <v>24</v>
      </c>
      <c r="G2031" t="s">
        <v>2071</v>
      </c>
      <c r="H2031" t="s">
        <v>559</v>
      </c>
      <c r="I2031" t="s">
        <v>1876</v>
      </c>
      <c r="J2031">
        <v>5964</v>
      </c>
      <c r="K2031" t="s">
        <v>187</v>
      </c>
      <c r="L2031" t="s">
        <v>549</v>
      </c>
      <c r="M2031" t="s">
        <v>559</v>
      </c>
      <c r="N2031" t="s">
        <v>469</v>
      </c>
      <c r="O2031" t="s">
        <v>180</v>
      </c>
      <c r="P2031" t="s">
        <v>1877</v>
      </c>
      <c r="Q2031" t="s">
        <v>13728</v>
      </c>
      <c r="R2031" t="s">
        <v>626</v>
      </c>
      <c r="S2031">
        <v>840</v>
      </c>
      <c r="T2031" t="s">
        <v>2201</v>
      </c>
      <c r="U2031" s="4">
        <v>45791.388113425928</v>
      </c>
      <c r="V2031" t="str">
        <f>IFERROR(VLOOKUP(B2031,#REF!,1,0),"")</f>
        <v/>
      </c>
      <c r="W2031" t="str" cm="1">
        <f t="array" ref="W2031">IFERROR(_xlfn.IFS(AND(V2031="",X2031&lt;&gt;"王园园组",X2031&lt;&gt;"other"),K2031,AND(V2031="",X2031="王园园组"),G2031),"other")</f>
        <v>other</v>
      </c>
      <c r="X2031" t="str" cm="1">
        <f t="array" ref="X2031">IFERROR(_xlfn.IFS(AND(V2031="",IFERROR(VLOOKUP(N2031,#REF!,1,0),1)&lt;&gt;1),N2031,AND(V2031="",I2031="王园园组"),"王园园组"),"other")</f>
        <v>other</v>
      </c>
      <c r="Y2031">
        <f>IFERROR(_xlfn.XLOOKUP(MID(T2031, FIND("#", SUBSTITUTE(T2031, "-", "#", LEN(T2031) - LEN(SUBSTITUTE(T2031, "-", "")))) + 1, LEN(T2031)),#REF!,#REF!),0)</f>
        <v>0</v>
      </c>
      <c r="Z2031">
        <f>MONTH(续费明细实时[[#This Row],[success_time]])</f>
        <v>5</v>
      </c>
      <c r="AA2031" s="8" t="e">
        <f>VLOOKUP(续费明细实时[[#This Row],[parent_user_id]],#REF!,27,0)</f>
        <v>#REF!</v>
      </c>
    </row>
    <row r="2032" spans="1:27">
      <c r="A2032" s="1">
        <v>45801</v>
      </c>
      <c r="B2032" t="s">
        <v>13729</v>
      </c>
      <c r="C2032" t="s">
        <v>13730</v>
      </c>
      <c r="D2032" t="s">
        <v>548</v>
      </c>
      <c r="E2032" t="s">
        <v>546</v>
      </c>
      <c r="F2032">
        <v>60</v>
      </c>
      <c r="G2032" t="s">
        <v>2071</v>
      </c>
      <c r="H2032" t="s">
        <v>559</v>
      </c>
      <c r="I2032" t="s">
        <v>1876</v>
      </c>
      <c r="J2032">
        <v>10970</v>
      </c>
      <c r="K2032" t="s">
        <v>257</v>
      </c>
      <c r="L2032" t="s">
        <v>549</v>
      </c>
      <c r="M2032" t="s">
        <v>550</v>
      </c>
      <c r="N2032" t="s">
        <v>136</v>
      </c>
      <c r="O2032" t="s">
        <v>147</v>
      </c>
      <c r="P2032" t="s">
        <v>1877</v>
      </c>
      <c r="Q2032" t="s">
        <v>13731</v>
      </c>
      <c r="R2032" t="s">
        <v>626</v>
      </c>
      <c r="S2032">
        <v>1545</v>
      </c>
      <c r="T2032" t="s">
        <v>1891</v>
      </c>
      <c r="U2032" s="4">
        <v>45801.527395833335</v>
      </c>
      <c r="V2032" t="str">
        <f>IFERROR(VLOOKUP(B2032,#REF!,1,0),"")</f>
        <v/>
      </c>
      <c r="W2032" t="str" cm="1">
        <f t="array" ref="W2032">IFERROR(_xlfn.IFS(AND(V2032="",X2032&lt;&gt;"王园园组",X2032&lt;&gt;"other"),K2032,AND(V2032="",X2032="王园园组"),G2032),"other")</f>
        <v>other</v>
      </c>
      <c r="X2032" t="str" cm="1">
        <f t="array" ref="X2032">IFERROR(_xlfn.IFS(AND(V2032="",IFERROR(VLOOKUP(N2032,#REF!,1,0),1)&lt;&gt;1),N2032,AND(V2032="",I2032="王园园组"),"王园园组"),"other")</f>
        <v>other</v>
      </c>
      <c r="Y2032">
        <f>IFERROR(_xlfn.XLOOKUP(MID(T2032, FIND("#", SUBSTITUTE(T2032, "-", "#", LEN(T2032) - LEN(SUBSTITUTE(T2032, "-", "")))) + 1, LEN(T2032)),#REF!,#REF!),0)</f>
        <v>0</v>
      </c>
      <c r="Z2032">
        <f>MONTH(续费明细实时[[#This Row],[success_time]])</f>
        <v>5</v>
      </c>
      <c r="AA2032" s="8" t="e">
        <f>VLOOKUP(续费明细实时[[#This Row],[parent_user_id]],#REF!,27,0)</f>
        <v>#REF!</v>
      </c>
    </row>
    <row r="2033" spans="1:27">
      <c r="A2033" s="1">
        <v>45789</v>
      </c>
      <c r="B2033" t="s">
        <v>11161</v>
      </c>
      <c r="C2033" t="s">
        <v>11162</v>
      </c>
      <c r="D2033" t="s">
        <v>594</v>
      </c>
      <c r="E2033" t="s">
        <v>546</v>
      </c>
      <c r="F2033">
        <v>240</v>
      </c>
      <c r="G2033" t="s">
        <v>2079</v>
      </c>
      <c r="H2033" t="s">
        <v>559</v>
      </c>
      <c r="I2033" t="s">
        <v>1876</v>
      </c>
      <c r="J2033">
        <v>32303</v>
      </c>
      <c r="K2033" t="s">
        <v>234</v>
      </c>
      <c r="L2033" t="s">
        <v>549</v>
      </c>
      <c r="M2033" t="s">
        <v>550</v>
      </c>
      <c r="N2033" t="s">
        <v>551</v>
      </c>
      <c r="O2033" t="s">
        <v>141</v>
      </c>
      <c r="P2033" t="s">
        <v>1877</v>
      </c>
      <c r="Q2033" t="s">
        <v>11163</v>
      </c>
      <c r="R2033" t="s">
        <v>626</v>
      </c>
      <c r="S2033">
        <v>4549.6875810000001</v>
      </c>
      <c r="T2033" t="s">
        <v>1931</v>
      </c>
      <c r="U2033" s="4">
        <v>45789.651956018519</v>
      </c>
      <c r="V2033" t="str">
        <f>IFERROR(VLOOKUP(B2033,#REF!,1,0),"")</f>
        <v/>
      </c>
      <c r="W2033" t="str" cm="1">
        <f t="array" ref="W2033">IFERROR(_xlfn.IFS(AND(V2033="",X2033&lt;&gt;"王园园组",X2033&lt;&gt;"other"),K2033,AND(V2033="",X2033="王园园组"),G2033),"other")</f>
        <v>other</v>
      </c>
      <c r="X2033" t="str" cm="1">
        <f t="array" ref="X2033">IFERROR(_xlfn.IFS(AND(V2033="",IFERROR(VLOOKUP(N2033,#REF!,1,0),1)&lt;&gt;1),N2033,AND(V2033="",I2033="王园园组"),"王园园组"),"other")</f>
        <v>other</v>
      </c>
      <c r="Y2033">
        <f>IFERROR(_xlfn.XLOOKUP(MID(T2033, FIND("#", SUBSTITUTE(T2033, "-", "#", LEN(T2033) - LEN(SUBSTITUTE(T2033, "-", "")))) + 1, LEN(T2033)),#REF!,#REF!),0)</f>
        <v>0</v>
      </c>
      <c r="Z2033">
        <f>MONTH(续费明细实时[[#This Row],[success_time]])</f>
        <v>5</v>
      </c>
      <c r="AA2033" s="8" t="e">
        <f>VLOOKUP(续费明细实时[[#This Row],[parent_user_id]],#REF!,27,0)</f>
        <v>#REF!</v>
      </c>
    </row>
    <row r="2034" spans="1:27">
      <c r="A2034" s="1">
        <v>45801</v>
      </c>
      <c r="B2034" t="s">
        <v>12855</v>
      </c>
      <c r="C2034" t="s">
        <v>12856</v>
      </c>
      <c r="D2034" t="s">
        <v>12857</v>
      </c>
      <c r="E2034" t="s">
        <v>1102</v>
      </c>
      <c r="F2034">
        <v>120</v>
      </c>
      <c r="G2034" t="s">
        <v>362</v>
      </c>
      <c r="H2034" t="s">
        <v>559</v>
      </c>
      <c r="I2034" t="s">
        <v>163</v>
      </c>
      <c r="J2034">
        <v>9940</v>
      </c>
      <c r="K2034" t="s">
        <v>362</v>
      </c>
      <c r="L2034" t="s">
        <v>549</v>
      </c>
      <c r="M2034" t="s">
        <v>559</v>
      </c>
      <c r="N2034" t="s">
        <v>163</v>
      </c>
      <c r="O2034" t="s">
        <v>473</v>
      </c>
      <c r="P2034" t="s">
        <v>1877</v>
      </c>
      <c r="Q2034" t="s">
        <v>12858</v>
      </c>
      <c r="R2034" t="s">
        <v>626</v>
      </c>
      <c r="S2034">
        <v>1400</v>
      </c>
      <c r="T2034" t="s">
        <v>1902</v>
      </c>
      <c r="U2034" s="4">
        <v>45801.651701388888</v>
      </c>
      <c r="V2034" t="str">
        <f>IFERROR(VLOOKUP(B2034,#REF!,1,0),"")</f>
        <v/>
      </c>
      <c r="W2034" t="str" cm="1">
        <f t="array" ref="W2034">IFERROR(_xlfn.IFS(AND(V2034="",X2034&lt;&gt;"王园园组",X2034&lt;&gt;"other"),K2034,AND(V2034="",X2034="王园园组"),G2034),"other")</f>
        <v>other</v>
      </c>
      <c r="X2034" t="str" cm="1">
        <f t="array" ref="X2034">IFERROR(_xlfn.IFS(AND(V2034="",IFERROR(VLOOKUP(N2034,#REF!,1,0),1)&lt;&gt;1),N2034,AND(V2034="",I2034="王园园组"),"王园园组"),"other")</f>
        <v>other</v>
      </c>
      <c r="Y2034">
        <f>IFERROR(_xlfn.XLOOKUP(MID(T2034, FIND("#", SUBSTITUTE(T2034, "-", "#", LEN(T2034) - LEN(SUBSTITUTE(T2034, "-", "")))) + 1, LEN(T2034)),#REF!,#REF!),0)</f>
        <v>0</v>
      </c>
      <c r="Z2034">
        <f>MONTH(续费明细实时[[#This Row],[success_time]])</f>
        <v>5</v>
      </c>
      <c r="AA2034" s="8" t="e">
        <f>VLOOKUP(续费明细实时[[#This Row],[parent_user_id]],#REF!,27,0)</f>
        <v>#REF!</v>
      </c>
    </row>
    <row r="2035" spans="1:27">
      <c r="A2035" s="1">
        <v>45790</v>
      </c>
      <c r="B2035" t="s">
        <v>12859</v>
      </c>
      <c r="C2035" t="s">
        <v>12860</v>
      </c>
      <c r="D2035" t="s">
        <v>695</v>
      </c>
      <c r="E2035" t="s">
        <v>1521</v>
      </c>
      <c r="F2035">
        <v>36</v>
      </c>
      <c r="G2035" t="s">
        <v>1875</v>
      </c>
      <c r="H2035" t="s">
        <v>559</v>
      </c>
      <c r="I2035" t="s">
        <v>1876</v>
      </c>
      <c r="J2035">
        <v>4414</v>
      </c>
      <c r="K2035" t="s">
        <v>234</v>
      </c>
      <c r="L2035" t="s">
        <v>549</v>
      </c>
      <c r="M2035" t="s">
        <v>550</v>
      </c>
      <c r="N2035" t="s">
        <v>551</v>
      </c>
      <c r="O2035" t="s">
        <v>141</v>
      </c>
      <c r="P2035" t="s">
        <v>1877</v>
      </c>
      <c r="Q2035" t="s">
        <v>12861</v>
      </c>
      <c r="R2035" t="s">
        <v>626</v>
      </c>
      <c r="S2035">
        <v>621.72574099999997</v>
      </c>
      <c r="T2035" t="s">
        <v>3072</v>
      </c>
      <c r="U2035" s="4">
        <v>45790.84171296296</v>
      </c>
      <c r="V2035" t="str">
        <f>IFERROR(VLOOKUP(B2035,#REF!,1,0),"")</f>
        <v/>
      </c>
      <c r="W2035" t="str" cm="1">
        <f t="array" ref="W2035">IFERROR(_xlfn.IFS(AND(V2035="",X2035&lt;&gt;"王园园组",X2035&lt;&gt;"other"),K2035,AND(V2035="",X2035="王园园组"),G2035),"other")</f>
        <v>other</v>
      </c>
      <c r="X2035" t="str" cm="1">
        <f t="array" ref="X2035">IFERROR(_xlfn.IFS(AND(V2035="",IFERROR(VLOOKUP(N2035,#REF!,1,0),1)&lt;&gt;1),N2035,AND(V2035="",I2035="王园园组"),"王园园组"),"other")</f>
        <v>other</v>
      </c>
      <c r="Y2035">
        <f>IFERROR(_xlfn.XLOOKUP(MID(T2035, FIND("#", SUBSTITUTE(T2035, "-", "#", LEN(T2035) - LEN(SUBSTITUTE(T2035, "-", "")))) + 1, LEN(T2035)),#REF!,#REF!),0)</f>
        <v>0</v>
      </c>
      <c r="Z2035">
        <f>MONTH(续费明细实时[[#This Row],[success_time]])</f>
        <v>5</v>
      </c>
      <c r="AA2035" s="8" t="e">
        <f>VLOOKUP(续费明细实时[[#This Row],[parent_user_id]],#REF!,27,0)</f>
        <v>#REF!</v>
      </c>
    </row>
    <row r="2036" spans="1:27">
      <c r="A2036" s="1">
        <v>45788</v>
      </c>
      <c r="B2036" t="s">
        <v>8788</v>
      </c>
      <c r="C2036" t="s">
        <v>8789</v>
      </c>
      <c r="D2036" t="s">
        <v>548</v>
      </c>
      <c r="E2036" t="s">
        <v>546</v>
      </c>
      <c r="F2036">
        <v>240</v>
      </c>
      <c r="G2036" t="s">
        <v>1883</v>
      </c>
      <c r="H2036" t="s">
        <v>559</v>
      </c>
      <c r="I2036" t="s">
        <v>1876</v>
      </c>
      <c r="J2036">
        <v>32909</v>
      </c>
      <c r="K2036" t="s">
        <v>218</v>
      </c>
      <c r="L2036" t="s">
        <v>549</v>
      </c>
      <c r="M2036" t="s">
        <v>550</v>
      </c>
      <c r="N2036" t="s">
        <v>551</v>
      </c>
      <c r="O2036" t="s">
        <v>145</v>
      </c>
      <c r="P2036" t="s">
        <v>1877</v>
      </c>
      <c r="Q2036" t="s">
        <v>8790</v>
      </c>
      <c r="R2036" t="s">
        <v>626</v>
      </c>
      <c r="S2036">
        <v>4635</v>
      </c>
      <c r="T2036" t="s">
        <v>1931</v>
      </c>
      <c r="U2036" s="4">
        <v>45788.361597222225</v>
      </c>
      <c r="V2036" t="str">
        <f>IFERROR(VLOOKUP(B2036,#REF!,1,0),"")</f>
        <v/>
      </c>
      <c r="W2036" t="str" cm="1">
        <f t="array" ref="W2036">IFERROR(_xlfn.IFS(AND(V2036="",X2036&lt;&gt;"王园园组",X2036&lt;&gt;"other"),K2036,AND(V2036="",X2036="王园园组"),G2036),"other")</f>
        <v>other</v>
      </c>
      <c r="X2036" t="str" cm="1">
        <f t="array" ref="X2036">IFERROR(_xlfn.IFS(AND(V2036="",IFERROR(VLOOKUP(N2036,#REF!,1,0),1)&lt;&gt;1),N2036,AND(V2036="",I2036="王园园组"),"王园园组"),"other")</f>
        <v>other</v>
      </c>
      <c r="Y2036">
        <f>IFERROR(_xlfn.XLOOKUP(MID(T2036, FIND("#", SUBSTITUTE(T2036, "-", "#", LEN(T2036) - LEN(SUBSTITUTE(T2036, "-", "")))) + 1, LEN(T2036)),#REF!,#REF!),0)</f>
        <v>0</v>
      </c>
      <c r="Z2036">
        <f>MONTH(续费明细实时[[#This Row],[success_time]])</f>
        <v>5</v>
      </c>
      <c r="AA2036" s="8" t="e">
        <f>VLOOKUP(续费明细实时[[#This Row],[parent_user_id]],#REF!,27,0)</f>
        <v>#REF!</v>
      </c>
    </row>
    <row r="2037" spans="1:27">
      <c r="A2037" s="1">
        <v>45799</v>
      </c>
      <c r="B2037" t="s">
        <v>12862</v>
      </c>
      <c r="C2037" t="s">
        <v>12863</v>
      </c>
      <c r="D2037" t="s">
        <v>548</v>
      </c>
      <c r="E2037" t="s">
        <v>546</v>
      </c>
      <c r="F2037">
        <v>120</v>
      </c>
      <c r="G2037" t="s">
        <v>2031</v>
      </c>
      <c r="H2037" t="s">
        <v>559</v>
      </c>
      <c r="I2037" t="s">
        <v>1876</v>
      </c>
      <c r="J2037">
        <v>17750</v>
      </c>
      <c r="K2037" t="s">
        <v>223</v>
      </c>
      <c r="L2037" t="s">
        <v>549</v>
      </c>
      <c r="M2037" t="s">
        <v>550</v>
      </c>
      <c r="N2037" t="s">
        <v>551</v>
      </c>
      <c r="O2037" t="s">
        <v>145</v>
      </c>
      <c r="P2037" t="s">
        <v>1877</v>
      </c>
      <c r="Q2037" t="s">
        <v>12864</v>
      </c>
      <c r="R2037" t="s">
        <v>626</v>
      </c>
      <c r="S2037">
        <v>2500</v>
      </c>
      <c r="T2037" t="s">
        <v>1896</v>
      </c>
      <c r="U2037" s="4">
        <v>45799.422025462962</v>
      </c>
      <c r="V2037" t="str">
        <f>IFERROR(VLOOKUP(B2037,#REF!,1,0),"")</f>
        <v/>
      </c>
      <c r="W2037" t="str" cm="1">
        <f t="array" ref="W2037">IFERROR(_xlfn.IFS(AND(V2037="",X2037&lt;&gt;"王园园组",X2037&lt;&gt;"other"),K2037,AND(V2037="",X2037="王园园组"),G2037),"other")</f>
        <v>other</v>
      </c>
      <c r="X2037" t="str" cm="1">
        <f t="array" ref="X2037">IFERROR(_xlfn.IFS(AND(V2037="",IFERROR(VLOOKUP(N2037,#REF!,1,0),1)&lt;&gt;1),N2037,AND(V2037="",I2037="王园园组"),"王园园组"),"other")</f>
        <v>other</v>
      </c>
      <c r="Y2037">
        <f>IFERROR(_xlfn.XLOOKUP(MID(T2037, FIND("#", SUBSTITUTE(T2037, "-", "#", LEN(T2037) - LEN(SUBSTITUTE(T2037, "-", "")))) + 1, LEN(T2037)),#REF!,#REF!),0)</f>
        <v>0</v>
      </c>
      <c r="Z2037">
        <f>MONTH(续费明细实时[[#This Row],[success_time]])</f>
        <v>5</v>
      </c>
      <c r="AA2037" s="8" t="e">
        <f>VLOOKUP(续费明细实时[[#This Row],[parent_user_id]],#REF!,27,0)</f>
        <v>#REF!</v>
      </c>
    </row>
    <row r="2038" spans="1:27">
      <c r="A2038" s="1">
        <v>45788</v>
      </c>
      <c r="B2038" t="s">
        <v>8785</v>
      </c>
      <c r="C2038" t="s">
        <v>8786</v>
      </c>
      <c r="D2038" t="s">
        <v>548</v>
      </c>
      <c r="E2038" t="s">
        <v>546</v>
      </c>
      <c r="F2038">
        <v>120</v>
      </c>
      <c r="G2038" t="s">
        <v>1905</v>
      </c>
      <c r="H2038" t="s">
        <v>559</v>
      </c>
      <c r="I2038" t="s">
        <v>1876</v>
      </c>
      <c r="J2038">
        <v>17750</v>
      </c>
      <c r="K2038" t="s">
        <v>214</v>
      </c>
      <c r="L2038" t="s">
        <v>549</v>
      </c>
      <c r="M2038" t="s">
        <v>550</v>
      </c>
      <c r="N2038" t="s">
        <v>551</v>
      </c>
      <c r="O2038" t="s">
        <v>149</v>
      </c>
      <c r="P2038" t="s">
        <v>1877</v>
      </c>
      <c r="Q2038" t="s">
        <v>8787</v>
      </c>
      <c r="R2038" t="s">
        <v>626</v>
      </c>
      <c r="S2038">
        <v>2500</v>
      </c>
      <c r="T2038" t="s">
        <v>1896</v>
      </c>
      <c r="U2038" s="4">
        <v>45788.4377662037</v>
      </c>
      <c r="V2038" t="str">
        <f>IFERROR(VLOOKUP(B2038,#REF!,1,0),"")</f>
        <v/>
      </c>
      <c r="W2038" t="str" cm="1">
        <f t="array" ref="W2038">IFERROR(_xlfn.IFS(AND(V2038="",X2038&lt;&gt;"王园园组",X2038&lt;&gt;"other"),K2038,AND(V2038="",X2038="王园园组"),G2038),"other")</f>
        <v>other</v>
      </c>
      <c r="X2038" t="str" cm="1">
        <f t="array" ref="X2038">IFERROR(_xlfn.IFS(AND(V2038="",IFERROR(VLOOKUP(N2038,#REF!,1,0),1)&lt;&gt;1),N2038,AND(V2038="",I2038="王园园组"),"王园园组"),"other")</f>
        <v>other</v>
      </c>
      <c r="Y2038">
        <f>IFERROR(_xlfn.XLOOKUP(MID(T2038, FIND("#", SUBSTITUTE(T2038, "-", "#", LEN(T2038) - LEN(SUBSTITUTE(T2038, "-", "")))) + 1, LEN(T2038)),#REF!,#REF!),0)</f>
        <v>0</v>
      </c>
      <c r="Z2038">
        <f>MONTH(续费明细实时[[#This Row],[success_time]])</f>
        <v>5</v>
      </c>
      <c r="AA2038" s="8" t="e">
        <f>VLOOKUP(续费明细实时[[#This Row],[parent_user_id]],#REF!,27,0)</f>
        <v>#REF!</v>
      </c>
    </row>
    <row r="2039" spans="1:27">
      <c r="A2039" s="1">
        <v>45787</v>
      </c>
      <c r="B2039" t="s">
        <v>2354</v>
      </c>
      <c r="C2039" t="s">
        <v>2355</v>
      </c>
      <c r="D2039" t="s">
        <v>548</v>
      </c>
      <c r="E2039" t="s">
        <v>546</v>
      </c>
      <c r="F2039">
        <v>240</v>
      </c>
      <c r="G2039" t="s">
        <v>2139</v>
      </c>
      <c r="H2039" t="s">
        <v>559</v>
      </c>
      <c r="I2039" t="s">
        <v>1876</v>
      </c>
      <c r="J2039">
        <v>32909</v>
      </c>
      <c r="K2039" t="s">
        <v>182</v>
      </c>
      <c r="L2039" t="s">
        <v>549</v>
      </c>
      <c r="M2039" t="s">
        <v>559</v>
      </c>
      <c r="N2039" t="s">
        <v>469</v>
      </c>
      <c r="O2039" t="s">
        <v>180</v>
      </c>
      <c r="P2039" t="s">
        <v>1877</v>
      </c>
      <c r="Q2039" t="s">
        <v>2356</v>
      </c>
      <c r="R2039" t="s">
        <v>626</v>
      </c>
      <c r="S2039">
        <v>4635</v>
      </c>
      <c r="T2039" t="s">
        <v>1931</v>
      </c>
      <c r="U2039" s="4">
        <v>45787.511250000003</v>
      </c>
      <c r="V2039" t="str">
        <f>IFERROR(VLOOKUP(B2039,#REF!,1,0),"")</f>
        <v/>
      </c>
      <c r="W2039" t="str" cm="1">
        <f t="array" ref="W2039">IFERROR(_xlfn.IFS(AND(V2039="",X2039&lt;&gt;"王园园组",X2039&lt;&gt;"other"),K2039,AND(V2039="",X2039="王园园组"),G2039),"other")</f>
        <v>other</v>
      </c>
      <c r="X2039" t="str" cm="1">
        <f t="array" ref="X2039">IFERROR(_xlfn.IFS(AND(V2039="",IFERROR(VLOOKUP(N2039,#REF!,1,0),1)&lt;&gt;1),N2039,AND(V2039="",I2039="王园园组"),"王园园组"),"other")</f>
        <v>other</v>
      </c>
      <c r="Y2039">
        <f>IFERROR(_xlfn.XLOOKUP(MID(T2039, FIND("#", SUBSTITUTE(T2039, "-", "#", LEN(T2039) - LEN(SUBSTITUTE(T2039, "-", "")))) + 1, LEN(T2039)),#REF!,#REF!),0)</f>
        <v>0</v>
      </c>
      <c r="Z2039">
        <f>MONTH(续费明细实时[[#This Row],[success_time]])</f>
        <v>5</v>
      </c>
      <c r="AA2039" s="8" t="e">
        <f>VLOOKUP(续费明细实时[[#This Row],[parent_user_id]],#REF!,27,0)</f>
        <v>#REF!</v>
      </c>
    </row>
    <row r="2040" spans="1:27">
      <c r="A2040" s="1">
        <v>45804</v>
      </c>
      <c r="B2040" t="s">
        <v>30214</v>
      </c>
      <c r="C2040" t="s">
        <v>30215</v>
      </c>
      <c r="D2040" t="s">
        <v>632</v>
      </c>
      <c r="E2040" t="s">
        <v>546</v>
      </c>
      <c r="F2040">
        <v>120</v>
      </c>
      <c r="G2040" t="s">
        <v>13037</v>
      </c>
      <c r="H2040" t="s">
        <v>559</v>
      </c>
      <c r="I2040" t="s">
        <v>1876</v>
      </c>
      <c r="J2040">
        <v>17750</v>
      </c>
      <c r="K2040" t="s">
        <v>426</v>
      </c>
      <c r="L2040" t="s">
        <v>549</v>
      </c>
      <c r="M2040" t="s">
        <v>559</v>
      </c>
      <c r="N2040" t="s">
        <v>469</v>
      </c>
      <c r="O2040" t="s">
        <v>189</v>
      </c>
      <c r="P2040" t="s">
        <v>1877</v>
      </c>
      <c r="Q2040" t="s">
        <v>30216</v>
      </c>
      <c r="R2040" t="s">
        <v>626</v>
      </c>
      <c r="S2040">
        <v>2500</v>
      </c>
      <c r="T2040" t="s">
        <v>1896</v>
      </c>
      <c r="U2040" s="4">
        <v>45804.440092592595</v>
      </c>
      <c r="V2040" t="str">
        <f>IFERROR(VLOOKUP(B2040,#REF!,1,0),"")</f>
        <v/>
      </c>
      <c r="W2040" t="str" cm="1">
        <f t="array" ref="W2040">IFERROR(_xlfn.IFS(AND(V2040="",X2040&lt;&gt;"王园园组",X2040&lt;&gt;"other"),K2040,AND(V2040="",X2040="王园园组"),G2040),"other")</f>
        <v>other</v>
      </c>
      <c r="X2040" t="str" cm="1">
        <f t="array" ref="X2040">IFERROR(_xlfn.IFS(AND(V2040="",IFERROR(VLOOKUP(N2040,#REF!,1,0),1)&lt;&gt;1),N2040,AND(V2040="",I2040="王园园组"),"王园园组"),"other")</f>
        <v>other</v>
      </c>
      <c r="Y2040">
        <f>IFERROR(_xlfn.XLOOKUP(MID(T2040, FIND("#", SUBSTITUTE(T2040, "-", "#", LEN(T2040) - LEN(SUBSTITUTE(T2040, "-", "")))) + 1, LEN(T2040)),#REF!,#REF!),0)</f>
        <v>0</v>
      </c>
      <c r="Z2040">
        <f>MONTH(续费明细实时[[#This Row],[success_time]])</f>
        <v>5</v>
      </c>
      <c r="AA2040" s="8" t="e">
        <f>VLOOKUP(续费明细实时[[#This Row],[parent_user_id]],#REF!,27,0)</f>
        <v>#REF!</v>
      </c>
    </row>
    <row r="2041" spans="1:27">
      <c r="A2041" s="1">
        <v>45796</v>
      </c>
      <c r="B2041" t="s">
        <v>13732</v>
      </c>
      <c r="C2041" t="s">
        <v>13733</v>
      </c>
      <c r="D2041" t="s">
        <v>558</v>
      </c>
      <c r="E2041" t="s">
        <v>546</v>
      </c>
      <c r="F2041">
        <v>120</v>
      </c>
      <c r="G2041" t="s">
        <v>1929</v>
      </c>
      <c r="H2041" t="s">
        <v>559</v>
      </c>
      <c r="I2041" t="s">
        <v>1876</v>
      </c>
      <c r="J2041">
        <v>17750</v>
      </c>
      <c r="K2041" t="s">
        <v>200</v>
      </c>
      <c r="L2041" t="s">
        <v>549</v>
      </c>
      <c r="M2041" t="s">
        <v>550</v>
      </c>
      <c r="N2041" t="s">
        <v>551</v>
      </c>
      <c r="O2041" t="s">
        <v>149</v>
      </c>
      <c r="P2041" t="s">
        <v>1877</v>
      </c>
      <c r="Q2041" t="s">
        <v>13734</v>
      </c>
      <c r="R2041" t="s">
        <v>626</v>
      </c>
      <c r="S2041">
        <v>2500</v>
      </c>
      <c r="T2041" t="s">
        <v>1896</v>
      </c>
      <c r="U2041" s="4">
        <v>45796.467233796298</v>
      </c>
      <c r="V2041" t="str">
        <f>IFERROR(VLOOKUP(B2041,#REF!,1,0),"")</f>
        <v/>
      </c>
      <c r="W2041" t="str" cm="1">
        <f t="array" ref="W2041">IFERROR(_xlfn.IFS(AND(V2041="",X2041&lt;&gt;"王园园组",X2041&lt;&gt;"other"),K2041,AND(V2041="",X2041="王园园组"),G2041),"other")</f>
        <v>other</v>
      </c>
      <c r="X2041" t="str" cm="1">
        <f t="array" ref="X2041">IFERROR(_xlfn.IFS(AND(V2041="",IFERROR(VLOOKUP(N2041,#REF!,1,0),1)&lt;&gt;1),N2041,AND(V2041="",I2041="王园园组"),"王园园组"),"other")</f>
        <v>other</v>
      </c>
      <c r="Y2041">
        <f>IFERROR(_xlfn.XLOOKUP(MID(T2041, FIND("#", SUBSTITUTE(T2041, "-", "#", LEN(T2041) - LEN(SUBSTITUTE(T2041, "-", "")))) + 1, LEN(T2041)),#REF!,#REF!),0)</f>
        <v>0</v>
      </c>
      <c r="Z2041">
        <f>MONTH(续费明细实时[[#This Row],[success_time]])</f>
        <v>5</v>
      </c>
      <c r="AA2041" s="8" t="e">
        <f>VLOOKUP(续费明细实时[[#This Row],[parent_user_id]],#REF!,27,0)</f>
        <v>#REF!</v>
      </c>
    </row>
    <row r="2042" spans="1:27">
      <c r="A2042" s="1">
        <v>45800</v>
      </c>
      <c r="B2042" t="s">
        <v>13720</v>
      </c>
      <c r="C2042" t="s">
        <v>13721</v>
      </c>
      <c r="D2042" t="s">
        <v>548</v>
      </c>
      <c r="E2042" t="s">
        <v>546</v>
      </c>
      <c r="F2042">
        <v>240</v>
      </c>
      <c r="G2042" t="s">
        <v>12956</v>
      </c>
      <c r="H2042" t="s">
        <v>559</v>
      </c>
      <c r="I2042" t="s">
        <v>1876</v>
      </c>
      <c r="J2042">
        <v>31950</v>
      </c>
      <c r="K2042" t="s">
        <v>248</v>
      </c>
      <c r="L2042" t="s">
        <v>549</v>
      </c>
      <c r="M2042" t="s">
        <v>550</v>
      </c>
      <c r="N2042" t="s">
        <v>551</v>
      </c>
      <c r="O2042" t="s">
        <v>242</v>
      </c>
      <c r="P2042" t="s">
        <v>1877</v>
      </c>
      <c r="Q2042" t="s">
        <v>13722</v>
      </c>
      <c r="R2042" t="s">
        <v>626</v>
      </c>
      <c r="S2042">
        <v>4500</v>
      </c>
      <c r="T2042" t="s">
        <v>1931</v>
      </c>
      <c r="U2042" s="4">
        <v>45800.325509259259</v>
      </c>
      <c r="V2042" t="str">
        <f>IFERROR(VLOOKUP(B2042,#REF!,1,0),"")</f>
        <v/>
      </c>
      <c r="W2042" t="str" cm="1">
        <f t="array" ref="W2042">IFERROR(_xlfn.IFS(AND(V2042="",X2042&lt;&gt;"王园园组",X2042&lt;&gt;"other"),K2042,AND(V2042="",X2042="王园园组"),G2042),"other")</f>
        <v>other</v>
      </c>
      <c r="X2042" t="str" cm="1">
        <f t="array" ref="X2042">IFERROR(_xlfn.IFS(AND(V2042="",IFERROR(VLOOKUP(N2042,#REF!,1,0),1)&lt;&gt;1),N2042,AND(V2042="",I2042="王园园组"),"王园园组"),"other")</f>
        <v>other</v>
      </c>
      <c r="Y2042">
        <f>IFERROR(_xlfn.XLOOKUP(MID(T2042, FIND("#", SUBSTITUTE(T2042, "-", "#", LEN(T2042) - LEN(SUBSTITUTE(T2042, "-", "")))) + 1, LEN(T2042)),#REF!,#REF!),0)</f>
        <v>0</v>
      </c>
      <c r="Z2042">
        <f>MONTH(续费明细实时[[#This Row],[success_time]])</f>
        <v>5</v>
      </c>
      <c r="AA2042" s="8" t="e">
        <f>VLOOKUP(续费明细实时[[#This Row],[parent_user_id]],#REF!,27,0)</f>
        <v>#REF!</v>
      </c>
    </row>
    <row r="2043" spans="1:27">
      <c r="A2043" s="1">
        <v>45802</v>
      </c>
      <c r="B2043" t="s">
        <v>13129</v>
      </c>
      <c r="C2043" t="s">
        <v>13130</v>
      </c>
      <c r="D2043" t="s">
        <v>584</v>
      </c>
      <c r="E2043" t="s">
        <v>1102</v>
      </c>
      <c r="F2043">
        <v>120</v>
      </c>
      <c r="G2043" t="s">
        <v>363</v>
      </c>
      <c r="H2043" t="s">
        <v>559</v>
      </c>
      <c r="I2043" t="s">
        <v>163</v>
      </c>
      <c r="J2043">
        <v>10238</v>
      </c>
      <c r="K2043" t="s">
        <v>363</v>
      </c>
      <c r="L2043" t="s">
        <v>549</v>
      </c>
      <c r="M2043" t="s">
        <v>559</v>
      </c>
      <c r="N2043" t="s">
        <v>163</v>
      </c>
      <c r="O2043" t="s">
        <v>473</v>
      </c>
      <c r="P2043" t="s">
        <v>1877</v>
      </c>
      <c r="Q2043" t="s">
        <v>13131</v>
      </c>
      <c r="R2043" t="s">
        <v>626</v>
      </c>
      <c r="S2043">
        <v>1442</v>
      </c>
      <c r="T2043" t="s">
        <v>1902</v>
      </c>
      <c r="U2043" s="4">
        <v>45802.468113425923</v>
      </c>
      <c r="V2043" t="str">
        <f>IFERROR(VLOOKUP(B2043,#REF!,1,0),"")</f>
        <v/>
      </c>
      <c r="W2043" t="str" cm="1">
        <f t="array" ref="W2043">IFERROR(_xlfn.IFS(AND(V2043="",X2043&lt;&gt;"王园园组",X2043&lt;&gt;"other"),K2043,AND(V2043="",X2043="王园园组"),G2043),"other")</f>
        <v>other</v>
      </c>
      <c r="X2043" t="str" cm="1">
        <f t="array" ref="X2043">IFERROR(_xlfn.IFS(AND(V2043="",IFERROR(VLOOKUP(N2043,#REF!,1,0),1)&lt;&gt;1),N2043,AND(V2043="",I2043="王园园组"),"王园园组"),"other")</f>
        <v>other</v>
      </c>
      <c r="Y2043">
        <f>IFERROR(_xlfn.XLOOKUP(MID(T2043, FIND("#", SUBSTITUTE(T2043, "-", "#", LEN(T2043) - LEN(SUBSTITUTE(T2043, "-", "")))) + 1, LEN(T2043)),#REF!,#REF!),0)</f>
        <v>0</v>
      </c>
      <c r="Z2043">
        <f>MONTH(续费明细实时[[#This Row],[success_time]])</f>
        <v>5</v>
      </c>
      <c r="AA2043" s="8" t="e">
        <f>VLOOKUP(续费明细实时[[#This Row],[parent_user_id]],#REF!,27,0)</f>
        <v>#REF!</v>
      </c>
    </row>
    <row r="2044" spans="1:27">
      <c r="A2044" s="1">
        <v>45794</v>
      </c>
      <c r="B2044" t="s">
        <v>12840</v>
      </c>
      <c r="C2044" t="s">
        <v>12841</v>
      </c>
      <c r="D2044" t="s">
        <v>578</v>
      </c>
      <c r="E2044" t="s">
        <v>546</v>
      </c>
      <c r="F2044">
        <v>240</v>
      </c>
      <c r="G2044" t="s">
        <v>1994</v>
      </c>
      <c r="H2044" t="s">
        <v>559</v>
      </c>
      <c r="I2044" t="s">
        <v>1876</v>
      </c>
      <c r="J2044">
        <v>31950</v>
      </c>
      <c r="K2044" t="s">
        <v>303</v>
      </c>
      <c r="L2044" t="s">
        <v>549</v>
      </c>
      <c r="M2044" t="s">
        <v>550</v>
      </c>
      <c r="N2044" t="s">
        <v>136</v>
      </c>
      <c r="O2044" t="s">
        <v>143</v>
      </c>
      <c r="P2044" t="s">
        <v>1877</v>
      </c>
      <c r="Q2044" t="s">
        <v>12842</v>
      </c>
      <c r="R2044" t="s">
        <v>626</v>
      </c>
      <c r="S2044">
        <v>4500</v>
      </c>
      <c r="T2044" t="s">
        <v>1931</v>
      </c>
      <c r="U2044" s="4">
        <v>45794.856724537036</v>
      </c>
      <c r="V2044" t="str">
        <f>IFERROR(VLOOKUP(B2044,#REF!,1,0),"")</f>
        <v/>
      </c>
      <c r="W2044" t="str" cm="1">
        <f t="array" ref="W2044">IFERROR(_xlfn.IFS(AND(V2044="",X2044&lt;&gt;"王园园组",X2044&lt;&gt;"other"),K2044,AND(V2044="",X2044="王园园组"),G2044),"other")</f>
        <v>other</v>
      </c>
      <c r="X2044" t="str" cm="1">
        <f t="array" ref="X2044">IFERROR(_xlfn.IFS(AND(V2044="",IFERROR(VLOOKUP(N2044,#REF!,1,0),1)&lt;&gt;1),N2044,AND(V2044="",I2044="王园园组"),"王园园组"),"other")</f>
        <v>other</v>
      </c>
      <c r="Y2044">
        <f>IFERROR(_xlfn.XLOOKUP(MID(T2044, FIND("#", SUBSTITUTE(T2044, "-", "#", LEN(T2044) - LEN(SUBSTITUTE(T2044, "-", "")))) + 1, LEN(T2044)),#REF!,#REF!),0)</f>
        <v>0</v>
      </c>
      <c r="Z2044">
        <f>MONTH(续费明细实时[[#This Row],[success_time]])</f>
        <v>5</v>
      </c>
      <c r="AA2044" s="8" t="e">
        <f>VLOOKUP(续费明细实时[[#This Row],[parent_user_id]],#REF!,27,0)</f>
        <v>#REF!</v>
      </c>
    </row>
    <row r="2045" spans="1:27">
      <c r="A2045" s="1">
        <v>45782</v>
      </c>
      <c r="B2045" t="s">
        <v>2270</v>
      </c>
      <c r="C2045" t="s">
        <v>2271</v>
      </c>
      <c r="D2045" t="s">
        <v>2272</v>
      </c>
      <c r="E2045" t="s">
        <v>2273</v>
      </c>
      <c r="F2045">
        <v>6</v>
      </c>
      <c r="G2045" t="s">
        <v>1929</v>
      </c>
      <c r="H2045" t="s">
        <v>559</v>
      </c>
      <c r="I2045" t="s">
        <v>1876</v>
      </c>
      <c r="J2045">
        <v>1491</v>
      </c>
      <c r="K2045" t="s">
        <v>217</v>
      </c>
      <c r="L2045" t="s">
        <v>549</v>
      </c>
      <c r="M2045" t="s">
        <v>550</v>
      </c>
      <c r="N2045" t="s">
        <v>551</v>
      </c>
      <c r="O2045" t="s">
        <v>145</v>
      </c>
      <c r="P2045" t="s">
        <v>1877</v>
      </c>
      <c r="Q2045" t="s">
        <v>2274</v>
      </c>
      <c r="R2045" t="s">
        <v>626</v>
      </c>
      <c r="S2045">
        <v>210</v>
      </c>
      <c r="T2045" t="s">
        <v>2275</v>
      </c>
      <c r="U2045" s="4">
        <v>45782.458692129629</v>
      </c>
      <c r="V2045" t="str">
        <f>IFERROR(VLOOKUP(B2045,#REF!,1,0),"")</f>
        <v/>
      </c>
      <c r="W2045" t="str" cm="1">
        <f t="array" ref="W2045">IFERROR(_xlfn.IFS(AND(V2045="",X2045&lt;&gt;"王园园组",X2045&lt;&gt;"other"),K2045,AND(V2045="",X2045="王园园组"),G2045),"other")</f>
        <v>other</v>
      </c>
      <c r="X2045" t="str" cm="1">
        <f t="array" ref="X2045">IFERROR(_xlfn.IFS(AND(V2045="",IFERROR(VLOOKUP(N2045,#REF!,1,0),1)&lt;&gt;1),N2045,AND(V2045="",I2045="王园园组"),"王园园组"),"other")</f>
        <v>other</v>
      </c>
      <c r="Y2045">
        <f>IFERROR(_xlfn.XLOOKUP(MID(T2045, FIND("#", SUBSTITUTE(T2045, "-", "#", LEN(T2045) - LEN(SUBSTITUTE(T2045, "-", "")))) + 1, LEN(T2045)),#REF!,#REF!),0)</f>
        <v>0</v>
      </c>
      <c r="Z2045">
        <f>MONTH(续费明细实时[[#This Row],[success_time]])</f>
        <v>5</v>
      </c>
      <c r="AA2045" s="8" t="e">
        <f>VLOOKUP(续费明细实时[[#This Row],[parent_user_id]],#REF!,27,0)</f>
        <v>#REF!</v>
      </c>
    </row>
    <row r="2046" spans="1:27">
      <c r="A2046" s="1">
        <v>45804</v>
      </c>
      <c r="B2046" t="s">
        <v>30217</v>
      </c>
      <c r="C2046" t="s">
        <v>30218</v>
      </c>
      <c r="D2046" t="s">
        <v>548</v>
      </c>
      <c r="E2046" t="s">
        <v>546</v>
      </c>
      <c r="F2046">
        <v>240</v>
      </c>
      <c r="G2046" t="s">
        <v>1929</v>
      </c>
      <c r="H2046" t="s">
        <v>559</v>
      </c>
      <c r="I2046" t="s">
        <v>1876</v>
      </c>
      <c r="J2046">
        <v>32909</v>
      </c>
      <c r="K2046" t="s">
        <v>255</v>
      </c>
      <c r="L2046" t="s">
        <v>549</v>
      </c>
      <c r="M2046" t="s">
        <v>550</v>
      </c>
      <c r="N2046" t="s">
        <v>136</v>
      </c>
      <c r="O2046" t="s">
        <v>147</v>
      </c>
      <c r="P2046" t="s">
        <v>1877</v>
      </c>
      <c r="Q2046" t="s">
        <v>30219</v>
      </c>
      <c r="R2046" t="s">
        <v>626</v>
      </c>
      <c r="S2046">
        <v>4635</v>
      </c>
      <c r="T2046" t="s">
        <v>1931</v>
      </c>
      <c r="U2046" s="4">
        <v>45804.352511574078</v>
      </c>
      <c r="V2046" t="str">
        <f>IFERROR(VLOOKUP(B2046,#REF!,1,0),"")</f>
        <v/>
      </c>
      <c r="W2046" t="str" cm="1">
        <f t="array" ref="W2046">IFERROR(_xlfn.IFS(AND(V2046="",X2046&lt;&gt;"王园园组",X2046&lt;&gt;"other"),K2046,AND(V2046="",X2046="王园园组"),G2046),"other")</f>
        <v>other</v>
      </c>
      <c r="X2046" t="str" cm="1">
        <f t="array" ref="X2046">IFERROR(_xlfn.IFS(AND(V2046="",IFERROR(VLOOKUP(N2046,#REF!,1,0),1)&lt;&gt;1),N2046,AND(V2046="",I2046="王园园组"),"王园园组"),"other")</f>
        <v>other</v>
      </c>
      <c r="Y2046">
        <f>IFERROR(_xlfn.XLOOKUP(MID(T2046, FIND("#", SUBSTITUTE(T2046, "-", "#", LEN(T2046) - LEN(SUBSTITUTE(T2046, "-", "")))) + 1, LEN(T2046)),#REF!,#REF!),0)</f>
        <v>0</v>
      </c>
      <c r="Z2046">
        <f>MONTH(续费明细实时[[#This Row],[success_time]])</f>
        <v>5</v>
      </c>
      <c r="AA2046" s="8" t="e">
        <f>VLOOKUP(续费明细实时[[#This Row],[parent_user_id]],#REF!,27,0)</f>
        <v>#REF!</v>
      </c>
    </row>
    <row r="2047" spans="1:27">
      <c r="A2047" s="1">
        <v>45799</v>
      </c>
      <c r="B2047" t="s">
        <v>12807</v>
      </c>
      <c r="C2047" t="s">
        <v>12808</v>
      </c>
      <c r="D2047" t="s">
        <v>1104</v>
      </c>
      <c r="E2047" t="s">
        <v>546</v>
      </c>
      <c r="F2047">
        <v>60</v>
      </c>
      <c r="G2047" t="s">
        <v>356</v>
      </c>
      <c r="H2047" t="s">
        <v>559</v>
      </c>
      <c r="I2047" t="s">
        <v>163</v>
      </c>
      <c r="J2047">
        <v>10650</v>
      </c>
      <c r="K2047" t="s">
        <v>356</v>
      </c>
      <c r="L2047" t="s">
        <v>549</v>
      </c>
      <c r="M2047" t="s">
        <v>559</v>
      </c>
      <c r="N2047" t="s">
        <v>163</v>
      </c>
      <c r="O2047" t="s">
        <v>473</v>
      </c>
      <c r="P2047" t="s">
        <v>1877</v>
      </c>
      <c r="Q2047" t="s">
        <v>12809</v>
      </c>
      <c r="R2047" t="s">
        <v>626</v>
      </c>
      <c r="S2047">
        <v>1500</v>
      </c>
      <c r="T2047" t="s">
        <v>1891</v>
      </c>
      <c r="U2047" s="4">
        <v>45799.554699074077</v>
      </c>
      <c r="V2047" t="str">
        <f>IFERROR(VLOOKUP(B2047,#REF!,1,0),"")</f>
        <v/>
      </c>
      <c r="W2047" t="str" cm="1">
        <f t="array" ref="W2047">IFERROR(_xlfn.IFS(AND(V2047="",X2047&lt;&gt;"王园园组",X2047&lt;&gt;"other"),K2047,AND(V2047="",X2047="王园园组"),G2047),"other")</f>
        <v>other</v>
      </c>
      <c r="X2047" t="str" cm="1">
        <f t="array" ref="X2047">IFERROR(_xlfn.IFS(AND(V2047="",IFERROR(VLOOKUP(N2047,#REF!,1,0),1)&lt;&gt;1),N2047,AND(V2047="",I2047="王园园组"),"王园园组"),"other")</f>
        <v>other</v>
      </c>
      <c r="Y2047">
        <f>IFERROR(_xlfn.XLOOKUP(MID(T2047, FIND("#", SUBSTITUTE(T2047, "-", "#", LEN(T2047) - LEN(SUBSTITUTE(T2047, "-", "")))) + 1, LEN(T2047)),#REF!,#REF!),0)</f>
        <v>0</v>
      </c>
      <c r="Z2047">
        <f>MONTH(续费明细实时[[#This Row],[success_time]])</f>
        <v>5</v>
      </c>
      <c r="AA2047" s="8" t="e">
        <f>VLOOKUP(续费明细实时[[#This Row],[parent_user_id]],#REF!,27,0)</f>
        <v>#REF!</v>
      </c>
    </row>
    <row r="2048" spans="1:27">
      <c r="A2048" s="1">
        <v>45804</v>
      </c>
      <c r="B2048" t="s">
        <v>30220</v>
      </c>
      <c r="C2048" t="s">
        <v>30221</v>
      </c>
      <c r="D2048" t="s">
        <v>548</v>
      </c>
      <c r="E2048" t="s">
        <v>546</v>
      </c>
      <c r="F2048">
        <v>120</v>
      </c>
      <c r="G2048" t="s">
        <v>1978</v>
      </c>
      <c r="H2048" t="s">
        <v>559</v>
      </c>
      <c r="I2048" t="s">
        <v>1876</v>
      </c>
      <c r="J2048">
        <v>17750</v>
      </c>
      <c r="K2048" t="s">
        <v>289</v>
      </c>
      <c r="L2048" t="s">
        <v>549</v>
      </c>
      <c r="M2048" t="s">
        <v>550</v>
      </c>
      <c r="N2048" t="s">
        <v>136</v>
      </c>
      <c r="O2048" t="s">
        <v>283</v>
      </c>
      <c r="P2048" t="s">
        <v>1877</v>
      </c>
      <c r="Q2048" t="s">
        <v>30222</v>
      </c>
      <c r="R2048" t="s">
        <v>626</v>
      </c>
      <c r="S2048">
        <v>2500</v>
      </c>
      <c r="T2048" t="s">
        <v>1896</v>
      </c>
      <c r="U2048" s="4">
        <v>45804.411597222221</v>
      </c>
      <c r="V2048" t="str">
        <f>IFERROR(VLOOKUP(B2048,#REF!,1,0),"")</f>
        <v/>
      </c>
      <c r="W2048" t="str" cm="1">
        <f t="array" ref="W2048">IFERROR(_xlfn.IFS(AND(V2048="",X2048&lt;&gt;"王园园组",X2048&lt;&gt;"other"),K2048,AND(V2048="",X2048="王园园组"),G2048),"other")</f>
        <v>other</v>
      </c>
      <c r="X2048" t="str" cm="1">
        <f t="array" ref="X2048">IFERROR(_xlfn.IFS(AND(V2048="",IFERROR(VLOOKUP(N2048,#REF!,1,0),1)&lt;&gt;1),N2048,AND(V2048="",I2048="王园园组"),"王园园组"),"other")</f>
        <v>other</v>
      </c>
      <c r="Y2048">
        <f>IFERROR(_xlfn.XLOOKUP(MID(T2048, FIND("#", SUBSTITUTE(T2048, "-", "#", LEN(T2048) - LEN(SUBSTITUTE(T2048, "-", "")))) + 1, LEN(T2048)),#REF!,#REF!),0)</f>
        <v>0</v>
      </c>
      <c r="Z2048">
        <f>MONTH(续费明细实时[[#This Row],[success_time]])</f>
        <v>5</v>
      </c>
      <c r="AA2048" s="8" t="e">
        <f>VLOOKUP(续费明细实时[[#This Row],[parent_user_id]],#REF!,27,0)</f>
        <v>#REF!</v>
      </c>
    </row>
    <row r="2049" spans="1:27" hidden="1">
      <c r="A2049" s="1">
        <v>45804</v>
      </c>
      <c r="B2049" t="s">
        <v>30223</v>
      </c>
      <c r="C2049" t="s">
        <v>30224</v>
      </c>
      <c r="D2049" t="s">
        <v>648</v>
      </c>
      <c r="E2049" t="s">
        <v>1476</v>
      </c>
      <c r="F2049">
        <v>50</v>
      </c>
      <c r="G2049" t="s">
        <v>2087</v>
      </c>
      <c r="H2049" t="s">
        <v>806</v>
      </c>
      <c r="I2049" t="s">
        <v>626</v>
      </c>
      <c r="J2049">
        <v>3143</v>
      </c>
      <c r="K2049" t="s">
        <v>2519</v>
      </c>
      <c r="L2049" t="s">
        <v>2520</v>
      </c>
      <c r="M2049" t="s">
        <v>2520</v>
      </c>
      <c r="N2049" t="s">
        <v>2521</v>
      </c>
      <c r="O2049" t="s">
        <v>649</v>
      </c>
      <c r="P2049" t="s">
        <v>1877</v>
      </c>
      <c r="Q2049" t="s">
        <v>30225</v>
      </c>
      <c r="R2049" t="s">
        <v>626</v>
      </c>
      <c r="S2049">
        <v>442.66677099999998</v>
      </c>
      <c r="T2049" t="s">
        <v>1477</v>
      </c>
      <c r="U2049" s="4">
        <v>45804.669930555552</v>
      </c>
      <c r="V2049" t="str">
        <f>IFERROR(VLOOKUP(B2049,#REF!,1,0),"")</f>
        <v/>
      </c>
      <c r="W2049" t="str" cm="1">
        <f t="array" ref="W2049">IFERROR(_xlfn.IFS(AND(V2049="",X2049&lt;&gt;"王园园组",X2049&lt;&gt;"other"),K2049,AND(V2049="",X2049="王园园组"),G2049),"other")</f>
        <v>other</v>
      </c>
      <c r="X2049" t="str" cm="1">
        <f t="array" ref="X2049">IFERROR(_xlfn.IFS(AND(V2049="",IFERROR(VLOOKUP(N2049,#REF!,1,0),1)&lt;&gt;1),N2049,AND(V2049="",I2049="王园园组"),"王园园组"),"other")</f>
        <v>other</v>
      </c>
      <c r="Y2049">
        <f>IFERROR(_xlfn.XLOOKUP(MID(T2049, FIND("#", SUBSTITUTE(T2049, "-", "#", LEN(T2049) - LEN(SUBSTITUTE(T2049, "-", "")))) + 1, LEN(T2049)),#REF!,#REF!),0)</f>
        <v>0</v>
      </c>
      <c r="Z2049">
        <f>MONTH(续费明细实时[[#This Row],[success_time]])</f>
        <v>5</v>
      </c>
      <c r="AA2049" s="8" t="e">
        <f>VLOOKUP(续费明细实时[[#This Row],[parent_user_id]],#REF!,27,0)</f>
        <v>#REF!</v>
      </c>
    </row>
    <row r="2050" spans="1:27">
      <c r="A2050" s="1">
        <v>45803</v>
      </c>
      <c r="B2050" t="s">
        <v>30226</v>
      </c>
      <c r="C2050" t="s">
        <v>30227</v>
      </c>
      <c r="D2050" t="s">
        <v>558</v>
      </c>
      <c r="E2050" t="s">
        <v>546</v>
      </c>
      <c r="F2050">
        <v>60</v>
      </c>
      <c r="G2050" t="s">
        <v>454</v>
      </c>
      <c r="H2050" t="s">
        <v>559</v>
      </c>
      <c r="I2050" t="s">
        <v>504</v>
      </c>
      <c r="J2050">
        <v>11831</v>
      </c>
      <c r="K2050" t="s">
        <v>454</v>
      </c>
      <c r="L2050" t="s">
        <v>549</v>
      </c>
      <c r="M2050" t="s">
        <v>559</v>
      </c>
      <c r="N2050" t="s">
        <v>504</v>
      </c>
      <c r="O2050" t="s">
        <v>325</v>
      </c>
      <c r="P2050" t="s">
        <v>1877</v>
      </c>
      <c r="Q2050" t="s">
        <v>30228</v>
      </c>
      <c r="R2050" t="s">
        <v>626</v>
      </c>
      <c r="S2050">
        <v>1666.2741140000001</v>
      </c>
      <c r="T2050" t="s">
        <v>1891</v>
      </c>
      <c r="U2050" s="4">
        <v>45803.797511574077</v>
      </c>
      <c r="V2050" t="str">
        <f>IFERROR(VLOOKUP(B2050,#REF!,1,0),"")</f>
        <v/>
      </c>
      <c r="W2050" t="str" cm="1">
        <f t="array" ref="W2050">IFERROR(_xlfn.IFS(AND(V2050="",X2050&lt;&gt;"王园园组",X2050&lt;&gt;"other"),K2050,AND(V2050="",X2050="王园园组"),G2050),"other")</f>
        <v>other</v>
      </c>
      <c r="X2050" t="str" cm="1">
        <f t="array" ref="X2050">IFERROR(_xlfn.IFS(AND(V2050="",IFERROR(VLOOKUP(N2050,#REF!,1,0),1)&lt;&gt;1),N2050,AND(V2050="",I2050="王园园组"),"王园园组"),"other")</f>
        <v>other</v>
      </c>
      <c r="Y2050">
        <f>IFERROR(_xlfn.XLOOKUP(MID(T2050, FIND("#", SUBSTITUTE(T2050, "-", "#", LEN(T2050) - LEN(SUBSTITUTE(T2050, "-", "")))) + 1, LEN(T2050)),#REF!,#REF!),0)</f>
        <v>0</v>
      </c>
      <c r="Z2050">
        <f>MONTH(续费明细实时[[#This Row],[success_time]])</f>
        <v>5</v>
      </c>
      <c r="AA2050" s="8" t="e">
        <f>VLOOKUP(续费明细实时[[#This Row],[parent_user_id]],#REF!,27,0)</f>
        <v>#REF!</v>
      </c>
    </row>
    <row r="2051" spans="1:27">
      <c r="A2051" s="1">
        <v>45798</v>
      </c>
      <c r="B2051" t="s">
        <v>12819</v>
      </c>
      <c r="C2051" t="s">
        <v>12820</v>
      </c>
      <c r="D2051" t="s">
        <v>548</v>
      </c>
      <c r="E2051" t="s">
        <v>1959</v>
      </c>
      <c r="F2051">
        <v>24</v>
      </c>
      <c r="G2051" t="s">
        <v>2056</v>
      </c>
      <c r="H2051" t="s">
        <v>559</v>
      </c>
      <c r="I2051" t="s">
        <v>1876</v>
      </c>
      <c r="J2051">
        <v>5964</v>
      </c>
      <c r="K2051" t="s">
        <v>247</v>
      </c>
      <c r="L2051" t="s">
        <v>549</v>
      </c>
      <c r="M2051" t="s">
        <v>550</v>
      </c>
      <c r="N2051" t="s">
        <v>551</v>
      </c>
      <c r="O2051" t="s">
        <v>242</v>
      </c>
      <c r="P2051" t="s">
        <v>1877</v>
      </c>
      <c r="Q2051" t="s">
        <v>12821</v>
      </c>
      <c r="R2051" t="s">
        <v>626</v>
      </c>
      <c r="S2051">
        <v>840</v>
      </c>
      <c r="T2051" t="s">
        <v>2201</v>
      </c>
      <c r="U2051" s="4">
        <v>45798.577303240738</v>
      </c>
      <c r="V2051" t="str">
        <f>IFERROR(VLOOKUP(B2051,#REF!,1,0),"")</f>
        <v/>
      </c>
      <c r="W2051" t="str" cm="1">
        <f t="array" ref="W2051">IFERROR(_xlfn.IFS(AND(V2051="",X2051&lt;&gt;"王园园组",X2051&lt;&gt;"other"),K2051,AND(V2051="",X2051="王园园组"),G2051),"other")</f>
        <v>other</v>
      </c>
      <c r="X2051" t="str" cm="1">
        <f t="array" ref="X2051">IFERROR(_xlfn.IFS(AND(V2051="",IFERROR(VLOOKUP(N2051,#REF!,1,0),1)&lt;&gt;1),N2051,AND(V2051="",I2051="王园园组"),"王园园组"),"other")</f>
        <v>other</v>
      </c>
      <c r="Y2051">
        <f>IFERROR(_xlfn.XLOOKUP(MID(T2051, FIND("#", SUBSTITUTE(T2051, "-", "#", LEN(T2051) - LEN(SUBSTITUTE(T2051, "-", "")))) + 1, LEN(T2051)),#REF!,#REF!),0)</f>
        <v>0</v>
      </c>
      <c r="Z2051">
        <f>MONTH(续费明细实时[[#This Row],[success_time]])</f>
        <v>5</v>
      </c>
      <c r="AA2051" s="8" t="e">
        <f>VLOOKUP(续费明细实时[[#This Row],[parent_user_id]],#REF!,27,0)</f>
        <v>#REF!</v>
      </c>
    </row>
    <row r="2052" spans="1:27">
      <c r="A2052" s="1">
        <v>45794</v>
      </c>
      <c r="B2052" t="s">
        <v>13138</v>
      </c>
      <c r="C2052" t="s">
        <v>13139</v>
      </c>
      <c r="D2052" t="s">
        <v>578</v>
      </c>
      <c r="E2052" t="s">
        <v>1102</v>
      </c>
      <c r="F2052">
        <v>180</v>
      </c>
      <c r="G2052" t="s">
        <v>357</v>
      </c>
      <c r="H2052" t="s">
        <v>559</v>
      </c>
      <c r="I2052" t="s">
        <v>163</v>
      </c>
      <c r="J2052">
        <v>14910</v>
      </c>
      <c r="K2052" t="s">
        <v>357</v>
      </c>
      <c r="L2052" t="s">
        <v>549</v>
      </c>
      <c r="M2052" t="s">
        <v>559</v>
      </c>
      <c r="N2052" t="s">
        <v>163</v>
      </c>
      <c r="O2052" t="s">
        <v>473</v>
      </c>
      <c r="P2052" t="s">
        <v>1877</v>
      </c>
      <c r="Q2052" t="s">
        <v>13140</v>
      </c>
      <c r="R2052" t="s">
        <v>626</v>
      </c>
      <c r="S2052">
        <v>2100</v>
      </c>
      <c r="T2052" t="s">
        <v>13028</v>
      </c>
      <c r="U2052" s="4">
        <v>45794.862245370372</v>
      </c>
      <c r="V2052" t="str">
        <f>IFERROR(VLOOKUP(B2052,#REF!,1,0),"")</f>
        <v/>
      </c>
      <c r="W2052" t="str" cm="1">
        <f t="array" ref="W2052">IFERROR(_xlfn.IFS(AND(V2052="",X2052&lt;&gt;"王园园组",X2052&lt;&gt;"other"),K2052,AND(V2052="",X2052="王园园组"),G2052),"other")</f>
        <v>other</v>
      </c>
      <c r="X2052" t="str" cm="1">
        <f t="array" ref="X2052">IFERROR(_xlfn.IFS(AND(V2052="",IFERROR(VLOOKUP(N2052,#REF!,1,0),1)&lt;&gt;1),N2052,AND(V2052="",I2052="王园园组"),"王园园组"),"other")</f>
        <v>other</v>
      </c>
      <c r="Y2052">
        <f>IFERROR(_xlfn.XLOOKUP(MID(T2052, FIND("#", SUBSTITUTE(T2052, "-", "#", LEN(T2052) - LEN(SUBSTITUTE(T2052, "-", "")))) + 1, LEN(T2052)),#REF!,#REF!),0)</f>
        <v>0</v>
      </c>
      <c r="Z2052">
        <f>MONTH(续费明细实时[[#This Row],[success_time]])</f>
        <v>5</v>
      </c>
      <c r="AA2052" s="8" t="e">
        <f>VLOOKUP(续费明细实时[[#This Row],[parent_user_id]],#REF!,27,0)</f>
        <v>#REF!</v>
      </c>
    </row>
    <row r="2053" spans="1:27">
      <c r="A2053" s="1">
        <v>45798</v>
      </c>
      <c r="B2053" t="s">
        <v>13141</v>
      </c>
      <c r="C2053" t="s">
        <v>13142</v>
      </c>
      <c r="D2053" t="s">
        <v>548</v>
      </c>
      <c r="E2053" t="s">
        <v>546</v>
      </c>
      <c r="F2053">
        <v>120</v>
      </c>
      <c r="G2053" t="s">
        <v>1969</v>
      </c>
      <c r="H2053" t="s">
        <v>559</v>
      </c>
      <c r="I2053" t="s">
        <v>1876</v>
      </c>
      <c r="J2053">
        <v>17750</v>
      </c>
      <c r="K2053" t="s">
        <v>191</v>
      </c>
      <c r="L2053" t="s">
        <v>549</v>
      </c>
      <c r="M2053" t="s">
        <v>559</v>
      </c>
      <c r="N2053" t="s">
        <v>469</v>
      </c>
      <c r="O2053" t="s">
        <v>189</v>
      </c>
      <c r="P2053" t="s">
        <v>1877</v>
      </c>
      <c r="Q2053" t="s">
        <v>13143</v>
      </c>
      <c r="R2053" t="s">
        <v>626</v>
      </c>
      <c r="S2053">
        <v>2500</v>
      </c>
      <c r="T2053" t="s">
        <v>1896</v>
      </c>
      <c r="U2053" s="4">
        <v>45798.453773148147</v>
      </c>
      <c r="V2053" t="str">
        <f>IFERROR(VLOOKUP(B2053,#REF!,1,0),"")</f>
        <v/>
      </c>
      <c r="W2053" t="str" cm="1">
        <f t="array" ref="W2053">IFERROR(_xlfn.IFS(AND(V2053="",X2053&lt;&gt;"王园园组",X2053&lt;&gt;"other"),K2053,AND(V2053="",X2053="王园园组"),G2053),"other")</f>
        <v>other</v>
      </c>
      <c r="X2053" t="str" cm="1">
        <f t="array" ref="X2053">IFERROR(_xlfn.IFS(AND(V2053="",IFERROR(VLOOKUP(N2053,#REF!,1,0),1)&lt;&gt;1),N2053,AND(V2053="",I2053="王园园组"),"王园园组"),"other")</f>
        <v>other</v>
      </c>
      <c r="Y2053">
        <f>IFERROR(_xlfn.XLOOKUP(MID(T2053, FIND("#", SUBSTITUTE(T2053, "-", "#", LEN(T2053) - LEN(SUBSTITUTE(T2053, "-", "")))) + 1, LEN(T2053)),#REF!,#REF!),0)</f>
        <v>0</v>
      </c>
      <c r="Z2053">
        <f>MONTH(续费明细实时[[#This Row],[success_time]])</f>
        <v>5</v>
      </c>
      <c r="AA2053" s="8" t="e">
        <f>VLOOKUP(续费明细实时[[#This Row],[parent_user_id]],#REF!,27,0)</f>
        <v>#REF!</v>
      </c>
    </row>
    <row r="2054" spans="1:27">
      <c r="A2054" s="1">
        <v>45795</v>
      </c>
      <c r="B2054" t="s">
        <v>12801</v>
      </c>
      <c r="C2054" t="s">
        <v>12802</v>
      </c>
      <c r="D2054" t="s">
        <v>558</v>
      </c>
      <c r="E2054" t="s">
        <v>546</v>
      </c>
      <c r="F2054">
        <v>60</v>
      </c>
      <c r="G2054" t="s">
        <v>2464</v>
      </c>
      <c r="H2054" t="s">
        <v>559</v>
      </c>
      <c r="I2054" t="s">
        <v>1876</v>
      </c>
      <c r="J2054">
        <v>10854</v>
      </c>
      <c r="K2054" t="s">
        <v>299</v>
      </c>
      <c r="L2054" t="s">
        <v>549</v>
      </c>
      <c r="M2054" t="s">
        <v>550</v>
      </c>
      <c r="N2054" t="s">
        <v>136</v>
      </c>
      <c r="O2054" t="s">
        <v>143</v>
      </c>
      <c r="P2054" t="s">
        <v>1877</v>
      </c>
      <c r="Q2054" t="s">
        <v>12803</v>
      </c>
      <c r="R2054" t="s">
        <v>626</v>
      </c>
      <c r="S2054">
        <v>1528.6918470000001</v>
      </c>
      <c r="T2054" t="s">
        <v>1891</v>
      </c>
      <c r="U2054" s="4">
        <v>45795.706377314818</v>
      </c>
      <c r="V2054" t="str">
        <f>IFERROR(VLOOKUP(B2054,#REF!,1,0),"")</f>
        <v/>
      </c>
      <c r="W2054" t="str" cm="1">
        <f t="array" ref="W2054">IFERROR(_xlfn.IFS(AND(V2054="",X2054&lt;&gt;"王园园组",X2054&lt;&gt;"other"),K2054,AND(V2054="",X2054="王园园组"),G2054),"other")</f>
        <v>other</v>
      </c>
      <c r="X2054" t="str" cm="1">
        <f t="array" ref="X2054">IFERROR(_xlfn.IFS(AND(V2054="",IFERROR(VLOOKUP(N2054,#REF!,1,0),1)&lt;&gt;1),N2054,AND(V2054="",I2054="王园园组"),"王园园组"),"other")</f>
        <v>other</v>
      </c>
      <c r="Y2054">
        <f>IFERROR(_xlfn.XLOOKUP(MID(T2054, FIND("#", SUBSTITUTE(T2054, "-", "#", LEN(T2054) - LEN(SUBSTITUTE(T2054, "-", "")))) + 1, LEN(T2054)),#REF!,#REF!),0)</f>
        <v>0</v>
      </c>
      <c r="Z2054">
        <f>MONTH(续费明细实时[[#This Row],[success_time]])</f>
        <v>5</v>
      </c>
      <c r="AA2054" s="8" t="e">
        <f>VLOOKUP(续费明细实时[[#This Row],[parent_user_id]],#REF!,27,0)</f>
        <v>#REF!</v>
      </c>
    </row>
    <row r="2055" spans="1:27">
      <c r="A2055" s="1">
        <v>45802</v>
      </c>
      <c r="B2055" t="s">
        <v>28887</v>
      </c>
      <c r="C2055" t="s">
        <v>28888</v>
      </c>
      <c r="D2055" t="s">
        <v>648</v>
      </c>
      <c r="E2055" t="s">
        <v>1102</v>
      </c>
      <c r="F2055">
        <v>72</v>
      </c>
      <c r="G2055" t="s">
        <v>291</v>
      </c>
      <c r="H2055" t="s">
        <v>550</v>
      </c>
      <c r="I2055" t="s">
        <v>136</v>
      </c>
      <c r="J2055">
        <v>6548</v>
      </c>
      <c r="K2055" t="s">
        <v>291</v>
      </c>
      <c r="L2055" t="s">
        <v>549</v>
      </c>
      <c r="M2055" t="s">
        <v>550</v>
      </c>
      <c r="N2055" t="s">
        <v>136</v>
      </c>
      <c r="O2055" t="s">
        <v>292</v>
      </c>
      <c r="P2055" t="s">
        <v>1877</v>
      </c>
      <c r="Q2055" t="s">
        <v>28889</v>
      </c>
      <c r="R2055" t="s">
        <v>626</v>
      </c>
      <c r="S2055">
        <v>922.26290600000004</v>
      </c>
      <c r="T2055" t="s">
        <v>1373</v>
      </c>
      <c r="U2055" s="4">
        <v>45802.934652777774</v>
      </c>
      <c r="V2055" t="str">
        <f>IFERROR(VLOOKUP(B2055,#REF!,1,0),"")</f>
        <v/>
      </c>
      <c r="W2055" t="str" cm="1">
        <f t="array" ref="W2055">IFERROR(_xlfn.IFS(AND(V2055="",X2055&lt;&gt;"王园园组",X2055&lt;&gt;"other"),K2055,AND(V2055="",X2055="王园园组"),G2055),"other")</f>
        <v>other</v>
      </c>
      <c r="X2055" t="str" cm="1">
        <f t="array" ref="X2055">IFERROR(_xlfn.IFS(AND(V2055="",IFERROR(VLOOKUP(N2055,#REF!,1,0),1)&lt;&gt;1),N2055,AND(V2055="",I2055="王园园组"),"王园园组"),"other")</f>
        <v>other</v>
      </c>
      <c r="Y2055">
        <f>IFERROR(_xlfn.XLOOKUP(MID(T2055, FIND("#", SUBSTITUTE(T2055, "-", "#", LEN(T2055) - LEN(SUBSTITUTE(T2055, "-", "")))) + 1, LEN(T2055)),#REF!,#REF!),0)</f>
        <v>0</v>
      </c>
      <c r="Z2055">
        <f>MONTH(续费明细实时[[#This Row],[success_time]])</f>
        <v>5</v>
      </c>
      <c r="AA2055" s="8" t="e">
        <f>VLOOKUP(续费明细实时[[#This Row],[parent_user_id]],#REF!,27,0)</f>
        <v>#REF!</v>
      </c>
    </row>
    <row r="2056" spans="1:27">
      <c r="A2056" s="1">
        <v>45782</v>
      </c>
      <c r="B2056" t="s">
        <v>2280</v>
      </c>
      <c r="C2056" t="s">
        <v>2281</v>
      </c>
      <c r="D2056" t="s">
        <v>548</v>
      </c>
      <c r="E2056" t="s">
        <v>546</v>
      </c>
      <c r="F2056">
        <v>96</v>
      </c>
      <c r="G2056" t="s">
        <v>1978</v>
      </c>
      <c r="H2056" t="s">
        <v>559</v>
      </c>
      <c r="I2056" t="s">
        <v>1876</v>
      </c>
      <c r="J2056">
        <v>21286</v>
      </c>
      <c r="K2056" t="s">
        <v>247</v>
      </c>
      <c r="L2056" t="s">
        <v>549</v>
      </c>
      <c r="M2056" t="s">
        <v>550</v>
      </c>
      <c r="N2056" t="s">
        <v>551</v>
      </c>
      <c r="O2056" t="s">
        <v>242</v>
      </c>
      <c r="P2056" t="s">
        <v>1877</v>
      </c>
      <c r="Q2056" t="s">
        <v>2282</v>
      </c>
      <c r="R2056" t="s">
        <v>626</v>
      </c>
      <c r="S2056">
        <v>2998</v>
      </c>
      <c r="T2056" t="s">
        <v>1919</v>
      </c>
      <c r="U2056" s="4">
        <v>45782.377824074072</v>
      </c>
      <c r="V2056" t="str">
        <f>IFERROR(VLOOKUP(B2056,#REF!,1,0),"")</f>
        <v/>
      </c>
      <c r="W2056" t="str" cm="1">
        <f t="array" ref="W2056">IFERROR(_xlfn.IFS(AND(V2056="",X2056&lt;&gt;"王园园组",X2056&lt;&gt;"other"),K2056,AND(V2056="",X2056="王园园组"),G2056),"other")</f>
        <v>other</v>
      </c>
      <c r="X2056" t="str" cm="1">
        <f t="array" ref="X2056">IFERROR(_xlfn.IFS(AND(V2056="",IFERROR(VLOOKUP(N2056,#REF!,1,0),1)&lt;&gt;1),N2056,AND(V2056="",I2056="王园园组"),"王园园组"),"other")</f>
        <v>other</v>
      </c>
      <c r="Y2056">
        <f>IFERROR(_xlfn.XLOOKUP(MID(T2056, FIND("#", SUBSTITUTE(T2056, "-", "#", LEN(T2056) - LEN(SUBSTITUTE(T2056, "-", "")))) + 1, LEN(T2056)),#REF!,#REF!),0)</f>
        <v>0</v>
      </c>
      <c r="Z2056">
        <f>MONTH(续费明细实时[[#This Row],[success_time]])</f>
        <v>5</v>
      </c>
      <c r="AA2056" s="8" t="e">
        <f>VLOOKUP(续费明细实时[[#This Row],[parent_user_id]],#REF!,27,0)</f>
        <v>#REF!</v>
      </c>
    </row>
    <row r="2057" spans="1:27">
      <c r="A2057" s="1">
        <v>45782</v>
      </c>
      <c r="B2057" t="s">
        <v>2283</v>
      </c>
      <c r="C2057" t="s">
        <v>2284</v>
      </c>
      <c r="D2057" t="s">
        <v>610</v>
      </c>
      <c r="E2057" t="s">
        <v>1959</v>
      </c>
      <c r="F2057">
        <v>18</v>
      </c>
      <c r="G2057" t="s">
        <v>1917</v>
      </c>
      <c r="H2057" t="s">
        <v>559</v>
      </c>
      <c r="I2057" t="s">
        <v>1876</v>
      </c>
      <c r="J2057">
        <v>4473</v>
      </c>
      <c r="K2057" t="s">
        <v>232</v>
      </c>
      <c r="L2057" t="s">
        <v>549</v>
      </c>
      <c r="M2057" t="s">
        <v>550</v>
      </c>
      <c r="N2057" t="s">
        <v>551</v>
      </c>
      <c r="O2057" t="s">
        <v>141</v>
      </c>
      <c r="P2057" t="s">
        <v>1877</v>
      </c>
      <c r="Q2057" t="s">
        <v>2285</v>
      </c>
      <c r="R2057" t="s">
        <v>626</v>
      </c>
      <c r="S2057">
        <v>630</v>
      </c>
      <c r="T2057" t="s">
        <v>1962</v>
      </c>
      <c r="U2057" s="4">
        <v>45782.972766203704</v>
      </c>
      <c r="V2057" t="str">
        <f>IFERROR(VLOOKUP(B2057,#REF!,1,0),"")</f>
        <v/>
      </c>
      <c r="W2057" t="str" cm="1">
        <f t="array" ref="W2057">IFERROR(_xlfn.IFS(AND(V2057="",X2057&lt;&gt;"王园园组",X2057&lt;&gt;"other"),K2057,AND(V2057="",X2057="王园园组"),G2057),"other")</f>
        <v>other</v>
      </c>
      <c r="X2057" t="str" cm="1">
        <f t="array" ref="X2057">IFERROR(_xlfn.IFS(AND(V2057="",IFERROR(VLOOKUP(N2057,#REF!,1,0),1)&lt;&gt;1),N2057,AND(V2057="",I2057="王园园组"),"王园园组"),"other")</f>
        <v>other</v>
      </c>
      <c r="Y2057">
        <f>IFERROR(_xlfn.XLOOKUP(MID(T2057, FIND("#", SUBSTITUTE(T2057, "-", "#", LEN(T2057) - LEN(SUBSTITUTE(T2057, "-", "")))) + 1, LEN(T2057)),#REF!,#REF!),0)</f>
        <v>0</v>
      </c>
      <c r="Z2057">
        <f>MONTH(续费明细实时[[#This Row],[success_time]])</f>
        <v>5</v>
      </c>
      <c r="AA2057" s="8" t="e">
        <f>VLOOKUP(续费明细实时[[#This Row],[parent_user_id]],#REF!,27,0)</f>
        <v>#REF!</v>
      </c>
    </row>
    <row r="2058" spans="1:27">
      <c r="A2058" s="1">
        <v>45796</v>
      </c>
      <c r="B2058" t="s">
        <v>13147</v>
      </c>
      <c r="C2058" t="s">
        <v>13148</v>
      </c>
      <c r="D2058" t="s">
        <v>695</v>
      </c>
      <c r="E2058" t="s">
        <v>1102</v>
      </c>
      <c r="F2058">
        <v>120</v>
      </c>
      <c r="G2058" t="s">
        <v>358</v>
      </c>
      <c r="H2058" t="s">
        <v>559</v>
      </c>
      <c r="I2058" t="s">
        <v>163</v>
      </c>
      <c r="J2058">
        <v>9754</v>
      </c>
      <c r="K2058" t="s">
        <v>358</v>
      </c>
      <c r="L2058" t="s">
        <v>549</v>
      </c>
      <c r="M2058" t="s">
        <v>559</v>
      </c>
      <c r="N2058" t="s">
        <v>163</v>
      </c>
      <c r="O2058" t="s">
        <v>473</v>
      </c>
      <c r="P2058" t="s">
        <v>1877</v>
      </c>
      <c r="Q2058" t="s">
        <v>13149</v>
      </c>
      <c r="R2058" t="s">
        <v>626</v>
      </c>
      <c r="S2058">
        <v>1373.8579540000001</v>
      </c>
      <c r="T2058" t="s">
        <v>1902</v>
      </c>
      <c r="U2058" s="4">
        <v>45796.730474537035</v>
      </c>
      <c r="V2058" t="str">
        <f>IFERROR(VLOOKUP(B2058,#REF!,1,0),"")</f>
        <v/>
      </c>
      <c r="W2058" t="str" cm="1">
        <f t="array" ref="W2058">IFERROR(_xlfn.IFS(AND(V2058="",X2058&lt;&gt;"王园园组",X2058&lt;&gt;"other"),K2058,AND(V2058="",X2058="王园园组"),G2058),"other")</f>
        <v>other</v>
      </c>
      <c r="X2058" t="str" cm="1">
        <f t="array" ref="X2058">IFERROR(_xlfn.IFS(AND(V2058="",IFERROR(VLOOKUP(N2058,#REF!,1,0),1)&lt;&gt;1),N2058,AND(V2058="",I2058="王园园组"),"王园园组"),"other")</f>
        <v>other</v>
      </c>
      <c r="Y2058">
        <f>IFERROR(_xlfn.XLOOKUP(MID(T2058, FIND("#", SUBSTITUTE(T2058, "-", "#", LEN(T2058) - LEN(SUBSTITUTE(T2058, "-", "")))) + 1, LEN(T2058)),#REF!,#REF!),0)</f>
        <v>0</v>
      </c>
      <c r="Z2058">
        <f>MONTH(续费明细实时[[#This Row],[success_time]])</f>
        <v>5</v>
      </c>
      <c r="AA2058" s="8" t="e">
        <f>VLOOKUP(续费明细实时[[#This Row],[parent_user_id]],#REF!,27,0)</f>
        <v>#REF!</v>
      </c>
    </row>
    <row r="2059" spans="1:27">
      <c r="A2059" s="1">
        <v>45797</v>
      </c>
      <c r="B2059" t="s">
        <v>13150</v>
      </c>
      <c r="C2059" t="s">
        <v>13151</v>
      </c>
      <c r="D2059" t="s">
        <v>548</v>
      </c>
      <c r="E2059" t="s">
        <v>546</v>
      </c>
      <c r="F2059">
        <v>240</v>
      </c>
      <c r="G2059" t="s">
        <v>1978</v>
      </c>
      <c r="H2059" t="s">
        <v>559</v>
      </c>
      <c r="I2059" t="s">
        <v>1876</v>
      </c>
      <c r="J2059">
        <v>32909</v>
      </c>
      <c r="K2059" t="s">
        <v>208</v>
      </c>
      <c r="L2059" t="s">
        <v>549</v>
      </c>
      <c r="M2059" t="s">
        <v>550</v>
      </c>
      <c r="N2059" t="s">
        <v>551</v>
      </c>
      <c r="O2059" t="s">
        <v>149</v>
      </c>
      <c r="P2059" t="s">
        <v>1877</v>
      </c>
      <c r="Q2059" t="s">
        <v>13152</v>
      </c>
      <c r="R2059" t="s">
        <v>626</v>
      </c>
      <c r="S2059">
        <v>4635</v>
      </c>
      <c r="T2059" t="s">
        <v>1931</v>
      </c>
      <c r="U2059" s="4">
        <v>45797.461446759262</v>
      </c>
      <c r="V2059" t="str">
        <f>IFERROR(VLOOKUP(B2059,#REF!,1,0),"")</f>
        <v/>
      </c>
      <c r="W2059" t="str" cm="1">
        <f t="array" ref="W2059">IFERROR(_xlfn.IFS(AND(V2059="",X2059&lt;&gt;"王园园组",X2059&lt;&gt;"other"),K2059,AND(V2059="",X2059="王园园组"),G2059),"other")</f>
        <v>other</v>
      </c>
      <c r="X2059" t="str" cm="1">
        <f t="array" ref="X2059">IFERROR(_xlfn.IFS(AND(V2059="",IFERROR(VLOOKUP(N2059,#REF!,1,0),1)&lt;&gt;1),N2059,AND(V2059="",I2059="王园园组"),"王园园组"),"other")</f>
        <v>other</v>
      </c>
      <c r="Y2059">
        <f>IFERROR(_xlfn.XLOOKUP(MID(T2059, FIND("#", SUBSTITUTE(T2059, "-", "#", LEN(T2059) - LEN(SUBSTITUTE(T2059, "-", "")))) + 1, LEN(T2059)),#REF!,#REF!),0)</f>
        <v>0</v>
      </c>
      <c r="Z2059">
        <f>MONTH(续费明细实时[[#This Row],[success_time]])</f>
        <v>5</v>
      </c>
      <c r="AA2059" s="8" t="e">
        <f>VLOOKUP(续费明细实时[[#This Row],[parent_user_id]],#REF!,27,0)</f>
        <v>#REF!</v>
      </c>
    </row>
    <row r="2060" spans="1:27">
      <c r="A2060" s="1">
        <v>45796</v>
      </c>
      <c r="B2060" t="s">
        <v>13153</v>
      </c>
      <c r="C2060" t="s">
        <v>13154</v>
      </c>
      <c r="D2060" t="s">
        <v>548</v>
      </c>
      <c r="E2060" t="s">
        <v>546</v>
      </c>
      <c r="F2060">
        <v>240</v>
      </c>
      <c r="G2060" t="s">
        <v>2056</v>
      </c>
      <c r="H2060" t="s">
        <v>559</v>
      </c>
      <c r="I2060" t="s">
        <v>1876</v>
      </c>
      <c r="J2060">
        <v>32909</v>
      </c>
      <c r="K2060" t="s">
        <v>192</v>
      </c>
      <c r="L2060" t="s">
        <v>549</v>
      </c>
      <c r="M2060" t="s">
        <v>559</v>
      </c>
      <c r="N2060" t="s">
        <v>469</v>
      </c>
      <c r="O2060" t="s">
        <v>189</v>
      </c>
      <c r="P2060" t="s">
        <v>1877</v>
      </c>
      <c r="Q2060" t="s">
        <v>13155</v>
      </c>
      <c r="R2060" t="s">
        <v>626</v>
      </c>
      <c r="S2060">
        <v>4635</v>
      </c>
      <c r="T2060" t="s">
        <v>1931</v>
      </c>
      <c r="U2060" s="4">
        <v>45796.286435185182</v>
      </c>
      <c r="V2060" t="str">
        <f>IFERROR(VLOOKUP(B2060,#REF!,1,0),"")</f>
        <v/>
      </c>
      <c r="W2060" t="str" cm="1">
        <f t="array" ref="W2060">IFERROR(_xlfn.IFS(AND(V2060="",X2060&lt;&gt;"王园园组",X2060&lt;&gt;"other"),K2060,AND(V2060="",X2060="王园园组"),G2060),"other")</f>
        <v>other</v>
      </c>
      <c r="X2060" t="str" cm="1">
        <f t="array" ref="X2060">IFERROR(_xlfn.IFS(AND(V2060="",IFERROR(VLOOKUP(N2060,#REF!,1,0),1)&lt;&gt;1),N2060,AND(V2060="",I2060="王园园组"),"王园园组"),"other")</f>
        <v>other</v>
      </c>
      <c r="Y2060">
        <f>IFERROR(_xlfn.XLOOKUP(MID(T2060, FIND("#", SUBSTITUTE(T2060, "-", "#", LEN(T2060) - LEN(SUBSTITUTE(T2060, "-", "")))) + 1, LEN(T2060)),#REF!,#REF!),0)</f>
        <v>0</v>
      </c>
      <c r="Z2060">
        <f>MONTH(续费明细实时[[#This Row],[success_time]])</f>
        <v>5</v>
      </c>
      <c r="AA2060" s="8" t="e">
        <f>VLOOKUP(续费明细实时[[#This Row],[parent_user_id]],#REF!,27,0)</f>
        <v>#REF!</v>
      </c>
    </row>
    <row r="2061" spans="1:27">
      <c r="A2061" s="1">
        <v>45796</v>
      </c>
      <c r="B2061" t="s">
        <v>13509</v>
      </c>
      <c r="C2061" t="s">
        <v>13510</v>
      </c>
      <c r="D2061" t="s">
        <v>558</v>
      </c>
      <c r="E2061" t="s">
        <v>546</v>
      </c>
      <c r="F2061">
        <v>60</v>
      </c>
      <c r="G2061" t="s">
        <v>344</v>
      </c>
      <c r="H2061" t="s">
        <v>559</v>
      </c>
      <c r="I2061" t="s">
        <v>504</v>
      </c>
      <c r="J2061">
        <v>11831</v>
      </c>
      <c r="K2061" t="s">
        <v>344</v>
      </c>
      <c r="L2061" t="s">
        <v>549</v>
      </c>
      <c r="M2061" t="s">
        <v>559</v>
      </c>
      <c r="N2061" t="s">
        <v>504</v>
      </c>
      <c r="O2061" t="s">
        <v>325</v>
      </c>
      <c r="P2061" t="s">
        <v>1877</v>
      </c>
      <c r="Q2061" t="s">
        <v>13511</v>
      </c>
      <c r="R2061" t="s">
        <v>626</v>
      </c>
      <c r="S2061">
        <v>1666.2741140000001</v>
      </c>
      <c r="T2061" t="s">
        <v>1891</v>
      </c>
      <c r="U2061" s="4">
        <v>45796.947291666664</v>
      </c>
      <c r="V2061" t="str">
        <f>IFERROR(VLOOKUP(B2061,#REF!,1,0),"")</f>
        <v/>
      </c>
      <c r="W2061" t="str" cm="1">
        <f t="array" ref="W2061">IFERROR(_xlfn.IFS(AND(V2061="",X2061&lt;&gt;"王园园组",X2061&lt;&gt;"other"),K2061,AND(V2061="",X2061="王园园组"),G2061),"other")</f>
        <v>other</v>
      </c>
      <c r="X2061" t="str" cm="1">
        <f t="array" ref="X2061">IFERROR(_xlfn.IFS(AND(V2061="",IFERROR(VLOOKUP(N2061,#REF!,1,0),1)&lt;&gt;1),N2061,AND(V2061="",I2061="王园园组"),"王园园组"),"other")</f>
        <v>other</v>
      </c>
      <c r="Y2061">
        <f>IFERROR(_xlfn.XLOOKUP(MID(T2061, FIND("#", SUBSTITUTE(T2061, "-", "#", LEN(T2061) - LEN(SUBSTITUTE(T2061, "-", "")))) + 1, LEN(T2061)),#REF!,#REF!),0)</f>
        <v>0</v>
      </c>
      <c r="Z2061">
        <f>MONTH(续费明细实时[[#This Row],[success_time]])</f>
        <v>5</v>
      </c>
      <c r="AA2061" s="8" t="e">
        <f>VLOOKUP(续费明细实时[[#This Row],[parent_user_id]],#REF!,27,0)</f>
        <v>#REF!</v>
      </c>
    </row>
    <row r="2062" spans="1:27" hidden="1">
      <c r="A2062" s="1">
        <v>45797</v>
      </c>
      <c r="B2062" t="s">
        <v>13512</v>
      </c>
      <c r="C2062" t="s">
        <v>13513</v>
      </c>
      <c r="D2062" t="s">
        <v>1088</v>
      </c>
      <c r="E2062" t="s">
        <v>546</v>
      </c>
      <c r="F2062">
        <v>60</v>
      </c>
      <c r="G2062" t="s">
        <v>355</v>
      </c>
      <c r="H2062" t="s">
        <v>559</v>
      </c>
      <c r="I2062" t="s">
        <v>163</v>
      </c>
      <c r="J2062">
        <v>11543</v>
      </c>
      <c r="K2062" t="s">
        <v>626</v>
      </c>
      <c r="L2062" t="s">
        <v>649</v>
      </c>
      <c r="M2062" t="s">
        <v>649</v>
      </c>
      <c r="N2062" t="s">
        <v>649</v>
      </c>
      <c r="O2062" t="s">
        <v>649</v>
      </c>
      <c r="P2062" t="s">
        <v>1877</v>
      </c>
      <c r="Q2062" t="s">
        <v>13514</v>
      </c>
      <c r="R2062" t="s">
        <v>626</v>
      </c>
      <c r="S2062">
        <v>1625.811113</v>
      </c>
      <c r="T2062" t="s">
        <v>1891</v>
      </c>
      <c r="U2062" s="4">
        <v>45797.721608796295</v>
      </c>
      <c r="V2062" t="str">
        <f>IFERROR(VLOOKUP(B2062,#REF!,1,0),"")</f>
        <v/>
      </c>
      <c r="W2062" t="str" cm="1">
        <f t="array" ref="W2062">IFERROR(_xlfn.IFS(AND(V2062="",X2062&lt;&gt;"王园园组",X2062&lt;&gt;"other"),K2062,AND(V2062="",X2062="王园园组"),G2062),"other")</f>
        <v>other</v>
      </c>
      <c r="X2062" t="str" cm="1">
        <f t="array" ref="X2062">IFERROR(_xlfn.IFS(AND(V2062="",IFERROR(VLOOKUP(N2062,#REF!,1,0),1)&lt;&gt;1),N2062,AND(V2062="",I2062="王园园组"),"王园园组"),"other")</f>
        <v>other</v>
      </c>
      <c r="Y2062">
        <f>IFERROR(_xlfn.XLOOKUP(MID(T2062, FIND("#", SUBSTITUTE(T2062, "-", "#", LEN(T2062) - LEN(SUBSTITUTE(T2062, "-", "")))) + 1, LEN(T2062)),#REF!,#REF!),0)</f>
        <v>0</v>
      </c>
      <c r="Z2062">
        <f>MONTH(续费明细实时[[#This Row],[success_time]])</f>
        <v>5</v>
      </c>
      <c r="AA2062" s="8" t="e">
        <f>VLOOKUP(续费明细实时[[#This Row],[parent_user_id]],#REF!,27,0)</f>
        <v>#REF!</v>
      </c>
    </row>
    <row r="2063" spans="1:27">
      <c r="A2063" s="1">
        <v>45785</v>
      </c>
      <c r="B2063" t="s">
        <v>2397</v>
      </c>
      <c r="C2063" t="s">
        <v>2398</v>
      </c>
      <c r="D2063" t="s">
        <v>558</v>
      </c>
      <c r="E2063" t="s">
        <v>641</v>
      </c>
      <c r="F2063">
        <v>100</v>
      </c>
      <c r="G2063" t="s">
        <v>341</v>
      </c>
      <c r="H2063" t="s">
        <v>559</v>
      </c>
      <c r="I2063" t="s">
        <v>504</v>
      </c>
      <c r="J2063">
        <v>12275</v>
      </c>
      <c r="K2063" t="s">
        <v>341</v>
      </c>
      <c r="L2063" t="s">
        <v>549</v>
      </c>
      <c r="M2063" t="s">
        <v>559</v>
      </c>
      <c r="N2063" t="s">
        <v>504</v>
      </c>
      <c r="O2063" t="s">
        <v>325</v>
      </c>
      <c r="P2063" t="s">
        <v>1877</v>
      </c>
      <c r="Q2063" t="s">
        <v>2399</v>
      </c>
      <c r="R2063" t="s">
        <v>626</v>
      </c>
      <c r="S2063">
        <v>1728.810821</v>
      </c>
      <c r="T2063" t="s">
        <v>2400</v>
      </c>
      <c r="U2063" s="4">
        <v>45785.479467592595</v>
      </c>
      <c r="V2063" t="str">
        <f>IFERROR(VLOOKUP(B2063,#REF!,1,0),"")</f>
        <v/>
      </c>
      <c r="W2063" t="str" cm="1">
        <f t="array" ref="W2063">IFERROR(_xlfn.IFS(AND(V2063="",X2063&lt;&gt;"王园园组",X2063&lt;&gt;"other"),K2063,AND(V2063="",X2063="王园园组"),G2063),"other")</f>
        <v>other</v>
      </c>
      <c r="X2063" t="str" cm="1">
        <f t="array" ref="X2063">IFERROR(_xlfn.IFS(AND(V2063="",IFERROR(VLOOKUP(N2063,#REF!,1,0),1)&lt;&gt;1),N2063,AND(V2063="",I2063="王园园组"),"王园园组"),"other")</f>
        <v>other</v>
      </c>
      <c r="Y2063">
        <f>IFERROR(_xlfn.XLOOKUP(MID(T2063, FIND("#", SUBSTITUTE(T2063, "-", "#", LEN(T2063) - LEN(SUBSTITUTE(T2063, "-", "")))) + 1, LEN(T2063)),#REF!,#REF!),0)</f>
        <v>0</v>
      </c>
      <c r="Z2063">
        <f>MONTH(续费明细实时[[#This Row],[success_time]])</f>
        <v>5</v>
      </c>
      <c r="AA2063" s="8" t="e">
        <f>VLOOKUP(续费明细实时[[#This Row],[parent_user_id]],#REF!,27,0)</f>
        <v>#REF!</v>
      </c>
    </row>
    <row r="2064" spans="1:27">
      <c r="A2064" s="1">
        <v>45794</v>
      </c>
      <c r="B2064" t="s">
        <v>13596</v>
      </c>
      <c r="C2064" t="s">
        <v>13597</v>
      </c>
      <c r="D2064" t="s">
        <v>548</v>
      </c>
      <c r="E2064" t="s">
        <v>546</v>
      </c>
      <c r="F2064">
        <v>120</v>
      </c>
      <c r="G2064" t="s">
        <v>2071</v>
      </c>
      <c r="H2064" t="s">
        <v>559</v>
      </c>
      <c r="I2064" t="s">
        <v>1876</v>
      </c>
      <c r="J2064">
        <v>17750</v>
      </c>
      <c r="K2064" t="s">
        <v>223</v>
      </c>
      <c r="L2064" t="s">
        <v>549</v>
      </c>
      <c r="M2064" t="s">
        <v>550</v>
      </c>
      <c r="N2064" t="s">
        <v>551</v>
      </c>
      <c r="O2064" t="s">
        <v>145</v>
      </c>
      <c r="P2064" t="s">
        <v>1877</v>
      </c>
      <c r="Q2064" t="s">
        <v>13598</v>
      </c>
      <c r="R2064" t="s">
        <v>626</v>
      </c>
      <c r="S2064">
        <v>2500</v>
      </c>
      <c r="T2064" t="s">
        <v>1896</v>
      </c>
      <c r="U2064" s="4">
        <v>45794.433113425926</v>
      </c>
      <c r="V2064" t="str">
        <f>IFERROR(VLOOKUP(B2064,#REF!,1,0),"")</f>
        <v/>
      </c>
      <c r="W2064" t="str" cm="1">
        <f t="array" ref="W2064">IFERROR(_xlfn.IFS(AND(V2064="",X2064&lt;&gt;"王园园组",X2064&lt;&gt;"other"),K2064,AND(V2064="",X2064="王园园组"),G2064),"other")</f>
        <v>other</v>
      </c>
      <c r="X2064" t="str" cm="1">
        <f t="array" ref="X2064">IFERROR(_xlfn.IFS(AND(V2064="",IFERROR(VLOOKUP(N2064,#REF!,1,0),1)&lt;&gt;1),N2064,AND(V2064="",I2064="王园园组"),"王园园组"),"other")</f>
        <v>other</v>
      </c>
      <c r="Y2064">
        <f>IFERROR(_xlfn.XLOOKUP(MID(T2064, FIND("#", SUBSTITUTE(T2064, "-", "#", LEN(T2064) - LEN(SUBSTITUTE(T2064, "-", "")))) + 1, LEN(T2064)),#REF!,#REF!),0)</f>
        <v>0</v>
      </c>
      <c r="Z2064">
        <f>MONTH(续费明细实时[[#This Row],[success_time]])</f>
        <v>5</v>
      </c>
      <c r="AA2064" s="8" t="e">
        <f>VLOOKUP(续费明细实时[[#This Row],[parent_user_id]],#REF!,27,0)</f>
        <v>#REF!</v>
      </c>
    </row>
    <row r="2065" spans="1:27">
      <c r="A2065" s="1">
        <v>45805</v>
      </c>
      <c r="B2065" t="s">
        <v>30229</v>
      </c>
      <c r="C2065" t="s">
        <v>30230</v>
      </c>
      <c r="D2065" t="s">
        <v>548</v>
      </c>
      <c r="E2065" t="s">
        <v>546</v>
      </c>
      <c r="F2065">
        <v>120</v>
      </c>
      <c r="G2065" t="s">
        <v>1883</v>
      </c>
      <c r="H2065" t="s">
        <v>559</v>
      </c>
      <c r="I2065" t="s">
        <v>1876</v>
      </c>
      <c r="J2065">
        <v>18283</v>
      </c>
      <c r="K2065" t="s">
        <v>181</v>
      </c>
      <c r="L2065" t="s">
        <v>549</v>
      </c>
      <c r="M2065" t="s">
        <v>559</v>
      </c>
      <c r="N2065" t="s">
        <v>469</v>
      </c>
      <c r="O2065" t="s">
        <v>180</v>
      </c>
      <c r="P2065" t="s">
        <v>1877</v>
      </c>
      <c r="Q2065" t="s">
        <v>30231</v>
      </c>
      <c r="R2065" t="s">
        <v>626</v>
      </c>
      <c r="S2065">
        <v>2575</v>
      </c>
      <c r="T2065" t="s">
        <v>1896</v>
      </c>
      <c r="U2065" s="4">
        <v>45805.927569444444</v>
      </c>
      <c r="V2065" t="str">
        <f>IFERROR(VLOOKUP(B2065,#REF!,1,0),"")</f>
        <v/>
      </c>
      <c r="W2065" t="str" cm="1">
        <f t="array" ref="W2065">IFERROR(_xlfn.IFS(AND(V2065="",X2065&lt;&gt;"王园园组",X2065&lt;&gt;"other"),K2065,AND(V2065="",X2065="王园园组"),G2065),"other")</f>
        <v>other</v>
      </c>
      <c r="X2065" t="str" cm="1">
        <f t="array" ref="X2065">IFERROR(_xlfn.IFS(AND(V2065="",IFERROR(VLOOKUP(N2065,#REF!,1,0),1)&lt;&gt;1),N2065,AND(V2065="",I2065="王园园组"),"王园园组"),"other")</f>
        <v>other</v>
      </c>
      <c r="Y2065">
        <f>IFERROR(_xlfn.XLOOKUP(MID(T2065, FIND("#", SUBSTITUTE(T2065, "-", "#", LEN(T2065) - LEN(SUBSTITUTE(T2065, "-", "")))) + 1, LEN(T2065)),#REF!,#REF!),0)</f>
        <v>0</v>
      </c>
      <c r="Z2065">
        <f>MONTH(续费明细实时[[#This Row],[success_time]])</f>
        <v>5</v>
      </c>
      <c r="AA2065" s="8" t="e">
        <f>VLOOKUP(续费明细实时[[#This Row],[parent_user_id]],#REF!,27,0)</f>
        <v>#REF!</v>
      </c>
    </row>
    <row r="2066" spans="1:27">
      <c r="A2066" s="1">
        <v>45789</v>
      </c>
      <c r="B2066" t="s">
        <v>11029</v>
      </c>
      <c r="C2066" t="s">
        <v>11030</v>
      </c>
      <c r="D2066" t="s">
        <v>548</v>
      </c>
      <c r="E2066" t="s">
        <v>641</v>
      </c>
      <c r="F2066">
        <v>100</v>
      </c>
      <c r="G2066" t="s">
        <v>1978</v>
      </c>
      <c r="H2066" t="s">
        <v>559</v>
      </c>
      <c r="I2066" t="s">
        <v>1876</v>
      </c>
      <c r="J2066">
        <v>7952</v>
      </c>
      <c r="K2066" t="s">
        <v>185</v>
      </c>
      <c r="L2066" t="s">
        <v>549</v>
      </c>
      <c r="M2066" t="s">
        <v>559</v>
      </c>
      <c r="N2066" t="s">
        <v>469</v>
      </c>
      <c r="O2066" t="s">
        <v>180</v>
      </c>
      <c r="P2066" t="s">
        <v>1877</v>
      </c>
      <c r="Q2066" t="s">
        <v>11031</v>
      </c>
      <c r="R2066" t="s">
        <v>626</v>
      </c>
      <c r="S2066">
        <v>1120</v>
      </c>
      <c r="T2066" t="s">
        <v>2400</v>
      </c>
      <c r="U2066" s="4">
        <v>45789.456377314818</v>
      </c>
      <c r="V2066" t="str">
        <f>IFERROR(VLOOKUP(B2066,#REF!,1,0),"")</f>
        <v/>
      </c>
      <c r="W2066" t="str" cm="1">
        <f t="array" ref="W2066">IFERROR(_xlfn.IFS(AND(V2066="",X2066&lt;&gt;"王园园组",X2066&lt;&gt;"other"),K2066,AND(V2066="",X2066="王园园组"),G2066),"other")</f>
        <v>other</v>
      </c>
      <c r="X2066" t="str" cm="1">
        <f t="array" ref="X2066">IFERROR(_xlfn.IFS(AND(V2066="",IFERROR(VLOOKUP(N2066,#REF!,1,0),1)&lt;&gt;1),N2066,AND(V2066="",I2066="王园园组"),"王园园组"),"other")</f>
        <v>other</v>
      </c>
      <c r="Y2066">
        <f>IFERROR(_xlfn.XLOOKUP(MID(T2066, FIND("#", SUBSTITUTE(T2066, "-", "#", LEN(T2066) - LEN(SUBSTITUTE(T2066, "-", "")))) + 1, LEN(T2066)),#REF!,#REF!),0)</f>
        <v>0</v>
      </c>
      <c r="Z2066">
        <f>MONTH(续费明细实时[[#This Row],[success_time]])</f>
        <v>5</v>
      </c>
      <c r="AA2066" s="8" t="e">
        <f>VLOOKUP(续费明细实时[[#This Row],[parent_user_id]],#REF!,27,0)</f>
        <v>#REF!</v>
      </c>
    </row>
    <row r="2067" spans="1:27">
      <c r="A2067" s="1">
        <v>45802</v>
      </c>
      <c r="B2067" t="s">
        <v>16019</v>
      </c>
      <c r="C2067" t="s">
        <v>16020</v>
      </c>
      <c r="D2067" t="s">
        <v>695</v>
      </c>
      <c r="E2067" t="s">
        <v>546</v>
      </c>
      <c r="F2067">
        <v>60</v>
      </c>
      <c r="G2067" t="s">
        <v>2079</v>
      </c>
      <c r="H2067" t="s">
        <v>559</v>
      </c>
      <c r="I2067" t="s">
        <v>1876</v>
      </c>
      <c r="J2067">
        <v>11161</v>
      </c>
      <c r="K2067" t="s">
        <v>240</v>
      </c>
      <c r="L2067" t="s">
        <v>549</v>
      </c>
      <c r="M2067" t="s">
        <v>550</v>
      </c>
      <c r="N2067" t="s">
        <v>551</v>
      </c>
      <c r="O2067" t="s">
        <v>141</v>
      </c>
      <c r="P2067" t="s">
        <v>1877</v>
      </c>
      <c r="Q2067" t="s">
        <v>16021</v>
      </c>
      <c r="R2067" t="s">
        <v>626</v>
      </c>
      <c r="S2067">
        <v>1571.919856</v>
      </c>
      <c r="T2067" t="s">
        <v>1891</v>
      </c>
      <c r="U2067" s="4">
        <v>45802.647210648145</v>
      </c>
      <c r="V2067" t="str">
        <f>IFERROR(VLOOKUP(B2067,#REF!,1,0),"")</f>
        <v/>
      </c>
      <c r="W2067" t="str" cm="1">
        <f t="array" ref="W2067">IFERROR(_xlfn.IFS(AND(V2067="",X2067&lt;&gt;"王园园组",X2067&lt;&gt;"other"),K2067,AND(V2067="",X2067="王园园组"),G2067),"other")</f>
        <v>other</v>
      </c>
      <c r="X2067" t="str" cm="1">
        <f t="array" ref="X2067">IFERROR(_xlfn.IFS(AND(V2067="",IFERROR(VLOOKUP(N2067,#REF!,1,0),1)&lt;&gt;1),N2067,AND(V2067="",I2067="王园园组"),"王园园组"),"other")</f>
        <v>other</v>
      </c>
      <c r="Y2067">
        <f>IFERROR(_xlfn.XLOOKUP(MID(T2067, FIND("#", SUBSTITUTE(T2067, "-", "#", LEN(T2067) - LEN(SUBSTITUTE(T2067, "-", "")))) + 1, LEN(T2067)),#REF!,#REF!),0)</f>
        <v>0</v>
      </c>
      <c r="Z2067">
        <f>MONTH(续费明细实时[[#This Row],[success_time]])</f>
        <v>5</v>
      </c>
      <c r="AA2067" s="8" t="e">
        <f>VLOOKUP(续费明细实时[[#This Row],[parent_user_id]],#REF!,27,0)</f>
        <v>#REF!</v>
      </c>
    </row>
    <row r="2068" spans="1:27">
      <c r="A2068" s="1">
        <v>45801</v>
      </c>
      <c r="B2068" t="s">
        <v>16073</v>
      </c>
      <c r="C2068" t="s">
        <v>16074</v>
      </c>
      <c r="D2068" t="s">
        <v>610</v>
      </c>
      <c r="E2068" t="s">
        <v>546</v>
      </c>
      <c r="F2068">
        <v>60</v>
      </c>
      <c r="G2068" t="s">
        <v>1994</v>
      </c>
      <c r="H2068" t="s">
        <v>559</v>
      </c>
      <c r="I2068" t="s">
        <v>1876</v>
      </c>
      <c r="J2068">
        <v>10768</v>
      </c>
      <c r="K2068" t="s">
        <v>236</v>
      </c>
      <c r="L2068" t="s">
        <v>549</v>
      </c>
      <c r="M2068" t="s">
        <v>550</v>
      </c>
      <c r="N2068" t="s">
        <v>551</v>
      </c>
      <c r="O2068" t="s">
        <v>141</v>
      </c>
      <c r="P2068" t="s">
        <v>1877</v>
      </c>
      <c r="Q2068" t="s">
        <v>16075</v>
      </c>
      <c r="R2068" t="s">
        <v>626</v>
      </c>
      <c r="S2068">
        <v>1516.562527</v>
      </c>
      <c r="T2068" t="s">
        <v>1891</v>
      </c>
      <c r="U2068" s="4">
        <v>45801.768043981479</v>
      </c>
      <c r="V2068" t="str">
        <f>IFERROR(VLOOKUP(B2068,#REF!,1,0),"")</f>
        <v/>
      </c>
      <c r="W2068" t="str" cm="1">
        <f t="array" ref="W2068">IFERROR(_xlfn.IFS(AND(V2068="",X2068&lt;&gt;"王园园组",X2068&lt;&gt;"other"),K2068,AND(V2068="",X2068="王园园组"),G2068),"other")</f>
        <v>other</v>
      </c>
      <c r="X2068" t="str" cm="1">
        <f t="array" ref="X2068">IFERROR(_xlfn.IFS(AND(V2068="",IFERROR(VLOOKUP(N2068,#REF!,1,0),1)&lt;&gt;1),N2068,AND(V2068="",I2068="王园园组"),"王园园组"),"other")</f>
        <v>other</v>
      </c>
      <c r="Y2068">
        <f>IFERROR(_xlfn.XLOOKUP(MID(T2068, FIND("#", SUBSTITUTE(T2068, "-", "#", LEN(T2068) - LEN(SUBSTITUTE(T2068, "-", "")))) + 1, LEN(T2068)),#REF!,#REF!),0)</f>
        <v>0</v>
      </c>
      <c r="Z2068">
        <f>MONTH(续费明细实时[[#This Row],[success_time]])</f>
        <v>5</v>
      </c>
      <c r="AA2068" s="8" t="e">
        <f>VLOOKUP(续费明细实时[[#This Row],[parent_user_id]],#REF!,27,0)</f>
        <v>#REF!</v>
      </c>
    </row>
    <row r="2069" spans="1:27">
      <c r="A2069" s="1">
        <v>45789</v>
      </c>
      <c r="B2069" t="s">
        <v>11201</v>
      </c>
      <c r="C2069" t="s">
        <v>11202</v>
      </c>
      <c r="D2069" t="s">
        <v>548</v>
      </c>
      <c r="E2069" t="s">
        <v>546</v>
      </c>
      <c r="F2069">
        <v>120</v>
      </c>
      <c r="G2069" t="s">
        <v>1978</v>
      </c>
      <c r="H2069" t="s">
        <v>559</v>
      </c>
      <c r="I2069" t="s">
        <v>1876</v>
      </c>
      <c r="J2069">
        <v>17750</v>
      </c>
      <c r="K2069" t="s">
        <v>215</v>
      </c>
      <c r="L2069" t="s">
        <v>549</v>
      </c>
      <c r="M2069" t="s">
        <v>550</v>
      </c>
      <c r="N2069" t="s">
        <v>551</v>
      </c>
      <c r="O2069" t="s">
        <v>145</v>
      </c>
      <c r="P2069" t="s">
        <v>1877</v>
      </c>
      <c r="Q2069" t="s">
        <v>11203</v>
      </c>
      <c r="R2069" t="s">
        <v>626</v>
      </c>
      <c r="S2069">
        <v>2500</v>
      </c>
      <c r="T2069" t="s">
        <v>1896</v>
      </c>
      <c r="U2069" s="4">
        <v>45789.595347222225</v>
      </c>
      <c r="V2069" t="str">
        <f>IFERROR(VLOOKUP(B2069,#REF!,1,0),"")</f>
        <v/>
      </c>
      <c r="W2069" t="str" cm="1">
        <f t="array" ref="W2069">IFERROR(_xlfn.IFS(AND(V2069="",X2069&lt;&gt;"王园园组",X2069&lt;&gt;"other"),K2069,AND(V2069="",X2069="王园园组"),G2069),"other")</f>
        <v>other</v>
      </c>
      <c r="X2069" t="str" cm="1">
        <f t="array" ref="X2069">IFERROR(_xlfn.IFS(AND(V2069="",IFERROR(VLOOKUP(N2069,#REF!,1,0),1)&lt;&gt;1),N2069,AND(V2069="",I2069="王园园组"),"王园园组"),"other")</f>
        <v>other</v>
      </c>
      <c r="Y2069">
        <f>IFERROR(_xlfn.XLOOKUP(MID(T2069, FIND("#", SUBSTITUTE(T2069, "-", "#", LEN(T2069) - LEN(SUBSTITUTE(T2069, "-", "")))) + 1, LEN(T2069)),#REF!,#REF!),0)</f>
        <v>0</v>
      </c>
      <c r="Z2069">
        <f>MONTH(续费明细实时[[#This Row],[success_time]])</f>
        <v>5</v>
      </c>
      <c r="AA2069" s="8" t="e">
        <f>VLOOKUP(续费明细实时[[#This Row],[parent_user_id]],#REF!,27,0)</f>
        <v>#REF!</v>
      </c>
    </row>
    <row r="2070" spans="1:27">
      <c r="A2070" s="1">
        <v>45805</v>
      </c>
      <c r="B2070" t="s">
        <v>30232</v>
      </c>
      <c r="C2070" t="s">
        <v>30233</v>
      </c>
      <c r="D2070" t="s">
        <v>1899</v>
      </c>
      <c r="E2070" t="s">
        <v>1102</v>
      </c>
      <c r="F2070">
        <v>120</v>
      </c>
      <c r="G2070" t="s">
        <v>1900</v>
      </c>
      <c r="H2070" t="s">
        <v>559</v>
      </c>
      <c r="I2070" t="s">
        <v>1876</v>
      </c>
      <c r="J2070">
        <v>9940</v>
      </c>
      <c r="K2070" t="s">
        <v>364</v>
      </c>
      <c r="L2070" t="s">
        <v>549</v>
      </c>
      <c r="M2070" t="s">
        <v>559</v>
      </c>
      <c r="N2070" t="s">
        <v>163</v>
      </c>
      <c r="O2070" t="s">
        <v>473</v>
      </c>
      <c r="P2070" t="s">
        <v>1877</v>
      </c>
      <c r="Q2070" t="s">
        <v>30234</v>
      </c>
      <c r="R2070" t="s">
        <v>626</v>
      </c>
      <c r="S2070">
        <v>1400</v>
      </c>
      <c r="T2070" t="s">
        <v>1902</v>
      </c>
      <c r="U2070" s="4">
        <v>45805.409733796296</v>
      </c>
      <c r="V2070" t="str">
        <f>IFERROR(VLOOKUP(B2070,#REF!,1,0),"")</f>
        <v/>
      </c>
      <c r="W2070" t="str" cm="1">
        <f t="array" ref="W2070">IFERROR(_xlfn.IFS(AND(V2070="",X2070&lt;&gt;"王园园组",X2070&lt;&gt;"other"),K2070,AND(V2070="",X2070="王园园组"),G2070),"other")</f>
        <v>other</v>
      </c>
      <c r="X2070" t="str" cm="1">
        <f t="array" ref="X2070">IFERROR(_xlfn.IFS(AND(V2070="",IFERROR(VLOOKUP(N2070,#REF!,1,0),1)&lt;&gt;1),N2070,AND(V2070="",I2070="王园园组"),"王园园组"),"other")</f>
        <v>other</v>
      </c>
      <c r="Y2070">
        <f>IFERROR(_xlfn.XLOOKUP(MID(T2070, FIND("#", SUBSTITUTE(T2070, "-", "#", LEN(T2070) - LEN(SUBSTITUTE(T2070, "-", "")))) + 1, LEN(T2070)),#REF!,#REF!),0)</f>
        <v>0</v>
      </c>
      <c r="Z2070">
        <f>MONTH(续费明细实时[[#This Row],[success_time]])</f>
        <v>5</v>
      </c>
      <c r="AA2070" s="8" t="e">
        <f>VLOOKUP(续费明细实时[[#This Row],[parent_user_id]],#REF!,27,0)</f>
        <v>#REF!</v>
      </c>
    </row>
    <row r="2071" spans="1:27">
      <c r="A2071" s="1">
        <v>45794</v>
      </c>
      <c r="B2071" t="s">
        <v>16346</v>
      </c>
      <c r="C2071" t="s">
        <v>16347</v>
      </c>
      <c r="D2071" t="s">
        <v>886</v>
      </c>
      <c r="E2071" t="s">
        <v>1102</v>
      </c>
      <c r="F2071">
        <v>72</v>
      </c>
      <c r="G2071" t="s">
        <v>356</v>
      </c>
      <c r="H2071" t="s">
        <v>559</v>
      </c>
      <c r="I2071" t="s">
        <v>163</v>
      </c>
      <c r="J2071">
        <v>6396</v>
      </c>
      <c r="K2071" t="s">
        <v>356</v>
      </c>
      <c r="L2071" t="s">
        <v>549</v>
      </c>
      <c r="M2071" t="s">
        <v>559</v>
      </c>
      <c r="N2071" t="s">
        <v>163</v>
      </c>
      <c r="O2071" t="s">
        <v>473</v>
      </c>
      <c r="P2071" t="s">
        <v>1877</v>
      </c>
      <c r="Q2071" t="s">
        <v>16348</v>
      </c>
      <c r="R2071" t="s">
        <v>626</v>
      </c>
      <c r="S2071">
        <v>900.81148099999996</v>
      </c>
      <c r="T2071" t="s">
        <v>1373</v>
      </c>
      <c r="U2071" s="4">
        <v>45794.702962962961</v>
      </c>
      <c r="V2071" t="str">
        <f>IFERROR(VLOOKUP(B2071,#REF!,1,0),"")</f>
        <v/>
      </c>
      <c r="W2071" t="str" cm="1">
        <f t="array" ref="W2071">IFERROR(_xlfn.IFS(AND(V2071="",X2071&lt;&gt;"王园园组",X2071&lt;&gt;"other"),K2071,AND(V2071="",X2071="王园园组"),G2071),"other")</f>
        <v>other</v>
      </c>
      <c r="X2071" t="str" cm="1">
        <f t="array" ref="X2071">IFERROR(_xlfn.IFS(AND(V2071="",IFERROR(VLOOKUP(N2071,#REF!,1,0),1)&lt;&gt;1),N2071,AND(V2071="",I2071="王园园组"),"王园园组"),"other")</f>
        <v>other</v>
      </c>
      <c r="Y2071">
        <f>IFERROR(_xlfn.XLOOKUP(MID(T2071, FIND("#", SUBSTITUTE(T2071, "-", "#", LEN(T2071) - LEN(SUBSTITUTE(T2071, "-", "")))) + 1, LEN(T2071)),#REF!,#REF!),0)</f>
        <v>0</v>
      </c>
      <c r="Z2071">
        <f>MONTH(续费明细实时[[#This Row],[success_time]])</f>
        <v>5</v>
      </c>
      <c r="AA2071" s="8" t="e">
        <f>VLOOKUP(续费明细实时[[#This Row],[parent_user_id]],#REF!,27,0)</f>
        <v>#REF!</v>
      </c>
    </row>
    <row r="2072" spans="1:27">
      <c r="A2072" s="1">
        <v>45798</v>
      </c>
      <c r="B2072" t="s">
        <v>16061</v>
      </c>
      <c r="C2072" t="s">
        <v>16062</v>
      </c>
      <c r="D2072" t="s">
        <v>584</v>
      </c>
      <c r="E2072" t="s">
        <v>546</v>
      </c>
      <c r="F2072">
        <v>60</v>
      </c>
      <c r="G2072" t="s">
        <v>1994</v>
      </c>
      <c r="H2072" t="s">
        <v>559</v>
      </c>
      <c r="I2072" t="s">
        <v>1876</v>
      </c>
      <c r="J2072">
        <v>10970</v>
      </c>
      <c r="K2072" t="s">
        <v>294</v>
      </c>
      <c r="L2072" t="s">
        <v>549</v>
      </c>
      <c r="M2072" t="s">
        <v>550</v>
      </c>
      <c r="N2072" t="s">
        <v>136</v>
      </c>
      <c r="O2072" t="s">
        <v>292</v>
      </c>
      <c r="P2072" t="s">
        <v>1877</v>
      </c>
      <c r="Q2072" t="s">
        <v>16063</v>
      </c>
      <c r="R2072" t="s">
        <v>626</v>
      </c>
      <c r="S2072">
        <v>1545</v>
      </c>
      <c r="T2072" t="s">
        <v>1891</v>
      </c>
      <c r="U2072" s="4">
        <v>45798.243263888886</v>
      </c>
      <c r="V2072" t="str">
        <f>IFERROR(VLOOKUP(B2072,#REF!,1,0),"")</f>
        <v/>
      </c>
      <c r="W2072" t="str" cm="1">
        <f t="array" ref="W2072">IFERROR(_xlfn.IFS(AND(V2072="",X2072&lt;&gt;"王园园组",X2072&lt;&gt;"other"),K2072,AND(V2072="",X2072="王园园组"),G2072),"other")</f>
        <v>other</v>
      </c>
      <c r="X2072" t="str" cm="1">
        <f t="array" ref="X2072">IFERROR(_xlfn.IFS(AND(V2072="",IFERROR(VLOOKUP(N2072,#REF!,1,0),1)&lt;&gt;1),N2072,AND(V2072="",I2072="王园园组"),"王园园组"),"other")</f>
        <v>other</v>
      </c>
      <c r="Y2072">
        <f>IFERROR(_xlfn.XLOOKUP(MID(T2072, FIND("#", SUBSTITUTE(T2072, "-", "#", LEN(T2072) - LEN(SUBSTITUTE(T2072, "-", "")))) + 1, LEN(T2072)),#REF!,#REF!),0)</f>
        <v>0</v>
      </c>
      <c r="Z2072">
        <f>MONTH(续费明细实时[[#This Row],[success_time]])</f>
        <v>5</v>
      </c>
      <c r="AA2072" s="8" t="e">
        <f>VLOOKUP(续费明细实时[[#This Row],[parent_user_id]],#REF!,27,0)</f>
        <v>#REF!</v>
      </c>
    </row>
    <row r="2073" spans="1:27">
      <c r="A2073" s="1">
        <v>45788</v>
      </c>
      <c r="B2073" t="s">
        <v>9024</v>
      </c>
      <c r="C2073" t="s">
        <v>9025</v>
      </c>
      <c r="D2073" t="s">
        <v>558</v>
      </c>
      <c r="E2073" t="s">
        <v>546</v>
      </c>
      <c r="F2073">
        <v>120</v>
      </c>
      <c r="G2073" t="s">
        <v>343</v>
      </c>
      <c r="H2073" t="s">
        <v>559</v>
      </c>
      <c r="I2073" t="s">
        <v>504</v>
      </c>
      <c r="J2073">
        <v>20309</v>
      </c>
      <c r="K2073" t="s">
        <v>343</v>
      </c>
      <c r="L2073" t="s">
        <v>549</v>
      </c>
      <c r="M2073" t="s">
        <v>559</v>
      </c>
      <c r="N2073" t="s">
        <v>504</v>
      </c>
      <c r="O2073" t="s">
        <v>325</v>
      </c>
      <c r="P2073" t="s">
        <v>1877</v>
      </c>
      <c r="Q2073" t="s">
        <v>9026</v>
      </c>
      <c r="R2073" t="s">
        <v>626</v>
      </c>
      <c r="S2073">
        <v>2860.4353409999999</v>
      </c>
      <c r="T2073" t="s">
        <v>1896</v>
      </c>
      <c r="U2073" s="4">
        <v>45788.467511574076</v>
      </c>
      <c r="V2073" t="str">
        <f>IFERROR(VLOOKUP(B2073,#REF!,1,0),"")</f>
        <v/>
      </c>
      <c r="W2073" t="str" cm="1">
        <f t="array" ref="W2073">IFERROR(_xlfn.IFS(AND(V2073="",X2073&lt;&gt;"王园园组",X2073&lt;&gt;"other"),K2073,AND(V2073="",X2073="王园园组"),G2073),"other")</f>
        <v>other</v>
      </c>
      <c r="X2073" t="str" cm="1">
        <f t="array" ref="X2073">IFERROR(_xlfn.IFS(AND(V2073="",IFERROR(VLOOKUP(N2073,#REF!,1,0),1)&lt;&gt;1),N2073,AND(V2073="",I2073="王园园组"),"王园园组"),"other")</f>
        <v>other</v>
      </c>
      <c r="Y2073">
        <f>IFERROR(_xlfn.XLOOKUP(MID(T2073, FIND("#", SUBSTITUTE(T2073, "-", "#", LEN(T2073) - LEN(SUBSTITUTE(T2073, "-", "")))) + 1, LEN(T2073)),#REF!,#REF!),0)</f>
        <v>0</v>
      </c>
      <c r="Z2073">
        <f>MONTH(续费明细实时[[#This Row],[success_time]])</f>
        <v>5</v>
      </c>
      <c r="AA2073" s="8" t="e">
        <f>VLOOKUP(续费明细实时[[#This Row],[parent_user_id]],#REF!,27,0)</f>
        <v>#REF!</v>
      </c>
    </row>
    <row r="2074" spans="1:27">
      <c r="A2074" s="1">
        <v>45790</v>
      </c>
      <c r="B2074" t="s">
        <v>12469</v>
      </c>
      <c r="C2074" t="s">
        <v>12470</v>
      </c>
      <c r="D2074" t="s">
        <v>2019</v>
      </c>
      <c r="E2074" t="s">
        <v>546</v>
      </c>
      <c r="F2074">
        <v>120</v>
      </c>
      <c r="G2074" t="s">
        <v>1875</v>
      </c>
      <c r="H2074" t="s">
        <v>559</v>
      </c>
      <c r="I2074" t="s">
        <v>1876</v>
      </c>
      <c r="J2074">
        <v>17750</v>
      </c>
      <c r="K2074" t="s">
        <v>236</v>
      </c>
      <c r="L2074" t="s">
        <v>549</v>
      </c>
      <c r="M2074" t="s">
        <v>550</v>
      </c>
      <c r="N2074" t="s">
        <v>551</v>
      </c>
      <c r="O2074" t="s">
        <v>141</v>
      </c>
      <c r="P2074" t="s">
        <v>1877</v>
      </c>
      <c r="Q2074" t="s">
        <v>12471</v>
      </c>
      <c r="R2074" t="s">
        <v>626</v>
      </c>
      <c r="S2074">
        <v>2500</v>
      </c>
      <c r="T2074" t="s">
        <v>1896</v>
      </c>
      <c r="U2074" s="4">
        <v>45790.433495370373</v>
      </c>
      <c r="V2074" t="str">
        <f>IFERROR(VLOOKUP(B2074,#REF!,1,0),"")</f>
        <v/>
      </c>
      <c r="W2074" t="str" cm="1">
        <f t="array" ref="W2074">IFERROR(_xlfn.IFS(AND(V2074="",X2074&lt;&gt;"王园园组",X2074&lt;&gt;"other"),K2074,AND(V2074="",X2074="王园园组"),G2074),"other")</f>
        <v>other</v>
      </c>
      <c r="X2074" t="str" cm="1">
        <f t="array" ref="X2074">IFERROR(_xlfn.IFS(AND(V2074="",IFERROR(VLOOKUP(N2074,#REF!,1,0),1)&lt;&gt;1),N2074,AND(V2074="",I2074="王园园组"),"王园园组"),"other")</f>
        <v>other</v>
      </c>
      <c r="Y2074">
        <f>IFERROR(_xlfn.XLOOKUP(MID(T2074, FIND("#", SUBSTITUTE(T2074, "-", "#", LEN(T2074) - LEN(SUBSTITUTE(T2074, "-", "")))) + 1, LEN(T2074)),#REF!,#REF!),0)</f>
        <v>0</v>
      </c>
      <c r="Z2074">
        <f>MONTH(续费明细实时[[#This Row],[success_time]])</f>
        <v>5</v>
      </c>
      <c r="AA2074" s="8" t="e">
        <f>VLOOKUP(续费明细实时[[#This Row],[parent_user_id]],#REF!,27,0)</f>
        <v>#REF!</v>
      </c>
    </row>
    <row r="2075" spans="1:27">
      <c r="A2075" s="1">
        <v>45793</v>
      </c>
      <c r="B2075" t="s">
        <v>13623</v>
      </c>
      <c r="C2075" t="s">
        <v>13624</v>
      </c>
      <c r="D2075" t="s">
        <v>548</v>
      </c>
      <c r="E2075" t="s">
        <v>546</v>
      </c>
      <c r="F2075">
        <v>48</v>
      </c>
      <c r="G2075" t="s">
        <v>1905</v>
      </c>
      <c r="H2075" t="s">
        <v>559</v>
      </c>
      <c r="I2075" t="s">
        <v>1876</v>
      </c>
      <c r="J2075">
        <v>6655</v>
      </c>
      <c r="K2075" t="s">
        <v>253</v>
      </c>
      <c r="L2075" t="s">
        <v>549</v>
      </c>
      <c r="M2075" t="s">
        <v>550</v>
      </c>
      <c r="N2075" t="s">
        <v>136</v>
      </c>
      <c r="O2075" t="s">
        <v>147</v>
      </c>
      <c r="P2075" t="s">
        <v>1877</v>
      </c>
      <c r="Q2075" t="s">
        <v>13625</v>
      </c>
      <c r="R2075" t="s">
        <v>626</v>
      </c>
      <c r="S2075">
        <v>937.3</v>
      </c>
      <c r="T2075" t="s">
        <v>13626</v>
      </c>
      <c r="U2075" s="4">
        <v>45793.637418981481</v>
      </c>
      <c r="V2075" t="str">
        <f>IFERROR(VLOOKUP(B2075,#REF!,1,0),"")</f>
        <v/>
      </c>
      <c r="W2075" t="str" cm="1">
        <f t="array" ref="W2075">IFERROR(_xlfn.IFS(AND(V2075="",X2075&lt;&gt;"王园园组",X2075&lt;&gt;"other"),K2075,AND(V2075="",X2075="王园园组"),G2075),"other")</f>
        <v>other</v>
      </c>
      <c r="X2075" t="str" cm="1">
        <f t="array" ref="X2075">IFERROR(_xlfn.IFS(AND(V2075="",IFERROR(VLOOKUP(N2075,#REF!,1,0),1)&lt;&gt;1),N2075,AND(V2075="",I2075="王园园组"),"王园园组"),"other")</f>
        <v>other</v>
      </c>
      <c r="Y2075">
        <f>IFERROR(_xlfn.XLOOKUP(MID(T2075, FIND("#", SUBSTITUTE(T2075, "-", "#", LEN(T2075) - LEN(SUBSTITUTE(T2075, "-", "")))) + 1, LEN(T2075)),#REF!,#REF!),0)</f>
        <v>0</v>
      </c>
      <c r="Z2075">
        <f>MONTH(续费明细实时[[#This Row],[success_time]])</f>
        <v>5</v>
      </c>
      <c r="AA2075" s="8" t="e">
        <f>VLOOKUP(续费明细实时[[#This Row],[parent_user_id]],#REF!,27,0)</f>
        <v>#REF!</v>
      </c>
    </row>
    <row r="2076" spans="1:27">
      <c r="A2076" s="1">
        <v>45787</v>
      </c>
      <c r="B2076" t="s">
        <v>2510</v>
      </c>
      <c r="C2076" t="s">
        <v>2511</v>
      </c>
      <c r="D2076" t="s">
        <v>548</v>
      </c>
      <c r="E2076" t="s">
        <v>1959</v>
      </c>
      <c r="F2076">
        <v>8</v>
      </c>
      <c r="G2076" t="s">
        <v>1894</v>
      </c>
      <c r="H2076" t="s">
        <v>559</v>
      </c>
      <c r="I2076" t="s">
        <v>1876</v>
      </c>
      <c r="J2076">
        <v>2048</v>
      </c>
      <c r="K2076" t="s">
        <v>206</v>
      </c>
      <c r="L2076" t="s">
        <v>549</v>
      </c>
      <c r="M2076" t="s">
        <v>550</v>
      </c>
      <c r="N2076" t="s">
        <v>551</v>
      </c>
      <c r="O2076" t="s">
        <v>149</v>
      </c>
      <c r="P2076" t="s">
        <v>1877</v>
      </c>
      <c r="Q2076" t="s">
        <v>2512</v>
      </c>
      <c r="R2076" t="s">
        <v>626</v>
      </c>
      <c r="S2076">
        <v>288.39999999999998</v>
      </c>
      <c r="T2076" t="s">
        <v>2260</v>
      </c>
      <c r="U2076" s="4">
        <v>45787.224363425928</v>
      </c>
      <c r="V2076" t="str">
        <f>IFERROR(VLOOKUP(B2076,#REF!,1,0),"")</f>
        <v/>
      </c>
      <c r="W2076" t="str" cm="1">
        <f t="array" ref="W2076">IFERROR(_xlfn.IFS(AND(V2076="",X2076&lt;&gt;"王园园组",X2076&lt;&gt;"other"),K2076,AND(V2076="",X2076="王园园组"),G2076),"other")</f>
        <v>other</v>
      </c>
      <c r="X2076" t="str" cm="1">
        <f t="array" ref="X2076">IFERROR(_xlfn.IFS(AND(V2076="",IFERROR(VLOOKUP(N2076,#REF!,1,0),1)&lt;&gt;1),N2076,AND(V2076="",I2076="王园园组"),"王园园组"),"other")</f>
        <v>other</v>
      </c>
      <c r="Y2076">
        <f>IFERROR(_xlfn.XLOOKUP(MID(T2076, FIND("#", SUBSTITUTE(T2076, "-", "#", LEN(T2076) - LEN(SUBSTITUTE(T2076, "-", "")))) + 1, LEN(T2076)),#REF!,#REF!),0)</f>
        <v>0</v>
      </c>
      <c r="Z2076">
        <f>MONTH(续费明细实时[[#This Row],[success_time]])</f>
        <v>5</v>
      </c>
      <c r="AA2076" s="8" t="e">
        <f>VLOOKUP(续费明细实时[[#This Row],[parent_user_id]],#REF!,27,0)</f>
        <v>#REF!</v>
      </c>
    </row>
    <row r="2077" spans="1:27">
      <c r="A2077" s="1">
        <v>45787</v>
      </c>
      <c r="B2077" t="s">
        <v>2513</v>
      </c>
      <c r="C2077" t="s">
        <v>2514</v>
      </c>
      <c r="D2077" t="s">
        <v>548</v>
      </c>
      <c r="E2077" t="s">
        <v>546</v>
      </c>
      <c r="F2077">
        <v>120</v>
      </c>
      <c r="G2077" t="s">
        <v>626</v>
      </c>
      <c r="H2077" t="s">
        <v>626</v>
      </c>
      <c r="I2077" t="s">
        <v>626</v>
      </c>
      <c r="J2077">
        <v>17750</v>
      </c>
      <c r="K2077" t="s">
        <v>199</v>
      </c>
      <c r="L2077" t="s">
        <v>549</v>
      </c>
      <c r="M2077" t="s">
        <v>559</v>
      </c>
      <c r="N2077" t="s">
        <v>469</v>
      </c>
      <c r="O2077" t="s">
        <v>189</v>
      </c>
      <c r="P2077" t="s">
        <v>1877</v>
      </c>
      <c r="Q2077" t="s">
        <v>2515</v>
      </c>
      <c r="R2077" t="s">
        <v>626</v>
      </c>
      <c r="S2077">
        <v>2500</v>
      </c>
      <c r="T2077" t="s">
        <v>1896</v>
      </c>
      <c r="U2077" s="4">
        <v>45787.446979166663</v>
      </c>
      <c r="V2077" t="str">
        <f>IFERROR(VLOOKUP(B2077,#REF!,1,0),"")</f>
        <v/>
      </c>
      <c r="W2077" t="str" cm="1">
        <f t="array" ref="W2077">IFERROR(_xlfn.IFS(AND(V2077="",X2077&lt;&gt;"王园园组",X2077&lt;&gt;"other"),K2077,AND(V2077="",X2077="王园园组"),G2077),"other")</f>
        <v>other</v>
      </c>
      <c r="X2077" t="str" cm="1">
        <f t="array" ref="X2077">IFERROR(_xlfn.IFS(AND(V2077="",IFERROR(VLOOKUP(N2077,#REF!,1,0),1)&lt;&gt;1),N2077,AND(V2077="",I2077="王园园组"),"王园园组"),"other")</f>
        <v>other</v>
      </c>
      <c r="Y2077">
        <f>IFERROR(_xlfn.XLOOKUP(MID(T2077, FIND("#", SUBSTITUTE(T2077, "-", "#", LEN(T2077) - LEN(SUBSTITUTE(T2077, "-", "")))) + 1, LEN(T2077)),#REF!,#REF!),0)</f>
        <v>0</v>
      </c>
      <c r="Z2077">
        <f>MONTH(续费明细实时[[#This Row],[success_time]])</f>
        <v>5</v>
      </c>
      <c r="AA2077" s="8" t="e">
        <f>VLOOKUP(续费明细实时[[#This Row],[parent_user_id]],#REF!,27,0)</f>
        <v>#REF!</v>
      </c>
    </row>
    <row r="2078" spans="1:27">
      <c r="A2078" s="1">
        <v>45802</v>
      </c>
      <c r="B2078" t="s">
        <v>13572</v>
      </c>
      <c r="C2078" t="s">
        <v>13573</v>
      </c>
      <c r="D2078" t="s">
        <v>610</v>
      </c>
      <c r="E2078" t="s">
        <v>546</v>
      </c>
      <c r="F2078">
        <v>120</v>
      </c>
      <c r="G2078" t="s">
        <v>1917</v>
      </c>
      <c r="H2078" t="s">
        <v>559</v>
      </c>
      <c r="I2078" t="s">
        <v>1876</v>
      </c>
      <c r="J2078">
        <v>17946</v>
      </c>
      <c r="K2078" t="s">
        <v>232</v>
      </c>
      <c r="L2078" t="s">
        <v>549</v>
      </c>
      <c r="M2078" t="s">
        <v>550</v>
      </c>
      <c r="N2078" t="s">
        <v>551</v>
      </c>
      <c r="O2078" t="s">
        <v>141</v>
      </c>
      <c r="P2078" t="s">
        <v>1877</v>
      </c>
      <c r="Q2078" t="s">
        <v>13574</v>
      </c>
      <c r="R2078" t="s">
        <v>626</v>
      </c>
      <c r="S2078">
        <v>2527.6042109999999</v>
      </c>
      <c r="T2078" t="s">
        <v>1896</v>
      </c>
      <c r="U2078" s="4">
        <v>45802.674270833333</v>
      </c>
      <c r="V2078" t="str">
        <f>IFERROR(VLOOKUP(B2078,#REF!,1,0),"")</f>
        <v/>
      </c>
      <c r="W2078" t="str" cm="1">
        <f t="array" ref="W2078">IFERROR(_xlfn.IFS(AND(V2078="",X2078&lt;&gt;"王园园组",X2078&lt;&gt;"other"),K2078,AND(V2078="",X2078="王园园组"),G2078),"other")</f>
        <v>other</v>
      </c>
      <c r="X2078" t="str" cm="1">
        <f t="array" ref="X2078">IFERROR(_xlfn.IFS(AND(V2078="",IFERROR(VLOOKUP(N2078,#REF!,1,0),1)&lt;&gt;1),N2078,AND(V2078="",I2078="王园园组"),"王园园组"),"other")</f>
        <v>other</v>
      </c>
      <c r="Y2078">
        <f>IFERROR(_xlfn.XLOOKUP(MID(T2078, FIND("#", SUBSTITUTE(T2078, "-", "#", LEN(T2078) - LEN(SUBSTITUTE(T2078, "-", "")))) + 1, LEN(T2078)),#REF!,#REF!),0)</f>
        <v>0</v>
      </c>
      <c r="Z2078">
        <f>MONTH(续费明细实时[[#This Row],[success_time]])</f>
        <v>5</v>
      </c>
      <c r="AA2078" s="8" t="e">
        <f>VLOOKUP(续费明细实时[[#This Row],[parent_user_id]],#REF!,27,0)</f>
        <v>#REF!</v>
      </c>
    </row>
    <row r="2079" spans="1:27">
      <c r="A2079" s="1">
        <v>45796</v>
      </c>
      <c r="B2079" t="s">
        <v>13630</v>
      </c>
      <c r="C2079" t="s">
        <v>13631</v>
      </c>
      <c r="D2079" t="s">
        <v>610</v>
      </c>
      <c r="E2079" t="s">
        <v>546</v>
      </c>
      <c r="F2079">
        <v>240</v>
      </c>
      <c r="G2079" t="s">
        <v>2219</v>
      </c>
      <c r="H2079" t="s">
        <v>559</v>
      </c>
      <c r="I2079" t="s">
        <v>1876</v>
      </c>
      <c r="J2079">
        <v>31950</v>
      </c>
      <c r="K2079" t="s">
        <v>234</v>
      </c>
      <c r="L2079" t="s">
        <v>549</v>
      </c>
      <c r="M2079" t="s">
        <v>550</v>
      </c>
      <c r="N2079" t="s">
        <v>551</v>
      </c>
      <c r="O2079" t="s">
        <v>141</v>
      </c>
      <c r="P2079" t="s">
        <v>1877</v>
      </c>
      <c r="Q2079" t="s">
        <v>13632</v>
      </c>
      <c r="R2079" t="s">
        <v>626</v>
      </c>
      <c r="S2079">
        <v>4500</v>
      </c>
      <c r="T2079" t="s">
        <v>1931</v>
      </c>
      <c r="U2079" s="4">
        <v>45796.703460648147</v>
      </c>
      <c r="V2079" t="str">
        <f>IFERROR(VLOOKUP(B2079,#REF!,1,0),"")</f>
        <v/>
      </c>
      <c r="W2079" t="str" cm="1">
        <f t="array" ref="W2079">IFERROR(_xlfn.IFS(AND(V2079="",X2079&lt;&gt;"王园园组",X2079&lt;&gt;"other"),K2079,AND(V2079="",X2079="王园园组"),G2079),"other")</f>
        <v>other</v>
      </c>
      <c r="X2079" t="str" cm="1">
        <f t="array" ref="X2079">IFERROR(_xlfn.IFS(AND(V2079="",IFERROR(VLOOKUP(N2079,#REF!,1,0),1)&lt;&gt;1),N2079,AND(V2079="",I2079="王园园组"),"王园园组"),"other")</f>
        <v>other</v>
      </c>
      <c r="Y2079">
        <f>IFERROR(_xlfn.XLOOKUP(MID(T2079, FIND("#", SUBSTITUTE(T2079, "-", "#", LEN(T2079) - LEN(SUBSTITUTE(T2079, "-", "")))) + 1, LEN(T2079)),#REF!,#REF!),0)</f>
        <v>0</v>
      </c>
      <c r="Z2079">
        <f>MONTH(续费明细实时[[#This Row],[success_time]])</f>
        <v>5</v>
      </c>
      <c r="AA2079" s="8" t="e">
        <f>VLOOKUP(续费明细实时[[#This Row],[parent_user_id]],#REF!,27,0)</f>
        <v>#REF!</v>
      </c>
    </row>
    <row r="2080" spans="1:27">
      <c r="A2080" s="1">
        <v>45794</v>
      </c>
      <c r="B2080" t="s">
        <v>12865</v>
      </c>
      <c r="C2080" t="s">
        <v>12866</v>
      </c>
      <c r="D2080" t="s">
        <v>695</v>
      </c>
      <c r="E2080" t="s">
        <v>1102</v>
      </c>
      <c r="F2080">
        <v>120</v>
      </c>
      <c r="G2080" t="s">
        <v>360</v>
      </c>
      <c r="H2080" t="s">
        <v>559</v>
      </c>
      <c r="I2080" t="s">
        <v>163</v>
      </c>
      <c r="J2080">
        <v>9754</v>
      </c>
      <c r="K2080" t="s">
        <v>360</v>
      </c>
      <c r="L2080" t="s">
        <v>549</v>
      </c>
      <c r="M2080" t="s">
        <v>559</v>
      </c>
      <c r="N2080" t="s">
        <v>163</v>
      </c>
      <c r="O2080" t="s">
        <v>473</v>
      </c>
      <c r="P2080" t="s">
        <v>1877</v>
      </c>
      <c r="Q2080" t="s">
        <v>12867</v>
      </c>
      <c r="R2080" t="s">
        <v>626</v>
      </c>
      <c r="S2080">
        <v>1373.8579540000001</v>
      </c>
      <c r="T2080" t="s">
        <v>1902</v>
      </c>
      <c r="U2080" s="4">
        <v>45794.556597222225</v>
      </c>
      <c r="V2080" t="str">
        <f>IFERROR(VLOOKUP(B2080,#REF!,1,0),"")</f>
        <v/>
      </c>
      <c r="W2080" t="str" cm="1">
        <f t="array" ref="W2080">IFERROR(_xlfn.IFS(AND(V2080="",X2080&lt;&gt;"王园园组",X2080&lt;&gt;"other"),K2080,AND(V2080="",X2080="王园园组"),G2080),"other")</f>
        <v>other</v>
      </c>
      <c r="X2080" t="str" cm="1">
        <f t="array" ref="X2080">IFERROR(_xlfn.IFS(AND(V2080="",IFERROR(VLOOKUP(N2080,#REF!,1,0),1)&lt;&gt;1),N2080,AND(V2080="",I2080="王园园组"),"王园园组"),"other")</f>
        <v>other</v>
      </c>
      <c r="Y2080">
        <f>IFERROR(_xlfn.XLOOKUP(MID(T2080, FIND("#", SUBSTITUTE(T2080, "-", "#", LEN(T2080) - LEN(SUBSTITUTE(T2080, "-", "")))) + 1, LEN(T2080)),#REF!,#REF!),0)</f>
        <v>0</v>
      </c>
      <c r="Z2080">
        <f>MONTH(续费明细实时[[#This Row],[success_time]])</f>
        <v>5</v>
      </c>
      <c r="AA2080" s="8" t="e">
        <f>VLOOKUP(续费明细实时[[#This Row],[parent_user_id]],#REF!,27,0)</f>
        <v>#REF!</v>
      </c>
    </row>
    <row r="2081" spans="1:27">
      <c r="A2081" s="1">
        <v>45792</v>
      </c>
      <c r="B2081" t="s">
        <v>12868</v>
      </c>
      <c r="C2081" t="s">
        <v>12869</v>
      </c>
      <c r="D2081" t="s">
        <v>558</v>
      </c>
      <c r="E2081" t="s">
        <v>546</v>
      </c>
      <c r="F2081">
        <v>60</v>
      </c>
      <c r="G2081" t="s">
        <v>342</v>
      </c>
      <c r="H2081" t="s">
        <v>559</v>
      </c>
      <c r="I2081" t="s">
        <v>504</v>
      </c>
      <c r="J2081">
        <v>11831</v>
      </c>
      <c r="K2081" t="s">
        <v>342</v>
      </c>
      <c r="L2081" t="s">
        <v>549</v>
      </c>
      <c r="M2081" t="s">
        <v>559</v>
      </c>
      <c r="N2081" t="s">
        <v>504</v>
      </c>
      <c r="O2081" t="s">
        <v>325</v>
      </c>
      <c r="P2081" t="s">
        <v>1877</v>
      </c>
      <c r="Q2081" t="s">
        <v>12870</v>
      </c>
      <c r="R2081" t="s">
        <v>626</v>
      </c>
      <c r="S2081">
        <v>1666.2741140000001</v>
      </c>
      <c r="T2081" t="s">
        <v>1891</v>
      </c>
      <c r="U2081" s="4">
        <v>45792.603958333333</v>
      </c>
      <c r="V2081" t="str">
        <f>IFERROR(VLOOKUP(B2081,#REF!,1,0),"")</f>
        <v/>
      </c>
      <c r="W2081" t="str" cm="1">
        <f t="array" ref="W2081">IFERROR(_xlfn.IFS(AND(V2081="",X2081&lt;&gt;"王园园组",X2081&lt;&gt;"other"),K2081,AND(V2081="",X2081="王园园组"),G2081),"other")</f>
        <v>other</v>
      </c>
      <c r="X2081" t="str" cm="1">
        <f t="array" ref="X2081">IFERROR(_xlfn.IFS(AND(V2081="",IFERROR(VLOOKUP(N2081,#REF!,1,0),1)&lt;&gt;1),N2081,AND(V2081="",I2081="王园园组"),"王园园组"),"other")</f>
        <v>other</v>
      </c>
      <c r="Y2081">
        <f>IFERROR(_xlfn.XLOOKUP(MID(T2081, FIND("#", SUBSTITUTE(T2081, "-", "#", LEN(T2081) - LEN(SUBSTITUTE(T2081, "-", "")))) + 1, LEN(T2081)),#REF!,#REF!),0)</f>
        <v>0</v>
      </c>
      <c r="Z2081">
        <f>MONTH(续费明细实时[[#This Row],[success_time]])</f>
        <v>5</v>
      </c>
      <c r="AA2081" s="8" t="e">
        <f>VLOOKUP(续费明细实时[[#This Row],[parent_user_id]],#REF!,27,0)</f>
        <v>#REF!</v>
      </c>
    </row>
    <row r="2082" spans="1:27">
      <c r="A2082" s="1">
        <v>45786</v>
      </c>
      <c r="B2082" t="s">
        <v>1892</v>
      </c>
      <c r="C2082" t="s">
        <v>1893</v>
      </c>
      <c r="D2082" t="s">
        <v>1258</v>
      </c>
      <c r="E2082" t="s">
        <v>546</v>
      </c>
      <c r="F2082">
        <v>120</v>
      </c>
      <c r="G2082" t="s">
        <v>1894</v>
      </c>
      <c r="H2082" t="s">
        <v>559</v>
      </c>
      <c r="I2082" t="s">
        <v>1876</v>
      </c>
      <c r="J2082">
        <v>18283</v>
      </c>
      <c r="K2082" t="s">
        <v>249</v>
      </c>
      <c r="L2082" t="s">
        <v>549</v>
      </c>
      <c r="M2082" t="s">
        <v>550</v>
      </c>
      <c r="N2082" t="s">
        <v>551</v>
      </c>
      <c r="O2082" t="s">
        <v>242</v>
      </c>
      <c r="P2082" t="s">
        <v>1877</v>
      </c>
      <c r="Q2082" t="s">
        <v>1895</v>
      </c>
      <c r="R2082" t="s">
        <v>626</v>
      </c>
      <c r="S2082">
        <v>2575</v>
      </c>
      <c r="T2082" t="s">
        <v>1896</v>
      </c>
      <c r="U2082" s="4">
        <v>45786.944027777776</v>
      </c>
      <c r="V2082" t="str">
        <f>IFERROR(VLOOKUP(B2082,#REF!,1,0),"")</f>
        <v/>
      </c>
      <c r="W2082" t="str" cm="1">
        <f t="array" ref="W2082">IFERROR(_xlfn.IFS(AND(V2082="",X2082&lt;&gt;"王园园组",X2082&lt;&gt;"other"),K2082,AND(V2082="",X2082="王园园组"),G2082),"other")</f>
        <v>other</v>
      </c>
      <c r="X2082" t="str" cm="1">
        <f t="array" ref="X2082">IFERROR(_xlfn.IFS(AND(V2082="",IFERROR(VLOOKUP(N2082,#REF!,1,0),1)&lt;&gt;1),N2082,AND(V2082="",I2082="王园园组"),"王园园组"),"other")</f>
        <v>other</v>
      </c>
      <c r="Y2082">
        <f>IFERROR(_xlfn.XLOOKUP(MID(T2082, FIND("#", SUBSTITUTE(T2082, "-", "#", LEN(T2082) - LEN(SUBSTITUTE(T2082, "-", "")))) + 1, LEN(T2082)),#REF!,#REF!),0)</f>
        <v>0</v>
      </c>
      <c r="Z2082">
        <f>MONTH(续费明细实时[[#This Row],[success_time]])</f>
        <v>5</v>
      </c>
      <c r="AA2082" s="8" t="e">
        <f>VLOOKUP(续费明细实时[[#This Row],[parent_user_id]],#REF!,27,0)</f>
        <v>#REF!</v>
      </c>
    </row>
    <row r="2083" spans="1:27">
      <c r="A2083" s="1">
        <v>45799</v>
      </c>
      <c r="B2083" t="s">
        <v>12880</v>
      </c>
      <c r="C2083" t="s">
        <v>12881</v>
      </c>
      <c r="D2083" t="s">
        <v>548</v>
      </c>
      <c r="E2083" t="s">
        <v>546</v>
      </c>
      <c r="F2083">
        <v>60</v>
      </c>
      <c r="G2083" t="s">
        <v>1909</v>
      </c>
      <c r="H2083" t="s">
        <v>559</v>
      </c>
      <c r="I2083" t="s">
        <v>1876</v>
      </c>
      <c r="J2083">
        <v>10650</v>
      </c>
      <c r="K2083" t="s">
        <v>243</v>
      </c>
      <c r="L2083" t="s">
        <v>549</v>
      </c>
      <c r="M2083" t="s">
        <v>550</v>
      </c>
      <c r="N2083" t="s">
        <v>551</v>
      </c>
      <c r="O2083" t="s">
        <v>242</v>
      </c>
      <c r="P2083" t="s">
        <v>1877</v>
      </c>
      <c r="Q2083" t="s">
        <v>12882</v>
      </c>
      <c r="R2083" t="s">
        <v>626</v>
      </c>
      <c r="S2083">
        <v>1500</v>
      </c>
      <c r="T2083" t="s">
        <v>1891</v>
      </c>
      <c r="U2083" s="4">
        <v>45799.338807870372</v>
      </c>
      <c r="V2083" t="str">
        <f>IFERROR(VLOOKUP(B2083,#REF!,1,0),"")</f>
        <v/>
      </c>
      <c r="W2083" t="str" cm="1">
        <f t="array" ref="W2083">IFERROR(_xlfn.IFS(AND(V2083="",X2083&lt;&gt;"王园园组",X2083&lt;&gt;"other"),K2083,AND(V2083="",X2083="王园园组"),G2083),"other")</f>
        <v>other</v>
      </c>
      <c r="X2083" t="str" cm="1">
        <f t="array" ref="X2083">IFERROR(_xlfn.IFS(AND(V2083="",IFERROR(VLOOKUP(N2083,#REF!,1,0),1)&lt;&gt;1),N2083,AND(V2083="",I2083="王园园组"),"王园园组"),"other")</f>
        <v>other</v>
      </c>
      <c r="Y2083">
        <f>IFERROR(_xlfn.XLOOKUP(MID(T2083, FIND("#", SUBSTITUTE(T2083, "-", "#", LEN(T2083) - LEN(SUBSTITUTE(T2083, "-", "")))) + 1, LEN(T2083)),#REF!,#REF!),0)</f>
        <v>0</v>
      </c>
      <c r="Z2083">
        <f>MONTH(续费明细实时[[#This Row],[success_time]])</f>
        <v>5</v>
      </c>
      <c r="AA2083" s="8" t="e">
        <f>VLOOKUP(续费明细实时[[#This Row],[parent_user_id]],#REF!,27,0)</f>
        <v>#REF!</v>
      </c>
    </row>
    <row r="2084" spans="1:27">
      <c r="A2084" s="1">
        <v>45804</v>
      </c>
      <c r="B2084" t="s">
        <v>30235</v>
      </c>
      <c r="C2084" t="s">
        <v>30236</v>
      </c>
      <c r="D2084" t="s">
        <v>548</v>
      </c>
      <c r="E2084" t="s">
        <v>546</v>
      </c>
      <c r="F2084">
        <v>120</v>
      </c>
      <c r="G2084" t="s">
        <v>1883</v>
      </c>
      <c r="H2084" t="s">
        <v>559</v>
      </c>
      <c r="I2084" t="s">
        <v>1876</v>
      </c>
      <c r="J2084">
        <v>17750</v>
      </c>
      <c r="K2084" t="s">
        <v>226</v>
      </c>
      <c r="L2084" t="s">
        <v>549</v>
      </c>
      <c r="M2084" t="s">
        <v>550</v>
      </c>
      <c r="N2084" t="s">
        <v>551</v>
      </c>
      <c r="O2084" t="s">
        <v>145</v>
      </c>
      <c r="P2084" t="s">
        <v>1877</v>
      </c>
      <c r="Q2084" t="s">
        <v>30237</v>
      </c>
      <c r="R2084" t="s">
        <v>626</v>
      </c>
      <c r="S2084">
        <v>2500</v>
      </c>
      <c r="T2084" t="s">
        <v>1896</v>
      </c>
      <c r="U2084" s="4">
        <v>45804.393819444442</v>
      </c>
      <c r="V2084" t="str">
        <f>IFERROR(VLOOKUP(B2084,#REF!,1,0),"")</f>
        <v/>
      </c>
      <c r="W2084" t="str" cm="1">
        <f t="array" ref="W2084">IFERROR(_xlfn.IFS(AND(V2084="",X2084&lt;&gt;"王园园组",X2084&lt;&gt;"other"),K2084,AND(V2084="",X2084="王园园组"),G2084),"other")</f>
        <v>other</v>
      </c>
      <c r="X2084" t="str" cm="1">
        <f t="array" ref="X2084">IFERROR(_xlfn.IFS(AND(V2084="",IFERROR(VLOOKUP(N2084,#REF!,1,0),1)&lt;&gt;1),N2084,AND(V2084="",I2084="王园园组"),"王园园组"),"other")</f>
        <v>other</v>
      </c>
      <c r="Y2084">
        <f>IFERROR(_xlfn.XLOOKUP(MID(T2084, FIND("#", SUBSTITUTE(T2084, "-", "#", LEN(T2084) - LEN(SUBSTITUTE(T2084, "-", "")))) + 1, LEN(T2084)),#REF!,#REF!),0)</f>
        <v>0</v>
      </c>
      <c r="Z2084">
        <f>MONTH(续费明细实时[[#This Row],[success_time]])</f>
        <v>5</v>
      </c>
      <c r="AA2084" s="8" t="e">
        <f>VLOOKUP(续费明细实时[[#This Row],[parent_user_id]],#REF!,27,0)</f>
        <v>#REF!</v>
      </c>
    </row>
    <row r="2085" spans="1:27">
      <c r="A2085" s="1">
        <v>45792</v>
      </c>
      <c r="B2085" t="s">
        <v>12849</v>
      </c>
      <c r="C2085" t="s">
        <v>12850</v>
      </c>
      <c r="D2085" t="s">
        <v>548</v>
      </c>
      <c r="E2085" t="s">
        <v>546</v>
      </c>
      <c r="F2085">
        <v>120</v>
      </c>
      <c r="G2085" t="s">
        <v>2139</v>
      </c>
      <c r="H2085" t="s">
        <v>559</v>
      </c>
      <c r="I2085" t="s">
        <v>1876</v>
      </c>
      <c r="J2085">
        <v>17750</v>
      </c>
      <c r="K2085" t="s">
        <v>202</v>
      </c>
      <c r="L2085" t="s">
        <v>549</v>
      </c>
      <c r="M2085" t="s">
        <v>550</v>
      </c>
      <c r="N2085" t="s">
        <v>551</v>
      </c>
      <c r="O2085" t="s">
        <v>149</v>
      </c>
      <c r="P2085" t="s">
        <v>1877</v>
      </c>
      <c r="Q2085" t="s">
        <v>12851</v>
      </c>
      <c r="R2085" t="s">
        <v>626</v>
      </c>
      <c r="S2085">
        <v>2500</v>
      </c>
      <c r="T2085" t="s">
        <v>1896</v>
      </c>
      <c r="U2085" s="4">
        <v>45792.485243055555</v>
      </c>
      <c r="V2085" t="str">
        <f>IFERROR(VLOOKUP(B2085,#REF!,1,0),"")</f>
        <v/>
      </c>
      <c r="W2085" t="str" cm="1">
        <f t="array" ref="W2085">IFERROR(_xlfn.IFS(AND(V2085="",X2085&lt;&gt;"王园园组",X2085&lt;&gt;"other"),K2085,AND(V2085="",X2085="王园园组"),G2085),"other")</f>
        <v>other</v>
      </c>
      <c r="X2085" t="str" cm="1">
        <f t="array" ref="X2085">IFERROR(_xlfn.IFS(AND(V2085="",IFERROR(VLOOKUP(N2085,#REF!,1,0),1)&lt;&gt;1),N2085,AND(V2085="",I2085="王园园组"),"王园园组"),"other")</f>
        <v>other</v>
      </c>
      <c r="Y2085">
        <f>IFERROR(_xlfn.XLOOKUP(MID(T2085, FIND("#", SUBSTITUTE(T2085, "-", "#", LEN(T2085) - LEN(SUBSTITUTE(T2085, "-", "")))) + 1, LEN(T2085)),#REF!,#REF!),0)</f>
        <v>0</v>
      </c>
      <c r="Z2085">
        <f>MONTH(续费明细实时[[#This Row],[success_time]])</f>
        <v>5</v>
      </c>
      <c r="AA2085" s="8" t="e">
        <f>VLOOKUP(续费明细实时[[#This Row],[parent_user_id]],#REF!,27,0)</f>
        <v>#REF!</v>
      </c>
    </row>
    <row r="2086" spans="1:27">
      <c r="A2086" s="1">
        <v>45789</v>
      </c>
      <c r="B2086" t="s">
        <v>11020</v>
      </c>
      <c r="C2086" t="s">
        <v>11021</v>
      </c>
      <c r="D2086" t="s">
        <v>578</v>
      </c>
      <c r="E2086" t="s">
        <v>546</v>
      </c>
      <c r="F2086">
        <v>120</v>
      </c>
      <c r="G2086" t="s">
        <v>1973</v>
      </c>
      <c r="H2086" t="s">
        <v>559</v>
      </c>
      <c r="I2086" t="s">
        <v>1876</v>
      </c>
      <c r="J2086">
        <v>17750</v>
      </c>
      <c r="K2086" t="s">
        <v>294</v>
      </c>
      <c r="L2086" t="s">
        <v>549</v>
      </c>
      <c r="M2086" t="s">
        <v>550</v>
      </c>
      <c r="N2086" t="s">
        <v>136</v>
      </c>
      <c r="O2086" t="s">
        <v>292</v>
      </c>
      <c r="P2086" t="s">
        <v>1877</v>
      </c>
      <c r="Q2086" t="s">
        <v>11022</v>
      </c>
      <c r="R2086" t="s">
        <v>626</v>
      </c>
      <c r="S2086">
        <v>2500</v>
      </c>
      <c r="T2086" t="s">
        <v>1896</v>
      </c>
      <c r="U2086" s="4">
        <v>45789.533182870371</v>
      </c>
      <c r="V2086" t="str">
        <f>IFERROR(VLOOKUP(B2086,#REF!,1,0),"")</f>
        <v/>
      </c>
      <c r="W2086" t="str" cm="1">
        <f t="array" ref="W2086">IFERROR(_xlfn.IFS(AND(V2086="",X2086&lt;&gt;"王园园组",X2086&lt;&gt;"other"),K2086,AND(V2086="",X2086="王园园组"),G2086),"other")</f>
        <v>other</v>
      </c>
      <c r="X2086" t="str" cm="1">
        <f t="array" ref="X2086">IFERROR(_xlfn.IFS(AND(V2086="",IFERROR(VLOOKUP(N2086,#REF!,1,0),1)&lt;&gt;1),N2086,AND(V2086="",I2086="王园园组"),"王园园组"),"other")</f>
        <v>other</v>
      </c>
      <c r="Y2086">
        <f>IFERROR(_xlfn.XLOOKUP(MID(T2086, FIND("#", SUBSTITUTE(T2086, "-", "#", LEN(T2086) - LEN(SUBSTITUTE(T2086, "-", "")))) + 1, LEN(T2086)),#REF!,#REF!),0)</f>
        <v>0</v>
      </c>
      <c r="Z2086">
        <f>MONTH(续费明细实时[[#This Row],[success_time]])</f>
        <v>5</v>
      </c>
      <c r="AA2086" s="8" t="e">
        <f>VLOOKUP(续费明细实时[[#This Row],[parent_user_id]],#REF!,27,0)</f>
        <v>#REF!</v>
      </c>
    </row>
    <row r="2087" spans="1:27">
      <c r="A2087" s="1">
        <v>45801</v>
      </c>
      <c r="B2087" t="s">
        <v>12944</v>
      </c>
      <c r="C2087" t="s">
        <v>12945</v>
      </c>
      <c r="D2087" t="s">
        <v>548</v>
      </c>
      <c r="E2087" t="s">
        <v>546</v>
      </c>
      <c r="F2087">
        <v>120</v>
      </c>
      <c r="G2087" t="s">
        <v>2056</v>
      </c>
      <c r="H2087" t="s">
        <v>559</v>
      </c>
      <c r="I2087" t="s">
        <v>1876</v>
      </c>
      <c r="J2087">
        <v>18283</v>
      </c>
      <c r="K2087" t="s">
        <v>192</v>
      </c>
      <c r="L2087" t="s">
        <v>549</v>
      </c>
      <c r="M2087" t="s">
        <v>559</v>
      </c>
      <c r="N2087" t="s">
        <v>469</v>
      </c>
      <c r="O2087" t="s">
        <v>189</v>
      </c>
      <c r="P2087" t="s">
        <v>1877</v>
      </c>
      <c r="Q2087" t="s">
        <v>12946</v>
      </c>
      <c r="R2087" t="s">
        <v>626</v>
      </c>
      <c r="S2087">
        <v>2575</v>
      </c>
      <c r="T2087" t="s">
        <v>1896</v>
      </c>
      <c r="U2087" s="4">
        <v>45801.424305555556</v>
      </c>
      <c r="V2087" t="str">
        <f>IFERROR(VLOOKUP(B2087,#REF!,1,0),"")</f>
        <v/>
      </c>
      <c r="W2087" t="str" cm="1">
        <f t="array" ref="W2087">IFERROR(_xlfn.IFS(AND(V2087="",X2087&lt;&gt;"王园园组",X2087&lt;&gt;"other"),K2087,AND(V2087="",X2087="王园园组"),G2087),"other")</f>
        <v>other</v>
      </c>
      <c r="X2087" t="str" cm="1">
        <f t="array" ref="X2087">IFERROR(_xlfn.IFS(AND(V2087="",IFERROR(VLOOKUP(N2087,#REF!,1,0),1)&lt;&gt;1),N2087,AND(V2087="",I2087="王园园组"),"王园园组"),"other")</f>
        <v>other</v>
      </c>
      <c r="Y2087">
        <f>IFERROR(_xlfn.XLOOKUP(MID(T2087, FIND("#", SUBSTITUTE(T2087, "-", "#", LEN(T2087) - LEN(SUBSTITUTE(T2087, "-", "")))) + 1, LEN(T2087)),#REF!,#REF!),0)</f>
        <v>0</v>
      </c>
      <c r="Z2087">
        <f>MONTH(续费明细实时[[#This Row],[success_time]])</f>
        <v>5</v>
      </c>
      <c r="AA2087" s="8" t="e">
        <f>VLOOKUP(续费明细实时[[#This Row],[parent_user_id]],#REF!,27,0)</f>
        <v>#REF!</v>
      </c>
    </row>
    <row r="2088" spans="1:27" hidden="1">
      <c r="A2088" s="1">
        <v>45788</v>
      </c>
      <c r="B2088" t="s">
        <v>8801</v>
      </c>
      <c r="C2088" t="s">
        <v>8802</v>
      </c>
      <c r="D2088" t="s">
        <v>610</v>
      </c>
      <c r="E2088" t="s">
        <v>546</v>
      </c>
      <c r="F2088">
        <v>240</v>
      </c>
      <c r="G2088" t="s">
        <v>1917</v>
      </c>
      <c r="H2088" t="s">
        <v>559</v>
      </c>
      <c r="I2088" t="s">
        <v>1876</v>
      </c>
      <c r="J2088">
        <v>31950</v>
      </c>
      <c r="K2088" t="s">
        <v>626</v>
      </c>
      <c r="L2088" t="s">
        <v>649</v>
      </c>
      <c r="M2088" t="s">
        <v>649</v>
      </c>
      <c r="N2088" t="s">
        <v>649</v>
      </c>
      <c r="O2088" t="s">
        <v>649</v>
      </c>
      <c r="P2088" t="s">
        <v>1877</v>
      </c>
      <c r="Q2088" t="s">
        <v>8803</v>
      </c>
      <c r="R2088" t="s">
        <v>626</v>
      </c>
      <c r="S2088">
        <v>4500</v>
      </c>
      <c r="T2088" t="s">
        <v>1931</v>
      </c>
      <c r="U2088" s="4">
        <v>45788.763333333336</v>
      </c>
      <c r="V2088" t="str">
        <f>IFERROR(VLOOKUP(B2088,#REF!,1,0),"")</f>
        <v/>
      </c>
      <c r="W2088" t="str" cm="1">
        <f t="array" ref="W2088">IFERROR(_xlfn.IFS(AND(V2088="",X2088&lt;&gt;"王园园组",X2088&lt;&gt;"other"),K2088,AND(V2088="",X2088="王园园组"),G2088),"other")</f>
        <v>other</v>
      </c>
      <c r="X2088" t="str" cm="1">
        <f t="array" ref="X2088">IFERROR(_xlfn.IFS(AND(V2088="",IFERROR(VLOOKUP(N2088,#REF!,1,0),1)&lt;&gt;1),N2088,AND(V2088="",I2088="王园园组"),"王园园组"),"other")</f>
        <v>other</v>
      </c>
      <c r="Y2088">
        <f>IFERROR(_xlfn.XLOOKUP(MID(T2088, FIND("#", SUBSTITUTE(T2088, "-", "#", LEN(T2088) - LEN(SUBSTITUTE(T2088, "-", "")))) + 1, LEN(T2088)),#REF!,#REF!),0)</f>
        <v>0</v>
      </c>
      <c r="Z2088">
        <f>MONTH(续费明细实时[[#This Row],[success_time]])</f>
        <v>5</v>
      </c>
      <c r="AA2088" s="8" t="e">
        <f>VLOOKUP(续费明细实时[[#This Row],[parent_user_id]],#REF!,27,0)</f>
        <v>#REF!</v>
      </c>
    </row>
    <row r="2089" spans="1:27">
      <c r="A2089" s="1">
        <v>45803</v>
      </c>
      <c r="B2089" t="s">
        <v>30238</v>
      </c>
      <c r="C2089" t="s">
        <v>30239</v>
      </c>
      <c r="D2089" t="s">
        <v>548</v>
      </c>
      <c r="E2089" t="s">
        <v>546</v>
      </c>
      <c r="F2089">
        <v>240</v>
      </c>
      <c r="G2089" t="s">
        <v>2139</v>
      </c>
      <c r="H2089" t="s">
        <v>559</v>
      </c>
      <c r="I2089" t="s">
        <v>1876</v>
      </c>
      <c r="J2089">
        <v>31950</v>
      </c>
      <c r="K2089" t="s">
        <v>216</v>
      </c>
      <c r="L2089" t="s">
        <v>549</v>
      </c>
      <c r="M2089" t="s">
        <v>550</v>
      </c>
      <c r="N2089" t="s">
        <v>551</v>
      </c>
      <c r="O2089" t="s">
        <v>145</v>
      </c>
      <c r="P2089" t="s">
        <v>1877</v>
      </c>
      <c r="Q2089" t="s">
        <v>30240</v>
      </c>
      <c r="R2089" t="s">
        <v>626</v>
      </c>
      <c r="S2089">
        <v>4500</v>
      </c>
      <c r="T2089" t="s">
        <v>1931</v>
      </c>
      <c r="U2089" s="4">
        <v>45803.391238425924</v>
      </c>
      <c r="V2089" t="str">
        <f>IFERROR(VLOOKUP(B2089,#REF!,1,0),"")</f>
        <v/>
      </c>
      <c r="W2089" t="str" cm="1">
        <f t="array" ref="W2089">IFERROR(_xlfn.IFS(AND(V2089="",X2089&lt;&gt;"王园园组",X2089&lt;&gt;"other"),K2089,AND(V2089="",X2089="王园园组"),G2089),"other")</f>
        <v>other</v>
      </c>
      <c r="X2089" t="str" cm="1">
        <f t="array" ref="X2089">IFERROR(_xlfn.IFS(AND(V2089="",IFERROR(VLOOKUP(N2089,#REF!,1,0),1)&lt;&gt;1),N2089,AND(V2089="",I2089="王园园组"),"王园园组"),"other")</f>
        <v>other</v>
      </c>
      <c r="Y2089">
        <f>IFERROR(_xlfn.XLOOKUP(MID(T2089, FIND("#", SUBSTITUTE(T2089, "-", "#", LEN(T2089) - LEN(SUBSTITUTE(T2089, "-", "")))) + 1, LEN(T2089)),#REF!,#REF!),0)</f>
        <v>0</v>
      </c>
      <c r="Z2089">
        <f>MONTH(续费明细实时[[#This Row],[success_time]])</f>
        <v>5</v>
      </c>
      <c r="AA2089" s="8" t="e">
        <f>VLOOKUP(续费明细实时[[#This Row],[parent_user_id]],#REF!,27,0)</f>
        <v>#REF!</v>
      </c>
    </row>
    <row r="2090" spans="1:27">
      <c r="A2090" s="1">
        <v>45789</v>
      </c>
      <c r="B2090" t="s">
        <v>11065</v>
      </c>
      <c r="C2090" t="s">
        <v>11066</v>
      </c>
      <c r="D2090" t="s">
        <v>548</v>
      </c>
      <c r="E2090" t="s">
        <v>546</v>
      </c>
      <c r="F2090">
        <v>120</v>
      </c>
      <c r="G2090" t="s">
        <v>1905</v>
      </c>
      <c r="H2090" t="s">
        <v>559</v>
      </c>
      <c r="I2090" t="s">
        <v>1876</v>
      </c>
      <c r="J2090">
        <v>17750</v>
      </c>
      <c r="K2090" t="s">
        <v>225</v>
      </c>
      <c r="L2090" t="s">
        <v>549</v>
      </c>
      <c r="M2090" t="s">
        <v>550</v>
      </c>
      <c r="N2090" t="s">
        <v>551</v>
      </c>
      <c r="O2090" t="s">
        <v>145</v>
      </c>
      <c r="P2090" t="s">
        <v>1877</v>
      </c>
      <c r="Q2090" t="s">
        <v>11067</v>
      </c>
      <c r="R2090" t="s">
        <v>626</v>
      </c>
      <c r="S2090">
        <v>2500</v>
      </c>
      <c r="T2090" t="s">
        <v>1896</v>
      </c>
      <c r="U2090" s="4">
        <v>45789.599780092591</v>
      </c>
      <c r="V2090" t="str">
        <f>IFERROR(VLOOKUP(B2090,#REF!,1,0),"")</f>
        <v/>
      </c>
      <c r="W2090" t="str" cm="1">
        <f t="array" ref="W2090">IFERROR(_xlfn.IFS(AND(V2090="",X2090&lt;&gt;"王园园组",X2090&lt;&gt;"other"),K2090,AND(V2090="",X2090="王园园组"),G2090),"other")</f>
        <v>other</v>
      </c>
      <c r="X2090" t="str" cm="1">
        <f t="array" ref="X2090">IFERROR(_xlfn.IFS(AND(V2090="",IFERROR(VLOOKUP(N2090,#REF!,1,0),1)&lt;&gt;1),N2090,AND(V2090="",I2090="王园园组"),"王园园组"),"other")</f>
        <v>other</v>
      </c>
      <c r="Y2090">
        <f>IFERROR(_xlfn.XLOOKUP(MID(T2090, FIND("#", SUBSTITUTE(T2090, "-", "#", LEN(T2090) - LEN(SUBSTITUTE(T2090, "-", "")))) + 1, LEN(T2090)),#REF!,#REF!),0)</f>
        <v>0</v>
      </c>
      <c r="Z2090">
        <f>MONTH(续费明细实时[[#This Row],[success_time]])</f>
        <v>5</v>
      </c>
      <c r="AA2090" s="8" t="e">
        <f>VLOOKUP(续费明细实时[[#This Row],[parent_user_id]],#REF!,27,0)</f>
        <v>#REF!</v>
      </c>
    </row>
    <row r="2091" spans="1:27">
      <c r="A2091" s="1">
        <v>45796</v>
      </c>
      <c r="B2091" t="s">
        <v>13708</v>
      </c>
      <c r="C2091" t="s">
        <v>13709</v>
      </c>
      <c r="D2091" t="s">
        <v>558</v>
      </c>
      <c r="E2091" t="s">
        <v>546</v>
      </c>
      <c r="F2091">
        <v>120</v>
      </c>
      <c r="G2091" t="s">
        <v>344</v>
      </c>
      <c r="H2091" t="s">
        <v>559</v>
      </c>
      <c r="I2091" t="s">
        <v>504</v>
      </c>
      <c r="J2091">
        <v>19718</v>
      </c>
      <c r="K2091" t="s">
        <v>344</v>
      </c>
      <c r="L2091" t="s">
        <v>549</v>
      </c>
      <c r="M2091" t="s">
        <v>559</v>
      </c>
      <c r="N2091" t="s">
        <v>504</v>
      </c>
      <c r="O2091" t="s">
        <v>325</v>
      </c>
      <c r="P2091" t="s">
        <v>1877</v>
      </c>
      <c r="Q2091" t="s">
        <v>13710</v>
      </c>
      <c r="R2091" t="s">
        <v>626</v>
      </c>
      <c r="S2091">
        <v>2777.1235230000002</v>
      </c>
      <c r="T2091" t="s">
        <v>1896</v>
      </c>
      <c r="U2091" s="4">
        <v>45796.72142361111</v>
      </c>
      <c r="V2091" t="str">
        <f>IFERROR(VLOOKUP(B2091,#REF!,1,0),"")</f>
        <v/>
      </c>
      <c r="W2091" t="str" cm="1">
        <f t="array" ref="W2091">IFERROR(_xlfn.IFS(AND(V2091="",X2091&lt;&gt;"王园园组",X2091&lt;&gt;"other"),K2091,AND(V2091="",X2091="王园园组"),G2091),"other")</f>
        <v>other</v>
      </c>
      <c r="X2091" t="str" cm="1">
        <f t="array" ref="X2091">IFERROR(_xlfn.IFS(AND(V2091="",IFERROR(VLOOKUP(N2091,#REF!,1,0),1)&lt;&gt;1),N2091,AND(V2091="",I2091="王园园组"),"王园园组"),"other")</f>
        <v>other</v>
      </c>
      <c r="Y2091">
        <f>IFERROR(_xlfn.XLOOKUP(MID(T2091, FIND("#", SUBSTITUTE(T2091, "-", "#", LEN(T2091) - LEN(SUBSTITUTE(T2091, "-", "")))) + 1, LEN(T2091)),#REF!,#REF!),0)</f>
        <v>0</v>
      </c>
      <c r="Z2091">
        <f>MONTH(续费明细实时[[#This Row],[success_time]])</f>
        <v>5</v>
      </c>
      <c r="AA2091" s="8" t="e">
        <f>VLOOKUP(续费明细实时[[#This Row],[parent_user_id]],#REF!,27,0)</f>
        <v>#REF!</v>
      </c>
    </row>
    <row r="2092" spans="1:27">
      <c r="A2092" s="1">
        <v>45797</v>
      </c>
      <c r="B2092" t="s">
        <v>13738</v>
      </c>
      <c r="C2092" t="s">
        <v>13739</v>
      </c>
      <c r="D2092" t="s">
        <v>548</v>
      </c>
      <c r="E2092" t="s">
        <v>546</v>
      </c>
      <c r="F2092">
        <v>120</v>
      </c>
      <c r="G2092" t="s">
        <v>1939</v>
      </c>
      <c r="H2092" t="s">
        <v>559</v>
      </c>
      <c r="I2092" t="s">
        <v>1876</v>
      </c>
      <c r="J2092">
        <v>17750</v>
      </c>
      <c r="K2092" t="s">
        <v>257</v>
      </c>
      <c r="L2092" t="s">
        <v>549</v>
      </c>
      <c r="M2092" t="s">
        <v>550</v>
      </c>
      <c r="N2092" t="s">
        <v>136</v>
      </c>
      <c r="O2092" t="s">
        <v>147</v>
      </c>
      <c r="P2092" t="s">
        <v>1877</v>
      </c>
      <c r="Q2092" t="s">
        <v>13740</v>
      </c>
      <c r="R2092" t="s">
        <v>626</v>
      </c>
      <c r="S2092">
        <v>2500</v>
      </c>
      <c r="T2092" t="s">
        <v>1896</v>
      </c>
      <c r="U2092" s="4">
        <v>45797.245312500003</v>
      </c>
      <c r="V2092" t="str">
        <f>IFERROR(VLOOKUP(B2092,#REF!,1,0),"")</f>
        <v/>
      </c>
      <c r="W2092" t="str" cm="1">
        <f t="array" ref="W2092">IFERROR(_xlfn.IFS(AND(V2092="",X2092&lt;&gt;"王园园组",X2092&lt;&gt;"other"),K2092,AND(V2092="",X2092="王园园组"),G2092),"other")</f>
        <v>other</v>
      </c>
      <c r="X2092" t="str" cm="1">
        <f t="array" ref="X2092">IFERROR(_xlfn.IFS(AND(V2092="",IFERROR(VLOOKUP(N2092,#REF!,1,0),1)&lt;&gt;1),N2092,AND(V2092="",I2092="王园园组"),"王园园组"),"other")</f>
        <v>other</v>
      </c>
      <c r="Y2092">
        <f>IFERROR(_xlfn.XLOOKUP(MID(T2092, FIND("#", SUBSTITUTE(T2092, "-", "#", LEN(T2092) - LEN(SUBSTITUTE(T2092, "-", "")))) + 1, LEN(T2092)),#REF!,#REF!),0)</f>
        <v>0</v>
      </c>
      <c r="Z2092">
        <f>MONTH(续费明细实时[[#This Row],[success_time]])</f>
        <v>5</v>
      </c>
      <c r="AA2092" s="8" t="e">
        <f>VLOOKUP(续费明细实时[[#This Row],[parent_user_id]],#REF!,27,0)</f>
        <v>#REF!</v>
      </c>
    </row>
    <row r="2093" spans="1:27">
      <c r="A2093" s="1">
        <v>45797</v>
      </c>
      <c r="B2093" t="s">
        <v>13004</v>
      </c>
      <c r="C2093" t="s">
        <v>13005</v>
      </c>
      <c r="D2093" t="s">
        <v>1834</v>
      </c>
      <c r="E2093" t="s">
        <v>546</v>
      </c>
      <c r="F2093">
        <v>120</v>
      </c>
      <c r="G2093" t="s">
        <v>1883</v>
      </c>
      <c r="H2093" t="s">
        <v>559</v>
      </c>
      <c r="I2093" t="s">
        <v>1876</v>
      </c>
      <c r="J2093">
        <v>17750</v>
      </c>
      <c r="K2093" t="s">
        <v>297</v>
      </c>
      <c r="L2093" t="s">
        <v>549</v>
      </c>
      <c r="M2093" t="s">
        <v>550</v>
      </c>
      <c r="N2093" t="s">
        <v>136</v>
      </c>
      <c r="O2093" t="s">
        <v>143</v>
      </c>
      <c r="P2093" t="s">
        <v>1877</v>
      </c>
      <c r="Q2093" t="s">
        <v>13006</v>
      </c>
      <c r="R2093" t="s">
        <v>626</v>
      </c>
      <c r="S2093">
        <v>2500</v>
      </c>
      <c r="T2093" t="s">
        <v>1896</v>
      </c>
      <c r="U2093" s="4">
        <v>45797.542824074073</v>
      </c>
      <c r="V2093" t="str">
        <f>IFERROR(VLOOKUP(B2093,#REF!,1,0),"")</f>
        <v/>
      </c>
      <c r="W2093" t="str" cm="1">
        <f t="array" ref="W2093">IFERROR(_xlfn.IFS(AND(V2093="",X2093&lt;&gt;"王园园组",X2093&lt;&gt;"other"),K2093,AND(V2093="",X2093="王园园组"),G2093),"other")</f>
        <v>other</v>
      </c>
      <c r="X2093" t="str" cm="1">
        <f t="array" ref="X2093">IFERROR(_xlfn.IFS(AND(V2093="",IFERROR(VLOOKUP(N2093,#REF!,1,0),1)&lt;&gt;1),N2093,AND(V2093="",I2093="王园园组"),"王园园组"),"other")</f>
        <v>other</v>
      </c>
      <c r="Y2093">
        <f>IFERROR(_xlfn.XLOOKUP(MID(T2093, FIND("#", SUBSTITUTE(T2093, "-", "#", LEN(T2093) - LEN(SUBSTITUTE(T2093, "-", "")))) + 1, LEN(T2093)),#REF!,#REF!),0)</f>
        <v>0</v>
      </c>
      <c r="Z2093">
        <f>MONTH(续费明细实时[[#This Row],[success_time]])</f>
        <v>5</v>
      </c>
      <c r="AA2093" s="8" t="e">
        <f>VLOOKUP(续费明细实时[[#This Row],[parent_user_id]],#REF!,27,0)</f>
        <v>#REF!</v>
      </c>
    </row>
    <row r="2094" spans="1:27">
      <c r="A2094" s="1">
        <v>45797</v>
      </c>
      <c r="B2094" t="s">
        <v>13007</v>
      </c>
      <c r="C2094" t="s">
        <v>13008</v>
      </c>
      <c r="D2094" t="s">
        <v>1088</v>
      </c>
      <c r="E2094" t="s">
        <v>546</v>
      </c>
      <c r="F2094">
        <v>120</v>
      </c>
      <c r="G2094" t="s">
        <v>348</v>
      </c>
      <c r="H2094" t="s">
        <v>559</v>
      </c>
      <c r="I2094" t="s">
        <v>163</v>
      </c>
      <c r="J2094">
        <v>17750</v>
      </c>
      <c r="K2094" t="s">
        <v>348</v>
      </c>
      <c r="L2094" t="s">
        <v>549</v>
      </c>
      <c r="M2094" t="s">
        <v>559</v>
      </c>
      <c r="N2094" t="s">
        <v>163</v>
      </c>
      <c r="O2094" t="s">
        <v>472</v>
      </c>
      <c r="P2094" t="s">
        <v>1877</v>
      </c>
      <c r="Q2094" t="s">
        <v>13009</v>
      </c>
      <c r="R2094" t="s">
        <v>626</v>
      </c>
      <c r="S2094">
        <v>2500</v>
      </c>
      <c r="T2094" t="s">
        <v>1896</v>
      </c>
      <c r="U2094" s="4">
        <v>45797.752395833333</v>
      </c>
      <c r="V2094" t="str">
        <f>IFERROR(VLOOKUP(B2094,#REF!,1,0),"")</f>
        <v/>
      </c>
      <c r="W2094" t="str" cm="1">
        <f t="array" ref="W2094">IFERROR(_xlfn.IFS(AND(V2094="",X2094&lt;&gt;"王园园组",X2094&lt;&gt;"other"),K2094,AND(V2094="",X2094="王园园组"),G2094),"other")</f>
        <v>other</v>
      </c>
      <c r="X2094" t="str" cm="1">
        <f t="array" ref="X2094">IFERROR(_xlfn.IFS(AND(V2094="",IFERROR(VLOOKUP(N2094,#REF!,1,0),1)&lt;&gt;1),N2094,AND(V2094="",I2094="王园园组"),"王园园组"),"other")</f>
        <v>other</v>
      </c>
      <c r="Y2094">
        <f>IFERROR(_xlfn.XLOOKUP(MID(T2094, FIND("#", SUBSTITUTE(T2094, "-", "#", LEN(T2094) - LEN(SUBSTITUTE(T2094, "-", "")))) + 1, LEN(T2094)),#REF!,#REF!),0)</f>
        <v>0</v>
      </c>
      <c r="Z2094">
        <f>MONTH(续费明细实时[[#This Row],[success_time]])</f>
        <v>5</v>
      </c>
      <c r="AA2094" s="8" t="e">
        <f>VLOOKUP(续费明细实时[[#This Row],[parent_user_id]],#REF!,27,0)</f>
        <v>#REF!</v>
      </c>
    </row>
    <row r="2095" spans="1:27">
      <c r="A2095" s="1">
        <v>45796</v>
      </c>
      <c r="B2095" t="s">
        <v>13010</v>
      </c>
      <c r="C2095" t="s">
        <v>13011</v>
      </c>
      <c r="D2095" t="s">
        <v>695</v>
      </c>
      <c r="E2095" t="s">
        <v>546</v>
      </c>
      <c r="F2095">
        <v>60</v>
      </c>
      <c r="G2095" t="s">
        <v>1946</v>
      </c>
      <c r="H2095" t="s">
        <v>559</v>
      </c>
      <c r="I2095" t="s">
        <v>1876</v>
      </c>
      <c r="J2095">
        <v>10650</v>
      </c>
      <c r="K2095" t="s">
        <v>311</v>
      </c>
      <c r="L2095" t="s">
        <v>549</v>
      </c>
      <c r="M2095" t="s">
        <v>550</v>
      </c>
      <c r="N2095" t="s">
        <v>136</v>
      </c>
      <c r="O2095" t="s">
        <v>143</v>
      </c>
      <c r="P2095" t="s">
        <v>1877</v>
      </c>
      <c r="Q2095" t="s">
        <v>13012</v>
      </c>
      <c r="R2095" t="s">
        <v>626</v>
      </c>
      <c r="S2095">
        <v>1500</v>
      </c>
      <c r="T2095" t="s">
        <v>1891</v>
      </c>
      <c r="U2095" s="4">
        <v>45796.655289351853</v>
      </c>
      <c r="V2095" t="str">
        <f>IFERROR(VLOOKUP(B2095,#REF!,1,0),"")</f>
        <v/>
      </c>
      <c r="W2095" t="str" cm="1">
        <f t="array" ref="W2095">IFERROR(_xlfn.IFS(AND(V2095="",X2095&lt;&gt;"王园园组",X2095&lt;&gt;"other"),K2095,AND(V2095="",X2095="王园园组"),G2095),"other")</f>
        <v>other</v>
      </c>
      <c r="X2095" t="str" cm="1">
        <f t="array" ref="X2095">IFERROR(_xlfn.IFS(AND(V2095="",IFERROR(VLOOKUP(N2095,#REF!,1,0),1)&lt;&gt;1),N2095,AND(V2095="",I2095="王园园组"),"王园园组"),"other")</f>
        <v>other</v>
      </c>
      <c r="Y2095">
        <f>IFERROR(_xlfn.XLOOKUP(MID(T2095, FIND("#", SUBSTITUTE(T2095, "-", "#", LEN(T2095) - LEN(SUBSTITUTE(T2095, "-", "")))) + 1, LEN(T2095)),#REF!,#REF!),0)</f>
        <v>0</v>
      </c>
      <c r="Z2095">
        <f>MONTH(续费明细实时[[#This Row],[success_time]])</f>
        <v>5</v>
      </c>
      <c r="AA2095" s="8" t="e">
        <f>VLOOKUP(续费明细实时[[#This Row],[parent_user_id]],#REF!,27,0)</f>
        <v>#REF!</v>
      </c>
    </row>
    <row r="2096" spans="1:27">
      <c r="A2096" s="1">
        <v>45794</v>
      </c>
      <c r="B2096" t="s">
        <v>13013</v>
      </c>
      <c r="C2096" t="s">
        <v>13014</v>
      </c>
      <c r="D2096" t="s">
        <v>902</v>
      </c>
      <c r="E2096" t="s">
        <v>1102</v>
      </c>
      <c r="F2096">
        <v>120</v>
      </c>
      <c r="G2096" t="s">
        <v>353</v>
      </c>
      <c r="H2096" t="s">
        <v>559</v>
      </c>
      <c r="I2096" t="s">
        <v>163</v>
      </c>
      <c r="J2096">
        <v>9940</v>
      </c>
      <c r="K2096" t="s">
        <v>353</v>
      </c>
      <c r="L2096" t="s">
        <v>549</v>
      </c>
      <c r="M2096" t="s">
        <v>559</v>
      </c>
      <c r="N2096" t="s">
        <v>163</v>
      </c>
      <c r="O2096" t="s">
        <v>472</v>
      </c>
      <c r="P2096" t="s">
        <v>1877</v>
      </c>
      <c r="Q2096" t="s">
        <v>13015</v>
      </c>
      <c r="R2096" t="s">
        <v>626</v>
      </c>
      <c r="S2096">
        <v>1400</v>
      </c>
      <c r="T2096" t="s">
        <v>1902</v>
      </c>
      <c r="U2096" s="4">
        <v>45794.997349537036</v>
      </c>
      <c r="V2096" t="str">
        <f>IFERROR(VLOOKUP(B2096,#REF!,1,0),"")</f>
        <v/>
      </c>
      <c r="W2096" t="str" cm="1">
        <f t="array" ref="W2096">IFERROR(_xlfn.IFS(AND(V2096="",X2096&lt;&gt;"王园园组",X2096&lt;&gt;"other"),K2096,AND(V2096="",X2096="王园园组"),G2096),"other")</f>
        <v>other</v>
      </c>
      <c r="X2096" t="str" cm="1">
        <f t="array" ref="X2096">IFERROR(_xlfn.IFS(AND(V2096="",IFERROR(VLOOKUP(N2096,#REF!,1,0),1)&lt;&gt;1),N2096,AND(V2096="",I2096="王园园组"),"王园园组"),"other")</f>
        <v>other</v>
      </c>
      <c r="Y2096">
        <f>IFERROR(_xlfn.XLOOKUP(MID(T2096, FIND("#", SUBSTITUTE(T2096, "-", "#", LEN(T2096) - LEN(SUBSTITUTE(T2096, "-", "")))) + 1, LEN(T2096)),#REF!,#REF!),0)</f>
        <v>0</v>
      </c>
      <c r="Z2096">
        <f>MONTH(续费明细实时[[#This Row],[success_time]])</f>
        <v>5</v>
      </c>
      <c r="AA2096" s="8" t="e">
        <f>VLOOKUP(续费明细实时[[#This Row],[parent_user_id]],#REF!,27,0)</f>
        <v>#REF!</v>
      </c>
    </row>
    <row r="2097" spans="1:27">
      <c r="A2097" s="1">
        <v>45788</v>
      </c>
      <c r="B2097" t="s">
        <v>8797</v>
      </c>
      <c r="C2097" t="s">
        <v>8798</v>
      </c>
      <c r="D2097" t="s">
        <v>1314</v>
      </c>
      <c r="E2097" t="s">
        <v>1521</v>
      </c>
      <c r="F2097">
        <v>16</v>
      </c>
      <c r="G2097" t="s">
        <v>1973</v>
      </c>
      <c r="H2097" t="s">
        <v>559</v>
      </c>
      <c r="I2097" t="s">
        <v>1876</v>
      </c>
      <c r="J2097">
        <v>2070</v>
      </c>
      <c r="K2097" t="s">
        <v>306</v>
      </c>
      <c r="L2097" t="s">
        <v>549</v>
      </c>
      <c r="M2097" t="s">
        <v>550</v>
      </c>
      <c r="N2097" t="s">
        <v>136</v>
      </c>
      <c r="O2097" t="s">
        <v>143</v>
      </c>
      <c r="P2097" t="s">
        <v>1877</v>
      </c>
      <c r="Q2097" t="s">
        <v>8799</v>
      </c>
      <c r="R2097" t="s">
        <v>626</v>
      </c>
      <c r="S2097">
        <v>291.58442200000002</v>
      </c>
      <c r="T2097" t="s">
        <v>8800</v>
      </c>
      <c r="U2097" s="4">
        <v>45788.574652777781</v>
      </c>
      <c r="V2097" t="str">
        <f>IFERROR(VLOOKUP(B2097,#REF!,1,0),"")</f>
        <v/>
      </c>
      <c r="W2097" t="str" cm="1">
        <f t="array" ref="W2097">IFERROR(_xlfn.IFS(AND(V2097="",X2097&lt;&gt;"王园园组",X2097&lt;&gt;"other"),K2097,AND(V2097="",X2097="王园园组"),G2097),"other")</f>
        <v>other</v>
      </c>
      <c r="X2097" t="str" cm="1">
        <f t="array" ref="X2097">IFERROR(_xlfn.IFS(AND(V2097="",IFERROR(VLOOKUP(N2097,#REF!,1,0),1)&lt;&gt;1),N2097,AND(V2097="",I2097="王园园组"),"王园园组"),"other")</f>
        <v>other</v>
      </c>
      <c r="Y2097">
        <f>IFERROR(_xlfn.XLOOKUP(MID(T2097, FIND("#", SUBSTITUTE(T2097, "-", "#", LEN(T2097) - LEN(SUBSTITUTE(T2097, "-", "")))) + 1, LEN(T2097)),#REF!,#REF!),0)</f>
        <v>0</v>
      </c>
      <c r="Z2097">
        <f>MONTH(续费明细实时[[#This Row],[success_time]])</f>
        <v>5</v>
      </c>
      <c r="AA2097" s="8" t="e">
        <f>VLOOKUP(续费明细实时[[#This Row],[parent_user_id]],#REF!,27,0)</f>
        <v>#REF!</v>
      </c>
    </row>
    <row r="2098" spans="1:27">
      <c r="A2098" s="1">
        <v>45800</v>
      </c>
      <c r="B2098" t="s">
        <v>16499</v>
      </c>
      <c r="C2098" t="s">
        <v>16500</v>
      </c>
      <c r="D2098" t="s">
        <v>548</v>
      </c>
      <c r="E2098" t="s">
        <v>546</v>
      </c>
      <c r="F2098">
        <v>60</v>
      </c>
      <c r="G2098" t="s">
        <v>1883</v>
      </c>
      <c r="H2098" t="s">
        <v>559</v>
      </c>
      <c r="I2098" t="s">
        <v>1876</v>
      </c>
      <c r="J2098">
        <v>10650</v>
      </c>
      <c r="K2098" t="s">
        <v>284</v>
      </c>
      <c r="L2098" t="s">
        <v>549</v>
      </c>
      <c r="M2098" t="s">
        <v>550</v>
      </c>
      <c r="N2098" t="s">
        <v>136</v>
      </c>
      <c r="O2098" t="s">
        <v>283</v>
      </c>
      <c r="P2098" t="s">
        <v>1877</v>
      </c>
      <c r="Q2098" t="s">
        <v>16501</v>
      </c>
      <c r="R2098" t="s">
        <v>626</v>
      </c>
      <c r="S2098">
        <v>1500</v>
      </c>
      <c r="T2098" t="s">
        <v>1891</v>
      </c>
      <c r="U2098" s="4">
        <v>45800.307152777779</v>
      </c>
      <c r="V2098" t="str">
        <f>IFERROR(VLOOKUP(B2098,#REF!,1,0),"")</f>
        <v/>
      </c>
      <c r="W2098" t="str" cm="1">
        <f t="array" ref="W2098">IFERROR(_xlfn.IFS(AND(V2098="",X2098&lt;&gt;"王园园组",X2098&lt;&gt;"other"),K2098,AND(V2098="",X2098="王园园组"),G2098),"other")</f>
        <v>other</v>
      </c>
      <c r="X2098" t="str" cm="1">
        <f t="array" ref="X2098">IFERROR(_xlfn.IFS(AND(V2098="",IFERROR(VLOOKUP(N2098,#REF!,1,0),1)&lt;&gt;1),N2098,AND(V2098="",I2098="王园园组"),"王园园组"),"other")</f>
        <v>other</v>
      </c>
      <c r="Y2098">
        <f>IFERROR(_xlfn.XLOOKUP(MID(T2098, FIND("#", SUBSTITUTE(T2098, "-", "#", LEN(T2098) - LEN(SUBSTITUTE(T2098, "-", "")))) + 1, LEN(T2098)),#REF!,#REF!),0)</f>
        <v>0</v>
      </c>
      <c r="Z2098">
        <f>MONTH(续费明细实时[[#This Row],[success_time]])</f>
        <v>5</v>
      </c>
      <c r="AA2098" s="8" t="e">
        <f>VLOOKUP(续费明细实时[[#This Row],[parent_user_id]],#REF!,27,0)</f>
        <v>#REF!</v>
      </c>
    </row>
    <row r="2099" spans="1:27">
      <c r="A2099" s="1">
        <v>45787</v>
      </c>
      <c r="B2099" t="s">
        <v>9315</v>
      </c>
      <c r="C2099" t="s">
        <v>9316</v>
      </c>
      <c r="D2099" t="s">
        <v>548</v>
      </c>
      <c r="E2099" t="s">
        <v>641</v>
      </c>
      <c r="F2099">
        <v>8</v>
      </c>
      <c r="G2099" t="s">
        <v>1909</v>
      </c>
      <c r="H2099" t="s">
        <v>559</v>
      </c>
      <c r="I2099" t="s">
        <v>1876</v>
      </c>
      <c r="J2099">
        <v>851</v>
      </c>
      <c r="K2099" t="s">
        <v>321</v>
      </c>
      <c r="L2099" t="s">
        <v>549</v>
      </c>
      <c r="M2099" t="s">
        <v>550</v>
      </c>
      <c r="N2099" t="s">
        <v>616</v>
      </c>
      <c r="O2099" t="s">
        <v>314</v>
      </c>
      <c r="P2099" t="s">
        <v>1877</v>
      </c>
      <c r="Q2099" t="s">
        <v>9317</v>
      </c>
      <c r="R2099" t="s">
        <v>626</v>
      </c>
      <c r="S2099">
        <v>119.84</v>
      </c>
      <c r="T2099" t="s">
        <v>9318</v>
      </c>
      <c r="U2099" s="4">
        <v>45787.891875000001</v>
      </c>
      <c r="V2099" t="str">
        <f>IFERROR(VLOOKUP(B2099,#REF!,1,0),"")</f>
        <v/>
      </c>
      <c r="W2099" t="str" cm="1">
        <f t="array" ref="W2099">IFERROR(_xlfn.IFS(AND(V2099="",X2099&lt;&gt;"王园园组",X2099&lt;&gt;"other"),K2099,AND(V2099="",X2099="王园园组"),G2099),"other")</f>
        <v>other</v>
      </c>
      <c r="X2099" t="str" cm="1">
        <f t="array" ref="X2099">IFERROR(_xlfn.IFS(AND(V2099="",IFERROR(VLOOKUP(N2099,#REF!,1,0),1)&lt;&gt;1),N2099,AND(V2099="",I2099="王园园组"),"王园园组"),"other")</f>
        <v>other</v>
      </c>
      <c r="Y2099">
        <f>IFERROR(_xlfn.XLOOKUP(MID(T2099, FIND("#", SUBSTITUTE(T2099, "-", "#", LEN(T2099) - LEN(SUBSTITUTE(T2099, "-", "")))) + 1, LEN(T2099)),#REF!,#REF!),0)</f>
        <v>0</v>
      </c>
      <c r="Z2099">
        <f>MONTH(续费明细实时[[#This Row],[success_time]])</f>
        <v>5</v>
      </c>
      <c r="AA2099" s="8" t="e">
        <f>VLOOKUP(续费明细实时[[#This Row],[parent_user_id]],#REF!,27,0)</f>
        <v>#REF!</v>
      </c>
    </row>
    <row r="2100" spans="1:27">
      <c r="A2100" s="1">
        <v>45789</v>
      </c>
      <c r="B2100" t="s">
        <v>11210</v>
      </c>
      <c r="C2100" t="s">
        <v>11211</v>
      </c>
      <c r="D2100" t="s">
        <v>961</v>
      </c>
      <c r="E2100" t="s">
        <v>546</v>
      </c>
      <c r="F2100">
        <v>120</v>
      </c>
      <c r="G2100" t="s">
        <v>1990</v>
      </c>
      <c r="H2100" t="s">
        <v>559</v>
      </c>
      <c r="I2100" t="s">
        <v>1876</v>
      </c>
      <c r="J2100">
        <v>19679</v>
      </c>
      <c r="K2100" t="s">
        <v>273</v>
      </c>
      <c r="L2100" t="s">
        <v>549</v>
      </c>
      <c r="M2100" t="s">
        <v>550</v>
      </c>
      <c r="N2100" t="s">
        <v>136</v>
      </c>
      <c r="O2100" t="s">
        <v>139</v>
      </c>
      <c r="P2100" t="s">
        <v>1877</v>
      </c>
      <c r="Q2100" t="s">
        <v>11212</v>
      </c>
      <c r="R2100" t="s">
        <v>626</v>
      </c>
      <c r="S2100">
        <v>2771.7276350000002</v>
      </c>
      <c r="T2100" t="s">
        <v>1896</v>
      </c>
      <c r="U2100" s="4">
        <v>45789.69027777778</v>
      </c>
      <c r="V2100" t="str">
        <f>IFERROR(VLOOKUP(B2100,#REF!,1,0),"")</f>
        <v/>
      </c>
      <c r="W2100" t="str" cm="1">
        <f t="array" ref="W2100">IFERROR(_xlfn.IFS(AND(V2100="",X2100&lt;&gt;"王园园组",X2100&lt;&gt;"other"),K2100,AND(V2100="",X2100="王园园组"),G2100),"other")</f>
        <v>other</v>
      </c>
      <c r="X2100" t="str" cm="1">
        <f t="array" ref="X2100">IFERROR(_xlfn.IFS(AND(V2100="",IFERROR(VLOOKUP(N2100,#REF!,1,0),1)&lt;&gt;1),N2100,AND(V2100="",I2100="王园园组"),"王园园组"),"other")</f>
        <v>other</v>
      </c>
      <c r="Y2100">
        <f>IFERROR(_xlfn.XLOOKUP(MID(T2100, FIND("#", SUBSTITUTE(T2100, "-", "#", LEN(T2100) - LEN(SUBSTITUTE(T2100, "-", "")))) + 1, LEN(T2100)),#REF!,#REF!),0)</f>
        <v>0</v>
      </c>
      <c r="Z2100">
        <f>MONTH(续费明细实时[[#This Row],[success_time]])</f>
        <v>5</v>
      </c>
      <c r="AA2100" s="8" t="e">
        <f>VLOOKUP(续费明细实时[[#This Row],[parent_user_id]],#REF!,27,0)</f>
        <v>#REF!</v>
      </c>
    </row>
    <row r="2101" spans="1:27">
      <c r="A2101" s="1">
        <v>45802</v>
      </c>
      <c r="B2101" t="s">
        <v>13949</v>
      </c>
      <c r="C2101" t="s">
        <v>13950</v>
      </c>
      <c r="D2101" t="s">
        <v>548</v>
      </c>
      <c r="E2101" t="s">
        <v>546</v>
      </c>
      <c r="F2101">
        <v>60</v>
      </c>
      <c r="G2101" t="s">
        <v>1929</v>
      </c>
      <c r="H2101" t="s">
        <v>559</v>
      </c>
      <c r="I2101" t="s">
        <v>1876</v>
      </c>
      <c r="J2101">
        <v>10650</v>
      </c>
      <c r="K2101" t="s">
        <v>247</v>
      </c>
      <c r="L2101" t="s">
        <v>549</v>
      </c>
      <c r="M2101" t="s">
        <v>550</v>
      </c>
      <c r="N2101" t="s">
        <v>551</v>
      </c>
      <c r="O2101" t="s">
        <v>242</v>
      </c>
      <c r="P2101" t="s">
        <v>1877</v>
      </c>
      <c r="Q2101" t="s">
        <v>13951</v>
      </c>
      <c r="R2101" t="s">
        <v>626</v>
      </c>
      <c r="S2101">
        <v>1500</v>
      </c>
      <c r="T2101" t="s">
        <v>1891</v>
      </c>
      <c r="U2101" s="4">
        <v>45802.238749999997</v>
      </c>
      <c r="V2101" t="str">
        <f>IFERROR(VLOOKUP(B2101,#REF!,1,0),"")</f>
        <v/>
      </c>
      <c r="W2101" t="str" cm="1">
        <f t="array" ref="W2101">IFERROR(_xlfn.IFS(AND(V2101="",X2101&lt;&gt;"王园园组",X2101&lt;&gt;"other"),K2101,AND(V2101="",X2101="王园园组"),G2101),"other")</f>
        <v>other</v>
      </c>
      <c r="X2101" t="str" cm="1">
        <f t="array" ref="X2101">IFERROR(_xlfn.IFS(AND(V2101="",IFERROR(VLOOKUP(N2101,#REF!,1,0),1)&lt;&gt;1),N2101,AND(V2101="",I2101="王园园组"),"王园园组"),"other")</f>
        <v>other</v>
      </c>
      <c r="Y2101">
        <f>IFERROR(_xlfn.XLOOKUP(MID(T2101, FIND("#", SUBSTITUTE(T2101, "-", "#", LEN(T2101) - LEN(SUBSTITUTE(T2101, "-", "")))) + 1, LEN(T2101)),#REF!,#REF!),0)</f>
        <v>0</v>
      </c>
      <c r="Z2101">
        <f>MONTH(续费明细实时[[#This Row],[success_time]])</f>
        <v>5</v>
      </c>
      <c r="AA2101" s="8" t="e">
        <f>VLOOKUP(续费明细实时[[#This Row],[parent_user_id]],#REF!,27,0)</f>
        <v>#REF!</v>
      </c>
    </row>
    <row r="2102" spans="1:27">
      <c r="A2102" s="1">
        <v>45778</v>
      </c>
      <c r="B2102" t="s">
        <v>2372</v>
      </c>
      <c r="C2102" t="s">
        <v>2373</v>
      </c>
      <c r="D2102" t="s">
        <v>548</v>
      </c>
      <c r="E2102" t="s">
        <v>1882</v>
      </c>
      <c r="F2102">
        <v>8</v>
      </c>
      <c r="G2102" t="s">
        <v>1909</v>
      </c>
      <c r="H2102" t="s">
        <v>559</v>
      </c>
      <c r="I2102" t="s">
        <v>1876</v>
      </c>
      <c r="J2102">
        <v>964</v>
      </c>
      <c r="K2102" t="s">
        <v>322</v>
      </c>
      <c r="L2102" t="s">
        <v>549</v>
      </c>
      <c r="M2102" t="s">
        <v>550</v>
      </c>
      <c r="N2102" t="s">
        <v>616</v>
      </c>
      <c r="O2102" t="s">
        <v>314</v>
      </c>
      <c r="P2102" t="s">
        <v>1877</v>
      </c>
      <c r="Q2102" t="s">
        <v>2374</v>
      </c>
      <c r="R2102" t="s">
        <v>626</v>
      </c>
      <c r="S2102">
        <v>135.84</v>
      </c>
      <c r="T2102" t="s">
        <v>1987</v>
      </c>
      <c r="U2102" s="4">
        <v>45778.042511574073</v>
      </c>
      <c r="V2102" t="str">
        <f>IFERROR(VLOOKUP(B2102,#REF!,1,0),"")</f>
        <v/>
      </c>
      <c r="W2102" t="str" cm="1">
        <f t="array" ref="W2102">IFERROR(_xlfn.IFS(AND(V2102="",X2102&lt;&gt;"王园园组",X2102&lt;&gt;"other"),K2102,AND(V2102="",X2102="王园园组"),G2102),"other")</f>
        <v>other</v>
      </c>
      <c r="X2102" t="str" cm="1">
        <f t="array" ref="X2102">IFERROR(_xlfn.IFS(AND(V2102="",IFERROR(VLOOKUP(N2102,#REF!,1,0),1)&lt;&gt;1),N2102,AND(V2102="",I2102="王园园组"),"王园园组"),"other")</f>
        <v>other</v>
      </c>
      <c r="Y2102">
        <f>IFERROR(_xlfn.XLOOKUP(MID(T2102, FIND("#", SUBSTITUTE(T2102, "-", "#", LEN(T2102) - LEN(SUBSTITUTE(T2102, "-", "")))) + 1, LEN(T2102)),#REF!,#REF!),0)</f>
        <v>0</v>
      </c>
      <c r="Z2102">
        <f>MONTH(续费明细实时[[#This Row],[success_time]])</f>
        <v>5</v>
      </c>
      <c r="AA2102" s="8" t="e">
        <f>VLOOKUP(续费明细实时[[#This Row],[parent_user_id]],#REF!,27,0)</f>
        <v>#REF!</v>
      </c>
    </row>
    <row r="2103" spans="1:27">
      <c r="A2103" s="1">
        <v>45801</v>
      </c>
      <c r="B2103" t="s">
        <v>16505</v>
      </c>
      <c r="C2103" t="s">
        <v>16506</v>
      </c>
      <c r="D2103" t="s">
        <v>548</v>
      </c>
      <c r="E2103" t="s">
        <v>546</v>
      </c>
      <c r="F2103">
        <v>120</v>
      </c>
      <c r="G2103" t="s">
        <v>1929</v>
      </c>
      <c r="H2103" t="s">
        <v>559</v>
      </c>
      <c r="I2103" t="s">
        <v>1876</v>
      </c>
      <c r="J2103">
        <v>17750</v>
      </c>
      <c r="K2103" t="s">
        <v>253</v>
      </c>
      <c r="L2103" t="s">
        <v>549</v>
      </c>
      <c r="M2103" t="s">
        <v>550</v>
      </c>
      <c r="N2103" t="s">
        <v>136</v>
      </c>
      <c r="O2103" t="s">
        <v>147</v>
      </c>
      <c r="P2103" t="s">
        <v>1877</v>
      </c>
      <c r="Q2103" t="s">
        <v>16507</v>
      </c>
      <c r="R2103" t="s">
        <v>626</v>
      </c>
      <c r="S2103">
        <v>2500</v>
      </c>
      <c r="T2103" t="s">
        <v>1896</v>
      </c>
      <c r="U2103" s="4">
        <v>45801.554768518516</v>
      </c>
      <c r="V2103" t="str">
        <f>IFERROR(VLOOKUP(B2103,#REF!,1,0),"")</f>
        <v/>
      </c>
      <c r="W2103" t="str" cm="1">
        <f t="array" ref="W2103">IFERROR(_xlfn.IFS(AND(V2103="",X2103&lt;&gt;"王园园组",X2103&lt;&gt;"other"),K2103,AND(V2103="",X2103="王园园组"),G2103),"other")</f>
        <v>other</v>
      </c>
      <c r="X2103" t="str" cm="1">
        <f t="array" ref="X2103">IFERROR(_xlfn.IFS(AND(V2103="",IFERROR(VLOOKUP(N2103,#REF!,1,0),1)&lt;&gt;1),N2103,AND(V2103="",I2103="王园园组"),"王园园组"),"other")</f>
        <v>other</v>
      </c>
      <c r="Y2103">
        <f>IFERROR(_xlfn.XLOOKUP(MID(T2103, FIND("#", SUBSTITUTE(T2103, "-", "#", LEN(T2103) - LEN(SUBSTITUTE(T2103, "-", "")))) + 1, LEN(T2103)),#REF!,#REF!),0)</f>
        <v>0</v>
      </c>
      <c r="Z2103">
        <f>MONTH(续费明细实时[[#This Row],[success_time]])</f>
        <v>5</v>
      </c>
      <c r="AA2103" s="8" t="e">
        <f>VLOOKUP(续费明细实时[[#This Row],[parent_user_id]],#REF!,27,0)</f>
        <v>#REF!</v>
      </c>
    </row>
    <row r="2104" spans="1:27">
      <c r="A2104" s="1">
        <v>45794</v>
      </c>
      <c r="B2104" t="s">
        <v>16310</v>
      </c>
      <c r="C2104" t="s">
        <v>16311</v>
      </c>
      <c r="D2104" t="s">
        <v>548</v>
      </c>
      <c r="E2104" t="s">
        <v>546</v>
      </c>
      <c r="F2104">
        <v>120</v>
      </c>
      <c r="G2104" t="s">
        <v>2031</v>
      </c>
      <c r="H2104" t="s">
        <v>559</v>
      </c>
      <c r="I2104" t="s">
        <v>1876</v>
      </c>
      <c r="J2104">
        <v>17750</v>
      </c>
      <c r="K2104" t="s">
        <v>258</v>
      </c>
      <c r="L2104" t="s">
        <v>549</v>
      </c>
      <c r="M2104" t="s">
        <v>550</v>
      </c>
      <c r="N2104" t="s">
        <v>136</v>
      </c>
      <c r="O2104" t="s">
        <v>147</v>
      </c>
      <c r="P2104" t="s">
        <v>1877</v>
      </c>
      <c r="Q2104" t="s">
        <v>16312</v>
      </c>
      <c r="R2104" t="s">
        <v>626</v>
      </c>
      <c r="S2104">
        <v>2500</v>
      </c>
      <c r="T2104" t="s">
        <v>1896</v>
      </c>
      <c r="U2104" s="4">
        <v>45794.391423611109</v>
      </c>
      <c r="V2104" t="str">
        <f>IFERROR(VLOOKUP(B2104,#REF!,1,0),"")</f>
        <v/>
      </c>
      <c r="W2104" t="str" cm="1">
        <f t="array" ref="W2104">IFERROR(_xlfn.IFS(AND(V2104="",X2104&lt;&gt;"王园园组",X2104&lt;&gt;"other"),K2104,AND(V2104="",X2104="王园园组"),G2104),"other")</f>
        <v>other</v>
      </c>
      <c r="X2104" t="str" cm="1">
        <f t="array" ref="X2104">IFERROR(_xlfn.IFS(AND(V2104="",IFERROR(VLOOKUP(N2104,#REF!,1,0),1)&lt;&gt;1),N2104,AND(V2104="",I2104="王园园组"),"王园园组"),"other")</f>
        <v>other</v>
      </c>
      <c r="Y2104">
        <f>IFERROR(_xlfn.XLOOKUP(MID(T2104, FIND("#", SUBSTITUTE(T2104, "-", "#", LEN(T2104) - LEN(SUBSTITUTE(T2104, "-", "")))) + 1, LEN(T2104)),#REF!,#REF!),0)</f>
        <v>0</v>
      </c>
      <c r="Z2104">
        <f>MONTH(续费明细实时[[#This Row],[success_time]])</f>
        <v>5</v>
      </c>
      <c r="AA2104" s="8" t="e">
        <f>VLOOKUP(续费明细实时[[#This Row],[parent_user_id]],#REF!,27,0)</f>
        <v>#REF!</v>
      </c>
    </row>
    <row r="2105" spans="1:27">
      <c r="A2105" s="1">
        <v>45800</v>
      </c>
      <c r="B2105" t="s">
        <v>16319</v>
      </c>
      <c r="C2105" t="s">
        <v>16320</v>
      </c>
      <c r="D2105" t="s">
        <v>632</v>
      </c>
      <c r="E2105" t="s">
        <v>1959</v>
      </c>
      <c r="F2105">
        <v>24</v>
      </c>
      <c r="G2105" t="s">
        <v>2056</v>
      </c>
      <c r="H2105" t="s">
        <v>559</v>
      </c>
      <c r="I2105" t="s">
        <v>1876</v>
      </c>
      <c r="J2105">
        <v>6143</v>
      </c>
      <c r="K2105" t="s">
        <v>227</v>
      </c>
      <c r="L2105" t="s">
        <v>549</v>
      </c>
      <c r="M2105" t="s">
        <v>550</v>
      </c>
      <c r="N2105" t="s">
        <v>551</v>
      </c>
      <c r="O2105" t="s">
        <v>145</v>
      </c>
      <c r="P2105" t="s">
        <v>1877</v>
      </c>
      <c r="Q2105" t="s">
        <v>16321</v>
      </c>
      <c r="R2105" t="s">
        <v>626</v>
      </c>
      <c r="S2105">
        <v>865.2</v>
      </c>
      <c r="T2105" t="s">
        <v>2201</v>
      </c>
      <c r="U2105" s="4">
        <v>45800.381828703707</v>
      </c>
      <c r="V2105" t="str">
        <f>IFERROR(VLOOKUP(B2105,#REF!,1,0),"")</f>
        <v/>
      </c>
      <c r="W2105" t="str" cm="1">
        <f t="array" ref="W2105">IFERROR(_xlfn.IFS(AND(V2105="",X2105&lt;&gt;"王园园组",X2105&lt;&gt;"other"),K2105,AND(V2105="",X2105="王园园组"),G2105),"other")</f>
        <v>other</v>
      </c>
      <c r="X2105" t="str" cm="1">
        <f t="array" ref="X2105">IFERROR(_xlfn.IFS(AND(V2105="",IFERROR(VLOOKUP(N2105,#REF!,1,0),1)&lt;&gt;1),N2105,AND(V2105="",I2105="王园园组"),"王园园组"),"other")</f>
        <v>other</v>
      </c>
      <c r="Y2105">
        <f>IFERROR(_xlfn.XLOOKUP(MID(T2105, FIND("#", SUBSTITUTE(T2105, "-", "#", LEN(T2105) - LEN(SUBSTITUTE(T2105, "-", "")))) + 1, LEN(T2105)),#REF!,#REF!),0)</f>
        <v>0</v>
      </c>
      <c r="Z2105">
        <f>MONTH(续费明细实时[[#This Row],[success_time]])</f>
        <v>5</v>
      </c>
      <c r="AA2105" s="8" t="e">
        <f>VLOOKUP(续费明细实时[[#This Row],[parent_user_id]],#REF!,27,0)</f>
        <v>#REF!</v>
      </c>
    </row>
    <row r="2106" spans="1:27">
      <c r="A2106" s="1">
        <v>45793</v>
      </c>
      <c r="B2106" t="s">
        <v>16524</v>
      </c>
      <c r="C2106" t="s">
        <v>16525</v>
      </c>
      <c r="D2106" t="s">
        <v>558</v>
      </c>
      <c r="E2106" t="s">
        <v>546</v>
      </c>
      <c r="F2106">
        <v>60</v>
      </c>
      <c r="G2106" t="s">
        <v>335</v>
      </c>
      <c r="H2106" t="s">
        <v>559</v>
      </c>
      <c r="I2106" t="s">
        <v>504</v>
      </c>
      <c r="J2106">
        <v>11091</v>
      </c>
      <c r="K2106" t="s">
        <v>335</v>
      </c>
      <c r="L2106" t="s">
        <v>549</v>
      </c>
      <c r="M2106" t="s">
        <v>559</v>
      </c>
      <c r="N2106" t="s">
        <v>504</v>
      </c>
      <c r="O2106" t="s">
        <v>325</v>
      </c>
      <c r="P2106" t="s">
        <v>1877</v>
      </c>
      <c r="Q2106" t="s">
        <v>16526</v>
      </c>
      <c r="R2106" t="s">
        <v>626</v>
      </c>
      <c r="S2106">
        <v>1562.059403</v>
      </c>
      <c r="T2106" t="s">
        <v>1891</v>
      </c>
      <c r="U2106" s="4">
        <v>45793.467349537037</v>
      </c>
      <c r="V2106" t="str">
        <f>IFERROR(VLOOKUP(B2106,#REF!,1,0),"")</f>
        <v/>
      </c>
      <c r="W2106" t="str" cm="1">
        <f t="array" ref="W2106">IFERROR(_xlfn.IFS(AND(V2106="",X2106&lt;&gt;"王园园组",X2106&lt;&gt;"other"),K2106,AND(V2106="",X2106="王园园组"),G2106),"other")</f>
        <v>other</v>
      </c>
      <c r="X2106" t="str" cm="1">
        <f t="array" ref="X2106">IFERROR(_xlfn.IFS(AND(V2106="",IFERROR(VLOOKUP(N2106,#REF!,1,0),1)&lt;&gt;1),N2106,AND(V2106="",I2106="王园园组"),"王园园组"),"other")</f>
        <v>other</v>
      </c>
      <c r="Y2106">
        <f>IFERROR(_xlfn.XLOOKUP(MID(T2106, FIND("#", SUBSTITUTE(T2106, "-", "#", LEN(T2106) - LEN(SUBSTITUTE(T2106, "-", "")))) + 1, LEN(T2106)),#REF!,#REF!),0)</f>
        <v>0</v>
      </c>
      <c r="Z2106">
        <f>MONTH(续费明细实时[[#This Row],[success_time]])</f>
        <v>5</v>
      </c>
      <c r="AA2106" s="8" t="e">
        <f>VLOOKUP(续费明细实时[[#This Row],[parent_user_id]],#REF!,27,0)</f>
        <v>#REF!</v>
      </c>
    </row>
    <row r="2107" spans="1:27">
      <c r="A2107" s="1">
        <v>45806</v>
      </c>
      <c r="B2107" t="s">
        <v>30241</v>
      </c>
      <c r="C2107" t="s">
        <v>30242</v>
      </c>
      <c r="D2107" t="s">
        <v>548</v>
      </c>
      <c r="E2107" t="s">
        <v>641</v>
      </c>
      <c r="F2107">
        <v>48</v>
      </c>
      <c r="G2107" t="s">
        <v>1929</v>
      </c>
      <c r="H2107" t="s">
        <v>559</v>
      </c>
      <c r="I2107" t="s">
        <v>1876</v>
      </c>
      <c r="J2107">
        <v>5964</v>
      </c>
      <c r="K2107" t="s">
        <v>200</v>
      </c>
      <c r="L2107" t="s">
        <v>549</v>
      </c>
      <c r="M2107" t="s">
        <v>550</v>
      </c>
      <c r="N2107" t="s">
        <v>551</v>
      </c>
      <c r="O2107" t="s">
        <v>149</v>
      </c>
      <c r="P2107" t="s">
        <v>1877</v>
      </c>
      <c r="Q2107" t="s">
        <v>30243</v>
      </c>
      <c r="R2107" t="s">
        <v>626</v>
      </c>
      <c r="S2107">
        <v>840</v>
      </c>
      <c r="T2107" t="s">
        <v>13832</v>
      </c>
      <c r="U2107" s="4">
        <v>45806.307291666664</v>
      </c>
      <c r="V2107" t="str">
        <f>IFERROR(VLOOKUP(B2107,#REF!,1,0),"")</f>
        <v/>
      </c>
      <c r="W2107" t="str" cm="1">
        <f t="array" ref="W2107">IFERROR(_xlfn.IFS(AND(V2107="",X2107&lt;&gt;"王园园组",X2107&lt;&gt;"other"),K2107,AND(V2107="",X2107="王园园组"),G2107),"other")</f>
        <v>other</v>
      </c>
      <c r="X2107" t="str" cm="1">
        <f t="array" ref="X2107">IFERROR(_xlfn.IFS(AND(V2107="",IFERROR(VLOOKUP(N2107,#REF!,1,0),1)&lt;&gt;1),N2107,AND(V2107="",I2107="王园园组"),"王园园组"),"other")</f>
        <v>other</v>
      </c>
      <c r="Y2107">
        <f>IFERROR(_xlfn.XLOOKUP(MID(T2107, FIND("#", SUBSTITUTE(T2107, "-", "#", LEN(T2107) - LEN(SUBSTITUTE(T2107, "-", "")))) + 1, LEN(T2107)),#REF!,#REF!),0)</f>
        <v>0</v>
      </c>
      <c r="Z2107">
        <f>MONTH(续费明细实时[[#This Row],[success_time]])</f>
        <v>5</v>
      </c>
      <c r="AA2107" s="8" t="e">
        <f>VLOOKUP(续费明细实时[[#This Row],[parent_user_id]],#REF!,27,0)</f>
        <v>#REF!</v>
      </c>
    </row>
    <row r="2108" spans="1:27">
      <c r="A2108" s="1">
        <v>45804</v>
      </c>
      <c r="B2108" t="s">
        <v>30244</v>
      </c>
      <c r="C2108" t="s">
        <v>30245</v>
      </c>
      <c r="D2108" t="s">
        <v>548</v>
      </c>
      <c r="E2108" t="s">
        <v>546</v>
      </c>
      <c r="F2108">
        <v>120</v>
      </c>
      <c r="G2108" t="s">
        <v>1978</v>
      </c>
      <c r="H2108" t="s">
        <v>559</v>
      </c>
      <c r="I2108" t="s">
        <v>1876</v>
      </c>
      <c r="J2108">
        <v>17750</v>
      </c>
      <c r="K2108" t="s">
        <v>255</v>
      </c>
      <c r="L2108" t="s">
        <v>549</v>
      </c>
      <c r="M2108" t="s">
        <v>550</v>
      </c>
      <c r="N2108" t="s">
        <v>136</v>
      </c>
      <c r="O2108" t="s">
        <v>147</v>
      </c>
      <c r="P2108" t="s">
        <v>1877</v>
      </c>
      <c r="Q2108" t="s">
        <v>30246</v>
      </c>
      <c r="R2108" t="s">
        <v>626</v>
      </c>
      <c r="S2108">
        <v>2500</v>
      </c>
      <c r="T2108" t="s">
        <v>1896</v>
      </c>
      <c r="U2108" s="4">
        <v>45804.479062500002</v>
      </c>
      <c r="V2108" t="str">
        <f>IFERROR(VLOOKUP(B2108,#REF!,1,0),"")</f>
        <v/>
      </c>
      <c r="W2108" t="str" cm="1">
        <f t="array" ref="W2108">IFERROR(_xlfn.IFS(AND(V2108="",X2108&lt;&gt;"王园园组",X2108&lt;&gt;"other"),K2108,AND(V2108="",X2108="王园园组"),G2108),"other")</f>
        <v>other</v>
      </c>
      <c r="X2108" t="str" cm="1">
        <f t="array" ref="X2108">IFERROR(_xlfn.IFS(AND(V2108="",IFERROR(VLOOKUP(N2108,#REF!,1,0),1)&lt;&gt;1),N2108,AND(V2108="",I2108="王园园组"),"王园园组"),"other")</f>
        <v>other</v>
      </c>
      <c r="Y2108">
        <f>IFERROR(_xlfn.XLOOKUP(MID(T2108, FIND("#", SUBSTITUTE(T2108, "-", "#", LEN(T2108) - LEN(SUBSTITUTE(T2108, "-", "")))) + 1, LEN(T2108)),#REF!,#REF!),0)</f>
        <v>0</v>
      </c>
      <c r="Z2108">
        <f>MONTH(续费明细实时[[#This Row],[success_time]])</f>
        <v>5</v>
      </c>
      <c r="AA2108" s="8" t="e">
        <f>VLOOKUP(续费明细实时[[#This Row],[parent_user_id]],#REF!,27,0)</f>
        <v>#REF!</v>
      </c>
    </row>
    <row r="2109" spans="1:27">
      <c r="A2109" s="1">
        <v>45787</v>
      </c>
      <c r="B2109" t="s">
        <v>9209</v>
      </c>
      <c r="C2109" t="s">
        <v>9210</v>
      </c>
      <c r="D2109" t="s">
        <v>695</v>
      </c>
      <c r="E2109" t="s">
        <v>546</v>
      </c>
      <c r="F2109">
        <v>120</v>
      </c>
      <c r="G2109" t="s">
        <v>1994</v>
      </c>
      <c r="H2109" t="s">
        <v>559</v>
      </c>
      <c r="I2109" t="s">
        <v>1876</v>
      </c>
      <c r="J2109">
        <v>17750</v>
      </c>
      <c r="K2109" t="s">
        <v>296</v>
      </c>
      <c r="L2109" t="s">
        <v>549</v>
      </c>
      <c r="M2109" t="s">
        <v>550</v>
      </c>
      <c r="N2109" t="s">
        <v>136</v>
      </c>
      <c r="O2109" t="s">
        <v>292</v>
      </c>
      <c r="P2109" t="s">
        <v>1877</v>
      </c>
      <c r="Q2109" t="s">
        <v>9211</v>
      </c>
      <c r="R2109" t="s">
        <v>626</v>
      </c>
      <c r="S2109">
        <v>2500</v>
      </c>
      <c r="T2109" t="s">
        <v>1896</v>
      </c>
      <c r="U2109" s="4">
        <v>45787.686296296299</v>
      </c>
      <c r="V2109" t="str">
        <f>IFERROR(VLOOKUP(B2109,#REF!,1,0),"")</f>
        <v/>
      </c>
      <c r="W2109" t="str" cm="1">
        <f t="array" ref="W2109">IFERROR(_xlfn.IFS(AND(V2109="",X2109&lt;&gt;"王园园组",X2109&lt;&gt;"other"),K2109,AND(V2109="",X2109="王园园组"),G2109),"other")</f>
        <v>other</v>
      </c>
      <c r="X2109" t="str" cm="1">
        <f t="array" ref="X2109">IFERROR(_xlfn.IFS(AND(V2109="",IFERROR(VLOOKUP(N2109,#REF!,1,0),1)&lt;&gt;1),N2109,AND(V2109="",I2109="王园园组"),"王园园组"),"other")</f>
        <v>other</v>
      </c>
      <c r="Y2109">
        <f>IFERROR(_xlfn.XLOOKUP(MID(T2109, FIND("#", SUBSTITUTE(T2109, "-", "#", LEN(T2109) - LEN(SUBSTITUTE(T2109, "-", "")))) + 1, LEN(T2109)),#REF!,#REF!),0)</f>
        <v>0</v>
      </c>
      <c r="Z2109">
        <f>MONTH(续费明细实时[[#This Row],[success_time]])</f>
        <v>5</v>
      </c>
      <c r="AA2109" s="8" t="e">
        <f>VLOOKUP(续费明细实时[[#This Row],[parent_user_id]],#REF!,27,0)</f>
        <v>#REF!</v>
      </c>
    </row>
    <row r="2110" spans="1:27">
      <c r="A2110" s="1">
        <v>45787</v>
      </c>
      <c r="B2110" t="s">
        <v>9218</v>
      </c>
      <c r="C2110" t="s">
        <v>9219</v>
      </c>
      <c r="D2110" t="s">
        <v>1088</v>
      </c>
      <c r="E2110" t="s">
        <v>546</v>
      </c>
      <c r="F2110">
        <v>120</v>
      </c>
      <c r="G2110" t="s">
        <v>1875</v>
      </c>
      <c r="H2110" t="s">
        <v>559</v>
      </c>
      <c r="I2110" t="s">
        <v>1876</v>
      </c>
      <c r="J2110">
        <v>17750</v>
      </c>
      <c r="K2110" t="s">
        <v>302</v>
      </c>
      <c r="L2110" t="s">
        <v>549</v>
      </c>
      <c r="M2110" t="s">
        <v>550</v>
      </c>
      <c r="N2110" t="s">
        <v>136</v>
      </c>
      <c r="O2110" t="s">
        <v>143</v>
      </c>
      <c r="P2110" t="s">
        <v>1877</v>
      </c>
      <c r="Q2110" t="s">
        <v>9220</v>
      </c>
      <c r="R2110" t="s">
        <v>626</v>
      </c>
      <c r="S2110">
        <v>2500</v>
      </c>
      <c r="T2110" t="s">
        <v>1896</v>
      </c>
      <c r="U2110" s="4">
        <v>45787.770185185182</v>
      </c>
      <c r="V2110" t="str">
        <f>IFERROR(VLOOKUP(B2110,#REF!,1,0),"")</f>
        <v/>
      </c>
      <c r="W2110" t="str" cm="1">
        <f t="array" ref="W2110">IFERROR(_xlfn.IFS(AND(V2110="",X2110&lt;&gt;"王园园组",X2110&lt;&gt;"other"),K2110,AND(V2110="",X2110="王园园组"),G2110),"other")</f>
        <v>other</v>
      </c>
      <c r="X2110" t="str" cm="1">
        <f t="array" ref="X2110">IFERROR(_xlfn.IFS(AND(V2110="",IFERROR(VLOOKUP(N2110,#REF!,1,0),1)&lt;&gt;1),N2110,AND(V2110="",I2110="王园园组"),"王园园组"),"other")</f>
        <v>other</v>
      </c>
      <c r="Y2110">
        <f>IFERROR(_xlfn.XLOOKUP(MID(T2110, FIND("#", SUBSTITUTE(T2110, "-", "#", LEN(T2110) - LEN(SUBSTITUTE(T2110, "-", "")))) + 1, LEN(T2110)),#REF!,#REF!),0)</f>
        <v>0</v>
      </c>
      <c r="Z2110">
        <f>MONTH(续费明细实时[[#This Row],[success_time]])</f>
        <v>5</v>
      </c>
      <c r="AA2110" s="8" t="e">
        <f>VLOOKUP(续费明细实时[[#This Row],[parent_user_id]],#REF!,27,0)</f>
        <v>#REF!</v>
      </c>
    </row>
    <row r="2111" spans="1:27">
      <c r="A2111" s="1">
        <v>45789</v>
      </c>
      <c r="B2111" t="s">
        <v>8938</v>
      </c>
      <c r="C2111" t="s">
        <v>8939</v>
      </c>
      <c r="D2111" t="s">
        <v>548</v>
      </c>
      <c r="E2111" t="s">
        <v>546</v>
      </c>
      <c r="F2111">
        <v>120</v>
      </c>
      <c r="G2111" t="s">
        <v>1969</v>
      </c>
      <c r="H2111" t="s">
        <v>559</v>
      </c>
      <c r="I2111" t="s">
        <v>1876</v>
      </c>
      <c r="J2111">
        <v>18283</v>
      </c>
      <c r="K2111" t="s">
        <v>191</v>
      </c>
      <c r="L2111" t="s">
        <v>549</v>
      </c>
      <c r="M2111" t="s">
        <v>559</v>
      </c>
      <c r="N2111" t="s">
        <v>469</v>
      </c>
      <c r="O2111" t="s">
        <v>189</v>
      </c>
      <c r="P2111" t="s">
        <v>1877</v>
      </c>
      <c r="Q2111" t="s">
        <v>8940</v>
      </c>
      <c r="R2111" t="s">
        <v>626</v>
      </c>
      <c r="S2111">
        <v>2575</v>
      </c>
      <c r="T2111" t="s">
        <v>1896</v>
      </c>
      <c r="U2111" s="4">
        <v>45789.365810185183</v>
      </c>
      <c r="V2111" t="str">
        <f>IFERROR(VLOOKUP(B2111,#REF!,1,0),"")</f>
        <v/>
      </c>
      <c r="W2111" t="str" cm="1">
        <f t="array" ref="W2111">IFERROR(_xlfn.IFS(AND(V2111="",X2111&lt;&gt;"王园园组",X2111&lt;&gt;"other"),K2111,AND(V2111="",X2111="王园园组"),G2111),"other")</f>
        <v>other</v>
      </c>
      <c r="X2111" t="str" cm="1">
        <f t="array" ref="X2111">IFERROR(_xlfn.IFS(AND(V2111="",IFERROR(VLOOKUP(N2111,#REF!,1,0),1)&lt;&gt;1),N2111,AND(V2111="",I2111="王园园组"),"王园园组"),"other")</f>
        <v>other</v>
      </c>
      <c r="Y2111">
        <f>IFERROR(_xlfn.XLOOKUP(MID(T2111, FIND("#", SUBSTITUTE(T2111, "-", "#", LEN(T2111) - LEN(SUBSTITUTE(T2111, "-", "")))) + 1, LEN(T2111)),#REF!,#REF!),0)</f>
        <v>0</v>
      </c>
      <c r="Z2111">
        <f>MONTH(续费明细实时[[#This Row],[success_time]])</f>
        <v>5</v>
      </c>
      <c r="AA2111" s="8" t="e">
        <f>VLOOKUP(续费明细实时[[#This Row],[parent_user_id]],#REF!,27,0)</f>
        <v>#REF!</v>
      </c>
    </row>
    <row r="2112" spans="1:27">
      <c r="A2112" s="1">
        <v>45785</v>
      </c>
      <c r="B2112" t="s">
        <v>3020</v>
      </c>
      <c r="C2112" t="s">
        <v>3021</v>
      </c>
      <c r="D2112" t="s">
        <v>548</v>
      </c>
      <c r="E2112" t="s">
        <v>546</v>
      </c>
      <c r="F2112">
        <v>60</v>
      </c>
      <c r="G2112" t="s">
        <v>2005</v>
      </c>
      <c r="H2112" t="s">
        <v>559</v>
      </c>
      <c r="I2112" t="s">
        <v>1876</v>
      </c>
      <c r="J2112">
        <v>10650</v>
      </c>
      <c r="K2112" t="s">
        <v>250</v>
      </c>
      <c r="L2112" t="s">
        <v>549</v>
      </c>
      <c r="M2112" t="s">
        <v>550</v>
      </c>
      <c r="N2112" t="s">
        <v>551</v>
      </c>
      <c r="O2112" t="s">
        <v>242</v>
      </c>
      <c r="P2112" t="s">
        <v>1877</v>
      </c>
      <c r="Q2112" t="s">
        <v>3022</v>
      </c>
      <c r="R2112" t="s">
        <v>626</v>
      </c>
      <c r="S2112">
        <v>1500</v>
      </c>
      <c r="T2112" t="s">
        <v>1891</v>
      </c>
      <c r="U2112" s="4">
        <v>45785.337905092594</v>
      </c>
      <c r="V2112" t="str">
        <f>IFERROR(VLOOKUP(B2112,#REF!,1,0),"")</f>
        <v/>
      </c>
      <c r="W2112" t="str" cm="1">
        <f t="array" ref="W2112">IFERROR(_xlfn.IFS(AND(V2112="",X2112&lt;&gt;"王园园组",X2112&lt;&gt;"other"),K2112,AND(V2112="",X2112="王园园组"),G2112),"other")</f>
        <v>other</v>
      </c>
      <c r="X2112" t="str" cm="1">
        <f t="array" ref="X2112">IFERROR(_xlfn.IFS(AND(V2112="",IFERROR(VLOOKUP(N2112,#REF!,1,0),1)&lt;&gt;1),N2112,AND(V2112="",I2112="王园园组"),"王园园组"),"other")</f>
        <v>other</v>
      </c>
      <c r="Y2112">
        <f>IFERROR(_xlfn.XLOOKUP(MID(T2112, FIND("#", SUBSTITUTE(T2112, "-", "#", LEN(T2112) - LEN(SUBSTITUTE(T2112, "-", "")))) + 1, LEN(T2112)),#REF!,#REF!),0)</f>
        <v>0</v>
      </c>
      <c r="Z2112">
        <f>MONTH(续费明细实时[[#This Row],[success_time]])</f>
        <v>5</v>
      </c>
      <c r="AA2112" s="8" t="e">
        <f>VLOOKUP(续费明细实时[[#This Row],[parent_user_id]],#REF!,27,0)</f>
        <v>#REF!</v>
      </c>
    </row>
    <row r="2113" spans="1:27">
      <c r="A2113" s="1">
        <v>45796</v>
      </c>
      <c r="B2113" t="s">
        <v>16717</v>
      </c>
      <c r="C2113" t="s">
        <v>16718</v>
      </c>
      <c r="D2113" t="s">
        <v>548</v>
      </c>
      <c r="E2113" t="s">
        <v>546</v>
      </c>
      <c r="F2113">
        <v>120</v>
      </c>
      <c r="G2113" t="s">
        <v>13037</v>
      </c>
      <c r="H2113" t="s">
        <v>559</v>
      </c>
      <c r="I2113" t="s">
        <v>1876</v>
      </c>
      <c r="J2113">
        <v>17750</v>
      </c>
      <c r="K2113" t="s">
        <v>201</v>
      </c>
      <c r="L2113" t="s">
        <v>549</v>
      </c>
      <c r="M2113" t="s">
        <v>550</v>
      </c>
      <c r="N2113" t="s">
        <v>551</v>
      </c>
      <c r="O2113" t="s">
        <v>149</v>
      </c>
      <c r="P2113" t="s">
        <v>1877</v>
      </c>
      <c r="Q2113" t="s">
        <v>16719</v>
      </c>
      <c r="R2113" t="s">
        <v>626</v>
      </c>
      <c r="S2113">
        <v>2500</v>
      </c>
      <c r="T2113" t="s">
        <v>1896</v>
      </c>
      <c r="U2113" s="4">
        <v>45796.504351851851</v>
      </c>
      <c r="V2113" t="str">
        <f>IFERROR(VLOOKUP(B2113,#REF!,1,0),"")</f>
        <v/>
      </c>
      <c r="W2113" t="str" cm="1">
        <f t="array" ref="W2113">IFERROR(_xlfn.IFS(AND(V2113="",X2113&lt;&gt;"王园园组",X2113&lt;&gt;"other"),K2113,AND(V2113="",X2113="王园园组"),G2113),"other")</f>
        <v>other</v>
      </c>
      <c r="X2113" t="str" cm="1">
        <f t="array" ref="X2113">IFERROR(_xlfn.IFS(AND(V2113="",IFERROR(VLOOKUP(N2113,#REF!,1,0),1)&lt;&gt;1),N2113,AND(V2113="",I2113="王园园组"),"王园园组"),"other")</f>
        <v>other</v>
      </c>
      <c r="Y2113">
        <f>IFERROR(_xlfn.XLOOKUP(MID(T2113, FIND("#", SUBSTITUTE(T2113, "-", "#", LEN(T2113) - LEN(SUBSTITUTE(T2113, "-", "")))) + 1, LEN(T2113)),#REF!,#REF!),0)</f>
        <v>0</v>
      </c>
      <c r="Z2113">
        <f>MONTH(续费明细实时[[#This Row],[success_time]])</f>
        <v>5</v>
      </c>
      <c r="AA2113" s="8" t="e">
        <f>VLOOKUP(续费明细实时[[#This Row],[parent_user_id]],#REF!,27,0)</f>
        <v>#REF!</v>
      </c>
    </row>
    <row r="2114" spans="1:27">
      <c r="A2114" s="1">
        <v>45796</v>
      </c>
      <c r="B2114" t="s">
        <v>16723</v>
      </c>
      <c r="C2114" t="s">
        <v>16724</v>
      </c>
      <c r="D2114" t="s">
        <v>548</v>
      </c>
      <c r="E2114" t="s">
        <v>546</v>
      </c>
      <c r="F2114">
        <v>60</v>
      </c>
      <c r="G2114" t="s">
        <v>1978</v>
      </c>
      <c r="H2114" t="s">
        <v>559</v>
      </c>
      <c r="I2114" t="s">
        <v>1876</v>
      </c>
      <c r="J2114">
        <v>10650</v>
      </c>
      <c r="K2114" t="s">
        <v>256</v>
      </c>
      <c r="L2114" t="s">
        <v>549</v>
      </c>
      <c r="M2114" t="s">
        <v>550</v>
      </c>
      <c r="N2114" t="s">
        <v>136</v>
      </c>
      <c r="O2114" t="s">
        <v>147</v>
      </c>
      <c r="P2114" t="s">
        <v>1877</v>
      </c>
      <c r="Q2114" t="s">
        <v>16725</v>
      </c>
      <c r="R2114" t="s">
        <v>626</v>
      </c>
      <c r="S2114">
        <v>1500</v>
      </c>
      <c r="T2114" t="s">
        <v>1891</v>
      </c>
      <c r="U2114" s="4">
        <v>45796.432951388888</v>
      </c>
      <c r="V2114" t="str">
        <f>IFERROR(VLOOKUP(B2114,#REF!,1,0),"")</f>
        <v/>
      </c>
      <c r="W2114" t="str" cm="1">
        <f t="array" ref="W2114">IFERROR(_xlfn.IFS(AND(V2114="",X2114&lt;&gt;"王园园组",X2114&lt;&gt;"other"),K2114,AND(V2114="",X2114="王园园组"),G2114),"other")</f>
        <v>other</v>
      </c>
      <c r="X2114" t="str" cm="1">
        <f t="array" ref="X2114">IFERROR(_xlfn.IFS(AND(V2114="",IFERROR(VLOOKUP(N2114,#REF!,1,0),1)&lt;&gt;1),N2114,AND(V2114="",I2114="王园园组"),"王园园组"),"other")</f>
        <v>other</v>
      </c>
      <c r="Y2114">
        <f>IFERROR(_xlfn.XLOOKUP(MID(T2114, FIND("#", SUBSTITUTE(T2114, "-", "#", LEN(T2114) - LEN(SUBSTITUTE(T2114, "-", "")))) + 1, LEN(T2114)),#REF!,#REF!),0)</f>
        <v>0</v>
      </c>
      <c r="Z2114">
        <f>MONTH(续费明细实时[[#This Row],[success_time]])</f>
        <v>5</v>
      </c>
      <c r="AA2114" s="8" t="e">
        <f>VLOOKUP(续费明细实时[[#This Row],[parent_user_id]],#REF!,27,0)</f>
        <v>#REF!</v>
      </c>
    </row>
    <row r="2115" spans="1:27">
      <c r="A2115" s="1">
        <v>45801</v>
      </c>
      <c r="B2115" t="s">
        <v>16702</v>
      </c>
      <c r="C2115" t="s">
        <v>16703</v>
      </c>
      <c r="D2115" t="s">
        <v>578</v>
      </c>
      <c r="E2115" t="s">
        <v>546</v>
      </c>
      <c r="F2115">
        <v>60</v>
      </c>
      <c r="G2115" t="s">
        <v>1946</v>
      </c>
      <c r="H2115" t="s">
        <v>559</v>
      </c>
      <c r="I2115" t="s">
        <v>1876</v>
      </c>
      <c r="J2115">
        <v>10650</v>
      </c>
      <c r="K2115" t="s">
        <v>240</v>
      </c>
      <c r="L2115" t="s">
        <v>549</v>
      </c>
      <c r="M2115" t="s">
        <v>550</v>
      </c>
      <c r="N2115" t="s">
        <v>551</v>
      </c>
      <c r="O2115" t="s">
        <v>141</v>
      </c>
      <c r="P2115" t="s">
        <v>1877</v>
      </c>
      <c r="Q2115" t="s">
        <v>16704</v>
      </c>
      <c r="R2115" t="s">
        <v>626</v>
      </c>
      <c r="S2115">
        <v>1500</v>
      </c>
      <c r="T2115" t="s">
        <v>1891</v>
      </c>
      <c r="U2115" s="4">
        <v>45801.800173611111</v>
      </c>
      <c r="V2115" t="str">
        <f>IFERROR(VLOOKUP(B2115,#REF!,1,0),"")</f>
        <v/>
      </c>
      <c r="W2115" t="str" cm="1">
        <f t="array" ref="W2115">IFERROR(_xlfn.IFS(AND(V2115="",X2115&lt;&gt;"王园园组",X2115&lt;&gt;"other"),K2115,AND(V2115="",X2115="王园园组"),G2115),"other")</f>
        <v>other</v>
      </c>
      <c r="X2115" t="str" cm="1">
        <f t="array" ref="X2115">IFERROR(_xlfn.IFS(AND(V2115="",IFERROR(VLOOKUP(N2115,#REF!,1,0),1)&lt;&gt;1),N2115,AND(V2115="",I2115="王园园组"),"王园园组"),"other")</f>
        <v>other</v>
      </c>
      <c r="Y2115">
        <f>IFERROR(_xlfn.XLOOKUP(MID(T2115, FIND("#", SUBSTITUTE(T2115, "-", "#", LEN(T2115) - LEN(SUBSTITUTE(T2115, "-", "")))) + 1, LEN(T2115)),#REF!,#REF!),0)</f>
        <v>0</v>
      </c>
      <c r="Z2115">
        <f>MONTH(续费明细实时[[#This Row],[success_time]])</f>
        <v>5</v>
      </c>
      <c r="AA2115" s="8" t="e">
        <f>VLOOKUP(续费明细实时[[#This Row],[parent_user_id]],#REF!,27,0)</f>
        <v>#REF!</v>
      </c>
    </row>
    <row r="2116" spans="1:27">
      <c r="A2116" s="1">
        <v>45795</v>
      </c>
      <c r="B2116" t="s">
        <v>12813</v>
      </c>
      <c r="C2116" t="s">
        <v>12814</v>
      </c>
      <c r="D2116" t="s">
        <v>548</v>
      </c>
      <c r="E2116" t="s">
        <v>546</v>
      </c>
      <c r="F2116">
        <v>240</v>
      </c>
      <c r="G2116" t="s">
        <v>2139</v>
      </c>
      <c r="H2116" t="s">
        <v>559</v>
      </c>
      <c r="I2116" t="s">
        <v>1876</v>
      </c>
      <c r="J2116">
        <v>31950</v>
      </c>
      <c r="K2116" t="s">
        <v>215</v>
      </c>
      <c r="L2116" t="s">
        <v>549</v>
      </c>
      <c r="M2116" t="s">
        <v>550</v>
      </c>
      <c r="N2116" t="s">
        <v>551</v>
      </c>
      <c r="O2116" t="s">
        <v>145</v>
      </c>
      <c r="P2116" t="s">
        <v>1877</v>
      </c>
      <c r="Q2116" t="s">
        <v>12815</v>
      </c>
      <c r="R2116" t="s">
        <v>626</v>
      </c>
      <c r="S2116">
        <v>4500</v>
      </c>
      <c r="T2116" t="s">
        <v>1931</v>
      </c>
      <c r="U2116" s="4">
        <v>45795.374745370369</v>
      </c>
      <c r="V2116" t="str">
        <f>IFERROR(VLOOKUP(B2116,#REF!,1,0),"")</f>
        <v/>
      </c>
      <c r="W2116" t="str" cm="1">
        <f t="array" ref="W2116">IFERROR(_xlfn.IFS(AND(V2116="",X2116&lt;&gt;"王园园组",X2116&lt;&gt;"other"),K2116,AND(V2116="",X2116="王园园组"),G2116),"other")</f>
        <v>other</v>
      </c>
      <c r="X2116" t="str" cm="1">
        <f t="array" ref="X2116">IFERROR(_xlfn.IFS(AND(V2116="",IFERROR(VLOOKUP(N2116,#REF!,1,0),1)&lt;&gt;1),N2116,AND(V2116="",I2116="王园园组"),"王园园组"),"other")</f>
        <v>other</v>
      </c>
      <c r="Y2116">
        <f>IFERROR(_xlfn.XLOOKUP(MID(T2116, FIND("#", SUBSTITUTE(T2116, "-", "#", LEN(T2116) - LEN(SUBSTITUTE(T2116, "-", "")))) + 1, LEN(T2116)),#REF!,#REF!),0)</f>
        <v>0</v>
      </c>
      <c r="Z2116">
        <f>MONTH(续费明细实时[[#This Row],[success_time]])</f>
        <v>5</v>
      </c>
      <c r="AA2116" s="8" t="e">
        <f>VLOOKUP(续费明细实时[[#This Row],[parent_user_id]],#REF!,27,0)</f>
        <v>#REF!</v>
      </c>
    </row>
    <row r="2117" spans="1:27">
      <c r="A2117" s="1">
        <v>45780</v>
      </c>
      <c r="B2117" t="s">
        <v>2276</v>
      </c>
      <c r="C2117" t="s">
        <v>2277</v>
      </c>
      <c r="D2117" t="s">
        <v>548</v>
      </c>
      <c r="E2117" t="s">
        <v>641</v>
      </c>
      <c r="F2117">
        <v>144</v>
      </c>
      <c r="G2117" t="s">
        <v>1978</v>
      </c>
      <c r="H2117" t="s">
        <v>559</v>
      </c>
      <c r="I2117" t="s">
        <v>1876</v>
      </c>
      <c r="J2117">
        <v>15613</v>
      </c>
      <c r="K2117" t="s">
        <v>246</v>
      </c>
      <c r="L2117" t="s">
        <v>549</v>
      </c>
      <c r="M2117" t="s">
        <v>550</v>
      </c>
      <c r="N2117" t="s">
        <v>551</v>
      </c>
      <c r="O2117" t="s">
        <v>242</v>
      </c>
      <c r="P2117" t="s">
        <v>1877</v>
      </c>
      <c r="Q2117" t="s">
        <v>2278</v>
      </c>
      <c r="R2117" t="s">
        <v>626</v>
      </c>
      <c r="S2117">
        <v>2199</v>
      </c>
      <c r="T2117" t="s">
        <v>2279</v>
      </c>
      <c r="U2117" s="4">
        <v>45780.341377314813</v>
      </c>
      <c r="V2117" t="str">
        <f>IFERROR(VLOOKUP(B2117,#REF!,1,0),"")</f>
        <v/>
      </c>
      <c r="W2117" t="str" cm="1">
        <f t="array" ref="W2117">IFERROR(_xlfn.IFS(AND(V2117="",X2117&lt;&gt;"王园园组",X2117&lt;&gt;"other"),K2117,AND(V2117="",X2117="王园园组"),G2117),"other")</f>
        <v>other</v>
      </c>
      <c r="X2117" t="str" cm="1">
        <f t="array" ref="X2117">IFERROR(_xlfn.IFS(AND(V2117="",IFERROR(VLOOKUP(N2117,#REF!,1,0),1)&lt;&gt;1),N2117,AND(V2117="",I2117="王园园组"),"王园园组"),"other")</f>
        <v>other</v>
      </c>
      <c r="Y2117">
        <f>IFERROR(_xlfn.XLOOKUP(MID(T2117, FIND("#", SUBSTITUTE(T2117, "-", "#", LEN(T2117) - LEN(SUBSTITUTE(T2117, "-", "")))) + 1, LEN(T2117)),#REF!,#REF!),0)</f>
        <v>0</v>
      </c>
      <c r="Z2117">
        <f>MONTH(续费明细实时[[#This Row],[success_time]])</f>
        <v>5</v>
      </c>
      <c r="AA2117" s="8" t="e">
        <f>VLOOKUP(续费明细实时[[#This Row],[parent_user_id]],#REF!,27,0)</f>
        <v>#REF!</v>
      </c>
    </row>
    <row r="2118" spans="1:27">
      <c r="A2118" s="1">
        <v>45796</v>
      </c>
      <c r="B2118" t="s">
        <v>12810</v>
      </c>
      <c r="C2118" t="s">
        <v>12811</v>
      </c>
      <c r="D2118" t="s">
        <v>548</v>
      </c>
      <c r="E2118" t="s">
        <v>546</v>
      </c>
      <c r="F2118">
        <v>60</v>
      </c>
      <c r="G2118" t="s">
        <v>2005</v>
      </c>
      <c r="H2118" t="s">
        <v>559</v>
      </c>
      <c r="I2118" t="s">
        <v>1876</v>
      </c>
      <c r="J2118">
        <v>10970</v>
      </c>
      <c r="K2118" t="s">
        <v>311</v>
      </c>
      <c r="L2118" t="s">
        <v>549</v>
      </c>
      <c r="M2118" t="s">
        <v>550</v>
      </c>
      <c r="N2118" t="s">
        <v>136</v>
      </c>
      <c r="O2118" t="s">
        <v>143</v>
      </c>
      <c r="P2118" t="s">
        <v>1877</v>
      </c>
      <c r="Q2118" t="s">
        <v>12812</v>
      </c>
      <c r="R2118" t="s">
        <v>626</v>
      </c>
      <c r="S2118">
        <v>1545</v>
      </c>
      <c r="T2118" t="s">
        <v>1891</v>
      </c>
      <c r="U2118" s="4">
        <v>45796.894594907404</v>
      </c>
      <c r="V2118" t="str">
        <f>IFERROR(VLOOKUP(B2118,#REF!,1,0),"")</f>
        <v/>
      </c>
      <c r="W2118" t="str" cm="1">
        <f t="array" ref="W2118">IFERROR(_xlfn.IFS(AND(V2118="",X2118&lt;&gt;"王园园组",X2118&lt;&gt;"other"),K2118,AND(V2118="",X2118="王园园组"),G2118),"other")</f>
        <v>other</v>
      </c>
      <c r="X2118" t="str" cm="1">
        <f t="array" ref="X2118">IFERROR(_xlfn.IFS(AND(V2118="",IFERROR(VLOOKUP(N2118,#REF!,1,0),1)&lt;&gt;1),N2118,AND(V2118="",I2118="王园园组"),"王园园组"),"other")</f>
        <v>other</v>
      </c>
      <c r="Y2118">
        <f>IFERROR(_xlfn.XLOOKUP(MID(T2118, FIND("#", SUBSTITUTE(T2118, "-", "#", LEN(T2118) - LEN(SUBSTITUTE(T2118, "-", "")))) + 1, LEN(T2118)),#REF!,#REF!),0)</f>
        <v>0</v>
      </c>
      <c r="Z2118">
        <f>MONTH(续费明细实时[[#This Row],[success_time]])</f>
        <v>5</v>
      </c>
      <c r="AA2118" s="8" t="e">
        <f>VLOOKUP(续费明细实时[[#This Row],[parent_user_id]],#REF!,27,0)</f>
        <v>#REF!</v>
      </c>
    </row>
    <row r="2119" spans="1:27">
      <c r="A2119" s="1">
        <v>45793</v>
      </c>
      <c r="B2119" t="s">
        <v>13144</v>
      </c>
      <c r="C2119" t="s">
        <v>13145</v>
      </c>
      <c r="D2119" t="s">
        <v>548</v>
      </c>
      <c r="E2119" t="s">
        <v>546</v>
      </c>
      <c r="F2119">
        <v>240</v>
      </c>
      <c r="G2119" t="s">
        <v>2031</v>
      </c>
      <c r="H2119" t="s">
        <v>559</v>
      </c>
      <c r="I2119" t="s">
        <v>1876</v>
      </c>
      <c r="J2119">
        <v>31950</v>
      </c>
      <c r="K2119" t="s">
        <v>288</v>
      </c>
      <c r="L2119" t="s">
        <v>549</v>
      </c>
      <c r="M2119" t="s">
        <v>550</v>
      </c>
      <c r="N2119" t="s">
        <v>136</v>
      </c>
      <c r="O2119" t="s">
        <v>283</v>
      </c>
      <c r="P2119" t="s">
        <v>1877</v>
      </c>
      <c r="Q2119" t="s">
        <v>13146</v>
      </c>
      <c r="R2119" t="s">
        <v>626</v>
      </c>
      <c r="S2119">
        <v>4500</v>
      </c>
      <c r="T2119" t="s">
        <v>1931</v>
      </c>
      <c r="U2119" s="4">
        <v>45793.442002314812</v>
      </c>
      <c r="V2119" t="str">
        <f>IFERROR(VLOOKUP(B2119,#REF!,1,0),"")</f>
        <v/>
      </c>
      <c r="W2119" t="str" cm="1">
        <f t="array" ref="W2119">IFERROR(_xlfn.IFS(AND(V2119="",X2119&lt;&gt;"王园园组",X2119&lt;&gt;"other"),K2119,AND(V2119="",X2119="王园园组"),G2119),"other")</f>
        <v>other</v>
      </c>
      <c r="X2119" t="str" cm="1">
        <f t="array" ref="X2119">IFERROR(_xlfn.IFS(AND(V2119="",IFERROR(VLOOKUP(N2119,#REF!,1,0),1)&lt;&gt;1),N2119,AND(V2119="",I2119="王园园组"),"王园园组"),"other")</f>
        <v>other</v>
      </c>
      <c r="Y2119">
        <f>IFERROR(_xlfn.XLOOKUP(MID(T2119, FIND("#", SUBSTITUTE(T2119, "-", "#", LEN(T2119) - LEN(SUBSTITUTE(T2119, "-", "")))) + 1, LEN(T2119)),#REF!,#REF!),0)</f>
        <v>0</v>
      </c>
      <c r="Z2119">
        <f>MONTH(续费明细实时[[#This Row],[success_time]])</f>
        <v>5</v>
      </c>
      <c r="AA2119" s="8" t="e">
        <f>VLOOKUP(续费明细实时[[#This Row],[parent_user_id]],#REF!,27,0)</f>
        <v>#REF!</v>
      </c>
    </row>
    <row r="2120" spans="1:27">
      <c r="A2120" s="1">
        <v>45806</v>
      </c>
      <c r="B2120" t="s">
        <v>30247</v>
      </c>
      <c r="C2120" t="s">
        <v>30248</v>
      </c>
      <c r="D2120" t="s">
        <v>632</v>
      </c>
      <c r="E2120" t="s">
        <v>546</v>
      </c>
      <c r="F2120">
        <v>120</v>
      </c>
      <c r="G2120" t="s">
        <v>2031</v>
      </c>
      <c r="H2120" t="s">
        <v>559</v>
      </c>
      <c r="I2120" t="s">
        <v>1876</v>
      </c>
      <c r="J2120">
        <v>18283</v>
      </c>
      <c r="K2120" t="s">
        <v>212</v>
      </c>
      <c r="L2120" t="s">
        <v>549</v>
      </c>
      <c r="M2120" t="s">
        <v>550</v>
      </c>
      <c r="N2120" t="s">
        <v>551</v>
      </c>
      <c r="O2120" t="s">
        <v>149</v>
      </c>
      <c r="P2120" t="s">
        <v>1877</v>
      </c>
      <c r="Q2120" t="s">
        <v>30249</v>
      </c>
      <c r="R2120" t="s">
        <v>626</v>
      </c>
      <c r="S2120">
        <v>2575</v>
      </c>
      <c r="T2120" t="s">
        <v>1896</v>
      </c>
      <c r="U2120" s="4">
        <v>45806.235810185186</v>
      </c>
      <c r="V2120" t="str">
        <f>IFERROR(VLOOKUP(B2120,#REF!,1,0),"")</f>
        <v/>
      </c>
      <c r="W2120" t="str" cm="1">
        <f t="array" ref="W2120">IFERROR(_xlfn.IFS(AND(V2120="",X2120&lt;&gt;"王园园组",X2120&lt;&gt;"other"),K2120,AND(V2120="",X2120="王园园组"),G2120),"other")</f>
        <v>other</v>
      </c>
      <c r="X2120" t="str" cm="1">
        <f t="array" ref="X2120">IFERROR(_xlfn.IFS(AND(V2120="",IFERROR(VLOOKUP(N2120,#REF!,1,0),1)&lt;&gt;1),N2120,AND(V2120="",I2120="王园园组"),"王园园组"),"other")</f>
        <v>other</v>
      </c>
      <c r="Y2120">
        <f>IFERROR(_xlfn.XLOOKUP(MID(T2120, FIND("#", SUBSTITUTE(T2120, "-", "#", LEN(T2120) - LEN(SUBSTITUTE(T2120, "-", "")))) + 1, LEN(T2120)),#REF!,#REF!),0)</f>
        <v>0</v>
      </c>
      <c r="Z2120">
        <f>MONTH(续费明细实时[[#This Row],[success_time]])</f>
        <v>5</v>
      </c>
      <c r="AA2120" s="8" t="e">
        <f>VLOOKUP(续费明细实时[[#This Row],[parent_user_id]],#REF!,27,0)</f>
        <v>#REF!</v>
      </c>
    </row>
    <row r="2121" spans="1:27">
      <c r="A2121" s="1">
        <v>45786</v>
      </c>
      <c r="B2121" t="s">
        <v>2297</v>
      </c>
      <c r="C2121" t="s">
        <v>2298</v>
      </c>
      <c r="D2121" t="s">
        <v>2299</v>
      </c>
      <c r="E2121" t="s">
        <v>546</v>
      </c>
      <c r="F2121">
        <v>120</v>
      </c>
      <c r="G2121" t="s">
        <v>1994</v>
      </c>
      <c r="H2121" t="s">
        <v>559</v>
      </c>
      <c r="I2121" t="s">
        <v>1876</v>
      </c>
      <c r="J2121">
        <v>17750</v>
      </c>
      <c r="K2121" t="s">
        <v>311</v>
      </c>
      <c r="L2121" t="s">
        <v>549</v>
      </c>
      <c r="M2121" t="s">
        <v>550</v>
      </c>
      <c r="N2121" t="s">
        <v>136</v>
      </c>
      <c r="O2121" t="s">
        <v>143</v>
      </c>
      <c r="P2121" t="s">
        <v>1877</v>
      </c>
      <c r="Q2121" t="s">
        <v>2300</v>
      </c>
      <c r="R2121" t="s">
        <v>626</v>
      </c>
      <c r="S2121">
        <v>2500</v>
      </c>
      <c r="T2121" t="s">
        <v>1896</v>
      </c>
      <c r="U2121" s="4">
        <v>45786.717256944445</v>
      </c>
      <c r="V2121" t="str">
        <f>IFERROR(VLOOKUP(B2121,#REF!,1,0),"")</f>
        <v/>
      </c>
      <c r="W2121" t="str" cm="1">
        <f t="array" ref="W2121">IFERROR(_xlfn.IFS(AND(V2121="",X2121&lt;&gt;"王园园组",X2121&lt;&gt;"other"),K2121,AND(V2121="",X2121="王园园组"),G2121),"other")</f>
        <v>other</v>
      </c>
      <c r="X2121" t="str" cm="1">
        <f t="array" ref="X2121">IFERROR(_xlfn.IFS(AND(V2121="",IFERROR(VLOOKUP(N2121,#REF!,1,0),1)&lt;&gt;1),N2121,AND(V2121="",I2121="王园园组"),"王园园组"),"other")</f>
        <v>other</v>
      </c>
      <c r="Y2121">
        <f>IFERROR(_xlfn.XLOOKUP(MID(T2121, FIND("#", SUBSTITUTE(T2121, "-", "#", LEN(T2121) - LEN(SUBSTITUTE(T2121, "-", "")))) + 1, LEN(T2121)),#REF!,#REF!),0)</f>
        <v>0</v>
      </c>
      <c r="Z2121">
        <f>MONTH(续费明细实时[[#This Row],[success_time]])</f>
        <v>5</v>
      </c>
      <c r="AA2121" s="8" t="e">
        <f>VLOOKUP(续费明细实时[[#This Row],[parent_user_id]],#REF!,27,0)</f>
        <v>#REF!</v>
      </c>
    </row>
    <row r="2122" spans="1:27">
      <c r="A2122" s="1">
        <v>45795</v>
      </c>
      <c r="B2122" t="s">
        <v>12831</v>
      </c>
      <c r="C2122" t="s">
        <v>12832</v>
      </c>
      <c r="D2122" t="s">
        <v>558</v>
      </c>
      <c r="E2122" t="s">
        <v>2134</v>
      </c>
      <c r="F2122">
        <v>36</v>
      </c>
      <c r="G2122" t="s">
        <v>1875</v>
      </c>
      <c r="H2122" t="s">
        <v>559</v>
      </c>
      <c r="I2122" t="s">
        <v>1876</v>
      </c>
      <c r="J2122">
        <v>5022</v>
      </c>
      <c r="K2122" t="s">
        <v>302</v>
      </c>
      <c r="L2122" t="s">
        <v>549</v>
      </c>
      <c r="M2122" t="s">
        <v>550</v>
      </c>
      <c r="N2122" t="s">
        <v>136</v>
      </c>
      <c r="O2122" t="s">
        <v>143</v>
      </c>
      <c r="P2122" t="s">
        <v>1877</v>
      </c>
      <c r="Q2122" t="s">
        <v>12833</v>
      </c>
      <c r="R2122" t="s">
        <v>626</v>
      </c>
      <c r="S2122">
        <v>707.3</v>
      </c>
      <c r="T2122" t="s">
        <v>3029</v>
      </c>
      <c r="U2122" s="4">
        <v>45795.612175925926</v>
      </c>
      <c r="V2122" t="str">
        <f>IFERROR(VLOOKUP(B2122,#REF!,1,0),"")</f>
        <v/>
      </c>
      <c r="W2122" t="str" cm="1">
        <f t="array" ref="W2122">IFERROR(_xlfn.IFS(AND(V2122="",X2122&lt;&gt;"王园园组",X2122&lt;&gt;"other"),K2122,AND(V2122="",X2122="王园园组"),G2122),"other")</f>
        <v>other</v>
      </c>
      <c r="X2122" t="str" cm="1">
        <f t="array" ref="X2122">IFERROR(_xlfn.IFS(AND(V2122="",IFERROR(VLOOKUP(N2122,#REF!,1,0),1)&lt;&gt;1),N2122,AND(V2122="",I2122="王园园组"),"王园园组"),"other")</f>
        <v>other</v>
      </c>
      <c r="Y2122">
        <f>IFERROR(_xlfn.XLOOKUP(MID(T2122, FIND("#", SUBSTITUTE(T2122, "-", "#", LEN(T2122) - LEN(SUBSTITUTE(T2122, "-", "")))) + 1, LEN(T2122)),#REF!,#REF!),0)</f>
        <v>0</v>
      </c>
      <c r="Z2122">
        <f>MONTH(续费明细实时[[#This Row],[success_time]])</f>
        <v>5</v>
      </c>
      <c r="AA2122" s="8" t="e">
        <f>VLOOKUP(续费明细实时[[#This Row],[parent_user_id]],#REF!,27,0)</f>
        <v>#REF!</v>
      </c>
    </row>
    <row r="2123" spans="1:27" hidden="1">
      <c r="A2123" s="1">
        <v>45787</v>
      </c>
      <c r="B2123" t="s">
        <v>8874</v>
      </c>
      <c r="C2123" t="s">
        <v>8875</v>
      </c>
      <c r="D2123" t="s">
        <v>648</v>
      </c>
      <c r="E2123" t="s">
        <v>546</v>
      </c>
      <c r="F2123">
        <v>48</v>
      </c>
      <c r="G2123" t="s">
        <v>2885</v>
      </c>
      <c r="H2123" t="s">
        <v>806</v>
      </c>
      <c r="I2123" t="s">
        <v>626</v>
      </c>
      <c r="J2123">
        <v>11758</v>
      </c>
      <c r="K2123" t="s">
        <v>626</v>
      </c>
      <c r="L2123" t="s">
        <v>649</v>
      </c>
      <c r="M2123" t="s">
        <v>649</v>
      </c>
      <c r="N2123" t="s">
        <v>649</v>
      </c>
      <c r="O2123" t="s">
        <v>649</v>
      </c>
      <c r="P2123" t="s">
        <v>1877</v>
      </c>
      <c r="Q2123" t="s">
        <v>8876</v>
      </c>
      <c r="R2123" t="s">
        <v>626</v>
      </c>
      <c r="S2123">
        <v>1656.07709</v>
      </c>
      <c r="T2123" t="s">
        <v>571</v>
      </c>
      <c r="U2123" s="4">
        <v>45787.983877314815</v>
      </c>
      <c r="V2123" t="str">
        <f>IFERROR(VLOOKUP(B2123,#REF!,1,0),"")</f>
        <v/>
      </c>
      <c r="W2123" t="str" cm="1">
        <f t="array" ref="W2123">IFERROR(_xlfn.IFS(AND(V2123="",X2123&lt;&gt;"王园园组",X2123&lt;&gt;"other"),K2123,AND(V2123="",X2123="王园园组"),G2123),"other")</f>
        <v>other</v>
      </c>
      <c r="X2123" t="str" cm="1">
        <f t="array" ref="X2123">IFERROR(_xlfn.IFS(AND(V2123="",IFERROR(VLOOKUP(N2123,#REF!,1,0),1)&lt;&gt;1),N2123,AND(V2123="",I2123="王园园组"),"王园园组"),"other")</f>
        <v>other</v>
      </c>
      <c r="Y2123">
        <f>IFERROR(_xlfn.XLOOKUP(MID(T2123, FIND("#", SUBSTITUTE(T2123, "-", "#", LEN(T2123) - LEN(SUBSTITUTE(T2123, "-", "")))) + 1, LEN(T2123)),#REF!,#REF!),0)</f>
        <v>0</v>
      </c>
      <c r="Z2123">
        <f>MONTH(续费明细实时[[#This Row],[success_time]])</f>
        <v>5</v>
      </c>
      <c r="AA2123" s="8" t="e">
        <f>VLOOKUP(续费明细实时[[#This Row],[parent_user_id]],#REF!,27,0)</f>
        <v>#REF!</v>
      </c>
    </row>
    <row r="2124" spans="1:27">
      <c r="A2124" s="1">
        <v>45797</v>
      </c>
      <c r="B2124" t="s">
        <v>13851</v>
      </c>
      <c r="C2124" t="s">
        <v>13852</v>
      </c>
      <c r="D2124" t="s">
        <v>1417</v>
      </c>
      <c r="E2124" t="s">
        <v>546</v>
      </c>
      <c r="F2124">
        <v>60</v>
      </c>
      <c r="G2124" t="s">
        <v>349</v>
      </c>
      <c r="H2124" t="s">
        <v>559</v>
      </c>
      <c r="I2124" t="s">
        <v>163</v>
      </c>
      <c r="J2124">
        <v>11890</v>
      </c>
      <c r="K2124" t="s">
        <v>349</v>
      </c>
      <c r="L2124" t="s">
        <v>549</v>
      </c>
      <c r="M2124" t="s">
        <v>559</v>
      </c>
      <c r="N2124" t="s">
        <v>163</v>
      </c>
      <c r="O2124" t="s">
        <v>472</v>
      </c>
      <c r="P2124" t="s">
        <v>1877</v>
      </c>
      <c r="Q2124" t="s">
        <v>13853</v>
      </c>
      <c r="R2124" t="s">
        <v>626</v>
      </c>
      <c r="S2124">
        <v>1674.585446</v>
      </c>
      <c r="T2124" t="s">
        <v>1891</v>
      </c>
      <c r="U2124" s="4">
        <v>45797.864479166667</v>
      </c>
      <c r="V2124" t="str">
        <f>IFERROR(VLOOKUP(B2124,#REF!,1,0),"")</f>
        <v/>
      </c>
      <c r="W2124" t="str" cm="1">
        <f t="array" ref="W2124">IFERROR(_xlfn.IFS(AND(V2124="",X2124&lt;&gt;"王园园组",X2124&lt;&gt;"other"),K2124,AND(V2124="",X2124="王园园组"),G2124),"other")</f>
        <v>other</v>
      </c>
      <c r="X2124" t="str" cm="1">
        <f t="array" ref="X2124">IFERROR(_xlfn.IFS(AND(V2124="",IFERROR(VLOOKUP(N2124,#REF!,1,0),1)&lt;&gt;1),N2124,AND(V2124="",I2124="王园园组"),"王园园组"),"other")</f>
        <v>other</v>
      </c>
      <c r="Y2124">
        <f>IFERROR(_xlfn.XLOOKUP(MID(T2124, FIND("#", SUBSTITUTE(T2124, "-", "#", LEN(T2124) - LEN(SUBSTITUTE(T2124, "-", "")))) + 1, LEN(T2124)),#REF!,#REF!),0)</f>
        <v>0</v>
      </c>
      <c r="Z2124">
        <f>MONTH(续费明细实时[[#This Row],[success_time]])</f>
        <v>5</v>
      </c>
      <c r="AA2124" s="8" t="e">
        <f>VLOOKUP(续费明细实时[[#This Row],[parent_user_id]],#REF!,27,0)</f>
        <v>#REF!</v>
      </c>
    </row>
    <row r="2125" spans="1:27">
      <c r="A2125" s="1">
        <v>45801</v>
      </c>
      <c r="B2125" t="s">
        <v>13854</v>
      </c>
      <c r="C2125" t="s">
        <v>13855</v>
      </c>
      <c r="D2125" t="s">
        <v>548</v>
      </c>
      <c r="E2125" t="s">
        <v>546</v>
      </c>
      <c r="F2125">
        <v>240</v>
      </c>
      <c r="G2125" t="s">
        <v>1969</v>
      </c>
      <c r="H2125" t="s">
        <v>559</v>
      </c>
      <c r="I2125" t="s">
        <v>1876</v>
      </c>
      <c r="J2125">
        <v>32909</v>
      </c>
      <c r="K2125" t="s">
        <v>212</v>
      </c>
      <c r="L2125" t="s">
        <v>549</v>
      </c>
      <c r="M2125" t="s">
        <v>550</v>
      </c>
      <c r="N2125" t="s">
        <v>551</v>
      </c>
      <c r="O2125" t="s">
        <v>149</v>
      </c>
      <c r="P2125" t="s">
        <v>1877</v>
      </c>
      <c r="Q2125" t="s">
        <v>13856</v>
      </c>
      <c r="R2125" t="s">
        <v>626</v>
      </c>
      <c r="S2125">
        <v>4635</v>
      </c>
      <c r="T2125" t="s">
        <v>1931</v>
      </c>
      <c r="U2125" s="4">
        <v>45801.453402777777</v>
      </c>
      <c r="V2125" t="str">
        <f>IFERROR(VLOOKUP(B2125,#REF!,1,0),"")</f>
        <v/>
      </c>
      <c r="W2125" t="str" cm="1">
        <f t="array" ref="W2125">IFERROR(_xlfn.IFS(AND(V2125="",X2125&lt;&gt;"王园园组",X2125&lt;&gt;"other"),K2125,AND(V2125="",X2125="王园园组"),G2125),"other")</f>
        <v>other</v>
      </c>
      <c r="X2125" t="str" cm="1">
        <f t="array" ref="X2125">IFERROR(_xlfn.IFS(AND(V2125="",IFERROR(VLOOKUP(N2125,#REF!,1,0),1)&lt;&gt;1),N2125,AND(V2125="",I2125="王园园组"),"王园园组"),"other")</f>
        <v>other</v>
      </c>
      <c r="Y2125">
        <f>IFERROR(_xlfn.XLOOKUP(MID(T2125, FIND("#", SUBSTITUTE(T2125, "-", "#", LEN(T2125) - LEN(SUBSTITUTE(T2125, "-", "")))) + 1, LEN(T2125)),#REF!,#REF!),0)</f>
        <v>0</v>
      </c>
      <c r="Z2125">
        <f>MONTH(续费明细实时[[#This Row],[success_time]])</f>
        <v>5</v>
      </c>
      <c r="AA2125" s="8" t="e">
        <f>VLOOKUP(续费明细实时[[#This Row],[parent_user_id]],#REF!,27,0)</f>
        <v>#REF!</v>
      </c>
    </row>
    <row r="2126" spans="1:27">
      <c r="A2126" s="1">
        <v>45798</v>
      </c>
      <c r="B2126" t="s">
        <v>13857</v>
      </c>
      <c r="C2126" t="s">
        <v>13858</v>
      </c>
      <c r="D2126" t="s">
        <v>548</v>
      </c>
      <c r="E2126" t="s">
        <v>546</v>
      </c>
      <c r="F2126">
        <v>240</v>
      </c>
      <c r="G2126" t="s">
        <v>1978</v>
      </c>
      <c r="H2126" t="s">
        <v>559</v>
      </c>
      <c r="I2126" t="s">
        <v>1876</v>
      </c>
      <c r="J2126">
        <v>31950</v>
      </c>
      <c r="K2126" t="s">
        <v>210</v>
      </c>
      <c r="L2126" t="s">
        <v>549</v>
      </c>
      <c r="M2126" t="s">
        <v>550</v>
      </c>
      <c r="N2126" t="s">
        <v>551</v>
      </c>
      <c r="O2126" t="s">
        <v>149</v>
      </c>
      <c r="P2126" t="s">
        <v>1877</v>
      </c>
      <c r="Q2126" t="s">
        <v>13859</v>
      </c>
      <c r="R2126" t="s">
        <v>626</v>
      </c>
      <c r="S2126">
        <v>4500</v>
      </c>
      <c r="T2126" t="s">
        <v>1931</v>
      </c>
      <c r="U2126" s="4">
        <v>45798.675474537034</v>
      </c>
      <c r="V2126" t="str">
        <f>IFERROR(VLOOKUP(B2126,#REF!,1,0),"")</f>
        <v/>
      </c>
      <c r="W2126" t="str" cm="1">
        <f t="array" ref="W2126">IFERROR(_xlfn.IFS(AND(V2126="",X2126&lt;&gt;"王园园组",X2126&lt;&gt;"other"),K2126,AND(V2126="",X2126="王园园组"),G2126),"other")</f>
        <v>other</v>
      </c>
      <c r="X2126" t="str" cm="1">
        <f t="array" ref="X2126">IFERROR(_xlfn.IFS(AND(V2126="",IFERROR(VLOOKUP(N2126,#REF!,1,0),1)&lt;&gt;1),N2126,AND(V2126="",I2126="王园园组"),"王园园组"),"other")</f>
        <v>other</v>
      </c>
      <c r="Y2126">
        <f>IFERROR(_xlfn.XLOOKUP(MID(T2126, FIND("#", SUBSTITUTE(T2126, "-", "#", LEN(T2126) - LEN(SUBSTITUTE(T2126, "-", "")))) + 1, LEN(T2126)),#REF!,#REF!),0)</f>
        <v>0</v>
      </c>
      <c r="Z2126">
        <f>MONTH(续费明细实时[[#This Row],[success_time]])</f>
        <v>5</v>
      </c>
      <c r="AA2126" s="8" t="e">
        <f>VLOOKUP(续费明细实时[[#This Row],[parent_user_id]],#REF!,27,0)</f>
        <v>#REF!</v>
      </c>
    </row>
    <row r="2127" spans="1:27">
      <c r="A2127" s="1">
        <v>45796</v>
      </c>
      <c r="B2127" t="s">
        <v>13121</v>
      </c>
      <c r="C2127" t="s">
        <v>13122</v>
      </c>
      <c r="D2127" t="s">
        <v>548</v>
      </c>
      <c r="E2127" t="s">
        <v>1959</v>
      </c>
      <c r="F2127">
        <v>24</v>
      </c>
      <c r="G2127" t="s">
        <v>1939</v>
      </c>
      <c r="H2127" t="s">
        <v>559</v>
      </c>
      <c r="I2127" t="s">
        <v>1876</v>
      </c>
      <c r="J2127">
        <v>5964</v>
      </c>
      <c r="K2127" t="s">
        <v>246</v>
      </c>
      <c r="L2127" t="s">
        <v>549</v>
      </c>
      <c r="M2127" t="s">
        <v>550</v>
      </c>
      <c r="N2127" t="s">
        <v>551</v>
      </c>
      <c r="O2127" t="s">
        <v>242</v>
      </c>
      <c r="P2127" t="s">
        <v>1877</v>
      </c>
      <c r="Q2127" t="s">
        <v>13123</v>
      </c>
      <c r="R2127" t="s">
        <v>626</v>
      </c>
      <c r="S2127">
        <v>840</v>
      </c>
      <c r="T2127" t="s">
        <v>2201</v>
      </c>
      <c r="U2127" s="4">
        <v>45796.400995370372</v>
      </c>
      <c r="V2127" t="str">
        <f>IFERROR(VLOOKUP(B2127,#REF!,1,0),"")</f>
        <v/>
      </c>
      <c r="W2127" t="str" cm="1">
        <f t="array" ref="W2127">IFERROR(_xlfn.IFS(AND(V2127="",X2127&lt;&gt;"王园园组",X2127&lt;&gt;"other"),K2127,AND(V2127="",X2127="王园园组"),G2127),"other")</f>
        <v>other</v>
      </c>
      <c r="X2127" t="str" cm="1">
        <f t="array" ref="X2127">IFERROR(_xlfn.IFS(AND(V2127="",IFERROR(VLOOKUP(N2127,#REF!,1,0),1)&lt;&gt;1),N2127,AND(V2127="",I2127="王园园组"),"王园园组"),"other")</f>
        <v>other</v>
      </c>
      <c r="Y2127">
        <f>IFERROR(_xlfn.XLOOKUP(MID(T2127, FIND("#", SUBSTITUTE(T2127, "-", "#", LEN(T2127) - LEN(SUBSTITUTE(T2127, "-", "")))) + 1, LEN(T2127)),#REF!,#REF!),0)</f>
        <v>0</v>
      </c>
      <c r="Z2127">
        <f>MONTH(续费明细实时[[#This Row],[success_time]])</f>
        <v>5</v>
      </c>
      <c r="AA2127" s="8" t="e">
        <f>VLOOKUP(续费明细实时[[#This Row],[parent_user_id]],#REF!,27,0)</f>
        <v>#REF!</v>
      </c>
    </row>
    <row r="2128" spans="1:27">
      <c r="A2128" s="1">
        <v>45788</v>
      </c>
      <c r="B2128" t="s">
        <v>8871</v>
      </c>
      <c r="C2128" t="s">
        <v>8872</v>
      </c>
      <c r="D2128" t="s">
        <v>548</v>
      </c>
      <c r="E2128" t="s">
        <v>546</v>
      </c>
      <c r="F2128">
        <v>120</v>
      </c>
      <c r="G2128" t="s">
        <v>2139</v>
      </c>
      <c r="H2128" t="s">
        <v>559</v>
      </c>
      <c r="I2128" t="s">
        <v>1876</v>
      </c>
      <c r="J2128">
        <v>17750</v>
      </c>
      <c r="K2128" t="s">
        <v>202</v>
      </c>
      <c r="L2128" t="s">
        <v>549</v>
      </c>
      <c r="M2128" t="s">
        <v>550</v>
      </c>
      <c r="N2128" t="s">
        <v>551</v>
      </c>
      <c r="O2128" t="s">
        <v>149</v>
      </c>
      <c r="P2128" t="s">
        <v>1877</v>
      </c>
      <c r="Q2128" t="s">
        <v>8873</v>
      </c>
      <c r="R2128" t="s">
        <v>626</v>
      </c>
      <c r="S2128">
        <v>2500</v>
      </c>
      <c r="T2128" t="s">
        <v>1896</v>
      </c>
      <c r="U2128" s="4">
        <v>45788.267638888887</v>
      </c>
      <c r="V2128" t="str">
        <f>IFERROR(VLOOKUP(B2128,#REF!,1,0),"")</f>
        <v/>
      </c>
      <c r="W2128" t="str" cm="1">
        <f t="array" ref="W2128">IFERROR(_xlfn.IFS(AND(V2128="",X2128&lt;&gt;"王园园组",X2128&lt;&gt;"other"),K2128,AND(V2128="",X2128="王园园组"),G2128),"other")</f>
        <v>other</v>
      </c>
      <c r="X2128" t="str" cm="1">
        <f t="array" ref="X2128">IFERROR(_xlfn.IFS(AND(V2128="",IFERROR(VLOOKUP(N2128,#REF!,1,0),1)&lt;&gt;1),N2128,AND(V2128="",I2128="王园园组"),"王园园组"),"other")</f>
        <v>other</v>
      </c>
      <c r="Y2128">
        <f>IFERROR(_xlfn.XLOOKUP(MID(T2128, FIND("#", SUBSTITUTE(T2128, "-", "#", LEN(T2128) - LEN(SUBSTITUTE(T2128, "-", "")))) + 1, LEN(T2128)),#REF!,#REF!),0)</f>
        <v>0</v>
      </c>
      <c r="Z2128">
        <f>MONTH(续费明细实时[[#This Row],[success_time]])</f>
        <v>5</v>
      </c>
      <c r="AA2128" s="8" t="e">
        <f>VLOOKUP(续费明细实时[[#This Row],[parent_user_id]],#REF!,27,0)</f>
        <v>#REF!</v>
      </c>
    </row>
    <row r="2129" spans="1:27">
      <c r="A2129" s="1">
        <v>45803</v>
      </c>
      <c r="B2129" t="s">
        <v>30250</v>
      </c>
      <c r="C2129" t="s">
        <v>30251</v>
      </c>
      <c r="D2129" t="s">
        <v>2295</v>
      </c>
      <c r="E2129" t="s">
        <v>641</v>
      </c>
      <c r="F2129">
        <v>50</v>
      </c>
      <c r="G2129" t="s">
        <v>1973</v>
      </c>
      <c r="H2129" t="s">
        <v>559</v>
      </c>
      <c r="I2129" t="s">
        <v>1876</v>
      </c>
      <c r="J2129">
        <v>4764</v>
      </c>
      <c r="K2129" t="s">
        <v>294</v>
      </c>
      <c r="L2129" t="s">
        <v>549</v>
      </c>
      <c r="M2129" t="s">
        <v>550</v>
      </c>
      <c r="N2129" t="s">
        <v>136</v>
      </c>
      <c r="O2129" t="s">
        <v>292</v>
      </c>
      <c r="P2129" t="s">
        <v>1877</v>
      </c>
      <c r="Q2129" t="s">
        <v>30252</v>
      </c>
      <c r="R2129" t="s">
        <v>626</v>
      </c>
      <c r="S2129">
        <v>670.98906499999998</v>
      </c>
      <c r="T2129" t="s">
        <v>2404</v>
      </c>
      <c r="U2129" s="4">
        <v>45803.706562500003</v>
      </c>
      <c r="V2129" t="str">
        <f>IFERROR(VLOOKUP(B2129,#REF!,1,0),"")</f>
        <v/>
      </c>
      <c r="W2129" t="str" cm="1">
        <f t="array" ref="W2129">IFERROR(_xlfn.IFS(AND(V2129="",X2129&lt;&gt;"王园园组",X2129&lt;&gt;"other"),K2129,AND(V2129="",X2129="王园园组"),G2129),"other")</f>
        <v>other</v>
      </c>
      <c r="X2129" t="str" cm="1">
        <f t="array" ref="X2129">IFERROR(_xlfn.IFS(AND(V2129="",IFERROR(VLOOKUP(N2129,#REF!,1,0),1)&lt;&gt;1),N2129,AND(V2129="",I2129="王园园组"),"王园园组"),"other")</f>
        <v>other</v>
      </c>
      <c r="Y2129">
        <f>IFERROR(_xlfn.XLOOKUP(MID(T2129, FIND("#", SUBSTITUTE(T2129, "-", "#", LEN(T2129) - LEN(SUBSTITUTE(T2129, "-", "")))) + 1, LEN(T2129)),#REF!,#REF!),0)</f>
        <v>0</v>
      </c>
      <c r="Z2129">
        <f>MONTH(续费明细实时[[#This Row],[success_time]])</f>
        <v>5</v>
      </c>
      <c r="AA2129" s="8" t="e">
        <f>VLOOKUP(续费明细实时[[#This Row],[parent_user_id]],#REF!,27,0)</f>
        <v>#REF!</v>
      </c>
    </row>
    <row r="2130" spans="1:27">
      <c r="A2130" s="1">
        <v>45804</v>
      </c>
      <c r="B2130" t="s">
        <v>30253</v>
      </c>
      <c r="C2130" t="s">
        <v>30254</v>
      </c>
      <c r="D2130" t="s">
        <v>902</v>
      </c>
      <c r="E2130" t="s">
        <v>546</v>
      </c>
      <c r="F2130">
        <v>120</v>
      </c>
      <c r="G2130" t="s">
        <v>2035</v>
      </c>
      <c r="H2130" t="s">
        <v>559</v>
      </c>
      <c r="I2130" t="s">
        <v>1876</v>
      </c>
      <c r="J2130">
        <v>17750</v>
      </c>
      <c r="K2130" t="s">
        <v>273</v>
      </c>
      <c r="L2130" t="s">
        <v>549</v>
      </c>
      <c r="M2130" t="s">
        <v>550</v>
      </c>
      <c r="N2130" t="s">
        <v>136</v>
      </c>
      <c r="O2130" t="s">
        <v>139</v>
      </c>
      <c r="P2130" t="s">
        <v>1877</v>
      </c>
      <c r="Q2130" t="s">
        <v>30255</v>
      </c>
      <c r="R2130" t="s">
        <v>626</v>
      </c>
      <c r="S2130">
        <v>2500</v>
      </c>
      <c r="T2130" t="s">
        <v>1896</v>
      </c>
      <c r="U2130" s="4">
        <v>45804.612928240742</v>
      </c>
      <c r="V2130" t="str">
        <f>IFERROR(VLOOKUP(B2130,#REF!,1,0),"")</f>
        <v/>
      </c>
      <c r="W2130" t="str" cm="1">
        <f t="array" ref="W2130">IFERROR(_xlfn.IFS(AND(V2130="",X2130&lt;&gt;"王园园组",X2130&lt;&gt;"other"),K2130,AND(V2130="",X2130="王园园组"),G2130),"other")</f>
        <v>other</v>
      </c>
      <c r="X2130" t="str" cm="1">
        <f t="array" ref="X2130">IFERROR(_xlfn.IFS(AND(V2130="",IFERROR(VLOOKUP(N2130,#REF!,1,0),1)&lt;&gt;1),N2130,AND(V2130="",I2130="王园园组"),"王园园组"),"other")</f>
        <v>other</v>
      </c>
      <c r="Y2130">
        <f>IFERROR(_xlfn.XLOOKUP(MID(T2130, FIND("#", SUBSTITUTE(T2130, "-", "#", LEN(T2130) - LEN(SUBSTITUTE(T2130, "-", "")))) + 1, LEN(T2130)),#REF!,#REF!),0)</f>
        <v>0</v>
      </c>
      <c r="Z2130">
        <f>MONTH(续费明细实时[[#This Row],[success_time]])</f>
        <v>5</v>
      </c>
      <c r="AA2130" s="8" t="e">
        <f>VLOOKUP(续费明细实时[[#This Row],[parent_user_id]],#REF!,27,0)</f>
        <v>#REF!</v>
      </c>
    </row>
    <row r="2131" spans="1:27">
      <c r="A2131" s="1">
        <v>45800</v>
      </c>
      <c r="B2131" t="s">
        <v>13159</v>
      </c>
      <c r="C2131" t="s">
        <v>13160</v>
      </c>
      <c r="D2131" t="s">
        <v>548</v>
      </c>
      <c r="E2131" t="s">
        <v>546</v>
      </c>
      <c r="F2131">
        <v>60</v>
      </c>
      <c r="G2131" t="s">
        <v>1973</v>
      </c>
      <c r="H2131" t="s">
        <v>559</v>
      </c>
      <c r="I2131" t="s">
        <v>1876</v>
      </c>
      <c r="J2131">
        <v>10970</v>
      </c>
      <c r="K2131" t="s">
        <v>291</v>
      </c>
      <c r="L2131" t="s">
        <v>549</v>
      </c>
      <c r="M2131" t="s">
        <v>550</v>
      </c>
      <c r="N2131" t="s">
        <v>136</v>
      </c>
      <c r="O2131" t="s">
        <v>292</v>
      </c>
      <c r="P2131" t="s">
        <v>1877</v>
      </c>
      <c r="Q2131" t="s">
        <v>13161</v>
      </c>
      <c r="R2131" t="s">
        <v>626</v>
      </c>
      <c r="S2131">
        <v>1545</v>
      </c>
      <c r="T2131" t="s">
        <v>1891</v>
      </c>
      <c r="U2131" s="4">
        <v>45800.191504629627</v>
      </c>
      <c r="V2131" t="str">
        <f>IFERROR(VLOOKUP(B2131,#REF!,1,0),"")</f>
        <v/>
      </c>
      <c r="W2131" t="str" cm="1">
        <f t="array" ref="W2131">IFERROR(_xlfn.IFS(AND(V2131="",X2131&lt;&gt;"王园园组",X2131&lt;&gt;"other"),K2131,AND(V2131="",X2131="王园园组"),G2131),"other")</f>
        <v>other</v>
      </c>
      <c r="X2131" t="str" cm="1">
        <f t="array" ref="X2131">IFERROR(_xlfn.IFS(AND(V2131="",IFERROR(VLOOKUP(N2131,#REF!,1,0),1)&lt;&gt;1),N2131,AND(V2131="",I2131="王园园组"),"王园园组"),"other")</f>
        <v>other</v>
      </c>
      <c r="Y2131">
        <f>IFERROR(_xlfn.XLOOKUP(MID(T2131, FIND("#", SUBSTITUTE(T2131, "-", "#", LEN(T2131) - LEN(SUBSTITUTE(T2131, "-", "")))) + 1, LEN(T2131)),#REF!,#REF!),0)</f>
        <v>0</v>
      </c>
      <c r="Z2131">
        <f>MONTH(续费明细实时[[#This Row],[success_time]])</f>
        <v>5</v>
      </c>
      <c r="AA2131" s="8" t="e">
        <f>VLOOKUP(续费明细实时[[#This Row],[parent_user_id]],#REF!,27,0)</f>
        <v>#REF!</v>
      </c>
    </row>
    <row r="2132" spans="1:27" hidden="1">
      <c r="A2132" s="1">
        <v>45794</v>
      </c>
      <c r="B2132" t="s">
        <v>13162</v>
      </c>
      <c r="C2132" t="s">
        <v>13163</v>
      </c>
      <c r="D2132" t="s">
        <v>548</v>
      </c>
      <c r="E2132" t="s">
        <v>546</v>
      </c>
      <c r="F2132">
        <v>60</v>
      </c>
      <c r="G2132" t="s">
        <v>1946</v>
      </c>
      <c r="H2132" t="s">
        <v>559</v>
      </c>
      <c r="I2132" t="s">
        <v>1876</v>
      </c>
      <c r="J2132">
        <v>10650</v>
      </c>
      <c r="K2132" t="s">
        <v>626</v>
      </c>
      <c r="L2132" t="s">
        <v>649</v>
      </c>
      <c r="M2132" t="s">
        <v>649</v>
      </c>
      <c r="N2132" t="s">
        <v>649</v>
      </c>
      <c r="O2132" t="s">
        <v>649</v>
      </c>
      <c r="P2132" t="s">
        <v>1877</v>
      </c>
      <c r="Q2132" t="s">
        <v>13164</v>
      </c>
      <c r="R2132" t="s">
        <v>626</v>
      </c>
      <c r="S2132">
        <v>1500</v>
      </c>
      <c r="T2132" t="s">
        <v>1891</v>
      </c>
      <c r="U2132" s="4">
        <v>45794.908483796295</v>
      </c>
      <c r="V2132" t="str">
        <f>IFERROR(VLOOKUP(B2132,#REF!,1,0),"")</f>
        <v/>
      </c>
      <c r="W2132" t="str" cm="1">
        <f t="array" ref="W2132">IFERROR(_xlfn.IFS(AND(V2132="",X2132&lt;&gt;"王园园组",X2132&lt;&gt;"other"),K2132,AND(V2132="",X2132="王园园组"),G2132),"other")</f>
        <v>other</v>
      </c>
      <c r="X2132" t="str" cm="1">
        <f t="array" ref="X2132">IFERROR(_xlfn.IFS(AND(V2132="",IFERROR(VLOOKUP(N2132,#REF!,1,0),1)&lt;&gt;1),N2132,AND(V2132="",I2132="王园园组"),"王园园组"),"other")</f>
        <v>other</v>
      </c>
      <c r="Y2132">
        <f>IFERROR(_xlfn.XLOOKUP(MID(T2132, FIND("#", SUBSTITUTE(T2132, "-", "#", LEN(T2132) - LEN(SUBSTITUTE(T2132, "-", "")))) + 1, LEN(T2132)),#REF!,#REF!),0)</f>
        <v>0</v>
      </c>
      <c r="Z2132">
        <f>MONTH(续费明细实时[[#This Row],[success_time]])</f>
        <v>5</v>
      </c>
      <c r="AA2132" s="8" t="e">
        <f>VLOOKUP(续费明细实时[[#This Row],[parent_user_id]],#REF!,27,0)</f>
        <v>#REF!</v>
      </c>
    </row>
    <row r="2133" spans="1:27">
      <c r="A2133" s="1">
        <v>45787</v>
      </c>
      <c r="B2133" t="s">
        <v>8901</v>
      </c>
      <c r="C2133" t="s">
        <v>8902</v>
      </c>
      <c r="D2133" t="s">
        <v>695</v>
      </c>
      <c r="E2133" t="s">
        <v>546</v>
      </c>
      <c r="F2133">
        <v>120</v>
      </c>
      <c r="G2133" t="s">
        <v>1990</v>
      </c>
      <c r="H2133" t="s">
        <v>559</v>
      </c>
      <c r="I2133" t="s">
        <v>1876</v>
      </c>
      <c r="J2133">
        <v>17750</v>
      </c>
      <c r="K2133" t="s">
        <v>300</v>
      </c>
      <c r="L2133" t="s">
        <v>549</v>
      </c>
      <c r="M2133" t="s">
        <v>550</v>
      </c>
      <c r="N2133" t="s">
        <v>136</v>
      </c>
      <c r="O2133" t="s">
        <v>143</v>
      </c>
      <c r="P2133" t="s">
        <v>1877</v>
      </c>
      <c r="Q2133" t="s">
        <v>8903</v>
      </c>
      <c r="R2133" t="s">
        <v>626</v>
      </c>
      <c r="S2133">
        <v>2500</v>
      </c>
      <c r="T2133" t="s">
        <v>1896</v>
      </c>
      <c r="U2133" s="4">
        <v>45787.810694444444</v>
      </c>
      <c r="V2133" t="str">
        <f>IFERROR(VLOOKUP(B2133,#REF!,1,0),"")</f>
        <v/>
      </c>
      <c r="W2133" t="str" cm="1">
        <f t="array" ref="W2133">IFERROR(_xlfn.IFS(AND(V2133="",X2133&lt;&gt;"王园园组",X2133&lt;&gt;"other"),K2133,AND(V2133="",X2133="王园园组"),G2133),"other")</f>
        <v>other</v>
      </c>
      <c r="X2133" t="str" cm="1">
        <f t="array" ref="X2133">IFERROR(_xlfn.IFS(AND(V2133="",IFERROR(VLOOKUP(N2133,#REF!,1,0),1)&lt;&gt;1),N2133,AND(V2133="",I2133="王园园组"),"王园园组"),"other")</f>
        <v>other</v>
      </c>
      <c r="Y2133">
        <f>IFERROR(_xlfn.XLOOKUP(MID(T2133, FIND("#", SUBSTITUTE(T2133, "-", "#", LEN(T2133) - LEN(SUBSTITUTE(T2133, "-", "")))) + 1, LEN(T2133)),#REF!,#REF!),0)</f>
        <v>0</v>
      </c>
      <c r="Z2133">
        <f>MONTH(续费明细实时[[#This Row],[success_time]])</f>
        <v>5</v>
      </c>
      <c r="AA2133" s="8" t="e">
        <f>VLOOKUP(续费明细实时[[#This Row],[parent_user_id]],#REF!,27,0)</f>
        <v>#REF!</v>
      </c>
    </row>
    <row r="2134" spans="1:27">
      <c r="A2134" s="1">
        <v>45803</v>
      </c>
      <c r="B2134" t="s">
        <v>28851</v>
      </c>
      <c r="C2134" t="s">
        <v>28852</v>
      </c>
      <c r="D2134" t="s">
        <v>594</v>
      </c>
      <c r="E2134" t="s">
        <v>546</v>
      </c>
      <c r="F2134">
        <v>360</v>
      </c>
      <c r="G2134" t="s">
        <v>1990</v>
      </c>
      <c r="H2134" t="s">
        <v>559</v>
      </c>
      <c r="I2134" t="s">
        <v>1876</v>
      </c>
      <c r="J2134">
        <v>46150</v>
      </c>
      <c r="K2134" t="s">
        <v>192</v>
      </c>
      <c r="L2134" t="s">
        <v>549</v>
      </c>
      <c r="M2134" t="s">
        <v>559</v>
      </c>
      <c r="N2134" t="s">
        <v>469</v>
      </c>
      <c r="O2134" t="s">
        <v>189</v>
      </c>
      <c r="P2134" t="s">
        <v>1877</v>
      </c>
      <c r="Q2134" t="s">
        <v>28853</v>
      </c>
      <c r="R2134" t="s">
        <v>626</v>
      </c>
      <c r="S2134">
        <v>6500</v>
      </c>
      <c r="T2134" t="s">
        <v>2193</v>
      </c>
      <c r="U2134" s="4">
        <v>45803.46371527778</v>
      </c>
      <c r="V2134" t="str">
        <f>IFERROR(VLOOKUP(B2134,#REF!,1,0),"")</f>
        <v/>
      </c>
      <c r="W2134" t="str" cm="1">
        <f t="array" ref="W2134">IFERROR(_xlfn.IFS(AND(V2134="",X2134&lt;&gt;"王园园组",X2134&lt;&gt;"other"),K2134,AND(V2134="",X2134="王园园组"),G2134),"other")</f>
        <v>other</v>
      </c>
      <c r="X2134" t="str" cm="1">
        <f t="array" ref="X2134">IFERROR(_xlfn.IFS(AND(V2134="",IFERROR(VLOOKUP(N2134,#REF!,1,0),1)&lt;&gt;1),N2134,AND(V2134="",I2134="王园园组"),"王园园组"),"other")</f>
        <v>other</v>
      </c>
      <c r="Y2134">
        <f>IFERROR(_xlfn.XLOOKUP(MID(T2134, FIND("#", SUBSTITUTE(T2134, "-", "#", LEN(T2134) - LEN(SUBSTITUTE(T2134, "-", "")))) + 1, LEN(T2134)),#REF!,#REF!),0)</f>
        <v>0</v>
      </c>
      <c r="Z2134">
        <f>MONTH(续费明细实时[[#This Row],[success_time]])</f>
        <v>5</v>
      </c>
      <c r="AA2134" s="8" t="e">
        <f>VLOOKUP(续费明细实时[[#This Row],[parent_user_id]],#REF!,27,0)</f>
        <v>#REF!</v>
      </c>
    </row>
    <row r="2135" spans="1:27">
      <c r="A2135" s="1">
        <v>45793</v>
      </c>
      <c r="B2135" t="s">
        <v>13035</v>
      </c>
      <c r="C2135" t="s">
        <v>13036</v>
      </c>
      <c r="D2135" t="s">
        <v>548</v>
      </c>
      <c r="E2135" t="s">
        <v>546</v>
      </c>
      <c r="F2135">
        <v>120</v>
      </c>
      <c r="G2135" t="s">
        <v>13037</v>
      </c>
      <c r="H2135" t="s">
        <v>559</v>
      </c>
      <c r="I2135" t="s">
        <v>1876</v>
      </c>
      <c r="J2135">
        <v>17750</v>
      </c>
      <c r="K2135" t="s">
        <v>255</v>
      </c>
      <c r="L2135" t="s">
        <v>549</v>
      </c>
      <c r="M2135" t="s">
        <v>550</v>
      </c>
      <c r="N2135" t="s">
        <v>136</v>
      </c>
      <c r="O2135" t="s">
        <v>147</v>
      </c>
      <c r="P2135" t="s">
        <v>1877</v>
      </c>
      <c r="Q2135" t="s">
        <v>13038</v>
      </c>
      <c r="R2135" t="s">
        <v>626</v>
      </c>
      <c r="S2135">
        <v>2500</v>
      </c>
      <c r="T2135" t="s">
        <v>1896</v>
      </c>
      <c r="U2135" s="4">
        <v>45793.419687499998</v>
      </c>
      <c r="V2135" t="str">
        <f>IFERROR(VLOOKUP(B2135,#REF!,1,0),"")</f>
        <v/>
      </c>
      <c r="W2135" t="str" cm="1">
        <f t="array" ref="W2135">IFERROR(_xlfn.IFS(AND(V2135="",X2135&lt;&gt;"王园园组",X2135&lt;&gt;"other"),K2135,AND(V2135="",X2135="王园园组"),G2135),"other")</f>
        <v>other</v>
      </c>
      <c r="X2135" t="str" cm="1">
        <f t="array" ref="X2135">IFERROR(_xlfn.IFS(AND(V2135="",IFERROR(VLOOKUP(N2135,#REF!,1,0),1)&lt;&gt;1),N2135,AND(V2135="",I2135="王园园组"),"王园园组"),"other")</f>
        <v>other</v>
      </c>
      <c r="Y2135">
        <f>IFERROR(_xlfn.XLOOKUP(MID(T2135, FIND("#", SUBSTITUTE(T2135, "-", "#", LEN(T2135) - LEN(SUBSTITUTE(T2135, "-", "")))) + 1, LEN(T2135)),#REF!,#REF!),0)</f>
        <v>0</v>
      </c>
      <c r="Z2135">
        <f>MONTH(续费明细实时[[#This Row],[success_time]])</f>
        <v>5</v>
      </c>
      <c r="AA2135" s="8" t="e">
        <f>VLOOKUP(续费明细实时[[#This Row],[parent_user_id]],#REF!,27,0)</f>
        <v>#REF!</v>
      </c>
    </row>
    <row r="2136" spans="1:27">
      <c r="A2136" s="1">
        <v>45785</v>
      </c>
      <c r="B2136" t="s">
        <v>1944</v>
      </c>
      <c r="C2136" t="s">
        <v>1945</v>
      </c>
      <c r="D2136" t="s">
        <v>1810</v>
      </c>
      <c r="E2136" t="s">
        <v>546</v>
      </c>
      <c r="F2136">
        <v>60</v>
      </c>
      <c r="G2136" t="s">
        <v>1946</v>
      </c>
      <c r="H2136" t="s">
        <v>559</v>
      </c>
      <c r="I2136" t="s">
        <v>1876</v>
      </c>
      <c r="J2136">
        <v>10650</v>
      </c>
      <c r="K2136" t="s">
        <v>276</v>
      </c>
      <c r="L2136" t="s">
        <v>549</v>
      </c>
      <c r="M2136" t="s">
        <v>550</v>
      </c>
      <c r="N2136" t="s">
        <v>136</v>
      </c>
      <c r="O2136" t="s">
        <v>139</v>
      </c>
      <c r="P2136" t="s">
        <v>1877</v>
      </c>
      <c r="Q2136" t="s">
        <v>1947</v>
      </c>
      <c r="R2136" t="s">
        <v>626</v>
      </c>
      <c r="S2136">
        <v>1500</v>
      </c>
      <c r="T2136" t="s">
        <v>1891</v>
      </c>
      <c r="U2136" s="4">
        <v>45785.798692129632</v>
      </c>
      <c r="V2136" t="str">
        <f>IFERROR(VLOOKUP(B2136,#REF!,1,0),"")</f>
        <v/>
      </c>
      <c r="W2136" t="str" cm="1">
        <f t="array" ref="W2136">IFERROR(_xlfn.IFS(AND(V2136="",X2136&lt;&gt;"王园园组",X2136&lt;&gt;"other"),K2136,AND(V2136="",X2136="王园园组"),G2136),"other")</f>
        <v>other</v>
      </c>
      <c r="X2136" t="str" cm="1">
        <f t="array" ref="X2136">IFERROR(_xlfn.IFS(AND(V2136="",IFERROR(VLOOKUP(N2136,#REF!,1,0),1)&lt;&gt;1),N2136,AND(V2136="",I2136="王园园组"),"王园园组"),"other")</f>
        <v>other</v>
      </c>
      <c r="Y2136">
        <f>IFERROR(_xlfn.XLOOKUP(MID(T2136, FIND("#", SUBSTITUTE(T2136, "-", "#", LEN(T2136) - LEN(SUBSTITUTE(T2136, "-", "")))) + 1, LEN(T2136)),#REF!,#REF!),0)</f>
        <v>0</v>
      </c>
      <c r="Z2136">
        <f>MONTH(续费明细实时[[#This Row],[success_time]])</f>
        <v>5</v>
      </c>
      <c r="AA2136" s="8" t="e">
        <f>VLOOKUP(续费明细实时[[#This Row],[parent_user_id]],#REF!,27,0)</f>
        <v>#REF!</v>
      </c>
    </row>
    <row r="2137" spans="1:27">
      <c r="A2137" s="1">
        <v>45804</v>
      </c>
      <c r="B2137" t="s">
        <v>30256</v>
      </c>
      <c r="C2137" t="s">
        <v>30257</v>
      </c>
      <c r="D2137" t="s">
        <v>548</v>
      </c>
      <c r="E2137" t="s">
        <v>546</v>
      </c>
      <c r="F2137">
        <v>120</v>
      </c>
      <c r="G2137" t="s">
        <v>1929</v>
      </c>
      <c r="H2137" t="s">
        <v>559</v>
      </c>
      <c r="I2137" t="s">
        <v>1876</v>
      </c>
      <c r="J2137">
        <v>18283</v>
      </c>
      <c r="K2137" t="s">
        <v>256</v>
      </c>
      <c r="L2137" t="s">
        <v>549</v>
      </c>
      <c r="M2137" t="s">
        <v>550</v>
      </c>
      <c r="N2137" t="s">
        <v>136</v>
      </c>
      <c r="O2137" t="s">
        <v>147</v>
      </c>
      <c r="P2137" t="s">
        <v>1877</v>
      </c>
      <c r="Q2137" t="s">
        <v>30258</v>
      </c>
      <c r="R2137" t="s">
        <v>626</v>
      </c>
      <c r="S2137">
        <v>2575</v>
      </c>
      <c r="T2137" t="s">
        <v>1896</v>
      </c>
      <c r="U2137" s="4">
        <v>45804.877546296295</v>
      </c>
      <c r="V2137" t="str">
        <f>IFERROR(VLOOKUP(B2137,#REF!,1,0),"")</f>
        <v/>
      </c>
      <c r="W2137" t="str" cm="1">
        <f t="array" ref="W2137">IFERROR(_xlfn.IFS(AND(V2137="",X2137&lt;&gt;"王园园组",X2137&lt;&gt;"other"),K2137,AND(V2137="",X2137="王园园组"),G2137),"other")</f>
        <v>other</v>
      </c>
      <c r="X2137" t="str" cm="1">
        <f t="array" ref="X2137">IFERROR(_xlfn.IFS(AND(V2137="",IFERROR(VLOOKUP(N2137,#REF!,1,0),1)&lt;&gt;1),N2137,AND(V2137="",I2137="王园园组"),"王园园组"),"other")</f>
        <v>other</v>
      </c>
      <c r="Y2137">
        <f>IFERROR(_xlfn.XLOOKUP(MID(T2137, FIND("#", SUBSTITUTE(T2137, "-", "#", LEN(T2137) - LEN(SUBSTITUTE(T2137, "-", "")))) + 1, LEN(T2137)),#REF!,#REF!),0)</f>
        <v>0</v>
      </c>
      <c r="Z2137">
        <f>MONTH(续费明细实时[[#This Row],[success_time]])</f>
        <v>5</v>
      </c>
      <c r="AA2137" s="8" t="e">
        <f>VLOOKUP(续费明细实时[[#This Row],[parent_user_id]],#REF!,27,0)</f>
        <v>#REF!</v>
      </c>
    </row>
    <row r="2138" spans="1:27">
      <c r="A2138" s="1">
        <v>45785</v>
      </c>
      <c r="B2138" t="s">
        <v>1948</v>
      </c>
      <c r="C2138" t="s">
        <v>1949</v>
      </c>
      <c r="D2138" t="s">
        <v>548</v>
      </c>
      <c r="E2138" t="s">
        <v>546</v>
      </c>
      <c r="F2138">
        <v>120</v>
      </c>
      <c r="G2138" t="s">
        <v>1939</v>
      </c>
      <c r="H2138" t="s">
        <v>559</v>
      </c>
      <c r="I2138" t="s">
        <v>1876</v>
      </c>
      <c r="J2138">
        <v>18283</v>
      </c>
      <c r="K2138" t="s">
        <v>204</v>
      </c>
      <c r="L2138" t="s">
        <v>549</v>
      </c>
      <c r="M2138" t="s">
        <v>550</v>
      </c>
      <c r="N2138" t="s">
        <v>551</v>
      </c>
      <c r="O2138" t="s">
        <v>149</v>
      </c>
      <c r="P2138" t="s">
        <v>1877</v>
      </c>
      <c r="Q2138" t="s">
        <v>1950</v>
      </c>
      <c r="R2138" t="s">
        <v>626</v>
      </c>
      <c r="S2138">
        <v>2575</v>
      </c>
      <c r="T2138" t="s">
        <v>1896</v>
      </c>
      <c r="U2138" s="4">
        <v>45785.525856481479</v>
      </c>
      <c r="V2138" t="str">
        <f>IFERROR(VLOOKUP(B2138,#REF!,1,0),"")</f>
        <v/>
      </c>
      <c r="W2138" t="str" cm="1">
        <f t="array" ref="W2138">IFERROR(_xlfn.IFS(AND(V2138="",X2138&lt;&gt;"王园园组",X2138&lt;&gt;"other"),K2138,AND(V2138="",X2138="王园园组"),G2138),"other")</f>
        <v>other</v>
      </c>
      <c r="X2138" t="str" cm="1">
        <f t="array" ref="X2138">IFERROR(_xlfn.IFS(AND(V2138="",IFERROR(VLOOKUP(N2138,#REF!,1,0),1)&lt;&gt;1),N2138,AND(V2138="",I2138="王园园组"),"王园园组"),"other")</f>
        <v>other</v>
      </c>
      <c r="Y2138">
        <f>IFERROR(_xlfn.XLOOKUP(MID(T2138, FIND("#", SUBSTITUTE(T2138, "-", "#", LEN(T2138) - LEN(SUBSTITUTE(T2138, "-", "")))) + 1, LEN(T2138)),#REF!,#REF!),0)</f>
        <v>0</v>
      </c>
      <c r="Z2138">
        <f>MONTH(续费明细实时[[#This Row],[success_time]])</f>
        <v>5</v>
      </c>
      <c r="AA2138" s="8" t="e">
        <f>VLOOKUP(续费明细实时[[#This Row],[parent_user_id]],#REF!,27,0)</f>
        <v>#REF!</v>
      </c>
    </row>
    <row r="2139" spans="1:27">
      <c r="A2139" s="1">
        <v>45800</v>
      </c>
      <c r="B2139" t="s">
        <v>12958</v>
      </c>
      <c r="C2139" t="s">
        <v>12959</v>
      </c>
      <c r="D2139" t="s">
        <v>548</v>
      </c>
      <c r="E2139" t="s">
        <v>546</v>
      </c>
      <c r="F2139">
        <v>60</v>
      </c>
      <c r="G2139" t="s">
        <v>2061</v>
      </c>
      <c r="H2139" t="s">
        <v>559</v>
      </c>
      <c r="I2139" t="s">
        <v>1876</v>
      </c>
      <c r="J2139">
        <v>10650</v>
      </c>
      <c r="K2139" t="s">
        <v>289</v>
      </c>
      <c r="L2139" t="s">
        <v>549</v>
      </c>
      <c r="M2139" t="s">
        <v>550</v>
      </c>
      <c r="N2139" t="s">
        <v>136</v>
      </c>
      <c r="O2139" t="s">
        <v>283</v>
      </c>
      <c r="P2139" t="s">
        <v>1877</v>
      </c>
      <c r="Q2139" t="s">
        <v>12960</v>
      </c>
      <c r="R2139" t="s">
        <v>626</v>
      </c>
      <c r="S2139">
        <v>1500</v>
      </c>
      <c r="T2139" t="s">
        <v>1891</v>
      </c>
      <c r="U2139" s="4">
        <v>45800.589699074073</v>
      </c>
      <c r="V2139" t="str">
        <f>IFERROR(VLOOKUP(B2139,#REF!,1,0),"")</f>
        <v/>
      </c>
      <c r="W2139" t="str" cm="1">
        <f t="array" ref="W2139">IFERROR(_xlfn.IFS(AND(V2139="",X2139&lt;&gt;"王园园组",X2139&lt;&gt;"other"),K2139,AND(V2139="",X2139="王园园组"),G2139),"other")</f>
        <v>other</v>
      </c>
      <c r="X2139" t="str" cm="1">
        <f t="array" ref="X2139">IFERROR(_xlfn.IFS(AND(V2139="",IFERROR(VLOOKUP(N2139,#REF!,1,0),1)&lt;&gt;1),N2139,AND(V2139="",I2139="王园园组"),"王园园组"),"other")</f>
        <v>other</v>
      </c>
      <c r="Y2139">
        <f>IFERROR(_xlfn.XLOOKUP(MID(T2139, FIND("#", SUBSTITUTE(T2139, "-", "#", LEN(T2139) - LEN(SUBSTITUTE(T2139, "-", "")))) + 1, LEN(T2139)),#REF!,#REF!),0)</f>
        <v>0</v>
      </c>
      <c r="Z2139">
        <f>MONTH(续费明细实时[[#This Row],[success_time]])</f>
        <v>5</v>
      </c>
      <c r="AA2139" s="8" t="e">
        <f>VLOOKUP(续费明细实时[[#This Row],[parent_user_id]],#REF!,27,0)</f>
        <v>#REF!</v>
      </c>
    </row>
    <row r="2140" spans="1:27">
      <c r="A2140" s="1">
        <v>45795</v>
      </c>
      <c r="B2140" t="s">
        <v>12992</v>
      </c>
      <c r="C2140" t="s">
        <v>12993</v>
      </c>
      <c r="D2140" t="s">
        <v>558</v>
      </c>
      <c r="E2140" t="s">
        <v>546</v>
      </c>
      <c r="F2140">
        <v>120</v>
      </c>
      <c r="G2140" t="s">
        <v>2079</v>
      </c>
      <c r="H2140" t="s">
        <v>559</v>
      </c>
      <c r="I2140" t="s">
        <v>1876</v>
      </c>
      <c r="J2140">
        <v>17750</v>
      </c>
      <c r="K2140" t="s">
        <v>235</v>
      </c>
      <c r="L2140" t="s">
        <v>549</v>
      </c>
      <c r="M2140" t="s">
        <v>550</v>
      </c>
      <c r="N2140" t="s">
        <v>551</v>
      </c>
      <c r="O2140" t="s">
        <v>141</v>
      </c>
      <c r="P2140" t="s">
        <v>1877</v>
      </c>
      <c r="Q2140" t="s">
        <v>12994</v>
      </c>
      <c r="R2140" t="s">
        <v>626</v>
      </c>
      <c r="S2140">
        <v>2500</v>
      </c>
      <c r="T2140" t="s">
        <v>1896</v>
      </c>
      <c r="U2140" s="4">
        <v>45795.546435185184</v>
      </c>
      <c r="V2140" t="str">
        <f>IFERROR(VLOOKUP(B2140,#REF!,1,0),"")</f>
        <v/>
      </c>
      <c r="W2140" t="str" cm="1">
        <f t="array" ref="W2140">IFERROR(_xlfn.IFS(AND(V2140="",X2140&lt;&gt;"王园园组",X2140&lt;&gt;"other"),K2140,AND(V2140="",X2140="王园园组"),G2140),"other")</f>
        <v>other</v>
      </c>
      <c r="X2140" t="str" cm="1">
        <f t="array" ref="X2140">IFERROR(_xlfn.IFS(AND(V2140="",IFERROR(VLOOKUP(N2140,#REF!,1,0),1)&lt;&gt;1),N2140,AND(V2140="",I2140="王园园组"),"王园园组"),"other")</f>
        <v>other</v>
      </c>
      <c r="Y2140">
        <f>IFERROR(_xlfn.XLOOKUP(MID(T2140, FIND("#", SUBSTITUTE(T2140, "-", "#", LEN(T2140) - LEN(SUBSTITUTE(T2140, "-", "")))) + 1, LEN(T2140)),#REF!,#REF!),0)</f>
        <v>0</v>
      </c>
      <c r="Z2140">
        <f>MONTH(续费明细实时[[#This Row],[success_time]])</f>
        <v>5</v>
      </c>
      <c r="AA2140" s="8" t="e">
        <f>VLOOKUP(续费明细实时[[#This Row],[parent_user_id]],#REF!,27,0)</f>
        <v>#REF!</v>
      </c>
    </row>
    <row r="2141" spans="1:27">
      <c r="A2141" s="1">
        <v>45800</v>
      </c>
      <c r="B2141" t="s">
        <v>12931</v>
      </c>
      <c r="C2141" t="s">
        <v>12932</v>
      </c>
      <c r="D2141" t="s">
        <v>12933</v>
      </c>
      <c r="E2141" t="s">
        <v>546</v>
      </c>
      <c r="F2141">
        <v>120</v>
      </c>
      <c r="G2141" t="s">
        <v>346</v>
      </c>
      <c r="H2141" t="s">
        <v>559</v>
      </c>
      <c r="I2141" t="s">
        <v>163</v>
      </c>
      <c r="J2141">
        <v>17750</v>
      </c>
      <c r="K2141" t="s">
        <v>346</v>
      </c>
      <c r="L2141" t="s">
        <v>549</v>
      </c>
      <c r="M2141" t="s">
        <v>559</v>
      </c>
      <c r="N2141" t="s">
        <v>163</v>
      </c>
      <c r="O2141" t="s">
        <v>472</v>
      </c>
      <c r="P2141" t="s">
        <v>1877</v>
      </c>
      <c r="Q2141" t="s">
        <v>12934</v>
      </c>
      <c r="R2141" t="s">
        <v>626</v>
      </c>
      <c r="S2141">
        <v>2500</v>
      </c>
      <c r="T2141" t="s">
        <v>1896</v>
      </c>
      <c r="U2141" s="4">
        <v>45800.664305555554</v>
      </c>
      <c r="V2141" t="str">
        <f>IFERROR(VLOOKUP(B2141,#REF!,1,0),"")</f>
        <v/>
      </c>
      <c r="W2141" t="str" cm="1">
        <f t="array" ref="W2141">IFERROR(_xlfn.IFS(AND(V2141="",X2141&lt;&gt;"王园园组",X2141&lt;&gt;"other"),K2141,AND(V2141="",X2141="王园园组"),G2141),"other")</f>
        <v>other</v>
      </c>
      <c r="X2141" t="str" cm="1">
        <f t="array" ref="X2141">IFERROR(_xlfn.IFS(AND(V2141="",IFERROR(VLOOKUP(N2141,#REF!,1,0),1)&lt;&gt;1),N2141,AND(V2141="",I2141="王园园组"),"王园园组"),"other")</f>
        <v>other</v>
      </c>
      <c r="Y2141">
        <f>IFERROR(_xlfn.XLOOKUP(MID(T2141, FIND("#", SUBSTITUTE(T2141, "-", "#", LEN(T2141) - LEN(SUBSTITUTE(T2141, "-", "")))) + 1, LEN(T2141)),#REF!,#REF!),0)</f>
        <v>0</v>
      </c>
      <c r="Z2141">
        <f>MONTH(续费明细实时[[#This Row],[success_time]])</f>
        <v>5</v>
      </c>
      <c r="AA2141" s="8" t="e">
        <f>VLOOKUP(续费明细实时[[#This Row],[parent_user_id]],#REF!,27,0)</f>
        <v>#REF!</v>
      </c>
    </row>
    <row r="2142" spans="1:27">
      <c r="A2142" s="1">
        <v>45793</v>
      </c>
      <c r="B2142" t="s">
        <v>12998</v>
      </c>
      <c r="C2142" t="s">
        <v>12999</v>
      </c>
      <c r="D2142" t="s">
        <v>584</v>
      </c>
      <c r="E2142" t="s">
        <v>1102</v>
      </c>
      <c r="F2142">
        <v>340</v>
      </c>
      <c r="G2142" t="s">
        <v>362</v>
      </c>
      <c r="H2142" t="s">
        <v>559</v>
      </c>
      <c r="I2142" t="s">
        <v>163</v>
      </c>
      <c r="J2142">
        <v>24370</v>
      </c>
      <c r="K2142" t="s">
        <v>362</v>
      </c>
      <c r="L2142" t="s">
        <v>549</v>
      </c>
      <c r="M2142" t="s">
        <v>559</v>
      </c>
      <c r="N2142" t="s">
        <v>163</v>
      </c>
      <c r="O2142" t="s">
        <v>473</v>
      </c>
      <c r="P2142" t="s">
        <v>1877</v>
      </c>
      <c r="Q2142" t="s">
        <v>13000</v>
      </c>
      <c r="R2142" t="s">
        <v>626</v>
      </c>
      <c r="S2142">
        <v>3432.4441969999998</v>
      </c>
      <c r="T2142" t="s">
        <v>2098</v>
      </c>
      <c r="U2142" s="4">
        <v>45793.736817129633</v>
      </c>
      <c r="V2142" t="str">
        <f>IFERROR(VLOOKUP(B2142,#REF!,1,0),"")</f>
        <v/>
      </c>
      <c r="W2142" t="str" cm="1">
        <f t="array" ref="W2142">IFERROR(_xlfn.IFS(AND(V2142="",X2142&lt;&gt;"王园园组",X2142&lt;&gt;"other"),K2142,AND(V2142="",X2142="王园园组"),G2142),"other")</f>
        <v>other</v>
      </c>
      <c r="X2142" t="str" cm="1">
        <f t="array" ref="X2142">IFERROR(_xlfn.IFS(AND(V2142="",IFERROR(VLOOKUP(N2142,#REF!,1,0),1)&lt;&gt;1),N2142,AND(V2142="",I2142="王园园组"),"王园园组"),"other")</f>
        <v>other</v>
      </c>
      <c r="Y2142">
        <f>IFERROR(_xlfn.XLOOKUP(MID(T2142, FIND("#", SUBSTITUTE(T2142, "-", "#", LEN(T2142) - LEN(SUBSTITUTE(T2142, "-", "")))) + 1, LEN(T2142)),#REF!,#REF!),0)</f>
        <v>0</v>
      </c>
      <c r="Z2142">
        <f>MONTH(续费明细实时[[#This Row],[success_time]])</f>
        <v>5</v>
      </c>
      <c r="AA2142" s="8" t="e">
        <f>VLOOKUP(续费明细实时[[#This Row],[parent_user_id]],#REF!,27,0)</f>
        <v>#REF!</v>
      </c>
    </row>
    <row r="2143" spans="1:27">
      <c r="A2143" s="1">
        <v>45797</v>
      </c>
      <c r="B2143" t="s">
        <v>13016</v>
      </c>
      <c r="C2143" t="s">
        <v>13017</v>
      </c>
      <c r="D2143" t="s">
        <v>548</v>
      </c>
      <c r="E2143" t="s">
        <v>546</v>
      </c>
      <c r="F2143">
        <v>240</v>
      </c>
      <c r="G2143" t="s">
        <v>12956</v>
      </c>
      <c r="H2143" t="s">
        <v>559</v>
      </c>
      <c r="I2143" t="s">
        <v>1876</v>
      </c>
      <c r="J2143">
        <v>31950</v>
      </c>
      <c r="K2143" t="s">
        <v>211</v>
      </c>
      <c r="L2143" t="s">
        <v>549</v>
      </c>
      <c r="M2143" t="s">
        <v>550</v>
      </c>
      <c r="N2143" t="s">
        <v>551</v>
      </c>
      <c r="O2143" t="s">
        <v>149</v>
      </c>
      <c r="P2143" t="s">
        <v>1877</v>
      </c>
      <c r="Q2143" t="s">
        <v>13018</v>
      </c>
      <c r="R2143" t="s">
        <v>626</v>
      </c>
      <c r="S2143">
        <v>4500</v>
      </c>
      <c r="T2143" t="s">
        <v>1931</v>
      </c>
      <c r="U2143" s="4">
        <v>45797.471712962964</v>
      </c>
      <c r="V2143" t="str">
        <f>IFERROR(VLOOKUP(B2143,#REF!,1,0),"")</f>
        <v/>
      </c>
      <c r="W2143" t="str" cm="1">
        <f t="array" ref="W2143">IFERROR(_xlfn.IFS(AND(V2143="",X2143&lt;&gt;"王园园组",X2143&lt;&gt;"other"),K2143,AND(V2143="",X2143="王园园组"),G2143),"other")</f>
        <v>other</v>
      </c>
      <c r="X2143" t="str" cm="1">
        <f t="array" ref="X2143">IFERROR(_xlfn.IFS(AND(V2143="",IFERROR(VLOOKUP(N2143,#REF!,1,0),1)&lt;&gt;1),N2143,AND(V2143="",I2143="王园园组"),"王园园组"),"other")</f>
        <v>other</v>
      </c>
      <c r="Y2143">
        <f>IFERROR(_xlfn.XLOOKUP(MID(T2143, FIND("#", SUBSTITUTE(T2143, "-", "#", LEN(T2143) - LEN(SUBSTITUTE(T2143, "-", "")))) + 1, LEN(T2143)),#REF!,#REF!),0)</f>
        <v>0</v>
      </c>
      <c r="Z2143">
        <f>MONTH(续费明细实时[[#This Row],[success_time]])</f>
        <v>5</v>
      </c>
      <c r="AA2143" s="8" t="e">
        <f>VLOOKUP(续费明细实时[[#This Row],[parent_user_id]],#REF!,27,0)</f>
        <v>#REF!</v>
      </c>
    </row>
    <row r="2144" spans="1:27">
      <c r="A2144" s="1">
        <v>45790</v>
      </c>
      <c r="B2144" t="s">
        <v>13001</v>
      </c>
      <c r="C2144" t="s">
        <v>13002</v>
      </c>
      <c r="D2144" t="s">
        <v>695</v>
      </c>
      <c r="E2144" t="s">
        <v>546</v>
      </c>
      <c r="F2144">
        <v>120</v>
      </c>
      <c r="G2144" t="s">
        <v>1946</v>
      </c>
      <c r="H2144" t="s">
        <v>559</v>
      </c>
      <c r="I2144" t="s">
        <v>1876</v>
      </c>
      <c r="J2144">
        <v>17750</v>
      </c>
      <c r="K2144" t="s">
        <v>231</v>
      </c>
      <c r="L2144" t="s">
        <v>549</v>
      </c>
      <c r="M2144" t="s">
        <v>550</v>
      </c>
      <c r="N2144" t="s">
        <v>551</v>
      </c>
      <c r="O2144" t="s">
        <v>141</v>
      </c>
      <c r="P2144" t="s">
        <v>1877</v>
      </c>
      <c r="Q2144" t="s">
        <v>13003</v>
      </c>
      <c r="R2144" t="s">
        <v>626</v>
      </c>
      <c r="S2144">
        <v>2500</v>
      </c>
      <c r="T2144" t="s">
        <v>1896</v>
      </c>
      <c r="U2144" s="4">
        <v>45790.894733796296</v>
      </c>
      <c r="V2144" t="str">
        <f>IFERROR(VLOOKUP(B2144,#REF!,1,0),"")</f>
        <v/>
      </c>
      <c r="W2144" t="str" cm="1">
        <f t="array" ref="W2144">IFERROR(_xlfn.IFS(AND(V2144="",X2144&lt;&gt;"王园园组",X2144&lt;&gt;"other"),K2144,AND(V2144="",X2144="王园园组"),G2144),"other")</f>
        <v>other</v>
      </c>
      <c r="X2144" t="str" cm="1">
        <f t="array" ref="X2144">IFERROR(_xlfn.IFS(AND(V2144="",IFERROR(VLOOKUP(N2144,#REF!,1,0),1)&lt;&gt;1),N2144,AND(V2144="",I2144="王园园组"),"王园园组"),"other")</f>
        <v>other</v>
      </c>
      <c r="Y2144">
        <f>IFERROR(_xlfn.XLOOKUP(MID(T2144, FIND("#", SUBSTITUTE(T2144, "-", "#", LEN(T2144) - LEN(SUBSTITUTE(T2144, "-", "")))) + 1, LEN(T2144)),#REF!,#REF!),0)</f>
        <v>0</v>
      </c>
      <c r="Z2144">
        <f>MONTH(续费明细实时[[#This Row],[success_time]])</f>
        <v>5</v>
      </c>
      <c r="AA2144" s="8" t="e">
        <f>VLOOKUP(续费明细实时[[#This Row],[parent_user_id]],#REF!,27,0)</f>
        <v>#REF!</v>
      </c>
    </row>
    <row r="2145" spans="1:27">
      <c r="A2145" s="1">
        <v>45792</v>
      </c>
      <c r="B2145" t="s">
        <v>12938</v>
      </c>
      <c r="C2145" t="s">
        <v>12939</v>
      </c>
      <c r="D2145" t="s">
        <v>548</v>
      </c>
      <c r="E2145" t="s">
        <v>546</v>
      </c>
      <c r="F2145">
        <v>60</v>
      </c>
      <c r="G2145" t="s">
        <v>1894</v>
      </c>
      <c r="H2145" t="s">
        <v>559</v>
      </c>
      <c r="I2145" t="s">
        <v>1876</v>
      </c>
      <c r="J2145">
        <v>10650</v>
      </c>
      <c r="K2145" t="s">
        <v>248</v>
      </c>
      <c r="L2145" t="s">
        <v>549</v>
      </c>
      <c r="M2145" t="s">
        <v>550</v>
      </c>
      <c r="N2145" t="s">
        <v>551</v>
      </c>
      <c r="O2145" t="s">
        <v>242</v>
      </c>
      <c r="P2145" t="s">
        <v>1877</v>
      </c>
      <c r="Q2145" t="s">
        <v>12940</v>
      </c>
      <c r="R2145" t="s">
        <v>626</v>
      </c>
      <c r="S2145">
        <v>1500</v>
      </c>
      <c r="T2145" t="s">
        <v>1891</v>
      </c>
      <c r="U2145" s="4">
        <v>45792.925578703704</v>
      </c>
      <c r="V2145" t="str">
        <f>IFERROR(VLOOKUP(B2145,#REF!,1,0),"")</f>
        <v/>
      </c>
      <c r="W2145" t="str" cm="1">
        <f t="array" ref="W2145">IFERROR(_xlfn.IFS(AND(V2145="",X2145&lt;&gt;"王园园组",X2145&lt;&gt;"other"),K2145,AND(V2145="",X2145="王园园组"),G2145),"other")</f>
        <v>other</v>
      </c>
      <c r="X2145" t="str" cm="1">
        <f t="array" ref="X2145">IFERROR(_xlfn.IFS(AND(V2145="",IFERROR(VLOOKUP(N2145,#REF!,1,0),1)&lt;&gt;1),N2145,AND(V2145="",I2145="王园园组"),"王园园组"),"other")</f>
        <v>other</v>
      </c>
      <c r="Y2145">
        <f>IFERROR(_xlfn.XLOOKUP(MID(T2145, FIND("#", SUBSTITUTE(T2145, "-", "#", LEN(T2145) - LEN(SUBSTITUTE(T2145, "-", "")))) + 1, LEN(T2145)),#REF!,#REF!),0)</f>
        <v>0</v>
      </c>
      <c r="Z2145">
        <f>MONTH(续费明细实时[[#This Row],[success_time]])</f>
        <v>5</v>
      </c>
      <c r="AA2145" s="8" t="e">
        <f>VLOOKUP(续费明细实时[[#This Row],[parent_user_id]],#REF!,27,0)</f>
        <v>#REF!</v>
      </c>
    </row>
    <row r="2146" spans="1:27">
      <c r="A2146" s="1">
        <v>45785</v>
      </c>
      <c r="B2146" t="s">
        <v>1932</v>
      </c>
      <c r="C2146" t="s">
        <v>1933</v>
      </c>
      <c r="D2146" t="s">
        <v>548</v>
      </c>
      <c r="E2146" t="s">
        <v>641</v>
      </c>
      <c r="F2146">
        <v>72</v>
      </c>
      <c r="G2146" t="s">
        <v>1909</v>
      </c>
      <c r="H2146" t="s">
        <v>559</v>
      </c>
      <c r="I2146" t="s">
        <v>1876</v>
      </c>
      <c r="J2146">
        <v>8513</v>
      </c>
      <c r="K2146" t="s">
        <v>322</v>
      </c>
      <c r="L2146" t="s">
        <v>549</v>
      </c>
      <c r="M2146" t="s">
        <v>550</v>
      </c>
      <c r="N2146" t="s">
        <v>616</v>
      </c>
      <c r="O2146" t="s">
        <v>314</v>
      </c>
      <c r="P2146" t="s">
        <v>1877</v>
      </c>
      <c r="Q2146" t="s">
        <v>1934</v>
      </c>
      <c r="R2146" t="s">
        <v>626</v>
      </c>
      <c r="S2146">
        <v>1199</v>
      </c>
      <c r="T2146" t="s">
        <v>1935</v>
      </c>
      <c r="U2146" s="4">
        <v>45785.171215277776</v>
      </c>
      <c r="V2146" t="str">
        <f>IFERROR(VLOOKUP(B2146,#REF!,1,0),"")</f>
        <v/>
      </c>
      <c r="W2146" t="str" cm="1">
        <f t="array" ref="W2146">IFERROR(_xlfn.IFS(AND(V2146="",X2146&lt;&gt;"王园园组",X2146&lt;&gt;"other"),K2146,AND(V2146="",X2146="王园园组"),G2146),"other")</f>
        <v>other</v>
      </c>
      <c r="X2146" t="str" cm="1">
        <f t="array" ref="X2146">IFERROR(_xlfn.IFS(AND(V2146="",IFERROR(VLOOKUP(N2146,#REF!,1,0),1)&lt;&gt;1),N2146,AND(V2146="",I2146="王园园组"),"王园园组"),"other")</f>
        <v>other</v>
      </c>
      <c r="Y2146">
        <f>IFERROR(_xlfn.XLOOKUP(MID(T2146, FIND("#", SUBSTITUTE(T2146, "-", "#", LEN(T2146) - LEN(SUBSTITUTE(T2146, "-", "")))) + 1, LEN(T2146)),#REF!,#REF!),0)</f>
        <v>0</v>
      </c>
      <c r="Z2146">
        <f>MONTH(续费明细实时[[#This Row],[success_time]])</f>
        <v>5</v>
      </c>
      <c r="AA2146" s="8" t="e">
        <f>VLOOKUP(续费明细实时[[#This Row],[parent_user_id]],#REF!,27,0)</f>
        <v>#REF!</v>
      </c>
    </row>
    <row r="2147" spans="1:27">
      <c r="A2147" s="1">
        <v>45788</v>
      </c>
      <c r="B2147" t="s">
        <v>8791</v>
      </c>
      <c r="C2147" t="s">
        <v>8792</v>
      </c>
      <c r="D2147" t="s">
        <v>558</v>
      </c>
      <c r="E2147" t="s">
        <v>546</v>
      </c>
      <c r="F2147">
        <v>60</v>
      </c>
      <c r="G2147" t="s">
        <v>1917</v>
      </c>
      <c r="H2147" t="s">
        <v>559</v>
      </c>
      <c r="I2147" t="s">
        <v>1876</v>
      </c>
      <c r="J2147">
        <v>10650</v>
      </c>
      <c r="K2147" t="s">
        <v>279</v>
      </c>
      <c r="L2147" t="s">
        <v>549</v>
      </c>
      <c r="M2147" t="s">
        <v>550</v>
      </c>
      <c r="N2147" t="s">
        <v>136</v>
      </c>
      <c r="O2147" t="s">
        <v>139</v>
      </c>
      <c r="P2147" t="s">
        <v>1877</v>
      </c>
      <c r="Q2147" t="s">
        <v>8793</v>
      </c>
      <c r="R2147" t="s">
        <v>626</v>
      </c>
      <c r="S2147">
        <v>1500</v>
      </c>
      <c r="T2147" t="s">
        <v>1891</v>
      </c>
      <c r="U2147" s="4">
        <v>45788.881377314814</v>
      </c>
      <c r="V2147" t="str">
        <f>IFERROR(VLOOKUP(B2147,#REF!,1,0),"")</f>
        <v/>
      </c>
      <c r="W2147" t="str" cm="1">
        <f t="array" ref="W2147">IFERROR(_xlfn.IFS(AND(V2147="",X2147&lt;&gt;"王园园组",X2147&lt;&gt;"other"),K2147,AND(V2147="",X2147="王园园组"),G2147),"other")</f>
        <v>other</v>
      </c>
      <c r="X2147" t="str" cm="1">
        <f t="array" ref="X2147">IFERROR(_xlfn.IFS(AND(V2147="",IFERROR(VLOOKUP(N2147,#REF!,1,0),1)&lt;&gt;1),N2147,AND(V2147="",I2147="王园园组"),"王园园组"),"other")</f>
        <v>other</v>
      </c>
      <c r="Y2147">
        <f>IFERROR(_xlfn.XLOOKUP(MID(T2147, FIND("#", SUBSTITUTE(T2147, "-", "#", LEN(T2147) - LEN(SUBSTITUTE(T2147, "-", "")))) + 1, LEN(T2147)),#REF!,#REF!),0)</f>
        <v>0</v>
      </c>
      <c r="Z2147">
        <f>MONTH(续费明细实时[[#This Row],[success_time]])</f>
        <v>5</v>
      </c>
      <c r="AA2147" s="8" t="e">
        <f>VLOOKUP(续费明细实时[[#This Row],[parent_user_id]],#REF!,27,0)</f>
        <v>#REF!</v>
      </c>
    </row>
    <row r="2148" spans="1:27">
      <c r="A2148" s="1">
        <v>45793</v>
      </c>
      <c r="B2148" t="s">
        <v>13019</v>
      </c>
      <c r="C2148" t="s">
        <v>13020</v>
      </c>
      <c r="D2148" t="s">
        <v>1674</v>
      </c>
      <c r="E2148" t="s">
        <v>546</v>
      </c>
      <c r="F2148">
        <v>120</v>
      </c>
      <c r="G2148" t="s">
        <v>2031</v>
      </c>
      <c r="H2148" t="s">
        <v>559</v>
      </c>
      <c r="I2148" t="s">
        <v>1876</v>
      </c>
      <c r="J2148">
        <v>17750</v>
      </c>
      <c r="K2148" t="s">
        <v>207</v>
      </c>
      <c r="L2148" t="s">
        <v>549</v>
      </c>
      <c r="M2148" t="s">
        <v>550</v>
      </c>
      <c r="N2148" t="s">
        <v>551</v>
      </c>
      <c r="O2148" t="s">
        <v>149</v>
      </c>
      <c r="P2148" t="s">
        <v>1877</v>
      </c>
      <c r="Q2148" t="s">
        <v>13021</v>
      </c>
      <c r="R2148" t="s">
        <v>626</v>
      </c>
      <c r="S2148">
        <v>2500</v>
      </c>
      <c r="T2148" t="s">
        <v>1896</v>
      </c>
      <c r="U2148" s="4">
        <v>45793.580590277779</v>
      </c>
      <c r="V2148" t="str">
        <f>IFERROR(VLOOKUP(B2148,#REF!,1,0),"")</f>
        <v/>
      </c>
      <c r="W2148" t="str" cm="1">
        <f t="array" ref="W2148">IFERROR(_xlfn.IFS(AND(V2148="",X2148&lt;&gt;"王园园组",X2148&lt;&gt;"other"),K2148,AND(V2148="",X2148="王园园组"),G2148),"other")</f>
        <v>other</v>
      </c>
      <c r="X2148" t="str" cm="1">
        <f t="array" ref="X2148">IFERROR(_xlfn.IFS(AND(V2148="",IFERROR(VLOOKUP(N2148,#REF!,1,0),1)&lt;&gt;1),N2148,AND(V2148="",I2148="王园园组"),"王园园组"),"other")</f>
        <v>other</v>
      </c>
      <c r="Y2148">
        <f>IFERROR(_xlfn.XLOOKUP(MID(T2148, FIND("#", SUBSTITUTE(T2148, "-", "#", LEN(T2148) - LEN(SUBSTITUTE(T2148, "-", "")))) + 1, LEN(T2148)),#REF!,#REF!),0)</f>
        <v>0</v>
      </c>
      <c r="Z2148">
        <f>MONTH(续费明细实时[[#This Row],[success_time]])</f>
        <v>5</v>
      </c>
      <c r="AA2148" s="8" t="e">
        <f>VLOOKUP(续费明细实时[[#This Row],[parent_user_id]],#REF!,27,0)</f>
        <v>#REF!</v>
      </c>
    </row>
    <row r="2149" spans="1:27">
      <c r="A2149" s="1">
        <v>45797</v>
      </c>
      <c r="B2149" t="s">
        <v>13741</v>
      </c>
      <c r="C2149" t="s">
        <v>13742</v>
      </c>
      <c r="D2149" t="s">
        <v>558</v>
      </c>
      <c r="E2149" t="s">
        <v>546</v>
      </c>
      <c r="F2149">
        <v>60</v>
      </c>
      <c r="G2149" t="s">
        <v>2226</v>
      </c>
      <c r="H2149" t="s">
        <v>409</v>
      </c>
      <c r="I2149" t="s">
        <v>411</v>
      </c>
      <c r="J2149">
        <v>11831</v>
      </c>
      <c r="K2149" t="s">
        <v>452</v>
      </c>
      <c r="L2149" t="s">
        <v>549</v>
      </c>
      <c r="M2149" t="s">
        <v>559</v>
      </c>
      <c r="N2149" t="s">
        <v>504</v>
      </c>
      <c r="O2149" t="s">
        <v>325</v>
      </c>
      <c r="P2149" t="s">
        <v>1877</v>
      </c>
      <c r="Q2149" t="s">
        <v>13743</v>
      </c>
      <c r="R2149" t="s">
        <v>626</v>
      </c>
      <c r="S2149">
        <v>1666.2741140000001</v>
      </c>
      <c r="T2149" t="s">
        <v>1891</v>
      </c>
      <c r="U2149" s="4">
        <v>45797.808923611112</v>
      </c>
      <c r="V2149" t="str">
        <f>IFERROR(VLOOKUP(B2149,#REF!,1,0),"")</f>
        <v/>
      </c>
      <c r="W2149" t="str" cm="1">
        <f t="array" ref="W2149">IFERROR(_xlfn.IFS(AND(V2149="",X2149&lt;&gt;"王园园组",X2149&lt;&gt;"other"),K2149,AND(V2149="",X2149="王园园组"),G2149),"other")</f>
        <v>other</v>
      </c>
      <c r="X2149" t="str" cm="1">
        <f t="array" ref="X2149">IFERROR(_xlfn.IFS(AND(V2149="",IFERROR(VLOOKUP(N2149,#REF!,1,0),1)&lt;&gt;1),N2149,AND(V2149="",I2149="王园园组"),"王园园组"),"other")</f>
        <v>other</v>
      </c>
      <c r="Y2149">
        <f>IFERROR(_xlfn.XLOOKUP(MID(T2149, FIND("#", SUBSTITUTE(T2149, "-", "#", LEN(T2149) - LEN(SUBSTITUTE(T2149, "-", "")))) + 1, LEN(T2149)),#REF!,#REF!),0)</f>
        <v>0</v>
      </c>
      <c r="Z2149">
        <f>MONTH(续费明细实时[[#This Row],[success_time]])</f>
        <v>5</v>
      </c>
      <c r="AA2149" s="8" t="e">
        <f>VLOOKUP(续费明细实时[[#This Row],[parent_user_id]],#REF!,27,0)</f>
        <v>#REF!</v>
      </c>
    </row>
    <row r="2150" spans="1:27">
      <c r="A2150" s="1">
        <v>45802</v>
      </c>
      <c r="B2150" t="s">
        <v>13321</v>
      </c>
      <c r="C2150" t="s">
        <v>13322</v>
      </c>
      <c r="D2150" t="s">
        <v>548</v>
      </c>
      <c r="E2150" t="s">
        <v>546</v>
      </c>
      <c r="F2150">
        <v>120</v>
      </c>
      <c r="G2150" t="s">
        <v>2031</v>
      </c>
      <c r="H2150" t="s">
        <v>559</v>
      </c>
      <c r="I2150" t="s">
        <v>1876</v>
      </c>
      <c r="J2150">
        <v>17750</v>
      </c>
      <c r="K2150" t="s">
        <v>260</v>
      </c>
      <c r="L2150" t="s">
        <v>549</v>
      </c>
      <c r="M2150" t="s">
        <v>550</v>
      </c>
      <c r="N2150" t="s">
        <v>136</v>
      </c>
      <c r="O2150" t="s">
        <v>147</v>
      </c>
      <c r="P2150" t="s">
        <v>1877</v>
      </c>
      <c r="Q2150" t="s">
        <v>13323</v>
      </c>
      <c r="R2150" t="s">
        <v>626</v>
      </c>
      <c r="S2150">
        <v>2500</v>
      </c>
      <c r="T2150" t="s">
        <v>1896</v>
      </c>
      <c r="U2150" s="4">
        <v>45802.443958333337</v>
      </c>
      <c r="V2150" t="str">
        <f>IFERROR(VLOOKUP(B2150,#REF!,1,0),"")</f>
        <v/>
      </c>
      <c r="W2150" t="str" cm="1">
        <f t="array" ref="W2150">IFERROR(_xlfn.IFS(AND(V2150="",X2150&lt;&gt;"王园园组",X2150&lt;&gt;"other"),K2150,AND(V2150="",X2150="王园园组"),G2150),"other")</f>
        <v>other</v>
      </c>
      <c r="X2150" t="str" cm="1">
        <f t="array" ref="X2150">IFERROR(_xlfn.IFS(AND(V2150="",IFERROR(VLOOKUP(N2150,#REF!,1,0),1)&lt;&gt;1),N2150,AND(V2150="",I2150="王园园组"),"王园园组"),"other")</f>
        <v>other</v>
      </c>
      <c r="Y2150">
        <f>IFERROR(_xlfn.XLOOKUP(MID(T2150, FIND("#", SUBSTITUTE(T2150, "-", "#", LEN(T2150) - LEN(SUBSTITUTE(T2150, "-", "")))) + 1, LEN(T2150)),#REF!,#REF!),0)</f>
        <v>0</v>
      </c>
      <c r="Z2150">
        <f>MONTH(续费明细实时[[#This Row],[success_time]])</f>
        <v>5</v>
      </c>
      <c r="AA2150" s="8" t="e">
        <f>VLOOKUP(续费明细实时[[#This Row],[parent_user_id]],#REF!,27,0)</f>
        <v>#REF!</v>
      </c>
    </row>
    <row r="2151" spans="1:27">
      <c r="A2151" s="1">
        <v>45797</v>
      </c>
      <c r="B2151" t="s">
        <v>13022</v>
      </c>
      <c r="C2151" t="s">
        <v>13023</v>
      </c>
      <c r="D2151" t="s">
        <v>558</v>
      </c>
      <c r="E2151" t="s">
        <v>546</v>
      </c>
      <c r="F2151">
        <v>120</v>
      </c>
      <c r="G2151" t="s">
        <v>2464</v>
      </c>
      <c r="H2151" t="s">
        <v>559</v>
      </c>
      <c r="I2151" t="s">
        <v>1876</v>
      </c>
      <c r="J2151">
        <v>19718</v>
      </c>
      <c r="K2151" t="s">
        <v>257</v>
      </c>
      <c r="L2151" t="s">
        <v>549</v>
      </c>
      <c r="M2151" t="s">
        <v>550</v>
      </c>
      <c r="N2151" t="s">
        <v>136</v>
      </c>
      <c r="O2151" t="s">
        <v>147</v>
      </c>
      <c r="P2151" t="s">
        <v>1877</v>
      </c>
      <c r="Q2151" t="s">
        <v>13024</v>
      </c>
      <c r="R2151" t="s">
        <v>626</v>
      </c>
      <c r="S2151">
        <v>2777.1235230000002</v>
      </c>
      <c r="T2151" t="s">
        <v>1896</v>
      </c>
      <c r="U2151" s="4">
        <v>45797.701736111114</v>
      </c>
      <c r="V2151" t="str">
        <f>IFERROR(VLOOKUP(B2151,#REF!,1,0),"")</f>
        <v/>
      </c>
      <c r="W2151" t="str" cm="1">
        <f t="array" ref="W2151">IFERROR(_xlfn.IFS(AND(V2151="",X2151&lt;&gt;"王园园组",X2151&lt;&gt;"other"),K2151,AND(V2151="",X2151="王园园组"),G2151),"other")</f>
        <v>other</v>
      </c>
      <c r="X2151" t="str" cm="1">
        <f t="array" ref="X2151">IFERROR(_xlfn.IFS(AND(V2151="",IFERROR(VLOOKUP(N2151,#REF!,1,0),1)&lt;&gt;1),N2151,AND(V2151="",I2151="王园园组"),"王园园组"),"other")</f>
        <v>other</v>
      </c>
      <c r="Y2151">
        <f>IFERROR(_xlfn.XLOOKUP(MID(T2151, FIND("#", SUBSTITUTE(T2151, "-", "#", LEN(T2151) - LEN(SUBSTITUTE(T2151, "-", "")))) + 1, LEN(T2151)),#REF!,#REF!),0)</f>
        <v>0</v>
      </c>
      <c r="Z2151">
        <f>MONTH(续费明细实时[[#This Row],[success_time]])</f>
        <v>5</v>
      </c>
      <c r="AA2151" s="8" t="e">
        <f>VLOOKUP(续费明细实时[[#This Row],[parent_user_id]],#REF!,27,0)</f>
        <v>#REF!</v>
      </c>
    </row>
    <row r="2152" spans="1:27">
      <c r="A2152" s="1">
        <v>45795</v>
      </c>
      <c r="B2152" t="s">
        <v>13025</v>
      </c>
      <c r="C2152" t="s">
        <v>13026</v>
      </c>
      <c r="D2152" t="s">
        <v>578</v>
      </c>
      <c r="E2152" t="s">
        <v>1102</v>
      </c>
      <c r="F2152">
        <v>180</v>
      </c>
      <c r="G2152" t="s">
        <v>359</v>
      </c>
      <c r="H2152" t="s">
        <v>559</v>
      </c>
      <c r="I2152" t="s">
        <v>163</v>
      </c>
      <c r="J2152">
        <v>14910</v>
      </c>
      <c r="K2152" t="s">
        <v>359</v>
      </c>
      <c r="L2152" t="s">
        <v>549</v>
      </c>
      <c r="M2152" t="s">
        <v>559</v>
      </c>
      <c r="N2152" t="s">
        <v>163</v>
      </c>
      <c r="O2152" t="s">
        <v>473</v>
      </c>
      <c r="P2152" t="s">
        <v>1877</v>
      </c>
      <c r="Q2152" t="s">
        <v>13027</v>
      </c>
      <c r="R2152" t="s">
        <v>626</v>
      </c>
      <c r="S2152">
        <v>2100</v>
      </c>
      <c r="T2152" t="s">
        <v>13028</v>
      </c>
      <c r="U2152" s="4">
        <v>45795.797372685185</v>
      </c>
      <c r="V2152" t="str">
        <f>IFERROR(VLOOKUP(B2152,#REF!,1,0),"")</f>
        <v/>
      </c>
      <c r="W2152" t="str" cm="1">
        <f t="array" ref="W2152">IFERROR(_xlfn.IFS(AND(V2152="",X2152&lt;&gt;"王园园组",X2152&lt;&gt;"other"),K2152,AND(V2152="",X2152="王园园组"),G2152),"other")</f>
        <v>other</v>
      </c>
      <c r="X2152" t="str" cm="1">
        <f t="array" ref="X2152">IFERROR(_xlfn.IFS(AND(V2152="",IFERROR(VLOOKUP(N2152,#REF!,1,0),1)&lt;&gt;1),N2152,AND(V2152="",I2152="王园园组"),"王园园组"),"other")</f>
        <v>other</v>
      </c>
      <c r="Y2152">
        <f>IFERROR(_xlfn.XLOOKUP(MID(T2152, FIND("#", SUBSTITUTE(T2152, "-", "#", LEN(T2152) - LEN(SUBSTITUTE(T2152, "-", "")))) + 1, LEN(T2152)),#REF!,#REF!),0)</f>
        <v>0</v>
      </c>
      <c r="Z2152">
        <f>MONTH(续费明细实时[[#This Row],[success_time]])</f>
        <v>5</v>
      </c>
      <c r="AA2152" s="8" t="e">
        <f>VLOOKUP(续费明细实时[[#This Row],[parent_user_id]],#REF!,27,0)</f>
        <v>#REF!</v>
      </c>
    </row>
    <row r="2153" spans="1:27">
      <c r="A2153" s="1">
        <v>45793</v>
      </c>
      <c r="B2153" t="s">
        <v>13633</v>
      </c>
      <c r="C2153" t="s">
        <v>13634</v>
      </c>
      <c r="D2153" t="s">
        <v>578</v>
      </c>
      <c r="E2153" t="s">
        <v>546</v>
      </c>
      <c r="F2153">
        <v>60</v>
      </c>
      <c r="G2153" t="s">
        <v>1973</v>
      </c>
      <c r="H2153" t="s">
        <v>559</v>
      </c>
      <c r="I2153" t="s">
        <v>1876</v>
      </c>
      <c r="J2153">
        <v>10650</v>
      </c>
      <c r="K2153" t="s">
        <v>296</v>
      </c>
      <c r="L2153" t="s">
        <v>549</v>
      </c>
      <c r="M2153" t="s">
        <v>550</v>
      </c>
      <c r="N2153" t="s">
        <v>136</v>
      </c>
      <c r="O2153" t="s">
        <v>292</v>
      </c>
      <c r="P2153" t="s">
        <v>1877</v>
      </c>
      <c r="Q2153" t="s">
        <v>13635</v>
      </c>
      <c r="R2153" t="s">
        <v>626</v>
      </c>
      <c r="S2153">
        <v>1500</v>
      </c>
      <c r="T2153" t="s">
        <v>1891</v>
      </c>
      <c r="U2153" s="4">
        <v>45793.663865740738</v>
      </c>
      <c r="V2153" t="str">
        <f>IFERROR(VLOOKUP(B2153,#REF!,1,0),"")</f>
        <v/>
      </c>
      <c r="W2153" t="str" cm="1">
        <f t="array" ref="W2153">IFERROR(_xlfn.IFS(AND(V2153="",X2153&lt;&gt;"王园园组",X2153&lt;&gt;"other"),K2153,AND(V2153="",X2153="王园园组"),G2153),"other")</f>
        <v>other</v>
      </c>
      <c r="X2153" t="str" cm="1">
        <f t="array" ref="X2153">IFERROR(_xlfn.IFS(AND(V2153="",IFERROR(VLOOKUP(N2153,#REF!,1,0),1)&lt;&gt;1),N2153,AND(V2153="",I2153="王园园组"),"王园园组"),"other")</f>
        <v>other</v>
      </c>
      <c r="Y2153">
        <f>IFERROR(_xlfn.XLOOKUP(MID(T2153, FIND("#", SUBSTITUTE(T2153, "-", "#", LEN(T2153) - LEN(SUBSTITUTE(T2153, "-", "")))) + 1, LEN(T2153)),#REF!,#REF!),0)</f>
        <v>0</v>
      </c>
      <c r="Z2153">
        <f>MONTH(续费明细实时[[#This Row],[success_time]])</f>
        <v>5</v>
      </c>
      <c r="AA2153" s="8" t="e">
        <f>VLOOKUP(续费明细实时[[#This Row],[parent_user_id]],#REF!,27,0)</f>
        <v>#REF!</v>
      </c>
    </row>
    <row r="2154" spans="1:27">
      <c r="A2154" s="1">
        <v>45803</v>
      </c>
      <c r="B2154" t="s">
        <v>28751</v>
      </c>
      <c r="C2154" t="s">
        <v>28752</v>
      </c>
      <c r="D2154" t="s">
        <v>548</v>
      </c>
      <c r="E2154" t="s">
        <v>546</v>
      </c>
      <c r="F2154">
        <v>48</v>
      </c>
      <c r="G2154" t="s">
        <v>2071</v>
      </c>
      <c r="H2154" t="s">
        <v>559</v>
      </c>
      <c r="I2154" t="s">
        <v>1876</v>
      </c>
      <c r="J2154">
        <v>11346</v>
      </c>
      <c r="K2154" t="s">
        <v>282</v>
      </c>
      <c r="L2154" t="s">
        <v>549</v>
      </c>
      <c r="M2154" t="s">
        <v>550</v>
      </c>
      <c r="N2154" t="s">
        <v>136</v>
      </c>
      <c r="O2154" t="s">
        <v>139</v>
      </c>
      <c r="P2154" t="s">
        <v>1877</v>
      </c>
      <c r="Q2154" t="s">
        <v>28753</v>
      </c>
      <c r="R2154" t="s">
        <v>626</v>
      </c>
      <c r="S2154">
        <v>1598</v>
      </c>
      <c r="T2154" t="s">
        <v>571</v>
      </c>
      <c r="U2154" s="4">
        <v>45803.44939814815</v>
      </c>
      <c r="V2154" t="str">
        <f>IFERROR(VLOOKUP(B2154,#REF!,1,0),"")</f>
        <v/>
      </c>
      <c r="W2154" t="str" cm="1">
        <f t="array" ref="W2154">IFERROR(_xlfn.IFS(AND(V2154="",X2154&lt;&gt;"王园园组",X2154&lt;&gt;"other"),K2154,AND(V2154="",X2154="王园园组"),G2154),"other")</f>
        <v>other</v>
      </c>
      <c r="X2154" t="str" cm="1">
        <f t="array" ref="X2154">IFERROR(_xlfn.IFS(AND(V2154="",IFERROR(VLOOKUP(N2154,#REF!,1,0),1)&lt;&gt;1),N2154,AND(V2154="",I2154="王园园组"),"王园园组"),"other")</f>
        <v>other</v>
      </c>
      <c r="Y2154">
        <f>IFERROR(_xlfn.XLOOKUP(MID(T2154, FIND("#", SUBSTITUTE(T2154, "-", "#", LEN(T2154) - LEN(SUBSTITUTE(T2154, "-", "")))) + 1, LEN(T2154)),#REF!,#REF!),0)</f>
        <v>0</v>
      </c>
      <c r="Z2154">
        <f>MONTH(续费明细实时[[#This Row],[success_time]])</f>
        <v>5</v>
      </c>
      <c r="AA2154" s="8" t="e">
        <f>VLOOKUP(续费明细实时[[#This Row],[parent_user_id]],#REF!,27,0)</f>
        <v>#REF!</v>
      </c>
    </row>
    <row r="2155" spans="1:27">
      <c r="A2155" s="1">
        <v>45804</v>
      </c>
      <c r="B2155" t="s">
        <v>30259</v>
      </c>
      <c r="C2155" t="s">
        <v>30260</v>
      </c>
      <c r="D2155" t="s">
        <v>610</v>
      </c>
      <c r="E2155" t="s">
        <v>546</v>
      </c>
      <c r="F2155">
        <v>60</v>
      </c>
      <c r="G2155" t="s">
        <v>2079</v>
      </c>
      <c r="H2155" t="s">
        <v>559</v>
      </c>
      <c r="I2155" t="s">
        <v>1876</v>
      </c>
      <c r="J2155">
        <v>10650</v>
      </c>
      <c r="K2155" t="s">
        <v>310</v>
      </c>
      <c r="L2155" t="s">
        <v>549</v>
      </c>
      <c r="M2155" t="s">
        <v>550</v>
      </c>
      <c r="N2155" t="s">
        <v>136</v>
      </c>
      <c r="O2155" t="s">
        <v>143</v>
      </c>
      <c r="P2155" t="s">
        <v>1877</v>
      </c>
      <c r="Q2155" t="s">
        <v>30261</v>
      </c>
      <c r="R2155" t="s">
        <v>626</v>
      </c>
      <c r="S2155">
        <v>1500</v>
      </c>
      <c r="T2155" t="s">
        <v>1891</v>
      </c>
      <c r="U2155" s="4">
        <v>45804.8278587963</v>
      </c>
      <c r="V2155" t="str">
        <f>IFERROR(VLOOKUP(B2155,#REF!,1,0),"")</f>
        <v/>
      </c>
      <c r="W2155" t="str" cm="1">
        <f t="array" ref="W2155">IFERROR(_xlfn.IFS(AND(V2155="",X2155&lt;&gt;"王园园组",X2155&lt;&gt;"other"),K2155,AND(V2155="",X2155="王园园组"),G2155),"other")</f>
        <v>other</v>
      </c>
      <c r="X2155" t="str" cm="1">
        <f t="array" ref="X2155">IFERROR(_xlfn.IFS(AND(V2155="",IFERROR(VLOOKUP(N2155,#REF!,1,0),1)&lt;&gt;1),N2155,AND(V2155="",I2155="王园园组"),"王园园组"),"other")</f>
        <v>other</v>
      </c>
      <c r="Y2155">
        <f>IFERROR(_xlfn.XLOOKUP(MID(T2155, FIND("#", SUBSTITUTE(T2155, "-", "#", LEN(T2155) - LEN(SUBSTITUTE(T2155, "-", "")))) + 1, LEN(T2155)),#REF!,#REF!),0)</f>
        <v>0</v>
      </c>
      <c r="Z2155">
        <f>MONTH(续费明细实时[[#This Row],[success_time]])</f>
        <v>5</v>
      </c>
      <c r="AA2155" s="8" t="e">
        <f>VLOOKUP(续费明细实时[[#This Row],[parent_user_id]],#REF!,27,0)</f>
        <v>#REF!</v>
      </c>
    </row>
    <row r="2156" spans="1:27">
      <c r="A2156" s="1">
        <v>45801</v>
      </c>
      <c r="B2156" t="s">
        <v>16082</v>
      </c>
      <c r="C2156" t="s">
        <v>16083</v>
      </c>
      <c r="D2156" t="s">
        <v>610</v>
      </c>
      <c r="E2156" t="s">
        <v>546</v>
      </c>
      <c r="F2156">
        <v>60</v>
      </c>
      <c r="G2156" t="s">
        <v>1994</v>
      </c>
      <c r="H2156" t="s">
        <v>559</v>
      </c>
      <c r="I2156" t="s">
        <v>1876</v>
      </c>
      <c r="J2156">
        <v>10970</v>
      </c>
      <c r="K2156" t="s">
        <v>237</v>
      </c>
      <c r="L2156" t="s">
        <v>549</v>
      </c>
      <c r="M2156" t="s">
        <v>550</v>
      </c>
      <c r="N2156" t="s">
        <v>551</v>
      </c>
      <c r="O2156" t="s">
        <v>141</v>
      </c>
      <c r="P2156" t="s">
        <v>1877</v>
      </c>
      <c r="Q2156" t="s">
        <v>16084</v>
      </c>
      <c r="R2156" t="s">
        <v>626</v>
      </c>
      <c r="S2156">
        <v>1545</v>
      </c>
      <c r="T2156" t="s">
        <v>1891</v>
      </c>
      <c r="U2156" s="4">
        <v>45801.890289351853</v>
      </c>
      <c r="V2156" t="str">
        <f>IFERROR(VLOOKUP(B2156,#REF!,1,0),"")</f>
        <v/>
      </c>
      <c r="W2156" t="str" cm="1">
        <f t="array" ref="W2156">IFERROR(_xlfn.IFS(AND(V2156="",X2156&lt;&gt;"王园园组",X2156&lt;&gt;"other"),K2156,AND(V2156="",X2156="王园园组"),G2156),"other")</f>
        <v>other</v>
      </c>
      <c r="X2156" t="str" cm="1">
        <f t="array" ref="X2156">IFERROR(_xlfn.IFS(AND(V2156="",IFERROR(VLOOKUP(N2156,#REF!,1,0),1)&lt;&gt;1),N2156,AND(V2156="",I2156="王园园组"),"王园园组"),"other")</f>
        <v>other</v>
      </c>
      <c r="Y2156">
        <f>IFERROR(_xlfn.XLOOKUP(MID(T2156, FIND("#", SUBSTITUTE(T2156, "-", "#", LEN(T2156) - LEN(SUBSTITUTE(T2156, "-", "")))) + 1, LEN(T2156)),#REF!,#REF!),0)</f>
        <v>0</v>
      </c>
      <c r="Z2156">
        <f>MONTH(续费明细实时[[#This Row],[success_time]])</f>
        <v>5</v>
      </c>
      <c r="AA2156" s="8" t="e">
        <f>VLOOKUP(续费明细实时[[#This Row],[parent_user_id]],#REF!,27,0)</f>
        <v>#REF!</v>
      </c>
    </row>
    <row r="2157" spans="1:27">
      <c r="A2157" s="1">
        <v>45790</v>
      </c>
      <c r="B2157" t="s">
        <v>13614</v>
      </c>
      <c r="C2157" t="s">
        <v>13615</v>
      </c>
      <c r="D2157" t="s">
        <v>648</v>
      </c>
      <c r="E2157" t="s">
        <v>546</v>
      </c>
      <c r="F2157">
        <v>240</v>
      </c>
      <c r="G2157" t="s">
        <v>1973</v>
      </c>
      <c r="H2157" t="s">
        <v>559</v>
      </c>
      <c r="I2157" t="s">
        <v>1876</v>
      </c>
      <c r="J2157">
        <v>31950</v>
      </c>
      <c r="K2157" t="s">
        <v>237</v>
      </c>
      <c r="L2157" t="s">
        <v>549</v>
      </c>
      <c r="M2157" t="s">
        <v>550</v>
      </c>
      <c r="N2157" t="s">
        <v>551</v>
      </c>
      <c r="O2157" t="s">
        <v>141</v>
      </c>
      <c r="P2157" t="s">
        <v>1877</v>
      </c>
      <c r="Q2157" t="s">
        <v>13616</v>
      </c>
      <c r="R2157" t="s">
        <v>626</v>
      </c>
      <c r="S2157">
        <v>4500</v>
      </c>
      <c r="T2157" t="s">
        <v>1931</v>
      </c>
      <c r="U2157" s="4">
        <v>45790.659432870372</v>
      </c>
      <c r="V2157" t="str">
        <f>IFERROR(VLOOKUP(B2157,#REF!,1,0),"")</f>
        <v/>
      </c>
      <c r="W2157" t="str" cm="1">
        <f t="array" ref="W2157">IFERROR(_xlfn.IFS(AND(V2157="",X2157&lt;&gt;"王园园组",X2157&lt;&gt;"other"),K2157,AND(V2157="",X2157="王园园组"),G2157),"other")</f>
        <v>other</v>
      </c>
      <c r="X2157" t="str" cm="1">
        <f t="array" ref="X2157">IFERROR(_xlfn.IFS(AND(V2157="",IFERROR(VLOOKUP(N2157,#REF!,1,0),1)&lt;&gt;1),N2157,AND(V2157="",I2157="王园园组"),"王园园组"),"other")</f>
        <v>other</v>
      </c>
      <c r="Y2157">
        <f>IFERROR(_xlfn.XLOOKUP(MID(T2157, FIND("#", SUBSTITUTE(T2157, "-", "#", LEN(T2157) - LEN(SUBSTITUTE(T2157, "-", "")))) + 1, LEN(T2157)),#REF!,#REF!),0)</f>
        <v>0</v>
      </c>
      <c r="Z2157">
        <f>MONTH(续费明细实时[[#This Row],[success_time]])</f>
        <v>5</v>
      </c>
      <c r="AA2157" s="8" t="e">
        <f>VLOOKUP(续费明细实时[[#This Row],[parent_user_id]],#REF!,27,0)</f>
        <v>#REF!</v>
      </c>
    </row>
    <row r="2158" spans="1:27">
      <c r="A2158" s="1">
        <v>45801</v>
      </c>
      <c r="B2158" t="s">
        <v>16085</v>
      </c>
      <c r="C2158" t="s">
        <v>16086</v>
      </c>
      <c r="D2158" t="s">
        <v>548</v>
      </c>
      <c r="E2158" t="s">
        <v>546</v>
      </c>
      <c r="F2158">
        <v>60</v>
      </c>
      <c r="G2158" t="s">
        <v>1939</v>
      </c>
      <c r="H2158" t="s">
        <v>559</v>
      </c>
      <c r="I2158" t="s">
        <v>1876</v>
      </c>
      <c r="J2158">
        <v>10650</v>
      </c>
      <c r="K2158" t="s">
        <v>288</v>
      </c>
      <c r="L2158" t="s">
        <v>549</v>
      </c>
      <c r="M2158" t="s">
        <v>550</v>
      </c>
      <c r="N2158" t="s">
        <v>136</v>
      </c>
      <c r="O2158" t="s">
        <v>283</v>
      </c>
      <c r="P2158" t="s">
        <v>1877</v>
      </c>
      <c r="Q2158" t="s">
        <v>16087</v>
      </c>
      <c r="R2158" t="s">
        <v>626</v>
      </c>
      <c r="S2158">
        <v>1500</v>
      </c>
      <c r="T2158" t="s">
        <v>1891</v>
      </c>
      <c r="U2158" s="4">
        <v>45801.748530092591</v>
      </c>
      <c r="V2158" t="str">
        <f>IFERROR(VLOOKUP(B2158,#REF!,1,0),"")</f>
        <v/>
      </c>
      <c r="W2158" t="str" cm="1">
        <f t="array" ref="W2158">IFERROR(_xlfn.IFS(AND(V2158="",X2158&lt;&gt;"王园园组",X2158&lt;&gt;"other"),K2158,AND(V2158="",X2158="王园园组"),G2158),"other")</f>
        <v>other</v>
      </c>
      <c r="X2158" t="str" cm="1">
        <f t="array" ref="X2158">IFERROR(_xlfn.IFS(AND(V2158="",IFERROR(VLOOKUP(N2158,#REF!,1,0),1)&lt;&gt;1),N2158,AND(V2158="",I2158="王园园组"),"王园园组"),"other")</f>
        <v>other</v>
      </c>
      <c r="Y2158">
        <f>IFERROR(_xlfn.XLOOKUP(MID(T2158, FIND("#", SUBSTITUTE(T2158, "-", "#", LEN(T2158) - LEN(SUBSTITUTE(T2158, "-", "")))) + 1, LEN(T2158)),#REF!,#REF!),0)</f>
        <v>0</v>
      </c>
      <c r="Z2158">
        <f>MONTH(续费明细实时[[#This Row],[success_time]])</f>
        <v>5</v>
      </c>
      <c r="AA2158" s="8" t="e">
        <f>VLOOKUP(续费明细实时[[#This Row],[parent_user_id]],#REF!,27,0)</f>
        <v>#REF!</v>
      </c>
    </row>
    <row r="2159" spans="1:27">
      <c r="A2159" s="1">
        <v>45797</v>
      </c>
      <c r="B2159" t="s">
        <v>13617</v>
      </c>
      <c r="C2159" t="s">
        <v>13618</v>
      </c>
      <c r="D2159" t="s">
        <v>584</v>
      </c>
      <c r="E2159" t="s">
        <v>546</v>
      </c>
      <c r="F2159">
        <v>60</v>
      </c>
      <c r="G2159" t="s">
        <v>1946</v>
      </c>
      <c r="H2159" t="s">
        <v>559</v>
      </c>
      <c r="I2159" t="s">
        <v>1876</v>
      </c>
      <c r="J2159">
        <v>10650</v>
      </c>
      <c r="K2159" t="s">
        <v>294</v>
      </c>
      <c r="L2159" t="s">
        <v>549</v>
      </c>
      <c r="M2159" t="s">
        <v>550</v>
      </c>
      <c r="N2159" t="s">
        <v>136</v>
      </c>
      <c r="O2159" t="s">
        <v>292</v>
      </c>
      <c r="P2159" t="s">
        <v>1877</v>
      </c>
      <c r="Q2159" t="s">
        <v>13619</v>
      </c>
      <c r="R2159" t="s">
        <v>626</v>
      </c>
      <c r="S2159">
        <v>1500</v>
      </c>
      <c r="T2159" t="s">
        <v>1891</v>
      </c>
      <c r="U2159" s="4">
        <v>45797.590740740743</v>
      </c>
      <c r="V2159" t="str">
        <f>IFERROR(VLOOKUP(B2159,#REF!,1,0),"")</f>
        <v/>
      </c>
      <c r="W2159" t="str" cm="1">
        <f t="array" ref="W2159">IFERROR(_xlfn.IFS(AND(V2159="",X2159&lt;&gt;"王园园组",X2159&lt;&gt;"other"),K2159,AND(V2159="",X2159="王园园组"),G2159),"other")</f>
        <v>other</v>
      </c>
      <c r="X2159" t="str" cm="1">
        <f t="array" ref="X2159">IFERROR(_xlfn.IFS(AND(V2159="",IFERROR(VLOOKUP(N2159,#REF!,1,0),1)&lt;&gt;1),N2159,AND(V2159="",I2159="王园园组"),"王园园组"),"other")</f>
        <v>other</v>
      </c>
      <c r="Y2159">
        <f>IFERROR(_xlfn.XLOOKUP(MID(T2159, FIND("#", SUBSTITUTE(T2159, "-", "#", LEN(T2159) - LEN(SUBSTITUTE(T2159, "-", "")))) + 1, LEN(T2159)),#REF!,#REF!),0)</f>
        <v>0</v>
      </c>
      <c r="Z2159">
        <f>MONTH(续费明细实时[[#This Row],[success_time]])</f>
        <v>5</v>
      </c>
      <c r="AA2159" s="8" t="e">
        <f>VLOOKUP(续费明细实时[[#This Row],[parent_user_id]],#REF!,27,0)</f>
        <v>#REF!</v>
      </c>
    </row>
    <row r="2160" spans="1:27">
      <c r="A2160" s="1">
        <v>45800</v>
      </c>
      <c r="B2160" t="s">
        <v>13620</v>
      </c>
      <c r="C2160" t="s">
        <v>13621</v>
      </c>
      <c r="D2160" t="s">
        <v>548</v>
      </c>
      <c r="E2160" t="s">
        <v>546</v>
      </c>
      <c r="F2160">
        <v>60</v>
      </c>
      <c r="G2160" t="s">
        <v>12956</v>
      </c>
      <c r="H2160" t="s">
        <v>559</v>
      </c>
      <c r="I2160" t="s">
        <v>1876</v>
      </c>
      <c r="J2160">
        <v>10650</v>
      </c>
      <c r="K2160" t="s">
        <v>200</v>
      </c>
      <c r="L2160" t="s">
        <v>549</v>
      </c>
      <c r="M2160" t="s">
        <v>550</v>
      </c>
      <c r="N2160" t="s">
        <v>551</v>
      </c>
      <c r="O2160" t="s">
        <v>149</v>
      </c>
      <c r="P2160" t="s">
        <v>1877</v>
      </c>
      <c r="Q2160" t="s">
        <v>13622</v>
      </c>
      <c r="R2160" t="s">
        <v>626</v>
      </c>
      <c r="S2160">
        <v>1500</v>
      </c>
      <c r="T2160" t="s">
        <v>1891</v>
      </c>
      <c r="U2160" s="4">
        <v>45800.270868055559</v>
      </c>
      <c r="V2160" t="str">
        <f>IFERROR(VLOOKUP(B2160,#REF!,1,0),"")</f>
        <v/>
      </c>
      <c r="W2160" t="str" cm="1">
        <f t="array" ref="W2160">IFERROR(_xlfn.IFS(AND(V2160="",X2160&lt;&gt;"王园园组",X2160&lt;&gt;"other"),K2160,AND(V2160="",X2160="王园园组"),G2160),"other")</f>
        <v>other</v>
      </c>
      <c r="X2160" t="str" cm="1">
        <f t="array" ref="X2160">IFERROR(_xlfn.IFS(AND(V2160="",IFERROR(VLOOKUP(N2160,#REF!,1,0),1)&lt;&gt;1),N2160,AND(V2160="",I2160="王园园组"),"王园园组"),"other")</f>
        <v>other</v>
      </c>
      <c r="Y2160">
        <f>IFERROR(_xlfn.XLOOKUP(MID(T2160, FIND("#", SUBSTITUTE(T2160, "-", "#", LEN(T2160) - LEN(SUBSTITUTE(T2160, "-", "")))) + 1, LEN(T2160)),#REF!,#REF!),0)</f>
        <v>0</v>
      </c>
      <c r="Z2160">
        <f>MONTH(续费明细实时[[#This Row],[success_time]])</f>
        <v>5</v>
      </c>
      <c r="AA2160" s="8" t="e">
        <f>VLOOKUP(续费明细实时[[#This Row],[parent_user_id]],#REF!,27,0)</f>
        <v>#REF!</v>
      </c>
    </row>
    <row r="2161" spans="1:27" hidden="1">
      <c r="A2161" s="1">
        <v>45795</v>
      </c>
      <c r="B2161" t="s">
        <v>13636</v>
      </c>
      <c r="C2161" t="s">
        <v>13637</v>
      </c>
      <c r="D2161" t="s">
        <v>695</v>
      </c>
      <c r="E2161" t="s">
        <v>1102</v>
      </c>
      <c r="F2161">
        <v>180</v>
      </c>
      <c r="G2161" t="s">
        <v>362</v>
      </c>
      <c r="H2161" t="s">
        <v>559</v>
      </c>
      <c r="I2161" t="s">
        <v>163</v>
      </c>
      <c r="J2161">
        <v>14732</v>
      </c>
      <c r="K2161" t="s">
        <v>626</v>
      </c>
      <c r="L2161" t="s">
        <v>649</v>
      </c>
      <c r="M2161" t="s">
        <v>649</v>
      </c>
      <c r="N2161" t="s">
        <v>649</v>
      </c>
      <c r="O2161" t="s">
        <v>649</v>
      </c>
      <c r="P2161" t="s">
        <v>1877</v>
      </c>
      <c r="Q2161" t="s">
        <v>13638</v>
      </c>
      <c r="R2161" t="s">
        <v>626</v>
      </c>
      <c r="S2161">
        <v>2074.9342099999999</v>
      </c>
      <c r="T2161" t="s">
        <v>13028</v>
      </c>
      <c r="U2161" s="4">
        <v>45795.72315972222</v>
      </c>
      <c r="V2161" t="str">
        <f>IFERROR(VLOOKUP(B2161,#REF!,1,0),"")</f>
        <v/>
      </c>
      <c r="W2161" t="str" cm="1">
        <f t="array" ref="W2161">IFERROR(_xlfn.IFS(AND(V2161="",X2161&lt;&gt;"王园园组",X2161&lt;&gt;"other"),K2161,AND(V2161="",X2161="王园园组"),G2161),"other")</f>
        <v>other</v>
      </c>
      <c r="X2161" t="str" cm="1">
        <f t="array" ref="X2161">IFERROR(_xlfn.IFS(AND(V2161="",IFERROR(VLOOKUP(N2161,#REF!,1,0),1)&lt;&gt;1),N2161,AND(V2161="",I2161="王园园组"),"王园园组"),"other")</f>
        <v>other</v>
      </c>
      <c r="Y2161">
        <f>IFERROR(_xlfn.XLOOKUP(MID(T2161, FIND("#", SUBSTITUTE(T2161, "-", "#", LEN(T2161) - LEN(SUBSTITUTE(T2161, "-", "")))) + 1, LEN(T2161)),#REF!,#REF!),0)</f>
        <v>0</v>
      </c>
      <c r="Z2161">
        <f>MONTH(续费明细实时[[#This Row],[success_time]])</f>
        <v>5</v>
      </c>
      <c r="AA2161" s="8" t="e">
        <f>VLOOKUP(续费明细实时[[#This Row],[parent_user_id]],#REF!,27,0)</f>
        <v>#REF!</v>
      </c>
    </row>
    <row r="2162" spans="1:27">
      <c r="A2162" s="1">
        <v>45796</v>
      </c>
      <c r="B2162" t="s">
        <v>16052</v>
      </c>
      <c r="C2162" t="s">
        <v>16053</v>
      </c>
      <c r="D2162" t="s">
        <v>558</v>
      </c>
      <c r="E2162" t="s">
        <v>546</v>
      </c>
      <c r="F2162">
        <v>60</v>
      </c>
      <c r="G2162" t="s">
        <v>335</v>
      </c>
      <c r="H2162" t="s">
        <v>559</v>
      </c>
      <c r="I2162" t="s">
        <v>504</v>
      </c>
      <c r="J2162">
        <v>11831</v>
      </c>
      <c r="K2162" t="s">
        <v>335</v>
      </c>
      <c r="L2162" t="s">
        <v>549</v>
      </c>
      <c r="M2162" t="s">
        <v>559</v>
      </c>
      <c r="N2162" t="s">
        <v>504</v>
      </c>
      <c r="O2162" t="s">
        <v>325</v>
      </c>
      <c r="P2162" t="s">
        <v>1877</v>
      </c>
      <c r="Q2162" t="s">
        <v>16054</v>
      </c>
      <c r="R2162" t="s">
        <v>626</v>
      </c>
      <c r="S2162">
        <v>1666.2741140000001</v>
      </c>
      <c r="T2162" t="s">
        <v>1891</v>
      </c>
      <c r="U2162" s="4">
        <v>45796.899351851855</v>
      </c>
      <c r="V2162" t="str">
        <f>IFERROR(VLOOKUP(B2162,#REF!,1,0),"")</f>
        <v/>
      </c>
      <c r="W2162" t="str" cm="1">
        <f t="array" ref="W2162">IFERROR(_xlfn.IFS(AND(V2162="",X2162&lt;&gt;"王园园组",X2162&lt;&gt;"other"),K2162,AND(V2162="",X2162="王园园组"),G2162),"other")</f>
        <v>other</v>
      </c>
      <c r="X2162" t="str" cm="1">
        <f t="array" ref="X2162">IFERROR(_xlfn.IFS(AND(V2162="",IFERROR(VLOOKUP(N2162,#REF!,1,0),1)&lt;&gt;1),N2162,AND(V2162="",I2162="王园园组"),"王园园组"),"other")</f>
        <v>other</v>
      </c>
      <c r="Y2162">
        <f>IFERROR(_xlfn.XLOOKUP(MID(T2162, FIND("#", SUBSTITUTE(T2162, "-", "#", LEN(T2162) - LEN(SUBSTITUTE(T2162, "-", "")))) + 1, LEN(T2162)),#REF!,#REF!),0)</f>
        <v>0</v>
      </c>
      <c r="Z2162">
        <f>MONTH(续费明细实时[[#This Row],[success_time]])</f>
        <v>5</v>
      </c>
      <c r="AA2162" s="8" t="e">
        <f>VLOOKUP(续费明细实时[[#This Row],[parent_user_id]],#REF!,27,0)</f>
        <v>#REF!</v>
      </c>
    </row>
    <row r="2163" spans="1:27">
      <c r="A2163" s="1">
        <v>45793</v>
      </c>
      <c r="B2163" t="s">
        <v>16070</v>
      </c>
      <c r="C2163" t="s">
        <v>16071</v>
      </c>
      <c r="D2163" t="s">
        <v>610</v>
      </c>
      <c r="E2163" t="s">
        <v>546</v>
      </c>
      <c r="F2163">
        <v>240</v>
      </c>
      <c r="G2163" t="s">
        <v>1875</v>
      </c>
      <c r="H2163" t="s">
        <v>559</v>
      </c>
      <c r="I2163" t="s">
        <v>1876</v>
      </c>
      <c r="J2163">
        <v>32303</v>
      </c>
      <c r="K2163" t="s">
        <v>239</v>
      </c>
      <c r="L2163" t="s">
        <v>549</v>
      </c>
      <c r="M2163" t="s">
        <v>550</v>
      </c>
      <c r="N2163" t="s">
        <v>551</v>
      </c>
      <c r="O2163" t="s">
        <v>141</v>
      </c>
      <c r="P2163" t="s">
        <v>1877</v>
      </c>
      <c r="Q2163" t="s">
        <v>16072</v>
      </c>
      <c r="R2163" t="s">
        <v>626</v>
      </c>
      <c r="S2163">
        <v>4549.6875810000001</v>
      </c>
      <c r="T2163" t="s">
        <v>1931</v>
      </c>
      <c r="U2163" s="4">
        <v>45793.934606481482</v>
      </c>
      <c r="V2163" t="str">
        <f>IFERROR(VLOOKUP(B2163,#REF!,1,0),"")</f>
        <v/>
      </c>
      <c r="W2163" t="str" cm="1">
        <f t="array" ref="W2163">IFERROR(_xlfn.IFS(AND(V2163="",X2163&lt;&gt;"王园园组",X2163&lt;&gt;"other"),K2163,AND(V2163="",X2163="王园园组"),G2163),"other")</f>
        <v>other</v>
      </c>
      <c r="X2163" t="str" cm="1">
        <f t="array" ref="X2163">IFERROR(_xlfn.IFS(AND(V2163="",IFERROR(VLOOKUP(N2163,#REF!,1,0),1)&lt;&gt;1),N2163,AND(V2163="",I2163="王园园组"),"王园园组"),"other")</f>
        <v>other</v>
      </c>
      <c r="Y2163">
        <f>IFERROR(_xlfn.XLOOKUP(MID(T2163, FIND("#", SUBSTITUTE(T2163, "-", "#", LEN(T2163) - LEN(SUBSTITUTE(T2163, "-", "")))) + 1, LEN(T2163)),#REF!,#REF!),0)</f>
        <v>0</v>
      </c>
      <c r="Z2163">
        <f>MONTH(续费明细实时[[#This Row],[success_time]])</f>
        <v>5</v>
      </c>
      <c r="AA2163" s="8" t="e">
        <f>VLOOKUP(续费明细实时[[#This Row],[parent_user_id]],#REF!,27,0)</f>
        <v>#REF!</v>
      </c>
    </row>
    <row r="2164" spans="1:27">
      <c r="A2164" s="1">
        <v>45783</v>
      </c>
      <c r="B2164" t="s">
        <v>2414</v>
      </c>
      <c r="C2164" t="s">
        <v>2415</v>
      </c>
      <c r="D2164" t="s">
        <v>695</v>
      </c>
      <c r="E2164" t="s">
        <v>1959</v>
      </c>
      <c r="F2164">
        <v>8</v>
      </c>
      <c r="G2164" t="s">
        <v>1973</v>
      </c>
      <c r="H2164" t="s">
        <v>559</v>
      </c>
      <c r="I2164" t="s">
        <v>1876</v>
      </c>
      <c r="J2164">
        <v>1973</v>
      </c>
      <c r="K2164" t="s">
        <v>289</v>
      </c>
      <c r="L2164" t="s">
        <v>549</v>
      </c>
      <c r="M2164" t="s">
        <v>550</v>
      </c>
      <c r="N2164" t="s">
        <v>136</v>
      </c>
      <c r="O2164" t="s">
        <v>283</v>
      </c>
      <c r="P2164" t="s">
        <v>1877</v>
      </c>
      <c r="Q2164" t="s">
        <v>2416</v>
      </c>
      <c r="R2164" t="s">
        <v>626</v>
      </c>
      <c r="S2164">
        <v>277.83369099999999</v>
      </c>
      <c r="T2164" t="s">
        <v>2260</v>
      </c>
      <c r="U2164" s="4">
        <v>45783.435879629629</v>
      </c>
      <c r="V2164" t="str">
        <f>IFERROR(VLOOKUP(B2164,#REF!,1,0),"")</f>
        <v/>
      </c>
      <c r="W2164" t="str" cm="1">
        <f t="array" ref="W2164">IFERROR(_xlfn.IFS(AND(V2164="",X2164&lt;&gt;"王园园组",X2164&lt;&gt;"other"),K2164,AND(V2164="",X2164="王园园组"),G2164),"other")</f>
        <v>other</v>
      </c>
      <c r="X2164" t="str" cm="1">
        <f t="array" ref="X2164">IFERROR(_xlfn.IFS(AND(V2164="",IFERROR(VLOOKUP(N2164,#REF!,1,0),1)&lt;&gt;1),N2164,AND(V2164="",I2164="王园园组"),"王园园组"),"other")</f>
        <v>other</v>
      </c>
      <c r="Y2164">
        <f>IFERROR(_xlfn.XLOOKUP(MID(T2164, FIND("#", SUBSTITUTE(T2164, "-", "#", LEN(T2164) - LEN(SUBSTITUTE(T2164, "-", "")))) + 1, LEN(T2164)),#REF!,#REF!),0)</f>
        <v>0</v>
      </c>
      <c r="Z2164">
        <f>MONTH(续费明细实时[[#This Row],[success_time]])</f>
        <v>5</v>
      </c>
      <c r="AA2164" s="8" t="e">
        <f>VLOOKUP(续费明细实时[[#This Row],[parent_user_id]],#REF!,27,0)</f>
        <v>#REF!</v>
      </c>
    </row>
    <row r="2165" spans="1:27">
      <c r="A2165" s="1">
        <v>45790</v>
      </c>
      <c r="B2165" t="s">
        <v>12605</v>
      </c>
      <c r="C2165" t="s">
        <v>12606</v>
      </c>
      <c r="D2165" t="s">
        <v>632</v>
      </c>
      <c r="E2165" t="s">
        <v>546</v>
      </c>
      <c r="F2165">
        <v>120</v>
      </c>
      <c r="G2165" t="s">
        <v>2061</v>
      </c>
      <c r="H2165" t="s">
        <v>559</v>
      </c>
      <c r="I2165" t="s">
        <v>1876</v>
      </c>
      <c r="J2165">
        <v>17750</v>
      </c>
      <c r="K2165" t="s">
        <v>185</v>
      </c>
      <c r="L2165" t="s">
        <v>549</v>
      </c>
      <c r="M2165" t="s">
        <v>559</v>
      </c>
      <c r="N2165" t="s">
        <v>469</v>
      </c>
      <c r="O2165" t="s">
        <v>180</v>
      </c>
      <c r="P2165" t="s">
        <v>1877</v>
      </c>
      <c r="Q2165" t="s">
        <v>12607</v>
      </c>
      <c r="R2165" t="s">
        <v>626</v>
      </c>
      <c r="S2165">
        <v>2500</v>
      </c>
      <c r="T2165" t="s">
        <v>1896</v>
      </c>
      <c r="U2165" s="4">
        <v>45790.510416666664</v>
      </c>
      <c r="V2165" t="str">
        <f>IFERROR(VLOOKUP(B2165,#REF!,1,0),"")</f>
        <v/>
      </c>
      <c r="W2165" t="str" cm="1">
        <f t="array" ref="W2165">IFERROR(_xlfn.IFS(AND(V2165="",X2165&lt;&gt;"王园园组",X2165&lt;&gt;"other"),K2165,AND(V2165="",X2165="王园园组"),G2165),"other")</f>
        <v>other</v>
      </c>
      <c r="X2165" t="str" cm="1">
        <f t="array" ref="X2165">IFERROR(_xlfn.IFS(AND(V2165="",IFERROR(VLOOKUP(N2165,#REF!,1,0),1)&lt;&gt;1),N2165,AND(V2165="",I2165="王园园组"),"王园园组"),"other")</f>
        <v>other</v>
      </c>
      <c r="Y2165">
        <f>IFERROR(_xlfn.XLOOKUP(MID(T2165, FIND("#", SUBSTITUTE(T2165, "-", "#", LEN(T2165) - LEN(SUBSTITUTE(T2165, "-", "")))) + 1, LEN(T2165)),#REF!,#REF!),0)</f>
        <v>0</v>
      </c>
      <c r="Z2165">
        <f>MONTH(续费明细实时[[#This Row],[success_time]])</f>
        <v>5</v>
      </c>
      <c r="AA2165" s="8" t="e">
        <f>VLOOKUP(续费明细实时[[#This Row],[parent_user_id]],#REF!,27,0)</f>
        <v>#REF!</v>
      </c>
    </row>
    <row r="2166" spans="1:27">
      <c r="A2166" s="1">
        <v>45790</v>
      </c>
      <c r="B2166" t="s">
        <v>16076</v>
      </c>
      <c r="C2166" t="s">
        <v>16077</v>
      </c>
      <c r="D2166" t="s">
        <v>548</v>
      </c>
      <c r="E2166" t="s">
        <v>546</v>
      </c>
      <c r="F2166">
        <v>60</v>
      </c>
      <c r="G2166" t="s">
        <v>1939</v>
      </c>
      <c r="H2166" t="s">
        <v>559</v>
      </c>
      <c r="I2166" t="s">
        <v>1876</v>
      </c>
      <c r="J2166">
        <v>10650</v>
      </c>
      <c r="K2166" t="s">
        <v>259</v>
      </c>
      <c r="L2166" t="s">
        <v>549</v>
      </c>
      <c r="M2166" t="s">
        <v>550</v>
      </c>
      <c r="N2166" t="s">
        <v>136</v>
      </c>
      <c r="O2166" t="s">
        <v>147</v>
      </c>
      <c r="P2166" t="s">
        <v>1877</v>
      </c>
      <c r="Q2166" t="s">
        <v>16078</v>
      </c>
      <c r="R2166" t="s">
        <v>626</v>
      </c>
      <c r="S2166">
        <v>1500</v>
      </c>
      <c r="T2166" t="s">
        <v>1891</v>
      </c>
      <c r="U2166" s="4">
        <v>45790.266759259262</v>
      </c>
      <c r="V2166" t="str">
        <f>IFERROR(VLOOKUP(B2166,#REF!,1,0),"")</f>
        <v/>
      </c>
      <c r="W2166" t="str" cm="1">
        <f t="array" ref="W2166">IFERROR(_xlfn.IFS(AND(V2166="",X2166&lt;&gt;"王园园组",X2166&lt;&gt;"other"),K2166,AND(V2166="",X2166="王园园组"),G2166),"other")</f>
        <v>other</v>
      </c>
      <c r="X2166" t="str" cm="1">
        <f t="array" ref="X2166">IFERROR(_xlfn.IFS(AND(V2166="",IFERROR(VLOOKUP(N2166,#REF!,1,0),1)&lt;&gt;1),N2166,AND(V2166="",I2166="王园园组"),"王园园组"),"other")</f>
        <v>other</v>
      </c>
      <c r="Y2166">
        <f>IFERROR(_xlfn.XLOOKUP(MID(T2166, FIND("#", SUBSTITUTE(T2166, "-", "#", LEN(T2166) - LEN(SUBSTITUTE(T2166, "-", "")))) + 1, LEN(T2166)),#REF!,#REF!),0)</f>
        <v>0</v>
      </c>
      <c r="Z2166">
        <f>MONTH(续费明细实时[[#This Row],[success_time]])</f>
        <v>5</v>
      </c>
      <c r="AA2166" s="8" t="e">
        <f>VLOOKUP(续费明细实时[[#This Row],[parent_user_id]],#REF!,27,0)</f>
        <v>#REF!</v>
      </c>
    </row>
    <row r="2167" spans="1:27">
      <c r="A2167" s="1">
        <v>45787</v>
      </c>
      <c r="B2167" t="s">
        <v>9018</v>
      </c>
      <c r="C2167" t="s">
        <v>9019</v>
      </c>
      <c r="D2167" t="s">
        <v>1088</v>
      </c>
      <c r="E2167" t="s">
        <v>546</v>
      </c>
      <c r="F2167">
        <v>120</v>
      </c>
      <c r="G2167" t="s">
        <v>1973</v>
      </c>
      <c r="H2167" t="s">
        <v>559</v>
      </c>
      <c r="I2167" t="s">
        <v>1876</v>
      </c>
      <c r="J2167">
        <v>18283</v>
      </c>
      <c r="K2167" t="s">
        <v>268</v>
      </c>
      <c r="L2167" t="s">
        <v>549</v>
      </c>
      <c r="M2167" t="s">
        <v>550</v>
      </c>
      <c r="N2167" t="s">
        <v>136</v>
      </c>
      <c r="O2167" t="s">
        <v>264</v>
      </c>
      <c r="P2167" t="s">
        <v>1877</v>
      </c>
      <c r="Q2167" t="s">
        <v>9020</v>
      </c>
      <c r="R2167" t="s">
        <v>626</v>
      </c>
      <c r="S2167">
        <v>2575</v>
      </c>
      <c r="T2167" t="s">
        <v>1896</v>
      </c>
      <c r="U2167" s="4">
        <v>45787.655752314815</v>
      </c>
      <c r="V2167" t="str">
        <f>IFERROR(VLOOKUP(B2167,#REF!,1,0),"")</f>
        <v/>
      </c>
      <c r="W2167" t="str" cm="1">
        <f t="array" ref="W2167">IFERROR(_xlfn.IFS(AND(V2167="",X2167&lt;&gt;"王园园组",X2167&lt;&gt;"other"),K2167,AND(V2167="",X2167="王园园组"),G2167),"other")</f>
        <v>other</v>
      </c>
      <c r="X2167" t="str" cm="1">
        <f t="array" ref="X2167">IFERROR(_xlfn.IFS(AND(V2167="",IFERROR(VLOOKUP(N2167,#REF!,1,0),1)&lt;&gt;1),N2167,AND(V2167="",I2167="王园园组"),"王园园组"),"other")</f>
        <v>other</v>
      </c>
      <c r="Y2167">
        <f>IFERROR(_xlfn.XLOOKUP(MID(T2167, FIND("#", SUBSTITUTE(T2167, "-", "#", LEN(T2167) - LEN(SUBSTITUTE(T2167, "-", "")))) + 1, LEN(T2167)),#REF!,#REF!),0)</f>
        <v>0</v>
      </c>
      <c r="Z2167">
        <f>MONTH(续费明细实时[[#This Row],[success_time]])</f>
        <v>5</v>
      </c>
      <c r="AA2167" s="8" t="e">
        <f>VLOOKUP(续费明细实时[[#This Row],[parent_user_id]],#REF!,27,0)</f>
        <v>#REF!</v>
      </c>
    </row>
    <row r="2168" spans="1:27">
      <c r="A2168" s="1">
        <v>45799</v>
      </c>
      <c r="B2168" t="s">
        <v>16079</v>
      </c>
      <c r="C2168" t="s">
        <v>16080</v>
      </c>
      <c r="D2168" t="s">
        <v>632</v>
      </c>
      <c r="E2168" t="s">
        <v>546</v>
      </c>
      <c r="F2168">
        <v>120</v>
      </c>
      <c r="G2168" t="s">
        <v>2113</v>
      </c>
      <c r="H2168" t="s">
        <v>559</v>
      </c>
      <c r="I2168" t="s">
        <v>1876</v>
      </c>
      <c r="J2168">
        <v>17750</v>
      </c>
      <c r="K2168" t="s">
        <v>225</v>
      </c>
      <c r="L2168" t="s">
        <v>549</v>
      </c>
      <c r="M2168" t="s">
        <v>550</v>
      </c>
      <c r="N2168" t="s">
        <v>551</v>
      </c>
      <c r="O2168" t="s">
        <v>145</v>
      </c>
      <c r="P2168" t="s">
        <v>1877</v>
      </c>
      <c r="Q2168" t="s">
        <v>16081</v>
      </c>
      <c r="R2168" t="s">
        <v>626</v>
      </c>
      <c r="S2168">
        <v>2500</v>
      </c>
      <c r="T2168" t="s">
        <v>1896</v>
      </c>
      <c r="U2168" s="4">
        <v>45799.493680555555</v>
      </c>
      <c r="V2168" t="str">
        <f>IFERROR(VLOOKUP(B2168,#REF!,1,0),"")</f>
        <v/>
      </c>
      <c r="W2168" t="str" cm="1">
        <f t="array" ref="W2168">IFERROR(_xlfn.IFS(AND(V2168="",X2168&lt;&gt;"王园园组",X2168&lt;&gt;"other"),K2168,AND(V2168="",X2168="王园园组"),G2168),"other")</f>
        <v>other</v>
      </c>
      <c r="X2168" t="str" cm="1">
        <f t="array" ref="X2168">IFERROR(_xlfn.IFS(AND(V2168="",IFERROR(VLOOKUP(N2168,#REF!,1,0),1)&lt;&gt;1),N2168,AND(V2168="",I2168="王园园组"),"王园园组"),"other")</f>
        <v>other</v>
      </c>
      <c r="Y2168">
        <f>IFERROR(_xlfn.XLOOKUP(MID(T2168, FIND("#", SUBSTITUTE(T2168, "-", "#", LEN(T2168) - LEN(SUBSTITUTE(T2168, "-", "")))) + 1, LEN(T2168)),#REF!,#REF!),0)</f>
        <v>0</v>
      </c>
      <c r="Z2168">
        <f>MONTH(续费明细实时[[#This Row],[success_time]])</f>
        <v>5</v>
      </c>
      <c r="AA2168" s="8" t="e">
        <f>VLOOKUP(续费明细实时[[#This Row],[parent_user_id]],#REF!,27,0)</f>
        <v>#REF!</v>
      </c>
    </row>
    <row r="2169" spans="1:27">
      <c r="A2169" s="1">
        <v>45790</v>
      </c>
      <c r="B2169" t="s">
        <v>12631</v>
      </c>
      <c r="C2169" t="s">
        <v>12632</v>
      </c>
      <c r="D2169" t="s">
        <v>548</v>
      </c>
      <c r="E2169" t="s">
        <v>546</v>
      </c>
      <c r="F2169">
        <v>120</v>
      </c>
      <c r="G2169" t="s">
        <v>2046</v>
      </c>
      <c r="H2169" t="s">
        <v>559</v>
      </c>
      <c r="I2169" t="s">
        <v>1876</v>
      </c>
      <c r="J2169">
        <v>17750</v>
      </c>
      <c r="K2169" t="s">
        <v>260</v>
      </c>
      <c r="L2169" t="s">
        <v>549</v>
      </c>
      <c r="M2169" t="s">
        <v>550</v>
      </c>
      <c r="N2169" t="s">
        <v>136</v>
      </c>
      <c r="O2169" t="s">
        <v>147</v>
      </c>
      <c r="P2169" t="s">
        <v>1877</v>
      </c>
      <c r="Q2169" t="s">
        <v>12633</v>
      </c>
      <c r="R2169" t="s">
        <v>626</v>
      </c>
      <c r="S2169">
        <v>2500</v>
      </c>
      <c r="T2169" t="s">
        <v>1896</v>
      </c>
      <c r="U2169" s="4">
        <v>45790.505150462966</v>
      </c>
      <c r="V2169" t="str">
        <f>IFERROR(VLOOKUP(B2169,#REF!,1,0),"")</f>
        <v/>
      </c>
      <c r="W2169" t="str" cm="1">
        <f t="array" ref="W2169">IFERROR(_xlfn.IFS(AND(V2169="",X2169&lt;&gt;"王园园组",X2169&lt;&gt;"other"),K2169,AND(V2169="",X2169="王园园组"),G2169),"other")</f>
        <v>other</v>
      </c>
      <c r="X2169" t="str" cm="1">
        <f t="array" ref="X2169">IFERROR(_xlfn.IFS(AND(V2169="",IFERROR(VLOOKUP(N2169,#REF!,1,0),1)&lt;&gt;1),N2169,AND(V2169="",I2169="王园园组"),"王园园组"),"other")</f>
        <v>other</v>
      </c>
      <c r="Y2169">
        <f>IFERROR(_xlfn.XLOOKUP(MID(T2169, FIND("#", SUBSTITUTE(T2169, "-", "#", LEN(T2169) - LEN(SUBSTITUTE(T2169, "-", "")))) + 1, LEN(T2169)),#REF!,#REF!),0)</f>
        <v>0</v>
      </c>
      <c r="Z2169">
        <f>MONTH(续费明细实时[[#This Row],[success_time]])</f>
        <v>5</v>
      </c>
      <c r="AA2169" s="8" t="e">
        <f>VLOOKUP(续费明细实时[[#This Row],[parent_user_id]],#REF!,27,0)</f>
        <v>#REF!</v>
      </c>
    </row>
    <row r="2170" spans="1:27">
      <c r="A2170" s="1">
        <v>45797</v>
      </c>
      <c r="B2170" t="s">
        <v>16325</v>
      </c>
      <c r="C2170" t="s">
        <v>16326</v>
      </c>
      <c r="D2170" t="s">
        <v>558</v>
      </c>
      <c r="E2170" t="s">
        <v>546</v>
      </c>
      <c r="F2170">
        <v>60</v>
      </c>
      <c r="G2170" t="s">
        <v>335</v>
      </c>
      <c r="H2170" t="s">
        <v>559</v>
      </c>
      <c r="I2170" t="s">
        <v>504</v>
      </c>
      <c r="J2170">
        <v>12185</v>
      </c>
      <c r="K2170" t="s">
        <v>335</v>
      </c>
      <c r="L2170" t="s">
        <v>549</v>
      </c>
      <c r="M2170" t="s">
        <v>559</v>
      </c>
      <c r="N2170" t="s">
        <v>504</v>
      </c>
      <c r="O2170" t="s">
        <v>325</v>
      </c>
      <c r="P2170" t="s">
        <v>1877</v>
      </c>
      <c r="Q2170" t="s">
        <v>16327</v>
      </c>
      <c r="R2170" t="s">
        <v>626</v>
      </c>
      <c r="S2170">
        <v>1716.264224</v>
      </c>
      <c r="T2170" t="s">
        <v>1891</v>
      </c>
      <c r="U2170" s="4">
        <v>45797.587592592594</v>
      </c>
      <c r="V2170" t="str">
        <f>IFERROR(VLOOKUP(B2170,#REF!,1,0),"")</f>
        <v/>
      </c>
      <c r="W2170" t="str" cm="1">
        <f t="array" ref="W2170">IFERROR(_xlfn.IFS(AND(V2170="",X2170&lt;&gt;"王园园组",X2170&lt;&gt;"other"),K2170,AND(V2170="",X2170="王园园组"),G2170),"other")</f>
        <v>other</v>
      </c>
      <c r="X2170" t="str" cm="1">
        <f t="array" ref="X2170">IFERROR(_xlfn.IFS(AND(V2170="",IFERROR(VLOOKUP(N2170,#REF!,1,0),1)&lt;&gt;1),N2170,AND(V2170="",I2170="王园园组"),"王园园组"),"other")</f>
        <v>other</v>
      </c>
      <c r="Y2170">
        <f>IFERROR(_xlfn.XLOOKUP(MID(T2170, FIND("#", SUBSTITUTE(T2170, "-", "#", LEN(T2170) - LEN(SUBSTITUTE(T2170, "-", "")))) + 1, LEN(T2170)),#REF!,#REF!),0)</f>
        <v>0</v>
      </c>
      <c r="Z2170">
        <f>MONTH(续费明细实时[[#This Row],[success_time]])</f>
        <v>5</v>
      </c>
      <c r="AA2170" s="8" t="e">
        <f>VLOOKUP(续费明细实时[[#This Row],[parent_user_id]],#REF!,27,0)</f>
        <v>#REF!</v>
      </c>
    </row>
    <row r="2171" spans="1:27">
      <c r="A2171" s="1">
        <v>45804</v>
      </c>
      <c r="B2171" t="s">
        <v>30262</v>
      </c>
      <c r="C2171" t="s">
        <v>30263</v>
      </c>
      <c r="D2171" t="s">
        <v>548</v>
      </c>
      <c r="E2171" t="s">
        <v>546</v>
      </c>
      <c r="F2171">
        <v>120</v>
      </c>
      <c r="G2171" t="s">
        <v>2071</v>
      </c>
      <c r="H2171" t="s">
        <v>559</v>
      </c>
      <c r="I2171" t="s">
        <v>1876</v>
      </c>
      <c r="J2171">
        <v>17750</v>
      </c>
      <c r="K2171" t="s">
        <v>289</v>
      </c>
      <c r="L2171" t="s">
        <v>549</v>
      </c>
      <c r="M2171" t="s">
        <v>550</v>
      </c>
      <c r="N2171" t="s">
        <v>136</v>
      </c>
      <c r="O2171" t="s">
        <v>283</v>
      </c>
      <c r="P2171" t="s">
        <v>1877</v>
      </c>
      <c r="Q2171" t="s">
        <v>30264</v>
      </c>
      <c r="R2171" t="s">
        <v>626</v>
      </c>
      <c r="S2171">
        <v>2500</v>
      </c>
      <c r="T2171" t="s">
        <v>1896</v>
      </c>
      <c r="U2171" s="4">
        <v>45804.459606481483</v>
      </c>
      <c r="V2171" t="str">
        <f>IFERROR(VLOOKUP(B2171,#REF!,1,0),"")</f>
        <v/>
      </c>
      <c r="W2171" t="str" cm="1">
        <f t="array" ref="W2171">IFERROR(_xlfn.IFS(AND(V2171="",X2171&lt;&gt;"王园园组",X2171&lt;&gt;"other"),K2171,AND(V2171="",X2171="王园园组"),G2171),"other")</f>
        <v>other</v>
      </c>
      <c r="X2171" t="str" cm="1">
        <f t="array" ref="X2171">IFERROR(_xlfn.IFS(AND(V2171="",IFERROR(VLOOKUP(N2171,#REF!,1,0),1)&lt;&gt;1),N2171,AND(V2171="",I2171="王园园组"),"王园园组"),"other")</f>
        <v>other</v>
      </c>
      <c r="Y2171">
        <f>IFERROR(_xlfn.XLOOKUP(MID(T2171, FIND("#", SUBSTITUTE(T2171, "-", "#", LEN(T2171) - LEN(SUBSTITUTE(T2171, "-", "")))) + 1, LEN(T2171)),#REF!,#REF!),0)</f>
        <v>0</v>
      </c>
      <c r="Z2171">
        <f>MONTH(续费明细实时[[#This Row],[success_time]])</f>
        <v>5</v>
      </c>
      <c r="AA2171" s="8" t="e">
        <f>VLOOKUP(续费明细实时[[#This Row],[parent_user_id]],#REF!,27,0)</f>
        <v>#REF!</v>
      </c>
    </row>
    <row r="2172" spans="1:27">
      <c r="A2172" s="1">
        <v>45804</v>
      </c>
      <c r="B2172" t="s">
        <v>30265</v>
      </c>
      <c r="C2172" t="s">
        <v>30266</v>
      </c>
      <c r="D2172" t="s">
        <v>961</v>
      </c>
      <c r="E2172" t="s">
        <v>546</v>
      </c>
      <c r="F2172">
        <v>120</v>
      </c>
      <c r="G2172" t="s">
        <v>1973</v>
      </c>
      <c r="H2172" t="s">
        <v>559</v>
      </c>
      <c r="I2172" t="s">
        <v>1876</v>
      </c>
      <c r="J2172">
        <v>19106</v>
      </c>
      <c r="K2172" t="s">
        <v>291</v>
      </c>
      <c r="L2172" t="s">
        <v>549</v>
      </c>
      <c r="M2172" t="s">
        <v>550</v>
      </c>
      <c r="N2172" t="s">
        <v>136</v>
      </c>
      <c r="O2172" t="s">
        <v>292</v>
      </c>
      <c r="P2172" t="s">
        <v>1877</v>
      </c>
      <c r="Q2172" t="s">
        <v>30267</v>
      </c>
      <c r="R2172" t="s">
        <v>626</v>
      </c>
      <c r="S2172">
        <v>2690.9977039999999</v>
      </c>
      <c r="T2172" t="s">
        <v>1896</v>
      </c>
      <c r="U2172" s="4">
        <v>45804.374699074076</v>
      </c>
      <c r="V2172" t="str">
        <f>IFERROR(VLOOKUP(B2172,#REF!,1,0),"")</f>
        <v/>
      </c>
      <c r="W2172" t="str" cm="1">
        <f t="array" ref="W2172">IFERROR(_xlfn.IFS(AND(V2172="",X2172&lt;&gt;"王园园组",X2172&lt;&gt;"other"),K2172,AND(V2172="",X2172="王园园组"),G2172),"other")</f>
        <v>other</v>
      </c>
      <c r="X2172" t="str" cm="1">
        <f t="array" ref="X2172">IFERROR(_xlfn.IFS(AND(V2172="",IFERROR(VLOOKUP(N2172,#REF!,1,0),1)&lt;&gt;1),N2172,AND(V2172="",I2172="王园园组"),"王园园组"),"other")</f>
        <v>other</v>
      </c>
      <c r="Y2172">
        <f>IFERROR(_xlfn.XLOOKUP(MID(T2172, FIND("#", SUBSTITUTE(T2172, "-", "#", LEN(T2172) - LEN(SUBSTITUTE(T2172, "-", "")))) + 1, LEN(T2172)),#REF!,#REF!),0)</f>
        <v>0</v>
      </c>
      <c r="Z2172">
        <f>MONTH(续费明细实时[[#This Row],[success_time]])</f>
        <v>5</v>
      </c>
      <c r="AA2172" s="8" t="e">
        <f>VLOOKUP(续费明细实时[[#This Row],[parent_user_id]],#REF!,27,0)</f>
        <v>#REF!</v>
      </c>
    </row>
    <row r="2173" spans="1:27">
      <c r="A2173" s="1">
        <v>45787</v>
      </c>
      <c r="B2173" t="s">
        <v>8935</v>
      </c>
      <c r="C2173" t="s">
        <v>8936</v>
      </c>
      <c r="D2173" t="s">
        <v>548</v>
      </c>
      <c r="E2173" t="s">
        <v>546</v>
      </c>
      <c r="F2173">
        <v>60</v>
      </c>
      <c r="G2173" t="s">
        <v>13037</v>
      </c>
      <c r="H2173" t="s">
        <v>559</v>
      </c>
      <c r="I2173" t="s">
        <v>1876</v>
      </c>
      <c r="J2173">
        <v>10650</v>
      </c>
      <c r="K2173" t="s">
        <v>257</v>
      </c>
      <c r="L2173" t="s">
        <v>549</v>
      </c>
      <c r="M2173" t="s">
        <v>550</v>
      </c>
      <c r="N2173" t="s">
        <v>136</v>
      </c>
      <c r="O2173" t="s">
        <v>147</v>
      </c>
      <c r="P2173" t="s">
        <v>1877</v>
      </c>
      <c r="Q2173" t="s">
        <v>8937</v>
      </c>
      <c r="R2173" t="s">
        <v>626</v>
      </c>
      <c r="S2173">
        <v>1500</v>
      </c>
      <c r="T2173" t="s">
        <v>1891</v>
      </c>
      <c r="U2173" s="4">
        <v>45787.850034722222</v>
      </c>
      <c r="V2173" t="str">
        <f>IFERROR(VLOOKUP(B2173,#REF!,1,0),"")</f>
        <v/>
      </c>
      <c r="W2173" t="str" cm="1">
        <f t="array" ref="W2173">IFERROR(_xlfn.IFS(AND(V2173="",X2173&lt;&gt;"王园园组",X2173&lt;&gt;"other"),K2173,AND(V2173="",X2173="王园园组"),G2173),"other")</f>
        <v>other</v>
      </c>
      <c r="X2173" t="str" cm="1">
        <f t="array" ref="X2173">IFERROR(_xlfn.IFS(AND(V2173="",IFERROR(VLOOKUP(N2173,#REF!,1,0),1)&lt;&gt;1),N2173,AND(V2173="",I2173="王园园组"),"王园园组"),"other")</f>
        <v>other</v>
      </c>
      <c r="Y2173">
        <f>IFERROR(_xlfn.XLOOKUP(MID(T2173, FIND("#", SUBSTITUTE(T2173, "-", "#", LEN(T2173) - LEN(SUBSTITUTE(T2173, "-", "")))) + 1, LEN(T2173)),#REF!,#REF!),0)</f>
        <v>0</v>
      </c>
      <c r="Z2173">
        <f>MONTH(续费明细实时[[#This Row],[success_time]])</f>
        <v>5</v>
      </c>
      <c r="AA2173" s="8" t="e">
        <f>VLOOKUP(续费明细实时[[#This Row],[parent_user_id]],#REF!,27,0)</f>
        <v>#REF!</v>
      </c>
    </row>
    <row r="2174" spans="1:27">
      <c r="A2174" s="1">
        <v>45793</v>
      </c>
      <c r="B2174" t="s">
        <v>16711</v>
      </c>
      <c r="C2174" t="s">
        <v>16712</v>
      </c>
      <c r="D2174" t="s">
        <v>548</v>
      </c>
      <c r="E2174" t="s">
        <v>546</v>
      </c>
      <c r="F2174">
        <v>120</v>
      </c>
      <c r="G2174" t="s">
        <v>1905</v>
      </c>
      <c r="H2174" t="s">
        <v>559</v>
      </c>
      <c r="I2174" t="s">
        <v>1876</v>
      </c>
      <c r="J2174">
        <v>17750</v>
      </c>
      <c r="K2174" t="s">
        <v>185</v>
      </c>
      <c r="L2174" t="s">
        <v>549</v>
      </c>
      <c r="M2174" t="s">
        <v>559</v>
      </c>
      <c r="N2174" t="s">
        <v>469</v>
      </c>
      <c r="O2174" t="s">
        <v>180</v>
      </c>
      <c r="P2174" t="s">
        <v>1877</v>
      </c>
      <c r="Q2174" t="s">
        <v>16713</v>
      </c>
      <c r="R2174" t="s">
        <v>626</v>
      </c>
      <c r="S2174">
        <v>2500</v>
      </c>
      <c r="T2174" t="s">
        <v>1896</v>
      </c>
      <c r="U2174" s="4">
        <v>45793.442129629628</v>
      </c>
      <c r="V2174" t="str">
        <f>IFERROR(VLOOKUP(B2174,#REF!,1,0),"")</f>
        <v/>
      </c>
      <c r="W2174" t="str" cm="1">
        <f t="array" ref="W2174">IFERROR(_xlfn.IFS(AND(V2174="",X2174&lt;&gt;"王园园组",X2174&lt;&gt;"other"),K2174,AND(V2174="",X2174="王园园组"),G2174),"other")</f>
        <v>other</v>
      </c>
      <c r="X2174" t="str" cm="1">
        <f t="array" ref="X2174">IFERROR(_xlfn.IFS(AND(V2174="",IFERROR(VLOOKUP(N2174,#REF!,1,0),1)&lt;&gt;1),N2174,AND(V2174="",I2174="王园园组"),"王园园组"),"other")</f>
        <v>other</v>
      </c>
      <c r="Y2174">
        <f>IFERROR(_xlfn.XLOOKUP(MID(T2174, FIND("#", SUBSTITUTE(T2174, "-", "#", LEN(T2174) - LEN(SUBSTITUTE(T2174, "-", "")))) + 1, LEN(T2174)),#REF!,#REF!),0)</f>
        <v>0</v>
      </c>
      <c r="Z2174">
        <f>MONTH(续费明细实时[[#This Row],[success_time]])</f>
        <v>5</v>
      </c>
      <c r="AA2174" s="8" t="e">
        <f>VLOOKUP(续费明细实时[[#This Row],[parent_user_id]],#REF!,27,0)</f>
        <v>#REF!</v>
      </c>
    </row>
    <row r="2175" spans="1:27">
      <c r="A2175" s="1">
        <v>45794</v>
      </c>
      <c r="B2175" t="s">
        <v>16714</v>
      </c>
      <c r="C2175" t="s">
        <v>16715</v>
      </c>
      <c r="D2175" t="s">
        <v>1088</v>
      </c>
      <c r="E2175" t="s">
        <v>546</v>
      </c>
      <c r="F2175">
        <v>60</v>
      </c>
      <c r="G2175" t="s">
        <v>343</v>
      </c>
      <c r="H2175" t="s">
        <v>559</v>
      </c>
      <c r="I2175" t="s">
        <v>504</v>
      </c>
      <c r="J2175">
        <v>11890</v>
      </c>
      <c r="K2175" t="s">
        <v>343</v>
      </c>
      <c r="L2175" t="s">
        <v>549</v>
      </c>
      <c r="M2175" t="s">
        <v>559</v>
      </c>
      <c r="N2175" t="s">
        <v>504</v>
      </c>
      <c r="O2175" t="s">
        <v>325</v>
      </c>
      <c r="P2175" t="s">
        <v>1877</v>
      </c>
      <c r="Q2175" t="s">
        <v>16716</v>
      </c>
      <c r="R2175" t="s">
        <v>626</v>
      </c>
      <c r="S2175">
        <v>1674.585446</v>
      </c>
      <c r="T2175" t="s">
        <v>1891</v>
      </c>
      <c r="U2175" s="4">
        <v>45794.844849537039</v>
      </c>
      <c r="V2175" t="str">
        <f>IFERROR(VLOOKUP(B2175,#REF!,1,0),"")</f>
        <v/>
      </c>
      <c r="W2175" t="str" cm="1">
        <f t="array" ref="W2175">IFERROR(_xlfn.IFS(AND(V2175="",X2175&lt;&gt;"王园园组",X2175&lt;&gt;"other"),K2175,AND(V2175="",X2175="王园园组"),G2175),"other")</f>
        <v>other</v>
      </c>
      <c r="X2175" t="str" cm="1">
        <f t="array" ref="X2175">IFERROR(_xlfn.IFS(AND(V2175="",IFERROR(VLOOKUP(N2175,#REF!,1,0),1)&lt;&gt;1),N2175,AND(V2175="",I2175="王园园组"),"王园园组"),"other")</f>
        <v>other</v>
      </c>
      <c r="Y2175">
        <f>IFERROR(_xlfn.XLOOKUP(MID(T2175, FIND("#", SUBSTITUTE(T2175, "-", "#", LEN(T2175) - LEN(SUBSTITUTE(T2175, "-", "")))) + 1, LEN(T2175)),#REF!,#REF!),0)</f>
        <v>0</v>
      </c>
      <c r="Z2175">
        <f>MONTH(续费明细实时[[#This Row],[success_time]])</f>
        <v>5</v>
      </c>
      <c r="AA2175" s="8" t="e">
        <f>VLOOKUP(续费明细实时[[#This Row],[parent_user_id]],#REF!,27,0)</f>
        <v>#REF!</v>
      </c>
    </row>
    <row r="2176" spans="1:27">
      <c r="A2176" s="1">
        <v>45794</v>
      </c>
      <c r="B2176" t="s">
        <v>16705</v>
      </c>
      <c r="C2176" t="s">
        <v>16706</v>
      </c>
      <c r="D2176" t="s">
        <v>548</v>
      </c>
      <c r="E2176" t="s">
        <v>546</v>
      </c>
      <c r="F2176">
        <v>120</v>
      </c>
      <c r="G2176" t="s">
        <v>13037</v>
      </c>
      <c r="H2176" t="s">
        <v>559</v>
      </c>
      <c r="I2176" t="s">
        <v>1876</v>
      </c>
      <c r="J2176">
        <v>17750</v>
      </c>
      <c r="K2176" t="s">
        <v>246</v>
      </c>
      <c r="L2176" t="s">
        <v>549</v>
      </c>
      <c r="M2176" t="s">
        <v>550</v>
      </c>
      <c r="N2176" t="s">
        <v>551</v>
      </c>
      <c r="O2176" t="s">
        <v>242</v>
      </c>
      <c r="P2176" t="s">
        <v>1877</v>
      </c>
      <c r="Q2176" t="s">
        <v>16707</v>
      </c>
      <c r="R2176" t="s">
        <v>626</v>
      </c>
      <c r="S2176">
        <v>2500</v>
      </c>
      <c r="T2176" t="s">
        <v>1896</v>
      </c>
      <c r="U2176" s="4">
        <v>45794.876574074071</v>
      </c>
      <c r="V2176" t="str">
        <f>IFERROR(VLOOKUP(B2176,#REF!,1,0),"")</f>
        <v/>
      </c>
      <c r="W2176" t="str" cm="1">
        <f t="array" ref="W2176">IFERROR(_xlfn.IFS(AND(V2176="",X2176&lt;&gt;"王园园组",X2176&lt;&gt;"other"),K2176,AND(V2176="",X2176="王园园组"),G2176),"other")</f>
        <v>other</v>
      </c>
      <c r="X2176" t="str" cm="1">
        <f t="array" ref="X2176">IFERROR(_xlfn.IFS(AND(V2176="",IFERROR(VLOOKUP(N2176,#REF!,1,0),1)&lt;&gt;1),N2176,AND(V2176="",I2176="王园园组"),"王园园组"),"other")</f>
        <v>other</v>
      </c>
      <c r="Y2176">
        <f>IFERROR(_xlfn.XLOOKUP(MID(T2176, FIND("#", SUBSTITUTE(T2176, "-", "#", LEN(T2176) - LEN(SUBSTITUTE(T2176, "-", "")))) + 1, LEN(T2176)),#REF!,#REF!),0)</f>
        <v>0</v>
      </c>
      <c r="Z2176">
        <f>MONTH(续费明细实时[[#This Row],[success_time]])</f>
        <v>5</v>
      </c>
      <c r="AA2176" s="8" t="e">
        <f>VLOOKUP(续费明细实时[[#This Row],[parent_user_id]],#REF!,27,0)</f>
        <v>#REF!</v>
      </c>
    </row>
    <row r="2177" spans="1:27">
      <c r="A2177" s="1">
        <v>45801</v>
      </c>
      <c r="B2177" t="s">
        <v>16708</v>
      </c>
      <c r="C2177" t="s">
        <v>16709</v>
      </c>
      <c r="D2177" t="s">
        <v>610</v>
      </c>
      <c r="E2177" t="s">
        <v>546</v>
      </c>
      <c r="F2177">
        <v>60</v>
      </c>
      <c r="G2177" t="s">
        <v>1990</v>
      </c>
      <c r="H2177" t="s">
        <v>559</v>
      </c>
      <c r="I2177" t="s">
        <v>1876</v>
      </c>
      <c r="J2177">
        <v>10650</v>
      </c>
      <c r="K2177" t="s">
        <v>297</v>
      </c>
      <c r="L2177" t="s">
        <v>549</v>
      </c>
      <c r="M2177" t="s">
        <v>550</v>
      </c>
      <c r="N2177" t="s">
        <v>136</v>
      </c>
      <c r="O2177" t="s">
        <v>143</v>
      </c>
      <c r="P2177" t="s">
        <v>1877</v>
      </c>
      <c r="Q2177" t="s">
        <v>16710</v>
      </c>
      <c r="R2177" t="s">
        <v>626</v>
      </c>
      <c r="S2177">
        <v>1500</v>
      </c>
      <c r="T2177" t="s">
        <v>1891</v>
      </c>
      <c r="U2177" s="4">
        <v>45801.573657407411</v>
      </c>
      <c r="V2177" t="str">
        <f>IFERROR(VLOOKUP(B2177,#REF!,1,0),"")</f>
        <v/>
      </c>
      <c r="W2177" t="str" cm="1">
        <f t="array" ref="W2177">IFERROR(_xlfn.IFS(AND(V2177="",X2177&lt;&gt;"王园园组",X2177&lt;&gt;"other"),K2177,AND(V2177="",X2177="王园园组"),G2177),"other")</f>
        <v>other</v>
      </c>
      <c r="X2177" t="str" cm="1">
        <f t="array" ref="X2177">IFERROR(_xlfn.IFS(AND(V2177="",IFERROR(VLOOKUP(N2177,#REF!,1,0),1)&lt;&gt;1),N2177,AND(V2177="",I2177="王园园组"),"王园园组"),"other")</f>
        <v>other</v>
      </c>
      <c r="Y2177">
        <f>IFERROR(_xlfn.XLOOKUP(MID(T2177, FIND("#", SUBSTITUTE(T2177, "-", "#", LEN(T2177) - LEN(SUBSTITUTE(T2177, "-", "")))) + 1, LEN(T2177)),#REF!,#REF!),0)</f>
        <v>0</v>
      </c>
      <c r="Z2177">
        <f>MONTH(续费明细实时[[#This Row],[success_time]])</f>
        <v>5</v>
      </c>
      <c r="AA2177" s="8" t="e">
        <f>VLOOKUP(续费明细实时[[#This Row],[parent_user_id]],#REF!,27,0)</f>
        <v>#REF!</v>
      </c>
    </row>
    <row r="2178" spans="1:27">
      <c r="A2178" s="1">
        <v>45786</v>
      </c>
      <c r="B2178" t="s">
        <v>3010</v>
      </c>
      <c r="C2178" t="s">
        <v>3011</v>
      </c>
      <c r="D2178" t="s">
        <v>610</v>
      </c>
      <c r="E2178" t="s">
        <v>546</v>
      </c>
      <c r="F2178">
        <v>120</v>
      </c>
      <c r="G2178" t="s">
        <v>2178</v>
      </c>
      <c r="H2178" t="s">
        <v>559</v>
      </c>
      <c r="I2178" t="s">
        <v>1876</v>
      </c>
      <c r="J2178">
        <v>17750</v>
      </c>
      <c r="K2178" t="s">
        <v>287</v>
      </c>
      <c r="L2178" t="s">
        <v>549</v>
      </c>
      <c r="M2178" t="s">
        <v>550</v>
      </c>
      <c r="N2178" t="s">
        <v>136</v>
      </c>
      <c r="O2178" t="s">
        <v>283</v>
      </c>
      <c r="P2178" t="s">
        <v>1877</v>
      </c>
      <c r="Q2178" t="s">
        <v>3012</v>
      </c>
      <c r="R2178" t="s">
        <v>626</v>
      </c>
      <c r="S2178">
        <v>2500</v>
      </c>
      <c r="T2178" t="s">
        <v>1896</v>
      </c>
      <c r="U2178" s="4">
        <v>45786.456099537034</v>
      </c>
      <c r="V2178" t="str">
        <f>IFERROR(VLOOKUP(B2178,#REF!,1,0),"")</f>
        <v/>
      </c>
      <c r="W2178" t="str" cm="1">
        <f t="array" ref="W2178">IFERROR(_xlfn.IFS(AND(V2178="",X2178&lt;&gt;"王园园组",X2178&lt;&gt;"other"),K2178,AND(V2178="",X2178="王园园组"),G2178),"other")</f>
        <v>other</v>
      </c>
      <c r="X2178" t="str" cm="1">
        <f t="array" ref="X2178">IFERROR(_xlfn.IFS(AND(V2178="",IFERROR(VLOOKUP(N2178,#REF!,1,0),1)&lt;&gt;1),N2178,AND(V2178="",I2178="王园园组"),"王园园组"),"other")</f>
        <v>other</v>
      </c>
      <c r="Y2178">
        <f>IFERROR(_xlfn.XLOOKUP(MID(T2178, FIND("#", SUBSTITUTE(T2178, "-", "#", LEN(T2178) - LEN(SUBSTITUTE(T2178, "-", "")))) + 1, LEN(T2178)),#REF!,#REF!),0)</f>
        <v>0</v>
      </c>
      <c r="Z2178">
        <f>MONTH(续费明细实时[[#This Row],[success_time]])</f>
        <v>5</v>
      </c>
      <c r="AA2178" s="8" t="e">
        <f>VLOOKUP(续费明细实时[[#This Row],[parent_user_id]],#REF!,27,0)</f>
        <v>#REF!</v>
      </c>
    </row>
    <row r="2179" spans="1:27">
      <c r="A2179" s="1">
        <v>45785</v>
      </c>
      <c r="B2179" t="s">
        <v>3023</v>
      </c>
      <c r="C2179" t="s">
        <v>3024</v>
      </c>
      <c r="D2179" t="s">
        <v>632</v>
      </c>
      <c r="E2179" t="s">
        <v>546</v>
      </c>
      <c r="F2179">
        <v>120</v>
      </c>
      <c r="G2179" t="s">
        <v>2061</v>
      </c>
      <c r="H2179" t="s">
        <v>559</v>
      </c>
      <c r="I2179" t="s">
        <v>1876</v>
      </c>
      <c r="J2179">
        <v>17750</v>
      </c>
      <c r="K2179" t="s">
        <v>289</v>
      </c>
      <c r="L2179" t="s">
        <v>549</v>
      </c>
      <c r="M2179" t="s">
        <v>550</v>
      </c>
      <c r="N2179" t="s">
        <v>136</v>
      </c>
      <c r="O2179" t="s">
        <v>283</v>
      </c>
      <c r="P2179" t="s">
        <v>1877</v>
      </c>
      <c r="Q2179" t="s">
        <v>3025</v>
      </c>
      <c r="R2179" t="s">
        <v>626</v>
      </c>
      <c r="S2179">
        <v>2500</v>
      </c>
      <c r="T2179" t="s">
        <v>1896</v>
      </c>
      <c r="U2179" s="4">
        <v>45785.491828703707</v>
      </c>
      <c r="V2179" t="str">
        <f>IFERROR(VLOOKUP(B2179,#REF!,1,0),"")</f>
        <v/>
      </c>
      <c r="W2179" t="str" cm="1">
        <f t="array" ref="W2179">IFERROR(_xlfn.IFS(AND(V2179="",X2179&lt;&gt;"王园园组",X2179&lt;&gt;"other"),K2179,AND(V2179="",X2179="王园园组"),G2179),"other")</f>
        <v>other</v>
      </c>
      <c r="X2179" t="str" cm="1">
        <f t="array" ref="X2179">IFERROR(_xlfn.IFS(AND(V2179="",IFERROR(VLOOKUP(N2179,#REF!,1,0),1)&lt;&gt;1),N2179,AND(V2179="",I2179="王园园组"),"王园园组"),"other")</f>
        <v>other</v>
      </c>
      <c r="Y2179">
        <f>IFERROR(_xlfn.XLOOKUP(MID(T2179, FIND("#", SUBSTITUTE(T2179, "-", "#", LEN(T2179) - LEN(SUBSTITUTE(T2179, "-", "")))) + 1, LEN(T2179)),#REF!,#REF!),0)</f>
        <v>0</v>
      </c>
      <c r="Z2179">
        <f>MONTH(续费明细实时[[#This Row],[success_time]])</f>
        <v>5</v>
      </c>
      <c r="AA2179" s="8" t="e">
        <f>VLOOKUP(续费明细实时[[#This Row],[parent_user_id]],#REF!,27,0)</f>
        <v>#REF!</v>
      </c>
    </row>
    <row r="2180" spans="1:27">
      <c r="A2180" s="1">
        <v>45793</v>
      </c>
      <c r="B2180" t="s">
        <v>16508</v>
      </c>
      <c r="C2180" t="s">
        <v>16509</v>
      </c>
      <c r="D2180" t="s">
        <v>548</v>
      </c>
      <c r="E2180" t="s">
        <v>546</v>
      </c>
      <c r="F2180">
        <v>120</v>
      </c>
      <c r="G2180" t="s">
        <v>2005</v>
      </c>
      <c r="H2180" t="s">
        <v>559</v>
      </c>
      <c r="I2180" t="s">
        <v>1876</v>
      </c>
      <c r="J2180">
        <v>17750</v>
      </c>
      <c r="K2180" t="s">
        <v>219</v>
      </c>
      <c r="L2180" t="s">
        <v>549</v>
      </c>
      <c r="M2180" t="s">
        <v>550</v>
      </c>
      <c r="N2180" t="s">
        <v>551</v>
      </c>
      <c r="O2180" t="s">
        <v>145</v>
      </c>
      <c r="P2180" t="s">
        <v>1877</v>
      </c>
      <c r="Q2180" t="s">
        <v>16510</v>
      </c>
      <c r="R2180" t="s">
        <v>626</v>
      </c>
      <c r="S2180">
        <v>2500</v>
      </c>
      <c r="T2180" t="s">
        <v>1896</v>
      </c>
      <c r="U2180" s="4">
        <v>45793.951192129629</v>
      </c>
      <c r="V2180" t="str">
        <f>IFERROR(VLOOKUP(B2180,#REF!,1,0),"")</f>
        <v/>
      </c>
      <c r="W2180" t="str" cm="1">
        <f t="array" ref="W2180">IFERROR(_xlfn.IFS(AND(V2180="",X2180&lt;&gt;"王园园组",X2180&lt;&gt;"other"),K2180,AND(V2180="",X2180="王园园组"),G2180),"other")</f>
        <v>other</v>
      </c>
      <c r="X2180" t="str" cm="1">
        <f t="array" ref="X2180">IFERROR(_xlfn.IFS(AND(V2180="",IFERROR(VLOOKUP(N2180,#REF!,1,0),1)&lt;&gt;1),N2180,AND(V2180="",I2180="王园园组"),"王园园组"),"other")</f>
        <v>other</v>
      </c>
      <c r="Y2180">
        <f>IFERROR(_xlfn.XLOOKUP(MID(T2180, FIND("#", SUBSTITUTE(T2180, "-", "#", LEN(T2180) - LEN(SUBSTITUTE(T2180, "-", "")))) + 1, LEN(T2180)),#REF!,#REF!),0)</f>
        <v>0</v>
      </c>
      <c r="Z2180">
        <f>MONTH(续费明细实时[[#This Row],[success_time]])</f>
        <v>5</v>
      </c>
      <c r="AA2180" s="8" t="e">
        <f>VLOOKUP(续费明细实时[[#This Row],[parent_user_id]],#REF!,27,0)</f>
        <v>#REF!</v>
      </c>
    </row>
    <row r="2181" spans="1:27">
      <c r="A2181" s="1">
        <v>45783</v>
      </c>
      <c r="B2181" t="s">
        <v>3004</v>
      </c>
      <c r="C2181" t="s">
        <v>3005</v>
      </c>
      <c r="D2181" t="s">
        <v>558</v>
      </c>
      <c r="E2181" t="s">
        <v>641</v>
      </c>
      <c r="F2181">
        <v>144</v>
      </c>
      <c r="G2181" t="s">
        <v>1973</v>
      </c>
      <c r="H2181" t="s">
        <v>559</v>
      </c>
      <c r="I2181" t="s">
        <v>1876</v>
      </c>
      <c r="J2181">
        <v>16026</v>
      </c>
      <c r="K2181" t="s">
        <v>717</v>
      </c>
      <c r="L2181" t="s">
        <v>549</v>
      </c>
      <c r="M2181" t="s">
        <v>550</v>
      </c>
      <c r="N2181" t="s">
        <v>136</v>
      </c>
      <c r="O2181" t="s">
        <v>143</v>
      </c>
      <c r="P2181" t="s">
        <v>1877</v>
      </c>
      <c r="Q2181" t="s">
        <v>3006</v>
      </c>
      <c r="R2181" t="s">
        <v>626</v>
      </c>
      <c r="S2181">
        <v>2257.1795670000001</v>
      </c>
      <c r="T2181" t="s">
        <v>2021</v>
      </c>
      <c r="U2181" s="4">
        <v>45783.763425925928</v>
      </c>
      <c r="V2181" t="str">
        <f>IFERROR(VLOOKUP(B2181,#REF!,1,0),"")</f>
        <v/>
      </c>
      <c r="W2181" t="str" cm="1">
        <f t="array" ref="W2181">IFERROR(_xlfn.IFS(AND(V2181="",X2181&lt;&gt;"王园园组",X2181&lt;&gt;"other"),K2181,AND(V2181="",X2181="王园园组"),G2181),"other")</f>
        <v>other</v>
      </c>
      <c r="X2181" t="str" cm="1">
        <f t="array" ref="X2181">IFERROR(_xlfn.IFS(AND(V2181="",IFERROR(VLOOKUP(N2181,#REF!,1,0),1)&lt;&gt;1),N2181,AND(V2181="",I2181="王园园组"),"王园园组"),"other")</f>
        <v>other</v>
      </c>
      <c r="Y2181">
        <f>IFERROR(_xlfn.XLOOKUP(MID(T2181, FIND("#", SUBSTITUTE(T2181, "-", "#", LEN(T2181) - LEN(SUBSTITUTE(T2181, "-", "")))) + 1, LEN(T2181)),#REF!,#REF!),0)</f>
        <v>0</v>
      </c>
      <c r="Z2181">
        <f>MONTH(续费明细实时[[#This Row],[success_time]])</f>
        <v>5</v>
      </c>
      <c r="AA2181" s="8" t="e">
        <f>VLOOKUP(续费明细实时[[#This Row],[parent_user_id]],#REF!,27,0)</f>
        <v>#REF!</v>
      </c>
    </row>
    <row r="2182" spans="1:27">
      <c r="A2182" s="1">
        <v>45797</v>
      </c>
      <c r="B2182" t="s">
        <v>16699</v>
      </c>
      <c r="C2182" t="s">
        <v>16700</v>
      </c>
      <c r="D2182" t="s">
        <v>695</v>
      </c>
      <c r="E2182" t="s">
        <v>546</v>
      </c>
      <c r="F2182">
        <v>120</v>
      </c>
      <c r="G2182" t="s">
        <v>1994</v>
      </c>
      <c r="H2182" t="s">
        <v>559</v>
      </c>
      <c r="I2182" t="s">
        <v>1876</v>
      </c>
      <c r="J2182">
        <v>18283</v>
      </c>
      <c r="K2182" t="s">
        <v>298</v>
      </c>
      <c r="L2182" t="s">
        <v>549</v>
      </c>
      <c r="M2182" t="s">
        <v>550</v>
      </c>
      <c r="N2182" t="s">
        <v>136</v>
      </c>
      <c r="O2182" t="s">
        <v>143</v>
      </c>
      <c r="P2182" t="s">
        <v>1877</v>
      </c>
      <c r="Q2182" t="s">
        <v>16701</v>
      </c>
      <c r="R2182" t="s">
        <v>626</v>
      </c>
      <c r="S2182">
        <v>2575</v>
      </c>
      <c r="T2182" t="s">
        <v>1896</v>
      </c>
      <c r="U2182" s="4">
        <v>45797.606979166667</v>
      </c>
      <c r="V2182" t="str">
        <f>IFERROR(VLOOKUP(B2182,#REF!,1,0),"")</f>
        <v/>
      </c>
      <c r="W2182" t="str" cm="1">
        <f t="array" ref="W2182">IFERROR(_xlfn.IFS(AND(V2182="",X2182&lt;&gt;"王园园组",X2182&lt;&gt;"other"),K2182,AND(V2182="",X2182="王园园组"),G2182),"other")</f>
        <v>other</v>
      </c>
      <c r="X2182" t="str" cm="1">
        <f t="array" ref="X2182">IFERROR(_xlfn.IFS(AND(V2182="",IFERROR(VLOOKUP(N2182,#REF!,1,0),1)&lt;&gt;1),N2182,AND(V2182="",I2182="王园园组"),"王园园组"),"other")</f>
        <v>other</v>
      </c>
      <c r="Y2182">
        <f>IFERROR(_xlfn.XLOOKUP(MID(T2182, FIND("#", SUBSTITUTE(T2182, "-", "#", LEN(T2182) - LEN(SUBSTITUTE(T2182, "-", "")))) + 1, LEN(T2182)),#REF!,#REF!),0)</f>
        <v>0</v>
      </c>
      <c r="Z2182">
        <f>MONTH(续费明细实时[[#This Row],[success_time]])</f>
        <v>5</v>
      </c>
      <c r="AA2182" s="8" t="e">
        <f>VLOOKUP(续费明细实时[[#This Row],[parent_user_id]],#REF!,27,0)</f>
        <v>#REF!</v>
      </c>
    </row>
    <row r="2183" spans="1:27">
      <c r="A2183" s="1">
        <v>45805</v>
      </c>
      <c r="B2183" t="s">
        <v>30268</v>
      </c>
      <c r="C2183" t="s">
        <v>30269</v>
      </c>
      <c r="D2183" t="s">
        <v>558</v>
      </c>
      <c r="E2183" t="s">
        <v>546</v>
      </c>
      <c r="F2183">
        <v>120</v>
      </c>
      <c r="G2183" t="s">
        <v>339</v>
      </c>
      <c r="H2183" t="s">
        <v>559</v>
      </c>
      <c r="I2183" t="s">
        <v>504</v>
      </c>
      <c r="J2183">
        <v>20309</v>
      </c>
      <c r="K2183" t="s">
        <v>339</v>
      </c>
      <c r="L2183" t="s">
        <v>549</v>
      </c>
      <c r="M2183" t="s">
        <v>559</v>
      </c>
      <c r="N2183" t="s">
        <v>504</v>
      </c>
      <c r="O2183" t="s">
        <v>325</v>
      </c>
      <c r="P2183" t="s">
        <v>1877</v>
      </c>
      <c r="Q2183" t="s">
        <v>30270</v>
      </c>
      <c r="R2183" t="s">
        <v>626</v>
      </c>
      <c r="S2183">
        <v>2860.4353409999999</v>
      </c>
      <c r="T2183" t="s">
        <v>1896</v>
      </c>
      <c r="U2183" s="4">
        <v>45805.761631944442</v>
      </c>
      <c r="V2183" t="str">
        <f>IFERROR(VLOOKUP(B2183,#REF!,1,0),"")</f>
        <v/>
      </c>
      <c r="W2183" t="str" cm="1">
        <f t="array" ref="W2183">IFERROR(_xlfn.IFS(AND(V2183="",X2183&lt;&gt;"王园园组",X2183&lt;&gt;"other"),K2183,AND(V2183="",X2183="王园园组"),G2183),"other")</f>
        <v>other</v>
      </c>
      <c r="X2183" t="str" cm="1">
        <f t="array" ref="X2183">IFERROR(_xlfn.IFS(AND(V2183="",IFERROR(VLOOKUP(N2183,#REF!,1,0),1)&lt;&gt;1),N2183,AND(V2183="",I2183="王园园组"),"王园园组"),"other")</f>
        <v>other</v>
      </c>
      <c r="Y2183">
        <f>IFERROR(_xlfn.XLOOKUP(MID(T2183, FIND("#", SUBSTITUTE(T2183, "-", "#", LEN(T2183) - LEN(SUBSTITUTE(T2183, "-", "")))) + 1, LEN(T2183)),#REF!,#REF!),0)</f>
        <v>0</v>
      </c>
      <c r="Z2183">
        <f>MONTH(续费明细实时[[#This Row],[success_time]])</f>
        <v>5</v>
      </c>
      <c r="AA2183" s="8" t="e">
        <f>VLOOKUP(续费明细实时[[#This Row],[parent_user_id]],#REF!,27,0)</f>
        <v>#REF!</v>
      </c>
    </row>
    <row r="2184" spans="1:27">
      <c r="A2184" s="1">
        <v>45806</v>
      </c>
      <c r="B2184" t="s">
        <v>30271</v>
      </c>
      <c r="C2184" t="s">
        <v>30272</v>
      </c>
      <c r="D2184" t="s">
        <v>548</v>
      </c>
      <c r="E2184" t="s">
        <v>546</v>
      </c>
      <c r="F2184">
        <v>120</v>
      </c>
      <c r="G2184" t="s">
        <v>1978</v>
      </c>
      <c r="H2184" t="s">
        <v>559</v>
      </c>
      <c r="I2184" t="s">
        <v>1876</v>
      </c>
      <c r="J2184">
        <v>17750</v>
      </c>
      <c r="K2184" t="s">
        <v>290</v>
      </c>
      <c r="L2184" t="s">
        <v>549</v>
      </c>
      <c r="M2184" t="s">
        <v>550</v>
      </c>
      <c r="N2184" t="s">
        <v>136</v>
      </c>
      <c r="O2184" t="s">
        <v>283</v>
      </c>
      <c r="P2184" t="s">
        <v>1877</v>
      </c>
      <c r="Q2184" t="s">
        <v>30273</v>
      </c>
      <c r="R2184" t="s">
        <v>626</v>
      </c>
      <c r="S2184">
        <v>2500</v>
      </c>
      <c r="T2184" t="s">
        <v>1896</v>
      </c>
      <c r="U2184" s="4">
        <v>45806.363506944443</v>
      </c>
      <c r="V2184" t="str">
        <f>IFERROR(VLOOKUP(B2184,#REF!,1,0),"")</f>
        <v/>
      </c>
      <c r="W2184" t="str" cm="1">
        <f t="array" ref="W2184">IFERROR(_xlfn.IFS(AND(V2184="",X2184&lt;&gt;"王园园组",X2184&lt;&gt;"other"),K2184,AND(V2184="",X2184="王园园组"),G2184),"other")</f>
        <v>other</v>
      </c>
      <c r="X2184" t="str" cm="1">
        <f t="array" ref="X2184">IFERROR(_xlfn.IFS(AND(V2184="",IFERROR(VLOOKUP(N2184,#REF!,1,0),1)&lt;&gt;1),N2184,AND(V2184="",I2184="王园园组"),"王园园组"),"other")</f>
        <v>other</v>
      </c>
      <c r="Y2184">
        <f>IFERROR(_xlfn.XLOOKUP(MID(T2184, FIND("#", SUBSTITUTE(T2184, "-", "#", LEN(T2184) - LEN(SUBSTITUTE(T2184, "-", "")))) + 1, LEN(T2184)),#REF!,#REF!),0)</f>
        <v>0</v>
      </c>
      <c r="Z2184">
        <f>MONTH(续费明细实时[[#This Row],[success_time]])</f>
        <v>5</v>
      </c>
      <c r="AA2184" s="8" t="e">
        <f>VLOOKUP(续费明细实时[[#This Row],[parent_user_id]],#REF!,27,0)</f>
        <v>#REF!</v>
      </c>
    </row>
    <row r="2185" spans="1:27">
      <c r="A2185" s="1">
        <v>45780</v>
      </c>
      <c r="B2185" t="s">
        <v>3026</v>
      </c>
      <c r="C2185" t="s">
        <v>3027</v>
      </c>
      <c r="D2185" t="s">
        <v>548</v>
      </c>
      <c r="E2185" t="s">
        <v>2134</v>
      </c>
      <c r="F2185">
        <v>36</v>
      </c>
      <c r="G2185" t="s">
        <v>1978</v>
      </c>
      <c r="H2185" t="s">
        <v>559</v>
      </c>
      <c r="I2185" t="s">
        <v>1876</v>
      </c>
      <c r="J2185">
        <v>4473</v>
      </c>
      <c r="K2185" t="s">
        <v>218</v>
      </c>
      <c r="L2185" t="s">
        <v>549</v>
      </c>
      <c r="M2185" t="s">
        <v>550</v>
      </c>
      <c r="N2185" t="s">
        <v>551</v>
      </c>
      <c r="O2185" t="s">
        <v>145</v>
      </c>
      <c r="P2185" t="s">
        <v>1877</v>
      </c>
      <c r="Q2185" t="s">
        <v>3028</v>
      </c>
      <c r="R2185" t="s">
        <v>626</v>
      </c>
      <c r="S2185">
        <v>630</v>
      </c>
      <c r="T2185" t="s">
        <v>3029</v>
      </c>
      <c r="U2185" s="4">
        <v>45780.48978009259</v>
      </c>
      <c r="V2185" t="str">
        <f>IFERROR(VLOOKUP(B2185,#REF!,1,0),"")</f>
        <v/>
      </c>
      <c r="W2185" t="str" cm="1">
        <f t="array" ref="W2185">IFERROR(_xlfn.IFS(AND(V2185="",X2185&lt;&gt;"王园园组",X2185&lt;&gt;"other"),K2185,AND(V2185="",X2185="王园园组"),G2185),"other")</f>
        <v>other</v>
      </c>
      <c r="X2185" t="str" cm="1">
        <f t="array" ref="X2185">IFERROR(_xlfn.IFS(AND(V2185="",IFERROR(VLOOKUP(N2185,#REF!,1,0),1)&lt;&gt;1),N2185,AND(V2185="",I2185="王园园组"),"王园园组"),"other")</f>
        <v>other</v>
      </c>
      <c r="Y2185">
        <f>IFERROR(_xlfn.XLOOKUP(MID(T2185, FIND("#", SUBSTITUTE(T2185, "-", "#", LEN(T2185) - LEN(SUBSTITUTE(T2185, "-", "")))) + 1, LEN(T2185)),#REF!,#REF!),0)</f>
        <v>0</v>
      </c>
      <c r="Z2185">
        <f>MONTH(续费明细实时[[#This Row],[success_time]])</f>
        <v>5</v>
      </c>
      <c r="AA2185" s="8" t="e">
        <f>VLOOKUP(续费明细实时[[#This Row],[parent_user_id]],#REF!,27,0)</f>
        <v>#REF!</v>
      </c>
    </row>
    <row r="2186" spans="1:27">
      <c r="A2186" s="1">
        <v>45800</v>
      </c>
      <c r="B2186" t="s">
        <v>16978</v>
      </c>
      <c r="C2186" t="s">
        <v>16979</v>
      </c>
      <c r="D2186" t="s">
        <v>16980</v>
      </c>
      <c r="E2186" t="s">
        <v>546</v>
      </c>
      <c r="F2186">
        <v>60</v>
      </c>
      <c r="G2186" t="s">
        <v>1990</v>
      </c>
      <c r="H2186" t="s">
        <v>559</v>
      </c>
      <c r="I2186" t="s">
        <v>1876</v>
      </c>
      <c r="J2186">
        <v>10650</v>
      </c>
      <c r="K2186" t="s">
        <v>302</v>
      </c>
      <c r="L2186" t="s">
        <v>549</v>
      </c>
      <c r="M2186" t="s">
        <v>550</v>
      </c>
      <c r="N2186" t="s">
        <v>136</v>
      </c>
      <c r="O2186" t="s">
        <v>143</v>
      </c>
      <c r="P2186" t="s">
        <v>1877</v>
      </c>
      <c r="Q2186" t="s">
        <v>16981</v>
      </c>
      <c r="R2186" t="s">
        <v>626</v>
      </c>
      <c r="S2186">
        <v>1500</v>
      </c>
      <c r="T2186" t="s">
        <v>1891</v>
      </c>
      <c r="U2186" s="4">
        <v>45800.681319444448</v>
      </c>
      <c r="V2186" t="str">
        <f>IFERROR(VLOOKUP(B2186,#REF!,1,0),"")</f>
        <v/>
      </c>
      <c r="W2186" t="str" cm="1">
        <f t="array" ref="W2186">IFERROR(_xlfn.IFS(AND(V2186="",X2186&lt;&gt;"王园园组",X2186&lt;&gt;"other"),K2186,AND(V2186="",X2186="王园园组"),G2186),"other")</f>
        <v>other</v>
      </c>
      <c r="X2186" t="str" cm="1">
        <f t="array" ref="X2186">IFERROR(_xlfn.IFS(AND(V2186="",IFERROR(VLOOKUP(N2186,#REF!,1,0),1)&lt;&gt;1),N2186,AND(V2186="",I2186="王园园组"),"王园园组"),"other")</f>
        <v>other</v>
      </c>
      <c r="Y2186">
        <f>IFERROR(_xlfn.XLOOKUP(MID(T2186, FIND("#", SUBSTITUTE(T2186, "-", "#", LEN(T2186) - LEN(SUBSTITUTE(T2186, "-", "")))) + 1, LEN(T2186)),#REF!,#REF!),0)</f>
        <v>0</v>
      </c>
      <c r="Z2186">
        <f>MONTH(续费明细实时[[#This Row],[success_time]])</f>
        <v>5</v>
      </c>
      <c r="AA2186" s="8" t="e">
        <f>VLOOKUP(续费明细实时[[#This Row],[parent_user_id]],#REF!,27,0)</f>
        <v>#REF!</v>
      </c>
    </row>
    <row r="2187" spans="1:27">
      <c r="A2187" s="1">
        <v>45790</v>
      </c>
      <c r="B2187" t="s">
        <v>16982</v>
      </c>
      <c r="C2187" t="s">
        <v>16983</v>
      </c>
      <c r="D2187" t="s">
        <v>578</v>
      </c>
      <c r="E2187" t="s">
        <v>546</v>
      </c>
      <c r="F2187">
        <v>120</v>
      </c>
      <c r="G2187" t="s">
        <v>1917</v>
      </c>
      <c r="H2187" t="s">
        <v>559</v>
      </c>
      <c r="I2187" t="s">
        <v>1876</v>
      </c>
      <c r="J2187">
        <v>17750</v>
      </c>
      <c r="K2187" t="s">
        <v>293</v>
      </c>
      <c r="L2187" t="s">
        <v>549</v>
      </c>
      <c r="M2187" t="s">
        <v>550</v>
      </c>
      <c r="N2187" t="s">
        <v>136</v>
      </c>
      <c r="O2187" t="s">
        <v>292</v>
      </c>
      <c r="P2187" t="s">
        <v>1877</v>
      </c>
      <c r="Q2187" t="s">
        <v>16984</v>
      </c>
      <c r="R2187" t="s">
        <v>626</v>
      </c>
      <c r="S2187">
        <v>2500</v>
      </c>
      <c r="T2187" t="s">
        <v>1896</v>
      </c>
      <c r="U2187" s="4">
        <v>45790.778136574074</v>
      </c>
      <c r="V2187" t="str">
        <f>IFERROR(VLOOKUP(B2187,#REF!,1,0),"")</f>
        <v/>
      </c>
      <c r="W2187" t="str" cm="1">
        <f t="array" ref="W2187">IFERROR(_xlfn.IFS(AND(V2187="",X2187&lt;&gt;"王园园组",X2187&lt;&gt;"other"),K2187,AND(V2187="",X2187="王园园组"),G2187),"other")</f>
        <v>other</v>
      </c>
      <c r="X2187" t="str" cm="1">
        <f t="array" ref="X2187">IFERROR(_xlfn.IFS(AND(V2187="",IFERROR(VLOOKUP(N2187,#REF!,1,0),1)&lt;&gt;1),N2187,AND(V2187="",I2187="王园园组"),"王园园组"),"other")</f>
        <v>other</v>
      </c>
      <c r="Y2187">
        <f>IFERROR(_xlfn.XLOOKUP(MID(T2187, FIND("#", SUBSTITUTE(T2187, "-", "#", LEN(T2187) - LEN(SUBSTITUTE(T2187, "-", "")))) + 1, LEN(T2187)),#REF!,#REF!),0)</f>
        <v>0</v>
      </c>
      <c r="Z2187">
        <f>MONTH(续费明细实时[[#This Row],[success_time]])</f>
        <v>5</v>
      </c>
      <c r="AA2187" s="8" t="e">
        <f>VLOOKUP(续费明细实时[[#This Row],[parent_user_id]],#REF!,27,0)</f>
        <v>#REF!</v>
      </c>
    </row>
    <row r="2188" spans="1:27">
      <c r="A2188" s="1">
        <v>45790</v>
      </c>
      <c r="B2188" t="s">
        <v>12649</v>
      </c>
      <c r="C2188" t="s">
        <v>12650</v>
      </c>
      <c r="D2188" t="s">
        <v>548</v>
      </c>
      <c r="E2188" t="s">
        <v>546</v>
      </c>
      <c r="F2188">
        <v>60</v>
      </c>
      <c r="G2188" t="s">
        <v>2046</v>
      </c>
      <c r="H2188" t="s">
        <v>559</v>
      </c>
      <c r="I2188" t="s">
        <v>1876</v>
      </c>
      <c r="J2188">
        <v>10970</v>
      </c>
      <c r="K2188" t="s">
        <v>211</v>
      </c>
      <c r="L2188" t="s">
        <v>549</v>
      </c>
      <c r="M2188" t="s">
        <v>550</v>
      </c>
      <c r="N2188" t="s">
        <v>551</v>
      </c>
      <c r="O2188" t="s">
        <v>149</v>
      </c>
      <c r="P2188" t="s">
        <v>1877</v>
      </c>
      <c r="Q2188" t="s">
        <v>12651</v>
      </c>
      <c r="R2188" t="s">
        <v>626</v>
      </c>
      <c r="S2188">
        <v>1545</v>
      </c>
      <c r="T2188" t="s">
        <v>1891</v>
      </c>
      <c r="U2188" s="4">
        <v>45790.504907407405</v>
      </c>
      <c r="V2188" t="str">
        <f>IFERROR(VLOOKUP(B2188,#REF!,1,0),"")</f>
        <v/>
      </c>
      <c r="W2188" t="str" cm="1">
        <f t="array" ref="W2188">IFERROR(_xlfn.IFS(AND(V2188="",X2188&lt;&gt;"王园园组",X2188&lt;&gt;"other"),K2188,AND(V2188="",X2188="王园园组"),G2188),"other")</f>
        <v>other</v>
      </c>
      <c r="X2188" t="str" cm="1">
        <f t="array" ref="X2188">IFERROR(_xlfn.IFS(AND(V2188="",IFERROR(VLOOKUP(N2188,#REF!,1,0),1)&lt;&gt;1),N2188,AND(V2188="",I2188="王园园组"),"王园园组"),"other")</f>
        <v>other</v>
      </c>
      <c r="Y2188">
        <f>IFERROR(_xlfn.XLOOKUP(MID(T2188, FIND("#", SUBSTITUTE(T2188, "-", "#", LEN(T2188) - LEN(SUBSTITUTE(T2188, "-", "")))) + 1, LEN(T2188)),#REF!,#REF!),0)</f>
        <v>0</v>
      </c>
      <c r="Z2188">
        <f>MONTH(续费明细实时[[#This Row],[success_time]])</f>
        <v>5</v>
      </c>
      <c r="AA2188" s="8" t="e">
        <f>VLOOKUP(续费明细实时[[#This Row],[parent_user_id]],#REF!,27,0)</f>
        <v>#REF!</v>
      </c>
    </row>
    <row r="2189" spans="1:27">
      <c r="A2189" s="1">
        <v>45797</v>
      </c>
      <c r="B2189" t="s">
        <v>16328</v>
      </c>
      <c r="C2189" t="s">
        <v>16329</v>
      </c>
      <c r="D2189" t="s">
        <v>548</v>
      </c>
      <c r="E2189" t="s">
        <v>546</v>
      </c>
      <c r="F2189">
        <v>60</v>
      </c>
      <c r="G2189" t="s">
        <v>2056</v>
      </c>
      <c r="H2189" t="s">
        <v>559</v>
      </c>
      <c r="I2189" t="s">
        <v>1876</v>
      </c>
      <c r="J2189">
        <v>10650</v>
      </c>
      <c r="K2189" t="s">
        <v>290</v>
      </c>
      <c r="L2189" t="s">
        <v>549</v>
      </c>
      <c r="M2189" t="s">
        <v>550</v>
      </c>
      <c r="N2189" t="s">
        <v>136</v>
      </c>
      <c r="O2189" t="s">
        <v>283</v>
      </c>
      <c r="P2189" t="s">
        <v>1877</v>
      </c>
      <c r="Q2189" t="s">
        <v>16330</v>
      </c>
      <c r="R2189" t="s">
        <v>626</v>
      </c>
      <c r="S2189">
        <v>1500</v>
      </c>
      <c r="T2189" t="s">
        <v>1891</v>
      </c>
      <c r="U2189" s="4">
        <v>45797.944571759261</v>
      </c>
      <c r="V2189" t="str">
        <f>IFERROR(VLOOKUP(B2189,#REF!,1,0),"")</f>
        <v/>
      </c>
      <c r="W2189" t="str" cm="1">
        <f t="array" ref="W2189">IFERROR(_xlfn.IFS(AND(V2189="",X2189&lt;&gt;"王园园组",X2189&lt;&gt;"other"),K2189,AND(V2189="",X2189="王园园组"),G2189),"other")</f>
        <v>other</v>
      </c>
      <c r="X2189" t="str" cm="1">
        <f t="array" ref="X2189">IFERROR(_xlfn.IFS(AND(V2189="",IFERROR(VLOOKUP(N2189,#REF!,1,0),1)&lt;&gt;1),N2189,AND(V2189="",I2189="王园园组"),"王园园组"),"other")</f>
        <v>other</v>
      </c>
      <c r="Y2189">
        <f>IFERROR(_xlfn.XLOOKUP(MID(T2189, FIND("#", SUBSTITUTE(T2189, "-", "#", LEN(T2189) - LEN(SUBSTITUTE(T2189, "-", "")))) + 1, LEN(T2189)),#REF!,#REF!),0)</f>
        <v>0</v>
      </c>
      <c r="Z2189">
        <f>MONTH(续费明细实时[[#This Row],[success_time]])</f>
        <v>5</v>
      </c>
      <c r="AA2189" s="8" t="e">
        <f>VLOOKUP(续费明细实时[[#This Row],[parent_user_id]],#REF!,27,0)</f>
        <v>#REF!</v>
      </c>
    </row>
    <row r="2190" spans="1:27" hidden="1">
      <c r="A2190" s="1">
        <v>45800</v>
      </c>
      <c r="B2190" t="s">
        <v>13611</v>
      </c>
      <c r="C2190" t="s">
        <v>13612</v>
      </c>
      <c r="D2190" t="s">
        <v>548</v>
      </c>
      <c r="E2190" t="s">
        <v>546</v>
      </c>
      <c r="F2190">
        <v>240</v>
      </c>
      <c r="G2190" t="s">
        <v>1929</v>
      </c>
      <c r="H2190" t="s">
        <v>559</v>
      </c>
      <c r="I2190" t="s">
        <v>1876</v>
      </c>
      <c r="J2190">
        <v>31950</v>
      </c>
      <c r="K2190" t="s">
        <v>626</v>
      </c>
      <c r="L2190" t="s">
        <v>649</v>
      </c>
      <c r="M2190" t="s">
        <v>649</v>
      </c>
      <c r="N2190" t="s">
        <v>649</v>
      </c>
      <c r="O2190" t="s">
        <v>649</v>
      </c>
      <c r="P2190" t="s">
        <v>1877</v>
      </c>
      <c r="Q2190" t="s">
        <v>13613</v>
      </c>
      <c r="R2190" t="s">
        <v>626</v>
      </c>
      <c r="S2190">
        <v>4500</v>
      </c>
      <c r="T2190" t="s">
        <v>1931</v>
      </c>
      <c r="U2190" s="4">
        <v>45800.840115740742</v>
      </c>
      <c r="V2190" t="str">
        <f>IFERROR(VLOOKUP(B2190,#REF!,1,0),"")</f>
        <v/>
      </c>
      <c r="W2190" t="str" cm="1">
        <f t="array" ref="W2190">IFERROR(_xlfn.IFS(AND(V2190="",X2190&lt;&gt;"王园园组",X2190&lt;&gt;"other"),K2190,AND(V2190="",X2190="王园园组"),G2190),"other")</f>
        <v>other</v>
      </c>
      <c r="X2190" t="str" cm="1">
        <f t="array" ref="X2190">IFERROR(_xlfn.IFS(AND(V2190="",IFERROR(VLOOKUP(N2190,#REF!,1,0),1)&lt;&gt;1),N2190,AND(V2190="",I2190="王园园组"),"王园园组"),"other")</f>
        <v>other</v>
      </c>
      <c r="Y2190">
        <f>IFERROR(_xlfn.XLOOKUP(MID(T2190, FIND("#", SUBSTITUTE(T2190, "-", "#", LEN(T2190) - LEN(SUBSTITUTE(T2190, "-", "")))) + 1, LEN(T2190)),#REF!,#REF!),0)</f>
        <v>0</v>
      </c>
      <c r="Z2190">
        <f>MONTH(续费明细实时[[#This Row],[success_time]])</f>
        <v>5</v>
      </c>
      <c r="AA2190" s="8" t="e">
        <f>VLOOKUP(续费明细实时[[#This Row],[parent_user_id]],#REF!,27,0)</f>
        <v>#REF!</v>
      </c>
    </row>
    <row r="2191" spans="1:27">
      <c r="A2191" s="1">
        <v>45793</v>
      </c>
      <c r="B2191" t="s">
        <v>13599</v>
      </c>
      <c r="C2191" t="s">
        <v>13600</v>
      </c>
      <c r="D2191" t="s">
        <v>548</v>
      </c>
      <c r="E2191" t="s">
        <v>546</v>
      </c>
      <c r="F2191">
        <v>120</v>
      </c>
      <c r="G2191" t="s">
        <v>2061</v>
      </c>
      <c r="H2191" t="s">
        <v>559</v>
      </c>
      <c r="I2191" t="s">
        <v>1876</v>
      </c>
      <c r="J2191">
        <v>17750</v>
      </c>
      <c r="K2191" t="s">
        <v>186</v>
      </c>
      <c r="L2191" t="s">
        <v>549</v>
      </c>
      <c r="M2191" t="s">
        <v>559</v>
      </c>
      <c r="N2191" t="s">
        <v>469</v>
      </c>
      <c r="O2191" t="s">
        <v>180</v>
      </c>
      <c r="P2191" t="s">
        <v>1877</v>
      </c>
      <c r="Q2191" t="s">
        <v>13601</v>
      </c>
      <c r="R2191" t="s">
        <v>626</v>
      </c>
      <c r="S2191">
        <v>2500</v>
      </c>
      <c r="T2191" t="s">
        <v>1896</v>
      </c>
      <c r="U2191" s="4">
        <v>45793.414085648146</v>
      </c>
      <c r="V2191" t="str">
        <f>IFERROR(VLOOKUP(B2191,#REF!,1,0),"")</f>
        <v/>
      </c>
      <c r="W2191" t="str" cm="1">
        <f t="array" ref="W2191">IFERROR(_xlfn.IFS(AND(V2191="",X2191&lt;&gt;"王园园组",X2191&lt;&gt;"other"),K2191,AND(V2191="",X2191="王园园组"),G2191),"other")</f>
        <v>other</v>
      </c>
      <c r="X2191" t="str" cm="1">
        <f t="array" ref="X2191">IFERROR(_xlfn.IFS(AND(V2191="",IFERROR(VLOOKUP(N2191,#REF!,1,0),1)&lt;&gt;1),N2191,AND(V2191="",I2191="王园园组"),"王园园组"),"other")</f>
        <v>other</v>
      </c>
      <c r="Y2191">
        <f>IFERROR(_xlfn.XLOOKUP(MID(T2191, FIND("#", SUBSTITUTE(T2191, "-", "#", LEN(T2191) - LEN(SUBSTITUTE(T2191, "-", "")))) + 1, LEN(T2191)),#REF!,#REF!),0)</f>
        <v>0</v>
      </c>
      <c r="Z2191">
        <f>MONTH(续费明细实时[[#This Row],[success_time]])</f>
        <v>5</v>
      </c>
      <c r="AA2191" s="8" t="e">
        <f>VLOOKUP(续费明细实时[[#This Row],[parent_user_id]],#REF!,27,0)</f>
        <v>#REF!</v>
      </c>
    </row>
    <row r="2192" spans="1:27">
      <c r="A2192" s="1">
        <v>45801</v>
      </c>
      <c r="B2192" t="s">
        <v>13602</v>
      </c>
      <c r="C2192" t="s">
        <v>13603</v>
      </c>
      <c r="D2192" t="s">
        <v>558</v>
      </c>
      <c r="E2192" t="s">
        <v>546</v>
      </c>
      <c r="F2192">
        <v>120</v>
      </c>
      <c r="G2192" t="s">
        <v>336</v>
      </c>
      <c r="H2192" t="s">
        <v>559</v>
      </c>
      <c r="I2192" t="s">
        <v>504</v>
      </c>
      <c r="J2192">
        <v>19718</v>
      </c>
      <c r="K2192" t="s">
        <v>336</v>
      </c>
      <c r="L2192" t="s">
        <v>549</v>
      </c>
      <c r="M2192" t="s">
        <v>559</v>
      </c>
      <c r="N2192" t="s">
        <v>504</v>
      </c>
      <c r="O2192" t="s">
        <v>325</v>
      </c>
      <c r="P2192" t="s">
        <v>1877</v>
      </c>
      <c r="Q2192" t="s">
        <v>13604</v>
      </c>
      <c r="R2192" t="s">
        <v>626</v>
      </c>
      <c r="S2192">
        <v>2777.1235230000002</v>
      </c>
      <c r="T2192" t="s">
        <v>1896</v>
      </c>
      <c r="U2192" s="4">
        <v>45801.642997685187</v>
      </c>
      <c r="V2192" t="str">
        <f>IFERROR(VLOOKUP(B2192,#REF!,1,0),"")</f>
        <v/>
      </c>
      <c r="W2192" t="str" cm="1">
        <f t="array" ref="W2192">IFERROR(_xlfn.IFS(AND(V2192="",X2192&lt;&gt;"王园园组",X2192&lt;&gt;"other"),K2192,AND(V2192="",X2192="王园园组"),G2192),"other")</f>
        <v>other</v>
      </c>
      <c r="X2192" t="str" cm="1">
        <f t="array" ref="X2192">IFERROR(_xlfn.IFS(AND(V2192="",IFERROR(VLOOKUP(N2192,#REF!,1,0),1)&lt;&gt;1),N2192,AND(V2192="",I2192="王园园组"),"王园园组"),"other")</f>
        <v>other</v>
      </c>
      <c r="Y2192">
        <f>IFERROR(_xlfn.XLOOKUP(MID(T2192, FIND("#", SUBSTITUTE(T2192, "-", "#", LEN(T2192) - LEN(SUBSTITUTE(T2192, "-", "")))) + 1, LEN(T2192)),#REF!,#REF!),0)</f>
        <v>0</v>
      </c>
      <c r="Z2192">
        <f>MONTH(续费明细实时[[#This Row],[success_time]])</f>
        <v>5</v>
      </c>
      <c r="AA2192" s="8" t="e">
        <f>VLOOKUP(续费明细实时[[#This Row],[parent_user_id]],#REF!,27,0)</f>
        <v>#REF!</v>
      </c>
    </row>
    <row r="2193" spans="1:27">
      <c r="A2193" s="1">
        <v>45797</v>
      </c>
      <c r="B2193" t="s">
        <v>13605</v>
      </c>
      <c r="C2193" t="s">
        <v>13606</v>
      </c>
      <c r="D2193" t="s">
        <v>558</v>
      </c>
      <c r="E2193" t="s">
        <v>1959</v>
      </c>
      <c r="F2193">
        <v>24</v>
      </c>
      <c r="G2193" t="s">
        <v>328</v>
      </c>
      <c r="H2193" t="s">
        <v>559</v>
      </c>
      <c r="I2193" t="s">
        <v>504</v>
      </c>
      <c r="J2193">
        <v>6830</v>
      </c>
      <c r="K2193" t="s">
        <v>328</v>
      </c>
      <c r="L2193" t="s">
        <v>549</v>
      </c>
      <c r="M2193" t="s">
        <v>559</v>
      </c>
      <c r="N2193" t="s">
        <v>504</v>
      </c>
      <c r="O2193" t="s">
        <v>325</v>
      </c>
      <c r="P2193" t="s">
        <v>1877</v>
      </c>
      <c r="Q2193" t="s">
        <v>13607</v>
      </c>
      <c r="R2193" t="s">
        <v>626</v>
      </c>
      <c r="S2193">
        <v>961.95104900000001</v>
      </c>
      <c r="T2193" t="s">
        <v>2201</v>
      </c>
      <c r="U2193" s="4">
        <v>45797.703032407408</v>
      </c>
      <c r="V2193" t="str">
        <f>IFERROR(VLOOKUP(B2193,#REF!,1,0),"")</f>
        <v/>
      </c>
      <c r="W2193" t="str" cm="1">
        <f t="array" ref="W2193">IFERROR(_xlfn.IFS(AND(V2193="",X2193&lt;&gt;"王园园组",X2193&lt;&gt;"other"),K2193,AND(V2193="",X2193="王园园组"),G2193),"other")</f>
        <v>other</v>
      </c>
      <c r="X2193" t="str" cm="1">
        <f t="array" ref="X2193">IFERROR(_xlfn.IFS(AND(V2193="",IFERROR(VLOOKUP(N2193,#REF!,1,0),1)&lt;&gt;1),N2193,AND(V2193="",I2193="王园园组"),"王园园组"),"other")</f>
        <v>other</v>
      </c>
      <c r="Y2193">
        <f>IFERROR(_xlfn.XLOOKUP(MID(T2193, FIND("#", SUBSTITUTE(T2193, "-", "#", LEN(T2193) - LEN(SUBSTITUTE(T2193, "-", "")))) + 1, LEN(T2193)),#REF!,#REF!),0)</f>
        <v>0</v>
      </c>
      <c r="Z2193">
        <f>MONTH(续费明细实时[[#This Row],[success_time]])</f>
        <v>5</v>
      </c>
      <c r="AA2193" s="8" t="e">
        <f>VLOOKUP(续费明细实时[[#This Row],[parent_user_id]],#REF!,27,0)</f>
        <v>#REF!</v>
      </c>
    </row>
    <row r="2194" spans="1:27">
      <c r="A2194" s="1">
        <v>45803</v>
      </c>
      <c r="B2194" t="s">
        <v>30274</v>
      </c>
      <c r="C2194" t="s">
        <v>30275</v>
      </c>
      <c r="D2194" t="s">
        <v>886</v>
      </c>
      <c r="E2194" t="s">
        <v>546</v>
      </c>
      <c r="F2194">
        <v>60</v>
      </c>
      <c r="G2194" t="s">
        <v>1875</v>
      </c>
      <c r="H2194" t="s">
        <v>559</v>
      </c>
      <c r="I2194" t="s">
        <v>1876</v>
      </c>
      <c r="J2194">
        <v>10650</v>
      </c>
      <c r="K2194" t="s">
        <v>271</v>
      </c>
      <c r="L2194" t="s">
        <v>549</v>
      </c>
      <c r="M2194" t="s">
        <v>550</v>
      </c>
      <c r="N2194" t="s">
        <v>136</v>
      </c>
      <c r="O2194" t="s">
        <v>139</v>
      </c>
      <c r="P2194" t="s">
        <v>1877</v>
      </c>
      <c r="Q2194" t="s">
        <v>30276</v>
      </c>
      <c r="R2194" t="s">
        <v>626</v>
      </c>
      <c r="S2194">
        <v>1500</v>
      </c>
      <c r="T2194" t="s">
        <v>1891</v>
      </c>
      <c r="U2194" s="4">
        <v>45803.965300925927</v>
      </c>
      <c r="V2194" t="str">
        <f>IFERROR(VLOOKUP(B2194,#REF!,1,0),"")</f>
        <v/>
      </c>
      <c r="W2194" t="str" cm="1">
        <f t="array" ref="W2194">IFERROR(_xlfn.IFS(AND(V2194="",X2194&lt;&gt;"王园园组",X2194&lt;&gt;"other"),K2194,AND(V2194="",X2194="王园园组"),G2194),"other")</f>
        <v>other</v>
      </c>
      <c r="X2194" t="str" cm="1">
        <f t="array" ref="X2194">IFERROR(_xlfn.IFS(AND(V2194="",IFERROR(VLOOKUP(N2194,#REF!,1,0),1)&lt;&gt;1),N2194,AND(V2194="",I2194="王园园组"),"王园园组"),"other")</f>
        <v>other</v>
      </c>
      <c r="Y2194">
        <f>IFERROR(_xlfn.XLOOKUP(MID(T2194, FIND("#", SUBSTITUTE(T2194, "-", "#", LEN(T2194) - LEN(SUBSTITUTE(T2194, "-", "")))) + 1, LEN(T2194)),#REF!,#REF!),0)</f>
        <v>0</v>
      </c>
      <c r="Z2194">
        <f>MONTH(续费明细实时[[#This Row],[success_time]])</f>
        <v>5</v>
      </c>
      <c r="AA2194" s="8" t="e">
        <f>VLOOKUP(续费明细实时[[#This Row],[parent_user_id]],#REF!,27,0)</f>
        <v>#REF!</v>
      </c>
    </row>
    <row r="2195" spans="1:27">
      <c r="A2195" s="1">
        <v>45803</v>
      </c>
      <c r="B2195" t="s">
        <v>30277</v>
      </c>
      <c r="C2195" t="s">
        <v>30278</v>
      </c>
      <c r="D2195" t="s">
        <v>610</v>
      </c>
      <c r="E2195" t="s">
        <v>546</v>
      </c>
      <c r="F2195">
        <v>60</v>
      </c>
      <c r="G2195" t="s">
        <v>1946</v>
      </c>
      <c r="H2195" t="s">
        <v>559</v>
      </c>
      <c r="I2195" t="s">
        <v>1876</v>
      </c>
      <c r="J2195">
        <v>10768</v>
      </c>
      <c r="K2195" t="s">
        <v>291</v>
      </c>
      <c r="L2195" t="s">
        <v>549</v>
      </c>
      <c r="M2195" t="s">
        <v>550</v>
      </c>
      <c r="N2195" t="s">
        <v>136</v>
      </c>
      <c r="O2195" t="s">
        <v>292</v>
      </c>
      <c r="P2195" t="s">
        <v>1877</v>
      </c>
      <c r="Q2195" t="s">
        <v>30279</v>
      </c>
      <c r="R2195" t="s">
        <v>626</v>
      </c>
      <c r="S2195">
        <v>1516.562527</v>
      </c>
      <c r="T2195" t="s">
        <v>1891</v>
      </c>
      <c r="U2195" s="4">
        <v>45803.934583333335</v>
      </c>
      <c r="V2195" t="str">
        <f>IFERROR(VLOOKUP(B2195,#REF!,1,0),"")</f>
        <v/>
      </c>
      <c r="W2195" t="str" cm="1">
        <f t="array" ref="W2195">IFERROR(_xlfn.IFS(AND(V2195="",X2195&lt;&gt;"王园园组",X2195&lt;&gt;"other"),K2195,AND(V2195="",X2195="王园园组"),G2195),"other")</f>
        <v>other</v>
      </c>
      <c r="X2195" t="str" cm="1">
        <f t="array" ref="X2195">IFERROR(_xlfn.IFS(AND(V2195="",IFERROR(VLOOKUP(N2195,#REF!,1,0),1)&lt;&gt;1),N2195,AND(V2195="",I2195="王园园组"),"王园园组"),"other")</f>
        <v>other</v>
      </c>
      <c r="Y2195">
        <f>IFERROR(_xlfn.XLOOKUP(MID(T2195, FIND("#", SUBSTITUTE(T2195, "-", "#", LEN(T2195) - LEN(SUBSTITUTE(T2195, "-", "")))) + 1, LEN(T2195)),#REF!,#REF!),0)</f>
        <v>0</v>
      </c>
      <c r="Z2195">
        <f>MONTH(续费明细实时[[#This Row],[success_time]])</f>
        <v>5</v>
      </c>
      <c r="AA2195" s="8" t="e">
        <f>VLOOKUP(续费明细实时[[#This Row],[parent_user_id]],#REF!,27,0)</f>
        <v>#REF!</v>
      </c>
    </row>
    <row r="2196" spans="1:27">
      <c r="A2196" s="1">
        <v>45790</v>
      </c>
      <c r="B2196" t="s">
        <v>11735</v>
      </c>
      <c r="C2196" t="s">
        <v>11736</v>
      </c>
      <c r="D2196" t="s">
        <v>632</v>
      </c>
      <c r="E2196" t="s">
        <v>546</v>
      </c>
      <c r="F2196">
        <v>60</v>
      </c>
      <c r="G2196" t="s">
        <v>2005</v>
      </c>
      <c r="H2196" t="s">
        <v>559</v>
      </c>
      <c r="I2196" t="s">
        <v>1876</v>
      </c>
      <c r="J2196">
        <v>10650</v>
      </c>
      <c r="K2196" t="s">
        <v>253</v>
      </c>
      <c r="L2196" t="s">
        <v>549</v>
      </c>
      <c r="M2196" t="s">
        <v>550</v>
      </c>
      <c r="N2196" t="s">
        <v>136</v>
      </c>
      <c r="O2196" t="s">
        <v>147</v>
      </c>
      <c r="P2196" t="s">
        <v>1877</v>
      </c>
      <c r="Q2196" t="s">
        <v>11737</v>
      </c>
      <c r="R2196" t="s">
        <v>626</v>
      </c>
      <c r="S2196">
        <v>1500</v>
      </c>
      <c r="T2196" t="s">
        <v>1891</v>
      </c>
      <c r="U2196" s="4">
        <v>45790.372743055559</v>
      </c>
      <c r="V2196" t="str">
        <f>IFERROR(VLOOKUP(B2196,#REF!,1,0),"")</f>
        <v/>
      </c>
      <c r="W2196" t="str" cm="1">
        <f t="array" ref="W2196">IFERROR(_xlfn.IFS(AND(V2196="",X2196&lt;&gt;"王园园组",X2196&lt;&gt;"other"),K2196,AND(V2196="",X2196="王园园组"),G2196),"other")</f>
        <v>other</v>
      </c>
      <c r="X2196" t="str" cm="1">
        <f t="array" ref="X2196">IFERROR(_xlfn.IFS(AND(V2196="",IFERROR(VLOOKUP(N2196,#REF!,1,0),1)&lt;&gt;1),N2196,AND(V2196="",I2196="王园园组"),"王园园组"),"other")</f>
        <v>other</v>
      </c>
      <c r="Y2196">
        <f>IFERROR(_xlfn.XLOOKUP(MID(T2196, FIND("#", SUBSTITUTE(T2196, "-", "#", LEN(T2196) - LEN(SUBSTITUTE(T2196, "-", "")))) + 1, LEN(T2196)),#REF!,#REF!),0)</f>
        <v>0</v>
      </c>
      <c r="Z2196">
        <f>MONTH(续费明细实时[[#This Row],[success_time]])</f>
        <v>5</v>
      </c>
      <c r="AA2196" s="8" t="e">
        <f>VLOOKUP(续费明细实时[[#This Row],[parent_user_id]],#REF!,27,0)</f>
        <v>#REF!</v>
      </c>
    </row>
    <row r="2197" spans="1:27">
      <c r="A2197" s="1">
        <v>45792</v>
      </c>
      <c r="B2197" t="s">
        <v>13627</v>
      </c>
      <c r="C2197" t="s">
        <v>13628</v>
      </c>
      <c r="D2197" t="s">
        <v>548</v>
      </c>
      <c r="E2197" t="s">
        <v>546</v>
      </c>
      <c r="F2197">
        <v>120</v>
      </c>
      <c r="G2197" t="s">
        <v>1929</v>
      </c>
      <c r="H2197" t="s">
        <v>559</v>
      </c>
      <c r="I2197" t="s">
        <v>1876</v>
      </c>
      <c r="J2197">
        <v>18283</v>
      </c>
      <c r="K2197" t="s">
        <v>249</v>
      </c>
      <c r="L2197" t="s">
        <v>549</v>
      </c>
      <c r="M2197" t="s">
        <v>550</v>
      </c>
      <c r="N2197" t="s">
        <v>551</v>
      </c>
      <c r="O2197" t="s">
        <v>242</v>
      </c>
      <c r="P2197" t="s">
        <v>1877</v>
      </c>
      <c r="Q2197" t="s">
        <v>13629</v>
      </c>
      <c r="R2197" t="s">
        <v>626</v>
      </c>
      <c r="S2197">
        <v>2575</v>
      </c>
      <c r="T2197" t="s">
        <v>1896</v>
      </c>
      <c r="U2197" s="4">
        <v>45792.37976851852</v>
      </c>
      <c r="V2197" t="str">
        <f>IFERROR(VLOOKUP(B2197,#REF!,1,0),"")</f>
        <v/>
      </c>
      <c r="W2197" t="str" cm="1">
        <f t="array" ref="W2197">IFERROR(_xlfn.IFS(AND(V2197="",X2197&lt;&gt;"王园园组",X2197&lt;&gt;"other"),K2197,AND(V2197="",X2197="王园园组"),G2197),"other")</f>
        <v>other</v>
      </c>
      <c r="X2197" t="str" cm="1">
        <f t="array" ref="X2197">IFERROR(_xlfn.IFS(AND(V2197="",IFERROR(VLOOKUP(N2197,#REF!,1,0),1)&lt;&gt;1),N2197,AND(V2197="",I2197="王园园组"),"王园园组"),"other")</f>
        <v>other</v>
      </c>
      <c r="Y2197">
        <f>IFERROR(_xlfn.XLOOKUP(MID(T2197, FIND("#", SUBSTITUTE(T2197, "-", "#", LEN(T2197) - LEN(SUBSTITUTE(T2197, "-", "")))) + 1, LEN(T2197)),#REF!,#REF!),0)</f>
        <v>0</v>
      </c>
      <c r="Z2197">
        <f>MONTH(续费明细实时[[#This Row],[success_time]])</f>
        <v>5</v>
      </c>
      <c r="AA2197" s="8" t="e">
        <f>VLOOKUP(续费明细实时[[#This Row],[parent_user_id]],#REF!,27,0)</f>
        <v>#REF!</v>
      </c>
    </row>
    <row r="2198" spans="1:27">
      <c r="A2198" s="1">
        <v>45790</v>
      </c>
      <c r="B2198" t="s">
        <v>11791</v>
      </c>
      <c r="C2198" t="s">
        <v>11792</v>
      </c>
      <c r="D2198" t="s">
        <v>2295</v>
      </c>
      <c r="E2198" t="s">
        <v>546</v>
      </c>
      <c r="F2198">
        <v>60</v>
      </c>
      <c r="G2198" t="s">
        <v>2024</v>
      </c>
      <c r="H2198" t="s">
        <v>559</v>
      </c>
      <c r="I2198" t="s">
        <v>1876</v>
      </c>
      <c r="J2198">
        <v>10970</v>
      </c>
      <c r="K2198" t="s">
        <v>425</v>
      </c>
      <c r="L2198" t="s">
        <v>549</v>
      </c>
      <c r="M2198" t="s">
        <v>550</v>
      </c>
      <c r="N2198" t="s">
        <v>136</v>
      </c>
      <c r="O2198" t="s">
        <v>139</v>
      </c>
      <c r="P2198" t="s">
        <v>1877</v>
      </c>
      <c r="Q2198" t="s">
        <v>11793</v>
      </c>
      <c r="R2198" t="s">
        <v>626</v>
      </c>
      <c r="S2198">
        <v>1545</v>
      </c>
      <c r="T2198" t="s">
        <v>1891</v>
      </c>
      <c r="U2198" s="4">
        <v>45790.025659722225</v>
      </c>
      <c r="V2198" t="str">
        <f>IFERROR(VLOOKUP(B2198,#REF!,1,0),"")</f>
        <v/>
      </c>
      <c r="W2198" t="str" cm="1">
        <f t="array" ref="W2198">IFERROR(_xlfn.IFS(AND(V2198="",X2198&lt;&gt;"王园园组",X2198&lt;&gt;"other"),K2198,AND(V2198="",X2198="王园园组"),G2198),"other")</f>
        <v>other</v>
      </c>
      <c r="X2198" t="str" cm="1">
        <f t="array" ref="X2198">IFERROR(_xlfn.IFS(AND(V2198="",IFERROR(VLOOKUP(N2198,#REF!,1,0),1)&lt;&gt;1),N2198,AND(V2198="",I2198="王园园组"),"王园园组"),"other")</f>
        <v>other</v>
      </c>
      <c r="Y2198">
        <f>IFERROR(_xlfn.XLOOKUP(MID(T2198, FIND("#", SUBSTITUTE(T2198, "-", "#", LEN(T2198) - LEN(SUBSTITUTE(T2198, "-", "")))) + 1, LEN(T2198)),#REF!,#REF!),0)</f>
        <v>0</v>
      </c>
      <c r="Z2198">
        <f>MONTH(续费明细实时[[#This Row],[success_time]])</f>
        <v>5</v>
      </c>
      <c r="AA2198" s="8" t="e">
        <f>VLOOKUP(续费明细实时[[#This Row],[parent_user_id]],#REF!,27,0)</f>
        <v>#REF!</v>
      </c>
    </row>
    <row r="2199" spans="1:27" hidden="1">
      <c r="A2199" s="1">
        <v>45803</v>
      </c>
      <c r="B2199" t="s">
        <v>29944</v>
      </c>
      <c r="C2199" t="s">
        <v>30280</v>
      </c>
      <c r="D2199" t="s">
        <v>648</v>
      </c>
      <c r="E2199" t="s">
        <v>1476</v>
      </c>
      <c r="F2199">
        <v>50</v>
      </c>
      <c r="G2199" t="s">
        <v>2900</v>
      </c>
      <c r="H2199" t="s">
        <v>806</v>
      </c>
      <c r="I2199" t="s">
        <v>626</v>
      </c>
      <c r="J2199">
        <v>3143</v>
      </c>
      <c r="K2199" t="s">
        <v>626</v>
      </c>
      <c r="L2199" t="s">
        <v>649</v>
      </c>
      <c r="M2199" t="s">
        <v>649</v>
      </c>
      <c r="N2199" t="s">
        <v>649</v>
      </c>
      <c r="O2199" t="s">
        <v>649</v>
      </c>
      <c r="P2199" t="s">
        <v>1877</v>
      </c>
      <c r="Q2199" t="s">
        <v>30281</v>
      </c>
      <c r="R2199" t="s">
        <v>626</v>
      </c>
      <c r="S2199">
        <v>442.66677099999998</v>
      </c>
      <c r="T2199" t="s">
        <v>1477</v>
      </c>
      <c r="U2199" s="4">
        <v>45803.824814814812</v>
      </c>
      <c r="V2199" t="str">
        <f>IFERROR(VLOOKUP(B2199,#REF!,1,0),"")</f>
        <v/>
      </c>
      <c r="W2199" t="str" cm="1">
        <f t="array" ref="W2199">IFERROR(_xlfn.IFS(AND(V2199="",X2199&lt;&gt;"王园园组",X2199&lt;&gt;"other"),K2199,AND(V2199="",X2199="王园园组"),G2199),"other")</f>
        <v>other</v>
      </c>
      <c r="X2199" t="str" cm="1">
        <f t="array" ref="X2199">IFERROR(_xlfn.IFS(AND(V2199="",IFERROR(VLOOKUP(N2199,#REF!,1,0),1)&lt;&gt;1),N2199,AND(V2199="",I2199="王园园组"),"王园园组"),"other")</f>
        <v>other</v>
      </c>
      <c r="Y2199">
        <f>IFERROR(_xlfn.XLOOKUP(MID(T2199, FIND("#", SUBSTITUTE(T2199, "-", "#", LEN(T2199) - LEN(SUBSTITUTE(T2199, "-", "")))) + 1, LEN(T2199)),#REF!,#REF!),0)</f>
        <v>0</v>
      </c>
      <c r="Z2199">
        <f>MONTH(续费明细实时[[#This Row],[success_time]])</f>
        <v>5</v>
      </c>
      <c r="AA2199" s="8" t="e">
        <f>VLOOKUP(续费明细实时[[#This Row],[parent_user_id]],#REF!,27,0)</f>
        <v>#REF!</v>
      </c>
    </row>
    <row r="2200" spans="1:27">
      <c r="A2200" s="1">
        <v>45795</v>
      </c>
      <c r="B2200" t="s">
        <v>16055</v>
      </c>
      <c r="C2200" t="s">
        <v>16056</v>
      </c>
      <c r="D2200" t="s">
        <v>548</v>
      </c>
      <c r="E2200" t="s">
        <v>546</v>
      </c>
      <c r="F2200">
        <v>240</v>
      </c>
      <c r="G2200" t="s">
        <v>2139</v>
      </c>
      <c r="H2200" t="s">
        <v>559</v>
      </c>
      <c r="I2200" t="s">
        <v>1876</v>
      </c>
      <c r="J2200">
        <v>32909</v>
      </c>
      <c r="K2200" t="s">
        <v>215</v>
      </c>
      <c r="L2200" t="s">
        <v>549</v>
      </c>
      <c r="M2200" t="s">
        <v>550</v>
      </c>
      <c r="N2200" t="s">
        <v>551</v>
      </c>
      <c r="O2200" t="s">
        <v>145</v>
      </c>
      <c r="P2200" t="s">
        <v>1877</v>
      </c>
      <c r="Q2200" t="s">
        <v>16057</v>
      </c>
      <c r="R2200" t="s">
        <v>626</v>
      </c>
      <c r="S2200">
        <v>4635</v>
      </c>
      <c r="T2200" t="s">
        <v>1931</v>
      </c>
      <c r="U2200" s="4">
        <v>45795.858981481484</v>
      </c>
      <c r="V2200" t="str">
        <f>IFERROR(VLOOKUP(B2200,#REF!,1,0),"")</f>
        <v/>
      </c>
      <c r="W2200" t="str" cm="1">
        <f t="array" ref="W2200">IFERROR(_xlfn.IFS(AND(V2200="",X2200&lt;&gt;"王园园组",X2200&lt;&gt;"other"),K2200,AND(V2200="",X2200="王园园组"),G2200),"other")</f>
        <v>other</v>
      </c>
      <c r="X2200" t="str" cm="1">
        <f t="array" ref="X2200">IFERROR(_xlfn.IFS(AND(V2200="",IFERROR(VLOOKUP(N2200,#REF!,1,0),1)&lt;&gt;1),N2200,AND(V2200="",I2200="王园园组"),"王园园组"),"other")</f>
        <v>other</v>
      </c>
      <c r="Y2200">
        <f>IFERROR(_xlfn.XLOOKUP(MID(T2200, FIND("#", SUBSTITUTE(T2200, "-", "#", LEN(T2200) - LEN(SUBSTITUTE(T2200, "-", "")))) + 1, LEN(T2200)),#REF!,#REF!),0)</f>
        <v>0</v>
      </c>
      <c r="Z2200">
        <f>MONTH(续费明细实时[[#This Row],[success_time]])</f>
        <v>5</v>
      </c>
      <c r="AA2200" s="8" t="e">
        <f>VLOOKUP(续费明细实时[[#This Row],[parent_user_id]],#REF!,27,0)</f>
        <v>#REF!</v>
      </c>
    </row>
    <row r="2201" spans="1:27">
      <c r="A2201" s="1">
        <v>45790</v>
      </c>
      <c r="B2201" t="s">
        <v>16058</v>
      </c>
      <c r="C2201" t="s">
        <v>16059</v>
      </c>
      <c r="D2201" t="s">
        <v>548</v>
      </c>
      <c r="E2201" t="s">
        <v>546</v>
      </c>
      <c r="F2201">
        <v>60</v>
      </c>
      <c r="G2201" t="s">
        <v>1978</v>
      </c>
      <c r="H2201" t="s">
        <v>559</v>
      </c>
      <c r="I2201" t="s">
        <v>1876</v>
      </c>
      <c r="J2201">
        <v>10650</v>
      </c>
      <c r="K2201" t="s">
        <v>288</v>
      </c>
      <c r="L2201" t="s">
        <v>549</v>
      </c>
      <c r="M2201" t="s">
        <v>550</v>
      </c>
      <c r="N2201" t="s">
        <v>136</v>
      </c>
      <c r="O2201" t="s">
        <v>283</v>
      </c>
      <c r="P2201" t="s">
        <v>1877</v>
      </c>
      <c r="Q2201" t="s">
        <v>16060</v>
      </c>
      <c r="R2201" t="s">
        <v>626</v>
      </c>
      <c r="S2201">
        <v>1500</v>
      </c>
      <c r="T2201" t="s">
        <v>1891</v>
      </c>
      <c r="U2201" s="4">
        <v>45790.952696759261</v>
      </c>
      <c r="V2201" t="str">
        <f>IFERROR(VLOOKUP(B2201,#REF!,1,0),"")</f>
        <v/>
      </c>
      <c r="W2201" t="str" cm="1">
        <f t="array" ref="W2201">IFERROR(_xlfn.IFS(AND(V2201="",X2201&lt;&gt;"王园园组",X2201&lt;&gt;"other"),K2201,AND(V2201="",X2201="王园园组"),G2201),"other")</f>
        <v>other</v>
      </c>
      <c r="X2201" t="str" cm="1">
        <f t="array" ref="X2201">IFERROR(_xlfn.IFS(AND(V2201="",IFERROR(VLOOKUP(N2201,#REF!,1,0),1)&lt;&gt;1),N2201,AND(V2201="",I2201="王园园组"),"王园园组"),"other")</f>
        <v>other</v>
      </c>
      <c r="Y2201">
        <f>IFERROR(_xlfn.XLOOKUP(MID(T2201, FIND("#", SUBSTITUTE(T2201, "-", "#", LEN(T2201) - LEN(SUBSTITUTE(T2201, "-", "")))) + 1, LEN(T2201)),#REF!,#REF!),0)</f>
        <v>0</v>
      </c>
      <c r="Z2201">
        <f>MONTH(续费明细实时[[#This Row],[success_time]])</f>
        <v>5</v>
      </c>
      <c r="AA2201" s="8" t="e">
        <f>VLOOKUP(续费明细实时[[#This Row],[parent_user_id]],#REF!,27,0)</f>
        <v>#REF!</v>
      </c>
    </row>
    <row r="2202" spans="1:27">
      <c r="A2202" s="1">
        <v>45799</v>
      </c>
      <c r="B2202" t="s">
        <v>16064</v>
      </c>
      <c r="C2202" t="s">
        <v>16065</v>
      </c>
      <c r="D2202" t="s">
        <v>902</v>
      </c>
      <c r="E2202" t="s">
        <v>546</v>
      </c>
      <c r="F2202">
        <v>120</v>
      </c>
      <c r="G2202" t="s">
        <v>2219</v>
      </c>
      <c r="H2202" t="s">
        <v>559</v>
      </c>
      <c r="I2202" t="s">
        <v>1876</v>
      </c>
      <c r="J2202">
        <v>17750</v>
      </c>
      <c r="K2202" t="s">
        <v>276</v>
      </c>
      <c r="L2202" t="s">
        <v>549</v>
      </c>
      <c r="M2202" t="s">
        <v>550</v>
      </c>
      <c r="N2202" t="s">
        <v>136</v>
      </c>
      <c r="O2202" t="s">
        <v>139</v>
      </c>
      <c r="P2202" t="s">
        <v>1877</v>
      </c>
      <c r="Q2202" t="s">
        <v>16066</v>
      </c>
      <c r="R2202" t="s">
        <v>626</v>
      </c>
      <c r="S2202">
        <v>2500</v>
      </c>
      <c r="T2202" t="s">
        <v>1896</v>
      </c>
      <c r="U2202" s="4">
        <v>45799.840694444443</v>
      </c>
      <c r="V2202" t="str">
        <f>IFERROR(VLOOKUP(B2202,#REF!,1,0),"")</f>
        <v/>
      </c>
      <c r="W2202" t="str" cm="1">
        <f t="array" ref="W2202">IFERROR(_xlfn.IFS(AND(V2202="",X2202&lt;&gt;"王园园组",X2202&lt;&gt;"other"),K2202,AND(V2202="",X2202="王园园组"),G2202),"other")</f>
        <v>other</v>
      </c>
      <c r="X2202" t="str" cm="1">
        <f t="array" ref="X2202">IFERROR(_xlfn.IFS(AND(V2202="",IFERROR(VLOOKUP(N2202,#REF!,1,0),1)&lt;&gt;1),N2202,AND(V2202="",I2202="王园园组"),"王园园组"),"other")</f>
        <v>other</v>
      </c>
      <c r="Y2202">
        <f>IFERROR(_xlfn.XLOOKUP(MID(T2202, FIND("#", SUBSTITUTE(T2202, "-", "#", LEN(T2202) - LEN(SUBSTITUTE(T2202, "-", "")))) + 1, LEN(T2202)),#REF!,#REF!),0)</f>
        <v>0</v>
      </c>
      <c r="Z2202">
        <f>MONTH(续费明细实时[[#This Row],[success_time]])</f>
        <v>5</v>
      </c>
      <c r="AA2202" s="8" t="e">
        <f>VLOOKUP(续费明细实时[[#This Row],[parent_user_id]],#REF!,27,0)</f>
        <v>#REF!</v>
      </c>
    </row>
    <row r="2203" spans="1:27">
      <c r="A2203" s="1">
        <v>45791</v>
      </c>
      <c r="B2203" t="s">
        <v>16367</v>
      </c>
      <c r="C2203" t="s">
        <v>16368</v>
      </c>
      <c r="D2203" t="s">
        <v>548</v>
      </c>
      <c r="E2203" t="s">
        <v>546</v>
      </c>
      <c r="F2203">
        <v>240</v>
      </c>
      <c r="G2203" t="s">
        <v>2061</v>
      </c>
      <c r="H2203" t="s">
        <v>559</v>
      </c>
      <c r="I2203" t="s">
        <v>1876</v>
      </c>
      <c r="J2203">
        <v>31950</v>
      </c>
      <c r="K2203" t="s">
        <v>288</v>
      </c>
      <c r="L2203" t="s">
        <v>549</v>
      </c>
      <c r="M2203" t="s">
        <v>550</v>
      </c>
      <c r="N2203" t="s">
        <v>136</v>
      </c>
      <c r="O2203" t="s">
        <v>283</v>
      </c>
      <c r="P2203" t="s">
        <v>1877</v>
      </c>
      <c r="Q2203" t="s">
        <v>16369</v>
      </c>
      <c r="R2203" t="s">
        <v>626</v>
      </c>
      <c r="S2203">
        <v>4500</v>
      </c>
      <c r="T2203" t="s">
        <v>1931</v>
      </c>
      <c r="U2203" s="4">
        <v>45791.533368055556</v>
      </c>
      <c r="V2203" t="str">
        <f>IFERROR(VLOOKUP(B2203,#REF!,1,0),"")</f>
        <v/>
      </c>
      <c r="W2203" t="str" cm="1">
        <f t="array" ref="W2203">IFERROR(_xlfn.IFS(AND(V2203="",X2203&lt;&gt;"王园园组",X2203&lt;&gt;"other"),K2203,AND(V2203="",X2203="王园园组"),G2203),"other")</f>
        <v>other</v>
      </c>
      <c r="X2203" t="str" cm="1">
        <f t="array" ref="X2203">IFERROR(_xlfn.IFS(AND(V2203="",IFERROR(VLOOKUP(N2203,#REF!,1,0),1)&lt;&gt;1),N2203,AND(V2203="",I2203="王园园组"),"王园园组"),"other")</f>
        <v>other</v>
      </c>
      <c r="Y2203">
        <f>IFERROR(_xlfn.XLOOKUP(MID(T2203, FIND("#", SUBSTITUTE(T2203, "-", "#", LEN(T2203) - LEN(SUBSTITUTE(T2203, "-", "")))) + 1, LEN(T2203)),#REF!,#REF!),0)</f>
        <v>0</v>
      </c>
      <c r="Z2203">
        <f>MONTH(续费明细实时[[#This Row],[success_time]])</f>
        <v>5</v>
      </c>
      <c r="AA2203" s="8" t="e">
        <f>VLOOKUP(续费明细实时[[#This Row],[parent_user_id]],#REF!,27,0)</f>
        <v>#REF!</v>
      </c>
    </row>
    <row r="2204" spans="1:27">
      <c r="A2204" s="1">
        <v>45801</v>
      </c>
      <c r="B2204" t="s">
        <v>16406</v>
      </c>
      <c r="C2204" t="s">
        <v>16407</v>
      </c>
      <c r="D2204" t="s">
        <v>548</v>
      </c>
      <c r="E2204" t="s">
        <v>546</v>
      </c>
      <c r="F2204">
        <v>60</v>
      </c>
      <c r="G2204" t="s">
        <v>1969</v>
      </c>
      <c r="H2204" t="s">
        <v>559</v>
      </c>
      <c r="I2204" t="s">
        <v>1876</v>
      </c>
      <c r="J2204">
        <v>10650</v>
      </c>
      <c r="K2204" t="s">
        <v>200</v>
      </c>
      <c r="L2204" t="s">
        <v>549</v>
      </c>
      <c r="M2204" t="s">
        <v>550</v>
      </c>
      <c r="N2204" t="s">
        <v>551</v>
      </c>
      <c r="O2204" t="s">
        <v>149</v>
      </c>
      <c r="P2204" t="s">
        <v>1877</v>
      </c>
      <c r="Q2204" t="s">
        <v>16408</v>
      </c>
      <c r="R2204" t="s">
        <v>626</v>
      </c>
      <c r="S2204">
        <v>1500</v>
      </c>
      <c r="T2204" t="s">
        <v>1891</v>
      </c>
      <c r="U2204" s="4">
        <v>45801.619328703702</v>
      </c>
      <c r="V2204" t="str">
        <f>IFERROR(VLOOKUP(B2204,#REF!,1,0),"")</f>
        <v/>
      </c>
      <c r="W2204" t="str" cm="1">
        <f t="array" ref="W2204">IFERROR(_xlfn.IFS(AND(V2204="",X2204&lt;&gt;"王园园组",X2204&lt;&gt;"other"),K2204,AND(V2204="",X2204="王园园组"),G2204),"other")</f>
        <v>other</v>
      </c>
      <c r="X2204" t="str" cm="1">
        <f t="array" ref="X2204">IFERROR(_xlfn.IFS(AND(V2204="",IFERROR(VLOOKUP(N2204,#REF!,1,0),1)&lt;&gt;1),N2204,AND(V2204="",I2204="王园园组"),"王园园组"),"other")</f>
        <v>other</v>
      </c>
      <c r="Y2204">
        <f>IFERROR(_xlfn.XLOOKUP(MID(T2204, FIND("#", SUBSTITUTE(T2204, "-", "#", LEN(T2204) - LEN(SUBSTITUTE(T2204, "-", "")))) + 1, LEN(T2204)),#REF!,#REF!),0)</f>
        <v>0</v>
      </c>
      <c r="Z2204">
        <f>MONTH(续费明细实时[[#This Row],[success_time]])</f>
        <v>5</v>
      </c>
      <c r="AA2204" s="8" t="e">
        <f>VLOOKUP(续费明细实时[[#This Row],[parent_user_id]],#REF!,27,0)</f>
        <v>#REF!</v>
      </c>
    </row>
    <row r="2205" spans="1:27" hidden="1">
      <c r="A2205" s="1">
        <v>45787</v>
      </c>
      <c r="B2205" t="s">
        <v>2408</v>
      </c>
      <c r="C2205" t="s">
        <v>2409</v>
      </c>
      <c r="D2205" t="s">
        <v>610</v>
      </c>
      <c r="E2205" t="s">
        <v>546</v>
      </c>
      <c r="F2205">
        <v>60</v>
      </c>
      <c r="G2205" t="s">
        <v>1917</v>
      </c>
      <c r="H2205" t="s">
        <v>559</v>
      </c>
      <c r="I2205" t="s">
        <v>1876</v>
      </c>
      <c r="J2205">
        <v>10970</v>
      </c>
      <c r="K2205" t="s">
        <v>626</v>
      </c>
      <c r="L2205" t="s">
        <v>649</v>
      </c>
      <c r="M2205" t="s">
        <v>649</v>
      </c>
      <c r="N2205" t="s">
        <v>649</v>
      </c>
      <c r="O2205" t="s">
        <v>649</v>
      </c>
      <c r="P2205" t="s">
        <v>1877</v>
      </c>
      <c r="Q2205" t="s">
        <v>2410</v>
      </c>
      <c r="R2205" t="s">
        <v>626</v>
      </c>
      <c r="S2205">
        <v>1545</v>
      </c>
      <c r="T2205" t="s">
        <v>1891</v>
      </c>
      <c r="U2205" s="4">
        <v>45787.54928240741</v>
      </c>
      <c r="V2205" t="str">
        <f>IFERROR(VLOOKUP(B2205,#REF!,1,0),"")</f>
        <v/>
      </c>
      <c r="W2205" t="str" cm="1">
        <f t="array" ref="W2205">IFERROR(_xlfn.IFS(AND(V2205="",X2205&lt;&gt;"王园园组",X2205&lt;&gt;"other"),K2205,AND(V2205="",X2205="王园园组"),G2205),"other")</f>
        <v>other</v>
      </c>
      <c r="X2205" t="str" cm="1">
        <f t="array" ref="X2205">IFERROR(_xlfn.IFS(AND(V2205="",IFERROR(VLOOKUP(N2205,#REF!,1,0),1)&lt;&gt;1),N2205,AND(V2205="",I2205="王园园组"),"王园园组"),"other")</f>
        <v>other</v>
      </c>
      <c r="Y2205">
        <f>IFERROR(_xlfn.XLOOKUP(MID(T2205, FIND("#", SUBSTITUTE(T2205, "-", "#", LEN(T2205) - LEN(SUBSTITUTE(T2205, "-", "")))) + 1, LEN(T2205)),#REF!,#REF!),0)</f>
        <v>0</v>
      </c>
      <c r="Z2205">
        <f>MONTH(续费明细实时[[#This Row],[success_time]])</f>
        <v>5</v>
      </c>
      <c r="AA2205" s="8" t="e">
        <f>VLOOKUP(续费明细实时[[#This Row],[parent_user_id]],#REF!,27,0)</f>
        <v>#REF!</v>
      </c>
    </row>
    <row r="2206" spans="1:27">
      <c r="A2206" s="1">
        <v>45789</v>
      </c>
      <c r="B2206" t="s">
        <v>11213</v>
      </c>
      <c r="C2206" t="s">
        <v>11214</v>
      </c>
      <c r="D2206" t="s">
        <v>548</v>
      </c>
      <c r="E2206" t="s">
        <v>546</v>
      </c>
      <c r="F2206">
        <v>240</v>
      </c>
      <c r="G2206" t="s">
        <v>1894</v>
      </c>
      <c r="H2206" t="s">
        <v>559</v>
      </c>
      <c r="I2206" t="s">
        <v>1876</v>
      </c>
      <c r="J2206">
        <v>31950</v>
      </c>
      <c r="K2206" t="s">
        <v>244</v>
      </c>
      <c r="L2206" t="s">
        <v>549</v>
      </c>
      <c r="M2206" t="s">
        <v>550</v>
      </c>
      <c r="N2206" t="s">
        <v>551</v>
      </c>
      <c r="O2206" t="s">
        <v>242</v>
      </c>
      <c r="P2206" t="s">
        <v>1877</v>
      </c>
      <c r="Q2206" t="s">
        <v>11215</v>
      </c>
      <c r="R2206" t="s">
        <v>626</v>
      </c>
      <c r="S2206">
        <v>4500</v>
      </c>
      <c r="T2206" t="s">
        <v>1931</v>
      </c>
      <c r="U2206" s="4">
        <v>45789.594826388886</v>
      </c>
      <c r="V2206" t="str">
        <f>IFERROR(VLOOKUP(B2206,#REF!,1,0),"")</f>
        <v/>
      </c>
      <c r="W2206" t="str" cm="1">
        <f t="array" ref="W2206">IFERROR(_xlfn.IFS(AND(V2206="",X2206&lt;&gt;"王园园组",X2206&lt;&gt;"other"),K2206,AND(V2206="",X2206="王园园组"),G2206),"other")</f>
        <v>other</v>
      </c>
      <c r="X2206" t="str" cm="1">
        <f t="array" ref="X2206">IFERROR(_xlfn.IFS(AND(V2206="",IFERROR(VLOOKUP(N2206,#REF!,1,0),1)&lt;&gt;1),N2206,AND(V2206="",I2206="王园园组"),"王园园组"),"other")</f>
        <v>other</v>
      </c>
      <c r="Y2206">
        <f>IFERROR(_xlfn.XLOOKUP(MID(T2206, FIND("#", SUBSTITUTE(T2206, "-", "#", LEN(T2206) - LEN(SUBSTITUTE(T2206, "-", "")))) + 1, LEN(T2206)),#REF!,#REF!),0)</f>
        <v>0</v>
      </c>
      <c r="Z2206">
        <f>MONTH(续费明细实时[[#This Row],[success_time]])</f>
        <v>5</v>
      </c>
      <c r="AA2206" s="8" t="e">
        <f>VLOOKUP(续费明细实时[[#This Row],[parent_user_id]],#REF!,27,0)</f>
        <v>#REF!</v>
      </c>
    </row>
    <row r="2207" spans="1:27">
      <c r="A2207" s="1">
        <v>45793</v>
      </c>
      <c r="B2207" t="s">
        <v>16412</v>
      </c>
      <c r="C2207" t="s">
        <v>16413</v>
      </c>
      <c r="D2207" t="s">
        <v>1998</v>
      </c>
      <c r="E2207" t="s">
        <v>546</v>
      </c>
      <c r="F2207">
        <v>120</v>
      </c>
      <c r="G2207" t="s">
        <v>335</v>
      </c>
      <c r="H2207" t="s">
        <v>559</v>
      </c>
      <c r="I2207" t="s">
        <v>504</v>
      </c>
      <c r="J2207">
        <v>18283</v>
      </c>
      <c r="K2207" t="s">
        <v>335</v>
      </c>
      <c r="L2207" t="s">
        <v>549</v>
      </c>
      <c r="M2207" t="s">
        <v>559</v>
      </c>
      <c r="N2207" t="s">
        <v>504</v>
      </c>
      <c r="O2207" t="s">
        <v>325</v>
      </c>
      <c r="P2207" t="s">
        <v>1877</v>
      </c>
      <c r="Q2207" t="s">
        <v>16414</v>
      </c>
      <c r="R2207" t="s">
        <v>626</v>
      </c>
      <c r="S2207">
        <v>2575</v>
      </c>
      <c r="T2207" t="s">
        <v>1896</v>
      </c>
      <c r="U2207" s="4">
        <v>45793.016006944446</v>
      </c>
      <c r="V2207" t="str">
        <f>IFERROR(VLOOKUP(B2207,#REF!,1,0),"")</f>
        <v/>
      </c>
      <c r="W2207" t="str" cm="1">
        <f t="array" ref="W2207">IFERROR(_xlfn.IFS(AND(V2207="",X2207&lt;&gt;"王园园组",X2207&lt;&gt;"other"),K2207,AND(V2207="",X2207="王园园组"),G2207),"other")</f>
        <v>other</v>
      </c>
      <c r="X2207" t="str" cm="1">
        <f t="array" ref="X2207">IFERROR(_xlfn.IFS(AND(V2207="",IFERROR(VLOOKUP(N2207,#REF!,1,0),1)&lt;&gt;1),N2207,AND(V2207="",I2207="王园园组"),"王园园组"),"other")</f>
        <v>other</v>
      </c>
      <c r="Y2207">
        <f>IFERROR(_xlfn.XLOOKUP(MID(T2207, FIND("#", SUBSTITUTE(T2207, "-", "#", LEN(T2207) - LEN(SUBSTITUTE(T2207, "-", "")))) + 1, LEN(T2207)),#REF!,#REF!),0)</f>
        <v>0</v>
      </c>
      <c r="Z2207">
        <f>MONTH(续费明细实时[[#This Row],[success_time]])</f>
        <v>5</v>
      </c>
      <c r="AA2207" s="8" t="e">
        <f>VLOOKUP(续费明细实时[[#This Row],[parent_user_id]],#REF!,27,0)</f>
        <v>#REF!</v>
      </c>
    </row>
    <row r="2208" spans="1:27">
      <c r="A2208" s="1">
        <v>45803</v>
      </c>
      <c r="B2208" t="s">
        <v>28818</v>
      </c>
      <c r="C2208" t="s">
        <v>28819</v>
      </c>
      <c r="D2208" t="s">
        <v>548</v>
      </c>
      <c r="E2208" t="s">
        <v>546</v>
      </c>
      <c r="F2208">
        <v>60</v>
      </c>
      <c r="G2208" t="s">
        <v>13037</v>
      </c>
      <c r="H2208" t="s">
        <v>559</v>
      </c>
      <c r="I2208" t="s">
        <v>1876</v>
      </c>
      <c r="J2208">
        <v>10650</v>
      </c>
      <c r="K2208" t="s">
        <v>191</v>
      </c>
      <c r="L2208" t="s">
        <v>549</v>
      </c>
      <c r="M2208" t="s">
        <v>559</v>
      </c>
      <c r="N2208" t="s">
        <v>469</v>
      </c>
      <c r="O2208" t="s">
        <v>189</v>
      </c>
      <c r="P2208" t="s">
        <v>1877</v>
      </c>
      <c r="Q2208" t="s">
        <v>28820</v>
      </c>
      <c r="R2208" t="s">
        <v>626</v>
      </c>
      <c r="S2208">
        <v>1500</v>
      </c>
      <c r="T2208" t="s">
        <v>1891</v>
      </c>
      <c r="U2208" s="4">
        <v>45803.331574074073</v>
      </c>
      <c r="V2208" t="str">
        <f>IFERROR(VLOOKUP(B2208,#REF!,1,0),"")</f>
        <v/>
      </c>
      <c r="W2208" t="str" cm="1">
        <f t="array" ref="W2208">IFERROR(_xlfn.IFS(AND(V2208="",X2208&lt;&gt;"王园园组",X2208&lt;&gt;"other"),K2208,AND(V2208="",X2208="王园园组"),G2208),"other")</f>
        <v>other</v>
      </c>
      <c r="X2208" t="str" cm="1">
        <f t="array" ref="X2208">IFERROR(_xlfn.IFS(AND(V2208="",IFERROR(VLOOKUP(N2208,#REF!,1,0),1)&lt;&gt;1),N2208,AND(V2208="",I2208="王园园组"),"王园园组"),"other")</f>
        <v>other</v>
      </c>
      <c r="Y2208">
        <f>IFERROR(_xlfn.XLOOKUP(MID(T2208, FIND("#", SUBSTITUTE(T2208, "-", "#", LEN(T2208) - LEN(SUBSTITUTE(T2208, "-", "")))) + 1, LEN(T2208)),#REF!,#REF!),0)</f>
        <v>0</v>
      </c>
      <c r="Z2208">
        <f>MONTH(续费明细实时[[#This Row],[success_time]])</f>
        <v>5</v>
      </c>
      <c r="AA2208" s="8" t="e">
        <f>VLOOKUP(续费明细实时[[#This Row],[parent_user_id]],#REF!,27,0)</f>
        <v>#REF!</v>
      </c>
    </row>
    <row r="2209" spans="1:27">
      <c r="A2209" s="1">
        <v>45794</v>
      </c>
      <c r="B2209" t="s">
        <v>13869</v>
      </c>
      <c r="C2209" t="s">
        <v>13870</v>
      </c>
      <c r="D2209" t="s">
        <v>548</v>
      </c>
      <c r="E2209" t="s">
        <v>546</v>
      </c>
      <c r="F2209">
        <v>60</v>
      </c>
      <c r="G2209" t="s">
        <v>1969</v>
      </c>
      <c r="H2209" t="s">
        <v>559</v>
      </c>
      <c r="I2209" t="s">
        <v>1876</v>
      </c>
      <c r="J2209">
        <v>10650</v>
      </c>
      <c r="K2209" t="s">
        <v>206</v>
      </c>
      <c r="L2209" t="s">
        <v>549</v>
      </c>
      <c r="M2209" t="s">
        <v>550</v>
      </c>
      <c r="N2209" t="s">
        <v>551</v>
      </c>
      <c r="O2209" t="s">
        <v>149</v>
      </c>
      <c r="P2209" t="s">
        <v>1877</v>
      </c>
      <c r="Q2209" t="s">
        <v>13871</v>
      </c>
      <c r="R2209" t="s">
        <v>626</v>
      </c>
      <c r="S2209">
        <v>1500</v>
      </c>
      <c r="T2209" t="s">
        <v>1891</v>
      </c>
      <c r="U2209" s="4">
        <v>45794.432002314818</v>
      </c>
      <c r="V2209" t="str">
        <f>IFERROR(VLOOKUP(B2209,#REF!,1,0),"")</f>
        <v/>
      </c>
      <c r="W2209" t="str" cm="1">
        <f t="array" ref="W2209">IFERROR(_xlfn.IFS(AND(V2209="",X2209&lt;&gt;"王园园组",X2209&lt;&gt;"other"),K2209,AND(V2209="",X2209="王园园组"),G2209),"other")</f>
        <v>other</v>
      </c>
      <c r="X2209" t="str" cm="1">
        <f t="array" ref="X2209">IFERROR(_xlfn.IFS(AND(V2209="",IFERROR(VLOOKUP(N2209,#REF!,1,0),1)&lt;&gt;1),N2209,AND(V2209="",I2209="王园园组"),"王园园组"),"other")</f>
        <v>other</v>
      </c>
      <c r="Y2209">
        <f>IFERROR(_xlfn.XLOOKUP(MID(T2209, FIND("#", SUBSTITUTE(T2209, "-", "#", LEN(T2209) - LEN(SUBSTITUTE(T2209, "-", "")))) + 1, LEN(T2209)),#REF!,#REF!),0)</f>
        <v>0</v>
      </c>
      <c r="Z2209">
        <f>MONTH(续费明细实时[[#This Row],[success_time]])</f>
        <v>5</v>
      </c>
      <c r="AA2209" s="8" t="e">
        <f>VLOOKUP(续费明细实时[[#This Row],[parent_user_id]],#REF!,27,0)</f>
        <v>#REF!</v>
      </c>
    </row>
    <row r="2210" spans="1:27">
      <c r="A2210" s="1">
        <v>45805</v>
      </c>
      <c r="B2210" t="s">
        <v>30282</v>
      </c>
      <c r="C2210" t="s">
        <v>30283</v>
      </c>
      <c r="D2210" t="s">
        <v>558</v>
      </c>
      <c r="E2210" t="s">
        <v>546</v>
      </c>
      <c r="F2210">
        <v>240</v>
      </c>
      <c r="G2210" t="s">
        <v>1917</v>
      </c>
      <c r="H2210" t="s">
        <v>559</v>
      </c>
      <c r="I2210" t="s">
        <v>1876</v>
      </c>
      <c r="J2210">
        <v>31950</v>
      </c>
      <c r="K2210" t="s">
        <v>294</v>
      </c>
      <c r="L2210" t="s">
        <v>549</v>
      </c>
      <c r="M2210" t="s">
        <v>550</v>
      </c>
      <c r="N2210" t="s">
        <v>136</v>
      </c>
      <c r="O2210" t="s">
        <v>292</v>
      </c>
      <c r="P2210" t="s">
        <v>1877</v>
      </c>
      <c r="Q2210" t="s">
        <v>30284</v>
      </c>
      <c r="R2210" t="s">
        <v>626</v>
      </c>
      <c r="S2210">
        <v>4500</v>
      </c>
      <c r="T2210" t="s">
        <v>1931</v>
      </c>
      <c r="U2210" s="4">
        <v>45805.599675925929</v>
      </c>
      <c r="V2210" t="str">
        <f>IFERROR(VLOOKUP(B2210,#REF!,1,0),"")</f>
        <v/>
      </c>
      <c r="W2210" t="str" cm="1">
        <f t="array" ref="W2210">IFERROR(_xlfn.IFS(AND(V2210="",X2210&lt;&gt;"王园园组",X2210&lt;&gt;"other"),K2210,AND(V2210="",X2210="王园园组"),G2210),"other")</f>
        <v>other</v>
      </c>
      <c r="X2210" t="str" cm="1">
        <f t="array" ref="X2210">IFERROR(_xlfn.IFS(AND(V2210="",IFERROR(VLOOKUP(N2210,#REF!,1,0),1)&lt;&gt;1),N2210,AND(V2210="",I2210="王园园组"),"王园园组"),"other")</f>
        <v>other</v>
      </c>
      <c r="Y2210">
        <f>IFERROR(_xlfn.XLOOKUP(MID(T2210, FIND("#", SUBSTITUTE(T2210, "-", "#", LEN(T2210) - LEN(SUBSTITUTE(T2210, "-", "")))) + 1, LEN(T2210)),#REF!,#REF!),0)</f>
        <v>0</v>
      </c>
      <c r="Z2210">
        <f>MONTH(续费明细实时[[#This Row],[success_time]])</f>
        <v>5</v>
      </c>
      <c r="AA2210" s="8" t="e">
        <f>VLOOKUP(续费明细实时[[#This Row],[parent_user_id]],#REF!,27,0)</f>
        <v>#REF!</v>
      </c>
    </row>
    <row r="2211" spans="1:27">
      <c r="A2211" s="1">
        <v>45800</v>
      </c>
      <c r="B2211" t="s">
        <v>13189</v>
      </c>
      <c r="C2211" t="s">
        <v>13190</v>
      </c>
      <c r="D2211" t="s">
        <v>2295</v>
      </c>
      <c r="E2211" t="s">
        <v>546</v>
      </c>
      <c r="F2211">
        <v>120</v>
      </c>
      <c r="G2211" t="s">
        <v>346</v>
      </c>
      <c r="H2211" t="s">
        <v>559</v>
      </c>
      <c r="I2211" t="s">
        <v>163</v>
      </c>
      <c r="J2211">
        <v>17750</v>
      </c>
      <c r="K2211" t="s">
        <v>346</v>
      </c>
      <c r="L2211" t="s">
        <v>549</v>
      </c>
      <c r="M2211" t="s">
        <v>559</v>
      </c>
      <c r="N2211" t="s">
        <v>163</v>
      </c>
      <c r="O2211" t="s">
        <v>472</v>
      </c>
      <c r="P2211" t="s">
        <v>1877</v>
      </c>
      <c r="Q2211" t="s">
        <v>13191</v>
      </c>
      <c r="R2211" t="s">
        <v>626</v>
      </c>
      <c r="S2211">
        <v>2500</v>
      </c>
      <c r="T2211" t="s">
        <v>1896</v>
      </c>
      <c r="U2211" s="4">
        <v>45800.795520833337</v>
      </c>
      <c r="V2211" t="str">
        <f>IFERROR(VLOOKUP(B2211,#REF!,1,0),"")</f>
        <v/>
      </c>
      <c r="W2211" t="str" cm="1">
        <f t="array" ref="W2211">IFERROR(_xlfn.IFS(AND(V2211="",X2211&lt;&gt;"王园园组",X2211&lt;&gt;"other"),K2211,AND(V2211="",X2211="王园园组"),G2211),"other")</f>
        <v>other</v>
      </c>
      <c r="X2211" t="str" cm="1">
        <f t="array" ref="X2211">IFERROR(_xlfn.IFS(AND(V2211="",IFERROR(VLOOKUP(N2211,#REF!,1,0),1)&lt;&gt;1),N2211,AND(V2211="",I2211="王园园组"),"王园园组"),"other")</f>
        <v>other</v>
      </c>
      <c r="Y2211">
        <f>IFERROR(_xlfn.XLOOKUP(MID(T2211, FIND("#", SUBSTITUTE(T2211, "-", "#", LEN(T2211) - LEN(SUBSTITUTE(T2211, "-", "")))) + 1, LEN(T2211)),#REF!,#REF!),0)</f>
        <v>0</v>
      </c>
      <c r="Z2211">
        <f>MONTH(续费明细实时[[#This Row],[success_time]])</f>
        <v>5</v>
      </c>
      <c r="AA2211" s="8" t="e">
        <f>VLOOKUP(续费明细实时[[#This Row],[parent_user_id]],#REF!,27,0)</f>
        <v>#REF!</v>
      </c>
    </row>
    <row r="2212" spans="1:27">
      <c r="A2212" s="1">
        <v>45794</v>
      </c>
      <c r="B2212" t="s">
        <v>13198</v>
      </c>
      <c r="C2212" t="s">
        <v>13199</v>
      </c>
      <c r="D2212" t="s">
        <v>1104</v>
      </c>
      <c r="E2212" t="s">
        <v>1102</v>
      </c>
      <c r="F2212">
        <v>120</v>
      </c>
      <c r="G2212" t="s">
        <v>351</v>
      </c>
      <c r="H2212" t="s">
        <v>559</v>
      </c>
      <c r="I2212" t="s">
        <v>163</v>
      </c>
      <c r="J2212">
        <v>10238</v>
      </c>
      <c r="K2212" t="s">
        <v>351</v>
      </c>
      <c r="L2212" t="s">
        <v>549</v>
      </c>
      <c r="M2212" t="s">
        <v>559</v>
      </c>
      <c r="N2212" t="s">
        <v>163</v>
      </c>
      <c r="O2212" t="s">
        <v>472</v>
      </c>
      <c r="P2212" t="s">
        <v>1877</v>
      </c>
      <c r="Q2212" t="s">
        <v>13200</v>
      </c>
      <c r="R2212" t="s">
        <v>626</v>
      </c>
      <c r="S2212">
        <v>1442</v>
      </c>
      <c r="T2212" t="s">
        <v>1902</v>
      </c>
      <c r="U2212" s="4">
        <v>45794.637245370373</v>
      </c>
      <c r="V2212" t="str">
        <f>IFERROR(VLOOKUP(B2212,#REF!,1,0),"")</f>
        <v/>
      </c>
      <c r="W2212" t="str" cm="1">
        <f t="array" ref="W2212">IFERROR(_xlfn.IFS(AND(V2212="",X2212&lt;&gt;"王园园组",X2212&lt;&gt;"other"),K2212,AND(V2212="",X2212="王园园组"),G2212),"other")</f>
        <v>other</v>
      </c>
      <c r="X2212" t="str" cm="1">
        <f t="array" ref="X2212">IFERROR(_xlfn.IFS(AND(V2212="",IFERROR(VLOOKUP(N2212,#REF!,1,0),1)&lt;&gt;1),N2212,AND(V2212="",I2212="王园园组"),"王园园组"),"other")</f>
        <v>other</v>
      </c>
      <c r="Y2212">
        <f>IFERROR(_xlfn.XLOOKUP(MID(T2212, FIND("#", SUBSTITUTE(T2212, "-", "#", LEN(T2212) - LEN(SUBSTITUTE(T2212, "-", "")))) + 1, LEN(T2212)),#REF!,#REF!),0)</f>
        <v>0</v>
      </c>
      <c r="Z2212">
        <f>MONTH(续费明细实时[[#This Row],[success_time]])</f>
        <v>5</v>
      </c>
      <c r="AA2212" s="8" t="e">
        <f>VLOOKUP(续费明细实时[[#This Row],[parent_user_id]],#REF!,27,0)</f>
        <v>#REF!</v>
      </c>
    </row>
    <row r="2213" spans="1:27">
      <c r="A2213" s="1">
        <v>45789</v>
      </c>
      <c r="B2213" t="s">
        <v>11788</v>
      </c>
      <c r="C2213" t="s">
        <v>11789</v>
      </c>
      <c r="D2213" t="s">
        <v>886</v>
      </c>
      <c r="E2213" t="s">
        <v>546</v>
      </c>
      <c r="F2213">
        <v>60</v>
      </c>
      <c r="G2213" t="s">
        <v>2024</v>
      </c>
      <c r="H2213" t="s">
        <v>559</v>
      </c>
      <c r="I2213" t="s">
        <v>1876</v>
      </c>
      <c r="J2213">
        <v>10650</v>
      </c>
      <c r="K2213" t="s">
        <v>425</v>
      </c>
      <c r="L2213" t="s">
        <v>549</v>
      </c>
      <c r="M2213" t="s">
        <v>550</v>
      </c>
      <c r="N2213" t="s">
        <v>136</v>
      </c>
      <c r="O2213" t="s">
        <v>139</v>
      </c>
      <c r="P2213" t="s">
        <v>1877</v>
      </c>
      <c r="Q2213" t="s">
        <v>11790</v>
      </c>
      <c r="R2213" t="s">
        <v>626</v>
      </c>
      <c r="S2213">
        <v>1500</v>
      </c>
      <c r="T2213" t="s">
        <v>1891</v>
      </c>
      <c r="U2213" s="4">
        <v>45789.909108796295</v>
      </c>
      <c r="V2213" t="str">
        <f>IFERROR(VLOOKUP(B2213,#REF!,1,0),"")</f>
        <v/>
      </c>
      <c r="W2213" t="str" cm="1">
        <f t="array" ref="W2213">IFERROR(_xlfn.IFS(AND(V2213="",X2213&lt;&gt;"王园园组",X2213&lt;&gt;"other"),K2213,AND(V2213="",X2213="王园园组"),G2213),"other")</f>
        <v>other</v>
      </c>
      <c r="X2213" t="str" cm="1">
        <f t="array" ref="X2213">IFERROR(_xlfn.IFS(AND(V2213="",IFERROR(VLOOKUP(N2213,#REF!,1,0),1)&lt;&gt;1),N2213,AND(V2213="",I2213="王园园组"),"王园园组"),"other")</f>
        <v>other</v>
      </c>
      <c r="Y2213">
        <f>IFERROR(_xlfn.XLOOKUP(MID(T2213, FIND("#", SUBSTITUTE(T2213, "-", "#", LEN(T2213) - LEN(SUBSTITUTE(T2213, "-", "")))) + 1, LEN(T2213)),#REF!,#REF!),0)</f>
        <v>0</v>
      </c>
      <c r="Z2213">
        <f>MONTH(续费明细实时[[#This Row],[success_time]])</f>
        <v>5</v>
      </c>
      <c r="AA2213" s="8" t="e">
        <f>VLOOKUP(续费明细实时[[#This Row],[parent_user_id]],#REF!,27,0)</f>
        <v>#REF!</v>
      </c>
    </row>
    <row r="2214" spans="1:27">
      <c r="A2214" s="1">
        <v>45787</v>
      </c>
      <c r="B2214" t="s">
        <v>2180</v>
      </c>
      <c r="C2214" t="s">
        <v>2181</v>
      </c>
      <c r="D2214" t="s">
        <v>632</v>
      </c>
      <c r="E2214" t="s">
        <v>546</v>
      </c>
      <c r="F2214">
        <v>192</v>
      </c>
      <c r="G2214" t="s">
        <v>1969</v>
      </c>
      <c r="H2214" t="s">
        <v>559</v>
      </c>
      <c r="I2214" t="s">
        <v>1876</v>
      </c>
      <c r="J2214">
        <v>35493</v>
      </c>
      <c r="K2214" t="s">
        <v>221</v>
      </c>
      <c r="L2214" t="s">
        <v>549</v>
      </c>
      <c r="M2214" t="s">
        <v>550</v>
      </c>
      <c r="N2214" t="s">
        <v>551</v>
      </c>
      <c r="O2214" t="s">
        <v>145</v>
      </c>
      <c r="P2214" t="s">
        <v>1877</v>
      </c>
      <c r="Q2214" t="s">
        <v>2182</v>
      </c>
      <c r="R2214" t="s">
        <v>626</v>
      </c>
      <c r="S2214">
        <v>4999</v>
      </c>
      <c r="T2214" t="s">
        <v>2183</v>
      </c>
      <c r="U2214" s="4">
        <v>45787.470312500001</v>
      </c>
      <c r="V2214" t="str">
        <f>IFERROR(VLOOKUP(B2214,#REF!,1,0),"")</f>
        <v/>
      </c>
      <c r="W2214" t="str" cm="1">
        <f t="array" ref="W2214">IFERROR(_xlfn.IFS(AND(V2214="",X2214&lt;&gt;"王园园组",X2214&lt;&gt;"other"),K2214,AND(V2214="",X2214="王园园组"),G2214),"other")</f>
        <v>other</v>
      </c>
      <c r="X2214" t="str" cm="1">
        <f t="array" ref="X2214">IFERROR(_xlfn.IFS(AND(V2214="",IFERROR(VLOOKUP(N2214,#REF!,1,0),1)&lt;&gt;1),N2214,AND(V2214="",I2214="王园园组"),"王园园组"),"other")</f>
        <v>other</v>
      </c>
      <c r="Y2214">
        <f>IFERROR(_xlfn.XLOOKUP(MID(T2214, FIND("#", SUBSTITUTE(T2214, "-", "#", LEN(T2214) - LEN(SUBSTITUTE(T2214, "-", "")))) + 1, LEN(T2214)),#REF!,#REF!),0)</f>
        <v>0</v>
      </c>
      <c r="Z2214">
        <f>MONTH(续费明细实时[[#This Row],[success_time]])</f>
        <v>5</v>
      </c>
      <c r="AA2214" s="8" t="e">
        <f>VLOOKUP(续费明细实时[[#This Row],[parent_user_id]],#REF!,27,0)</f>
        <v>#REF!</v>
      </c>
    </row>
    <row r="2215" spans="1:27">
      <c r="A2215" s="1">
        <v>45797</v>
      </c>
      <c r="B2215" t="s">
        <v>13863</v>
      </c>
      <c r="C2215" t="s">
        <v>13864</v>
      </c>
      <c r="D2215" t="s">
        <v>548</v>
      </c>
      <c r="E2215" t="s">
        <v>546</v>
      </c>
      <c r="F2215">
        <v>120</v>
      </c>
      <c r="G2215" t="s">
        <v>2031</v>
      </c>
      <c r="H2215" t="s">
        <v>559</v>
      </c>
      <c r="I2215" t="s">
        <v>1876</v>
      </c>
      <c r="J2215">
        <v>17750</v>
      </c>
      <c r="K2215" t="s">
        <v>247</v>
      </c>
      <c r="L2215" t="s">
        <v>549</v>
      </c>
      <c r="M2215" t="s">
        <v>550</v>
      </c>
      <c r="N2215" t="s">
        <v>551</v>
      </c>
      <c r="O2215" t="s">
        <v>242</v>
      </c>
      <c r="P2215" t="s">
        <v>1877</v>
      </c>
      <c r="Q2215" t="s">
        <v>13865</v>
      </c>
      <c r="R2215" t="s">
        <v>626</v>
      </c>
      <c r="S2215">
        <v>2500</v>
      </c>
      <c r="T2215" t="s">
        <v>1896</v>
      </c>
      <c r="U2215" s="4">
        <v>45797.473240740743</v>
      </c>
      <c r="V2215" t="str">
        <f>IFERROR(VLOOKUP(B2215,#REF!,1,0),"")</f>
        <v/>
      </c>
      <c r="W2215" t="str" cm="1">
        <f t="array" ref="W2215">IFERROR(_xlfn.IFS(AND(V2215="",X2215&lt;&gt;"王园园组",X2215&lt;&gt;"other"),K2215,AND(V2215="",X2215="王园园组"),G2215),"other")</f>
        <v>other</v>
      </c>
      <c r="X2215" t="str" cm="1">
        <f t="array" ref="X2215">IFERROR(_xlfn.IFS(AND(V2215="",IFERROR(VLOOKUP(N2215,#REF!,1,0),1)&lt;&gt;1),N2215,AND(V2215="",I2215="王园园组"),"王园园组"),"other")</f>
        <v>other</v>
      </c>
      <c r="Y2215">
        <f>IFERROR(_xlfn.XLOOKUP(MID(T2215, FIND("#", SUBSTITUTE(T2215, "-", "#", LEN(T2215) - LEN(SUBSTITUTE(T2215, "-", "")))) + 1, LEN(T2215)),#REF!,#REF!),0)</f>
        <v>0</v>
      </c>
      <c r="Z2215">
        <f>MONTH(续费明细实时[[#This Row],[success_time]])</f>
        <v>5</v>
      </c>
      <c r="AA2215" s="8" t="e">
        <f>VLOOKUP(续费明细实时[[#This Row],[parent_user_id]],#REF!,27,0)</f>
        <v>#REF!</v>
      </c>
    </row>
    <row r="2216" spans="1:27">
      <c r="A2216" s="1">
        <v>45785</v>
      </c>
      <c r="B2216" t="s">
        <v>2317</v>
      </c>
      <c r="C2216" t="s">
        <v>2318</v>
      </c>
      <c r="D2216" t="s">
        <v>558</v>
      </c>
      <c r="E2216" t="s">
        <v>546</v>
      </c>
      <c r="F2216">
        <v>60</v>
      </c>
      <c r="G2216" t="s">
        <v>343</v>
      </c>
      <c r="H2216" t="s">
        <v>559</v>
      </c>
      <c r="I2216" t="s">
        <v>504</v>
      </c>
      <c r="J2216">
        <v>11831</v>
      </c>
      <c r="K2216" t="s">
        <v>329</v>
      </c>
      <c r="L2216" t="s">
        <v>549</v>
      </c>
      <c r="M2216" t="s">
        <v>559</v>
      </c>
      <c r="N2216" t="s">
        <v>504</v>
      </c>
      <c r="O2216" t="s">
        <v>325</v>
      </c>
      <c r="P2216" t="s">
        <v>1877</v>
      </c>
      <c r="Q2216" t="s">
        <v>2319</v>
      </c>
      <c r="R2216" t="s">
        <v>626</v>
      </c>
      <c r="S2216">
        <v>1666.2741140000001</v>
      </c>
      <c r="T2216" t="s">
        <v>1891</v>
      </c>
      <c r="U2216" s="4">
        <v>45785.654108796298</v>
      </c>
      <c r="V2216" t="str">
        <f>IFERROR(VLOOKUP(B2216,#REF!,1,0),"")</f>
        <v/>
      </c>
      <c r="W2216" t="str" cm="1">
        <f t="array" ref="W2216">IFERROR(_xlfn.IFS(AND(V2216="",X2216&lt;&gt;"王园园组",X2216&lt;&gt;"other"),K2216,AND(V2216="",X2216="王园园组"),G2216),"other")</f>
        <v>other</v>
      </c>
      <c r="X2216" t="str" cm="1">
        <f t="array" ref="X2216">IFERROR(_xlfn.IFS(AND(V2216="",IFERROR(VLOOKUP(N2216,#REF!,1,0),1)&lt;&gt;1),N2216,AND(V2216="",I2216="王园园组"),"王园园组"),"other")</f>
        <v>other</v>
      </c>
      <c r="Y2216">
        <f>IFERROR(_xlfn.XLOOKUP(MID(T2216, FIND("#", SUBSTITUTE(T2216, "-", "#", LEN(T2216) - LEN(SUBSTITUTE(T2216, "-", "")))) + 1, LEN(T2216)),#REF!,#REF!),0)</f>
        <v>0</v>
      </c>
      <c r="Z2216">
        <f>MONTH(续费明细实时[[#This Row],[success_time]])</f>
        <v>5</v>
      </c>
      <c r="AA2216" s="8" t="e">
        <f>VLOOKUP(续费明细实时[[#This Row],[parent_user_id]],#REF!,27,0)</f>
        <v>#REF!</v>
      </c>
    </row>
    <row r="2217" spans="1:27">
      <c r="A2217" s="1">
        <v>45785</v>
      </c>
      <c r="B2217" t="s">
        <v>2323</v>
      </c>
      <c r="C2217" t="s">
        <v>2324</v>
      </c>
      <c r="D2217" t="s">
        <v>632</v>
      </c>
      <c r="E2217" t="s">
        <v>546</v>
      </c>
      <c r="F2217">
        <v>240</v>
      </c>
      <c r="G2217" t="s">
        <v>2061</v>
      </c>
      <c r="H2217" t="s">
        <v>559</v>
      </c>
      <c r="I2217" t="s">
        <v>1876</v>
      </c>
      <c r="J2217">
        <v>31950</v>
      </c>
      <c r="K2217" t="s">
        <v>215</v>
      </c>
      <c r="L2217" t="s">
        <v>549</v>
      </c>
      <c r="M2217" t="s">
        <v>550</v>
      </c>
      <c r="N2217" t="s">
        <v>551</v>
      </c>
      <c r="O2217" t="s">
        <v>145</v>
      </c>
      <c r="P2217" t="s">
        <v>1877</v>
      </c>
      <c r="Q2217" t="s">
        <v>2325</v>
      </c>
      <c r="R2217" t="s">
        <v>626</v>
      </c>
      <c r="S2217">
        <v>4500</v>
      </c>
      <c r="T2217" t="s">
        <v>1931</v>
      </c>
      <c r="U2217" s="4">
        <v>45785.712592592594</v>
      </c>
      <c r="V2217" t="str">
        <f>IFERROR(VLOOKUP(B2217,#REF!,1,0),"")</f>
        <v/>
      </c>
      <c r="W2217" t="str" cm="1">
        <f t="array" ref="W2217">IFERROR(_xlfn.IFS(AND(V2217="",X2217&lt;&gt;"王园园组",X2217&lt;&gt;"other"),K2217,AND(V2217="",X2217="王园园组"),G2217),"other")</f>
        <v>other</v>
      </c>
      <c r="X2217" t="str" cm="1">
        <f t="array" ref="X2217">IFERROR(_xlfn.IFS(AND(V2217="",IFERROR(VLOOKUP(N2217,#REF!,1,0),1)&lt;&gt;1),N2217,AND(V2217="",I2217="王园园组"),"王园园组"),"other")</f>
        <v>other</v>
      </c>
      <c r="Y2217">
        <f>IFERROR(_xlfn.XLOOKUP(MID(T2217, FIND("#", SUBSTITUTE(T2217, "-", "#", LEN(T2217) - LEN(SUBSTITUTE(T2217, "-", "")))) + 1, LEN(T2217)),#REF!,#REF!),0)</f>
        <v>0</v>
      </c>
      <c r="Z2217">
        <f>MONTH(续费明细实时[[#This Row],[success_time]])</f>
        <v>5</v>
      </c>
      <c r="AA2217" s="8" t="e">
        <f>VLOOKUP(续费明细实时[[#This Row],[parent_user_id]],#REF!,27,0)</f>
        <v>#REF!</v>
      </c>
    </row>
    <row r="2218" spans="1:27">
      <c r="A2218" s="1">
        <v>45803</v>
      </c>
      <c r="B2218" t="s">
        <v>28784</v>
      </c>
      <c r="C2218" t="s">
        <v>28785</v>
      </c>
      <c r="D2218" t="s">
        <v>886</v>
      </c>
      <c r="E2218" t="s">
        <v>1102</v>
      </c>
      <c r="F2218">
        <v>180</v>
      </c>
      <c r="G2218" t="s">
        <v>354</v>
      </c>
      <c r="H2218" t="s">
        <v>559</v>
      </c>
      <c r="I2218" t="s">
        <v>163</v>
      </c>
      <c r="J2218">
        <v>14910</v>
      </c>
      <c r="K2218" t="s">
        <v>354</v>
      </c>
      <c r="L2218" t="s">
        <v>549</v>
      </c>
      <c r="M2218" t="s">
        <v>559</v>
      </c>
      <c r="N2218" t="s">
        <v>163</v>
      </c>
      <c r="O2218" t="s">
        <v>472</v>
      </c>
      <c r="P2218" t="s">
        <v>1877</v>
      </c>
      <c r="Q2218" t="s">
        <v>28786</v>
      </c>
      <c r="R2218" t="s">
        <v>626</v>
      </c>
      <c r="S2218">
        <v>2100</v>
      </c>
      <c r="T2218" t="s">
        <v>13028</v>
      </c>
      <c r="U2218" s="4">
        <v>45803.466747685183</v>
      </c>
      <c r="V2218" t="str">
        <f>IFERROR(VLOOKUP(B2218,#REF!,1,0),"")</f>
        <v/>
      </c>
      <c r="W2218" t="str" cm="1">
        <f t="array" ref="W2218">IFERROR(_xlfn.IFS(AND(V2218="",X2218&lt;&gt;"王园园组",X2218&lt;&gt;"other"),K2218,AND(V2218="",X2218="王园园组"),G2218),"other")</f>
        <v>other</v>
      </c>
      <c r="X2218" t="str" cm="1">
        <f t="array" ref="X2218">IFERROR(_xlfn.IFS(AND(V2218="",IFERROR(VLOOKUP(N2218,#REF!,1,0),1)&lt;&gt;1),N2218,AND(V2218="",I2218="王园园组"),"王园园组"),"other")</f>
        <v>other</v>
      </c>
      <c r="Y2218">
        <f>IFERROR(_xlfn.XLOOKUP(MID(T2218, FIND("#", SUBSTITUTE(T2218, "-", "#", LEN(T2218) - LEN(SUBSTITUTE(T2218, "-", "")))) + 1, LEN(T2218)),#REF!,#REF!),0)</f>
        <v>0</v>
      </c>
      <c r="Z2218">
        <f>MONTH(续费明细实时[[#This Row],[success_time]])</f>
        <v>5</v>
      </c>
      <c r="AA2218" s="8" t="e">
        <f>VLOOKUP(续费明细实时[[#This Row],[parent_user_id]],#REF!,27,0)</f>
        <v>#REF!</v>
      </c>
    </row>
    <row r="2219" spans="1:27">
      <c r="A2219" s="1">
        <v>45791</v>
      </c>
      <c r="B2219" t="s">
        <v>13866</v>
      </c>
      <c r="C2219" t="s">
        <v>13867</v>
      </c>
      <c r="D2219" t="s">
        <v>695</v>
      </c>
      <c r="E2219" t="s">
        <v>546</v>
      </c>
      <c r="F2219">
        <v>120</v>
      </c>
      <c r="G2219" t="s">
        <v>1917</v>
      </c>
      <c r="H2219" t="s">
        <v>559</v>
      </c>
      <c r="I2219" t="s">
        <v>1876</v>
      </c>
      <c r="J2219">
        <v>17750</v>
      </c>
      <c r="K2219" t="s">
        <v>302</v>
      </c>
      <c r="L2219" t="s">
        <v>549</v>
      </c>
      <c r="M2219" t="s">
        <v>550</v>
      </c>
      <c r="N2219" t="s">
        <v>136</v>
      </c>
      <c r="O2219" t="s">
        <v>143</v>
      </c>
      <c r="P2219" t="s">
        <v>1877</v>
      </c>
      <c r="Q2219" t="s">
        <v>13868</v>
      </c>
      <c r="R2219" t="s">
        <v>626</v>
      </c>
      <c r="S2219">
        <v>2500</v>
      </c>
      <c r="T2219" t="s">
        <v>1896</v>
      </c>
      <c r="U2219" s="4">
        <v>45791.587268518517</v>
      </c>
      <c r="V2219" t="str">
        <f>IFERROR(VLOOKUP(B2219,#REF!,1,0),"")</f>
        <v/>
      </c>
      <c r="W2219" t="str" cm="1">
        <f t="array" ref="W2219">IFERROR(_xlfn.IFS(AND(V2219="",X2219&lt;&gt;"王园园组",X2219&lt;&gt;"other"),K2219,AND(V2219="",X2219="王园园组"),G2219),"other")</f>
        <v>other</v>
      </c>
      <c r="X2219" t="str" cm="1">
        <f t="array" ref="X2219">IFERROR(_xlfn.IFS(AND(V2219="",IFERROR(VLOOKUP(N2219,#REF!,1,0),1)&lt;&gt;1),N2219,AND(V2219="",I2219="王园园组"),"王园园组"),"other")</f>
        <v>other</v>
      </c>
      <c r="Y2219">
        <f>IFERROR(_xlfn.XLOOKUP(MID(T2219, FIND("#", SUBSTITUTE(T2219, "-", "#", LEN(T2219) - LEN(SUBSTITUTE(T2219, "-", "")))) + 1, LEN(T2219)),#REF!,#REF!),0)</f>
        <v>0</v>
      </c>
      <c r="Z2219">
        <f>MONTH(续费明细实时[[#This Row],[success_time]])</f>
        <v>5</v>
      </c>
      <c r="AA2219" s="8" t="e">
        <f>VLOOKUP(续费明细实时[[#This Row],[parent_user_id]],#REF!,27,0)</f>
        <v>#REF!</v>
      </c>
    </row>
    <row r="2220" spans="1:27">
      <c r="A2220" s="1">
        <v>45789</v>
      </c>
      <c r="B2220" t="s">
        <v>8982</v>
      </c>
      <c r="C2220" t="s">
        <v>8983</v>
      </c>
      <c r="D2220" t="s">
        <v>548</v>
      </c>
      <c r="E2220" t="s">
        <v>546</v>
      </c>
      <c r="F2220">
        <v>60</v>
      </c>
      <c r="G2220" t="s">
        <v>1883</v>
      </c>
      <c r="H2220" t="s">
        <v>559</v>
      </c>
      <c r="I2220" t="s">
        <v>1876</v>
      </c>
      <c r="J2220">
        <v>10650</v>
      </c>
      <c r="K2220" t="s">
        <v>206</v>
      </c>
      <c r="L2220" t="s">
        <v>549</v>
      </c>
      <c r="M2220" t="s">
        <v>550</v>
      </c>
      <c r="N2220" t="s">
        <v>551</v>
      </c>
      <c r="O2220" t="s">
        <v>149</v>
      </c>
      <c r="P2220" t="s">
        <v>1877</v>
      </c>
      <c r="Q2220" t="s">
        <v>8984</v>
      </c>
      <c r="R2220" t="s">
        <v>626</v>
      </c>
      <c r="S2220">
        <v>1500</v>
      </c>
      <c r="T2220" t="s">
        <v>1891</v>
      </c>
      <c r="U2220" s="4">
        <v>45789.258888888886</v>
      </c>
      <c r="V2220" t="str">
        <f>IFERROR(VLOOKUP(B2220,#REF!,1,0),"")</f>
        <v/>
      </c>
      <c r="W2220" t="str" cm="1">
        <f t="array" ref="W2220">IFERROR(_xlfn.IFS(AND(V2220="",X2220&lt;&gt;"王园园组",X2220&lt;&gt;"other"),K2220,AND(V2220="",X2220="王园园组"),G2220),"other")</f>
        <v>other</v>
      </c>
      <c r="X2220" t="str" cm="1">
        <f t="array" ref="X2220">IFERROR(_xlfn.IFS(AND(V2220="",IFERROR(VLOOKUP(N2220,#REF!,1,0),1)&lt;&gt;1),N2220,AND(V2220="",I2220="王园园组"),"王园园组"),"other")</f>
        <v>other</v>
      </c>
      <c r="Y2220">
        <f>IFERROR(_xlfn.XLOOKUP(MID(T2220, FIND("#", SUBSTITUTE(T2220, "-", "#", LEN(T2220) - LEN(SUBSTITUTE(T2220, "-", "")))) + 1, LEN(T2220)),#REF!,#REF!),0)</f>
        <v>0</v>
      </c>
      <c r="Z2220">
        <f>MONTH(续费明细实时[[#This Row],[success_time]])</f>
        <v>5</v>
      </c>
      <c r="AA2220" s="8" t="e">
        <f>VLOOKUP(续费明细实时[[#This Row],[parent_user_id]],#REF!,27,0)</f>
        <v>#REF!</v>
      </c>
    </row>
    <row r="2221" spans="1:27">
      <c r="A2221" s="1">
        <v>45793</v>
      </c>
      <c r="B2221" t="s">
        <v>13177</v>
      </c>
      <c r="C2221" t="s">
        <v>13178</v>
      </c>
      <c r="D2221" t="s">
        <v>548</v>
      </c>
      <c r="E2221" t="s">
        <v>546</v>
      </c>
      <c r="F2221">
        <v>120</v>
      </c>
      <c r="G2221" t="s">
        <v>12956</v>
      </c>
      <c r="H2221" t="s">
        <v>559</v>
      </c>
      <c r="I2221" t="s">
        <v>1876</v>
      </c>
      <c r="J2221">
        <v>18283</v>
      </c>
      <c r="K2221" t="s">
        <v>182</v>
      </c>
      <c r="L2221" t="s">
        <v>549</v>
      </c>
      <c r="M2221" t="s">
        <v>559</v>
      </c>
      <c r="N2221" t="s">
        <v>469</v>
      </c>
      <c r="O2221" t="s">
        <v>180</v>
      </c>
      <c r="P2221" t="s">
        <v>1877</v>
      </c>
      <c r="Q2221" t="s">
        <v>13179</v>
      </c>
      <c r="R2221" t="s">
        <v>626</v>
      </c>
      <c r="S2221">
        <v>2575</v>
      </c>
      <c r="T2221" t="s">
        <v>1896</v>
      </c>
      <c r="U2221" s="4">
        <v>45793.453738425924</v>
      </c>
      <c r="V2221" t="str">
        <f>IFERROR(VLOOKUP(B2221,#REF!,1,0),"")</f>
        <v/>
      </c>
      <c r="W2221" t="str" cm="1">
        <f t="array" ref="W2221">IFERROR(_xlfn.IFS(AND(V2221="",X2221&lt;&gt;"王园园组",X2221&lt;&gt;"other"),K2221,AND(V2221="",X2221="王园园组"),G2221),"other")</f>
        <v>other</v>
      </c>
      <c r="X2221" t="str" cm="1">
        <f t="array" ref="X2221">IFERROR(_xlfn.IFS(AND(V2221="",IFERROR(VLOOKUP(N2221,#REF!,1,0),1)&lt;&gt;1),N2221,AND(V2221="",I2221="王园园组"),"王园园组"),"other")</f>
        <v>other</v>
      </c>
      <c r="Y2221">
        <f>IFERROR(_xlfn.XLOOKUP(MID(T2221, FIND("#", SUBSTITUTE(T2221, "-", "#", LEN(T2221) - LEN(SUBSTITUTE(T2221, "-", "")))) + 1, LEN(T2221)),#REF!,#REF!),0)</f>
        <v>0</v>
      </c>
      <c r="Z2221">
        <f>MONTH(续费明细实时[[#This Row],[success_time]])</f>
        <v>5</v>
      </c>
      <c r="AA2221" s="8" t="e">
        <f>VLOOKUP(续费明细实时[[#This Row],[parent_user_id]],#REF!,27,0)</f>
        <v>#REF!</v>
      </c>
    </row>
    <row r="2222" spans="1:27">
      <c r="A2222" s="1">
        <v>45796</v>
      </c>
      <c r="B2222" t="s">
        <v>13183</v>
      </c>
      <c r="C2222" t="s">
        <v>13184</v>
      </c>
      <c r="D2222" t="s">
        <v>695</v>
      </c>
      <c r="E2222" t="s">
        <v>546</v>
      </c>
      <c r="F2222">
        <v>240</v>
      </c>
      <c r="G2222" t="s">
        <v>1875</v>
      </c>
      <c r="H2222" t="s">
        <v>559</v>
      </c>
      <c r="I2222" t="s">
        <v>1876</v>
      </c>
      <c r="J2222">
        <v>31950</v>
      </c>
      <c r="K2222" t="s">
        <v>266</v>
      </c>
      <c r="L2222" t="s">
        <v>549</v>
      </c>
      <c r="M2222" t="s">
        <v>550</v>
      </c>
      <c r="N2222" t="s">
        <v>136</v>
      </c>
      <c r="O2222" t="s">
        <v>264</v>
      </c>
      <c r="P2222" t="s">
        <v>1877</v>
      </c>
      <c r="Q2222" t="s">
        <v>13185</v>
      </c>
      <c r="R2222" t="s">
        <v>626</v>
      </c>
      <c r="S2222">
        <v>4500</v>
      </c>
      <c r="T2222" t="s">
        <v>1931</v>
      </c>
      <c r="U2222" s="4">
        <v>45796.868113425924</v>
      </c>
      <c r="V2222" t="str">
        <f>IFERROR(VLOOKUP(B2222,#REF!,1,0),"")</f>
        <v/>
      </c>
      <c r="W2222" t="str" cm="1">
        <f t="array" ref="W2222">IFERROR(_xlfn.IFS(AND(V2222="",X2222&lt;&gt;"王园园组",X2222&lt;&gt;"other"),K2222,AND(V2222="",X2222="王园园组"),G2222),"other")</f>
        <v>other</v>
      </c>
      <c r="X2222" t="str" cm="1">
        <f t="array" ref="X2222">IFERROR(_xlfn.IFS(AND(V2222="",IFERROR(VLOOKUP(N2222,#REF!,1,0),1)&lt;&gt;1),N2222,AND(V2222="",I2222="王园园组"),"王园园组"),"other")</f>
        <v>other</v>
      </c>
      <c r="Y2222">
        <f>IFERROR(_xlfn.XLOOKUP(MID(T2222, FIND("#", SUBSTITUTE(T2222, "-", "#", LEN(T2222) - LEN(SUBSTITUTE(T2222, "-", "")))) + 1, LEN(T2222)),#REF!,#REF!),0)</f>
        <v>0</v>
      </c>
      <c r="Z2222">
        <f>MONTH(续费明细实时[[#This Row],[success_time]])</f>
        <v>5</v>
      </c>
      <c r="AA2222" s="8" t="e">
        <f>VLOOKUP(续费明细实时[[#This Row],[parent_user_id]],#REF!,27,0)</f>
        <v>#REF!</v>
      </c>
    </row>
    <row r="2223" spans="1:27">
      <c r="A2223" s="1">
        <v>45802</v>
      </c>
      <c r="B2223" t="s">
        <v>28854</v>
      </c>
      <c r="C2223" t="s">
        <v>28855</v>
      </c>
      <c r="D2223" t="s">
        <v>558</v>
      </c>
      <c r="E2223" t="s">
        <v>546</v>
      </c>
      <c r="F2223">
        <v>60</v>
      </c>
      <c r="G2223" t="s">
        <v>1875</v>
      </c>
      <c r="H2223" t="s">
        <v>559</v>
      </c>
      <c r="I2223" t="s">
        <v>1876</v>
      </c>
      <c r="J2223">
        <v>10650</v>
      </c>
      <c r="K2223" t="s">
        <v>240</v>
      </c>
      <c r="L2223" t="s">
        <v>549</v>
      </c>
      <c r="M2223" t="s">
        <v>550</v>
      </c>
      <c r="N2223" t="s">
        <v>551</v>
      </c>
      <c r="O2223" t="s">
        <v>141</v>
      </c>
      <c r="P2223" t="s">
        <v>1877</v>
      </c>
      <c r="Q2223" t="s">
        <v>28856</v>
      </c>
      <c r="R2223" t="s">
        <v>626</v>
      </c>
      <c r="S2223">
        <v>1500</v>
      </c>
      <c r="T2223" t="s">
        <v>1891</v>
      </c>
      <c r="U2223" s="4">
        <v>45802.910601851851</v>
      </c>
      <c r="V2223" t="str">
        <f>IFERROR(VLOOKUP(B2223,#REF!,1,0),"")</f>
        <v/>
      </c>
      <c r="W2223" t="str" cm="1">
        <f t="array" ref="W2223">IFERROR(_xlfn.IFS(AND(V2223="",X2223&lt;&gt;"王园园组",X2223&lt;&gt;"other"),K2223,AND(V2223="",X2223="王园园组"),G2223),"other")</f>
        <v>other</v>
      </c>
      <c r="X2223" t="str" cm="1">
        <f t="array" ref="X2223">IFERROR(_xlfn.IFS(AND(V2223="",IFERROR(VLOOKUP(N2223,#REF!,1,0),1)&lt;&gt;1),N2223,AND(V2223="",I2223="王园园组"),"王园园组"),"other")</f>
        <v>other</v>
      </c>
      <c r="Y2223">
        <f>IFERROR(_xlfn.XLOOKUP(MID(T2223, FIND("#", SUBSTITUTE(T2223, "-", "#", LEN(T2223) - LEN(SUBSTITUTE(T2223, "-", "")))) + 1, LEN(T2223)),#REF!,#REF!),0)</f>
        <v>0</v>
      </c>
      <c r="Z2223">
        <f>MONTH(续费明细实时[[#This Row],[success_time]])</f>
        <v>5</v>
      </c>
      <c r="AA2223" s="8" t="e">
        <f>VLOOKUP(续费明细实时[[#This Row],[parent_user_id]],#REF!,27,0)</f>
        <v>#REF!</v>
      </c>
    </row>
    <row r="2224" spans="1:27">
      <c r="A2224" s="1">
        <v>45796</v>
      </c>
      <c r="B2224" t="s">
        <v>13192</v>
      </c>
      <c r="C2224" t="s">
        <v>13193</v>
      </c>
      <c r="D2224" t="s">
        <v>548</v>
      </c>
      <c r="E2224" t="s">
        <v>546</v>
      </c>
      <c r="F2224">
        <v>120</v>
      </c>
      <c r="G2224" t="s">
        <v>1939</v>
      </c>
      <c r="H2224" t="s">
        <v>559</v>
      </c>
      <c r="I2224" t="s">
        <v>1876</v>
      </c>
      <c r="J2224">
        <v>17750</v>
      </c>
      <c r="K2224" t="s">
        <v>218</v>
      </c>
      <c r="L2224" t="s">
        <v>549</v>
      </c>
      <c r="M2224" t="s">
        <v>550</v>
      </c>
      <c r="N2224" t="s">
        <v>551</v>
      </c>
      <c r="O2224" t="s">
        <v>145</v>
      </c>
      <c r="P2224" t="s">
        <v>1877</v>
      </c>
      <c r="Q2224" t="s">
        <v>13194</v>
      </c>
      <c r="R2224" t="s">
        <v>626</v>
      </c>
      <c r="S2224">
        <v>2500</v>
      </c>
      <c r="T2224" t="s">
        <v>1896</v>
      </c>
      <c r="U2224" s="4">
        <v>45796.488645833335</v>
      </c>
      <c r="V2224" t="str">
        <f>IFERROR(VLOOKUP(B2224,#REF!,1,0),"")</f>
        <v/>
      </c>
      <c r="W2224" t="str" cm="1">
        <f t="array" ref="W2224">IFERROR(_xlfn.IFS(AND(V2224="",X2224&lt;&gt;"王园园组",X2224&lt;&gt;"other"),K2224,AND(V2224="",X2224="王园园组"),G2224),"other")</f>
        <v>other</v>
      </c>
      <c r="X2224" t="str" cm="1">
        <f t="array" ref="X2224">IFERROR(_xlfn.IFS(AND(V2224="",IFERROR(VLOOKUP(N2224,#REF!,1,0),1)&lt;&gt;1),N2224,AND(V2224="",I2224="王园园组"),"王园园组"),"other")</f>
        <v>other</v>
      </c>
      <c r="Y2224">
        <f>IFERROR(_xlfn.XLOOKUP(MID(T2224, FIND("#", SUBSTITUTE(T2224, "-", "#", LEN(T2224) - LEN(SUBSTITUTE(T2224, "-", "")))) + 1, LEN(T2224)),#REF!,#REF!),0)</f>
        <v>0</v>
      </c>
      <c r="Z2224">
        <f>MONTH(续费明细实时[[#This Row],[success_time]])</f>
        <v>5</v>
      </c>
      <c r="AA2224" s="8" t="e">
        <f>VLOOKUP(续费明细实时[[#This Row],[parent_user_id]],#REF!,27,0)</f>
        <v>#REF!</v>
      </c>
    </row>
    <row r="2225" spans="1:27">
      <c r="A2225" s="1">
        <v>45792</v>
      </c>
      <c r="B2225" t="s">
        <v>13195</v>
      </c>
      <c r="C2225" t="s">
        <v>13196</v>
      </c>
      <c r="D2225" t="s">
        <v>548</v>
      </c>
      <c r="E2225" t="s">
        <v>546</v>
      </c>
      <c r="F2225">
        <v>120</v>
      </c>
      <c r="G2225" t="s">
        <v>2139</v>
      </c>
      <c r="H2225" t="s">
        <v>559</v>
      </c>
      <c r="I2225" t="s">
        <v>1876</v>
      </c>
      <c r="J2225">
        <v>17750</v>
      </c>
      <c r="K2225" t="s">
        <v>212</v>
      </c>
      <c r="L2225" t="s">
        <v>549</v>
      </c>
      <c r="M2225" t="s">
        <v>550</v>
      </c>
      <c r="N2225" t="s">
        <v>551</v>
      </c>
      <c r="O2225" t="s">
        <v>149</v>
      </c>
      <c r="P2225" t="s">
        <v>1877</v>
      </c>
      <c r="Q2225" t="s">
        <v>13197</v>
      </c>
      <c r="R2225" t="s">
        <v>626</v>
      </c>
      <c r="S2225">
        <v>2500</v>
      </c>
      <c r="T2225" t="s">
        <v>1896</v>
      </c>
      <c r="U2225" s="4">
        <v>45792.645300925928</v>
      </c>
      <c r="V2225" t="str">
        <f>IFERROR(VLOOKUP(B2225,#REF!,1,0),"")</f>
        <v/>
      </c>
      <c r="W2225" t="str" cm="1">
        <f t="array" ref="W2225">IFERROR(_xlfn.IFS(AND(V2225="",X2225&lt;&gt;"王园园组",X2225&lt;&gt;"other"),K2225,AND(V2225="",X2225="王园园组"),G2225),"other")</f>
        <v>other</v>
      </c>
      <c r="X2225" t="str" cm="1">
        <f t="array" ref="X2225">IFERROR(_xlfn.IFS(AND(V2225="",IFERROR(VLOOKUP(N2225,#REF!,1,0),1)&lt;&gt;1),N2225,AND(V2225="",I2225="王园园组"),"王园园组"),"other")</f>
        <v>other</v>
      </c>
      <c r="Y2225">
        <f>IFERROR(_xlfn.XLOOKUP(MID(T2225, FIND("#", SUBSTITUTE(T2225, "-", "#", LEN(T2225) - LEN(SUBSTITUTE(T2225, "-", "")))) + 1, LEN(T2225)),#REF!,#REF!),0)</f>
        <v>0</v>
      </c>
      <c r="Z2225">
        <f>MONTH(续费明细实时[[#This Row],[success_time]])</f>
        <v>5</v>
      </c>
      <c r="AA2225" s="8" t="e">
        <f>VLOOKUP(续费明细实时[[#This Row],[parent_user_id]],#REF!,27,0)</f>
        <v>#REF!</v>
      </c>
    </row>
    <row r="2226" spans="1:27">
      <c r="A2226" s="1">
        <v>45804</v>
      </c>
      <c r="B2226" t="s">
        <v>30285</v>
      </c>
      <c r="C2226" t="s">
        <v>30286</v>
      </c>
      <c r="D2226" t="s">
        <v>548</v>
      </c>
      <c r="E2226" t="s">
        <v>546</v>
      </c>
      <c r="F2226">
        <v>240</v>
      </c>
      <c r="G2226" t="s">
        <v>2061</v>
      </c>
      <c r="H2226" t="s">
        <v>559</v>
      </c>
      <c r="I2226" t="s">
        <v>1876</v>
      </c>
      <c r="J2226">
        <v>31950</v>
      </c>
      <c r="K2226" t="s">
        <v>193</v>
      </c>
      <c r="L2226" t="s">
        <v>549</v>
      </c>
      <c r="M2226" t="s">
        <v>559</v>
      </c>
      <c r="N2226" t="s">
        <v>469</v>
      </c>
      <c r="O2226" t="s">
        <v>189</v>
      </c>
      <c r="P2226" t="s">
        <v>1877</v>
      </c>
      <c r="Q2226" t="s">
        <v>30287</v>
      </c>
      <c r="R2226" t="s">
        <v>626</v>
      </c>
      <c r="S2226">
        <v>4500</v>
      </c>
      <c r="T2226" t="s">
        <v>1931</v>
      </c>
      <c r="U2226" s="4">
        <v>45804.369398148148</v>
      </c>
      <c r="V2226" t="str">
        <f>IFERROR(VLOOKUP(B2226,#REF!,1,0),"")</f>
        <v/>
      </c>
      <c r="W2226" t="str" cm="1">
        <f t="array" ref="W2226">IFERROR(_xlfn.IFS(AND(V2226="",X2226&lt;&gt;"王园园组",X2226&lt;&gt;"other"),K2226,AND(V2226="",X2226="王园园组"),G2226),"other")</f>
        <v>other</v>
      </c>
      <c r="X2226" t="str" cm="1">
        <f t="array" ref="X2226">IFERROR(_xlfn.IFS(AND(V2226="",IFERROR(VLOOKUP(N2226,#REF!,1,0),1)&lt;&gt;1),N2226,AND(V2226="",I2226="王园园组"),"王园园组"),"other")</f>
        <v>other</v>
      </c>
      <c r="Y2226">
        <f>IFERROR(_xlfn.XLOOKUP(MID(T2226, FIND("#", SUBSTITUTE(T2226, "-", "#", LEN(T2226) - LEN(SUBSTITUTE(T2226, "-", "")))) + 1, LEN(T2226)),#REF!,#REF!),0)</f>
        <v>0</v>
      </c>
      <c r="Z2226">
        <f>MONTH(续费明细实时[[#This Row],[success_time]])</f>
        <v>5</v>
      </c>
      <c r="AA2226" s="8" t="e">
        <f>VLOOKUP(续费明细实时[[#This Row],[parent_user_id]],#REF!,27,0)</f>
        <v>#REF!</v>
      </c>
    </row>
    <row r="2227" spans="1:27">
      <c r="A2227" s="1">
        <v>45804</v>
      </c>
      <c r="B2227" t="s">
        <v>30288</v>
      </c>
      <c r="C2227" t="s">
        <v>30289</v>
      </c>
      <c r="D2227" t="s">
        <v>632</v>
      </c>
      <c r="E2227" t="s">
        <v>546</v>
      </c>
      <c r="F2227">
        <v>360</v>
      </c>
      <c r="G2227" t="s">
        <v>1905</v>
      </c>
      <c r="H2227" t="s">
        <v>559</v>
      </c>
      <c r="I2227" t="s">
        <v>1876</v>
      </c>
      <c r="J2227">
        <v>46150</v>
      </c>
      <c r="K2227" t="s">
        <v>289</v>
      </c>
      <c r="L2227" t="s">
        <v>549</v>
      </c>
      <c r="M2227" t="s">
        <v>550</v>
      </c>
      <c r="N2227" t="s">
        <v>136</v>
      </c>
      <c r="O2227" t="s">
        <v>283</v>
      </c>
      <c r="P2227" t="s">
        <v>1877</v>
      </c>
      <c r="Q2227" t="s">
        <v>30290</v>
      </c>
      <c r="R2227" t="s">
        <v>626</v>
      </c>
      <c r="S2227">
        <v>6500</v>
      </c>
      <c r="T2227" t="s">
        <v>2193</v>
      </c>
      <c r="U2227" s="4">
        <v>45804.485636574071</v>
      </c>
      <c r="V2227" t="str">
        <f>IFERROR(VLOOKUP(B2227,#REF!,1,0),"")</f>
        <v/>
      </c>
      <c r="W2227" t="str" cm="1">
        <f t="array" ref="W2227">IFERROR(_xlfn.IFS(AND(V2227="",X2227&lt;&gt;"王园园组",X2227&lt;&gt;"other"),K2227,AND(V2227="",X2227="王园园组"),G2227),"other")</f>
        <v>other</v>
      </c>
      <c r="X2227" t="str" cm="1">
        <f t="array" ref="X2227">IFERROR(_xlfn.IFS(AND(V2227="",IFERROR(VLOOKUP(N2227,#REF!,1,0),1)&lt;&gt;1),N2227,AND(V2227="",I2227="王园园组"),"王园园组"),"other")</f>
        <v>other</v>
      </c>
      <c r="Y2227">
        <f>IFERROR(_xlfn.XLOOKUP(MID(T2227, FIND("#", SUBSTITUTE(T2227, "-", "#", LEN(T2227) - LEN(SUBSTITUTE(T2227, "-", "")))) + 1, LEN(T2227)),#REF!,#REF!),0)</f>
        <v>0</v>
      </c>
      <c r="Z2227">
        <f>MONTH(续费明细实时[[#This Row],[success_time]])</f>
        <v>5</v>
      </c>
      <c r="AA2227" s="8" t="e">
        <f>VLOOKUP(续费明细实时[[#This Row],[parent_user_id]],#REF!,27,0)</f>
        <v>#REF!</v>
      </c>
    </row>
    <row r="2228" spans="1:27">
      <c r="A2228" s="1">
        <v>45794</v>
      </c>
      <c r="B2228" t="s">
        <v>16517</v>
      </c>
      <c r="C2228" t="s">
        <v>16518</v>
      </c>
      <c r="D2228" t="s">
        <v>548</v>
      </c>
      <c r="E2228" t="s">
        <v>2134</v>
      </c>
      <c r="F2228">
        <v>48</v>
      </c>
      <c r="G2228" t="s">
        <v>1978</v>
      </c>
      <c r="H2228" t="s">
        <v>559</v>
      </c>
      <c r="I2228" t="s">
        <v>1876</v>
      </c>
      <c r="J2228">
        <v>5964</v>
      </c>
      <c r="K2228" t="s">
        <v>203</v>
      </c>
      <c r="L2228" t="s">
        <v>549</v>
      </c>
      <c r="M2228" t="s">
        <v>550</v>
      </c>
      <c r="N2228" t="s">
        <v>551</v>
      </c>
      <c r="O2228" t="s">
        <v>149</v>
      </c>
      <c r="P2228" t="s">
        <v>1877</v>
      </c>
      <c r="Q2228" t="s">
        <v>16519</v>
      </c>
      <c r="R2228" t="s">
        <v>626</v>
      </c>
      <c r="S2228">
        <v>840</v>
      </c>
      <c r="T2228" t="s">
        <v>16520</v>
      </c>
      <c r="U2228" s="4">
        <v>45794.516099537039</v>
      </c>
      <c r="V2228" t="str">
        <f>IFERROR(VLOOKUP(B2228,#REF!,1,0),"")</f>
        <v/>
      </c>
      <c r="W2228" t="str" cm="1">
        <f t="array" ref="W2228">IFERROR(_xlfn.IFS(AND(V2228="",X2228&lt;&gt;"王园园组",X2228&lt;&gt;"other"),K2228,AND(V2228="",X2228="王园园组"),G2228),"other")</f>
        <v>other</v>
      </c>
      <c r="X2228" t="str" cm="1">
        <f t="array" ref="X2228">IFERROR(_xlfn.IFS(AND(V2228="",IFERROR(VLOOKUP(N2228,#REF!,1,0),1)&lt;&gt;1),N2228,AND(V2228="",I2228="王园园组"),"王园园组"),"other")</f>
        <v>other</v>
      </c>
      <c r="Y2228">
        <f>IFERROR(_xlfn.XLOOKUP(MID(T2228, FIND("#", SUBSTITUTE(T2228, "-", "#", LEN(T2228) - LEN(SUBSTITUTE(T2228, "-", "")))) + 1, LEN(T2228)),#REF!,#REF!),0)</f>
        <v>0</v>
      </c>
      <c r="Z2228">
        <f>MONTH(续费明细实时[[#This Row],[success_time]])</f>
        <v>5</v>
      </c>
      <c r="AA2228" s="8" t="e">
        <f>VLOOKUP(续费明细实时[[#This Row],[parent_user_id]],#REF!,27,0)</f>
        <v>#REF!</v>
      </c>
    </row>
    <row r="2229" spans="1:27">
      <c r="A2229" s="1">
        <v>45802</v>
      </c>
      <c r="B2229" t="s">
        <v>16593</v>
      </c>
      <c r="C2229" t="s">
        <v>16594</v>
      </c>
      <c r="D2229" t="s">
        <v>695</v>
      </c>
      <c r="E2229" t="s">
        <v>546</v>
      </c>
      <c r="F2229">
        <v>240</v>
      </c>
      <c r="G2229" t="s">
        <v>1946</v>
      </c>
      <c r="H2229" t="s">
        <v>559</v>
      </c>
      <c r="I2229" t="s">
        <v>1876</v>
      </c>
      <c r="J2229">
        <v>33482</v>
      </c>
      <c r="K2229" t="s">
        <v>236</v>
      </c>
      <c r="L2229" t="s">
        <v>549</v>
      </c>
      <c r="M2229" t="s">
        <v>550</v>
      </c>
      <c r="N2229" t="s">
        <v>551</v>
      </c>
      <c r="O2229" t="s">
        <v>141</v>
      </c>
      <c r="P2229" t="s">
        <v>1877</v>
      </c>
      <c r="Q2229" t="s">
        <v>16595</v>
      </c>
      <c r="R2229" t="s">
        <v>626</v>
      </c>
      <c r="S2229">
        <v>4715.7595670000001</v>
      </c>
      <c r="T2229" t="s">
        <v>1931</v>
      </c>
      <c r="U2229" s="4">
        <v>45802.661099537036</v>
      </c>
      <c r="V2229" t="str">
        <f>IFERROR(VLOOKUP(B2229,#REF!,1,0),"")</f>
        <v/>
      </c>
      <c r="W2229" t="str" cm="1">
        <f t="array" ref="W2229">IFERROR(_xlfn.IFS(AND(V2229="",X2229&lt;&gt;"王园园组",X2229&lt;&gt;"other"),K2229,AND(V2229="",X2229="王园园组"),G2229),"other")</f>
        <v>other</v>
      </c>
      <c r="X2229" t="str" cm="1">
        <f t="array" ref="X2229">IFERROR(_xlfn.IFS(AND(V2229="",IFERROR(VLOOKUP(N2229,#REF!,1,0),1)&lt;&gt;1),N2229,AND(V2229="",I2229="王园园组"),"王园园组"),"other")</f>
        <v>other</v>
      </c>
      <c r="Y2229">
        <f>IFERROR(_xlfn.XLOOKUP(MID(T2229, FIND("#", SUBSTITUTE(T2229, "-", "#", LEN(T2229) - LEN(SUBSTITUTE(T2229, "-", "")))) + 1, LEN(T2229)),#REF!,#REF!),0)</f>
        <v>0</v>
      </c>
      <c r="Z2229">
        <f>MONTH(续费明细实时[[#This Row],[success_time]])</f>
        <v>5</v>
      </c>
      <c r="AA2229" s="8" t="e">
        <f>VLOOKUP(续费明细实时[[#This Row],[parent_user_id]],#REF!,27,0)</f>
        <v>#REF!</v>
      </c>
    </row>
    <row r="2230" spans="1:27">
      <c r="A2230" s="1">
        <v>45797</v>
      </c>
      <c r="B2230" t="s">
        <v>16521</v>
      </c>
      <c r="C2230" t="s">
        <v>16522</v>
      </c>
      <c r="D2230" t="s">
        <v>558</v>
      </c>
      <c r="E2230" t="s">
        <v>546</v>
      </c>
      <c r="F2230">
        <v>120</v>
      </c>
      <c r="G2230" t="s">
        <v>2464</v>
      </c>
      <c r="H2230" t="s">
        <v>559</v>
      </c>
      <c r="I2230" t="s">
        <v>1876</v>
      </c>
      <c r="J2230">
        <v>18090</v>
      </c>
      <c r="K2230" t="s">
        <v>268</v>
      </c>
      <c r="L2230" t="s">
        <v>549</v>
      </c>
      <c r="M2230" t="s">
        <v>550</v>
      </c>
      <c r="N2230" t="s">
        <v>136</v>
      </c>
      <c r="O2230" t="s">
        <v>264</v>
      </c>
      <c r="P2230" t="s">
        <v>1877</v>
      </c>
      <c r="Q2230" t="s">
        <v>16523</v>
      </c>
      <c r="R2230" t="s">
        <v>626</v>
      </c>
      <c r="S2230">
        <v>2547.8197460000001</v>
      </c>
      <c r="T2230" t="s">
        <v>1896</v>
      </c>
      <c r="U2230" s="4">
        <v>45797.616388888891</v>
      </c>
      <c r="V2230" t="str">
        <f>IFERROR(VLOOKUP(B2230,#REF!,1,0),"")</f>
        <v/>
      </c>
      <c r="W2230" t="str" cm="1">
        <f t="array" ref="W2230">IFERROR(_xlfn.IFS(AND(V2230="",X2230&lt;&gt;"王园园组",X2230&lt;&gt;"other"),K2230,AND(V2230="",X2230="王园园组"),G2230),"other")</f>
        <v>other</v>
      </c>
      <c r="X2230" t="str" cm="1">
        <f t="array" ref="X2230">IFERROR(_xlfn.IFS(AND(V2230="",IFERROR(VLOOKUP(N2230,#REF!,1,0),1)&lt;&gt;1),N2230,AND(V2230="",I2230="王园园组"),"王园园组"),"other")</f>
        <v>other</v>
      </c>
      <c r="Y2230">
        <f>IFERROR(_xlfn.XLOOKUP(MID(T2230, FIND("#", SUBSTITUTE(T2230, "-", "#", LEN(T2230) - LEN(SUBSTITUTE(T2230, "-", "")))) + 1, LEN(T2230)),#REF!,#REF!),0)</f>
        <v>0</v>
      </c>
      <c r="Z2230">
        <f>MONTH(续费明细实时[[#This Row],[success_time]])</f>
        <v>5</v>
      </c>
      <c r="AA2230" s="8" t="e">
        <f>VLOOKUP(续费明细实时[[#This Row],[parent_user_id]],#REF!,27,0)</f>
        <v>#REF!</v>
      </c>
    </row>
    <row r="2231" spans="1:27">
      <c r="A2231" s="1">
        <v>45803</v>
      </c>
      <c r="B2231" t="s">
        <v>30291</v>
      </c>
      <c r="C2231" t="s">
        <v>30292</v>
      </c>
      <c r="D2231" t="s">
        <v>695</v>
      </c>
      <c r="E2231" t="s">
        <v>1102</v>
      </c>
      <c r="F2231">
        <v>120</v>
      </c>
      <c r="G2231" t="s">
        <v>362</v>
      </c>
      <c r="H2231" t="s">
        <v>559</v>
      </c>
      <c r="I2231" t="s">
        <v>163</v>
      </c>
      <c r="J2231">
        <v>9940</v>
      </c>
      <c r="K2231" t="s">
        <v>362</v>
      </c>
      <c r="L2231" t="s">
        <v>549</v>
      </c>
      <c r="M2231" t="s">
        <v>559</v>
      </c>
      <c r="N2231" t="s">
        <v>163</v>
      </c>
      <c r="O2231" t="s">
        <v>473</v>
      </c>
      <c r="P2231" t="s">
        <v>1877</v>
      </c>
      <c r="Q2231" t="s">
        <v>30293</v>
      </c>
      <c r="R2231" t="s">
        <v>626</v>
      </c>
      <c r="S2231">
        <v>1400</v>
      </c>
      <c r="T2231" t="s">
        <v>1902</v>
      </c>
      <c r="U2231" s="4">
        <v>45803.746562499997</v>
      </c>
      <c r="V2231" t="str">
        <f>IFERROR(VLOOKUP(B2231,#REF!,1,0),"")</f>
        <v/>
      </c>
      <c r="W2231" t="str" cm="1">
        <f t="array" ref="W2231">IFERROR(_xlfn.IFS(AND(V2231="",X2231&lt;&gt;"王园园组",X2231&lt;&gt;"other"),K2231,AND(V2231="",X2231="王园园组"),G2231),"other")</f>
        <v>other</v>
      </c>
      <c r="X2231" t="str" cm="1">
        <f t="array" ref="X2231">IFERROR(_xlfn.IFS(AND(V2231="",IFERROR(VLOOKUP(N2231,#REF!,1,0),1)&lt;&gt;1),N2231,AND(V2231="",I2231="王园园组"),"王园园组"),"other")</f>
        <v>other</v>
      </c>
      <c r="Y2231">
        <f>IFERROR(_xlfn.XLOOKUP(MID(T2231, FIND("#", SUBSTITUTE(T2231, "-", "#", LEN(T2231) - LEN(SUBSTITUTE(T2231, "-", "")))) + 1, LEN(T2231)),#REF!,#REF!),0)</f>
        <v>0</v>
      </c>
      <c r="Z2231">
        <f>MONTH(续费明细实时[[#This Row],[success_time]])</f>
        <v>5</v>
      </c>
      <c r="AA2231" s="8" t="e">
        <f>VLOOKUP(续费明细实时[[#This Row],[parent_user_id]],#REF!,27,0)</f>
        <v>#REF!</v>
      </c>
    </row>
    <row r="2232" spans="1:27">
      <c r="A2232" s="1">
        <v>45783</v>
      </c>
      <c r="B2232" t="s">
        <v>3001</v>
      </c>
      <c r="C2232" t="s">
        <v>3002</v>
      </c>
      <c r="D2232" t="s">
        <v>548</v>
      </c>
      <c r="E2232" t="s">
        <v>641</v>
      </c>
      <c r="F2232">
        <v>72</v>
      </c>
      <c r="G2232" t="s">
        <v>1909</v>
      </c>
      <c r="H2232" t="s">
        <v>559</v>
      </c>
      <c r="I2232" t="s">
        <v>1876</v>
      </c>
      <c r="J2232">
        <v>8768</v>
      </c>
      <c r="K2232" t="s">
        <v>225</v>
      </c>
      <c r="L2232" t="s">
        <v>549</v>
      </c>
      <c r="M2232" t="s">
        <v>550</v>
      </c>
      <c r="N2232" t="s">
        <v>551</v>
      </c>
      <c r="O2232" t="s">
        <v>145</v>
      </c>
      <c r="P2232" t="s">
        <v>1877</v>
      </c>
      <c r="Q2232" t="s">
        <v>3003</v>
      </c>
      <c r="R2232" t="s">
        <v>626</v>
      </c>
      <c r="S2232">
        <v>1234.97</v>
      </c>
      <c r="T2232" t="s">
        <v>1814</v>
      </c>
      <c r="U2232" s="4">
        <v>45783.35832175926</v>
      </c>
      <c r="V2232" t="str">
        <f>IFERROR(VLOOKUP(B2232,#REF!,1,0),"")</f>
        <v/>
      </c>
      <c r="W2232" t="str" cm="1">
        <f t="array" ref="W2232">IFERROR(_xlfn.IFS(AND(V2232="",X2232&lt;&gt;"王园园组",X2232&lt;&gt;"other"),K2232,AND(V2232="",X2232="王园园组"),G2232),"other")</f>
        <v>other</v>
      </c>
      <c r="X2232" t="str" cm="1">
        <f t="array" ref="X2232">IFERROR(_xlfn.IFS(AND(V2232="",IFERROR(VLOOKUP(N2232,#REF!,1,0),1)&lt;&gt;1),N2232,AND(V2232="",I2232="王园园组"),"王园园组"),"other")</f>
        <v>other</v>
      </c>
      <c r="Y2232">
        <f>IFERROR(_xlfn.XLOOKUP(MID(T2232, FIND("#", SUBSTITUTE(T2232, "-", "#", LEN(T2232) - LEN(SUBSTITUTE(T2232, "-", "")))) + 1, LEN(T2232)),#REF!,#REF!),0)</f>
        <v>0</v>
      </c>
      <c r="Z2232">
        <f>MONTH(续费明细实时[[#This Row],[success_time]])</f>
        <v>5</v>
      </c>
      <c r="AA2232" s="8" t="e">
        <f>VLOOKUP(续费明细实时[[#This Row],[parent_user_id]],#REF!,27,0)</f>
        <v>#REF!</v>
      </c>
    </row>
    <row r="2233" spans="1:27">
      <c r="A2233" s="1">
        <v>45788</v>
      </c>
      <c r="B2233" t="s">
        <v>9212</v>
      </c>
      <c r="C2233" t="s">
        <v>9213</v>
      </c>
      <c r="D2233" t="s">
        <v>610</v>
      </c>
      <c r="E2233" t="s">
        <v>546</v>
      </c>
      <c r="F2233">
        <v>60</v>
      </c>
      <c r="G2233" t="s">
        <v>2079</v>
      </c>
      <c r="H2233" t="s">
        <v>559</v>
      </c>
      <c r="I2233" t="s">
        <v>1876</v>
      </c>
      <c r="J2233">
        <v>10768</v>
      </c>
      <c r="K2233" t="s">
        <v>232</v>
      </c>
      <c r="L2233" t="s">
        <v>549</v>
      </c>
      <c r="M2233" t="s">
        <v>550</v>
      </c>
      <c r="N2233" t="s">
        <v>551</v>
      </c>
      <c r="O2233" t="s">
        <v>141</v>
      </c>
      <c r="P2233" t="s">
        <v>1877</v>
      </c>
      <c r="Q2233" t="s">
        <v>9214</v>
      </c>
      <c r="R2233" t="s">
        <v>626</v>
      </c>
      <c r="S2233">
        <v>1516.562527</v>
      </c>
      <c r="T2233" t="s">
        <v>1891</v>
      </c>
      <c r="U2233" s="4">
        <v>45788.934629629628</v>
      </c>
      <c r="V2233" t="str">
        <f>IFERROR(VLOOKUP(B2233,#REF!,1,0),"")</f>
        <v/>
      </c>
      <c r="W2233" t="str" cm="1">
        <f t="array" ref="W2233">IFERROR(_xlfn.IFS(AND(V2233="",X2233&lt;&gt;"王园园组",X2233&lt;&gt;"other"),K2233,AND(V2233="",X2233="王园园组"),G2233),"other")</f>
        <v>other</v>
      </c>
      <c r="X2233" t="str" cm="1">
        <f t="array" ref="X2233">IFERROR(_xlfn.IFS(AND(V2233="",IFERROR(VLOOKUP(N2233,#REF!,1,0),1)&lt;&gt;1),N2233,AND(V2233="",I2233="王园园组"),"王园园组"),"other")</f>
        <v>other</v>
      </c>
      <c r="Y2233">
        <f>IFERROR(_xlfn.XLOOKUP(MID(T2233, FIND("#", SUBSTITUTE(T2233, "-", "#", LEN(T2233) - LEN(SUBSTITUTE(T2233, "-", "")))) + 1, LEN(T2233)),#REF!,#REF!),0)</f>
        <v>0</v>
      </c>
      <c r="Z2233">
        <f>MONTH(续费明细实时[[#This Row],[success_time]])</f>
        <v>5</v>
      </c>
      <c r="AA2233" s="8" t="e">
        <f>VLOOKUP(续费明细实时[[#This Row],[parent_user_id]],#REF!,27,0)</f>
        <v>#REF!</v>
      </c>
    </row>
    <row r="2234" spans="1:27">
      <c r="A2234" s="1">
        <v>45788</v>
      </c>
      <c r="B2234" t="s">
        <v>9215</v>
      </c>
      <c r="C2234" t="s">
        <v>9216</v>
      </c>
      <c r="D2234" t="s">
        <v>632</v>
      </c>
      <c r="E2234" t="s">
        <v>546</v>
      </c>
      <c r="F2234">
        <v>60</v>
      </c>
      <c r="G2234" t="s">
        <v>1939</v>
      </c>
      <c r="H2234" t="s">
        <v>559</v>
      </c>
      <c r="I2234" t="s">
        <v>1876</v>
      </c>
      <c r="J2234">
        <v>10970</v>
      </c>
      <c r="K2234" t="s">
        <v>200</v>
      </c>
      <c r="L2234" t="s">
        <v>549</v>
      </c>
      <c r="M2234" t="s">
        <v>550</v>
      </c>
      <c r="N2234" t="s">
        <v>551</v>
      </c>
      <c r="O2234" t="s">
        <v>149</v>
      </c>
      <c r="P2234" t="s">
        <v>1877</v>
      </c>
      <c r="Q2234" t="s">
        <v>9217</v>
      </c>
      <c r="R2234" t="s">
        <v>626</v>
      </c>
      <c r="S2234">
        <v>1545</v>
      </c>
      <c r="T2234" t="s">
        <v>1891</v>
      </c>
      <c r="U2234" s="4">
        <v>45788.448159722226</v>
      </c>
      <c r="V2234" t="str">
        <f>IFERROR(VLOOKUP(B2234,#REF!,1,0),"")</f>
        <v/>
      </c>
      <c r="W2234" t="str" cm="1">
        <f t="array" ref="W2234">IFERROR(_xlfn.IFS(AND(V2234="",X2234&lt;&gt;"王园园组",X2234&lt;&gt;"other"),K2234,AND(V2234="",X2234="王园园组"),G2234),"other")</f>
        <v>other</v>
      </c>
      <c r="X2234" t="str" cm="1">
        <f t="array" ref="X2234">IFERROR(_xlfn.IFS(AND(V2234="",IFERROR(VLOOKUP(N2234,#REF!,1,0),1)&lt;&gt;1),N2234,AND(V2234="",I2234="王园园组"),"王园园组"),"other")</f>
        <v>other</v>
      </c>
      <c r="Y2234">
        <f>IFERROR(_xlfn.XLOOKUP(MID(T2234, FIND("#", SUBSTITUTE(T2234, "-", "#", LEN(T2234) - LEN(SUBSTITUTE(T2234, "-", "")))) + 1, LEN(T2234)),#REF!,#REF!),0)</f>
        <v>0</v>
      </c>
      <c r="Z2234">
        <f>MONTH(续费明细实时[[#This Row],[success_time]])</f>
        <v>5</v>
      </c>
      <c r="AA2234" s="8" t="e">
        <f>VLOOKUP(续费明细实时[[#This Row],[parent_user_id]],#REF!,27,0)</f>
        <v>#REF!</v>
      </c>
    </row>
    <row r="2235" spans="1:27">
      <c r="A2235" s="1">
        <v>45797</v>
      </c>
      <c r="B2235" t="s">
        <v>16972</v>
      </c>
      <c r="C2235" t="s">
        <v>16973</v>
      </c>
      <c r="D2235" t="s">
        <v>548</v>
      </c>
      <c r="E2235" t="s">
        <v>546</v>
      </c>
      <c r="F2235">
        <v>240</v>
      </c>
      <c r="G2235" t="s">
        <v>2031</v>
      </c>
      <c r="H2235" t="s">
        <v>559</v>
      </c>
      <c r="I2235" t="s">
        <v>1876</v>
      </c>
      <c r="J2235">
        <v>31950</v>
      </c>
      <c r="K2235" t="s">
        <v>204</v>
      </c>
      <c r="L2235" t="s">
        <v>549</v>
      </c>
      <c r="M2235" t="s">
        <v>550</v>
      </c>
      <c r="N2235" t="s">
        <v>551</v>
      </c>
      <c r="O2235" t="s">
        <v>149</v>
      </c>
      <c r="P2235" t="s">
        <v>1877</v>
      </c>
      <c r="Q2235" t="s">
        <v>16974</v>
      </c>
      <c r="R2235" t="s">
        <v>626</v>
      </c>
      <c r="S2235">
        <v>4500</v>
      </c>
      <c r="T2235" t="s">
        <v>1931</v>
      </c>
      <c r="U2235" s="4">
        <v>45797.58394675926</v>
      </c>
      <c r="V2235" t="str">
        <f>IFERROR(VLOOKUP(B2235,#REF!,1,0),"")</f>
        <v/>
      </c>
      <c r="W2235" t="str" cm="1">
        <f t="array" ref="W2235">IFERROR(_xlfn.IFS(AND(V2235="",X2235&lt;&gt;"王园园组",X2235&lt;&gt;"other"),K2235,AND(V2235="",X2235="王园园组"),G2235),"other")</f>
        <v>other</v>
      </c>
      <c r="X2235" t="str" cm="1">
        <f t="array" ref="X2235">IFERROR(_xlfn.IFS(AND(V2235="",IFERROR(VLOOKUP(N2235,#REF!,1,0),1)&lt;&gt;1),N2235,AND(V2235="",I2235="王园园组"),"王园园组"),"other")</f>
        <v>other</v>
      </c>
      <c r="Y2235">
        <f>IFERROR(_xlfn.XLOOKUP(MID(T2235, FIND("#", SUBSTITUTE(T2235, "-", "#", LEN(T2235) - LEN(SUBSTITUTE(T2235, "-", "")))) + 1, LEN(T2235)),#REF!,#REF!),0)</f>
        <v>0</v>
      </c>
      <c r="Z2235">
        <f>MONTH(续费明细实时[[#This Row],[success_time]])</f>
        <v>5</v>
      </c>
      <c r="AA2235" s="8" t="e">
        <f>VLOOKUP(续费明细实时[[#This Row],[parent_user_id]],#REF!,27,0)</f>
        <v>#REF!</v>
      </c>
    </row>
    <row r="2236" spans="1:27">
      <c r="A2236" s="1">
        <v>45800</v>
      </c>
      <c r="B2236" t="s">
        <v>16975</v>
      </c>
      <c r="C2236" t="s">
        <v>16976</v>
      </c>
      <c r="D2236" t="s">
        <v>578</v>
      </c>
      <c r="E2236" t="s">
        <v>546</v>
      </c>
      <c r="F2236">
        <v>120</v>
      </c>
      <c r="G2236" t="s">
        <v>1946</v>
      </c>
      <c r="H2236" t="s">
        <v>559</v>
      </c>
      <c r="I2236" t="s">
        <v>1876</v>
      </c>
      <c r="J2236">
        <v>17750</v>
      </c>
      <c r="K2236" t="s">
        <v>300</v>
      </c>
      <c r="L2236" t="s">
        <v>549</v>
      </c>
      <c r="M2236" t="s">
        <v>550</v>
      </c>
      <c r="N2236" t="s">
        <v>136</v>
      </c>
      <c r="O2236" t="s">
        <v>143</v>
      </c>
      <c r="P2236" t="s">
        <v>1877</v>
      </c>
      <c r="Q2236" t="s">
        <v>16977</v>
      </c>
      <c r="R2236" t="s">
        <v>626</v>
      </c>
      <c r="S2236">
        <v>2500</v>
      </c>
      <c r="T2236" t="s">
        <v>1896</v>
      </c>
      <c r="U2236" s="4">
        <v>45800.879444444443</v>
      </c>
      <c r="V2236" t="str">
        <f>IFERROR(VLOOKUP(B2236,#REF!,1,0),"")</f>
        <v/>
      </c>
      <c r="W2236" t="str" cm="1">
        <f t="array" ref="W2236">IFERROR(_xlfn.IFS(AND(V2236="",X2236&lt;&gt;"王园园组",X2236&lt;&gt;"other"),K2236,AND(V2236="",X2236="王园园组"),G2236),"other")</f>
        <v>other</v>
      </c>
      <c r="X2236" t="str" cm="1">
        <f t="array" ref="X2236">IFERROR(_xlfn.IFS(AND(V2236="",IFERROR(VLOOKUP(N2236,#REF!,1,0),1)&lt;&gt;1),N2236,AND(V2236="",I2236="王园园组"),"王园园组"),"other")</f>
        <v>other</v>
      </c>
      <c r="Y2236">
        <f>IFERROR(_xlfn.XLOOKUP(MID(T2236, FIND("#", SUBSTITUTE(T2236, "-", "#", LEN(T2236) - LEN(SUBSTITUTE(T2236, "-", "")))) + 1, LEN(T2236)),#REF!,#REF!),0)</f>
        <v>0</v>
      </c>
      <c r="Z2236">
        <f>MONTH(续费明细实时[[#This Row],[success_time]])</f>
        <v>5</v>
      </c>
      <c r="AA2236" s="8" t="e">
        <f>VLOOKUP(续费明细实时[[#This Row],[parent_user_id]],#REF!,27,0)</f>
        <v>#REF!</v>
      </c>
    </row>
    <row r="2237" spans="1:27">
      <c r="A2237" s="1">
        <v>45789</v>
      </c>
      <c r="B2237" t="s">
        <v>11842</v>
      </c>
      <c r="C2237" t="s">
        <v>11843</v>
      </c>
      <c r="D2237" t="s">
        <v>610</v>
      </c>
      <c r="E2237" t="s">
        <v>546</v>
      </c>
      <c r="F2237">
        <v>60</v>
      </c>
      <c r="G2237" t="s">
        <v>1990</v>
      </c>
      <c r="H2237" t="s">
        <v>559</v>
      </c>
      <c r="I2237" t="s">
        <v>1876</v>
      </c>
      <c r="J2237">
        <v>10650</v>
      </c>
      <c r="K2237" t="s">
        <v>271</v>
      </c>
      <c r="L2237" t="s">
        <v>549</v>
      </c>
      <c r="M2237" t="s">
        <v>550</v>
      </c>
      <c r="N2237" t="s">
        <v>136</v>
      </c>
      <c r="O2237" t="s">
        <v>139</v>
      </c>
      <c r="P2237" t="s">
        <v>1877</v>
      </c>
      <c r="Q2237" t="s">
        <v>11844</v>
      </c>
      <c r="R2237" t="s">
        <v>626</v>
      </c>
      <c r="S2237">
        <v>1500</v>
      </c>
      <c r="T2237" t="s">
        <v>1891</v>
      </c>
      <c r="U2237" s="4">
        <v>45789.921111111114</v>
      </c>
      <c r="V2237" t="str">
        <f>IFERROR(VLOOKUP(B2237,#REF!,1,0),"")</f>
        <v/>
      </c>
      <c r="W2237" t="str" cm="1">
        <f t="array" ref="W2237">IFERROR(_xlfn.IFS(AND(V2237="",X2237&lt;&gt;"王园园组",X2237&lt;&gt;"other"),K2237,AND(V2237="",X2237="王园园组"),G2237),"other")</f>
        <v>other</v>
      </c>
      <c r="X2237" t="str" cm="1">
        <f t="array" ref="X2237">IFERROR(_xlfn.IFS(AND(V2237="",IFERROR(VLOOKUP(N2237,#REF!,1,0),1)&lt;&gt;1),N2237,AND(V2237="",I2237="王园园组"),"王园园组"),"other")</f>
        <v>other</v>
      </c>
      <c r="Y2237">
        <f>IFERROR(_xlfn.XLOOKUP(MID(T2237, FIND("#", SUBSTITUTE(T2237, "-", "#", LEN(T2237) - LEN(SUBSTITUTE(T2237, "-", "")))) + 1, LEN(T2237)),#REF!,#REF!),0)</f>
        <v>0</v>
      </c>
      <c r="Z2237">
        <f>MONTH(续费明细实时[[#This Row],[success_time]])</f>
        <v>5</v>
      </c>
      <c r="AA2237" s="8" t="e">
        <f>VLOOKUP(续费明细实时[[#This Row],[parent_user_id]],#REF!,27,0)</f>
        <v>#REF!</v>
      </c>
    </row>
    <row r="2238" spans="1:27">
      <c r="A2238" s="1">
        <v>45806</v>
      </c>
      <c r="B2238" t="s">
        <v>30294</v>
      </c>
      <c r="C2238" t="s">
        <v>30295</v>
      </c>
      <c r="D2238" t="s">
        <v>548</v>
      </c>
      <c r="E2238" t="s">
        <v>546</v>
      </c>
      <c r="F2238">
        <v>60</v>
      </c>
      <c r="G2238" t="s">
        <v>626</v>
      </c>
      <c r="H2238" t="s">
        <v>626</v>
      </c>
      <c r="I2238" t="s">
        <v>626</v>
      </c>
      <c r="J2238">
        <v>10650</v>
      </c>
      <c r="K2238" t="s">
        <v>210</v>
      </c>
      <c r="L2238" t="s">
        <v>549</v>
      </c>
      <c r="M2238" t="s">
        <v>550</v>
      </c>
      <c r="N2238" t="s">
        <v>551</v>
      </c>
      <c r="O2238" t="s">
        <v>149</v>
      </c>
      <c r="P2238" t="s">
        <v>1877</v>
      </c>
      <c r="Q2238" t="s">
        <v>30296</v>
      </c>
      <c r="R2238" t="s">
        <v>626</v>
      </c>
      <c r="S2238">
        <v>1500</v>
      </c>
      <c r="T2238" t="s">
        <v>1891</v>
      </c>
      <c r="U2238" s="4">
        <v>45806.371967592589</v>
      </c>
      <c r="V2238" t="str">
        <f>IFERROR(VLOOKUP(B2238,#REF!,1,0),"")</f>
        <v/>
      </c>
      <c r="W2238" t="str" cm="1">
        <f t="array" ref="W2238">IFERROR(_xlfn.IFS(AND(V2238="",X2238&lt;&gt;"王园园组",X2238&lt;&gt;"other"),K2238,AND(V2238="",X2238="王园园组"),G2238),"other")</f>
        <v>other</v>
      </c>
      <c r="X2238" t="str" cm="1">
        <f t="array" ref="X2238">IFERROR(_xlfn.IFS(AND(V2238="",IFERROR(VLOOKUP(N2238,#REF!,1,0),1)&lt;&gt;1),N2238,AND(V2238="",I2238="王园园组"),"王园园组"),"other")</f>
        <v>other</v>
      </c>
      <c r="Y2238">
        <f>IFERROR(_xlfn.XLOOKUP(MID(T2238, FIND("#", SUBSTITUTE(T2238, "-", "#", LEN(T2238) - LEN(SUBSTITUTE(T2238, "-", "")))) + 1, LEN(T2238)),#REF!,#REF!),0)</f>
        <v>0</v>
      </c>
      <c r="Z2238">
        <f>MONTH(续费明细实时[[#This Row],[success_time]])</f>
        <v>5</v>
      </c>
      <c r="AA2238" s="8" t="e">
        <f>VLOOKUP(续费明细实时[[#This Row],[parent_user_id]],#REF!,27,0)</f>
        <v>#REF!</v>
      </c>
    </row>
    <row r="2239" spans="1:27">
      <c r="A2239" s="1">
        <v>45790</v>
      </c>
      <c r="B2239" t="s">
        <v>12652</v>
      </c>
      <c r="C2239" t="s">
        <v>12653</v>
      </c>
      <c r="D2239" t="s">
        <v>548</v>
      </c>
      <c r="E2239" t="s">
        <v>546</v>
      </c>
      <c r="F2239">
        <v>120</v>
      </c>
      <c r="G2239" t="s">
        <v>1939</v>
      </c>
      <c r="H2239" t="s">
        <v>559</v>
      </c>
      <c r="I2239" t="s">
        <v>1876</v>
      </c>
      <c r="J2239">
        <v>17750</v>
      </c>
      <c r="K2239" t="s">
        <v>289</v>
      </c>
      <c r="L2239" t="s">
        <v>549</v>
      </c>
      <c r="M2239" t="s">
        <v>550</v>
      </c>
      <c r="N2239" t="s">
        <v>136</v>
      </c>
      <c r="O2239" t="s">
        <v>283</v>
      </c>
      <c r="P2239" t="s">
        <v>1877</v>
      </c>
      <c r="Q2239" t="s">
        <v>12654</v>
      </c>
      <c r="R2239" t="s">
        <v>626</v>
      </c>
      <c r="S2239">
        <v>2500</v>
      </c>
      <c r="T2239" t="s">
        <v>1896</v>
      </c>
      <c r="U2239" s="4">
        <v>45790.528032407405</v>
      </c>
      <c r="V2239" t="str">
        <f>IFERROR(VLOOKUP(B2239,#REF!,1,0),"")</f>
        <v/>
      </c>
      <c r="W2239" t="str" cm="1">
        <f t="array" ref="W2239">IFERROR(_xlfn.IFS(AND(V2239="",X2239&lt;&gt;"王园园组",X2239&lt;&gt;"other"),K2239,AND(V2239="",X2239="王园园组"),G2239),"other")</f>
        <v>other</v>
      </c>
      <c r="X2239" t="str" cm="1">
        <f t="array" ref="X2239">IFERROR(_xlfn.IFS(AND(V2239="",IFERROR(VLOOKUP(N2239,#REF!,1,0),1)&lt;&gt;1),N2239,AND(V2239="",I2239="王园园组"),"王园园组"),"other")</f>
        <v>other</v>
      </c>
      <c r="Y2239">
        <f>IFERROR(_xlfn.XLOOKUP(MID(T2239, FIND("#", SUBSTITUTE(T2239, "-", "#", LEN(T2239) - LEN(SUBSTITUTE(T2239, "-", "")))) + 1, LEN(T2239)),#REF!,#REF!),0)</f>
        <v>0</v>
      </c>
      <c r="Z2239">
        <f>MONTH(续费明细实时[[#This Row],[success_time]])</f>
        <v>5</v>
      </c>
      <c r="AA2239" s="8" t="e">
        <f>VLOOKUP(续费明细实时[[#This Row],[parent_user_id]],#REF!,27,0)</f>
        <v>#REF!</v>
      </c>
    </row>
    <row r="2240" spans="1:27">
      <c r="A2240" s="1">
        <v>45800</v>
      </c>
      <c r="B2240" t="s">
        <v>16511</v>
      </c>
      <c r="C2240" t="s">
        <v>16512</v>
      </c>
      <c r="D2240" t="s">
        <v>548</v>
      </c>
      <c r="E2240" t="s">
        <v>546</v>
      </c>
      <c r="F2240">
        <v>120</v>
      </c>
      <c r="G2240" t="s">
        <v>1939</v>
      </c>
      <c r="H2240" t="s">
        <v>559</v>
      </c>
      <c r="I2240" t="s">
        <v>1876</v>
      </c>
      <c r="J2240">
        <v>17750</v>
      </c>
      <c r="K2240" t="s">
        <v>228</v>
      </c>
      <c r="L2240" t="s">
        <v>549</v>
      </c>
      <c r="M2240" t="s">
        <v>550</v>
      </c>
      <c r="N2240" t="s">
        <v>551</v>
      </c>
      <c r="O2240" t="s">
        <v>145</v>
      </c>
      <c r="P2240" t="s">
        <v>1877</v>
      </c>
      <c r="Q2240" t="s">
        <v>16513</v>
      </c>
      <c r="R2240" t="s">
        <v>626</v>
      </c>
      <c r="S2240">
        <v>2500</v>
      </c>
      <c r="T2240" t="s">
        <v>1896</v>
      </c>
      <c r="U2240" s="4">
        <v>45800.436979166669</v>
      </c>
      <c r="V2240" t="str">
        <f>IFERROR(VLOOKUP(B2240,#REF!,1,0),"")</f>
        <v/>
      </c>
      <c r="W2240" t="str" cm="1">
        <f t="array" ref="W2240">IFERROR(_xlfn.IFS(AND(V2240="",X2240&lt;&gt;"王园园组",X2240&lt;&gt;"other"),K2240,AND(V2240="",X2240="王园园组"),G2240),"other")</f>
        <v>other</v>
      </c>
      <c r="X2240" t="str" cm="1">
        <f t="array" ref="X2240">IFERROR(_xlfn.IFS(AND(V2240="",IFERROR(VLOOKUP(N2240,#REF!,1,0),1)&lt;&gt;1),N2240,AND(V2240="",I2240="王园园组"),"王园园组"),"other")</f>
        <v>other</v>
      </c>
      <c r="Y2240">
        <f>IFERROR(_xlfn.XLOOKUP(MID(T2240, FIND("#", SUBSTITUTE(T2240, "-", "#", LEN(T2240) - LEN(SUBSTITUTE(T2240, "-", "")))) + 1, LEN(T2240)),#REF!,#REF!),0)</f>
        <v>0</v>
      </c>
      <c r="Z2240">
        <f>MONTH(续费明细实时[[#This Row],[success_time]])</f>
        <v>5</v>
      </c>
      <c r="AA2240" s="8" t="e">
        <f>VLOOKUP(续费明细实时[[#This Row],[parent_user_id]],#REF!,27,0)</f>
        <v>#REF!</v>
      </c>
    </row>
    <row r="2241" spans="1:27">
      <c r="A2241" s="1">
        <v>45792</v>
      </c>
      <c r="B2241" t="s">
        <v>16514</v>
      </c>
      <c r="C2241" t="s">
        <v>16515</v>
      </c>
      <c r="D2241" t="s">
        <v>558</v>
      </c>
      <c r="E2241" t="s">
        <v>546</v>
      </c>
      <c r="F2241">
        <v>60</v>
      </c>
      <c r="G2241" t="s">
        <v>1917</v>
      </c>
      <c r="H2241" t="s">
        <v>559</v>
      </c>
      <c r="I2241" t="s">
        <v>1876</v>
      </c>
      <c r="J2241">
        <v>10854</v>
      </c>
      <c r="K2241" t="s">
        <v>2914</v>
      </c>
      <c r="L2241" t="s">
        <v>549</v>
      </c>
      <c r="M2241" t="s">
        <v>550</v>
      </c>
      <c r="N2241" t="s">
        <v>136</v>
      </c>
      <c r="O2241" t="s">
        <v>264</v>
      </c>
      <c r="P2241" t="s">
        <v>1877</v>
      </c>
      <c r="Q2241" t="s">
        <v>16516</v>
      </c>
      <c r="R2241" t="s">
        <v>626</v>
      </c>
      <c r="S2241">
        <v>1528.6918470000001</v>
      </c>
      <c r="T2241" t="s">
        <v>1891</v>
      </c>
      <c r="U2241" s="4">
        <v>45792.766087962962</v>
      </c>
      <c r="V2241" t="str">
        <f>IFERROR(VLOOKUP(B2241,#REF!,1,0),"")</f>
        <v/>
      </c>
      <c r="W2241" t="str" cm="1">
        <f t="array" ref="W2241">IFERROR(_xlfn.IFS(AND(V2241="",X2241&lt;&gt;"王园园组",X2241&lt;&gt;"other"),K2241,AND(V2241="",X2241="王园园组"),G2241),"other")</f>
        <v>other</v>
      </c>
      <c r="X2241" t="str" cm="1">
        <f t="array" ref="X2241">IFERROR(_xlfn.IFS(AND(V2241="",IFERROR(VLOOKUP(N2241,#REF!,1,0),1)&lt;&gt;1),N2241,AND(V2241="",I2241="王园园组"),"王园园组"),"other")</f>
        <v>other</v>
      </c>
      <c r="Y2241">
        <f>IFERROR(_xlfn.XLOOKUP(MID(T2241, FIND("#", SUBSTITUTE(T2241, "-", "#", LEN(T2241) - LEN(SUBSTITUTE(T2241, "-", "")))) + 1, LEN(T2241)),#REF!,#REF!),0)</f>
        <v>0</v>
      </c>
      <c r="Z2241">
        <f>MONTH(续费明细实时[[#This Row],[success_time]])</f>
        <v>5</v>
      </c>
      <c r="AA2241" s="8" t="e">
        <f>VLOOKUP(续费明细实时[[#This Row],[parent_user_id]],#REF!,27,0)</f>
        <v>#REF!</v>
      </c>
    </row>
    <row r="2242" spans="1:27">
      <c r="A2242" s="1">
        <v>45783</v>
      </c>
      <c r="B2242" t="s">
        <v>3013</v>
      </c>
      <c r="C2242" t="s">
        <v>3014</v>
      </c>
      <c r="D2242" t="s">
        <v>548</v>
      </c>
      <c r="E2242" t="s">
        <v>546</v>
      </c>
      <c r="F2242">
        <v>48</v>
      </c>
      <c r="G2242" t="s">
        <v>3015</v>
      </c>
      <c r="H2242" t="s">
        <v>550</v>
      </c>
      <c r="I2242" t="s">
        <v>1889</v>
      </c>
      <c r="J2242">
        <v>11346</v>
      </c>
      <c r="K2242" t="s">
        <v>244</v>
      </c>
      <c r="L2242" t="s">
        <v>549</v>
      </c>
      <c r="M2242" t="s">
        <v>550</v>
      </c>
      <c r="N2242" t="s">
        <v>551</v>
      </c>
      <c r="O2242" t="s">
        <v>242</v>
      </c>
      <c r="P2242" t="s">
        <v>1877</v>
      </c>
      <c r="Q2242" t="s">
        <v>3016</v>
      </c>
      <c r="R2242" t="s">
        <v>626</v>
      </c>
      <c r="S2242">
        <v>1598</v>
      </c>
      <c r="T2242" t="s">
        <v>1879</v>
      </c>
      <c r="U2242" s="4">
        <v>45783.589143518519</v>
      </c>
      <c r="V2242" t="str">
        <f>IFERROR(VLOOKUP(B2242,#REF!,1,0),"")</f>
        <v/>
      </c>
      <c r="W2242" t="str" cm="1">
        <f t="array" ref="W2242">IFERROR(_xlfn.IFS(AND(V2242="",X2242&lt;&gt;"王园园组",X2242&lt;&gt;"other"),K2242,AND(V2242="",X2242="王园园组"),G2242),"other")</f>
        <v>other</v>
      </c>
      <c r="X2242" t="str" cm="1">
        <f t="array" ref="X2242">IFERROR(_xlfn.IFS(AND(V2242="",IFERROR(VLOOKUP(N2242,#REF!,1,0),1)&lt;&gt;1),N2242,AND(V2242="",I2242="王园园组"),"王园园组"),"other")</f>
        <v>other</v>
      </c>
      <c r="Y2242">
        <f>IFERROR(_xlfn.XLOOKUP(MID(T2242, FIND("#", SUBSTITUTE(T2242, "-", "#", LEN(T2242) - LEN(SUBSTITUTE(T2242, "-", "")))) + 1, LEN(T2242)),#REF!,#REF!),0)</f>
        <v>0</v>
      </c>
      <c r="Z2242">
        <f>MONTH(续费明细实时[[#This Row],[success_time]])</f>
        <v>5</v>
      </c>
      <c r="AA2242" s="8" t="e">
        <f>VLOOKUP(续费明细实时[[#This Row],[parent_user_id]],#REF!,27,0)</f>
        <v>#REF!</v>
      </c>
    </row>
    <row r="2243" spans="1:27">
      <c r="A2243" s="1">
        <v>45793</v>
      </c>
      <c r="B2243" t="s">
        <v>16720</v>
      </c>
      <c r="C2243" t="s">
        <v>16721</v>
      </c>
      <c r="D2243" t="s">
        <v>548</v>
      </c>
      <c r="E2243" t="s">
        <v>546</v>
      </c>
      <c r="F2243">
        <v>120</v>
      </c>
      <c r="G2243" t="s">
        <v>2031</v>
      </c>
      <c r="H2243" t="s">
        <v>559</v>
      </c>
      <c r="I2243" t="s">
        <v>1876</v>
      </c>
      <c r="J2243">
        <v>18283</v>
      </c>
      <c r="K2243" t="s">
        <v>257</v>
      </c>
      <c r="L2243" t="s">
        <v>549</v>
      </c>
      <c r="M2243" t="s">
        <v>550</v>
      </c>
      <c r="N2243" t="s">
        <v>136</v>
      </c>
      <c r="O2243" t="s">
        <v>147</v>
      </c>
      <c r="P2243" t="s">
        <v>1877</v>
      </c>
      <c r="Q2243" t="s">
        <v>16722</v>
      </c>
      <c r="R2243" t="s">
        <v>626</v>
      </c>
      <c r="S2243">
        <v>2575</v>
      </c>
      <c r="T2243" t="s">
        <v>1896</v>
      </c>
      <c r="U2243" s="4">
        <v>45793.224004629628</v>
      </c>
      <c r="V2243" t="str">
        <f>IFERROR(VLOOKUP(B2243,#REF!,1,0),"")</f>
        <v/>
      </c>
      <c r="W2243" t="str" cm="1">
        <f t="array" ref="W2243">IFERROR(_xlfn.IFS(AND(V2243="",X2243&lt;&gt;"王园园组",X2243&lt;&gt;"other"),K2243,AND(V2243="",X2243="王园园组"),G2243),"other")</f>
        <v>other</v>
      </c>
      <c r="X2243" t="str" cm="1">
        <f t="array" ref="X2243">IFERROR(_xlfn.IFS(AND(V2243="",IFERROR(VLOOKUP(N2243,#REF!,1,0),1)&lt;&gt;1),N2243,AND(V2243="",I2243="王园园组"),"王园园组"),"other")</f>
        <v>other</v>
      </c>
      <c r="Y2243">
        <f>IFERROR(_xlfn.XLOOKUP(MID(T2243, FIND("#", SUBSTITUTE(T2243, "-", "#", LEN(T2243) - LEN(SUBSTITUTE(T2243, "-", "")))) + 1, LEN(T2243)),#REF!,#REF!),0)</f>
        <v>0</v>
      </c>
      <c r="Z2243">
        <f>MONTH(续费明细实时[[#This Row],[success_time]])</f>
        <v>5</v>
      </c>
      <c r="AA2243" s="8" t="e">
        <f>VLOOKUP(续费明细实时[[#This Row],[parent_user_id]],#REF!,27,0)</f>
        <v>#REF!</v>
      </c>
    </row>
    <row r="2244" spans="1:27">
      <c r="A2244" s="1">
        <v>45797</v>
      </c>
      <c r="B2244" t="s">
        <v>13029</v>
      </c>
      <c r="C2244" t="s">
        <v>13030</v>
      </c>
      <c r="D2244" t="s">
        <v>558</v>
      </c>
      <c r="E2244" t="s">
        <v>546</v>
      </c>
      <c r="F2244">
        <v>60</v>
      </c>
      <c r="G2244" t="s">
        <v>337</v>
      </c>
      <c r="H2244" t="s">
        <v>559</v>
      </c>
      <c r="I2244" t="s">
        <v>504</v>
      </c>
      <c r="J2244">
        <v>11831</v>
      </c>
      <c r="K2244" t="s">
        <v>337</v>
      </c>
      <c r="L2244" t="s">
        <v>549</v>
      </c>
      <c r="M2244" t="s">
        <v>559</v>
      </c>
      <c r="N2244" t="s">
        <v>504</v>
      </c>
      <c r="O2244" t="s">
        <v>325</v>
      </c>
      <c r="P2244" t="s">
        <v>1877</v>
      </c>
      <c r="Q2244" t="s">
        <v>13031</v>
      </c>
      <c r="R2244" t="s">
        <v>626</v>
      </c>
      <c r="S2244">
        <v>1666.2741140000001</v>
      </c>
      <c r="T2244" t="s">
        <v>1891</v>
      </c>
      <c r="U2244" s="4">
        <v>45797.784097222226</v>
      </c>
      <c r="V2244" t="str">
        <f>IFERROR(VLOOKUP(B2244,#REF!,1,0),"")</f>
        <v/>
      </c>
      <c r="W2244" t="str" cm="1">
        <f t="array" ref="W2244">IFERROR(_xlfn.IFS(AND(V2244="",X2244&lt;&gt;"王园园组",X2244&lt;&gt;"other"),K2244,AND(V2244="",X2244="王园园组"),G2244),"other")</f>
        <v>other</v>
      </c>
      <c r="X2244" t="str" cm="1">
        <f t="array" ref="X2244">IFERROR(_xlfn.IFS(AND(V2244="",IFERROR(VLOOKUP(N2244,#REF!,1,0),1)&lt;&gt;1),N2244,AND(V2244="",I2244="王园园组"),"王园园组"),"other")</f>
        <v>other</v>
      </c>
      <c r="Y2244">
        <f>IFERROR(_xlfn.XLOOKUP(MID(T2244, FIND("#", SUBSTITUTE(T2244, "-", "#", LEN(T2244) - LEN(SUBSTITUTE(T2244, "-", "")))) + 1, LEN(T2244)),#REF!,#REF!),0)</f>
        <v>0</v>
      </c>
      <c r="Z2244">
        <f>MONTH(续费明细实时[[#This Row],[success_time]])</f>
        <v>5</v>
      </c>
      <c r="AA2244" s="8" t="e">
        <f>VLOOKUP(续费明细实时[[#This Row],[parent_user_id]],#REF!,27,0)</f>
        <v>#REF!</v>
      </c>
    </row>
    <row r="2245" spans="1:27">
      <c r="A2245" s="1">
        <v>45794</v>
      </c>
      <c r="B2245" t="s">
        <v>13814</v>
      </c>
      <c r="C2245" t="s">
        <v>13815</v>
      </c>
      <c r="D2245" t="s">
        <v>1088</v>
      </c>
      <c r="E2245" t="s">
        <v>546</v>
      </c>
      <c r="F2245">
        <v>60</v>
      </c>
      <c r="G2245" t="s">
        <v>2464</v>
      </c>
      <c r="H2245" t="s">
        <v>559</v>
      </c>
      <c r="I2245" t="s">
        <v>1876</v>
      </c>
      <c r="J2245">
        <v>10970</v>
      </c>
      <c r="K2245" t="s">
        <v>271</v>
      </c>
      <c r="L2245" t="s">
        <v>549</v>
      </c>
      <c r="M2245" t="s">
        <v>550</v>
      </c>
      <c r="N2245" t="s">
        <v>136</v>
      </c>
      <c r="O2245" t="s">
        <v>139</v>
      </c>
      <c r="P2245" t="s">
        <v>1877</v>
      </c>
      <c r="Q2245" t="s">
        <v>13816</v>
      </c>
      <c r="R2245" t="s">
        <v>626</v>
      </c>
      <c r="S2245">
        <v>1545</v>
      </c>
      <c r="T2245" t="s">
        <v>1891</v>
      </c>
      <c r="U2245" s="4">
        <v>45794.845439814817</v>
      </c>
      <c r="V2245" t="str">
        <f>IFERROR(VLOOKUP(B2245,#REF!,1,0),"")</f>
        <v/>
      </c>
      <c r="W2245" t="str" cm="1">
        <f t="array" ref="W2245">IFERROR(_xlfn.IFS(AND(V2245="",X2245&lt;&gt;"王园园组",X2245&lt;&gt;"other"),K2245,AND(V2245="",X2245="王园园组"),G2245),"other")</f>
        <v>other</v>
      </c>
      <c r="X2245" t="str" cm="1">
        <f t="array" ref="X2245">IFERROR(_xlfn.IFS(AND(V2245="",IFERROR(VLOOKUP(N2245,#REF!,1,0),1)&lt;&gt;1),N2245,AND(V2245="",I2245="王园园组"),"王园园组"),"other")</f>
        <v>other</v>
      </c>
      <c r="Y2245">
        <f>IFERROR(_xlfn.XLOOKUP(MID(T2245, FIND("#", SUBSTITUTE(T2245, "-", "#", LEN(T2245) - LEN(SUBSTITUTE(T2245, "-", "")))) + 1, LEN(T2245)),#REF!,#REF!),0)</f>
        <v>0</v>
      </c>
      <c r="Z2245">
        <f>MONTH(续费明细实时[[#This Row],[success_time]])</f>
        <v>5</v>
      </c>
      <c r="AA2245" s="8" t="e">
        <f>VLOOKUP(续费明细实时[[#This Row],[parent_user_id]],#REF!,27,0)</f>
        <v>#REF!</v>
      </c>
    </row>
    <row r="2246" spans="1:27">
      <c r="A2246" s="1">
        <v>45786</v>
      </c>
      <c r="B2246" t="s">
        <v>1927</v>
      </c>
      <c r="C2246" t="s">
        <v>1928</v>
      </c>
      <c r="D2246" t="s">
        <v>548</v>
      </c>
      <c r="E2246" t="s">
        <v>546</v>
      </c>
      <c r="F2246">
        <v>240</v>
      </c>
      <c r="G2246" t="s">
        <v>1929</v>
      </c>
      <c r="H2246" t="s">
        <v>559</v>
      </c>
      <c r="I2246" t="s">
        <v>1876</v>
      </c>
      <c r="J2246">
        <v>31950</v>
      </c>
      <c r="K2246" t="s">
        <v>217</v>
      </c>
      <c r="L2246" t="s">
        <v>549</v>
      </c>
      <c r="M2246" t="s">
        <v>550</v>
      </c>
      <c r="N2246" t="s">
        <v>551</v>
      </c>
      <c r="O2246" t="s">
        <v>145</v>
      </c>
      <c r="P2246" t="s">
        <v>1877</v>
      </c>
      <c r="Q2246" t="s">
        <v>1930</v>
      </c>
      <c r="R2246" t="s">
        <v>626</v>
      </c>
      <c r="S2246">
        <v>4500</v>
      </c>
      <c r="T2246" t="s">
        <v>1931</v>
      </c>
      <c r="U2246" s="4">
        <v>45786.389340277776</v>
      </c>
      <c r="V2246" t="str">
        <f>IFERROR(VLOOKUP(B2246,#REF!,1,0),"")</f>
        <v/>
      </c>
      <c r="W2246" t="str" cm="1">
        <f t="array" ref="W2246">IFERROR(_xlfn.IFS(AND(V2246="",X2246&lt;&gt;"王园园组",X2246&lt;&gt;"other"),K2246,AND(V2246="",X2246="王园园组"),G2246),"other")</f>
        <v>other</v>
      </c>
      <c r="X2246" t="str" cm="1">
        <f t="array" ref="X2246">IFERROR(_xlfn.IFS(AND(V2246="",IFERROR(VLOOKUP(N2246,#REF!,1,0),1)&lt;&gt;1),N2246,AND(V2246="",I2246="王园园组"),"王园园组"),"other")</f>
        <v>other</v>
      </c>
      <c r="Y2246">
        <f>IFERROR(_xlfn.XLOOKUP(MID(T2246, FIND("#", SUBSTITUTE(T2246, "-", "#", LEN(T2246) - LEN(SUBSTITUTE(T2246, "-", "")))) + 1, LEN(T2246)),#REF!,#REF!),0)</f>
        <v>0</v>
      </c>
      <c r="Z2246">
        <f>MONTH(续费明细实时[[#This Row],[success_time]])</f>
        <v>5</v>
      </c>
      <c r="AA2246" s="8" t="e">
        <f>VLOOKUP(续费明细实时[[#This Row],[parent_user_id]],#REF!,27,0)</f>
        <v>#REF!</v>
      </c>
    </row>
    <row r="2247" spans="1:27">
      <c r="A2247" s="1">
        <v>45797</v>
      </c>
      <c r="B2247" t="s">
        <v>12954</v>
      </c>
      <c r="C2247" t="s">
        <v>12955</v>
      </c>
      <c r="D2247" t="s">
        <v>632</v>
      </c>
      <c r="E2247" t="s">
        <v>546</v>
      </c>
      <c r="F2247">
        <v>120</v>
      </c>
      <c r="G2247" t="s">
        <v>12956</v>
      </c>
      <c r="H2247" t="s">
        <v>559</v>
      </c>
      <c r="I2247" t="s">
        <v>1876</v>
      </c>
      <c r="J2247">
        <v>18283</v>
      </c>
      <c r="K2247" t="s">
        <v>205</v>
      </c>
      <c r="L2247" t="s">
        <v>549</v>
      </c>
      <c r="M2247" t="s">
        <v>550</v>
      </c>
      <c r="N2247" t="s">
        <v>551</v>
      </c>
      <c r="O2247" t="s">
        <v>149</v>
      </c>
      <c r="P2247" t="s">
        <v>1877</v>
      </c>
      <c r="Q2247" t="s">
        <v>12957</v>
      </c>
      <c r="R2247" t="s">
        <v>626</v>
      </c>
      <c r="S2247">
        <v>2575</v>
      </c>
      <c r="T2247" t="s">
        <v>1896</v>
      </c>
      <c r="U2247" s="4">
        <v>45797.868263888886</v>
      </c>
      <c r="V2247" t="str">
        <f>IFERROR(VLOOKUP(B2247,#REF!,1,0),"")</f>
        <v/>
      </c>
      <c r="W2247" t="str" cm="1">
        <f t="array" ref="W2247">IFERROR(_xlfn.IFS(AND(V2247="",X2247&lt;&gt;"王园园组",X2247&lt;&gt;"other"),K2247,AND(V2247="",X2247="王园园组"),G2247),"other")</f>
        <v>other</v>
      </c>
      <c r="X2247" t="str" cm="1">
        <f t="array" ref="X2247">IFERROR(_xlfn.IFS(AND(V2247="",IFERROR(VLOOKUP(N2247,#REF!,1,0),1)&lt;&gt;1),N2247,AND(V2247="",I2247="王园园组"),"王园园组"),"other")</f>
        <v>other</v>
      </c>
      <c r="Y2247">
        <f>IFERROR(_xlfn.XLOOKUP(MID(T2247, FIND("#", SUBSTITUTE(T2247, "-", "#", LEN(T2247) - LEN(SUBSTITUTE(T2247, "-", "")))) + 1, LEN(T2247)),#REF!,#REF!),0)</f>
        <v>0</v>
      </c>
      <c r="Z2247">
        <f>MONTH(续费明细实时[[#This Row],[success_time]])</f>
        <v>5</v>
      </c>
      <c r="AA2247" s="8" t="e">
        <f>VLOOKUP(续费明细实时[[#This Row],[parent_user_id]],#REF!,27,0)</f>
        <v>#REF!</v>
      </c>
    </row>
    <row r="2248" spans="1:27">
      <c r="A2248" s="1">
        <v>45789</v>
      </c>
      <c r="B2248" t="s">
        <v>8910</v>
      </c>
      <c r="C2248" t="s">
        <v>8911</v>
      </c>
      <c r="D2248" t="s">
        <v>548</v>
      </c>
      <c r="E2248" t="s">
        <v>546</v>
      </c>
      <c r="F2248">
        <v>120</v>
      </c>
      <c r="G2248" t="s">
        <v>2056</v>
      </c>
      <c r="H2248" t="s">
        <v>559</v>
      </c>
      <c r="I2248" t="s">
        <v>1876</v>
      </c>
      <c r="J2248">
        <v>17750</v>
      </c>
      <c r="K2248" t="s">
        <v>186</v>
      </c>
      <c r="L2248" t="s">
        <v>549</v>
      </c>
      <c r="M2248" t="s">
        <v>559</v>
      </c>
      <c r="N2248" t="s">
        <v>469</v>
      </c>
      <c r="O2248" t="s">
        <v>180</v>
      </c>
      <c r="P2248" t="s">
        <v>1877</v>
      </c>
      <c r="Q2248" t="s">
        <v>8912</v>
      </c>
      <c r="R2248" t="s">
        <v>626</v>
      </c>
      <c r="S2248">
        <v>2500</v>
      </c>
      <c r="T2248" t="s">
        <v>1896</v>
      </c>
      <c r="U2248" s="4">
        <v>45789.410069444442</v>
      </c>
      <c r="V2248" t="str">
        <f>IFERROR(VLOOKUP(B2248,#REF!,1,0),"")</f>
        <v/>
      </c>
      <c r="W2248" t="str" cm="1">
        <f t="array" ref="W2248">IFERROR(_xlfn.IFS(AND(V2248="",X2248&lt;&gt;"王园园组",X2248&lt;&gt;"other"),K2248,AND(V2248="",X2248="王园园组"),G2248),"other")</f>
        <v>other</v>
      </c>
      <c r="X2248" t="str" cm="1">
        <f t="array" ref="X2248">IFERROR(_xlfn.IFS(AND(V2248="",IFERROR(VLOOKUP(N2248,#REF!,1,0),1)&lt;&gt;1),N2248,AND(V2248="",I2248="王园园组"),"王园园组"),"other")</f>
        <v>other</v>
      </c>
      <c r="Y2248">
        <f>IFERROR(_xlfn.XLOOKUP(MID(T2248, FIND("#", SUBSTITUTE(T2248, "-", "#", LEN(T2248) - LEN(SUBSTITUTE(T2248, "-", "")))) + 1, LEN(T2248)),#REF!,#REF!),0)</f>
        <v>0</v>
      </c>
      <c r="Z2248">
        <f>MONTH(续费明细实时[[#This Row],[success_time]])</f>
        <v>5</v>
      </c>
      <c r="AA2248" s="8" t="e">
        <f>VLOOKUP(续费明细实时[[#This Row],[parent_user_id]],#REF!,27,0)</f>
        <v>#REF!</v>
      </c>
    </row>
    <row r="2249" spans="1:27">
      <c r="A2249" s="1">
        <v>45797</v>
      </c>
      <c r="B2249" t="s">
        <v>13032</v>
      </c>
      <c r="C2249" t="s">
        <v>13033</v>
      </c>
      <c r="D2249" t="s">
        <v>558</v>
      </c>
      <c r="E2249" t="s">
        <v>546</v>
      </c>
      <c r="F2249">
        <v>60</v>
      </c>
      <c r="G2249" t="s">
        <v>337</v>
      </c>
      <c r="H2249" t="s">
        <v>559</v>
      </c>
      <c r="I2249" t="s">
        <v>504</v>
      </c>
      <c r="J2249">
        <v>10854</v>
      </c>
      <c r="K2249" t="s">
        <v>337</v>
      </c>
      <c r="L2249" t="s">
        <v>549</v>
      </c>
      <c r="M2249" t="s">
        <v>559</v>
      </c>
      <c r="N2249" t="s">
        <v>504</v>
      </c>
      <c r="O2249" t="s">
        <v>325</v>
      </c>
      <c r="P2249" t="s">
        <v>1877</v>
      </c>
      <c r="Q2249" t="s">
        <v>13034</v>
      </c>
      <c r="R2249" t="s">
        <v>626</v>
      </c>
      <c r="S2249">
        <v>1528.6918470000001</v>
      </c>
      <c r="T2249" t="s">
        <v>1891</v>
      </c>
      <c r="U2249" s="4">
        <v>45797.706064814818</v>
      </c>
      <c r="V2249" t="str">
        <f>IFERROR(VLOOKUP(B2249,#REF!,1,0),"")</f>
        <v/>
      </c>
      <c r="W2249" t="str" cm="1">
        <f t="array" ref="W2249">IFERROR(_xlfn.IFS(AND(V2249="",X2249&lt;&gt;"王园园组",X2249&lt;&gt;"other"),K2249,AND(V2249="",X2249="王园园组"),G2249),"other")</f>
        <v>other</v>
      </c>
      <c r="X2249" t="str" cm="1">
        <f t="array" ref="X2249">IFERROR(_xlfn.IFS(AND(V2249="",IFERROR(VLOOKUP(N2249,#REF!,1,0),1)&lt;&gt;1),N2249,AND(V2249="",I2249="王园园组"),"王园园组"),"other")</f>
        <v>other</v>
      </c>
      <c r="Y2249">
        <f>IFERROR(_xlfn.XLOOKUP(MID(T2249, FIND("#", SUBSTITUTE(T2249, "-", "#", LEN(T2249) - LEN(SUBSTITUTE(T2249, "-", "")))) + 1, LEN(T2249)),#REF!,#REF!),0)</f>
        <v>0</v>
      </c>
      <c r="Z2249">
        <f>MONTH(续费明细实时[[#This Row],[success_time]])</f>
        <v>5</v>
      </c>
      <c r="AA2249" s="8" t="e">
        <f>VLOOKUP(续费明细实时[[#This Row],[parent_user_id]],#REF!,27,0)</f>
        <v>#REF!</v>
      </c>
    </row>
    <row r="2250" spans="1:27">
      <c r="A2250" s="1">
        <v>45792</v>
      </c>
      <c r="B2250" t="s">
        <v>13705</v>
      </c>
      <c r="C2250" t="s">
        <v>13706</v>
      </c>
      <c r="D2250" t="s">
        <v>578</v>
      </c>
      <c r="E2250" t="s">
        <v>1102</v>
      </c>
      <c r="F2250">
        <v>340</v>
      </c>
      <c r="G2250" t="s">
        <v>356</v>
      </c>
      <c r="H2250" t="s">
        <v>559</v>
      </c>
      <c r="I2250" t="s">
        <v>163</v>
      </c>
      <c r="J2250">
        <v>24308</v>
      </c>
      <c r="K2250" t="s">
        <v>356</v>
      </c>
      <c r="L2250" t="s">
        <v>549</v>
      </c>
      <c r="M2250" t="s">
        <v>559</v>
      </c>
      <c r="N2250" t="s">
        <v>163</v>
      </c>
      <c r="O2250" t="s">
        <v>473</v>
      </c>
      <c r="P2250" t="s">
        <v>1877</v>
      </c>
      <c r="Q2250" t="s">
        <v>13707</v>
      </c>
      <c r="R2250" t="s">
        <v>626</v>
      </c>
      <c r="S2250">
        <v>3423.7035559999999</v>
      </c>
      <c r="T2250" t="s">
        <v>2098</v>
      </c>
      <c r="U2250" s="4">
        <v>45792.6096412037</v>
      </c>
      <c r="V2250" t="str">
        <f>IFERROR(VLOOKUP(B2250,#REF!,1,0),"")</f>
        <v/>
      </c>
      <c r="W2250" t="str" cm="1">
        <f t="array" ref="W2250">IFERROR(_xlfn.IFS(AND(V2250="",X2250&lt;&gt;"王园园组",X2250&lt;&gt;"other"),K2250,AND(V2250="",X2250="王园园组"),G2250),"other")</f>
        <v>other</v>
      </c>
      <c r="X2250" t="str" cm="1">
        <f t="array" ref="X2250">IFERROR(_xlfn.IFS(AND(V2250="",IFERROR(VLOOKUP(N2250,#REF!,1,0),1)&lt;&gt;1),N2250,AND(V2250="",I2250="王园园组"),"王园园组"),"other")</f>
        <v>other</v>
      </c>
      <c r="Y2250">
        <f>IFERROR(_xlfn.XLOOKUP(MID(T2250, FIND("#", SUBSTITUTE(T2250, "-", "#", LEN(T2250) - LEN(SUBSTITUTE(T2250, "-", "")))) + 1, LEN(T2250)),#REF!,#REF!),0)</f>
        <v>0</v>
      </c>
      <c r="Z2250">
        <f>MONTH(续费明细实时[[#This Row],[success_time]])</f>
        <v>5</v>
      </c>
      <c r="AA2250" s="8" t="e">
        <f>VLOOKUP(续费明细实时[[#This Row],[parent_user_id]],#REF!,27,0)</f>
        <v>#REF!</v>
      </c>
    </row>
    <row r="2251" spans="1:27">
      <c r="A2251" s="1">
        <v>45803</v>
      </c>
      <c r="B2251" t="s">
        <v>28745</v>
      </c>
      <c r="C2251" t="s">
        <v>28746</v>
      </c>
      <c r="D2251" t="s">
        <v>548</v>
      </c>
      <c r="E2251" t="s">
        <v>546</v>
      </c>
      <c r="F2251">
        <v>120</v>
      </c>
      <c r="G2251" t="s">
        <v>1883</v>
      </c>
      <c r="H2251" t="s">
        <v>559</v>
      </c>
      <c r="I2251" t="s">
        <v>1876</v>
      </c>
      <c r="J2251">
        <v>17750</v>
      </c>
      <c r="K2251" t="s">
        <v>215</v>
      </c>
      <c r="L2251" t="s">
        <v>549</v>
      </c>
      <c r="M2251" t="s">
        <v>550</v>
      </c>
      <c r="N2251" t="s">
        <v>551</v>
      </c>
      <c r="O2251" t="s">
        <v>145</v>
      </c>
      <c r="P2251" t="s">
        <v>1877</v>
      </c>
      <c r="Q2251" t="s">
        <v>28747</v>
      </c>
      <c r="R2251" t="s">
        <v>626</v>
      </c>
      <c r="S2251">
        <v>2500</v>
      </c>
      <c r="T2251" t="s">
        <v>1896</v>
      </c>
      <c r="U2251" s="4">
        <v>45803.330729166664</v>
      </c>
      <c r="V2251" t="str">
        <f>IFERROR(VLOOKUP(B2251,#REF!,1,0),"")</f>
        <v/>
      </c>
      <c r="W2251" t="str" cm="1">
        <f t="array" ref="W2251">IFERROR(_xlfn.IFS(AND(V2251="",X2251&lt;&gt;"王园园组",X2251&lt;&gt;"other"),K2251,AND(V2251="",X2251="王园园组"),G2251),"other")</f>
        <v>other</v>
      </c>
      <c r="X2251" t="str" cm="1">
        <f t="array" ref="X2251">IFERROR(_xlfn.IFS(AND(V2251="",IFERROR(VLOOKUP(N2251,#REF!,1,0),1)&lt;&gt;1),N2251,AND(V2251="",I2251="王园园组"),"王园园组"),"other")</f>
        <v>other</v>
      </c>
      <c r="Y2251">
        <f>IFERROR(_xlfn.XLOOKUP(MID(T2251, FIND("#", SUBSTITUTE(T2251, "-", "#", LEN(T2251) - LEN(SUBSTITUTE(T2251, "-", "")))) + 1, LEN(T2251)),#REF!,#REF!),0)</f>
        <v>0</v>
      </c>
      <c r="Z2251">
        <f>MONTH(续费明细实时[[#This Row],[success_time]])</f>
        <v>5</v>
      </c>
      <c r="AA2251" s="8" t="e">
        <f>VLOOKUP(续费明细实时[[#This Row],[parent_user_id]],#REF!,27,0)</f>
        <v>#REF!</v>
      </c>
    </row>
    <row r="2252" spans="1:27" hidden="1">
      <c r="A2252" s="1">
        <v>45805</v>
      </c>
      <c r="B2252" t="s">
        <v>30297</v>
      </c>
      <c r="C2252" t="s">
        <v>30298</v>
      </c>
      <c r="D2252" t="s">
        <v>648</v>
      </c>
      <c r="E2252" t="s">
        <v>1476</v>
      </c>
      <c r="F2252">
        <v>50</v>
      </c>
      <c r="G2252" t="s">
        <v>2885</v>
      </c>
      <c r="H2252" t="s">
        <v>806</v>
      </c>
      <c r="I2252" t="s">
        <v>626</v>
      </c>
      <c r="J2252">
        <v>3143</v>
      </c>
      <c r="K2252" t="s">
        <v>2519</v>
      </c>
      <c r="L2252" t="s">
        <v>2520</v>
      </c>
      <c r="M2252" t="s">
        <v>2520</v>
      </c>
      <c r="N2252" t="s">
        <v>2521</v>
      </c>
      <c r="O2252" t="s">
        <v>649</v>
      </c>
      <c r="P2252" t="s">
        <v>1877</v>
      </c>
      <c r="Q2252" t="s">
        <v>30299</v>
      </c>
      <c r="R2252" t="s">
        <v>626</v>
      </c>
      <c r="S2252">
        <v>442.66677099999998</v>
      </c>
      <c r="T2252" t="s">
        <v>1477</v>
      </c>
      <c r="U2252" s="4">
        <v>45805.537662037037</v>
      </c>
      <c r="V2252" t="str">
        <f>IFERROR(VLOOKUP(B2252,#REF!,1,0),"")</f>
        <v/>
      </c>
      <c r="W2252" t="str" cm="1">
        <f t="array" ref="W2252">IFERROR(_xlfn.IFS(AND(V2252="",X2252&lt;&gt;"王园园组",X2252&lt;&gt;"other"),K2252,AND(V2252="",X2252="王园园组"),G2252),"other")</f>
        <v>other</v>
      </c>
      <c r="X2252" t="str" cm="1">
        <f t="array" ref="X2252">IFERROR(_xlfn.IFS(AND(V2252="",IFERROR(VLOOKUP(N2252,#REF!,1,0),1)&lt;&gt;1),N2252,AND(V2252="",I2252="王园园组"),"王园园组"),"other")</f>
        <v>other</v>
      </c>
      <c r="Y2252">
        <f>IFERROR(_xlfn.XLOOKUP(MID(T2252, FIND("#", SUBSTITUTE(T2252, "-", "#", LEN(T2252) - LEN(SUBSTITUTE(T2252, "-", "")))) + 1, LEN(T2252)),#REF!,#REF!),0)</f>
        <v>0</v>
      </c>
      <c r="Z2252">
        <f>MONTH(续费明细实时[[#This Row],[success_time]])</f>
        <v>5</v>
      </c>
      <c r="AA2252" s="8" t="e">
        <f>VLOOKUP(续费明细实时[[#This Row],[parent_user_id]],#REF!,27,0)</f>
        <v>#REF!</v>
      </c>
    </row>
    <row r="2253" spans="1:27">
      <c r="A2253" s="1">
        <v>45801</v>
      </c>
      <c r="B2253" t="s">
        <v>12941</v>
      </c>
      <c r="C2253" t="s">
        <v>12942</v>
      </c>
      <c r="D2253" t="s">
        <v>548</v>
      </c>
      <c r="E2253" t="s">
        <v>546</v>
      </c>
      <c r="F2253">
        <v>60</v>
      </c>
      <c r="G2253" t="s">
        <v>1894</v>
      </c>
      <c r="H2253" t="s">
        <v>559</v>
      </c>
      <c r="I2253" t="s">
        <v>1876</v>
      </c>
      <c r="J2253">
        <v>10970</v>
      </c>
      <c r="K2253" t="s">
        <v>262</v>
      </c>
      <c r="L2253" t="s">
        <v>549</v>
      </c>
      <c r="M2253" t="s">
        <v>550</v>
      </c>
      <c r="N2253" t="s">
        <v>136</v>
      </c>
      <c r="O2253" t="s">
        <v>147</v>
      </c>
      <c r="P2253" t="s">
        <v>1877</v>
      </c>
      <c r="Q2253" t="s">
        <v>12943</v>
      </c>
      <c r="R2253" t="s">
        <v>626</v>
      </c>
      <c r="S2253">
        <v>1545</v>
      </c>
      <c r="T2253" t="s">
        <v>1891</v>
      </c>
      <c r="U2253" s="4">
        <v>45801.214236111111</v>
      </c>
      <c r="V2253" t="str">
        <f>IFERROR(VLOOKUP(B2253,#REF!,1,0),"")</f>
        <v/>
      </c>
      <c r="W2253" t="str" cm="1">
        <f t="array" ref="W2253">IFERROR(_xlfn.IFS(AND(V2253="",X2253&lt;&gt;"王园园组",X2253&lt;&gt;"other"),K2253,AND(V2253="",X2253="王园园组"),G2253),"other")</f>
        <v>other</v>
      </c>
      <c r="X2253" t="str" cm="1">
        <f t="array" ref="X2253">IFERROR(_xlfn.IFS(AND(V2253="",IFERROR(VLOOKUP(N2253,#REF!,1,0),1)&lt;&gt;1),N2253,AND(V2253="",I2253="王园园组"),"王园园组"),"other")</f>
        <v>other</v>
      </c>
      <c r="Y2253">
        <f>IFERROR(_xlfn.XLOOKUP(MID(T2253, FIND("#", SUBSTITUTE(T2253, "-", "#", LEN(T2253) - LEN(SUBSTITUTE(T2253, "-", "")))) + 1, LEN(T2253)),#REF!,#REF!),0)</f>
        <v>0</v>
      </c>
      <c r="Z2253">
        <f>MONTH(续费明细实时[[#This Row],[success_time]])</f>
        <v>5</v>
      </c>
      <c r="AA2253" s="8" t="e">
        <f>VLOOKUP(续费明细实时[[#This Row],[parent_user_id]],#REF!,27,0)</f>
        <v>#REF!</v>
      </c>
    </row>
    <row r="2254" spans="1:27">
      <c r="A2254" s="1">
        <v>45785</v>
      </c>
      <c r="B2254" t="s">
        <v>1936</v>
      </c>
      <c r="C2254" t="s">
        <v>1937</v>
      </c>
      <c r="D2254" t="s">
        <v>1938</v>
      </c>
      <c r="E2254" t="s">
        <v>546</v>
      </c>
      <c r="F2254">
        <v>120</v>
      </c>
      <c r="G2254" t="s">
        <v>1939</v>
      </c>
      <c r="H2254" t="s">
        <v>559</v>
      </c>
      <c r="I2254" t="s">
        <v>1876</v>
      </c>
      <c r="J2254">
        <v>18283</v>
      </c>
      <c r="K2254" t="s">
        <v>205</v>
      </c>
      <c r="L2254" t="s">
        <v>549</v>
      </c>
      <c r="M2254" t="s">
        <v>550</v>
      </c>
      <c r="N2254" t="s">
        <v>551</v>
      </c>
      <c r="O2254" t="s">
        <v>149</v>
      </c>
      <c r="P2254" t="s">
        <v>1877</v>
      </c>
      <c r="Q2254" t="s">
        <v>1940</v>
      </c>
      <c r="R2254" t="s">
        <v>626</v>
      </c>
      <c r="S2254">
        <v>2575</v>
      </c>
      <c r="T2254" t="s">
        <v>1896</v>
      </c>
      <c r="U2254" s="4">
        <v>45785.347430555557</v>
      </c>
      <c r="V2254" t="str">
        <f>IFERROR(VLOOKUP(B2254,#REF!,1,0),"")</f>
        <v/>
      </c>
      <c r="W2254" t="str" cm="1">
        <f t="array" ref="W2254">IFERROR(_xlfn.IFS(AND(V2254="",X2254&lt;&gt;"王园园组",X2254&lt;&gt;"other"),K2254,AND(V2254="",X2254="王园园组"),G2254),"other")</f>
        <v>other</v>
      </c>
      <c r="X2254" t="str" cm="1">
        <f t="array" ref="X2254">IFERROR(_xlfn.IFS(AND(V2254="",IFERROR(VLOOKUP(N2254,#REF!,1,0),1)&lt;&gt;1),N2254,AND(V2254="",I2254="王园园组"),"王园园组"),"other")</f>
        <v>other</v>
      </c>
      <c r="Y2254">
        <f>IFERROR(_xlfn.XLOOKUP(MID(T2254, FIND("#", SUBSTITUTE(T2254, "-", "#", LEN(T2254) - LEN(SUBSTITUTE(T2254, "-", "")))) + 1, LEN(T2254)),#REF!,#REF!),0)</f>
        <v>0</v>
      </c>
      <c r="Z2254">
        <f>MONTH(续费明细实时[[#This Row],[success_time]])</f>
        <v>5</v>
      </c>
      <c r="AA2254" s="8" t="e">
        <f>VLOOKUP(续费明细实时[[#This Row],[parent_user_id]],#REF!,27,0)</f>
        <v>#REF!</v>
      </c>
    </row>
    <row r="2255" spans="1:27">
      <c r="A2255" s="1">
        <v>45789</v>
      </c>
      <c r="B2255" t="s">
        <v>11769</v>
      </c>
      <c r="C2255" t="s">
        <v>11770</v>
      </c>
      <c r="D2255" t="s">
        <v>558</v>
      </c>
      <c r="E2255" t="s">
        <v>546</v>
      </c>
      <c r="F2255">
        <v>120</v>
      </c>
      <c r="G2255" t="s">
        <v>339</v>
      </c>
      <c r="H2255" t="s">
        <v>559</v>
      </c>
      <c r="I2255" t="s">
        <v>504</v>
      </c>
      <c r="J2255">
        <v>18090</v>
      </c>
      <c r="K2255" t="s">
        <v>339</v>
      </c>
      <c r="L2255" t="s">
        <v>549</v>
      </c>
      <c r="M2255" t="s">
        <v>559</v>
      </c>
      <c r="N2255" t="s">
        <v>504</v>
      </c>
      <c r="O2255" t="s">
        <v>325</v>
      </c>
      <c r="P2255" t="s">
        <v>1877</v>
      </c>
      <c r="Q2255" t="s">
        <v>11771</v>
      </c>
      <c r="R2255" t="s">
        <v>626</v>
      </c>
      <c r="S2255">
        <v>2547.8197460000001</v>
      </c>
      <c r="T2255" t="s">
        <v>1896</v>
      </c>
      <c r="U2255" s="4">
        <v>45789.8434375</v>
      </c>
      <c r="V2255" t="str">
        <f>IFERROR(VLOOKUP(B2255,#REF!,1,0),"")</f>
        <v/>
      </c>
      <c r="W2255" t="str" cm="1">
        <f t="array" ref="W2255">IFERROR(_xlfn.IFS(AND(V2255="",X2255&lt;&gt;"王园园组",X2255&lt;&gt;"other"),K2255,AND(V2255="",X2255="王园园组"),G2255),"other")</f>
        <v>other</v>
      </c>
      <c r="X2255" t="str" cm="1">
        <f t="array" ref="X2255">IFERROR(_xlfn.IFS(AND(V2255="",IFERROR(VLOOKUP(N2255,#REF!,1,0),1)&lt;&gt;1),N2255,AND(V2255="",I2255="王园园组"),"王园园组"),"other")</f>
        <v>other</v>
      </c>
      <c r="Y2255">
        <f>IFERROR(_xlfn.XLOOKUP(MID(T2255, FIND("#", SUBSTITUTE(T2255, "-", "#", LEN(T2255) - LEN(SUBSTITUTE(T2255, "-", "")))) + 1, LEN(T2255)),#REF!,#REF!),0)</f>
        <v>0</v>
      </c>
      <c r="Z2255">
        <f>MONTH(续费明细实时[[#This Row],[success_time]])</f>
        <v>5</v>
      </c>
      <c r="AA2255" s="8" t="e">
        <f>VLOOKUP(续费明细实时[[#This Row],[parent_user_id]],#REF!,27,0)</f>
        <v>#REF!</v>
      </c>
    </row>
    <row r="2256" spans="1:27">
      <c r="A2256" s="1">
        <v>45801</v>
      </c>
      <c r="B2256" t="s">
        <v>12928</v>
      </c>
      <c r="C2256" t="s">
        <v>12929</v>
      </c>
      <c r="D2256" t="s">
        <v>548</v>
      </c>
      <c r="E2256" t="s">
        <v>546</v>
      </c>
      <c r="F2256">
        <v>60</v>
      </c>
      <c r="G2256" t="s">
        <v>1978</v>
      </c>
      <c r="H2256" t="s">
        <v>559</v>
      </c>
      <c r="I2256" t="s">
        <v>1876</v>
      </c>
      <c r="J2256">
        <v>10970</v>
      </c>
      <c r="K2256" t="s">
        <v>255</v>
      </c>
      <c r="L2256" t="s">
        <v>549</v>
      </c>
      <c r="M2256" t="s">
        <v>550</v>
      </c>
      <c r="N2256" t="s">
        <v>136</v>
      </c>
      <c r="O2256" t="s">
        <v>147</v>
      </c>
      <c r="P2256" t="s">
        <v>1877</v>
      </c>
      <c r="Q2256" t="s">
        <v>12930</v>
      </c>
      <c r="R2256" t="s">
        <v>626</v>
      </c>
      <c r="S2256">
        <v>1545</v>
      </c>
      <c r="T2256" t="s">
        <v>1891</v>
      </c>
      <c r="U2256" s="4">
        <v>45801.953425925924</v>
      </c>
      <c r="V2256" t="str">
        <f>IFERROR(VLOOKUP(B2256,#REF!,1,0),"")</f>
        <v/>
      </c>
      <c r="W2256" t="str" cm="1">
        <f t="array" ref="W2256">IFERROR(_xlfn.IFS(AND(V2256="",X2256&lt;&gt;"王园园组",X2256&lt;&gt;"other"),K2256,AND(V2256="",X2256="王园园组"),G2256),"other")</f>
        <v>other</v>
      </c>
      <c r="X2256" t="str" cm="1">
        <f t="array" ref="X2256">IFERROR(_xlfn.IFS(AND(V2256="",IFERROR(VLOOKUP(N2256,#REF!,1,0),1)&lt;&gt;1),N2256,AND(V2256="",I2256="王园园组"),"王园园组"),"other")</f>
        <v>other</v>
      </c>
      <c r="Y2256">
        <f>IFERROR(_xlfn.XLOOKUP(MID(T2256, FIND("#", SUBSTITUTE(T2256, "-", "#", LEN(T2256) - LEN(SUBSTITUTE(T2256, "-", "")))) + 1, LEN(T2256)),#REF!,#REF!),0)</f>
        <v>0</v>
      </c>
      <c r="Z2256">
        <f>MONTH(续费明细实时[[#This Row],[success_time]])</f>
        <v>5</v>
      </c>
      <c r="AA2256" s="8" t="e">
        <f>VLOOKUP(续费明细实时[[#This Row],[parent_user_id]],#REF!,27,0)</f>
        <v>#REF!</v>
      </c>
    </row>
    <row r="2257" spans="1:27">
      <c r="A2257" s="1">
        <v>45789</v>
      </c>
      <c r="B2257" t="s">
        <v>11667</v>
      </c>
      <c r="C2257" t="s">
        <v>11668</v>
      </c>
      <c r="D2257" t="s">
        <v>548</v>
      </c>
      <c r="E2257" t="s">
        <v>546</v>
      </c>
      <c r="F2257">
        <v>120</v>
      </c>
      <c r="G2257" t="s">
        <v>2005</v>
      </c>
      <c r="H2257" t="s">
        <v>559</v>
      </c>
      <c r="I2257" t="s">
        <v>1876</v>
      </c>
      <c r="J2257">
        <v>17750</v>
      </c>
      <c r="K2257" t="s">
        <v>182</v>
      </c>
      <c r="L2257" t="s">
        <v>549</v>
      </c>
      <c r="M2257" t="s">
        <v>559</v>
      </c>
      <c r="N2257" t="s">
        <v>469</v>
      </c>
      <c r="O2257" t="s">
        <v>180</v>
      </c>
      <c r="P2257" t="s">
        <v>1877</v>
      </c>
      <c r="Q2257" t="s">
        <v>11669</v>
      </c>
      <c r="R2257" t="s">
        <v>626</v>
      </c>
      <c r="S2257">
        <v>2500</v>
      </c>
      <c r="T2257" t="s">
        <v>1896</v>
      </c>
      <c r="U2257" s="4">
        <v>45789.819618055553</v>
      </c>
      <c r="V2257" t="str">
        <f>IFERROR(VLOOKUP(B2257,#REF!,1,0),"")</f>
        <v/>
      </c>
      <c r="W2257" t="str" cm="1">
        <f t="array" ref="W2257">IFERROR(_xlfn.IFS(AND(V2257="",X2257&lt;&gt;"王园园组",X2257&lt;&gt;"other"),K2257,AND(V2257="",X2257="王园园组"),G2257),"other")</f>
        <v>other</v>
      </c>
      <c r="X2257" t="str" cm="1">
        <f t="array" ref="X2257">IFERROR(_xlfn.IFS(AND(V2257="",IFERROR(VLOOKUP(N2257,#REF!,1,0),1)&lt;&gt;1),N2257,AND(V2257="",I2257="王园园组"),"王园园组"),"other")</f>
        <v>other</v>
      </c>
      <c r="Y2257">
        <f>IFERROR(_xlfn.XLOOKUP(MID(T2257, FIND("#", SUBSTITUTE(T2257, "-", "#", LEN(T2257) - LEN(SUBSTITUTE(T2257, "-", "")))) + 1, LEN(T2257)),#REF!,#REF!),0)</f>
        <v>0</v>
      </c>
      <c r="Z2257">
        <f>MONTH(续费明细实时[[#This Row],[success_time]])</f>
        <v>5</v>
      </c>
      <c r="AA2257" s="8" t="e">
        <f>VLOOKUP(续费明细实时[[#This Row],[parent_user_id]],#REF!,27,0)</f>
        <v>#REF!</v>
      </c>
    </row>
    <row r="2258" spans="1:27">
      <c r="A2258" s="1">
        <v>45800</v>
      </c>
      <c r="B2258" t="s">
        <v>12995</v>
      </c>
      <c r="C2258" t="s">
        <v>12996</v>
      </c>
      <c r="D2258" t="s">
        <v>632</v>
      </c>
      <c r="E2258" t="s">
        <v>546</v>
      </c>
      <c r="F2258">
        <v>120</v>
      </c>
      <c r="G2258" t="s">
        <v>1929</v>
      </c>
      <c r="H2258" t="s">
        <v>559</v>
      </c>
      <c r="I2258" t="s">
        <v>1876</v>
      </c>
      <c r="J2258">
        <v>18283</v>
      </c>
      <c r="K2258" t="s">
        <v>211</v>
      </c>
      <c r="L2258" t="s">
        <v>549</v>
      </c>
      <c r="M2258" t="s">
        <v>550</v>
      </c>
      <c r="N2258" t="s">
        <v>551</v>
      </c>
      <c r="O2258" t="s">
        <v>149</v>
      </c>
      <c r="P2258" t="s">
        <v>1877</v>
      </c>
      <c r="Q2258" t="s">
        <v>12997</v>
      </c>
      <c r="R2258" t="s">
        <v>626</v>
      </c>
      <c r="S2258">
        <v>2575</v>
      </c>
      <c r="T2258" t="s">
        <v>1896</v>
      </c>
      <c r="U2258" s="4">
        <v>45800.505150462966</v>
      </c>
      <c r="V2258" t="str">
        <f>IFERROR(VLOOKUP(B2258,#REF!,1,0),"")</f>
        <v/>
      </c>
      <c r="W2258" t="str" cm="1">
        <f t="array" ref="W2258">IFERROR(_xlfn.IFS(AND(V2258="",X2258&lt;&gt;"王园园组",X2258&lt;&gt;"other"),K2258,AND(V2258="",X2258="王园园组"),G2258),"other")</f>
        <v>other</v>
      </c>
      <c r="X2258" t="str" cm="1">
        <f t="array" ref="X2258">IFERROR(_xlfn.IFS(AND(V2258="",IFERROR(VLOOKUP(N2258,#REF!,1,0),1)&lt;&gt;1),N2258,AND(V2258="",I2258="王园园组"),"王园园组"),"other")</f>
        <v>other</v>
      </c>
      <c r="Y2258">
        <f>IFERROR(_xlfn.XLOOKUP(MID(T2258, FIND("#", SUBSTITUTE(T2258, "-", "#", LEN(T2258) - LEN(SUBSTITUTE(T2258, "-", "")))) + 1, LEN(T2258)),#REF!,#REF!),0)</f>
        <v>0</v>
      </c>
      <c r="Z2258">
        <f>MONTH(续费明细实时[[#This Row],[success_time]])</f>
        <v>5</v>
      </c>
      <c r="AA2258" s="8" t="e">
        <f>VLOOKUP(续费明细实时[[#This Row],[parent_user_id]],#REF!,27,0)</f>
        <v>#REF!</v>
      </c>
    </row>
    <row r="2259" spans="1:27">
      <c r="A2259" s="1">
        <v>45792</v>
      </c>
      <c r="B2259" t="s">
        <v>12947</v>
      </c>
      <c r="C2259" t="s">
        <v>12948</v>
      </c>
      <c r="D2259" t="s">
        <v>548</v>
      </c>
      <c r="E2259" t="s">
        <v>546</v>
      </c>
      <c r="F2259">
        <v>60</v>
      </c>
      <c r="G2259" t="s">
        <v>1894</v>
      </c>
      <c r="H2259" t="s">
        <v>559</v>
      </c>
      <c r="I2259" t="s">
        <v>1876</v>
      </c>
      <c r="J2259">
        <v>10650</v>
      </c>
      <c r="K2259" t="s">
        <v>211</v>
      </c>
      <c r="L2259" t="s">
        <v>549</v>
      </c>
      <c r="M2259" t="s">
        <v>550</v>
      </c>
      <c r="N2259" t="s">
        <v>551</v>
      </c>
      <c r="O2259" t="s">
        <v>149</v>
      </c>
      <c r="P2259" t="s">
        <v>1877</v>
      </c>
      <c r="Q2259" t="s">
        <v>12949</v>
      </c>
      <c r="R2259" t="s">
        <v>626</v>
      </c>
      <c r="S2259">
        <v>1500</v>
      </c>
      <c r="T2259" t="s">
        <v>1891</v>
      </c>
      <c r="U2259" s="4">
        <v>45792.420856481483</v>
      </c>
      <c r="V2259" t="str">
        <f>IFERROR(VLOOKUP(B2259,#REF!,1,0),"")</f>
        <v/>
      </c>
      <c r="W2259" t="str" cm="1">
        <f t="array" ref="W2259">IFERROR(_xlfn.IFS(AND(V2259="",X2259&lt;&gt;"王园园组",X2259&lt;&gt;"other"),K2259,AND(V2259="",X2259="王园园组"),G2259),"other")</f>
        <v>other</v>
      </c>
      <c r="X2259" t="str" cm="1">
        <f t="array" ref="X2259">IFERROR(_xlfn.IFS(AND(V2259="",IFERROR(VLOOKUP(N2259,#REF!,1,0),1)&lt;&gt;1),N2259,AND(V2259="",I2259="王园园组"),"王园园组"),"other")</f>
        <v>other</v>
      </c>
      <c r="Y2259">
        <f>IFERROR(_xlfn.XLOOKUP(MID(T2259, FIND("#", SUBSTITUTE(T2259, "-", "#", LEN(T2259) - LEN(SUBSTITUTE(T2259, "-", "")))) + 1, LEN(T2259)),#REF!,#REF!),0)</f>
        <v>0</v>
      </c>
      <c r="Z2259">
        <f>MONTH(续费明细实时[[#This Row],[success_time]])</f>
        <v>5</v>
      </c>
      <c r="AA2259" s="8" t="e">
        <f>VLOOKUP(续费明细实时[[#This Row],[parent_user_id]],#REF!,27,0)</f>
        <v>#REF!</v>
      </c>
    </row>
    <row r="2260" spans="1:27">
      <c r="A2260" s="1">
        <v>45788</v>
      </c>
      <c r="B2260" t="s">
        <v>8807</v>
      </c>
      <c r="C2260" t="s">
        <v>8808</v>
      </c>
      <c r="D2260" t="s">
        <v>695</v>
      </c>
      <c r="E2260" t="s">
        <v>546</v>
      </c>
      <c r="F2260">
        <v>60</v>
      </c>
      <c r="G2260" t="s">
        <v>1946</v>
      </c>
      <c r="H2260" t="s">
        <v>559</v>
      </c>
      <c r="I2260" t="s">
        <v>1876</v>
      </c>
      <c r="J2260">
        <v>10650</v>
      </c>
      <c r="K2260" t="s">
        <v>299</v>
      </c>
      <c r="L2260" t="s">
        <v>549</v>
      </c>
      <c r="M2260" t="s">
        <v>550</v>
      </c>
      <c r="N2260" t="s">
        <v>136</v>
      </c>
      <c r="O2260" t="s">
        <v>143</v>
      </c>
      <c r="P2260" t="s">
        <v>1877</v>
      </c>
      <c r="Q2260" t="s">
        <v>8809</v>
      </c>
      <c r="R2260" t="s">
        <v>626</v>
      </c>
      <c r="S2260">
        <v>1500</v>
      </c>
      <c r="T2260" t="s">
        <v>1891</v>
      </c>
      <c r="U2260" s="4">
        <v>45788.40761574074</v>
      </c>
      <c r="V2260" t="str">
        <f>IFERROR(VLOOKUP(B2260,#REF!,1,0),"")</f>
        <v/>
      </c>
      <c r="W2260" t="str" cm="1">
        <f t="array" ref="W2260">IFERROR(_xlfn.IFS(AND(V2260="",X2260&lt;&gt;"王园园组",X2260&lt;&gt;"other"),K2260,AND(V2260="",X2260="王园园组"),G2260),"other")</f>
        <v>other</v>
      </c>
      <c r="X2260" t="str" cm="1">
        <f t="array" ref="X2260">IFERROR(_xlfn.IFS(AND(V2260="",IFERROR(VLOOKUP(N2260,#REF!,1,0),1)&lt;&gt;1),N2260,AND(V2260="",I2260="王园园组"),"王园园组"),"other")</f>
        <v>other</v>
      </c>
      <c r="Y2260">
        <f>IFERROR(_xlfn.XLOOKUP(MID(T2260, FIND("#", SUBSTITUTE(T2260, "-", "#", LEN(T2260) - LEN(SUBSTITUTE(T2260, "-", "")))) + 1, LEN(T2260)),#REF!,#REF!),0)</f>
        <v>0</v>
      </c>
      <c r="Z2260">
        <f>MONTH(续费明细实时[[#This Row],[success_time]])</f>
        <v>5</v>
      </c>
      <c r="AA2260" s="8" t="e">
        <f>VLOOKUP(续费明细实时[[#This Row],[parent_user_id]],#REF!,27,0)</f>
        <v>#REF!</v>
      </c>
    </row>
    <row r="2261" spans="1:27">
      <c r="A2261" s="1">
        <v>45796</v>
      </c>
      <c r="B2261" t="s">
        <v>12950</v>
      </c>
      <c r="C2261" t="s">
        <v>12951</v>
      </c>
      <c r="D2261" t="s">
        <v>548</v>
      </c>
      <c r="E2261" t="s">
        <v>1882</v>
      </c>
      <c r="F2261">
        <v>48</v>
      </c>
      <c r="G2261" t="s">
        <v>1909</v>
      </c>
      <c r="H2261" t="s">
        <v>559</v>
      </c>
      <c r="I2261" t="s">
        <v>1876</v>
      </c>
      <c r="J2261">
        <v>6143</v>
      </c>
      <c r="K2261" t="s">
        <v>321</v>
      </c>
      <c r="L2261" t="s">
        <v>549</v>
      </c>
      <c r="M2261" t="s">
        <v>550</v>
      </c>
      <c r="N2261" t="s">
        <v>616</v>
      </c>
      <c r="O2261" t="s">
        <v>314</v>
      </c>
      <c r="P2261" t="s">
        <v>1877</v>
      </c>
      <c r="Q2261" t="s">
        <v>12952</v>
      </c>
      <c r="R2261" t="s">
        <v>626</v>
      </c>
      <c r="S2261">
        <v>865.2</v>
      </c>
      <c r="T2261" t="s">
        <v>12953</v>
      </c>
      <c r="U2261" s="4">
        <v>45796.281759259262</v>
      </c>
      <c r="V2261" t="str">
        <f>IFERROR(VLOOKUP(B2261,#REF!,1,0),"")</f>
        <v/>
      </c>
      <c r="W2261" t="str" cm="1">
        <f t="array" ref="W2261">IFERROR(_xlfn.IFS(AND(V2261="",X2261&lt;&gt;"王园园组",X2261&lt;&gt;"other"),K2261,AND(V2261="",X2261="王园园组"),G2261),"other")</f>
        <v>other</v>
      </c>
      <c r="X2261" t="str" cm="1">
        <f t="array" ref="X2261">IFERROR(_xlfn.IFS(AND(V2261="",IFERROR(VLOOKUP(N2261,#REF!,1,0),1)&lt;&gt;1),N2261,AND(V2261="",I2261="王园园组"),"王园园组"),"other")</f>
        <v>other</v>
      </c>
      <c r="Y2261">
        <f>IFERROR(_xlfn.XLOOKUP(MID(T2261, FIND("#", SUBSTITUTE(T2261, "-", "#", LEN(T2261) - LEN(SUBSTITUTE(T2261, "-", "")))) + 1, LEN(T2261)),#REF!,#REF!),0)</f>
        <v>0</v>
      </c>
      <c r="Z2261">
        <f>MONTH(续费明细实时[[#This Row],[success_time]])</f>
        <v>5</v>
      </c>
      <c r="AA2261" s="8" t="e">
        <f>VLOOKUP(续费明细实时[[#This Row],[parent_user_id]],#REF!,27,0)</f>
        <v>#REF!</v>
      </c>
    </row>
    <row r="2262" spans="1:27">
      <c r="A2262" s="1">
        <v>45788</v>
      </c>
      <c r="B2262" t="s">
        <v>8810</v>
      </c>
      <c r="C2262" t="s">
        <v>8811</v>
      </c>
      <c r="D2262" t="s">
        <v>548</v>
      </c>
      <c r="E2262" t="s">
        <v>1882</v>
      </c>
      <c r="F2262">
        <v>4</v>
      </c>
      <c r="G2262" t="s">
        <v>1909</v>
      </c>
      <c r="H2262" t="s">
        <v>559</v>
      </c>
      <c r="I2262" t="s">
        <v>1876</v>
      </c>
      <c r="J2262">
        <v>426</v>
      </c>
      <c r="K2262" t="s">
        <v>318</v>
      </c>
      <c r="L2262" t="s">
        <v>549</v>
      </c>
      <c r="M2262" t="s">
        <v>550</v>
      </c>
      <c r="N2262" t="s">
        <v>616</v>
      </c>
      <c r="O2262" t="s">
        <v>314</v>
      </c>
      <c r="P2262" t="s">
        <v>1877</v>
      </c>
      <c r="Q2262" t="s">
        <v>8812</v>
      </c>
      <c r="R2262" t="s">
        <v>626</v>
      </c>
      <c r="S2262">
        <v>60</v>
      </c>
      <c r="T2262" t="s">
        <v>8813</v>
      </c>
      <c r="U2262" s="4">
        <v>45788.043020833335</v>
      </c>
      <c r="V2262" t="str">
        <f>IFERROR(VLOOKUP(B2262,#REF!,1,0),"")</f>
        <v/>
      </c>
      <c r="W2262" t="str" cm="1">
        <f t="array" ref="W2262">IFERROR(_xlfn.IFS(AND(V2262="",X2262&lt;&gt;"王园园组",X2262&lt;&gt;"other"),K2262,AND(V2262="",X2262="王园园组"),G2262),"other")</f>
        <v>other</v>
      </c>
      <c r="X2262" t="str" cm="1">
        <f t="array" ref="X2262">IFERROR(_xlfn.IFS(AND(V2262="",IFERROR(VLOOKUP(N2262,#REF!,1,0),1)&lt;&gt;1),N2262,AND(V2262="",I2262="王园园组"),"王园园组"),"other")</f>
        <v>other</v>
      </c>
      <c r="Y2262">
        <f>IFERROR(_xlfn.XLOOKUP(MID(T2262, FIND("#", SUBSTITUTE(T2262, "-", "#", LEN(T2262) - LEN(SUBSTITUTE(T2262, "-", "")))) + 1, LEN(T2262)),#REF!,#REF!),0)</f>
        <v>0</v>
      </c>
      <c r="Z2262">
        <f>MONTH(续费明细实时[[#This Row],[success_time]])</f>
        <v>5</v>
      </c>
      <c r="AA2262" s="8" t="e">
        <f>VLOOKUP(续费明细实时[[#This Row],[parent_user_id]],#REF!,27,0)</f>
        <v>#REF!</v>
      </c>
    </row>
    <row r="2263" spans="1:27">
      <c r="A2263" s="1">
        <v>45789</v>
      </c>
      <c r="B2263" t="s">
        <v>11068</v>
      </c>
      <c r="C2263" t="s">
        <v>11069</v>
      </c>
      <c r="D2263" t="s">
        <v>1180</v>
      </c>
      <c r="E2263" t="s">
        <v>546</v>
      </c>
      <c r="F2263">
        <v>240</v>
      </c>
      <c r="G2263" t="s">
        <v>347</v>
      </c>
      <c r="H2263" t="s">
        <v>559</v>
      </c>
      <c r="I2263" t="s">
        <v>163</v>
      </c>
      <c r="J2263">
        <v>31950</v>
      </c>
      <c r="K2263" t="s">
        <v>347</v>
      </c>
      <c r="L2263" t="s">
        <v>549</v>
      </c>
      <c r="M2263" t="s">
        <v>559</v>
      </c>
      <c r="N2263" t="s">
        <v>163</v>
      </c>
      <c r="O2263" t="s">
        <v>472</v>
      </c>
      <c r="P2263" t="s">
        <v>1877</v>
      </c>
      <c r="Q2263" t="s">
        <v>11070</v>
      </c>
      <c r="R2263" t="s">
        <v>626</v>
      </c>
      <c r="S2263">
        <v>4500</v>
      </c>
      <c r="T2263" t="s">
        <v>1931</v>
      </c>
      <c r="U2263" s="4">
        <v>45789.626307870371</v>
      </c>
      <c r="V2263" t="str">
        <f>IFERROR(VLOOKUP(B2263,#REF!,1,0),"")</f>
        <v/>
      </c>
      <c r="W2263" t="str" cm="1">
        <f t="array" ref="W2263">IFERROR(_xlfn.IFS(AND(V2263="",X2263&lt;&gt;"王园园组",X2263&lt;&gt;"other"),K2263,AND(V2263="",X2263="王园园组"),G2263),"other")</f>
        <v>other</v>
      </c>
      <c r="X2263" t="str" cm="1">
        <f t="array" ref="X2263">IFERROR(_xlfn.IFS(AND(V2263="",IFERROR(VLOOKUP(N2263,#REF!,1,0),1)&lt;&gt;1),N2263,AND(V2263="",I2263="王园园组"),"王园园组"),"other")</f>
        <v>other</v>
      </c>
      <c r="Y2263">
        <f>IFERROR(_xlfn.XLOOKUP(MID(T2263, FIND("#", SUBSTITUTE(T2263, "-", "#", LEN(T2263) - LEN(SUBSTITUTE(T2263, "-", "")))) + 1, LEN(T2263)),#REF!,#REF!),0)</f>
        <v>0</v>
      </c>
      <c r="Z2263">
        <f>MONTH(续费明细实时[[#This Row],[success_time]])</f>
        <v>5</v>
      </c>
      <c r="AA2263" s="8" t="e">
        <f>VLOOKUP(续费明细实时[[#This Row],[parent_user_id]],#REF!,27,0)</f>
        <v>#REF!</v>
      </c>
    </row>
    <row r="2264" spans="1:27">
      <c r="A2264" s="1">
        <v>45805</v>
      </c>
      <c r="B2264" t="s">
        <v>30300</v>
      </c>
      <c r="C2264" t="s">
        <v>30301</v>
      </c>
      <c r="D2264" t="s">
        <v>548</v>
      </c>
      <c r="E2264" t="s">
        <v>546</v>
      </c>
      <c r="F2264">
        <v>120</v>
      </c>
      <c r="G2264" t="s">
        <v>1929</v>
      </c>
      <c r="H2264" t="s">
        <v>559</v>
      </c>
      <c r="I2264" t="s">
        <v>1876</v>
      </c>
      <c r="J2264">
        <v>17750</v>
      </c>
      <c r="K2264" t="s">
        <v>262</v>
      </c>
      <c r="L2264" t="s">
        <v>549</v>
      </c>
      <c r="M2264" t="s">
        <v>550</v>
      </c>
      <c r="N2264" t="s">
        <v>136</v>
      </c>
      <c r="O2264" t="s">
        <v>147</v>
      </c>
      <c r="P2264" t="s">
        <v>1877</v>
      </c>
      <c r="Q2264" t="s">
        <v>30302</v>
      </c>
      <c r="R2264" t="s">
        <v>626</v>
      </c>
      <c r="S2264">
        <v>2500</v>
      </c>
      <c r="T2264" t="s">
        <v>1896</v>
      </c>
      <c r="U2264" s="4">
        <v>45805.497546296298</v>
      </c>
      <c r="V2264" t="str">
        <f>IFERROR(VLOOKUP(B2264,#REF!,1,0),"")</f>
        <v/>
      </c>
      <c r="W2264" t="str" cm="1">
        <f t="array" ref="W2264">IFERROR(_xlfn.IFS(AND(V2264="",X2264&lt;&gt;"王园园组",X2264&lt;&gt;"other"),K2264,AND(V2264="",X2264="王园园组"),G2264),"other")</f>
        <v>other</v>
      </c>
      <c r="X2264" t="str" cm="1">
        <f t="array" ref="X2264">IFERROR(_xlfn.IFS(AND(V2264="",IFERROR(VLOOKUP(N2264,#REF!,1,0),1)&lt;&gt;1),N2264,AND(V2264="",I2264="王园园组"),"王园园组"),"other")</f>
        <v>other</v>
      </c>
      <c r="Y2264">
        <f>IFERROR(_xlfn.XLOOKUP(MID(T2264, FIND("#", SUBSTITUTE(T2264, "-", "#", LEN(T2264) - LEN(SUBSTITUTE(T2264, "-", "")))) + 1, LEN(T2264)),#REF!,#REF!),0)</f>
        <v>0</v>
      </c>
      <c r="Z2264">
        <f>MONTH(续费明细实时[[#This Row],[success_time]])</f>
        <v>5</v>
      </c>
      <c r="AA2264" s="8" t="e">
        <f>VLOOKUP(续费明细实时[[#This Row],[parent_user_id]],#REF!,27,0)</f>
        <v>#REF!</v>
      </c>
    </row>
    <row r="2265" spans="1:27">
      <c r="A2265" s="1">
        <v>45793</v>
      </c>
      <c r="B2265" t="s">
        <v>13156</v>
      </c>
      <c r="C2265" t="s">
        <v>13157</v>
      </c>
      <c r="D2265" t="s">
        <v>2295</v>
      </c>
      <c r="E2265" t="s">
        <v>546</v>
      </c>
      <c r="F2265">
        <v>240</v>
      </c>
      <c r="G2265" t="s">
        <v>347</v>
      </c>
      <c r="H2265" t="s">
        <v>559</v>
      </c>
      <c r="I2265" t="s">
        <v>163</v>
      </c>
      <c r="J2265">
        <v>31950</v>
      </c>
      <c r="K2265" t="s">
        <v>347</v>
      </c>
      <c r="L2265" t="s">
        <v>549</v>
      </c>
      <c r="M2265" t="s">
        <v>559</v>
      </c>
      <c r="N2265" t="s">
        <v>163</v>
      </c>
      <c r="O2265" t="s">
        <v>472</v>
      </c>
      <c r="P2265" t="s">
        <v>1877</v>
      </c>
      <c r="Q2265" t="s">
        <v>13158</v>
      </c>
      <c r="R2265" t="s">
        <v>626</v>
      </c>
      <c r="S2265">
        <v>4500</v>
      </c>
      <c r="T2265" t="s">
        <v>1931</v>
      </c>
      <c r="U2265" s="4">
        <v>45793.566365740742</v>
      </c>
      <c r="V2265" t="str">
        <f>IFERROR(VLOOKUP(B2265,#REF!,1,0),"")</f>
        <v/>
      </c>
      <c r="W2265" t="str" cm="1">
        <f t="array" ref="W2265">IFERROR(_xlfn.IFS(AND(V2265="",X2265&lt;&gt;"王园园组",X2265&lt;&gt;"other"),K2265,AND(V2265="",X2265="王园园组"),G2265),"other")</f>
        <v>other</v>
      </c>
      <c r="X2265" t="str" cm="1">
        <f t="array" ref="X2265">IFERROR(_xlfn.IFS(AND(V2265="",IFERROR(VLOOKUP(N2265,#REF!,1,0),1)&lt;&gt;1),N2265,AND(V2265="",I2265="王园园组"),"王园园组"),"other")</f>
        <v>other</v>
      </c>
      <c r="Y2265">
        <f>IFERROR(_xlfn.XLOOKUP(MID(T2265, FIND("#", SUBSTITUTE(T2265, "-", "#", LEN(T2265) - LEN(SUBSTITUTE(T2265, "-", "")))) + 1, LEN(T2265)),#REF!,#REF!),0)</f>
        <v>0</v>
      </c>
      <c r="Z2265">
        <f>MONTH(续费明细实时[[#This Row],[success_time]])</f>
        <v>5</v>
      </c>
      <c r="AA2265" s="8" t="e">
        <f>VLOOKUP(续费明细实时[[#This Row],[parent_user_id]],#REF!,27,0)</f>
        <v>#REF!</v>
      </c>
    </row>
    <row r="2266" spans="1:27">
      <c r="A2266" s="1">
        <v>45804</v>
      </c>
      <c r="B2266" t="s">
        <v>30303</v>
      </c>
      <c r="C2266" t="s">
        <v>30304</v>
      </c>
      <c r="D2266" t="s">
        <v>558</v>
      </c>
      <c r="E2266" t="s">
        <v>546</v>
      </c>
      <c r="F2266">
        <v>60</v>
      </c>
      <c r="G2266" t="s">
        <v>1875</v>
      </c>
      <c r="H2266" t="s">
        <v>559</v>
      </c>
      <c r="I2266" t="s">
        <v>1876</v>
      </c>
      <c r="J2266">
        <v>10970</v>
      </c>
      <c r="K2266" t="s">
        <v>435</v>
      </c>
      <c r="L2266" t="s">
        <v>549</v>
      </c>
      <c r="M2266" t="s">
        <v>550</v>
      </c>
      <c r="N2266" t="s">
        <v>136</v>
      </c>
      <c r="O2266" t="s">
        <v>292</v>
      </c>
      <c r="P2266" t="s">
        <v>1877</v>
      </c>
      <c r="Q2266" t="s">
        <v>30305</v>
      </c>
      <c r="R2266" t="s">
        <v>626</v>
      </c>
      <c r="S2266">
        <v>1545</v>
      </c>
      <c r="T2266" t="s">
        <v>1891</v>
      </c>
      <c r="U2266" s="4">
        <v>45804.708831018521</v>
      </c>
      <c r="V2266" t="str">
        <f>IFERROR(VLOOKUP(B2266,#REF!,1,0),"")</f>
        <v/>
      </c>
      <c r="W2266" t="str" cm="1">
        <f t="array" ref="W2266">IFERROR(_xlfn.IFS(AND(V2266="",X2266&lt;&gt;"王园园组",X2266&lt;&gt;"other"),K2266,AND(V2266="",X2266="王园园组"),G2266),"other")</f>
        <v>other</v>
      </c>
      <c r="X2266" t="str" cm="1">
        <f t="array" ref="X2266">IFERROR(_xlfn.IFS(AND(V2266="",IFERROR(VLOOKUP(N2266,#REF!,1,0),1)&lt;&gt;1),N2266,AND(V2266="",I2266="王园园组"),"王园园组"),"other")</f>
        <v>other</v>
      </c>
      <c r="Y2266">
        <f>IFERROR(_xlfn.XLOOKUP(MID(T2266, FIND("#", SUBSTITUTE(T2266, "-", "#", LEN(T2266) - LEN(SUBSTITUTE(T2266, "-", "")))) + 1, LEN(T2266)),#REF!,#REF!),0)</f>
        <v>0</v>
      </c>
      <c r="Z2266">
        <f>MONTH(续费明细实时[[#This Row],[success_time]])</f>
        <v>5</v>
      </c>
      <c r="AA2266" s="8" t="e">
        <f>VLOOKUP(续费明细实时[[#This Row],[parent_user_id]],#REF!,27,0)</f>
        <v>#REF!</v>
      </c>
    </row>
    <row r="2267" spans="1:27">
      <c r="A2267" s="1">
        <v>45786</v>
      </c>
      <c r="B2267" t="s">
        <v>2314</v>
      </c>
      <c r="C2267" t="s">
        <v>2315</v>
      </c>
      <c r="D2267" t="s">
        <v>695</v>
      </c>
      <c r="E2267" t="s">
        <v>546</v>
      </c>
      <c r="F2267">
        <v>120</v>
      </c>
      <c r="G2267" t="s">
        <v>2024</v>
      </c>
      <c r="H2267" t="s">
        <v>559</v>
      </c>
      <c r="I2267" t="s">
        <v>1876</v>
      </c>
      <c r="J2267">
        <v>17750</v>
      </c>
      <c r="K2267" t="s">
        <v>310</v>
      </c>
      <c r="L2267" t="s">
        <v>549</v>
      </c>
      <c r="M2267" t="s">
        <v>550</v>
      </c>
      <c r="N2267" t="s">
        <v>136</v>
      </c>
      <c r="O2267" t="s">
        <v>143</v>
      </c>
      <c r="P2267" t="s">
        <v>1877</v>
      </c>
      <c r="Q2267" t="s">
        <v>2316</v>
      </c>
      <c r="R2267" t="s">
        <v>626</v>
      </c>
      <c r="S2267">
        <v>2500</v>
      </c>
      <c r="T2267" t="s">
        <v>1896</v>
      </c>
      <c r="U2267" s="4">
        <v>45786.575243055559</v>
      </c>
      <c r="V2267" t="str">
        <f>IFERROR(VLOOKUP(B2267,#REF!,1,0),"")</f>
        <v/>
      </c>
      <c r="W2267" t="str" cm="1">
        <f t="array" ref="W2267">IFERROR(_xlfn.IFS(AND(V2267="",X2267&lt;&gt;"王园园组",X2267&lt;&gt;"other"),K2267,AND(V2267="",X2267="王园园组"),G2267),"other")</f>
        <v>other</v>
      </c>
      <c r="X2267" t="str" cm="1">
        <f t="array" ref="X2267">IFERROR(_xlfn.IFS(AND(V2267="",IFERROR(VLOOKUP(N2267,#REF!,1,0),1)&lt;&gt;1),N2267,AND(V2267="",I2267="王园园组"),"王园园组"),"other")</f>
        <v>other</v>
      </c>
      <c r="Y2267">
        <f>IFERROR(_xlfn.XLOOKUP(MID(T2267, FIND("#", SUBSTITUTE(T2267, "-", "#", LEN(T2267) - LEN(SUBSTITUTE(T2267, "-", "")))) + 1, LEN(T2267)),#REF!,#REF!),0)</f>
        <v>0</v>
      </c>
      <c r="Z2267">
        <f>MONTH(续费明细实时[[#This Row],[success_time]])</f>
        <v>5</v>
      </c>
      <c r="AA2267" s="8" t="e">
        <f>VLOOKUP(续费明细实时[[#This Row],[parent_user_id]],#REF!,27,0)</f>
        <v>#REF!</v>
      </c>
    </row>
    <row r="2268" spans="1:27">
      <c r="A2268" s="1">
        <v>45804</v>
      </c>
      <c r="B2268" t="s">
        <v>30306</v>
      </c>
      <c r="C2268" t="s">
        <v>30307</v>
      </c>
      <c r="D2268" t="s">
        <v>548</v>
      </c>
      <c r="E2268" t="s">
        <v>546</v>
      </c>
      <c r="F2268">
        <v>60</v>
      </c>
      <c r="G2268" t="s">
        <v>2061</v>
      </c>
      <c r="H2268" t="s">
        <v>559</v>
      </c>
      <c r="I2268" t="s">
        <v>1876</v>
      </c>
      <c r="J2268">
        <v>10650</v>
      </c>
      <c r="K2268" t="s">
        <v>285</v>
      </c>
      <c r="L2268" t="s">
        <v>549</v>
      </c>
      <c r="M2268" t="s">
        <v>550</v>
      </c>
      <c r="N2268" t="s">
        <v>136</v>
      </c>
      <c r="O2268" t="s">
        <v>283</v>
      </c>
      <c r="P2268" t="s">
        <v>1877</v>
      </c>
      <c r="Q2268" t="s">
        <v>30308</v>
      </c>
      <c r="R2268" t="s">
        <v>626</v>
      </c>
      <c r="S2268">
        <v>1500</v>
      </c>
      <c r="T2268" t="s">
        <v>1891</v>
      </c>
      <c r="U2268" s="4">
        <v>45804.411979166667</v>
      </c>
      <c r="V2268" t="str">
        <f>IFERROR(VLOOKUP(B2268,#REF!,1,0),"")</f>
        <v/>
      </c>
      <c r="W2268" t="str" cm="1">
        <f t="array" ref="W2268">IFERROR(_xlfn.IFS(AND(V2268="",X2268&lt;&gt;"王园园组",X2268&lt;&gt;"other"),K2268,AND(V2268="",X2268="王园园组"),G2268),"other")</f>
        <v>other</v>
      </c>
      <c r="X2268" t="str" cm="1">
        <f t="array" ref="X2268">IFERROR(_xlfn.IFS(AND(V2268="",IFERROR(VLOOKUP(N2268,#REF!,1,0),1)&lt;&gt;1),N2268,AND(V2268="",I2268="王园园组"),"王园园组"),"other")</f>
        <v>other</v>
      </c>
      <c r="Y2268">
        <f>IFERROR(_xlfn.XLOOKUP(MID(T2268, FIND("#", SUBSTITUTE(T2268, "-", "#", LEN(T2268) - LEN(SUBSTITUTE(T2268, "-", "")))) + 1, LEN(T2268)),#REF!,#REF!),0)</f>
        <v>0</v>
      </c>
      <c r="Z2268">
        <f>MONTH(续费明细实时[[#This Row],[success_time]])</f>
        <v>5</v>
      </c>
      <c r="AA2268" s="8" t="e">
        <f>VLOOKUP(续费明细实时[[#This Row],[parent_user_id]],#REF!,27,0)</f>
        <v>#REF!</v>
      </c>
    </row>
    <row r="2269" spans="1:27">
      <c r="A2269" s="1">
        <v>45794</v>
      </c>
      <c r="B2269" t="s">
        <v>13860</v>
      </c>
      <c r="C2269" t="s">
        <v>13861</v>
      </c>
      <c r="D2269" t="s">
        <v>548</v>
      </c>
      <c r="E2269" t="s">
        <v>546</v>
      </c>
      <c r="F2269">
        <v>60</v>
      </c>
      <c r="G2269" t="s">
        <v>1883</v>
      </c>
      <c r="H2269" t="s">
        <v>559</v>
      </c>
      <c r="I2269" t="s">
        <v>1876</v>
      </c>
      <c r="J2269">
        <v>10650</v>
      </c>
      <c r="K2269" t="s">
        <v>245</v>
      </c>
      <c r="L2269" t="s">
        <v>549</v>
      </c>
      <c r="M2269" t="s">
        <v>550</v>
      </c>
      <c r="N2269" t="s">
        <v>551</v>
      </c>
      <c r="O2269" t="s">
        <v>242</v>
      </c>
      <c r="P2269" t="s">
        <v>1877</v>
      </c>
      <c r="Q2269" t="s">
        <v>13862</v>
      </c>
      <c r="R2269" t="s">
        <v>626</v>
      </c>
      <c r="S2269">
        <v>1500</v>
      </c>
      <c r="T2269" t="s">
        <v>1891</v>
      </c>
      <c r="U2269" s="4">
        <v>45794.303749999999</v>
      </c>
      <c r="V2269" t="str">
        <f>IFERROR(VLOOKUP(B2269,#REF!,1,0),"")</f>
        <v/>
      </c>
      <c r="W2269" t="str" cm="1">
        <f t="array" ref="W2269">IFERROR(_xlfn.IFS(AND(V2269="",X2269&lt;&gt;"王园园组",X2269&lt;&gt;"other"),K2269,AND(V2269="",X2269="王园园组"),G2269),"other")</f>
        <v>other</v>
      </c>
      <c r="X2269" t="str" cm="1">
        <f t="array" ref="X2269">IFERROR(_xlfn.IFS(AND(V2269="",IFERROR(VLOOKUP(N2269,#REF!,1,0),1)&lt;&gt;1),N2269,AND(V2269="",I2269="王园园组"),"王园园组"),"other")</f>
        <v>other</v>
      </c>
      <c r="Y2269">
        <f>IFERROR(_xlfn.XLOOKUP(MID(T2269, FIND("#", SUBSTITUTE(T2269, "-", "#", LEN(T2269) - LEN(SUBSTITUTE(T2269, "-", "")))) + 1, LEN(T2269)),#REF!,#REF!),0)</f>
        <v>0</v>
      </c>
      <c r="Z2269">
        <f>MONTH(续费明细实时[[#This Row],[success_time]])</f>
        <v>5</v>
      </c>
      <c r="AA2269" s="8" t="e">
        <f>VLOOKUP(续费明细实时[[#This Row],[parent_user_id]],#REF!,27,0)</f>
        <v>#REF!</v>
      </c>
    </row>
    <row r="2270" spans="1:27">
      <c r="A2270" s="1">
        <v>45800</v>
      </c>
      <c r="B2270" t="s">
        <v>13165</v>
      </c>
      <c r="C2270" t="s">
        <v>13166</v>
      </c>
      <c r="D2270" t="s">
        <v>548</v>
      </c>
      <c r="E2270" t="s">
        <v>546</v>
      </c>
      <c r="F2270">
        <v>120</v>
      </c>
      <c r="G2270" t="s">
        <v>1978</v>
      </c>
      <c r="H2270" t="s">
        <v>559</v>
      </c>
      <c r="I2270" t="s">
        <v>1876</v>
      </c>
      <c r="J2270">
        <v>17750</v>
      </c>
      <c r="K2270" t="s">
        <v>256</v>
      </c>
      <c r="L2270" t="s">
        <v>549</v>
      </c>
      <c r="M2270" t="s">
        <v>550</v>
      </c>
      <c r="N2270" t="s">
        <v>136</v>
      </c>
      <c r="O2270" t="s">
        <v>147</v>
      </c>
      <c r="P2270" t="s">
        <v>1877</v>
      </c>
      <c r="Q2270" t="s">
        <v>13167</v>
      </c>
      <c r="R2270" t="s">
        <v>626</v>
      </c>
      <c r="S2270">
        <v>2500</v>
      </c>
      <c r="T2270" t="s">
        <v>1896</v>
      </c>
      <c r="U2270" s="4">
        <v>45800.322557870371</v>
      </c>
      <c r="V2270" t="str">
        <f>IFERROR(VLOOKUP(B2270,#REF!,1,0),"")</f>
        <v/>
      </c>
      <c r="W2270" t="str" cm="1">
        <f t="array" ref="W2270">IFERROR(_xlfn.IFS(AND(V2270="",X2270&lt;&gt;"王园园组",X2270&lt;&gt;"other"),K2270,AND(V2270="",X2270="王园园组"),G2270),"other")</f>
        <v>other</v>
      </c>
      <c r="X2270" t="str" cm="1">
        <f t="array" ref="X2270">IFERROR(_xlfn.IFS(AND(V2270="",IFERROR(VLOOKUP(N2270,#REF!,1,0),1)&lt;&gt;1),N2270,AND(V2270="",I2270="王园园组"),"王园园组"),"other")</f>
        <v>other</v>
      </c>
      <c r="Y2270">
        <f>IFERROR(_xlfn.XLOOKUP(MID(T2270, FIND("#", SUBSTITUTE(T2270, "-", "#", LEN(T2270) - LEN(SUBSTITUTE(T2270, "-", "")))) + 1, LEN(T2270)),#REF!,#REF!),0)</f>
        <v>0</v>
      </c>
      <c r="Z2270">
        <f>MONTH(续费明细实时[[#This Row],[success_time]])</f>
        <v>5</v>
      </c>
      <c r="AA2270" s="8" t="e">
        <f>VLOOKUP(续费明细实时[[#This Row],[parent_user_id]],#REF!,27,0)</f>
        <v>#REF!</v>
      </c>
    </row>
    <row r="2271" spans="1:27">
      <c r="A2271" s="1">
        <v>45785</v>
      </c>
      <c r="B2271" t="s">
        <v>2320</v>
      </c>
      <c r="C2271" t="s">
        <v>2321</v>
      </c>
      <c r="D2271" t="s">
        <v>632</v>
      </c>
      <c r="E2271" t="s">
        <v>546</v>
      </c>
      <c r="F2271">
        <v>120</v>
      </c>
      <c r="G2271" t="s">
        <v>1929</v>
      </c>
      <c r="H2271" t="s">
        <v>559</v>
      </c>
      <c r="I2271" t="s">
        <v>1876</v>
      </c>
      <c r="J2271">
        <v>17750</v>
      </c>
      <c r="K2271" t="s">
        <v>217</v>
      </c>
      <c r="L2271" t="s">
        <v>549</v>
      </c>
      <c r="M2271" t="s">
        <v>550</v>
      </c>
      <c r="N2271" t="s">
        <v>551</v>
      </c>
      <c r="O2271" t="s">
        <v>145</v>
      </c>
      <c r="P2271" t="s">
        <v>1877</v>
      </c>
      <c r="Q2271" t="s">
        <v>2322</v>
      </c>
      <c r="R2271" t="s">
        <v>626</v>
      </c>
      <c r="S2271">
        <v>2500</v>
      </c>
      <c r="T2271" t="s">
        <v>1896</v>
      </c>
      <c r="U2271" s="4">
        <v>45785.713842592595</v>
      </c>
      <c r="V2271" t="str">
        <f>IFERROR(VLOOKUP(B2271,#REF!,1,0),"")</f>
        <v/>
      </c>
      <c r="W2271" t="str" cm="1">
        <f t="array" ref="W2271">IFERROR(_xlfn.IFS(AND(V2271="",X2271&lt;&gt;"王园园组",X2271&lt;&gt;"other"),K2271,AND(V2271="",X2271="王园园组"),G2271),"other")</f>
        <v>other</v>
      </c>
      <c r="X2271" t="str" cm="1">
        <f t="array" ref="X2271">IFERROR(_xlfn.IFS(AND(V2271="",IFERROR(VLOOKUP(N2271,#REF!,1,0),1)&lt;&gt;1),N2271,AND(V2271="",I2271="王园园组"),"王园园组"),"other")</f>
        <v>other</v>
      </c>
      <c r="Y2271">
        <f>IFERROR(_xlfn.XLOOKUP(MID(T2271, FIND("#", SUBSTITUTE(T2271, "-", "#", LEN(T2271) - LEN(SUBSTITUTE(T2271, "-", "")))) + 1, LEN(T2271)),#REF!,#REF!),0)</f>
        <v>0</v>
      </c>
      <c r="Z2271">
        <f>MONTH(续费明细实时[[#This Row],[success_time]])</f>
        <v>5</v>
      </c>
      <c r="AA2271" s="8" t="e">
        <f>VLOOKUP(续费明细实时[[#This Row],[parent_user_id]],#REF!,27,0)</f>
        <v>#REF!</v>
      </c>
    </row>
    <row r="2272" spans="1:27">
      <c r="A2272" s="1">
        <v>45802</v>
      </c>
      <c r="B2272" t="s">
        <v>12935</v>
      </c>
      <c r="C2272" t="s">
        <v>12936</v>
      </c>
      <c r="D2272" t="s">
        <v>902</v>
      </c>
      <c r="E2272" t="s">
        <v>546</v>
      </c>
      <c r="F2272">
        <v>60</v>
      </c>
      <c r="G2272" t="s">
        <v>1990</v>
      </c>
      <c r="H2272" t="s">
        <v>559</v>
      </c>
      <c r="I2272" t="s">
        <v>1876</v>
      </c>
      <c r="J2272">
        <v>11890</v>
      </c>
      <c r="K2272" t="s">
        <v>303</v>
      </c>
      <c r="L2272" t="s">
        <v>549</v>
      </c>
      <c r="M2272" t="s">
        <v>550</v>
      </c>
      <c r="N2272" t="s">
        <v>136</v>
      </c>
      <c r="O2272" t="s">
        <v>143</v>
      </c>
      <c r="P2272" t="s">
        <v>1877</v>
      </c>
      <c r="Q2272" t="s">
        <v>12937</v>
      </c>
      <c r="R2272" t="s">
        <v>626</v>
      </c>
      <c r="S2272">
        <v>1674.585446</v>
      </c>
      <c r="T2272" t="s">
        <v>1891</v>
      </c>
      <c r="U2272" s="4">
        <v>45802.685185185182</v>
      </c>
      <c r="V2272" t="str">
        <f>IFERROR(VLOOKUP(B2272,#REF!,1,0),"")</f>
        <v/>
      </c>
      <c r="W2272" t="str" cm="1">
        <f t="array" ref="W2272">IFERROR(_xlfn.IFS(AND(V2272="",X2272&lt;&gt;"王园园组",X2272&lt;&gt;"other"),K2272,AND(V2272="",X2272="王园园组"),G2272),"other")</f>
        <v>other</v>
      </c>
      <c r="X2272" t="str" cm="1">
        <f t="array" ref="X2272">IFERROR(_xlfn.IFS(AND(V2272="",IFERROR(VLOOKUP(N2272,#REF!,1,0),1)&lt;&gt;1),N2272,AND(V2272="",I2272="王园园组"),"王园园组"),"other")</f>
        <v>other</v>
      </c>
      <c r="Y2272">
        <f>IFERROR(_xlfn.XLOOKUP(MID(T2272, FIND("#", SUBSTITUTE(T2272, "-", "#", LEN(T2272) - LEN(SUBSTITUTE(T2272, "-", "")))) + 1, LEN(T2272)),#REF!,#REF!),0)</f>
        <v>0</v>
      </c>
      <c r="Z2272">
        <f>MONTH(续费明细实时[[#This Row],[success_time]])</f>
        <v>5</v>
      </c>
      <c r="AA2272" s="8" t="e">
        <f>VLOOKUP(续费明细实时[[#This Row],[parent_user_id]],#REF!,27,0)</f>
        <v>#REF!</v>
      </c>
    </row>
    <row r="2273" spans="1:27">
      <c r="A2273" s="1">
        <v>45793</v>
      </c>
      <c r="B2273" t="s">
        <v>13168</v>
      </c>
      <c r="C2273" t="s">
        <v>13169</v>
      </c>
      <c r="D2273" t="s">
        <v>548</v>
      </c>
      <c r="E2273" t="s">
        <v>546</v>
      </c>
      <c r="F2273">
        <v>60</v>
      </c>
      <c r="G2273" t="s">
        <v>1909</v>
      </c>
      <c r="H2273" t="s">
        <v>559</v>
      </c>
      <c r="I2273" t="s">
        <v>1876</v>
      </c>
      <c r="J2273">
        <v>10650</v>
      </c>
      <c r="K2273" t="s">
        <v>217</v>
      </c>
      <c r="L2273" t="s">
        <v>549</v>
      </c>
      <c r="M2273" t="s">
        <v>550</v>
      </c>
      <c r="N2273" t="s">
        <v>551</v>
      </c>
      <c r="O2273" t="s">
        <v>145</v>
      </c>
      <c r="P2273" t="s">
        <v>1877</v>
      </c>
      <c r="Q2273" t="s">
        <v>13170</v>
      </c>
      <c r="R2273" t="s">
        <v>626</v>
      </c>
      <c r="S2273">
        <v>1500</v>
      </c>
      <c r="T2273" t="s">
        <v>1891</v>
      </c>
      <c r="U2273" s="4">
        <v>45793.324537037035</v>
      </c>
      <c r="V2273" t="str">
        <f>IFERROR(VLOOKUP(B2273,#REF!,1,0),"")</f>
        <v/>
      </c>
      <c r="W2273" t="str" cm="1">
        <f t="array" ref="W2273">IFERROR(_xlfn.IFS(AND(V2273="",X2273&lt;&gt;"王园园组",X2273&lt;&gt;"other"),K2273,AND(V2273="",X2273="王园园组"),G2273),"other")</f>
        <v>other</v>
      </c>
      <c r="X2273" t="str" cm="1">
        <f t="array" ref="X2273">IFERROR(_xlfn.IFS(AND(V2273="",IFERROR(VLOOKUP(N2273,#REF!,1,0),1)&lt;&gt;1),N2273,AND(V2273="",I2273="王园园组"),"王园园组"),"other")</f>
        <v>other</v>
      </c>
      <c r="Y2273">
        <f>IFERROR(_xlfn.XLOOKUP(MID(T2273, FIND("#", SUBSTITUTE(T2273, "-", "#", LEN(T2273) - LEN(SUBSTITUTE(T2273, "-", "")))) + 1, LEN(T2273)),#REF!,#REF!),0)</f>
        <v>0</v>
      </c>
      <c r="Z2273">
        <f>MONTH(续费明细实时[[#This Row],[success_time]])</f>
        <v>5</v>
      </c>
      <c r="AA2273" s="8" t="e">
        <f>VLOOKUP(续费明细实时[[#This Row],[parent_user_id]],#REF!,27,0)</f>
        <v>#REF!</v>
      </c>
    </row>
    <row r="2274" spans="1:27">
      <c r="A2274" s="1">
        <v>45795</v>
      </c>
      <c r="B2274" t="s">
        <v>13914</v>
      </c>
      <c r="C2274" t="s">
        <v>13915</v>
      </c>
      <c r="D2274" t="s">
        <v>548</v>
      </c>
      <c r="E2274" t="s">
        <v>546</v>
      </c>
      <c r="F2274">
        <v>120</v>
      </c>
      <c r="G2274" t="s">
        <v>12956</v>
      </c>
      <c r="H2274" t="s">
        <v>559</v>
      </c>
      <c r="I2274" t="s">
        <v>1876</v>
      </c>
      <c r="J2274">
        <v>18283</v>
      </c>
      <c r="K2274" t="s">
        <v>190</v>
      </c>
      <c r="L2274" t="s">
        <v>549</v>
      </c>
      <c r="M2274" t="s">
        <v>559</v>
      </c>
      <c r="N2274" t="s">
        <v>469</v>
      </c>
      <c r="O2274" t="s">
        <v>189</v>
      </c>
      <c r="P2274" t="s">
        <v>1877</v>
      </c>
      <c r="Q2274" t="s">
        <v>13916</v>
      </c>
      <c r="R2274" t="s">
        <v>626</v>
      </c>
      <c r="S2274">
        <v>2575</v>
      </c>
      <c r="T2274" t="s">
        <v>1896</v>
      </c>
      <c r="U2274" s="4">
        <v>45795.930277777778</v>
      </c>
      <c r="V2274" t="str">
        <f>IFERROR(VLOOKUP(B2274,#REF!,1,0),"")</f>
        <v/>
      </c>
      <c r="W2274" t="str" cm="1">
        <f t="array" ref="W2274">IFERROR(_xlfn.IFS(AND(V2274="",X2274&lt;&gt;"王园园组",X2274&lt;&gt;"other"),K2274,AND(V2274="",X2274="王园园组"),G2274),"other")</f>
        <v>other</v>
      </c>
      <c r="X2274" t="str" cm="1">
        <f t="array" ref="X2274">IFERROR(_xlfn.IFS(AND(V2274="",IFERROR(VLOOKUP(N2274,#REF!,1,0),1)&lt;&gt;1),N2274,AND(V2274="",I2274="王园园组"),"王园园组"),"other")</f>
        <v>other</v>
      </c>
      <c r="Y2274">
        <f>IFERROR(_xlfn.XLOOKUP(MID(T2274, FIND("#", SUBSTITUTE(T2274, "-", "#", LEN(T2274) - LEN(SUBSTITUTE(T2274, "-", "")))) + 1, LEN(T2274)),#REF!,#REF!),0)</f>
        <v>0</v>
      </c>
      <c r="Z2274">
        <f>MONTH(续费明细实时[[#This Row],[success_time]])</f>
        <v>5</v>
      </c>
      <c r="AA2274" s="8" t="e">
        <f>VLOOKUP(续费明细实时[[#This Row],[parent_user_id]],#REF!,27,0)</f>
        <v>#REF!</v>
      </c>
    </row>
    <row r="2275" spans="1:27">
      <c r="A2275" s="1">
        <v>45796</v>
      </c>
      <c r="B2275" t="s">
        <v>13917</v>
      </c>
      <c r="C2275" t="s">
        <v>13918</v>
      </c>
      <c r="D2275" t="s">
        <v>632</v>
      </c>
      <c r="E2275" t="s">
        <v>546</v>
      </c>
      <c r="F2275">
        <v>120</v>
      </c>
      <c r="G2275" t="s">
        <v>2139</v>
      </c>
      <c r="H2275" t="s">
        <v>559</v>
      </c>
      <c r="I2275" t="s">
        <v>1876</v>
      </c>
      <c r="J2275">
        <v>17750</v>
      </c>
      <c r="K2275" t="s">
        <v>214</v>
      </c>
      <c r="L2275" t="s">
        <v>549</v>
      </c>
      <c r="M2275" t="s">
        <v>550</v>
      </c>
      <c r="N2275" t="s">
        <v>551</v>
      </c>
      <c r="O2275" t="s">
        <v>149</v>
      </c>
      <c r="P2275" t="s">
        <v>1877</v>
      </c>
      <c r="Q2275" t="s">
        <v>13919</v>
      </c>
      <c r="R2275" t="s">
        <v>626</v>
      </c>
      <c r="S2275">
        <v>2500</v>
      </c>
      <c r="T2275" t="s">
        <v>1896</v>
      </c>
      <c r="U2275" s="4">
        <v>45796.368750000001</v>
      </c>
      <c r="V2275" t="str">
        <f>IFERROR(VLOOKUP(B2275,#REF!,1,0),"")</f>
        <v/>
      </c>
      <c r="W2275" t="str" cm="1">
        <f t="array" ref="W2275">IFERROR(_xlfn.IFS(AND(V2275="",X2275&lt;&gt;"王园园组",X2275&lt;&gt;"other"),K2275,AND(V2275="",X2275="王园园组"),G2275),"other")</f>
        <v>other</v>
      </c>
      <c r="X2275" t="str" cm="1">
        <f t="array" ref="X2275">IFERROR(_xlfn.IFS(AND(V2275="",IFERROR(VLOOKUP(N2275,#REF!,1,0),1)&lt;&gt;1),N2275,AND(V2275="",I2275="王园园组"),"王园园组"),"other")</f>
        <v>other</v>
      </c>
      <c r="Y2275">
        <f>IFERROR(_xlfn.XLOOKUP(MID(T2275, FIND("#", SUBSTITUTE(T2275, "-", "#", LEN(T2275) - LEN(SUBSTITUTE(T2275, "-", "")))) + 1, LEN(T2275)),#REF!,#REF!),0)</f>
        <v>0</v>
      </c>
      <c r="Z2275">
        <f>MONTH(续费明细实时[[#This Row],[success_time]])</f>
        <v>5</v>
      </c>
      <c r="AA2275" s="8" t="e">
        <f>VLOOKUP(续费明细实时[[#This Row],[parent_user_id]],#REF!,27,0)</f>
        <v>#REF!</v>
      </c>
    </row>
    <row r="2276" spans="1:27">
      <c r="A2276" s="1">
        <v>45792</v>
      </c>
      <c r="B2276" t="s">
        <v>13872</v>
      </c>
      <c r="C2276" t="s">
        <v>13873</v>
      </c>
      <c r="D2276" t="s">
        <v>695</v>
      </c>
      <c r="E2276" t="s">
        <v>1102</v>
      </c>
      <c r="F2276">
        <v>180</v>
      </c>
      <c r="G2276" t="s">
        <v>352</v>
      </c>
      <c r="H2276" t="s">
        <v>559</v>
      </c>
      <c r="I2276" t="s">
        <v>163</v>
      </c>
      <c r="J2276">
        <v>15357</v>
      </c>
      <c r="K2276" t="s">
        <v>352</v>
      </c>
      <c r="L2276" t="s">
        <v>549</v>
      </c>
      <c r="M2276" t="s">
        <v>559</v>
      </c>
      <c r="N2276" t="s">
        <v>163</v>
      </c>
      <c r="O2276" t="s">
        <v>472</v>
      </c>
      <c r="P2276" t="s">
        <v>1877</v>
      </c>
      <c r="Q2276" t="s">
        <v>13874</v>
      </c>
      <c r="R2276" t="s">
        <v>626</v>
      </c>
      <c r="S2276">
        <v>2163</v>
      </c>
      <c r="T2276" t="s">
        <v>13028</v>
      </c>
      <c r="U2276" s="4">
        <v>45792.820243055554</v>
      </c>
      <c r="V2276" t="str">
        <f>IFERROR(VLOOKUP(B2276,#REF!,1,0),"")</f>
        <v/>
      </c>
      <c r="W2276" t="str" cm="1">
        <f t="array" ref="W2276">IFERROR(_xlfn.IFS(AND(V2276="",X2276&lt;&gt;"王园园组",X2276&lt;&gt;"other"),K2276,AND(V2276="",X2276="王园园组"),G2276),"other")</f>
        <v>other</v>
      </c>
      <c r="X2276" t="str" cm="1">
        <f t="array" ref="X2276">IFERROR(_xlfn.IFS(AND(V2276="",IFERROR(VLOOKUP(N2276,#REF!,1,0),1)&lt;&gt;1),N2276,AND(V2276="",I2276="王园园组"),"王园园组"),"other")</f>
        <v>other</v>
      </c>
      <c r="Y2276">
        <f>IFERROR(_xlfn.XLOOKUP(MID(T2276, FIND("#", SUBSTITUTE(T2276, "-", "#", LEN(T2276) - LEN(SUBSTITUTE(T2276, "-", "")))) + 1, LEN(T2276)),#REF!,#REF!),0)</f>
        <v>0</v>
      </c>
      <c r="Z2276">
        <f>MONTH(续费明细实时[[#This Row],[success_time]])</f>
        <v>5</v>
      </c>
      <c r="AA2276" s="8" t="e">
        <f>VLOOKUP(续费明细实时[[#This Row],[parent_user_id]],#REF!,27,0)</f>
        <v>#REF!</v>
      </c>
    </row>
    <row r="2277" spans="1:27">
      <c r="A2277" s="1">
        <v>45802</v>
      </c>
      <c r="B2277" t="s">
        <v>13581</v>
      </c>
      <c r="C2277" t="s">
        <v>13582</v>
      </c>
      <c r="D2277" t="s">
        <v>548</v>
      </c>
      <c r="E2277" t="s">
        <v>546</v>
      </c>
      <c r="F2277">
        <v>120</v>
      </c>
      <c r="G2277" t="s">
        <v>1929</v>
      </c>
      <c r="H2277" t="s">
        <v>559</v>
      </c>
      <c r="I2277" t="s">
        <v>1876</v>
      </c>
      <c r="J2277">
        <v>17750</v>
      </c>
      <c r="K2277" t="s">
        <v>210</v>
      </c>
      <c r="L2277" t="s">
        <v>549</v>
      </c>
      <c r="M2277" t="s">
        <v>550</v>
      </c>
      <c r="N2277" t="s">
        <v>551</v>
      </c>
      <c r="O2277" t="s">
        <v>149</v>
      </c>
      <c r="P2277" t="s">
        <v>1877</v>
      </c>
      <c r="Q2277" t="s">
        <v>13583</v>
      </c>
      <c r="R2277" t="s">
        <v>626</v>
      </c>
      <c r="S2277">
        <v>2500</v>
      </c>
      <c r="T2277" t="s">
        <v>1896</v>
      </c>
      <c r="U2277" s="4">
        <v>45802.500798611109</v>
      </c>
      <c r="V2277" t="str">
        <f>IFERROR(VLOOKUP(B2277,#REF!,1,0),"")</f>
        <v/>
      </c>
      <c r="W2277" t="str" cm="1">
        <f t="array" ref="W2277">IFERROR(_xlfn.IFS(AND(V2277="",X2277&lt;&gt;"王园园组",X2277&lt;&gt;"other"),K2277,AND(V2277="",X2277="王园园组"),G2277),"other")</f>
        <v>other</v>
      </c>
      <c r="X2277" t="str" cm="1">
        <f t="array" ref="X2277">IFERROR(_xlfn.IFS(AND(V2277="",IFERROR(VLOOKUP(N2277,#REF!,1,0),1)&lt;&gt;1),N2277,AND(V2277="",I2277="王园园组"),"王园园组"),"other")</f>
        <v>other</v>
      </c>
      <c r="Y2277">
        <f>IFERROR(_xlfn.XLOOKUP(MID(T2277, FIND("#", SUBSTITUTE(T2277, "-", "#", LEN(T2277) - LEN(SUBSTITUTE(T2277, "-", "")))) + 1, LEN(T2277)),#REF!,#REF!),0)</f>
        <v>0</v>
      </c>
      <c r="Z2277">
        <f>MONTH(续费明细实时[[#This Row],[success_time]])</f>
        <v>5</v>
      </c>
      <c r="AA2277" s="8" t="e">
        <f>VLOOKUP(续费明细实时[[#This Row],[parent_user_id]],#REF!,27,0)</f>
        <v>#REF!</v>
      </c>
    </row>
    <row r="2278" spans="1:27">
      <c r="A2278" s="1">
        <v>45792</v>
      </c>
      <c r="B2278" t="s">
        <v>13920</v>
      </c>
      <c r="C2278" t="s">
        <v>13921</v>
      </c>
      <c r="D2278" t="s">
        <v>610</v>
      </c>
      <c r="E2278" t="s">
        <v>546</v>
      </c>
      <c r="F2278">
        <v>60</v>
      </c>
      <c r="G2278" t="s">
        <v>2024</v>
      </c>
      <c r="H2278" t="s">
        <v>559</v>
      </c>
      <c r="I2278" t="s">
        <v>1876</v>
      </c>
      <c r="J2278">
        <v>10650</v>
      </c>
      <c r="K2278" t="s">
        <v>234</v>
      </c>
      <c r="L2278" t="s">
        <v>549</v>
      </c>
      <c r="M2278" t="s">
        <v>550</v>
      </c>
      <c r="N2278" t="s">
        <v>551</v>
      </c>
      <c r="O2278" t="s">
        <v>141</v>
      </c>
      <c r="P2278" t="s">
        <v>1877</v>
      </c>
      <c r="Q2278" t="s">
        <v>13922</v>
      </c>
      <c r="R2278" t="s">
        <v>626</v>
      </c>
      <c r="S2278">
        <v>1500</v>
      </c>
      <c r="T2278" t="s">
        <v>1891</v>
      </c>
      <c r="U2278" s="4">
        <v>45792.704305555555</v>
      </c>
      <c r="V2278" t="str">
        <f>IFERROR(VLOOKUP(B2278,#REF!,1,0),"")</f>
        <v/>
      </c>
      <c r="W2278" t="str" cm="1">
        <f t="array" ref="W2278">IFERROR(_xlfn.IFS(AND(V2278="",X2278&lt;&gt;"王园园组",X2278&lt;&gt;"other"),K2278,AND(V2278="",X2278="王园园组"),G2278),"other")</f>
        <v>other</v>
      </c>
      <c r="X2278" t="str" cm="1">
        <f t="array" ref="X2278">IFERROR(_xlfn.IFS(AND(V2278="",IFERROR(VLOOKUP(N2278,#REF!,1,0),1)&lt;&gt;1),N2278,AND(V2278="",I2278="王园园组"),"王园园组"),"other")</f>
        <v>other</v>
      </c>
      <c r="Y2278">
        <f>IFERROR(_xlfn.XLOOKUP(MID(T2278, FIND("#", SUBSTITUTE(T2278, "-", "#", LEN(T2278) - LEN(SUBSTITUTE(T2278, "-", "")))) + 1, LEN(T2278)),#REF!,#REF!),0)</f>
        <v>0</v>
      </c>
      <c r="Z2278">
        <f>MONTH(续费明细实时[[#This Row],[success_time]])</f>
        <v>5</v>
      </c>
      <c r="AA2278" s="8" t="e">
        <f>VLOOKUP(续费明细实时[[#This Row],[parent_user_id]],#REF!,27,0)</f>
        <v>#REF!</v>
      </c>
    </row>
    <row r="2279" spans="1:27" hidden="1">
      <c r="A2279" s="1">
        <v>45786</v>
      </c>
      <c r="B2279" t="s">
        <v>2187</v>
      </c>
      <c r="C2279" t="s">
        <v>2188</v>
      </c>
      <c r="D2279" t="s">
        <v>558</v>
      </c>
      <c r="E2279" t="s">
        <v>546</v>
      </c>
      <c r="F2279">
        <v>360</v>
      </c>
      <c r="G2279" t="s">
        <v>343</v>
      </c>
      <c r="H2279" t="s">
        <v>559</v>
      </c>
      <c r="I2279" t="s">
        <v>504</v>
      </c>
      <c r="J2279">
        <v>51266</v>
      </c>
      <c r="K2279" t="s">
        <v>2189</v>
      </c>
      <c r="L2279" t="s">
        <v>2190</v>
      </c>
      <c r="M2279" t="s">
        <v>409</v>
      </c>
      <c r="N2279" t="s">
        <v>2191</v>
      </c>
      <c r="O2279" t="s">
        <v>649</v>
      </c>
      <c r="P2279" t="s">
        <v>1877</v>
      </c>
      <c r="Q2279" t="s">
        <v>2192</v>
      </c>
      <c r="R2279" t="s">
        <v>626</v>
      </c>
      <c r="S2279">
        <v>7220.5211589999999</v>
      </c>
      <c r="T2279" t="s">
        <v>2193</v>
      </c>
      <c r="U2279" s="4">
        <v>45786.685439814813</v>
      </c>
      <c r="V2279" t="str">
        <f>IFERROR(VLOOKUP(B2279,#REF!,1,0),"")</f>
        <v/>
      </c>
      <c r="W2279" t="str" cm="1">
        <f t="array" ref="W2279">IFERROR(_xlfn.IFS(AND(V2279="",X2279&lt;&gt;"王园园组",X2279&lt;&gt;"other"),K2279,AND(V2279="",X2279="王园园组"),G2279),"other")</f>
        <v>other</v>
      </c>
      <c r="X2279" t="str" cm="1">
        <f t="array" ref="X2279">IFERROR(_xlfn.IFS(AND(V2279="",IFERROR(VLOOKUP(N2279,#REF!,1,0),1)&lt;&gt;1),N2279,AND(V2279="",I2279="王园园组"),"王园园组"),"other")</f>
        <v>other</v>
      </c>
      <c r="Y2279">
        <f>IFERROR(_xlfn.XLOOKUP(MID(T2279, FIND("#", SUBSTITUTE(T2279, "-", "#", LEN(T2279) - LEN(SUBSTITUTE(T2279, "-", "")))) + 1, LEN(T2279)),#REF!,#REF!),0)</f>
        <v>0</v>
      </c>
      <c r="Z2279">
        <f>MONTH(续费明细实时[[#This Row],[success_time]])</f>
        <v>5</v>
      </c>
      <c r="AA2279" s="8" t="e">
        <f>VLOOKUP(续费明细实时[[#This Row],[parent_user_id]],#REF!,27,0)</f>
        <v>#REF!</v>
      </c>
    </row>
    <row r="2280" spans="1:27">
      <c r="A2280" s="1">
        <v>45792</v>
      </c>
      <c r="B2280" t="s">
        <v>13171</v>
      </c>
      <c r="C2280" t="s">
        <v>13172</v>
      </c>
      <c r="D2280" t="s">
        <v>548</v>
      </c>
      <c r="E2280" t="s">
        <v>641</v>
      </c>
      <c r="F2280">
        <v>8</v>
      </c>
      <c r="G2280" t="s">
        <v>1909</v>
      </c>
      <c r="H2280" t="s">
        <v>559</v>
      </c>
      <c r="I2280" t="s">
        <v>1876</v>
      </c>
      <c r="J2280">
        <v>851</v>
      </c>
      <c r="K2280" t="s">
        <v>317</v>
      </c>
      <c r="L2280" t="s">
        <v>549</v>
      </c>
      <c r="M2280" t="s">
        <v>550</v>
      </c>
      <c r="N2280" t="s">
        <v>616</v>
      </c>
      <c r="O2280" t="s">
        <v>314</v>
      </c>
      <c r="P2280" t="s">
        <v>1877</v>
      </c>
      <c r="Q2280" t="s">
        <v>13173</v>
      </c>
      <c r="R2280" t="s">
        <v>626</v>
      </c>
      <c r="S2280">
        <v>119.84</v>
      </c>
      <c r="T2280" t="s">
        <v>9318</v>
      </c>
      <c r="U2280" s="4">
        <v>45792.042858796296</v>
      </c>
      <c r="V2280" t="str">
        <f>IFERROR(VLOOKUP(B2280,#REF!,1,0),"")</f>
        <v/>
      </c>
      <c r="W2280" t="str" cm="1">
        <f t="array" ref="W2280">IFERROR(_xlfn.IFS(AND(V2280="",X2280&lt;&gt;"王园园组",X2280&lt;&gt;"other"),K2280,AND(V2280="",X2280="王园园组"),G2280),"other")</f>
        <v>other</v>
      </c>
      <c r="X2280" t="str" cm="1">
        <f t="array" ref="X2280">IFERROR(_xlfn.IFS(AND(V2280="",IFERROR(VLOOKUP(N2280,#REF!,1,0),1)&lt;&gt;1),N2280,AND(V2280="",I2280="王园园组"),"王园园组"),"other")</f>
        <v>other</v>
      </c>
      <c r="Y2280">
        <f>IFERROR(_xlfn.XLOOKUP(MID(T2280, FIND("#", SUBSTITUTE(T2280, "-", "#", LEN(T2280) - LEN(SUBSTITUTE(T2280, "-", "")))) + 1, LEN(T2280)),#REF!,#REF!),0)</f>
        <v>0</v>
      </c>
      <c r="Z2280">
        <f>MONTH(续费明细实时[[#This Row],[success_time]])</f>
        <v>5</v>
      </c>
      <c r="AA2280" s="8" t="e">
        <f>VLOOKUP(续费明细实时[[#This Row],[parent_user_id]],#REF!,27,0)</f>
        <v>#REF!</v>
      </c>
    </row>
    <row r="2281" spans="1:27">
      <c r="A2281" s="1">
        <v>45787</v>
      </c>
      <c r="B2281" t="s">
        <v>1941</v>
      </c>
      <c r="C2281" t="s">
        <v>1942</v>
      </c>
      <c r="D2281" t="s">
        <v>548</v>
      </c>
      <c r="E2281" t="s">
        <v>546</v>
      </c>
      <c r="F2281">
        <v>120</v>
      </c>
      <c r="G2281" t="s">
        <v>1939</v>
      </c>
      <c r="H2281" t="s">
        <v>559</v>
      </c>
      <c r="I2281" t="s">
        <v>1876</v>
      </c>
      <c r="J2281">
        <v>18283</v>
      </c>
      <c r="K2281" t="s">
        <v>195</v>
      </c>
      <c r="L2281" t="s">
        <v>549</v>
      </c>
      <c r="M2281" t="s">
        <v>559</v>
      </c>
      <c r="N2281" t="s">
        <v>469</v>
      </c>
      <c r="O2281" t="s">
        <v>189</v>
      </c>
      <c r="P2281" t="s">
        <v>1877</v>
      </c>
      <c r="Q2281" t="s">
        <v>1943</v>
      </c>
      <c r="R2281" t="s">
        <v>626</v>
      </c>
      <c r="S2281">
        <v>2575</v>
      </c>
      <c r="T2281" t="s">
        <v>1896</v>
      </c>
      <c r="U2281" s="4">
        <v>45787.490925925929</v>
      </c>
      <c r="V2281" t="str">
        <f>IFERROR(VLOOKUP(B2281,#REF!,1,0),"")</f>
        <v/>
      </c>
      <c r="W2281" t="str" cm="1">
        <f t="array" ref="W2281">IFERROR(_xlfn.IFS(AND(V2281="",X2281&lt;&gt;"王园园组",X2281&lt;&gt;"other"),K2281,AND(V2281="",X2281="王园园组"),G2281),"other")</f>
        <v>other</v>
      </c>
      <c r="X2281" t="str" cm="1">
        <f t="array" ref="X2281">IFERROR(_xlfn.IFS(AND(V2281="",IFERROR(VLOOKUP(N2281,#REF!,1,0),1)&lt;&gt;1),N2281,AND(V2281="",I2281="王园园组"),"王园园组"),"other")</f>
        <v>other</v>
      </c>
      <c r="Y2281">
        <f>IFERROR(_xlfn.XLOOKUP(MID(T2281, FIND("#", SUBSTITUTE(T2281, "-", "#", LEN(T2281) - LEN(SUBSTITUTE(T2281, "-", "")))) + 1, LEN(T2281)),#REF!,#REF!),0)</f>
        <v>0</v>
      </c>
      <c r="Z2281">
        <f>MONTH(续费明细实时[[#This Row],[success_time]])</f>
        <v>5</v>
      </c>
      <c r="AA2281" s="8" t="e">
        <f>VLOOKUP(续费明细实时[[#This Row],[parent_user_id]],#REF!,27,0)</f>
        <v>#REF!</v>
      </c>
    </row>
    <row r="2282" spans="1:27">
      <c r="A2282" s="1">
        <v>45802</v>
      </c>
      <c r="B2282" t="s">
        <v>14112</v>
      </c>
      <c r="C2282" t="s">
        <v>14113</v>
      </c>
      <c r="D2282" t="s">
        <v>1104</v>
      </c>
      <c r="E2282" t="s">
        <v>1102</v>
      </c>
      <c r="F2282">
        <v>72</v>
      </c>
      <c r="G2282" t="s">
        <v>362</v>
      </c>
      <c r="H2282" t="s">
        <v>559</v>
      </c>
      <c r="I2282" t="s">
        <v>163</v>
      </c>
      <c r="J2282">
        <v>5964</v>
      </c>
      <c r="K2282" t="s">
        <v>362</v>
      </c>
      <c r="L2282" t="s">
        <v>549</v>
      </c>
      <c r="M2282" t="s">
        <v>559</v>
      </c>
      <c r="N2282" t="s">
        <v>163</v>
      </c>
      <c r="O2282" t="s">
        <v>473</v>
      </c>
      <c r="P2282" t="s">
        <v>1877</v>
      </c>
      <c r="Q2282" t="s">
        <v>14114</v>
      </c>
      <c r="R2282" t="s">
        <v>626</v>
      </c>
      <c r="S2282">
        <v>840</v>
      </c>
      <c r="T2282" t="s">
        <v>1373</v>
      </c>
      <c r="U2282" s="4">
        <v>45802.693240740744</v>
      </c>
      <c r="V2282" t="str">
        <f>IFERROR(VLOOKUP(B2282,#REF!,1,0),"")</f>
        <v/>
      </c>
      <c r="W2282" t="str" cm="1">
        <f t="array" ref="W2282">IFERROR(_xlfn.IFS(AND(V2282="",X2282&lt;&gt;"王园园组",X2282&lt;&gt;"other"),K2282,AND(V2282="",X2282="王园园组"),G2282),"other")</f>
        <v>other</v>
      </c>
      <c r="X2282" t="str" cm="1">
        <f t="array" ref="X2282">IFERROR(_xlfn.IFS(AND(V2282="",IFERROR(VLOOKUP(N2282,#REF!,1,0),1)&lt;&gt;1),N2282,AND(V2282="",I2282="王园园组"),"王园园组"),"other")</f>
        <v>other</v>
      </c>
      <c r="Y2282">
        <f>IFERROR(_xlfn.XLOOKUP(MID(T2282, FIND("#", SUBSTITUTE(T2282, "-", "#", LEN(T2282) - LEN(SUBSTITUTE(T2282, "-", "")))) + 1, LEN(T2282)),#REF!,#REF!),0)</f>
        <v>0</v>
      </c>
      <c r="Z2282">
        <f>MONTH(续费明细实时[[#This Row],[success_time]])</f>
        <v>5</v>
      </c>
      <c r="AA2282" s="8" t="e">
        <f>VLOOKUP(续费明细实时[[#This Row],[parent_user_id]],#REF!,27,0)</f>
        <v>#REF!</v>
      </c>
    </row>
    <row r="2283" spans="1:27">
      <c r="A2283" s="1">
        <v>45788</v>
      </c>
      <c r="B2283" t="s">
        <v>8804</v>
      </c>
      <c r="C2283" t="s">
        <v>8805</v>
      </c>
      <c r="D2283" t="s">
        <v>548</v>
      </c>
      <c r="E2283" t="s">
        <v>546</v>
      </c>
      <c r="F2283">
        <v>48</v>
      </c>
      <c r="G2283" t="s">
        <v>2061</v>
      </c>
      <c r="H2283" t="s">
        <v>559</v>
      </c>
      <c r="I2283" t="s">
        <v>1876</v>
      </c>
      <c r="J2283">
        <v>11686</v>
      </c>
      <c r="K2283" t="s">
        <v>182</v>
      </c>
      <c r="L2283" t="s">
        <v>549</v>
      </c>
      <c r="M2283" t="s">
        <v>559</v>
      </c>
      <c r="N2283" t="s">
        <v>469</v>
      </c>
      <c r="O2283" t="s">
        <v>180</v>
      </c>
      <c r="P2283" t="s">
        <v>1877</v>
      </c>
      <c r="Q2283" t="s">
        <v>8806</v>
      </c>
      <c r="R2283" t="s">
        <v>626</v>
      </c>
      <c r="S2283">
        <v>1645.94</v>
      </c>
      <c r="T2283" t="s">
        <v>1879</v>
      </c>
      <c r="U2283" s="4">
        <v>45788.376192129632</v>
      </c>
      <c r="V2283" t="str">
        <f>IFERROR(VLOOKUP(B2283,#REF!,1,0),"")</f>
        <v/>
      </c>
      <c r="W2283" t="str" cm="1">
        <f t="array" ref="W2283">IFERROR(_xlfn.IFS(AND(V2283="",X2283&lt;&gt;"王园园组",X2283&lt;&gt;"other"),K2283,AND(V2283="",X2283="王园园组"),G2283),"other")</f>
        <v>other</v>
      </c>
      <c r="X2283" t="str" cm="1">
        <f t="array" ref="X2283">IFERROR(_xlfn.IFS(AND(V2283="",IFERROR(VLOOKUP(N2283,#REF!,1,0),1)&lt;&gt;1),N2283,AND(V2283="",I2283="王园园组"),"王园园组"),"other")</f>
        <v>other</v>
      </c>
      <c r="Y2283">
        <f>IFERROR(_xlfn.XLOOKUP(MID(T2283, FIND("#", SUBSTITUTE(T2283, "-", "#", LEN(T2283) - LEN(SUBSTITUTE(T2283, "-", "")))) + 1, LEN(T2283)),#REF!,#REF!),0)</f>
        <v>0</v>
      </c>
      <c r="Z2283">
        <f>MONTH(续费明细实时[[#This Row],[success_time]])</f>
        <v>5</v>
      </c>
      <c r="AA2283" s="8" t="e">
        <f>VLOOKUP(续费明细实时[[#This Row],[parent_user_id]],#REF!,27,0)</f>
        <v>#REF!</v>
      </c>
    </row>
    <row r="2284" spans="1:27">
      <c r="A2284" s="1">
        <v>45796</v>
      </c>
      <c r="B2284" t="s">
        <v>13817</v>
      </c>
      <c r="C2284" t="s">
        <v>13818</v>
      </c>
      <c r="D2284" t="s">
        <v>558</v>
      </c>
      <c r="E2284" t="s">
        <v>546</v>
      </c>
      <c r="F2284">
        <v>120</v>
      </c>
      <c r="G2284" t="s">
        <v>339</v>
      </c>
      <c r="H2284" t="s">
        <v>559</v>
      </c>
      <c r="I2284" t="s">
        <v>504</v>
      </c>
      <c r="J2284">
        <v>20309</v>
      </c>
      <c r="K2284" t="s">
        <v>339</v>
      </c>
      <c r="L2284" t="s">
        <v>549</v>
      </c>
      <c r="M2284" t="s">
        <v>559</v>
      </c>
      <c r="N2284" t="s">
        <v>504</v>
      </c>
      <c r="O2284" t="s">
        <v>325</v>
      </c>
      <c r="P2284" t="s">
        <v>1877</v>
      </c>
      <c r="Q2284" t="s">
        <v>13819</v>
      </c>
      <c r="R2284" t="s">
        <v>626</v>
      </c>
      <c r="S2284">
        <v>2860.4353409999999</v>
      </c>
      <c r="T2284" t="s">
        <v>1896</v>
      </c>
      <c r="U2284" s="4">
        <v>45796.796157407407</v>
      </c>
      <c r="V2284" t="str">
        <f>IFERROR(VLOOKUP(B2284,#REF!,1,0),"")</f>
        <v/>
      </c>
      <c r="W2284" t="str" cm="1">
        <f t="array" ref="W2284">IFERROR(_xlfn.IFS(AND(V2284="",X2284&lt;&gt;"王园园组",X2284&lt;&gt;"other"),K2284,AND(V2284="",X2284="王园园组"),G2284),"other")</f>
        <v>other</v>
      </c>
      <c r="X2284" t="str" cm="1">
        <f t="array" ref="X2284">IFERROR(_xlfn.IFS(AND(V2284="",IFERROR(VLOOKUP(N2284,#REF!,1,0),1)&lt;&gt;1),N2284,AND(V2284="",I2284="王园园组"),"王园园组"),"other")</f>
        <v>other</v>
      </c>
      <c r="Y2284">
        <f>IFERROR(_xlfn.XLOOKUP(MID(T2284, FIND("#", SUBSTITUTE(T2284, "-", "#", LEN(T2284) - LEN(SUBSTITUTE(T2284, "-", "")))) + 1, LEN(T2284)),#REF!,#REF!),0)</f>
        <v>0</v>
      </c>
      <c r="Z2284">
        <f>MONTH(续费明细实时[[#This Row],[success_time]])</f>
        <v>5</v>
      </c>
      <c r="AA2284" s="8" t="e">
        <f>VLOOKUP(续费明细实时[[#This Row],[parent_user_id]],#REF!,27,0)</f>
        <v>#REF!</v>
      </c>
    </row>
    <row r="2285" spans="1:27">
      <c r="A2285" s="1">
        <v>45805</v>
      </c>
      <c r="B2285" t="s">
        <v>30309</v>
      </c>
      <c r="C2285" t="s">
        <v>30310</v>
      </c>
      <c r="D2285" t="s">
        <v>886</v>
      </c>
      <c r="E2285" t="s">
        <v>546</v>
      </c>
      <c r="F2285">
        <v>60</v>
      </c>
      <c r="G2285" t="s">
        <v>1917</v>
      </c>
      <c r="H2285" t="s">
        <v>559</v>
      </c>
      <c r="I2285" t="s">
        <v>1876</v>
      </c>
      <c r="J2285">
        <v>10650</v>
      </c>
      <c r="K2285" t="s">
        <v>278</v>
      </c>
      <c r="L2285" t="s">
        <v>549</v>
      </c>
      <c r="M2285" t="s">
        <v>550</v>
      </c>
      <c r="N2285" t="s">
        <v>136</v>
      </c>
      <c r="O2285" t="s">
        <v>139</v>
      </c>
      <c r="P2285" t="s">
        <v>1877</v>
      </c>
      <c r="Q2285" t="s">
        <v>30311</v>
      </c>
      <c r="R2285" t="s">
        <v>626</v>
      </c>
      <c r="S2285">
        <v>1500</v>
      </c>
      <c r="T2285" t="s">
        <v>1891</v>
      </c>
      <c r="U2285" s="4">
        <v>45805.608437499999</v>
      </c>
      <c r="V2285" t="str">
        <f>IFERROR(VLOOKUP(B2285,#REF!,1,0),"")</f>
        <v/>
      </c>
      <c r="W2285" t="str" cm="1">
        <f t="array" ref="W2285">IFERROR(_xlfn.IFS(AND(V2285="",X2285&lt;&gt;"王园园组",X2285&lt;&gt;"other"),K2285,AND(V2285="",X2285="王园园组"),G2285),"other")</f>
        <v>other</v>
      </c>
      <c r="X2285" t="str" cm="1">
        <f t="array" ref="X2285">IFERROR(_xlfn.IFS(AND(V2285="",IFERROR(VLOOKUP(N2285,#REF!,1,0),1)&lt;&gt;1),N2285,AND(V2285="",I2285="王园园组"),"王园园组"),"other")</f>
        <v>other</v>
      </c>
      <c r="Y2285">
        <f>IFERROR(_xlfn.XLOOKUP(MID(T2285, FIND("#", SUBSTITUTE(T2285, "-", "#", LEN(T2285) - LEN(SUBSTITUTE(T2285, "-", "")))) + 1, LEN(T2285)),#REF!,#REF!),0)</f>
        <v>0</v>
      </c>
      <c r="Z2285">
        <f>MONTH(续费明细实时[[#This Row],[success_time]])</f>
        <v>5</v>
      </c>
      <c r="AA2285" s="8" t="e">
        <f>VLOOKUP(续费明细实时[[#This Row],[parent_user_id]],#REF!,27,0)</f>
        <v>#REF!</v>
      </c>
    </row>
    <row r="2286" spans="1:27">
      <c r="A2286" s="1">
        <v>45803</v>
      </c>
      <c r="B2286" t="s">
        <v>30312</v>
      </c>
      <c r="C2286" t="s">
        <v>30313</v>
      </c>
      <c r="D2286" t="s">
        <v>902</v>
      </c>
      <c r="E2286" t="s">
        <v>1102</v>
      </c>
      <c r="F2286">
        <v>72</v>
      </c>
      <c r="G2286" t="s">
        <v>346</v>
      </c>
      <c r="H2286" t="s">
        <v>559</v>
      </c>
      <c r="I2286" t="s">
        <v>163</v>
      </c>
      <c r="J2286">
        <v>5964</v>
      </c>
      <c r="K2286" t="s">
        <v>346</v>
      </c>
      <c r="L2286" t="s">
        <v>549</v>
      </c>
      <c r="M2286" t="s">
        <v>559</v>
      </c>
      <c r="N2286" t="s">
        <v>163</v>
      </c>
      <c r="O2286" t="s">
        <v>472</v>
      </c>
      <c r="P2286" t="s">
        <v>1877</v>
      </c>
      <c r="Q2286" t="s">
        <v>30314</v>
      </c>
      <c r="R2286" t="s">
        <v>626</v>
      </c>
      <c r="S2286">
        <v>840</v>
      </c>
      <c r="T2286" t="s">
        <v>1373</v>
      </c>
      <c r="U2286" s="4">
        <v>45803.947372685187</v>
      </c>
      <c r="V2286" t="str">
        <f>IFERROR(VLOOKUP(B2286,#REF!,1,0),"")</f>
        <v/>
      </c>
      <c r="W2286" t="str" cm="1">
        <f t="array" ref="W2286">IFERROR(_xlfn.IFS(AND(V2286="",X2286&lt;&gt;"王园园组",X2286&lt;&gt;"other"),K2286,AND(V2286="",X2286="王园园组"),G2286),"other")</f>
        <v>other</v>
      </c>
      <c r="X2286" t="str" cm="1">
        <f t="array" ref="X2286">IFERROR(_xlfn.IFS(AND(V2286="",IFERROR(VLOOKUP(N2286,#REF!,1,0),1)&lt;&gt;1),N2286,AND(V2286="",I2286="王园园组"),"王园园组"),"other")</f>
        <v>other</v>
      </c>
      <c r="Y2286">
        <f>IFERROR(_xlfn.XLOOKUP(MID(T2286, FIND("#", SUBSTITUTE(T2286, "-", "#", LEN(T2286) - LEN(SUBSTITUTE(T2286, "-", "")))) + 1, LEN(T2286)),#REF!,#REF!),0)</f>
        <v>0</v>
      </c>
      <c r="Z2286">
        <f>MONTH(续费明细实时[[#This Row],[success_time]])</f>
        <v>5</v>
      </c>
      <c r="AA2286" s="8" t="e">
        <f>VLOOKUP(续费明细实时[[#This Row],[parent_user_id]],#REF!,27,0)</f>
        <v>#REF!</v>
      </c>
    </row>
    <row r="2287" spans="1:27">
      <c r="A2287" s="1">
        <v>45792</v>
      </c>
      <c r="B2287" t="s">
        <v>13899</v>
      </c>
      <c r="C2287" t="s">
        <v>13900</v>
      </c>
      <c r="D2287" t="s">
        <v>695</v>
      </c>
      <c r="E2287" t="s">
        <v>546</v>
      </c>
      <c r="F2287">
        <v>60</v>
      </c>
      <c r="G2287" t="s">
        <v>2079</v>
      </c>
      <c r="H2287" t="s">
        <v>559</v>
      </c>
      <c r="I2287" t="s">
        <v>1876</v>
      </c>
      <c r="J2287">
        <v>10650</v>
      </c>
      <c r="K2287" t="s">
        <v>293</v>
      </c>
      <c r="L2287" t="s">
        <v>549</v>
      </c>
      <c r="M2287" t="s">
        <v>550</v>
      </c>
      <c r="N2287" t="s">
        <v>136</v>
      </c>
      <c r="O2287" t="s">
        <v>292</v>
      </c>
      <c r="P2287" t="s">
        <v>1877</v>
      </c>
      <c r="Q2287" t="s">
        <v>13901</v>
      </c>
      <c r="R2287" t="s">
        <v>626</v>
      </c>
      <c r="S2287">
        <v>1500</v>
      </c>
      <c r="T2287" t="s">
        <v>1891</v>
      </c>
      <c r="U2287" s="4">
        <v>45792.8359837963</v>
      </c>
      <c r="V2287" t="str">
        <f>IFERROR(VLOOKUP(B2287,#REF!,1,0),"")</f>
        <v/>
      </c>
      <c r="W2287" t="str" cm="1">
        <f t="array" ref="W2287">IFERROR(_xlfn.IFS(AND(V2287="",X2287&lt;&gt;"王园园组",X2287&lt;&gt;"other"),K2287,AND(V2287="",X2287="王园园组"),G2287),"other")</f>
        <v>other</v>
      </c>
      <c r="X2287" t="str" cm="1">
        <f t="array" ref="X2287">IFERROR(_xlfn.IFS(AND(V2287="",IFERROR(VLOOKUP(N2287,#REF!,1,0),1)&lt;&gt;1),N2287,AND(V2287="",I2287="王园园组"),"王园园组"),"other")</f>
        <v>other</v>
      </c>
      <c r="Y2287">
        <f>IFERROR(_xlfn.XLOOKUP(MID(T2287, FIND("#", SUBSTITUTE(T2287, "-", "#", LEN(T2287) - LEN(SUBSTITUTE(T2287, "-", "")))) + 1, LEN(T2287)),#REF!,#REF!),0)</f>
        <v>0</v>
      </c>
      <c r="Z2287">
        <f>MONTH(续费明细实时[[#This Row],[success_time]])</f>
        <v>5</v>
      </c>
      <c r="AA2287" s="8" t="e">
        <f>VLOOKUP(续费明细实时[[#This Row],[parent_user_id]],#REF!,27,0)</f>
        <v>#REF!</v>
      </c>
    </row>
    <row r="2288" spans="1:27">
      <c r="A2288" s="1">
        <v>45794</v>
      </c>
      <c r="B2288" t="s">
        <v>13902</v>
      </c>
      <c r="C2288" t="s">
        <v>13903</v>
      </c>
      <c r="D2288" t="s">
        <v>648</v>
      </c>
      <c r="E2288" t="s">
        <v>1521</v>
      </c>
      <c r="F2288">
        <v>16</v>
      </c>
      <c r="G2288" t="s">
        <v>1917</v>
      </c>
      <c r="H2288" t="s">
        <v>559</v>
      </c>
      <c r="I2288" t="s">
        <v>1876</v>
      </c>
      <c r="J2288">
        <v>2070</v>
      </c>
      <c r="K2288" t="s">
        <v>293</v>
      </c>
      <c r="L2288" t="s">
        <v>549</v>
      </c>
      <c r="M2288" t="s">
        <v>550</v>
      </c>
      <c r="N2288" t="s">
        <v>136</v>
      </c>
      <c r="O2288" t="s">
        <v>292</v>
      </c>
      <c r="P2288" t="s">
        <v>1877</v>
      </c>
      <c r="Q2288" t="s">
        <v>13904</v>
      </c>
      <c r="R2288" t="s">
        <v>626</v>
      </c>
      <c r="S2288">
        <v>291.58442200000002</v>
      </c>
      <c r="T2288" t="s">
        <v>8800</v>
      </c>
      <c r="U2288" s="4">
        <v>45794.461851851855</v>
      </c>
      <c r="V2288" t="str">
        <f>IFERROR(VLOOKUP(B2288,#REF!,1,0),"")</f>
        <v/>
      </c>
      <c r="W2288" t="str" cm="1">
        <f t="array" ref="W2288">IFERROR(_xlfn.IFS(AND(V2288="",X2288&lt;&gt;"王园园组",X2288&lt;&gt;"other"),K2288,AND(V2288="",X2288="王园园组"),G2288),"other")</f>
        <v>other</v>
      </c>
      <c r="X2288" t="str" cm="1">
        <f t="array" ref="X2288">IFERROR(_xlfn.IFS(AND(V2288="",IFERROR(VLOOKUP(N2288,#REF!,1,0),1)&lt;&gt;1),N2288,AND(V2288="",I2288="王园园组"),"王园园组"),"other")</f>
        <v>other</v>
      </c>
      <c r="Y2288">
        <f>IFERROR(_xlfn.XLOOKUP(MID(T2288, FIND("#", SUBSTITUTE(T2288, "-", "#", LEN(T2288) - LEN(SUBSTITUTE(T2288, "-", "")))) + 1, LEN(T2288)),#REF!,#REF!),0)</f>
        <v>0</v>
      </c>
      <c r="Z2288">
        <f>MONTH(续费明细实时[[#This Row],[success_time]])</f>
        <v>5</v>
      </c>
      <c r="AA2288" s="8" t="e">
        <f>VLOOKUP(续费明细实时[[#This Row],[parent_user_id]],#REF!,27,0)</f>
        <v>#REF!</v>
      </c>
    </row>
    <row r="2289" spans="1:27">
      <c r="A2289" s="1">
        <v>45795</v>
      </c>
      <c r="B2289" t="s">
        <v>13905</v>
      </c>
      <c r="C2289" t="s">
        <v>13906</v>
      </c>
      <c r="D2289" t="s">
        <v>695</v>
      </c>
      <c r="E2289" t="s">
        <v>546</v>
      </c>
      <c r="F2289">
        <v>60</v>
      </c>
      <c r="G2289" t="s">
        <v>361</v>
      </c>
      <c r="H2289" t="s">
        <v>559</v>
      </c>
      <c r="I2289" t="s">
        <v>163</v>
      </c>
      <c r="J2289">
        <v>11161</v>
      </c>
      <c r="K2289" t="s">
        <v>361</v>
      </c>
      <c r="L2289" t="s">
        <v>549</v>
      </c>
      <c r="M2289" t="s">
        <v>559</v>
      </c>
      <c r="N2289" t="s">
        <v>163</v>
      </c>
      <c r="O2289" t="s">
        <v>473</v>
      </c>
      <c r="P2289" t="s">
        <v>1877</v>
      </c>
      <c r="Q2289" t="s">
        <v>13907</v>
      </c>
      <c r="R2289" t="s">
        <v>626</v>
      </c>
      <c r="S2289">
        <v>1571.919856</v>
      </c>
      <c r="T2289" t="s">
        <v>1891</v>
      </c>
      <c r="U2289" s="4">
        <v>45795.772002314814</v>
      </c>
      <c r="V2289" t="str">
        <f>IFERROR(VLOOKUP(B2289,#REF!,1,0),"")</f>
        <v/>
      </c>
      <c r="W2289" t="str" cm="1">
        <f t="array" ref="W2289">IFERROR(_xlfn.IFS(AND(V2289="",X2289&lt;&gt;"王园园组",X2289&lt;&gt;"other"),K2289,AND(V2289="",X2289="王园园组"),G2289),"other")</f>
        <v>other</v>
      </c>
      <c r="X2289" t="str" cm="1">
        <f t="array" ref="X2289">IFERROR(_xlfn.IFS(AND(V2289="",IFERROR(VLOOKUP(N2289,#REF!,1,0),1)&lt;&gt;1),N2289,AND(V2289="",I2289="王园园组"),"王园园组"),"other")</f>
        <v>other</v>
      </c>
      <c r="Y2289">
        <f>IFERROR(_xlfn.XLOOKUP(MID(T2289, FIND("#", SUBSTITUTE(T2289, "-", "#", LEN(T2289) - LEN(SUBSTITUTE(T2289, "-", "")))) + 1, LEN(T2289)),#REF!,#REF!),0)</f>
        <v>0</v>
      </c>
      <c r="Z2289">
        <f>MONTH(续费明细实时[[#This Row],[success_time]])</f>
        <v>5</v>
      </c>
      <c r="AA2289" s="8" t="e">
        <f>VLOOKUP(续费明细实时[[#This Row],[parent_user_id]],#REF!,27,0)</f>
        <v>#REF!</v>
      </c>
    </row>
    <row r="2290" spans="1:27">
      <c r="A2290" s="1">
        <v>45796</v>
      </c>
      <c r="B2290" t="s">
        <v>13893</v>
      </c>
      <c r="C2290" t="s">
        <v>13894</v>
      </c>
      <c r="D2290" t="s">
        <v>548</v>
      </c>
      <c r="E2290" t="s">
        <v>546</v>
      </c>
      <c r="F2290">
        <v>60</v>
      </c>
      <c r="G2290" t="s">
        <v>1929</v>
      </c>
      <c r="H2290" t="s">
        <v>559</v>
      </c>
      <c r="I2290" t="s">
        <v>1876</v>
      </c>
      <c r="J2290">
        <v>10650</v>
      </c>
      <c r="K2290" t="s">
        <v>220</v>
      </c>
      <c r="L2290" t="s">
        <v>549</v>
      </c>
      <c r="M2290" t="s">
        <v>550</v>
      </c>
      <c r="N2290" t="s">
        <v>551</v>
      </c>
      <c r="O2290" t="s">
        <v>145</v>
      </c>
      <c r="P2290" t="s">
        <v>1877</v>
      </c>
      <c r="Q2290" t="s">
        <v>13895</v>
      </c>
      <c r="R2290" t="s">
        <v>626</v>
      </c>
      <c r="S2290">
        <v>1500</v>
      </c>
      <c r="T2290" t="s">
        <v>1891</v>
      </c>
      <c r="U2290" s="4">
        <v>45796.36347222222</v>
      </c>
      <c r="V2290" t="str">
        <f>IFERROR(VLOOKUP(B2290,#REF!,1,0),"")</f>
        <v/>
      </c>
      <c r="W2290" t="str" cm="1">
        <f t="array" ref="W2290">IFERROR(_xlfn.IFS(AND(V2290="",X2290&lt;&gt;"王园园组",X2290&lt;&gt;"other"),K2290,AND(V2290="",X2290="王园园组"),G2290),"other")</f>
        <v>other</v>
      </c>
      <c r="X2290" t="str" cm="1">
        <f t="array" ref="X2290">IFERROR(_xlfn.IFS(AND(V2290="",IFERROR(VLOOKUP(N2290,#REF!,1,0),1)&lt;&gt;1),N2290,AND(V2290="",I2290="王园园组"),"王园园组"),"other")</f>
        <v>other</v>
      </c>
      <c r="Y2290">
        <f>IFERROR(_xlfn.XLOOKUP(MID(T2290, FIND("#", SUBSTITUTE(T2290, "-", "#", LEN(T2290) - LEN(SUBSTITUTE(T2290, "-", "")))) + 1, LEN(T2290)),#REF!,#REF!),0)</f>
        <v>0</v>
      </c>
      <c r="Z2290">
        <f>MONTH(续费明细实时[[#This Row],[success_time]])</f>
        <v>5</v>
      </c>
      <c r="AA2290" s="8" t="e">
        <f>VLOOKUP(续费明细实时[[#This Row],[parent_user_id]],#REF!,27,0)</f>
        <v>#REF!</v>
      </c>
    </row>
    <row r="2291" spans="1:27">
      <c r="A2291" s="1">
        <v>45797</v>
      </c>
      <c r="B2291" t="s">
        <v>13896</v>
      </c>
      <c r="C2291" t="s">
        <v>13897</v>
      </c>
      <c r="D2291" t="s">
        <v>548</v>
      </c>
      <c r="E2291" t="s">
        <v>546</v>
      </c>
      <c r="F2291">
        <v>240</v>
      </c>
      <c r="G2291" t="s">
        <v>1969</v>
      </c>
      <c r="H2291" t="s">
        <v>559</v>
      </c>
      <c r="I2291" t="s">
        <v>1876</v>
      </c>
      <c r="J2291">
        <v>32909</v>
      </c>
      <c r="K2291" t="s">
        <v>209</v>
      </c>
      <c r="L2291" t="s">
        <v>549</v>
      </c>
      <c r="M2291" t="s">
        <v>550</v>
      </c>
      <c r="N2291" t="s">
        <v>551</v>
      </c>
      <c r="O2291" t="s">
        <v>149</v>
      </c>
      <c r="P2291" t="s">
        <v>1877</v>
      </c>
      <c r="Q2291" t="s">
        <v>13898</v>
      </c>
      <c r="R2291" t="s">
        <v>626</v>
      </c>
      <c r="S2291">
        <v>4635</v>
      </c>
      <c r="T2291" t="s">
        <v>1931</v>
      </c>
      <c r="U2291" s="4">
        <v>45797.354814814818</v>
      </c>
      <c r="V2291" t="str">
        <f>IFERROR(VLOOKUP(B2291,#REF!,1,0),"")</f>
        <v/>
      </c>
      <c r="W2291" t="str" cm="1">
        <f t="array" ref="W2291">IFERROR(_xlfn.IFS(AND(V2291="",X2291&lt;&gt;"王园园组",X2291&lt;&gt;"other"),K2291,AND(V2291="",X2291="王园园组"),G2291),"other")</f>
        <v>other</v>
      </c>
      <c r="X2291" t="str" cm="1">
        <f t="array" ref="X2291">IFERROR(_xlfn.IFS(AND(V2291="",IFERROR(VLOOKUP(N2291,#REF!,1,0),1)&lt;&gt;1),N2291,AND(V2291="",I2291="王园园组"),"王园园组"),"other")</f>
        <v>other</v>
      </c>
      <c r="Y2291">
        <f>IFERROR(_xlfn.XLOOKUP(MID(T2291, FIND("#", SUBSTITUTE(T2291, "-", "#", LEN(T2291) - LEN(SUBSTITUTE(T2291, "-", "")))) + 1, LEN(T2291)),#REF!,#REF!),0)</f>
        <v>0</v>
      </c>
      <c r="Z2291">
        <f>MONTH(续费明细实时[[#This Row],[success_time]])</f>
        <v>5</v>
      </c>
      <c r="AA2291" s="8" t="e">
        <f>VLOOKUP(续费明细实时[[#This Row],[parent_user_id]],#REF!,27,0)</f>
        <v>#REF!</v>
      </c>
    </row>
    <row r="2292" spans="1:27">
      <c r="A2292" s="1">
        <v>45789</v>
      </c>
      <c r="B2292" t="s">
        <v>11664</v>
      </c>
      <c r="C2292" t="s">
        <v>11665</v>
      </c>
      <c r="D2292" t="s">
        <v>695</v>
      </c>
      <c r="E2292" t="s">
        <v>546</v>
      </c>
      <c r="F2292">
        <v>120</v>
      </c>
      <c r="G2292" t="s">
        <v>1994</v>
      </c>
      <c r="H2292" t="s">
        <v>559</v>
      </c>
      <c r="I2292" t="s">
        <v>1876</v>
      </c>
      <c r="J2292">
        <v>17750</v>
      </c>
      <c r="K2292" t="s">
        <v>311</v>
      </c>
      <c r="L2292" t="s">
        <v>549</v>
      </c>
      <c r="M2292" t="s">
        <v>550</v>
      </c>
      <c r="N2292" t="s">
        <v>136</v>
      </c>
      <c r="O2292" t="s">
        <v>143</v>
      </c>
      <c r="P2292" t="s">
        <v>1877</v>
      </c>
      <c r="Q2292" t="s">
        <v>11666</v>
      </c>
      <c r="R2292" t="s">
        <v>626</v>
      </c>
      <c r="S2292">
        <v>2500</v>
      </c>
      <c r="T2292" t="s">
        <v>1896</v>
      </c>
      <c r="U2292" s="4">
        <v>45789.002280092594</v>
      </c>
      <c r="V2292" t="str">
        <f>IFERROR(VLOOKUP(B2292,#REF!,1,0),"")</f>
        <v/>
      </c>
      <c r="W2292" t="str" cm="1">
        <f t="array" ref="W2292">IFERROR(_xlfn.IFS(AND(V2292="",X2292&lt;&gt;"王园园组",X2292&lt;&gt;"other"),K2292,AND(V2292="",X2292="王园园组"),G2292),"other")</f>
        <v>other</v>
      </c>
      <c r="X2292" t="str" cm="1">
        <f t="array" ref="X2292">IFERROR(_xlfn.IFS(AND(V2292="",IFERROR(VLOOKUP(N2292,#REF!,1,0),1)&lt;&gt;1),N2292,AND(V2292="",I2292="王园园组"),"王园园组"),"other")</f>
        <v>other</v>
      </c>
      <c r="Y2292">
        <f>IFERROR(_xlfn.XLOOKUP(MID(T2292, FIND("#", SUBSTITUTE(T2292, "-", "#", LEN(T2292) - LEN(SUBSTITUTE(T2292, "-", "")))) + 1, LEN(T2292)),#REF!,#REF!),0)</f>
        <v>0</v>
      </c>
      <c r="Z2292">
        <f>MONTH(续费明细实时[[#This Row],[success_time]])</f>
        <v>5</v>
      </c>
      <c r="AA2292" s="8" t="e">
        <f>VLOOKUP(续费明细实时[[#This Row],[parent_user_id]],#REF!,27,0)</f>
        <v>#REF!</v>
      </c>
    </row>
    <row r="2293" spans="1:27">
      <c r="A2293" s="1">
        <v>45805</v>
      </c>
      <c r="B2293" t="s">
        <v>30315</v>
      </c>
      <c r="C2293" t="s">
        <v>30316</v>
      </c>
      <c r="D2293" t="s">
        <v>548</v>
      </c>
      <c r="E2293" t="s">
        <v>546</v>
      </c>
      <c r="F2293">
        <v>60</v>
      </c>
      <c r="G2293" t="s">
        <v>12956</v>
      </c>
      <c r="H2293" t="s">
        <v>559</v>
      </c>
      <c r="I2293" t="s">
        <v>1876</v>
      </c>
      <c r="J2293">
        <v>10970</v>
      </c>
      <c r="K2293" t="s">
        <v>246</v>
      </c>
      <c r="L2293" t="s">
        <v>549</v>
      </c>
      <c r="M2293" t="s">
        <v>550</v>
      </c>
      <c r="N2293" t="s">
        <v>551</v>
      </c>
      <c r="O2293" t="s">
        <v>242</v>
      </c>
      <c r="P2293" t="s">
        <v>1877</v>
      </c>
      <c r="Q2293" t="s">
        <v>30317</v>
      </c>
      <c r="R2293" t="s">
        <v>626</v>
      </c>
      <c r="S2293">
        <v>1545</v>
      </c>
      <c r="T2293" t="s">
        <v>1891</v>
      </c>
      <c r="U2293" s="4">
        <v>45805.32471064815</v>
      </c>
      <c r="V2293" t="str">
        <f>IFERROR(VLOOKUP(B2293,#REF!,1,0),"")</f>
        <v/>
      </c>
      <c r="W2293" t="str" cm="1">
        <f t="array" ref="W2293">IFERROR(_xlfn.IFS(AND(V2293="",X2293&lt;&gt;"王园园组",X2293&lt;&gt;"other"),K2293,AND(V2293="",X2293="王园园组"),G2293),"other")</f>
        <v>other</v>
      </c>
      <c r="X2293" t="str" cm="1">
        <f t="array" ref="X2293">IFERROR(_xlfn.IFS(AND(V2293="",IFERROR(VLOOKUP(N2293,#REF!,1,0),1)&lt;&gt;1),N2293,AND(V2293="",I2293="王园园组"),"王园园组"),"other")</f>
        <v>other</v>
      </c>
      <c r="Y2293">
        <f>IFERROR(_xlfn.XLOOKUP(MID(T2293, FIND("#", SUBSTITUTE(T2293, "-", "#", LEN(T2293) - LEN(SUBSTITUTE(T2293, "-", "")))) + 1, LEN(T2293)),#REF!,#REF!),0)</f>
        <v>0</v>
      </c>
      <c r="Z2293">
        <f>MONTH(续费明细实时[[#This Row],[success_time]])</f>
        <v>5</v>
      </c>
      <c r="AA2293" s="8" t="e">
        <f>VLOOKUP(续费明细实时[[#This Row],[parent_user_id]],#REF!,27,0)</f>
        <v>#REF!</v>
      </c>
    </row>
    <row r="2294" spans="1:27" hidden="1">
      <c r="A2294" s="1">
        <v>45779</v>
      </c>
      <c r="B2294" t="s">
        <v>1920</v>
      </c>
      <c r="C2294" t="s">
        <v>1921</v>
      </c>
      <c r="D2294" t="s">
        <v>610</v>
      </c>
      <c r="E2294" t="s">
        <v>546</v>
      </c>
      <c r="F2294">
        <v>96</v>
      </c>
      <c r="G2294" t="s">
        <v>1917</v>
      </c>
      <c r="H2294" t="s">
        <v>559</v>
      </c>
      <c r="I2294" t="s">
        <v>1876</v>
      </c>
      <c r="J2294">
        <v>21924</v>
      </c>
      <c r="K2294" t="s">
        <v>1922</v>
      </c>
      <c r="L2294" t="s">
        <v>549</v>
      </c>
      <c r="M2294" t="s">
        <v>550</v>
      </c>
      <c r="N2294" t="s">
        <v>1923</v>
      </c>
      <c r="O2294" t="s">
        <v>1924</v>
      </c>
      <c r="P2294" t="s">
        <v>1877</v>
      </c>
      <c r="Q2294" t="s">
        <v>1925</v>
      </c>
      <c r="R2294" t="s">
        <v>626</v>
      </c>
      <c r="S2294">
        <v>3087.94</v>
      </c>
      <c r="T2294" t="s">
        <v>1926</v>
      </c>
      <c r="U2294" s="4">
        <v>45779.539282407408</v>
      </c>
      <c r="V2294" t="str">
        <f>IFERROR(VLOOKUP(B2294,#REF!,1,0),"")</f>
        <v/>
      </c>
      <c r="W2294" t="str" cm="1">
        <f t="array" ref="W2294">IFERROR(_xlfn.IFS(AND(V2294="",X2294&lt;&gt;"王园园组",X2294&lt;&gt;"other"),K2294,AND(V2294="",X2294="王园园组"),G2294),"other")</f>
        <v>other</v>
      </c>
      <c r="X2294" t="str" cm="1">
        <f t="array" ref="X2294">IFERROR(_xlfn.IFS(AND(V2294="",IFERROR(VLOOKUP(N2294,#REF!,1,0),1)&lt;&gt;1),N2294,AND(V2294="",I2294="王园园组"),"王园园组"),"other")</f>
        <v>other</v>
      </c>
      <c r="Y2294">
        <f>IFERROR(_xlfn.XLOOKUP(MID(T2294, FIND("#", SUBSTITUTE(T2294, "-", "#", LEN(T2294) - LEN(SUBSTITUTE(T2294, "-", "")))) + 1, LEN(T2294)),#REF!,#REF!),0)</f>
        <v>0</v>
      </c>
      <c r="Z2294">
        <f>MONTH(续费明细实时[[#This Row],[success_time]])</f>
        <v>5</v>
      </c>
      <c r="AA2294" s="8" t="e">
        <f>VLOOKUP(续费明细实时[[#This Row],[parent_user_id]],#REF!,27,0)</f>
        <v>#REF!</v>
      </c>
    </row>
    <row r="2295" spans="1:27">
      <c r="A2295" s="1">
        <v>45796</v>
      </c>
      <c r="B2295" t="s">
        <v>13820</v>
      </c>
      <c r="C2295" t="s">
        <v>13821</v>
      </c>
      <c r="D2295" t="s">
        <v>548</v>
      </c>
      <c r="E2295" t="s">
        <v>546</v>
      </c>
      <c r="F2295">
        <v>120</v>
      </c>
      <c r="G2295" t="s">
        <v>1969</v>
      </c>
      <c r="H2295" t="s">
        <v>559</v>
      </c>
      <c r="I2295" t="s">
        <v>1876</v>
      </c>
      <c r="J2295">
        <v>18283</v>
      </c>
      <c r="K2295" t="s">
        <v>181</v>
      </c>
      <c r="L2295" t="s">
        <v>549</v>
      </c>
      <c r="M2295" t="s">
        <v>559</v>
      </c>
      <c r="N2295" t="s">
        <v>469</v>
      </c>
      <c r="O2295" t="s">
        <v>180</v>
      </c>
      <c r="P2295" t="s">
        <v>1877</v>
      </c>
      <c r="Q2295" t="s">
        <v>13822</v>
      </c>
      <c r="R2295" t="s">
        <v>626</v>
      </c>
      <c r="S2295">
        <v>2575</v>
      </c>
      <c r="T2295" t="s">
        <v>1896</v>
      </c>
      <c r="U2295" s="4">
        <v>45796.451666666668</v>
      </c>
      <c r="V2295" t="str">
        <f>IFERROR(VLOOKUP(B2295,#REF!,1,0),"")</f>
        <v/>
      </c>
      <c r="W2295" t="str" cm="1">
        <f t="array" ref="W2295">IFERROR(_xlfn.IFS(AND(V2295="",X2295&lt;&gt;"王园园组",X2295&lt;&gt;"other"),K2295,AND(V2295="",X2295="王园园组"),G2295),"other")</f>
        <v>other</v>
      </c>
      <c r="X2295" t="str" cm="1">
        <f t="array" ref="X2295">IFERROR(_xlfn.IFS(AND(V2295="",IFERROR(VLOOKUP(N2295,#REF!,1,0),1)&lt;&gt;1),N2295,AND(V2295="",I2295="王园园组"),"王园园组"),"other")</f>
        <v>other</v>
      </c>
      <c r="Y2295">
        <f>IFERROR(_xlfn.XLOOKUP(MID(T2295, FIND("#", SUBSTITUTE(T2295, "-", "#", LEN(T2295) - LEN(SUBSTITUTE(T2295, "-", "")))) + 1, LEN(T2295)),#REF!,#REF!),0)</f>
        <v>0</v>
      </c>
      <c r="Z2295">
        <f>MONTH(续费明细实时[[#This Row],[success_time]])</f>
        <v>5</v>
      </c>
      <c r="AA2295" s="8" t="e">
        <f>VLOOKUP(续费明细实时[[#This Row],[parent_user_id]],#REF!,27,0)</f>
        <v>#REF!</v>
      </c>
    </row>
    <row r="2296" spans="1:27">
      <c r="A2296" s="1">
        <v>45794</v>
      </c>
      <c r="B2296" t="s">
        <v>13884</v>
      </c>
      <c r="C2296" t="s">
        <v>13885</v>
      </c>
      <c r="D2296" t="s">
        <v>548</v>
      </c>
      <c r="E2296" t="s">
        <v>546</v>
      </c>
      <c r="F2296">
        <v>60</v>
      </c>
      <c r="G2296" t="s">
        <v>1894</v>
      </c>
      <c r="H2296" t="s">
        <v>559</v>
      </c>
      <c r="I2296" t="s">
        <v>1876</v>
      </c>
      <c r="J2296">
        <v>10650</v>
      </c>
      <c r="K2296" t="s">
        <v>254</v>
      </c>
      <c r="L2296" t="s">
        <v>549</v>
      </c>
      <c r="M2296" t="s">
        <v>550</v>
      </c>
      <c r="N2296" t="s">
        <v>136</v>
      </c>
      <c r="O2296" t="s">
        <v>147</v>
      </c>
      <c r="P2296" t="s">
        <v>1877</v>
      </c>
      <c r="Q2296" t="s">
        <v>13886</v>
      </c>
      <c r="R2296" t="s">
        <v>626</v>
      </c>
      <c r="S2296">
        <v>1500</v>
      </c>
      <c r="T2296" t="s">
        <v>1891</v>
      </c>
      <c r="U2296" s="4">
        <v>45794.435856481483</v>
      </c>
      <c r="V2296" t="str">
        <f>IFERROR(VLOOKUP(B2296,#REF!,1,0),"")</f>
        <v/>
      </c>
      <c r="W2296" t="str" cm="1">
        <f t="array" ref="W2296">IFERROR(_xlfn.IFS(AND(V2296="",X2296&lt;&gt;"王园园组",X2296&lt;&gt;"other"),K2296,AND(V2296="",X2296="王园园组"),G2296),"other")</f>
        <v>other</v>
      </c>
      <c r="X2296" t="str" cm="1">
        <f t="array" ref="X2296">IFERROR(_xlfn.IFS(AND(V2296="",IFERROR(VLOOKUP(N2296,#REF!,1,0),1)&lt;&gt;1),N2296,AND(V2296="",I2296="王园园组"),"王园园组"),"other")</f>
        <v>other</v>
      </c>
      <c r="Y2296">
        <f>IFERROR(_xlfn.XLOOKUP(MID(T2296, FIND("#", SUBSTITUTE(T2296, "-", "#", LEN(T2296) - LEN(SUBSTITUTE(T2296, "-", "")))) + 1, LEN(T2296)),#REF!,#REF!),0)</f>
        <v>0</v>
      </c>
      <c r="Z2296">
        <f>MONTH(续费明细实时[[#This Row],[success_time]])</f>
        <v>5</v>
      </c>
      <c r="AA2296" s="8" t="e">
        <f>VLOOKUP(续费明细实时[[#This Row],[parent_user_id]],#REF!,27,0)</f>
        <v>#REF!</v>
      </c>
    </row>
    <row r="2297" spans="1:27">
      <c r="A2297" s="1">
        <v>45788</v>
      </c>
      <c r="B2297" t="s">
        <v>8889</v>
      </c>
      <c r="C2297" t="s">
        <v>8890</v>
      </c>
      <c r="D2297" t="s">
        <v>610</v>
      </c>
      <c r="E2297" t="s">
        <v>546</v>
      </c>
      <c r="F2297">
        <v>120</v>
      </c>
      <c r="G2297" t="s">
        <v>2035</v>
      </c>
      <c r="H2297" t="s">
        <v>559</v>
      </c>
      <c r="I2297" t="s">
        <v>1876</v>
      </c>
      <c r="J2297">
        <v>18283</v>
      </c>
      <c r="K2297" t="s">
        <v>302</v>
      </c>
      <c r="L2297" t="s">
        <v>549</v>
      </c>
      <c r="M2297" t="s">
        <v>550</v>
      </c>
      <c r="N2297" t="s">
        <v>136</v>
      </c>
      <c r="O2297" t="s">
        <v>143</v>
      </c>
      <c r="P2297" t="s">
        <v>1877</v>
      </c>
      <c r="Q2297" t="s">
        <v>8891</v>
      </c>
      <c r="R2297" t="s">
        <v>626</v>
      </c>
      <c r="S2297">
        <v>2575</v>
      </c>
      <c r="T2297" t="s">
        <v>1896</v>
      </c>
      <c r="U2297" s="4">
        <v>45788.780150462961</v>
      </c>
      <c r="V2297" t="str">
        <f>IFERROR(VLOOKUP(B2297,#REF!,1,0),"")</f>
        <v/>
      </c>
      <c r="W2297" t="str" cm="1">
        <f t="array" ref="W2297">IFERROR(_xlfn.IFS(AND(V2297="",X2297&lt;&gt;"王园园组",X2297&lt;&gt;"other"),K2297,AND(V2297="",X2297="王园园组"),G2297),"other")</f>
        <v>other</v>
      </c>
      <c r="X2297" t="str" cm="1">
        <f t="array" ref="X2297">IFERROR(_xlfn.IFS(AND(V2297="",IFERROR(VLOOKUP(N2297,#REF!,1,0),1)&lt;&gt;1),N2297,AND(V2297="",I2297="王园园组"),"王园园组"),"other")</f>
        <v>other</v>
      </c>
      <c r="Y2297">
        <f>IFERROR(_xlfn.XLOOKUP(MID(T2297, FIND("#", SUBSTITUTE(T2297, "-", "#", LEN(T2297) - LEN(SUBSTITUTE(T2297, "-", "")))) + 1, LEN(T2297)),#REF!,#REF!),0)</f>
        <v>0</v>
      </c>
      <c r="Z2297">
        <f>MONTH(续费明细实时[[#This Row],[success_time]])</f>
        <v>5</v>
      </c>
      <c r="AA2297" s="8" t="e">
        <f>VLOOKUP(续费明细实时[[#This Row],[parent_user_id]],#REF!,27,0)</f>
        <v>#REF!</v>
      </c>
    </row>
    <row r="2298" spans="1:27">
      <c r="A2298" s="1">
        <v>45794</v>
      </c>
      <c r="B2298" t="s">
        <v>13887</v>
      </c>
      <c r="C2298" t="s">
        <v>13888</v>
      </c>
      <c r="D2298" t="s">
        <v>548</v>
      </c>
      <c r="E2298" t="s">
        <v>546</v>
      </c>
      <c r="F2298">
        <v>60</v>
      </c>
      <c r="G2298" t="s">
        <v>2071</v>
      </c>
      <c r="H2298" t="s">
        <v>559</v>
      </c>
      <c r="I2298" t="s">
        <v>1876</v>
      </c>
      <c r="J2298">
        <v>10650</v>
      </c>
      <c r="K2298" t="s">
        <v>244</v>
      </c>
      <c r="L2298" t="s">
        <v>549</v>
      </c>
      <c r="M2298" t="s">
        <v>550</v>
      </c>
      <c r="N2298" t="s">
        <v>551</v>
      </c>
      <c r="O2298" t="s">
        <v>242</v>
      </c>
      <c r="P2298" t="s">
        <v>1877</v>
      </c>
      <c r="Q2298" t="s">
        <v>13889</v>
      </c>
      <c r="R2298" t="s">
        <v>626</v>
      </c>
      <c r="S2298">
        <v>1500</v>
      </c>
      <c r="T2298" t="s">
        <v>1891</v>
      </c>
      <c r="U2298" s="4">
        <v>45794.35328703704</v>
      </c>
      <c r="V2298" t="str">
        <f>IFERROR(VLOOKUP(B2298,#REF!,1,0),"")</f>
        <v/>
      </c>
      <c r="W2298" t="str" cm="1">
        <f t="array" ref="W2298">IFERROR(_xlfn.IFS(AND(V2298="",X2298&lt;&gt;"王园园组",X2298&lt;&gt;"other"),K2298,AND(V2298="",X2298="王园园组"),G2298),"other")</f>
        <v>other</v>
      </c>
      <c r="X2298" t="str" cm="1">
        <f t="array" ref="X2298">IFERROR(_xlfn.IFS(AND(V2298="",IFERROR(VLOOKUP(N2298,#REF!,1,0),1)&lt;&gt;1),N2298,AND(V2298="",I2298="王园园组"),"王园园组"),"other")</f>
        <v>other</v>
      </c>
      <c r="Y2298">
        <f>IFERROR(_xlfn.XLOOKUP(MID(T2298, FIND("#", SUBSTITUTE(T2298, "-", "#", LEN(T2298) - LEN(SUBSTITUTE(T2298, "-", "")))) + 1, LEN(T2298)),#REF!,#REF!),0)</f>
        <v>0</v>
      </c>
      <c r="Z2298">
        <f>MONTH(续费明细实时[[#This Row],[success_time]])</f>
        <v>5</v>
      </c>
      <c r="AA2298" s="8" t="e">
        <f>VLOOKUP(续费明细实时[[#This Row],[parent_user_id]],#REF!,27,0)</f>
        <v>#REF!</v>
      </c>
    </row>
    <row r="2299" spans="1:27">
      <c r="A2299" s="1">
        <v>45799</v>
      </c>
      <c r="B2299" t="s">
        <v>13875</v>
      </c>
      <c r="C2299" t="s">
        <v>13876</v>
      </c>
      <c r="D2299" t="s">
        <v>902</v>
      </c>
      <c r="E2299" t="s">
        <v>546</v>
      </c>
      <c r="F2299">
        <v>240</v>
      </c>
      <c r="G2299" t="s">
        <v>1990</v>
      </c>
      <c r="H2299" t="s">
        <v>559</v>
      </c>
      <c r="I2299" t="s">
        <v>1876</v>
      </c>
      <c r="J2299">
        <v>31950</v>
      </c>
      <c r="K2299" t="s">
        <v>234</v>
      </c>
      <c r="L2299" t="s">
        <v>549</v>
      </c>
      <c r="M2299" t="s">
        <v>550</v>
      </c>
      <c r="N2299" t="s">
        <v>551</v>
      </c>
      <c r="O2299" t="s">
        <v>141</v>
      </c>
      <c r="P2299" t="s">
        <v>1877</v>
      </c>
      <c r="Q2299" t="s">
        <v>13877</v>
      </c>
      <c r="R2299" t="s">
        <v>626</v>
      </c>
      <c r="S2299">
        <v>4500</v>
      </c>
      <c r="T2299" t="s">
        <v>1931</v>
      </c>
      <c r="U2299" s="4">
        <v>45799.340995370374</v>
      </c>
      <c r="V2299" t="str">
        <f>IFERROR(VLOOKUP(B2299,#REF!,1,0),"")</f>
        <v/>
      </c>
      <c r="W2299" t="str" cm="1">
        <f t="array" ref="W2299">IFERROR(_xlfn.IFS(AND(V2299="",X2299&lt;&gt;"王园园组",X2299&lt;&gt;"other"),K2299,AND(V2299="",X2299="王园园组"),G2299),"other")</f>
        <v>other</v>
      </c>
      <c r="X2299" t="str" cm="1">
        <f t="array" ref="X2299">IFERROR(_xlfn.IFS(AND(V2299="",IFERROR(VLOOKUP(N2299,#REF!,1,0),1)&lt;&gt;1),N2299,AND(V2299="",I2299="王园园组"),"王园园组"),"other")</f>
        <v>other</v>
      </c>
      <c r="Y2299">
        <f>IFERROR(_xlfn.XLOOKUP(MID(T2299, FIND("#", SUBSTITUTE(T2299, "-", "#", LEN(T2299) - LEN(SUBSTITUTE(T2299, "-", "")))) + 1, LEN(T2299)),#REF!,#REF!),0)</f>
        <v>0</v>
      </c>
      <c r="Z2299">
        <f>MONTH(续费明细实时[[#This Row],[success_time]])</f>
        <v>5</v>
      </c>
      <c r="AA2299" s="8" t="e">
        <f>VLOOKUP(续费明细实时[[#This Row],[parent_user_id]],#REF!,27,0)</f>
        <v>#REF!</v>
      </c>
    </row>
    <row r="2300" spans="1:27">
      <c r="A2300" s="1">
        <v>45789</v>
      </c>
      <c r="B2300" t="s">
        <v>9185</v>
      </c>
      <c r="C2300" t="s">
        <v>9186</v>
      </c>
      <c r="D2300" t="s">
        <v>610</v>
      </c>
      <c r="E2300" t="s">
        <v>546</v>
      </c>
      <c r="F2300">
        <v>120</v>
      </c>
      <c r="G2300" t="s">
        <v>2071</v>
      </c>
      <c r="H2300" t="s">
        <v>559</v>
      </c>
      <c r="I2300" t="s">
        <v>1876</v>
      </c>
      <c r="J2300">
        <v>18283</v>
      </c>
      <c r="K2300" t="s">
        <v>217</v>
      </c>
      <c r="L2300" t="s">
        <v>549</v>
      </c>
      <c r="M2300" t="s">
        <v>550</v>
      </c>
      <c r="N2300" t="s">
        <v>551</v>
      </c>
      <c r="O2300" t="s">
        <v>145</v>
      </c>
      <c r="P2300" t="s">
        <v>1877</v>
      </c>
      <c r="Q2300" t="s">
        <v>9187</v>
      </c>
      <c r="R2300" t="s">
        <v>626</v>
      </c>
      <c r="S2300">
        <v>2575</v>
      </c>
      <c r="T2300" t="s">
        <v>1896</v>
      </c>
      <c r="U2300" s="4">
        <v>45789.407511574071</v>
      </c>
      <c r="V2300" t="str">
        <f>IFERROR(VLOOKUP(B2300,#REF!,1,0),"")</f>
        <v/>
      </c>
      <c r="W2300" t="str" cm="1">
        <f t="array" ref="W2300">IFERROR(_xlfn.IFS(AND(V2300="",X2300&lt;&gt;"王园园组",X2300&lt;&gt;"other"),K2300,AND(V2300="",X2300="王园园组"),G2300),"other")</f>
        <v>other</v>
      </c>
      <c r="X2300" t="str" cm="1">
        <f t="array" ref="X2300">IFERROR(_xlfn.IFS(AND(V2300="",IFERROR(VLOOKUP(N2300,#REF!,1,0),1)&lt;&gt;1),N2300,AND(V2300="",I2300="王园园组"),"王园园组"),"other")</f>
        <v>other</v>
      </c>
      <c r="Y2300">
        <f>IFERROR(_xlfn.XLOOKUP(MID(T2300, FIND("#", SUBSTITUTE(T2300, "-", "#", LEN(T2300) - LEN(SUBSTITUTE(T2300, "-", "")))) + 1, LEN(T2300)),#REF!,#REF!),0)</f>
        <v>0</v>
      </c>
      <c r="Z2300">
        <f>MONTH(续费明细实时[[#This Row],[success_time]])</f>
        <v>5</v>
      </c>
      <c r="AA2300" s="8" t="e">
        <f>VLOOKUP(续费明细实时[[#This Row],[parent_user_id]],#REF!,27,0)</f>
        <v>#REF!</v>
      </c>
    </row>
    <row r="2301" spans="1:27">
      <c r="A2301" s="1">
        <v>45792</v>
      </c>
      <c r="B2301" t="s">
        <v>13180</v>
      </c>
      <c r="C2301" t="s">
        <v>13181</v>
      </c>
      <c r="D2301" t="s">
        <v>548</v>
      </c>
      <c r="E2301" t="s">
        <v>1521</v>
      </c>
      <c r="F2301">
        <v>16</v>
      </c>
      <c r="G2301" t="s">
        <v>1929</v>
      </c>
      <c r="H2301" t="s">
        <v>559</v>
      </c>
      <c r="I2301" t="s">
        <v>1876</v>
      </c>
      <c r="J2301">
        <v>2048</v>
      </c>
      <c r="K2301" t="s">
        <v>244</v>
      </c>
      <c r="L2301" t="s">
        <v>549</v>
      </c>
      <c r="M2301" t="s">
        <v>550</v>
      </c>
      <c r="N2301" t="s">
        <v>551</v>
      </c>
      <c r="O2301" t="s">
        <v>242</v>
      </c>
      <c r="P2301" t="s">
        <v>1877</v>
      </c>
      <c r="Q2301" t="s">
        <v>13182</v>
      </c>
      <c r="R2301" t="s">
        <v>626</v>
      </c>
      <c r="S2301">
        <v>288.39999999999998</v>
      </c>
      <c r="T2301" t="s">
        <v>8800</v>
      </c>
      <c r="U2301" s="4">
        <v>45792.647256944445</v>
      </c>
      <c r="V2301" t="str">
        <f>IFERROR(VLOOKUP(B2301,#REF!,1,0),"")</f>
        <v/>
      </c>
      <c r="W2301" t="str" cm="1">
        <f t="array" ref="W2301">IFERROR(_xlfn.IFS(AND(V2301="",X2301&lt;&gt;"王园园组",X2301&lt;&gt;"other"),K2301,AND(V2301="",X2301="王园园组"),G2301),"other")</f>
        <v>other</v>
      </c>
      <c r="X2301" t="str" cm="1">
        <f t="array" ref="X2301">IFERROR(_xlfn.IFS(AND(V2301="",IFERROR(VLOOKUP(N2301,#REF!,1,0),1)&lt;&gt;1),N2301,AND(V2301="",I2301="王园园组"),"王园园组"),"other")</f>
        <v>other</v>
      </c>
      <c r="Y2301">
        <f>IFERROR(_xlfn.XLOOKUP(MID(T2301, FIND("#", SUBSTITUTE(T2301, "-", "#", LEN(T2301) - LEN(SUBSTITUTE(T2301, "-", "")))) + 1, LEN(T2301)),#REF!,#REF!),0)</f>
        <v>0</v>
      </c>
      <c r="Z2301">
        <f>MONTH(续费明细实时[[#This Row],[success_time]])</f>
        <v>5</v>
      </c>
      <c r="AA2301" s="8" t="e">
        <f>VLOOKUP(续费明细实时[[#This Row],[parent_user_id]],#REF!,27,0)</f>
        <v>#REF!</v>
      </c>
    </row>
    <row r="2302" spans="1:27">
      <c r="A2302" s="1">
        <v>45795</v>
      </c>
      <c r="B2302" t="s">
        <v>13174</v>
      </c>
      <c r="C2302" t="s">
        <v>13175</v>
      </c>
      <c r="D2302" t="s">
        <v>548</v>
      </c>
      <c r="E2302" t="s">
        <v>546</v>
      </c>
      <c r="F2302">
        <v>120</v>
      </c>
      <c r="G2302" t="s">
        <v>2056</v>
      </c>
      <c r="H2302" t="s">
        <v>559</v>
      </c>
      <c r="I2302" t="s">
        <v>1876</v>
      </c>
      <c r="J2302">
        <v>17750</v>
      </c>
      <c r="K2302" t="s">
        <v>261</v>
      </c>
      <c r="L2302" t="s">
        <v>549</v>
      </c>
      <c r="M2302" t="s">
        <v>550</v>
      </c>
      <c r="N2302" t="s">
        <v>136</v>
      </c>
      <c r="O2302" t="s">
        <v>147</v>
      </c>
      <c r="P2302" t="s">
        <v>1877</v>
      </c>
      <c r="Q2302" t="s">
        <v>13176</v>
      </c>
      <c r="R2302" t="s">
        <v>626</v>
      </c>
      <c r="S2302">
        <v>2500</v>
      </c>
      <c r="T2302" t="s">
        <v>1896</v>
      </c>
      <c r="U2302" s="4">
        <v>45795.497037037036</v>
      </c>
      <c r="V2302" t="str">
        <f>IFERROR(VLOOKUP(B2302,#REF!,1,0),"")</f>
        <v/>
      </c>
      <c r="W2302" t="str" cm="1">
        <f t="array" ref="W2302">IFERROR(_xlfn.IFS(AND(V2302="",X2302&lt;&gt;"王园园组",X2302&lt;&gt;"other"),K2302,AND(V2302="",X2302="王园园组"),G2302),"other")</f>
        <v>other</v>
      </c>
      <c r="X2302" t="str" cm="1">
        <f t="array" ref="X2302">IFERROR(_xlfn.IFS(AND(V2302="",IFERROR(VLOOKUP(N2302,#REF!,1,0),1)&lt;&gt;1),N2302,AND(V2302="",I2302="王园园组"),"王园园组"),"other")</f>
        <v>other</v>
      </c>
      <c r="Y2302">
        <f>IFERROR(_xlfn.XLOOKUP(MID(T2302, FIND("#", SUBSTITUTE(T2302, "-", "#", LEN(T2302) - LEN(SUBSTITUTE(T2302, "-", "")))) + 1, LEN(T2302)),#REF!,#REF!),0)</f>
        <v>0</v>
      </c>
      <c r="Z2302">
        <f>MONTH(续费明细实时[[#This Row],[success_time]])</f>
        <v>5</v>
      </c>
      <c r="AA2302" s="8" t="e">
        <f>VLOOKUP(续费明细实时[[#This Row],[parent_user_id]],#REF!,27,0)</f>
        <v>#REF!</v>
      </c>
    </row>
    <row r="2303" spans="1:27">
      <c r="A2303" s="1">
        <v>45789</v>
      </c>
      <c r="B2303" t="s">
        <v>11017</v>
      </c>
      <c r="C2303" t="s">
        <v>11018</v>
      </c>
      <c r="D2303" t="s">
        <v>548</v>
      </c>
      <c r="E2303" t="s">
        <v>546</v>
      </c>
      <c r="F2303">
        <v>60</v>
      </c>
      <c r="G2303" t="s">
        <v>1909</v>
      </c>
      <c r="H2303" t="s">
        <v>559</v>
      </c>
      <c r="I2303" t="s">
        <v>1876</v>
      </c>
      <c r="J2303">
        <v>10650</v>
      </c>
      <c r="K2303" t="s">
        <v>317</v>
      </c>
      <c r="L2303" t="s">
        <v>549</v>
      </c>
      <c r="M2303" t="s">
        <v>550</v>
      </c>
      <c r="N2303" t="s">
        <v>616</v>
      </c>
      <c r="O2303" t="s">
        <v>314</v>
      </c>
      <c r="P2303" t="s">
        <v>1877</v>
      </c>
      <c r="Q2303" t="s">
        <v>11019</v>
      </c>
      <c r="R2303" t="s">
        <v>626</v>
      </c>
      <c r="S2303">
        <v>1500</v>
      </c>
      <c r="T2303" t="s">
        <v>1891</v>
      </c>
      <c r="U2303" s="4">
        <v>45789.564212962963</v>
      </c>
      <c r="V2303" t="str">
        <f>IFERROR(VLOOKUP(B2303,#REF!,1,0),"")</f>
        <v/>
      </c>
      <c r="W2303" t="str" cm="1">
        <f t="array" ref="W2303">IFERROR(_xlfn.IFS(AND(V2303="",X2303&lt;&gt;"王园园组",X2303&lt;&gt;"other"),K2303,AND(V2303="",X2303="王园园组"),G2303),"other")</f>
        <v>other</v>
      </c>
      <c r="X2303" t="str" cm="1">
        <f t="array" ref="X2303">IFERROR(_xlfn.IFS(AND(V2303="",IFERROR(VLOOKUP(N2303,#REF!,1,0),1)&lt;&gt;1),N2303,AND(V2303="",I2303="王园园组"),"王园园组"),"other")</f>
        <v>other</v>
      </c>
      <c r="Y2303">
        <f>IFERROR(_xlfn.XLOOKUP(MID(T2303, FIND("#", SUBSTITUTE(T2303, "-", "#", LEN(T2303) - LEN(SUBSTITUTE(T2303, "-", "")))) + 1, LEN(T2303)),#REF!,#REF!),0)</f>
        <v>0</v>
      </c>
      <c r="Z2303">
        <f>MONTH(续费明细实时[[#This Row],[success_time]])</f>
        <v>5</v>
      </c>
      <c r="AA2303" s="8" t="e">
        <f>VLOOKUP(续费明细实时[[#This Row],[parent_user_id]],#REF!,27,0)</f>
        <v>#REF!</v>
      </c>
    </row>
    <row r="2304" spans="1:27">
      <c r="A2304" s="1">
        <v>45797</v>
      </c>
      <c r="B2304" t="s">
        <v>13923</v>
      </c>
      <c r="C2304" t="s">
        <v>13924</v>
      </c>
      <c r="D2304" t="s">
        <v>548</v>
      </c>
      <c r="E2304" t="s">
        <v>546</v>
      </c>
      <c r="F2304">
        <v>240</v>
      </c>
      <c r="G2304" t="s">
        <v>626</v>
      </c>
      <c r="H2304" t="s">
        <v>626</v>
      </c>
      <c r="I2304" t="s">
        <v>626</v>
      </c>
      <c r="J2304">
        <v>32909</v>
      </c>
      <c r="K2304" t="s">
        <v>204</v>
      </c>
      <c r="L2304" t="s">
        <v>549</v>
      </c>
      <c r="M2304" t="s">
        <v>550</v>
      </c>
      <c r="N2304" t="s">
        <v>551</v>
      </c>
      <c r="O2304" t="s">
        <v>149</v>
      </c>
      <c r="P2304" t="s">
        <v>1877</v>
      </c>
      <c r="Q2304" t="s">
        <v>13925</v>
      </c>
      <c r="R2304" t="s">
        <v>626</v>
      </c>
      <c r="S2304">
        <v>4635</v>
      </c>
      <c r="T2304" t="s">
        <v>1931</v>
      </c>
      <c r="U2304" s="4">
        <v>45797.444143518522</v>
      </c>
      <c r="V2304" t="str">
        <f>IFERROR(VLOOKUP(B2304,#REF!,1,0),"")</f>
        <v/>
      </c>
      <c r="W2304" t="str" cm="1">
        <f t="array" ref="W2304">IFERROR(_xlfn.IFS(AND(V2304="",X2304&lt;&gt;"王园园组",X2304&lt;&gt;"other"),K2304,AND(V2304="",X2304="王园园组"),G2304),"other")</f>
        <v>other</v>
      </c>
      <c r="X2304" t="str" cm="1">
        <f t="array" ref="X2304">IFERROR(_xlfn.IFS(AND(V2304="",IFERROR(VLOOKUP(N2304,#REF!,1,0),1)&lt;&gt;1),N2304,AND(V2304="",I2304="王园园组"),"王园园组"),"other")</f>
        <v>other</v>
      </c>
      <c r="Y2304">
        <f>IFERROR(_xlfn.XLOOKUP(MID(T2304, FIND("#", SUBSTITUTE(T2304, "-", "#", LEN(T2304) - LEN(SUBSTITUTE(T2304, "-", "")))) + 1, LEN(T2304)),#REF!,#REF!),0)</f>
        <v>0</v>
      </c>
      <c r="Z2304">
        <f>MONTH(续费明细实时[[#This Row],[success_time]])</f>
        <v>5</v>
      </c>
      <c r="AA2304" s="8" t="e">
        <f>VLOOKUP(续费明细实时[[#This Row],[parent_user_id]],#REF!,27,0)</f>
        <v>#REF!</v>
      </c>
    </row>
    <row r="2305" spans="1:27">
      <c r="A2305" s="1">
        <v>45804</v>
      </c>
      <c r="B2305" t="s">
        <v>30318</v>
      </c>
      <c r="C2305" t="s">
        <v>30319</v>
      </c>
      <c r="D2305" t="s">
        <v>558</v>
      </c>
      <c r="E2305" t="s">
        <v>546</v>
      </c>
      <c r="F2305">
        <v>240</v>
      </c>
      <c r="G2305" t="s">
        <v>2219</v>
      </c>
      <c r="H2305" t="s">
        <v>559</v>
      </c>
      <c r="I2305" t="s">
        <v>1876</v>
      </c>
      <c r="J2305">
        <v>31950</v>
      </c>
      <c r="K2305" t="s">
        <v>295</v>
      </c>
      <c r="L2305" t="s">
        <v>549</v>
      </c>
      <c r="M2305" t="s">
        <v>550</v>
      </c>
      <c r="N2305" t="s">
        <v>136</v>
      </c>
      <c r="O2305" t="s">
        <v>292</v>
      </c>
      <c r="P2305" t="s">
        <v>1877</v>
      </c>
      <c r="Q2305" t="s">
        <v>30320</v>
      </c>
      <c r="R2305" t="s">
        <v>626</v>
      </c>
      <c r="S2305">
        <v>4500</v>
      </c>
      <c r="T2305" t="s">
        <v>1931</v>
      </c>
      <c r="U2305" s="4">
        <v>45804.48228009259</v>
      </c>
      <c r="V2305" t="str">
        <f>IFERROR(VLOOKUP(B2305,#REF!,1,0),"")</f>
        <v/>
      </c>
      <c r="W2305" t="str" cm="1">
        <f t="array" ref="W2305">IFERROR(_xlfn.IFS(AND(V2305="",X2305&lt;&gt;"王园园组",X2305&lt;&gt;"other"),K2305,AND(V2305="",X2305="王园园组"),G2305),"other")</f>
        <v>other</v>
      </c>
      <c r="X2305" t="str" cm="1">
        <f t="array" ref="X2305">IFERROR(_xlfn.IFS(AND(V2305="",IFERROR(VLOOKUP(N2305,#REF!,1,0),1)&lt;&gt;1),N2305,AND(V2305="",I2305="王园园组"),"王园园组"),"other")</f>
        <v>other</v>
      </c>
      <c r="Y2305">
        <f>IFERROR(_xlfn.XLOOKUP(MID(T2305, FIND("#", SUBSTITUTE(T2305, "-", "#", LEN(T2305) - LEN(SUBSTITUTE(T2305, "-", "")))) + 1, LEN(T2305)),#REF!,#REF!),0)</f>
        <v>0</v>
      </c>
      <c r="Z2305">
        <f>MONTH(续费明细实时[[#This Row],[success_time]])</f>
        <v>5</v>
      </c>
      <c r="AA2305" s="8" t="e">
        <f>VLOOKUP(续费明细实时[[#This Row],[parent_user_id]],#REF!,27,0)</f>
        <v>#REF!</v>
      </c>
    </row>
    <row r="2306" spans="1:27">
      <c r="A2306" s="1">
        <v>45803</v>
      </c>
      <c r="B2306" t="s">
        <v>30321</v>
      </c>
      <c r="C2306" t="s">
        <v>30322</v>
      </c>
      <c r="D2306" t="s">
        <v>548</v>
      </c>
      <c r="E2306" t="s">
        <v>546</v>
      </c>
      <c r="F2306">
        <v>60</v>
      </c>
      <c r="G2306" t="s">
        <v>2139</v>
      </c>
      <c r="H2306" t="s">
        <v>559</v>
      </c>
      <c r="I2306" t="s">
        <v>1876</v>
      </c>
      <c r="J2306">
        <v>10970</v>
      </c>
      <c r="K2306" t="s">
        <v>254</v>
      </c>
      <c r="L2306" t="s">
        <v>549</v>
      </c>
      <c r="M2306" t="s">
        <v>550</v>
      </c>
      <c r="N2306" t="s">
        <v>136</v>
      </c>
      <c r="O2306" t="s">
        <v>147</v>
      </c>
      <c r="P2306" t="s">
        <v>1877</v>
      </c>
      <c r="Q2306" t="s">
        <v>30323</v>
      </c>
      <c r="R2306" t="s">
        <v>626</v>
      </c>
      <c r="S2306">
        <v>1545</v>
      </c>
      <c r="T2306" t="s">
        <v>1891</v>
      </c>
      <c r="U2306" s="4">
        <v>45803.487916666665</v>
      </c>
      <c r="V2306" t="str">
        <f>IFERROR(VLOOKUP(B2306,#REF!,1,0),"")</f>
        <v/>
      </c>
      <c r="W2306" t="str" cm="1">
        <f t="array" ref="W2306">IFERROR(_xlfn.IFS(AND(V2306="",X2306&lt;&gt;"王园园组",X2306&lt;&gt;"other"),K2306,AND(V2306="",X2306="王园园组"),G2306),"other")</f>
        <v>other</v>
      </c>
      <c r="X2306" t="str" cm="1">
        <f t="array" ref="X2306">IFERROR(_xlfn.IFS(AND(V2306="",IFERROR(VLOOKUP(N2306,#REF!,1,0),1)&lt;&gt;1),N2306,AND(V2306="",I2306="王园园组"),"王园园组"),"other")</f>
        <v>other</v>
      </c>
      <c r="Y2306">
        <f>IFERROR(_xlfn.XLOOKUP(MID(T2306, FIND("#", SUBSTITUTE(T2306, "-", "#", LEN(T2306) - LEN(SUBSTITUTE(T2306, "-", "")))) + 1, LEN(T2306)),#REF!,#REF!),0)</f>
        <v>0</v>
      </c>
      <c r="Z2306">
        <f>MONTH(续费明细实时[[#This Row],[success_time]])</f>
        <v>5</v>
      </c>
      <c r="AA2306" s="8" t="e">
        <f>VLOOKUP(续费明细实时[[#This Row],[parent_user_id]],#REF!,27,0)</f>
        <v>#REF!</v>
      </c>
    </row>
    <row r="2307" spans="1:27" hidden="1">
      <c r="A2307" s="1">
        <v>45797</v>
      </c>
      <c r="B2307" t="s">
        <v>13932</v>
      </c>
      <c r="C2307" t="s">
        <v>13933</v>
      </c>
      <c r="D2307" t="s">
        <v>558</v>
      </c>
      <c r="E2307" t="s">
        <v>546</v>
      </c>
      <c r="F2307">
        <v>60</v>
      </c>
      <c r="G2307" t="s">
        <v>329</v>
      </c>
      <c r="H2307" t="s">
        <v>559</v>
      </c>
      <c r="I2307" t="s">
        <v>504</v>
      </c>
      <c r="J2307">
        <v>10854</v>
      </c>
      <c r="K2307" t="s">
        <v>626</v>
      </c>
      <c r="L2307" t="s">
        <v>649</v>
      </c>
      <c r="M2307" t="s">
        <v>649</v>
      </c>
      <c r="N2307" t="s">
        <v>649</v>
      </c>
      <c r="O2307" t="s">
        <v>649</v>
      </c>
      <c r="P2307" t="s">
        <v>1877</v>
      </c>
      <c r="Q2307" t="s">
        <v>13934</v>
      </c>
      <c r="R2307" t="s">
        <v>626</v>
      </c>
      <c r="S2307">
        <v>1528.6918470000001</v>
      </c>
      <c r="T2307" t="s">
        <v>1891</v>
      </c>
      <c r="U2307" s="4">
        <v>45797.789293981485</v>
      </c>
      <c r="V2307" t="str">
        <f>IFERROR(VLOOKUP(B2307,#REF!,1,0),"")</f>
        <v/>
      </c>
      <c r="W2307" t="str" cm="1">
        <f t="array" ref="W2307">IFERROR(_xlfn.IFS(AND(V2307="",X2307&lt;&gt;"王园园组",X2307&lt;&gt;"other"),K2307,AND(V2307="",X2307="王园园组"),G2307),"other")</f>
        <v>other</v>
      </c>
      <c r="X2307" t="str" cm="1">
        <f t="array" ref="X2307">IFERROR(_xlfn.IFS(AND(V2307="",IFERROR(VLOOKUP(N2307,#REF!,1,0),1)&lt;&gt;1),N2307,AND(V2307="",I2307="王园园组"),"王园园组"),"other")</f>
        <v>other</v>
      </c>
      <c r="Y2307">
        <f>IFERROR(_xlfn.XLOOKUP(MID(T2307, FIND("#", SUBSTITUTE(T2307, "-", "#", LEN(T2307) - LEN(SUBSTITUTE(T2307, "-", "")))) + 1, LEN(T2307)),#REF!,#REF!),0)</f>
        <v>0</v>
      </c>
      <c r="Z2307">
        <f>MONTH(续费明细实时[[#This Row],[success_time]])</f>
        <v>5</v>
      </c>
      <c r="AA2307" s="8" t="e">
        <f>VLOOKUP(续费明细实时[[#This Row],[parent_user_id]],#REF!,27,0)</f>
        <v>#REF!</v>
      </c>
    </row>
    <row r="2308" spans="1:27">
      <c r="A2308" s="1">
        <v>45799</v>
      </c>
      <c r="B2308" t="s">
        <v>14037</v>
      </c>
      <c r="C2308" t="s">
        <v>14038</v>
      </c>
      <c r="D2308" t="s">
        <v>548</v>
      </c>
      <c r="E2308" t="s">
        <v>546</v>
      </c>
      <c r="F2308">
        <v>120</v>
      </c>
      <c r="G2308" t="s">
        <v>1969</v>
      </c>
      <c r="H2308" t="s">
        <v>559</v>
      </c>
      <c r="I2308" t="s">
        <v>1876</v>
      </c>
      <c r="J2308">
        <v>17750</v>
      </c>
      <c r="K2308" t="s">
        <v>222</v>
      </c>
      <c r="L2308" t="s">
        <v>549</v>
      </c>
      <c r="M2308" t="s">
        <v>550</v>
      </c>
      <c r="N2308" t="s">
        <v>551</v>
      </c>
      <c r="O2308" t="s">
        <v>145</v>
      </c>
      <c r="P2308" t="s">
        <v>1877</v>
      </c>
      <c r="Q2308" t="s">
        <v>14039</v>
      </c>
      <c r="R2308" t="s">
        <v>626</v>
      </c>
      <c r="S2308">
        <v>2500</v>
      </c>
      <c r="T2308" t="s">
        <v>1896</v>
      </c>
      <c r="U2308" s="4">
        <v>45799.399525462963</v>
      </c>
      <c r="V2308" t="str">
        <f>IFERROR(VLOOKUP(B2308,#REF!,1,0),"")</f>
        <v/>
      </c>
      <c r="W2308" t="str" cm="1">
        <f t="array" ref="W2308">IFERROR(_xlfn.IFS(AND(V2308="",X2308&lt;&gt;"王园园组",X2308&lt;&gt;"other"),K2308,AND(V2308="",X2308="王园园组"),G2308),"other")</f>
        <v>other</v>
      </c>
      <c r="X2308" t="str" cm="1">
        <f t="array" ref="X2308">IFERROR(_xlfn.IFS(AND(V2308="",IFERROR(VLOOKUP(N2308,#REF!,1,0),1)&lt;&gt;1),N2308,AND(V2308="",I2308="王园园组"),"王园园组"),"other")</f>
        <v>other</v>
      </c>
      <c r="Y2308">
        <f>IFERROR(_xlfn.XLOOKUP(MID(T2308, FIND("#", SUBSTITUTE(T2308, "-", "#", LEN(T2308) - LEN(SUBSTITUTE(T2308, "-", "")))) + 1, LEN(T2308)),#REF!,#REF!),0)</f>
        <v>0</v>
      </c>
      <c r="Z2308">
        <f>MONTH(续费明细实时[[#This Row],[success_time]])</f>
        <v>5</v>
      </c>
      <c r="AA2308" s="8" t="e">
        <f>VLOOKUP(续费明细实时[[#This Row],[parent_user_id]],#REF!,27,0)</f>
        <v>#REF!</v>
      </c>
    </row>
    <row r="2309" spans="1:27">
      <c r="A2309" s="1">
        <v>45789</v>
      </c>
      <c r="B2309" t="s">
        <v>11198</v>
      </c>
      <c r="C2309" t="s">
        <v>11199</v>
      </c>
      <c r="D2309" t="s">
        <v>548</v>
      </c>
      <c r="E2309" t="s">
        <v>546</v>
      </c>
      <c r="F2309">
        <v>120</v>
      </c>
      <c r="G2309" t="s">
        <v>1894</v>
      </c>
      <c r="H2309" t="s">
        <v>559</v>
      </c>
      <c r="I2309" t="s">
        <v>1876</v>
      </c>
      <c r="J2309">
        <v>17750</v>
      </c>
      <c r="K2309" t="s">
        <v>243</v>
      </c>
      <c r="L2309" t="s">
        <v>549</v>
      </c>
      <c r="M2309" t="s">
        <v>550</v>
      </c>
      <c r="N2309" t="s">
        <v>551</v>
      </c>
      <c r="O2309" t="s">
        <v>242</v>
      </c>
      <c r="P2309" t="s">
        <v>1877</v>
      </c>
      <c r="Q2309" t="s">
        <v>11200</v>
      </c>
      <c r="R2309" t="s">
        <v>626</v>
      </c>
      <c r="S2309">
        <v>2500</v>
      </c>
      <c r="T2309" t="s">
        <v>1896</v>
      </c>
      <c r="U2309" s="4">
        <v>45789.495868055557</v>
      </c>
      <c r="V2309" t="str">
        <f>IFERROR(VLOOKUP(B2309,#REF!,1,0),"")</f>
        <v/>
      </c>
      <c r="W2309" t="str" cm="1">
        <f t="array" ref="W2309">IFERROR(_xlfn.IFS(AND(V2309="",X2309&lt;&gt;"王园园组",X2309&lt;&gt;"other"),K2309,AND(V2309="",X2309="王园园组"),G2309),"other")</f>
        <v>other</v>
      </c>
      <c r="X2309" t="str" cm="1">
        <f t="array" ref="X2309">IFERROR(_xlfn.IFS(AND(V2309="",IFERROR(VLOOKUP(N2309,#REF!,1,0),1)&lt;&gt;1),N2309,AND(V2309="",I2309="王园园组"),"王园园组"),"other")</f>
        <v>other</v>
      </c>
      <c r="Y2309">
        <f>IFERROR(_xlfn.XLOOKUP(MID(T2309, FIND("#", SUBSTITUTE(T2309, "-", "#", LEN(T2309) - LEN(SUBSTITUTE(T2309, "-", "")))) + 1, LEN(T2309)),#REF!,#REF!),0)</f>
        <v>0</v>
      </c>
      <c r="Z2309">
        <f>MONTH(续费明细实时[[#This Row],[success_time]])</f>
        <v>5</v>
      </c>
      <c r="AA2309" s="8" t="e">
        <f>VLOOKUP(续费明细实时[[#This Row],[parent_user_id]],#REF!,27,0)</f>
        <v>#REF!</v>
      </c>
    </row>
    <row r="2310" spans="1:27">
      <c r="A2310" s="1">
        <v>45786</v>
      </c>
      <c r="B2310" t="s">
        <v>2310</v>
      </c>
      <c r="C2310" t="s">
        <v>2311</v>
      </c>
      <c r="D2310" t="s">
        <v>2312</v>
      </c>
      <c r="E2310" t="s">
        <v>546</v>
      </c>
      <c r="F2310">
        <v>60</v>
      </c>
      <c r="G2310" t="s">
        <v>1994</v>
      </c>
      <c r="H2310" t="s">
        <v>559</v>
      </c>
      <c r="I2310" t="s">
        <v>1876</v>
      </c>
      <c r="J2310">
        <v>10970</v>
      </c>
      <c r="K2310" t="s">
        <v>310</v>
      </c>
      <c r="L2310" t="s">
        <v>549</v>
      </c>
      <c r="M2310" t="s">
        <v>550</v>
      </c>
      <c r="N2310" t="s">
        <v>136</v>
      </c>
      <c r="O2310" t="s">
        <v>143</v>
      </c>
      <c r="P2310" t="s">
        <v>1877</v>
      </c>
      <c r="Q2310" t="s">
        <v>2313</v>
      </c>
      <c r="R2310" t="s">
        <v>626</v>
      </c>
      <c r="S2310">
        <v>1545</v>
      </c>
      <c r="T2310" t="s">
        <v>1891</v>
      </c>
      <c r="U2310" s="4">
        <v>45786.826956018522</v>
      </c>
      <c r="V2310" t="str">
        <f>IFERROR(VLOOKUP(B2310,#REF!,1,0),"")</f>
        <v/>
      </c>
      <c r="W2310" t="str" cm="1">
        <f t="array" ref="W2310">IFERROR(_xlfn.IFS(AND(V2310="",X2310&lt;&gt;"王园园组",X2310&lt;&gt;"other"),K2310,AND(V2310="",X2310="王园园组"),G2310),"other")</f>
        <v>other</v>
      </c>
      <c r="X2310" t="str" cm="1">
        <f t="array" ref="X2310">IFERROR(_xlfn.IFS(AND(V2310="",IFERROR(VLOOKUP(N2310,#REF!,1,0),1)&lt;&gt;1),N2310,AND(V2310="",I2310="王园园组"),"王园园组"),"other")</f>
        <v>other</v>
      </c>
      <c r="Y2310">
        <f>IFERROR(_xlfn.XLOOKUP(MID(T2310, FIND("#", SUBSTITUTE(T2310, "-", "#", LEN(T2310) - LEN(SUBSTITUTE(T2310, "-", "")))) + 1, LEN(T2310)),#REF!,#REF!),0)</f>
        <v>0</v>
      </c>
      <c r="Z2310">
        <f>MONTH(续费明细实时[[#This Row],[success_time]])</f>
        <v>5</v>
      </c>
      <c r="AA2310" s="8" t="e">
        <f>VLOOKUP(续费明细实时[[#This Row],[parent_user_id]],#REF!,27,0)</f>
        <v>#REF!</v>
      </c>
    </row>
    <row r="2311" spans="1:27" hidden="1">
      <c r="A2311" s="1">
        <v>45802</v>
      </c>
      <c r="B2311" t="s">
        <v>16409</v>
      </c>
      <c r="C2311" t="s">
        <v>16410</v>
      </c>
      <c r="D2311" t="s">
        <v>886</v>
      </c>
      <c r="E2311" t="s">
        <v>1102</v>
      </c>
      <c r="F2311">
        <v>36</v>
      </c>
      <c r="G2311" t="s">
        <v>348</v>
      </c>
      <c r="H2311" t="s">
        <v>559</v>
      </c>
      <c r="I2311" t="s">
        <v>163</v>
      </c>
      <c r="J2311">
        <v>2982</v>
      </c>
      <c r="K2311" t="s">
        <v>13209</v>
      </c>
      <c r="L2311" t="s">
        <v>2520</v>
      </c>
      <c r="M2311" t="s">
        <v>2520</v>
      </c>
      <c r="N2311" t="s">
        <v>13210</v>
      </c>
      <c r="O2311" t="s">
        <v>13211</v>
      </c>
      <c r="P2311" t="s">
        <v>1877</v>
      </c>
      <c r="Q2311" t="s">
        <v>16411</v>
      </c>
      <c r="R2311" t="s">
        <v>626</v>
      </c>
      <c r="S2311">
        <v>420</v>
      </c>
      <c r="T2311" t="s">
        <v>13081</v>
      </c>
      <c r="U2311" s="4">
        <v>45802.772187499999</v>
      </c>
      <c r="V2311" t="str">
        <f>IFERROR(VLOOKUP(B2311,#REF!,1,0),"")</f>
        <v/>
      </c>
      <c r="W2311" t="str" cm="1">
        <f t="array" ref="W2311">IFERROR(_xlfn.IFS(AND(V2311="",X2311&lt;&gt;"王园园组",X2311&lt;&gt;"other"),K2311,AND(V2311="",X2311="王园园组"),G2311),"other")</f>
        <v>other</v>
      </c>
      <c r="X2311" t="str" cm="1">
        <f t="array" ref="X2311">IFERROR(_xlfn.IFS(AND(V2311="",IFERROR(VLOOKUP(N2311,#REF!,1,0),1)&lt;&gt;1),N2311,AND(V2311="",I2311="王园园组"),"王园园组"),"other")</f>
        <v>other</v>
      </c>
      <c r="Y2311">
        <f>IFERROR(_xlfn.XLOOKUP(MID(T2311, FIND("#", SUBSTITUTE(T2311, "-", "#", LEN(T2311) - LEN(SUBSTITUTE(T2311, "-", "")))) + 1, LEN(T2311)),#REF!,#REF!),0)</f>
        <v>0</v>
      </c>
      <c r="Z2311">
        <f>MONTH(续费明细实时[[#This Row],[success_time]])</f>
        <v>5</v>
      </c>
      <c r="AA2311" s="8" t="e">
        <f>VLOOKUP(续费明细实时[[#This Row],[parent_user_id]],#REF!,27,0)</f>
        <v>#REF!</v>
      </c>
    </row>
    <row r="2312" spans="1:27">
      <c r="A2312" s="1">
        <v>45802</v>
      </c>
      <c r="B2312" t="s">
        <v>13977</v>
      </c>
      <c r="C2312" t="s">
        <v>13978</v>
      </c>
      <c r="D2312" t="s">
        <v>558</v>
      </c>
      <c r="E2312" t="s">
        <v>546</v>
      </c>
      <c r="F2312">
        <v>120</v>
      </c>
      <c r="G2312" t="s">
        <v>1946</v>
      </c>
      <c r="H2312" t="s">
        <v>559</v>
      </c>
      <c r="I2312" t="s">
        <v>1876</v>
      </c>
      <c r="J2312">
        <v>19718</v>
      </c>
      <c r="K2312" t="s">
        <v>277</v>
      </c>
      <c r="L2312" t="s">
        <v>549</v>
      </c>
      <c r="M2312" t="s">
        <v>550</v>
      </c>
      <c r="N2312" t="s">
        <v>136</v>
      </c>
      <c r="O2312" t="s">
        <v>139</v>
      </c>
      <c r="P2312" t="s">
        <v>1877</v>
      </c>
      <c r="Q2312" t="s">
        <v>13979</v>
      </c>
      <c r="R2312" t="s">
        <v>626</v>
      </c>
      <c r="S2312">
        <v>2777.1235230000002</v>
      </c>
      <c r="T2312" t="s">
        <v>1896</v>
      </c>
      <c r="U2312" s="4">
        <v>45802.508125</v>
      </c>
      <c r="V2312" t="str">
        <f>IFERROR(VLOOKUP(B2312,#REF!,1,0),"")</f>
        <v/>
      </c>
      <c r="W2312" t="str" cm="1">
        <f t="array" ref="W2312">IFERROR(_xlfn.IFS(AND(V2312="",X2312&lt;&gt;"王园园组",X2312&lt;&gt;"other"),K2312,AND(V2312="",X2312="王园园组"),G2312),"other")</f>
        <v>other</v>
      </c>
      <c r="X2312" t="str" cm="1">
        <f t="array" ref="X2312">IFERROR(_xlfn.IFS(AND(V2312="",IFERROR(VLOOKUP(N2312,#REF!,1,0),1)&lt;&gt;1),N2312,AND(V2312="",I2312="王园园组"),"王园园组"),"other")</f>
        <v>other</v>
      </c>
      <c r="Y2312">
        <f>IFERROR(_xlfn.XLOOKUP(MID(T2312, FIND("#", SUBSTITUTE(T2312, "-", "#", LEN(T2312) - LEN(SUBSTITUTE(T2312, "-", "")))) + 1, LEN(T2312)),#REF!,#REF!),0)</f>
        <v>0</v>
      </c>
      <c r="Z2312">
        <f>MONTH(续费明细实时[[#This Row],[success_time]])</f>
        <v>5</v>
      </c>
      <c r="AA2312" s="8" t="e">
        <f>VLOOKUP(续费明细实时[[#This Row],[parent_user_id]],#REF!,27,0)</f>
        <v>#REF!</v>
      </c>
    </row>
    <row r="2313" spans="1:27">
      <c r="A2313" s="1">
        <v>45788</v>
      </c>
      <c r="B2313" t="s">
        <v>9273</v>
      </c>
      <c r="C2313" t="s">
        <v>9274</v>
      </c>
      <c r="D2313" t="s">
        <v>548</v>
      </c>
      <c r="E2313" t="s">
        <v>641</v>
      </c>
      <c r="F2313">
        <v>72</v>
      </c>
      <c r="G2313" t="s">
        <v>1929</v>
      </c>
      <c r="H2313" t="s">
        <v>559</v>
      </c>
      <c r="I2313" t="s">
        <v>1876</v>
      </c>
      <c r="J2313">
        <v>8513</v>
      </c>
      <c r="K2313" t="s">
        <v>201</v>
      </c>
      <c r="L2313" t="s">
        <v>549</v>
      </c>
      <c r="M2313" t="s">
        <v>550</v>
      </c>
      <c r="N2313" t="s">
        <v>551</v>
      </c>
      <c r="O2313" t="s">
        <v>149</v>
      </c>
      <c r="P2313" t="s">
        <v>1877</v>
      </c>
      <c r="Q2313" t="s">
        <v>9275</v>
      </c>
      <c r="R2313" t="s">
        <v>626</v>
      </c>
      <c r="S2313">
        <v>1199</v>
      </c>
      <c r="T2313" t="s">
        <v>1814</v>
      </c>
      <c r="U2313" s="4">
        <v>45788.073078703703</v>
      </c>
      <c r="V2313" t="str">
        <f>IFERROR(VLOOKUP(B2313,#REF!,1,0),"")</f>
        <v/>
      </c>
      <c r="W2313" t="str" cm="1">
        <f t="array" ref="W2313">IFERROR(_xlfn.IFS(AND(V2313="",X2313&lt;&gt;"王园园组",X2313&lt;&gt;"other"),K2313,AND(V2313="",X2313="王园园组"),G2313),"other")</f>
        <v>other</v>
      </c>
      <c r="X2313" t="str" cm="1">
        <f t="array" ref="X2313">IFERROR(_xlfn.IFS(AND(V2313="",IFERROR(VLOOKUP(N2313,#REF!,1,0),1)&lt;&gt;1),N2313,AND(V2313="",I2313="王园园组"),"王园园组"),"other")</f>
        <v>other</v>
      </c>
      <c r="Y2313">
        <f>IFERROR(_xlfn.XLOOKUP(MID(T2313, FIND("#", SUBSTITUTE(T2313, "-", "#", LEN(T2313) - LEN(SUBSTITUTE(T2313, "-", "")))) + 1, LEN(T2313)),#REF!,#REF!),0)</f>
        <v>0</v>
      </c>
      <c r="Z2313">
        <f>MONTH(续费明细实时[[#This Row],[success_time]])</f>
        <v>5</v>
      </c>
      <c r="AA2313" s="8" t="e">
        <f>VLOOKUP(续费明细实时[[#This Row],[parent_user_id]],#REF!,27,0)</f>
        <v>#REF!</v>
      </c>
    </row>
    <row r="2314" spans="1:27">
      <c r="A2314" s="1">
        <v>45786</v>
      </c>
      <c r="B2314" t="s">
        <v>2307</v>
      </c>
      <c r="C2314" t="s">
        <v>2308</v>
      </c>
      <c r="D2314" t="s">
        <v>548</v>
      </c>
      <c r="E2314" t="s">
        <v>546</v>
      </c>
      <c r="F2314">
        <v>96</v>
      </c>
      <c r="G2314" t="s">
        <v>2046</v>
      </c>
      <c r="H2314" t="s">
        <v>559</v>
      </c>
      <c r="I2314" t="s">
        <v>1876</v>
      </c>
      <c r="J2314">
        <v>21286</v>
      </c>
      <c r="K2314" t="s">
        <v>185</v>
      </c>
      <c r="L2314" t="s">
        <v>549</v>
      </c>
      <c r="M2314" t="s">
        <v>559</v>
      </c>
      <c r="N2314" t="s">
        <v>469</v>
      </c>
      <c r="O2314" t="s">
        <v>180</v>
      </c>
      <c r="P2314" t="s">
        <v>1877</v>
      </c>
      <c r="Q2314" t="s">
        <v>2309</v>
      </c>
      <c r="R2314" t="s">
        <v>626</v>
      </c>
      <c r="S2314">
        <v>2998</v>
      </c>
      <c r="T2314" t="s">
        <v>1919</v>
      </c>
      <c r="U2314" s="4">
        <v>45786.365706018521</v>
      </c>
      <c r="V2314" t="str">
        <f>IFERROR(VLOOKUP(B2314,#REF!,1,0),"")</f>
        <v/>
      </c>
      <c r="W2314" t="str" cm="1">
        <f t="array" ref="W2314">IFERROR(_xlfn.IFS(AND(V2314="",X2314&lt;&gt;"王园园组",X2314&lt;&gt;"other"),K2314,AND(V2314="",X2314="王园园组"),G2314),"other")</f>
        <v>other</v>
      </c>
      <c r="X2314" t="str" cm="1">
        <f t="array" ref="X2314">IFERROR(_xlfn.IFS(AND(V2314="",IFERROR(VLOOKUP(N2314,#REF!,1,0),1)&lt;&gt;1),N2314,AND(V2314="",I2314="王园园组"),"王园园组"),"other")</f>
        <v>other</v>
      </c>
      <c r="Y2314">
        <f>IFERROR(_xlfn.XLOOKUP(MID(T2314, FIND("#", SUBSTITUTE(T2314, "-", "#", LEN(T2314) - LEN(SUBSTITUTE(T2314, "-", "")))) + 1, LEN(T2314)),#REF!,#REF!),0)</f>
        <v>0</v>
      </c>
      <c r="Z2314">
        <f>MONTH(续费明细实时[[#This Row],[success_time]])</f>
        <v>5</v>
      </c>
      <c r="AA2314" s="8" t="e">
        <f>VLOOKUP(续费明细实时[[#This Row],[parent_user_id]],#REF!,27,0)</f>
        <v>#REF!</v>
      </c>
    </row>
    <row r="2315" spans="1:27">
      <c r="A2315" s="1">
        <v>45797</v>
      </c>
      <c r="B2315" t="s">
        <v>13935</v>
      </c>
      <c r="C2315" t="s">
        <v>13936</v>
      </c>
      <c r="D2315" t="s">
        <v>548</v>
      </c>
      <c r="E2315" t="s">
        <v>546</v>
      </c>
      <c r="F2315">
        <v>120</v>
      </c>
      <c r="G2315" t="s">
        <v>1905</v>
      </c>
      <c r="H2315" t="s">
        <v>559</v>
      </c>
      <c r="I2315" t="s">
        <v>1876</v>
      </c>
      <c r="J2315">
        <v>18283</v>
      </c>
      <c r="K2315" t="s">
        <v>202</v>
      </c>
      <c r="L2315" t="s">
        <v>549</v>
      </c>
      <c r="M2315" t="s">
        <v>550</v>
      </c>
      <c r="N2315" t="s">
        <v>551</v>
      </c>
      <c r="O2315" t="s">
        <v>149</v>
      </c>
      <c r="P2315" t="s">
        <v>1877</v>
      </c>
      <c r="Q2315" t="s">
        <v>13937</v>
      </c>
      <c r="R2315" t="s">
        <v>626</v>
      </c>
      <c r="S2315">
        <v>2575</v>
      </c>
      <c r="T2315" t="s">
        <v>1896</v>
      </c>
      <c r="U2315" s="4">
        <v>45797.484918981485</v>
      </c>
      <c r="V2315" t="str">
        <f>IFERROR(VLOOKUP(B2315,#REF!,1,0),"")</f>
        <v/>
      </c>
      <c r="W2315" t="str" cm="1">
        <f t="array" ref="W2315">IFERROR(_xlfn.IFS(AND(V2315="",X2315&lt;&gt;"王园园组",X2315&lt;&gt;"other"),K2315,AND(V2315="",X2315="王园园组"),G2315),"other")</f>
        <v>other</v>
      </c>
      <c r="X2315" t="str" cm="1">
        <f t="array" ref="X2315">IFERROR(_xlfn.IFS(AND(V2315="",IFERROR(VLOOKUP(N2315,#REF!,1,0),1)&lt;&gt;1),N2315,AND(V2315="",I2315="王园园组"),"王园园组"),"other")</f>
        <v>other</v>
      </c>
      <c r="Y2315">
        <f>IFERROR(_xlfn.XLOOKUP(MID(T2315, FIND("#", SUBSTITUTE(T2315, "-", "#", LEN(T2315) - LEN(SUBSTITUTE(T2315, "-", "")))) + 1, LEN(T2315)),#REF!,#REF!),0)</f>
        <v>0</v>
      </c>
      <c r="Z2315">
        <f>MONTH(续费明细实时[[#This Row],[success_time]])</f>
        <v>5</v>
      </c>
      <c r="AA2315" s="8" t="e">
        <f>VLOOKUP(续费明细实时[[#This Row],[parent_user_id]],#REF!,27,0)</f>
        <v>#REF!</v>
      </c>
    </row>
    <row r="2316" spans="1:27">
      <c r="A2316" s="1">
        <v>45804</v>
      </c>
      <c r="B2316" t="s">
        <v>30324</v>
      </c>
      <c r="C2316" t="s">
        <v>30325</v>
      </c>
      <c r="D2316" t="s">
        <v>548</v>
      </c>
      <c r="E2316" t="s">
        <v>546</v>
      </c>
      <c r="F2316">
        <v>120</v>
      </c>
      <c r="G2316" t="s">
        <v>1960</v>
      </c>
      <c r="H2316" t="s">
        <v>550</v>
      </c>
      <c r="I2316" t="s">
        <v>1889</v>
      </c>
      <c r="J2316">
        <v>18283</v>
      </c>
      <c r="K2316" t="s">
        <v>255</v>
      </c>
      <c r="L2316" t="s">
        <v>549</v>
      </c>
      <c r="M2316" t="s">
        <v>550</v>
      </c>
      <c r="N2316" t="s">
        <v>136</v>
      </c>
      <c r="O2316" t="s">
        <v>147</v>
      </c>
      <c r="P2316" t="s">
        <v>1877</v>
      </c>
      <c r="Q2316" t="s">
        <v>30326</v>
      </c>
      <c r="R2316" t="s">
        <v>626</v>
      </c>
      <c r="S2316">
        <v>2575</v>
      </c>
      <c r="T2316" t="s">
        <v>1896</v>
      </c>
      <c r="U2316" s="4">
        <v>45804.534629629627</v>
      </c>
      <c r="V2316" t="str">
        <f>IFERROR(VLOOKUP(B2316,#REF!,1,0),"")</f>
        <v/>
      </c>
      <c r="W2316" t="str" cm="1">
        <f t="array" ref="W2316">IFERROR(_xlfn.IFS(AND(V2316="",X2316&lt;&gt;"王园园组",X2316&lt;&gt;"other"),K2316,AND(V2316="",X2316="王园园组"),G2316),"other")</f>
        <v>other</v>
      </c>
      <c r="X2316" t="str" cm="1">
        <f t="array" ref="X2316">IFERROR(_xlfn.IFS(AND(V2316="",IFERROR(VLOOKUP(N2316,#REF!,1,0),1)&lt;&gt;1),N2316,AND(V2316="",I2316="王园园组"),"王园园组"),"other")</f>
        <v>other</v>
      </c>
      <c r="Y2316">
        <f>IFERROR(_xlfn.XLOOKUP(MID(T2316, FIND("#", SUBSTITUTE(T2316, "-", "#", LEN(T2316) - LEN(SUBSTITUTE(T2316, "-", "")))) + 1, LEN(T2316)),#REF!,#REF!),0)</f>
        <v>0</v>
      </c>
      <c r="Z2316">
        <f>MONTH(续费明细实时[[#This Row],[success_time]])</f>
        <v>5</v>
      </c>
      <c r="AA2316" s="8" t="e">
        <f>VLOOKUP(续费明细实时[[#This Row],[parent_user_id]],#REF!,27,0)</f>
        <v>#REF!</v>
      </c>
    </row>
    <row r="2317" spans="1:27">
      <c r="A2317" s="1">
        <v>45797</v>
      </c>
      <c r="B2317" t="s">
        <v>16572</v>
      </c>
      <c r="C2317" t="s">
        <v>16573</v>
      </c>
      <c r="D2317" t="s">
        <v>548</v>
      </c>
      <c r="E2317" t="s">
        <v>1882</v>
      </c>
      <c r="F2317">
        <v>36</v>
      </c>
      <c r="G2317" t="s">
        <v>1909</v>
      </c>
      <c r="H2317" t="s">
        <v>559</v>
      </c>
      <c r="I2317" t="s">
        <v>1876</v>
      </c>
      <c r="J2317">
        <v>4607</v>
      </c>
      <c r="K2317" t="s">
        <v>319</v>
      </c>
      <c r="L2317" t="s">
        <v>549</v>
      </c>
      <c r="M2317" t="s">
        <v>550</v>
      </c>
      <c r="N2317" t="s">
        <v>616</v>
      </c>
      <c r="O2317" t="s">
        <v>314</v>
      </c>
      <c r="P2317" t="s">
        <v>1877</v>
      </c>
      <c r="Q2317" t="s">
        <v>16574</v>
      </c>
      <c r="R2317" t="s">
        <v>626</v>
      </c>
      <c r="S2317">
        <v>648.9</v>
      </c>
      <c r="T2317" t="s">
        <v>1885</v>
      </c>
      <c r="U2317" s="4">
        <v>45797.448449074072</v>
      </c>
      <c r="V2317" t="str">
        <f>IFERROR(VLOOKUP(B2317,#REF!,1,0),"")</f>
        <v/>
      </c>
      <c r="W2317" t="str" cm="1">
        <f t="array" ref="W2317">IFERROR(_xlfn.IFS(AND(V2317="",X2317&lt;&gt;"王园园组",X2317&lt;&gt;"other"),K2317,AND(V2317="",X2317="王园园组"),G2317),"other")</f>
        <v>other</v>
      </c>
      <c r="X2317" t="str" cm="1">
        <f t="array" ref="X2317">IFERROR(_xlfn.IFS(AND(V2317="",IFERROR(VLOOKUP(N2317,#REF!,1,0),1)&lt;&gt;1),N2317,AND(V2317="",I2317="王园园组"),"王园园组"),"other")</f>
        <v>other</v>
      </c>
      <c r="Y2317">
        <f>IFERROR(_xlfn.XLOOKUP(MID(T2317, FIND("#", SUBSTITUTE(T2317, "-", "#", LEN(T2317) - LEN(SUBSTITUTE(T2317, "-", "")))) + 1, LEN(T2317)),#REF!,#REF!),0)</f>
        <v>0</v>
      </c>
      <c r="Z2317">
        <f>MONTH(续费明细实时[[#This Row],[success_time]])</f>
        <v>5</v>
      </c>
      <c r="AA2317" s="8" t="e">
        <f>VLOOKUP(续费明细实时[[#This Row],[parent_user_id]],#REF!,27,0)</f>
        <v>#REF!</v>
      </c>
    </row>
    <row r="2318" spans="1:27">
      <c r="A2318" s="1">
        <v>45805</v>
      </c>
      <c r="B2318" t="s">
        <v>30327</v>
      </c>
      <c r="C2318" t="s">
        <v>30328</v>
      </c>
      <c r="D2318" t="s">
        <v>1166</v>
      </c>
      <c r="E2318" t="s">
        <v>546</v>
      </c>
      <c r="F2318">
        <v>120</v>
      </c>
      <c r="G2318" t="s">
        <v>360</v>
      </c>
      <c r="H2318" t="s">
        <v>559</v>
      </c>
      <c r="I2318" t="s">
        <v>163</v>
      </c>
      <c r="J2318">
        <v>18283</v>
      </c>
      <c r="K2318" t="s">
        <v>360</v>
      </c>
      <c r="L2318" t="s">
        <v>549</v>
      </c>
      <c r="M2318" t="s">
        <v>559</v>
      </c>
      <c r="N2318" t="s">
        <v>163</v>
      </c>
      <c r="O2318" t="s">
        <v>473</v>
      </c>
      <c r="P2318" t="s">
        <v>1877</v>
      </c>
      <c r="Q2318" t="s">
        <v>30329</v>
      </c>
      <c r="R2318" t="s">
        <v>626</v>
      </c>
      <c r="S2318">
        <v>2575</v>
      </c>
      <c r="T2318" t="s">
        <v>1896</v>
      </c>
      <c r="U2318" s="4">
        <v>45805.745613425926</v>
      </c>
      <c r="V2318" t="str">
        <f>IFERROR(VLOOKUP(B2318,#REF!,1,0),"")</f>
        <v/>
      </c>
      <c r="W2318" t="str" cm="1">
        <f t="array" ref="W2318">IFERROR(_xlfn.IFS(AND(V2318="",X2318&lt;&gt;"王园园组",X2318&lt;&gt;"other"),K2318,AND(V2318="",X2318="王园园组"),G2318),"other")</f>
        <v>other</v>
      </c>
      <c r="X2318" t="str" cm="1">
        <f t="array" ref="X2318">IFERROR(_xlfn.IFS(AND(V2318="",IFERROR(VLOOKUP(N2318,#REF!,1,0),1)&lt;&gt;1),N2318,AND(V2318="",I2318="王园园组"),"王园园组"),"other")</f>
        <v>other</v>
      </c>
      <c r="Y2318">
        <f>IFERROR(_xlfn.XLOOKUP(MID(T2318, FIND("#", SUBSTITUTE(T2318, "-", "#", LEN(T2318) - LEN(SUBSTITUTE(T2318, "-", "")))) + 1, LEN(T2318)),#REF!,#REF!),0)</f>
        <v>0</v>
      </c>
      <c r="Z2318">
        <f>MONTH(续费明细实时[[#This Row],[success_time]])</f>
        <v>5</v>
      </c>
      <c r="AA2318" s="8" t="e">
        <f>VLOOKUP(续费明细实时[[#This Row],[parent_user_id]],#REF!,27,0)</f>
        <v>#REF!</v>
      </c>
    </row>
    <row r="2319" spans="1:27">
      <c r="A2319" s="1">
        <v>45788</v>
      </c>
      <c r="B2319" t="s">
        <v>9101</v>
      </c>
      <c r="C2319" t="s">
        <v>9102</v>
      </c>
      <c r="D2319" t="s">
        <v>8924</v>
      </c>
      <c r="E2319" t="s">
        <v>546</v>
      </c>
      <c r="F2319">
        <v>60</v>
      </c>
      <c r="G2319" t="s">
        <v>2079</v>
      </c>
      <c r="H2319" t="s">
        <v>559</v>
      </c>
      <c r="I2319" t="s">
        <v>1876</v>
      </c>
      <c r="J2319">
        <v>10970</v>
      </c>
      <c r="K2319" t="s">
        <v>295</v>
      </c>
      <c r="L2319" t="s">
        <v>549</v>
      </c>
      <c r="M2319" t="s">
        <v>550</v>
      </c>
      <c r="N2319" t="s">
        <v>136</v>
      </c>
      <c r="O2319" t="s">
        <v>292</v>
      </c>
      <c r="P2319" t="s">
        <v>1877</v>
      </c>
      <c r="Q2319" t="s">
        <v>9103</v>
      </c>
      <c r="R2319" t="s">
        <v>626</v>
      </c>
      <c r="S2319">
        <v>1545</v>
      </c>
      <c r="T2319" t="s">
        <v>1891</v>
      </c>
      <c r="U2319" s="4">
        <v>45788.660960648151</v>
      </c>
      <c r="V2319" t="str">
        <f>IFERROR(VLOOKUP(B2319,#REF!,1,0),"")</f>
        <v/>
      </c>
      <c r="W2319" t="str" cm="1">
        <f t="array" ref="W2319">IFERROR(_xlfn.IFS(AND(V2319="",X2319&lt;&gt;"王园园组",X2319&lt;&gt;"other"),K2319,AND(V2319="",X2319="王园园组"),G2319),"other")</f>
        <v>other</v>
      </c>
      <c r="X2319" t="str" cm="1">
        <f t="array" ref="X2319">IFERROR(_xlfn.IFS(AND(V2319="",IFERROR(VLOOKUP(N2319,#REF!,1,0),1)&lt;&gt;1),N2319,AND(V2319="",I2319="王园园组"),"王园园组"),"other")</f>
        <v>other</v>
      </c>
      <c r="Y2319">
        <f>IFERROR(_xlfn.XLOOKUP(MID(T2319, FIND("#", SUBSTITUTE(T2319, "-", "#", LEN(T2319) - LEN(SUBSTITUTE(T2319, "-", "")))) + 1, LEN(T2319)),#REF!,#REF!),0)</f>
        <v>0</v>
      </c>
      <c r="Z2319">
        <f>MONTH(续费明细实时[[#This Row],[success_time]])</f>
        <v>5</v>
      </c>
      <c r="AA2319" s="8" t="e">
        <f>VLOOKUP(续费明细实时[[#This Row],[parent_user_id]],#REF!,27,0)</f>
        <v>#REF!</v>
      </c>
    </row>
    <row r="2320" spans="1:27">
      <c r="A2320" s="1">
        <v>45788</v>
      </c>
      <c r="B2320" t="s">
        <v>9107</v>
      </c>
      <c r="C2320" t="s">
        <v>9108</v>
      </c>
      <c r="D2320" t="s">
        <v>1104</v>
      </c>
      <c r="E2320" t="s">
        <v>546</v>
      </c>
      <c r="F2320">
        <v>60</v>
      </c>
      <c r="G2320" t="s">
        <v>2079</v>
      </c>
      <c r="H2320" t="s">
        <v>559</v>
      </c>
      <c r="I2320" t="s">
        <v>1876</v>
      </c>
      <c r="J2320">
        <v>10650</v>
      </c>
      <c r="K2320" t="s">
        <v>202</v>
      </c>
      <c r="L2320" t="s">
        <v>549</v>
      </c>
      <c r="M2320" t="s">
        <v>550</v>
      </c>
      <c r="N2320" t="s">
        <v>551</v>
      </c>
      <c r="O2320" t="s">
        <v>149</v>
      </c>
      <c r="P2320" t="s">
        <v>1877</v>
      </c>
      <c r="Q2320" t="s">
        <v>9109</v>
      </c>
      <c r="R2320" t="s">
        <v>626</v>
      </c>
      <c r="S2320">
        <v>1500</v>
      </c>
      <c r="T2320" t="s">
        <v>1891</v>
      </c>
      <c r="U2320" s="4">
        <v>45788.424722222226</v>
      </c>
      <c r="V2320" t="str">
        <f>IFERROR(VLOOKUP(B2320,#REF!,1,0),"")</f>
        <v/>
      </c>
      <c r="W2320" t="str" cm="1">
        <f t="array" ref="W2320">IFERROR(_xlfn.IFS(AND(V2320="",X2320&lt;&gt;"王园园组",X2320&lt;&gt;"other"),K2320,AND(V2320="",X2320="王园园组"),G2320),"other")</f>
        <v>other</v>
      </c>
      <c r="X2320" t="str" cm="1">
        <f t="array" ref="X2320">IFERROR(_xlfn.IFS(AND(V2320="",IFERROR(VLOOKUP(N2320,#REF!,1,0),1)&lt;&gt;1),N2320,AND(V2320="",I2320="王园园组"),"王园园组"),"other")</f>
        <v>other</v>
      </c>
      <c r="Y2320">
        <f>IFERROR(_xlfn.XLOOKUP(MID(T2320, FIND("#", SUBSTITUTE(T2320, "-", "#", LEN(T2320) - LEN(SUBSTITUTE(T2320, "-", "")))) + 1, LEN(T2320)),#REF!,#REF!),0)</f>
        <v>0</v>
      </c>
      <c r="Z2320">
        <f>MONTH(续费明细实时[[#This Row],[success_time]])</f>
        <v>5</v>
      </c>
      <c r="AA2320" s="8" t="e">
        <f>VLOOKUP(续费明细实时[[#This Row],[parent_user_id]],#REF!,27,0)</f>
        <v>#REF!</v>
      </c>
    </row>
    <row r="2321" spans="1:27">
      <c r="A2321" s="1">
        <v>45789</v>
      </c>
      <c r="B2321" t="s">
        <v>11062</v>
      </c>
      <c r="C2321" t="s">
        <v>11063</v>
      </c>
      <c r="D2321" t="s">
        <v>558</v>
      </c>
      <c r="E2321" t="s">
        <v>546</v>
      </c>
      <c r="F2321">
        <v>60</v>
      </c>
      <c r="G2321" t="s">
        <v>1994</v>
      </c>
      <c r="H2321" t="s">
        <v>559</v>
      </c>
      <c r="I2321" t="s">
        <v>1876</v>
      </c>
      <c r="J2321">
        <v>10650</v>
      </c>
      <c r="K2321" t="s">
        <v>311</v>
      </c>
      <c r="L2321" t="s">
        <v>549</v>
      </c>
      <c r="M2321" t="s">
        <v>550</v>
      </c>
      <c r="N2321" t="s">
        <v>136</v>
      </c>
      <c r="O2321" t="s">
        <v>143</v>
      </c>
      <c r="P2321" t="s">
        <v>1877</v>
      </c>
      <c r="Q2321" t="s">
        <v>11064</v>
      </c>
      <c r="R2321" t="s">
        <v>626</v>
      </c>
      <c r="S2321">
        <v>1500</v>
      </c>
      <c r="T2321" t="s">
        <v>1891</v>
      </c>
      <c r="U2321" s="4">
        <v>45789.599976851852</v>
      </c>
      <c r="V2321" t="str">
        <f>IFERROR(VLOOKUP(B2321,#REF!,1,0),"")</f>
        <v/>
      </c>
      <c r="W2321" t="str" cm="1">
        <f t="array" ref="W2321">IFERROR(_xlfn.IFS(AND(V2321="",X2321&lt;&gt;"王园园组",X2321&lt;&gt;"other"),K2321,AND(V2321="",X2321="王园园组"),G2321),"other")</f>
        <v>other</v>
      </c>
      <c r="X2321" t="str" cm="1">
        <f t="array" ref="X2321">IFERROR(_xlfn.IFS(AND(V2321="",IFERROR(VLOOKUP(N2321,#REF!,1,0),1)&lt;&gt;1),N2321,AND(V2321="",I2321="王园园组"),"王园园组"),"other")</f>
        <v>other</v>
      </c>
      <c r="Y2321">
        <f>IFERROR(_xlfn.XLOOKUP(MID(T2321, FIND("#", SUBSTITUTE(T2321, "-", "#", LEN(T2321) - LEN(SUBSTITUTE(T2321, "-", "")))) + 1, LEN(T2321)),#REF!,#REF!),0)</f>
        <v>0</v>
      </c>
      <c r="Z2321">
        <f>MONTH(续费明细实时[[#This Row],[success_time]])</f>
        <v>5</v>
      </c>
      <c r="AA2321" s="8" t="e">
        <f>VLOOKUP(续费明细实时[[#This Row],[parent_user_id]],#REF!,27,0)</f>
        <v>#REF!</v>
      </c>
    </row>
    <row r="2322" spans="1:27">
      <c r="A2322" s="1">
        <v>45796</v>
      </c>
      <c r="B2322" t="s">
        <v>16397</v>
      </c>
      <c r="C2322" t="s">
        <v>16398</v>
      </c>
      <c r="D2322" t="s">
        <v>886</v>
      </c>
      <c r="E2322" t="s">
        <v>546</v>
      </c>
      <c r="F2322">
        <v>120</v>
      </c>
      <c r="G2322" t="s">
        <v>2219</v>
      </c>
      <c r="H2322" t="s">
        <v>559</v>
      </c>
      <c r="I2322" t="s">
        <v>1876</v>
      </c>
      <c r="J2322">
        <v>17750</v>
      </c>
      <c r="K2322" t="s">
        <v>276</v>
      </c>
      <c r="L2322" t="s">
        <v>549</v>
      </c>
      <c r="M2322" t="s">
        <v>550</v>
      </c>
      <c r="N2322" t="s">
        <v>136</v>
      </c>
      <c r="O2322" t="s">
        <v>139</v>
      </c>
      <c r="P2322" t="s">
        <v>1877</v>
      </c>
      <c r="Q2322" t="s">
        <v>16399</v>
      </c>
      <c r="R2322" t="s">
        <v>626</v>
      </c>
      <c r="S2322">
        <v>2500</v>
      </c>
      <c r="T2322" t="s">
        <v>1896</v>
      </c>
      <c r="U2322" s="4">
        <v>45796.841122685182</v>
      </c>
      <c r="V2322" t="str">
        <f>IFERROR(VLOOKUP(B2322,#REF!,1,0),"")</f>
        <v/>
      </c>
      <c r="W2322" t="str" cm="1">
        <f t="array" ref="W2322">IFERROR(_xlfn.IFS(AND(V2322="",X2322&lt;&gt;"王园园组",X2322&lt;&gt;"other"),K2322,AND(V2322="",X2322="王园园组"),G2322),"other")</f>
        <v>other</v>
      </c>
      <c r="X2322" t="str" cm="1">
        <f t="array" ref="X2322">IFERROR(_xlfn.IFS(AND(V2322="",IFERROR(VLOOKUP(N2322,#REF!,1,0),1)&lt;&gt;1),N2322,AND(V2322="",I2322="王园园组"),"王园园组"),"other")</f>
        <v>other</v>
      </c>
      <c r="Y2322">
        <f>IFERROR(_xlfn.XLOOKUP(MID(T2322, FIND("#", SUBSTITUTE(T2322, "-", "#", LEN(T2322) - LEN(SUBSTITUTE(T2322, "-", "")))) + 1, LEN(T2322)),#REF!,#REF!),0)</f>
        <v>0</v>
      </c>
      <c r="Z2322">
        <f>MONTH(续费明细实时[[#This Row],[success_time]])</f>
        <v>5</v>
      </c>
      <c r="AA2322" s="8" t="e">
        <f>VLOOKUP(续费明细实时[[#This Row],[parent_user_id]],#REF!,27,0)</f>
        <v>#REF!</v>
      </c>
    </row>
    <row r="2323" spans="1:27">
      <c r="A2323" s="1">
        <v>45794</v>
      </c>
      <c r="B2323" t="s">
        <v>16352</v>
      </c>
      <c r="C2323" t="s">
        <v>16353</v>
      </c>
      <c r="D2323" t="s">
        <v>558</v>
      </c>
      <c r="E2323" t="s">
        <v>546</v>
      </c>
      <c r="F2323">
        <v>120</v>
      </c>
      <c r="G2323" t="s">
        <v>2219</v>
      </c>
      <c r="H2323" t="s">
        <v>559</v>
      </c>
      <c r="I2323" t="s">
        <v>1876</v>
      </c>
      <c r="J2323">
        <v>18632</v>
      </c>
      <c r="K2323" t="s">
        <v>435</v>
      </c>
      <c r="L2323" t="s">
        <v>549</v>
      </c>
      <c r="M2323" t="s">
        <v>550</v>
      </c>
      <c r="N2323" t="s">
        <v>136</v>
      </c>
      <c r="O2323" t="s">
        <v>292</v>
      </c>
      <c r="P2323" t="s">
        <v>1877</v>
      </c>
      <c r="Q2323" t="s">
        <v>16354</v>
      </c>
      <c r="R2323" t="s">
        <v>626</v>
      </c>
      <c r="S2323">
        <v>2624.2543380000002</v>
      </c>
      <c r="T2323" t="s">
        <v>1896</v>
      </c>
      <c r="U2323" s="4">
        <v>45794.853692129633</v>
      </c>
      <c r="V2323" t="str">
        <f>IFERROR(VLOOKUP(B2323,#REF!,1,0),"")</f>
        <v/>
      </c>
      <c r="W2323" t="str" cm="1">
        <f t="array" ref="W2323">IFERROR(_xlfn.IFS(AND(V2323="",X2323&lt;&gt;"王园园组",X2323&lt;&gt;"other"),K2323,AND(V2323="",X2323="王园园组"),G2323),"other")</f>
        <v>other</v>
      </c>
      <c r="X2323" t="str" cm="1">
        <f t="array" ref="X2323">IFERROR(_xlfn.IFS(AND(V2323="",IFERROR(VLOOKUP(N2323,#REF!,1,0),1)&lt;&gt;1),N2323,AND(V2323="",I2323="王园园组"),"王园园组"),"other")</f>
        <v>other</v>
      </c>
      <c r="Y2323">
        <f>IFERROR(_xlfn.XLOOKUP(MID(T2323, FIND("#", SUBSTITUTE(T2323, "-", "#", LEN(T2323) - LEN(SUBSTITUTE(T2323, "-", "")))) + 1, LEN(T2323)),#REF!,#REF!),0)</f>
        <v>0</v>
      </c>
      <c r="Z2323">
        <f>MONTH(续费明细实时[[#This Row],[success_time]])</f>
        <v>5</v>
      </c>
      <c r="AA2323" s="8" t="e">
        <f>VLOOKUP(续费明细实时[[#This Row],[parent_user_id]],#REF!,27,0)</f>
        <v>#REF!</v>
      </c>
    </row>
    <row r="2324" spans="1:27">
      <c r="A2324" s="1">
        <v>45805</v>
      </c>
      <c r="B2324" t="s">
        <v>30330</v>
      </c>
      <c r="C2324" t="s">
        <v>30331</v>
      </c>
      <c r="D2324" t="s">
        <v>548</v>
      </c>
      <c r="E2324" t="s">
        <v>1882</v>
      </c>
      <c r="F2324">
        <v>8</v>
      </c>
      <c r="G2324" t="s">
        <v>1909</v>
      </c>
      <c r="H2324" t="s">
        <v>559</v>
      </c>
      <c r="I2324" t="s">
        <v>1876</v>
      </c>
      <c r="J2324">
        <v>851</v>
      </c>
      <c r="K2324" t="s">
        <v>322</v>
      </c>
      <c r="L2324" t="s">
        <v>549</v>
      </c>
      <c r="M2324" t="s">
        <v>550</v>
      </c>
      <c r="N2324" t="s">
        <v>616</v>
      </c>
      <c r="O2324" t="s">
        <v>314</v>
      </c>
      <c r="P2324" t="s">
        <v>1877</v>
      </c>
      <c r="Q2324" t="s">
        <v>30332</v>
      </c>
      <c r="R2324" t="s">
        <v>626</v>
      </c>
      <c r="S2324">
        <v>119.84</v>
      </c>
      <c r="T2324" t="s">
        <v>12621</v>
      </c>
      <c r="U2324" s="4">
        <v>45805.042881944442</v>
      </c>
      <c r="V2324" t="str">
        <f>IFERROR(VLOOKUP(B2324,#REF!,1,0),"")</f>
        <v/>
      </c>
      <c r="W2324" t="str" cm="1">
        <f t="array" ref="W2324">IFERROR(_xlfn.IFS(AND(V2324="",X2324&lt;&gt;"王园园组",X2324&lt;&gt;"other"),K2324,AND(V2324="",X2324="王园园组"),G2324),"other")</f>
        <v>other</v>
      </c>
      <c r="X2324" t="str" cm="1">
        <f t="array" ref="X2324">IFERROR(_xlfn.IFS(AND(V2324="",IFERROR(VLOOKUP(N2324,#REF!,1,0),1)&lt;&gt;1),N2324,AND(V2324="",I2324="王园园组"),"王园园组"),"other")</f>
        <v>other</v>
      </c>
      <c r="Y2324">
        <f>IFERROR(_xlfn.XLOOKUP(MID(T2324, FIND("#", SUBSTITUTE(T2324, "-", "#", LEN(T2324) - LEN(SUBSTITUTE(T2324, "-", "")))) + 1, LEN(T2324)),#REF!,#REF!),0)</f>
        <v>0</v>
      </c>
      <c r="Z2324">
        <f>MONTH(续费明细实时[[#This Row],[success_time]])</f>
        <v>5</v>
      </c>
      <c r="AA2324" s="8" t="e">
        <f>VLOOKUP(续费明细实时[[#This Row],[parent_user_id]],#REF!,27,0)</f>
        <v>#REF!</v>
      </c>
    </row>
    <row r="2325" spans="1:27">
      <c r="A2325" s="1">
        <v>45786</v>
      </c>
      <c r="B2325" t="s">
        <v>2405</v>
      </c>
      <c r="C2325" t="s">
        <v>2406</v>
      </c>
      <c r="D2325" t="s">
        <v>548</v>
      </c>
      <c r="E2325" t="s">
        <v>546</v>
      </c>
      <c r="F2325">
        <v>120</v>
      </c>
      <c r="G2325" t="s">
        <v>2071</v>
      </c>
      <c r="H2325" t="s">
        <v>559</v>
      </c>
      <c r="I2325" t="s">
        <v>1876</v>
      </c>
      <c r="J2325">
        <v>17750</v>
      </c>
      <c r="K2325" t="s">
        <v>207</v>
      </c>
      <c r="L2325" t="s">
        <v>549</v>
      </c>
      <c r="M2325" t="s">
        <v>550</v>
      </c>
      <c r="N2325" t="s">
        <v>551</v>
      </c>
      <c r="O2325" t="s">
        <v>149</v>
      </c>
      <c r="P2325" t="s">
        <v>1877</v>
      </c>
      <c r="Q2325" t="s">
        <v>2407</v>
      </c>
      <c r="R2325" t="s">
        <v>626</v>
      </c>
      <c r="S2325">
        <v>2500</v>
      </c>
      <c r="T2325" t="s">
        <v>1896</v>
      </c>
      <c r="U2325" s="4">
        <v>45786.307569444441</v>
      </c>
      <c r="V2325" t="str">
        <f>IFERROR(VLOOKUP(B2325,#REF!,1,0),"")</f>
        <v/>
      </c>
      <c r="W2325" t="str" cm="1">
        <f t="array" ref="W2325">IFERROR(_xlfn.IFS(AND(V2325="",X2325&lt;&gt;"王园园组",X2325&lt;&gt;"other"),K2325,AND(V2325="",X2325="王园园组"),G2325),"other")</f>
        <v>other</v>
      </c>
      <c r="X2325" t="str" cm="1">
        <f t="array" ref="X2325">IFERROR(_xlfn.IFS(AND(V2325="",IFERROR(VLOOKUP(N2325,#REF!,1,0),1)&lt;&gt;1),N2325,AND(V2325="",I2325="王园园组"),"王园园组"),"other")</f>
        <v>other</v>
      </c>
      <c r="Y2325">
        <f>IFERROR(_xlfn.XLOOKUP(MID(T2325, FIND("#", SUBSTITUTE(T2325, "-", "#", LEN(T2325) - LEN(SUBSTITUTE(T2325, "-", "")))) + 1, LEN(T2325)),#REF!,#REF!),0)</f>
        <v>0</v>
      </c>
      <c r="Z2325">
        <f>MONTH(续费明细实时[[#This Row],[success_time]])</f>
        <v>5</v>
      </c>
      <c r="AA2325" s="8" t="e">
        <f>VLOOKUP(续费明细实时[[#This Row],[parent_user_id]],#REF!,27,0)</f>
        <v>#REF!</v>
      </c>
    </row>
    <row r="2326" spans="1:27">
      <c r="A2326" s="1">
        <v>45790</v>
      </c>
      <c r="B2326" t="s">
        <v>11703</v>
      </c>
      <c r="C2326" t="s">
        <v>11704</v>
      </c>
      <c r="D2326" t="s">
        <v>548</v>
      </c>
      <c r="E2326" t="s">
        <v>546</v>
      </c>
      <c r="F2326">
        <v>60</v>
      </c>
      <c r="G2326" t="s">
        <v>2139</v>
      </c>
      <c r="H2326" t="s">
        <v>559</v>
      </c>
      <c r="I2326" t="s">
        <v>1876</v>
      </c>
      <c r="J2326">
        <v>10970</v>
      </c>
      <c r="K2326" t="s">
        <v>255</v>
      </c>
      <c r="L2326" t="s">
        <v>549</v>
      </c>
      <c r="M2326" t="s">
        <v>550</v>
      </c>
      <c r="N2326" t="s">
        <v>136</v>
      </c>
      <c r="O2326" t="s">
        <v>147</v>
      </c>
      <c r="P2326" t="s">
        <v>1877</v>
      </c>
      <c r="Q2326" t="s">
        <v>11705</v>
      </c>
      <c r="R2326" t="s">
        <v>626</v>
      </c>
      <c r="S2326">
        <v>1545</v>
      </c>
      <c r="T2326" t="s">
        <v>1891</v>
      </c>
      <c r="U2326" s="4">
        <v>45790.244004629632</v>
      </c>
      <c r="V2326" t="str">
        <f>IFERROR(VLOOKUP(B2326,#REF!,1,0),"")</f>
        <v/>
      </c>
      <c r="W2326" t="str" cm="1">
        <f t="array" ref="W2326">IFERROR(_xlfn.IFS(AND(V2326="",X2326&lt;&gt;"王园园组",X2326&lt;&gt;"other"),K2326,AND(V2326="",X2326="王园园组"),G2326),"other")</f>
        <v>other</v>
      </c>
      <c r="X2326" t="str" cm="1">
        <f t="array" ref="X2326">IFERROR(_xlfn.IFS(AND(V2326="",IFERROR(VLOOKUP(N2326,#REF!,1,0),1)&lt;&gt;1),N2326,AND(V2326="",I2326="王园园组"),"王园园组"),"other")</f>
        <v>other</v>
      </c>
      <c r="Y2326">
        <f>IFERROR(_xlfn.XLOOKUP(MID(T2326, FIND("#", SUBSTITUTE(T2326, "-", "#", LEN(T2326) - LEN(SUBSTITUTE(T2326, "-", "")))) + 1, LEN(T2326)),#REF!,#REF!),0)</f>
        <v>0</v>
      </c>
      <c r="Z2326">
        <f>MONTH(续费明细实时[[#This Row],[success_time]])</f>
        <v>5</v>
      </c>
      <c r="AA2326" s="8" t="e">
        <f>VLOOKUP(续费明细实时[[#This Row],[parent_user_id]],#REF!,27,0)</f>
        <v>#REF!</v>
      </c>
    </row>
    <row r="2327" spans="1:27">
      <c r="A2327" s="1">
        <v>45794</v>
      </c>
      <c r="B2327" t="s">
        <v>16581</v>
      </c>
      <c r="C2327" t="s">
        <v>16582</v>
      </c>
      <c r="D2327" t="s">
        <v>695</v>
      </c>
      <c r="E2327" t="s">
        <v>546</v>
      </c>
      <c r="F2327">
        <v>60</v>
      </c>
      <c r="G2327" t="s">
        <v>1875</v>
      </c>
      <c r="H2327" t="s">
        <v>559</v>
      </c>
      <c r="I2327" t="s">
        <v>1876</v>
      </c>
      <c r="J2327">
        <v>10650</v>
      </c>
      <c r="K2327" t="s">
        <v>237</v>
      </c>
      <c r="L2327" t="s">
        <v>549</v>
      </c>
      <c r="M2327" t="s">
        <v>550</v>
      </c>
      <c r="N2327" t="s">
        <v>551</v>
      </c>
      <c r="O2327" t="s">
        <v>141</v>
      </c>
      <c r="P2327" t="s">
        <v>1877</v>
      </c>
      <c r="Q2327" t="s">
        <v>16583</v>
      </c>
      <c r="R2327" t="s">
        <v>626</v>
      </c>
      <c r="S2327">
        <v>1500</v>
      </c>
      <c r="T2327" t="s">
        <v>1891</v>
      </c>
      <c r="U2327" s="4">
        <v>45794.821782407409</v>
      </c>
      <c r="V2327" t="str">
        <f>IFERROR(VLOOKUP(B2327,#REF!,1,0),"")</f>
        <v/>
      </c>
      <c r="W2327" t="str" cm="1">
        <f t="array" ref="W2327">IFERROR(_xlfn.IFS(AND(V2327="",X2327&lt;&gt;"王园园组",X2327&lt;&gt;"other"),K2327,AND(V2327="",X2327="王园园组"),G2327),"other")</f>
        <v>other</v>
      </c>
      <c r="X2327" t="str" cm="1">
        <f t="array" ref="X2327">IFERROR(_xlfn.IFS(AND(V2327="",IFERROR(VLOOKUP(N2327,#REF!,1,0),1)&lt;&gt;1),N2327,AND(V2327="",I2327="王园园组"),"王园园组"),"other")</f>
        <v>other</v>
      </c>
      <c r="Y2327">
        <f>IFERROR(_xlfn.XLOOKUP(MID(T2327, FIND("#", SUBSTITUTE(T2327, "-", "#", LEN(T2327) - LEN(SUBSTITUTE(T2327, "-", "")))) + 1, LEN(T2327)),#REF!,#REF!),0)</f>
        <v>0</v>
      </c>
      <c r="Z2327">
        <f>MONTH(续费明细实时[[#This Row],[success_time]])</f>
        <v>5</v>
      </c>
      <c r="AA2327" s="8" t="e">
        <f>VLOOKUP(续费明细实时[[#This Row],[parent_user_id]],#REF!,27,0)</f>
        <v>#REF!</v>
      </c>
    </row>
    <row r="2328" spans="1:27">
      <c r="A2328" s="1">
        <v>45794</v>
      </c>
      <c r="B2328" t="s">
        <v>16394</v>
      </c>
      <c r="C2328" t="s">
        <v>16395</v>
      </c>
      <c r="D2328" t="s">
        <v>909</v>
      </c>
      <c r="E2328" t="s">
        <v>546</v>
      </c>
      <c r="F2328">
        <v>60</v>
      </c>
      <c r="G2328" t="s">
        <v>2079</v>
      </c>
      <c r="H2328" t="s">
        <v>559</v>
      </c>
      <c r="I2328" t="s">
        <v>1876</v>
      </c>
      <c r="J2328">
        <v>10650</v>
      </c>
      <c r="K2328" t="s">
        <v>275</v>
      </c>
      <c r="L2328" t="s">
        <v>549</v>
      </c>
      <c r="M2328" t="s">
        <v>550</v>
      </c>
      <c r="N2328" t="s">
        <v>136</v>
      </c>
      <c r="O2328" t="s">
        <v>139</v>
      </c>
      <c r="P2328" t="s">
        <v>1877</v>
      </c>
      <c r="Q2328" t="s">
        <v>16396</v>
      </c>
      <c r="R2328" t="s">
        <v>626</v>
      </c>
      <c r="S2328">
        <v>1500</v>
      </c>
      <c r="T2328" t="s">
        <v>1891</v>
      </c>
      <c r="U2328" s="4">
        <v>45794.639606481483</v>
      </c>
      <c r="V2328" t="str">
        <f>IFERROR(VLOOKUP(B2328,#REF!,1,0),"")</f>
        <v/>
      </c>
      <c r="W2328" t="str" cm="1">
        <f t="array" ref="W2328">IFERROR(_xlfn.IFS(AND(V2328="",X2328&lt;&gt;"王园园组",X2328&lt;&gt;"other"),K2328,AND(V2328="",X2328="王园园组"),G2328),"other")</f>
        <v>other</v>
      </c>
      <c r="X2328" t="str" cm="1">
        <f t="array" ref="X2328">IFERROR(_xlfn.IFS(AND(V2328="",IFERROR(VLOOKUP(N2328,#REF!,1,0),1)&lt;&gt;1),N2328,AND(V2328="",I2328="王园园组"),"王园园组"),"other")</f>
        <v>other</v>
      </c>
      <c r="Y2328">
        <f>IFERROR(_xlfn.XLOOKUP(MID(T2328, FIND("#", SUBSTITUTE(T2328, "-", "#", LEN(T2328) - LEN(SUBSTITUTE(T2328, "-", "")))) + 1, LEN(T2328)),#REF!,#REF!),0)</f>
        <v>0</v>
      </c>
      <c r="Z2328">
        <f>MONTH(续费明细实时[[#This Row],[success_time]])</f>
        <v>5</v>
      </c>
      <c r="AA2328" s="8" t="e">
        <f>VLOOKUP(续费明细实时[[#This Row],[parent_user_id]],#REF!,27,0)</f>
        <v>#REF!</v>
      </c>
    </row>
    <row r="2329" spans="1:27">
      <c r="A2329" s="1">
        <v>45797</v>
      </c>
      <c r="B2329" t="s">
        <v>16415</v>
      </c>
      <c r="C2329" t="s">
        <v>16416</v>
      </c>
      <c r="D2329" t="s">
        <v>548</v>
      </c>
      <c r="E2329" t="s">
        <v>546</v>
      </c>
      <c r="F2329">
        <v>120</v>
      </c>
      <c r="G2329" t="s">
        <v>1960</v>
      </c>
      <c r="H2329" t="s">
        <v>550</v>
      </c>
      <c r="I2329" t="s">
        <v>1889</v>
      </c>
      <c r="J2329">
        <v>17750</v>
      </c>
      <c r="K2329" t="s">
        <v>220</v>
      </c>
      <c r="L2329" t="s">
        <v>549</v>
      </c>
      <c r="M2329" t="s">
        <v>550</v>
      </c>
      <c r="N2329" t="s">
        <v>551</v>
      </c>
      <c r="O2329" t="s">
        <v>145</v>
      </c>
      <c r="P2329" t="s">
        <v>1877</v>
      </c>
      <c r="Q2329" t="s">
        <v>16417</v>
      </c>
      <c r="R2329" t="s">
        <v>626</v>
      </c>
      <c r="S2329">
        <v>2500</v>
      </c>
      <c r="T2329" t="s">
        <v>1896</v>
      </c>
      <c r="U2329" s="4">
        <v>45797.508356481485</v>
      </c>
      <c r="V2329" t="str">
        <f>IFERROR(VLOOKUP(B2329,#REF!,1,0),"")</f>
        <v/>
      </c>
      <c r="W2329" t="str" cm="1">
        <f t="array" ref="W2329">IFERROR(_xlfn.IFS(AND(V2329="",X2329&lt;&gt;"王园园组",X2329&lt;&gt;"other"),K2329,AND(V2329="",X2329="王园园组"),G2329),"other")</f>
        <v>other</v>
      </c>
      <c r="X2329" t="str" cm="1">
        <f t="array" ref="X2329">IFERROR(_xlfn.IFS(AND(V2329="",IFERROR(VLOOKUP(N2329,#REF!,1,0),1)&lt;&gt;1),N2329,AND(V2329="",I2329="王园园组"),"王园园组"),"other")</f>
        <v>other</v>
      </c>
      <c r="Y2329">
        <f>IFERROR(_xlfn.XLOOKUP(MID(T2329, FIND("#", SUBSTITUTE(T2329, "-", "#", LEN(T2329) - LEN(SUBSTITUTE(T2329, "-", "")))) + 1, LEN(T2329)),#REF!,#REF!),0)</f>
        <v>0</v>
      </c>
      <c r="Z2329">
        <f>MONTH(续费明细实时[[#This Row],[success_time]])</f>
        <v>5</v>
      </c>
      <c r="AA2329" s="8" t="e">
        <f>VLOOKUP(续费明细实时[[#This Row],[parent_user_id]],#REF!,27,0)</f>
        <v>#REF!</v>
      </c>
    </row>
    <row r="2330" spans="1:27">
      <c r="A2330" s="1">
        <v>45804</v>
      </c>
      <c r="B2330" t="s">
        <v>30333</v>
      </c>
      <c r="C2330" t="s">
        <v>30334</v>
      </c>
      <c r="D2330" t="s">
        <v>695</v>
      </c>
      <c r="E2330" t="s">
        <v>546</v>
      </c>
      <c r="F2330">
        <v>60</v>
      </c>
      <c r="G2330" t="s">
        <v>329</v>
      </c>
      <c r="H2330" t="s">
        <v>559</v>
      </c>
      <c r="I2330" t="s">
        <v>504</v>
      </c>
      <c r="J2330">
        <v>10650</v>
      </c>
      <c r="K2330" t="s">
        <v>329</v>
      </c>
      <c r="L2330" t="s">
        <v>549</v>
      </c>
      <c r="M2330" t="s">
        <v>559</v>
      </c>
      <c r="N2330" t="s">
        <v>504</v>
      </c>
      <c r="O2330" t="s">
        <v>325</v>
      </c>
      <c r="P2330" t="s">
        <v>1877</v>
      </c>
      <c r="Q2330" t="s">
        <v>30335</v>
      </c>
      <c r="R2330" t="s">
        <v>626</v>
      </c>
      <c r="S2330">
        <v>1500</v>
      </c>
      <c r="T2330" t="s">
        <v>1891</v>
      </c>
      <c r="U2330" s="4">
        <v>45804.632349537038</v>
      </c>
      <c r="V2330" t="str">
        <f>IFERROR(VLOOKUP(B2330,#REF!,1,0),"")</f>
        <v/>
      </c>
      <c r="W2330" t="str" cm="1">
        <f t="array" ref="W2330">IFERROR(_xlfn.IFS(AND(V2330="",X2330&lt;&gt;"王园园组",X2330&lt;&gt;"other"),K2330,AND(V2330="",X2330="王园园组"),G2330),"other")</f>
        <v>other</v>
      </c>
      <c r="X2330" t="str" cm="1">
        <f t="array" ref="X2330">IFERROR(_xlfn.IFS(AND(V2330="",IFERROR(VLOOKUP(N2330,#REF!,1,0),1)&lt;&gt;1),N2330,AND(V2330="",I2330="王园园组"),"王园园组"),"other")</f>
        <v>other</v>
      </c>
      <c r="Y2330">
        <f>IFERROR(_xlfn.XLOOKUP(MID(T2330, FIND("#", SUBSTITUTE(T2330, "-", "#", LEN(T2330) - LEN(SUBSTITUTE(T2330, "-", "")))) + 1, LEN(T2330)),#REF!,#REF!),0)</f>
        <v>0</v>
      </c>
      <c r="Z2330">
        <f>MONTH(续费明细实时[[#This Row],[success_time]])</f>
        <v>5</v>
      </c>
      <c r="AA2330" s="8" t="e">
        <f>VLOOKUP(续费明细实时[[#This Row],[parent_user_id]],#REF!,27,0)</f>
        <v>#REF!</v>
      </c>
    </row>
    <row r="2331" spans="1:27">
      <c r="A2331" s="1">
        <v>45789</v>
      </c>
      <c r="B2331" t="s">
        <v>11008</v>
      </c>
      <c r="C2331" t="s">
        <v>11009</v>
      </c>
      <c r="D2331" t="s">
        <v>548</v>
      </c>
      <c r="E2331" t="s">
        <v>1882</v>
      </c>
      <c r="F2331">
        <v>4</v>
      </c>
      <c r="G2331" t="s">
        <v>1909</v>
      </c>
      <c r="H2331" t="s">
        <v>559</v>
      </c>
      <c r="I2331" t="s">
        <v>1876</v>
      </c>
      <c r="J2331">
        <v>454</v>
      </c>
      <c r="K2331" t="s">
        <v>315</v>
      </c>
      <c r="L2331" t="s">
        <v>549</v>
      </c>
      <c r="M2331" t="s">
        <v>550</v>
      </c>
      <c r="N2331" t="s">
        <v>616</v>
      </c>
      <c r="O2331" t="s">
        <v>314</v>
      </c>
      <c r="P2331" t="s">
        <v>1877</v>
      </c>
      <c r="Q2331" t="s">
        <v>11010</v>
      </c>
      <c r="R2331" t="s">
        <v>626</v>
      </c>
      <c r="S2331">
        <v>63.92</v>
      </c>
      <c r="T2331" t="s">
        <v>2455</v>
      </c>
      <c r="U2331" s="4">
        <v>45789.436736111114</v>
      </c>
      <c r="V2331" t="str">
        <f>IFERROR(VLOOKUP(B2331,#REF!,1,0),"")</f>
        <v/>
      </c>
      <c r="W2331" t="str" cm="1">
        <f t="array" ref="W2331">IFERROR(_xlfn.IFS(AND(V2331="",X2331&lt;&gt;"王园园组",X2331&lt;&gt;"other"),K2331,AND(V2331="",X2331="王园园组"),G2331),"other")</f>
        <v>other</v>
      </c>
      <c r="X2331" t="str" cm="1">
        <f t="array" ref="X2331">IFERROR(_xlfn.IFS(AND(V2331="",IFERROR(VLOOKUP(N2331,#REF!,1,0),1)&lt;&gt;1),N2331,AND(V2331="",I2331="王园园组"),"王园园组"),"other")</f>
        <v>other</v>
      </c>
      <c r="Y2331">
        <f>IFERROR(_xlfn.XLOOKUP(MID(T2331, FIND("#", SUBSTITUTE(T2331, "-", "#", LEN(T2331) - LEN(SUBSTITUTE(T2331, "-", "")))) + 1, LEN(T2331)),#REF!,#REF!),0)</f>
        <v>0</v>
      </c>
      <c r="Z2331">
        <f>MONTH(续费明细实时[[#This Row],[success_time]])</f>
        <v>5</v>
      </c>
      <c r="AA2331" s="8" t="e">
        <f>VLOOKUP(续费明细实时[[#This Row],[parent_user_id]],#REF!,27,0)</f>
        <v>#REF!</v>
      </c>
    </row>
    <row r="2332" spans="1:27">
      <c r="A2332" s="1">
        <v>45804</v>
      </c>
      <c r="B2332" t="s">
        <v>30336</v>
      </c>
      <c r="C2332" t="s">
        <v>30337</v>
      </c>
      <c r="D2332" t="s">
        <v>695</v>
      </c>
      <c r="E2332" t="s">
        <v>1102</v>
      </c>
      <c r="F2332">
        <v>72</v>
      </c>
      <c r="G2332" t="s">
        <v>356</v>
      </c>
      <c r="H2332" t="s">
        <v>559</v>
      </c>
      <c r="I2332" t="s">
        <v>163</v>
      </c>
      <c r="J2332">
        <v>5759</v>
      </c>
      <c r="K2332" t="s">
        <v>356</v>
      </c>
      <c r="L2332" t="s">
        <v>549</v>
      </c>
      <c r="M2332" t="s">
        <v>559</v>
      </c>
      <c r="N2332" t="s">
        <v>163</v>
      </c>
      <c r="O2332" t="s">
        <v>473</v>
      </c>
      <c r="P2332" t="s">
        <v>1877</v>
      </c>
      <c r="Q2332" t="s">
        <v>30338</v>
      </c>
      <c r="R2332" t="s">
        <v>626</v>
      </c>
      <c r="S2332">
        <v>811.11064599999997</v>
      </c>
      <c r="T2332" t="s">
        <v>1373</v>
      </c>
      <c r="U2332" s="4">
        <v>45804.438831018517</v>
      </c>
      <c r="V2332" t="str">
        <f>IFERROR(VLOOKUP(B2332,#REF!,1,0),"")</f>
        <v/>
      </c>
      <c r="W2332" t="str" cm="1">
        <f t="array" ref="W2332">IFERROR(_xlfn.IFS(AND(V2332="",X2332&lt;&gt;"王园园组",X2332&lt;&gt;"other"),K2332,AND(V2332="",X2332="王园园组"),G2332),"other")</f>
        <v>other</v>
      </c>
      <c r="X2332" t="str" cm="1">
        <f t="array" ref="X2332">IFERROR(_xlfn.IFS(AND(V2332="",IFERROR(VLOOKUP(N2332,#REF!,1,0),1)&lt;&gt;1),N2332,AND(V2332="",I2332="王园园组"),"王园园组"),"other")</f>
        <v>other</v>
      </c>
      <c r="Y2332">
        <f>IFERROR(_xlfn.XLOOKUP(MID(T2332, FIND("#", SUBSTITUTE(T2332, "-", "#", LEN(T2332) - LEN(SUBSTITUTE(T2332, "-", "")))) + 1, LEN(T2332)),#REF!,#REF!),0)</f>
        <v>0</v>
      </c>
      <c r="Z2332">
        <f>MONTH(续费明细实时[[#This Row],[success_time]])</f>
        <v>5</v>
      </c>
      <c r="AA2332" s="8" t="e">
        <f>VLOOKUP(续费明细实时[[#This Row],[parent_user_id]],#REF!,27,0)</f>
        <v>#REF!</v>
      </c>
    </row>
    <row r="2333" spans="1:27" hidden="1">
      <c r="A2333" s="1">
        <v>45793</v>
      </c>
      <c r="B2333" t="s">
        <v>16575</v>
      </c>
      <c r="C2333" t="s">
        <v>16576</v>
      </c>
      <c r="D2333" t="s">
        <v>648</v>
      </c>
      <c r="E2333" t="s">
        <v>546</v>
      </c>
      <c r="F2333">
        <v>48</v>
      </c>
      <c r="G2333" t="s">
        <v>2900</v>
      </c>
      <c r="H2333" t="s">
        <v>806</v>
      </c>
      <c r="I2333" t="s">
        <v>626</v>
      </c>
      <c r="J2333">
        <v>11758</v>
      </c>
      <c r="K2333" t="s">
        <v>803</v>
      </c>
      <c r="L2333" t="s">
        <v>805</v>
      </c>
      <c r="M2333" t="s">
        <v>806</v>
      </c>
      <c r="N2333" t="s">
        <v>649</v>
      </c>
      <c r="O2333" t="s">
        <v>649</v>
      </c>
      <c r="P2333" t="s">
        <v>1877</v>
      </c>
      <c r="Q2333" t="s">
        <v>16577</v>
      </c>
      <c r="R2333" t="s">
        <v>626</v>
      </c>
      <c r="S2333">
        <v>1656.07709</v>
      </c>
      <c r="T2333" t="s">
        <v>571</v>
      </c>
      <c r="U2333" s="4">
        <v>45793.590648148151</v>
      </c>
      <c r="V2333" t="str">
        <f>IFERROR(VLOOKUP(B2333,#REF!,1,0),"")</f>
        <v/>
      </c>
      <c r="W2333" t="str" cm="1">
        <f t="array" ref="W2333">IFERROR(_xlfn.IFS(AND(V2333="",X2333&lt;&gt;"王园园组",X2333&lt;&gt;"other"),K2333,AND(V2333="",X2333="王园园组"),G2333),"other")</f>
        <v>other</v>
      </c>
      <c r="X2333" t="str" cm="1">
        <f t="array" ref="X2333">IFERROR(_xlfn.IFS(AND(V2333="",IFERROR(VLOOKUP(N2333,#REF!,1,0),1)&lt;&gt;1),N2333,AND(V2333="",I2333="王园园组"),"王园园组"),"other")</f>
        <v>other</v>
      </c>
      <c r="Y2333">
        <f>IFERROR(_xlfn.XLOOKUP(MID(T2333, FIND("#", SUBSTITUTE(T2333, "-", "#", LEN(T2333) - LEN(SUBSTITUTE(T2333, "-", "")))) + 1, LEN(T2333)),#REF!,#REF!),0)</f>
        <v>0</v>
      </c>
      <c r="Z2333">
        <f>MONTH(续费明细实时[[#This Row],[success_time]])</f>
        <v>5</v>
      </c>
      <c r="AA2333" s="8" t="e">
        <f>VLOOKUP(续费明细实时[[#This Row],[parent_user_id]],#REF!,27,0)</f>
        <v>#REF!</v>
      </c>
    </row>
    <row r="2334" spans="1:27">
      <c r="A2334" s="1">
        <v>45792</v>
      </c>
      <c r="B2334" t="s">
        <v>16578</v>
      </c>
      <c r="C2334" t="s">
        <v>16579</v>
      </c>
      <c r="D2334" t="s">
        <v>1166</v>
      </c>
      <c r="E2334" t="s">
        <v>1102</v>
      </c>
      <c r="F2334">
        <v>120</v>
      </c>
      <c r="G2334" t="s">
        <v>360</v>
      </c>
      <c r="H2334" t="s">
        <v>559</v>
      </c>
      <c r="I2334" t="s">
        <v>163</v>
      </c>
      <c r="J2334">
        <v>10238</v>
      </c>
      <c r="K2334" t="s">
        <v>360</v>
      </c>
      <c r="L2334" t="s">
        <v>549</v>
      </c>
      <c r="M2334" t="s">
        <v>559</v>
      </c>
      <c r="N2334" t="s">
        <v>163</v>
      </c>
      <c r="O2334" t="s">
        <v>473</v>
      </c>
      <c r="P2334" t="s">
        <v>1877</v>
      </c>
      <c r="Q2334" t="s">
        <v>16580</v>
      </c>
      <c r="R2334" t="s">
        <v>626</v>
      </c>
      <c r="S2334">
        <v>1442</v>
      </c>
      <c r="T2334" t="s">
        <v>1902</v>
      </c>
      <c r="U2334" s="4">
        <v>45792.770243055558</v>
      </c>
      <c r="V2334" t="str">
        <f>IFERROR(VLOOKUP(B2334,#REF!,1,0),"")</f>
        <v/>
      </c>
      <c r="W2334" t="str" cm="1">
        <f t="array" ref="W2334">IFERROR(_xlfn.IFS(AND(V2334="",X2334&lt;&gt;"王园园组",X2334&lt;&gt;"other"),K2334,AND(V2334="",X2334="王园园组"),G2334),"other")</f>
        <v>other</v>
      </c>
      <c r="X2334" t="str" cm="1">
        <f t="array" ref="X2334">IFERROR(_xlfn.IFS(AND(V2334="",IFERROR(VLOOKUP(N2334,#REF!,1,0),1)&lt;&gt;1),N2334,AND(V2334="",I2334="王园园组"),"王园园组"),"other")</f>
        <v>other</v>
      </c>
      <c r="Y2334">
        <f>IFERROR(_xlfn.XLOOKUP(MID(T2334, FIND("#", SUBSTITUTE(T2334, "-", "#", LEN(T2334) - LEN(SUBSTITUTE(T2334, "-", "")))) + 1, LEN(T2334)),#REF!,#REF!),0)</f>
        <v>0</v>
      </c>
      <c r="Z2334">
        <f>MONTH(续费明细实时[[#This Row],[success_time]])</f>
        <v>5</v>
      </c>
      <c r="AA2334" s="8" t="e">
        <f>VLOOKUP(续费明细实时[[#This Row],[parent_user_id]],#REF!,27,0)</f>
        <v>#REF!</v>
      </c>
    </row>
    <row r="2335" spans="1:27">
      <c r="A2335" s="1">
        <v>45802</v>
      </c>
      <c r="B2335" t="s">
        <v>13799</v>
      </c>
      <c r="C2335" t="s">
        <v>13800</v>
      </c>
      <c r="D2335" t="s">
        <v>648</v>
      </c>
      <c r="E2335" t="s">
        <v>546</v>
      </c>
      <c r="F2335">
        <v>120</v>
      </c>
      <c r="G2335" t="s">
        <v>1946</v>
      </c>
      <c r="H2335" t="s">
        <v>559</v>
      </c>
      <c r="I2335" t="s">
        <v>1876</v>
      </c>
      <c r="J2335">
        <v>17750</v>
      </c>
      <c r="K2335" t="s">
        <v>291</v>
      </c>
      <c r="L2335" t="s">
        <v>549</v>
      </c>
      <c r="M2335" t="s">
        <v>550</v>
      </c>
      <c r="N2335" t="s">
        <v>136</v>
      </c>
      <c r="O2335" t="s">
        <v>292</v>
      </c>
      <c r="P2335" t="s">
        <v>1877</v>
      </c>
      <c r="Q2335" t="s">
        <v>13801</v>
      </c>
      <c r="R2335" t="s">
        <v>626</v>
      </c>
      <c r="S2335">
        <v>2500</v>
      </c>
      <c r="T2335" t="s">
        <v>1896</v>
      </c>
      <c r="U2335" s="4">
        <v>45802.568078703705</v>
      </c>
      <c r="V2335" t="str">
        <f>IFERROR(VLOOKUP(B2335,#REF!,1,0),"")</f>
        <v/>
      </c>
      <c r="W2335" t="str" cm="1">
        <f t="array" ref="W2335">IFERROR(_xlfn.IFS(AND(V2335="",X2335&lt;&gt;"王园园组",X2335&lt;&gt;"other"),K2335,AND(V2335="",X2335="王园园组"),G2335),"other")</f>
        <v>other</v>
      </c>
      <c r="X2335" t="str" cm="1">
        <f t="array" ref="X2335">IFERROR(_xlfn.IFS(AND(V2335="",IFERROR(VLOOKUP(N2335,#REF!,1,0),1)&lt;&gt;1),N2335,AND(V2335="",I2335="王园园组"),"王园园组"),"other")</f>
        <v>other</v>
      </c>
      <c r="Y2335">
        <f>IFERROR(_xlfn.XLOOKUP(MID(T2335, FIND("#", SUBSTITUTE(T2335, "-", "#", LEN(T2335) - LEN(SUBSTITUTE(T2335, "-", "")))) + 1, LEN(T2335)),#REF!,#REF!),0)</f>
        <v>0</v>
      </c>
      <c r="Z2335">
        <f>MONTH(续费明细实时[[#This Row],[success_time]])</f>
        <v>5</v>
      </c>
      <c r="AA2335" s="8" t="e">
        <f>VLOOKUP(续费明细实时[[#This Row],[parent_user_id]],#REF!,27,0)</f>
        <v>#REF!</v>
      </c>
    </row>
    <row r="2336" spans="1:27">
      <c r="A2336" s="1">
        <v>45795</v>
      </c>
      <c r="B2336" t="s">
        <v>13823</v>
      </c>
      <c r="C2336" t="s">
        <v>13824</v>
      </c>
      <c r="D2336" t="s">
        <v>648</v>
      </c>
      <c r="E2336" t="s">
        <v>546</v>
      </c>
      <c r="F2336">
        <v>120</v>
      </c>
      <c r="G2336" t="s">
        <v>1994</v>
      </c>
      <c r="H2336" t="s">
        <v>559</v>
      </c>
      <c r="I2336" t="s">
        <v>1876</v>
      </c>
      <c r="J2336">
        <v>17750</v>
      </c>
      <c r="K2336" t="s">
        <v>236</v>
      </c>
      <c r="L2336" t="s">
        <v>549</v>
      </c>
      <c r="M2336" t="s">
        <v>550</v>
      </c>
      <c r="N2336" t="s">
        <v>551</v>
      </c>
      <c r="O2336" t="s">
        <v>141</v>
      </c>
      <c r="P2336" t="s">
        <v>1877</v>
      </c>
      <c r="Q2336" t="s">
        <v>13825</v>
      </c>
      <c r="R2336" t="s">
        <v>626</v>
      </c>
      <c r="S2336">
        <v>2500</v>
      </c>
      <c r="T2336" t="s">
        <v>1896</v>
      </c>
      <c r="U2336" s="4">
        <v>45795.598900462966</v>
      </c>
      <c r="V2336" t="str">
        <f>IFERROR(VLOOKUP(B2336,#REF!,1,0),"")</f>
        <v/>
      </c>
      <c r="W2336" t="str" cm="1">
        <f t="array" ref="W2336">IFERROR(_xlfn.IFS(AND(V2336="",X2336&lt;&gt;"王园园组",X2336&lt;&gt;"other"),K2336,AND(V2336="",X2336="王园园组"),G2336),"other")</f>
        <v>other</v>
      </c>
      <c r="X2336" t="str" cm="1">
        <f t="array" ref="X2336">IFERROR(_xlfn.IFS(AND(V2336="",IFERROR(VLOOKUP(N2336,#REF!,1,0),1)&lt;&gt;1),N2336,AND(V2336="",I2336="王园园组"),"王园园组"),"other")</f>
        <v>other</v>
      </c>
      <c r="Y2336">
        <f>IFERROR(_xlfn.XLOOKUP(MID(T2336, FIND("#", SUBSTITUTE(T2336, "-", "#", LEN(T2336) - LEN(SUBSTITUTE(T2336, "-", "")))) + 1, LEN(T2336)),#REF!,#REF!),0)</f>
        <v>0</v>
      </c>
      <c r="Z2336">
        <f>MONTH(续费明细实时[[#This Row],[success_time]])</f>
        <v>5</v>
      </c>
      <c r="AA2336" s="8" t="e">
        <f>VLOOKUP(续费明细实时[[#This Row],[parent_user_id]],#REF!,27,0)</f>
        <v>#REF!</v>
      </c>
    </row>
    <row r="2337" spans="1:27">
      <c r="A2337" s="1">
        <v>45803</v>
      </c>
      <c r="B2337" t="s">
        <v>30339</v>
      </c>
      <c r="C2337" t="s">
        <v>30340</v>
      </c>
      <c r="D2337" t="s">
        <v>632</v>
      </c>
      <c r="E2337" t="s">
        <v>546</v>
      </c>
      <c r="F2337">
        <v>120</v>
      </c>
      <c r="G2337" t="s">
        <v>1969</v>
      </c>
      <c r="H2337" t="s">
        <v>559</v>
      </c>
      <c r="I2337" t="s">
        <v>1876</v>
      </c>
      <c r="J2337">
        <v>18283</v>
      </c>
      <c r="K2337" t="s">
        <v>16812</v>
      </c>
      <c r="L2337" t="s">
        <v>549</v>
      </c>
      <c r="M2337" t="s">
        <v>550</v>
      </c>
      <c r="N2337" t="s">
        <v>551</v>
      </c>
      <c r="O2337" t="s">
        <v>149</v>
      </c>
      <c r="P2337" t="s">
        <v>1877</v>
      </c>
      <c r="Q2337" t="s">
        <v>30341</v>
      </c>
      <c r="R2337" t="s">
        <v>626</v>
      </c>
      <c r="S2337">
        <v>2575</v>
      </c>
      <c r="T2337" t="s">
        <v>1896</v>
      </c>
      <c r="U2337" s="4">
        <v>45803.586805555555</v>
      </c>
      <c r="V2337" t="str">
        <f>IFERROR(VLOOKUP(B2337,#REF!,1,0),"")</f>
        <v/>
      </c>
      <c r="W2337" t="str" cm="1">
        <f t="array" ref="W2337">IFERROR(_xlfn.IFS(AND(V2337="",X2337&lt;&gt;"王园园组",X2337&lt;&gt;"other"),K2337,AND(V2337="",X2337="王园园组"),G2337),"other")</f>
        <v>other</v>
      </c>
      <c r="X2337" t="str" cm="1">
        <f t="array" ref="X2337">IFERROR(_xlfn.IFS(AND(V2337="",IFERROR(VLOOKUP(N2337,#REF!,1,0),1)&lt;&gt;1),N2337,AND(V2337="",I2337="王园园组"),"王园园组"),"other")</f>
        <v>other</v>
      </c>
      <c r="Y2337">
        <f>IFERROR(_xlfn.XLOOKUP(MID(T2337, FIND("#", SUBSTITUTE(T2337, "-", "#", LEN(T2337) - LEN(SUBSTITUTE(T2337, "-", "")))) + 1, LEN(T2337)),#REF!,#REF!),0)</f>
        <v>0</v>
      </c>
      <c r="Z2337">
        <f>MONTH(续费明细实时[[#This Row],[success_time]])</f>
        <v>5</v>
      </c>
      <c r="AA2337" s="8" t="e">
        <f>VLOOKUP(续费明细实时[[#This Row],[parent_user_id]],#REF!,27,0)</f>
        <v>#REF!</v>
      </c>
    </row>
    <row r="2338" spans="1:27">
      <c r="A2338" s="1">
        <v>45793</v>
      </c>
      <c r="B2338" t="s">
        <v>13829</v>
      </c>
      <c r="C2338" t="s">
        <v>13830</v>
      </c>
      <c r="D2338" t="s">
        <v>695</v>
      </c>
      <c r="E2338" t="s">
        <v>641</v>
      </c>
      <c r="F2338">
        <v>48</v>
      </c>
      <c r="G2338" t="s">
        <v>1994</v>
      </c>
      <c r="H2338" t="s">
        <v>559</v>
      </c>
      <c r="I2338" t="s">
        <v>1876</v>
      </c>
      <c r="J2338">
        <v>5964</v>
      </c>
      <c r="K2338" t="s">
        <v>717</v>
      </c>
      <c r="L2338" t="s">
        <v>549</v>
      </c>
      <c r="M2338" t="s">
        <v>550</v>
      </c>
      <c r="N2338" t="s">
        <v>136</v>
      </c>
      <c r="O2338" t="s">
        <v>143</v>
      </c>
      <c r="P2338" t="s">
        <v>1877</v>
      </c>
      <c r="Q2338" t="s">
        <v>13831</v>
      </c>
      <c r="R2338" t="s">
        <v>626</v>
      </c>
      <c r="S2338">
        <v>840</v>
      </c>
      <c r="T2338" t="s">
        <v>13832</v>
      </c>
      <c r="U2338" s="4">
        <v>45793.623356481483</v>
      </c>
      <c r="V2338" t="str">
        <f>IFERROR(VLOOKUP(B2338,#REF!,1,0),"")</f>
        <v/>
      </c>
      <c r="W2338" t="str" cm="1">
        <f t="array" ref="W2338">IFERROR(_xlfn.IFS(AND(V2338="",X2338&lt;&gt;"王园园组",X2338&lt;&gt;"other"),K2338,AND(V2338="",X2338="王园园组"),G2338),"other")</f>
        <v>other</v>
      </c>
      <c r="X2338" t="str" cm="1">
        <f t="array" ref="X2338">IFERROR(_xlfn.IFS(AND(V2338="",IFERROR(VLOOKUP(N2338,#REF!,1,0),1)&lt;&gt;1),N2338,AND(V2338="",I2338="王园园组"),"王园园组"),"other")</f>
        <v>other</v>
      </c>
      <c r="Y2338">
        <f>IFERROR(_xlfn.XLOOKUP(MID(T2338, FIND("#", SUBSTITUTE(T2338, "-", "#", LEN(T2338) - LEN(SUBSTITUTE(T2338, "-", "")))) + 1, LEN(T2338)),#REF!,#REF!),0)</f>
        <v>0</v>
      </c>
      <c r="Z2338">
        <f>MONTH(续费明细实时[[#This Row],[success_time]])</f>
        <v>5</v>
      </c>
      <c r="AA2338" s="8" t="e">
        <f>VLOOKUP(续费明细实时[[#This Row],[parent_user_id]],#REF!,27,0)</f>
        <v>#REF!</v>
      </c>
    </row>
    <row r="2339" spans="1:27">
      <c r="A2339" s="1">
        <v>45785</v>
      </c>
      <c r="B2339" t="s">
        <v>1897</v>
      </c>
      <c r="C2339" t="s">
        <v>1898</v>
      </c>
      <c r="D2339" t="s">
        <v>1899</v>
      </c>
      <c r="E2339" t="s">
        <v>1102</v>
      </c>
      <c r="F2339">
        <v>120</v>
      </c>
      <c r="G2339" t="s">
        <v>1900</v>
      </c>
      <c r="H2339" t="s">
        <v>559</v>
      </c>
      <c r="I2339" t="s">
        <v>1876</v>
      </c>
      <c r="J2339">
        <v>10706</v>
      </c>
      <c r="K2339" t="s">
        <v>347</v>
      </c>
      <c r="L2339" t="s">
        <v>549</v>
      </c>
      <c r="M2339" t="s">
        <v>559</v>
      </c>
      <c r="N2339" t="s">
        <v>163</v>
      </c>
      <c r="O2339" t="s">
        <v>472</v>
      </c>
      <c r="P2339" t="s">
        <v>1877</v>
      </c>
      <c r="Q2339" t="s">
        <v>1901</v>
      </c>
      <c r="R2339" t="s">
        <v>626</v>
      </c>
      <c r="S2339">
        <v>1507.92</v>
      </c>
      <c r="T2339" t="s">
        <v>1902</v>
      </c>
      <c r="U2339" s="4">
        <v>45785.620324074072</v>
      </c>
      <c r="V2339" t="str">
        <f>IFERROR(VLOOKUP(B2339,#REF!,1,0),"")</f>
        <v/>
      </c>
      <c r="W2339" t="str" cm="1">
        <f t="array" ref="W2339">IFERROR(_xlfn.IFS(AND(V2339="",X2339&lt;&gt;"王园园组",X2339&lt;&gt;"other"),K2339,AND(V2339="",X2339="王园园组"),G2339),"other")</f>
        <v>other</v>
      </c>
      <c r="X2339" t="str" cm="1">
        <f t="array" ref="X2339">IFERROR(_xlfn.IFS(AND(V2339="",IFERROR(VLOOKUP(N2339,#REF!,1,0),1)&lt;&gt;1),N2339,AND(V2339="",I2339="王园园组"),"王园园组"),"other")</f>
        <v>other</v>
      </c>
      <c r="Y2339">
        <f>IFERROR(_xlfn.XLOOKUP(MID(T2339, FIND("#", SUBSTITUTE(T2339, "-", "#", LEN(T2339) - LEN(SUBSTITUTE(T2339, "-", "")))) + 1, LEN(T2339)),#REF!,#REF!),0)</f>
        <v>0</v>
      </c>
      <c r="Z2339">
        <f>MONTH(续费明细实时[[#This Row],[success_time]])</f>
        <v>5</v>
      </c>
      <c r="AA2339" s="8" t="e">
        <f>VLOOKUP(续费明细实时[[#This Row],[parent_user_id]],#REF!,27,0)</f>
        <v>#REF!</v>
      </c>
    </row>
    <row r="2340" spans="1:27">
      <c r="A2340" s="1">
        <v>45800</v>
      </c>
      <c r="B2340" t="s">
        <v>13836</v>
      </c>
      <c r="C2340" t="s">
        <v>13837</v>
      </c>
      <c r="D2340" t="s">
        <v>548</v>
      </c>
      <c r="E2340" t="s">
        <v>546</v>
      </c>
      <c r="F2340">
        <v>120</v>
      </c>
      <c r="G2340" t="s">
        <v>2139</v>
      </c>
      <c r="H2340" t="s">
        <v>559</v>
      </c>
      <c r="I2340" t="s">
        <v>1876</v>
      </c>
      <c r="J2340">
        <v>17750</v>
      </c>
      <c r="K2340" t="s">
        <v>285</v>
      </c>
      <c r="L2340" t="s">
        <v>549</v>
      </c>
      <c r="M2340" t="s">
        <v>550</v>
      </c>
      <c r="N2340" t="s">
        <v>136</v>
      </c>
      <c r="O2340" t="s">
        <v>283</v>
      </c>
      <c r="P2340" t="s">
        <v>1877</v>
      </c>
      <c r="Q2340" t="s">
        <v>13838</v>
      </c>
      <c r="R2340" t="s">
        <v>626</v>
      </c>
      <c r="S2340">
        <v>2500</v>
      </c>
      <c r="T2340" t="s">
        <v>1896</v>
      </c>
      <c r="U2340" s="4">
        <v>45800.423993055556</v>
      </c>
      <c r="V2340" t="str">
        <f>IFERROR(VLOOKUP(B2340,#REF!,1,0),"")</f>
        <v/>
      </c>
      <c r="W2340" t="str" cm="1">
        <f t="array" ref="W2340">IFERROR(_xlfn.IFS(AND(V2340="",X2340&lt;&gt;"王园园组",X2340&lt;&gt;"other"),K2340,AND(V2340="",X2340="王园园组"),G2340),"other")</f>
        <v>other</v>
      </c>
      <c r="X2340" t="str" cm="1">
        <f t="array" ref="X2340">IFERROR(_xlfn.IFS(AND(V2340="",IFERROR(VLOOKUP(N2340,#REF!,1,0),1)&lt;&gt;1),N2340,AND(V2340="",I2340="王园园组"),"王园园组"),"other")</f>
        <v>other</v>
      </c>
      <c r="Y2340">
        <f>IFERROR(_xlfn.XLOOKUP(MID(T2340, FIND("#", SUBSTITUTE(T2340, "-", "#", LEN(T2340) - LEN(SUBSTITUTE(T2340, "-", "")))) + 1, LEN(T2340)),#REF!,#REF!),0)</f>
        <v>0</v>
      </c>
      <c r="Z2340">
        <f>MONTH(续费明细实时[[#This Row],[success_time]])</f>
        <v>5</v>
      </c>
      <c r="AA2340" s="8" t="e">
        <f>VLOOKUP(续费明细实时[[#This Row],[parent_user_id]],#REF!,27,0)</f>
        <v>#REF!</v>
      </c>
    </row>
    <row r="2341" spans="1:27">
      <c r="A2341" s="1">
        <v>45802</v>
      </c>
      <c r="B2341" t="s">
        <v>13964</v>
      </c>
      <c r="C2341" t="s">
        <v>13965</v>
      </c>
      <c r="D2341" t="s">
        <v>548</v>
      </c>
      <c r="E2341" t="s">
        <v>546</v>
      </c>
      <c r="F2341">
        <v>120</v>
      </c>
      <c r="G2341" t="s">
        <v>1917</v>
      </c>
      <c r="H2341" t="s">
        <v>559</v>
      </c>
      <c r="I2341" t="s">
        <v>1876</v>
      </c>
      <c r="J2341">
        <v>18283</v>
      </c>
      <c r="K2341" t="s">
        <v>240</v>
      </c>
      <c r="L2341" t="s">
        <v>549</v>
      </c>
      <c r="M2341" t="s">
        <v>550</v>
      </c>
      <c r="N2341" t="s">
        <v>551</v>
      </c>
      <c r="O2341" t="s">
        <v>141</v>
      </c>
      <c r="P2341" t="s">
        <v>1877</v>
      </c>
      <c r="Q2341" t="s">
        <v>13966</v>
      </c>
      <c r="R2341" t="s">
        <v>626</v>
      </c>
      <c r="S2341">
        <v>2575</v>
      </c>
      <c r="T2341" t="s">
        <v>1896</v>
      </c>
      <c r="U2341" s="4">
        <v>45802.844884259262</v>
      </c>
      <c r="V2341" t="str">
        <f>IFERROR(VLOOKUP(B2341,#REF!,1,0),"")</f>
        <v/>
      </c>
      <c r="W2341" t="str" cm="1">
        <f t="array" ref="W2341">IFERROR(_xlfn.IFS(AND(V2341="",X2341&lt;&gt;"王园园组",X2341&lt;&gt;"other"),K2341,AND(V2341="",X2341="王园园组"),G2341),"other")</f>
        <v>other</v>
      </c>
      <c r="X2341" t="str" cm="1">
        <f t="array" ref="X2341">IFERROR(_xlfn.IFS(AND(V2341="",IFERROR(VLOOKUP(N2341,#REF!,1,0),1)&lt;&gt;1),N2341,AND(V2341="",I2341="王园园组"),"王园园组"),"other")</f>
        <v>other</v>
      </c>
      <c r="Y2341">
        <f>IFERROR(_xlfn.XLOOKUP(MID(T2341, FIND("#", SUBSTITUTE(T2341, "-", "#", LEN(T2341) - LEN(SUBSTITUTE(T2341, "-", "")))) + 1, LEN(T2341)),#REF!,#REF!),0)</f>
        <v>0</v>
      </c>
      <c r="Z2341">
        <f>MONTH(续费明细实时[[#This Row],[success_time]])</f>
        <v>5</v>
      </c>
      <c r="AA2341" s="8" t="e">
        <f>VLOOKUP(续费明细实时[[#This Row],[parent_user_id]],#REF!,27,0)</f>
        <v>#REF!</v>
      </c>
    </row>
    <row r="2342" spans="1:27">
      <c r="A2342" s="1">
        <v>45797</v>
      </c>
      <c r="B2342" t="s">
        <v>13878</v>
      </c>
      <c r="C2342" t="s">
        <v>13879</v>
      </c>
      <c r="D2342" t="s">
        <v>548</v>
      </c>
      <c r="E2342" t="s">
        <v>546</v>
      </c>
      <c r="F2342">
        <v>120</v>
      </c>
      <c r="G2342" t="s">
        <v>2056</v>
      </c>
      <c r="H2342" t="s">
        <v>559</v>
      </c>
      <c r="I2342" t="s">
        <v>1876</v>
      </c>
      <c r="J2342">
        <v>17750</v>
      </c>
      <c r="K2342" t="s">
        <v>192</v>
      </c>
      <c r="L2342" t="s">
        <v>549</v>
      </c>
      <c r="M2342" t="s">
        <v>559</v>
      </c>
      <c r="N2342" t="s">
        <v>469</v>
      </c>
      <c r="O2342" t="s">
        <v>189</v>
      </c>
      <c r="P2342" t="s">
        <v>1877</v>
      </c>
      <c r="Q2342" t="s">
        <v>13880</v>
      </c>
      <c r="R2342" t="s">
        <v>626</v>
      </c>
      <c r="S2342">
        <v>2500</v>
      </c>
      <c r="T2342" t="s">
        <v>1896</v>
      </c>
      <c r="U2342" s="4">
        <v>45797.519826388889</v>
      </c>
      <c r="V2342" t="str">
        <f>IFERROR(VLOOKUP(B2342,#REF!,1,0),"")</f>
        <v/>
      </c>
      <c r="W2342" t="str" cm="1">
        <f t="array" ref="W2342">IFERROR(_xlfn.IFS(AND(V2342="",X2342&lt;&gt;"王园园组",X2342&lt;&gt;"other"),K2342,AND(V2342="",X2342="王园园组"),G2342),"other")</f>
        <v>other</v>
      </c>
      <c r="X2342" t="str" cm="1">
        <f t="array" ref="X2342">IFERROR(_xlfn.IFS(AND(V2342="",IFERROR(VLOOKUP(N2342,#REF!,1,0),1)&lt;&gt;1),N2342,AND(V2342="",I2342="王园园组"),"王园园组"),"other")</f>
        <v>other</v>
      </c>
      <c r="Y2342">
        <f>IFERROR(_xlfn.XLOOKUP(MID(T2342, FIND("#", SUBSTITUTE(T2342, "-", "#", LEN(T2342) - LEN(SUBSTITUTE(T2342, "-", "")))) + 1, LEN(T2342)),#REF!,#REF!),0)</f>
        <v>0</v>
      </c>
      <c r="Z2342">
        <f>MONTH(续费明细实时[[#This Row],[success_time]])</f>
        <v>5</v>
      </c>
      <c r="AA2342" s="8" t="e">
        <f>VLOOKUP(续费明细实时[[#This Row],[parent_user_id]],#REF!,27,0)</f>
        <v>#REF!</v>
      </c>
    </row>
    <row r="2343" spans="1:27">
      <c r="A2343" s="1">
        <v>45790</v>
      </c>
      <c r="B2343" t="s">
        <v>13881</v>
      </c>
      <c r="C2343" t="s">
        <v>13882</v>
      </c>
      <c r="D2343" t="s">
        <v>548</v>
      </c>
      <c r="E2343" t="s">
        <v>546</v>
      </c>
      <c r="F2343">
        <v>240</v>
      </c>
      <c r="G2343" t="s">
        <v>2113</v>
      </c>
      <c r="H2343" t="s">
        <v>559</v>
      </c>
      <c r="I2343" t="s">
        <v>1876</v>
      </c>
      <c r="J2343">
        <v>31950</v>
      </c>
      <c r="K2343" t="s">
        <v>228</v>
      </c>
      <c r="L2343" t="s">
        <v>549</v>
      </c>
      <c r="M2343" t="s">
        <v>550</v>
      </c>
      <c r="N2343" t="s">
        <v>551</v>
      </c>
      <c r="O2343" t="s">
        <v>145</v>
      </c>
      <c r="P2343" t="s">
        <v>1877</v>
      </c>
      <c r="Q2343" t="s">
        <v>13883</v>
      </c>
      <c r="R2343" t="s">
        <v>626</v>
      </c>
      <c r="S2343">
        <v>4500</v>
      </c>
      <c r="T2343" t="s">
        <v>1931</v>
      </c>
      <c r="U2343" s="4">
        <v>45790.171898148146</v>
      </c>
      <c r="V2343" t="str">
        <f>IFERROR(VLOOKUP(B2343,#REF!,1,0),"")</f>
        <v/>
      </c>
      <c r="W2343" t="str" cm="1">
        <f t="array" ref="W2343">IFERROR(_xlfn.IFS(AND(V2343="",X2343&lt;&gt;"王园园组",X2343&lt;&gt;"other"),K2343,AND(V2343="",X2343="王园园组"),G2343),"other")</f>
        <v>other</v>
      </c>
      <c r="X2343" t="str" cm="1">
        <f t="array" ref="X2343">IFERROR(_xlfn.IFS(AND(V2343="",IFERROR(VLOOKUP(N2343,#REF!,1,0),1)&lt;&gt;1),N2343,AND(V2343="",I2343="王园园组"),"王园园组"),"other")</f>
        <v>other</v>
      </c>
      <c r="Y2343">
        <f>IFERROR(_xlfn.XLOOKUP(MID(T2343, FIND("#", SUBSTITUTE(T2343, "-", "#", LEN(T2343) - LEN(SUBSTITUTE(T2343, "-", "")))) + 1, LEN(T2343)),#REF!,#REF!),0)</f>
        <v>0</v>
      </c>
      <c r="Z2343">
        <f>MONTH(续费明细实时[[#This Row],[success_time]])</f>
        <v>5</v>
      </c>
      <c r="AA2343" s="8" t="e">
        <f>VLOOKUP(续费明细实时[[#This Row],[parent_user_id]],#REF!,27,0)</f>
        <v>#REF!</v>
      </c>
    </row>
    <row r="2344" spans="1:27">
      <c r="A2344" s="1">
        <v>45782</v>
      </c>
      <c r="B2344" t="s">
        <v>1907</v>
      </c>
      <c r="C2344" t="s">
        <v>1908</v>
      </c>
      <c r="D2344" t="s">
        <v>548</v>
      </c>
      <c r="E2344" t="s">
        <v>546</v>
      </c>
      <c r="F2344">
        <v>4</v>
      </c>
      <c r="G2344" t="s">
        <v>1909</v>
      </c>
      <c r="H2344" t="s">
        <v>559</v>
      </c>
      <c r="I2344" t="s">
        <v>1876</v>
      </c>
      <c r="J2344">
        <v>852</v>
      </c>
      <c r="K2344" t="s">
        <v>319</v>
      </c>
      <c r="L2344" t="s">
        <v>549</v>
      </c>
      <c r="M2344" t="s">
        <v>550</v>
      </c>
      <c r="N2344" t="s">
        <v>616</v>
      </c>
      <c r="O2344" t="s">
        <v>314</v>
      </c>
      <c r="P2344" t="s">
        <v>1877</v>
      </c>
      <c r="Q2344" t="s">
        <v>1910</v>
      </c>
      <c r="R2344" t="s">
        <v>626</v>
      </c>
      <c r="S2344">
        <v>120</v>
      </c>
      <c r="T2344" t="s">
        <v>1911</v>
      </c>
      <c r="U2344" s="4">
        <v>45782.710092592592</v>
      </c>
      <c r="V2344" t="str">
        <f>IFERROR(VLOOKUP(B2344,#REF!,1,0),"")</f>
        <v/>
      </c>
      <c r="W2344" t="str" cm="1">
        <f t="array" ref="W2344">IFERROR(_xlfn.IFS(AND(V2344="",X2344&lt;&gt;"王园园组",X2344&lt;&gt;"other"),K2344,AND(V2344="",X2344="王园园组"),G2344),"other")</f>
        <v>other</v>
      </c>
      <c r="X2344" t="str" cm="1">
        <f t="array" ref="X2344">IFERROR(_xlfn.IFS(AND(V2344="",IFERROR(VLOOKUP(N2344,#REF!,1,0),1)&lt;&gt;1),N2344,AND(V2344="",I2344="王园园组"),"王园园组"),"other")</f>
        <v>other</v>
      </c>
      <c r="Y2344">
        <f>IFERROR(_xlfn.XLOOKUP(MID(T2344, FIND("#", SUBSTITUTE(T2344, "-", "#", LEN(T2344) - LEN(SUBSTITUTE(T2344, "-", "")))) + 1, LEN(T2344)),#REF!,#REF!),0)</f>
        <v>0</v>
      </c>
      <c r="Z2344">
        <f>MONTH(续费明细实时[[#This Row],[success_time]])</f>
        <v>5</v>
      </c>
      <c r="AA2344" s="8" t="e">
        <f>VLOOKUP(续费明细实时[[#This Row],[parent_user_id]],#REF!,27,0)</f>
        <v>#REF!</v>
      </c>
    </row>
    <row r="2345" spans="1:27">
      <c r="A2345" s="1">
        <v>45801</v>
      </c>
      <c r="B2345" t="s">
        <v>13833</v>
      </c>
      <c r="C2345" t="s">
        <v>13834</v>
      </c>
      <c r="D2345" t="s">
        <v>558</v>
      </c>
      <c r="E2345" t="s">
        <v>546</v>
      </c>
      <c r="F2345">
        <v>60</v>
      </c>
      <c r="G2345" t="s">
        <v>1875</v>
      </c>
      <c r="H2345" t="s">
        <v>559</v>
      </c>
      <c r="I2345" t="s">
        <v>1876</v>
      </c>
      <c r="J2345">
        <v>10650</v>
      </c>
      <c r="K2345" t="s">
        <v>239</v>
      </c>
      <c r="L2345" t="s">
        <v>549</v>
      </c>
      <c r="M2345" t="s">
        <v>550</v>
      </c>
      <c r="N2345" t="s">
        <v>551</v>
      </c>
      <c r="O2345" t="s">
        <v>141</v>
      </c>
      <c r="P2345" t="s">
        <v>1877</v>
      </c>
      <c r="Q2345" t="s">
        <v>13835</v>
      </c>
      <c r="R2345" t="s">
        <v>626</v>
      </c>
      <c r="S2345">
        <v>1500</v>
      </c>
      <c r="T2345" t="s">
        <v>1891</v>
      </c>
      <c r="U2345" s="4">
        <v>45801.847210648149</v>
      </c>
      <c r="V2345" t="str">
        <f>IFERROR(VLOOKUP(B2345,#REF!,1,0),"")</f>
        <v/>
      </c>
      <c r="W2345" t="str" cm="1">
        <f t="array" ref="W2345">IFERROR(_xlfn.IFS(AND(V2345="",X2345&lt;&gt;"王园园组",X2345&lt;&gt;"other"),K2345,AND(V2345="",X2345="王园园组"),G2345),"other")</f>
        <v>other</v>
      </c>
      <c r="X2345" t="str" cm="1">
        <f t="array" ref="X2345">IFERROR(_xlfn.IFS(AND(V2345="",IFERROR(VLOOKUP(N2345,#REF!,1,0),1)&lt;&gt;1),N2345,AND(V2345="",I2345="王园园组"),"王园园组"),"other")</f>
        <v>other</v>
      </c>
      <c r="Y2345">
        <f>IFERROR(_xlfn.XLOOKUP(MID(T2345, FIND("#", SUBSTITUTE(T2345, "-", "#", LEN(T2345) - LEN(SUBSTITUTE(T2345, "-", "")))) + 1, LEN(T2345)),#REF!,#REF!),0)</f>
        <v>0</v>
      </c>
      <c r="Z2345">
        <f>MONTH(续费明细实时[[#This Row],[success_time]])</f>
        <v>5</v>
      </c>
      <c r="AA2345" s="8" t="e">
        <f>VLOOKUP(续费明细实时[[#This Row],[parent_user_id]],#REF!,27,0)</f>
        <v>#REF!</v>
      </c>
    </row>
    <row r="2346" spans="1:27">
      <c r="A2346" s="1">
        <v>45792</v>
      </c>
      <c r="B2346" t="s">
        <v>13908</v>
      </c>
      <c r="C2346" t="s">
        <v>13909</v>
      </c>
      <c r="D2346" t="s">
        <v>13410</v>
      </c>
      <c r="E2346" t="s">
        <v>546</v>
      </c>
      <c r="F2346">
        <v>120</v>
      </c>
      <c r="G2346" t="s">
        <v>12956</v>
      </c>
      <c r="H2346" t="s">
        <v>559</v>
      </c>
      <c r="I2346" t="s">
        <v>1876</v>
      </c>
      <c r="J2346">
        <v>17750</v>
      </c>
      <c r="K2346" t="s">
        <v>2914</v>
      </c>
      <c r="L2346" t="s">
        <v>549</v>
      </c>
      <c r="M2346" t="s">
        <v>550</v>
      </c>
      <c r="N2346" t="s">
        <v>136</v>
      </c>
      <c r="O2346" t="s">
        <v>264</v>
      </c>
      <c r="P2346" t="s">
        <v>1877</v>
      </c>
      <c r="Q2346" t="s">
        <v>13910</v>
      </c>
      <c r="R2346" t="s">
        <v>626</v>
      </c>
      <c r="S2346">
        <v>2500</v>
      </c>
      <c r="T2346" t="s">
        <v>1896</v>
      </c>
      <c r="U2346" s="4">
        <v>45792.881493055553</v>
      </c>
      <c r="V2346" t="str">
        <f>IFERROR(VLOOKUP(B2346,#REF!,1,0),"")</f>
        <v/>
      </c>
      <c r="W2346" t="str" cm="1">
        <f t="array" ref="W2346">IFERROR(_xlfn.IFS(AND(V2346="",X2346&lt;&gt;"王园园组",X2346&lt;&gt;"other"),K2346,AND(V2346="",X2346="王园园组"),G2346),"other")</f>
        <v>other</v>
      </c>
      <c r="X2346" t="str" cm="1">
        <f t="array" ref="X2346">IFERROR(_xlfn.IFS(AND(V2346="",IFERROR(VLOOKUP(N2346,#REF!,1,0),1)&lt;&gt;1),N2346,AND(V2346="",I2346="王园园组"),"王园园组"),"other")</f>
        <v>other</v>
      </c>
      <c r="Y2346">
        <f>IFERROR(_xlfn.XLOOKUP(MID(T2346, FIND("#", SUBSTITUTE(T2346, "-", "#", LEN(T2346) - LEN(SUBSTITUTE(T2346, "-", "")))) + 1, LEN(T2346)),#REF!,#REF!),0)</f>
        <v>0</v>
      </c>
      <c r="Z2346">
        <f>MONTH(续费明细实时[[#This Row],[success_time]])</f>
        <v>5</v>
      </c>
      <c r="AA2346" s="8" t="e">
        <f>VLOOKUP(续费明细实时[[#This Row],[parent_user_id]],#REF!,27,0)</f>
        <v>#REF!</v>
      </c>
    </row>
    <row r="2347" spans="1:27">
      <c r="A2347" s="1">
        <v>45791</v>
      </c>
      <c r="B2347" t="s">
        <v>13911</v>
      </c>
      <c r="C2347" t="s">
        <v>13912</v>
      </c>
      <c r="D2347" t="s">
        <v>548</v>
      </c>
      <c r="E2347" t="s">
        <v>546</v>
      </c>
      <c r="F2347">
        <v>120</v>
      </c>
      <c r="G2347" t="s">
        <v>1894</v>
      </c>
      <c r="H2347" t="s">
        <v>559</v>
      </c>
      <c r="I2347" t="s">
        <v>1876</v>
      </c>
      <c r="J2347">
        <v>17750</v>
      </c>
      <c r="K2347" t="s">
        <v>212</v>
      </c>
      <c r="L2347" t="s">
        <v>549</v>
      </c>
      <c r="M2347" t="s">
        <v>550</v>
      </c>
      <c r="N2347" t="s">
        <v>551</v>
      </c>
      <c r="O2347" t="s">
        <v>149</v>
      </c>
      <c r="P2347" t="s">
        <v>1877</v>
      </c>
      <c r="Q2347" t="s">
        <v>13913</v>
      </c>
      <c r="R2347" t="s">
        <v>626</v>
      </c>
      <c r="S2347">
        <v>2500</v>
      </c>
      <c r="T2347" t="s">
        <v>1896</v>
      </c>
      <c r="U2347" s="4">
        <v>45791.063703703701</v>
      </c>
      <c r="V2347" t="str">
        <f>IFERROR(VLOOKUP(B2347,#REF!,1,0),"")</f>
        <v/>
      </c>
      <c r="W2347" t="str" cm="1">
        <f t="array" ref="W2347">IFERROR(_xlfn.IFS(AND(V2347="",X2347&lt;&gt;"王园园组",X2347&lt;&gt;"other"),K2347,AND(V2347="",X2347="王园园组"),G2347),"other")</f>
        <v>other</v>
      </c>
      <c r="X2347" t="str" cm="1">
        <f t="array" ref="X2347">IFERROR(_xlfn.IFS(AND(V2347="",IFERROR(VLOOKUP(N2347,#REF!,1,0),1)&lt;&gt;1),N2347,AND(V2347="",I2347="王园园组"),"王园园组"),"other")</f>
        <v>other</v>
      </c>
      <c r="Y2347">
        <f>IFERROR(_xlfn.XLOOKUP(MID(T2347, FIND("#", SUBSTITUTE(T2347, "-", "#", LEN(T2347) - LEN(SUBSTITUTE(T2347, "-", "")))) + 1, LEN(T2347)),#REF!,#REF!),0)</f>
        <v>0</v>
      </c>
      <c r="Z2347">
        <f>MONTH(续费明细实时[[#This Row],[success_time]])</f>
        <v>5</v>
      </c>
      <c r="AA2347" s="8" t="e">
        <f>VLOOKUP(续费明细实时[[#This Row],[parent_user_id]],#REF!,27,0)</f>
        <v>#REF!</v>
      </c>
    </row>
    <row r="2348" spans="1:27">
      <c r="A2348" s="1">
        <v>45780</v>
      </c>
      <c r="B2348" t="s">
        <v>1915</v>
      </c>
      <c r="C2348" t="s">
        <v>1916</v>
      </c>
      <c r="D2348" t="s">
        <v>578</v>
      </c>
      <c r="E2348" t="s">
        <v>546</v>
      </c>
      <c r="F2348">
        <v>96</v>
      </c>
      <c r="G2348" t="s">
        <v>1917</v>
      </c>
      <c r="H2348" t="s">
        <v>559</v>
      </c>
      <c r="I2348" t="s">
        <v>1876</v>
      </c>
      <c r="J2348">
        <v>21286</v>
      </c>
      <c r="K2348" t="s">
        <v>233</v>
      </c>
      <c r="L2348" t="s">
        <v>549</v>
      </c>
      <c r="M2348" t="s">
        <v>550</v>
      </c>
      <c r="N2348" t="s">
        <v>551</v>
      </c>
      <c r="O2348" t="s">
        <v>141</v>
      </c>
      <c r="P2348" t="s">
        <v>1877</v>
      </c>
      <c r="Q2348" t="s">
        <v>1918</v>
      </c>
      <c r="R2348" t="s">
        <v>626</v>
      </c>
      <c r="S2348">
        <v>2998</v>
      </c>
      <c r="T2348" t="s">
        <v>1919</v>
      </c>
      <c r="U2348" s="4">
        <v>45780.834062499998</v>
      </c>
      <c r="V2348" t="str">
        <f>IFERROR(VLOOKUP(B2348,#REF!,1,0),"")</f>
        <v/>
      </c>
      <c r="W2348" t="str" cm="1">
        <f t="array" ref="W2348">IFERROR(_xlfn.IFS(AND(V2348="",X2348&lt;&gt;"王园园组",X2348&lt;&gt;"other"),K2348,AND(V2348="",X2348="王园园组"),G2348),"other")</f>
        <v>other</v>
      </c>
      <c r="X2348" t="str" cm="1">
        <f t="array" ref="X2348">IFERROR(_xlfn.IFS(AND(V2348="",IFERROR(VLOOKUP(N2348,#REF!,1,0),1)&lt;&gt;1),N2348,AND(V2348="",I2348="王园园组"),"王园园组"),"other")</f>
        <v>other</v>
      </c>
      <c r="Y2348">
        <f>IFERROR(_xlfn.XLOOKUP(MID(T2348, FIND("#", SUBSTITUTE(T2348, "-", "#", LEN(T2348) - LEN(SUBSTITUTE(T2348, "-", "")))) + 1, LEN(T2348)),#REF!,#REF!),0)</f>
        <v>0</v>
      </c>
      <c r="Z2348">
        <f>MONTH(续费明细实时[[#This Row],[success_time]])</f>
        <v>5</v>
      </c>
      <c r="AA2348" s="8" t="e">
        <f>VLOOKUP(续费明细实时[[#This Row],[parent_user_id]],#REF!,27,0)</f>
        <v>#REF!</v>
      </c>
    </row>
    <row r="2349" spans="1:27">
      <c r="A2349" s="1">
        <v>45798</v>
      </c>
      <c r="B2349" t="s">
        <v>14062</v>
      </c>
      <c r="C2349" t="s">
        <v>14063</v>
      </c>
      <c r="D2349" t="s">
        <v>548</v>
      </c>
      <c r="E2349" t="s">
        <v>1959</v>
      </c>
      <c r="F2349">
        <v>18</v>
      </c>
      <c r="G2349" t="s">
        <v>2005</v>
      </c>
      <c r="H2349" t="s">
        <v>559</v>
      </c>
      <c r="I2349" t="s">
        <v>1876</v>
      </c>
      <c r="J2349">
        <v>4607</v>
      </c>
      <c r="K2349" t="s">
        <v>247</v>
      </c>
      <c r="L2349" t="s">
        <v>549</v>
      </c>
      <c r="M2349" t="s">
        <v>550</v>
      </c>
      <c r="N2349" t="s">
        <v>551</v>
      </c>
      <c r="O2349" t="s">
        <v>242</v>
      </c>
      <c r="P2349" t="s">
        <v>1877</v>
      </c>
      <c r="Q2349" t="s">
        <v>14064</v>
      </c>
      <c r="R2349" t="s">
        <v>626</v>
      </c>
      <c r="S2349">
        <v>648.9</v>
      </c>
      <c r="T2349" t="s">
        <v>1962</v>
      </c>
      <c r="U2349" s="4">
        <v>45798.933796296296</v>
      </c>
      <c r="V2349" t="str">
        <f>IFERROR(VLOOKUP(B2349,#REF!,1,0),"")</f>
        <v/>
      </c>
      <c r="W2349" t="str" cm="1">
        <f t="array" ref="W2349">IFERROR(_xlfn.IFS(AND(V2349="",X2349&lt;&gt;"王园园组",X2349&lt;&gt;"other"),K2349,AND(V2349="",X2349="王园园组"),G2349),"other")</f>
        <v>other</v>
      </c>
      <c r="X2349" t="str" cm="1">
        <f t="array" ref="X2349">IFERROR(_xlfn.IFS(AND(V2349="",IFERROR(VLOOKUP(N2349,#REF!,1,0),1)&lt;&gt;1),N2349,AND(V2349="",I2349="王园园组"),"王园园组"),"other")</f>
        <v>other</v>
      </c>
      <c r="Y2349">
        <f>IFERROR(_xlfn.XLOOKUP(MID(T2349, FIND("#", SUBSTITUTE(T2349, "-", "#", LEN(T2349) - LEN(SUBSTITUTE(T2349, "-", "")))) + 1, LEN(T2349)),#REF!,#REF!),0)</f>
        <v>0</v>
      </c>
      <c r="Z2349">
        <f>MONTH(续费明细实时[[#This Row],[success_time]])</f>
        <v>5</v>
      </c>
      <c r="AA2349" s="8" t="e">
        <f>VLOOKUP(续费明细实时[[#This Row],[parent_user_id]],#REF!,27,0)</f>
        <v>#REF!</v>
      </c>
    </row>
    <row r="2350" spans="1:27">
      <c r="A2350" s="1">
        <v>45803</v>
      </c>
      <c r="B2350" t="s">
        <v>28718</v>
      </c>
      <c r="C2350" t="s">
        <v>28719</v>
      </c>
      <c r="D2350" t="s">
        <v>1088</v>
      </c>
      <c r="E2350" t="s">
        <v>546</v>
      </c>
      <c r="F2350">
        <v>120</v>
      </c>
      <c r="G2350" t="s">
        <v>1883</v>
      </c>
      <c r="H2350" t="s">
        <v>559</v>
      </c>
      <c r="I2350" t="s">
        <v>1876</v>
      </c>
      <c r="J2350">
        <v>18283</v>
      </c>
      <c r="K2350" t="s">
        <v>255</v>
      </c>
      <c r="L2350" t="s">
        <v>549</v>
      </c>
      <c r="M2350" t="s">
        <v>550</v>
      </c>
      <c r="N2350" t="s">
        <v>136</v>
      </c>
      <c r="O2350" t="s">
        <v>147</v>
      </c>
      <c r="P2350" t="s">
        <v>1877</v>
      </c>
      <c r="Q2350" t="s">
        <v>28720</v>
      </c>
      <c r="R2350" t="s">
        <v>626</v>
      </c>
      <c r="S2350">
        <v>2575</v>
      </c>
      <c r="T2350" t="s">
        <v>1896</v>
      </c>
      <c r="U2350" s="4">
        <v>45803.356817129628</v>
      </c>
      <c r="V2350" t="str">
        <f>IFERROR(VLOOKUP(B2350,#REF!,1,0),"")</f>
        <v/>
      </c>
      <c r="W2350" t="str" cm="1">
        <f t="array" ref="W2350">IFERROR(_xlfn.IFS(AND(V2350="",X2350&lt;&gt;"王园园组",X2350&lt;&gt;"other"),K2350,AND(V2350="",X2350="王园园组"),G2350),"other")</f>
        <v>other</v>
      </c>
      <c r="X2350" t="str" cm="1">
        <f t="array" ref="X2350">IFERROR(_xlfn.IFS(AND(V2350="",IFERROR(VLOOKUP(N2350,#REF!,1,0),1)&lt;&gt;1),N2350,AND(V2350="",I2350="王园园组"),"王园园组"),"other")</f>
        <v>other</v>
      </c>
      <c r="Y2350">
        <f>IFERROR(_xlfn.XLOOKUP(MID(T2350, FIND("#", SUBSTITUTE(T2350, "-", "#", LEN(T2350) - LEN(SUBSTITUTE(T2350, "-", "")))) + 1, LEN(T2350)),#REF!,#REF!),0)</f>
        <v>0</v>
      </c>
      <c r="Z2350">
        <f>MONTH(续费明细实时[[#This Row],[success_time]])</f>
        <v>5</v>
      </c>
      <c r="AA2350" s="8" t="e">
        <f>VLOOKUP(续费明细实时[[#This Row],[parent_user_id]],#REF!,27,0)</f>
        <v>#REF!</v>
      </c>
    </row>
    <row r="2351" spans="1:27">
      <c r="A2351" s="1">
        <v>45795</v>
      </c>
      <c r="B2351" t="s">
        <v>13826</v>
      </c>
      <c r="C2351" t="s">
        <v>13827</v>
      </c>
      <c r="D2351" t="s">
        <v>578</v>
      </c>
      <c r="E2351" t="s">
        <v>1102</v>
      </c>
      <c r="F2351">
        <v>120</v>
      </c>
      <c r="G2351" t="s">
        <v>357</v>
      </c>
      <c r="H2351" t="s">
        <v>559</v>
      </c>
      <c r="I2351" t="s">
        <v>163</v>
      </c>
      <c r="J2351">
        <v>9940</v>
      </c>
      <c r="K2351" t="s">
        <v>357</v>
      </c>
      <c r="L2351" t="s">
        <v>549</v>
      </c>
      <c r="M2351" t="s">
        <v>559</v>
      </c>
      <c r="N2351" t="s">
        <v>163</v>
      </c>
      <c r="O2351" t="s">
        <v>473</v>
      </c>
      <c r="P2351" t="s">
        <v>1877</v>
      </c>
      <c r="Q2351" t="s">
        <v>13828</v>
      </c>
      <c r="R2351" t="s">
        <v>626</v>
      </c>
      <c r="S2351">
        <v>1400</v>
      </c>
      <c r="T2351" t="s">
        <v>1902</v>
      </c>
      <c r="U2351" s="4">
        <v>45795.650648148148</v>
      </c>
      <c r="V2351" t="str">
        <f>IFERROR(VLOOKUP(B2351,#REF!,1,0),"")</f>
        <v/>
      </c>
      <c r="W2351" t="str" cm="1">
        <f t="array" ref="W2351">IFERROR(_xlfn.IFS(AND(V2351="",X2351&lt;&gt;"王园园组",X2351&lt;&gt;"other"),K2351,AND(V2351="",X2351="王园园组"),G2351),"other")</f>
        <v>other</v>
      </c>
      <c r="X2351" t="str" cm="1">
        <f t="array" ref="X2351">IFERROR(_xlfn.IFS(AND(V2351="",IFERROR(VLOOKUP(N2351,#REF!,1,0),1)&lt;&gt;1),N2351,AND(V2351="",I2351="王园园组"),"王园园组"),"other")</f>
        <v>other</v>
      </c>
      <c r="Y2351">
        <f>IFERROR(_xlfn.XLOOKUP(MID(T2351, FIND("#", SUBSTITUTE(T2351, "-", "#", LEN(T2351) - LEN(SUBSTITUTE(T2351, "-", "")))) + 1, LEN(T2351)),#REF!,#REF!),0)</f>
        <v>0</v>
      </c>
      <c r="Z2351">
        <f>MONTH(续费明细实时[[#This Row],[success_time]])</f>
        <v>5</v>
      </c>
      <c r="AA2351" s="8" t="e">
        <f>VLOOKUP(续费明细实时[[#This Row],[parent_user_id]],#REF!,27,0)</f>
        <v>#REF!</v>
      </c>
    </row>
    <row r="2352" spans="1:27">
      <c r="A2352" s="1">
        <v>45785</v>
      </c>
      <c r="B2352" t="s">
        <v>1903</v>
      </c>
      <c r="C2352" t="s">
        <v>1904</v>
      </c>
      <c r="D2352" t="s">
        <v>548</v>
      </c>
      <c r="E2352" t="s">
        <v>546</v>
      </c>
      <c r="F2352">
        <v>120</v>
      </c>
      <c r="G2352" t="s">
        <v>1905</v>
      </c>
      <c r="H2352" t="s">
        <v>559</v>
      </c>
      <c r="I2352" t="s">
        <v>1876</v>
      </c>
      <c r="J2352">
        <v>18283</v>
      </c>
      <c r="K2352" t="s">
        <v>288</v>
      </c>
      <c r="L2352" t="s">
        <v>549</v>
      </c>
      <c r="M2352" t="s">
        <v>550</v>
      </c>
      <c r="N2352" t="s">
        <v>136</v>
      </c>
      <c r="O2352" t="s">
        <v>283</v>
      </c>
      <c r="P2352" t="s">
        <v>1877</v>
      </c>
      <c r="Q2352" t="s">
        <v>1906</v>
      </c>
      <c r="R2352" t="s">
        <v>626</v>
      </c>
      <c r="S2352">
        <v>2575</v>
      </c>
      <c r="T2352" t="s">
        <v>1896</v>
      </c>
      <c r="U2352" s="4">
        <v>45785.464363425926</v>
      </c>
      <c r="V2352" t="str">
        <f>IFERROR(VLOOKUP(B2352,#REF!,1,0),"")</f>
        <v/>
      </c>
      <c r="W2352" t="str" cm="1">
        <f t="array" ref="W2352">IFERROR(_xlfn.IFS(AND(V2352="",X2352&lt;&gt;"王园园组",X2352&lt;&gt;"other"),K2352,AND(V2352="",X2352="王园园组"),G2352),"other")</f>
        <v>other</v>
      </c>
      <c r="X2352" t="str" cm="1">
        <f t="array" ref="X2352">IFERROR(_xlfn.IFS(AND(V2352="",IFERROR(VLOOKUP(N2352,#REF!,1,0),1)&lt;&gt;1),N2352,AND(V2352="",I2352="王园园组"),"王园园组"),"other")</f>
        <v>other</v>
      </c>
      <c r="Y2352">
        <f>IFERROR(_xlfn.XLOOKUP(MID(T2352, FIND("#", SUBSTITUTE(T2352, "-", "#", LEN(T2352) - LEN(SUBSTITUTE(T2352, "-", "")))) + 1, LEN(T2352)),#REF!,#REF!),0)</f>
        <v>0</v>
      </c>
      <c r="Z2352">
        <f>MONTH(续费明细实时[[#This Row],[success_time]])</f>
        <v>5</v>
      </c>
      <c r="AA2352" s="8" t="e">
        <f>VLOOKUP(续费明细实时[[#This Row],[parent_user_id]],#REF!,27,0)</f>
        <v>#REF!</v>
      </c>
    </row>
    <row r="2353" spans="1:27">
      <c r="A2353" s="1">
        <v>45789</v>
      </c>
      <c r="B2353" t="s">
        <v>11655</v>
      </c>
      <c r="C2353" t="s">
        <v>11656</v>
      </c>
      <c r="D2353" t="s">
        <v>548</v>
      </c>
      <c r="E2353" t="s">
        <v>546</v>
      </c>
      <c r="F2353">
        <v>60</v>
      </c>
      <c r="G2353" t="s">
        <v>2056</v>
      </c>
      <c r="H2353" t="s">
        <v>559</v>
      </c>
      <c r="I2353" t="s">
        <v>1876</v>
      </c>
      <c r="J2353">
        <v>10650</v>
      </c>
      <c r="K2353" t="s">
        <v>272</v>
      </c>
      <c r="L2353" t="s">
        <v>549</v>
      </c>
      <c r="M2353" t="s">
        <v>550</v>
      </c>
      <c r="N2353" t="s">
        <v>136</v>
      </c>
      <c r="O2353" t="s">
        <v>139</v>
      </c>
      <c r="P2353" t="s">
        <v>1877</v>
      </c>
      <c r="Q2353" t="s">
        <v>11657</v>
      </c>
      <c r="R2353" t="s">
        <v>626</v>
      </c>
      <c r="S2353">
        <v>1500</v>
      </c>
      <c r="T2353" t="s">
        <v>1891</v>
      </c>
      <c r="U2353" s="4">
        <v>45789.989340277774</v>
      </c>
      <c r="V2353" t="str">
        <f>IFERROR(VLOOKUP(B2353,#REF!,1,0),"")</f>
        <v/>
      </c>
      <c r="W2353" t="str" cm="1">
        <f t="array" ref="W2353">IFERROR(_xlfn.IFS(AND(V2353="",X2353&lt;&gt;"王园园组",X2353&lt;&gt;"other"),K2353,AND(V2353="",X2353="王园园组"),G2353),"other")</f>
        <v>other</v>
      </c>
      <c r="X2353" t="str" cm="1">
        <f t="array" ref="X2353">IFERROR(_xlfn.IFS(AND(V2353="",IFERROR(VLOOKUP(N2353,#REF!,1,0),1)&lt;&gt;1),N2353,AND(V2353="",I2353="王园园组"),"王园园组"),"other")</f>
        <v>other</v>
      </c>
      <c r="Y2353">
        <f>IFERROR(_xlfn.XLOOKUP(MID(T2353, FIND("#", SUBSTITUTE(T2353, "-", "#", LEN(T2353) - LEN(SUBSTITUTE(T2353, "-", "")))) + 1, LEN(T2353)),#REF!,#REF!),0)</f>
        <v>0</v>
      </c>
      <c r="Z2353">
        <f>MONTH(续费明细实时[[#This Row],[success_time]])</f>
        <v>5</v>
      </c>
      <c r="AA2353" s="8" t="e">
        <f>VLOOKUP(续费明细实时[[#This Row],[parent_user_id]],#REF!,27,0)</f>
        <v>#REF!</v>
      </c>
    </row>
    <row r="2354" spans="1:27">
      <c r="A2354" s="1">
        <v>45796</v>
      </c>
      <c r="B2354" t="s">
        <v>13938</v>
      </c>
      <c r="C2354" t="s">
        <v>13939</v>
      </c>
      <c r="D2354" t="s">
        <v>578</v>
      </c>
      <c r="E2354" t="s">
        <v>546</v>
      </c>
      <c r="F2354">
        <v>60</v>
      </c>
      <c r="G2354" t="s">
        <v>2035</v>
      </c>
      <c r="H2354" t="s">
        <v>559</v>
      </c>
      <c r="I2354" t="s">
        <v>1876</v>
      </c>
      <c r="J2354">
        <v>10650</v>
      </c>
      <c r="K2354" t="s">
        <v>291</v>
      </c>
      <c r="L2354" t="s">
        <v>549</v>
      </c>
      <c r="M2354" t="s">
        <v>550</v>
      </c>
      <c r="N2354" t="s">
        <v>136</v>
      </c>
      <c r="O2354" t="s">
        <v>292</v>
      </c>
      <c r="P2354" t="s">
        <v>1877</v>
      </c>
      <c r="Q2354" t="s">
        <v>13940</v>
      </c>
      <c r="R2354" t="s">
        <v>626</v>
      </c>
      <c r="S2354">
        <v>1500</v>
      </c>
      <c r="T2354" t="s">
        <v>1891</v>
      </c>
      <c r="U2354" s="4">
        <v>45796.869444444441</v>
      </c>
      <c r="V2354" t="str">
        <f>IFERROR(VLOOKUP(B2354,#REF!,1,0),"")</f>
        <v/>
      </c>
      <c r="W2354" t="str" cm="1">
        <f t="array" ref="W2354">IFERROR(_xlfn.IFS(AND(V2354="",X2354&lt;&gt;"王园园组",X2354&lt;&gt;"other"),K2354,AND(V2354="",X2354="王园园组"),G2354),"other")</f>
        <v>other</v>
      </c>
      <c r="X2354" t="str" cm="1">
        <f t="array" ref="X2354">IFERROR(_xlfn.IFS(AND(V2354="",IFERROR(VLOOKUP(N2354,#REF!,1,0),1)&lt;&gt;1),N2354,AND(V2354="",I2354="王园园组"),"王园园组"),"other")</f>
        <v>other</v>
      </c>
      <c r="Y2354">
        <f>IFERROR(_xlfn.XLOOKUP(MID(T2354, FIND("#", SUBSTITUTE(T2354, "-", "#", LEN(T2354) - LEN(SUBSTITUTE(T2354, "-", "")))) + 1, LEN(T2354)),#REF!,#REF!),0)</f>
        <v>0</v>
      </c>
      <c r="Z2354">
        <f>MONTH(续费明细实时[[#This Row],[success_time]])</f>
        <v>5</v>
      </c>
      <c r="AA2354" s="8" t="e">
        <f>VLOOKUP(续费明细实时[[#This Row],[parent_user_id]],#REF!,27,0)</f>
        <v>#REF!</v>
      </c>
    </row>
    <row r="2355" spans="1:27">
      <c r="A2355" s="1">
        <v>45790</v>
      </c>
      <c r="B2355" t="s">
        <v>13944</v>
      </c>
      <c r="C2355" t="s">
        <v>13945</v>
      </c>
      <c r="D2355" t="s">
        <v>677</v>
      </c>
      <c r="E2355" t="s">
        <v>546</v>
      </c>
      <c r="F2355">
        <v>60</v>
      </c>
      <c r="G2355" t="s">
        <v>13946</v>
      </c>
      <c r="H2355" t="s">
        <v>2520</v>
      </c>
      <c r="I2355" t="s">
        <v>13947</v>
      </c>
      <c r="J2355">
        <v>10650</v>
      </c>
      <c r="K2355" t="s">
        <v>271</v>
      </c>
      <c r="L2355" t="s">
        <v>549</v>
      </c>
      <c r="M2355" t="s">
        <v>550</v>
      </c>
      <c r="N2355" t="s">
        <v>136</v>
      </c>
      <c r="O2355" t="s">
        <v>139</v>
      </c>
      <c r="P2355" t="s">
        <v>1877</v>
      </c>
      <c r="Q2355" t="s">
        <v>13948</v>
      </c>
      <c r="R2355" t="s">
        <v>626</v>
      </c>
      <c r="S2355">
        <v>1500</v>
      </c>
      <c r="T2355" t="s">
        <v>1891</v>
      </c>
      <c r="U2355" s="4">
        <v>45790.685868055552</v>
      </c>
      <c r="V2355" t="str">
        <f>IFERROR(VLOOKUP(B2355,#REF!,1,0),"")</f>
        <v/>
      </c>
      <c r="W2355" t="str" cm="1">
        <f t="array" ref="W2355">IFERROR(_xlfn.IFS(AND(V2355="",X2355&lt;&gt;"王园园组",X2355&lt;&gt;"other"),K2355,AND(V2355="",X2355="王园园组"),G2355),"other")</f>
        <v>other</v>
      </c>
      <c r="X2355" t="str" cm="1">
        <f t="array" ref="X2355">IFERROR(_xlfn.IFS(AND(V2355="",IFERROR(VLOOKUP(N2355,#REF!,1,0),1)&lt;&gt;1),N2355,AND(V2355="",I2355="王园园组"),"王园园组"),"other")</f>
        <v>other</v>
      </c>
      <c r="Y2355">
        <f>IFERROR(_xlfn.XLOOKUP(MID(T2355, FIND("#", SUBSTITUTE(T2355, "-", "#", LEN(T2355) - LEN(SUBSTITUTE(T2355, "-", "")))) + 1, LEN(T2355)),#REF!,#REF!),0)</f>
        <v>0</v>
      </c>
      <c r="Z2355">
        <f>MONTH(续费明细实时[[#This Row],[success_time]])</f>
        <v>5</v>
      </c>
      <c r="AA2355" s="8" t="e">
        <f>VLOOKUP(续费明细实时[[#This Row],[parent_user_id]],#REF!,27,0)</f>
        <v>#REF!</v>
      </c>
    </row>
    <row r="2356" spans="1:27">
      <c r="A2356" s="1">
        <v>45794</v>
      </c>
      <c r="B2356" t="s">
        <v>13941</v>
      </c>
      <c r="C2356" t="s">
        <v>13942</v>
      </c>
      <c r="D2356" t="s">
        <v>548</v>
      </c>
      <c r="E2356" t="s">
        <v>546</v>
      </c>
      <c r="F2356">
        <v>120</v>
      </c>
      <c r="G2356" t="s">
        <v>1909</v>
      </c>
      <c r="H2356" t="s">
        <v>559</v>
      </c>
      <c r="I2356" t="s">
        <v>1876</v>
      </c>
      <c r="J2356">
        <v>18283</v>
      </c>
      <c r="K2356" t="s">
        <v>223</v>
      </c>
      <c r="L2356" t="s">
        <v>549</v>
      </c>
      <c r="M2356" t="s">
        <v>550</v>
      </c>
      <c r="N2356" t="s">
        <v>551</v>
      </c>
      <c r="O2356" t="s">
        <v>145</v>
      </c>
      <c r="P2356" t="s">
        <v>1877</v>
      </c>
      <c r="Q2356" t="s">
        <v>13943</v>
      </c>
      <c r="R2356" t="s">
        <v>626</v>
      </c>
      <c r="S2356">
        <v>2575</v>
      </c>
      <c r="T2356" t="s">
        <v>1896</v>
      </c>
      <c r="U2356" s="4">
        <v>45794.49082175926</v>
      </c>
      <c r="V2356" t="str">
        <f>IFERROR(VLOOKUP(B2356,#REF!,1,0),"")</f>
        <v/>
      </c>
      <c r="W2356" t="str" cm="1">
        <f t="array" ref="W2356">IFERROR(_xlfn.IFS(AND(V2356="",X2356&lt;&gt;"王园园组",X2356&lt;&gt;"other"),K2356,AND(V2356="",X2356="王园园组"),G2356),"other")</f>
        <v>other</v>
      </c>
      <c r="X2356" t="str" cm="1">
        <f t="array" ref="X2356">IFERROR(_xlfn.IFS(AND(V2356="",IFERROR(VLOOKUP(N2356,#REF!,1,0),1)&lt;&gt;1),N2356,AND(V2356="",I2356="王园园组"),"王园园组"),"other")</f>
        <v>other</v>
      </c>
      <c r="Y2356">
        <f>IFERROR(_xlfn.XLOOKUP(MID(T2356, FIND("#", SUBSTITUTE(T2356, "-", "#", LEN(T2356) - LEN(SUBSTITUTE(T2356, "-", "")))) + 1, LEN(T2356)),#REF!,#REF!),0)</f>
        <v>0</v>
      </c>
      <c r="Z2356">
        <f>MONTH(续费明细实时[[#This Row],[success_time]])</f>
        <v>5</v>
      </c>
      <c r="AA2356" s="8" t="e">
        <f>VLOOKUP(续费明细实时[[#This Row],[parent_user_id]],#REF!,27,0)</f>
        <v>#REF!</v>
      </c>
    </row>
    <row r="2357" spans="1:27">
      <c r="A2357" s="1">
        <v>45791</v>
      </c>
      <c r="B2357" t="s">
        <v>14019</v>
      </c>
      <c r="C2357" t="s">
        <v>14020</v>
      </c>
      <c r="D2357" t="s">
        <v>548</v>
      </c>
      <c r="E2357" t="s">
        <v>546</v>
      </c>
      <c r="F2357">
        <v>120</v>
      </c>
      <c r="G2357" t="s">
        <v>2046</v>
      </c>
      <c r="H2357" t="s">
        <v>559</v>
      </c>
      <c r="I2357" t="s">
        <v>1876</v>
      </c>
      <c r="J2357">
        <v>17750</v>
      </c>
      <c r="K2357" t="s">
        <v>248</v>
      </c>
      <c r="L2357" t="s">
        <v>549</v>
      </c>
      <c r="M2357" t="s">
        <v>550</v>
      </c>
      <c r="N2357" t="s">
        <v>551</v>
      </c>
      <c r="O2357" t="s">
        <v>242</v>
      </c>
      <c r="P2357" t="s">
        <v>1877</v>
      </c>
      <c r="Q2357" t="s">
        <v>14021</v>
      </c>
      <c r="R2357" t="s">
        <v>626</v>
      </c>
      <c r="S2357">
        <v>2500</v>
      </c>
      <c r="T2357" t="s">
        <v>1896</v>
      </c>
      <c r="U2357" s="4">
        <v>45791.446469907409</v>
      </c>
      <c r="V2357" t="str">
        <f>IFERROR(VLOOKUP(B2357,#REF!,1,0),"")</f>
        <v/>
      </c>
      <c r="W2357" t="str" cm="1">
        <f t="array" ref="W2357">IFERROR(_xlfn.IFS(AND(V2357="",X2357&lt;&gt;"王园园组",X2357&lt;&gt;"other"),K2357,AND(V2357="",X2357="王园园组"),G2357),"other")</f>
        <v>other</v>
      </c>
      <c r="X2357" t="str" cm="1">
        <f t="array" ref="X2357">IFERROR(_xlfn.IFS(AND(V2357="",IFERROR(VLOOKUP(N2357,#REF!,1,0),1)&lt;&gt;1),N2357,AND(V2357="",I2357="王园园组"),"王园园组"),"other")</f>
        <v>other</v>
      </c>
      <c r="Y2357">
        <f>IFERROR(_xlfn.XLOOKUP(MID(T2357, FIND("#", SUBSTITUTE(T2357, "-", "#", LEN(T2357) - LEN(SUBSTITUTE(T2357, "-", "")))) + 1, LEN(T2357)),#REF!,#REF!),0)</f>
        <v>0</v>
      </c>
      <c r="Z2357">
        <f>MONTH(续费明细实时[[#This Row],[success_time]])</f>
        <v>5</v>
      </c>
      <c r="AA2357" s="8" t="e">
        <f>VLOOKUP(续费明细实时[[#This Row],[parent_user_id]],#REF!,27,0)</f>
        <v>#REF!</v>
      </c>
    </row>
    <row r="2358" spans="1:27">
      <c r="A2358" s="1">
        <v>45787</v>
      </c>
      <c r="B2358" t="s">
        <v>2240</v>
      </c>
      <c r="C2358" t="s">
        <v>2241</v>
      </c>
      <c r="D2358" t="s">
        <v>548</v>
      </c>
      <c r="E2358" t="s">
        <v>546</v>
      </c>
      <c r="F2358">
        <v>120</v>
      </c>
      <c r="G2358" t="s">
        <v>2031</v>
      </c>
      <c r="H2358" t="s">
        <v>559</v>
      </c>
      <c r="I2358" t="s">
        <v>1876</v>
      </c>
      <c r="J2358">
        <v>17750</v>
      </c>
      <c r="K2358" t="s">
        <v>288</v>
      </c>
      <c r="L2358" t="s">
        <v>549</v>
      </c>
      <c r="M2358" t="s">
        <v>550</v>
      </c>
      <c r="N2358" t="s">
        <v>136</v>
      </c>
      <c r="O2358" t="s">
        <v>283</v>
      </c>
      <c r="P2358" t="s">
        <v>1877</v>
      </c>
      <c r="Q2358" t="s">
        <v>2242</v>
      </c>
      <c r="R2358" t="s">
        <v>626</v>
      </c>
      <c r="S2358">
        <v>2500</v>
      </c>
      <c r="T2358" t="s">
        <v>1896</v>
      </c>
      <c r="U2358" s="4">
        <v>45787.470358796294</v>
      </c>
      <c r="V2358" t="str">
        <f>IFERROR(VLOOKUP(B2358,#REF!,1,0),"")</f>
        <v/>
      </c>
      <c r="W2358" t="str" cm="1">
        <f t="array" ref="W2358">IFERROR(_xlfn.IFS(AND(V2358="",X2358&lt;&gt;"王园园组",X2358&lt;&gt;"other"),K2358,AND(V2358="",X2358="王园园组"),G2358),"other")</f>
        <v>other</v>
      </c>
      <c r="X2358" t="str" cm="1">
        <f t="array" ref="X2358">IFERROR(_xlfn.IFS(AND(V2358="",IFERROR(VLOOKUP(N2358,#REF!,1,0),1)&lt;&gt;1),N2358,AND(V2358="",I2358="王园园组"),"王园园组"),"other")</f>
        <v>other</v>
      </c>
      <c r="Y2358">
        <f>IFERROR(_xlfn.XLOOKUP(MID(T2358, FIND("#", SUBSTITUTE(T2358, "-", "#", LEN(T2358) - LEN(SUBSTITUTE(T2358, "-", "")))) + 1, LEN(T2358)),#REF!,#REF!),0)</f>
        <v>0</v>
      </c>
      <c r="Z2358">
        <f>MONTH(续费明细实时[[#This Row],[success_time]])</f>
        <v>5</v>
      </c>
      <c r="AA2358" s="8" t="e">
        <f>VLOOKUP(续费明细实时[[#This Row],[parent_user_id]],#REF!,27,0)</f>
        <v>#REF!</v>
      </c>
    </row>
    <row r="2359" spans="1:27">
      <c r="A2359" s="1">
        <v>45787</v>
      </c>
      <c r="B2359" t="s">
        <v>2161</v>
      </c>
      <c r="C2359" t="s">
        <v>2162</v>
      </c>
      <c r="D2359" t="s">
        <v>548</v>
      </c>
      <c r="E2359" t="s">
        <v>546</v>
      </c>
      <c r="F2359">
        <v>120</v>
      </c>
      <c r="G2359" t="s">
        <v>1909</v>
      </c>
      <c r="H2359" t="s">
        <v>559</v>
      </c>
      <c r="I2359" t="s">
        <v>1876</v>
      </c>
      <c r="J2359">
        <v>18283</v>
      </c>
      <c r="K2359" t="s">
        <v>321</v>
      </c>
      <c r="L2359" t="s">
        <v>549</v>
      </c>
      <c r="M2359" t="s">
        <v>550</v>
      </c>
      <c r="N2359" t="s">
        <v>616</v>
      </c>
      <c r="O2359" t="s">
        <v>314</v>
      </c>
      <c r="P2359" t="s">
        <v>1877</v>
      </c>
      <c r="Q2359" t="s">
        <v>2163</v>
      </c>
      <c r="R2359" t="s">
        <v>626</v>
      </c>
      <c r="S2359">
        <v>2575</v>
      </c>
      <c r="T2359" t="s">
        <v>1896</v>
      </c>
      <c r="U2359" s="4">
        <v>45787.128287037034</v>
      </c>
      <c r="V2359" t="str">
        <f>IFERROR(VLOOKUP(B2359,#REF!,1,0),"")</f>
        <v/>
      </c>
      <c r="W2359" t="str" cm="1">
        <f t="array" ref="W2359">IFERROR(_xlfn.IFS(AND(V2359="",X2359&lt;&gt;"王园园组",X2359&lt;&gt;"other"),K2359,AND(V2359="",X2359="王园园组"),G2359),"other")</f>
        <v>other</v>
      </c>
      <c r="X2359" t="str" cm="1">
        <f t="array" ref="X2359">IFERROR(_xlfn.IFS(AND(V2359="",IFERROR(VLOOKUP(N2359,#REF!,1,0),1)&lt;&gt;1),N2359,AND(V2359="",I2359="王园园组"),"王园园组"),"other")</f>
        <v>other</v>
      </c>
      <c r="Y2359">
        <f>IFERROR(_xlfn.XLOOKUP(MID(T2359, FIND("#", SUBSTITUTE(T2359, "-", "#", LEN(T2359) - LEN(SUBSTITUTE(T2359, "-", "")))) + 1, LEN(T2359)),#REF!,#REF!),0)</f>
        <v>0</v>
      </c>
      <c r="Z2359">
        <f>MONTH(续费明细实时[[#This Row],[success_time]])</f>
        <v>5</v>
      </c>
      <c r="AA2359" s="8" t="e">
        <f>VLOOKUP(续费明细实时[[#This Row],[parent_user_id]],#REF!,27,0)</f>
        <v>#REF!</v>
      </c>
    </row>
    <row r="2360" spans="1:27">
      <c r="A2360" s="1">
        <v>45801</v>
      </c>
      <c r="B2360" t="s">
        <v>13926</v>
      </c>
      <c r="C2360" t="s">
        <v>13927</v>
      </c>
      <c r="D2360" t="s">
        <v>1314</v>
      </c>
      <c r="E2360" t="s">
        <v>546</v>
      </c>
      <c r="F2360">
        <v>120</v>
      </c>
      <c r="G2360" t="s">
        <v>1978</v>
      </c>
      <c r="H2360" t="s">
        <v>559</v>
      </c>
      <c r="I2360" t="s">
        <v>1876</v>
      </c>
      <c r="J2360">
        <v>18283</v>
      </c>
      <c r="K2360" t="s">
        <v>224</v>
      </c>
      <c r="L2360" t="s">
        <v>549</v>
      </c>
      <c r="M2360" t="s">
        <v>550</v>
      </c>
      <c r="N2360" t="s">
        <v>551</v>
      </c>
      <c r="O2360" t="s">
        <v>145</v>
      </c>
      <c r="P2360" t="s">
        <v>1877</v>
      </c>
      <c r="Q2360" t="s">
        <v>13928</v>
      </c>
      <c r="R2360" t="s">
        <v>626</v>
      </c>
      <c r="S2360">
        <v>2575</v>
      </c>
      <c r="T2360" t="s">
        <v>1896</v>
      </c>
      <c r="U2360" s="4">
        <v>45801.338773148149</v>
      </c>
      <c r="V2360" t="str">
        <f>IFERROR(VLOOKUP(B2360,#REF!,1,0),"")</f>
        <v/>
      </c>
      <c r="W2360" t="str" cm="1">
        <f t="array" ref="W2360">IFERROR(_xlfn.IFS(AND(V2360="",X2360&lt;&gt;"王园园组",X2360&lt;&gt;"other"),K2360,AND(V2360="",X2360="王园园组"),G2360),"other")</f>
        <v>other</v>
      </c>
      <c r="X2360" t="str" cm="1">
        <f t="array" ref="X2360">IFERROR(_xlfn.IFS(AND(V2360="",IFERROR(VLOOKUP(N2360,#REF!,1,0),1)&lt;&gt;1),N2360,AND(V2360="",I2360="王园园组"),"王园园组"),"other")</f>
        <v>other</v>
      </c>
      <c r="Y2360">
        <f>IFERROR(_xlfn.XLOOKUP(MID(T2360, FIND("#", SUBSTITUTE(T2360, "-", "#", LEN(T2360) - LEN(SUBSTITUTE(T2360, "-", "")))) + 1, LEN(T2360)),#REF!,#REF!),0)</f>
        <v>0</v>
      </c>
      <c r="Z2360">
        <f>MONTH(续费明细实时[[#This Row],[success_time]])</f>
        <v>5</v>
      </c>
      <c r="AA2360" s="8" t="e">
        <f>VLOOKUP(续费明细实时[[#This Row],[parent_user_id]],#REF!,27,0)</f>
        <v>#REF!</v>
      </c>
    </row>
    <row r="2361" spans="1:27">
      <c r="A2361" s="1">
        <v>45803</v>
      </c>
      <c r="B2361" t="s">
        <v>30342</v>
      </c>
      <c r="C2361" t="s">
        <v>30343</v>
      </c>
      <c r="D2361" t="s">
        <v>886</v>
      </c>
      <c r="E2361" t="s">
        <v>546</v>
      </c>
      <c r="F2361">
        <v>60</v>
      </c>
      <c r="G2361" t="s">
        <v>352</v>
      </c>
      <c r="H2361" t="s">
        <v>559</v>
      </c>
      <c r="I2361" t="s">
        <v>163</v>
      </c>
      <c r="J2361">
        <v>10970</v>
      </c>
      <c r="K2361" t="s">
        <v>352</v>
      </c>
      <c r="L2361" t="s">
        <v>549</v>
      </c>
      <c r="M2361" t="s">
        <v>559</v>
      </c>
      <c r="N2361" t="s">
        <v>163</v>
      </c>
      <c r="O2361" t="s">
        <v>472</v>
      </c>
      <c r="P2361" t="s">
        <v>1877</v>
      </c>
      <c r="Q2361" t="s">
        <v>30344</v>
      </c>
      <c r="R2361" t="s">
        <v>626</v>
      </c>
      <c r="S2361">
        <v>1545</v>
      </c>
      <c r="T2361" t="s">
        <v>1891</v>
      </c>
      <c r="U2361" s="4">
        <v>45803.862222222226</v>
      </c>
      <c r="V2361" t="str">
        <f>IFERROR(VLOOKUP(B2361,#REF!,1,0),"")</f>
        <v/>
      </c>
      <c r="W2361" t="str" cm="1">
        <f t="array" ref="W2361">IFERROR(_xlfn.IFS(AND(V2361="",X2361&lt;&gt;"王园园组",X2361&lt;&gt;"other"),K2361,AND(V2361="",X2361="王园园组"),G2361),"other")</f>
        <v>other</v>
      </c>
      <c r="X2361" t="str" cm="1">
        <f t="array" ref="X2361">IFERROR(_xlfn.IFS(AND(V2361="",IFERROR(VLOOKUP(N2361,#REF!,1,0),1)&lt;&gt;1),N2361,AND(V2361="",I2361="王园园组"),"王园园组"),"other")</f>
        <v>other</v>
      </c>
      <c r="Y2361">
        <f>IFERROR(_xlfn.XLOOKUP(MID(T2361, FIND("#", SUBSTITUTE(T2361, "-", "#", LEN(T2361) - LEN(SUBSTITUTE(T2361, "-", "")))) + 1, LEN(T2361)),#REF!,#REF!),0)</f>
        <v>0</v>
      </c>
      <c r="Z2361">
        <f>MONTH(续费明细实时[[#This Row],[success_time]])</f>
        <v>5</v>
      </c>
      <c r="AA2361" s="8" t="e">
        <f>VLOOKUP(续费明细实时[[#This Row],[parent_user_id]],#REF!,27,0)</f>
        <v>#REF!</v>
      </c>
    </row>
    <row r="2362" spans="1:27">
      <c r="A2362" s="1">
        <v>45795</v>
      </c>
      <c r="B2362" t="s">
        <v>14043</v>
      </c>
      <c r="C2362" t="s">
        <v>14044</v>
      </c>
      <c r="D2362" t="s">
        <v>886</v>
      </c>
      <c r="E2362" t="s">
        <v>641</v>
      </c>
      <c r="F2362">
        <v>72</v>
      </c>
      <c r="G2362" t="s">
        <v>2219</v>
      </c>
      <c r="H2362" t="s">
        <v>559</v>
      </c>
      <c r="I2362" t="s">
        <v>1876</v>
      </c>
      <c r="J2362">
        <v>8513</v>
      </c>
      <c r="K2362" t="s">
        <v>276</v>
      </c>
      <c r="L2362" t="s">
        <v>549</v>
      </c>
      <c r="M2362" t="s">
        <v>550</v>
      </c>
      <c r="N2362" t="s">
        <v>136</v>
      </c>
      <c r="O2362" t="s">
        <v>139</v>
      </c>
      <c r="P2362" t="s">
        <v>1877</v>
      </c>
      <c r="Q2362" t="s">
        <v>14045</v>
      </c>
      <c r="R2362" t="s">
        <v>626</v>
      </c>
      <c r="S2362">
        <v>1199</v>
      </c>
      <c r="T2362" t="s">
        <v>1935</v>
      </c>
      <c r="U2362" s="4">
        <v>45795.697152777779</v>
      </c>
      <c r="V2362" t="str">
        <f>IFERROR(VLOOKUP(B2362,#REF!,1,0),"")</f>
        <v/>
      </c>
      <c r="W2362" t="str" cm="1">
        <f t="array" ref="W2362">IFERROR(_xlfn.IFS(AND(V2362="",X2362&lt;&gt;"王园园组",X2362&lt;&gt;"other"),K2362,AND(V2362="",X2362="王园园组"),G2362),"other")</f>
        <v>other</v>
      </c>
      <c r="X2362" t="str" cm="1">
        <f t="array" ref="X2362">IFERROR(_xlfn.IFS(AND(V2362="",IFERROR(VLOOKUP(N2362,#REF!,1,0),1)&lt;&gt;1),N2362,AND(V2362="",I2362="王园园组"),"王园园组"),"other")</f>
        <v>other</v>
      </c>
      <c r="Y2362">
        <f>IFERROR(_xlfn.XLOOKUP(MID(T2362, FIND("#", SUBSTITUTE(T2362, "-", "#", LEN(T2362) - LEN(SUBSTITUTE(T2362, "-", "")))) + 1, LEN(T2362)),#REF!,#REF!),0)</f>
        <v>0</v>
      </c>
      <c r="Z2362">
        <f>MONTH(续费明细实时[[#This Row],[success_time]])</f>
        <v>5</v>
      </c>
      <c r="AA2362" s="8" t="e">
        <f>VLOOKUP(续费明细实时[[#This Row],[parent_user_id]],#REF!,27,0)</f>
        <v>#REF!</v>
      </c>
    </row>
    <row r="2363" spans="1:27">
      <c r="A2363" s="1">
        <v>45797</v>
      </c>
      <c r="B2363" t="s">
        <v>14031</v>
      </c>
      <c r="C2363" t="s">
        <v>14032</v>
      </c>
      <c r="D2363" t="s">
        <v>558</v>
      </c>
      <c r="E2363" t="s">
        <v>1959</v>
      </c>
      <c r="F2363">
        <v>18</v>
      </c>
      <c r="G2363" t="s">
        <v>334</v>
      </c>
      <c r="H2363" t="s">
        <v>559</v>
      </c>
      <c r="I2363" t="s">
        <v>504</v>
      </c>
      <c r="J2363">
        <v>4551</v>
      </c>
      <c r="K2363" t="s">
        <v>334</v>
      </c>
      <c r="L2363" t="s">
        <v>549</v>
      </c>
      <c r="M2363" t="s">
        <v>559</v>
      </c>
      <c r="N2363" t="s">
        <v>504</v>
      </c>
      <c r="O2363" t="s">
        <v>325</v>
      </c>
      <c r="P2363" t="s">
        <v>1877</v>
      </c>
      <c r="Q2363" t="s">
        <v>14033</v>
      </c>
      <c r="R2363" t="s">
        <v>626</v>
      </c>
      <c r="S2363">
        <v>640.91821200000004</v>
      </c>
      <c r="T2363" t="s">
        <v>1962</v>
      </c>
      <c r="U2363" s="4">
        <v>45797.894768518519</v>
      </c>
      <c r="V2363" t="str">
        <f>IFERROR(VLOOKUP(B2363,#REF!,1,0),"")</f>
        <v/>
      </c>
      <c r="W2363" t="str" cm="1">
        <f t="array" ref="W2363">IFERROR(_xlfn.IFS(AND(V2363="",X2363&lt;&gt;"王园园组",X2363&lt;&gt;"other"),K2363,AND(V2363="",X2363="王园园组"),G2363),"other")</f>
        <v>other</v>
      </c>
      <c r="X2363" t="str" cm="1">
        <f t="array" ref="X2363">IFERROR(_xlfn.IFS(AND(V2363="",IFERROR(VLOOKUP(N2363,#REF!,1,0),1)&lt;&gt;1),N2363,AND(V2363="",I2363="王园园组"),"王园园组"),"other")</f>
        <v>other</v>
      </c>
      <c r="Y2363">
        <f>IFERROR(_xlfn.XLOOKUP(MID(T2363, FIND("#", SUBSTITUTE(T2363, "-", "#", LEN(T2363) - LEN(SUBSTITUTE(T2363, "-", "")))) + 1, LEN(T2363)),#REF!,#REF!),0)</f>
        <v>0</v>
      </c>
      <c r="Z2363">
        <f>MONTH(续费明细实时[[#This Row],[success_time]])</f>
        <v>5</v>
      </c>
      <c r="AA2363" s="8" t="e">
        <f>VLOOKUP(续费明细实时[[#This Row],[parent_user_id]],#REF!,27,0)</f>
        <v>#REF!</v>
      </c>
    </row>
    <row r="2364" spans="1:27">
      <c r="A2364" s="1">
        <v>45786</v>
      </c>
      <c r="B2364" t="s">
        <v>2301</v>
      </c>
      <c r="C2364" t="s">
        <v>2302</v>
      </c>
      <c r="D2364" t="s">
        <v>548</v>
      </c>
      <c r="E2364" t="s">
        <v>546</v>
      </c>
      <c r="F2364">
        <v>240</v>
      </c>
      <c r="G2364" t="s">
        <v>2056</v>
      </c>
      <c r="H2364" t="s">
        <v>559</v>
      </c>
      <c r="I2364" t="s">
        <v>1876</v>
      </c>
      <c r="J2364">
        <v>31950</v>
      </c>
      <c r="K2364" t="s">
        <v>248</v>
      </c>
      <c r="L2364" t="s">
        <v>549</v>
      </c>
      <c r="M2364" t="s">
        <v>550</v>
      </c>
      <c r="N2364" t="s">
        <v>551</v>
      </c>
      <c r="O2364" t="s">
        <v>242</v>
      </c>
      <c r="P2364" t="s">
        <v>1877</v>
      </c>
      <c r="Q2364" t="s">
        <v>2303</v>
      </c>
      <c r="R2364" t="s">
        <v>626</v>
      </c>
      <c r="S2364">
        <v>4500</v>
      </c>
      <c r="T2364" t="s">
        <v>1931</v>
      </c>
      <c r="U2364" s="4">
        <v>45786.440671296295</v>
      </c>
      <c r="V2364" t="str">
        <f>IFERROR(VLOOKUP(B2364,#REF!,1,0),"")</f>
        <v/>
      </c>
      <c r="W2364" t="str" cm="1">
        <f t="array" ref="W2364">IFERROR(_xlfn.IFS(AND(V2364="",X2364&lt;&gt;"王园园组",X2364&lt;&gt;"other"),K2364,AND(V2364="",X2364="王园园组"),G2364),"other")</f>
        <v>other</v>
      </c>
      <c r="X2364" t="str" cm="1">
        <f t="array" ref="X2364">IFERROR(_xlfn.IFS(AND(V2364="",IFERROR(VLOOKUP(N2364,#REF!,1,0),1)&lt;&gt;1),N2364,AND(V2364="",I2364="王园园组"),"王园园组"),"other")</f>
        <v>other</v>
      </c>
      <c r="Y2364">
        <f>IFERROR(_xlfn.XLOOKUP(MID(T2364, FIND("#", SUBSTITUTE(T2364, "-", "#", LEN(T2364) - LEN(SUBSTITUTE(T2364, "-", "")))) + 1, LEN(T2364)),#REF!,#REF!),0)</f>
        <v>0</v>
      </c>
      <c r="Z2364">
        <f>MONTH(续费明细实时[[#This Row],[success_time]])</f>
        <v>5</v>
      </c>
      <c r="AA2364" s="8" t="e">
        <f>VLOOKUP(续费明细实时[[#This Row],[parent_user_id]],#REF!,27,0)</f>
        <v>#REF!</v>
      </c>
    </row>
    <row r="2365" spans="1:27">
      <c r="A2365" s="1">
        <v>45786</v>
      </c>
      <c r="B2365" t="s">
        <v>2304</v>
      </c>
      <c r="C2365" t="s">
        <v>2305</v>
      </c>
      <c r="D2365" t="s">
        <v>695</v>
      </c>
      <c r="E2365" t="s">
        <v>546</v>
      </c>
      <c r="F2365">
        <v>60</v>
      </c>
      <c r="G2365" t="s">
        <v>1994</v>
      </c>
      <c r="H2365" t="s">
        <v>559</v>
      </c>
      <c r="I2365" t="s">
        <v>1876</v>
      </c>
      <c r="J2365">
        <v>10650</v>
      </c>
      <c r="K2365" t="s">
        <v>291</v>
      </c>
      <c r="L2365" t="s">
        <v>549</v>
      </c>
      <c r="M2365" t="s">
        <v>550</v>
      </c>
      <c r="N2365" t="s">
        <v>136</v>
      </c>
      <c r="O2365" t="s">
        <v>292</v>
      </c>
      <c r="P2365" t="s">
        <v>1877</v>
      </c>
      <c r="Q2365" t="s">
        <v>2306</v>
      </c>
      <c r="R2365" t="s">
        <v>626</v>
      </c>
      <c r="S2365">
        <v>1500</v>
      </c>
      <c r="T2365" t="s">
        <v>1891</v>
      </c>
      <c r="U2365" s="4">
        <v>45786.788888888892</v>
      </c>
      <c r="V2365" t="str">
        <f>IFERROR(VLOOKUP(B2365,#REF!,1,0),"")</f>
        <v/>
      </c>
      <c r="W2365" t="str" cm="1">
        <f t="array" ref="W2365">IFERROR(_xlfn.IFS(AND(V2365="",X2365&lt;&gt;"王园园组",X2365&lt;&gt;"other"),K2365,AND(V2365="",X2365="王园园组"),G2365),"other")</f>
        <v>other</v>
      </c>
      <c r="X2365" t="str" cm="1">
        <f t="array" ref="X2365">IFERROR(_xlfn.IFS(AND(V2365="",IFERROR(VLOOKUP(N2365,#REF!,1,0),1)&lt;&gt;1),N2365,AND(V2365="",I2365="王园园组"),"王园园组"),"other")</f>
        <v>other</v>
      </c>
      <c r="Y2365">
        <f>IFERROR(_xlfn.XLOOKUP(MID(T2365, FIND("#", SUBSTITUTE(T2365, "-", "#", LEN(T2365) - LEN(SUBSTITUTE(T2365, "-", "")))) + 1, LEN(T2365)),#REF!,#REF!),0)</f>
        <v>0</v>
      </c>
      <c r="Z2365">
        <f>MONTH(续费明细实时[[#This Row],[success_time]])</f>
        <v>5</v>
      </c>
      <c r="AA2365" s="8" t="e">
        <f>VLOOKUP(续费明细实时[[#This Row],[parent_user_id]],#REF!,27,0)</f>
        <v>#REF!</v>
      </c>
    </row>
    <row r="2366" spans="1:27">
      <c r="A2366" s="1">
        <v>45804</v>
      </c>
      <c r="B2366" t="s">
        <v>30345</v>
      </c>
      <c r="C2366" t="s">
        <v>30346</v>
      </c>
      <c r="D2366" t="s">
        <v>558</v>
      </c>
      <c r="E2366" t="s">
        <v>546</v>
      </c>
      <c r="F2366">
        <v>60</v>
      </c>
      <c r="G2366" t="s">
        <v>337</v>
      </c>
      <c r="H2366" t="s">
        <v>559</v>
      </c>
      <c r="I2366" t="s">
        <v>504</v>
      </c>
      <c r="J2366">
        <v>12185</v>
      </c>
      <c r="K2366" t="s">
        <v>337</v>
      </c>
      <c r="L2366" t="s">
        <v>549</v>
      </c>
      <c r="M2366" t="s">
        <v>559</v>
      </c>
      <c r="N2366" t="s">
        <v>504</v>
      </c>
      <c r="O2366" t="s">
        <v>325</v>
      </c>
      <c r="P2366" t="s">
        <v>1877</v>
      </c>
      <c r="Q2366" t="s">
        <v>30347</v>
      </c>
      <c r="R2366" t="s">
        <v>626</v>
      </c>
      <c r="S2366">
        <v>1716.264224</v>
      </c>
      <c r="T2366" t="s">
        <v>1891</v>
      </c>
      <c r="U2366" s="4">
        <v>45804.675069444442</v>
      </c>
      <c r="V2366" t="str">
        <f>IFERROR(VLOOKUP(B2366,#REF!,1,0),"")</f>
        <v/>
      </c>
      <c r="W2366" t="str" cm="1">
        <f t="array" ref="W2366">IFERROR(_xlfn.IFS(AND(V2366="",X2366&lt;&gt;"王园园组",X2366&lt;&gt;"other"),K2366,AND(V2366="",X2366="王园园组"),G2366),"other")</f>
        <v>other</v>
      </c>
      <c r="X2366" t="str" cm="1">
        <f t="array" ref="X2366">IFERROR(_xlfn.IFS(AND(V2366="",IFERROR(VLOOKUP(N2366,#REF!,1,0),1)&lt;&gt;1),N2366,AND(V2366="",I2366="王园园组"),"王园园组"),"other")</f>
        <v>other</v>
      </c>
      <c r="Y2366">
        <f>IFERROR(_xlfn.XLOOKUP(MID(T2366, FIND("#", SUBSTITUTE(T2366, "-", "#", LEN(T2366) - LEN(SUBSTITUTE(T2366, "-", "")))) + 1, LEN(T2366)),#REF!,#REF!),0)</f>
        <v>0</v>
      </c>
      <c r="Z2366">
        <f>MONTH(续费明细实时[[#This Row],[success_time]])</f>
        <v>5</v>
      </c>
      <c r="AA2366" s="8" t="e">
        <f>VLOOKUP(续费明细实时[[#This Row],[parent_user_id]],#REF!,27,0)</f>
        <v>#REF!</v>
      </c>
    </row>
    <row r="2367" spans="1:27">
      <c r="A2367" s="1">
        <v>45799</v>
      </c>
      <c r="B2367" t="s">
        <v>14046</v>
      </c>
      <c r="C2367" t="s">
        <v>14047</v>
      </c>
      <c r="D2367" t="s">
        <v>548</v>
      </c>
      <c r="E2367" t="s">
        <v>546</v>
      </c>
      <c r="F2367">
        <v>120</v>
      </c>
      <c r="G2367" t="s">
        <v>2005</v>
      </c>
      <c r="H2367" t="s">
        <v>559</v>
      </c>
      <c r="I2367" t="s">
        <v>1876</v>
      </c>
      <c r="J2367">
        <v>18283</v>
      </c>
      <c r="K2367" t="s">
        <v>263</v>
      </c>
      <c r="L2367" t="s">
        <v>549</v>
      </c>
      <c r="M2367" t="s">
        <v>550</v>
      </c>
      <c r="N2367" t="s">
        <v>136</v>
      </c>
      <c r="O2367" t="s">
        <v>147</v>
      </c>
      <c r="P2367" t="s">
        <v>1877</v>
      </c>
      <c r="Q2367" t="s">
        <v>14048</v>
      </c>
      <c r="R2367" t="s">
        <v>626</v>
      </c>
      <c r="S2367">
        <v>2575</v>
      </c>
      <c r="T2367" t="s">
        <v>1896</v>
      </c>
      <c r="U2367" s="4">
        <v>45799.295752314814</v>
      </c>
      <c r="V2367" t="str">
        <f>IFERROR(VLOOKUP(B2367,#REF!,1,0),"")</f>
        <v/>
      </c>
      <c r="W2367" t="str" cm="1">
        <f t="array" ref="W2367">IFERROR(_xlfn.IFS(AND(V2367="",X2367&lt;&gt;"王园园组",X2367&lt;&gt;"other"),K2367,AND(V2367="",X2367="王园园组"),G2367),"other")</f>
        <v>other</v>
      </c>
      <c r="X2367" t="str" cm="1">
        <f t="array" ref="X2367">IFERROR(_xlfn.IFS(AND(V2367="",IFERROR(VLOOKUP(N2367,#REF!,1,0),1)&lt;&gt;1),N2367,AND(V2367="",I2367="王园园组"),"王园园组"),"other")</f>
        <v>other</v>
      </c>
      <c r="Y2367">
        <f>IFERROR(_xlfn.XLOOKUP(MID(T2367, FIND("#", SUBSTITUTE(T2367, "-", "#", LEN(T2367) - LEN(SUBSTITUTE(T2367, "-", "")))) + 1, LEN(T2367)),#REF!,#REF!),0)</f>
        <v>0</v>
      </c>
      <c r="Z2367">
        <f>MONTH(续费明细实时[[#This Row],[success_time]])</f>
        <v>5</v>
      </c>
      <c r="AA2367" s="8" t="e">
        <f>VLOOKUP(续费明细实时[[#This Row],[parent_user_id]],#REF!,27,0)</f>
        <v>#REF!</v>
      </c>
    </row>
    <row r="2368" spans="1:27">
      <c r="A2368" s="1">
        <v>45803</v>
      </c>
      <c r="B2368" t="s">
        <v>30348</v>
      </c>
      <c r="C2368" t="s">
        <v>30349</v>
      </c>
      <c r="D2368" t="s">
        <v>558</v>
      </c>
      <c r="E2368" t="s">
        <v>546</v>
      </c>
      <c r="F2368">
        <v>60</v>
      </c>
      <c r="G2368" t="s">
        <v>344</v>
      </c>
      <c r="H2368" t="s">
        <v>559</v>
      </c>
      <c r="I2368" t="s">
        <v>504</v>
      </c>
      <c r="J2368">
        <v>11831</v>
      </c>
      <c r="K2368" t="s">
        <v>344</v>
      </c>
      <c r="L2368" t="s">
        <v>549</v>
      </c>
      <c r="M2368" t="s">
        <v>559</v>
      </c>
      <c r="N2368" t="s">
        <v>504</v>
      </c>
      <c r="O2368" t="s">
        <v>325</v>
      </c>
      <c r="P2368" t="s">
        <v>1877</v>
      </c>
      <c r="Q2368" t="s">
        <v>30350</v>
      </c>
      <c r="R2368" t="s">
        <v>626</v>
      </c>
      <c r="S2368">
        <v>1666.2741140000001</v>
      </c>
      <c r="T2368" t="s">
        <v>1891</v>
      </c>
      <c r="U2368" s="4">
        <v>45803.838217592594</v>
      </c>
      <c r="V2368" t="str">
        <f>IFERROR(VLOOKUP(B2368,#REF!,1,0),"")</f>
        <v/>
      </c>
      <c r="W2368" t="str" cm="1">
        <f t="array" ref="W2368">IFERROR(_xlfn.IFS(AND(V2368="",X2368&lt;&gt;"王园园组",X2368&lt;&gt;"other"),K2368,AND(V2368="",X2368="王园园组"),G2368),"other")</f>
        <v>other</v>
      </c>
      <c r="X2368" t="str" cm="1">
        <f t="array" ref="X2368">IFERROR(_xlfn.IFS(AND(V2368="",IFERROR(VLOOKUP(N2368,#REF!,1,0),1)&lt;&gt;1),N2368,AND(V2368="",I2368="王园园组"),"王园园组"),"other")</f>
        <v>other</v>
      </c>
      <c r="Y2368">
        <f>IFERROR(_xlfn.XLOOKUP(MID(T2368, FIND("#", SUBSTITUTE(T2368, "-", "#", LEN(T2368) - LEN(SUBSTITUTE(T2368, "-", "")))) + 1, LEN(T2368)),#REF!,#REF!),0)</f>
        <v>0</v>
      </c>
      <c r="Z2368">
        <f>MONTH(续费明细实时[[#This Row],[success_time]])</f>
        <v>5</v>
      </c>
      <c r="AA2368" s="8" t="e">
        <f>VLOOKUP(续费明细实时[[#This Row],[parent_user_id]],#REF!,27,0)</f>
        <v>#REF!</v>
      </c>
    </row>
    <row r="2369" spans="1:27">
      <c r="A2369" s="1">
        <v>45788</v>
      </c>
      <c r="B2369" t="s">
        <v>9173</v>
      </c>
      <c r="C2369" t="s">
        <v>9174</v>
      </c>
      <c r="D2369" t="s">
        <v>961</v>
      </c>
      <c r="E2369" t="s">
        <v>546</v>
      </c>
      <c r="F2369">
        <v>120</v>
      </c>
      <c r="G2369" t="s">
        <v>1990</v>
      </c>
      <c r="H2369" t="s">
        <v>559</v>
      </c>
      <c r="I2369" t="s">
        <v>1876</v>
      </c>
      <c r="J2369">
        <v>17750</v>
      </c>
      <c r="K2369" t="s">
        <v>298</v>
      </c>
      <c r="L2369" t="s">
        <v>549</v>
      </c>
      <c r="M2369" t="s">
        <v>550</v>
      </c>
      <c r="N2369" t="s">
        <v>136</v>
      </c>
      <c r="O2369" t="s">
        <v>143</v>
      </c>
      <c r="P2369" t="s">
        <v>1877</v>
      </c>
      <c r="Q2369" t="s">
        <v>9175</v>
      </c>
      <c r="R2369" t="s">
        <v>626</v>
      </c>
      <c r="S2369">
        <v>2500</v>
      </c>
      <c r="T2369" t="s">
        <v>1896</v>
      </c>
      <c r="U2369" s="4">
        <v>45788.851666666669</v>
      </c>
      <c r="V2369" t="str">
        <f>IFERROR(VLOOKUP(B2369,#REF!,1,0),"")</f>
        <v/>
      </c>
      <c r="W2369" t="str" cm="1">
        <f t="array" ref="W2369">IFERROR(_xlfn.IFS(AND(V2369="",X2369&lt;&gt;"王园园组",X2369&lt;&gt;"other"),K2369,AND(V2369="",X2369="王园园组"),G2369),"other")</f>
        <v>other</v>
      </c>
      <c r="X2369" t="str" cm="1">
        <f t="array" ref="X2369">IFERROR(_xlfn.IFS(AND(V2369="",IFERROR(VLOOKUP(N2369,#REF!,1,0),1)&lt;&gt;1),N2369,AND(V2369="",I2369="王园园组"),"王园园组"),"other")</f>
        <v>other</v>
      </c>
      <c r="Y2369">
        <f>IFERROR(_xlfn.XLOOKUP(MID(T2369, FIND("#", SUBSTITUTE(T2369, "-", "#", LEN(T2369) - LEN(SUBSTITUTE(T2369, "-", "")))) + 1, LEN(T2369)),#REF!,#REF!),0)</f>
        <v>0</v>
      </c>
      <c r="Z2369">
        <f>MONTH(续费明细实时[[#This Row],[success_time]])</f>
        <v>5</v>
      </c>
      <c r="AA2369" s="8" t="e">
        <f>VLOOKUP(续费明细实时[[#This Row],[parent_user_id]],#REF!,27,0)</f>
        <v>#REF!</v>
      </c>
    </row>
    <row r="2370" spans="1:27">
      <c r="A2370" s="1">
        <v>45797</v>
      </c>
      <c r="B2370" t="s">
        <v>13929</v>
      </c>
      <c r="C2370" t="s">
        <v>13930</v>
      </c>
      <c r="D2370" t="s">
        <v>548</v>
      </c>
      <c r="E2370" t="s">
        <v>546</v>
      </c>
      <c r="F2370">
        <v>120</v>
      </c>
      <c r="G2370" t="s">
        <v>1939</v>
      </c>
      <c r="H2370" t="s">
        <v>559</v>
      </c>
      <c r="I2370" t="s">
        <v>1876</v>
      </c>
      <c r="J2370">
        <v>17750</v>
      </c>
      <c r="K2370" t="s">
        <v>229</v>
      </c>
      <c r="L2370" t="s">
        <v>549</v>
      </c>
      <c r="M2370" t="s">
        <v>550</v>
      </c>
      <c r="N2370" t="s">
        <v>551</v>
      </c>
      <c r="O2370" t="s">
        <v>145</v>
      </c>
      <c r="P2370" t="s">
        <v>1877</v>
      </c>
      <c r="Q2370" t="s">
        <v>13931</v>
      </c>
      <c r="R2370" t="s">
        <v>626</v>
      </c>
      <c r="S2370">
        <v>2500</v>
      </c>
      <c r="T2370" t="s">
        <v>1896</v>
      </c>
      <c r="U2370" s="4">
        <v>45797.445833333331</v>
      </c>
      <c r="V2370" t="str">
        <f>IFERROR(VLOOKUP(B2370,#REF!,1,0),"")</f>
        <v/>
      </c>
      <c r="W2370" t="str" cm="1">
        <f t="array" ref="W2370">IFERROR(_xlfn.IFS(AND(V2370="",X2370&lt;&gt;"王园园组",X2370&lt;&gt;"other"),K2370,AND(V2370="",X2370="王园园组"),G2370),"other")</f>
        <v>other</v>
      </c>
      <c r="X2370" t="str" cm="1">
        <f t="array" ref="X2370">IFERROR(_xlfn.IFS(AND(V2370="",IFERROR(VLOOKUP(N2370,#REF!,1,0),1)&lt;&gt;1),N2370,AND(V2370="",I2370="王园园组"),"王园园组"),"other")</f>
        <v>other</v>
      </c>
      <c r="Y2370">
        <f>IFERROR(_xlfn.XLOOKUP(MID(T2370, FIND("#", SUBSTITUTE(T2370, "-", "#", LEN(T2370) - LEN(SUBSTITUTE(T2370, "-", "")))) + 1, LEN(T2370)),#REF!,#REF!),0)</f>
        <v>0</v>
      </c>
      <c r="Z2370">
        <f>MONTH(续费明细实时[[#This Row],[success_time]])</f>
        <v>5</v>
      </c>
      <c r="AA2370" s="8" t="e">
        <f>VLOOKUP(续费明细实时[[#This Row],[parent_user_id]],#REF!,27,0)</f>
        <v>#REF!</v>
      </c>
    </row>
    <row r="2371" spans="1:27">
      <c r="A2371" s="1">
        <v>45787</v>
      </c>
      <c r="B2371" t="s">
        <v>9176</v>
      </c>
      <c r="C2371" t="s">
        <v>9177</v>
      </c>
      <c r="D2371" t="s">
        <v>902</v>
      </c>
      <c r="E2371" t="s">
        <v>1959</v>
      </c>
      <c r="F2371">
        <v>6</v>
      </c>
      <c r="G2371" t="s">
        <v>2464</v>
      </c>
      <c r="H2371" t="s">
        <v>559</v>
      </c>
      <c r="I2371" t="s">
        <v>1876</v>
      </c>
      <c r="J2371">
        <v>1536</v>
      </c>
      <c r="K2371" t="s">
        <v>319</v>
      </c>
      <c r="L2371" t="s">
        <v>549</v>
      </c>
      <c r="M2371" t="s">
        <v>550</v>
      </c>
      <c r="N2371" t="s">
        <v>616</v>
      </c>
      <c r="O2371" t="s">
        <v>314</v>
      </c>
      <c r="P2371" t="s">
        <v>1877</v>
      </c>
      <c r="Q2371" t="s">
        <v>9178</v>
      </c>
      <c r="R2371" t="s">
        <v>626</v>
      </c>
      <c r="S2371">
        <v>216.3</v>
      </c>
      <c r="T2371" t="s">
        <v>2378</v>
      </c>
      <c r="U2371" s="4">
        <v>45787.873055555552</v>
      </c>
      <c r="V2371" t="str">
        <f>IFERROR(VLOOKUP(B2371,#REF!,1,0),"")</f>
        <v/>
      </c>
      <c r="W2371" t="str" cm="1">
        <f t="array" ref="W2371">IFERROR(_xlfn.IFS(AND(V2371="",X2371&lt;&gt;"王园园组",X2371&lt;&gt;"other"),K2371,AND(V2371="",X2371="王园园组"),G2371),"other")</f>
        <v>other</v>
      </c>
      <c r="X2371" t="str" cm="1">
        <f t="array" ref="X2371">IFERROR(_xlfn.IFS(AND(V2371="",IFERROR(VLOOKUP(N2371,#REF!,1,0),1)&lt;&gt;1),N2371,AND(V2371="",I2371="王园园组"),"王园园组"),"other")</f>
        <v>other</v>
      </c>
      <c r="Y2371">
        <f>IFERROR(_xlfn.XLOOKUP(MID(T2371, FIND("#", SUBSTITUTE(T2371, "-", "#", LEN(T2371) - LEN(SUBSTITUTE(T2371, "-", "")))) + 1, LEN(T2371)),#REF!,#REF!),0)</f>
        <v>0</v>
      </c>
      <c r="Z2371">
        <f>MONTH(续费明细实时[[#This Row],[success_time]])</f>
        <v>5</v>
      </c>
      <c r="AA2371" s="8" t="e">
        <f>VLOOKUP(续费明细实时[[#This Row],[parent_user_id]],#REF!,27,0)</f>
        <v>#REF!</v>
      </c>
    </row>
    <row r="2372" spans="1:27">
      <c r="A2372" s="1">
        <v>45779</v>
      </c>
      <c r="B2372" t="s">
        <v>3017</v>
      </c>
      <c r="C2372" t="s">
        <v>3018</v>
      </c>
      <c r="D2372" t="s">
        <v>610</v>
      </c>
      <c r="E2372" t="s">
        <v>546</v>
      </c>
      <c r="F2372">
        <v>96</v>
      </c>
      <c r="G2372" t="s">
        <v>1917</v>
      </c>
      <c r="H2372" t="s">
        <v>559</v>
      </c>
      <c r="I2372" t="s">
        <v>1876</v>
      </c>
      <c r="J2372">
        <v>21526</v>
      </c>
      <c r="K2372" t="s">
        <v>235</v>
      </c>
      <c r="L2372" t="s">
        <v>549</v>
      </c>
      <c r="M2372" t="s">
        <v>550</v>
      </c>
      <c r="N2372" t="s">
        <v>551</v>
      </c>
      <c r="O2372" t="s">
        <v>141</v>
      </c>
      <c r="P2372" t="s">
        <v>1877</v>
      </c>
      <c r="Q2372" t="s">
        <v>3019</v>
      </c>
      <c r="R2372" t="s">
        <v>626</v>
      </c>
      <c r="S2372">
        <v>3031.8371029999998</v>
      </c>
      <c r="T2372" t="s">
        <v>1919</v>
      </c>
      <c r="U2372" s="4">
        <v>45779.757187499999</v>
      </c>
      <c r="V2372" t="str">
        <f>IFERROR(VLOOKUP(B2372,#REF!,1,0),"")</f>
        <v/>
      </c>
      <c r="W2372" t="str" cm="1">
        <f t="array" ref="W2372">IFERROR(_xlfn.IFS(AND(V2372="",X2372&lt;&gt;"王园园组",X2372&lt;&gt;"other"),K2372,AND(V2372="",X2372="王园园组"),G2372),"other")</f>
        <v>other</v>
      </c>
      <c r="X2372" t="str" cm="1">
        <f t="array" ref="X2372">IFERROR(_xlfn.IFS(AND(V2372="",IFERROR(VLOOKUP(N2372,#REF!,1,0),1)&lt;&gt;1),N2372,AND(V2372="",I2372="王园园组"),"王园园组"),"other")</f>
        <v>other</v>
      </c>
      <c r="Y2372">
        <f>IFERROR(_xlfn.XLOOKUP(MID(T2372, FIND("#", SUBSTITUTE(T2372, "-", "#", LEN(T2372) - LEN(SUBSTITUTE(T2372, "-", "")))) + 1, LEN(T2372)),#REF!,#REF!),0)</f>
        <v>0</v>
      </c>
      <c r="Z2372">
        <f>MONTH(续费明细实时[[#This Row],[success_time]])</f>
        <v>5</v>
      </c>
      <c r="AA2372" s="8" t="e">
        <f>VLOOKUP(续费明细实时[[#This Row],[parent_user_id]],#REF!,27,0)</f>
        <v>#REF!</v>
      </c>
    </row>
    <row r="2373" spans="1:27">
      <c r="A2373" s="1">
        <v>45796</v>
      </c>
      <c r="B2373" t="s">
        <v>13839</v>
      </c>
      <c r="C2373" t="s">
        <v>13840</v>
      </c>
      <c r="D2373" t="s">
        <v>2740</v>
      </c>
      <c r="E2373" t="s">
        <v>1102</v>
      </c>
      <c r="F2373">
        <v>180</v>
      </c>
      <c r="G2373" t="s">
        <v>357</v>
      </c>
      <c r="H2373" t="s">
        <v>559</v>
      </c>
      <c r="I2373" t="s">
        <v>163</v>
      </c>
      <c r="J2373">
        <v>14910</v>
      </c>
      <c r="K2373" t="s">
        <v>357</v>
      </c>
      <c r="L2373" t="s">
        <v>549</v>
      </c>
      <c r="M2373" t="s">
        <v>559</v>
      </c>
      <c r="N2373" t="s">
        <v>163</v>
      </c>
      <c r="O2373" t="s">
        <v>473</v>
      </c>
      <c r="P2373" t="s">
        <v>1877</v>
      </c>
      <c r="Q2373" t="s">
        <v>13841</v>
      </c>
      <c r="R2373" t="s">
        <v>626</v>
      </c>
      <c r="S2373">
        <v>2100</v>
      </c>
      <c r="T2373" t="s">
        <v>13028</v>
      </c>
      <c r="U2373" s="4">
        <v>45796.5075</v>
      </c>
      <c r="V2373" t="str">
        <f>IFERROR(VLOOKUP(B2373,#REF!,1,0),"")</f>
        <v/>
      </c>
      <c r="W2373" t="str" cm="1">
        <f t="array" ref="W2373">IFERROR(_xlfn.IFS(AND(V2373="",X2373&lt;&gt;"王园园组",X2373&lt;&gt;"other"),K2373,AND(V2373="",X2373="王园园组"),G2373),"other")</f>
        <v>other</v>
      </c>
      <c r="X2373" t="str" cm="1">
        <f t="array" ref="X2373">IFERROR(_xlfn.IFS(AND(V2373="",IFERROR(VLOOKUP(N2373,#REF!,1,0),1)&lt;&gt;1),N2373,AND(V2373="",I2373="王园园组"),"王园园组"),"other")</f>
        <v>other</v>
      </c>
      <c r="Y2373">
        <f>IFERROR(_xlfn.XLOOKUP(MID(T2373, FIND("#", SUBSTITUTE(T2373, "-", "#", LEN(T2373) - LEN(SUBSTITUTE(T2373, "-", "")))) + 1, LEN(T2373)),#REF!,#REF!),0)</f>
        <v>0</v>
      </c>
      <c r="Z2373">
        <f>MONTH(续费明细实时[[#This Row],[success_time]])</f>
        <v>5</v>
      </c>
      <c r="AA2373" s="8" t="e">
        <f>VLOOKUP(续费明细实时[[#This Row],[parent_user_id]],#REF!,27,0)</f>
        <v>#REF!</v>
      </c>
    </row>
    <row r="2374" spans="1:27">
      <c r="A2374" s="1">
        <v>45804</v>
      </c>
      <c r="B2374" t="s">
        <v>30351</v>
      </c>
      <c r="C2374" t="s">
        <v>30352</v>
      </c>
      <c r="D2374" t="s">
        <v>695</v>
      </c>
      <c r="E2374" t="s">
        <v>546</v>
      </c>
      <c r="F2374">
        <v>60</v>
      </c>
      <c r="G2374" t="s">
        <v>1875</v>
      </c>
      <c r="H2374" t="s">
        <v>559</v>
      </c>
      <c r="I2374" t="s">
        <v>1876</v>
      </c>
      <c r="J2374">
        <v>10650</v>
      </c>
      <c r="K2374" t="s">
        <v>234</v>
      </c>
      <c r="L2374" t="s">
        <v>549</v>
      </c>
      <c r="M2374" t="s">
        <v>550</v>
      </c>
      <c r="N2374" t="s">
        <v>551</v>
      </c>
      <c r="O2374" t="s">
        <v>141</v>
      </c>
      <c r="P2374" t="s">
        <v>1877</v>
      </c>
      <c r="Q2374" t="s">
        <v>30353</v>
      </c>
      <c r="R2374" t="s">
        <v>626</v>
      </c>
      <c r="S2374">
        <v>1500</v>
      </c>
      <c r="T2374" t="s">
        <v>1891</v>
      </c>
      <c r="U2374" s="4">
        <v>45804.74695601852</v>
      </c>
      <c r="V2374" t="str">
        <f>IFERROR(VLOOKUP(B2374,#REF!,1,0),"")</f>
        <v/>
      </c>
      <c r="W2374" t="str" cm="1">
        <f t="array" ref="W2374">IFERROR(_xlfn.IFS(AND(V2374="",X2374&lt;&gt;"王园园组",X2374&lt;&gt;"other"),K2374,AND(V2374="",X2374="王园园组"),G2374),"other")</f>
        <v>other</v>
      </c>
      <c r="X2374" t="str" cm="1">
        <f t="array" ref="X2374">IFERROR(_xlfn.IFS(AND(V2374="",IFERROR(VLOOKUP(N2374,#REF!,1,0),1)&lt;&gt;1),N2374,AND(V2374="",I2374="王园园组"),"王园园组"),"other")</f>
        <v>other</v>
      </c>
      <c r="Y2374">
        <f>IFERROR(_xlfn.XLOOKUP(MID(T2374, FIND("#", SUBSTITUTE(T2374, "-", "#", LEN(T2374) - LEN(SUBSTITUTE(T2374, "-", "")))) + 1, LEN(T2374)),#REF!,#REF!),0)</f>
        <v>0</v>
      </c>
      <c r="Z2374">
        <f>MONTH(续费明细实时[[#This Row],[success_time]])</f>
        <v>5</v>
      </c>
      <c r="AA2374" s="8" t="e">
        <f>VLOOKUP(续费明细实时[[#This Row],[parent_user_id]],#REF!,27,0)</f>
        <v>#REF!</v>
      </c>
    </row>
    <row r="2375" spans="1:27">
      <c r="A2375" s="1">
        <v>45787</v>
      </c>
      <c r="B2375" t="s">
        <v>8892</v>
      </c>
      <c r="C2375" t="s">
        <v>8893</v>
      </c>
      <c r="D2375" t="s">
        <v>558</v>
      </c>
      <c r="E2375" t="s">
        <v>546</v>
      </c>
      <c r="F2375">
        <v>60</v>
      </c>
      <c r="G2375" t="s">
        <v>343</v>
      </c>
      <c r="H2375" t="s">
        <v>559</v>
      </c>
      <c r="I2375" t="s">
        <v>504</v>
      </c>
      <c r="J2375">
        <v>12185</v>
      </c>
      <c r="K2375" t="s">
        <v>343</v>
      </c>
      <c r="L2375" t="s">
        <v>549</v>
      </c>
      <c r="M2375" t="s">
        <v>559</v>
      </c>
      <c r="N2375" t="s">
        <v>504</v>
      </c>
      <c r="O2375" t="s">
        <v>325</v>
      </c>
      <c r="P2375" t="s">
        <v>1877</v>
      </c>
      <c r="Q2375" t="s">
        <v>8894</v>
      </c>
      <c r="R2375" t="s">
        <v>626</v>
      </c>
      <c r="S2375">
        <v>1716.264224</v>
      </c>
      <c r="T2375" t="s">
        <v>1891</v>
      </c>
      <c r="U2375" s="4">
        <v>45787.775972222225</v>
      </c>
      <c r="V2375" t="str">
        <f>IFERROR(VLOOKUP(B2375,#REF!,1,0),"")</f>
        <v/>
      </c>
      <c r="W2375" t="str" cm="1">
        <f t="array" ref="W2375">IFERROR(_xlfn.IFS(AND(V2375="",X2375&lt;&gt;"王园园组",X2375&lt;&gt;"other"),K2375,AND(V2375="",X2375="王园园组"),G2375),"other")</f>
        <v>other</v>
      </c>
      <c r="X2375" t="str" cm="1">
        <f t="array" ref="X2375">IFERROR(_xlfn.IFS(AND(V2375="",IFERROR(VLOOKUP(N2375,#REF!,1,0),1)&lt;&gt;1),N2375,AND(V2375="",I2375="王园园组"),"王园园组"),"other")</f>
        <v>other</v>
      </c>
      <c r="Y2375">
        <f>IFERROR(_xlfn.XLOOKUP(MID(T2375, FIND("#", SUBSTITUTE(T2375, "-", "#", LEN(T2375) - LEN(SUBSTITUTE(T2375, "-", "")))) + 1, LEN(T2375)),#REF!,#REF!),0)</f>
        <v>0</v>
      </c>
      <c r="Z2375">
        <f>MONTH(续费明细实时[[#This Row],[success_time]])</f>
        <v>5</v>
      </c>
      <c r="AA2375" s="8" t="e">
        <f>VLOOKUP(续费明细实时[[#This Row],[parent_user_id]],#REF!,27,0)</f>
        <v>#REF!</v>
      </c>
    </row>
    <row r="2376" spans="1:27">
      <c r="A2376" s="1">
        <v>45804</v>
      </c>
      <c r="B2376" t="s">
        <v>30354</v>
      </c>
      <c r="C2376" t="s">
        <v>30355</v>
      </c>
      <c r="D2376" t="s">
        <v>695</v>
      </c>
      <c r="E2376" t="s">
        <v>546</v>
      </c>
      <c r="F2376">
        <v>120</v>
      </c>
      <c r="G2376" t="s">
        <v>1875</v>
      </c>
      <c r="H2376" t="s">
        <v>559</v>
      </c>
      <c r="I2376" t="s">
        <v>1876</v>
      </c>
      <c r="J2376">
        <v>17750</v>
      </c>
      <c r="K2376" t="s">
        <v>233</v>
      </c>
      <c r="L2376" t="s">
        <v>549</v>
      </c>
      <c r="M2376" t="s">
        <v>550</v>
      </c>
      <c r="N2376" t="s">
        <v>551</v>
      </c>
      <c r="O2376" t="s">
        <v>141</v>
      </c>
      <c r="P2376" t="s">
        <v>1877</v>
      </c>
      <c r="Q2376" t="s">
        <v>30356</v>
      </c>
      <c r="R2376" t="s">
        <v>626</v>
      </c>
      <c r="S2376">
        <v>2500</v>
      </c>
      <c r="T2376" t="s">
        <v>1896</v>
      </c>
      <c r="U2376" s="4">
        <v>45804.794189814813</v>
      </c>
      <c r="V2376" t="str">
        <f>IFERROR(VLOOKUP(B2376,#REF!,1,0),"")</f>
        <v/>
      </c>
      <c r="W2376" t="str" cm="1">
        <f t="array" ref="W2376">IFERROR(_xlfn.IFS(AND(V2376="",X2376&lt;&gt;"王园园组",X2376&lt;&gt;"other"),K2376,AND(V2376="",X2376="王园园组"),G2376),"other")</f>
        <v>other</v>
      </c>
      <c r="X2376" t="str" cm="1">
        <f t="array" ref="X2376">IFERROR(_xlfn.IFS(AND(V2376="",IFERROR(VLOOKUP(N2376,#REF!,1,0),1)&lt;&gt;1),N2376,AND(V2376="",I2376="王园园组"),"王园园组"),"other")</f>
        <v>other</v>
      </c>
      <c r="Y2376">
        <f>IFERROR(_xlfn.XLOOKUP(MID(T2376, FIND("#", SUBSTITUTE(T2376, "-", "#", LEN(T2376) - LEN(SUBSTITUTE(T2376, "-", "")))) + 1, LEN(T2376)),#REF!,#REF!),0)</f>
        <v>0</v>
      </c>
      <c r="Z2376">
        <f>MONTH(续费明细实时[[#This Row],[success_time]])</f>
        <v>5</v>
      </c>
      <c r="AA2376" s="8" t="e">
        <f>VLOOKUP(续费明细实时[[#This Row],[parent_user_id]],#REF!,27,0)</f>
        <v>#REF!</v>
      </c>
    </row>
    <row r="2377" spans="1:27">
      <c r="A2377" s="1">
        <v>45802</v>
      </c>
      <c r="B2377" t="s">
        <v>16231</v>
      </c>
      <c r="C2377" t="s">
        <v>16232</v>
      </c>
      <c r="D2377" t="s">
        <v>1116</v>
      </c>
      <c r="E2377" t="s">
        <v>1102</v>
      </c>
      <c r="F2377">
        <v>120</v>
      </c>
      <c r="G2377" t="s">
        <v>1900</v>
      </c>
      <c r="H2377" t="s">
        <v>559</v>
      </c>
      <c r="I2377" t="s">
        <v>1876</v>
      </c>
      <c r="J2377">
        <v>10238</v>
      </c>
      <c r="K2377" t="s">
        <v>361</v>
      </c>
      <c r="L2377" t="s">
        <v>549</v>
      </c>
      <c r="M2377" t="s">
        <v>559</v>
      </c>
      <c r="N2377" t="s">
        <v>163</v>
      </c>
      <c r="O2377" t="s">
        <v>473</v>
      </c>
      <c r="P2377" t="s">
        <v>1877</v>
      </c>
      <c r="Q2377" t="s">
        <v>16233</v>
      </c>
      <c r="R2377" t="s">
        <v>626</v>
      </c>
      <c r="S2377">
        <v>1442</v>
      </c>
      <c r="T2377" t="s">
        <v>1902</v>
      </c>
      <c r="U2377" s="4">
        <v>45802.548738425925</v>
      </c>
      <c r="V2377" t="str">
        <f>IFERROR(VLOOKUP(B2377,#REF!,1,0),"")</f>
        <v/>
      </c>
      <c r="W2377" t="str" cm="1">
        <f t="array" ref="W2377">IFERROR(_xlfn.IFS(AND(V2377="",X2377&lt;&gt;"王园园组",X2377&lt;&gt;"other"),K2377,AND(V2377="",X2377="王园园组"),G2377),"other")</f>
        <v>other</v>
      </c>
      <c r="X2377" t="str" cm="1">
        <f t="array" ref="X2377">IFERROR(_xlfn.IFS(AND(V2377="",IFERROR(VLOOKUP(N2377,#REF!,1,0),1)&lt;&gt;1),N2377,AND(V2377="",I2377="王园园组"),"王园园组"),"other")</f>
        <v>other</v>
      </c>
      <c r="Y2377">
        <f>IFERROR(_xlfn.XLOOKUP(MID(T2377, FIND("#", SUBSTITUTE(T2377, "-", "#", LEN(T2377) - LEN(SUBSTITUTE(T2377, "-", "")))) + 1, LEN(T2377)),#REF!,#REF!),0)</f>
        <v>0</v>
      </c>
      <c r="Z2377">
        <f>MONTH(续费明细实时[[#This Row],[success_time]])</f>
        <v>5</v>
      </c>
      <c r="AA2377" s="8" t="e">
        <f>VLOOKUP(续费明细实时[[#This Row],[parent_user_id]],#REF!,27,0)</f>
        <v>#REF!</v>
      </c>
    </row>
    <row r="2378" spans="1:27">
      <c r="A2378" s="1">
        <v>45797</v>
      </c>
      <c r="B2378" t="s">
        <v>14065</v>
      </c>
      <c r="C2378" t="s">
        <v>14066</v>
      </c>
      <c r="D2378" t="s">
        <v>558</v>
      </c>
      <c r="E2378" t="s">
        <v>546</v>
      </c>
      <c r="F2378">
        <v>60</v>
      </c>
      <c r="G2378" t="s">
        <v>335</v>
      </c>
      <c r="H2378" t="s">
        <v>559</v>
      </c>
      <c r="I2378" t="s">
        <v>504</v>
      </c>
      <c r="J2378">
        <v>12185</v>
      </c>
      <c r="K2378" t="s">
        <v>335</v>
      </c>
      <c r="L2378" t="s">
        <v>549</v>
      </c>
      <c r="M2378" t="s">
        <v>559</v>
      </c>
      <c r="N2378" t="s">
        <v>504</v>
      </c>
      <c r="O2378" t="s">
        <v>325</v>
      </c>
      <c r="P2378" t="s">
        <v>1877</v>
      </c>
      <c r="Q2378" t="s">
        <v>14067</v>
      </c>
      <c r="R2378" t="s">
        <v>626</v>
      </c>
      <c r="S2378">
        <v>1716.264224</v>
      </c>
      <c r="T2378" t="s">
        <v>1891</v>
      </c>
      <c r="U2378" s="4">
        <v>45797.903148148151</v>
      </c>
      <c r="V2378" t="str">
        <f>IFERROR(VLOOKUP(B2378,#REF!,1,0),"")</f>
        <v/>
      </c>
      <c r="W2378" t="str" cm="1">
        <f t="array" ref="W2378">IFERROR(_xlfn.IFS(AND(V2378="",X2378&lt;&gt;"王园园组",X2378&lt;&gt;"other"),K2378,AND(V2378="",X2378="王园园组"),G2378),"other")</f>
        <v>other</v>
      </c>
      <c r="X2378" t="str" cm="1">
        <f t="array" ref="X2378">IFERROR(_xlfn.IFS(AND(V2378="",IFERROR(VLOOKUP(N2378,#REF!,1,0),1)&lt;&gt;1),N2378,AND(V2378="",I2378="王园园组"),"王园园组"),"other")</f>
        <v>other</v>
      </c>
      <c r="Y2378">
        <f>IFERROR(_xlfn.XLOOKUP(MID(T2378, FIND("#", SUBSTITUTE(T2378, "-", "#", LEN(T2378) - LEN(SUBSTITUTE(T2378, "-", "")))) + 1, LEN(T2378)),#REF!,#REF!),0)</f>
        <v>0</v>
      </c>
      <c r="Z2378">
        <f>MONTH(续费明细实时[[#This Row],[success_time]])</f>
        <v>5</v>
      </c>
      <c r="AA2378" s="8" t="e">
        <f>VLOOKUP(续费明细实时[[#This Row],[parent_user_id]],#REF!,27,0)</f>
        <v>#REF!</v>
      </c>
    </row>
    <row r="2379" spans="1:27">
      <c r="A2379" s="1">
        <v>45786</v>
      </c>
      <c r="B2379" t="s">
        <v>1912</v>
      </c>
      <c r="C2379" t="s">
        <v>1913</v>
      </c>
      <c r="D2379" t="s">
        <v>548</v>
      </c>
      <c r="E2379" t="s">
        <v>546</v>
      </c>
      <c r="F2379">
        <v>120</v>
      </c>
      <c r="G2379" t="s">
        <v>1883</v>
      </c>
      <c r="H2379" t="s">
        <v>559</v>
      </c>
      <c r="I2379" t="s">
        <v>1876</v>
      </c>
      <c r="J2379">
        <v>18283</v>
      </c>
      <c r="K2379" t="s">
        <v>206</v>
      </c>
      <c r="L2379" t="s">
        <v>549</v>
      </c>
      <c r="M2379" t="s">
        <v>550</v>
      </c>
      <c r="N2379" t="s">
        <v>551</v>
      </c>
      <c r="O2379" t="s">
        <v>149</v>
      </c>
      <c r="P2379" t="s">
        <v>1877</v>
      </c>
      <c r="Q2379" t="s">
        <v>1914</v>
      </c>
      <c r="R2379" t="s">
        <v>626</v>
      </c>
      <c r="S2379">
        <v>2575</v>
      </c>
      <c r="T2379" t="s">
        <v>1896</v>
      </c>
      <c r="U2379" s="4">
        <v>45786.205775462964</v>
      </c>
      <c r="V2379" t="str">
        <f>IFERROR(VLOOKUP(B2379,#REF!,1,0),"")</f>
        <v/>
      </c>
      <c r="W2379" t="str" cm="1">
        <f t="array" ref="W2379">IFERROR(_xlfn.IFS(AND(V2379="",X2379&lt;&gt;"王园园组",X2379&lt;&gt;"other"),K2379,AND(V2379="",X2379="王园园组"),G2379),"other")</f>
        <v>other</v>
      </c>
      <c r="X2379" t="str" cm="1">
        <f t="array" ref="X2379">IFERROR(_xlfn.IFS(AND(V2379="",IFERROR(VLOOKUP(N2379,#REF!,1,0),1)&lt;&gt;1),N2379,AND(V2379="",I2379="王园园组"),"王园园组"),"other")</f>
        <v>other</v>
      </c>
      <c r="Y2379">
        <f>IFERROR(_xlfn.XLOOKUP(MID(T2379, FIND("#", SUBSTITUTE(T2379, "-", "#", LEN(T2379) - LEN(SUBSTITUTE(T2379, "-", "")))) + 1, LEN(T2379)),#REF!,#REF!),0)</f>
        <v>0</v>
      </c>
      <c r="Z2379">
        <f>MONTH(续费明细实时[[#This Row],[success_time]])</f>
        <v>5</v>
      </c>
      <c r="AA2379" s="8" t="e">
        <f>VLOOKUP(续费明细实时[[#This Row],[parent_user_id]],#REF!,27,0)</f>
        <v>#REF!</v>
      </c>
    </row>
    <row r="2380" spans="1:27">
      <c r="A2380" s="1">
        <v>45798</v>
      </c>
      <c r="B2380" t="s">
        <v>13890</v>
      </c>
      <c r="C2380" t="s">
        <v>13891</v>
      </c>
      <c r="D2380" t="s">
        <v>558</v>
      </c>
      <c r="E2380" t="s">
        <v>546</v>
      </c>
      <c r="F2380">
        <v>240</v>
      </c>
      <c r="G2380" t="s">
        <v>328</v>
      </c>
      <c r="H2380" t="s">
        <v>559</v>
      </c>
      <c r="I2380" t="s">
        <v>504</v>
      </c>
      <c r="J2380">
        <v>35492</v>
      </c>
      <c r="K2380" t="s">
        <v>328</v>
      </c>
      <c r="L2380" t="s">
        <v>549</v>
      </c>
      <c r="M2380" t="s">
        <v>559</v>
      </c>
      <c r="N2380" t="s">
        <v>504</v>
      </c>
      <c r="O2380" t="s">
        <v>325</v>
      </c>
      <c r="P2380" t="s">
        <v>1877</v>
      </c>
      <c r="Q2380" t="s">
        <v>13892</v>
      </c>
      <c r="R2380" t="s">
        <v>626</v>
      </c>
      <c r="S2380">
        <v>4998.8223410000001</v>
      </c>
      <c r="T2380" t="s">
        <v>1931</v>
      </c>
      <c r="U2380" s="4">
        <v>45798.488321759258</v>
      </c>
      <c r="V2380" t="str">
        <f>IFERROR(VLOOKUP(B2380,#REF!,1,0),"")</f>
        <v/>
      </c>
      <c r="W2380" t="str" cm="1">
        <f t="array" ref="W2380">IFERROR(_xlfn.IFS(AND(V2380="",X2380&lt;&gt;"王园园组",X2380&lt;&gt;"other"),K2380,AND(V2380="",X2380="王园园组"),G2380),"other")</f>
        <v>other</v>
      </c>
      <c r="X2380" t="str" cm="1">
        <f t="array" ref="X2380">IFERROR(_xlfn.IFS(AND(V2380="",IFERROR(VLOOKUP(N2380,#REF!,1,0),1)&lt;&gt;1),N2380,AND(V2380="",I2380="王园园组"),"王园园组"),"other")</f>
        <v>other</v>
      </c>
      <c r="Y2380">
        <f>IFERROR(_xlfn.XLOOKUP(MID(T2380, FIND("#", SUBSTITUTE(T2380, "-", "#", LEN(T2380) - LEN(SUBSTITUTE(T2380, "-", "")))) + 1, LEN(T2380)),#REF!,#REF!),0)</f>
        <v>0</v>
      </c>
      <c r="Z2380">
        <f>MONTH(续费明细实时[[#This Row],[success_time]])</f>
        <v>5</v>
      </c>
      <c r="AA2380" s="8" t="e">
        <f>VLOOKUP(续费明细实时[[#This Row],[parent_user_id]],#REF!,27,0)</f>
        <v>#REF!</v>
      </c>
    </row>
    <row r="2381" spans="1:27">
      <c r="A2381" s="1">
        <v>45801</v>
      </c>
      <c r="B2381" t="s">
        <v>14089</v>
      </c>
      <c r="C2381" t="s">
        <v>14090</v>
      </c>
      <c r="D2381" t="s">
        <v>961</v>
      </c>
      <c r="E2381" t="s">
        <v>546</v>
      </c>
      <c r="F2381">
        <v>120</v>
      </c>
      <c r="G2381" t="s">
        <v>1994</v>
      </c>
      <c r="H2381" t="s">
        <v>559</v>
      </c>
      <c r="I2381" t="s">
        <v>1876</v>
      </c>
      <c r="J2381">
        <v>17750</v>
      </c>
      <c r="K2381" t="s">
        <v>298</v>
      </c>
      <c r="L2381" t="s">
        <v>549</v>
      </c>
      <c r="M2381" t="s">
        <v>550</v>
      </c>
      <c r="N2381" t="s">
        <v>136</v>
      </c>
      <c r="O2381" t="s">
        <v>143</v>
      </c>
      <c r="P2381" t="s">
        <v>1877</v>
      </c>
      <c r="Q2381" t="s">
        <v>14091</v>
      </c>
      <c r="R2381" t="s">
        <v>626</v>
      </c>
      <c r="S2381">
        <v>2500</v>
      </c>
      <c r="T2381" t="s">
        <v>1896</v>
      </c>
      <c r="U2381" s="4">
        <v>45801.745127314818</v>
      </c>
      <c r="V2381" t="str">
        <f>IFERROR(VLOOKUP(B2381,#REF!,1,0),"")</f>
        <v/>
      </c>
      <c r="W2381" t="str" cm="1">
        <f t="array" ref="W2381">IFERROR(_xlfn.IFS(AND(V2381="",X2381&lt;&gt;"王园园组",X2381&lt;&gt;"other"),K2381,AND(V2381="",X2381="王园园组"),G2381),"other")</f>
        <v>other</v>
      </c>
      <c r="X2381" t="str" cm="1">
        <f t="array" ref="X2381">IFERROR(_xlfn.IFS(AND(V2381="",IFERROR(VLOOKUP(N2381,#REF!,1,0),1)&lt;&gt;1),N2381,AND(V2381="",I2381="王园园组"),"王园园组"),"other")</f>
        <v>other</v>
      </c>
      <c r="Y2381">
        <f>IFERROR(_xlfn.XLOOKUP(MID(T2381, FIND("#", SUBSTITUTE(T2381, "-", "#", LEN(T2381) - LEN(SUBSTITUTE(T2381, "-", "")))) + 1, LEN(T2381)),#REF!,#REF!),0)</f>
        <v>0</v>
      </c>
      <c r="Z2381">
        <f>MONTH(续费明细实时[[#This Row],[success_time]])</f>
        <v>5</v>
      </c>
      <c r="AA2381" s="8" t="e">
        <f>VLOOKUP(续费明细实时[[#This Row],[parent_user_id]],#REF!,27,0)</f>
        <v>#REF!</v>
      </c>
    </row>
    <row r="2382" spans="1:27">
      <c r="A2382" s="1">
        <v>45803</v>
      </c>
      <c r="B2382" t="s">
        <v>30357</v>
      </c>
      <c r="C2382" t="s">
        <v>30358</v>
      </c>
      <c r="D2382" t="s">
        <v>695</v>
      </c>
      <c r="E2382" t="s">
        <v>546</v>
      </c>
      <c r="F2382">
        <v>60</v>
      </c>
      <c r="G2382" t="s">
        <v>2219</v>
      </c>
      <c r="H2382" t="s">
        <v>559</v>
      </c>
      <c r="I2382" t="s">
        <v>1876</v>
      </c>
      <c r="J2382">
        <v>10650</v>
      </c>
      <c r="K2382" t="s">
        <v>266</v>
      </c>
      <c r="L2382" t="s">
        <v>549</v>
      </c>
      <c r="M2382" t="s">
        <v>550</v>
      </c>
      <c r="N2382" t="s">
        <v>136</v>
      </c>
      <c r="O2382" t="s">
        <v>264</v>
      </c>
      <c r="P2382" t="s">
        <v>1877</v>
      </c>
      <c r="Q2382" t="s">
        <v>30359</v>
      </c>
      <c r="R2382" t="s">
        <v>626</v>
      </c>
      <c r="S2382">
        <v>1500</v>
      </c>
      <c r="T2382" t="s">
        <v>1891</v>
      </c>
      <c r="U2382" s="4">
        <v>45803.579907407409</v>
      </c>
      <c r="V2382" t="str">
        <f>IFERROR(VLOOKUP(B2382,#REF!,1,0),"")</f>
        <v/>
      </c>
      <c r="W2382" t="str" cm="1">
        <f t="array" ref="W2382">IFERROR(_xlfn.IFS(AND(V2382="",X2382&lt;&gt;"王园园组",X2382&lt;&gt;"other"),K2382,AND(V2382="",X2382="王园园组"),G2382),"other")</f>
        <v>other</v>
      </c>
      <c r="X2382" t="str" cm="1">
        <f t="array" ref="X2382">IFERROR(_xlfn.IFS(AND(V2382="",IFERROR(VLOOKUP(N2382,#REF!,1,0),1)&lt;&gt;1),N2382,AND(V2382="",I2382="王园园组"),"王园园组"),"other")</f>
        <v>other</v>
      </c>
      <c r="Y2382">
        <f>IFERROR(_xlfn.XLOOKUP(MID(T2382, FIND("#", SUBSTITUTE(T2382, "-", "#", LEN(T2382) - LEN(SUBSTITUTE(T2382, "-", "")))) + 1, LEN(T2382)),#REF!,#REF!),0)</f>
        <v>0</v>
      </c>
      <c r="Z2382">
        <f>MONTH(续费明细实时[[#This Row],[success_time]])</f>
        <v>5</v>
      </c>
      <c r="AA2382" s="8" t="e">
        <f>VLOOKUP(续费明细实时[[#This Row],[parent_user_id]],#REF!,27,0)</f>
        <v>#REF!</v>
      </c>
    </row>
    <row r="2383" spans="1:27">
      <c r="A2383" s="1">
        <v>45805</v>
      </c>
      <c r="B2383" t="s">
        <v>30360</v>
      </c>
      <c r="C2383" t="s">
        <v>30361</v>
      </c>
      <c r="D2383" t="s">
        <v>2312</v>
      </c>
      <c r="E2383" t="s">
        <v>546</v>
      </c>
      <c r="F2383">
        <v>120</v>
      </c>
      <c r="G2383" t="s">
        <v>2024</v>
      </c>
      <c r="H2383" t="s">
        <v>559</v>
      </c>
      <c r="I2383" t="s">
        <v>1876</v>
      </c>
      <c r="J2383">
        <v>17750</v>
      </c>
      <c r="K2383" t="s">
        <v>294</v>
      </c>
      <c r="L2383" t="s">
        <v>549</v>
      </c>
      <c r="M2383" t="s">
        <v>550</v>
      </c>
      <c r="N2383" t="s">
        <v>136</v>
      </c>
      <c r="O2383" t="s">
        <v>292</v>
      </c>
      <c r="P2383" t="s">
        <v>1877</v>
      </c>
      <c r="Q2383" t="s">
        <v>30362</v>
      </c>
      <c r="R2383" t="s">
        <v>626</v>
      </c>
      <c r="S2383">
        <v>2500</v>
      </c>
      <c r="T2383" t="s">
        <v>1896</v>
      </c>
      <c r="U2383" s="4">
        <v>45805.879351851851</v>
      </c>
      <c r="V2383" t="str">
        <f>IFERROR(VLOOKUP(B2383,#REF!,1,0),"")</f>
        <v/>
      </c>
      <c r="W2383" t="str" cm="1">
        <f t="array" ref="W2383">IFERROR(_xlfn.IFS(AND(V2383="",X2383&lt;&gt;"王园园组",X2383&lt;&gt;"other"),K2383,AND(V2383="",X2383="王园园组"),G2383),"other")</f>
        <v>other</v>
      </c>
      <c r="X2383" t="str" cm="1">
        <f t="array" ref="X2383">IFERROR(_xlfn.IFS(AND(V2383="",IFERROR(VLOOKUP(N2383,#REF!,1,0),1)&lt;&gt;1),N2383,AND(V2383="",I2383="王园园组"),"王园园组"),"other")</f>
        <v>other</v>
      </c>
      <c r="Y2383">
        <f>IFERROR(_xlfn.XLOOKUP(MID(T2383, FIND("#", SUBSTITUTE(T2383, "-", "#", LEN(T2383) - LEN(SUBSTITUTE(T2383, "-", "")))) + 1, LEN(T2383)),#REF!,#REF!),0)</f>
        <v>0</v>
      </c>
      <c r="Z2383">
        <f>MONTH(续费明细实时[[#This Row],[success_time]])</f>
        <v>5</v>
      </c>
      <c r="AA2383" s="8" t="e">
        <f>VLOOKUP(续费明细实时[[#This Row],[parent_user_id]],#REF!,27,0)</f>
        <v>#REF!</v>
      </c>
    </row>
    <row r="2384" spans="1:27">
      <c r="A2384" s="1">
        <v>45785</v>
      </c>
      <c r="B2384" t="s">
        <v>1954</v>
      </c>
      <c r="C2384" t="s">
        <v>1955</v>
      </c>
      <c r="D2384" t="s">
        <v>548</v>
      </c>
      <c r="E2384" t="s">
        <v>546</v>
      </c>
      <c r="F2384">
        <v>240</v>
      </c>
      <c r="G2384" t="s">
        <v>1909</v>
      </c>
      <c r="H2384" t="s">
        <v>559</v>
      </c>
      <c r="I2384" t="s">
        <v>1876</v>
      </c>
      <c r="J2384">
        <v>31950</v>
      </c>
      <c r="K2384" t="s">
        <v>320</v>
      </c>
      <c r="L2384" t="s">
        <v>549</v>
      </c>
      <c r="M2384" t="s">
        <v>550</v>
      </c>
      <c r="N2384" t="s">
        <v>616</v>
      </c>
      <c r="O2384" t="s">
        <v>314</v>
      </c>
      <c r="P2384" t="s">
        <v>1877</v>
      </c>
      <c r="Q2384" t="s">
        <v>1956</v>
      </c>
      <c r="R2384" t="s">
        <v>626</v>
      </c>
      <c r="S2384">
        <v>4500</v>
      </c>
      <c r="T2384" t="s">
        <v>1931</v>
      </c>
      <c r="U2384" s="4">
        <v>45785.411365740743</v>
      </c>
      <c r="V2384" t="str">
        <f>IFERROR(VLOOKUP(B2384,#REF!,1,0),"")</f>
        <v/>
      </c>
      <c r="W2384" t="str" cm="1">
        <f t="array" ref="W2384">IFERROR(_xlfn.IFS(AND(V2384="",X2384&lt;&gt;"王园园组",X2384&lt;&gt;"other"),K2384,AND(V2384="",X2384="王园园组"),G2384),"other")</f>
        <v>other</v>
      </c>
      <c r="X2384" t="str" cm="1">
        <f t="array" ref="X2384">IFERROR(_xlfn.IFS(AND(V2384="",IFERROR(VLOOKUP(N2384,#REF!,1,0),1)&lt;&gt;1),N2384,AND(V2384="",I2384="王园园组"),"王园园组"),"other")</f>
        <v>other</v>
      </c>
      <c r="Y2384">
        <f>IFERROR(_xlfn.XLOOKUP(MID(T2384, FIND("#", SUBSTITUTE(T2384, "-", "#", LEN(T2384) - LEN(SUBSTITUTE(T2384, "-", "")))) + 1, LEN(T2384)),#REF!,#REF!),0)</f>
        <v>0</v>
      </c>
      <c r="Z2384">
        <f>MONTH(续费明细实时[[#This Row],[success_time]])</f>
        <v>5</v>
      </c>
      <c r="AA2384" s="8" t="e">
        <f>VLOOKUP(续费明细实时[[#This Row],[parent_user_id]],#REF!,27,0)</f>
        <v>#REF!</v>
      </c>
    </row>
    <row r="2385" spans="1:27">
      <c r="A2385" s="1">
        <v>45789</v>
      </c>
      <c r="B2385" t="s">
        <v>11002</v>
      </c>
      <c r="C2385" t="s">
        <v>11003</v>
      </c>
      <c r="D2385" t="s">
        <v>548</v>
      </c>
      <c r="E2385" t="s">
        <v>546</v>
      </c>
      <c r="F2385">
        <v>120</v>
      </c>
      <c r="G2385" t="s">
        <v>1939</v>
      </c>
      <c r="H2385" t="s">
        <v>559</v>
      </c>
      <c r="I2385" t="s">
        <v>1876</v>
      </c>
      <c r="J2385">
        <v>17750</v>
      </c>
      <c r="K2385" t="s">
        <v>193</v>
      </c>
      <c r="L2385" t="s">
        <v>549</v>
      </c>
      <c r="M2385" t="s">
        <v>559</v>
      </c>
      <c r="N2385" t="s">
        <v>469</v>
      </c>
      <c r="O2385" t="s">
        <v>189</v>
      </c>
      <c r="P2385" t="s">
        <v>1877</v>
      </c>
      <c r="Q2385" t="s">
        <v>11004</v>
      </c>
      <c r="R2385" t="s">
        <v>626</v>
      </c>
      <c r="S2385">
        <v>2500</v>
      </c>
      <c r="T2385" t="s">
        <v>1896</v>
      </c>
      <c r="U2385" s="4">
        <v>45789.444965277777</v>
      </c>
      <c r="V2385" t="str">
        <f>IFERROR(VLOOKUP(B2385,#REF!,1,0),"")</f>
        <v/>
      </c>
      <c r="W2385" t="str" cm="1">
        <f t="array" ref="W2385">IFERROR(_xlfn.IFS(AND(V2385="",X2385&lt;&gt;"王园园组",X2385&lt;&gt;"other"),K2385,AND(V2385="",X2385="王园园组"),G2385),"other")</f>
        <v>other</v>
      </c>
      <c r="X2385" t="str" cm="1">
        <f t="array" ref="X2385">IFERROR(_xlfn.IFS(AND(V2385="",IFERROR(VLOOKUP(N2385,#REF!,1,0),1)&lt;&gt;1),N2385,AND(V2385="",I2385="王园园组"),"王园园组"),"other")</f>
        <v>other</v>
      </c>
      <c r="Y2385">
        <f>IFERROR(_xlfn.XLOOKUP(MID(T2385, FIND("#", SUBSTITUTE(T2385, "-", "#", LEN(T2385) - LEN(SUBSTITUTE(T2385, "-", "")))) + 1, LEN(T2385)),#REF!,#REF!),0)</f>
        <v>0</v>
      </c>
      <c r="Z2385">
        <f>MONTH(续费明细实时[[#This Row],[success_time]])</f>
        <v>5</v>
      </c>
      <c r="AA2385" s="8" t="e">
        <f>VLOOKUP(续费明细实时[[#This Row],[parent_user_id]],#REF!,27,0)</f>
        <v>#REF!</v>
      </c>
    </row>
    <row r="2386" spans="1:27">
      <c r="A2386" s="1">
        <v>45802</v>
      </c>
      <c r="B2386" t="s">
        <v>15165</v>
      </c>
      <c r="C2386" t="s">
        <v>15166</v>
      </c>
      <c r="D2386" t="s">
        <v>558</v>
      </c>
      <c r="E2386" t="s">
        <v>546</v>
      </c>
      <c r="F2386">
        <v>60</v>
      </c>
      <c r="G2386" t="s">
        <v>332</v>
      </c>
      <c r="H2386" t="s">
        <v>559</v>
      </c>
      <c r="I2386" t="s">
        <v>504</v>
      </c>
      <c r="J2386">
        <v>10854</v>
      </c>
      <c r="K2386" t="s">
        <v>332</v>
      </c>
      <c r="L2386" t="s">
        <v>549</v>
      </c>
      <c r="M2386" t="s">
        <v>559</v>
      </c>
      <c r="N2386" t="s">
        <v>504</v>
      </c>
      <c r="O2386" t="s">
        <v>325</v>
      </c>
      <c r="P2386" t="s">
        <v>1877</v>
      </c>
      <c r="Q2386" t="s">
        <v>15167</v>
      </c>
      <c r="R2386" t="s">
        <v>626</v>
      </c>
      <c r="S2386">
        <v>1528.6918470000001</v>
      </c>
      <c r="T2386" t="s">
        <v>1891</v>
      </c>
      <c r="U2386" s="4">
        <v>45802.804224537038</v>
      </c>
      <c r="V2386" t="str">
        <f>IFERROR(VLOOKUP(B2386,#REF!,1,0),"")</f>
        <v/>
      </c>
      <c r="W2386" t="str" cm="1">
        <f t="array" ref="W2386">IFERROR(_xlfn.IFS(AND(V2386="",X2386&lt;&gt;"王园园组",X2386&lt;&gt;"other"),K2386,AND(V2386="",X2386="王园园组"),G2386),"other")</f>
        <v>other</v>
      </c>
      <c r="X2386" t="str" cm="1">
        <f t="array" ref="X2386">IFERROR(_xlfn.IFS(AND(V2386="",IFERROR(VLOOKUP(N2386,#REF!,1,0),1)&lt;&gt;1),N2386,AND(V2386="",I2386="王园园组"),"王园园组"),"other")</f>
        <v>other</v>
      </c>
      <c r="Y2386">
        <f>IFERROR(_xlfn.XLOOKUP(MID(T2386, FIND("#", SUBSTITUTE(T2386, "-", "#", LEN(T2386) - LEN(SUBSTITUTE(T2386, "-", "")))) + 1, LEN(T2386)),#REF!,#REF!),0)</f>
        <v>0</v>
      </c>
      <c r="Z2386">
        <f>MONTH(续费明细实时[[#This Row],[success_time]])</f>
        <v>5</v>
      </c>
      <c r="AA2386" s="8" t="e">
        <f>VLOOKUP(续费明细实时[[#This Row],[parent_user_id]],#REF!,27,0)</f>
        <v>#REF!</v>
      </c>
    </row>
    <row r="2387" spans="1:27">
      <c r="A2387" s="1">
        <v>45783</v>
      </c>
      <c r="B2387" t="s">
        <v>1957</v>
      </c>
      <c r="C2387" t="s">
        <v>1958</v>
      </c>
      <c r="D2387" t="s">
        <v>548</v>
      </c>
      <c r="E2387" t="s">
        <v>1959</v>
      </c>
      <c r="F2387">
        <v>18</v>
      </c>
      <c r="G2387" t="s">
        <v>1960</v>
      </c>
      <c r="H2387" t="s">
        <v>550</v>
      </c>
      <c r="I2387" t="s">
        <v>1889</v>
      </c>
      <c r="J2387">
        <v>4473</v>
      </c>
      <c r="K2387" t="s">
        <v>244</v>
      </c>
      <c r="L2387" t="s">
        <v>549</v>
      </c>
      <c r="M2387" t="s">
        <v>550</v>
      </c>
      <c r="N2387" t="s">
        <v>551</v>
      </c>
      <c r="O2387" t="s">
        <v>242</v>
      </c>
      <c r="P2387" t="s">
        <v>1877</v>
      </c>
      <c r="Q2387" t="s">
        <v>1961</v>
      </c>
      <c r="R2387" t="s">
        <v>626</v>
      </c>
      <c r="S2387">
        <v>630</v>
      </c>
      <c r="T2387" t="s">
        <v>1962</v>
      </c>
      <c r="U2387" s="4">
        <v>45783.474212962959</v>
      </c>
      <c r="V2387" t="str">
        <f>IFERROR(VLOOKUP(B2387,#REF!,1,0),"")</f>
        <v/>
      </c>
      <c r="W2387" t="str" cm="1">
        <f t="array" ref="W2387">IFERROR(_xlfn.IFS(AND(V2387="",X2387&lt;&gt;"王园园组",X2387&lt;&gt;"other"),K2387,AND(V2387="",X2387="王园园组"),G2387),"other")</f>
        <v>other</v>
      </c>
      <c r="X2387" t="str" cm="1">
        <f t="array" ref="X2387">IFERROR(_xlfn.IFS(AND(V2387="",IFERROR(VLOOKUP(N2387,#REF!,1,0),1)&lt;&gt;1),N2387,AND(V2387="",I2387="王园园组"),"王园园组"),"other")</f>
        <v>other</v>
      </c>
      <c r="Y2387">
        <f>IFERROR(_xlfn.XLOOKUP(MID(T2387, FIND("#", SUBSTITUTE(T2387, "-", "#", LEN(T2387) - LEN(SUBSTITUTE(T2387, "-", "")))) + 1, LEN(T2387)),#REF!,#REF!),0)</f>
        <v>0</v>
      </c>
      <c r="Z2387">
        <f>MONTH(续费明细实时[[#This Row],[success_time]])</f>
        <v>5</v>
      </c>
      <c r="AA2387" s="8" t="e">
        <f>VLOOKUP(续费明细实时[[#This Row],[parent_user_id]],#REF!,27,0)</f>
        <v>#REF!</v>
      </c>
    </row>
    <row r="2388" spans="1:27">
      <c r="A2388" s="1">
        <v>45786</v>
      </c>
      <c r="B2388" t="s">
        <v>2038</v>
      </c>
      <c r="C2388" t="s">
        <v>2039</v>
      </c>
      <c r="D2388" t="s">
        <v>695</v>
      </c>
      <c r="E2388" t="s">
        <v>546</v>
      </c>
      <c r="F2388">
        <v>60</v>
      </c>
      <c r="G2388" t="s">
        <v>354</v>
      </c>
      <c r="H2388" t="s">
        <v>559</v>
      </c>
      <c r="I2388" t="s">
        <v>163</v>
      </c>
      <c r="J2388">
        <v>10650</v>
      </c>
      <c r="K2388" t="s">
        <v>354</v>
      </c>
      <c r="L2388" t="s">
        <v>549</v>
      </c>
      <c r="M2388" t="s">
        <v>559</v>
      </c>
      <c r="N2388" t="s">
        <v>163</v>
      </c>
      <c r="O2388" t="s">
        <v>472</v>
      </c>
      <c r="P2388" t="s">
        <v>1877</v>
      </c>
      <c r="Q2388" t="s">
        <v>2040</v>
      </c>
      <c r="R2388" t="s">
        <v>626</v>
      </c>
      <c r="S2388">
        <v>1500</v>
      </c>
      <c r="T2388" t="s">
        <v>1891</v>
      </c>
      <c r="U2388" s="4">
        <v>45786.774004629631</v>
      </c>
      <c r="V2388" t="str">
        <f>IFERROR(VLOOKUP(B2388,#REF!,1,0),"")</f>
        <v/>
      </c>
      <c r="W2388" t="str" cm="1">
        <f t="array" ref="W2388">IFERROR(_xlfn.IFS(AND(V2388="",X2388&lt;&gt;"王园园组",X2388&lt;&gt;"other"),K2388,AND(V2388="",X2388="王园园组"),G2388),"other")</f>
        <v>other</v>
      </c>
      <c r="X2388" t="str" cm="1">
        <f t="array" ref="X2388">IFERROR(_xlfn.IFS(AND(V2388="",IFERROR(VLOOKUP(N2388,#REF!,1,0),1)&lt;&gt;1),N2388,AND(V2388="",I2388="王园园组"),"王园园组"),"other")</f>
        <v>other</v>
      </c>
      <c r="Y2388">
        <f>IFERROR(_xlfn.XLOOKUP(MID(T2388, FIND("#", SUBSTITUTE(T2388, "-", "#", LEN(T2388) - LEN(SUBSTITUTE(T2388, "-", "")))) + 1, LEN(T2388)),#REF!,#REF!),0)</f>
        <v>0</v>
      </c>
      <c r="Z2388">
        <f>MONTH(续费明细实时[[#This Row],[success_time]])</f>
        <v>5</v>
      </c>
      <c r="AA2388" s="8" t="e">
        <f>VLOOKUP(续费明细实时[[#This Row],[parent_user_id]],#REF!,27,0)</f>
        <v>#REF!</v>
      </c>
    </row>
    <row r="2389" spans="1:27">
      <c r="A2389" s="1">
        <v>45801</v>
      </c>
      <c r="B2389" t="s">
        <v>14238</v>
      </c>
      <c r="C2389" t="s">
        <v>14239</v>
      </c>
      <c r="D2389" t="s">
        <v>548</v>
      </c>
      <c r="E2389" t="s">
        <v>546</v>
      </c>
      <c r="F2389">
        <v>60</v>
      </c>
      <c r="G2389" t="s">
        <v>1894</v>
      </c>
      <c r="H2389" t="s">
        <v>559</v>
      </c>
      <c r="I2389" t="s">
        <v>1876</v>
      </c>
      <c r="J2389">
        <v>10970</v>
      </c>
      <c r="K2389" t="s">
        <v>220</v>
      </c>
      <c r="L2389" t="s">
        <v>549</v>
      </c>
      <c r="M2389" t="s">
        <v>550</v>
      </c>
      <c r="N2389" t="s">
        <v>551</v>
      </c>
      <c r="O2389" t="s">
        <v>145</v>
      </c>
      <c r="P2389" t="s">
        <v>1877</v>
      </c>
      <c r="Q2389" t="s">
        <v>14240</v>
      </c>
      <c r="R2389" t="s">
        <v>626</v>
      </c>
      <c r="S2389">
        <v>1545</v>
      </c>
      <c r="T2389" t="s">
        <v>1891</v>
      </c>
      <c r="U2389" s="4">
        <v>45801.564571759256</v>
      </c>
      <c r="V2389" t="str">
        <f>IFERROR(VLOOKUP(B2389,#REF!,1,0),"")</f>
        <v/>
      </c>
      <c r="W2389" t="str" cm="1">
        <f t="array" ref="W2389">IFERROR(_xlfn.IFS(AND(V2389="",X2389&lt;&gt;"王园园组",X2389&lt;&gt;"other"),K2389,AND(V2389="",X2389="王园园组"),G2389),"other")</f>
        <v>other</v>
      </c>
      <c r="X2389" t="str" cm="1">
        <f t="array" ref="X2389">IFERROR(_xlfn.IFS(AND(V2389="",IFERROR(VLOOKUP(N2389,#REF!,1,0),1)&lt;&gt;1),N2389,AND(V2389="",I2389="王园园组"),"王园园组"),"other")</f>
        <v>other</v>
      </c>
      <c r="Y2389">
        <f>IFERROR(_xlfn.XLOOKUP(MID(T2389, FIND("#", SUBSTITUTE(T2389, "-", "#", LEN(T2389) - LEN(SUBSTITUTE(T2389, "-", "")))) + 1, LEN(T2389)),#REF!,#REF!),0)</f>
        <v>0</v>
      </c>
      <c r="Z2389">
        <f>MONTH(续费明细实时[[#This Row],[success_time]])</f>
        <v>5</v>
      </c>
      <c r="AA2389" s="8" t="e">
        <f>VLOOKUP(续费明细实时[[#This Row],[parent_user_id]],#REF!,27,0)</f>
        <v>#REF!</v>
      </c>
    </row>
    <row r="2390" spans="1:27">
      <c r="A2390" s="1">
        <v>45784</v>
      </c>
      <c r="B2390" t="s">
        <v>1951</v>
      </c>
      <c r="C2390" t="s">
        <v>1952</v>
      </c>
      <c r="D2390" t="s">
        <v>695</v>
      </c>
      <c r="E2390" t="s">
        <v>1102</v>
      </c>
      <c r="F2390">
        <v>120</v>
      </c>
      <c r="G2390" t="s">
        <v>359</v>
      </c>
      <c r="H2390" t="s">
        <v>559</v>
      </c>
      <c r="I2390" t="s">
        <v>163</v>
      </c>
      <c r="J2390">
        <v>10000</v>
      </c>
      <c r="K2390" t="s">
        <v>359</v>
      </c>
      <c r="L2390" t="s">
        <v>549</v>
      </c>
      <c r="M2390" t="s">
        <v>559</v>
      </c>
      <c r="N2390" t="s">
        <v>163</v>
      </c>
      <c r="O2390" t="s">
        <v>473</v>
      </c>
      <c r="P2390" t="s">
        <v>1877</v>
      </c>
      <c r="Q2390" t="s">
        <v>1953</v>
      </c>
      <c r="R2390" t="s">
        <v>626</v>
      </c>
      <c r="S2390">
        <v>1408.4401909999999</v>
      </c>
      <c r="T2390" t="s">
        <v>1902</v>
      </c>
      <c r="U2390" s="4">
        <v>45784.632974537039</v>
      </c>
      <c r="V2390" t="str">
        <f>IFERROR(VLOOKUP(B2390,#REF!,1,0),"")</f>
        <v/>
      </c>
      <c r="W2390" t="str" cm="1">
        <f t="array" ref="W2390">IFERROR(_xlfn.IFS(AND(V2390="",X2390&lt;&gt;"王园园组",X2390&lt;&gt;"other"),K2390,AND(V2390="",X2390="王园园组"),G2390),"other")</f>
        <v>other</v>
      </c>
      <c r="X2390" t="str" cm="1">
        <f t="array" ref="X2390">IFERROR(_xlfn.IFS(AND(V2390="",IFERROR(VLOOKUP(N2390,#REF!,1,0),1)&lt;&gt;1),N2390,AND(V2390="",I2390="王园园组"),"王园园组"),"other")</f>
        <v>other</v>
      </c>
      <c r="Y2390">
        <f>IFERROR(_xlfn.XLOOKUP(MID(T2390, FIND("#", SUBSTITUTE(T2390, "-", "#", LEN(T2390) - LEN(SUBSTITUTE(T2390, "-", "")))) + 1, LEN(T2390)),#REF!,#REF!),0)</f>
        <v>0</v>
      </c>
      <c r="Z2390">
        <f>MONTH(续费明细实时[[#This Row],[success_time]])</f>
        <v>5</v>
      </c>
      <c r="AA2390" s="8" t="e">
        <f>VLOOKUP(续费明细实时[[#This Row],[parent_user_id]],#REF!,27,0)</f>
        <v>#REF!</v>
      </c>
    </row>
    <row r="2391" spans="1:27">
      <c r="A2391" s="1">
        <v>45789</v>
      </c>
      <c r="B2391" t="s">
        <v>11195</v>
      </c>
      <c r="C2391" t="s">
        <v>11196</v>
      </c>
      <c r="D2391" t="s">
        <v>548</v>
      </c>
      <c r="E2391" t="s">
        <v>546</v>
      </c>
      <c r="F2391">
        <v>120</v>
      </c>
      <c r="G2391" t="s">
        <v>2005</v>
      </c>
      <c r="H2391" t="s">
        <v>559</v>
      </c>
      <c r="I2391" t="s">
        <v>1876</v>
      </c>
      <c r="J2391">
        <v>17750</v>
      </c>
      <c r="K2391" t="s">
        <v>247</v>
      </c>
      <c r="L2391" t="s">
        <v>549</v>
      </c>
      <c r="M2391" t="s">
        <v>550</v>
      </c>
      <c r="N2391" t="s">
        <v>551</v>
      </c>
      <c r="O2391" t="s">
        <v>242</v>
      </c>
      <c r="P2391" t="s">
        <v>1877</v>
      </c>
      <c r="Q2391" t="s">
        <v>11197</v>
      </c>
      <c r="R2391" t="s">
        <v>626</v>
      </c>
      <c r="S2391">
        <v>2500</v>
      </c>
      <c r="T2391" t="s">
        <v>1896</v>
      </c>
      <c r="U2391" s="4">
        <v>45789.64571759259</v>
      </c>
      <c r="V2391" t="str">
        <f>IFERROR(VLOOKUP(B2391,#REF!,1,0),"")</f>
        <v/>
      </c>
      <c r="W2391" t="str" cm="1">
        <f t="array" ref="W2391">IFERROR(_xlfn.IFS(AND(V2391="",X2391&lt;&gt;"王园园组",X2391&lt;&gt;"other"),K2391,AND(V2391="",X2391="王园园组"),G2391),"other")</f>
        <v>other</v>
      </c>
      <c r="X2391" t="str" cm="1">
        <f t="array" ref="X2391">IFERROR(_xlfn.IFS(AND(V2391="",IFERROR(VLOOKUP(N2391,#REF!,1,0),1)&lt;&gt;1),N2391,AND(V2391="",I2391="王园园组"),"王园园组"),"other")</f>
        <v>other</v>
      </c>
      <c r="Y2391">
        <f>IFERROR(_xlfn.XLOOKUP(MID(T2391, FIND("#", SUBSTITUTE(T2391, "-", "#", LEN(T2391) - LEN(SUBSTITUTE(T2391, "-", "")))) + 1, LEN(T2391)),#REF!,#REF!),0)</f>
        <v>0</v>
      </c>
      <c r="Z2391">
        <f>MONTH(续费明细实时[[#This Row],[success_time]])</f>
        <v>5</v>
      </c>
      <c r="AA2391" s="8" t="e">
        <f>VLOOKUP(续费明细实时[[#This Row],[parent_user_id]],#REF!,27,0)</f>
        <v>#REF!</v>
      </c>
    </row>
    <row r="2392" spans="1:27">
      <c r="A2392" s="1">
        <v>45802</v>
      </c>
      <c r="B2392" t="s">
        <v>14040</v>
      </c>
      <c r="C2392" t="s">
        <v>14041</v>
      </c>
      <c r="D2392" t="s">
        <v>695</v>
      </c>
      <c r="E2392" t="s">
        <v>1102</v>
      </c>
      <c r="F2392">
        <v>180</v>
      </c>
      <c r="G2392" t="s">
        <v>356</v>
      </c>
      <c r="H2392" t="s">
        <v>559</v>
      </c>
      <c r="I2392" t="s">
        <v>163</v>
      </c>
      <c r="J2392">
        <v>14910</v>
      </c>
      <c r="K2392" t="s">
        <v>356</v>
      </c>
      <c r="L2392" t="s">
        <v>549</v>
      </c>
      <c r="M2392" t="s">
        <v>559</v>
      </c>
      <c r="N2392" t="s">
        <v>163</v>
      </c>
      <c r="O2392" t="s">
        <v>473</v>
      </c>
      <c r="P2392" t="s">
        <v>1877</v>
      </c>
      <c r="Q2392" t="s">
        <v>14042</v>
      </c>
      <c r="R2392" t="s">
        <v>626</v>
      </c>
      <c r="S2392">
        <v>2100</v>
      </c>
      <c r="T2392" t="s">
        <v>13028</v>
      </c>
      <c r="U2392" s="4">
        <v>45802.477534722224</v>
      </c>
      <c r="V2392" t="str">
        <f>IFERROR(VLOOKUP(B2392,#REF!,1,0),"")</f>
        <v/>
      </c>
      <c r="W2392" t="str" cm="1">
        <f t="array" ref="W2392">IFERROR(_xlfn.IFS(AND(V2392="",X2392&lt;&gt;"王园园组",X2392&lt;&gt;"other"),K2392,AND(V2392="",X2392="王园园组"),G2392),"other")</f>
        <v>other</v>
      </c>
      <c r="X2392" t="str" cm="1">
        <f t="array" ref="X2392">IFERROR(_xlfn.IFS(AND(V2392="",IFERROR(VLOOKUP(N2392,#REF!,1,0),1)&lt;&gt;1),N2392,AND(V2392="",I2392="王园园组"),"王园园组"),"other")</f>
        <v>other</v>
      </c>
      <c r="Y2392">
        <f>IFERROR(_xlfn.XLOOKUP(MID(T2392, FIND("#", SUBSTITUTE(T2392, "-", "#", LEN(T2392) - LEN(SUBSTITUTE(T2392, "-", "")))) + 1, LEN(T2392)),#REF!,#REF!),0)</f>
        <v>0</v>
      </c>
      <c r="Z2392">
        <f>MONTH(续费明细实时[[#This Row],[success_time]])</f>
        <v>5</v>
      </c>
      <c r="AA2392" s="8" t="e">
        <f>VLOOKUP(续费明细实时[[#This Row],[parent_user_id]],#REF!,27,0)</f>
        <v>#REF!</v>
      </c>
    </row>
    <row r="2393" spans="1:27">
      <c r="A2393" s="1">
        <v>45805</v>
      </c>
      <c r="B2393" t="s">
        <v>30363</v>
      </c>
      <c r="C2393" t="s">
        <v>30364</v>
      </c>
      <c r="D2393" t="s">
        <v>548</v>
      </c>
      <c r="E2393" t="s">
        <v>546</v>
      </c>
      <c r="F2393">
        <v>120</v>
      </c>
      <c r="G2393" t="s">
        <v>12956</v>
      </c>
      <c r="H2393" t="s">
        <v>559</v>
      </c>
      <c r="I2393" t="s">
        <v>1876</v>
      </c>
      <c r="J2393">
        <v>18283</v>
      </c>
      <c r="K2393" t="s">
        <v>263</v>
      </c>
      <c r="L2393" t="s">
        <v>549</v>
      </c>
      <c r="M2393" t="s">
        <v>550</v>
      </c>
      <c r="N2393" t="s">
        <v>136</v>
      </c>
      <c r="O2393" t="s">
        <v>147</v>
      </c>
      <c r="P2393" t="s">
        <v>1877</v>
      </c>
      <c r="Q2393" t="s">
        <v>30365</v>
      </c>
      <c r="R2393" t="s">
        <v>626</v>
      </c>
      <c r="S2393">
        <v>2575</v>
      </c>
      <c r="T2393" t="s">
        <v>1896</v>
      </c>
      <c r="U2393" s="4">
        <v>45805.430856481478</v>
      </c>
      <c r="V2393" t="str">
        <f>IFERROR(VLOOKUP(B2393,#REF!,1,0),"")</f>
        <v/>
      </c>
      <c r="W2393" t="str" cm="1">
        <f t="array" ref="W2393">IFERROR(_xlfn.IFS(AND(V2393="",X2393&lt;&gt;"王园园组",X2393&lt;&gt;"other"),K2393,AND(V2393="",X2393="王园园组"),G2393),"other")</f>
        <v>other</v>
      </c>
      <c r="X2393" t="str" cm="1">
        <f t="array" ref="X2393">IFERROR(_xlfn.IFS(AND(V2393="",IFERROR(VLOOKUP(N2393,#REF!,1,0),1)&lt;&gt;1),N2393,AND(V2393="",I2393="王园园组"),"王园园组"),"other")</f>
        <v>other</v>
      </c>
      <c r="Y2393">
        <f>IFERROR(_xlfn.XLOOKUP(MID(T2393, FIND("#", SUBSTITUTE(T2393, "-", "#", LEN(T2393) - LEN(SUBSTITUTE(T2393, "-", "")))) + 1, LEN(T2393)),#REF!,#REF!),0)</f>
        <v>0</v>
      </c>
      <c r="Z2393">
        <f>MONTH(续费明细实时[[#This Row],[success_time]])</f>
        <v>5</v>
      </c>
      <c r="AA2393" s="8" t="e">
        <f>VLOOKUP(续费明细实时[[#This Row],[parent_user_id]],#REF!,27,0)</f>
        <v>#REF!</v>
      </c>
    </row>
    <row r="2394" spans="1:27">
      <c r="A2394" s="1">
        <v>45799</v>
      </c>
      <c r="B2394" t="s">
        <v>14049</v>
      </c>
      <c r="C2394" t="s">
        <v>14050</v>
      </c>
      <c r="D2394" t="s">
        <v>548</v>
      </c>
      <c r="E2394" t="s">
        <v>546</v>
      </c>
      <c r="F2394">
        <v>120</v>
      </c>
      <c r="G2394" t="s">
        <v>2056</v>
      </c>
      <c r="H2394" t="s">
        <v>559</v>
      </c>
      <c r="I2394" t="s">
        <v>1876</v>
      </c>
      <c r="J2394">
        <v>17750</v>
      </c>
      <c r="K2394" t="s">
        <v>220</v>
      </c>
      <c r="L2394" t="s">
        <v>549</v>
      </c>
      <c r="M2394" t="s">
        <v>550</v>
      </c>
      <c r="N2394" t="s">
        <v>551</v>
      </c>
      <c r="O2394" t="s">
        <v>145</v>
      </c>
      <c r="P2394" t="s">
        <v>1877</v>
      </c>
      <c r="Q2394" t="s">
        <v>14051</v>
      </c>
      <c r="R2394" t="s">
        <v>626</v>
      </c>
      <c r="S2394">
        <v>2500</v>
      </c>
      <c r="T2394" t="s">
        <v>1896</v>
      </c>
      <c r="U2394" s="4">
        <v>45799.290983796294</v>
      </c>
      <c r="V2394" t="str">
        <f>IFERROR(VLOOKUP(B2394,#REF!,1,0),"")</f>
        <v/>
      </c>
      <c r="W2394" t="str" cm="1">
        <f t="array" ref="W2394">IFERROR(_xlfn.IFS(AND(V2394="",X2394&lt;&gt;"王园园组",X2394&lt;&gt;"other"),K2394,AND(V2394="",X2394="王园园组"),G2394),"other")</f>
        <v>other</v>
      </c>
      <c r="X2394" t="str" cm="1">
        <f t="array" ref="X2394">IFERROR(_xlfn.IFS(AND(V2394="",IFERROR(VLOOKUP(N2394,#REF!,1,0),1)&lt;&gt;1),N2394,AND(V2394="",I2394="王园园组"),"王园园组"),"other")</f>
        <v>other</v>
      </c>
      <c r="Y2394">
        <f>IFERROR(_xlfn.XLOOKUP(MID(T2394, FIND("#", SUBSTITUTE(T2394, "-", "#", LEN(T2394) - LEN(SUBSTITUTE(T2394, "-", "")))) + 1, LEN(T2394)),#REF!,#REF!),0)</f>
        <v>0</v>
      </c>
      <c r="Z2394">
        <f>MONTH(续费明细实时[[#This Row],[success_time]])</f>
        <v>5</v>
      </c>
      <c r="AA2394" s="8" t="e">
        <f>VLOOKUP(续费明细实时[[#This Row],[parent_user_id]],#REF!,27,0)</f>
        <v>#REF!</v>
      </c>
    </row>
    <row r="2395" spans="1:27">
      <c r="A2395" s="1">
        <v>45803</v>
      </c>
      <c r="B2395" t="s">
        <v>28705</v>
      </c>
      <c r="C2395" t="s">
        <v>28706</v>
      </c>
      <c r="D2395" t="s">
        <v>548</v>
      </c>
      <c r="E2395" t="s">
        <v>546</v>
      </c>
      <c r="F2395">
        <v>120</v>
      </c>
      <c r="G2395" t="s">
        <v>1939</v>
      </c>
      <c r="H2395" t="s">
        <v>559</v>
      </c>
      <c r="I2395" t="s">
        <v>1876</v>
      </c>
      <c r="J2395">
        <v>17750</v>
      </c>
      <c r="K2395" t="s">
        <v>190</v>
      </c>
      <c r="L2395" t="s">
        <v>549</v>
      </c>
      <c r="M2395" t="s">
        <v>559</v>
      </c>
      <c r="N2395" t="s">
        <v>469</v>
      </c>
      <c r="O2395" t="s">
        <v>189</v>
      </c>
      <c r="P2395" t="s">
        <v>1877</v>
      </c>
      <c r="Q2395" t="s">
        <v>28707</v>
      </c>
      <c r="R2395" t="s">
        <v>626</v>
      </c>
      <c r="S2395">
        <v>2500</v>
      </c>
      <c r="T2395" t="s">
        <v>1896</v>
      </c>
      <c r="U2395" s="4">
        <v>45803.446655092594</v>
      </c>
      <c r="V2395" t="str">
        <f>IFERROR(VLOOKUP(B2395,#REF!,1,0),"")</f>
        <v/>
      </c>
      <c r="W2395" t="str" cm="1">
        <f t="array" ref="W2395">IFERROR(_xlfn.IFS(AND(V2395="",X2395&lt;&gt;"王园园组",X2395&lt;&gt;"other"),K2395,AND(V2395="",X2395="王园园组"),G2395),"other")</f>
        <v>other</v>
      </c>
      <c r="X2395" t="str" cm="1">
        <f t="array" ref="X2395">IFERROR(_xlfn.IFS(AND(V2395="",IFERROR(VLOOKUP(N2395,#REF!,1,0),1)&lt;&gt;1),N2395,AND(V2395="",I2395="王园园组"),"王园园组"),"other")</f>
        <v>other</v>
      </c>
      <c r="Y2395">
        <f>IFERROR(_xlfn.XLOOKUP(MID(T2395, FIND("#", SUBSTITUTE(T2395, "-", "#", LEN(T2395) - LEN(SUBSTITUTE(T2395, "-", "")))) + 1, LEN(T2395)),#REF!,#REF!),0)</f>
        <v>0</v>
      </c>
      <c r="Z2395">
        <f>MONTH(续费明细实时[[#This Row],[success_time]])</f>
        <v>5</v>
      </c>
      <c r="AA2395" s="8" t="e">
        <f>VLOOKUP(续费明细实时[[#This Row],[parent_user_id]],#REF!,27,0)</f>
        <v>#REF!</v>
      </c>
    </row>
    <row r="2396" spans="1:27">
      <c r="A2396" s="1">
        <v>45795</v>
      </c>
      <c r="B2396" t="s">
        <v>14022</v>
      </c>
      <c r="C2396" t="s">
        <v>14023</v>
      </c>
      <c r="D2396" t="s">
        <v>548</v>
      </c>
      <c r="E2396" t="s">
        <v>546</v>
      </c>
      <c r="F2396">
        <v>120</v>
      </c>
      <c r="G2396" t="s">
        <v>1969</v>
      </c>
      <c r="H2396" t="s">
        <v>559</v>
      </c>
      <c r="I2396" t="s">
        <v>1876</v>
      </c>
      <c r="J2396">
        <v>18283</v>
      </c>
      <c r="K2396" t="s">
        <v>226</v>
      </c>
      <c r="L2396" t="s">
        <v>549</v>
      </c>
      <c r="M2396" t="s">
        <v>550</v>
      </c>
      <c r="N2396" t="s">
        <v>551</v>
      </c>
      <c r="O2396" t="s">
        <v>145</v>
      </c>
      <c r="P2396" t="s">
        <v>1877</v>
      </c>
      <c r="Q2396" t="s">
        <v>14024</v>
      </c>
      <c r="R2396" t="s">
        <v>626</v>
      </c>
      <c r="S2396">
        <v>2575</v>
      </c>
      <c r="T2396" t="s">
        <v>1896</v>
      </c>
      <c r="U2396" s="4">
        <v>45795.429386574076</v>
      </c>
      <c r="V2396" t="str">
        <f>IFERROR(VLOOKUP(B2396,#REF!,1,0),"")</f>
        <v/>
      </c>
      <c r="W2396" t="str" cm="1">
        <f t="array" ref="W2396">IFERROR(_xlfn.IFS(AND(V2396="",X2396&lt;&gt;"王园园组",X2396&lt;&gt;"other"),K2396,AND(V2396="",X2396="王园园组"),G2396),"other")</f>
        <v>other</v>
      </c>
      <c r="X2396" t="str" cm="1">
        <f t="array" ref="X2396">IFERROR(_xlfn.IFS(AND(V2396="",IFERROR(VLOOKUP(N2396,#REF!,1,0),1)&lt;&gt;1),N2396,AND(V2396="",I2396="王园园组"),"王园园组"),"other")</f>
        <v>other</v>
      </c>
      <c r="Y2396">
        <f>IFERROR(_xlfn.XLOOKUP(MID(T2396, FIND("#", SUBSTITUTE(T2396, "-", "#", LEN(T2396) - LEN(SUBSTITUTE(T2396, "-", "")))) + 1, LEN(T2396)),#REF!,#REF!),0)</f>
        <v>0</v>
      </c>
      <c r="Z2396">
        <f>MONTH(续费明细实时[[#This Row],[success_time]])</f>
        <v>5</v>
      </c>
      <c r="AA2396" s="8" t="e">
        <f>VLOOKUP(续费明细实时[[#This Row],[parent_user_id]],#REF!,27,0)</f>
        <v>#REF!</v>
      </c>
    </row>
    <row r="2397" spans="1:27" hidden="1">
      <c r="A2397" s="1">
        <v>45794</v>
      </c>
      <c r="B2397" t="s">
        <v>14025</v>
      </c>
      <c r="C2397" t="s">
        <v>14026</v>
      </c>
      <c r="D2397" t="s">
        <v>1314</v>
      </c>
      <c r="E2397" t="s">
        <v>546</v>
      </c>
      <c r="F2397">
        <v>60</v>
      </c>
      <c r="G2397" t="s">
        <v>1994</v>
      </c>
      <c r="H2397" t="s">
        <v>559</v>
      </c>
      <c r="I2397" t="s">
        <v>1876</v>
      </c>
      <c r="J2397">
        <v>10650</v>
      </c>
      <c r="K2397" t="s">
        <v>626</v>
      </c>
      <c r="L2397" t="s">
        <v>649</v>
      </c>
      <c r="M2397" t="s">
        <v>649</v>
      </c>
      <c r="N2397" t="s">
        <v>649</v>
      </c>
      <c r="O2397" t="s">
        <v>649</v>
      </c>
      <c r="P2397" t="s">
        <v>1877</v>
      </c>
      <c r="Q2397" t="s">
        <v>14027</v>
      </c>
      <c r="R2397" t="s">
        <v>626</v>
      </c>
      <c r="S2397">
        <v>1500</v>
      </c>
      <c r="T2397" t="s">
        <v>1891</v>
      </c>
      <c r="U2397" s="4">
        <v>45794.624120370368</v>
      </c>
      <c r="V2397" t="str">
        <f>IFERROR(VLOOKUP(B2397,#REF!,1,0),"")</f>
        <v/>
      </c>
      <c r="W2397" t="str" cm="1">
        <f t="array" ref="W2397">IFERROR(_xlfn.IFS(AND(V2397="",X2397&lt;&gt;"王园园组",X2397&lt;&gt;"other"),K2397,AND(V2397="",X2397="王园园组"),G2397),"other")</f>
        <v>other</v>
      </c>
      <c r="X2397" t="str" cm="1">
        <f t="array" ref="X2397">IFERROR(_xlfn.IFS(AND(V2397="",IFERROR(VLOOKUP(N2397,#REF!,1,0),1)&lt;&gt;1),N2397,AND(V2397="",I2397="王园园组"),"王园园组"),"other")</f>
        <v>other</v>
      </c>
      <c r="Y2397">
        <f>IFERROR(_xlfn.XLOOKUP(MID(T2397, FIND("#", SUBSTITUTE(T2397, "-", "#", LEN(T2397) - LEN(SUBSTITUTE(T2397, "-", "")))) + 1, LEN(T2397)),#REF!,#REF!),0)</f>
        <v>0</v>
      </c>
      <c r="Z2397">
        <f>MONTH(续费明细实时[[#This Row],[success_time]])</f>
        <v>5</v>
      </c>
      <c r="AA2397" s="8" t="e">
        <f>VLOOKUP(续费明细实时[[#This Row],[parent_user_id]],#REF!,27,0)</f>
        <v>#REF!</v>
      </c>
    </row>
    <row r="2398" spans="1:27">
      <c r="A2398" s="1">
        <v>45793</v>
      </c>
      <c r="B2398" t="s">
        <v>14028</v>
      </c>
      <c r="C2398" t="s">
        <v>14029</v>
      </c>
      <c r="D2398" t="s">
        <v>648</v>
      </c>
      <c r="E2398" t="s">
        <v>546</v>
      </c>
      <c r="F2398">
        <v>120</v>
      </c>
      <c r="G2398" t="s">
        <v>1990</v>
      </c>
      <c r="H2398" t="s">
        <v>559</v>
      </c>
      <c r="I2398" t="s">
        <v>1876</v>
      </c>
      <c r="J2398">
        <v>17750</v>
      </c>
      <c r="K2398" t="s">
        <v>197</v>
      </c>
      <c r="L2398" t="s">
        <v>549</v>
      </c>
      <c r="M2398" t="s">
        <v>559</v>
      </c>
      <c r="N2398" t="s">
        <v>469</v>
      </c>
      <c r="O2398" t="s">
        <v>189</v>
      </c>
      <c r="P2398" t="s">
        <v>1877</v>
      </c>
      <c r="Q2398" t="s">
        <v>14030</v>
      </c>
      <c r="R2398" t="s">
        <v>626</v>
      </c>
      <c r="S2398">
        <v>2500</v>
      </c>
      <c r="T2398" t="s">
        <v>1896</v>
      </c>
      <c r="U2398" s="4">
        <v>45793.801504629628</v>
      </c>
      <c r="V2398" t="str">
        <f>IFERROR(VLOOKUP(B2398,#REF!,1,0),"")</f>
        <v/>
      </c>
      <c r="W2398" t="str" cm="1">
        <f t="array" ref="W2398">IFERROR(_xlfn.IFS(AND(V2398="",X2398&lt;&gt;"王园园组",X2398&lt;&gt;"other"),K2398,AND(V2398="",X2398="王园园组"),G2398),"other")</f>
        <v>other</v>
      </c>
      <c r="X2398" t="str" cm="1">
        <f t="array" ref="X2398">IFERROR(_xlfn.IFS(AND(V2398="",IFERROR(VLOOKUP(N2398,#REF!,1,0),1)&lt;&gt;1),N2398,AND(V2398="",I2398="王园园组"),"王园园组"),"other")</f>
        <v>other</v>
      </c>
      <c r="Y2398">
        <f>IFERROR(_xlfn.XLOOKUP(MID(T2398, FIND("#", SUBSTITUTE(T2398, "-", "#", LEN(T2398) - LEN(SUBSTITUTE(T2398, "-", "")))) + 1, LEN(T2398)),#REF!,#REF!),0)</f>
        <v>0</v>
      </c>
      <c r="Z2398">
        <f>MONTH(续费明细实时[[#This Row],[success_time]])</f>
        <v>5</v>
      </c>
      <c r="AA2398" s="8" t="e">
        <f>VLOOKUP(续费明细实时[[#This Row],[parent_user_id]],#REF!,27,0)</f>
        <v>#REF!</v>
      </c>
    </row>
    <row r="2399" spans="1:27">
      <c r="A2399" s="1">
        <v>45786</v>
      </c>
      <c r="B2399" t="s">
        <v>2332</v>
      </c>
      <c r="C2399" t="s">
        <v>2333</v>
      </c>
      <c r="D2399" t="s">
        <v>548</v>
      </c>
      <c r="E2399" t="s">
        <v>546</v>
      </c>
      <c r="F2399">
        <v>120</v>
      </c>
      <c r="G2399" t="s">
        <v>1883</v>
      </c>
      <c r="H2399" t="s">
        <v>559</v>
      </c>
      <c r="I2399" t="s">
        <v>1876</v>
      </c>
      <c r="J2399">
        <v>18283</v>
      </c>
      <c r="K2399" t="s">
        <v>207</v>
      </c>
      <c r="L2399" t="s">
        <v>549</v>
      </c>
      <c r="M2399" t="s">
        <v>550</v>
      </c>
      <c r="N2399" t="s">
        <v>551</v>
      </c>
      <c r="O2399" t="s">
        <v>149</v>
      </c>
      <c r="P2399" t="s">
        <v>1877</v>
      </c>
      <c r="Q2399" t="s">
        <v>2334</v>
      </c>
      <c r="R2399" t="s">
        <v>626</v>
      </c>
      <c r="S2399">
        <v>2575</v>
      </c>
      <c r="T2399" t="s">
        <v>1896</v>
      </c>
      <c r="U2399" s="4">
        <v>45786.225914351853</v>
      </c>
      <c r="V2399" t="str">
        <f>IFERROR(VLOOKUP(B2399,#REF!,1,0),"")</f>
        <v/>
      </c>
      <c r="W2399" t="str" cm="1">
        <f t="array" ref="W2399">IFERROR(_xlfn.IFS(AND(V2399="",X2399&lt;&gt;"王园园组",X2399&lt;&gt;"other"),K2399,AND(V2399="",X2399="王园园组"),G2399),"other")</f>
        <v>other</v>
      </c>
      <c r="X2399" t="str" cm="1">
        <f t="array" ref="X2399">IFERROR(_xlfn.IFS(AND(V2399="",IFERROR(VLOOKUP(N2399,#REF!,1,0),1)&lt;&gt;1),N2399,AND(V2399="",I2399="王园园组"),"王园园组"),"other")</f>
        <v>other</v>
      </c>
      <c r="Y2399">
        <f>IFERROR(_xlfn.XLOOKUP(MID(T2399, FIND("#", SUBSTITUTE(T2399, "-", "#", LEN(T2399) - LEN(SUBSTITUTE(T2399, "-", "")))) + 1, LEN(T2399)),#REF!,#REF!),0)</f>
        <v>0</v>
      </c>
      <c r="Z2399">
        <f>MONTH(续费明细实时[[#This Row],[success_time]])</f>
        <v>5</v>
      </c>
      <c r="AA2399" s="8" t="e">
        <f>VLOOKUP(续费明细实时[[#This Row],[parent_user_id]],#REF!,27,0)</f>
        <v>#REF!</v>
      </c>
    </row>
    <row r="2400" spans="1:27">
      <c r="A2400" s="1">
        <v>45788</v>
      </c>
      <c r="B2400" t="s">
        <v>9152</v>
      </c>
      <c r="C2400" t="s">
        <v>9153</v>
      </c>
      <c r="D2400" t="s">
        <v>548</v>
      </c>
      <c r="E2400" t="s">
        <v>546</v>
      </c>
      <c r="F2400">
        <v>120</v>
      </c>
      <c r="G2400" t="s">
        <v>2031</v>
      </c>
      <c r="H2400" t="s">
        <v>559</v>
      </c>
      <c r="I2400" t="s">
        <v>1876</v>
      </c>
      <c r="J2400">
        <v>17750</v>
      </c>
      <c r="K2400" t="s">
        <v>257</v>
      </c>
      <c r="L2400" t="s">
        <v>549</v>
      </c>
      <c r="M2400" t="s">
        <v>550</v>
      </c>
      <c r="N2400" t="s">
        <v>136</v>
      </c>
      <c r="O2400" t="s">
        <v>147</v>
      </c>
      <c r="P2400" t="s">
        <v>1877</v>
      </c>
      <c r="Q2400" t="s">
        <v>9154</v>
      </c>
      <c r="R2400" t="s">
        <v>626</v>
      </c>
      <c r="S2400">
        <v>2500</v>
      </c>
      <c r="T2400" t="s">
        <v>1896</v>
      </c>
      <c r="U2400" s="4">
        <v>45788.323206018518</v>
      </c>
      <c r="V2400" t="str">
        <f>IFERROR(VLOOKUP(B2400,#REF!,1,0),"")</f>
        <v/>
      </c>
      <c r="W2400" t="str" cm="1">
        <f t="array" ref="W2400">IFERROR(_xlfn.IFS(AND(V2400="",X2400&lt;&gt;"王园园组",X2400&lt;&gt;"other"),K2400,AND(V2400="",X2400="王园园组"),G2400),"other")</f>
        <v>other</v>
      </c>
      <c r="X2400" t="str" cm="1">
        <f t="array" ref="X2400">IFERROR(_xlfn.IFS(AND(V2400="",IFERROR(VLOOKUP(N2400,#REF!,1,0),1)&lt;&gt;1),N2400,AND(V2400="",I2400="王园园组"),"王园园组"),"other")</f>
        <v>other</v>
      </c>
      <c r="Y2400">
        <f>IFERROR(_xlfn.XLOOKUP(MID(T2400, FIND("#", SUBSTITUTE(T2400, "-", "#", LEN(T2400) - LEN(SUBSTITUTE(T2400, "-", "")))) + 1, LEN(T2400)),#REF!,#REF!),0)</f>
        <v>0</v>
      </c>
      <c r="Z2400">
        <f>MONTH(续费明细实时[[#This Row],[success_time]])</f>
        <v>5</v>
      </c>
      <c r="AA2400" s="8" t="e">
        <f>VLOOKUP(续费明细实时[[#This Row],[parent_user_id]],#REF!,27,0)</f>
        <v>#REF!</v>
      </c>
    </row>
    <row r="2401" spans="1:27">
      <c r="A2401" s="1">
        <v>45789</v>
      </c>
      <c r="B2401" t="s">
        <v>11794</v>
      </c>
      <c r="C2401" t="s">
        <v>11795</v>
      </c>
      <c r="D2401" t="s">
        <v>2295</v>
      </c>
      <c r="E2401" t="s">
        <v>546</v>
      </c>
      <c r="F2401">
        <v>60</v>
      </c>
      <c r="G2401" t="s">
        <v>2178</v>
      </c>
      <c r="H2401" t="s">
        <v>559</v>
      </c>
      <c r="I2401" t="s">
        <v>1876</v>
      </c>
      <c r="J2401">
        <v>10650</v>
      </c>
      <c r="K2401" t="s">
        <v>298</v>
      </c>
      <c r="L2401" t="s">
        <v>549</v>
      </c>
      <c r="M2401" t="s">
        <v>550</v>
      </c>
      <c r="N2401" t="s">
        <v>136</v>
      </c>
      <c r="O2401" t="s">
        <v>143</v>
      </c>
      <c r="P2401" t="s">
        <v>1877</v>
      </c>
      <c r="Q2401" t="s">
        <v>11796</v>
      </c>
      <c r="R2401" t="s">
        <v>626</v>
      </c>
      <c r="S2401">
        <v>1500</v>
      </c>
      <c r="T2401" t="s">
        <v>1891</v>
      </c>
      <c r="U2401" s="4">
        <v>45789.934652777774</v>
      </c>
      <c r="V2401" t="str">
        <f>IFERROR(VLOOKUP(B2401,#REF!,1,0),"")</f>
        <v/>
      </c>
      <c r="W2401" t="str" cm="1">
        <f t="array" ref="W2401">IFERROR(_xlfn.IFS(AND(V2401="",X2401&lt;&gt;"王园园组",X2401&lt;&gt;"other"),K2401,AND(V2401="",X2401="王园园组"),G2401),"other")</f>
        <v>other</v>
      </c>
      <c r="X2401" t="str" cm="1">
        <f t="array" ref="X2401">IFERROR(_xlfn.IFS(AND(V2401="",IFERROR(VLOOKUP(N2401,#REF!,1,0),1)&lt;&gt;1),N2401,AND(V2401="",I2401="王园园组"),"王园园组"),"other")</f>
        <v>other</v>
      </c>
      <c r="Y2401">
        <f>IFERROR(_xlfn.XLOOKUP(MID(T2401, FIND("#", SUBSTITUTE(T2401, "-", "#", LEN(T2401) - LEN(SUBSTITUTE(T2401, "-", "")))) + 1, LEN(T2401)),#REF!,#REF!),0)</f>
        <v>0</v>
      </c>
      <c r="Z2401">
        <f>MONTH(续费明细实时[[#This Row],[success_time]])</f>
        <v>5</v>
      </c>
      <c r="AA2401" s="8" t="e">
        <f>VLOOKUP(续费明细实时[[#This Row],[parent_user_id]],#REF!,27,0)</f>
        <v>#REF!</v>
      </c>
    </row>
    <row r="2402" spans="1:27">
      <c r="A2402" s="1">
        <v>45796</v>
      </c>
      <c r="B2402" t="s">
        <v>14361</v>
      </c>
      <c r="C2402" t="s">
        <v>14362</v>
      </c>
      <c r="D2402" t="s">
        <v>548</v>
      </c>
      <c r="E2402" t="s">
        <v>546</v>
      </c>
      <c r="F2402">
        <v>120</v>
      </c>
      <c r="G2402" t="s">
        <v>336</v>
      </c>
      <c r="H2402" t="s">
        <v>559</v>
      </c>
      <c r="I2402" t="s">
        <v>504</v>
      </c>
      <c r="J2402">
        <v>19718</v>
      </c>
      <c r="K2402" t="s">
        <v>336</v>
      </c>
      <c r="L2402" t="s">
        <v>549</v>
      </c>
      <c r="M2402" t="s">
        <v>559</v>
      </c>
      <c r="N2402" t="s">
        <v>504</v>
      </c>
      <c r="O2402" t="s">
        <v>325</v>
      </c>
      <c r="P2402" t="s">
        <v>1877</v>
      </c>
      <c r="Q2402" t="s">
        <v>14363</v>
      </c>
      <c r="R2402" t="s">
        <v>626</v>
      </c>
      <c r="S2402">
        <v>2777.1235230000002</v>
      </c>
      <c r="T2402" t="s">
        <v>1896</v>
      </c>
      <c r="U2402" s="4">
        <v>45796.771469907406</v>
      </c>
      <c r="V2402" t="str">
        <f>IFERROR(VLOOKUP(B2402,#REF!,1,0),"")</f>
        <v/>
      </c>
      <c r="W2402" t="str" cm="1">
        <f t="array" ref="W2402">IFERROR(_xlfn.IFS(AND(V2402="",X2402&lt;&gt;"王园园组",X2402&lt;&gt;"other"),K2402,AND(V2402="",X2402="王园园组"),G2402),"other")</f>
        <v>other</v>
      </c>
      <c r="X2402" t="str" cm="1">
        <f t="array" ref="X2402">IFERROR(_xlfn.IFS(AND(V2402="",IFERROR(VLOOKUP(N2402,#REF!,1,0),1)&lt;&gt;1),N2402,AND(V2402="",I2402="王园园组"),"王园园组"),"other")</f>
        <v>other</v>
      </c>
      <c r="Y2402">
        <f>IFERROR(_xlfn.XLOOKUP(MID(T2402, FIND("#", SUBSTITUTE(T2402, "-", "#", LEN(T2402) - LEN(SUBSTITUTE(T2402, "-", "")))) + 1, LEN(T2402)),#REF!,#REF!),0)</f>
        <v>0</v>
      </c>
      <c r="Z2402">
        <f>MONTH(续费明细实时[[#This Row],[success_time]])</f>
        <v>5</v>
      </c>
      <c r="AA2402" s="8" t="e">
        <f>VLOOKUP(续费明细实时[[#This Row],[parent_user_id]],#REF!,27,0)</f>
        <v>#REF!</v>
      </c>
    </row>
    <row r="2403" spans="1:27">
      <c r="A2403" s="1">
        <v>45793</v>
      </c>
      <c r="B2403" t="s">
        <v>14364</v>
      </c>
      <c r="C2403" t="s">
        <v>14365</v>
      </c>
      <c r="D2403" t="s">
        <v>632</v>
      </c>
      <c r="E2403" t="s">
        <v>546</v>
      </c>
      <c r="F2403">
        <v>120</v>
      </c>
      <c r="G2403" t="s">
        <v>1929</v>
      </c>
      <c r="H2403" t="s">
        <v>559</v>
      </c>
      <c r="I2403" t="s">
        <v>1876</v>
      </c>
      <c r="J2403">
        <v>17750</v>
      </c>
      <c r="K2403" t="s">
        <v>205</v>
      </c>
      <c r="L2403" t="s">
        <v>549</v>
      </c>
      <c r="M2403" t="s">
        <v>550</v>
      </c>
      <c r="N2403" t="s">
        <v>551</v>
      </c>
      <c r="O2403" t="s">
        <v>149</v>
      </c>
      <c r="P2403" t="s">
        <v>1877</v>
      </c>
      <c r="Q2403" t="s">
        <v>14366</v>
      </c>
      <c r="R2403" t="s">
        <v>626</v>
      </c>
      <c r="S2403">
        <v>2500</v>
      </c>
      <c r="T2403" t="s">
        <v>1896</v>
      </c>
      <c r="U2403" s="4">
        <v>45793.496041666665</v>
      </c>
      <c r="V2403" t="str">
        <f>IFERROR(VLOOKUP(B2403,#REF!,1,0),"")</f>
        <v/>
      </c>
      <c r="W2403" t="str" cm="1">
        <f t="array" ref="W2403">IFERROR(_xlfn.IFS(AND(V2403="",X2403&lt;&gt;"王园园组",X2403&lt;&gt;"other"),K2403,AND(V2403="",X2403="王园园组"),G2403),"other")</f>
        <v>other</v>
      </c>
      <c r="X2403" t="str" cm="1">
        <f t="array" ref="X2403">IFERROR(_xlfn.IFS(AND(V2403="",IFERROR(VLOOKUP(N2403,#REF!,1,0),1)&lt;&gt;1),N2403,AND(V2403="",I2403="王园园组"),"王园园组"),"other")</f>
        <v>other</v>
      </c>
      <c r="Y2403">
        <f>IFERROR(_xlfn.XLOOKUP(MID(T2403, FIND("#", SUBSTITUTE(T2403, "-", "#", LEN(T2403) - LEN(SUBSTITUTE(T2403, "-", "")))) + 1, LEN(T2403)),#REF!,#REF!),0)</f>
        <v>0</v>
      </c>
      <c r="Z2403">
        <f>MONTH(续费明细实时[[#This Row],[success_time]])</f>
        <v>5</v>
      </c>
      <c r="AA2403" s="8" t="e">
        <f>VLOOKUP(续费明细实时[[#This Row],[parent_user_id]],#REF!,27,0)</f>
        <v>#REF!</v>
      </c>
    </row>
    <row r="2404" spans="1:27">
      <c r="A2404" s="1">
        <v>45789</v>
      </c>
      <c r="B2404" t="s">
        <v>11797</v>
      </c>
      <c r="C2404" t="s">
        <v>11798</v>
      </c>
      <c r="D2404" t="s">
        <v>548</v>
      </c>
      <c r="E2404" t="s">
        <v>546</v>
      </c>
      <c r="F2404">
        <v>60</v>
      </c>
      <c r="G2404" t="s">
        <v>2056</v>
      </c>
      <c r="H2404" t="s">
        <v>559</v>
      </c>
      <c r="I2404" t="s">
        <v>1876</v>
      </c>
      <c r="J2404">
        <v>10970</v>
      </c>
      <c r="K2404" t="s">
        <v>276</v>
      </c>
      <c r="L2404" t="s">
        <v>549</v>
      </c>
      <c r="M2404" t="s">
        <v>550</v>
      </c>
      <c r="N2404" t="s">
        <v>136</v>
      </c>
      <c r="O2404" t="s">
        <v>139</v>
      </c>
      <c r="P2404" t="s">
        <v>1877</v>
      </c>
      <c r="Q2404" t="s">
        <v>11799</v>
      </c>
      <c r="R2404" t="s">
        <v>626</v>
      </c>
      <c r="S2404">
        <v>1545</v>
      </c>
      <c r="T2404" t="s">
        <v>1891</v>
      </c>
      <c r="U2404" s="4">
        <v>45789.861307870371</v>
      </c>
      <c r="V2404" t="str">
        <f>IFERROR(VLOOKUP(B2404,#REF!,1,0),"")</f>
        <v/>
      </c>
      <c r="W2404" t="str" cm="1">
        <f t="array" ref="W2404">IFERROR(_xlfn.IFS(AND(V2404="",X2404&lt;&gt;"王园园组",X2404&lt;&gt;"other"),K2404,AND(V2404="",X2404="王园园组"),G2404),"other")</f>
        <v>other</v>
      </c>
      <c r="X2404" t="str" cm="1">
        <f t="array" ref="X2404">IFERROR(_xlfn.IFS(AND(V2404="",IFERROR(VLOOKUP(N2404,#REF!,1,0),1)&lt;&gt;1),N2404,AND(V2404="",I2404="王园园组"),"王园园组"),"other")</f>
        <v>other</v>
      </c>
      <c r="Y2404">
        <f>IFERROR(_xlfn.XLOOKUP(MID(T2404, FIND("#", SUBSTITUTE(T2404, "-", "#", LEN(T2404) - LEN(SUBSTITUTE(T2404, "-", "")))) + 1, LEN(T2404)),#REF!,#REF!),0)</f>
        <v>0</v>
      </c>
      <c r="Z2404">
        <f>MONTH(续费明细实时[[#This Row],[success_time]])</f>
        <v>5</v>
      </c>
      <c r="AA2404" s="8" t="e">
        <f>VLOOKUP(续费明细实时[[#This Row],[parent_user_id]],#REF!,27,0)</f>
        <v>#REF!</v>
      </c>
    </row>
    <row r="2405" spans="1:27">
      <c r="A2405" s="1">
        <v>45797</v>
      </c>
      <c r="B2405" t="s">
        <v>14229</v>
      </c>
      <c r="C2405" t="s">
        <v>14230</v>
      </c>
      <c r="D2405" t="s">
        <v>1088</v>
      </c>
      <c r="E2405" t="s">
        <v>1102</v>
      </c>
      <c r="F2405">
        <v>120</v>
      </c>
      <c r="G2405" t="s">
        <v>354</v>
      </c>
      <c r="H2405" t="s">
        <v>559</v>
      </c>
      <c r="I2405" t="s">
        <v>163</v>
      </c>
      <c r="J2405">
        <v>9940</v>
      </c>
      <c r="K2405" t="s">
        <v>354</v>
      </c>
      <c r="L2405" t="s">
        <v>549</v>
      </c>
      <c r="M2405" t="s">
        <v>559</v>
      </c>
      <c r="N2405" t="s">
        <v>163</v>
      </c>
      <c r="O2405" t="s">
        <v>472</v>
      </c>
      <c r="P2405" t="s">
        <v>1877</v>
      </c>
      <c r="Q2405" t="s">
        <v>14231</v>
      </c>
      <c r="R2405" t="s">
        <v>626</v>
      </c>
      <c r="S2405">
        <v>1400</v>
      </c>
      <c r="T2405" t="s">
        <v>1902</v>
      </c>
      <c r="U2405" s="4">
        <v>45797.771226851852</v>
      </c>
      <c r="V2405" t="str">
        <f>IFERROR(VLOOKUP(B2405,#REF!,1,0),"")</f>
        <v/>
      </c>
      <c r="W2405" t="str" cm="1">
        <f t="array" ref="W2405">IFERROR(_xlfn.IFS(AND(V2405="",X2405&lt;&gt;"王园园组",X2405&lt;&gt;"other"),K2405,AND(V2405="",X2405="王园园组"),G2405),"other")</f>
        <v>other</v>
      </c>
      <c r="X2405" t="str" cm="1">
        <f t="array" ref="X2405">IFERROR(_xlfn.IFS(AND(V2405="",IFERROR(VLOOKUP(N2405,#REF!,1,0),1)&lt;&gt;1),N2405,AND(V2405="",I2405="王园园组"),"王园园组"),"other")</f>
        <v>other</v>
      </c>
      <c r="Y2405">
        <f>IFERROR(_xlfn.XLOOKUP(MID(T2405, FIND("#", SUBSTITUTE(T2405, "-", "#", LEN(T2405) - LEN(SUBSTITUTE(T2405, "-", "")))) + 1, LEN(T2405)),#REF!,#REF!),0)</f>
        <v>0</v>
      </c>
      <c r="Z2405">
        <f>MONTH(续费明细实时[[#This Row],[success_time]])</f>
        <v>5</v>
      </c>
      <c r="AA2405" s="8" t="e">
        <f>VLOOKUP(续费明细实时[[#This Row],[parent_user_id]],#REF!,27,0)</f>
        <v>#REF!</v>
      </c>
    </row>
    <row r="2406" spans="1:27">
      <c r="A2406" s="1">
        <v>45787</v>
      </c>
      <c r="B2406" t="s">
        <v>8907</v>
      </c>
      <c r="C2406" t="s">
        <v>8908</v>
      </c>
      <c r="D2406" t="s">
        <v>558</v>
      </c>
      <c r="E2406" t="s">
        <v>641</v>
      </c>
      <c r="F2406">
        <v>72</v>
      </c>
      <c r="G2406" t="s">
        <v>336</v>
      </c>
      <c r="H2406" t="s">
        <v>559</v>
      </c>
      <c r="I2406" t="s">
        <v>504</v>
      </c>
      <c r="J2406">
        <v>9523</v>
      </c>
      <c r="K2406" t="s">
        <v>336</v>
      </c>
      <c r="L2406" t="s">
        <v>549</v>
      </c>
      <c r="M2406" t="s">
        <v>559</v>
      </c>
      <c r="N2406" t="s">
        <v>504</v>
      </c>
      <c r="O2406" t="s">
        <v>325</v>
      </c>
      <c r="P2406" t="s">
        <v>1877</v>
      </c>
      <c r="Q2406" t="s">
        <v>8909</v>
      </c>
      <c r="R2406" t="s">
        <v>626</v>
      </c>
      <c r="S2406">
        <v>1341.247805</v>
      </c>
      <c r="T2406" t="s">
        <v>1606</v>
      </c>
      <c r="U2406" s="4">
        <v>45787.770324074074</v>
      </c>
      <c r="V2406" t="str">
        <f>IFERROR(VLOOKUP(B2406,#REF!,1,0),"")</f>
        <v/>
      </c>
      <c r="W2406" t="str" cm="1">
        <f t="array" ref="W2406">IFERROR(_xlfn.IFS(AND(V2406="",X2406&lt;&gt;"王园园组",X2406&lt;&gt;"other"),K2406,AND(V2406="",X2406="王园园组"),G2406),"other")</f>
        <v>other</v>
      </c>
      <c r="X2406" t="str" cm="1">
        <f t="array" ref="X2406">IFERROR(_xlfn.IFS(AND(V2406="",IFERROR(VLOOKUP(N2406,#REF!,1,0),1)&lt;&gt;1),N2406,AND(V2406="",I2406="王园园组"),"王园园组"),"other")</f>
        <v>other</v>
      </c>
      <c r="Y2406">
        <f>IFERROR(_xlfn.XLOOKUP(MID(T2406, FIND("#", SUBSTITUTE(T2406, "-", "#", LEN(T2406) - LEN(SUBSTITUTE(T2406, "-", "")))) + 1, LEN(T2406)),#REF!,#REF!),0)</f>
        <v>0</v>
      </c>
      <c r="Z2406">
        <f>MONTH(续费明细实时[[#This Row],[success_time]])</f>
        <v>5</v>
      </c>
      <c r="AA2406" s="8" t="e">
        <f>VLOOKUP(续费明细实时[[#This Row],[parent_user_id]],#REF!,27,0)</f>
        <v>#REF!</v>
      </c>
    </row>
    <row r="2407" spans="1:27">
      <c r="A2407" s="1">
        <v>45790</v>
      </c>
      <c r="B2407" t="s">
        <v>14352</v>
      </c>
      <c r="C2407" t="s">
        <v>14353</v>
      </c>
      <c r="D2407" t="s">
        <v>578</v>
      </c>
      <c r="E2407" t="s">
        <v>546</v>
      </c>
      <c r="F2407">
        <v>120</v>
      </c>
      <c r="G2407" t="s">
        <v>1994</v>
      </c>
      <c r="H2407" t="s">
        <v>559</v>
      </c>
      <c r="I2407" t="s">
        <v>1876</v>
      </c>
      <c r="J2407">
        <v>18283</v>
      </c>
      <c r="K2407" t="s">
        <v>237</v>
      </c>
      <c r="L2407" t="s">
        <v>549</v>
      </c>
      <c r="M2407" t="s">
        <v>550</v>
      </c>
      <c r="N2407" t="s">
        <v>551</v>
      </c>
      <c r="O2407" t="s">
        <v>141</v>
      </c>
      <c r="P2407" t="s">
        <v>1877</v>
      </c>
      <c r="Q2407" t="s">
        <v>14354</v>
      </c>
      <c r="R2407" t="s">
        <v>626</v>
      </c>
      <c r="S2407">
        <v>2575</v>
      </c>
      <c r="T2407" t="s">
        <v>1896</v>
      </c>
      <c r="U2407" s="4">
        <v>45790.73164351852</v>
      </c>
      <c r="V2407" t="str">
        <f>IFERROR(VLOOKUP(B2407,#REF!,1,0),"")</f>
        <v/>
      </c>
      <c r="W2407" t="str" cm="1">
        <f t="array" ref="W2407">IFERROR(_xlfn.IFS(AND(V2407="",X2407&lt;&gt;"王园园组",X2407&lt;&gt;"other"),K2407,AND(V2407="",X2407="王园园组"),G2407),"other")</f>
        <v>other</v>
      </c>
      <c r="X2407" t="str" cm="1">
        <f t="array" ref="X2407">IFERROR(_xlfn.IFS(AND(V2407="",IFERROR(VLOOKUP(N2407,#REF!,1,0),1)&lt;&gt;1),N2407,AND(V2407="",I2407="王园园组"),"王园园组"),"other")</f>
        <v>other</v>
      </c>
      <c r="Y2407">
        <f>IFERROR(_xlfn.XLOOKUP(MID(T2407, FIND("#", SUBSTITUTE(T2407, "-", "#", LEN(T2407) - LEN(SUBSTITUTE(T2407, "-", "")))) + 1, LEN(T2407)),#REF!,#REF!),0)</f>
        <v>0</v>
      </c>
      <c r="Z2407">
        <f>MONTH(续费明细实时[[#This Row],[success_time]])</f>
        <v>5</v>
      </c>
      <c r="AA2407" s="8" t="e">
        <f>VLOOKUP(续费明细实时[[#This Row],[parent_user_id]],#REF!,27,0)</f>
        <v>#REF!</v>
      </c>
    </row>
    <row r="2408" spans="1:27">
      <c r="A2408" s="1">
        <v>45788</v>
      </c>
      <c r="B2408" t="s">
        <v>9164</v>
      </c>
      <c r="C2408" t="s">
        <v>9165</v>
      </c>
      <c r="D2408" t="s">
        <v>886</v>
      </c>
      <c r="E2408" t="s">
        <v>641</v>
      </c>
      <c r="F2408">
        <v>72</v>
      </c>
      <c r="G2408" t="s">
        <v>336</v>
      </c>
      <c r="H2408" t="s">
        <v>559</v>
      </c>
      <c r="I2408" t="s">
        <v>504</v>
      </c>
      <c r="J2408">
        <v>8768</v>
      </c>
      <c r="K2408" t="s">
        <v>336</v>
      </c>
      <c r="L2408" t="s">
        <v>549</v>
      </c>
      <c r="M2408" t="s">
        <v>559</v>
      </c>
      <c r="N2408" t="s">
        <v>504</v>
      </c>
      <c r="O2408" t="s">
        <v>325</v>
      </c>
      <c r="P2408" t="s">
        <v>1877</v>
      </c>
      <c r="Q2408" t="s">
        <v>9166</v>
      </c>
      <c r="R2408" t="s">
        <v>626</v>
      </c>
      <c r="S2408">
        <v>1234.97</v>
      </c>
      <c r="T2408" t="s">
        <v>1606</v>
      </c>
      <c r="U2408" s="4">
        <v>45788.664560185185</v>
      </c>
      <c r="V2408" t="str">
        <f>IFERROR(VLOOKUP(B2408,#REF!,1,0),"")</f>
        <v/>
      </c>
      <c r="W2408" t="str" cm="1">
        <f t="array" ref="W2408">IFERROR(_xlfn.IFS(AND(V2408="",X2408&lt;&gt;"王园园组",X2408&lt;&gt;"other"),K2408,AND(V2408="",X2408="王园园组"),G2408),"other")</f>
        <v>other</v>
      </c>
      <c r="X2408" t="str" cm="1">
        <f t="array" ref="X2408">IFERROR(_xlfn.IFS(AND(V2408="",IFERROR(VLOOKUP(N2408,#REF!,1,0),1)&lt;&gt;1),N2408,AND(V2408="",I2408="王园园组"),"王园园组"),"other")</f>
        <v>other</v>
      </c>
      <c r="Y2408">
        <f>IFERROR(_xlfn.XLOOKUP(MID(T2408, FIND("#", SUBSTITUTE(T2408, "-", "#", LEN(T2408) - LEN(SUBSTITUTE(T2408, "-", "")))) + 1, LEN(T2408)),#REF!,#REF!),0)</f>
        <v>0</v>
      </c>
      <c r="Z2408">
        <f>MONTH(续费明细实时[[#This Row],[success_time]])</f>
        <v>5</v>
      </c>
      <c r="AA2408" s="8" t="e">
        <f>VLOOKUP(续费明细实时[[#This Row],[parent_user_id]],#REF!,27,0)</f>
        <v>#REF!</v>
      </c>
    </row>
    <row r="2409" spans="1:27">
      <c r="A2409" s="1">
        <v>45787</v>
      </c>
      <c r="B2409" t="s">
        <v>8853</v>
      </c>
      <c r="C2409" t="s">
        <v>8854</v>
      </c>
      <c r="D2409" t="s">
        <v>548</v>
      </c>
      <c r="E2409" t="s">
        <v>546</v>
      </c>
      <c r="F2409">
        <v>240</v>
      </c>
      <c r="G2409" t="s">
        <v>1894</v>
      </c>
      <c r="H2409" t="s">
        <v>559</v>
      </c>
      <c r="I2409" t="s">
        <v>1876</v>
      </c>
      <c r="J2409">
        <v>31950</v>
      </c>
      <c r="K2409" t="s">
        <v>210</v>
      </c>
      <c r="L2409" t="s">
        <v>549</v>
      </c>
      <c r="M2409" t="s">
        <v>550</v>
      </c>
      <c r="N2409" t="s">
        <v>551</v>
      </c>
      <c r="O2409" t="s">
        <v>149</v>
      </c>
      <c r="P2409" t="s">
        <v>1877</v>
      </c>
      <c r="Q2409" t="s">
        <v>8855</v>
      </c>
      <c r="R2409" t="s">
        <v>626</v>
      </c>
      <c r="S2409">
        <v>4500</v>
      </c>
      <c r="T2409" t="s">
        <v>1931</v>
      </c>
      <c r="U2409" s="4">
        <v>45787.223657407405</v>
      </c>
      <c r="V2409" t="str">
        <f>IFERROR(VLOOKUP(B2409,#REF!,1,0),"")</f>
        <v/>
      </c>
      <c r="W2409" t="str" cm="1">
        <f t="array" ref="W2409">IFERROR(_xlfn.IFS(AND(V2409="",X2409&lt;&gt;"王园园组",X2409&lt;&gt;"other"),K2409,AND(V2409="",X2409="王园园组"),G2409),"other")</f>
        <v>other</v>
      </c>
      <c r="X2409" t="str" cm="1">
        <f t="array" ref="X2409">IFERROR(_xlfn.IFS(AND(V2409="",IFERROR(VLOOKUP(N2409,#REF!,1,0),1)&lt;&gt;1),N2409,AND(V2409="",I2409="王园园组"),"王园园组"),"other")</f>
        <v>other</v>
      </c>
      <c r="Y2409">
        <f>IFERROR(_xlfn.XLOOKUP(MID(T2409, FIND("#", SUBSTITUTE(T2409, "-", "#", LEN(T2409) - LEN(SUBSTITUTE(T2409, "-", "")))) + 1, LEN(T2409)),#REF!,#REF!),0)</f>
        <v>0</v>
      </c>
      <c r="Z2409">
        <f>MONTH(续费明细实时[[#This Row],[success_time]])</f>
        <v>5</v>
      </c>
      <c r="AA2409" s="8" t="e">
        <f>VLOOKUP(续费明细实时[[#This Row],[parent_user_id]],#REF!,27,0)</f>
        <v>#REF!</v>
      </c>
    </row>
    <row r="2410" spans="1:27">
      <c r="A2410" s="1">
        <v>45790</v>
      </c>
      <c r="B2410" t="s">
        <v>14265</v>
      </c>
      <c r="C2410" t="s">
        <v>14266</v>
      </c>
      <c r="D2410" t="s">
        <v>2299</v>
      </c>
      <c r="E2410" t="s">
        <v>1959</v>
      </c>
      <c r="F2410">
        <v>18</v>
      </c>
      <c r="G2410" t="s">
        <v>1973</v>
      </c>
      <c r="H2410" t="s">
        <v>559</v>
      </c>
      <c r="I2410" t="s">
        <v>1876</v>
      </c>
      <c r="J2410">
        <v>4609</v>
      </c>
      <c r="K2410" t="s">
        <v>298</v>
      </c>
      <c r="L2410" t="s">
        <v>549</v>
      </c>
      <c r="M2410" t="s">
        <v>550</v>
      </c>
      <c r="N2410" t="s">
        <v>136</v>
      </c>
      <c r="O2410" t="s">
        <v>143</v>
      </c>
      <c r="P2410" t="s">
        <v>1877</v>
      </c>
      <c r="Q2410" t="s">
        <v>14267</v>
      </c>
      <c r="R2410" t="s">
        <v>626</v>
      </c>
      <c r="S2410">
        <v>649.20319600000005</v>
      </c>
      <c r="T2410" t="s">
        <v>1962</v>
      </c>
      <c r="U2410" s="4">
        <v>45790.558530092596</v>
      </c>
      <c r="V2410" t="str">
        <f>IFERROR(VLOOKUP(B2410,#REF!,1,0),"")</f>
        <v/>
      </c>
      <c r="W2410" t="str" cm="1">
        <f t="array" ref="W2410">IFERROR(_xlfn.IFS(AND(V2410="",X2410&lt;&gt;"王园园组",X2410&lt;&gt;"other"),K2410,AND(V2410="",X2410="王园园组"),G2410),"other")</f>
        <v>other</v>
      </c>
      <c r="X2410" t="str" cm="1">
        <f t="array" ref="X2410">IFERROR(_xlfn.IFS(AND(V2410="",IFERROR(VLOOKUP(N2410,#REF!,1,0),1)&lt;&gt;1),N2410,AND(V2410="",I2410="王园园组"),"王园园组"),"other")</f>
        <v>other</v>
      </c>
      <c r="Y2410">
        <f>IFERROR(_xlfn.XLOOKUP(MID(T2410, FIND("#", SUBSTITUTE(T2410, "-", "#", LEN(T2410) - LEN(SUBSTITUTE(T2410, "-", "")))) + 1, LEN(T2410)),#REF!,#REF!),0)</f>
        <v>0</v>
      </c>
      <c r="Z2410">
        <f>MONTH(续费明细实时[[#This Row],[success_time]])</f>
        <v>5</v>
      </c>
      <c r="AA2410" s="8" t="e">
        <f>VLOOKUP(续费明细实时[[#This Row],[parent_user_id]],#REF!,27,0)</f>
        <v>#REF!</v>
      </c>
    </row>
    <row r="2411" spans="1:27">
      <c r="A2411" s="1">
        <v>45803</v>
      </c>
      <c r="B2411" t="s">
        <v>30366</v>
      </c>
      <c r="C2411" t="s">
        <v>30367</v>
      </c>
      <c r="D2411" t="s">
        <v>1088</v>
      </c>
      <c r="E2411" t="s">
        <v>546</v>
      </c>
      <c r="F2411">
        <v>60</v>
      </c>
      <c r="G2411" t="s">
        <v>1946</v>
      </c>
      <c r="H2411" t="s">
        <v>559</v>
      </c>
      <c r="I2411" t="s">
        <v>1876</v>
      </c>
      <c r="J2411">
        <v>11543</v>
      </c>
      <c r="K2411" t="s">
        <v>271</v>
      </c>
      <c r="L2411" t="s">
        <v>549</v>
      </c>
      <c r="M2411" t="s">
        <v>550</v>
      </c>
      <c r="N2411" t="s">
        <v>136</v>
      </c>
      <c r="O2411" t="s">
        <v>139</v>
      </c>
      <c r="P2411" t="s">
        <v>1877</v>
      </c>
      <c r="Q2411" t="s">
        <v>30368</v>
      </c>
      <c r="R2411" t="s">
        <v>626</v>
      </c>
      <c r="S2411">
        <v>1625.811113</v>
      </c>
      <c r="T2411" t="s">
        <v>1891</v>
      </c>
      <c r="U2411" s="4">
        <v>45803.370995370373</v>
      </c>
      <c r="V2411" t="str">
        <f>IFERROR(VLOOKUP(B2411,#REF!,1,0),"")</f>
        <v/>
      </c>
      <c r="W2411" t="str" cm="1">
        <f t="array" ref="W2411">IFERROR(_xlfn.IFS(AND(V2411="",X2411&lt;&gt;"王园园组",X2411&lt;&gt;"other"),K2411,AND(V2411="",X2411="王园园组"),G2411),"other")</f>
        <v>other</v>
      </c>
      <c r="X2411" t="str" cm="1">
        <f t="array" ref="X2411">IFERROR(_xlfn.IFS(AND(V2411="",IFERROR(VLOOKUP(N2411,#REF!,1,0),1)&lt;&gt;1),N2411,AND(V2411="",I2411="王园园组"),"王园园组"),"other")</f>
        <v>other</v>
      </c>
      <c r="Y2411">
        <f>IFERROR(_xlfn.XLOOKUP(MID(T2411, FIND("#", SUBSTITUTE(T2411, "-", "#", LEN(T2411) - LEN(SUBSTITUTE(T2411, "-", "")))) + 1, LEN(T2411)),#REF!,#REF!),0)</f>
        <v>0</v>
      </c>
      <c r="Z2411">
        <f>MONTH(续费明细实时[[#This Row],[success_time]])</f>
        <v>5</v>
      </c>
      <c r="AA2411" s="8" t="e">
        <f>VLOOKUP(续费明细实时[[#This Row],[parent_user_id]],#REF!,27,0)</f>
        <v>#REF!</v>
      </c>
    </row>
    <row r="2412" spans="1:27">
      <c r="A2412" s="1">
        <v>45783</v>
      </c>
      <c r="B2412" t="s">
        <v>2044</v>
      </c>
      <c r="C2412" t="s">
        <v>2045</v>
      </c>
      <c r="D2412" t="s">
        <v>548</v>
      </c>
      <c r="E2412" t="s">
        <v>641</v>
      </c>
      <c r="F2412">
        <v>72</v>
      </c>
      <c r="G2412" t="s">
        <v>2046</v>
      </c>
      <c r="H2412" t="s">
        <v>559</v>
      </c>
      <c r="I2412" t="s">
        <v>1876</v>
      </c>
      <c r="J2412">
        <v>8513</v>
      </c>
      <c r="K2412" t="s">
        <v>210</v>
      </c>
      <c r="L2412" t="s">
        <v>549</v>
      </c>
      <c r="M2412" t="s">
        <v>550</v>
      </c>
      <c r="N2412" t="s">
        <v>551</v>
      </c>
      <c r="O2412" t="s">
        <v>149</v>
      </c>
      <c r="P2412" t="s">
        <v>1877</v>
      </c>
      <c r="Q2412" t="s">
        <v>2047</v>
      </c>
      <c r="R2412" t="s">
        <v>626</v>
      </c>
      <c r="S2412">
        <v>1199</v>
      </c>
      <c r="T2412" t="s">
        <v>1814</v>
      </c>
      <c r="U2412" s="4">
        <v>45783.450173611112</v>
      </c>
      <c r="V2412" t="str">
        <f>IFERROR(VLOOKUP(B2412,#REF!,1,0),"")</f>
        <v/>
      </c>
      <c r="W2412" t="str" cm="1">
        <f t="array" ref="W2412">IFERROR(_xlfn.IFS(AND(V2412="",X2412&lt;&gt;"王园园组",X2412&lt;&gt;"other"),K2412,AND(V2412="",X2412="王园园组"),G2412),"other")</f>
        <v>other</v>
      </c>
      <c r="X2412" t="str" cm="1">
        <f t="array" ref="X2412">IFERROR(_xlfn.IFS(AND(V2412="",IFERROR(VLOOKUP(N2412,#REF!,1,0),1)&lt;&gt;1),N2412,AND(V2412="",I2412="王园园组"),"王园园组"),"other")</f>
        <v>other</v>
      </c>
      <c r="Y2412">
        <f>IFERROR(_xlfn.XLOOKUP(MID(T2412, FIND("#", SUBSTITUTE(T2412, "-", "#", LEN(T2412) - LEN(SUBSTITUTE(T2412, "-", "")))) + 1, LEN(T2412)),#REF!,#REF!),0)</f>
        <v>0</v>
      </c>
      <c r="Z2412">
        <f>MONTH(续费明细实时[[#This Row],[success_time]])</f>
        <v>5</v>
      </c>
      <c r="AA2412" s="8" t="e">
        <f>VLOOKUP(续费明细实时[[#This Row],[parent_user_id]],#REF!,27,0)</f>
        <v>#REF!</v>
      </c>
    </row>
    <row r="2413" spans="1:27">
      <c r="A2413" s="1">
        <v>45796</v>
      </c>
      <c r="B2413" t="s">
        <v>14241</v>
      </c>
      <c r="C2413" t="s">
        <v>14242</v>
      </c>
      <c r="D2413" t="s">
        <v>695</v>
      </c>
      <c r="E2413" t="s">
        <v>546</v>
      </c>
      <c r="F2413">
        <v>120</v>
      </c>
      <c r="G2413" t="s">
        <v>1946</v>
      </c>
      <c r="H2413" t="s">
        <v>559</v>
      </c>
      <c r="I2413" t="s">
        <v>1876</v>
      </c>
      <c r="J2413">
        <v>18283</v>
      </c>
      <c r="K2413" t="s">
        <v>234</v>
      </c>
      <c r="L2413" t="s">
        <v>549</v>
      </c>
      <c r="M2413" t="s">
        <v>550</v>
      </c>
      <c r="N2413" t="s">
        <v>551</v>
      </c>
      <c r="O2413" t="s">
        <v>141</v>
      </c>
      <c r="P2413" t="s">
        <v>1877</v>
      </c>
      <c r="Q2413" t="s">
        <v>14243</v>
      </c>
      <c r="R2413" t="s">
        <v>626</v>
      </c>
      <c r="S2413">
        <v>2575</v>
      </c>
      <c r="T2413" t="s">
        <v>1896</v>
      </c>
      <c r="U2413" s="4">
        <v>45796.779085648152</v>
      </c>
      <c r="V2413" t="str">
        <f>IFERROR(VLOOKUP(B2413,#REF!,1,0),"")</f>
        <v/>
      </c>
      <c r="W2413" t="str" cm="1">
        <f t="array" ref="W2413">IFERROR(_xlfn.IFS(AND(V2413="",X2413&lt;&gt;"王园园组",X2413&lt;&gt;"other"),K2413,AND(V2413="",X2413="王园园组"),G2413),"other")</f>
        <v>other</v>
      </c>
      <c r="X2413" t="str" cm="1">
        <f t="array" ref="X2413">IFERROR(_xlfn.IFS(AND(V2413="",IFERROR(VLOOKUP(N2413,#REF!,1,0),1)&lt;&gt;1),N2413,AND(V2413="",I2413="王园园组"),"王园园组"),"other")</f>
        <v>other</v>
      </c>
      <c r="Y2413">
        <f>IFERROR(_xlfn.XLOOKUP(MID(T2413, FIND("#", SUBSTITUTE(T2413, "-", "#", LEN(T2413) - LEN(SUBSTITUTE(T2413, "-", "")))) + 1, LEN(T2413)),#REF!,#REF!),0)</f>
        <v>0</v>
      </c>
      <c r="Z2413">
        <f>MONTH(续费明细实时[[#This Row],[success_time]])</f>
        <v>5</v>
      </c>
      <c r="AA2413" s="8" t="e">
        <f>VLOOKUP(续费明细实时[[#This Row],[parent_user_id]],#REF!,27,0)</f>
        <v>#REF!</v>
      </c>
    </row>
    <row r="2414" spans="1:27">
      <c r="A2414" s="1">
        <v>45794</v>
      </c>
      <c r="B2414" t="s">
        <v>14235</v>
      </c>
      <c r="C2414" t="s">
        <v>14236</v>
      </c>
      <c r="D2414" t="s">
        <v>548</v>
      </c>
      <c r="E2414" t="s">
        <v>546</v>
      </c>
      <c r="F2414">
        <v>120</v>
      </c>
      <c r="G2414" t="s">
        <v>2005</v>
      </c>
      <c r="H2414" t="s">
        <v>559</v>
      </c>
      <c r="I2414" t="s">
        <v>1876</v>
      </c>
      <c r="J2414">
        <v>17750</v>
      </c>
      <c r="K2414" t="s">
        <v>291</v>
      </c>
      <c r="L2414" t="s">
        <v>549</v>
      </c>
      <c r="M2414" t="s">
        <v>550</v>
      </c>
      <c r="N2414" t="s">
        <v>136</v>
      </c>
      <c r="O2414" t="s">
        <v>292</v>
      </c>
      <c r="P2414" t="s">
        <v>1877</v>
      </c>
      <c r="Q2414" t="s">
        <v>14237</v>
      </c>
      <c r="R2414" t="s">
        <v>626</v>
      </c>
      <c r="S2414">
        <v>2500</v>
      </c>
      <c r="T2414" t="s">
        <v>1896</v>
      </c>
      <c r="U2414" s="4">
        <v>45794.064131944448</v>
      </c>
      <c r="V2414" t="str">
        <f>IFERROR(VLOOKUP(B2414,#REF!,1,0),"")</f>
        <v/>
      </c>
      <c r="W2414" t="str" cm="1">
        <f t="array" ref="W2414">IFERROR(_xlfn.IFS(AND(V2414="",X2414&lt;&gt;"王园园组",X2414&lt;&gt;"other"),K2414,AND(V2414="",X2414="王园园组"),G2414),"other")</f>
        <v>other</v>
      </c>
      <c r="X2414" t="str" cm="1">
        <f t="array" ref="X2414">IFERROR(_xlfn.IFS(AND(V2414="",IFERROR(VLOOKUP(N2414,#REF!,1,0),1)&lt;&gt;1),N2414,AND(V2414="",I2414="王园园组"),"王园园组"),"other")</f>
        <v>other</v>
      </c>
      <c r="Y2414">
        <f>IFERROR(_xlfn.XLOOKUP(MID(T2414, FIND("#", SUBSTITUTE(T2414, "-", "#", LEN(T2414) - LEN(SUBSTITUTE(T2414, "-", "")))) + 1, LEN(T2414)),#REF!,#REF!),0)</f>
        <v>0</v>
      </c>
      <c r="Z2414">
        <f>MONTH(续费明细实时[[#This Row],[success_time]])</f>
        <v>5</v>
      </c>
      <c r="AA2414" s="8" t="e">
        <f>VLOOKUP(续费明细实时[[#This Row],[parent_user_id]],#REF!,27,0)</f>
        <v>#REF!</v>
      </c>
    </row>
    <row r="2415" spans="1:27">
      <c r="A2415" s="1">
        <v>45790</v>
      </c>
      <c r="B2415" t="s">
        <v>12618</v>
      </c>
      <c r="C2415" t="s">
        <v>12619</v>
      </c>
      <c r="D2415" t="s">
        <v>548</v>
      </c>
      <c r="E2415" t="s">
        <v>1882</v>
      </c>
      <c r="F2415">
        <v>8</v>
      </c>
      <c r="G2415" t="s">
        <v>1909</v>
      </c>
      <c r="H2415" t="s">
        <v>559</v>
      </c>
      <c r="I2415" t="s">
        <v>1876</v>
      </c>
      <c r="J2415">
        <v>851</v>
      </c>
      <c r="K2415" t="s">
        <v>315</v>
      </c>
      <c r="L2415" t="s">
        <v>549</v>
      </c>
      <c r="M2415" t="s">
        <v>550</v>
      </c>
      <c r="N2415" t="s">
        <v>616</v>
      </c>
      <c r="O2415" t="s">
        <v>314</v>
      </c>
      <c r="P2415" t="s">
        <v>1877</v>
      </c>
      <c r="Q2415" t="s">
        <v>12620</v>
      </c>
      <c r="R2415" t="s">
        <v>626</v>
      </c>
      <c r="S2415">
        <v>119.84</v>
      </c>
      <c r="T2415" t="s">
        <v>12621</v>
      </c>
      <c r="U2415" s="4">
        <v>45790.54347222222</v>
      </c>
      <c r="V2415" t="str">
        <f>IFERROR(VLOOKUP(B2415,#REF!,1,0),"")</f>
        <v/>
      </c>
      <c r="W2415" t="str" cm="1">
        <f t="array" ref="W2415">IFERROR(_xlfn.IFS(AND(V2415="",X2415&lt;&gt;"王园园组",X2415&lt;&gt;"other"),K2415,AND(V2415="",X2415="王园园组"),G2415),"other")</f>
        <v>other</v>
      </c>
      <c r="X2415" t="str" cm="1">
        <f t="array" ref="X2415">IFERROR(_xlfn.IFS(AND(V2415="",IFERROR(VLOOKUP(N2415,#REF!,1,0),1)&lt;&gt;1),N2415,AND(V2415="",I2415="王园园组"),"王园园组"),"other")</f>
        <v>other</v>
      </c>
      <c r="Y2415">
        <f>IFERROR(_xlfn.XLOOKUP(MID(T2415, FIND("#", SUBSTITUTE(T2415, "-", "#", LEN(T2415) - LEN(SUBSTITUTE(T2415, "-", "")))) + 1, LEN(T2415)),#REF!,#REF!),0)</f>
        <v>0</v>
      </c>
      <c r="Z2415">
        <f>MONTH(续费明细实时[[#This Row],[success_time]])</f>
        <v>5</v>
      </c>
      <c r="AA2415" s="8" t="e">
        <f>VLOOKUP(续费明细实时[[#This Row],[parent_user_id]],#REF!,27,0)</f>
        <v>#REF!</v>
      </c>
    </row>
    <row r="2416" spans="1:27">
      <c r="A2416" s="1">
        <v>45795</v>
      </c>
      <c r="B2416" t="s">
        <v>14071</v>
      </c>
      <c r="C2416" t="s">
        <v>14072</v>
      </c>
      <c r="D2416" t="s">
        <v>548</v>
      </c>
      <c r="E2416" t="s">
        <v>546</v>
      </c>
      <c r="F2416">
        <v>60</v>
      </c>
      <c r="G2416" t="s">
        <v>2031</v>
      </c>
      <c r="H2416" t="s">
        <v>559</v>
      </c>
      <c r="I2416" t="s">
        <v>1876</v>
      </c>
      <c r="J2416">
        <v>10650</v>
      </c>
      <c r="K2416" t="s">
        <v>288</v>
      </c>
      <c r="L2416" t="s">
        <v>549</v>
      </c>
      <c r="M2416" t="s">
        <v>550</v>
      </c>
      <c r="N2416" t="s">
        <v>136</v>
      </c>
      <c r="O2416" t="s">
        <v>283</v>
      </c>
      <c r="P2416" t="s">
        <v>1877</v>
      </c>
      <c r="Q2416" t="s">
        <v>14073</v>
      </c>
      <c r="R2416" t="s">
        <v>626</v>
      </c>
      <c r="S2416">
        <v>1500</v>
      </c>
      <c r="T2416" t="s">
        <v>1891</v>
      </c>
      <c r="U2416" s="4">
        <v>45795.485937500001</v>
      </c>
      <c r="V2416" t="str">
        <f>IFERROR(VLOOKUP(B2416,#REF!,1,0),"")</f>
        <v/>
      </c>
      <c r="W2416" t="str" cm="1">
        <f t="array" ref="W2416">IFERROR(_xlfn.IFS(AND(V2416="",X2416&lt;&gt;"王园园组",X2416&lt;&gt;"other"),K2416,AND(V2416="",X2416="王园园组"),G2416),"other")</f>
        <v>other</v>
      </c>
      <c r="X2416" t="str" cm="1">
        <f t="array" ref="X2416">IFERROR(_xlfn.IFS(AND(V2416="",IFERROR(VLOOKUP(N2416,#REF!,1,0),1)&lt;&gt;1),N2416,AND(V2416="",I2416="王园园组"),"王园园组"),"other")</f>
        <v>other</v>
      </c>
      <c r="Y2416">
        <f>IFERROR(_xlfn.XLOOKUP(MID(T2416, FIND("#", SUBSTITUTE(T2416, "-", "#", LEN(T2416) - LEN(SUBSTITUTE(T2416, "-", "")))) + 1, LEN(T2416)),#REF!,#REF!),0)</f>
        <v>0</v>
      </c>
      <c r="Z2416">
        <f>MONTH(续费明细实时[[#This Row],[success_time]])</f>
        <v>5</v>
      </c>
      <c r="AA2416" s="8" t="e">
        <f>VLOOKUP(续费明细实时[[#This Row],[parent_user_id]],#REF!,27,0)</f>
        <v>#REF!</v>
      </c>
    </row>
    <row r="2417" spans="1:27">
      <c r="A2417" s="1">
        <v>45799</v>
      </c>
      <c r="B2417" t="s">
        <v>14092</v>
      </c>
      <c r="C2417" t="s">
        <v>14093</v>
      </c>
      <c r="D2417" t="s">
        <v>632</v>
      </c>
      <c r="E2417" t="s">
        <v>546</v>
      </c>
      <c r="F2417">
        <v>240</v>
      </c>
      <c r="G2417" t="s">
        <v>1969</v>
      </c>
      <c r="H2417" t="s">
        <v>559</v>
      </c>
      <c r="I2417" t="s">
        <v>1876</v>
      </c>
      <c r="J2417">
        <v>31950</v>
      </c>
      <c r="K2417" t="s">
        <v>426</v>
      </c>
      <c r="L2417" t="s">
        <v>549</v>
      </c>
      <c r="M2417" t="s">
        <v>559</v>
      </c>
      <c r="N2417" t="s">
        <v>469</v>
      </c>
      <c r="O2417" t="s">
        <v>189</v>
      </c>
      <c r="P2417" t="s">
        <v>1877</v>
      </c>
      <c r="Q2417" t="s">
        <v>14094</v>
      </c>
      <c r="R2417" t="s">
        <v>626</v>
      </c>
      <c r="S2417">
        <v>4500</v>
      </c>
      <c r="T2417" t="s">
        <v>1931</v>
      </c>
      <c r="U2417" s="4">
        <v>45799.352858796294</v>
      </c>
      <c r="V2417" t="str">
        <f>IFERROR(VLOOKUP(B2417,#REF!,1,0),"")</f>
        <v/>
      </c>
      <c r="W2417" t="str" cm="1">
        <f t="array" ref="W2417">IFERROR(_xlfn.IFS(AND(V2417="",X2417&lt;&gt;"王园园组",X2417&lt;&gt;"other"),K2417,AND(V2417="",X2417="王园园组"),G2417),"other")</f>
        <v>other</v>
      </c>
      <c r="X2417" t="str" cm="1">
        <f t="array" ref="X2417">IFERROR(_xlfn.IFS(AND(V2417="",IFERROR(VLOOKUP(N2417,#REF!,1,0),1)&lt;&gt;1),N2417,AND(V2417="",I2417="王园园组"),"王园园组"),"other")</f>
        <v>other</v>
      </c>
      <c r="Y2417">
        <f>IFERROR(_xlfn.XLOOKUP(MID(T2417, FIND("#", SUBSTITUTE(T2417, "-", "#", LEN(T2417) - LEN(SUBSTITUTE(T2417, "-", "")))) + 1, LEN(T2417)),#REF!,#REF!),0)</f>
        <v>0</v>
      </c>
      <c r="Z2417">
        <f>MONTH(续费明细实时[[#This Row],[success_time]])</f>
        <v>5</v>
      </c>
      <c r="AA2417" s="8" t="e">
        <f>VLOOKUP(续费明细实时[[#This Row],[parent_user_id]],#REF!,27,0)</f>
        <v>#REF!</v>
      </c>
    </row>
    <row r="2418" spans="1:27" hidden="1">
      <c r="A2418" s="1">
        <v>45793</v>
      </c>
      <c r="B2418" t="s">
        <v>14095</v>
      </c>
      <c r="C2418" t="s">
        <v>14096</v>
      </c>
      <c r="D2418" t="s">
        <v>548</v>
      </c>
      <c r="E2418" t="s">
        <v>2245</v>
      </c>
      <c r="F2418">
        <v>2</v>
      </c>
      <c r="G2418" t="s">
        <v>1905</v>
      </c>
      <c r="H2418" t="s">
        <v>559</v>
      </c>
      <c r="I2418" t="s">
        <v>1876</v>
      </c>
      <c r="J2418">
        <v>23061</v>
      </c>
      <c r="K2418" t="s">
        <v>286</v>
      </c>
      <c r="L2418" t="s">
        <v>549</v>
      </c>
      <c r="M2418" t="s">
        <v>550</v>
      </c>
      <c r="N2418" t="s">
        <v>136</v>
      </c>
      <c r="O2418" t="s">
        <v>283</v>
      </c>
      <c r="P2418" t="s">
        <v>1877</v>
      </c>
      <c r="Q2418" t="s">
        <v>14097</v>
      </c>
      <c r="R2418" t="s">
        <v>626</v>
      </c>
      <c r="S2418">
        <v>3248</v>
      </c>
      <c r="T2418" t="s">
        <v>14098</v>
      </c>
      <c r="U2418" s="4">
        <v>45793.557013888887</v>
      </c>
      <c r="V2418" t="str">
        <f>IFERROR(VLOOKUP(B2418,#REF!,1,0),"")</f>
        <v/>
      </c>
      <c r="W2418" t="str" cm="1">
        <f t="array" ref="W2418">IFERROR(_xlfn.IFS(AND(V2418="",X2418&lt;&gt;"王园园组",X2418&lt;&gt;"other"),K2418,AND(V2418="",X2418="王园园组"),G2418),"other")</f>
        <v>other</v>
      </c>
      <c r="X2418" t="str" cm="1">
        <f t="array" ref="X2418">IFERROR(_xlfn.IFS(AND(V2418="",IFERROR(VLOOKUP(N2418,#REF!,1,0),1)&lt;&gt;1),N2418,AND(V2418="",I2418="王园园组"),"王园园组"),"other")</f>
        <v>other</v>
      </c>
      <c r="Y2418">
        <f>IFERROR(_xlfn.XLOOKUP(MID(T2418, FIND("#", SUBSTITUTE(T2418, "-", "#", LEN(T2418) - LEN(SUBSTITUTE(T2418, "-", "")))) + 1, LEN(T2418)),#REF!,#REF!),0)</f>
        <v>0</v>
      </c>
      <c r="Z2418">
        <f>MONTH(续费明细实时[[#This Row],[success_time]])</f>
        <v>5</v>
      </c>
      <c r="AA2418" s="8" t="e">
        <f>VLOOKUP(续费明细实时[[#This Row],[parent_user_id]],#REF!,27,0)</f>
        <v>#REF!</v>
      </c>
    </row>
    <row r="2419" spans="1:27">
      <c r="A2419" s="1">
        <v>45798</v>
      </c>
      <c r="B2419" t="s">
        <v>14259</v>
      </c>
      <c r="C2419" t="s">
        <v>14260</v>
      </c>
      <c r="D2419" t="s">
        <v>695</v>
      </c>
      <c r="E2419" t="s">
        <v>546</v>
      </c>
      <c r="F2419">
        <v>60</v>
      </c>
      <c r="G2419" t="s">
        <v>338</v>
      </c>
      <c r="H2419" t="s">
        <v>559</v>
      </c>
      <c r="I2419" t="s">
        <v>504</v>
      </c>
      <c r="J2419">
        <v>10854</v>
      </c>
      <c r="K2419" t="s">
        <v>338</v>
      </c>
      <c r="L2419" t="s">
        <v>549</v>
      </c>
      <c r="M2419" t="s">
        <v>559</v>
      </c>
      <c r="N2419" t="s">
        <v>504</v>
      </c>
      <c r="O2419" t="s">
        <v>325</v>
      </c>
      <c r="P2419" t="s">
        <v>1877</v>
      </c>
      <c r="Q2419" t="s">
        <v>14261</v>
      </c>
      <c r="R2419" t="s">
        <v>626</v>
      </c>
      <c r="S2419">
        <v>1528.6918470000001</v>
      </c>
      <c r="T2419" t="s">
        <v>1891</v>
      </c>
      <c r="U2419" s="4">
        <v>45798.388773148145</v>
      </c>
      <c r="V2419" t="str">
        <f>IFERROR(VLOOKUP(B2419,#REF!,1,0),"")</f>
        <v/>
      </c>
      <c r="W2419" t="str" cm="1">
        <f t="array" ref="W2419">IFERROR(_xlfn.IFS(AND(V2419="",X2419&lt;&gt;"王园园组",X2419&lt;&gt;"other"),K2419,AND(V2419="",X2419="王园园组"),G2419),"other")</f>
        <v>other</v>
      </c>
      <c r="X2419" t="str" cm="1">
        <f t="array" ref="X2419">IFERROR(_xlfn.IFS(AND(V2419="",IFERROR(VLOOKUP(N2419,#REF!,1,0),1)&lt;&gt;1),N2419,AND(V2419="",I2419="王园园组"),"王园园组"),"other")</f>
        <v>other</v>
      </c>
      <c r="Y2419">
        <f>IFERROR(_xlfn.XLOOKUP(MID(T2419, FIND("#", SUBSTITUTE(T2419, "-", "#", LEN(T2419) - LEN(SUBSTITUTE(T2419, "-", "")))) + 1, LEN(T2419)),#REF!,#REF!),0)</f>
        <v>0</v>
      </c>
      <c r="Z2419">
        <f>MONTH(续费明细实时[[#This Row],[success_time]])</f>
        <v>5</v>
      </c>
      <c r="AA2419" s="8" t="e">
        <f>VLOOKUP(续费明细实时[[#This Row],[parent_user_id]],#REF!,27,0)</f>
        <v>#REF!</v>
      </c>
    </row>
    <row r="2420" spans="1:27">
      <c r="A2420" s="1">
        <v>45787</v>
      </c>
      <c r="B2420" t="s">
        <v>8850</v>
      </c>
      <c r="C2420" t="s">
        <v>8851</v>
      </c>
      <c r="D2420" t="s">
        <v>610</v>
      </c>
      <c r="E2420" t="s">
        <v>546</v>
      </c>
      <c r="F2420">
        <v>60</v>
      </c>
      <c r="G2420" t="s">
        <v>2079</v>
      </c>
      <c r="H2420" t="s">
        <v>559</v>
      </c>
      <c r="I2420" t="s">
        <v>1876</v>
      </c>
      <c r="J2420">
        <v>10650</v>
      </c>
      <c r="K2420" t="s">
        <v>299</v>
      </c>
      <c r="L2420" t="s">
        <v>549</v>
      </c>
      <c r="M2420" t="s">
        <v>550</v>
      </c>
      <c r="N2420" t="s">
        <v>136</v>
      </c>
      <c r="O2420" t="s">
        <v>143</v>
      </c>
      <c r="P2420" t="s">
        <v>1877</v>
      </c>
      <c r="Q2420" t="s">
        <v>8852</v>
      </c>
      <c r="R2420" t="s">
        <v>626</v>
      </c>
      <c r="S2420">
        <v>1500</v>
      </c>
      <c r="T2420" t="s">
        <v>1891</v>
      </c>
      <c r="U2420" s="4">
        <v>45787.810046296298</v>
      </c>
      <c r="V2420" t="str">
        <f>IFERROR(VLOOKUP(B2420,#REF!,1,0),"")</f>
        <v/>
      </c>
      <c r="W2420" t="str" cm="1">
        <f t="array" ref="W2420">IFERROR(_xlfn.IFS(AND(V2420="",X2420&lt;&gt;"王园园组",X2420&lt;&gt;"other"),K2420,AND(V2420="",X2420="王园园组"),G2420),"other")</f>
        <v>other</v>
      </c>
      <c r="X2420" t="str" cm="1">
        <f t="array" ref="X2420">IFERROR(_xlfn.IFS(AND(V2420="",IFERROR(VLOOKUP(N2420,#REF!,1,0),1)&lt;&gt;1),N2420,AND(V2420="",I2420="王园园组"),"王园园组"),"other")</f>
        <v>other</v>
      </c>
      <c r="Y2420">
        <f>IFERROR(_xlfn.XLOOKUP(MID(T2420, FIND("#", SUBSTITUTE(T2420, "-", "#", LEN(T2420) - LEN(SUBSTITUTE(T2420, "-", "")))) + 1, LEN(T2420)),#REF!,#REF!),0)</f>
        <v>0</v>
      </c>
      <c r="Z2420">
        <f>MONTH(续费明细实时[[#This Row],[success_time]])</f>
        <v>5</v>
      </c>
      <c r="AA2420" s="8" t="e">
        <f>VLOOKUP(续费明细实时[[#This Row],[parent_user_id]],#REF!,27,0)</f>
        <v>#REF!</v>
      </c>
    </row>
    <row r="2421" spans="1:27">
      <c r="A2421" s="1">
        <v>45796</v>
      </c>
      <c r="B2421" t="s">
        <v>14262</v>
      </c>
      <c r="C2421" t="s">
        <v>14263</v>
      </c>
      <c r="D2421" t="s">
        <v>548</v>
      </c>
      <c r="E2421" t="s">
        <v>546</v>
      </c>
      <c r="F2421">
        <v>120</v>
      </c>
      <c r="G2421" t="s">
        <v>12956</v>
      </c>
      <c r="H2421" t="s">
        <v>559</v>
      </c>
      <c r="I2421" t="s">
        <v>1876</v>
      </c>
      <c r="J2421">
        <v>17750</v>
      </c>
      <c r="K2421" t="s">
        <v>288</v>
      </c>
      <c r="L2421" t="s">
        <v>549</v>
      </c>
      <c r="M2421" t="s">
        <v>550</v>
      </c>
      <c r="N2421" t="s">
        <v>136</v>
      </c>
      <c r="O2421" t="s">
        <v>283</v>
      </c>
      <c r="P2421" t="s">
        <v>1877</v>
      </c>
      <c r="Q2421" t="s">
        <v>14264</v>
      </c>
      <c r="R2421" t="s">
        <v>626</v>
      </c>
      <c r="S2421">
        <v>2500</v>
      </c>
      <c r="T2421" t="s">
        <v>1896</v>
      </c>
      <c r="U2421" s="4">
        <v>45796.452256944445</v>
      </c>
      <c r="V2421" t="str">
        <f>IFERROR(VLOOKUP(B2421,#REF!,1,0),"")</f>
        <v/>
      </c>
      <c r="W2421" t="str" cm="1">
        <f t="array" ref="W2421">IFERROR(_xlfn.IFS(AND(V2421="",X2421&lt;&gt;"王园园组",X2421&lt;&gt;"other"),K2421,AND(V2421="",X2421="王园园组"),G2421),"other")</f>
        <v>other</v>
      </c>
      <c r="X2421" t="str" cm="1">
        <f t="array" ref="X2421">IFERROR(_xlfn.IFS(AND(V2421="",IFERROR(VLOOKUP(N2421,#REF!,1,0),1)&lt;&gt;1),N2421,AND(V2421="",I2421="王园园组"),"王园园组"),"other")</f>
        <v>other</v>
      </c>
      <c r="Y2421">
        <f>IFERROR(_xlfn.XLOOKUP(MID(T2421, FIND("#", SUBSTITUTE(T2421, "-", "#", LEN(T2421) - LEN(SUBSTITUTE(T2421, "-", "")))) + 1, LEN(T2421)),#REF!,#REF!),0)</f>
        <v>0</v>
      </c>
      <c r="Z2421">
        <f>MONTH(续费明细实时[[#This Row],[success_time]])</f>
        <v>5</v>
      </c>
      <c r="AA2421" s="8" t="e">
        <f>VLOOKUP(续费明细实时[[#This Row],[parent_user_id]],#REF!,27,0)</f>
        <v>#REF!</v>
      </c>
    </row>
    <row r="2422" spans="1:27">
      <c r="A2422" s="1">
        <v>45797</v>
      </c>
      <c r="B2422" t="s">
        <v>14244</v>
      </c>
      <c r="C2422" t="s">
        <v>14245</v>
      </c>
      <c r="D2422" t="s">
        <v>558</v>
      </c>
      <c r="E2422" t="s">
        <v>546</v>
      </c>
      <c r="F2422">
        <v>120</v>
      </c>
      <c r="G2422" t="s">
        <v>341</v>
      </c>
      <c r="H2422" t="s">
        <v>559</v>
      </c>
      <c r="I2422" t="s">
        <v>504</v>
      </c>
      <c r="J2422">
        <v>18632</v>
      </c>
      <c r="K2422" t="s">
        <v>341</v>
      </c>
      <c r="L2422" t="s">
        <v>549</v>
      </c>
      <c r="M2422" t="s">
        <v>559</v>
      </c>
      <c r="N2422" t="s">
        <v>504</v>
      </c>
      <c r="O2422" t="s">
        <v>325</v>
      </c>
      <c r="P2422" t="s">
        <v>1877</v>
      </c>
      <c r="Q2422" t="s">
        <v>14246</v>
      </c>
      <c r="R2422" t="s">
        <v>626</v>
      </c>
      <c r="S2422">
        <v>2624.2543380000002</v>
      </c>
      <c r="T2422" t="s">
        <v>1896</v>
      </c>
      <c r="U2422" s="4">
        <v>45797.918611111112</v>
      </c>
      <c r="V2422" t="str">
        <f>IFERROR(VLOOKUP(B2422,#REF!,1,0),"")</f>
        <v/>
      </c>
      <c r="W2422" t="str" cm="1">
        <f t="array" ref="W2422">IFERROR(_xlfn.IFS(AND(V2422="",X2422&lt;&gt;"王园园组",X2422&lt;&gt;"other"),K2422,AND(V2422="",X2422="王园园组"),G2422),"other")</f>
        <v>other</v>
      </c>
      <c r="X2422" t="str" cm="1">
        <f t="array" ref="X2422">IFERROR(_xlfn.IFS(AND(V2422="",IFERROR(VLOOKUP(N2422,#REF!,1,0),1)&lt;&gt;1),N2422,AND(V2422="",I2422="王园园组"),"王园园组"),"other")</f>
        <v>other</v>
      </c>
      <c r="Y2422">
        <f>IFERROR(_xlfn.XLOOKUP(MID(T2422, FIND("#", SUBSTITUTE(T2422, "-", "#", LEN(T2422) - LEN(SUBSTITUTE(T2422, "-", "")))) + 1, LEN(T2422)),#REF!,#REF!),0)</f>
        <v>0</v>
      </c>
      <c r="Z2422">
        <f>MONTH(续费明细实时[[#This Row],[success_time]])</f>
        <v>5</v>
      </c>
      <c r="AA2422" s="8" t="e">
        <f>VLOOKUP(续费明细实时[[#This Row],[parent_user_id]],#REF!,27,0)</f>
        <v>#REF!</v>
      </c>
    </row>
    <row r="2423" spans="1:27">
      <c r="A2423" s="1">
        <v>45800</v>
      </c>
      <c r="B2423" t="s">
        <v>14080</v>
      </c>
      <c r="C2423" t="s">
        <v>14081</v>
      </c>
      <c r="D2423" t="s">
        <v>578</v>
      </c>
      <c r="E2423" t="s">
        <v>546</v>
      </c>
      <c r="F2423">
        <v>120</v>
      </c>
      <c r="G2423" t="s">
        <v>1973</v>
      </c>
      <c r="H2423" t="s">
        <v>559</v>
      </c>
      <c r="I2423" t="s">
        <v>1876</v>
      </c>
      <c r="J2423">
        <v>17750</v>
      </c>
      <c r="K2423" t="s">
        <v>291</v>
      </c>
      <c r="L2423" t="s">
        <v>549</v>
      </c>
      <c r="M2423" t="s">
        <v>550</v>
      </c>
      <c r="N2423" t="s">
        <v>136</v>
      </c>
      <c r="O2423" t="s">
        <v>292</v>
      </c>
      <c r="P2423" t="s">
        <v>1877</v>
      </c>
      <c r="Q2423" t="s">
        <v>14082</v>
      </c>
      <c r="R2423" t="s">
        <v>626</v>
      </c>
      <c r="S2423">
        <v>2500</v>
      </c>
      <c r="T2423" t="s">
        <v>1896</v>
      </c>
      <c r="U2423" s="4">
        <v>45800.833738425928</v>
      </c>
      <c r="V2423" t="str">
        <f>IFERROR(VLOOKUP(B2423,#REF!,1,0),"")</f>
        <v/>
      </c>
      <c r="W2423" t="str" cm="1">
        <f t="array" ref="W2423">IFERROR(_xlfn.IFS(AND(V2423="",X2423&lt;&gt;"王园园组",X2423&lt;&gt;"other"),K2423,AND(V2423="",X2423="王园园组"),G2423),"other")</f>
        <v>other</v>
      </c>
      <c r="X2423" t="str" cm="1">
        <f t="array" ref="X2423">IFERROR(_xlfn.IFS(AND(V2423="",IFERROR(VLOOKUP(N2423,#REF!,1,0),1)&lt;&gt;1),N2423,AND(V2423="",I2423="王园园组"),"王园园组"),"other")</f>
        <v>other</v>
      </c>
      <c r="Y2423">
        <f>IFERROR(_xlfn.XLOOKUP(MID(T2423, FIND("#", SUBSTITUTE(T2423, "-", "#", LEN(T2423) - LEN(SUBSTITUTE(T2423, "-", "")))) + 1, LEN(T2423)),#REF!,#REF!),0)</f>
        <v>0</v>
      </c>
      <c r="Z2423">
        <f>MONTH(续费明细实时[[#This Row],[success_time]])</f>
        <v>5</v>
      </c>
      <c r="AA2423" s="8" t="e">
        <f>VLOOKUP(续费明细实时[[#This Row],[parent_user_id]],#REF!,27,0)</f>
        <v>#REF!</v>
      </c>
    </row>
    <row r="2424" spans="1:27">
      <c r="A2424" s="1">
        <v>45800</v>
      </c>
      <c r="B2424" t="s">
        <v>14083</v>
      </c>
      <c r="C2424" t="s">
        <v>14084</v>
      </c>
      <c r="D2424" t="s">
        <v>695</v>
      </c>
      <c r="E2424" t="s">
        <v>546</v>
      </c>
      <c r="F2424">
        <v>120</v>
      </c>
      <c r="G2424" t="s">
        <v>1917</v>
      </c>
      <c r="H2424" t="s">
        <v>559</v>
      </c>
      <c r="I2424" t="s">
        <v>1876</v>
      </c>
      <c r="J2424">
        <v>17750</v>
      </c>
      <c r="K2424" t="s">
        <v>291</v>
      </c>
      <c r="L2424" t="s">
        <v>549</v>
      </c>
      <c r="M2424" t="s">
        <v>550</v>
      </c>
      <c r="N2424" t="s">
        <v>136</v>
      </c>
      <c r="O2424" t="s">
        <v>292</v>
      </c>
      <c r="P2424" t="s">
        <v>1877</v>
      </c>
      <c r="Q2424" t="s">
        <v>14085</v>
      </c>
      <c r="R2424" t="s">
        <v>626</v>
      </c>
      <c r="S2424">
        <v>2500</v>
      </c>
      <c r="T2424" t="s">
        <v>1896</v>
      </c>
      <c r="U2424" s="4">
        <v>45800.714039351849</v>
      </c>
      <c r="V2424" t="str">
        <f>IFERROR(VLOOKUP(B2424,#REF!,1,0),"")</f>
        <v/>
      </c>
      <c r="W2424" t="str" cm="1">
        <f t="array" ref="W2424">IFERROR(_xlfn.IFS(AND(V2424="",X2424&lt;&gt;"王园园组",X2424&lt;&gt;"other"),K2424,AND(V2424="",X2424="王园园组"),G2424),"other")</f>
        <v>other</v>
      </c>
      <c r="X2424" t="str" cm="1">
        <f t="array" ref="X2424">IFERROR(_xlfn.IFS(AND(V2424="",IFERROR(VLOOKUP(N2424,#REF!,1,0),1)&lt;&gt;1),N2424,AND(V2424="",I2424="王园园组"),"王园园组"),"other")</f>
        <v>other</v>
      </c>
      <c r="Y2424">
        <f>IFERROR(_xlfn.XLOOKUP(MID(T2424, FIND("#", SUBSTITUTE(T2424, "-", "#", LEN(T2424) - LEN(SUBSTITUTE(T2424, "-", "")))) + 1, LEN(T2424)),#REF!,#REF!),0)</f>
        <v>0</v>
      </c>
      <c r="Z2424">
        <f>MONTH(续费明细实时[[#This Row],[success_time]])</f>
        <v>5</v>
      </c>
      <c r="AA2424" s="8" t="e">
        <f>VLOOKUP(续费明细实时[[#This Row],[parent_user_id]],#REF!,27,0)</f>
        <v>#REF!</v>
      </c>
    </row>
    <row r="2425" spans="1:27">
      <c r="A2425" s="1">
        <v>45802</v>
      </c>
      <c r="B2425" t="s">
        <v>28742</v>
      </c>
      <c r="C2425" t="s">
        <v>28743</v>
      </c>
      <c r="D2425" t="s">
        <v>548</v>
      </c>
      <c r="E2425" t="s">
        <v>546</v>
      </c>
      <c r="F2425">
        <v>60</v>
      </c>
      <c r="G2425" t="s">
        <v>1978</v>
      </c>
      <c r="H2425" t="s">
        <v>559</v>
      </c>
      <c r="I2425" t="s">
        <v>1876</v>
      </c>
      <c r="J2425">
        <v>10650</v>
      </c>
      <c r="K2425" t="s">
        <v>245</v>
      </c>
      <c r="L2425" t="s">
        <v>549</v>
      </c>
      <c r="M2425" t="s">
        <v>550</v>
      </c>
      <c r="N2425" t="s">
        <v>551</v>
      </c>
      <c r="O2425" t="s">
        <v>242</v>
      </c>
      <c r="P2425" t="s">
        <v>1877</v>
      </c>
      <c r="Q2425" t="s">
        <v>28744</v>
      </c>
      <c r="R2425" t="s">
        <v>626</v>
      </c>
      <c r="S2425">
        <v>1500</v>
      </c>
      <c r="T2425" t="s">
        <v>1891</v>
      </c>
      <c r="U2425" s="4">
        <v>45802.300983796296</v>
      </c>
      <c r="V2425" t="str">
        <f>IFERROR(VLOOKUP(B2425,#REF!,1,0),"")</f>
        <v/>
      </c>
      <c r="W2425" t="str" cm="1">
        <f t="array" ref="W2425">IFERROR(_xlfn.IFS(AND(V2425="",X2425&lt;&gt;"王园园组",X2425&lt;&gt;"other"),K2425,AND(V2425="",X2425="王园园组"),G2425),"other")</f>
        <v>other</v>
      </c>
      <c r="X2425" t="str" cm="1">
        <f t="array" ref="X2425">IFERROR(_xlfn.IFS(AND(V2425="",IFERROR(VLOOKUP(N2425,#REF!,1,0),1)&lt;&gt;1),N2425,AND(V2425="",I2425="王园园组"),"王园园组"),"other")</f>
        <v>other</v>
      </c>
      <c r="Y2425">
        <f>IFERROR(_xlfn.XLOOKUP(MID(T2425, FIND("#", SUBSTITUTE(T2425, "-", "#", LEN(T2425) - LEN(SUBSTITUTE(T2425, "-", "")))) + 1, LEN(T2425)),#REF!,#REF!),0)</f>
        <v>0</v>
      </c>
      <c r="Z2425">
        <f>MONTH(续费明细实时[[#This Row],[success_time]])</f>
        <v>5</v>
      </c>
      <c r="AA2425" s="8" t="e">
        <f>VLOOKUP(续费明细实时[[#This Row],[parent_user_id]],#REF!,27,0)</f>
        <v>#REF!</v>
      </c>
    </row>
    <row r="2426" spans="1:27">
      <c r="A2426" s="1">
        <v>45803</v>
      </c>
      <c r="B2426" t="s">
        <v>30369</v>
      </c>
      <c r="C2426" t="s">
        <v>30370</v>
      </c>
      <c r="D2426" t="s">
        <v>548</v>
      </c>
      <c r="E2426" t="s">
        <v>546</v>
      </c>
      <c r="F2426">
        <v>120</v>
      </c>
      <c r="G2426" t="s">
        <v>1978</v>
      </c>
      <c r="H2426" t="s">
        <v>559</v>
      </c>
      <c r="I2426" t="s">
        <v>1876</v>
      </c>
      <c r="J2426">
        <v>17750</v>
      </c>
      <c r="K2426" t="s">
        <v>247</v>
      </c>
      <c r="L2426" t="s">
        <v>549</v>
      </c>
      <c r="M2426" t="s">
        <v>550</v>
      </c>
      <c r="N2426" t="s">
        <v>551</v>
      </c>
      <c r="O2426" t="s">
        <v>242</v>
      </c>
      <c r="P2426" t="s">
        <v>1877</v>
      </c>
      <c r="Q2426" t="s">
        <v>30371</v>
      </c>
      <c r="R2426" t="s">
        <v>626</v>
      </c>
      <c r="S2426">
        <v>2500</v>
      </c>
      <c r="T2426" t="s">
        <v>1896</v>
      </c>
      <c r="U2426" s="4">
        <v>45803.487928240742</v>
      </c>
      <c r="V2426" t="str">
        <f>IFERROR(VLOOKUP(B2426,#REF!,1,0),"")</f>
        <v/>
      </c>
      <c r="W2426" t="str" cm="1">
        <f t="array" ref="W2426">IFERROR(_xlfn.IFS(AND(V2426="",X2426&lt;&gt;"王园园组",X2426&lt;&gt;"other"),K2426,AND(V2426="",X2426="王园园组"),G2426),"other")</f>
        <v>other</v>
      </c>
      <c r="X2426" t="str" cm="1">
        <f t="array" ref="X2426">IFERROR(_xlfn.IFS(AND(V2426="",IFERROR(VLOOKUP(N2426,#REF!,1,0),1)&lt;&gt;1),N2426,AND(V2426="",I2426="王园园组"),"王园园组"),"other")</f>
        <v>other</v>
      </c>
      <c r="Y2426">
        <f>IFERROR(_xlfn.XLOOKUP(MID(T2426, FIND("#", SUBSTITUTE(T2426, "-", "#", LEN(T2426) - LEN(SUBSTITUTE(T2426, "-", "")))) + 1, LEN(T2426)),#REF!,#REF!),0)</f>
        <v>0</v>
      </c>
      <c r="Z2426">
        <f>MONTH(续费明细实时[[#This Row],[success_time]])</f>
        <v>5</v>
      </c>
      <c r="AA2426" s="8" t="e">
        <f>VLOOKUP(续费明细实时[[#This Row],[parent_user_id]],#REF!,27,0)</f>
        <v>#REF!</v>
      </c>
    </row>
    <row r="2427" spans="1:27">
      <c r="A2427" s="1">
        <v>45803</v>
      </c>
      <c r="B2427" t="s">
        <v>28696</v>
      </c>
      <c r="C2427" t="s">
        <v>28697</v>
      </c>
      <c r="D2427" t="s">
        <v>548</v>
      </c>
      <c r="E2427" t="s">
        <v>546</v>
      </c>
      <c r="F2427">
        <v>120</v>
      </c>
      <c r="G2427" t="s">
        <v>1939</v>
      </c>
      <c r="H2427" t="s">
        <v>559</v>
      </c>
      <c r="I2427" t="s">
        <v>1876</v>
      </c>
      <c r="J2427">
        <v>17750</v>
      </c>
      <c r="K2427" t="s">
        <v>290</v>
      </c>
      <c r="L2427" t="s">
        <v>549</v>
      </c>
      <c r="M2427" t="s">
        <v>550</v>
      </c>
      <c r="N2427" t="s">
        <v>136</v>
      </c>
      <c r="O2427" t="s">
        <v>283</v>
      </c>
      <c r="P2427" t="s">
        <v>1877</v>
      </c>
      <c r="Q2427" t="s">
        <v>28698</v>
      </c>
      <c r="R2427" t="s">
        <v>626</v>
      </c>
      <c r="S2427">
        <v>2500</v>
      </c>
      <c r="T2427" t="s">
        <v>1896</v>
      </c>
      <c r="U2427" s="4">
        <v>45803.43204861111</v>
      </c>
      <c r="V2427" t="str">
        <f>IFERROR(VLOOKUP(B2427,#REF!,1,0),"")</f>
        <v/>
      </c>
      <c r="W2427" t="str" cm="1">
        <f t="array" ref="W2427">IFERROR(_xlfn.IFS(AND(V2427="",X2427&lt;&gt;"王园园组",X2427&lt;&gt;"other"),K2427,AND(V2427="",X2427="王园园组"),G2427),"other")</f>
        <v>other</v>
      </c>
      <c r="X2427" t="str" cm="1">
        <f t="array" ref="X2427">IFERROR(_xlfn.IFS(AND(V2427="",IFERROR(VLOOKUP(N2427,#REF!,1,0),1)&lt;&gt;1),N2427,AND(V2427="",I2427="王园园组"),"王园园组"),"other")</f>
        <v>other</v>
      </c>
      <c r="Y2427">
        <f>IFERROR(_xlfn.XLOOKUP(MID(T2427, FIND("#", SUBSTITUTE(T2427, "-", "#", LEN(T2427) - LEN(SUBSTITUTE(T2427, "-", "")))) + 1, LEN(T2427)),#REF!,#REF!),0)</f>
        <v>0</v>
      </c>
      <c r="Z2427">
        <f>MONTH(续费明细实时[[#This Row],[success_time]])</f>
        <v>5</v>
      </c>
      <c r="AA2427" s="8" t="e">
        <f>VLOOKUP(续费明细实时[[#This Row],[parent_user_id]],#REF!,27,0)</f>
        <v>#REF!</v>
      </c>
    </row>
    <row r="2428" spans="1:27">
      <c r="A2428" s="1">
        <v>45795</v>
      </c>
      <c r="B2428" t="s">
        <v>14346</v>
      </c>
      <c r="C2428" t="s">
        <v>14347</v>
      </c>
      <c r="D2428" t="s">
        <v>886</v>
      </c>
      <c r="E2428" t="s">
        <v>1102</v>
      </c>
      <c r="F2428">
        <v>180</v>
      </c>
      <c r="G2428" t="s">
        <v>352</v>
      </c>
      <c r="H2428" t="s">
        <v>559</v>
      </c>
      <c r="I2428" t="s">
        <v>163</v>
      </c>
      <c r="J2428">
        <v>15357</v>
      </c>
      <c r="K2428" t="s">
        <v>352</v>
      </c>
      <c r="L2428" t="s">
        <v>549</v>
      </c>
      <c r="M2428" t="s">
        <v>559</v>
      </c>
      <c r="N2428" t="s">
        <v>163</v>
      </c>
      <c r="O2428" t="s">
        <v>472</v>
      </c>
      <c r="P2428" t="s">
        <v>1877</v>
      </c>
      <c r="Q2428" t="s">
        <v>14348</v>
      </c>
      <c r="R2428" t="s">
        <v>626</v>
      </c>
      <c r="S2428">
        <v>2163</v>
      </c>
      <c r="T2428" t="s">
        <v>13028</v>
      </c>
      <c r="U2428" s="4">
        <v>45795.791770833333</v>
      </c>
      <c r="V2428" t="str">
        <f>IFERROR(VLOOKUP(B2428,#REF!,1,0),"")</f>
        <v/>
      </c>
      <c r="W2428" t="str" cm="1">
        <f t="array" ref="W2428">IFERROR(_xlfn.IFS(AND(V2428="",X2428&lt;&gt;"王园园组",X2428&lt;&gt;"other"),K2428,AND(V2428="",X2428="王园园组"),G2428),"other")</f>
        <v>other</v>
      </c>
      <c r="X2428" t="str" cm="1">
        <f t="array" ref="X2428">IFERROR(_xlfn.IFS(AND(V2428="",IFERROR(VLOOKUP(N2428,#REF!,1,0),1)&lt;&gt;1),N2428,AND(V2428="",I2428="王园园组"),"王园园组"),"other")</f>
        <v>other</v>
      </c>
      <c r="Y2428">
        <f>IFERROR(_xlfn.XLOOKUP(MID(T2428, FIND("#", SUBSTITUTE(T2428, "-", "#", LEN(T2428) - LEN(SUBSTITUTE(T2428, "-", "")))) + 1, LEN(T2428)),#REF!,#REF!),0)</f>
        <v>0</v>
      </c>
      <c r="Z2428">
        <f>MONTH(续费明细实时[[#This Row],[success_time]])</f>
        <v>5</v>
      </c>
      <c r="AA2428" s="8" t="e">
        <f>VLOOKUP(续费明细实时[[#This Row],[parent_user_id]],#REF!,27,0)</f>
        <v>#REF!</v>
      </c>
    </row>
    <row r="2429" spans="1:27">
      <c r="A2429" s="1">
        <v>45783</v>
      </c>
      <c r="B2429" t="s">
        <v>2626</v>
      </c>
      <c r="C2429" t="s">
        <v>2627</v>
      </c>
      <c r="D2429" t="s">
        <v>548</v>
      </c>
      <c r="E2429" t="s">
        <v>1959</v>
      </c>
      <c r="F2429">
        <v>24</v>
      </c>
      <c r="G2429" t="s">
        <v>1883</v>
      </c>
      <c r="H2429" t="s">
        <v>559</v>
      </c>
      <c r="I2429" t="s">
        <v>1876</v>
      </c>
      <c r="J2429">
        <v>5964</v>
      </c>
      <c r="K2429" t="s">
        <v>200</v>
      </c>
      <c r="L2429" t="s">
        <v>549</v>
      </c>
      <c r="M2429" t="s">
        <v>550</v>
      </c>
      <c r="N2429" t="s">
        <v>551</v>
      </c>
      <c r="O2429" t="s">
        <v>149</v>
      </c>
      <c r="P2429" t="s">
        <v>1877</v>
      </c>
      <c r="Q2429" t="s">
        <v>2628</v>
      </c>
      <c r="R2429" t="s">
        <v>626</v>
      </c>
      <c r="S2429">
        <v>840</v>
      </c>
      <c r="T2429" t="s">
        <v>2201</v>
      </c>
      <c r="U2429" s="4">
        <v>45783.503206018519</v>
      </c>
      <c r="V2429" t="str">
        <f>IFERROR(VLOOKUP(B2429,#REF!,1,0),"")</f>
        <v/>
      </c>
      <c r="W2429" t="str" cm="1">
        <f t="array" ref="W2429">IFERROR(_xlfn.IFS(AND(V2429="",X2429&lt;&gt;"王园园组",X2429&lt;&gt;"other"),K2429,AND(V2429="",X2429="王园园组"),G2429),"other")</f>
        <v>other</v>
      </c>
      <c r="X2429" t="str" cm="1">
        <f t="array" ref="X2429">IFERROR(_xlfn.IFS(AND(V2429="",IFERROR(VLOOKUP(N2429,#REF!,1,0),1)&lt;&gt;1),N2429,AND(V2429="",I2429="王园园组"),"王园园组"),"other")</f>
        <v>other</v>
      </c>
      <c r="Y2429">
        <f>IFERROR(_xlfn.XLOOKUP(MID(T2429, FIND("#", SUBSTITUTE(T2429, "-", "#", LEN(T2429) - LEN(SUBSTITUTE(T2429, "-", "")))) + 1, LEN(T2429)),#REF!,#REF!),0)</f>
        <v>0</v>
      </c>
      <c r="Z2429">
        <f>MONTH(续费明细实时[[#This Row],[success_time]])</f>
        <v>5</v>
      </c>
      <c r="AA2429" s="8" t="e">
        <f>VLOOKUP(续费明细实时[[#This Row],[parent_user_id]],#REF!,27,0)</f>
        <v>#REF!</v>
      </c>
    </row>
    <row r="2430" spans="1:27">
      <c r="A2430" s="1">
        <v>45785</v>
      </c>
      <c r="B2430" t="s">
        <v>2636</v>
      </c>
      <c r="C2430" t="s">
        <v>2637</v>
      </c>
      <c r="D2430" t="s">
        <v>548</v>
      </c>
      <c r="E2430" t="s">
        <v>546</v>
      </c>
      <c r="F2430">
        <v>120</v>
      </c>
      <c r="G2430" t="s">
        <v>1969</v>
      </c>
      <c r="H2430" t="s">
        <v>559</v>
      </c>
      <c r="I2430" t="s">
        <v>1876</v>
      </c>
      <c r="J2430">
        <v>17750</v>
      </c>
      <c r="K2430" t="s">
        <v>260</v>
      </c>
      <c r="L2430" t="s">
        <v>549</v>
      </c>
      <c r="M2430" t="s">
        <v>550</v>
      </c>
      <c r="N2430" t="s">
        <v>136</v>
      </c>
      <c r="O2430" t="s">
        <v>147</v>
      </c>
      <c r="P2430" t="s">
        <v>1877</v>
      </c>
      <c r="Q2430" t="s">
        <v>2638</v>
      </c>
      <c r="R2430" t="s">
        <v>626</v>
      </c>
      <c r="S2430">
        <v>2500</v>
      </c>
      <c r="T2430" t="s">
        <v>1896</v>
      </c>
      <c r="U2430" s="4">
        <v>45785.520937499998</v>
      </c>
      <c r="V2430" t="str">
        <f>IFERROR(VLOOKUP(B2430,#REF!,1,0),"")</f>
        <v/>
      </c>
      <c r="W2430" t="str" cm="1">
        <f t="array" ref="W2430">IFERROR(_xlfn.IFS(AND(V2430="",X2430&lt;&gt;"王园园组",X2430&lt;&gt;"other"),K2430,AND(V2430="",X2430="王园园组"),G2430),"other")</f>
        <v>other</v>
      </c>
      <c r="X2430" t="str" cm="1">
        <f t="array" ref="X2430">IFERROR(_xlfn.IFS(AND(V2430="",IFERROR(VLOOKUP(N2430,#REF!,1,0),1)&lt;&gt;1),N2430,AND(V2430="",I2430="王园园组"),"王园园组"),"other")</f>
        <v>other</v>
      </c>
      <c r="Y2430">
        <f>IFERROR(_xlfn.XLOOKUP(MID(T2430, FIND("#", SUBSTITUTE(T2430, "-", "#", LEN(T2430) - LEN(SUBSTITUTE(T2430, "-", "")))) + 1, LEN(T2430)),#REF!,#REF!),0)</f>
        <v>0</v>
      </c>
      <c r="Z2430">
        <f>MONTH(续费明细实时[[#This Row],[success_time]])</f>
        <v>5</v>
      </c>
      <c r="AA2430" s="8" t="e">
        <f>VLOOKUP(续费明细实时[[#This Row],[parent_user_id]],#REF!,27,0)</f>
        <v>#REF!</v>
      </c>
    </row>
    <row r="2431" spans="1:27">
      <c r="A2431" s="1">
        <v>45790</v>
      </c>
      <c r="B2431" t="s">
        <v>14349</v>
      </c>
      <c r="C2431" t="s">
        <v>14350</v>
      </c>
      <c r="D2431" t="s">
        <v>584</v>
      </c>
      <c r="E2431" t="s">
        <v>546</v>
      </c>
      <c r="F2431">
        <v>120</v>
      </c>
      <c r="G2431" t="s">
        <v>2035</v>
      </c>
      <c r="H2431" t="s">
        <v>559</v>
      </c>
      <c r="I2431" t="s">
        <v>1876</v>
      </c>
      <c r="J2431">
        <v>17750</v>
      </c>
      <c r="K2431" t="s">
        <v>279</v>
      </c>
      <c r="L2431" t="s">
        <v>549</v>
      </c>
      <c r="M2431" t="s">
        <v>550</v>
      </c>
      <c r="N2431" t="s">
        <v>136</v>
      </c>
      <c r="O2431" t="s">
        <v>139</v>
      </c>
      <c r="P2431" t="s">
        <v>1877</v>
      </c>
      <c r="Q2431" t="s">
        <v>14351</v>
      </c>
      <c r="R2431" t="s">
        <v>626</v>
      </c>
      <c r="S2431">
        <v>2500</v>
      </c>
      <c r="T2431" t="s">
        <v>1896</v>
      </c>
      <c r="U2431" s="4">
        <v>45790.725752314815</v>
      </c>
      <c r="V2431" t="str">
        <f>IFERROR(VLOOKUP(B2431,#REF!,1,0),"")</f>
        <v/>
      </c>
      <c r="W2431" t="str" cm="1">
        <f t="array" ref="W2431">IFERROR(_xlfn.IFS(AND(V2431="",X2431&lt;&gt;"王园园组",X2431&lt;&gt;"other"),K2431,AND(V2431="",X2431="王园园组"),G2431),"other")</f>
        <v>other</v>
      </c>
      <c r="X2431" t="str" cm="1">
        <f t="array" ref="X2431">IFERROR(_xlfn.IFS(AND(V2431="",IFERROR(VLOOKUP(N2431,#REF!,1,0),1)&lt;&gt;1),N2431,AND(V2431="",I2431="王园园组"),"王园园组"),"other")</f>
        <v>other</v>
      </c>
      <c r="Y2431">
        <f>IFERROR(_xlfn.XLOOKUP(MID(T2431, FIND("#", SUBSTITUTE(T2431, "-", "#", LEN(T2431) - LEN(SUBSTITUTE(T2431, "-", "")))) + 1, LEN(T2431)),#REF!,#REF!),0)</f>
        <v>0</v>
      </c>
      <c r="Z2431">
        <f>MONTH(续费明细实时[[#This Row],[success_time]])</f>
        <v>5</v>
      </c>
      <c r="AA2431" s="8" t="e">
        <f>VLOOKUP(续费明细实时[[#This Row],[parent_user_id]],#REF!,27,0)</f>
        <v>#REF!</v>
      </c>
    </row>
    <row r="2432" spans="1:27">
      <c r="A2432" s="1">
        <v>45787</v>
      </c>
      <c r="B2432" t="s">
        <v>9161</v>
      </c>
      <c r="C2432" t="s">
        <v>9162</v>
      </c>
      <c r="D2432" t="s">
        <v>902</v>
      </c>
      <c r="E2432" t="s">
        <v>1102</v>
      </c>
      <c r="F2432">
        <v>144</v>
      </c>
      <c r="G2432" t="s">
        <v>1875</v>
      </c>
      <c r="H2432" t="s">
        <v>559</v>
      </c>
      <c r="I2432" t="s">
        <v>1876</v>
      </c>
      <c r="J2432">
        <v>10394</v>
      </c>
      <c r="K2432" t="s">
        <v>301</v>
      </c>
      <c r="L2432" t="s">
        <v>549</v>
      </c>
      <c r="M2432" t="s">
        <v>550</v>
      </c>
      <c r="N2432" t="s">
        <v>136</v>
      </c>
      <c r="O2432" t="s">
        <v>143</v>
      </c>
      <c r="P2432" t="s">
        <v>1877</v>
      </c>
      <c r="Q2432" t="s">
        <v>9163</v>
      </c>
      <c r="R2432" t="s">
        <v>626</v>
      </c>
      <c r="S2432">
        <v>1464</v>
      </c>
      <c r="T2432" t="s">
        <v>8975</v>
      </c>
      <c r="U2432" s="4">
        <v>45787.693773148145</v>
      </c>
      <c r="V2432" t="str">
        <f>IFERROR(VLOOKUP(B2432,#REF!,1,0),"")</f>
        <v/>
      </c>
      <c r="W2432" t="str" cm="1">
        <f t="array" ref="W2432">IFERROR(_xlfn.IFS(AND(V2432="",X2432&lt;&gt;"王园园组",X2432&lt;&gt;"other"),K2432,AND(V2432="",X2432="王园园组"),G2432),"other")</f>
        <v>other</v>
      </c>
      <c r="X2432" t="str" cm="1">
        <f t="array" ref="X2432">IFERROR(_xlfn.IFS(AND(V2432="",IFERROR(VLOOKUP(N2432,#REF!,1,0),1)&lt;&gt;1),N2432,AND(V2432="",I2432="王园园组"),"王园园组"),"other")</f>
        <v>other</v>
      </c>
      <c r="Y2432">
        <f>IFERROR(_xlfn.XLOOKUP(MID(T2432, FIND("#", SUBSTITUTE(T2432, "-", "#", LEN(T2432) - LEN(SUBSTITUTE(T2432, "-", "")))) + 1, LEN(T2432)),#REF!,#REF!),0)</f>
        <v>0</v>
      </c>
      <c r="Z2432">
        <f>MONTH(续费明细实时[[#This Row],[success_time]])</f>
        <v>5</v>
      </c>
      <c r="AA2432" s="8" t="e">
        <f>VLOOKUP(续费明细实时[[#This Row],[parent_user_id]],#REF!,27,0)</f>
        <v>#REF!</v>
      </c>
    </row>
    <row r="2433" spans="1:27">
      <c r="A2433" s="1">
        <v>45788</v>
      </c>
      <c r="B2433" t="s">
        <v>9158</v>
      </c>
      <c r="C2433" t="s">
        <v>9159</v>
      </c>
      <c r="D2433" t="s">
        <v>578</v>
      </c>
      <c r="E2433" t="s">
        <v>546</v>
      </c>
      <c r="F2433">
        <v>120</v>
      </c>
      <c r="G2433" t="s">
        <v>2079</v>
      </c>
      <c r="H2433" t="s">
        <v>559</v>
      </c>
      <c r="I2433" t="s">
        <v>1876</v>
      </c>
      <c r="J2433">
        <v>17750</v>
      </c>
      <c r="K2433" t="s">
        <v>295</v>
      </c>
      <c r="L2433" t="s">
        <v>549</v>
      </c>
      <c r="M2433" t="s">
        <v>550</v>
      </c>
      <c r="N2433" t="s">
        <v>136</v>
      </c>
      <c r="O2433" t="s">
        <v>292</v>
      </c>
      <c r="P2433" t="s">
        <v>1877</v>
      </c>
      <c r="Q2433" t="s">
        <v>9160</v>
      </c>
      <c r="R2433" t="s">
        <v>626</v>
      </c>
      <c r="S2433">
        <v>2500</v>
      </c>
      <c r="T2433" t="s">
        <v>1896</v>
      </c>
      <c r="U2433" s="4">
        <v>45788.880706018521</v>
      </c>
      <c r="V2433" t="str">
        <f>IFERROR(VLOOKUP(B2433,#REF!,1,0),"")</f>
        <v/>
      </c>
      <c r="W2433" t="str" cm="1">
        <f t="array" ref="W2433">IFERROR(_xlfn.IFS(AND(V2433="",X2433&lt;&gt;"王园园组",X2433&lt;&gt;"other"),K2433,AND(V2433="",X2433="王园园组"),G2433),"other")</f>
        <v>other</v>
      </c>
      <c r="X2433" t="str" cm="1">
        <f t="array" ref="X2433">IFERROR(_xlfn.IFS(AND(V2433="",IFERROR(VLOOKUP(N2433,#REF!,1,0),1)&lt;&gt;1),N2433,AND(V2433="",I2433="王园园组"),"王园园组"),"other")</f>
        <v>other</v>
      </c>
      <c r="Y2433">
        <f>IFERROR(_xlfn.XLOOKUP(MID(T2433, FIND("#", SUBSTITUTE(T2433, "-", "#", LEN(T2433) - LEN(SUBSTITUTE(T2433, "-", "")))) + 1, LEN(T2433)),#REF!,#REF!),0)</f>
        <v>0</v>
      </c>
      <c r="Z2433">
        <f>MONTH(续费明细实时[[#This Row],[success_time]])</f>
        <v>5</v>
      </c>
      <c r="AA2433" s="8" t="e">
        <f>VLOOKUP(续费明细实时[[#This Row],[parent_user_id]],#REF!,27,0)</f>
        <v>#REF!</v>
      </c>
    </row>
    <row r="2434" spans="1:27">
      <c r="A2434" s="1">
        <v>45791</v>
      </c>
      <c r="B2434" t="s">
        <v>14223</v>
      </c>
      <c r="C2434" t="s">
        <v>14224</v>
      </c>
      <c r="D2434" t="s">
        <v>548</v>
      </c>
      <c r="E2434" t="s">
        <v>641</v>
      </c>
      <c r="F2434">
        <v>12</v>
      </c>
      <c r="G2434" t="s">
        <v>1894</v>
      </c>
      <c r="H2434" t="s">
        <v>559</v>
      </c>
      <c r="I2434" t="s">
        <v>1876</v>
      </c>
      <c r="J2434">
        <v>1491</v>
      </c>
      <c r="K2434" t="s">
        <v>246</v>
      </c>
      <c r="L2434" t="s">
        <v>549</v>
      </c>
      <c r="M2434" t="s">
        <v>550</v>
      </c>
      <c r="N2434" t="s">
        <v>551</v>
      </c>
      <c r="O2434" t="s">
        <v>242</v>
      </c>
      <c r="P2434" t="s">
        <v>1877</v>
      </c>
      <c r="Q2434" t="s">
        <v>14225</v>
      </c>
      <c r="R2434" t="s">
        <v>626</v>
      </c>
      <c r="S2434">
        <v>210</v>
      </c>
      <c r="T2434" t="s">
        <v>2076</v>
      </c>
      <c r="U2434" s="4">
        <v>45791.102812500001</v>
      </c>
      <c r="V2434" t="str">
        <f>IFERROR(VLOOKUP(B2434,#REF!,1,0),"")</f>
        <v/>
      </c>
      <c r="W2434" t="str" cm="1">
        <f t="array" ref="W2434">IFERROR(_xlfn.IFS(AND(V2434="",X2434&lt;&gt;"王园园组",X2434&lt;&gt;"other"),K2434,AND(V2434="",X2434="王园园组"),G2434),"other")</f>
        <v>other</v>
      </c>
      <c r="X2434" t="str" cm="1">
        <f t="array" ref="X2434">IFERROR(_xlfn.IFS(AND(V2434="",IFERROR(VLOOKUP(N2434,#REF!,1,0),1)&lt;&gt;1),N2434,AND(V2434="",I2434="王园园组"),"王园园组"),"other")</f>
        <v>other</v>
      </c>
      <c r="Y2434">
        <f>IFERROR(_xlfn.XLOOKUP(MID(T2434, FIND("#", SUBSTITUTE(T2434, "-", "#", LEN(T2434) - LEN(SUBSTITUTE(T2434, "-", "")))) + 1, LEN(T2434)),#REF!,#REF!),0)</f>
        <v>0</v>
      </c>
      <c r="Z2434">
        <f>MONTH(续费明细实时[[#This Row],[success_time]])</f>
        <v>5</v>
      </c>
      <c r="AA2434" s="8" t="e">
        <f>VLOOKUP(续费明细实时[[#This Row],[parent_user_id]],#REF!,27,0)</f>
        <v>#REF!</v>
      </c>
    </row>
    <row r="2435" spans="1:27">
      <c r="A2435" s="1">
        <v>45796</v>
      </c>
      <c r="B2435" t="s">
        <v>14226</v>
      </c>
      <c r="C2435" t="s">
        <v>14227</v>
      </c>
      <c r="D2435" t="s">
        <v>610</v>
      </c>
      <c r="E2435" t="s">
        <v>546</v>
      </c>
      <c r="F2435">
        <v>120</v>
      </c>
      <c r="G2435" t="s">
        <v>626</v>
      </c>
      <c r="H2435" t="s">
        <v>626</v>
      </c>
      <c r="I2435" t="s">
        <v>626</v>
      </c>
      <c r="J2435">
        <v>17750</v>
      </c>
      <c r="K2435" t="s">
        <v>244</v>
      </c>
      <c r="L2435" t="s">
        <v>549</v>
      </c>
      <c r="M2435" t="s">
        <v>550</v>
      </c>
      <c r="N2435" t="s">
        <v>551</v>
      </c>
      <c r="O2435" t="s">
        <v>242</v>
      </c>
      <c r="P2435" t="s">
        <v>1877</v>
      </c>
      <c r="Q2435" t="s">
        <v>14228</v>
      </c>
      <c r="R2435" t="s">
        <v>626</v>
      </c>
      <c r="S2435">
        <v>2500</v>
      </c>
      <c r="T2435" t="s">
        <v>1896</v>
      </c>
      <c r="U2435" s="4">
        <v>45796.621296296296</v>
      </c>
      <c r="V2435" t="str">
        <f>IFERROR(VLOOKUP(B2435,#REF!,1,0),"")</f>
        <v/>
      </c>
      <c r="W2435" t="str" cm="1">
        <f t="array" ref="W2435">IFERROR(_xlfn.IFS(AND(V2435="",X2435&lt;&gt;"王园园组",X2435&lt;&gt;"other"),K2435,AND(V2435="",X2435="王园园组"),G2435),"other")</f>
        <v>other</v>
      </c>
      <c r="X2435" t="str" cm="1">
        <f t="array" ref="X2435">IFERROR(_xlfn.IFS(AND(V2435="",IFERROR(VLOOKUP(N2435,#REF!,1,0),1)&lt;&gt;1),N2435,AND(V2435="",I2435="王园园组"),"王园园组"),"other")</f>
        <v>other</v>
      </c>
      <c r="Y2435">
        <f>IFERROR(_xlfn.XLOOKUP(MID(T2435, FIND("#", SUBSTITUTE(T2435, "-", "#", LEN(T2435) - LEN(SUBSTITUTE(T2435, "-", "")))) + 1, LEN(T2435)),#REF!,#REF!),0)</f>
        <v>0</v>
      </c>
      <c r="Z2435">
        <f>MONTH(续费明细实时[[#This Row],[success_time]])</f>
        <v>5</v>
      </c>
      <c r="AA2435" s="8" t="e">
        <f>VLOOKUP(续费明细实时[[#This Row],[parent_user_id]],#REF!,27,0)</f>
        <v>#REF!</v>
      </c>
    </row>
    <row r="2436" spans="1:27">
      <c r="A2436" s="1">
        <v>45797</v>
      </c>
      <c r="B2436" t="s">
        <v>14232</v>
      </c>
      <c r="C2436" t="s">
        <v>14233</v>
      </c>
      <c r="D2436" t="s">
        <v>578</v>
      </c>
      <c r="E2436" t="s">
        <v>1102</v>
      </c>
      <c r="F2436">
        <v>340</v>
      </c>
      <c r="G2436" t="s">
        <v>357</v>
      </c>
      <c r="H2436" t="s">
        <v>559</v>
      </c>
      <c r="I2436" t="s">
        <v>163</v>
      </c>
      <c r="J2436">
        <v>24308</v>
      </c>
      <c r="K2436" t="s">
        <v>357</v>
      </c>
      <c r="L2436" t="s">
        <v>549</v>
      </c>
      <c r="M2436" t="s">
        <v>559</v>
      </c>
      <c r="N2436" t="s">
        <v>163</v>
      </c>
      <c r="O2436" t="s">
        <v>473</v>
      </c>
      <c r="P2436" t="s">
        <v>1877</v>
      </c>
      <c r="Q2436" t="s">
        <v>14234</v>
      </c>
      <c r="R2436" t="s">
        <v>626</v>
      </c>
      <c r="S2436">
        <v>3423.7035559999999</v>
      </c>
      <c r="T2436" t="s">
        <v>2098</v>
      </c>
      <c r="U2436" s="4">
        <v>45797.840092592596</v>
      </c>
      <c r="V2436" t="str">
        <f>IFERROR(VLOOKUP(B2436,#REF!,1,0),"")</f>
        <v/>
      </c>
      <c r="W2436" t="str" cm="1">
        <f t="array" ref="W2436">IFERROR(_xlfn.IFS(AND(V2436="",X2436&lt;&gt;"王园园组",X2436&lt;&gt;"other"),K2436,AND(V2436="",X2436="王园园组"),G2436),"other")</f>
        <v>other</v>
      </c>
      <c r="X2436" t="str" cm="1">
        <f t="array" ref="X2436">IFERROR(_xlfn.IFS(AND(V2436="",IFERROR(VLOOKUP(N2436,#REF!,1,0),1)&lt;&gt;1),N2436,AND(V2436="",I2436="王园园组"),"王园园组"),"other")</f>
        <v>other</v>
      </c>
      <c r="Y2436">
        <f>IFERROR(_xlfn.XLOOKUP(MID(T2436, FIND("#", SUBSTITUTE(T2436, "-", "#", LEN(T2436) - LEN(SUBSTITUTE(T2436, "-", "")))) + 1, LEN(T2436)),#REF!,#REF!),0)</f>
        <v>0</v>
      </c>
      <c r="Z2436">
        <f>MONTH(续费明细实时[[#This Row],[success_time]])</f>
        <v>5</v>
      </c>
      <c r="AA2436" s="8" t="e">
        <f>VLOOKUP(续费明细实时[[#This Row],[parent_user_id]],#REF!,27,0)</f>
        <v>#REF!</v>
      </c>
    </row>
    <row r="2437" spans="1:27">
      <c r="A2437" s="1">
        <v>45797</v>
      </c>
      <c r="B2437" t="s">
        <v>14052</v>
      </c>
      <c r="C2437" t="s">
        <v>14053</v>
      </c>
      <c r="D2437" t="s">
        <v>558</v>
      </c>
      <c r="E2437" t="s">
        <v>641</v>
      </c>
      <c r="F2437">
        <v>48</v>
      </c>
      <c r="G2437" t="s">
        <v>335</v>
      </c>
      <c r="H2437" t="s">
        <v>559</v>
      </c>
      <c r="I2437" t="s">
        <v>504</v>
      </c>
      <c r="J2437">
        <v>6266</v>
      </c>
      <c r="K2437" t="s">
        <v>335</v>
      </c>
      <c r="L2437" t="s">
        <v>549</v>
      </c>
      <c r="M2437" t="s">
        <v>559</v>
      </c>
      <c r="N2437" t="s">
        <v>504</v>
      </c>
      <c r="O2437" t="s">
        <v>325</v>
      </c>
      <c r="P2437" t="s">
        <v>1877</v>
      </c>
      <c r="Q2437" t="s">
        <v>14054</v>
      </c>
      <c r="R2437" t="s">
        <v>626</v>
      </c>
      <c r="S2437">
        <v>882.52701400000001</v>
      </c>
      <c r="T2437" t="s">
        <v>13832</v>
      </c>
      <c r="U2437" s="4">
        <v>45797.89340277778</v>
      </c>
      <c r="V2437" t="str">
        <f>IFERROR(VLOOKUP(B2437,#REF!,1,0),"")</f>
        <v/>
      </c>
      <c r="W2437" t="str" cm="1">
        <f t="array" ref="W2437">IFERROR(_xlfn.IFS(AND(V2437="",X2437&lt;&gt;"王园园组",X2437&lt;&gt;"other"),K2437,AND(V2437="",X2437="王园园组"),G2437),"other")</f>
        <v>other</v>
      </c>
      <c r="X2437" t="str" cm="1">
        <f t="array" ref="X2437">IFERROR(_xlfn.IFS(AND(V2437="",IFERROR(VLOOKUP(N2437,#REF!,1,0),1)&lt;&gt;1),N2437,AND(V2437="",I2437="王园园组"),"王园园组"),"other")</f>
        <v>other</v>
      </c>
      <c r="Y2437">
        <f>IFERROR(_xlfn.XLOOKUP(MID(T2437, FIND("#", SUBSTITUTE(T2437, "-", "#", LEN(T2437) - LEN(SUBSTITUTE(T2437, "-", "")))) + 1, LEN(T2437)),#REF!,#REF!),0)</f>
        <v>0</v>
      </c>
      <c r="Z2437">
        <f>MONTH(续费明细实时[[#This Row],[success_time]])</f>
        <v>5</v>
      </c>
      <c r="AA2437" s="8" t="e">
        <f>VLOOKUP(续费明细实时[[#This Row],[parent_user_id]],#REF!,27,0)</f>
        <v>#REF!</v>
      </c>
    </row>
    <row r="2438" spans="1:27">
      <c r="A2438" s="1">
        <v>45800</v>
      </c>
      <c r="B2438" t="s">
        <v>14055</v>
      </c>
      <c r="C2438" t="s">
        <v>14056</v>
      </c>
      <c r="D2438" t="s">
        <v>548</v>
      </c>
      <c r="E2438" t="s">
        <v>546</v>
      </c>
      <c r="F2438">
        <v>120</v>
      </c>
      <c r="G2438" t="s">
        <v>1969</v>
      </c>
      <c r="H2438" t="s">
        <v>559</v>
      </c>
      <c r="I2438" t="s">
        <v>1876</v>
      </c>
      <c r="J2438">
        <v>17750</v>
      </c>
      <c r="K2438" t="s">
        <v>247</v>
      </c>
      <c r="L2438" t="s">
        <v>549</v>
      </c>
      <c r="M2438" t="s">
        <v>550</v>
      </c>
      <c r="N2438" t="s">
        <v>551</v>
      </c>
      <c r="O2438" t="s">
        <v>242</v>
      </c>
      <c r="P2438" t="s">
        <v>1877</v>
      </c>
      <c r="Q2438" t="s">
        <v>14057</v>
      </c>
      <c r="R2438" t="s">
        <v>626</v>
      </c>
      <c r="S2438">
        <v>2500</v>
      </c>
      <c r="T2438" t="s">
        <v>1896</v>
      </c>
      <c r="U2438" s="4">
        <v>45800.349351851852</v>
      </c>
      <c r="V2438" t="str">
        <f>IFERROR(VLOOKUP(B2438,#REF!,1,0),"")</f>
        <v/>
      </c>
      <c r="W2438" t="str" cm="1">
        <f t="array" ref="W2438">IFERROR(_xlfn.IFS(AND(V2438="",X2438&lt;&gt;"王园园组",X2438&lt;&gt;"other"),K2438,AND(V2438="",X2438="王园园组"),G2438),"other")</f>
        <v>other</v>
      </c>
      <c r="X2438" t="str" cm="1">
        <f t="array" ref="X2438">IFERROR(_xlfn.IFS(AND(V2438="",IFERROR(VLOOKUP(N2438,#REF!,1,0),1)&lt;&gt;1),N2438,AND(V2438="",I2438="王园园组"),"王园园组"),"other")</f>
        <v>other</v>
      </c>
      <c r="Y2438">
        <f>IFERROR(_xlfn.XLOOKUP(MID(T2438, FIND("#", SUBSTITUTE(T2438, "-", "#", LEN(T2438) - LEN(SUBSTITUTE(T2438, "-", "")))) + 1, LEN(T2438)),#REF!,#REF!),0)</f>
        <v>0</v>
      </c>
      <c r="Z2438">
        <f>MONTH(续费明细实时[[#This Row],[success_time]])</f>
        <v>5</v>
      </c>
      <c r="AA2438" s="8" t="e">
        <f>VLOOKUP(续费明细实时[[#This Row],[parent_user_id]],#REF!,27,0)</f>
        <v>#REF!</v>
      </c>
    </row>
    <row r="2439" spans="1:27">
      <c r="A2439" s="1">
        <v>45788</v>
      </c>
      <c r="B2439" t="s">
        <v>8904</v>
      </c>
      <c r="C2439" t="s">
        <v>8905</v>
      </c>
      <c r="D2439" t="s">
        <v>961</v>
      </c>
      <c r="E2439" t="s">
        <v>546</v>
      </c>
      <c r="F2439">
        <v>60</v>
      </c>
      <c r="G2439" t="s">
        <v>2178</v>
      </c>
      <c r="H2439" t="s">
        <v>559</v>
      </c>
      <c r="I2439" t="s">
        <v>1876</v>
      </c>
      <c r="J2439">
        <v>10650</v>
      </c>
      <c r="K2439" t="s">
        <v>298</v>
      </c>
      <c r="L2439" t="s">
        <v>549</v>
      </c>
      <c r="M2439" t="s">
        <v>550</v>
      </c>
      <c r="N2439" t="s">
        <v>136</v>
      </c>
      <c r="O2439" t="s">
        <v>143</v>
      </c>
      <c r="P2439" t="s">
        <v>1877</v>
      </c>
      <c r="Q2439" t="s">
        <v>8906</v>
      </c>
      <c r="R2439" t="s">
        <v>626</v>
      </c>
      <c r="S2439">
        <v>1500</v>
      </c>
      <c r="T2439" t="s">
        <v>1891</v>
      </c>
      <c r="U2439" s="4">
        <v>45788.858726851853</v>
      </c>
      <c r="V2439" t="str">
        <f>IFERROR(VLOOKUP(B2439,#REF!,1,0),"")</f>
        <v/>
      </c>
      <c r="W2439" t="str" cm="1">
        <f t="array" ref="W2439">IFERROR(_xlfn.IFS(AND(V2439="",X2439&lt;&gt;"王园园组",X2439&lt;&gt;"other"),K2439,AND(V2439="",X2439="王园园组"),G2439),"other")</f>
        <v>other</v>
      </c>
      <c r="X2439" t="str" cm="1">
        <f t="array" ref="X2439">IFERROR(_xlfn.IFS(AND(V2439="",IFERROR(VLOOKUP(N2439,#REF!,1,0),1)&lt;&gt;1),N2439,AND(V2439="",I2439="王园园组"),"王园园组"),"other")</f>
        <v>other</v>
      </c>
      <c r="Y2439">
        <f>IFERROR(_xlfn.XLOOKUP(MID(T2439, FIND("#", SUBSTITUTE(T2439, "-", "#", LEN(T2439) - LEN(SUBSTITUTE(T2439, "-", "")))) + 1, LEN(T2439)),#REF!,#REF!),0)</f>
        <v>0</v>
      </c>
      <c r="Z2439">
        <f>MONTH(续费明细实时[[#This Row],[success_time]])</f>
        <v>5</v>
      </c>
      <c r="AA2439" s="8" t="e">
        <f>VLOOKUP(续费明细实时[[#This Row],[parent_user_id]],#REF!,27,0)</f>
        <v>#REF!</v>
      </c>
    </row>
    <row r="2440" spans="1:27">
      <c r="A2440" s="1">
        <v>45784</v>
      </c>
      <c r="B2440" t="s">
        <v>2629</v>
      </c>
      <c r="C2440" t="s">
        <v>2630</v>
      </c>
      <c r="D2440" t="s">
        <v>2631</v>
      </c>
      <c r="E2440" t="s">
        <v>1102</v>
      </c>
      <c r="F2440">
        <v>120</v>
      </c>
      <c r="G2440" t="s">
        <v>359</v>
      </c>
      <c r="H2440" t="s">
        <v>559</v>
      </c>
      <c r="I2440" t="s">
        <v>163</v>
      </c>
      <c r="J2440">
        <v>10394</v>
      </c>
      <c r="K2440" t="s">
        <v>359</v>
      </c>
      <c r="L2440" t="s">
        <v>549</v>
      </c>
      <c r="M2440" t="s">
        <v>559</v>
      </c>
      <c r="N2440" t="s">
        <v>163</v>
      </c>
      <c r="O2440" t="s">
        <v>473</v>
      </c>
      <c r="P2440" t="s">
        <v>1877</v>
      </c>
      <c r="Q2440" t="s">
        <v>2632</v>
      </c>
      <c r="R2440" t="s">
        <v>626</v>
      </c>
      <c r="S2440">
        <v>1464</v>
      </c>
      <c r="T2440" t="s">
        <v>1902</v>
      </c>
      <c r="U2440" s="4">
        <v>45784.571643518517</v>
      </c>
      <c r="V2440" t="str">
        <f>IFERROR(VLOOKUP(B2440,#REF!,1,0),"")</f>
        <v/>
      </c>
      <c r="W2440" t="str" cm="1">
        <f t="array" ref="W2440">IFERROR(_xlfn.IFS(AND(V2440="",X2440&lt;&gt;"王园园组",X2440&lt;&gt;"other"),K2440,AND(V2440="",X2440="王园园组"),G2440),"other")</f>
        <v>other</v>
      </c>
      <c r="X2440" t="str" cm="1">
        <f t="array" ref="X2440">IFERROR(_xlfn.IFS(AND(V2440="",IFERROR(VLOOKUP(N2440,#REF!,1,0),1)&lt;&gt;1),N2440,AND(V2440="",I2440="王园园组"),"王园园组"),"other")</f>
        <v>other</v>
      </c>
      <c r="Y2440">
        <f>IFERROR(_xlfn.XLOOKUP(MID(T2440, FIND("#", SUBSTITUTE(T2440, "-", "#", LEN(T2440) - LEN(SUBSTITUTE(T2440, "-", "")))) + 1, LEN(T2440)),#REF!,#REF!),0)</f>
        <v>0</v>
      </c>
      <c r="Z2440">
        <f>MONTH(续费明细实时[[#This Row],[success_time]])</f>
        <v>5</v>
      </c>
      <c r="AA2440" s="8" t="e">
        <f>VLOOKUP(续费明细实时[[#This Row],[parent_user_id]],#REF!,27,0)</f>
        <v>#REF!</v>
      </c>
    </row>
    <row r="2441" spans="1:27">
      <c r="A2441" s="1">
        <v>45779</v>
      </c>
      <c r="B2441" t="s">
        <v>2633</v>
      </c>
      <c r="C2441" t="s">
        <v>2634</v>
      </c>
      <c r="D2441" t="s">
        <v>1088</v>
      </c>
      <c r="E2441" t="s">
        <v>641</v>
      </c>
      <c r="F2441">
        <v>72</v>
      </c>
      <c r="G2441" t="s">
        <v>1994</v>
      </c>
      <c r="H2441" t="s">
        <v>559</v>
      </c>
      <c r="I2441" t="s">
        <v>1876</v>
      </c>
      <c r="J2441">
        <v>9306</v>
      </c>
      <c r="K2441" t="s">
        <v>425</v>
      </c>
      <c r="L2441" t="s">
        <v>549</v>
      </c>
      <c r="M2441" t="s">
        <v>550</v>
      </c>
      <c r="N2441" t="s">
        <v>136</v>
      </c>
      <c r="O2441" t="s">
        <v>139</v>
      </c>
      <c r="P2441" t="s">
        <v>1877</v>
      </c>
      <c r="Q2441" t="s">
        <v>2635</v>
      </c>
      <c r="R2441" t="s">
        <v>626</v>
      </c>
      <c r="S2441">
        <v>1310.740131</v>
      </c>
      <c r="T2441" t="s">
        <v>1606</v>
      </c>
      <c r="U2441" s="4">
        <v>45779.62122685185</v>
      </c>
      <c r="V2441" t="str">
        <f>IFERROR(VLOOKUP(B2441,#REF!,1,0),"")</f>
        <v/>
      </c>
      <c r="W2441" t="str" cm="1">
        <f t="array" ref="W2441">IFERROR(_xlfn.IFS(AND(V2441="",X2441&lt;&gt;"王园园组",X2441&lt;&gt;"other"),K2441,AND(V2441="",X2441="王园园组"),G2441),"other")</f>
        <v>other</v>
      </c>
      <c r="X2441" t="str" cm="1">
        <f t="array" ref="X2441">IFERROR(_xlfn.IFS(AND(V2441="",IFERROR(VLOOKUP(N2441,#REF!,1,0),1)&lt;&gt;1),N2441,AND(V2441="",I2441="王园园组"),"王园园组"),"other")</f>
        <v>other</v>
      </c>
      <c r="Y2441">
        <f>IFERROR(_xlfn.XLOOKUP(MID(T2441, FIND("#", SUBSTITUTE(T2441, "-", "#", LEN(T2441) - LEN(SUBSTITUTE(T2441, "-", "")))) + 1, LEN(T2441)),#REF!,#REF!),0)</f>
        <v>0</v>
      </c>
      <c r="Z2441">
        <f>MONTH(续费明细实时[[#This Row],[success_time]])</f>
        <v>5</v>
      </c>
      <c r="AA2441" s="8" t="e">
        <f>VLOOKUP(续费明细实时[[#This Row],[parent_user_id]],#REF!,27,0)</f>
        <v>#REF!</v>
      </c>
    </row>
    <row r="2442" spans="1:27">
      <c r="A2442" s="1">
        <v>45787</v>
      </c>
      <c r="B2442" t="s">
        <v>3007</v>
      </c>
      <c r="C2442" t="s">
        <v>3008</v>
      </c>
      <c r="D2442" t="s">
        <v>548</v>
      </c>
      <c r="E2442" t="s">
        <v>546</v>
      </c>
      <c r="F2442">
        <v>120</v>
      </c>
      <c r="G2442" t="s">
        <v>2005</v>
      </c>
      <c r="H2442" t="s">
        <v>559</v>
      </c>
      <c r="I2442" t="s">
        <v>1876</v>
      </c>
      <c r="J2442">
        <v>17750</v>
      </c>
      <c r="K2442" t="s">
        <v>287</v>
      </c>
      <c r="L2442" t="s">
        <v>549</v>
      </c>
      <c r="M2442" t="s">
        <v>550</v>
      </c>
      <c r="N2442" t="s">
        <v>136</v>
      </c>
      <c r="O2442" t="s">
        <v>283</v>
      </c>
      <c r="P2442" t="s">
        <v>1877</v>
      </c>
      <c r="Q2442" t="s">
        <v>3009</v>
      </c>
      <c r="R2442" t="s">
        <v>626</v>
      </c>
      <c r="S2442">
        <v>2500</v>
      </c>
      <c r="T2442" t="s">
        <v>1896</v>
      </c>
      <c r="U2442" s="4">
        <v>45787.497847222221</v>
      </c>
      <c r="V2442" t="str">
        <f>IFERROR(VLOOKUP(B2442,#REF!,1,0),"")</f>
        <v/>
      </c>
      <c r="W2442" t="str" cm="1">
        <f t="array" ref="W2442">IFERROR(_xlfn.IFS(AND(V2442="",X2442&lt;&gt;"王园园组",X2442&lt;&gt;"other"),K2442,AND(V2442="",X2442="王园园组"),G2442),"other")</f>
        <v>other</v>
      </c>
      <c r="X2442" t="str" cm="1">
        <f t="array" ref="X2442">IFERROR(_xlfn.IFS(AND(V2442="",IFERROR(VLOOKUP(N2442,#REF!,1,0),1)&lt;&gt;1),N2442,AND(V2442="",I2442="王园园组"),"王园园组"),"other")</f>
        <v>other</v>
      </c>
      <c r="Y2442">
        <f>IFERROR(_xlfn.XLOOKUP(MID(T2442, FIND("#", SUBSTITUTE(T2442, "-", "#", LEN(T2442) - LEN(SUBSTITUTE(T2442, "-", "")))) + 1, LEN(T2442)),#REF!,#REF!),0)</f>
        <v>0</v>
      </c>
      <c r="Z2442">
        <f>MONTH(续费明细实时[[#This Row],[success_time]])</f>
        <v>5</v>
      </c>
      <c r="AA2442" s="8" t="e">
        <f>VLOOKUP(续费明细实时[[#This Row],[parent_user_id]],#REF!,27,0)</f>
        <v>#REF!</v>
      </c>
    </row>
    <row r="2443" spans="1:27">
      <c r="A2443" s="1">
        <v>45789</v>
      </c>
      <c r="B2443" t="s">
        <v>11173</v>
      </c>
      <c r="C2443" t="s">
        <v>11174</v>
      </c>
      <c r="D2443" t="s">
        <v>548</v>
      </c>
      <c r="E2443" t="s">
        <v>546</v>
      </c>
      <c r="F2443">
        <v>60</v>
      </c>
      <c r="G2443" t="s">
        <v>2005</v>
      </c>
      <c r="H2443" t="s">
        <v>559</v>
      </c>
      <c r="I2443" t="s">
        <v>1876</v>
      </c>
      <c r="J2443">
        <v>10650</v>
      </c>
      <c r="K2443" t="s">
        <v>249</v>
      </c>
      <c r="L2443" t="s">
        <v>549</v>
      </c>
      <c r="M2443" t="s">
        <v>550</v>
      </c>
      <c r="N2443" t="s">
        <v>551</v>
      </c>
      <c r="O2443" t="s">
        <v>242</v>
      </c>
      <c r="P2443" t="s">
        <v>1877</v>
      </c>
      <c r="Q2443" t="s">
        <v>11175</v>
      </c>
      <c r="R2443" t="s">
        <v>626</v>
      </c>
      <c r="S2443">
        <v>1500</v>
      </c>
      <c r="T2443" t="s">
        <v>1891</v>
      </c>
      <c r="U2443" s="4">
        <v>45789.646192129629</v>
      </c>
      <c r="V2443" t="str">
        <f>IFERROR(VLOOKUP(B2443,#REF!,1,0),"")</f>
        <v/>
      </c>
      <c r="W2443" t="str" cm="1">
        <f t="array" ref="W2443">IFERROR(_xlfn.IFS(AND(V2443="",X2443&lt;&gt;"王园园组",X2443&lt;&gt;"other"),K2443,AND(V2443="",X2443="王园园组"),G2443),"other")</f>
        <v>other</v>
      </c>
      <c r="X2443" t="str" cm="1">
        <f t="array" ref="X2443">IFERROR(_xlfn.IFS(AND(V2443="",IFERROR(VLOOKUP(N2443,#REF!,1,0),1)&lt;&gt;1),N2443,AND(V2443="",I2443="王园园组"),"王园园组"),"other")</f>
        <v>other</v>
      </c>
      <c r="Y2443">
        <f>IFERROR(_xlfn.XLOOKUP(MID(T2443, FIND("#", SUBSTITUTE(T2443, "-", "#", LEN(T2443) - LEN(SUBSTITUTE(T2443, "-", "")))) + 1, LEN(T2443)),#REF!,#REF!),0)</f>
        <v>0</v>
      </c>
      <c r="Z2443">
        <f>MONTH(续费明细实时[[#This Row],[success_time]])</f>
        <v>5</v>
      </c>
      <c r="AA2443" s="8" t="e">
        <f>VLOOKUP(续费明细实时[[#This Row],[parent_user_id]],#REF!,27,0)</f>
        <v>#REF!</v>
      </c>
    </row>
    <row r="2444" spans="1:27">
      <c r="A2444" s="1">
        <v>45789</v>
      </c>
      <c r="B2444" t="s">
        <v>11179</v>
      </c>
      <c r="C2444" t="s">
        <v>11180</v>
      </c>
      <c r="D2444" t="s">
        <v>695</v>
      </c>
      <c r="E2444" t="s">
        <v>546</v>
      </c>
      <c r="F2444">
        <v>60</v>
      </c>
      <c r="G2444" t="s">
        <v>1994</v>
      </c>
      <c r="H2444" t="s">
        <v>559</v>
      </c>
      <c r="I2444" t="s">
        <v>1876</v>
      </c>
      <c r="J2444">
        <v>11161</v>
      </c>
      <c r="K2444" t="s">
        <v>233</v>
      </c>
      <c r="L2444" t="s">
        <v>549</v>
      </c>
      <c r="M2444" t="s">
        <v>550</v>
      </c>
      <c r="N2444" t="s">
        <v>551</v>
      </c>
      <c r="O2444" t="s">
        <v>141</v>
      </c>
      <c r="P2444" t="s">
        <v>1877</v>
      </c>
      <c r="Q2444" t="s">
        <v>11181</v>
      </c>
      <c r="R2444" t="s">
        <v>626</v>
      </c>
      <c r="S2444">
        <v>1571.919856</v>
      </c>
      <c r="T2444" t="s">
        <v>1891</v>
      </c>
      <c r="U2444" s="4">
        <v>45789.475925925923</v>
      </c>
      <c r="V2444" t="str">
        <f>IFERROR(VLOOKUP(B2444,#REF!,1,0),"")</f>
        <v/>
      </c>
      <c r="W2444" t="str" cm="1">
        <f t="array" ref="W2444">IFERROR(_xlfn.IFS(AND(V2444="",X2444&lt;&gt;"王园园组",X2444&lt;&gt;"other"),K2444,AND(V2444="",X2444="王园园组"),G2444),"other")</f>
        <v>other</v>
      </c>
      <c r="X2444" t="str" cm="1">
        <f t="array" ref="X2444">IFERROR(_xlfn.IFS(AND(V2444="",IFERROR(VLOOKUP(N2444,#REF!,1,0),1)&lt;&gt;1),N2444,AND(V2444="",I2444="王园园组"),"王园园组"),"other")</f>
        <v>other</v>
      </c>
      <c r="Y2444">
        <f>IFERROR(_xlfn.XLOOKUP(MID(T2444, FIND("#", SUBSTITUTE(T2444, "-", "#", LEN(T2444) - LEN(SUBSTITUTE(T2444, "-", "")))) + 1, LEN(T2444)),#REF!,#REF!),0)</f>
        <v>0</v>
      </c>
      <c r="Z2444">
        <f>MONTH(续费明细实时[[#This Row],[success_time]])</f>
        <v>5</v>
      </c>
      <c r="AA2444" s="8" t="e">
        <f>VLOOKUP(续费明细实时[[#This Row],[parent_user_id]],#REF!,27,0)</f>
        <v>#REF!</v>
      </c>
    </row>
    <row r="2445" spans="1:27">
      <c r="A2445" s="1">
        <v>45790</v>
      </c>
      <c r="B2445" t="s">
        <v>12493</v>
      </c>
      <c r="C2445" t="s">
        <v>12494</v>
      </c>
      <c r="D2445" t="s">
        <v>548</v>
      </c>
      <c r="E2445" t="s">
        <v>546</v>
      </c>
      <c r="F2445">
        <v>120</v>
      </c>
      <c r="G2445" t="s">
        <v>2113</v>
      </c>
      <c r="H2445" t="s">
        <v>559</v>
      </c>
      <c r="I2445" t="s">
        <v>1876</v>
      </c>
      <c r="J2445">
        <v>18283</v>
      </c>
      <c r="K2445" t="s">
        <v>207</v>
      </c>
      <c r="L2445" t="s">
        <v>549</v>
      </c>
      <c r="M2445" t="s">
        <v>550</v>
      </c>
      <c r="N2445" t="s">
        <v>551</v>
      </c>
      <c r="O2445" t="s">
        <v>149</v>
      </c>
      <c r="P2445" t="s">
        <v>1877</v>
      </c>
      <c r="Q2445" t="s">
        <v>12495</v>
      </c>
      <c r="R2445" t="s">
        <v>626</v>
      </c>
      <c r="S2445">
        <v>2575</v>
      </c>
      <c r="T2445" t="s">
        <v>1896</v>
      </c>
      <c r="U2445" s="4">
        <v>45790.447928240741</v>
      </c>
      <c r="V2445" t="str">
        <f>IFERROR(VLOOKUP(B2445,#REF!,1,0),"")</f>
        <v/>
      </c>
      <c r="W2445" t="str" cm="1">
        <f t="array" ref="W2445">IFERROR(_xlfn.IFS(AND(V2445="",X2445&lt;&gt;"王园园组",X2445&lt;&gt;"other"),K2445,AND(V2445="",X2445="王园园组"),G2445),"other")</f>
        <v>other</v>
      </c>
      <c r="X2445" t="str" cm="1">
        <f t="array" ref="X2445">IFERROR(_xlfn.IFS(AND(V2445="",IFERROR(VLOOKUP(N2445,#REF!,1,0),1)&lt;&gt;1),N2445,AND(V2445="",I2445="王园园组"),"王园园组"),"other")</f>
        <v>other</v>
      </c>
      <c r="Y2445">
        <f>IFERROR(_xlfn.XLOOKUP(MID(T2445, FIND("#", SUBSTITUTE(T2445, "-", "#", LEN(T2445) - LEN(SUBSTITUTE(T2445, "-", "")))) + 1, LEN(T2445)),#REF!,#REF!),0)</f>
        <v>0</v>
      </c>
      <c r="Z2445">
        <f>MONTH(续费明细实时[[#This Row],[success_time]])</f>
        <v>5</v>
      </c>
      <c r="AA2445" s="8" t="e">
        <f>VLOOKUP(续费明细实时[[#This Row],[parent_user_id]],#REF!,27,0)</f>
        <v>#REF!</v>
      </c>
    </row>
    <row r="2446" spans="1:27">
      <c r="A2446" s="1">
        <v>45794</v>
      </c>
      <c r="B2446" t="s">
        <v>16584</v>
      </c>
      <c r="C2446" t="s">
        <v>16585</v>
      </c>
      <c r="D2446" t="s">
        <v>610</v>
      </c>
      <c r="E2446" t="s">
        <v>546</v>
      </c>
      <c r="F2446">
        <v>120</v>
      </c>
      <c r="G2446" t="s">
        <v>2079</v>
      </c>
      <c r="H2446" t="s">
        <v>559</v>
      </c>
      <c r="I2446" t="s">
        <v>1876</v>
      </c>
      <c r="J2446">
        <v>17946</v>
      </c>
      <c r="K2446" t="s">
        <v>240</v>
      </c>
      <c r="L2446" t="s">
        <v>549</v>
      </c>
      <c r="M2446" t="s">
        <v>550</v>
      </c>
      <c r="N2446" t="s">
        <v>551</v>
      </c>
      <c r="O2446" t="s">
        <v>141</v>
      </c>
      <c r="P2446" t="s">
        <v>1877</v>
      </c>
      <c r="Q2446" t="s">
        <v>16586</v>
      </c>
      <c r="R2446" t="s">
        <v>626</v>
      </c>
      <c r="S2446">
        <v>2527.6042109999999</v>
      </c>
      <c r="T2446" t="s">
        <v>1896</v>
      </c>
      <c r="U2446" s="4">
        <v>45794.934571759259</v>
      </c>
      <c r="V2446" t="str">
        <f>IFERROR(VLOOKUP(B2446,#REF!,1,0),"")</f>
        <v/>
      </c>
      <c r="W2446" t="str" cm="1">
        <f t="array" ref="W2446">IFERROR(_xlfn.IFS(AND(V2446="",X2446&lt;&gt;"王园园组",X2446&lt;&gt;"other"),K2446,AND(V2446="",X2446="王园园组"),G2446),"other")</f>
        <v>other</v>
      </c>
      <c r="X2446" t="str" cm="1">
        <f t="array" ref="X2446">IFERROR(_xlfn.IFS(AND(V2446="",IFERROR(VLOOKUP(N2446,#REF!,1,0),1)&lt;&gt;1),N2446,AND(V2446="",I2446="王园园组"),"王园园组"),"other")</f>
        <v>other</v>
      </c>
      <c r="Y2446">
        <f>IFERROR(_xlfn.XLOOKUP(MID(T2446, FIND("#", SUBSTITUTE(T2446, "-", "#", LEN(T2446) - LEN(SUBSTITUTE(T2446, "-", "")))) + 1, LEN(T2446)),#REF!,#REF!),0)</f>
        <v>0</v>
      </c>
      <c r="Z2446">
        <f>MONTH(续费明细实时[[#This Row],[success_time]])</f>
        <v>5</v>
      </c>
      <c r="AA2446" s="8" t="e">
        <f>VLOOKUP(续费明细实时[[#This Row],[parent_user_id]],#REF!,27,0)</f>
        <v>#REF!</v>
      </c>
    </row>
    <row r="2447" spans="1:27">
      <c r="A2447" s="1">
        <v>45788</v>
      </c>
      <c r="B2447" t="s">
        <v>9098</v>
      </c>
      <c r="C2447" t="s">
        <v>9099</v>
      </c>
      <c r="D2447" t="s">
        <v>610</v>
      </c>
      <c r="E2447" t="s">
        <v>546</v>
      </c>
      <c r="F2447">
        <v>120</v>
      </c>
      <c r="G2447" t="s">
        <v>2079</v>
      </c>
      <c r="H2447" t="s">
        <v>559</v>
      </c>
      <c r="I2447" t="s">
        <v>1876</v>
      </c>
      <c r="J2447">
        <v>18283</v>
      </c>
      <c r="K2447" t="s">
        <v>277</v>
      </c>
      <c r="L2447" t="s">
        <v>549</v>
      </c>
      <c r="M2447" t="s">
        <v>550</v>
      </c>
      <c r="N2447" t="s">
        <v>136</v>
      </c>
      <c r="O2447" t="s">
        <v>139</v>
      </c>
      <c r="P2447" t="s">
        <v>1877</v>
      </c>
      <c r="Q2447" t="s">
        <v>9100</v>
      </c>
      <c r="R2447" t="s">
        <v>626</v>
      </c>
      <c r="S2447">
        <v>2575</v>
      </c>
      <c r="T2447" t="s">
        <v>1896</v>
      </c>
      <c r="U2447" s="4">
        <v>45788.822997685187</v>
      </c>
      <c r="V2447" t="str">
        <f>IFERROR(VLOOKUP(B2447,#REF!,1,0),"")</f>
        <v/>
      </c>
      <c r="W2447" t="str" cm="1">
        <f t="array" ref="W2447">IFERROR(_xlfn.IFS(AND(V2447="",X2447&lt;&gt;"王园园组",X2447&lt;&gt;"other"),K2447,AND(V2447="",X2447="王园园组"),G2447),"other")</f>
        <v>other</v>
      </c>
      <c r="X2447" t="str" cm="1">
        <f t="array" ref="X2447">IFERROR(_xlfn.IFS(AND(V2447="",IFERROR(VLOOKUP(N2447,#REF!,1,0),1)&lt;&gt;1),N2447,AND(V2447="",I2447="王园园组"),"王园园组"),"other")</f>
        <v>other</v>
      </c>
      <c r="Y2447">
        <f>IFERROR(_xlfn.XLOOKUP(MID(T2447, FIND("#", SUBSTITUTE(T2447, "-", "#", LEN(T2447) - LEN(SUBSTITUTE(T2447, "-", "")))) + 1, LEN(T2447)),#REF!,#REF!),0)</f>
        <v>0</v>
      </c>
      <c r="Z2447">
        <f>MONTH(续费明细实时[[#This Row],[success_time]])</f>
        <v>5</v>
      </c>
      <c r="AA2447" s="8" t="e">
        <f>VLOOKUP(续费明细实时[[#This Row],[parent_user_id]],#REF!,27,0)</f>
        <v>#REF!</v>
      </c>
    </row>
    <row r="2448" spans="1:27">
      <c r="A2448" s="1">
        <v>45789</v>
      </c>
      <c r="B2448" t="s">
        <v>11059</v>
      </c>
      <c r="C2448" t="s">
        <v>11060</v>
      </c>
      <c r="D2448" t="s">
        <v>632</v>
      </c>
      <c r="E2448" t="s">
        <v>546</v>
      </c>
      <c r="F2448">
        <v>120</v>
      </c>
      <c r="G2448" t="s">
        <v>1905</v>
      </c>
      <c r="H2448" t="s">
        <v>559</v>
      </c>
      <c r="I2448" t="s">
        <v>1876</v>
      </c>
      <c r="J2448">
        <v>17750</v>
      </c>
      <c r="K2448" t="s">
        <v>194</v>
      </c>
      <c r="L2448" t="s">
        <v>549</v>
      </c>
      <c r="M2448" t="s">
        <v>559</v>
      </c>
      <c r="N2448" t="s">
        <v>469</v>
      </c>
      <c r="O2448" t="s">
        <v>189</v>
      </c>
      <c r="P2448" t="s">
        <v>1877</v>
      </c>
      <c r="Q2448" t="s">
        <v>11061</v>
      </c>
      <c r="R2448" t="s">
        <v>626</v>
      </c>
      <c r="S2448">
        <v>2500</v>
      </c>
      <c r="T2448" t="s">
        <v>1896</v>
      </c>
      <c r="U2448" s="4">
        <v>45789.46980324074</v>
      </c>
      <c r="V2448" t="str">
        <f>IFERROR(VLOOKUP(B2448,#REF!,1,0),"")</f>
        <v/>
      </c>
      <c r="W2448" t="str" cm="1">
        <f t="array" ref="W2448">IFERROR(_xlfn.IFS(AND(V2448="",X2448&lt;&gt;"王园园组",X2448&lt;&gt;"other"),K2448,AND(V2448="",X2448="王园园组"),G2448),"other")</f>
        <v>other</v>
      </c>
      <c r="X2448" t="str" cm="1">
        <f t="array" ref="X2448">IFERROR(_xlfn.IFS(AND(V2448="",IFERROR(VLOOKUP(N2448,#REF!,1,0),1)&lt;&gt;1),N2448,AND(V2448="",I2448="王园园组"),"王园园组"),"other")</f>
        <v>other</v>
      </c>
      <c r="Y2448">
        <f>IFERROR(_xlfn.XLOOKUP(MID(T2448, FIND("#", SUBSTITUTE(T2448, "-", "#", LEN(T2448) - LEN(SUBSTITUTE(T2448, "-", "")))) + 1, LEN(T2448)),#REF!,#REF!),0)</f>
        <v>0</v>
      </c>
      <c r="Z2448">
        <f>MONTH(续费明细实时[[#This Row],[success_time]])</f>
        <v>5</v>
      </c>
      <c r="AA2448" s="8" t="e">
        <f>VLOOKUP(续费明细实时[[#This Row],[parent_user_id]],#REF!,27,0)</f>
        <v>#REF!</v>
      </c>
    </row>
    <row r="2449" spans="1:27">
      <c r="A2449" s="1">
        <v>45790</v>
      </c>
      <c r="B2449" t="s">
        <v>16358</v>
      </c>
      <c r="C2449" t="s">
        <v>16359</v>
      </c>
      <c r="D2449" t="s">
        <v>548</v>
      </c>
      <c r="E2449" t="s">
        <v>546</v>
      </c>
      <c r="F2449">
        <v>60</v>
      </c>
      <c r="G2449" t="s">
        <v>2046</v>
      </c>
      <c r="H2449" t="s">
        <v>559</v>
      </c>
      <c r="I2449" t="s">
        <v>1876</v>
      </c>
      <c r="J2449">
        <v>10650</v>
      </c>
      <c r="K2449" t="s">
        <v>272</v>
      </c>
      <c r="L2449" t="s">
        <v>549</v>
      </c>
      <c r="M2449" t="s">
        <v>550</v>
      </c>
      <c r="N2449" t="s">
        <v>136</v>
      </c>
      <c r="O2449" t="s">
        <v>139</v>
      </c>
      <c r="P2449" t="s">
        <v>1877</v>
      </c>
      <c r="Q2449" t="s">
        <v>16360</v>
      </c>
      <c r="R2449" t="s">
        <v>626</v>
      </c>
      <c r="S2449">
        <v>1500</v>
      </c>
      <c r="T2449" t="s">
        <v>1891</v>
      </c>
      <c r="U2449" s="4">
        <v>45790.759652777779</v>
      </c>
      <c r="V2449" t="str">
        <f>IFERROR(VLOOKUP(B2449,#REF!,1,0),"")</f>
        <v/>
      </c>
      <c r="W2449" t="str" cm="1">
        <f t="array" ref="W2449">IFERROR(_xlfn.IFS(AND(V2449="",X2449&lt;&gt;"王园园组",X2449&lt;&gt;"other"),K2449,AND(V2449="",X2449="王园园组"),G2449),"other")</f>
        <v>other</v>
      </c>
      <c r="X2449" t="str" cm="1">
        <f t="array" ref="X2449">IFERROR(_xlfn.IFS(AND(V2449="",IFERROR(VLOOKUP(N2449,#REF!,1,0),1)&lt;&gt;1),N2449,AND(V2449="",I2449="王园园组"),"王园园组"),"other")</f>
        <v>other</v>
      </c>
      <c r="Y2449">
        <f>IFERROR(_xlfn.XLOOKUP(MID(T2449, FIND("#", SUBSTITUTE(T2449, "-", "#", LEN(T2449) - LEN(SUBSTITUTE(T2449, "-", "")))) + 1, LEN(T2449)),#REF!,#REF!),0)</f>
        <v>0</v>
      </c>
      <c r="Z2449">
        <f>MONTH(续费明细实时[[#This Row],[success_time]])</f>
        <v>5</v>
      </c>
      <c r="AA2449" s="8" t="e">
        <f>VLOOKUP(续费明细实时[[#This Row],[parent_user_id]],#REF!,27,0)</f>
        <v>#REF!</v>
      </c>
    </row>
    <row r="2450" spans="1:27">
      <c r="A2450" s="1">
        <v>45794</v>
      </c>
      <c r="B2450" t="s">
        <v>16361</v>
      </c>
      <c r="C2450" t="s">
        <v>16362</v>
      </c>
      <c r="D2450" t="s">
        <v>1380</v>
      </c>
      <c r="E2450" t="s">
        <v>546</v>
      </c>
      <c r="F2450">
        <v>120</v>
      </c>
      <c r="G2450" t="s">
        <v>350</v>
      </c>
      <c r="H2450" t="s">
        <v>559</v>
      </c>
      <c r="I2450" t="s">
        <v>163</v>
      </c>
      <c r="J2450">
        <v>18283</v>
      </c>
      <c r="K2450" t="s">
        <v>350</v>
      </c>
      <c r="L2450" t="s">
        <v>549</v>
      </c>
      <c r="M2450" t="s">
        <v>559</v>
      </c>
      <c r="N2450" t="s">
        <v>163</v>
      </c>
      <c r="O2450" t="s">
        <v>472</v>
      </c>
      <c r="P2450" t="s">
        <v>1877</v>
      </c>
      <c r="Q2450" t="s">
        <v>16363</v>
      </c>
      <c r="R2450" t="s">
        <v>626</v>
      </c>
      <c r="S2450">
        <v>2575</v>
      </c>
      <c r="T2450" t="s">
        <v>1896</v>
      </c>
      <c r="U2450" s="4">
        <v>45794.841122685182</v>
      </c>
      <c r="V2450" t="str">
        <f>IFERROR(VLOOKUP(B2450,#REF!,1,0),"")</f>
        <v/>
      </c>
      <c r="W2450" t="str" cm="1">
        <f t="array" ref="W2450">IFERROR(_xlfn.IFS(AND(V2450="",X2450&lt;&gt;"王园园组",X2450&lt;&gt;"other"),K2450,AND(V2450="",X2450="王园园组"),G2450),"other")</f>
        <v>other</v>
      </c>
      <c r="X2450" t="str" cm="1">
        <f t="array" ref="X2450">IFERROR(_xlfn.IFS(AND(V2450="",IFERROR(VLOOKUP(N2450,#REF!,1,0),1)&lt;&gt;1),N2450,AND(V2450="",I2450="王园园组"),"王园园组"),"other")</f>
        <v>other</v>
      </c>
      <c r="Y2450">
        <f>IFERROR(_xlfn.XLOOKUP(MID(T2450, FIND("#", SUBSTITUTE(T2450, "-", "#", LEN(T2450) - LEN(SUBSTITUTE(T2450, "-", "")))) + 1, LEN(T2450)),#REF!,#REF!),0)</f>
        <v>0</v>
      </c>
      <c r="Z2450">
        <f>MONTH(续费明细实时[[#This Row],[success_time]])</f>
        <v>5</v>
      </c>
      <c r="AA2450" s="8" t="e">
        <f>VLOOKUP(续费明细实时[[#This Row],[parent_user_id]],#REF!,27,0)</f>
        <v>#REF!</v>
      </c>
    </row>
    <row r="2451" spans="1:27">
      <c r="A2451" s="1">
        <v>45803</v>
      </c>
      <c r="B2451" t="s">
        <v>30372</v>
      </c>
      <c r="C2451" t="s">
        <v>30373</v>
      </c>
      <c r="D2451" t="s">
        <v>558</v>
      </c>
      <c r="E2451" t="s">
        <v>546</v>
      </c>
      <c r="F2451">
        <v>120</v>
      </c>
      <c r="G2451" t="s">
        <v>1917</v>
      </c>
      <c r="H2451" t="s">
        <v>559</v>
      </c>
      <c r="I2451" t="s">
        <v>1876</v>
      </c>
      <c r="J2451">
        <v>17750</v>
      </c>
      <c r="K2451" t="s">
        <v>299</v>
      </c>
      <c r="L2451" t="s">
        <v>549</v>
      </c>
      <c r="M2451" t="s">
        <v>550</v>
      </c>
      <c r="N2451" t="s">
        <v>136</v>
      </c>
      <c r="O2451" t="s">
        <v>143</v>
      </c>
      <c r="P2451" t="s">
        <v>1877</v>
      </c>
      <c r="Q2451" t="s">
        <v>30374</v>
      </c>
      <c r="R2451" t="s">
        <v>626</v>
      </c>
      <c r="S2451">
        <v>2500</v>
      </c>
      <c r="T2451" t="s">
        <v>1896</v>
      </c>
      <c r="U2451" s="4">
        <v>45803.515798611108</v>
      </c>
      <c r="V2451" t="str">
        <f>IFERROR(VLOOKUP(B2451,#REF!,1,0),"")</f>
        <v/>
      </c>
      <c r="W2451" t="str" cm="1">
        <f t="array" ref="W2451">IFERROR(_xlfn.IFS(AND(V2451="",X2451&lt;&gt;"王园园组",X2451&lt;&gt;"other"),K2451,AND(V2451="",X2451="王园园组"),G2451),"other")</f>
        <v>other</v>
      </c>
      <c r="X2451" t="str" cm="1">
        <f t="array" ref="X2451">IFERROR(_xlfn.IFS(AND(V2451="",IFERROR(VLOOKUP(N2451,#REF!,1,0),1)&lt;&gt;1),N2451,AND(V2451="",I2451="王园园组"),"王园园组"),"other")</f>
        <v>other</v>
      </c>
      <c r="Y2451">
        <f>IFERROR(_xlfn.XLOOKUP(MID(T2451, FIND("#", SUBSTITUTE(T2451, "-", "#", LEN(T2451) - LEN(SUBSTITUTE(T2451, "-", "")))) + 1, LEN(T2451)),#REF!,#REF!),0)</f>
        <v>0</v>
      </c>
      <c r="Z2451">
        <f>MONTH(续费明细实时[[#This Row],[success_time]])</f>
        <v>5</v>
      </c>
      <c r="AA2451" s="8" t="e">
        <f>VLOOKUP(续费明细实时[[#This Row],[parent_user_id]],#REF!,27,0)</f>
        <v>#REF!</v>
      </c>
    </row>
    <row r="2452" spans="1:27">
      <c r="A2452" s="1">
        <v>45801</v>
      </c>
      <c r="B2452" t="s">
        <v>16400</v>
      </c>
      <c r="C2452" t="s">
        <v>16401</v>
      </c>
      <c r="D2452" t="s">
        <v>886</v>
      </c>
      <c r="E2452" t="s">
        <v>546</v>
      </c>
      <c r="F2452">
        <v>120</v>
      </c>
      <c r="G2452" t="s">
        <v>2079</v>
      </c>
      <c r="H2452" t="s">
        <v>559</v>
      </c>
      <c r="I2452" t="s">
        <v>1876</v>
      </c>
      <c r="J2452">
        <v>17750</v>
      </c>
      <c r="K2452" t="s">
        <v>425</v>
      </c>
      <c r="L2452" t="s">
        <v>549</v>
      </c>
      <c r="M2452" t="s">
        <v>550</v>
      </c>
      <c r="N2452" t="s">
        <v>136</v>
      </c>
      <c r="O2452" t="s">
        <v>139</v>
      </c>
      <c r="P2452" t="s">
        <v>1877</v>
      </c>
      <c r="Q2452" t="s">
        <v>16402</v>
      </c>
      <c r="R2452" t="s">
        <v>626</v>
      </c>
      <c r="S2452">
        <v>2500</v>
      </c>
      <c r="T2452" t="s">
        <v>1896</v>
      </c>
      <c r="U2452" s="4">
        <v>45801.702268518522</v>
      </c>
      <c r="V2452" t="str">
        <f>IFERROR(VLOOKUP(B2452,#REF!,1,0),"")</f>
        <v/>
      </c>
      <c r="W2452" t="str" cm="1">
        <f t="array" ref="W2452">IFERROR(_xlfn.IFS(AND(V2452="",X2452&lt;&gt;"王园园组",X2452&lt;&gt;"other"),K2452,AND(V2452="",X2452="王园园组"),G2452),"other")</f>
        <v>other</v>
      </c>
      <c r="X2452" t="str" cm="1">
        <f t="array" ref="X2452">IFERROR(_xlfn.IFS(AND(V2452="",IFERROR(VLOOKUP(N2452,#REF!,1,0),1)&lt;&gt;1),N2452,AND(V2452="",I2452="王园园组"),"王园园组"),"other")</f>
        <v>other</v>
      </c>
      <c r="Y2452">
        <f>IFERROR(_xlfn.XLOOKUP(MID(T2452, FIND("#", SUBSTITUTE(T2452, "-", "#", LEN(T2452) - LEN(SUBSTITUTE(T2452, "-", "")))) + 1, LEN(T2452)),#REF!,#REF!),0)</f>
        <v>0</v>
      </c>
      <c r="Z2452">
        <f>MONTH(续费明细实时[[#This Row],[success_time]])</f>
        <v>5</v>
      </c>
      <c r="AA2452" s="8" t="e">
        <f>VLOOKUP(续费明细实时[[#This Row],[parent_user_id]],#REF!,27,0)</f>
        <v>#REF!</v>
      </c>
    </row>
    <row r="2453" spans="1:27">
      <c r="A2453" s="1">
        <v>45786</v>
      </c>
      <c r="B2453" t="s">
        <v>2411</v>
      </c>
      <c r="C2453" t="s">
        <v>2412</v>
      </c>
      <c r="D2453" t="s">
        <v>548</v>
      </c>
      <c r="E2453" t="s">
        <v>546</v>
      </c>
      <c r="F2453">
        <v>120</v>
      </c>
      <c r="G2453" t="s">
        <v>1929</v>
      </c>
      <c r="H2453" t="s">
        <v>559</v>
      </c>
      <c r="I2453" t="s">
        <v>1876</v>
      </c>
      <c r="J2453">
        <v>17750</v>
      </c>
      <c r="K2453" t="s">
        <v>259</v>
      </c>
      <c r="L2453" t="s">
        <v>549</v>
      </c>
      <c r="M2453" t="s">
        <v>550</v>
      </c>
      <c r="N2453" t="s">
        <v>136</v>
      </c>
      <c r="O2453" t="s">
        <v>147</v>
      </c>
      <c r="P2453" t="s">
        <v>1877</v>
      </c>
      <c r="Q2453" t="s">
        <v>2413</v>
      </c>
      <c r="R2453" t="s">
        <v>626</v>
      </c>
      <c r="S2453">
        <v>2500</v>
      </c>
      <c r="T2453" t="s">
        <v>1896</v>
      </c>
      <c r="U2453" s="4">
        <v>45786.394837962966</v>
      </c>
      <c r="V2453" t="str">
        <f>IFERROR(VLOOKUP(B2453,#REF!,1,0),"")</f>
        <v/>
      </c>
      <c r="W2453" t="str" cm="1">
        <f t="array" ref="W2453">IFERROR(_xlfn.IFS(AND(V2453="",X2453&lt;&gt;"王园园组",X2453&lt;&gt;"other"),K2453,AND(V2453="",X2453="王园园组"),G2453),"other")</f>
        <v>other</v>
      </c>
      <c r="X2453" t="str" cm="1">
        <f t="array" ref="X2453">IFERROR(_xlfn.IFS(AND(V2453="",IFERROR(VLOOKUP(N2453,#REF!,1,0),1)&lt;&gt;1),N2453,AND(V2453="",I2453="王园园组"),"王园园组"),"other")</f>
        <v>other</v>
      </c>
      <c r="Y2453">
        <f>IFERROR(_xlfn.XLOOKUP(MID(T2453, FIND("#", SUBSTITUTE(T2453, "-", "#", LEN(T2453) - LEN(SUBSTITUTE(T2453, "-", "")))) + 1, LEN(T2453)),#REF!,#REF!),0)</f>
        <v>0</v>
      </c>
      <c r="Z2453">
        <f>MONTH(续费明细实时[[#This Row],[success_time]])</f>
        <v>5</v>
      </c>
      <c r="AA2453" s="8" t="e">
        <f>VLOOKUP(续费明细实时[[#This Row],[parent_user_id]],#REF!,27,0)</f>
        <v>#REF!</v>
      </c>
    </row>
    <row r="2454" spans="1:27">
      <c r="A2454" s="1">
        <v>45802</v>
      </c>
      <c r="B2454" t="s">
        <v>16403</v>
      </c>
      <c r="C2454" t="s">
        <v>16404</v>
      </c>
      <c r="D2454" t="s">
        <v>548</v>
      </c>
      <c r="E2454" t="s">
        <v>546</v>
      </c>
      <c r="F2454">
        <v>60</v>
      </c>
      <c r="G2454" t="s">
        <v>2005</v>
      </c>
      <c r="H2454" t="s">
        <v>559</v>
      </c>
      <c r="I2454" t="s">
        <v>1876</v>
      </c>
      <c r="J2454">
        <v>10650</v>
      </c>
      <c r="K2454" t="s">
        <v>258</v>
      </c>
      <c r="L2454" t="s">
        <v>549</v>
      </c>
      <c r="M2454" t="s">
        <v>550</v>
      </c>
      <c r="N2454" t="s">
        <v>136</v>
      </c>
      <c r="O2454" t="s">
        <v>147</v>
      </c>
      <c r="P2454" t="s">
        <v>1877</v>
      </c>
      <c r="Q2454" t="s">
        <v>16405</v>
      </c>
      <c r="R2454" t="s">
        <v>626</v>
      </c>
      <c r="S2454">
        <v>1500</v>
      </c>
      <c r="T2454" t="s">
        <v>1891</v>
      </c>
      <c r="U2454" s="4">
        <v>45802.427893518521</v>
      </c>
      <c r="V2454" t="str">
        <f>IFERROR(VLOOKUP(B2454,#REF!,1,0),"")</f>
        <v/>
      </c>
      <c r="W2454" t="str" cm="1">
        <f t="array" ref="W2454">IFERROR(_xlfn.IFS(AND(V2454="",X2454&lt;&gt;"王园园组",X2454&lt;&gt;"other"),K2454,AND(V2454="",X2454="王园园组"),G2454),"other")</f>
        <v>other</v>
      </c>
      <c r="X2454" t="str" cm="1">
        <f t="array" ref="X2454">IFERROR(_xlfn.IFS(AND(V2454="",IFERROR(VLOOKUP(N2454,#REF!,1,0),1)&lt;&gt;1),N2454,AND(V2454="",I2454="王园园组"),"王园园组"),"other")</f>
        <v>other</v>
      </c>
      <c r="Y2454">
        <f>IFERROR(_xlfn.XLOOKUP(MID(T2454, FIND("#", SUBSTITUTE(T2454, "-", "#", LEN(T2454) - LEN(SUBSTITUTE(T2454, "-", "")))) + 1, LEN(T2454)),#REF!,#REF!),0)</f>
        <v>0</v>
      </c>
      <c r="Z2454">
        <f>MONTH(续费明细实时[[#This Row],[success_time]])</f>
        <v>5</v>
      </c>
      <c r="AA2454" s="8" t="e">
        <f>VLOOKUP(续费明细实时[[#This Row],[parent_user_id]],#REF!,27,0)</f>
        <v>#REF!</v>
      </c>
    </row>
    <row r="2455" spans="1:27">
      <c r="A2455" s="1">
        <v>45796</v>
      </c>
      <c r="B2455" t="s">
        <v>16388</v>
      </c>
      <c r="C2455" t="s">
        <v>16389</v>
      </c>
      <c r="D2455" t="s">
        <v>548</v>
      </c>
      <c r="E2455" t="s">
        <v>546</v>
      </c>
      <c r="F2455">
        <v>60</v>
      </c>
      <c r="G2455" t="s">
        <v>1905</v>
      </c>
      <c r="H2455" t="s">
        <v>559</v>
      </c>
      <c r="I2455" t="s">
        <v>1876</v>
      </c>
      <c r="J2455">
        <v>10650</v>
      </c>
      <c r="K2455" t="s">
        <v>202</v>
      </c>
      <c r="L2455" t="s">
        <v>549</v>
      </c>
      <c r="M2455" t="s">
        <v>550</v>
      </c>
      <c r="N2455" t="s">
        <v>551</v>
      </c>
      <c r="O2455" t="s">
        <v>149</v>
      </c>
      <c r="P2455" t="s">
        <v>1877</v>
      </c>
      <c r="Q2455" t="s">
        <v>16390</v>
      </c>
      <c r="R2455" t="s">
        <v>626</v>
      </c>
      <c r="S2455">
        <v>1500</v>
      </c>
      <c r="T2455" t="s">
        <v>1891</v>
      </c>
      <c r="U2455" s="4">
        <v>45796.472638888888</v>
      </c>
      <c r="V2455" t="str">
        <f>IFERROR(VLOOKUP(B2455,#REF!,1,0),"")</f>
        <v/>
      </c>
      <c r="W2455" t="str" cm="1">
        <f t="array" ref="W2455">IFERROR(_xlfn.IFS(AND(V2455="",X2455&lt;&gt;"王园园组",X2455&lt;&gt;"other"),K2455,AND(V2455="",X2455="王园园组"),G2455),"other")</f>
        <v>other</v>
      </c>
      <c r="X2455" t="str" cm="1">
        <f t="array" ref="X2455">IFERROR(_xlfn.IFS(AND(V2455="",IFERROR(VLOOKUP(N2455,#REF!,1,0),1)&lt;&gt;1),N2455,AND(V2455="",I2455="王园园组"),"王园园组"),"other")</f>
        <v>other</v>
      </c>
      <c r="Y2455">
        <f>IFERROR(_xlfn.XLOOKUP(MID(T2455, FIND("#", SUBSTITUTE(T2455, "-", "#", LEN(T2455) - LEN(SUBSTITUTE(T2455, "-", "")))) + 1, LEN(T2455)),#REF!,#REF!),0)</f>
        <v>0</v>
      </c>
      <c r="Z2455">
        <f>MONTH(续费明细实时[[#This Row],[success_time]])</f>
        <v>5</v>
      </c>
      <c r="AA2455" s="8" t="e">
        <f>VLOOKUP(续费明细实时[[#This Row],[parent_user_id]],#REF!,27,0)</f>
        <v>#REF!</v>
      </c>
    </row>
    <row r="2456" spans="1:27">
      <c r="A2456" s="1">
        <v>45796</v>
      </c>
      <c r="B2456" t="s">
        <v>16391</v>
      </c>
      <c r="C2456" t="s">
        <v>16392</v>
      </c>
      <c r="D2456" t="s">
        <v>548</v>
      </c>
      <c r="E2456" t="s">
        <v>546</v>
      </c>
      <c r="F2456">
        <v>240</v>
      </c>
      <c r="G2456" t="s">
        <v>1905</v>
      </c>
      <c r="H2456" t="s">
        <v>559</v>
      </c>
      <c r="I2456" t="s">
        <v>1876</v>
      </c>
      <c r="J2456">
        <v>32909</v>
      </c>
      <c r="K2456" t="s">
        <v>223</v>
      </c>
      <c r="L2456" t="s">
        <v>549</v>
      </c>
      <c r="M2456" t="s">
        <v>550</v>
      </c>
      <c r="N2456" t="s">
        <v>551</v>
      </c>
      <c r="O2456" t="s">
        <v>145</v>
      </c>
      <c r="P2456" t="s">
        <v>1877</v>
      </c>
      <c r="Q2456" t="s">
        <v>16393</v>
      </c>
      <c r="R2456" t="s">
        <v>626</v>
      </c>
      <c r="S2456">
        <v>4635</v>
      </c>
      <c r="T2456" t="s">
        <v>1931</v>
      </c>
      <c r="U2456" s="4">
        <v>45796.396064814813</v>
      </c>
      <c r="V2456" t="str">
        <f>IFERROR(VLOOKUP(B2456,#REF!,1,0),"")</f>
        <v/>
      </c>
      <c r="W2456" t="str" cm="1">
        <f t="array" ref="W2456">IFERROR(_xlfn.IFS(AND(V2456="",X2456&lt;&gt;"王园园组",X2456&lt;&gt;"other"),K2456,AND(V2456="",X2456="王园园组"),G2456),"other")</f>
        <v>other</v>
      </c>
      <c r="X2456" t="str" cm="1">
        <f t="array" ref="X2456">IFERROR(_xlfn.IFS(AND(V2456="",IFERROR(VLOOKUP(N2456,#REF!,1,0),1)&lt;&gt;1),N2456,AND(V2456="",I2456="王园园组"),"王园园组"),"other")</f>
        <v>other</v>
      </c>
      <c r="Y2456">
        <f>IFERROR(_xlfn.XLOOKUP(MID(T2456, FIND("#", SUBSTITUTE(T2456, "-", "#", LEN(T2456) - LEN(SUBSTITUTE(T2456, "-", "")))) + 1, LEN(T2456)),#REF!,#REF!),0)</f>
        <v>0</v>
      </c>
      <c r="Z2456">
        <f>MONTH(续费明细实时[[#This Row],[success_time]])</f>
        <v>5</v>
      </c>
      <c r="AA2456" s="8" t="e">
        <f>VLOOKUP(续费明细实时[[#This Row],[parent_user_id]],#REF!,27,0)</f>
        <v>#REF!</v>
      </c>
    </row>
    <row r="2457" spans="1:27">
      <c r="A2457" s="1">
        <v>45797</v>
      </c>
      <c r="B2457" t="s">
        <v>16355</v>
      </c>
      <c r="C2457" t="s">
        <v>16356</v>
      </c>
      <c r="D2457" t="s">
        <v>610</v>
      </c>
      <c r="E2457" t="s">
        <v>546</v>
      </c>
      <c r="F2457">
        <v>60</v>
      </c>
      <c r="G2457" t="s">
        <v>1973</v>
      </c>
      <c r="H2457" t="s">
        <v>559</v>
      </c>
      <c r="I2457" t="s">
        <v>1876</v>
      </c>
      <c r="J2457">
        <v>11091</v>
      </c>
      <c r="K2457" t="s">
        <v>301</v>
      </c>
      <c r="L2457" t="s">
        <v>549</v>
      </c>
      <c r="M2457" t="s">
        <v>550</v>
      </c>
      <c r="N2457" t="s">
        <v>136</v>
      </c>
      <c r="O2457" t="s">
        <v>143</v>
      </c>
      <c r="P2457" t="s">
        <v>1877</v>
      </c>
      <c r="Q2457" t="s">
        <v>16357</v>
      </c>
      <c r="R2457" t="s">
        <v>626</v>
      </c>
      <c r="S2457">
        <v>1562.059403</v>
      </c>
      <c r="T2457" t="s">
        <v>1891</v>
      </c>
      <c r="U2457" s="4">
        <v>45797.296458333331</v>
      </c>
      <c r="V2457" t="str">
        <f>IFERROR(VLOOKUP(B2457,#REF!,1,0),"")</f>
        <v/>
      </c>
      <c r="W2457" t="str" cm="1">
        <f t="array" ref="W2457">IFERROR(_xlfn.IFS(AND(V2457="",X2457&lt;&gt;"王园园组",X2457&lt;&gt;"other"),K2457,AND(V2457="",X2457="王园园组"),G2457),"other")</f>
        <v>other</v>
      </c>
      <c r="X2457" t="str" cm="1">
        <f t="array" ref="X2457">IFERROR(_xlfn.IFS(AND(V2457="",IFERROR(VLOOKUP(N2457,#REF!,1,0),1)&lt;&gt;1),N2457,AND(V2457="",I2457="王园园组"),"王园园组"),"other")</f>
        <v>other</v>
      </c>
      <c r="Y2457">
        <f>IFERROR(_xlfn.XLOOKUP(MID(T2457, FIND("#", SUBSTITUTE(T2457, "-", "#", LEN(T2457) - LEN(SUBSTITUTE(T2457, "-", "")))) + 1, LEN(T2457)),#REF!,#REF!),0)</f>
        <v>0</v>
      </c>
      <c r="Z2457">
        <f>MONTH(续费明细实时[[#This Row],[success_time]])</f>
        <v>5</v>
      </c>
      <c r="AA2457" s="8" t="e">
        <f>VLOOKUP(续费明细实时[[#This Row],[parent_user_id]],#REF!,27,0)</f>
        <v>#REF!</v>
      </c>
    </row>
    <row r="2458" spans="1:27">
      <c r="A2458" s="1">
        <v>45788</v>
      </c>
      <c r="B2458" t="s">
        <v>9104</v>
      </c>
      <c r="C2458" t="s">
        <v>9105</v>
      </c>
      <c r="D2458" t="s">
        <v>548</v>
      </c>
      <c r="E2458" t="s">
        <v>546</v>
      </c>
      <c r="F2458">
        <v>120</v>
      </c>
      <c r="G2458" t="s">
        <v>1969</v>
      </c>
      <c r="H2458" t="s">
        <v>559</v>
      </c>
      <c r="I2458" t="s">
        <v>1876</v>
      </c>
      <c r="J2458">
        <v>17750</v>
      </c>
      <c r="K2458" t="s">
        <v>248</v>
      </c>
      <c r="L2458" t="s">
        <v>549</v>
      </c>
      <c r="M2458" t="s">
        <v>550</v>
      </c>
      <c r="N2458" t="s">
        <v>551</v>
      </c>
      <c r="O2458" t="s">
        <v>242</v>
      </c>
      <c r="P2458" t="s">
        <v>1877</v>
      </c>
      <c r="Q2458" t="s">
        <v>9106</v>
      </c>
      <c r="R2458" t="s">
        <v>626</v>
      </c>
      <c r="S2458">
        <v>2500</v>
      </c>
      <c r="T2458" t="s">
        <v>1896</v>
      </c>
      <c r="U2458" s="4">
        <v>45788.390868055554</v>
      </c>
      <c r="V2458" t="str">
        <f>IFERROR(VLOOKUP(B2458,#REF!,1,0),"")</f>
        <v/>
      </c>
      <c r="W2458" t="str" cm="1">
        <f t="array" ref="W2458">IFERROR(_xlfn.IFS(AND(V2458="",X2458&lt;&gt;"王园园组",X2458&lt;&gt;"other"),K2458,AND(V2458="",X2458="王园园组"),G2458),"other")</f>
        <v>other</v>
      </c>
      <c r="X2458" t="str" cm="1">
        <f t="array" ref="X2458">IFERROR(_xlfn.IFS(AND(V2458="",IFERROR(VLOOKUP(N2458,#REF!,1,0),1)&lt;&gt;1),N2458,AND(V2458="",I2458="王园园组"),"王园园组"),"other")</f>
        <v>other</v>
      </c>
      <c r="Y2458">
        <f>IFERROR(_xlfn.XLOOKUP(MID(T2458, FIND("#", SUBSTITUTE(T2458, "-", "#", LEN(T2458) - LEN(SUBSTITUTE(T2458, "-", "")))) + 1, LEN(T2458)),#REF!,#REF!),0)</f>
        <v>0</v>
      </c>
      <c r="Z2458">
        <f>MONTH(续费明细实时[[#This Row],[success_time]])</f>
        <v>5</v>
      </c>
      <c r="AA2458" s="8" t="e">
        <f>VLOOKUP(续费明细实时[[#This Row],[parent_user_id]],#REF!,27,0)</f>
        <v>#REF!</v>
      </c>
    </row>
    <row r="2459" spans="1:27">
      <c r="A2459" s="1">
        <v>45801</v>
      </c>
      <c r="B2459" t="s">
        <v>16937</v>
      </c>
      <c r="C2459" t="s">
        <v>16938</v>
      </c>
      <c r="D2459" t="s">
        <v>695</v>
      </c>
      <c r="E2459" t="s">
        <v>546</v>
      </c>
      <c r="F2459">
        <v>60</v>
      </c>
      <c r="G2459" t="s">
        <v>1973</v>
      </c>
      <c r="H2459" t="s">
        <v>559</v>
      </c>
      <c r="I2459" t="s">
        <v>1876</v>
      </c>
      <c r="J2459">
        <v>11161</v>
      </c>
      <c r="K2459" t="s">
        <v>298</v>
      </c>
      <c r="L2459" t="s">
        <v>549</v>
      </c>
      <c r="M2459" t="s">
        <v>550</v>
      </c>
      <c r="N2459" t="s">
        <v>136</v>
      </c>
      <c r="O2459" t="s">
        <v>143</v>
      </c>
      <c r="P2459" t="s">
        <v>1877</v>
      </c>
      <c r="Q2459" t="s">
        <v>16939</v>
      </c>
      <c r="R2459" t="s">
        <v>626</v>
      </c>
      <c r="S2459">
        <v>1571.919856</v>
      </c>
      <c r="T2459" t="s">
        <v>1891</v>
      </c>
      <c r="U2459" s="4">
        <v>45801.841736111113</v>
      </c>
      <c r="V2459" t="str">
        <f>IFERROR(VLOOKUP(B2459,#REF!,1,0),"")</f>
        <v/>
      </c>
      <c r="W2459" t="str" cm="1">
        <f t="array" ref="W2459">IFERROR(_xlfn.IFS(AND(V2459="",X2459&lt;&gt;"王园园组",X2459&lt;&gt;"other"),K2459,AND(V2459="",X2459="王园园组"),G2459),"other")</f>
        <v>other</v>
      </c>
      <c r="X2459" t="str" cm="1">
        <f t="array" ref="X2459">IFERROR(_xlfn.IFS(AND(V2459="",IFERROR(VLOOKUP(N2459,#REF!,1,0),1)&lt;&gt;1),N2459,AND(V2459="",I2459="王园园组"),"王园园组"),"other")</f>
        <v>other</v>
      </c>
      <c r="Y2459">
        <f>IFERROR(_xlfn.XLOOKUP(MID(T2459, FIND("#", SUBSTITUTE(T2459, "-", "#", LEN(T2459) - LEN(SUBSTITUTE(T2459, "-", "")))) + 1, LEN(T2459)),#REF!,#REF!),0)</f>
        <v>0</v>
      </c>
      <c r="Z2459">
        <f>MONTH(续费明细实时[[#This Row],[success_time]])</f>
        <v>5</v>
      </c>
      <c r="AA2459" s="8" t="e">
        <f>VLOOKUP(续费明细实时[[#This Row],[parent_user_id]],#REF!,27,0)</f>
        <v>#REF!</v>
      </c>
    </row>
    <row r="2460" spans="1:27">
      <c r="A2460" s="1">
        <v>45803</v>
      </c>
      <c r="B2460" t="s">
        <v>28699</v>
      </c>
      <c r="C2460" t="s">
        <v>28700</v>
      </c>
      <c r="D2460" t="s">
        <v>548</v>
      </c>
      <c r="E2460" t="s">
        <v>546</v>
      </c>
      <c r="F2460">
        <v>60</v>
      </c>
      <c r="G2460" t="s">
        <v>1909</v>
      </c>
      <c r="H2460" t="s">
        <v>559</v>
      </c>
      <c r="I2460" t="s">
        <v>1876</v>
      </c>
      <c r="J2460">
        <v>10650</v>
      </c>
      <c r="K2460" t="s">
        <v>315</v>
      </c>
      <c r="L2460" t="s">
        <v>549</v>
      </c>
      <c r="M2460" t="s">
        <v>550</v>
      </c>
      <c r="N2460" t="s">
        <v>616</v>
      </c>
      <c r="O2460" t="s">
        <v>314</v>
      </c>
      <c r="P2460" t="s">
        <v>1877</v>
      </c>
      <c r="Q2460" t="s">
        <v>28701</v>
      </c>
      <c r="R2460" t="s">
        <v>626</v>
      </c>
      <c r="S2460">
        <v>1500</v>
      </c>
      <c r="T2460" t="s">
        <v>1891</v>
      </c>
      <c r="U2460" s="4">
        <v>45803.345462962963</v>
      </c>
      <c r="V2460" t="str">
        <f>IFERROR(VLOOKUP(B2460,#REF!,1,0),"")</f>
        <v/>
      </c>
      <c r="W2460" t="str" cm="1">
        <f t="array" ref="W2460">IFERROR(_xlfn.IFS(AND(V2460="",X2460&lt;&gt;"王园园组",X2460&lt;&gt;"other"),K2460,AND(V2460="",X2460="王园园组"),G2460),"other")</f>
        <v>other</v>
      </c>
      <c r="X2460" t="str" cm="1">
        <f t="array" ref="X2460">IFERROR(_xlfn.IFS(AND(V2460="",IFERROR(VLOOKUP(N2460,#REF!,1,0),1)&lt;&gt;1),N2460,AND(V2460="",I2460="王园园组"),"王园园组"),"other")</f>
        <v>other</v>
      </c>
      <c r="Y2460">
        <f>IFERROR(_xlfn.XLOOKUP(MID(T2460, FIND("#", SUBSTITUTE(T2460, "-", "#", LEN(T2460) - LEN(SUBSTITUTE(T2460, "-", "")))) + 1, LEN(T2460)),#REF!,#REF!),0)</f>
        <v>0</v>
      </c>
      <c r="Z2460">
        <f>MONTH(续费明细实时[[#This Row],[success_time]])</f>
        <v>5</v>
      </c>
      <c r="AA2460" s="8" t="e">
        <f>VLOOKUP(续费明细实时[[#This Row],[parent_user_id]],#REF!,27,0)</f>
        <v>#REF!</v>
      </c>
    </row>
    <row r="2461" spans="1:27">
      <c r="A2461" s="1">
        <v>45789</v>
      </c>
      <c r="B2461" t="s">
        <v>11763</v>
      </c>
      <c r="C2461" t="s">
        <v>11764</v>
      </c>
      <c r="D2461" t="s">
        <v>548</v>
      </c>
      <c r="E2461" t="s">
        <v>641</v>
      </c>
      <c r="F2461">
        <v>72</v>
      </c>
      <c r="G2461" t="s">
        <v>1909</v>
      </c>
      <c r="H2461" t="s">
        <v>559</v>
      </c>
      <c r="I2461" t="s">
        <v>1876</v>
      </c>
      <c r="J2461">
        <v>8513</v>
      </c>
      <c r="K2461" t="s">
        <v>286</v>
      </c>
      <c r="L2461" t="s">
        <v>549</v>
      </c>
      <c r="M2461" t="s">
        <v>550</v>
      </c>
      <c r="N2461" t="s">
        <v>136</v>
      </c>
      <c r="O2461" t="s">
        <v>283</v>
      </c>
      <c r="P2461" t="s">
        <v>1877</v>
      </c>
      <c r="Q2461" t="s">
        <v>11765</v>
      </c>
      <c r="R2461" t="s">
        <v>626</v>
      </c>
      <c r="S2461">
        <v>1199</v>
      </c>
      <c r="T2461" t="s">
        <v>1814</v>
      </c>
      <c r="U2461" s="4">
        <v>45789.841631944444</v>
      </c>
      <c r="V2461" t="str">
        <f>IFERROR(VLOOKUP(B2461,#REF!,1,0),"")</f>
        <v/>
      </c>
      <c r="W2461" t="str" cm="1">
        <f t="array" ref="W2461">IFERROR(_xlfn.IFS(AND(V2461="",X2461&lt;&gt;"王园园组",X2461&lt;&gt;"other"),K2461,AND(V2461="",X2461="王园园组"),G2461),"other")</f>
        <v>other</v>
      </c>
      <c r="X2461" t="str" cm="1">
        <f t="array" ref="X2461">IFERROR(_xlfn.IFS(AND(V2461="",IFERROR(VLOOKUP(N2461,#REF!,1,0),1)&lt;&gt;1),N2461,AND(V2461="",I2461="王园园组"),"王园园组"),"other")</f>
        <v>other</v>
      </c>
      <c r="Y2461">
        <f>IFERROR(_xlfn.XLOOKUP(MID(T2461, FIND("#", SUBSTITUTE(T2461, "-", "#", LEN(T2461) - LEN(SUBSTITUTE(T2461, "-", "")))) + 1, LEN(T2461)),#REF!,#REF!),0)</f>
        <v>0</v>
      </c>
      <c r="Z2461">
        <f>MONTH(续费明细实时[[#This Row],[success_time]])</f>
        <v>5</v>
      </c>
      <c r="AA2461" s="8" t="e">
        <f>VLOOKUP(续费明细实时[[#This Row],[parent_user_id]],#REF!,27,0)</f>
        <v>#REF!</v>
      </c>
    </row>
    <row r="2462" spans="1:27" hidden="1">
      <c r="A2462" s="1">
        <v>45802</v>
      </c>
      <c r="B2462" t="s">
        <v>28727</v>
      </c>
      <c r="C2462" t="s">
        <v>28728</v>
      </c>
      <c r="D2462" t="s">
        <v>1088</v>
      </c>
      <c r="E2462" t="s">
        <v>1102</v>
      </c>
      <c r="F2462">
        <v>180</v>
      </c>
      <c r="G2462" t="s">
        <v>348</v>
      </c>
      <c r="H2462" t="s">
        <v>559</v>
      </c>
      <c r="I2462" t="s">
        <v>163</v>
      </c>
      <c r="J2462">
        <v>14910</v>
      </c>
      <c r="K2462" t="s">
        <v>626</v>
      </c>
      <c r="L2462" t="s">
        <v>649</v>
      </c>
      <c r="M2462" t="s">
        <v>649</v>
      </c>
      <c r="N2462" t="s">
        <v>649</v>
      </c>
      <c r="O2462" t="s">
        <v>649</v>
      </c>
      <c r="P2462" t="s">
        <v>1877</v>
      </c>
      <c r="Q2462" t="s">
        <v>28729</v>
      </c>
      <c r="R2462" t="s">
        <v>626</v>
      </c>
      <c r="S2462">
        <v>2100</v>
      </c>
      <c r="T2462" t="s">
        <v>13028</v>
      </c>
      <c r="U2462" s="4">
        <v>45802.894375000003</v>
      </c>
      <c r="V2462" t="str">
        <f>IFERROR(VLOOKUP(B2462,#REF!,1,0),"")</f>
        <v/>
      </c>
      <c r="W2462" t="str" cm="1">
        <f t="array" ref="W2462">IFERROR(_xlfn.IFS(AND(V2462="",X2462&lt;&gt;"王园园组",X2462&lt;&gt;"other"),K2462,AND(V2462="",X2462="王园园组"),G2462),"other")</f>
        <v>other</v>
      </c>
      <c r="X2462" t="str" cm="1">
        <f t="array" ref="X2462">IFERROR(_xlfn.IFS(AND(V2462="",IFERROR(VLOOKUP(N2462,#REF!,1,0),1)&lt;&gt;1),N2462,AND(V2462="",I2462="王园园组"),"王园园组"),"other")</f>
        <v>other</v>
      </c>
      <c r="Y2462">
        <f>IFERROR(_xlfn.XLOOKUP(MID(T2462, FIND("#", SUBSTITUTE(T2462, "-", "#", LEN(T2462) - LEN(SUBSTITUTE(T2462, "-", "")))) + 1, LEN(T2462)),#REF!,#REF!),0)</f>
        <v>0</v>
      </c>
      <c r="Z2462">
        <f>MONTH(续费明细实时[[#This Row],[success_time]])</f>
        <v>5</v>
      </c>
      <c r="AA2462" s="8" t="e">
        <f>VLOOKUP(续费明细实时[[#This Row],[parent_user_id]],#REF!,27,0)</f>
        <v>#REF!</v>
      </c>
    </row>
    <row r="2463" spans="1:27">
      <c r="A2463" s="1">
        <v>45783</v>
      </c>
      <c r="B2463" t="s">
        <v>2429</v>
      </c>
      <c r="C2463" t="s">
        <v>2430</v>
      </c>
      <c r="D2463" t="s">
        <v>558</v>
      </c>
      <c r="E2463" t="s">
        <v>641</v>
      </c>
      <c r="F2463">
        <v>72</v>
      </c>
      <c r="G2463" t="s">
        <v>336</v>
      </c>
      <c r="H2463" t="s">
        <v>559</v>
      </c>
      <c r="I2463" t="s">
        <v>504</v>
      </c>
      <c r="J2463">
        <v>8737</v>
      </c>
      <c r="K2463" t="s">
        <v>336</v>
      </c>
      <c r="L2463" t="s">
        <v>549</v>
      </c>
      <c r="M2463" t="s">
        <v>559</v>
      </c>
      <c r="N2463" t="s">
        <v>504</v>
      </c>
      <c r="O2463" t="s">
        <v>325</v>
      </c>
      <c r="P2463" t="s">
        <v>1877</v>
      </c>
      <c r="Q2463" t="s">
        <v>2431</v>
      </c>
      <c r="R2463" t="s">
        <v>626</v>
      </c>
      <c r="S2463">
        <v>1230.502573</v>
      </c>
      <c r="T2463" t="s">
        <v>1814</v>
      </c>
      <c r="U2463" s="4">
        <v>45783.673460648148</v>
      </c>
      <c r="V2463" t="str">
        <f>IFERROR(VLOOKUP(B2463,#REF!,1,0),"")</f>
        <v/>
      </c>
      <c r="W2463" t="str" cm="1">
        <f t="array" ref="W2463">IFERROR(_xlfn.IFS(AND(V2463="",X2463&lt;&gt;"王园园组",X2463&lt;&gt;"other"),K2463,AND(V2463="",X2463="王园园组"),G2463),"other")</f>
        <v>other</v>
      </c>
      <c r="X2463" t="str" cm="1">
        <f t="array" ref="X2463">IFERROR(_xlfn.IFS(AND(V2463="",IFERROR(VLOOKUP(N2463,#REF!,1,0),1)&lt;&gt;1),N2463,AND(V2463="",I2463="王园园组"),"王园园组"),"other")</f>
        <v>other</v>
      </c>
      <c r="Y2463">
        <f>IFERROR(_xlfn.XLOOKUP(MID(T2463, FIND("#", SUBSTITUTE(T2463, "-", "#", LEN(T2463) - LEN(SUBSTITUTE(T2463, "-", "")))) + 1, LEN(T2463)),#REF!,#REF!),0)</f>
        <v>0</v>
      </c>
      <c r="Z2463">
        <f>MONTH(续费明细实时[[#This Row],[success_time]])</f>
        <v>5</v>
      </c>
      <c r="AA2463" s="8" t="e">
        <f>VLOOKUP(续费明细实时[[#This Row],[parent_user_id]],#REF!,27,0)</f>
        <v>#REF!</v>
      </c>
    </row>
    <row r="2464" spans="1:27">
      <c r="A2464" s="1">
        <v>45794</v>
      </c>
      <c r="B2464" t="s">
        <v>16960</v>
      </c>
      <c r="C2464" t="s">
        <v>16961</v>
      </c>
      <c r="D2464" t="s">
        <v>578</v>
      </c>
      <c r="E2464" t="s">
        <v>1102</v>
      </c>
      <c r="F2464">
        <v>36</v>
      </c>
      <c r="G2464" t="s">
        <v>362</v>
      </c>
      <c r="H2464" t="s">
        <v>559</v>
      </c>
      <c r="I2464" t="s">
        <v>163</v>
      </c>
      <c r="J2464">
        <v>2982</v>
      </c>
      <c r="K2464" t="s">
        <v>362</v>
      </c>
      <c r="L2464" t="s">
        <v>549</v>
      </c>
      <c r="M2464" t="s">
        <v>559</v>
      </c>
      <c r="N2464" t="s">
        <v>163</v>
      </c>
      <c r="O2464" t="s">
        <v>473</v>
      </c>
      <c r="P2464" t="s">
        <v>1877</v>
      </c>
      <c r="Q2464" t="s">
        <v>16962</v>
      </c>
      <c r="R2464" t="s">
        <v>626</v>
      </c>
      <c r="S2464">
        <v>420</v>
      </c>
      <c r="T2464" t="s">
        <v>13081</v>
      </c>
      <c r="U2464" s="4">
        <v>45794.761296296296</v>
      </c>
      <c r="V2464" t="str">
        <f>IFERROR(VLOOKUP(B2464,#REF!,1,0),"")</f>
        <v/>
      </c>
      <c r="W2464" t="str" cm="1">
        <f t="array" ref="W2464">IFERROR(_xlfn.IFS(AND(V2464="",X2464&lt;&gt;"王园园组",X2464&lt;&gt;"other"),K2464,AND(V2464="",X2464="王园园组"),G2464),"other")</f>
        <v>other</v>
      </c>
      <c r="X2464" t="str" cm="1">
        <f t="array" ref="X2464">IFERROR(_xlfn.IFS(AND(V2464="",IFERROR(VLOOKUP(N2464,#REF!,1,0),1)&lt;&gt;1),N2464,AND(V2464="",I2464="王园园组"),"王园园组"),"other")</f>
        <v>other</v>
      </c>
      <c r="Y2464">
        <f>IFERROR(_xlfn.XLOOKUP(MID(T2464, FIND("#", SUBSTITUTE(T2464, "-", "#", LEN(T2464) - LEN(SUBSTITUTE(T2464, "-", "")))) + 1, LEN(T2464)),#REF!,#REF!),0)</f>
        <v>0</v>
      </c>
      <c r="Z2464">
        <f>MONTH(续费明细实时[[#This Row],[success_time]])</f>
        <v>5</v>
      </c>
      <c r="AA2464" s="8" t="e">
        <f>VLOOKUP(续费明细实时[[#This Row],[parent_user_id]],#REF!,27,0)</f>
        <v>#REF!</v>
      </c>
    </row>
    <row r="2465" spans="1:27">
      <c r="A2465" s="1">
        <v>45792</v>
      </c>
      <c r="B2465" t="s">
        <v>16943</v>
      </c>
      <c r="C2465" t="s">
        <v>16944</v>
      </c>
      <c r="D2465" t="s">
        <v>695</v>
      </c>
      <c r="E2465" t="s">
        <v>546</v>
      </c>
      <c r="F2465">
        <v>120</v>
      </c>
      <c r="G2465" t="s">
        <v>362</v>
      </c>
      <c r="H2465" t="s">
        <v>559</v>
      </c>
      <c r="I2465" t="s">
        <v>163</v>
      </c>
      <c r="J2465">
        <v>17750</v>
      </c>
      <c r="K2465" t="s">
        <v>362</v>
      </c>
      <c r="L2465" t="s">
        <v>549</v>
      </c>
      <c r="M2465" t="s">
        <v>559</v>
      </c>
      <c r="N2465" t="s">
        <v>163</v>
      </c>
      <c r="O2465" t="s">
        <v>473</v>
      </c>
      <c r="P2465" t="s">
        <v>1877</v>
      </c>
      <c r="Q2465" t="s">
        <v>16945</v>
      </c>
      <c r="R2465" t="s">
        <v>626</v>
      </c>
      <c r="S2465">
        <v>2500</v>
      </c>
      <c r="T2465" t="s">
        <v>1896</v>
      </c>
      <c r="U2465" s="4">
        <v>45792.757361111115</v>
      </c>
      <c r="V2465" t="str">
        <f>IFERROR(VLOOKUP(B2465,#REF!,1,0),"")</f>
        <v/>
      </c>
      <c r="W2465" t="str" cm="1">
        <f t="array" ref="W2465">IFERROR(_xlfn.IFS(AND(V2465="",X2465&lt;&gt;"王园园组",X2465&lt;&gt;"other"),K2465,AND(V2465="",X2465="王园园组"),G2465),"other")</f>
        <v>other</v>
      </c>
      <c r="X2465" t="str" cm="1">
        <f t="array" ref="X2465">IFERROR(_xlfn.IFS(AND(V2465="",IFERROR(VLOOKUP(N2465,#REF!,1,0),1)&lt;&gt;1),N2465,AND(V2465="",I2465="王园园组"),"王园园组"),"other")</f>
        <v>other</v>
      </c>
      <c r="Y2465">
        <f>IFERROR(_xlfn.XLOOKUP(MID(T2465, FIND("#", SUBSTITUTE(T2465, "-", "#", LEN(T2465) - LEN(SUBSTITUTE(T2465, "-", "")))) + 1, LEN(T2465)),#REF!,#REF!),0)</f>
        <v>0</v>
      </c>
      <c r="Z2465">
        <f>MONTH(续费明细实时[[#This Row],[success_time]])</f>
        <v>5</v>
      </c>
      <c r="AA2465" s="8" t="e">
        <f>VLOOKUP(续费明细实时[[#This Row],[parent_user_id]],#REF!,27,0)</f>
        <v>#REF!</v>
      </c>
    </row>
    <row r="2466" spans="1:27">
      <c r="A2466" s="1">
        <v>45802</v>
      </c>
      <c r="B2466" t="s">
        <v>16115</v>
      </c>
      <c r="C2466" t="s">
        <v>16116</v>
      </c>
      <c r="D2466" t="s">
        <v>578</v>
      </c>
      <c r="E2466" t="s">
        <v>546</v>
      </c>
      <c r="F2466">
        <v>60</v>
      </c>
      <c r="G2466" t="s">
        <v>1946</v>
      </c>
      <c r="H2466" t="s">
        <v>559</v>
      </c>
      <c r="I2466" t="s">
        <v>1876</v>
      </c>
      <c r="J2466">
        <v>10650</v>
      </c>
      <c r="K2466" t="s">
        <v>435</v>
      </c>
      <c r="L2466" t="s">
        <v>549</v>
      </c>
      <c r="M2466" t="s">
        <v>550</v>
      </c>
      <c r="N2466" t="s">
        <v>136</v>
      </c>
      <c r="O2466" t="s">
        <v>292</v>
      </c>
      <c r="P2466" t="s">
        <v>1877</v>
      </c>
      <c r="Q2466" t="s">
        <v>16117</v>
      </c>
      <c r="R2466" t="s">
        <v>626</v>
      </c>
      <c r="S2466">
        <v>1500</v>
      </c>
      <c r="T2466" t="s">
        <v>1891</v>
      </c>
      <c r="U2466" s="4">
        <v>45802.821828703702</v>
      </c>
      <c r="V2466" t="str">
        <f>IFERROR(VLOOKUP(B2466,#REF!,1,0),"")</f>
        <v/>
      </c>
      <c r="W2466" t="str" cm="1">
        <f t="array" ref="W2466">IFERROR(_xlfn.IFS(AND(V2466="",X2466&lt;&gt;"王园园组",X2466&lt;&gt;"other"),K2466,AND(V2466="",X2466="王园园组"),G2466),"other")</f>
        <v>other</v>
      </c>
      <c r="X2466" t="str" cm="1">
        <f t="array" ref="X2466">IFERROR(_xlfn.IFS(AND(V2466="",IFERROR(VLOOKUP(N2466,#REF!,1,0),1)&lt;&gt;1),N2466,AND(V2466="",I2466="王园园组"),"王园园组"),"other")</f>
        <v>other</v>
      </c>
      <c r="Y2466">
        <f>IFERROR(_xlfn.XLOOKUP(MID(T2466, FIND("#", SUBSTITUTE(T2466, "-", "#", LEN(T2466) - LEN(SUBSTITUTE(T2466, "-", "")))) + 1, LEN(T2466)),#REF!,#REF!),0)</f>
        <v>0</v>
      </c>
      <c r="Z2466">
        <f>MONTH(续费明细实时[[#This Row],[success_time]])</f>
        <v>5</v>
      </c>
      <c r="AA2466" s="8" t="e">
        <f>VLOOKUP(续费明细实时[[#This Row],[parent_user_id]],#REF!,27,0)</f>
        <v>#REF!</v>
      </c>
    </row>
    <row r="2467" spans="1:27">
      <c r="A2467" s="1">
        <v>45789</v>
      </c>
      <c r="B2467" t="s">
        <v>11023</v>
      </c>
      <c r="C2467" t="s">
        <v>11024</v>
      </c>
      <c r="D2467" t="s">
        <v>558</v>
      </c>
      <c r="E2467" t="s">
        <v>546</v>
      </c>
      <c r="F2467">
        <v>60</v>
      </c>
      <c r="G2467" t="s">
        <v>2024</v>
      </c>
      <c r="H2467" t="s">
        <v>559</v>
      </c>
      <c r="I2467" t="s">
        <v>1876</v>
      </c>
      <c r="J2467">
        <v>10854</v>
      </c>
      <c r="K2467" t="s">
        <v>236</v>
      </c>
      <c r="L2467" t="s">
        <v>549</v>
      </c>
      <c r="M2467" t="s">
        <v>550</v>
      </c>
      <c r="N2467" t="s">
        <v>551</v>
      </c>
      <c r="O2467" t="s">
        <v>141</v>
      </c>
      <c r="P2467" t="s">
        <v>1877</v>
      </c>
      <c r="Q2467" t="s">
        <v>11025</v>
      </c>
      <c r="R2467" t="s">
        <v>626</v>
      </c>
      <c r="S2467">
        <v>1528.6918470000001</v>
      </c>
      <c r="T2467" t="s">
        <v>1891</v>
      </c>
      <c r="U2467" s="4">
        <v>45789.47452546296</v>
      </c>
      <c r="V2467" t="str">
        <f>IFERROR(VLOOKUP(B2467,#REF!,1,0),"")</f>
        <v/>
      </c>
      <c r="W2467" t="str" cm="1">
        <f t="array" ref="W2467">IFERROR(_xlfn.IFS(AND(V2467="",X2467&lt;&gt;"王园园组",X2467&lt;&gt;"other"),K2467,AND(V2467="",X2467="王园园组"),G2467),"other")</f>
        <v>other</v>
      </c>
      <c r="X2467" t="str" cm="1">
        <f t="array" ref="X2467">IFERROR(_xlfn.IFS(AND(V2467="",IFERROR(VLOOKUP(N2467,#REF!,1,0),1)&lt;&gt;1),N2467,AND(V2467="",I2467="王园园组"),"王园园组"),"other")</f>
        <v>other</v>
      </c>
      <c r="Y2467">
        <f>IFERROR(_xlfn.XLOOKUP(MID(T2467, FIND("#", SUBSTITUTE(T2467, "-", "#", LEN(T2467) - LEN(SUBSTITUTE(T2467, "-", "")))) + 1, LEN(T2467)),#REF!,#REF!),0)</f>
        <v>0</v>
      </c>
      <c r="Z2467">
        <f>MONTH(续费明细实时[[#This Row],[success_time]])</f>
        <v>5</v>
      </c>
      <c r="AA2467" s="8" t="e">
        <f>VLOOKUP(续费明细实时[[#This Row],[parent_user_id]],#REF!,27,0)</f>
        <v>#REF!</v>
      </c>
    </row>
    <row r="2468" spans="1:27">
      <c r="A2468" s="1">
        <v>45795</v>
      </c>
      <c r="B2468" t="s">
        <v>16949</v>
      </c>
      <c r="C2468" t="s">
        <v>16950</v>
      </c>
      <c r="D2468" t="s">
        <v>902</v>
      </c>
      <c r="E2468" t="s">
        <v>546</v>
      </c>
      <c r="F2468">
        <v>120</v>
      </c>
      <c r="G2468" t="s">
        <v>349</v>
      </c>
      <c r="H2468" t="s">
        <v>559</v>
      </c>
      <c r="I2468" t="s">
        <v>163</v>
      </c>
      <c r="J2468">
        <v>18283</v>
      </c>
      <c r="K2468" t="s">
        <v>349</v>
      </c>
      <c r="L2468" t="s">
        <v>549</v>
      </c>
      <c r="M2468" t="s">
        <v>559</v>
      </c>
      <c r="N2468" t="s">
        <v>163</v>
      </c>
      <c r="O2468" t="s">
        <v>472</v>
      </c>
      <c r="P2468" t="s">
        <v>1877</v>
      </c>
      <c r="Q2468" t="s">
        <v>16951</v>
      </c>
      <c r="R2468" t="s">
        <v>626</v>
      </c>
      <c r="S2468">
        <v>2575</v>
      </c>
      <c r="T2468" t="s">
        <v>1896</v>
      </c>
      <c r="U2468" s="4">
        <v>45795.829502314817</v>
      </c>
      <c r="V2468" t="str">
        <f>IFERROR(VLOOKUP(B2468,#REF!,1,0),"")</f>
        <v/>
      </c>
      <c r="W2468" t="str" cm="1">
        <f t="array" ref="W2468">IFERROR(_xlfn.IFS(AND(V2468="",X2468&lt;&gt;"王园园组",X2468&lt;&gt;"other"),K2468,AND(V2468="",X2468="王园园组"),G2468),"other")</f>
        <v>other</v>
      </c>
      <c r="X2468" t="str" cm="1">
        <f t="array" ref="X2468">IFERROR(_xlfn.IFS(AND(V2468="",IFERROR(VLOOKUP(N2468,#REF!,1,0),1)&lt;&gt;1),N2468,AND(V2468="",I2468="王园园组"),"王园园组"),"other")</f>
        <v>other</v>
      </c>
      <c r="Y2468">
        <f>IFERROR(_xlfn.XLOOKUP(MID(T2468, FIND("#", SUBSTITUTE(T2468, "-", "#", LEN(T2468) - LEN(SUBSTITUTE(T2468, "-", "")))) + 1, LEN(T2468)),#REF!,#REF!),0)</f>
        <v>0</v>
      </c>
      <c r="Z2468">
        <f>MONTH(续费明细实时[[#This Row],[success_time]])</f>
        <v>5</v>
      </c>
      <c r="AA2468" s="8" t="e">
        <f>VLOOKUP(续费明细实时[[#This Row],[parent_user_id]],#REF!,27,0)</f>
        <v>#REF!</v>
      </c>
    </row>
    <row r="2469" spans="1:27">
      <c r="A2469" s="1">
        <v>45793</v>
      </c>
      <c r="B2469" t="s">
        <v>16946</v>
      </c>
      <c r="C2469" t="s">
        <v>16947</v>
      </c>
      <c r="D2469" t="s">
        <v>558</v>
      </c>
      <c r="E2469" t="s">
        <v>546</v>
      </c>
      <c r="F2469">
        <v>120</v>
      </c>
      <c r="G2469" t="s">
        <v>334</v>
      </c>
      <c r="H2469" t="s">
        <v>559</v>
      </c>
      <c r="I2469" t="s">
        <v>504</v>
      </c>
      <c r="J2469">
        <v>18090</v>
      </c>
      <c r="K2469" t="s">
        <v>334</v>
      </c>
      <c r="L2469" t="s">
        <v>549</v>
      </c>
      <c r="M2469" t="s">
        <v>559</v>
      </c>
      <c r="N2469" t="s">
        <v>504</v>
      </c>
      <c r="O2469" t="s">
        <v>325</v>
      </c>
      <c r="P2469" t="s">
        <v>1877</v>
      </c>
      <c r="Q2469" t="s">
        <v>16948</v>
      </c>
      <c r="R2469" t="s">
        <v>626</v>
      </c>
      <c r="S2469">
        <v>2547.8197460000001</v>
      </c>
      <c r="T2469" t="s">
        <v>1896</v>
      </c>
      <c r="U2469" s="4">
        <v>45793.743877314817</v>
      </c>
      <c r="V2469" t="str">
        <f>IFERROR(VLOOKUP(B2469,#REF!,1,0),"")</f>
        <v/>
      </c>
      <c r="W2469" t="str" cm="1">
        <f t="array" ref="W2469">IFERROR(_xlfn.IFS(AND(V2469="",X2469&lt;&gt;"王园园组",X2469&lt;&gt;"other"),K2469,AND(V2469="",X2469="王园园组"),G2469),"other")</f>
        <v>other</v>
      </c>
      <c r="X2469" t="str" cm="1">
        <f t="array" ref="X2469">IFERROR(_xlfn.IFS(AND(V2469="",IFERROR(VLOOKUP(N2469,#REF!,1,0),1)&lt;&gt;1),N2469,AND(V2469="",I2469="王园园组"),"王园园组"),"other")</f>
        <v>other</v>
      </c>
      <c r="Y2469">
        <f>IFERROR(_xlfn.XLOOKUP(MID(T2469, FIND("#", SUBSTITUTE(T2469, "-", "#", LEN(T2469) - LEN(SUBSTITUTE(T2469, "-", "")))) + 1, LEN(T2469)),#REF!,#REF!),0)</f>
        <v>0</v>
      </c>
      <c r="Z2469">
        <f>MONTH(续费明细实时[[#This Row],[success_time]])</f>
        <v>5</v>
      </c>
      <c r="AA2469" s="8" t="e">
        <f>VLOOKUP(续费明细实时[[#This Row],[parent_user_id]],#REF!,27,0)</f>
        <v>#REF!</v>
      </c>
    </row>
    <row r="2470" spans="1:27" hidden="1">
      <c r="A2470" s="1">
        <v>45804</v>
      </c>
      <c r="B2470" t="s">
        <v>30375</v>
      </c>
      <c r="C2470" t="s">
        <v>30376</v>
      </c>
      <c r="D2470" t="s">
        <v>1088</v>
      </c>
      <c r="E2470" t="s">
        <v>546</v>
      </c>
      <c r="F2470">
        <v>120</v>
      </c>
      <c r="G2470" t="s">
        <v>348</v>
      </c>
      <c r="H2470" t="s">
        <v>559</v>
      </c>
      <c r="I2470" t="s">
        <v>163</v>
      </c>
      <c r="J2470">
        <v>17750</v>
      </c>
      <c r="K2470" t="s">
        <v>626</v>
      </c>
      <c r="L2470" t="s">
        <v>649</v>
      </c>
      <c r="M2470" t="s">
        <v>649</v>
      </c>
      <c r="N2470" t="s">
        <v>649</v>
      </c>
      <c r="O2470" t="s">
        <v>649</v>
      </c>
      <c r="P2470" t="s">
        <v>1877</v>
      </c>
      <c r="Q2470" t="s">
        <v>30377</v>
      </c>
      <c r="R2470" t="s">
        <v>626</v>
      </c>
      <c r="S2470">
        <v>2500</v>
      </c>
      <c r="T2470" t="s">
        <v>1896</v>
      </c>
      <c r="U2470" s="4">
        <v>45804.154374999998</v>
      </c>
      <c r="V2470" t="str">
        <f>IFERROR(VLOOKUP(B2470,#REF!,1,0),"")</f>
        <v/>
      </c>
      <c r="W2470" t="str" cm="1">
        <f t="array" ref="W2470">IFERROR(_xlfn.IFS(AND(V2470="",X2470&lt;&gt;"王园园组",X2470&lt;&gt;"other"),K2470,AND(V2470="",X2470="王园园组"),G2470),"other")</f>
        <v>other</v>
      </c>
      <c r="X2470" t="str" cm="1">
        <f t="array" ref="X2470">IFERROR(_xlfn.IFS(AND(V2470="",IFERROR(VLOOKUP(N2470,#REF!,1,0),1)&lt;&gt;1),N2470,AND(V2470="",I2470="王园园组"),"王园园组"),"other")</f>
        <v>other</v>
      </c>
      <c r="Y2470">
        <f>IFERROR(_xlfn.XLOOKUP(MID(T2470, FIND("#", SUBSTITUTE(T2470, "-", "#", LEN(T2470) - LEN(SUBSTITUTE(T2470, "-", "")))) + 1, LEN(T2470)),#REF!,#REF!),0)</f>
        <v>0</v>
      </c>
      <c r="Z2470">
        <f>MONTH(续费明细实时[[#This Row],[success_time]])</f>
        <v>5</v>
      </c>
      <c r="AA2470" s="8" t="e">
        <f>VLOOKUP(续费明细实时[[#This Row],[parent_user_id]],#REF!,27,0)</f>
        <v>#REF!</v>
      </c>
    </row>
    <row r="2471" spans="1:27" hidden="1">
      <c r="A2471" s="1">
        <v>45793</v>
      </c>
      <c r="B2471" t="s">
        <v>14095</v>
      </c>
      <c r="C2471" t="s">
        <v>14096</v>
      </c>
      <c r="D2471" t="s">
        <v>548</v>
      </c>
      <c r="E2471" t="s">
        <v>2245</v>
      </c>
      <c r="F2471">
        <v>2</v>
      </c>
      <c r="G2471" t="s">
        <v>1905</v>
      </c>
      <c r="H2471" t="s">
        <v>559</v>
      </c>
      <c r="I2471" t="s">
        <v>1876</v>
      </c>
      <c r="J2471">
        <v>41024</v>
      </c>
      <c r="K2471" t="s">
        <v>286</v>
      </c>
      <c r="L2471" t="s">
        <v>549</v>
      </c>
      <c r="M2471" t="s">
        <v>550</v>
      </c>
      <c r="N2471" t="s">
        <v>136</v>
      </c>
      <c r="O2471" t="s">
        <v>283</v>
      </c>
      <c r="P2471" t="s">
        <v>1877</v>
      </c>
      <c r="Q2471" t="s">
        <v>16952</v>
      </c>
      <c r="R2471" t="s">
        <v>626</v>
      </c>
      <c r="S2471">
        <v>5778</v>
      </c>
      <c r="T2471" t="s">
        <v>16953</v>
      </c>
      <c r="U2471" s="4">
        <v>45793.557569444441</v>
      </c>
      <c r="V2471" t="str">
        <f>IFERROR(VLOOKUP(B2471,#REF!,1,0),"")</f>
        <v/>
      </c>
      <c r="W2471" t="str" cm="1">
        <f t="array" ref="W2471">IFERROR(_xlfn.IFS(AND(V2471="",X2471&lt;&gt;"王园园组",X2471&lt;&gt;"other"),K2471,AND(V2471="",X2471="王园园组"),G2471),"other")</f>
        <v>other</v>
      </c>
      <c r="X2471" t="str" cm="1">
        <f t="array" ref="X2471">IFERROR(_xlfn.IFS(AND(V2471="",IFERROR(VLOOKUP(N2471,#REF!,1,0),1)&lt;&gt;1),N2471,AND(V2471="",I2471="王园园组"),"王园园组"),"other")</f>
        <v>other</v>
      </c>
      <c r="Y2471">
        <f>IFERROR(_xlfn.XLOOKUP(MID(T2471, FIND("#", SUBSTITUTE(T2471, "-", "#", LEN(T2471) - LEN(SUBSTITUTE(T2471, "-", "")))) + 1, LEN(T2471)),#REF!,#REF!),0)</f>
        <v>0</v>
      </c>
      <c r="Z2471">
        <f>MONTH(续费明细实时[[#This Row],[success_time]])</f>
        <v>5</v>
      </c>
      <c r="AA2471" s="8" t="e">
        <f>VLOOKUP(续费明细实时[[#This Row],[parent_user_id]],#REF!,27,0)</f>
        <v>#REF!</v>
      </c>
    </row>
    <row r="2472" spans="1:27">
      <c r="A2472" s="1">
        <v>45796</v>
      </c>
      <c r="B2472" t="s">
        <v>16587</v>
      </c>
      <c r="C2472" t="s">
        <v>16588</v>
      </c>
      <c r="D2472" t="s">
        <v>548</v>
      </c>
      <c r="E2472" t="s">
        <v>546</v>
      </c>
      <c r="F2472">
        <v>60</v>
      </c>
      <c r="G2472" t="s">
        <v>1982</v>
      </c>
      <c r="H2472" t="s">
        <v>550</v>
      </c>
      <c r="I2472" t="s">
        <v>1889</v>
      </c>
      <c r="J2472">
        <v>10650</v>
      </c>
      <c r="K2472" t="s">
        <v>254</v>
      </c>
      <c r="L2472" t="s">
        <v>549</v>
      </c>
      <c r="M2472" t="s">
        <v>550</v>
      </c>
      <c r="N2472" t="s">
        <v>136</v>
      </c>
      <c r="O2472" t="s">
        <v>147</v>
      </c>
      <c r="P2472" t="s">
        <v>1877</v>
      </c>
      <c r="Q2472" t="s">
        <v>16589</v>
      </c>
      <c r="R2472" t="s">
        <v>626</v>
      </c>
      <c r="S2472">
        <v>1500</v>
      </c>
      <c r="T2472" t="s">
        <v>1891</v>
      </c>
      <c r="U2472" s="4">
        <v>45796.483761574076</v>
      </c>
      <c r="V2472" t="str">
        <f>IFERROR(VLOOKUP(B2472,#REF!,1,0),"")</f>
        <v/>
      </c>
      <c r="W2472" t="str" cm="1">
        <f t="array" ref="W2472">IFERROR(_xlfn.IFS(AND(V2472="",X2472&lt;&gt;"王园园组",X2472&lt;&gt;"other"),K2472,AND(V2472="",X2472="王园园组"),G2472),"other")</f>
        <v>other</v>
      </c>
      <c r="X2472" t="str" cm="1">
        <f t="array" ref="X2472">IFERROR(_xlfn.IFS(AND(V2472="",IFERROR(VLOOKUP(N2472,#REF!,1,0),1)&lt;&gt;1),N2472,AND(V2472="",I2472="王园园组"),"王园园组"),"other")</f>
        <v>other</v>
      </c>
      <c r="Y2472">
        <f>IFERROR(_xlfn.XLOOKUP(MID(T2472, FIND("#", SUBSTITUTE(T2472, "-", "#", LEN(T2472) - LEN(SUBSTITUTE(T2472, "-", "")))) + 1, LEN(T2472)),#REF!,#REF!),0)</f>
        <v>0</v>
      </c>
      <c r="Z2472">
        <f>MONTH(续费明细实时[[#This Row],[success_time]])</f>
        <v>5</v>
      </c>
      <c r="AA2472" s="8" t="e">
        <f>VLOOKUP(续费明细实时[[#This Row],[parent_user_id]],#REF!,27,0)</f>
        <v>#REF!</v>
      </c>
    </row>
    <row r="2473" spans="1:27">
      <c r="A2473" s="1">
        <v>45805</v>
      </c>
      <c r="B2473" t="s">
        <v>30378</v>
      </c>
      <c r="C2473" t="s">
        <v>30379</v>
      </c>
      <c r="D2473" t="s">
        <v>677</v>
      </c>
      <c r="E2473" t="s">
        <v>1102</v>
      </c>
      <c r="F2473">
        <v>72</v>
      </c>
      <c r="G2473" t="s">
        <v>352</v>
      </c>
      <c r="H2473" t="s">
        <v>559</v>
      </c>
      <c r="I2473" t="s">
        <v>163</v>
      </c>
      <c r="J2473">
        <v>6396</v>
      </c>
      <c r="K2473" t="s">
        <v>352</v>
      </c>
      <c r="L2473" t="s">
        <v>549</v>
      </c>
      <c r="M2473" t="s">
        <v>559</v>
      </c>
      <c r="N2473" t="s">
        <v>163</v>
      </c>
      <c r="O2473" t="s">
        <v>472</v>
      </c>
      <c r="P2473" t="s">
        <v>1877</v>
      </c>
      <c r="Q2473" t="s">
        <v>30380</v>
      </c>
      <c r="R2473" t="s">
        <v>626</v>
      </c>
      <c r="S2473">
        <v>900.81148099999996</v>
      </c>
      <c r="T2473" t="s">
        <v>1373</v>
      </c>
      <c r="U2473" s="4">
        <v>45805.211493055554</v>
      </c>
      <c r="V2473" t="str">
        <f>IFERROR(VLOOKUP(B2473,#REF!,1,0),"")</f>
        <v/>
      </c>
      <c r="W2473" t="str" cm="1">
        <f t="array" ref="W2473">IFERROR(_xlfn.IFS(AND(V2473="",X2473&lt;&gt;"王园园组",X2473&lt;&gt;"other"),K2473,AND(V2473="",X2473="王园园组"),G2473),"other")</f>
        <v>other</v>
      </c>
      <c r="X2473" t="str" cm="1">
        <f t="array" ref="X2473">IFERROR(_xlfn.IFS(AND(V2473="",IFERROR(VLOOKUP(N2473,#REF!,1,0),1)&lt;&gt;1),N2473,AND(V2473="",I2473="王园园组"),"王园园组"),"other")</f>
        <v>other</v>
      </c>
      <c r="Y2473">
        <f>IFERROR(_xlfn.XLOOKUP(MID(T2473, FIND("#", SUBSTITUTE(T2473, "-", "#", LEN(T2473) - LEN(SUBSTITUTE(T2473, "-", "")))) + 1, LEN(T2473)),#REF!,#REF!),0)</f>
        <v>0</v>
      </c>
      <c r="Z2473">
        <f>MONTH(续费明细实时[[#This Row],[success_time]])</f>
        <v>5</v>
      </c>
      <c r="AA2473" s="8" t="e">
        <f>VLOOKUP(续费明细实时[[#This Row],[parent_user_id]],#REF!,27,0)</f>
        <v>#REF!</v>
      </c>
    </row>
    <row r="2474" spans="1:27">
      <c r="A2474" s="1">
        <v>45789</v>
      </c>
      <c r="B2474" t="s">
        <v>11183</v>
      </c>
      <c r="C2474" t="s">
        <v>11184</v>
      </c>
      <c r="D2474" t="s">
        <v>558</v>
      </c>
      <c r="E2474" t="s">
        <v>641</v>
      </c>
      <c r="F2474">
        <v>72</v>
      </c>
      <c r="G2474" t="s">
        <v>337</v>
      </c>
      <c r="H2474" t="s">
        <v>559</v>
      </c>
      <c r="I2474" t="s">
        <v>504</v>
      </c>
      <c r="J2474">
        <v>8999</v>
      </c>
      <c r="K2474" t="s">
        <v>337</v>
      </c>
      <c r="L2474" t="s">
        <v>549</v>
      </c>
      <c r="M2474" t="s">
        <v>559</v>
      </c>
      <c r="N2474" t="s">
        <v>504</v>
      </c>
      <c r="O2474" t="s">
        <v>325</v>
      </c>
      <c r="P2474" t="s">
        <v>1877</v>
      </c>
      <c r="Q2474" t="s">
        <v>11185</v>
      </c>
      <c r="R2474" t="s">
        <v>626</v>
      </c>
      <c r="S2474">
        <v>1267.417651</v>
      </c>
      <c r="T2474" t="s">
        <v>1814</v>
      </c>
      <c r="U2474" s="4">
        <v>45789.567071759258</v>
      </c>
      <c r="V2474" t="str">
        <f>IFERROR(VLOOKUP(B2474,#REF!,1,0),"")</f>
        <v/>
      </c>
      <c r="W2474" t="str" cm="1">
        <f t="array" ref="W2474">IFERROR(_xlfn.IFS(AND(V2474="",X2474&lt;&gt;"王园园组",X2474&lt;&gt;"other"),K2474,AND(V2474="",X2474="王园园组"),G2474),"other")</f>
        <v>other</v>
      </c>
      <c r="X2474" t="str" cm="1">
        <f t="array" ref="X2474">IFERROR(_xlfn.IFS(AND(V2474="",IFERROR(VLOOKUP(N2474,#REF!,1,0),1)&lt;&gt;1),N2474,AND(V2474="",I2474="王园园组"),"王园园组"),"other")</f>
        <v>other</v>
      </c>
      <c r="Y2474">
        <f>IFERROR(_xlfn.XLOOKUP(MID(T2474, FIND("#", SUBSTITUTE(T2474, "-", "#", LEN(T2474) - LEN(SUBSTITUTE(T2474, "-", "")))) + 1, LEN(T2474)),#REF!,#REF!),0)</f>
        <v>0</v>
      </c>
      <c r="Z2474">
        <f>MONTH(续费明细实时[[#This Row],[success_time]])</f>
        <v>5</v>
      </c>
      <c r="AA2474" s="8" t="e">
        <f>VLOOKUP(续费明细实时[[#This Row],[parent_user_id]],#REF!,27,0)</f>
        <v>#REF!</v>
      </c>
    </row>
    <row r="2475" spans="1:27">
      <c r="A2475" s="1">
        <v>45793</v>
      </c>
      <c r="B2475" t="s">
        <v>17015</v>
      </c>
      <c r="C2475" t="s">
        <v>17016</v>
      </c>
      <c r="D2475" t="s">
        <v>548</v>
      </c>
      <c r="E2475" t="s">
        <v>546</v>
      </c>
      <c r="F2475">
        <v>120</v>
      </c>
      <c r="G2475" t="s">
        <v>2113</v>
      </c>
      <c r="H2475" t="s">
        <v>559</v>
      </c>
      <c r="I2475" t="s">
        <v>1876</v>
      </c>
      <c r="J2475">
        <v>17750</v>
      </c>
      <c r="K2475" t="s">
        <v>221</v>
      </c>
      <c r="L2475" t="s">
        <v>549</v>
      </c>
      <c r="M2475" t="s">
        <v>550</v>
      </c>
      <c r="N2475" t="s">
        <v>551</v>
      </c>
      <c r="O2475" t="s">
        <v>145</v>
      </c>
      <c r="P2475" t="s">
        <v>1877</v>
      </c>
      <c r="Q2475" t="s">
        <v>17017</v>
      </c>
      <c r="R2475" t="s">
        <v>626</v>
      </c>
      <c r="S2475">
        <v>2500</v>
      </c>
      <c r="T2475" t="s">
        <v>1896</v>
      </c>
      <c r="U2475" s="4">
        <v>45793.349988425929</v>
      </c>
      <c r="V2475" t="str">
        <f>IFERROR(VLOOKUP(B2475,#REF!,1,0),"")</f>
        <v/>
      </c>
      <c r="W2475" t="str" cm="1">
        <f t="array" ref="W2475">IFERROR(_xlfn.IFS(AND(V2475="",X2475&lt;&gt;"王园园组",X2475&lt;&gt;"other"),K2475,AND(V2475="",X2475="王园园组"),G2475),"other")</f>
        <v>other</v>
      </c>
      <c r="X2475" t="str" cm="1">
        <f t="array" ref="X2475">IFERROR(_xlfn.IFS(AND(V2475="",IFERROR(VLOOKUP(N2475,#REF!,1,0),1)&lt;&gt;1),N2475,AND(V2475="",I2475="王园园组"),"王园园组"),"other")</f>
        <v>other</v>
      </c>
      <c r="Y2475">
        <f>IFERROR(_xlfn.XLOOKUP(MID(T2475, FIND("#", SUBSTITUTE(T2475, "-", "#", LEN(T2475) - LEN(SUBSTITUTE(T2475, "-", "")))) + 1, LEN(T2475)),#REF!,#REF!),0)</f>
        <v>0</v>
      </c>
      <c r="Z2475">
        <f>MONTH(续费明细实时[[#This Row],[success_time]])</f>
        <v>5</v>
      </c>
      <c r="AA2475" s="8" t="e">
        <f>VLOOKUP(续费明细实时[[#This Row],[parent_user_id]],#REF!,27,0)</f>
        <v>#REF!</v>
      </c>
    </row>
    <row r="2476" spans="1:27">
      <c r="A2476" s="1">
        <v>45799</v>
      </c>
      <c r="B2476" t="s">
        <v>17018</v>
      </c>
      <c r="C2476" t="s">
        <v>17019</v>
      </c>
      <c r="D2476" t="s">
        <v>548</v>
      </c>
      <c r="E2476" t="s">
        <v>546</v>
      </c>
      <c r="F2476">
        <v>120</v>
      </c>
      <c r="G2476" t="s">
        <v>1969</v>
      </c>
      <c r="H2476" t="s">
        <v>559</v>
      </c>
      <c r="I2476" t="s">
        <v>1876</v>
      </c>
      <c r="J2476">
        <v>18283</v>
      </c>
      <c r="K2476" t="s">
        <v>184</v>
      </c>
      <c r="L2476" t="s">
        <v>549</v>
      </c>
      <c r="M2476" t="s">
        <v>559</v>
      </c>
      <c r="N2476" t="s">
        <v>469</v>
      </c>
      <c r="O2476" t="s">
        <v>180</v>
      </c>
      <c r="P2476" t="s">
        <v>1877</v>
      </c>
      <c r="Q2476" t="s">
        <v>17020</v>
      </c>
      <c r="R2476" t="s">
        <v>626</v>
      </c>
      <c r="S2476">
        <v>2575</v>
      </c>
      <c r="T2476" t="s">
        <v>1896</v>
      </c>
      <c r="U2476" s="4">
        <v>45799.4140625</v>
      </c>
      <c r="V2476" t="str">
        <f>IFERROR(VLOOKUP(B2476,#REF!,1,0),"")</f>
        <v/>
      </c>
      <c r="W2476" t="str" cm="1">
        <f t="array" ref="W2476">IFERROR(_xlfn.IFS(AND(V2476="",X2476&lt;&gt;"王园园组",X2476&lt;&gt;"other"),K2476,AND(V2476="",X2476="王园园组"),G2476),"other")</f>
        <v>other</v>
      </c>
      <c r="X2476" t="str" cm="1">
        <f t="array" ref="X2476">IFERROR(_xlfn.IFS(AND(V2476="",IFERROR(VLOOKUP(N2476,#REF!,1,0),1)&lt;&gt;1),N2476,AND(V2476="",I2476="王园园组"),"王园园组"),"other")</f>
        <v>other</v>
      </c>
      <c r="Y2476">
        <f>IFERROR(_xlfn.XLOOKUP(MID(T2476, FIND("#", SUBSTITUTE(T2476, "-", "#", LEN(T2476) - LEN(SUBSTITUTE(T2476, "-", "")))) + 1, LEN(T2476)),#REF!,#REF!),0)</f>
        <v>0</v>
      </c>
      <c r="Z2476">
        <f>MONTH(续费明细实时[[#This Row],[success_time]])</f>
        <v>5</v>
      </c>
      <c r="AA2476" s="8" t="e">
        <f>VLOOKUP(续费明细实时[[#This Row],[parent_user_id]],#REF!,27,0)</f>
        <v>#REF!</v>
      </c>
    </row>
    <row r="2477" spans="1:27">
      <c r="A2477" s="1">
        <v>45806</v>
      </c>
      <c r="B2477" t="s">
        <v>30381</v>
      </c>
      <c r="C2477" t="s">
        <v>30382</v>
      </c>
      <c r="D2477" t="s">
        <v>548</v>
      </c>
      <c r="E2477" t="s">
        <v>546</v>
      </c>
      <c r="F2477">
        <v>120</v>
      </c>
      <c r="G2477" t="s">
        <v>1978</v>
      </c>
      <c r="H2477" t="s">
        <v>559</v>
      </c>
      <c r="I2477" t="s">
        <v>1876</v>
      </c>
      <c r="J2477">
        <v>17750</v>
      </c>
      <c r="K2477" t="s">
        <v>212</v>
      </c>
      <c r="L2477" t="s">
        <v>549</v>
      </c>
      <c r="M2477" t="s">
        <v>550</v>
      </c>
      <c r="N2477" t="s">
        <v>551</v>
      </c>
      <c r="O2477" t="s">
        <v>149</v>
      </c>
      <c r="P2477" t="s">
        <v>1877</v>
      </c>
      <c r="Q2477" t="s">
        <v>30383</v>
      </c>
      <c r="R2477" t="s">
        <v>626</v>
      </c>
      <c r="S2477">
        <v>2500</v>
      </c>
      <c r="T2477" t="s">
        <v>1896</v>
      </c>
      <c r="U2477" s="4">
        <v>45806.39471064815</v>
      </c>
      <c r="V2477" t="str">
        <f>IFERROR(VLOOKUP(B2477,#REF!,1,0),"")</f>
        <v/>
      </c>
      <c r="W2477" t="str" cm="1">
        <f t="array" ref="W2477">IFERROR(_xlfn.IFS(AND(V2477="",X2477&lt;&gt;"王园园组",X2477&lt;&gt;"other"),K2477,AND(V2477="",X2477="王园园组"),G2477),"other")</f>
        <v>other</v>
      </c>
      <c r="X2477" t="str" cm="1">
        <f t="array" ref="X2477">IFERROR(_xlfn.IFS(AND(V2477="",IFERROR(VLOOKUP(N2477,#REF!,1,0),1)&lt;&gt;1),N2477,AND(V2477="",I2477="王园园组"),"王园园组"),"other")</f>
        <v>other</v>
      </c>
      <c r="Y2477">
        <f>IFERROR(_xlfn.XLOOKUP(MID(T2477, FIND("#", SUBSTITUTE(T2477, "-", "#", LEN(T2477) - LEN(SUBSTITUTE(T2477, "-", "")))) + 1, LEN(T2477)),#REF!,#REF!),0)</f>
        <v>0</v>
      </c>
      <c r="Z2477">
        <f>MONTH(续费明细实时[[#This Row],[success_time]])</f>
        <v>5</v>
      </c>
      <c r="AA2477" s="8" t="e">
        <f>VLOOKUP(续费明细实时[[#This Row],[parent_user_id]],#REF!,27,0)</f>
        <v>#REF!</v>
      </c>
    </row>
    <row r="2478" spans="1:27">
      <c r="A2478" s="1">
        <v>45785</v>
      </c>
      <c r="B2478" t="s">
        <v>2426</v>
      </c>
      <c r="C2478" t="s">
        <v>2427</v>
      </c>
      <c r="D2478" t="s">
        <v>886</v>
      </c>
      <c r="E2478" t="s">
        <v>546</v>
      </c>
      <c r="F2478">
        <v>96</v>
      </c>
      <c r="G2478" t="s">
        <v>354</v>
      </c>
      <c r="H2478" t="s">
        <v>559</v>
      </c>
      <c r="I2478" t="s">
        <v>163</v>
      </c>
      <c r="J2478">
        <v>21286</v>
      </c>
      <c r="K2478" t="s">
        <v>354</v>
      </c>
      <c r="L2478" t="s">
        <v>549</v>
      </c>
      <c r="M2478" t="s">
        <v>559</v>
      </c>
      <c r="N2478" t="s">
        <v>163</v>
      </c>
      <c r="O2478" t="s">
        <v>472</v>
      </c>
      <c r="P2478" t="s">
        <v>1877</v>
      </c>
      <c r="Q2478" t="s">
        <v>2428</v>
      </c>
      <c r="R2478" t="s">
        <v>626</v>
      </c>
      <c r="S2478">
        <v>2998</v>
      </c>
      <c r="T2478" t="s">
        <v>1919</v>
      </c>
      <c r="U2478" s="4">
        <v>45785.014351851853</v>
      </c>
      <c r="V2478" t="str">
        <f>IFERROR(VLOOKUP(B2478,#REF!,1,0),"")</f>
        <v/>
      </c>
      <c r="W2478" t="str" cm="1">
        <f t="array" ref="W2478">IFERROR(_xlfn.IFS(AND(V2478="",X2478&lt;&gt;"王园园组",X2478&lt;&gt;"other"),K2478,AND(V2478="",X2478="王园园组"),G2478),"other")</f>
        <v>other</v>
      </c>
      <c r="X2478" t="str" cm="1">
        <f t="array" ref="X2478">IFERROR(_xlfn.IFS(AND(V2478="",IFERROR(VLOOKUP(N2478,#REF!,1,0),1)&lt;&gt;1),N2478,AND(V2478="",I2478="王园园组"),"王园园组"),"other")</f>
        <v>other</v>
      </c>
      <c r="Y2478">
        <f>IFERROR(_xlfn.XLOOKUP(MID(T2478, FIND("#", SUBSTITUTE(T2478, "-", "#", LEN(T2478) - LEN(SUBSTITUTE(T2478, "-", "")))) + 1, LEN(T2478)),#REF!,#REF!),0)</f>
        <v>0</v>
      </c>
      <c r="Z2478">
        <f>MONTH(续费明细实时[[#This Row],[success_time]])</f>
        <v>5</v>
      </c>
      <c r="AA2478" s="8" t="e">
        <f>VLOOKUP(续费明细实时[[#This Row],[parent_user_id]],#REF!,27,0)</f>
        <v>#REF!</v>
      </c>
    </row>
    <row r="2479" spans="1:27">
      <c r="A2479" s="1">
        <v>45802</v>
      </c>
      <c r="B2479" t="s">
        <v>14355</v>
      </c>
      <c r="C2479" t="s">
        <v>14356</v>
      </c>
      <c r="D2479" t="s">
        <v>548</v>
      </c>
      <c r="E2479" t="s">
        <v>546</v>
      </c>
      <c r="F2479">
        <v>120</v>
      </c>
      <c r="G2479" t="s">
        <v>1939</v>
      </c>
      <c r="H2479" t="s">
        <v>559</v>
      </c>
      <c r="I2479" t="s">
        <v>1876</v>
      </c>
      <c r="J2479">
        <v>17750</v>
      </c>
      <c r="K2479" t="s">
        <v>216</v>
      </c>
      <c r="L2479" t="s">
        <v>549</v>
      </c>
      <c r="M2479" t="s">
        <v>550</v>
      </c>
      <c r="N2479" t="s">
        <v>551</v>
      </c>
      <c r="O2479" t="s">
        <v>145</v>
      </c>
      <c r="P2479" t="s">
        <v>1877</v>
      </c>
      <c r="Q2479" t="s">
        <v>14357</v>
      </c>
      <c r="R2479" t="s">
        <v>626</v>
      </c>
      <c r="S2479">
        <v>2500</v>
      </c>
      <c r="T2479" t="s">
        <v>1896</v>
      </c>
      <c r="U2479" s="4">
        <v>45802.308912037035</v>
      </c>
      <c r="V2479" t="str">
        <f>IFERROR(VLOOKUP(B2479,#REF!,1,0),"")</f>
        <v/>
      </c>
      <c r="W2479" t="str" cm="1">
        <f t="array" ref="W2479">IFERROR(_xlfn.IFS(AND(V2479="",X2479&lt;&gt;"王园园组",X2479&lt;&gt;"other"),K2479,AND(V2479="",X2479="王园园组"),G2479),"other")</f>
        <v>other</v>
      </c>
      <c r="X2479" t="str" cm="1">
        <f t="array" ref="X2479">IFERROR(_xlfn.IFS(AND(V2479="",IFERROR(VLOOKUP(N2479,#REF!,1,0),1)&lt;&gt;1),N2479,AND(V2479="",I2479="王园园组"),"王园园组"),"other")</f>
        <v>other</v>
      </c>
      <c r="Y2479">
        <f>IFERROR(_xlfn.XLOOKUP(MID(T2479, FIND("#", SUBSTITUTE(T2479, "-", "#", LEN(T2479) - LEN(SUBSTITUTE(T2479, "-", "")))) + 1, LEN(T2479)),#REF!,#REF!),0)</f>
        <v>0</v>
      </c>
      <c r="Z2479">
        <f>MONTH(续费明细实时[[#This Row],[success_time]])</f>
        <v>5</v>
      </c>
      <c r="AA2479" s="8" t="e">
        <f>VLOOKUP(续费明细实时[[#This Row],[parent_user_id]],#REF!,27,0)</f>
        <v>#REF!</v>
      </c>
    </row>
    <row r="2480" spans="1:27">
      <c r="A2480" s="1">
        <v>45795</v>
      </c>
      <c r="B2480" t="s">
        <v>16963</v>
      </c>
      <c r="C2480" t="s">
        <v>16964</v>
      </c>
      <c r="D2480" t="s">
        <v>2060</v>
      </c>
      <c r="E2480" t="s">
        <v>546</v>
      </c>
      <c r="F2480">
        <v>120</v>
      </c>
      <c r="G2480" t="s">
        <v>2056</v>
      </c>
      <c r="H2480" t="s">
        <v>559</v>
      </c>
      <c r="I2480" t="s">
        <v>1876</v>
      </c>
      <c r="J2480">
        <v>18283</v>
      </c>
      <c r="K2480" t="s">
        <v>184</v>
      </c>
      <c r="L2480" t="s">
        <v>549</v>
      </c>
      <c r="M2480" t="s">
        <v>559</v>
      </c>
      <c r="N2480" t="s">
        <v>469</v>
      </c>
      <c r="O2480" t="s">
        <v>180</v>
      </c>
      <c r="P2480" t="s">
        <v>1877</v>
      </c>
      <c r="Q2480" t="s">
        <v>16965</v>
      </c>
      <c r="R2480" t="s">
        <v>626</v>
      </c>
      <c r="S2480">
        <v>2575</v>
      </c>
      <c r="T2480" t="s">
        <v>1896</v>
      </c>
      <c r="U2480" s="4">
        <v>45795.492743055554</v>
      </c>
      <c r="V2480" t="str">
        <f>IFERROR(VLOOKUP(B2480,#REF!,1,0),"")</f>
        <v/>
      </c>
      <c r="W2480" t="str" cm="1">
        <f t="array" ref="W2480">IFERROR(_xlfn.IFS(AND(V2480="",X2480&lt;&gt;"王园园组",X2480&lt;&gt;"other"),K2480,AND(V2480="",X2480="王园园组"),G2480),"other")</f>
        <v>other</v>
      </c>
      <c r="X2480" t="str" cm="1">
        <f t="array" ref="X2480">IFERROR(_xlfn.IFS(AND(V2480="",IFERROR(VLOOKUP(N2480,#REF!,1,0),1)&lt;&gt;1),N2480,AND(V2480="",I2480="王园园组"),"王园园组"),"other")</f>
        <v>other</v>
      </c>
      <c r="Y2480">
        <f>IFERROR(_xlfn.XLOOKUP(MID(T2480, FIND("#", SUBSTITUTE(T2480, "-", "#", LEN(T2480) - LEN(SUBSTITUTE(T2480, "-", "")))) + 1, LEN(T2480)),#REF!,#REF!),0)</f>
        <v>0</v>
      </c>
      <c r="Z2480">
        <f>MONTH(续费明细实时[[#This Row],[success_time]])</f>
        <v>5</v>
      </c>
      <c r="AA2480" s="8" t="e">
        <f>VLOOKUP(续费明细实时[[#This Row],[parent_user_id]],#REF!,27,0)</f>
        <v>#REF!</v>
      </c>
    </row>
    <row r="2481" spans="1:27">
      <c r="A2481" s="1">
        <v>45799</v>
      </c>
      <c r="B2481" t="s">
        <v>14250</v>
      </c>
      <c r="C2481" t="s">
        <v>14251</v>
      </c>
      <c r="D2481" t="s">
        <v>548</v>
      </c>
      <c r="E2481" t="s">
        <v>546</v>
      </c>
      <c r="F2481">
        <v>120</v>
      </c>
      <c r="G2481" t="s">
        <v>1883</v>
      </c>
      <c r="H2481" t="s">
        <v>559</v>
      </c>
      <c r="I2481" t="s">
        <v>1876</v>
      </c>
      <c r="J2481">
        <v>17750</v>
      </c>
      <c r="K2481" t="s">
        <v>263</v>
      </c>
      <c r="L2481" t="s">
        <v>549</v>
      </c>
      <c r="M2481" t="s">
        <v>550</v>
      </c>
      <c r="N2481" t="s">
        <v>136</v>
      </c>
      <c r="O2481" t="s">
        <v>147</v>
      </c>
      <c r="P2481" t="s">
        <v>1877</v>
      </c>
      <c r="Q2481" t="s">
        <v>14252</v>
      </c>
      <c r="R2481" t="s">
        <v>626</v>
      </c>
      <c r="S2481">
        <v>2500</v>
      </c>
      <c r="T2481" t="s">
        <v>1896</v>
      </c>
      <c r="U2481" s="4">
        <v>45799.338229166664</v>
      </c>
      <c r="V2481" t="str">
        <f>IFERROR(VLOOKUP(B2481,#REF!,1,0),"")</f>
        <v/>
      </c>
      <c r="W2481" t="str" cm="1">
        <f t="array" ref="W2481">IFERROR(_xlfn.IFS(AND(V2481="",X2481&lt;&gt;"王园园组",X2481&lt;&gt;"other"),K2481,AND(V2481="",X2481="王园园组"),G2481),"other")</f>
        <v>other</v>
      </c>
      <c r="X2481" t="str" cm="1">
        <f t="array" ref="X2481">IFERROR(_xlfn.IFS(AND(V2481="",IFERROR(VLOOKUP(N2481,#REF!,1,0),1)&lt;&gt;1),N2481,AND(V2481="",I2481="王园园组"),"王园园组"),"other")</f>
        <v>other</v>
      </c>
      <c r="Y2481">
        <f>IFERROR(_xlfn.XLOOKUP(MID(T2481, FIND("#", SUBSTITUTE(T2481, "-", "#", LEN(T2481) - LEN(SUBSTITUTE(T2481, "-", "")))) + 1, LEN(T2481)),#REF!,#REF!),0)</f>
        <v>0</v>
      </c>
      <c r="Z2481">
        <f>MONTH(续费明细实时[[#This Row],[success_time]])</f>
        <v>5</v>
      </c>
      <c r="AA2481" s="8" t="e">
        <f>VLOOKUP(续费明细实时[[#This Row],[parent_user_id]],#REF!,27,0)</f>
        <v>#REF!</v>
      </c>
    </row>
    <row r="2482" spans="1:27">
      <c r="A2482" s="1">
        <v>45799</v>
      </c>
      <c r="B2482" t="s">
        <v>14077</v>
      </c>
      <c r="C2482" t="s">
        <v>14078</v>
      </c>
      <c r="D2482" t="s">
        <v>1166</v>
      </c>
      <c r="E2482" t="s">
        <v>1882</v>
      </c>
      <c r="F2482">
        <v>48</v>
      </c>
      <c r="G2482" t="s">
        <v>341</v>
      </c>
      <c r="H2482" t="s">
        <v>559</v>
      </c>
      <c r="I2482" t="s">
        <v>504</v>
      </c>
      <c r="J2482">
        <v>5997</v>
      </c>
      <c r="K2482" t="s">
        <v>341</v>
      </c>
      <c r="L2482" t="s">
        <v>549</v>
      </c>
      <c r="M2482" t="s">
        <v>559</v>
      </c>
      <c r="N2482" t="s">
        <v>504</v>
      </c>
      <c r="O2482" t="s">
        <v>325</v>
      </c>
      <c r="P2482" t="s">
        <v>1877</v>
      </c>
      <c r="Q2482" t="s">
        <v>14079</v>
      </c>
      <c r="R2482" t="s">
        <v>626</v>
      </c>
      <c r="S2482">
        <v>844.62111800000002</v>
      </c>
      <c r="T2482" t="s">
        <v>12953</v>
      </c>
      <c r="U2482" s="4">
        <v>45799.550752314812</v>
      </c>
      <c r="V2482" t="str">
        <f>IFERROR(VLOOKUP(B2482,#REF!,1,0),"")</f>
        <v/>
      </c>
      <c r="W2482" t="str" cm="1">
        <f t="array" ref="W2482">IFERROR(_xlfn.IFS(AND(V2482="",X2482&lt;&gt;"王园园组",X2482&lt;&gt;"other"),K2482,AND(V2482="",X2482="王园园组"),G2482),"other")</f>
        <v>other</v>
      </c>
      <c r="X2482" t="str" cm="1">
        <f t="array" ref="X2482">IFERROR(_xlfn.IFS(AND(V2482="",IFERROR(VLOOKUP(N2482,#REF!,1,0),1)&lt;&gt;1),N2482,AND(V2482="",I2482="王园园组"),"王园园组"),"other")</f>
        <v>other</v>
      </c>
      <c r="Y2482">
        <f>IFERROR(_xlfn.XLOOKUP(MID(T2482, FIND("#", SUBSTITUTE(T2482, "-", "#", LEN(T2482) - LEN(SUBSTITUTE(T2482, "-", "")))) + 1, LEN(T2482)),#REF!,#REF!),0)</f>
        <v>0</v>
      </c>
      <c r="Z2482">
        <f>MONTH(续费明细实时[[#This Row],[success_time]])</f>
        <v>5</v>
      </c>
      <c r="AA2482" s="8" t="e">
        <f>VLOOKUP(续费明细实时[[#This Row],[parent_user_id]],#REF!,27,0)</f>
        <v>#REF!</v>
      </c>
    </row>
    <row r="2483" spans="1:27" hidden="1">
      <c r="A2483" s="1">
        <v>45796</v>
      </c>
      <c r="B2483" t="s">
        <v>14086</v>
      </c>
      <c r="C2483" t="s">
        <v>14087</v>
      </c>
      <c r="D2483" t="s">
        <v>648</v>
      </c>
      <c r="E2483" t="s">
        <v>546</v>
      </c>
      <c r="F2483">
        <v>18</v>
      </c>
      <c r="G2483" t="s">
        <v>2885</v>
      </c>
      <c r="H2483" t="s">
        <v>806</v>
      </c>
      <c r="I2483" t="s">
        <v>626</v>
      </c>
      <c r="J2483">
        <v>4636</v>
      </c>
      <c r="K2483" t="s">
        <v>803</v>
      </c>
      <c r="L2483" t="s">
        <v>805</v>
      </c>
      <c r="M2483" t="s">
        <v>806</v>
      </c>
      <c r="N2483" t="s">
        <v>649</v>
      </c>
      <c r="O2483" t="s">
        <v>649</v>
      </c>
      <c r="P2483" t="s">
        <v>1877</v>
      </c>
      <c r="Q2483" t="s">
        <v>14088</v>
      </c>
      <c r="R2483" t="s">
        <v>626</v>
      </c>
      <c r="S2483">
        <v>652.89647500000001</v>
      </c>
      <c r="T2483" t="s">
        <v>565</v>
      </c>
      <c r="U2483" s="4">
        <v>45796.111574074072</v>
      </c>
      <c r="V2483" t="str">
        <f>IFERROR(VLOOKUP(B2483,#REF!,1,0),"")</f>
        <v/>
      </c>
      <c r="W2483" t="str" cm="1">
        <f t="array" ref="W2483">IFERROR(_xlfn.IFS(AND(V2483="",X2483&lt;&gt;"王园园组",X2483&lt;&gt;"other"),K2483,AND(V2483="",X2483="王园园组"),G2483),"other")</f>
        <v>other</v>
      </c>
      <c r="X2483" t="str" cm="1">
        <f t="array" ref="X2483">IFERROR(_xlfn.IFS(AND(V2483="",IFERROR(VLOOKUP(N2483,#REF!,1,0),1)&lt;&gt;1),N2483,AND(V2483="",I2483="王园园组"),"王园园组"),"other")</f>
        <v>other</v>
      </c>
      <c r="Y2483">
        <f>IFERROR(_xlfn.XLOOKUP(MID(T2483, FIND("#", SUBSTITUTE(T2483, "-", "#", LEN(T2483) - LEN(SUBSTITUTE(T2483, "-", "")))) + 1, LEN(T2483)),#REF!,#REF!),0)</f>
        <v>0</v>
      </c>
      <c r="Z2483">
        <f>MONTH(续费明细实时[[#This Row],[success_time]])</f>
        <v>5</v>
      </c>
      <c r="AA2483" s="8" t="e">
        <f>VLOOKUP(续费明细实时[[#This Row],[parent_user_id]],#REF!,27,0)</f>
        <v>#REF!</v>
      </c>
    </row>
    <row r="2484" spans="1:27">
      <c r="A2484" s="1">
        <v>45797</v>
      </c>
      <c r="B2484" t="s">
        <v>14253</v>
      </c>
      <c r="C2484" t="s">
        <v>14254</v>
      </c>
      <c r="D2484" t="s">
        <v>548</v>
      </c>
      <c r="E2484" t="s">
        <v>546</v>
      </c>
      <c r="F2484">
        <v>120</v>
      </c>
      <c r="G2484" t="s">
        <v>1939</v>
      </c>
      <c r="H2484" t="s">
        <v>559</v>
      </c>
      <c r="I2484" t="s">
        <v>1876</v>
      </c>
      <c r="J2484">
        <v>17750</v>
      </c>
      <c r="K2484" t="s">
        <v>197</v>
      </c>
      <c r="L2484" t="s">
        <v>549</v>
      </c>
      <c r="M2484" t="s">
        <v>559</v>
      </c>
      <c r="N2484" t="s">
        <v>469</v>
      </c>
      <c r="O2484" t="s">
        <v>189</v>
      </c>
      <c r="P2484" t="s">
        <v>1877</v>
      </c>
      <c r="Q2484" t="s">
        <v>14255</v>
      </c>
      <c r="R2484" t="s">
        <v>626</v>
      </c>
      <c r="S2484">
        <v>2500</v>
      </c>
      <c r="T2484" t="s">
        <v>1896</v>
      </c>
      <c r="U2484" s="4">
        <v>45797.475787037038</v>
      </c>
      <c r="V2484" t="str">
        <f>IFERROR(VLOOKUP(B2484,#REF!,1,0),"")</f>
        <v/>
      </c>
      <c r="W2484" t="str" cm="1">
        <f t="array" ref="W2484">IFERROR(_xlfn.IFS(AND(V2484="",X2484&lt;&gt;"王园园组",X2484&lt;&gt;"other"),K2484,AND(V2484="",X2484="王园园组"),G2484),"other")</f>
        <v>other</v>
      </c>
      <c r="X2484" t="str" cm="1">
        <f t="array" ref="X2484">IFERROR(_xlfn.IFS(AND(V2484="",IFERROR(VLOOKUP(N2484,#REF!,1,0),1)&lt;&gt;1),N2484,AND(V2484="",I2484="王园园组"),"王园园组"),"other")</f>
        <v>other</v>
      </c>
      <c r="Y2484">
        <f>IFERROR(_xlfn.XLOOKUP(MID(T2484, FIND("#", SUBSTITUTE(T2484, "-", "#", LEN(T2484) - LEN(SUBSTITUTE(T2484, "-", "")))) + 1, LEN(T2484)),#REF!,#REF!),0)</f>
        <v>0</v>
      </c>
      <c r="Z2484">
        <f>MONTH(续费明细实时[[#This Row],[success_time]])</f>
        <v>5</v>
      </c>
      <c r="AA2484" s="8" t="e">
        <f>VLOOKUP(续费明细实时[[#This Row],[parent_user_id]],#REF!,27,0)</f>
        <v>#REF!</v>
      </c>
    </row>
    <row r="2485" spans="1:27">
      <c r="A2485" s="1">
        <v>45791</v>
      </c>
      <c r="B2485" t="s">
        <v>14256</v>
      </c>
      <c r="C2485" t="s">
        <v>14257</v>
      </c>
      <c r="D2485" t="s">
        <v>548</v>
      </c>
      <c r="E2485" t="s">
        <v>546</v>
      </c>
      <c r="F2485">
        <v>240</v>
      </c>
      <c r="G2485" t="s">
        <v>1978</v>
      </c>
      <c r="H2485" t="s">
        <v>559</v>
      </c>
      <c r="I2485" t="s">
        <v>1876</v>
      </c>
      <c r="J2485">
        <v>31950</v>
      </c>
      <c r="K2485" t="s">
        <v>258</v>
      </c>
      <c r="L2485" t="s">
        <v>549</v>
      </c>
      <c r="M2485" t="s">
        <v>550</v>
      </c>
      <c r="N2485" t="s">
        <v>136</v>
      </c>
      <c r="O2485" t="s">
        <v>147</v>
      </c>
      <c r="P2485" t="s">
        <v>1877</v>
      </c>
      <c r="Q2485" t="s">
        <v>14258</v>
      </c>
      <c r="R2485" t="s">
        <v>626</v>
      </c>
      <c r="S2485">
        <v>4500</v>
      </c>
      <c r="T2485" t="s">
        <v>1931</v>
      </c>
      <c r="U2485" s="4">
        <v>45791.673009259262</v>
      </c>
      <c r="V2485" t="str">
        <f>IFERROR(VLOOKUP(B2485,#REF!,1,0),"")</f>
        <v/>
      </c>
      <c r="W2485" t="str" cm="1">
        <f t="array" ref="W2485">IFERROR(_xlfn.IFS(AND(V2485="",X2485&lt;&gt;"王园园组",X2485&lt;&gt;"other"),K2485,AND(V2485="",X2485="王园园组"),G2485),"other")</f>
        <v>other</v>
      </c>
      <c r="X2485" t="str" cm="1">
        <f t="array" ref="X2485">IFERROR(_xlfn.IFS(AND(V2485="",IFERROR(VLOOKUP(N2485,#REF!,1,0),1)&lt;&gt;1),N2485,AND(V2485="",I2485="王园园组"),"王园园组"),"other")</f>
        <v>other</v>
      </c>
      <c r="Y2485">
        <f>IFERROR(_xlfn.XLOOKUP(MID(T2485, FIND("#", SUBSTITUTE(T2485, "-", "#", LEN(T2485) - LEN(SUBSTITUTE(T2485, "-", "")))) + 1, LEN(T2485)),#REF!,#REF!),0)</f>
        <v>0</v>
      </c>
      <c r="Z2485">
        <f>MONTH(续费明细实时[[#This Row],[success_time]])</f>
        <v>5</v>
      </c>
      <c r="AA2485" s="8" t="e">
        <f>VLOOKUP(续费明细实时[[#This Row],[parent_user_id]],#REF!,27,0)</f>
        <v>#REF!</v>
      </c>
    </row>
    <row r="2486" spans="1:27" hidden="1">
      <c r="A2486" s="1">
        <v>45789</v>
      </c>
      <c r="B2486" t="s">
        <v>11775</v>
      </c>
      <c r="C2486" t="s">
        <v>11776</v>
      </c>
      <c r="D2486" t="s">
        <v>632</v>
      </c>
      <c r="E2486" t="s">
        <v>546</v>
      </c>
      <c r="F2486">
        <v>120</v>
      </c>
      <c r="G2486" t="s">
        <v>1929</v>
      </c>
      <c r="H2486" t="s">
        <v>559</v>
      </c>
      <c r="I2486" t="s">
        <v>1876</v>
      </c>
      <c r="J2486">
        <v>18283</v>
      </c>
      <c r="K2486" t="s">
        <v>626</v>
      </c>
      <c r="L2486" t="s">
        <v>649</v>
      </c>
      <c r="M2486" t="s">
        <v>649</v>
      </c>
      <c r="N2486" t="s">
        <v>649</v>
      </c>
      <c r="O2486" t="s">
        <v>649</v>
      </c>
      <c r="P2486" t="s">
        <v>1877</v>
      </c>
      <c r="Q2486" t="s">
        <v>11777</v>
      </c>
      <c r="R2486" t="s">
        <v>626</v>
      </c>
      <c r="S2486">
        <v>2575</v>
      </c>
      <c r="T2486" t="s">
        <v>1896</v>
      </c>
      <c r="U2486" s="4">
        <v>45789.883391203701</v>
      </c>
      <c r="V2486" t="str">
        <f>IFERROR(VLOOKUP(B2486,#REF!,1,0),"")</f>
        <v/>
      </c>
      <c r="W2486" t="str" cm="1">
        <f t="array" ref="W2486">IFERROR(_xlfn.IFS(AND(V2486="",X2486&lt;&gt;"王园园组",X2486&lt;&gt;"other"),K2486,AND(V2486="",X2486="王园园组"),G2486),"other")</f>
        <v>other</v>
      </c>
      <c r="X2486" t="str" cm="1">
        <f t="array" ref="X2486">IFERROR(_xlfn.IFS(AND(V2486="",IFERROR(VLOOKUP(N2486,#REF!,1,0),1)&lt;&gt;1),N2486,AND(V2486="",I2486="王园园组"),"王园园组"),"other")</f>
        <v>other</v>
      </c>
      <c r="Y2486">
        <f>IFERROR(_xlfn.XLOOKUP(MID(T2486, FIND("#", SUBSTITUTE(T2486, "-", "#", LEN(T2486) - LEN(SUBSTITUTE(T2486, "-", "")))) + 1, LEN(T2486)),#REF!,#REF!),0)</f>
        <v>0</v>
      </c>
      <c r="Z2486">
        <f>MONTH(续费明细实时[[#This Row],[success_time]])</f>
        <v>5</v>
      </c>
      <c r="AA2486" s="8" t="e">
        <f>VLOOKUP(续费明细实时[[#This Row],[parent_user_id]],#REF!,27,0)</f>
        <v>#REF!</v>
      </c>
    </row>
    <row r="2487" spans="1:27">
      <c r="A2487" s="1">
        <v>45778</v>
      </c>
      <c r="B2487" t="s">
        <v>2048</v>
      </c>
      <c r="C2487" t="s">
        <v>2049</v>
      </c>
      <c r="D2487" t="s">
        <v>548</v>
      </c>
      <c r="E2487" t="s">
        <v>546</v>
      </c>
      <c r="F2487">
        <v>4</v>
      </c>
      <c r="G2487" t="s">
        <v>1909</v>
      </c>
      <c r="H2487" t="s">
        <v>559</v>
      </c>
      <c r="I2487" t="s">
        <v>1876</v>
      </c>
      <c r="J2487">
        <v>852</v>
      </c>
      <c r="K2487" t="s">
        <v>323</v>
      </c>
      <c r="L2487" t="s">
        <v>549</v>
      </c>
      <c r="M2487" t="s">
        <v>550</v>
      </c>
      <c r="N2487" t="s">
        <v>616</v>
      </c>
      <c r="O2487" t="s">
        <v>314</v>
      </c>
      <c r="P2487" t="s">
        <v>1877</v>
      </c>
      <c r="Q2487" t="s">
        <v>2050</v>
      </c>
      <c r="R2487" t="s">
        <v>626</v>
      </c>
      <c r="S2487">
        <v>120</v>
      </c>
      <c r="T2487" t="s">
        <v>1911</v>
      </c>
      <c r="U2487" s="4">
        <v>45778.042002314818</v>
      </c>
      <c r="V2487" t="str">
        <f>IFERROR(VLOOKUP(B2487,#REF!,1,0),"")</f>
        <v/>
      </c>
      <c r="W2487" t="str" cm="1">
        <f t="array" ref="W2487">IFERROR(_xlfn.IFS(AND(V2487="",X2487&lt;&gt;"王园园组",X2487&lt;&gt;"other"),K2487,AND(V2487="",X2487="王园园组"),G2487),"other")</f>
        <v>other</v>
      </c>
      <c r="X2487" t="str" cm="1">
        <f t="array" ref="X2487">IFERROR(_xlfn.IFS(AND(V2487="",IFERROR(VLOOKUP(N2487,#REF!,1,0),1)&lt;&gt;1),N2487,AND(V2487="",I2487="王园园组"),"王园园组"),"other")</f>
        <v>other</v>
      </c>
      <c r="Y2487">
        <f>IFERROR(_xlfn.XLOOKUP(MID(T2487, FIND("#", SUBSTITUTE(T2487, "-", "#", LEN(T2487) - LEN(SUBSTITUTE(T2487, "-", "")))) + 1, LEN(T2487)),#REF!,#REF!),0)</f>
        <v>0</v>
      </c>
      <c r="Z2487">
        <f>MONTH(续费明细实时[[#This Row],[success_time]])</f>
        <v>5</v>
      </c>
      <c r="AA2487" s="8" t="e">
        <f>VLOOKUP(续费明细实时[[#This Row],[parent_user_id]],#REF!,27,0)</f>
        <v>#REF!</v>
      </c>
    </row>
    <row r="2488" spans="1:27" hidden="1">
      <c r="A2488" s="1">
        <v>45801</v>
      </c>
      <c r="B2488" t="s">
        <v>14068</v>
      </c>
      <c r="C2488" t="s">
        <v>14069</v>
      </c>
      <c r="D2488" t="s">
        <v>695</v>
      </c>
      <c r="E2488" t="s">
        <v>1102</v>
      </c>
      <c r="F2488">
        <v>36</v>
      </c>
      <c r="G2488" t="s">
        <v>358</v>
      </c>
      <c r="H2488" t="s">
        <v>559</v>
      </c>
      <c r="I2488" t="s">
        <v>163</v>
      </c>
      <c r="J2488">
        <v>2982</v>
      </c>
      <c r="K2488" t="s">
        <v>626</v>
      </c>
      <c r="L2488" t="s">
        <v>649</v>
      </c>
      <c r="M2488" t="s">
        <v>649</v>
      </c>
      <c r="N2488" t="s">
        <v>649</v>
      </c>
      <c r="O2488" t="s">
        <v>649</v>
      </c>
      <c r="P2488" t="s">
        <v>1877</v>
      </c>
      <c r="Q2488" t="s">
        <v>14070</v>
      </c>
      <c r="R2488" t="s">
        <v>626</v>
      </c>
      <c r="S2488">
        <v>420</v>
      </c>
      <c r="T2488" t="s">
        <v>13081</v>
      </c>
      <c r="U2488" s="4">
        <v>45801.457418981481</v>
      </c>
      <c r="V2488" t="str">
        <f>IFERROR(VLOOKUP(B2488,#REF!,1,0),"")</f>
        <v/>
      </c>
      <c r="W2488" t="str" cm="1">
        <f t="array" ref="W2488">IFERROR(_xlfn.IFS(AND(V2488="",X2488&lt;&gt;"王园园组",X2488&lt;&gt;"other"),K2488,AND(V2488="",X2488="王园园组"),G2488),"other")</f>
        <v>other</v>
      </c>
      <c r="X2488" t="str" cm="1">
        <f t="array" ref="X2488">IFERROR(_xlfn.IFS(AND(V2488="",IFERROR(VLOOKUP(N2488,#REF!,1,0),1)&lt;&gt;1),N2488,AND(V2488="",I2488="王园园组"),"王园园组"),"other")</f>
        <v>other</v>
      </c>
      <c r="Y2488">
        <f>IFERROR(_xlfn.XLOOKUP(MID(T2488, FIND("#", SUBSTITUTE(T2488, "-", "#", LEN(T2488) - LEN(SUBSTITUTE(T2488, "-", "")))) + 1, LEN(T2488)),#REF!,#REF!),0)</f>
        <v>0</v>
      </c>
      <c r="Z2488">
        <f>MONTH(续费明细实时[[#This Row],[success_time]])</f>
        <v>5</v>
      </c>
      <c r="AA2488" s="8" t="e">
        <f>VLOOKUP(续费明细实时[[#This Row],[parent_user_id]],#REF!,27,0)</f>
        <v>#REF!</v>
      </c>
    </row>
    <row r="2489" spans="1:27">
      <c r="A2489" s="1">
        <v>45795</v>
      </c>
      <c r="B2489" t="s">
        <v>14074</v>
      </c>
      <c r="C2489" t="s">
        <v>14075</v>
      </c>
      <c r="D2489" t="s">
        <v>610</v>
      </c>
      <c r="E2489" t="s">
        <v>546</v>
      </c>
      <c r="F2489">
        <v>120</v>
      </c>
      <c r="G2489" t="s">
        <v>1973</v>
      </c>
      <c r="H2489" t="s">
        <v>559</v>
      </c>
      <c r="I2489" t="s">
        <v>1876</v>
      </c>
      <c r="J2489">
        <v>18283</v>
      </c>
      <c r="K2489" t="s">
        <v>236</v>
      </c>
      <c r="L2489" t="s">
        <v>549</v>
      </c>
      <c r="M2489" t="s">
        <v>550</v>
      </c>
      <c r="N2489" t="s">
        <v>551</v>
      </c>
      <c r="O2489" t="s">
        <v>141</v>
      </c>
      <c r="P2489" t="s">
        <v>1877</v>
      </c>
      <c r="Q2489" t="s">
        <v>14076</v>
      </c>
      <c r="R2489" t="s">
        <v>626</v>
      </c>
      <c r="S2489">
        <v>2575</v>
      </c>
      <c r="T2489" t="s">
        <v>1896</v>
      </c>
      <c r="U2489" s="4">
        <v>45795.911030092589</v>
      </c>
      <c r="V2489" t="str">
        <f>IFERROR(VLOOKUP(B2489,#REF!,1,0),"")</f>
        <v/>
      </c>
      <c r="W2489" t="str" cm="1">
        <f t="array" ref="W2489">IFERROR(_xlfn.IFS(AND(V2489="",X2489&lt;&gt;"王园园组",X2489&lt;&gt;"other"),K2489,AND(V2489="",X2489="王园园组"),G2489),"other")</f>
        <v>other</v>
      </c>
      <c r="X2489" t="str" cm="1">
        <f t="array" ref="X2489">IFERROR(_xlfn.IFS(AND(V2489="",IFERROR(VLOOKUP(N2489,#REF!,1,0),1)&lt;&gt;1),N2489,AND(V2489="",I2489="王园园组"),"王园园组"),"other")</f>
        <v>other</v>
      </c>
      <c r="Y2489">
        <f>IFERROR(_xlfn.XLOOKUP(MID(T2489, FIND("#", SUBSTITUTE(T2489, "-", "#", LEN(T2489) - LEN(SUBSTITUTE(T2489, "-", "")))) + 1, LEN(T2489)),#REF!,#REF!),0)</f>
        <v>0</v>
      </c>
      <c r="Z2489">
        <f>MONTH(续费明细实时[[#This Row],[success_time]])</f>
        <v>5</v>
      </c>
      <c r="AA2489" s="8" t="e">
        <f>VLOOKUP(续费明细实时[[#This Row],[parent_user_id]],#REF!,27,0)</f>
        <v>#REF!</v>
      </c>
    </row>
    <row r="2490" spans="1:27" hidden="1">
      <c r="A2490" s="1">
        <v>45805</v>
      </c>
      <c r="B2490" t="s">
        <v>30384</v>
      </c>
      <c r="C2490" t="s">
        <v>30385</v>
      </c>
      <c r="D2490" t="s">
        <v>648</v>
      </c>
      <c r="E2490" t="s">
        <v>546</v>
      </c>
      <c r="F2490">
        <v>48</v>
      </c>
      <c r="G2490" t="s">
        <v>2885</v>
      </c>
      <c r="H2490" t="s">
        <v>806</v>
      </c>
      <c r="I2490" t="s">
        <v>626</v>
      </c>
      <c r="J2490">
        <v>11758</v>
      </c>
      <c r="K2490" t="s">
        <v>30386</v>
      </c>
      <c r="L2490" t="s">
        <v>2520</v>
      </c>
      <c r="M2490" t="s">
        <v>2520</v>
      </c>
      <c r="N2490" t="s">
        <v>409</v>
      </c>
      <c r="O2490" t="s">
        <v>649</v>
      </c>
      <c r="P2490" t="s">
        <v>1877</v>
      </c>
      <c r="Q2490" t="s">
        <v>30387</v>
      </c>
      <c r="R2490" t="s">
        <v>626</v>
      </c>
      <c r="S2490">
        <v>1656.07709</v>
      </c>
      <c r="T2490" t="s">
        <v>571</v>
      </c>
      <c r="U2490" s="4">
        <v>45805.539189814815</v>
      </c>
      <c r="V2490" t="str">
        <f>IFERROR(VLOOKUP(B2490,#REF!,1,0),"")</f>
        <v/>
      </c>
      <c r="W2490" t="str" cm="1">
        <f t="array" ref="W2490">IFERROR(_xlfn.IFS(AND(V2490="",X2490&lt;&gt;"王园园组",X2490&lt;&gt;"other"),K2490,AND(V2490="",X2490="王园园组"),G2490),"other")</f>
        <v>other</v>
      </c>
      <c r="X2490" t="str" cm="1">
        <f t="array" ref="X2490">IFERROR(_xlfn.IFS(AND(V2490="",IFERROR(VLOOKUP(N2490,#REF!,1,0),1)&lt;&gt;1),N2490,AND(V2490="",I2490="王园园组"),"王园园组"),"other")</f>
        <v>other</v>
      </c>
      <c r="Y2490">
        <f>IFERROR(_xlfn.XLOOKUP(MID(T2490, FIND("#", SUBSTITUTE(T2490, "-", "#", LEN(T2490) - LEN(SUBSTITUTE(T2490, "-", "")))) + 1, LEN(T2490)),#REF!,#REF!),0)</f>
        <v>0</v>
      </c>
      <c r="Z2490">
        <f>MONTH(续费明细实时[[#This Row],[success_time]])</f>
        <v>5</v>
      </c>
      <c r="AA2490" s="8" t="e">
        <f>VLOOKUP(续费明细实时[[#This Row],[parent_user_id]],#REF!,27,0)</f>
        <v>#REF!</v>
      </c>
    </row>
    <row r="2491" spans="1:27">
      <c r="A2491" s="1">
        <v>45789</v>
      </c>
      <c r="B2491" t="s">
        <v>11782</v>
      </c>
      <c r="C2491" t="s">
        <v>11783</v>
      </c>
      <c r="D2491" t="s">
        <v>695</v>
      </c>
      <c r="E2491" t="s">
        <v>546</v>
      </c>
      <c r="F2491">
        <v>120</v>
      </c>
      <c r="G2491" t="s">
        <v>1875</v>
      </c>
      <c r="H2491" t="s">
        <v>559</v>
      </c>
      <c r="I2491" t="s">
        <v>1876</v>
      </c>
      <c r="J2491">
        <v>18750</v>
      </c>
      <c r="K2491" t="s">
        <v>294</v>
      </c>
      <c r="L2491" t="s">
        <v>549</v>
      </c>
      <c r="M2491" t="s">
        <v>550</v>
      </c>
      <c r="N2491" t="s">
        <v>136</v>
      </c>
      <c r="O2491" t="s">
        <v>292</v>
      </c>
      <c r="P2491" t="s">
        <v>1877</v>
      </c>
      <c r="Q2491" t="s">
        <v>11784</v>
      </c>
      <c r="R2491" t="s">
        <v>626</v>
      </c>
      <c r="S2491">
        <v>2640.8253580000001</v>
      </c>
      <c r="T2491" t="s">
        <v>1896</v>
      </c>
      <c r="U2491" s="4">
        <v>45789.737314814818</v>
      </c>
      <c r="V2491" t="str">
        <f>IFERROR(VLOOKUP(B2491,#REF!,1,0),"")</f>
        <v/>
      </c>
      <c r="W2491" t="str" cm="1">
        <f t="array" ref="W2491">IFERROR(_xlfn.IFS(AND(V2491="",X2491&lt;&gt;"王园园组",X2491&lt;&gt;"other"),K2491,AND(V2491="",X2491="王园园组"),G2491),"other")</f>
        <v>other</v>
      </c>
      <c r="X2491" t="str" cm="1">
        <f t="array" ref="X2491">IFERROR(_xlfn.IFS(AND(V2491="",IFERROR(VLOOKUP(N2491,#REF!,1,0),1)&lt;&gt;1),N2491,AND(V2491="",I2491="王园园组"),"王园园组"),"other")</f>
        <v>other</v>
      </c>
      <c r="Y2491">
        <f>IFERROR(_xlfn.XLOOKUP(MID(T2491, FIND("#", SUBSTITUTE(T2491, "-", "#", LEN(T2491) - LEN(SUBSTITUTE(T2491, "-", "")))) + 1, LEN(T2491)),#REF!,#REF!),0)</f>
        <v>0</v>
      </c>
      <c r="Z2491">
        <f>MONTH(续费明细实时[[#This Row],[success_time]])</f>
        <v>5</v>
      </c>
      <c r="AA2491" s="8" t="e">
        <f>VLOOKUP(续费明细实时[[#This Row],[parent_user_id]],#REF!,27,0)</f>
        <v>#REF!</v>
      </c>
    </row>
    <row r="2492" spans="1:27">
      <c r="A2492" s="1">
        <v>45787</v>
      </c>
      <c r="B2492" t="s">
        <v>9065</v>
      </c>
      <c r="C2492" t="s">
        <v>9066</v>
      </c>
      <c r="D2492" t="s">
        <v>548</v>
      </c>
      <c r="E2492" t="s">
        <v>546</v>
      </c>
      <c r="F2492">
        <v>60</v>
      </c>
      <c r="G2492" t="s">
        <v>1969</v>
      </c>
      <c r="H2492" t="s">
        <v>559</v>
      </c>
      <c r="I2492" t="s">
        <v>1876</v>
      </c>
      <c r="J2492">
        <v>10650</v>
      </c>
      <c r="K2492" t="s">
        <v>200</v>
      </c>
      <c r="L2492" t="s">
        <v>549</v>
      </c>
      <c r="M2492" t="s">
        <v>550</v>
      </c>
      <c r="N2492" t="s">
        <v>551</v>
      </c>
      <c r="O2492" t="s">
        <v>149</v>
      </c>
      <c r="P2492" t="s">
        <v>1877</v>
      </c>
      <c r="Q2492" t="s">
        <v>9067</v>
      </c>
      <c r="R2492" t="s">
        <v>626</v>
      </c>
      <c r="S2492">
        <v>1500</v>
      </c>
      <c r="T2492" t="s">
        <v>1891</v>
      </c>
      <c r="U2492" s="4">
        <v>45787.152766203704</v>
      </c>
      <c r="V2492" t="str">
        <f>IFERROR(VLOOKUP(B2492,#REF!,1,0),"")</f>
        <v/>
      </c>
      <c r="W2492" t="str" cm="1">
        <f t="array" ref="W2492">IFERROR(_xlfn.IFS(AND(V2492="",X2492&lt;&gt;"王园园组",X2492&lt;&gt;"other"),K2492,AND(V2492="",X2492="王园园组"),G2492),"other")</f>
        <v>other</v>
      </c>
      <c r="X2492" t="str" cm="1">
        <f t="array" ref="X2492">IFERROR(_xlfn.IFS(AND(V2492="",IFERROR(VLOOKUP(N2492,#REF!,1,0),1)&lt;&gt;1),N2492,AND(V2492="",I2492="王园园组"),"王园园组"),"other")</f>
        <v>other</v>
      </c>
      <c r="Y2492">
        <f>IFERROR(_xlfn.XLOOKUP(MID(T2492, FIND("#", SUBSTITUTE(T2492, "-", "#", LEN(T2492) - LEN(SUBSTITUTE(T2492, "-", "")))) + 1, LEN(T2492)),#REF!,#REF!),0)</f>
        <v>0</v>
      </c>
      <c r="Z2492">
        <f>MONTH(续费明细实时[[#This Row],[success_time]])</f>
        <v>5</v>
      </c>
      <c r="AA2492" s="8" t="e">
        <f>VLOOKUP(续费明细实时[[#This Row],[parent_user_id]],#REF!,27,0)</f>
        <v>#REF!</v>
      </c>
    </row>
    <row r="2493" spans="1:27">
      <c r="A2493" s="1">
        <v>45796</v>
      </c>
      <c r="B2493" t="s">
        <v>16966</v>
      </c>
      <c r="C2493" t="s">
        <v>16967</v>
      </c>
      <c r="D2493" t="s">
        <v>548</v>
      </c>
      <c r="E2493" t="s">
        <v>546</v>
      </c>
      <c r="F2493">
        <v>60</v>
      </c>
      <c r="G2493" t="s">
        <v>2139</v>
      </c>
      <c r="H2493" t="s">
        <v>559</v>
      </c>
      <c r="I2493" t="s">
        <v>1876</v>
      </c>
      <c r="J2493">
        <v>10650</v>
      </c>
      <c r="K2493" t="s">
        <v>209</v>
      </c>
      <c r="L2493" t="s">
        <v>549</v>
      </c>
      <c r="M2493" t="s">
        <v>550</v>
      </c>
      <c r="N2493" t="s">
        <v>551</v>
      </c>
      <c r="O2493" t="s">
        <v>149</v>
      </c>
      <c r="P2493" t="s">
        <v>1877</v>
      </c>
      <c r="Q2493" t="s">
        <v>16968</v>
      </c>
      <c r="R2493" t="s">
        <v>626</v>
      </c>
      <c r="S2493">
        <v>1500</v>
      </c>
      <c r="T2493" t="s">
        <v>1891</v>
      </c>
      <c r="U2493" s="4">
        <v>45796.427835648145</v>
      </c>
      <c r="V2493" t="str">
        <f>IFERROR(VLOOKUP(B2493,#REF!,1,0),"")</f>
        <v/>
      </c>
      <c r="W2493" t="str" cm="1">
        <f t="array" ref="W2493">IFERROR(_xlfn.IFS(AND(V2493="",X2493&lt;&gt;"王园园组",X2493&lt;&gt;"other"),K2493,AND(V2493="",X2493="王园园组"),G2493),"other")</f>
        <v>other</v>
      </c>
      <c r="X2493" t="str" cm="1">
        <f t="array" ref="X2493">IFERROR(_xlfn.IFS(AND(V2493="",IFERROR(VLOOKUP(N2493,#REF!,1,0),1)&lt;&gt;1),N2493,AND(V2493="",I2493="王园园组"),"王园园组"),"other")</f>
        <v>other</v>
      </c>
      <c r="Y2493">
        <f>IFERROR(_xlfn.XLOOKUP(MID(T2493, FIND("#", SUBSTITUTE(T2493, "-", "#", LEN(T2493) - LEN(SUBSTITUTE(T2493, "-", "")))) + 1, LEN(T2493)),#REF!,#REF!),0)</f>
        <v>0</v>
      </c>
      <c r="Z2493">
        <f>MONTH(续费明细实时[[#This Row],[success_time]])</f>
        <v>5</v>
      </c>
      <c r="AA2493" s="8" t="e">
        <f>VLOOKUP(续费明细实时[[#This Row],[parent_user_id]],#REF!,27,0)</f>
        <v>#REF!</v>
      </c>
    </row>
    <row r="2494" spans="1:27">
      <c r="A2494" s="1">
        <v>45793</v>
      </c>
      <c r="B2494" t="s">
        <v>16590</v>
      </c>
      <c r="C2494" t="s">
        <v>16591</v>
      </c>
      <c r="D2494" t="s">
        <v>548</v>
      </c>
      <c r="E2494" t="s">
        <v>546</v>
      </c>
      <c r="F2494">
        <v>120</v>
      </c>
      <c r="G2494" t="s">
        <v>2005</v>
      </c>
      <c r="H2494" t="s">
        <v>559</v>
      </c>
      <c r="I2494" t="s">
        <v>1876</v>
      </c>
      <c r="J2494">
        <v>18283</v>
      </c>
      <c r="K2494" t="s">
        <v>316</v>
      </c>
      <c r="L2494" t="s">
        <v>549</v>
      </c>
      <c r="M2494" t="s">
        <v>550</v>
      </c>
      <c r="N2494" t="s">
        <v>616</v>
      </c>
      <c r="O2494" t="s">
        <v>314</v>
      </c>
      <c r="P2494" t="s">
        <v>1877</v>
      </c>
      <c r="Q2494" t="s">
        <v>16592</v>
      </c>
      <c r="R2494" t="s">
        <v>626</v>
      </c>
      <c r="S2494">
        <v>2575</v>
      </c>
      <c r="T2494" t="s">
        <v>1896</v>
      </c>
      <c r="U2494" s="4">
        <v>45793.409525462965</v>
      </c>
      <c r="V2494" t="str">
        <f>IFERROR(VLOOKUP(B2494,#REF!,1,0),"")</f>
        <v/>
      </c>
      <c r="W2494" t="str" cm="1">
        <f t="array" ref="W2494">IFERROR(_xlfn.IFS(AND(V2494="",X2494&lt;&gt;"王园园组",X2494&lt;&gt;"other"),K2494,AND(V2494="",X2494="王园园组"),G2494),"other")</f>
        <v>other</v>
      </c>
      <c r="X2494" t="str" cm="1">
        <f t="array" ref="X2494">IFERROR(_xlfn.IFS(AND(V2494="",IFERROR(VLOOKUP(N2494,#REF!,1,0),1)&lt;&gt;1),N2494,AND(V2494="",I2494="王园园组"),"王园园组"),"other")</f>
        <v>other</v>
      </c>
      <c r="Y2494">
        <f>IFERROR(_xlfn.XLOOKUP(MID(T2494, FIND("#", SUBSTITUTE(T2494, "-", "#", LEN(T2494) - LEN(SUBSTITUTE(T2494, "-", "")))) + 1, LEN(T2494)),#REF!,#REF!),0)</f>
        <v>0</v>
      </c>
      <c r="Z2494">
        <f>MONTH(续费明细实时[[#This Row],[success_time]])</f>
        <v>5</v>
      </c>
      <c r="AA2494" s="8" t="e">
        <f>VLOOKUP(续费明细实时[[#This Row],[parent_user_id]],#REF!,27,0)</f>
        <v>#REF!</v>
      </c>
    </row>
    <row r="2495" spans="1:27">
      <c r="A2495" s="1">
        <v>45797</v>
      </c>
      <c r="B2495" t="s">
        <v>16969</v>
      </c>
      <c r="C2495" t="s">
        <v>16970</v>
      </c>
      <c r="D2495" t="s">
        <v>548</v>
      </c>
      <c r="E2495" t="s">
        <v>546</v>
      </c>
      <c r="F2495">
        <v>60</v>
      </c>
      <c r="G2495" t="s">
        <v>1894</v>
      </c>
      <c r="H2495" t="s">
        <v>559</v>
      </c>
      <c r="I2495" t="s">
        <v>1876</v>
      </c>
      <c r="J2495">
        <v>10970</v>
      </c>
      <c r="K2495" t="s">
        <v>190</v>
      </c>
      <c r="L2495" t="s">
        <v>549</v>
      </c>
      <c r="M2495" t="s">
        <v>559</v>
      </c>
      <c r="N2495" t="s">
        <v>469</v>
      </c>
      <c r="O2495" t="s">
        <v>189</v>
      </c>
      <c r="P2495" t="s">
        <v>1877</v>
      </c>
      <c r="Q2495" t="s">
        <v>16971</v>
      </c>
      <c r="R2495" t="s">
        <v>626</v>
      </c>
      <c r="S2495">
        <v>1545</v>
      </c>
      <c r="T2495" t="s">
        <v>1891</v>
      </c>
      <c r="U2495" s="4">
        <v>45797.29420138889</v>
      </c>
      <c r="V2495" t="str">
        <f>IFERROR(VLOOKUP(B2495,#REF!,1,0),"")</f>
        <v/>
      </c>
      <c r="W2495" t="str" cm="1">
        <f t="array" ref="W2495">IFERROR(_xlfn.IFS(AND(V2495="",X2495&lt;&gt;"王园园组",X2495&lt;&gt;"other"),K2495,AND(V2495="",X2495="王园园组"),G2495),"other")</f>
        <v>other</v>
      </c>
      <c r="X2495" t="str" cm="1">
        <f t="array" ref="X2495">IFERROR(_xlfn.IFS(AND(V2495="",IFERROR(VLOOKUP(N2495,#REF!,1,0),1)&lt;&gt;1),N2495,AND(V2495="",I2495="王园园组"),"王园园组"),"other")</f>
        <v>other</v>
      </c>
      <c r="Y2495">
        <f>IFERROR(_xlfn.XLOOKUP(MID(T2495, FIND("#", SUBSTITUTE(T2495, "-", "#", LEN(T2495) - LEN(SUBSTITUTE(T2495, "-", "")))) + 1, LEN(T2495)),#REF!,#REF!),0)</f>
        <v>0</v>
      </c>
      <c r="Z2495">
        <f>MONTH(续费明细实时[[#This Row],[success_time]])</f>
        <v>5</v>
      </c>
      <c r="AA2495" s="8" t="e">
        <f>VLOOKUP(续费明细实时[[#This Row],[parent_user_id]],#REF!,27,0)</f>
        <v>#REF!</v>
      </c>
    </row>
    <row r="2496" spans="1:27">
      <c r="A2496" s="1">
        <v>45796</v>
      </c>
      <c r="B2496" t="s">
        <v>16596</v>
      </c>
      <c r="C2496" t="s">
        <v>16597</v>
      </c>
      <c r="D2496" t="s">
        <v>695</v>
      </c>
      <c r="E2496" t="s">
        <v>546</v>
      </c>
      <c r="F2496">
        <v>120</v>
      </c>
      <c r="G2496" t="s">
        <v>2079</v>
      </c>
      <c r="H2496" t="s">
        <v>559</v>
      </c>
      <c r="I2496" t="s">
        <v>1876</v>
      </c>
      <c r="J2496">
        <v>17750</v>
      </c>
      <c r="K2496" t="s">
        <v>248</v>
      </c>
      <c r="L2496" t="s">
        <v>549</v>
      </c>
      <c r="M2496" t="s">
        <v>550</v>
      </c>
      <c r="N2496" t="s">
        <v>551</v>
      </c>
      <c r="O2496" t="s">
        <v>242</v>
      </c>
      <c r="P2496" t="s">
        <v>1877</v>
      </c>
      <c r="Q2496" t="s">
        <v>16598</v>
      </c>
      <c r="R2496" t="s">
        <v>626</v>
      </c>
      <c r="S2496">
        <v>2500</v>
      </c>
      <c r="T2496" t="s">
        <v>1896</v>
      </c>
      <c r="U2496" s="4">
        <v>45796.549039351848</v>
      </c>
      <c r="V2496" t="str">
        <f>IFERROR(VLOOKUP(B2496,#REF!,1,0),"")</f>
        <v/>
      </c>
      <c r="W2496" t="str" cm="1">
        <f t="array" ref="W2496">IFERROR(_xlfn.IFS(AND(V2496="",X2496&lt;&gt;"王园园组",X2496&lt;&gt;"other"),K2496,AND(V2496="",X2496="王园园组"),G2496),"other")</f>
        <v>other</v>
      </c>
      <c r="X2496" t="str" cm="1">
        <f t="array" ref="X2496">IFERROR(_xlfn.IFS(AND(V2496="",IFERROR(VLOOKUP(N2496,#REF!,1,0),1)&lt;&gt;1),N2496,AND(V2496="",I2496="王园园组"),"王园园组"),"other")</f>
        <v>other</v>
      </c>
      <c r="Y2496">
        <f>IFERROR(_xlfn.XLOOKUP(MID(T2496, FIND("#", SUBSTITUTE(T2496, "-", "#", LEN(T2496) - LEN(SUBSTITUTE(T2496, "-", "")))) + 1, LEN(T2496)),#REF!,#REF!),0)</f>
        <v>0</v>
      </c>
      <c r="Z2496">
        <f>MONTH(续费明细实时[[#This Row],[success_time]])</f>
        <v>5</v>
      </c>
      <c r="AA2496" s="8" t="e">
        <f>VLOOKUP(续费明细实时[[#This Row],[parent_user_id]],#REF!,27,0)</f>
        <v>#REF!</v>
      </c>
    </row>
    <row r="2497" spans="1:27" hidden="1">
      <c r="A2497" s="1">
        <v>45790</v>
      </c>
      <c r="B2497" t="s">
        <v>17021</v>
      </c>
      <c r="C2497" t="s">
        <v>17022</v>
      </c>
      <c r="D2497" t="s">
        <v>886</v>
      </c>
      <c r="E2497" t="s">
        <v>546</v>
      </c>
      <c r="F2497">
        <v>240</v>
      </c>
      <c r="G2497" t="s">
        <v>1946</v>
      </c>
      <c r="H2497" t="s">
        <v>559</v>
      </c>
      <c r="I2497" t="s">
        <v>1876</v>
      </c>
      <c r="J2497">
        <v>31950</v>
      </c>
      <c r="K2497" t="s">
        <v>626</v>
      </c>
      <c r="L2497" t="s">
        <v>649</v>
      </c>
      <c r="M2497" t="s">
        <v>649</v>
      </c>
      <c r="N2497" t="s">
        <v>649</v>
      </c>
      <c r="O2497" t="s">
        <v>649</v>
      </c>
      <c r="P2497" t="s">
        <v>1877</v>
      </c>
      <c r="Q2497" t="s">
        <v>17023</v>
      </c>
      <c r="R2497" t="s">
        <v>626</v>
      </c>
      <c r="S2497">
        <v>4500</v>
      </c>
      <c r="T2497" t="s">
        <v>1931</v>
      </c>
      <c r="U2497" s="4">
        <v>45790.840879629628</v>
      </c>
      <c r="V2497" t="str">
        <f>IFERROR(VLOOKUP(B2497,#REF!,1,0),"")</f>
        <v/>
      </c>
      <c r="W2497" t="str" cm="1">
        <f t="array" ref="W2497">IFERROR(_xlfn.IFS(AND(V2497="",X2497&lt;&gt;"王园园组",X2497&lt;&gt;"other"),K2497,AND(V2497="",X2497="王园园组"),G2497),"other")</f>
        <v>other</v>
      </c>
      <c r="X2497" t="str" cm="1">
        <f t="array" ref="X2497">IFERROR(_xlfn.IFS(AND(V2497="",IFERROR(VLOOKUP(N2497,#REF!,1,0),1)&lt;&gt;1),N2497,AND(V2497="",I2497="王园园组"),"王园园组"),"other")</f>
        <v>other</v>
      </c>
      <c r="Y2497">
        <f>IFERROR(_xlfn.XLOOKUP(MID(T2497, FIND("#", SUBSTITUTE(T2497, "-", "#", LEN(T2497) - LEN(SUBSTITUTE(T2497, "-", "")))) + 1, LEN(T2497)),#REF!,#REF!),0)</f>
        <v>0</v>
      </c>
      <c r="Z2497">
        <f>MONTH(续费明细实时[[#This Row],[success_time]])</f>
        <v>5</v>
      </c>
      <c r="AA2497" s="8" t="e">
        <f>VLOOKUP(续费明细实时[[#This Row],[parent_user_id]],#REF!,27,0)</f>
        <v>#REF!</v>
      </c>
    </row>
    <row r="2498" spans="1:27">
      <c r="A2498" s="1">
        <v>45790</v>
      </c>
      <c r="B2498" t="s">
        <v>11778</v>
      </c>
      <c r="C2498" t="s">
        <v>11779</v>
      </c>
      <c r="D2498" t="s">
        <v>548</v>
      </c>
      <c r="E2498" t="s">
        <v>2120</v>
      </c>
      <c r="F2498">
        <v>8</v>
      </c>
      <c r="G2498" t="s">
        <v>1909</v>
      </c>
      <c r="H2498" t="s">
        <v>559</v>
      </c>
      <c r="I2498" t="s">
        <v>1876</v>
      </c>
      <c r="J2498">
        <v>1988</v>
      </c>
      <c r="K2498" t="s">
        <v>318</v>
      </c>
      <c r="L2498" t="s">
        <v>549</v>
      </c>
      <c r="M2498" t="s">
        <v>550</v>
      </c>
      <c r="N2498" t="s">
        <v>616</v>
      </c>
      <c r="O2498" t="s">
        <v>314</v>
      </c>
      <c r="P2498" t="s">
        <v>1877</v>
      </c>
      <c r="Q2498" t="s">
        <v>11780</v>
      </c>
      <c r="R2498" t="s">
        <v>626</v>
      </c>
      <c r="S2498">
        <v>280</v>
      </c>
      <c r="T2498" t="s">
        <v>11781</v>
      </c>
      <c r="U2498" s="4">
        <v>45790.042164351849</v>
      </c>
      <c r="V2498" t="str">
        <f>IFERROR(VLOOKUP(B2498,#REF!,1,0),"")</f>
        <v/>
      </c>
      <c r="W2498" t="str" cm="1">
        <f t="array" ref="W2498">IFERROR(_xlfn.IFS(AND(V2498="",X2498&lt;&gt;"王园园组",X2498&lt;&gt;"other"),K2498,AND(V2498="",X2498="王园园组"),G2498),"other")</f>
        <v>other</v>
      </c>
      <c r="X2498" t="str" cm="1">
        <f t="array" ref="X2498">IFERROR(_xlfn.IFS(AND(V2498="",IFERROR(VLOOKUP(N2498,#REF!,1,0),1)&lt;&gt;1),N2498,AND(V2498="",I2498="王园园组"),"王园园组"),"other")</f>
        <v>other</v>
      </c>
      <c r="Y2498">
        <f>IFERROR(_xlfn.XLOOKUP(MID(T2498, FIND("#", SUBSTITUTE(T2498, "-", "#", LEN(T2498) - LEN(SUBSTITUTE(T2498, "-", "")))) + 1, LEN(T2498)),#REF!,#REF!),0)</f>
        <v>0</v>
      </c>
      <c r="Z2498">
        <f>MONTH(续费明细实时[[#This Row],[success_time]])</f>
        <v>5</v>
      </c>
      <c r="AA2498" s="8" t="e">
        <f>VLOOKUP(续费明细实时[[#This Row],[parent_user_id]],#REF!,27,0)</f>
        <v>#REF!</v>
      </c>
    </row>
    <row r="2499" spans="1:27">
      <c r="A2499" s="1">
        <v>45797</v>
      </c>
      <c r="B2499" t="s">
        <v>17024</v>
      </c>
      <c r="C2499" t="s">
        <v>17025</v>
      </c>
      <c r="D2499" t="s">
        <v>548</v>
      </c>
      <c r="E2499" t="s">
        <v>546</v>
      </c>
      <c r="F2499">
        <v>120</v>
      </c>
      <c r="G2499" t="s">
        <v>2056</v>
      </c>
      <c r="H2499" t="s">
        <v>559</v>
      </c>
      <c r="I2499" t="s">
        <v>1876</v>
      </c>
      <c r="J2499">
        <v>17750</v>
      </c>
      <c r="K2499" t="s">
        <v>224</v>
      </c>
      <c r="L2499" t="s">
        <v>549</v>
      </c>
      <c r="M2499" t="s">
        <v>550</v>
      </c>
      <c r="N2499" t="s">
        <v>551</v>
      </c>
      <c r="O2499" t="s">
        <v>145</v>
      </c>
      <c r="P2499" t="s">
        <v>1877</v>
      </c>
      <c r="Q2499" t="s">
        <v>17026</v>
      </c>
      <c r="R2499" t="s">
        <v>626</v>
      </c>
      <c r="S2499">
        <v>2500</v>
      </c>
      <c r="T2499" t="s">
        <v>1896</v>
      </c>
      <c r="U2499" s="4">
        <v>45797.34648148148</v>
      </c>
      <c r="V2499" t="str">
        <f>IFERROR(VLOOKUP(B2499,#REF!,1,0),"")</f>
        <v/>
      </c>
      <c r="W2499" t="str" cm="1">
        <f t="array" ref="W2499">IFERROR(_xlfn.IFS(AND(V2499="",X2499&lt;&gt;"王园园组",X2499&lt;&gt;"other"),K2499,AND(V2499="",X2499="王园园组"),G2499),"other")</f>
        <v>other</v>
      </c>
      <c r="X2499" t="str" cm="1">
        <f t="array" ref="X2499">IFERROR(_xlfn.IFS(AND(V2499="",IFERROR(VLOOKUP(N2499,#REF!,1,0),1)&lt;&gt;1),N2499,AND(V2499="",I2499="王园园组"),"王园园组"),"other")</f>
        <v>other</v>
      </c>
      <c r="Y2499">
        <f>IFERROR(_xlfn.XLOOKUP(MID(T2499, FIND("#", SUBSTITUTE(T2499, "-", "#", LEN(T2499) - LEN(SUBSTITUTE(T2499, "-", "")))) + 1, LEN(T2499)),#REF!,#REF!),0)</f>
        <v>0</v>
      </c>
      <c r="Z2499">
        <f>MONTH(续费明细实时[[#This Row],[success_time]])</f>
        <v>5</v>
      </c>
      <c r="AA2499" s="8" t="e">
        <f>VLOOKUP(续费明细实时[[#This Row],[parent_user_id]],#REF!,27,0)</f>
        <v>#REF!</v>
      </c>
    </row>
    <row r="2500" spans="1:27">
      <c r="A2500" s="1">
        <v>45800</v>
      </c>
      <c r="B2500" t="s">
        <v>17027</v>
      </c>
      <c r="C2500" t="s">
        <v>17028</v>
      </c>
      <c r="D2500" t="s">
        <v>548</v>
      </c>
      <c r="E2500" t="s">
        <v>546</v>
      </c>
      <c r="F2500">
        <v>120</v>
      </c>
      <c r="G2500" t="s">
        <v>1969</v>
      </c>
      <c r="H2500" t="s">
        <v>559</v>
      </c>
      <c r="I2500" t="s">
        <v>1876</v>
      </c>
      <c r="J2500">
        <v>17750</v>
      </c>
      <c r="K2500" t="s">
        <v>203</v>
      </c>
      <c r="L2500" t="s">
        <v>549</v>
      </c>
      <c r="M2500" t="s">
        <v>550</v>
      </c>
      <c r="N2500" t="s">
        <v>551</v>
      </c>
      <c r="O2500" t="s">
        <v>149</v>
      </c>
      <c r="P2500" t="s">
        <v>1877</v>
      </c>
      <c r="Q2500" t="s">
        <v>17029</v>
      </c>
      <c r="R2500" t="s">
        <v>626</v>
      </c>
      <c r="S2500">
        <v>2500</v>
      </c>
      <c r="T2500" t="s">
        <v>1896</v>
      </c>
      <c r="U2500" s="4">
        <v>45800.317650462966</v>
      </c>
      <c r="V2500" t="str">
        <f>IFERROR(VLOOKUP(B2500,#REF!,1,0),"")</f>
        <v/>
      </c>
      <c r="W2500" t="str" cm="1">
        <f t="array" ref="W2500">IFERROR(_xlfn.IFS(AND(V2500="",X2500&lt;&gt;"王园园组",X2500&lt;&gt;"other"),K2500,AND(V2500="",X2500="王园园组"),G2500),"other")</f>
        <v>other</v>
      </c>
      <c r="X2500" t="str" cm="1">
        <f t="array" ref="X2500">IFERROR(_xlfn.IFS(AND(V2500="",IFERROR(VLOOKUP(N2500,#REF!,1,0),1)&lt;&gt;1),N2500,AND(V2500="",I2500="王园园组"),"王园园组"),"other")</f>
        <v>other</v>
      </c>
      <c r="Y2500">
        <f>IFERROR(_xlfn.XLOOKUP(MID(T2500, FIND("#", SUBSTITUTE(T2500, "-", "#", LEN(T2500) - LEN(SUBSTITUTE(T2500, "-", "")))) + 1, LEN(T2500)),#REF!,#REF!),0)</f>
        <v>0</v>
      </c>
      <c r="Z2500">
        <f>MONTH(续费明细实时[[#This Row],[success_time]])</f>
        <v>5</v>
      </c>
      <c r="AA2500" s="8" t="e">
        <f>VLOOKUP(续费明细实时[[#This Row],[parent_user_id]],#REF!,27,0)</f>
        <v>#REF!</v>
      </c>
    </row>
    <row r="2501" spans="1:27">
      <c r="A2501" s="1">
        <v>45797</v>
      </c>
      <c r="B2501" t="s">
        <v>17030</v>
      </c>
      <c r="C2501" t="s">
        <v>17031</v>
      </c>
      <c r="D2501" t="s">
        <v>886</v>
      </c>
      <c r="E2501" t="s">
        <v>1959</v>
      </c>
      <c r="F2501">
        <v>24</v>
      </c>
      <c r="G2501" t="s">
        <v>335</v>
      </c>
      <c r="H2501" t="s">
        <v>559</v>
      </c>
      <c r="I2501" t="s">
        <v>504</v>
      </c>
      <c r="J2501">
        <v>6143</v>
      </c>
      <c r="K2501" t="s">
        <v>335</v>
      </c>
      <c r="L2501" t="s">
        <v>549</v>
      </c>
      <c r="M2501" t="s">
        <v>559</v>
      </c>
      <c r="N2501" t="s">
        <v>504</v>
      </c>
      <c r="O2501" t="s">
        <v>325</v>
      </c>
      <c r="P2501" t="s">
        <v>1877</v>
      </c>
      <c r="Q2501" t="s">
        <v>17032</v>
      </c>
      <c r="R2501" t="s">
        <v>626</v>
      </c>
      <c r="S2501">
        <v>865.2</v>
      </c>
      <c r="T2501" t="s">
        <v>2201</v>
      </c>
      <c r="U2501" s="4">
        <v>45797.752800925926</v>
      </c>
      <c r="V2501" t="str">
        <f>IFERROR(VLOOKUP(B2501,#REF!,1,0),"")</f>
        <v/>
      </c>
      <c r="W2501" t="str" cm="1">
        <f t="array" ref="W2501">IFERROR(_xlfn.IFS(AND(V2501="",X2501&lt;&gt;"王园园组",X2501&lt;&gt;"other"),K2501,AND(V2501="",X2501="王园园组"),G2501),"other")</f>
        <v>other</v>
      </c>
      <c r="X2501" t="str" cm="1">
        <f t="array" ref="X2501">IFERROR(_xlfn.IFS(AND(V2501="",IFERROR(VLOOKUP(N2501,#REF!,1,0),1)&lt;&gt;1),N2501,AND(V2501="",I2501="王园园组"),"王园园组"),"other")</f>
        <v>other</v>
      </c>
      <c r="Y2501">
        <f>IFERROR(_xlfn.XLOOKUP(MID(T2501, FIND("#", SUBSTITUTE(T2501, "-", "#", LEN(T2501) - LEN(SUBSTITUTE(T2501, "-", "")))) + 1, LEN(T2501)),#REF!,#REF!),0)</f>
        <v>0</v>
      </c>
      <c r="Z2501">
        <f>MONTH(续费明细实时[[#This Row],[success_time]])</f>
        <v>5</v>
      </c>
      <c r="AA2501" s="8" t="e">
        <f>VLOOKUP(续费明细实时[[#This Row],[parent_user_id]],#REF!,27,0)</f>
        <v>#REF!</v>
      </c>
    </row>
    <row r="2502" spans="1:27">
      <c r="A2502" s="1">
        <v>45794</v>
      </c>
      <c r="B2502" t="s">
        <v>17033</v>
      </c>
      <c r="C2502" t="s">
        <v>17034</v>
      </c>
      <c r="D2502" t="s">
        <v>695</v>
      </c>
      <c r="E2502" t="s">
        <v>1102</v>
      </c>
      <c r="F2502">
        <v>120</v>
      </c>
      <c r="G2502" t="s">
        <v>332</v>
      </c>
      <c r="H2502" t="s">
        <v>559</v>
      </c>
      <c r="I2502" t="s">
        <v>504</v>
      </c>
      <c r="J2502">
        <v>9809</v>
      </c>
      <c r="K2502" t="s">
        <v>332</v>
      </c>
      <c r="L2502" t="s">
        <v>549</v>
      </c>
      <c r="M2502" t="s">
        <v>559</v>
      </c>
      <c r="N2502" t="s">
        <v>504</v>
      </c>
      <c r="O2502" t="s">
        <v>325</v>
      </c>
      <c r="P2502" t="s">
        <v>1877</v>
      </c>
      <c r="Q2502" t="s">
        <v>17035</v>
      </c>
      <c r="R2502" t="s">
        <v>626</v>
      </c>
      <c r="S2502">
        <v>1381.4844840000001</v>
      </c>
      <c r="T2502" t="s">
        <v>1902</v>
      </c>
      <c r="U2502" s="4">
        <v>45794.839594907404</v>
      </c>
      <c r="V2502" t="str">
        <f>IFERROR(VLOOKUP(B2502,#REF!,1,0),"")</f>
        <v/>
      </c>
      <c r="W2502" t="str" cm="1">
        <f t="array" ref="W2502">IFERROR(_xlfn.IFS(AND(V2502="",X2502&lt;&gt;"王园园组",X2502&lt;&gt;"other"),K2502,AND(V2502="",X2502="王园园组"),G2502),"other")</f>
        <v>other</v>
      </c>
      <c r="X2502" t="str" cm="1">
        <f t="array" ref="X2502">IFERROR(_xlfn.IFS(AND(V2502="",IFERROR(VLOOKUP(N2502,#REF!,1,0),1)&lt;&gt;1),N2502,AND(V2502="",I2502="王园园组"),"王园园组"),"other")</f>
        <v>other</v>
      </c>
      <c r="Y2502">
        <f>IFERROR(_xlfn.XLOOKUP(MID(T2502, FIND("#", SUBSTITUTE(T2502, "-", "#", LEN(T2502) - LEN(SUBSTITUTE(T2502, "-", "")))) + 1, LEN(T2502)),#REF!,#REF!),0)</f>
        <v>0</v>
      </c>
      <c r="Z2502">
        <f>MONTH(续费明细实时[[#This Row],[success_time]])</f>
        <v>5</v>
      </c>
      <c r="AA2502" s="8" t="e">
        <f>VLOOKUP(续费明细实时[[#This Row],[parent_user_id]],#REF!,27,0)</f>
        <v>#REF!</v>
      </c>
    </row>
    <row r="2503" spans="1:27">
      <c r="A2503" s="1">
        <v>45779</v>
      </c>
      <c r="B2503" t="s">
        <v>2423</v>
      </c>
      <c r="C2503" t="s">
        <v>2424</v>
      </c>
      <c r="D2503" t="s">
        <v>558</v>
      </c>
      <c r="E2503" t="s">
        <v>546</v>
      </c>
      <c r="F2503">
        <v>96</v>
      </c>
      <c r="G2503" t="s">
        <v>334</v>
      </c>
      <c r="H2503" t="s">
        <v>559</v>
      </c>
      <c r="I2503" t="s">
        <v>504</v>
      </c>
      <c r="J2503">
        <v>24371</v>
      </c>
      <c r="K2503" t="s">
        <v>334</v>
      </c>
      <c r="L2503" t="s">
        <v>549</v>
      </c>
      <c r="M2503" t="s">
        <v>559</v>
      </c>
      <c r="N2503" t="s">
        <v>504</v>
      </c>
      <c r="O2503" t="s">
        <v>325</v>
      </c>
      <c r="P2503" t="s">
        <v>1877</v>
      </c>
      <c r="Q2503" t="s">
        <v>2425</v>
      </c>
      <c r="R2503" t="s">
        <v>626</v>
      </c>
      <c r="S2503">
        <v>3432.5284489999999</v>
      </c>
      <c r="T2503" t="s">
        <v>1926</v>
      </c>
      <c r="U2503" s="4">
        <v>45779.862638888888</v>
      </c>
      <c r="V2503" t="str">
        <f>IFERROR(VLOOKUP(B2503,#REF!,1,0),"")</f>
        <v/>
      </c>
      <c r="W2503" t="str" cm="1">
        <f t="array" ref="W2503">IFERROR(_xlfn.IFS(AND(V2503="",X2503&lt;&gt;"王园园组",X2503&lt;&gt;"other"),K2503,AND(V2503="",X2503="王园园组"),G2503),"other")</f>
        <v>other</v>
      </c>
      <c r="X2503" t="str" cm="1">
        <f t="array" ref="X2503">IFERROR(_xlfn.IFS(AND(V2503="",IFERROR(VLOOKUP(N2503,#REF!,1,0),1)&lt;&gt;1),N2503,AND(V2503="",I2503="王园园组"),"王园园组"),"other")</f>
        <v>other</v>
      </c>
      <c r="Y2503">
        <f>IFERROR(_xlfn.XLOOKUP(MID(T2503, FIND("#", SUBSTITUTE(T2503, "-", "#", LEN(T2503) - LEN(SUBSTITUTE(T2503, "-", "")))) + 1, LEN(T2503)),#REF!,#REF!),0)</f>
        <v>0</v>
      </c>
      <c r="Z2503">
        <f>MONTH(续费明细实时[[#This Row],[success_time]])</f>
        <v>5</v>
      </c>
      <c r="AA2503" s="8" t="e">
        <f>VLOOKUP(续费明细实时[[#This Row],[parent_user_id]],#REF!,27,0)</f>
        <v>#REF!</v>
      </c>
    </row>
    <row r="2504" spans="1:27">
      <c r="A2504" s="1">
        <v>45789</v>
      </c>
      <c r="B2504" t="s">
        <v>10996</v>
      </c>
      <c r="C2504" t="s">
        <v>10997</v>
      </c>
      <c r="D2504" t="s">
        <v>695</v>
      </c>
      <c r="E2504" t="s">
        <v>546</v>
      </c>
      <c r="F2504">
        <v>120</v>
      </c>
      <c r="G2504" t="s">
        <v>1917</v>
      </c>
      <c r="H2504" t="s">
        <v>559</v>
      </c>
      <c r="I2504" t="s">
        <v>1876</v>
      </c>
      <c r="J2504">
        <v>17750</v>
      </c>
      <c r="K2504" t="s">
        <v>299</v>
      </c>
      <c r="L2504" t="s">
        <v>549</v>
      </c>
      <c r="M2504" t="s">
        <v>550</v>
      </c>
      <c r="N2504" t="s">
        <v>136</v>
      </c>
      <c r="O2504" t="s">
        <v>143</v>
      </c>
      <c r="P2504" t="s">
        <v>1877</v>
      </c>
      <c r="Q2504" t="s">
        <v>10998</v>
      </c>
      <c r="R2504" t="s">
        <v>626</v>
      </c>
      <c r="S2504">
        <v>2500</v>
      </c>
      <c r="T2504" t="s">
        <v>1896</v>
      </c>
      <c r="U2504" s="4">
        <v>45789.480787037035</v>
      </c>
      <c r="V2504" t="str">
        <f>IFERROR(VLOOKUP(B2504,#REF!,1,0),"")</f>
        <v/>
      </c>
      <c r="W2504" t="str" cm="1">
        <f t="array" ref="W2504">IFERROR(_xlfn.IFS(AND(V2504="",X2504&lt;&gt;"王园园组",X2504&lt;&gt;"other"),K2504,AND(V2504="",X2504="王园园组"),G2504),"other")</f>
        <v>other</v>
      </c>
      <c r="X2504" t="str" cm="1">
        <f t="array" ref="X2504">IFERROR(_xlfn.IFS(AND(V2504="",IFERROR(VLOOKUP(N2504,#REF!,1,0),1)&lt;&gt;1),N2504,AND(V2504="",I2504="王园园组"),"王园园组"),"other")</f>
        <v>other</v>
      </c>
      <c r="Y2504">
        <f>IFERROR(_xlfn.XLOOKUP(MID(T2504, FIND("#", SUBSTITUTE(T2504, "-", "#", LEN(T2504) - LEN(SUBSTITUTE(T2504, "-", "")))) + 1, LEN(T2504)),#REF!,#REF!),0)</f>
        <v>0</v>
      </c>
      <c r="Z2504">
        <f>MONTH(续费明细实时[[#This Row],[success_time]])</f>
        <v>5</v>
      </c>
      <c r="AA2504" s="8" t="e">
        <f>VLOOKUP(续费明细实时[[#This Row],[parent_user_id]],#REF!,27,0)</f>
        <v>#REF!</v>
      </c>
    </row>
    <row r="2505" spans="1:27">
      <c r="A2505" s="1">
        <v>45786</v>
      </c>
      <c r="B2505" t="s">
        <v>2432</v>
      </c>
      <c r="C2505" t="s">
        <v>2433</v>
      </c>
      <c r="D2505" t="s">
        <v>886</v>
      </c>
      <c r="E2505" t="s">
        <v>546</v>
      </c>
      <c r="F2505">
        <v>60</v>
      </c>
      <c r="G2505" t="s">
        <v>2079</v>
      </c>
      <c r="H2505" t="s">
        <v>559</v>
      </c>
      <c r="I2505" t="s">
        <v>1876</v>
      </c>
      <c r="J2505">
        <v>10650</v>
      </c>
      <c r="K2505" t="s">
        <v>294</v>
      </c>
      <c r="L2505" t="s">
        <v>549</v>
      </c>
      <c r="M2505" t="s">
        <v>550</v>
      </c>
      <c r="N2505" t="s">
        <v>136</v>
      </c>
      <c r="O2505" t="s">
        <v>292</v>
      </c>
      <c r="P2505" t="s">
        <v>1877</v>
      </c>
      <c r="Q2505" t="s">
        <v>2434</v>
      </c>
      <c r="R2505" t="s">
        <v>626</v>
      </c>
      <c r="S2505">
        <v>1500</v>
      </c>
      <c r="T2505" t="s">
        <v>1891</v>
      </c>
      <c r="U2505" s="4">
        <v>45786.54247685185</v>
      </c>
      <c r="V2505" t="str">
        <f>IFERROR(VLOOKUP(B2505,#REF!,1,0),"")</f>
        <v/>
      </c>
      <c r="W2505" t="str" cm="1">
        <f t="array" ref="W2505">IFERROR(_xlfn.IFS(AND(V2505="",X2505&lt;&gt;"王园园组",X2505&lt;&gt;"other"),K2505,AND(V2505="",X2505="王园园组"),G2505),"other")</f>
        <v>other</v>
      </c>
      <c r="X2505" t="str" cm="1">
        <f t="array" ref="X2505">IFERROR(_xlfn.IFS(AND(V2505="",IFERROR(VLOOKUP(N2505,#REF!,1,0),1)&lt;&gt;1),N2505,AND(V2505="",I2505="王园园组"),"王园园组"),"other")</f>
        <v>other</v>
      </c>
      <c r="Y2505">
        <f>IFERROR(_xlfn.XLOOKUP(MID(T2505, FIND("#", SUBSTITUTE(T2505, "-", "#", LEN(T2505) - LEN(SUBSTITUTE(T2505, "-", "")))) + 1, LEN(T2505)),#REF!,#REF!),0)</f>
        <v>0</v>
      </c>
      <c r="Z2505">
        <f>MONTH(续费明细实时[[#This Row],[success_time]])</f>
        <v>5</v>
      </c>
      <c r="AA2505" s="8" t="e">
        <f>VLOOKUP(续费明细实时[[#This Row],[parent_user_id]],#REF!,27,0)</f>
        <v>#REF!</v>
      </c>
    </row>
    <row r="2506" spans="1:27">
      <c r="A2506" s="1">
        <v>45793</v>
      </c>
      <c r="B2506" t="s">
        <v>17009</v>
      </c>
      <c r="C2506" t="s">
        <v>17010</v>
      </c>
      <c r="D2506" t="s">
        <v>695</v>
      </c>
      <c r="E2506" t="s">
        <v>546</v>
      </c>
      <c r="F2506">
        <v>120</v>
      </c>
      <c r="G2506" t="s">
        <v>1994</v>
      </c>
      <c r="H2506" t="s">
        <v>559</v>
      </c>
      <c r="I2506" t="s">
        <v>1876</v>
      </c>
      <c r="J2506">
        <v>17750</v>
      </c>
      <c r="K2506" t="s">
        <v>232</v>
      </c>
      <c r="L2506" t="s">
        <v>549</v>
      </c>
      <c r="M2506" t="s">
        <v>550</v>
      </c>
      <c r="N2506" t="s">
        <v>551</v>
      </c>
      <c r="O2506" t="s">
        <v>141</v>
      </c>
      <c r="P2506" t="s">
        <v>1877</v>
      </c>
      <c r="Q2506" t="s">
        <v>17011</v>
      </c>
      <c r="R2506" t="s">
        <v>626</v>
      </c>
      <c r="S2506">
        <v>2500</v>
      </c>
      <c r="T2506" t="s">
        <v>1896</v>
      </c>
      <c r="U2506" s="4">
        <v>45793.496134259258</v>
      </c>
      <c r="V2506" t="str">
        <f>IFERROR(VLOOKUP(B2506,#REF!,1,0),"")</f>
        <v/>
      </c>
      <c r="W2506" t="str" cm="1">
        <f t="array" ref="W2506">IFERROR(_xlfn.IFS(AND(V2506="",X2506&lt;&gt;"王园园组",X2506&lt;&gt;"other"),K2506,AND(V2506="",X2506="王园园组"),G2506),"other")</f>
        <v>other</v>
      </c>
      <c r="X2506" t="str" cm="1">
        <f t="array" ref="X2506">IFERROR(_xlfn.IFS(AND(V2506="",IFERROR(VLOOKUP(N2506,#REF!,1,0),1)&lt;&gt;1),N2506,AND(V2506="",I2506="王园园组"),"王园园组"),"other")</f>
        <v>other</v>
      </c>
      <c r="Y2506">
        <f>IFERROR(_xlfn.XLOOKUP(MID(T2506, FIND("#", SUBSTITUTE(T2506, "-", "#", LEN(T2506) - LEN(SUBSTITUTE(T2506, "-", "")))) + 1, LEN(T2506)),#REF!,#REF!),0)</f>
        <v>0</v>
      </c>
      <c r="Z2506">
        <f>MONTH(续费明细实时[[#This Row],[success_time]])</f>
        <v>5</v>
      </c>
      <c r="AA2506" s="8" t="e">
        <f>VLOOKUP(续费明细实时[[#This Row],[parent_user_id]],#REF!,27,0)</f>
        <v>#REF!</v>
      </c>
    </row>
    <row r="2507" spans="1:27">
      <c r="A2507" s="1">
        <v>45802</v>
      </c>
      <c r="B2507" t="s">
        <v>14373</v>
      </c>
      <c r="C2507" t="s">
        <v>14374</v>
      </c>
      <c r="D2507" t="s">
        <v>558</v>
      </c>
      <c r="E2507" t="s">
        <v>546</v>
      </c>
      <c r="F2507">
        <v>120</v>
      </c>
      <c r="G2507" t="s">
        <v>337</v>
      </c>
      <c r="H2507" t="s">
        <v>559</v>
      </c>
      <c r="I2507" t="s">
        <v>504</v>
      </c>
      <c r="J2507">
        <v>19718</v>
      </c>
      <c r="K2507" t="s">
        <v>337</v>
      </c>
      <c r="L2507" t="s">
        <v>549</v>
      </c>
      <c r="M2507" t="s">
        <v>559</v>
      </c>
      <c r="N2507" t="s">
        <v>504</v>
      </c>
      <c r="O2507" t="s">
        <v>325</v>
      </c>
      <c r="P2507" t="s">
        <v>1877</v>
      </c>
      <c r="Q2507" t="s">
        <v>14375</v>
      </c>
      <c r="R2507" t="s">
        <v>626</v>
      </c>
      <c r="S2507">
        <v>2777.1235230000002</v>
      </c>
      <c r="T2507" t="s">
        <v>1896</v>
      </c>
      <c r="U2507" s="4">
        <v>45802.441724537035</v>
      </c>
      <c r="V2507" t="str">
        <f>IFERROR(VLOOKUP(B2507,#REF!,1,0),"")</f>
        <v/>
      </c>
      <c r="W2507" t="str" cm="1">
        <f t="array" ref="W2507">IFERROR(_xlfn.IFS(AND(V2507="",X2507&lt;&gt;"王园园组",X2507&lt;&gt;"other"),K2507,AND(V2507="",X2507="王园园组"),G2507),"other")</f>
        <v>other</v>
      </c>
      <c r="X2507" t="str" cm="1">
        <f t="array" ref="X2507">IFERROR(_xlfn.IFS(AND(V2507="",IFERROR(VLOOKUP(N2507,#REF!,1,0),1)&lt;&gt;1),N2507,AND(V2507="",I2507="王园园组"),"王园园组"),"other")</f>
        <v>other</v>
      </c>
      <c r="Y2507">
        <f>IFERROR(_xlfn.XLOOKUP(MID(T2507, FIND("#", SUBSTITUTE(T2507, "-", "#", LEN(T2507) - LEN(SUBSTITUTE(T2507, "-", "")))) + 1, LEN(T2507)),#REF!,#REF!),0)</f>
        <v>0</v>
      </c>
      <c r="Z2507">
        <f>MONTH(续费明细实时[[#This Row],[success_time]])</f>
        <v>5</v>
      </c>
      <c r="AA2507" s="8" t="e">
        <f>VLOOKUP(续费明细实时[[#This Row],[parent_user_id]],#REF!,27,0)</f>
        <v>#REF!</v>
      </c>
    </row>
    <row r="2508" spans="1:27">
      <c r="A2508" s="1">
        <v>45797</v>
      </c>
      <c r="B2508" t="s">
        <v>17012</v>
      </c>
      <c r="C2508" t="s">
        <v>17013</v>
      </c>
      <c r="D2508" t="s">
        <v>695</v>
      </c>
      <c r="E2508" t="s">
        <v>546</v>
      </c>
      <c r="F2508">
        <v>120</v>
      </c>
      <c r="G2508" t="s">
        <v>1917</v>
      </c>
      <c r="H2508" t="s">
        <v>559</v>
      </c>
      <c r="I2508" t="s">
        <v>1876</v>
      </c>
      <c r="J2508">
        <v>17750</v>
      </c>
      <c r="K2508" t="s">
        <v>306</v>
      </c>
      <c r="L2508" t="s">
        <v>549</v>
      </c>
      <c r="M2508" t="s">
        <v>550</v>
      </c>
      <c r="N2508" t="s">
        <v>136</v>
      </c>
      <c r="O2508" t="s">
        <v>143</v>
      </c>
      <c r="P2508" t="s">
        <v>1877</v>
      </c>
      <c r="Q2508" t="s">
        <v>17014</v>
      </c>
      <c r="R2508" t="s">
        <v>626</v>
      </c>
      <c r="S2508">
        <v>2500</v>
      </c>
      <c r="T2508" t="s">
        <v>1896</v>
      </c>
      <c r="U2508" s="4">
        <v>45797.827048611114</v>
      </c>
      <c r="V2508" t="str">
        <f>IFERROR(VLOOKUP(B2508,#REF!,1,0),"")</f>
        <v/>
      </c>
      <c r="W2508" t="str" cm="1">
        <f t="array" ref="W2508">IFERROR(_xlfn.IFS(AND(V2508="",X2508&lt;&gt;"王园园组",X2508&lt;&gt;"other"),K2508,AND(V2508="",X2508="王园园组"),G2508),"other")</f>
        <v>other</v>
      </c>
      <c r="X2508" t="str" cm="1">
        <f t="array" ref="X2508">IFERROR(_xlfn.IFS(AND(V2508="",IFERROR(VLOOKUP(N2508,#REF!,1,0),1)&lt;&gt;1),N2508,AND(V2508="",I2508="王园园组"),"王园园组"),"other")</f>
        <v>other</v>
      </c>
      <c r="Y2508">
        <f>IFERROR(_xlfn.XLOOKUP(MID(T2508, FIND("#", SUBSTITUTE(T2508, "-", "#", LEN(T2508) - LEN(SUBSTITUTE(T2508, "-", "")))) + 1, LEN(T2508)),#REF!,#REF!),0)</f>
        <v>0</v>
      </c>
      <c r="Z2508">
        <f>MONTH(续费明细实时[[#This Row],[success_time]])</f>
        <v>5</v>
      </c>
      <c r="AA2508" s="8" t="e">
        <f>VLOOKUP(续费明细实时[[#This Row],[parent_user_id]],#REF!,27,0)</f>
        <v>#REF!</v>
      </c>
    </row>
    <row r="2509" spans="1:27">
      <c r="A2509" s="1">
        <v>45786</v>
      </c>
      <c r="B2509" t="s">
        <v>2435</v>
      </c>
      <c r="C2509" t="s">
        <v>2436</v>
      </c>
      <c r="D2509" t="s">
        <v>632</v>
      </c>
      <c r="E2509" t="s">
        <v>546</v>
      </c>
      <c r="F2509">
        <v>60</v>
      </c>
      <c r="G2509" t="s">
        <v>2056</v>
      </c>
      <c r="H2509" t="s">
        <v>559</v>
      </c>
      <c r="I2509" t="s">
        <v>1876</v>
      </c>
      <c r="J2509">
        <v>10650</v>
      </c>
      <c r="K2509" t="s">
        <v>249</v>
      </c>
      <c r="L2509" t="s">
        <v>549</v>
      </c>
      <c r="M2509" t="s">
        <v>550</v>
      </c>
      <c r="N2509" t="s">
        <v>551</v>
      </c>
      <c r="O2509" t="s">
        <v>242</v>
      </c>
      <c r="P2509" t="s">
        <v>1877</v>
      </c>
      <c r="Q2509" t="s">
        <v>2437</v>
      </c>
      <c r="R2509" t="s">
        <v>626</v>
      </c>
      <c r="S2509">
        <v>1500</v>
      </c>
      <c r="T2509" t="s">
        <v>1891</v>
      </c>
      <c r="U2509" s="4">
        <v>45786.457777777781</v>
      </c>
      <c r="V2509" t="str">
        <f>IFERROR(VLOOKUP(B2509,#REF!,1,0),"")</f>
        <v/>
      </c>
      <c r="W2509" t="str" cm="1">
        <f t="array" ref="W2509">IFERROR(_xlfn.IFS(AND(V2509="",X2509&lt;&gt;"王园园组",X2509&lt;&gt;"other"),K2509,AND(V2509="",X2509="王园园组"),G2509),"other")</f>
        <v>other</v>
      </c>
      <c r="X2509" t="str" cm="1">
        <f t="array" ref="X2509">IFERROR(_xlfn.IFS(AND(V2509="",IFERROR(VLOOKUP(N2509,#REF!,1,0),1)&lt;&gt;1),N2509,AND(V2509="",I2509="王园园组"),"王园园组"),"other")</f>
        <v>other</v>
      </c>
      <c r="Y2509">
        <f>IFERROR(_xlfn.XLOOKUP(MID(T2509, FIND("#", SUBSTITUTE(T2509, "-", "#", LEN(T2509) - LEN(SUBSTITUTE(T2509, "-", "")))) + 1, LEN(T2509)),#REF!,#REF!),0)</f>
        <v>0</v>
      </c>
      <c r="Z2509">
        <f>MONTH(续费明细实时[[#This Row],[success_time]])</f>
        <v>5</v>
      </c>
      <c r="AA2509" s="8" t="e">
        <f>VLOOKUP(续费明细实时[[#This Row],[parent_user_id]],#REF!,27,0)</f>
        <v>#REF!</v>
      </c>
    </row>
    <row r="2510" spans="1:27">
      <c r="A2510" s="1">
        <v>45801</v>
      </c>
      <c r="B2510" t="s">
        <v>16940</v>
      </c>
      <c r="C2510" t="s">
        <v>16941</v>
      </c>
      <c r="D2510" t="s">
        <v>548</v>
      </c>
      <c r="E2510" t="s">
        <v>546</v>
      </c>
      <c r="F2510">
        <v>120</v>
      </c>
      <c r="G2510" t="s">
        <v>1883</v>
      </c>
      <c r="H2510" t="s">
        <v>559</v>
      </c>
      <c r="I2510" t="s">
        <v>1876</v>
      </c>
      <c r="J2510">
        <v>18283</v>
      </c>
      <c r="K2510" t="s">
        <v>217</v>
      </c>
      <c r="L2510" t="s">
        <v>549</v>
      </c>
      <c r="M2510" t="s">
        <v>550</v>
      </c>
      <c r="N2510" t="s">
        <v>551</v>
      </c>
      <c r="O2510" t="s">
        <v>145</v>
      </c>
      <c r="P2510" t="s">
        <v>1877</v>
      </c>
      <c r="Q2510" t="s">
        <v>16942</v>
      </c>
      <c r="R2510" t="s">
        <v>626</v>
      </c>
      <c r="S2510">
        <v>2575</v>
      </c>
      <c r="T2510" t="s">
        <v>1896</v>
      </c>
      <c r="U2510" s="4">
        <v>45801.361180555556</v>
      </c>
      <c r="V2510" t="str">
        <f>IFERROR(VLOOKUP(B2510,#REF!,1,0),"")</f>
        <v/>
      </c>
      <c r="W2510" t="str" cm="1">
        <f t="array" ref="W2510">IFERROR(_xlfn.IFS(AND(V2510="",X2510&lt;&gt;"王园园组",X2510&lt;&gt;"other"),K2510,AND(V2510="",X2510="王园园组"),G2510),"other")</f>
        <v>other</v>
      </c>
      <c r="X2510" t="str" cm="1">
        <f t="array" ref="X2510">IFERROR(_xlfn.IFS(AND(V2510="",IFERROR(VLOOKUP(N2510,#REF!,1,0),1)&lt;&gt;1),N2510,AND(V2510="",I2510="王园园组"),"王园园组"),"other")</f>
        <v>other</v>
      </c>
      <c r="Y2510">
        <f>IFERROR(_xlfn.XLOOKUP(MID(T2510, FIND("#", SUBSTITUTE(T2510, "-", "#", LEN(T2510) - LEN(SUBSTITUTE(T2510, "-", "")))) + 1, LEN(T2510)),#REF!,#REF!),0)</f>
        <v>0</v>
      </c>
      <c r="Z2510">
        <f>MONTH(续费明细实时[[#This Row],[success_time]])</f>
        <v>5</v>
      </c>
      <c r="AA2510" s="8" t="e">
        <f>VLOOKUP(续费明细实时[[#This Row],[parent_user_id]],#REF!,27,0)</f>
        <v>#REF!</v>
      </c>
    </row>
    <row r="2511" spans="1:27">
      <c r="A2511" s="1">
        <v>45802</v>
      </c>
      <c r="B2511" t="s">
        <v>15231</v>
      </c>
      <c r="C2511" t="s">
        <v>15232</v>
      </c>
      <c r="D2511" t="s">
        <v>15233</v>
      </c>
      <c r="E2511" t="s">
        <v>546</v>
      </c>
      <c r="F2511">
        <v>120</v>
      </c>
      <c r="G2511" t="s">
        <v>2056</v>
      </c>
      <c r="H2511" t="s">
        <v>559</v>
      </c>
      <c r="I2511" t="s">
        <v>1876</v>
      </c>
      <c r="J2511">
        <v>18283</v>
      </c>
      <c r="K2511" t="s">
        <v>183</v>
      </c>
      <c r="L2511" t="s">
        <v>549</v>
      </c>
      <c r="M2511" t="s">
        <v>559</v>
      </c>
      <c r="N2511" t="s">
        <v>469</v>
      </c>
      <c r="O2511" t="s">
        <v>180</v>
      </c>
      <c r="P2511" t="s">
        <v>1877</v>
      </c>
      <c r="Q2511" t="s">
        <v>15234</v>
      </c>
      <c r="R2511" t="s">
        <v>626</v>
      </c>
      <c r="S2511">
        <v>2575</v>
      </c>
      <c r="T2511" t="s">
        <v>1896</v>
      </c>
      <c r="U2511" s="4">
        <v>45802.432951388888</v>
      </c>
      <c r="V2511" t="str">
        <f>IFERROR(VLOOKUP(B2511,#REF!,1,0),"")</f>
        <v/>
      </c>
      <c r="W2511" t="str" cm="1">
        <f t="array" ref="W2511">IFERROR(_xlfn.IFS(AND(V2511="",X2511&lt;&gt;"王园园组",X2511&lt;&gt;"other"),K2511,AND(V2511="",X2511="王园园组"),G2511),"other")</f>
        <v>other</v>
      </c>
      <c r="X2511" t="str" cm="1">
        <f t="array" ref="X2511">IFERROR(_xlfn.IFS(AND(V2511="",IFERROR(VLOOKUP(N2511,#REF!,1,0),1)&lt;&gt;1),N2511,AND(V2511="",I2511="王园园组"),"王园园组"),"other")</f>
        <v>other</v>
      </c>
      <c r="Y2511">
        <f>IFERROR(_xlfn.XLOOKUP(MID(T2511, FIND("#", SUBSTITUTE(T2511, "-", "#", LEN(T2511) - LEN(SUBSTITUTE(T2511, "-", "")))) + 1, LEN(T2511)),#REF!,#REF!),0)</f>
        <v>0</v>
      </c>
      <c r="Z2511">
        <f>MONTH(续费明细实时[[#This Row],[success_time]])</f>
        <v>5</v>
      </c>
      <c r="AA2511" s="8" t="e">
        <f>VLOOKUP(续费明细实时[[#This Row],[parent_user_id]],#REF!,27,0)</f>
        <v>#REF!</v>
      </c>
    </row>
    <row r="2512" spans="1:27" hidden="1">
      <c r="A2512" s="1">
        <v>45801</v>
      </c>
      <c r="B2512" t="s">
        <v>17036</v>
      </c>
      <c r="C2512" t="s">
        <v>17037</v>
      </c>
      <c r="D2512" t="s">
        <v>648</v>
      </c>
      <c r="E2512" t="s">
        <v>1476</v>
      </c>
      <c r="F2512">
        <v>50</v>
      </c>
      <c r="G2512" t="s">
        <v>2087</v>
      </c>
      <c r="H2512" t="s">
        <v>806</v>
      </c>
      <c r="I2512" t="s">
        <v>626</v>
      </c>
      <c r="J2512">
        <v>3143</v>
      </c>
      <c r="K2512" t="s">
        <v>2519</v>
      </c>
      <c r="L2512" t="s">
        <v>2520</v>
      </c>
      <c r="M2512" t="s">
        <v>2520</v>
      </c>
      <c r="N2512" t="s">
        <v>2521</v>
      </c>
      <c r="O2512" t="s">
        <v>649</v>
      </c>
      <c r="P2512" t="s">
        <v>1877</v>
      </c>
      <c r="Q2512" t="s">
        <v>17038</v>
      </c>
      <c r="R2512" t="s">
        <v>626</v>
      </c>
      <c r="S2512">
        <v>442.66677099999998</v>
      </c>
      <c r="T2512" t="s">
        <v>1477</v>
      </c>
      <c r="U2512" s="4">
        <v>45801.620821759258</v>
      </c>
      <c r="V2512" t="str">
        <f>IFERROR(VLOOKUP(B2512,#REF!,1,0),"")</f>
        <v/>
      </c>
      <c r="W2512" t="str" cm="1">
        <f t="array" ref="W2512">IFERROR(_xlfn.IFS(AND(V2512="",X2512&lt;&gt;"王园园组",X2512&lt;&gt;"other"),K2512,AND(V2512="",X2512="王园园组"),G2512),"other")</f>
        <v>other</v>
      </c>
      <c r="X2512" t="str" cm="1">
        <f t="array" ref="X2512">IFERROR(_xlfn.IFS(AND(V2512="",IFERROR(VLOOKUP(N2512,#REF!,1,0),1)&lt;&gt;1),N2512,AND(V2512="",I2512="王园园组"),"王园园组"),"other")</f>
        <v>other</v>
      </c>
      <c r="Y2512">
        <f>IFERROR(_xlfn.XLOOKUP(MID(T2512, FIND("#", SUBSTITUTE(T2512, "-", "#", LEN(T2512) - LEN(SUBSTITUTE(T2512, "-", "")))) + 1, LEN(T2512)),#REF!,#REF!),0)</f>
        <v>0</v>
      </c>
      <c r="Z2512">
        <f>MONTH(续费明细实时[[#This Row],[success_time]])</f>
        <v>5</v>
      </c>
      <c r="AA2512" s="8" t="e">
        <f>VLOOKUP(续费明细实时[[#This Row],[parent_user_id]],#REF!,27,0)</f>
        <v>#REF!</v>
      </c>
    </row>
    <row r="2513" spans="1:27">
      <c r="A2513" s="1">
        <v>45795</v>
      </c>
      <c r="B2513" t="s">
        <v>16954</v>
      </c>
      <c r="C2513" t="s">
        <v>16955</v>
      </c>
      <c r="D2513" t="s">
        <v>632</v>
      </c>
      <c r="E2513" t="s">
        <v>546</v>
      </c>
      <c r="F2513">
        <v>120</v>
      </c>
      <c r="G2513" t="s">
        <v>2113</v>
      </c>
      <c r="H2513" t="s">
        <v>559</v>
      </c>
      <c r="I2513" t="s">
        <v>1876</v>
      </c>
      <c r="J2513">
        <v>17750</v>
      </c>
      <c r="K2513" t="s">
        <v>254</v>
      </c>
      <c r="L2513" t="s">
        <v>549</v>
      </c>
      <c r="M2513" t="s">
        <v>550</v>
      </c>
      <c r="N2513" t="s">
        <v>136</v>
      </c>
      <c r="O2513" t="s">
        <v>147</v>
      </c>
      <c r="P2513" t="s">
        <v>1877</v>
      </c>
      <c r="Q2513" t="s">
        <v>16956</v>
      </c>
      <c r="R2513" t="s">
        <v>626</v>
      </c>
      <c r="S2513">
        <v>2500</v>
      </c>
      <c r="T2513" t="s">
        <v>1896</v>
      </c>
      <c r="U2513" s="4">
        <v>45795.45853009259</v>
      </c>
      <c r="V2513" t="str">
        <f>IFERROR(VLOOKUP(B2513,#REF!,1,0),"")</f>
        <v/>
      </c>
      <c r="W2513" t="str" cm="1">
        <f t="array" ref="W2513">IFERROR(_xlfn.IFS(AND(V2513="",X2513&lt;&gt;"王园园组",X2513&lt;&gt;"other"),K2513,AND(V2513="",X2513="王园园组"),G2513),"other")</f>
        <v>other</v>
      </c>
      <c r="X2513" t="str" cm="1">
        <f t="array" ref="X2513">IFERROR(_xlfn.IFS(AND(V2513="",IFERROR(VLOOKUP(N2513,#REF!,1,0),1)&lt;&gt;1),N2513,AND(V2513="",I2513="王园园组"),"王园园组"),"other")</f>
        <v>other</v>
      </c>
      <c r="Y2513">
        <f>IFERROR(_xlfn.XLOOKUP(MID(T2513, FIND("#", SUBSTITUTE(T2513, "-", "#", LEN(T2513) - LEN(SUBSTITUTE(T2513, "-", "")))) + 1, LEN(T2513)),#REF!,#REF!),0)</f>
        <v>0</v>
      </c>
      <c r="Z2513">
        <f>MONTH(续费明细实时[[#This Row],[success_time]])</f>
        <v>5</v>
      </c>
      <c r="AA2513" s="8" t="e">
        <f>VLOOKUP(续费明细实时[[#This Row],[parent_user_id]],#REF!,27,0)</f>
        <v>#REF!</v>
      </c>
    </row>
    <row r="2514" spans="1:27">
      <c r="A2514" s="1">
        <v>45789</v>
      </c>
      <c r="B2514" t="s">
        <v>10999</v>
      </c>
      <c r="C2514" t="s">
        <v>11000</v>
      </c>
      <c r="D2514" t="s">
        <v>695</v>
      </c>
      <c r="E2514" t="s">
        <v>1102</v>
      </c>
      <c r="F2514">
        <v>340</v>
      </c>
      <c r="G2514" t="s">
        <v>363</v>
      </c>
      <c r="H2514" t="s">
        <v>559</v>
      </c>
      <c r="I2514" t="s">
        <v>163</v>
      </c>
      <c r="J2514">
        <v>24308</v>
      </c>
      <c r="K2514" t="s">
        <v>363</v>
      </c>
      <c r="L2514" t="s">
        <v>549</v>
      </c>
      <c r="M2514" t="s">
        <v>559</v>
      </c>
      <c r="N2514" t="s">
        <v>163</v>
      </c>
      <c r="O2514" t="s">
        <v>473</v>
      </c>
      <c r="P2514" t="s">
        <v>1877</v>
      </c>
      <c r="Q2514" t="s">
        <v>11001</v>
      </c>
      <c r="R2514" t="s">
        <v>626</v>
      </c>
      <c r="S2514">
        <v>3423.7035559999999</v>
      </c>
      <c r="T2514" t="s">
        <v>2098</v>
      </c>
      <c r="U2514" s="4">
        <v>45789.470960648148</v>
      </c>
      <c r="V2514" t="str">
        <f>IFERROR(VLOOKUP(B2514,#REF!,1,0),"")</f>
        <v/>
      </c>
      <c r="W2514" t="str" cm="1">
        <f t="array" ref="W2514">IFERROR(_xlfn.IFS(AND(V2514="",X2514&lt;&gt;"王园园组",X2514&lt;&gt;"other"),K2514,AND(V2514="",X2514="王园园组"),G2514),"other")</f>
        <v>other</v>
      </c>
      <c r="X2514" t="str" cm="1">
        <f t="array" ref="X2514">IFERROR(_xlfn.IFS(AND(V2514="",IFERROR(VLOOKUP(N2514,#REF!,1,0),1)&lt;&gt;1),N2514,AND(V2514="",I2514="王园园组"),"王园园组"),"other")</f>
        <v>other</v>
      </c>
      <c r="Y2514">
        <f>IFERROR(_xlfn.XLOOKUP(MID(T2514, FIND("#", SUBSTITUTE(T2514, "-", "#", LEN(T2514) - LEN(SUBSTITUTE(T2514, "-", "")))) + 1, LEN(T2514)),#REF!,#REF!),0)</f>
        <v>0</v>
      </c>
      <c r="Z2514">
        <f>MONTH(续费明细实时[[#This Row],[success_time]])</f>
        <v>5</v>
      </c>
      <c r="AA2514" s="8" t="e">
        <f>VLOOKUP(续费明细实时[[#This Row],[parent_user_id]],#REF!,27,0)</f>
        <v>#REF!</v>
      </c>
    </row>
    <row r="2515" spans="1:27" hidden="1">
      <c r="A2515" s="1">
        <v>45801</v>
      </c>
      <c r="B2515" t="s">
        <v>16957</v>
      </c>
      <c r="C2515" t="s">
        <v>16958</v>
      </c>
      <c r="D2515" t="s">
        <v>648</v>
      </c>
      <c r="E2515" t="s">
        <v>1476</v>
      </c>
      <c r="F2515">
        <v>50</v>
      </c>
      <c r="G2515" t="s">
        <v>2087</v>
      </c>
      <c r="H2515" t="s">
        <v>806</v>
      </c>
      <c r="I2515" t="s">
        <v>626</v>
      </c>
      <c r="J2515">
        <v>3143</v>
      </c>
      <c r="K2515" t="s">
        <v>803</v>
      </c>
      <c r="L2515" t="s">
        <v>805</v>
      </c>
      <c r="M2515" t="s">
        <v>806</v>
      </c>
      <c r="N2515" t="s">
        <v>649</v>
      </c>
      <c r="O2515" t="s">
        <v>649</v>
      </c>
      <c r="P2515" t="s">
        <v>1877</v>
      </c>
      <c r="Q2515" t="s">
        <v>16959</v>
      </c>
      <c r="R2515" t="s">
        <v>626</v>
      </c>
      <c r="S2515">
        <v>442.66677099999998</v>
      </c>
      <c r="T2515" t="s">
        <v>1477</v>
      </c>
      <c r="U2515" s="4">
        <v>45801.619074074071</v>
      </c>
      <c r="V2515" t="str">
        <f>IFERROR(VLOOKUP(B2515,#REF!,1,0),"")</f>
        <v/>
      </c>
      <c r="W2515" t="str" cm="1">
        <f t="array" ref="W2515">IFERROR(_xlfn.IFS(AND(V2515="",X2515&lt;&gt;"王园园组",X2515&lt;&gt;"other"),K2515,AND(V2515="",X2515="王园园组"),G2515),"other")</f>
        <v>other</v>
      </c>
      <c r="X2515" t="str" cm="1">
        <f t="array" ref="X2515">IFERROR(_xlfn.IFS(AND(V2515="",IFERROR(VLOOKUP(N2515,#REF!,1,0),1)&lt;&gt;1),N2515,AND(V2515="",I2515="王园园组"),"王园园组"),"other")</f>
        <v>other</v>
      </c>
      <c r="Y2515">
        <f>IFERROR(_xlfn.XLOOKUP(MID(T2515, FIND("#", SUBSTITUTE(T2515, "-", "#", LEN(T2515) - LEN(SUBSTITUTE(T2515, "-", "")))) + 1, LEN(T2515)),#REF!,#REF!),0)</f>
        <v>0</v>
      </c>
      <c r="Z2515">
        <f>MONTH(续费明细实时[[#This Row],[success_time]])</f>
        <v>5</v>
      </c>
      <c r="AA2515" s="8" t="e">
        <f>VLOOKUP(续费明细实时[[#This Row],[parent_user_id]],#REF!,27,0)</f>
        <v>#REF!</v>
      </c>
    </row>
    <row r="2516" spans="1:27" hidden="1">
      <c r="A2516" s="1">
        <v>45796</v>
      </c>
      <c r="B2516" t="s">
        <v>14367</v>
      </c>
      <c r="C2516" t="s">
        <v>14368</v>
      </c>
      <c r="D2516" t="s">
        <v>584</v>
      </c>
      <c r="E2516" t="s">
        <v>546</v>
      </c>
      <c r="F2516">
        <v>60</v>
      </c>
      <c r="G2516" t="s">
        <v>1946</v>
      </c>
      <c r="H2516" t="s">
        <v>559</v>
      </c>
      <c r="I2516" t="s">
        <v>1876</v>
      </c>
      <c r="J2516">
        <v>10970</v>
      </c>
      <c r="K2516" t="s">
        <v>626</v>
      </c>
      <c r="L2516" t="s">
        <v>649</v>
      </c>
      <c r="M2516" t="s">
        <v>649</v>
      </c>
      <c r="N2516" t="s">
        <v>649</v>
      </c>
      <c r="O2516" t="s">
        <v>649</v>
      </c>
      <c r="P2516" t="s">
        <v>1877</v>
      </c>
      <c r="Q2516" t="s">
        <v>14369</v>
      </c>
      <c r="R2516" t="s">
        <v>626</v>
      </c>
      <c r="S2516">
        <v>1545</v>
      </c>
      <c r="T2516" t="s">
        <v>1891</v>
      </c>
      <c r="U2516" s="4">
        <v>45796.754479166666</v>
      </c>
      <c r="V2516" t="str">
        <f>IFERROR(VLOOKUP(B2516,#REF!,1,0),"")</f>
        <v/>
      </c>
      <c r="W2516" t="str" cm="1">
        <f t="array" ref="W2516">IFERROR(_xlfn.IFS(AND(V2516="",X2516&lt;&gt;"王园园组",X2516&lt;&gt;"other"),K2516,AND(V2516="",X2516="王园园组"),G2516),"other")</f>
        <v>other</v>
      </c>
      <c r="X2516" t="str" cm="1">
        <f t="array" ref="X2516">IFERROR(_xlfn.IFS(AND(V2516="",IFERROR(VLOOKUP(N2516,#REF!,1,0),1)&lt;&gt;1),N2516,AND(V2516="",I2516="王园园组"),"王园园组"),"other")</f>
        <v>other</v>
      </c>
      <c r="Y2516">
        <f>IFERROR(_xlfn.XLOOKUP(MID(T2516, FIND("#", SUBSTITUTE(T2516, "-", "#", LEN(T2516) - LEN(SUBSTITUTE(T2516, "-", "")))) + 1, LEN(T2516)),#REF!,#REF!),0)</f>
        <v>0</v>
      </c>
      <c r="Z2516">
        <f>MONTH(续费明细实时[[#This Row],[success_time]])</f>
        <v>5</v>
      </c>
      <c r="AA2516" s="8" t="e">
        <f>VLOOKUP(续费明细实时[[#This Row],[parent_user_id]],#REF!,27,0)</f>
        <v>#REF!</v>
      </c>
    </row>
    <row r="2517" spans="1:27">
      <c r="A2517" s="1">
        <v>45796</v>
      </c>
      <c r="B2517" t="s">
        <v>14545</v>
      </c>
      <c r="C2517" t="s">
        <v>14546</v>
      </c>
      <c r="D2517" t="s">
        <v>548</v>
      </c>
      <c r="E2517" t="s">
        <v>546</v>
      </c>
      <c r="F2517">
        <v>120</v>
      </c>
      <c r="G2517" t="s">
        <v>1883</v>
      </c>
      <c r="H2517" t="s">
        <v>559</v>
      </c>
      <c r="I2517" t="s">
        <v>1876</v>
      </c>
      <c r="J2517">
        <v>17750</v>
      </c>
      <c r="K2517" t="s">
        <v>257</v>
      </c>
      <c r="L2517" t="s">
        <v>549</v>
      </c>
      <c r="M2517" t="s">
        <v>550</v>
      </c>
      <c r="N2517" t="s">
        <v>136</v>
      </c>
      <c r="O2517" t="s">
        <v>147</v>
      </c>
      <c r="P2517" t="s">
        <v>1877</v>
      </c>
      <c r="Q2517" t="s">
        <v>14547</v>
      </c>
      <c r="R2517" t="s">
        <v>626</v>
      </c>
      <c r="S2517">
        <v>2500</v>
      </c>
      <c r="T2517" t="s">
        <v>1896</v>
      </c>
      <c r="U2517" s="4">
        <v>45796.423657407409</v>
      </c>
      <c r="V2517" t="str">
        <f>IFERROR(VLOOKUP(B2517,#REF!,1,0),"")</f>
        <v/>
      </c>
      <c r="W2517" t="str" cm="1">
        <f t="array" ref="W2517">IFERROR(_xlfn.IFS(AND(V2517="",X2517&lt;&gt;"王园园组",X2517&lt;&gt;"other"),K2517,AND(V2517="",X2517="王园园组"),G2517),"other")</f>
        <v>other</v>
      </c>
      <c r="X2517" t="str" cm="1">
        <f t="array" ref="X2517">IFERROR(_xlfn.IFS(AND(V2517="",IFERROR(VLOOKUP(N2517,#REF!,1,0),1)&lt;&gt;1),N2517,AND(V2517="",I2517="王园园组"),"王园园组"),"other")</f>
        <v>other</v>
      </c>
      <c r="Y2517">
        <f>IFERROR(_xlfn.XLOOKUP(MID(T2517, FIND("#", SUBSTITUTE(T2517, "-", "#", LEN(T2517) - LEN(SUBSTITUTE(T2517, "-", "")))) + 1, LEN(T2517)),#REF!,#REF!),0)</f>
        <v>0</v>
      </c>
      <c r="Z2517">
        <f>MONTH(续费明细实时[[#This Row],[success_time]])</f>
        <v>5</v>
      </c>
      <c r="AA2517" s="8" t="e">
        <f>VLOOKUP(续费明细实时[[#This Row],[parent_user_id]],#REF!,27,0)</f>
        <v>#REF!</v>
      </c>
    </row>
    <row r="2518" spans="1:27">
      <c r="A2518" s="1">
        <v>45800</v>
      </c>
      <c r="B2518" t="s">
        <v>14370</v>
      </c>
      <c r="C2518" t="s">
        <v>14371</v>
      </c>
      <c r="D2518" t="s">
        <v>548</v>
      </c>
      <c r="E2518" t="s">
        <v>546</v>
      </c>
      <c r="F2518">
        <v>60</v>
      </c>
      <c r="G2518" t="s">
        <v>1939</v>
      </c>
      <c r="H2518" t="s">
        <v>559</v>
      </c>
      <c r="I2518" t="s">
        <v>1876</v>
      </c>
      <c r="J2518">
        <v>10650</v>
      </c>
      <c r="K2518" t="s">
        <v>206</v>
      </c>
      <c r="L2518" t="s">
        <v>549</v>
      </c>
      <c r="M2518" t="s">
        <v>550</v>
      </c>
      <c r="N2518" t="s">
        <v>551</v>
      </c>
      <c r="O2518" t="s">
        <v>149</v>
      </c>
      <c r="P2518" t="s">
        <v>1877</v>
      </c>
      <c r="Q2518" t="s">
        <v>14372</v>
      </c>
      <c r="R2518" t="s">
        <v>626</v>
      </c>
      <c r="S2518">
        <v>1500</v>
      </c>
      <c r="T2518" t="s">
        <v>1891</v>
      </c>
      <c r="U2518" s="4">
        <v>45800.65730324074</v>
      </c>
      <c r="V2518" t="str">
        <f>IFERROR(VLOOKUP(B2518,#REF!,1,0),"")</f>
        <v/>
      </c>
      <c r="W2518" t="str" cm="1">
        <f t="array" ref="W2518">IFERROR(_xlfn.IFS(AND(V2518="",X2518&lt;&gt;"王园园组",X2518&lt;&gt;"other"),K2518,AND(V2518="",X2518="王园园组"),G2518),"other")</f>
        <v>other</v>
      </c>
      <c r="X2518" t="str" cm="1">
        <f t="array" ref="X2518">IFERROR(_xlfn.IFS(AND(V2518="",IFERROR(VLOOKUP(N2518,#REF!,1,0),1)&lt;&gt;1),N2518,AND(V2518="",I2518="王园园组"),"王园园组"),"other")</f>
        <v>other</v>
      </c>
      <c r="Y2518">
        <f>IFERROR(_xlfn.XLOOKUP(MID(T2518, FIND("#", SUBSTITUTE(T2518, "-", "#", LEN(T2518) - LEN(SUBSTITUTE(T2518, "-", "")))) + 1, LEN(T2518)),#REF!,#REF!),0)</f>
        <v>0</v>
      </c>
      <c r="Z2518">
        <f>MONTH(续费明细实时[[#This Row],[success_time]])</f>
        <v>5</v>
      </c>
      <c r="AA2518" s="8" t="e">
        <f>VLOOKUP(续费明细实时[[#This Row],[parent_user_id]],#REF!,27,0)</f>
        <v>#REF!</v>
      </c>
    </row>
    <row r="2519" spans="1:27">
      <c r="A2519" s="1">
        <v>45792</v>
      </c>
      <c r="B2519" t="s">
        <v>14548</v>
      </c>
      <c r="C2519" t="s">
        <v>14549</v>
      </c>
      <c r="D2519" t="s">
        <v>548</v>
      </c>
      <c r="E2519" t="s">
        <v>546</v>
      </c>
      <c r="F2519">
        <v>240</v>
      </c>
      <c r="G2519" t="s">
        <v>1939</v>
      </c>
      <c r="H2519" t="s">
        <v>559</v>
      </c>
      <c r="I2519" t="s">
        <v>1876</v>
      </c>
      <c r="J2519">
        <v>31950</v>
      </c>
      <c r="K2519" t="s">
        <v>222</v>
      </c>
      <c r="L2519" t="s">
        <v>549</v>
      </c>
      <c r="M2519" t="s">
        <v>550</v>
      </c>
      <c r="N2519" t="s">
        <v>551</v>
      </c>
      <c r="O2519" t="s">
        <v>145</v>
      </c>
      <c r="P2519" t="s">
        <v>1877</v>
      </c>
      <c r="Q2519" t="s">
        <v>14550</v>
      </c>
      <c r="R2519" t="s">
        <v>626</v>
      </c>
      <c r="S2519">
        <v>4500</v>
      </c>
      <c r="T2519" t="s">
        <v>1931</v>
      </c>
      <c r="U2519" s="4">
        <v>45792.892835648148</v>
      </c>
      <c r="V2519" t="str">
        <f>IFERROR(VLOOKUP(B2519,#REF!,1,0),"")</f>
        <v/>
      </c>
      <c r="W2519" t="str" cm="1">
        <f t="array" ref="W2519">IFERROR(_xlfn.IFS(AND(V2519="",X2519&lt;&gt;"王园园组",X2519&lt;&gt;"other"),K2519,AND(V2519="",X2519="王园园组"),G2519),"other")</f>
        <v>other</v>
      </c>
      <c r="X2519" t="str" cm="1">
        <f t="array" ref="X2519">IFERROR(_xlfn.IFS(AND(V2519="",IFERROR(VLOOKUP(N2519,#REF!,1,0),1)&lt;&gt;1),N2519,AND(V2519="",I2519="王园园组"),"王园园组"),"other")</f>
        <v>other</v>
      </c>
      <c r="Y2519">
        <f>IFERROR(_xlfn.XLOOKUP(MID(T2519, FIND("#", SUBSTITUTE(T2519, "-", "#", LEN(T2519) - LEN(SUBSTITUTE(T2519, "-", "")))) + 1, LEN(T2519)),#REF!,#REF!),0)</f>
        <v>0</v>
      </c>
      <c r="Z2519">
        <f>MONTH(续费明细实时[[#This Row],[success_time]])</f>
        <v>5</v>
      </c>
      <c r="AA2519" s="8" t="e">
        <f>VLOOKUP(续费明细实时[[#This Row],[parent_user_id]],#REF!,27,0)</f>
        <v>#REF!</v>
      </c>
    </row>
    <row r="2520" spans="1:27">
      <c r="A2520" s="1">
        <v>45792</v>
      </c>
      <c r="B2520" t="s">
        <v>14551</v>
      </c>
      <c r="C2520" t="s">
        <v>14552</v>
      </c>
      <c r="D2520" t="s">
        <v>578</v>
      </c>
      <c r="E2520" t="s">
        <v>1882</v>
      </c>
      <c r="F2520">
        <v>16</v>
      </c>
      <c r="G2520" t="s">
        <v>1946</v>
      </c>
      <c r="H2520" t="s">
        <v>559</v>
      </c>
      <c r="I2520" t="s">
        <v>1876</v>
      </c>
      <c r="J2520">
        <v>2048</v>
      </c>
      <c r="K2520" t="s">
        <v>717</v>
      </c>
      <c r="L2520" t="s">
        <v>549</v>
      </c>
      <c r="M2520" t="s">
        <v>550</v>
      </c>
      <c r="N2520" t="s">
        <v>136</v>
      </c>
      <c r="O2520" t="s">
        <v>143</v>
      </c>
      <c r="P2520" t="s">
        <v>1877</v>
      </c>
      <c r="Q2520" t="s">
        <v>14553</v>
      </c>
      <c r="R2520" t="s">
        <v>626</v>
      </c>
      <c r="S2520">
        <v>288.39999999999998</v>
      </c>
      <c r="T2520" t="s">
        <v>14554</v>
      </c>
      <c r="U2520" s="4">
        <v>45792.888541666667</v>
      </c>
      <c r="V2520" t="str">
        <f>IFERROR(VLOOKUP(B2520,#REF!,1,0),"")</f>
        <v/>
      </c>
      <c r="W2520" t="str" cm="1">
        <f t="array" ref="W2520">IFERROR(_xlfn.IFS(AND(V2520="",X2520&lt;&gt;"王园园组",X2520&lt;&gt;"other"),K2520,AND(V2520="",X2520="王园园组"),G2520),"other")</f>
        <v>other</v>
      </c>
      <c r="X2520" t="str" cm="1">
        <f t="array" ref="X2520">IFERROR(_xlfn.IFS(AND(V2520="",IFERROR(VLOOKUP(N2520,#REF!,1,0),1)&lt;&gt;1),N2520,AND(V2520="",I2520="王园园组"),"王园园组"),"other")</f>
        <v>other</v>
      </c>
      <c r="Y2520">
        <f>IFERROR(_xlfn.XLOOKUP(MID(T2520, FIND("#", SUBSTITUTE(T2520, "-", "#", LEN(T2520) - LEN(SUBSTITUTE(T2520, "-", "")))) + 1, LEN(T2520)),#REF!,#REF!),0)</f>
        <v>0</v>
      </c>
      <c r="Z2520">
        <f>MONTH(续费明细实时[[#This Row],[success_time]])</f>
        <v>5</v>
      </c>
      <c r="AA2520" s="8" t="e">
        <f>VLOOKUP(续费明细实时[[#This Row],[parent_user_id]],#REF!,27,0)</f>
        <v>#REF!</v>
      </c>
    </row>
    <row r="2521" spans="1:27" hidden="1">
      <c r="A2521" s="1">
        <v>45796</v>
      </c>
      <c r="B2521" t="s">
        <v>14058</v>
      </c>
      <c r="C2521" t="s">
        <v>14059</v>
      </c>
      <c r="D2521" t="s">
        <v>548</v>
      </c>
      <c r="E2521" t="s">
        <v>2245</v>
      </c>
      <c r="F2521">
        <v>2</v>
      </c>
      <c r="G2521" t="s">
        <v>1883</v>
      </c>
      <c r="H2521" t="s">
        <v>559</v>
      </c>
      <c r="I2521" t="s">
        <v>1876</v>
      </c>
      <c r="J2521">
        <v>21144</v>
      </c>
      <c r="K2521" t="s">
        <v>222</v>
      </c>
      <c r="L2521" t="s">
        <v>549</v>
      </c>
      <c r="M2521" t="s">
        <v>550</v>
      </c>
      <c r="N2521" t="s">
        <v>551</v>
      </c>
      <c r="O2521" t="s">
        <v>145</v>
      </c>
      <c r="P2521" t="s">
        <v>1877</v>
      </c>
      <c r="Q2521" t="s">
        <v>14060</v>
      </c>
      <c r="R2521" t="s">
        <v>626</v>
      </c>
      <c r="S2521">
        <v>2978</v>
      </c>
      <c r="T2521" t="s">
        <v>14061</v>
      </c>
      <c r="U2521" s="4">
        <v>45796.84</v>
      </c>
      <c r="V2521" t="str">
        <f>IFERROR(VLOOKUP(B2521,#REF!,1,0),"")</f>
        <v/>
      </c>
      <c r="W2521" t="str" cm="1">
        <f t="array" ref="W2521">IFERROR(_xlfn.IFS(AND(V2521="",X2521&lt;&gt;"王园园组",X2521&lt;&gt;"other"),K2521,AND(V2521="",X2521="王园园组"),G2521),"other")</f>
        <v>other</v>
      </c>
      <c r="X2521" t="str" cm="1">
        <f t="array" ref="X2521">IFERROR(_xlfn.IFS(AND(V2521="",IFERROR(VLOOKUP(N2521,#REF!,1,0),1)&lt;&gt;1),N2521,AND(V2521="",I2521="王园园组"),"王园园组"),"other")</f>
        <v>other</v>
      </c>
      <c r="Y2521">
        <f>IFERROR(_xlfn.XLOOKUP(MID(T2521, FIND("#", SUBSTITUTE(T2521, "-", "#", LEN(T2521) - LEN(SUBSTITUTE(T2521, "-", "")))) + 1, LEN(T2521)),#REF!,#REF!),0)</f>
        <v>0</v>
      </c>
      <c r="Z2521">
        <f>MONTH(续费明细实时[[#This Row],[success_time]])</f>
        <v>5</v>
      </c>
      <c r="AA2521" s="8" t="e">
        <f>VLOOKUP(续费明细实时[[#This Row],[parent_user_id]],#REF!,27,0)</f>
        <v>#REF!</v>
      </c>
    </row>
    <row r="2522" spans="1:27" hidden="1">
      <c r="A2522" s="1">
        <v>45785</v>
      </c>
      <c r="B2522" t="s">
        <v>2326</v>
      </c>
      <c r="C2522" t="s">
        <v>2327</v>
      </c>
      <c r="D2522" t="s">
        <v>902</v>
      </c>
      <c r="E2522" t="s">
        <v>546</v>
      </c>
      <c r="F2522">
        <v>60</v>
      </c>
      <c r="G2522" t="s">
        <v>365</v>
      </c>
      <c r="H2522" t="s">
        <v>559</v>
      </c>
      <c r="I2522" t="s">
        <v>163</v>
      </c>
      <c r="J2522">
        <v>10650</v>
      </c>
      <c r="K2522" t="s">
        <v>626</v>
      </c>
      <c r="L2522" t="s">
        <v>649</v>
      </c>
      <c r="M2522" t="s">
        <v>649</v>
      </c>
      <c r="N2522" t="s">
        <v>649</v>
      </c>
      <c r="O2522" t="s">
        <v>649</v>
      </c>
      <c r="P2522" t="s">
        <v>1877</v>
      </c>
      <c r="Q2522" t="s">
        <v>2328</v>
      </c>
      <c r="R2522" t="s">
        <v>626</v>
      </c>
      <c r="S2522">
        <v>1500</v>
      </c>
      <c r="T2522" t="s">
        <v>1891</v>
      </c>
      <c r="U2522" s="4">
        <v>45785.957245370373</v>
      </c>
      <c r="V2522" t="str">
        <f>IFERROR(VLOOKUP(B2522,#REF!,1,0),"")</f>
        <v/>
      </c>
      <c r="W2522" t="str" cm="1">
        <f t="array" ref="W2522">IFERROR(_xlfn.IFS(AND(V2522="",X2522&lt;&gt;"王园园组",X2522&lt;&gt;"other"),K2522,AND(V2522="",X2522="王园园组"),G2522),"other")</f>
        <v>other</v>
      </c>
      <c r="X2522" t="str" cm="1">
        <f t="array" ref="X2522">IFERROR(_xlfn.IFS(AND(V2522="",IFERROR(VLOOKUP(N2522,#REF!,1,0),1)&lt;&gt;1),N2522,AND(V2522="",I2522="王园园组"),"王园园组"),"other")</f>
        <v>other</v>
      </c>
      <c r="Y2522">
        <f>IFERROR(_xlfn.XLOOKUP(MID(T2522, FIND("#", SUBSTITUTE(T2522, "-", "#", LEN(T2522) - LEN(SUBSTITUTE(T2522, "-", "")))) + 1, LEN(T2522)),#REF!,#REF!),0)</f>
        <v>0</v>
      </c>
      <c r="Z2522">
        <f>MONTH(续费明细实时[[#This Row],[success_time]])</f>
        <v>5</v>
      </c>
      <c r="AA2522" s="8" t="e">
        <f>VLOOKUP(续费明细实时[[#This Row],[parent_user_id]],#REF!,27,0)</f>
        <v>#REF!</v>
      </c>
    </row>
    <row r="2523" spans="1:27" hidden="1">
      <c r="A2523" s="1">
        <v>45802</v>
      </c>
      <c r="B2523" t="s">
        <v>16599</v>
      </c>
      <c r="C2523" t="s">
        <v>16600</v>
      </c>
      <c r="D2523" t="s">
        <v>558</v>
      </c>
      <c r="E2523" t="s">
        <v>546</v>
      </c>
      <c r="F2523">
        <v>120</v>
      </c>
      <c r="G2523" t="s">
        <v>342</v>
      </c>
      <c r="H2523" t="s">
        <v>559</v>
      </c>
      <c r="I2523" t="s">
        <v>504</v>
      </c>
      <c r="J2523">
        <v>19718</v>
      </c>
      <c r="K2523" t="s">
        <v>626</v>
      </c>
      <c r="L2523" t="s">
        <v>649</v>
      </c>
      <c r="M2523" t="s">
        <v>649</v>
      </c>
      <c r="N2523" t="s">
        <v>649</v>
      </c>
      <c r="O2523" t="s">
        <v>649</v>
      </c>
      <c r="P2523" t="s">
        <v>1877</v>
      </c>
      <c r="Q2523" t="s">
        <v>16601</v>
      </c>
      <c r="R2523" t="s">
        <v>626</v>
      </c>
      <c r="S2523">
        <v>2777.1235230000002</v>
      </c>
      <c r="T2523" t="s">
        <v>1896</v>
      </c>
      <c r="U2523" s="4">
        <v>45802.718807870369</v>
      </c>
      <c r="V2523" t="str">
        <f>IFERROR(VLOOKUP(B2523,#REF!,1,0),"")</f>
        <v/>
      </c>
      <c r="W2523" t="str" cm="1">
        <f t="array" ref="W2523">IFERROR(_xlfn.IFS(AND(V2523="",X2523&lt;&gt;"王园园组",X2523&lt;&gt;"other"),K2523,AND(V2523="",X2523="王园园组"),G2523),"other")</f>
        <v>other</v>
      </c>
      <c r="X2523" t="str" cm="1">
        <f t="array" ref="X2523">IFERROR(_xlfn.IFS(AND(V2523="",IFERROR(VLOOKUP(N2523,#REF!,1,0),1)&lt;&gt;1),N2523,AND(V2523="",I2523="王园园组"),"王园园组"),"other")</f>
        <v>other</v>
      </c>
      <c r="Y2523">
        <f>IFERROR(_xlfn.XLOOKUP(MID(T2523, FIND("#", SUBSTITUTE(T2523, "-", "#", LEN(T2523) - LEN(SUBSTITUTE(T2523, "-", "")))) + 1, LEN(T2523)),#REF!,#REF!),0)</f>
        <v>0</v>
      </c>
      <c r="Z2523">
        <f>MONTH(续费明细实时[[#This Row],[success_time]])</f>
        <v>5</v>
      </c>
      <c r="AA2523" s="8" t="e">
        <f>VLOOKUP(续费明细实时[[#This Row],[parent_user_id]],#REF!,27,0)</f>
        <v>#REF!</v>
      </c>
    </row>
    <row r="2524" spans="1:27">
      <c r="A2524" s="1">
        <v>45800</v>
      </c>
      <c r="B2524" t="s">
        <v>14214</v>
      </c>
      <c r="C2524" t="s">
        <v>14215</v>
      </c>
      <c r="D2524" t="s">
        <v>548</v>
      </c>
      <c r="E2524" t="s">
        <v>546</v>
      </c>
      <c r="F2524">
        <v>60</v>
      </c>
      <c r="G2524" t="s">
        <v>1883</v>
      </c>
      <c r="H2524" t="s">
        <v>559</v>
      </c>
      <c r="I2524" t="s">
        <v>1876</v>
      </c>
      <c r="J2524">
        <v>10650</v>
      </c>
      <c r="K2524" t="s">
        <v>287</v>
      </c>
      <c r="L2524" t="s">
        <v>549</v>
      </c>
      <c r="M2524" t="s">
        <v>550</v>
      </c>
      <c r="N2524" t="s">
        <v>136</v>
      </c>
      <c r="O2524" t="s">
        <v>283</v>
      </c>
      <c r="P2524" t="s">
        <v>1877</v>
      </c>
      <c r="Q2524" t="s">
        <v>14216</v>
      </c>
      <c r="R2524" t="s">
        <v>626</v>
      </c>
      <c r="S2524">
        <v>1500</v>
      </c>
      <c r="T2524" t="s">
        <v>1891</v>
      </c>
      <c r="U2524" s="4">
        <v>45800.493078703701</v>
      </c>
      <c r="V2524" t="str">
        <f>IFERROR(VLOOKUP(B2524,#REF!,1,0),"")</f>
        <v/>
      </c>
      <c r="W2524" t="str" cm="1">
        <f t="array" ref="W2524">IFERROR(_xlfn.IFS(AND(V2524="",X2524&lt;&gt;"王园园组",X2524&lt;&gt;"other"),K2524,AND(V2524="",X2524="王园园组"),G2524),"other")</f>
        <v>other</v>
      </c>
      <c r="X2524" t="str" cm="1">
        <f t="array" ref="X2524">IFERROR(_xlfn.IFS(AND(V2524="",IFERROR(VLOOKUP(N2524,#REF!,1,0),1)&lt;&gt;1),N2524,AND(V2524="",I2524="王园园组"),"王园园组"),"other")</f>
        <v>other</v>
      </c>
      <c r="Y2524">
        <f>IFERROR(_xlfn.XLOOKUP(MID(T2524, FIND("#", SUBSTITUTE(T2524, "-", "#", LEN(T2524) - LEN(SUBSTITUTE(T2524, "-", "")))) + 1, LEN(T2524)),#REF!,#REF!),0)</f>
        <v>0</v>
      </c>
      <c r="Z2524">
        <f>MONTH(续费明细实时[[#This Row],[success_time]])</f>
        <v>5</v>
      </c>
      <c r="AA2524" s="8" t="e">
        <f>VLOOKUP(续费明细实时[[#This Row],[parent_user_id]],#REF!,27,0)</f>
        <v>#REF!</v>
      </c>
    </row>
    <row r="2525" spans="1:27">
      <c r="A2525" s="1">
        <v>45802</v>
      </c>
      <c r="B2525" t="s">
        <v>14604</v>
      </c>
      <c r="C2525" t="s">
        <v>14605</v>
      </c>
      <c r="D2525" t="s">
        <v>548</v>
      </c>
      <c r="E2525" t="s">
        <v>546</v>
      </c>
      <c r="F2525">
        <v>240</v>
      </c>
      <c r="G2525" t="s">
        <v>1929</v>
      </c>
      <c r="H2525" t="s">
        <v>559</v>
      </c>
      <c r="I2525" t="s">
        <v>1876</v>
      </c>
      <c r="J2525">
        <v>31950</v>
      </c>
      <c r="K2525" t="s">
        <v>208</v>
      </c>
      <c r="L2525" t="s">
        <v>549</v>
      </c>
      <c r="M2525" t="s">
        <v>550</v>
      </c>
      <c r="N2525" t="s">
        <v>551</v>
      </c>
      <c r="O2525" t="s">
        <v>149</v>
      </c>
      <c r="P2525" t="s">
        <v>1877</v>
      </c>
      <c r="Q2525" t="s">
        <v>14606</v>
      </c>
      <c r="R2525" t="s">
        <v>626</v>
      </c>
      <c r="S2525">
        <v>4500</v>
      </c>
      <c r="T2525" t="s">
        <v>1931</v>
      </c>
      <c r="U2525" s="4">
        <v>45802.468564814815</v>
      </c>
      <c r="V2525" t="str">
        <f>IFERROR(VLOOKUP(B2525,#REF!,1,0),"")</f>
        <v/>
      </c>
      <c r="W2525" t="str" cm="1">
        <f t="array" ref="W2525">IFERROR(_xlfn.IFS(AND(V2525="",X2525&lt;&gt;"王园园组",X2525&lt;&gt;"other"),K2525,AND(V2525="",X2525="王园园组"),G2525),"other")</f>
        <v>other</v>
      </c>
      <c r="X2525" t="str" cm="1">
        <f t="array" ref="X2525">IFERROR(_xlfn.IFS(AND(V2525="",IFERROR(VLOOKUP(N2525,#REF!,1,0),1)&lt;&gt;1),N2525,AND(V2525="",I2525="王园园组"),"王园园组"),"other")</f>
        <v>other</v>
      </c>
      <c r="Y2525">
        <f>IFERROR(_xlfn.XLOOKUP(MID(T2525, FIND("#", SUBSTITUTE(T2525, "-", "#", LEN(T2525) - LEN(SUBSTITUTE(T2525, "-", "")))) + 1, LEN(T2525)),#REF!,#REF!),0)</f>
        <v>0</v>
      </c>
      <c r="Z2525">
        <f>MONTH(续费明细实时[[#This Row],[success_time]])</f>
        <v>5</v>
      </c>
      <c r="AA2525" s="8" t="e">
        <f>VLOOKUP(续费明细实时[[#This Row],[parent_user_id]],#REF!,27,0)</f>
        <v>#REF!</v>
      </c>
    </row>
    <row r="2526" spans="1:27">
      <c r="A2526" s="1">
        <v>45791</v>
      </c>
      <c r="B2526" t="s">
        <v>14376</v>
      </c>
      <c r="C2526" t="s">
        <v>14377</v>
      </c>
      <c r="D2526" t="s">
        <v>548</v>
      </c>
      <c r="E2526" t="s">
        <v>546</v>
      </c>
      <c r="F2526">
        <v>60</v>
      </c>
      <c r="G2526" t="s">
        <v>2056</v>
      </c>
      <c r="H2526" t="s">
        <v>559</v>
      </c>
      <c r="I2526" t="s">
        <v>1876</v>
      </c>
      <c r="J2526">
        <v>10650</v>
      </c>
      <c r="K2526" t="s">
        <v>204</v>
      </c>
      <c r="L2526" t="s">
        <v>549</v>
      </c>
      <c r="M2526" t="s">
        <v>550</v>
      </c>
      <c r="N2526" t="s">
        <v>551</v>
      </c>
      <c r="O2526" t="s">
        <v>149</v>
      </c>
      <c r="P2526" t="s">
        <v>1877</v>
      </c>
      <c r="Q2526" t="s">
        <v>14378</v>
      </c>
      <c r="R2526" t="s">
        <v>626</v>
      </c>
      <c r="S2526">
        <v>1500</v>
      </c>
      <c r="T2526" t="s">
        <v>1891</v>
      </c>
      <c r="U2526" s="4">
        <v>45791.675254629627</v>
      </c>
      <c r="V2526" t="str">
        <f>IFERROR(VLOOKUP(B2526,#REF!,1,0),"")</f>
        <v/>
      </c>
      <c r="W2526" t="str" cm="1">
        <f t="array" ref="W2526">IFERROR(_xlfn.IFS(AND(V2526="",X2526&lt;&gt;"王园园组",X2526&lt;&gt;"other"),K2526,AND(V2526="",X2526="王园园组"),G2526),"other")</f>
        <v>other</v>
      </c>
      <c r="X2526" t="str" cm="1">
        <f t="array" ref="X2526">IFERROR(_xlfn.IFS(AND(V2526="",IFERROR(VLOOKUP(N2526,#REF!,1,0),1)&lt;&gt;1),N2526,AND(V2526="",I2526="王园园组"),"王园园组"),"other")</f>
        <v>other</v>
      </c>
      <c r="Y2526">
        <f>IFERROR(_xlfn.XLOOKUP(MID(T2526, FIND("#", SUBSTITUTE(T2526, "-", "#", LEN(T2526) - LEN(SUBSTITUTE(T2526, "-", "")))) + 1, LEN(T2526)),#REF!,#REF!),0)</f>
        <v>0</v>
      </c>
      <c r="Z2526">
        <f>MONTH(续费明细实时[[#This Row],[success_time]])</f>
        <v>5</v>
      </c>
      <c r="AA2526" s="8" t="e">
        <f>VLOOKUP(续费明细实时[[#This Row],[parent_user_id]],#REF!,27,0)</f>
        <v>#REF!</v>
      </c>
    </row>
    <row r="2527" spans="1:27">
      <c r="A2527" s="1">
        <v>45792</v>
      </c>
      <c r="B2527" t="s">
        <v>14379</v>
      </c>
      <c r="C2527" t="s">
        <v>14380</v>
      </c>
      <c r="D2527" t="s">
        <v>610</v>
      </c>
      <c r="E2527" t="s">
        <v>1959</v>
      </c>
      <c r="F2527">
        <v>18</v>
      </c>
      <c r="G2527" t="s">
        <v>1990</v>
      </c>
      <c r="H2527" t="s">
        <v>559</v>
      </c>
      <c r="I2527" t="s">
        <v>1876</v>
      </c>
      <c r="J2527">
        <v>4473</v>
      </c>
      <c r="K2527" t="s">
        <v>435</v>
      </c>
      <c r="L2527" t="s">
        <v>549</v>
      </c>
      <c r="M2527" t="s">
        <v>550</v>
      </c>
      <c r="N2527" t="s">
        <v>136</v>
      </c>
      <c r="O2527" t="s">
        <v>292</v>
      </c>
      <c r="P2527" t="s">
        <v>1877</v>
      </c>
      <c r="Q2527" t="s">
        <v>14381</v>
      </c>
      <c r="R2527" t="s">
        <v>626</v>
      </c>
      <c r="S2527">
        <v>630</v>
      </c>
      <c r="T2527" t="s">
        <v>1962</v>
      </c>
      <c r="U2527" s="4">
        <v>45792.340891203705</v>
      </c>
      <c r="V2527" t="str">
        <f>IFERROR(VLOOKUP(B2527,#REF!,1,0),"")</f>
        <v/>
      </c>
      <c r="W2527" t="str" cm="1">
        <f t="array" ref="W2527">IFERROR(_xlfn.IFS(AND(V2527="",X2527&lt;&gt;"王园园组",X2527&lt;&gt;"other"),K2527,AND(V2527="",X2527="王园园组"),G2527),"other")</f>
        <v>other</v>
      </c>
      <c r="X2527" t="str" cm="1">
        <f t="array" ref="X2527">IFERROR(_xlfn.IFS(AND(V2527="",IFERROR(VLOOKUP(N2527,#REF!,1,0),1)&lt;&gt;1),N2527,AND(V2527="",I2527="王园园组"),"王园园组"),"other")</f>
        <v>other</v>
      </c>
      <c r="Y2527">
        <f>IFERROR(_xlfn.XLOOKUP(MID(T2527, FIND("#", SUBSTITUTE(T2527, "-", "#", LEN(T2527) - LEN(SUBSTITUTE(T2527, "-", "")))) + 1, LEN(T2527)),#REF!,#REF!),0)</f>
        <v>0</v>
      </c>
      <c r="Z2527">
        <f>MONTH(续费明细实时[[#This Row],[success_time]])</f>
        <v>5</v>
      </c>
      <c r="AA2527" s="8" t="e">
        <f>VLOOKUP(续费明细实时[[#This Row],[parent_user_id]],#REF!,27,0)</f>
        <v>#REF!</v>
      </c>
    </row>
    <row r="2528" spans="1:27" hidden="1">
      <c r="A2528" s="1">
        <v>45804</v>
      </c>
      <c r="B2528" t="s">
        <v>30388</v>
      </c>
      <c r="C2528" t="s">
        <v>30389</v>
      </c>
      <c r="D2528" t="s">
        <v>1088</v>
      </c>
      <c r="E2528" t="s">
        <v>546</v>
      </c>
      <c r="F2528">
        <v>240</v>
      </c>
      <c r="G2528" t="s">
        <v>2024</v>
      </c>
      <c r="H2528" t="s">
        <v>559</v>
      </c>
      <c r="I2528" t="s">
        <v>1876</v>
      </c>
      <c r="J2528">
        <v>35816</v>
      </c>
      <c r="K2528" t="s">
        <v>626</v>
      </c>
      <c r="L2528" t="s">
        <v>649</v>
      </c>
      <c r="M2528" t="s">
        <v>649</v>
      </c>
      <c r="N2528" t="s">
        <v>649</v>
      </c>
      <c r="O2528" t="s">
        <v>649</v>
      </c>
      <c r="P2528" t="s">
        <v>1877</v>
      </c>
      <c r="Q2528" t="s">
        <v>30390</v>
      </c>
      <c r="R2528" t="s">
        <v>626</v>
      </c>
      <c r="S2528">
        <v>5044.4994450000004</v>
      </c>
      <c r="T2528" t="s">
        <v>1931</v>
      </c>
      <c r="U2528" s="4">
        <v>45804.653749999998</v>
      </c>
      <c r="V2528" t="str">
        <f>IFERROR(VLOOKUP(B2528,#REF!,1,0),"")</f>
        <v/>
      </c>
      <c r="W2528" t="str" cm="1">
        <f t="array" ref="W2528">IFERROR(_xlfn.IFS(AND(V2528="",X2528&lt;&gt;"王园园组",X2528&lt;&gt;"other"),K2528,AND(V2528="",X2528="王园园组"),G2528),"other")</f>
        <v>other</v>
      </c>
      <c r="X2528" t="str" cm="1">
        <f t="array" ref="X2528">IFERROR(_xlfn.IFS(AND(V2528="",IFERROR(VLOOKUP(N2528,#REF!,1,0),1)&lt;&gt;1),N2528,AND(V2528="",I2528="王园园组"),"王园园组"),"other")</f>
        <v>other</v>
      </c>
      <c r="Y2528">
        <f>IFERROR(_xlfn.XLOOKUP(MID(T2528, FIND("#", SUBSTITUTE(T2528, "-", "#", LEN(T2528) - LEN(SUBSTITUTE(T2528, "-", "")))) + 1, LEN(T2528)),#REF!,#REF!),0)</f>
        <v>0</v>
      </c>
      <c r="Z2528">
        <f>MONTH(续费明细实时[[#This Row],[success_time]])</f>
        <v>5</v>
      </c>
      <c r="AA2528" s="8" t="e">
        <f>VLOOKUP(续费明细实时[[#This Row],[parent_user_id]],#REF!,27,0)</f>
        <v>#REF!</v>
      </c>
    </row>
    <row r="2529" spans="1:27" hidden="1">
      <c r="A2529" s="1">
        <v>45803</v>
      </c>
      <c r="B2529" t="s">
        <v>30391</v>
      </c>
      <c r="C2529" t="s">
        <v>30392</v>
      </c>
      <c r="D2529" t="s">
        <v>648</v>
      </c>
      <c r="E2529" t="s">
        <v>1476</v>
      </c>
      <c r="F2529">
        <v>50</v>
      </c>
      <c r="G2529" t="s">
        <v>2900</v>
      </c>
      <c r="H2529" t="s">
        <v>806</v>
      </c>
      <c r="I2529" t="s">
        <v>626</v>
      </c>
      <c r="J2529">
        <v>3143</v>
      </c>
      <c r="K2529" t="s">
        <v>626</v>
      </c>
      <c r="L2529" t="s">
        <v>649</v>
      </c>
      <c r="M2529" t="s">
        <v>649</v>
      </c>
      <c r="N2529" t="s">
        <v>649</v>
      </c>
      <c r="O2529" t="s">
        <v>649</v>
      </c>
      <c r="P2529" t="s">
        <v>1877</v>
      </c>
      <c r="Q2529" t="s">
        <v>30393</v>
      </c>
      <c r="R2529" t="s">
        <v>626</v>
      </c>
      <c r="S2529">
        <v>442.66677099999998</v>
      </c>
      <c r="T2529" t="s">
        <v>1477</v>
      </c>
      <c r="U2529" s="4">
        <v>45803.853900462964</v>
      </c>
      <c r="V2529" t="str">
        <f>IFERROR(VLOOKUP(B2529,#REF!,1,0),"")</f>
        <v/>
      </c>
      <c r="W2529" t="str" cm="1">
        <f t="array" ref="W2529">IFERROR(_xlfn.IFS(AND(V2529="",X2529&lt;&gt;"王园园组",X2529&lt;&gt;"other"),K2529,AND(V2529="",X2529="王园园组"),G2529),"other")</f>
        <v>other</v>
      </c>
      <c r="X2529" t="str" cm="1">
        <f t="array" ref="X2529">IFERROR(_xlfn.IFS(AND(V2529="",IFERROR(VLOOKUP(N2529,#REF!,1,0),1)&lt;&gt;1),N2529,AND(V2529="",I2529="王园园组"),"王园园组"),"other")</f>
        <v>other</v>
      </c>
      <c r="Y2529">
        <f>IFERROR(_xlfn.XLOOKUP(MID(T2529, FIND("#", SUBSTITUTE(T2529, "-", "#", LEN(T2529) - LEN(SUBSTITUTE(T2529, "-", "")))) + 1, LEN(T2529)),#REF!,#REF!),0)</f>
        <v>0</v>
      </c>
      <c r="Z2529">
        <f>MONTH(续费明细实时[[#This Row],[success_time]])</f>
        <v>5</v>
      </c>
      <c r="AA2529" s="8" t="e">
        <f>VLOOKUP(续费明细实时[[#This Row],[parent_user_id]],#REF!,27,0)</f>
        <v>#REF!</v>
      </c>
    </row>
    <row r="2530" spans="1:27">
      <c r="A2530" s="1">
        <v>45798</v>
      </c>
      <c r="B2530" t="s">
        <v>14217</v>
      </c>
      <c r="C2530" t="s">
        <v>14218</v>
      </c>
      <c r="D2530" t="s">
        <v>548</v>
      </c>
      <c r="E2530" t="s">
        <v>546</v>
      </c>
      <c r="F2530">
        <v>120</v>
      </c>
      <c r="G2530" t="s">
        <v>2056</v>
      </c>
      <c r="H2530" t="s">
        <v>559</v>
      </c>
      <c r="I2530" t="s">
        <v>1876</v>
      </c>
      <c r="J2530">
        <v>17750</v>
      </c>
      <c r="K2530" t="s">
        <v>257</v>
      </c>
      <c r="L2530" t="s">
        <v>549</v>
      </c>
      <c r="M2530" t="s">
        <v>550</v>
      </c>
      <c r="N2530" t="s">
        <v>136</v>
      </c>
      <c r="O2530" t="s">
        <v>147</v>
      </c>
      <c r="P2530" t="s">
        <v>1877</v>
      </c>
      <c r="Q2530" t="s">
        <v>14219</v>
      </c>
      <c r="R2530" t="s">
        <v>626</v>
      </c>
      <c r="S2530">
        <v>2500</v>
      </c>
      <c r="T2530" t="s">
        <v>1896</v>
      </c>
      <c r="U2530" s="4">
        <v>45798.487847222219</v>
      </c>
      <c r="V2530" t="str">
        <f>IFERROR(VLOOKUP(B2530,#REF!,1,0),"")</f>
        <v/>
      </c>
      <c r="W2530" t="str" cm="1">
        <f t="array" ref="W2530">IFERROR(_xlfn.IFS(AND(V2530="",X2530&lt;&gt;"王园园组",X2530&lt;&gt;"other"),K2530,AND(V2530="",X2530="王园园组"),G2530),"other")</f>
        <v>other</v>
      </c>
      <c r="X2530" t="str" cm="1">
        <f t="array" ref="X2530">IFERROR(_xlfn.IFS(AND(V2530="",IFERROR(VLOOKUP(N2530,#REF!,1,0),1)&lt;&gt;1),N2530,AND(V2530="",I2530="王园园组"),"王园园组"),"other")</f>
        <v>other</v>
      </c>
      <c r="Y2530">
        <f>IFERROR(_xlfn.XLOOKUP(MID(T2530, FIND("#", SUBSTITUTE(T2530, "-", "#", LEN(T2530) - LEN(SUBSTITUTE(T2530, "-", "")))) + 1, LEN(T2530)),#REF!,#REF!),0)</f>
        <v>0</v>
      </c>
      <c r="Z2530">
        <f>MONTH(续费明细实时[[#This Row],[success_time]])</f>
        <v>5</v>
      </c>
      <c r="AA2530" s="8" t="e">
        <f>VLOOKUP(续费明细实时[[#This Row],[parent_user_id]],#REF!,27,0)</f>
        <v>#REF!</v>
      </c>
    </row>
    <row r="2531" spans="1:27">
      <c r="A2531" s="1">
        <v>45795</v>
      </c>
      <c r="B2531" t="s">
        <v>14220</v>
      </c>
      <c r="C2531" t="s">
        <v>14221</v>
      </c>
      <c r="D2531" t="s">
        <v>632</v>
      </c>
      <c r="E2531" t="s">
        <v>546</v>
      </c>
      <c r="F2531">
        <v>120</v>
      </c>
      <c r="G2531" t="s">
        <v>2031</v>
      </c>
      <c r="H2531" t="s">
        <v>559</v>
      </c>
      <c r="I2531" t="s">
        <v>1876</v>
      </c>
      <c r="J2531">
        <v>17750</v>
      </c>
      <c r="K2531" t="s">
        <v>209</v>
      </c>
      <c r="L2531" t="s">
        <v>549</v>
      </c>
      <c r="M2531" t="s">
        <v>550</v>
      </c>
      <c r="N2531" t="s">
        <v>551</v>
      </c>
      <c r="O2531" t="s">
        <v>149</v>
      </c>
      <c r="P2531" t="s">
        <v>1877</v>
      </c>
      <c r="Q2531" t="s">
        <v>14222</v>
      </c>
      <c r="R2531" t="s">
        <v>626</v>
      </c>
      <c r="S2531">
        <v>2500</v>
      </c>
      <c r="T2531" t="s">
        <v>1896</v>
      </c>
      <c r="U2531" s="4">
        <v>45795.925821759258</v>
      </c>
      <c r="V2531" t="str">
        <f>IFERROR(VLOOKUP(B2531,#REF!,1,0),"")</f>
        <v/>
      </c>
      <c r="W2531" t="str" cm="1">
        <f t="array" ref="W2531">IFERROR(_xlfn.IFS(AND(V2531="",X2531&lt;&gt;"王园园组",X2531&lt;&gt;"other"),K2531,AND(V2531="",X2531="王园园组"),G2531),"other")</f>
        <v>other</v>
      </c>
      <c r="X2531" t="str" cm="1">
        <f t="array" ref="X2531">IFERROR(_xlfn.IFS(AND(V2531="",IFERROR(VLOOKUP(N2531,#REF!,1,0),1)&lt;&gt;1),N2531,AND(V2531="",I2531="王园园组"),"王园园组"),"other")</f>
        <v>other</v>
      </c>
      <c r="Y2531">
        <f>IFERROR(_xlfn.XLOOKUP(MID(T2531, FIND("#", SUBSTITUTE(T2531, "-", "#", LEN(T2531) - LEN(SUBSTITUTE(T2531, "-", "")))) + 1, LEN(T2531)),#REF!,#REF!),0)</f>
        <v>0</v>
      </c>
      <c r="Z2531">
        <f>MONTH(续费明细实时[[#This Row],[success_time]])</f>
        <v>5</v>
      </c>
      <c r="AA2531" s="8" t="e">
        <f>VLOOKUP(续费明细实时[[#This Row],[parent_user_id]],#REF!,27,0)</f>
        <v>#REF!</v>
      </c>
    </row>
    <row r="2532" spans="1:27">
      <c r="A2532" s="1">
        <v>45804</v>
      </c>
      <c r="B2532" t="s">
        <v>30394</v>
      </c>
      <c r="C2532" t="s">
        <v>30395</v>
      </c>
      <c r="D2532" t="s">
        <v>558</v>
      </c>
      <c r="E2532" t="s">
        <v>546</v>
      </c>
      <c r="F2532">
        <v>60</v>
      </c>
      <c r="G2532" t="s">
        <v>1875</v>
      </c>
      <c r="H2532" t="s">
        <v>559</v>
      </c>
      <c r="I2532" t="s">
        <v>1876</v>
      </c>
      <c r="J2532">
        <v>10854</v>
      </c>
      <c r="K2532" t="s">
        <v>234</v>
      </c>
      <c r="L2532" t="s">
        <v>549</v>
      </c>
      <c r="M2532" t="s">
        <v>550</v>
      </c>
      <c r="N2532" t="s">
        <v>551</v>
      </c>
      <c r="O2532" t="s">
        <v>141</v>
      </c>
      <c r="P2532" t="s">
        <v>1877</v>
      </c>
      <c r="Q2532" t="s">
        <v>30396</v>
      </c>
      <c r="R2532" t="s">
        <v>626</v>
      </c>
      <c r="S2532">
        <v>1528.6918470000001</v>
      </c>
      <c r="T2532" t="s">
        <v>1891</v>
      </c>
      <c r="U2532" s="4">
        <v>45804.820405092592</v>
      </c>
      <c r="V2532" t="str">
        <f>IFERROR(VLOOKUP(B2532,#REF!,1,0),"")</f>
        <v/>
      </c>
      <c r="W2532" t="str" cm="1">
        <f t="array" ref="W2532">IFERROR(_xlfn.IFS(AND(V2532="",X2532&lt;&gt;"王园园组",X2532&lt;&gt;"other"),K2532,AND(V2532="",X2532="王园园组"),G2532),"other")</f>
        <v>other</v>
      </c>
      <c r="X2532" t="str" cm="1">
        <f t="array" ref="X2532">IFERROR(_xlfn.IFS(AND(V2532="",IFERROR(VLOOKUP(N2532,#REF!,1,0),1)&lt;&gt;1),N2532,AND(V2532="",I2532="王园园组"),"王园园组"),"other")</f>
        <v>other</v>
      </c>
      <c r="Y2532">
        <f>IFERROR(_xlfn.XLOOKUP(MID(T2532, FIND("#", SUBSTITUTE(T2532, "-", "#", LEN(T2532) - LEN(SUBSTITUTE(T2532, "-", "")))) + 1, LEN(T2532)),#REF!,#REF!),0)</f>
        <v>0</v>
      </c>
      <c r="Z2532">
        <f>MONTH(续费明细实时[[#This Row],[success_time]])</f>
        <v>5</v>
      </c>
      <c r="AA2532" s="8" t="e">
        <f>VLOOKUP(续费明细实时[[#This Row],[parent_user_id]],#REF!,27,0)</f>
        <v>#REF!</v>
      </c>
    </row>
    <row r="2533" spans="1:27">
      <c r="A2533" s="1">
        <v>45798</v>
      </c>
      <c r="B2533" t="s">
        <v>14211</v>
      </c>
      <c r="C2533" t="s">
        <v>14212</v>
      </c>
      <c r="D2533" t="s">
        <v>632</v>
      </c>
      <c r="E2533" t="s">
        <v>546</v>
      </c>
      <c r="F2533">
        <v>120</v>
      </c>
      <c r="G2533" t="s">
        <v>2005</v>
      </c>
      <c r="H2533" t="s">
        <v>559</v>
      </c>
      <c r="I2533" t="s">
        <v>1876</v>
      </c>
      <c r="J2533">
        <v>17750</v>
      </c>
      <c r="K2533" t="s">
        <v>263</v>
      </c>
      <c r="L2533" t="s">
        <v>549</v>
      </c>
      <c r="M2533" t="s">
        <v>550</v>
      </c>
      <c r="N2533" t="s">
        <v>136</v>
      </c>
      <c r="O2533" t="s">
        <v>147</v>
      </c>
      <c r="P2533" t="s">
        <v>1877</v>
      </c>
      <c r="Q2533" t="s">
        <v>14213</v>
      </c>
      <c r="R2533" t="s">
        <v>626</v>
      </c>
      <c r="S2533">
        <v>2500</v>
      </c>
      <c r="T2533" t="s">
        <v>1896</v>
      </c>
      <c r="U2533" s="4">
        <v>45798.847916666666</v>
      </c>
      <c r="V2533" t="str">
        <f>IFERROR(VLOOKUP(B2533,#REF!,1,0),"")</f>
        <v/>
      </c>
      <c r="W2533" t="str" cm="1">
        <f t="array" ref="W2533">IFERROR(_xlfn.IFS(AND(V2533="",X2533&lt;&gt;"王园园组",X2533&lt;&gt;"other"),K2533,AND(V2533="",X2533="王园园组"),G2533),"other")</f>
        <v>other</v>
      </c>
      <c r="X2533" t="str" cm="1">
        <f t="array" ref="X2533">IFERROR(_xlfn.IFS(AND(V2533="",IFERROR(VLOOKUP(N2533,#REF!,1,0),1)&lt;&gt;1),N2533,AND(V2533="",I2533="王园园组"),"王园园组"),"other")</f>
        <v>other</v>
      </c>
      <c r="Y2533">
        <f>IFERROR(_xlfn.XLOOKUP(MID(T2533, FIND("#", SUBSTITUTE(T2533, "-", "#", LEN(T2533) - LEN(SUBSTITUTE(T2533, "-", "")))) + 1, LEN(T2533)),#REF!,#REF!),0)</f>
        <v>0</v>
      </c>
      <c r="Z2533">
        <f>MONTH(续费明细实时[[#This Row],[success_time]])</f>
        <v>5</v>
      </c>
      <c r="AA2533" s="8" t="e">
        <f>VLOOKUP(续费明细实时[[#This Row],[parent_user_id]],#REF!,27,0)</f>
        <v>#REF!</v>
      </c>
    </row>
    <row r="2534" spans="1:27">
      <c r="A2534" s="1">
        <v>45781</v>
      </c>
      <c r="B2534" t="s">
        <v>2329</v>
      </c>
      <c r="C2534" t="s">
        <v>2330</v>
      </c>
      <c r="D2534" t="s">
        <v>610</v>
      </c>
      <c r="E2534" t="s">
        <v>546</v>
      </c>
      <c r="F2534">
        <v>192</v>
      </c>
      <c r="G2534" t="s">
        <v>2079</v>
      </c>
      <c r="H2534" t="s">
        <v>559</v>
      </c>
      <c r="I2534" t="s">
        <v>1876</v>
      </c>
      <c r="J2534">
        <v>36733</v>
      </c>
      <c r="K2534" t="s">
        <v>425</v>
      </c>
      <c r="L2534" t="s">
        <v>549</v>
      </c>
      <c r="M2534" t="s">
        <v>550</v>
      </c>
      <c r="N2534" t="s">
        <v>136</v>
      </c>
      <c r="O2534" t="s">
        <v>139</v>
      </c>
      <c r="P2534" t="s">
        <v>1877</v>
      </c>
      <c r="Q2534" t="s">
        <v>2331</v>
      </c>
      <c r="R2534" t="s">
        <v>626</v>
      </c>
      <c r="S2534">
        <v>5173.6999329999999</v>
      </c>
      <c r="T2534" t="s">
        <v>2208</v>
      </c>
      <c r="U2534" s="4">
        <v>45781.907106481478</v>
      </c>
      <c r="V2534" t="str">
        <f>IFERROR(VLOOKUP(B2534,#REF!,1,0),"")</f>
        <v/>
      </c>
      <c r="W2534" t="str" cm="1">
        <f t="array" ref="W2534">IFERROR(_xlfn.IFS(AND(V2534="",X2534&lt;&gt;"王园园组",X2534&lt;&gt;"other"),K2534,AND(V2534="",X2534="王园园组"),G2534),"other")</f>
        <v>other</v>
      </c>
      <c r="X2534" t="str" cm="1">
        <f t="array" ref="X2534">IFERROR(_xlfn.IFS(AND(V2534="",IFERROR(VLOOKUP(N2534,#REF!,1,0),1)&lt;&gt;1),N2534,AND(V2534="",I2534="王园园组"),"王园园组"),"other")</f>
        <v>other</v>
      </c>
      <c r="Y2534">
        <f>IFERROR(_xlfn.XLOOKUP(MID(T2534, FIND("#", SUBSTITUTE(T2534, "-", "#", LEN(T2534) - LEN(SUBSTITUTE(T2534, "-", "")))) + 1, LEN(T2534)),#REF!,#REF!),0)</f>
        <v>0</v>
      </c>
      <c r="Z2534">
        <f>MONTH(续费明细实时[[#This Row],[success_time]])</f>
        <v>5</v>
      </c>
      <c r="AA2534" s="8" t="e">
        <f>VLOOKUP(续费明细实时[[#This Row],[parent_user_id]],#REF!,27,0)</f>
        <v>#REF!</v>
      </c>
    </row>
    <row r="2535" spans="1:27">
      <c r="A2535" s="1">
        <v>45792</v>
      </c>
      <c r="B2535" t="s">
        <v>14555</v>
      </c>
      <c r="C2535" t="s">
        <v>14556</v>
      </c>
      <c r="D2535" t="s">
        <v>558</v>
      </c>
      <c r="E2535" t="s">
        <v>546</v>
      </c>
      <c r="F2535">
        <v>120</v>
      </c>
      <c r="G2535" t="s">
        <v>332</v>
      </c>
      <c r="H2535" t="s">
        <v>559</v>
      </c>
      <c r="I2535" t="s">
        <v>504</v>
      </c>
      <c r="J2535">
        <v>19718</v>
      </c>
      <c r="K2535" t="s">
        <v>332</v>
      </c>
      <c r="L2535" t="s">
        <v>549</v>
      </c>
      <c r="M2535" t="s">
        <v>559</v>
      </c>
      <c r="N2535" t="s">
        <v>504</v>
      </c>
      <c r="O2535" t="s">
        <v>325</v>
      </c>
      <c r="P2535" t="s">
        <v>1877</v>
      </c>
      <c r="Q2535" t="s">
        <v>14557</v>
      </c>
      <c r="R2535" t="s">
        <v>626</v>
      </c>
      <c r="S2535">
        <v>2777.1235230000002</v>
      </c>
      <c r="T2535" t="s">
        <v>1896</v>
      </c>
      <c r="U2535" s="4">
        <v>45792.796319444446</v>
      </c>
      <c r="V2535" t="str">
        <f>IFERROR(VLOOKUP(B2535,#REF!,1,0),"")</f>
        <v/>
      </c>
      <c r="W2535" t="str" cm="1">
        <f t="array" ref="W2535">IFERROR(_xlfn.IFS(AND(V2535="",X2535&lt;&gt;"王园园组",X2535&lt;&gt;"other"),K2535,AND(V2535="",X2535="王园园组"),G2535),"other")</f>
        <v>other</v>
      </c>
      <c r="X2535" t="str" cm="1">
        <f t="array" ref="X2535">IFERROR(_xlfn.IFS(AND(V2535="",IFERROR(VLOOKUP(N2535,#REF!,1,0),1)&lt;&gt;1),N2535,AND(V2535="",I2535="王园园组"),"王园园组"),"other")</f>
        <v>other</v>
      </c>
      <c r="Y2535">
        <f>IFERROR(_xlfn.XLOOKUP(MID(T2535, FIND("#", SUBSTITUTE(T2535, "-", "#", LEN(T2535) - LEN(SUBSTITUTE(T2535, "-", "")))) + 1, LEN(T2535)),#REF!,#REF!),0)</f>
        <v>0</v>
      </c>
      <c r="Z2535">
        <f>MONTH(续费明细实时[[#This Row],[success_time]])</f>
        <v>5</v>
      </c>
      <c r="AA2535" s="8" t="e">
        <f>VLOOKUP(续费明细实时[[#This Row],[parent_user_id]],#REF!,27,0)</f>
        <v>#REF!</v>
      </c>
    </row>
    <row r="2536" spans="1:27">
      <c r="A2536" s="1">
        <v>45792</v>
      </c>
      <c r="B2536" t="s">
        <v>14558</v>
      </c>
      <c r="C2536" t="s">
        <v>14559</v>
      </c>
      <c r="D2536" t="s">
        <v>548</v>
      </c>
      <c r="E2536" t="s">
        <v>546</v>
      </c>
      <c r="F2536">
        <v>240</v>
      </c>
      <c r="G2536" t="s">
        <v>1978</v>
      </c>
      <c r="H2536" t="s">
        <v>559</v>
      </c>
      <c r="I2536" t="s">
        <v>1876</v>
      </c>
      <c r="J2536">
        <v>31950</v>
      </c>
      <c r="K2536" t="s">
        <v>284</v>
      </c>
      <c r="L2536" t="s">
        <v>549</v>
      </c>
      <c r="M2536" t="s">
        <v>550</v>
      </c>
      <c r="N2536" t="s">
        <v>136</v>
      </c>
      <c r="O2536" t="s">
        <v>283</v>
      </c>
      <c r="P2536" t="s">
        <v>1877</v>
      </c>
      <c r="Q2536" t="s">
        <v>14560</v>
      </c>
      <c r="R2536" t="s">
        <v>626</v>
      </c>
      <c r="S2536">
        <v>4500</v>
      </c>
      <c r="T2536" t="s">
        <v>1931</v>
      </c>
      <c r="U2536" s="4">
        <v>45792.442997685182</v>
      </c>
      <c r="V2536" t="str">
        <f>IFERROR(VLOOKUP(B2536,#REF!,1,0),"")</f>
        <v/>
      </c>
      <c r="W2536" t="str" cm="1">
        <f t="array" ref="W2536">IFERROR(_xlfn.IFS(AND(V2536="",X2536&lt;&gt;"王园园组",X2536&lt;&gt;"other"),K2536,AND(V2536="",X2536="王园园组"),G2536),"other")</f>
        <v>other</v>
      </c>
      <c r="X2536" t="str" cm="1">
        <f t="array" ref="X2536">IFERROR(_xlfn.IFS(AND(V2536="",IFERROR(VLOOKUP(N2536,#REF!,1,0),1)&lt;&gt;1),N2536,AND(V2536="",I2536="王园园组"),"王园园组"),"other")</f>
        <v>other</v>
      </c>
      <c r="Y2536">
        <f>IFERROR(_xlfn.XLOOKUP(MID(T2536, FIND("#", SUBSTITUTE(T2536, "-", "#", LEN(T2536) - LEN(SUBSTITUTE(T2536, "-", "")))) + 1, LEN(T2536)),#REF!,#REF!),0)</f>
        <v>0</v>
      </c>
      <c r="Z2536">
        <f>MONTH(续费明细实时[[#This Row],[success_time]])</f>
        <v>5</v>
      </c>
      <c r="AA2536" s="8" t="e">
        <f>VLOOKUP(续费明细实时[[#This Row],[parent_user_id]],#REF!,27,0)</f>
        <v>#REF!</v>
      </c>
    </row>
    <row r="2537" spans="1:27">
      <c r="A2537" s="1">
        <v>45787</v>
      </c>
      <c r="B2537" t="s">
        <v>9155</v>
      </c>
      <c r="C2537" t="s">
        <v>9156</v>
      </c>
      <c r="D2537" t="s">
        <v>578</v>
      </c>
      <c r="E2537" t="s">
        <v>1102</v>
      </c>
      <c r="F2537">
        <v>144</v>
      </c>
      <c r="G2537" t="s">
        <v>1990</v>
      </c>
      <c r="H2537" t="s">
        <v>559</v>
      </c>
      <c r="I2537" t="s">
        <v>1876</v>
      </c>
      <c r="J2537">
        <v>10706</v>
      </c>
      <c r="K2537" t="s">
        <v>291</v>
      </c>
      <c r="L2537" t="s">
        <v>549</v>
      </c>
      <c r="M2537" t="s">
        <v>550</v>
      </c>
      <c r="N2537" t="s">
        <v>136</v>
      </c>
      <c r="O2537" t="s">
        <v>292</v>
      </c>
      <c r="P2537" t="s">
        <v>1877</v>
      </c>
      <c r="Q2537" t="s">
        <v>9157</v>
      </c>
      <c r="R2537" t="s">
        <v>626</v>
      </c>
      <c r="S2537">
        <v>1507.92</v>
      </c>
      <c r="T2537" t="s">
        <v>8975</v>
      </c>
      <c r="U2537" s="4">
        <v>45787.80023148148</v>
      </c>
      <c r="V2537" t="str">
        <f>IFERROR(VLOOKUP(B2537,#REF!,1,0),"")</f>
        <v/>
      </c>
      <c r="W2537" t="str" cm="1">
        <f t="array" ref="W2537">IFERROR(_xlfn.IFS(AND(V2537="",X2537&lt;&gt;"王园园组",X2537&lt;&gt;"other"),K2537,AND(V2537="",X2537="王园园组"),G2537),"other")</f>
        <v>other</v>
      </c>
      <c r="X2537" t="str" cm="1">
        <f t="array" ref="X2537">IFERROR(_xlfn.IFS(AND(V2537="",IFERROR(VLOOKUP(N2537,#REF!,1,0),1)&lt;&gt;1),N2537,AND(V2537="",I2537="王园园组"),"王园园组"),"other")</f>
        <v>other</v>
      </c>
      <c r="Y2537">
        <f>IFERROR(_xlfn.XLOOKUP(MID(T2537, FIND("#", SUBSTITUTE(T2537, "-", "#", LEN(T2537) - LEN(SUBSTITUTE(T2537, "-", "")))) + 1, LEN(T2537)),#REF!,#REF!),0)</f>
        <v>0</v>
      </c>
      <c r="Z2537">
        <f>MONTH(续费明细实时[[#This Row],[success_time]])</f>
        <v>5</v>
      </c>
      <c r="AA2537" s="8" t="e">
        <f>VLOOKUP(续费明细实时[[#This Row],[parent_user_id]],#REF!,27,0)</f>
        <v>#REF!</v>
      </c>
    </row>
    <row r="2538" spans="1:27">
      <c r="A2538" s="1">
        <v>45804</v>
      </c>
      <c r="B2538" t="s">
        <v>30397</v>
      </c>
      <c r="C2538" t="s">
        <v>30398</v>
      </c>
      <c r="D2538" t="s">
        <v>632</v>
      </c>
      <c r="E2538" t="s">
        <v>546</v>
      </c>
      <c r="F2538">
        <v>120</v>
      </c>
      <c r="G2538" t="s">
        <v>1939</v>
      </c>
      <c r="H2538" t="s">
        <v>559</v>
      </c>
      <c r="I2538" t="s">
        <v>1876</v>
      </c>
      <c r="J2538">
        <v>17750</v>
      </c>
      <c r="K2538" t="s">
        <v>247</v>
      </c>
      <c r="L2538" t="s">
        <v>549</v>
      </c>
      <c r="M2538" t="s">
        <v>550</v>
      </c>
      <c r="N2538" t="s">
        <v>551</v>
      </c>
      <c r="O2538" t="s">
        <v>242</v>
      </c>
      <c r="P2538" t="s">
        <v>1877</v>
      </c>
      <c r="Q2538" t="s">
        <v>30399</v>
      </c>
      <c r="R2538" t="s">
        <v>626</v>
      </c>
      <c r="S2538">
        <v>2500</v>
      </c>
      <c r="T2538" t="s">
        <v>1896</v>
      </c>
      <c r="U2538" s="4">
        <v>45804.622534722221</v>
      </c>
      <c r="V2538" t="str">
        <f>IFERROR(VLOOKUP(B2538,#REF!,1,0),"")</f>
        <v/>
      </c>
      <c r="W2538" t="str" cm="1">
        <f t="array" ref="W2538">IFERROR(_xlfn.IFS(AND(V2538="",X2538&lt;&gt;"王园园组",X2538&lt;&gt;"other"),K2538,AND(V2538="",X2538="王园园组"),G2538),"other")</f>
        <v>other</v>
      </c>
      <c r="X2538" t="str" cm="1">
        <f t="array" ref="X2538">IFERROR(_xlfn.IFS(AND(V2538="",IFERROR(VLOOKUP(N2538,#REF!,1,0),1)&lt;&gt;1),N2538,AND(V2538="",I2538="王园园组"),"王园园组"),"other")</f>
        <v>other</v>
      </c>
      <c r="Y2538">
        <f>IFERROR(_xlfn.XLOOKUP(MID(T2538, FIND("#", SUBSTITUTE(T2538, "-", "#", LEN(T2538) - LEN(SUBSTITUTE(T2538, "-", "")))) + 1, LEN(T2538)),#REF!,#REF!),0)</f>
        <v>0</v>
      </c>
      <c r="Z2538">
        <f>MONTH(续费明细实时[[#This Row],[success_time]])</f>
        <v>5</v>
      </c>
      <c r="AA2538" s="8" t="e">
        <f>VLOOKUP(续费明细实时[[#This Row],[parent_user_id]],#REF!,27,0)</f>
        <v>#REF!</v>
      </c>
    </row>
    <row r="2539" spans="1:27">
      <c r="A2539" s="1">
        <v>45789</v>
      </c>
      <c r="B2539" t="s">
        <v>11875</v>
      </c>
      <c r="C2539" t="s">
        <v>11876</v>
      </c>
      <c r="D2539" t="s">
        <v>695</v>
      </c>
      <c r="E2539" t="s">
        <v>546</v>
      </c>
      <c r="F2539">
        <v>120</v>
      </c>
      <c r="G2539" t="s">
        <v>2219</v>
      </c>
      <c r="H2539" t="s">
        <v>559</v>
      </c>
      <c r="I2539" t="s">
        <v>1876</v>
      </c>
      <c r="J2539">
        <v>18750</v>
      </c>
      <c r="K2539" t="s">
        <v>302</v>
      </c>
      <c r="L2539" t="s">
        <v>549</v>
      </c>
      <c r="M2539" t="s">
        <v>550</v>
      </c>
      <c r="N2539" t="s">
        <v>136</v>
      </c>
      <c r="O2539" t="s">
        <v>143</v>
      </c>
      <c r="P2539" t="s">
        <v>1877</v>
      </c>
      <c r="Q2539" t="s">
        <v>11877</v>
      </c>
      <c r="R2539" t="s">
        <v>626</v>
      </c>
      <c r="S2539">
        <v>2640.8253580000001</v>
      </c>
      <c r="T2539" t="s">
        <v>1896</v>
      </c>
      <c r="U2539" s="4">
        <v>45789.779074074075</v>
      </c>
      <c r="V2539" t="str">
        <f>IFERROR(VLOOKUP(B2539,#REF!,1,0),"")</f>
        <v/>
      </c>
      <c r="W2539" t="str" cm="1">
        <f t="array" ref="W2539">IFERROR(_xlfn.IFS(AND(V2539="",X2539&lt;&gt;"王园园组",X2539&lt;&gt;"other"),K2539,AND(V2539="",X2539="王园园组"),G2539),"other")</f>
        <v>other</v>
      </c>
      <c r="X2539" t="str" cm="1">
        <f t="array" ref="X2539">IFERROR(_xlfn.IFS(AND(V2539="",IFERROR(VLOOKUP(N2539,#REF!,1,0),1)&lt;&gt;1),N2539,AND(V2539="",I2539="王园园组"),"王园园组"),"other")</f>
        <v>other</v>
      </c>
      <c r="Y2539">
        <f>IFERROR(_xlfn.XLOOKUP(MID(T2539, FIND("#", SUBSTITUTE(T2539, "-", "#", LEN(T2539) - LEN(SUBSTITUTE(T2539, "-", "")))) + 1, LEN(T2539)),#REF!,#REF!),0)</f>
        <v>0</v>
      </c>
      <c r="Z2539">
        <f>MONTH(续费明细实时[[#This Row],[success_time]])</f>
        <v>5</v>
      </c>
      <c r="AA2539" s="8" t="e">
        <f>VLOOKUP(续费明细实时[[#This Row],[parent_user_id]],#REF!,27,0)</f>
        <v>#REF!</v>
      </c>
    </row>
    <row r="2540" spans="1:27">
      <c r="A2540" s="1">
        <v>45796</v>
      </c>
      <c r="B2540" t="s">
        <v>15584</v>
      </c>
      <c r="C2540" t="s">
        <v>15585</v>
      </c>
      <c r="D2540" t="s">
        <v>15586</v>
      </c>
      <c r="E2540" t="s">
        <v>546</v>
      </c>
      <c r="F2540">
        <v>120</v>
      </c>
      <c r="G2540" t="s">
        <v>1917</v>
      </c>
      <c r="H2540" t="s">
        <v>559</v>
      </c>
      <c r="I2540" t="s">
        <v>1876</v>
      </c>
      <c r="J2540">
        <v>19106</v>
      </c>
      <c r="K2540" t="s">
        <v>239</v>
      </c>
      <c r="L2540" t="s">
        <v>549</v>
      </c>
      <c r="M2540" t="s">
        <v>550</v>
      </c>
      <c r="N2540" t="s">
        <v>551</v>
      </c>
      <c r="O2540" t="s">
        <v>141</v>
      </c>
      <c r="P2540" t="s">
        <v>1877</v>
      </c>
      <c r="Q2540" t="s">
        <v>15587</v>
      </c>
      <c r="R2540" t="s">
        <v>626</v>
      </c>
      <c r="S2540">
        <v>2690.9977039999999</v>
      </c>
      <c r="T2540" t="s">
        <v>1896</v>
      </c>
      <c r="U2540" s="4">
        <v>45796.623356481483</v>
      </c>
      <c r="V2540" t="str">
        <f>IFERROR(VLOOKUP(B2540,#REF!,1,0),"")</f>
        <v/>
      </c>
      <c r="W2540" t="str" cm="1">
        <f t="array" ref="W2540">IFERROR(_xlfn.IFS(AND(V2540="",X2540&lt;&gt;"王园园组",X2540&lt;&gt;"other"),K2540,AND(V2540="",X2540="王园园组"),G2540),"other")</f>
        <v>other</v>
      </c>
      <c r="X2540" t="str" cm="1">
        <f t="array" ref="X2540">IFERROR(_xlfn.IFS(AND(V2540="",IFERROR(VLOOKUP(N2540,#REF!,1,0),1)&lt;&gt;1),N2540,AND(V2540="",I2540="王园园组"),"王园园组"),"other")</f>
        <v>other</v>
      </c>
      <c r="Y2540">
        <f>IFERROR(_xlfn.XLOOKUP(MID(T2540, FIND("#", SUBSTITUTE(T2540, "-", "#", LEN(T2540) - LEN(SUBSTITUTE(T2540, "-", "")))) + 1, LEN(T2540)),#REF!,#REF!),0)</f>
        <v>0</v>
      </c>
      <c r="Z2540">
        <f>MONTH(续费明细实时[[#This Row],[success_time]])</f>
        <v>5</v>
      </c>
      <c r="AA2540" s="8" t="e">
        <f>VLOOKUP(续费明细实时[[#This Row],[parent_user_id]],#REF!,27,0)</f>
        <v>#REF!</v>
      </c>
    </row>
    <row r="2541" spans="1:27">
      <c r="A2541" s="1">
        <v>45790</v>
      </c>
      <c r="B2541" t="s">
        <v>15588</v>
      </c>
      <c r="C2541" t="s">
        <v>15589</v>
      </c>
      <c r="D2541" t="s">
        <v>610</v>
      </c>
      <c r="E2541" t="s">
        <v>546</v>
      </c>
      <c r="F2541">
        <v>60</v>
      </c>
      <c r="G2541" t="s">
        <v>1973</v>
      </c>
      <c r="H2541" t="s">
        <v>559</v>
      </c>
      <c r="I2541" t="s">
        <v>1876</v>
      </c>
      <c r="J2541">
        <v>10650</v>
      </c>
      <c r="K2541" t="s">
        <v>237</v>
      </c>
      <c r="L2541" t="s">
        <v>549</v>
      </c>
      <c r="M2541" t="s">
        <v>550</v>
      </c>
      <c r="N2541" t="s">
        <v>551</v>
      </c>
      <c r="O2541" t="s">
        <v>141</v>
      </c>
      <c r="P2541" t="s">
        <v>1877</v>
      </c>
      <c r="Q2541" t="s">
        <v>15590</v>
      </c>
      <c r="R2541" t="s">
        <v>626</v>
      </c>
      <c r="S2541">
        <v>1500</v>
      </c>
      <c r="T2541" t="s">
        <v>1891</v>
      </c>
      <c r="U2541" s="4">
        <v>45790.895115740743</v>
      </c>
      <c r="V2541" t="str">
        <f>IFERROR(VLOOKUP(B2541,#REF!,1,0),"")</f>
        <v/>
      </c>
      <c r="W2541" t="str" cm="1">
        <f t="array" ref="W2541">IFERROR(_xlfn.IFS(AND(V2541="",X2541&lt;&gt;"王园园组",X2541&lt;&gt;"other"),K2541,AND(V2541="",X2541="王园园组"),G2541),"other")</f>
        <v>other</v>
      </c>
      <c r="X2541" t="str" cm="1">
        <f t="array" ref="X2541">IFERROR(_xlfn.IFS(AND(V2541="",IFERROR(VLOOKUP(N2541,#REF!,1,0),1)&lt;&gt;1),N2541,AND(V2541="",I2541="王园园组"),"王园园组"),"other")</f>
        <v>other</v>
      </c>
      <c r="Y2541">
        <f>IFERROR(_xlfn.XLOOKUP(MID(T2541, FIND("#", SUBSTITUTE(T2541, "-", "#", LEN(T2541) - LEN(SUBSTITUTE(T2541, "-", "")))) + 1, LEN(T2541)),#REF!,#REF!),0)</f>
        <v>0</v>
      </c>
      <c r="Z2541">
        <f>MONTH(续费明细实时[[#This Row],[success_time]])</f>
        <v>5</v>
      </c>
      <c r="AA2541" s="8" t="e">
        <f>VLOOKUP(续费明细实时[[#This Row],[parent_user_id]],#REF!,27,0)</f>
        <v>#REF!</v>
      </c>
    </row>
    <row r="2542" spans="1:27">
      <c r="A2542" s="1">
        <v>45802</v>
      </c>
      <c r="B2542" t="s">
        <v>17258</v>
      </c>
      <c r="C2542" t="s">
        <v>17259</v>
      </c>
      <c r="D2542" t="s">
        <v>584</v>
      </c>
      <c r="E2542" t="s">
        <v>641</v>
      </c>
      <c r="F2542">
        <v>100</v>
      </c>
      <c r="G2542" t="s">
        <v>1946</v>
      </c>
      <c r="H2542" t="s">
        <v>559</v>
      </c>
      <c r="I2542" t="s">
        <v>1876</v>
      </c>
      <c r="J2542">
        <v>7952</v>
      </c>
      <c r="K2542" t="s">
        <v>310</v>
      </c>
      <c r="L2542" t="s">
        <v>549</v>
      </c>
      <c r="M2542" t="s">
        <v>550</v>
      </c>
      <c r="N2542" t="s">
        <v>136</v>
      </c>
      <c r="O2542" t="s">
        <v>143</v>
      </c>
      <c r="P2542" t="s">
        <v>1877</v>
      </c>
      <c r="Q2542" t="s">
        <v>17260</v>
      </c>
      <c r="R2542" t="s">
        <v>626</v>
      </c>
      <c r="S2542">
        <v>1120</v>
      </c>
      <c r="T2542" t="s">
        <v>2400</v>
      </c>
      <c r="U2542" s="4">
        <v>45802.627569444441</v>
      </c>
      <c r="V2542" t="str">
        <f>IFERROR(VLOOKUP(B2542,#REF!,1,0),"")</f>
        <v/>
      </c>
      <c r="W2542" t="str" cm="1">
        <f t="array" ref="W2542">IFERROR(_xlfn.IFS(AND(V2542="",X2542&lt;&gt;"王园园组",X2542&lt;&gt;"other"),K2542,AND(V2542="",X2542="王园园组"),G2542),"other")</f>
        <v>other</v>
      </c>
      <c r="X2542" t="str" cm="1">
        <f t="array" ref="X2542">IFERROR(_xlfn.IFS(AND(V2542="",IFERROR(VLOOKUP(N2542,#REF!,1,0),1)&lt;&gt;1),N2542,AND(V2542="",I2542="王园园组"),"王园园组"),"other")</f>
        <v>other</v>
      </c>
      <c r="Y2542">
        <f>IFERROR(_xlfn.XLOOKUP(MID(T2542, FIND("#", SUBSTITUTE(T2542, "-", "#", LEN(T2542) - LEN(SUBSTITUTE(T2542, "-", "")))) + 1, LEN(T2542)),#REF!,#REF!),0)</f>
        <v>0</v>
      </c>
      <c r="Z2542">
        <f>MONTH(续费明细实时[[#This Row],[success_time]])</f>
        <v>5</v>
      </c>
      <c r="AA2542" s="8" t="e">
        <f>VLOOKUP(续费明细实时[[#This Row],[parent_user_id]],#REF!,27,0)</f>
        <v>#REF!</v>
      </c>
    </row>
    <row r="2543" spans="1:27">
      <c r="A2543" s="1">
        <v>45798</v>
      </c>
      <c r="B2543" t="s">
        <v>15271</v>
      </c>
      <c r="C2543" t="s">
        <v>15272</v>
      </c>
      <c r="D2543" t="s">
        <v>1088</v>
      </c>
      <c r="E2543" t="s">
        <v>546</v>
      </c>
      <c r="F2543">
        <v>120</v>
      </c>
      <c r="G2543" t="s">
        <v>355</v>
      </c>
      <c r="H2543" t="s">
        <v>559</v>
      </c>
      <c r="I2543" t="s">
        <v>163</v>
      </c>
      <c r="J2543">
        <v>17750</v>
      </c>
      <c r="K2543" t="s">
        <v>355</v>
      </c>
      <c r="L2543" t="s">
        <v>549</v>
      </c>
      <c r="M2543" t="s">
        <v>559</v>
      </c>
      <c r="N2543" t="s">
        <v>163</v>
      </c>
      <c r="O2543" t="s">
        <v>472</v>
      </c>
      <c r="P2543" t="s">
        <v>1877</v>
      </c>
      <c r="Q2543" t="s">
        <v>15273</v>
      </c>
      <c r="R2543" t="s">
        <v>626</v>
      </c>
      <c r="S2543">
        <v>2500</v>
      </c>
      <c r="T2543" t="s">
        <v>1896</v>
      </c>
      <c r="U2543" s="4">
        <v>45798.075659722221</v>
      </c>
      <c r="V2543" t="str">
        <f>IFERROR(VLOOKUP(B2543,#REF!,1,0),"")</f>
        <v/>
      </c>
      <c r="W2543" t="str" cm="1">
        <f t="array" ref="W2543">IFERROR(_xlfn.IFS(AND(V2543="",X2543&lt;&gt;"王园园组",X2543&lt;&gt;"other"),K2543,AND(V2543="",X2543="王园园组"),G2543),"other")</f>
        <v>other</v>
      </c>
      <c r="X2543" t="str" cm="1">
        <f t="array" ref="X2543">IFERROR(_xlfn.IFS(AND(V2543="",IFERROR(VLOOKUP(N2543,#REF!,1,0),1)&lt;&gt;1),N2543,AND(V2543="",I2543="王园园组"),"王园园组"),"other")</f>
        <v>other</v>
      </c>
      <c r="Y2543">
        <f>IFERROR(_xlfn.XLOOKUP(MID(T2543, FIND("#", SUBSTITUTE(T2543, "-", "#", LEN(T2543) - LEN(SUBSTITUTE(T2543, "-", "")))) + 1, LEN(T2543)),#REF!,#REF!),0)</f>
        <v>0</v>
      </c>
      <c r="Z2543">
        <f>MONTH(续费明细实时[[#This Row],[success_time]])</f>
        <v>5</v>
      </c>
      <c r="AA2543" s="8" t="e">
        <f>VLOOKUP(续费明细实时[[#This Row],[parent_user_id]],#REF!,27,0)</f>
        <v>#REF!</v>
      </c>
    </row>
    <row r="2544" spans="1:27">
      <c r="A2544" s="1">
        <v>45797</v>
      </c>
      <c r="B2544" t="s">
        <v>15332</v>
      </c>
      <c r="C2544" t="s">
        <v>15333</v>
      </c>
      <c r="D2544" t="s">
        <v>548</v>
      </c>
      <c r="E2544" t="s">
        <v>546</v>
      </c>
      <c r="F2544">
        <v>120</v>
      </c>
      <c r="G2544" t="s">
        <v>1969</v>
      </c>
      <c r="H2544" t="s">
        <v>559</v>
      </c>
      <c r="I2544" t="s">
        <v>1876</v>
      </c>
      <c r="J2544">
        <v>17750</v>
      </c>
      <c r="K2544" t="s">
        <v>192</v>
      </c>
      <c r="L2544" t="s">
        <v>549</v>
      </c>
      <c r="M2544" t="s">
        <v>559</v>
      </c>
      <c r="N2544" t="s">
        <v>469</v>
      </c>
      <c r="O2544" t="s">
        <v>189</v>
      </c>
      <c r="P2544" t="s">
        <v>1877</v>
      </c>
      <c r="Q2544" t="s">
        <v>15334</v>
      </c>
      <c r="R2544" t="s">
        <v>626</v>
      </c>
      <c r="S2544">
        <v>2500</v>
      </c>
      <c r="T2544" t="s">
        <v>1896</v>
      </c>
      <c r="U2544" s="4">
        <v>45797.41070601852</v>
      </c>
      <c r="V2544" t="str">
        <f>IFERROR(VLOOKUP(B2544,#REF!,1,0),"")</f>
        <v/>
      </c>
      <c r="W2544" t="str" cm="1">
        <f t="array" ref="W2544">IFERROR(_xlfn.IFS(AND(V2544="",X2544&lt;&gt;"王园园组",X2544&lt;&gt;"other"),K2544,AND(V2544="",X2544="王园园组"),G2544),"other")</f>
        <v>other</v>
      </c>
      <c r="X2544" t="str" cm="1">
        <f t="array" ref="X2544">IFERROR(_xlfn.IFS(AND(V2544="",IFERROR(VLOOKUP(N2544,#REF!,1,0),1)&lt;&gt;1),N2544,AND(V2544="",I2544="王园园组"),"王园园组"),"other")</f>
        <v>other</v>
      </c>
      <c r="Y2544">
        <f>IFERROR(_xlfn.XLOOKUP(MID(T2544, FIND("#", SUBSTITUTE(T2544, "-", "#", LEN(T2544) - LEN(SUBSTITUTE(T2544, "-", "")))) + 1, LEN(T2544)),#REF!,#REF!),0)</f>
        <v>0</v>
      </c>
      <c r="Z2544">
        <f>MONTH(续费明细实时[[#This Row],[success_time]])</f>
        <v>5</v>
      </c>
      <c r="AA2544" s="8" t="e">
        <f>VLOOKUP(续费明细实时[[#This Row],[parent_user_id]],#REF!,27,0)</f>
        <v>#REF!</v>
      </c>
    </row>
    <row r="2545" spans="1:27">
      <c r="A2545" s="1">
        <v>45795</v>
      </c>
      <c r="B2545" t="s">
        <v>15341</v>
      </c>
      <c r="C2545" t="s">
        <v>15342</v>
      </c>
      <c r="D2545" t="s">
        <v>548</v>
      </c>
      <c r="E2545" t="s">
        <v>546</v>
      </c>
      <c r="F2545">
        <v>120</v>
      </c>
      <c r="G2545" t="s">
        <v>2139</v>
      </c>
      <c r="H2545" t="s">
        <v>559</v>
      </c>
      <c r="I2545" t="s">
        <v>1876</v>
      </c>
      <c r="J2545">
        <v>17750</v>
      </c>
      <c r="K2545" t="s">
        <v>221</v>
      </c>
      <c r="L2545" t="s">
        <v>549</v>
      </c>
      <c r="M2545" t="s">
        <v>550</v>
      </c>
      <c r="N2545" t="s">
        <v>551</v>
      </c>
      <c r="O2545" t="s">
        <v>145</v>
      </c>
      <c r="P2545" t="s">
        <v>1877</v>
      </c>
      <c r="Q2545" t="s">
        <v>15343</v>
      </c>
      <c r="R2545" t="s">
        <v>626</v>
      </c>
      <c r="S2545">
        <v>2500</v>
      </c>
      <c r="T2545" t="s">
        <v>1896</v>
      </c>
      <c r="U2545" s="4">
        <v>45795.480405092596</v>
      </c>
      <c r="V2545" t="str">
        <f>IFERROR(VLOOKUP(B2545,#REF!,1,0),"")</f>
        <v/>
      </c>
      <c r="W2545" t="str" cm="1">
        <f t="array" ref="W2545">IFERROR(_xlfn.IFS(AND(V2545="",X2545&lt;&gt;"王园园组",X2545&lt;&gt;"other"),K2545,AND(V2545="",X2545="王园园组"),G2545),"other")</f>
        <v>other</v>
      </c>
      <c r="X2545" t="str" cm="1">
        <f t="array" ref="X2545">IFERROR(_xlfn.IFS(AND(V2545="",IFERROR(VLOOKUP(N2545,#REF!,1,0),1)&lt;&gt;1),N2545,AND(V2545="",I2545="王园园组"),"王园园组"),"other")</f>
        <v>other</v>
      </c>
      <c r="Y2545">
        <f>IFERROR(_xlfn.XLOOKUP(MID(T2545, FIND("#", SUBSTITUTE(T2545, "-", "#", LEN(T2545) - LEN(SUBSTITUTE(T2545, "-", "")))) + 1, LEN(T2545)),#REF!,#REF!),0)</f>
        <v>0</v>
      </c>
      <c r="Z2545">
        <f>MONTH(续费明细实时[[#This Row],[success_time]])</f>
        <v>5</v>
      </c>
      <c r="AA2545" s="8" t="e">
        <f>VLOOKUP(续费明细实时[[#This Row],[parent_user_id]],#REF!,27,0)</f>
        <v>#REF!</v>
      </c>
    </row>
    <row r="2546" spans="1:27">
      <c r="A2546" s="1">
        <v>45788</v>
      </c>
      <c r="B2546" t="s">
        <v>9131</v>
      </c>
      <c r="C2546" t="s">
        <v>9132</v>
      </c>
      <c r="D2546" t="s">
        <v>1088</v>
      </c>
      <c r="E2546" t="s">
        <v>546</v>
      </c>
      <c r="F2546">
        <v>60</v>
      </c>
      <c r="G2546" t="s">
        <v>1946</v>
      </c>
      <c r="H2546" t="s">
        <v>559</v>
      </c>
      <c r="I2546" t="s">
        <v>1876</v>
      </c>
      <c r="J2546">
        <v>10650</v>
      </c>
      <c r="K2546" t="s">
        <v>300</v>
      </c>
      <c r="L2546" t="s">
        <v>549</v>
      </c>
      <c r="M2546" t="s">
        <v>550</v>
      </c>
      <c r="N2546" t="s">
        <v>136</v>
      </c>
      <c r="O2546" t="s">
        <v>143</v>
      </c>
      <c r="P2546" t="s">
        <v>1877</v>
      </c>
      <c r="Q2546" t="s">
        <v>9133</v>
      </c>
      <c r="R2546" t="s">
        <v>626</v>
      </c>
      <c r="S2546">
        <v>1500</v>
      </c>
      <c r="T2546" t="s">
        <v>1891</v>
      </c>
      <c r="U2546" s="4">
        <v>45788.681006944447</v>
      </c>
      <c r="V2546" t="str">
        <f>IFERROR(VLOOKUP(B2546,#REF!,1,0),"")</f>
        <v/>
      </c>
      <c r="W2546" t="str" cm="1">
        <f t="array" ref="W2546">IFERROR(_xlfn.IFS(AND(V2546="",X2546&lt;&gt;"王园园组",X2546&lt;&gt;"other"),K2546,AND(V2546="",X2546="王园园组"),G2546),"other")</f>
        <v>other</v>
      </c>
      <c r="X2546" t="str" cm="1">
        <f t="array" ref="X2546">IFERROR(_xlfn.IFS(AND(V2546="",IFERROR(VLOOKUP(N2546,#REF!,1,0),1)&lt;&gt;1),N2546,AND(V2546="",I2546="王园园组"),"王园园组"),"other")</f>
        <v>other</v>
      </c>
      <c r="Y2546">
        <f>IFERROR(_xlfn.XLOOKUP(MID(T2546, FIND("#", SUBSTITUTE(T2546, "-", "#", LEN(T2546) - LEN(SUBSTITUTE(T2546, "-", "")))) + 1, LEN(T2546)),#REF!,#REF!),0)</f>
        <v>0</v>
      </c>
      <c r="Z2546">
        <f>MONTH(续费明细实时[[#This Row],[success_time]])</f>
        <v>5</v>
      </c>
      <c r="AA2546" s="8" t="e">
        <f>VLOOKUP(续费明细实时[[#This Row],[parent_user_id]],#REF!,27,0)</f>
        <v>#REF!</v>
      </c>
    </row>
    <row r="2547" spans="1:27">
      <c r="A2547" s="1">
        <v>45789</v>
      </c>
      <c r="B2547" t="s">
        <v>11815</v>
      </c>
      <c r="C2547" t="s">
        <v>11816</v>
      </c>
      <c r="D2547" t="s">
        <v>695</v>
      </c>
      <c r="E2547" t="s">
        <v>546</v>
      </c>
      <c r="F2547">
        <v>120</v>
      </c>
      <c r="G2547" t="s">
        <v>2219</v>
      </c>
      <c r="H2547" t="s">
        <v>559</v>
      </c>
      <c r="I2547" t="s">
        <v>1876</v>
      </c>
      <c r="J2547">
        <v>17750</v>
      </c>
      <c r="K2547" t="s">
        <v>234</v>
      </c>
      <c r="L2547" t="s">
        <v>549</v>
      </c>
      <c r="M2547" t="s">
        <v>550</v>
      </c>
      <c r="N2547" t="s">
        <v>551</v>
      </c>
      <c r="O2547" t="s">
        <v>141</v>
      </c>
      <c r="P2547" t="s">
        <v>1877</v>
      </c>
      <c r="Q2547" t="s">
        <v>11817</v>
      </c>
      <c r="R2547" t="s">
        <v>626</v>
      </c>
      <c r="S2547">
        <v>2500</v>
      </c>
      <c r="T2547" t="s">
        <v>1896</v>
      </c>
      <c r="U2547" s="4">
        <v>45789.934675925928</v>
      </c>
      <c r="V2547" t="str">
        <f>IFERROR(VLOOKUP(B2547,#REF!,1,0),"")</f>
        <v/>
      </c>
      <c r="W2547" t="str" cm="1">
        <f t="array" ref="W2547">IFERROR(_xlfn.IFS(AND(V2547="",X2547&lt;&gt;"王园园组",X2547&lt;&gt;"other"),K2547,AND(V2547="",X2547="王园园组"),G2547),"other")</f>
        <v>other</v>
      </c>
      <c r="X2547" t="str" cm="1">
        <f t="array" ref="X2547">IFERROR(_xlfn.IFS(AND(V2547="",IFERROR(VLOOKUP(N2547,#REF!,1,0),1)&lt;&gt;1),N2547,AND(V2547="",I2547="王园园组"),"王园园组"),"other")</f>
        <v>other</v>
      </c>
      <c r="Y2547">
        <f>IFERROR(_xlfn.XLOOKUP(MID(T2547, FIND("#", SUBSTITUTE(T2547, "-", "#", LEN(T2547) - LEN(SUBSTITUTE(T2547, "-", "")))) + 1, LEN(T2547)),#REF!,#REF!),0)</f>
        <v>0</v>
      </c>
      <c r="Z2547">
        <f>MONTH(续费明细实时[[#This Row],[success_time]])</f>
        <v>5</v>
      </c>
      <c r="AA2547" s="8" t="e">
        <f>VLOOKUP(续费明细实时[[#This Row],[parent_user_id]],#REF!,27,0)</f>
        <v>#REF!</v>
      </c>
    </row>
    <row r="2548" spans="1:27">
      <c r="A2548" s="1">
        <v>45782</v>
      </c>
      <c r="B2548" t="s">
        <v>2969</v>
      </c>
      <c r="C2548" t="s">
        <v>2970</v>
      </c>
      <c r="D2548" t="s">
        <v>648</v>
      </c>
      <c r="E2548" t="s">
        <v>641</v>
      </c>
      <c r="F2548">
        <v>72</v>
      </c>
      <c r="G2548" t="s">
        <v>1917</v>
      </c>
      <c r="H2548" t="s">
        <v>559</v>
      </c>
      <c r="I2548" t="s">
        <v>1876</v>
      </c>
      <c r="J2548">
        <v>8513</v>
      </c>
      <c r="K2548" t="s">
        <v>232</v>
      </c>
      <c r="L2548" t="s">
        <v>549</v>
      </c>
      <c r="M2548" t="s">
        <v>550</v>
      </c>
      <c r="N2548" t="s">
        <v>551</v>
      </c>
      <c r="O2548" t="s">
        <v>141</v>
      </c>
      <c r="P2548" t="s">
        <v>1877</v>
      </c>
      <c r="Q2548" t="s">
        <v>2971</v>
      </c>
      <c r="R2548" t="s">
        <v>626</v>
      </c>
      <c r="S2548">
        <v>1199</v>
      </c>
      <c r="T2548" t="s">
        <v>1814</v>
      </c>
      <c r="U2548" s="4">
        <v>45782.65084490741</v>
      </c>
      <c r="V2548" t="str">
        <f>IFERROR(VLOOKUP(B2548,#REF!,1,0),"")</f>
        <v/>
      </c>
      <c r="W2548" t="str" cm="1">
        <f t="array" ref="W2548">IFERROR(_xlfn.IFS(AND(V2548="",X2548&lt;&gt;"王园园组",X2548&lt;&gt;"other"),K2548,AND(V2548="",X2548="王园园组"),G2548),"other")</f>
        <v>other</v>
      </c>
      <c r="X2548" t="str" cm="1">
        <f t="array" ref="X2548">IFERROR(_xlfn.IFS(AND(V2548="",IFERROR(VLOOKUP(N2548,#REF!,1,0),1)&lt;&gt;1),N2548,AND(V2548="",I2548="王园园组"),"王园园组"),"other")</f>
        <v>other</v>
      </c>
      <c r="Y2548">
        <f>IFERROR(_xlfn.XLOOKUP(MID(T2548, FIND("#", SUBSTITUTE(T2548, "-", "#", LEN(T2548) - LEN(SUBSTITUTE(T2548, "-", "")))) + 1, LEN(T2548)),#REF!,#REF!),0)</f>
        <v>0</v>
      </c>
      <c r="Z2548">
        <f>MONTH(续费明细实时[[#This Row],[success_time]])</f>
        <v>5</v>
      </c>
      <c r="AA2548" s="8" t="e">
        <f>VLOOKUP(续费明细实时[[#This Row],[parent_user_id]],#REF!,27,0)</f>
        <v>#REF!</v>
      </c>
    </row>
    <row r="2549" spans="1:27">
      <c r="A2549" s="1">
        <v>45787</v>
      </c>
      <c r="B2549" t="s">
        <v>9134</v>
      </c>
      <c r="C2549" t="s">
        <v>9135</v>
      </c>
      <c r="D2549" t="s">
        <v>695</v>
      </c>
      <c r="E2549" t="s">
        <v>546</v>
      </c>
      <c r="F2549">
        <v>120</v>
      </c>
      <c r="G2549" t="s">
        <v>1990</v>
      </c>
      <c r="H2549" t="s">
        <v>559</v>
      </c>
      <c r="I2549" t="s">
        <v>1876</v>
      </c>
      <c r="J2549">
        <v>17750</v>
      </c>
      <c r="K2549" t="s">
        <v>293</v>
      </c>
      <c r="L2549" t="s">
        <v>549</v>
      </c>
      <c r="M2549" t="s">
        <v>550</v>
      </c>
      <c r="N2549" t="s">
        <v>136</v>
      </c>
      <c r="O2549" t="s">
        <v>292</v>
      </c>
      <c r="P2549" t="s">
        <v>1877</v>
      </c>
      <c r="Q2549" t="s">
        <v>9136</v>
      </c>
      <c r="R2549" t="s">
        <v>626</v>
      </c>
      <c r="S2549">
        <v>2500</v>
      </c>
      <c r="T2549" t="s">
        <v>1896</v>
      </c>
      <c r="U2549" s="4">
        <v>45787.811655092592</v>
      </c>
      <c r="V2549" t="str">
        <f>IFERROR(VLOOKUP(B2549,#REF!,1,0),"")</f>
        <v/>
      </c>
      <c r="W2549" t="str" cm="1">
        <f t="array" ref="W2549">IFERROR(_xlfn.IFS(AND(V2549="",X2549&lt;&gt;"王园园组",X2549&lt;&gt;"other"),K2549,AND(V2549="",X2549="王园园组"),G2549),"other")</f>
        <v>other</v>
      </c>
      <c r="X2549" t="str" cm="1">
        <f t="array" ref="X2549">IFERROR(_xlfn.IFS(AND(V2549="",IFERROR(VLOOKUP(N2549,#REF!,1,0),1)&lt;&gt;1),N2549,AND(V2549="",I2549="王园园组"),"王园园组"),"other")</f>
        <v>other</v>
      </c>
      <c r="Y2549">
        <f>IFERROR(_xlfn.XLOOKUP(MID(T2549, FIND("#", SUBSTITUTE(T2549, "-", "#", LEN(T2549) - LEN(SUBSTITUTE(T2549, "-", "")))) + 1, LEN(T2549)),#REF!,#REF!),0)</f>
        <v>0</v>
      </c>
      <c r="Z2549">
        <f>MONTH(续费明细实时[[#This Row],[success_time]])</f>
        <v>5</v>
      </c>
      <c r="AA2549" s="8" t="e">
        <f>VLOOKUP(续费明细实时[[#This Row],[parent_user_id]],#REF!,27,0)</f>
        <v>#REF!</v>
      </c>
    </row>
    <row r="2550" spans="1:27">
      <c r="A2550" s="1">
        <v>45788</v>
      </c>
      <c r="B2550" t="s">
        <v>9128</v>
      </c>
      <c r="C2550" t="s">
        <v>9129</v>
      </c>
      <c r="D2550" t="s">
        <v>1088</v>
      </c>
      <c r="E2550" t="s">
        <v>546</v>
      </c>
      <c r="F2550">
        <v>120</v>
      </c>
      <c r="G2550" t="s">
        <v>2079</v>
      </c>
      <c r="H2550" t="s">
        <v>559</v>
      </c>
      <c r="I2550" t="s">
        <v>1876</v>
      </c>
      <c r="J2550">
        <v>18283</v>
      </c>
      <c r="K2550" t="s">
        <v>297</v>
      </c>
      <c r="L2550" t="s">
        <v>549</v>
      </c>
      <c r="M2550" t="s">
        <v>550</v>
      </c>
      <c r="N2550" t="s">
        <v>136</v>
      </c>
      <c r="O2550" t="s">
        <v>143</v>
      </c>
      <c r="P2550" t="s">
        <v>1877</v>
      </c>
      <c r="Q2550" t="s">
        <v>9130</v>
      </c>
      <c r="R2550" t="s">
        <v>626</v>
      </c>
      <c r="S2550">
        <v>2575</v>
      </c>
      <c r="T2550" t="s">
        <v>1896</v>
      </c>
      <c r="U2550" s="4">
        <v>45788.904479166667</v>
      </c>
      <c r="V2550" t="str">
        <f>IFERROR(VLOOKUP(B2550,#REF!,1,0),"")</f>
        <v/>
      </c>
      <c r="W2550" t="str" cm="1">
        <f t="array" ref="W2550">IFERROR(_xlfn.IFS(AND(V2550="",X2550&lt;&gt;"王园园组",X2550&lt;&gt;"other"),K2550,AND(V2550="",X2550="王园园组"),G2550),"other")</f>
        <v>other</v>
      </c>
      <c r="X2550" t="str" cm="1">
        <f t="array" ref="X2550">IFERROR(_xlfn.IFS(AND(V2550="",IFERROR(VLOOKUP(N2550,#REF!,1,0),1)&lt;&gt;1),N2550,AND(V2550="",I2550="王园园组"),"王园园组"),"other")</f>
        <v>other</v>
      </c>
      <c r="Y2550">
        <f>IFERROR(_xlfn.XLOOKUP(MID(T2550, FIND("#", SUBSTITUTE(T2550, "-", "#", LEN(T2550) - LEN(SUBSTITUTE(T2550, "-", "")))) + 1, LEN(T2550)),#REF!,#REF!),0)</f>
        <v>0</v>
      </c>
      <c r="Z2550">
        <f>MONTH(续费明细实时[[#This Row],[success_time]])</f>
        <v>5</v>
      </c>
      <c r="AA2550" s="8" t="e">
        <f>VLOOKUP(续费明细实时[[#This Row],[parent_user_id]],#REF!,27,0)</f>
        <v>#REF!</v>
      </c>
    </row>
    <row r="2551" spans="1:27">
      <c r="A2551" s="1">
        <v>45800</v>
      </c>
      <c r="B2551" t="s">
        <v>15335</v>
      </c>
      <c r="C2551" t="s">
        <v>15336</v>
      </c>
      <c r="D2551" t="s">
        <v>695</v>
      </c>
      <c r="E2551" t="s">
        <v>546</v>
      </c>
      <c r="F2551">
        <v>120</v>
      </c>
      <c r="G2551" t="s">
        <v>346</v>
      </c>
      <c r="H2551" t="s">
        <v>559</v>
      </c>
      <c r="I2551" t="s">
        <v>163</v>
      </c>
      <c r="J2551">
        <v>18283</v>
      </c>
      <c r="K2551" t="s">
        <v>346</v>
      </c>
      <c r="L2551" t="s">
        <v>549</v>
      </c>
      <c r="M2551" t="s">
        <v>559</v>
      </c>
      <c r="N2551" t="s">
        <v>163</v>
      </c>
      <c r="O2551" t="s">
        <v>472</v>
      </c>
      <c r="P2551" t="s">
        <v>1877</v>
      </c>
      <c r="Q2551" t="s">
        <v>15337</v>
      </c>
      <c r="R2551" t="s">
        <v>626</v>
      </c>
      <c r="S2551">
        <v>2575</v>
      </c>
      <c r="T2551" t="s">
        <v>1896</v>
      </c>
      <c r="U2551" s="4">
        <v>45800.711388888885</v>
      </c>
      <c r="V2551" t="str">
        <f>IFERROR(VLOOKUP(B2551,#REF!,1,0),"")</f>
        <v/>
      </c>
      <c r="W2551" t="str" cm="1">
        <f t="array" ref="W2551">IFERROR(_xlfn.IFS(AND(V2551="",X2551&lt;&gt;"王园园组",X2551&lt;&gt;"other"),K2551,AND(V2551="",X2551="王园园组"),G2551),"other")</f>
        <v>other</v>
      </c>
      <c r="X2551" t="str" cm="1">
        <f t="array" ref="X2551">IFERROR(_xlfn.IFS(AND(V2551="",IFERROR(VLOOKUP(N2551,#REF!,1,0),1)&lt;&gt;1),N2551,AND(V2551="",I2551="王园园组"),"王园园组"),"other")</f>
        <v>other</v>
      </c>
      <c r="Y2551">
        <f>IFERROR(_xlfn.XLOOKUP(MID(T2551, FIND("#", SUBSTITUTE(T2551, "-", "#", LEN(T2551) - LEN(SUBSTITUTE(T2551, "-", "")))) + 1, LEN(T2551)),#REF!,#REF!),0)</f>
        <v>0</v>
      </c>
      <c r="Z2551">
        <f>MONTH(续费明细实时[[#This Row],[success_time]])</f>
        <v>5</v>
      </c>
      <c r="AA2551" s="8" t="e">
        <f>VLOOKUP(续费明细实时[[#This Row],[parent_user_id]],#REF!,27,0)</f>
        <v>#REF!</v>
      </c>
    </row>
    <row r="2552" spans="1:27">
      <c r="A2552" s="1">
        <v>45790</v>
      </c>
      <c r="B2552" t="s">
        <v>15344</v>
      </c>
      <c r="C2552" t="s">
        <v>15345</v>
      </c>
      <c r="D2552" t="s">
        <v>548</v>
      </c>
      <c r="E2552" t="s">
        <v>546</v>
      </c>
      <c r="F2552">
        <v>120</v>
      </c>
      <c r="G2552" t="s">
        <v>2056</v>
      </c>
      <c r="H2552" t="s">
        <v>559</v>
      </c>
      <c r="I2552" t="s">
        <v>1876</v>
      </c>
      <c r="J2552">
        <v>17750</v>
      </c>
      <c r="K2552" t="s">
        <v>207</v>
      </c>
      <c r="L2552" t="s">
        <v>549</v>
      </c>
      <c r="M2552" t="s">
        <v>550</v>
      </c>
      <c r="N2552" t="s">
        <v>551</v>
      </c>
      <c r="O2552" t="s">
        <v>149</v>
      </c>
      <c r="P2552" t="s">
        <v>1877</v>
      </c>
      <c r="Q2552" t="s">
        <v>15346</v>
      </c>
      <c r="R2552" t="s">
        <v>626</v>
      </c>
      <c r="S2552">
        <v>2500</v>
      </c>
      <c r="T2552" t="s">
        <v>1896</v>
      </c>
      <c r="U2552" s="4">
        <v>45790.496979166666</v>
      </c>
      <c r="V2552" t="str">
        <f>IFERROR(VLOOKUP(B2552,#REF!,1,0),"")</f>
        <v/>
      </c>
      <c r="W2552" t="str" cm="1">
        <f t="array" ref="W2552">IFERROR(_xlfn.IFS(AND(V2552="",X2552&lt;&gt;"王园园组",X2552&lt;&gt;"other"),K2552,AND(V2552="",X2552="王园园组"),G2552),"other")</f>
        <v>other</v>
      </c>
      <c r="X2552" t="str" cm="1">
        <f t="array" ref="X2552">IFERROR(_xlfn.IFS(AND(V2552="",IFERROR(VLOOKUP(N2552,#REF!,1,0),1)&lt;&gt;1),N2552,AND(V2552="",I2552="王园园组"),"王园园组"),"other")</f>
        <v>other</v>
      </c>
      <c r="Y2552">
        <f>IFERROR(_xlfn.XLOOKUP(MID(T2552, FIND("#", SUBSTITUTE(T2552, "-", "#", LEN(T2552) - LEN(SUBSTITUTE(T2552, "-", "")))) + 1, LEN(T2552)),#REF!,#REF!),0)</f>
        <v>0</v>
      </c>
      <c r="Z2552">
        <f>MONTH(续费明细实时[[#This Row],[success_time]])</f>
        <v>5</v>
      </c>
      <c r="AA2552" s="8" t="e">
        <f>VLOOKUP(续费明细实时[[#This Row],[parent_user_id]],#REF!,27,0)</f>
        <v>#REF!</v>
      </c>
    </row>
    <row r="2553" spans="1:27">
      <c r="A2553" s="1">
        <v>45790</v>
      </c>
      <c r="B2553" t="s">
        <v>12662</v>
      </c>
      <c r="C2553" t="s">
        <v>12663</v>
      </c>
      <c r="D2553" t="s">
        <v>548</v>
      </c>
      <c r="E2553" t="s">
        <v>546</v>
      </c>
      <c r="F2553">
        <v>120</v>
      </c>
      <c r="G2553" t="s">
        <v>1883</v>
      </c>
      <c r="H2553" t="s">
        <v>559</v>
      </c>
      <c r="I2553" t="s">
        <v>1876</v>
      </c>
      <c r="J2553">
        <v>18283</v>
      </c>
      <c r="K2553" t="s">
        <v>186</v>
      </c>
      <c r="L2553" t="s">
        <v>549</v>
      </c>
      <c r="M2553" t="s">
        <v>559</v>
      </c>
      <c r="N2553" t="s">
        <v>469</v>
      </c>
      <c r="O2553" t="s">
        <v>180</v>
      </c>
      <c r="P2553" t="s">
        <v>1877</v>
      </c>
      <c r="Q2553" t="s">
        <v>12664</v>
      </c>
      <c r="R2553" t="s">
        <v>626</v>
      </c>
      <c r="S2553">
        <v>2575</v>
      </c>
      <c r="T2553" t="s">
        <v>1896</v>
      </c>
      <c r="U2553" s="4">
        <v>45790.491956018515</v>
      </c>
      <c r="V2553" t="str">
        <f>IFERROR(VLOOKUP(B2553,#REF!,1,0),"")</f>
        <v/>
      </c>
      <c r="W2553" t="str" cm="1">
        <f t="array" ref="W2553">IFERROR(_xlfn.IFS(AND(V2553="",X2553&lt;&gt;"王园园组",X2553&lt;&gt;"other"),K2553,AND(V2553="",X2553="王园园组"),G2553),"other")</f>
        <v>other</v>
      </c>
      <c r="X2553" t="str" cm="1">
        <f t="array" ref="X2553">IFERROR(_xlfn.IFS(AND(V2553="",IFERROR(VLOOKUP(N2553,#REF!,1,0),1)&lt;&gt;1),N2553,AND(V2553="",I2553="王园园组"),"王园园组"),"other")</f>
        <v>other</v>
      </c>
      <c r="Y2553">
        <f>IFERROR(_xlfn.XLOOKUP(MID(T2553, FIND("#", SUBSTITUTE(T2553, "-", "#", LEN(T2553) - LEN(SUBSTITUTE(T2553, "-", "")))) + 1, LEN(T2553)),#REF!,#REF!),0)</f>
        <v>0</v>
      </c>
      <c r="Z2553">
        <f>MONTH(续费明细实时[[#This Row],[success_time]])</f>
        <v>5</v>
      </c>
      <c r="AA2553" s="8" t="e">
        <f>VLOOKUP(续费明细实时[[#This Row],[parent_user_id]],#REF!,27,0)</f>
        <v>#REF!</v>
      </c>
    </row>
    <row r="2554" spans="1:27">
      <c r="A2554" s="1">
        <v>45790</v>
      </c>
      <c r="B2554" t="s">
        <v>12655</v>
      </c>
      <c r="C2554" t="s">
        <v>12656</v>
      </c>
      <c r="D2554" t="s">
        <v>548</v>
      </c>
      <c r="E2554" t="s">
        <v>546</v>
      </c>
      <c r="F2554">
        <v>4</v>
      </c>
      <c r="G2554" t="s">
        <v>1909</v>
      </c>
      <c r="H2554" t="s">
        <v>559</v>
      </c>
      <c r="I2554" t="s">
        <v>1876</v>
      </c>
      <c r="J2554">
        <v>852</v>
      </c>
      <c r="K2554" t="s">
        <v>320</v>
      </c>
      <c r="L2554" t="s">
        <v>549</v>
      </c>
      <c r="M2554" t="s">
        <v>550</v>
      </c>
      <c r="N2554" t="s">
        <v>616</v>
      </c>
      <c r="O2554" t="s">
        <v>314</v>
      </c>
      <c r="P2554" t="s">
        <v>1877</v>
      </c>
      <c r="Q2554" t="s">
        <v>12657</v>
      </c>
      <c r="R2554" t="s">
        <v>626</v>
      </c>
      <c r="S2554">
        <v>120</v>
      </c>
      <c r="T2554" t="s">
        <v>12658</v>
      </c>
      <c r="U2554" s="4">
        <v>45790.543310185189</v>
      </c>
      <c r="V2554" t="str">
        <f>IFERROR(VLOOKUP(B2554,#REF!,1,0),"")</f>
        <v/>
      </c>
      <c r="W2554" t="str" cm="1">
        <f t="array" ref="W2554">IFERROR(_xlfn.IFS(AND(V2554="",X2554&lt;&gt;"王园园组",X2554&lt;&gt;"other"),K2554,AND(V2554="",X2554="王园园组"),G2554),"other")</f>
        <v>other</v>
      </c>
      <c r="X2554" t="str" cm="1">
        <f t="array" ref="X2554">IFERROR(_xlfn.IFS(AND(V2554="",IFERROR(VLOOKUP(N2554,#REF!,1,0),1)&lt;&gt;1),N2554,AND(V2554="",I2554="王园园组"),"王园园组"),"other")</f>
        <v>other</v>
      </c>
      <c r="Y2554">
        <f>IFERROR(_xlfn.XLOOKUP(MID(T2554, FIND("#", SUBSTITUTE(T2554, "-", "#", LEN(T2554) - LEN(SUBSTITUTE(T2554, "-", "")))) + 1, LEN(T2554)),#REF!,#REF!),0)</f>
        <v>0</v>
      </c>
      <c r="Z2554">
        <f>MONTH(续费明细实时[[#This Row],[success_time]])</f>
        <v>5</v>
      </c>
      <c r="AA2554" s="8" t="e">
        <f>VLOOKUP(续费明细实时[[#This Row],[parent_user_id]],#REF!,27,0)</f>
        <v>#REF!</v>
      </c>
    </row>
    <row r="2555" spans="1:27">
      <c r="A2555" s="1">
        <v>45795</v>
      </c>
      <c r="B2555" t="s">
        <v>15283</v>
      </c>
      <c r="C2555" t="s">
        <v>15284</v>
      </c>
      <c r="D2555" t="s">
        <v>548</v>
      </c>
      <c r="E2555" t="s">
        <v>546</v>
      </c>
      <c r="F2555">
        <v>60</v>
      </c>
      <c r="G2555" t="s">
        <v>1894</v>
      </c>
      <c r="H2555" t="s">
        <v>559</v>
      </c>
      <c r="I2555" t="s">
        <v>1876</v>
      </c>
      <c r="J2555">
        <v>10650</v>
      </c>
      <c r="K2555" t="s">
        <v>257</v>
      </c>
      <c r="L2555" t="s">
        <v>549</v>
      </c>
      <c r="M2555" t="s">
        <v>550</v>
      </c>
      <c r="N2555" t="s">
        <v>136</v>
      </c>
      <c r="O2555" t="s">
        <v>147</v>
      </c>
      <c r="P2555" t="s">
        <v>1877</v>
      </c>
      <c r="Q2555" t="s">
        <v>15285</v>
      </c>
      <c r="R2555" t="s">
        <v>626</v>
      </c>
      <c r="S2555">
        <v>1500</v>
      </c>
      <c r="T2555" t="s">
        <v>1891</v>
      </c>
      <c r="U2555" s="4">
        <v>45795.429201388892</v>
      </c>
      <c r="V2555" t="str">
        <f>IFERROR(VLOOKUP(B2555,#REF!,1,0),"")</f>
        <v/>
      </c>
      <c r="W2555" t="str" cm="1">
        <f t="array" ref="W2555">IFERROR(_xlfn.IFS(AND(V2555="",X2555&lt;&gt;"王园园组",X2555&lt;&gt;"other"),K2555,AND(V2555="",X2555="王园园组"),G2555),"other")</f>
        <v>other</v>
      </c>
      <c r="X2555" t="str" cm="1">
        <f t="array" ref="X2555">IFERROR(_xlfn.IFS(AND(V2555="",IFERROR(VLOOKUP(N2555,#REF!,1,0),1)&lt;&gt;1),N2555,AND(V2555="",I2555="王园园组"),"王园园组"),"other")</f>
        <v>other</v>
      </c>
      <c r="Y2555">
        <f>IFERROR(_xlfn.XLOOKUP(MID(T2555, FIND("#", SUBSTITUTE(T2555, "-", "#", LEN(T2555) - LEN(SUBSTITUTE(T2555, "-", "")))) + 1, LEN(T2555)),#REF!,#REF!),0)</f>
        <v>0</v>
      </c>
      <c r="Z2555">
        <f>MONTH(续费明细实时[[#This Row],[success_time]])</f>
        <v>5</v>
      </c>
      <c r="AA2555" s="8" t="e">
        <f>VLOOKUP(续费明细实时[[#This Row],[parent_user_id]],#REF!,27,0)</f>
        <v>#REF!</v>
      </c>
    </row>
    <row r="2556" spans="1:27">
      <c r="A2556" s="1">
        <v>45788</v>
      </c>
      <c r="B2556" t="s">
        <v>9122</v>
      </c>
      <c r="C2556" t="s">
        <v>9123</v>
      </c>
      <c r="D2556" t="s">
        <v>886</v>
      </c>
      <c r="E2556" t="s">
        <v>546</v>
      </c>
      <c r="F2556">
        <v>60</v>
      </c>
      <c r="G2556" t="s">
        <v>347</v>
      </c>
      <c r="H2556" t="s">
        <v>559</v>
      </c>
      <c r="I2556" t="s">
        <v>163</v>
      </c>
      <c r="J2556">
        <v>10970</v>
      </c>
      <c r="K2556" t="s">
        <v>347</v>
      </c>
      <c r="L2556" t="s">
        <v>549</v>
      </c>
      <c r="M2556" t="s">
        <v>559</v>
      </c>
      <c r="N2556" t="s">
        <v>163</v>
      </c>
      <c r="O2556" t="s">
        <v>472</v>
      </c>
      <c r="P2556" t="s">
        <v>1877</v>
      </c>
      <c r="Q2556" t="s">
        <v>9124</v>
      </c>
      <c r="R2556" t="s">
        <v>626</v>
      </c>
      <c r="S2556">
        <v>1545</v>
      </c>
      <c r="T2556" t="s">
        <v>1891</v>
      </c>
      <c r="U2556" s="4">
        <v>45788.940196759257</v>
      </c>
      <c r="V2556" t="str">
        <f>IFERROR(VLOOKUP(B2556,#REF!,1,0),"")</f>
        <v/>
      </c>
      <c r="W2556" t="str" cm="1">
        <f t="array" ref="W2556">IFERROR(_xlfn.IFS(AND(V2556="",X2556&lt;&gt;"王园园组",X2556&lt;&gt;"other"),K2556,AND(V2556="",X2556="王园园组"),G2556),"other")</f>
        <v>other</v>
      </c>
      <c r="X2556" t="str" cm="1">
        <f t="array" ref="X2556">IFERROR(_xlfn.IFS(AND(V2556="",IFERROR(VLOOKUP(N2556,#REF!,1,0),1)&lt;&gt;1),N2556,AND(V2556="",I2556="王园园组"),"王园园组"),"other")</f>
        <v>other</v>
      </c>
      <c r="Y2556">
        <f>IFERROR(_xlfn.XLOOKUP(MID(T2556, FIND("#", SUBSTITUTE(T2556, "-", "#", LEN(T2556) - LEN(SUBSTITUTE(T2556, "-", "")))) + 1, LEN(T2556)),#REF!,#REF!),0)</f>
        <v>0</v>
      </c>
      <c r="Z2556">
        <f>MONTH(续费明细实时[[#This Row],[success_time]])</f>
        <v>5</v>
      </c>
      <c r="AA2556" s="8" t="e">
        <f>VLOOKUP(续费明细实时[[#This Row],[parent_user_id]],#REF!,27,0)</f>
        <v>#REF!</v>
      </c>
    </row>
    <row r="2557" spans="1:27">
      <c r="A2557" s="1">
        <v>45787</v>
      </c>
      <c r="B2557" t="s">
        <v>2922</v>
      </c>
      <c r="C2557" t="s">
        <v>2923</v>
      </c>
      <c r="D2557" t="s">
        <v>548</v>
      </c>
      <c r="E2557" t="s">
        <v>546</v>
      </c>
      <c r="F2557">
        <v>120</v>
      </c>
      <c r="G2557" t="s">
        <v>1883</v>
      </c>
      <c r="H2557" t="s">
        <v>559</v>
      </c>
      <c r="I2557" t="s">
        <v>1876</v>
      </c>
      <c r="J2557">
        <v>17750</v>
      </c>
      <c r="K2557" t="s">
        <v>253</v>
      </c>
      <c r="L2557" t="s">
        <v>549</v>
      </c>
      <c r="M2557" t="s">
        <v>550</v>
      </c>
      <c r="N2557" t="s">
        <v>136</v>
      </c>
      <c r="O2557" t="s">
        <v>147</v>
      </c>
      <c r="P2557" t="s">
        <v>1877</v>
      </c>
      <c r="Q2557" t="s">
        <v>2924</v>
      </c>
      <c r="R2557" t="s">
        <v>626</v>
      </c>
      <c r="S2557">
        <v>2500</v>
      </c>
      <c r="T2557" t="s">
        <v>1896</v>
      </c>
      <c r="U2557" s="4">
        <v>45787.324664351851</v>
      </c>
      <c r="V2557" t="str">
        <f>IFERROR(VLOOKUP(B2557,#REF!,1,0),"")</f>
        <v/>
      </c>
      <c r="W2557" t="str" cm="1">
        <f t="array" ref="W2557">IFERROR(_xlfn.IFS(AND(V2557="",X2557&lt;&gt;"王园园组",X2557&lt;&gt;"other"),K2557,AND(V2557="",X2557="王园园组"),G2557),"other")</f>
        <v>other</v>
      </c>
      <c r="X2557" t="str" cm="1">
        <f t="array" ref="X2557">IFERROR(_xlfn.IFS(AND(V2557="",IFERROR(VLOOKUP(N2557,#REF!,1,0),1)&lt;&gt;1),N2557,AND(V2557="",I2557="王园园组"),"王园园组"),"other")</f>
        <v>other</v>
      </c>
      <c r="Y2557">
        <f>IFERROR(_xlfn.XLOOKUP(MID(T2557, FIND("#", SUBSTITUTE(T2557, "-", "#", LEN(T2557) - LEN(SUBSTITUTE(T2557, "-", "")))) + 1, LEN(T2557)),#REF!,#REF!),0)</f>
        <v>0</v>
      </c>
      <c r="Z2557">
        <f>MONTH(续费明细实时[[#This Row],[success_time]])</f>
        <v>5</v>
      </c>
      <c r="AA2557" s="8" t="e">
        <f>VLOOKUP(续费明细实时[[#This Row],[parent_user_id]],#REF!,27,0)</f>
        <v>#REF!</v>
      </c>
    </row>
    <row r="2558" spans="1:27">
      <c r="A2558" s="1">
        <v>45802</v>
      </c>
      <c r="B2558" t="s">
        <v>14586</v>
      </c>
      <c r="C2558" t="s">
        <v>14587</v>
      </c>
      <c r="D2558" t="s">
        <v>578</v>
      </c>
      <c r="E2558" t="s">
        <v>546</v>
      </c>
      <c r="F2558">
        <v>120</v>
      </c>
      <c r="G2558" t="s">
        <v>1994</v>
      </c>
      <c r="H2558" t="s">
        <v>559</v>
      </c>
      <c r="I2558" t="s">
        <v>1876</v>
      </c>
      <c r="J2558">
        <v>17750</v>
      </c>
      <c r="K2558" t="s">
        <v>236</v>
      </c>
      <c r="L2558" t="s">
        <v>549</v>
      </c>
      <c r="M2558" t="s">
        <v>550</v>
      </c>
      <c r="N2558" t="s">
        <v>551</v>
      </c>
      <c r="O2558" t="s">
        <v>141</v>
      </c>
      <c r="P2558" t="s">
        <v>1877</v>
      </c>
      <c r="Q2558" t="s">
        <v>14588</v>
      </c>
      <c r="R2558" t="s">
        <v>626</v>
      </c>
      <c r="S2558">
        <v>2500</v>
      </c>
      <c r="T2558" t="s">
        <v>1896</v>
      </c>
      <c r="U2558" s="4">
        <v>45802.54047453704</v>
      </c>
      <c r="V2558" t="str">
        <f>IFERROR(VLOOKUP(B2558,#REF!,1,0),"")</f>
        <v/>
      </c>
      <c r="W2558" t="str" cm="1">
        <f t="array" ref="W2558">IFERROR(_xlfn.IFS(AND(V2558="",X2558&lt;&gt;"王园园组",X2558&lt;&gt;"other"),K2558,AND(V2558="",X2558="王园园组"),G2558),"other")</f>
        <v>other</v>
      </c>
      <c r="X2558" t="str" cm="1">
        <f t="array" ref="X2558">IFERROR(_xlfn.IFS(AND(V2558="",IFERROR(VLOOKUP(N2558,#REF!,1,0),1)&lt;&gt;1),N2558,AND(V2558="",I2558="王园园组"),"王园园组"),"other")</f>
        <v>other</v>
      </c>
      <c r="Y2558">
        <f>IFERROR(_xlfn.XLOOKUP(MID(T2558, FIND("#", SUBSTITUTE(T2558, "-", "#", LEN(T2558) - LEN(SUBSTITUTE(T2558, "-", "")))) + 1, LEN(T2558)),#REF!,#REF!),0)</f>
        <v>0</v>
      </c>
      <c r="Z2558">
        <f>MONTH(续费明细实时[[#This Row],[success_time]])</f>
        <v>5</v>
      </c>
      <c r="AA2558" s="8" t="e">
        <f>VLOOKUP(续费明细实时[[#This Row],[parent_user_id]],#REF!,27,0)</f>
        <v>#REF!</v>
      </c>
    </row>
    <row r="2559" spans="1:27">
      <c r="A2559" s="1">
        <v>45806</v>
      </c>
      <c r="B2559" t="s">
        <v>30400</v>
      </c>
      <c r="C2559" t="s">
        <v>30401</v>
      </c>
      <c r="D2559" t="s">
        <v>548</v>
      </c>
      <c r="E2559" t="s">
        <v>546</v>
      </c>
      <c r="F2559">
        <v>120</v>
      </c>
      <c r="G2559" t="s">
        <v>2005</v>
      </c>
      <c r="H2559" t="s">
        <v>559</v>
      </c>
      <c r="I2559" t="s">
        <v>1876</v>
      </c>
      <c r="J2559">
        <v>17750</v>
      </c>
      <c r="K2559" t="s">
        <v>217</v>
      </c>
      <c r="L2559" t="s">
        <v>549</v>
      </c>
      <c r="M2559" t="s">
        <v>550</v>
      </c>
      <c r="N2559" t="s">
        <v>551</v>
      </c>
      <c r="O2559" t="s">
        <v>145</v>
      </c>
      <c r="P2559" t="s">
        <v>1877</v>
      </c>
      <c r="Q2559" t="s">
        <v>30402</v>
      </c>
      <c r="R2559" t="s">
        <v>626</v>
      </c>
      <c r="S2559">
        <v>2500</v>
      </c>
      <c r="T2559" t="s">
        <v>1896</v>
      </c>
      <c r="U2559" s="4">
        <v>45806.398530092592</v>
      </c>
      <c r="V2559" t="str">
        <f>IFERROR(VLOOKUP(B2559,#REF!,1,0),"")</f>
        <v/>
      </c>
      <c r="W2559" t="str" cm="1">
        <f t="array" ref="W2559">IFERROR(_xlfn.IFS(AND(V2559="",X2559&lt;&gt;"王园园组",X2559&lt;&gt;"other"),K2559,AND(V2559="",X2559="王园园组"),G2559),"other")</f>
        <v>other</v>
      </c>
      <c r="X2559" t="str" cm="1">
        <f t="array" ref="X2559">IFERROR(_xlfn.IFS(AND(V2559="",IFERROR(VLOOKUP(N2559,#REF!,1,0),1)&lt;&gt;1),N2559,AND(V2559="",I2559="王园园组"),"王园园组"),"other")</f>
        <v>other</v>
      </c>
      <c r="Y2559">
        <f>IFERROR(_xlfn.XLOOKUP(MID(T2559, FIND("#", SUBSTITUTE(T2559, "-", "#", LEN(T2559) - LEN(SUBSTITUTE(T2559, "-", "")))) + 1, LEN(T2559)),#REF!,#REF!),0)</f>
        <v>0</v>
      </c>
      <c r="Z2559">
        <f>MONTH(续费明细实时[[#This Row],[success_time]])</f>
        <v>5</v>
      </c>
      <c r="AA2559" s="8" t="e">
        <f>VLOOKUP(续费明细实时[[#This Row],[parent_user_id]],#REF!,27,0)</f>
        <v>#REF!</v>
      </c>
    </row>
    <row r="2560" spans="1:27">
      <c r="A2560" s="1">
        <v>45788</v>
      </c>
      <c r="B2560" t="s">
        <v>9125</v>
      </c>
      <c r="C2560" t="s">
        <v>9126</v>
      </c>
      <c r="D2560" t="s">
        <v>610</v>
      </c>
      <c r="E2560" t="s">
        <v>546</v>
      </c>
      <c r="F2560">
        <v>120</v>
      </c>
      <c r="G2560" t="s">
        <v>2079</v>
      </c>
      <c r="H2560" t="s">
        <v>559</v>
      </c>
      <c r="I2560" t="s">
        <v>1876</v>
      </c>
      <c r="J2560">
        <v>17750</v>
      </c>
      <c r="K2560" t="s">
        <v>291</v>
      </c>
      <c r="L2560" t="s">
        <v>549</v>
      </c>
      <c r="M2560" t="s">
        <v>550</v>
      </c>
      <c r="N2560" t="s">
        <v>136</v>
      </c>
      <c r="O2560" t="s">
        <v>292</v>
      </c>
      <c r="P2560" t="s">
        <v>1877</v>
      </c>
      <c r="Q2560" t="s">
        <v>9127</v>
      </c>
      <c r="R2560" t="s">
        <v>626</v>
      </c>
      <c r="S2560">
        <v>2500</v>
      </c>
      <c r="T2560" t="s">
        <v>1896</v>
      </c>
      <c r="U2560" s="4">
        <v>45788.843807870369</v>
      </c>
      <c r="V2560" t="str">
        <f>IFERROR(VLOOKUP(B2560,#REF!,1,0),"")</f>
        <v/>
      </c>
      <c r="W2560" t="str" cm="1">
        <f t="array" ref="W2560">IFERROR(_xlfn.IFS(AND(V2560="",X2560&lt;&gt;"王园园组",X2560&lt;&gt;"other"),K2560,AND(V2560="",X2560="王园园组"),G2560),"other")</f>
        <v>other</v>
      </c>
      <c r="X2560" t="str" cm="1">
        <f t="array" ref="X2560">IFERROR(_xlfn.IFS(AND(V2560="",IFERROR(VLOOKUP(N2560,#REF!,1,0),1)&lt;&gt;1),N2560,AND(V2560="",I2560="王园园组"),"王园园组"),"other")</f>
        <v>other</v>
      </c>
      <c r="Y2560">
        <f>IFERROR(_xlfn.XLOOKUP(MID(T2560, FIND("#", SUBSTITUTE(T2560, "-", "#", LEN(T2560) - LEN(SUBSTITUTE(T2560, "-", "")))) + 1, LEN(T2560)),#REF!,#REF!),0)</f>
        <v>0</v>
      </c>
      <c r="Z2560">
        <f>MONTH(续费明细实时[[#This Row],[success_time]])</f>
        <v>5</v>
      </c>
      <c r="AA2560" s="8" t="e">
        <f>VLOOKUP(续费明细实时[[#This Row],[parent_user_id]],#REF!,27,0)</f>
        <v>#REF!</v>
      </c>
    </row>
    <row r="2561" spans="1:27">
      <c r="A2561" s="1">
        <v>45794</v>
      </c>
      <c r="B2561" t="s">
        <v>15464</v>
      </c>
      <c r="C2561" t="s">
        <v>15465</v>
      </c>
      <c r="D2561" t="s">
        <v>695</v>
      </c>
      <c r="E2561" t="s">
        <v>546</v>
      </c>
      <c r="F2561">
        <v>120</v>
      </c>
      <c r="G2561" t="s">
        <v>1917</v>
      </c>
      <c r="H2561" t="s">
        <v>559</v>
      </c>
      <c r="I2561" t="s">
        <v>1876</v>
      </c>
      <c r="J2561">
        <v>17750</v>
      </c>
      <c r="K2561" t="s">
        <v>291</v>
      </c>
      <c r="L2561" t="s">
        <v>549</v>
      </c>
      <c r="M2561" t="s">
        <v>550</v>
      </c>
      <c r="N2561" t="s">
        <v>136</v>
      </c>
      <c r="O2561" t="s">
        <v>292</v>
      </c>
      <c r="P2561" t="s">
        <v>1877</v>
      </c>
      <c r="Q2561" t="s">
        <v>15466</v>
      </c>
      <c r="R2561" t="s">
        <v>626</v>
      </c>
      <c r="S2561">
        <v>2500</v>
      </c>
      <c r="T2561" t="s">
        <v>1896</v>
      </c>
      <c r="U2561" s="4">
        <v>45794.609733796293</v>
      </c>
      <c r="V2561" t="str">
        <f>IFERROR(VLOOKUP(B2561,#REF!,1,0),"")</f>
        <v/>
      </c>
      <c r="W2561" t="str" cm="1">
        <f t="array" ref="W2561">IFERROR(_xlfn.IFS(AND(V2561="",X2561&lt;&gt;"王园园组",X2561&lt;&gt;"other"),K2561,AND(V2561="",X2561="王园园组"),G2561),"other")</f>
        <v>other</v>
      </c>
      <c r="X2561" t="str" cm="1">
        <f t="array" ref="X2561">IFERROR(_xlfn.IFS(AND(V2561="",IFERROR(VLOOKUP(N2561,#REF!,1,0),1)&lt;&gt;1),N2561,AND(V2561="",I2561="王园园组"),"王园园组"),"other")</f>
        <v>other</v>
      </c>
      <c r="Y2561">
        <f>IFERROR(_xlfn.XLOOKUP(MID(T2561, FIND("#", SUBSTITUTE(T2561, "-", "#", LEN(T2561) - LEN(SUBSTITUTE(T2561, "-", "")))) + 1, LEN(T2561)),#REF!,#REF!),0)</f>
        <v>0</v>
      </c>
      <c r="Z2561">
        <f>MONTH(续费明细实时[[#This Row],[success_time]])</f>
        <v>5</v>
      </c>
      <c r="AA2561" s="8" t="e">
        <f>VLOOKUP(续费明细实时[[#This Row],[parent_user_id]],#REF!,27,0)</f>
        <v>#REF!</v>
      </c>
    </row>
    <row r="2562" spans="1:27">
      <c r="A2562" s="1">
        <v>45789</v>
      </c>
      <c r="B2562" t="s">
        <v>11872</v>
      </c>
      <c r="C2562" t="s">
        <v>11873</v>
      </c>
      <c r="D2562" t="s">
        <v>548</v>
      </c>
      <c r="E2562" t="s">
        <v>546</v>
      </c>
      <c r="F2562">
        <v>120</v>
      </c>
      <c r="G2562" t="s">
        <v>2139</v>
      </c>
      <c r="H2562" t="s">
        <v>559</v>
      </c>
      <c r="I2562" t="s">
        <v>1876</v>
      </c>
      <c r="J2562">
        <v>18283</v>
      </c>
      <c r="K2562" t="s">
        <v>284</v>
      </c>
      <c r="L2562" t="s">
        <v>549</v>
      </c>
      <c r="M2562" t="s">
        <v>550</v>
      </c>
      <c r="N2562" t="s">
        <v>136</v>
      </c>
      <c r="O2562" t="s">
        <v>283</v>
      </c>
      <c r="P2562" t="s">
        <v>1877</v>
      </c>
      <c r="Q2562" t="s">
        <v>11874</v>
      </c>
      <c r="R2562" t="s">
        <v>626</v>
      </c>
      <c r="S2562">
        <v>2575</v>
      </c>
      <c r="T2562" t="s">
        <v>1896</v>
      </c>
      <c r="U2562" s="4">
        <v>45789.934571759259</v>
      </c>
      <c r="V2562" t="str">
        <f>IFERROR(VLOOKUP(B2562,#REF!,1,0),"")</f>
        <v/>
      </c>
      <c r="W2562" t="str" cm="1">
        <f t="array" ref="W2562">IFERROR(_xlfn.IFS(AND(V2562="",X2562&lt;&gt;"王园园组",X2562&lt;&gt;"other"),K2562,AND(V2562="",X2562="王园园组"),G2562),"other")</f>
        <v>other</v>
      </c>
      <c r="X2562" t="str" cm="1">
        <f t="array" ref="X2562">IFERROR(_xlfn.IFS(AND(V2562="",IFERROR(VLOOKUP(N2562,#REF!,1,0),1)&lt;&gt;1),N2562,AND(V2562="",I2562="王园园组"),"王园园组"),"other")</f>
        <v>other</v>
      </c>
      <c r="Y2562">
        <f>IFERROR(_xlfn.XLOOKUP(MID(T2562, FIND("#", SUBSTITUTE(T2562, "-", "#", LEN(T2562) - LEN(SUBSTITUTE(T2562, "-", "")))) + 1, LEN(T2562)),#REF!,#REF!),0)</f>
        <v>0</v>
      </c>
      <c r="Z2562">
        <f>MONTH(续费明细实时[[#This Row],[success_time]])</f>
        <v>5</v>
      </c>
      <c r="AA2562" s="8" t="e">
        <f>VLOOKUP(续费明细实时[[#This Row],[parent_user_id]],#REF!,27,0)</f>
        <v>#REF!</v>
      </c>
    </row>
    <row r="2563" spans="1:27">
      <c r="A2563" s="1">
        <v>45789</v>
      </c>
      <c r="B2563" t="s">
        <v>10920</v>
      </c>
      <c r="C2563" t="s">
        <v>10921</v>
      </c>
      <c r="D2563" t="s">
        <v>548</v>
      </c>
      <c r="E2563" t="s">
        <v>546</v>
      </c>
      <c r="F2563">
        <v>120</v>
      </c>
      <c r="G2563" t="s">
        <v>1894</v>
      </c>
      <c r="H2563" t="s">
        <v>559</v>
      </c>
      <c r="I2563" t="s">
        <v>1876</v>
      </c>
      <c r="J2563">
        <v>17750</v>
      </c>
      <c r="K2563" t="s">
        <v>245</v>
      </c>
      <c r="L2563" t="s">
        <v>549</v>
      </c>
      <c r="M2563" t="s">
        <v>550</v>
      </c>
      <c r="N2563" t="s">
        <v>551</v>
      </c>
      <c r="O2563" t="s">
        <v>242</v>
      </c>
      <c r="P2563" t="s">
        <v>1877</v>
      </c>
      <c r="Q2563" t="s">
        <v>10922</v>
      </c>
      <c r="R2563" t="s">
        <v>626</v>
      </c>
      <c r="S2563">
        <v>2500</v>
      </c>
      <c r="T2563" t="s">
        <v>1896</v>
      </c>
      <c r="U2563" s="4">
        <v>45789.499108796299</v>
      </c>
      <c r="V2563" t="str">
        <f>IFERROR(VLOOKUP(B2563,#REF!,1,0),"")</f>
        <v/>
      </c>
      <c r="W2563" t="str" cm="1">
        <f t="array" ref="W2563">IFERROR(_xlfn.IFS(AND(V2563="",X2563&lt;&gt;"王园园组",X2563&lt;&gt;"other"),K2563,AND(V2563="",X2563="王园园组"),G2563),"other")</f>
        <v>other</v>
      </c>
      <c r="X2563" t="str" cm="1">
        <f t="array" ref="X2563">IFERROR(_xlfn.IFS(AND(V2563="",IFERROR(VLOOKUP(N2563,#REF!,1,0),1)&lt;&gt;1),N2563,AND(V2563="",I2563="王园园组"),"王园园组"),"other")</f>
        <v>other</v>
      </c>
      <c r="Y2563">
        <f>IFERROR(_xlfn.XLOOKUP(MID(T2563, FIND("#", SUBSTITUTE(T2563, "-", "#", LEN(T2563) - LEN(SUBSTITUTE(T2563, "-", "")))) + 1, LEN(T2563)),#REF!,#REF!),0)</f>
        <v>0</v>
      </c>
      <c r="Z2563">
        <f>MONTH(续费明细实时[[#This Row],[success_time]])</f>
        <v>5</v>
      </c>
      <c r="AA2563" s="8" t="e">
        <f>VLOOKUP(续费明细实时[[#This Row],[parent_user_id]],#REF!,27,0)</f>
        <v>#REF!</v>
      </c>
    </row>
    <row r="2564" spans="1:27">
      <c r="A2564" s="1">
        <v>45793</v>
      </c>
      <c r="B2564" t="s">
        <v>15280</v>
      </c>
      <c r="C2564" t="s">
        <v>15281</v>
      </c>
      <c r="D2564" t="s">
        <v>558</v>
      </c>
      <c r="E2564" t="s">
        <v>1959</v>
      </c>
      <c r="F2564">
        <v>36</v>
      </c>
      <c r="G2564" t="s">
        <v>454</v>
      </c>
      <c r="H2564" t="s">
        <v>559</v>
      </c>
      <c r="I2564" t="s">
        <v>504</v>
      </c>
      <c r="J2564">
        <v>9809</v>
      </c>
      <c r="K2564" t="s">
        <v>454</v>
      </c>
      <c r="L2564" t="s">
        <v>549</v>
      </c>
      <c r="M2564" t="s">
        <v>559</v>
      </c>
      <c r="N2564" t="s">
        <v>504</v>
      </c>
      <c r="O2564" t="s">
        <v>325</v>
      </c>
      <c r="P2564" t="s">
        <v>1877</v>
      </c>
      <c r="Q2564" t="s">
        <v>15282</v>
      </c>
      <c r="R2564" t="s">
        <v>626</v>
      </c>
      <c r="S2564">
        <v>1381.4844840000001</v>
      </c>
      <c r="T2564" t="s">
        <v>2676</v>
      </c>
      <c r="U2564" s="4">
        <v>45793.401585648149</v>
      </c>
      <c r="V2564" t="str">
        <f>IFERROR(VLOOKUP(B2564,#REF!,1,0),"")</f>
        <v/>
      </c>
      <c r="W2564" t="str" cm="1">
        <f t="array" ref="W2564">IFERROR(_xlfn.IFS(AND(V2564="",X2564&lt;&gt;"王园园组",X2564&lt;&gt;"other"),K2564,AND(V2564="",X2564="王园园组"),G2564),"other")</f>
        <v>other</v>
      </c>
      <c r="X2564" t="str" cm="1">
        <f t="array" ref="X2564">IFERROR(_xlfn.IFS(AND(V2564="",IFERROR(VLOOKUP(N2564,#REF!,1,0),1)&lt;&gt;1),N2564,AND(V2564="",I2564="王园园组"),"王园园组"),"other")</f>
        <v>other</v>
      </c>
      <c r="Y2564">
        <f>IFERROR(_xlfn.XLOOKUP(MID(T2564, FIND("#", SUBSTITUTE(T2564, "-", "#", LEN(T2564) - LEN(SUBSTITUTE(T2564, "-", "")))) + 1, LEN(T2564)),#REF!,#REF!),0)</f>
        <v>0</v>
      </c>
      <c r="Z2564">
        <f>MONTH(续费明细实时[[#This Row],[success_time]])</f>
        <v>5</v>
      </c>
      <c r="AA2564" s="8" t="e">
        <f>VLOOKUP(续费明细实时[[#This Row],[parent_user_id]],#REF!,27,0)</f>
        <v>#REF!</v>
      </c>
    </row>
    <row r="2565" spans="1:27">
      <c r="A2565" s="1">
        <v>45780</v>
      </c>
      <c r="B2565" t="s">
        <v>2972</v>
      </c>
      <c r="C2565" t="s">
        <v>2973</v>
      </c>
      <c r="D2565" t="s">
        <v>548</v>
      </c>
      <c r="E2565" t="s">
        <v>546</v>
      </c>
      <c r="F2565">
        <v>96</v>
      </c>
      <c r="G2565" t="s">
        <v>1939</v>
      </c>
      <c r="H2565" t="s">
        <v>559</v>
      </c>
      <c r="I2565" t="s">
        <v>1876</v>
      </c>
      <c r="J2565">
        <v>21286</v>
      </c>
      <c r="K2565" t="s">
        <v>218</v>
      </c>
      <c r="L2565" t="s">
        <v>549</v>
      </c>
      <c r="M2565" t="s">
        <v>550</v>
      </c>
      <c r="N2565" t="s">
        <v>551</v>
      </c>
      <c r="O2565" t="s">
        <v>145</v>
      </c>
      <c r="P2565" t="s">
        <v>1877</v>
      </c>
      <c r="Q2565" t="s">
        <v>2974</v>
      </c>
      <c r="R2565" t="s">
        <v>626</v>
      </c>
      <c r="S2565">
        <v>2998</v>
      </c>
      <c r="T2565" t="s">
        <v>1926</v>
      </c>
      <c r="U2565" s="4">
        <v>45780.590439814812</v>
      </c>
      <c r="V2565" t="str">
        <f>IFERROR(VLOOKUP(B2565,#REF!,1,0),"")</f>
        <v/>
      </c>
      <c r="W2565" t="str" cm="1">
        <f t="array" ref="W2565">IFERROR(_xlfn.IFS(AND(V2565="",X2565&lt;&gt;"王园园组",X2565&lt;&gt;"other"),K2565,AND(V2565="",X2565="王园园组"),G2565),"other")</f>
        <v>other</v>
      </c>
      <c r="X2565" t="str" cm="1">
        <f t="array" ref="X2565">IFERROR(_xlfn.IFS(AND(V2565="",IFERROR(VLOOKUP(N2565,#REF!,1,0),1)&lt;&gt;1),N2565,AND(V2565="",I2565="王园园组"),"王园园组"),"other")</f>
        <v>other</v>
      </c>
      <c r="Y2565">
        <f>IFERROR(_xlfn.XLOOKUP(MID(T2565, FIND("#", SUBSTITUTE(T2565, "-", "#", LEN(T2565) - LEN(SUBSTITUTE(T2565, "-", "")))) + 1, LEN(T2565)),#REF!,#REF!),0)</f>
        <v>0</v>
      </c>
      <c r="Z2565">
        <f>MONTH(续费明细实时[[#This Row],[success_time]])</f>
        <v>5</v>
      </c>
      <c r="AA2565" s="8" t="e">
        <f>VLOOKUP(续费明细实时[[#This Row],[parent_user_id]],#REF!,27,0)</f>
        <v>#REF!</v>
      </c>
    </row>
    <row r="2566" spans="1:27">
      <c r="A2566" s="1">
        <v>45804</v>
      </c>
      <c r="B2566" t="s">
        <v>30403</v>
      </c>
      <c r="C2566" t="s">
        <v>30404</v>
      </c>
      <c r="D2566" t="s">
        <v>1088</v>
      </c>
      <c r="E2566" t="s">
        <v>546</v>
      </c>
      <c r="F2566">
        <v>60</v>
      </c>
      <c r="G2566" t="s">
        <v>1994</v>
      </c>
      <c r="H2566" t="s">
        <v>559</v>
      </c>
      <c r="I2566" t="s">
        <v>1876</v>
      </c>
      <c r="J2566">
        <v>10650</v>
      </c>
      <c r="K2566" t="s">
        <v>298</v>
      </c>
      <c r="L2566" t="s">
        <v>549</v>
      </c>
      <c r="M2566" t="s">
        <v>550</v>
      </c>
      <c r="N2566" t="s">
        <v>136</v>
      </c>
      <c r="O2566" t="s">
        <v>143</v>
      </c>
      <c r="P2566" t="s">
        <v>1877</v>
      </c>
      <c r="Q2566" t="s">
        <v>30405</v>
      </c>
      <c r="R2566" t="s">
        <v>626</v>
      </c>
      <c r="S2566">
        <v>1500</v>
      </c>
      <c r="T2566" t="s">
        <v>1891</v>
      </c>
      <c r="U2566" s="4">
        <v>45804.775289351855</v>
      </c>
      <c r="V2566" t="str">
        <f>IFERROR(VLOOKUP(B2566,#REF!,1,0),"")</f>
        <v/>
      </c>
      <c r="W2566" t="str" cm="1">
        <f t="array" ref="W2566">IFERROR(_xlfn.IFS(AND(V2566="",X2566&lt;&gt;"王园园组",X2566&lt;&gt;"other"),K2566,AND(V2566="",X2566="王园园组"),G2566),"other")</f>
        <v>other</v>
      </c>
      <c r="X2566" t="str" cm="1">
        <f t="array" ref="X2566">IFERROR(_xlfn.IFS(AND(V2566="",IFERROR(VLOOKUP(N2566,#REF!,1,0),1)&lt;&gt;1),N2566,AND(V2566="",I2566="王园园组"),"王园园组"),"other")</f>
        <v>other</v>
      </c>
      <c r="Y2566">
        <f>IFERROR(_xlfn.XLOOKUP(MID(T2566, FIND("#", SUBSTITUTE(T2566, "-", "#", LEN(T2566) - LEN(SUBSTITUTE(T2566, "-", "")))) + 1, LEN(T2566)),#REF!,#REF!),0)</f>
        <v>0</v>
      </c>
      <c r="Z2566">
        <f>MONTH(续费明细实时[[#This Row],[success_time]])</f>
        <v>5</v>
      </c>
      <c r="AA2566" s="8" t="e">
        <f>VLOOKUP(续费明细实时[[#This Row],[parent_user_id]],#REF!,27,0)</f>
        <v>#REF!</v>
      </c>
    </row>
    <row r="2567" spans="1:27">
      <c r="A2567" s="1">
        <v>45790</v>
      </c>
      <c r="B2567" t="s">
        <v>15571</v>
      </c>
      <c r="C2567" t="s">
        <v>15572</v>
      </c>
      <c r="D2567" t="s">
        <v>695</v>
      </c>
      <c r="E2567" t="s">
        <v>546</v>
      </c>
      <c r="F2567">
        <v>60</v>
      </c>
      <c r="G2567" t="s">
        <v>2024</v>
      </c>
      <c r="H2567" t="s">
        <v>559</v>
      </c>
      <c r="I2567" t="s">
        <v>1876</v>
      </c>
      <c r="J2567">
        <v>10650</v>
      </c>
      <c r="K2567" t="s">
        <v>273</v>
      </c>
      <c r="L2567" t="s">
        <v>549</v>
      </c>
      <c r="M2567" t="s">
        <v>550</v>
      </c>
      <c r="N2567" t="s">
        <v>136</v>
      </c>
      <c r="O2567" t="s">
        <v>139</v>
      </c>
      <c r="P2567" t="s">
        <v>1877</v>
      </c>
      <c r="Q2567" t="s">
        <v>15573</v>
      </c>
      <c r="R2567" t="s">
        <v>626</v>
      </c>
      <c r="S2567">
        <v>1500</v>
      </c>
      <c r="T2567" t="s">
        <v>1891</v>
      </c>
      <c r="U2567" s="4">
        <v>45790.893472222226</v>
      </c>
      <c r="V2567" t="str">
        <f>IFERROR(VLOOKUP(B2567,#REF!,1,0),"")</f>
        <v/>
      </c>
      <c r="W2567" t="str" cm="1">
        <f t="array" ref="W2567">IFERROR(_xlfn.IFS(AND(V2567="",X2567&lt;&gt;"王园园组",X2567&lt;&gt;"other"),K2567,AND(V2567="",X2567="王园园组"),G2567),"other")</f>
        <v>other</v>
      </c>
      <c r="X2567" t="str" cm="1">
        <f t="array" ref="X2567">IFERROR(_xlfn.IFS(AND(V2567="",IFERROR(VLOOKUP(N2567,#REF!,1,0),1)&lt;&gt;1),N2567,AND(V2567="",I2567="王园园组"),"王园园组"),"other")</f>
        <v>other</v>
      </c>
      <c r="Y2567">
        <f>IFERROR(_xlfn.XLOOKUP(MID(T2567, FIND("#", SUBSTITUTE(T2567, "-", "#", LEN(T2567) - LEN(SUBSTITUTE(T2567, "-", "")))) + 1, LEN(T2567)),#REF!,#REF!),0)</f>
        <v>0</v>
      </c>
      <c r="Z2567">
        <f>MONTH(续费明细实时[[#This Row],[success_time]])</f>
        <v>5</v>
      </c>
      <c r="AA2567" s="8" t="e">
        <f>VLOOKUP(续费明细实时[[#This Row],[parent_user_id]],#REF!,27,0)</f>
        <v>#REF!</v>
      </c>
    </row>
    <row r="2568" spans="1:27">
      <c r="A2568" s="1">
        <v>45802</v>
      </c>
      <c r="B2568" t="s">
        <v>28824</v>
      </c>
      <c r="C2568" t="s">
        <v>28825</v>
      </c>
      <c r="D2568" t="s">
        <v>548</v>
      </c>
      <c r="E2568" t="s">
        <v>641</v>
      </c>
      <c r="F2568">
        <v>36</v>
      </c>
      <c r="G2568" t="s">
        <v>13037</v>
      </c>
      <c r="H2568" t="s">
        <v>559</v>
      </c>
      <c r="I2568" t="s">
        <v>1876</v>
      </c>
      <c r="J2568">
        <v>4473</v>
      </c>
      <c r="K2568" t="s">
        <v>203</v>
      </c>
      <c r="L2568" t="s">
        <v>549</v>
      </c>
      <c r="M2568" t="s">
        <v>550</v>
      </c>
      <c r="N2568" t="s">
        <v>551</v>
      </c>
      <c r="O2568" t="s">
        <v>149</v>
      </c>
      <c r="P2568" t="s">
        <v>1877</v>
      </c>
      <c r="Q2568" t="s">
        <v>28826</v>
      </c>
      <c r="R2568" t="s">
        <v>626</v>
      </c>
      <c r="S2568">
        <v>630</v>
      </c>
      <c r="T2568" t="s">
        <v>2733</v>
      </c>
      <c r="U2568" s="4">
        <v>45802.980393518519</v>
      </c>
      <c r="V2568" t="str">
        <f>IFERROR(VLOOKUP(B2568,#REF!,1,0),"")</f>
        <v/>
      </c>
      <c r="W2568" t="str" cm="1">
        <f t="array" ref="W2568">IFERROR(_xlfn.IFS(AND(V2568="",X2568&lt;&gt;"王园园组",X2568&lt;&gt;"other"),K2568,AND(V2568="",X2568="王园园组"),G2568),"other")</f>
        <v>other</v>
      </c>
      <c r="X2568" t="str" cm="1">
        <f t="array" ref="X2568">IFERROR(_xlfn.IFS(AND(V2568="",IFERROR(VLOOKUP(N2568,#REF!,1,0),1)&lt;&gt;1),N2568,AND(V2568="",I2568="王园园组"),"王园园组"),"other")</f>
        <v>other</v>
      </c>
      <c r="Y2568">
        <f>IFERROR(_xlfn.XLOOKUP(MID(T2568, FIND("#", SUBSTITUTE(T2568, "-", "#", LEN(T2568) - LEN(SUBSTITUTE(T2568, "-", "")))) + 1, LEN(T2568)),#REF!,#REF!),0)</f>
        <v>0</v>
      </c>
      <c r="Z2568">
        <f>MONTH(续费明细实时[[#This Row],[success_time]])</f>
        <v>5</v>
      </c>
      <c r="AA2568" s="8" t="e">
        <f>VLOOKUP(续费明细实时[[#This Row],[parent_user_id]],#REF!,27,0)</f>
        <v>#REF!</v>
      </c>
    </row>
    <row r="2569" spans="1:27">
      <c r="A2569" s="1">
        <v>45791</v>
      </c>
      <c r="B2569" t="s">
        <v>15565</v>
      </c>
      <c r="C2569" t="s">
        <v>15566</v>
      </c>
      <c r="D2569" t="s">
        <v>558</v>
      </c>
      <c r="E2569" t="s">
        <v>546</v>
      </c>
      <c r="F2569">
        <v>240</v>
      </c>
      <c r="G2569" t="s">
        <v>1973</v>
      </c>
      <c r="H2569" t="s">
        <v>559</v>
      </c>
      <c r="I2569" t="s">
        <v>1876</v>
      </c>
      <c r="J2569">
        <v>32561</v>
      </c>
      <c r="K2569" t="s">
        <v>231</v>
      </c>
      <c r="L2569" t="s">
        <v>549</v>
      </c>
      <c r="M2569" t="s">
        <v>550</v>
      </c>
      <c r="N2569" t="s">
        <v>551</v>
      </c>
      <c r="O2569" t="s">
        <v>141</v>
      </c>
      <c r="P2569" t="s">
        <v>1877</v>
      </c>
      <c r="Q2569" t="s">
        <v>15567</v>
      </c>
      <c r="R2569" t="s">
        <v>626</v>
      </c>
      <c r="S2569">
        <v>4586.0755419999996</v>
      </c>
      <c r="T2569" t="s">
        <v>1931</v>
      </c>
      <c r="U2569" s="4">
        <v>45791.808055555557</v>
      </c>
      <c r="V2569" t="str">
        <f>IFERROR(VLOOKUP(B2569,#REF!,1,0),"")</f>
        <v/>
      </c>
      <c r="W2569" t="str" cm="1">
        <f t="array" ref="W2569">IFERROR(_xlfn.IFS(AND(V2569="",X2569&lt;&gt;"王园园组",X2569&lt;&gt;"other"),K2569,AND(V2569="",X2569="王园园组"),G2569),"other")</f>
        <v>other</v>
      </c>
      <c r="X2569" t="str" cm="1">
        <f t="array" ref="X2569">IFERROR(_xlfn.IFS(AND(V2569="",IFERROR(VLOOKUP(N2569,#REF!,1,0),1)&lt;&gt;1),N2569,AND(V2569="",I2569="王园园组"),"王园园组"),"other")</f>
        <v>other</v>
      </c>
      <c r="Y2569">
        <f>IFERROR(_xlfn.XLOOKUP(MID(T2569, FIND("#", SUBSTITUTE(T2569, "-", "#", LEN(T2569) - LEN(SUBSTITUTE(T2569, "-", "")))) + 1, LEN(T2569)),#REF!,#REF!),0)</f>
        <v>0</v>
      </c>
      <c r="Z2569">
        <f>MONTH(续费明细实时[[#This Row],[success_time]])</f>
        <v>5</v>
      </c>
      <c r="AA2569" s="8" t="e">
        <f>VLOOKUP(续费明细实时[[#This Row],[parent_user_id]],#REF!,27,0)</f>
        <v>#REF!</v>
      </c>
    </row>
    <row r="2570" spans="1:27">
      <c r="A2570" s="1">
        <v>45796</v>
      </c>
      <c r="B2570" t="s">
        <v>15329</v>
      </c>
      <c r="C2570" t="s">
        <v>15330</v>
      </c>
      <c r="D2570" t="s">
        <v>610</v>
      </c>
      <c r="E2570" t="s">
        <v>546</v>
      </c>
      <c r="F2570">
        <v>60</v>
      </c>
      <c r="G2570" t="s">
        <v>1973</v>
      </c>
      <c r="H2570" t="s">
        <v>559</v>
      </c>
      <c r="I2570" t="s">
        <v>1876</v>
      </c>
      <c r="J2570">
        <v>10650</v>
      </c>
      <c r="K2570" t="s">
        <v>265</v>
      </c>
      <c r="L2570" t="s">
        <v>549</v>
      </c>
      <c r="M2570" t="s">
        <v>550</v>
      </c>
      <c r="N2570" t="s">
        <v>136</v>
      </c>
      <c r="O2570" t="s">
        <v>264</v>
      </c>
      <c r="P2570" t="s">
        <v>1877</v>
      </c>
      <c r="Q2570" t="s">
        <v>15331</v>
      </c>
      <c r="R2570" t="s">
        <v>626</v>
      </c>
      <c r="S2570">
        <v>1500</v>
      </c>
      <c r="T2570" t="s">
        <v>1891</v>
      </c>
      <c r="U2570" s="4">
        <v>45796.465879629628</v>
      </c>
      <c r="V2570" t="str">
        <f>IFERROR(VLOOKUP(B2570,#REF!,1,0),"")</f>
        <v/>
      </c>
      <c r="W2570" t="str" cm="1">
        <f t="array" ref="W2570">IFERROR(_xlfn.IFS(AND(V2570="",X2570&lt;&gt;"王园园组",X2570&lt;&gt;"other"),K2570,AND(V2570="",X2570="王园园组"),G2570),"other")</f>
        <v>other</v>
      </c>
      <c r="X2570" t="str" cm="1">
        <f t="array" ref="X2570">IFERROR(_xlfn.IFS(AND(V2570="",IFERROR(VLOOKUP(N2570,#REF!,1,0),1)&lt;&gt;1),N2570,AND(V2570="",I2570="王园园组"),"王园园组"),"other")</f>
        <v>other</v>
      </c>
      <c r="Y2570">
        <f>IFERROR(_xlfn.XLOOKUP(MID(T2570, FIND("#", SUBSTITUTE(T2570, "-", "#", LEN(T2570) - LEN(SUBSTITUTE(T2570, "-", "")))) + 1, LEN(T2570)),#REF!,#REF!),0)</f>
        <v>0</v>
      </c>
      <c r="Z2570">
        <f>MONTH(续费明细实时[[#This Row],[success_time]])</f>
        <v>5</v>
      </c>
      <c r="AA2570" s="8" t="e">
        <f>VLOOKUP(续费明细实时[[#This Row],[parent_user_id]],#REF!,27,0)</f>
        <v>#REF!</v>
      </c>
    </row>
    <row r="2571" spans="1:27">
      <c r="A2571" s="1">
        <v>45790</v>
      </c>
      <c r="B2571" t="s">
        <v>15568</v>
      </c>
      <c r="C2571" t="s">
        <v>15569</v>
      </c>
      <c r="D2571" t="s">
        <v>558</v>
      </c>
      <c r="E2571" t="s">
        <v>546</v>
      </c>
      <c r="F2571">
        <v>120</v>
      </c>
      <c r="G2571" t="s">
        <v>328</v>
      </c>
      <c r="H2571" t="s">
        <v>559</v>
      </c>
      <c r="I2571" t="s">
        <v>504</v>
      </c>
      <c r="J2571">
        <v>20309</v>
      </c>
      <c r="K2571" t="s">
        <v>328</v>
      </c>
      <c r="L2571" t="s">
        <v>549</v>
      </c>
      <c r="M2571" t="s">
        <v>559</v>
      </c>
      <c r="N2571" t="s">
        <v>504</v>
      </c>
      <c r="O2571" t="s">
        <v>325</v>
      </c>
      <c r="P2571" t="s">
        <v>1877</v>
      </c>
      <c r="Q2571" t="s">
        <v>15570</v>
      </c>
      <c r="R2571" t="s">
        <v>626</v>
      </c>
      <c r="S2571">
        <v>2860.4353409999999</v>
      </c>
      <c r="T2571" t="s">
        <v>1896</v>
      </c>
      <c r="U2571" s="4">
        <v>45790.789710648147</v>
      </c>
      <c r="V2571" t="str">
        <f>IFERROR(VLOOKUP(B2571,#REF!,1,0),"")</f>
        <v/>
      </c>
      <c r="W2571" t="str" cm="1">
        <f t="array" ref="W2571">IFERROR(_xlfn.IFS(AND(V2571="",X2571&lt;&gt;"王园园组",X2571&lt;&gt;"other"),K2571,AND(V2571="",X2571="王园园组"),G2571),"other")</f>
        <v>other</v>
      </c>
      <c r="X2571" t="str" cm="1">
        <f t="array" ref="X2571">IFERROR(_xlfn.IFS(AND(V2571="",IFERROR(VLOOKUP(N2571,#REF!,1,0),1)&lt;&gt;1),N2571,AND(V2571="",I2571="王园园组"),"王园园组"),"other")</f>
        <v>other</v>
      </c>
      <c r="Y2571">
        <f>IFERROR(_xlfn.XLOOKUP(MID(T2571, FIND("#", SUBSTITUTE(T2571, "-", "#", LEN(T2571) - LEN(SUBSTITUTE(T2571, "-", "")))) + 1, LEN(T2571)),#REF!,#REF!),0)</f>
        <v>0</v>
      </c>
      <c r="Z2571">
        <f>MONTH(续费明细实时[[#This Row],[success_time]])</f>
        <v>5</v>
      </c>
      <c r="AA2571" s="8" t="e">
        <f>VLOOKUP(续费明细实时[[#This Row],[parent_user_id]],#REF!,27,0)</f>
        <v>#REF!</v>
      </c>
    </row>
    <row r="2572" spans="1:27">
      <c r="A2572" s="1">
        <v>45790</v>
      </c>
      <c r="B2572" t="s">
        <v>12643</v>
      </c>
      <c r="C2572" t="s">
        <v>12644</v>
      </c>
      <c r="D2572" t="s">
        <v>558</v>
      </c>
      <c r="E2572" t="s">
        <v>546</v>
      </c>
      <c r="F2572">
        <v>60</v>
      </c>
      <c r="G2572" t="s">
        <v>335</v>
      </c>
      <c r="H2572" t="s">
        <v>559</v>
      </c>
      <c r="I2572" t="s">
        <v>504</v>
      </c>
      <c r="J2572">
        <v>10854</v>
      </c>
      <c r="K2572" t="s">
        <v>335</v>
      </c>
      <c r="L2572" t="s">
        <v>549</v>
      </c>
      <c r="M2572" t="s">
        <v>559</v>
      </c>
      <c r="N2572" t="s">
        <v>504</v>
      </c>
      <c r="O2572" t="s">
        <v>325</v>
      </c>
      <c r="P2572" t="s">
        <v>1877</v>
      </c>
      <c r="Q2572" t="s">
        <v>12645</v>
      </c>
      <c r="R2572" t="s">
        <v>626</v>
      </c>
      <c r="S2572">
        <v>1528.6918470000001</v>
      </c>
      <c r="T2572" t="s">
        <v>1891</v>
      </c>
      <c r="U2572" s="4">
        <v>45790.535694444443</v>
      </c>
      <c r="V2572" t="str">
        <f>IFERROR(VLOOKUP(B2572,#REF!,1,0),"")</f>
        <v/>
      </c>
      <c r="W2572" t="str" cm="1">
        <f t="array" ref="W2572">IFERROR(_xlfn.IFS(AND(V2572="",X2572&lt;&gt;"王园园组",X2572&lt;&gt;"other"),K2572,AND(V2572="",X2572="王园园组"),G2572),"other")</f>
        <v>other</v>
      </c>
      <c r="X2572" t="str" cm="1">
        <f t="array" ref="X2572">IFERROR(_xlfn.IFS(AND(V2572="",IFERROR(VLOOKUP(N2572,#REF!,1,0),1)&lt;&gt;1),N2572,AND(V2572="",I2572="王园园组"),"王园园组"),"other")</f>
        <v>other</v>
      </c>
      <c r="Y2572">
        <f>IFERROR(_xlfn.XLOOKUP(MID(T2572, FIND("#", SUBSTITUTE(T2572, "-", "#", LEN(T2572) - LEN(SUBSTITUTE(T2572, "-", "")))) + 1, LEN(T2572)),#REF!,#REF!),0)</f>
        <v>0</v>
      </c>
      <c r="Z2572">
        <f>MONTH(续费明细实时[[#This Row],[success_time]])</f>
        <v>5</v>
      </c>
      <c r="AA2572" s="8" t="e">
        <f>VLOOKUP(续费明细实时[[#This Row],[parent_user_id]],#REF!,27,0)</f>
        <v>#REF!</v>
      </c>
    </row>
    <row r="2573" spans="1:27">
      <c r="A2573" s="1">
        <v>45795</v>
      </c>
      <c r="B2573" t="s">
        <v>15338</v>
      </c>
      <c r="C2573" t="s">
        <v>15339</v>
      </c>
      <c r="D2573" t="s">
        <v>632</v>
      </c>
      <c r="E2573" t="s">
        <v>546</v>
      </c>
      <c r="F2573">
        <v>60</v>
      </c>
      <c r="G2573" t="s">
        <v>2056</v>
      </c>
      <c r="H2573" t="s">
        <v>559</v>
      </c>
      <c r="I2573" t="s">
        <v>1876</v>
      </c>
      <c r="J2573">
        <v>10650</v>
      </c>
      <c r="K2573" t="s">
        <v>205</v>
      </c>
      <c r="L2573" t="s">
        <v>549</v>
      </c>
      <c r="M2573" t="s">
        <v>550</v>
      </c>
      <c r="N2573" t="s">
        <v>551</v>
      </c>
      <c r="O2573" t="s">
        <v>149</v>
      </c>
      <c r="P2573" t="s">
        <v>1877</v>
      </c>
      <c r="Q2573" t="s">
        <v>15340</v>
      </c>
      <c r="R2573" t="s">
        <v>626</v>
      </c>
      <c r="S2573">
        <v>1500</v>
      </c>
      <c r="T2573" t="s">
        <v>1891</v>
      </c>
      <c r="U2573" s="4">
        <v>45795.377129629633</v>
      </c>
      <c r="V2573" t="str">
        <f>IFERROR(VLOOKUP(B2573,#REF!,1,0),"")</f>
        <v/>
      </c>
      <c r="W2573" t="str" cm="1">
        <f t="array" ref="W2573">IFERROR(_xlfn.IFS(AND(V2573="",X2573&lt;&gt;"王园园组",X2573&lt;&gt;"other"),K2573,AND(V2573="",X2573="王园园组"),G2573),"other")</f>
        <v>other</v>
      </c>
      <c r="X2573" t="str" cm="1">
        <f t="array" ref="X2573">IFERROR(_xlfn.IFS(AND(V2573="",IFERROR(VLOOKUP(N2573,#REF!,1,0),1)&lt;&gt;1),N2573,AND(V2573="",I2573="王园园组"),"王园园组"),"other")</f>
        <v>other</v>
      </c>
      <c r="Y2573">
        <f>IFERROR(_xlfn.XLOOKUP(MID(T2573, FIND("#", SUBSTITUTE(T2573, "-", "#", LEN(T2573) - LEN(SUBSTITUTE(T2573, "-", "")))) + 1, LEN(T2573)),#REF!,#REF!),0)</f>
        <v>0</v>
      </c>
      <c r="Z2573">
        <f>MONTH(续费明细实时[[#This Row],[success_time]])</f>
        <v>5</v>
      </c>
      <c r="AA2573" s="8" t="e">
        <f>VLOOKUP(续费明细实时[[#This Row],[parent_user_id]],#REF!,27,0)</f>
        <v>#REF!</v>
      </c>
    </row>
    <row r="2574" spans="1:27">
      <c r="A2574" s="1">
        <v>45805</v>
      </c>
      <c r="B2574" t="s">
        <v>30406</v>
      </c>
      <c r="C2574" t="s">
        <v>30407</v>
      </c>
      <c r="D2574" t="s">
        <v>677</v>
      </c>
      <c r="E2574" t="s">
        <v>546</v>
      </c>
      <c r="F2574">
        <v>240</v>
      </c>
      <c r="G2574" t="s">
        <v>1875</v>
      </c>
      <c r="H2574" t="s">
        <v>559</v>
      </c>
      <c r="I2574" t="s">
        <v>1876</v>
      </c>
      <c r="J2574">
        <v>31950</v>
      </c>
      <c r="K2574" t="s">
        <v>271</v>
      </c>
      <c r="L2574" t="s">
        <v>549</v>
      </c>
      <c r="M2574" t="s">
        <v>550</v>
      </c>
      <c r="N2574" t="s">
        <v>136</v>
      </c>
      <c r="O2574" t="s">
        <v>139</v>
      </c>
      <c r="P2574" t="s">
        <v>1877</v>
      </c>
      <c r="Q2574" t="s">
        <v>30408</v>
      </c>
      <c r="R2574" t="s">
        <v>626</v>
      </c>
      <c r="S2574">
        <v>4500</v>
      </c>
      <c r="T2574" t="s">
        <v>1931</v>
      </c>
      <c r="U2574" s="4">
        <v>45805.581678240742</v>
      </c>
      <c r="V2574" t="str">
        <f>IFERROR(VLOOKUP(B2574,#REF!,1,0),"")</f>
        <v/>
      </c>
      <c r="W2574" t="str" cm="1">
        <f t="array" ref="W2574">IFERROR(_xlfn.IFS(AND(V2574="",X2574&lt;&gt;"王园园组",X2574&lt;&gt;"other"),K2574,AND(V2574="",X2574="王园园组"),G2574),"other")</f>
        <v>other</v>
      </c>
      <c r="X2574" t="str" cm="1">
        <f t="array" ref="X2574">IFERROR(_xlfn.IFS(AND(V2574="",IFERROR(VLOOKUP(N2574,#REF!,1,0),1)&lt;&gt;1),N2574,AND(V2574="",I2574="王园园组"),"王园园组"),"other")</f>
        <v>other</v>
      </c>
      <c r="Y2574">
        <f>IFERROR(_xlfn.XLOOKUP(MID(T2574, FIND("#", SUBSTITUTE(T2574, "-", "#", LEN(T2574) - LEN(SUBSTITUTE(T2574, "-", "")))) + 1, LEN(T2574)),#REF!,#REF!),0)</f>
        <v>0</v>
      </c>
      <c r="Z2574">
        <f>MONTH(续费明细实时[[#This Row],[success_time]])</f>
        <v>5</v>
      </c>
      <c r="AA2574" s="8" t="e">
        <f>VLOOKUP(续费明细实时[[#This Row],[parent_user_id]],#REF!,27,0)</f>
        <v>#REF!</v>
      </c>
    </row>
    <row r="2575" spans="1:27">
      <c r="A2575" s="1">
        <v>45790</v>
      </c>
      <c r="B2575" t="s">
        <v>15277</v>
      </c>
      <c r="C2575" t="s">
        <v>15278</v>
      </c>
      <c r="D2575" t="s">
        <v>695</v>
      </c>
      <c r="E2575" t="s">
        <v>546</v>
      </c>
      <c r="F2575">
        <v>120</v>
      </c>
      <c r="G2575" t="s">
        <v>1917</v>
      </c>
      <c r="H2575" t="s">
        <v>559</v>
      </c>
      <c r="I2575" t="s">
        <v>1876</v>
      </c>
      <c r="J2575">
        <v>18283</v>
      </c>
      <c r="K2575" t="s">
        <v>311</v>
      </c>
      <c r="L2575" t="s">
        <v>549</v>
      </c>
      <c r="M2575" t="s">
        <v>550</v>
      </c>
      <c r="N2575" t="s">
        <v>136</v>
      </c>
      <c r="O2575" t="s">
        <v>143</v>
      </c>
      <c r="P2575" t="s">
        <v>1877</v>
      </c>
      <c r="Q2575" t="s">
        <v>15279</v>
      </c>
      <c r="R2575" t="s">
        <v>626</v>
      </c>
      <c r="S2575">
        <v>2575</v>
      </c>
      <c r="T2575" t="s">
        <v>1896</v>
      </c>
      <c r="U2575" s="4">
        <v>45790.810324074075</v>
      </c>
      <c r="V2575" t="str">
        <f>IFERROR(VLOOKUP(B2575,#REF!,1,0),"")</f>
        <v/>
      </c>
      <c r="W2575" t="str" cm="1">
        <f t="array" ref="W2575">IFERROR(_xlfn.IFS(AND(V2575="",X2575&lt;&gt;"王园园组",X2575&lt;&gt;"other"),K2575,AND(V2575="",X2575="王园园组"),G2575),"other")</f>
        <v>other</v>
      </c>
      <c r="X2575" t="str" cm="1">
        <f t="array" ref="X2575">IFERROR(_xlfn.IFS(AND(V2575="",IFERROR(VLOOKUP(N2575,#REF!,1,0),1)&lt;&gt;1),N2575,AND(V2575="",I2575="王园园组"),"王园园组"),"other")</f>
        <v>other</v>
      </c>
      <c r="Y2575">
        <f>IFERROR(_xlfn.XLOOKUP(MID(T2575, FIND("#", SUBSTITUTE(T2575, "-", "#", LEN(T2575) - LEN(SUBSTITUTE(T2575, "-", "")))) + 1, LEN(T2575)),#REF!,#REF!),0)</f>
        <v>0</v>
      </c>
      <c r="Z2575">
        <f>MONTH(续费明细实时[[#This Row],[success_time]])</f>
        <v>5</v>
      </c>
      <c r="AA2575" s="8" t="e">
        <f>VLOOKUP(续费明细实时[[#This Row],[parent_user_id]],#REF!,27,0)</f>
        <v>#REF!</v>
      </c>
    </row>
    <row r="2576" spans="1:27">
      <c r="A2576" s="1">
        <v>45785</v>
      </c>
      <c r="B2576" t="s">
        <v>2975</v>
      </c>
      <c r="C2576" t="s">
        <v>2976</v>
      </c>
      <c r="D2576" t="s">
        <v>1088</v>
      </c>
      <c r="E2576" t="s">
        <v>546</v>
      </c>
      <c r="F2576">
        <v>60</v>
      </c>
      <c r="G2576" t="s">
        <v>2024</v>
      </c>
      <c r="H2576" t="s">
        <v>559</v>
      </c>
      <c r="I2576" t="s">
        <v>1876</v>
      </c>
      <c r="J2576">
        <v>10650</v>
      </c>
      <c r="K2576" t="s">
        <v>298</v>
      </c>
      <c r="L2576" t="s">
        <v>549</v>
      </c>
      <c r="M2576" t="s">
        <v>550</v>
      </c>
      <c r="N2576" t="s">
        <v>136</v>
      </c>
      <c r="O2576" t="s">
        <v>143</v>
      </c>
      <c r="P2576" t="s">
        <v>1877</v>
      </c>
      <c r="Q2576" t="s">
        <v>2977</v>
      </c>
      <c r="R2576" t="s">
        <v>626</v>
      </c>
      <c r="S2576">
        <v>1500</v>
      </c>
      <c r="T2576" t="s">
        <v>1891</v>
      </c>
      <c r="U2576" s="4">
        <v>45785.710277777776</v>
      </c>
      <c r="V2576" t="str">
        <f>IFERROR(VLOOKUP(B2576,#REF!,1,0),"")</f>
        <v/>
      </c>
      <c r="W2576" t="str" cm="1">
        <f t="array" ref="W2576">IFERROR(_xlfn.IFS(AND(V2576="",X2576&lt;&gt;"王园园组",X2576&lt;&gt;"other"),K2576,AND(V2576="",X2576="王园园组"),G2576),"other")</f>
        <v>other</v>
      </c>
      <c r="X2576" t="str" cm="1">
        <f t="array" ref="X2576">IFERROR(_xlfn.IFS(AND(V2576="",IFERROR(VLOOKUP(N2576,#REF!,1,0),1)&lt;&gt;1),N2576,AND(V2576="",I2576="王园园组"),"王园园组"),"other")</f>
        <v>other</v>
      </c>
      <c r="Y2576">
        <f>IFERROR(_xlfn.XLOOKUP(MID(T2576, FIND("#", SUBSTITUTE(T2576, "-", "#", LEN(T2576) - LEN(SUBSTITUTE(T2576, "-", "")))) + 1, LEN(T2576)),#REF!,#REF!),0)</f>
        <v>0</v>
      </c>
      <c r="Z2576">
        <f>MONTH(续费明细实时[[#This Row],[success_time]])</f>
        <v>5</v>
      </c>
      <c r="AA2576" s="8" t="e">
        <f>VLOOKUP(续费明细实时[[#This Row],[parent_user_id]],#REF!,27,0)</f>
        <v>#REF!</v>
      </c>
    </row>
    <row r="2577" spans="1:27">
      <c r="A2577" s="1">
        <v>45794</v>
      </c>
      <c r="B2577" t="s">
        <v>15574</v>
      </c>
      <c r="C2577" t="s">
        <v>15575</v>
      </c>
      <c r="D2577" t="s">
        <v>961</v>
      </c>
      <c r="E2577" t="s">
        <v>546</v>
      </c>
      <c r="F2577">
        <v>120</v>
      </c>
      <c r="G2577" t="s">
        <v>1973</v>
      </c>
      <c r="H2577" t="s">
        <v>559</v>
      </c>
      <c r="I2577" t="s">
        <v>1876</v>
      </c>
      <c r="J2577">
        <v>17750</v>
      </c>
      <c r="K2577" t="s">
        <v>271</v>
      </c>
      <c r="L2577" t="s">
        <v>549</v>
      </c>
      <c r="M2577" t="s">
        <v>550</v>
      </c>
      <c r="N2577" t="s">
        <v>136</v>
      </c>
      <c r="O2577" t="s">
        <v>139</v>
      </c>
      <c r="P2577" t="s">
        <v>1877</v>
      </c>
      <c r="Q2577" t="s">
        <v>15576</v>
      </c>
      <c r="R2577" t="s">
        <v>626</v>
      </c>
      <c r="S2577">
        <v>2500</v>
      </c>
      <c r="T2577" t="s">
        <v>1896</v>
      </c>
      <c r="U2577" s="4">
        <v>45794.743587962963</v>
      </c>
      <c r="V2577" t="str">
        <f>IFERROR(VLOOKUP(B2577,#REF!,1,0),"")</f>
        <v/>
      </c>
      <c r="W2577" t="str" cm="1">
        <f t="array" ref="W2577">IFERROR(_xlfn.IFS(AND(V2577="",X2577&lt;&gt;"王园园组",X2577&lt;&gt;"other"),K2577,AND(V2577="",X2577="王园园组"),G2577),"other")</f>
        <v>other</v>
      </c>
      <c r="X2577" t="str" cm="1">
        <f t="array" ref="X2577">IFERROR(_xlfn.IFS(AND(V2577="",IFERROR(VLOOKUP(N2577,#REF!,1,0),1)&lt;&gt;1),N2577,AND(V2577="",I2577="王园园组"),"王园园组"),"other")</f>
        <v>other</v>
      </c>
      <c r="Y2577">
        <f>IFERROR(_xlfn.XLOOKUP(MID(T2577, FIND("#", SUBSTITUTE(T2577, "-", "#", LEN(T2577) - LEN(SUBSTITUTE(T2577, "-", "")))) + 1, LEN(T2577)),#REF!,#REF!),0)</f>
        <v>0</v>
      </c>
      <c r="Z2577">
        <f>MONTH(续费明细实时[[#This Row],[success_time]])</f>
        <v>5</v>
      </c>
      <c r="AA2577" s="8" t="e">
        <f>VLOOKUP(续费明细实时[[#This Row],[parent_user_id]],#REF!,27,0)</f>
        <v>#REF!</v>
      </c>
    </row>
    <row r="2578" spans="1:27">
      <c r="A2578" s="1">
        <v>45794</v>
      </c>
      <c r="B2578" t="s">
        <v>15562</v>
      </c>
      <c r="C2578" t="s">
        <v>15563</v>
      </c>
      <c r="D2578" t="s">
        <v>548</v>
      </c>
      <c r="E2578" t="s">
        <v>546</v>
      </c>
      <c r="F2578">
        <v>240</v>
      </c>
      <c r="G2578" t="s">
        <v>2031</v>
      </c>
      <c r="H2578" t="s">
        <v>559</v>
      </c>
      <c r="I2578" t="s">
        <v>1876</v>
      </c>
      <c r="J2578">
        <v>31950</v>
      </c>
      <c r="K2578" t="s">
        <v>289</v>
      </c>
      <c r="L2578" t="s">
        <v>549</v>
      </c>
      <c r="M2578" t="s">
        <v>550</v>
      </c>
      <c r="N2578" t="s">
        <v>136</v>
      </c>
      <c r="O2578" t="s">
        <v>283</v>
      </c>
      <c r="P2578" t="s">
        <v>1877</v>
      </c>
      <c r="Q2578" t="s">
        <v>15564</v>
      </c>
      <c r="R2578" t="s">
        <v>626</v>
      </c>
      <c r="S2578">
        <v>4500</v>
      </c>
      <c r="T2578" t="s">
        <v>1931</v>
      </c>
      <c r="U2578" s="4">
        <v>45794.875706018516</v>
      </c>
      <c r="V2578" t="str">
        <f>IFERROR(VLOOKUP(B2578,#REF!,1,0),"")</f>
        <v/>
      </c>
      <c r="W2578" t="str" cm="1">
        <f t="array" ref="W2578">IFERROR(_xlfn.IFS(AND(V2578="",X2578&lt;&gt;"王园园组",X2578&lt;&gt;"other"),K2578,AND(V2578="",X2578="王园园组"),G2578),"other")</f>
        <v>other</v>
      </c>
      <c r="X2578" t="str" cm="1">
        <f t="array" ref="X2578">IFERROR(_xlfn.IFS(AND(V2578="",IFERROR(VLOOKUP(N2578,#REF!,1,0),1)&lt;&gt;1),N2578,AND(V2578="",I2578="王园园组"),"王园园组"),"other")</f>
        <v>other</v>
      </c>
      <c r="Y2578">
        <f>IFERROR(_xlfn.XLOOKUP(MID(T2578, FIND("#", SUBSTITUTE(T2578, "-", "#", LEN(T2578) - LEN(SUBSTITUTE(T2578, "-", "")))) + 1, LEN(T2578)),#REF!,#REF!),0)</f>
        <v>0</v>
      </c>
      <c r="Z2578">
        <f>MONTH(续费明细实时[[#This Row],[success_time]])</f>
        <v>5</v>
      </c>
      <c r="AA2578" s="8" t="e">
        <f>VLOOKUP(续费明细实时[[#This Row],[parent_user_id]],#REF!,27,0)</f>
        <v>#REF!</v>
      </c>
    </row>
    <row r="2579" spans="1:27">
      <c r="A2579" s="1">
        <v>45789</v>
      </c>
      <c r="B2579" t="s">
        <v>11821</v>
      </c>
      <c r="C2579" t="s">
        <v>11822</v>
      </c>
      <c r="D2579" t="s">
        <v>548</v>
      </c>
      <c r="E2579" t="s">
        <v>546</v>
      </c>
      <c r="F2579">
        <v>240</v>
      </c>
      <c r="G2579" t="s">
        <v>626</v>
      </c>
      <c r="H2579" t="s">
        <v>626</v>
      </c>
      <c r="I2579" t="s">
        <v>626</v>
      </c>
      <c r="J2579">
        <v>32909</v>
      </c>
      <c r="K2579" t="s">
        <v>273</v>
      </c>
      <c r="L2579" t="s">
        <v>549</v>
      </c>
      <c r="M2579" t="s">
        <v>550</v>
      </c>
      <c r="N2579" t="s">
        <v>136</v>
      </c>
      <c r="O2579" t="s">
        <v>139</v>
      </c>
      <c r="P2579" t="s">
        <v>1877</v>
      </c>
      <c r="Q2579" t="s">
        <v>11823</v>
      </c>
      <c r="R2579" t="s">
        <v>626</v>
      </c>
      <c r="S2579">
        <v>4635</v>
      </c>
      <c r="T2579" t="s">
        <v>1931</v>
      </c>
      <c r="U2579" s="4">
        <v>45789.864895833336</v>
      </c>
      <c r="V2579" t="str">
        <f>IFERROR(VLOOKUP(B2579,#REF!,1,0),"")</f>
        <v/>
      </c>
      <c r="W2579" t="str" cm="1">
        <f t="array" ref="W2579">IFERROR(_xlfn.IFS(AND(V2579="",X2579&lt;&gt;"王园园组",X2579&lt;&gt;"other"),K2579,AND(V2579="",X2579="王园园组"),G2579),"other")</f>
        <v>other</v>
      </c>
      <c r="X2579" t="str" cm="1">
        <f t="array" ref="X2579">IFERROR(_xlfn.IFS(AND(V2579="",IFERROR(VLOOKUP(N2579,#REF!,1,0),1)&lt;&gt;1),N2579,AND(V2579="",I2579="王园园组"),"王园园组"),"other")</f>
        <v>other</v>
      </c>
      <c r="Y2579">
        <f>IFERROR(_xlfn.XLOOKUP(MID(T2579, FIND("#", SUBSTITUTE(T2579, "-", "#", LEN(T2579) - LEN(SUBSTITUTE(T2579, "-", "")))) + 1, LEN(T2579)),#REF!,#REF!),0)</f>
        <v>0</v>
      </c>
      <c r="Z2579">
        <f>MONTH(续费明细实时[[#This Row],[success_time]])</f>
        <v>5</v>
      </c>
      <c r="AA2579" s="8" t="e">
        <f>VLOOKUP(续费明细实时[[#This Row],[parent_user_id]],#REF!,27,0)</f>
        <v>#REF!</v>
      </c>
    </row>
    <row r="2580" spans="1:27">
      <c r="A2580" s="1">
        <v>45786</v>
      </c>
      <c r="B2580" t="s">
        <v>2978</v>
      </c>
      <c r="C2580" t="s">
        <v>2979</v>
      </c>
      <c r="D2580" t="s">
        <v>2980</v>
      </c>
      <c r="E2580" t="s">
        <v>546</v>
      </c>
      <c r="F2580">
        <v>120</v>
      </c>
      <c r="G2580" t="s">
        <v>1994</v>
      </c>
      <c r="H2580" t="s">
        <v>559</v>
      </c>
      <c r="I2580" t="s">
        <v>1876</v>
      </c>
      <c r="J2580">
        <v>17750</v>
      </c>
      <c r="K2580" t="s">
        <v>274</v>
      </c>
      <c r="L2580" t="s">
        <v>549</v>
      </c>
      <c r="M2580" t="s">
        <v>550</v>
      </c>
      <c r="N2580" t="s">
        <v>136</v>
      </c>
      <c r="O2580" t="s">
        <v>139</v>
      </c>
      <c r="P2580" t="s">
        <v>1877</v>
      </c>
      <c r="Q2580" t="s">
        <v>2981</v>
      </c>
      <c r="R2580" t="s">
        <v>626</v>
      </c>
      <c r="S2580">
        <v>2500</v>
      </c>
      <c r="T2580" t="s">
        <v>1896</v>
      </c>
      <c r="U2580" s="4">
        <v>45786.692303240743</v>
      </c>
      <c r="V2580" t="str">
        <f>IFERROR(VLOOKUP(B2580,#REF!,1,0),"")</f>
        <v/>
      </c>
      <c r="W2580" t="str" cm="1">
        <f t="array" ref="W2580">IFERROR(_xlfn.IFS(AND(V2580="",X2580&lt;&gt;"王园园组",X2580&lt;&gt;"other"),K2580,AND(V2580="",X2580="王园园组"),G2580),"other")</f>
        <v>other</v>
      </c>
      <c r="X2580" t="str" cm="1">
        <f t="array" ref="X2580">IFERROR(_xlfn.IFS(AND(V2580="",IFERROR(VLOOKUP(N2580,#REF!,1,0),1)&lt;&gt;1),N2580,AND(V2580="",I2580="王园园组"),"王园园组"),"other")</f>
        <v>other</v>
      </c>
      <c r="Y2580">
        <f>IFERROR(_xlfn.XLOOKUP(MID(T2580, FIND("#", SUBSTITUTE(T2580, "-", "#", LEN(T2580) - LEN(SUBSTITUTE(T2580, "-", "")))) + 1, LEN(T2580)),#REF!,#REF!),0)</f>
        <v>0</v>
      </c>
      <c r="Z2580">
        <f>MONTH(续费明细实时[[#This Row],[success_time]])</f>
        <v>5</v>
      </c>
      <c r="AA2580" s="8" t="e">
        <f>VLOOKUP(续费明细实时[[#This Row],[parent_user_id]],#REF!,27,0)</f>
        <v>#REF!</v>
      </c>
    </row>
    <row r="2581" spans="1:27">
      <c r="A2581" s="1">
        <v>45789</v>
      </c>
      <c r="B2581" t="s">
        <v>10966</v>
      </c>
      <c r="C2581" t="s">
        <v>10967</v>
      </c>
      <c r="D2581" t="s">
        <v>1088</v>
      </c>
      <c r="E2581" t="s">
        <v>1102</v>
      </c>
      <c r="F2581">
        <v>240</v>
      </c>
      <c r="G2581" t="s">
        <v>365</v>
      </c>
      <c r="H2581" t="s">
        <v>559</v>
      </c>
      <c r="I2581" t="s">
        <v>163</v>
      </c>
      <c r="J2581">
        <v>20718</v>
      </c>
      <c r="K2581" t="s">
        <v>365</v>
      </c>
      <c r="L2581" t="s">
        <v>549</v>
      </c>
      <c r="M2581" t="s">
        <v>559</v>
      </c>
      <c r="N2581" t="s">
        <v>163</v>
      </c>
      <c r="O2581" t="s">
        <v>473</v>
      </c>
      <c r="P2581" t="s">
        <v>1877</v>
      </c>
      <c r="Q2581" t="s">
        <v>10968</v>
      </c>
      <c r="R2581" t="s">
        <v>626</v>
      </c>
      <c r="S2581">
        <v>2917.99</v>
      </c>
      <c r="T2581" t="s">
        <v>9057</v>
      </c>
      <c r="U2581" s="4">
        <v>45789.494745370372</v>
      </c>
      <c r="V2581" t="str">
        <f>IFERROR(VLOOKUP(B2581,#REF!,1,0),"")</f>
        <v/>
      </c>
      <c r="W2581" t="str" cm="1">
        <f t="array" ref="W2581">IFERROR(_xlfn.IFS(AND(V2581="",X2581&lt;&gt;"王园园组",X2581&lt;&gt;"other"),K2581,AND(V2581="",X2581="王园园组"),G2581),"other")</f>
        <v>other</v>
      </c>
      <c r="X2581" t="str" cm="1">
        <f t="array" ref="X2581">IFERROR(_xlfn.IFS(AND(V2581="",IFERROR(VLOOKUP(N2581,#REF!,1,0),1)&lt;&gt;1),N2581,AND(V2581="",I2581="王园园组"),"王园园组"),"other")</f>
        <v>other</v>
      </c>
      <c r="Y2581">
        <f>IFERROR(_xlfn.XLOOKUP(MID(T2581, FIND("#", SUBSTITUTE(T2581, "-", "#", LEN(T2581) - LEN(SUBSTITUTE(T2581, "-", "")))) + 1, LEN(T2581)),#REF!,#REF!),0)</f>
        <v>0</v>
      </c>
      <c r="Z2581">
        <f>MONTH(续费明细实时[[#This Row],[success_time]])</f>
        <v>5</v>
      </c>
      <c r="AA2581" s="8" t="e">
        <f>VLOOKUP(续费明细实时[[#This Row],[parent_user_id]],#REF!,27,0)</f>
        <v>#REF!</v>
      </c>
    </row>
    <row r="2582" spans="1:27">
      <c r="A2582" s="1">
        <v>45787</v>
      </c>
      <c r="B2582" t="s">
        <v>2504</v>
      </c>
      <c r="C2582" t="s">
        <v>2505</v>
      </c>
      <c r="D2582" t="s">
        <v>548</v>
      </c>
      <c r="E2582" t="s">
        <v>546</v>
      </c>
      <c r="F2582">
        <v>120</v>
      </c>
      <c r="G2582" t="s">
        <v>1883</v>
      </c>
      <c r="H2582" t="s">
        <v>559</v>
      </c>
      <c r="I2582" t="s">
        <v>1876</v>
      </c>
      <c r="J2582">
        <v>17750</v>
      </c>
      <c r="K2582" t="s">
        <v>246</v>
      </c>
      <c r="L2582" t="s">
        <v>549</v>
      </c>
      <c r="M2582" t="s">
        <v>550</v>
      </c>
      <c r="N2582" t="s">
        <v>551</v>
      </c>
      <c r="O2582" t="s">
        <v>242</v>
      </c>
      <c r="P2582" t="s">
        <v>1877</v>
      </c>
      <c r="Q2582" t="s">
        <v>2506</v>
      </c>
      <c r="R2582" t="s">
        <v>626</v>
      </c>
      <c r="S2582">
        <v>2500</v>
      </c>
      <c r="T2582" t="s">
        <v>1896</v>
      </c>
      <c r="U2582" s="4">
        <v>45787.299814814818</v>
      </c>
      <c r="V2582" t="str">
        <f>IFERROR(VLOOKUP(B2582,#REF!,1,0),"")</f>
        <v/>
      </c>
      <c r="W2582" t="str" cm="1">
        <f t="array" ref="W2582">IFERROR(_xlfn.IFS(AND(V2582="",X2582&lt;&gt;"王园园组",X2582&lt;&gt;"other"),K2582,AND(V2582="",X2582="王园园组"),G2582),"other")</f>
        <v>other</v>
      </c>
      <c r="X2582" t="str" cm="1">
        <f t="array" ref="X2582">IFERROR(_xlfn.IFS(AND(V2582="",IFERROR(VLOOKUP(N2582,#REF!,1,0),1)&lt;&gt;1),N2582,AND(V2582="",I2582="王园园组"),"王园园组"),"other")</f>
        <v>other</v>
      </c>
      <c r="Y2582">
        <f>IFERROR(_xlfn.XLOOKUP(MID(T2582, FIND("#", SUBSTITUTE(T2582, "-", "#", LEN(T2582) - LEN(SUBSTITUTE(T2582, "-", "")))) + 1, LEN(T2582)),#REF!,#REF!),0)</f>
        <v>0</v>
      </c>
      <c r="Z2582">
        <f>MONTH(续费明细实时[[#This Row],[success_time]])</f>
        <v>5</v>
      </c>
      <c r="AA2582" s="8" t="e">
        <f>VLOOKUP(续费明细实时[[#This Row],[parent_user_id]],#REF!,27,0)</f>
        <v>#REF!</v>
      </c>
    </row>
    <row r="2583" spans="1:27">
      <c r="A2583" s="1">
        <v>45788</v>
      </c>
      <c r="B2583" t="s">
        <v>9140</v>
      </c>
      <c r="C2583" t="s">
        <v>9141</v>
      </c>
      <c r="D2583" t="s">
        <v>548</v>
      </c>
      <c r="E2583" t="s">
        <v>546</v>
      </c>
      <c r="F2583">
        <v>120</v>
      </c>
      <c r="G2583" t="s">
        <v>1883</v>
      </c>
      <c r="H2583" t="s">
        <v>559</v>
      </c>
      <c r="I2583" t="s">
        <v>1876</v>
      </c>
      <c r="J2583">
        <v>17750</v>
      </c>
      <c r="K2583" t="s">
        <v>200</v>
      </c>
      <c r="L2583" t="s">
        <v>549</v>
      </c>
      <c r="M2583" t="s">
        <v>550</v>
      </c>
      <c r="N2583" t="s">
        <v>551</v>
      </c>
      <c r="O2583" t="s">
        <v>149</v>
      </c>
      <c r="P2583" t="s">
        <v>1877</v>
      </c>
      <c r="Q2583" t="s">
        <v>9142</v>
      </c>
      <c r="R2583" t="s">
        <v>626</v>
      </c>
      <c r="S2583">
        <v>2500</v>
      </c>
      <c r="T2583" t="s">
        <v>1896</v>
      </c>
      <c r="U2583" s="4">
        <v>45788.465601851851</v>
      </c>
      <c r="V2583" t="str">
        <f>IFERROR(VLOOKUP(B2583,#REF!,1,0),"")</f>
        <v/>
      </c>
      <c r="W2583" t="str" cm="1">
        <f t="array" ref="W2583">IFERROR(_xlfn.IFS(AND(V2583="",X2583&lt;&gt;"王园园组",X2583&lt;&gt;"other"),K2583,AND(V2583="",X2583="王园园组"),G2583),"other")</f>
        <v>other</v>
      </c>
      <c r="X2583" t="str" cm="1">
        <f t="array" ref="X2583">IFERROR(_xlfn.IFS(AND(V2583="",IFERROR(VLOOKUP(N2583,#REF!,1,0),1)&lt;&gt;1),N2583,AND(V2583="",I2583="王园园组"),"王园园组"),"other")</f>
        <v>other</v>
      </c>
      <c r="Y2583">
        <f>IFERROR(_xlfn.XLOOKUP(MID(T2583, FIND("#", SUBSTITUTE(T2583, "-", "#", LEN(T2583) - LEN(SUBSTITUTE(T2583, "-", "")))) + 1, LEN(T2583)),#REF!,#REF!),0)</f>
        <v>0</v>
      </c>
      <c r="Z2583">
        <f>MONTH(续费明细实时[[#This Row],[success_time]])</f>
        <v>5</v>
      </c>
      <c r="AA2583" s="8" t="e">
        <f>VLOOKUP(续费明细实时[[#This Row],[parent_user_id]],#REF!,27,0)</f>
        <v>#REF!</v>
      </c>
    </row>
    <row r="2584" spans="1:27">
      <c r="A2584" s="1">
        <v>45802</v>
      </c>
      <c r="B2584" t="s">
        <v>15600</v>
      </c>
      <c r="C2584" t="s">
        <v>15601</v>
      </c>
      <c r="D2584" t="s">
        <v>548</v>
      </c>
      <c r="E2584" t="s">
        <v>546</v>
      </c>
      <c r="F2584">
        <v>120</v>
      </c>
      <c r="G2584" t="s">
        <v>1883</v>
      </c>
      <c r="H2584" t="s">
        <v>559</v>
      </c>
      <c r="I2584" t="s">
        <v>1876</v>
      </c>
      <c r="J2584">
        <v>18283</v>
      </c>
      <c r="K2584" t="s">
        <v>291</v>
      </c>
      <c r="L2584" t="s">
        <v>549</v>
      </c>
      <c r="M2584" t="s">
        <v>550</v>
      </c>
      <c r="N2584" t="s">
        <v>136</v>
      </c>
      <c r="O2584" t="s">
        <v>292</v>
      </c>
      <c r="P2584" t="s">
        <v>1877</v>
      </c>
      <c r="Q2584" t="s">
        <v>15602</v>
      </c>
      <c r="R2584" t="s">
        <v>626</v>
      </c>
      <c r="S2584">
        <v>2575</v>
      </c>
      <c r="T2584" t="s">
        <v>1896</v>
      </c>
      <c r="U2584" s="4">
        <v>45802.44703703704</v>
      </c>
      <c r="V2584" t="str">
        <f>IFERROR(VLOOKUP(B2584,#REF!,1,0),"")</f>
        <v/>
      </c>
      <c r="W2584" t="str" cm="1">
        <f t="array" ref="W2584">IFERROR(_xlfn.IFS(AND(V2584="",X2584&lt;&gt;"王园园组",X2584&lt;&gt;"other"),K2584,AND(V2584="",X2584="王园园组"),G2584),"other")</f>
        <v>other</v>
      </c>
      <c r="X2584" t="str" cm="1">
        <f t="array" ref="X2584">IFERROR(_xlfn.IFS(AND(V2584="",IFERROR(VLOOKUP(N2584,#REF!,1,0),1)&lt;&gt;1),N2584,AND(V2584="",I2584="王园园组"),"王园园组"),"other")</f>
        <v>other</v>
      </c>
      <c r="Y2584">
        <f>IFERROR(_xlfn.XLOOKUP(MID(T2584, FIND("#", SUBSTITUTE(T2584, "-", "#", LEN(T2584) - LEN(SUBSTITUTE(T2584, "-", "")))) + 1, LEN(T2584)),#REF!,#REF!),0)</f>
        <v>0</v>
      </c>
      <c r="Z2584">
        <f>MONTH(续费明细实时[[#This Row],[success_time]])</f>
        <v>5</v>
      </c>
      <c r="AA2584" s="8" t="e">
        <f>VLOOKUP(续费明细实时[[#This Row],[parent_user_id]],#REF!,27,0)</f>
        <v>#REF!</v>
      </c>
    </row>
    <row r="2585" spans="1:27">
      <c r="A2585" s="1">
        <v>45793</v>
      </c>
      <c r="B2585" t="s">
        <v>15771</v>
      </c>
      <c r="C2585" t="s">
        <v>15772</v>
      </c>
      <c r="D2585" t="s">
        <v>548</v>
      </c>
      <c r="E2585" t="s">
        <v>546</v>
      </c>
      <c r="F2585">
        <v>60</v>
      </c>
      <c r="G2585" t="s">
        <v>1929</v>
      </c>
      <c r="H2585" t="s">
        <v>559</v>
      </c>
      <c r="I2585" t="s">
        <v>1876</v>
      </c>
      <c r="J2585">
        <v>10650</v>
      </c>
      <c r="K2585" t="s">
        <v>232</v>
      </c>
      <c r="L2585" t="s">
        <v>549</v>
      </c>
      <c r="M2585" t="s">
        <v>550</v>
      </c>
      <c r="N2585" t="s">
        <v>551</v>
      </c>
      <c r="O2585" t="s">
        <v>141</v>
      </c>
      <c r="P2585" t="s">
        <v>1877</v>
      </c>
      <c r="Q2585" t="s">
        <v>15773</v>
      </c>
      <c r="R2585" t="s">
        <v>626</v>
      </c>
      <c r="S2585">
        <v>1500</v>
      </c>
      <c r="T2585" t="s">
        <v>1891</v>
      </c>
      <c r="U2585" s="4">
        <v>45793.868668981479</v>
      </c>
      <c r="V2585" t="str">
        <f>IFERROR(VLOOKUP(B2585,#REF!,1,0),"")</f>
        <v/>
      </c>
      <c r="W2585" t="str" cm="1">
        <f t="array" ref="W2585">IFERROR(_xlfn.IFS(AND(V2585="",X2585&lt;&gt;"王园园组",X2585&lt;&gt;"other"),K2585,AND(V2585="",X2585="王园园组"),G2585),"other")</f>
        <v>other</v>
      </c>
      <c r="X2585" t="str" cm="1">
        <f t="array" ref="X2585">IFERROR(_xlfn.IFS(AND(V2585="",IFERROR(VLOOKUP(N2585,#REF!,1,0),1)&lt;&gt;1),N2585,AND(V2585="",I2585="王园园组"),"王园园组"),"other")</f>
        <v>other</v>
      </c>
      <c r="Y2585">
        <f>IFERROR(_xlfn.XLOOKUP(MID(T2585, FIND("#", SUBSTITUTE(T2585, "-", "#", LEN(T2585) - LEN(SUBSTITUTE(T2585, "-", "")))) + 1, LEN(T2585)),#REF!,#REF!),0)</f>
        <v>0</v>
      </c>
      <c r="Z2585">
        <f>MONTH(续费明细实时[[#This Row],[success_time]])</f>
        <v>5</v>
      </c>
      <c r="AA2585" s="8" t="e">
        <f>VLOOKUP(续费明细实时[[#This Row],[parent_user_id]],#REF!,27,0)</f>
        <v>#REF!</v>
      </c>
    </row>
    <row r="2586" spans="1:27">
      <c r="A2586" s="1">
        <v>45801</v>
      </c>
      <c r="B2586" t="s">
        <v>15702</v>
      </c>
      <c r="C2586" t="s">
        <v>15703</v>
      </c>
      <c r="D2586" t="s">
        <v>610</v>
      </c>
      <c r="E2586" t="s">
        <v>546</v>
      </c>
      <c r="F2586">
        <v>240</v>
      </c>
      <c r="G2586" t="s">
        <v>1946</v>
      </c>
      <c r="H2586" t="s">
        <v>559</v>
      </c>
      <c r="I2586" t="s">
        <v>1876</v>
      </c>
      <c r="J2586">
        <v>31950</v>
      </c>
      <c r="K2586" t="s">
        <v>239</v>
      </c>
      <c r="L2586" t="s">
        <v>549</v>
      </c>
      <c r="M2586" t="s">
        <v>550</v>
      </c>
      <c r="N2586" t="s">
        <v>551</v>
      </c>
      <c r="O2586" t="s">
        <v>141</v>
      </c>
      <c r="P2586" t="s">
        <v>1877</v>
      </c>
      <c r="Q2586" t="s">
        <v>15704</v>
      </c>
      <c r="R2586" t="s">
        <v>626</v>
      </c>
      <c r="S2586">
        <v>4500</v>
      </c>
      <c r="T2586" t="s">
        <v>1931</v>
      </c>
      <c r="U2586" s="4">
        <v>45801.927187499998</v>
      </c>
      <c r="V2586" t="str">
        <f>IFERROR(VLOOKUP(B2586,#REF!,1,0),"")</f>
        <v/>
      </c>
      <c r="W2586" t="str" cm="1">
        <f t="array" ref="W2586">IFERROR(_xlfn.IFS(AND(V2586="",X2586&lt;&gt;"王园园组",X2586&lt;&gt;"other"),K2586,AND(V2586="",X2586="王园园组"),G2586),"other")</f>
        <v>other</v>
      </c>
      <c r="X2586" t="str" cm="1">
        <f t="array" ref="X2586">IFERROR(_xlfn.IFS(AND(V2586="",IFERROR(VLOOKUP(N2586,#REF!,1,0),1)&lt;&gt;1),N2586,AND(V2586="",I2586="王园园组"),"王园园组"),"other")</f>
        <v>other</v>
      </c>
      <c r="Y2586">
        <f>IFERROR(_xlfn.XLOOKUP(MID(T2586, FIND("#", SUBSTITUTE(T2586, "-", "#", LEN(T2586) - LEN(SUBSTITUTE(T2586, "-", "")))) + 1, LEN(T2586)),#REF!,#REF!),0)</f>
        <v>0</v>
      </c>
      <c r="Z2586">
        <f>MONTH(续费明细实时[[#This Row],[success_time]])</f>
        <v>5</v>
      </c>
      <c r="AA2586" s="8" t="e">
        <f>VLOOKUP(续费明细实时[[#This Row],[parent_user_id]],#REF!,27,0)</f>
        <v>#REF!</v>
      </c>
    </row>
    <row r="2587" spans="1:27">
      <c r="A2587" s="1">
        <v>45785</v>
      </c>
      <c r="B2587" t="s">
        <v>2994</v>
      </c>
      <c r="C2587" t="s">
        <v>2995</v>
      </c>
      <c r="D2587" t="s">
        <v>2996</v>
      </c>
      <c r="E2587" t="s">
        <v>546</v>
      </c>
      <c r="F2587">
        <v>60</v>
      </c>
      <c r="G2587" t="s">
        <v>1969</v>
      </c>
      <c r="H2587" t="s">
        <v>559</v>
      </c>
      <c r="I2587" t="s">
        <v>1876</v>
      </c>
      <c r="J2587">
        <v>10650</v>
      </c>
      <c r="K2587" t="s">
        <v>295</v>
      </c>
      <c r="L2587" t="s">
        <v>549</v>
      </c>
      <c r="M2587" t="s">
        <v>550</v>
      </c>
      <c r="N2587" t="s">
        <v>136</v>
      </c>
      <c r="O2587" t="s">
        <v>292</v>
      </c>
      <c r="P2587" t="s">
        <v>1877</v>
      </c>
      <c r="Q2587" t="s">
        <v>2997</v>
      </c>
      <c r="R2587" t="s">
        <v>626</v>
      </c>
      <c r="S2587">
        <v>1500</v>
      </c>
      <c r="T2587" t="s">
        <v>1891</v>
      </c>
      <c r="U2587" s="4">
        <v>45785.799502314818</v>
      </c>
      <c r="V2587" t="str">
        <f>IFERROR(VLOOKUP(B2587,#REF!,1,0),"")</f>
        <v/>
      </c>
      <c r="W2587" t="str" cm="1">
        <f t="array" ref="W2587">IFERROR(_xlfn.IFS(AND(V2587="",X2587&lt;&gt;"王园园组",X2587&lt;&gt;"other"),K2587,AND(V2587="",X2587="王园园组"),G2587),"other")</f>
        <v>other</v>
      </c>
      <c r="X2587" t="str" cm="1">
        <f t="array" ref="X2587">IFERROR(_xlfn.IFS(AND(V2587="",IFERROR(VLOOKUP(N2587,#REF!,1,0),1)&lt;&gt;1),N2587,AND(V2587="",I2587="王园园组"),"王园园组"),"other")</f>
        <v>other</v>
      </c>
      <c r="Y2587">
        <f>IFERROR(_xlfn.XLOOKUP(MID(T2587, FIND("#", SUBSTITUTE(T2587, "-", "#", LEN(T2587) - LEN(SUBSTITUTE(T2587, "-", "")))) + 1, LEN(T2587)),#REF!,#REF!),0)</f>
        <v>0</v>
      </c>
      <c r="Z2587">
        <f>MONTH(续费明细实时[[#This Row],[success_time]])</f>
        <v>5</v>
      </c>
      <c r="AA2587" s="8" t="e">
        <f>VLOOKUP(续费明细实时[[#This Row],[parent_user_id]],#REF!,27,0)</f>
        <v>#REF!</v>
      </c>
    </row>
    <row r="2588" spans="1:27">
      <c r="A2588" s="1">
        <v>45798</v>
      </c>
      <c r="B2588" t="s">
        <v>15750</v>
      </c>
      <c r="C2588" t="s">
        <v>15751</v>
      </c>
      <c r="D2588" t="s">
        <v>610</v>
      </c>
      <c r="E2588" t="s">
        <v>546</v>
      </c>
      <c r="F2588">
        <v>60</v>
      </c>
      <c r="G2588" t="s">
        <v>1875</v>
      </c>
      <c r="H2588" t="s">
        <v>559</v>
      </c>
      <c r="I2588" t="s">
        <v>1876</v>
      </c>
      <c r="J2588">
        <v>10650</v>
      </c>
      <c r="K2588" t="s">
        <v>435</v>
      </c>
      <c r="L2588" t="s">
        <v>549</v>
      </c>
      <c r="M2588" t="s">
        <v>550</v>
      </c>
      <c r="N2588" t="s">
        <v>136</v>
      </c>
      <c r="O2588" t="s">
        <v>292</v>
      </c>
      <c r="P2588" t="s">
        <v>1877</v>
      </c>
      <c r="Q2588" t="s">
        <v>15752</v>
      </c>
      <c r="R2588" t="s">
        <v>626</v>
      </c>
      <c r="S2588">
        <v>1500</v>
      </c>
      <c r="T2588" t="s">
        <v>1891</v>
      </c>
      <c r="U2588" s="4">
        <v>45798.351342592592</v>
      </c>
      <c r="V2588" t="str">
        <f>IFERROR(VLOOKUP(B2588,#REF!,1,0),"")</f>
        <v/>
      </c>
      <c r="W2588" t="str" cm="1">
        <f t="array" ref="W2588">IFERROR(_xlfn.IFS(AND(V2588="",X2588&lt;&gt;"王园园组",X2588&lt;&gt;"other"),K2588,AND(V2588="",X2588="王园园组"),G2588),"other")</f>
        <v>other</v>
      </c>
      <c r="X2588" t="str" cm="1">
        <f t="array" ref="X2588">IFERROR(_xlfn.IFS(AND(V2588="",IFERROR(VLOOKUP(N2588,#REF!,1,0),1)&lt;&gt;1),N2588,AND(V2588="",I2588="王园园组"),"王园园组"),"other")</f>
        <v>other</v>
      </c>
      <c r="Y2588">
        <f>IFERROR(_xlfn.XLOOKUP(MID(T2588, FIND("#", SUBSTITUTE(T2588, "-", "#", LEN(T2588) - LEN(SUBSTITUTE(T2588, "-", "")))) + 1, LEN(T2588)),#REF!,#REF!),0)</f>
        <v>0</v>
      </c>
      <c r="Z2588">
        <f>MONTH(续费明细实时[[#This Row],[success_time]])</f>
        <v>5</v>
      </c>
      <c r="AA2588" s="8" t="e">
        <f>VLOOKUP(续费明细实时[[#This Row],[parent_user_id]],#REF!,27,0)</f>
        <v>#REF!</v>
      </c>
    </row>
    <row r="2589" spans="1:27">
      <c r="A2589" s="1">
        <v>45795</v>
      </c>
      <c r="B2589" t="s">
        <v>15911</v>
      </c>
      <c r="C2589" t="s">
        <v>15912</v>
      </c>
      <c r="D2589" t="s">
        <v>548</v>
      </c>
      <c r="E2589" t="s">
        <v>546</v>
      </c>
      <c r="F2589">
        <v>120</v>
      </c>
      <c r="G2589" t="s">
        <v>1978</v>
      </c>
      <c r="H2589" t="s">
        <v>559</v>
      </c>
      <c r="I2589" t="s">
        <v>1876</v>
      </c>
      <c r="J2589">
        <v>18283</v>
      </c>
      <c r="K2589" t="s">
        <v>284</v>
      </c>
      <c r="L2589" t="s">
        <v>549</v>
      </c>
      <c r="M2589" t="s">
        <v>550</v>
      </c>
      <c r="N2589" t="s">
        <v>136</v>
      </c>
      <c r="O2589" t="s">
        <v>283</v>
      </c>
      <c r="P2589" t="s">
        <v>1877</v>
      </c>
      <c r="Q2589" t="s">
        <v>15913</v>
      </c>
      <c r="R2589" t="s">
        <v>626</v>
      </c>
      <c r="S2589">
        <v>2575</v>
      </c>
      <c r="T2589" t="s">
        <v>1896</v>
      </c>
      <c r="U2589" s="4">
        <v>45795.229062500002</v>
      </c>
      <c r="V2589" t="str">
        <f>IFERROR(VLOOKUP(B2589,#REF!,1,0),"")</f>
        <v/>
      </c>
      <c r="W2589" t="str" cm="1">
        <f t="array" ref="W2589">IFERROR(_xlfn.IFS(AND(V2589="",X2589&lt;&gt;"王园园组",X2589&lt;&gt;"other"),K2589,AND(V2589="",X2589="王园园组"),G2589),"other")</f>
        <v>other</v>
      </c>
      <c r="X2589" t="str" cm="1">
        <f t="array" ref="X2589">IFERROR(_xlfn.IFS(AND(V2589="",IFERROR(VLOOKUP(N2589,#REF!,1,0),1)&lt;&gt;1),N2589,AND(V2589="",I2589="王园园组"),"王园园组"),"other")</f>
        <v>other</v>
      </c>
      <c r="Y2589">
        <f>IFERROR(_xlfn.XLOOKUP(MID(T2589, FIND("#", SUBSTITUTE(T2589, "-", "#", LEN(T2589) - LEN(SUBSTITUTE(T2589, "-", "")))) + 1, LEN(T2589)),#REF!,#REF!),0)</f>
        <v>0</v>
      </c>
      <c r="Z2589">
        <f>MONTH(续费明细实时[[#This Row],[success_time]])</f>
        <v>5</v>
      </c>
      <c r="AA2589" s="8" t="e">
        <f>VLOOKUP(续费明细实时[[#This Row],[parent_user_id]],#REF!,27,0)</f>
        <v>#REF!</v>
      </c>
    </row>
    <row r="2590" spans="1:27">
      <c r="A2590" s="1">
        <v>45800</v>
      </c>
      <c r="B2590" t="s">
        <v>15914</v>
      </c>
      <c r="C2590" t="s">
        <v>15915</v>
      </c>
      <c r="D2590" t="s">
        <v>548</v>
      </c>
      <c r="E2590" t="s">
        <v>546</v>
      </c>
      <c r="F2590">
        <v>60</v>
      </c>
      <c r="G2590" t="s">
        <v>1939</v>
      </c>
      <c r="H2590" t="s">
        <v>559</v>
      </c>
      <c r="I2590" t="s">
        <v>1876</v>
      </c>
      <c r="J2590">
        <v>10650</v>
      </c>
      <c r="K2590" t="s">
        <v>200</v>
      </c>
      <c r="L2590" t="s">
        <v>549</v>
      </c>
      <c r="M2590" t="s">
        <v>550</v>
      </c>
      <c r="N2590" t="s">
        <v>551</v>
      </c>
      <c r="O2590" t="s">
        <v>149</v>
      </c>
      <c r="P2590" t="s">
        <v>1877</v>
      </c>
      <c r="Q2590" t="s">
        <v>15916</v>
      </c>
      <c r="R2590" t="s">
        <v>626</v>
      </c>
      <c r="S2590">
        <v>1500</v>
      </c>
      <c r="T2590" t="s">
        <v>1891</v>
      </c>
      <c r="U2590" s="4">
        <v>45800.565694444442</v>
      </c>
      <c r="V2590" t="str">
        <f>IFERROR(VLOOKUP(B2590,#REF!,1,0),"")</f>
        <v/>
      </c>
      <c r="W2590" t="str" cm="1">
        <f t="array" ref="W2590">IFERROR(_xlfn.IFS(AND(V2590="",X2590&lt;&gt;"王园园组",X2590&lt;&gt;"other"),K2590,AND(V2590="",X2590="王园园组"),G2590),"other")</f>
        <v>other</v>
      </c>
      <c r="X2590" t="str" cm="1">
        <f t="array" ref="X2590">IFERROR(_xlfn.IFS(AND(V2590="",IFERROR(VLOOKUP(N2590,#REF!,1,0),1)&lt;&gt;1),N2590,AND(V2590="",I2590="王园园组"),"王园园组"),"other")</f>
        <v>other</v>
      </c>
      <c r="Y2590">
        <f>IFERROR(_xlfn.XLOOKUP(MID(T2590, FIND("#", SUBSTITUTE(T2590, "-", "#", LEN(T2590) - LEN(SUBSTITUTE(T2590, "-", "")))) + 1, LEN(T2590)),#REF!,#REF!),0)</f>
        <v>0</v>
      </c>
      <c r="Z2590">
        <f>MONTH(续费明细实时[[#This Row],[success_time]])</f>
        <v>5</v>
      </c>
      <c r="AA2590" s="8" t="e">
        <f>VLOOKUP(续费明细实时[[#This Row],[parent_user_id]],#REF!,27,0)</f>
        <v>#REF!</v>
      </c>
    </row>
    <row r="2591" spans="1:27">
      <c r="A2591" s="1">
        <v>45795</v>
      </c>
      <c r="B2591" t="s">
        <v>15917</v>
      </c>
      <c r="C2591" t="s">
        <v>15918</v>
      </c>
      <c r="D2591" t="s">
        <v>695</v>
      </c>
      <c r="E2591" t="s">
        <v>546</v>
      </c>
      <c r="F2591">
        <v>60</v>
      </c>
      <c r="G2591" t="s">
        <v>2219</v>
      </c>
      <c r="H2591" t="s">
        <v>559</v>
      </c>
      <c r="I2591" t="s">
        <v>1876</v>
      </c>
      <c r="J2591">
        <v>10970</v>
      </c>
      <c r="K2591" t="s">
        <v>295</v>
      </c>
      <c r="L2591" t="s">
        <v>549</v>
      </c>
      <c r="M2591" t="s">
        <v>550</v>
      </c>
      <c r="N2591" t="s">
        <v>136</v>
      </c>
      <c r="O2591" t="s">
        <v>292</v>
      </c>
      <c r="P2591" t="s">
        <v>1877</v>
      </c>
      <c r="Q2591" t="s">
        <v>15919</v>
      </c>
      <c r="R2591" t="s">
        <v>626</v>
      </c>
      <c r="S2591">
        <v>1545</v>
      </c>
      <c r="T2591" t="s">
        <v>1891</v>
      </c>
      <c r="U2591" s="4">
        <v>45795.549247685187</v>
      </c>
      <c r="V2591" t="str">
        <f>IFERROR(VLOOKUP(B2591,#REF!,1,0),"")</f>
        <v/>
      </c>
      <c r="W2591" t="str" cm="1">
        <f t="array" ref="W2591">IFERROR(_xlfn.IFS(AND(V2591="",X2591&lt;&gt;"王园园组",X2591&lt;&gt;"other"),K2591,AND(V2591="",X2591="王园园组"),G2591),"other")</f>
        <v>other</v>
      </c>
      <c r="X2591" t="str" cm="1">
        <f t="array" ref="X2591">IFERROR(_xlfn.IFS(AND(V2591="",IFERROR(VLOOKUP(N2591,#REF!,1,0),1)&lt;&gt;1),N2591,AND(V2591="",I2591="王园园组"),"王园园组"),"other")</f>
        <v>other</v>
      </c>
      <c r="Y2591">
        <f>IFERROR(_xlfn.XLOOKUP(MID(T2591, FIND("#", SUBSTITUTE(T2591, "-", "#", LEN(T2591) - LEN(SUBSTITUTE(T2591, "-", "")))) + 1, LEN(T2591)),#REF!,#REF!),0)</f>
        <v>0</v>
      </c>
      <c r="Z2591">
        <f>MONTH(续费明细实时[[#This Row],[success_time]])</f>
        <v>5</v>
      </c>
      <c r="AA2591" s="8" t="e">
        <f>VLOOKUP(续费明细实时[[#This Row],[parent_user_id]],#REF!,27,0)</f>
        <v>#REF!</v>
      </c>
    </row>
    <row r="2592" spans="1:27">
      <c r="A2592" s="1">
        <v>45790</v>
      </c>
      <c r="B2592" t="s">
        <v>15920</v>
      </c>
      <c r="C2592" t="s">
        <v>15921</v>
      </c>
      <c r="D2592" t="s">
        <v>632</v>
      </c>
      <c r="E2592" t="s">
        <v>546</v>
      </c>
      <c r="F2592">
        <v>120</v>
      </c>
      <c r="G2592" t="s">
        <v>2024</v>
      </c>
      <c r="H2592" t="s">
        <v>559</v>
      </c>
      <c r="I2592" t="s">
        <v>1876</v>
      </c>
      <c r="J2592">
        <v>18283</v>
      </c>
      <c r="K2592" t="s">
        <v>274</v>
      </c>
      <c r="L2592" t="s">
        <v>549</v>
      </c>
      <c r="M2592" t="s">
        <v>550</v>
      </c>
      <c r="N2592" t="s">
        <v>136</v>
      </c>
      <c r="O2592" t="s">
        <v>139</v>
      </c>
      <c r="P2592" t="s">
        <v>1877</v>
      </c>
      <c r="Q2592" t="s">
        <v>15922</v>
      </c>
      <c r="R2592" t="s">
        <v>626</v>
      </c>
      <c r="S2592">
        <v>2575</v>
      </c>
      <c r="T2592" t="s">
        <v>1896</v>
      </c>
      <c r="U2592" s="4">
        <v>45790.774872685186</v>
      </c>
      <c r="V2592" t="str">
        <f>IFERROR(VLOOKUP(B2592,#REF!,1,0),"")</f>
        <v/>
      </c>
      <c r="W2592" t="str" cm="1">
        <f t="array" ref="W2592">IFERROR(_xlfn.IFS(AND(V2592="",X2592&lt;&gt;"王园园组",X2592&lt;&gt;"other"),K2592,AND(V2592="",X2592="王园园组"),G2592),"other")</f>
        <v>other</v>
      </c>
      <c r="X2592" t="str" cm="1">
        <f t="array" ref="X2592">IFERROR(_xlfn.IFS(AND(V2592="",IFERROR(VLOOKUP(N2592,#REF!,1,0),1)&lt;&gt;1),N2592,AND(V2592="",I2592="王园园组"),"王园园组"),"other")</f>
        <v>other</v>
      </c>
      <c r="Y2592">
        <f>IFERROR(_xlfn.XLOOKUP(MID(T2592, FIND("#", SUBSTITUTE(T2592, "-", "#", LEN(T2592) - LEN(SUBSTITUTE(T2592, "-", "")))) + 1, LEN(T2592)),#REF!,#REF!),0)</f>
        <v>0</v>
      </c>
      <c r="Z2592">
        <f>MONTH(续费明细实时[[#This Row],[success_time]])</f>
        <v>5</v>
      </c>
      <c r="AA2592" s="8" t="e">
        <f>VLOOKUP(续费明细实时[[#This Row],[parent_user_id]],#REF!,27,0)</f>
        <v>#REF!</v>
      </c>
    </row>
    <row r="2593" spans="1:27">
      <c r="A2593" s="1">
        <v>45792</v>
      </c>
      <c r="B2593" t="s">
        <v>15768</v>
      </c>
      <c r="C2593" t="s">
        <v>15769</v>
      </c>
      <c r="D2593" t="s">
        <v>548</v>
      </c>
      <c r="E2593" t="s">
        <v>546</v>
      </c>
      <c r="F2593">
        <v>60</v>
      </c>
      <c r="G2593" t="s">
        <v>3015</v>
      </c>
      <c r="H2593" t="s">
        <v>550</v>
      </c>
      <c r="I2593" t="s">
        <v>1889</v>
      </c>
      <c r="J2593">
        <v>10650</v>
      </c>
      <c r="K2593" t="s">
        <v>286</v>
      </c>
      <c r="L2593" t="s">
        <v>549</v>
      </c>
      <c r="M2593" t="s">
        <v>550</v>
      </c>
      <c r="N2593" t="s">
        <v>136</v>
      </c>
      <c r="O2593" t="s">
        <v>283</v>
      </c>
      <c r="P2593" t="s">
        <v>1877</v>
      </c>
      <c r="Q2593" t="s">
        <v>15770</v>
      </c>
      <c r="R2593" t="s">
        <v>626</v>
      </c>
      <c r="S2593">
        <v>1500</v>
      </c>
      <c r="T2593" t="s">
        <v>1891</v>
      </c>
      <c r="U2593" s="4">
        <v>45792.483587962961</v>
      </c>
      <c r="V2593" t="str">
        <f>IFERROR(VLOOKUP(B2593,#REF!,1,0),"")</f>
        <v/>
      </c>
      <c r="W2593" t="str" cm="1">
        <f t="array" ref="W2593">IFERROR(_xlfn.IFS(AND(V2593="",X2593&lt;&gt;"王园园组",X2593&lt;&gt;"other"),K2593,AND(V2593="",X2593="王园园组"),G2593),"other")</f>
        <v>other</v>
      </c>
      <c r="X2593" t="str" cm="1">
        <f t="array" ref="X2593">IFERROR(_xlfn.IFS(AND(V2593="",IFERROR(VLOOKUP(N2593,#REF!,1,0),1)&lt;&gt;1),N2593,AND(V2593="",I2593="王园园组"),"王园园组"),"other")</f>
        <v>other</v>
      </c>
      <c r="Y2593">
        <f>IFERROR(_xlfn.XLOOKUP(MID(T2593, FIND("#", SUBSTITUTE(T2593, "-", "#", LEN(T2593) - LEN(SUBSTITUTE(T2593, "-", "")))) + 1, LEN(T2593)),#REF!,#REF!),0)</f>
        <v>0</v>
      </c>
      <c r="Z2593">
        <f>MONTH(续费明细实时[[#This Row],[success_time]])</f>
        <v>5</v>
      </c>
      <c r="AA2593" s="8" t="e">
        <f>VLOOKUP(续费明细实时[[#This Row],[parent_user_id]],#REF!,27,0)</f>
        <v>#REF!</v>
      </c>
    </row>
    <row r="2594" spans="1:27">
      <c r="A2594" s="1">
        <v>45779</v>
      </c>
      <c r="B2594" t="s">
        <v>2991</v>
      </c>
      <c r="C2594" t="s">
        <v>2992</v>
      </c>
      <c r="D2594" t="s">
        <v>548</v>
      </c>
      <c r="E2594" t="s">
        <v>546</v>
      </c>
      <c r="F2594">
        <v>48</v>
      </c>
      <c r="G2594" t="s">
        <v>1929</v>
      </c>
      <c r="H2594" t="s">
        <v>559</v>
      </c>
      <c r="I2594" t="s">
        <v>1876</v>
      </c>
      <c r="J2594">
        <v>11346</v>
      </c>
      <c r="K2594" t="s">
        <v>217</v>
      </c>
      <c r="L2594" t="s">
        <v>549</v>
      </c>
      <c r="M2594" t="s">
        <v>550</v>
      </c>
      <c r="N2594" t="s">
        <v>551</v>
      </c>
      <c r="O2594" t="s">
        <v>145</v>
      </c>
      <c r="P2594" t="s">
        <v>1877</v>
      </c>
      <c r="Q2594" t="s">
        <v>2993</v>
      </c>
      <c r="R2594" t="s">
        <v>626</v>
      </c>
      <c r="S2594">
        <v>1598</v>
      </c>
      <c r="T2594" t="s">
        <v>571</v>
      </c>
      <c r="U2594" s="4">
        <v>45779.847662037035</v>
      </c>
      <c r="V2594" t="str">
        <f>IFERROR(VLOOKUP(B2594,#REF!,1,0),"")</f>
        <v/>
      </c>
      <c r="W2594" t="str" cm="1">
        <f t="array" ref="W2594">IFERROR(_xlfn.IFS(AND(V2594="",X2594&lt;&gt;"王园园组",X2594&lt;&gt;"other"),K2594,AND(V2594="",X2594="王园园组"),G2594),"other")</f>
        <v>other</v>
      </c>
      <c r="X2594" t="str" cm="1">
        <f t="array" ref="X2594">IFERROR(_xlfn.IFS(AND(V2594="",IFERROR(VLOOKUP(N2594,#REF!,1,0),1)&lt;&gt;1),N2594,AND(V2594="",I2594="王园园组"),"王园园组"),"other")</f>
        <v>other</v>
      </c>
      <c r="Y2594">
        <f>IFERROR(_xlfn.XLOOKUP(MID(T2594, FIND("#", SUBSTITUTE(T2594, "-", "#", LEN(T2594) - LEN(SUBSTITUTE(T2594, "-", "")))) + 1, LEN(T2594)),#REF!,#REF!),0)</f>
        <v>0</v>
      </c>
      <c r="Z2594">
        <f>MONTH(续费明细实时[[#This Row],[success_time]])</f>
        <v>5</v>
      </c>
      <c r="AA2594" s="8" t="e">
        <f>VLOOKUP(续费明细实时[[#This Row],[parent_user_id]],#REF!,27,0)</f>
        <v>#REF!</v>
      </c>
    </row>
    <row r="2595" spans="1:27">
      <c r="A2595" s="1">
        <v>45804</v>
      </c>
      <c r="B2595" t="s">
        <v>30409</v>
      </c>
      <c r="C2595" t="s">
        <v>30410</v>
      </c>
      <c r="D2595" t="s">
        <v>548</v>
      </c>
      <c r="E2595" t="s">
        <v>546</v>
      </c>
      <c r="F2595">
        <v>120</v>
      </c>
      <c r="G2595" t="s">
        <v>2113</v>
      </c>
      <c r="H2595" t="s">
        <v>559</v>
      </c>
      <c r="I2595" t="s">
        <v>1876</v>
      </c>
      <c r="J2595">
        <v>18283</v>
      </c>
      <c r="K2595" t="s">
        <v>181</v>
      </c>
      <c r="L2595" t="s">
        <v>549</v>
      </c>
      <c r="M2595" t="s">
        <v>559</v>
      </c>
      <c r="N2595" t="s">
        <v>469</v>
      </c>
      <c r="O2595" t="s">
        <v>180</v>
      </c>
      <c r="P2595" t="s">
        <v>1877</v>
      </c>
      <c r="Q2595" t="s">
        <v>30411</v>
      </c>
      <c r="R2595" t="s">
        <v>626</v>
      </c>
      <c r="S2595">
        <v>2575</v>
      </c>
      <c r="T2595" t="s">
        <v>1896</v>
      </c>
      <c r="U2595" s="4">
        <v>45804.317511574074</v>
      </c>
      <c r="V2595" t="str">
        <f>IFERROR(VLOOKUP(B2595,#REF!,1,0),"")</f>
        <v/>
      </c>
      <c r="W2595" t="str" cm="1">
        <f t="array" ref="W2595">IFERROR(_xlfn.IFS(AND(V2595="",X2595&lt;&gt;"王园园组",X2595&lt;&gt;"other"),K2595,AND(V2595="",X2595="王园园组"),G2595),"other")</f>
        <v>other</v>
      </c>
      <c r="X2595" t="str" cm="1">
        <f t="array" ref="X2595">IFERROR(_xlfn.IFS(AND(V2595="",IFERROR(VLOOKUP(N2595,#REF!,1,0),1)&lt;&gt;1),N2595,AND(V2595="",I2595="王园园组"),"王园园组"),"other")</f>
        <v>other</v>
      </c>
      <c r="Y2595">
        <f>IFERROR(_xlfn.XLOOKUP(MID(T2595, FIND("#", SUBSTITUTE(T2595, "-", "#", LEN(T2595) - LEN(SUBSTITUTE(T2595, "-", "")))) + 1, LEN(T2595)),#REF!,#REF!),0)</f>
        <v>0</v>
      </c>
      <c r="Z2595">
        <f>MONTH(续费明细实时[[#This Row],[success_time]])</f>
        <v>5</v>
      </c>
      <c r="AA2595" s="8" t="e">
        <f>VLOOKUP(续费明细实时[[#This Row],[parent_user_id]],#REF!,27,0)</f>
        <v>#REF!</v>
      </c>
    </row>
    <row r="2596" spans="1:27" hidden="1">
      <c r="A2596" s="1">
        <v>45788</v>
      </c>
      <c r="B2596" t="s">
        <v>9338</v>
      </c>
      <c r="C2596" t="s">
        <v>9339</v>
      </c>
      <c r="D2596" t="s">
        <v>695</v>
      </c>
      <c r="E2596" t="s">
        <v>546</v>
      </c>
      <c r="F2596">
        <v>120</v>
      </c>
      <c r="G2596" t="s">
        <v>357</v>
      </c>
      <c r="H2596" t="s">
        <v>559</v>
      </c>
      <c r="I2596" t="s">
        <v>163</v>
      </c>
      <c r="J2596">
        <v>18283</v>
      </c>
      <c r="K2596" t="s">
        <v>626</v>
      </c>
      <c r="L2596" t="s">
        <v>649</v>
      </c>
      <c r="M2596" t="s">
        <v>649</v>
      </c>
      <c r="N2596" t="s">
        <v>649</v>
      </c>
      <c r="O2596" t="s">
        <v>649</v>
      </c>
      <c r="P2596" t="s">
        <v>1877</v>
      </c>
      <c r="Q2596" t="s">
        <v>9340</v>
      </c>
      <c r="R2596" t="s">
        <v>626</v>
      </c>
      <c r="S2596">
        <v>2575</v>
      </c>
      <c r="T2596" t="s">
        <v>1896</v>
      </c>
      <c r="U2596" s="4">
        <v>45788.683969907404</v>
      </c>
      <c r="V2596" t="str">
        <f>IFERROR(VLOOKUP(B2596,#REF!,1,0),"")</f>
        <v/>
      </c>
      <c r="W2596" t="str" cm="1">
        <f t="array" ref="W2596">IFERROR(_xlfn.IFS(AND(V2596="",X2596&lt;&gt;"王园园组",X2596&lt;&gt;"other"),K2596,AND(V2596="",X2596="王园园组"),G2596),"other")</f>
        <v>other</v>
      </c>
      <c r="X2596" t="str" cm="1">
        <f t="array" ref="X2596">IFERROR(_xlfn.IFS(AND(V2596="",IFERROR(VLOOKUP(N2596,#REF!,1,0),1)&lt;&gt;1),N2596,AND(V2596="",I2596="王园园组"),"王园园组"),"other")</f>
        <v>other</v>
      </c>
      <c r="Y2596">
        <f>IFERROR(_xlfn.XLOOKUP(MID(T2596, FIND("#", SUBSTITUTE(T2596, "-", "#", LEN(T2596) - LEN(SUBSTITUTE(T2596, "-", "")))) + 1, LEN(T2596)),#REF!,#REF!),0)</f>
        <v>0</v>
      </c>
      <c r="Z2596">
        <f>MONTH(续费明细实时[[#This Row],[success_time]])</f>
        <v>5</v>
      </c>
      <c r="AA2596" s="8" t="e">
        <f>VLOOKUP(续费明细实时[[#This Row],[parent_user_id]],#REF!,27,0)</f>
        <v>#REF!</v>
      </c>
    </row>
    <row r="2597" spans="1:27">
      <c r="A2597" s="1">
        <v>45795</v>
      </c>
      <c r="B2597" t="s">
        <v>15759</v>
      </c>
      <c r="C2597" t="s">
        <v>15760</v>
      </c>
      <c r="D2597" t="s">
        <v>548</v>
      </c>
      <c r="E2597" t="s">
        <v>546</v>
      </c>
      <c r="F2597">
        <v>120</v>
      </c>
      <c r="G2597" t="s">
        <v>2113</v>
      </c>
      <c r="H2597" t="s">
        <v>559</v>
      </c>
      <c r="I2597" t="s">
        <v>1876</v>
      </c>
      <c r="J2597">
        <v>17750</v>
      </c>
      <c r="K2597" t="s">
        <v>217</v>
      </c>
      <c r="L2597" t="s">
        <v>549</v>
      </c>
      <c r="M2597" t="s">
        <v>550</v>
      </c>
      <c r="N2597" t="s">
        <v>551</v>
      </c>
      <c r="O2597" t="s">
        <v>145</v>
      </c>
      <c r="P2597" t="s">
        <v>1877</v>
      </c>
      <c r="Q2597" t="s">
        <v>15761</v>
      </c>
      <c r="R2597" t="s">
        <v>626</v>
      </c>
      <c r="S2597">
        <v>2500</v>
      </c>
      <c r="T2597" t="s">
        <v>1896</v>
      </c>
      <c r="U2597" s="4">
        <v>45795.941481481481</v>
      </c>
      <c r="V2597" t="str">
        <f>IFERROR(VLOOKUP(B2597,#REF!,1,0),"")</f>
        <v/>
      </c>
      <c r="W2597" t="str" cm="1">
        <f t="array" ref="W2597">IFERROR(_xlfn.IFS(AND(V2597="",X2597&lt;&gt;"王园园组",X2597&lt;&gt;"other"),K2597,AND(V2597="",X2597="王园园组"),G2597),"other")</f>
        <v>other</v>
      </c>
      <c r="X2597" t="str" cm="1">
        <f t="array" ref="X2597">IFERROR(_xlfn.IFS(AND(V2597="",IFERROR(VLOOKUP(N2597,#REF!,1,0),1)&lt;&gt;1),N2597,AND(V2597="",I2597="王园园组"),"王园园组"),"other")</f>
        <v>other</v>
      </c>
      <c r="Y2597">
        <f>IFERROR(_xlfn.XLOOKUP(MID(T2597, FIND("#", SUBSTITUTE(T2597, "-", "#", LEN(T2597) - LEN(SUBSTITUTE(T2597, "-", "")))) + 1, LEN(T2597)),#REF!,#REF!),0)</f>
        <v>0</v>
      </c>
      <c r="Z2597">
        <f>MONTH(续费明细实时[[#This Row],[success_time]])</f>
        <v>5</v>
      </c>
      <c r="AA2597" s="8" t="e">
        <f>VLOOKUP(续费明细实时[[#This Row],[parent_user_id]],#REF!,27,0)</f>
        <v>#REF!</v>
      </c>
    </row>
    <row r="2598" spans="1:27">
      <c r="A2598" s="1">
        <v>45800</v>
      </c>
      <c r="B2598" t="s">
        <v>15738</v>
      </c>
      <c r="C2598" t="s">
        <v>15739</v>
      </c>
      <c r="D2598" t="s">
        <v>1088</v>
      </c>
      <c r="E2598" t="s">
        <v>1102</v>
      </c>
      <c r="F2598">
        <v>120</v>
      </c>
      <c r="G2598" t="s">
        <v>297</v>
      </c>
      <c r="H2598" t="s">
        <v>550</v>
      </c>
      <c r="I2598" t="s">
        <v>136</v>
      </c>
      <c r="J2598">
        <v>9940</v>
      </c>
      <c r="K2598" t="s">
        <v>297</v>
      </c>
      <c r="L2598" t="s">
        <v>549</v>
      </c>
      <c r="M2598" t="s">
        <v>550</v>
      </c>
      <c r="N2598" t="s">
        <v>136</v>
      </c>
      <c r="O2598" t="s">
        <v>143</v>
      </c>
      <c r="P2598" t="s">
        <v>1877</v>
      </c>
      <c r="Q2598" t="s">
        <v>15740</v>
      </c>
      <c r="R2598" t="s">
        <v>626</v>
      </c>
      <c r="S2598">
        <v>1400</v>
      </c>
      <c r="T2598" t="s">
        <v>1902</v>
      </c>
      <c r="U2598" s="4">
        <v>45800.802453703705</v>
      </c>
      <c r="V2598" t="str">
        <f>IFERROR(VLOOKUP(B2598,#REF!,1,0),"")</f>
        <v/>
      </c>
      <c r="W2598" t="str" cm="1">
        <f t="array" ref="W2598">IFERROR(_xlfn.IFS(AND(V2598="",X2598&lt;&gt;"王园园组",X2598&lt;&gt;"other"),K2598,AND(V2598="",X2598="王园园组"),G2598),"other")</f>
        <v>other</v>
      </c>
      <c r="X2598" t="str" cm="1">
        <f t="array" ref="X2598">IFERROR(_xlfn.IFS(AND(V2598="",IFERROR(VLOOKUP(N2598,#REF!,1,0),1)&lt;&gt;1),N2598,AND(V2598="",I2598="王园园组"),"王园园组"),"other")</f>
        <v>other</v>
      </c>
      <c r="Y2598">
        <f>IFERROR(_xlfn.XLOOKUP(MID(T2598, FIND("#", SUBSTITUTE(T2598, "-", "#", LEN(T2598) - LEN(SUBSTITUTE(T2598, "-", "")))) + 1, LEN(T2598)),#REF!,#REF!),0)</f>
        <v>0</v>
      </c>
      <c r="Z2598">
        <f>MONTH(续费明细实时[[#This Row],[success_time]])</f>
        <v>5</v>
      </c>
      <c r="AA2598" s="8" t="e">
        <f>VLOOKUP(续费明细实时[[#This Row],[parent_user_id]],#REF!,27,0)</f>
        <v>#REF!</v>
      </c>
    </row>
    <row r="2599" spans="1:27">
      <c r="A2599" s="1">
        <v>45792</v>
      </c>
      <c r="B2599" t="s">
        <v>15693</v>
      </c>
      <c r="C2599" t="s">
        <v>15694</v>
      </c>
      <c r="D2599" t="s">
        <v>558</v>
      </c>
      <c r="E2599" t="s">
        <v>546</v>
      </c>
      <c r="F2599">
        <v>60</v>
      </c>
      <c r="G2599" t="s">
        <v>1973</v>
      </c>
      <c r="H2599" t="s">
        <v>559</v>
      </c>
      <c r="I2599" t="s">
        <v>1876</v>
      </c>
      <c r="J2599">
        <v>10650</v>
      </c>
      <c r="K2599" t="s">
        <v>276</v>
      </c>
      <c r="L2599" t="s">
        <v>549</v>
      </c>
      <c r="M2599" t="s">
        <v>550</v>
      </c>
      <c r="N2599" t="s">
        <v>136</v>
      </c>
      <c r="O2599" t="s">
        <v>139</v>
      </c>
      <c r="P2599" t="s">
        <v>1877</v>
      </c>
      <c r="Q2599" t="s">
        <v>15695</v>
      </c>
      <c r="R2599" t="s">
        <v>626</v>
      </c>
      <c r="S2599">
        <v>1500</v>
      </c>
      <c r="T2599" t="s">
        <v>1891</v>
      </c>
      <c r="U2599" s="4">
        <v>45792.634212962963</v>
      </c>
      <c r="V2599" t="str">
        <f>IFERROR(VLOOKUP(B2599,#REF!,1,0),"")</f>
        <v/>
      </c>
      <c r="W2599" t="str" cm="1">
        <f t="array" ref="W2599">IFERROR(_xlfn.IFS(AND(V2599="",X2599&lt;&gt;"王园园组",X2599&lt;&gt;"other"),K2599,AND(V2599="",X2599="王园园组"),G2599),"other")</f>
        <v>other</v>
      </c>
      <c r="X2599" t="str" cm="1">
        <f t="array" ref="X2599">IFERROR(_xlfn.IFS(AND(V2599="",IFERROR(VLOOKUP(N2599,#REF!,1,0),1)&lt;&gt;1),N2599,AND(V2599="",I2599="王园园组"),"王园园组"),"other")</f>
        <v>other</v>
      </c>
      <c r="Y2599">
        <f>IFERROR(_xlfn.XLOOKUP(MID(T2599, FIND("#", SUBSTITUTE(T2599, "-", "#", LEN(T2599) - LEN(SUBSTITUTE(T2599, "-", "")))) + 1, LEN(T2599)),#REF!,#REF!),0)</f>
        <v>0</v>
      </c>
      <c r="Z2599">
        <f>MONTH(续费明细实时[[#This Row],[success_time]])</f>
        <v>5</v>
      </c>
      <c r="AA2599" s="8" t="e">
        <f>VLOOKUP(续费明细实时[[#This Row],[parent_user_id]],#REF!,27,0)</f>
        <v>#REF!</v>
      </c>
    </row>
    <row r="2600" spans="1:27">
      <c r="A2600" s="1">
        <v>45793</v>
      </c>
      <c r="B2600" t="s">
        <v>15741</v>
      </c>
      <c r="C2600" t="s">
        <v>15742</v>
      </c>
      <c r="D2600" t="s">
        <v>584</v>
      </c>
      <c r="E2600" t="s">
        <v>1102</v>
      </c>
      <c r="F2600">
        <v>180</v>
      </c>
      <c r="G2600" t="s">
        <v>362</v>
      </c>
      <c r="H2600" t="s">
        <v>559</v>
      </c>
      <c r="I2600" t="s">
        <v>163</v>
      </c>
      <c r="J2600">
        <v>14910</v>
      </c>
      <c r="K2600" t="s">
        <v>362</v>
      </c>
      <c r="L2600" t="s">
        <v>549</v>
      </c>
      <c r="M2600" t="s">
        <v>559</v>
      </c>
      <c r="N2600" t="s">
        <v>163</v>
      </c>
      <c r="O2600" t="s">
        <v>473</v>
      </c>
      <c r="P2600" t="s">
        <v>1877</v>
      </c>
      <c r="Q2600" t="s">
        <v>15743</v>
      </c>
      <c r="R2600" t="s">
        <v>626</v>
      </c>
      <c r="S2600">
        <v>2100</v>
      </c>
      <c r="T2600" t="s">
        <v>13028</v>
      </c>
      <c r="U2600" s="4">
        <v>45793.574224537035</v>
      </c>
      <c r="V2600" t="str">
        <f>IFERROR(VLOOKUP(B2600,#REF!,1,0),"")</f>
        <v/>
      </c>
      <c r="W2600" t="str" cm="1">
        <f t="array" ref="W2600">IFERROR(_xlfn.IFS(AND(V2600="",X2600&lt;&gt;"王园园组",X2600&lt;&gt;"other"),K2600,AND(V2600="",X2600="王园园组"),G2600),"other")</f>
        <v>other</v>
      </c>
      <c r="X2600" t="str" cm="1">
        <f t="array" ref="X2600">IFERROR(_xlfn.IFS(AND(V2600="",IFERROR(VLOOKUP(N2600,#REF!,1,0),1)&lt;&gt;1),N2600,AND(V2600="",I2600="王园园组"),"王园园组"),"other")</f>
        <v>other</v>
      </c>
      <c r="Y2600">
        <f>IFERROR(_xlfn.XLOOKUP(MID(T2600, FIND("#", SUBSTITUTE(T2600, "-", "#", LEN(T2600) - LEN(SUBSTITUTE(T2600, "-", "")))) + 1, LEN(T2600)),#REF!,#REF!),0)</f>
        <v>0</v>
      </c>
      <c r="Z2600">
        <f>MONTH(续费明细实时[[#This Row],[success_time]])</f>
        <v>5</v>
      </c>
      <c r="AA2600" s="8" t="e">
        <f>VLOOKUP(续费明细实时[[#This Row],[parent_user_id]],#REF!,27,0)</f>
        <v>#REF!</v>
      </c>
    </row>
    <row r="2601" spans="1:27" hidden="1">
      <c r="A2601" s="1">
        <v>45803</v>
      </c>
      <c r="B2601" t="s">
        <v>30412</v>
      </c>
      <c r="C2601" t="s">
        <v>30413</v>
      </c>
      <c r="D2601" t="s">
        <v>648</v>
      </c>
      <c r="E2601" t="s">
        <v>546</v>
      </c>
      <c r="F2601">
        <v>48</v>
      </c>
      <c r="G2601" t="s">
        <v>2865</v>
      </c>
      <c r="H2601" t="s">
        <v>806</v>
      </c>
      <c r="I2601" t="s">
        <v>626</v>
      </c>
      <c r="J2601">
        <v>11758</v>
      </c>
      <c r="K2601" t="s">
        <v>2900</v>
      </c>
      <c r="L2601" t="s">
        <v>805</v>
      </c>
      <c r="M2601" t="s">
        <v>806</v>
      </c>
      <c r="N2601" t="s">
        <v>649</v>
      </c>
      <c r="O2601" t="s">
        <v>649</v>
      </c>
      <c r="P2601" t="s">
        <v>1877</v>
      </c>
      <c r="Q2601" t="s">
        <v>30414</v>
      </c>
      <c r="R2601" t="s">
        <v>626</v>
      </c>
      <c r="S2601">
        <v>1656.07709</v>
      </c>
      <c r="T2601" t="s">
        <v>571</v>
      </c>
      <c r="U2601" s="4">
        <v>45803.615949074076</v>
      </c>
      <c r="V2601" t="str">
        <f>IFERROR(VLOOKUP(B2601,#REF!,1,0),"")</f>
        <v/>
      </c>
      <c r="W2601" t="str" cm="1">
        <f t="array" ref="W2601">IFERROR(_xlfn.IFS(AND(V2601="",X2601&lt;&gt;"王园园组",X2601&lt;&gt;"other"),K2601,AND(V2601="",X2601="王园园组"),G2601),"other")</f>
        <v>other</v>
      </c>
      <c r="X2601" t="str" cm="1">
        <f t="array" ref="X2601">IFERROR(_xlfn.IFS(AND(V2601="",IFERROR(VLOOKUP(N2601,#REF!,1,0),1)&lt;&gt;1),N2601,AND(V2601="",I2601="王园园组"),"王园园组"),"other")</f>
        <v>other</v>
      </c>
      <c r="Y2601">
        <f>IFERROR(_xlfn.XLOOKUP(MID(T2601, FIND("#", SUBSTITUTE(T2601, "-", "#", LEN(T2601) - LEN(SUBSTITUTE(T2601, "-", "")))) + 1, LEN(T2601)),#REF!,#REF!),0)</f>
        <v>0</v>
      </c>
      <c r="Z2601">
        <f>MONTH(续费明细实时[[#This Row],[success_time]])</f>
        <v>5</v>
      </c>
      <c r="AA2601" s="8" t="e">
        <f>VLOOKUP(续费明细实时[[#This Row],[parent_user_id]],#REF!,27,0)</f>
        <v>#REF!</v>
      </c>
    </row>
    <row r="2602" spans="1:27">
      <c r="A2602" s="1">
        <v>45796</v>
      </c>
      <c r="B2602" t="s">
        <v>15729</v>
      </c>
      <c r="C2602" t="s">
        <v>15730</v>
      </c>
      <c r="D2602" t="s">
        <v>1314</v>
      </c>
      <c r="E2602" t="s">
        <v>546</v>
      </c>
      <c r="F2602">
        <v>120</v>
      </c>
      <c r="G2602" t="s">
        <v>2024</v>
      </c>
      <c r="H2602" t="s">
        <v>559</v>
      </c>
      <c r="I2602" t="s">
        <v>1876</v>
      </c>
      <c r="J2602">
        <v>17750</v>
      </c>
      <c r="K2602" t="s">
        <v>294</v>
      </c>
      <c r="L2602" t="s">
        <v>549</v>
      </c>
      <c r="M2602" t="s">
        <v>550</v>
      </c>
      <c r="N2602" t="s">
        <v>136</v>
      </c>
      <c r="O2602" t="s">
        <v>292</v>
      </c>
      <c r="P2602" t="s">
        <v>1877</v>
      </c>
      <c r="Q2602" t="s">
        <v>15731</v>
      </c>
      <c r="R2602" t="s">
        <v>626</v>
      </c>
      <c r="S2602">
        <v>2500</v>
      </c>
      <c r="T2602" t="s">
        <v>1896</v>
      </c>
      <c r="U2602" s="4">
        <v>45796.543449074074</v>
      </c>
      <c r="V2602" t="str">
        <f>IFERROR(VLOOKUP(B2602,#REF!,1,0),"")</f>
        <v/>
      </c>
      <c r="W2602" t="str" cm="1">
        <f t="array" ref="W2602">IFERROR(_xlfn.IFS(AND(V2602="",X2602&lt;&gt;"王园园组",X2602&lt;&gt;"other"),K2602,AND(V2602="",X2602="王园园组"),G2602),"other")</f>
        <v>other</v>
      </c>
      <c r="X2602" t="str" cm="1">
        <f t="array" ref="X2602">IFERROR(_xlfn.IFS(AND(V2602="",IFERROR(VLOOKUP(N2602,#REF!,1,0),1)&lt;&gt;1),N2602,AND(V2602="",I2602="王园园组"),"王园园组"),"other")</f>
        <v>other</v>
      </c>
      <c r="Y2602">
        <f>IFERROR(_xlfn.XLOOKUP(MID(T2602, FIND("#", SUBSTITUTE(T2602, "-", "#", LEN(T2602) - LEN(SUBSTITUTE(T2602, "-", "")))) + 1, LEN(T2602)),#REF!,#REF!),0)</f>
        <v>0</v>
      </c>
      <c r="Z2602">
        <f>MONTH(续费明细实时[[#This Row],[success_time]])</f>
        <v>5</v>
      </c>
      <c r="AA2602" s="8" t="e">
        <f>VLOOKUP(续费明细实时[[#This Row],[parent_user_id]],#REF!,27,0)</f>
        <v>#REF!</v>
      </c>
    </row>
    <row r="2603" spans="1:27">
      <c r="A2603" s="1">
        <v>45795</v>
      </c>
      <c r="B2603" t="s">
        <v>15744</v>
      </c>
      <c r="C2603" t="s">
        <v>15745</v>
      </c>
      <c r="D2603" t="s">
        <v>909</v>
      </c>
      <c r="E2603" t="s">
        <v>1102</v>
      </c>
      <c r="F2603">
        <v>180</v>
      </c>
      <c r="G2603" t="s">
        <v>361</v>
      </c>
      <c r="H2603" t="s">
        <v>559</v>
      </c>
      <c r="I2603" t="s">
        <v>163</v>
      </c>
      <c r="J2603">
        <v>14910</v>
      </c>
      <c r="K2603" t="s">
        <v>361</v>
      </c>
      <c r="L2603" t="s">
        <v>549</v>
      </c>
      <c r="M2603" t="s">
        <v>559</v>
      </c>
      <c r="N2603" t="s">
        <v>163</v>
      </c>
      <c r="O2603" t="s">
        <v>473</v>
      </c>
      <c r="P2603" t="s">
        <v>1877</v>
      </c>
      <c r="Q2603" t="s">
        <v>15746</v>
      </c>
      <c r="R2603" t="s">
        <v>626</v>
      </c>
      <c r="S2603">
        <v>2100</v>
      </c>
      <c r="T2603" t="s">
        <v>13028</v>
      </c>
      <c r="U2603" s="4">
        <v>45795.511041666665</v>
      </c>
      <c r="V2603" t="str">
        <f>IFERROR(VLOOKUP(B2603,#REF!,1,0),"")</f>
        <v/>
      </c>
      <c r="W2603" t="str" cm="1">
        <f t="array" ref="W2603">IFERROR(_xlfn.IFS(AND(V2603="",X2603&lt;&gt;"王园园组",X2603&lt;&gt;"other"),K2603,AND(V2603="",X2603="王园园组"),G2603),"other")</f>
        <v>other</v>
      </c>
      <c r="X2603" t="str" cm="1">
        <f t="array" ref="X2603">IFERROR(_xlfn.IFS(AND(V2603="",IFERROR(VLOOKUP(N2603,#REF!,1,0),1)&lt;&gt;1),N2603,AND(V2603="",I2603="王园园组"),"王园园组"),"other")</f>
        <v>other</v>
      </c>
      <c r="Y2603">
        <f>IFERROR(_xlfn.XLOOKUP(MID(T2603, FIND("#", SUBSTITUTE(T2603, "-", "#", LEN(T2603) - LEN(SUBSTITUTE(T2603, "-", "")))) + 1, LEN(T2603)),#REF!,#REF!),0)</f>
        <v>0</v>
      </c>
      <c r="Z2603">
        <f>MONTH(续费明细实时[[#This Row],[success_time]])</f>
        <v>5</v>
      </c>
      <c r="AA2603" s="8" t="e">
        <f>VLOOKUP(续费明细实时[[#This Row],[parent_user_id]],#REF!,27,0)</f>
        <v>#REF!</v>
      </c>
    </row>
    <row r="2604" spans="1:27">
      <c r="A2604" s="1">
        <v>45804</v>
      </c>
      <c r="B2604" t="s">
        <v>30415</v>
      </c>
      <c r="C2604" t="s">
        <v>30416</v>
      </c>
      <c r="D2604" t="s">
        <v>558</v>
      </c>
      <c r="E2604" t="s">
        <v>546</v>
      </c>
      <c r="F2604">
        <v>120</v>
      </c>
      <c r="G2604" t="s">
        <v>341</v>
      </c>
      <c r="H2604" t="s">
        <v>559</v>
      </c>
      <c r="I2604" t="s">
        <v>504</v>
      </c>
      <c r="J2604">
        <v>18090</v>
      </c>
      <c r="K2604" t="s">
        <v>341</v>
      </c>
      <c r="L2604" t="s">
        <v>549</v>
      </c>
      <c r="M2604" t="s">
        <v>559</v>
      </c>
      <c r="N2604" t="s">
        <v>504</v>
      </c>
      <c r="O2604" t="s">
        <v>325</v>
      </c>
      <c r="P2604" t="s">
        <v>1877</v>
      </c>
      <c r="Q2604" t="s">
        <v>30417</v>
      </c>
      <c r="R2604" t="s">
        <v>626</v>
      </c>
      <c r="S2604">
        <v>2547.8197460000001</v>
      </c>
      <c r="T2604" t="s">
        <v>1896</v>
      </c>
      <c r="U2604" s="4">
        <v>45804.768182870372</v>
      </c>
      <c r="V2604" t="str">
        <f>IFERROR(VLOOKUP(B2604,#REF!,1,0),"")</f>
        <v/>
      </c>
      <c r="W2604" t="str" cm="1">
        <f t="array" ref="W2604">IFERROR(_xlfn.IFS(AND(V2604="",X2604&lt;&gt;"王园园组",X2604&lt;&gt;"other"),K2604,AND(V2604="",X2604="王园园组"),G2604),"other")</f>
        <v>other</v>
      </c>
      <c r="X2604" t="str" cm="1">
        <f t="array" ref="X2604">IFERROR(_xlfn.IFS(AND(V2604="",IFERROR(VLOOKUP(N2604,#REF!,1,0),1)&lt;&gt;1),N2604,AND(V2604="",I2604="王园园组"),"王园园组"),"other")</f>
        <v>other</v>
      </c>
      <c r="Y2604">
        <f>IFERROR(_xlfn.XLOOKUP(MID(T2604, FIND("#", SUBSTITUTE(T2604, "-", "#", LEN(T2604) - LEN(SUBSTITUTE(T2604, "-", "")))) + 1, LEN(T2604)),#REF!,#REF!),0)</f>
        <v>0</v>
      </c>
      <c r="Z2604">
        <f>MONTH(续费明细实时[[#This Row],[success_time]])</f>
        <v>5</v>
      </c>
      <c r="AA2604" s="8" t="e">
        <f>VLOOKUP(续费明细实时[[#This Row],[parent_user_id]],#REF!,27,0)</f>
        <v>#REF!</v>
      </c>
    </row>
    <row r="2605" spans="1:27">
      <c r="A2605" s="1">
        <v>45789</v>
      </c>
      <c r="B2605" t="s">
        <v>11697</v>
      </c>
      <c r="C2605" t="s">
        <v>11698</v>
      </c>
      <c r="D2605" t="s">
        <v>695</v>
      </c>
      <c r="E2605" t="s">
        <v>546</v>
      </c>
      <c r="F2605">
        <v>120</v>
      </c>
      <c r="G2605" t="s">
        <v>2079</v>
      </c>
      <c r="H2605" t="s">
        <v>559</v>
      </c>
      <c r="I2605" t="s">
        <v>1876</v>
      </c>
      <c r="J2605">
        <v>17750</v>
      </c>
      <c r="K2605" t="s">
        <v>2914</v>
      </c>
      <c r="L2605" t="s">
        <v>549</v>
      </c>
      <c r="M2605" t="s">
        <v>550</v>
      </c>
      <c r="N2605" t="s">
        <v>136</v>
      </c>
      <c r="O2605" t="s">
        <v>264</v>
      </c>
      <c r="P2605" t="s">
        <v>1877</v>
      </c>
      <c r="Q2605" t="s">
        <v>11699</v>
      </c>
      <c r="R2605" t="s">
        <v>626</v>
      </c>
      <c r="S2605">
        <v>2500</v>
      </c>
      <c r="T2605" t="s">
        <v>1896</v>
      </c>
      <c r="U2605" s="4">
        <v>45789.908449074072</v>
      </c>
      <c r="V2605" t="str">
        <f>IFERROR(VLOOKUP(B2605,#REF!,1,0),"")</f>
        <v/>
      </c>
      <c r="W2605" t="str" cm="1">
        <f t="array" ref="W2605">IFERROR(_xlfn.IFS(AND(V2605="",X2605&lt;&gt;"王园园组",X2605&lt;&gt;"other"),K2605,AND(V2605="",X2605="王园园组"),G2605),"other")</f>
        <v>other</v>
      </c>
      <c r="X2605" t="str" cm="1">
        <f t="array" ref="X2605">IFERROR(_xlfn.IFS(AND(V2605="",IFERROR(VLOOKUP(N2605,#REF!,1,0),1)&lt;&gt;1),N2605,AND(V2605="",I2605="王园园组"),"王园园组"),"other")</f>
        <v>other</v>
      </c>
      <c r="Y2605">
        <f>IFERROR(_xlfn.XLOOKUP(MID(T2605, FIND("#", SUBSTITUTE(T2605, "-", "#", LEN(T2605) - LEN(SUBSTITUTE(T2605, "-", "")))) + 1, LEN(T2605)),#REF!,#REF!),0)</f>
        <v>0</v>
      </c>
      <c r="Z2605">
        <f>MONTH(续费明细实时[[#This Row],[success_time]])</f>
        <v>5</v>
      </c>
      <c r="AA2605" s="8" t="e">
        <f>VLOOKUP(续费明细实时[[#This Row],[parent_user_id]],#REF!,27,0)</f>
        <v>#REF!</v>
      </c>
    </row>
    <row r="2606" spans="1:27">
      <c r="A2606" s="1">
        <v>45790</v>
      </c>
      <c r="B2606" t="s">
        <v>15747</v>
      </c>
      <c r="C2606" t="s">
        <v>15748</v>
      </c>
      <c r="D2606" t="s">
        <v>548</v>
      </c>
      <c r="E2606" t="s">
        <v>546</v>
      </c>
      <c r="F2606">
        <v>120</v>
      </c>
      <c r="G2606" t="s">
        <v>1883</v>
      </c>
      <c r="H2606" t="s">
        <v>559</v>
      </c>
      <c r="I2606" t="s">
        <v>1876</v>
      </c>
      <c r="J2606">
        <v>17750</v>
      </c>
      <c r="K2606" t="s">
        <v>288</v>
      </c>
      <c r="L2606" t="s">
        <v>549</v>
      </c>
      <c r="M2606" t="s">
        <v>550</v>
      </c>
      <c r="N2606" t="s">
        <v>136</v>
      </c>
      <c r="O2606" t="s">
        <v>283</v>
      </c>
      <c r="P2606" t="s">
        <v>1877</v>
      </c>
      <c r="Q2606" t="s">
        <v>15749</v>
      </c>
      <c r="R2606" t="s">
        <v>626</v>
      </c>
      <c r="S2606">
        <v>2500</v>
      </c>
      <c r="T2606" t="s">
        <v>1896</v>
      </c>
      <c r="U2606" s="4">
        <v>45790.43509259259</v>
      </c>
      <c r="V2606" t="str">
        <f>IFERROR(VLOOKUP(B2606,#REF!,1,0),"")</f>
        <v/>
      </c>
      <c r="W2606" t="str" cm="1">
        <f t="array" ref="W2606">IFERROR(_xlfn.IFS(AND(V2606="",X2606&lt;&gt;"王园园组",X2606&lt;&gt;"other"),K2606,AND(V2606="",X2606="王园园组"),G2606),"other")</f>
        <v>other</v>
      </c>
      <c r="X2606" t="str" cm="1">
        <f t="array" ref="X2606">IFERROR(_xlfn.IFS(AND(V2606="",IFERROR(VLOOKUP(N2606,#REF!,1,0),1)&lt;&gt;1),N2606,AND(V2606="",I2606="王园园组"),"王园园组"),"other")</f>
        <v>other</v>
      </c>
      <c r="Y2606">
        <f>IFERROR(_xlfn.XLOOKUP(MID(T2606, FIND("#", SUBSTITUTE(T2606, "-", "#", LEN(T2606) - LEN(SUBSTITUTE(T2606, "-", "")))) + 1, LEN(T2606)),#REF!,#REF!),0)</f>
        <v>0</v>
      </c>
      <c r="Z2606">
        <f>MONTH(续费明细实时[[#This Row],[success_time]])</f>
        <v>5</v>
      </c>
      <c r="AA2606" s="8" t="e">
        <f>VLOOKUP(续费明细实时[[#This Row],[parent_user_id]],#REF!,27,0)</f>
        <v>#REF!</v>
      </c>
    </row>
    <row r="2607" spans="1:27">
      <c r="A2607" s="1">
        <v>45803</v>
      </c>
      <c r="B2607" t="s">
        <v>28830</v>
      </c>
      <c r="C2607" t="s">
        <v>28831</v>
      </c>
      <c r="D2607" t="s">
        <v>548</v>
      </c>
      <c r="E2607" t="s">
        <v>546</v>
      </c>
      <c r="F2607">
        <v>120</v>
      </c>
      <c r="G2607" t="s">
        <v>2061</v>
      </c>
      <c r="H2607" t="s">
        <v>559</v>
      </c>
      <c r="I2607" t="s">
        <v>1876</v>
      </c>
      <c r="J2607">
        <v>17750</v>
      </c>
      <c r="K2607" t="s">
        <v>262</v>
      </c>
      <c r="L2607" t="s">
        <v>549</v>
      </c>
      <c r="M2607" t="s">
        <v>550</v>
      </c>
      <c r="N2607" t="s">
        <v>136</v>
      </c>
      <c r="O2607" t="s">
        <v>147</v>
      </c>
      <c r="P2607" t="s">
        <v>1877</v>
      </c>
      <c r="Q2607" t="s">
        <v>28832</v>
      </c>
      <c r="R2607" t="s">
        <v>626</v>
      </c>
      <c r="S2607">
        <v>2500</v>
      </c>
      <c r="T2607" t="s">
        <v>1896</v>
      </c>
      <c r="U2607" s="4">
        <v>45803.457685185182</v>
      </c>
      <c r="V2607" t="str">
        <f>IFERROR(VLOOKUP(B2607,#REF!,1,0),"")</f>
        <v/>
      </c>
      <c r="W2607" t="str" cm="1">
        <f t="array" ref="W2607">IFERROR(_xlfn.IFS(AND(V2607="",X2607&lt;&gt;"王园园组",X2607&lt;&gt;"other"),K2607,AND(V2607="",X2607="王园园组"),G2607),"other")</f>
        <v>other</v>
      </c>
      <c r="X2607" t="str" cm="1">
        <f t="array" ref="X2607">IFERROR(_xlfn.IFS(AND(V2607="",IFERROR(VLOOKUP(N2607,#REF!,1,0),1)&lt;&gt;1),N2607,AND(V2607="",I2607="王园园组"),"王园园组"),"other")</f>
        <v>other</v>
      </c>
      <c r="Y2607">
        <f>IFERROR(_xlfn.XLOOKUP(MID(T2607, FIND("#", SUBSTITUTE(T2607, "-", "#", LEN(T2607) - LEN(SUBSTITUTE(T2607, "-", "")))) + 1, LEN(T2607)),#REF!,#REF!),0)</f>
        <v>0</v>
      </c>
      <c r="Z2607">
        <f>MONTH(续费明细实时[[#This Row],[success_time]])</f>
        <v>5</v>
      </c>
      <c r="AA2607" s="8" t="e">
        <f>VLOOKUP(续费明细实时[[#This Row],[parent_user_id]],#REF!,27,0)</f>
        <v>#REF!</v>
      </c>
    </row>
    <row r="2608" spans="1:27">
      <c r="A2608" s="1">
        <v>45787</v>
      </c>
      <c r="B2608" t="s">
        <v>9137</v>
      </c>
      <c r="C2608" t="s">
        <v>9138</v>
      </c>
      <c r="D2608" t="s">
        <v>558</v>
      </c>
      <c r="E2608" t="s">
        <v>546</v>
      </c>
      <c r="F2608">
        <v>60</v>
      </c>
      <c r="G2608" t="s">
        <v>342</v>
      </c>
      <c r="H2608" t="s">
        <v>559</v>
      </c>
      <c r="I2608" t="s">
        <v>504</v>
      </c>
      <c r="J2608">
        <v>11179</v>
      </c>
      <c r="K2608" t="s">
        <v>342</v>
      </c>
      <c r="L2608" t="s">
        <v>549</v>
      </c>
      <c r="M2608" t="s">
        <v>559</v>
      </c>
      <c r="N2608" t="s">
        <v>504</v>
      </c>
      <c r="O2608" t="s">
        <v>325</v>
      </c>
      <c r="P2608" t="s">
        <v>1877</v>
      </c>
      <c r="Q2608" t="s">
        <v>9139</v>
      </c>
      <c r="R2608" t="s">
        <v>626</v>
      </c>
      <c r="S2608">
        <v>1574.5526030000001</v>
      </c>
      <c r="T2608" t="s">
        <v>1891</v>
      </c>
      <c r="U2608" s="4">
        <v>45787.638715277775</v>
      </c>
      <c r="V2608" t="str">
        <f>IFERROR(VLOOKUP(B2608,#REF!,1,0),"")</f>
        <v/>
      </c>
      <c r="W2608" t="str" cm="1">
        <f t="array" ref="W2608">IFERROR(_xlfn.IFS(AND(V2608="",X2608&lt;&gt;"王园园组",X2608&lt;&gt;"other"),K2608,AND(V2608="",X2608="王园园组"),G2608),"other")</f>
        <v>other</v>
      </c>
      <c r="X2608" t="str" cm="1">
        <f t="array" ref="X2608">IFERROR(_xlfn.IFS(AND(V2608="",IFERROR(VLOOKUP(N2608,#REF!,1,0),1)&lt;&gt;1),N2608,AND(V2608="",I2608="王园园组"),"王园园组"),"other")</f>
        <v>other</v>
      </c>
      <c r="Y2608">
        <f>IFERROR(_xlfn.XLOOKUP(MID(T2608, FIND("#", SUBSTITUTE(T2608, "-", "#", LEN(T2608) - LEN(SUBSTITUTE(T2608, "-", "")))) + 1, LEN(T2608)),#REF!,#REF!),0)</f>
        <v>0</v>
      </c>
      <c r="Z2608">
        <f>MONTH(续费明细实时[[#This Row],[success_time]])</f>
        <v>5</v>
      </c>
      <c r="AA2608" s="8" t="e">
        <f>VLOOKUP(续费明细实时[[#This Row],[parent_user_id]],#REF!,27,0)</f>
        <v>#REF!</v>
      </c>
    </row>
    <row r="2609" spans="1:27">
      <c r="A2609" s="1">
        <v>45796</v>
      </c>
      <c r="B2609" t="s">
        <v>15699</v>
      </c>
      <c r="C2609" t="s">
        <v>15700</v>
      </c>
      <c r="D2609" t="s">
        <v>558</v>
      </c>
      <c r="E2609" t="s">
        <v>546</v>
      </c>
      <c r="F2609">
        <v>60</v>
      </c>
      <c r="G2609" t="s">
        <v>338</v>
      </c>
      <c r="H2609" t="s">
        <v>559</v>
      </c>
      <c r="I2609" t="s">
        <v>504</v>
      </c>
      <c r="J2609">
        <v>12185</v>
      </c>
      <c r="K2609" t="s">
        <v>338</v>
      </c>
      <c r="L2609" t="s">
        <v>549</v>
      </c>
      <c r="M2609" t="s">
        <v>559</v>
      </c>
      <c r="N2609" t="s">
        <v>504</v>
      </c>
      <c r="O2609" t="s">
        <v>325</v>
      </c>
      <c r="P2609" t="s">
        <v>1877</v>
      </c>
      <c r="Q2609" t="s">
        <v>15701</v>
      </c>
      <c r="R2609" t="s">
        <v>626</v>
      </c>
      <c r="S2609">
        <v>1716.264224</v>
      </c>
      <c r="T2609" t="s">
        <v>1891</v>
      </c>
      <c r="U2609" s="4">
        <v>45796.666493055556</v>
      </c>
      <c r="V2609" t="str">
        <f>IFERROR(VLOOKUP(B2609,#REF!,1,0),"")</f>
        <v/>
      </c>
      <c r="W2609" t="str" cm="1">
        <f t="array" ref="W2609">IFERROR(_xlfn.IFS(AND(V2609="",X2609&lt;&gt;"王园园组",X2609&lt;&gt;"other"),K2609,AND(V2609="",X2609="王园园组"),G2609),"other")</f>
        <v>other</v>
      </c>
      <c r="X2609" t="str" cm="1">
        <f t="array" ref="X2609">IFERROR(_xlfn.IFS(AND(V2609="",IFERROR(VLOOKUP(N2609,#REF!,1,0),1)&lt;&gt;1),N2609,AND(V2609="",I2609="王园园组"),"王园园组"),"other")</f>
        <v>other</v>
      </c>
      <c r="Y2609">
        <f>IFERROR(_xlfn.XLOOKUP(MID(T2609, FIND("#", SUBSTITUTE(T2609, "-", "#", LEN(T2609) - LEN(SUBSTITUTE(T2609, "-", "")))) + 1, LEN(T2609)),#REF!,#REF!),0)</f>
        <v>0</v>
      </c>
      <c r="Z2609">
        <f>MONTH(续费明细实时[[#This Row],[success_time]])</f>
        <v>5</v>
      </c>
      <c r="AA2609" s="8" t="e">
        <f>VLOOKUP(续费明细实时[[#This Row],[parent_user_id]],#REF!,27,0)</f>
        <v>#REF!</v>
      </c>
    </row>
    <row r="2610" spans="1:27">
      <c r="A2610" s="1">
        <v>45785</v>
      </c>
      <c r="B2610" t="s">
        <v>2982</v>
      </c>
      <c r="C2610" t="s">
        <v>2983</v>
      </c>
      <c r="D2610" t="s">
        <v>548</v>
      </c>
      <c r="E2610" t="s">
        <v>546</v>
      </c>
      <c r="F2610">
        <v>120</v>
      </c>
      <c r="G2610" t="s">
        <v>1929</v>
      </c>
      <c r="H2610" t="s">
        <v>559</v>
      </c>
      <c r="I2610" t="s">
        <v>1876</v>
      </c>
      <c r="J2610">
        <v>17750</v>
      </c>
      <c r="K2610" t="s">
        <v>202</v>
      </c>
      <c r="L2610" t="s">
        <v>549</v>
      </c>
      <c r="M2610" t="s">
        <v>550</v>
      </c>
      <c r="N2610" t="s">
        <v>551</v>
      </c>
      <c r="O2610" t="s">
        <v>149</v>
      </c>
      <c r="P2610" t="s">
        <v>1877</v>
      </c>
      <c r="Q2610" t="s">
        <v>2984</v>
      </c>
      <c r="R2610" t="s">
        <v>626</v>
      </c>
      <c r="S2610">
        <v>2500</v>
      </c>
      <c r="T2610" t="s">
        <v>1896</v>
      </c>
      <c r="U2610" s="4">
        <v>45785.509756944448</v>
      </c>
      <c r="V2610" t="str">
        <f>IFERROR(VLOOKUP(B2610,#REF!,1,0),"")</f>
        <v/>
      </c>
      <c r="W2610" t="str" cm="1">
        <f t="array" ref="W2610">IFERROR(_xlfn.IFS(AND(V2610="",X2610&lt;&gt;"王园园组",X2610&lt;&gt;"other"),K2610,AND(V2610="",X2610="王园园组"),G2610),"other")</f>
        <v>other</v>
      </c>
      <c r="X2610" t="str" cm="1">
        <f t="array" ref="X2610">IFERROR(_xlfn.IFS(AND(V2610="",IFERROR(VLOOKUP(N2610,#REF!,1,0),1)&lt;&gt;1),N2610,AND(V2610="",I2610="王园园组"),"王园园组"),"other")</f>
        <v>other</v>
      </c>
      <c r="Y2610">
        <f>IFERROR(_xlfn.XLOOKUP(MID(T2610, FIND("#", SUBSTITUTE(T2610, "-", "#", LEN(T2610) - LEN(SUBSTITUTE(T2610, "-", "")))) + 1, LEN(T2610)),#REF!,#REF!),0)</f>
        <v>0</v>
      </c>
      <c r="Z2610">
        <f>MONTH(续费明细实时[[#This Row],[success_time]])</f>
        <v>5</v>
      </c>
      <c r="AA2610" s="8" t="e">
        <f>VLOOKUP(续费明细实时[[#This Row],[parent_user_id]],#REF!,27,0)</f>
        <v>#REF!</v>
      </c>
    </row>
    <row r="2611" spans="1:27">
      <c r="A2611" s="1">
        <v>45790</v>
      </c>
      <c r="B2611" t="s">
        <v>12499</v>
      </c>
      <c r="C2611" t="s">
        <v>12500</v>
      </c>
      <c r="D2611" t="s">
        <v>548</v>
      </c>
      <c r="E2611" t="s">
        <v>546</v>
      </c>
      <c r="F2611">
        <v>240</v>
      </c>
      <c r="G2611" t="s">
        <v>2046</v>
      </c>
      <c r="H2611" t="s">
        <v>559</v>
      </c>
      <c r="I2611" t="s">
        <v>1876</v>
      </c>
      <c r="J2611">
        <v>31950</v>
      </c>
      <c r="K2611" t="s">
        <v>183</v>
      </c>
      <c r="L2611" t="s">
        <v>549</v>
      </c>
      <c r="M2611" t="s">
        <v>559</v>
      </c>
      <c r="N2611" t="s">
        <v>469</v>
      </c>
      <c r="O2611" t="s">
        <v>180</v>
      </c>
      <c r="P2611" t="s">
        <v>1877</v>
      </c>
      <c r="Q2611" t="s">
        <v>12501</v>
      </c>
      <c r="R2611" t="s">
        <v>626</v>
      </c>
      <c r="S2611">
        <v>4500</v>
      </c>
      <c r="T2611" t="s">
        <v>1931</v>
      </c>
      <c r="U2611" s="4">
        <v>45790.433888888889</v>
      </c>
      <c r="V2611" t="str">
        <f>IFERROR(VLOOKUP(B2611,#REF!,1,0),"")</f>
        <v/>
      </c>
      <c r="W2611" t="str" cm="1">
        <f t="array" ref="W2611">IFERROR(_xlfn.IFS(AND(V2611="",X2611&lt;&gt;"王园园组",X2611&lt;&gt;"other"),K2611,AND(V2611="",X2611="王园园组"),G2611),"other")</f>
        <v>other</v>
      </c>
      <c r="X2611" t="str" cm="1">
        <f t="array" ref="X2611">IFERROR(_xlfn.IFS(AND(V2611="",IFERROR(VLOOKUP(N2611,#REF!,1,0),1)&lt;&gt;1),N2611,AND(V2611="",I2611="王园园组"),"王园园组"),"other")</f>
        <v>other</v>
      </c>
      <c r="Y2611">
        <f>IFERROR(_xlfn.XLOOKUP(MID(T2611, FIND("#", SUBSTITUTE(T2611, "-", "#", LEN(T2611) - LEN(SUBSTITUTE(T2611, "-", "")))) + 1, LEN(T2611)),#REF!,#REF!),0)</f>
        <v>0</v>
      </c>
      <c r="Z2611">
        <f>MONTH(续费明细实时[[#This Row],[success_time]])</f>
        <v>5</v>
      </c>
      <c r="AA2611" s="8" t="e">
        <f>VLOOKUP(续费明细实时[[#This Row],[parent_user_id]],#REF!,27,0)</f>
        <v>#REF!</v>
      </c>
    </row>
    <row r="2612" spans="1:27">
      <c r="A2612" s="1">
        <v>45780</v>
      </c>
      <c r="B2612" t="s">
        <v>2988</v>
      </c>
      <c r="C2612" t="s">
        <v>2989</v>
      </c>
      <c r="D2612" t="s">
        <v>695</v>
      </c>
      <c r="E2612" t="s">
        <v>1959</v>
      </c>
      <c r="F2612">
        <v>18</v>
      </c>
      <c r="G2612" t="s">
        <v>2464</v>
      </c>
      <c r="H2612" t="s">
        <v>559</v>
      </c>
      <c r="I2612" t="s">
        <v>1876</v>
      </c>
      <c r="J2612">
        <v>4414</v>
      </c>
      <c r="K2612" t="s">
        <v>309</v>
      </c>
      <c r="L2612" t="s">
        <v>549</v>
      </c>
      <c r="M2612" t="s">
        <v>550</v>
      </c>
      <c r="N2612" t="s">
        <v>136</v>
      </c>
      <c r="O2612" t="s">
        <v>264</v>
      </c>
      <c r="P2612" t="s">
        <v>1877</v>
      </c>
      <c r="Q2612" t="s">
        <v>2990</v>
      </c>
      <c r="R2612" t="s">
        <v>626</v>
      </c>
      <c r="S2612">
        <v>621.72574099999997</v>
      </c>
      <c r="T2612" t="s">
        <v>1962</v>
      </c>
      <c r="U2612" s="4">
        <v>45780.467939814815</v>
      </c>
      <c r="V2612" t="str">
        <f>IFERROR(VLOOKUP(B2612,#REF!,1,0),"")</f>
        <v/>
      </c>
      <c r="W2612" t="str" cm="1">
        <f t="array" ref="W2612">IFERROR(_xlfn.IFS(AND(V2612="",X2612&lt;&gt;"王园园组",X2612&lt;&gt;"other"),K2612,AND(V2612="",X2612="王园园组"),G2612),"other")</f>
        <v>other</v>
      </c>
      <c r="X2612" t="str" cm="1">
        <f t="array" ref="X2612">IFERROR(_xlfn.IFS(AND(V2612="",IFERROR(VLOOKUP(N2612,#REF!,1,0),1)&lt;&gt;1),N2612,AND(V2612="",I2612="王园园组"),"王园园组"),"other")</f>
        <v>other</v>
      </c>
      <c r="Y2612">
        <f>IFERROR(_xlfn.XLOOKUP(MID(T2612, FIND("#", SUBSTITUTE(T2612, "-", "#", LEN(T2612) - LEN(SUBSTITUTE(T2612, "-", "")))) + 1, LEN(T2612)),#REF!,#REF!),0)</f>
        <v>0</v>
      </c>
      <c r="Z2612">
        <f>MONTH(续费明细实时[[#This Row],[success_time]])</f>
        <v>5</v>
      </c>
      <c r="AA2612" s="8" t="e">
        <f>VLOOKUP(续费明细实时[[#This Row],[parent_user_id]],#REF!,27,0)</f>
        <v>#REF!</v>
      </c>
    </row>
    <row r="2613" spans="1:27">
      <c r="A2613" s="1">
        <v>45793</v>
      </c>
      <c r="B2613" t="s">
        <v>15899</v>
      </c>
      <c r="C2613" t="s">
        <v>15900</v>
      </c>
      <c r="D2613" t="s">
        <v>548</v>
      </c>
      <c r="E2613" t="s">
        <v>546</v>
      </c>
      <c r="F2613">
        <v>120</v>
      </c>
      <c r="G2613" t="s">
        <v>1894</v>
      </c>
      <c r="H2613" t="s">
        <v>559</v>
      </c>
      <c r="I2613" t="s">
        <v>1876</v>
      </c>
      <c r="J2613">
        <v>17750</v>
      </c>
      <c r="K2613" t="s">
        <v>258</v>
      </c>
      <c r="L2613" t="s">
        <v>549</v>
      </c>
      <c r="M2613" t="s">
        <v>550</v>
      </c>
      <c r="N2613" t="s">
        <v>136</v>
      </c>
      <c r="O2613" t="s">
        <v>147</v>
      </c>
      <c r="P2613" t="s">
        <v>1877</v>
      </c>
      <c r="Q2613" t="s">
        <v>15901</v>
      </c>
      <c r="R2613" t="s">
        <v>626</v>
      </c>
      <c r="S2613">
        <v>2500</v>
      </c>
      <c r="T2613" t="s">
        <v>1896</v>
      </c>
      <c r="U2613" s="4">
        <v>45793.572569444441</v>
      </c>
      <c r="V2613" t="str">
        <f>IFERROR(VLOOKUP(B2613,#REF!,1,0),"")</f>
        <v/>
      </c>
      <c r="W2613" t="str" cm="1">
        <f t="array" ref="W2613">IFERROR(_xlfn.IFS(AND(V2613="",X2613&lt;&gt;"王园园组",X2613&lt;&gt;"other"),K2613,AND(V2613="",X2613="王园园组"),G2613),"other")</f>
        <v>other</v>
      </c>
      <c r="X2613" t="str" cm="1">
        <f t="array" ref="X2613">IFERROR(_xlfn.IFS(AND(V2613="",IFERROR(VLOOKUP(N2613,#REF!,1,0),1)&lt;&gt;1),N2613,AND(V2613="",I2613="王园园组"),"王园园组"),"other")</f>
        <v>other</v>
      </c>
      <c r="Y2613">
        <f>IFERROR(_xlfn.XLOOKUP(MID(T2613, FIND("#", SUBSTITUTE(T2613, "-", "#", LEN(T2613) - LEN(SUBSTITUTE(T2613, "-", "")))) + 1, LEN(T2613)),#REF!,#REF!),0)</f>
        <v>0</v>
      </c>
      <c r="Z2613">
        <f>MONTH(续费明细实时[[#This Row],[success_time]])</f>
        <v>5</v>
      </c>
      <c r="AA2613" s="8" t="e">
        <f>VLOOKUP(续费明细实时[[#This Row],[parent_user_id]],#REF!,27,0)</f>
        <v>#REF!</v>
      </c>
    </row>
    <row r="2614" spans="1:27">
      <c r="A2614" s="1">
        <v>45794</v>
      </c>
      <c r="B2614" t="s">
        <v>15902</v>
      </c>
      <c r="C2614" t="s">
        <v>15903</v>
      </c>
      <c r="D2614" t="s">
        <v>632</v>
      </c>
      <c r="E2614" t="s">
        <v>546</v>
      </c>
      <c r="F2614">
        <v>60</v>
      </c>
      <c r="G2614" t="s">
        <v>2031</v>
      </c>
      <c r="H2614" t="s">
        <v>559</v>
      </c>
      <c r="I2614" t="s">
        <v>1876</v>
      </c>
      <c r="J2614">
        <v>10970</v>
      </c>
      <c r="K2614" t="s">
        <v>289</v>
      </c>
      <c r="L2614" t="s">
        <v>549</v>
      </c>
      <c r="M2614" t="s">
        <v>550</v>
      </c>
      <c r="N2614" t="s">
        <v>136</v>
      </c>
      <c r="O2614" t="s">
        <v>283</v>
      </c>
      <c r="P2614" t="s">
        <v>1877</v>
      </c>
      <c r="Q2614" t="s">
        <v>15904</v>
      </c>
      <c r="R2614" t="s">
        <v>626</v>
      </c>
      <c r="S2614">
        <v>1545</v>
      </c>
      <c r="T2614" t="s">
        <v>1891</v>
      </c>
      <c r="U2614" s="4">
        <v>45794.357824074075</v>
      </c>
      <c r="V2614" t="str">
        <f>IFERROR(VLOOKUP(B2614,#REF!,1,0),"")</f>
        <v/>
      </c>
      <c r="W2614" t="str" cm="1">
        <f t="array" ref="W2614">IFERROR(_xlfn.IFS(AND(V2614="",X2614&lt;&gt;"王园园组",X2614&lt;&gt;"other"),K2614,AND(V2614="",X2614="王园园组"),G2614),"other")</f>
        <v>other</v>
      </c>
      <c r="X2614" t="str" cm="1">
        <f t="array" ref="X2614">IFERROR(_xlfn.IFS(AND(V2614="",IFERROR(VLOOKUP(N2614,#REF!,1,0),1)&lt;&gt;1),N2614,AND(V2614="",I2614="王园园组"),"王园园组"),"other")</f>
        <v>other</v>
      </c>
      <c r="Y2614">
        <f>IFERROR(_xlfn.XLOOKUP(MID(T2614, FIND("#", SUBSTITUTE(T2614, "-", "#", LEN(T2614) - LEN(SUBSTITUTE(T2614, "-", "")))) + 1, LEN(T2614)),#REF!,#REF!),0)</f>
        <v>0</v>
      </c>
      <c r="Z2614">
        <f>MONTH(续费明细实时[[#This Row],[success_time]])</f>
        <v>5</v>
      </c>
      <c r="AA2614" s="8" t="e">
        <f>VLOOKUP(续费明细实时[[#This Row],[parent_user_id]],#REF!,27,0)</f>
        <v>#REF!</v>
      </c>
    </row>
    <row r="2615" spans="1:27">
      <c r="A2615" s="1">
        <v>45788</v>
      </c>
      <c r="B2615" t="s">
        <v>9143</v>
      </c>
      <c r="C2615" t="s">
        <v>9144</v>
      </c>
      <c r="D2615" t="s">
        <v>558</v>
      </c>
      <c r="E2615" t="s">
        <v>546</v>
      </c>
      <c r="F2615">
        <v>60</v>
      </c>
      <c r="G2615" t="s">
        <v>1875</v>
      </c>
      <c r="H2615" t="s">
        <v>559</v>
      </c>
      <c r="I2615" t="s">
        <v>1876</v>
      </c>
      <c r="J2615">
        <v>10854</v>
      </c>
      <c r="K2615" t="s">
        <v>295</v>
      </c>
      <c r="L2615" t="s">
        <v>549</v>
      </c>
      <c r="M2615" t="s">
        <v>550</v>
      </c>
      <c r="N2615" t="s">
        <v>136</v>
      </c>
      <c r="O2615" t="s">
        <v>292</v>
      </c>
      <c r="P2615" t="s">
        <v>1877</v>
      </c>
      <c r="Q2615" t="s">
        <v>9145</v>
      </c>
      <c r="R2615" t="s">
        <v>626</v>
      </c>
      <c r="S2615">
        <v>1528.6918470000001</v>
      </c>
      <c r="T2615" t="s">
        <v>1891</v>
      </c>
      <c r="U2615" s="4">
        <v>45788.610300925924</v>
      </c>
      <c r="V2615" t="str">
        <f>IFERROR(VLOOKUP(B2615,#REF!,1,0),"")</f>
        <v/>
      </c>
      <c r="W2615" t="str" cm="1">
        <f t="array" ref="W2615">IFERROR(_xlfn.IFS(AND(V2615="",X2615&lt;&gt;"王园园组",X2615&lt;&gt;"other"),K2615,AND(V2615="",X2615="王园园组"),G2615),"other")</f>
        <v>other</v>
      </c>
      <c r="X2615" t="str" cm="1">
        <f t="array" ref="X2615">IFERROR(_xlfn.IFS(AND(V2615="",IFERROR(VLOOKUP(N2615,#REF!,1,0),1)&lt;&gt;1),N2615,AND(V2615="",I2615="王园园组"),"王园园组"),"other")</f>
        <v>other</v>
      </c>
      <c r="Y2615">
        <f>IFERROR(_xlfn.XLOOKUP(MID(T2615, FIND("#", SUBSTITUTE(T2615, "-", "#", LEN(T2615) - LEN(SUBSTITUTE(T2615, "-", "")))) + 1, LEN(T2615)),#REF!,#REF!),0)</f>
        <v>0</v>
      </c>
      <c r="Z2615">
        <f>MONTH(续费明细实时[[#This Row],[success_time]])</f>
        <v>5</v>
      </c>
      <c r="AA2615" s="8" t="e">
        <f>VLOOKUP(续费明细实时[[#This Row],[parent_user_id]],#REF!,27,0)</f>
        <v>#REF!</v>
      </c>
    </row>
    <row r="2616" spans="1:27">
      <c r="A2616" s="1">
        <v>45789</v>
      </c>
      <c r="B2616" t="s">
        <v>11092</v>
      </c>
      <c r="C2616" t="s">
        <v>11093</v>
      </c>
      <c r="D2616" t="s">
        <v>902</v>
      </c>
      <c r="E2616" t="s">
        <v>1102</v>
      </c>
      <c r="F2616">
        <v>120</v>
      </c>
      <c r="G2616" t="s">
        <v>348</v>
      </c>
      <c r="H2616" t="s">
        <v>559</v>
      </c>
      <c r="I2616" t="s">
        <v>163</v>
      </c>
      <c r="J2616">
        <v>10787</v>
      </c>
      <c r="K2616" t="s">
        <v>348</v>
      </c>
      <c r="L2616" t="s">
        <v>549</v>
      </c>
      <c r="M2616" t="s">
        <v>559</v>
      </c>
      <c r="N2616" t="s">
        <v>163</v>
      </c>
      <c r="O2616" t="s">
        <v>472</v>
      </c>
      <c r="P2616" t="s">
        <v>1877</v>
      </c>
      <c r="Q2616" t="s">
        <v>11094</v>
      </c>
      <c r="R2616" t="s">
        <v>626</v>
      </c>
      <c r="S2616">
        <v>1519.292453</v>
      </c>
      <c r="T2616" t="s">
        <v>1902</v>
      </c>
      <c r="U2616" s="4">
        <v>45789.472326388888</v>
      </c>
      <c r="V2616" t="str">
        <f>IFERROR(VLOOKUP(B2616,#REF!,1,0),"")</f>
        <v/>
      </c>
      <c r="W2616" t="str" cm="1">
        <f t="array" ref="W2616">IFERROR(_xlfn.IFS(AND(V2616="",X2616&lt;&gt;"王园园组",X2616&lt;&gt;"other"),K2616,AND(V2616="",X2616="王园园组"),G2616),"other")</f>
        <v>other</v>
      </c>
      <c r="X2616" t="str" cm="1">
        <f t="array" ref="X2616">IFERROR(_xlfn.IFS(AND(V2616="",IFERROR(VLOOKUP(N2616,#REF!,1,0),1)&lt;&gt;1),N2616,AND(V2616="",I2616="王园园组"),"王园园组"),"other")</f>
        <v>other</v>
      </c>
      <c r="Y2616">
        <f>IFERROR(_xlfn.XLOOKUP(MID(T2616, FIND("#", SUBSTITUTE(T2616, "-", "#", LEN(T2616) - LEN(SUBSTITUTE(T2616, "-", "")))) + 1, LEN(T2616)),#REF!,#REF!),0)</f>
        <v>0</v>
      </c>
      <c r="Z2616">
        <f>MONTH(续费明细实时[[#This Row],[success_time]])</f>
        <v>5</v>
      </c>
      <c r="AA2616" s="8" t="e">
        <f>VLOOKUP(续费明细实时[[#This Row],[parent_user_id]],#REF!,27,0)</f>
        <v>#REF!</v>
      </c>
    </row>
    <row r="2617" spans="1:27">
      <c r="A2617" s="1">
        <v>45795</v>
      </c>
      <c r="B2617" t="s">
        <v>15762</v>
      </c>
      <c r="C2617" t="s">
        <v>15763</v>
      </c>
      <c r="D2617" t="s">
        <v>1166</v>
      </c>
      <c r="E2617" t="s">
        <v>1102</v>
      </c>
      <c r="F2617">
        <v>180</v>
      </c>
      <c r="G2617" t="s">
        <v>359</v>
      </c>
      <c r="H2617" t="s">
        <v>559</v>
      </c>
      <c r="I2617" t="s">
        <v>163</v>
      </c>
      <c r="J2617">
        <v>14910</v>
      </c>
      <c r="K2617" t="s">
        <v>359</v>
      </c>
      <c r="L2617" t="s">
        <v>549</v>
      </c>
      <c r="M2617" t="s">
        <v>559</v>
      </c>
      <c r="N2617" t="s">
        <v>163</v>
      </c>
      <c r="O2617" t="s">
        <v>473</v>
      </c>
      <c r="P2617" t="s">
        <v>1877</v>
      </c>
      <c r="Q2617" t="s">
        <v>15764</v>
      </c>
      <c r="R2617" t="s">
        <v>626</v>
      </c>
      <c r="S2617">
        <v>2100</v>
      </c>
      <c r="T2617" t="s">
        <v>13028</v>
      </c>
      <c r="U2617" s="4">
        <v>45795.766747685186</v>
      </c>
      <c r="V2617" t="str">
        <f>IFERROR(VLOOKUP(B2617,#REF!,1,0),"")</f>
        <v/>
      </c>
      <c r="W2617" t="str" cm="1">
        <f t="array" ref="W2617">IFERROR(_xlfn.IFS(AND(V2617="",X2617&lt;&gt;"王园园组",X2617&lt;&gt;"other"),K2617,AND(V2617="",X2617="王园园组"),G2617),"other")</f>
        <v>other</v>
      </c>
      <c r="X2617" t="str" cm="1">
        <f t="array" ref="X2617">IFERROR(_xlfn.IFS(AND(V2617="",IFERROR(VLOOKUP(N2617,#REF!,1,0),1)&lt;&gt;1),N2617,AND(V2617="",I2617="王园园组"),"王园园组"),"other")</f>
        <v>other</v>
      </c>
      <c r="Y2617">
        <f>IFERROR(_xlfn.XLOOKUP(MID(T2617, FIND("#", SUBSTITUTE(T2617, "-", "#", LEN(T2617) - LEN(SUBSTITUTE(T2617, "-", "")))) + 1, LEN(T2617)),#REF!,#REF!),0)</f>
        <v>0</v>
      </c>
      <c r="Z2617">
        <f>MONTH(续费明细实时[[#This Row],[success_time]])</f>
        <v>5</v>
      </c>
      <c r="AA2617" s="8" t="e">
        <f>VLOOKUP(续费明细实时[[#This Row],[parent_user_id]],#REF!,27,0)</f>
        <v>#REF!</v>
      </c>
    </row>
    <row r="2618" spans="1:27">
      <c r="A2618" s="1">
        <v>45797</v>
      </c>
      <c r="B2618" t="s">
        <v>15765</v>
      </c>
      <c r="C2618" t="s">
        <v>15766</v>
      </c>
      <c r="D2618" t="s">
        <v>9336</v>
      </c>
      <c r="E2618" t="s">
        <v>1102</v>
      </c>
      <c r="F2618">
        <v>120</v>
      </c>
      <c r="G2618" t="s">
        <v>1900</v>
      </c>
      <c r="H2618" t="s">
        <v>559</v>
      </c>
      <c r="I2618" t="s">
        <v>1876</v>
      </c>
      <c r="J2618">
        <v>9940</v>
      </c>
      <c r="K2618" t="s">
        <v>363</v>
      </c>
      <c r="L2618" t="s">
        <v>549</v>
      </c>
      <c r="M2618" t="s">
        <v>559</v>
      </c>
      <c r="N2618" t="s">
        <v>163</v>
      </c>
      <c r="O2618" t="s">
        <v>473</v>
      </c>
      <c r="P2618" t="s">
        <v>1877</v>
      </c>
      <c r="Q2618" t="s">
        <v>15767</v>
      </c>
      <c r="R2618" t="s">
        <v>626</v>
      </c>
      <c r="S2618">
        <v>1400</v>
      </c>
      <c r="T2618" t="s">
        <v>1902</v>
      </c>
      <c r="U2618" s="4">
        <v>45797.844074074077</v>
      </c>
      <c r="V2618" t="str">
        <f>IFERROR(VLOOKUP(B2618,#REF!,1,0),"")</f>
        <v/>
      </c>
      <c r="W2618" t="str" cm="1">
        <f t="array" ref="W2618">IFERROR(_xlfn.IFS(AND(V2618="",X2618&lt;&gt;"王园园组",X2618&lt;&gt;"other"),K2618,AND(V2618="",X2618="王园园组"),G2618),"other")</f>
        <v>other</v>
      </c>
      <c r="X2618" t="str" cm="1">
        <f t="array" ref="X2618">IFERROR(_xlfn.IFS(AND(V2618="",IFERROR(VLOOKUP(N2618,#REF!,1,0),1)&lt;&gt;1),N2618,AND(V2618="",I2618="王园园组"),"王园园组"),"other")</f>
        <v>other</v>
      </c>
      <c r="Y2618">
        <f>IFERROR(_xlfn.XLOOKUP(MID(T2618, FIND("#", SUBSTITUTE(T2618, "-", "#", LEN(T2618) - LEN(SUBSTITUTE(T2618, "-", "")))) + 1, LEN(T2618)),#REF!,#REF!),0)</f>
        <v>0</v>
      </c>
      <c r="Z2618">
        <f>MONTH(续费明细实时[[#This Row],[success_time]])</f>
        <v>5</v>
      </c>
      <c r="AA2618" s="8" t="e">
        <f>VLOOKUP(续费明细实时[[#This Row],[parent_user_id]],#REF!,27,0)</f>
        <v>#REF!</v>
      </c>
    </row>
    <row r="2619" spans="1:27">
      <c r="A2619" s="1">
        <v>45787</v>
      </c>
      <c r="B2619" t="s">
        <v>2709</v>
      </c>
      <c r="C2619" t="s">
        <v>2710</v>
      </c>
      <c r="D2619" t="s">
        <v>558</v>
      </c>
      <c r="E2619" t="s">
        <v>546</v>
      </c>
      <c r="F2619">
        <v>60</v>
      </c>
      <c r="G2619" t="s">
        <v>338</v>
      </c>
      <c r="H2619" t="s">
        <v>559</v>
      </c>
      <c r="I2619" t="s">
        <v>504</v>
      </c>
      <c r="J2619">
        <v>11957</v>
      </c>
      <c r="K2619" t="s">
        <v>338</v>
      </c>
      <c r="L2619" t="s">
        <v>549</v>
      </c>
      <c r="M2619" t="s">
        <v>559</v>
      </c>
      <c r="N2619" t="s">
        <v>504</v>
      </c>
      <c r="O2619" t="s">
        <v>325</v>
      </c>
      <c r="P2619" t="s">
        <v>1877</v>
      </c>
      <c r="Q2619" t="s">
        <v>2711</v>
      </c>
      <c r="R2619" t="s">
        <v>626</v>
      </c>
      <c r="S2619">
        <v>1684.05</v>
      </c>
      <c r="T2619" t="s">
        <v>1891</v>
      </c>
      <c r="U2619" s="4">
        <v>45787.316111111111</v>
      </c>
      <c r="V2619" t="str">
        <f>IFERROR(VLOOKUP(B2619,#REF!,1,0),"")</f>
        <v/>
      </c>
      <c r="W2619" t="str" cm="1">
        <f t="array" ref="W2619">IFERROR(_xlfn.IFS(AND(V2619="",X2619&lt;&gt;"王园园组",X2619&lt;&gt;"other"),K2619,AND(V2619="",X2619="王园园组"),G2619),"other")</f>
        <v>other</v>
      </c>
      <c r="X2619" t="str" cm="1">
        <f t="array" ref="X2619">IFERROR(_xlfn.IFS(AND(V2619="",IFERROR(VLOOKUP(N2619,#REF!,1,0),1)&lt;&gt;1),N2619,AND(V2619="",I2619="王园园组"),"王园园组"),"other")</f>
        <v>other</v>
      </c>
      <c r="Y2619">
        <f>IFERROR(_xlfn.XLOOKUP(MID(T2619, FIND("#", SUBSTITUTE(T2619, "-", "#", LEN(T2619) - LEN(SUBSTITUTE(T2619, "-", "")))) + 1, LEN(T2619)),#REF!,#REF!),0)</f>
        <v>0</v>
      </c>
      <c r="Z2619">
        <f>MONTH(续费明细实时[[#This Row],[success_time]])</f>
        <v>5</v>
      </c>
      <c r="AA2619" s="8" t="e">
        <f>VLOOKUP(续费明细实时[[#This Row],[parent_user_id]],#REF!,27,0)</f>
        <v>#REF!</v>
      </c>
    </row>
    <row r="2620" spans="1:27">
      <c r="A2620" s="1">
        <v>45798</v>
      </c>
      <c r="B2620" t="s">
        <v>15905</v>
      </c>
      <c r="C2620" t="s">
        <v>15906</v>
      </c>
      <c r="D2620" t="s">
        <v>594</v>
      </c>
      <c r="E2620" t="s">
        <v>546</v>
      </c>
      <c r="F2620">
        <v>360</v>
      </c>
      <c r="G2620" t="s">
        <v>1994</v>
      </c>
      <c r="H2620" t="s">
        <v>559</v>
      </c>
      <c r="I2620" t="s">
        <v>1876</v>
      </c>
      <c r="J2620">
        <v>46660</v>
      </c>
      <c r="K2620" t="s">
        <v>273</v>
      </c>
      <c r="L2620" t="s">
        <v>549</v>
      </c>
      <c r="M2620" t="s">
        <v>550</v>
      </c>
      <c r="N2620" t="s">
        <v>136</v>
      </c>
      <c r="O2620" t="s">
        <v>139</v>
      </c>
      <c r="P2620" t="s">
        <v>1877</v>
      </c>
      <c r="Q2620" t="s">
        <v>15907</v>
      </c>
      <c r="R2620" t="s">
        <v>626</v>
      </c>
      <c r="S2620">
        <v>6571.7709500000001</v>
      </c>
      <c r="T2620" t="s">
        <v>2193</v>
      </c>
      <c r="U2620" s="4">
        <v>45798.674224537041</v>
      </c>
      <c r="V2620" t="str">
        <f>IFERROR(VLOOKUP(B2620,#REF!,1,0),"")</f>
        <v/>
      </c>
      <c r="W2620" t="str" cm="1">
        <f t="array" ref="W2620">IFERROR(_xlfn.IFS(AND(V2620="",X2620&lt;&gt;"王园园组",X2620&lt;&gt;"other"),K2620,AND(V2620="",X2620="王园园组"),G2620),"other")</f>
        <v>other</v>
      </c>
      <c r="X2620" t="str" cm="1">
        <f t="array" ref="X2620">IFERROR(_xlfn.IFS(AND(V2620="",IFERROR(VLOOKUP(N2620,#REF!,1,0),1)&lt;&gt;1),N2620,AND(V2620="",I2620="王园园组"),"王园园组"),"other")</f>
        <v>other</v>
      </c>
      <c r="Y2620">
        <f>IFERROR(_xlfn.XLOOKUP(MID(T2620, FIND("#", SUBSTITUTE(T2620, "-", "#", LEN(T2620) - LEN(SUBSTITUTE(T2620, "-", "")))) + 1, LEN(T2620)),#REF!,#REF!),0)</f>
        <v>0</v>
      </c>
      <c r="Z2620">
        <f>MONTH(续费明细实时[[#This Row],[success_time]])</f>
        <v>5</v>
      </c>
      <c r="AA2620" s="8" t="e">
        <f>VLOOKUP(续费明细实时[[#This Row],[parent_user_id]],#REF!,27,0)</f>
        <v>#REF!</v>
      </c>
    </row>
    <row r="2621" spans="1:27">
      <c r="A2621" s="1">
        <v>45797</v>
      </c>
      <c r="B2621" t="s">
        <v>15908</v>
      </c>
      <c r="C2621" t="s">
        <v>15909</v>
      </c>
      <c r="D2621" t="s">
        <v>610</v>
      </c>
      <c r="E2621" t="s">
        <v>546</v>
      </c>
      <c r="F2621">
        <v>60</v>
      </c>
      <c r="G2621" t="s">
        <v>338</v>
      </c>
      <c r="H2621" t="s">
        <v>559</v>
      </c>
      <c r="I2621" t="s">
        <v>504</v>
      </c>
      <c r="J2621">
        <v>10854</v>
      </c>
      <c r="K2621" t="s">
        <v>338</v>
      </c>
      <c r="L2621" t="s">
        <v>549</v>
      </c>
      <c r="M2621" t="s">
        <v>559</v>
      </c>
      <c r="N2621" t="s">
        <v>504</v>
      </c>
      <c r="O2621" t="s">
        <v>325</v>
      </c>
      <c r="P2621" t="s">
        <v>1877</v>
      </c>
      <c r="Q2621" t="s">
        <v>15910</v>
      </c>
      <c r="R2621" t="s">
        <v>626</v>
      </c>
      <c r="S2621">
        <v>1528.6918470000001</v>
      </c>
      <c r="T2621" t="s">
        <v>1891</v>
      </c>
      <c r="U2621" s="4">
        <v>45797.885671296295</v>
      </c>
      <c r="V2621" t="str">
        <f>IFERROR(VLOOKUP(B2621,#REF!,1,0),"")</f>
        <v/>
      </c>
      <c r="W2621" t="str" cm="1">
        <f t="array" ref="W2621">IFERROR(_xlfn.IFS(AND(V2621="",X2621&lt;&gt;"王园园组",X2621&lt;&gt;"other"),K2621,AND(V2621="",X2621="王园园组"),G2621),"other")</f>
        <v>other</v>
      </c>
      <c r="X2621" t="str" cm="1">
        <f t="array" ref="X2621">IFERROR(_xlfn.IFS(AND(V2621="",IFERROR(VLOOKUP(N2621,#REF!,1,0),1)&lt;&gt;1),N2621,AND(V2621="",I2621="王园园组"),"王园园组"),"other")</f>
        <v>other</v>
      </c>
      <c r="Y2621">
        <f>IFERROR(_xlfn.XLOOKUP(MID(T2621, FIND("#", SUBSTITUTE(T2621, "-", "#", LEN(T2621) - LEN(SUBSTITUTE(T2621, "-", "")))) + 1, LEN(T2621)),#REF!,#REF!),0)</f>
        <v>0</v>
      </c>
      <c r="Z2621">
        <f>MONTH(续费明细实时[[#This Row],[success_time]])</f>
        <v>5</v>
      </c>
      <c r="AA2621" s="8" t="e">
        <f>VLOOKUP(续费明细实时[[#This Row],[parent_user_id]],#REF!,27,0)</f>
        <v>#REF!</v>
      </c>
    </row>
    <row r="2622" spans="1:27">
      <c r="A2622" s="1">
        <v>45787</v>
      </c>
      <c r="B2622" t="s">
        <v>9146</v>
      </c>
      <c r="C2622" t="s">
        <v>9147</v>
      </c>
      <c r="D2622" t="s">
        <v>610</v>
      </c>
      <c r="E2622" t="s">
        <v>546</v>
      </c>
      <c r="F2622">
        <v>120</v>
      </c>
      <c r="G2622" t="s">
        <v>1994</v>
      </c>
      <c r="H2622" t="s">
        <v>559</v>
      </c>
      <c r="I2622" t="s">
        <v>1876</v>
      </c>
      <c r="J2622">
        <v>17750</v>
      </c>
      <c r="K2622" t="s">
        <v>237</v>
      </c>
      <c r="L2622" t="s">
        <v>549</v>
      </c>
      <c r="M2622" t="s">
        <v>550</v>
      </c>
      <c r="N2622" t="s">
        <v>551</v>
      </c>
      <c r="O2622" t="s">
        <v>141</v>
      </c>
      <c r="P2622" t="s">
        <v>1877</v>
      </c>
      <c r="Q2622" t="s">
        <v>9148</v>
      </c>
      <c r="R2622" t="s">
        <v>626</v>
      </c>
      <c r="S2622">
        <v>2500</v>
      </c>
      <c r="T2622" t="s">
        <v>1896</v>
      </c>
      <c r="U2622" s="4">
        <v>45787.855347222219</v>
      </c>
      <c r="V2622" t="str">
        <f>IFERROR(VLOOKUP(B2622,#REF!,1,0),"")</f>
        <v/>
      </c>
      <c r="W2622" t="str" cm="1">
        <f t="array" ref="W2622">IFERROR(_xlfn.IFS(AND(V2622="",X2622&lt;&gt;"王园园组",X2622&lt;&gt;"other"),K2622,AND(V2622="",X2622="王园园组"),G2622),"other")</f>
        <v>other</v>
      </c>
      <c r="X2622" t="str" cm="1">
        <f t="array" ref="X2622">IFERROR(_xlfn.IFS(AND(V2622="",IFERROR(VLOOKUP(N2622,#REF!,1,0),1)&lt;&gt;1),N2622,AND(V2622="",I2622="王园园组"),"王园园组"),"other")</f>
        <v>other</v>
      </c>
      <c r="Y2622">
        <f>IFERROR(_xlfn.XLOOKUP(MID(T2622, FIND("#", SUBSTITUTE(T2622, "-", "#", LEN(T2622) - LEN(SUBSTITUTE(T2622, "-", "")))) + 1, LEN(T2622)),#REF!,#REF!),0)</f>
        <v>0</v>
      </c>
      <c r="Z2622">
        <f>MONTH(续费明细实时[[#This Row],[success_time]])</f>
        <v>5</v>
      </c>
      <c r="AA2622" s="8" t="e">
        <f>VLOOKUP(续费明细实时[[#This Row],[parent_user_id]],#REF!,27,0)</f>
        <v>#REF!</v>
      </c>
    </row>
    <row r="2623" spans="1:27">
      <c r="A2623" s="1">
        <v>45788</v>
      </c>
      <c r="B2623" t="s">
        <v>9149</v>
      </c>
      <c r="C2623" t="s">
        <v>9150</v>
      </c>
      <c r="D2623" t="s">
        <v>632</v>
      </c>
      <c r="E2623" t="s">
        <v>546</v>
      </c>
      <c r="F2623">
        <v>240</v>
      </c>
      <c r="G2623" t="s">
        <v>1929</v>
      </c>
      <c r="H2623" t="s">
        <v>559</v>
      </c>
      <c r="I2623" t="s">
        <v>1876</v>
      </c>
      <c r="J2623">
        <v>32909</v>
      </c>
      <c r="K2623" t="s">
        <v>207</v>
      </c>
      <c r="L2623" t="s">
        <v>549</v>
      </c>
      <c r="M2623" t="s">
        <v>550</v>
      </c>
      <c r="N2623" t="s">
        <v>551</v>
      </c>
      <c r="O2623" t="s">
        <v>149</v>
      </c>
      <c r="P2623" t="s">
        <v>1877</v>
      </c>
      <c r="Q2623" t="s">
        <v>9151</v>
      </c>
      <c r="R2623" t="s">
        <v>626</v>
      </c>
      <c r="S2623">
        <v>4635</v>
      </c>
      <c r="T2623" t="s">
        <v>1931</v>
      </c>
      <c r="U2623" s="4">
        <v>45788.422129629631</v>
      </c>
      <c r="V2623" t="str">
        <f>IFERROR(VLOOKUP(B2623,#REF!,1,0),"")</f>
        <v/>
      </c>
      <c r="W2623" t="str" cm="1">
        <f t="array" ref="W2623">IFERROR(_xlfn.IFS(AND(V2623="",X2623&lt;&gt;"王园园组",X2623&lt;&gt;"other"),K2623,AND(V2623="",X2623="王园园组"),G2623),"other")</f>
        <v>other</v>
      </c>
      <c r="X2623" t="str" cm="1">
        <f t="array" ref="X2623">IFERROR(_xlfn.IFS(AND(V2623="",IFERROR(VLOOKUP(N2623,#REF!,1,0),1)&lt;&gt;1),N2623,AND(V2623="",I2623="王园园组"),"王园园组"),"other")</f>
        <v>other</v>
      </c>
      <c r="Y2623">
        <f>IFERROR(_xlfn.XLOOKUP(MID(T2623, FIND("#", SUBSTITUTE(T2623, "-", "#", LEN(T2623) - LEN(SUBSTITUTE(T2623, "-", "")))) + 1, LEN(T2623)),#REF!,#REF!),0)</f>
        <v>0</v>
      </c>
      <c r="Z2623">
        <f>MONTH(续费明细实时[[#This Row],[success_time]])</f>
        <v>5</v>
      </c>
      <c r="AA2623" s="8" t="e">
        <f>VLOOKUP(续费明细实时[[#This Row],[parent_user_id]],#REF!,27,0)</f>
        <v>#REF!</v>
      </c>
    </row>
    <row r="2624" spans="1:27">
      <c r="A2624" s="1">
        <v>45803</v>
      </c>
      <c r="B2624" t="s">
        <v>28915</v>
      </c>
      <c r="C2624" t="s">
        <v>28916</v>
      </c>
      <c r="D2624" t="s">
        <v>610</v>
      </c>
      <c r="E2624" t="s">
        <v>546</v>
      </c>
      <c r="F2624">
        <v>120</v>
      </c>
      <c r="G2624" t="s">
        <v>1917</v>
      </c>
      <c r="H2624" t="s">
        <v>559</v>
      </c>
      <c r="I2624" t="s">
        <v>1876</v>
      </c>
      <c r="J2624">
        <v>17750</v>
      </c>
      <c r="K2624" t="s">
        <v>290</v>
      </c>
      <c r="L2624" t="s">
        <v>549</v>
      </c>
      <c r="M2624" t="s">
        <v>550</v>
      </c>
      <c r="N2624" t="s">
        <v>136</v>
      </c>
      <c r="O2624" t="s">
        <v>283</v>
      </c>
      <c r="P2624" t="s">
        <v>1877</v>
      </c>
      <c r="Q2624" t="s">
        <v>28917</v>
      </c>
      <c r="R2624" t="s">
        <v>626</v>
      </c>
      <c r="S2624">
        <v>2500</v>
      </c>
      <c r="T2624" t="s">
        <v>1896</v>
      </c>
      <c r="U2624" s="4">
        <v>45803.459594907406</v>
      </c>
      <c r="V2624" t="str">
        <f>IFERROR(VLOOKUP(B2624,#REF!,1,0),"")</f>
        <v/>
      </c>
      <c r="W2624" t="str" cm="1">
        <f t="array" ref="W2624">IFERROR(_xlfn.IFS(AND(V2624="",X2624&lt;&gt;"王园园组",X2624&lt;&gt;"other"),K2624,AND(V2624="",X2624="王园园组"),G2624),"other")</f>
        <v>other</v>
      </c>
      <c r="X2624" t="str" cm="1">
        <f t="array" ref="X2624">IFERROR(_xlfn.IFS(AND(V2624="",IFERROR(VLOOKUP(N2624,#REF!,1,0),1)&lt;&gt;1),N2624,AND(V2624="",I2624="王园园组"),"王园园组"),"other")</f>
        <v>other</v>
      </c>
      <c r="Y2624">
        <f>IFERROR(_xlfn.XLOOKUP(MID(T2624, FIND("#", SUBSTITUTE(T2624, "-", "#", LEN(T2624) - LEN(SUBSTITUTE(T2624, "-", "")))) + 1, LEN(T2624)),#REF!,#REF!),0)</f>
        <v>0</v>
      </c>
      <c r="Z2624">
        <f>MONTH(续费明细实时[[#This Row],[success_time]])</f>
        <v>5</v>
      </c>
      <c r="AA2624" s="8" t="e">
        <f>VLOOKUP(续费明细实时[[#This Row],[parent_user_id]],#REF!,27,0)</f>
        <v>#REF!</v>
      </c>
    </row>
    <row r="2625" spans="1:27">
      <c r="A2625" s="1">
        <v>45801</v>
      </c>
      <c r="B2625" t="s">
        <v>15696</v>
      </c>
      <c r="C2625" t="s">
        <v>15697</v>
      </c>
      <c r="D2625" t="s">
        <v>548</v>
      </c>
      <c r="E2625" t="s">
        <v>546</v>
      </c>
      <c r="F2625">
        <v>240</v>
      </c>
      <c r="G2625" t="s">
        <v>1939</v>
      </c>
      <c r="H2625" t="s">
        <v>559</v>
      </c>
      <c r="I2625" t="s">
        <v>1876</v>
      </c>
      <c r="J2625">
        <v>31950</v>
      </c>
      <c r="K2625" t="s">
        <v>243</v>
      </c>
      <c r="L2625" t="s">
        <v>549</v>
      </c>
      <c r="M2625" t="s">
        <v>550</v>
      </c>
      <c r="N2625" t="s">
        <v>551</v>
      </c>
      <c r="O2625" t="s">
        <v>242</v>
      </c>
      <c r="P2625" t="s">
        <v>1877</v>
      </c>
      <c r="Q2625" t="s">
        <v>15698</v>
      </c>
      <c r="R2625" t="s">
        <v>626</v>
      </c>
      <c r="S2625">
        <v>4500</v>
      </c>
      <c r="T2625" t="s">
        <v>1931</v>
      </c>
      <c r="U2625" s="4">
        <v>45801.483032407406</v>
      </c>
      <c r="V2625" t="str">
        <f>IFERROR(VLOOKUP(B2625,#REF!,1,0),"")</f>
        <v/>
      </c>
      <c r="W2625" t="str" cm="1">
        <f t="array" ref="W2625">IFERROR(_xlfn.IFS(AND(V2625="",X2625&lt;&gt;"王园园组",X2625&lt;&gt;"other"),K2625,AND(V2625="",X2625="王园园组"),G2625),"other")</f>
        <v>other</v>
      </c>
      <c r="X2625" t="str" cm="1">
        <f t="array" ref="X2625">IFERROR(_xlfn.IFS(AND(V2625="",IFERROR(VLOOKUP(N2625,#REF!,1,0),1)&lt;&gt;1),N2625,AND(V2625="",I2625="王园园组"),"王园园组"),"other")</f>
        <v>other</v>
      </c>
      <c r="Y2625">
        <f>IFERROR(_xlfn.XLOOKUP(MID(T2625, FIND("#", SUBSTITUTE(T2625, "-", "#", LEN(T2625) - LEN(SUBSTITUTE(T2625, "-", "")))) + 1, LEN(T2625)),#REF!,#REF!),0)</f>
        <v>0</v>
      </c>
      <c r="Z2625">
        <f>MONTH(续费明细实时[[#This Row],[success_time]])</f>
        <v>5</v>
      </c>
      <c r="AA2625" s="8" t="e">
        <f>VLOOKUP(续费明细实时[[#This Row],[parent_user_id]],#REF!,27,0)</f>
        <v>#REF!</v>
      </c>
    </row>
    <row r="2626" spans="1:27">
      <c r="A2626" s="1">
        <v>45806</v>
      </c>
      <c r="B2626" t="s">
        <v>30418</v>
      </c>
      <c r="C2626" t="s">
        <v>30419</v>
      </c>
      <c r="D2626" t="s">
        <v>548</v>
      </c>
      <c r="E2626" t="s">
        <v>546</v>
      </c>
      <c r="F2626">
        <v>60</v>
      </c>
      <c r="G2626" t="s">
        <v>1939</v>
      </c>
      <c r="H2626" t="s">
        <v>559</v>
      </c>
      <c r="I2626" t="s">
        <v>1876</v>
      </c>
      <c r="J2626">
        <v>10970</v>
      </c>
      <c r="K2626" t="s">
        <v>286</v>
      </c>
      <c r="L2626" t="s">
        <v>549</v>
      </c>
      <c r="M2626" t="s">
        <v>550</v>
      </c>
      <c r="N2626" t="s">
        <v>136</v>
      </c>
      <c r="O2626" t="s">
        <v>283</v>
      </c>
      <c r="P2626" t="s">
        <v>1877</v>
      </c>
      <c r="Q2626" t="s">
        <v>30420</v>
      </c>
      <c r="R2626" t="s">
        <v>626</v>
      </c>
      <c r="S2626">
        <v>1545</v>
      </c>
      <c r="T2626" t="s">
        <v>1891</v>
      </c>
      <c r="U2626" s="4">
        <v>45806.372546296298</v>
      </c>
      <c r="V2626" t="str">
        <f>IFERROR(VLOOKUP(B2626,#REF!,1,0),"")</f>
        <v/>
      </c>
      <c r="W2626" t="str" cm="1">
        <f t="array" ref="W2626">IFERROR(_xlfn.IFS(AND(V2626="",X2626&lt;&gt;"王园园组",X2626&lt;&gt;"other"),K2626,AND(V2626="",X2626="王园园组"),G2626),"other")</f>
        <v>other</v>
      </c>
      <c r="X2626" t="str" cm="1">
        <f t="array" ref="X2626">IFERROR(_xlfn.IFS(AND(V2626="",IFERROR(VLOOKUP(N2626,#REF!,1,0),1)&lt;&gt;1),N2626,AND(V2626="",I2626="王园园组"),"王园园组"),"other")</f>
        <v>other</v>
      </c>
      <c r="Y2626">
        <f>IFERROR(_xlfn.XLOOKUP(MID(T2626, FIND("#", SUBSTITUTE(T2626, "-", "#", LEN(T2626) - LEN(SUBSTITUTE(T2626, "-", "")))) + 1, LEN(T2626)),#REF!,#REF!),0)</f>
        <v>0</v>
      </c>
      <c r="Z2626">
        <f>MONTH(续费明细实时[[#This Row],[success_time]])</f>
        <v>5</v>
      </c>
      <c r="AA2626" s="8" t="e">
        <f>VLOOKUP(续费明细实时[[#This Row],[parent_user_id]],#REF!,27,0)</f>
        <v>#REF!</v>
      </c>
    </row>
    <row r="2627" spans="1:27">
      <c r="A2627" s="1">
        <v>45796</v>
      </c>
      <c r="B2627" t="s">
        <v>15896</v>
      </c>
      <c r="C2627" t="s">
        <v>15897</v>
      </c>
      <c r="D2627" t="s">
        <v>548</v>
      </c>
      <c r="E2627" t="s">
        <v>546</v>
      </c>
      <c r="F2627">
        <v>60</v>
      </c>
      <c r="G2627" t="s">
        <v>2046</v>
      </c>
      <c r="H2627" t="s">
        <v>559</v>
      </c>
      <c r="I2627" t="s">
        <v>1876</v>
      </c>
      <c r="J2627">
        <v>10650</v>
      </c>
      <c r="K2627" t="s">
        <v>246</v>
      </c>
      <c r="L2627" t="s">
        <v>549</v>
      </c>
      <c r="M2627" t="s">
        <v>550</v>
      </c>
      <c r="N2627" t="s">
        <v>551</v>
      </c>
      <c r="O2627" t="s">
        <v>242</v>
      </c>
      <c r="P2627" t="s">
        <v>1877</v>
      </c>
      <c r="Q2627" t="s">
        <v>15898</v>
      </c>
      <c r="R2627" t="s">
        <v>626</v>
      </c>
      <c r="S2627">
        <v>1500</v>
      </c>
      <c r="T2627" t="s">
        <v>1891</v>
      </c>
      <c r="U2627" s="4">
        <v>45796.372384259259</v>
      </c>
      <c r="V2627" t="str">
        <f>IFERROR(VLOOKUP(B2627,#REF!,1,0),"")</f>
        <v/>
      </c>
      <c r="W2627" t="str" cm="1">
        <f t="array" ref="W2627">IFERROR(_xlfn.IFS(AND(V2627="",X2627&lt;&gt;"王园园组",X2627&lt;&gt;"other"),K2627,AND(V2627="",X2627="王园园组"),G2627),"other")</f>
        <v>other</v>
      </c>
      <c r="X2627" t="str" cm="1">
        <f t="array" ref="X2627">IFERROR(_xlfn.IFS(AND(V2627="",IFERROR(VLOOKUP(N2627,#REF!,1,0),1)&lt;&gt;1),N2627,AND(V2627="",I2627="王园园组"),"王园园组"),"other")</f>
        <v>other</v>
      </c>
      <c r="Y2627">
        <f>IFERROR(_xlfn.XLOOKUP(MID(T2627, FIND("#", SUBSTITUTE(T2627, "-", "#", LEN(T2627) - LEN(SUBSTITUTE(T2627, "-", "")))) + 1, LEN(T2627)),#REF!,#REF!),0)</f>
        <v>0</v>
      </c>
      <c r="Z2627">
        <f>MONTH(续费明细实时[[#This Row],[success_time]])</f>
        <v>5</v>
      </c>
      <c r="AA2627" s="8" t="e">
        <f>VLOOKUP(续费明细实时[[#This Row],[parent_user_id]],#REF!,27,0)</f>
        <v>#REF!</v>
      </c>
    </row>
    <row r="2628" spans="1:27">
      <c r="A2628" s="1">
        <v>45803</v>
      </c>
      <c r="B2628" t="s">
        <v>30421</v>
      </c>
      <c r="C2628" t="s">
        <v>30422</v>
      </c>
      <c r="D2628" t="s">
        <v>548</v>
      </c>
      <c r="E2628" t="s">
        <v>546</v>
      </c>
      <c r="F2628">
        <v>240</v>
      </c>
      <c r="G2628" t="s">
        <v>2005</v>
      </c>
      <c r="H2628" t="s">
        <v>559</v>
      </c>
      <c r="I2628" t="s">
        <v>1876</v>
      </c>
      <c r="J2628">
        <v>31950</v>
      </c>
      <c r="K2628" t="s">
        <v>254</v>
      </c>
      <c r="L2628" t="s">
        <v>549</v>
      </c>
      <c r="M2628" t="s">
        <v>550</v>
      </c>
      <c r="N2628" t="s">
        <v>136</v>
      </c>
      <c r="O2628" t="s">
        <v>147</v>
      </c>
      <c r="P2628" t="s">
        <v>1877</v>
      </c>
      <c r="Q2628" t="s">
        <v>30423</v>
      </c>
      <c r="R2628" t="s">
        <v>626</v>
      </c>
      <c r="S2628">
        <v>4500</v>
      </c>
      <c r="T2628" t="s">
        <v>1931</v>
      </c>
      <c r="U2628" s="4">
        <v>45803.31559027778</v>
      </c>
      <c r="V2628" t="str">
        <f>IFERROR(VLOOKUP(B2628,#REF!,1,0),"")</f>
        <v/>
      </c>
      <c r="W2628" t="str" cm="1">
        <f t="array" ref="W2628">IFERROR(_xlfn.IFS(AND(V2628="",X2628&lt;&gt;"王园园组",X2628&lt;&gt;"other"),K2628,AND(V2628="",X2628="王园园组"),G2628),"other")</f>
        <v>other</v>
      </c>
      <c r="X2628" t="str" cm="1">
        <f t="array" ref="X2628">IFERROR(_xlfn.IFS(AND(V2628="",IFERROR(VLOOKUP(N2628,#REF!,1,0),1)&lt;&gt;1),N2628,AND(V2628="",I2628="王园园组"),"王园园组"),"other")</f>
        <v>other</v>
      </c>
      <c r="Y2628">
        <f>IFERROR(_xlfn.XLOOKUP(MID(T2628, FIND("#", SUBSTITUTE(T2628, "-", "#", LEN(T2628) - LEN(SUBSTITUTE(T2628, "-", "")))) + 1, LEN(T2628)),#REF!,#REF!),0)</f>
        <v>0</v>
      </c>
      <c r="Z2628">
        <f>MONTH(续费明细实时[[#This Row],[success_time]])</f>
        <v>5</v>
      </c>
      <c r="AA2628" s="8" t="e">
        <f>VLOOKUP(续费明细实时[[#This Row],[parent_user_id]],#REF!,27,0)</f>
        <v>#REF!</v>
      </c>
    </row>
    <row r="2629" spans="1:27">
      <c r="A2629" s="1">
        <v>45796</v>
      </c>
      <c r="B2629" t="s">
        <v>15923</v>
      </c>
      <c r="C2629" t="s">
        <v>15924</v>
      </c>
      <c r="D2629" t="s">
        <v>578</v>
      </c>
      <c r="E2629" t="s">
        <v>1102</v>
      </c>
      <c r="F2629">
        <v>180</v>
      </c>
      <c r="G2629" t="s">
        <v>360</v>
      </c>
      <c r="H2629" t="s">
        <v>559</v>
      </c>
      <c r="I2629" t="s">
        <v>163</v>
      </c>
      <c r="J2629">
        <v>14910</v>
      </c>
      <c r="K2629" t="s">
        <v>360</v>
      </c>
      <c r="L2629" t="s">
        <v>549</v>
      </c>
      <c r="M2629" t="s">
        <v>559</v>
      </c>
      <c r="N2629" t="s">
        <v>163</v>
      </c>
      <c r="O2629" t="s">
        <v>473</v>
      </c>
      <c r="P2629" t="s">
        <v>1877</v>
      </c>
      <c r="Q2629" t="s">
        <v>15925</v>
      </c>
      <c r="R2629" t="s">
        <v>626</v>
      </c>
      <c r="S2629">
        <v>2100</v>
      </c>
      <c r="T2629" t="s">
        <v>13028</v>
      </c>
      <c r="U2629" s="4">
        <v>45796.846134259256</v>
      </c>
      <c r="V2629" t="str">
        <f>IFERROR(VLOOKUP(B2629,#REF!,1,0),"")</f>
        <v/>
      </c>
      <c r="W2629" t="str" cm="1">
        <f t="array" ref="W2629">IFERROR(_xlfn.IFS(AND(V2629="",X2629&lt;&gt;"王园园组",X2629&lt;&gt;"other"),K2629,AND(V2629="",X2629="王园园组"),G2629),"other")</f>
        <v>other</v>
      </c>
      <c r="X2629" t="str" cm="1">
        <f t="array" ref="X2629">IFERROR(_xlfn.IFS(AND(V2629="",IFERROR(VLOOKUP(N2629,#REF!,1,0),1)&lt;&gt;1),N2629,AND(V2629="",I2629="王园园组"),"王园园组"),"other")</f>
        <v>other</v>
      </c>
      <c r="Y2629">
        <f>IFERROR(_xlfn.XLOOKUP(MID(T2629, FIND("#", SUBSTITUTE(T2629, "-", "#", LEN(T2629) - LEN(SUBSTITUTE(T2629, "-", "")))) + 1, LEN(T2629)),#REF!,#REF!),0)</f>
        <v>0</v>
      </c>
      <c r="Z2629">
        <f>MONTH(续费明细实时[[#This Row],[success_time]])</f>
        <v>5</v>
      </c>
      <c r="AA2629" s="8" t="e">
        <f>VLOOKUP(续费明细实时[[#This Row],[parent_user_id]],#REF!,27,0)</f>
        <v>#REF!</v>
      </c>
    </row>
    <row r="2630" spans="1:27">
      <c r="A2630" s="1">
        <v>45804</v>
      </c>
      <c r="B2630" t="s">
        <v>30424</v>
      </c>
      <c r="C2630" t="s">
        <v>30425</v>
      </c>
      <c r="D2630" t="s">
        <v>548</v>
      </c>
      <c r="E2630" t="s">
        <v>546</v>
      </c>
      <c r="F2630">
        <v>120</v>
      </c>
      <c r="G2630" t="s">
        <v>2056</v>
      </c>
      <c r="H2630" t="s">
        <v>559</v>
      </c>
      <c r="I2630" t="s">
        <v>1876</v>
      </c>
      <c r="J2630">
        <v>17750</v>
      </c>
      <c r="K2630" t="s">
        <v>289</v>
      </c>
      <c r="L2630" t="s">
        <v>549</v>
      </c>
      <c r="M2630" t="s">
        <v>550</v>
      </c>
      <c r="N2630" t="s">
        <v>136</v>
      </c>
      <c r="O2630" t="s">
        <v>283</v>
      </c>
      <c r="P2630" t="s">
        <v>1877</v>
      </c>
      <c r="Q2630" t="s">
        <v>30426</v>
      </c>
      <c r="R2630" t="s">
        <v>626</v>
      </c>
      <c r="S2630">
        <v>2500</v>
      </c>
      <c r="T2630" t="s">
        <v>1896</v>
      </c>
      <c r="U2630" s="4">
        <v>45804.377824074072</v>
      </c>
      <c r="V2630" t="str">
        <f>IFERROR(VLOOKUP(B2630,#REF!,1,0),"")</f>
        <v/>
      </c>
      <c r="W2630" t="str" cm="1">
        <f t="array" ref="W2630">IFERROR(_xlfn.IFS(AND(V2630="",X2630&lt;&gt;"王园园组",X2630&lt;&gt;"other"),K2630,AND(V2630="",X2630="王园园组"),G2630),"other")</f>
        <v>other</v>
      </c>
      <c r="X2630" t="str" cm="1">
        <f t="array" ref="X2630">IFERROR(_xlfn.IFS(AND(V2630="",IFERROR(VLOOKUP(N2630,#REF!,1,0),1)&lt;&gt;1),N2630,AND(V2630="",I2630="王园园组"),"王园园组"),"other")</f>
        <v>other</v>
      </c>
      <c r="Y2630">
        <f>IFERROR(_xlfn.XLOOKUP(MID(T2630, FIND("#", SUBSTITUTE(T2630, "-", "#", LEN(T2630) - LEN(SUBSTITUTE(T2630, "-", "")))) + 1, LEN(T2630)),#REF!,#REF!),0)</f>
        <v>0</v>
      </c>
      <c r="Z2630">
        <f>MONTH(续费明细实时[[#This Row],[success_time]])</f>
        <v>5</v>
      </c>
      <c r="AA2630" s="8" t="e">
        <f>VLOOKUP(续费明细实时[[#This Row],[parent_user_id]],#REF!,27,0)</f>
        <v>#REF!</v>
      </c>
    </row>
    <row r="2631" spans="1:27">
      <c r="A2631" s="1">
        <v>45785</v>
      </c>
      <c r="B2631" t="s">
        <v>2985</v>
      </c>
      <c r="C2631" t="s">
        <v>2986</v>
      </c>
      <c r="D2631" t="s">
        <v>548</v>
      </c>
      <c r="E2631" t="s">
        <v>546</v>
      </c>
      <c r="F2631">
        <v>120</v>
      </c>
      <c r="G2631" t="s">
        <v>1929</v>
      </c>
      <c r="H2631" t="s">
        <v>559</v>
      </c>
      <c r="I2631" t="s">
        <v>1876</v>
      </c>
      <c r="J2631">
        <v>17750</v>
      </c>
      <c r="K2631" t="s">
        <v>223</v>
      </c>
      <c r="L2631" t="s">
        <v>549</v>
      </c>
      <c r="M2631" t="s">
        <v>550</v>
      </c>
      <c r="N2631" t="s">
        <v>551</v>
      </c>
      <c r="O2631" t="s">
        <v>145</v>
      </c>
      <c r="P2631" t="s">
        <v>1877</v>
      </c>
      <c r="Q2631" t="s">
        <v>2987</v>
      </c>
      <c r="R2631" t="s">
        <v>626</v>
      </c>
      <c r="S2631">
        <v>2500</v>
      </c>
      <c r="T2631" t="s">
        <v>1896</v>
      </c>
      <c r="U2631" s="4">
        <v>45785.672812500001</v>
      </c>
      <c r="V2631" t="str">
        <f>IFERROR(VLOOKUP(B2631,#REF!,1,0),"")</f>
        <v/>
      </c>
      <c r="W2631" t="str" cm="1">
        <f t="array" ref="W2631">IFERROR(_xlfn.IFS(AND(V2631="",X2631&lt;&gt;"王园园组",X2631&lt;&gt;"other"),K2631,AND(V2631="",X2631="王园园组"),G2631),"other")</f>
        <v>other</v>
      </c>
      <c r="X2631" t="str" cm="1">
        <f t="array" ref="X2631">IFERROR(_xlfn.IFS(AND(V2631="",IFERROR(VLOOKUP(N2631,#REF!,1,0),1)&lt;&gt;1),N2631,AND(V2631="",I2631="王园园组"),"王园园组"),"other")</f>
        <v>other</v>
      </c>
      <c r="Y2631">
        <f>IFERROR(_xlfn.XLOOKUP(MID(T2631, FIND("#", SUBSTITUTE(T2631, "-", "#", LEN(T2631) - LEN(SUBSTITUTE(T2631, "-", "")))) + 1, LEN(T2631)),#REF!,#REF!),0)</f>
        <v>0</v>
      </c>
      <c r="Z2631">
        <f>MONTH(续费明细实时[[#This Row],[success_time]])</f>
        <v>5</v>
      </c>
      <c r="AA2631" s="8" t="e">
        <f>VLOOKUP(续费明细实时[[#This Row],[parent_user_id]],#REF!,27,0)</f>
        <v>#REF!</v>
      </c>
    </row>
    <row r="2632" spans="1:27">
      <c r="A2632" s="1">
        <v>45794</v>
      </c>
      <c r="B2632" t="s">
        <v>15926</v>
      </c>
      <c r="C2632" t="s">
        <v>15927</v>
      </c>
      <c r="D2632" t="s">
        <v>2060</v>
      </c>
      <c r="E2632" t="s">
        <v>1102</v>
      </c>
      <c r="F2632">
        <v>120</v>
      </c>
      <c r="G2632" t="s">
        <v>1900</v>
      </c>
      <c r="H2632" t="s">
        <v>559</v>
      </c>
      <c r="I2632" t="s">
        <v>1876</v>
      </c>
      <c r="J2632">
        <v>9940</v>
      </c>
      <c r="K2632" t="s">
        <v>352</v>
      </c>
      <c r="L2632" t="s">
        <v>549</v>
      </c>
      <c r="M2632" t="s">
        <v>559</v>
      </c>
      <c r="N2632" t="s">
        <v>163</v>
      </c>
      <c r="O2632" t="s">
        <v>472</v>
      </c>
      <c r="P2632" t="s">
        <v>1877</v>
      </c>
      <c r="Q2632" t="s">
        <v>15928</v>
      </c>
      <c r="R2632" t="s">
        <v>626</v>
      </c>
      <c r="S2632">
        <v>1400</v>
      </c>
      <c r="T2632" t="s">
        <v>1902</v>
      </c>
      <c r="U2632" s="4">
        <v>45794.916342592594</v>
      </c>
      <c r="V2632" t="str">
        <f>IFERROR(VLOOKUP(B2632,#REF!,1,0),"")</f>
        <v/>
      </c>
      <c r="W2632" t="str" cm="1">
        <f t="array" ref="W2632">IFERROR(_xlfn.IFS(AND(V2632="",X2632&lt;&gt;"王园园组",X2632&lt;&gt;"other"),K2632,AND(V2632="",X2632="王园园组"),G2632),"other")</f>
        <v>other</v>
      </c>
      <c r="X2632" t="str" cm="1">
        <f t="array" ref="X2632">IFERROR(_xlfn.IFS(AND(V2632="",IFERROR(VLOOKUP(N2632,#REF!,1,0),1)&lt;&gt;1),N2632,AND(V2632="",I2632="王园园组"),"王园园组"),"other")</f>
        <v>other</v>
      </c>
      <c r="Y2632">
        <f>IFERROR(_xlfn.XLOOKUP(MID(T2632, FIND("#", SUBSTITUTE(T2632, "-", "#", LEN(T2632) - LEN(SUBSTITUTE(T2632, "-", "")))) + 1, LEN(T2632)),#REF!,#REF!),0)</f>
        <v>0</v>
      </c>
      <c r="Z2632">
        <f>MONTH(续费明细实时[[#This Row],[success_time]])</f>
        <v>5</v>
      </c>
      <c r="AA2632" s="8" t="e">
        <f>VLOOKUP(续费明细实时[[#This Row],[parent_user_id]],#REF!,27,0)</f>
        <v>#REF!</v>
      </c>
    </row>
    <row r="2633" spans="1:27">
      <c r="A2633" s="1">
        <v>45799</v>
      </c>
      <c r="B2633" t="s">
        <v>15753</v>
      </c>
      <c r="C2633" t="s">
        <v>15754</v>
      </c>
      <c r="D2633" t="s">
        <v>886</v>
      </c>
      <c r="E2633" t="s">
        <v>546</v>
      </c>
      <c r="F2633">
        <v>240</v>
      </c>
      <c r="G2633" t="s">
        <v>348</v>
      </c>
      <c r="H2633" t="s">
        <v>559</v>
      </c>
      <c r="I2633" t="s">
        <v>163</v>
      </c>
      <c r="J2633">
        <v>31950</v>
      </c>
      <c r="K2633" t="s">
        <v>348</v>
      </c>
      <c r="L2633" t="s">
        <v>549</v>
      </c>
      <c r="M2633" t="s">
        <v>559</v>
      </c>
      <c r="N2633" t="s">
        <v>163</v>
      </c>
      <c r="O2633" t="s">
        <v>472</v>
      </c>
      <c r="P2633" t="s">
        <v>1877</v>
      </c>
      <c r="Q2633" t="s">
        <v>15755</v>
      </c>
      <c r="R2633" t="s">
        <v>626</v>
      </c>
      <c r="S2633">
        <v>4500</v>
      </c>
      <c r="T2633" t="s">
        <v>1931</v>
      </c>
      <c r="U2633" s="4">
        <v>45799.548136574071</v>
      </c>
      <c r="V2633" t="str">
        <f>IFERROR(VLOOKUP(B2633,#REF!,1,0),"")</f>
        <v/>
      </c>
      <c r="W2633" t="str" cm="1">
        <f t="array" ref="W2633">IFERROR(_xlfn.IFS(AND(V2633="",X2633&lt;&gt;"王园园组",X2633&lt;&gt;"other"),K2633,AND(V2633="",X2633="王园园组"),G2633),"other")</f>
        <v>other</v>
      </c>
      <c r="X2633" t="str" cm="1">
        <f t="array" ref="X2633">IFERROR(_xlfn.IFS(AND(V2633="",IFERROR(VLOOKUP(N2633,#REF!,1,0),1)&lt;&gt;1),N2633,AND(V2633="",I2633="王园园组"),"王园园组"),"other")</f>
        <v>other</v>
      </c>
      <c r="Y2633">
        <f>IFERROR(_xlfn.XLOOKUP(MID(T2633, FIND("#", SUBSTITUTE(T2633, "-", "#", LEN(T2633) - LEN(SUBSTITUTE(T2633, "-", "")))) + 1, LEN(T2633)),#REF!,#REF!),0)</f>
        <v>0</v>
      </c>
      <c r="Z2633">
        <f>MONTH(续费明细实时[[#This Row],[success_time]])</f>
        <v>5</v>
      </c>
      <c r="AA2633" s="8" t="e">
        <f>VLOOKUP(续费明细实时[[#This Row],[parent_user_id]],#REF!,27,0)</f>
        <v>#REF!</v>
      </c>
    </row>
    <row r="2634" spans="1:27">
      <c r="A2634" s="1">
        <v>45793</v>
      </c>
      <c r="B2634" t="s">
        <v>15756</v>
      </c>
      <c r="C2634" t="s">
        <v>15757</v>
      </c>
      <c r="D2634" t="s">
        <v>548</v>
      </c>
      <c r="E2634" t="s">
        <v>546</v>
      </c>
      <c r="F2634">
        <v>120</v>
      </c>
      <c r="G2634" t="s">
        <v>1929</v>
      </c>
      <c r="H2634" t="s">
        <v>559</v>
      </c>
      <c r="I2634" t="s">
        <v>1876</v>
      </c>
      <c r="J2634">
        <v>17750</v>
      </c>
      <c r="K2634" t="s">
        <v>221</v>
      </c>
      <c r="L2634" t="s">
        <v>549</v>
      </c>
      <c r="M2634" t="s">
        <v>550</v>
      </c>
      <c r="N2634" t="s">
        <v>551</v>
      </c>
      <c r="O2634" t="s">
        <v>145</v>
      </c>
      <c r="P2634" t="s">
        <v>1877</v>
      </c>
      <c r="Q2634" t="s">
        <v>15758</v>
      </c>
      <c r="R2634" t="s">
        <v>626</v>
      </c>
      <c r="S2634">
        <v>2500</v>
      </c>
      <c r="T2634" t="s">
        <v>1896</v>
      </c>
      <c r="U2634" s="4">
        <v>45793.310636574075</v>
      </c>
      <c r="V2634" t="str">
        <f>IFERROR(VLOOKUP(B2634,#REF!,1,0),"")</f>
        <v/>
      </c>
      <c r="W2634" t="str" cm="1">
        <f t="array" ref="W2634">IFERROR(_xlfn.IFS(AND(V2634="",X2634&lt;&gt;"王园园组",X2634&lt;&gt;"other"),K2634,AND(V2634="",X2634="王园园组"),G2634),"other")</f>
        <v>other</v>
      </c>
      <c r="X2634" t="str" cm="1">
        <f t="array" ref="X2634">IFERROR(_xlfn.IFS(AND(V2634="",IFERROR(VLOOKUP(N2634,#REF!,1,0),1)&lt;&gt;1),N2634,AND(V2634="",I2634="王园园组"),"王园园组"),"other")</f>
        <v>other</v>
      </c>
      <c r="Y2634">
        <f>IFERROR(_xlfn.XLOOKUP(MID(T2634, FIND("#", SUBSTITUTE(T2634, "-", "#", LEN(T2634) - LEN(SUBSTITUTE(T2634, "-", "")))) + 1, LEN(T2634)),#REF!,#REF!),0)</f>
        <v>0</v>
      </c>
      <c r="Z2634">
        <f>MONTH(续费明细实时[[#This Row],[success_time]])</f>
        <v>5</v>
      </c>
      <c r="AA2634" s="8" t="e">
        <f>VLOOKUP(续费明细实时[[#This Row],[parent_user_id]],#REF!,27,0)</f>
        <v>#REF!</v>
      </c>
    </row>
    <row r="2635" spans="1:27">
      <c r="A2635" s="1">
        <v>45799</v>
      </c>
      <c r="B2635" t="s">
        <v>13234</v>
      </c>
      <c r="C2635" t="s">
        <v>13235</v>
      </c>
      <c r="D2635" t="s">
        <v>886</v>
      </c>
      <c r="E2635" t="s">
        <v>546</v>
      </c>
      <c r="F2635">
        <v>60</v>
      </c>
      <c r="G2635" t="s">
        <v>349</v>
      </c>
      <c r="H2635" t="s">
        <v>559</v>
      </c>
      <c r="I2635" t="s">
        <v>163</v>
      </c>
      <c r="J2635">
        <v>10970</v>
      </c>
      <c r="K2635" t="s">
        <v>349</v>
      </c>
      <c r="L2635" t="s">
        <v>549</v>
      </c>
      <c r="M2635" t="s">
        <v>559</v>
      </c>
      <c r="N2635" t="s">
        <v>163</v>
      </c>
      <c r="O2635" t="s">
        <v>472</v>
      </c>
      <c r="P2635" t="s">
        <v>1877</v>
      </c>
      <c r="Q2635" t="s">
        <v>13236</v>
      </c>
      <c r="R2635" t="s">
        <v>626</v>
      </c>
      <c r="S2635">
        <v>1545</v>
      </c>
      <c r="T2635" t="s">
        <v>1891</v>
      </c>
      <c r="U2635" s="4">
        <v>45799.034386574072</v>
      </c>
      <c r="V2635" t="str">
        <f>IFERROR(VLOOKUP(B2635,#REF!,1,0),"")</f>
        <v/>
      </c>
      <c r="W2635" t="str" cm="1">
        <f t="array" ref="W2635">IFERROR(_xlfn.IFS(AND(V2635="",X2635&lt;&gt;"王园园组",X2635&lt;&gt;"other"),K2635,AND(V2635="",X2635="王园园组"),G2635),"other")</f>
        <v>other</v>
      </c>
      <c r="X2635" t="str" cm="1">
        <f t="array" ref="X2635">IFERROR(_xlfn.IFS(AND(V2635="",IFERROR(VLOOKUP(N2635,#REF!,1,0),1)&lt;&gt;1),N2635,AND(V2635="",I2635="王园园组"),"王园园组"),"other")</f>
        <v>other</v>
      </c>
      <c r="Y2635">
        <f>IFERROR(_xlfn.XLOOKUP(MID(T2635, FIND("#", SUBSTITUTE(T2635, "-", "#", LEN(T2635) - LEN(SUBSTITUTE(T2635, "-", "")))) + 1, LEN(T2635)),#REF!,#REF!),0)</f>
        <v>0</v>
      </c>
      <c r="Z2635">
        <f>MONTH(续费明细实时[[#This Row],[success_time]])</f>
        <v>5</v>
      </c>
      <c r="AA2635" s="8" t="e">
        <f>VLOOKUP(续费明细实时[[#This Row],[parent_user_id]],#REF!,27,0)</f>
        <v>#REF!</v>
      </c>
    </row>
    <row r="2636" spans="1:27">
      <c r="A2636" s="1">
        <v>45792</v>
      </c>
      <c r="B2636" t="s">
        <v>13249</v>
      </c>
      <c r="C2636" t="s">
        <v>13250</v>
      </c>
      <c r="D2636" t="s">
        <v>548</v>
      </c>
      <c r="E2636" t="s">
        <v>546</v>
      </c>
      <c r="F2636">
        <v>120</v>
      </c>
      <c r="G2636" t="s">
        <v>626</v>
      </c>
      <c r="H2636" t="s">
        <v>626</v>
      </c>
      <c r="I2636" t="s">
        <v>626</v>
      </c>
      <c r="J2636">
        <v>17750</v>
      </c>
      <c r="K2636" t="s">
        <v>248</v>
      </c>
      <c r="L2636" t="s">
        <v>549</v>
      </c>
      <c r="M2636" t="s">
        <v>550</v>
      </c>
      <c r="N2636" t="s">
        <v>551</v>
      </c>
      <c r="O2636" t="s">
        <v>242</v>
      </c>
      <c r="P2636" t="s">
        <v>1877</v>
      </c>
      <c r="Q2636" t="s">
        <v>13251</v>
      </c>
      <c r="R2636" t="s">
        <v>626</v>
      </c>
      <c r="S2636">
        <v>2500</v>
      </c>
      <c r="T2636" t="s">
        <v>1896</v>
      </c>
      <c r="U2636" s="4">
        <v>45792.480462962965</v>
      </c>
      <c r="V2636" t="str">
        <f>IFERROR(VLOOKUP(B2636,#REF!,1,0),"")</f>
        <v/>
      </c>
      <c r="W2636" t="str" cm="1">
        <f t="array" ref="W2636">IFERROR(_xlfn.IFS(AND(V2636="",X2636&lt;&gt;"王园园组",X2636&lt;&gt;"other"),K2636,AND(V2636="",X2636="王园园组"),G2636),"other")</f>
        <v>other</v>
      </c>
      <c r="X2636" t="str" cm="1">
        <f t="array" ref="X2636">IFERROR(_xlfn.IFS(AND(V2636="",IFERROR(VLOOKUP(N2636,#REF!,1,0),1)&lt;&gt;1),N2636,AND(V2636="",I2636="王园园组"),"王园园组"),"other")</f>
        <v>other</v>
      </c>
      <c r="Y2636">
        <f>IFERROR(_xlfn.XLOOKUP(MID(T2636, FIND("#", SUBSTITUTE(T2636, "-", "#", LEN(T2636) - LEN(SUBSTITUTE(T2636, "-", "")))) + 1, LEN(T2636)),#REF!,#REF!),0)</f>
        <v>0</v>
      </c>
      <c r="Z2636">
        <f>MONTH(续费明细实时[[#This Row],[success_time]])</f>
        <v>5</v>
      </c>
      <c r="AA2636" s="8" t="e">
        <f>VLOOKUP(续费明细实时[[#This Row],[parent_user_id]],#REF!,27,0)</f>
        <v>#REF!</v>
      </c>
    </row>
    <row r="2637" spans="1:27">
      <c r="A2637" s="1">
        <v>45801</v>
      </c>
      <c r="B2637" t="s">
        <v>13672</v>
      </c>
      <c r="C2637" t="s">
        <v>13673</v>
      </c>
      <c r="D2637" t="s">
        <v>548</v>
      </c>
      <c r="E2637" t="s">
        <v>546</v>
      </c>
      <c r="F2637">
        <v>60</v>
      </c>
      <c r="G2637" t="s">
        <v>1969</v>
      </c>
      <c r="H2637" t="s">
        <v>559</v>
      </c>
      <c r="I2637" t="s">
        <v>1876</v>
      </c>
      <c r="J2637">
        <v>10650</v>
      </c>
      <c r="K2637" t="s">
        <v>287</v>
      </c>
      <c r="L2637" t="s">
        <v>549</v>
      </c>
      <c r="M2637" t="s">
        <v>550</v>
      </c>
      <c r="N2637" t="s">
        <v>136</v>
      </c>
      <c r="O2637" t="s">
        <v>283</v>
      </c>
      <c r="P2637" t="s">
        <v>1877</v>
      </c>
      <c r="Q2637" t="s">
        <v>13674</v>
      </c>
      <c r="R2637" t="s">
        <v>626</v>
      </c>
      <c r="S2637">
        <v>1500</v>
      </c>
      <c r="T2637" t="s">
        <v>1891</v>
      </c>
      <c r="U2637" s="4">
        <v>45801.361550925925</v>
      </c>
      <c r="V2637" t="str">
        <f>IFERROR(VLOOKUP(B2637,#REF!,1,0),"")</f>
        <v/>
      </c>
      <c r="W2637" t="str" cm="1">
        <f t="array" ref="W2637">IFERROR(_xlfn.IFS(AND(V2637="",X2637&lt;&gt;"王园园组",X2637&lt;&gt;"other"),K2637,AND(V2637="",X2637="王园园组"),G2637),"other")</f>
        <v>other</v>
      </c>
      <c r="X2637" t="str" cm="1">
        <f t="array" ref="X2637">IFERROR(_xlfn.IFS(AND(V2637="",IFERROR(VLOOKUP(N2637,#REF!,1,0),1)&lt;&gt;1),N2637,AND(V2637="",I2637="王园园组"),"王园园组"),"other")</f>
        <v>other</v>
      </c>
      <c r="Y2637">
        <f>IFERROR(_xlfn.XLOOKUP(MID(T2637, FIND("#", SUBSTITUTE(T2637, "-", "#", LEN(T2637) - LEN(SUBSTITUTE(T2637, "-", "")))) + 1, LEN(T2637)),#REF!,#REF!),0)</f>
        <v>0</v>
      </c>
      <c r="Z2637">
        <f>MONTH(续费明细实时[[#This Row],[success_time]])</f>
        <v>5</v>
      </c>
      <c r="AA2637" s="8" t="e">
        <f>VLOOKUP(续费明细实时[[#This Row],[parent_user_id]],#REF!,27,0)</f>
        <v>#REF!</v>
      </c>
    </row>
    <row r="2638" spans="1:27">
      <c r="A2638" s="1">
        <v>45802</v>
      </c>
      <c r="B2638" t="s">
        <v>13393</v>
      </c>
      <c r="C2638" t="s">
        <v>13394</v>
      </c>
      <c r="D2638" t="s">
        <v>548</v>
      </c>
      <c r="E2638" t="s">
        <v>546</v>
      </c>
      <c r="F2638">
        <v>120</v>
      </c>
      <c r="G2638" t="s">
        <v>12956</v>
      </c>
      <c r="H2638" t="s">
        <v>559</v>
      </c>
      <c r="I2638" t="s">
        <v>1876</v>
      </c>
      <c r="J2638">
        <v>18283</v>
      </c>
      <c r="K2638" t="s">
        <v>194</v>
      </c>
      <c r="L2638" t="s">
        <v>549</v>
      </c>
      <c r="M2638" t="s">
        <v>559</v>
      </c>
      <c r="N2638" t="s">
        <v>469</v>
      </c>
      <c r="O2638" t="s">
        <v>189</v>
      </c>
      <c r="P2638" t="s">
        <v>1877</v>
      </c>
      <c r="Q2638" t="s">
        <v>13395</v>
      </c>
      <c r="R2638" t="s">
        <v>626</v>
      </c>
      <c r="S2638">
        <v>2575</v>
      </c>
      <c r="T2638" t="s">
        <v>1896</v>
      </c>
      <c r="U2638" s="4">
        <v>45802.361574074072</v>
      </c>
      <c r="V2638" t="str">
        <f>IFERROR(VLOOKUP(B2638,#REF!,1,0),"")</f>
        <v/>
      </c>
      <c r="W2638" t="str" cm="1">
        <f t="array" ref="W2638">IFERROR(_xlfn.IFS(AND(V2638="",X2638&lt;&gt;"王园园组",X2638&lt;&gt;"other"),K2638,AND(V2638="",X2638="王园园组"),G2638),"other")</f>
        <v>other</v>
      </c>
      <c r="X2638" t="str" cm="1">
        <f t="array" ref="X2638">IFERROR(_xlfn.IFS(AND(V2638="",IFERROR(VLOOKUP(N2638,#REF!,1,0),1)&lt;&gt;1),N2638,AND(V2638="",I2638="王园园组"),"王园园组"),"other")</f>
        <v>other</v>
      </c>
      <c r="Y2638">
        <f>IFERROR(_xlfn.XLOOKUP(MID(T2638, FIND("#", SUBSTITUTE(T2638, "-", "#", LEN(T2638) - LEN(SUBSTITUTE(T2638, "-", "")))) + 1, LEN(T2638)),#REF!,#REF!),0)</f>
        <v>0</v>
      </c>
      <c r="Z2638">
        <f>MONTH(续费明细实时[[#This Row],[success_time]])</f>
        <v>5</v>
      </c>
      <c r="AA2638" s="8" t="e">
        <f>VLOOKUP(续费明细实时[[#This Row],[parent_user_id]],#REF!,27,0)</f>
        <v>#REF!</v>
      </c>
    </row>
    <row r="2639" spans="1:27">
      <c r="A2639" s="1">
        <v>45789</v>
      </c>
      <c r="B2639" t="s">
        <v>8835</v>
      </c>
      <c r="C2639" t="s">
        <v>8836</v>
      </c>
      <c r="D2639" t="s">
        <v>548</v>
      </c>
      <c r="E2639" t="s">
        <v>546</v>
      </c>
      <c r="F2639">
        <v>60</v>
      </c>
      <c r="G2639" t="s">
        <v>1883</v>
      </c>
      <c r="H2639" t="s">
        <v>559</v>
      </c>
      <c r="I2639" t="s">
        <v>1876</v>
      </c>
      <c r="J2639">
        <v>10650</v>
      </c>
      <c r="K2639" t="s">
        <v>259</v>
      </c>
      <c r="L2639" t="s">
        <v>549</v>
      </c>
      <c r="M2639" t="s">
        <v>550</v>
      </c>
      <c r="N2639" t="s">
        <v>136</v>
      </c>
      <c r="O2639" t="s">
        <v>147</v>
      </c>
      <c r="P2639" t="s">
        <v>1877</v>
      </c>
      <c r="Q2639" t="s">
        <v>8837</v>
      </c>
      <c r="R2639" t="s">
        <v>626</v>
      </c>
      <c r="S2639">
        <v>1500</v>
      </c>
      <c r="T2639" t="s">
        <v>1891</v>
      </c>
      <c r="U2639" s="4">
        <v>45789.236550925925</v>
      </c>
      <c r="V2639" t="str">
        <f>IFERROR(VLOOKUP(B2639,#REF!,1,0),"")</f>
        <v/>
      </c>
      <c r="W2639" t="str" cm="1">
        <f t="array" ref="W2639">IFERROR(_xlfn.IFS(AND(V2639="",X2639&lt;&gt;"王园园组",X2639&lt;&gt;"other"),K2639,AND(V2639="",X2639="王园园组"),G2639),"other")</f>
        <v>other</v>
      </c>
      <c r="X2639" t="str" cm="1">
        <f t="array" ref="X2639">IFERROR(_xlfn.IFS(AND(V2639="",IFERROR(VLOOKUP(N2639,#REF!,1,0),1)&lt;&gt;1),N2639,AND(V2639="",I2639="王园园组"),"王园园组"),"other")</f>
        <v>other</v>
      </c>
      <c r="Y2639">
        <f>IFERROR(_xlfn.XLOOKUP(MID(T2639, FIND("#", SUBSTITUTE(T2639, "-", "#", LEN(T2639) - LEN(SUBSTITUTE(T2639, "-", "")))) + 1, LEN(T2639)),#REF!,#REF!),0)</f>
        <v>0</v>
      </c>
      <c r="Z2639">
        <f>MONTH(续费明细实时[[#This Row],[success_time]])</f>
        <v>5</v>
      </c>
      <c r="AA2639" s="8" t="e">
        <f>VLOOKUP(续费明细实时[[#This Row],[parent_user_id]],#REF!,27,0)</f>
        <v>#REF!</v>
      </c>
    </row>
    <row r="2640" spans="1:27">
      <c r="A2640" s="1">
        <v>45794</v>
      </c>
      <c r="B2640" t="s">
        <v>13258</v>
      </c>
      <c r="C2640" t="s">
        <v>13259</v>
      </c>
      <c r="D2640" t="s">
        <v>548</v>
      </c>
      <c r="E2640" t="s">
        <v>546</v>
      </c>
      <c r="F2640">
        <v>120</v>
      </c>
      <c r="G2640" t="s">
        <v>2024</v>
      </c>
      <c r="H2640" t="s">
        <v>559</v>
      </c>
      <c r="I2640" t="s">
        <v>1876</v>
      </c>
      <c r="J2640">
        <v>17750</v>
      </c>
      <c r="K2640" t="s">
        <v>290</v>
      </c>
      <c r="L2640" t="s">
        <v>549</v>
      </c>
      <c r="M2640" t="s">
        <v>550</v>
      </c>
      <c r="N2640" t="s">
        <v>136</v>
      </c>
      <c r="O2640" t="s">
        <v>283</v>
      </c>
      <c r="P2640" t="s">
        <v>1877</v>
      </c>
      <c r="Q2640" t="s">
        <v>13260</v>
      </c>
      <c r="R2640" t="s">
        <v>626</v>
      </c>
      <c r="S2640">
        <v>2500</v>
      </c>
      <c r="T2640" t="s">
        <v>1896</v>
      </c>
      <c r="U2640" s="4">
        <v>45794.395324074074</v>
      </c>
      <c r="V2640" t="str">
        <f>IFERROR(VLOOKUP(B2640,#REF!,1,0),"")</f>
        <v/>
      </c>
      <c r="W2640" t="str" cm="1">
        <f t="array" ref="W2640">IFERROR(_xlfn.IFS(AND(V2640="",X2640&lt;&gt;"王园园组",X2640&lt;&gt;"other"),K2640,AND(V2640="",X2640="王园园组"),G2640),"other")</f>
        <v>other</v>
      </c>
      <c r="X2640" t="str" cm="1">
        <f t="array" ref="X2640">IFERROR(_xlfn.IFS(AND(V2640="",IFERROR(VLOOKUP(N2640,#REF!,1,0),1)&lt;&gt;1),N2640,AND(V2640="",I2640="王园园组"),"王园园组"),"other")</f>
        <v>other</v>
      </c>
      <c r="Y2640">
        <f>IFERROR(_xlfn.XLOOKUP(MID(T2640, FIND("#", SUBSTITUTE(T2640, "-", "#", LEN(T2640) - LEN(SUBSTITUTE(T2640, "-", "")))) + 1, LEN(T2640)),#REF!,#REF!),0)</f>
        <v>0</v>
      </c>
      <c r="Z2640">
        <f>MONTH(续费明细实时[[#This Row],[success_time]])</f>
        <v>5</v>
      </c>
      <c r="AA2640" s="8" t="e">
        <f>VLOOKUP(续费明细实时[[#This Row],[parent_user_id]],#REF!,27,0)</f>
        <v>#REF!</v>
      </c>
    </row>
    <row r="2641" spans="1:27">
      <c r="A2641" s="1">
        <v>45788</v>
      </c>
      <c r="B2641" t="s">
        <v>8979</v>
      </c>
      <c r="C2641" t="s">
        <v>8980</v>
      </c>
      <c r="D2641" t="s">
        <v>902</v>
      </c>
      <c r="E2641" t="s">
        <v>546</v>
      </c>
      <c r="F2641">
        <v>120</v>
      </c>
      <c r="G2641" t="s">
        <v>1990</v>
      </c>
      <c r="H2641" t="s">
        <v>559</v>
      </c>
      <c r="I2641" t="s">
        <v>1876</v>
      </c>
      <c r="J2641">
        <v>19679</v>
      </c>
      <c r="K2641" t="s">
        <v>298</v>
      </c>
      <c r="L2641" t="s">
        <v>549</v>
      </c>
      <c r="M2641" t="s">
        <v>550</v>
      </c>
      <c r="N2641" t="s">
        <v>136</v>
      </c>
      <c r="O2641" t="s">
        <v>143</v>
      </c>
      <c r="P2641" t="s">
        <v>1877</v>
      </c>
      <c r="Q2641" t="s">
        <v>8981</v>
      </c>
      <c r="R2641" t="s">
        <v>626</v>
      </c>
      <c r="S2641">
        <v>2771.7276350000002</v>
      </c>
      <c r="T2641" t="s">
        <v>1896</v>
      </c>
      <c r="U2641" s="4">
        <v>45788.575370370374</v>
      </c>
      <c r="V2641" t="str">
        <f>IFERROR(VLOOKUP(B2641,#REF!,1,0),"")</f>
        <v/>
      </c>
      <c r="W2641" t="str" cm="1">
        <f t="array" ref="W2641">IFERROR(_xlfn.IFS(AND(V2641="",X2641&lt;&gt;"王园园组",X2641&lt;&gt;"other"),K2641,AND(V2641="",X2641="王园园组"),G2641),"other")</f>
        <v>other</v>
      </c>
      <c r="X2641" t="str" cm="1">
        <f t="array" ref="X2641">IFERROR(_xlfn.IFS(AND(V2641="",IFERROR(VLOOKUP(N2641,#REF!,1,0),1)&lt;&gt;1),N2641,AND(V2641="",I2641="王园园组"),"王园园组"),"other")</f>
        <v>other</v>
      </c>
      <c r="Y2641">
        <f>IFERROR(_xlfn.XLOOKUP(MID(T2641, FIND("#", SUBSTITUTE(T2641, "-", "#", LEN(T2641) - LEN(SUBSTITUTE(T2641, "-", "")))) + 1, LEN(T2641)),#REF!,#REF!),0)</f>
        <v>0</v>
      </c>
      <c r="Z2641">
        <f>MONTH(续费明细实时[[#This Row],[success_time]])</f>
        <v>5</v>
      </c>
      <c r="AA2641" s="8" t="e">
        <f>VLOOKUP(续费明细实时[[#This Row],[parent_user_id]],#REF!,27,0)</f>
        <v>#REF!</v>
      </c>
    </row>
    <row r="2642" spans="1:27">
      <c r="A2642" s="1">
        <v>45805</v>
      </c>
      <c r="B2642" t="s">
        <v>30427</v>
      </c>
      <c r="C2642" t="s">
        <v>30428</v>
      </c>
      <c r="D2642" t="s">
        <v>886</v>
      </c>
      <c r="E2642" t="s">
        <v>1102</v>
      </c>
      <c r="F2642">
        <v>180</v>
      </c>
      <c r="G2642" t="s">
        <v>353</v>
      </c>
      <c r="H2642" t="s">
        <v>559</v>
      </c>
      <c r="I2642" t="s">
        <v>163</v>
      </c>
      <c r="J2642">
        <v>14910</v>
      </c>
      <c r="K2642" t="s">
        <v>353</v>
      </c>
      <c r="L2642" t="s">
        <v>549</v>
      </c>
      <c r="M2642" t="s">
        <v>559</v>
      </c>
      <c r="N2642" t="s">
        <v>163</v>
      </c>
      <c r="O2642" t="s">
        <v>472</v>
      </c>
      <c r="P2642" t="s">
        <v>1877</v>
      </c>
      <c r="Q2642" t="s">
        <v>30429</v>
      </c>
      <c r="R2642" t="s">
        <v>626</v>
      </c>
      <c r="S2642">
        <v>2100</v>
      </c>
      <c r="T2642" t="s">
        <v>13028</v>
      </c>
      <c r="U2642" s="4">
        <v>45805.849745370368</v>
      </c>
      <c r="V2642" t="str">
        <f>IFERROR(VLOOKUP(B2642,#REF!,1,0),"")</f>
        <v/>
      </c>
      <c r="W2642" t="str" cm="1">
        <f t="array" ref="W2642">IFERROR(_xlfn.IFS(AND(V2642="",X2642&lt;&gt;"王园园组",X2642&lt;&gt;"other"),K2642,AND(V2642="",X2642="王园园组"),G2642),"other")</f>
        <v>other</v>
      </c>
      <c r="X2642" t="str" cm="1">
        <f t="array" ref="X2642">IFERROR(_xlfn.IFS(AND(V2642="",IFERROR(VLOOKUP(N2642,#REF!,1,0),1)&lt;&gt;1),N2642,AND(V2642="",I2642="王园园组"),"王园园组"),"other")</f>
        <v>other</v>
      </c>
      <c r="Y2642">
        <f>IFERROR(_xlfn.XLOOKUP(MID(T2642, FIND("#", SUBSTITUTE(T2642, "-", "#", LEN(T2642) - LEN(SUBSTITUTE(T2642, "-", "")))) + 1, LEN(T2642)),#REF!,#REF!),0)</f>
        <v>0</v>
      </c>
      <c r="Z2642">
        <f>MONTH(续费明细实时[[#This Row],[success_time]])</f>
        <v>5</v>
      </c>
      <c r="AA2642" s="8" t="e">
        <f>VLOOKUP(续费明细实时[[#This Row],[parent_user_id]],#REF!,27,0)</f>
        <v>#REF!</v>
      </c>
    </row>
    <row r="2643" spans="1:27">
      <c r="A2643" s="1">
        <v>45796</v>
      </c>
      <c r="B2643" t="s">
        <v>13693</v>
      </c>
      <c r="C2643" t="s">
        <v>13694</v>
      </c>
      <c r="D2643" t="s">
        <v>1104</v>
      </c>
      <c r="E2643" t="s">
        <v>1102</v>
      </c>
      <c r="F2643">
        <v>120</v>
      </c>
      <c r="G2643" t="s">
        <v>362</v>
      </c>
      <c r="H2643" t="s">
        <v>559</v>
      </c>
      <c r="I2643" t="s">
        <v>163</v>
      </c>
      <c r="J2643">
        <v>9940</v>
      </c>
      <c r="K2643" t="s">
        <v>362</v>
      </c>
      <c r="L2643" t="s">
        <v>549</v>
      </c>
      <c r="M2643" t="s">
        <v>559</v>
      </c>
      <c r="N2643" t="s">
        <v>163</v>
      </c>
      <c r="O2643" t="s">
        <v>473</v>
      </c>
      <c r="P2643" t="s">
        <v>1877</v>
      </c>
      <c r="Q2643" t="s">
        <v>13695</v>
      </c>
      <c r="R2643" t="s">
        <v>626</v>
      </c>
      <c r="S2643">
        <v>1400</v>
      </c>
      <c r="T2643" t="s">
        <v>1902</v>
      </c>
      <c r="U2643" s="4">
        <v>45796.916296296295</v>
      </c>
      <c r="V2643" t="str">
        <f>IFERROR(VLOOKUP(B2643,#REF!,1,0),"")</f>
        <v/>
      </c>
      <c r="W2643" t="str" cm="1">
        <f t="array" ref="W2643">IFERROR(_xlfn.IFS(AND(V2643="",X2643&lt;&gt;"王园园组",X2643&lt;&gt;"other"),K2643,AND(V2643="",X2643="王园园组"),G2643),"other")</f>
        <v>other</v>
      </c>
      <c r="X2643" t="str" cm="1">
        <f t="array" ref="X2643">IFERROR(_xlfn.IFS(AND(V2643="",IFERROR(VLOOKUP(N2643,#REF!,1,0),1)&lt;&gt;1),N2643,AND(V2643="",I2643="王园园组"),"王园园组"),"other")</f>
        <v>other</v>
      </c>
      <c r="Y2643">
        <f>IFERROR(_xlfn.XLOOKUP(MID(T2643, FIND("#", SUBSTITUTE(T2643, "-", "#", LEN(T2643) - LEN(SUBSTITUTE(T2643, "-", "")))) + 1, LEN(T2643)),#REF!,#REF!),0)</f>
        <v>0</v>
      </c>
      <c r="Z2643">
        <f>MONTH(续费明细实时[[#This Row],[success_time]])</f>
        <v>5</v>
      </c>
      <c r="AA2643" s="8" t="e">
        <f>VLOOKUP(续费明细实时[[#This Row],[parent_user_id]],#REF!,27,0)</f>
        <v>#REF!</v>
      </c>
    </row>
    <row r="2644" spans="1:27">
      <c r="A2644" s="1">
        <v>45793</v>
      </c>
      <c r="B2644" t="s">
        <v>13666</v>
      </c>
      <c r="C2644" t="s">
        <v>13667</v>
      </c>
      <c r="D2644" t="s">
        <v>695</v>
      </c>
      <c r="E2644" t="s">
        <v>546</v>
      </c>
      <c r="F2644">
        <v>60</v>
      </c>
      <c r="G2644" t="s">
        <v>349</v>
      </c>
      <c r="H2644" t="s">
        <v>559</v>
      </c>
      <c r="I2644" t="s">
        <v>163</v>
      </c>
      <c r="J2644">
        <v>10650</v>
      </c>
      <c r="K2644" t="s">
        <v>349</v>
      </c>
      <c r="L2644" t="s">
        <v>549</v>
      </c>
      <c r="M2644" t="s">
        <v>559</v>
      </c>
      <c r="N2644" t="s">
        <v>163</v>
      </c>
      <c r="O2644" t="s">
        <v>472</v>
      </c>
      <c r="P2644" t="s">
        <v>1877</v>
      </c>
      <c r="Q2644" t="s">
        <v>13668</v>
      </c>
      <c r="R2644" t="s">
        <v>626</v>
      </c>
      <c r="S2644">
        <v>1500</v>
      </c>
      <c r="T2644" t="s">
        <v>1891</v>
      </c>
      <c r="U2644" s="4">
        <v>45793.820127314815</v>
      </c>
      <c r="V2644" t="str">
        <f>IFERROR(VLOOKUP(B2644,#REF!,1,0),"")</f>
        <v/>
      </c>
      <c r="W2644" t="str" cm="1">
        <f t="array" ref="W2644">IFERROR(_xlfn.IFS(AND(V2644="",X2644&lt;&gt;"王园园组",X2644&lt;&gt;"other"),K2644,AND(V2644="",X2644="王园园组"),G2644),"other")</f>
        <v>other</v>
      </c>
      <c r="X2644" t="str" cm="1">
        <f t="array" ref="X2644">IFERROR(_xlfn.IFS(AND(V2644="",IFERROR(VLOOKUP(N2644,#REF!,1,0),1)&lt;&gt;1),N2644,AND(V2644="",I2644="王园园组"),"王园园组"),"other")</f>
        <v>other</v>
      </c>
      <c r="Y2644">
        <f>IFERROR(_xlfn.XLOOKUP(MID(T2644, FIND("#", SUBSTITUTE(T2644, "-", "#", LEN(T2644) - LEN(SUBSTITUTE(T2644, "-", "")))) + 1, LEN(T2644)),#REF!,#REF!),0)</f>
        <v>0</v>
      </c>
      <c r="Z2644">
        <f>MONTH(续费明细实时[[#This Row],[success_time]])</f>
        <v>5</v>
      </c>
      <c r="AA2644" s="8" t="e">
        <f>VLOOKUP(续费明细实时[[#This Row],[parent_user_id]],#REF!,27,0)</f>
        <v>#REF!</v>
      </c>
    </row>
    <row r="2645" spans="1:27">
      <c r="A2645" s="1">
        <v>45790</v>
      </c>
      <c r="B2645" t="s">
        <v>12579</v>
      </c>
      <c r="C2645" t="s">
        <v>12580</v>
      </c>
      <c r="D2645" t="s">
        <v>632</v>
      </c>
      <c r="E2645" t="s">
        <v>546</v>
      </c>
      <c r="F2645">
        <v>120</v>
      </c>
      <c r="G2645" t="s">
        <v>1909</v>
      </c>
      <c r="H2645" t="s">
        <v>559</v>
      </c>
      <c r="I2645" t="s">
        <v>1876</v>
      </c>
      <c r="J2645">
        <v>17750</v>
      </c>
      <c r="K2645" t="s">
        <v>317</v>
      </c>
      <c r="L2645" t="s">
        <v>549</v>
      </c>
      <c r="M2645" t="s">
        <v>550</v>
      </c>
      <c r="N2645" t="s">
        <v>616</v>
      </c>
      <c r="O2645" t="s">
        <v>314</v>
      </c>
      <c r="P2645" t="s">
        <v>1877</v>
      </c>
      <c r="Q2645" t="s">
        <v>12581</v>
      </c>
      <c r="R2645" t="s">
        <v>626</v>
      </c>
      <c r="S2645">
        <v>2500</v>
      </c>
      <c r="T2645" t="s">
        <v>1896</v>
      </c>
      <c r="U2645" s="4">
        <v>45790.479189814818</v>
      </c>
      <c r="V2645" t="str">
        <f>IFERROR(VLOOKUP(B2645,#REF!,1,0),"")</f>
        <v/>
      </c>
      <c r="W2645" t="str" cm="1">
        <f t="array" ref="W2645">IFERROR(_xlfn.IFS(AND(V2645="",X2645&lt;&gt;"王园园组",X2645&lt;&gt;"other"),K2645,AND(V2645="",X2645="王园园组"),G2645),"other")</f>
        <v>other</v>
      </c>
      <c r="X2645" t="str" cm="1">
        <f t="array" ref="X2645">IFERROR(_xlfn.IFS(AND(V2645="",IFERROR(VLOOKUP(N2645,#REF!,1,0),1)&lt;&gt;1),N2645,AND(V2645="",I2645="王园园组"),"王园园组"),"other")</f>
        <v>other</v>
      </c>
      <c r="Y2645">
        <f>IFERROR(_xlfn.XLOOKUP(MID(T2645, FIND("#", SUBSTITUTE(T2645, "-", "#", LEN(T2645) - LEN(SUBSTITUTE(T2645, "-", "")))) + 1, LEN(T2645)),#REF!,#REF!),0)</f>
        <v>0</v>
      </c>
      <c r="Z2645">
        <f>MONTH(续费明细实时[[#This Row],[success_time]])</f>
        <v>5</v>
      </c>
      <c r="AA2645" s="8" t="e">
        <f>VLOOKUP(续费明细实时[[#This Row],[parent_user_id]],#REF!,27,0)</f>
        <v>#REF!</v>
      </c>
    </row>
    <row r="2646" spans="1:27" hidden="1">
      <c r="A2646" s="1">
        <v>45801</v>
      </c>
      <c r="B2646" t="s">
        <v>13669</v>
      </c>
      <c r="C2646" t="s">
        <v>13670</v>
      </c>
      <c r="D2646" t="s">
        <v>610</v>
      </c>
      <c r="E2646" t="s">
        <v>546</v>
      </c>
      <c r="F2646">
        <v>120</v>
      </c>
      <c r="G2646" t="s">
        <v>1917</v>
      </c>
      <c r="H2646" t="s">
        <v>559</v>
      </c>
      <c r="I2646" t="s">
        <v>1876</v>
      </c>
      <c r="J2646">
        <v>17946</v>
      </c>
      <c r="K2646" t="s">
        <v>626</v>
      </c>
      <c r="L2646" t="s">
        <v>649</v>
      </c>
      <c r="M2646" t="s">
        <v>649</v>
      </c>
      <c r="N2646" t="s">
        <v>649</v>
      </c>
      <c r="O2646" t="s">
        <v>649</v>
      </c>
      <c r="P2646" t="s">
        <v>1877</v>
      </c>
      <c r="Q2646" t="s">
        <v>13671</v>
      </c>
      <c r="R2646" t="s">
        <v>626</v>
      </c>
      <c r="S2646">
        <v>2527.6042109999999</v>
      </c>
      <c r="T2646" t="s">
        <v>1896</v>
      </c>
      <c r="U2646" s="4">
        <v>45801.934699074074</v>
      </c>
      <c r="V2646" t="str">
        <f>IFERROR(VLOOKUP(B2646,#REF!,1,0),"")</f>
        <v/>
      </c>
      <c r="W2646" t="str" cm="1">
        <f t="array" ref="W2646">IFERROR(_xlfn.IFS(AND(V2646="",X2646&lt;&gt;"王园园组",X2646&lt;&gt;"other"),K2646,AND(V2646="",X2646="王园园组"),G2646),"other")</f>
        <v>other</v>
      </c>
      <c r="X2646" t="str" cm="1">
        <f t="array" ref="X2646">IFERROR(_xlfn.IFS(AND(V2646="",IFERROR(VLOOKUP(N2646,#REF!,1,0),1)&lt;&gt;1),N2646,AND(V2646="",I2646="王园园组"),"王园园组"),"other")</f>
        <v>other</v>
      </c>
      <c r="Y2646">
        <f>IFERROR(_xlfn.XLOOKUP(MID(T2646, FIND("#", SUBSTITUTE(T2646, "-", "#", LEN(T2646) - LEN(SUBSTITUTE(T2646, "-", "")))) + 1, LEN(T2646)),#REF!,#REF!),0)</f>
        <v>0</v>
      </c>
      <c r="Z2646">
        <f>MONTH(续费明细实时[[#This Row],[success_time]])</f>
        <v>5</v>
      </c>
      <c r="AA2646" s="8" t="e">
        <f>VLOOKUP(续费明细实时[[#This Row],[parent_user_id]],#REF!,27,0)</f>
        <v>#REF!</v>
      </c>
    </row>
    <row r="2647" spans="1:27">
      <c r="A2647" s="1">
        <v>45793</v>
      </c>
      <c r="B2647" t="s">
        <v>13237</v>
      </c>
      <c r="C2647" t="s">
        <v>13238</v>
      </c>
      <c r="D2647" t="s">
        <v>902</v>
      </c>
      <c r="E2647" t="s">
        <v>1102</v>
      </c>
      <c r="F2647">
        <v>180</v>
      </c>
      <c r="G2647" t="s">
        <v>347</v>
      </c>
      <c r="H2647" t="s">
        <v>559</v>
      </c>
      <c r="I2647" t="s">
        <v>163</v>
      </c>
      <c r="J2647">
        <v>15571</v>
      </c>
      <c r="K2647" t="s">
        <v>347</v>
      </c>
      <c r="L2647" t="s">
        <v>549</v>
      </c>
      <c r="M2647" t="s">
        <v>559</v>
      </c>
      <c r="N2647" t="s">
        <v>163</v>
      </c>
      <c r="O2647" t="s">
        <v>472</v>
      </c>
      <c r="P2647" t="s">
        <v>1877</v>
      </c>
      <c r="Q2647" t="s">
        <v>13239</v>
      </c>
      <c r="R2647" t="s">
        <v>626</v>
      </c>
      <c r="S2647">
        <v>2193.1294910000001</v>
      </c>
      <c r="T2647" t="s">
        <v>13028</v>
      </c>
      <c r="U2647" s="4">
        <v>45793.69326388889</v>
      </c>
      <c r="V2647" t="str">
        <f>IFERROR(VLOOKUP(B2647,#REF!,1,0),"")</f>
        <v/>
      </c>
      <c r="W2647" t="str" cm="1">
        <f t="array" ref="W2647">IFERROR(_xlfn.IFS(AND(V2647="",X2647&lt;&gt;"王园园组",X2647&lt;&gt;"other"),K2647,AND(V2647="",X2647="王园园组"),G2647),"other")</f>
        <v>other</v>
      </c>
      <c r="X2647" t="str" cm="1">
        <f t="array" ref="X2647">IFERROR(_xlfn.IFS(AND(V2647="",IFERROR(VLOOKUP(N2647,#REF!,1,0),1)&lt;&gt;1),N2647,AND(V2647="",I2647="王园园组"),"王园园组"),"other")</f>
        <v>other</v>
      </c>
      <c r="Y2647">
        <f>IFERROR(_xlfn.XLOOKUP(MID(T2647, FIND("#", SUBSTITUTE(T2647, "-", "#", LEN(T2647) - LEN(SUBSTITUTE(T2647, "-", "")))) + 1, LEN(T2647)),#REF!,#REF!),0)</f>
        <v>0</v>
      </c>
      <c r="Z2647">
        <f>MONTH(续费明细实时[[#This Row],[success_time]])</f>
        <v>5</v>
      </c>
      <c r="AA2647" s="8" t="e">
        <f>VLOOKUP(续费明细实时[[#This Row],[parent_user_id]],#REF!,27,0)</f>
        <v>#REF!</v>
      </c>
    </row>
    <row r="2648" spans="1:27" hidden="1">
      <c r="A2648" s="1">
        <v>45799</v>
      </c>
      <c r="B2648" t="s">
        <v>13261</v>
      </c>
      <c r="C2648" t="s">
        <v>13262</v>
      </c>
      <c r="D2648" t="s">
        <v>902</v>
      </c>
      <c r="E2648" t="s">
        <v>1102</v>
      </c>
      <c r="F2648">
        <v>240</v>
      </c>
      <c r="G2648" t="s">
        <v>349</v>
      </c>
      <c r="H2648" t="s">
        <v>559</v>
      </c>
      <c r="I2648" t="s">
        <v>163</v>
      </c>
      <c r="J2648">
        <v>20718</v>
      </c>
      <c r="K2648" t="s">
        <v>626</v>
      </c>
      <c r="L2648" t="s">
        <v>649</v>
      </c>
      <c r="M2648" t="s">
        <v>649</v>
      </c>
      <c r="N2648" t="s">
        <v>649</v>
      </c>
      <c r="O2648" t="s">
        <v>649</v>
      </c>
      <c r="P2648" t="s">
        <v>1877</v>
      </c>
      <c r="Q2648" t="s">
        <v>13263</v>
      </c>
      <c r="R2648" t="s">
        <v>626</v>
      </c>
      <c r="S2648">
        <v>2917.99</v>
      </c>
      <c r="T2648" t="s">
        <v>9057</v>
      </c>
      <c r="U2648" s="4">
        <v>45799.661493055559</v>
      </c>
      <c r="V2648" t="str">
        <f>IFERROR(VLOOKUP(B2648,#REF!,1,0),"")</f>
        <v/>
      </c>
      <c r="W2648" t="str" cm="1">
        <f t="array" ref="W2648">IFERROR(_xlfn.IFS(AND(V2648="",X2648&lt;&gt;"王园园组",X2648&lt;&gt;"other"),K2648,AND(V2648="",X2648="王园园组"),G2648),"other")</f>
        <v>other</v>
      </c>
      <c r="X2648" t="str" cm="1">
        <f t="array" ref="X2648">IFERROR(_xlfn.IFS(AND(V2648="",IFERROR(VLOOKUP(N2648,#REF!,1,0),1)&lt;&gt;1),N2648,AND(V2648="",I2648="王园园组"),"王园园组"),"other")</f>
        <v>other</v>
      </c>
      <c r="Y2648">
        <f>IFERROR(_xlfn.XLOOKUP(MID(T2648, FIND("#", SUBSTITUTE(T2648, "-", "#", LEN(T2648) - LEN(SUBSTITUTE(T2648, "-", "")))) + 1, LEN(T2648)),#REF!,#REF!),0)</f>
        <v>0</v>
      </c>
      <c r="Z2648">
        <f>MONTH(续费明细实时[[#This Row],[success_time]])</f>
        <v>5</v>
      </c>
      <c r="AA2648" s="8" t="e">
        <f>VLOOKUP(续费明细实时[[#This Row],[parent_user_id]],#REF!,27,0)</f>
        <v>#REF!</v>
      </c>
    </row>
    <row r="2649" spans="1:27">
      <c r="A2649" s="1">
        <v>45795</v>
      </c>
      <c r="B2649" t="s">
        <v>13255</v>
      </c>
      <c r="C2649" t="s">
        <v>13256</v>
      </c>
      <c r="D2649" t="s">
        <v>548</v>
      </c>
      <c r="E2649" t="s">
        <v>546</v>
      </c>
      <c r="F2649">
        <v>240</v>
      </c>
      <c r="G2649" t="s">
        <v>2005</v>
      </c>
      <c r="H2649" t="s">
        <v>559</v>
      </c>
      <c r="I2649" t="s">
        <v>1876</v>
      </c>
      <c r="J2649">
        <v>31950</v>
      </c>
      <c r="K2649" t="s">
        <v>215</v>
      </c>
      <c r="L2649" t="s">
        <v>549</v>
      </c>
      <c r="M2649" t="s">
        <v>550</v>
      </c>
      <c r="N2649" t="s">
        <v>551</v>
      </c>
      <c r="O2649" t="s">
        <v>145</v>
      </c>
      <c r="P2649" t="s">
        <v>1877</v>
      </c>
      <c r="Q2649" t="s">
        <v>13257</v>
      </c>
      <c r="R2649" t="s">
        <v>626</v>
      </c>
      <c r="S2649">
        <v>4500</v>
      </c>
      <c r="T2649" t="s">
        <v>1931</v>
      </c>
      <c r="U2649" s="4">
        <v>45795.410740740743</v>
      </c>
      <c r="V2649" t="str">
        <f>IFERROR(VLOOKUP(B2649,#REF!,1,0),"")</f>
        <v/>
      </c>
      <c r="W2649" t="str" cm="1">
        <f t="array" ref="W2649">IFERROR(_xlfn.IFS(AND(V2649="",X2649&lt;&gt;"王园园组",X2649&lt;&gt;"other"),K2649,AND(V2649="",X2649="王园园组"),G2649),"other")</f>
        <v>other</v>
      </c>
      <c r="X2649" t="str" cm="1">
        <f t="array" ref="X2649">IFERROR(_xlfn.IFS(AND(V2649="",IFERROR(VLOOKUP(N2649,#REF!,1,0),1)&lt;&gt;1),N2649,AND(V2649="",I2649="王园园组"),"王园园组"),"other")</f>
        <v>other</v>
      </c>
      <c r="Y2649">
        <f>IFERROR(_xlfn.XLOOKUP(MID(T2649, FIND("#", SUBSTITUTE(T2649, "-", "#", LEN(T2649) - LEN(SUBSTITUTE(T2649, "-", "")))) + 1, LEN(T2649)),#REF!,#REF!),0)</f>
        <v>0</v>
      </c>
      <c r="Z2649">
        <f>MONTH(续费明细实时[[#This Row],[success_time]])</f>
        <v>5</v>
      </c>
      <c r="AA2649" s="8" t="e">
        <f>VLOOKUP(续费明细实时[[#This Row],[parent_user_id]],#REF!,27,0)</f>
        <v>#REF!</v>
      </c>
    </row>
    <row r="2650" spans="1:27">
      <c r="A2650" s="1">
        <v>45792</v>
      </c>
      <c r="B2650" t="s">
        <v>13240</v>
      </c>
      <c r="C2650" t="s">
        <v>13241</v>
      </c>
      <c r="D2650" t="s">
        <v>558</v>
      </c>
      <c r="E2650" t="s">
        <v>546</v>
      </c>
      <c r="F2650">
        <v>60</v>
      </c>
      <c r="G2650" t="s">
        <v>343</v>
      </c>
      <c r="H2650" t="s">
        <v>559</v>
      </c>
      <c r="I2650" t="s">
        <v>504</v>
      </c>
      <c r="J2650">
        <v>11831</v>
      </c>
      <c r="K2650" t="s">
        <v>343</v>
      </c>
      <c r="L2650" t="s">
        <v>549</v>
      </c>
      <c r="M2650" t="s">
        <v>559</v>
      </c>
      <c r="N2650" t="s">
        <v>504</v>
      </c>
      <c r="O2650" t="s">
        <v>325</v>
      </c>
      <c r="P2650" t="s">
        <v>1877</v>
      </c>
      <c r="Q2650" t="s">
        <v>13242</v>
      </c>
      <c r="R2650" t="s">
        <v>626</v>
      </c>
      <c r="S2650">
        <v>1666.2741140000001</v>
      </c>
      <c r="T2650" t="s">
        <v>1891</v>
      </c>
      <c r="U2650" s="4">
        <v>45792.763229166667</v>
      </c>
      <c r="V2650" t="str">
        <f>IFERROR(VLOOKUP(B2650,#REF!,1,0),"")</f>
        <v/>
      </c>
      <c r="W2650" t="str" cm="1">
        <f t="array" ref="W2650">IFERROR(_xlfn.IFS(AND(V2650="",X2650&lt;&gt;"王园园组",X2650&lt;&gt;"other"),K2650,AND(V2650="",X2650="王园园组"),G2650),"other")</f>
        <v>other</v>
      </c>
      <c r="X2650" t="str" cm="1">
        <f t="array" ref="X2650">IFERROR(_xlfn.IFS(AND(V2650="",IFERROR(VLOOKUP(N2650,#REF!,1,0),1)&lt;&gt;1),N2650,AND(V2650="",I2650="王园园组"),"王园园组"),"other")</f>
        <v>other</v>
      </c>
      <c r="Y2650">
        <f>IFERROR(_xlfn.XLOOKUP(MID(T2650, FIND("#", SUBSTITUTE(T2650, "-", "#", LEN(T2650) - LEN(SUBSTITUTE(T2650, "-", "")))) + 1, LEN(T2650)),#REF!,#REF!),0)</f>
        <v>0</v>
      </c>
      <c r="Z2650">
        <f>MONTH(续费明细实时[[#This Row],[success_time]])</f>
        <v>5</v>
      </c>
      <c r="AA2650" s="8" t="e">
        <f>VLOOKUP(续费明细实时[[#This Row],[parent_user_id]],#REF!,27,0)</f>
        <v>#REF!</v>
      </c>
    </row>
    <row r="2651" spans="1:27">
      <c r="A2651" s="1">
        <v>45805</v>
      </c>
      <c r="B2651" t="s">
        <v>30430</v>
      </c>
      <c r="C2651" t="s">
        <v>30431</v>
      </c>
      <c r="D2651" t="s">
        <v>902</v>
      </c>
      <c r="E2651" t="s">
        <v>546</v>
      </c>
      <c r="F2651">
        <v>120</v>
      </c>
      <c r="G2651" t="s">
        <v>2219</v>
      </c>
      <c r="H2651" t="s">
        <v>559</v>
      </c>
      <c r="I2651" t="s">
        <v>1876</v>
      </c>
      <c r="J2651">
        <v>17750</v>
      </c>
      <c r="K2651" t="s">
        <v>294</v>
      </c>
      <c r="L2651" t="s">
        <v>549</v>
      </c>
      <c r="M2651" t="s">
        <v>550</v>
      </c>
      <c r="N2651" t="s">
        <v>136</v>
      </c>
      <c r="O2651" t="s">
        <v>292</v>
      </c>
      <c r="P2651" t="s">
        <v>1877</v>
      </c>
      <c r="Q2651" t="s">
        <v>30432</v>
      </c>
      <c r="R2651" t="s">
        <v>626</v>
      </c>
      <c r="S2651">
        <v>2500</v>
      </c>
      <c r="T2651" t="s">
        <v>1896</v>
      </c>
      <c r="U2651" s="4">
        <v>45805.934479166666</v>
      </c>
      <c r="V2651" t="str">
        <f>IFERROR(VLOOKUP(B2651,#REF!,1,0),"")</f>
        <v/>
      </c>
      <c r="W2651" t="str" cm="1">
        <f t="array" ref="W2651">IFERROR(_xlfn.IFS(AND(V2651="",X2651&lt;&gt;"王园园组",X2651&lt;&gt;"other"),K2651,AND(V2651="",X2651="王园园组"),G2651),"other")</f>
        <v>other</v>
      </c>
      <c r="X2651" t="str" cm="1">
        <f t="array" ref="X2651">IFERROR(_xlfn.IFS(AND(V2651="",IFERROR(VLOOKUP(N2651,#REF!,1,0),1)&lt;&gt;1),N2651,AND(V2651="",I2651="王园园组"),"王园园组"),"other")</f>
        <v>other</v>
      </c>
      <c r="Y2651">
        <f>IFERROR(_xlfn.XLOOKUP(MID(T2651, FIND("#", SUBSTITUTE(T2651, "-", "#", LEN(T2651) - LEN(SUBSTITUTE(T2651, "-", "")))) + 1, LEN(T2651)),#REF!,#REF!),0)</f>
        <v>0</v>
      </c>
      <c r="Z2651">
        <f>MONTH(续费明细实时[[#This Row],[success_time]])</f>
        <v>5</v>
      </c>
      <c r="AA2651" s="8" t="e">
        <f>VLOOKUP(续费明细实时[[#This Row],[parent_user_id]],#REF!,27,0)</f>
        <v>#REF!</v>
      </c>
    </row>
    <row r="2652" spans="1:27">
      <c r="A2652" s="1">
        <v>45790</v>
      </c>
      <c r="B2652" t="s">
        <v>12576</v>
      </c>
      <c r="C2652" t="s">
        <v>12577</v>
      </c>
      <c r="D2652" t="s">
        <v>548</v>
      </c>
      <c r="E2652" t="s">
        <v>546</v>
      </c>
      <c r="F2652">
        <v>120</v>
      </c>
      <c r="G2652" t="s">
        <v>1978</v>
      </c>
      <c r="H2652" t="s">
        <v>559</v>
      </c>
      <c r="I2652" t="s">
        <v>1876</v>
      </c>
      <c r="J2652">
        <v>18283</v>
      </c>
      <c r="K2652" t="s">
        <v>228</v>
      </c>
      <c r="L2652" t="s">
        <v>549</v>
      </c>
      <c r="M2652" t="s">
        <v>550</v>
      </c>
      <c r="N2652" t="s">
        <v>551</v>
      </c>
      <c r="O2652" t="s">
        <v>145</v>
      </c>
      <c r="P2652" t="s">
        <v>1877</v>
      </c>
      <c r="Q2652" t="s">
        <v>12578</v>
      </c>
      <c r="R2652" t="s">
        <v>626</v>
      </c>
      <c r="S2652">
        <v>2575</v>
      </c>
      <c r="T2652" t="s">
        <v>1896</v>
      </c>
      <c r="U2652" s="4">
        <v>45790.483252314814</v>
      </c>
      <c r="V2652" t="str">
        <f>IFERROR(VLOOKUP(B2652,#REF!,1,0),"")</f>
        <v/>
      </c>
      <c r="W2652" t="str" cm="1">
        <f t="array" ref="W2652">IFERROR(_xlfn.IFS(AND(V2652="",X2652&lt;&gt;"王园园组",X2652&lt;&gt;"other"),K2652,AND(V2652="",X2652="王园园组"),G2652),"other")</f>
        <v>other</v>
      </c>
      <c r="X2652" t="str" cm="1">
        <f t="array" ref="X2652">IFERROR(_xlfn.IFS(AND(V2652="",IFERROR(VLOOKUP(N2652,#REF!,1,0),1)&lt;&gt;1),N2652,AND(V2652="",I2652="王园园组"),"王园园组"),"other")</f>
        <v>other</v>
      </c>
      <c r="Y2652">
        <f>IFERROR(_xlfn.XLOOKUP(MID(T2652, FIND("#", SUBSTITUTE(T2652, "-", "#", LEN(T2652) - LEN(SUBSTITUTE(T2652, "-", "")))) + 1, LEN(T2652)),#REF!,#REF!),0)</f>
        <v>0</v>
      </c>
      <c r="Z2652">
        <f>MONTH(续费明细实时[[#This Row],[success_time]])</f>
        <v>5</v>
      </c>
      <c r="AA2652" s="8" t="e">
        <f>VLOOKUP(续费明细实时[[#This Row],[parent_user_id]],#REF!,27,0)</f>
        <v>#REF!</v>
      </c>
    </row>
    <row r="2653" spans="1:27">
      <c r="A2653" s="1">
        <v>45793</v>
      </c>
      <c r="B2653" t="s">
        <v>13231</v>
      </c>
      <c r="C2653" t="s">
        <v>13232</v>
      </c>
      <c r="D2653" t="s">
        <v>548</v>
      </c>
      <c r="E2653" t="s">
        <v>546</v>
      </c>
      <c r="F2653">
        <v>4</v>
      </c>
      <c r="G2653" t="s">
        <v>1909</v>
      </c>
      <c r="H2653" t="s">
        <v>559</v>
      </c>
      <c r="I2653" t="s">
        <v>1876</v>
      </c>
      <c r="J2653">
        <v>852</v>
      </c>
      <c r="K2653" t="s">
        <v>317</v>
      </c>
      <c r="L2653" t="s">
        <v>549</v>
      </c>
      <c r="M2653" t="s">
        <v>550</v>
      </c>
      <c r="N2653" t="s">
        <v>616</v>
      </c>
      <c r="O2653" t="s">
        <v>314</v>
      </c>
      <c r="P2653" t="s">
        <v>1877</v>
      </c>
      <c r="Q2653" t="s">
        <v>13233</v>
      </c>
      <c r="R2653" t="s">
        <v>626</v>
      </c>
      <c r="S2653">
        <v>120</v>
      </c>
      <c r="T2653" t="s">
        <v>12658</v>
      </c>
      <c r="U2653" s="4">
        <v>45793.277499999997</v>
      </c>
      <c r="V2653" t="str">
        <f>IFERROR(VLOOKUP(B2653,#REF!,1,0),"")</f>
        <v/>
      </c>
      <c r="W2653" t="str" cm="1">
        <f t="array" ref="W2653">IFERROR(_xlfn.IFS(AND(V2653="",X2653&lt;&gt;"王园园组",X2653&lt;&gt;"other"),K2653,AND(V2653="",X2653="王园园组"),G2653),"other")</f>
        <v>other</v>
      </c>
      <c r="X2653" t="str" cm="1">
        <f t="array" ref="X2653">IFERROR(_xlfn.IFS(AND(V2653="",IFERROR(VLOOKUP(N2653,#REF!,1,0),1)&lt;&gt;1),N2653,AND(V2653="",I2653="王园园组"),"王园园组"),"other")</f>
        <v>other</v>
      </c>
      <c r="Y2653">
        <f>IFERROR(_xlfn.XLOOKUP(MID(T2653, FIND("#", SUBSTITUTE(T2653, "-", "#", LEN(T2653) - LEN(SUBSTITUTE(T2653, "-", "")))) + 1, LEN(T2653)),#REF!,#REF!),0)</f>
        <v>0</v>
      </c>
      <c r="Z2653">
        <f>MONTH(续费明细实时[[#This Row],[success_time]])</f>
        <v>5</v>
      </c>
      <c r="AA2653" s="8" t="e">
        <f>VLOOKUP(续费明细实时[[#This Row],[parent_user_id]],#REF!,27,0)</f>
        <v>#REF!</v>
      </c>
    </row>
    <row r="2654" spans="1:27">
      <c r="A2654" s="1">
        <v>45805</v>
      </c>
      <c r="B2654" t="s">
        <v>30433</v>
      </c>
      <c r="C2654" t="s">
        <v>30434</v>
      </c>
      <c r="D2654" t="s">
        <v>548</v>
      </c>
      <c r="E2654" t="s">
        <v>546</v>
      </c>
      <c r="F2654">
        <v>120</v>
      </c>
      <c r="G2654" t="s">
        <v>2005</v>
      </c>
      <c r="H2654" t="s">
        <v>559</v>
      </c>
      <c r="I2654" t="s">
        <v>1876</v>
      </c>
      <c r="J2654">
        <v>17750</v>
      </c>
      <c r="K2654" t="s">
        <v>219</v>
      </c>
      <c r="L2654" t="s">
        <v>549</v>
      </c>
      <c r="M2654" t="s">
        <v>550</v>
      </c>
      <c r="N2654" t="s">
        <v>551</v>
      </c>
      <c r="O2654" t="s">
        <v>145</v>
      </c>
      <c r="P2654" t="s">
        <v>1877</v>
      </c>
      <c r="Q2654" t="s">
        <v>30435</v>
      </c>
      <c r="R2654" t="s">
        <v>626</v>
      </c>
      <c r="S2654">
        <v>2500</v>
      </c>
      <c r="T2654" t="s">
        <v>1896</v>
      </c>
      <c r="U2654" s="4">
        <v>45805.052615740744</v>
      </c>
      <c r="V2654" t="str">
        <f>IFERROR(VLOOKUP(B2654,#REF!,1,0),"")</f>
        <v/>
      </c>
      <c r="W2654" t="str" cm="1">
        <f t="array" ref="W2654">IFERROR(_xlfn.IFS(AND(V2654="",X2654&lt;&gt;"王园园组",X2654&lt;&gt;"other"),K2654,AND(V2654="",X2654="王园园组"),G2654),"other")</f>
        <v>other</v>
      </c>
      <c r="X2654" t="str" cm="1">
        <f t="array" ref="X2654">IFERROR(_xlfn.IFS(AND(V2654="",IFERROR(VLOOKUP(N2654,#REF!,1,0),1)&lt;&gt;1),N2654,AND(V2654="",I2654="王园园组"),"王园园组"),"other")</f>
        <v>other</v>
      </c>
      <c r="Y2654">
        <f>IFERROR(_xlfn.XLOOKUP(MID(T2654, FIND("#", SUBSTITUTE(T2654, "-", "#", LEN(T2654) - LEN(SUBSTITUTE(T2654, "-", "")))) + 1, LEN(T2654)),#REF!,#REF!),0)</f>
        <v>0</v>
      </c>
      <c r="Z2654">
        <f>MONTH(续费明细实时[[#This Row],[success_time]])</f>
        <v>5</v>
      </c>
      <c r="AA2654" s="8" t="e">
        <f>VLOOKUP(续费明细实时[[#This Row],[parent_user_id]],#REF!,27,0)</f>
        <v>#REF!</v>
      </c>
    </row>
    <row r="2655" spans="1:27">
      <c r="A2655" s="1">
        <v>45804</v>
      </c>
      <c r="B2655" t="s">
        <v>30436</v>
      </c>
      <c r="C2655" t="s">
        <v>30437</v>
      </c>
      <c r="D2655" t="s">
        <v>632</v>
      </c>
      <c r="E2655" t="s">
        <v>546</v>
      </c>
      <c r="F2655">
        <v>120</v>
      </c>
      <c r="G2655" t="s">
        <v>2005</v>
      </c>
      <c r="H2655" t="s">
        <v>559</v>
      </c>
      <c r="I2655" t="s">
        <v>1876</v>
      </c>
      <c r="J2655">
        <v>17750</v>
      </c>
      <c r="K2655" t="s">
        <v>254</v>
      </c>
      <c r="L2655" t="s">
        <v>549</v>
      </c>
      <c r="M2655" t="s">
        <v>550</v>
      </c>
      <c r="N2655" t="s">
        <v>136</v>
      </c>
      <c r="O2655" t="s">
        <v>147</v>
      </c>
      <c r="P2655" t="s">
        <v>1877</v>
      </c>
      <c r="Q2655" t="s">
        <v>30438</v>
      </c>
      <c r="R2655" t="s">
        <v>626</v>
      </c>
      <c r="S2655">
        <v>2500</v>
      </c>
      <c r="T2655" t="s">
        <v>1896</v>
      </c>
      <c r="U2655" s="4">
        <v>45804.570092592592</v>
      </c>
      <c r="V2655" t="str">
        <f>IFERROR(VLOOKUP(B2655,#REF!,1,0),"")</f>
        <v/>
      </c>
      <c r="W2655" t="str" cm="1">
        <f t="array" ref="W2655">IFERROR(_xlfn.IFS(AND(V2655="",X2655&lt;&gt;"王园园组",X2655&lt;&gt;"other"),K2655,AND(V2655="",X2655="王园园组"),G2655),"other")</f>
        <v>other</v>
      </c>
      <c r="X2655" t="str" cm="1">
        <f t="array" ref="X2655">IFERROR(_xlfn.IFS(AND(V2655="",IFERROR(VLOOKUP(N2655,#REF!,1,0),1)&lt;&gt;1),N2655,AND(V2655="",I2655="王园园组"),"王园园组"),"other")</f>
        <v>other</v>
      </c>
      <c r="Y2655">
        <f>IFERROR(_xlfn.XLOOKUP(MID(T2655, FIND("#", SUBSTITUTE(T2655, "-", "#", LEN(T2655) - LEN(SUBSTITUTE(T2655, "-", "")))) + 1, LEN(T2655)),#REF!,#REF!),0)</f>
        <v>0</v>
      </c>
      <c r="Z2655">
        <f>MONTH(续费明细实时[[#This Row],[success_time]])</f>
        <v>5</v>
      </c>
      <c r="AA2655" s="8" t="e">
        <f>VLOOKUP(续费明细实时[[#This Row],[parent_user_id]],#REF!,27,0)</f>
        <v>#REF!</v>
      </c>
    </row>
    <row r="2656" spans="1:27">
      <c r="A2656" s="1">
        <v>45805</v>
      </c>
      <c r="B2656" t="s">
        <v>30439</v>
      </c>
      <c r="C2656" t="s">
        <v>30440</v>
      </c>
      <c r="D2656" t="s">
        <v>548</v>
      </c>
      <c r="E2656" t="s">
        <v>546</v>
      </c>
      <c r="F2656">
        <v>60</v>
      </c>
      <c r="G2656" t="s">
        <v>1909</v>
      </c>
      <c r="H2656" t="s">
        <v>559</v>
      </c>
      <c r="I2656" t="s">
        <v>1876</v>
      </c>
      <c r="J2656">
        <v>10650</v>
      </c>
      <c r="K2656" t="s">
        <v>321</v>
      </c>
      <c r="L2656" t="s">
        <v>549</v>
      </c>
      <c r="M2656" t="s">
        <v>550</v>
      </c>
      <c r="N2656" t="s">
        <v>616</v>
      </c>
      <c r="O2656" t="s">
        <v>314</v>
      </c>
      <c r="P2656" t="s">
        <v>1877</v>
      </c>
      <c r="Q2656" t="s">
        <v>30441</v>
      </c>
      <c r="R2656" t="s">
        <v>626</v>
      </c>
      <c r="S2656">
        <v>1500</v>
      </c>
      <c r="T2656" t="s">
        <v>1891</v>
      </c>
      <c r="U2656" s="4">
        <v>45805.84003472222</v>
      </c>
      <c r="V2656" t="str">
        <f>IFERROR(VLOOKUP(B2656,#REF!,1,0),"")</f>
        <v/>
      </c>
      <c r="W2656" t="str" cm="1">
        <f t="array" ref="W2656">IFERROR(_xlfn.IFS(AND(V2656="",X2656&lt;&gt;"王园园组",X2656&lt;&gt;"other"),K2656,AND(V2656="",X2656="王园园组"),G2656),"other")</f>
        <v>other</v>
      </c>
      <c r="X2656" t="str" cm="1">
        <f t="array" ref="X2656">IFERROR(_xlfn.IFS(AND(V2656="",IFERROR(VLOOKUP(N2656,#REF!,1,0),1)&lt;&gt;1),N2656,AND(V2656="",I2656="王园园组"),"王园园组"),"other")</f>
        <v>other</v>
      </c>
      <c r="Y2656">
        <f>IFERROR(_xlfn.XLOOKUP(MID(T2656, FIND("#", SUBSTITUTE(T2656, "-", "#", LEN(T2656) - LEN(SUBSTITUTE(T2656, "-", "")))) + 1, LEN(T2656)),#REF!,#REF!),0)</f>
        <v>0</v>
      </c>
      <c r="Z2656">
        <f>MONTH(续费明细实时[[#This Row],[success_time]])</f>
        <v>5</v>
      </c>
      <c r="AA2656" s="8" t="e">
        <f>VLOOKUP(续费明细实时[[#This Row],[parent_user_id]],#REF!,27,0)</f>
        <v>#REF!</v>
      </c>
    </row>
    <row r="2657" spans="1:27">
      <c r="A2657" s="1">
        <v>45795</v>
      </c>
      <c r="B2657" t="s">
        <v>13264</v>
      </c>
      <c r="C2657" t="s">
        <v>13265</v>
      </c>
      <c r="D2657" t="s">
        <v>578</v>
      </c>
      <c r="E2657" t="s">
        <v>1102</v>
      </c>
      <c r="F2657">
        <v>72</v>
      </c>
      <c r="G2657" t="s">
        <v>351</v>
      </c>
      <c r="H2657" t="s">
        <v>559</v>
      </c>
      <c r="I2657" t="s">
        <v>163</v>
      </c>
      <c r="J2657">
        <v>5964</v>
      </c>
      <c r="K2657" t="s">
        <v>351</v>
      </c>
      <c r="L2657" t="s">
        <v>549</v>
      </c>
      <c r="M2657" t="s">
        <v>559</v>
      </c>
      <c r="N2657" t="s">
        <v>163</v>
      </c>
      <c r="O2657" t="s">
        <v>472</v>
      </c>
      <c r="P2657" t="s">
        <v>1877</v>
      </c>
      <c r="Q2657" t="s">
        <v>13266</v>
      </c>
      <c r="R2657" t="s">
        <v>626</v>
      </c>
      <c r="S2657">
        <v>840</v>
      </c>
      <c r="T2657" t="s">
        <v>1373</v>
      </c>
      <c r="U2657" s="4">
        <v>45795.490983796299</v>
      </c>
      <c r="V2657" t="str">
        <f>IFERROR(VLOOKUP(B2657,#REF!,1,0),"")</f>
        <v/>
      </c>
      <c r="W2657" t="str" cm="1">
        <f t="array" ref="W2657">IFERROR(_xlfn.IFS(AND(V2657="",X2657&lt;&gt;"王园园组",X2657&lt;&gt;"other"),K2657,AND(V2657="",X2657="王园园组"),G2657),"other")</f>
        <v>other</v>
      </c>
      <c r="X2657" t="str" cm="1">
        <f t="array" ref="X2657">IFERROR(_xlfn.IFS(AND(V2657="",IFERROR(VLOOKUP(N2657,#REF!,1,0),1)&lt;&gt;1),N2657,AND(V2657="",I2657="王园园组"),"王园园组"),"other")</f>
        <v>other</v>
      </c>
      <c r="Y2657">
        <f>IFERROR(_xlfn.XLOOKUP(MID(T2657, FIND("#", SUBSTITUTE(T2657, "-", "#", LEN(T2657) - LEN(SUBSTITUTE(T2657, "-", "")))) + 1, LEN(T2657)),#REF!,#REF!),0)</f>
        <v>0</v>
      </c>
      <c r="Z2657">
        <f>MONTH(续费明细实时[[#This Row],[success_time]])</f>
        <v>5</v>
      </c>
      <c r="AA2657" s="8" t="e">
        <f>VLOOKUP(续费明细实时[[#This Row],[parent_user_id]],#REF!,27,0)</f>
        <v>#REF!</v>
      </c>
    </row>
    <row r="2658" spans="1:27">
      <c r="A2658" s="1">
        <v>45801</v>
      </c>
      <c r="B2658" t="s">
        <v>13663</v>
      </c>
      <c r="C2658" t="s">
        <v>13664</v>
      </c>
      <c r="D2658" t="s">
        <v>548</v>
      </c>
      <c r="E2658" t="s">
        <v>546</v>
      </c>
      <c r="F2658">
        <v>120</v>
      </c>
      <c r="G2658" t="s">
        <v>1894</v>
      </c>
      <c r="H2658" t="s">
        <v>559</v>
      </c>
      <c r="I2658" t="s">
        <v>1876</v>
      </c>
      <c r="J2658">
        <v>17750</v>
      </c>
      <c r="K2658" t="s">
        <v>211</v>
      </c>
      <c r="L2658" t="s">
        <v>549</v>
      </c>
      <c r="M2658" t="s">
        <v>550</v>
      </c>
      <c r="N2658" t="s">
        <v>551</v>
      </c>
      <c r="O2658" t="s">
        <v>149</v>
      </c>
      <c r="P2658" t="s">
        <v>1877</v>
      </c>
      <c r="Q2658" t="s">
        <v>13665</v>
      </c>
      <c r="R2658" t="s">
        <v>626</v>
      </c>
      <c r="S2658">
        <v>2500</v>
      </c>
      <c r="T2658" t="s">
        <v>1896</v>
      </c>
      <c r="U2658" s="4">
        <v>45801.343263888892</v>
      </c>
      <c r="V2658" t="str">
        <f>IFERROR(VLOOKUP(B2658,#REF!,1,0),"")</f>
        <v/>
      </c>
      <c r="W2658" t="str" cm="1">
        <f t="array" ref="W2658">IFERROR(_xlfn.IFS(AND(V2658="",X2658&lt;&gt;"王园园组",X2658&lt;&gt;"other"),K2658,AND(V2658="",X2658="王园园组"),G2658),"other")</f>
        <v>other</v>
      </c>
      <c r="X2658" t="str" cm="1">
        <f t="array" ref="X2658">IFERROR(_xlfn.IFS(AND(V2658="",IFERROR(VLOOKUP(N2658,#REF!,1,0),1)&lt;&gt;1),N2658,AND(V2658="",I2658="王园园组"),"王园园组"),"other")</f>
        <v>other</v>
      </c>
      <c r="Y2658">
        <f>IFERROR(_xlfn.XLOOKUP(MID(T2658, FIND("#", SUBSTITUTE(T2658, "-", "#", LEN(T2658) - LEN(SUBSTITUTE(T2658, "-", "")))) + 1, LEN(T2658)),#REF!,#REF!),0)</f>
        <v>0</v>
      </c>
      <c r="Z2658">
        <f>MONTH(续费明细实时[[#This Row],[success_time]])</f>
        <v>5</v>
      </c>
      <c r="AA2658" s="8" t="e">
        <f>VLOOKUP(续费明细实时[[#This Row],[parent_user_id]],#REF!,27,0)</f>
        <v>#REF!</v>
      </c>
    </row>
    <row r="2659" spans="1:27">
      <c r="A2659" s="1">
        <v>45785</v>
      </c>
      <c r="B2659" t="s">
        <v>2837</v>
      </c>
      <c r="C2659" t="s">
        <v>2838</v>
      </c>
      <c r="D2659" t="s">
        <v>548</v>
      </c>
      <c r="E2659" t="s">
        <v>546</v>
      </c>
      <c r="F2659">
        <v>120</v>
      </c>
      <c r="G2659" t="s">
        <v>2061</v>
      </c>
      <c r="H2659" t="s">
        <v>559</v>
      </c>
      <c r="I2659" t="s">
        <v>1876</v>
      </c>
      <c r="J2659">
        <v>17750</v>
      </c>
      <c r="K2659" t="s">
        <v>245</v>
      </c>
      <c r="L2659" t="s">
        <v>549</v>
      </c>
      <c r="M2659" t="s">
        <v>550</v>
      </c>
      <c r="N2659" t="s">
        <v>551</v>
      </c>
      <c r="O2659" t="s">
        <v>242</v>
      </c>
      <c r="P2659" t="s">
        <v>1877</v>
      </c>
      <c r="Q2659" t="s">
        <v>2839</v>
      </c>
      <c r="R2659" t="s">
        <v>626</v>
      </c>
      <c r="S2659">
        <v>2500</v>
      </c>
      <c r="T2659" t="s">
        <v>1896</v>
      </c>
      <c r="U2659" s="4">
        <v>45785.784490740742</v>
      </c>
      <c r="V2659" t="str">
        <f>IFERROR(VLOOKUP(B2659,#REF!,1,0),"")</f>
        <v/>
      </c>
      <c r="W2659" t="str" cm="1">
        <f t="array" ref="W2659">IFERROR(_xlfn.IFS(AND(V2659="",X2659&lt;&gt;"王园园组",X2659&lt;&gt;"other"),K2659,AND(V2659="",X2659="王园园组"),G2659),"other")</f>
        <v>other</v>
      </c>
      <c r="X2659" t="str" cm="1">
        <f t="array" ref="X2659">IFERROR(_xlfn.IFS(AND(V2659="",IFERROR(VLOOKUP(N2659,#REF!,1,0),1)&lt;&gt;1),N2659,AND(V2659="",I2659="王园园组"),"王园园组"),"other")</f>
        <v>other</v>
      </c>
      <c r="Y2659">
        <f>IFERROR(_xlfn.XLOOKUP(MID(T2659, FIND("#", SUBSTITUTE(T2659, "-", "#", LEN(T2659) - LEN(SUBSTITUTE(T2659, "-", "")))) + 1, LEN(T2659)),#REF!,#REF!),0)</f>
        <v>0</v>
      </c>
      <c r="Z2659">
        <f>MONTH(续费明细实时[[#This Row],[success_time]])</f>
        <v>5</v>
      </c>
      <c r="AA2659" s="8" t="e">
        <f>VLOOKUP(续费明细实时[[#This Row],[parent_user_id]],#REF!,27,0)</f>
        <v>#REF!</v>
      </c>
    </row>
    <row r="2660" spans="1:27">
      <c r="A2660" s="1">
        <v>45789</v>
      </c>
      <c r="B2660" t="s">
        <v>10932</v>
      </c>
      <c r="C2660" t="s">
        <v>10933</v>
      </c>
      <c r="D2660" t="s">
        <v>610</v>
      </c>
      <c r="E2660" t="s">
        <v>546</v>
      </c>
      <c r="F2660">
        <v>120</v>
      </c>
      <c r="G2660" t="s">
        <v>1990</v>
      </c>
      <c r="H2660" t="s">
        <v>559</v>
      </c>
      <c r="I2660" t="s">
        <v>1876</v>
      </c>
      <c r="J2660">
        <v>18283</v>
      </c>
      <c r="K2660" t="s">
        <v>300</v>
      </c>
      <c r="L2660" t="s">
        <v>549</v>
      </c>
      <c r="M2660" t="s">
        <v>550</v>
      </c>
      <c r="N2660" t="s">
        <v>136</v>
      </c>
      <c r="O2660" t="s">
        <v>143</v>
      </c>
      <c r="P2660" t="s">
        <v>1877</v>
      </c>
      <c r="Q2660" t="s">
        <v>10934</v>
      </c>
      <c r="R2660" t="s">
        <v>626</v>
      </c>
      <c r="S2660">
        <v>2575</v>
      </c>
      <c r="T2660" t="s">
        <v>1896</v>
      </c>
      <c r="U2660" s="4">
        <v>45789.67690972222</v>
      </c>
      <c r="V2660" t="str">
        <f>IFERROR(VLOOKUP(B2660,#REF!,1,0),"")</f>
        <v/>
      </c>
      <c r="W2660" t="str" cm="1">
        <f t="array" ref="W2660">IFERROR(_xlfn.IFS(AND(V2660="",X2660&lt;&gt;"王园园组",X2660&lt;&gt;"other"),K2660,AND(V2660="",X2660="王园园组"),G2660),"other")</f>
        <v>other</v>
      </c>
      <c r="X2660" t="str" cm="1">
        <f t="array" ref="X2660">IFERROR(_xlfn.IFS(AND(V2660="",IFERROR(VLOOKUP(N2660,#REF!,1,0),1)&lt;&gt;1),N2660,AND(V2660="",I2660="王园园组"),"王园园组"),"other")</f>
        <v>other</v>
      </c>
      <c r="Y2660">
        <f>IFERROR(_xlfn.XLOOKUP(MID(T2660, FIND("#", SUBSTITUTE(T2660, "-", "#", LEN(T2660) - LEN(SUBSTITUTE(T2660, "-", "")))) + 1, LEN(T2660)),#REF!,#REF!),0)</f>
        <v>0</v>
      </c>
      <c r="Z2660">
        <f>MONTH(续费明细实时[[#This Row],[success_time]])</f>
        <v>5</v>
      </c>
      <c r="AA2660" s="8" t="e">
        <f>VLOOKUP(续费明细实时[[#This Row],[parent_user_id]],#REF!,27,0)</f>
        <v>#REF!</v>
      </c>
    </row>
    <row r="2661" spans="1:27">
      <c r="A2661" s="1">
        <v>45803</v>
      </c>
      <c r="B2661" t="s">
        <v>30442</v>
      </c>
      <c r="C2661" t="s">
        <v>30443</v>
      </c>
      <c r="D2661" t="s">
        <v>648</v>
      </c>
      <c r="E2661" t="s">
        <v>546</v>
      </c>
      <c r="F2661">
        <v>120</v>
      </c>
      <c r="G2661" t="s">
        <v>2024</v>
      </c>
      <c r="H2661" t="s">
        <v>559</v>
      </c>
      <c r="I2661" t="s">
        <v>1876</v>
      </c>
      <c r="J2661">
        <v>17750</v>
      </c>
      <c r="K2661" t="s">
        <v>248</v>
      </c>
      <c r="L2661" t="s">
        <v>549</v>
      </c>
      <c r="M2661" t="s">
        <v>550</v>
      </c>
      <c r="N2661" t="s">
        <v>551</v>
      </c>
      <c r="O2661" t="s">
        <v>242</v>
      </c>
      <c r="P2661" t="s">
        <v>1877</v>
      </c>
      <c r="Q2661" t="s">
        <v>30444</v>
      </c>
      <c r="R2661" t="s">
        <v>626</v>
      </c>
      <c r="S2661">
        <v>2500</v>
      </c>
      <c r="T2661" t="s">
        <v>1896</v>
      </c>
      <c r="U2661" s="4">
        <v>45803.540381944447</v>
      </c>
      <c r="V2661" t="str">
        <f>IFERROR(VLOOKUP(B2661,#REF!,1,0),"")</f>
        <v/>
      </c>
      <c r="W2661" t="str" cm="1">
        <f t="array" ref="W2661">IFERROR(_xlfn.IFS(AND(V2661="",X2661&lt;&gt;"王园园组",X2661&lt;&gt;"other"),K2661,AND(V2661="",X2661="王园园组"),G2661),"other")</f>
        <v>other</v>
      </c>
      <c r="X2661" t="str" cm="1">
        <f t="array" ref="X2661">IFERROR(_xlfn.IFS(AND(V2661="",IFERROR(VLOOKUP(N2661,#REF!,1,0),1)&lt;&gt;1),N2661,AND(V2661="",I2661="王园园组"),"王园园组"),"other")</f>
        <v>other</v>
      </c>
      <c r="Y2661">
        <f>IFERROR(_xlfn.XLOOKUP(MID(T2661, FIND("#", SUBSTITUTE(T2661, "-", "#", LEN(T2661) - LEN(SUBSTITUTE(T2661, "-", "")))) + 1, LEN(T2661)),#REF!,#REF!),0)</f>
        <v>0</v>
      </c>
      <c r="Z2661">
        <f>MONTH(续费明细实时[[#This Row],[success_time]])</f>
        <v>5</v>
      </c>
      <c r="AA2661" s="8" t="e">
        <f>VLOOKUP(续费明细实时[[#This Row],[parent_user_id]],#REF!,27,0)</f>
        <v>#REF!</v>
      </c>
    </row>
    <row r="2662" spans="1:27">
      <c r="A2662" s="1">
        <v>45802</v>
      </c>
      <c r="B2662" t="s">
        <v>28806</v>
      </c>
      <c r="C2662" t="s">
        <v>28807</v>
      </c>
      <c r="D2662" t="s">
        <v>548</v>
      </c>
      <c r="E2662" t="s">
        <v>546</v>
      </c>
      <c r="F2662">
        <v>120</v>
      </c>
      <c r="G2662" t="s">
        <v>1929</v>
      </c>
      <c r="H2662" t="s">
        <v>559</v>
      </c>
      <c r="I2662" t="s">
        <v>1876</v>
      </c>
      <c r="J2662">
        <v>18283</v>
      </c>
      <c r="K2662" t="s">
        <v>184</v>
      </c>
      <c r="L2662" t="s">
        <v>549</v>
      </c>
      <c r="M2662" t="s">
        <v>559</v>
      </c>
      <c r="N2662" t="s">
        <v>469</v>
      </c>
      <c r="O2662" t="s">
        <v>180</v>
      </c>
      <c r="P2662" t="s">
        <v>1877</v>
      </c>
      <c r="Q2662" t="s">
        <v>28808</v>
      </c>
      <c r="R2662" t="s">
        <v>626</v>
      </c>
      <c r="S2662">
        <v>2575</v>
      </c>
      <c r="T2662" t="s">
        <v>1896</v>
      </c>
      <c r="U2662" s="4">
        <v>45802.943541666667</v>
      </c>
      <c r="V2662" t="str">
        <f>IFERROR(VLOOKUP(B2662,#REF!,1,0),"")</f>
        <v/>
      </c>
      <c r="W2662" t="str" cm="1">
        <f t="array" ref="W2662">IFERROR(_xlfn.IFS(AND(V2662="",X2662&lt;&gt;"王园园组",X2662&lt;&gt;"other"),K2662,AND(V2662="",X2662="王园园组"),G2662),"other")</f>
        <v>other</v>
      </c>
      <c r="X2662" t="str" cm="1">
        <f t="array" ref="X2662">IFERROR(_xlfn.IFS(AND(V2662="",IFERROR(VLOOKUP(N2662,#REF!,1,0),1)&lt;&gt;1),N2662,AND(V2662="",I2662="王园园组"),"王园园组"),"other")</f>
        <v>other</v>
      </c>
      <c r="Y2662">
        <f>IFERROR(_xlfn.XLOOKUP(MID(T2662, FIND("#", SUBSTITUTE(T2662, "-", "#", LEN(T2662) - LEN(SUBSTITUTE(T2662, "-", "")))) + 1, LEN(T2662)),#REF!,#REF!),0)</f>
        <v>0</v>
      </c>
      <c r="Z2662">
        <f>MONTH(续费明细实时[[#This Row],[success_time]])</f>
        <v>5</v>
      </c>
      <c r="AA2662" s="8" t="e">
        <f>VLOOKUP(续费明细实时[[#This Row],[parent_user_id]],#REF!,27,0)</f>
        <v>#REF!</v>
      </c>
    </row>
    <row r="2663" spans="1:27" hidden="1">
      <c r="A2663" s="1">
        <v>45794</v>
      </c>
      <c r="B2663" t="s">
        <v>13243</v>
      </c>
      <c r="C2663" t="s">
        <v>13244</v>
      </c>
      <c r="D2663" t="s">
        <v>2019</v>
      </c>
      <c r="E2663" t="s">
        <v>546</v>
      </c>
      <c r="F2663">
        <v>120</v>
      </c>
      <c r="G2663" t="s">
        <v>2178</v>
      </c>
      <c r="H2663" t="s">
        <v>559</v>
      </c>
      <c r="I2663" t="s">
        <v>1876</v>
      </c>
      <c r="J2663">
        <v>17750</v>
      </c>
      <c r="K2663" t="s">
        <v>626</v>
      </c>
      <c r="L2663" t="s">
        <v>649</v>
      </c>
      <c r="M2663" t="s">
        <v>649</v>
      </c>
      <c r="N2663" t="s">
        <v>649</v>
      </c>
      <c r="O2663" t="s">
        <v>649</v>
      </c>
      <c r="P2663" t="s">
        <v>1877</v>
      </c>
      <c r="Q2663" t="s">
        <v>13245</v>
      </c>
      <c r="R2663" t="s">
        <v>626</v>
      </c>
      <c r="S2663">
        <v>2500</v>
      </c>
      <c r="T2663" t="s">
        <v>1896</v>
      </c>
      <c r="U2663" s="4">
        <v>45794.96466435185</v>
      </c>
      <c r="V2663" t="str">
        <f>IFERROR(VLOOKUP(B2663,#REF!,1,0),"")</f>
        <v/>
      </c>
      <c r="W2663" t="str" cm="1">
        <f t="array" ref="W2663">IFERROR(_xlfn.IFS(AND(V2663="",X2663&lt;&gt;"王园园组",X2663&lt;&gt;"other"),K2663,AND(V2663="",X2663="王园园组"),G2663),"other")</f>
        <v>other</v>
      </c>
      <c r="X2663" t="str" cm="1">
        <f t="array" ref="X2663">IFERROR(_xlfn.IFS(AND(V2663="",IFERROR(VLOOKUP(N2663,#REF!,1,0),1)&lt;&gt;1),N2663,AND(V2663="",I2663="王园园组"),"王园园组"),"other")</f>
        <v>other</v>
      </c>
      <c r="Y2663">
        <f>IFERROR(_xlfn.XLOOKUP(MID(T2663, FIND("#", SUBSTITUTE(T2663, "-", "#", LEN(T2663) - LEN(SUBSTITUTE(T2663, "-", "")))) + 1, LEN(T2663)),#REF!,#REF!),0)</f>
        <v>0</v>
      </c>
      <c r="Z2663">
        <f>MONTH(续费明细实时[[#This Row],[success_time]])</f>
        <v>5</v>
      </c>
      <c r="AA2663" s="8" t="e">
        <f>VLOOKUP(续费明细实时[[#This Row],[parent_user_id]],#REF!,27,0)</f>
        <v>#REF!</v>
      </c>
    </row>
    <row r="2664" spans="1:27">
      <c r="A2664" s="1">
        <v>45799</v>
      </c>
      <c r="B2664" t="s">
        <v>13681</v>
      </c>
      <c r="C2664" t="s">
        <v>13682</v>
      </c>
      <c r="D2664" t="s">
        <v>886</v>
      </c>
      <c r="E2664" t="s">
        <v>546</v>
      </c>
      <c r="F2664">
        <v>60</v>
      </c>
      <c r="G2664" t="s">
        <v>2024</v>
      </c>
      <c r="H2664" t="s">
        <v>559</v>
      </c>
      <c r="I2664" t="s">
        <v>1876</v>
      </c>
      <c r="J2664">
        <v>10650</v>
      </c>
      <c r="K2664" t="s">
        <v>274</v>
      </c>
      <c r="L2664" t="s">
        <v>549</v>
      </c>
      <c r="M2664" t="s">
        <v>550</v>
      </c>
      <c r="N2664" t="s">
        <v>136</v>
      </c>
      <c r="O2664" t="s">
        <v>139</v>
      </c>
      <c r="P2664" t="s">
        <v>1877</v>
      </c>
      <c r="Q2664" t="s">
        <v>13683</v>
      </c>
      <c r="R2664" t="s">
        <v>626</v>
      </c>
      <c r="S2664">
        <v>1500</v>
      </c>
      <c r="T2664" t="s">
        <v>1891</v>
      </c>
      <c r="U2664" s="4">
        <v>45799.921886574077</v>
      </c>
      <c r="V2664" t="str">
        <f>IFERROR(VLOOKUP(B2664,#REF!,1,0),"")</f>
        <v/>
      </c>
      <c r="W2664" t="str" cm="1">
        <f t="array" ref="W2664">IFERROR(_xlfn.IFS(AND(V2664="",X2664&lt;&gt;"王园园组",X2664&lt;&gt;"other"),K2664,AND(V2664="",X2664="王园园组"),G2664),"other")</f>
        <v>other</v>
      </c>
      <c r="X2664" t="str" cm="1">
        <f t="array" ref="X2664">IFERROR(_xlfn.IFS(AND(V2664="",IFERROR(VLOOKUP(N2664,#REF!,1,0),1)&lt;&gt;1),N2664,AND(V2664="",I2664="王园园组"),"王园园组"),"other")</f>
        <v>other</v>
      </c>
      <c r="Y2664">
        <f>IFERROR(_xlfn.XLOOKUP(MID(T2664, FIND("#", SUBSTITUTE(T2664, "-", "#", LEN(T2664) - LEN(SUBSTITUTE(T2664, "-", "")))) + 1, LEN(T2664)),#REF!,#REF!),0)</f>
        <v>0</v>
      </c>
      <c r="Z2664">
        <f>MONTH(续费明细实时[[#This Row],[success_time]])</f>
        <v>5</v>
      </c>
      <c r="AA2664" s="8" t="e">
        <f>VLOOKUP(续费明细实时[[#This Row],[parent_user_id]],#REF!,27,0)</f>
        <v>#REF!</v>
      </c>
    </row>
    <row r="2665" spans="1:27">
      <c r="A2665" s="1">
        <v>45794</v>
      </c>
      <c r="B2665" t="s">
        <v>13684</v>
      </c>
      <c r="C2665" t="s">
        <v>13685</v>
      </c>
      <c r="D2665" t="s">
        <v>548</v>
      </c>
      <c r="E2665" t="s">
        <v>546</v>
      </c>
      <c r="F2665">
        <v>120</v>
      </c>
      <c r="G2665" t="s">
        <v>1905</v>
      </c>
      <c r="H2665" t="s">
        <v>559</v>
      </c>
      <c r="I2665" t="s">
        <v>1876</v>
      </c>
      <c r="J2665">
        <v>17750</v>
      </c>
      <c r="K2665" t="s">
        <v>210</v>
      </c>
      <c r="L2665" t="s">
        <v>549</v>
      </c>
      <c r="M2665" t="s">
        <v>550</v>
      </c>
      <c r="N2665" t="s">
        <v>551</v>
      </c>
      <c r="O2665" t="s">
        <v>149</v>
      </c>
      <c r="P2665" t="s">
        <v>1877</v>
      </c>
      <c r="Q2665" t="s">
        <v>13686</v>
      </c>
      <c r="R2665" t="s">
        <v>626</v>
      </c>
      <c r="S2665">
        <v>2500</v>
      </c>
      <c r="T2665" t="s">
        <v>1896</v>
      </c>
      <c r="U2665" s="4">
        <v>45794.428425925929</v>
      </c>
      <c r="V2665" t="str">
        <f>IFERROR(VLOOKUP(B2665,#REF!,1,0),"")</f>
        <v/>
      </c>
      <c r="W2665" t="str" cm="1">
        <f t="array" ref="W2665">IFERROR(_xlfn.IFS(AND(V2665="",X2665&lt;&gt;"王园园组",X2665&lt;&gt;"other"),K2665,AND(V2665="",X2665="王园园组"),G2665),"other")</f>
        <v>other</v>
      </c>
      <c r="X2665" t="str" cm="1">
        <f t="array" ref="X2665">IFERROR(_xlfn.IFS(AND(V2665="",IFERROR(VLOOKUP(N2665,#REF!,1,0),1)&lt;&gt;1),N2665,AND(V2665="",I2665="王园园组"),"王园园组"),"other")</f>
        <v>other</v>
      </c>
      <c r="Y2665">
        <f>IFERROR(_xlfn.XLOOKUP(MID(T2665, FIND("#", SUBSTITUTE(T2665, "-", "#", LEN(T2665) - LEN(SUBSTITUTE(T2665, "-", "")))) + 1, LEN(T2665)),#REF!,#REF!),0)</f>
        <v>0</v>
      </c>
      <c r="Z2665">
        <f>MONTH(续费明细实时[[#This Row],[success_time]])</f>
        <v>5</v>
      </c>
      <c r="AA2665" s="8" t="e">
        <f>VLOOKUP(续费明细实时[[#This Row],[parent_user_id]],#REF!,27,0)</f>
        <v>#REF!</v>
      </c>
    </row>
    <row r="2666" spans="1:27">
      <c r="A2666" s="1">
        <v>45801</v>
      </c>
      <c r="B2666" t="s">
        <v>13687</v>
      </c>
      <c r="C2666" t="s">
        <v>13688</v>
      </c>
      <c r="D2666" t="s">
        <v>695</v>
      </c>
      <c r="E2666" t="s">
        <v>1102</v>
      </c>
      <c r="F2666">
        <v>72</v>
      </c>
      <c r="G2666" t="s">
        <v>363</v>
      </c>
      <c r="H2666" t="s">
        <v>559</v>
      </c>
      <c r="I2666" t="s">
        <v>163</v>
      </c>
      <c r="J2666">
        <v>5759</v>
      </c>
      <c r="K2666" t="s">
        <v>363</v>
      </c>
      <c r="L2666" t="s">
        <v>549</v>
      </c>
      <c r="M2666" t="s">
        <v>559</v>
      </c>
      <c r="N2666" t="s">
        <v>163</v>
      </c>
      <c r="O2666" t="s">
        <v>473</v>
      </c>
      <c r="P2666" t="s">
        <v>1877</v>
      </c>
      <c r="Q2666" t="s">
        <v>13689</v>
      </c>
      <c r="R2666" t="s">
        <v>626</v>
      </c>
      <c r="S2666">
        <v>811.11064599999997</v>
      </c>
      <c r="T2666" t="s">
        <v>1373</v>
      </c>
      <c r="U2666" s="4">
        <v>45801.585474537038</v>
      </c>
      <c r="V2666" t="str">
        <f>IFERROR(VLOOKUP(B2666,#REF!,1,0),"")</f>
        <v/>
      </c>
      <c r="W2666" t="str" cm="1">
        <f t="array" ref="W2666">IFERROR(_xlfn.IFS(AND(V2666="",X2666&lt;&gt;"王园园组",X2666&lt;&gt;"other"),K2666,AND(V2666="",X2666="王园园组"),G2666),"other")</f>
        <v>other</v>
      </c>
      <c r="X2666" t="str" cm="1">
        <f t="array" ref="X2666">IFERROR(_xlfn.IFS(AND(V2666="",IFERROR(VLOOKUP(N2666,#REF!,1,0),1)&lt;&gt;1),N2666,AND(V2666="",I2666="王园园组"),"王园园组"),"other")</f>
        <v>other</v>
      </c>
      <c r="Y2666">
        <f>IFERROR(_xlfn.XLOOKUP(MID(T2666, FIND("#", SUBSTITUTE(T2666, "-", "#", LEN(T2666) - LEN(SUBSTITUTE(T2666, "-", "")))) + 1, LEN(T2666)),#REF!,#REF!),0)</f>
        <v>0</v>
      </c>
      <c r="Z2666">
        <f>MONTH(续费明细实时[[#This Row],[success_time]])</f>
        <v>5</v>
      </c>
      <c r="AA2666" s="8" t="e">
        <f>VLOOKUP(续费明细实时[[#This Row],[parent_user_id]],#REF!,27,0)</f>
        <v>#REF!</v>
      </c>
    </row>
    <row r="2667" spans="1:27">
      <c r="A2667" s="1">
        <v>45797</v>
      </c>
      <c r="B2667" t="s">
        <v>13690</v>
      </c>
      <c r="C2667" t="s">
        <v>13691</v>
      </c>
      <c r="D2667" t="s">
        <v>548</v>
      </c>
      <c r="E2667" t="s">
        <v>546</v>
      </c>
      <c r="F2667">
        <v>240</v>
      </c>
      <c r="G2667" t="s">
        <v>1894</v>
      </c>
      <c r="H2667" t="s">
        <v>559</v>
      </c>
      <c r="I2667" t="s">
        <v>1876</v>
      </c>
      <c r="J2667">
        <v>31950</v>
      </c>
      <c r="K2667" t="s">
        <v>210</v>
      </c>
      <c r="L2667" t="s">
        <v>549</v>
      </c>
      <c r="M2667" t="s">
        <v>550</v>
      </c>
      <c r="N2667" t="s">
        <v>551</v>
      </c>
      <c r="O2667" t="s">
        <v>149</v>
      </c>
      <c r="P2667" t="s">
        <v>1877</v>
      </c>
      <c r="Q2667" t="s">
        <v>13692</v>
      </c>
      <c r="R2667" t="s">
        <v>626</v>
      </c>
      <c r="S2667">
        <v>4500</v>
      </c>
      <c r="T2667" t="s">
        <v>1931</v>
      </c>
      <c r="U2667" s="4">
        <v>45797.511446759258</v>
      </c>
      <c r="V2667" t="str">
        <f>IFERROR(VLOOKUP(B2667,#REF!,1,0),"")</f>
        <v/>
      </c>
      <c r="W2667" t="str" cm="1">
        <f t="array" ref="W2667">IFERROR(_xlfn.IFS(AND(V2667="",X2667&lt;&gt;"王园园组",X2667&lt;&gt;"other"),K2667,AND(V2667="",X2667="王园园组"),G2667),"other")</f>
        <v>other</v>
      </c>
      <c r="X2667" t="str" cm="1">
        <f t="array" ref="X2667">IFERROR(_xlfn.IFS(AND(V2667="",IFERROR(VLOOKUP(N2667,#REF!,1,0),1)&lt;&gt;1),N2667,AND(V2667="",I2667="王园园组"),"王园园组"),"other")</f>
        <v>other</v>
      </c>
      <c r="Y2667">
        <f>IFERROR(_xlfn.XLOOKUP(MID(T2667, FIND("#", SUBSTITUTE(T2667, "-", "#", LEN(T2667) - LEN(SUBSTITUTE(T2667, "-", "")))) + 1, LEN(T2667)),#REF!,#REF!),0)</f>
        <v>0</v>
      </c>
      <c r="Z2667">
        <f>MONTH(续费明细实时[[#This Row],[success_time]])</f>
        <v>5</v>
      </c>
      <c r="AA2667" s="8" t="e">
        <f>VLOOKUP(续费明细实时[[#This Row],[parent_user_id]],#REF!,27,0)</f>
        <v>#REF!</v>
      </c>
    </row>
    <row r="2668" spans="1:27">
      <c r="A2668" s="1">
        <v>45804</v>
      </c>
      <c r="B2668" t="s">
        <v>30445</v>
      </c>
      <c r="C2668" t="s">
        <v>30446</v>
      </c>
      <c r="D2668" t="s">
        <v>548</v>
      </c>
      <c r="E2668" t="s">
        <v>546</v>
      </c>
      <c r="F2668">
        <v>120</v>
      </c>
      <c r="G2668" t="s">
        <v>1905</v>
      </c>
      <c r="H2668" t="s">
        <v>559</v>
      </c>
      <c r="I2668" t="s">
        <v>1876</v>
      </c>
      <c r="J2668">
        <v>17750</v>
      </c>
      <c r="K2668" t="s">
        <v>224</v>
      </c>
      <c r="L2668" t="s">
        <v>549</v>
      </c>
      <c r="M2668" t="s">
        <v>550</v>
      </c>
      <c r="N2668" t="s">
        <v>551</v>
      </c>
      <c r="O2668" t="s">
        <v>145</v>
      </c>
      <c r="P2668" t="s">
        <v>1877</v>
      </c>
      <c r="Q2668" t="s">
        <v>30447</v>
      </c>
      <c r="R2668" t="s">
        <v>626</v>
      </c>
      <c r="S2668">
        <v>2500</v>
      </c>
      <c r="T2668" t="s">
        <v>1896</v>
      </c>
      <c r="U2668" s="4">
        <v>45804.427974537037</v>
      </c>
      <c r="V2668" t="str">
        <f>IFERROR(VLOOKUP(B2668,#REF!,1,0),"")</f>
        <v/>
      </c>
      <c r="W2668" t="str" cm="1">
        <f t="array" ref="W2668">IFERROR(_xlfn.IFS(AND(V2668="",X2668&lt;&gt;"王园园组",X2668&lt;&gt;"other"),K2668,AND(V2668="",X2668="王园园组"),G2668),"other")</f>
        <v>other</v>
      </c>
      <c r="X2668" t="str" cm="1">
        <f t="array" ref="X2668">IFERROR(_xlfn.IFS(AND(V2668="",IFERROR(VLOOKUP(N2668,#REF!,1,0),1)&lt;&gt;1),N2668,AND(V2668="",I2668="王园园组"),"王园园组"),"other")</f>
        <v>other</v>
      </c>
      <c r="Y2668">
        <f>IFERROR(_xlfn.XLOOKUP(MID(T2668, FIND("#", SUBSTITUTE(T2668, "-", "#", LEN(T2668) - LEN(SUBSTITUTE(T2668, "-", "")))) + 1, LEN(T2668)),#REF!,#REF!),0)</f>
        <v>0</v>
      </c>
      <c r="Z2668">
        <f>MONTH(续费明细实时[[#This Row],[success_time]])</f>
        <v>5</v>
      </c>
      <c r="AA2668" s="8" t="e">
        <f>VLOOKUP(续费明细实时[[#This Row],[parent_user_id]],#REF!,27,0)</f>
        <v>#REF!</v>
      </c>
    </row>
    <row r="2669" spans="1:27">
      <c r="A2669" s="1">
        <v>45784</v>
      </c>
      <c r="B2669" t="s">
        <v>2834</v>
      </c>
      <c r="C2669" t="s">
        <v>2835</v>
      </c>
      <c r="D2669" t="s">
        <v>548</v>
      </c>
      <c r="E2669" t="s">
        <v>1882</v>
      </c>
      <c r="F2669">
        <v>4</v>
      </c>
      <c r="G2669" t="s">
        <v>1909</v>
      </c>
      <c r="H2669" t="s">
        <v>559</v>
      </c>
      <c r="I2669" t="s">
        <v>1876</v>
      </c>
      <c r="J2669">
        <v>454</v>
      </c>
      <c r="K2669" t="s">
        <v>321</v>
      </c>
      <c r="L2669" t="s">
        <v>549</v>
      </c>
      <c r="M2669" t="s">
        <v>550</v>
      </c>
      <c r="N2669" t="s">
        <v>616</v>
      </c>
      <c r="O2669" t="s">
        <v>314</v>
      </c>
      <c r="P2669" t="s">
        <v>1877</v>
      </c>
      <c r="Q2669" t="s">
        <v>2836</v>
      </c>
      <c r="R2669" t="s">
        <v>626</v>
      </c>
      <c r="S2669">
        <v>63.92</v>
      </c>
      <c r="T2669" t="s">
        <v>2455</v>
      </c>
      <c r="U2669" s="4">
        <v>45784.042905092596</v>
      </c>
      <c r="V2669" t="str">
        <f>IFERROR(VLOOKUP(B2669,#REF!,1,0),"")</f>
        <v/>
      </c>
      <c r="W2669" t="str" cm="1">
        <f t="array" ref="W2669">IFERROR(_xlfn.IFS(AND(V2669="",X2669&lt;&gt;"王园园组",X2669&lt;&gt;"other"),K2669,AND(V2669="",X2669="王园园组"),G2669),"other")</f>
        <v>other</v>
      </c>
      <c r="X2669" t="str" cm="1">
        <f t="array" ref="X2669">IFERROR(_xlfn.IFS(AND(V2669="",IFERROR(VLOOKUP(N2669,#REF!,1,0),1)&lt;&gt;1),N2669,AND(V2669="",I2669="王园园组"),"王园园组"),"other")</f>
        <v>other</v>
      </c>
      <c r="Y2669">
        <f>IFERROR(_xlfn.XLOOKUP(MID(T2669, FIND("#", SUBSTITUTE(T2669, "-", "#", LEN(T2669) - LEN(SUBSTITUTE(T2669, "-", "")))) + 1, LEN(T2669)),#REF!,#REF!),0)</f>
        <v>0</v>
      </c>
      <c r="Z2669">
        <f>MONTH(续费明细实时[[#This Row],[success_time]])</f>
        <v>5</v>
      </c>
      <c r="AA2669" s="8" t="e">
        <f>VLOOKUP(续费明细实时[[#This Row],[parent_user_id]],#REF!,27,0)</f>
        <v>#REF!</v>
      </c>
    </row>
    <row r="2670" spans="1:27">
      <c r="A2670" s="1">
        <v>45789</v>
      </c>
      <c r="B2670" t="s">
        <v>11137</v>
      </c>
      <c r="C2670" t="s">
        <v>11138</v>
      </c>
      <c r="D2670" t="s">
        <v>548</v>
      </c>
      <c r="E2670" t="s">
        <v>546</v>
      </c>
      <c r="F2670">
        <v>60</v>
      </c>
      <c r="G2670" t="s">
        <v>2061</v>
      </c>
      <c r="H2670" t="s">
        <v>559</v>
      </c>
      <c r="I2670" t="s">
        <v>1876</v>
      </c>
      <c r="J2670">
        <v>10970</v>
      </c>
      <c r="K2670" t="s">
        <v>245</v>
      </c>
      <c r="L2670" t="s">
        <v>549</v>
      </c>
      <c r="M2670" t="s">
        <v>550</v>
      </c>
      <c r="N2670" t="s">
        <v>551</v>
      </c>
      <c r="O2670" t="s">
        <v>242</v>
      </c>
      <c r="P2670" t="s">
        <v>1877</v>
      </c>
      <c r="Q2670" t="s">
        <v>11139</v>
      </c>
      <c r="R2670" t="s">
        <v>626</v>
      </c>
      <c r="S2670">
        <v>1545</v>
      </c>
      <c r="T2670" t="s">
        <v>1891</v>
      </c>
      <c r="U2670" s="4">
        <v>45789.499895833331</v>
      </c>
      <c r="V2670" t="str">
        <f>IFERROR(VLOOKUP(B2670,#REF!,1,0),"")</f>
        <v/>
      </c>
      <c r="W2670" t="str" cm="1">
        <f t="array" ref="W2670">IFERROR(_xlfn.IFS(AND(V2670="",X2670&lt;&gt;"王园园组",X2670&lt;&gt;"other"),K2670,AND(V2670="",X2670="王园园组"),G2670),"other")</f>
        <v>other</v>
      </c>
      <c r="X2670" t="str" cm="1">
        <f t="array" ref="X2670">IFERROR(_xlfn.IFS(AND(V2670="",IFERROR(VLOOKUP(N2670,#REF!,1,0),1)&lt;&gt;1),N2670,AND(V2670="",I2670="王园园组"),"王园园组"),"other")</f>
        <v>other</v>
      </c>
      <c r="Y2670">
        <f>IFERROR(_xlfn.XLOOKUP(MID(T2670, FIND("#", SUBSTITUTE(T2670, "-", "#", LEN(T2670) - LEN(SUBSTITUTE(T2670, "-", "")))) + 1, LEN(T2670)),#REF!,#REF!),0)</f>
        <v>0</v>
      </c>
      <c r="Z2670">
        <f>MONTH(续费明细实时[[#This Row],[success_time]])</f>
        <v>5</v>
      </c>
      <c r="AA2670" s="8" t="e">
        <f>VLOOKUP(续费明细实时[[#This Row],[parent_user_id]],#REF!,27,0)</f>
        <v>#REF!</v>
      </c>
    </row>
    <row r="2671" spans="1:27">
      <c r="A2671" s="1">
        <v>45794</v>
      </c>
      <c r="B2671" t="s">
        <v>13246</v>
      </c>
      <c r="C2671" t="s">
        <v>13247</v>
      </c>
      <c r="D2671" t="s">
        <v>632</v>
      </c>
      <c r="E2671" t="s">
        <v>546</v>
      </c>
      <c r="F2671">
        <v>60</v>
      </c>
      <c r="G2671" t="s">
        <v>2139</v>
      </c>
      <c r="H2671" t="s">
        <v>559</v>
      </c>
      <c r="I2671" t="s">
        <v>1876</v>
      </c>
      <c r="J2671">
        <v>10970</v>
      </c>
      <c r="K2671" t="s">
        <v>217</v>
      </c>
      <c r="L2671" t="s">
        <v>549</v>
      </c>
      <c r="M2671" t="s">
        <v>550</v>
      </c>
      <c r="N2671" t="s">
        <v>551</v>
      </c>
      <c r="O2671" t="s">
        <v>145</v>
      </c>
      <c r="P2671" t="s">
        <v>1877</v>
      </c>
      <c r="Q2671" t="s">
        <v>13248</v>
      </c>
      <c r="R2671" t="s">
        <v>626</v>
      </c>
      <c r="S2671">
        <v>1545</v>
      </c>
      <c r="T2671" t="s">
        <v>1891</v>
      </c>
      <c r="U2671" s="4">
        <v>45794.346203703702</v>
      </c>
      <c r="V2671" t="str">
        <f>IFERROR(VLOOKUP(B2671,#REF!,1,0),"")</f>
        <v/>
      </c>
      <c r="W2671" t="str" cm="1">
        <f t="array" ref="W2671">IFERROR(_xlfn.IFS(AND(V2671="",X2671&lt;&gt;"王园园组",X2671&lt;&gt;"other"),K2671,AND(V2671="",X2671="王园园组"),G2671),"other")</f>
        <v>other</v>
      </c>
      <c r="X2671" t="str" cm="1">
        <f t="array" ref="X2671">IFERROR(_xlfn.IFS(AND(V2671="",IFERROR(VLOOKUP(N2671,#REF!,1,0),1)&lt;&gt;1),N2671,AND(V2671="",I2671="王园园组"),"王园园组"),"other")</f>
        <v>other</v>
      </c>
      <c r="Y2671">
        <f>IFERROR(_xlfn.XLOOKUP(MID(T2671, FIND("#", SUBSTITUTE(T2671, "-", "#", LEN(T2671) - LEN(SUBSTITUTE(T2671, "-", "")))) + 1, LEN(T2671)),#REF!,#REF!),0)</f>
        <v>0</v>
      </c>
      <c r="Z2671">
        <f>MONTH(续费明细实时[[#This Row],[success_time]])</f>
        <v>5</v>
      </c>
      <c r="AA2671" s="8" t="e">
        <f>VLOOKUP(续费明细实时[[#This Row],[parent_user_id]],#REF!,27,0)</f>
        <v>#REF!</v>
      </c>
    </row>
    <row r="2672" spans="1:27">
      <c r="A2672" s="1">
        <v>45802</v>
      </c>
      <c r="B2672" t="s">
        <v>16202</v>
      </c>
      <c r="C2672" t="s">
        <v>16203</v>
      </c>
      <c r="D2672" t="s">
        <v>548</v>
      </c>
      <c r="E2672" t="s">
        <v>546</v>
      </c>
      <c r="F2672">
        <v>120</v>
      </c>
      <c r="G2672" t="s">
        <v>1883</v>
      </c>
      <c r="H2672" t="s">
        <v>559</v>
      </c>
      <c r="I2672" t="s">
        <v>1876</v>
      </c>
      <c r="J2672">
        <v>18283</v>
      </c>
      <c r="K2672" t="s">
        <v>204</v>
      </c>
      <c r="L2672" t="s">
        <v>549</v>
      </c>
      <c r="M2672" t="s">
        <v>550</v>
      </c>
      <c r="N2672" t="s">
        <v>551</v>
      </c>
      <c r="O2672" t="s">
        <v>149</v>
      </c>
      <c r="P2672" t="s">
        <v>1877</v>
      </c>
      <c r="Q2672" t="s">
        <v>16204</v>
      </c>
      <c r="R2672" t="s">
        <v>626</v>
      </c>
      <c r="S2672">
        <v>2575</v>
      </c>
      <c r="T2672" t="s">
        <v>1896</v>
      </c>
      <c r="U2672" s="4">
        <v>45802.010914351849</v>
      </c>
      <c r="V2672" t="str">
        <f>IFERROR(VLOOKUP(B2672,#REF!,1,0),"")</f>
        <v/>
      </c>
      <c r="W2672" t="str" cm="1">
        <f t="array" ref="W2672">IFERROR(_xlfn.IFS(AND(V2672="",X2672&lt;&gt;"王园园组",X2672&lt;&gt;"other"),K2672,AND(V2672="",X2672="王园园组"),G2672),"other")</f>
        <v>other</v>
      </c>
      <c r="X2672" t="str" cm="1">
        <f t="array" ref="X2672">IFERROR(_xlfn.IFS(AND(V2672="",IFERROR(VLOOKUP(N2672,#REF!,1,0),1)&lt;&gt;1),N2672,AND(V2672="",I2672="王园园组"),"王园园组"),"other")</f>
        <v>other</v>
      </c>
      <c r="Y2672">
        <f>IFERROR(_xlfn.XLOOKUP(MID(T2672, FIND("#", SUBSTITUTE(T2672, "-", "#", LEN(T2672) - LEN(SUBSTITUTE(T2672, "-", "")))) + 1, LEN(T2672)),#REF!,#REF!),0)</f>
        <v>0</v>
      </c>
      <c r="Z2672">
        <f>MONTH(续费明细实时[[#This Row],[success_time]])</f>
        <v>5</v>
      </c>
      <c r="AA2672" s="8" t="e">
        <f>VLOOKUP(续费明细实时[[#This Row],[parent_user_id]],#REF!,27,0)</f>
        <v>#REF!</v>
      </c>
    </row>
    <row r="2673" spans="1:27">
      <c r="A2673" s="1">
        <v>45799</v>
      </c>
      <c r="B2673" t="s">
        <v>13675</v>
      </c>
      <c r="C2673" t="s">
        <v>13676</v>
      </c>
      <c r="D2673" t="s">
        <v>548</v>
      </c>
      <c r="E2673" t="s">
        <v>546</v>
      </c>
      <c r="F2673">
        <v>60</v>
      </c>
      <c r="G2673" t="s">
        <v>2071</v>
      </c>
      <c r="H2673" t="s">
        <v>559</v>
      </c>
      <c r="I2673" t="s">
        <v>1876</v>
      </c>
      <c r="J2673">
        <v>10970</v>
      </c>
      <c r="K2673" t="s">
        <v>426</v>
      </c>
      <c r="L2673" t="s">
        <v>549</v>
      </c>
      <c r="M2673" t="s">
        <v>559</v>
      </c>
      <c r="N2673" t="s">
        <v>469</v>
      </c>
      <c r="O2673" t="s">
        <v>189</v>
      </c>
      <c r="P2673" t="s">
        <v>1877</v>
      </c>
      <c r="Q2673" t="s">
        <v>13677</v>
      </c>
      <c r="R2673" t="s">
        <v>626</v>
      </c>
      <c r="S2673">
        <v>1545</v>
      </c>
      <c r="T2673" t="s">
        <v>1891</v>
      </c>
      <c r="U2673" s="4">
        <v>45799.510023148148</v>
      </c>
      <c r="V2673" t="str">
        <f>IFERROR(VLOOKUP(B2673,#REF!,1,0),"")</f>
        <v/>
      </c>
      <c r="W2673" t="str" cm="1">
        <f t="array" ref="W2673">IFERROR(_xlfn.IFS(AND(V2673="",X2673&lt;&gt;"王园园组",X2673&lt;&gt;"other"),K2673,AND(V2673="",X2673="王园园组"),G2673),"other")</f>
        <v>other</v>
      </c>
      <c r="X2673" t="str" cm="1">
        <f t="array" ref="X2673">IFERROR(_xlfn.IFS(AND(V2673="",IFERROR(VLOOKUP(N2673,#REF!,1,0),1)&lt;&gt;1),N2673,AND(V2673="",I2673="王园园组"),"王园园组"),"other")</f>
        <v>other</v>
      </c>
      <c r="Y2673">
        <f>IFERROR(_xlfn.XLOOKUP(MID(T2673, FIND("#", SUBSTITUTE(T2673, "-", "#", LEN(T2673) - LEN(SUBSTITUTE(T2673, "-", "")))) + 1, LEN(T2673)),#REF!,#REF!),0)</f>
        <v>0</v>
      </c>
      <c r="Z2673">
        <f>MONTH(续费明细实时[[#This Row],[success_time]])</f>
        <v>5</v>
      </c>
      <c r="AA2673" s="8" t="e">
        <f>VLOOKUP(续费明细实时[[#This Row],[parent_user_id]],#REF!,27,0)</f>
        <v>#REF!</v>
      </c>
    </row>
    <row r="2674" spans="1:27">
      <c r="A2674" s="1">
        <v>45787</v>
      </c>
      <c r="B2674" t="s">
        <v>8976</v>
      </c>
      <c r="C2674" t="s">
        <v>8977</v>
      </c>
      <c r="D2674" t="s">
        <v>578</v>
      </c>
      <c r="E2674" t="s">
        <v>546</v>
      </c>
      <c r="F2674">
        <v>120</v>
      </c>
      <c r="G2674" t="s">
        <v>2079</v>
      </c>
      <c r="H2674" t="s">
        <v>559</v>
      </c>
      <c r="I2674" t="s">
        <v>1876</v>
      </c>
      <c r="J2674">
        <v>17750</v>
      </c>
      <c r="K2674" t="s">
        <v>234</v>
      </c>
      <c r="L2674" t="s">
        <v>549</v>
      </c>
      <c r="M2674" t="s">
        <v>550</v>
      </c>
      <c r="N2674" t="s">
        <v>551</v>
      </c>
      <c r="O2674" t="s">
        <v>141</v>
      </c>
      <c r="P2674" t="s">
        <v>1877</v>
      </c>
      <c r="Q2674" t="s">
        <v>8978</v>
      </c>
      <c r="R2674" t="s">
        <v>626</v>
      </c>
      <c r="S2674">
        <v>2500</v>
      </c>
      <c r="T2674" t="s">
        <v>1896</v>
      </c>
      <c r="U2674" s="4">
        <v>45787.622048611112</v>
      </c>
      <c r="V2674" t="str">
        <f>IFERROR(VLOOKUP(B2674,#REF!,1,0),"")</f>
        <v/>
      </c>
      <c r="W2674" t="str" cm="1">
        <f t="array" ref="W2674">IFERROR(_xlfn.IFS(AND(V2674="",X2674&lt;&gt;"王园园组",X2674&lt;&gt;"other"),K2674,AND(V2674="",X2674="王园园组"),G2674),"other")</f>
        <v>other</v>
      </c>
      <c r="X2674" t="str" cm="1">
        <f t="array" ref="X2674">IFERROR(_xlfn.IFS(AND(V2674="",IFERROR(VLOOKUP(N2674,#REF!,1,0),1)&lt;&gt;1),N2674,AND(V2674="",I2674="王园园组"),"王园园组"),"other")</f>
        <v>other</v>
      </c>
      <c r="Y2674">
        <f>IFERROR(_xlfn.XLOOKUP(MID(T2674, FIND("#", SUBSTITUTE(T2674, "-", "#", LEN(T2674) - LEN(SUBSTITUTE(T2674, "-", "")))) + 1, LEN(T2674)),#REF!,#REF!),0)</f>
        <v>0</v>
      </c>
      <c r="Z2674">
        <f>MONTH(续费明细实时[[#This Row],[success_time]])</f>
        <v>5</v>
      </c>
      <c r="AA2674" s="8" t="e">
        <f>VLOOKUP(续费明细实时[[#This Row],[parent_user_id]],#REF!,27,0)</f>
        <v>#REF!</v>
      </c>
    </row>
    <row r="2675" spans="1:27">
      <c r="A2675" s="1">
        <v>45788</v>
      </c>
      <c r="B2675" t="s">
        <v>8972</v>
      </c>
      <c r="C2675" t="s">
        <v>8973</v>
      </c>
      <c r="D2675" t="s">
        <v>1088</v>
      </c>
      <c r="E2675" t="s">
        <v>1102</v>
      </c>
      <c r="F2675">
        <v>144</v>
      </c>
      <c r="G2675" t="s">
        <v>2079</v>
      </c>
      <c r="H2675" t="s">
        <v>559</v>
      </c>
      <c r="I2675" t="s">
        <v>1876</v>
      </c>
      <c r="J2675">
        <v>10394</v>
      </c>
      <c r="K2675" t="s">
        <v>297</v>
      </c>
      <c r="L2675" t="s">
        <v>549</v>
      </c>
      <c r="M2675" t="s">
        <v>550</v>
      </c>
      <c r="N2675" t="s">
        <v>136</v>
      </c>
      <c r="O2675" t="s">
        <v>143</v>
      </c>
      <c r="P2675" t="s">
        <v>1877</v>
      </c>
      <c r="Q2675" t="s">
        <v>8974</v>
      </c>
      <c r="R2675" t="s">
        <v>626</v>
      </c>
      <c r="S2675">
        <v>1464</v>
      </c>
      <c r="T2675" t="s">
        <v>8975</v>
      </c>
      <c r="U2675" s="4">
        <v>45788.881851851853</v>
      </c>
      <c r="V2675" t="str">
        <f>IFERROR(VLOOKUP(B2675,#REF!,1,0),"")</f>
        <v/>
      </c>
      <c r="W2675" t="str" cm="1">
        <f t="array" ref="W2675">IFERROR(_xlfn.IFS(AND(V2675="",X2675&lt;&gt;"王园园组",X2675&lt;&gt;"other"),K2675,AND(V2675="",X2675="王园园组"),G2675),"other")</f>
        <v>other</v>
      </c>
      <c r="X2675" t="str" cm="1">
        <f t="array" ref="X2675">IFERROR(_xlfn.IFS(AND(V2675="",IFERROR(VLOOKUP(N2675,#REF!,1,0),1)&lt;&gt;1),N2675,AND(V2675="",I2675="王园园组"),"王园园组"),"other")</f>
        <v>other</v>
      </c>
      <c r="Y2675">
        <f>IFERROR(_xlfn.XLOOKUP(MID(T2675, FIND("#", SUBSTITUTE(T2675, "-", "#", LEN(T2675) - LEN(SUBSTITUTE(T2675, "-", "")))) + 1, LEN(T2675)),#REF!,#REF!),0)</f>
        <v>0</v>
      </c>
      <c r="Z2675">
        <f>MONTH(续费明细实时[[#This Row],[success_time]])</f>
        <v>5</v>
      </c>
      <c r="AA2675" s="8" t="e">
        <f>VLOOKUP(续费明细实时[[#This Row],[parent_user_id]],#REF!,27,0)</f>
        <v>#REF!</v>
      </c>
    </row>
    <row r="2676" spans="1:27">
      <c r="A2676" s="1">
        <v>45796</v>
      </c>
      <c r="B2676" t="s">
        <v>13678</v>
      </c>
      <c r="C2676" t="s">
        <v>13679</v>
      </c>
      <c r="D2676" t="s">
        <v>548</v>
      </c>
      <c r="E2676" t="s">
        <v>546</v>
      </c>
      <c r="F2676">
        <v>120</v>
      </c>
      <c r="G2676" t="s">
        <v>1909</v>
      </c>
      <c r="H2676" t="s">
        <v>559</v>
      </c>
      <c r="I2676" t="s">
        <v>1876</v>
      </c>
      <c r="J2676">
        <v>18283</v>
      </c>
      <c r="K2676" t="s">
        <v>318</v>
      </c>
      <c r="L2676" t="s">
        <v>549</v>
      </c>
      <c r="M2676" t="s">
        <v>550</v>
      </c>
      <c r="N2676" t="s">
        <v>616</v>
      </c>
      <c r="O2676" t="s">
        <v>314</v>
      </c>
      <c r="P2676" t="s">
        <v>1877</v>
      </c>
      <c r="Q2676" t="s">
        <v>13680</v>
      </c>
      <c r="R2676" t="s">
        <v>626</v>
      </c>
      <c r="S2676">
        <v>2575</v>
      </c>
      <c r="T2676" t="s">
        <v>1896</v>
      </c>
      <c r="U2676" s="4">
        <v>45796.391956018517</v>
      </c>
      <c r="V2676" t="str">
        <f>IFERROR(VLOOKUP(B2676,#REF!,1,0),"")</f>
        <v/>
      </c>
      <c r="W2676" t="str" cm="1">
        <f t="array" ref="W2676">IFERROR(_xlfn.IFS(AND(V2676="",X2676&lt;&gt;"王园园组",X2676&lt;&gt;"other"),K2676,AND(V2676="",X2676="王园园组"),G2676),"other")</f>
        <v>other</v>
      </c>
      <c r="X2676" t="str" cm="1">
        <f t="array" ref="X2676">IFERROR(_xlfn.IFS(AND(V2676="",IFERROR(VLOOKUP(N2676,#REF!,1,0),1)&lt;&gt;1),N2676,AND(V2676="",I2676="王园园组"),"王园园组"),"other")</f>
        <v>other</v>
      </c>
      <c r="Y2676">
        <f>IFERROR(_xlfn.XLOOKUP(MID(T2676, FIND("#", SUBSTITUTE(T2676, "-", "#", LEN(T2676) - LEN(SUBSTITUTE(T2676, "-", "")))) + 1, LEN(T2676)),#REF!,#REF!),0)</f>
        <v>0</v>
      </c>
      <c r="Z2676">
        <f>MONTH(续费明细实时[[#This Row],[success_time]])</f>
        <v>5</v>
      </c>
      <c r="AA2676" s="8" t="e">
        <f>VLOOKUP(续费明细实时[[#This Row],[parent_user_id]],#REF!,27,0)</f>
        <v>#REF!</v>
      </c>
    </row>
    <row r="2677" spans="1:27">
      <c r="A2677" s="1">
        <v>45804</v>
      </c>
      <c r="B2677" t="s">
        <v>30448</v>
      </c>
      <c r="C2677" t="s">
        <v>30449</v>
      </c>
      <c r="D2677" t="s">
        <v>695</v>
      </c>
      <c r="E2677" t="s">
        <v>546</v>
      </c>
      <c r="F2677">
        <v>60</v>
      </c>
      <c r="G2677" t="s">
        <v>344</v>
      </c>
      <c r="H2677" t="s">
        <v>559</v>
      </c>
      <c r="I2677" t="s">
        <v>504</v>
      </c>
      <c r="J2677">
        <v>10854</v>
      </c>
      <c r="K2677" t="s">
        <v>344</v>
      </c>
      <c r="L2677" t="s">
        <v>549</v>
      </c>
      <c r="M2677" t="s">
        <v>559</v>
      </c>
      <c r="N2677" t="s">
        <v>504</v>
      </c>
      <c r="O2677" t="s">
        <v>325</v>
      </c>
      <c r="P2677" t="s">
        <v>1877</v>
      </c>
      <c r="Q2677" t="s">
        <v>30450</v>
      </c>
      <c r="R2677" t="s">
        <v>626</v>
      </c>
      <c r="S2677">
        <v>1528.6918470000001</v>
      </c>
      <c r="T2677" t="s">
        <v>1891</v>
      </c>
      <c r="U2677" s="4">
        <v>45804.91814814815</v>
      </c>
      <c r="V2677" t="str">
        <f>IFERROR(VLOOKUP(B2677,#REF!,1,0),"")</f>
        <v/>
      </c>
      <c r="W2677" t="str" cm="1">
        <f t="array" ref="W2677">IFERROR(_xlfn.IFS(AND(V2677="",X2677&lt;&gt;"王园园组",X2677&lt;&gt;"other"),K2677,AND(V2677="",X2677="王园园组"),G2677),"other")</f>
        <v>other</v>
      </c>
      <c r="X2677" t="str" cm="1">
        <f t="array" ref="X2677">IFERROR(_xlfn.IFS(AND(V2677="",IFERROR(VLOOKUP(N2677,#REF!,1,0),1)&lt;&gt;1),N2677,AND(V2677="",I2677="王园园组"),"王园园组"),"other")</f>
        <v>other</v>
      </c>
      <c r="Y2677">
        <f>IFERROR(_xlfn.XLOOKUP(MID(T2677, FIND("#", SUBSTITUTE(T2677, "-", "#", LEN(T2677) - LEN(SUBSTITUTE(T2677, "-", "")))) + 1, LEN(T2677)),#REF!,#REF!),0)</f>
        <v>0</v>
      </c>
      <c r="Z2677">
        <f>MONTH(续费明细实时[[#This Row],[success_time]])</f>
        <v>5</v>
      </c>
      <c r="AA2677" s="8" t="e">
        <f>VLOOKUP(续费明细实时[[#This Row],[parent_user_id]],#REF!,27,0)</f>
        <v>#REF!</v>
      </c>
    </row>
    <row r="2678" spans="1:27">
      <c r="A2678" s="1">
        <v>45796</v>
      </c>
      <c r="B2678" t="s">
        <v>14436</v>
      </c>
      <c r="C2678" t="s">
        <v>14437</v>
      </c>
      <c r="D2678" t="s">
        <v>610</v>
      </c>
      <c r="E2678" t="s">
        <v>546</v>
      </c>
      <c r="F2678">
        <v>240</v>
      </c>
      <c r="G2678" t="s">
        <v>1973</v>
      </c>
      <c r="H2678" t="s">
        <v>559</v>
      </c>
      <c r="I2678" t="s">
        <v>1876</v>
      </c>
      <c r="J2678">
        <v>31950</v>
      </c>
      <c r="K2678" t="s">
        <v>235</v>
      </c>
      <c r="L2678" t="s">
        <v>549</v>
      </c>
      <c r="M2678" t="s">
        <v>550</v>
      </c>
      <c r="N2678" t="s">
        <v>551</v>
      </c>
      <c r="O2678" t="s">
        <v>141</v>
      </c>
      <c r="P2678" t="s">
        <v>1877</v>
      </c>
      <c r="Q2678" t="s">
        <v>14438</v>
      </c>
      <c r="R2678" t="s">
        <v>626</v>
      </c>
      <c r="S2678">
        <v>4500</v>
      </c>
      <c r="T2678" t="s">
        <v>1931</v>
      </c>
      <c r="U2678" s="4">
        <v>45796.382280092592</v>
      </c>
      <c r="V2678" t="str">
        <f>IFERROR(VLOOKUP(B2678,#REF!,1,0),"")</f>
        <v/>
      </c>
      <c r="W2678" t="str" cm="1">
        <f t="array" ref="W2678">IFERROR(_xlfn.IFS(AND(V2678="",X2678&lt;&gt;"王园园组",X2678&lt;&gt;"other"),K2678,AND(V2678="",X2678="王园园组"),G2678),"other")</f>
        <v>other</v>
      </c>
      <c r="X2678" t="str" cm="1">
        <f t="array" ref="X2678">IFERROR(_xlfn.IFS(AND(V2678="",IFERROR(VLOOKUP(N2678,#REF!,1,0),1)&lt;&gt;1),N2678,AND(V2678="",I2678="王园园组"),"王园园组"),"other")</f>
        <v>other</v>
      </c>
      <c r="Y2678">
        <f>IFERROR(_xlfn.XLOOKUP(MID(T2678, FIND("#", SUBSTITUTE(T2678, "-", "#", LEN(T2678) - LEN(SUBSTITUTE(T2678, "-", "")))) + 1, LEN(T2678)),#REF!,#REF!),0)</f>
        <v>0</v>
      </c>
      <c r="Z2678">
        <f>MONTH(续费明细实时[[#This Row],[success_time]])</f>
        <v>5</v>
      </c>
      <c r="AA2678" s="8" t="e">
        <f>VLOOKUP(续费明细实时[[#This Row],[parent_user_id]],#REF!,27,0)</f>
        <v>#REF!</v>
      </c>
    </row>
    <row r="2679" spans="1:27">
      <c r="A2679" s="1">
        <v>45793</v>
      </c>
      <c r="B2679" t="s">
        <v>13318</v>
      </c>
      <c r="C2679" t="s">
        <v>13319</v>
      </c>
      <c r="D2679" t="s">
        <v>610</v>
      </c>
      <c r="E2679" t="s">
        <v>546</v>
      </c>
      <c r="F2679">
        <v>120</v>
      </c>
      <c r="G2679" t="s">
        <v>1875</v>
      </c>
      <c r="H2679" t="s">
        <v>559</v>
      </c>
      <c r="I2679" t="s">
        <v>1876</v>
      </c>
      <c r="J2679">
        <v>17750</v>
      </c>
      <c r="K2679" t="s">
        <v>297</v>
      </c>
      <c r="L2679" t="s">
        <v>549</v>
      </c>
      <c r="M2679" t="s">
        <v>550</v>
      </c>
      <c r="N2679" t="s">
        <v>136</v>
      </c>
      <c r="O2679" t="s">
        <v>143</v>
      </c>
      <c r="P2679" t="s">
        <v>1877</v>
      </c>
      <c r="Q2679" t="s">
        <v>13320</v>
      </c>
      <c r="R2679" t="s">
        <v>626</v>
      </c>
      <c r="S2679">
        <v>2500</v>
      </c>
      <c r="T2679" t="s">
        <v>1896</v>
      </c>
      <c r="U2679" s="4">
        <v>45793.786886574075</v>
      </c>
      <c r="V2679" t="str">
        <f>IFERROR(VLOOKUP(B2679,#REF!,1,0),"")</f>
        <v/>
      </c>
      <c r="W2679" t="str" cm="1">
        <f t="array" ref="W2679">IFERROR(_xlfn.IFS(AND(V2679="",X2679&lt;&gt;"王园园组",X2679&lt;&gt;"other"),K2679,AND(V2679="",X2679="王园园组"),G2679),"other")</f>
        <v>other</v>
      </c>
      <c r="X2679" t="str" cm="1">
        <f t="array" ref="X2679">IFERROR(_xlfn.IFS(AND(V2679="",IFERROR(VLOOKUP(N2679,#REF!,1,0),1)&lt;&gt;1),N2679,AND(V2679="",I2679="王园园组"),"王园园组"),"other")</f>
        <v>other</v>
      </c>
      <c r="Y2679">
        <f>IFERROR(_xlfn.XLOOKUP(MID(T2679, FIND("#", SUBSTITUTE(T2679, "-", "#", LEN(T2679) - LEN(SUBSTITUTE(T2679, "-", "")))) + 1, LEN(T2679)),#REF!,#REF!),0)</f>
        <v>0</v>
      </c>
      <c r="Z2679">
        <f>MONTH(续费明细实时[[#This Row],[success_time]])</f>
        <v>5</v>
      </c>
      <c r="AA2679" s="8" t="e">
        <f>VLOOKUP(续费明细实时[[#This Row],[parent_user_id]],#REF!,27,0)</f>
        <v>#REF!</v>
      </c>
    </row>
    <row r="2680" spans="1:27">
      <c r="A2680" s="1">
        <v>45804</v>
      </c>
      <c r="B2680" t="s">
        <v>30451</v>
      </c>
      <c r="C2680" t="s">
        <v>30452</v>
      </c>
      <c r="D2680" t="s">
        <v>548</v>
      </c>
      <c r="E2680" t="s">
        <v>546</v>
      </c>
      <c r="F2680">
        <v>240</v>
      </c>
      <c r="G2680" t="s">
        <v>2056</v>
      </c>
      <c r="H2680" t="s">
        <v>559</v>
      </c>
      <c r="I2680" t="s">
        <v>1876</v>
      </c>
      <c r="J2680">
        <v>31950</v>
      </c>
      <c r="K2680" t="s">
        <v>227</v>
      </c>
      <c r="L2680" t="s">
        <v>549</v>
      </c>
      <c r="M2680" t="s">
        <v>550</v>
      </c>
      <c r="N2680" t="s">
        <v>551</v>
      </c>
      <c r="O2680" t="s">
        <v>145</v>
      </c>
      <c r="P2680" t="s">
        <v>1877</v>
      </c>
      <c r="Q2680" t="s">
        <v>30453</v>
      </c>
      <c r="R2680" t="s">
        <v>626</v>
      </c>
      <c r="S2680">
        <v>4500</v>
      </c>
      <c r="T2680" t="s">
        <v>1931</v>
      </c>
      <c r="U2680" s="4">
        <v>45804.421249999999</v>
      </c>
      <c r="V2680" t="str">
        <f>IFERROR(VLOOKUP(B2680,#REF!,1,0),"")</f>
        <v/>
      </c>
      <c r="W2680" t="str" cm="1">
        <f t="array" ref="W2680">IFERROR(_xlfn.IFS(AND(V2680="",X2680&lt;&gt;"王园园组",X2680&lt;&gt;"other"),K2680,AND(V2680="",X2680="王园园组"),G2680),"other")</f>
        <v>other</v>
      </c>
      <c r="X2680" t="str" cm="1">
        <f t="array" ref="X2680">IFERROR(_xlfn.IFS(AND(V2680="",IFERROR(VLOOKUP(N2680,#REF!,1,0),1)&lt;&gt;1),N2680,AND(V2680="",I2680="王园园组"),"王园园组"),"other")</f>
        <v>other</v>
      </c>
      <c r="Y2680">
        <f>IFERROR(_xlfn.XLOOKUP(MID(T2680, FIND("#", SUBSTITUTE(T2680, "-", "#", LEN(T2680) - LEN(SUBSTITUTE(T2680, "-", "")))) + 1, LEN(T2680)),#REF!,#REF!),0)</f>
        <v>0</v>
      </c>
      <c r="Z2680">
        <f>MONTH(续费明细实时[[#This Row],[success_time]])</f>
        <v>5</v>
      </c>
      <c r="AA2680" s="8" t="e">
        <f>VLOOKUP(续费明细实时[[#This Row],[parent_user_id]],#REF!,27,0)</f>
        <v>#REF!</v>
      </c>
    </row>
    <row r="2681" spans="1:27">
      <c r="A2681" s="1">
        <v>45797</v>
      </c>
      <c r="B2681" t="s">
        <v>13660</v>
      </c>
      <c r="C2681" t="s">
        <v>13661</v>
      </c>
      <c r="D2681" t="s">
        <v>677</v>
      </c>
      <c r="E2681" t="s">
        <v>1102</v>
      </c>
      <c r="F2681">
        <v>180</v>
      </c>
      <c r="G2681" t="s">
        <v>347</v>
      </c>
      <c r="H2681" t="s">
        <v>559</v>
      </c>
      <c r="I2681" t="s">
        <v>163</v>
      </c>
      <c r="J2681">
        <v>14910</v>
      </c>
      <c r="K2681" t="s">
        <v>347</v>
      </c>
      <c r="L2681" t="s">
        <v>549</v>
      </c>
      <c r="M2681" t="s">
        <v>559</v>
      </c>
      <c r="N2681" t="s">
        <v>163</v>
      </c>
      <c r="O2681" t="s">
        <v>472</v>
      </c>
      <c r="P2681" t="s">
        <v>1877</v>
      </c>
      <c r="Q2681" t="s">
        <v>13662</v>
      </c>
      <c r="R2681" t="s">
        <v>626</v>
      </c>
      <c r="S2681">
        <v>2100</v>
      </c>
      <c r="T2681" t="s">
        <v>13028</v>
      </c>
      <c r="U2681" s="4">
        <v>45797.801805555559</v>
      </c>
      <c r="V2681" t="str">
        <f>IFERROR(VLOOKUP(B2681,#REF!,1,0),"")</f>
        <v/>
      </c>
      <c r="W2681" t="str" cm="1">
        <f t="array" ref="W2681">IFERROR(_xlfn.IFS(AND(V2681="",X2681&lt;&gt;"王园园组",X2681&lt;&gt;"other"),K2681,AND(V2681="",X2681="王园园组"),G2681),"other")</f>
        <v>other</v>
      </c>
      <c r="X2681" t="str" cm="1">
        <f t="array" ref="X2681">IFERROR(_xlfn.IFS(AND(V2681="",IFERROR(VLOOKUP(N2681,#REF!,1,0),1)&lt;&gt;1),N2681,AND(V2681="",I2681="王园园组"),"王园园组"),"other")</f>
        <v>other</v>
      </c>
      <c r="Y2681">
        <f>IFERROR(_xlfn.XLOOKUP(MID(T2681, FIND("#", SUBSTITUTE(T2681, "-", "#", LEN(T2681) - LEN(SUBSTITUTE(T2681, "-", "")))) + 1, LEN(T2681)),#REF!,#REF!),0)</f>
        <v>0</v>
      </c>
      <c r="Z2681">
        <f>MONTH(续费明细实时[[#This Row],[success_time]])</f>
        <v>5</v>
      </c>
      <c r="AA2681" s="8" t="e">
        <f>VLOOKUP(续费明细实时[[#This Row],[parent_user_id]],#REF!,27,0)</f>
        <v>#REF!</v>
      </c>
    </row>
    <row r="2682" spans="1:27">
      <c r="A2682" s="1">
        <v>45799</v>
      </c>
      <c r="B2682" t="s">
        <v>13330</v>
      </c>
      <c r="C2682" t="s">
        <v>13331</v>
      </c>
      <c r="D2682" t="s">
        <v>578</v>
      </c>
      <c r="E2682" t="s">
        <v>546</v>
      </c>
      <c r="F2682">
        <v>60</v>
      </c>
      <c r="G2682" t="s">
        <v>347</v>
      </c>
      <c r="H2682" t="s">
        <v>559</v>
      </c>
      <c r="I2682" t="s">
        <v>163</v>
      </c>
      <c r="J2682">
        <v>10650</v>
      </c>
      <c r="K2682" t="s">
        <v>347</v>
      </c>
      <c r="L2682" t="s">
        <v>549</v>
      </c>
      <c r="M2682" t="s">
        <v>559</v>
      </c>
      <c r="N2682" t="s">
        <v>163</v>
      </c>
      <c r="O2682" t="s">
        <v>472</v>
      </c>
      <c r="P2682" t="s">
        <v>1877</v>
      </c>
      <c r="Q2682" t="s">
        <v>13332</v>
      </c>
      <c r="R2682" t="s">
        <v>626</v>
      </c>
      <c r="S2682">
        <v>1500</v>
      </c>
      <c r="T2682" t="s">
        <v>1891</v>
      </c>
      <c r="U2682" s="4">
        <v>45799.772627314815</v>
      </c>
      <c r="V2682" t="str">
        <f>IFERROR(VLOOKUP(B2682,#REF!,1,0),"")</f>
        <v/>
      </c>
      <c r="W2682" t="str" cm="1">
        <f t="array" ref="W2682">IFERROR(_xlfn.IFS(AND(V2682="",X2682&lt;&gt;"王园园组",X2682&lt;&gt;"other"),K2682,AND(V2682="",X2682="王园园组"),G2682),"other")</f>
        <v>other</v>
      </c>
      <c r="X2682" t="str" cm="1">
        <f t="array" ref="X2682">IFERROR(_xlfn.IFS(AND(V2682="",IFERROR(VLOOKUP(N2682,#REF!,1,0),1)&lt;&gt;1),N2682,AND(V2682="",I2682="王园园组"),"王园园组"),"other")</f>
        <v>other</v>
      </c>
      <c r="Y2682">
        <f>IFERROR(_xlfn.XLOOKUP(MID(T2682, FIND("#", SUBSTITUTE(T2682, "-", "#", LEN(T2682) - LEN(SUBSTITUTE(T2682, "-", "")))) + 1, LEN(T2682)),#REF!,#REF!),0)</f>
        <v>0</v>
      </c>
      <c r="Z2682">
        <f>MONTH(续费明细实时[[#This Row],[success_time]])</f>
        <v>5</v>
      </c>
      <c r="AA2682" s="8" t="e">
        <f>VLOOKUP(续费明细实时[[#This Row],[parent_user_id]],#REF!,27,0)</f>
        <v>#REF!</v>
      </c>
    </row>
    <row r="2683" spans="1:27">
      <c r="A2683" s="1">
        <v>45804</v>
      </c>
      <c r="B2683" t="s">
        <v>30454</v>
      </c>
      <c r="C2683" t="s">
        <v>30455</v>
      </c>
      <c r="D2683" t="s">
        <v>578</v>
      </c>
      <c r="E2683" t="s">
        <v>546</v>
      </c>
      <c r="F2683">
        <v>60</v>
      </c>
      <c r="G2683" t="s">
        <v>1875</v>
      </c>
      <c r="H2683" t="s">
        <v>559</v>
      </c>
      <c r="I2683" t="s">
        <v>1876</v>
      </c>
      <c r="J2683">
        <v>10970</v>
      </c>
      <c r="K2683" t="s">
        <v>299</v>
      </c>
      <c r="L2683" t="s">
        <v>549</v>
      </c>
      <c r="M2683" t="s">
        <v>550</v>
      </c>
      <c r="N2683" t="s">
        <v>136</v>
      </c>
      <c r="O2683" t="s">
        <v>143</v>
      </c>
      <c r="P2683" t="s">
        <v>1877</v>
      </c>
      <c r="Q2683" t="s">
        <v>30456</v>
      </c>
      <c r="R2683" t="s">
        <v>626</v>
      </c>
      <c r="S2683">
        <v>1545</v>
      </c>
      <c r="T2683" t="s">
        <v>1891</v>
      </c>
      <c r="U2683" s="4">
        <v>45804.670185185183</v>
      </c>
      <c r="V2683" t="str">
        <f>IFERROR(VLOOKUP(B2683,#REF!,1,0),"")</f>
        <v/>
      </c>
      <c r="W2683" t="str" cm="1">
        <f t="array" ref="W2683">IFERROR(_xlfn.IFS(AND(V2683="",X2683&lt;&gt;"王园园组",X2683&lt;&gt;"other"),K2683,AND(V2683="",X2683="王园园组"),G2683),"other")</f>
        <v>other</v>
      </c>
      <c r="X2683" t="str" cm="1">
        <f t="array" ref="X2683">IFERROR(_xlfn.IFS(AND(V2683="",IFERROR(VLOOKUP(N2683,#REF!,1,0),1)&lt;&gt;1),N2683,AND(V2683="",I2683="王园园组"),"王园园组"),"other")</f>
        <v>other</v>
      </c>
      <c r="Y2683">
        <f>IFERROR(_xlfn.XLOOKUP(MID(T2683, FIND("#", SUBSTITUTE(T2683, "-", "#", LEN(T2683) - LEN(SUBSTITUTE(T2683, "-", "")))) + 1, LEN(T2683)),#REF!,#REF!),0)</f>
        <v>0</v>
      </c>
      <c r="Z2683">
        <f>MONTH(续费明细实时[[#This Row],[success_time]])</f>
        <v>5</v>
      </c>
      <c r="AA2683" s="8" t="e">
        <f>VLOOKUP(续费明细实时[[#This Row],[parent_user_id]],#REF!,27,0)</f>
        <v>#REF!</v>
      </c>
    </row>
    <row r="2684" spans="1:27">
      <c r="A2684" s="1">
        <v>45799</v>
      </c>
      <c r="B2684" t="s">
        <v>13699</v>
      </c>
      <c r="C2684" t="s">
        <v>13700</v>
      </c>
      <c r="D2684" t="s">
        <v>548</v>
      </c>
      <c r="E2684" t="s">
        <v>546</v>
      </c>
      <c r="F2684">
        <v>240</v>
      </c>
      <c r="G2684" t="s">
        <v>2005</v>
      </c>
      <c r="H2684" t="s">
        <v>559</v>
      </c>
      <c r="I2684" t="s">
        <v>1876</v>
      </c>
      <c r="J2684">
        <v>32909</v>
      </c>
      <c r="K2684" t="s">
        <v>220</v>
      </c>
      <c r="L2684" t="s">
        <v>549</v>
      </c>
      <c r="M2684" t="s">
        <v>550</v>
      </c>
      <c r="N2684" t="s">
        <v>551</v>
      </c>
      <c r="O2684" t="s">
        <v>145</v>
      </c>
      <c r="P2684" t="s">
        <v>1877</v>
      </c>
      <c r="Q2684" t="s">
        <v>13701</v>
      </c>
      <c r="R2684" t="s">
        <v>626</v>
      </c>
      <c r="S2684">
        <v>4635</v>
      </c>
      <c r="T2684" t="s">
        <v>1931</v>
      </c>
      <c r="U2684" s="4">
        <v>45799.366423611114</v>
      </c>
      <c r="V2684" t="str">
        <f>IFERROR(VLOOKUP(B2684,#REF!,1,0),"")</f>
        <v/>
      </c>
      <c r="W2684" t="str" cm="1">
        <f t="array" ref="W2684">IFERROR(_xlfn.IFS(AND(V2684="",X2684&lt;&gt;"王园园组",X2684&lt;&gt;"other"),K2684,AND(V2684="",X2684="王园园组"),G2684),"other")</f>
        <v>other</v>
      </c>
      <c r="X2684" t="str" cm="1">
        <f t="array" ref="X2684">IFERROR(_xlfn.IFS(AND(V2684="",IFERROR(VLOOKUP(N2684,#REF!,1,0),1)&lt;&gt;1),N2684,AND(V2684="",I2684="王园园组"),"王园园组"),"other")</f>
        <v>other</v>
      </c>
      <c r="Y2684">
        <f>IFERROR(_xlfn.XLOOKUP(MID(T2684, FIND("#", SUBSTITUTE(T2684, "-", "#", LEN(T2684) - LEN(SUBSTITUTE(T2684, "-", "")))) + 1, LEN(T2684)),#REF!,#REF!),0)</f>
        <v>0</v>
      </c>
      <c r="Z2684">
        <f>MONTH(续费明细实时[[#This Row],[success_time]])</f>
        <v>5</v>
      </c>
      <c r="AA2684" s="8" t="e">
        <f>VLOOKUP(续费明细实时[[#This Row],[parent_user_id]],#REF!,27,0)</f>
        <v>#REF!</v>
      </c>
    </row>
    <row r="2685" spans="1:27">
      <c r="A2685" s="1">
        <v>45786</v>
      </c>
      <c r="B2685" t="s">
        <v>2870</v>
      </c>
      <c r="C2685" t="s">
        <v>2871</v>
      </c>
      <c r="D2685" t="s">
        <v>578</v>
      </c>
      <c r="E2685" t="s">
        <v>546</v>
      </c>
      <c r="F2685">
        <v>60</v>
      </c>
      <c r="G2685" t="s">
        <v>1994</v>
      </c>
      <c r="H2685" t="s">
        <v>559</v>
      </c>
      <c r="I2685" t="s">
        <v>1876</v>
      </c>
      <c r="J2685">
        <v>10650</v>
      </c>
      <c r="K2685" t="s">
        <v>295</v>
      </c>
      <c r="L2685" t="s">
        <v>549</v>
      </c>
      <c r="M2685" t="s">
        <v>550</v>
      </c>
      <c r="N2685" t="s">
        <v>136</v>
      </c>
      <c r="O2685" t="s">
        <v>292</v>
      </c>
      <c r="P2685" t="s">
        <v>1877</v>
      </c>
      <c r="Q2685" t="s">
        <v>2872</v>
      </c>
      <c r="R2685" t="s">
        <v>626</v>
      </c>
      <c r="S2685">
        <v>1500</v>
      </c>
      <c r="T2685" t="s">
        <v>1891</v>
      </c>
      <c r="U2685" s="4">
        <v>45786.539699074077</v>
      </c>
      <c r="V2685" t="str">
        <f>IFERROR(VLOOKUP(B2685,#REF!,1,0),"")</f>
        <v/>
      </c>
      <c r="W2685" t="str" cm="1">
        <f t="array" ref="W2685">IFERROR(_xlfn.IFS(AND(V2685="",X2685&lt;&gt;"王园园组",X2685&lt;&gt;"other"),K2685,AND(V2685="",X2685="王园园组"),G2685),"other")</f>
        <v>other</v>
      </c>
      <c r="X2685" t="str" cm="1">
        <f t="array" ref="X2685">IFERROR(_xlfn.IFS(AND(V2685="",IFERROR(VLOOKUP(N2685,#REF!,1,0),1)&lt;&gt;1),N2685,AND(V2685="",I2685="王园园组"),"王园园组"),"other")</f>
        <v>other</v>
      </c>
      <c r="Y2685">
        <f>IFERROR(_xlfn.XLOOKUP(MID(T2685, FIND("#", SUBSTITUTE(T2685, "-", "#", LEN(T2685) - LEN(SUBSTITUTE(T2685, "-", "")))) + 1, LEN(T2685)),#REF!,#REF!),0)</f>
        <v>0</v>
      </c>
      <c r="Z2685">
        <f>MONTH(续费明细实时[[#This Row],[success_time]])</f>
        <v>5</v>
      </c>
      <c r="AA2685" s="8" t="e">
        <f>VLOOKUP(续费明细实时[[#This Row],[parent_user_id]],#REF!,27,0)</f>
        <v>#REF!</v>
      </c>
    </row>
    <row r="2686" spans="1:27">
      <c r="A2686" s="1">
        <v>45802</v>
      </c>
      <c r="B2686" t="s">
        <v>14427</v>
      </c>
      <c r="C2686" t="s">
        <v>14428</v>
      </c>
      <c r="D2686" t="s">
        <v>578</v>
      </c>
      <c r="E2686" t="s">
        <v>546</v>
      </c>
      <c r="F2686">
        <v>60</v>
      </c>
      <c r="G2686" t="s">
        <v>2024</v>
      </c>
      <c r="H2686" t="s">
        <v>559</v>
      </c>
      <c r="I2686" t="s">
        <v>1876</v>
      </c>
      <c r="J2686">
        <v>10650</v>
      </c>
      <c r="K2686" t="s">
        <v>276</v>
      </c>
      <c r="L2686" t="s">
        <v>549</v>
      </c>
      <c r="M2686" t="s">
        <v>550</v>
      </c>
      <c r="N2686" t="s">
        <v>136</v>
      </c>
      <c r="O2686" t="s">
        <v>139</v>
      </c>
      <c r="P2686" t="s">
        <v>1877</v>
      </c>
      <c r="Q2686" t="s">
        <v>14429</v>
      </c>
      <c r="R2686" t="s">
        <v>626</v>
      </c>
      <c r="S2686">
        <v>1500</v>
      </c>
      <c r="T2686" t="s">
        <v>1891</v>
      </c>
      <c r="U2686" s="4">
        <v>45802.763043981482</v>
      </c>
      <c r="V2686" t="str">
        <f>IFERROR(VLOOKUP(B2686,#REF!,1,0),"")</f>
        <v/>
      </c>
      <c r="W2686" t="str" cm="1">
        <f t="array" ref="W2686">IFERROR(_xlfn.IFS(AND(V2686="",X2686&lt;&gt;"王园园组",X2686&lt;&gt;"other"),K2686,AND(V2686="",X2686="王园园组"),G2686),"other")</f>
        <v>other</v>
      </c>
      <c r="X2686" t="str" cm="1">
        <f t="array" ref="X2686">IFERROR(_xlfn.IFS(AND(V2686="",IFERROR(VLOOKUP(N2686,#REF!,1,0),1)&lt;&gt;1),N2686,AND(V2686="",I2686="王园园组"),"王园园组"),"other")</f>
        <v>other</v>
      </c>
      <c r="Y2686">
        <f>IFERROR(_xlfn.XLOOKUP(MID(T2686, FIND("#", SUBSTITUTE(T2686, "-", "#", LEN(T2686) - LEN(SUBSTITUTE(T2686, "-", "")))) + 1, LEN(T2686)),#REF!,#REF!),0)</f>
        <v>0</v>
      </c>
      <c r="Z2686">
        <f>MONTH(续费明细实时[[#This Row],[success_time]])</f>
        <v>5</v>
      </c>
      <c r="AA2686" s="8" t="e">
        <f>VLOOKUP(续费明细实时[[#This Row],[parent_user_id]],#REF!,27,0)</f>
        <v>#REF!</v>
      </c>
    </row>
    <row r="2687" spans="1:27">
      <c r="A2687" s="1">
        <v>45802</v>
      </c>
      <c r="B2687" t="s">
        <v>16349</v>
      </c>
      <c r="C2687" t="s">
        <v>16350</v>
      </c>
      <c r="D2687" t="s">
        <v>548</v>
      </c>
      <c r="E2687" t="s">
        <v>546</v>
      </c>
      <c r="F2687">
        <v>60</v>
      </c>
      <c r="G2687" t="s">
        <v>1929</v>
      </c>
      <c r="H2687" t="s">
        <v>559</v>
      </c>
      <c r="I2687" t="s">
        <v>1876</v>
      </c>
      <c r="J2687">
        <v>10970</v>
      </c>
      <c r="K2687" t="s">
        <v>263</v>
      </c>
      <c r="L2687" t="s">
        <v>549</v>
      </c>
      <c r="M2687" t="s">
        <v>550</v>
      </c>
      <c r="N2687" t="s">
        <v>136</v>
      </c>
      <c r="O2687" t="s">
        <v>147</v>
      </c>
      <c r="P2687" t="s">
        <v>1877</v>
      </c>
      <c r="Q2687" t="s">
        <v>16351</v>
      </c>
      <c r="R2687" t="s">
        <v>626</v>
      </c>
      <c r="S2687">
        <v>1545</v>
      </c>
      <c r="T2687" t="s">
        <v>1891</v>
      </c>
      <c r="U2687" s="4">
        <v>45802.377476851849</v>
      </c>
      <c r="V2687" t="str">
        <f>IFERROR(VLOOKUP(B2687,#REF!,1,0),"")</f>
        <v/>
      </c>
      <c r="W2687" t="str" cm="1">
        <f t="array" ref="W2687">IFERROR(_xlfn.IFS(AND(V2687="",X2687&lt;&gt;"王园园组",X2687&lt;&gt;"other"),K2687,AND(V2687="",X2687="王园园组"),G2687),"other")</f>
        <v>other</v>
      </c>
      <c r="X2687" t="str" cm="1">
        <f t="array" ref="X2687">IFERROR(_xlfn.IFS(AND(V2687="",IFERROR(VLOOKUP(N2687,#REF!,1,0),1)&lt;&gt;1),N2687,AND(V2687="",I2687="王园园组"),"王园园组"),"other")</f>
        <v>other</v>
      </c>
      <c r="Y2687">
        <f>IFERROR(_xlfn.XLOOKUP(MID(T2687, FIND("#", SUBSTITUTE(T2687, "-", "#", LEN(T2687) - LEN(SUBSTITUTE(T2687, "-", "")))) + 1, LEN(T2687)),#REF!,#REF!),0)</f>
        <v>0</v>
      </c>
      <c r="Z2687">
        <f>MONTH(续费明细实时[[#This Row],[success_time]])</f>
        <v>5</v>
      </c>
      <c r="AA2687" s="8" t="e">
        <f>VLOOKUP(续费明细实时[[#This Row],[parent_user_id]],#REF!,27,0)</f>
        <v>#REF!</v>
      </c>
    </row>
    <row r="2688" spans="1:27">
      <c r="A2688" s="1">
        <v>45793</v>
      </c>
      <c r="B2688" t="s">
        <v>14433</v>
      </c>
      <c r="C2688" t="s">
        <v>14434</v>
      </c>
      <c r="D2688" t="s">
        <v>548</v>
      </c>
      <c r="E2688" t="s">
        <v>546</v>
      </c>
      <c r="F2688">
        <v>120</v>
      </c>
      <c r="G2688" t="s">
        <v>2031</v>
      </c>
      <c r="H2688" t="s">
        <v>559</v>
      </c>
      <c r="I2688" t="s">
        <v>1876</v>
      </c>
      <c r="J2688">
        <v>18283</v>
      </c>
      <c r="K2688" t="s">
        <v>197</v>
      </c>
      <c r="L2688" t="s">
        <v>549</v>
      </c>
      <c r="M2688" t="s">
        <v>559</v>
      </c>
      <c r="N2688" t="s">
        <v>469</v>
      </c>
      <c r="O2688" t="s">
        <v>189</v>
      </c>
      <c r="P2688" t="s">
        <v>1877</v>
      </c>
      <c r="Q2688" t="s">
        <v>14435</v>
      </c>
      <c r="R2688" t="s">
        <v>626</v>
      </c>
      <c r="S2688">
        <v>2575</v>
      </c>
      <c r="T2688" t="s">
        <v>1896</v>
      </c>
      <c r="U2688" s="4">
        <v>45793.539918981478</v>
      </c>
      <c r="V2688" t="str">
        <f>IFERROR(VLOOKUP(B2688,#REF!,1,0),"")</f>
        <v/>
      </c>
      <c r="W2688" t="str" cm="1">
        <f t="array" ref="W2688">IFERROR(_xlfn.IFS(AND(V2688="",X2688&lt;&gt;"王园园组",X2688&lt;&gt;"other"),K2688,AND(V2688="",X2688="王园园组"),G2688),"other")</f>
        <v>other</v>
      </c>
      <c r="X2688" t="str" cm="1">
        <f t="array" ref="X2688">IFERROR(_xlfn.IFS(AND(V2688="",IFERROR(VLOOKUP(N2688,#REF!,1,0),1)&lt;&gt;1),N2688,AND(V2688="",I2688="王园园组"),"王园园组"),"other")</f>
        <v>other</v>
      </c>
      <c r="Y2688">
        <f>IFERROR(_xlfn.XLOOKUP(MID(T2688, FIND("#", SUBSTITUTE(T2688, "-", "#", LEN(T2688) - LEN(SUBSTITUTE(T2688, "-", "")))) + 1, LEN(T2688)),#REF!,#REF!),0)</f>
        <v>0</v>
      </c>
      <c r="Z2688">
        <f>MONTH(续费明细实时[[#This Row],[success_time]])</f>
        <v>5</v>
      </c>
      <c r="AA2688" s="8" t="e">
        <f>VLOOKUP(续费明细实时[[#This Row],[parent_user_id]],#REF!,27,0)</f>
        <v>#REF!</v>
      </c>
    </row>
    <row r="2689" spans="1:27">
      <c r="A2689" s="1">
        <v>45799</v>
      </c>
      <c r="B2689" t="s">
        <v>13702</v>
      </c>
      <c r="C2689" t="s">
        <v>13703</v>
      </c>
      <c r="D2689" t="s">
        <v>886</v>
      </c>
      <c r="E2689" t="s">
        <v>546</v>
      </c>
      <c r="F2689">
        <v>60</v>
      </c>
      <c r="G2689" t="s">
        <v>1875</v>
      </c>
      <c r="H2689" t="s">
        <v>559</v>
      </c>
      <c r="I2689" t="s">
        <v>1876</v>
      </c>
      <c r="J2689">
        <v>10650</v>
      </c>
      <c r="K2689" t="s">
        <v>272</v>
      </c>
      <c r="L2689" t="s">
        <v>549</v>
      </c>
      <c r="M2689" t="s">
        <v>550</v>
      </c>
      <c r="N2689" t="s">
        <v>136</v>
      </c>
      <c r="O2689" t="s">
        <v>139</v>
      </c>
      <c r="P2689" t="s">
        <v>1877</v>
      </c>
      <c r="Q2689" t="s">
        <v>13704</v>
      </c>
      <c r="R2689" t="s">
        <v>626</v>
      </c>
      <c r="S2689">
        <v>1500</v>
      </c>
      <c r="T2689" t="s">
        <v>1891</v>
      </c>
      <c r="U2689" s="4">
        <v>45799.793738425928</v>
      </c>
      <c r="V2689" t="str">
        <f>IFERROR(VLOOKUP(B2689,#REF!,1,0),"")</f>
        <v/>
      </c>
      <c r="W2689" t="str" cm="1">
        <f t="array" ref="W2689">IFERROR(_xlfn.IFS(AND(V2689="",X2689&lt;&gt;"王园园组",X2689&lt;&gt;"other"),K2689,AND(V2689="",X2689="王园园组"),G2689),"other")</f>
        <v>other</v>
      </c>
      <c r="X2689" t="str" cm="1">
        <f t="array" ref="X2689">IFERROR(_xlfn.IFS(AND(V2689="",IFERROR(VLOOKUP(N2689,#REF!,1,0),1)&lt;&gt;1),N2689,AND(V2689="",I2689="王园园组"),"王园园组"),"other")</f>
        <v>other</v>
      </c>
      <c r="Y2689">
        <f>IFERROR(_xlfn.XLOOKUP(MID(T2689, FIND("#", SUBSTITUTE(T2689, "-", "#", LEN(T2689) - LEN(SUBSTITUTE(T2689, "-", "")))) + 1, LEN(T2689)),#REF!,#REF!),0)</f>
        <v>0</v>
      </c>
      <c r="Z2689">
        <f>MONTH(续费明细实时[[#This Row],[success_time]])</f>
        <v>5</v>
      </c>
      <c r="AA2689" s="8" t="e">
        <f>VLOOKUP(续费明细实时[[#This Row],[parent_user_id]],#REF!,27,0)</f>
        <v>#REF!</v>
      </c>
    </row>
    <row r="2690" spans="1:27">
      <c r="A2690" s="1">
        <v>45805</v>
      </c>
      <c r="B2690" t="s">
        <v>30457</v>
      </c>
      <c r="C2690" t="s">
        <v>30458</v>
      </c>
      <c r="D2690" t="s">
        <v>548</v>
      </c>
      <c r="E2690" t="s">
        <v>546</v>
      </c>
      <c r="F2690">
        <v>60</v>
      </c>
      <c r="G2690" t="s">
        <v>1905</v>
      </c>
      <c r="H2690" t="s">
        <v>559</v>
      </c>
      <c r="I2690" t="s">
        <v>1876</v>
      </c>
      <c r="J2690">
        <v>10970</v>
      </c>
      <c r="K2690" t="s">
        <v>187</v>
      </c>
      <c r="L2690" t="s">
        <v>549</v>
      </c>
      <c r="M2690" t="s">
        <v>559</v>
      </c>
      <c r="N2690" t="s">
        <v>469</v>
      </c>
      <c r="O2690" t="s">
        <v>180</v>
      </c>
      <c r="P2690" t="s">
        <v>1877</v>
      </c>
      <c r="Q2690" t="s">
        <v>30459</v>
      </c>
      <c r="R2690" t="s">
        <v>626</v>
      </c>
      <c r="S2690">
        <v>1545</v>
      </c>
      <c r="T2690" t="s">
        <v>1891</v>
      </c>
      <c r="U2690" s="4">
        <v>45805.690092592595</v>
      </c>
      <c r="V2690" t="str">
        <f>IFERROR(VLOOKUP(B2690,#REF!,1,0),"")</f>
        <v/>
      </c>
      <c r="W2690" t="str" cm="1">
        <f t="array" ref="W2690">IFERROR(_xlfn.IFS(AND(V2690="",X2690&lt;&gt;"王园园组",X2690&lt;&gt;"other"),K2690,AND(V2690="",X2690="王园园组"),G2690),"other")</f>
        <v>other</v>
      </c>
      <c r="X2690" t="str" cm="1">
        <f t="array" ref="X2690">IFERROR(_xlfn.IFS(AND(V2690="",IFERROR(VLOOKUP(N2690,#REF!,1,0),1)&lt;&gt;1),N2690,AND(V2690="",I2690="王园园组"),"王园园组"),"other")</f>
        <v>other</v>
      </c>
      <c r="Y2690">
        <f>IFERROR(_xlfn.XLOOKUP(MID(T2690, FIND("#", SUBSTITUTE(T2690, "-", "#", LEN(T2690) - LEN(SUBSTITUTE(T2690, "-", "")))) + 1, LEN(T2690)),#REF!,#REF!),0)</f>
        <v>0</v>
      </c>
      <c r="Z2690">
        <f>MONTH(续费明细实时[[#This Row],[success_time]])</f>
        <v>5</v>
      </c>
      <c r="AA2690" s="8" t="e">
        <f>VLOOKUP(续费明细实时[[#This Row],[parent_user_id]],#REF!,27,0)</f>
        <v>#REF!</v>
      </c>
    </row>
    <row r="2691" spans="1:27">
      <c r="A2691" s="1">
        <v>45802</v>
      </c>
      <c r="B2691" t="s">
        <v>13078</v>
      </c>
      <c r="C2691" t="s">
        <v>13079</v>
      </c>
      <c r="D2691" t="s">
        <v>695</v>
      </c>
      <c r="E2691" t="s">
        <v>1102</v>
      </c>
      <c r="F2691">
        <v>36</v>
      </c>
      <c r="G2691" t="s">
        <v>363</v>
      </c>
      <c r="H2691" t="s">
        <v>559</v>
      </c>
      <c r="I2691" t="s">
        <v>163</v>
      </c>
      <c r="J2691">
        <v>3071</v>
      </c>
      <c r="K2691" t="s">
        <v>363</v>
      </c>
      <c r="L2691" t="s">
        <v>549</v>
      </c>
      <c r="M2691" t="s">
        <v>559</v>
      </c>
      <c r="N2691" t="s">
        <v>163</v>
      </c>
      <c r="O2691" t="s">
        <v>473</v>
      </c>
      <c r="P2691" t="s">
        <v>1877</v>
      </c>
      <c r="Q2691" t="s">
        <v>13080</v>
      </c>
      <c r="R2691" t="s">
        <v>626</v>
      </c>
      <c r="S2691">
        <v>432.6</v>
      </c>
      <c r="T2691" t="s">
        <v>13081</v>
      </c>
      <c r="U2691" s="4">
        <v>45802.580127314817</v>
      </c>
      <c r="V2691" t="str">
        <f>IFERROR(VLOOKUP(B2691,#REF!,1,0),"")</f>
        <v/>
      </c>
      <c r="W2691" t="str" cm="1">
        <f t="array" ref="W2691">IFERROR(_xlfn.IFS(AND(V2691="",X2691&lt;&gt;"王园园组",X2691&lt;&gt;"other"),K2691,AND(V2691="",X2691="王园园组"),G2691),"other")</f>
        <v>other</v>
      </c>
      <c r="X2691" t="str" cm="1">
        <f t="array" ref="X2691">IFERROR(_xlfn.IFS(AND(V2691="",IFERROR(VLOOKUP(N2691,#REF!,1,0),1)&lt;&gt;1),N2691,AND(V2691="",I2691="王园园组"),"王园园组"),"other")</f>
        <v>other</v>
      </c>
      <c r="Y2691">
        <f>IFERROR(_xlfn.XLOOKUP(MID(T2691, FIND("#", SUBSTITUTE(T2691, "-", "#", LEN(T2691) - LEN(SUBSTITUTE(T2691, "-", "")))) + 1, LEN(T2691)),#REF!,#REF!),0)</f>
        <v>0</v>
      </c>
      <c r="Z2691">
        <f>MONTH(续费明细实时[[#This Row],[success_time]])</f>
        <v>5</v>
      </c>
      <c r="AA2691" s="8" t="e">
        <f>VLOOKUP(续费明细实时[[#This Row],[parent_user_id]],#REF!,27,0)</f>
        <v>#REF!</v>
      </c>
    </row>
    <row r="2692" spans="1:27">
      <c r="A2692" s="1">
        <v>45795</v>
      </c>
      <c r="B2692" t="s">
        <v>13333</v>
      </c>
      <c r="C2692" t="s">
        <v>13334</v>
      </c>
      <c r="D2692" t="s">
        <v>902</v>
      </c>
      <c r="E2692" t="s">
        <v>546</v>
      </c>
      <c r="F2692">
        <v>120</v>
      </c>
      <c r="G2692" t="s">
        <v>1994</v>
      </c>
      <c r="H2692" t="s">
        <v>559</v>
      </c>
      <c r="I2692" t="s">
        <v>1876</v>
      </c>
      <c r="J2692">
        <v>17750</v>
      </c>
      <c r="K2692" t="s">
        <v>717</v>
      </c>
      <c r="L2692" t="s">
        <v>549</v>
      </c>
      <c r="M2692" t="s">
        <v>550</v>
      </c>
      <c r="N2692" t="s">
        <v>136</v>
      </c>
      <c r="O2692" t="s">
        <v>143</v>
      </c>
      <c r="P2692" t="s">
        <v>1877</v>
      </c>
      <c r="Q2692" t="s">
        <v>13335</v>
      </c>
      <c r="R2692" t="s">
        <v>626</v>
      </c>
      <c r="S2692">
        <v>2500</v>
      </c>
      <c r="T2692" t="s">
        <v>1896</v>
      </c>
      <c r="U2692" s="4">
        <v>45795.639386574076</v>
      </c>
      <c r="V2692" t="str">
        <f>IFERROR(VLOOKUP(B2692,#REF!,1,0),"")</f>
        <v/>
      </c>
      <c r="W2692" t="str" cm="1">
        <f t="array" ref="W2692">IFERROR(_xlfn.IFS(AND(V2692="",X2692&lt;&gt;"王园园组",X2692&lt;&gt;"other"),K2692,AND(V2692="",X2692="王园园组"),G2692),"other")</f>
        <v>other</v>
      </c>
      <c r="X2692" t="str" cm="1">
        <f t="array" ref="X2692">IFERROR(_xlfn.IFS(AND(V2692="",IFERROR(VLOOKUP(N2692,#REF!,1,0),1)&lt;&gt;1),N2692,AND(V2692="",I2692="王园园组"),"王园园组"),"other")</f>
        <v>other</v>
      </c>
      <c r="Y2692">
        <f>IFERROR(_xlfn.XLOOKUP(MID(T2692, FIND("#", SUBSTITUTE(T2692, "-", "#", LEN(T2692) - LEN(SUBSTITUTE(T2692, "-", "")))) + 1, LEN(T2692)),#REF!,#REF!),0)</f>
        <v>0</v>
      </c>
      <c r="Z2692">
        <f>MONTH(续费明细实时[[#This Row],[success_time]])</f>
        <v>5</v>
      </c>
      <c r="AA2692" s="8" t="e">
        <f>VLOOKUP(续费明细实时[[#This Row],[parent_user_id]],#REF!,27,0)</f>
        <v>#REF!</v>
      </c>
    </row>
    <row r="2693" spans="1:27" hidden="1">
      <c r="A2693" s="1">
        <v>45785</v>
      </c>
      <c r="B2693" t="s">
        <v>2863</v>
      </c>
      <c r="C2693" t="s">
        <v>2864</v>
      </c>
      <c r="D2693" t="s">
        <v>648</v>
      </c>
      <c r="E2693" t="s">
        <v>1476</v>
      </c>
      <c r="F2693">
        <v>50</v>
      </c>
      <c r="G2693" t="s">
        <v>2865</v>
      </c>
      <c r="H2693" t="s">
        <v>806</v>
      </c>
      <c r="I2693" t="s">
        <v>626</v>
      </c>
      <c r="J2693">
        <v>3143</v>
      </c>
      <c r="K2693" t="s">
        <v>626</v>
      </c>
      <c r="L2693" t="s">
        <v>649</v>
      </c>
      <c r="M2693" t="s">
        <v>649</v>
      </c>
      <c r="N2693" t="s">
        <v>649</v>
      </c>
      <c r="O2693" t="s">
        <v>649</v>
      </c>
      <c r="P2693" t="s">
        <v>1877</v>
      </c>
      <c r="Q2693" t="s">
        <v>2866</v>
      </c>
      <c r="R2693" t="s">
        <v>626</v>
      </c>
      <c r="S2693">
        <v>442.66677099999998</v>
      </c>
      <c r="T2693" t="s">
        <v>1477</v>
      </c>
      <c r="U2693" s="4">
        <v>45785.582777777781</v>
      </c>
      <c r="V2693" t="str">
        <f>IFERROR(VLOOKUP(B2693,#REF!,1,0),"")</f>
        <v/>
      </c>
      <c r="W2693" t="str" cm="1">
        <f t="array" ref="W2693">IFERROR(_xlfn.IFS(AND(V2693="",X2693&lt;&gt;"王园园组",X2693&lt;&gt;"other"),K2693,AND(V2693="",X2693="王园园组"),G2693),"other")</f>
        <v>other</v>
      </c>
      <c r="X2693" t="str" cm="1">
        <f t="array" ref="X2693">IFERROR(_xlfn.IFS(AND(V2693="",IFERROR(VLOOKUP(N2693,#REF!,1,0),1)&lt;&gt;1),N2693,AND(V2693="",I2693="王园园组"),"王园园组"),"other")</f>
        <v>other</v>
      </c>
      <c r="Y2693">
        <f>IFERROR(_xlfn.XLOOKUP(MID(T2693, FIND("#", SUBSTITUTE(T2693, "-", "#", LEN(T2693) - LEN(SUBSTITUTE(T2693, "-", "")))) + 1, LEN(T2693)),#REF!,#REF!),0)</f>
        <v>0</v>
      </c>
      <c r="Z2693">
        <f>MONTH(续费明细实时[[#This Row],[success_time]])</f>
        <v>5</v>
      </c>
      <c r="AA2693" s="8" t="e">
        <f>VLOOKUP(续费明细实时[[#This Row],[parent_user_id]],#REF!,27,0)</f>
        <v>#REF!</v>
      </c>
    </row>
    <row r="2694" spans="1:27">
      <c r="A2694" s="1">
        <v>45806</v>
      </c>
      <c r="B2694" t="s">
        <v>30460</v>
      </c>
      <c r="C2694" t="s">
        <v>30461</v>
      </c>
      <c r="D2694" t="s">
        <v>632</v>
      </c>
      <c r="E2694" t="s">
        <v>546</v>
      </c>
      <c r="F2694">
        <v>360</v>
      </c>
      <c r="G2694" t="s">
        <v>1909</v>
      </c>
      <c r="H2694" t="s">
        <v>559</v>
      </c>
      <c r="I2694" t="s">
        <v>1876</v>
      </c>
      <c r="J2694">
        <v>47535</v>
      </c>
      <c r="K2694" t="s">
        <v>263</v>
      </c>
      <c r="L2694" t="s">
        <v>549</v>
      </c>
      <c r="M2694" t="s">
        <v>550</v>
      </c>
      <c r="N2694" t="s">
        <v>136</v>
      </c>
      <c r="O2694" t="s">
        <v>147</v>
      </c>
      <c r="P2694" t="s">
        <v>1877</v>
      </c>
      <c r="Q2694" t="s">
        <v>30462</v>
      </c>
      <c r="R2694" t="s">
        <v>626</v>
      </c>
      <c r="S2694">
        <v>6695</v>
      </c>
      <c r="T2694" t="s">
        <v>2193</v>
      </c>
      <c r="U2694" s="4">
        <v>45806.383159722223</v>
      </c>
      <c r="V2694" t="str">
        <f>IFERROR(VLOOKUP(B2694,#REF!,1,0),"")</f>
        <v/>
      </c>
      <c r="W2694" t="str" cm="1">
        <f t="array" ref="W2694">IFERROR(_xlfn.IFS(AND(V2694="",X2694&lt;&gt;"王园园组",X2694&lt;&gt;"other"),K2694,AND(V2694="",X2694="王园园组"),G2694),"other")</f>
        <v>other</v>
      </c>
      <c r="X2694" t="str" cm="1">
        <f t="array" ref="X2694">IFERROR(_xlfn.IFS(AND(V2694="",IFERROR(VLOOKUP(N2694,#REF!,1,0),1)&lt;&gt;1),N2694,AND(V2694="",I2694="王园园组"),"王园园组"),"other")</f>
        <v>other</v>
      </c>
      <c r="Y2694">
        <f>IFERROR(_xlfn.XLOOKUP(MID(T2694, FIND("#", SUBSTITUTE(T2694, "-", "#", LEN(T2694) - LEN(SUBSTITUTE(T2694, "-", "")))) + 1, LEN(T2694)),#REF!,#REF!),0)</f>
        <v>0</v>
      </c>
      <c r="Z2694">
        <f>MONTH(续费明细实时[[#This Row],[success_time]])</f>
        <v>5</v>
      </c>
      <c r="AA2694" s="8" t="e">
        <f>VLOOKUP(续费明细实时[[#This Row],[parent_user_id]],#REF!,27,0)</f>
        <v>#REF!</v>
      </c>
    </row>
    <row r="2695" spans="1:27">
      <c r="A2695" s="1">
        <v>45796</v>
      </c>
      <c r="B2695" t="s">
        <v>13303</v>
      </c>
      <c r="C2695" t="s">
        <v>13304</v>
      </c>
      <c r="D2695" t="s">
        <v>548</v>
      </c>
      <c r="E2695" t="s">
        <v>546</v>
      </c>
      <c r="F2695">
        <v>120</v>
      </c>
      <c r="G2695" t="s">
        <v>1909</v>
      </c>
      <c r="H2695" t="s">
        <v>559</v>
      </c>
      <c r="I2695" t="s">
        <v>1876</v>
      </c>
      <c r="J2695">
        <v>17750</v>
      </c>
      <c r="K2695" t="s">
        <v>210</v>
      </c>
      <c r="L2695" t="s">
        <v>549</v>
      </c>
      <c r="M2695" t="s">
        <v>550</v>
      </c>
      <c r="N2695" t="s">
        <v>551</v>
      </c>
      <c r="O2695" t="s">
        <v>149</v>
      </c>
      <c r="P2695" t="s">
        <v>1877</v>
      </c>
      <c r="Q2695" t="s">
        <v>13305</v>
      </c>
      <c r="R2695" t="s">
        <v>626</v>
      </c>
      <c r="S2695">
        <v>2500</v>
      </c>
      <c r="T2695" t="s">
        <v>1896</v>
      </c>
      <c r="U2695" s="4">
        <v>45796.360833333332</v>
      </c>
      <c r="V2695" t="str">
        <f>IFERROR(VLOOKUP(B2695,#REF!,1,0),"")</f>
        <v/>
      </c>
      <c r="W2695" t="str" cm="1">
        <f t="array" ref="W2695">IFERROR(_xlfn.IFS(AND(V2695="",X2695&lt;&gt;"王园园组",X2695&lt;&gt;"other"),K2695,AND(V2695="",X2695="王园园组"),G2695),"other")</f>
        <v>other</v>
      </c>
      <c r="X2695" t="str" cm="1">
        <f t="array" ref="X2695">IFERROR(_xlfn.IFS(AND(V2695="",IFERROR(VLOOKUP(N2695,#REF!,1,0),1)&lt;&gt;1),N2695,AND(V2695="",I2695="王园园组"),"王园园组"),"other")</f>
        <v>other</v>
      </c>
      <c r="Y2695">
        <f>IFERROR(_xlfn.XLOOKUP(MID(T2695, FIND("#", SUBSTITUTE(T2695, "-", "#", LEN(T2695) - LEN(SUBSTITUTE(T2695, "-", "")))) + 1, LEN(T2695)),#REF!,#REF!),0)</f>
        <v>0</v>
      </c>
      <c r="Z2695">
        <f>MONTH(续费明细实时[[#This Row],[success_time]])</f>
        <v>5</v>
      </c>
      <c r="AA2695" s="8" t="e">
        <f>VLOOKUP(续费明细实时[[#This Row],[parent_user_id]],#REF!,27,0)</f>
        <v>#REF!</v>
      </c>
    </row>
    <row r="2696" spans="1:27">
      <c r="A2696" s="1">
        <v>45800</v>
      </c>
      <c r="B2696" t="s">
        <v>13312</v>
      </c>
      <c r="C2696" t="s">
        <v>13313</v>
      </c>
      <c r="D2696" t="s">
        <v>548</v>
      </c>
      <c r="E2696" t="s">
        <v>546</v>
      </c>
      <c r="F2696">
        <v>120</v>
      </c>
      <c r="G2696" t="s">
        <v>1883</v>
      </c>
      <c r="H2696" t="s">
        <v>559</v>
      </c>
      <c r="I2696" t="s">
        <v>1876</v>
      </c>
      <c r="J2696">
        <v>18283</v>
      </c>
      <c r="K2696" t="s">
        <v>190</v>
      </c>
      <c r="L2696" t="s">
        <v>549</v>
      </c>
      <c r="M2696" t="s">
        <v>559</v>
      </c>
      <c r="N2696" t="s">
        <v>469</v>
      </c>
      <c r="O2696" t="s">
        <v>189</v>
      </c>
      <c r="P2696" t="s">
        <v>1877</v>
      </c>
      <c r="Q2696" t="s">
        <v>13314</v>
      </c>
      <c r="R2696" t="s">
        <v>626</v>
      </c>
      <c r="S2696">
        <v>2575</v>
      </c>
      <c r="T2696" t="s">
        <v>1896</v>
      </c>
      <c r="U2696" s="4">
        <v>45800.486608796295</v>
      </c>
      <c r="V2696" t="str">
        <f>IFERROR(VLOOKUP(B2696,#REF!,1,0),"")</f>
        <v/>
      </c>
      <c r="W2696" t="str" cm="1">
        <f t="array" ref="W2696">IFERROR(_xlfn.IFS(AND(V2696="",X2696&lt;&gt;"王园园组",X2696&lt;&gt;"other"),K2696,AND(V2696="",X2696="王园园组"),G2696),"other")</f>
        <v>other</v>
      </c>
      <c r="X2696" t="str" cm="1">
        <f t="array" ref="X2696">IFERROR(_xlfn.IFS(AND(V2696="",IFERROR(VLOOKUP(N2696,#REF!,1,0),1)&lt;&gt;1),N2696,AND(V2696="",I2696="王园园组"),"王园园组"),"other")</f>
        <v>other</v>
      </c>
      <c r="Y2696">
        <f>IFERROR(_xlfn.XLOOKUP(MID(T2696, FIND("#", SUBSTITUTE(T2696, "-", "#", LEN(T2696) - LEN(SUBSTITUTE(T2696, "-", "")))) + 1, LEN(T2696)),#REF!,#REF!),0)</f>
        <v>0</v>
      </c>
      <c r="Z2696">
        <f>MONTH(续费明细实时[[#This Row],[success_time]])</f>
        <v>5</v>
      </c>
      <c r="AA2696" s="8" t="e">
        <f>VLOOKUP(续费明细实时[[#This Row],[parent_user_id]],#REF!,27,0)</f>
        <v>#REF!</v>
      </c>
    </row>
    <row r="2697" spans="1:27">
      <c r="A2697" s="1">
        <v>45798</v>
      </c>
      <c r="B2697" t="s">
        <v>13315</v>
      </c>
      <c r="C2697" t="s">
        <v>13316</v>
      </c>
      <c r="D2697" t="s">
        <v>558</v>
      </c>
      <c r="E2697" t="s">
        <v>546</v>
      </c>
      <c r="F2697">
        <v>60</v>
      </c>
      <c r="G2697" t="s">
        <v>335</v>
      </c>
      <c r="H2697" t="s">
        <v>559</v>
      </c>
      <c r="I2697" t="s">
        <v>504</v>
      </c>
      <c r="J2697">
        <v>10854</v>
      </c>
      <c r="K2697" t="s">
        <v>335</v>
      </c>
      <c r="L2697" t="s">
        <v>549</v>
      </c>
      <c r="M2697" t="s">
        <v>559</v>
      </c>
      <c r="N2697" t="s">
        <v>504</v>
      </c>
      <c r="O2697" t="s">
        <v>325</v>
      </c>
      <c r="P2697" t="s">
        <v>1877</v>
      </c>
      <c r="Q2697" t="s">
        <v>13317</v>
      </c>
      <c r="R2697" t="s">
        <v>626</v>
      </c>
      <c r="S2697">
        <v>1528.6918470000001</v>
      </c>
      <c r="T2697" t="s">
        <v>1891</v>
      </c>
      <c r="U2697" s="4">
        <v>45798.387488425928</v>
      </c>
      <c r="V2697" t="str">
        <f>IFERROR(VLOOKUP(B2697,#REF!,1,0),"")</f>
        <v/>
      </c>
      <c r="W2697" t="str" cm="1">
        <f t="array" ref="W2697">IFERROR(_xlfn.IFS(AND(V2697="",X2697&lt;&gt;"王园园组",X2697&lt;&gt;"other"),K2697,AND(V2697="",X2697="王园园组"),G2697),"other")</f>
        <v>other</v>
      </c>
      <c r="X2697" t="str" cm="1">
        <f t="array" ref="X2697">IFERROR(_xlfn.IFS(AND(V2697="",IFERROR(VLOOKUP(N2697,#REF!,1,0),1)&lt;&gt;1),N2697,AND(V2697="",I2697="王园园组"),"王园园组"),"other")</f>
        <v>other</v>
      </c>
      <c r="Y2697">
        <f>IFERROR(_xlfn.XLOOKUP(MID(T2697, FIND("#", SUBSTITUTE(T2697, "-", "#", LEN(T2697) - LEN(SUBSTITUTE(T2697, "-", "")))) + 1, LEN(T2697)),#REF!,#REF!),0)</f>
        <v>0</v>
      </c>
      <c r="Z2697">
        <f>MONTH(续费明细实时[[#This Row],[success_time]])</f>
        <v>5</v>
      </c>
      <c r="AA2697" s="8" t="e">
        <f>VLOOKUP(续费明细实时[[#This Row],[parent_user_id]],#REF!,27,0)</f>
        <v>#REF!</v>
      </c>
    </row>
    <row r="2698" spans="1:27">
      <c r="A2698" s="1">
        <v>45788</v>
      </c>
      <c r="B2698" t="s">
        <v>8985</v>
      </c>
      <c r="C2698" t="s">
        <v>8986</v>
      </c>
      <c r="D2698" t="s">
        <v>677</v>
      </c>
      <c r="E2698" t="s">
        <v>546</v>
      </c>
      <c r="F2698">
        <v>120</v>
      </c>
      <c r="G2698" t="s">
        <v>2024</v>
      </c>
      <c r="H2698" t="s">
        <v>559</v>
      </c>
      <c r="I2698" t="s">
        <v>1876</v>
      </c>
      <c r="J2698">
        <v>17750</v>
      </c>
      <c r="K2698" t="s">
        <v>297</v>
      </c>
      <c r="L2698" t="s">
        <v>549</v>
      </c>
      <c r="M2698" t="s">
        <v>550</v>
      </c>
      <c r="N2698" t="s">
        <v>136</v>
      </c>
      <c r="O2698" t="s">
        <v>143</v>
      </c>
      <c r="P2698" t="s">
        <v>1877</v>
      </c>
      <c r="Q2698" t="s">
        <v>8987</v>
      </c>
      <c r="R2698" t="s">
        <v>626</v>
      </c>
      <c r="S2698">
        <v>2500</v>
      </c>
      <c r="T2698" t="s">
        <v>1896</v>
      </c>
      <c r="U2698" s="4">
        <v>45788.962245370371</v>
      </c>
      <c r="V2698" t="str">
        <f>IFERROR(VLOOKUP(B2698,#REF!,1,0),"")</f>
        <v/>
      </c>
      <c r="W2698" t="str" cm="1">
        <f t="array" ref="W2698">IFERROR(_xlfn.IFS(AND(V2698="",X2698&lt;&gt;"王园园组",X2698&lt;&gt;"other"),K2698,AND(V2698="",X2698="王园园组"),G2698),"other")</f>
        <v>other</v>
      </c>
      <c r="X2698" t="str" cm="1">
        <f t="array" ref="X2698">IFERROR(_xlfn.IFS(AND(V2698="",IFERROR(VLOOKUP(N2698,#REF!,1,0),1)&lt;&gt;1),N2698,AND(V2698="",I2698="王园园组"),"王园园组"),"other")</f>
        <v>other</v>
      </c>
      <c r="Y2698">
        <f>IFERROR(_xlfn.XLOOKUP(MID(T2698, FIND("#", SUBSTITUTE(T2698, "-", "#", LEN(T2698) - LEN(SUBSTITUTE(T2698, "-", "")))) + 1, LEN(T2698)),#REF!,#REF!),0)</f>
        <v>0</v>
      </c>
      <c r="Z2698">
        <f>MONTH(续费明细实时[[#This Row],[success_time]])</f>
        <v>5</v>
      </c>
      <c r="AA2698" s="8" t="e">
        <f>VLOOKUP(续费明细实时[[#This Row],[parent_user_id]],#REF!,27,0)</f>
        <v>#REF!</v>
      </c>
    </row>
    <row r="2699" spans="1:27">
      <c r="A2699" s="1">
        <v>45790</v>
      </c>
      <c r="B2699" t="s">
        <v>13324</v>
      </c>
      <c r="C2699" t="s">
        <v>13325</v>
      </c>
      <c r="D2699" t="s">
        <v>610</v>
      </c>
      <c r="E2699" t="s">
        <v>546</v>
      </c>
      <c r="F2699">
        <v>60</v>
      </c>
      <c r="G2699" t="s">
        <v>1994</v>
      </c>
      <c r="H2699" t="s">
        <v>559</v>
      </c>
      <c r="I2699" t="s">
        <v>1876</v>
      </c>
      <c r="J2699">
        <v>10970</v>
      </c>
      <c r="K2699" t="s">
        <v>302</v>
      </c>
      <c r="L2699" t="s">
        <v>549</v>
      </c>
      <c r="M2699" t="s">
        <v>550</v>
      </c>
      <c r="N2699" t="s">
        <v>136</v>
      </c>
      <c r="O2699" t="s">
        <v>143</v>
      </c>
      <c r="P2699" t="s">
        <v>1877</v>
      </c>
      <c r="Q2699" t="s">
        <v>13326</v>
      </c>
      <c r="R2699" t="s">
        <v>626</v>
      </c>
      <c r="S2699">
        <v>1545</v>
      </c>
      <c r="T2699" t="s">
        <v>1891</v>
      </c>
      <c r="U2699" s="4">
        <v>45790.785914351851</v>
      </c>
      <c r="V2699" t="str">
        <f>IFERROR(VLOOKUP(B2699,#REF!,1,0),"")</f>
        <v/>
      </c>
      <c r="W2699" t="str" cm="1">
        <f t="array" ref="W2699">IFERROR(_xlfn.IFS(AND(V2699="",X2699&lt;&gt;"王园园组",X2699&lt;&gt;"other"),K2699,AND(V2699="",X2699="王园园组"),G2699),"other")</f>
        <v>other</v>
      </c>
      <c r="X2699" t="str" cm="1">
        <f t="array" ref="X2699">IFERROR(_xlfn.IFS(AND(V2699="",IFERROR(VLOOKUP(N2699,#REF!,1,0),1)&lt;&gt;1),N2699,AND(V2699="",I2699="王园园组"),"王园园组"),"other")</f>
        <v>other</v>
      </c>
      <c r="Y2699">
        <f>IFERROR(_xlfn.XLOOKUP(MID(T2699, FIND("#", SUBSTITUTE(T2699, "-", "#", LEN(T2699) - LEN(SUBSTITUTE(T2699, "-", "")))) + 1, LEN(T2699)),#REF!,#REF!),0)</f>
        <v>0</v>
      </c>
      <c r="Z2699">
        <f>MONTH(续费明细实时[[#This Row],[success_time]])</f>
        <v>5</v>
      </c>
      <c r="AA2699" s="8" t="e">
        <f>VLOOKUP(续费明细实时[[#This Row],[parent_user_id]],#REF!,27,0)</f>
        <v>#REF!</v>
      </c>
    </row>
    <row r="2700" spans="1:27">
      <c r="A2700" s="1">
        <v>45800</v>
      </c>
      <c r="B2700" t="s">
        <v>13327</v>
      </c>
      <c r="C2700" t="s">
        <v>13328</v>
      </c>
      <c r="D2700" t="s">
        <v>695</v>
      </c>
      <c r="E2700" t="s">
        <v>546</v>
      </c>
      <c r="F2700">
        <v>120</v>
      </c>
      <c r="G2700" t="s">
        <v>354</v>
      </c>
      <c r="H2700" t="s">
        <v>559</v>
      </c>
      <c r="I2700" t="s">
        <v>163</v>
      </c>
      <c r="J2700">
        <v>17750</v>
      </c>
      <c r="K2700" t="s">
        <v>354</v>
      </c>
      <c r="L2700" t="s">
        <v>549</v>
      </c>
      <c r="M2700" t="s">
        <v>559</v>
      </c>
      <c r="N2700" t="s">
        <v>163</v>
      </c>
      <c r="O2700" t="s">
        <v>472</v>
      </c>
      <c r="P2700" t="s">
        <v>1877</v>
      </c>
      <c r="Q2700" t="s">
        <v>13329</v>
      </c>
      <c r="R2700" t="s">
        <v>626</v>
      </c>
      <c r="S2700">
        <v>2500</v>
      </c>
      <c r="T2700" t="s">
        <v>1896</v>
      </c>
      <c r="U2700" s="4">
        <v>45800.85261574074</v>
      </c>
      <c r="V2700" t="str">
        <f>IFERROR(VLOOKUP(B2700,#REF!,1,0),"")</f>
        <v/>
      </c>
      <c r="W2700" t="str" cm="1">
        <f t="array" ref="W2700">IFERROR(_xlfn.IFS(AND(V2700="",X2700&lt;&gt;"王园园组",X2700&lt;&gt;"other"),K2700,AND(V2700="",X2700="王园园组"),G2700),"other")</f>
        <v>other</v>
      </c>
      <c r="X2700" t="str" cm="1">
        <f t="array" ref="X2700">IFERROR(_xlfn.IFS(AND(V2700="",IFERROR(VLOOKUP(N2700,#REF!,1,0),1)&lt;&gt;1),N2700,AND(V2700="",I2700="王园园组"),"王园园组"),"other")</f>
        <v>other</v>
      </c>
      <c r="Y2700">
        <f>IFERROR(_xlfn.XLOOKUP(MID(T2700, FIND("#", SUBSTITUTE(T2700, "-", "#", LEN(T2700) - LEN(SUBSTITUTE(T2700, "-", "")))) + 1, LEN(T2700)),#REF!,#REF!),0)</f>
        <v>0</v>
      </c>
      <c r="Z2700">
        <f>MONTH(续费明细实时[[#This Row],[success_time]])</f>
        <v>5</v>
      </c>
      <c r="AA2700" s="8" t="e">
        <f>VLOOKUP(续费明细实时[[#This Row],[parent_user_id]],#REF!,27,0)</f>
        <v>#REF!</v>
      </c>
    </row>
    <row r="2701" spans="1:27">
      <c r="A2701" s="1">
        <v>45792</v>
      </c>
      <c r="B2701" t="s">
        <v>14430</v>
      </c>
      <c r="C2701" t="s">
        <v>14431</v>
      </c>
      <c r="D2701" t="s">
        <v>548</v>
      </c>
      <c r="E2701" t="s">
        <v>546</v>
      </c>
      <c r="F2701">
        <v>120</v>
      </c>
      <c r="G2701" t="s">
        <v>1883</v>
      </c>
      <c r="H2701" t="s">
        <v>559</v>
      </c>
      <c r="I2701" t="s">
        <v>1876</v>
      </c>
      <c r="J2701">
        <v>18283</v>
      </c>
      <c r="K2701" t="s">
        <v>200</v>
      </c>
      <c r="L2701" t="s">
        <v>549</v>
      </c>
      <c r="M2701" t="s">
        <v>550</v>
      </c>
      <c r="N2701" t="s">
        <v>551</v>
      </c>
      <c r="O2701" t="s">
        <v>149</v>
      </c>
      <c r="P2701" t="s">
        <v>1877</v>
      </c>
      <c r="Q2701" t="s">
        <v>14432</v>
      </c>
      <c r="R2701" t="s">
        <v>626</v>
      </c>
      <c r="S2701">
        <v>2575</v>
      </c>
      <c r="T2701" t="s">
        <v>1896</v>
      </c>
      <c r="U2701" s="4">
        <v>45792.451932870368</v>
      </c>
      <c r="V2701" t="str">
        <f>IFERROR(VLOOKUP(B2701,#REF!,1,0),"")</f>
        <v/>
      </c>
      <c r="W2701" t="str" cm="1">
        <f t="array" ref="W2701">IFERROR(_xlfn.IFS(AND(V2701="",X2701&lt;&gt;"王园园组",X2701&lt;&gt;"other"),K2701,AND(V2701="",X2701="王园园组"),G2701),"other")</f>
        <v>other</v>
      </c>
      <c r="X2701" t="str" cm="1">
        <f t="array" ref="X2701">IFERROR(_xlfn.IFS(AND(V2701="",IFERROR(VLOOKUP(N2701,#REF!,1,0),1)&lt;&gt;1),N2701,AND(V2701="",I2701="王园园组"),"王园园组"),"other")</f>
        <v>other</v>
      </c>
      <c r="Y2701">
        <f>IFERROR(_xlfn.XLOOKUP(MID(T2701, FIND("#", SUBSTITUTE(T2701, "-", "#", LEN(T2701) - LEN(SUBSTITUTE(T2701, "-", "")))) + 1, LEN(T2701)),#REF!,#REF!),0)</f>
        <v>0</v>
      </c>
      <c r="Z2701">
        <f>MONTH(续费明细实时[[#This Row],[success_time]])</f>
        <v>5</v>
      </c>
      <c r="AA2701" s="8" t="e">
        <f>VLOOKUP(续费明细实时[[#This Row],[parent_user_id]],#REF!,27,0)</f>
        <v>#REF!</v>
      </c>
    </row>
    <row r="2702" spans="1:27">
      <c r="A2702" s="1">
        <v>45790</v>
      </c>
      <c r="B2702" t="s">
        <v>11670</v>
      </c>
      <c r="C2702" t="s">
        <v>11671</v>
      </c>
      <c r="D2702" t="s">
        <v>548</v>
      </c>
      <c r="E2702" t="s">
        <v>546</v>
      </c>
      <c r="F2702">
        <v>60</v>
      </c>
      <c r="G2702" t="s">
        <v>2005</v>
      </c>
      <c r="H2702" t="s">
        <v>559</v>
      </c>
      <c r="I2702" t="s">
        <v>1876</v>
      </c>
      <c r="J2702">
        <v>10970</v>
      </c>
      <c r="K2702" t="s">
        <v>209</v>
      </c>
      <c r="L2702" t="s">
        <v>549</v>
      </c>
      <c r="M2702" t="s">
        <v>550</v>
      </c>
      <c r="N2702" t="s">
        <v>551</v>
      </c>
      <c r="O2702" t="s">
        <v>149</v>
      </c>
      <c r="P2702" t="s">
        <v>1877</v>
      </c>
      <c r="Q2702" t="s">
        <v>11672</v>
      </c>
      <c r="R2702" t="s">
        <v>626</v>
      </c>
      <c r="S2702">
        <v>1545</v>
      </c>
      <c r="T2702" t="s">
        <v>1891</v>
      </c>
      <c r="U2702" s="4">
        <v>45790.376099537039</v>
      </c>
      <c r="V2702" t="str">
        <f>IFERROR(VLOOKUP(B2702,#REF!,1,0),"")</f>
        <v/>
      </c>
      <c r="W2702" t="str" cm="1">
        <f t="array" ref="W2702">IFERROR(_xlfn.IFS(AND(V2702="",X2702&lt;&gt;"王园园组",X2702&lt;&gt;"other"),K2702,AND(V2702="",X2702="王园园组"),G2702),"other")</f>
        <v>other</v>
      </c>
      <c r="X2702" t="str" cm="1">
        <f t="array" ref="X2702">IFERROR(_xlfn.IFS(AND(V2702="",IFERROR(VLOOKUP(N2702,#REF!,1,0),1)&lt;&gt;1),N2702,AND(V2702="",I2702="王园园组"),"王园园组"),"other")</f>
        <v>other</v>
      </c>
      <c r="Y2702">
        <f>IFERROR(_xlfn.XLOOKUP(MID(T2702, FIND("#", SUBSTITUTE(T2702, "-", "#", LEN(T2702) - LEN(SUBSTITUTE(T2702, "-", "")))) + 1, LEN(T2702)),#REF!,#REF!),0)</f>
        <v>0</v>
      </c>
      <c r="Z2702">
        <f>MONTH(续费明细实时[[#This Row],[success_time]])</f>
        <v>5</v>
      </c>
      <c r="AA2702" s="8" t="e">
        <f>VLOOKUP(续费明细实时[[#This Row],[parent_user_id]],#REF!,27,0)</f>
        <v>#REF!</v>
      </c>
    </row>
    <row r="2703" spans="1:27">
      <c r="A2703" s="1">
        <v>45785</v>
      </c>
      <c r="B2703" t="s">
        <v>2867</v>
      </c>
      <c r="C2703" t="s">
        <v>2868</v>
      </c>
      <c r="D2703" t="s">
        <v>558</v>
      </c>
      <c r="E2703" t="s">
        <v>546</v>
      </c>
      <c r="F2703">
        <v>60</v>
      </c>
      <c r="G2703" t="s">
        <v>2178</v>
      </c>
      <c r="H2703" t="s">
        <v>559</v>
      </c>
      <c r="I2703" t="s">
        <v>1876</v>
      </c>
      <c r="J2703">
        <v>10650</v>
      </c>
      <c r="K2703" t="s">
        <v>299</v>
      </c>
      <c r="L2703" t="s">
        <v>549</v>
      </c>
      <c r="M2703" t="s">
        <v>550</v>
      </c>
      <c r="N2703" t="s">
        <v>136</v>
      </c>
      <c r="O2703" t="s">
        <v>143</v>
      </c>
      <c r="P2703" t="s">
        <v>1877</v>
      </c>
      <c r="Q2703" t="s">
        <v>2869</v>
      </c>
      <c r="R2703" t="s">
        <v>626</v>
      </c>
      <c r="S2703">
        <v>1500</v>
      </c>
      <c r="T2703" t="s">
        <v>1891</v>
      </c>
      <c r="U2703" s="4">
        <v>45785.841284722221</v>
      </c>
      <c r="V2703" t="str">
        <f>IFERROR(VLOOKUP(B2703,#REF!,1,0),"")</f>
        <v/>
      </c>
      <c r="W2703" t="str" cm="1">
        <f t="array" ref="W2703">IFERROR(_xlfn.IFS(AND(V2703="",X2703&lt;&gt;"王园园组",X2703&lt;&gt;"other"),K2703,AND(V2703="",X2703="王园园组"),G2703),"other")</f>
        <v>other</v>
      </c>
      <c r="X2703" t="str" cm="1">
        <f t="array" ref="X2703">IFERROR(_xlfn.IFS(AND(V2703="",IFERROR(VLOOKUP(N2703,#REF!,1,0),1)&lt;&gt;1),N2703,AND(V2703="",I2703="王园园组"),"王园园组"),"other")</f>
        <v>other</v>
      </c>
      <c r="Y2703">
        <f>IFERROR(_xlfn.XLOOKUP(MID(T2703, FIND("#", SUBSTITUTE(T2703, "-", "#", LEN(T2703) - LEN(SUBSTITUTE(T2703, "-", "")))) + 1, LEN(T2703)),#REF!,#REF!),0)</f>
        <v>0</v>
      </c>
      <c r="Z2703">
        <f>MONTH(续费明细实时[[#This Row],[success_time]])</f>
        <v>5</v>
      </c>
      <c r="AA2703" s="8" t="e">
        <f>VLOOKUP(续费明细实时[[#This Row],[parent_user_id]],#REF!,27,0)</f>
        <v>#REF!</v>
      </c>
    </row>
    <row r="2704" spans="1:27">
      <c r="A2704" s="1">
        <v>45789</v>
      </c>
      <c r="B2704" t="s">
        <v>9021</v>
      </c>
      <c r="C2704" t="s">
        <v>9022</v>
      </c>
      <c r="D2704" t="s">
        <v>548</v>
      </c>
      <c r="E2704" t="s">
        <v>546</v>
      </c>
      <c r="F2704">
        <v>120</v>
      </c>
      <c r="G2704" t="s">
        <v>1929</v>
      </c>
      <c r="H2704" t="s">
        <v>559</v>
      </c>
      <c r="I2704" t="s">
        <v>1876</v>
      </c>
      <c r="J2704">
        <v>18283</v>
      </c>
      <c r="K2704" t="s">
        <v>259</v>
      </c>
      <c r="L2704" t="s">
        <v>549</v>
      </c>
      <c r="M2704" t="s">
        <v>550</v>
      </c>
      <c r="N2704" t="s">
        <v>136</v>
      </c>
      <c r="O2704" t="s">
        <v>147</v>
      </c>
      <c r="P2704" t="s">
        <v>1877</v>
      </c>
      <c r="Q2704" t="s">
        <v>9023</v>
      </c>
      <c r="R2704" t="s">
        <v>626</v>
      </c>
      <c r="S2704">
        <v>2575</v>
      </c>
      <c r="T2704" t="s">
        <v>1896</v>
      </c>
      <c r="U2704" s="4">
        <v>45789.397303240738</v>
      </c>
      <c r="V2704" t="str">
        <f>IFERROR(VLOOKUP(B2704,#REF!,1,0),"")</f>
        <v/>
      </c>
      <c r="W2704" t="str" cm="1">
        <f t="array" ref="W2704">IFERROR(_xlfn.IFS(AND(V2704="",X2704&lt;&gt;"王园园组",X2704&lt;&gt;"other"),K2704,AND(V2704="",X2704="王园园组"),G2704),"other")</f>
        <v>other</v>
      </c>
      <c r="X2704" t="str" cm="1">
        <f t="array" ref="X2704">IFERROR(_xlfn.IFS(AND(V2704="",IFERROR(VLOOKUP(N2704,#REF!,1,0),1)&lt;&gt;1),N2704,AND(V2704="",I2704="王园园组"),"王园园组"),"other")</f>
        <v>other</v>
      </c>
      <c r="Y2704">
        <f>IFERROR(_xlfn.XLOOKUP(MID(T2704, FIND("#", SUBSTITUTE(T2704, "-", "#", LEN(T2704) - LEN(SUBSTITUTE(T2704, "-", "")))) + 1, LEN(T2704)),#REF!,#REF!),0)</f>
        <v>0</v>
      </c>
      <c r="Z2704">
        <f>MONTH(续费明细实时[[#This Row],[success_time]])</f>
        <v>5</v>
      </c>
      <c r="AA2704" s="8" t="e">
        <f>VLOOKUP(续费明细实时[[#This Row],[parent_user_id]],#REF!,27,0)</f>
        <v>#REF!</v>
      </c>
    </row>
    <row r="2705" spans="1:27">
      <c r="A2705" s="1">
        <v>45789</v>
      </c>
      <c r="B2705" t="s">
        <v>11757</v>
      </c>
      <c r="C2705" t="s">
        <v>11758</v>
      </c>
      <c r="D2705" t="s">
        <v>902</v>
      </c>
      <c r="E2705" t="s">
        <v>1102</v>
      </c>
      <c r="F2705">
        <v>36</v>
      </c>
      <c r="G2705" t="s">
        <v>361</v>
      </c>
      <c r="H2705" t="s">
        <v>559</v>
      </c>
      <c r="I2705" t="s">
        <v>163</v>
      </c>
      <c r="J2705">
        <v>3780</v>
      </c>
      <c r="K2705" t="s">
        <v>361</v>
      </c>
      <c r="L2705" t="s">
        <v>549</v>
      </c>
      <c r="M2705" t="s">
        <v>559</v>
      </c>
      <c r="N2705" t="s">
        <v>163</v>
      </c>
      <c r="O2705" t="s">
        <v>473</v>
      </c>
      <c r="P2705" t="s">
        <v>1877</v>
      </c>
      <c r="Q2705" t="s">
        <v>11759</v>
      </c>
      <c r="R2705" t="s">
        <v>626</v>
      </c>
      <c r="S2705">
        <v>532.45437700000002</v>
      </c>
      <c r="T2705" t="s">
        <v>9064</v>
      </c>
      <c r="U2705" s="4">
        <v>45789.907847222225</v>
      </c>
      <c r="V2705" t="str">
        <f>IFERROR(VLOOKUP(B2705,#REF!,1,0),"")</f>
        <v/>
      </c>
      <c r="W2705" t="str" cm="1">
        <f t="array" ref="W2705">IFERROR(_xlfn.IFS(AND(V2705="",X2705&lt;&gt;"王园园组",X2705&lt;&gt;"other"),K2705,AND(V2705="",X2705="王园园组"),G2705),"other")</f>
        <v>other</v>
      </c>
      <c r="X2705" t="str" cm="1">
        <f t="array" ref="X2705">IFERROR(_xlfn.IFS(AND(V2705="",IFERROR(VLOOKUP(N2705,#REF!,1,0),1)&lt;&gt;1),N2705,AND(V2705="",I2705="王园园组"),"王园园组"),"other")</f>
        <v>other</v>
      </c>
      <c r="Y2705">
        <f>IFERROR(_xlfn.XLOOKUP(MID(T2705, FIND("#", SUBSTITUTE(T2705, "-", "#", LEN(T2705) - LEN(SUBSTITUTE(T2705, "-", "")))) + 1, LEN(T2705)),#REF!,#REF!),0)</f>
        <v>0</v>
      </c>
      <c r="Z2705">
        <f>MONTH(续费明细实时[[#This Row],[success_time]])</f>
        <v>5</v>
      </c>
      <c r="AA2705" s="8" t="e">
        <f>VLOOKUP(续费明细实时[[#This Row],[parent_user_id]],#REF!,27,0)</f>
        <v>#REF!</v>
      </c>
    </row>
    <row r="2706" spans="1:27">
      <c r="A2706" s="1">
        <v>45805</v>
      </c>
      <c r="B2706" t="s">
        <v>30463</v>
      </c>
      <c r="C2706" t="s">
        <v>30464</v>
      </c>
      <c r="D2706" t="s">
        <v>902</v>
      </c>
      <c r="E2706" t="s">
        <v>1102</v>
      </c>
      <c r="F2706">
        <v>72</v>
      </c>
      <c r="G2706" t="s">
        <v>357</v>
      </c>
      <c r="H2706" t="s">
        <v>559</v>
      </c>
      <c r="I2706" t="s">
        <v>163</v>
      </c>
      <c r="J2706">
        <v>6396</v>
      </c>
      <c r="K2706" t="s">
        <v>357</v>
      </c>
      <c r="L2706" t="s">
        <v>549</v>
      </c>
      <c r="M2706" t="s">
        <v>559</v>
      </c>
      <c r="N2706" t="s">
        <v>163</v>
      </c>
      <c r="O2706" t="s">
        <v>473</v>
      </c>
      <c r="P2706" t="s">
        <v>1877</v>
      </c>
      <c r="Q2706" t="s">
        <v>30465</v>
      </c>
      <c r="R2706" t="s">
        <v>626</v>
      </c>
      <c r="S2706">
        <v>900.81148099999996</v>
      </c>
      <c r="T2706" t="s">
        <v>1373</v>
      </c>
      <c r="U2706" s="4">
        <v>45805.616956018515</v>
      </c>
      <c r="V2706" t="str">
        <f>IFERROR(VLOOKUP(B2706,#REF!,1,0),"")</f>
        <v/>
      </c>
      <c r="W2706" t="str" cm="1">
        <f t="array" ref="W2706">IFERROR(_xlfn.IFS(AND(V2706="",X2706&lt;&gt;"王园园组",X2706&lt;&gt;"other"),K2706,AND(V2706="",X2706="王园园组"),G2706),"other")</f>
        <v>other</v>
      </c>
      <c r="X2706" t="str" cm="1">
        <f t="array" ref="X2706">IFERROR(_xlfn.IFS(AND(V2706="",IFERROR(VLOOKUP(N2706,#REF!,1,0),1)&lt;&gt;1),N2706,AND(V2706="",I2706="王园园组"),"王园园组"),"other")</f>
        <v>other</v>
      </c>
      <c r="Y2706">
        <f>IFERROR(_xlfn.XLOOKUP(MID(T2706, FIND("#", SUBSTITUTE(T2706, "-", "#", LEN(T2706) - LEN(SUBSTITUTE(T2706, "-", "")))) + 1, LEN(T2706)),#REF!,#REF!),0)</f>
        <v>0</v>
      </c>
      <c r="Z2706">
        <f>MONTH(续费明细实时[[#This Row],[success_time]])</f>
        <v>5</v>
      </c>
      <c r="AA2706" s="8" t="e">
        <f>VLOOKUP(续费明细实时[[#This Row],[parent_user_id]],#REF!,27,0)</f>
        <v>#REF!</v>
      </c>
    </row>
    <row r="2707" spans="1:27">
      <c r="A2707" s="1">
        <v>45792</v>
      </c>
      <c r="B2707" t="s">
        <v>14442</v>
      </c>
      <c r="C2707" t="s">
        <v>14443</v>
      </c>
      <c r="D2707" t="s">
        <v>548</v>
      </c>
      <c r="E2707" t="s">
        <v>546</v>
      </c>
      <c r="F2707">
        <v>60</v>
      </c>
      <c r="G2707" t="s">
        <v>1929</v>
      </c>
      <c r="H2707" t="s">
        <v>559</v>
      </c>
      <c r="I2707" t="s">
        <v>1876</v>
      </c>
      <c r="J2707">
        <v>10650</v>
      </c>
      <c r="K2707" t="s">
        <v>425</v>
      </c>
      <c r="L2707" t="s">
        <v>549</v>
      </c>
      <c r="M2707" t="s">
        <v>550</v>
      </c>
      <c r="N2707" t="s">
        <v>136</v>
      </c>
      <c r="O2707" t="s">
        <v>139</v>
      </c>
      <c r="P2707" t="s">
        <v>1877</v>
      </c>
      <c r="Q2707" t="s">
        <v>14444</v>
      </c>
      <c r="R2707" t="s">
        <v>626</v>
      </c>
      <c r="S2707">
        <v>1500</v>
      </c>
      <c r="T2707" t="s">
        <v>1891</v>
      </c>
      <c r="U2707" s="4">
        <v>45792.963287037041</v>
      </c>
      <c r="V2707" t="str">
        <f>IFERROR(VLOOKUP(B2707,#REF!,1,0),"")</f>
        <v/>
      </c>
      <c r="W2707" t="str" cm="1">
        <f t="array" ref="W2707">IFERROR(_xlfn.IFS(AND(V2707="",X2707&lt;&gt;"王园园组",X2707&lt;&gt;"other"),K2707,AND(V2707="",X2707="王园园组"),G2707),"other")</f>
        <v>other</v>
      </c>
      <c r="X2707" t="str" cm="1">
        <f t="array" ref="X2707">IFERROR(_xlfn.IFS(AND(V2707="",IFERROR(VLOOKUP(N2707,#REF!,1,0),1)&lt;&gt;1),N2707,AND(V2707="",I2707="王园园组"),"王园园组"),"other")</f>
        <v>other</v>
      </c>
      <c r="Y2707">
        <f>IFERROR(_xlfn.XLOOKUP(MID(T2707, FIND("#", SUBSTITUTE(T2707, "-", "#", LEN(T2707) - LEN(SUBSTITUTE(T2707, "-", "")))) + 1, LEN(T2707)),#REF!,#REF!),0)</f>
        <v>0</v>
      </c>
      <c r="Z2707">
        <f>MONTH(续费明细实时[[#This Row],[success_time]])</f>
        <v>5</v>
      </c>
      <c r="AA2707" s="8" t="e">
        <f>VLOOKUP(续费明细实时[[#This Row],[parent_user_id]],#REF!,27,0)</f>
        <v>#REF!</v>
      </c>
    </row>
    <row r="2708" spans="1:27">
      <c r="A2708" s="1">
        <v>45803</v>
      </c>
      <c r="B2708" t="s">
        <v>28754</v>
      </c>
      <c r="C2708" t="s">
        <v>28755</v>
      </c>
      <c r="D2708" t="s">
        <v>695</v>
      </c>
      <c r="E2708" t="s">
        <v>546</v>
      </c>
      <c r="F2708">
        <v>60</v>
      </c>
      <c r="G2708" t="s">
        <v>1994</v>
      </c>
      <c r="H2708" t="s">
        <v>559</v>
      </c>
      <c r="I2708" t="s">
        <v>1876</v>
      </c>
      <c r="J2708">
        <v>10650</v>
      </c>
      <c r="K2708" t="s">
        <v>236</v>
      </c>
      <c r="L2708" t="s">
        <v>549</v>
      </c>
      <c r="M2708" t="s">
        <v>550</v>
      </c>
      <c r="N2708" t="s">
        <v>551</v>
      </c>
      <c r="O2708" t="s">
        <v>141</v>
      </c>
      <c r="P2708" t="s">
        <v>1877</v>
      </c>
      <c r="Q2708" t="s">
        <v>28756</v>
      </c>
      <c r="R2708" t="s">
        <v>626</v>
      </c>
      <c r="S2708">
        <v>1500</v>
      </c>
      <c r="T2708" t="s">
        <v>1891</v>
      </c>
      <c r="U2708" s="4">
        <v>45803.459004629629</v>
      </c>
      <c r="V2708" t="str">
        <f>IFERROR(VLOOKUP(B2708,#REF!,1,0),"")</f>
        <v/>
      </c>
      <c r="W2708" t="str" cm="1">
        <f t="array" ref="W2708">IFERROR(_xlfn.IFS(AND(V2708="",X2708&lt;&gt;"王园园组",X2708&lt;&gt;"other"),K2708,AND(V2708="",X2708="王园园组"),G2708),"other")</f>
        <v>other</v>
      </c>
      <c r="X2708" t="str" cm="1">
        <f t="array" ref="X2708">IFERROR(_xlfn.IFS(AND(V2708="",IFERROR(VLOOKUP(N2708,#REF!,1,0),1)&lt;&gt;1),N2708,AND(V2708="",I2708="王园园组"),"王园园组"),"other")</f>
        <v>other</v>
      </c>
      <c r="Y2708">
        <f>IFERROR(_xlfn.XLOOKUP(MID(T2708, FIND("#", SUBSTITUTE(T2708, "-", "#", LEN(T2708) - LEN(SUBSTITUTE(T2708, "-", "")))) + 1, LEN(T2708)),#REF!,#REF!),0)</f>
        <v>0</v>
      </c>
      <c r="Z2708">
        <f>MONTH(续费明细实时[[#This Row],[success_time]])</f>
        <v>5</v>
      </c>
      <c r="AA2708" s="8" t="e">
        <f>VLOOKUP(续费明细实时[[#This Row],[parent_user_id]],#REF!,27,0)</f>
        <v>#REF!</v>
      </c>
    </row>
    <row r="2709" spans="1:27">
      <c r="A2709" s="1">
        <v>45787</v>
      </c>
      <c r="B2709" t="s">
        <v>8988</v>
      </c>
      <c r="C2709" t="s">
        <v>8989</v>
      </c>
      <c r="D2709" t="s">
        <v>610</v>
      </c>
      <c r="E2709" t="s">
        <v>546</v>
      </c>
      <c r="F2709">
        <v>60</v>
      </c>
      <c r="G2709" t="s">
        <v>1917</v>
      </c>
      <c r="H2709" t="s">
        <v>559</v>
      </c>
      <c r="I2709" t="s">
        <v>1876</v>
      </c>
      <c r="J2709">
        <v>11091</v>
      </c>
      <c r="K2709" t="s">
        <v>295</v>
      </c>
      <c r="L2709" t="s">
        <v>549</v>
      </c>
      <c r="M2709" t="s">
        <v>550</v>
      </c>
      <c r="N2709" t="s">
        <v>136</v>
      </c>
      <c r="O2709" t="s">
        <v>292</v>
      </c>
      <c r="P2709" t="s">
        <v>1877</v>
      </c>
      <c r="Q2709" t="s">
        <v>8990</v>
      </c>
      <c r="R2709" t="s">
        <v>626</v>
      </c>
      <c r="S2709">
        <v>1562.059403</v>
      </c>
      <c r="T2709" t="s">
        <v>1891</v>
      </c>
      <c r="U2709" s="4">
        <v>45787.906261574077</v>
      </c>
      <c r="V2709" t="str">
        <f>IFERROR(VLOOKUP(B2709,#REF!,1,0),"")</f>
        <v/>
      </c>
      <c r="W2709" t="str" cm="1">
        <f t="array" ref="W2709">IFERROR(_xlfn.IFS(AND(V2709="",X2709&lt;&gt;"王园园组",X2709&lt;&gt;"other"),K2709,AND(V2709="",X2709="王园园组"),G2709),"other")</f>
        <v>other</v>
      </c>
      <c r="X2709" t="str" cm="1">
        <f t="array" ref="X2709">IFERROR(_xlfn.IFS(AND(V2709="",IFERROR(VLOOKUP(N2709,#REF!,1,0),1)&lt;&gt;1),N2709,AND(V2709="",I2709="王园园组"),"王园园组"),"other")</f>
        <v>other</v>
      </c>
      <c r="Y2709">
        <f>IFERROR(_xlfn.XLOOKUP(MID(T2709, FIND("#", SUBSTITUTE(T2709, "-", "#", LEN(T2709) - LEN(SUBSTITUTE(T2709, "-", "")))) + 1, LEN(T2709)),#REF!,#REF!),0)</f>
        <v>0</v>
      </c>
      <c r="Z2709">
        <f>MONTH(续费明细实时[[#This Row],[success_time]])</f>
        <v>5</v>
      </c>
      <c r="AA2709" s="8" t="e">
        <f>VLOOKUP(续费明细实时[[#This Row],[parent_user_id]],#REF!,27,0)</f>
        <v>#REF!</v>
      </c>
    </row>
    <row r="2710" spans="1:27">
      <c r="A2710" s="1">
        <v>45778</v>
      </c>
      <c r="B2710" t="s">
        <v>2873</v>
      </c>
      <c r="C2710" t="s">
        <v>2874</v>
      </c>
      <c r="D2710" t="s">
        <v>610</v>
      </c>
      <c r="E2710" t="s">
        <v>546</v>
      </c>
      <c r="F2710">
        <v>48</v>
      </c>
      <c r="G2710" t="s">
        <v>1994</v>
      </c>
      <c r="H2710" t="s">
        <v>559</v>
      </c>
      <c r="I2710" t="s">
        <v>1876</v>
      </c>
      <c r="J2710">
        <v>11686</v>
      </c>
      <c r="K2710" t="s">
        <v>231</v>
      </c>
      <c r="L2710" t="s">
        <v>549</v>
      </c>
      <c r="M2710" t="s">
        <v>550</v>
      </c>
      <c r="N2710" t="s">
        <v>551</v>
      </c>
      <c r="O2710" t="s">
        <v>141</v>
      </c>
      <c r="P2710" t="s">
        <v>1877</v>
      </c>
      <c r="Q2710" t="s">
        <v>2875</v>
      </c>
      <c r="R2710" t="s">
        <v>626</v>
      </c>
      <c r="S2710">
        <v>1645.94</v>
      </c>
      <c r="T2710" t="s">
        <v>571</v>
      </c>
      <c r="U2710" s="4">
        <v>45778.685578703706</v>
      </c>
      <c r="V2710" t="str">
        <f>IFERROR(VLOOKUP(B2710,#REF!,1,0),"")</f>
        <v/>
      </c>
      <c r="W2710" t="str" cm="1">
        <f t="array" ref="W2710">IFERROR(_xlfn.IFS(AND(V2710="",X2710&lt;&gt;"王园园组",X2710&lt;&gt;"other"),K2710,AND(V2710="",X2710="王园园组"),G2710),"other")</f>
        <v>other</v>
      </c>
      <c r="X2710" t="str" cm="1">
        <f t="array" ref="X2710">IFERROR(_xlfn.IFS(AND(V2710="",IFERROR(VLOOKUP(N2710,#REF!,1,0),1)&lt;&gt;1),N2710,AND(V2710="",I2710="王园园组"),"王园园组"),"other")</f>
        <v>other</v>
      </c>
      <c r="Y2710">
        <f>IFERROR(_xlfn.XLOOKUP(MID(T2710, FIND("#", SUBSTITUTE(T2710, "-", "#", LEN(T2710) - LEN(SUBSTITUTE(T2710, "-", "")))) + 1, LEN(T2710)),#REF!,#REF!),0)</f>
        <v>0</v>
      </c>
      <c r="Z2710">
        <f>MONTH(续费明细实时[[#This Row],[success_time]])</f>
        <v>5</v>
      </c>
      <c r="AA2710" s="8" t="e">
        <f>VLOOKUP(续费明细实时[[#This Row],[parent_user_id]],#REF!,27,0)</f>
        <v>#REF!</v>
      </c>
    </row>
    <row r="2711" spans="1:27">
      <c r="A2711" s="1">
        <v>45797</v>
      </c>
      <c r="B2711" t="s">
        <v>13306</v>
      </c>
      <c r="C2711" t="s">
        <v>13307</v>
      </c>
      <c r="D2711" t="s">
        <v>548</v>
      </c>
      <c r="E2711" t="s">
        <v>546</v>
      </c>
      <c r="F2711">
        <v>120</v>
      </c>
      <c r="G2711" t="s">
        <v>1978</v>
      </c>
      <c r="H2711" t="s">
        <v>559</v>
      </c>
      <c r="I2711" t="s">
        <v>1876</v>
      </c>
      <c r="J2711">
        <v>18283</v>
      </c>
      <c r="K2711" t="s">
        <v>297</v>
      </c>
      <c r="L2711" t="s">
        <v>549</v>
      </c>
      <c r="M2711" t="s">
        <v>550</v>
      </c>
      <c r="N2711" t="s">
        <v>136</v>
      </c>
      <c r="O2711" t="s">
        <v>143</v>
      </c>
      <c r="P2711" t="s">
        <v>1877</v>
      </c>
      <c r="Q2711" t="s">
        <v>13308</v>
      </c>
      <c r="R2711" t="s">
        <v>626</v>
      </c>
      <c r="S2711">
        <v>2575</v>
      </c>
      <c r="T2711" t="s">
        <v>1896</v>
      </c>
      <c r="U2711" s="4">
        <v>45797.505972222221</v>
      </c>
      <c r="V2711" t="str">
        <f>IFERROR(VLOOKUP(B2711,#REF!,1,0),"")</f>
        <v/>
      </c>
      <c r="W2711" t="str" cm="1">
        <f t="array" ref="W2711">IFERROR(_xlfn.IFS(AND(V2711="",X2711&lt;&gt;"王园园组",X2711&lt;&gt;"other"),K2711,AND(V2711="",X2711="王园园组"),G2711),"other")</f>
        <v>other</v>
      </c>
      <c r="X2711" t="str" cm="1">
        <f t="array" ref="X2711">IFERROR(_xlfn.IFS(AND(V2711="",IFERROR(VLOOKUP(N2711,#REF!,1,0),1)&lt;&gt;1),N2711,AND(V2711="",I2711="王园园组"),"王园园组"),"other")</f>
        <v>other</v>
      </c>
      <c r="Y2711">
        <f>IFERROR(_xlfn.XLOOKUP(MID(T2711, FIND("#", SUBSTITUTE(T2711, "-", "#", LEN(T2711) - LEN(SUBSTITUTE(T2711, "-", "")))) + 1, LEN(T2711)),#REF!,#REF!),0)</f>
        <v>0</v>
      </c>
      <c r="Z2711">
        <f>MONTH(续费明细实时[[#This Row],[success_time]])</f>
        <v>5</v>
      </c>
      <c r="AA2711" s="8" t="e">
        <f>VLOOKUP(续费明细实时[[#This Row],[parent_user_id]],#REF!,27,0)</f>
        <v>#REF!</v>
      </c>
    </row>
    <row r="2712" spans="1:27">
      <c r="A2712" s="1">
        <v>45797</v>
      </c>
      <c r="B2712" t="s">
        <v>13309</v>
      </c>
      <c r="C2712" t="s">
        <v>13310</v>
      </c>
      <c r="D2712" t="s">
        <v>1938</v>
      </c>
      <c r="E2712" t="s">
        <v>546</v>
      </c>
      <c r="F2712">
        <v>120</v>
      </c>
      <c r="G2712" t="s">
        <v>2061</v>
      </c>
      <c r="H2712" t="s">
        <v>559</v>
      </c>
      <c r="I2712" t="s">
        <v>1876</v>
      </c>
      <c r="J2712">
        <v>18283</v>
      </c>
      <c r="K2712" t="s">
        <v>190</v>
      </c>
      <c r="L2712" t="s">
        <v>549</v>
      </c>
      <c r="M2712" t="s">
        <v>559</v>
      </c>
      <c r="N2712" t="s">
        <v>469</v>
      </c>
      <c r="O2712" t="s">
        <v>189</v>
      </c>
      <c r="P2712" t="s">
        <v>1877</v>
      </c>
      <c r="Q2712" t="s">
        <v>13311</v>
      </c>
      <c r="R2712" t="s">
        <v>626</v>
      </c>
      <c r="S2712">
        <v>2575</v>
      </c>
      <c r="T2712" t="s">
        <v>1896</v>
      </c>
      <c r="U2712" s="4">
        <v>45797.429224537038</v>
      </c>
      <c r="V2712" t="str">
        <f>IFERROR(VLOOKUP(B2712,#REF!,1,0),"")</f>
        <v/>
      </c>
      <c r="W2712" t="str" cm="1">
        <f t="array" ref="W2712">IFERROR(_xlfn.IFS(AND(V2712="",X2712&lt;&gt;"王园园组",X2712&lt;&gt;"other"),K2712,AND(V2712="",X2712="王园园组"),G2712),"other")</f>
        <v>other</v>
      </c>
      <c r="X2712" t="str" cm="1">
        <f t="array" ref="X2712">IFERROR(_xlfn.IFS(AND(V2712="",IFERROR(VLOOKUP(N2712,#REF!,1,0),1)&lt;&gt;1),N2712,AND(V2712="",I2712="王园园组"),"王园园组"),"other")</f>
        <v>other</v>
      </c>
      <c r="Y2712">
        <f>IFERROR(_xlfn.XLOOKUP(MID(T2712, FIND("#", SUBSTITUTE(T2712, "-", "#", LEN(T2712) - LEN(SUBSTITUTE(T2712, "-", "")))) + 1, LEN(T2712)),#REF!,#REF!),0)</f>
        <v>0</v>
      </c>
      <c r="Z2712">
        <f>MONTH(续费明细实时[[#This Row],[success_time]])</f>
        <v>5</v>
      </c>
      <c r="AA2712" s="8" t="e">
        <f>VLOOKUP(续费明细实时[[#This Row],[parent_user_id]],#REF!,27,0)</f>
        <v>#REF!</v>
      </c>
    </row>
    <row r="2713" spans="1:27">
      <c r="A2713" s="1">
        <v>45795</v>
      </c>
      <c r="B2713" t="s">
        <v>14439</v>
      </c>
      <c r="C2713" t="s">
        <v>14440</v>
      </c>
      <c r="D2713" t="s">
        <v>2299</v>
      </c>
      <c r="E2713" t="s">
        <v>546</v>
      </c>
      <c r="F2713">
        <v>120</v>
      </c>
      <c r="G2713" t="s">
        <v>1994</v>
      </c>
      <c r="H2713" t="s">
        <v>559</v>
      </c>
      <c r="I2713" t="s">
        <v>1876</v>
      </c>
      <c r="J2713">
        <v>19679</v>
      </c>
      <c r="K2713" t="s">
        <v>273</v>
      </c>
      <c r="L2713" t="s">
        <v>549</v>
      </c>
      <c r="M2713" t="s">
        <v>550</v>
      </c>
      <c r="N2713" t="s">
        <v>136</v>
      </c>
      <c r="O2713" t="s">
        <v>139</v>
      </c>
      <c r="P2713" t="s">
        <v>1877</v>
      </c>
      <c r="Q2713" t="s">
        <v>14441</v>
      </c>
      <c r="R2713" t="s">
        <v>626</v>
      </c>
      <c r="S2713">
        <v>2771.7276350000002</v>
      </c>
      <c r="T2713" t="s">
        <v>1896</v>
      </c>
      <c r="U2713" s="4">
        <v>45795.974629629629</v>
      </c>
      <c r="V2713" t="str">
        <f>IFERROR(VLOOKUP(B2713,#REF!,1,0),"")</f>
        <v/>
      </c>
      <c r="W2713" t="str" cm="1">
        <f t="array" ref="W2713">IFERROR(_xlfn.IFS(AND(V2713="",X2713&lt;&gt;"王园园组",X2713&lt;&gt;"other"),K2713,AND(V2713="",X2713="王园园组"),G2713),"other")</f>
        <v>other</v>
      </c>
      <c r="X2713" t="str" cm="1">
        <f t="array" ref="X2713">IFERROR(_xlfn.IFS(AND(V2713="",IFERROR(VLOOKUP(N2713,#REF!,1,0),1)&lt;&gt;1),N2713,AND(V2713="",I2713="王园园组"),"王园园组"),"other")</f>
        <v>other</v>
      </c>
      <c r="Y2713">
        <f>IFERROR(_xlfn.XLOOKUP(MID(T2713, FIND("#", SUBSTITUTE(T2713, "-", "#", LEN(T2713) - LEN(SUBSTITUTE(T2713, "-", "")))) + 1, LEN(T2713)),#REF!,#REF!),0)</f>
        <v>0</v>
      </c>
      <c r="Z2713">
        <f>MONTH(续费明细实时[[#This Row],[success_time]])</f>
        <v>5</v>
      </c>
      <c r="AA2713" s="8" t="e">
        <f>VLOOKUP(续费明细实时[[#This Row],[parent_user_id]],#REF!,27,0)</f>
        <v>#REF!</v>
      </c>
    </row>
    <row r="2714" spans="1:27">
      <c r="A2714" s="1">
        <v>45789</v>
      </c>
      <c r="B2714" t="s">
        <v>11014</v>
      </c>
      <c r="C2714" t="s">
        <v>11015</v>
      </c>
      <c r="D2714" t="s">
        <v>548</v>
      </c>
      <c r="E2714" t="s">
        <v>546</v>
      </c>
      <c r="F2714">
        <v>120</v>
      </c>
      <c r="G2714" t="s">
        <v>3015</v>
      </c>
      <c r="H2714" t="s">
        <v>550</v>
      </c>
      <c r="I2714" t="s">
        <v>1889</v>
      </c>
      <c r="J2714">
        <v>17750</v>
      </c>
      <c r="K2714" t="s">
        <v>224</v>
      </c>
      <c r="L2714" t="s">
        <v>549</v>
      </c>
      <c r="M2714" t="s">
        <v>550</v>
      </c>
      <c r="N2714" t="s">
        <v>551</v>
      </c>
      <c r="O2714" t="s">
        <v>145</v>
      </c>
      <c r="P2714" t="s">
        <v>1877</v>
      </c>
      <c r="Q2714" t="s">
        <v>11016</v>
      </c>
      <c r="R2714" t="s">
        <v>626</v>
      </c>
      <c r="S2714">
        <v>2500</v>
      </c>
      <c r="T2714" t="s">
        <v>1896</v>
      </c>
      <c r="U2714" s="4">
        <v>45789.595833333333</v>
      </c>
      <c r="V2714" t="str">
        <f>IFERROR(VLOOKUP(B2714,#REF!,1,0),"")</f>
        <v/>
      </c>
      <c r="W2714" t="str" cm="1">
        <f t="array" ref="W2714">IFERROR(_xlfn.IFS(AND(V2714="",X2714&lt;&gt;"王园园组",X2714&lt;&gt;"other"),K2714,AND(V2714="",X2714="王园园组"),G2714),"other")</f>
        <v>other</v>
      </c>
      <c r="X2714" t="str" cm="1">
        <f t="array" ref="X2714">IFERROR(_xlfn.IFS(AND(V2714="",IFERROR(VLOOKUP(N2714,#REF!,1,0),1)&lt;&gt;1),N2714,AND(V2714="",I2714="王园园组"),"王园园组"),"other")</f>
        <v>other</v>
      </c>
      <c r="Y2714">
        <f>IFERROR(_xlfn.XLOOKUP(MID(T2714, FIND("#", SUBSTITUTE(T2714, "-", "#", LEN(T2714) - LEN(SUBSTITUTE(T2714, "-", "")))) + 1, LEN(T2714)),#REF!,#REF!),0)</f>
        <v>0</v>
      </c>
      <c r="Z2714">
        <f>MONTH(续费明细实时[[#This Row],[success_time]])</f>
        <v>5</v>
      </c>
      <c r="AA2714" s="8" t="e">
        <f>VLOOKUP(续费明细实时[[#This Row],[parent_user_id]],#REF!,27,0)</f>
        <v>#REF!</v>
      </c>
    </row>
    <row r="2715" spans="1:27">
      <c r="A2715" s="1">
        <v>45800</v>
      </c>
      <c r="B2715" t="s">
        <v>13336</v>
      </c>
      <c r="C2715" t="s">
        <v>13337</v>
      </c>
      <c r="D2715" t="s">
        <v>558</v>
      </c>
      <c r="E2715" t="s">
        <v>641</v>
      </c>
      <c r="F2715">
        <v>36</v>
      </c>
      <c r="G2715" t="s">
        <v>329</v>
      </c>
      <c r="H2715" t="s">
        <v>559</v>
      </c>
      <c r="I2715" t="s">
        <v>504</v>
      </c>
      <c r="J2715">
        <v>4556</v>
      </c>
      <c r="K2715" t="s">
        <v>329</v>
      </c>
      <c r="L2715" t="s">
        <v>549</v>
      </c>
      <c r="M2715" t="s">
        <v>559</v>
      </c>
      <c r="N2715" t="s">
        <v>504</v>
      </c>
      <c r="O2715" t="s">
        <v>325</v>
      </c>
      <c r="P2715" t="s">
        <v>1877</v>
      </c>
      <c r="Q2715" t="s">
        <v>13338</v>
      </c>
      <c r="R2715" t="s">
        <v>626</v>
      </c>
      <c r="S2715">
        <v>641.67312100000004</v>
      </c>
      <c r="T2715" t="s">
        <v>2733</v>
      </c>
      <c r="U2715" s="4">
        <v>45800.818854166668</v>
      </c>
      <c r="V2715" t="str">
        <f>IFERROR(VLOOKUP(B2715,#REF!,1,0),"")</f>
        <v/>
      </c>
      <c r="W2715" t="str" cm="1">
        <f t="array" ref="W2715">IFERROR(_xlfn.IFS(AND(V2715="",X2715&lt;&gt;"王园园组",X2715&lt;&gt;"other"),K2715,AND(V2715="",X2715="王园园组"),G2715),"other")</f>
        <v>other</v>
      </c>
      <c r="X2715" t="str" cm="1">
        <f t="array" ref="X2715">IFERROR(_xlfn.IFS(AND(V2715="",IFERROR(VLOOKUP(N2715,#REF!,1,0),1)&lt;&gt;1),N2715,AND(V2715="",I2715="王园园组"),"王园园组"),"other")</f>
        <v>other</v>
      </c>
      <c r="Y2715">
        <f>IFERROR(_xlfn.XLOOKUP(MID(T2715, FIND("#", SUBSTITUTE(T2715, "-", "#", LEN(T2715) - LEN(SUBSTITUTE(T2715, "-", "")))) + 1, LEN(T2715)),#REF!,#REF!),0)</f>
        <v>0</v>
      </c>
      <c r="Z2715">
        <f>MONTH(续费明细实时[[#This Row],[success_time]])</f>
        <v>5</v>
      </c>
      <c r="AA2715" s="8" t="e">
        <f>VLOOKUP(续费明细实时[[#This Row],[parent_user_id]],#REF!,27,0)</f>
        <v>#REF!</v>
      </c>
    </row>
    <row r="2716" spans="1:27">
      <c r="A2716" s="1">
        <v>45802</v>
      </c>
      <c r="B2716" t="s">
        <v>14105</v>
      </c>
      <c r="C2716" t="s">
        <v>14106</v>
      </c>
      <c r="D2716" t="s">
        <v>909</v>
      </c>
      <c r="E2716" t="s">
        <v>546</v>
      </c>
      <c r="F2716">
        <v>360</v>
      </c>
      <c r="G2716" t="s">
        <v>1917</v>
      </c>
      <c r="H2716" t="s">
        <v>559</v>
      </c>
      <c r="I2716" t="s">
        <v>1876</v>
      </c>
      <c r="J2716">
        <v>47535</v>
      </c>
      <c r="K2716" t="s">
        <v>14107</v>
      </c>
      <c r="L2716" t="s">
        <v>549</v>
      </c>
      <c r="M2716" t="s">
        <v>559</v>
      </c>
      <c r="N2716" t="s">
        <v>469</v>
      </c>
      <c r="O2716" t="s">
        <v>180</v>
      </c>
      <c r="P2716" t="s">
        <v>1877</v>
      </c>
      <c r="Q2716" t="s">
        <v>14108</v>
      </c>
      <c r="R2716" t="s">
        <v>626</v>
      </c>
      <c r="S2716">
        <v>6695</v>
      </c>
      <c r="T2716" t="s">
        <v>2193</v>
      </c>
      <c r="U2716" s="4">
        <v>45802.700983796298</v>
      </c>
      <c r="V2716" t="str">
        <f>IFERROR(VLOOKUP(B2716,#REF!,1,0),"")</f>
        <v/>
      </c>
      <c r="W2716" t="str" cm="1">
        <f t="array" ref="W2716">IFERROR(_xlfn.IFS(AND(V2716="",X2716&lt;&gt;"王园园组",X2716&lt;&gt;"other"),K2716,AND(V2716="",X2716="王园园组"),G2716),"other")</f>
        <v>other</v>
      </c>
      <c r="X2716" t="str" cm="1">
        <f t="array" ref="X2716">IFERROR(_xlfn.IFS(AND(V2716="",IFERROR(VLOOKUP(N2716,#REF!,1,0),1)&lt;&gt;1),N2716,AND(V2716="",I2716="王园园组"),"王园园组"),"other")</f>
        <v>other</v>
      </c>
      <c r="Y2716">
        <f>IFERROR(_xlfn.XLOOKUP(MID(T2716, FIND("#", SUBSTITUTE(T2716, "-", "#", LEN(T2716) - LEN(SUBSTITUTE(T2716, "-", "")))) + 1, LEN(T2716)),#REF!,#REF!),0)</f>
        <v>0</v>
      </c>
      <c r="Z2716">
        <f>MONTH(续费明细实时[[#This Row],[success_time]])</f>
        <v>5</v>
      </c>
      <c r="AA2716" s="8" t="e">
        <f>VLOOKUP(续费明细实时[[#This Row],[parent_user_id]],#REF!,27,0)</f>
        <v>#REF!</v>
      </c>
    </row>
    <row r="2717" spans="1:27">
      <c r="A2717" s="1">
        <v>45803</v>
      </c>
      <c r="B2717" t="s">
        <v>28748</v>
      </c>
      <c r="C2717" t="s">
        <v>28749</v>
      </c>
      <c r="D2717" t="s">
        <v>1417</v>
      </c>
      <c r="E2717" t="s">
        <v>1102</v>
      </c>
      <c r="F2717">
        <v>120</v>
      </c>
      <c r="G2717" t="s">
        <v>346</v>
      </c>
      <c r="H2717" t="s">
        <v>559</v>
      </c>
      <c r="I2717" t="s">
        <v>163</v>
      </c>
      <c r="J2717">
        <v>10031</v>
      </c>
      <c r="K2717" t="s">
        <v>346</v>
      </c>
      <c r="L2717" t="s">
        <v>549</v>
      </c>
      <c r="M2717" t="s">
        <v>559</v>
      </c>
      <c r="N2717" t="s">
        <v>163</v>
      </c>
      <c r="O2717" t="s">
        <v>472</v>
      </c>
      <c r="P2717" t="s">
        <v>1877</v>
      </c>
      <c r="Q2717" t="s">
        <v>28750</v>
      </c>
      <c r="R2717" t="s">
        <v>626</v>
      </c>
      <c r="S2717">
        <v>1412.773794</v>
      </c>
      <c r="T2717" t="s">
        <v>1902</v>
      </c>
      <c r="U2717" s="4">
        <v>45803.452673611115</v>
      </c>
      <c r="V2717" t="str">
        <f>IFERROR(VLOOKUP(B2717,#REF!,1,0),"")</f>
        <v/>
      </c>
      <c r="W2717" t="str" cm="1">
        <f t="array" ref="W2717">IFERROR(_xlfn.IFS(AND(V2717="",X2717&lt;&gt;"王园园组",X2717&lt;&gt;"other"),K2717,AND(V2717="",X2717="王园园组"),G2717),"other")</f>
        <v>other</v>
      </c>
      <c r="X2717" t="str" cm="1">
        <f t="array" ref="X2717">IFERROR(_xlfn.IFS(AND(V2717="",IFERROR(VLOOKUP(N2717,#REF!,1,0),1)&lt;&gt;1),N2717,AND(V2717="",I2717="王园园组"),"王园园组"),"other")</f>
        <v>other</v>
      </c>
      <c r="Y2717">
        <f>IFERROR(_xlfn.XLOOKUP(MID(T2717, FIND("#", SUBSTITUTE(T2717, "-", "#", LEN(T2717) - LEN(SUBSTITUTE(T2717, "-", "")))) + 1, LEN(T2717)),#REF!,#REF!),0)</f>
        <v>0</v>
      </c>
      <c r="Z2717">
        <f>MONTH(续费明细实时[[#This Row],[success_time]])</f>
        <v>5</v>
      </c>
      <c r="AA2717" s="8" t="e">
        <f>VLOOKUP(续费明细实时[[#This Row],[parent_user_id]],#REF!,27,0)</f>
        <v>#REF!</v>
      </c>
    </row>
    <row r="2718" spans="1:27">
      <c r="A2718" s="1">
        <v>45794</v>
      </c>
      <c r="B2718" t="s">
        <v>14889</v>
      </c>
      <c r="C2718" t="s">
        <v>14890</v>
      </c>
      <c r="D2718" t="s">
        <v>886</v>
      </c>
      <c r="E2718" t="s">
        <v>546</v>
      </c>
      <c r="F2718">
        <v>60</v>
      </c>
      <c r="G2718" t="s">
        <v>2178</v>
      </c>
      <c r="H2718" t="s">
        <v>559</v>
      </c>
      <c r="I2718" t="s">
        <v>1876</v>
      </c>
      <c r="J2718">
        <v>10650</v>
      </c>
      <c r="K2718" t="s">
        <v>293</v>
      </c>
      <c r="L2718" t="s">
        <v>549</v>
      </c>
      <c r="M2718" t="s">
        <v>550</v>
      </c>
      <c r="N2718" t="s">
        <v>136</v>
      </c>
      <c r="O2718" t="s">
        <v>292</v>
      </c>
      <c r="P2718" t="s">
        <v>1877</v>
      </c>
      <c r="Q2718" t="s">
        <v>14891</v>
      </c>
      <c r="R2718" t="s">
        <v>626</v>
      </c>
      <c r="S2718">
        <v>1500</v>
      </c>
      <c r="T2718" t="s">
        <v>1891</v>
      </c>
      <c r="U2718" s="4">
        <v>45794.692870370367</v>
      </c>
      <c r="V2718" t="str">
        <f>IFERROR(VLOOKUP(B2718,#REF!,1,0),"")</f>
        <v/>
      </c>
      <c r="W2718" t="str" cm="1">
        <f t="array" ref="W2718">IFERROR(_xlfn.IFS(AND(V2718="",X2718&lt;&gt;"王园园组",X2718&lt;&gt;"other"),K2718,AND(V2718="",X2718="王园园组"),G2718),"other")</f>
        <v>other</v>
      </c>
      <c r="X2718" t="str" cm="1">
        <f t="array" ref="X2718">IFERROR(_xlfn.IFS(AND(V2718="",IFERROR(VLOOKUP(N2718,#REF!,1,0),1)&lt;&gt;1),N2718,AND(V2718="",I2718="王园园组"),"王园园组"),"other")</f>
        <v>other</v>
      </c>
      <c r="Y2718">
        <f>IFERROR(_xlfn.XLOOKUP(MID(T2718, FIND("#", SUBSTITUTE(T2718, "-", "#", LEN(T2718) - LEN(SUBSTITUTE(T2718, "-", "")))) + 1, LEN(T2718)),#REF!,#REF!),0)</f>
        <v>0</v>
      </c>
      <c r="Z2718">
        <f>MONTH(续费明细实时[[#This Row],[success_time]])</f>
        <v>5</v>
      </c>
      <c r="AA2718" s="8" t="e">
        <f>VLOOKUP(续费明细实时[[#This Row],[parent_user_id]],#REF!,27,0)</f>
        <v>#REF!</v>
      </c>
    </row>
    <row r="2719" spans="1:27" hidden="1">
      <c r="A2719" s="1">
        <v>45796</v>
      </c>
      <c r="B2719" t="s">
        <v>14642</v>
      </c>
      <c r="C2719" t="s">
        <v>14643</v>
      </c>
      <c r="D2719" t="s">
        <v>548</v>
      </c>
      <c r="E2719" t="s">
        <v>546</v>
      </c>
      <c r="F2719">
        <v>360</v>
      </c>
      <c r="G2719" t="s">
        <v>1978</v>
      </c>
      <c r="H2719" t="s">
        <v>559</v>
      </c>
      <c r="I2719" t="s">
        <v>1876</v>
      </c>
      <c r="J2719">
        <v>46150</v>
      </c>
      <c r="K2719" t="s">
        <v>626</v>
      </c>
      <c r="L2719" t="s">
        <v>649</v>
      </c>
      <c r="M2719" t="s">
        <v>649</v>
      </c>
      <c r="N2719" t="s">
        <v>649</v>
      </c>
      <c r="O2719" t="s">
        <v>649</v>
      </c>
      <c r="P2719" t="s">
        <v>1877</v>
      </c>
      <c r="Q2719" t="s">
        <v>14644</v>
      </c>
      <c r="R2719" t="s">
        <v>626</v>
      </c>
      <c r="S2719">
        <v>6500</v>
      </c>
      <c r="T2719" t="s">
        <v>2193</v>
      </c>
      <c r="U2719" s="4">
        <v>45796.617326388892</v>
      </c>
      <c r="V2719" t="str">
        <f>IFERROR(VLOOKUP(B2719,#REF!,1,0),"")</f>
        <v/>
      </c>
      <c r="W2719" t="str" cm="1">
        <f t="array" ref="W2719">IFERROR(_xlfn.IFS(AND(V2719="",X2719&lt;&gt;"王园园组",X2719&lt;&gt;"other"),K2719,AND(V2719="",X2719="王园园组"),G2719),"other")</f>
        <v>other</v>
      </c>
      <c r="X2719" t="str" cm="1">
        <f t="array" ref="X2719">IFERROR(_xlfn.IFS(AND(V2719="",IFERROR(VLOOKUP(N2719,#REF!,1,0),1)&lt;&gt;1),N2719,AND(V2719="",I2719="王园园组"),"王园园组"),"other")</f>
        <v>other</v>
      </c>
      <c r="Y2719">
        <f>IFERROR(_xlfn.XLOOKUP(MID(T2719, FIND("#", SUBSTITUTE(T2719, "-", "#", LEN(T2719) - LEN(SUBSTITUTE(T2719, "-", "")))) + 1, LEN(T2719)),#REF!,#REF!),0)</f>
        <v>0</v>
      </c>
      <c r="Z2719">
        <f>MONTH(续费明细实时[[#This Row],[success_time]])</f>
        <v>5</v>
      </c>
      <c r="AA2719" s="8" t="e">
        <f>VLOOKUP(续费明细实时[[#This Row],[parent_user_id]],#REF!,27,0)</f>
        <v>#REF!</v>
      </c>
    </row>
    <row r="2720" spans="1:27">
      <c r="A2720" s="1">
        <v>45787</v>
      </c>
      <c r="B2720" t="s">
        <v>2173</v>
      </c>
      <c r="C2720" t="s">
        <v>2174</v>
      </c>
      <c r="D2720" t="s">
        <v>548</v>
      </c>
      <c r="E2720" t="s">
        <v>546</v>
      </c>
      <c r="F2720">
        <v>120</v>
      </c>
      <c r="G2720" t="s">
        <v>1894</v>
      </c>
      <c r="H2720" t="s">
        <v>559</v>
      </c>
      <c r="I2720" t="s">
        <v>1876</v>
      </c>
      <c r="J2720">
        <v>18283</v>
      </c>
      <c r="K2720" t="s">
        <v>228</v>
      </c>
      <c r="L2720" t="s">
        <v>549</v>
      </c>
      <c r="M2720" t="s">
        <v>550</v>
      </c>
      <c r="N2720" t="s">
        <v>551</v>
      </c>
      <c r="O2720" t="s">
        <v>145</v>
      </c>
      <c r="P2720" t="s">
        <v>1877</v>
      </c>
      <c r="Q2720" t="s">
        <v>2175</v>
      </c>
      <c r="R2720" t="s">
        <v>626</v>
      </c>
      <c r="S2720">
        <v>2575</v>
      </c>
      <c r="T2720" t="s">
        <v>1896</v>
      </c>
      <c r="U2720" s="4">
        <v>45787.272199074076</v>
      </c>
      <c r="V2720" t="str">
        <f>IFERROR(VLOOKUP(B2720,#REF!,1,0),"")</f>
        <v/>
      </c>
      <c r="W2720" t="str" cm="1">
        <f t="array" ref="W2720">IFERROR(_xlfn.IFS(AND(V2720="",X2720&lt;&gt;"王园园组",X2720&lt;&gt;"other"),K2720,AND(V2720="",X2720="王园园组"),G2720),"other")</f>
        <v>other</v>
      </c>
      <c r="X2720" t="str" cm="1">
        <f t="array" ref="X2720">IFERROR(_xlfn.IFS(AND(V2720="",IFERROR(VLOOKUP(N2720,#REF!,1,0),1)&lt;&gt;1),N2720,AND(V2720="",I2720="王园园组"),"王园园组"),"other")</f>
        <v>other</v>
      </c>
      <c r="Y2720">
        <f>IFERROR(_xlfn.XLOOKUP(MID(T2720, FIND("#", SUBSTITUTE(T2720, "-", "#", LEN(T2720) - LEN(SUBSTITUTE(T2720, "-", "")))) + 1, LEN(T2720)),#REF!,#REF!),0)</f>
        <v>0</v>
      </c>
      <c r="Z2720">
        <f>MONTH(续费明细实时[[#This Row],[success_time]])</f>
        <v>5</v>
      </c>
      <c r="AA2720" s="8" t="e">
        <f>VLOOKUP(续费明细实时[[#This Row],[parent_user_id]],#REF!,27,0)</f>
        <v>#REF!</v>
      </c>
    </row>
    <row r="2721" spans="1:27">
      <c r="A2721" s="1">
        <v>45794</v>
      </c>
      <c r="B2721" t="s">
        <v>14648</v>
      </c>
      <c r="C2721" t="s">
        <v>14649</v>
      </c>
      <c r="D2721" t="s">
        <v>548</v>
      </c>
      <c r="E2721" t="s">
        <v>546</v>
      </c>
      <c r="F2721">
        <v>120</v>
      </c>
      <c r="G2721" t="s">
        <v>2056</v>
      </c>
      <c r="H2721" t="s">
        <v>559</v>
      </c>
      <c r="I2721" t="s">
        <v>1876</v>
      </c>
      <c r="J2721">
        <v>17750</v>
      </c>
      <c r="K2721" t="s">
        <v>263</v>
      </c>
      <c r="L2721" t="s">
        <v>549</v>
      </c>
      <c r="M2721" t="s">
        <v>550</v>
      </c>
      <c r="N2721" t="s">
        <v>136</v>
      </c>
      <c r="O2721" t="s">
        <v>147</v>
      </c>
      <c r="P2721" t="s">
        <v>1877</v>
      </c>
      <c r="Q2721" t="s">
        <v>14650</v>
      </c>
      <c r="R2721" t="s">
        <v>626</v>
      </c>
      <c r="S2721">
        <v>2500</v>
      </c>
      <c r="T2721" t="s">
        <v>1896</v>
      </c>
      <c r="U2721" s="4">
        <v>45794.215543981481</v>
      </c>
      <c r="V2721" t="str">
        <f>IFERROR(VLOOKUP(B2721,#REF!,1,0),"")</f>
        <v/>
      </c>
      <c r="W2721" t="str" cm="1">
        <f t="array" ref="W2721">IFERROR(_xlfn.IFS(AND(V2721="",X2721&lt;&gt;"王园园组",X2721&lt;&gt;"other"),K2721,AND(V2721="",X2721="王园园组"),G2721),"other")</f>
        <v>other</v>
      </c>
      <c r="X2721" t="str" cm="1">
        <f t="array" ref="X2721">IFERROR(_xlfn.IFS(AND(V2721="",IFERROR(VLOOKUP(N2721,#REF!,1,0),1)&lt;&gt;1),N2721,AND(V2721="",I2721="王园园组"),"王园园组"),"other")</f>
        <v>other</v>
      </c>
      <c r="Y2721">
        <f>IFERROR(_xlfn.XLOOKUP(MID(T2721, FIND("#", SUBSTITUTE(T2721, "-", "#", LEN(T2721) - LEN(SUBSTITUTE(T2721, "-", "")))) + 1, LEN(T2721)),#REF!,#REF!),0)</f>
        <v>0</v>
      </c>
      <c r="Z2721">
        <f>MONTH(续费明细实时[[#This Row],[success_time]])</f>
        <v>5</v>
      </c>
      <c r="AA2721" s="8" t="e">
        <f>VLOOKUP(续费明细实时[[#This Row],[parent_user_id]],#REF!,27,0)</f>
        <v>#REF!</v>
      </c>
    </row>
    <row r="2722" spans="1:27">
      <c r="A2722" s="1">
        <v>45801</v>
      </c>
      <c r="B2722" t="s">
        <v>14663</v>
      </c>
      <c r="C2722" t="s">
        <v>14664</v>
      </c>
      <c r="D2722" t="s">
        <v>1104</v>
      </c>
      <c r="E2722" t="s">
        <v>1102</v>
      </c>
      <c r="F2722">
        <v>36</v>
      </c>
      <c r="G2722" t="s">
        <v>357</v>
      </c>
      <c r="H2722" t="s">
        <v>559</v>
      </c>
      <c r="I2722" t="s">
        <v>163</v>
      </c>
      <c r="J2722">
        <v>3071</v>
      </c>
      <c r="K2722" t="s">
        <v>357</v>
      </c>
      <c r="L2722" t="s">
        <v>549</v>
      </c>
      <c r="M2722" t="s">
        <v>559</v>
      </c>
      <c r="N2722" t="s">
        <v>163</v>
      </c>
      <c r="O2722" t="s">
        <v>473</v>
      </c>
      <c r="P2722" t="s">
        <v>1877</v>
      </c>
      <c r="Q2722" t="s">
        <v>14665</v>
      </c>
      <c r="R2722" t="s">
        <v>626</v>
      </c>
      <c r="S2722">
        <v>432.6</v>
      </c>
      <c r="T2722" t="s">
        <v>13081</v>
      </c>
      <c r="U2722" s="4">
        <v>45801.681145833332</v>
      </c>
      <c r="V2722" t="str">
        <f>IFERROR(VLOOKUP(B2722,#REF!,1,0),"")</f>
        <v/>
      </c>
      <c r="W2722" t="str" cm="1">
        <f t="array" ref="W2722">IFERROR(_xlfn.IFS(AND(V2722="",X2722&lt;&gt;"王园园组",X2722&lt;&gt;"other"),K2722,AND(V2722="",X2722="王园园组"),G2722),"other")</f>
        <v>other</v>
      </c>
      <c r="X2722" t="str" cm="1">
        <f t="array" ref="X2722">IFERROR(_xlfn.IFS(AND(V2722="",IFERROR(VLOOKUP(N2722,#REF!,1,0),1)&lt;&gt;1),N2722,AND(V2722="",I2722="王园园组"),"王园园组"),"other")</f>
        <v>other</v>
      </c>
      <c r="Y2722">
        <f>IFERROR(_xlfn.XLOOKUP(MID(T2722, FIND("#", SUBSTITUTE(T2722, "-", "#", LEN(T2722) - LEN(SUBSTITUTE(T2722, "-", "")))) + 1, LEN(T2722)),#REF!,#REF!),0)</f>
        <v>0</v>
      </c>
      <c r="Z2722">
        <f>MONTH(续费明细实时[[#This Row],[success_time]])</f>
        <v>5</v>
      </c>
      <c r="AA2722" s="8" t="e">
        <f>VLOOKUP(续费明细实时[[#This Row],[parent_user_id]],#REF!,27,0)</f>
        <v>#REF!</v>
      </c>
    </row>
    <row r="2723" spans="1:27">
      <c r="A2723" s="1">
        <v>45796</v>
      </c>
      <c r="B2723" t="s">
        <v>14672</v>
      </c>
      <c r="C2723" t="s">
        <v>14673</v>
      </c>
      <c r="D2723" t="s">
        <v>548</v>
      </c>
      <c r="E2723" t="s">
        <v>546</v>
      </c>
      <c r="F2723">
        <v>120</v>
      </c>
      <c r="G2723" t="s">
        <v>1894</v>
      </c>
      <c r="H2723" t="s">
        <v>559</v>
      </c>
      <c r="I2723" t="s">
        <v>1876</v>
      </c>
      <c r="J2723">
        <v>17750</v>
      </c>
      <c r="K2723" t="s">
        <v>426</v>
      </c>
      <c r="L2723" t="s">
        <v>549</v>
      </c>
      <c r="M2723" t="s">
        <v>559</v>
      </c>
      <c r="N2723" t="s">
        <v>469</v>
      </c>
      <c r="O2723" t="s">
        <v>189</v>
      </c>
      <c r="P2723" t="s">
        <v>1877</v>
      </c>
      <c r="Q2723" t="s">
        <v>14674</v>
      </c>
      <c r="R2723" t="s">
        <v>626</v>
      </c>
      <c r="S2723">
        <v>2500</v>
      </c>
      <c r="T2723" t="s">
        <v>1896</v>
      </c>
      <c r="U2723" s="4">
        <v>45796.500347222223</v>
      </c>
      <c r="V2723" t="str">
        <f>IFERROR(VLOOKUP(B2723,#REF!,1,0),"")</f>
        <v/>
      </c>
      <c r="W2723" t="str" cm="1">
        <f t="array" ref="W2723">IFERROR(_xlfn.IFS(AND(V2723="",X2723&lt;&gt;"王园园组",X2723&lt;&gt;"other"),K2723,AND(V2723="",X2723="王园园组"),G2723),"other")</f>
        <v>other</v>
      </c>
      <c r="X2723" t="str" cm="1">
        <f t="array" ref="X2723">IFERROR(_xlfn.IFS(AND(V2723="",IFERROR(VLOOKUP(N2723,#REF!,1,0),1)&lt;&gt;1),N2723,AND(V2723="",I2723="王园园组"),"王园园组"),"other")</f>
        <v>other</v>
      </c>
      <c r="Y2723">
        <f>IFERROR(_xlfn.XLOOKUP(MID(T2723, FIND("#", SUBSTITUTE(T2723, "-", "#", LEN(T2723) - LEN(SUBSTITUTE(T2723, "-", "")))) + 1, LEN(T2723)),#REF!,#REF!),0)</f>
        <v>0</v>
      </c>
      <c r="Z2723">
        <f>MONTH(续费明细实时[[#This Row],[success_time]])</f>
        <v>5</v>
      </c>
      <c r="AA2723" s="8" t="e">
        <f>VLOOKUP(续费明细实时[[#This Row],[parent_user_id]],#REF!,27,0)</f>
        <v>#REF!</v>
      </c>
    </row>
    <row r="2724" spans="1:27">
      <c r="A2724" s="1">
        <v>45800</v>
      </c>
      <c r="B2724" t="s">
        <v>14675</v>
      </c>
      <c r="C2724" t="s">
        <v>14676</v>
      </c>
      <c r="D2724" t="s">
        <v>548</v>
      </c>
      <c r="E2724" t="s">
        <v>546</v>
      </c>
      <c r="F2724">
        <v>60</v>
      </c>
      <c r="G2724" t="s">
        <v>2071</v>
      </c>
      <c r="H2724" t="s">
        <v>559</v>
      </c>
      <c r="I2724" t="s">
        <v>1876</v>
      </c>
      <c r="J2724">
        <v>10970</v>
      </c>
      <c r="K2724" t="s">
        <v>200</v>
      </c>
      <c r="L2724" t="s">
        <v>549</v>
      </c>
      <c r="M2724" t="s">
        <v>550</v>
      </c>
      <c r="N2724" t="s">
        <v>551</v>
      </c>
      <c r="O2724" t="s">
        <v>149</v>
      </c>
      <c r="P2724" t="s">
        <v>1877</v>
      </c>
      <c r="Q2724" t="s">
        <v>14677</v>
      </c>
      <c r="R2724" t="s">
        <v>626</v>
      </c>
      <c r="S2724">
        <v>1545</v>
      </c>
      <c r="T2724" t="s">
        <v>1891</v>
      </c>
      <c r="U2724" s="4">
        <v>45800.320208333331</v>
      </c>
      <c r="V2724" t="str">
        <f>IFERROR(VLOOKUP(B2724,#REF!,1,0),"")</f>
        <v/>
      </c>
      <c r="W2724" t="str" cm="1">
        <f t="array" ref="W2724">IFERROR(_xlfn.IFS(AND(V2724="",X2724&lt;&gt;"王园园组",X2724&lt;&gt;"other"),K2724,AND(V2724="",X2724="王园园组"),G2724),"other")</f>
        <v>other</v>
      </c>
      <c r="X2724" t="str" cm="1">
        <f t="array" ref="X2724">IFERROR(_xlfn.IFS(AND(V2724="",IFERROR(VLOOKUP(N2724,#REF!,1,0),1)&lt;&gt;1),N2724,AND(V2724="",I2724="王园园组"),"王园园组"),"other")</f>
        <v>other</v>
      </c>
      <c r="Y2724">
        <f>IFERROR(_xlfn.XLOOKUP(MID(T2724, FIND("#", SUBSTITUTE(T2724, "-", "#", LEN(T2724) - LEN(SUBSTITUTE(T2724, "-", "")))) + 1, LEN(T2724)),#REF!,#REF!),0)</f>
        <v>0</v>
      </c>
      <c r="Z2724">
        <f>MONTH(续费明细实时[[#This Row],[success_time]])</f>
        <v>5</v>
      </c>
      <c r="AA2724" s="8" t="e">
        <f>VLOOKUP(续费明细实时[[#This Row],[parent_user_id]],#REF!,27,0)</f>
        <v>#REF!</v>
      </c>
    </row>
    <row r="2725" spans="1:27">
      <c r="A2725" s="1">
        <v>45795</v>
      </c>
      <c r="B2725" t="s">
        <v>14681</v>
      </c>
      <c r="C2725" t="s">
        <v>14682</v>
      </c>
      <c r="D2725" t="s">
        <v>648</v>
      </c>
      <c r="E2725" t="s">
        <v>546</v>
      </c>
      <c r="F2725">
        <v>120</v>
      </c>
      <c r="G2725" t="s">
        <v>2219</v>
      </c>
      <c r="H2725" t="s">
        <v>559</v>
      </c>
      <c r="I2725" t="s">
        <v>1876</v>
      </c>
      <c r="J2725">
        <v>17750</v>
      </c>
      <c r="K2725" t="s">
        <v>294</v>
      </c>
      <c r="L2725" t="s">
        <v>549</v>
      </c>
      <c r="M2725" t="s">
        <v>550</v>
      </c>
      <c r="N2725" t="s">
        <v>136</v>
      </c>
      <c r="O2725" t="s">
        <v>292</v>
      </c>
      <c r="P2725" t="s">
        <v>1877</v>
      </c>
      <c r="Q2725" t="s">
        <v>14683</v>
      </c>
      <c r="R2725" t="s">
        <v>626</v>
      </c>
      <c r="S2725">
        <v>2500</v>
      </c>
      <c r="T2725" t="s">
        <v>1896</v>
      </c>
      <c r="U2725" s="4">
        <v>45795.593576388892</v>
      </c>
      <c r="V2725" t="str">
        <f>IFERROR(VLOOKUP(B2725,#REF!,1,0),"")</f>
        <v/>
      </c>
      <c r="W2725" t="str" cm="1">
        <f t="array" ref="W2725">IFERROR(_xlfn.IFS(AND(V2725="",X2725&lt;&gt;"王园园组",X2725&lt;&gt;"other"),K2725,AND(V2725="",X2725="王园园组"),G2725),"other")</f>
        <v>other</v>
      </c>
      <c r="X2725" t="str" cm="1">
        <f t="array" ref="X2725">IFERROR(_xlfn.IFS(AND(V2725="",IFERROR(VLOOKUP(N2725,#REF!,1,0),1)&lt;&gt;1),N2725,AND(V2725="",I2725="王园园组"),"王园园组"),"other")</f>
        <v>other</v>
      </c>
      <c r="Y2725">
        <f>IFERROR(_xlfn.XLOOKUP(MID(T2725, FIND("#", SUBSTITUTE(T2725, "-", "#", LEN(T2725) - LEN(SUBSTITUTE(T2725, "-", "")))) + 1, LEN(T2725)),#REF!,#REF!),0)</f>
        <v>0</v>
      </c>
      <c r="Z2725">
        <f>MONTH(续费明细实时[[#This Row],[success_time]])</f>
        <v>5</v>
      </c>
      <c r="AA2725" s="8" t="e">
        <f>VLOOKUP(续费明细实时[[#This Row],[parent_user_id]],#REF!,27,0)</f>
        <v>#REF!</v>
      </c>
    </row>
    <row r="2726" spans="1:27">
      <c r="A2726" s="1">
        <v>45797</v>
      </c>
      <c r="B2726" t="s">
        <v>14880</v>
      </c>
      <c r="C2726" t="s">
        <v>14881</v>
      </c>
      <c r="D2726" t="s">
        <v>632</v>
      </c>
      <c r="E2726" t="s">
        <v>546</v>
      </c>
      <c r="F2726">
        <v>60</v>
      </c>
      <c r="G2726" t="s">
        <v>1969</v>
      </c>
      <c r="H2726" t="s">
        <v>559</v>
      </c>
      <c r="I2726" t="s">
        <v>1876</v>
      </c>
      <c r="J2726">
        <v>10650</v>
      </c>
      <c r="K2726" t="s">
        <v>247</v>
      </c>
      <c r="L2726" t="s">
        <v>549</v>
      </c>
      <c r="M2726" t="s">
        <v>550</v>
      </c>
      <c r="N2726" t="s">
        <v>551</v>
      </c>
      <c r="O2726" t="s">
        <v>242</v>
      </c>
      <c r="P2726" t="s">
        <v>1877</v>
      </c>
      <c r="Q2726" t="s">
        <v>14882</v>
      </c>
      <c r="R2726" t="s">
        <v>626</v>
      </c>
      <c r="S2726">
        <v>1500</v>
      </c>
      <c r="T2726" t="s">
        <v>1891</v>
      </c>
      <c r="U2726" s="4">
        <v>45797.437465277777</v>
      </c>
      <c r="V2726" t="str">
        <f>IFERROR(VLOOKUP(B2726,#REF!,1,0),"")</f>
        <v/>
      </c>
      <c r="W2726" t="str" cm="1">
        <f t="array" ref="W2726">IFERROR(_xlfn.IFS(AND(V2726="",X2726&lt;&gt;"王园园组",X2726&lt;&gt;"other"),K2726,AND(V2726="",X2726="王园园组"),G2726),"other")</f>
        <v>other</v>
      </c>
      <c r="X2726" t="str" cm="1">
        <f t="array" ref="X2726">IFERROR(_xlfn.IFS(AND(V2726="",IFERROR(VLOOKUP(N2726,#REF!,1,0),1)&lt;&gt;1),N2726,AND(V2726="",I2726="王园园组"),"王园园组"),"other")</f>
        <v>other</v>
      </c>
      <c r="Y2726">
        <f>IFERROR(_xlfn.XLOOKUP(MID(T2726, FIND("#", SUBSTITUTE(T2726, "-", "#", LEN(T2726) - LEN(SUBSTITUTE(T2726, "-", "")))) + 1, LEN(T2726)),#REF!,#REF!),0)</f>
        <v>0</v>
      </c>
      <c r="Z2726">
        <f>MONTH(续费明细实时[[#This Row],[success_time]])</f>
        <v>5</v>
      </c>
      <c r="AA2726" s="8" t="e">
        <f>VLOOKUP(续费明细实时[[#This Row],[parent_user_id]],#REF!,27,0)</f>
        <v>#REF!</v>
      </c>
    </row>
    <row r="2727" spans="1:27">
      <c r="A2727" s="1">
        <v>45801</v>
      </c>
      <c r="B2727" t="s">
        <v>14886</v>
      </c>
      <c r="C2727" t="s">
        <v>14887</v>
      </c>
      <c r="D2727" t="s">
        <v>695</v>
      </c>
      <c r="E2727" t="s">
        <v>546</v>
      </c>
      <c r="F2727">
        <v>120</v>
      </c>
      <c r="G2727" t="s">
        <v>1946</v>
      </c>
      <c r="H2727" t="s">
        <v>559</v>
      </c>
      <c r="I2727" t="s">
        <v>1876</v>
      </c>
      <c r="J2727">
        <v>17750</v>
      </c>
      <c r="K2727" t="s">
        <v>268</v>
      </c>
      <c r="L2727" t="s">
        <v>549</v>
      </c>
      <c r="M2727" t="s">
        <v>550</v>
      </c>
      <c r="N2727" t="s">
        <v>136</v>
      </c>
      <c r="O2727" t="s">
        <v>264</v>
      </c>
      <c r="P2727" t="s">
        <v>1877</v>
      </c>
      <c r="Q2727" t="s">
        <v>14888</v>
      </c>
      <c r="R2727" t="s">
        <v>626</v>
      </c>
      <c r="S2727">
        <v>2500</v>
      </c>
      <c r="T2727" t="s">
        <v>1896</v>
      </c>
      <c r="U2727" s="4">
        <v>45801.569733796299</v>
      </c>
      <c r="V2727" t="str">
        <f>IFERROR(VLOOKUP(B2727,#REF!,1,0),"")</f>
        <v/>
      </c>
      <c r="W2727" t="str" cm="1">
        <f t="array" ref="W2727">IFERROR(_xlfn.IFS(AND(V2727="",X2727&lt;&gt;"王园园组",X2727&lt;&gt;"other"),K2727,AND(V2727="",X2727="王园园组"),G2727),"other")</f>
        <v>other</v>
      </c>
      <c r="X2727" t="str" cm="1">
        <f t="array" ref="X2727">IFERROR(_xlfn.IFS(AND(V2727="",IFERROR(VLOOKUP(N2727,#REF!,1,0),1)&lt;&gt;1),N2727,AND(V2727="",I2727="王园园组"),"王园园组"),"other")</f>
        <v>other</v>
      </c>
      <c r="Y2727">
        <f>IFERROR(_xlfn.XLOOKUP(MID(T2727, FIND("#", SUBSTITUTE(T2727, "-", "#", LEN(T2727) - LEN(SUBSTITUTE(T2727, "-", "")))) + 1, LEN(T2727)),#REF!,#REF!),0)</f>
        <v>0</v>
      </c>
      <c r="Z2727">
        <f>MONTH(续费明细实时[[#This Row],[success_time]])</f>
        <v>5</v>
      </c>
      <c r="AA2727" s="8" t="e">
        <f>VLOOKUP(续费明细实时[[#This Row],[parent_user_id]],#REF!,27,0)</f>
        <v>#REF!</v>
      </c>
    </row>
    <row r="2728" spans="1:27">
      <c r="A2728" s="1">
        <v>45798</v>
      </c>
      <c r="B2728" t="s">
        <v>14678</v>
      </c>
      <c r="C2728" t="s">
        <v>14679</v>
      </c>
      <c r="D2728" t="s">
        <v>1258</v>
      </c>
      <c r="E2728" t="s">
        <v>1102</v>
      </c>
      <c r="F2728">
        <v>180</v>
      </c>
      <c r="G2728" t="s">
        <v>1900</v>
      </c>
      <c r="H2728" t="s">
        <v>559</v>
      </c>
      <c r="I2728" t="s">
        <v>1876</v>
      </c>
      <c r="J2728">
        <v>15357</v>
      </c>
      <c r="K2728" t="s">
        <v>361</v>
      </c>
      <c r="L2728" t="s">
        <v>549</v>
      </c>
      <c r="M2728" t="s">
        <v>559</v>
      </c>
      <c r="N2728" t="s">
        <v>163</v>
      </c>
      <c r="O2728" t="s">
        <v>473</v>
      </c>
      <c r="P2728" t="s">
        <v>1877</v>
      </c>
      <c r="Q2728" t="s">
        <v>14680</v>
      </c>
      <c r="R2728" t="s">
        <v>626</v>
      </c>
      <c r="S2728">
        <v>2163</v>
      </c>
      <c r="T2728" t="s">
        <v>13028</v>
      </c>
      <c r="U2728" s="4">
        <v>45798.90488425926</v>
      </c>
      <c r="V2728" t="str">
        <f>IFERROR(VLOOKUP(B2728,#REF!,1,0),"")</f>
        <v/>
      </c>
      <c r="W2728" t="str" cm="1">
        <f t="array" ref="W2728">IFERROR(_xlfn.IFS(AND(V2728="",X2728&lt;&gt;"王园园组",X2728&lt;&gt;"other"),K2728,AND(V2728="",X2728="王园园组"),G2728),"other")</f>
        <v>other</v>
      </c>
      <c r="X2728" t="str" cm="1">
        <f t="array" ref="X2728">IFERROR(_xlfn.IFS(AND(V2728="",IFERROR(VLOOKUP(N2728,#REF!,1,0),1)&lt;&gt;1),N2728,AND(V2728="",I2728="王园园组"),"王园园组"),"other")</f>
        <v>other</v>
      </c>
      <c r="Y2728">
        <f>IFERROR(_xlfn.XLOOKUP(MID(T2728, FIND("#", SUBSTITUTE(T2728, "-", "#", LEN(T2728) - LEN(SUBSTITUTE(T2728, "-", "")))) + 1, LEN(T2728)),#REF!,#REF!),0)</f>
        <v>0</v>
      </c>
      <c r="Z2728">
        <f>MONTH(续费明细实时[[#This Row],[success_time]])</f>
        <v>5</v>
      </c>
      <c r="AA2728" s="8" t="e">
        <f>VLOOKUP(续费明细实时[[#This Row],[parent_user_id]],#REF!,27,0)</f>
        <v>#REF!</v>
      </c>
    </row>
    <row r="2729" spans="1:27" hidden="1">
      <c r="A2729" s="1">
        <v>45800</v>
      </c>
      <c r="B2729" t="s">
        <v>14651</v>
      </c>
      <c r="C2729" t="s">
        <v>14652</v>
      </c>
      <c r="D2729" t="s">
        <v>558</v>
      </c>
      <c r="E2729" t="s">
        <v>546</v>
      </c>
      <c r="F2729">
        <v>120</v>
      </c>
      <c r="G2729" t="s">
        <v>332</v>
      </c>
      <c r="H2729" t="s">
        <v>559</v>
      </c>
      <c r="I2729" t="s">
        <v>504</v>
      </c>
      <c r="J2729">
        <v>19718</v>
      </c>
      <c r="K2729" t="s">
        <v>626</v>
      </c>
      <c r="L2729" t="s">
        <v>649</v>
      </c>
      <c r="M2729" t="s">
        <v>649</v>
      </c>
      <c r="N2729" t="s">
        <v>649</v>
      </c>
      <c r="O2729" t="s">
        <v>649</v>
      </c>
      <c r="P2729" t="s">
        <v>1877</v>
      </c>
      <c r="Q2729" t="s">
        <v>14653</v>
      </c>
      <c r="R2729" t="s">
        <v>626</v>
      </c>
      <c r="S2729">
        <v>2777.1235230000002</v>
      </c>
      <c r="T2729" t="s">
        <v>1896</v>
      </c>
      <c r="U2729" s="4">
        <v>45800.645532407405</v>
      </c>
      <c r="V2729" t="str">
        <f>IFERROR(VLOOKUP(B2729,#REF!,1,0),"")</f>
        <v/>
      </c>
      <c r="W2729" t="str" cm="1">
        <f t="array" ref="W2729">IFERROR(_xlfn.IFS(AND(V2729="",X2729&lt;&gt;"王园园组",X2729&lt;&gt;"other"),K2729,AND(V2729="",X2729="王园园组"),G2729),"other")</f>
        <v>other</v>
      </c>
      <c r="X2729" t="str" cm="1">
        <f t="array" ref="X2729">IFERROR(_xlfn.IFS(AND(V2729="",IFERROR(VLOOKUP(N2729,#REF!,1,0),1)&lt;&gt;1),N2729,AND(V2729="",I2729="王园园组"),"王园园组"),"other")</f>
        <v>other</v>
      </c>
      <c r="Y2729">
        <f>IFERROR(_xlfn.XLOOKUP(MID(T2729, FIND("#", SUBSTITUTE(T2729, "-", "#", LEN(T2729) - LEN(SUBSTITUTE(T2729, "-", "")))) + 1, LEN(T2729)),#REF!,#REF!),0)</f>
        <v>0</v>
      </c>
      <c r="Z2729">
        <f>MONTH(续费明细实时[[#This Row],[success_time]])</f>
        <v>5</v>
      </c>
      <c r="AA2729" s="8" t="e">
        <f>VLOOKUP(续费明细实时[[#This Row],[parent_user_id]],#REF!,27,0)</f>
        <v>#REF!</v>
      </c>
    </row>
    <row r="2730" spans="1:27">
      <c r="A2730" s="1">
        <v>45794</v>
      </c>
      <c r="B2730" t="s">
        <v>14654</v>
      </c>
      <c r="C2730" t="s">
        <v>14655</v>
      </c>
      <c r="D2730" t="s">
        <v>695</v>
      </c>
      <c r="E2730" t="s">
        <v>546</v>
      </c>
      <c r="F2730">
        <v>120</v>
      </c>
      <c r="G2730" t="s">
        <v>1990</v>
      </c>
      <c r="H2730" t="s">
        <v>559</v>
      </c>
      <c r="I2730" t="s">
        <v>1876</v>
      </c>
      <c r="J2730">
        <v>17750</v>
      </c>
      <c r="K2730" t="s">
        <v>232</v>
      </c>
      <c r="L2730" t="s">
        <v>549</v>
      </c>
      <c r="M2730" t="s">
        <v>550</v>
      </c>
      <c r="N2730" t="s">
        <v>551</v>
      </c>
      <c r="O2730" t="s">
        <v>141</v>
      </c>
      <c r="P2730" t="s">
        <v>1877</v>
      </c>
      <c r="Q2730" t="s">
        <v>14656</v>
      </c>
      <c r="R2730" t="s">
        <v>626</v>
      </c>
      <c r="S2730">
        <v>2500</v>
      </c>
      <c r="T2730" t="s">
        <v>1896</v>
      </c>
      <c r="U2730" s="4">
        <v>45794.426388888889</v>
      </c>
      <c r="V2730" t="str">
        <f>IFERROR(VLOOKUP(B2730,#REF!,1,0),"")</f>
        <v/>
      </c>
      <c r="W2730" t="str" cm="1">
        <f t="array" ref="W2730">IFERROR(_xlfn.IFS(AND(V2730="",X2730&lt;&gt;"王园园组",X2730&lt;&gt;"other"),K2730,AND(V2730="",X2730="王园园组"),G2730),"other")</f>
        <v>other</v>
      </c>
      <c r="X2730" t="str" cm="1">
        <f t="array" ref="X2730">IFERROR(_xlfn.IFS(AND(V2730="",IFERROR(VLOOKUP(N2730,#REF!,1,0),1)&lt;&gt;1),N2730,AND(V2730="",I2730="王园园组"),"王园园组"),"other")</f>
        <v>other</v>
      </c>
      <c r="Y2730">
        <f>IFERROR(_xlfn.XLOOKUP(MID(T2730, FIND("#", SUBSTITUTE(T2730, "-", "#", LEN(T2730) - LEN(SUBSTITUTE(T2730, "-", "")))) + 1, LEN(T2730)),#REF!,#REF!),0)</f>
        <v>0</v>
      </c>
      <c r="Z2730">
        <f>MONTH(续费明细实时[[#This Row],[success_time]])</f>
        <v>5</v>
      </c>
      <c r="AA2730" s="8" t="e">
        <f>VLOOKUP(续费明细实时[[#This Row],[parent_user_id]],#REF!,27,0)</f>
        <v>#REF!</v>
      </c>
    </row>
    <row r="2731" spans="1:27">
      <c r="A2731" s="1">
        <v>45785</v>
      </c>
      <c r="B2731" t="s">
        <v>2843</v>
      </c>
      <c r="C2731" t="s">
        <v>2844</v>
      </c>
      <c r="D2731" t="s">
        <v>558</v>
      </c>
      <c r="E2731" t="s">
        <v>546</v>
      </c>
      <c r="F2731">
        <v>120</v>
      </c>
      <c r="G2731" t="s">
        <v>343</v>
      </c>
      <c r="H2731" t="s">
        <v>559</v>
      </c>
      <c r="I2731" t="s">
        <v>504</v>
      </c>
      <c r="J2731">
        <v>19718</v>
      </c>
      <c r="K2731" t="s">
        <v>343</v>
      </c>
      <c r="L2731" t="s">
        <v>549</v>
      </c>
      <c r="M2731" t="s">
        <v>559</v>
      </c>
      <c r="N2731" t="s">
        <v>504</v>
      </c>
      <c r="O2731" t="s">
        <v>325</v>
      </c>
      <c r="P2731" t="s">
        <v>1877</v>
      </c>
      <c r="Q2731" t="s">
        <v>2845</v>
      </c>
      <c r="R2731" t="s">
        <v>626</v>
      </c>
      <c r="S2731">
        <v>2777.1235230000002</v>
      </c>
      <c r="T2731" t="s">
        <v>1896</v>
      </c>
      <c r="U2731" s="4">
        <v>45785.715775462966</v>
      </c>
      <c r="V2731" t="str">
        <f>IFERROR(VLOOKUP(B2731,#REF!,1,0),"")</f>
        <v/>
      </c>
      <c r="W2731" t="str" cm="1">
        <f t="array" ref="W2731">IFERROR(_xlfn.IFS(AND(V2731="",X2731&lt;&gt;"王园园组",X2731&lt;&gt;"other"),K2731,AND(V2731="",X2731="王园园组"),G2731),"other")</f>
        <v>other</v>
      </c>
      <c r="X2731" t="str" cm="1">
        <f t="array" ref="X2731">IFERROR(_xlfn.IFS(AND(V2731="",IFERROR(VLOOKUP(N2731,#REF!,1,0),1)&lt;&gt;1),N2731,AND(V2731="",I2731="王园园组"),"王园园组"),"other")</f>
        <v>other</v>
      </c>
      <c r="Y2731">
        <f>IFERROR(_xlfn.XLOOKUP(MID(T2731, FIND("#", SUBSTITUTE(T2731, "-", "#", LEN(T2731) - LEN(SUBSTITUTE(T2731, "-", "")))) + 1, LEN(T2731)),#REF!,#REF!),0)</f>
        <v>0</v>
      </c>
      <c r="Z2731">
        <f>MONTH(续费明细实时[[#This Row],[success_time]])</f>
        <v>5</v>
      </c>
      <c r="AA2731" s="8" t="e">
        <f>VLOOKUP(续费明细实时[[#This Row],[parent_user_id]],#REF!,27,0)</f>
        <v>#REF!</v>
      </c>
    </row>
    <row r="2732" spans="1:27">
      <c r="A2732" s="1">
        <v>45794</v>
      </c>
      <c r="B2732" t="s">
        <v>14657</v>
      </c>
      <c r="C2732" t="s">
        <v>14658</v>
      </c>
      <c r="D2732" t="s">
        <v>558</v>
      </c>
      <c r="E2732" t="s">
        <v>546</v>
      </c>
      <c r="F2732">
        <v>60</v>
      </c>
      <c r="G2732" t="s">
        <v>1973</v>
      </c>
      <c r="H2732" t="s">
        <v>559</v>
      </c>
      <c r="I2732" t="s">
        <v>1876</v>
      </c>
      <c r="J2732">
        <v>10854</v>
      </c>
      <c r="K2732" t="s">
        <v>303</v>
      </c>
      <c r="L2732" t="s">
        <v>549</v>
      </c>
      <c r="M2732" t="s">
        <v>550</v>
      </c>
      <c r="N2732" t="s">
        <v>136</v>
      </c>
      <c r="O2732" t="s">
        <v>143</v>
      </c>
      <c r="P2732" t="s">
        <v>1877</v>
      </c>
      <c r="Q2732" t="s">
        <v>14659</v>
      </c>
      <c r="R2732" t="s">
        <v>626</v>
      </c>
      <c r="S2732">
        <v>1528.6918470000001</v>
      </c>
      <c r="T2732" t="s">
        <v>1891</v>
      </c>
      <c r="U2732" s="4">
        <v>45794.759918981479</v>
      </c>
      <c r="V2732" t="str">
        <f>IFERROR(VLOOKUP(B2732,#REF!,1,0),"")</f>
        <v/>
      </c>
      <c r="W2732" t="str" cm="1">
        <f t="array" ref="W2732">IFERROR(_xlfn.IFS(AND(V2732="",X2732&lt;&gt;"王园园组",X2732&lt;&gt;"other"),K2732,AND(V2732="",X2732="王园园组"),G2732),"other")</f>
        <v>other</v>
      </c>
      <c r="X2732" t="str" cm="1">
        <f t="array" ref="X2732">IFERROR(_xlfn.IFS(AND(V2732="",IFERROR(VLOOKUP(N2732,#REF!,1,0),1)&lt;&gt;1),N2732,AND(V2732="",I2732="王园园组"),"王园园组"),"other")</f>
        <v>other</v>
      </c>
      <c r="Y2732">
        <f>IFERROR(_xlfn.XLOOKUP(MID(T2732, FIND("#", SUBSTITUTE(T2732, "-", "#", LEN(T2732) - LEN(SUBSTITUTE(T2732, "-", "")))) + 1, LEN(T2732)),#REF!,#REF!),0)</f>
        <v>0</v>
      </c>
      <c r="Z2732">
        <f>MONTH(续费明细实时[[#This Row],[success_time]])</f>
        <v>5</v>
      </c>
      <c r="AA2732" s="8" t="e">
        <f>VLOOKUP(续费明细实时[[#This Row],[parent_user_id]],#REF!,27,0)</f>
        <v>#REF!</v>
      </c>
    </row>
    <row r="2733" spans="1:27">
      <c r="A2733" s="1">
        <v>45799</v>
      </c>
      <c r="B2733" t="s">
        <v>14666</v>
      </c>
      <c r="C2733" t="s">
        <v>14667</v>
      </c>
      <c r="D2733" t="s">
        <v>548</v>
      </c>
      <c r="E2733" t="s">
        <v>546</v>
      </c>
      <c r="F2733">
        <v>120</v>
      </c>
      <c r="G2733" t="s">
        <v>2005</v>
      </c>
      <c r="H2733" t="s">
        <v>559</v>
      </c>
      <c r="I2733" t="s">
        <v>1876</v>
      </c>
      <c r="J2733">
        <v>17750</v>
      </c>
      <c r="K2733" t="s">
        <v>205</v>
      </c>
      <c r="L2733" t="s">
        <v>549</v>
      </c>
      <c r="M2733" t="s">
        <v>550</v>
      </c>
      <c r="N2733" t="s">
        <v>551</v>
      </c>
      <c r="O2733" t="s">
        <v>149</v>
      </c>
      <c r="P2733" t="s">
        <v>1877</v>
      </c>
      <c r="Q2733" t="s">
        <v>14668</v>
      </c>
      <c r="R2733" t="s">
        <v>626</v>
      </c>
      <c r="S2733">
        <v>2500</v>
      </c>
      <c r="T2733" t="s">
        <v>1896</v>
      </c>
      <c r="U2733" s="4">
        <v>45799.38962962963</v>
      </c>
      <c r="V2733" t="str">
        <f>IFERROR(VLOOKUP(B2733,#REF!,1,0),"")</f>
        <v/>
      </c>
      <c r="W2733" t="str" cm="1">
        <f t="array" ref="W2733">IFERROR(_xlfn.IFS(AND(V2733="",X2733&lt;&gt;"王园园组",X2733&lt;&gt;"other"),K2733,AND(V2733="",X2733="王园园组"),G2733),"other")</f>
        <v>other</v>
      </c>
      <c r="X2733" t="str" cm="1">
        <f t="array" ref="X2733">IFERROR(_xlfn.IFS(AND(V2733="",IFERROR(VLOOKUP(N2733,#REF!,1,0),1)&lt;&gt;1),N2733,AND(V2733="",I2733="王园园组"),"王园园组"),"other")</f>
        <v>other</v>
      </c>
      <c r="Y2733">
        <f>IFERROR(_xlfn.XLOOKUP(MID(T2733, FIND("#", SUBSTITUTE(T2733, "-", "#", LEN(T2733) - LEN(SUBSTITUTE(T2733, "-", "")))) + 1, LEN(T2733)),#REF!,#REF!),0)</f>
        <v>0</v>
      </c>
      <c r="Z2733">
        <f>MONTH(续费明细实时[[#This Row],[success_time]])</f>
        <v>5</v>
      </c>
      <c r="AA2733" s="8" t="e">
        <f>VLOOKUP(续费明细实时[[#This Row],[parent_user_id]],#REF!,27,0)</f>
        <v>#REF!</v>
      </c>
    </row>
    <row r="2734" spans="1:27" hidden="1">
      <c r="A2734" s="1">
        <v>45799</v>
      </c>
      <c r="B2734" t="s">
        <v>14660</v>
      </c>
      <c r="C2734" t="s">
        <v>14661</v>
      </c>
      <c r="D2734" t="s">
        <v>578</v>
      </c>
      <c r="E2734" t="s">
        <v>1102</v>
      </c>
      <c r="F2734">
        <v>72</v>
      </c>
      <c r="G2734" t="s">
        <v>352</v>
      </c>
      <c r="H2734" t="s">
        <v>559</v>
      </c>
      <c r="I2734" t="s">
        <v>163</v>
      </c>
      <c r="J2734">
        <v>5964</v>
      </c>
      <c r="K2734" t="s">
        <v>626</v>
      </c>
      <c r="L2734" t="s">
        <v>649</v>
      </c>
      <c r="M2734" t="s">
        <v>649</v>
      </c>
      <c r="N2734" t="s">
        <v>649</v>
      </c>
      <c r="O2734" t="s">
        <v>649</v>
      </c>
      <c r="P2734" t="s">
        <v>1877</v>
      </c>
      <c r="Q2734" t="s">
        <v>14662</v>
      </c>
      <c r="R2734" t="s">
        <v>626</v>
      </c>
      <c r="S2734">
        <v>840</v>
      </c>
      <c r="T2734" t="s">
        <v>1373</v>
      </c>
      <c r="U2734" s="4">
        <v>45799.925115740742</v>
      </c>
      <c r="V2734" t="str">
        <f>IFERROR(VLOOKUP(B2734,#REF!,1,0),"")</f>
        <v/>
      </c>
      <c r="W2734" t="str" cm="1">
        <f t="array" ref="W2734">IFERROR(_xlfn.IFS(AND(V2734="",X2734&lt;&gt;"王园园组",X2734&lt;&gt;"other"),K2734,AND(V2734="",X2734="王园园组"),G2734),"other")</f>
        <v>other</v>
      </c>
      <c r="X2734" t="str" cm="1">
        <f t="array" ref="X2734">IFERROR(_xlfn.IFS(AND(V2734="",IFERROR(VLOOKUP(N2734,#REF!,1,0),1)&lt;&gt;1),N2734,AND(V2734="",I2734="王园园组"),"王园园组"),"other")</f>
        <v>other</v>
      </c>
      <c r="Y2734">
        <f>IFERROR(_xlfn.XLOOKUP(MID(T2734, FIND("#", SUBSTITUTE(T2734, "-", "#", LEN(T2734) - LEN(SUBSTITUTE(T2734, "-", "")))) + 1, LEN(T2734)),#REF!,#REF!),0)</f>
        <v>0</v>
      </c>
      <c r="Z2734">
        <f>MONTH(续费明细实时[[#This Row],[success_time]])</f>
        <v>5</v>
      </c>
      <c r="AA2734" s="8" t="e">
        <f>VLOOKUP(续费明细实时[[#This Row],[parent_user_id]],#REF!,27,0)</f>
        <v>#REF!</v>
      </c>
    </row>
    <row r="2735" spans="1:27">
      <c r="A2735" s="1">
        <v>45796</v>
      </c>
      <c r="B2735" t="s">
        <v>14451</v>
      </c>
      <c r="C2735" t="s">
        <v>14452</v>
      </c>
      <c r="D2735" t="s">
        <v>610</v>
      </c>
      <c r="E2735" t="s">
        <v>546</v>
      </c>
      <c r="F2735">
        <v>60</v>
      </c>
      <c r="G2735" t="s">
        <v>1994</v>
      </c>
      <c r="H2735" t="s">
        <v>559</v>
      </c>
      <c r="I2735" t="s">
        <v>1876</v>
      </c>
      <c r="J2735">
        <v>10768</v>
      </c>
      <c r="K2735" t="s">
        <v>435</v>
      </c>
      <c r="L2735" t="s">
        <v>549</v>
      </c>
      <c r="M2735" t="s">
        <v>550</v>
      </c>
      <c r="N2735" t="s">
        <v>136</v>
      </c>
      <c r="O2735" t="s">
        <v>292</v>
      </c>
      <c r="P2735" t="s">
        <v>1877</v>
      </c>
      <c r="Q2735" t="s">
        <v>14453</v>
      </c>
      <c r="R2735" t="s">
        <v>626</v>
      </c>
      <c r="S2735">
        <v>1516.562527</v>
      </c>
      <c r="T2735" t="s">
        <v>1891</v>
      </c>
      <c r="U2735" s="4">
        <v>45796.934606481482</v>
      </c>
      <c r="V2735" t="str">
        <f>IFERROR(VLOOKUP(B2735,#REF!,1,0),"")</f>
        <v/>
      </c>
      <c r="W2735" t="str" cm="1">
        <f t="array" ref="W2735">IFERROR(_xlfn.IFS(AND(V2735="",X2735&lt;&gt;"王园园组",X2735&lt;&gt;"other"),K2735,AND(V2735="",X2735="王园园组"),G2735),"other")</f>
        <v>other</v>
      </c>
      <c r="X2735" t="str" cm="1">
        <f t="array" ref="X2735">IFERROR(_xlfn.IFS(AND(V2735="",IFERROR(VLOOKUP(N2735,#REF!,1,0),1)&lt;&gt;1),N2735,AND(V2735="",I2735="王园园组"),"王园园组"),"other")</f>
        <v>other</v>
      </c>
      <c r="Y2735">
        <f>IFERROR(_xlfn.XLOOKUP(MID(T2735, FIND("#", SUBSTITUTE(T2735, "-", "#", LEN(T2735) - LEN(SUBSTITUTE(T2735, "-", "")))) + 1, LEN(T2735)),#REF!,#REF!),0)</f>
        <v>0</v>
      </c>
      <c r="Z2735">
        <f>MONTH(续费明细实时[[#This Row],[success_time]])</f>
        <v>5</v>
      </c>
      <c r="AA2735" s="8" t="e">
        <f>VLOOKUP(续费明细实时[[#This Row],[parent_user_id]],#REF!,27,0)</f>
        <v>#REF!</v>
      </c>
    </row>
    <row r="2736" spans="1:27">
      <c r="A2736" s="1">
        <v>45785</v>
      </c>
      <c r="B2736" t="s">
        <v>2366</v>
      </c>
      <c r="C2736" t="s">
        <v>2367</v>
      </c>
      <c r="D2736" t="s">
        <v>558</v>
      </c>
      <c r="E2736" t="s">
        <v>546</v>
      </c>
      <c r="F2736">
        <v>60</v>
      </c>
      <c r="G2736" t="s">
        <v>326</v>
      </c>
      <c r="H2736" t="s">
        <v>559</v>
      </c>
      <c r="I2736" t="s">
        <v>504</v>
      </c>
      <c r="J2736">
        <v>11831</v>
      </c>
      <c r="K2736" t="s">
        <v>326</v>
      </c>
      <c r="L2736" t="s">
        <v>549</v>
      </c>
      <c r="M2736" t="s">
        <v>559</v>
      </c>
      <c r="N2736" t="s">
        <v>504</v>
      </c>
      <c r="O2736" t="s">
        <v>325</v>
      </c>
      <c r="P2736" t="s">
        <v>1877</v>
      </c>
      <c r="Q2736" t="s">
        <v>2368</v>
      </c>
      <c r="R2736" t="s">
        <v>626</v>
      </c>
      <c r="S2736">
        <v>1666.2741140000001</v>
      </c>
      <c r="T2736" t="s">
        <v>1891</v>
      </c>
      <c r="U2736" s="4">
        <v>45785.624467592592</v>
      </c>
      <c r="V2736" t="str">
        <f>IFERROR(VLOOKUP(B2736,#REF!,1,0),"")</f>
        <v/>
      </c>
      <c r="W2736" t="str" cm="1">
        <f t="array" ref="W2736">IFERROR(_xlfn.IFS(AND(V2736="",X2736&lt;&gt;"王园园组",X2736&lt;&gt;"other"),K2736,AND(V2736="",X2736="王园园组"),G2736),"other")</f>
        <v>other</v>
      </c>
      <c r="X2736" t="str" cm="1">
        <f t="array" ref="X2736">IFERROR(_xlfn.IFS(AND(V2736="",IFERROR(VLOOKUP(N2736,#REF!,1,0),1)&lt;&gt;1),N2736,AND(V2736="",I2736="王园园组"),"王园园组"),"other")</f>
        <v>other</v>
      </c>
      <c r="Y2736">
        <f>IFERROR(_xlfn.XLOOKUP(MID(T2736, FIND("#", SUBSTITUTE(T2736, "-", "#", LEN(T2736) - LEN(SUBSTITUTE(T2736, "-", "")))) + 1, LEN(T2736)),#REF!,#REF!),0)</f>
        <v>0</v>
      </c>
      <c r="Z2736">
        <f>MONTH(续费明细实时[[#This Row],[success_time]])</f>
        <v>5</v>
      </c>
      <c r="AA2736" s="8" t="e">
        <f>VLOOKUP(续费明细实时[[#This Row],[parent_user_id]],#REF!,27,0)</f>
        <v>#REF!</v>
      </c>
    </row>
    <row r="2737" spans="1:27">
      <c r="A2737" s="1">
        <v>45803</v>
      </c>
      <c r="B2737" t="s">
        <v>30466</v>
      </c>
      <c r="C2737" t="s">
        <v>30467</v>
      </c>
      <c r="D2737" t="s">
        <v>886</v>
      </c>
      <c r="E2737" t="s">
        <v>1102</v>
      </c>
      <c r="F2737">
        <v>180</v>
      </c>
      <c r="G2737" t="s">
        <v>348</v>
      </c>
      <c r="H2737" t="s">
        <v>559</v>
      </c>
      <c r="I2737" t="s">
        <v>163</v>
      </c>
      <c r="J2737">
        <v>14910</v>
      </c>
      <c r="K2737" t="s">
        <v>348</v>
      </c>
      <c r="L2737" t="s">
        <v>549</v>
      </c>
      <c r="M2737" t="s">
        <v>559</v>
      </c>
      <c r="N2737" t="s">
        <v>163</v>
      </c>
      <c r="O2737" t="s">
        <v>472</v>
      </c>
      <c r="P2737" t="s">
        <v>1877</v>
      </c>
      <c r="Q2737" t="s">
        <v>30468</v>
      </c>
      <c r="R2737" t="s">
        <v>626</v>
      </c>
      <c r="S2737">
        <v>2100</v>
      </c>
      <c r="T2737" t="s">
        <v>13028</v>
      </c>
      <c r="U2737" s="4">
        <v>45803.881516203706</v>
      </c>
      <c r="V2737" t="str">
        <f>IFERROR(VLOOKUP(B2737,#REF!,1,0),"")</f>
        <v/>
      </c>
      <c r="W2737" t="str" cm="1">
        <f t="array" ref="W2737">IFERROR(_xlfn.IFS(AND(V2737="",X2737&lt;&gt;"王园园组",X2737&lt;&gt;"other"),K2737,AND(V2737="",X2737="王园园组"),G2737),"other")</f>
        <v>other</v>
      </c>
      <c r="X2737" t="str" cm="1">
        <f t="array" ref="X2737">IFERROR(_xlfn.IFS(AND(V2737="",IFERROR(VLOOKUP(N2737,#REF!,1,0),1)&lt;&gt;1),N2737,AND(V2737="",I2737="王园园组"),"王园园组"),"other")</f>
        <v>other</v>
      </c>
      <c r="Y2737">
        <f>IFERROR(_xlfn.XLOOKUP(MID(T2737, FIND("#", SUBSTITUTE(T2737, "-", "#", LEN(T2737) - LEN(SUBSTITUTE(T2737, "-", "")))) + 1, LEN(T2737)),#REF!,#REF!),0)</f>
        <v>0</v>
      </c>
      <c r="Z2737">
        <f>MONTH(续费明细实时[[#This Row],[success_time]])</f>
        <v>5</v>
      </c>
      <c r="AA2737" s="8" t="e">
        <f>VLOOKUP(续费明细实时[[#This Row],[parent_user_id]],#REF!,27,0)</f>
        <v>#REF!</v>
      </c>
    </row>
    <row r="2738" spans="1:27">
      <c r="A2738" s="1">
        <v>45797</v>
      </c>
      <c r="B2738" t="s">
        <v>14460</v>
      </c>
      <c r="C2738" t="s">
        <v>14461</v>
      </c>
      <c r="D2738" t="s">
        <v>902</v>
      </c>
      <c r="E2738" t="s">
        <v>1102</v>
      </c>
      <c r="F2738">
        <v>180</v>
      </c>
      <c r="G2738" t="s">
        <v>346</v>
      </c>
      <c r="H2738" t="s">
        <v>559</v>
      </c>
      <c r="I2738" t="s">
        <v>163</v>
      </c>
      <c r="J2738">
        <v>14910</v>
      </c>
      <c r="K2738" t="s">
        <v>346</v>
      </c>
      <c r="L2738" t="s">
        <v>549</v>
      </c>
      <c r="M2738" t="s">
        <v>559</v>
      </c>
      <c r="N2738" t="s">
        <v>163</v>
      </c>
      <c r="O2738" t="s">
        <v>472</v>
      </c>
      <c r="P2738" t="s">
        <v>1877</v>
      </c>
      <c r="Q2738" t="s">
        <v>14462</v>
      </c>
      <c r="R2738" t="s">
        <v>626</v>
      </c>
      <c r="S2738">
        <v>2100</v>
      </c>
      <c r="T2738" t="s">
        <v>13028</v>
      </c>
      <c r="U2738" s="4">
        <v>45797.658483796295</v>
      </c>
      <c r="V2738" t="str">
        <f>IFERROR(VLOOKUP(B2738,#REF!,1,0),"")</f>
        <v/>
      </c>
      <c r="W2738" t="str" cm="1">
        <f t="array" ref="W2738">IFERROR(_xlfn.IFS(AND(V2738="",X2738&lt;&gt;"王园园组",X2738&lt;&gt;"other"),K2738,AND(V2738="",X2738="王园园组"),G2738),"other")</f>
        <v>other</v>
      </c>
      <c r="X2738" t="str" cm="1">
        <f t="array" ref="X2738">IFERROR(_xlfn.IFS(AND(V2738="",IFERROR(VLOOKUP(N2738,#REF!,1,0),1)&lt;&gt;1),N2738,AND(V2738="",I2738="王园园组"),"王园园组"),"other")</f>
        <v>other</v>
      </c>
      <c r="Y2738">
        <f>IFERROR(_xlfn.XLOOKUP(MID(T2738, FIND("#", SUBSTITUTE(T2738, "-", "#", LEN(T2738) - LEN(SUBSTITUTE(T2738, "-", "")))) + 1, LEN(T2738)),#REF!,#REF!),0)</f>
        <v>0</v>
      </c>
      <c r="Z2738">
        <f>MONTH(续费明细实时[[#This Row],[success_time]])</f>
        <v>5</v>
      </c>
      <c r="AA2738" s="8" t="e">
        <f>VLOOKUP(续费明细实时[[#This Row],[parent_user_id]],#REF!,27,0)</f>
        <v>#REF!</v>
      </c>
    </row>
    <row r="2739" spans="1:27">
      <c r="A2739" s="1">
        <v>45793</v>
      </c>
      <c r="B2739" t="s">
        <v>14636</v>
      </c>
      <c r="C2739" t="s">
        <v>14637</v>
      </c>
      <c r="D2739" t="s">
        <v>558</v>
      </c>
      <c r="E2739" t="s">
        <v>546</v>
      </c>
      <c r="F2739">
        <v>120</v>
      </c>
      <c r="G2739" t="s">
        <v>341</v>
      </c>
      <c r="H2739" t="s">
        <v>559</v>
      </c>
      <c r="I2739" t="s">
        <v>504</v>
      </c>
      <c r="J2739">
        <v>19718</v>
      </c>
      <c r="K2739" t="s">
        <v>341</v>
      </c>
      <c r="L2739" t="s">
        <v>549</v>
      </c>
      <c r="M2739" t="s">
        <v>559</v>
      </c>
      <c r="N2739" t="s">
        <v>504</v>
      </c>
      <c r="O2739" t="s">
        <v>325</v>
      </c>
      <c r="P2739" t="s">
        <v>1877</v>
      </c>
      <c r="Q2739" t="s">
        <v>14638</v>
      </c>
      <c r="R2739" t="s">
        <v>626</v>
      </c>
      <c r="S2739">
        <v>2777.1235230000002</v>
      </c>
      <c r="T2739" t="s">
        <v>1896</v>
      </c>
      <c r="U2739" s="4">
        <v>45793.806909722225</v>
      </c>
      <c r="V2739" t="str">
        <f>IFERROR(VLOOKUP(B2739,#REF!,1,0),"")</f>
        <v/>
      </c>
      <c r="W2739" t="str" cm="1">
        <f t="array" ref="W2739">IFERROR(_xlfn.IFS(AND(V2739="",X2739&lt;&gt;"王园园组",X2739&lt;&gt;"other"),K2739,AND(V2739="",X2739="王园园组"),G2739),"other")</f>
        <v>other</v>
      </c>
      <c r="X2739" t="str" cm="1">
        <f t="array" ref="X2739">IFERROR(_xlfn.IFS(AND(V2739="",IFERROR(VLOOKUP(N2739,#REF!,1,0),1)&lt;&gt;1),N2739,AND(V2739="",I2739="王园园组"),"王园园组"),"other")</f>
        <v>other</v>
      </c>
      <c r="Y2739">
        <f>IFERROR(_xlfn.XLOOKUP(MID(T2739, FIND("#", SUBSTITUTE(T2739, "-", "#", LEN(T2739) - LEN(SUBSTITUTE(T2739, "-", "")))) + 1, LEN(T2739)),#REF!,#REF!),0)</f>
        <v>0</v>
      </c>
      <c r="Z2739">
        <f>MONTH(续费明细实时[[#This Row],[success_time]])</f>
        <v>5</v>
      </c>
      <c r="AA2739" s="8" t="e">
        <f>VLOOKUP(续费明细实时[[#This Row],[parent_user_id]],#REF!,27,0)</f>
        <v>#REF!</v>
      </c>
    </row>
    <row r="2740" spans="1:27">
      <c r="A2740" s="1">
        <v>45803</v>
      </c>
      <c r="B2740" t="s">
        <v>30469</v>
      </c>
      <c r="C2740" t="s">
        <v>30470</v>
      </c>
      <c r="D2740" t="s">
        <v>548</v>
      </c>
      <c r="E2740" t="s">
        <v>546</v>
      </c>
      <c r="F2740">
        <v>120</v>
      </c>
      <c r="G2740" t="s">
        <v>2071</v>
      </c>
      <c r="H2740" t="s">
        <v>559</v>
      </c>
      <c r="I2740" t="s">
        <v>1876</v>
      </c>
      <c r="J2740">
        <v>17750</v>
      </c>
      <c r="K2740" t="s">
        <v>284</v>
      </c>
      <c r="L2740" t="s">
        <v>549</v>
      </c>
      <c r="M2740" t="s">
        <v>550</v>
      </c>
      <c r="N2740" t="s">
        <v>136</v>
      </c>
      <c r="O2740" t="s">
        <v>283</v>
      </c>
      <c r="P2740" t="s">
        <v>1877</v>
      </c>
      <c r="Q2740" t="s">
        <v>30471</v>
      </c>
      <c r="R2740" t="s">
        <v>626</v>
      </c>
      <c r="S2740">
        <v>2500</v>
      </c>
      <c r="T2740" t="s">
        <v>1896</v>
      </c>
      <c r="U2740" s="4">
        <v>45803.573344907411</v>
      </c>
      <c r="V2740" t="str">
        <f>IFERROR(VLOOKUP(B2740,#REF!,1,0),"")</f>
        <v/>
      </c>
      <c r="W2740" t="str" cm="1">
        <f t="array" ref="W2740">IFERROR(_xlfn.IFS(AND(V2740="",X2740&lt;&gt;"王园园组",X2740&lt;&gt;"other"),K2740,AND(V2740="",X2740="王园园组"),G2740),"other")</f>
        <v>other</v>
      </c>
      <c r="X2740" t="str" cm="1">
        <f t="array" ref="X2740">IFERROR(_xlfn.IFS(AND(V2740="",IFERROR(VLOOKUP(N2740,#REF!,1,0),1)&lt;&gt;1),N2740,AND(V2740="",I2740="王园园组"),"王园园组"),"other")</f>
        <v>other</v>
      </c>
      <c r="Y2740">
        <f>IFERROR(_xlfn.XLOOKUP(MID(T2740, FIND("#", SUBSTITUTE(T2740, "-", "#", LEN(T2740) - LEN(SUBSTITUTE(T2740, "-", "")))) + 1, LEN(T2740)),#REF!,#REF!),0)</f>
        <v>0</v>
      </c>
      <c r="Z2740">
        <f>MONTH(续费明细实时[[#This Row],[success_time]])</f>
        <v>5</v>
      </c>
      <c r="AA2740" s="8" t="e">
        <f>VLOOKUP(续费明细实时[[#This Row],[parent_user_id]],#REF!,27,0)</f>
        <v>#REF!</v>
      </c>
    </row>
    <row r="2741" spans="1:27">
      <c r="A2741" s="1">
        <v>45802</v>
      </c>
      <c r="B2741" t="s">
        <v>28730</v>
      </c>
      <c r="C2741" t="s">
        <v>28731</v>
      </c>
      <c r="D2741" t="s">
        <v>548</v>
      </c>
      <c r="E2741" t="s">
        <v>546</v>
      </c>
      <c r="F2741">
        <v>120</v>
      </c>
      <c r="G2741" t="s">
        <v>1929</v>
      </c>
      <c r="H2741" t="s">
        <v>559</v>
      </c>
      <c r="I2741" t="s">
        <v>1876</v>
      </c>
      <c r="J2741">
        <v>17750</v>
      </c>
      <c r="K2741" t="s">
        <v>182</v>
      </c>
      <c r="L2741" t="s">
        <v>549</v>
      </c>
      <c r="M2741" t="s">
        <v>559</v>
      </c>
      <c r="N2741" t="s">
        <v>469</v>
      </c>
      <c r="O2741" t="s">
        <v>180</v>
      </c>
      <c r="P2741" t="s">
        <v>1877</v>
      </c>
      <c r="Q2741" t="s">
        <v>28732</v>
      </c>
      <c r="R2741" t="s">
        <v>626</v>
      </c>
      <c r="S2741">
        <v>2500</v>
      </c>
      <c r="T2741" t="s">
        <v>1896</v>
      </c>
      <c r="U2741" s="4">
        <v>45802.997430555559</v>
      </c>
      <c r="V2741" t="str">
        <f>IFERROR(VLOOKUP(B2741,#REF!,1,0),"")</f>
        <v/>
      </c>
      <c r="W2741" t="str" cm="1">
        <f t="array" ref="W2741">IFERROR(_xlfn.IFS(AND(V2741="",X2741&lt;&gt;"王园园组",X2741&lt;&gt;"other"),K2741,AND(V2741="",X2741="王园园组"),G2741),"other")</f>
        <v>other</v>
      </c>
      <c r="X2741" t="str" cm="1">
        <f t="array" ref="X2741">IFERROR(_xlfn.IFS(AND(V2741="",IFERROR(VLOOKUP(N2741,#REF!,1,0),1)&lt;&gt;1),N2741,AND(V2741="",I2741="王园园组"),"王园园组"),"other")</f>
        <v>other</v>
      </c>
      <c r="Y2741">
        <f>IFERROR(_xlfn.XLOOKUP(MID(T2741, FIND("#", SUBSTITUTE(T2741, "-", "#", LEN(T2741) - LEN(SUBSTITUTE(T2741, "-", "")))) + 1, LEN(T2741)),#REF!,#REF!),0)</f>
        <v>0</v>
      </c>
      <c r="Z2741">
        <f>MONTH(续费明细实时[[#This Row],[success_time]])</f>
        <v>5</v>
      </c>
      <c r="AA2741" s="8" t="e">
        <f>VLOOKUP(续费明细实时[[#This Row],[parent_user_id]],#REF!,27,0)</f>
        <v>#REF!</v>
      </c>
    </row>
    <row r="2742" spans="1:27">
      <c r="A2742" s="1">
        <v>45797</v>
      </c>
      <c r="B2742" t="s">
        <v>14669</v>
      </c>
      <c r="C2742" t="s">
        <v>14670</v>
      </c>
      <c r="D2742" t="s">
        <v>548</v>
      </c>
      <c r="E2742" t="s">
        <v>546</v>
      </c>
      <c r="F2742">
        <v>240</v>
      </c>
      <c r="G2742" t="s">
        <v>2071</v>
      </c>
      <c r="H2742" t="s">
        <v>559</v>
      </c>
      <c r="I2742" t="s">
        <v>1876</v>
      </c>
      <c r="J2742">
        <v>31950</v>
      </c>
      <c r="K2742" t="s">
        <v>198</v>
      </c>
      <c r="L2742" t="s">
        <v>549</v>
      </c>
      <c r="M2742" t="s">
        <v>559</v>
      </c>
      <c r="N2742" t="s">
        <v>469</v>
      </c>
      <c r="O2742" t="s">
        <v>189</v>
      </c>
      <c r="P2742" t="s">
        <v>1877</v>
      </c>
      <c r="Q2742" t="s">
        <v>14671</v>
      </c>
      <c r="R2742" t="s">
        <v>626</v>
      </c>
      <c r="S2742">
        <v>4500</v>
      </c>
      <c r="T2742" t="s">
        <v>1931</v>
      </c>
      <c r="U2742" s="4">
        <v>45797.493969907409</v>
      </c>
      <c r="V2742" t="str">
        <f>IFERROR(VLOOKUP(B2742,#REF!,1,0),"")</f>
        <v/>
      </c>
      <c r="W2742" t="str" cm="1">
        <f t="array" ref="W2742">IFERROR(_xlfn.IFS(AND(V2742="",X2742&lt;&gt;"王园园组",X2742&lt;&gt;"other"),K2742,AND(V2742="",X2742="王园园组"),G2742),"other")</f>
        <v>other</v>
      </c>
      <c r="X2742" t="str" cm="1">
        <f t="array" ref="X2742">IFERROR(_xlfn.IFS(AND(V2742="",IFERROR(VLOOKUP(N2742,#REF!,1,0),1)&lt;&gt;1),N2742,AND(V2742="",I2742="王园园组"),"王园园组"),"other")</f>
        <v>other</v>
      </c>
      <c r="Y2742">
        <f>IFERROR(_xlfn.XLOOKUP(MID(T2742, FIND("#", SUBSTITUTE(T2742, "-", "#", LEN(T2742) - LEN(SUBSTITUTE(T2742, "-", "")))) + 1, LEN(T2742)),#REF!,#REF!),0)</f>
        <v>0</v>
      </c>
      <c r="Z2742">
        <f>MONTH(续费明细实时[[#This Row],[success_time]])</f>
        <v>5</v>
      </c>
      <c r="AA2742" s="8" t="e">
        <f>VLOOKUP(续费明细实时[[#This Row],[parent_user_id]],#REF!,27,0)</f>
        <v>#REF!</v>
      </c>
    </row>
    <row r="2743" spans="1:27">
      <c r="A2743" s="1">
        <v>45787</v>
      </c>
      <c r="B2743" t="s">
        <v>9039</v>
      </c>
      <c r="C2743" t="s">
        <v>9040</v>
      </c>
      <c r="D2743" t="s">
        <v>886</v>
      </c>
      <c r="E2743" t="s">
        <v>546</v>
      </c>
      <c r="F2743">
        <v>60</v>
      </c>
      <c r="G2743" t="s">
        <v>2035</v>
      </c>
      <c r="H2743" t="s">
        <v>559</v>
      </c>
      <c r="I2743" t="s">
        <v>1876</v>
      </c>
      <c r="J2743">
        <v>10650</v>
      </c>
      <c r="K2743" t="s">
        <v>425</v>
      </c>
      <c r="L2743" t="s">
        <v>549</v>
      </c>
      <c r="M2743" t="s">
        <v>550</v>
      </c>
      <c r="N2743" t="s">
        <v>136</v>
      </c>
      <c r="O2743" t="s">
        <v>139</v>
      </c>
      <c r="P2743" t="s">
        <v>1877</v>
      </c>
      <c r="Q2743" t="s">
        <v>9041</v>
      </c>
      <c r="R2743" t="s">
        <v>626</v>
      </c>
      <c r="S2743">
        <v>1500</v>
      </c>
      <c r="T2743" t="s">
        <v>1891</v>
      </c>
      <c r="U2743" s="4">
        <v>45787.952905092592</v>
      </c>
      <c r="V2743" t="str">
        <f>IFERROR(VLOOKUP(B2743,#REF!,1,0),"")</f>
        <v/>
      </c>
      <c r="W2743" t="str" cm="1">
        <f t="array" ref="W2743">IFERROR(_xlfn.IFS(AND(V2743="",X2743&lt;&gt;"王园园组",X2743&lt;&gt;"other"),K2743,AND(V2743="",X2743="王园园组"),G2743),"other")</f>
        <v>other</v>
      </c>
      <c r="X2743" t="str" cm="1">
        <f t="array" ref="X2743">IFERROR(_xlfn.IFS(AND(V2743="",IFERROR(VLOOKUP(N2743,#REF!,1,0),1)&lt;&gt;1),N2743,AND(V2743="",I2743="王园园组"),"王园园组"),"other")</f>
        <v>other</v>
      </c>
      <c r="Y2743">
        <f>IFERROR(_xlfn.XLOOKUP(MID(T2743, FIND("#", SUBSTITUTE(T2743, "-", "#", LEN(T2743) - LEN(SUBSTITUTE(T2743, "-", "")))) + 1, LEN(T2743)),#REF!,#REF!),0)</f>
        <v>0</v>
      </c>
      <c r="Z2743">
        <f>MONTH(续费明细实时[[#This Row],[success_time]])</f>
        <v>5</v>
      </c>
      <c r="AA2743" s="8" t="e">
        <f>VLOOKUP(续费明细实时[[#This Row],[parent_user_id]],#REF!,27,0)</f>
        <v>#REF!</v>
      </c>
    </row>
    <row r="2744" spans="1:27">
      <c r="A2744" s="1">
        <v>45791</v>
      </c>
      <c r="B2744" t="s">
        <v>14645</v>
      </c>
      <c r="C2744" t="s">
        <v>14646</v>
      </c>
      <c r="D2744" t="s">
        <v>610</v>
      </c>
      <c r="E2744" t="s">
        <v>546</v>
      </c>
      <c r="F2744">
        <v>120</v>
      </c>
      <c r="G2744" t="s">
        <v>1875</v>
      </c>
      <c r="H2744" t="s">
        <v>559</v>
      </c>
      <c r="I2744" t="s">
        <v>1876</v>
      </c>
      <c r="J2744">
        <v>17750</v>
      </c>
      <c r="K2744" t="s">
        <v>303</v>
      </c>
      <c r="L2744" t="s">
        <v>549</v>
      </c>
      <c r="M2744" t="s">
        <v>550</v>
      </c>
      <c r="N2744" t="s">
        <v>136</v>
      </c>
      <c r="O2744" t="s">
        <v>143</v>
      </c>
      <c r="P2744" t="s">
        <v>1877</v>
      </c>
      <c r="Q2744" t="s">
        <v>14647</v>
      </c>
      <c r="R2744" t="s">
        <v>626</v>
      </c>
      <c r="S2744">
        <v>2500</v>
      </c>
      <c r="T2744" t="s">
        <v>1896</v>
      </c>
      <c r="U2744" s="4">
        <v>45791.964004629626</v>
      </c>
      <c r="V2744" t="str">
        <f>IFERROR(VLOOKUP(B2744,#REF!,1,0),"")</f>
        <v/>
      </c>
      <c r="W2744" t="str" cm="1">
        <f t="array" ref="W2744">IFERROR(_xlfn.IFS(AND(V2744="",X2744&lt;&gt;"王园园组",X2744&lt;&gt;"other"),K2744,AND(V2744="",X2744="王园园组"),G2744),"other")</f>
        <v>other</v>
      </c>
      <c r="X2744" t="str" cm="1">
        <f t="array" ref="X2744">IFERROR(_xlfn.IFS(AND(V2744="",IFERROR(VLOOKUP(N2744,#REF!,1,0),1)&lt;&gt;1),N2744,AND(V2744="",I2744="王园园组"),"王园园组"),"other")</f>
        <v>other</v>
      </c>
      <c r="Y2744">
        <f>IFERROR(_xlfn.XLOOKUP(MID(T2744, FIND("#", SUBSTITUTE(T2744, "-", "#", LEN(T2744) - LEN(SUBSTITUTE(T2744, "-", "")))) + 1, LEN(T2744)),#REF!,#REF!),0)</f>
        <v>0</v>
      </c>
      <c r="Z2744">
        <f>MONTH(续费明细实时[[#This Row],[success_time]])</f>
        <v>5</v>
      </c>
      <c r="AA2744" s="8" t="e">
        <f>VLOOKUP(续费明细实时[[#This Row],[parent_user_id]],#REF!,27,0)</f>
        <v>#REF!</v>
      </c>
    </row>
    <row r="2745" spans="1:27">
      <c r="A2745" s="1">
        <v>45796</v>
      </c>
      <c r="B2745" t="s">
        <v>14883</v>
      </c>
      <c r="C2745" t="s">
        <v>14884</v>
      </c>
      <c r="D2745" t="s">
        <v>610</v>
      </c>
      <c r="E2745" t="s">
        <v>546</v>
      </c>
      <c r="F2745">
        <v>240</v>
      </c>
      <c r="G2745" t="s">
        <v>1990</v>
      </c>
      <c r="H2745" t="s">
        <v>559</v>
      </c>
      <c r="I2745" t="s">
        <v>1876</v>
      </c>
      <c r="J2745">
        <v>31950</v>
      </c>
      <c r="K2745" t="s">
        <v>717</v>
      </c>
      <c r="L2745" t="s">
        <v>549</v>
      </c>
      <c r="M2745" t="s">
        <v>550</v>
      </c>
      <c r="N2745" t="s">
        <v>136</v>
      </c>
      <c r="O2745" t="s">
        <v>143</v>
      </c>
      <c r="P2745" t="s">
        <v>1877</v>
      </c>
      <c r="Q2745" t="s">
        <v>14885</v>
      </c>
      <c r="R2745" t="s">
        <v>626</v>
      </c>
      <c r="S2745">
        <v>4500</v>
      </c>
      <c r="T2745" t="s">
        <v>1931</v>
      </c>
      <c r="U2745" s="4">
        <v>45796.83321759259</v>
      </c>
      <c r="V2745" t="str">
        <f>IFERROR(VLOOKUP(B2745,#REF!,1,0),"")</f>
        <v/>
      </c>
      <c r="W2745" t="str" cm="1">
        <f t="array" ref="W2745">IFERROR(_xlfn.IFS(AND(V2745="",X2745&lt;&gt;"王园园组",X2745&lt;&gt;"other"),K2745,AND(V2745="",X2745="王园园组"),G2745),"other")</f>
        <v>other</v>
      </c>
      <c r="X2745" t="str" cm="1">
        <f t="array" ref="X2745">IFERROR(_xlfn.IFS(AND(V2745="",IFERROR(VLOOKUP(N2745,#REF!,1,0),1)&lt;&gt;1),N2745,AND(V2745="",I2745="王园园组"),"王园园组"),"other")</f>
        <v>other</v>
      </c>
      <c r="Y2745">
        <f>IFERROR(_xlfn.XLOOKUP(MID(T2745, FIND("#", SUBSTITUTE(T2745, "-", "#", LEN(T2745) - LEN(SUBSTITUTE(T2745, "-", "")))) + 1, LEN(T2745)),#REF!,#REF!),0)</f>
        <v>0</v>
      </c>
      <c r="Z2745">
        <f>MONTH(续费明细实时[[#This Row],[success_time]])</f>
        <v>5</v>
      </c>
      <c r="AA2745" s="8" t="e">
        <f>VLOOKUP(续费明细实时[[#This Row],[parent_user_id]],#REF!,27,0)</f>
        <v>#REF!</v>
      </c>
    </row>
    <row r="2746" spans="1:27">
      <c r="A2746" s="1">
        <v>45804</v>
      </c>
      <c r="B2746" t="s">
        <v>30472</v>
      </c>
      <c r="C2746" t="s">
        <v>30473</v>
      </c>
      <c r="D2746" t="s">
        <v>548</v>
      </c>
      <c r="E2746" t="s">
        <v>546</v>
      </c>
      <c r="F2746">
        <v>240</v>
      </c>
      <c r="G2746" t="s">
        <v>2071</v>
      </c>
      <c r="H2746" t="s">
        <v>559</v>
      </c>
      <c r="I2746" t="s">
        <v>1876</v>
      </c>
      <c r="J2746">
        <v>31950</v>
      </c>
      <c r="K2746" t="s">
        <v>247</v>
      </c>
      <c r="L2746" t="s">
        <v>549</v>
      </c>
      <c r="M2746" t="s">
        <v>550</v>
      </c>
      <c r="N2746" t="s">
        <v>551</v>
      </c>
      <c r="O2746" t="s">
        <v>242</v>
      </c>
      <c r="P2746" t="s">
        <v>1877</v>
      </c>
      <c r="Q2746" t="s">
        <v>30474</v>
      </c>
      <c r="R2746" t="s">
        <v>626</v>
      </c>
      <c r="S2746">
        <v>4500</v>
      </c>
      <c r="T2746" t="s">
        <v>1931</v>
      </c>
      <c r="U2746" s="4">
        <v>45804.438622685186</v>
      </c>
      <c r="V2746" t="str">
        <f>IFERROR(VLOOKUP(B2746,#REF!,1,0),"")</f>
        <v/>
      </c>
      <c r="W2746" t="str" cm="1">
        <f t="array" ref="W2746">IFERROR(_xlfn.IFS(AND(V2746="",X2746&lt;&gt;"王园园组",X2746&lt;&gt;"other"),K2746,AND(V2746="",X2746="王园园组"),G2746),"other")</f>
        <v>other</v>
      </c>
      <c r="X2746" t="str" cm="1">
        <f t="array" ref="X2746">IFERROR(_xlfn.IFS(AND(V2746="",IFERROR(VLOOKUP(N2746,#REF!,1,0),1)&lt;&gt;1),N2746,AND(V2746="",I2746="王园园组"),"王园园组"),"other")</f>
        <v>other</v>
      </c>
      <c r="Y2746">
        <f>IFERROR(_xlfn.XLOOKUP(MID(T2746, FIND("#", SUBSTITUTE(T2746, "-", "#", LEN(T2746) - LEN(SUBSTITUTE(T2746, "-", "")))) + 1, LEN(T2746)),#REF!,#REF!),0)</f>
        <v>0</v>
      </c>
      <c r="Z2746">
        <f>MONTH(续费明细实时[[#This Row],[success_time]])</f>
        <v>5</v>
      </c>
      <c r="AA2746" s="8" t="e">
        <f>VLOOKUP(续费明细实时[[#This Row],[parent_user_id]],#REF!,27,0)</f>
        <v>#REF!</v>
      </c>
    </row>
    <row r="2747" spans="1:27">
      <c r="A2747" s="1">
        <v>45795</v>
      </c>
      <c r="B2747" t="s">
        <v>14445</v>
      </c>
      <c r="C2747" t="s">
        <v>14446</v>
      </c>
      <c r="D2747" t="s">
        <v>548</v>
      </c>
      <c r="E2747" t="s">
        <v>546</v>
      </c>
      <c r="F2747">
        <v>120</v>
      </c>
      <c r="G2747" t="s">
        <v>1978</v>
      </c>
      <c r="H2747" t="s">
        <v>559</v>
      </c>
      <c r="I2747" t="s">
        <v>1876</v>
      </c>
      <c r="J2747">
        <v>17750</v>
      </c>
      <c r="K2747" t="s">
        <v>218</v>
      </c>
      <c r="L2747" t="s">
        <v>549</v>
      </c>
      <c r="M2747" t="s">
        <v>550</v>
      </c>
      <c r="N2747" t="s">
        <v>551</v>
      </c>
      <c r="O2747" t="s">
        <v>145</v>
      </c>
      <c r="P2747" t="s">
        <v>1877</v>
      </c>
      <c r="Q2747" t="s">
        <v>14447</v>
      </c>
      <c r="R2747" t="s">
        <v>626</v>
      </c>
      <c r="S2747">
        <v>2500</v>
      </c>
      <c r="T2747" t="s">
        <v>1896</v>
      </c>
      <c r="U2747" s="4">
        <v>45795.512233796297</v>
      </c>
      <c r="V2747" t="str">
        <f>IFERROR(VLOOKUP(B2747,#REF!,1,0),"")</f>
        <v/>
      </c>
      <c r="W2747" t="str" cm="1">
        <f t="array" ref="W2747">IFERROR(_xlfn.IFS(AND(V2747="",X2747&lt;&gt;"王园园组",X2747&lt;&gt;"other"),K2747,AND(V2747="",X2747="王园园组"),G2747),"other")</f>
        <v>other</v>
      </c>
      <c r="X2747" t="str" cm="1">
        <f t="array" ref="X2747">IFERROR(_xlfn.IFS(AND(V2747="",IFERROR(VLOOKUP(N2747,#REF!,1,0),1)&lt;&gt;1),N2747,AND(V2747="",I2747="王园园组"),"王园园组"),"other")</f>
        <v>other</v>
      </c>
      <c r="Y2747">
        <f>IFERROR(_xlfn.XLOOKUP(MID(T2747, FIND("#", SUBSTITUTE(T2747, "-", "#", LEN(T2747) - LEN(SUBSTITUTE(T2747, "-", "")))) + 1, LEN(T2747)),#REF!,#REF!),0)</f>
        <v>0</v>
      </c>
      <c r="Z2747">
        <f>MONTH(续费明细实时[[#This Row],[success_time]])</f>
        <v>5</v>
      </c>
      <c r="AA2747" s="8" t="e">
        <f>VLOOKUP(续费明细实时[[#This Row],[parent_user_id]],#REF!,27,0)</f>
        <v>#REF!</v>
      </c>
    </row>
    <row r="2748" spans="1:27">
      <c r="A2748" s="1">
        <v>45793</v>
      </c>
      <c r="B2748" t="s">
        <v>14448</v>
      </c>
      <c r="C2748" t="s">
        <v>14449</v>
      </c>
      <c r="D2748" t="s">
        <v>584</v>
      </c>
      <c r="E2748" t="s">
        <v>1102</v>
      </c>
      <c r="F2748">
        <v>180</v>
      </c>
      <c r="G2748" t="s">
        <v>358</v>
      </c>
      <c r="H2748" t="s">
        <v>559</v>
      </c>
      <c r="I2748" t="s">
        <v>163</v>
      </c>
      <c r="J2748">
        <v>14910</v>
      </c>
      <c r="K2748" t="s">
        <v>358</v>
      </c>
      <c r="L2748" t="s">
        <v>549</v>
      </c>
      <c r="M2748" t="s">
        <v>559</v>
      </c>
      <c r="N2748" t="s">
        <v>163</v>
      </c>
      <c r="O2748" t="s">
        <v>473</v>
      </c>
      <c r="P2748" t="s">
        <v>1877</v>
      </c>
      <c r="Q2748" t="s">
        <v>14450</v>
      </c>
      <c r="R2748" t="s">
        <v>626</v>
      </c>
      <c r="S2748">
        <v>2100</v>
      </c>
      <c r="T2748" t="s">
        <v>13028</v>
      </c>
      <c r="U2748" s="4">
        <v>45793.838877314818</v>
      </c>
      <c r="V2748" t="str">
        <f>IFERROR(VLOOKUP(B2748,#REF!,1,0),"")</f>
        <v/>
      </c>
      <c r="W2748" t="str" cm="1">
        <f t="array" ref="W2748">IFERROR(_xlfn.IFS(AND(V2748="",X2748&lt;&gt;"王园园组",X2748&lt;&gt;"other"),K2748,AND(V2748="",X2748="王园园组"),G2748),"other")</f>
        <v>other</v>
      </c>
      <c r="X2748" t="str" cm="1">
        <f t="array" ref="X2748">IFERROR(_xlfn.IFS(AND(V2748="",IFERROR(VLOOKUP(N2748,#REF!,1,0),1)&lt;&gt;1),N2748,AND(V2748="",I2748="王园园组"),"王园园组"),"other")</f>
        <v>other</v>
      </c>
      <c r="Y2748">
        <f>IFERROR(_xlfn.XLOOKUP(MID(T2748, FIND("#", SUBSTITUTE(T2748, "-", "#", LEN(T2748) - LEN(SUBSTITUTE(T2748, "-", "")))) + 1, LEN(T2748)),#REF!,#REF!),0)</f>
        <v>0</v>
      </c>
      <c r="Z2748">
        <f>MONTH(续费明细实时[[#This Row],[success_time]])</f>
        <v>5</v>
      </c>
      <c r="AA2748" s="8" t="e">
        <f>VLOOKUP(续费明细实时[[#This Row],[parent_user_id]],#REF!,27,0)</f>
        <v>#REF!</v>
      </c>
    </row>
    <row r="2749" spans="1:27">
      <c r="A2749" s="1">
        <v>45789</v>
      </c>
      <c r="B2749" t="s">
        <v>11011</v>
      </c>
      <c r="C2749" t="s">
        <v>11012</v>
      </c>
      <c r="D2749" t="s">
        <v>548</v>
      </c>
      <c r="E2749" t="s">
        <v>546</v>
      </c>
      <c r="F2749">
        <v>60</v>
      </c>
      <c r="G2749" t="s">
        <v>2056</v>
      </c>
      <c r="H2749" t="s">
        <v>559</v>
      </c>
      <c r="I2749" t="s">
        <v>1876</v>
      </c>
      <c r="J2749">
        <v>10650</v>
      </c>
      <c r="K2749" t="s">
        <v>287</v>
      </c>
      <c r="L2749" t="s">
        <v>549</v>
      </c>
      <c r="M2749" t="s">
        <v>550</v>
      </c>
      <c r="N2749" t="s">
        <v>136</v>
      </c>
      <c r="O2749" t="s">
        <v>283</v>
      </c>
      <c r="P2749" t="s">
        <v>1877</v>
      </c>
      <c r="Q2749" t="s">
        <v>11013</v>
      </c>
      <c r="R2749" t="s">
        <v>626</v>
      </c>
      <c r="S2749">
        <v>1500</v>
      </c>
      <c r="T2749" t="s">
        <v>1891</v>
      </c>
      <c r="U2749" s="4">
        <v>45789.68822916667</v>
      </c>
      <c r="V2749" t="str">
        <f>IFERROR(VLOOKUP(B2749,#REF!,1,0),"")</f>
        <v/>
      </c>
      <c r="W2749" t="str" cm="1">
        <f t="array" ref="W2749">IFERROR(_xlfn.IFS(AND(V2749="",X2749&lt;&gt;"王园园组",X2749&lt;&gt;"other"),K2749,AND(V2749="",X2749="王园园组"),G2749),"other")</f>
        <v>other</v>
      </c>
      <c r="X2749" t="str" cm="1">
        <f t="array" ref="X2749">IFERROR(_xlfn.IFS(AND(V2749="",IFERROR(VLOOKUP(N2749,#REF!,1,0),1)&lt;&gt;1),N2749,AND(V2749="",I2749="王园园组"),"王园园组"),"other")</f>
        <v>other</v>
      </c>
      <c r="Y2749">
        <f>IFERROR(_xlfn.XLOOKUP(MID(T2749, FIND("#", SUBSTITUTE(T2749, "-", "#", LEN(T2749) - LEN(SUBSTITUTE(T2749, "-", "")))) + 1, LEN(T2749)),#REF!,#REF!),0)</f>
        <v>0</v>
      </c>
      <c r="Z2749">
        <f>MONTH(续费明细实时[[#This Row],[success_time]])</f>
        <v>5</v>
      </c>
      <c r="AA2749" s="8" t="e">
        <f>VLOOKUP(续费明细实时[[#This Row],[parent_user_id]],#REF!,27,0)</f>
        <v>#REF!</v>
      </c>
    </row>
    <row r="2750" spans="1:27">
      <c r="A2750" s="1">
        <v>45785</v>
      </c>
      <c r="B2750" t="s">
        <v>2846</v>
      </c>
      <c r="C2750" t="s">
        <v>2847</v>
      </c>
      <c r="D2750" t="s">
        <v>548</v>
      </c>
      <c r="E2750" t="s">
        <v>546</v>
      </c>
      <c r="F2750">
        <v>60</v>
      </c>
      <c r="G2750" t="s">
        <v>1894</v>
      </c>
      <c r="H2750" t="s">
        <v>559</v>
      </c>
      <c r="I2750" t="s">
        <v>1876</v>
      </c>
      <c r="J2750">
        <v>10970</v>
      </c>
      <c r="K2750" t="s">
        <v>206</v>
      </c>
      <c r="L2750" t="s">
        <v>549</v>
      </c>
      <c r="M2750" t="s">
        <v>550</v>
      </c>
      <c r="N2750" t="s">
        <v>551</v>
      </c>
      <c r="O2750" t="s">
        <v>149</v>
      </c>
      <c r="P2750" t="s">
        <v>1877</v>
      </c>
      <c r="Q2750" t="s">
        <v>2848</v>
      </c>
      <c r="R2750" t="s">
        <v>626</v>
      </c>
      <c r="S2750">
        <v>1545</v>
      </c>
      <c r="T2750" t="s">
        <v>1891</v>
      </c>
      <c r="U2750" s="4">
        <v>45785.342997685184</v>
      </c>
      <c r="V2750" t="str">
        <f>IFERROR(VLOOKUP(B2750,#REF!,1,0),"")</f>
        <v/>
      </c>
      <c r="W2750" t="str" cm="1">
        <f t="array" ref="W2750">IFERROR(_xlfn.IFS(AND(V2750="",X2750&lt;&gt;"王园园组",X2750&lt;&gt;"other"),K2750,AND(V2750="",X2750="王园园组"),G2750),"other")</f>
        <v>other</v>
      </c>
      <c r="X2750" t="str" cm="1">
        <f t="array" ref="X2750">IFERROR(_xlfn.IFS(AND(V2750="",IFERROR(VLOOKUP(N2750,#REF!,1,0),1)&lt;&gt;1),N2750,AND(V2750="",I2750="王园园组"),"王园园组"),"other")</f>
        <v>other</v>
      </c>
      <c r="Y2750">
        <f>IFERROR(_xlfn.XLOOKUP(MID(T2750, FIND("#", SUBSTITUTE(T2750, "-", "#", LEN(T2750) - LEN(SUBSTITUTE(T2750, "-", "")))) + 1, LEN(T2750)),#REF!,#REF!),0)</f>
        <v>0</v>
      </c>
      <c r="Z2750">
        <f>MONTH(续费明细实时[[#This Row],[success_time]])</f>
        <v>5</v>
      </c>
      <c r="AA2750" s="8" t="e">
        <f>VLOOKUP(续费明细实时[[#This Row],[parent_user_id]],#REF!,27,0)</f>
        <v>#REF!</v>
      </c>
    </row>
    <row r="2751" spans="1:27">
      <c r="A2751" s="1">
        <v>45805</v>
      </c>
      <c r="B2751" t="s">
        <v>30475</v>
      </c>
      <c r="C2751" t="s">
        <v>30476</v>
      </c>
      <c r="D2751" t="s">
        <v>548</v>
      </c>
      <c r="E2751" t="s">
        <v>546</v>
      </c>
      <c r="F2751">
        <v>120</v>
      </c>
      <c r="G2751" t="s">
        <v>1905</v>
      </c>
      <c r="H2751" t="s">
        <v>559</v>
      </c>
      <c r="I2751" t="s">
        <v>1876</v>
      </c>
      <c r="J2751">
        <v>17750</v>
      </c>
      <c r="K2751" t="s">
        <v>288</v>
      </c>
      <c r="L2751" t="s">
        <v>549</v>
      </c>
      <c r="M2751" t="s">
        <v>550</v>
      </c>
      <c r="N2751" t="s">
        <v>136</v>
      </c>
      <c r="O2751" t="s">
        <v>283</v>
      </c>
      <c r="P2751" t="s">
        <v>1877</v>
      </c>
      <c r="Q2751" t="s">
        <v>30477</v>
      </c>
      <c r="R2751" t="s">
        <v>626</v>
      </c>
      <c r="S2751">
        <v>2500</v>
      </c>
      <c r="T2751" t="s">
        <v>1896</v>
      </c>
      <c r="U2751" s="4">
        <v>45805.43173611111</v>
      </c>
      <c r="V2751" t="str">
        <f>IFERROR(VLOOKUP(B2751,#REF!,1,0),"")</f>
        <v/>
      </c>
      <c r="W2751" t="str" cm="1">
        <f t="array" ref="W2751">IFERROR(_xlfn.IFS(AND(V2751="",X2751&lt;&gt;"王园园组",X2751&lt;&gt;"other"),K2751,AND(V2751="",X2751="王园园组"),G2751),"other")</f>
        <v>other</v>
      </c>
      <c r="X2751" t="str" cm="1">
        <f t="array" ref="X2751">IFERROR(_xlfn.IFS(AND(V2751="",IFERROR(VLOOKUP(N2751,#REF!,1,0),1)&lt;&gt;1),N2751,AND(V2751="",I2751="王园园组"),"王园园组"),"other")</f>
        <v>other</v>
      </c>
      <c r="Y2751">
        <f>IFERROR(_xlfn.XLOOKUP(MID(T2751, FIND("#", SUBSTITUTE(T2751, "-", "#", LEN(T2751) - LEN(SUBSTITUTE(T2751, "-", "")))) + 1, LEN(T2751)),#REF!,#REF!),0)</f>
        <v>0</v>
      </c>
      <c r="Z2751">
        <f>MONTH(续费明细实时[[#This Row],[success_time]])</f>
        <v>5</v>
      </c>
      <c r="AA2751" s="8" t="e">
        <f>VLOOKUP(续费明细实时[[#This Row],[parent_user_id]],#REF!,27,0)</f>
        <v>#REF!</v>
      </c>
    </row>
    <row r="2752" spans="1:27">
      <c r="A2752" s="1">
        <v>45795</v>
      </c>
      <c r="B2752" t="s">
        <v>14457</v>
      </c>
      <c r="C2752" t="s">
        <v>14458</v>
      </c>
      <c r="D2752" t="s">
        <v>558</v>
      </c>
      <c r="E2752" t="s">
        <v>546</v>
      </c>
      <c r="F2752">
        <v>60</v>
      </c>
      <c r="G2752" t="s">
        <v>338</v>
      </c>
      <c r="H2752" t="s">
        <v>559</v>
      </c>
      <c r="I2752" t="s">
        <v>504</v>
      </c>
      <c r="J2752">
        <v>11831</v>
      </c>
      <c r="K2752" t="s">
        <v>338</v>
      </c>
      <c r="L2752" t="s">
        <v>549</v>
      </c>
      <c r="M2752" t="s">
        <v>559</v>
      </c>
      <c r="N2752" t="s">
        <v>504</v>
      </c>
      <c r="O2752" t="s">
        <v>325</v>
      </c>
      <c r="P2752" t="s">
        <v>1877</v>
      </c>
      <c r="Q2752" t="s">
        <v>14459</v>
      </c>
      <c r="R2752" t="s">
        <v>626</v>
      </c>
      <c r="S2752">
        <v>1666.2741140000001</v>
      </c>
      <c r="T2752" t="s">
        <v>1891</v>
      </c>
      <c r="U2752" s="4">
        <v>45795.728946759256</v>
      </c>
      <c r="V2752" t="str">
        <f>IFERROR(VLOOKUP(B2752,#REF!,1,0),"")</f>
        <v/>
      </c>
      <c r="W2752" t="str" cm="1">
        <f t="array" ref="W2752">IFERROR(_xlfn.IFS(AND(V2752="",X2752&lt;&gt;"王园园组",X2752&lt;&gt;"other"),K2752,AND(V2752="",X2752="王园园组"),G2752),"other")</f>
        <v>other</v>
      </c>
      <c r="X2752" t="str" cm="1">
        <f t="array" ref="X2752">IFERROR(_xlfn.IFS(AND(V2752="",IFERROR(VLOOKUP(N2752,#REF!,1,0),1)&lt;&gt;1),N2752,AND(V2752="",I2752="王园园组"),"王园园组"),"other")</f>
        <v>other</v>
      </c>
      <c r="Y2752">
        <f>IFERROR(_xlfn.XLOOKUP(MID(T2752, FIND("#", SUBSTITUTE(T2752, "-", "#", LEN(T2752) - LEN(SUBSTITUTE(T2752, "-", "")))) + 1, LEN(T2752)),#REF!,#REF!),0)</f>
        <v>0</v>
      </c>
      <c r="Z2752">
        <f>MONTH(续费明细实时[[#This Row],[success_time]])</f>
        <v>5</v>
      </c>
      <c r="AA2752" s="8" t="e">
        <f>VLOOKUP(续费明细实时[[#This Row],[parent_user_id]],#REF!,27,0)</f>
        <v>#REF!</v>
      </c>
    </row>
    <row r="2753" spans="1:27">
      <c r="A2753" s="1">
        <v>45799</v>
      </c>
      <c r="B2753" t="s">
        <v>14898</v>
      </c>
      <c r="C2753" t="s">
        <v>14899</v>
      </c>
      <c r="D2753" t="s">
        <v>578</v>
      </c>
      <c r="E2753" t="s">
        <v>1102</v>
      </c>
      <c r="F2753">
        <v>72</v>
      </c>
      <c r="G2753" t="s">
        <v>352</v>
      </c>
      <c r="H2753" t="s">
        <v>559</v>
      </c>
      <c r="I2753" t="s">
        <v>163</v>
      </c>
      <c r="J2753">
        <v>5964</v>
      </c>
      <c r="K2753" t="s">
        <v>352</v>
      </c>
      <c r="L2753" t="s">
        <v>549</v>
      </c>
      <c r="M2753" t="s">
        <v>559</v>
      </c>
      <c r="N2753" t="s">
        <v>163</v>
      </c>
      <c r="O2753" t="s">
        <v>472</v>
      </c>
      <c r="P2753" t="s">
        <v>1877</v>
      </c>
      <c r="Q2753" t="s">
        <v>14900</v>
      </c>
      <c r="R2753" t="s">
        <v>626</v>
      </c>
      <c r="S2753">
        <v>840</v>
      </c>
      <c r="T2753" t="s">
        <v>1373</v>
      </c>
      <c r="U2753" s="4">
        <v>45799.687905092593</v>
      </c>
      <c r="V2753" t="str">
        <f>IFERROR(VLOOKUP(B2753,#REF!,1,0),"")</f>
        <v/>
      </c>
      <c r="W2753" t="str" cm="1">
        <f t="array" ref="W2753">IFERROR(_xlfn.IFS(AND(V2753="",X2753&lt;&gt;"王园园组",X2753&lt;&gt;"other"),K2753,AND(V2753="",X2753="王园园组"),G2753),"other")</f>
        <v>other</v>
      </c>
      <c r="X2753" t="str" cm="1">
        <f t="array" ref="X2753">IFERROR(_xlfn.IFS(AND(V2753="",IFERROR(VLOOKUP(N2753,#REF!,1,0),1)&lt;&gt;1),N2753,AND(V2753="",I2753="王园园组"),"王园园组"),"other")</f>
        <v>other</v>
      </c>
      <c r="Y2753">
        <f>IFERROR(_xlfn.XLOOKUP(MID(T2753, FIND("#", SUBSTITUTE(T2753, "-", "#", LEN(T2753) - LEN(SUBSTITUTE(T2753, "-", "")))) + 1, LEN(T2753)),#REF!,#REF!),0)</f>
        <v>0</v>
      </c>
      <c r="Z2753">
        <f>MONTH(续费明细实时[[#This Row],[success_time]])</f>
        <v>5</v>
      </c>
      <c r="AA2753" s="8" t="e">
        <f>VLOOKUP(续费明细实时[[#This Row],[parent_user_id]],#REF!,27,0)</f>
        <v>#REF!</v>
      </c>
    </row>
    <row r="2754" spans="1:27">
      <c r="A2754" s="1">
        <v>45797</v>
      </c>
      <c r="B2754" t="s">
        <v>14901</v>
      </c>
      <c r="C2754" t="s">
        <v>14902</v>
      </c>
      <c r="D2754" t="s">
        <v>578</v>
      </c>
      <c r="E2754" t="s">
        <v>546</v>
      </c>
      <c r="F2754">
        <v>60</v>
      </c>
      <c r="G2754" t="s">
        <v>2079</v>
      </c>
      <c r="H2754" t="s">
        <v>559</v>
      </c>
      <c r="I2754" t="s">
        <v>1876</v>
      </c>
      <c r="J2754">
        <v>10650</v>
      </c>
      <c r="K2754" t="s">
        <v>311</v>
      </c>
      <c r="L2754" t="s">
        <v>549</v>
      </c>
      <c r="M2754" t="s">
        <v>550</v>
      </c>
      <c r="N2754" t="s">
        <v>136</v>
      </c>
      <c r="O2754" t="s">
        <v>143</v>
      </c>
      <c r="P2754" t="s">
        <v>1877</v>
      </c>
      <c r="Q2754" t="s">
        <v>14903</v>
      </c>
      <c r="R2754" t="s">
        <v>626</v>
      </c>
      <c r="S2754">
        <v>1500</v>
      </c>
      <c r="T2754" t="s">
        <v>1891</v>
      </c>
      <c r="U2754" s="4">
        <v>45797.605729166666</v>
      </c>
      <c r="V2754" t="str">
        <f>IFERROR(VLOOKUP(B2754,#REF!,1,0),"")</f>
        <v/>
      </c>
      <c r="W2754" t="str" cm="1">
        <f t="array" ref="W2754">IFERROR(_xlfn.IFS(AND(V2754="",X2754&lt;&gt;"王园园组",X2754&lt;&gt;"other"),K2754,AND(V2754="",X2754="王园园组"),G2754),"other")</f>
        <v>other</v>
      </c>
      <c r="X2754" t="str" cm="1">
        <f t="array" ref="X2754">IFERROR(_xlfn.IFS(AND(V2754="",IFERROR(VLOOKUP(N2754,#REF!,1,0),1)&lt;&gt;1),N2754,AND(V2754="",I2754="王园园组"),"王园园组"),"other")</f>
        <v>other</v>
      </c>
      <c r="Y2754">
        <f>IFERROR(_xlfn.XLOOKUP(MID(T2754, FIND("#", SUBSTITUTE(T2754, "-", "#", LEN(T2754) - LEN(SUBSTITUTE(T2754, "-", "")))) + 1, LEN(T2754)),#REF!,#REF!),0)</f>
        <v>0</v>
      </c>
      <c r="Z2754">
        <f>MONTH(续费明细实时[[#This Row],[success_time]])</f>
        <v>5</v>
      </c>
      <c r="AA2754" s="8" t="e">
        <f>VLOOKUP(续费明细实时[[#This Row],[parent_user_id]],#REF!,27,0)</f>
        <v>#REF!</v>
      </c>
    </row>
    <row r="2755" spans="1:27">
      <c r="A2755" s="1">
        <v>45784</v>
      </c>
      <c r="B2755" t="s">
        <v>2852</v>
      </c>
      <c r="C2755" t="s">
        <v>2853</v>
      </c>
      <c r="D2755" t="s">
        <v>548</v>
      </c>
      <c r="E2755" t="s">
        <v>1959</v>
      </c>
      <c r="F2755">
        <v>4</v>
      </c>
      <c r="G2755" t="s">
        <v>1909</v>
      </c>
      <c r="H2755" t="s">
        <v>559</v>
      </c>
      <c r="I2755" t="s">
        <v>1876</v>
      </c>
      <c r="J2755">
        <v>1065</v>
      </c>
      <c r="K2755" t="s">
        <v>322</v>
      </c>
      <c r="L2755" t="s">
        <v>549</v>
      </c>
      <c r="M2755" t="s">
        <v>550</v>
      </c>
      <c r="N2755" t="s">
        <v>616</v>
      </c>
      <c r="O2755" t="s">
        <v>314</v>
      </c>
      <c r="P2755" t="s">
        <v>1877</v>
      </c>
      <c r="Q2755" t="s">
        <v>2854</v>
      </c>
      <c r="R2755" t="s">
        <v>626</v>
      </c>
      <c r="S2755">
        <v>150</v>
      </c>
      <c r="T2755" t="s">
        <v>2754</v>
      </c>
      <c r="U2755" s="4">
        <v>45784.042094907411</v>
      </c>
      <c r="V2755" t="str">
        <f>IFERROR(VLOOKUP(B2755,#REF!,1,0),"")</f>
        <v/>
      </c>
      <c r="W2755" t="str" cm="1">
        <f t="array" ref="W2755">IFERROR(_xlfn.IFS(AND(V2755="",X2755&lt;&gt;"王园园组",X2755&lt;&gt;"other"),K2755,AND(V2755="",X2755="王园园组"),G2755),"other")</f>
        <v>other</v>
      </c>
      <c r="X2755" t="str" cm="1">
        <f t="array" ref="X2755">IFERROR(_xlfn.IFS(AND(V2755="",IFERROR(VLOOKUP(N2755,#REF!,1,0),1)&lt;&gt;1),N2755,AND(V2755="",I2755="王园园组"),"王园园组"),"other")</f>
        <v>other</v>
      </c>
      <c r="Y2755">
        <f>IFERROR(_xlfn.XLOOKUP(MID(T2755, FIND("#", SUBSTITUTE(T2755, "-", "#", LEN(T2755) - LEN(SUBSTITUTE(T2755, "-", "")))) + 1, LEN(T2755)),#REF!,#REF!),0)</f>
        <v>0</v>
      </c>
      <c r="Z2755">
        <f>MONTH(续费明细实时[[#This Row],[success_time]])</f>
        <v>5</v>
      </c>
      <c r="AA2755" s="8" t="e">
        <f>VLOOKUP(续费明细实时[[#This Row],[parent_user_id]],#REF!,27,0)</f>
        <v>#REF!</v>
      </c>
    </row>
    <row r="2756" spans="1:27">
      <c r="A2756" s="1">
        <v>45802</v>
      </c>
      <c r="B2756" t="s">
        <v>16364</v>
      </c>
      <c r="C2756" t="s">
        <v>16365</v>
      </c>
      <c r="D2756" t="s">
        <v>1088</v>
      </c>
      <c r="E2756" t="s">
        <v>1102</v>
      </c>
      <c r="F2756">
        <v>72</v>
      </c>
      <c r="G2756" t="s">
        <v>350</v>
      </c>
      <c r="H2756" t="s">
        <v>559</v>
      </c>
      <c r="I2756" t="s">
        <v>163</v>
      </c>
      <c r="J2756">
        <v>5964</v>
      </c>
      <c r="K2756" t="s">
        <v>350</v>
      </c>
      <c r="L2756" t="s">
        <v>549</v>
      </c>
      <c r="M2756" t="s">
        <v>559</v>
      </c>
      <c r="N2756" t="s">
        <v>163</v>
      </c>
      <c r="O2756" t="s">
        <v>472</v>
      </c>
      <c r="P2756" t="s">
        <v>1877</v>
      </c>
      <c r="Q2756" t="s">
        <v>16366</v>
      </c>
      <c r="R2756" t="s">
        <v>626</v>
      </c>
      <c r="S2756">
        <v>840</v>
      </c>
      <c r="T2756" t="s">
        <v>1373</v>
      </c>
      <c r="U2756" s="4">
        <v>45802.672106481485</v>
      </c>
      <c r="V2756" t="str">
        <f>IFERROR(VLOOKUP(B2756,#REF!,1,0),"")</f>
        <v/>
      </c>
      <c r="W2756" t="str" cm="1">
        <f t="array" ref="W2756">IFERROR(_xlfn.IFS(AND(V2756="",X2756&lt;&gt;"王园园组",X2756&lt;&gt;"other"),K2756,AND(V2756="",X2756="王园园组"),G2756),"other")</f>
        <v>other</v>
      </c>
      <c r="X2756" t="str" cm="1">
        <f t="array" ref="X2756">IFERROR(_xlfn.IFS(AND(V2756="",IFERROR(VLOOKUP(N2756,#REF!,1,0),1)&lt;&gt;1),N2756,AND(V2756="",I2756="王园园组"),"王园园组"),"other")</f>
        <v>other</v>
      </c>
      <c r="Y2756">
        <f>IFERROR(_xlfn.XLOOKUP(MID(T2756, FIND("#", SUBSTITUTE(T2756, "-", "#", LEN(T2756) - LEN(SUBSTITUTE(T2756, "-", "")))) + 1, LEN(T2756)),#REF!,#REF!),0)</f>
        <v>0</v>
      </c>
      <c r="Z2756">
        <f>MONTH(续费明细实时[[#This Row],[success_time]])</f>
        <v>5</v>
      </c>
      <c r="AA2756" s="8" t="e">
        <f>VLOOKUP(续费明细实时[[#This Row],[parent_user_id]],#REF!,27,0)</f>
        <v>#REF!</v>
      </c>
    </row>
    <row r="2757" spans="1:27" hidden="1">
      <c r="A2757" s="1">
        <v>45796</v>
      </c>
      <c r="B2757" t="s">
        <v>14454</v>
      </c>
      <c r="C2757" t="s">
        <v>14455</v>
      </c>
      <c r="D2757" t="s">
        <v>1314</v>
      </c>
      <c r="E2757" t="s">
        <v>546</v>
      </c>
      <c r="F2757">
        <v>60</v>
      </c>
      <c r="G2757" t="s">
        <v>1990</v>
      </c>
      <c r="H2757" t="s">
        <v>559</v>
      </c>
      <c r="I2757" t="s">
        <v>1876</v>
      </c>
      <c r="J2757">
        <v>10650</v>
      </c>
      <c r="K2757" t="s">
        <v>626</v>
      </c>
      <c r="L2757" t="s">
        <v>649</v>
      </c>
      <c r="M2757" t="s">
        <v>649</v>
      </c>
      <c r="N2757" t="s">
        <v>649</v>
      </c>
      <c r="O2757" t="s">
        <v>649</v>
      </c>
      <c r="P2757" t="s">
        <v>1877</v>
      </c>
      <c r="Q2757" t="s">
        <v>14456</v>
      </c>
      <c r="R2757" t="s">
        <v>626</v>
      </c>
      <c r="S2757">
        <v>1500</v>
      </c>
      <c r="T2757" t="s">
        <v>1891</v>
      </c>
      <c r="U2757" s="4">
        <v>45796.814155092594</v>
      </c>
      <c r="V2757" t="str">
        <f>IFERROR(VLOOKUP(B2757,#REF!,1,0),"")</f>
        <v/>
      </c>
      <c r="W2757" t="str" cm="1">
        <f t="array" ref="W2757">IFERROR(_xlfn.IFS(AND(V2757="",X2757&lt;&gt;"王园园组",X2757&lt;&gt;"other"),K2757,AND(V2757="",X2757="王园园组"),G2757),"other")</f>
        <v>other</v>
      </c>
      <c r="X2757" t="str" cm="1">
        <f t="array" ref="X2757">IFERROR(_xlfn.IFS(AND(V2757="",IFERROR(VLOOKUP(N2757,#REF!,1,0),1)&lt;&gt;1),N2757,AND(V2757="",I2757="王园园组"),"王园园组"),"other")</f>
        <v>other</v>
      </c>
      <c r="Y2757">
        <f>IFERROR(_xlfn.XLOOKUP(MID(T2757, FIND("#", SUBSTITUTE(T2757, "-", "#", LEN(T2757) - LEN(SUBSTITUTE(T2757, "-", "")))) + 1, LEN(T2757)),#REF!,#REF!),0)</f>
        <v>0</v>
      </c>
      <c r="Z2757">
        <f>MONTH(续费明细实时[[#This Row],[success_time]])</f>
        <v>5</v>
      </c>
      <c r="AA2757" s="8" t="e">
        <f>VLOOKUP(续费明细实时[[#This Row],[parent_user_id]],#REF!,27,0)</f>
        <v>#REF!</v>
      </c>
    </row>
    <row r="2758" spans="1:27">
      <c r="A2758" s="1">
        <v>45794</v>
      </c>
      <c r="B2758" t="s">
        <v>14892</v>
      </c>
      <c r="C2758" t="s">
        <v>14893</v>
      </c>
      <c r="D2758" t="s">
        <v>695</v>
      </c>
      <c r="E2758" t="s">
        <v>546</v>
      </c>
      <c r="F2758">
        <v>60</v>
      </c>
      <c r="G2758" t="s">
        <v>1990</v>
      </c>
      <c r="H2758" t="s">
        <v>559</v>
      </c>
      <c r="I2758" t="s">
        <v>1876</v>
      </c>
      <c r="J2758">
        <v>10650</v>
      </c>
      <c r="K2758" t="s">
        <v>297</v>
      </c>
      <c r="L2758" t="s">
        <v>549</v>
      </c>
      <c r="M2758" t="s">
        <v>550</v>
      </c>
      <c r="N2758" t="s">
        <v>136</v>
      </c>
      <c r="O2758" t="s">
        <v>143</v>
      </c>
      <c r="P2758" t="s">
        <v>1877</v>
      </c>
      <c r="Q2758" t="s">
        <v>14894</v>
      </c>
      <c r="R2758" t="s">
        <v>626</v>
      </c>
      <c r="S2758">
        <v>1500</v>
      </c>
      <c r="T2758" t="s">
        <v>1891</v>
      </c>
      <c r="U2758" s="4">
        <v>45794.755486111113</v>
      </c>
      <c r="V2758" t="str">
        <f>IFERROR(VLOOKUP(B2758,#REF!,1,0),"")</f>
        <v/>
      </c>
      <c r="W2758" t="str" cm="1">
        <f t="array" ref="W2758">IFERROR(_xlfn.IFS(AND(V2758="",X2758&lt;&gt;"王园园组",X2758&lt;&gt;"other"),K2758,AND(V2758="",X2758="王园园组"),G2758),"other")</f>
        <v>other</v>
      </c>
      <c r="X2758" t="str" cm="1">
        <f t="array" ref="X2758">IFERROR(_xlfn.IFS(AND(V2758="",IFERROR(VLOOKUP(N2758,#REF!,1,0),1)&lt;&gt;1),N2758,AND(V2758="",I2758="王园园组"),"王园园组"),"other")</f>
        <v>other</v>
      </c>
      <c r="Y2758">
        <f>IFERROR(_xlfn.XLOOKUP(MID(T2758, FIND("#", SUBSTITUTE(T2758, "-", "#", LEN(T2758) - LEN(SUBSTITUTE(T2758, "-", "")))) + 1, LEN(T2758)),#REF!,#REF!),0)</f>
        <v>0</v>
      </c>
      <c r="Z2758">
        <f>MONTH(续费明细实时[[#This Row],[success_time]])</f>
        <v>5</v>
      </c>
      <c r="AA2758" s="8" t="e">
        <f>VLOOKUP(续费明细实时[[#This Row],[parent_user_id]],#REF!,27,0)</f>
        <v>#REF!</v>
      </c>
    </row>
    <row r="2759" spans="1:27">
      <c r="A2759" s="1">
        <v>45784</v>
      </c>
      <c r="B2759" t="s">
        <v>2855</v>
      </c>
      <c r="C2759" t="s">
        <v>2856</v>
      </c>
      <c r="D2759" t="s">
        <v>2857</v>
      </c>
      <c r="E2759" t="s">
        <v>2120</v>
      </c>
      <c r="F2759">
        <v>4</v>
      </c>
      <c r="G2759" t="s">
        <v>1909</v>
      </c>
      <c r="H2759" t="s">
        <v>559</v>
      </c>
      <c r="I2759" t="s">
        <v>1876</v>
      </c>
      <c r="J2759">
        <v>1065</v>
      </c>
      <c r="K2759" t="s">
        <v>315</v>
      </c>
      <c r="L2759" t="s">
        <v>549</v>
      </c>
      <c r="M2759" t="s">
        <v>550</v>
      </c>
      <c r="N2759" t="s">
        <v>616</v>
      </c>
      <c r="O2759" t="s">
        <v>314</v>
      </c>
      <c r="P2759" t="s">
        <v>1877</v>
      </c>
      <c r="Q2759" t="s">
        <v>2858</v>
      </c>
      <c r="R2759" t="s">
        <v>626</v>
      </c>
      <c r="S2759">
        <v>150</v>
      </c>
      <c r="T2759" t="s">
        <v>2859</v>
      </c>
      <c r="U2759" s="4">
        <v>45784.042800925927</v>
      </c>
      <c r="V2759" t="str">
        <f>IFERROR(VLOOKUP(B2759,#REF!,1,0),"")</f>
        <v/>
      </c>
      <c r="W2759" t="str" cm="1">
        <f t="array" ref="W2759">IFERROR(_xlfn.IFS(AND(V2759="",X2759&lt;&gt;"王园园组",X2759&lt;&gt;"other"),K2759,AND(V2759="",X2759="王园园组"),G2759),"other")</f>
        <v>other</v>
      </c>
      <c r="X2759" t="str" cm="1">
        <f t="array" ref="X2759">IFERROR(_xlfn.IFS(AND(V2759="",IFERROR(VLOOKUP(N2759,#REF!,1,0),1)&lt;&gt;1),N2759,AND(V2759="",I2759="王园园组"),"王园园组"),"other")</f>
        <v>other</v>
      </c>
      <c r="Y2759">
        <f>IFERROR(_xlfn.XLOOKUP(MID(T2759, FIND("#", SUBSTITUTE(T2759, "-", "#", LEN(T2759) - LEN(SUBSTITUTE(T2759, "-", "")))) + 1, LEN(T2759)),#REF!,#REF!),0)</f>
        <v>0</v>
      </c>
      <c r="Z2759">
        <f>MONTH(续费明细实时[[#This Row],[success_time]])</f>
        <v>5</v>
      </c>
      <c r="AA2759" s="8" t="e">
        <f>VLOOKUP(续费明细实时[[#This Row],[parent_user_id]],#REF!,27,0)</f>
        <v>#REF!</v>
      </c>
    </row>
    <row r="2760" spans="1:27">
      <c r="A2760" s="1">
        <v>45799</v>
      </c>
      <c r="B2760" t="s">
        <v>14895</v>
      </c>
      <c r="C2760" t="s">
        <v>14896</v>
      </c>
      <c r="D2760" t="s">
        <v>548</v>
      </c>
      <c r="E2760" t="s">
        <v>546</v>
      </c>
      <c r="F2760">
        <v>60</v>
      </c>
      <c r="G2760" t="s">
        <v>1883</v>
      </c>
      <c r="H2760" t="s">
        <v>559</v>
      </c>
      <c r="I2760" t="s">
        <v>1876</v>
      </c>
      <c r="J2760">
        <v>10650</v>
      </c>
      <c r="K2760" t="s">
        <v>222</v>
      </c>
      <c r="L2760" t="s">
        <v>549</v>
      </c>
      <c r="M2760" t="s">
        <v>550</v>
      </c>
      <c r="N2760" t="s">
        <v>551</v>
      </c>
      <c r="O2760" t="s">
        <v>145</v>
      </c>
      <c r="P2760" t="s">
        <v>1877</v>
      </c>
      <c r="Q2760" t="s">
        <v>14897</v>
      </c>
      <c r="R2760" t="s">
        <v>626</v>
      </c>
      <c r="S2760">
        <v>1500</v>
      </c>
      <c r="T2760" t="s">
        <v>1891</v>
      </c>
      <c r="U2760" s="4">
        <v>45799.435104166667</v>
      </c>
      <c r="V2760" t="str">
        <f>IFERROR(VLOOKUP(B2760,#REF!,1,0),"")</f>
        <v/>
      </c>
      <c r="W2760" t="str" cm="1">
        <f t="array" ref="W2760">IFERROR(_xlfn.IFS(AND(V2760="",X2760&lt;&gt;"王园园组",X2760&lt;&gt;"other"),K2760,AND(V2760="",X2760="王园园组"),G2760),"other")</f>
        <v>other</v>
      </c>
      <c r="X2760" t="str" cm="1">
        <f t="array" ref="X2760">IFERROR(_xlfn.IFS(AND(V2760="",IFERROR(VLOOKUP(N2760,#REF!,1,0),1)&lt;&gt;1),N2760,AND(V2760="",I2760="王园园组"),"王园园组"),"other")</f>
        <v>other</v>
      </c>
      <c r="Y2760">
        <f>IFERROR(_xlfn.XLOOKUP(MID(T2760, FIND("#", SUBSTITUTE(T2760, "-", "#", LEN(T2760) - LEN(SUBSTITUTE(T2760, "-", "")))) + 1, LEN(T2760)),#REF!,#REF!),0)</f>
        <v>0</v>
      </c>
      <c r="Z2760">
        <f>MONTH(续费明细实时[[#This Row],[success_time]])</f>
        <v>5</v>
      </c>
      <c r="AA2760" s="8" t="e">
        <f>VLOOKUP(续费明细实时[[#This Row],[parent_user_id]],#REF!,27,0)</f>
        <v>#REF!</v>
      </c>
    </row>
    <row r="2761" spans="1:27" hidden="1">
      <c r="A2761" s="1">
        <v>45784</v>
      </c>
      <c r="B2761" t="s">
        <v>2860</v>
      </c>
      <c r="C2761" t="s">
        <v>2861</v>
      </c>
      <c r="D2761" t="s">
        <v>548</v>
      </c>
      <c r="E2761" t="s">
        <v>546</v>
      </c>
      <c r="F2761">
        <v>96</v>
      </c>
      <c r="G2761" t="s">
        <v>2113</v>
      </c>
      <c r="H2761" t="s">
        <v>559</v>
      </c>
      <c r="I2761" t="s">
        <v>1876</v>
      </c>
      <c r="J2761">
        <v>21924</v>
      </c>
      <c r="K2761" t="s">
        <v>1922</v>
      </c>
      <c r="L2761" t="s">
        <v>549</v>
      </c>
      <c r="M2761" t="s">
        <v>550</v>
      </c>
      <c r="N2761" t="s">
        <v>1923</v>
      </c>
      <c r="O2761" t="s">
        <v>1924</v>
      </c>
      <c r="P2761" t="s">
        <v>1877</v>
      </c>
      <c r="Q2761" t="s">
        <v>2862</v>
      </c>
      <c r="R2761" t="s">
        <v>626</v>
      </c>
      <c r="S2761">
        <v>3087.94</v>
      </c>
      <c r="T2761" t="s">
        <v>1926</v>
      </c>
      <c r="U2761" s="4">
        <v>45784.896956018521</v>
      </c>
      <c r="V2761" t="str">
        <f>IFERROR(VLOOKUP(B2761,#REF!,1,0),"")</f>
        <v/>
      </c>
      <c r="W2761" t="str" cm="1">
        <f t="array" ref="W2761">IFERROR(_xlfn.IFS(AND(V2761="",X2761&lt;&gt;"王园园组",X2761&lt;&gt;"other"),K2761,AND(V2761="",X2761="王园园组"),G2761),"other")</f>
        <v>other</v>
      </c>
      <c r="X2761" t="str" cm="1">
        <f t="array" ref="X2761">IFERROR(_xlfn.IFS(AND(V2761="",IFERROR(VLOOKUP(N2761,#REF!,1,0),1)&lt;&gt;1),N2761,AND(V2761="",I2761="王园园组"),"王园园组"),"other")</f>
        <v>other</v>
      </c>
      <c r="Y2761">
        <f>IFERROR(_xlfn.XLOOKUP(MID(T2761, FIND("#", SUBSTITUTE(T2761, "-", "#", LEN(T2761) - LEN(SUBSTITUTE(T2761, "-", "")))) + 1, LEN(T2761)),#REF!,#REF!),0)</f>
        <v>0</v>
      </c>
      <c r="Z2761">
        <f>MONTH(续费明细实时[[#This Row],[success_time]])</f>
        <v>5</v>
      </c>
      <c r="AA2761" s="8" t="e">
        <f>VLOOKUP(续费明细实时[[#This Row],[parent_user_id]],#REF!,27,0)</f>
        <v>#REF!</v>
      </c>
    </row>
    <row r="2762" spans="1:27">
      <c r="A2762" s="1">
        <v>45795</v>
      </c>
      <c r="B2762" t="s">
        <v>14639</v>
      </c>
      <c r="C2762" t="s">
        <v>14640</v>
      </c>
      <c r="D2762" t="s">
        <v>548</v>
      </c>
      <c r="E2762" t="s">
        <v>546</v>
      </c>
      <c r="F2762">
        <v>120</v>
      </c>
      <c r="G2762" t="s">
        <v>2056</v>
      </c>
      <c r="H2762" t="s">
        <v>559</v>
      </c>
      <c r="I2762" t="s">
        <v>1876</v>
      </c>
      <c r="J2762">
        <v>18283</v>
      </c>
      <c r="K2762" t="s">
        <v>262</v>
      </c>
      <c r="L2762" t="s">
        <v>549</v>
      </c>
      <c r="M2762" t="s">
        <v>550</v>
      </c>
      <c r="N2762" t="s">
        <v>136</v>
      </c>
      <c r="O2762" t="s">
        <v>147</v>
      </c>
      <c r="P2762" t="s">
        <v>1877</v>
      </c>
      <c r="Q2762" t="s">
        <v>14641</v>
      </c>
      <c r="R2762" t="s">
        <v>626</v>
      </c>
      <c r="S2762">
        <v>2575</v>
      </c>
      <c r="T2762" t="s">
        <v>1896</v>
      </c>
      <c r="U2762" s="4">
        <v>45795.504675925928</v>
      </c>
      <c r="V2762" t="str">
        <f>IFERROR(VLOOKUP(B2762,#REF!,1,0),"")</f>
        <v/>
      </c>
      <c r="W2762" t="str" cm="1">
        <f t="array" ref="W2762">IFERROR(_xlfn.IFS(AND(V2762="",X2762&lt;&gt;"王园园组",X2762&lt;&gt;"other"),K2762,AND(V2762="",X2762="王园园组"),G2762),"other")</f>
        <v>other</v>
      </c>
      <c r="X2762" t="str" cm="1">
        <f t="array" ref="X2762">IFERROR(_xlfn.IFS(AND(V2762="",IFERROR(VLOOKUP(N2762,#REF!,1,0),1)&lt;&gt;1),N2762,AND(V2762="",I2762="王园园组"),"王园园组"),"other")</f>
        <v>other</v>
      </c>
      <c r="Y2762">
        <f>IFERROR(_xlfn.XLOOKUP(MID(T2762, FIND("#", SUBSTITUTE(T2762, "-", "#", LEN(T2762) - LEN(SUBSTITUTE(T2762, "-", "")))) + 1, LEN(T2762)),#REF!,#REF!),0)</f>
        <v>0</v>
      </c>
      <c r="Z2762">
        <f>MONTH(续费明细实时[[#This Row],[success_time]])</f>
        <v>5</v>
      </c>
      <c r="AA2762" s="8" t="e">
        <f>VLOOKUP(续费明细实时[[#This Row],[parent_user_id]],#REF!,27,0)</f>
        <v>#REF!</v>
      </c>
    </row>
    <row r="2763" spans="1:27">
      <c r="A2763" s="1">
        <v>45803</v>
      </c>
      <c r="B2763" t="s">
        <v>28736</v>
      </c>
      <c r="C2763" t="s">
        <v>28737</v>
      </c>
      <c r="D2763" t="s">
        <v>548</v>
      </c>
      <c r="E2763" t="s">
        <v>546</v>
      </c>
      <c r="F2763">
        <v>240</v>
      </c>
      <c r="G2763" t="s">
        <v>2139</v>
      </c>
      <c r="H2763" t="s">
        <v>559</v>
      </c>
      <c r="I2763" t="s">
        <v>1876</v>
      </c>
      <c r="J2763">
        <v>31950</v>
      </c>
      <c r="K2763" t="s">
        <v>184</v>
      </c>
      <c r="L2763" t="s">
        <v>549</v>
      </c>
      <c r="M2763" t="s">
        <v>559</v>
      </c>
      <c r="N2763" t="s">
        <v>469</v>
      </c>
      <c r="O2763" t="s">
        <v>180</v>
      </c>
      <c r="P2763" t="s">
        <v>1877</v>
      </c>
      <c r="Q2763" t="s">
        <v>28738</v>
      </c>
      <c r="R2763" t="s">
        <v>626</v>
      </c>
      <c r="S2763">
        <v>4500</v>
      </c>
      <c r="T2763" t="s">
        <v>1931</v>
      </c>
      <c r="U2763" s="4">
        <v>45803.365879629629</v>
      </c>
      <c r="V2763" t="str">
        <f>IFERROR(VLOOKUP(B2763,#REF!,1,0),"")</f>
        <v/>
      </c>
      <c r="W2763" t="str" cm="1">
        <f t="array" ref="W2763">IFERROR(_xlfn.IFS(AND(V2763="",X2763&lt;&gt;"王园园组",X2763&lt;&gt;"other"),K2763,AND(V2763="",X2763="王园园组"),G2763),"other")</f>
        <v>other</v>
      </c>
      <c r="X2763" t="str" cm="1">
        <f t="array" ref="X2763">IFERROR(_xlfn.IFS(AND(V2763="",IFERROR(VLOOKUP(N2763,#REF!,1,0),1)&lt;&gt;1),N2763,AND(V2763="",I2763="王园园组"),"王园园组"),"other")</f>
        <v>other</v>
      </c>
      <c r="Y2763">
        <f>IFERROR(_xlfn.XLOOKUP(MID(T2763, FIND("#", SUBSTITUTE(T2763, "-", "#", LEN(T2763) - LEN(SUBSTITUTE(T2763, "-", "")))) + 1, LEN(T2763)),#REF!,#REF!),0)</f>
        <v>0</v>
      </c>
      <c r="Z2763">
        <f>MONTH(续费明细实时[[#This Row],[success_time]])</f>
        <v>5</v>
      </c>
      <c r="AA2763" s="8" t="e">
        <f>VLOOKUP(续费明细实时[[#This Row],[parent_user_id]],#REF!,27,0)</f>
        <v>#REF!</v>
      </c>
    </row>
    <row r="2764" spans="1:27" hidden="1">
      <c r="A2764" s="1">
        <v>45778</v>
      </c>
      <c r="B2764" t="s">
        <v>2849</v>
      </c>
      <c r="C2764" t="s">
        <v>2850</v>
      </c>
      <c r="D2764" t="s">
        <v>548</v>
      </c>
      <c r="E2764" t="s">
        <v>546</v>
      </c>
      <c r="F2764">
        <v>192</v>
      </c>
      <c r="G2764" t="s">
        <v>1969</v>
      </c>
      <c r="H2764" t="s">
        <v>559</v>
      </c>
      <c r="I2764" t="s">
        <v>1876</v>
      </c>
      <c r="J2764">
        <v>35493</v>
      </c>
      <c r="K2764" t="s">
        <v>626</v>
      </c>
      <c r="L2764" t="s">
        <v>649</v>
      </c>
      <c r="M2764" t="s">
        <v>649</v>
      </c>
      <c r="N2764" t="s">
        <v>649</v>
      </c>
      <c r="O2764" t="s">
        <v>649</v>
      </c>
      <c r="P2764" t="s">
        <v>1877</v>
      </c>
      <c r="Q2764" t="s">
        <v>2851</v>
      </c>
      <c r="R2764" t="s">
        <v>626</v>
      </c>
      <c r="S2764">
        <v>4999</v>
      </c>
      <c r="T2764" t="s">
        <v>2208</v>
      </c>
      <c r="U2764" s="4">
        <v>45778.849548611113</v>
      </c>
      <c r="V2764" t="str">
        <f>IFERROR(VLOOKUP(B2764,#REF!,1,0),"")</f>
        <v/>
      </c>
      <c r="W2764" t="str" cm="1">
        <f t="array" ref="W2764">IFERROR(_xlfn.IFS(AND(V2764="",X2764&lt;&gt;"王园园组",X2764&lt;&gt;"other"),K2764,AND(V2764="",X2764="王园园组"),G2764),"other")</f>
        <v>other</v>
      </c>
      <c r="X2764" t="str" cm="1">
        <f t="array" ref="X2764">IFERROR(_xlfn.IFS(AND(V2764="",IFERROR(VLOOKUP(N2764,#REF!,1,0),1)&lt;&gt;1),N2764,AND(V2764="",I2764="王园园组"),"王园园组"),"other")</f>
        <v>other</v>
      </c>
      <c r="Y2764">
        <f>IFERROR(_xlfn.XLOOKUP(MID(T2764, FIND("#", SUBSTITUTE(T2764, "-", "#", LEN(T2764) - LEN(SUBSTITUTE(T2764, "-", "")))) + 1, LEN(T2764)),#REF!,#REF!),0)</f>
        <v>0</v>
      </c>
      <c r="Z2764">
        <f>MONTH(续费明细实时[[#This Row],[success_time]])</f>
        <v>5</v>
      </c>
      <c r="AA2764" s="8" t="e">
        <f>VLOOKUP(续费明细实时[[#This Row],[parent_user_id]],#REF!,27,0)</f>
        <v>#REF!</v>
      </c>
    </row>
    <row r="2765" spans="1:27">
      <c r="A2765" s="1">
        <v>45789</v>
      </c>
      <c r="B2765" t="s">
        <v>11026</v>
      </c>
      <c r="C2765" t="s">
        <v>11027</v>
      </c>
      <c r="D2765" t="s">
        <v>1088</v>
      </c>
      <c r="E2765" t="s">
        <v>546</v>
      </c>
      <c r="F2765">
        <v>60</v>
      </c>
      <c r="G2765" t="s">
        <v>1946</v>
      </c>
      <c r="H2765" t="s">
        <v>559</v>
      </c>
      <c r="I2765" t="s">
        <v>1876</v>
      </c>
      <c r="J2765">
        <v>11890</v>
      </c>
      <c r="K2765" t="s">
        <v>271</v>
      </c>
      <c r="L2765" t="s">
        <v>549</v>
      </c>
      <c r="M2765" t="s">
        <v>550</v>
      </c>
      <c r="N2765" t="s">
        <v>136</v>
      </c>
      <c r="O2765" t="s">
        <v>139</v>
      </c>
      <c r="P2765" t="s">
        <v>1877</v>
      </c>
      <c r="Q2765" t="s">
        <v>11028</v>
      </c>
      <c r="R2765" t="s">
        <v>626</v>
      </c>
      <c r="S2765">
        <v>1674.585446</v>
      </c>
      <c r="T2765" t="s">
        <v>1891</v>
      </c>
      <c r="U2765" s="4">
        <v>45789.660300925927</v>
      </c>
      <c r="V2765" t="str">
        <f>IFERROR(VLOOKUP(B2765,#REF!,1,0),"")</f>
        <v/>
      </c>
      <c r="W2765" t="str" cm="1">
        <f t="array" ref="W2765">IFERROR(_xlfn.IFS(AND(V2765="",X2765&lt;&gt;"王园园组",X2765&lt;&gt;"other"),K2765,AND(V2765="",X2765="王园园组"),G2765),"other")</f>
        <v>other</v>
      </c>
      <c r="X2765" t="str" cm="1">
        <f t="array" ref="X2765">IFERROR(_xlfn.IFS(AND(V2765="",IFERROR(VLOOKUP(N2765,#REF!,1,0),1)&lt;&gt;1),N2765,AND(V2765="",I2765="王园园组"),"王园园组"),"other")</f>
        <v>other</v>
      </c>
      <c r="Y2765">
        <f>IFERROR(_xlfn.XLOOKUP(MID(T2765, FIND("#", SUBSTITUTE(T2765, "-", "#", LEN(T2765) - LEN(SUBSTITUTE(T2765, "-", "")))) + 1, LEN(T2765)),#REF!,#REF!),0)</f>
        <v>0</v>
      </c>
      <c r="Z2765">
        <f>MONTH(续费明细实时[[#This Row],[success_time]])</f>
        <v>5</v>
      </c>
      <c r="AA2765" s="8" t="e">
        <f>VLOOKUP(续费明细实时[[#This Row],[parent_user_id]],#REF!,27,0)</f>
        <v>#REF!</v>
      </c>
    </row>
    <row r="2766" spans="1:27">
      <c r="A2766" s="1">
        <v>45793</v>
      </c>
      <c r="B2766" t="s">
        <v>15250</v>
      </c>
      <c r="C2766" t="s">
        <v>15251</v>
      </c>
      <c r="D2766" t="s">
        <v>632</v>
      </c>
      <c r="E2766" t="s">
        <v>546</v>
      </c>
      <c r="F2766">
        <v>120</v>
      </c>
      <c r="G2766" t="s">
        <v>13037</v>
      </c>
      <c r="H2766" t="s">
        <v>559</v>
      </c>
      <c r="I2766" t="s">
        <v>1876</v>
      </c>
      <c r="J2766">
        <v>17750</v>
      </c>
      <c r="K2766" t="s">
        <v>216</v>
      </c>
      <c r="L2766" t="s">
        <v>549</v>
      </c>
      <c r="M2766" t="s">
        <v>550</v>
      </c>
      <c r="N2766" t="s">
        <v>551</v>
      </c>
      <c r="O2766" t="s">
        <v>145</v>
      </c>
      <c r="P2766" t="s">
        <v>1877</v>
      </c>
      <c r="Q2766" t="s">
        <v>15252</v>
      </c>
      <c r="R2766" t="s">
        <v>626</v>
      </c>
      <c r="S2766">
        <v>2500</v>
      </c>
      <c r="T2766" t="s">
        <v>1896</v>
      </c>
      <c r="U2766" s="4">
        <v>45793.926400462966</v>
      </c>
      <c r="V2766" t="str">
        <f>IFERROR(VLOOKUP(B2766,#REF!,1,0),"")</f>
        <v/>
      </c>
      <c r="W2766" t="str" cm="1">
        <f t="array" ref="W2766">IFERROR(_xlfn.IFS(AND(V2766="",X2766&lt;&gt;"王园园组",X2766&lt;&gt;"other"),K2766,AND(V2766="",X2766="王园园组"),G2766),"other")</f>
        <v>other</v>
      </c>
      <c r="X2766" t="str" cm="1">
        <f t="array" ref="X2766">IFERROR(_xlfn.IFS(AND(V2766="",IFERROR(VLOOKUP(N2766,#REF!,1,0),1)&lt;&gt;1),N2766,AND(V2766="",I2766="王园园组"),"王园园组"),"other")</f>
        <v>other</v>
      </c>
      <c r="Y2766">
        <f>IFERROR(_xlfn.XLOOKUP(MID(T2766, FIND("#", SUBSTITUTE(T2766, "-", "#", LEN(T2766) - LEN(SUBSTITUTE(T2766, "-", "")))) + 1, LEN(T2766)),#REF!,#REF!),0)</f>
        <v>0</v>
      </c>
      <c r="Z2766">
        <f>MONTH(续费明细实时[[#This Row],[success_time]])</f>
        <v>5</v>
      </c>
      <c r="AA2766" s="8" t="e">
        <f>VLOOKUP(续费明细实时[[#This Row],[parent_user_id]],#REF!,27,0)</f>
        <v>#REF!</v>
      </c>
    </row>
    <row r="2767" spans="1:27">
      <c r="A2767" s="1">
        <v>45805</v>
      </c>
      <c r="B2767" t="s">
        <v>30478</v>
      </c>
      <c r="C2767" t="s">
        <v>30479</v>
      </c>
      <c r="D2767" t="s">
        <v>1674</v>
      </c>
      <c r="E2767" t="s">
        <v>1102</v>
      </c>
      <c r="F2767">
        <v>180</v>
      </c>
      <c r="G2767" t="s">
        <v>346</v>
      </c>
      <c r="H2767" t="s">
        <v>559</v>
      </c>
      <c r="I2767" t="s">
        <v>163</v>
      </c>
      <c r="J2767">
        <v>14910</v>
      </c>
      <c r="K2767" t="s">
        <v>346</v>
      </c>
      <c r="L2767" t="s">
        <v>549</v>
      </c>
      <c r="M2767" t="s">
        <v>559</v>
      </c>
      <c r="N2767" t="s">
        <v>163</v>
      </c>
      <c r="O2767" t="s">
        <v>472</v>
      </c>
      <c r="P2767" t="s">
        <v>1877</v>
      </c>
      <c r="Q2767" t="s">
        <v>30480</v>
      </c>
      <c r="R2767" t="s">
        <v>626</v>
      </c>
      <c r="S2767">
        <v>2100</v>
      </c>
      <c r="T2767" t="s">
        <v>13028</v>
      </c>
      <c r="U2767" s="4">
        <v>45805.880578703705</v>
      </c>
      <c r="V2767" t="str">
        <f>IFERROR(VLOOKUP(B2767,#REF!,1,0),"")</f>
        <v/>
      </c>
      <c r="W2767" t="str" cm="1">
        <f t="array" ref="W2767">IFERROR(_xlfn.IFS(AND(V2767="",X2767&lt;&gt;"王园园组",X2767&lt;&gt;"other"),K2767,AND(V2767="",X2767="王园园组"),G2767),"other")</f>
        <v>other</v>
      </c>
      <c r="X2767" t="str" cm="1">
        <f t="array" ref="X2767">IFERROR(_xlfn.IFS(AND(V2767="",IFERROR(VLOOKUP(N2767,#REF!,1,0),1)&lt;&gt;1),N2767,AND(V2767="",I2767="王园园组"),"王园园组"),"other")</f>
        <v>other</v>
      </c>
      <c r="Y2767">
        <f>IFERROR(_xlfn.XLOOKUP(MID(T2767, FIND("#", SUBSTITUTE(T2767, "-", "#", LEN(T2767) - LEN(SUBSTITUTE(T2767, "-", "")))) + 1, LEN(T2767)),#REF!,#REF!),0)</f>
        <v>0</v>
      </c>
      <c r="Z2767">
        <f>MONTH(续费明细实时[[#This Row],[success_time]])</f>
        <v>5</v>
      </c>
      <c r="AA2767" s="8" t="e">
        <f>VLOOKUP(续费明细实时[[#This Row],[parent_user_id]],#REF!,27,0)</f>
        <v>#REF!</v>
      </c>
    </row>
    <row r="2768" spans="1:27">
      <c r="A2768" s="1">
        <v>45790</v>
      </c>
      <c r="B2768" t="s">
        <v>15159</v>
      </c>
      <c r="C2768" t="s">
        <v>15160</v>
      </c>
      <c r="D2768" t="s">
        <v>695</v>
      </c>
      <c r="E2768" t="s">
        <v>546</v>
      </c>
      <c r="F2768">
        <v>120</v>
      </c>
      <c r="G2768" t="s">
        <v>342</v>
      </c>
      <c r="H2768" t="s">
        <v>559</v>
      </c>
      <c r="I2768" t="s">
        <v>504</v>
      </c>
      <c r="J2768">
        <v>18283</v>
      </c>
      <c r="K2768" t="s">
        <v>342</v>
      </c>
      <c r="L2768" t="s">
        <v>549</v>
      </c>
      <c r="M2768" t="s">
        <v>559</v>
      </c>
      <c r="N2768" t="s">
        <v>504</v>
      </c>
      <c r="O2768" t="s">
        <v>325</v>
      </c>
      <c r="P2768" t="s">
        <v>1877</v>
      </c>
      <c r="Q2768" t="s">
        <v>15161</v>
      </c>
      <c r="R2768" t="s">
        <v>626</v>
      </c>
      <c r="S2768">
        <v>2575</v>
      </c>
      <c r="T2768" t="s">
        <v>1896</v>
      </c>
      <c r="U2768" s="4">
        <v>45790.89135416667</v>
      </c>
      <c r="V2768" t="str">
        <f>IFERROR(VLOOKUP(B2768,#REF!,1,0),"")</f>
        <v/>
      </c>
      <c r="W2768" t="str" cm="1">
        <f t="array" ref="W2768">IFERROR(_xlfn.IFS(AND(V2768="",X2768&lt;&gt;"王园园组",X2768&lt;&gt;"other"),K2768,AND(V2768="",X2768="王园园组"),G2768),"other")</f>
        <v>other</v>
      </c>
      <c r="X2768" t="str" cm="1">
        <f t="array" ref="X2768">IFERROR(_xlfn.IFS(AND(V2768="",IFERROR(VLOOKUP(N2768,#REF!,1,0),1)&lt;&gt;1),N2768,AND(V2768="",I2768="王园园组"),"王园园组"),"other")</f>
        <v>other</v>
      </c>
      <c r="Y2768">
        <f>IFERROR(_xlfn.XLOOKUP(MID(T2768, FIND("#", SUBSTITUTE(T2768, "-", "#", LEN(T2768) - LEN(SUBSTITUTE(T2768, "-", "")))) + 1, LEN(T2768)),#REF!,#REF!),0)</f>
        <v>0</v>
      </c>
      <c r="Z2768">
        <f>MONTH(续费明细实时[[#This Row],[success_time]])</f>
        <v>5</v>
      </c>
      <c r="AA2768" s="8" t="e">
        <f>VLOOKUP(续费明细实时[[#This Row],[parent_user_id]],#REF!,27,0)</f>
        <v>#REF!</v>
      </c>
    </row>
    <row r="2769" spans="1:27">
      <c r="A2769" s="1">
        <v>45790</v>
      </c>
      <c r="B2769" t="s">
        <v>15253</v>
      </c>
      <c r="C2769" t="s">
        <v>15254</v>
      </c>
      <c r="D2769" t="s">
        <v>558</v>
      </c>
      <c r="E2769" t="s">
        <v>546</v>
      </c>
      <c r="F2769">
        <v>60</v>
      </c>
      <c r="G2769" t="s">
        <v>328</v>
      </c>
      <c r="H2769" t="s">
        <v>559</v>
      </c>
      <c r="I2769" t="s">
        <v>504</v>
      </c>
      <c r="J2769">
        <v>11831</v>
      </c>
      <c r="K2769" t="s">
        <v>328</v>
      </c>
      <c r="L2769" t="s">
        <v>549</v>
      </c>
      <c r="M2769" t="s">
        <v>559</v>
      </c>
      <c r="N2769" t="s">
        <v>504</v>
      </c>
      <c r="O2769" t="s">
        <v>325</v>
      </c>
      <c r="P2769" t="s">
        <v>1877</v>
      </c>
      <c r="Q2769" t="s">
        <v>15255</v>
      </c>
      <c r="R2769" t="s">
        <v>626</v>
      </c>
      <c r="S2769">
        <v>1666.2741140000001</v>
      </c>
      <c r="T2769" t="s">
        <v>1891</v>
      </c>
      <c r="U2769" s="4">
        <v>45790.718541666669</v>
      </c>
      <c r="V2769" t="str">
        <f>IFERROR(VLOOKUP(B2769,#REF!,1,0),"")</f>
        <v/>
      </c>
      <c r="W2769" t="str" cm="1">
        <f t="array" ref="W2769">IFERROR(_xlfn.IFS(AND(V2769="",X2769&lt;&gt;"王园园组",X2769&lt;&gt;"other"),K2769,AND(V2769="",X2769="王园园组"),G2769),"other")</f>
        <v>other</v>
      </c>
      <c r="X2769" t="str" cm="1">
        <f t="array" ref="X2769">IFERROR(_xlfn.IFS(AND(V2769="",IFERROR(VLOOKUP(N2769,#REF!,1,0),1)&lt;&gt;1),N2769,AND(V2769="",I2769="王园园组"),"王园园组"),"other")</f>
        <v>other</v>
      </c>
      <c r="Y2769">
        <f>IFERROR(_xlfn.XLOOKUP(MID(T2769, FIND("#", SUBSTITUTE(T2769, "-", "#", LEN(T2769) - LEN(SUBSTITUTE(T2769, "-", "")))) + 1, LEN(T2769)),#REF!,#REF!),0)</f>
        <v>0</v>
      </c>
      <c r="Z2769">
        <f>MONTH(续费明细实时[[#This Row],[success_time]])</f>
        <v>5</v>
      </c>
      <c r="AA2769" s="8" t="e">
        <f>VLOOKUP(续费明细实时[[#This Row],[parent_user_id]],#REF!,27,0)</f>
        <v>#REF!</v>
      </c>
    </row>
    <row r="2770" spans="1:27">
      <c r="A2770" s="1">
        <v>45803</v>
      </c>
      <c r="B2770" t="s">
        <v>30481</v>
      </c>
      <c r="C2770" t="s">
        <v>30482</v>
      </c>
      <c r="D2770" t="s">
        <v>902</v>
      </c>
      <c r="E2770" t="s">
        <v>546</v>
      </c>
      <c r="F2770">
        <v>120</v>
      </c>
      <c r="G2770" t="s">
        <v>1875</v>
      </c>
      <c r="H2770" t="s">
        <v>559</v>
      </c>
      <c r="I2770" t="s">
        <v>1876</v>
      </c>
      <c r="J2770">
        <v>17750</v>
      </c>
      <c r="K2770" t="s">
        <v>297</v>
      </c>
      <c r="L2770" t="s">
        <v>549</v>
      </c>
      <c r="M2770" t="s">
        <v>550</v>
      </c>
      <c r="N2770" t="s">
        <v>136</v>
      </c>
      <c r="O2770" t="s">
        <v>143</v>
      </c>
      <c r="P2770" t="s">
        <v>1877</v>
      </c>
      <c r="Q2770" t="s">
        <v>30483</v>
      </c>
      <c r="R2770" t="s">
        <v>626</v>
      </c>
      <c r="S2770">
        <v>2500</v>
      </c>
      <c r="T2770" t="s">
        <v>1896</v>
      </c>
      <c r="U2770" s="4">
        <v>45803.896562499998</v>
      </c>
      <c r="V2770" t="str">
        <f>IFERROR(VLOOKUP(B2770,#REF!,1,0),"")</f>
        <v/>
      </c>
      <c r="W2770" t="str" cm="1">
        <f t="array" ref="W2770">IFERROR(_xlfn.IFS(AND(V2770="",X2770&lt;&gt;"王园园组",X2770&lt;&gt;"other"),K2770,AND(V2770="",X2770="王园园组"),G2770),"other")</f>
        <v>other</v>
      </c>
      <c r="X2770" t="str" cm="1">
        <f t="array" ref="X2770">IFERROR(_xlfn.IFS(AND(V2770="",IFERROR(VLOOKUP(N2770,#REF!,1,0),1)&lt;&gt;1),N2770,AND(V2770="",I2770="王园园组"),"王园园组"),"other")</f>
        <v>other</v>
      </c>
      <c r="Y2770">
        <f>IFERROR(_xlfn.XLOOKUP(MID(T2770, FIND("#", SUBSTITUTE(T2770, "-", "#", LEN(T2770) - LEN(SUBSTITUTE(T2770, "-", "")))) + 1, LEN(T2770)),#REF!,#REF!),0)</f>
        <v>0</v>
      </c>
      <c r="Z2770">
        <f>MONTH(续费明细实时[[#This Row],[success_time]])</f>
        <v>5</v>
      </c>
      <c r="AA2770" s="8" t="e">
        <f>VLOOKUP(续费明细实时[[#This Row],[parent_user_id]],#REF!,27,0)</f>
        <v>#REF!</v>
      </c>
    </row>
    <row r="2771" spans="1:27">
      <c r="A2771" s="1">
        <v>45803</v>
      </c>
      <c r="B2771" t="s">
        <v>30484</v>
      </c>
      <c r="C2771" t="s">
        <v>30485</v>
      </c>
      <c r="D2771" t="s">
        <v>558</v>
      </c>
      <c r="E2771" t="s">
        <v>641</v>
      </c>
      <c r="F2771">
        <v>36</v>
      </c>
      <c r="G2771" t="s">
        <v>344</v>
      </c>
      <c r="H2771" t="s">
        <v>559</v>
      </c>
      <c r="I2771" t="s">
        <v>504</v>
      </c>
      <c r="J2771">
        <v>4966</v>
      </c>
      <c r="K2771" t="s">
        <v>344</v>
      </c>
      <c r="L2771" t="s">
        <v>549</v>
      </c>
      <c r="M2771" t="s">
        <v>559</v>
      </c>
      <c r="N2771" t="s">
        <v>504</v>
      </c>
      <c r="O2771" t="s">
        <v>325</v>
      </c>
      <c r="P2771" t="s">
        <v>1877</v>
      </c>
      <c r="Q2771" t="s">
        <v>30486</v>
      </c>
      <c r="R2771" t="s">
        <v>626</v>
      </c>
      <c r="S2771">
        <v>699.42370200000005</v>
      </c>
      <c r="T2771" t="s">
        <v>2733</v>
      </c>
      <c r="U2771" s="4">
        <v>45803.479155092595</v>
      </c>
      <c r="V2771" t="str">
        <f>IFERROR(VLOOKUP(B2771,#REF!,1,0),"")</f>
        <v/>
      </c>
      <c r="W2771" t="str" cm="1">
        <f t="array" ref="W2771">IFERROR(_xlfn.IFS(AND(V2771="",X2771&lt;&gt;"王园园组",X2771&lt;&gt;"other"),K2771,AND(V2771="",X2771="王园园组"),G2771),"other")</f>
        <v>other</v>
      </c>
      <c r="X2771" t="str" cm="1">
        <f t="array" ref="X2771">IFERROR(_xlfn.IFS(AND(V2771="",IFERROR(VLOOKUP(N2771,#REF!,1,0),1)&lt;&gt;1),N2771,AND(V2771="",I2771="王园园组"),"王园园组"),"other")</f>
        <v>other</v>
      </c>
      <c r="Y2771">
        <f>IFERROR(_xlfn.XLOOKUP(MID(T2771, FIND("#", SUBSTITUTE(T2771, "-", "#", LEN(T2771) - LEN(SUBSTITUTE(T2771, "-", "")))) + 1, LEN(T2771)),#REF!,#REF!),0)</f>
        <v>0</v>
      </c>
      <c r="Z2771">
        <f>MONTH(续费明细实时[[#This Row],[success_time]])</f>
        <v>5</v>
      </c>
      <c r="AA2771" s="8" t="e">
        <f>VLOOKUP(续费明细实时[[#This Row],[parent_user_id]],#REF!,27,0)</f>
        <v>#REF!</v>
      </c>
    </row>
    <row r="2772" spans="1:27">
      <c r="A2772" s="1">
        <v>45794</v>
      </c>
      <c r="B2772" t="s">
        <v>15256</v>
      </c>
      <c r="C2772" t="s">
        <v>15257</v>
      </c>
      <c r="D2772" t="s">
        <v>548</v>
      </c>
      <c r="E2772" t="s">
        <v>546</v>
      </c>
      <c r="F2772">
        <v>120</v>
      </c>
      <c r="G2772" t="s">
        <v>2061</v>
      </c>
      <c r="H2772" t="s">
        <v>559</v>
      </c>
      <c r="I2772" t="s">
        <v>1876</v>
      </c>
      <c r="J2772">
        <v>18283</v>
      </c>
      <c r="K2772" t="s">
        <v>201</v>
      </c>
      <c r="L2772" t="s">
        <v>549</v>
      </c>
      <c r="M2772" t="s">
        <v>550</v>
      </c>
      <c r="N2772" t="s">
        <v>551</v>
      </c>
      <c r="O2772" t="s">
        <v>149</v>
      </c>
      <c r="P2772" t="s">
        <v>1877</v>
      </c>
      <c r="Q2772" t="s">
        <v>15258</v>
      </c>
      <c r="R2772" t="s">
        <v>626</v>
      </c>
      <c r="S2772">
        <v>2575</v>
      </c>
      <c r="T2772" t="s">
        <v>1896</v>
      </c>
      <c r="U2772" s="4">
        <v>45794.503622685188</v>
      </c>
      <c r="V2772" t="str">
        <f>IFERROR(VLOOKUP(B2772,#REF!,1,0),"")</f>
        <v/>
      </c>
      <c r="W2772" t="str" cm="1">
        <f t="array" ref="W2772">IFERROR(_xlfn.IFS(AND(V2772="",X2772&lt;&gt;"王园园组",X2772&lt;&gt;"other"),K2772,AND(V2772="",X2772="王园园组"),G2772),"other")</f>
        <v>other</v>
      </c>
      <c r="X2772" t="str" cm="1">
        <f t="array" ref="X2772">IFERROR(_xlfn.IFS(AND(V2772="",IFERROR(VLOOKUP(N2772,#REF!,1,0),1)&lt;&gt;1),N2772,AND(V2772="",I2772="王园园组"),"王园园组"),"other")</f>
        <v>other</v>
      </c>
      <c r="Y2772">
        <f>IFERROR(_xlfn.XLOOKUP(MID(T2772, FIND("#", SUBSTITUTE(T2772, "-", "#", LEN(T2772) - LEN(SUBSTITUTE(T2772, "-", "")))) + 1, LEN(T2772)),#REF!,#REF!),0)</f>
        <v>0</v>
      </c>
      <c r="Z2772">
        <f>MONTH(续费明细实时[[#This Row],[success_time]])</f>
        <v>5</v>
      </c>
      <c r="AA2772" s="8" t="e">
        <f>VLOOKUP(续费明细实时[[#This Row],[parent_user_id]],#REF!,27,0)</f>
        <v>#REF!</v>
      </c>
    </row>
    <row r="2773" spans="1:27">
      <c r="A2773" s="1">
        <v>45791</v>
      </c>
      <c r="B2773" t="s">
        <v>15168</v>
      </c>
      <c r="C2773" t="s">
        <v>15169</v>
      </c>
      <c r="D2773" t="s">
        <v>578</v>
      </c>
      <c r="E2773" t="s">
        <v>546</v>
      </c>
      <c r="F2773">
        <v>120</v>
      </c>
      <c r="G2773" t="s">
        <v>1973</v>
      </c>
      <c r="H2773" t="s">
        <v>559</v>
      </c>
      <c r="I2773" t="s">
        <v>1876</v>
      </c>
      <c r="J2773">
        <v>17750</v>
      </c>
      <c r="K2773" t="s">
        <v>291</v>
      </c>
      <c r="L2773" t="s">
        <v>549</v>
      </c>
      <c r="M2773" t="s">
        <v>550</v>
      </c>
      <c r="N2773" t="s">
        <v>136</v>
      </c>
      <c r="O2773" t="s">
        <v>292</v>
      </c>
      <c r="P2773" t="s">
        <v>1877</v>
      </c>
      <c r="Q2773" t="s">
        <v>15170</v>
      </c>
      <c r="R2773" t="s">
        <v>626</v>
      </c>
      <c r="S2773">
        <v>2500</v>
      </c>
      <c r="T2773" t="s">
        <v>1896</v>
      </c>
      <c r="U2773" s="4">
        <v>45791.828217592592</v>
      </c>
      <c r="V2773" t="str">
        <f>IFERROR(VLOOKUP(B2773,#REF!,1,0),"")</f>
        <v/>
      </c>
      <c r="W2773" t="str" cm="1">
        <f t="array" ref="W2773">IFERROR(_xlfn.IFS(AND(V2773="",X2773&lt;&gt;"王园园组",X2773&lt;&gt;"other"),K2773,AND(V2773="",X2773="王园园组"),G2773),"other")</f>
        <v>other</v>
      </c>
      <c r="X2773" t="str" cm="1">
        <f t="array" ref="X2773">IFERROR(_xlfn.IFS(AND(V2773="",IFERROR(VLOOKUP(N2773,#REF!,1,0),1)&lt;&gt;1),N2773,AND(V2773="",I2773="王园园组"),"王园园组"),"other")</f>
        <v>other</v>
      </c>
      <c r="Y2773">
        <f>IFERROR(_xlfn.XLOOKUP(MID(T2773, FIND("#", SUBSTITUTE(T2773, "-", "#", LEN(T2773) - LEN(SUBSTITUTE(T2773, "-", "")))) + 1, LEN(T2773)),#REF!,#REF!),0)</f>
        <v>0</v>
      </c>
      <c r="Z2773">
        <f>MONTH(续费明细实时[[#This Row],[success_time]])</f>
        <v>5</v>
      </c>
      <c r="AA2773" s="8" t="e">
        <f>VLOOKUP(续费明细实时[[#This Row],[parent_user_id]],#REF!,27,0)</f>
        <v>#REF!</v>
      </c>
    </row>
    <row r="2774" spans="1:27">
      <c r="A2774" s="1">
        <v>45794</v>
      </c>
      <c r="B2774" t="s">
        <v>15171</v>
      </c>
      <c r="C2774" t="s">
        <v>15172</v>
      </c>
      <c r="D2774" t="s">
        <v>548</v>
      </c>
      <c r="E2774" t="s">
        <v>546</v>
      </c>
      <c r="F2774">
        <v>240</v>
      </c>
      <c r="G2774" t="s">
        <v>1883</v>
      </c>
      <c r="H2774" t="s">
        <v>559</v>
      </c>
      <c r="I2774" t="s">
        <v>1876</v>
      </c>
      <c r="J2774">
        <v>31950</v>
      </c>
      <c r="K2774" t="s">
        <v>244</v>
      </c>
      <c r="L2774" t="s">
        <v>549</v>
      </c>
      <c r="M2774" t="s">
        <v>550</v>
      </c>
      <c r="N2774" t="s">
        <v>551</v>
      </c>
      <c r="O2774" t="s">
        <v>242</v>
      </c>
      <c r="P2774" t="s">
        <v>1877</v>
      </c>
      <c r="Q2774" t="s">
        <v>15173</v>
      </c>
      <c r="R2774" t="s">
        <v>626</v>
      </c>
      <c r="S2774">
        <v>4500</v>
      </c>
      <c r="T2774" t="s">
        <v>1931</v>
      </c>
      <c r="U2774" s="4">
        <v>45794.547314814816</v>
      </c>
      <c r="V2774" t="str">
        <f>IFERROR(VLOOKUP(B2774,#REF!,1,0),"")</f>
        <v/>
      </c>
      <c r="W2774" t="str" cm="1">
        <f t="array" ref="W2774">IFERROR(_xlfn.IFS(AND(V2774="",X2774&lt;&gt;"王园园组",X2774&lt;&gt;"other"),K2774,AND(V2774="",X2774="王园园组"),G2774),"other")</f>
        <v>other</v>
      </c>
      <c r="X2774" t="str" cm="1">
        <f t="array" ref="X2774">IFERROR(_xlfn.IFS(AND(V2774="",IFERROR(VLOOKUP(N2774,#REF!,1,0),1)&lt;&gt;1),N2774,AND(V2774="",I2774="王园园组"),"王园园组"),"other")</f>
        <v>other</v>
      </c>
      <c r="Y2774">
        <f>IFERROR(_xlfn.XLOOKUP(MID(T2774, FIND("#", SUBSTITUTE(T2774, "-", "#", LEN(T2774) - LEN(SUBSTITUTE(T2774, "-", "")))) + 1, LEN(T2774)),#REF!,#REF!),0)</f>
        <v>0</v>
      </c>
      <c r="Z2774">
        <f>MONTH(续费明细实时[[#This Row],[success_time]])</f>
        <v>5</v>
      </c>
      <c r="AA2774" s="8" t="e">
        <f>VLOOKUP(续费明细实时[[#This Row],[parent_user_id]],#REF!,27,0)</f>
        <v>#REF!</v>
      </c>
    </row>
    <row r="2775" spans="1:27">
      <c r="A2775" s="1">
        <v>45789</v>
      </c>
      <c r="B2775" t="s">
        <v>11809</v>
      </c>
      <c r="C2775" t="s">
        <v>11810</v>
      </c>
      <c r="D2775" t="s">
        <v>610</v>
      </c>
      <c r="E2775" t="s">
        <v>546</v>
      </c>
      <c r="F2775">
        <v>60</v>
      </c>
      <c r="G2775" t="s">
        <v>2024</v>
      </c>
      <c r="H2775" t="s">
        <v>559</v>
      </c>
      <c r="I2775" t="s">
        <v>1876</v>
      </c>
      <c r="J2775">
        <v>10650</v>
      </c>
      <c r="K2775" t="s">
        <v>294</v>
      </c>
      <c r="L2775" t="s">
        <v>549</v>
      </c>
      <c r="M2775" t="s">
        <v>550</v>
      </c>
      <c r="N2775" t="s">
        <v>136</v>
      </c>
      <c r="O2775" t="s">
        <v>292</v>
      </c>
      <c r="P2775" t="s">
        <v>1877</v>
      </c>
      <c r="Q2775" t="s">
        <v>11811</v>
      </c>
      <c r="R2775" t="s">
        <v>626</v>
      </c>
      <c r="S2775">
        <v>1500</v>
      </c>
      <c r="T2775" t="s">
        <v>1891</v>
      </c>
      <c r="U2775" s="4">
        <v>45789.777951388889</v>
      </c>
      <c r="V2775" t="str">
        <f>IFERROR(VLOOKUP(B2775,#REF!,1,0),"")</f>
        <v/>
      </c>
      <c r="W2775" t="str" cm="1">
        <f t="array" ref="W2775">IFERROR(_xlfn.IFS(AND(V2775="",X2775&lt;&gt;"王园园组",X2775&lt;&gt;"other"),K2775,AND(V2775="",X2775="王园园组"),G2775),"other")</f>
        <v>other</v>
      </c>
      <c r="X2775" t="str" cm="1">
        <f t="array" ref="X2775">IFERROR(_xlfn.IFS(AND(V2775="",IFERROR(VLOOKUP(N2775,#REF!,1,0),1)&lt;&gt;1),N2775,AND(V2775="",I2775="王园园组"),"王园园组"),"other")</f>
        <v>other</v>
      </c>
      <c r="Y2775">
        <f>IFERROR(_xlfn.XLOOKUP(MID(T2775, FIND("#", SUBSTITUTE(T2775, "-", "#", LEN(T2775) - LEN(SUBSTITUTE(T2775, "-", "")))) + 1, LEN(T2775)),#REF!,#REF!),0)</f>
        <v>0</v>
      </c>
      <c r="Z2775">
        <f>MONTH(续费明细实时[[#This Row],[success_time]])</f>
        <v>5</v>
      </c>
      <c r="AA2775" s="8" t="e">
        <f>VLOOKUP(续费明细实时[[#This Row],[parent_user_id]],#REF!,27,0)</f>
        <v>#REF!</v>
      </c>
    </row>
    <row r="2776" spans="1:27">
      <c r="A2776" s="1">
        <v>45803</v>
      </c>
      <c r="B2776" t="s">
        <v>28724</v>
      </c>
      <c r="C2776" t="s">
        <v>28725</v>
      </c>
      <c r="D2776" t="s">
        <v>548</v>
      </c>
      <c r="E2776" t="s">
        <v>546</v>
      </c>
      <c r="F2776">
        <v>120</v>
      </c>
      <c r="G2776" t="s">
        <v>1939</v>
      </c>
      <c r="H2776" t="s">
        <v>559</v>
      </c>
      <c r="I2776" t="s">
        <v>1876</v>
      </c>
      <c r="J2776">
        <v>18283</v>
      </c>
      <c r="K2776" t="s">
        <v>262</v>
      </c>
      <c r="L2776" t="s">
        <v>549</v>
      </c>
      <c r="M2776" t="s">
        <v>550</v>
      </c>
      <c r="N2776" t="s">
        <v>136</v>
      </c>
      <c r="O2776" t="s">
        <v>147</v>
      </c>
      <c r="P2776" t="s">
        <v>1877</v>
      </c>
      <c r="Q2776" t="s">
        <v>28726</v>
      </c>
      <c r="R2776" t="s">
        <v>626</v>
      </c>
      <c r="S2776">
        <v>2575</v>
      </c>
      <c r="T2776" t="s">
        <v>1896</v>
      </c>
      <c r="U2776" s="4">
        <v>45803.472256944442</v>
      </c>
      <c r="V2776" t="str">
        <f>IFERROR(VLOOKUP(B2776,#REF!,1,0),"")</f>
        <v/>
      </c>
      <c r="W2776" t="str" cm="1">
        <f t="array" ref="W2776">IFERROR(_xlfn.IFS(AND(V2776="",X2776&lt;&gt;"王园园组",X2776&lt;&gt;"other"),K2776,AND(V2776="",X2776="王园园组"),G2776),"other")</f>
        <v>other</v>
      </c>
      <c r="X2776" t="str" cm="1">
        <f t="array" ref="X2776">IFERROR(_xlfn.IFS(AND(V2776="",IFERROR(VLOOKUP(N2776,#REF!,1,0),1)&lt;&gt;1),N2776,AND(V2776="",I2776="王园园组"),"王园园组"),"other")</f>
        <v>other</v>
      </c>
      <c r="Y2776">
        <f>IFERROR(_xlfn.XLOOKUP(MID(T2776, FIND("#", SUBSTITUTE(T2776, "-", "#", LEN(T2776) - LEN(SUBSTITUTE(T2776, "-", "")))) + 1, LEN(T2776)),#REF!,#REF!),0)</f>
        <v>0</v>
      </c>
      <c r="Z2776">
        <f>MONTH(续费明细实时[[#This Row],[success_time]])</f>
        <v>5</v>
      </c>
      <c r="AA2776" s="8" t="e">
        <f>VLOOKUP(续费明细实时[[#This Row],[parent_user_id]],#REF!,27,0)</f>
        <v>#REF!</v>
      </c>
    </row>
    <row r="2777" spans="1:27">
      <c r="A2777" s="1">
        <v>45796</v>
      </c>
      <c r="B2777" t="s">
        <v>15174</v>
      </c>
      <c r="C2777" t="s">
        <v>15175</v>
      </c>
      <c r="D2777" t="s">
        <v>548</v>
      </c>
      <c r="E2777" t="s">
        <v>546</v>
      </c>
      <c r="F2777">
        <v>120</v>
      </c>
      <c r="G2777" t="s">
        <v>2071</v>
      </c>
      <c r="H2777" t="s">
        <v>559</v>
      </c>
      <c r="I2777" t="s">
        <v>1876</v>
      </c>
      <c r="J2777">
        <v>17750</v>
      </c>
      <c r="K2777" t="s">
        <v>186</v>
      </c>
      <c r="L2777" t="s">
        <v>549</v>
      </c>
      <c r="M2777" t="s">
        <v>559</v>
      </c>
      <c r="N2777" t="s">
        <v>469</v>
      </c>
      <c r="O2777" t="s">
        <v>180</v>
      </c>
      <c r="P2777" t="s">
        <v>1877</v>
      </c>
      <c r="Q2777" t="s">
        <v>15176</v>
      </c>
      <c r="R2777" t="s">
        <v>626</v>
      </c>
      <c r="S2777">
        <v>2500</v>
      </c>
      <c r="T2777" t="s">
        <v>1896</v>
      </c>
      <c r="U2777" s="4">
        <v>45796.506273148145</v>
      </c>
      <c r="V2777" t="str">
        <f>IFERROR(VLOOKUP(B2777,#REF!,1,0),"")</f>
        <v/>
      </c>
      <c r="W2777" t="str" cm="1">
        <f t="array" ref="W2777">IFERROR(_xlfn.IFS(AND(V2777="",X2777&lt;&gt;"王园园组",X2777&lt;&gt;"other"),K2777,AND(V2777="",X2777="王园园组"),G2777),"other")</f>
        <v>other</v>
      </c>
      <c r="X2777" t="str" cm="1">
        <f t="array" ref="X2777">IFERROR(_xlfn.IFS(AND(V2777="",IFERROR(VLOOKUP(N2777,#REF!,1,0),1)&lt;&gt;1),N2777,AND(V2777="",I2777="王园园组"),"王园园组"),"other")</f>
        <v>other</v>
      </c>
      <c r="Y2777">
        <f>IFERROR(_xlfn.XLOOKUP(MID(T2777, FIND("#", SUBSTITUTE(T2777, "-", "#", LEN(T2777) - LEN(SUBSTITUTE(T2777, "-", "")))) + 1, LEN(T2777)),#REF!,#REF!),0)</f>
        <v>0</v>
      </c>
      <c r="Z2777">
        <f>MONTH(续费明细实时[[#This Row],[success_time]])</f>
        <v>5</v>
      </c>
      <c r="AA2777" s="8" t="e">
        <f>VLOOKUP(续费明细实时[[#This Row],[parent_user_id]],#REF!,27,0)</f>
        <v>#REF!</v>
      </c>
    </row>
    <row r="2778" spans="1:27" hidden="1">
      <c r="A2778" s="1">
        <v>45796</v>
      </c>
      <c r="B2778" t="s">
        <v>15177</v>
      </c>
      <c r="C2778" t="s">
        <v>15178</v>
      </c>
      <c r="D2778" t="s">
        <v>594</v>
      </c>
      <c r="E2778" t="s">
        <v>546</v>
      </c>
      <c r="F2778">
        <v>120</v>
      </c>
      <c r="G2778" t="s">
        <v>2035</v>
      </c>
      <c r="H2778" t="s">
        <v>559</v>
      </c>
      <c r="I2778" t="s">
        <v>1876</v>
      </c>
      <c r="J2778">
        <v>17750</v>
      </c>
      <c r="K2778" t="s">
        <v>626</v>
      </c>
      <c r="L2778" t="s">
        <v>649</v>
      </c>
      <c r="M2778" t="s">
        <v>649</v>
      </c>
      <c r="N2778" t="s">
        <v>649</v>
      </c>
      <c r="O2778" t="s">
        <v>649</v>
      </c>
      <c r="P2778" t="s">
        <v>1877</v>
      </c>
      <c r="Q2778" t="s">
        <v>15179</v>
      </c>
      <c r="R2778" t="s">
        <v>626</v>
      </c>
      <c r="S2778">
        <v>2500</v>
      </c>
      <c r="T2778" t="s">
        <v>1896</v>
      </c>
      <c r="U2778" s="4">
        <v>45796.486145833333</v>
      </c>
      <c r="V2778" t="str">
        <f>IFERROR(VLOOKUP(B2778,#REF!,1,0),"")</f>
        <v/>
      </c>
      <c r="W2778" t="str" cm="1">
        <f t="array" ref="W2778">IFERROR(_xlfn.IFS(AND(V2778="",X2778&lt;&gt;"王园园组",X2778&lt;&gt;"other"),K2778,AND(V2778="",X2778="王园园组"),G2778),"other")</f>
        <v>other</v>
      </c>
      <c r="X2778" t="str" cm="1">
        <f t="array" ref="X2778">IFERROR(_xlfn.IFS(AND(V2778="",IFERROR(VLOOKUP(N2778,#REF!,1,0),1)&lt;&gt;1),N2778,AND(V2778="",I2778="王园园组"),"王园园组"),"other")</f>
        <v>other</v>
      </c>
      <c r="Y2778">
        <f>IFERROR(_xlfn.XLOOKUP(MID(T2778, FIND("#", SUBSTITUTE(T2778, "-", "#", LEN(T2778) - LEN(SUBSTITUTE(T2778, "-", "")))) + 1, LEN(T2778)),#REF!,#REF!),0)</f>
        <v>0</v>
      </c>
      <c r="Z2778">
        <f>MONTH(续费明细实时[[#This Row],[success_time]])</f>
        <v>5</v>
      </c>
      <c r="AA2778" s="8" t="e">
        <f>VLOOKUP(续费明细实时[[#This Row],[parent_user_id]],#REF!,27,0)</f>
        <v>#REF!</v>
      </c>
    </row>
    <row r="2779" spans="1:27" hidden="1">
      <c r="A2779" s="1">
        <v>45785</v>
      </c>
      <c r="B2779" t="s">
        <v>2883</v>
      </c>
      <c r="C2779" t="s">
        <v>2884</v>
      </c>
      <c r="D2779" t="s">
        <v>648</v>
      </c>
      <c r="E2779" t="s">
        <v>546</v>
      </c>
      <c r="F2779">
        <v>24</v>
      </c>
      <c r="G2779" t="s">
        <v>2885</v>
      </c>
      <c r="H2779" t="s">
        <v>806</v>
      </c>
      <c r="I2779" t="s">
        <v>626</v>
      </c>
      <c r="J2779">
        <v>6181</v>
      </c>
      <c r="K2779" t="s">
        <v>2886</v>
      </c>
      <c r="L2779" t="s">
        <v>2520</v>
      </c>
      <c r="M2779" t="s">
        <v>2520</v>
      </c>
      <c r="N2779" t="s">
        <v>2887</v>
      </c>
      <c r="O2779" t="s">
        <v>649</v>
      </c>
      <c r="P2779" t="s">
        <v>1877</v>
      </c>
      <c r="Q2779" t="s">
        <v>2888</v>
      </c>
      <c r="R2779" t="s">
        <v>626</v>
      </c>
      <c r="S2779">
        <v>870.52863300000001</v>
      </c>
      <c r="T2779" t="s">
        <v>671</v>
      </c>
      <c r="U2779" s="4">
        <v>45785.556041666663</v>
      </c>
      <c r="V2779" t="str">
        <f>IFERROR(VLOOKUP(B2779,#REF!,1,0),"")</f>
        <v/>
      </c>
      <c r="W2779" t="str" cm="1">
        <f t="array" ref="W2779">IFERROR(_xlfn.IFS(AND(V2779="",X2779&lt;&gt;"王园园组",X2779&lt;&gt;"other"),K2779,AND(V2779="",X2779="王园园组"),G2779),"other")</f>
        <v>other</v>
      </c>
      <c r="X2779" t="str" cm="1">
        <f t="array" ref="X2779">IFERROR(_xlfn.IFS(AND(V2779="",IFERROR(VLOOKUP(N2779,#REF!,1,0),1)&lt;&gt;1),N2779,AND(V2779="",I2779="王园园组"),"王园园组"),"other")</f>
        <v>other</v>
      </c>
      <c r="Y2779">
        <f>IFERROR(_xlfn.XLOOKUP(MID(T2779, FIND("#", SUBSTITUTE(T2779, "-", "#", LEN(T2779) - LEN(SUBSTITUTE(T2779, "-", "")))) + 1, LEN(T2779)),#REF!,#REF!),0)</f>
        <v>0</v>
      </c>
      <c r="Z2779">
        <f>MONTH(续费明细实时[[#This Row],[success_time]])</f>
        <v>5</v>
      </c>
      <c r="AA2779" s="8" t="e">
        <f>VLOOKUP(续费明细实时[[#This Row],[parent_user_id]],#REF!,27,0)</f>
        <v>#REF!</v>
      </c>
    </row>
    <row r="2780" spans="1:27">
      <c r="A2780" s="1">
        <v>45787</v>
      </c>
      <c r="B2780" t="s">
        <v>2041</v>
      </c>
      <c r="C2780" t="s">
        <v>2042</v>
      </c>
      <c r="D2780" t="s">
        <v>632</v>
      </c>
      <c r="E2780" t="s">
        <v>546</v>
      </c>
      <c r="F2780">
        <v>120</v>
      </c>
      <c r="G2780" t="s">
        <v>1969</v>
      </c>
      <c r="H2780" t="s">
        <v>559</v>
      </c>
      <c r="I2780" t="s">
        <v>1876</v>
      </c>
      <c r="J2780">
        <v>18283</v>
      </c>
      <c r="K2780" t="s">
        <v>254</v>
      </c>
      <c r="L2780" t="s">
        <v>549</v>
      </c>
      <c r="M2780" t="s">
        <v>550</v>
      </c>
      <c r="N2780" t="s">
        <v>136</v>
      </c>
      <c r="O2780" t="s">
        <v>147</v>
      </c>
      <c r="P2780" t="s">
        <v>1877</v>
      </c>
      <c r="Q2780" t="s">
        <v>2043</v>
      </c>
      <c r="R2780" t="s">
        <v>626</v>
      </c>
      <c r="S2780">
        <v>2575</v>
      </c>
      <c r="T2780" t="s">
        <v>1896</v>
      </c>
      <c r="U2780" s="4">
        <v>45787.533425925925</v>
      </c>
      <c r="V2780" t="str">
        <f>IFERROR(VLOOKUP(B2780,#REF!,1,0),"")</f>
        <v/>
      </c>
      <c r="W2780" t="str" cm="1">
        <f t="array" ref="W2780">IFERROR(_xlfn.IFS(AND(V2780="",X2780&lt;&gt;"王园园组",X2780&lt;&gt;"other"),K2780,AND(V2780="",X2780="王园园组"),G2780),"other")</f>
        <v>other</v>
      </c>
      <c r="X2780" t="str" cm="1">
        <f t="array" ref="X2780">IFERROR(_xlfn.IFS(AND(V2780="",IFERROR(VLOOKUP(N2780,#REF!,1,0),1)&lt;&gt;1),N2780,AND(V2780="",I2780="王园园组"),"王园园组"),"other")</f>
        <v>other</v>
      </c>
      <c r="Y2780">
        <f>IFERROR(_xlfn.XLOOKUP(MID(T2780, FIND("#", SUBSTITUTE(T2780, "-", "#", LEN(T2780) - LEN(SUBSTITUTE(T2780, "-", "")))) + 1, LEN(T2780)),#REF!,#REF!),0)</f>
        <v>0</v>
      </c>
      <c r="Z2780">
        <f>MONTH(续费明细实时[[#This Row],[success_time]])</f>
        <v>5</v>
      </c>
      <c r="AA2780" s="8" t="e">
        <f>VLOOKUP(续费明细实时[[#This Row],[parent_user_id]],#REF!,27,0)</f>
        <v>#REF!</v>
      </c>
    </row>
    <row r="2781" spans="1:27">
      <c r="A2781" s="1">
        <v>45790</v>
      </c>
      <c r="B2781" t="s">
        <v>15162</v>
      </c>
      <c r="C2781" t="s">
        <v>15163</v>
      </c>
      <c r="D2781" t="s">
        <v>548</v>
      </c>
      <c r="E2781" t="s">
        <v>1959</v>
      </c>
      <c r="F2781">
        <v>24</v>
      </c>
      <c r="G2781" t="s">
        <v>344</v>
      </c>
      <c r="H2781" t="s">
        <v>559</v>
      </c>
      <c r="I2781" t="s">
        <v>504</v>
      </c>
      <c r="J2781">
        <v>5964</v>
      </c>
      <c r="K2781" t="s">
        <v>344</v>
      </c>
      <c r="L2781" t="s">
        <v>549</v>
      </c>
      <c r="M2781" t="s">
        <v>559</v>
      </c>
      <c r="N2781" t="s">
        <v>504</v>
      </c>
      <c r="O2781" t="s">
        <v>325</v>
      </c>
      <c r="P2781" t="s">
        <v>1877</v>
      </c>
      <c r="Q2781" t="s">
        <v>15164</v>
      </c>
      <c r="R2781" t="s">
        <v>626</v>
      </c>
      <c r="S2781">
        <v>840</v>
      </c>
      <c r="T2781" t="s">
        <v>2201</v>
      </c>
      <c r="U2781" s="4">
        <v>45790.843946759262</v>
      </c>
      <c r="V2781" t="str">
        <f>IFERROR(VLOOKUP(B2781,#REF!,1,0),"")</f>
        <v/>
      </c>
      <c r="W2781" t="str" cm="1">
        <f t="array" ref="W2781">IFERROR(_xlfn.IFS(AND(V2781="",X2781&lt;&gt;"王园园组",X2781&lt;&gt;"other"),K2781,AND(V2781="",X2781="王园园组"),G2781),"other")</f>
        <v>other</v>
      </c>
      <c r="X2781" t="str" cm="1">
        <f t="array" ref="X2781">IFERROR(_xlfn.IFS(AND(V2781="",IFERROR(VLOOKUP(N2781,#REF!,1,0),1)&lt;&gt;1),N2781,AND(V2781="",I2781="王园园组"),"王园园组"),"other")</f>
        <v>other</v>
      </c>
      <c r="Y2781">
        <f>IFERROR(_xlfn.XLOOKUP(MID(T2781, FIND("#", SUBSTITUTE(T2781, "-", "#", LEN(T2781) - LEN(SUBSTITUTE(T2781, "-", "")))) + 1, LEN(T2781)),#REF!,#REF!),0)</f>
        <v>0</v>
      </c>
      <c r="Z2781">
        <f>MONTH(续费明细实时[[#This Row],[success_time]])</f>
        <v>5</v>
      </c>
      <c r="AA2781" s="8" t="e">
        <f>VLOOKUP(续费明细实时[[#This Row],[parent_user_id]],#REF!,27,0)</f>
        <v>#REF!</v>
      </c>
    </row>
    <row r="2782" spans="1:27">
      <c r="A2782" s="1">
        <v>45789</v>
      </c>
      <c r="B2782" t="s">
        <v>11812</v>
      </c>
      <c r="C2782" t="s">
        <v>11813</v>
      </c>
      <c r="D2782" t="s">
        <v>1088</v>
      </c>
      <c r="E2782" t="s">
        <v>546</v>
      </c>
      <c r="F2782">
        <v>120</v>
      </c>
      <c r="G2782" t="s">
        <v>1875</v>
      </c>
      <c r="H2782" t="s">
        <v>559</v>
      </c>
      <c r="I2782" t="s">
        <v>1876</v>
      </c>
      <c r="J2782">
        <v>17750</v>
      </c>
      <c r="K2782" t="s">
        <v>244</v>
      </c>
      <c r="L2782" t="s">
        <v>549</v>
      </c>
      <c r="M2782" t="s">
        <v>550</v>
      </c>
      <c r="N2782" t="s">
        <v>551</v>
      </c>
      <c r="O2782" t="s">
        <v>242</v>
      </c>
      <c r="P2782" t="s">
        <v>1877</v>
      </c>
      <c r="Q2782" t="s">
        <v>11814</v>
      </c>
      <c r="R2782" t="s">
        <v>626</v>
      </c>
      <c r="S2782">
        <v>2500</v>
      </c>
      <c r="T2782" t="s">
        <v>1896</v>
      </c>
      <c r="U2782" s="4">
        <v>45789.943182870367</v>
      </c>
      <c r="V2782" t="str">
        <f>IFERROR(VLOOKUP(B2782,#REF!,1,0),"")</f>
        <v/>
      </c>
      <c r="W2782" t="str" cm="1">
        <f t="array" ref="W2782">IFERROR(_xlfn.IFS(AND(V2782="",X2782&lt;&gt;"王园园组",X2782&lt;&gt;"other"),K2782,AND(V2782="",X2782="王园园组"),G2782),"other")</f>
        <v>other</v>
      </c>
      <c r="X2782" t="str" cm="1">
        <f t="array" ref="X2782">IFERROR(_xlfn.IFS(AND(V2782="",IFERROR(VLOOKUP(N2782,#REF!,1,0),1)&lt;&gt;1),N2782,AND(V2782="",I2782="王园园组"),"王园园组"),"other")</f>
        <v>other</v>
      </c>
      <c r="Y2782">
        <f>IFERROR(_xlfn.XLOOKUP(MID(T2782, FIND("#", SUBSTITUTE(T2782, "-", "#", LEN(T2782) - LEN(SUBSTITUTE(T2782, "-", "")))) + 1, LEN(T2782)),#REF!,#REF!),0)</f>
        <v>0</v>
      </c>
      <c r="Z2782">
        <f>MONTH(续费明细实时[[#This Row],[success_time]])</f>
        <v>5</v>
      </c>
      <c r="AA2782" s="8" t="e">
        <f>VLOOKUP(续费明细实时[[#This Row],[parent_user_id]],#REF!,27,0)</f>
        <v>#REF!</v>
      </c>
    </row>
    <row r="2783" spans="1:27">
      <c r="A2783" s="1">
        <v>45800</v>
      </c>
      <c r="B2783" t="s">
        <v>14904</v>
      </c>
      <c r="C2783" t="s">
        <v>14905</v>
      </c>
      <c r="D2783" t="s">
        <v>548</v>
      </c>
      <c r="E2783" t="s">
        <v>546</v>
      </c>
      <c r="F2783">
        <v>60</v>
      </c>
      <c r="G2783" t="s">
        <v>1929</v>
      </c>
      <c r="H2783" t="s">
        <v>559</v>
      </c>
      <c r="I2783" t="s">
        <v>1876</v>
      </c>
      <c r="J2783">
        <v>10970</v>
      </c>
      <c r="K2783" t="s">
        <v>209</v>
      </c>
      <c r="L2783" t="s">
        <v>549</v>
      </c>
      <c r="M2783" t="s">
        <v>550</v>
      </c>
      <c r="N2783" t="s">
        <v>551</v>
      </c>
      <c r="O2783" t="s">
        <v>149</v>
      </c>
      <c r="P2783" t="s">
        <v>1877</v>
      </c>
      <c r="Q2783" t="s">
        <v>14906</v>
      </c>
      <c r="R2783" t="s">
        <v>626</v>
      </c>
      <c r="S2783">
        <v>1545</v>
      </c>
      <c r="T2783" t="s">
        <v>1891</v>
      </c>
      <c r="U2783" s="4">
        <v>45800.465648148151</v>
      </c>
      <c r="V2783" t="str">
        <f>IFERROR(VLOOKUP(B2783,#REF!,1,0),"")</f>
        <v/>
      </c>
      <c r="W2783" t="str" cm="1">
        <f t="array" ref="W2783">IFERROR(_xlfn.IFS(AND(V2783="",X2783&lt;&gt;"王园园组",X2783&lt;&gt;"other"),K2783,AND(V2783="",X2783="王园园组"),G2783),"other")</f>
        <v>other</v>
      </c>
      <c r="X2783" t="str" cm="1">
        <f t="array" ref="X2783">IFERROR(_xlfn.IFS(AND(V2783="",IFERROR(VLOOKUP(N2783,#REF!,1,0),1)&lt;&gt;1),N2783,AND(V2783="",I2783="王园园组"),"王园园组"),"other")</f>
        <v>other</v>
      </c>
      <c r="Y2783">
        <f>IFERROR(_xlfn.XLOOKUP(MID(T2783, FIND("#", SUBSTITUTE(T2783, "-", "#", LEN(T2783) - LEN(SUBSTITUTE(T2783, "-", "")))) + 1, LEN(T2783)),#REF!,#REF!),0)</f>
        <v>0</v>
      </c>
      <c r="Z2783">
        <f>MONTH(续费明细实时[[#This Row],[success_time]])</f>
        <v>5</v>
      </c>
      <c r="AA2783" s="8" t="e">
        <f>VLOOKUP(续费明细实时[[#This Row],[parent_user_id]],#REF!,27,0)</f>
        <v>#REF!</v>
      </c>
    </row>
    <row r="2784" spans="1:27">
      <c r="A2784" s="1">
        <v>45804</v>
      </c>
      <c r="B2784" t="s">
        <v>30487</v>
      </c>
      <c r="C2784" t="s">
        <v>30488</v>
      </c>
      <c r="D2784" t="s">
        <v>695</v>
      </c>
      <c r="E2784" t="s">
        <v>546</v>
      </c>
      <c r="F2784">
        <v>240</v>
      </c>
      <c r="G2784" t="s">
        <v>1973</v>
      </c>
      <c r="H2784" t="s">
        <v>559</v>
      </c>
      <c r="I2784" t="s">
        <v>1876</v>
      </c>
      <c r="J2784">
        <v>31950</v>
      </c>
      <c r="K2784" t="s">
        <v>238</v>
      </c>
      <c r="L2784" t="s">
        <v>549</v>
      </c>
      <c r="M2784" t="s">
        <v>550</v>
      </c>
      <c r="N2784" t="s">
        <v>551</v>
      </c>
      <c r="O2784" t="s">
        <v>141</v>
      </c>
      <c r="P2784" t="s">
        <v>1877</v>
      </c>
      <c r="Q2784" t="s">
        <v>30489</v>
      </c>
      <c r="R2784" t="s">
        <v>626</v>
      </c>
      <c r="S2784">
        <v>4500</v>
      </c>
      <c r="T2784" t="s">
        <v>1931</v>
      </c>
      <c r="U2784" s="4">
        <v>45804.688171296293</v>
      </c>
      <c r="V2784" t="str">
        <f>IFERROR(VLOOKUP(B2784,#REF!,1,0),"")</f>
        <v/>
      </c>
      <c r="W2784" t="str" cm="1">
        <f t="array" ref="W2784">IFERROR(_xlfn.IFS(AND(V2784="",X2784&lt;&gt;"王园园组",X2784&lt;&gt;"other"),K2784,AND(V2784="",X2784="王园园组"),G2784),"other")</f>
        <v>other</v>
      </c>
      <c r="X2784" t="str" cm="1">
        <f t="array" ref="X2784">IFERROR(_xlfn.IFS(AND(V2784="",IFERROR(VLOOKUP(N2784,#REF!,1,0),1)&lt;&gt;1),N2784,AND(V2784="",I2784="王园园组"),"王园园组"),"other")</f>
        <v>other</v>
      </c>
      <c r="Y2784">
        <f>IFERROR(_xlfn.XLOOKUP(MID(T2784, FIND("#", SUBSTITUTE(T2784, "-", "#", LEN(T2784) - LEN(SUBSTITUTE(T2784, "-", "")))) + 1, LEN(T2784)),#REF!,#REF!),0)</f>
        <v>0</v>
      </c>
      <c r="Z2784">
        <f>MONTH(续费明细实时[[#This Row],[success_time]])</f>
        <v>5</v>
      </c>
      <c r="AA2784" s="8" t="e">
        <f>VLOOKUP(续费明细实时[[#This Row],[parent_user_id]],#REF!,27,0)</f>
        <v>#REF!</v>
      </c>
    </row>
    <row r="2785" spans="1:27">
      <c r="A2785" s="1">
        <v>45790</v>
      </c>
      <c r="B2785" t="s">
        <v>12637</v>
      </c>
      <c r="C2785" t="s">
        <v>12638</v>
      </c>
      <c r="D2785" t="s">
        <v>548</v>
      </c>
      <c r="E2785" t="s">
        <v>546</v>
      </c>
      <c r="F2785">
        <v>120</v>
      </c>
      <c r="G2785" t="s">
        <v>2005</v>
      </c>
      <c r="H2785" t="s">
        <v>559</v>
      </c>
      <c r="I2785" t="s">
        <v>1876</v>
      </c>
      <c r="J2785">
        <v>17750</v>
      </c>
      <c r="K2785" t="s">
        <v>221</v>
      </c>
      <c r="L2785" t="s">
        <v>549</v>
      </c>
      <c r="M2785" t="s">
        <v>550</v>
      </c>
      <c r="N2785" t="s">
        <v>551</v>
      </c>
      <c r="O2785" t="s">
        <v>145</v>
      </c>
      <c r="P2785" t="s">
        <v>1877</v>
      </c>
      <c r="Q2785" t="s">
        <v>12639</v>
      </c>
      <c r="R2785" t="s">
        <v>626</v>
      </c>
      <c r="S2785">
        <v>2500</v>
      </c>
      <c r="T2785" t="s">
        <v>1896</v>
      </c>
      <c r="U2785" s="4">
        <v>45790.520787037036</v>
      </c>
      <c r="V2785" t="str">
        <f>IFERROR(VLOOKUP(B2785,#REF!,1,0),"")</f>
        <v/>
      </c>
      <c r="W2785" t="str" cm="1">
        <f t="array" ref="W2785">IFERROR(_xlfn.IFS(AND(V2785="",X2785&lt;&gt;"王园园组",X2785&lt;&gt;"other"),K2785,AND(V2785="",X2785="王园园组"),G2785),"other")</f>
        <v>other</v>
      </c>
      <c r="X2785" t="str" cm="1">
        <f t="array" ref="X2785">IFERROR(_xlfn.IFS(AND(V2785="",IFERROR(VLOOKUP(N2785,#REF!,1,0),1)&lt;&gt;1),N2785,AND(V2785="",I2785="王园园组"),"王园园组"),"other")</f>
        <v>other</v>
      </c>
      <c r="Y2785">
        <f>IFERROR(_xlfn.XLOOKUP(MID(T2785, FIND("#", SUBSTITUTE(T2785, "-", "#", LEN(T2785) - LEN(SUBSTITUTE(T2785, "-", "")))) + 1, LEN(T2785)),#REF!,#REF!),0)</f>
        <v>0</v>
      </c>
      <c r="Z2785">
        <f>MONTH(续费明细实时[[#This Row],[success_time]])</f>
        <v>5</v>
      </c>
      <c r="AA2785" s="8" t="e">
        <f>VLOOKUP(续费明细实时[[#This Row],[parent_user_id]],#REF!,27,0)</f>
        <v>#REF!</v>
      </c>
    </row>
    <row r="2786" spans="1:27">
      <c r="A2786" s="1">
        <v>45804</v>
      </c>
      <c r="B2786" t="s">
        <v>30490</v>
      </c>
      <c r="C2786" t="s">
        <v>30491</v>
      </c>
      <c r="D2786" t="s">
        <v>548</v>
      </c>
      <c r="E2786" t="s">
        <v>546</v>
      </c>
      <c r="F2786">
        <v>120</v>
      </c>
      <c r="G2786" t="s">
        <v>1978</v>
      </c>
      <c r="H2786" t="s">
        <v>559</v>
      </c>
      <c r="I2786" t="s">
        <v>1876</v>
      </c>
      <c r="J2786">
        <v>17750</v>
      </c>
      <c r="K2786" t="s">
        <v>290</v>
      </c>
      <c r="L2786" t="s">
        <v>549</v>
      </c>
      <c r="M2786" t="s">
        <v>550</v>
      </c>
      <c r="N2786" t="s">
        <v>136</v>
      </c>
      <c r="O2786" t="s">
        <v>283</v>
      </c>
      <c r="P2786" t="s">
        <v>1877</v>
      </c>
      <c r="Q2786" t="s">
        <v>30492</v>
      </c>
      <c r="R2786" t="s">
        <v>626</v>
      </c>
      <c r="S2786">
        <v>2500</v>
      </c>
      <c r="T2786" t="s">
        <v>1896</v>
      </c>
      <c r="U2786" s="4">
        <v>45804.886006944442</v>
      </c>
      <c r="V2786" t="str">
        <f>IFERROR(VLOOKUP(B2786,#REF!,1,0),"")</f>
        <v/>
      </c>
      <c r="W2786" t="str" cm="1">
        <f t="array" ref="W2786">IFERROR(_xlfn.IFS(AND(V2786="",X2786&lt;&gt;"王园园组",X2786&lt;&gt;"other"),K2786,AND(V2786="",X2786="王园园组"),G2786),"other")</f>
        <v>other</v>
      </c>
      <c r="X2786" t="str" cm="1">
        <f t="array" ref="X2786">IFERROR(_xlfn.IFS(AND(V2786="",IFERROR(VLOOKUP(N2786,#REF!,1,0),1)&lt;&gt;1),N2786,AND(V2786="",I2786="王园园组"),"王园园组"),"other")</f>
        <v>other</v>
      </c>
      <c r="Y2786">
        <f>IFERROR(_xlfn.XLOOKUP(MID(T2786, FIND("#", SUBSTITUTE(T2786, "-", "#", LEN(T2786) - LEN(SUBSTITUTE(T2786, "-", "")))) + 1, LEN(T2786)),#REF!,#REF!),0)</f>
        <v>0</v>
      </c>
      <c r="Z2786">
        <f>MONTH(续费明细实时[[#This Row],[success_time]])</f>
        <v>5</v>
      </c>
      <c r="AA2786" s="8" t="e">
        <f>VLOOKUP(续费明细实时[[#This Row],[parent_user_id]],#REF!,27,0)</f>
        <v>#REF!</v>
      </c>
    </row>
    <row r="2787" spans="1:27">
      <c r="A2787" s="1">
        <v>45792</v>
      </c>
      <c r="B2787" t="s">
        <v>14907</v>
      </c>
      <c r="C2787" t="s">
        <v>14908</v>
      </c>
      <c r="D2787" t="s">
        <v>610</v>
      </c>
      <c r="E2787" t="s">
        <v>546</v>
      </c>
      <c r="F2787">
        <v>120</v>
      </c>
      <c r="G2787" t="s">
        <v>2024</v>
      </c>
      <c r="H2787" t="s">
        <v>559</v>
      </c>
      <c r="I2787" t="s">
        <v>1876</v>
      </c>
      <c r="J2787">
        <v>17946</v>
      </c>
      <c r="K2787" t="s">
        <v>235</v>
      </c>
      <c r="L2787" t="s">
        <v>549</v>
      </c>
      <c r="M2787" t="s">
        <v>550</v>
      </c>
      <c r="N2787" t="s">
        <v>551</v>
      </c>
      <c r="O2787" t="s">
        <v>141</v>
      </c>
      <c r="P2787" t="s">
        <v>1877</v>
      </c>
      <c r="Q2787" t="s">
        <v>14909</v>
      </c>
      <c r="R2787" t="s">
        <v>626</v>
      </c>
      <c r="S2787">
        <v>2527.6042109999999</v>
      </c>
      <c r="T2787" t="s">
        <v>1896</v>
      </c>
      <c r="U2787" s="4">
        <v>45792.715902777774</v>
      </c>
      <c r="V2787" t="str">
        <f>IFERROR(VLOOKUP(B2787,#REF!,1,0),"")</f>
        <v/>
      </c>
      <c r="W2787" t="str" cm="1">
        <f t="array" ref="W2787">IFERROR(_xlfn.IFS(AND(V2787="",X2787&lt;&gt;"王园园组",X2787&lt;&gt;"other"),K2787,AND(V2787="",X2787="王园园组"),G2787),"other")</f>
        <v>other</v>
      </c>
      <c r="X2787" t="str" cm="1">
        <f t="array" ref="X2787">IFERROR(_xlfn.IFS(AND(V2787="",IFERROR(VLOOKUP(N2787,#REF!,1,0),1)&lt;&gt;1),N2787,AND(V2787="",I2787="王园园组"),"王园园组"),"other")</f>
        <v>other</v>
      </c>
      <c r="Y2787">
        <f>IFERROR(_xlfn.XLOOKUP(MID(T2787, FIND("#", SUBSTITUTE(T2787, "-", "#", LEN(T2787) - LEN(SUBSTITUTE(T2787, "-", "")))) + 1, LEN(T2787)),#REF!,#REF!),0)</f>
        <v>0</v>
      </c>
      <c r="Z2787">
        <f>MONTH(续费明细实时[[#This Row],[success_time]])</f>
        <v>5</v>
      </c>
      <c r="AA2787" s="8" t="e">
        <f>VLOOKUP(续费明细实时[[#This Row],[parent_user_id]],#REF!,27,0)</f>
        <v>#REF!</v>
      </c>
    </row>
    <row r="2788" spans="1:27">
      <c r="A2788" s="1">
        <v>45786</v>
      </c>
      <c r="B2788" t="s">
        <v>2876</v>
      </c>
      <c r="C2788" t="s">
        <v>2877</v>
      </c>
      <c r="D2788" t="s">
        <v>558</v>
      </c>
      <c r="E2788" t="s">
        <v>546</v>
      </c>
      <c r="F2788">
        <v>120</v>
      </c>
      <c r="G2788" t="s">
        <v>1994</v>
      </c>
      <c r="H2788" t="s">
        <v>559</v>
      </c>
      <c r="I2788" t="s">
        <v>1876</v>
      </c>
      <c r="J2788">
        <v>17750</v>
      </c>
      <c r="K2788" t="s">
        <v>238</v>
      </c>
      <c r="L2788" t="s">
        <v>549</v>
      </c>
      <c r="M2788" t="s">
        <v>550</v>
      </c>
      <c r="N2788" t="s">
        <v>551</v>
      </c>
      <c r="O2788" t="s">
        <v>141</v>
      </c>
      <c r="P2788" t="s">
        <v>1877</v>
      </c>
      <c r="Q2788" t="s">
        <v>2878</v>
      </c>
      <c r="R2788" t="s">
        <v>626</v>
      </c>
      <c r="S2788">
        <v>2500</v>
      </c>
      <c r="T2788" t="s">
        <v>1896</v>
      </c>
      <c r="U2788" s="4">
        <v>45786.931388888886</v>
      </c>
      <c r="V2788" t="str">
        <f>IFERROR(VLOOKUP(B2788,#REF!,1,0),"")</f>
        <v/>
      </c>
      <c r="W2788" t="str" cm="1">
        <f t="array" ref="W2788">IFERROR(_xlfn.IFS(AND(V2788="",X2788&lt;&gt;"王园园组",X2788&lt;&gt;"other"),K2788,AND(V2788="",X2788="王园园组"),G2788),"other")</f>
        <v>other</v>
      </c>
      <c r="X2788" t="str" cm="1">
        <f t="array" ref="X2788">IFERROR(_xlfn.IFS(AND(V2788="",IFERROR(VLOOKUP(N2788,#REF!,1,0),1)&lt;&gt;1),N2788,AND(V2788="",I2788="王园园组"),"王园园组"),"other")</f>
        <v>other</v>
      </c>
      <c r="Y2788">
        <f>IFERROR(_xlfn.XLOOKUP(MID(T2788, FIND("#", SUBSTITUTE(T2788, "-", "#", LEN(T2788) - LEN(SUBSTITUTE(T2788, "-", "")))) + 1, LEN(T2788)),#REF!,#REF!),0)</f>
        <v>0</v>
      </c>
      <c r="Z2788">
        <f>MONTH(续费明细实时[[#This Row],[success_time]])</f>
        <v>5</v>
      </c>
      <c r="AA2788" s="8" t="e">
        <f>VLOOKUP(续费明细实时[[#This Row],[parent_user_id]],#REF!,27,0)</f>
        <v>#REF!</v>
      </c>
    </row>
    <row r="2789" spans="1:27">
      <c r="A2789" s="1">
        <v>45804</v>
      </c>
      <c r="B2789" t="s">
        <v>30493</v>
      </c>
      <c r="C2789" t="s">
        <v>30494</v>
      </c>
      <c r="D2789" t="s">
        <v>548</v>
      </c>
      <c r="E2789" t="s">
        <v>1882</v>
      </c>
      <c r="F2789">
        <v>4</v>
      </c>
      <c r="G2789" t="s">
        <v>1909</v>
      </c>
      <c r="H2789" t="s">
        <v>559</v>
      </c>
      <c r="I2789" t="s">
        <v>1876</v>
      </c>
      <c r="J2789">
        <v>454</v>
      </c>
      <c r="K2789" t="s">
        <v>323</v>
      </c>
      <c r="L2789" t="s">
        <v>549</v>
      </c>
      <c r="M2789" t="s">
        <v>550</v>
      </c>
      <c r="N2789" t="s">
        <v>616</v>
      </c>
      <c r="O2789" t="s">
        <v>314</v>
      </c>
      <c r="P2789" t="s">
        <v>1877</v>
      </c>
      <c r="Q2789" t="s">
        <v>30495</v>
      </c>
      <c r="R2789" t="s">
        <v>626</v>
      </c>
      <c r="S2789">
        <v>63.92</v>
      </c>
      <c r="T2789" t="s">
        <v>2455</v>
      </c>
      <c r="U2789" s="4">
        <v>45804.024340277778</v>
      </c>
      <c r="V2789" t="str">
        <f>IFERROR(VLOOKUP(B2789,#REF!,1,0),"")</f>
        <v/>
      </c>
      <c r="W2789" t="str" cm="1">
        <f t="array" ref="W2789">IFERROR(_xlfn.IFS(AND(V2789="",X2789&lt;&gt;"王园园组",X2789&lt;&gt;"other"),K2789,AND(V2789="",X2789="王园园组"),G2789),"other")</f>
        <v>other</v>
      </c>
      <c r="X2789" t="str" cm="1">
        <f t="array" ref="X2789">IFERROR(_xlfn.IFS(AND(V2789="",IFERROR(VLOOKUP(N2789,#REF!,1,0),1)&lt;&gt;1),N2789,AND(V2789="",I2789="王园园组"),"王园园组"),"other")</f>
        <v>other</v>
      </c>
      <c r="Y2789">
        <f>IFERROR(_xlfn.XLOOKUP(MID(T2789, FIND("#", SUBSTITUTE(T2789, "-", "#", LEN(T2789) - LEN(SUBSTITUTE(T2789, "-", "")))) + 1, LEN(T2789)),#REF!,#REF!),0)</f>
        <v>0</v>
      </c>
      <c r="Z2789">
        <f>MONTH(续费明细实时[[#This Row],[success_time]])</f>
        <v>5</v>
      </c>
      <c r="AA2789" s="8" t="e">
        <f>VLOOKUP(续费明细实时[[#This Row],[parent_user_id]],#REF!,27,0)</f>
        <v>#REF!</v>
      </c>
    </row>
    <row r="2790" spans="1:27">
      <c r="A2790" s="1">
        <v>45793</v>
      </c>
      <c r="B2790" t="s">
        <v>15262</v>
      </c>
      <c r="C2790" t="s">
        <v>15263</v>
      </c>
      <c r="D2790" t="s">
        <v>1314</v>
      </c>
      <c r="E2790" t="s">
        <v>546</v>
      </c>
      <c r="F2790">
        <v>120</v>
      </c>
      <c r="G2790" t="s">
        <v>1939</v>
      </c>
      <c r="H2790" t="s">
        <v>559</v>
      </c>
      <c r="I2790" t="s">
        <v>1876</v>
      </c>
      <c r="J2790">
        <v>17750</v>
      </c>
      <c r="K2790" t="s">
        <v>215</v>
      </c>
      <c r="L2790" t="s">
        <v>549</v>
      </c>
      <c r="M2790" t="s">
        <v>550</v>
      </c>
      <c r="N2790" t="s">
        <v>551</v>
      </c>
      <c r="O2790" t="s">
        <v>145</v>
      </c>
      <c r="P2790" t="s">
        <v>1877</v>
      </c>
      <c r="Q2790" t="s">
        <v>15264</v>
      </c>
      <c r="R2790" t="s">
        <v>626</v>
      </c>
      <c r="S2790">
        <v>2500</v>
      </c>
      <c r="T2790" t="s">
        <v>1896</v>
      </c>
      <c r="U2790" s="4">
        <v>45793.87773148148</v>
      </c>
      <c r="V2790" t="str">
        <f>IFERROR(VLOOKUP(B2790,#REF!,1,0),"")</f>
        <v/>
      </c>
      <c r="W2790" t="str" cm="1">
        <f t="array" ref="W2790">IFERROR(_xlfn.IFS(AND(V2790="",X2790&lt;&gt;"王园园组",X2790&lt;&gt;"other"),K2790,AND(V2790="",X2790="王园园组"),G2790),"other")</f>
        <v>other</v>
      </c>
      <c r="X2790" t="str" cm="1">
        <f t="array" ref="X2790">IFERROR(_xlfn.IFS(AND(V2790="",IFERROR(VLOOKUP(N2790,#REF!,1,0),1)&lt;&gt;1),N2790,AND(V2790="",I2790="王园园组"),"王园园组"),"other")</f>
        <v>other</v>
      </c>
      <c r="Y2790">
        <f>IFERROR(_xlfn.XLOOKUP(MID(T2790, FIND("#", SUBSTITUTE(T2790, "-", "#", LEN(T2790) - LEN(SUBSTITUTE(T2790, "-", "")))) + 1, LEN(T2790)),#REF!,#REF!),0)</f>
        <v>0</v>
      </c>
      <c r="Z2790">
        <f>MONTH(续费明细实时[[#This Row],[success_time]])</f>
        <v>5</v>
      </c>
      <c r="AA2790" s="8" t="e">
        <f>VLOOKUP(续费明细实时[[#This Row],[parent_user_id]],#REF!,27,0)</f>
        <v>#REF!</v>
      </c>
    </row>
    <row r="2791" spans="1:27">
      <c r="A2791" s="1">
        <v>45803</v>
      </c>
      <c r="B2791" t="s">
        <v>30496</v>
      </c>
      <c r="C2791" t="s">
        <v>30497</v>
      </c>
      <c r="D2791" t="s">
        <v>548</v>
      </c>
      <c r="E2791" t="s">
        <v>546</v>
      </c>
      <c r="F2791">
        <v>120</v>
      </c>
      <c r="G2791" t="s">
        <v>1978</v>
      </c>
      <c r="H2791" t="s">
        <v>559</v>
      </c>
      <c r="I2791" t="s">
        <v>1876</v>
      </c>
      <c r="J2791">
        <v>17750</v>
      </c>
      <c r="K2791" t="s">
        <v>257</v>
      </c>
      <c r="L2791" t="s">
        <v>549</v>
      </c>
      <c r="M2791" t="s">
        <v>550</v>
      </c>
      <c r="N2791" t="s">
        <v>136</v>
      </c>
      <c r="O2791" t="s">
        <v>147</v>
      </c>
      <c r="P2791" t="s">
        <v>1877</v>
      </c>
      <c r="Q2791" t="s">
        <v>30498</v>
      </c>
      <c r="R2791" t="s">
        <v>626</v>
      </c>
      <c r="S2791">
        <v>2500</v>
      </c>
      <c r="T2791" t="s">
        <v>1896</v>
      </c>
      <c r="U2791" s="4">
        <v>45803.611006944448</v>
      </c>
      <c r="V2791" t="str">
        <f>IFERROR(VLOOKUP(B2791,#REF!,1,0),"")</f>
        <v/>
      </c>
      <c r="W2791" t="str" cm="1">
        <f t="array" ref="W2791">IFERROR(_xlfn.IFS(AND(V2791="",X2791&lt;&gt;"王园园组",X2791&lt;&gt;"other"),K2791,AND(V2791="",X2791="王园园组"),G2791),"other")</f>
        <v>other</v>
      </c>
      <c r="X2791" t="str" cm="1">
        <f t="array" ref="X2791">IFERROR(_xlfn.IFS(AND(V2791="",IFERROR(VLOOKUP(N2791,#REF!,1,0),1)&lt;&gt;1),N2791,AND(V2791="",I2791="王园园组"),"王园园组"),"other")</f>
        <v>other</v>
      </c>
      <c r="Y2791">
        <f>IFERROR(_xlfn.XLOOKUP(MID(T2791, FIND("#", SUBSTITUTE(T2791, "-", "#", LEN(T2791) - LEN(SUBSTITUTE(T2791, "-", "")))) + 1, LEN(T2791)),#REF!,#REF!),0)</f>
        <v>0</v>
      </c>
      <c r="Z2791">
        <f>MONTH(续费明细实时[[#This Row],[success_time]])</f>
        <v>5</v>
      </c>
      <c r="AA2791" s="8" t="e">
        <f>VLOOKUP(续费明细实时[[#This Row],[parent_user_id]],#REF!,27,0)</f>
        <v>#REF!</v>
      </c>
    </row>
    <row r="2792" spans="1:27">
      <c r="A2792" s="1">
        <v>45790</v>
      </c>
      <c r="B2792" t="s">
        <v>12484</v>
      </c>
      <c r="C2792" t="s">
        <v>12485</v>
      </c>
      <c r="D2792" t="s">
        <v>548</v>
      </c>
      <c r="E2792" t="s">
        <v>546</v>
      </c>
      <c r="F2792">
        <v>120</v>
      </c>
      <c r="G2792" t="s">
        <v>2061</v>
      </c>
      <c r="H2792" t="s">
        <v>559</v>
      </c>
      <c r="I2792" t="s">
        <v>1876</v>
      </c>
      <c r="J2792">
        <v>18283</v>
      </c>
      <c r="K2792" t="s">
        <v>187</v>
      </c>
      <c r="L2792" t="s">
        <v>549</v>
      </c>
      <c r="M2792" t="s">
        <v>559</v>
      </c>
      <c r="N2792" t="s">
        <v>469</v>
      </c>
      <c r="O2792" t="s">
        <v>180</v>
      </c>
      <c r="P2792" t="s">
        <v>1877</v>
      </c>
      <c r="Q2792" t="s">
        <v>12486</v>
      </c>
      <c r="R2792" t="s">
        <v>626</v>
      </c>
      <c r="S2792">
        <v>2575</v>
      </c>
      <c r="T2792" t="s">
        <v>1896</v>
      </c>
      <c r="U2792" s="4">
        <v>45790.425150462965</v>
      </c>
      <c r="V2792" t="str">
        <f>IFERROR(VLOOKUP(B2792,#REF!,1,0),"")</f>
        <v/>
      </c>
      <c r="W2792" t="str" cm="1">
        <f t="array" ref="W2792">IFERROR(_xlfn.IFS(AND(V2792="",X2792&lt;&gt;"王园园组",X2792&lt;&gt;"other"),K2792,AND(V2792="",X2792="王园园组"),G2792),"other")</f>
        <v>other</v>
      </c>
      <c r="X2792" t="str" cm="1">
        <f t="array" ref="X2792">IFERROR(_xlfn.IFS(AND(V2792="",IFERROR(VLOOKUP(N2792,#REF!,1,0),1)&lt;&gt;1),N2792,AND(V2792="",I2792="王园园组"),"王园园组"),"other")</f>
        <v>other</v>
      </c>
      <c r="Y2792">
        <f>IFERROR(_xlfn.XLOOKUP(MID(T2792, FIND("#", SUBSTITUTE(T2792, "-", "#", LEN(T2792) - LEN(SUBSTITUTE(T2792, "-", "")))) + 1, LEN(T2792)),#REF!,#REF!),0)</f>
        <v>0</v>
      </c>
      <c r="Z2792">
        <f>MONTH(续费明细实时[[#This Row],[success_time]])</f>
        <v>5</v>
      </c>
      <c r="AA2792" s="8" t="e">
        <f>VLOOKUP(续费明细实时[[#This Row],[parent_user_id]],#REF!,27,0)</f>
        <v>#REF!</v>
      </c>
    </row>
    <row r="2793" spans="1:27">
      <c r="A2793" s="1">
        <v>45800</v>
      </c>
      <c r="B2793" t="s">
        <v>15244</v>
      </c>
      <c r="C2793" t="s">
        <v>15245</v>
      </c>
      <c r="D2793" t="s">
        <v>548</v>
      </c>
      <c r="E2793" t="s">
        <v>546</v>
      </c>
      <c r="F2793">
        <v>60</v>
      </c>
      <c r="G2793" t="s">
        <v>1978</v>
      </c>
      <c r="H2793" t="s">
        <v>559</v>
      </c>
      <c r="I2793" t="s">
        <v>1876</v>
      </c>
      <c r="J2793">
        <v>10650</v>
      </c>
      <c r="K2793" t="s">
        <v>212</v>
      </c>
      <c r="L2793" t="s">
        <v>549</v>
      </c>
      <c r="M2793" t="s">
        <v>550</v>
      </c>
      <c r="N2793" t="s">
        <v>551</v>
      </c>
      <c r="O2793" t="s">
        <v>149</v>
      </c>
      <c r="P2793" t="s">
        <v>1877</v>
      </c>
      <c r="Q2793" t="s">
        <v>15246</v>
      </c>
      <c r="R2793" t="s">
        <v>626</v>
      </c>
      <c r="S2793">
        <v>1500</v>
      </c>
      <c r="T2793" t="s">
        <v>1891</v>
      </c>
      <c r="U2793" s="4">
        <v>45800.423634259256</v>
      </c>
      <c r="V2793" t="str">
        <f>IFERROR(VLOOKUP(B2793,#REF!,1,0),"")</f>
        <v/>
      </c>
      <c r="W2793" t="str" cm="1">
        <f t="array" ref="W2793">IFERROR(_xlfn.IFS(AND(V2793="",X2793&lt;&gt;"王园园组",X2793&lt;&gt;"other"),K2793,AND(V2793="",X2793="王园园组"),G2793),"other")</f>
        <v>other</v>
      </c>
      <c r="X2793" t="str" cm="1">
        <f t="array" ref="X2793">IFERROR(_xlfn.IFS(AND(V2793="",IFERROR(VLOOKUP(N2793,#REF!,1,0),1)&lt;&gt;1),N2793,AND(V2793="",I2793="王园园组"),"王园园组"),"other")</f>
        <v>other</v>
      </c>
      <c r="Y2793">
        <f>IFERROR(_xlfn.XLOOKUP(MID(T2793, FIND("#", SUBSTITUTE(T2793, "-", "#", LEN(T2793) - LEN(SUBSTITUTE(T2793, "-", "")))) + 1, LEN(T2793)),#REF!,#REF!),0)</f>
        <v>0</v>
      </c>
      <c r="Z2793">
        <f>MONTH(续费明细实时[[#This Row],[success_time]])</f>
        <v>5</v>
      </c>
      <c r="AA2793" s="8" t="e">
        <f>VLOOKUP(续费明细实时[[#This Row],[parent_user_id]],#REF!,27,0)</f>
        <v>#REF!</v>
      </c>
    </row>
    <row r="2794" spans="1:27">
      <c r="A2794" s="1">
        <v>45794</v>
      </c>
      <c r="B2794" t="s">
        <v>15265</v>
      </c>
      <c r="C2794" t="s">
        <v>15266</v>
      </c>
      <c r="D2794" t="s">
        <v>548</v>
      </c>
      <c r="E2794" t="s">
        <v>546</v>
      </c>
      <c r="F2794">
        <v>60</v>
      </c>
      <c r="G2794" t="s">
        <v>2031</v>
      </c>
      <c r="H2794" t="s">
        <v>559</v>
      </c>
      <c r="I2794" t="s">
        <v>1876</v>
      </c>
      <c r="J2794">
        <v>10970</v>
      </c>
      <c r="K2794" t="s">
        <v>207</v>
      </c>
      <c r="L2794" t="s">
        <v>549</v>
      </c>
      <c r="M2794" t="s">
        <v>550</v>
      </c>
      <c r="N2794" t="s">
        <v>551</v>
      </c>
      <c r="O2794" t="s">
        <v>149</v>
      </c>
      <c r="P2794" t="s">
        <v>1877</v>
      </c>
      <c r="Q2794" t="s">
        <v>15267</v>
      </c>
      <c r="R2794" t="s">
        <v>626</v>
      </c>
      <c r="S2794">
        <v>1545</v>
      </c>
      <c r="T2794" t="s">
        <v>1891</v>
      </c>
      <c r="U2794" s="4">
        <v>45794.515289351853</v>
      </c>
      <c r="V2794" t="str">
        <f>IFERROR(VLOOKUP(B2794,#REF!,1,0),"")</f>
        <v/>
      </c>
      <c r="W2794" t="str" cm="1">
        <f t="array" ref="W2794">IFERROR(_xlfn.IFS(AND(V2794="",X2794&lt;&gt;"王园园组",X2794&lt;&gt;"other"),K2794,AND(V2794="",X2794="王园园组"),G2794),"other")</f>
        <v>other</v>
      </c>
      <c r="X2794" t="str" cm="1">
        <f t="array" ref="X2794">IFERROR(_xlfn.IFS(AND(V2794="",IFERROR(VLOOKUP(N2794,#REF!,1,0),1)&lt;&gt;1),N2794,AND(V2794="",I2794="王园园组"),"王园园组"),"other")</f>
        <v>other</v>
      </c>
      <c r="Y2794">
        <f>IFERROR(_xlfn.XLOOKUP(MID(T2794, FIND("#", SUBSTITUTE(T2794, "-", "#", LEN(T2794) - LEN(SUBSTITUTE(T2794, "-", "")))) + 1, LEN(T2794)),#REF!,#REF!),0)</f>
        <v>0</v>
      </c>
      <c r="Z2794">
        <f>MONTH(续费明细实时[[#This Row],[success_time]])</f>
        <v>5</v>
      </c>
      <c r="AA2794" s="8" t="e">
        <f>VLOOKUP(续费明细实时[[#This Row],[parent_user_id]],#REF!,27,0)</f>
        <v>#REF!</v>
      </c>
    </row>
    <row r="2795" spans="1:27">
      <c r="A2795" s="1">
        <v>45790</v>
      </c>
      <c r="B2795" t="s">
        <v>15259</v>
      </c>
      <c r="C2795" t="s">
        <v>15260</v>
      </c>
      <c r="D2795" t="s">
        <v>548</v>
      </c>
      <c r="E2795" t="s">
        <v>546</v>
      </c>
      <c r="F2795">
        <v>120</v>
      </c>
      <c r="G2795" t="s">
        <v>1982</v>
      </c>
      <c r="H2795" t="s">
        <v>550</v>
      </c>
      <c r="I2795" t="s">
        <v>1889</v>
      </c>
      <c r="J2795">
        <v>17750</v>
      </c>
      <c r="K2795" t="s">
        <v>284</v>
      </c>
      <c r="L2795" t="s">
        <v>549</v>
      </c>
      <c r="M2795" t="s">
        <v>550</v>
      </c>
      <c r="N2795" t="s">
        <v>136</v>
      </c>
      <c r="O2795" t="s">
        <v>283</v>
      </c>
      <c r="P2795" t="s">
        <v>1877</v>
      </c>
      <c r="Q2795" t="s">
        <v>15261</v>
      </c>
      <c r="R2795" t="s">
        <v>626</v>
      </c>
      <c r="S2795">
        <v>2500</v>
      </c>
      <c r="T2795" t="s">
        <v>1896</v>
      </c>
      <c r="U2795" s="4">
        <v>45790.402268518519</v>
      </c>
      <c r="V2795" t="str">
        <f>IFERROR(VLOOKUP(B2795,#REF!,1,0),"")</f>
        <v/>
      </c>
      <c r="W2795" t="str" cm="1">
        <f t="array" ref="W2795">IFERROR(_xlfn.IFS(AND(V2795="",X2795&lt;&gt;"王园园组",X2795&lt;&gt;"other"),K2795,AND(V2795="",X2795="王园园组"),G2795),"other")</f>
        <v>other</v>
      </c>
      <c r="X2795" t="str" cm="1">
        <f t="array" ref="X2795">IFERROR(_xlfn.IFS(AND(V2795="",IFERROR(VLOOKUP(N2795,#REF!,1,0),1)&lt;&gt;1),N2795,AND(V2795="",I2795="王园园组"),"王园园组"),"other")</f>
        <v>other</v>
      </c>
      <c r="Y2795">
        <f>IFERROR(_xlfn.XLOOKUP(MID(T2795, FIND("#", SUBSTITUTE(T2795, "-", "#", LEN(T2795) - LEN(SUBSTITUTE(T2795, "-", "")))) + 1, LEN(T2795)),#REF!,#REF!),0)</f>
        <v>0</v>
      </c>
      <c r="Z2795">
        <f>MONTH(续费明细实时[[#This Row],[success_time]])</f>
        <v>5</v>
      </c>
      <c r="AA2795" s="8" t="e">
        <f>VLOOKUP(续费明细实时[[#This Row],[parent_user_id]],#REF!,27,0)</f>
        <v>#REF!</v>
      </c>
    </row>
    <row r="2796" spans="1:27">
      <c r="A2796" s="1">
        <v>45800</v>
      </c>
      <c r="B2796" t="s">
        <v>15268</v>
      </c>
      <c r="C2796" t="s">
        <v>15269</v>
      </c>
      <c r="D2796" t="s">
        <v>548</v>
      </c>
      <c r="E2796" t="s">
        <v>546</v>
      </c>
      <c r="F2796">
        <v>60</v>
      </c>
      <c r="G2796" t="s">
        <v>2031</v>
      </c>
      <c r="H2796" t="s">
        <v>559</v>
      </c>
      <c r="I2796" t="s">
        <v>1876</v>
      </c>
      <c r="J2796">
        <v>10650</v>
      </c>
      <c r="K2796" t="s">
        <v>198</v>
      </c>
      <c r="L2796" t="s">
        <v>549</v>
      </c>
      <c r="M2796" t="s">
        <v>559</v>
      </c>
      <c r="N2796" t="s">
        <v>469</v>
      </c>
      <c r="O2796" t="s">
        <v>189</v>
      </c>
      <c r="P2796" t="s">
        <v>1877</v>
      </c>
      <c r="Q2796" t="s">
        <v>15270</v>
      </c>
      <c r="R2796" t="s">
        <v>626</v>
      </c>
      <c r="S2796">
        <v>1500</v>
      </c>
      <c r="T2796" t="s">
        <v>1891</v>
      </c>
      <c r="U2796" s="4">
        <v>45800.91642361111</v>
      </c>
      <c r="V2796" t="str">
        <f>IFERROR(VLOOKUP(B2796,#REF!,1,0),"")</f>
        <v/>
      </c>
      <c r="W2796" t="str" cm="1">
        <f t="array" ref="W2796">IFERROR(_xlfn.IFS(AND(V2796="",X2796&lt;&gt;"王园园组",X2796&lt;&gt;"other"),K2796,AND(V2796="",X2796="王园园组"),G2796),"other")</f>
        <v>other</v>
      </c>
      <c r="X2796" t="str" cm="1">
        <f t="array" ref="X2796">IFERROR(_xlfn.IFS(AND(V2796="",IFERROR(VLOOKUP(N2796,#REF!,1,0),1)&lt;&gt;1),N2796,AND(V2796="",I2796="王园园组"),"王园园组"),"other")</f>
        <v>other</v>
      </c>
      <c r="Y2796">
        <f>IFERROR(_xlfn.XLOOKUP(MID(T2796, FIND("#", SUBSTITUTE(T2796, "-", "#", LEN(T2796) - LEN(SUBSTITUTE(T2796, "-", "")))) + 1, LEN(T2796)),#REF!,#REF!),0)</f>
        <v>0</v>
      </c>
      <c r="Z2796">
        <f>MONTH(续费明细实时[[#This Row],[success_time]])</f>
        <v>5</v>
      </c>
      <c r="AA2796" s="8" t="e">
        <f>VLOOKUP(续费明细实时[[#This Row],[parent_user_id]],#REF!,27,0)</f>
        <v>#REF!</v>
      </c>
    </row>
    <row r="2797" spans="1:27">
      <c r="A2797" s="1">
        <v>45790</v>
      </c>
      <c r="B2797" t="s">
        <v>14910</v>
      </c>
      <c r="C2797" t="s">
        <v>14911</v>
      </c>
      <c r="D2797" t="s">
        <v>610</v>
      </c>
      <c r="E2797" t="s">
        <v>546</v>
      </c>
      <c r="F2797">
        <v>240</v>
      </c>
      <c r="G2797" t="s">
        <v>1875</v>
      </c>
      <c r="H2797" t="s">
        <v>559</v>
      </c>
      <c r="I2797" t="s">
        <v>1876</v>
      </c>
      <c r="J2797">
        <v>32303</v>
      </c>
      <c r="K2797" t="s">
        <v>231</v>
      </c>
      <c r="L2797" t="s">
        <v>549</v>
      </c>
      <c r="M2797" t="s">
        <v>550</v>
      </c>
      <c r="N2797" t="s">
        <v>551</v>
      </c>
      <c r="O2797" t="s">
        <v>141</v>
      </c>
      <c r="P2797" t="s">
        <v>1877</v>
      </c>
      <c r="Q2797" t="s">
        <v>14912</v>
      </c>
      <c r="R2797" t="s">
        <v>626</v>
      </c>
      <c r="S2797">
        <v>4549.6875810000001</v>
      </c>
      <c r="T2797" t="s">
        <v>1931</v>
      </c>
      <c r="U2797" s="4">
        <v>45790.934594907405</v>
      </c>
      <c r="V2797" t="str">
        <f>IFERROR(VLOOKUP(B2797,#REF!,1,0),"")</f>
        <v/>
      </c>
      <c r="W2797" t="str" cm="1">
        <f t="array" ref="W2797">IFERROR(_xlfn.IFS(AND(V2797="",X2797&lt;&gt;"王园园组",X2797&lt;&gt;"other"),K2797,AND(V2797="",X2797="王园园组"),G2797),"other")</f>
        <v>other</v>
      </c>
      <c r="X2797" t="str" cm="1">
        <f t="array" ref="X2797">IFERROR(_xlfn.IFS(AND(V2797="",IFERROR(VLOOKUP(N2797,#REF!,1,0),1)&lt;&gt;1),N2797,AND(V2797="",I2797="王园园组"),"王园园组"),"other")</f>
        <v>other</v>
      </c>
      <c r="Y2797">
        <f>IFERROR(_xlfn.XLOOKUP(MID(T2797, FIND("#", SUBSTITUTE(T2797, "-", "#", LEN(T2797) - LEN(SUBSTITUTE(T2797, "-", "")))) + 1, LEN(T2797)),#REF!,#REF!),0)</f>
        <v>0</v>
      </c>
      <c r="Z2797">
        <f>MONTH(续费明细实时[[#This Row],[success_time]])</f>
        <v>5</v>
      </c>
      <c r="AA2797" s="8" t="e">
        <f>VLOOKUP(续费明细实时[[#This Row],[parent_user_id]],#REF!,27,0)</f>
        <v>#REF!</v>
      </c>
    </row>
    <row r="2798" spans="1:27">
      <c r="A2798" s="1">
        <v>45803</v>
      </c>
      <c r="B2798" t="s">
        <v>30499</v>
      </c>
      <c r="C2798" t="s">
        <v>30500</v>
      </c>
      <c r="D2798" t="s">
        <v>695</v>
      </c>
      <c r="E2798" t="s">
        <v>546</v>
      </c>
      <c r="F2798">
        <v>120</v>
      </c>
      <c r="G2798" t="s">
        <v>1946</v>
      </c>
      <c r="H2798" t="s">
        <v>559</v>
      </c>
      <c r="I2798" t="s">
        <v>1876</v>
      </c>
      <c r="J2798">
        <v>18750</v>
      </c>
      <c r="K2798" t="s">
        <v>291</v>
      </c>
      <c r="L2798" t="s">
        <v>549</v>
      </c>
      <c r="M2798" t="s">
        <v>550</v>
      </c>
      <c r="N2798" t="s">
        <v>136</v>
      </c>
      <c r="O2798" t="s">
        <v>292</v>
      </c>
      <c r="P2798" t="s">
        <v>1877</v>
      </c>
      <c r="Q2798" t="s">
        <v>30501</v>
      </c>
      <c r="R2798" t="s">
        <v>626</v>
      </c>
      <c r="S2798">
        <v>2640.8253580000001</v>
      </c>
      <c r="T2798" t="s">
        <v>1896</v>
      </c>
      <c r="U2798" s="4">
        <v>45803.730462962965</v>
      </c>
      <c r="V2798" t="str">
        <f>IFERROR(VLOOKUP(B2798,#REF!,1,0),"")</f>
        <v/>
      </c>
      <c r="W2798" t="str" cm="1">
        <f t="array" ref="W2798">IFERROR(_xlfn.IFS(AND(V2798="",X2798&lt;&gt;"王园园组",X2798&lt;&gt;"other"),K2798,AND(V2798="",X2798="王园园组"),G2798),"other")</f>
        <v>other</v>
      </c>
      <c r="X2798" t="str" cm="1">
        <f t="array" ref="X2798">IFERROR(_xlfn.IFS(AND(V2798="",IFERROR(VLOOKUP(N2798,#REF!,1,0),1)&lt;&gt;1),N2798,AND(V2798="",I2798="王园园组"),"王园园组"),"other")</f>
        <v>other</v>
      </c>
      <c r="Y2798">
        <f>IFERROR(_xlfn.XLOOKUP(MID(T2798, FIND("#", SUBSTITUTE(T2798, "-", "#", LEN(T2798) - LEN(SUBSTITUTE(T2798, "-", "")))) + 1, LEN(T2798)),#REF!,#REF!),0)</f>
        <v>0</v>
      </c>
      <c r="Z2798">
        <f>MONTH(续费明细实时[[#This Row],[success_time]])</f>
        <v>5</v>
      </c>
      <c r="AA2798" s="8" t="e">
        <f>VLOOKUP(续费明细实时[[#This Row],[parent_user_id]],#REF!,27,0)</f>
        <v>#REF!</v>
      </c>
    </row>
    <row r="2799" spans="1:27">
      <c r="A2799" s="1">
        <v>45794</v>
      </c>
      <c r="B2799" t="s">
        <v>15150</v>
      </c>
      <c r="C2799" t="s">
        <v>15151</v>
      </c>
      <c r="D2799" t="s">
        <v>2299</v>
      </c>
      <c r="E2799" t="s">
        <v>641</v>
      </c>
      <c r="F2799">
        <v>16</v>
      </c>
      <c r="G2799" t="s">
        <v>1875</v>
      </c>
      <c r="H2799" t="s">
        <v>559</v>
      </c>
      <c r="I2799" t="s">
        <v>1876</v>
      </c>
      <c r="J2799">
        <v>1988</v>
      </c>
      <c r="K2799" t="s">
        <v>277</v>
      </c>
      <c r="L2799" t="s">
        <v>549</v>
      </c>
      <c r="M2799" t="s">
        <v>550</v>
      </c>
      <c r="N2799" t="s">
        <v>136</v>
      </c>
      <c r="O2799" t="s">
        <v>139</v>
      </c>
      <c r="P2799" t="s">
        <v>1877</v>
      </c>
      <c r="Q2799" t="s">
        <v>15152</v>
      </c>
      <c r="R2799" t="s">
        <v>626</v>
      </c>
      <c r="S2799">
        <v>280</v>
      </c>
      <c r="T2799" t="s">
        <v>1975</v>
      </c>
      <c r="U2799" s="4">
        <v>45794.637303240743</v>
      </c>
      <c r="V2799" t="str">
        <f>IFERROR(VLOOKUP(B2799,#REF!,1,0),"")</f>
        <v/>
      </c>
      <c r="W2799" t="str" cm="1">
        <f t="array" ref="W2799">IFERROR(_xlfn.IFS(AND(V2799="",X2799&lt;&gt;"王园园组",X2799&lt;&gt;"other"),K2799,AND(V2799="",X2799="王园园组"),G2799),"other")</f>
        <v>other</v>
      </c>
      <c r="X2799" t="str" cm="1">
        <f t="array" ref="X2799">IFERROR(_xlfn.IFS(AND(V2799="",IFERROR(VLOOKUP(N2799,#REF!,1,0),1)&lt;&gt;1),N2799,AND(V2799="",I2799="王园园组"),"王园园组"),"other")</f>
        <v>other</v>
      </c>
      <c r="Y2799">
        <f>IFERROR(_xlfn.XLOOKUP(MID(T2799, FIND("#", SUBSTITUTE(T2799, "-", "#", LEN(T2799) - LEN(SUBSTITUTE(T2799, "-", "")))) + 1, LEN(T2799)),#REF!,#REF!),0)</f>
        <v>0</v>
      </c>
      <c r="Z2799">
        <f>MONTH(续费明细实时[[#This Row],[success_time]])</f>
        <v>5</v>
      </c>
      <c r="AA2799" s="8" t="e">
        <f>VLOOKUP(续费明细实时[[#This Row],[parent_user_id]],#REF!,27,0)</f>
        <v>#REF!</v>
      </c>
    </row>
    <row r="2800" spans="1:27">
      <c r="A2800" s="1">
        <v>45789</v>
      </c>
      <c r="B2800" t="s">
        <v>11760</v>
      </c>
      <c r="C2800" t="s">
        <v>11761</v>
      </c>
      <c r="D2800" t="s">
        <v>1674</v>
      </c>
      <c r="E2800" t="s">
        <v>546</v>
      </c>
      <c r="F2800">
        <v>120</v>
      </c>
      <c r="G2800" t="s">
        <v>1875</v>
      </c>
      <c r="H2800" t="s">
        <v>559</v>
      </c>
      <c r="I2800" t="s">
        <v>1876</v>
      </c>
      <c r="J2800">
        <v>17750</v>
      </c>
      <c r="K2800" t="s">
        <v>288</v>
      </c>
      <c r="L2800" t="s">
        <v>549</v>
      </c>
      <c r="M2800" t="s">
        <v>550</v>
      </c>
      <c r="N2800" t="s">
        <v>136</v>
      </c>
      <c r="O2800" t="s">
        <v>283</v>
      </c>
      <c r="P2800" t="s">
        <v>1877</v>
      </c>
      <c r="Q2800" t="s">
        <v>11762</v>
      </c>
      <c r="R2800" t="s">
        <v>626</v>
      </c>
      <c r="S2800">
        <v>2500</v>
      </c>
      <c r="T2800" t="s">
        <v>1896</v>
      </c>
      <c r="U2800" s="4">
        <v>45789.885497685187</v>
      </c>
      <c r="V2800" t="str">
        <f>IFERROR(VLOOKUP(B2800,#REF!,1,0),"")</f>
        <v/>
      </c>
      <c r="W2800" t="str" cm="1">
        <f t="array" ref="W2800">IFERROR(_xlfn.IFS(AND(V2800="",X2800&lt;&gt;"王园园组",X2800&lt;&gt;"other"),K2800,AND(V2800="",X2800="王园园组"),G2800),"other")</f>
        <v>other</v>
      </c>
      <c r="X2800" t="str" cm="1">
        <f t="array" ref="X2800">IFERROR(_xlfn.IFS(AND(V2800="",IFERROR(VLOOKUP(N2800,#REF!,1,0),1)&lt;&gt;1),N2800,AND(V2800="",I2800="王园园组"),"王园园组"),"other")</f>
        <v>other</v>
      </c>
      <c r="Y2800">
        <f>IFERROR(_xlfn.XLOOKUP(MID(T2800, FIND("#", SUBSTITUTE(T2800, "-", "#", LEN(T2800) - LEN(SUBSTITUTE(T2800, "-", "")))) + 1, LEN(T2800)),#REF!,#REF!),0)</f>
        <v>0</v>
      </c>
      <c r="Z2800">
        <f>MONTH(续费明细实时[[#This Row],[success_time]])</f>
        <v>5</v>
      </c>
      <c r="AA2800" s="8" t="e">
        <f>VLOOKUP(续费明细实时[[#This Row],[parent_user_id]],#REF!,27,0)</f>
        <v>#REF!</v>
      </c>
    </row>
    <row r="2801" spans="1:27">
      <c r="A2801" s="1">
        <v>45787</v>
      </c>
      <c r="B2801" t="s">
        <v>9033</v>
      </c>
      <c r="C2801" t="s">
        <v>9034</v>
      </c>
      <c r="D2801" t="s">
        <v>584</v>
      </c>
      <c r="E2801" t="s">
        <v>546</v>
      </c>
      <c r="F2801">
        <v>120</v>
      </c>
      <c r="G2801" t="s">
        <v>349</v>
      </c>
      <c r="H2801" t="s">
        <v>559</v>
      </c>
      <c r="I2801" t="s">
        <v>163</v>
      </c>
      <c r="J2801">
        <v>17750</v>
      </c>
      <c r="K2801" t="s">
        <v>349</v>
      </c>
      <c r="L2801" t="s">
        <v>549</v>
      </c>
      <c r="M2801" t="s">
        <v>559</v>
      </c>
      <c r="N2801" t="s">
        <v>163</v>
      </c>
      <c r="O2801" t="s">
        <v>472</v>
      </c>
      <c r="P2801" t="s">
        <v>1877</v>
      </c>
      <c r="Q2801" t="s">
        <v>9035</v>
      </c>
      <c r="R2801" t="s">
        <v>626</v>
      </c>
      <c r="S2801">
        <v>2500</v>
      </c>
      <c r="T2801" t="s">
        <v>1896</v>
      </c>
      <c r="U2801" s="4">
        <v>45787.793020833335</v>
      </c>
      <c r="V2801" t="str">
        <f>IFERROR(VLOOKUP(B2801,#REF!,1,0),"")</f>
        <v/>
      </c>
      <c r="W2801" t="str" cm="1">
        <f t="array" ref="W2801">IFERROR(_xlfn.IFS(AND(V2801="",X2801&lt;&gt;"王园园组",X2801&lt;&gt;"other"),K2801,AND(V2801="",X2801="王园园组"),G2801),"other")</f>
        <v>other</v>
      </c>
      <c r="X2801" t="str" cm="1">
        <f t="array" ref="X2801">IFERROR(_xlfn.IFS(AND(V2801="",IFERROR(VLOOKUP(N2801,#REF!,1,0),1)&lt;&gt;1),N2801,AND(V2801="",I2801="王园园组"),"王园园组"),"other")</f>
        <v>other</v>
      </c>
      <c r="Y2801">
        <f>IFERROR(_xlfn.XLOOKUP(MID(T2801, FIND("#", SUBSTITUTE(T2801, "-", "#", LEN(T2801) - LEN(SUBSTITUTE(T2801, "-", "")))) + 1, LEN(T2801)),#REF!,#REF!),0)</f>
        <v>0</v>
      </c>
      <c r="Z2801">
        <f>MONTH(续费明细实时[[#This Row],[success_time]])</f>
        <v>5</v>
      </c>
      <c r="AA2801" s="8" t="e">
        <f>VLOOKUP(续费明细实时[[#This Row],[parent_user_id]],#REF!,27,0)</f>
        <v>#REF!</v>
      </c>
    </row>
    <row r="2802" spans="1:27">
      <c r="A2802" s="1">
        <v>45787</v>
      </c>
      <c r="B2802" t="s">
        <v>8997</v>
      </c>
      <c r="C2802" t="s">
        <v>8998</v>
      </c>
      <c r="D2802" t="s">
        <v>548</v>
      </c>
      <c r="E2802" t="s">
        <v>546</v>
      </c>
      <c r="F2802">
        <v>120</v>
      </c>
      <c r="G2802" t="s">
        <v>2061</v>
      </c>
      <c r="H2802" t="s">
        <v>559</v>
      </c>
      <c r="I2802" t="s">
        <v>1876</v>
      </c>
      <c r="J2802">
        <v>17750</v>
      </c>
      <c r="K2802" t="s">
        <v>201</v>
      </c>
      <c r="L2802" t="s">
        <v>549</v>
      </c>
      <c r="M2802" t="s">
        <v>550</v>
      </c>
      <c r="N2802" t="s">
        <v>551</v>
      </c>
      <c r="O2802" t="s">
        <v>149</v>
      </c>
      <c r="P2802" t="s">
        <v>1877</v>
      </c>
      <c r="Q2802" t="s">
        <v>8999</v>
      </c>
      <c r="R2802" t="s">
        <v>626</v>
      </c>
      <c r="S2802">
        <v>2500</v>
      </c>
      <c r="T2802" t="s">
        <v>1896</v>
      </c>
      <c r="U2802" s="4">
        <v>45787.381284722222</v>
      </c>
      <c r="V2802" t="str">
        <f>IFERROR(VLOOKUP(B2802,#REF!,1,0),"")</f>
        <v/>
      </c>
      <c r="W2802" t="str" cm="1">
        <f t="array" ref="W2802">IFERROR(_xlfn.IFS(AND(V2802="",X2802&lt;&gt;"王园园组",X2802&lt;&gt;"other"),K2802,AND(V2802="",X2802="王园园组"),G2802),"other")</f>
        <v>other</v>
      </c>
      <c r="X2802" t="str" cm="1">
        <f t="array" ref="X2802">IFERROR(_xlfn.IFS(AND(V2802="",IFERROR(VLOOKUP(N2802,#REF!,1,0),1)&lt;&gt;1),N2802,AND(V2802="",I2802="王园园组"),"王园园组"),"other")</f>
        <v>other</v>
      </c>
      <c r="Y2802">
        <f>IFERROR(_xlfn.XLOOKUP(MID(T2802, FIND("#", SUBSTITUTE(T2802, "-", "#", LEN(T2802) - LEN(SUBSTITUTE(T2802, "-", "")))) + 1, LEN(T2802)),#REF!,#REF!),0)</f>
        <v>0</v>
      </c>
      <c r="Z2802">
        <f>MONTH(续费明细实时[[#This Row],[success_time]])</f>
        <v>5</v>
      </c>
      <c r="AA2802" s="8" t="e">
        <f>VLOOKUP(续费明细实时[[#This Row],[parent_user_id]],#REF!,27,0)</f>
        <v>#REF!</v>
      </c>
    </row>
    <row r="2803" spans="1:27">
      <c r="A2803" s="1">
        <v>45795</v>
      </c>
      <c r="B2803" t="s">
        <v>15153</v>
      </c>
      <c r="C2803" t="s">
        <v>15154</v>
      </c>
      <c r="D2803" t="s">
        <v>695</v>
      </c>
      <c r="E2803" t="s">
        <v>546</v>
      </c>
      <c r="F2803">
        <v>60</v>
      </c>
      <c r="G2803" t="s">
        <v>1875</v>
      </c>
      <c r="H2803" t="s">
        <v>559</v>
      </c>
      <c r="I2803" t="s">
        <v>1876</v>
      </c>
      <c r="J2803">
        <v>10650</v>
      </c>
      <c r="K2803" t="s">
        <v>299</v>
      </c>
      <c r="L2803" t="s">
        <v>549</v>
      </c>
      <c r="M2803" t="s">
        <v>550</v>
      </c>
      <c r="N2803" t="s">
        <v>136</v>
      </c>
      <c r="O2803" t="s">
        <v>143</v>
      </c>
      <c r="P2803" t="s">
        <v>1877</v>
      </c>
      <c r="Q2803" t="s">
        <v>15155</v>
      </c>
      <c r="R2803" t="s">
        <v>626</v>
      </c>
      <c r="S2803">
        <v>1500</v>
      </c>
      <c r="T2803" t="s">
        <v>1891</v>
      </c>
      <c r="U2803" s="4">
        <v>45795.85125</v>
      </c>
      <c r="V2803" t="str">
        <f>IFERROR(VLOOKUP(B2803,#REF!,1,0),"")</f>
        <v/>
      </c>
      <c r="W2803" t="str" cm="1">
        <f t="array" ref="W2803">IFERROR(_xlfn.IFS(AND(V2803="",X2803&lt;&gt;"王园园组",X2803&lt;&gt;"other"),K2803,AND(V2803="",X2803="王园园组"),G2803),"other")</f>
        <v>other</v>
      </c>
      <c r="X2803" t="str" cm="1">
        <f t="array" ref="X2803">IFERROR(_xlfn.IFS(AND(V2803="",IFERROR(VLOOKUP(N2803,#REF!,1,0),1)&lt;&gt;1),N2803,AND(V2803="",I2803="王园园组"),"王园园组"),"other")</f>
        <v>other</v>
      </c>
      <c r="Y2803">
        <f>IFERROR(_xlfn.XLOOKUP(MID(T2803, FIND("#", SUBSTITUTE(T2803, "-", "#", LEN(T2803) - LEN(SUBSTITUTE(T2803, "-", "")))) + 1, LEN(T2803)),#REF!,#REF!),0)</f>
        <v>0</v>
      </c>
      <c r="Z2803">
        <f>MONTH(续费明细实时[[#This Row],[success_time]])</f>
        <v>5</v>
      </c>
      <c r="AA2803" s="8" t="e">
        <f>VLOOKUP(续费明细实时[[#This Row],[parent_user_id]],#REF!,27,0)</f>
        <v>#REF!</v>
      </c>
    </row>
    <row r="2804" spans="1:27">
      <c r="A2804" s="1">
        <v>45795</v>
      </c>
      <c r="B2804" t="s">
        <v>15156</v>
      </c>
      <c r="C2804" t="s">
        <v>15157</v>
      </c>
      <c r="D2804" t="s">
        <v>558</v>
      </c>
      <c r="E2804" t="s">
        <v>546</v>
      </c>
      <c r="F2804">
        <v>120</v>
      </c>
      <c r="G2804" t="s">
        <v>332</v>
      </c>
      <c r="H2804" t="s">
        <v>559</v>
      </c>
      <c r="I2804" t="s">
        <v>504</v>
      </c>
      <c r="J2804">
        <v>18090</v>
      </c>
      <c r="K2804" t="s">
        <v>332</v>
      </c>
      <c r="L2804" t="s">
        <v>549</v>
      </c>
      <c r="M2804" t="s">
        <v>559</v>
      </c>
      <c r="N2804" t="s">
        <v>504</v>
      </c>
      <c r="O2804" t="s">
        <v>325</v>
      </c>
      <c r="P2804" t="s">
        <v>1877</v>
      </c>
      <c r="Q2804" t="s">
        <v>15158</v>
      </c>
      <c r="R2804" t="s">
        <v>626</v>
      </c>
      <c r="S2804">
        <v>2547.8197460000001</v>
      </c>
      <c r="T2804" t="s">
        <v>1896</v>
      </c>
      <c r="U2804" s="4">
        <v>45795.62667824074</v>
      </c>
      <c r="V2804" t="str">
        <f>IFERROR(VLOOKUP(B2804,#REF!,1,0),"")</f>
        <v/>
      </c>
      <c r="W2804" t="str" cm="1">
        <f t="array" ref="W2804">IFERROR(_xlfn.IFS(AND(V2804="",X2804&lt;&gt;"王园园组",X2804&lt;&gt;"other"),K2804,AND(V2804="",X2804="王园园组"),G2804),"other")</f>
        <v>other</v>
      </c>
      <c r="X2804" t="str" cm="1">
        <f t="array" ref="X2804">IFERROR(_xlfn.IFS(AND(V2804="",IFERROR(VLOOKUP(N2804,#REF!,1,0),1)&lt;&gt;1),N2804,AND(V2804="",I2804="王园园组"),"王园园组"),"other")</f>
        <v>other</v>
      </c>
      <c r="Y2804">
        <f>IFERROR(_xlfn.XLOOKUP(MID(T2804, FIND("#", SUBSTITUTE(T2804, "-", "#", LEN(T2804) - LEN(SUBSTITUTE(T2804, "-", "")))) + 1, LEN(T2804)),#REF!,#REF!),0)</f>
        <v>0</v>
      </c>
      <c r="Z2804">
        <f>MONTH(续费明细实时[[#This Row],[success_time]])</f>
        <v>5</v>
      </c>
      <c r="AA2804" s="8" t="e">
        <f>VLOOKUP(续费明细实时[[#This Row],[parent_user_id]],#REF!,27,0)</f>
        <v>#REF!</v>
      </c>
    </row>
    <row r="2805" spans="1:27">
      <c r="A2805" s="1">
        <v>45804</v>
      </c>
      <c r="B2805" t="s">
        <v>30502</v>
      </c>
      <c r="C2805" t="s">
        <v>30503</v>
      </c>
      <c r="D2805" t="s">
        <v>548</v>
      </c>
      <c r="E2805" t="s">
        <v>546</v>
      </c>
      <c r="F2805">
        <v>4</v>
      </c>
      <c r="G2805" t="s">
        <v>1909</v>
      </c>
      <c r="H2805" t="s">
        <v>559</v>
      </c>
      <c r="I2805" t="s">
        <v>1876</v>
      </c>
      <c r="J2805">
        <v>852</v>
      </c>
      <c r="K2805" t="s">
        <v>317</v>
      </c>
      <c r="L2805" t="s">
        <v>549</v>
      </c>
      <c r="M2805" t="s">
        <v>550</v>
      </c>
      <c r="N2805" t="s">
        <v>616</v>
      </c>
      <c r="O2805" t="s">
        <v>314</v>
      </c>
      <c r="P2805" t="s">
        <v>1877</v>
      </c>
      <c r="Q2805" t="s">
        <v>30504</v>
      </c>
      <c r="R2805" t="s">
        <v>626</v>
      </c>
      <c r="S2805">
        <v>120</v>
      </c>
      <c r="T2805" t="s">
        <v>1911</v>
      </c>
      <c r="U2805" s="4">
        <v>45804.172222222223</v>
      </c>
      <c r="V2805" t="str">
        <f>IFERROR(VLOOKUP(B2805,#REF!,1,0),"")</f>
        <v/>
      </c>
      <c r="W2805" t="str" cm="1">
        <f t="array" ref="W2805">IFERROR(_xlfn.IFS(AND(V2805="",X2805&lt;&gt;"王园园组",X2805&lt;&gt;"other"),K2805,AND(V2805="",X2805="王园园组"),G2805),"other")</f>
        <v>other</v>
      </c>
      <c r="X2805" t="str" cm="1">
        <f t="array" ref="X2805">IFERROR(_xlfn.IFS(AND(V2805="",IFERROR(VLOOKUP(N2805,#REF!,1,0),1)&lt;&gt;1),N2805,AND(V2805="",I2805="王园园组"),"王园园组"),"other")</f>
        <v>other</v>
      </c>
      <c r="Y2805">
        <f>IFERROR(_xlfn.XLOOKUP(MID(T2805, FIND("#", SUBSTITUTE(T2805, "-", "#", LEN(T2805) - LEN(SUBSTITUTE(T2805, "-", "")))) + 1, LEN(T2805)),#REF!,#REF!),0)</f>
        <v>0</v>
      </c>
      <c r="Z2805">
        <f>MONTH(续费明细实时[[#This Row],[success_time]])</f>
        <v>5</v>
      </c>
      <c r="AA2805" s="8" t="e">
        <f>VLOOKUP(续费明细实时[[#This Row],[parent_user_id]],#REF!,27,0)</f>
        <v>#REF!</v>
      </c>
    </row>
    <row r="2806" spans="1:27">
      <c r="A2806" s="1">
        <v>45787</v>
      </c>
      <c r="B2806" t="s">
        <v>2529</v>
      </c>
      <c r="C2806" t="s">
        <v>2530</v>
      </c>
      <c r="D2806" t="s">
        <v>548</v>
      </c>
      <c r="E2806" t="s">
        <v>546</v>
      </c>
      <c r="F2806">
        <v>120</v>
      </c>
      <c r="G2806" t="s">
        <v>2046</v>
      </c>
      <c r="H2806" t="s">
        <v>559</v>
      </c>
      <c r="I2806" t="s">
        <v>1876</v>
      </c>
      <c r="J2806">
        <v>17750</v>
      </c>
      <c r="K2806" t="s">
        <v>286</v>
      </c>
      <c r="L2806" t="s">
        <v>549</v>
      </c>
      <c r="M2806" t="s">
        <v>550</v>
      </c>
      <c r="N2806" t="s">
        <v>136</v>
      </c>
      <c r="O2806" t="s">
        <v>283</v>
      </c>
      <c r="P2806" t="s">
        <v>1877</v>
      </c>
      <c r="Q2806" t="s">
        <v>2531</v>
      </c>
      <c r="R2806" t="s">
        <v>626</v>
      </c>
      <c r="S2806">
        <v>2500</v>
      </c>
      <c r="T2806" t="s">
        <v>1896</v>
      </c>
      <c r="U2806" s="4">
        <v>45787.381909722222</v>
      </c>
      <c r="V2806" t="str">
        <f>IFERROR(VLOOKUP(B2806,#REF!,1,0),"")</f>
        <v/>
      </c>
      <c r="W2806" t="str" cm="1">
        <f t="array" ref="W2806">IFERROR(_xlfn.IFS(AND(V2806="",X2806&lt;&gt;"王园园组",X2806&lt;&gt;"other"),K2806,AND(V2806="",X2806="王园园组"),G2806),"other")</f>
        <v>other</v>
      </c>
      <c r="X2806" t="str" cm="1">
        <f t="array" ref="X2806">IFERROR(_xlfn.IFS(AND(V2806="",IFERROR(VLOOKUP(N2806,#REF!,1,0),1)&lt;&gt;1),N2806,AND(V2806="",I2806="王园园组"),"王园园组"),"other")</f>
        <v>other</v>
      </c>
      <c r="Y2806">
        <f>IFERROR(_xlfn.XLOOKUP(MID(T2806, FIND("#", SUBSTITUTE(T2806, "-", "#", LEN(T2806) - LEN(SUBSTITUTE(T2806, "-", "")))) + 1, LEN(T2806)),#REF!,#REF!),0)</f>
        <v>0</v>
      </c>
      <c r="Z2806">
        <f>MONTH(续费明细实时[[#This Row],[success_time]])</f>
        <v>5</v>
      </c>
      <c r="AA2806" s="8" t="e">
        <f>VLOOKUP(续费明细实时[[#This Row],[parent_user_id]],#REF!,27,0)</f>
        <v>#REF!</v>
      </c>
    </row>
    <row r="2807" spans="1:27">
      <c r="A2807" s="1">
        <v>45803</v>
      </c>
      <c r="B2807" t="s">
        <v>30505</v>
      </c>
      <c r="C2807" t="s">
        <v>30506</v>
      </c>
      <c r="D2807" t="s">
        <v>610</v>
      </c>
      <c r="E2807" t="s">
        <v>546</v>
      </c>
      <c r="F2807">
        <v>120</v>
      </c>
      <c r="G2807" t="s">
        <v>337</v>
      </c>
      <c r="H2807" t="s">
        <v>559</v>
      </c>
      <c r="I2807" t="s">
        <v>504</v>
      </c>
      <c r="J2807">
        <v>18484</v>
      </c>
      <c r="K2807" t="s">
        <v>337</v>
      </c>
      <c r="L2807" t="s">
        <v>549</v>
      </c>
      <c r="M2807" t="s">
        <v>559</v>
      </c>
      <c r="N2807" t="s">
        <v>504</v>
      </c>
      <c r="O2807" t="s">
        <v>325</v>
      </c>
      <c r="P2807" t="s">
        <v>1877</v>
      </c>
      <c r="Q2807" t="s">
        <v>30507</v>
      </c>
      <c r="R2807" t="s">
        <v>626</v>
      </c>
      <c r="S2807">
        <v>2603.4323380000001</v>
      </c>
      <c r="T2807" t="s">
        <v>1896</v>
      </c>
      <c r="U2807" s="4">
        <v>45803.488495370373</v>
      </c>
      <c r="V2807" t="str">
        <f>IFERROR(VLOOKUP(B2807,#REF!,1,0),"")</f>
        <v/>
      </c>
      <c r="W2807" t="str" cm="1">
        <f t="array" ref="W2807">IFERROR(_xlfn.IFS(AND(V2807="",X2807&lt;&gt;"王园园组",X2807&lt;&gt;"other"),K2807,AND(V2807="",X2807="王园园组"),G2807),"other")</f>
        <v>other</v>
      </c>
      <c r="X2807" t="str" cm="1">
        <f t="array" ref="X2807">IFERROR(_xlfn.IFS(AND(V2807="",IFERROR(VLOOKUP(N2807,#REF!,1,0),1)&lt;&gt;1),N2807,AND(V2807="",I2807="王园园组"),"王园园组"),"other")</f>
        <v>other</v>
      </c>
      <c r="Y2807">
        <f>IFERROR(_xlfn.XLOOKUP(MID(T2807, FIND("#", SUBSTITUTE(T2807, "-", "#", LEN(T2807) - LEN(SUBSTITUTE(T2807, "-", "")))) + 1, LEN(T2807)),#REF!,#REF!),0)</f>
        <v>0</v>
      </c>
      <c r="Z2807">
        <f>MONTH(续费明细实时[[#This Row],[success_time]])</f>
        <v>5</v>
      </c>
      <c r="AA2807" s="8" t="e">
        <f>VLOOKUP(续费明细实时[[#This Row],[parent_user_id]],#REF!,27,0)</f>
        <v>#REF!</v>
      </c>
    </row>
    <row r="2808" spans="1:27" hidden="1">
      <c r="A2808" s="1">
        <v>45786</v>
      </c>
      <c r="B2808" t="s">
        <v>2879</v>
      </c>
      <c r="C2808" t="s">
        <v>2880</v>
      </c>
      <c r="D2808" t="s">
        <v>1674</v>
      </c>
      <c r="E2808" t="s">
        <v>1102</v>
      </c>
      <c r="F2808">
        <v>100</v>
      </c>
      <c r="G2808" t="s">
        <v>354</v>
      </c>
      <c r="H2808" t="s">
        <v>559</v>
      </c>
      <c r="I2808" t="s">
        <v>163</v>
      </c>
      <c r="J2808">
        <v>8279</v>
      </c>
      <c r="K2808" t="s">
        <v>626</v>
      </c>
      <c r="L2808" t="s">
        <v>649</v>
      </c>
      <c r="M2808" t="s">
        <v>649</v>
      </c>
      <c r="N2808" t="s">
        <v>649</v>
      </c>
      <c r="O2808" t="s">
        <v>649</v>
      </c>
      <c r="P2808" t="s">
        <v>1877</v>
      </c>
      <c r="Q2808" t="s">
        <v>2881</v>
      </c>
      <c r="R2808" t="s">
        <v>626</v>
      </c>
      <c r="S2808">
        <v>1166</v>
      </c>
      <c r="T2808" t="s">
        <v>2882</v>
      </c>
      <c r="U2808" s="4">
        <v>45786.626689814817</v>
      </c>
      <c r="V2808" t="str">
        <f>IFERROR(VLOOKUP(B2808,#REF!,1,0),"")</f>
        <v/>
      </c>
      <c r="W2808" t="str" cm="1">
        <f t="array" ref="W2808">IFERROR(_xlfn.IFS(AND(V2808="",X2808&lt;&gt;"王园园组",X2808&lt;&gt;"other"),K2808,AND(V2808="",X2808="王园园组"),G2808),"other")</f>
        <v>other</v>
      </c>
      <c r="X2808" t="str" cm="1">
        <f t="array" ref="X2808">IFERROR(_xlfn.IFS(AND(V2808="",IFERROR(VLOOKUP(N2808,#REF!,1,0),1)&lt;&gt;1),N2808,AND(V2808="",I2808="王园园组"),"王园园组"),"other")</f>
        <v>other</v>
      </c>
      <c r="Y2808">
        <f>IFERROR(_xlfn.XLOOKUP(MID(T2808, FIND("#", SUBSTITUTE(T2808, "-", "#", LEN(T2808) - LEN(SUBSTITUTE(T2808, "-", "")))) + 1, LEN(T2808)),#REF!,#REF!),0)</f>
        <v>0</v>
      </c>
      <c r="Z2808">
        <f>MONTH(续费明细实时[[#This Row],[success_time]])</f>
        <v>5</v>
      </c>
      <c r="AA2808" s="8" t="e">
        <f>VLOOKUP(续费明细实时[[#This Row],[parent_user_id]],#REF!,27,0)</f>
        <v>#REF!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28895-0F9D-4D42-9B21-1618983FC17D}">
  <sheetPr>
    <tabColor rgb="FFFFFF00"/>
  </sheetPr>
  <dimension ref="A1:R92"/>
  <sheetViews>
    <sheetView workbookViewId="0"/>
    <sheetView workbookViewId="1">
      <selection sqref="A1:O57"/>
    </sheetView>
  </sheetViews>
  <sheetFormatPr defaultRowHeight="13.5"/>
  <cols>
    <col min="1" max="2" width="7.75" bestFit="1" customWidth="1"/>
    <col min="3" max="3" width="9" bestFit="1" customWidth="1"/>
    <col min="4" max="4" width="9.75" bestFit="1" customWidth="1"/>
    <col min="5" max="5" width="9.75" style="97" bestFit="1" customWidth="1"/>
    <col min="6" max="8" width="9.75" bestFit="1" customWidth="1"/>
    <col min="9" max="10" width="13.875" bestFit="1" customWidth="1"/>
    <col min="11" max="11" width="9.75" bestFit="1" customWidth="1"/>
    <col min="12" max="12" width="13.875" bestFit="1" customWidth="1"/>
    <col min="13" max="13" width="11.625" bestFit="1" customWidth="1"/>
    <col min="14" max="15" width="6" bestFit="1" customWidth="1"/>
    <col min="16" max="17" width="14.5" bestFit="1" customWidth="1"/>
  </cols>
  <sheetData>
    <row r="1" spans="1:18" ht="17.25">
      <c r="A1" t="s">
        <v>3116</v>
      </c>
      <c r="B1" t="s">
        <v>46</v>
      </c>
      <c r="C1" t="s">
        <v>47</v>
      </c>
      <c r="D1" t="s">
        <v>3117</v>
      </c>
      <c r="E1" t="s">
        <v>3118</v>
      </c>
      <c r="F1" t="s">
        <v>3119</v>
      </c>
      <c r="G1" t="s">
        <v>3120</v>
      </c>
      <c r="H1" t="s">
        <v>3121</v>
      </c>
      <c r="I1" t="s">
        <v>3122</v>
      </c>
      <c r="J1" t="s">
        <v>3123</v>
      </c>
      <c r="K1" t="s">
        <v>3124</v>
      </c>
      <c r="L1" t="s">
        <v>3125</v>
      </c>
      <c r="M1" t="s">
        <v>3126</v>
      </c>
      <c r="N1" t="s">
        <v>3127</v>
      </c>
      <c r="O1" t="s">
        <v>3128</v>
      </c>
      <c r="R1" s="13"/>
    </row>
    <row r="2" spans="1:18" ht="17.25" hidden="1">
      <c r="A2" t="s">
        <v>3129</v>
      </c>
      <c r="B2" t="s">
        <v>3129</v>
      </c>
      <c r="C2" t="s">
        <v>3129</v>
      </c>
      <c r="D2">
        <v>8311</v>
      </c>
      <c r="E2">
        <v>2293</v>
      </c>
      <c r="F2" s="172">
        <v>0.27600000000000002</v>
      </c>
      <c r="G2" s="173">
        <v>1779</v>
      </c>
      <c r="H2" s="172">
        <v>0.77600000000000002</v>
      </c>
      <c r="I2" s="173">
        <v>746</v>
      </c>
      <c r="J2" s="172">
        <v>0.41899999999999998</v>
      </c>
      <c r="K2">
        <v>969</v>
      </c>
      <c r="L2" s="172">
        <v>0.11700000000000001</v>
      </c>
      <c r="M2" s="108" t="s">
        <v>626</v>
      </c>
      <c r="N2" s="108" t="s">
        <v>626</v>
      </c>
      <c r="O2" s="108" t="s">
        <v>626</v>
      </c>
      <c r="R2" s="13"/>
    </row>
    <row r="3" spans="1:18" ht="17.25" hidden="1">
      <c r="A3" t="s">
        <v>3130</v>
      </c>
      <c r="B3" t="s">
        <v>313</v>
      </c>
      <c r="C3" s="2" t="s">
        <v>314</v>
      </c>
      <c r="D3">
        <v>30</v>
      </c>
      <c r="E3">
        <v>25</v>
      </c>
      <c r="F3" s="172">
        <v>0.83299999999999996</v>
      </c>
      <c r="G3" s="173">
        <v>19</v>
      </c>
      <c r="H3" s="172">
        <v>0.76</v>
      </c>
      <c r="I3" s="173">
        <v>4</v>
      </c>
      <c r="J3" s="172">
        <v>0.21099999999999999</v>
      </c>
      <c r="K3">
        <v>4</v>
      </c>
      <c r="L3" s="172">
        <v>0.13300000000000001</v>
      </c>
      <c r="M3" s="108" t="s">
        <v>626</v>
      </c>
      <c r="N3" s="108" t="s">
        <v>626</v>
      </c>
      <c r="O3" s="108" t="s">
        <v>626</v>
      </c>
      <c r="R3" s="13"/>
    </row>
    <row r="4" spans="1:18" ht="17.25" hidden="1">
      <c r="A4" t="s">
        <v>3130</v>
      </c>
      <c r="B4" t="s">
        <v>131</v>
      </c>
      <c r="C4" t="s">
        <v>145</v>
      </c>
      <c r="D4">
        <v>83</v>
      </c>
      <c r="E4">
        <v>63</v>
      </c>
      <c r="F4" s="172">
        <v>0.75900000000000001</v>
      </c>
      <c r="G4" s="173">
        <v>57</v>
      </c>
      <c r="H4" s="172">
        <v>0.90500000000000003</v>
      </c>
      <c r="I4" s="173">
        <v>38</v>
      </c>
      <c r="J4" s="172">
        <v>0.66700000000000004</v>
      </c>
      <c r="K4">
        <v>41</v>
      </c>
      <c r="L4" s="172">
        <v>0.49399999999999999</v>
      </c>
      <c r="M4" s="108" t="s">
        <v>626</v>
      </c>
      <c r="N4" s="108" t="s">
        <v>626</v>
      </c>
      <c r="O4" s="108" t="s">
        <v>626</v>
      </c>
      <c r="R4" s="13"/>
    </row>
    <row r="5" spans="1:18" ht="17.25" hidden="1">
      <c r="A5" t="s">
        <v>3130</v>
      </c>
      <c r="B5" t="s">
        <v>414</v>
      </c>
      <c r="C5" t="s">
        <v>472</v>
      </c>
      <c r="D5">
        <v>24</v>
      </c>
      <c r="E5">
        <v>21</v>
      </c>
      <c r="F5" s="172">
        <v>0.875</v>
      </c>
      <c r="G5" s="173">
        <v>17</v>
      </c>
      <c r="H5" s="172">
        <v>0.81</v>
      </c>
      <c r="I5" s="173">
        <v>6</v>
      </c>
      <c r="J5" s="172">
        <v>0.35299999999999998</v>
      </c>
      <c r="K5">
        <v>7</v>
      </c>
      <c r="L5" s="172">
        <v>0.29199999999999998</v>
      </c>
      <c r="M5" s="108" t="s">
        <v>626</v>
      </c>
      <c r="N5" s="108" t="s">
        <v>626</v>
      </c>
      <c r="O5" s="108" t="s">
        <v>626</v>
      </c>
      <c r="R5" s="13"/>
    </row>
    <row r="6" spans="1:18" ht="17.25" hidden="1">
      <c r="A6" t="s">
        <v>3130</v>
      </c>
      <c r="B6" t="s">
        <v>3131</v>
      </c>
      <c r="C6" s="2" t="s">
        <v>3131</v>
      </c>
      <c r="D6">
        <v>64</v>
      </c>
      <c r="E6">
        <v>52</v>
      </c>
      <c r="F6" s="172">
        <v>0.81299999999999994</v>
      </c>
      <c r="G6" s="173">
        <v>45</v>
      </c>
      <c r="H6" s="172">
        <v>0.86499999999999999</v>
      </c>
      <c r="I6" s="173">
        <v>22</v>
      </c>
      <c r="J6" s="172">
        <v>0.48899999999999999</v>
      </c>
      <c r="K6">
        <v>23</v>
      </c>
      <c r="L6" s="172">
        <v>0.35899999999999999</v>
      </c>
      <c r="M6" s="108" t="s">
        <v>626</v>
      </c>
      <c r="N6" s="108" t="s">
        <v>626</v>
      </c>
      <c r="O6" s="108" t="s">
        <v>626</v>
      </c>
      <c r="R6" s="13"/>
    </row>
    <row r="7" spans="1:18" ht="17.25" hidden="1">
      <c r="A7" t="s">
        <v>3130</v>
      </c>
      <c r="B7" t="s">
        <v>252</v>
      </c>
      <c r="C7" t="s">
        <v>283</v>
      </c>
      <c r="D7">
        <v>33</v>
      </c>
      <c r="E7">
        <v>31</v>
      </c>
      <c r="F7" s="172">
        <v>0.93899999999999995</v>
      </c>
      <c r="G7" s="173">
        <v>27</v>
      </c>
      <c r="H7" s="172">
        <v>0.871</v>
      </c>
      <c r="I7" s="173">
        <v>11</v>
      </c>
      <c r="J7" s="172">
        <v>0.40699999999999997</v>
      </c>
      <c r="K7">
        <v>12</v>
      </c>
      <c r="L7" s="172">
        <v>0.36399999999999999</v>
      </c>
      <c r="M7" s="108" t="s">
        <v>626</v>
      </c>
      <c r="N7" s="108" t="s">
        <v>626</v>
      </c>
      <c r="O7" s="108" t="s">
        <v>626</v>
      </c>
      <c r="R7" s="10"/>
    </row>
    <row r="8" spans="1:18" ht="17.25" hidden="1">
      <c r="A8" t="s">
        <v>3130</v>
      </c>
      <c r="B8" t="s">
        <v>252</v>
      </c>
      <c r="C8" t="s">
        <v>143</v>
      </c>
      <c r="D8">
        <v>74</v>
      </c>
      <c r="E8">
        <v>71</v>
      </c>
      <c r="F8" s="172">
        <v>0.95899999999999996</v>
      </c>
      <c r="G8" s="173">
        <v>58</v>
      </c>
      <c r="H8" s="172">
        <v>0.81699999999999995</v>
      </c>
      <c r="I8" s="173">
        <v>19</v>
      </c>
      <c r="J8" s="172">
        <v>0.32800000000000001</v>
      </c>
      <c r="K8">
        <v>19</v>
      </c>
      <c r="L8" s="172">
        <v>0.25700000000000001</v>
      </c>
      <c r="M8" s="108" t="s">
        <v>626</v>
      </c>
      <c r="N8" s="108" t="s">
        <v>626</v>
      </c>
      <c r="O8" s="108" t="s">
        <v>626</v>
      </c>
      <c r="R8" s="10"/>
    </row>
    <row r="9" spans="1:18" ht="17.25" hidden="1">
      <c r="A9" t="s">
        <v>3130</v>
      </c>
      <c r="B9" t="s">
        <v>414</v>
      </c>
      <c r="C9" t="s">
        <v>473</v>
      </c>
      <c r="D9">
        <v>19</v>
      </c>
      <c r="E9">
        <v>18</v>
      </c>
      <c r="F9" s="172">
        <v>0.94699999999999995</v>
      </c>
      <c r="G9" s="173">
        <v>17</v>
      </c>
      <c r="H9" s="172">
        <v>0.94399999999999995</v>
      </c>
      <c r="I9" s="173">
        <v>8</v>
      </c>
      <c r="J9" s="172">
        <v>0.47099999999999997</v>
      </c>
      <c r="K9">
        <v>9</v>
      </c>
      <c r="L9" s="172">
        <v>0.47399999999999998</v>
      </c>
      <c r="M9" s="108" t="s">
        <v>626</v>
      </c>
      <c r="N9" s="108" t="s">
        <v>626</v>
      </c>
      <c r="O9" s="108" t="s">
        <v>626</v>
      </c>
      <c r="R9" s="13"/>
    </row>
    <row r="10" spans="1:18" ht="17.25" hidden="1">
      <c r="A10" t="s">
        <v>3130</v>
      </c>
      <c r="B10" t="s">
        <v>324</v>
      </c>
      <c r="C10" t="s">
        <v>325</v>
      </c>
      <c r="D10">
        <v>72</v>
      </c>
      <c r="E10">
        <v>40</v>
      </c>
      <c r="F10" s="172">
        <v>0.55600000000000005</v>
      </c>
      <c r="G10" s="173">
        <v>26</v>
      </c>
      <c r="H10" s="172">
        <v>0.65</v>
      </c>
      <c r="I10" s="173">
        <v>6</v>
      </c>
      <c r="J10" s="172">
        <v>0.23100000000000001</v>
      </c>
      <c r="K10">
        <v>6</v>
      </c>
      <c r="L10" s="172">
        <v>8.3000000000000004E-2</v>
      </c>
      <c r="M10" s="108" t="s">
        <v>626</v>
      </c>
      <c r="N10" s="108" t="s">
        <v>626</v>
      </c>
      <c r="O10" s="108" t="s">
        <v>626</v>
      </c>
      <c r="R10" s="13"/>
    </row>
    <row r="11" spans="1:18" ht="17.25" hidden="1">
      <c r="A11" t="s">
        <v>3130</v>
      </c>
      <c r="B11" t="s">
        <v>252</v>
      </c>
      <c r="C11" t="s">
        <v>147</v>
      </c>
      <c r="D11">
        <v>102</v>
      </c>
      <c r="E11">
        <v>85</v>
      </c>
      <c r="F11" s="172">
        <v>0.83299999999999996</v>
      </c>
      <c r="G11" s="173">
        <v>79</v>
      </c>
      <c r="H11" s="172">
        <v>0.92900000000000005</v>
      </c>
      <c r="I11" s="173">
        <v>41</v>
      </c>
      <c r="J11" s="172">
        <v>0.51900000000000002</v>
      </c>
      <c r="K11">
        <v>42</v>
      </c>
      <c r="L11" s="172">
        <v>0.41199999999999998</v>
      </c>
      <c r="M11" s="108" t="s">
        <v>626</v>
      </c>
      <c r="N11" s="108" t="s">
        <v>626</v>
      </c>
      <c r="O11" s="108" t="s">
        <v>626</v>
      </c>
      <c r="R11" s="10"/>
    </row>
    <row r="12" spans="1:18" hidden="1">
      <c r="A12" t="s">
        <v>3130</v>
      </c>
      <c r="B12" t="s">
        <v>252</v>
      </c>
      <c r="C12" s="2" t="s">
        <v>264</v>
      </c>
      <c r="D12">
        <v>32</v>
      </c>
      <c r="E12">
        <v>27</v>
      </c>
      <c r="F12" s="172">
        <v>0.84399999999999997</v>
      </c>
      <c r="G12" s="173">
        <v>25</v>
      </c>
      <c r="H12" s="172">
        <v>0.92600000000000005</v>
      </c>
      <c r="I12" s="173">
        <v>11</v>
      </c>
      <c r="J12" s="172">
        <v>0.44</v>
      </c>
      <c r="K12">
        <v>12</v>
      </c>
      <c r="L12" s="172">
        <v>0.375</v>
      </c>
      <c r="M12" s="108" t="s">
        <v>626</v>
      </c>
      <c r="N12" s="108" t="s">
        <v>626</v>
      </c>
      <c r="O12" s="108" t="s">
        <v>626</v>
      </c>
    </row>
    <row r="13" spans="1:18" hidden="1">
      <c r="A13" t="s">
        <v>3130</v>
      </c>
      <c r="B13" t="s">
        <v>131</v>
      </c>
      <c r="C13" t="s">
        <v>141</v>
      </c>
      <c r="D13">
        <v>42</v>
      </c>
      <c r="E13">
        <v>40</v>
      </c>
      <c r="F13" s="172">
        <v>0.95199999999999996</v>
      </c>
      <c r="G13" s="173">
        <v>37</v>
      </c>
      <c r="H13" s="172">
        <v>0.92500000000000004</v>
      </c>
      <c r="I13" s="173">
        <v>22</v>
      </c>
      <c r="J13" s="172">
        <v>0.59499999999999997</v>
      </c>
      <c r="K13">
        <v>22</v>
      </c>
      <c r="L13" s="172">
        <v>0.52400000000000002</v>
      </c>
      <c r="M13" s="108" t="s">
        <v>626</v>
      </c>
      <c r="N13" s="108" t="s">
        <v>626</v>
      </c>
      <c r="O13" s="108" t="s">
        <v>626</v>
      </c>
    </row>
    <row r="14" spans="1:18" hidden="1">
      <c r="A14" t="s">
        <v>3130</v>
      </c>
      <c r="B14" t="s">
        <v>252</v>
      </c>
      <c r="C14" s="2" t="s">
        <v>139</v>
      </c>
      <c r="D14">
        <v>81</v>
      </c>
      <c r="E14">
        <v>67</v>
      </c>
      <c r="F14" s="172">
        <v>0.82699999999999996</v>
      </c>
      <c r="G14" s="173">
        <v>61</v>
      </c>
      <c r="H14" s="172">
        <v>0.91</v>
      </c>
      <c r="I14" s="173">
        <v>23</v>
      </c>
      <c r="J14" s="172">
        <v>0.377</v>
      </c>
      <c r="K14">
        <v>24</v>
      </c>
      <c r="L14" s="172">
        <v>0.29599999999999999</v>
      </c>
      <c r="M14" s="108" t="s">
        <v>626</v>
      </c>
      <c r="N14" s="108" t="s">
        <v>626</v>
      </c>
      <c r="O14" s="108" t="s">
        <v>626</v>
      </c>
    </row>
    <row r="15" spans="1:18" hidden="1">
      <c r="A15" t="s">
        <v>3130</v>
      </c>
      <c r="B15" t="s">
        <v>135</v>
      </c>
      <c r="C15" t="s">
        <v>180</v>
      </c>
      <c r="D15">
        <v>47</v>
      </c>
      <c r="E15">
        <v>33</v>
      </c>
      <c r="F15" s="172">
        <v>0.70199999999999996</v>
      </c>
      <c r="G15" s="173">
        <v>30</v>
      </c>
      <c r="H15" s="172">
        <v>0.90900000000000003</v>
      </c>
      <c r="I15" s="173">
        <v>15</v>
      </c>
      <c r="J15" s="172">
        <v>0.5</v>
      </c>
      <c r="K15">
        <v>22</v>
      </c>
      <c r="L15" s="172">
        <v>0.46800000000000003</v>
      </c>
      <c r="M15" s="108" t="s">
        <v>626</v>
      </c>
      <c r="N15" s="108" t="s">
        <v>626</v>
      </c>
      <c r="O15" s="108" t="s">
        <v>626</v>
      </c>
    </row>
    <row r="16" spans="1:18" hidden="1">
      <c r="A16" t="s">
        <v>3130</v>
      </c>
      <c r="B16" t="s">
        <v>252</v>
      </c>
      <c r="C16" s="2" t="s">
        <v>292</v>
      </c>
      <c r="D16">
        <v>54</v>
      </c>
      <c r="E16">
        <v>52</v>
      </c>
      <c r="F16" s="172">
        <v>0.96299999999999997</v>
      </c>
      <c r="G16" s="173">
        <v>42</v>
      </c>
      <c r="H16" s="172">
        <v>0.80800000000000005</v>
      </c>
      <c r="I16" s="173">
        <v>19</v>
      </c>
      <c r="J16" s="172">
        <v>0.45200000000000001</v>
      </c>
      <c r="K16">
        <v>20</v>
      </c>
      <c r="L16" s="172">
        <v>0.37</v>
      </c>
      <c r="M16" s="108" t="s">
        <v>626</v>
      </c>
      <c r="N16" s="108" t="s">
        <v>626</v>
      </c>
      <c r="O16" s="108" t="s">
        <v>626</v>
      </c>
    </row>
    <row r="17" spans="1:15" hidden="1">
      <c r="A17" t="s">
        <v>3130</v>
      </c>
      <c r="B17" t="s">
        <v>131</v>
      </c>
      <c r="C17" s="2" t="s">
        <v>149</v>
      </c>
      <c r="D17">
        <v>75</v>
      </c>
      <c r="E17">
        <v>61</v>
      </c>
      <c r="F17" s="172">
        <v>0.81299999999999994</v>
      </c>
      <c r="G17" s="173">
        <v>52</v>
      </c>
      <c r="H17" s="172">
        <v>0.85199999999999998</v>
      </c>
      <c r="I17" s="173">
        <v>27</v>
      </c>
      <c r="J17" s="172">
        <v>0.51900000000000002</v>
      </c>
      <c r="K17">
        <v>27</v>
      </c>
      <c r="L17" s="172">
        <v>0.36</v>
      </c>
      <c r="M17" s="108" t="s">
        <v>626</v>
      </c>
      <c r="N17" s="108" t="s">
        <v>626</v>
      </c>
      <c r="O17" s="108" t="s">
        <v>626</v>
      </c>
    </row>
    <row r="18" spans="1:15" hidden="1">
      <c r="A18" t="s">
        <v>3130</v>
      </c>
      <c r="B18" t="s">
        <v>135</v>
      </c>
      <c r="C18" t="s">
        <v>189</v>
      </c>
      <c r="D18">
        <v>40</v>
      </c>
      <c r="E18">
        <v>25</v>
      </c>
      <c r="F18" s="172">
        <v>0.625</v>
      </c>
      <c r="G18" s="173">
        <v>18</v>
      </c>
      <c r="H18" s="172">
        <v>0.72</v>
      </c>
      <c r="I18" s="173">
        <v>4</v>
      </c>
      <c r="J18" s="172">
        <v>0.222</v>
      </c>
      <c r="K18">
        <v>9</v>
      </c>
      <c r="L18" s="172">
        <v>0.22500000000000001</v>
      </c>
      <c r="M18" s="108" t="s">
        <v>626</v>
      </c>
      <c r="N18" s="108" t="s">
        <v>626</v>
      </c>
      <c r="O18" s="108" t="s">
        <v>626</v>
      </c>
    </row>
    <row r="19" spans="1:15" hidden="1">
      <c r="A19" t="s">
        <v>3130</v>
      </c>
      <c r="B19" t="s">
        <v>131</v>
      </c>
      <c r="C19" t="s">
        <v>242</v>
      </c>
      <c r="D19">
        <v>28</v>
      </c>
      <c r="E19">
        <v>29</v>
      </c>
      <c r="F19" s="172">
        <v>1.036</v>
      </c>
      <c r="G19" s="173">
        <v>23</v>
      </c>
      <c r="H19" s="172">
        <v>0.79300000000000004</v>
      </c>
      <c r="I19" s="173">
        <v>12</v>
      </c>
      <c r="J19" s="172">
        <v>0.52200000000000002</v>
      </c>
      <c r="K19">
        <v>13</v>
      </c>
      <c r="L19" s="172">
        <v>0.46400000000000002</v>
      </c>
      <c r="M19" s="108" t="s">
        <v>626</v>
      </c>
      <c r="N19" s="108" t="s">
        <v>626</v>
      </c>
      <c r="O19" s="108" t="s">
        <v>626</v>
      </c>
    </row>
    <row r="20" spans="1:15" hidden="1">
      <c r="A20" t="s">
        <v>3132</v>
      </c>
      <c r="B20" t="s">
        <v>414</v>
      </c>
      <c r="C20" s="2" t="s">
        <v>472</v>
      </c>
      <c r="D20">
        <v>12</v>
      </c>
      <c r="E20">
        <v>6</v>
      </c>
      <c r="F20" s="172">
        <v>0.5</v>
      </c>
      <c r="G20" s="173">
        <v>5</v>
      </c>
      <c r="H20" s="172">
        <v>0.83299999999999996</v>
      </c>
      <c r="I20" s="173">
        <v>1</v>
      </c>
      <c r="J20" s="172">
        <v>0.2</v>
      </c>
      <c r="K20">
        <v>1</v>
      </c>
      <c r="L20" s="172">
        <v>8.3000000000000004E-2</v>
      </c>
      <c r="M20" s="108" t="s">
        <v>626</v>
      </c>
      <c r="N20" s="108" t="s">
        <v>626</v>
      </c>
      <c r="O20" s="108" t="s">
        <v>626</v>
      </c>
    </row>
    <row r="21" spans="1:15" hidden="1">
      <c r="A21" t="s">
        <v>3132</v>
      </c>
      <c r="B21" t="s">
        <v>131</v>
      </c>
      <c r="C21" t="s">
        <v>149</v>
      </c>
      <c r="D21">
        <v>31</v>
      </c>
      <c r="E21">
        <v>23</v>
      </c>
      <c r="F21" s="172">
        <v>0.74199999999999999</v>
      </c>
      <c r="G21" s="173">
        <v>14</v>
      </c>
      <c r="H21" s="172">
        <v>0.60899999999999999</v>
      </c>
      <c r="I21" s="173">
        <v>7</v>
      </c>
      <c r="J21" s="172">
        <v>0.5</v>
      </c>
      <c r="K21">
        <v>12</v>
      </c>
      <c r="L21" s="172">
        <v>0.38700000000000001</v>
      </c>
      <c r="M21" s="108" t="s">
        <v>626</v>
      </c>
      <c r="N21" s="108" t="s">
        <v>626</v>
      </c>
      <c r="O21" s="108" t="s">
        <v>626</v>
      </c>
    </row>
    <row r="22" spans="1:15" hidden="1">
      <c r="A22" t="s">
        <v>3132</v>
      </c>
      <c r="B22" t="s">
        <v>135</v>
      </c>
      <c r="C22" s="2" t="s">
        <v>189</v>
      </c>
      <c r="D22">
        <v>15</v>
      </c>
      <c r="E22">
        <v>11</v>
      </c>
      <c r="F22" s="172">
        <v>0.73299999999999998</v>
      </c>
      <c r="G22" s="173">
        <v>7</v>
      </c>
      <c r="H22" s="172">
        <v>0.63600000000000001</v>
      </c>
      <c r="I22" s="173">
        <v>5</v>
      </c>
      <c r="J22" s="172">
        <v>0.71399999999999997</v>
      </c>
      <c r="K22">
        <v>7</v>
      </c>
      <c r="L22" s="172">
        <v>0.46700000000000003</v>
      </c>
      <c r="M22" s="108" t="s">
        <v>626</v>
      </c>
      <c r="N22" s="108" t="s">
        <v>626</v>
      </c>
      <c r="O22" s="108" t="s">
        <v>626</v>
      </c>
    </row>
    <row r="23" spans="1:15" hidden="1">
      <c r="A23" t="s">
        <v>3132</v>
      </c>
      <c r="B23" t="s">
        <v>131</v>
      </c>
      <c r="C23" t="s">
        <v>242</v>
      </c>
      <c r="D23">
        <v>19</v>
      </c>
      <c r="E23">
        <v>12</v>
      </c>
      <c r="F23" s="172">
        <v>0.63200000000000001</v>
      </c>
      <c r="G23" s="173">
        <v>10</v>
      </c>
      <c r="H23" s="172">
        <v>0.83299999999999996</v>
      </c>
      <c r="I23" s="173">
        <v>4</v>
      </c>
      <c r="J23" s="172">
        <v>0.4</v>
      </c>
      <c r="K23">
        <v>7</v>
      </c>
      <c r="L23" s="172">
        <v>0.36799999999999999</v>
      </c>
      <c r="M23" s="108" t="s">
        <v>626</v>
      </c>
      <c r="N23" s="108" t="s">
        <v>626</v>
      </c>
      <c r="O23" s="108" t="s">
        <v>626</v>
      </c>
    </row>
    <row r="24" spans="1:15" hidden="1">
      <c r="A24" t="s">
        <v>3132</v>
      </c>
      <c r="B24" t="s">
        <v>252</v>
      </c>
      <c r="C24" t="s">
        <v>283</v>
      </c>
      <c r="D24">
        <v>11</v>
      </c>
      <c r="E24">
        <v>15</v>
      </c>
      <c r="F24" s="172">
        <v>1.3640000000000001</v>
      </c>
      <c r="G24" s="173">
        <v>10</v>
      </c>
      <c r="H24" s="172">
        <v>0.66700000000000004</v>
      </c>
      <c r="I24" s="173">
        <v>3</v>
      </c>
      <c r="J24" s="172">
        <v>0.3</v>
      </c>
      <c r="K24">
        <v>3</v>
      </c>
      <c r="L24" s="172">
        <v>0.27300000000000002</v>
      </c>
      <c r="M24" s="108" t="s">
        <v>626</v>
      </c>
      <c r="N24" s="108" t="s">
        <v>626</v>
      </c>
      <c r="O24" s="108" t="s">
        <v>626</v>
      </c>
    </row>
    <row r="25" spans="1:15" hidden="1">
      <c r="A25" t="s">
        <v>3132</v>
      </c>
      <c r="B25" t="s">
        <v>252</v>
      </c>
      <c r="C25" t="s">
        <v>264</v>
      </c>
      <c r="D25">
        <v>12</v>
      </c>
      <c r="E25">
        <v>6</v>
      </c>
      <c r="F25" s="172">
        <v>0.5</v>
      </c>
      <c r="G25" s="173">
        <v>5</v>
      </c>
      <c r="H25" s="172">
        <v>0.83299999999999996</v>
      </c>
      <c r="I25" s="173">
        <v>3</v>
      </c>
      <c r="J25" s="172">
        <v>0.6</v>
      </c>
      <c r="K25">
        <v>6</v>
      </c>
      <c r="L25" s="172">
        <v>0.5</v>
      </c>
      <c r="M25" s="108" t="s">
        <v>626</v>
      </c>
      <c r="N25" s="108" t="s">
        <v>626</v>
      </c>
      <c r="O25" s="108" t="s">
        <v>626</v>
      </c>
    </row>
    <row r="26" spans="1:15" hidden="1">
      <c r="A26" t="s">
        <v>3132</v>
      </c>
      <c r="B26" t="s">
        <v>252</v>
      </c>
      <c r="C26" s="2" t="s">
        <v>143</v>
      </c>
      <c r="D26">
        <v>27</v>
      </c>
      <c r="E26">
        <v>14</v>
      </c>
      <c r="F26" s="172">
        <v>0.51900000000000002</v>
      </c>
      <c r="G26" s="173">
        <v>8</v>
      </c>
      <c r="H26" s="172">
        <v>0.57099999999999995</v>
      </c>
      <c r="I26" s="173">
        <v>4</v>
      </c>
      <c r="J26" s="172">
        <v>0.5</v>
      </c>
      <c r="K26">
        <v>8</v>
      </c>
      <c r="L26" s="172">
        <v>0.29599999999999999</v>
      </c>
      <c r="M26" s="108" t="s">
        <v>626</v>
      </c>
      <c r="N26" s="108" t="s">
        <v>626</v>
      </c>
      <c r="O26" s="108" t="s">
        <v>626</v>
      </c>
    </row>
    <row r="27" spans="1:15" hidden="1">
      <c r="A27" t="s">
        <v>3132</v>
      </c>
      <c r="B27" t="s">
        <v>131</v>
      </c>
      <c r="C27" s="2" t="s">
        <v>145</v>
      </c>
      <c r="D27">
        <v>28</v>
      </c>
      <c r="E27">
        <v>18</v>
      </c>
      <c r="F27" s="172">
        <v>0.64300000000000002</v>
      </c>
      <c r="G27" s="173">
        <v>13</v>
      </c>
      <c r="H27" s="172">
        <v>0.72199999999999998</v>
      </c>
      <c r="I27" s="173">
        <v>5</v>
      </c>
      <c r="J27" s="172">
        <v>0.38500000000000001</v>
      </c>
      <c r="K27">
        <v>6</v>
      </c>
      <c r="L27" s="172">
        <v>0.214</v>
      </c>
      <c r="M27" s="108" t="s">
        <v>626</v>
      </c>
      <c r="N27" s="108" t="s">
        <v>626</v>
      </c>
      <c r="O27" s="108" t="s">
        <v>626</v>
      </c>
    </row>
    <row r="28" spans="1:15" hidden="1">
      <c r="A28" t="s">
        <v>3132</v>
      </c>
      <c r="B28" t="s">
        <v>135</v>
      </c>
      <c r="C28" t="s">
        <v>180</v>
      </c>
      <c r="D28">
        <v>9</v>
      </c>
      <c r="E28">
        <v>4</v>
      </c>
      <c r="F28" s="172">
        <v>0.44400000000000001</v>
      </c>
      <c r="G28" s="173">
        <v>2</v>
      </c>
      <c r="H28" s="172">
        <v>0.5</v>
      </c>
      <c r="I28" s="173">
        <v>1</v>
      </c>
      <c r="J28" s="172">
        <v>0.5</v>
      </c>
      <c r="K28">
        <v>1</v>
      </c>
      <c r="L28" s="172">
        <v>0.111</v>
      </c>
      <c r="M28" s="108" t="s">
        <v>626</v>
      </c>
      <c r="N28" s="108" t="s">
        <v>626</v>
      </c>
      <c r="O28" s="108" t="s">
        <v>626</v>
      </c>
    </row>
    <row r="29" spans="1:15" hidden="1">
      <c r="A29" t="s">
        <v>3132</v>
      </c>
      <c r="B29" t="s">
        <v>131</v>
      </c>
      <c r="C29" t="s">
        <v>141</v>
      </c>
      <c r="D29">
        <v>34</v>
      </c>
      <c r="E29">
        <v>23</v>
      </c>
      <c r="F29" s="172">
        <v>0.67600000000000005</v>
      </c>
      <c r="G29" s="173">
        <v>18</v>
      </c>
      <c r="H29" s="172">
        <v>0.78300000000000003</v>
      </c>
      <c r="I29" s="173">
        <v>11</v>
      </c>
      <c r="J29" s="172">
        <v>0.61099999999999999</v>
      </c>
      <c r="K29">
        <v>18</v>
      </c>
      <c r="L29" s="172">
        <v>0.52900000000000003</v>
      </c>
      <c r="M29" s="108" t="s">
        <v>626</v>
      </c>
      <c r="N29" s="108" t="s">
        <v>626</v>
      </c>
      <c r="O29" s="108" t="s">
        <v>626</v>
      </c>
    </row>
    <row r="30" spans="1:15" hidden="1">
      <c r="A30" t="s">
        <v>3132</v>
      </c>
      <c r="B30" t="s">
        <v>252</v>
      </c>
      <c r="C30" t="s">
        <v>292</v>
      </c>
      <c r="D30">
        <v>14</v>
      </c>
      <c r="E30">
        <v>14</v>
      </c>
      <c r="F30" s="172">
        <v>1</v>
      </c>
      <c r="G30" s="173">
        <v>9</v>
      </c>
      <c r="H30" s="172">
        <v>0.64300000000000002</v>
      </c>
      <c r="I30" s="173">
        <v>3</v>
      </c>
      <c r="J30" s="172">
        <v>0.33300000000000002</v>
      </c>
      <c r="K30">
        <v>3</v>
      </c>
      <c r="L30" s="172">
        <v>0.214</v>
      </c>
      <c r="M30" s="108" t="s">
        <v>626</v>
      </c>
      <c r="N30" s="108" t="s">
        <v>626</v>
      </c>
      <c r="O30" s="108" t="s">
        <v>626</v>
      </c>
    </row>
    <row r="31" spans="1:15" hidden="1">
      <c r="A31" t="s">
        <v>3132</v>
      </c>
      <c r="B31" t="s">
        <v>324</v>
      </c>
      <c r="C31" t="s">
        <v>325</v>
      </c>
      <c r="D31">
        <v>6</v>
      </c>
      <c r="E31">
        <v>4</v>
      </c>
      <c r="F31" s="172">
        <v>0.66700000000000004</v>
      </c>
      <c r="G31" s="173">
        <v>4</v>
      </c>
      <c r="H31" s="172">
        <v>1</v>
      </c>
      <c r="I31" s="173">
        <v>4</v>
      </c>
      <c r="J31" s="172">
        <v>1</v>
      </c>
      <c r="K31">
        <v>4</v>
      </c>
      <c r="L31" s="172">
        <v>0.66700000000000004</v>
      </c>
      <c r="M31" s="108" t="s">
        <v>626</v>
      </c>
      <c r="N31" s="108" t="s">
        <v>626</v>
      </c>
      <c r="O31" s="108" t="s">
        <v>626</v>
      </c>
    </row>
    <row r="32" spans="1:15" hidden="1">
      <c r="A32" t="s">
        <v>3132</v>
      </c>
      <c r="B32" t="s">
        <v>252</v>
      </c>
      <c r="C32" s="2" t="s">
        <v>139</v>
      </c>
      <c r="D32">
        <v>33</v>
      </c>
      <c r="E32">
        <v>25</v>
      </c>
      <c r="F32" s="172">
        <v>0.75800000000000001</v>
      </c>
      <c r="G32" s="173">
        <v>19</v>
      </c>
      <c r="H32" s="172">
        <v>0.76</v>
      </c>
      <c r="I32" s="173">
        <v>12</v>
      </c>
      <c r="J32" s="172">
        <v>0.63200000000000001</v>
      </c>
      <c r="K32">
        <v>12</v>
      </c>
      <c r="L32" s="172">
        <v>0.36399999999999999</v>
      </c>
      <c r="M32" s="108" t="s">
        <v>626</v>
      </c>
      <c r="N32" s="108" t="s">
        <v>626</v>
      </c>
      <c r="O32" s="108" t="s">
        <v>626</v>
      </c>
    </row>
    <row r="33" spans="1:15" hidden="1">
      <c r="A33" t="s">
        <v>3132</v>
      </c>
      <c r="B33" t="s">
        <v>414</v>
      </c>
      <c r="C33" t="s">
        <v>473</v>
      </c>
      <c r="D33">
        <v>16</v>
      </c>
      <c r="E33">
        <v>10</v>
      </c>
      <c r="F33" s="172">
        <v>0.625</v>
      </c>
      <c r="G33" s="173">
        <v>8</v>
      </c>
      <c r="H33" s="172">
        <v>0.8</v>
      </c>
      <c r="I33" s="173">
        <v>4</v>
      </c>
      <c r="J33" s="172">
        <v>0.5</v>
      </c>
      <c r="K33">
        <v>9</v>
      </c>
      <c r="L33" s="172">
        <v>0.56299999999999994</v>
      </c>
      <c r="M33" s="108" t="s">
        <v>626</v>
      </c>
      <c r="N33" s="108" t="s">
        <v>626</v>
      </c>
      <c r="O33" s="108" t="s">
        <v>626</v>
      </c>
    </row>
    <row r="34" spans="1:15" hidden="1">
      <c r="A34" t="s">
        <v>3132</v>
      </c>
      <c r="B34" t="s">
        <v>313</v>
      </c>
      <c r="C34" t="s">
        <v>314</v>
      </c>
      <c r="D34">
        <v>5</v>
      </c>
      <c r="E34">
        <v>2</v>
      </c>
      <c r="F34" s="172">
        <v>0.4</v>
      </c>
      <c r="G34" s="173">
        <v>1</v>
      </c>
      <c r="H34" s="172">
        <v>0.5</v>
      </c>
      <c r="I34" s="173">
        <v>1</v>
      </c>
      <c r="J34" s="172">
        <v>1</v>
      </c>
      <c r="K34">
        <v>2</v>
      </c>
      <c r="L34" s="172">
        <v>0.4</v>
      </c>
      <c r="M34" s="108" t="s">
        <v>626</v>
      </c>
      <c r="N34" s="108" t="s">
        <v>626</v>
      </c>
      <c r="O34" s="108" t="s">
        <v>626</v>
      </c>
    </row>
    <row r="35" spans="1:15" hidden="1">
      <c r="A35" t="s">
        <v>3132</v>
      </c>
      <c r="B35" t="s">
        <v>3131</v>
      </c>
      <c r="C35" s="2" t="s">
        <v>3131</v>
      </c>
      <c r="D35">
        <v>551</v>
      </c>
      <c r="E35">
        <v>11</v>
      </c>
      <c r="F35" s="172">
        <v>0.02</v>
      </c>
      <c r="G35" s="173">
        <v>9</v>
      </c>
      <c r="H35" s="172">
        <v>0.81799999999999995</v>
      </c>
      <c r="I35" s="173">
        <v>5</v>
      </c>
      <c r="J35" s="172">
        <v>0.55600000000000005</v>
      </c>
      <c r="K35">
        <v>7</v>
      </c>
      <c r="L35" s="172">
        <v>1.2999999999999999E-2</v>
      </c>
      <c r="M35" s="108" t="s">
        <v>626</v>
      </c>
      <c r="N35" s="108" t="s">
        <v>626</v>
      </c>
      <c r="O35" s="108" t="s">
        <v>626</v>
      </c>
    </row>
    <row r="36" spans="1:15" hidden="1">
      <c r="A36" t="s">
        <v>3132</v>
      </c>
      <c r="B36" t="s">
        <v>252</v>
      </c>
      <c r="C36" t="s">
        <v>147</v>
      </c>
      <c r="D36">
        <v>25</v>
      </c>
      <c r="E36">
        <v>16</v>
      </c>
      <c r="F36" s="172">
        <v>0.64</v>
      </c>
      <c r="G36" s="173">
        <v>12</v>
      </c>
      <c r="H36" s="172">
        <v>0.75</v>
      </c>
      <c r="I36" s="173">
        <v>6</v>
      </c>
      <c r="J36" s="172">
        <v>0.5</v>
      </c>
      <c r="K36">
        <v>8</v>
      </c>
      <c r="L36" s="172">
        <v>0.32</v>
      </c>
      <c r="M36" s="108" t="s">
        <v>626</v>
      </c>
      <c r="N36" s="108" t="s">
        <v>626</v>
      </c>
      <c r="O36" s="108" t="s">
        <v>626</v>
      </c>
    </row>
    <row r="37" spans="1:15" hidden="1">
      <c r="A37" t="s">
        <v>3133</v>
      </c>
      <c r="B37" t="s">
        <v>252</v>
      </c>
      <c r="C37" t="s">
        <v>139</v>
      </c>
      <c r="D37">
        <v>184</v>
      </c>
      <c r="E37">
        <v>89</v>
      </c>
      <c r="F37" s="172">
        <v>0.48399999999999999</v>
      </c>
      <c r="G37" s="173">
        <v>62</v>
      </c>
      <c r="H37" s="172">
        <v>0.69699999999999995</v>
      </c>
      <c r="I37" s="173">
        <v>25</v>
      </c>
      <c r="J37" s="172">
        <v>0.40300000000000002</v>
      </c>
      <c r="K37">
        <v>34</v>
      </c>
      <c r="L37" s="172">
        <v>0.185</v>
      </c>
      <c r="M37" s="108" t="s">
        <v>626</v>
      </c>
      <c r="N37" s="108" t="s">
        <v>626</v>
      </c>
      <c r="O37" s="108" t="s">
        <v>626</v>
      </c>
    </row>
    <row r="38" spans="1:15" hidden="1">
      <c r="A38" t="s">
        <v>3133</v>
      </c>
      <c r="B38" t="s">
        <v>252</v>
      </c>
      <c r="C38" s="2" t="s">
        <v>292</v>
      </c>
      <c r="D38">
        <v>112</v>
      </c>
      <c r="E38">
        <v>57</v>
      </c>
      <c r="F38" s="172">
        <v>0.50900000000000001</v>
      </c>
      <c r="G38" s="173">
        <v>40</v>
      </c>
      <c r="H38" s="172">
        <v>0.70199999999999996</v>
      </c>
      <c r="I38" s="173">
        <v>15</v>
      </c>
      <c r="J38" s="172">
        <v>0.375</v>
      </c>
      <c r="K38">
        <v>26</v>
      </c>
      <c r="L38" s="172">
        <v>0.23200000000000001</v>
      </c>
      <c r="M38" s="108" t="s">
        <v>626</v>
      </c>
      <c r="N38" s="108" t="s">
        <v>626</v>
      </c>
      <c r="O38" s="108" t="s">
        <v>626</v>
      </c>
    </row>
    <row r="39" spans="1:15" hidden="1">
      <c r="A39" t="s">
        <v>3133</v>
      </c>
      <c r="B39" t="s">
        <v>131</v>
      </c>
      <c r="C39" t="s">
        <v>242</v>
      </c>
      <c r="D39">
        <v>40</v>
      </c>
      <c r="E39">
        <v>22</v>
      </c>
      <c r="F39" s="172">
        <v>0.55000000000000004</v>
      </c>
      <c r="G39" s="173">
        <v>19</v>
      </c>
      <c r="H39" s="172">
        <v>0.86399999999999999</v>
      </c>
      <c r="I39" s="173">
        <v>4</v>
      </c>
      <c r="J39" s="172">
        <v>0.21099999999999999</v>
      </c>
      <c r="K39">
        <v>7</v>
      </c>
      <c r="L39" s="172">
        <v>0.17499999999999999</v>
      </c>
      <c r="M39" s="108" t="s">
        <v>626</v>
      </c>
      <c r="N39" s="108" t="s">
        <v>626</v>
      </c>
      <c r="O39" s="108" t="s">
        <v>626</v>
      </c>
    </row>
    <row r="40" spans="1:15" hidden="1">
      <c r="A40" t="s">
        <v>3133</v>
      </c>
      <c r="B40" t="s">
        <v>131</v>
      </c>
      <c r="C40" t="s">
        <v>141</v>
      </c>
      <c r="D40">
        <v>165</v>
      </c>
      <c r="E40">
        <v>75</v>
      </c>
      <c r="F40" s="172">
        <v>0.45500000000000002</v>
      </c>
      <c r="G40" s="173">
        <v>60</v>
      </c>
      <c r="H40" s="172">
        <v>0.8</v>
      </c>
      <c r="I40" s="173">
        <v>22</v>
      </c>
      <c r="J40" s="172">
        <v>0.36699999999999999</v>
      </c>
      <c r="K40">
        <v>35</v>
      </c>
      <c r="L40" s="172">
        <v>0.21199999999999999</v>
      </c>
      <c r="M40" s="108" t="s">
        <v>626</v>
      </c>
      <c r="N40" s="108" t="s">
        <v>626</v>
      </c>
      <c r="O40" s="108" t="s">
        <v>626</v>
      </c>
    </row>
    <row r="41" spans="1:15" hidden="1">
      <c r="A41" t="s">
        <v>3133</v>
      </c>
      <c r="B41" t="s">
        <v>252</v>
      </c>
      <c r="C41" s="2" t="s">
        <v>264</v>
      </c>
      <c r="D41">
        <v>70</v>
      </c>
      <c r="E41">
        <v>20</v>
      </c>
      <c r="F41" s="172">
        <v>0.28599999999999998</v>
      </c>
      <c r="G41" s="173">
        <v>12</v>
      </c>
      <c r="H41" s="172">
        <v>0.6</v>
      </c>
      <c r="I41" s="173">
        <v>4</v>
      </c>
      <c r="J41" s="172">
        <v>0.33300000000000002</v>
      </c>
      <c r="K41">
        <v>8</v>
      </c>
      <c r="L41" s="172">
        <v>0.114</v>
      </c>
      <c r="M41" s="108" t="s">
        <v>626</v>
      </c>
      <c r="N41" s="108" t="s">
        <v>626</v>
      </c>
      <c r="O41" s="108" t="s">
        <v>626</v>
      </c>
    </row>
    <row r="42" spans="1:15" hidden="1">
      <c r="A42" t="s">
        <v>3133</v>
      </c>
      <c r="B42" t="s">
        <v>252</v>
      </c>
      <c r="C42" t="s">
        <v>147</v>
      </c>
      <c r="D42">
        <v>197</v>
      </c>
      <c r="E42">
        <v>65</v>
      </c>
      <c r="F42" s="172">
        <v>0.33</v>
      </c>
      <c r="G42" s="173">
        <v>48</v>
      </c>
      <c r="H42" s="172">
        <v>0.73799999999999999</v>
      </c>
      <c r="I42" s="173">
        <v>28</v>
      </c>
      <c r="J42" s="172">
        <v>0.58299999999999996</v>
      </c>
      <c r="K42">
        <v>36</v>
      </c>
      <c r="L42" s="172">
        <v>0.183</v>
      </c>
      <c r="M42" s="108" t="s">
        <v>626</v>
      </c>
      <c r="N42" s="108" t="s">
        <v>626</v>
      </c>
      <c r="O42" s="108" t="s">
        <v>626</v>
      </c>
    </row>
    <row r="43" spans="1:15" hidden="1">
      <c r="A43" t="s">
        <v>3133</v>
      </c>
      <c r="B43" t="s">
        <v>3131</v>
      </c>
      <c r="C43" s="2" t="s">
        <v>3131</v>
      </c>
      <c r="D43">
        <v>851</v>
      </c>
      <c r="E43">
        <v>51</v>
      </c>
      <c r="F43" s="172">
        <v>0.06</v>
      </c>
      <c r="G43" s="173">
        <v>35</v>
      </c>
      <c r="H43" s="172">
        <v>0.68600000000000005</v>
      </c>
      <c r="I43" s="173">
        <v>12</v>
      </c>
      <c r="J43" s="172">
        <v>0.34300000000000003</v>
      </c>
      <c r="K43">
        <v>17</v>
      </c>
      <c r="L43" s="172">
        <v>0.02</v>
      </c>
      <c r="M43" s="108" t="s">
        <v>626</v>
      </c>
      <c r="N43" s="108" t="s">
        <v>626</v>
      </c>
      <c r="O43" s="108" t="s">
        <v>626</v>
      </c>
    </row>
    <row r="44" spans="1:15" hidden="1">
      <c r="A44" t="s">
        <v>3133</v>
      </c>
      <c r="B44" t="s">
        <v>135</v>
      </c>
      <c r="C44" s="2" t="s">
        <v>180</v>
      </c>
      <c r="D44">
        <v>36</v>
      </c>
      <c r="E44">
        <v>15</v>
      </c>
      <c r="F44" s="172">
        <v>0.41699999999999998</v>
      </c>
      <c r="G44" s="173">
        <v>10</v>
      </c>
      <c r="H44" s="172">
        <v>0.66700000000000004</v>
      </c>
      <c r="I44" s="173">
        <v>6</v>
      </c>
      <c r="J44" s="172">
        <v>0.6</v>
      </c>
      <c r="K44">
        <v>10</v>
      </c>
      <c r="L44" s="172">
        <v>0.27800000000000002</v>
      </c>
      <c r="M44" s="108" t="s">
        <v>626</v>
      </c>
      <c r="N44" s="108" t="s">
        <v>626</v>
      </c>
      <c r="O44" s="108" t="s">
        <v>626</v>
      </c>
    </row>
    <row r="45" spans="1:15" hidden="1">
      <c r="A45" t="s">
        <v>3133</v>
      </c>
      <c r="B45" t="s">
        <v>252</v>
      </c>
      <c r="C45" t="s">
        <v>283</v>
      </c>
      <c r="D45">
        <v>39</v>
      </c>
      <c r="E45">
        <v>23</v>
      </c>
      <c r="F45" s="172">
        <v>0.59</v>
      </c>
      <c r="G45" s="173">
        <v>19</v>
      </c>
      <c r="H45" s="172">
        <v>0.82599999999999996</v>
      </c>
      <c r="I45" s="173">
        <v>9</v>
      </c>
      <c r="J45" s="172">
        <v>0.47399999999999998</v>
      </c>
      <c r="K45">
        <v>13</v>
      </c>
      <c r="L45" s="172">
        <v>0.33300000000000002</v>
      </c>
      <c r="M45" s="108" t="s">
        <v>626</v>
      </c>
      <c r="N45" s="108" t="s">
        <v>626</v>
      </c>
      <c r="O45" s="108" t="s">
        <v>626</v>
      </c>
    </row>
    <row r="46" spans="1:15" ht="17.25" hidden="1">
      <c r="A46" t="s">
        <v>3133</v>
      </c>
      <c r="B46" t="s">
        <v>131</v>
      </c>
      <c r="C46" s="10" t="s">
        <v>149</v>
      </c>
      <c r="D46">
        <v>101</v>
      </c>
      <c r="E46">
        <v>55</v>
      </c>
      <c r="F46" s="172">
        <v>0.54500000000000004</v>
      </c>
      <c r="G46" s="173">
        <v>45</v>
      </c>
      <c r="H46" s="172">
        <v>0.81799999999999995</v>
      </c>
      <c r="I46" s="173">
        <v>19</v>
      </c>
      <c r="J46" s="172">
        <v>0.42199999999999999</v>
      </c>
      <c r="K46">
        <v>26</v>
      </c>
      <c r="L46" s="172">
        <v>0.25700000000000001</v>
      </c>
      <c r="M46" s="108" t="s">
        <v>626</v>
      </c>
      <c r="N46" s="108" t="s">
        <v>626</v>
      </c>
      <c r="O46" s="108" t="s">
        <v>626</v>
      </c>
    </row>
    <row r="47" spans="1:15" hidden="1">
      <c r="A47" t="s">
        <v>3133</v>
      </c>
      <c r="B47" t="s">
        <v>252</v>
      </c>
      <c r="C47" s="2" t="s">
        <v>143</v>
      </c>
      <c r="D47">
        <v>83</v>
      </c>
      <c r="E47">
        <v>32</v>
      </c>
      <c r="F47" s="172">
        <v>0.38600000000000001</v>
      </c>
      <c r="G47" s="173">
        <v>29</v>
      </c>
      <c r="H47" s="172">
        <v>0.90600000000000003</v>
      </c>
      <c r="I47" s="173">
        <v>10</v>
      </c>
      <c r="J47" s="172">
        <v>0.34499999999999997</v>
      </c>
      <c r="K47">
        <v>16</v>
      </c>
      <c r="L47" s="172">
        <v>0.193</v>
      </c>
      <c r="M47" s="108" t="s">
        <v>626</v>
      </c>
      <c r="N47" s="108" t="s">
        <v>626</v>
      </c>
      <c r="O47" s="108" t="s">
        <v>626</v>
      </c>
    </row>
    <row r="48" spans="1:15" hidden="1">
      <c r="A48" t="s">
        <v>3133</v>
      </c>
      <c r="B48" t="s">
        <v>313</v>
      </c>
      <c r="C48" t="s">
        <v>314</v>
      </c>
      <c r="D48">
        <v>531</v>
      </c>
      <c r="E48">
        <v>65</v>
      </c>
      <c r="F48" s="172">
        <v>0.122</v>
      </c>
      <c r="G48" s="173">
        <v>37</v>
      </c>
      <c r="H48" s="172">
        <v>0.56899999999999995</v>
      </c>
      <c r="I48" s="173">
        <v>14</v>
      </c>
      <c r="J48" s="172">
        <v>0.378</v>
      </c>
      <c r="K48">
        <v>19</v>
      </c>
      <c r="L48" s="172">
        <v>3.5999999999999997E-2</v>
      </c>
      <c r="M48" s="108" t="s">
        <v>626</v>
      </c>
      <c r="N48" s="108" t="s">
        <v>626</v>
      </c>
      <c r="O48" s="108" t="s">
        <v>626</v>
      </c>
    </row>
    <row r="49" spans="1:15" hidden="1">
      <c r="A49" t="s">
        <v>3133</v>
      </c>
      <c r="B49" t="s">
        <v>135</v>
      </c>
      <c r="C49" t="s">
        <v>189</v>
      </c>
      <c r="D49">
        <v>15</v>
      </c>
      <c r="E49">
        <v>4</v>
      </c>
      <c r="F49" s="172">
        <v>0.26700000000000002</v>
      </c>
      <c r="G49" s="173">
        <v>4</v>
      </c>
      <c r="H49" s="172">
        <v>1</v>
      </c>
      <c r="I49" s="173">
        <v>3</v>
      </c>
      <c r="J49" s="172">
        <v>0.75</v>
      </c>
      <c r="K49">
        <v>7</v>
      </c>
      <c r="L49" s="172">
        <v>0.46700000000000003</v>
      </c>
      <c r="M49" s="108" t="s">
        <v>626</v>
      </c>
      <c r="N49" s="108" t="s">
        <v>626</v>
      </c>
      <c r="O49" s="108" t="s">
        <v>626</v>
      </c>
    </row>
    <row r="50" spans="1:15" hidden="1">
      <c r="A50" t="s">
        <v>3133</v>
      </c>
      <c r="B50" t="s">
        <v>324</v>
      </c>
      <c r="C50" t="s">
        <v>325</v>
      </c>
      <c r="D50">
        <v>110</v>
      </c>
      <c r="E50">
        <v>25</v>
      </c>
      <c r="F50" s="172">
        <v>0.22700000000000001</v>
      </c>
      <c r="G50" s="173">
        <v>19</v>
      </c>
      <c r="H50" s="172">
        <v>0.76</v>
      </c>
      <c r="I50" s="173">
        <v>5</v>
      </c>
      <c r="J50" s="172">
        <v>0.26300000000000001</v>
      </c>
      <c r="K50">
        <v>19</v>
      </c>
      <c r="L50" s="172">
        <v>0.17299999999999999</v>
      </c>
      <c r="M50" s="108" t="s">
        <v>626</v>
      </c>
      <c r="N50" s="108" t="s">
        <v>626</v>
      </c>
      <c r="O50" s="108" t="s">
        <v>626</v>
      </c>
    </row>
    <row r="51" spans="1:15" hidden="1">
      <c r="A51" t="s">
        <v>3133</v>
      </c>
      <c r="B51" t="s">
        <v>131</v>
      </c>
      <c r="C51" t="s">
        <v>145</v>
      </c>
      <c r="D51">
        <v>55</v>
      </c>
      <c r="E51">
        <v>34</v>
      </c>
      <c r="F51" s="172">
        <v>0.61799999999999999</v>
      </c>
      <c r="G51" s="173">
        <v>24</v>
      </c>
      <c r="H51" s="172">
        <v>0.70599999999999996</v>
      </c>
      <c r="I51" s="173">
        <v>10</v>
      </c>
      <c r="J51" s="172">
        <v>0.41699999999999998</v>
      </c>
      <c r="K51">
        <v>13</v>
      </c>
      <c r="L51" s="172">
        <v>0.23599999999999999</v>
      </c>
      <c r="M51" s="108" t="s">
        <v>626</v>
      </c>
      <c r="N51" s="108" t="s">
        <v>626</v>
      </c>
      <c r="O51" s="108" t="s">
        <v>626</v>
      </c>
    </row>
    <row r="52" spans="1:15">
      <c r="A52" t="s">
        <v>3134</v>
      </c>
      <c r="B52" t="s">
        <v>252</v>
      </c>
      <c r="C52" t="s">
        <v>283</v>
      </c>
      <c r="D52">
        <v>6</v>
      </c>
      <c r="E52">
        <v>4</v>
      </c>
      <c r="F52" s="172">
        <v>0.66700000000000004</v>
      </c>
      <c r="G52" s="173">
        <v>4</v>
      </c>
      <c r="H52" s="172">
        <v>1</v>
      </c>
      <c r="I52" s="173">
        <v>1</v>
      </c>
      <c r="J52" s="172">
        <v>0.25</v>
      </c>
      <c r="K52">
        <v>3</v>
      </c>
      <c r="L52" s="172">
        <v>0.5</v>
      </c>
      <c r="M52" s="108" t="s">
        <v>626</v>
      </c>
      <c r="N52" s="108" t="s">
        <v>626</v>
      </c>
      <c r="O52" s="108" t="s">
        <v>626</v>
      </c>
    </row>
    <row r="53" spans="1:15">
      <c r="A53" t="s">
        <v>3134</v>
      </c>
      <c r="B53" t="s">
        <v>252</v>
      </c>
      <c r="C53" t="s">
        <v>139</v>
      </c>
      <c r="D53">
        <v>17</v>
      </c>
      <c r="E53">
        <v>7</v>
      </c>
      <c r="F53" s="172">
        <v>0.41199999999999998</v>
      </c>
      <c r="G53" s="173">
        <v>4</v>
      </c>
      <c r="H53" s="172">
        <v>0.57099999999999995</v>
      </c>
      <c r="I53" s="173">
        <v>2</v>
      </c>
      <c r="J53" s="172">
        <v>0.5</v>
      </c>
      <c r="K53">
        <v>7</v>
      </c>
      <c r="L53" s="172">
        <v>0.41199999999999998</v>
      </c>
      <c r="M53" s="108" t="s">
        <v>626</v>
      </c>
      <c r="N53" s="108" t="s">
        <v>626</v>
      </c>
      <c r="O53" s="108" t="s">
        <v>626</v>
      </c>
    </row>
    <row r="54" spans="1:15">
      <c r="A54" t="s">
        <v>3134</v>
      </c>
      <c r="B54" t="s">
        <v>3131</v>
      </c>
      <c r="C54" t="s">
        <v>3131</v>
      </c>
      <c r="D54">
        <v>815</v>
      </c>
      <c r="E54">
        <v>15</v>
      </c>
      <c r="F54" s="172">
        <v>1.7999999999999999E-2</v>
      </c>
      <c r="G54" s="173">
        <v>11</v>
      </c>
      <c r="H54" s="172">
        <v>0.73299999999999998</v>
      </c>
      <c r="I54" s="173">
        <v>6</v>
      </c>
      <c r="J54" s="172">
        <v>0.54500000000000004</v>
      </c>
      <c r="K54">
        <v>9</v>
      </c>
      <c r="L54" s="172">
        <v>1.0999999999999999E-2</v>
      </c>
      <c r="M54" s="108" t="s">
        <v>626</v>
      </c>
      <c r="N54" s="108" t="s">
        <v>626</v>
      </c>
      <c r="O54" s="108" t="s">
        <v>626</v>
      </c>
    </row>
    <row r="55" spans="1:15">
      <c r="A55" t="s">
        <v>3134</v>
      </c>
      <c r="B55" t="s">
        <v>135</v>
      </c>
      <c r="C55" t="s">
        <v>189</v>
      </c>
      <c r="D55">
        <v>1</v>
      </c>
      <c r="E55">
        <v>1</v>
      </c>
      <c r="F55" s="172">
        <v>1</v>
      </c>
      <c r="G55" s="173">
        <v>1</v>
      </c>
      <c r="H55" s="172">
        <v>1</v>
      </c>
      <c r="I55" s="173"/>
      <c r="J55" s="172"/>
      <c r="L55" s="172"/>
      <c r="M55" s="108" t="s">
        <v>626</v>
      </c>
      <c r="N55" s="108" t="s">
        <v>626</v>
      </c>
      <c r="O55" s="108" t="s">
        <v>626</v>
      </c>
    </row>
    <row r="56" spans="1:15">
      <c r="A56" t="s">
        <v>3134</v>
      </c>
      <c r="B56" t="s">
        <v>135</v>
      </c>
      <c r="C56" t="s">
        <v>180</v>
      </c>
      <c r="D56">
        <v>5</v>
      </c>
      <c r="E56">
        <v>1</v>
      </c>
      <c r="F56" s="172">
        <v>0.2</v>
      </c>
      <c r="G56" s="173"/>
      <c r="H56" s="172"/>
      <c r="I56" s="173"/>
      <c r="J56" s="172"/>
      <c r="K56">
        <v>1</v>
      </c>
      <c r="L56" s="172">
        <v>0.2</v>
      </c>
      <c r="M56" s="108" t="s">
        <v>626</v>
      </c>
      <c r="N56" s="108" t="s">
        <v>626</v>
      </c>
      <c r="O56" s="108" t="s">
        <v>626</v>
      </c>
    </row>
    <row r="57" spans="1:15">
      <c r="A57" t="s">
        <v>3134</v>
      </c>
      <c r="B57" t="s">
        <v>131</v>
      </c>
      <c r="C57" t="s">
        <v>145</v>
      </c>
      <c r="D57">
        <v>5</v>
      </c>
      <c r="E57">
        <v>6</v>
      </c>
      <c r="F57" s="172">
        <v>1.2</v>
      </c>
      <c r="G57" s="173">
        <v>4</v>
      </c>
      <c r="H57" s="172">
        <v>0.66700000000000004</v>
      </c>
      <c r="I57" s="173">
        <v>1</v>
      </c>
      <c r="J57" s="172">
        <v>0.25</v>
      </c>
      <c r="K57">
        <v>1</v>
      </c>
      <c r="L57" s="172">
        <v>0.2</v>
      </c>
      <c r="M57" s="108" t="s">
        <v>626</v>
      </c>
      <c r="N57" s="108" t="s">
        <v>626</v>
      </c>
      <c r="O57" s="108" t="s">
        <v>626</v>
      </c>
    </row>
    <row r="58" spans="1:15">
      <c r="A58" t="s">
        <v>3134</v>
      </c>
      <c r="B58" t="s">
        <v>131</v>
      </c>
      <c r="C58" t="s">
        <v>141</v>
      </c>
      <c r="D58">
        <v>14</v>
      </c>
      <c r="E58">
        <v>7</v>
      </c>
      <c r="F58" s="172">
        <v>0.5</v>
      </c>
      <c r="G58" s="173">
        <v>4</v>
      </c>
      <c r="H58" s="172">
        <v>0.57099999999999995</v>
      </c>
      <c r="I58" s="173">
        <v>2</v>
      </c>
      <c r="J58" s="172">
        <v>0.5</v>
      </c>
      <c r="K58">
        <v>2</v>
      </c>
      <c r="L58" s="172">
        <v>0.14299999999999999</v>
      </c>
      <c r="M58" s="108" t="s">
        <v>626</v>
      </c>
      <c r="N58" s="108" t="s">
        <v>626</v>
      </c>
      <c r="O58" s="108" t="s">
        <v>626</v>
      </c>
    </row>
    <row r="59" spans="1:15">
      <c r="A59" t="s">
        <v>3134</v>
      </c>
      <c r="B59" t="s">
        <v>252</v>
      </c>
      <c r="C59" t="s">
        <v>292</v>
      </c>
      <c r="D59">
        <v>7</v>
      </c>
      <c r="E59">
        <v>3</v>
      </c>
      <c r="F59" s="172">
        <v>0.42899999999999999</v>
      </c>
      <c r="G59" s="173">
        <v>2</v>
      </c>
      <c r="H59" s="172">
        <v>0.66700000000000004</v>
      </c>
      <c r="I59" s="173">
        <v>1</v>
      </c>
      <c r="J59" s="172">
        <v>0.5</v>
      </c>
      <c r="K59">
        <v>1</v>
      </c>
      <c r="L59" s="172">
        <v>0.14299999999999999</v>
      </c>
      <c r="M59" s="108" t="s">
        <v>626</v>
      </c>
      <c r="N59" s="108" t="s">
        <v>626</v>
      </c>
      <c r="O59" s="108" t="s">
        <v>626</v>
      </c>
    </row>
    <row r="60" spans="1:15">
      <c r="A60" t="s">
        <v>3134</v>
      </c>
      <c r="B60" t="s">
        <v>252</v>
      </c>
      <c r="C60" t="s">
        <v>143</v>
      </c>
      <c r="D60">
        <v>1</v>
      </c>
      <c r="E60"/>
      <c r="F60" s="172"/>
      <c r="G60" s="173"/>
      <c r="H60" s="172"/>
      <c r="I60" s="173"/>
      <c r="J60" s="172"/>
      <c r="K60">
        <v>1</v>
      </c>
      <c r="L60" s="172">
        <v>1</v>
      </c>
      <c r="M60" s="108" t="s">
        <v>626</v>
      </c>
      <c r="N60" s="108" t="s">
        <v>626</v>
      </c>
      <c r="O60" s="108" t="s">
        <v>626</v>
      </c>
    </row>
    <row r="61" spans="1:15">
      <c r="A61" t="s">
        <v>3134</v>
      </c>
      <c r="B61" t="s">
        <v>324</v>
      </c>
      <c r="C61" t="s">
        <v>325</v>
      </c>
      <c r="D61">
        <v>41</v>
      </c>
      <c r="E61">
        <v>7</v>
      </c>
      <c r="F61" s="172">
        <v>0.17100000000000001</v>
      </c>
      <c r="G61" s="173">
        <v>4</v>
      </c>
      <c r="H61" s="172">
        <v>0.57099999999999995</v>
      </c>
      <c r="I61" s="173">
        <v>2</v>
      </c>
      <c r="J61" s="172">
        <v>0.5</v>
      </c>
      <c r="K61">
        <v>7</v>
      </c>
      <c r="L61" s="172">
        <v>0.17100000000000001</v>
      </c>
      <c r="M61" s="108" t="s">
        <v>626</v>
      </c>
      <c r="N61" s="108" t="s">
        <v>626</v>
      </c>
      <c r="O61" s="108" t="s">
        <v>626</v>
      </c>
    </row>
    <row r="62" spans="1:15">
      <c r="A62" t="s">
        <v>3134</v>
      </c>
      <c r="B62" t="s">
        <v>131</v>
      </c>
      <c r="C62" t="s">
        <v>149</v>
      </c>
      <c r="D62">
        <v>7</v>
      </c>
      <c r="E62">
        <v>5</v>
      </c>
      <c r="F62" s="172">
        <v>0.71399999999999997</v>
      </c>
      <c r="G62" s="173">
        <v>4</v>
      </c>
      <c r="H62" s="172">
        <v>0.8</v>
      </c>
      <c r="I62" s="173">
        <v>2</v>
      </c>
      <c r="J62" s="172">
        <v>0.5</v>
      </c>
      <c r="K62">
        <v>4</v>
      </c>
      <c r="L62" s="172">
        <v>0.57099999999999995</v>
      </c>
      <c r="M62" s="108" t="s">
        <v>626</v>
      </c>
      <c r="N62" s="108" t="s">
        <v>626</v>
      </c>
      <c r="O62" s="108" t="s">
        <v>626</v>
      </c>
    </row>
    <row r="63" spans="1:15">
      <c r="A63" t="s">
        <v>3134</v>
      </c>
      <c r="B63" t="s">
        <v>252</v>
      </c>
      <c r="C63" t="s">
        <v>147</v>
      </c>
      <c r="D63">
        <v>24</v>
      </c>
      <c r="E63">
        <v>7</v>
      </c>
      <c r="F63" s="172">
        <v>0.29199999999999998</v>
      </c>
      <c r="G63" s="173">
        <v>5</v>
      </c>
      <c r="H63" s="172">
        <v>0.71399999999999997</v>
      </c>
      <c r="I63" s="173">
        <v>5</v>
      </c>
      <c r="J63" s="172">
        <v>1</v>
      </c>
      <c r="K63">
        <v>5</v>
      </c>
      <c r="L63" s="172">
        <v>0.20799999999999999</v>
      </c>
      <c r="M63" s="108" t="s">
        <v>626</v>
      </c>
      <c r="N63" s="108" t="s">
        <v>626</v>
      </c>
      <c r="O63" s="108" t="s">
        <v>626</v>
      </c>
    </row>
    <row r="64" spans="1:15">
      <c r="A64" t="s">
        <v>3134</v>
      </c>
      <c r="B64" t="s">
        <v>313</v>
      </c>
      <c r="C64" t="s">
        <v>314</v>
      </c>
      <c r="D64">
        <v>123</v>
      </c>
      <c r="E64">
        <v>32</v>
      </c>
      <c r="F64" s="172">
        <v>0.26</v>
      </c>
      <c r="G64" s="173">
        <v>21</v>
      </c>
      <c r="H64" s="172">
        <v>0.65600000000000003</v>
      </c>
      <c r="I64" s="173">
        <v>7</v>
      </c>
      <c r="J64" s="172">
        <v>0.33300000000000002</v>
      </c>
      <c r="K64">
        <v>7</v>
      </c>
      <c r="L64" s="172">
        <v>5.7000000000000002E-2</v>
      </c>
      <c r="M64" s="108" t="s">
        <v>626</v>
      </c>
      <c r="N64" s="108" t="s">
        <v>626</v>
      </c>
      <c r="O64" s="108" t="s">
        <v>626</v>
      </c>
    </row>
    <row r="65" spans="1:15">
      <c r="A65" t="s">
        <v>3134</v>
      </c>
      <c r="B65" t="s">
        <v>131</v>
      </c>
      <c r="C65" t="s">
        <v>242</v>
      </c>
      <c r="D65">
        <v>5</v>
      </c>
      <c r="E65">
        <v>3</v>
      </c>
      <c r="F65" s="172">
        <v>0.6</v>
      </c>
      <c r="G65" s="173">
        <v>3</v>
      </c>
      <c r="H65" s="172">
        <v>1</v>
      </c>
      <c r="I65" s="173"/>
      <c r="J65" s="172"/>
      <c r="K65">
        <v>1</v>
      </c>
      <c r="L65" s="172">
        <v>0.2</v>
      </c>
      <c r="M65" s="108" t="s">
        <v>626</v>
      </c>
      <c r="N65" s="108" t="s">
        <v>626</v>
      </c>
      <c r="O65" s="108" t="s">
        <v>626</v>
      </c>
    </row>
    <row r="66" spans="1:15">
      <c r="A66" t="s">
        <v>3134</v>
      </c>
      <c r="B66" t="s">
        <v>252</v>
      </c>
      <c r="C66" t="s">
        <v>264</v>
      </c>
      <c r="D66">
        <v>4</v>
      </c>
      <c r="E66">
        <v>1</v>
      </c>
      <c r="F66" s="172">
        <v>0.25</v>
      </c>
      <c r="G66" s="173"/>
      <c r="H66" s="172"/>
      <c r="I66" s="173"/>
      <c r="J66" s="172"/>
      <c r="L66" s="172"/>
      <c r="M66" s="108" t="s">
        <v>626</v>
      </c>
      <c r="N66" s="108" t="s">
        <v>626</v>
      </c>
      <c r="O66" s="108" t="s">
        <v>626</v>
      </c>
    </row>
    <row r="67" spans="1:15" hidden="1">
      <c r="A67" t="s">
        <v>11363</v>
      </c>
      <c r="B67" t="s">
        <v>3131</v>
      </c>
      <c r="C67" t="s">
        <v>3131</v>
      </c>
      <c r="D67">
        <v>9</v>
      </c>
      <c r="E67"/>
      <c r="F67" s="172"/>
      <c r="G67" s="173"/>
      <c r="H67" s="172"/>
      <c r="I67" s="173"/>
      <c r="J67" s="172"/>
      <c r="L67" s="172"/>
      <c r="M67" s="108" t="s">
        <v>626</v>
      </c>
      <c r="N67" s="108" t="s">
        <v>626</v>
      </c>
      <c r="O67" s="108" t="s">
        <v>626</v>
      </c>
    </row>
    <row r="68" spans="1:15" hidden="1">
      <c r="A68" t="s">
        <v>11363</v>
      </c>
      <c r="B68" t="s">
        <v>252</v>
      </c>
      <c r="C68" t="s">
        <v>292</v>
      </c>
      <c r="D68">
        <v>1</v>
      </c>
      <c r="E68"/>
      <c r="F68" s="172"/>
      <c r="G68" s="173"/>
      <c r="H68" s="172"/>
      <c r="I68" s="173"/>
      <c r="J68" s="172"/>
      <c r="L68" s="172"/>
      <c r="M68" s="108" t="s">
        <v>626</v>
      </c>
      <c r="N68" s="108" t="s">
        <v>626</v>
      </c>
      <c r="O68" s="108" t="s">
        <v>626</v>
      </c>
    </row>
    <row r="69" spans="1:15" hidden="1">
      <c r="A69" t="s">
        <v>11363</v>
      </c>
      <c r="B69" t="s">
        <v>131</v>
      </c>
      <c r="C69" t="s">
        <v>145</v>
      </c>
      <c r="D69">
        <v>1</v>
      </c>
      <c r="E69">
        <v>1</v>
      </c>
      <c r="F69" s="172">
        <v>1</v>
      </c>
      <c r="G69" s="173">
        <v>1</v>
      </c>
      <c r="H69" s="172">
        <v>1</v>
      </c>
      <c r="I69" s="173"/>
      <c r="J69" s="172"/>
      <c r="L69" s="172"/>
      <c r="M69" s="108" t="s">
        <v>626</v>
      </c>
      <c r="N69" s="108" t="s">
        <v>626</v>
      </c>
      <c r="O69" s="108" t="s">
        <v>626</v>
      </c>
    </row>
    <row r="70" spans="1:15" hidden="1">
      <c r="A70" t="s">
        <v>11363</v>
      </c>
      <c r="B70" t="s">
        <v>313</v>
      </c>
      <c r="C70" t="s">
        <v>314</v>
      </c>
      <c r="D70">
        <v>2</v>
      </c>
      <c r="E70"/>
      <c r="F70" s="172"/>
      <c r="G70" s="173"/>
      <c r="H70" s="172"/>
      <c r="I70" s="173"/>
      <c r="J70" s="172"/>
      <c r="L70" s="172"/>
      <c r="M70" s="108" t="s">
        <v>626</v>
      </c>
      <c r="N70" s="108" t="s">
        <v>626</v>
      </c>
      <c r="O70" s="108" t="s">
        <v>626</v>
      </c>
    </row>
    <row r="71" spans="1:15" hidden="1">
      <c r="A71" t="s">
        <v>3135</v>
      </c>
      <c r="B71" t="s">
        <v>3131</v>
      </c>
      <c r="C71" t="s">
        <v>3131</v>
      </c>
      <c r="D71">
        <v>8</v>
      </c>
      <c r="E71"/>
      <c r="F71" s="172"/>
      <c r="G71" s="173"/>
      <c r="H71" s="172"/>
      <c r="I71" s="173"/>
      <c r="J71" s="172"/>
      <c r="L71" s="172"/>
      <c r="M71" s="108" t="s">
        <v>626</v>
      </c>
      <c r="N71" s="108" t="s">
        <v>626</v>
      </c>
      <c r="O71" s="108" t="s">
        <v>626</v>
      </c>
    </row>
    <row r="72" spans="1:15" hidden="1">
      <c r="A72" t="s">
        <v>3135</v>
      </c>
      <c r="B72" t="s">
        <v>324</v>
      </c>
      <c r="C72" t="s">
        <v>325</v>
      </c>
      <c r="D72">
        <v>1</v>
      </c>
      <c r="E72">
        <v>1</v>
      </c>
      <c r="F72" s="172">
        <v>1</v>
      </c>
      <c r="G72" s="173"/>
      <c r="H72" s="172"/>
      <c r="I72" s="173"/>
      <c r="J72" s="172"/>
      <c r="L72" s="172"/>
      <c r="M72" s="108" t="s">
        <v>626</v>
      </c>
      <c r="N72" s="108" t="s">
        <v>626</v>
      </c>
      <c r="O72" s="108" t="s">
        <v>626</v>
      </c>
    </row>
    <row r="73" spans="1:15" hidden="1">
      <c r="A73" t="s">
        <v>3135</v>
      </c>
      <c r="B73" t="s">
        <v>252</v>
      </c>
      <c r="C73" t="s">
        <v>283</v>
      </c>
      <c r="D73">
        <v>1</v>
      </c>
      <c r="E73">
        <v>1</v>
      </c>
      <c r="F73" s="172">
        <v>1</v>
      </c>
      <c r="G73" s="173">
        <v>1</v>
      </c>
      <c r="H73" s="172">
        <v>1</v>
      </c>
      <c r="I73" s="173"/>
      <c r="J73" s="172"/>
      <c r="L73" s="172"/>
      <c r="M73" s="108" t="s">
        <v>626</v>
      </c>
      <c r="N73" s="108" t="s">
        <v>626</v>
      </c>
      <c r="O73" s="108" t="s">
        <v>626</v>
      </c>
    </row>
    <row r="74" spans="1:15" hidden="1">
      <c r="A74" t="s">
        <v>3135</v>
      </c>
      <c r="B74" t="s">
        <v>252</v>
      </c>
      <c r="C74" t="s">
        <v>143</v>
      </c>
      <c r="D74">
        <v>1</v>
      </c>
      <c r="E74">
        <v>1</v>
      </c>
      <c r="F74" s="172">
        <v>1</v>
      </c>
      <c r="G74" s="173"/>
      <c r="H74" s="172"/>
      <c r="I74" s="173"/>
      <c r="J74" s="172"/>
      <c r="L74" s="172"/>
      <c r="M74" s="108" t="s">
        <v>626</v>
      </c>
      <c r="N74" s="108" t="s">
        <v>626</v>
      </c>
      <c r="O74" s="108" t="s">
        <v>626</v>
      </c>
    </row>
    <row r="75" spans="1:15" hidden="1">
      <c r="A75" t="s">
        <v>3136</v>
      </c>
      <c r="B75" t="s">
        <v>131</v>
      </c>
      <c r="C75" t="s">
        <v>141</v>
      </c>
      <c r="D75">
        <v>35</v>
      </c>
      <c r="E75">
        <v>36</v>
      </c>
      <c r="F75" s="172">
        <v>1.0289999999999999</v>
      </c>
      <c r="G75" s="173">
        <v>29</v>
      </c>
      <c r="H75" s="172">
        <v>0.80600000000000005</v>
      </c>
      <c r="I75" s="173">
        <v>15</v>
      </c>
      <c r="J75" s="172">
        <v>0.51700000000000002</v>
      </c>
      <c r="K75">
        <v>16</v>
      </c>
      <c r="L75" s="172">
        <v>0.45700000000000002</v>
      </c>
      <c r="M75" s="108" t="s">
        <v>626</v>
      </c>
      <c r="N75" s="108" t="s">
        <v>626</v>
      </c>
      <c r="O75" s="108" t="s">
        <v>626</v>
      </c>
    </row>
    <row r="76" spans="1:15" hidden="1">
      <c r="A76" t="s">
        <v>3136</v>
      </c>
      <c r="B76" t="s">
        <v>135</v>
      </c>
      <c r="C76" t="s">
        <v>189</v>
      </c>
      <c r="D76">
        <v>154</v>
      </c>
      <c r="E76">
        <v>17</v>
      </c>
      <c r="F76" s="172">
        <v>0.11</v>
      </c>
      <c r="G76" s="173">
        <v>14</v>
      </c>
      <c r="H76" s="172">
        <v>0.82399999999999995</v>
      </c>
      <c r="I76" s="173">
        <v>12</v>
      </c>
      <c r="J76" s="172">
        <v>0.85699999999999998</v>
      </c>
      <c r="K76">
        <v>15</v>
      </c>
      <c r="L76" s="172">
        <v>9.7000000000000003E-2</v>
      </c>
      <c r="M76" s="108" t="s">
        <v>626</v>
      </c>
      <c r="N76" s="108" t="s">
        <v>626</v>
      </c>
      <c r="O76" s="108" t="s">
        <v>626</v>
      </c>
    </row>
    <row r="77" spans="1:15" hidden="1">
      <c r="A77" t="s">
        <v>3136</v>
      </c>
      <c r="B77" t="s">
        <v>414</v>
      </c>
      <c r="C77" t="s">
        <v>472</v>
      </c>
      <c r="D77">
        <v>3</v>
      </c>
      <c r="E77">
        <v>2</v>
      </c>
      <c r="F77" s="172">
        <v>0.66700000000000004</v>
      </c>
      <c r="G77" s="173">
        <v>2</v>
      </c>
      <c r="H77" s="172">
        <v>1</v>
      </c>
      <c r="I77" s="173">
        <v>1</v>
      </c>
      <c r="J77" s="172">
        <v>0.5</v>
      </c>
      <c r="K77">
        <v>1</v>
      </c>
      <c r="L77" s="172">
        <v>0.33300000000000002</v>
      </c>
      <c r="M77" s="108" t="s">
        <v>626</v>
      </c>
      <c r="N77" s="108" t="s">
        <v>626</v>
      </c>
      <c r="O77" s="108" t="s">
        <v>626</v>
      </c>
    </row>
    <row r="78" spans="1:15" hidden="1">
      <c r="A78" t="s">
        <v>3136</v>
      </c>
      <c r="B78" t="s">
        <v>252</v>
      </c>
      <c r="C78" t="s">
        <v>139</v>
      </c>
      <c r="D78">
        <v>154</v>
      </c>
      <c r="E78">
        <v>91</v>
      </c>
      <c r="F78" s="172">
        <v>0.59099999999999997</v>
      </c>
      <c r="G78" s="173">
        <v>62</v>
      </c>
      <c r="H78" s="172">
        <v>0.68100000000000005</v>
      </c>
      <c r="I78" s="173">
        <v>21</v>
      </c>
      <c r="J78" s="172">
        <v>0.33900000000000002</v>
      </c>
      <c r="K78">
        <v>22</v>
      </c>
      <c r="L78" s="172">
        <v>0.14299999999999999</v>
      </c>
      <c r="M78" s="108" t="s">
        <v>626</v>
      </c>
      <c r="N78" s="108" t="s">
        <v>626</v>
      </c>
      <c r="O78" s="108" t="s">
        <v>626</v>
      </c>
    </row>
    <row r="79" spans="1:15" hidden="1">
      <c r="A79" t="s">
        <v>3136</v>
      </c>
      <c r="B79" t="s">
        <v>135</v>
      </c>
      <c r="C79" t="s">
        <v>180</v>
      </c>
      <c r="D79">
        <v>57</v>
      </c>
      <c r="E79">
        <v>18</v>
      </c>
      <c r="F79" s="172">
        <v>0.316</v>
      </c>
      <c r="G79" s="173">
        <v>14</v>
      </c>
      <c r="H79" s="172">
        <v>0.77800000000000002</v>
      </c>
      <c r="I79" s="173">
        <v>9</v>
      </c>
      <c r="J79" s="172">
        <v>0.64300000000000002</v>
      </c>
      <c r="K79">
        <v>11</v>
      </c>
      <c r="L79" s="172">
        <v>0.193</v>
      </c>
      <c r="M79" s="108" t="s">
        <v>626</v>
      </c>
      <c r="N79" s="108" t="s">
        <v>626</v>
      </c>
      <c r="O79" s="108" t="s">
        <v>626</v>
      </c>
    </row>
    <row r="80" spans="1:15" hidden="1">
      <c r="A80" t="s">
        <v>3136</v>
      </c>
      <c r="B80" t="s">
        <v>252</v>
      </c>
      <c r="C80" t="s">
        <v>143</v>
      </c>
      <c r="D80">
        <v>29</v>
      </c>
      <c r="E80">
        <v>15</v>
      </c>
      <c r="F80" s="172">
        <v>0.51700000000000002</v>
      </c>
      <c r="G80" s="173">
        <v>9</v>
      </c>
      <c r="H80" s="172">
        <v>0.6</v>
      </c>
      <c r="I80" s="173">
        <v>2</v>
      </c>
      <c r="J80" s="172">
        <v>0.222</v>
      </c>
      <c r="K80">
        <v>3</v>
      </c>
      <c r="L80" s="172">
        <v>0.10299999999999999</v>
      </c>
      <c r="M80" s="108" t="s">
        <v>626</v>
      </c>
      <c r="N80" s="108" t="s">
        <v>626</v>
      </c>
      <c r="O80" s="108" t="s">
        <v>626</v>
      </c>
    </row>
    <row r="81" spans="1:15" hidden="1">
      <c r="A81" t="s">
        <v>3136</v>
      </c>
      <c r="B81" t="s">
        <v>324</v>
      </c>
      <c r="C81" t="s">
        <v>325</v>
      </c>
      <c r="D81">
        <v>506</v>
      </c>
      <c r="E81">
        <v>162</v>
      </c>
      <c r="F81" s="172">
        <v>0.32</v>
      </c>
      <c r="G81" s="173">
        <v>113</v>
      </c>
      <c r="H81" s="172">
        <v>0.69799999999999995</v>
      </c>
      <c r="I81" s="173">
        <v>18</v>
      </c>
      <c r="J81" s="172">
        <v>0.159</v>
      </c>
      <c r="K81">
        <v>33</v>
      </c>
      <c r="L81" s="172">
        <v>6.5000000000000002E-2</v>
      </c>
      <c r="M81" s="108" t="s">
        <v>626</v>
      </c>
      <c r="N81" s="108" t="s">
        <v>626</v>
      </c>
      <c r="O81" s="108" t="s">
        <v>626</v>
      </c>
    </row>
    <row r="82" spans="1:15" hidden="1">
      <c r="A82" t="s">
        <v>3136</v>
      </c>
      <c r="B82" t="s">
        <v>252</v>
      </c>
      <c r="C82" t="s">
        <v>283</v>
      </c>
      <c r="D82">
        <v>38</v>
      </c>
      <c r="E82">
        <v>26</v>
      </c>
      <c r="F82" s="172">
        <v>0.68400000000000005</v>
      </c>
      <c r="G82" s="173">
        <v>25</v>
      </c>
      <c r="H82" s="172">
        <v>0.96199999999999997</v>
      </c>
      <c r="I82" s="173">
        <v>8</v>
      </c>
      <c r="J82" s="172">
        <v>0.32</v>
      </c>
      <c r="K82">
        <v>9</v>
      </c>
      <c r="L82" s="172">
        <v>0.23699999999999999</v>
      </c>
      <c r="M82" s="108" t="s">
        <v>626</v>
      </c>
      <c r="N82" s="108" t="s">
        <v>626</v>
      </c>
      <c r="O82" s="108" t="s">
        <v>626</v>
      </c>
    </row>
    <row r="83" spans="1:15" hidden="1">
      <c r="A83" t="s">
        <v>3136</v>
      </c>
      <c r="B83" t="s">
        <v>252</v>
      </c>
      <c r="C83" t="s">
        <v>147</v>
      </c>
      <c r="D83">
        <v>154</v>
      </c>
      <c r="E83">
        <v>57</v>
      </c>
      <c r="F83" s="172">
        <v>0.37</v>
      </c>
      <c r="G83" s="173">
        <v>44</v>
      </c>
      <c r="H83" s="172">
        <v>0.77200000000000002</v>
      </c>
      <c r="I83" s="173">
        <v>12</v>
      </c>
      <c r="J83" s="172">
        <v>0.27300000000000002</v>
      </c>
      <c r="K83">
        <v>18</v>
      </c>
      <c r="L83" s="172">
        <v>0.11700000000000001</v>
      </c>
      <c r="M83" s="108" t="s">
        <v>626</v>
      </c>
      <c r="N83" s="108" t="s">
        <v>626</v>
      </c>
      <c r="O83" s="108" t="s">
        <v>626</v>
      </c>
    </row>
    <row r="84" spans="1:15" hidden="1">
      <c r="A84" t="s">
        <v>3136</v>
      </c>
      <c r="B84" t="s">
        <v>414</v>
      </c>
      <c r="C84" t="s">
        <v>473</v>
      </c>
      <c r="D84">
        <v>4</v>
      </c>
      <c r="E84">
        <v>4</v>
      </c>
      <c r="F84" s="172">
        <v>1</v>
      </c>
      <c r="G84" s="173">
        <v>4</v>
      </c>
      <c r="H84" s="172">
        <v>1</v>
      </c>
      <c r="I84" s="173">
        <v>3</v>
      </c>
      <c r="J84" s="172">
        <v>0.75</v>
      </c>
      <c r="K84">
        <v>3</v>
      </c>
      <c r="L84" s="172">
        <v>0.75</v>
      </c>
      <c r="M84" s="108" t="s">
        <v>626</v>
      </c>
      <c r="N84" s="108" t="s">
        <v>626</v>
      </c>
      <c r="O84" s="108" t="s">
        <v>626</v>
      </c>
    </row>
    <row r="85" spans="1:15" hidden="1">
      <c r="A85" t="s">
        <v>3136</v>
      </c>
      <c r="B85" t="s">
        <v>131</v>
      </c>
      <c r="C85" t="s">
        <v>145</v>
      </c>
      <c r="D85">
        <v>84</v>
      </c>
      <c r="E85">
        <v>36</v>
      </c>
      <c r="F85" s="172">
        <v>0.42899999999999999</v>
      </c>
      <c r="G85" s="173">
        <v>33</v>
      </c>
      <c r="H85" s="172">
        <v>0.91700000000000004</v>
      </c>
      <c r="I85" s="173">
        <v>17</v>
      </c>
      <c r="J85" s="172">
        <v>0.51500000000000001</v>
      </c>
      <c r="K85">
        <v>23</v>
      </c>
      <c r="L85" s="172">
        <v>0.27400000000000002</v>
      </c>
      <c r="M85" s="108" t="s">
        <v>626</v>
      </c>
      <c r="N85" s="108" t="s">
        <v>626</v>
      </c>
      <c r="O85" s="108" t="s">
        <v>626</v>
      </c>
    </row>
    <row r="86" spans="1:15" hidden="1">
      <c r="A86" t="s">
        <v>3136</v>
      </c>
      <c r="B86" t="s">
        <v>252</v>
      </c>
      <c r="C86" t="s">
        <v>292</v>
      </c>
      <c r="D86">
        <v>37</v>
      </c>
      <c r="E86">
        <v>27</v>
      </c>
      <c r="F86" s="172">
        <v>0.73</v>
      </c>
      <c r="G86" s="173">
        <v>23</v>
      </c>
      <c r="H86" s="172">
        <v>0.85199999999999998</v>
      </c>
      <c r="I86" s="173">
        <v>9</v>
      </c>
      <c r="J86" s="172">
        <v>0.39100000000000001</v>
      </c>
      <c r="K86">
        <v>10</v>
      </c>
      <c r="L86" s="172">
        <v>0.27</v>
      </c>
      <c r="M86" s="108" t="s">
        <v>626</v>
      </c>
      <c r="N86" s="108" t="s">
        <v>626</v>
      </c>
      <c r="O86" s="108" t="s">
        <v>626</v>
      </c>
    </row>
    <row r="87" spans="1:15" hidden="1">
      <c r="A87" t="s">
        <v>3136</v>
      </c>
      <c r="B87" t="s">
        <v>313</v>
      </c>
      <c r="C87" t="s">
        <v>314</v>
      </c>
      <c r="D87">
        <v>99</v>
      </c>
      <c r="E87">
        <v>10</v>
      </c>
      <c r="F87" s="172">
        <v>0.10100000000000001</v>
      </c>
      <c r="G87" s="173">
        <v>8</v>
      </c>
      <c r="H87" s="172">
        <v>0.8</v>
      </c>
      <c r="I87" s="173"/>
      <c r="J87" s="172"/>
      <c r="K87">
        <v>1</v>
      </c>
      <c r="L87" s="172">
        <v>0.01</v>
      </c>
      <c r="M87" s="108" t="s">
        <v>626</v>
      </c>
      <c r="N87" s="108" t="s">
        <v>626</v>
      </c>
      <c r="O87" s="108" t="s">
        <v>626</v>
      </c>
    </row>
    <row r="88" spans="1:15" hidden="1">
      <c r="A88" t="s">
        <v>3136</v>
      </c>
      <c r="B88" t="s">
        <v>131</v>
      </c>
      <c r="C88" t="s">
        <v>242</v>
      </c>
      <c r="D88">
        <v>43</v>
      </c>
      <c r="E88">
        <v>23</v>
      </c>
      <c r="F88" s="172">
        <v>0.53500000000000003</v>
      </c>
      <c r="G88" s="173">
        <v>19</v>
      </c>
      <c r="H88" s="172">
        <v>0.82599999999999996</v>
      </c>
      <c r="I88" s="173">
        <v>13</v>
      </c>
      <c r="J88" s="172">
        <v>0.68400000000000005</v>
      </c>
      <c r="K88">
        <v>14</v>
      </c>
      <c r="L88" s="172">
        <v>0.32600000000000001</v>
      </c>
      <c r="M88" s="108" t="s">
        <v>626</v>
      </c>
      <c r="N88" s="108" t="s">
        <v>626</v>
      </c>
      <c r="O88" s="108" t="s">
        <v>626</v>
      </c>
    </row>
    <row r="89" spans="1:15" hidden="1">
      <c r="A89" t="s">
        <v>3136</v>
      </c>
      <c r="B89" t="s">
        <v>3131</v>
      </c>
      <c r="C89" t="s">
        <v>3131</v>
      </c>
      <c r="D89">
        <v>1377</v>
      </c>
      <c r="E89">
        <v>25</v>
      </c>
      <c r="F89" s="172">
        <v>1.7999999999999999E-2</v>
      </c>
      <c r="G89" s="173">
        <v>20</v>
      </c>
      <c r="H89" s="172">
        <v>0.8</v>
      </c>
      <c r="I89" s="173">
        <v>5</v>
      </c>
      <c r="J89" s="172">
        <v>0.25</v>
      </c>
      <c r="K89">
        <v>5</v>
      </c>
      <c r="L89" s="172">
        <v>4.0000000000000001E-3</v>
      </c>
      <c r="M89" s="108" t="s">
        <v>626</v>
      </c>
      <c r="N89" s="108" t="s">
        <v>626</v>
      </c>
      <c r="O89" s="108" t="s">
        <v>626</v>
      </c>
    </row>
    <row r="90" spans="1:15" hidden="1">
      <c r="A90" t="s">
        <v>3136</v>
      </c>
      <c r="B90" t="s">
        <v>131</v>
      </c>
      <c r="C90" t="s">
        <v>149</v>
      </c>
      <c r="D90">
        <v>91</v>
      </c>
      <c r="E90">
        <v>49</v>
      </c>
      <c r="F90" s="172">
        <v>0.53800000000000003</v>
      </c>
      <c r="G90" s="173">
        <v>37</v>
      </c>
      <c r="H90" s="172">
        <v>0.755</v>
      </c>
      <c r="I90" s="173">
        <v>17</v>
      </c>
      <c r="J90" s="172">
        <v>0.45900000000000002</v>
      </c>
      <c r="K90">
        <v>22</v>
      </c>
      <c r="L90" s="172">
        <v>0.24199999999999999</v>
      </c>
      <c r="M90" s="108" t="s">
        <v>626</v>
      </c>
      <c r="N90" s="108" t="s">
        <v>626</v>
      </c>
      <c r="O90" s="108" t="s">
        <v>626</v>
      </c>
    </row>
    <row r="91" spans="1:15" hidden="1">
      <c r="A91" t="s">
        <v>3136</v>
      </c>
      <c r="B91" t="s">
        <v>252</v>
      </c>
      <c r="C91" t="s">
        <v>264</v>
      </c>
      <c r="D91">
        <v>8</v>
      </c>
      <c r="E91">
        <v>6</v>
      </c>
      <c r="F91" s="172">
        <v>0.75</v>
      </c>
      <c r="G91" s="173">
        <v>4</v>
      </c>
      <c r="H91" s="172">
        <v>0.66700000000000004</v>
      </c>
      <c r="I91" s="173">
        <v>2</v>
      </c>
      <c r="J91" s="172">
        <v>0.5</v>
      </c>
      <c r="K91">
        <v>2</v>
      </c>
      <c r="L91" s="172">
        <v>0.25</v>
      </c>
      <c r="M91" s="108" t="s">
        <v>626</v>
      </c>
      <c r="N91" s="108" t="s">
        <v>626</v>
      </c>
      <c r="O91" s="108" t="s">
        <v>626</v>
      </c>
    </row>
    <row r="92" spans="1:15" hidden="1">
      <c r="A92" t="s">
        <v>9740</v>
      </c>
      <c r="B92" t="s">
        <v>3131</v>
      </c>
      <c r="C92" t="s">
        <v>3131</v>
      </c>
      <c r="D92">
        <v>2</v>
      </c>
      <c r="E92"/>
      <c r="F92" s="172"/>
      <c r="G92" s="173"/>
      <c r="H92" s="172"/>
      <c r="I92" s="173"/>
      <c r="J92" s="172"/>
      <c r="L92" s="172"/>
      <c r="M92" s="108" t="s">
        <v>626</v>
      </c>
      <c r="N92" s="108" t="s">
        <v>626</v>
      </c>
      <c r="O92" s="108" t="s">
        <v>626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AACCF-EB31-4193-BBAF-110EEA4F89F7}">
  <sheetPr>
    <tabColor rgb="FFFFFF00"/>
  </sheetPr>
  <dimension ref="A1:Q8127"/>
  <sheetViews>
    <sheetView workbookViewId="0"/>
    <sheetView workbookViewId="1">
      <selection activeCell="D21" sqref="D21"/>
    </sheetView>
  </sheetViews>
  <sheetFormatPr defaultRowHeight="13.5"/>
  <cols>
    <col min="1" max="1" width="20.25" bestFit="1" customWidth="1"/>
    <col min="2" max="2" width="21.5" bestFit="1" customWidth="1"/>
    <col min="3" max="3" width="22.75" bestFit="1" customWidth="1"/>
    <col min="4" max="4" width="24" bestFit="1" customWidth="1"/>
    <col min="5" max="5" width="22.75" bestFit="1" customWidth="1"/>
    <col min="6" max="6" width="20.25" bestFit="1" customWidth="1"/>
    <col min="7" max="7" width="22.75" bestFit="1" customWidth="1"/>
    <col min="8" max="8" width="19" bestFit="1" customWidth="1"/>
    <col min="9" max="9" width="31.5" bestFit="1" customWidth="1"/>
    <col min="10" max="10" width="14" bestFit="1" customWidth="1"/>
    <col min="11" max="11" width="16.5" bestFit="1" customWidth="1"/>
    <col min="12" max="12" width="26.5" bestFit="1" customWidth="1"/>
    <col min="13" max="16" width="22.75" bestFit="1" customWidth="1"/>
    <col min="17" max="17" width="24" bestFit="1" customWidth="1"/>
  </cols>
  <sheetData>
    <row r="1" spans="1:17">
      <c r="A1" t="s">
        <v>518</v>
      </c>
      <c r="B1" t="s">
        <v>526</v>
      </c>
      <c r="C1" t="s">
        <v>3137</v>
      </c>
      <c r="D1" t="s">
        <v>3138</v>
      </c>
      <c r="E1" t="s">
        <v>3139</v>
      </c>
      <c r="F1" t="s">
        <v>3140</v>
      </c>
      <c r="G1" t="s">
        <v>3141</v>
      </c>
      <c r="H1" t="s">
        <v>3142</v>
      </c>
      <c r="I1" t="s">
        <v>3143</v>
      </c>
      <c r="J1" t="s">
        <v>3144</v>
      </c>
      <c r="K1" t="s">
        <v>3145</v>
      </c>
      <c r="L1" t="s">
        <v>3146</v>
      </c>
      <c r="M1" t="s">
        <v>3147</v>
      </c>
      <c r="N1" t="s">
        <v>3148</v>
      </c>
      <c r="O1" t="s">
        <v>3149</v>
      </c>
      <c r="P1" t="s">
        <v>3150</v>
      </c>
      <c r="Q1" t="s">
        <v>3151</v>
      </c>
    </row>
    <row r="2" spans="1:17">
      <c r="A2" t="s">
        <v>31105</v>
      </c>
      <c r="B2" t="s">
        <v>31106</v>
      </c>
      <c r="C2" t="s">
        <v>31107</v>
      </c>
      <c r="D2" s="4">
        <v>45806.35833333333</v>
      </c>
      <c r="E2" s="4">
        <v>45809.3125</v>
      </c>
      <c r="F2" s="4">
        <v>45809.329861111109</v>
      </c>
      <c r="G2" s="4"/>
      <c r="H2" t="s">
        <v>3155</v>
      </c>
      <c r="I2" t="s">
        <v>3171</v>
      </c>
      <c r="J2">
        <v>1002</v>
      </c>
      <c r="K2" t="s">
        <v>3157</v>
      </c>
      <c r="L2" t="s">
        <v>3158</v>
      </c>
      <c r="M2" t="s">
        <v>549</v>
      </c>
      <c r="N2" t="s">
        <v>550</v>
      </c>
      <c r="O2" t="s">
        <v>136</v>
      </c>
      <c r="P2" t="s">
        <v>147</v>
      </c>
      <c r="Q2" t="s">
        <v>254</v>
      </c>
    </row>
    <row r="3" spans="1:17">
      <c r="A3" t="s">
        <v>23877</v>
      </c>
      <c r="B3" t="s">
        <v>23878</v>
      </c>
      <c r="C3" t="s">
        <v>31108</v>
      </c>
      <c r="D3" s="4">
        <v>45806.354039351849</v>
      </c>
      <c r="E3" s="4">
        <v>45807.333333333336</v>
      </c>
      <c r="F3" s="4">
        <v>45807.350694444445</v>
      </c>
      <c r="G3" s="4"/>
      <c r="H3" t="s">
        <v>3155</v>
      </c>
      <c r="I3" t="s">
        <v>3175</v>
      </c>
      <c r="J3">
        <v>1001</v>
      </c>
      <c r="K3" t="s">
        <v>3157</v>
      </c>
      <c r="L3" t="s">
        <v>3158</v>
      </c>
      <c r="M3" t="s">
        <v>549</v>
      </c>
      <c r="N3" t="s">
        <v>559</v>
      </c>
      <c r="O3" t="s">
        <v>469</v>
      </c>
      <c r="P3" t="s">
        <v>180</v>
      </c>
      <c r="Q3" t="s">
        <v>186</v>
      </c>
    </row>
    <row r="4" spans="1:17">
      <c r="A4" t="s">
        <v>31109</v>
      </c>
      <c r="B4" t="s">
        <v>31110</v>
      </c>
      <c r="C4" t="s">
        <v>31111</v>
      </c>
      <c r="D4" s="4">
        <v>45806.353587962964</v>
      </c>
      <c r="E4" s="4">
        <v>45808.354166666664</v>
      </c>
      <c r="F4" s="4">
        <v>45808.371527777781</v>
      </c>
      <c r="G4" s="4"/>
      <c r="H4" t="s">
        <v>3155</v>
      </c>
      <c r="I4" t="s">
        <v>3184</v>
      </c>
      <c r="J4">
        <v>1001</v>
      </c>
      <c r="K4" t="s">
        <v>3157</v>
      </c>
      <c r="L4" t="s">
        <v>3158</v>
      </c>
      <c r="M4" t="s">
        <v>549</v>
      </c>
      <c r="N4" t="s">
        <v>550</v>
      </c>
      <c r="O4" t="s">
        <v>616</v>
      </c>
      <c r="P4" t="s">
        <v>314</v>
      </c>
      <c r="Q4" t="s">
        <v>320</v>
      </c>
    </row>
    <row r="5" spans="1:17">
      <c r="A5" t="s">
        <v>31109</v>
      </c>
      <c r="B5" t="s">
        <v>31112</v>
      </c>
      <c r="C5" t="s">
        <v>31113</v>
      </c>
      <c r="D5" s="4">
        <v>45806.353101851855</v>
      </c>
      <c r="E5" s="4">
        <v>45808.333333333336</v>
      </c>
      <c r="F5" s="4">
        <v>45808.350694444445</v>
      </c>
      <c r="G5" s="4"/>
      <c r="H5" t="s">
        <v>3155</v>
      </c>
      <c r="I5" t="s">
        <v>3184</v>
      </c>
      <c r="J5">
        <v>1001</v>
      </c>
      <c r="K5" t="s">
        <v>3157</v>
      </c>
      <c r="L5" t="s">
        <v>3158</v>
      </c>
      <c r="M5" t="s">
        <v>549</v>
      </c>
      <c r="N5" t="s">
        <v>550</v>
      </c>
      <c r="O5" t="s">
        <v>616</v>
      </c>
      <c r="P5" t="s">
        <v>314</v>
      </c>
      <c r="Q5" t="s">
        <v>320</v>
      </c>
    </row>
    <row r="6" spans="1:17">
      <c r="A6" t="s">
        <v>31114</v>
      </c>
      <c r="B6" t="s">
        <v>31115</v>
      </c>
      <c r="C6" t="s">
        <v>31116</v>
      </c>
      <c r="D6" s="4">
        <v>45806.352106481485</v>
      </c>
      <c r="E6" s="4">
        <v>45809.291666666664</v>
      </c>
      <c r="F6" s="4">
        <v>45809.329861111109</v>
      </c>
      <c r="G6" s="4"/>
      <c r="H6" t="s">
        <v>3155</v>
      </c>
      <c r="I6" t="s">
        <v>3156</v>
      </c>
      <c r="J6">
        <v>0</v>
      </c>
      <c r="K6" t="s">
        <v>3157</v>
      </c>
      <c r="L6" t="s">
        <v>3158</v>
      </c>
      <c r="M6" t="s">
        <v>549</v>
      </c>
      <c r="N6" t="s">
        <v>550</v>
      </c>
      <c r="O6" t="s">
        <v>551</v>
      </c>
      <c r="P6" t="s">
        <v>149</v>
      </c>
      <c r="Q6" t="s">
        <v>206</v>
      </c>
    </row>
    <row r="7" spans="1:17">
      <c r="A7" t="s">
        <v>31117</v>
      </c>
      <c r="B7" t="s">
        <v>31118</v>
      </c>
      <c r="C7" t="s">
        <v>31119</v>
      </c>
      <c r="D7" s="4">
        <v>45806.351388888892</v>
      </c>
      <c r="E7" s="4">
        <v>45806.75</v>
      </c>
      <c r="F7" s="4">
        <v>45806.788194444445</v>
      </c>
      <c r="G7" s="4"/>
      <c r="H7" t="s">
        <v>3155</v>
      </c>
      <c r="I7" t="s">
        <v>3156</v>
      </c>
      <c r="J7">
        <v>0</v>
      </c>
      <c r="K7" t="s">
        <v>3157</v>
      </c>
      <c r="L7" t="s">
        <v>3158</v>
      </c>
      <c r="M7" t="s">
        <v>549</v>
      </c>
      <c r="N7" t="s">
        <v>550</v>
      </c>
      <c r="O7" t="s">
        <v>551</v>
      </c>
      <c r="P7" t="s">
        <v>141</v>
      </c>
      <c r="Q7" t="s">
        <v>238</v>
      </c>
    </row>
    <row r="8" spans="1:17">
      <c r="A8" t="s">
        <v>29205</v>
      </c>
      <c r="B8" t="s">
        <v>29206</v>
      </c>
      <c r="C8" t="s">
        <v>31120</v>
      </c>
      <c r="D8" s="4">
        <v>45806.350752314815</v>
      </c>
      <c r="E8" s="4">
        <v>45820.4375</v>
      </c>
      <c r="F8" s="4">
        <v>45820.454861111109</v>
      </c>
      <c r="G8" s="4"/>
      <c r="H8" t="s">
        <v>3155</v>
      </c>
      <c r="I8" t="s">
        <v>3171</v>
      </c>
      <c r="J8">
        <v>0</v>
      </c>
      <c r="K8" t="s">
        <v>3194</v>
      </c>
      <c r="L8" t="s">
        <v>3158</v>
      </c>
      <c r="M8" t="s">
        <v>549</v>
      </c>
      <c r="N8" t="s">
        <v>550</v>
      </c>
      <c r="O8" t="s">
        <v>551</v>
      </c>
      <c r="P8" t="s">
        <v>149</v>
      </c>
      <c r="Q8" t="s">
        <v>209</v>
      </c>
    </row>
    <row r="9" spans="1:17">
      <c r="A9" t="s">
        <v>31121</v>
      </c>
      <c r="B9" t="s">
        <v>31122</v>
      </c>
      <c r="C9" t="s">
        <v>31123</v>
      </c>
      <c r="D9" s="4">
        <v>45806.344687500001</v>
      </c>
      <c r="E9" s="4">
        <v>45808.333333333336</v>
      </c>
      <c r="F9" s="4">
        <v>45808.350694444445</v>
      </c>
      <c r="G9" s="4"/>
      <c r="H9" t="s">
        <v>3155</v>
      </c>
      <c r="I9" t="s">
        <v>3162</v>
      </c>
      <c r="J9">
        <v>0</v>
      </c>
      <c r="K9" t="s">
        <v>3227</v>
      </c>
      <c r="L9" t="s">
        <v>3158</v>
      </c>
      <c r="M9" t="s">
        <v>549</v>
      </c>
      <c r="N9" t="s">
        <v>550</v>
      </c>
      <c r="O9" t="s">
        <v>1923</v>
      </c>
      <c r="P9" t="s">
        <v>1924</v>
      </c>
      <c r="Q9" t="s">
        <v>1922</v>
      </c>
    </row>
    <row r="10" spans="1:17">
      <c r="A10" t="s">
        <v>31124</v>
      </c>
      <c r="B10" t="s">
        <v>31125</v>
      </c>
      <c r="C10" t="s">
        <v>31126</v>
      </c>
      <c r="D10" s="4">
        <v>45806.343819444446</v>
      </c>
      <c r="E10" s="4">
        <v>45808.291666666664</v>
      </c>
      <c r="F10" s="4">
        <v>45808.309027777781</v>
      </c>
      <c r="G10" s="4"/>
      <c r="H10" t="s">
        <v>3155</v>
      </c>
      <c r="I10" t="s">
        <v>3171</v>
      </c>
      <c r="J10">
        <v>1001</v>
      </c>
      <c r="K10" t="s">
        <v>3157</v>
      </c>
      <c r="L10" t="s">
        <v>3158</v>
      </c>
      <c r="M10" t="s">
        <v>549</v>
      </c>
      <c r="N10" t="s">
        <v>550</v>
      </c>
      <c r="O10" t="s">
        <v>136</v>
      </c>
      <c r="P10" t="s">
        <v>147</v>
      </c>
      <c r="Q10" t="s">
        <v>258</v>
      </c>
    </row>
    <row r="11" spans="1:17">
      <c r="A11" t="s">
        <v>31127</v>
      </c>
      <c r="B11" t="s">
        <v>31128</v>
      </c>
      <c r="C11" t="s">
        <v>31129</v>
      </c>
      <c r="D11" s="4">
        <v>45806.341354166667</v>
      </c>
      <c r="E11" s="4">
        <v>45808.229166666664</v>
      </c>
      <c r="F11" s="4">
        <v>45808.267361111109</v>
      </c>
      <c r="G11" s="4"/>
      <c r="H11" t="s">
        <v>3155</v>
      </c>
      <c r="I11" t="s">
        <v>3156</v>
      </c>
      <c r="J11">
        <v>0</v>
      </c>
      <c r="K11" t="s">
        <v>3194</v>
      </c>
      <c r="L11" t="s">
        <v>3158</v>
      </c>
      <c r="M11" t="s">
        <v>549</v>
      </c>
      <c r="N11" t="s">
        <v>559</v>
      </c>
      <c r="O11" t="s">
        <v>469</v>
      </c>
      <c r="P11" t="s">
        <v>189</v>
      </c>
      <c r="Q11" t="s">
        <v>190</v>
      </c>
    </row>
    <row r="12" spans="1:17">
      <c r="A12" t="s">
        <v>31130</v>
      </c>
      <c r="B12" t="s">
        <v>31131</v>
      </c>
      <c r="C12" t="s">
        <v>31132</v>
      </c>
      <c r="D12" s="4">
        <v>45806.341180555559</v>
      </c>
      <c r="E12" s="4">
        <v>45808.291666666664</v>
      </c>
      <c r="F12" s="4">
        <v>45808.309027777781</v>
      </c>
      <c r="G12" s="4"/>
      <c r="H12" t="s">
        <v>3155</v>
      </c>
      <c r="I12" t="s">
        <v>3171</v>
      </c>
      <c r="J12">
        <v>0</v>
      </c>
      <c r="K12" t="s">
        <v>3194</v>
      </c>
      <c r="L12" t="s">
        <v>3158</v>
      </c>
      <c r="M12" t="s">
        <v>549</v>
      </c>
      <c r="N12" t="s">
        <v>550</v>
      </c>
      <c r="O12" t="s">
        <v>136</v>
      </c>
      <c r="P12" t="s">
        <v>147</v>
      </c>
      <c r="Q12" t="s">
        <v>263</v>
      </c>
    </row>
    <row r="13" spans="1:17">
      <c r="A13" t="s">
        <v>31133</v>
      </c>
      <c r="B13" t="s">
        <v>31134</v>
      </c>
      <c r="C13" t="s">
        <v>31135</v>
      </c>
      <c r="D13" s="4">
        <v>45806.340844907405</v>
      </c>
      <c r="E13" s="4">
        <v>45812.708333333336</v>
      </c>
      <c r="F13" s="4">
        <v>45812.746527777781</v>
      </c>
      <c r="G13" s="4"/>
      <c r="H13" t="s">
        <v>3155</v>
      </c>
      <c r="I13" t="s">
        <v>3156</v>
      </c>
      <c r="J13">
        <v>0</v>
      </c>
      <c r="K13" t="s">
        <v>3157</v>
      </c>
      <c r="L13" t="s">
        <v>3158</v>
      </c>
      <c r="M13" t="s">
        <v>549</v>
      </c>
      <c r="N13" t="s">
        <v>550</v>
      </c>
      <c r="O13" t="s">
        <v>136</v>
      </c>
      <c r="P13" t="s">
        <v>139</v>
      </c>
      <c r="Q13" t="s">
        <v>272</v>
      </c>
    </row>
    <row r="14" spans="1:17">
      <c r="A14" t="s">
        <v>19829</v>
      </c>
      <c r="B14" t="s">
        <v>19830</v>
      </c>
      <c r="C14" t="s">
        <v>31136</v>
      </c>
      <c r="D14" s="4">
        <v>45806.338182870371</v>
      </c>
      <c r="E14" s="4">
        <v>45809.291666666664</v>
      </c>
      <c r="F14" s="4">
        <v>45809.309027777781</v>
      </c>
      <c r="G14" s="4"/>
      <c r="H14" t="s">
        <v>3155</v>
      </c>
      <c r="I14" t="s">
        <v>3171</v>
      </c>
      <c r="J14">
        <v>0</v>
      </c>
      <c r="K14" t="s">
        <v>3194</v>
      </c>
      <c r="L14" t="s">
        <v>3158</v>
      </c>
      <c r="M14" t="s">
        <v>549</v>
      </c>
      <c r="N14" t="s">
        <v>550</v>
      </c>
      <c r="O14" t="s">
        <v>551</v>
      </c>
      <c r="P14" t="s">
        <v>149</v>
      </c>
      <c r="Q14" t="s">
        <v>203</v>
      </c>
    </row>
    <row r="15" spans="1:17">
      <c r="A15" t="s">
        <v>31137</v>
      </c>
      <c r="B15" t="s">
        <v>31138</v>
      </c>
      <c r="C15" t="s">
        <v>31139</v>
      </c>
      <c r="D15" s="4">
        <v>45806.33798611111</v>
      </c>
      <c r="E15" s="4">
        <v>45807.8125</v>
      </c>
      <c r="F15" s="4">
        <v>45807.829861111109</v>
      </c>
      <c r="G15" s="4"/>
      <c r="H15" t="s">
        <v>3155</v>
      </c>
      <c r="I15" t="s">
        <v>3162</v>
      </c>
      <c r="J15">
        <v>0</v>
      </c>
      <c r="K15" t="s">
        <v>3295</v>
      </c>
      <c r="L15" t="s">
        <v>3158</v>
      </c>
      <c r="M15" t="s">
        <v>549</v>
      </c>
      <c r="N15" t="s">
        <v>550</v>
      </c>
      <c r="O15" t="s">
        <v>1923</v>
      </c>
      <c r="P15" t="s">
        <v>1924</v>
      </c>
      <c r="Q15" t="s">
        <v>3299</v>
      </c>
    </row>
    <row r="16" spans="1:17">
      <c r="A16" t="s">
        <v>31140</v>
      </c>
      <c r="B16" t="s">
        <v>31141</v>
      </c>
      <c r="C16" t="s">
        <v>31142</v>
      </c>
      <c r="D16" s="4">
        <v>45806.334189814814</v>
      </c>
      <c r="E16" s="4">
        <v>45818.083333333336</v>
      </c>
      <c r="F16" s="4">
        <v>45818.100694444445</v>
      </c>
      <c r="G16" s="4"/>
      <c r="H16" t="s">
        <v>3155</v>
      </c>
      <c r="I16" t="s">
        <v>3184</v>
      </c>
      <c r="J16">
        <v>0</v>
      </c>
      <c r="K16" t="s">
        <v>3157</v>
      </c>
      <c r="L16" t="s">
        <v>3158</v>
      </c>
      <c r="M16" t="s">
        <v>549</v>
      </c>
      <c r="N16" t="s">
        <v>550</v>
      </c>
      <c r="O16" t="s">
        <v>616</v>
      </c>
      <c r="P16" t="s">
        <v>314</v>
      </c>
      <c r="Q16" t="s">
        <v>319</v>
      </c>
    </row>
    <row r="17" spans="1:17">
      <c r="A17" t="s">
        <v>31137</v>
      </c>
      <c r="B17" t="s">
        <v>31138</v>
      </c>
      <c r="C17" t="s">
        <v>31143</v>
      </c>
      <c r="D17" s="4">
        <v>45806.330497685187</v>
      </c>
      <c r="E17" s="4">
        <v>45807.770833333336</v>
      </c>
      <c r="F17" s="4">
        <v>45807.788194444445</v>
      </c>
      <c r="G17" s="4"/>
      <c r="H17" t="s">
        <v>3155</v>
      </c>
      <c r="I17" t="s">
        <v>3162</v>
      </c>
      <c r="J17">
        <v>0</v>
      </c>
      <c r="K17" t="s">
        <v>3295</v>
      </c>
      <c r="L17" t="s">
        <v>3245</v>
      </c>
      <c r="M17" t="s">
        <v>549</v>
      </c>
      <c r="N17" t="s">
        <v>550</v>
      </c>
      <c r="O17" t="s">
        <v>1923</v>
      </c>
      <c r="P17" t="s">
        <v>1924</v>
      </c>
      <c r="Q17" t="s">
        <v>3299</v>
      </c>
    </row>
    <row r="18" spans="1:17">
      <c r="A18" t="s">
        <v>31144</v>
      </c>
      <c r="B18" t="s">
        <v>31145</v>
      </c>
      <c r="C18" t="s">
        <v>31146</v>
      </c>
      <c r="D18" s="4">
        <v>45806.325694444444</v>
      </c>
      <c r="E18" s="4">
        <v>45808.291666666664</v>
      </c>
      <c r="F18" s="4">
        <v>45808.309027777781</v>
      </c>
      <c r="G18" s="4"/>
      <c r="H18" t="s">
        <v>3155</v>
      </c>
      <c r="I18" t="s">
        <v>3175</v>
      </c>
      <c r="J18">
        <v>0</v>
      </c>
      <c r="K18" t="s">
        <v>3157</v>
      </c>
      <c r="L18" t="s">
        <v>3158</v>
      </c>
      <c r="M18" t="s">
        <v>549</v>
      </c>
      <c r="N18" t="s">
        <v>550</v>
      </c>
      <c r="O18" t="s">
        <v>136</v>
      </c>
      <c r="P18" t="s">
        <v>283</v>
      </c>
      <c r="Q18" t="s">
        <v>289</v>
      </c>
    </row>
    <row r="19" spans="1:17">
      <c r="A19" t="s">
        <v>31147</v>
      </c>
      <c r="B19" t="s">
        <v>31148</v>
      </c>
      <c r="C19" t="s">
        <v>31149</v>
      </c>
      <c r="D19" s="4">
        <v>45806.320925925924</v>
      </c>
      <c r="E19" s="4">
        <v>45810.291666666664</v>
      </c>
      <c r="F19" s="4">
        <v>45810.329861111109</v>
      </c>
      <c r="G19" s="4"/>
      <c r="H19" t="s">
        <v>3155</v>
      </c>
      <c r="I19" t="s">
        <v>3156</v>
      </c>
      <c r="J19">
        <v>0</v>
      </c>
      <c r="K19" t="s">
        <v>3227</v>
      </c>
      <c r="L19" t="s">
        <v>3158</v>
      </c>
      <c r="M19" t="s">
        <v>549</v>
      </c>
      <c r="N19" t="s">
        <v>559</v>
      </c>
      <c r="O19" t="s">
        <v>469</v>
      </c>
      <c r="P19" t="s">
        <v>189</v>
      </c>
      <c r="Q19" t="s">
        <v>190</v>
      </c>
    </row>
    <row r="20" spans="1:17">
      <c r="A20" t="s">
        <v>31150</v>
      </c>
      <c r="B20" t="s">
        <v>31151</v>
      </c>
      <c r="C20" t="s">
        <v>31152</v>
      </c>
      <c r="D20" s="4">
        <v>45806.315763888888</v>
      </c>
      <c r="E20" s="4">
        <v>45806.958333333336</v>
      </c>
      <c r="F20" s="4">
        <v>45806.996527777781</v>
      </c>
      <c r="G20" s="4"/>
      <c r="H20" t="s">
        <v>3155</v>
      </c>
      <c r="I20" t="s">
        <v>3156</v>
      </c>
      <c r="J20">
        <v>0</v>
      </c>
      <c r="K20" t="s">
        <v>3157</v>
      </c>
      <c r="L20" t="s">
        <v>3158</v>
      </c>
      <c r="M20" t="s">
        <v>549</v>
      </c>
      <c r="N20" t="s">
        <v>559</v>
      </c>
      <c r="O20" t="s">
        <v>469</v>
      </c>
      <c r="P20" t="s">
        <v>180</v>
      </c>
      <c r="Q20" t="s">
        <v>184</v>
      </c>
    </row>
    <row r="21" spans="1:17">
      <c r="A21" t="s">
        <v>31153</v>
      </c>
      <c r="B21" t="s">
        <v>31154</v>
      </c>
      <c r="C21" t="s">
        <v>31155</v>
      </c>
      <c r="D21" s="4">
        <v>45806.314027777778</v>
      </c>
      <c r="E21" s="4">
        <v>45809.958333333336</v>
      </c>
      <c r="F21" s="4">
        <v>45809.975694444445</v>
      </c>
      <c r="G21" s="4"/>
      <c r="H21" t="s">
        <v>3155</v>
      </c>
      <c r="I21" t="s">
        <v>3162</v>
      </c>
      <c r="J21">
        <v>0</v>
      </c>
      <c r="K21" t="s">
        <v>3179</v>
      </c>
      <c r="L21" t="s">
        <v>3158</v>
      </c>
      <c r="M21" t="s">
        <v>549</v>
      </c>
      <c r="N21" t="s">
        <v>550</v>
      </c>
      <c r="O21" t="s">
        <v>1923</v>
      </c>
      <c r="P21" t="s">
        <v>1924</v>
      </c>
      <c r="Q21" t="s">
        <v>3164</v>
      </c>
    </row>
    <row r="22" spans="1:17">
      <c r="A22" t="s">
        <v>31156</v>
      </c>
      <c r="B22" t="s">
        <v>31157</v>
      </c>
      <c r="C22" t="s">
        <v>31158</v>
      </c>
      <c r="D22" s="4">
        <v>45806.312627314815</v>
      </c>
      <c r="E22" s="4">
        <v>45807.708333333336</v>
      </c>
      <c r="F22" s="4">
        <v>45807.746527777781</v>
      </c>
      <c r="G22" s="4"/>
      <c r="H22" t="s">
        <v>3155</v>
      </c>
      <c r="I22" t="s">
        <v>3156</v>
      </c>
      <c r="J22">
        <v>0</v>
      </c>
      <c r="K22" t="s">
        <v>3194</v>
      </c>
      <c r="L22" t="s">
        <v>3158</v>
      </c>
      <c r="M22" t="s">
        <v>549</v>
      </c>
      <c r="N22" t="s">
        <v>550</v>
      </c>
      <c r="O22" t="s">
        <v>551</v>
      </c>
      <c r="P22" t="s">
        <v>242</v>
      </c>
      <c r="Q22" t="s">
        <v>249</v>
      </c>
    </row>
    <row r="23" spans="1:17">
      <c r="A23" t="s">
        <v>31147</v>
      </c>
      <c r="B23" t="s">
        <v>31148</v>
      </c>
      <c r="C23" t="s">
        <v>31159</v>
      </c>
      <c r="D23" s="4">
        <v>45806.303298611114</v>
      </c>
      <c r="E23" s="4">
        <v>45810.291666666664</v>
      </c>
      <c r="F23" s="4">
        <v>45810.329861111109</v>
      </c>
      <c r="G23" s="4"/>
      <c r="H23" t="s">
        <v>3155</v>
      </c>
      <c r="I23" t="s">
        <v>3156</v>
      </c>
      <c r="J23">
        <v>0</v>
      </c>
      <c r="K23" t="s">
        <v>3227</v>
      </c>
      <c r="L23" t="s">
        <v>3245</v>
      </c>
      <c r="M23" t="s">
        <v>549</v>
      </c>
      <c r="N23" t="s">
        <v>559</v>
      </c>
      <c r="O23" t="s">
        <v>469</v>
      </c>
      <c r="P23" t="s">
        <v>189</v>
      </c>
      <c r="Q23" t="s">
        <v>190</v>
      </c>
    </row>
    <row r="24" spans="1:17">
      <c r="A24" t="s">
        <v>31160</v>
      </c>
      <c r="B24" t="s">
        <v>31161</v>
      </c>
      <c r="C24" t="s">
        <v>31162</v>
      </c>
      <c r="D24" s="4">
        <v>45806.302800925929</v>
      </c>
      <c r="E24" s="4">
        <v>45808.416666666664</v>
      </c>
      <c r="F24" s="4">
        <v>45808.434027777781</v>
      </c>
      <c r="G24" s="4"/>
      <c r="H24" t="s">
        <v>3155</v>
      </c>
      <c r="I24" t="s">
        <v>3222</v>
      </c>
      <c r="J24">
        <v>1</v>
      </c>
      <c r="K24" t="s">
        <v>3223</v>
      </c>
      <c r="L24" t="s">
        <v>3158</v>
      </c>
      <c r="M24" t="s">
        <v>549</v>
      </c>
      <c r="N24" t="s">
        <v>550</v>
      </c>
      <c r="O24" t="s">
        <v>551</v>
      </c>
      <c r="P24" t="s">
        <v>145</v>
      </c>
      <c r="Q24" t="s">
        <v>215</v>
      </c>
    </row>
    <row r="25" spans="1:17">
      <c r="A25" t="s">
        <v>31163</v>
      </c>
      <c r="B25" t="s">
        <v>31164</v>
      </c>
      <c r="C25" t="s">
        <v>31165</v>
      </c>
      <c r="D25" s="4">
        <v>45806.293564814812</v>
      </c>
      <c r="E25" s="4">
        <v>45811.375</v>
      </c>
      <c r="F25" s="4">
        <v>45811.392361111109</v>
      </c>
      <c r="G25" s="4"/>
      <c r="H25" t="s">
        <v>3155</v>
      </c>
      <c r="I25" t="s">
        <v>3162</v>
      </c>
      <c r="J25">
        <v>0</v>
      </c>
      <c r="K25" t="s">
        <v>3179</v>
      </c>
      <c r="L25" t="s">
        <v>3158</v>
      </c>
      <c r="M25" t="s">
        <v>549</v>
      </c>
      <c r="N25" t="s">
        <v>550</v>
      </c>
      <c r="O25" t="s">
        <v>1923</v>
      </c>
      <c r="P25" t="s">
        <v>1924</v>
      </c>
      <c r="Q25" t="s">
        <v>3281</v>
      </c>
    </row>
    <row r="26" spans="1:17">
      <c r="A26" t="s">
        <v>31163</v>
      </c>
      <c r="B26" t="s">
        <v>31164</v>
      </c>
      <c r="C26" t="s">
        <v>31166</v>
      </c>
      <c r="D26" s="4">
        <v>45806.291921296295</v>
      </c>
      <c r="E26" s="4">
        <v>45810.375</v>
      </c>
      <c r="F26" s="4">
        <v>45810.392361111109</v>
      </c>
      <c r="G26" s="4"/>
      <c r="H26" t="s">
        <v>3155</v>
      </c>
      <c r="I26" t="s">
        <v>3162</v>
      </c>
      <c r="J26">
        <v>0</v>
      </c>
      <c r="K26" t="s">
        <v>3179</v>
      </c>
      <c r="L26" t="s">
        <v>3245</v>
      </c>
      <c r="M26" t="s">
        <v>549</v>
      </c>
      <c r="N26" t="s">
        <v>550</v>
      </c>
      <c r="O26" t="s">
        <v>1923</v>
      </c>
      <c r="P26" t="s">
        <v>1924</v>
      </c>
      <c r="Q26" t="s">
        <v>3281</v>
      </c>
    </row>
    <row r="27" spans="1:17">
      <c r="A27" t="s">
        <v>31167</v>
      </c>
      <c r="B27" t="s">
        <v>31168</v>
      </c>
      <c r="C27" t="s">
        <v>31169</v>
      </c>
      <c r="D27" s="4">
        <v>45806.290694444448</v>
      </c>
      <c r="E27" s="4">
        <v>45808.020833333336</v>
      </c>
      <c r="F27" s="4">
        <v>45808.038194444445</v>
      </c>
      <c r="G27" s="4"/>
      <c r="H27" t="s">
        <v>3155</v>
      </c>
      <c r="I27" t="s">
        <v>3586</v>
      </c>
      <c r="J27">
        <v>1</v>
      </c>
      <c r="K27" t="s">
        <v>3163</v>
      </c>
      <c r="L27" t="s">
        <v>3158</v>
      </c>
      <c r="M27" t="s">
        <v>549</v>
      </c>
      <c r="N27" t="s">
        <v>550</v>
      </c>
      <c r="O27" t="s">
        <v>1923</v>
      </c>
      <c r="P27" t="s">
        <v>1924</v>
      </c>
      <c r="Q27" t="s">
        <v>3180</v>
      </c>
    </row>
    <row r="28" spans="1:17">
      <c r="A28" t="s">
        <v>31167</v>
      </c>
      <c r="B28" t="s">
        <v>31168</v>
      </c>
      <c r="C28" t="s">
        <v>31170</v>
      </c>
      <c r="D28" s="4">
        <v>45806.29047453704</v>
      </c>
      <c r="E28" s="4">
        <v>45808.041666666664</v>
      </c>
      <c r="F28" s="4">
        <v>45808.059027777781</v>
      </c>
      <c r="G28" s="4"/>
      <c r="H28" t="s">
        <v>3155</v>
      </c>
      <c r="I28" t="s">
        <v>3586</v>
      </c>
      <c r="J28">
        <v>1</v>
      </c>
      <c r="K28" t="s">
        <v>3163</v>
      </c>
      <c r="L28" t="s">
        <v>3245</v>
      </c>
      <c r="M28" t="s">
        <v>549</v>
      </c>
      <c r="N28" t="s">
        <v>550</v>
      </c>
      <c r="O28" t="s">
        <v>1923</v>
      </c>
      <c r="P28" t="s">
        <v>1924</v>
      </c>
      <c r="Q28" t="s">
        <v>3180</v>
      </c>
    </row>
    <row r="29" spans="1:17">
      <c r="A29" t="s">
        <v>21336</v>
      </c>
      <c r="B29" t="s">
        <v>21337</v>
      </c>
      <c r="C29" t="s">
        <v>31171</v>
      </c>
      <c r="D29" s="4">
        <v>45806.289513888885</v>
      </c>
      <c r="E29" s="4">
        <v>45811.229166666664</v>
      </c>
      <c r="F29" s="4">
        <v>45811.267361111109</v>
      </c>
      <c r="G29" s="4"/>
      <c r="H29" t="s">
        <v>3155</v>
      </c>
      <c r="I29" t="s">
        <v>3156</v>
      </c>
      <c r="J29">
        <v>0</v>
      </c>
      <c r="K29" t="s">
        <v>3194</v>
      </c>
      <c r="L29" t="s">
        <v>3158</v>
      </c>
      <c r="M29" t="s">
        <v>549</v>
      </c>
      <c r="N29" t="s">
        <v>550</v>
      </c>
      <c r="O29" t="s">
        <v>136</v>
      </c>
      <c r="P29" t="s">
        <v>147</v>
      </c>
      <c r="Q29" t="s">
        <v>258</v>
      </c>
    </row>
    <row r="30" spans="1:17">
      <c r="A30" t="s">
        <v>31172</v>
      </c>
      <c r="B30" t="s">
        <v>31173</v>
      </c>
      <c r="C30" t="s">
        <v>31174</v>
      </c>
      <c r="D30" s="4">
        <v>45806.285833333335</v>
      </c>
      <c r="E30" s="4">
        <v>45807.041666666664</v>
      </c>
      <c r="F30" s="4">
        <v>45807.059027777781</v>
      </c>
      <c r="G30" s="4"/>
      <c r="H30" t="s">
        <v>3155</v>
      </c>
      <c r="I30" t="s">
        <v>3171</v>
      </c>
      <c r="J30">
        <v>1001</v>
      </c>
      <c r="K30" t="s">
        <v>3157</v>
      </c>
      <c r="L30" t="s">
        <v>3158</v>
      </c>
      <c r="M30" t="s">
        <v>549</v>
      </c>
      <c r="N30" t="s">
        <v>550</v>
      </c>
      <c r="O30" t="s">
        <v>616</v>
      </c>
      <c r="P30" t="s">
        <v>314</v>
      </c>
      <c r="Q30" t="s">
        <v>323</v>
      </c>
    </row>
    <row r="31" spans="1:17">
      <c r="A31" t="s">
        <v>31175</v>
      </c>
      <c r="B31" t="s">
        <v>31176</v>
      </c>
      <c r="C31" t="s">
        <v>31177</v>
      </c>
      <c r="D31" s="4">
        <v>45806.285358796296</v>
      </c>
      <c r="E31" s="4">
        <v>45811.416666666664</v>
      </c>
      <c r="F31" s="4">
        <v>45811.434027777781</v>
      </c>
      <c r="G31" s="4"/>
      <c r="H31" t="s">
        <v>3155</v>
      </c>
      <c r="I31" t="s">
        <v>3222</v>
      </c>
      <c r="J31">
        <v>1</v>
      </c>
      <c r="K31" t="s">
        <v>3223</v>
      </c>
      <c r="L31" t="s">
        <v>3158</v>
      </c>
      <c r="M31" t="s">
        <v>549</v>
      </c>
      <c r="N31" t="s">
        <v>550</v>
      </c>
      <c r="O31" t="s">
        <v>136</v>
      </c>
      <c r="P31" t="s">
        <v>147</v>
      </c>
      <c r="Q31" t="s">
        <v>260</v>
      </c>
    </row>
    <row r="32" spans="1:17">
      <c r="A32" t="s">
        <v>31178</v>
      </c>
      <c r="B32" t="s">
        <v>31179</v>
      </c>
      <c r="C32" t="s">
        <v>31180</v>
      </c>
      <c r="D32" s="4">
        <v>45806.279305555552</v>
      </c>
      <c r="E32" s="4">
        <v>45807.291666666664</v>
      </c>
      <c r="F32" s="4">
        <v>45807.309027777781</v>
      </c>
      <c r="G32" s="4"/>
      <c r="H32" t="s">
        <v>3155</v>
      </c>
      <c r="I32" t="s">
        <v>3162</v>
      </c>
      <c r="J32">
        <v>0</v>
      </c>
      <c r="K32" t="s">
        <v>3163</v>
      </c>
      <c r="L32" t="s">
        <v>3158</v>
      </c>
      <c r="M32" t="s">
        <v>549</v>
      </c>
      <c r="N32" t="s">
        <v>550</v>
      </c>
      <c r="O32" t="s">
        <v>1923</v>
      </c>
      <c r="P32" t="s">
        <v>1924</v>
      </c>
      <c r="Q32" t="s">
        <v>3180</v>
      </c>
    </row>
    <row r="33" spans="1:17">
      <c r="A33" t="s">
        <v>31181</v>
      </c>
      <c r="B33" t="s">
        <v>31182</v>
      </c>
      <c r="C33" t="s">
        <v>31183</v>
      </c>
      <c r="D33" s="4">
        <v>45806.278414351851</v>
      </c>
      <c r="E33" s="4">
        <v>45809.25</v>
      </c>
      <c r="F33" s="4">
        <v>45809.288194444445</v>
      </c>
      <c r="G33" s="4"/>
      <c r="H33" t="s">
        <v>3155</v>
      </c>
      <c r="I33" t="s">
        <v>3156</v>
      </c>
      <c r="J33">
        <v>0</v>
      </c>
      <c r="K33" t="s">
        <v>3194</v>
      </c>
      <c r="L33" t="s">
        <v>3158</v>
      </c>
      <c r="M33" t="s">
        <v>549</v>
      </c>
      <c r="N33" t="s">
        <v>550</v>
      </c>
      <c r="O33" t="s">
        <v>136</v>
      </c>
      <c r="P33" t="s">
        <v>147</v>
      </c>
      <c r="Q33" t="s">
        <v>258</v>
      </c>
    </row>
    <row r="34" spans="1:17">
      <c r="A34" t="s">
        <v>31184</v>
      </c>
      <c r="B34" t="s">
        <v>31185</v>
      </c>
      <c r="C34" t="s">
        <v>31186</v>
      </c>
      <c r="D34" s="4">
        <v>45806.27685185185</v>
      </c>
      <c r="E34" s="4">
        <v>45811.416666666664</v>
      </c>
      <c r="F34" s="4">
        <v>45811.434027777781</v>
      </c>
      <c r="G34" s="4"/>
      <c r="H34" t="s">
        <v>3155</v>
      </c>
      <c r="I34" t="s">
        <v>3175</v>
      </c>
      <c r="J34">
        <v>0</v>
      </c>
      <c r="K34" t="s">
        <v>3157</v>
      </c>
      <c r="L34" t="s">
        <v>3158</v>
      </c>
      <c r="M34" t="s">
        <v>549</v>
      </c>
      <c r="N34" t="s">
        <v>550</v>
      </c>
      <c r="O34" t="s">
        <v>136</v>
      </c>
      <c r="P34" t="s">
        <v>147</v>
      </c>
      <c r="Q34" t="s">
        <v>254</v>
      </c>
    </row>
    <row r="35" spans="1:17">
      <c r="A35" t="s">
        <v>31187</v>
      </c>
      <c r="B35" t="s">
        <v>31188</v>
      </c>
      <c r="C35" t="s">
        <v>31189</v>
      </c>
      <c r="D35" s="4">
        <v>45806.272777777776</v>
      </c>
      <c r="E35" s="4">
        <v>45809.333333333336</v>
      </c>
      <c r="F35" s="4">
        <v>45809.371527777781</v>
      </c>
      <c r="G35" s="4"/>
      <c r="H35" t="s">
        <v>3155</v>
      </c>
      <c r="I35" t="s">
        <v>3156</v>
      </c>
      <c r="J35">
        <v>0</v>
      </c>
      <c r="K35" t="s">
        <v>3157</v>
      </c>
      <c r="L35" t="s">
        <v>3158</v>
      </c>
      <c r="M35" t="s">
        <v>549</v>
      </c>
      <c r="N35" t="s">
        <v>559</v>
      </c>
      <c r="O35" t="s">
        <v>469</v>
      </c>
      <c r="P35" t="s">
        <v>180</v>
      </c>
      <c r="Q35" t="s">
        <v>183</v>
      </c>
    </row>
    <row r="36" spans="1:17">
      <c r="A36" t="s">
        <v>31190</v>
      </c>
      <c r="B36" t="s">
        <v>31191</v>
      </c>
      <c r="C36" t="s">
        <v>31192</v>
      </c>
      <c r="D36" s="4">
        <v>45806.271886574075</v>
      </c>
      <c r="E36" s="4">
        <v>45807.125</v>
      </c>
      <c r="F36" s="4">
        <v>45807.142361111109</v>
      </c>
      <c r="G36" s="4"/>
      <c r="H36" t="s">
        <v>3155</v>
      </c>
      <c r="I36" t="s">
        <v>3162</v>
      </c>
      <c r="J36">
        <v>0</v>
      </c>
      <c r="K36" t="s">
        <v>4987</v>
      </c>
      <c r="L36" t="s">
        <v>3158</v>
      </c>
      <c r="M36" t="s">
        <v>549</v>
      </c>
      <c r="N36" t="s">
        <v>550</v>
      </c>
      <c r="O36" t="s">
        <v>1923</v>
      </c>
      <c r="P36" t="s">
        <v>1924</v>
      </c>
      <c r="Q36" t="s">
        <v>3299</v>
      </c>
    </row>
    <row r="37" spans="1:17">
      <c r="A37" t="s">
        <v>25387</v>
      </c>
      <c r="B37" t="s">
        <v>25428</v>
      </c>
      <c r="C37" t="s">
        <v>31193</v>
      </c>
      <c r="D37" s="4">
        <v>45806.266250000001</v>
      </c>
      <c r="E37" s="4">
        <v>45807.354166666664</v>
      </c>
      <c r="F37" s="4">
        <v>45807.371527777781</v>
      </c>
      <c r="G37" s="4"/>
      <c r="H37" t="s">
        <v>3155</v>
      </c>
      <c r="I37" t="s">
        <v>3171</v>
      </c>
      <c r="J37">
        <v>1001</v>
      </c>
      <c r="K37" t="s">
        <v>3157</v>
      </c>
      <c r="L37" t="s">
        <v>3158</v>
      </c>
      <c r="M37" t="s">
        <v>549</v>
      </c>
      <c r="N37" t="s">
        <v>550</v>
      </c>
      <c r="O37" t="s">
        <v>136</v>
      </c>
      <c r="P37" t="s">
        <v>147</v>
      </c>
      <c r="Q37" t="s">
        <v>259</v>
      </c>
    </row>
    <row r="38" spans="1:17">
      <c r="A38" t="s">
        <v>31194</v>
      </c>
      <c r="B38" t="s">
        <v>31195</v>
      </c>
      <c r="C38" t="s">
        <v>31196</v>
      </c>
      <c r="D38" s="4">
        <v>45806.264722222222</v>
      </c>
      <c r="E38" s="4">
        <v>45808.333333333336</v>
      </c>
      <c r="F38" s="4">
        <v>45808.350694444445</v>
      </c>
      <c r="G38" s="4"/>
      <c r="H38" t="s">
        <v>3155</v>
      </c>
      <c r="I38" t="s">
        <v>3175</v>
      </c>
      <c r="J38">
        <v>0</v>
      </c>
      <c r="K38" t="s">
        <v>3157</v>
      </c>
      <c r="L38" t="s">
        <v>3158</v>
      </c>
      <c r="M38" t="s">
        <v>549</v>
      </c>
      <c r="N38" t="s">
        <v>550</v>
      </c>
      <c r="O38" t="s">
        <v>551</v>
      </c>
      <c r="P38" t="s">
        <v>149</v>
      </c>
      <c r="Q38" t="s">
        <v>207</v>
      </c>
    </row>
    <row r="39" spans="1:17">
      <c r="A39" t="s">
        <v>31197</v>
      </c>
      <c r="B39" t="s">
        <v>31198</v>
      </c>
      <c r="C39" t="s">
        <v>31199</v>
      </c>
      <c r="D39" s="4">
        <v>45806.260706018518</v>
      </c>
      <c r="E39" s="4">
        <v>45808.666666666664</v>
      </c>
      <c r="F39" s="4">
        <v>45808.684027777781</v>
      </c>
      <c r="G39" s="4"/>
      <c r="H39" t="s">
        <v>3155</v>
      </c>
      <c r="I39" t="s">
        <v>3162</v>
      </c>
      <c r="J39">
        <v>0</v>
      </c>
      <c r="K39" t="s">
        <v>3227</v>
      </c>
      <c r="L39" t="s">
        <v>3158</v>
      </c>
      <c r="M39" t="s">
        <v>549</v>
      </c>
      <c r="N39" t="s">
        <v>550</v>
      </c>
      <c r="O39" t="s">
        <v>1923</v>
      </c>
      <c r="P39" t="s">
        <v>1924</v>
      </c>
      <c r="Q39" t="s">
        <v>3299</v>
      </c>
    </row>
    <row r="40" spans="1:17">
      <c r="A40" t="s">
        <v>31200</v>
      </c>
      <c r="B40" t="s">
        <v>31201</v>
      </c>
      <c r="C40" t="s">
        <v>31202</v>
      </c>
      <c r="D40" s="4">
        <v>45806.260127314818</v>
      </c>
      <c r="E40" s="4">
        <v>45807.291666666664</v>
      </c>
      <c r="F40" s="4">
        <v>45807.309027777781</v>
      </c>
      <c r="G40" s="4"/>
      <c r="H40" t="s">
        <v>3155</v>
      </c>
      <c r="I40" t="s">
        <v>3222</v>
      </c>
      <c r="J40">
        <v>1</v>
      </c>
      <c r="K40" t="s">
        <v>3223</v>
      </c>
      <c r="L40" t="s">
        <v>3158</v>
      </c>
      <c r="M40" t="s">
        <v>549</v>
      </c>
      <c r="N40" t="s">
        <v>550</v>
      </c>
      <c r="O40" t="s">
        <v>551</v>
      </c>
      <c r="P40" t="s">
        <v>149</v>
      </c>
      <c r="Q40" t="s">
        <v>209</v>
      </c>
    </row>
    <row r="41" spans="1:17">
      <c r="A41" t="s">
        <v>29205</v>
      </c>
      <c r="B41" t="s">
        <v>29206</v>
      </c>
      <c r="C41" t="s">
        <v>31203</v>
      </c>
      <c r="D41" s="4">
        <v>45806.258645833332</v>
      </c>
      <c r="E41" s="4">
        <v>45819.416666666664</v>
      </c>
      <c r="F41" s="4">
        <v>45819.434027777781</v>
      </c>
      <c r="G41" s="4"/>
      <c r="H41" t="s">
        <v>3155</v>
      </c>
      <c r="I41" t="s">
        <v>3171</v>
      </c>
      <c r="J41">
        <v>0</v>
      </c>
      <c r="K41" t="s">
        <v>3194</v>
      </c>
      <c r="L41" t="s">
        <v>3245</v>
      </c>
      <c r="M41" t="s">
        <v>549</v>
      </c>
      <c r="N41" t="s">
        <v>550</v>
      </c>
      <c r="O41" t="s">
        <v>551</v>
      </c>
      <c r="P41" t="s">
        <v>149</v>
      </c>
      <c r="Q41" t="s">
        <v>209</v>
      </c>
    </row>
    <row r="42" spans="1:17">
      <c r="A42" t="s">
        <v>31204</v>
      </c>
      <c r="B42" t="s">
        <v>31205</v>
      </c>
      <c r="C42" t="s">
        <v>31206</v>
      </c>
      <c r="D42" s="4">
        <v>45806.257893518516</v>
      </c>
      <c r="E42" s="4">
        <v>45810.416666666664</v>
      </c>
      <c r="F42" s="4">
        <v>45810.434027777781</v>
      </c>
      <c r="G42" s="4"/>
      <c r="H42" t="s">
        <v>3155</v>
      </c>
      <c r="I42" t="s">
        <v>3175</v>
      </c>
      <c r="J42">
        <v>1001</v>
      </c>
      <c r="K42" t="s">
        <v>3194</v>
      </c>
      <c r="L42" t="s">
        <v>3158</v>
      </c>
      <c r="M42" t="s">
        <v>549</v>
      </c>
      <c r="N42" t="s">
        <v>550</v>
      </c>
      <c r="O42" t="s">
        <v>551</v>
      </c>
      <c r="P42" t="s">
        <v>145</v>
      </c>
      <c r="Q42" t="s">
        <v>223</v>
      </c>
    </row>
    <row r="43" spans="1:17">
      <c r="A43" t="s">
        <v>31207</v>
      </c>
      <c r="B43" t="s">
        <v>31208</v>
      </c>
      <c r="C43" t="s">
        <v>31209</v>
      </c>
      <c r="D43" s="4">
        <v>45806.257592592592</v>
      </c>
      <c r="E43" s="4">
        <v>45806.854166666664</v>
      </c>
      <c r="F43" s="4">
        <v>45806.892361111109</v>
      </c>
      <c r="G43" s="4"/>
      <c r="H43" t="s">
        <v>3155</v>
      </c>
      <c r="I43" t="s">
        <v>3209</v>
      </c>
      <c r="J43">
        <v>0</v>
      </c>
      <c r="K43" t="s">
        <v>3157</v>
      </c>
      <c r="L43" t="s">
        <v>3158</v>
      </c>
      <c r="M43" t="s">
        <v>549</v>
      </c>
      <c r="N43" t="s">
        <v>550</v>
      </c>
      <c r="O43" t="s">
        <v>136</v>
      </c>
      <c r="P43" t="s">
        <v>264</v>
      </c>
      <c r="Q43" t="s">
        <v>265</v>
      </c>
    </row>
    <row r="44" spans="1:17">
      <c r="A44" t="s">
        <v>31210</v>
      </c>
      <c r="B44" t="s">
        <v>31211</v>
      </c>
      <c r="C44" t="s">
        <v>31212</v>
      </c>
      <c r="D44" s="4">
        <v>45806.254641203705</v>
      </c>
      <c r="E44" s="4">
        <v>45807.875</v>
      </c>
      <c r="F44" s="4">
        <v>45807.892361111109</v>
      </c>
      <c r="G44" s="4"/>
      <c r="H44" t="s">
        <v>3155</v>
      </c>
      <c r="I44" t="s">
        <v>3586</v>
      </c>
      <c r="J44">
        <v>1</v>
      </c>
      <c r="K44" t="s">
        <v>3227</v>
      </c>
      <c r="L44" t="s">
        <v>3158</v>
      </c>
      <c r="M44" t="s">
        <v>549</v>
      </c>
      <c r="N44" t="s">
        <v>550</v>
      </c>
      <c r="O44" t="s">
        <v>1923</v>
      </c>
      <c r="P44" t="s">
        <v>1924</v>
      </c>
      <c r="Q44" t="s">
        <v>3180</v>
      </c>
    </row>
    <row r="45" spans="1:17">
      <c r="A45" t="s">
        <v>31213</v>
      </c>
      <c r="B45" t="s">
        <v>31214</v>
      </c>
      <c r="C45" t="s">
        <v>31215</v>
      </c>
      <c r="D45" s="4">
        <v>45806.249328703707</v>
      </c>
      <c r="E45" s="4">
        <v>45808.291666666664</v>
      </c>
      <c r="F45" s="4">
        <v>45808.309027777781</v>
      </c>
      <c r="G45" s="4"/>
      <c r="H45" t="s">
        <v>3155</v>
      </c>
      <c r="I45" t="s">
        <v>3171</v>
      </c>
      <c r="J45">
        <v>1001</v>
      </c>
      <c r="K45" t="s">
        <v>3157</v>
      </c>
      <c r="L45" t="s">
        <v>3158</v>
      </c>
      <c r="M45" t="s">
        <v>549</v>
      </c>
      <c r="N45" t="s">
        <v>550</v>
      </c>
      <c r="O45" t="s">
        <v>551</v>
      </c>
      <c r="P45" t="s">
        <v>149</v>
      </c>
      <c r="Q45" t="s">
        <v>202</v>
      </c>
    </row>
    <row r="46" spans="1:17">
      <c r="A46" t="s">
        <v>31204</v>
      </c>
      <c r="B46" t="s">
        <v>31216</v>
      </c>
      <c r="C46" t="s">
        <v>31217</v>
      </c>
      <c r="D46" s="4">
        <v>45806.247800925928</v>
      </c>
      <c r="E46" s="4">
        <v>45810.416666666664</v>
      </c>
      <c r="F46" s="4">
        <v>45810.434027777781</v>
      </c>
      <c r="G46" s="4"/>
      <c r="H46" t="s">
        <v>3155</v>
      </c>
      <c r="I46" t="s">
        <v>3222</v>
      </c>
      <c r="J46">
        <v>1</v>
      </c>
      <c r="K46" t="s">
        <v>3223</v>
      </c>
      <c r="L46" t="s">
        <v>3158</v>
      </c>
      <c r="M46" t="s">
        <v>549</v>
      </c>
      <c r="N46" t="s">
        <v>550</v>
      </c>
      <c r="O46" t="s">
        <v>551</v>
      </c>
      <c r="P46" t="s">
        <v>145</v>
      </c>
      <c r="Q46" t="s">
        <v>223</v>
      </c>
    </row>
    <row r="47" spans="1:17">
      <c r="A47" t="s">
        <v>31218</v>
      </c>
      <c r="B47" t="s">
        <v>31219</v>
      </c>
      <c r="C47" t="s">
        <v>31220</v>
      </c>
      <c r="D47" s="4">
        <v>45806.244560185187</v>
      </c>
      <c r="E47" s="4">
        <v>45808.3125</v>
      </c>
      <c r="F47" s="4">
        <v>45808.329861111109</v>
      </c>
      <c r="G47" s="4"/>
      <c r="H47" t="s">
        <v>3155</v>
      </c>
      <c r="I47" t="s">
        <v>3402</v>
      </c>
      <c r="J47">
        <v>0</v>
      </c>
      <c r="K47" t="s">
        <v>3403</v>
      </c>
      <c r="L47" t="s">
        <v>3158</v>
      </c>
      <c r="M47" t="s">
        <v>549</v>
      </c>
      <c r="N47" t="s">
        <v>550</v>
      </c>
      <c r="O47" t="s">
        <v>616</v>
      </c>
      <c r="P47" t="s">
        <v>314</v>
      </c>
      <c r="Q47" t="s">
        <v>316</v>
      </c>
    </row>
    <row r="48" spans="1:17">
      <c r="A48" t="s">
        <v>31187</v>
      </c>
      <c r="B48" t="s">
        <v>31188</v>
      </c>
      <c r="C48" t="s">
        <v>31221</v>
      </c>
      <c r="D48" s="4">
        <v>45806.235937500001</v>
      </c>
      <c r="E48" s="4">
        <v>45806.916666666664</v>
      </c>
      <c r="F48" s="4">
        <v>45806.934027777781</v>
      </c>
      <c r="G48" s="4"/>
      <c r="H48" t="s">
        <v>3155</v>
      </c>
      <c r="I48" t="s">
        <v>3184</v>
      </c>
      <c r="J48">
        <v>1001</v>
      </c>
      <c r="K48" t="s">
        <v>3157</v>
      </c>
      <c r="L48" t="s">
        <v>3245</v>
      </c>
      <c r="M48" t="s">
        <v>549</v>
      </c>
      <c r="N48" t="s">
        <v>559</v>
      </c>
      <c r="O48" t="s">
        <v>469</v>
      </c>
      <c r="P48" t="s">
        <v>180</v>
      </c>
      <c r="Q48" t="s">
        <v>183</v>
      </c>
    </row>
    <row r="49" spans="1:17">
      <c r="A49" t="s">
        <v>31222</v>
      </c>
      <c r="B49" t="s">
        <v>31223</v>
      </c>
      <c r="C49" t="s">
        <v>31224</v>
      </c>
      <c r="D49" s="4">
        <v>45806.234467592592</v>
      </c>
      <c r="E49" s="4">
        <v>45809.208333333336</v>
      </c>
      <c r="F49" s="4">
        <v>45809.225694444445</v>
      </c>
      <c r="G49" s="4"/>
      <c r="H49" t="s">
        <v>3155</v>
      </c>
      <c r="I49" t="s">
        <v>3171</v>
      </c>
      <c r="J49">
        <v>1002</v>
      </c>
      <c r="K49" t="s">
        <v>3157</v>
      </c>
      <c r="L49" t="s">
        <v>3158</v>
      </c>
      <c r="M49" t="s">
        <v>549</v>
      </c>
      <c r="N49" t="s">
        <v>550</v>
      </c>
      <c r="O49" t="s">
        <v>551</v>
      </c>
      <c r="P49" t="s">
        <v>145</v>
      </c>
      <c r="Q49" t="s">
        <v>222</v>
      </c>
    </row>
    <row r="50" spans="1:17">
      <c r="A50" t="s">
        <v>31225</v>
      </c>
      <c r="B50" t="s">
        <v>31226</v>
      </c>
      <c r="C50" t="s">
        <v>31227</v>
      </c>
      <c r="D50" s="4">
        <v>45806.231215277781</v>
      </c>
      <c r="E50" s="4">
        <v>45806.6875</v>
      </c>
      <c r="F50" s="4">
        <v>45806.725694444445</v>
      </c>
      <c r="G50" s="4"/>
      <c r="H50" t="s">
        <v>3155</v>
      </c>
      <c r="I50" t="s">
        <v>3240</v>
      </c>
      <c r="J50">
        <v>1001</v>
      </c>
      <c r="K50" t="s">
        <v>3194</v>
      </c>
      <c r="L50" t="s">
        <v>3158</v>
      </c>
      <c r="M50" t="s">
        <v>549</v>
      </c>
      <c r="N50" t="s">
        <v>550</v>
      </c>
      <c r="O50" t="s">
        <v>551</v>
      </c>
      <c r="P50" t="s">
        <v>149</v>
      </c>
      <c r="Q50" t="s">
        <v>203</v>
      </c>
    </row>
    <row r="51" spans="1:17">
      <c r="A51" t="s">
        <v>29180</v>
      </c>
      <c r="B51" t="s">
        <v>29181</v>
      </c>
      <c r="C51" t="s">
        <v>31228</v>
      </c>
      <c r="D51" s="4">
        <v>45806.229745370372</v>
      </c>
      <c r="E51" s="4">
        <v>45807.416666666664</v>
      </c>
      <c r="F51" s="4">
        <v>45807.434027777781</v>
      </c>
      <c r="G51" s="4"/>
      <c r="H51" t="s">
        <v>3155</v>
      </c>
      <c r="I51" t="s">
        <v>3184</v>
      </c>
      <c r="J51">
        <v>0</v>
      </c>
      <c r="K51" t="s">
        <v>3157</v>
      </c>
      <c r="L51" t="s">
        <v>3158</v>
      </c>
      <c r="M51" t="s">
        <v>549</v>
      </c>
      <c r="N51" t="s">
        <v>550</v>
      </c>
      <c r="O51" t="s">
        <v>551</v>
      </c>
      <c r="P51" t="s">
        <v>149</v>
      </c>
      <c r="Q51" t="s">
        <v>213</v>
      </c>
    </row>
    <row r="52" spans="1:17">
      <c r="A52" t="s">
        <v>31229</v>
      </c>
      <c r="B52" t="s">
        <v>31230</v>
      </c>
      <c r="C52" t="s">
        <v>31231</v>
      </c>
      <c r="D52" s="4">
        <v>45806.229560185187</v>
      </c>
      <c r="E52" s="4">
        <v>45806.6875</v>
      </c>
      <c r="F52" s="4">
        <v>45806.725694444445</v>
      </c>
      <c r="G52" s="4"/>
      <c r="H52" t="s">
        <v>3155</v>
      </c>
      <c r="I52" t="s">
        <v>3209</v>
      </c>
      <c r="J52">
        <v>0</v>
      </c>
      <c r="K52" t="s">
        <v>3157</v>
      </c>
      <c r="L52" t="s">
        <v>3158</v>
      </c>
      <c r="M52" t="s">
        <v>549</v>
      </c>
      <c r="N52" t="s">
        <v>550</v>
      </c>
      <c r="O52" t="s">
        <v>551</v>
      </c>
      <c r="P52" t="s">
        <v>141</v>
      </c>
      <c r="Q52" t="s">
        <v>232</v>
      </c>
    </row>
    <row r="53" spans="1:17">
      <c r="A53" t="s">
        <v>31232</v>
      </c>
      <c r="B53" t="s">
        <v>31233</v>
      </c>
      <c r="C53" t="s">
        <v>31234</v>
      </c>
      <c r="D53" s="4">
        <v>45806.22420138889</v>
      </c>
      <c r="E53" s="4">
        <v>45807.020833333336</v>
      </c>
      <c r="F53" s="4">
        <v>45807.038194444445</v>
      </c>
      <c r="G53" s="4"/>
      <c r="H53" t="s">
        <v>3155</v>
      </c>
      <c r="I53" t="s">
        <v>3171</v>
      </c>
      <c r="J53">
        <v>0</v>
      </c>
      <c r="K53" t="s">
        <v>3157</v>
      </c>
      <c r="L53" t="s">
        <v>3158</v>
      </c>
      <c r="M53" t="s">
        <v>549</v>
      </c>
      <c r="N53" t="s">
        <v>550</v>
      </c>
      <c r="O53" t="s">
        <v>616</v>
      </c>
      <c r="P53" t="s">
        <v>314</v>
      </c>
      <c r="Q53" t="s">
        <v>321</v>
      </c>
    </row>
    <row r="54" spans="1:17">
      <c r="A54" t="s">
        <v>31235</v>
      </c>
      <c r="B54" t="s">
        <v>31236</v>
      </c>
      <c r="C54" t="s">
        <v>31237</v>
      </c>
      <c r="D54" s="4">
        <v>45806.22384259259</v>
      </c>
      <c r="E54" s="4">
        <v>45807.270833333336</v>
      </c>
      <c r="F54" s="4">
        <v>45807.309027777781</v>
      </c>
      <c r="G54" s="4"/>
      <c r="H54" t="s">
        <v>3155</v>
      </c>
      <c r="I54" t="s">
        <v>3209</v>
      </c>
      <c r="J54">
        <v>0</v>
      </c>
      <c r="K54" t="s">
        <v>3157</v>
      </c>
      <c r="L54" t="s">
        <v>3158</v>
      </c>
      <c r="M54" t="s">
        <v>549</v>
      </c>
      <c r="N54" t="s">
        <v>550</v>
      </c>
      <c r="O54" t="s">
        <v>616</v>
      </c>
      <c r="P54" t="s">
        <v>314</v>
      </c>
      <c r="Q54" t="s">
        <v>316</v>
      </c>
    </row>
    <row r="55" spans="1:17">
      <c r="A55" t="s">
        <v>31238</v>
      </c>
      <c r="B55" t="s">
        <v>31239</v>
      </c>
      <c r="C55" t="s">
        <v>31240</v>
      </c>
      <c r="D55" s="4">
        <v>45806.222754629627</v>
      </c>
      <c r="E55" s="4">
        <v>45811.4375</v>
      </c>
      <c r="F55" s="4">
        <v>45811.454861111109</v>
      </c>
      <c r="G55" s="4"/>
      <c r="H55" t="s">
        <v>3155</v>
      </c>
      <c r="I55" t="s">
        <v>3171</v>
      </c>
      <c r="J55">
        <v>1001</v>
      </c>
      <c r="K55" t="s">
        <v>3157</v>
      </c>
      <c r="L55" t="s">
        <v>3158</v>
      </c>
      <c r="M55" t="s">
        <v>549</v>
      </c>
      <c r="N55" t="s">
        <v>550</v>
      </c>
      <c r="O55" t="s">
        <v>136</v>
      </c>
      <c r="P55" t="s">
        <v>147</v>
      </c>
      <c r="Q55" t="s">
        <v>21124</v>
      </c>
    </row>
    <row r="56" spans="1:17">
      <c r="A56" t="s">
        <v>31241</v>
      </c>
      <c r="B56" t="s">
        <v>31242</v>
      </c>
      <c r="C56" t="s">
        <v>31243</v>
      </c>
      <c r="D56" s="4">
        <v>45806.212488425925</v>
      </c>
      <c r="E56" s="4">
        <v>45809.458333333336</v>
      </c>
      <c r="F56" s="4">
        <v>45809.475694444445</v>
      </c>
      <c r="G56" s="4"/>
      <c r="H56" t="s">
        <v>3155</v>
      </c>
      <c r="I56" t="s">
        <v>3512</v>
      </c>
      <c r="J56">
        <v>1</v>
      </c>
      <c r="K56" t="s">
        <v>3157</v>
      </c>
      <c r="L56" t="s">
        <v>3245</v>
      </c>
      <c r="M56" t="s">
        <v>549</v>
      </c>
      <c r="N56" t="s">
        <v>3275</v>
      </c>
      <c r="O56" t="s">
        <v>3276</v>
      </c>
      <c r="P56" t="s">
        <v>626</v>
      </c>
      <c r="Q56" t="s">
        <v>31244</v>
      </c>
    </row>
    <row r="57" spans="1:17">
      <c r="A57" t="s">
        <v>31245</v>
      </c>
      <c r="B57" t="s">
        <v>31246</v>
      </c>
      <c r="C57" t="s">
        <v>31247</v>
      </c>
      <c r="D57" s="4">
        <v>45806.201296296298</v>
      </c>
      <c r="E57" s="4">
        <v>45809.416666666664</v>
      </c>
      <c r="F57" s="4">
        <v>45809.454861111109</v>
      </c>
      <c r="G57" s="4"/>
      <c r="H57" t="s">
        <v>3155</v>
      </c>
      <c r="I57" t="s">
        <v>3156</v>
      </c>
      <c r="J57">
        <v>0</v>
      </c>
      <c r="K57" t="s">
        <v>3194</v>
      </c>
      <c r="L57" t="s">
        <v>3245</v>
      </c>
      <c r="M57" t="s">
        <v>549</v>
      </c>
      <c r="N57" t="s">
        <v>550</v>
      </c>
      <c r="O57" t="s">
        <v>551</v>
      </c>
      <c r="P57" t="s">
        <v>145</v>
      </c>
      <c r="Q57" t="s">
        <v>219</v>
      </c>
    </row>
    <row r="58" spans="1:17">
      <c r="A58" t="s">
        <v>31248</v>
      </c>
      <c r="B58" t="s">
        <v>31249</v>
      </c>
      <c r="C58" t="s">
        <v>31250</v>
      </c>
      <c r="D58" s="4">
        <v>45806.194016203706</v>
      </c>
      <c r="E58" s="4">
        <v>45813.291666666664</v>
      </c>
      <c r="F58" s="4">
        <v>45813.329861111109</v>
      </c>
      <c r="G58" s="4"/>
      <c r="H58" t="s">
        <v>3155</v>
      </c>
      <c r="I58" t="s">
        <v>3156</v>
      </c>
      <c r="J58">
        <v>0</v>
      </c>
      <c r="K58" t="s">
        <v>3194</v>
      </c>
      <c r="L58" t="s">
        <v>3158</v>
      </c>
      <c r="M58" t="s">
        <v>549</v>
      </c>
      <c r="N58" t="s">
        <v>559</v>
      </c>
      <c r="O58" t="s">
        <v>469</v>
      </c>
      <c r="P58" t="s">
        <v>180</v>
      </c>
      <c r="Q58" t="s">
        <v>182</v>
      </c>
    </row>
    <row r="59" spans="1:17">
      <c r="A59" t="s">
        <v>31251</v>
      </c>
      <c r="B59" t="s">
        <v>31252</v>
      </c>
      <c r="C59" t="s">
        <v>31253</v>
      </c>
      <c r="D59" s="4">
        <v>45806.193460648145</v>
      </c>
      <c r="E59" s="4">
        <v>45810.895833333336</v>
      </c>
      <c r="F59" s="4">
        <v>45810.913194444445</v>
      </c>
      <c r="G59" s="4"/>
      <c r="H59" t="s">
        <v>3155</v>
      </c>
      <c r="I59" t="s">
        <v>3184</v>
      </c>
      <c r="J59">
        <v>0</v>
      </c>
      <c r="K59" t="s">
        <v>3157</v>
      </c>
      <c r="L59" t="s">
        <v>3158</v>
      </c>
      <c r="M59" t="s">
        <v>549</v>
      </c>
      <c r="N59" t="s">
        <v>550</v>
      </c>
      <c r="O59" t="s">
        <v>551</v>
      </c>
      <c r="P59" t="s">
        <v>242</v>
      </c>
      <c r="Q59" t="s">
        <v>244</v>
      </c>
    </row>
    <row r="60" spans="1:17">
      <c r="A60" t="s">
        <v>31114</v>
      </c>
      <c r="B60" t="s">
        <v>31115</v>
      </c>
      <c r="C60" t="s">
        <v>31254</v>
      </c>
      <c r="D60" s="4">
        <v>45806.19059027778</v>
      </c>
      <c r="E60" s="4">
        <v>45809.291666666664</v>
      </c>
      <c r="F60" s="4">
        <v>45809.329861111109</v>
      </c>
      <c r="G60" s="4"/>
      <c r="H60" t="s">
        <v>3155</v>
      </c>
      <c r="I60" t="s">
        <v>3156</v>
      </c>
      <c r="J60">
        <v>0</v>
      </c>
      <c r="K60" t="s">
        <v>3157</v>
      </c>
      <c r="L60" t="s">
        <v>3245</v>
      </c>
      <c r="M60" t="s">
        <v>549</v>
      </c>
      <c r="N60" t="s">
        <v>550</v>
      </c>
      <c r="O60" t="s">
        <v>551</v>
      </c>
      <c r="P60" t="s">
        <v>149</v>
      </c>
      <c r="Q60" t="s">
        <v>206</v>
      </c>
    </row>
    <row r="61" spans="1:17">
      <c r="A61" t="s">
        <v>31251</v>
      </c>
      <c r="B61" t="s">
        <v>31252</v>
      </c>
      <c r="C61" t="s">
        <v>31255</v>
      </c>
      <c r="D61" s="4">
        <v>45806.190092592595</v>
      </c>
      <c r="E61" s="4">
        <v>45810.604166666664</v>
      </c>
      <c r="F61" s="4">
        <v>45810.621527777781</v>
      </c>
      <c r="G61" s="4"/>
      <c r="H61" t="s">
        <v>3155</v>
      </c>
      <c r="I61" t="s">
        <v>3184</v>
      </c>
      <c r="J61">
        <v>0</v>
      </c>
      <c r="K61" t="s">
        <v>3157</v>
      </c>
      <c r="L61" t="s">
        <v>3245</v>
      </c>
      <c r="M61" t="s">
        <v>549</v>
      </c>
      <c r="N61" t="s">
        <v>550</v>
      </c>
      <c r="O61" t="s">
        <v>551</v>
      </c>
      <c r="P61" t="s">
        <v>242</v>
      </c>
      <c r="Q61" t="s">
        <v>244</v>
      </c>
    </row>
    <row r="62" spans="1:17">
      <c r="A62" t="s">
        <v>31256</v>
      </c>
      <c r="B62" t="s">
        <v>31257</v>
      </c>
      <c r="C62" t="s">
        <v>31258</v>
      </c>
      <c r="D62" s="4">
        <v>45806.18341435185</v>
      </c>
      <c r="E62" s="4">
        <v>45815.395833333336</v>
      </c>
      <c r="F62" s="4">
        <v>45815.434027777781</v>
      </c>
      <c r="G62" s="4"/>
      <c r="H62" t="s">
        <v>3155</v>
      </c>
      <c r="I62" t="s">
        <v>3209</v>
      </c>
      <c r="J62">
        <v>0</v>
      </c>
      <c r="K62" t="s">
        <v>3157</v>
      </c>
      <c r="L62" t="s">
        <v>3158</v>
      </c>
      <c r="M62" t="s">
        <v>549</v>
      </c>
      <c r="N62" t="s">
        <v>550</v>
      </c>
      <c r="O62" t="s">
        <v>616</v>
      </c>
      <c r="P62" t="s">
        <v>626</v>
      </c>
      <c r="Q62" t="s">
        <v>3366</v>
      </c>
    </row>
    <row r="63" spans="1:17">
      <c r="A63" t="s">
        <v>31259</v>
      </c>
      <c r="B63" t="s">
        <v>31260</v>
      </c>
      <c r="C63" t="s">
        <v>31261</v>
      </c>
      <c r="D63" s="4">
        <v>45806.180324074077</v>
      </c>
      <c r="E63" s="4">
        <v>45806.625</v>
      </c>
      <c r="F63" s="4">
        <v>45806.642361111109</v>
      </c>
      <c r="G63" s="4"/>
      <c r="H63" t="s">
        <v>3155</v>
      </c>
      <c r="I63" t="s">
        <v>3184</v>
      </c>
      <c r="J63">
        <v>0</v>
      </c>
      <c r="K63" t="s">
        <v>3157</v>
      </c>
      <c r="L63" t="s">
        <v>3245</v>
      </c>
      <c r="M63" t="s">
        <v>549</v>
      </c>
      <c r="N63" t="s">
        <v>550</v>
      </c>
      <c r="O63" t="s">
        <v>616</v>
      </c>
      <c r="P63" t="s">
        <v>314</v>
      </c>
      <c r="Q63" t="s">
        <v>323</v>
      </c>
    </row>
    <row r="64" spans="1:17">
      <c r="A64" t="s">
        <v>31262</v>
      </c>
      <c r="B64" t="s">
        <v>31263</v>
      </c>
      <c r="C64" t="s">
        <v>31264</v>
      </c>
      <c r="D64" s="4">
        <v>45806.149710648147</v>
      </c>
      <c r="E64" s="4">
        <v>45809.395833333336</v>
      </c>
      <c r="F64" s="4">
        <v>45809.413194444445</v>
      </c>
      <c r="G64" s="4"/>
      <c r="H64" t="s">
        <v>3155</v>
      </c>
      <c r="I64" t="s">
        <v>3291</v>
      </c>
      <c r="J64">
        <v>0</v>
      </c>
      <c r="K64" t="s">
        <v>3157</v>
      </c>
      <c r="L64" t="s">
        <v>3158</v>
      </c>
      <c r="M64" t="s">
        <v>549</v>
      </c>
      <c r="N64" t="s">
        <v>550</v>
      </c>
      <c r="O64" t="s">
        <v>616</v>
      </c>
      <c r="P64" t="s">
        <v>626</v>
      </c>
      <c r="Q64" t="s">
        <v>3366</v>
      </c>
    </row>
    <row r="65" spans="1:17">
      <c r="A65" t="s">
        <v>31265</v>
      </c>
      <c r="B65" t="s">
        <v>31266</v>
      </c>
      <c r="C65" t="s">
        <v>31267</v>
      </c>
      <c r="D65" s="4">
        <v>45806.135729166665</v>
      </c>
      <c r="E65" s="4">
        <v>45813.333333333336</v>
      </c>
      <c r="F65" s="4">
        <v>45813.371527777781</v>
      </c>
      <c r="G65" s="4"/>
      <c r="H65" t="s">
        <v>3155</v>
      </c>
      <c r="I65" t="s">
        <v>3156</v>
      </c>
      <c r="J65">
        <v>0</v>
      </c>
      <c r="K65" t="s">
        <v>3157</v>
      </c>
      <c r="L65" t="s">
        <v>3158</v>
      </c>
      <c r="M65" t="s">
        <v>549</v>
      </c>
      <c r="N65" t="s">
        <v>550</v>
      </c>
      <c r="O65" t="s">
        <v>551</v>
      </c>
      <c r="P65" t="s">
        <v>149</v>
      </c>
      <c r="Q65" t="s">
        <v>203</v>
      </c>
    </row>
    <row r="66" spans="1:17">
      <c r="A66" t="s">
        <v>31268</v>
      </c>
      <c r="B66" t="s">
        <v>31269</v>
      </c>
      <c r="C66" t="s">
        <v>31270</v>
      </c>
      <c r="D66" s="4">
        <v>45806.135567129626</v>
      </c>
      <c r="E66" s="4">
        <v>45808.458333333336</v>
      </c>
      <c r="F66" s="4">
        <v>45808.475694444445</v>
      </c>
      <c r="G66" s="4"/>
      <c r="H66" t="s">
        <v>3155</v>
      </c>
      <c r="I66" t="s">
        <v>3184</v>
      </c>
      <c r="J66">
        <v>1002</v>
      </c>
      <c r="K66" t="s">
        <v>3157</v>
      </c>
      <c r="L66" t="s">
        <v>3158</v>
      </c>
      <c r="M66" t="s">
        <v>549</v>
      </c>
      <c r="N66" t="s">
        <v>550</v>
      </c>
      <c r="O66" t="s">
        <v>616</v>
      </c>
      <c r="P66" t="s">
        <v>314</v>
      </c>
      <c r="Q66" t="s">
        <v>321</v>
      </c>
    </row>
    <row r="67" spans="1:17">
      <c r="A67" t="s">
        <v>31271</v>
      </c>
      <c r="B67" t="s">
        <v>31272</v>
      </c>
      <c r="C67" t="s">
        <v>31273</v>
      </c>
      <c r="D67" s="4">
        <v>45806.121458333335</v>
      </c>
      <c r="E67" s="4">
        <v>45807.333333333336</v>
      </c>
      <c r="F67" s="4">
        <v>45807.371527777781</v>
      </c>
      <c r="G67" s="4"/>
      <c r="H67" t="s">
        <v>3155</v>
      </c>
      <c r="I67" t="s">
        <v>3209</v>
      </c>
      <c r="J67">
        <v>0</v>
      </c>
      <c r="K67" t="s">
        <v>3163</v>
      </c>
      <c r="L67" t="s">
        <v>3158</v>
      </c>
      <c r="M67" t="s">
        <v>549</v>
      </c>
      <c r="N67" t="s">
        <v>550</v>
      </c>
      <c r="O67" t="s">
        <v>616</v>
      </c>
      <c r="P67" t="s">
        <v>314</v>
      </c>
      <c r="Q67" t="s">
        <v>322</v>
      </c>
    </row>
    <row r="68" spans="1:17">
      <c r="A68" t="s">
        <v>31274</v>
      </c>
      <c r="B68" t="s">
        <v>31275</v>
      </c>
      <c r="C68" t="s">
        <v>31276</v>
      </c>
      <c r="D68" s="4">
        <v>45806.120150462964</v>
      </c>
      <c r="E68" s="4">
        <v>45808.541666666664</v>
      </c>
      <c r="F68" s="4">
        <v>45808.579861111109</v>
      </c>
      <c r="G68" s="4"/>
      <c r="H68" t="s">
        <v>3155</v>
      </c>
      <c r="I68" t="s">
        <v>3209</v>
      </c>
      <c r="J68">
        <v>0</v>
      </c>
      <c r="K68" t="s">
        <v>3227</v>
      </c>
      <c r="L68" t="s">
        <v>3158</v>
      </c>
      <c r="M68" t="s">
        <v>549</v>
      </c>
      <c r="N68" t="s">
        <v>3275</v>
      </c>
      <c r="O68" t="s">
        <v>3276</v>
      </c>
      <c r="P68" t="s">
        <v>626</v>
      </c>
      <c r="Q68" t="s">
        <v>31277</v>
      </c>
    </row>
    <row r="69" spans="1:17">
      <c r="A69" t="s">
        <v>31278</v>
      </c>
      <c r="B69" t="s">
        <v>31279</v>
      </c>
      <c r="C69" t="s">
        <v>31280</v>
      </c>
      <c r="D69" s="4">
        <v>45806.09611111111</v>
      </c>
      <c r="E69" s="4">
        <v>45806.541666666664</v>
      </c>
      <c r="F69" s="4">
        <v>45806.559027777781</v>
      </c>
      <c r="G69" s="4"/>
      <c r="H69" t="s">
        <v>3155</v>
      </c>
      <c r="I69" t="s">
        <v>3184</v>
      </c>
      <c r="J69">
        <v>1001</v>
      </c>
      <c r="K69" t="s">
        <v>3157</v>
      </c>
      <c r="L69" t="s">
        <v>3158</v>
      </c>
      <c r="M69" t="s">
        <v>549</v>
      </c>
      <c r="N69" t="s">
        <v>550</v>
      </c>
      <c r="O69" t="s">
        <v>616</v>
      </c>
      <c r="P69" t="s">
        <v>314</v>
      </c>
      <c r="Q69" t="s">
        <v>319</v>
      </c>
    </row>
    <row r="70" spans="1:17">
      <c r="A70" t="s">
        <v>31281</v>
      </c>
      <c r="B70" t="s">
        <v>31282</v>
      </c>
      <c r="C70" t="s">
        <v>31283</v>
      </c>
      <c r="D70" s="4">
        <v>45806.094768518517</v>
      </c>
      <c r="E70" s="4">
        <v>45817.375</v>
      </c>
      <c r="F70" s="4">
        <v>45817.392361111109</v>
      </c>
      <c r="G70" s="4"/>
      <c r="H70" t="s">
        <v>3155</v>
      </c>
      <c r="I70" t="s">
        <v>3184</v>
      </c>
      <c r="J70">
        <v>0</v>
      </c>
      <c r="K70" t="s">
        <v>3157</v>
      </c>
      <c r="L70" t="s">
        <v>3158</v>
      </c>
      <c r="M70" t="s">
        <v>549</v>
      </c>
      <c r="N70" t="s">
        <v>550</v>
      </c>
      <c r="O70" t="s">
        <v>616</v>
      </c>
      <c r="P70" t="s">
        <v>314</v>
      </c>
      <c r="Q70" t="s">
        <v>316</v>
      </c>
    </row>
    <row r="71" spans="1:17">
      <c r="A71" t="s">
        <v>31284</v>
      </c>
      <c r="B71" t="s">
        <v>31285</v>
      </c>
      <c r="C71" t="s">
        <v>31286</v>
      </c>
      <c r="D71" s="4">
        <v>45806.087430555555</v>
      </c>
      <c r="E71" s="4">
        <v>45810.333333333336</v>
      </c>
      <c r="F71" s="4">
        <v>45810.350694444445</v>
      </c>
      <c r="G71" s="4"/>
      <c r="H71" t="s">
        <v>3155</v>
      </c>
      <c r="I71" t="s">
        <v>3512</v>
      </c>
      <c r="J71">
        <v>1</v>
      </c>
      <c r="K71" t="s">
        <v>3157</v>
      </c>
      <c r="L71" t="s">
        <v>3158</v>
      </c>
      <c r="M71" t="s">
        <v>549</v>
      </c>
      <c r="N71" t="s">
        <v>550</v>
      </c>
      <c r="O71" t="s">
        <v>616</v>
      </c>
      <c r="P71" t="s">
        <v>314</v>
      </c>
      <c r="Q71" t="s">
        <v>317</v>
      </c>
    </row>
    <row r="72" spans="1:17">
      <c r="A72" t="s">
        <v>31287</v>
      </c>
      <c r="B72" t="s">
        <v>31288</v>
      </c>
      <c r="C72" t="s">
        <v>31289</v>
      </c>
      <c r="D72" s="4">
        <v>45806.086273148147</v>
      </c>
      <c r="E72" s="4">
        <v>45807.916666666664</v>
      </c>
      <c r="F72" s="4">
        <v>45807.954861111109</v>
      </c>
      <c r="G72" s="4"/>
      <c r="H72" t="s">
        <v>3155</v>
      </c>
      <c r="I72" t="s">
        <v>3209</v>
      </c>
      <c r="J72">
        <v>0</v>
      </c>
      <c r="K72" t="s">
        <v>3227</v>
      </c>
      <c r="L72" t="s">
        <v>3158</v>
      </c>
      <c r="M72" t="s">
        <v>549</v>
      </c>
      <c r="N72" t="s">
        <v>550</v>
      </c>
      <c r="O72" t="s">
        <v>616</v>
      </c>
      <c r="P72" t="s">
        <v>314</v>
      </c>
      <c r="Q72" t="s">
        <v>315</v>
      </c>
    </row>
    <row r="73" spans="1:17">
      <c r="A73" t="s">
        <v>31290</v>
      </c>
      <c r="B73" t="s">
        <v>31291</v>
      </c>
      <c r="C73" t="s">
        <v>31292</v>
      </c>
      <c r="D73" s="4">
        <v>45806.085011574076</v>
      </c>
      <c r="E73" s="4">
        <v>45806.5625</v>
      </c>
      <c r="F73" s="4">
        <v>45806.579861111109</v>
      </c>
      <c r="G73" s="4"/>
      <c r="H73" t="s">
        <v>3155</v>
      </c>
      <c r="I73" t="s">
        <v>3184</v>
      </c>
      <c r="J73">
        <v>1</v>
      </c>
      <c r="K73" t="s">
        <v>3227</v>
      </c>
      <c r="L73" t="s">
        <v>3158</v>
      </c>
      <c r="M73" t="s">
        <v>549</v>
      </c>
      <c r="N73" t="s">
        <v>550</v>
      </c>
      <c r="O73" t="s">
        <v>616</v>
      </c>
      <c r="P73" t="s">
        <v>314</v>
      </c>
      <c r="Q73" t="s">
        <v>318</v>
      </c>
    </row>
    <row r="74" spans="1:17">
      <c r="A74" t="s">
        <v>31293</v>
      </c>
      <c r="B74" t="s">
        <v>31294</v>
      </c>
      <c r="C74" t="s">
        <v>31295</v>
      </c>
      <c r="D74" s="4">
        <v>45806.08384259259</v>
      </c>
      <c r="E74" s="4">
        <v>45809.416666666664</v>
      </c>
      <c r="F74" s="4">
        <v>45809.434027777781</v>
      </c>
      <c r="G74" s="4"/>
      <c r="H74" t="s">
        <v>3155</v>
      </c>
      <c r="I74" t="s">
        <v>3171</v>
      </c>
      <c r="J74">
        <v>1001</v>
      </c>
      <c r="K74" t="s">
        <v>3157</v>
      </c>
      <c r="L74" t="s">
        <v>3158</v>
      </c>
      <c r="M74" t="s">
        <v>549</v>
      </c>
      <c r="N74" t="s">
        <v>550</v>
      </c>
      <c r="O74" t="s">
        <v>551</v>
      </c>
      <c r="P74" t="s">
        <v>149</v>
      </c>
      <c r="Q74" t="s">
        <v>200</v>
      </c>
    </row>
    <row r="75" spans="1:17">
      <c r="A75" t="s">
        <v>31296</v>
      </c>
      <c r="B75" t="s">
        <v>31297</v>
      </c>
      <c r="C75" t="s">
        <v>31298</v>
      </c>
      <c r="D75" s="4">
        <v>45806.083495370367</v>
      </c>
      <c r="E75" s="4">
        <v>45806.416666666664</v>
      </c>
      <c r="F75" s="4">
        <v>45806.434027777781</v>
      </c>
      <c r="G75" s="4"/>
      <c r="H75" t="s">
        <v>3155</v>
      </c>
      <c r="I75" t="s">
        <v>3512</v>
      </c>
      <c r="J75">
        <v>1</v>
      </c>
      <c r="K75" t="s">
        <v>3157</v>
      </c>
      <c r="L75" t="s">
        <v>3158</v>
      </c>
      <c r="M75" t="s">
        <v>549</v>
      </c>
      <c r="N75" t="s">
        <v>550</v>
      </c>
      <c r="O75" t="s">
        <v>616</v>
      </c>
      <c r="P75" t="s">
        <v>626</v>
      </c>
      <c r="Q75" t="s">
        <v>3366</v>
      </c>
    </row>
    <row r="76" spans="1:17">
      <c r="A76" t="s">
        <v>31299</v>
      </c>
      <c r="B76" t="s">
        <v>31300</v>
      </c>
      <c r="C76" t="s">
        <v>31301</v>
      </c>
      <c r="D76" s="4">
        <v>45806.077974537038</v>
      </c>
      <c r="E76" s="4">
        <v>45812.416666666664</v>
      </c>
      <c r="F76" s="4">
        <v>45812.454861111109</v>
      </c>
      <c r="G76" s="4"/>
      <c r="H76" t="s">
        <v>3155</v>
      </c>
      <c r="I76" t="s">
        <v>3156</v>
      </c>
      <c r="J76">
        <v>0</v>
      </c>
      <c r="K76" t="s">
        <v>3194</v>
      </c>
      <c r="L76" t="s">
        <v>3158</v>
      </c>
      <c r="M76" t="s">
        <v>549</v>
      </c>
      <c r="N76" t="s">
        <v>550</v>
      </c>
      <c r="O76" t="s">
        <v>551</v>
      </c>
      <c r="P76" t="s">
        <v>145</v>
      </c>
      <c r="Q76" t="s">
        <v>215</v>
      </c>
    </row>
    <row r="77" spans="1:17">
      <c r="A77" t="s">
        <v>31302</v>
      </c>
      <c r="B77" t="s">
        <v>31303</v>
      </c>
      <c r="C77" t="s">
        <v>31304</v>
      </c>
      <c r="D77" s="4">
        <v>45806.073541666665</v>
      </c>
      <c r="E77" s="4">
        <v>45808.583333333336</v>
      </c>
      <c r="F77" s="4">
        <v>45808.600694444445</v>
      </c>
      <c r="G77" s="4"/>
      <c r="H77" t="s">
        <v>3155</v>
      </c>
      <c r="I77" t="s">
        <v>3171</v>
      </c>
      <c r="J77">
        <v>1001</v>
      </c>
      <c r="K77" t="s">
        <v>3157</v>
      </c>
      <c r="L77" t="s">
        <v>3158</v>
      </c>
      <c r="M77" t="s">
        <v>549</v>
      </c>
      <c r="N77" t="s">
        <v>550</v>
      </c>
      <c r="O77" t="s">
        <v>136</v>
      </c>
      <c r="P77" t="s">
        <v>139</v>
      </c>
      <c r="Q77" t="s">
        <v>275</v>
      </c>
    </row>
    <row r="78" spans="1:17">
      <c r="A78" t="s">
        <v>31305</v>
      </c>
      <c r="B78" t="s">
        <v>31306</v>
      </c>
      <c r="C78" t="s">
        <v>31307</v>
      </c>
      <c r="D78" s="4">
        <v>45806.062245370369</v>
      </c>
      <c r="E78" s="4">
        <v>45806.4375</v>
      </c>
      <c r="F78" s="4">
        <v>45806.454861111109</v>
      </c>
      <c r="G78" s="4"/>
      <c r="H78" t="s">
        <v>3155</v>
      </c>
      <c r="I78" t="s">
        <v>3184</v>
      </c>
      <c r="J78">
        <v>0</v>
      </c>
      <c r="K78" t="s">
        <v>3157</v>
      </c>
      <c r="L78" t="s">
        <v>3158</v>
      </c>
      <c r="M78" t="s">
        <v>549</v>
      </c>
      <c r="N78" t="s">
        <v>550</v>
      </c>
      <c r="O78" t="s">
        <v>616</v>
      </c>
      <c r="P78" t="s">
        <v>314</v>
      </c>
      <c r="Q78" t="s">
        <v>323</v>
      </c>
    </row>
    <row r="79" spans="1:17">
      <c r="A79" t="s">
        <v>31308</v>
      </c>
      <c r="B79" t="s">
        <v>31309</v>
      </c>
      <c r="C79" t="s">
        <v>31310</v>
      </c>
      <c r="D79" s="4">
        <v>45806.050034722219</v>
      </c>
      <c r="E79" s="4">
        <v>45811.125</v>
      </c>
      <c r="F79" s="4">
        <v>45811.142361111109</v>
      </c>
      <c r="G79" s="4"/>
      <c r="H79" t="s">
        <v>3155</v>
      </c>
      <c r="I79" t="s">
        <v>3184</v>
      </c>
      <c r="J79">
        <v>1002</v>
      </c>
      <c r="K79" t="s">
        <v>3157</v>
      </c>
      <c r="L79" t="s">
        <v>3158</v>
      </c>
      <c r="M79" t="s">
        <v>549</v>
      </c>
      <c r="N79" t="s">
        <v>550</v>
      </c>
      <c r="O79" t="s">
        <v>616</v>
      </c>
      <c r="P79" t="s">
        <v>314</v>
      </c>
      <c r="Q79" t="s">
        <v>322</v>
      </c>
    </row>
    <row r="80" spans="1:17">
      <c r="A80" t="s">
        <v>31311</v>
      </c>
      <c r="B80" t="s">
        <v>31312</v>
      </c>
      <c r="C80" t="s">
        <v>31313</v>
      </c>
      <c r="D80" s="4">
        <v>45806.046875</v>
      </c>
      <c r="E80" s="4">
        <v>45808.4375</v>
      </c>
      <c r="F80" s="4">
        <v>45808.454861111109</v>
      </c>
      <c r="G80" s="4"/>
      <c r="H80" t="s">
        <v>3155</v>
      </c>
      <c r="I80" t="s">
        <v>3171</v>
      </c>
      <c r="J80">
        <v>0</v>
      </c>
      <c r="K80" t="s">
        <v>3157</v>
      </c>
      <c r="L80" t="s">
        <v>3158</v>
      </c>
      <c r="M80" t="s">
        <v>549</v>
      </c>
      <c r="N80" t="s">
        <v>550</v>
      </c>
      <c r="O80" t="s">
        <v>551</v>
      </c>
      <c r="P80" t="s">
        <v>149</v>
      </c>
      <c r="Q80" t="s">
        <v>205</v>
      </c>
    </row>
    <row r="81" spans="1:17">
      <c r="A81" t="s">
        <v>31311</v>
      </c>
      <c r="B81" t="s">
        <v>31312</v>
      </c>
      <c r="C81" t="s">
        <v>31314</v>
      </c>
      <c r="D81" s="4">
        <v>45806.045092592591</v>
      </c>
      <c r="E81" s="4">
        <v>45808.395833333336</v>
      </c>
      <c r="F81" s="4">
        <v>45808.413194444445</v>
      </c>
      <c r="G81" s="4"/>
      <c r="H81" t="s">
        <v>3155</v>
      </c>
      <c r="I81" t="s">
        <v>3171</v>
      </c>
      <c r="J81">
        <v>0</v>
      </c>
      <c r="K81" t="s">
        <v>3157</v>
      </c>
      <c r="L81" t="s">
        <v>3245</v>
      </c>
      <c r="M81" t="s">
        <v>549</v>
      </c>
      <c r="N81" t="s">
        <v>550</v>
      </c>
      <c r="O81" t="s">
        <v>551</v>
      </c>
      <c r="P81" t="s">
        <v>149</v>
      </c>
      <c r="Q81" t="s">
        <v>205</v>
      </c>
    </row>
    <row r="82" spans="1:17">
      <c r="A82" t="s">
        <v>31315</v>
      </c>
      <c r="B82" t="s">
        <v>31316</v>
      </c>
      <c r="C82" t="s">
        <v>31317</v>
      </c>
      <c r="D82" s="4">
        <v>45806.045046296298</v>
      </c>
      <c r="E82" s="4">
        <v>45806.5</v>
      </c>
      <c r="F82" s="4">
        <v>45806.517361111109</v>
      </c>
      <c r="G82" s="4"/>
      <c r="H82" t="s">
        <v>3155</v>
      </c>
      <c r="I82" t="s">
        <v>3184</v>
      </c>
      <c r="J82">
        <v>1002</v>
      </c>
      <c r="K82" t="s">
        <v>3157</v>
      </c>
      <c r="L82" t="s">
        <v>3158</v>
      </c>
      <c r="M82" t="s">
        <v>549</v>
      </c>
      <c r="N82" t="s">
        <v>550</v>
      </c>
      <c r="O82" t="s">
        <v>136</v>
      </c>
      <c r="P82" t="s">
        <v>292</v>
      </c>
      <c r="Q82" t="s">
        <v>296</v>
      </c>
    </row>
    <row r="83" spans="1:17">
      <c r="A83" t="s">
        <v>31318</v>
      </c>
      <c r="B83" t="s">
        <v>31319</v>
      </c>
      <c r="C83" t="s">
        <v>31320</v>
      </c>
      <c r="D83" s="4">
        <v>45806.028078703705</v>
      </c>
      <c r="E83" s="4">
        <v>45806.395833333336</v>
      </c>
      <c r="F83" s="4">
        <v>45806.413194444445</v>
      </c>
      <c r="G83" s="4"/>
      <c r="H83" t="s">
        <v>3155</v>
      </c>
      <c r="I83" t="s">
        <v>3512</v>
      </c>
      <c r="J83">
        <v>1</v>
      </c>
      <c r="K83" t="s">
        <v>3157</v>
      </c>
      <c r="L83" t="s">
        <v>3158</v>
      </c>
      <c r="M83" t="s">
        <v>549</v>
      </c>
      <c r="N83" t="s">
        <v>550</v>
      </c>
      <c r="O83" t="s">
        <v>136</v>
      </c>
      <c r="P83" t="s">
        <v>139</v>
      </c>
      <c r="Q83" t="s">
        <v>272</v>
      </c>
    </row>
    <row r="84" spans="1:17">
      <c r="A84" t="s">
        <v>31321</v>
      </c>
      <c r="B84" t="s">
        <v>31322</v>
      </c>
      <c r="C84" t="s">
        <v>31323</v>
      </c>
      <c r="D84" s="4">
        <v>45806.027372685188</v>
      </c>
      <c r="E84" s="4">
        <v>45806.479166666664</v>
      </c>
      <c r="F84" s="4">
        <v>45806.496527777781</v>
      </c>
      <c r="G84" s="4"/>
      <c r="H84" t="s">
        <v>3155</v>
      </c>
      <c r="I84" t="s">
        <v>3184</v>
      </c>
      <c r="J84">
        <v>0</v>
      </c>
      <c r="K84" t="s">
        <v>3157</v>
      </c>
      <c r="L84" t="s">
        <v>3245</v>
      </c>
      <c r="M84" t="s">
        <v>549</v>
      </c>
      <c r="N84" t="s">
        <v>550</v>
      </c>
      <c r="O84" t="s">
        <v>616</v>
      </c>
      <c r="P84" t="s">
        <v>314</v>
      </c>
      <c r="Q84" t="s">
        <v>320</v>
      </c>
    </row>
    <row r="85" spans="1:17">
      <c r="A85" t="s">
        <v>31324</v>
      </c>
      <c r="B85" t="s">
        <v>31325</v>
      </c>
      <c r="C85" t="s">
        <v>31326</v>
      </c>
      <c r="D85" s="4">
        <v>45806.026087962964</v>
      </c>
      <c r="E85" s="4">
        <v>45814.916666666664</v>
      </c>
      <c r="F85" s="4">
        <v>45814.934027777781</v>
      </c>
      <c r="G85" s="4"/>
      <c r="H85" t="s">
        <v>3155</v>
      </c>
      <c r="I85" t="s">
        <v>3184</v>
      </c>
      <c r="J85">
        <v>1</v>
      </c>
      <c r="K85" t="s">
        <v>3227</v>
      </c>
      <c r="L85" t="s">
        <v>3158</v>
      </c>
      <c r="M85" t="s">
        <v>549</v>
      </c>
      <c r="N85" t="s">
        <v>550</v>
      </c>
      <c r="O85" t="s">
        <v>616</v>
      </c>
      <c r="P85" t="s">
        <v>314</v>
      </c>
      <c r="Q85" t="s">
        <v>319</v>
      </c>
    </row>
    <row r="86" spans="1:17">
      <c r="A86" t="s">
        <v>31324</v>
      </c>
      <c r="B86" t="s">
        <v>31327</v>
      </c>
      <c r="C86" t="s">
        <v>31328</v>
      </c>
      <c r="D86" s="4">
        <v>45806.024907407409</v>
      </c>
      <c r="E86" s="4">
        <v>45808.3125</v>
      </c>
      <c r="F86" s="4">
        <v>45808.329861111109</v>
      </c>
      <c r="G86" s="4"/>
      <c r="H86" t="s">
        <v>3155</v>
      </c>
      <c r="I86" t="s">
        <v>3291</v>
      </c>
      <c r="J86">
        <v>0</v>
      </c>
      <c r="K86" t="s">
        <v>3194</v>
      </c>
      <c r="L86" t="s">
        <v>3158</v>
      </c>
      <c r="M86" t="s">
        <v>549</v>
      </c>
      <c r="N86" t="s">
        <v>550</v>
      </c>
      <c r="O86" t="s">
        <v>616</v>
      </c>
      <c r="P86" t="s">
        <v>314</v>
      </c>
      <c r="Q86" t="s">
        <v>319</v>
      </c>
    </row>
    <row r="87" spans="1:17">
      <c r="A87" t="s">
        <v>31329</v>
      </c>
      <c r="B87" t="s">
        <v>31330</v>
      </c>
      <c r="C87" t="s">
        <v>31331</v>
      </c>
      <c r="D87" s="4">
        <v>45806.024699074071</v>
      </c>
      <c r="E87" s="4">
        <v>45806.5625</v>
      </c>
      <c r="F87" s="4">
        <v>45806.600694444445</v>
      </c>
      <c r="G87" s="4"/>
      <c r="H87" t="s">
        <v>3155</v>
      </c>
      <c r="I87" t="s">
        <v>3209</v>
      </c>
      <c r="J87">
        <v>0</v>
      </c>
      <c r="K87" t="s">
        <v>3157</v>
      </c>
      <c r="L87" t="s">
        <v>3245</v>
      </c>
      <c r="M87" t="s">
        <v>549</v>
      </c>
      <c r="N87" t="s">
        <v>550</v>
      </c>
      <c r="O87" t="s">
        <v>616</v>
      </c>
      <c r="P87" t="s">
        <v>314</v>
      </c>
      <c r="Q87" t="s">
        <v>316</v>
      </c>
    </row>
    <row r="88" spans="1:17">
      <c r="A88" t="s">
        <v>31332</v>
      </c>
      <c r="B88" t="s">
        <v>31333</v>
      </c>
      <c r="C88" t="s">
        <v>31334</v>
      </c>
      <c r="D88" s="4">
        <v>45806.013437499998</v>
      </c>
      <c r="E88" s="4">
        <v>45806.541666666664</v>
      </c>
      <c r="F88" s="4">
        <v>45806.559027777781</v>
      </c>
      <c r="G88" s="4"/>
      <c r="H88" t="s">
        <v>3155</v>
      </c>
      <c r="I88" t="s">
        <v>3291</v>
      </c>
      <c r="J88">
        <v>0</v>
      </c>
      <c r="K88" t="s">
        <v>3157</v>
      </c>
      <c r="L88" t="s">
        <v>3158</v>
      </c>
      <c r="M88" t="s">
        <v>549</v>
      </c>
      <c r="N88" t="s">
        <v>550</v>
      </c>
      <c r="O88" t="s">
        <v>616</v>
      </c>
      <c r="P88" t="s">
        <v>314</v>
      </c>
      <c r="Q88" t="s">
        <v>317</v>
      </c>
    </row>
    <row r="89" spans="1:17">
      <c r="A89" t="s">
        <v>31335</v>
      </c>
      <c r="B89" t="s">
        <v>31336</v>
      </c>
      <c r="C89" t="s">
        <v>31337</v>
      </c>
      <c r="D89" s="4">
        <v>45806.003750000003</v>
      </c>
      <c r="E89" s="4">
        <v>45806.5</v>
      </c>
      <c r="F89" s="4">
        <v>45806.538194444445</v>
      </c>
      <c r="G89" s="4"/>
      <c r="H89" t="s">
        <v>3155</v>
      </c>
      <c r="I89" t="s">
        <v>3209</v>
      </c>
      <c r="J89">
        <v>0</v>
      </c>
      <c r="K89" t="s">
        <v>3157</v>
      </c>
      <c r="L89" t="s">
        <v>3158</v>
      </c>
      <c r="M89" t="s">
        <v>549</v>
      </c>
      <c r="N89" t="s">
        <v>550</v>
      </c>
      <c r="O89" t="s">
        <v>616</v>
      </c>
      <c r="P89" t="s">
        <v>314</v>
      </c>
      <c r="Q89" t="s">
        <v>315</v>
      </c>
    </row>
    <row r="90" spans="1:17">
      <c r="A90" t="s">
        <v>31338</v>
      </c>
      <c r="B90" t="s">
        <v>31339</v>
      </c>
      <c r="C90" t="s">
        <v>31340</v>
      </c>
      <c r="D90" s="4">
        <v>45806.002546296295</v>
      </c>
      <c r="E90" s="4">
        <v>45806.645833333336</v>
      </c>
      <c r="F90" s="4">
        <v>45806.663194444445</v>
      </c>
      <c r="G90" s="4"/>
      <c r="H90" t="s">
        <v>3155</v>
      </c>
      <c r="I90" t="s">
        <v>3175</v>
      </c>
      <c r="J90">
        <v>0</v>
      </c>
      <c r="K90" t="s">
        <v>3157</v>
      </c>
      <c r="L90" t="s">
        <v>3158</v>
      </c>
      <c r="M90" t="s">
        <v>549</v>
      </c>
      <c r="N90" t="s">
        <v>550</v>
      </c>
      <c r="O90" t="s">
        <v>136</v>
      </c>
      <c r="P90" t="s">
        <v>143</v>
      </c>
      <c r="Q90" t="s">
        <v>297</v>
      </c>
    </row>
    <row r="91" spans="1:17">
      <c r="A91" t="s">
        <v>31341</v>
      </c>
      <c r="B91" t="s">
        <v>31342</v>
      </c>
      <c r="C91" t="s">
        <v>31343</v>
      </c>
      <c r="D91" s="4">
        <v>45805.993252314816</v>
      </c>
      <c r="E91" s="4">
        <v>45810.958333333336</v>
      </c>
      <c r="F91" s="4">
        <v>45810.975694444445</v>
      </c>
      <c r="G91" s="4"/>
      <c r="H91" t="s">
        <v>3155</v>
      </c>
      <c r="I91" t="s">
        <v>3162</v>
      </c>
      <c r="J91">
        <v>0</v>
      </c>
      <c r="K91" t="s">
        <v>3358</v>
      </c>
      <c r="L91" t="s">
        <v>3158</v>
      </c>
      <c r="M91" t="s">
        <v>549</v>
      </c>
      <c r="N91" t="s">
        <v>550</v>
      </c>
      <c r="O91" t="s">
        <v>1923</v>
      </c>
      <c r="P91" t="s">
        <v>1924</v>
      </c>
      <c r="Q91" t="s">
        <v>20039</v>
      </c>
    </row>
    <row r="92" spans="1:17">
      <c r="A92" t="s">
        <v>31344</v>
      </c>
      <c r="B92" t="s">
        <v>31345</v>
      </c>
      <c r="C92" t="s">
        <v>31346</v>
      </c>
      <c r="D92" s="4">
        <v>45805.982800925929</v>
      </c>
      <c r="E92" s="4">
        <v>45809.666666666664</v>
      </c>
      <c r="F92" s="4">
        <v>45809.704861111109</v>
      </c>
      <c r="G92" s="4"/>
      <c r="H92" t="s">
        <v>3155</v>
      </c>
      <c r="I92" t="s">
        <v>3240</v>
      </c>
      <c r="J92">
        <v>1001</v>
      </c>
      <c r="K92" t="s">
        <v>3157</v>
      </c>
      <c r="L92" t="s">
        <v>3158</v>
      </c>
      <c r="M92" t="s">
        <v>549</v>
      </c>
      <c r="N92" t="s">
        <v>3275</v>
      </c>
      <c r="O92" t="s">
        <v>3276</v>
      </c>
      <c r="P92" t="s">
        <v>626</v>
      </c>
      <c r="Q92" t="s">
        <v>29321</v>
      </c>
    </row>
    <row r="93" spans="1:17">
      <c r="A93" t="s">
        <v>31347</v>
      </c>
      <c r="B93" t="s">
        <v>31348</v>
      </c>
      <c r="C93" t="s">
        <v>31349</v>
      </c>
      <c r="D93" s="4">
        <v>45805.98232638889</v>
      </c>
      <c r="E93" s="4">
        <v>45806.333333333336</v>
      </c>
      <c r="F93" s="4">
        <v>45806.350694444445</v>
      </c>
      <c r="G93" s="4"/>
      <c r="H93" t="s">
        <v>3155</v>
      </c>
      <c r="I93" t="s">
        <v>3184</v>
      </c>
      <c r="J93">
        <v>0</v>
      </c>
      <c r="K93" t="s">
        <v>3157</v>
      </c>
      <c r="L93" t="s">
        <v>3593</v>
      </c>
      <c r="M93" t="s">
        <v>549</v>
      </c>
      <c r="N93" t="s">
        <v>550</v>
      </c>
      <c r="O93" t="s">
        <v>616</v>
      </c>
      <c r="P93" t="s">
        <v>314</v>
      </c>
      <c r="Q93" t="s">
        <v>318</v>
      </c>
    </row>
    <row r="94" spans="1:17">
      <c r="A94" t="s">
        <v>31350</v>
      </c>
      <c r="B94" t="s">
        <v>31351</v>
      </c>
      <c r="C94" t="s">
        <v>31352</v>
      </c>
      <c r="D94" s="4">
        <v>45805.978645833333</v>
      </c>
      <c r="E94" s="4">
        <v>45808.291666666664</v>
      </c>
      <c r="F94" s="4">
        <v>45808.309027777781</v>
      </c>
      <c r="G94" s="4"/>
      <c r="H94" t="s">
        <v>3155</v>
      </c>
      <c r="I94" t="s">
        <v>3171</v>
      </c>
      <c r="J94">
        <v>1001</v>
      </c>
      <c r="K94" t="s">
        <v>3157</v>
      </c>
      <c r="L94" t="s">
        <v>3158</v>
      </c>
      <c r="M94" t="s">
        <v>549</v>
      </c>
      <c r="N94" t="s">
        <v>550</v>
      </c>
      <c r="O94" t="s">
        <v>616</v>
      </c>
      <c r="P94" t="s">
        <v>314</v>
      </c>
      <c r="Q94" t="s">
        <v>319</v>
      </c>
    </row>
    <row r="95" spans="1:17">
      <c r="A95" t="s">
        <v>31353</v>
      </c>
      <c r="B95" t="s">
        <v>31354</v>
      </c>
      <c r="C95" t="s">
        <v>31355</v>
      </c>
      <c r="D95" s="4">
        <v>45805.962384259263</v>
      </c>
      <c r="E95" s="4">
        <v>45809.333333333336</v>
      </c>
      <c r="F95" s="4">
        <v>45809.350694444445</v>
      </c>
      <c r="G95" s="4"/>
      <c r="H95" t="s">
        <v>3155</v>
      </c>
      <c r="I95" t="s">
        <v>3171</v>
      </c>
      <c r="J95">
        <v>0</v>
      </c>
      <c r="K95" t="s">
        <v>3157</v>
      </c>
      <c r="L95" t="s">
        <v>3158</v>
      </c>
      <c r="M95" t="s">
        <v>549</v>
      </c>
      <c r="N95" t="s">
        <v>550</v>
      </c>
      <c r="O95" t="s">
        <v>551</v>
      </c>
      <c r="P95" t="s">
        <v>145</v>
      </c>
      <c r="Q95" t="s">
        <v>222</v>
      </c>
    </row>
    <row r="96" spans="1:17">
      <c r="A96" t="s">
        <v>31356</v>
      </c>
      <c r="B96" t="s">
        <v>31357</v>
      </c>
      <c r="C96" t="s">
        <v>31358</v>
      </c>
      <c r="D96" s="4">
        <v>45805.957384259258</v>
      </c>
      <c r="E96" s="4">
        <v>45807.708333333336</v>
      </c>
      <c r="F96" s="4">
        <v>45807.725694444445</v>
      </c>
      <c r="G96" s="4"/>
      <c r="H96" t="s">
        <v>3155</v>
      </c>
      <c r="I96" t="s">
        <v>3175</v>
      </c>
      <c r="J96">
        <v>0</v>
      </c>
      <c r="K96" t="s">
        <v>3157</v>
      </c>
      <c r="L96" t="s">
        <v>3158</v>
      </c>
      <c r="M96" t="s">
        <v>549</v>
      </c>
      <c r="N96" t="s">
        <v>550</v>
      </c>
      <c r="O96" t="s">
        <v>136</v>
      </c>
      <c r="P96" t="s">
        <v>292</v>
      </c>
      <c r="Q96" t="s">
        <v>291</v>
      </c>
    </row>
    <row r="97" spans="1:17">
      <c r="A97" t="s">
        <v>31359</v>
      </c>
      <c r="B97" t="s">
        <v>31360</v>
      </c>
      <c r="C97" t="s">
        <v>31361</v>
      </c>
      <c r="D97" s="4">
        <v>45805.954768518517</v>
      </c>
      <c r="E97" s="4">
        <v>45808.145833333336</v>
      </c>
      <c r="F97" s="4">
        <v>45808.163194444445</v>
      </c>
      <c r="G97" s="4"/>
      <c r="H97" t="s">
        <v>3155</v>
      </c>
      <c r="I97" t="s">
        <v>3184</v>
      </c>
      <c r="J97">
        <v>0</v>
      </c>
      <c r="K97" t="s">
        <v>3157</v>
      </c>
      <c r="L97" t="s">
        <v>3158</v>
      </c>
      <c r="M97" t="s">
        <v>549</v>
      </c>
      <c r="N97" t="s">
        <v>550</v>
      </c>
      <c r="O97" t="s">
        <v>616</v>
      </c>
      <c r="P97" t="s">
        <v>314</v>
      </c>
      <c r="Q97" t="s">
        <v>323</v>
      </c>
    </row>
    <row r="98" spans="1:17">
      <c r="A98" t="s">
        <v>31362</v>
      </c>
      <c r="B98" t="s">
        <v>31363</v>
      </c>
      <c r="C98" t="s">
        <v>31364</v>
      </c>
      <c r="D98" s="4">
        <v>45805.926655092589</v>
      </c>
      <c r="E98" s="4">
        <v>45806.333333333336</v>
      </c>
      <c r="F98" s="4">
        <v>45806.350694444445</v>
      </c>
      <c r="G98" s="4">
        <v>45806.333298611113</v>
      </c>
      <c r="H98" t="s">
        <v>3155</v>
      </c>
      <c r="I98" t="s">
        <v>3171</v>
      </c>
      <c r="J98">
        <v>1002</v>
      </c>
      <c r="K98" t="s">
        <v>3157</v>
      </c>
      <c r="L98" t="s">
        <v>3564</v>
      </c>
      <c r="M98" t="s">
        <v>549</v>
      </c>
      <c r="N98" t="s">
        <v>550</v>
      </c>
      <c r="O98" t="s">
        <v>136</v>
      </c>
      <c r="P98" t="s">
        <v>147</v>
      </c>
      <c r="Q98" t="s">
        <v>253</v>
      </c>
    </row>
    <row r="99" spans="1:17">
      <c r="A99" t="s">
        <v>31362</v>
      </c>
      <c r="B99" t="s">
        <v>31365</v>
      </c>
      <c r="C99" t="s">
        <v>31366</v>
      </c>
      <c r="D99" s="4">
        <v>45805.924409722225</v>
      </c>
      <c r="E99" s="4">
        <v>45806.354166666664</v>
      </c>
      <c r="F99" s="4">
        <v>45806.371527777781</v>
      </c>
      <c r="G99" s="4">
        <v>45806.357893518521</v>
      </c>
      <c r="H99" t="s">
        <v>3155</v>
      </c>
      <c r="I99" t="s">
        <v>3171</v>
      </c>
      <c r="J99">
        <v>1002</v>
      </c>
      <c r="K99" t="s">
        <v>3157</v>
      </c>
      <c r="L99" t="s">
        <v>4120</v>
      </c>
      <c r="M99" t="s">
        <v>549</v>
      </c>
      <c r="N99" t="s">
        <v>550</v>
      </c>
      <c r="O99" t="s">
        <v>136</v>
      </c>
      <c r="P99" t="s">
        <v>147</v>
      </c>
      <c r="Q99" t="s">
        <v>253</v>
      </c>
    </row>
    <row r="100" spans="1:17">
      <c r="A100" t="s">
        <v>31367</v>
      </c>
      <c r="B100" t="s">
        <v>31368</v>
      </c>
      <c r="C100" t="s">
        <v>31369</v>
      </c>
      <c r="D100" s="4">
        <v>45805.917222222219</v>
      </c>
      <c r="E100" s="4">
        <v>45816.6875</v>
      </c>
      <c r="F100" s="4">
        <v>45816.704861111109</v>
      </c>
      <c r="G100" s="4"/>
      <c r="H100" t="s">
        <v>3155</v>
      </c>
      <c r="I100" t="s">
        <v>3171</v>
      </c>
      <c r="J100">
        <v>1001</v>
      </c>
      <c r="K100" t="s">
        <v>3157</v>
      </c>
      <c r="L100" t="s">
        <v>3158</v>
      </c>
      <c r="M100" t="s">
        <v>549</v>
      </c>
      <c r="N100" t="s">
        <v>559</v>
      </c>
      <c r="O100" t="s">
        <v>504</v>
      </c>
      <c r="P100" t="s">
        <v>325</v>
      </c>
      <c r="Q100" t="s">
        <v>327</v>
      </c>
    </row>
    <row r="101" spans="1:17">
      <c r="A101" t="s">
        <v>31370</v>
      </c>
      <c r="B101" t="s">
        <v>31371</v>
      </c>
      <c r="C101" t="s">
        <v>31372</v>
      </c>
      <c r="D101" s="4">
        <v>45805.913113425922</v>
      </c>
      <c r="E101" s="4">
        <v>45813.1875</v>
      </c>
      <c r="F101" s="4">
        <v>45813.204861111109</v>
      </c>
      <c r="G101" s="4"/>
      <c r="H101" t="s">
        <v>3155</v>
      </c>
      <c r="I101" t="s">
        <v>3171</v>
      </c>
      <c r="J101">
        <v>0</v>
      </c>
      <c r="K101" t="s">
        <v>3157</v>
      </c>
      <c r="L101" t="s">
        <v>3245</v>
      </c>
      <c r="M101" t="s">
        <v>549</v>
      </c>
      <c r="N101" t="s">
        <v>550</v>
      </c>
      <c r="O101" t="s">
        <v>136</v>
      </c>
      <c r="P101" t="s">
        <v>147</v>
      </c>
      <c r="Q101" t="s">
        <v>21124</v>
      </c>
    </row>
    <row r="102" spans="1:17">
      <c r="A102" t="s">
        <v>31373</v>
      </c>
      <c r="B102" t="s">
        <v>31374</v>
      </c>
      <c r="C102" t="s">
        <v>31375</v>
      </c>
      <c r="D102" s="4">
        <v>45805.913090277776</v>
      </c>
      <c r="E102" s="4">
        <v>45806.770833333336</v>
      </c>
      <c r="F102" s="4">
        <v>45806.788194444445</v>
      </c>
      <c r="G102" s="4"/>
      <c r="H102" t="s">
        <v>3155</v>
      </c>
      <c r="I102" t="s">
        <v>3171</v>
      </c>
      <c r="J102">
        <v>1001</v>
      </c>
      <c r="K102" t="s">
        <v>3157</v>
      </c>
      <c r="L102" t="s">
        <v>3158</v>
      </c>
      <c r="M102" t="s">
        <v>549</v>
      </c>
      <c r="N102" t="s">
        <v>559</v>
      </c>
      <c r="O102" t="s">
        <v>163</v>
      </c>
      <c r="P102" t="s">
        <v>472</v>
      </c>
      <c r="Q102" t="s">
        <v>351</v>
      </c>
    </row>
    <row r="103" spans="1:17">
      <c r="A103" t="s">
        <v>31376</v>
      </c>
      <c r="B103" t="s">
        <v>31377</v>
      </c>
      <c r="C103" t="s">
        <v>31378</v>
      </c>
      <c r="D103" s="4">
        <v>45805.903796296298</v>
      </c>
      <c r="E103" s="4">
        <v>45808.416666666664</v>
      </c>
      <c r="F103" s="4">
        <v>45808.454861111109</v>
      </c>
      <c r="G103" s="4"/>
      <c r="H103" t="s">
        <v>3155</v>
      </c>
      <c r="I103" t="s">
        <v>3240</v>
      </c>
      <c r="J103">
        <v>0</v>
      </c>
      <c r="K103" t="s">
        <v>3420</v>
      </c>
      <c r="L103" t="s">
        <v>3158</v>
      </c>
      <c r="M103" t="s">
        <v>549</v>
      </c>
      <c r="N103" t="s">
        <v>550</v>
      </c>
      <c r="O103" t="s">
        <v>136</v>
      </c>
      <c r="P103" t="s">
        <v>292</v>
      </c>
      <c r="Q103" t="s">
        <v>296</v>
      </c>
    </row>
    <row r="104" spans="1:17">
      <c r="A104" t="s">
        <v>31379</v>
      </c>
      <c r="B104" t="s">
        <v>31380</v>
      </c>
      <c r="C104" t="s">
        <v>31381</v>
      </c>
      <c r="D104" s="4">
        <v>45805.897210648145</v>
      </c>
      <c r="E104" s="4">
        <v>45806.333333333336</v>
      </c>
      <c r="F104" s="4">
        <v>45806.350694444445</v>
      </c>
      <c r="G104" s="4">
        <v>45806.33556712963</v>
      </c>
      <c r="H104" t="s">
        <v>3155</v>
      </c>
      <c r="I104" t="s">
        <v>3184</v>
      </c>
      <c r="J104">
        <v>0</v>
      </c>
      <c r="K104" t="s">
        <v>3157</v>
      </c>
      <c r="L104" t="s">
        <v>3564</v>
      </c>
      <c r="M104" t="s">
        <v>549</v>
      </c>
      <c r="N104" t="s">
        <v>550</v>
      </c>
      <c r="O104" t="s">
        <v>616</v>
      </c>
      <c r="P104" t="s">
        <v>314</v>
      </c>
      <c r="Q104" t="s">
        <v>320</v>
      </c>
    </row>
    <row r="105" spans="1:17">
      <c r="A105" t="s">
        <v>31379</v>
      </c>
      <c r="B105" t="s">
        <v>31382</v>
      </c>
      <c r="C105" t="s">
        <v>31383</v>
      </c>
      <c r="D105" s="4">
        <v>45805.896331018521</v>
      </c>
      <c r="E105" s="4">
        <v>45806.333333333336</v>
      </c>
      <c r="F105" s="4">
        <v>45806.350694444445</v>
      </c>
      <c r="G105" s="4">
        <v>45806.336921296293</v>
      </c>
      <c r="H105" t="s">
        <v>3155</v>
      </c>
      <c r="I105" t="s">
        <v>3184</v>
      </c>
      <c r="J105">
        <v>0</v>
      </c>
      <c r="K105" t="s">
        <v>3157</v>
      </c>
      <c r="L105" t="s">
        <v>3564</v>
      </c>
      <c r="M105" t="s">
        <v>549</v>
      </c>
      <c r="N105" t="s">
        <v>550</v>
      </c>
      <c r="O105" t="s">
        <v>616</v>
      </c>
      <c r="P105" t="s">
        <v>314</v>
      </c>
      <c r="Q105" t="s">
        <v>320</v>
      </c>
    </row>
    <row r="106" spans="1:17">
      <c r="A106" t="s">
        <v>31384</v>
      </c>
      <c r="B106" t="s">
        <v>31385</v>
      </c>
      <c r="C106" t="s">
        <v>31386</v>
      </c>
      <c r="D106" s="4">
        <v>45805.879490740743</v>
      </c>
      <c r="E106" s="4">
        <v>45809.6875</v>
      </c>
      <c r="F106" s="4">
        <v>45809.725694444445</v>
      </c>
      <c r="G106" s="4"/>
      <c r="H106" t="s">
        <v>3155</v>
      </c>
      <c r="I106" t="s">
        <v>3673</v>
      </c>
      <c r="J106">
        <v>0</v>
      </c>
      <c r="K106" t="s">
        <v>3194</v>
      </c>
      <c r="L106" t="s">
        <v>3158</v>
      </c>
      <c r="M106" t="s">
        <v>549</v>
      </c>
      <c r="N106" t="s">
        <v>559</v>
      </c>
      <c r="O106" t="s">
        <v>504</v>
      </c>
      <c r="P106" t="s">
        <v>325</v>
      </c>
      <c r="Q106" t="s">
        <v>452</v>
      </c>
    </row>
    <row r="107" spans="1:17">
      <c r="A107" t="s">
        <v>31387</v>
      </c>
      <c r="B107" t="s">
        <v>31388</v>
      </c>
      <c r="C107" t="s">
        <v>31389</v>
      </c>
      <c r="D107" s="4">
        <v>45805.877800925926</v>
      </c>
      <c r="E107" s="4">
        <v>45810.5625</v>
      </c>
      <c r="F107" s="4">
        <v>45810.579861111109</v>
      </c>
      <c r="G107" s="4"/>
      <c r="H107" t="s">
        <v>3155</v>
      </c>
      <c r="I107" t="s">
        <v>3171</v>
      </c>
      <c r="J107">
        <v>1001</v>
      </c>
      <c r="K107" t="s">
        <v>3157</v>
      </c>
      <c r="L107" t="s">
        <v>3158</v>
      </c>
      <c r="M107" t="s">
        <v>549</v>
      </c>
      <c r="N107" t="s">
        <v>550</v>
      </c>
      <c r="O107" t="s">
        <v>136</v>
      </c>
      <c r="P107" t="s">
        <v>139</v>
      </c>
      <c r="Q107" t="s">
        <v>271</v>
      </c>
    </row>
    <row r="108" spans="1:17">
      <c r="A108" t="s">
        <v>31390</v>
      </c>
      <c r="B108" t="s">
        <v>31391</v>
      </c>
      <c r="C108" t="s">
        <v>31392</v>
      </c>
      <c r="D108" s="4">
        <v>45805.877268518518</v>
      </c>
      <c r="E108" s="4">
        <v>45813.833333333336</v>
      </c>
      <c r="F108" s="4">
        <v>45813.850694444445</v>
      </c>
      <c r="G108" s="4"/>
      <c r="H108" t="s">
        <v>3155</v>
      </c>
      <c r="I108" t="s">
        <v>3175</v>
      </c>
      <c r="J108">
        <v>1001</v>
      </c>
      <c r="K108" t="s">
        <v>3194</v>
      </c>
      <c r="L108" t="s">
        <v>3158</v>
      </c>
      <c r="M108" t="s">
        <v>549</v>
      </c>
      <c r="N108" t="s">
        <v>559</v>
      </c>
      <c r="O108" t="s">
        <v>504</v>
      </c>
      <c r="P108" t="s">
        <v>325</v>
      </c>
      <c r="Q108" t="s">
        <v>326</v>
      </c>
    </row>
    <row r="109" spans="1:17">
      <c r="A109" t="s">
        <v>31393</v>
      </c>
      <c r="B109" t="s">
        <v>31394</v>
      </c>
      <c r="C109" t="s">
        <v>31395</v>
      </c>
      <c r="D109" s="4">
        <v>45805.874710648146</v>
      </c>
      <c r="E109" s="4">
        <v>45816.333333333336</v>
      </c>
      <c r="F109" s="4">
        <v>45816.350694444445</v>
      </c>
      <c r="G109" s="4"/>
      <c r="H109" t="s">
        <v>3155</v>
      </c>
      <c r="I109" t="s">
        <v>3175</v>
      </c>
      <c r="J109">
        <v>1001</v>
      </c>
      <c r="K109" t="s">
        <v>3157</v>
      </c>
      <c r="L109" t="s">
        <v>3158</v>
      </c>
      <c r="M109" t="s">
        <v>549</v>
      </c>
      <c r="N109" t="s">
        <v>559</v>
      </c>
      <c r="O109" t="s">
        <v>504</v>
      </c>
      <c r="P109" t="s">
        <v>325</v>
      </c>
      <c r="Q109" t="s">
        <v>331</v>
      </c>
    </row>
    <row r="110" spans="1:17">
      <c r="A110" t="s">
        <v>31396</v>
      </c>
      <c r="B110" t="s">
        <v>31397</v>
      </c>
      <c r="C110" t="s">
        <v>31398</v>
      </c>
      <c r="D110" s="4">
        <v>45805.863576388889</v>
      </c>
      <c r="E110" s="4">
        <v>45808.375</v>
      </c>
      <c r="F110" s="4">
        <v>45808.413194444445</v>
      </c>
      <c r="G110" s="4"/>
      <c r="H110" t="s">
        <v>3155</v>
      </c>
      <c r="I110" t="s">
        <v>3240</v>
      </c>
      <c r="J110">
        <v>0</v>
      </c>
      <c r="K110" t="s">
        <v>3194</v>
      </c>
      <c r="L110" t="s">
        <v>3158</v>
      </c>
      <c r="M110" t="s">
        <v>549</v>
      </c>
      <c r="N110" t="s">
        <v>550</v>
      </c>
      <c r="O110" t="s">
        <v>136</v>
      </c>
      <c r="P110" t="s">
        <v>139</v>
      </c>
      <c r="Q110" t="s">
        <v>271</v>
      </c>
    </row>
    <row r="111" spans="1:17">
      <c r="A111" t="s">
        <v>19886</v>
      </c>
      <c r="B111" t="s">
        <v>19887</v>
      </c>
      <c r="C111" t="s">
        <v>31399</v>
      </c>
      <c r="D111" s="4">
        <v>45805.861319444448</v>
      </c>
      <c r="E111" s="4">
        <v>45808.583333333336</v>
      </c>
      <c r="F111" s="4">
        <v>45808.600694444445</v>
      </c>
      <c r="G111" s="4"/>
      <c r="H111" t="s">
        <v>3155</v>
      </c>
      <c r="I111" t="s">
        <v>3175</v>
      </c>
      <c r="J111">
        <v>1001</v>
      </c>
      <c r="K111" t="s">
        <v>3194</v>
      </c>
      <c r="L111" t="s">
        <v>3158</v>
      </c>
      <c r="M111" t="s">
        <v>549</v>
      </c>
      <c r="N111" t="s">
        <v>550</v>
      </c>
      <c r="O111" t="s">
        <v>136</v>
      </c>
      <c r="P111" t="s">
        <v>139</v>
      </c>
      <c r="Q111" t="s">
        <v>271</v>
      </c>
    </row>
    <row r="112" spans="1:17">
      <c r="A112" t="s">
        <v>31400</v>
      </c>
      <c r="B112" t="s">
        <v>31401</v>
      </c>
      <c r="C112" t="s">
        <v>31402</v>
      </c>
      <c r="D112" s="4">
        <v>45805.861157407409</v>
      </c>
      <c r="E112" s="4">
        <v>45829.375</v>
      </c>
      <c r="F112" s="4">
        <v>45829.392361111109</v>
      </c>
      <c r="G112" s="4"/>
      <c r="H112" t="s">
        <v>3155</v>
      </c>
      <c r="I112" t="s">
        <v>3175</v>
      </c>
      <c r="J112">
        <v>1001</v>
      </c>
      <c r="K112" t="s">
        <v>3194</v>
      </c>
      <c r="L112" t="s">
        <v>3158</v>
      </c>
      <c r="M112" t="s">
        <v>549</v>
      </c>
      <c r="N112" t="s">
        <v>559</v>
      </c>
      <c r="O112" t="s">
        <v>504</v>
      </c>
      <c r="P112" t="s">
        <v>325</v>
      </c>
      <c r="Q112" t="s">
        <v>341</v>
      </c>
    </row>
    <row r="113" spans="1:17">
      <c r="A113" t="s">
        <v>20203</v>
      </c>
      <c r="B113" t="s">
        <v>20204</v>
      </c>
      <c r="C113" t="s">
        <v>31403</v>
      </c>
      <c r="D113" s="4">
        <v>45805.860567129632</v>
      </c>
      <c r="E113" s="4">
        <v>45806.791666666664</v>
      </c>
      <c r="F113" s="4">
        <v>45806.829861111109</v>
      </c>
      <c r="G113" s="4"/>
      <c r="H113" t="s">
        <v>3155</v>
      </c>
      <c r="I113" t="s">
        <v>3240</v>
      </c>
      <c r="J113">
        <v>0</v>
      </c>
      <c r="K113" t="s">
        <v>3198</v>
      </c>
      <c r="L113" t="s">
        <v>3158</v>
      </c>
      <c r="M113" t="s">
        <v>549</v>
      </c>
      <c r="N113" t="s">
        <v>550</v>
      </c>
      <c r="O113" t="s">
        <v>616</v>
      </c>
      <c r="P113" t="s">
        <v>314</v>
      </c>
      <c r="Q113" t="s">
        <v>319</v>
      </c>
    </row>
    <row r="114" spans="1:17">
      <c r="A114" t="s">
        <v>31404</v>
      </c>
      <c r="B114" t="s">
        <v>31405</v>
      </c>
      <c r="C114" t="s">
        <v>31406</v>
      </c>
      <c r="D114" s="4">
        <v>45805.858310185184</v>
      </c>
      <c r="E114" s="4">
        <v>45810.5</v>
      </c>
      <c r="F114" s="4">
        <v>45810.517361111109</v>
      </c>
      <c r="G114" s="4"/>
      <c r="H114" t="s">
        <v>3155</v>
      </c>
      <c r="I114" t="s">
        <v>3171</v>
      </c>
      <c r="J114">
        <v>1001</v>
      </c>
      <c r="K114" t="s">
        <v>3157</v>
      </c>
      <c r="L114" t="s">
        <v>3158</v>
      </c>
      <c r="M114" t="s">
        <v>549</v>
      </c>
      <c r="N114" t="s">
        <v>559</v>
      </c>
      <c r="O114" t="s">
        <v>504</v>
      </c>
      <c r="P114" t="s">
        <v>325</v>
      </c>
      <c r="Q114" t="s">
        <v>331</v>
      </c>
    </row>
    <row r="115" spans="1:17">
      <c r="A115" t="s">
        <v>31407</v>
      </c>
      <c r="B115" t="s">
        <v>31408</v>
      </c>
      <c r="C115" t="s">
        <v>31409</v>
      </c>
      <c r="D115" s="4">
        <v>45805.856863425928</v>
      </c>
      <c r="E115" s="4">
        <v>45812.770833333336</v>
      </c>
      <c r="F115" s="4">
        <v>45812.788194444445</v>
      </c>
      <c r="G115" s="4"/>
      <c r="H115" t="s">
        <v>3155</v>
      </c>
      <c r="I115" t="s">
        <v>3175</v>
      </c>
      <c r="J115">
        <v>1001</v>
      </c>
      <c r="K115" t="s">
        <v>3157</v>
      </c>
      <c r="L115" t="s">
        <v>3158</v>
      </c>
      <c r="M115" t="s">
        <v>549</v>
      </c>
      <c r="N115" t="s">
        <v>559</v>
      </c>
      <c r="O115" t="s">
        <v>504</v>
      </c>
      <c r="P115" t="s">
        <v>325</v>
      </c>
      <c r="Q115" t="s">
        <v>344</v>
      </c>
    </row>
    <row r="116" spans="1:17">
      <c r="A116" t="s">
        <v>31407</v>
      </c>
      <c r="B116" t="s">
        <v>31408</v>
      </c>
      <c r="C116" t="s">
        <v>31410</v>
      </c>
      <c r="D116" s="4">
        <v>45805.856099537035</v>
      </c>
      <c r="E116" s="4">
        <v>45812.791666666664</v>
      </c>
      <c r="F116" s="4">
        <v>45812.809027777781</v>
      </c>
      <c r="G116" s="4"/>
      <c r="H116" t="s">
        <v>3155</v>
      </c>
      <c r="I116" t="s">
        <v>3175</v>
      </c>
      <c r="J116">
        <v>1001</v>
      </c>
      <c r="K116" t="s">
        <v>3157</v>
      </c>
      <c r="L116" t="s">
        <v>3245</v>
      </c>
      <c r="M116" t="s">
        <v>549</v>
      </c>
      <c r="N116" t="s">
        <v>559</v>
      </c>
      <c r="O116" t="s">
        <v>504</v>
      </c>
      <c r="P116" t="s">
        <v>325</v>
      </c>
      <c r="Q116" t="s">
        <v>344</v>
      </c>
    </row>
    <row r="117" spans="1:17">
      <c r="A117" t="s">
        <v>31407</v>
      </c>
      <c r="B117" t="s">
        <v>31408</v>
      </c>
      <c r="C117" t="s">
        <v>31411</v>
      </c>
      <c r="D117" s="4">
        <v>45805.853020833332</v>
      </c>
      <c r="E117" s="4">
        <v>45812.666666666664</v>
      </c>
      <c r="F117" s="4">
        <v>45812.684027777781</v>
      </c>
      <c r="G117" s="4"/>
      <c r="H117" t="s">
        <v>3155</v>
      </c>
      <c r="I117" t="s">
        <v>3175</v>
      </c>
      <c r="J117">
        <v>1001</v>
      </c>
      <c r="K117" t="s">
        <v>3157</v>
      </c>
      <c r="L117" t="s">
        <v>3245</v>
      </c>
      <c r="M117" t="s">
        <v>549</v>
      </c>
      <c r="N117" t="s">
        <v>559</v>
      </c>
      <c r="O117" t="s">
        <v>504</v>
      </c>
      <c r="P117" t="s">
        <v>325</v>
      </c>
      <c r="Q117" t="s">
        <v>344</v>
      </c>
    </row>
    <row r="118" spans="1:17">
      <c r="A118" t="s">
        <v>31412</v>
      </c>
      <c r="B118" t="s">
        <v>31413</v>
      </c>
      <c r="C118" t="s">
        <v>31414</v>
      </c>
      <c r="D118" s="4">
        <v>45805.849386574075</v>
      </c>
      <c r="E118" s="4">
        <v>45817.416666666664</v>
      </c>
      <c r="F118" s="4">
        <v>45817.434027777781</v>
      </c>
      <c r="G118" s="4"/>
      <c r="H118" t="s">
        <v>3155</v>
      </c>
      <c r="I118" t="s">
        <v>3171</v>
      </c>
      <c r="J118">
        <v>0</v>
      </c>
      <c r="K118" t="s">
        <v>3157</v>
      </c>
      <c r="L118" t="s">
        <v>3158</v>
      </c>
      <c r="M118" t="s">
        <v>549</v>
      </c>
      <c r="N118" t="s">
        <v>550</v>
      </c>
      <c r="O118" t="s">
        <v>136</v>
      </c>
      <c r="P118" t="s">
        <v>283</v>
      </c>
      <c r="Q118" t="s">
        <v>284</v>
      </c>
    </row>
    <row r="119" spans="1:17">
      <c r="A119" t="s">
        <v>31415</v>
      </c>
      <c r="B119" t="s">
        <v>31416</v>
      </c>
      <c r="C119" t="s">
        <v>31417</v>
      </c>
      <c r="D119" s="4">
        <v>45805.848506944443</v>
      </c>
      <c r="E119" s="4">
        <v>45807.708333333336</v>
      </c>
      <c r="F119" s="4">
        <v>45807.725694444445</v>
      </c>
      <c r="G119" s="4"/>
      <c r="H119" t="s">
        <v>3155</v>
      </c>
      <c r="I119" t="s">
        <v>3171</v>
      </c>
      <c r="J119">
        <v>1001</v>
      </c>
      <c r="K119" t="s">
        <v>3157</v>
      </c>
      <c r="L119" t="s">
        <v>3158</v>
      </c>
      <c r="M119" t="s">
        <v>549</v>
      </c>
      <c r="N119" t="s">
        <v>550</v>
      </c>
      <c r="O119" t="s">
        <v>551</v>
      </c>
      <c r="P119" t="s">
        <v>141</v>
      </c>
      <c r="Q119" t="s">
        <v>238</v>
      </c>
    </row>
    <row r="120" spans="1:17">
      <c r="A120" t="s">
        <v>31200</v>
      </c>
      <c r="B120" t="s">
        <v>31201</v>
      </c>
      <c r="C120" t="s">
        <v>31418</v>
      </c>
      <c r="D120" s="4">
        <v>45805.846145833333</v>
      </c>
      <c r="E120" s="4">
        <v>45807.291666666664</v>
      </c>
      <c r="F120" s="4">
        <v>45807.329861111109</v>
      </c>
      <c r="G120" s="4"/>
      <c r="H120" t="s">
        <v>3155</v>
      </c>
      <c r="I120" t="s">
        <v>3156</v>
      </c>
      <c r="J120">
        <v>0</v>
      </c>
      <c r="K120" t="s">
        <v>3157</v>
      </c>
      <c r="L120" t="s">
        <v>3245</v>
      </c>
      <c r="M120" t="s">
        <v>549</v>
      </c>
      <c r="N120" t="s">
        <v>550</v>
      </c>
      <c r="O120" t="s">
        <v>551</v>
      </c>
      <c r="P120" t="s">
        <v>149</v>
      </c>
      <c r="Q120" t="s">
        <v>209</v>
      </c>
    </row>
    <row r="121" spans="1:17">
      <c r="A121" t="s">
        <v>31419</v>
      </c>
      <c r="B121" t="s">
        <v>31420</v>
      </c>
      <c r="C121" t="s">
        <v>31421</v>
      </c>
      <c r="D121" s="4">
        <v>45805.845138888886</v>
      </c>
      <c r="E121" s="4">
        <v>45820.8125</v>
      </c>
      <c r="F121" s="4">
        <v>45820.829861111109</v>
      </c>
      <c r="G121" s="4"/>
      <c r="H121" t="s">
        <v>3155</v>
      </c>
      <c r="I121" t="s">
        <v>3175</v>
      </c>
      <c r="J121">
        <v>1001</v>
      </c>
      <c r="K121" t="s">
        <v>3194</v>
      </c>
      <c r="L121" t="s">
        <v>3158</v>
      </c>
      <c r="M121" t="s">
        <v>549</v>
      </c>
      <c r="N121" t="s">
        <v>559</v>
      </c>
      <c r="O121" t="s">
        <v>504</v>
      </c>
      <c r="P121" t="s">
        <v>325</v>
      </c>
      <c r="Q121" t="s">
        <v>339</v>
      </c>
    </row>
    <row r="122" spans="1:17">
      <c r="A122" t="s">
        <v>31422</v>
      </c>
      <c r="B122" t="s">
        <v>31423</v>
      </c>
      <c r="C122" t="s">
        <v>31424</v>
      </c>
      <c r="D122" s="4">
        <v>45805.843668981484</v>
      </c>
      <c r="E122" s="4">
        <v>45815.291666666664</v>
      </c>
      <c r="F122" s="4">
        <v>45815.309027777781</v>
      </c>
      <c r="G122" s="4"/>
      <c r="H122" t="s">
        <v>3155</v>
      </c>
      <c r="I122" t="s">
        <v>3162</v>
      </c>
      <c r="J122">
        <v>0</v>
      </c>
      <c r="K122" t="s">
        <v>3420</v>
      </c>
      <c r="L122" t="s">
        <v>3158</v>
      </c>
      <c r="M122" t="s">
        <v>549</v>
      </c>
      <c r="N122" t="s">
        <v>550</v>
      </c>
      <c r="O122" t="s">
        <v>1923</v>
      </c>
      <c r="P122" t="s">
        <v>1924</v>
      </c>
      <c r="Q122" t="s">
        <v>3164</v>
      </c>
    </row>
    <row r="123" spans="1:17">
      <c r="A123" t="s">
        <v>31425</v>
      </c>
      <c r="B123" t="s">
        <v>31426</v>
      </c>
      <c r="C123" t="s">
        <v>31427</v>
      </c>
      <c r="D123" s="4">
        <v>45805.842129629629</v>
      </c>
      <c r="E123" s="4">
        <v>45816.291666666664</v>
      </c>
      <c r="F123" s="4">
        <v>45816.309027777781</v>
      </c>
      <c r="G123" s="4"/>
      <c r="H123" t="s">
        <v>3155</v>
      </c>
      <c r="I123" t="s">
        <v>3184</v>
      </c>
      <c r="J123">
        <v>0</v>
      </c>
      <c r="K123" t="s">
        <v>3157</v>
      </c>
      <c r="L123" t="s">
        <v>3158</v>
      </c>
      <c r="M123" t="s">
        <v>549</v>
      </c>
      <c r="N123" t="s">
        <v>550</v>
      </c>
      <c r="O123" t="s">
        <v>616</v>
      </c>
      <c r="P123" t="s">
        <v>314</v>
      </c>
      <c r="Q123" t="s">
        <v>316</v>
      </c>
    </row>
    <row r="124" spans="1:17">
      <c r="A124" t="s">
        <v>31428</v>
      </c>
      <c r="B124" t="s">
        <v>31429</v>
      </c>
      <c r="C124" t="s">
        <v>31430</v>
      </c>
      <c r="D124" s="4">
        <v>45805.84175925926</v>
      </c>
      <c r="E124" s="4">
        <v>45808.375</v>
      </c>
      <c r="F124" s="4">
        <v>45808.413194444445</v>
      </c>
      <c r="G124" s="4"/>
      <c r="H124" t="s">
        <v>3155</v>
      </c>
      <c r="I124" t="s">
        <v>3156</v>
      </c>
      <c r="J124">
        <v>0</v>
      </c>
      <c r="K124" t="s">
        <v>3157</v>
      </c>
      <c r="L124" t="s">
        <v>3158</v>
      </c>
      <c r="M124" t="s">
        <v>549</v>
      </c>
      <c r="N124" t="s">
        <v>550</v>
      </c>
      <c r="O124" t="s">
        <v>136</v>
      </c>
      <c r="P124" t="s">
        <v>147</v>
      </c>
      <c r="Q124" t="s">
        <v>254</v>
      </c>
    </row>
    <row r="125" spans="1:17">
      <c r="A125" t="s">
        <v>31431</v>
      </c>
      <c r="B125" t="s">
        <v>31432</v>
      </c>
      <c r="C125" t="s">
        <v>31433</v>
      </c>
      <c r="D125" s="4">
        <v>45805.839259259257</v>
      </c>
      <c r="E125" s="4">
        <v>45806.6875</v>
      </c>
      <c r="F125" s="4">
        <v>45806.725694444445</v>
      </c>
      <c r="G125" s="4"/>
      <c r="H125" t="s">
        <v>3155</v>
      </c>
      <c r="I125" t="s">
        <v>3156</v>
      </c>
      <c r="J125">
        <v>0</v>
      </c>
      <c r="K125" t="s">
        <v>3194</v>
      </c>
      <c r="L125" t="s">
        <v>3158</v>
      </c>
      <c r="M125" t="s">
        <v>549</v>
      </c>
      <c r="N125" t="s">
        <v>550</v>
      </c>
      <c r="O125" t="s">
        <v>136</v>
      </c>
      <c r="P125" t="s">
        <v>283</v>
      </c>
      <c r="Q125" t="s">
        <v>285</v>
      </c>
    </row>
    <row r="126" spans="1:17">
      <c r="A126" t="s">
        <v>31434</v>
      </c>
      <c r="B126" t="s">
        <v>31435</v>
      </c>
      <c r="C126" t="s">
        <v>31436</v>
      </c>
      <c r="D126" s="4">
        <v>45805.838935185187</v>
      </c>
      <c r="E126" s="4">
        <v>45818.458333333336</v>
      </c>
      <c r="F126" s="4">
        <v>45818.496527777781</v>
      </c>
      <c r="G126" s="4"/>
      <c r="H126" t="s">
        <v>3155</v>
      </c>
      <c r="I126" t="s">
        <v>3673</v>
      </c>
      <c r="J126">
        <v>0</v>
      </c>
      <c r="K126" t="s">
        <v>3194</v>
      </c>
      <c r="L126" t="s">
        <v>3158</v>
      </c>
      <c r="M126" t="s">
        <v>549</v>
      </c>
      <c r="N126" t="s">
        <v>559</v>
      </c>
      <c r="O126" t="s">
        <v>504</v>
      </c>
      <c r="P126" t="s">
        <v>325</v>
      </c>
      <c r="Q126" t="s">
        <v>338</v>
      </c>
    </row>
    <row r="127" spans="1:17">
      <c r="A127" t="s">
        <v>31437</v>
      </c>
      <c r="B127" t="s">
        <v>31438</v>
      </c>
      <c r="C127" t="s">
        <v>31439</v>
      </c>
      <c r="D127" s="4">
        <v>45805.836180555554</v>
      </c>
      <c r="E127" s="4">
        <v>45815.583333333336</v>
      </c>
      <c r="F127" s="4">
        <v>45815.600694444445</v>
      </c>
      <c r="G127" s="4"/>
      <c r="H127" t="s">
        <v>3155</v>
      </c>
      <c r="I127" t="s">
        <v>3175</v>
      </c>
      <c r="J127">
        <v>0</v>
      </c>
      <c r="K127" t="s">
        <v>3194</v>
      </c>
      <c r="L127" t="s">
        <v>3158</v>
      </c>
      <c r="M127" t="s">
        <v>549</v>
      </c>
      <c r="N127" t="s">
        <v>559</v>
      </c>
      <c r="O127" t="s">
        <v>504</v>
      </c>
      <c r="P127" t="s">
        <v>325</v>
      </c>
      <c r="Q127" t="s">
        <v>342</v>
      </c>
    </row>
    <row r="128" spans="1:17">
      <c r="A128" t="s">
        <v>31440</v>
      </c>
      <c r="B128" t="s">
        <v>31441</v>
      </c>
      <c r="C128" t="s">
        <v>31442</v>
      </c>
      <c r="D128" s="4">
        <v>45805.835972222223</v>
      </c>
      <c r="E128" s="4">
        <v>45808.583333333336</v>
      </c>
      <c r="F128" s="4">
        <v>45808.600694444445</v>
      </c>
      <c r="G128" s="4"/>
      <c r="H128" t="s">
        <v>3155</v>
      </c>
      <c r="I128" t="s">
        <v>3171</v>
      </c>
      <c r="J128">
        <v>1001</v>
      </c>
      <c r="K128" t="s">
        <v>3157</v>
      </c>
      <c r="L128" t="s">
        <v>3158</v>
      </c>
      <c r="M128" t="s">
        <v>549</v>
      </c>
      <c r="N128" t="s">
        <v>550</v>
      </c>
      <c r="O128" t="s">
        <v>136</v>
      </c>
      <c r="P128" t="s">
        <v>143</v>
      </c>
      <c r="Q128" t="s">
        <v>301</v>
      </c>
    </row>
    <row r="129" spans="1:17">
      <c r="A129" t="s">
        <v>31443</v>
      </c>
      <c r="B129" t="s">
        <v>31444</v>
      </c>
      <c r="C129" t="s">
        <v>31445</v>
      </c>
      <c r="D129" s="4">
        <v>45805.834652777776</v>
      </c>
      <c r="E129" s="4">
        <v>45810.75</v>
      </c>
      <c r="F129" s="4">
        <v>45810.767361111109</v>
      </c>
      <c r="G129" s="4"/>
      <c r="H129" t="s">
        <v>3155</v>
      </c>
      <c r="I129" t="s">
        <v>3175</v>
      </c>
      <c r="J129">
        <v>1001</v>
      </c>
      <c r="K129" t="s">
        <v>3194</v>
      </c>
      <c r="L129" t="s">
        <v>3158</v>
      </c>
      <c r="M129" t="s">
        <v>549</v>
      </c>
      <c r="N129" t="s">
        <v>559</v>
      </c>
      <c r="O129" t="s">
        <v>504</v>
      </c>
      <c r="P129" t="s">
        <v>325</v>
      </c>
      <c r="Q129" t="s">
        <v>335</v>
      </c>
    </row>
    <row r="130" spans="1:17">
      <c r="A130" t="s">
        <v>31446</v>
      </c>
      <c r="B130" t="s">
        <v>31447</v>
      </c>
      <c r="C130" t="s">
        <v>31448</v>
      </c>
      <c r="D130" s="4">
        <v>45805.833449074074</v>
      </c>
      <c r="E130" s="4">
        <v>45806.625</v>
      </c>
      <c r="F130" s="4">
        <v>45806.663194444445</v>
      </c>
      <c r="G130" s="4"/>
      <c r="H130" t="s">
        <v>3155</v>
      </c>
      <c r="I130" t="s">
        <v>3240</v>
      </c>
      <c r="J130">
        <v>1001</v>
      </c>
      <c r="K130" t="s">
        <v>3157</v>
      </c>
      <c r="L130" t="s">
        <v>3158</v>
      </c>
      <c r="M130" t="s">
        <v>549</v>
      </c>
      <c r="N130" t="s">
        <v>550</v>
      </c>
      <c r="O130" t="s">
        <v>136</v>
      </c>
      <c r="P130" t="s">
        <v>292</v>
      </c>
      <c r="Q130" t="s">
        <v>296</v>
      </c>
    </row>
    <row r="131" spans="1:17">
      <c r="A131" t="s">
        <v>31443</v>
      </c>
      <c r="B131" t="s">
        <v>31449</v>
      </c>
      <c r="C131" t="s">
        <v>31450</v>
      </c>
      <c r="D131" s="4">
        <v>45805.833310185182</v>
      </c>
      <c r="E131" s="4">
        <v>45810.75</v>
      </c>
      <c r="F131" s="4">
        <v>45810.788194444445</v>
      </c>
      <c r="G131" s="4"/>
      <c r="H131" t="s">
        <v>3155</v>
      </c>
      <c r="I131" t="s">
        <v>3673</v>
      </c>
      <c r="J131">
        <v>0</v>
      </c>
      <c r="K131" t="s">
        <v>3194</v>
      </c>
      <c r="L131" t="s">
        <v>3158</v>
      </c>
      <c r="M131" t="s">
        <v>549</v>
      </c>
      <c r="N131" t="s">
        <v>559</v>
      </c>
      <c r="O131" t="s">
        <v>504</v>
      </c>
      <c r="P131" t="s">
        <v>325</v>
      </c>
      <c r="Q131" t="s">
        <v>335</v>
      </c>
    </row>
    <row r="132" spans="1:17">
      <c r="A132" t="s">
        <v>31451</v>
      </c>
      <c r="B132" t="s">
        <v>31452</v>
      </c>
      <c r="C132" t="s">
        <v>31453</v>
      </c>
      <c r="D132" s="4">
        <v>45805.824942129628</v>
      </c>
      <c r="E132" s="4">
        <v>45810.25</v>
      </c>
      <c r="F132" s="4">
        <v>45810.267361111109</v>
      </c>
      <c r="G132" s="4"/>
      <c r="H132" t="s">
        <v>3155</v>
      </c>
      <c r="I132" t="s">
        <v>3184</v>
      </c>
      <c r="J132">
        <v>0</v>
      </c>
      <c r="K132" t="s">
        <v>3157</v>
      </c>
      <c r="L132" t="s">
        <v>3158</v>
      </c>
      <c r="M132" t="s">
        <v>549</v>
      </c>
      <c r="N132" t="s">
        <v>550</v>
      </c>
      <c r="O132" t="s">
        <v>616</v>
      </c>
      <c r="P132" t="s">
        <v>314</v>
      </c>
      <c r="Q132" t="s">
        <v>317</v>
      </c>
    </row>
    <row r="133" spans="1:17">
      <c r="A133" t="s">
        <v>31454</v>
      </c>
      <c r="B133" t="s">
        <v>31455</v>
      </c>
      <c r="C133" t="s">
        <v>31456</v>
      </c>
      <c r="D133" s="4">
        <v>45805.823703703703</v>
      </c>
      <c r="E133" s="4">
        <v>45806.479166666664</v>
      </c>
      <c r="F133" s="4">
        <v>45806.496527777781</v>
      </c>
      <c r="G133" s="4"/>
      <c r="H133" t="s">
        <v>3155</v>
      </c>
      <c r="I133" t="s">
        <v>3175</v>
      </c>
      <c r="J133">
        <v>0</v>
      </c>
      <c r="K133" t="s">
        <v>3194</v>
      </c>
      <c r="L133" t="s">
        <v>3158</v>
      </c>
      <c r="M133" t="s">
        <v>549</v>
      </c>
      <c r="N133" t="s">
        <v>550</v>
      </c>
      <c r="O133" t="s">
        <v>551</v>
      </c>
      <c r="P133" t="s">
        <v>145</v>
      </c>
      <c r="Q133" t="s">
        <v>221</v>
      </c>
    </row>
    <row r="134" spans="1:17">
      <c r="A134" t="s">
        <v>31457</v>
      </c>
      <c r="B134" t="s">
        <v>31458</v>
      </c>
      <c r="C134" t="s">
        <v>31459</v>
      </c>
      <c r="D134" s="4">
        <v>45805.823518518519</v>
      </c>
      <c r="E134" s="4">
        <v>45811.416666666664</v>
      </c>
      <c r="F134" s="4">
        <v>45811.434027777781</v>
      </c>
      <c r="G134" s="4"/>
      <c r="H134" t="s">
        <v>3155</v>
      </c>
      <c r="I134" t="s">
        <v>3175</v>
      </c>
      <c r="J134">
        <v>1001</v>
      </c>
      <c r="K134" t="s">
        <v>3157</v>
      </c>
      <c r="L134" t="s">
        <v>3158</v>
      </c>
      <c r="M134" t="s">
        <v>549</v>
      </c>
      <c r="N134" t="s">
        <v>559</v>
      </c>
      <c r="O134" t="s">
        <v>504</v>
      </c>
      <c r="P134" t="s">
        <v>325</v>
      </c>
      <c r="Q134" t="s">
        <v>334</v>
      </c>
    </row>
    <row r="135" spans="1:17">
      <c r="A135" t="s">
        <v>31460</v>
      </c>
      <c r="B135" t="s">
        <v>31461</v>
      </c>
      <c r="C135" t="s">
        <v>31462</v>
      </c>
      <c r="D135" s="4">
        <v>45805.820567129631</v>
      </c>
      <c r="E135" s="4">
        <v>45806.770833333336</v>
      </c>
      <c r="F135" s="4">
        <v>45806.788194444445</v>
      </c>
      <c r="G135" s="4"/>
      <c r="H135" t="s">
        <v>3155</v>
      </c>
      <c r="I135" t="s">
        <v>3171</v>
      </c>
      <c r="J135">
        <v>1001</v>
      </c>
      <c r="K135" t="s">
        <v>3157</v>
      </c>
      <c r="L135" t="s">
        <v>3158</v>
      </c>
      <c r="M135" t="s">
        <v>549</v>
      </c>
      <c r="N135" t="s">
        <v>550</v>
      </c>
      <c r="O135" t="s">
        <v>136</v>
      </c>
      <c r="P135" t="s">
        <v>139</v>
      </c>
      <c r="Q135" t="s">
        <v>271</v>
      </c>
    </row>
    <row r="136" spans="1:17">
      <c r="A136" t="s">
        <v>31463</v>
      </c>
      <c r="B136" t="s">
        <v>31464</v>
      </c>
      <c r="C136" t="s">
        <v>31465</v>
      </c>
      <c r="D136" s="4">
        <v>45805.81212962963</v>
      </c>
      <c r="E136" s="4">
        <v>45807.708333333336</v>
      </c>
      <c r="F136" s="4">
        <v>45807.725694444445</v>
      </c>
      <c r="G136" s="4"/>
      <c r="H136" t="s">
        <v>3155</v>
      </c>
      <c r="I136" t="s">
        <v>3171</v>
      </c>
      <c r="J136">
        <v>0</v>
      </c>
      <c r="K136" t="s">
        <v>3157</v>
      </c>
      <c r="L136" t="s">
        <v>3158</v>
      </c>
      <c r="M136" t="s">
        <v>549</v>
      </c>
      <c r="N136" t="s">
        <v>550</v>
      </c>
      <c r="O136" t="s">
        <v>136</v>
      </c>
      <c r="P136" t="s">
        <v>264</v>
      </c>
      <c r="Q136" t="s">
        <v>266</v>
      </c>
    </row>
    <row r="137" spans="1:17">
      <c r="A137" t="s">
        <v>31466</v>
      </c>
      <c r="B137" t="s">
        <v>31467</v>
      </c>
      <c r="C137" t="s">
        <v>31468</v>
      </c>
      <c r="D137" s="4">
        <v>45805.802546296298</v>
      </c>
      <c r="E137" s="4">
        <v>45822.458333333336</v>
      </c>
      <c r="F137" s="4">
        <v>45822.496527777781</v>
      </c>
      <c r="G137" s="4"/>
      <c r="H137" t="s">
        <v>3155</v>
      </c>
      <c r="I137" t="s">
        <v>3673</v>
      </c>
      <c r="J137">
        <v>0</v>
      </c>
      <c r="K137" t="s">
        <v>3157</v>
      </c>
      <c r="L137" t="s">
        <v>3158</v>
      </c>
      <c r="M137" t="s">
        <v>549</v>
      </c>
      <c r="N137" t="s">
        <v>559</v>
      </c>
      <c r="O137" t="s">
        <v>504</v>
      </c>
      <c r="P137" t="s">
        <v>325</v>
      </c>
      <c r="Q137" t="s">
        <v>452</v>
      </c>
    </row>
    <row r="138" spans="1:17">
      <c r="A138" t="s">
        <v>31469</v>
      </c>
      <c r="B138" t="s">
        <v>31470</v>
      </c>
      <c r="C138" t="s">
        <v>31471</v>
      </c>
      <c r="D138" s="4">
        <v>45805.801585648151</v>
      </c>
      <c r="E138" s="4">
        <v>45809.708333333336</v>
      </c>
      <c r="F138" s="4">
        <v>45809.725694444445</v>
      </c>
      <c r="G138" s="4"/>
      <c r="H138" t="s">
        <v>3155</v>
      </c>
      <c r="I138" t="s">
        <v>3175</v>
      </c>
      <c r="J138">
        <v>0</v>
      </c>
      <c r="K138" t="s">
        <v>3157</v>
      </c>
      <c r="L138" t="s">
        <v>3158</v>
      </c>
      <c r="M138" t="s">
        <v>549</v>
      </c>
      <c r="N138" t="s">
        <v>559</v>
      </c>
      <c r="O138" t="s">
        <v>504</v>
      </c>
      <c r="P138" t="s">
        <v>325</v>
      </c>
      <c r="Q138" t="s">
        <v>327</v>
      </c>
    </row>
    <row r="139" spans="1:17">
      <c r="A139" t="s">
        <v>31472</v>
      </c>
      <c r="B139" t="s">
        <v>31473</v>
      </c>
      <c r="C139" t="s">
        <v>31474</v>
      </c>
      <c r="D139" s="4">
        <v>45805.800625000003</v>
      </c>
      <c r="E139" s="4">
        <v>45813.791666666664</v>
      </c>
      <c r="F139" s="4">
        <v>45813.829861111109</v>
      </c>
      <c r="G139" s="4"/>
      <c r="H139" t="s">
        <v>3155</v>
      </c>
      <c r="I139" t="s">
        <v>3673</v>
      </c>
      <c r="J139">
        <v>0</v>
      </c>
      <c r="K139" t="s">
        <v>3157</v>
      </c>
      <c r="L139" t="s">
        <v>3158</v>
      </c>
      <c r="M139" t="s">
        <v>549</v>
      </c>
      <c r="N139" t="s">
        <v>559</v>
      </c>
      <c r="O139" t="s">
        <v>504</v>
      </c>
      <c r="P139" t="s">
        <v>325</v>
      </c>
      <c r="Q139" t="s">
        <v>326</v>
      </c>
    </row>
    <row r="140" spans="1:17">
      <c r="A140" t="s">
        <v>31475</v>
      </c>
      <c r="B140" t="s">
        <v>31476</v>
      </c>
      <c r="C140" t="s">
        <v>31477</v>
      </c>
      <c r="D140" s="4">
        <v>45805.796446759261</v>
      </c>
      <c r="E140" s="4">
        <v>45807.833333333336</v>
      </c>
      <c r="F140" s="4">
        <v>45807.871527777781</v>
      </c>
      <c r="G140" s="4"/>
      <c r="H140" t="s">
        <v>3155</v>
      </c>
      <c r="I140" t="s">
        <v>3673</v>
      </c>
      <c r="J140">
        <v>0</v>
      </c>
      <c r="K140" t="s">
        <v>3157</v>
      </c>
      <c r="L140" t="s">
        <v>3158</v>
      </c>
      <c r="M140" t="s">
        <v>549</v>
      </c>
      <c r="N140" t="s">
        <v>559</v>
      </c>
      <c r="O140" t="s">
        <v>504</v>
      </c>
      <c r="P140" t="s">
        <v>325</v>
      </c>
      <c r="Q140" t="s">
        <v>341</v>
      </c>
    </row>
    <row r="141" spans="1:17">
      <c r="A141" t="s">
        <v>31478</v>
      </c>
      <c r="B141" t="s">
        <v>31479</v>
      </c>
      <c r="C141" t="s">
        <v>31480</v>
      </c>
      <c r="D141" s="4">
        <v>45805.789907407408</v>
      </c>
      <c r="E141" s="4">
        <v>45809.666666666664</v>
      </c>
      <c r="F141" s="4">
        <v>45809.704861111109</v>
      </c>
      <c r="G141" s="4"/>
      <c r="H141" t="s">
        <v>3155</v>
      </c>
      <c r="I141" t="s">
        <v>3240</v>
      </c>
      <c r="J141">
        <v>1001</v>
      </c>
      <c r="K141" t="s">
        <v>3157</v>
      </c>
      <c r="L141" t="s">
        <v>3158</v>
      </c>
      <c r="M141" t="s">
        <v>549</v>
      </c>
      <c r="N141" t="s">
        <v>550</v>
      </c>
      <c r="O141" t="s">
        <v>136</v>
      </c>
      <c r="P141" t="s">
        <v>143</v>
      </c>
      <c r="Q141" t="s">
        <v>298</v>
      </c>
    </row>
    <row r="142" spans="1:17">
      <c r="A142" t="s">
        <v>31481</v>
      </c>
      <c r="B142" t="s">
        <v>31482</v>
      </c>
      <c r="C142" t="s">
        <v>31483</v>
      </c>
      <c r="D142" s="4">
        <v>45805.788622685184</v>
      </c>
      <c r="E142" s="4">
        <v>45807.604166666664</v>
      </c>
      <c r="F142" s="4">
        <v>45807.621527777781</v>
      </c>
      <c r="G142" s="4"/>
      <c r="H142" t="s">
        <v>3155</v>
      </c>
      <c r="I142" t="s">
        <v>3171</v>
      </c>
      <c r="J142">
        <v>0</v>
      </c>
      <c r="K142" t="s">
        <v>3157</v>
      </c>
      <c r="L142" t="s">
        <v>3158</v>
      </c>
      <c r="M142" t="s">
        <v>549</v>
      </c>
      <c r="N142" t="s">
        <v>559</v>
      </c>
      <c r="O142" t="s">
        <v>504</v>
      </c>
      <c r="P142" t="s">
        <v>325</v>
      </c>
      <c r="Q142" t="s">
        <v>328</v>
      </c>
    </row>
    <row r="143" spans="1:17">
      <c r="A143" t="s">
        <v>31481</v>
      </c>
      <c r="B143" t="s">
        <v>31484</v>
      </c>
      <c r="C143" t="s">
        <v>31485</v>
      </c>
      <c r="D143" s="4">
        <v>45805.787372685183</v>
      </c>
      <c r="E143" s="4">
        <v>45807.583333333336</v>
      </c>
      <c r="F143" s="4">
        <v>45807.600694444445</v>
      </c>
      <c r="G143" s="4"/>
      <c r="H143" t="s">
        <v>3155</v>
      </c>
      <c r="I143" t="s">
        <v>3171</v>
      </c>
      <c r="J143">
        <v>1001</v>
      </c>
      <c r="K143" t="s">
        <v>3157</v>
      </c>
      <c r="L143" t="s">
        <v>3158</v>
      </c>
      <c r="M143" t="s">
        <v>549</v>
      </c>
      <c r="N143" t="s">
        <v>559</v>
      </c>
      <c r="O143" t="s">
        <v>504</v>
      </c>
      <c r="P143" t="s">
        <v>325</v>
      </c>
      <c r="Q143" t="s">
        <v>328</v>
      </c>
    </row>
    <row r="144" spans="1:17">
      <c r="A144" t="s">
        <v>31486</v>
      </c>
      <c r="B144" t="s">
        <v>31487</v>
      </c>
      <c r="C144" t="s">
        <v>31488</v>
      </c>
      <c r="D144" s="4">
        <v>45805.784641203703</v>
      </c>
      <c r="E144" s="4">
        <v>45825.375</v>
      </c>
      <c r="F144" s="4">
        <v>45825.413194444445</v>
      </c>
      <c r="G144" s="4"/>
      <c r="H144" t="s">
        <v>3155</v>
      </c>
      <c r="I144" t="s">
        <v>3673</v>
      </c>
      <c r="J144">
        <v>0</v>
      </c>
      <c r="K144" t="s">
        <v>3157</v>
      </c>
      <c r="L144" t="s">
        <v>3158</v>
      </c>
      <c r="M144" t="s">
        <v>549</v>
      </c>
      <c r="N144" t="s">
        <v>559</v>
      </c>
      <c r="O144" t="s">
        <v>504</v>
      </c>
      <c r="P144" t="s">
        <v>325</v>
      </c>
      <c r="Q144" t="s">
        <v>340</v>
      </c>
    </row>
    <row r="145" spans="1:17">
      <c r="A145" t="s">
        <v>31489</v>
      </c>
      <c r="B145" t="s">
        <v>31490</v>
      </c>
      <c r="C145" t="s">
        <v>31491</v>
      </c>
      <c r="D145" s="4">
        <v>45805.781284722223</v>
      </c>
      <c r="E145" s="4">
        <v>45808.520833333336</v>
      </c>
      <c r="F145" s="4">
        <v>45808.538194444445</v>
      </c>
      <c r="G145" s="4"/>
      <c r="H145" t="s">
        <v>3155</v>
      </c>
      <c r="I145" t="s">
        <v>3171</v>
      </c>
      <c r="J145">
        <v>1001</v>
      </c>
      <c r="K145" t="s">
        <v>3157</v>
      </c>
      <c r="L145" t="s">
        <v>3158</v>
      </c>
      <c r="M145" t="s">
        <v>549</v>
      </c>
      <c r="N145" t="s">
        <v>559</v>
      </c>
      <c r="O145" t="s">
        <v>504</v>
      </c>
      <c r="P145" t="s">
        <v>325</v>
      </c>
      <c r="Q145" t="s">
        <v>336</v>
      </c>
    </row>
    <row r="146" spans="1:17">
      <c r="A146" t="s">
        <v>31492</v>
      </c>
      <c r="B146" t="s">
        <v>31493</v>
      </c>
      <c r="C146" t="s">
        <v>31494</v>
      </c>
      <c r="D146" s="4">
        <v>45805.77851851852</v>
      </c>
      <c r="E146" s="4">
        <v>45807.75</v>
      </c>
      <c r="F146" s="4">
        <v>45807.767361111109</v>
      </c>
      <c r="G146" s="4"/>
      <c r="H146" t="s">
        <v>3155</v>
      </c>
      <c r="I146" t="s">
        <v>3171</v>
      </c>
      <c r="J146">
        <v>1001</v>
      </c>
      <c r="K146" t="s">
        <v>3157</v>
      </c>
      <c r="L146" t="s">
        <v>3158</v>
      </c>
      <c r="M146" t="s">
        <v>549</v>
      </c>
      <c r="N146" t="s">
        <v>559</v>
      </c>
      <c r="O146" t="s">
        <v>504</v>
      </c>
      <c r="P146" t="s">
        <v>325</v>
      </c>
      <c r="Q146" t="s">
        <v>333</v>
      </c>
    </row>
    <row r="147" spans="1:17">
      <c r="A147" t="s">
        <v>31495</v>
      </c>
      <c r="B147" t="s">
        <v>31496</v>
      </c>
      <c r="C147" t="s">
        <v>31497</v>
      </c>
      <c r="D147" s="4">
        <v>45805.77480324074</v>
      </c>
      <c r="E147" s="4">
        <v>45808.458333333336</v>
      </c>
      <c r="F147" s="4">
        <v>45808.475694444445</v>
      </c>
      <c r="G147" s="4"/>
      <c r="H147" t="s">
        <v>3155</v>
      </c>
      <c r="I147" t="s">
        <v>3175</v>
      </c>
      <c r="J147">
        <v>0</v>
      </c>
      <c r="K147" t="s">
        <v>3194</v>
      </c>
      <c r="L147" t="s">
        <v>3158</v>
      </c>
      <c r="M147" t="s">
        <v>549</v>
      </c>
      <c r="N147" t="s">
        <v>559</v>
      </c>
      <c r="O147" t="s">
        <v>504</v>
      </c>
      <c r="P147" t="s">
        <v>325</v>
      </c>
      <c r="Q147" t="s">
        <v>330</v>
      </c>
    </row>
    <row r="148" spans="1:17">
      <c r="A148" t="s">
        <v>31498</v>
      </c>
      <c r="B148" t="s">
        <v>31499</v>
      </c>
      <c r="C148" t="s">
        <v>31500</v>
      </c>
      <c r="D148" s="4">
        <v>45805.77070601852</v>
      </c>
      <c r="E148" s="4">
        <v>45808.583333333336</v>
      </c>
      <c r="F148" s="4">
        <v>45808.621527777781</v>
      </c>
      <c r="G148" s="4"/>
      <c r="H148" t="s">
        <v>3155</v>
      </c>
      <c r="I148" t="s">
        <v>3673</v>
      </c>
      <c r="J148">
        <v>0</v>
      </c>
      <c r="K148" t="s">
        <v>3157</v>
      </c>
      <c r="L148" t="s">
        <v>3158</v>
      </c>
      <c r="M148" t="s">
        <v>549</v>
      </c>
      <c r="N148" t="s">
        <v>559</v>
      </c>
      <c r="O148" t="s">
        <v>504</v>
      </c>
      <c r="P148" t="s">
        <v>325</v>
      </c>
      <c r="Q148" t="s">
        <v>332</v>
      </c>
    </row>
    <row r="149" spans="1:17">
      <c r="A149" t="s">
        <v>31501</v>
      </c>
      <c r="B149" t="s">
        <v>31502</v>
      </c>
      <c r="C149" t="s">
        <v>31503</v>
      </c>
      <c r="D149" s="4">
        <v>45805.764907407407</v>
      </c>
      <c r="E149" s="4">
        <v>45814.666666666664</v>
      </c>
      <c r="F149" s="4">
        <v>45814.684027777781</v>
      </c>
      <c r="G149" s="4"/>
      <c r="H149" t="s">
        <v>3155</v>
      </c>
      <c r="I149" t="s">
        <v>3184</v>
      </c>
      <c r="J149">
        <v>1001</v>
      </c>
      <c r="K149" t="s">
        <v>3157</v>
      </c>
      <c r="L149" t="s">
        <v>3158</v>
      </c>
      <c r="M149" t="s">
        <v>549</v>
      </c>
      <c r="N149" t="s">
        <v>550</v>
      </c>
      <c r="O149" t="s">
        <v>136</v>
      </c>
      <c r="P149" t="s">
        <v>292</v>
      </c>
      <c r="Q149" t="s">
        <v>295</v>
      </c>
    </row>
    <row r="150" spans="1:17">
      <c r="A150" t="s">
        <v>31504</v>
      </c>
      <c r="B150" t="s">
        <v>31505</v>
      </c>
      <c r="C150" t="s">
        <v>31506</v>
      </c>
      <c r="D150" s="4">
        <v>45805.763148148151</v>
      </c>
      <c r="E150" s="4">
        <v>45810.145833333336</v>
      </c>
      <c r="F150" s="4">
        <v>45810.163194444445</v>
      </c>
      <c r="G150" s="4"/>
      <c r="H150" t="s">
        <v>3155</v>
      </c>
      <c r="I150" t="s">
        <v>3184</v>
      </c>
      <c r="J150">
        <v>0</v>
      </c>
      <c r="K150" t="s">
        <v>3157</v>
      </c>
      <c r="L150" t="s">
        <v>3158</v>
      </c>
      <c r="M150" t="s">
        <v>549</v>
      </c>
      <c r="N150" t="s">
        <v>550</v>
      </c>
      <c r="O150" t="s">
        <v>616</v>
      </c>
      <c r="P150" t="s">
        <v>314</v>
      </c>
      <c r="Q150" t="s">
        <v>318</v>
      </c>
    </row>
    <row r="151" spans="1:17">
      <c r="A151" t="s">
        <v>31507</v>
      </c>
      <c r="B151" t="s">
        <v>31508</v>
      </c>
      <c r="C151" t="s">
        <v>31509</v>
      </c>
      <c r="D151" s="4">
        <v>45805.761932870373</v>
      </c>
      <c r="E151" s="4">
        <v>45806.875</v>
      </c>
      <c r="F151" s="4">
        <v>45806.892361111109</v>
      </c>
      <c r="G151" s="4"/>
      <c r="H151" t="s">
        <v>3155</v>
      </c>
      <c r="I151" t="s">
        <v>3184</v>
      </c>
      <c r="J151">
        <v>0</v>
      </c>
      <c r="K151" t="s">
        <v>3157</v>
      </c>
      <c r="L151" t="s">
        <v>3158</v>
      </c>
      <c r="M151" t="s">
        <v>549</v>
      </c>
      <c r="N151" t="s">
        <v>550</v>
      </c>
      <c r="O151" t="s">
        <v>616</v>
      </c>
      <c r="P151" t="s">
        <v>314</v>
      </c>
      <c r="Q151" t="s">
        <v>315</v>
      </c>
    </row>
    <row r="152" spans="1:17">
      <c r="A152" t="s">
        <v>31510</v>
      </c>
      <c r="B152" t="s">
        <v>31511</v>
      </c>
      <c r="C152" t="s">
        <v>31512</v>
      </c>
      <c r="D152" s="4">
        <v>45805.753425925926</v>
      </c>
      <c r="E152" s="4">
        <v>45806.875</v>
      </c>
      <c r="F152" s="4">
        <v>45806.892361111109</v>
      </c>
      <c r="G152" s="4"/>
      <c r="H152" t="s">
        <v>3155</v>
      </c>
      <c r="I152" t="s">
        <v>3222</v>
      </c>
      <c r="J152">
        <v>1</v>
      </c>
      <c r="K152" t="s">
        <v>3223</v>
      </c>
      <c r="L152" t="s">
        <v>3158</v>
      </c>
      <c r="M152" t="s">
        <v>549</v>
      </c>
      <c r="N152" t="s">
        <v>550</v>
      </c>
      <c r="O152" t="s">
        <v>136</v>
      </c>
      <c r="P152" t="s">
        <v>292</v>
      </c>
      <c r="Q152" t="s">
        <v>296</v>
      </c>
    </row>
    <row r="153" spans="1:17">
      <c r="A153" t="s">
        <v>31513</v>
      </c>
      <c r="B153" t="s">
        <v>31514</v>
      </c>
      <c r="C153" t="s">
        <v>31515</v>
      </c>
      <c r="D153" s="4">
        <v>45805.750902777778</v>
      </c>
      <c r="E153" s="4">
        <v>45808.666666666664</v>
      </c>
      <c r="F153" s="4">
        <v>45808.684027777781</v>
      </c>
      <c r="G153" s="4"/>
      <c r="H153" t="s">
        <v>3155</v>
      </c>
      <c r="I153" t="s">
        <v>3171</v>
      </c>
      <c r="J153">
        <v>0</v>
      </c>
      <c r="K153" t="s">
        <v>3157</v>
      </c>
      <c r="L153" t="s">
        <v>3158</v>
      </c>
      <c r="M153" t="s">
        <v>549</v>
      </c>
      <c r="N153" t="s">
        <v>559</v>
      </c>
      <c r="O153" t="s">
        <v>504</v>
      </c>
      <c r="P153" t="s">
        <v>325</v>
      </c>
      <c r="Q153" t="s">
        <v>342</v>
      </c>
    </row>
    <row r="154" spans="1:17">
      <c r="A154" t="s">
        <v>31516</v>
      </c>
      <c r="B154" t="s">
        <v>31517</v>
      </c>
      <c r="C154" t="s">
        <v>31518</v>
      </c>
      <c r="D154" s="4">
        <v>45805.747708333336</v>
      </c>
      <c r="E154" s="4">
        <v>45812.666666666664</v>
      </c>
      <c r="F154" s="4">
        <v>45812.704861111109</v>
      </c>
      <c r="G154" s="4"/>
      <c r="H154" t="s">
        <v>3155</v>
      </c>
      <c r="I154" t="s">
        <v>4530</v>
      </c>
      <c r="J154">
        <v>0</v>
      </c>
      <c r="K154" t="s">
        <v>20749</v>
      </c>
      <c r="L154" t="s">
        <v>3158</v>
      </c>
      <c r="M154" t="s">
        <v>2190</v>
      </c>
      <c r="N154" t="s">
        <v>5331</v>
      </c>
      <c r="O154" t="s">
        <v>5332</v>
      </c>
      <c r="P154" t="s">
        <v>626</v>
      </c>
      <c r="Q154" t="s">
        <v>29347</v>
      </c>
    </row>
    <row r="155" spans="1:17">
      <c r="A155" t="s">
        <v>31510</v>
      </c>
      <c r="B155" t="s">
        <v>31519</v>
      </c>
      <c r="C155" t="s">
        <v>31520</v>
      </c>
      <c r="D155" s="4">
        <v>45805.745081018518</v>
      </c>
      <c r="E155" s="4">
        <v>45806.833333333336</v>
      </c>
      <c r="F155" s="4">
        <v>45806.850694444445</v>
      </c>
      <c r="G155" s="4"/>
      <c r="H155" t="s">
        <v>3155</v>
      </c>
      <c r="I155" t="s">
        <v>3222</v>
      </c>
      <c r="J155">
        <v>1</v>
      </c>
      <c r="K155" t="s">
        <v>3223</v>
      </c>
      <c r="L155" t="s">
        <v>3158</v>
      </c>
      <c r="M155" t="s">
        <v>549</v>
      </c>
      <c r="N155" t="s">
        <v>550</v>
      </c>
      <c r="O155" t="s">
        <v>136</v>
      </c>
      <c r="P155" t="s">
        <v>292</v>
      </c>
      <c r="Q155" t="s">
        <v>296</v>
      </c>
    </row>
    <row r="156" spans="1:17">
      <c r="A156" t="s">
        <v>31521</v>
      </c>
      <c r="B156" t="s">
        <v>31522</v>
      </c>
      <c r="C156" t="s">
        <v>31523</v>
      </c>
      <c r="D156" s="4">
        <v>45805.742048611108</v>
      </c>
      <c r="E156" s="4">
        <v>45806.333333333336</v>
      </c>
      <c r="F156" s="4">
        <v>45806.350694444445</v>
      </c>
      <c r="G156" s="4"/>
      <c r="H156" t="s">
        <v>3155</v>
      </c>
      <c r="I156" t="s">
        <v>3184</v>
      </c>
      <c r="J156">
        <v>1001</v>
      </c>
      <c r="K156" t="s">
        <v>3157</v>
      </c>
      <c r="L156" t="s">
        <v>3245</v>
      </c>
      <c r="M156" t="s">
        <v>549</v>
      </c>
      <c r="N156" t="s">
        <v>550</v>
      </c>
      <c r="O156" t="s">
        <v>616</v>
      </c>
      <c r="P156" t="s">
        <v>626</v>
      </c>
      <c r="Q156" t="s">
        <v>3366</v>
      </c>
    </row>
    <row r="157" spans="1:17">
      <c r="A157" t="s">
        <v>31524</v>
      </c>
      <c r="B157" t="s">
        <v>31525</v>
      </c>
      <c r="C157" t="s">
        <v>31526</v>
      </c>
      <c r="D157" s="4">
        <v>45805.73946759259</v>
      </c>
      <c r="E157" s="4">
        <v>45812.583333333336</v>
      </c>
      <c r="F157" s="4">
        <v>45812.600694444445</v>
      </c>
      <c r="G157" s="4"/>
      <c r="H157" t="s">
        <v>3155</v>
      </c>
      <c r="I157" t="s">
        <v>3171</v>
      </c>
      <c r="J157">
        <v>0</v>
      </c>
      <c r="K157" t="s">
        <v>3194</v>
      </c>
      <c r="L157" t="s">
        <v>3158</v>
      </c>
      <c r="M157" t="s">
        <v>549</v>
      </c>
      <c r="N157" t="s">
        <v>559</v>
      </c>
      <c r="O157" t="s">
        <v>504</v>
      </c>
      <c r="P157" t="s">
        <v>325</v>
      </c>
      <c r="Q157" t="s">
        <v>336</v>
      </c>
    </row>
    <row r="158" spans="1:17">
      <c r="A158" t="s">
        <v>31527</v>
      </c>
      <c r="B158" t="s">
        <v>31528</v>
      </c>
      <c r="C158" t="s">
        <v>31529</v>
      </c>
      <c r="D158" s="4">
        <v>45805.735451388886</v>
      </c>
      <c r="E158" s="4">
        <v>45807.666666666664</v>
      </c>
      <c r="F158" s="4">
        <v>45807.704861111109</v>
      </c>
      <c r="G158" s="4"/>
      <c r="H158" t="s">
        <v>3155</v>
      </c>
      <c r="I158" t="s">
        <v>3240</v>
      </c>
      <c r="J158">
        <v>1001</v>
      </c>
      <c r="K158" t="s">
        <v>3157</v>
      </c>
      <c r="L158" t="s">
        <v>3158</v>
      </c>
      <c r="M158" t="s">
        <v>549</v>
      </c>
      <c r="N158" t="s">
        <v>550</v>
      </c>
      <c r="O158" t="s">
        <v>136</v>
      </c>
      <c r="P158" t="s">
        <v>292</v>
      </c>
      <c r="Q158" t="s">
        <v>293</v>
      </c>
    </row>
    <row r="159" spans="1:17">
      <c r="A159" t="s">
        <v>31117</v>
      </c>
      <c r="B159" t="s">
        <v>31118</v>
      </c>
      <c r="C159" t="s">
        <v>31530</v>
      </c>
      <c r="D159" s="4">
        <v>45805.734733796293</v>
      </c>
      <c r="E159" s="4">
        <v>45806.75</v>
      </c>
      <c r="F159" s="4">
        <v>45806.788194444445</v>
      </c>
      <c r="G159" s="4"/>
      <c r="H159" t="s">
        <v>3155</v>
      </c>
      <c r="I159" t="s">
        <v>3156</v>
      </c>
      <c r="J159">
        <v>0</v>
      </c>
      <c r="K159" t="s">
        <v>3157</v>
      </c>
      <c r="L159" t="s">
        <v>3245</v>
      </c>
      <c r="M159" t="s">
        <v>549</v>
      </c>
      <c r="N159" t="s">
        <v>550</v>
      </c>
      <c r="O159" t="s">
        <v>551</v>
      </c>
      <c r="P159" t="s">
        <v>141</v>
      </c>
      <c r="Q159" t="s">
        <v>238</v>
      </c>
    </row>
    <row r="160" spans="1:17">
      <c r="A160" t="s">
        <v>31531</v>
      </c>
      <c r="B160" t="s">
        <v>31532</v>
      </c>
      <c r="C160" t="s">
        <v>31533</v>
      </c>
      <c r="D160" s="4">
        <v>45805.733819444446</v>
      </c>
      <c r="E160" s="4">
        <v>45807.625</v>
      </c>
      <c r="F160" s="4">
        <v>45807.642361111109</v>
      </c>
      <c r="G160" s="4"/>
      <c r="H160" t="s">
        <v>3155</v>
      </c>
      <c r="I160" t="s">
        <v>3171</v>
      </c>
      <c r="J160">
        <v>1002</v>
      </c>
      <c r="K160" t="s">
        <v>3157</v>
      </c>
      <c r="L160" t="s">
        <v>3158</v>
      </c>
      <c r="M160" t="s">
        <v>549</v>
      </c>
      <c r="N160" t="s">
        <v>550</v>
      </c>
      <c r="O160" t="s">
        <v>136</v>
      </c>
      <c r="P160" t="s">
        <v>139</v>
      </c>
      <c r="Q160" t="s">
        <v>272</v>
      </c>
    </row>
    <row r="161" spans="1:17">
      <c r="A161" t="s">
        <v>31137</v>
      </c>
      <c r="B161" t="s">
        <v>31138</v>
      </c>
      <c r="C161" t="s">
        <v>31534</v>
      </c>
      <c r="D161" s="4">
        <v>45805.721898148149</v>
      </c>
      <c r="E161" s="4">
        <v>45807.8125</v>
      </c>
      <c r="F161" s="4">
        <v>45807.829861111109</v>
      </c>
      <c r="G161" s="4"/>
      <c r="H161" t="s">
        <v>3155</v>
      </c>
      <c r="I161" t="s">
        <v>3162</v>
      </c>
      <c r="J161">
        <v>0</v>
      </c>
      <c r="K161" t="s">
        <v>3295</v>
      </c>
      <c r="L161" t="s">
        <v>3245</v>
      </c>
      <c r="M161" t="s">
        <v>549</v>
      </c>
      <c r="N161" t="s">
        <v>550</v>
      </c>
      <c r="O161" t="s">
        <v>1923</v>
      </c>
      <c r="P161" t="s">
        <v>1924</v>
      </c>
      <c r="Q161" t="s">
        <v>3299</v>
      </c>
    </row>
    <row r="162" spans="1:17">
      <c r="A162" t="s">
        <v>31535</v>
      </c>
      <c r="B162" t="s">
        <v>31536</v>
      </c>
      <c r="C162" t="s">
        <v>31537</v>
      </c>
      <c r="D162" s="4">
        <v>45805.720972222225</v>
      </c>
      <c r="E162" s="4">
        <v>45808.270833333336</v>
      </c>
      <c r="F162" s="4">
        <v>45808.288194444445</v>
      </c>
      <c r="G162" s="4"/>
      <c r="H162" t="s">
        <v>3155</v>
      </c>
      <c r="I162" t="s">
        <v>3162</v>
      </c>
      <c r="J162">
        <v>0</v>
      </c>
      <c r="K162" t="s">
        <v>3295</v>
      </c>
      <c r="L162" t="s">
        <v>3158</v>
      </c>
      <c r="M162" t="s">
        <v>549</v>
      </c>
      <c r="N162" t="s">
        <v>550</v>
      </c>
      <c r="O162" t="s">
        <v>1923</v>
      </c>
      <c r="P162" t="s">
        <v>1924</v>
      </c>
      <c r="Q162" t="s">
        <v>3281</v>
      </c>
    </row>
    <row r="163" spans="1:17">
      <c r="A163" t="s">
        <v>31538</v>
      </c>
      <c r="B163" t="s">
        <v>31539</v>
      </c>
      <c r="C163" t="s">
        <v>31540</v>
      </c>
      <c r="D163" s="4">
        <v>45805.712326388886</v>
      </c>
      <c r="E163" s="4">
        <v>45806.75</v>
      </c>
      <c r="F163" s="4">
        <v>45806.767361111109</v>
      </c>
      <c r="G163" s="4"/>
      <c r="H163" t="s">
        <v>3155</v>
      </c>
      <c r="I163" t="s">
        <v>3222</v>
      </c>
      <c r="J163">
        <v>1</v>
      </c>
      <c r="K163" t="s">
        <v>3223</v>
      </c>
      <c r="L163" t="s">
        <v>3158</v>
      </c>
      <c r="M163" t="s">
        <v>549</v>
      </c>
      <c r="N163" t="s">
        <v>559</v>
      </c>
      <c r="O163" t="s">
        <v>163</v>
      </c>
      <c r="P163" t="s">
        <v>472</v>
      </c>
      <c r="Q163" t="s">
        <v>351</v>
      </c>
    </row>
    <row r="164" spans="1:17">
      <c r="A164" t="s">
        <v>31541</v>
      </c>
      <c r="B164" t="s">
        <v>31542</v>
      </c>
      <c r="C164" t="s">
        <v>31543</v>
      </c>
      <c r="D164" s="4">
        <v>45805.709178240744</v>
      </c>
      <c r="E164" s="4">
        <v>45806.5</v>
      </c>
      <c r="F164" s="4">
        <v>45806.517361111109</v>
      </c>
      <c r="G164" s="4"/>
      <c r="H164" t="s">
        <v>3155</v>
      </c>
      <c r="I164" t="s">
        <v>3184</v>
      </c>
      <c r="J164">
        <v>0</v>
      </c>
      <c r="K164" t="s">
        <v>3157</v>
      </c>
      <c r="L164" t="s">
        <v>3245</v>
      </c>
      <c r="M164" t="s">
        <v>549</v>
      </c>
      <c r="N164" t="s">
        <v>550</v>
      </c>
      <c r="O164" t="s">
        <v>616</v>
      </c>
      <c r="P164" t="s">
        <v>314</v>
      </c>
      <c r="Q164" t="s">
        <v>323</v>
      </c>
    </row>
    <row r="165" spans="1:17">
      <c r="A165" t="s">
        <v>31544</v>
      </c>
      <c r="B165" t="s">
        <v>31545</v>
      </c>
      <c r="C165" t="s">
        <v>31546</v>
      </c>
      <c r="D165" s="4">
        <v>45805.708819444444</v>
      </c>
      <c r="E165" s="4">
        <v>45812.3125</v>
      </c>
      <c r="F165" s="4">
        <v>45812.350694444445</v>
      </c>
      <c r="G165" s="4"/>
      <c r="H165" t="s">
        <v>3155</v>
      </c>
      <c r="I165" t="s">
        <v>3156</v>
      </c>
      <c r="J165">
        <v>0</v>
      </c>
      <c r="K165" t="s">
        <v>3157</v>
      </c>
      <c r="L165" t="s">
        <v>3158</v>
      </c>
      <c r="M165" t="s">
        <v>549</v>
      </c>
      <c r="N165" t="s">
        <v>550</v>
      </c>
      <c r="O165" t="s">
        <v>136</v>
      </c>
      <c r="P165" t="s">
        <v>147</v>
      </c>
      <c r="Q165" t="s">
        <v>253</v>
      </c>
    </row>
    <row r="166" spans="1:17">
      <c r="A166" t="s">
        <v>31544</v>
      </c>
      <c r="B166" t="s">
        <v>31545</v>
      </c>
      <c r="C166" t="s">
        <v>31547</v>
      </c>
      <c r="D166" s="4">
        <v>45805.708425925928</v>
      </c>
      <c r="E166" s="4">
        <v>45812.3125</v>
      </c>
      <c r="F166" s="4">
        <v>45812.350694444445</v>
      </c>
      <c r="G166" s="4"/>
      <c r="H166" t="s">
        <v>3155</v>
      </c>
      <c r="I166" t="s">
        <v>3156</v>
      </c>
      <c r="J166">
        <v>0</v>
      </c>
      <c r="K166" t="s">
        <v>3157</v>
      </c>
      <c r="L166" t="s">
        <v>3245</v>
      </c>
      <c r="M166" t="s">
        <v>549</v>
      </c>
      <c r="N166" t="s">
        <v>550</v>
      </c>
      <c r="O166" t="s">
        <v>136</v>
      </c>
      <c r="P166" t="s">
        <v>147</v>
      </c>
      <c r="Q166" t="s">
        <v>253</v>
      </c>
    </row>
    <row r="167" spans="1:17">
      <c r="A167" t="s">
        <v>31548</v>
      </c>
      <c r="B167" t="s">
        <v>31549</v>
      </c>
      <c r="C167" t="s">
        <v>31550</v>
      </c>
      <c r="D167" s="4">
        <v>45805.705972222226</v>
      </c>
      <c r="E167" s="4">
        <v>45808.270833333336</v>
      </c>
      <c r="F167" s="4">
        <v>45808.309027777781</v>
      </c>
      <c r="G167" s="4"/>
      <c r="H167" t="s">
        <v>3155</v>
      </c>
      <c r="I167" t="s">
        <v>3156</v>
      </c>
      <c r="J167">
        <v>0</v>
      </c>
      <c r="K167" t="s">
        <v>3157</v>
      </c>
      <c r="L167" t="s">
        <v>3158</v>
      </c>
      <c r="M167" t="s">
        <v>549</v>
      </c>
      <c r="N167" t="s">
        <v>550</v>
      </c>
      <c r="O167" t="s">
        <v>551</v>
      </c>
      <c r="P167" t="s">
        <v>242</v>
      </c>
      <c r="Q167" t="s">
        <v>244</v>
      </c>
    </row>
    <row r="168" spans="1:17">
      <c r="A168" t="s">
        <v>31551</v>
      </c>
      <c r="B168" t="s">
        <v>31552</v>
      </c>
      <c r="C168" t="s">
        <v>31553</v>
      </c>
      <c r="D168" s="4">
        <v>45805.704259259262</v>
      </c>
      <c r="E168" s="4">
        <v>45807.9375</v>
      </c>
      <c r="F168" s="4">
        <v>45807.954861111109</v>
      </c>
      <c r="G168" s="4"/>
      <c r="H168" t="s">
        <v>3155</v>
      </c>
      <c r="I168" t="s">
        <v>3171</v>
      </c>
      <c r="J168">
        <v>1001</v>
      </c>
      <c r="K168" t="s">
        <v>3157</v>
      </c>
      <c r="L168" t="s">
        <v>3158</v>
      </c>
      <c r="M168" t="s">
        <v>549</v>
      </c>
      <c r="N168" t="s">
        <v>550</v>
      </c>
      <c r="O168" t="s">
        <v>136</v>
      </c>
      <c r="P168" t="s">
        <v>292</v>
      </c>
      <c r="Q168" t="s">
        <v>291</v>
      </c>
    </row>
    <row r="169" spans="1:17">
      <c r="A169" t="s">
        <v>31531</v>
      </c>
      <c r="B169" t="s">
        <v>31532</v>
      </c>
      <c r="C169" t="s">
        <v>31554</v>
      </c>
      <c r="D169" s="4">
        <v>45805.703055555554</v>
      </c>
      <c r="E169" s="4">
        <v>45807.729166666664</v>
      </c>
      <c r="F169" s="4">
        <v>45807.746527777781</v>
      </c>
      <c r="G169" s="4"/>
      <c r="H169" t="s">
        <v>3155</v>
      </c>
      <c r="I169" t="s">
        <v>3171</v>
      </c>
      <c r="J169">
        <v>1002</v>
      </c>
      <c r="K169" t="s">
        <v>3157</v>
      </c>
      <c r="L169" t="s">
        <v>3245</v>
      </c>
      <c r="M169" t="s">
        <v>549</v>
      </c>
      <c r="N169" t="s">
        <v>550</v>
      </c>
      <c r="O169" t="s">
        <v>136</v>
      </c>
      <c r="P169" t="s">
        <v>139</v>
      </c>
      <c r="Q169" t="s">
        <v>272</v>
      </c>
    </row>
    <row r="170" spans="1:17">
      <c r="A170" t="s">
        <v>31555</v>
      </c>
      <c r="B170" t="s">
        <v>31556</v>
      </c>
      <c r="C170" t="s">
        <v>31557</v>
      </c>
      <c r="D170" s="4">
        <v>45805.702037037037</v>
      </c>
      <c r="E170" s="4">
        <v>45807.875</v>
      </c>
      <c r="F170" s="4">
        <v>45807.913194444445</v>
      </c>
      <c r="G170" s="4"/>
      <c r="H170" t="s">
        <v>3155</v>
      </c>
      <c r="I170" t="s">
        <v>3240</v>
      </c>
      <c r="J170">
        <v>1001</v>
      </c>
      <c r="K170" t="s">
        <v>3157</v>
      </c>
      <c r="L170" t="s">
        <v>3158</v>
      </c>
      <c r="M170" t="s">
        <v>549</v>
      </c>
      <c r="N170" t="s">
        <v>550</v>
      </c>
      <c r="O170" t="s">
        <v>136</v>
      </c>
      <c r="P170" t="s">
        <v>292</v>
      </c>
      <c r="Q170" t="s">
        <v>291</v>
      </c>
    </row>
    <row r="171" spans="1:17">
      <c r="A171" t="s">
        <v>31558</v>
      </c>
      <c r="B171" t="s">
        <v>31559</v>
      </c>
      <c r="C171" t="s">
        <v>31560</v>
      </c>
      <c r="D171" s="4">
        <v>45805.700497685182</v>
      </c>
      <c r="E171" s="4">
        <v>45807.645833333336</v>
      </c>
      <c r="F171" s="4">
        <v>45807.663194444445</v>
      </c>
      <c r="G171" s="4"/>
      <c r="H171" t="s">
        <v>3155</v>
      </c>
      <c r="I171" t="s">
        <v>3171</v>
      </c>
      <c r="J171">
        <v>1002</v>
      </c>
      <c r="K171" t="s">
        <v>3157</v>
      </c>
      <c r="L171" t="s">
        <v>3158</v>
      </c>
      <c r="M171" t="s">
        <v>549</v>
      </c>
      <c r="N171" t="s">
        <v>550</v>
      </c>
      <c r="O171" t="s">
        <v>136</v>
      </c>
      <c r="P171" t="s">
        <v>139</v>
      </c>
      <c r="Q171" t="s">
        <v>275</v>
      </c>
    </row>
    <row r="172" spans="1:17">
      <c r="A172" t="s">
        <v>31561</v>
      </c>
      <c r="B172" t="s">
        <v>31562</v>
      </c>
      <c r="C172" t="s">
        <v>31563</v>
      </c>
      <c r="D172" s="4">
        <v>45805.699733796297</v>
      </c>
      <c r="E172" s="4">
        <v>45807.083333333336</v>
      </c>
      <c r="F172" s="4">
        <v>45807.100694444445</v>
      </c>
      <c r="G172" s="4"/>
      <c r="H172" t="s">
        <v>3155</v>
      </c>
      <c r="I172" t="s">
        <v>3171</v>
      </c>
      <c r="J172">
        <v>1001</v>
      </c>
      <c r="K172" t="s">
        <v>3157</v>
      </c>
      <c r="L172" t="s">
        <v>3158</v>
      </c>
      <c r="M172" t="s">
        <v>549</v>
      </c>
      <c r="N172" t="s">
        <v>550</v>
      </c>
      <c r="O172" t="s">
        <v>136</v>
      </c>
      <c r="P172" t="s">
        <v>292</v>
      </c>
      <c r="Q172" t="s">
        <v>291</v>
      </c>
    </row>
    <row r="173" spans="1:17">
      <c r="A173" t="s">
        <v>31564</v>
      </c>
      <c r="B173" t="s">
        <v>31565</v>
      </c>
      <c r="C173" t="s">
        <v>31566</v>
      </c>
      <c r="D173" s="4">
        <v>45805.695601851854</v>
      </c>
      <c r="E173" s="4">
        <v>45807.8125</v>
      </c>
      <c r="F173" s="4">
        <v>45807.829861111109</v>
      </c>
      <c r="G173" s="4"/>
      <c r="H173" t="s">
        <v>3155</v>
      </c>
      <c r="I173" t="s">
        <v>3171</v>
      </c>
      <c r="J173">
        <v>1001</v>
      </c>
      <c r="K173" t="s">
        <v>3157</v>
      </c>
      <c r="L173" t="s">
        <v>3158</v>
      </c>
      <c r="M173" t="s">
        <v>549</v>
      </c>
      <c r="N173" t="s">
        <v>550</v>
      </c>
      <c r="O173" t="s">
        <v>136</v>
      </c>
      <c r="P173" t="s">
        <v>264</v>
      </c>
      <c r="Q173" t="s">
        <v>265</v>
      </c>
    </row>
    <row r="174" spans="1:17">
      <c r="A174" t="s">
        <v>31567</v>
      </c>
      <c r="B174" t="s">
        <v>31568</v>
      </c>
      <c r="C174" t="s">
        <v>31569</v>
      </c>
      <c r="D174" s="4">
        <v>45805.693749999999</v>
      </c>
      <c r="E174" s="4">
        <v>45807.770833333336</v>
      </c>
      <c r="F174" s="4">
        <v>45807.788194444445</v>
      </c>
      <c r="G174" s="4"/>
      <c r="H174" t="s">
        <v>3155</v>
      </c>
      <c r="I174" t="s">
        <v>3171</v>
      </c>
      <c r="J174">
        <v>1001</v>
      </c>
      <c r="K174" t="s">
        <v>3157</v>
      </c>
      <c r="L174" t="s">
        <v>3158</v>
      </c>
      <c r="M174" t="s">
        <v>549</v>
      </c>
      <c r="N174" t="s">
        <v>550</v>
      </c>
      <c r="O174" t="s">
        <v>136</v>
      </c>
      <c r="P174" t="s">
        <v>139</v>
      </c>
      <c r="Q174" t="s">
        <v>273</v>
      </c>
    </row>
    <row r="175" spans="1:17">
      <c r="A175" t="s">
        <v>31567</v>
      </c>
      <c r="B175" t="s">
        <v>31568</v>
      </c>
      <c r="C175" t="s">
        <v>31570</v>
      </c>
      <c r="D175" s="4">
        <v>45805.693368055552</v>
      </c>
      <c r="E175" s="4">
        <v>45808.770833333336</v>
      </c>
      <c r="F175" s="4">
        <v>45808.788194444445</v>
      </c>
      <c r="G175" s="4"/>
      <c r="H175" t="s">
        <v>3155</v>
      </c>
      <c r="I175" t="s">
        <v>3171</v>
      </c>
      <c r="J175">
        <v>1001</v>
      </c>
      <c r="K175" t="s">
        <v>3157</v>
      </c>
      <c r="L175" t="s">
        <v>3245</v>
      </c>
      <c r="M175" t="s">
        <v>549</v>
      </c>
      <c r="N175" t="s">
        <v>550</v>
      </c>
      <c r="O175" t="s">
        <v>136</v>
      </c>
      <c r="P175" t="s">
        <v>139</v>
      </c>
      <c r="Q175" t="s">
        <v>273</v>
      </c>
    </row>
    <row r="176" spans="1:17">
      <c r="A176" t="s">
        <v>31571</v>
      </c>
      <c r="B176" t="s">
        <v>31572</v>
      </c>
      <c r="C176" t="s">
        <v>31573</v>
      </c>
      <c r="D176" s="4">
        <v>45805.691087962965</v>
      </c>
      <c r="E176" s="4">
        <v>45807.6875</v>
      </c>
      <c r="F176" s="4">
        <v>45807.725694444445</v>
      </c>
      <c r="G176" s="4"/>
      <c r="H176" t="s">
        <v>3155</v>
      </c>
      <c r="I176" t="s">
        <v>3156</v>
      </c>
      <c r="J176">
        <v>0</v>
      </c>
      <c r="K176" t="s">
        <v>3194</v>
      </c>
      <c r="L176" t="s">
        <v>3158</v>
      </c>
      <c r="M176" t="s">
        <v>549</v>
      </c>
      <c r="N176" t="s">
        <v>550</v>
      </c>
      <c r="O176" t="s">
        <v>551</v>
      </c>
      <c r="P176" t="s">
        <v>141</v>
      </c>
      <c r="Q176" t="s">
        <v>232</v>
      </c>
    </row>
    <row r="177" spans="1:17">
      <c r="A177" t="s">
        <v>31574</v>
      </c>
      <c r="B177" t="s">
        <v>31575</v>
      </c>
      <c r="C177" t="s">
        <v>31576</v>
      </c>
      <c r="D177" s="4">
        <v>45805.688622685186</v>
      </c>
      <c r="E177" s="4">
        <v>45806.354166666664</v>
      </c>
      <c r="F177" s="4">
        <v>45806.392361111109</v>
      </c>
      <c r="G177" s="4"/>
      <c r="H177" t="s">
        <v>3155</v>
      </c>
      <c r="I177" t="s">
        <v>3156</v>
      </c>
      <c r="J177">
        <v>0</v>
      </c>
      <c r="K177" t="s">
        <v>3157</v>
      </c>
      <c r="L177" t="s">
        <v>3245</v>
      </c>
      <c r="M177" t="s">
        <v>549</v>
      </c>
      <c r="N177" t="s">
        <v>550</v>
      </c>
      <c r="O177" t="s">
        <v>551</v>
      </c>
      <c r="P177" t="s">
        <v>149</v>
      </c>
      <c r="Q177" t="s">
        <v>202</v>
      </c>
    </row>
    <row r="178" spans="1:17">
      <c r="A178" t="s">
        <v>31577</v>
      </c>
      <c r="B178" t="s">
        <v>31578</v>
      </c>
      <c r="C178" t="s">
        <v>31579</v>
      </c>
      <c r="D178" s="4">
        <v>45805.671851851854</v>
      </c>
      <c r="E178" s="4">
        <v>45814.708333333336</v>
      </c>
      <c r="F178" s="4">
        <v>45814.725694444445</v>
      </c>
      <c r="G178" s="4"/>
      <c r="H178" t="s">
        <v>3155</v>
      </c>
      <c r="I178" t="s">
        <v>3171</v>
      </c>
      <c r="J178">
        <v>0</v>
      </c>
      <c r="K178" t="s">
        <v>3157</v>
      </c>
      <c r="L178" t="s">
        <v>3158</v>
      </c>
      <c r="M178" t="s">
        <v>549</v>
      </c>
      <c r="N178" t="s">
        <v>550</v>
      </c>
      <c r="O178" t="s">
        <v>136</v>
      </c>
      <c r="P178" t="s">
        <v>292</v>
      </c>
      <c r="Q178" t="s">
        <v>296</v>
      </c>
    </row>
    <row r="179" spans="1:17">
      <c r="A179" t="s">
        <v>31580</v>
      </c>
      <c r="B179" t="s">
        <v>31581</v>
      </c>
      <c r="C179" t="s">
        <v>31582</v>
      </c>
      <c r="D179" s="4">
        <v>45805.667326388888</v>
      </c>
      <c r="E179" s="4">
        <v>45806.8125</v>
      </c>
      <c r="F179" s="4">
        <v>45806.829861111109</v>
      </c>
      <c r="G179" s="4"/>
      <c r="H179" t="s">
        <v>3155</v>
      </c>
      <c r="I179" t="s">
        <v>3171</v>
      </c>
      <c r="J179">
        <v>1001</v>
      </c>
      <c r="K179" t="s">
        <v>3157</v>
      </c>
      <c r="L179" t="s">
        <v>3158</v>
      </c>
      <c r="M179" t="s">
        <v>549</v>
      </c>
      <c r="N179" t="s">
        <v>550</v>
      </c>
      <c r="O179" t="s">
        <v>136</v>
      </c>
      <c r="P179" t="s">
        <v>139</v>
      </c>
      <c r="Q179" t="s">
        <v>272</v>
      </c>
    </row>
    <row r="180" spans="1:17">
      <c r="A180" t="s">
        <v>31583</v>
      </c>
      <c r="B180" t="s">
        <v>31584</v>
      </c>
      <c r="C180" t="s">
        <v>31585</v>
      </c>
      <c r="D180" s="4">
        <v>45805.666365740741</v>
      </c>
      <c r="E180" s="4">
        <v>45806.395833333336</v>
      </c>
      <c r="F180" s="4">
        <v>45806.434027777781</v>
      </c>
      <c r="G180" s="4"/>
      <c r="H180" t="s">
        <v>3155</v>
      </c>
      <c r="I180" t="s">
        <v>3240</v>
      </c>
      <c r="J180">
        <v>1001</v>
      </c>
      <c r="K180" t="s">
        <v>3157</v>
      </c>
      <c r="L180" t="s">
        <v>3158</v>
      </c>
      <c r="M180" t="s">
        <v>549</v>
      </c>
      <c r="N180" t="s">
        <v>559</v>
      </c>
      <c r="O180" t="s">
        <v>163</v>
      </c>
      <c r="P180" t="s">
        <v>472</v>
      </c>
      <c r="Q180" t="s">
        <v>354</v>
      </c>
    </row>
    <row r="181" spans="1:17">
      <c r="A181" t="s">
        <v>31586</v>
      </c>
      <c r="B181" t="s">
        <v>31587</v>
      </c>
      <c r="C181" t="s">
        <v>31588</v>
      </c>
      <c r="D181" s="4">
        <v>45805.663483796299</v>
      </c>
      <c r="E181" s="4">
        <v>45807.625</v>
      </c>
      <c r="F181" s="4">
        <v>45807.663194444445</v>
      </c>
      <c r="G181" s="4"/>
      <c r="H181" t="s">
        <v>3155</v>
      </c>
      <c r="I181" t="s">
        <v>3156</v>
      </c>
      <c r="J181">
        <v>0</v>
      </c>
      <c r="K181" t="s">
        <v>3157</v>
      </c>
      <c r="L181" t="s">
        <v>3158</v>
      </c>
      <c r="M181" t="s">
        <v>549</v>
      </c>
      <c r="N181" t="s">
        <v>550</v>
      </c>
      <c r="O181" t="s">
        <v>551</v>
      </c>
      <c r="P181" t="s">
        <v>141</v>
      </c>
      <c r="Q181" t="s">
        <v>238</v>
      </c>
    </row>
    <row r="182" spans="1:17">
      <c r="A182" t="s">
        <v>31589</v>
      </c>
      <c r="B182" t="s">
        <v>31590</v>
      </c>
      <c r="C182" t="s">
        <v>31591</v>
      </c>
      <c r="D182" s="4">
        <v>45805.661458333336</v>
      </c>
      <c r="E182" s="4">
        <v>45809.541666666664</v>
      </c>
      <c r="F182" s="4">
        <v>45809.559027777781</v>
      </c>
      <c r="G182" s="4"/>
      <c r="H182" t="s">
        <v>3155</v>
      </c>
      <c r="I182" t="s">
        <v>3171</v>
      </c>
      <c r="J182">
        <v>1001</v>
      </c>
      <c r="K182" t="s">
        <v>3157</v>
      </c>
      <c r="L182" t="s">
        <v>3158</v>
      </c>
      <c r="M182" t="s">
        <v>549</v>
      </c>
      <c r="N182" t="s">
        <v>550</v>
      </c>
      <c r="O182" t="s">
        <v>136</v>
      </c>
      <c r="P182" t="s">
        <v>143</v>
      </c>
      <c r="Q182" t="s">
        <v>301</v>
      </c>
    </row>
    <row r="183" spans="1:17">
      <c r="A183" t="s">
        <v>31592</v>
      </c>
      <c r="B183" t="s">
        <v>31593</v>
      </c>
      <c r="C183" t="s">
        <v>31594</v>
      </c>
      <c r="D183" s="4">
        <v>45805.659039351849</v>
      </c>
      <c r="E183" s="4">
        <v>45809.541666666664</v>
      </c>
      <c r="F183" s="4">
        <v>45809.559027777781</v>
      </c>
      <c r="G183" s="4"/>
      <c r="H183" t="s">
        <v>3155</v>
      </c>
      <c r="I183" t="s">
        <v>3171</v>
      </c>
      <c r="J183">
        <v>1001</v>
      </c>
      <c r="K183" t="s">
        <v>3157</v>
      </c>
      <c r="L183" t="s">
        <v>3158</v>
      </c>
      <c r="M183" t="s">
        <v>549</v>
      </c>
      <c r="N183" t="s">
        <v>550</v>
      </c>
      <c r="O183" t="s">
        <v>136</v>
      </c>
      <c r="P183" t="s">
        <v>139</v>
      </c>
      <c r="Q183" t="s">
        <v>271</v>
      </c>
    </row>
    <row r="184" spans="1:17">
      <c r="A184" t="s">
        <v>31387</v>
      </c>
      <c r="B184" t="s">
        <v>31388</v>
      </c>
      <c r="C184" t="s">
        <v>31595</v>
      </c>
      <c r="D184" s="4">
        <v>45805.656840277778</v>
      </c>
      <c r="E184" s="4">
        <v>45810.729166666664</v>
      </c>
      <c r="F184" s="4">
        <v>45810.746527777781</v>
      </c>
      <c r="G184" s="4"/>
      <c r="H184" t="s">
        <v>3155</v>
      </c>
      <c r="I184" t="s">
        <v>3171</v>
      </c>
      <c r="J184">
        <v>1001</v>
      </c>
      <c r="K184" t="s">
        <v>3157</v>
      </c>
      <c r="L184" t="s">
        <v>3245</v>
      </c>
      <c r="M184" t="s">
        <v>549</v>
      </c>
      <c r="N184" t="s">
        <v>550</v>
      </c>
      <c r="O184" t="s">
        <v>136</v>
      </c>
      <c r="P184" t="s">
        <v>139</v>
      </c>
      <c r="Q184" t="s">
        <v>271</v>
      </c>
    </row>
    <row r="185" spans="1:17">
      <c r="A185" t="s">
        <v>31596</v>
      </c>
      <c r="B185" t="s">
        <v>31597</v>
      </c>
      <c r="C185" t="s">
        <v>31598</v>
      </c>
      <c r="D185" s="4">
        <v>45805.651180555556</v>
      </c>
      <c r="E185" s="4">
        <v>45810.75</v>
      </c>
      <c r="F185" s="4">
        <v>45810.788194444445</v>
      </c>
      <c r="G185" s="4"/>
      <c r="H185" t="s">
        <v>3155</v>
      </c>
      <c r="I185" t="s">
        <v>3156</v>
      </c>
      <c r="J185">
        <v>0</v>
      </c>
      <c r="K185" t="s">
        <v>3194</v>
      </c>
      <c r="L185" t="s">
        <v>3158</v>
      </c>
      <c r="M185" t="s">
        <v>549</v>
      </c>
      <c r="N185" t="s">
        <v>550</v>
      </c>
      <c r="O185" t="s">
        <v>136</v>
      </c>
      <c r="P185" t="s">
        <v>264</v>
      </c>
      <c r="Q185" t="s">
        <v>266</v>
      </c>
    </row>
    <row r="186" spans="1:17">
      <c r="A186" t="s">
        <v>31599</v>
      </c>
      <c r="B186" t="s">
        <v>31600</v>
      </c>
      <c r="C186" t="s">
        <v>31601</v>
      </c>
      <c r="D186" s="4">
        <v>45805.639502314814</v>
      </c>
      <c r="E186" s="4">
        <v>45809.416666666664</v>
      </c>
      <c r="F186" s="4">
        <v>45809.434027777781</v>
      </c>
      <c r="G186" s="4"/>
      <c r="H186" t="s">
        <v>3155</v>
      </c>
      <c r="I186" t="s">
        <v>3175</v>
      </c>
      <c r="J186">
        <v>0</v>
      </c>
      <c r="K186" t="s">
        <v>3157</v>
      </c>
      <c r="L186" t="s">
        <v>3158</v>
      </c>
      <c r="M186" t="s">
        <v>549</v>
      </c>
      <c r="N186" t="s">
        <v>550</v>
      </c>
      <c r="O186" t="s">
        <v>551</v>
      </c>
      <c r="P186" t="s">
        <v>141</v>
      </c>
      <c r="Q186" t="s">
        <v>232</v>
      </c>
    </row>
    <row r="187" spans="1:17">
      <c r="A187" t="s">
        <v>31602</v>
      </c>
      <c r="B187" t="s">
        <v>31603</v>
      </c>
      <c r="C187" t="s">
        <v>31604</v>
      </c>
      <c r="D187" s="4">
        <v>45805.630543981482</v>
      </c>
      <c r="E187" s="4">
        <v>45806.770833333336</v>
      </c>
      <c r="F187" s="4">
        <v>45806.788194444445</v>
      </c>
      <c r="G187" s="4"/>
      <c r="H187" t="s">
        <v>3155</v>
      </c>
      <c r="I187" t="s">
        <v>3222</v>
      </c>
      <c r="J187">
        <v>1</v>
      </c>
      <c r="K187" t="s">
        <v>3223</v>
      </c>
      <c r="L187" t="s">
        <v>3158</v>
      </c>
      <c r="M187" t="s">
        <v>549</v>
      </c>
      <c r="N187" t="s">
        <v>550</v>
      </c>
      <c r="O187" t="s">
        <v>551</v>
      </c>
      <c r="P187" t="s">
        <v>141</v>
      </c>
      <c r="Q187" t="s">
        <v>238</v>
      </c>
    </row>
    <row r="188" spans="1:17">
      <c r="A188" t="s">
        <v>31605</v>
      </c>
      <c r="B188" t="s">
        <v>31606</v>
      </c>
      <c r="C188" t="s">
        <v>31607</v>
      </c>
      <c r="D188" s="4">
        <v>45805.62877314815</v>
      </c>
      <c r="E188" s="4">
        <v>45807.875</v>
      </c>
      <c r="F188" s="4">
        <v>45807.892361111109</v>
      </c>
      <c r="G188" s="4"/>
      <c r="H188" t="s">
        <v>3155</v>
      </c>
      <c r="I188" t="s">
        <v>3586</v>
      </c>
      <c r="J188">
        <v>1</v>
      </c>
      <c r="K188" t="s">
        <v>3227</v>
      </c>
      <c r="L188" t="s">
        <v>3158</v>
      </c>
      <c r="M188" t="s">
        <v>549</v>
      </c>
      <c r="N188" t="s">
        <v>550</v>
      </c>
      <c r="O188" t="s">
        <v>1923</v>
      </c>
      <c r="P188" t="s">
        <v>1924</v>
      </c>
      <c r="Q188" t="s">
        <v>3394</v>
      </c>
    </row>
    <row r="189" spans="1:17">
      <c r="A189" t="s">
        <v>31117</v>
      </c>
      <c r="B189" t="s">
        <v>31608</v>
      </c>
      <c r="C189" t="s">
        <v>31609</v>
      </c>
      <c r="D189" s="4">
        <v>45805.626747685186</v>
      </c>
      <c r="E189" s="4">
        <v>45806.75</v>
      </c>
      <c r="F189" s="4">
        <v>45806.767361111109</v>
      </c>
      <c r="G189" s="4"/>
      <c r="H189" t="s">
        <v>3155</v>
      </c>
      <c r="I189" t="s">
        <v>3222</v>
      </c>
      <c r="J189">
        <v>1</v>
      </c>
      <c r="K189" t="s">
        <v>3223</v>
      </c>
      <c r="L189" t="s">
        <v>3158</v>
      </c>
      <c r="M189" t="s">
        <v>549</v>
      </c>
      <c r="N189" t="s">
        <v>550</v>
      </c>
      <c r="O189" t="s">
        <v>551</v>
      </c>
      <c r="P189" t="s">
        <v>141</v>
      </c>
      <c r="Q189" t="s">
        <v>238</v>
      </c>
    </row>
    <row r="190" spans="1:17">
      <c r="A190" t="s">
        <v>31610</v>
      </c>
      <c r="B190" t="s">
        <v>31611</v>
      </c>
      <c r="C190" t="s">
        <v>31612</v>
      </c>
      <c r="D190" s="4">
        <v>45805.625127314815</v>
      </c>
      <c r="E190" s="4">
        <v>45810.666666666664</v>
      </c>
      <c r="F190" s="4">
        <v>45810.684027777781</v>
      </c>
      <c r="G190" s="4"/>
      <c r="H190" t="s">
        <v>3155</v>
      </c>
      <c r="I190" t="s">
        <v>3184</v>
      </c>
      <c r="J190">
        <v>1002</v>
      </c>
      <c r="K190" t="s">
        <v>3157</v>
      </c>
      <c r="L190" t="s">
        <v>3158</v>
      </c>
      <c r="M190" t="s">
        <v>549</v>
      </c>
      <c r="N190" t="s">
        <v>550</v>
      </c>
      <c r="O190" t="s">
        <v>136</v>
      </c>
      <c r="P190" t="s">
        <v>139</v>
      </c>
      <c r="Q190" t="s">
        <v>275</v>
      </c>
    </row>
    <row r="191" spans="1:17">
      <c r="A191" t="s">
        <v>31613</v>
      </c>
      <c r="B191" t="s">
        <v>31614</v>
      </c>
      <c r="C191" t="s">
        <v>31615</v>
      </c>
      <c r="D191" s="4">
        <v>45805.62300925926</v>
      </c>
      <c r="E191" s="4">
        <v>45807.729166666664</v>
      </c>
      <c r="F191" s="4">
        <v>45807.746527777781</v>
      </c>
      <c r="G191" s="4"/>
      <c r="H191" t="s">
        <v>3155</v>
      </c>
      <c r="I191" t="s">
        <v>3171</v>
      </c>
      <c r="J191">
        <v>0</v>
      </c>
      <c r="K191" t="s">
        <v>3157</v>
      </c>
      <c r="L191" t="s">
        <v>3158</v>
      </c>
      <c r="M191" t="s">
        <v>549</v>
      </c>
      <c r="N191" t="s">
        <v>550</v>
      </c>
      <c r="O191" t="s">
        <v>551</v>
      </c>
      <c r="P191" t="s">
        <v>141</v>
      </c>
      <c r="Q191" t="s">
        <v>232</v>
      </c>
    </row>
    <row r="192" spans="1:17">
      <c r="A192" t="s">
        <v>31599</v>
      </c>
      <c r="B192" t="s">
        <v>31600</v>
      </c>
      <c r="C192" t="s">
        <v>31616</v>
      </c>
      <c r="D192" s="4">
        <v>45805.622210648151</v>
      </c>
      <c r="E192" s="4">
        <v>45809.333333333336</v>
      </c>
      <c r="F192" s="4">
        <v>45809.350694444445</v>
      </c>
      <c r="G192" s="4"/>
      <c r="H192" t="s">
        <v>3155</v>
      </c>
      <c r="I192" t="s">
        <v>3175</v>
      </c>
      <c r="J192">
        <v>0</v>
      </c>
      <c r="K192" t="s">
        <v>3157</v>
      </c>
      <c r="L192" t="s">
        <v>3245</v>
      </c>
      <c r="M192" t="s">
        <v>549</v>
      </c>
      <c r="N192" t="s">
        <v>550</v>
      </c>
      <c r="O192" t="s">
        <v>551</v>
      </c>
      <c r="P192" t="s">
        <v>141</v>
      </c>
      <c r="Q192" t="s">
        <v>232</v>
      </c>
    </row>
    <row r="193" spans="1:17">
      <c r="A193" t="s">
        <v>23632</v>
      </c>
      <c r="B193" t="s">
        <v>23633</v>
      </c>
      <c r="C193" t="s">
        <v>31617</v>
      </c>
      <c r="D193" s="4">
        <v>45805.616064814814</v>
      </c>
      <c r="E193" s="4">
        <v>45814.916666666664</v>
      </c>
      <c r="F193" s="4">
        <v>45814.954861111109</v>
      </c>
      <c r="G193" s="4"/>
      <c r="H193" t="s">
        <v>3155</v>
      </c>
      <c r="I193" t="s">
        <v>3240</v>
      </c>
      <c r="J193">
        <v>0</v>
      </c>
      <c r="K193" t="s">
        <v>3194</v>
      </c>
      <c r="L193" t="s">
        <v>3158</v>
      </c>
      <c r="M193" t="s">
        <v>549</v>
      </c>
      <c r="N193" t="s">
        <v>550</v>
      </c>
      <c r="O193" t="s">
        <v>551</v>
      </c>
      <c r="P193" t="s">
        <v>141</v>
      </c>
      <c r="Q193" t="s">
        <v>236</v>
      </c>
    </row>
    <row r="194" spans="1:17">
      <c r="A194" t="s">
        <v>31618</v>
      </c>
      <c r="B194" t="s">
        <v>31619</v>
      </c>
      <c r="C194" t="s">
        <v>31620</v>
      </c>
      <c r="D194" s="4">
        <v>45805.598460648151</v>
      </c>
      <c r="E194" s="4">
        <v>45807.333333333336</v>
      </c>
      <c r="F194" s="4">
        <v>45807.350694444445</v>
      </c>
      <c r="G194" s="4"/>
      <c r="H194" t="s">
        <v>3155</v>
      </c>
      <c r="I194" t="s">
        <v>3175</v>
      </c>
      <c r="J194">
        <v>0</v>
      </c>
      <c r="K194" t="s">
        <v>3157</v>
      </c>
      <c r="L194" t="s">
        <v>3158</v>
      </c>
      <c r="M194" t="s">
        <v>549</v>
      </c>
      <c r="N194" t="s">
        <v>550</v>
      </c>
      <c r="O194" t="s">
        <v>136</v>
      </c>
      <c r="P194" t="s">
        <v>147</v>
      </c>
      <c r="Q194" t="s">
        <v>259</v>
      </c>
    </row>
    <row r="195" spans="1:17">
      <c r="A195" t="s">
        <v>20718</v>
      </c>
      <c r="B195" t="s">
        <v>20719</v>
      </c>
      <c r="C195" t="s">
        <v>31621</v>
      </c>
      <c r="D195" s="4">
        <v>45805.596967592595</v>
      </c>
      <c r="E195" s="4">
        <v>45807.6875</v>
      </c>
      <c r="F195" s="4">
        <v>45807.725694444445</v>
      </c>
      <c r="G195" s="4"/>
      <c r="H195" t="s">
        <v>3155</v>
      </c>
      <c r="I195" t="s">
        <v>3156</v>
      </c>
      <c r="J195">
        <v>0</v>
      </c>
      <c r="K195" t="s">
        <v>3227</v>
      </c>
      <c r="L195" t="s">
        <v>3158</v>
      </c>
      <c r="M195" t="s">
        <v>549</v>
      </c>
      <c r="N195" t="s">
        <v>550</v>
      </c>
      <c r="O195" t="s">
        <v>136</v>
      </c>
      <c r="P195" t="s">
        <v>292</v>
      </c>
      <c r="Q195" t="s">
        <v>295</v>
      </c>
    </row>
    <row r="196" spans="1:17">
      <c r="A196" t="s">
        <v>31622</v>
      </c>
      <c r="B196" t="s">
        <v>31623</v>
      </c>
      <c r="C196" t="s">
        <v>31624</v>
      </c>
      <c r="D196" s="4">
        <v>45805.595682870371</v>
      </c>
      <c r="E196" s="4">
        <v>45808.291666666664</v>
      </c>
      <c r="F196" s="4">
        <v>45808.309027777781</v>
      </c>
      <c r="G196" s="4"/>
      <c r="H196" t="s">
        <v>3155</v>
      </c>
      <c r="I196" t="s">
        <v>3184</v>
      </c>
      <c r="J196">
        <v>0</v>
      </c>
      <c r="K196" t="s">
        <v>3157</v>
      </c>
      <c r="L196" t="s">
        <v>3158</v>
      </c>
      <c r="M196" t="s">
        <v>549</v>
      </c>
      <c r="N196" t="s">
        <v>550</v>
      </c>
      <c r="O196" t="s">
        <v>616</v>
      </c>
      <c r="P196" t="s">
        <v>314</v>
      </c>
      <c r="Q196" t="s">
        <v>322</v>
      </c>
    </row>
    <row r="197" spans="1:17">
      <c r="A197" t="s">
        <v>31625</v>
      </c>
      <c r="B197" t="s">
        <v>31626</v>
      </c>
      <c r="C197" t="s">
        <v>31627</v>
      </c>
      <c r="D197" s="4">
        <v>45805.595219907409</v>
      </c>
      <c r="E197" s="4">
        <v>45815.916666666664</v>
      </c>
      <c r="F197" s="4">
        <v>45815.934027777781</v>
      </c>
      <c r="G197" s="4"/>
      <c r="H197" t="s">
        <v>3155</v>
      </c>
      <c r="I197" t="s">
        <v>3184</v>
      </c>
      <c r="J197">
        <v>0</v>
      </c>
      <c r="K197" t="s">
        <v>3157</v>
      </c>
      <c r="L197" t="s">
        <v>3158</v>
      </c>
      <c r="M197" t="s">
        <v>549</v>
      </c>
      <c r="N197" t="s">
        <v>550</v>
      </c>
      <c r="O197" t="s">
        <v>616</v>
      </c>
      <c r="P197" t="s">
        <v>314</v>
      </c>
      <c r="Q197" t="s">
        <v>320</v>
      </c>
    </row>
    <row r="198" spans="1:17">
      <c r="A198" t="s">
        <v>31628</v>
      </c>
      <c r="B198" t="s">
        <v>31629</v>
      </c>
      <c r="C198" t="s">
        <v>31630</v>
      </c>
      <c r="D198" s="4">
        <v>45805.593414351853</v>
      </c>
      <c r="E198" s="4">
        <v>45810.354166666664</v>
      </c>
      <c r="F198" s="4">
        <v>45810.392361111109</v>
      </c>
      <c r="G198" s="4"/>
      <c r="H198" t="s">
        <v>3155</v>
      </c>
      <c r="I198" t="s">
        <v>3209</v>
      </c>
      <c r="J198">
        <v>0</v>
      </c>
      <c r="K198" t="s">
        <v>3227</v>
      </c>
      <c r="L198" t="s">
        <v>3158</v>
      </c>
      <c r="M198" t="s">
        <v>549</v>
      </c>
      <c r="N198" t="s">
        <v>550</v>
      </c>
      <c r="O198" t="s">
        <v>136</v>
      </c>
      <c r="P198" t="s">
        <v>292</v>
      </c>
      <c r="Q198" t="s">
        <v>295</v>
      </c>
    </row>
    <row r="199" spans="1:17">
      <c r="A199" t="s">
        <v>31631</v>
      </c>
      <c r="B199" t="s">
        <v>31632</v>
      </c>
      <c r="C199" t="s">
        <v>31633</v>
      </c>
      <c r="D199" s="4">
        <v>45805.587638888886</v>
      </c>
      <c r="E199" s="4">
        <v>45808.416666666664</v>
      </c>
      <c r="F199" s="4">
        <v>45808.454861111109</v>
      </c>
      <c r="G199" s="4"/>
      <c r="H199" t="s">
        <v>3155</v>
      </c>
      <c r="I199" t="s">
        <v>3156</v>
      </c>
      <c r="J199">
        <v>0</v>
      </c>
      <c r="K199" t="s">
        <v>3194</v>
      </c>
      <c r="L199" t="s">
        <v>3158</v>
      </c>
      <c r="M199" t="s">
        <v>549</v>
      </c>
      <c r="N199" t="s">
        <v>550</v>
      </c>
      <c r="O199" t="s">
        <v>551</v>
      </c>
      <c r="P199" t="s">
        <v>242</v>
      </c>
      <c r="Q199" t="s">
        <v>248</v>
      </c>
    </row>
    <row r="200" spans="1:17">
      <c r="A200" t="s">
        <v>31634</v>
      </c>
      <c r="B200" t="s">
        <v>31635</v>
      </c>
      <c r="C200" t="s">
        <v>31636</v>
      </c>
      <c r="D200" s="4">
        <v>45805.587291666663</v>
      </c>
      <c r="E200" s="4">
        <v>45823.833333333336</v>
      </c>
      <c r="F200" s="4">
        <v>45823.871527777781</v>
      </c>
      <c r="G200" s="4"/>
      <c r="H200" t="s">
        <v>3155</v>
      </c>
      <c r="I200" t="s">
        <v>3240</v>
      </c>
      <c r="J200">
        <v>1001</v>
      </c>
      <c r="K200" t="s">
        <v>3157</v>
      </c>
      <c r="L200" t="s">
        <v>3158</v>
      </c>
      <c r="M200" t="s">
        <v>549</v>
      </c>
      <c r="N200" t="s">
        <v>550</v>
      </c>
      <c r="O200" t="s">
        <v>136</v>
      </c>
      <c r="P200" t="s">
        <v>292</v>
      </c>
      <c r="Q200" t="s">
        <v>295</v>
      </c>
    </row>
    <row r="201" spans="1:17">
      <c r="A201" t="s">
        <v>31637</v>
      </c>
      <c r="B201" t="s">
        <v>31638</v>
      </c>
      <c r="C201" t="s">
        <v>31639</v>
      </c>
      <c r="D201" s="4">
        <v>45805.582465277781</v>
      </c>
      <c r="E201" s="4">
        <v>45808.666666666664</v>
      </c>
      <c r="F201" s="4">
        <v>45808.704861111109</v>
      </c>
      <c r="G201" s="4"/>
      <c r="H201" t="s">
        <v>3155</v>
      </c>
      <c r="I201" t="s">
        <v>3673</v>
      </c>
      <c r="J201">
        <v>0</v>
      </c>
      <c r="K201" t="s">
        <v>3157</v>
      </c>
      <c r="L201" t="s">
        <v>3158</v>
      </c>
      <c r="M201" t="s">
        <v>549</v>
      </c>
      <c r="N201" t="s">
        <v>559</v>
      </c>
      <c r="O201" t="s">
        <v>504</v>
      </c>
      <c r="P201" t="s">
        <v>325</v>
      </c>
      <c r="Q201" t="s">
        <v>328</v>
      </c>
    </row>
    <row r="202" spans="1:17">
      <c r="A202" t="s">
        <v>31640</v>
      </c>
      <c r="B202" t="s">
        <v>31641</v>
      </c>
      <c r="C202" t="s">
        <v>31642</v>
      </c>
      <c r="D202" s="4">
        <v>45805.580821759257</v>
      </c>
      <c r="E202" s="4">
        <v>45807.791666666664</v>
      </c>
      <c r="F202" s="4">
        <v>45807.829861111109</v>
      </c>
      <c r="G202" s="4"/>
      <c r="H202" t="s">
        <v>3155</v>
      </c>
      <c r="I202" t="s">
        <v>3156</v>
      </c>
      <c r="J202">
        <v>0</v>
      </c>
      <c r="K202" t="s">
        <v>3227</v>
      </c>
      <c r="L202" t="s">
        <v>3158</v>
      </c>
      <c r="M202" t="s">
        <v>549</v>
      </c>
      <c r="N202" t="s">
        <v>550</v>
      </c>
      <c r="O202" t="s">
        <v>136</v>
      </c>
      <c r="P202" t="s">
        <v>292</v>
      </c>
      <c r="Q202" t="s">
        <v>293</v>
      </c>
    </row>
    <row r="203" spans="1:17">
      <c r="A203" t="s">
        <v>31637</v>
      </c>
      <c r="B203" t="s">
        <v>31638</v>
      </c>
      <c r="C203" t="s">
        <v>31643</v>
      </c>
      <c r="D203" s="4">
        <v>45805.573680555557</v>
      </c>
      <c r="E203" s="4">
        <v>45808.583333333336</v>
      </c>
      <c r="F203" s="4">
        <v>45808.621527777781</v>
      </c>
      <c r="G203" s="4"/>
      <c r="H203" t="s">
        <v>3155</v>
      </c>
      <c r="I203" t="s">
        <v>3673</v>
      </c>
      <c r="J203">
        <v>0</v>
      </c>
      <c r="K203" t="s">
        <v>3157</v>
      </c>
      <c r="L203" t="s">
        <v>3245</v>
      </c>
      <c r="M203" t="s">
        <v>549</v>
      </c>
      <c r="N203" t="s">
        <v>559</v>
      </c>
      <c r="O203" t="s">
        <v>504</v>
      </c>
      <c r="P203" t="s">
        <v>325</v>
      </c>
      <c r="Q203" t="s">
        <v>328</v>
      </c>
    </row>
    <row r="204" spans="1:17">
      <c r="A204" t="s">
        <v>31644</v>
      </c>
      <c r="B204" t="s">
        <v>31645</v>
      </c>
      <c r="C204" t="s">
        <v>31646</v>
      </c>
      <c r="D204" s="4">
        <v>45805.571620370371</v>
      </c>
      <c r="E204" s="4">
        <v>45807.75</v>
      </c>
      <c r="F204" s="4">
        <v>45807.767361111109</v>
      </c>
      <c r="G204" s="4"/>
      <c r="H204" t="s">
        <v>3155</v>
      </c>
      <c r="I204" t="s">
        <v>3171</v>
      </c>
      <c r="J204">
        <v>1001</v>
      </c>
      <c r="K204" t="s">
        <v>3157</v>
      </c>
      <c r="L204" t="s">
        <v>3158</v>
      </c>
      <c r="M204" t="s">
        <v>549</v>
      </c>
      <c r="N204" t="s">
        <v>550</v>
      </c>
      <c r="O204" t="s">
        <v>136</v>
      </c>
      <c r="P204" t="s">
        <v>283</v>
      </c>
      <c r="Q204" t="s">
        <v>286</v>
      </c>
    </row>
    <row r="205" spans="1:17">
      <c r="A205" t="s">
        <v>31647</v>
      </c>
      <c r="B205" t="s">
        <v>31648</v>
      </c>
      <c r="C205" t="s">
        <v>31649</v>
      </c>
      <c r="D205" s="4">
        <v>45805.568877314814</v>
      </c>
      <c r="E205" s="4">
        <v>45811.583333333336</v>
      </c>
      <c r="F205" s="4">
        <v>45811.621527777781</v>
      </c>
      <c r="G205" s="4"/>
      <c r="H205" t="s">
        <v>3155</v>
      </c>
      <c r="I205" t="s">
        <v>3156</v>
      </c>
      <c r="J205">
        <v>0</v>
      </c>
      <c r="K205" t="s">
        <v>3227</v>
      </c>
      <c r="L205" t="s">
        <v>3158</v>
      </c>
      <c r="M205" t="s">
        <v>549</v>
      </c>
      <c r="N205" t="s">
        <v>550</v>
      </c>
      <c r="O205" t="s">
        <v>136</v>
      </c>
      <c r="P205" t="s">
        <v>264</v>
      </c>
      <c r="Q205" t="s">
        <v>265</v>
      </c>
    </row>
    <row r="206" spans="1:17">
      <c r="A206" t="s">
        <v>31650</v>
      </c>
      <c r="B206" t="s">
        <v>31651</v>
      </c>
      <c r="C206" t="s">
        <v>31652</v>
      </c>
      <c r="D206" s="4">
        <v>45805.56527777778</v>
      </c>
      <c r="E206" s="4">
        <v>45821.75</v>
      </c>
      <c r="F206" s="4">
        <v>45821.788194444445</v>
      </c>
      <c r="G206" s="4"/>
      <c r="H206" t="s">
        <v>3155</v>
      </c>
      <c r="I206" t="s">
        <v>3240</v>
      </c>
      <c r="J206">
        <v>0</v>
      </c>
      <c r="K206" t="s">
        <v>3157</v>
      </c>
      <c r="L206" t="s">
        <v>3158</v>
      </c>
      <c r="M206" t="s">
        <v>549</v>
      </c>
      <c r="N206" t="s">
        <v>559</v>
      </c>
      <c r="O206" t="s">
        <v>504</v>
      </c>
      <c r="P206" t="s">
        <v>325</v>
      </c>
      <c r="Q206" t="s">
        <v>343</v>
      </c>
    </row>
    <row r="207" spans="1:17">
      <c r="A207" t="s">
        <v>26164</v>
      </c>
      <c r="B207" t="s">
        <v>26165</v>
      </c>
      <c r="C207" t="s">
        <v>31653</v>
      </c>
      <c r="D207" s="4">
        <v>45805.56527777778</v>
      </c>
      <c r="E207" s="4">
        <v>45806.25</v>
      </c>
      <c r="F207" s="4">
        <v>45806.267361111109</v>
      </c>
      <c r="G207" s="4">
        <v>45806.253495370373</v>
      </c>
      <c r="H207" t="s">
        <v>3155</v>
      </c>
      <c r="I207" t="s">
        <v>3280</v>
      </c>
      <c r="J207">
        <v>0</v>
      </c>
      <c r="K207" t="s">
        <v>3252</v>
      </c>
      <c r="L207" t="s">
        <v>3564</v>
      </c>
      <c r="M207" t="s">
        <v>549</v>
      </c>
      <c r="N207" t="s">
        <v>550</v>
      </c>
      <c r="O207" t="s">
        <v>1923</v>
      </c>
      <c r="P207" t="s">
        <v>1924</v>
      </c>
      <c r="Q207" t="s">
        <v>3180</v>
      </c>
    </row>
    <row r="208" spans="1:17">
      <c r="A208" t="s">
        <v>31654</v>
      </c>
      <c r="B208" t="s">
        <v>31655</v>
      </c>
      <c r="C208" t="s">
        <v>31656</v>
      </c>
      <c r="D208" s="4">
        <v>45805.562627314815</v>
      </c>
      <c r="E208" s="4">
        <v>45807.833333333336</v>
      </c>
      <c r="F208" s="4">
        <v>45807.871527777781</v>
      </c>
      <c r="G208" s="4"/>
      <c r="H208" t="s">
        <v>3155</v>
      </c>
      <c r="I208" t="s">
        <v>3156</v>
      </c>
      <c r="J208">
        <v>0</v>
      </c>
      <c r="K208" t="s">
        <v>3194</v>
      </c>
      <c r="L208" t="s">
        <v>3158</v>
      </c>
      <c r="M208" t="s">
        <v>549</v>
      </c>
      <c r="N208" t="s">
        <v>559</v>
      </c>
      <c r="O208" t="s">
        <v>504</v>
      </c>
      <c r="P208" t="s">
        <v>626</v>
      </c>
      <c r="Q208" t="s">
        <v>324</v>
      </c>
    </row>
    <row r="209" spans="1:17">
      <c r="A209" t="s">
        <v>19808</v>
      </c>
      <c r="B209" t="s">
        <v>19809</v>
      </c>
      <c r="C209" t="s">
        <v>31657</v>
      </c>
      <c r="D209" s="4">
        <v>45805.561481481483</v>
      </c>
      <c r="E209" s="4">
        <v>45808.791666666664</v>
      </c>
      <c r="F209" s="4">
        <v>45808.809027777781</v>
      </c>
      <c r="G209" s="4"/>
      <c r="H209" t="s">
        <v>3155</v>
      </c>
      <c r="I209" t="s">
        <v>3162</v>
      </c>
      <c r="J209">
        <v>0</v>
      </c>
      <c r="K209" t="s">
        <v>4987</v>
      </c>
      <c r="L209" t="s">
        <v>3158</v>
      </c>
      <c r="M209" t="s">
        <v>549</v>
      </c>
      <c r="N209" t="s">
        <v>550</v>
      </c>
      <c r="O209" t="s">
        <v>1923</v>
      </c>
      <c r="P209" t="s">
        <v>1924</v>
      </c>
      <c r="Q209" t="s">
        <v>3359</v>
      </c>
    </row>
    <row r="210" spans="1:17">
      <c r="A210" t="s">
        <v>31658</v>
      </c>
      <c r="B210" t="s">
        <v>31659</v>
      </c>
      <c r="C210" t="s">
        <v>31660</v>
      </c>
      <c r="D210" s="4">
        <v>45805.552627314813</v>
      </c>
      <c r="E210" s="4">
        <v>45818.604166666664</v>
      </c>
      <c r="F210" s="4">
        <v>45818.642361111109</v>
      </c>
      <c r="G210" s="4"/>
      <c r="H210" t="s">
        <v>3155</v>
      </c>
      <c r="I210" t="s">
        <v>3209</v>
      </c>
      <c r="J210">
        <v>0</v>
      </c>
      <c r="K210" t="s">
        <v>3163</v>
      </c>
      <c r="L210" t="s">
        <v>3158</v>
      </c>
      <c r="M210" t="s">
        <v>549</v>
      </c>
      <c r="N210" t="s">
        <v>550</v>
      </c>
      <c r="O210" t="s">
        <v>136</v>
      </c>
      <c r="P210" t="s">
        <v>147</v>
      </c>
      <c r="Q210" t="s">
        <v>258</v>
      </c>
    </row>
    <row r="211" spans="1:17">
      <c r="A211" t="s">
        <v>31661</v>
      </c>
      <c r="B211" t="s">
        <v>31662</v>
      </c>
      <c r="C211" t="s">
        <v>31663</v>
      </c>
      <c r="D211" s="4">
        <v>45805.547638888886</v>
      </c>
      <c r="E211" s="4">
        <v>45809.666666666664</v>
      </c>
      <c r="F211" s="4">
        <v>45809.684027777781</v>
      </c>
      <c r="G211" s="4"/>
      <c r="H211" t="s">
        <v>3155</v>
      </c>
      <c r="I211" t="s">
        <v>3175</v>
      </c>
      <c r="J211">
        <v>0</v>
      </c>
      <c r="K211" t="s">
        <v>3157</v>
      </c>
      <c r="L211" t="s">
        <v>3158</v>
      </c>
      <c r="M211" t="s">
        <v>549</v>
      </c>
      <c r="N211" t="s">
        <v>550</v>
      </c>
      <c r="O211" t="s">
        <v>551</v>
      </c>
      <c r="P211" t="s">
        <v>141</v>
      </c>
      <c r="Q211" t="s">
        <v>232</v>
      </c>
    </row>
    <row r="212" spans="1:17">
      <c r="A212" t="s">
        <v>31664</v>
      </c>
      <c r="B212" t="s">
        <v>31665</v>
      </c>
      <c r="C212" t="s">
        <v>31666</v>
      </c>
      <c r="D212" s="4">
        <v>45805.538298611114</v>
      </c>
      <c r="E212" s="4">
        <v>45808.458333333336</v>
      </c>
      <c r="F212" s="4">
        <v>45808.475694444445</v>
      </c>
      <c r="G212" s="4"/>
      <c r="H212" t="s">
        <v>3155</v>
      </c>
      <c r="I212" t="s">
        <v>3512</v>
      </c>
      <c r="J212">
        <v>1</v>
      </c>
      <c r="K212" t="s">
        <v>3157</v>
      </c>
      <c r="L212" t="s">
        <v>3158</v>
      </c>
      <c r="M212" t="s">
        <v>549</v>
      </c>
      <c r="N212" t="s">
        <v>550</v>
      </c>
      <c r="O212" t="s">
        <v>136</v>
      </c>
      <c r="P212" t="s">
        <v>139</v>
      </c>
      <c r="Q212" t="s">
        <v>273</v>
      </c>
    </row>
    <row r="213" spans="1:17">
      <c r="A213" t="s">
        <v>31667</v>
      </c>
      <c r="B213" t="s">
        <v>31668</v>
      </c>
      <c r="C213" t="s">
        <v>31669</v>
      </c>
      <c r="D213" s="4">
        <v>45805.534016203703</v>
      </c>
      <c r="E213" s="4">
        <v>45808.291666666664</v>
      </c>
      <c r="F213" s="4">
        <v>45808.309027777781</v>
      </c>
      <c r="G213" s="4"/>
      <c r="H213" t="s">
        <v>3155</v>
      </c>
      <c r="I213" t="s">
        <v>3162</v>
      </c>
      <c r="J213">
        <v>0</v>
      </c>
      <c r="K213" t="s">
        <v>3227</v>
      </c>
      <c r="L213" t="s">
        <v>3158</v>
      </c>
      <c r="M213" t="s">
        <v>549</v>
      </c>
      <c r="N213" t="s">
        <v>550</v>
      </c>
      <c r="O213" t="s">
        <v>1923</v>
      </c>
      <c r="P213" t="s">
        <v>1924</v>
      </c>
      <c r="Q213" t="s">
        <v>3199</v>
      </c>
    </row>
    <row r="214" spans="1:17">
      <c r="A214" t="s">
        <v>31670</v>
      </c>
      <c r="B214" t="s">
        <v>31671</v>
      </c>
      <c r="C214" t="s">
        <v>31672</v>
      </c>
      <c r="D214" s="4">
        <v>45805.533159722225</v>
      </c>
      <c r="E214" s="4">
        <v>45836.416666666664</v>
      </c>
      <c r="F214" s="4">
        <v>45836.434027777781</v>
      </c>
      <c r="G214" s="4"/>
      <c r="H214" t="s">
        <v>3155</v>
      </c>
      <c r="I214" t="s">
        <v>3171</v>
      </c>
      <c r="J214">
        <v>0</v>
      </c>
      <c r="K214" t="s">
        <v>3157</v>
      </c>
      <c r="L214" t="s">
        <v>3158</v>
      </c>
      <c r="M214" t="s">
        <v>549</v>
      </c>
      <c r="N214" t="s">
        <v>3275</v>
      </c>
      <c r="O214" t="s">
        <v>3276</v>
      </c>
      <c r="P214" t="s">
        <v>626</v>
      </c>
      <c r="Q214" t="s">
        <v>3529</v>
      </c>
    </row>
    <row r="215" spans="1:17">
      <c r="A215" t="s">
        <v>31667</v>
      </c>
      <c r="B215" t="s">
        <v>31668</v>
      </c>
      <c r="C215" t="s">
        <v>31673</v>
      </c>
      <c r="D215" s="4">
        <v>45805.529606481483</v>
      </c>
      <c r="E215" s="4">
        <v>45807.333333333336</v>
      </c>
      <c r="F215" s="4">
        <v>45807.371527777781</v>
      </c>
      <c r="G215" s="4"/>
      <c r="H215" t="s">
        <v>3155</v>
      </c>
      <c r="I215" t="s">
        <v>3240</v>
      </c>
      <c r="J215">
        <v>0</v>
      </c>
      <c r="K215" t="s">
        <v>3157</v>
      </c>
      <c r="L215" t="s">
        <v>3158</v>
      </c>
      <c r="M215" t="s">
        <v>549</v>
      </c>
      <c r="N215" t="s">
        <v>550</v>
      </c>
      <c r="O215" t="s">
        <v>551</v>
      </c>
      <c r="P215" t="s">
        <v>145</v>
      </c>
      <c r="Q215" t="s">
        <v>215</v>
      </c>
    </row>
    <row r="216" spans="1:17">
      <c r="A216" t="s">
        <v>31667</v>
      </c>
      <c r="B216" t="s">
        <v>31668</v>
      </c>
      <c r="C216" t="s">
        <v>31674</v>
      </c>
      <c r="D216" s="4">
        <v>45805.528148148151</v>
      </c>
      <c r="E216" s="4">
        <v>45807.416666666664</v>
      </c>
      <c r="F216" s="4">
        <v>45807.454861111109</v>
      </c>
      <c r="G216" s="4"/>
      <c r="H216" t="s">
        <v>3155</v>
      </c>
      <c r="I216" t="s">
        <v>3240</v>
      </c>
      <c r="J216">
        <v>0</v>
      </c>
      <c r="K216" t="s">
        <v>3157</v>
      </c>
      <c r="L216" t="s">
        <v>3245</v>
      </c>
      <c r="M216" t="s">
        <v>549</v>
      </c>
      <c r="N216" t="s">
        <v>550</v>
      </c>
      <c r="O216" t="s">
        <v>551</v>
      </c>
      <c r="P216" t="s">
        <v>145</v>
      </c>
      <c r="Q216" t="s">
        <v>215</v>
      </c>
    </row>
    <row r="217" spans="1:17">
      <c r="A217" t="s">
        <v>31675</v>
      </c>
      <c r="B217" t="s">
        <v>31676</v>
      </c>
      <c r="C217" t="s">
        <v>31677</v>
      </c>
      <c r="D217" s="4">
        <v>45805.523831018516</v>
      </c>
      <c r="E217" s="4">
        <v>45814.791666666664</v>
      </c>
      <c r="F217" s="4">
        <v>45814.809027777781</v>
      </c>
      <c r="G217" s="4"/>
      <c r="H217" t="s">
        <v>3155</v>
      </c>
      <c r="I217" t="s">
        <v>3175</v>
      </c>
      <c r="J217">
        <v>0</v>
      </c>
      <c r="K217" t="s">
        <v>3157</v>
      </c>
      <c r="L217" t="s">
        <v>3158</v>
      </c>
      <c r="M217" t="s">
        <v>549</v>
      </c>
      <c r="N217" t="s">
        <v>3275</v>
      </c>
      <c r="O217" t="s">
        <v>3276</v>
      </c>
      <c r="P217" t="s">
        <v>626</v>
      </c>
      <c r="Q217" t="s">
        <v>29321</v>
      </c>
    </row>
    <row r="218" spans="1:17">
      <c r="A218" t="s">
        <v>20981</v>
      </c>
      <c r="B218" t="s">
        <v>20982</v>
      </c>
      <c r="C218" t="s">
        <v>31678</v>
      </c>
      <c r="D218" s="4">
        <v>45805.521064814813</v>
      </c>
      <c r="E218" s="4">
        <v>45806.458333333336</v>
      </c>
      <c r="F218" s="4">
        <v>45806.475694444445</v>
      </c>
      <c r="G218" s="4"/>
      <c r="H218" t="s">
        <v>3155</v>
      </c>
      <c r="I218" t="s">
        <v>3171</v>
      </c>
      <c r="J218">
        <v>0</v>
      </c>
      <c r="K218" t="s">
        <v>3227</v>
      </c>
      <c r="L218" t="s">
        <v>3158</v>
      </c>
      <c r="M218" t="s">
        <v>549</v>
      </c>
      <c r="N218" t="s">
        <v>550</v>
      </c>
      <c r="O218" t="s">
        <v>551</v>
      </c>
      <c r="P218" t="s">
        <v>141</v>
      </c>
      <c r="Q218" t="s">
        <v>232</v>
      </c>
    </row>
    <row r="219" spans="1:17">
      <c r="A219" t="s">
        <v>31679</v>
      </c>
      <c r="B219" t="s">
        <v>31680</v>
      </c>
      <c r="C219" t="s">
        <v>31681</v>
      </c>
      <c r="D219" s="4">
        <v>45805.520624999997</v>
      </c>
      <c r="E219" s="4">
        <v>45806.395833333336</v>
      </c>
      <c r="F219" s="4">
        <v>45806.413194444445</v>
      </c>
      <c r="G219" s="4"/>
      <c r="H219" t="s">
        <v>3155</v>
      </c>
      <c r="I219" t="s">
        <v>3171</v>
      </c>
      <c r="J219">
        <v>1001</v>
      </c>
      <c r="K219" t="s">
        <v>3157</v>
      </c>
      <c r="L219" t="s">
        <v>3158</v>
      </c>
      <c r="M219" t="s">
        <v>549</v>
      </c>
      <c r="N219" t="s">
        <v>550</v>
      </c>
      <c r="O219" t="s">
        <v>551</v>
      </c>
      <c r="P219" t="s">
        <v>145</v>
      </c>
      <c r="Q219" t="s">
        <v>219</v>
      </c>
    </row>
    <row r="220" spans="1:17">
      <c r="A220" t="s">
        <v>31679</v>
      </c>
      <c r="B220" t="s">
        <v>31680</v>
      </c>
      <c r="C220" t="s">
        <v>31682</v>
      </c>
      <c r="D220" s="4">
        <v>45805.519780092596</v>
      </c>
      <c r="E220" s="4">
        <v>45806.395833333336</v>
      </c>
      <c r="F220" s="4">
        <v>45806.413194444445</v>
      </c>
      <c r="G220" s="4"/>
      <c r="H220" t="s">
        <v>3155</v>
      </c>
      <c r="I220" t="s">
        <v>3171</v>
      </c>
      <c r="J220">
        <v>1001</v>
      </c>
      <c r="K220" t="s">
        <v>3157</v>
      </c>
      <c r="L220" t="s">
        <v>3245</v>
      </c>
      <c r="M220" t="s">
        <v>549</v>
      </c>
      <c r="N220" t="s">
        <v>550</v>
      </c>
      <c r="O220" t="s">
        <v>551</v>
      </c>
      <c r="P220" t="s">
        <v>145</v>
      </c>
      <c r="Q220" t="s">
        <v>219</v>
      </c>
    </row>
    <row r="221" spans="1:17">
      <c r="A221" t="s">
        <v>19764</v>
      </c>
      <c r="B221" t="s">
        <v>19765</v>
      </c>
      <c r="C221" t="s">
        <v>31683</v>
      </c>
      <c r="D221" s="4">
        <v>45805.511192129627</v>
      </c>
      <c r="E221" s="4">
        <v>45806.791666666664</v>
      </c>
      <c r="F221" s="4">
        <v>45806.829861111109</v>
      </c>
      <c r="G221" s="4"/>
      <c r="H221" t="s">
        <v>3155</v>
      </c>
      <c r="I221" t="s">
        <v>3156</v>
      </c>
      <c r="J221">
        <v>0</v>
      </c>
      <c r="K221" t="s">
        <v>3157</v>
      </c>
      <c r="L221" t="s">
        <v>3158</v>
      </c>
      <c r="M221" t="s">
        <v>549</v>
      </c>
      <c r="N221" t="s">
        <v>550</v>
      </c>
      <c r="O221" t="s">
        <v>136</v>
      </c>
      <c r="P221" t="s">
        <v>139</v>
      </c>
      <c r="Q221" t="s">
        <v>275</v>
      </c>
    </row>
    <row r="222" spans="1:17">
      <c r="A222" t="s">
        <v>31684</v>
      </c>
      <c r="B222" t="s">
        <v>31685</v>
      </c>
      <c r="C222" t="s">
        <v>31686</v>
      </c>
      <c r="D222" s="4">
        <v>45805.510682870372</v>
      </c>
      <c r="E222" s="4">
        <v>45807.416666666664</v>
      </c>
      <c r="F222" s="4">
        <v>45807.454861111109</v>
      </c>
      <c r="G222" s="4"/>
      <c r="H222" t="s">
        <v>3155</v>
      </c>
      <c r="I222" t="s">
        <v>3156</v>
      </c>
      <c r="J222">
        <v>0</v>
      </c>
      <c r="K222" t="s">
        <v>3157</v>
      </c>
      <c r="L222" t="s">
        <v>3158</v>
      </c>
      <c r="M222" t="s">
        <v>549</v>
      </c>
      <c r="N222" t="s">
        <v>550</v>
      </c>
      <c r="O222" t="s">
        <v>551</v>
      </c>
      <c r="P222" t="s">
        <v>145</v>
      </c>
      <c r="Q222" t="s">
        <v>219</v>
      </c>
    </row>
    <row r="223" spans="1:17">
      <c r="A223" t="s">
        <v>31687</v>
      </c>
      <c r="B223" t="s">
        <v>31688</v>
      </c>
      <c r="C223" t="s">
        <v>31689</v>
      </c>
      <c r="D223" s="4">
        <v>45805.508368055554</v>
      </c>
      <c r="E223" s="4">
        <v>45808.791666666664</v>
      </c>
      <c r="F223" s="4">
        <v>45808.829861111109</v>
      </c>
      <c r="G223" s="4"/>
      <c r="H223" t="s">
        <v>3155</v>
      </c>
      <c r="I223" t="s">
        <v>3209</v>
      </c>
      <c r="J223">
        <v>0</v>
      </c>
      <c r="K223" t="s">
        <v>3163</v>
      </c>
      <c r="L223" t="s">
        <v>3158</v>
      </c>
      <c r="M223" t="s">
        <v>549</v>
      </c>
      <c r="N223" t="s">
        <v>550</v>
      </c>
      <c r="O223" t="s">
        <v>136</v>
      </c>
      <c r="P223" t="s">
        <v>292</v>
      </c>
      <c r="Q223" t="s">
        <v>296</v>
      </c>
    </row>
    <row r="224" spans="1:17">
      <c r="A224" t="s">
        <v>31690</v>
      </c>
      <c r="B224" t="s">
        <v>31691</v>
      </c>
      <c r="C224" t="s">
        <v>31692</v>
      </c>
      <c r="D224" s="4">
        <v>45805.50408564815</v>
      </c>
      <c r="E224" s="4">
        <v>45808.4375</v>
      </c>
      <c r="F224" s="4">
        <v>45808.475694444445</v>
      </c>
      <c r="G224" s="4"/>
      <c r="H224" t="s">
        <v>3155</v>
      </c>
      <c r="I224" t="s">
        <v>3156</v>
      </c>
      <c r="J224">
        <v>0</v>
      </c>
      <c r="K224" t="s">
        <v>3157</v>
      </c>
      <c r="L224" t="s">
        <v>3158</v>
      </c>
      <c r="M224" t="s">
        <v>549</v>
      </c>
      <c r="N224" t="s">
        <v>550</v>
      </c>
      <c r="O224" t="s">
        <v>551</v>
      </c>
      <c r="P224" t="s">
        <v>242</v>
      </c>
      <c r="Q224" t="s">
        <v>244</v>
      </c>
    </row>
    <row r="225" spans="1:17">
      <c r="A225" t="s">
        <v>31693</v>
      </c>
      <c r="B225" t="s">
        <v>31694</v>
      </c>
      <c r="C225" t="s">
        <v>31695</v>
      </c>
      <c r="D225" s="4">
        <v>45805.502546296295</v>
      </c>
      <c r="E225" s="4">
        <v>45805.854166666664</v>
      </c>
      <c r="F225" s="4">
        <v>45805.892361111109</v>
      </c>
      <c r="G225" s="4"/>
      <c r="H225" t="s">
        <v>3155</v>
      </c>
      <c r="I225" t="s">
        <v>3209</v>
      </c>
      <c r="J225">
        <v>0</v>
      </c>
      <c r="K225" t="s">
        <v>3157</v>
      </c>
      <c r="L225" t="s">
        <v>3593</v>
      </c>
      <c r="M225" t="s">
        <v>549</v>
      </c>
      <c r="N225" t="s">
        <v>550</v>
      </c>
      <c r="O225" t="s">
        <v>551</v>
      </c>
      <c r="P225" t="s">
        <v>141</v>
      </c>
      <c r="Q225" t="s">
        <v>238</v>
      </c>
    </row>
    <row r="226" spans="1:17">
      <c r="A226" t="s">
        <v>31696</v>
      </c>
      <c r="B226" t="s">
        <v>31697</v>
      </c>
      <c r="C226" t="s">
        <v>31698</v>
      </c>
      <c r="D226" s="4">
        <v>45805.500567129631</v>
      </c>
      <c r="E226" s="4">
        <v>45808.645833333336</v>
      </c>
      <c r="F226" s="4">
        <v>45808.684027777781</v>
      </c>
      <c r="G226" s="4"/>
      <c r="H226" t="s">
        <v>3155</v>
      </c>
      <c r="I226" t="s">
        <v>3240</v>
      </c>
      <c r="J226">
        <v>0</v>
      </c>
      <c r="K226" t="s">
        <v>3157</v>
      </c>
      <c r="L226" t="s">
        <v>3158</v>
      </c>
      <c r="M226" t="s">
        <v>549</v>
      </c>
      <c r="N226" t="s">
        <v>550</v>
      </c>
      <c r="O226" t="s">
        <v>136</v>
      </c>
      <c r="P226" t="s">
        <v>143</v>
      </c>
      <c r="Q226" t="s">
        <v>297</v>
      </c>
    </row>
    <row r="227" spans="1:17">
      <c r="A227" t="s">
        <v>31235</v>
      </c>
      <c r="B227" t="s">
        <v>31236</v>
      </c>
      <c r="C227" t="s">
        <v>31699</v>
      </c>
      <c r="D227" s="4">
        <v>45805.492442129631</v>
      </c>
      <c r="E227" s="4">
        <v>45806.208333333336</v>
      </c>
      <c r="F227" s="4">
        <v>45806.246527777781</v>
      </c>
      <c r="G227" s="4"/>
      <c r="H227" t="s">
        <v>3155</v>
      </c>
      <c r="I227" t="s">
        <v>3209</v>
      </c>
      <c r="J227">
        <v>0</v>
      </c>
      <c r="K227" t="s">
        <v>3157</v>
      </c>
      <c r="L227" t="s">
        <v>3593</v>
      </c>
      <c r="M227" t="s">
        <v>549</v>
      </c>
      <c r="N227" t="s">
        <v>550</v>
      </c>
      <c r="O227" t="s">
        <v>616</v>
      </c>
      <c r="P227" t="s">
        <v>314</v>
      </c>
      <c r="Q227" t="s">
        <v>316</v>
      </c>
    </row>
    <row r="228" spans="1:17">
      <c r="A228" t="s">
        <v>31700</v>
      </c>
      <c r="B228" t="s">
        <v>31701</v>
      </c>
      <c r="C228" t="s">
        <v>31702</v>
      </c>
      <c r="D228" s="4">
        <v>45805.491064814814</v>
      </c>
      <c r="E228" s="4">
        <v>45806.291666666664</v>
      </c>
      <c r="F228" s="4">
        <v>45806.309027777781</v>
      </c>
      <c r="G228" s="4">
        <v>45806.290694444448</v>
      </c>
      <c r="H228" t="s">
        <v>3155</v>
      </c>
      <c r="I228" t="s">
        <v>3280</v>
      </c>
      <c r="J228">
        <v>0</v>
      </c>
      <c r="K228" t="s">
        <v>4987</v>
      </c>
      <c r="L228" t="s">
        <v>3564</v>
      </c>
      <c r="M228" t="s">
        <v>549</v>
      </c>
      <c r="N228" t="s">
        <v>550</v>
      </c>
      <c r="O228" t="s">
        <v>1923</v>
      </c>
      <c r="P228" t="s">
        <v>1924</v>
      </c>
      <c r="Q228" t="s">
        <v>1922</v>
      </c>
    </row>
    <row r="229" spans="1:17">
      <c r="A229" t="s">
        <v>19764</v>
      </c>
      <c r="B229" t="s">
        <v>19765</v>
      </c>
      <c r="C229" t="s">
        <v>31703</v>
      </c>
      <c r="D229" s="4">
        <v>45805.489340277774</v>
      </c>
      <c r="E229" s="4">
        <v>45806.791666666664</v>
      </c>
      <c r="F229" s="4">
        <v>45806.829861111109</v>
      </c>
      <c r="G229" s="4"/>
      <c r="H229" t="s">
        <v>3155</v>
      </c>
      <c r="I229" t="s">
        <v>3156</v>
      </c>
      <c r="J229">
        <v>0</v>
      </c>
      <c r="K229" t="s">
        <v>3157</v>
      </c>
      <c r="L229" t="s">
        <v>3245</v>
      </c>
      <c r="M229" t="s">
        <v>549</v>
      </c>
      <c r="N229" t="s">
        <v>550</v>
      </c>
      <c r="O229" t="s">
        <v>136</v>
      </c>
      <c r="P229" t="s">
        <v>139</v>
      </c>
      <c r="Q229" t="s">
        <v>275</v>
      </c>
    </row>
    <row r="230" spans="1:17">
      <c r="A230" t="s">
        <v>31704</v>
      </c>
      <c r="B230" t="s">
        <v>31705</v>
      </c>
      <c r="C230" t="s">
        <v>31706</v>
      </c>
      <c r="D230" s="4">
        <v>45805.487650462965</v>
      </c>
      <c r="E230" s="4">
        <v>45806.375</v>
      </c>
      <c r="F230" s="4">
        <v>45806.392361111109</v>
      </c>
      <c r="G230" s="4"/>
      <c r="H230" t="s">
        <v>3155</v>
      </c>
      <c r="I230" t="s">
        <v>3184</v>
      </c>
      <c r="J230">
        <v>0</v>
      </c>
      <c r="K230" t="s">
        <v>3157</v>
      </c>
      <c r="L230" t="s">
        <v>3158</v>
      </c>
      <c r="M230" t="s">
        <v>549</v>
      </c>
      <c r="N230" t="s">
        <v>550</v>
      </c>
      <c r="O230" t="s">
        <v>616</v>
      </c>
      <c r="P230" t="s">
        <v>314</v>
      </c>
      <c r="Q230" t="s">
        <v>317</v>
      </c>
    </row>
    <row r="231" spans="1:17">
      <c r="A231" t="s">
        <v>31707</v>
      </c>
      <c r="B231" t="s">
        <v>31708</v>
      </c>
      <c r="C231" t="s">
        <v>31709</v>
      </c>
      <c r="D231" s="4">
        <v>45805.485879629632</v>
      </c>
      <c r="E231" s="4">
        <v>45812.3125</v>
      </c>
      <c r="F231" s="4">
        <v>45812.329861111109</v>
      </c>
      <c r="G231" s="4"/>
      <c r="H231" t="s">
        <v>3155</v>
      </c>
      <c r="I231" t="s">
        <v>3175</v>
      </c>
      <c r="J231">
        <v>0</v>
      </c>
      <c r="K231" t="s">
        <v>3157</v>
      </c>
      <c r="L231" t="s">
        <v>3158</v>
      </c>
      <c r="M231" t="s">
        <v>549</v>
      </c>
      <c r="N231" t="s">
        <v>550</v>
      </c>
      <c r="O231" t="s">
        <v>551</v>
      </c>
      <c r="P231" t="s">
        <v>145</v>
      </c>
      <c r="Q231" t="s">
        <v>224</v>
      </c>
    </row>
    <row r="232" spans="1:17">
      <c r="A232" t="s">
        <v>31710</v>
      </c>
      <c r="B232" t="s">
        <v>31711</v>
      </c>
      <c r="C232" t="s">
        <v>31712</v>
      </c>
      <c r="D232" s="4">
        <v>45805.482905092591</v>
      </c>
      <c r="E232" s="4">
        <v>45812.291666666664</v>
      </c>
      <c r="F232" s="4">
        <v>45812.309027777781</v>
      </c>
      <c r="G232" s="4"/>
      <c r="H232" t="s">
        <v>3155</v>
      </c>
      <c r="I232" t="s">
        <v>3184</v>
      </c>
      <c r="J232">
        <v>0</v>
      </c>
      <c r="K232" t="s">
        <v>3157</v>
      </c>
      <c r="L232" t="s">
        <v>3158</v>
      </c>
      <c r="M232" t="s">
        <v>549</v>
      </c>
      <c r="N232" t="s">
        <v>550</v>
      </c>
      <c r="O232" t="s">
        <v>616</v>
      </c>
      <c r="P232" t="s">
        <v>314</v>
      </c>
      <c r="Q232" t="s">
        <v>315</v>
      </c>
    </row>
    <row r="233" spans="1:17">
      <c r="A233" t="s">
        <v>31580</v>
      </c>
      <c r="B233" t="s">
        <v>31581</v>
      </c>
      <c r="C233" t="s">
        <v>31713</v>
      </c>
      <c r="D233" s="4">
        <v>45805.476215277777</v>
      </c>
      <c r="E233" s="4">
        <v>45805.8125</v>
      </c>
      <c r="F233" s="4">
        <v>45805.829861111109</v>
      </c>
      <c r="G233" s="4"/>
      <c r="H233" t="s">
        <v>3155</v>
      </c>
      <c r="I233" t="s">
        <v>3184</v>
      </c>
      <c r="J233">
        <v>1001</v>
      </c>
      <c r="K233" t="s">
        <v>3157</v>
      </c>
      <c r="L233" t="s">
        <v>3245</v>
      </c>
      <c r="M233" t="s">
        <v>549</v>
      </c>
      <c r="N233" t="s">
        <v>550</v>
      </c>
      <c r="O233" t="s">
        <v>136</v>
      </c>
      <c r="P233" t="s">
        <v>139</v>
      </c>
      <c r="Q233" t="s">
        <v>272</v>
      </c>
    </row>
    <row r="234" spans="1:17">
      <c r="A234" t="s">
        <v>28634</v>
      </c>
      <c r="B234" t="s">
        <v>28635</v>
      </c>
      <c r="C234" t="s">
        <v>31714</v>
      </c>
      <c r="D234" s="4">
        <v>45805.475243055553</v>
      </c>
      <c r="E234" s="4">
        <v>45806.479166666664</v>
      </c>
      <c r="F234" s="4">
        <v>45806.517361111109</v>
      </c>
      <c r="G234" s="4"/>
      <c r="H234" t="s">
        <v>3155</v>
      </c>
      <c r="I234" t="s">
        <v>3240</v>
      </c>
      <c r="J234">
        <v>1001</v>
      </c>
      <c r="K234" t="s">
        <v>3227</v>
      </c>
      <c r="L234" t="s">
        <v>3158</v>
      </c>
      <c r="M234" t="s">
        <v>549</v>
      </c>
      <c r="N234" t="s">
        <v>550</v>
      </c>
      <c r="O234" t="s">
        <v>136</v>
      </c>
      <c r="P234" t="s">
        <v>147</v>
      </c>
      <c r="Q234" t="s">
        <v>257</v>
      </c>
    </row>
    <row r="235" spans="1:17">
      <c r="A235" t="s">
        <v>31715</v>
      </c>
      <c r="B235" t="s">
        <v>31716</v>
      </c>
      <c r="C235" t="s">
        <v>31717</v>
      </c>
      <c r="D235" s="4">
        <v>45805.473020833335</v>
      </c>
      <c r="E235" s="4">
        <v>45808.958333333336</v>
      </c>
      <c r="F235" s="4">
        <v>45808.975694444445</v>
      </c>
      <c r="G235" s="4"/>
      <c r="H235" t="s">
        <v>3155</v>
      </c>
      <c r="I235" t="s">
        <v>3171</v>
      </c>
      <c r="J235">
        <v>0</v>
      </c>
      <c r="K235" t="s">
        <v>3157</v>
      </c>
      <c r="L235" t="s">
        <v>3158</v>
      </c>
      <c r="M235" t="s">
        <v>549</v>
      </c>
      <c r="N235" t="s">
        <v>550</v>
      </c>
      <c r="O235" t="s">
        <v>616</v>
      </c>
      <c r="P235" t="s">
        <v>314</v>
      </c>
      <c r="Q235" t="s">
        <v>321</v>
      </c>
    </row>
    <row r="236" spans="1:17">
      <c r="A236" t="s">
        <v>31718</v>
      </c>
      <c r="B236" t="s">
        <v>31719</v>
      </c>
      <c r="C236" t="s">
        <v>31720</v>
      </c>
      <c r="D236" s="4">
        <v>45805.463495370372</v>
      </c>
      <c r="E236" s="4">
        <v>45807.895833333336</v>
      </c>
      <c r="F236" s="4">
        <v>45807.913194444445</v>
      </c>
      <c r="G236" s="4"/>
      <c r="H236" t="s">
        <v>3155</v>
      </c>
      <c r="I236" t="s">
        <v>3291</v>
      </c>
      <c r="J236">
        <v>0</v>
      </c>
      <c r="K236" t="s">
        <v>3194</v>
      </c>
      <c r="L236" t="s">
        <v>3158</v>
      </c>
      <c r="M236" t="s">
        <v>549</v>
      </c>
      <c r="N236" t="s">
        <v>550</v>
      </c>
      <c r="O236" t="s">
        <v>616</v>
      </c>
      <c r="P236" t="s">
        <v>626</v>
      </c>
      <c r="Q236" t="s">
        <v>3366</v>
      </c>
    </row>
    <row r="237" spans="1:17">
      <c r="A237" t="s">
        <v>31721</v>
      </c>
      <c r="B237" t="s">
        <v>31722</v>
      </c>
      <c r="C237" t="s">
        <v>31723</v>
      </c>
      <c r="D237" s="4">
        <v>45805.459120370368</v>
      </c>
      <c r="E237" s="4">
        <v>45808.375</v>
      </c>
      <c r="F237" s="4">
        <v>45808.413194444445</v>
      </c>
      <c r="G237" s="4"/>
      <c r="H237" t="s">
        <v>3155</v>
      </c>
      <c r="I237" t="s">
        <v>3156</v>
      </c>
      <c r="J237">
        <v>0</v>
      </c>
      <c r="K237" t="s">
        <v>3157</v>
      </c>
      <c r="L237" t="s">
        <v>3158</v>
      </c>
      <c r="M237" t="s">
        <v>549</v>
      </c>
      <c r="N237" t="s">
        <v>559</v>
      </c>
      <c r="O237" t="s">
        <v>469</v>
      </c>
      <c r="P237" t="s">
        <v>180</v>
      </c>
      <c r="Q237" t="s">
        <v>183</v>
      </c>
    </row>
    <row r="238" spans="1:17">
      <c r="A238" t="s">
        <v>31724</v>
      </c>
      <c r="B238" t="s">
        <v>31725</v>
      </c>
      <c r="C238" t="s">
        <v>31726</v>
      </c>
      <c r="D238" s="4">
        <v>45805.45034722222</v>
      </c>
      <c r="E238" s="4">
        <v>45809.4375</v>
      </c>
      <c r="F238" s="4">
        <v>45809.454861111109</v>
      </c>
      <c r="G238" s="4"/>
      <c r="H238" t="s">
        <v>3155</v>
      </c>
      <c r="I238" t="s">
        <v>3184</v>
      </c>
      <c r="J238">
        <v>0</v>
      </c>
      <c r="K238" t="s">
        <v>3157</v>
      </c>
      <c r="L238" t="s">
        <v>3158</v>
      </c>
      <c r="M238" t="s">
        <v>549</v>
      </c>
      <c r="N238" t="s">
        <v>550</v>
      </c>
      <c r="O238" t="s">
        <v>616</v>
      </c>
      <c r="P238" t="s">
        <v>314</v>
      </c>
      <c r="Q238" t="s">
        <v>323</v>
      </c>
    </row>
    <row r="239" spans="1:17">
      <c r="A239" t="s">
        <v>31727</v>
      </c>
      <c r="B239" t="s">
        <v>31728</v>
      </c>
      <c r="C239" t="s">
        <v>31729</v>
      </c>
      <c r="D239" s="4">
        <v>45805.45003472222</v>
      </c>
      <c r="E239" s="4">
        <v>45806.291666666664</v>
      </c>
      <c r="F239" s="4">
        <v>45806.309027777781</v>
      </c>
      <c r="G239" s="4">
        <v>45806.303657407407</v>
      </c>
      <c r="H239" t="s">
        <v>3155</v>
      </c>
      <c r="I239" t="s">
        <v>3222</v>
      </c>
      <c r="J239">
        <v>1</v>
      </c>
      <c r="K239" t="s">
        <v>3223</v>
      </c>
      <c r="L239" t="s">
        <v>3564</v>
      </c>
      <c r="M239" t="s">
        <v>549</v>
      </c>
      <c r="N239" t="s">
        <v>550</v>
      </c>
      <c r="O239" t="s">
        <v>136</v>
      </c>
      <c r="P239" t="s">
        <v>283</v>
      </c>
      <c r="Q239" t="s">
        <v>284</v>
      </c>
    </row>
    <row r="240" spans="1:17">
      <c r="A240" t="s">
        <v>31730</v>
      </c>
      <c r="B240" t="s">
        <v>31731</v>
      </c>
      <c r="C240" t="s">
        <v>31732</v>
      </c>
      <c r="D240" s="4">
        <v>45805.449432870373</v>
      </c>
      <c r="E240" s="4">
        <v>45808.5</v>
      </c>
      <c r="F240" s="4">
        <v>45808.517361111109</v>
      </c>
      <c r="G240" s="4"/>
      <c r="H240" t="s">
        <v>3155</v>
      </c>
      <c r="I240" t="s">
        <v>3162</v>
      </c>
      <c r="J240">
        <v>0</v>
      </c>
      <c r="K240" t="s">
        <v>3358</v>
      </c>
      <c r="L240" t="s">
        <v>3158</v>
      </c>
      <c r="M240" t="s">
        <v>549</v>
      </c>
      <c r="N240" t="s">
        <v>550</v>
      </c>
      <c r="O240" t="s">
        <v>1923</v>
      </c>
      <c r="P240" t="s">
        <v>1924</v>
      </c>
      <c r="Q240" t="s">
        <v>3394</v>
      </c>
    </row>
    <row r="241" spans="1:17">
      <c r="A241" t="s">
        <v>31733</v>
      </c>
      <c r="B241" t="s">
        <v>31734</v>
      </c>
      <c r="C241" t="s">
        <v>31735</v>
      </c>
      <c r="D241" s="4">
        <v>45805.444108796299</v>
      </c>
      <c r="E241" s="4">
        <v>45809.416666666664</v>
      </c>
      <c r="F241" s="4">
        <v>45809.454861111109</v>
      </c>
      <c r="G241" s="4"/>
      <c r="H241" t="s">
        <v>3155</v>
      </c>
      <c r="I241" t="s">
        <v>3673</v>
      </c>
      <c r="J241">
        <v>0</v>
      </c>
      <c r="K241" t="s">
        <v>3194</v>
      </c>
      <c r="L241" t="s">
        <v>3158</v>
      </c>
      <c r="M241" t="s">
        <v>549</v>
      </c>
      <c r="N241" t="s">
        <v>559</v>
      </c>
      <c r="O241" t="s">
        <v>504</v>
      </c>
      <c r="P241" t="s">
        <v>325</v>
      </c>
      <c r="Q241" t="s">
        <v>335</v>
      </c>
    </row>
    <row r="242" spans="1:17">
      <c r="A242" t="s">
        <v>31736</v>
      </c>
      <c r="B242" t="s">
        <v>31737</v>
      </c>
      <c r="C242" t="s">
        <v>31738</v>
      </c>
      <c r="D242" s="4">
        <v>45805.442326388889</v>
      </c>
      <c r="E242" s="4">
        <v>45807.791666666664</v>
      </c>
      <c r="F242" s="4">
        <v>45807.809027777781</v>
      </c>
      <c r="G242" s="4"/>
      <c r="H242" t="s">
        <v>3155</v>
      </c>
      <c r="I242" t="s">
        <v>3171</v>
      </c>
      <c r="J242">
        <v>0</v>
      </c>
      <c r="K242" t="s">
        <v>3157</v>
      </c>
      <c r="L242" t="s">
        <v>3158</v>
      </c>
      <c r="M242" t="s">
        <v>549</v>
      </c>
      <c r="N242" t="s">
        <v>550</v>
      </c>
      <c r="O242" t="s">
        <v>136</v>
      </c>
      <c r="P242" t="s">
        <v>139</v>
      </c>
      <c r="Q242" t="s">
        <v>275</v>
      </c>
    </row>
    <row r="243" spans="1:17">
      <c r="A243" t="s">
        <v>31739</v>
      </c>
      <c r="B243" t="s">
        <v>31740</v>
      </c>
      <c r="C243" t="s">
        <v>31741</v>
      </c>
      <c r="D243" s="4">
        <v>45805.442141203705</v>
      </c>
      <c r="E243" s="4">
        <v>45808.291666666664</v>
      </c>
      <c r="F243" s="4">
        <v>45808.329861111109</v>
      </c>
      <c r="G243" s="4"/>
      <c r="H243" t="s">
        <v>3155</v>
      </c>
      <c r="I243" t="s">
        <v>3156</v>
      </c>
      <c r="J243">
        <v>0</v>
      </c>
      <c r="K243" t="s">
        <v>3194</v>
      </c>
      <c r="L243" t="s">
        <v>3158</v>
      </c>
      <c r="M243" t="s">
        <v>549</v>
      </c>
      <c r="N243" t="s">
        <v>550</v>
      </c>
      <c r="O243" t="s">
        <v>551</v>
      </c>
      <c r="P243" t="s">
        <v>242</v>
      </c>
      <c r="Q243" t="s">
        <v>245</v>
      </c>
    </row>
    <row r="244" spans="1:17">
      <c r="A244" t="s">
        <v>31742</v>
      </c>
      <c r="B244" t="s">
        <v>31743</v>
      </c>
      <c r="C244" t="s">
        <v>31744</v>
      </c>
      <c r="D244" s="4">
        <v>45805.442037037035</v>
      </c>
      <c r="E244" s="4">
        <v>45805.916666666664</v>
      </c>
      <c r="F244" s="4">
        <v>45805.954861111109</v>
      </c>
      <c r="G244" s="4"/>
      <c r="H244" t="s">
        <v>3155</v>
      </c>
      <c r="I244" t="s">
        <v>3156</v>
      </c>
      <c r="J244">
        <v>0</v>
      </c>
      <c r="K244" t="s">
        <v>3157</v>
      </c>
      <c r="L244" t="s">
        <v>3245</v>
      </c>
      <c r="M244" t="s">
        <v>549</v>
      </c>
      <c r="N244" t="s">
        <v>559</v>
      </c>
      <c r="O244" t="s">
        <v>469</v>
      </c>
      <c r="P244" t="s">
        <v>180</v>
      </c>
      <c r="Q244" t="s">
        <v>182</v>
      </c>
    </row>
    <row r="245" spans="1:17">
      <c r="A245" t="s">
        <v>31232</v>
      </c>
      <c r="B245" t="s">
        <v>31745</v>
      </c>
      <c r="C245" t="s">
        <v>31746</v>
      </c>
      <c r="D245" s="4">
        <v>45805.441527777781</v>
      </c>
      <c r="E245" s="4">
        <v>45807</v>
      </c>
      <c r="F245" s="4">
        <v>45807.017361111109</v>
      </c>
      <c r="G245" s="4"/>
      <c r="H245" t="s">
        <v>3155</v>
      </c>
      <c r="I245" t="s">
        <v>3184</v>
      </c>
      <c r="J245">
        <v>1002</v>
      </c>
      <c r="K245" t="s">
        <v>3157</v>
      </c>
      <c r="L245" t="s">
        <v>3158</v>
      </c>
      <c r="M245" t="s">
        <v>549</v>
      </c>
      <c r="N245" t="s">
        <v>550</v>
      </c>
      <c r="O245" t="s">
        <v>616</v>
      </c>
      <c r="P245" t="s">
        <v>314</v>
      </c>
      <c r="Q245" t="s">
        <v>321</v>
      </c>
    </row>
    <row r="246" spans="1:17">
      <c r="A246" t="s">
        <v>31747</v>
      </c>
      <c r="B246" t="s">
        <v>31748</v>
      </c>
      <c r="C246" t="s">
        <v>31749</v>
      </c>
      <c r="D246" s="4">
        <v>45805.441006944442</v>
      </c>
      <c r="E246" s="4">
        <v>45806.041666666664</v>
      </c>
      <c r="F246" s="4">
        <v>45806.059027777781</v>
      </c>
      <c r="G246" s="4">
        <v>45806.042881944442</v>
      </c>
      <c r="H246" t="s">
        <v>3155</v>
      </c>
      <c r="I246" t="s">
        <v>3162</v>
      </c>
      <c r="J246">
        <v>0</v>
      </c>
      <c r="K246" t="s">
        <v>3420</v>
      </c>
      <c r="L246" t="s">
        <v>3564</v>
      </c>
      <c r="M246" t="s">
        <v>549</v>
      </c>
      <c r="N246" t="s">
        <v>550</v>
      </c>
      <c r="O246" t="s">
        <v>1923</v>
      </c>
      <c r="P246" t="s">
        <v>1924</v>
      </c>
      <c r="Q246" t="s">
        <v>3299</v>
      </c>
    </row>
    <row r="247" spans="1:17">
      <c r="A247" t="s">
        <v>31750</v>
      </c>
      <c r="B247" t="s">
        <v>31751</v>
      </c>
      <c r="C247" t="s">
        <v>31752</v>
      </c>
      <c r="D247" s="4">
        <v>45805.439328703702</v>
      </c>
      <c r="E247" s="4">
        <v>45815.416666666664</v>
      </c>
      <c r="F247" s="4">
        <v>45815.434027777781</v>
      </c>
      <c r="G247" s="4"/>
      <c r="H247" t="s">
        <v>3155</v>
      </c>
      <c r="I247" t="s">
        <v>3171</v>
      </c>
      <c r="J247">
        <v>0</v>
      </c>
      <c r="K247" t="s">
        <v>3157</v>
      </c>
      <c r="L247" t="s">
        <v>3158</v>
      </c>
      <c r="M247" t="s">
        <v>549</v>
      </c>
      <c r="N247" t="s">
        <v>550</v>
      </c>
      <c r="O247" t="s">
        <v>136</v>
      </c>
      <c r="P247" t="s">
        <v>147</v>
      </c>
      <c r="Q247" t="s">
        <v>255</v>
      </c>
    </row>
    <row r="248" spans="1:17">
      <c r="A248" t="s">
        <v>31753</v>
      </c>
      <c r="B248" t="s">
        <v>31754</v>
      </c>
      <c r="C248" t="s">
        <v>31755</v>
      </c>
      <c r="D248" s="4">
        <v>45805.43414351852</v>
      </c>
      <c r="E248" s="4">
        <v>45808.416666666664</v>
      </c>
      <c r="F248" s="4">
        <v>45808.454861111109</v>
      </c>
      <c r="G248" s="4"/>
      <c r="H248" t="s">
        <v>3155</v>
      </c>
      <c r="I248" t="s">
        <v>3156</v>
      </c>
      <c r="J248">
        <v>0</v>
      </c>
      <c r="K248" t="s">
        <v>3194</v>
      </c>
      <c r="L248" t="s">
        <v>3158</v>
      </c>
      <c r="M248" t="s">
        <v>549</v>
      </c>
      <c r="N248" t="s">
        <v>550</v>
      </c>
      <c r="O248" t="s">
        <v>136</v>
      </c>
      <c r="P248" t="s">
        <v>147</v>
      </c>
      <c r="Q248" t="s">
        <v>257</v>
      </c>
    </row>
    <row r="249" spans="1:17">
      <c r="A249" t="s">
        <v>31756</v>
      </c>
      <c r="B249" t="s">
        <v>31757</v>
      </c>
      <c r="C249" t="s">
        <v>31758</v>
      </c>
      <c r="D249" s="4">
        <v>45805.43409722222</v>
      </c>
      <c r="E249" s="4">
        <v>45812.583333333336</v>
      </c>
      <c r="F249" s="4">
        <v>45812.600694444445</v>
      </c>
      <c r="G249" s="4"/>
      <c r="H249" t="s">
        <v>3155</v>
      </c>
      <c r="I249" t="s">
        <v>3512</v>
      </c>
      <c r="J249">
        <v>1</v>
      </c>
      <c r="K249" t="s">
        <v>3157</v>
      </c>
      <c r="L249" t="s">
        <v>3158</v>
      </c>
      <c r="M249" t="s">
        <v>549</v>
      </c>
      <c r="N249" t="s">
        <v>550</v>
      </c>
      <c r="O249" t="s">
        <v>136</v>
      </c>
      <c r="P249" t="s">
        <v>143</v>
      </c>
      <c r="Q249" t="s">
        <v>301</v>
      </c>
    </row>
    <row r="250" spans="1:17">
      <c r="A250" t="s">
        <v>31759</v>
      </c>
      <c r="B250" t="s">
        <v>31760</v>
      </c>
      <c r="C250" t="s">
        <v>31761</v>
      </c>
      <c r="D250" s="4">
        <v>45805.431689814817</v>
      </c>
      <c r="E250" s="4">
        <v>45808.458333333336</v>
      </c>
      <c r="F250" s="4">
        <v>45808.475694444445</v>
      </c>
      <c r="G250" s="4"/>
      <c r="H250" t="s">
        <v>3155</v>
      </c>
      <c r="I250" t="s">
        <v>3171</v>
      </c>
      <c r="J250">
        <v>0</v>
      </c>
      <c r="K250" t="s">
        <v>3157</v>
      </c>
      <c r="L250" t="s">
        <v>3158</v>
      </c>
      <c r="M250" t="s">
        <v>549</v>
      </c>
      <c r="N250" t="s">
        <v>559</v>
      </c>
      <c r="O250" t="s">
        <v>504</v>
      </c>
      <c r="P250" t="s">
        <v>325</v>
      </c>
      <c r="Q250" t="s">
        <v>337</v>
      </c>
    </row>
    <row r="251" spans="1:17">
      <c r="A251" t="s">
        <v>31762</v>
      </c>
      <c r="B251" t="s">
        <v>31763</v>
      </c>
      <c r="C251" t="s">
        <v>31764</v>
      </c>
      <c r="D251" s="4">
        <v>45805.431400462963</v>
      </c>
      <c r="E251" s="4">
        <v>45810.4375</v>
      </c>
      <c r="F251" s="4">
        <v>45810.475694444445</v>
      </c>
      <c r="G251" s="4"/>
      <c r="H251" t="s">
        <v>3155</v>
      </c>
      <c r="I251" t="s">
        <v>3156</v>
      </c>
      <c r="J251">
        <v>0</v>
      </c>
      <c r="K251" t="s">
        <v>3157</v>
      </c>
      <c r="L251" t="s">
        <v>3158</v>
      </c>
      <c r="M251" t="s">
        <v>549</v>
      </c>
      <c r="N251" t="s">
        <v>550</v>
      </c>
      <c r="O251" t="s">
        <v>616</v>
      </c>
      <c r="P251" t="s">
        <v>314</v>
      </c>
      <c r="Q251" t="s">
        <v>315</v>
      </c>
    </row>
    <row r="252" spans="1:17">
      <c r="A252" t="s">
        <v>31765</v>
      </c>
      <c r="B252" t="s">
        <v>31766</v>
      </c>
      <c r="C252" t="s">
        <v>31767</v>
      </c>
      <c r="D252" s="4">
        <v>45805.431041666663</v>
      </c>
      <c r="E252" s="4">
        <v>45806.416666666664</v>
      </c>
      <c r="F252" s="4">
        <v>45806.454861111109</v>
      </c>
      <c r="G252" s="4"/>
      <c r="H252" t="s">
        <v>3155</v>
      </c>
      <c r="I252" t="s">
        <v>3209</v>
      </c>
      <c r="J252">
        <v>0</v>
      </c>
      <c r="K252" t="s">
        <v>3157</v>
      </c>
      <c r="L252" t="s">
        <v>3158</v>
      </c>
      <c r="M252" t="s">
        <v>549</v>
      </c>
      <c r="N252" t="s">
        <v>559</v>
      </c>
      <c r="O252" t="s">
        <v>469</v>
      </c>
      <c r="P252" t="s">
        <v>180</v>
      </c>
      <c r="Q252" t="s">
        <v>184</v>
      </c>
    </row>
    <row r="253" spans="1:17">
      <c r="A253" t="s">
        <v>31768</v>
      </c>
      <c r="B253" t="s">
        <v>31769</v>
      </c>
      <c r="C253" t="s">
        <v>31770</v>
      </c>
      <c r="D253" s="4">
        <v>45805.429965277777</v>
      </c>
      <c r="E253" s="4">
        <v>45806.395833333336</v>
      </c>
      <c r="F253" s="4">
        <v>45806.413194444445</v>
      </c>
      <c r="G253" s="4"/>
      <c r="H253" t="s">
        <v>3155</v>
      </c>
      <c r="I253" t="s">
        <v>3162</v>
      </c>
      <c r="J253">
        <v>0</v>
      </c>
      <c r="K253" t="s">
        <v>3420</v>
      </c>
      <c r="L253" t="s">
        <v>3158</v>
      </c>
      <c r="M253" t="s">
        <v>549</v>
      </c>
      <c r="N253" t="s">
        <v>550</v>
      </c>
      <c r="O253" t="s">
        <v>1923</v>
      </c>
      <c r="P253" t="s">
        <v>1924</v>
      </c>
      <c r="Q253" t="s">
        <v>3359</v>
      </c>
    </row>
    <row r="254" spans="1:17">
      <c r="A254" t="s">
        <v>31771</v>
      </c>
      <c r="B254" t="s">
        <v>31772</v>
      </c>
      <c r="C254" t="s">
        <v>31773</v>
      </c>
      <c r="D254" s="4">
        <v>45805.422962962963</v>
      </c>
      <c r="E254" s="4">
        <v>45805.895833333336</v>
      </c>
      <c r="F254" s="4">
        <v>45805.913194444445</v>
      </c>
      <c r="G254" s="4">
        <v>45805.893483796295</v>
      </c>
      <c r="H254" t="s">
        <v>3155</v>
      </c>
      <c r="I254" t="s">
        <v>3184</v>
      </c>
      <c r="J254">
        <v>1002</v>
      </c>
      <c r="K254" t="s">
        <v>3157</v>
      </c>
      <c r="L254" t="s">
        <v>3564</v>
      </c>
      <c r="M254" t="s">
        <v>549</v>
      </c>
      <c r="N254" t="s">
        <v>550</v>
      </c>
      <c r="O254" t="s">
        <v>136</v>
      </c>
      <c r="P254" t="s">
        <v>147</v>
      </c>
      <c r="Q254" t="s">
        <v>253</v>
      </c>
    </row>
    <row r="255" spans="1:17">
      <c r="A255" t="s">
        <v>24898</v>
      </c>
      <c r="B255" t="s">
        <v>31774</v>
      </c>
      <c r="C255" t="s">
        <v>31775</v>
      </c>
      <c r="D255" s="4">
        <v>45805.417430555557</v>
      </c>
      <c r="E255" s="4">
        <v>45810.25</v>
      </c>
      <c r="F255" s="4">
        <v>45810.267361111109</v>
      </c>
      <c r="G255" s="4"/>
      <c r="H255" t="s">
        <v>3155</v>
      </c>
      <c r="I255" t="s">
        <v>3162</v>
      </c>
      <c r="J255">
        <v>0</v>
      </c>
      <c r="K255" t="s">
        <v>3379</v>
      </c>
      <c r="L255" t="s">
        <v>3158</v>
      </c>
      <c r="M255" t="s">
        <v>549</v>
      </c>
      <c r="N255" t="s">
        <v>550</v>
      </c>
      <c r="O255" t="s">
        <v>1923</v>
      </c>
      <c r="P255" t="s">
        <v>1924</v>
      </c>
      <c r="Q255" t="s">
        <v>3299</v>
      </c>
    </row>
    <row r="256" spans="1:17">
      <c r="A256" t="s">
        <v>21840</v>
      </c>
      <c r="B256" t="s">
        <v>21841</v>
      </c>
      <c r="C256" t="s">
        <v>31776</v>
      </c>
      <c r="D256" s="4">
        <v>45805.404386574075</v>
      </c>
      <c r="E256" s="4">
        <v>45806.25</v>
      </c>
      <c r="F256" s="4">
        <v>45806.267361111109</v>
      </c>
      <c r="G256" s="4">
        <v>45806.245891203704</v>
      </c>
      <c r="H256" t="s">
        <v>3155</v>
      </c>
      <c r="I256" t="s">
        <v>3171</v>
      </c>
      <c r="J256">
        <v>0</v>
      </c>
      <c r="K256" t="s">
        <v>3227</v>
      </c>
      <c r="L256" t="s">
        <v>3245</v>
      </c>
      <c r="M256" t="s">
        <v>549</v>
      </c>
      <c r="N256" t="s">
        <v>550</v>
      </c>
      <c r="O256" t="s">
        <v>616</v>
      </c>
      <c r="P256" t="s">
        <v>314</v>
      </c>
      <c r="Q256" t="s">
        <v>315</v>
      </c>
    </row>
    <row r="257" spans="1:17">
      <c r="A257" t="s">
        <v>21944</v>
      </c>
      <c r="B257" t="s">
        <v>21945</v>
      </c>
      <c r="C257" t="s">
        <v>31777</v>
      </c>
      <c r="D257" s="4">
        <v>45805.39539351852</v>
      </c>
      <c r="E257" s="4">
        <v>45813.333333333336</v>
      </c>
      <c r="F257" s="4">
        <v>45813.350694444445</v>
      </c>
      <c r="G257" s="4"/>
      <c r="H257" t="s">
        <v>3155</v>
      </c>
      <c r="I257" t="s">
        <v>3175</v>
      </c>
      <c r="J257">
        <v>0</v>
      </c>
      <c r="K257" t="s">
        <v>3157</v>
      </c>
      <c r="L257" t="s">
        <v>3158</v>
      </c>
      <c r="M257" t="s">
        <v>549</v>
      </c>
      <c r="N257" t="s">
        <v>550</v>
      </c>
      <c r="O257" t="s">
        <v>136</v>
      </c>
      <c r="P257" t="s">
        <v>147</v>
      </c>
      <c r="Q257" t="s">
        <v>258</v>
      </c>
    </row>
    <row r="258" spans="1:17">
      <c r="A258" t="s">
        <v>31778</v>
      </c>
      <c r="B258" t="s">
        <v>31779</v>
      </c>
      <c r="C258" t="s">
        <v>31780</v>
      </c>
      <c r="D258" s="4">
        <v>45805.393067129633</v>
      </c>
      <c r="E258" s="4">
        <v>45806.375</v>
      </c>
      <c r="F258" s="4">
        <v>45806.413194444445</v>
      </c>
      <c r="G258" s="4"/>
      <c r="H258" t="s">
        <v>3155</v>
      </c>
      <c r="I258" t="s">
        <v>3156</v>
      </c>
      <c r="J258">
        <v>0</v>
      </c>
      <c r="K258" t="s">
        <v>3194</v>
      </c>
      <c r="L258" t="s">
        <v>3158</v>
      </c>
      <c r="M258" t="s">
        <v>549</v>
      </c>
      <c r="N258" t="s">
        <v>550</v>
      </c>
      <c r="O258" t="s">
        <v>616</v>
      </c>
      <c r="P258" t="s">
        <v>314</v>
      </c>
      <c r="Q258" t="s">
        <v>321</v>
      </c>
    </row>
    <row r="259" spans="1:17">
      <c r="A259" t="s">
        <v>31396</v>
      </c>
      <c r="B259" t="s">
        <v>31397</v>
      </c>
      <c r="C259" t="s">
        <v>31781</v>
      </c>
      <c r="D259" s="4">
        <v>45805.3905787037</v>
      </c>
      <c r="E259" s="4">
        <v>45809.645833333336</v>
      </c>
      <c r="F259" s="4">
        <v>45809.684027777781</v>
      </c>
      <c r="G259" s="4"/>
      <c r="H259" t="s">
        <v>3155</v>
      </c>
      <c r="I259" t="s">
        <v>3209</v>
      </c>
      <c r="J259">
        <v>0</v>
      </c>
      <c r="K259" t="s">
        <v>3227</v>
      </c>
      <c r="L259" t="s">
        <v>3158</v>
      </c>
      <c r="M259" t="s">
        <v>549</v>
      </c>
      <c r="N259" t="s">
        <v>550</v>
      </c>
      <c r="O259" t="s">
        <v>136</v>
      </c>
      <c r="P259" t="s">
        <v>139</v>
      </c>
      <c r="Q259" t="s">
        <v>271</v>
      </c>
    </row>
    <row r="260" spans="1:17">
      <c r="A260" t="s">
        <v>31782</v>
      </c>
      <c r="B260" t="s">
        <v>31783</v>
      </c>
      <c r="C260" t="s">
        <v>31784</v>
      </c>
      <c r="D260" s="4">
        <v>45805.372152777774</v>
      </c>
      <c r="E260" s="4">
        <v>45807.25</v>
      </c>
      <c r="F260" s="4">
        <v>45807.267361111109</v>
      </c>
      <c r="G260" s="4"/>
      <c r="H260" t="s">
        <v>3155</v>
      </c>
      <c r="I260" t="s">
        <v>3171</v>
      </c>
      <c r="J260">
        <v>1001</v>
      </c>
      <c r="K260" t="s">
        <v>3157</v>
      </c>
      <c r="L260" t="s">
        <v>3158</v>
      </c>
      <c r="M260" t="s">
        <v>549</v>
      </c>
      <c r="N260" t="s">
        <v>550</v>
      </c>
      <c r="O260" t="s">
        <v>616</v>
      </c>
      <c r="P260" t="s">
        <v>314</v>
      </c>
      <c r="Q260" t="s">
        <v>315</v>
      </c>
    </row>
    <row r="261" spans="1:17">
      <c r="A261" t="s">
        <v>29106</v>
      </c>
      <c r="B261" t="s">
        <v>29107</v>
      </c>
      <c r="C261" t="s">
        <v>31785</v>
      </c>
      <c r="D261" s="4">
        <v>45805.370995370373</v>
      </c>
      <c r="E261" s="4">
        <v>45806.25</v>
      </c>
      <c r="F261" s="4">
        <v>45806.267361111109</v>
      </c>
      <c r="G261" s="4">
        <v>45806.246087962965</v>
      </c>
      <c r="H261" t="s">
        <v>3155</v>
      </c>
      <c r="I261" t="s">
        <v>3175</v>
      </c>
      <c r="J261">
        <v>1001</v>
      </c>
      <c r="K261" t="s">
        <v>3157</v>
      </c>
      <c r="L261" t="s">
        <v>3564</v>
      </c>
      <c r="M261" t="s">
        <v>549</v>
      </c>
      <c r="N261" t="s">
        <v>550</v>
      </c>
      <c r="O261" t="s">
        <v>136</v>
      </c>
      <c r="P261" t="s">
        <v>147</v>
      </c>
      <c r="Q261" t="s">
        <v>259</v>
      </c>
    </row>
    <row r="262" spans="1:17">
      <c r="A262" t="s">
        <v>20470</v>
      </c>
      <c r="B262" t="s">
        <v>20471</v>
      </c>
      <c r="C262" t="s">
        <v>31786</v>
      </c>
      <c r="D262" s="4">
        <v>45805.36923611111</v>
      </c>
      <c r="E262" s="4">
        <v>45810.333333333336</v>
      </c>
      <c r="F262" s="4">
        <v>45810.350694444445</v>
      </c>
      <c r="G262" s="4"/>
      <c r="H262" t="s">
        <v>3155</v>
      </c>
      <c r="I262" t="s">
        <v>3280</v>
      </c>
      <c r="J262">
        <v>0</v>
      </c>
      <c r="K262" t="s">
        <v>3163</v>
      </c>
      <c r="L262" t="s">
        <v>3158</v>
      </c>
      <c r="M262" t="s">
        <v>549</v>
      </c>
      <c r="N262" t="s">
        <v>550</v>
      </c>
      <c r="O262" t="s">
        <v>1923</v>
      </c>
      <c r="P262" t="s">
        <v>1924</v>
      </c>
      <c r="Q262" t="s">
        <v>3359</v>
      </c>
    </row>
    <row r="263" spans="1:17">
      <c r="A263" t="s">
        <v>31172</v>
      </c>
      <c r="B263" t="s">
        <v>31787</v>
      </c>
      <c r="C263" t="s">
        <v>31788</v>
      </c>
      <c r="D263" s="4">
        <v>45805.368611111109</v>
      </c>
      <c r="E263" s="4">
        <v>45806.166666666664</v>
      </c>
      <c r="F263" s="4">
        <v>45806.184027777781</v>
      </c>
      <c r="G263" s="4">
        <v>45806.160960648151</v>
      </c>
      <c r="H263" t="s">
        <v>3155</v>
      </c>
      <c r="I263" t="s">
        <v>3171</v>
      </c>
      <c r="J263">
        <v>1001</v>
      </c>
      <c r="K263" t="s">
        <v>3157</v>
      </c>
      <c r="L263" t="s">
        <v>3564</v>
      </c>
      <c r="M263" t="s">
        <v>549</v>
      </c>
      <c r="N263" t="s">
        <v>550</v>
      </c>
      <c r="O263" t="s">
        <v>616</v>
      </c>
      <c r="P263" t="s">
        <v>314</v>
      </c>
      <c r="Q263" t="s">
        <v>323</v>
      </c>
    </row>
    <row r="264" spans="1:17">
      <c r="A264" t="s">
        <v>29183</v>
      </c>
      <c r="B264" t="s">
        <v>29184</v>
      </c>
      <c r="C264" t="s">
        <v>31789</v>
      </c>
      <c r="D264" s="4">
        <v>45805.368009259262</v>
      </c>
      <c r="E264" s="4">
        <v>45806.291666666664</v>
      </c>
      <c r="F264" s="4">
        <v>45806.309027777781</v>
      </c>
      <c r="G264" s="4">
        <v>45806.291921296295</v>
      </c>
      <c r="H264" t="s">
        <v>3155</v>
      </c>
      <c r="I264" t="s">
        <v>3162</v>
      </c>
      <c r="J264">
        <v>0</v>
      </c>
      <c r="K264" t="s">
        <v>3163</v>
      </c>
      <c r="L264" t="s">
        <v>3564</v>
      </c>
      <c r="M264" t="s">
        <v>549</v>
      </c>
      <c r="N264" t="s">
        <v>550</v>
      </c>
      <c r="O264" t="s">
        <v>1923</v>
      </c>
      <c r="P264" t="s">
        <v>1924</v>
      </c>
      <c r="Q264" t="s">
        <v>3359</v>
      </c>
    </row>
    <row r="265" spans="1:17">
      <c r="A265" t="s">
        <v>31790</v>
      </c>
      <c r="B265" t="s">
        <v>31791</v>
      </c>
      <c r="C265" t="s">
        <v>31792</v>
      </c>
      <c r="D265" s="4">
        <v>45805.360393518517</v>
      </c>
      <c r="E265" s="4">
        <v>45809.375</v>
      </c>
      <c r="F265" s="4">
        <v>45809.413194444445</v>
      </c>
      <c r="G265" s="4"/>
      <c r="H265" t="s">
        <v>3155</v>
      </c>
      <c r="I265" t="s">
        <v>3240</v>
      </c>
      <c r="J265">
        <v>0</v>
      </c>
      <c r="K265" t="s">
        <v>3194</v>
      </c>
      <c r="L265" t="s">
        <v>3158</v>
      </c>
      <c r="M265" t="s">
        <v>549</v>
      </c>
      <c r="N265" t="s">
        <v>3275</v>
      </c>
      <c r="O265" t="s">
        <v>3276</v>
      </c>
      <c r="P265" t="s">
        <v>626</v>
      </c>
      <c r="Q265" t="s">
        <v>3283</v>
      </c>
    </row>
    <row r="266" spans="1:17">
      <c r="A266" t="s">
        <v>31793</v>
      </c>
      <c r="B266" t="s">
        <v>31794</v>
      </c>
      <c r="C266" t="s">
        <v>31795</v>
      </c>
      <c r="D266" s="4">
        <v>45805.355462962965</v>
      </c>
      <c r="E266" s="4">
        <v>45814.6875</v>
      </c>
      <c r="F266" s="4">
        <v>45814.725694444445</v>
      </c>
      <c r="G266" s="4"/>
      <c r="H266" t="s">
        <v>3155</v>
      </c>
      <c r="I266" t="s">
        <v>3209</v>
      </c>
      <c r="J266">
        <v>0</v>
      </c>
      <c r="K266" t="s">
        <v>3227</v>
      </c>
      <c r="L266" t="s">
        <v>3158</v>
      </c>
      <c r="M266" t="s">
        <v>549</v>
      </c>
      <c r="N266" t="s">
        <v>550</v>
      </c>
      <c r="O266" t="s">
        <v>136</v>
      </c>
      <c r="P266" t="s">
        <v>264</v>
      </c>
      <c r="Q266" t="s">
        <v>266</v>
      </c>
    </row>
    <row r="267" spans="1:17">
      <c r="A267" t="s">
        <v>29183</v>
      </c>
      <c r="B267" t="s">
        <v>29184</v>
      </c>
      <c r="C267" t="s">
        <v>31796</v>
      </c>
      <c r="D267" s="4">
        <v>45805.350115740737</v>
      </c>
      <c r="E267" s="4">
        <v>45806.270833333336</v>
      </c>
      <c r="F267" s="4">
        <v>45806.288194444445</v>
      </c>
      <c r="G267" s="4"/>
      <c r="H267" t="s">
        <v>3155</v>
      </c>
      <c r="I267" t="s">
        <v>3162</v>
      </c>
      <c r="J267">
        <v>0</v>
      </c>
      <c r="K267" t="s">
        <v>3163</v>
      </c>
      <c r="L267" t="s">
        <v>3245</v>
      </c>
      <c r="M267" t="s">
        <v>549</v>
      </c>
      <c r="N267" t="s">
        <v>550</v>
      </c>
      <c r="O267" t="s">
        <v>1923</v>
      </c>
      <c r="P267" t="s">
        <v>1924</v>
      </c>
      <c r="Q267" t="s">
        <v>3359</v>
      </c>
    </row>
    <row r="268" spans="1:17">
      <c r="A268" t="s">
        <v>31797</v>
      </c>
      <c r="B268" t="s">
        <v>31798</v>
      </c>
      <c r="C268" t="s">
        <v>31799</v>
      </c>
      <c r="D268" s="4">
        <v>45805.348020833335</v>
      </c>
      <c r="E268" s="4">
        <v>45806.291666666664</v>
      </c>
      <c r="F268" s="4">
        <v>45806.329861111109</v>
      </c>
      <c r="G268" s="4">
        <v>45806.292754629627</v>
      </c>
      <c r="H268" t="s">
        <v>3155</v>
      </c>
      <c r="I268" t="s">
        <v>3240</v>
      </c>
      <c r="J268">
        <v>2003</v>
      </c>
      <c r="K268" t="s">
        <v>3223</v>
      </c>
      <c r="L268" t="s">
        <v>3564</v>
      </c>
      <c r="M268" t="s">
        <v>549</v>
      </c>
      <c r="N268" t="s">
        <v>550</v>
      </c>
      <c r="O268" t="s">
        <v>136</v>
      </c>
      <c r="P268" t="s">
        <v>283</v>
      </c>
      <c r="Q268" t="s">
        <v>288</v>
      </c>
    </row>
    <row r="269" spans="1:17">
      <c r="A269" t="s">
        <v>29183</v>
      </c>
      <c r="B269" t="s">
        <v>29184</v>
      </c>
      <c r="C269" t="s">
        <v>31800</v>
      </c>
      <c r="D269" s="4">
        <v>45805.345949074072</v>
      </c>
      <c r="E269" s="4">
        <v>45806.25</v>
      </c>
      <c r="F269" s="4">
        <v>45806.267361111109</v>
      </c>
      <c r="G269" s="4"/>
      <c r="H269" t="s">
        <v>3155</v>
      </c>
      <c r="I269" t="s">
        <v>3162</v>
      </c>
      <c r="J269">
        <v>0</v>
      </c>
      <c r="K269" t="s">
        <v>3163</v>
      </c>
      <c r="L269" t="s">
        <v>3245</v>
      </c>
      <c r="M269" t="s">
        <v>549</v>
      </c>
      <c r="N269" t="s">
        <v>550</v>
      </c>
      <c r="O269" t="s">
        <v>1923</v>
      </c>
      <c r="P269" t="s">
        <v>1924</v>
      </c>
      <c r="Q269" t="s">
        <v>3359</v>
      </c>
    </row>
    <row r="270" spans="1:17">
      <c r="A270" t="s">
        <v>31801</v>
      </c>
      <c r="B270" t="s">
        <v>31802</v>
      </c>
      <c r="C270" t="s">
        <v>31803</v>
      </c>
      <c r="D270" s="4">
        <v>45805.342766203707</v>
      </c>
      <c r="E270" s="4">
        <v>45805.708333333336</v>
      </c>
      <c r="F270" s="4">
        <v>45805.746527777781</v>
      </c>
      <c r="G270" s="4">
        <v>45805.704560185186</v>
      </c>
      <c r="H270" t="s">
        <v>3155</v>
      </c>
      <c r="I270" t="s">
        <v>3156</v>
      </c>
      <c r="J270">
        <v>0</v>
      </c>
      <c r="K270" t="s">
        <v>3157</v>
      </c>
      <c r="L270" t="s">
        <v>3564</v>
      </c>
      <c r="M270" t="s">
        <v>549</v>
      </c>
      <c r="N270" t="s">
        <v>550</v>
      </c>
      <c r="O270" t="s">
        <v>136</v>
      </c>
      <c r="P270" t="s">
        <v>139</v>
      </c>
      <c r="Q270" t="s">
        <v>273</v>
      </c>
    </row>
    <row r="271" spans="1:17">
      <c r="A271" t="s">
        <v>31804</v>
      </c>
      <c r="B271" t="s">
        <v>31805</v>
      </c>
      <c r="C271" t="s">
        <v>31806</v>
      </c>
      <c r="D271" s="4">
        <v>45805.337129629632</v>
      </c>
      <c r="E271" s="4">
        <v>45806.4375</v>
      </c>
      <c r="F271" s="4">
        <v>45806.454861111109</v>
      </c>
      <c r="G271" s="4"/>
      <c r="H271" t="s">
        <v>3155</v>
      </c>
      <c r="I271" t="s">
        <v>3171</v>
      </c>
      <c r="J271">
        <v>0</v>
      </c>
      <c r="K271" t="s">
        <v>3194</v>
      </c>
      <c r="L271" t="s">
        <v>3158</v>
      </c>
      <c r="M271" t="s">
        <v>549</v>
      </c>
      <c r="N271" t="s">
        <v>550</v>
      </c>
      <c r="O271" t="s">
        <v>616</v>
      </c>
      <c r="P271" t="s">
        <v>626</v>
      </c>
      <c r="Q271" t="s">
        <v>3366</v>
      </c>
    </row>
    <row r="272" spans="1:17">
      <c r="A272" t="s">
        <v>31644</v>
      </c>
      <c r="B272" t="s">
        <v>31645</v>
      </c>
      <c r="C272" t="s">
        <v>31807</v>
      </c>
      <c r="D272" s="4">
        <v>45805.322430555556</v>
      </c>
      <c r="E272" s="4">
        <v>45807.75</v>
      </c>
      <c r="F272" s="4">
        <v>45807.767361111109</v>
      </c>
      <c r="G272" s="4"/>
      <c r="H272" t="s">
        <v>3155</v>
      </c>
      <c r="I272" t="s">
        <v>3171</v>
      </c>
      <c r="J272">
        <v>1001</v>
      </c>
      <c r="K272" t="s">
        <v>3157</v>
      </c>
      <c r="L272" t="s">
        <v>3245</v>
      </c>
      <c r="M272" t="s">
        <v>549</v>
      </c>
      <c r="N272" t="s">
        <v>550</v>
      </c>
      <c r="O272" t="s">
        <v>136</v>
      </c>
      <c r="P272" t="s">
        <v>283</v>
      </c>
      <c r="Q272" t="s">
        <v>286</v>
      </c>
    </row>
    <row r="273" spans="1:17">
      <c r="A273" t="s">
        <v>31808</v>
      </c>
      <c r="B273" t="s">
        <v>31809</v>
      </c>
      <c r="C273" t="s">
        <v>31810</v>
      </c>
      <c r="D273" s="4">
        <v>45805.317662037036</v>
      </c>
      <c r="E273" s="4">
        <v>45806.395833333336</v>
      </c>
      <c r="F273" s="4">
        <v>45806.413194444445</v>
      </c>
      <c r="G273" s="4"/>
      <c r="H273" t="s">
        <v>3155</v>
      </c>
      <c r="I273" t="s">
        <v>3184</v>
      </c>
      <c r="J273">
        <v>1001</v>
      </c>
      <c r="K273" t="s">
        <v>3157</v>
      </c>
      <c r="L273" t="s">
        <v>3158</v>
      </c>
      <c r="M273" t="s">
        <v>549</v>
      </c>
      <c r="N273" t="s">
        <v>550</v>
      </c>
      <c r="O273" t="s">
        <v>551</v>
      </c>
      <c r="P273" t="s">
        <v>242</v>
      </c>
      <c r="Q273" t="s">
        <v>243</v>
      </c>
    </row>
    <row r="274" spans="1:17">
      <c r="A274" t="s">
        <v>31811</v>
      </c>
      <c r="B274" t="s">
        <v>31812</v>
      </c>
      <c r="C274" t="s">
        <v>31813</v>
      </c>
      <c r="D274" s="4">
        <v>45805.317106481481</v>
      </c>
      <c r="E274" s="4">
        <v>45809.333333333336</v>
      </c>
      <c r="F274" s="4">
        <v>45809.350694444445</v>
      </c>
      <c r="G274" s="4"/>
      <c r="H274" t="s">
        <v>3155</v>
      </c>
      <c r="I274" t="s">
        <v>3291</v>
      </c>
      <c r="J274">
        <v>0</v>
      </c>
      <c r="K274" t="s">
        <v>3194</v>
      </c>
      <c r="L274" t="s">
        <v>3158</v>
      </c>
      <c r="M274" t="s">
        <v>549</v>
      </c>
      <c r="N274" t="s">
        <v>550</v>
      </c>
      <c r="O274" t="s">
        <v>136</v>
      </c>
      <c r="P274" t="s">
        <v>147</v>
      </c>
      <c r="Q274" t="s">
        <v>259</v>
      </c>
    </row>
    <row r="275" spans="1:17">
      <c r="A275" t="s">
        <v>31808</v>
      </c>
      <c r="B275" t="s">
        <v>31814</v>
      </c>
      <c r="C275" t="s">
        <v>31815</v>
      </c>
      <c r="D275" s="4">
        <v>45805.316736111112</v>
      </c>
      <c r="E275" s="4">
        <v>45806.375</v>
      </c>
      <c r="F275" s="4">
        <v>45806.392361111109</v>
      </c>
      <c r="G275" s="4"/>
      <c r="H275" t="s">
        <v>3155</v>
      </c>
      <c r="I275" t="s">
        <v>3184</v>
      </c>
      <c r="J275">
        <v>1001</v>
      </c>
      <c r="K275" t="s">
        <v>3157</v>
      </c>
      <c r="L275" t="s">
        <v>3158</v>
      </c>
      <c r="M275" t="s">
        <v>549</v>
      </c>
      <c r="N275" t="s">
        <v>550</v>
      </c>
      <c r="O275" t="s">
        <v>551</v>
      </c>
      <c r="P275" t="s">
        <v>242</v>
      </c>
      <c r="Q275" t="s">
        <v>243</v>
      </c>
    </row>
    <row r="276" spans="1:17">
      <c r="A276" t="s">
        <v>31730</v>
      </c>
      <c r="B276" t="s">
        <v>31731</v>
      </c>
      <c r="C276" t="s">
        <v>31816</v>
      </c>
      <c r="D276" s="4">
        <v>45805.312858796293</v>
      </c>
      <c r="E276" s="4">
        <v>45808.729166666664</v>
      </c>
      <c r="F276" s="4">
        <v>45808.746527777781</v>
      </c>
      <c r="G276" s="4"/>
      <c r="H276" t="s">
        <v>3155</v>
      </c>
      <c r="I276" t="s">
        <v>3162</v>
      </c>
      <c r="J276">
        <v>0</v>
      </c>
      <c r="K276" t="s">
        <v>3358</v>
      </c>
      <c r="L276" t="s">
        <v>3245</v>
      </c>
      <c r="M276" t="s">
        <v>549</v>
      </c>
      <c r="N276" t="s">
        <v>550</v>
      </c>
      <c r="O276" t="s">
        <v>1923</v>
      </c>
      <c r="P276" t="s">
        <v>1924</v>
      </c>
      <c r="Q276" t="s">
        <v>3394</v>
      </c>
    </row>
    <row r="277" spans="1:17">
      <c r="A277" t="s">
        <v>31817</v>
      </c>
      <c r="B277" t="s">
        <v>31818</v>
      </c>
      <c r="C277" t="s">
        <v>31819</v>
      </c>
      <c r="D277" s="4">
        <v>45805.309641203705</v>
      </c>
      <c r="E277" s="4">
        <v>45806.458333333336</v>
      </c>
      <c r="F277" s="4">
        <v>45806.475694444445</v>
      </c>
      <c r="G277" s="4"/>
      <c r="H277" t="s">
        <v>3155</v>
      </c>
      <c r="I277" t="s">
        <v>3175</v>
      </c>
      <c r="J277">
        <v>0</v>
      </c>
      <c r="K277" t="s">
        <v>3157</v>
      </c>
      <c r="L277" t="s">
        <v>3158</v>
      </c>
      <c r="M277" t="s">
        <v>549</v>
      </c>
      <c r="N277" t="s">
        <v>550</v>
      </c>
      <c r="O277" t="s">
        <v>136</v>
      </c>
      <c r="P277" t="s">
        <v>147</v>
      </c>
      <c r="Q277" t="s">
        <v>258</v>
      </c>
    </row>
    <row r="278" spans="1:17">
      <c r="A278" t="s">
        <v>31820</v>
      </c>
      <c r="B278" t="s">
        <v>31821</v>
      </c>
      <c r="C278" t="s">
        <v>31822</v>
      </c>
      <c r="D278" s="4">
        <v>45805.305462962962</v>
      </c>
      <c r="E278" s="4">
        <v>45806.25</v>
      </c>
      <c r="F278" s="4">
        <v>45806.267361111109</v>
      </c>
      <c r="G278" s="4">
        <v>45806.249675925923</v>
      </c>
      <c r="H278" t="s">
        <v>3155</v>
      </c>
      <c r="I278" t="s">
        <v>3171</v>
      </c>
      <c r="J278">
        <v>1001</v>
      </c>
      <c r="K278" t="s">
        <v>3157</v>
      </c>
      <c r="L278" t="s">
        <v>3564</v>
      </c>
      <c r="M278" t="s">
        <v>549</v>
      </c>
      <c r="N278" t="s">
        <v>550</v>
      </c>
      <c r="O278" t="s">
        <v>551</v>
      </c>
      <c r="P278" t="s">
        <v>145</v>
      </c>
      <c r="Q278" t="s">
        <v>229</v>
      </c>
    </row>
    <row r="279" spans="1:17">
      <c r="A279" t="s">
        <v>31823</v>
      </c>
      <c r="B279" t="s">
        <v>31824</v>
      </c>
      <c r="C279" t="s">
        <v>31825</v>
      </c>
      <c r="D279" s="4">
        <v>45805.291342592594</v>
      </c>
      <c r="E279" s="4">
        <v>45806.375</v>
      </c>
      <c r="F279" s="4">
        <v>45806.392361111109</v>
      </c>
      <c r="G279" s="4"/>
      <c r="H279" t="s">
        <v>3155</v>
      </c>
      <c r="I279" t="s">
        <v>3184</v>
      </c>
      <c r="J279">
        <v>0</v>
      </c>
      <c r="K279" t="s">
        <v>3157</v>
      </c>
      <c r="L279" t="s">
        <v>3245</v>
      </c>
      <c r="M279" t="s">
        <v>549</v>
      </c>
      <c r="N279" t="s">
        <v>550</v>
      </c>
      <c r="O279" t="s">
        <v>616</v>
      </c>
      <c r="P279" t="s">
        <v>314</v>
      </c>
      <c r="Q279" t="s">
        <v>315</v>
      </c>
    </row>
    <row r="280" spans="1:17">
      <c r="A280" t="s">
        <v>31826</v>
      </c>
      <c r="B280" t="s">
        <v>31827</v>
      </c>
      <c r="C280" t="s">
        <v>31828</v>
      </c>
      <c r="D280" s="4">
        <v>45805.278136574074</v>
      </c>
      <c r="E280" s="4">
        <v>45806.375</v>
      </c>
      <c r="F280" s="4">
        <v>45806.392361111109</v>
      </c>
      <c r="G280" s="4"/>
      <c r="H280" t="s">
        <v>3155</v>
      </c>
      <c r="I280" t="s">
        <v>3171</v>
      </c>
      <c r="J280">
        <v>1001</v>
      </c>
      <c r="K280" t="s">
        <v>3157</v>
      </c>
      <c r="L280" t="s">
        <v>3158</v>
      </c>
      <c r="M280" t="s">
        <v>549</v>
      </c>
      <c r="N280" t="s">
        <v>550</v>
      </c>
      <c r="O280" t="s">
        <v>616</v>
      </c>
      <c r="P280" t="s">
        <v>314</v>
      </c>
      <c r="Q280" t="s">
        <v>315</v>
      </c>
    </row>
    <row r="281" spans="1:17">
      <c r="A281" t="s">
        <v>31829</v>
      </c>
      <c r="B281" t="s">
        <v>31830</v>
      </c>
      <c r="C281" t="s">
        <v>31831</v>
      </c>
      <c r="D281" s="4">
        <v>45805.274918981479</v>
      </c>
      <c r="E281" s="4">
        <v>45806.395833333336</v>
      </c>
      <c r="F281" s="4">
        <v>45806.434027777781</v>
      </c>
      <c r="G281" s="4"/>
      <c r="H281" t="s">
        <v>3155</v>
      </c>
      <c r="I281" t="s">
        <v>3156</v>
      </c>
      <c r="J281">
        <v>0</v>
      </c>
      <c r="K281" t="s">
        <v>3157</v>
      </c>
      <c r="L281" t="s">
        <v>3158</v>
      </c>
      <c r="M281" t="s">
        <v>549</v>
      </c>
      <c r="N281" t="s">
        <v>550</v>
      </c>
      <c r="O281" t="s">
        <v>551</v>
      </c>
      <c r="P281" t="s">
        <v>149</v>
      </c>
      <c r="Q281" t="s">
        <v>200</v>
      </c>
    </row>
    <row r="282" spans="1:17">
      <c r="A282" t="s">
        <v>31730</v>
      </c>
      <c r="B282" t="s">
        <v>31731</v>
      </c>
      <c r="C282" t="s">
        <v>31832</v>
      </c>
      <c r="D282" s="4">
        <v>45805.270416666666</v>
      </c>
      <c r="E282" s="4">
        <v>45808.729166666664</v>
      </c>
      <c r="F282" s="4">
        <v>45808.746527777781</v>
      </c>
      <c r="G282" s="4"/>
      <c r="H282" t="s">
        <v>3155</v>
      </c>
      <c r="I282" t="s">
        <v>3162</v>
      </c>
      <c r="J282">
        <v>0</v>
      </c>
      <c r="K282" t="s">
        <v>3358</v>
      </c>
      <c r="L282" t="s">
        <v>3245</v>
      </c>
      <c r="M282" t="s">
        <v>549</v>
      </c>
      <c r="N282" t="s">
        <v>550</v>
      </c>
      <c r="O282" t="s">
        <v>1923</v>
      </c>
      <c r="P282" t="s">
        <v>1924</v>
      </c>
      <c r="Q282" t="s">
        <v>3394</v>
      </c>
    </row>
    <row r="283" spans="1:17">
      <c r="A283" t="s">
        <v>31181</v>
      </c>
      <c r="B283" t="s">
        <v>31182</v>
      </c>
      <c r="C283" t="s">
        <v>31833</v>
      </c>
      <c r="D283" s="4">
        <v>45805.270358796297</v>
      </c>
      <c r="E283" s="4">
        <v>45807.229166666664</v>
      </c>
      <c r="F283" s="4">
        <v>45807.267361111109</v>
      </c>
      <c r="G283" s="4"/>
      <c r="H283" t="s">
        <v>3155</v>
      </c>
      <c r="I283" t="s">
        <v>3209</v>
      </c>
      <c r="J283">
        <v>0</v>
      </c>
      <c r="K283" t="s">
        <v>3157</v>
      </c>
      <c r="L283" t="s">
        <v>3245</v>
      </c>
      <c r="M283" t="s">
        <v>549</v>
      </c>
      <c r="N283" t="s">
        <v>550</v>
      </c>
      <c r="O283" t="s">
        <v>136</v>
      </c>
      <c r="P283" t="s">
        <v>147</v>
      </c>
      <c r="Q283" t="s">
        <v>258</v>
      </c>
    </row>
    <row r="284" spans="1:17">
      <c r="A284" t="s">
        <v>31834</v>
      </c>
      <c r="B284" t="s">
        <v>31835</v>
      </c>
      <c r="C284" t="s">
        <v>31836</v>
      </c>
      <c r="D284" s="4">
        <v>45805.264155092591</v>
      </c>
      <c r="E284" s="4">
        <v>45805.916666666664</v>
      </c>
      <c r="F284" s="4">
        <v>45805.934027777781</v>
      </c>
      <c r="G284" s="4">
        <v>45805.916168981479</v>
      </c>
      <c r="H284" t="s">
        <v>3155</v>
      </c>
      <c r="I284" t="s">
        <v>3171</v>
      </c>
      <c r="J284">
        <v>1001</v>
      </c>
      <c r="K284" t="s">
        <v>3157</v>
      </c>
      <c r="L284" t="s">
        <v>3564</v>
      </c>
      <c r="M284" t="s">
        <v>549</v>
      </c>
      <c r="N284" t="s">
        <v>550</v>
      </c>
      <c r="O284" t="s">
        <v>616</v>
      </c>
      <c r="P284" t="s">
        <v>314</v>
      </c>
      <c r="Q284" t="s">
        <v>317</v>
      </c>
    </row>
    <row r="285" spans="1:17">
      <c r="A285" t="s">
        <v>31837</v>
      </c>
      <c r="B285" t="s">
        <v>31838</v>
      </c>
      <c r="C285" t="s">
        <v>31839</v>
      </c>
      <c r="D285" s="4">
        <v>45805.254999999997</v>
      </c>
      <c r="E285" s="4">
        <v>45808.3125</v>
      </c>
      <c r="F285" s="4">
        <v>45808.350694444445</v>
      </c>
      <c r="G285" s="4"/>
      <c r="H285" t="s">
        <v>3155</v>
      </c>
      <c r="I285" t="s">
        <v>3240</v>
      </c>
      <c r="J285">
        <v>0</v>
      </c>
      <c r="K285" t="s">
        <v>3157</v>
      </c>
      <c r="L285" t="s">
        <v>3158</v>
      </c>
      <c r="M285" t="s">
        <v>549</v>
      </c>
      <c r="N285" t="s">
        <v>550</v>
      </c>
      <c r="O285" t="s">
        <v>551</v>
      </c>
      <c r="P285" t="s">
        <v>145</v>
      </c>
      <c r="Q285" t="s">
        <v>215</v>
      </c>
    </row>
    <row r="286" spans="1:17">
      <c r="A286" t="s">
        <v>31840</v>
      </c>
      <c r="B286" t="s">
        <v>31841</v>
      </c>
      <c r="C286" t="s">
        <v>31842</v>
      </c>
      <c r="D286" s="4">
        <v>45805.22216435185</v>
      </c>
      <c r="E286" s="4">
        <v>45809.291666666664</v>
      </c>
      <c r="F286" s="4">
        <v>45809.309027777781</v>
      </c>
      <c r="G286" s="4"/>
      <c r="H286" t="s">
        <v>3155</v>
      </c>
      <c r="I286" t="s">
        <v>3171</v>
      </c>
      <c r="J286">
        <v>0</v>
      </c>
      <c r="K286" t="s">
        <v>3157</v>
      </c>
      <c r="L286" t="s">
        <v>3158</v>
      </c>
      <c r="M286" t="s">
        <v>549</v>
      </c>
      <c r="N286" t="s">
        <v>550</v>
      </c>
      <c r="O286" t="s">
        <v>551</v>
      </c>
      <c r="P286" t="s">
        <v>149</v>
      </c>
      <c r="Q286" t="s">
        <v>205</v>
      </c>
    </row>
    <row r="287" spans="1:17">
      <c r="A287" t="s">
        <v>31510</v>
      </c>
      <c r="B287" t="s">
        <v>31519</v>
      </c>
      <c r="C287" t="s">
        <v>31843</v>
      </c>
      <c r="D287" s="4">
        <v>45805.210428240738</v>
      </c>
      <c r="E287" s="4">
        <v>45806.833333333336</v>
      </c>
      <c r="F287" s="4">
        <v>45806.850694444445</v>
      </c>
      <c r="G287" s="4"/>
      <c r="H287" t="s">
        <v>3155</v>
      </c>
      <c r="I287" t="s">
        <v>3175</v>
      </c>
      <c r="J287">
        <v>0</v>
      </c>
      <c r="K287" t="s">
        <v>3157</v>
      </c>
      <c r="L287" t="s">
        <v>3245</v>
      </c>
      <c r="M287" t="s">
        <v>549</v>
      </c>
      <c r="N287" t="s">
        <v>550</v>
      </c>
      <c r="O287" t="s">
        <v>136</v>
      </c>
      <c r="P287" t="s">
        <v>292</v>
      </c>
      <c r="Q287" t="s">
        <v>296</v>
      </c>
    </row>
    <row r="288" spans="1:17">
      <c r="A288" t="s">
        <v>31844</v>
      </c>
      <c r="B288" t="s">
        <v>31845</v>
      </c>
      <c r="C288" t="s">
        <v>31846</v>
      </c>
      <c r="D288" s="4">
        <v>45805.172719907408</v>
      </c>
      <c r="E288" s="4">
        <v>45808.416666666664</v>
      </c>
      <c r="F288" s="4">
        <v>45808.434027777781</v>
      </c>
      <c r="G288" s="4"/>
      <c r="H288" t="s">
        <v>3155</v>
      </c>
      <c r="I288" t="s">
        <v>3171</v>
      </c>
      <c r="J288">
        <v>1001</v>
      </c>
      <c r="K288" t="s">
        <v>3157</v>
      </c>
      <c r="L288" t="s">
        <v>3158</v>
      </c>
      <c r="M288" t="s">
        <v>549</v>
      </c>
      <c r="N288" t="s">
        <v>550</v>
      </c>
      <c r="O288" t="s">
        <v>551</v>
      </c>
      <c r="P288" t="s">
        <v>242</v>
      </c>
      <c r="Q288" t="s">
        <v>245</v>
      </c>
    </row>
    <row r="289" spans="1:17">
      <c r="A289" t="s">
        <v>31762</v>
      </c>
      <c r="B289" t="s">
        <v>31763</v>
      </c>
      <c r="C289" t="s">
        <v>31847</v>
      </c>
      <c r="D289" s="4">
        <v>45805.158506944441</v>
      </c>
      <c r="E289" s="4">
        <v>45810.4375</v>
      </c>
      <c r="F289" s="4">
        <v>45810.475694444445</v>
      </c>
      <c r="G289" s="4"/>
      <c r="H289" t="s">
        <v>3155</v>
      </c>
      <c r="I289" t="s">
        <v>3156</v>
      </c>
      <c r="J289">
        <v>0</v>
      </c>
      <c r="K289" t="s">
        <v>3227</v>
      </c>
      <c r="L289" t="s">
        <v>3245</v>
      </c>
      <c r="M289" t="s">
        <v>549</v>
      </c>
      <c r="N289" t="s">
        <v>550</v>
      </c>
      <c r="O289" t="s">
        <v>616</v>
      </c>
      <c r="P289" t="s">
        <v>314</v>
      </c>
      <c r="Q289" t="s">
        <v>315</v>
      </c>
    </row>
    <row r="290" spans="1:17">
      <c r="A290" t="s">
        <v>31848</v>
      </c>
      <c r="B290" t="s">
        <v>31849</v>
      </c>
      <c r="C290" t="s">
        <v>31850</v>
      </c>
      <c r="D290" s="4">
        <v>45805.135659722226</v>
      </c>
      <c r="E290" s="4">
        <v>45806.458333333336</v>
      </c>
      <c r="F290" s="4">
        <v>45806.475694444445</v>
      </c>
      <c r="G290" s="4"/>
      <c r="H290" t="s">
        <v>3155</v>
      </c>
      <c r="I290" t="s">
        <v>3184</v>
      </c>
      <c r="J290">
        <v>1</v>
      </c>
      <c r="K290" t="s">
        <v>3227</v>
      </c>
      <c r="L290" t="s">
        <v>3158</v>
      </c>
      <c r="M290" t="s">
        <v>549</v>
      </c>
      <c r="N290" t="s">
        <v>550</v>
      </c>
      <c r="O290" t="s">
        <v>616</v>
      </c>
      <c r="P290" t="s">
        <v>314</v>
      </c>
      <c r="Q290" t="s">
        <v>315</v>
      </c>
    </row>
    <row r="291" spans="1:17">
      <c r="A291" t="s">
        <v>31851</v>
      </c>
      <c r="B291" t="s">
        <v>31852</v>
      </c>
      <c r="C291" t="s">
        <v>31853</v>
      </c>
      <c r="D291" s="4">
        <v>45805.125393518516</v>
      </c>
      <c r="E291" s="4">
        <v>45805.479166666664</v>
      </c>
      <c r="F291" s="4">
        <v>45805.517361111109</v>
      </c>
      <c r="G291" s="4"/>
      <c r="H291" t="s">
        <v>3155</v>
      </c>
      <c r="I291" t="s">
        <v>3209</v>
      </c>
      <c r="J291">
        <v>0</v>
      </c>
      <c r="K291" t="s">
        <v>3157</v>
      </c>
      <c r="L291" t="s">
        <v>3593</v>
      </c>
      <c r="M291" t="s">
        <v>549</v>
      </c>
      <c r="N291" t="s">
        <v>550</v>
      </c>
      <c r="O291" t="s">
        <v>616</v>
      </c>
      <c r="P291" t="s">
        <v>314</v>
      </c>
      <c r="Q291" t="s">
        <v>318</v>
      </c>
    </row>
    <row r="292" spans="1:17">
      <c r="A292" t="s">
        <v>31222</v>
      </c>
      <c r="B292" t="s">
        <v>31223</v>
      </c>
      <c r="C292" t="s">
        <v>31854</v>
      </c>
      <c r="D292" s="4">
        <v>45805.121967592589</v>
      </c>
      <c r="E292" s="4">
        <v>45809</v>
      </c>
      <c r="F292" s="4">
        <v>45809.017361111109</v>
      </c>
      <c r="G292" s="4"/>
      <c r="H292" t="s">
        <v>3155</v>
      </c>
      <c r="I292" t="s">
        <v>3171</v>
      </c>
      <c r="J292">
        <v>1002</v>
      </c>
      <c r="K292" t="s">
        <v>3157</v>
      </c>
      <c r="L292" t="s">
        <v>3245</v>
      </c>
      <c r="M292" t="s">
        <v>549</v>
      </c>
      <c r="N292" t="s">
        <v>550</v>
      </c>
      <c r="O292" t="s">
        <v>551</v>
      </c>
      <c r="P292" t="s">
        <v>145</v>
      </c>
      <c r="Q292" t="s">
        <v>222</v>
      </c>
    </row>
    <row r="293" spans="1:17">
      <c r="A293" t="s">
        <v>31855</v>
      </c>
      <c r="B293" t="s">
        <v>31856</v>
      </c>
      <c r="C293" t="s">
        <v>31857</v>
      </c>
      <c r="D293" s="4">
        <v>45805.120451388888</v>
      </c>
      <c r="E293" s="4">
        <v>45806.395833333336</v>
      </c>
      <c r="F293" s="4">
        <v>45806.413194444445</v>
      </c>
      <c r="G293" s="4"/>
      <c r="H293" t="s">
        <v>3155</v>
      </c>
      <c r="I293" t="s">
        <v>3512</v>
      </c>
      <c r="J293">
        <v>1</v>
      </c>
      <c r="K293" t="s">
        <v>3157</v>
      </c>
      <c r="L293" t="s">
        <v>3245</v>
      </c>
      <c r="M293" t="s">
        <v>549</v>
      </c>
      <c r="N293" t="s">
        <v>550</v>
      </c>
      <c r="O293" t="s">
        <v>616</v>
      </c>
      <c r="P293" t="s">
        <v>314</v>
      </c>
      <c r="Q293" t="s">
        <v>323</v>
      </c>
    </row>
    <row r="294" spans="1:17">
      <c r="A294" t="s">
        <v>31858</v>
      </c>
      <c r="B294" t="s">
        <v>31859</v>
      </c>
      <c r="C294" t="s">
        <v>31860</v>
      </c>
      <c r="D294" s="4">
        <v>45805.1169212963</v>
      </c>
      <c r="E294" s="4">
        <v>45806.333333333336</v>
      </c>
      <c r="F294" s="4">
        <v>45806.350694444445</v>
      </c>
      <c r="G294" s="4"/>
      <c r="H294" t="s">
        <v>3155</v>
      </c>
      <c r="I294" t="s">
        <v>3184</v>
      </c>
      <c r="J294">
        <v>0</v>
      </c>
      <c r="K294" t="s">
        <v>3157</v>
      </c>
      <c r="L294" t="s">
        <v>3245</v>
      </c>
      <c r="M294" t="s">
        <v>549</v>
      </c>
      <c r="N294" t="s">
        <v>550</v>
      </c>
      <c r="O294" t="s">
        <v>616</v>
      </c>
      <c r="P294" t="s">
        <v>314</v>
      </c>
      <c r="Q294" t="s">
        <v>321</v>
      </c>
    </row>
    <row r="295" spans="1:17">
      <c r="A295" t="s">
        <v>31861</v>
      </c>
      <c r="B295" t="s">
        <v>31862</v>
      </c>
      <c r="C295" t="s">
        <v>31863</v>
      </c>
      <c r="D295" s="4">
        <v>45805.113518518519</v>
      </c>
      <c r="E295" s="4">
        <v>45809.75</v>
      </c>
      <c r="F295" s="4">
        <v>45809.767361111109</v>
      </c>
      <c r="G295" s="4"/>
      <c r="H295" t="s">
        <v>3155</v>
      </c>
      <c r="I295" t="s">
        <v>3184</v>
      </c>
      <c r="J295">
        <v>0</v>
      </c>
      <c r="K295" t="s">
        <v>3157</v>
      </c>
      <c r="L295" t="s">
        <v>3158</v>
      </c>
      <c r="M295" t="s">
        <v>549</v>
      </c>
      <c r="N295" t="s">
        <v>550</v>
      </c>
      <c r="O295" t="s">
        <v>551</v>
      </c>
      <c r="P295" t="s">
        <v>141</v>
      </c>
      <c r="Q295" t="s">
        <v>238</v>
      </c>
    </row>
    <row r="296" spans="1:17">
      <c r="A296" t="s">
        <v>31864</v>
      </c>
      <c r="B296" t="s">
        <v>31865</v>
      </c>
      <c r="C296" t="s">
        <v>31866</v>
      </c>
      <c r="D296" s="4">
        <v>45805.107488425929</v>
      </c>
      <c r="E296" s="4">
        <v>45805.791666666664</v>
      </c>
      <c r="F296" s="4">
        <v>45805.829861111109</v>
      </c>
      <c r="G296" s="4"/>
      <c r="H296" t="s">
        <v>3155</v>
      </c>
      <c r="I296" t="s">
        <v>3209</v>
      </c>
      <c r="J296">
        <v>0</v>
      </c>
      <c r="K296" t="s">
        <v>3157</v>
      </c>
      <c r="L296" t="s">
        <v>3593</v>
      </c>
      <c r="M296" t="s">
        <v>549</v>
      </c>
      <c r="N296" t="s">
        <v>550</v>
      </c>
      <c r="O296" t="s">
        <v>616</v>
      </c>
      <c r="P296" t="s">
        <v>314</v>
      </c>
      <c r="Q296" t="s">
        <v>320</v>
      </c>
    </row>
    <row r="297" spans="1:17">
      <c r="A297" t="s">
        <v>31867</v>
      </c>
      <c r="B297" t="s">
        <v>31868</v>
      </c>
      <c r="C297" t="s">
        <v>31869</v>
      </c>
      <c r="D297" s="4">
        <v>45805.101203703707</v>
      </c>
      <c r="E297" s="4">
        <v>45805.625</v>
      </c>
      <c r="F297" s="4">
        <v>45805.642361111109</v>
      </c>
      <c r="G297" s="4"/>
      <c r="H297" t="s">
        <v>3155</v>
      </c>
      <c r="I297" t="s">
        <v>3184</v>
      </c>
      <c r="J297">
        <v>0</v>
      </c>
      <c r="K297" t="s">
        <v>3157</v>
      </c>
      <c r="L297" t="s">
        <v>3245</v>
      </c>
      <c r="M297" t="s">
        <v>549</v>
      </c>
      <c r="N297" t="s">
        <v>550</v>
      </c>
      <c r="O297" t="s">
        <v>616</v>
      </c>
      <c r="P297" t="s">
        <v>314</v>
      </c>
      <c r="Q297" t="s">
        <v>319</v>
      </c>
    </row>
    <row r="298" spans="1:17">
      <c r="A298" t="s">
        <v>31870</v>
      </c>
      <c r="B298" t="s">
        <v>31871</v>
      </c>
      <c r="C298" t="s">
        <v>31872</v>
      </c>
      <c r="D298" s="4">
        <v>45805.090983796297</v>
      </c>
      <c r="E298" s="4">
        <v>45812.416666666664</v>
      </c>
      <c r="F298" s="4">
        <v>45812.434027777781</v>
      </c>
      <c r="G298" s="4"/>
      <c r="H298" t="s">
        <v>3155</v>
      </c>
      <c r="I298" t="s">
        <v>3184</v>
      </c>
      <c r="J298">
        <v>1002</v>
      </c>
      <c r="K298" t="s">
        <v>3157</v>
      </c>
      <c r="L298" t="s">
        <v>3158</v>
      </c>
      <c r="M298" t="s">
        <v>549</v>
      </c>
      <c r="N298" t="s">
        <v>559</v>
      </c>
      <c r="O298" t="s">
        <v>469</v>
      </c>
      <c r="P298" t="s">
        <v>180</v>
      </c>
      <c r="Q298" t="s">
        <v>184</v>
      </c>
    </row>
    <row r="299" spans="1:17">
      <c r="A299" t="s">
        <v>31873</v>
      </c>
      <c r="B299" t="s">
        <v>31874</v>
      </c>
      <c r="C299" t="s">
        <v>31875</v>
      </c>
      <c r="D299" s="4">
        <v>45805.090740740743</v>
      </c>
      <c r="E299" s="4">
        <v>45805.604166666664</v>
      </c>
      <c r="F299" s="4">
        <v>45805.621527777781</v>
      </c>
      <c r="G299" s="4"/>
      <c r="H299" t="s">
        <v>3155</v>
      </c>
      <c r="I299" t="s">
        <v>3184</v>
      </c>
      <c r="J299">
        <v>1001</v>
      </c>
      <c r="K299" t="s">
        <v>3157</v>
      </c>
      <c r="L299" t="s">
        <v>3593</v>
      </c>
      <c r="M299" t="s">
        <v>549</v>
      </c>
      <c r="N299" t="s">
        <v>550</v>
      </c>
      <c r="O299" t="s">
        <v>136</v>
      </c>
      <c r="P299" t="s">
        <v>292</v>
      </c>
      <c r="Q299" t="s">
        <v>295</v>
      </c>
    </row>
    <row r="300" spans="1:17">
      <c r="A300" t="s">
        <v>31870</v>
      </c>
      <c r="B300" t="s">
        <v>31871</v>
      </c>
      <c r="C300" t="s">
        <v>31876</v>
      </c>
      <c r="D300" s="4">
        <v>45805.075925925928</v>
      </c>
      <c r="E300" s="4">
        <v>45814.416666666664</v>
      </c>
      <c r="F300" s="4">
        <v>45814.434027777781</v>
      </c>
      <c r="G300" s="4"/>
      <c r="H300" t="s">
        <v>3155</v>
      </c>
      <c r="I300" t="s">
        <v>3184</v>
      </c>
      <c r="J300">
        <v>1002</v>
      </c>
      <c r="K300" t="s">
        <v>3157</v>
      </c>
      <c r="L300" t="s">
        <v>3245</v>
      </c>
      <c r="M300" t="s">
        <v>549</v>
      </c>
      <c r="N300" t="s">
        <v>559</v>
      </c>
      <c r="O300" t="s">
        <v>469</v>
      </c>
      <c r="P300" t="s">
        <v>180</v>
      </c>
      <c r="Q300" t="s">
        <v>184</v>
      </c>
    </row>
    <row r="301" spans="1:17">
      <c r="A301" t="s">
        <v>31877</v>
      </c>
      <c r="B301" t="s">
        <v>31878</v>
      </c>
      <c r="C301" t="s">
        <v>31879</v>
      </c>
      <c r="D301" s="4">
        <v>45805.066122685188</v>
      </c>
      <c r="E301" s="4">
        <v>45805.645833333336</v>
      </c>
      <c r="F301" s="4">
        <v>45805.684027777781</v>
      </c>
      <c r="G301" s="4">
        <v>45805.665092592593</v>
      </c>
      <c r="H301" t="s">
        <v>3155</v>
      </c>
      <c r="I301" t="s">
        <v>3156</v>
      </c>
      <c r="J301">
        <v>0</v>
      </c>
      <c r="K301" t="s">
        <v>3157</v>
      </c>
      <c r="L301" t="s">
        <v>3564</v>
      </c>
      <c r="M301" t="s">
        <v>549</v>
      </c>
      <c r="N301" t="s">
        <v>550</v>
      </c>
      <c r="O301" t="s">
        <v>136</v>
      </c>
      <c r="P301" t="s">
        <v>139</v>
      </c>
      <c r="Q301" t="s">
        <v>278</v>
      </c>
    </row>
    <row r="302" spans="1:17">
      <c r="A302" t="s">
        <v>31880</v>
      </c>
      <c r="B302" t="s">
        <v>31881</v>
      </c>
      <c r="C302" t="s">
        <v>31882</v>
      </c>
      <c r="D302" s="4">
        <v>45805.061585648145</v>
      </c>
      <c r="E302" s="4">
        <v>45818.9375</v>
      </c>
      <c r="F302" s="4">
        <v>45818.954861111109</v>
      </c>
      <c r="G302" s="4"/>
      <c r="H302" t="s">
        <v>3155</v>
      </c>
      <c r="I302" t="s">
        <v>3184</v>
      </c>
      <c r="J302">
        <v>1002</v>
      </c>
      <c r="K302" t="s">
        <v>3157</v>
      </c>
      <c r="L302" t="s">
        <v>3158</v>
      </c>
      <c r="M302" t="s">
        <v>549</v>
      </c>
      <c r="N302" t="s">
        <v>550</v>
      </c>
      <c r="O302" t="s">
        <v>616</v>
      </c>
      <c r="P302" t="s">
        <v>314</v>
      </c>
      <c r="Q302" t="s">
        <v>317</v>
      </c>
    </row>
    <row r="303" spans="1:17">
      <c r="A303" t="s">
        <v>31883</v>
      </c>
      <c r="B303" t="s">
        <v>31884</v>
      </c>
      <c r="C303" t="s">
        <v>31885</v>
      </c>
      <c r="D303" s="4">
        <v>45805.061284722222</v>
      </c>
      <c r="E303" s="4">
        <v>45805.708333333336</v>
      </c>
      <c r="F303" s="4">
        <v>45805.725694444445</v>
      </c>
      <c r="G303" s="4"/>
      <c r="H303" t="s">
        <v>3155</v>
      </c>
      <c r="I303" t="s">
        <v>3512</v>
      </c>
      <c r="J303">
        <v>1</v>
      </c>
      <c r="K303" t="s">
        <v>3157</v>
      </c>
      <c r="L303" t="s">
        <v>3593</v>
      </c>
      <c r="M303" t="s">
        <v>549</v>
      </c>
      <c r="N303" t="s">
        <v>550</v>
      </c>
      <c r="O303" t="s">
        <v>616</v>
      </c>
      <c r="P303" t="s">
        <v>314</v>
      </c>
      <c r="Q303" t="s">
        <v>316</v>
      </c>
    </row>
    <row r="304" spans="1:17">
      <c r="A304" t="s">
        <v>31782</v>
      </c>
      <c r="B304" t="s">
        <v>31783</v>
      </c>
      <c r="C304" t="s">
        <v>31886</v>
      </c>
      <c r="D304" s="4">
        <v>45805.060636574075</v>
      </c>
      <c r="E304" s="4">
        <v>45807.1875</v>
      </c>
      <c r="F304" s="4">
        <v>45807.204861111109</v>
      </c>
      <c r="G304" s="4"/>
      <c r="H304" t="s">
        <v>3155</v>
      </c>
      <c r="I304" t="s">
        <v>3184</v>
      </c>
      <c r="J304">
        <v>0</v>
      </c>
      <c r="K304" t="s">
        <v>3157</v>
      </c>
      <c r="L304" t="s">
        <v>3245</v>
      </c>
      <c r="M304" t="s">
        <v>549</v>
      </c>
      <c r="N304" t="s">
        <v>550</v>
      </c>
      <c r="O304" t="s">
        <v>616</v>
      </c>
      <c r="P304" t="s">
        <v>314</v>
      </c>
      <c r="Q304" t="s">
        <v>315</v>
      </c>
    </row>
    <row r="305" spans="1:17">
      <c r="A305" t="s">
        <v>31887</v>
      </c>
      <c r="B305" t="s">
        <v>31888</v>
      </c>
      <c r="C305" t="s">
        <v>31889</v>
      </c>
      <c r="D305" s="4">
        <v>45805.059351851851</v>
      </c>
      <c r="E305" s="4">
        <v>45805.395833333336</v>
      </c>
      <c r="F305" s="4">
        <v>45805.434027777781</v>
      </c>
      <c r="G305" s="4"/>
      <c r="H305" t="s">
        <v>3155</v>
      </c>
      <c r="I305" t="s">
        <v>3209</v>
      </c>
      <c r="J305">
        <v>0</v>
      </c>
      <c r="K305" t="s">
        <v>3227</v>
      </c>
      <c r="L305" t="s">
        <v>3593</v>
      </c>
      <c r="M305" t="s">
        <v>549</v>
      </c>
      <c r="N305" t="s">
        <v>550</v>
      </c>
      <c r="O305" t="s">
        <v>616</v>
      </c>
      <c r="P305" t="s">
        <v>314</v>
      </c>
      <c r="Q305" t="s">
        <v>318</v>
      </c>
    </row>
    <row r="306" spans="1:17">
      <c r="A306" t="s">
        <v>31890</v>
      </c>
      <c r="B306" t="s">
        <v>31891</v>
      </c>
      <c r="C306" t="s">
        <v>31892</v>
      </c>
      <c r="D306" s="4">
        <v>45805.058171296296</v>
      </c>
      <c r="E306" s="4">
        <v>45805.541666666664</v>
      </c>
      <c r="F306" s="4">
        <v>45805.559027777781</v>
      </c>
      <c r="G306" s="4">
        <v>45805.541018518517</v>
      </c>
      <c r="H306" t="s">
        <v>3155</v>
      </c>
      <c r="I306" t="s">
        <v>3171</v>
      </c>
      <c r="J306">
        <v>0</v>
      </c>
      <c r="K306" t="s">
        <v>3157</v>
      </c>
      <c r="L306" t="s">
        <v>3564</v>
      </c>
      <c r="M306" t="s">
        <v>549</v>
      </c>
      <c r="N306" t="s">
        <v>550</v>
      </c>
      <c r="O306" t="s">
        <v>136</v>
      </c>
      <c r="P306" t="s">
        <v>139</v>
      </c>
      <c r="Q306" t="s">
        <v>278</v>
      </c>
    </row>
    <row r="307" spans="1:17">
      <c r="A307" t="s">
        <v>31893</v>
      </c>
      <c r="B307" t="s">
        <v>31894</v>
      </c>
      <c r="C307" t="s">
        <v>31895</v>
      </c>
      <c r="D307" s="4">
        <v>45805.054120370369</v>
      </c>
      <c r="E307" s="4">
        <v>45805.416666666664</v>
      </c>
      <c r="F307" s="4">
        <v>45805.434027777781</v>
      </c>
      <c r="G307" s="4"/>
      <c r="H307" t="s">
        <v>3155</v>
      </c>
      <c r="I307" t="s">
        <v>3184</v>
      </c>
      <c r="J307">
        <v>1001</v>
      </c>
      <c r="K307" t="s">
        <v>3157</v>
      </c>
      <c r="L307" t="s">
        <v>3593</v>
      </c>
      <c r="M307" t="s">
        <v>549</v>
      </c>
      <c r="N307" t="s">
        <v>550</v>
      </c>
      <c r="O307" t="s">
        <v>616</v>
      </c>
      <c r="P307" t="s">
        <v>626</v>
      </c>
      <c r="Q307" t="s">
        <v>3366</v>
      </c>
    </row>
    <row r="308" spans="1:17">
      <c r="A308" t="s">
        <v>31896</v>
      </c>
      <c r="B308" t="s">
        <v>31897</v>
      </c>
      <c r="C308" t="s">
        <v>31898</v>
      </c>
      <c r="D308" s="4">
        <v>45805.052152777775</v>
      </c>
      <c r="E308" s="4">
        <v>45814.5625</v>
      </c>
      <c r="F308" s="4">
        <v>45814.579861111109</v>
      </c>
      <c r="G308" s="4"/>
      <c r="H308" t="s">
        <v>3155</v>
      </c>
      <c r="I308" t="s">
        <v>3184</v>
      </c>
      <c r="J308">
        <v>0</v>
      </c>
      <c r="K308" t="s">
        <v>3157</v>
      </c>
      <c r="L308" t="s">
        <v>3158</v>
      </c>
      <c r="M308" t="s">
        <v>549</v>
      </c>
      <c r="N308" t="s">
        <v>550</v>
      </c>
      <c r="O308" t="s">
        <v>616</v>
      </c>
      <c r="P308" t="s">
        <v>314</v>
      </c>
      <c r="Q308" t="s">
        <v>323</v>
      </c>
    </row>
    <row r="309" spans="1:17">
      <c r="A309" t="s">
        <v>31899</v>
      </c>
      <c r="B309" t="s">
        <v>31900</v>
      </c>
      <c r="C309" t="s">
        <v>31901</v>
      </c>
      <c r="D309" s="4">
        <v>45805.050474537034</v>
      </c>
      <c r="E309" s="4">
        <v>45805.5625</v>
      </c>
      <c r="F309" s="4">
        <v>45805.600694444445</v>
      </c>
      <c r="G309" s="4"/>
      <c r="H309" t="s">
        <v>3155</v>
      </c>
      <c r="I309" t="s">
        <v>3209</v>
      </c>
      <c r="J309">
        <v>0</v>
      </c>
      <c r="K309" t="s">
        <v>3157</v>
      </c>
      <c r="L309" t="s">
        <v>3593</v>
      </c>
      <c r="M309" t="s">
        <v>549</v>
      </c>
      <c r="N309" t="s">
        <v>550</v>
      </c>
      <c r="O309" t="s">
        <v>136</v>
      </c>
      <c r="P309" t="s">
        <v>292</v>
      </c>
      <c r="Q309" t="s">
        <v>293</v>
      </c>
    </row>
    <row r="310" spans="1:17">
      <c r="A310" t="s">
        <v>31902</v>
      </c>
      <c r="B310" t="s">
        <v>31903</v>
      </c>
      <c r="C310" t="s">
        <v>31904</v>
      </c>
      <c r="D310" s="4">
        <v>45805.049687500003</v>
      </c>
      <c r="E310" s="4">
        <v>45806.625</v>
      </c>
      <c r="F310" s="4">
        <v>45806.642361111109</v>
      </c>
      <c r="G310" s="4"/>
      <c r="H310" t="s">
        <v>3155</v>
      </c>
      <c r="I310" t="s">
        <v>3222</v>
      </c>
      <c r="J310">
        <v>1</v>
      </c>
      <c r="K310" t="s">
        <v>3223</v>
      </c>
      <c r="L310" t="s">
        <v>3158</v>
      </c>
      <c r="M310" t="s">
        <v>549</v>
      </c>
      <c r="N310" t="s">
        <v>550</v>
      </c>
      <c r="O310" t="s">
        <v>136</v>
      </c>
      <c r="P310" t="s">
        <v>139</v>
      </c>
      <c r="Q310" t="s">
        <v>278</v>
      </c>
    </row>
    <row r="311" spans="1:17">
      <c r="A311" t="s">
        <v>31905</v>
      </c>
      <c r="B311" t="s">
        <v>31906</v>
      </c>
      <c r="C311" t="s">
        <v>31907</v>
      </c>
      <c r="D311" s="4">
        <v>45805.039571759262</v>
      </c>
      <c r="E311" s="4">
        <v>45805.395833333336</v>
      </c>
      <c r="F311" s="4">
        <v>45805.413194444445</v>
      </c>
      <c r="G311" s="4">
        <v>45805.396597222221</v>
      </c>
      <c r="H311" t="s">
        <v>3155</v>
      </c>
      <c r="I311" t="s">
        <v>3184</v>
      </c>
      <c r="J311">
        <v>1</v>
      </c>
      <c r="K311" t="s">
        <v>3227</v>
      </c>
      <c r="L311" t="s">
        <v>3564</v>
      </c>
      <c r="M311" t="s">
        <v>549</v>
      </c>
      <c r="N311" t="s">
        <v>550</v>
      </c>
      <c r="O311" t="s">
        <v>616</v>
      </c>
      <c r="P311" t="s">
        <v>314</v>
      </c>
      <c r="Q311" t="s">
        <v>322</v>
      </c>
    </row>
    <row r="312" spans="1:17">
      <c r="A312" t="s">
        <v>31908</v>
      </c>
      <c r="B312" t="s">
        <v>31909</v>
      </c>
      <c r="C312" t="s">
        <v>31910</v>
      </c>
      <c r="D312" s="4">
        <v>45805.035624999997</v>
      </c>
      <c r="E312" s="4">
        <v>45806.3125</v>
      </c>
      <c r="F312" s="4">
        <v>45806.329861111109</v>
      </c>
      <c r="G312" s="4"/>
      <c r="H312" t="s">
        <v>3155</v>
      </c>
      <c r="I312" t="s">
        <v>3175</v>
      </c>
      <c r="J312">
        <v>0</v>
      </c>
      <c r="K312" t="s">
        <v>3157</v>
      </c>
      <c r="L312" t="s">
        <v>3245</v>
      </c>
      <c r="M312" t="s">
        <v>549</v>
      </c>
      <c r="N312" t="s">
        <v>550</v>
      </c>
      <c r="O312" t="s">
        <v>551</v>
      </c>
      <c r="P312" t="s">
        <v>149</v>
      </c>
      <c r="Q312" t="s">
        <v>205</v>
      </c>
    </row>
    <row r="313" spans="1:17">
      <c r="A313" t="s">
        <v>31147</v>
      </c>
      <c r="B313" t="s">
        <v>31148</v>
      </c>
      <c r="C313" t="s">
        <v>31911</v>
      </c>
      <c r="D313" s="4">
        <v>45805.034467592595</v>
      </c>
      <c r="E313" s="4">
        <v>45810.291666666664</v>
      </c>
      <c r="F313" s="4">
        <v>45810.329861111109</v>
      </c>
      <c r="G313" s="4"/>
      <c r="H313" t="s">
        <v>3155</v>
      </c>
      <c r="I313" t="s">
        <v>3156</v>
      </c>
      <c r="J313">
        <v>0</v>
      </c>
      <c r="K313" t="s">
        <v>3227</v>
      </c>
      <c r="L313" t="s">
        <v>3245</v>
      </c>
      <c r="M313" t="s">
        <v>549</v>
      </c>
      <c r="N313" t="s">
        <v>559</v>
      </c>
      <c r="O313" t="s">
        <v>469</v>
      </c>
      <c r="P313" t="s">
        <v>189</v>
      </c>
      <c r="Q313" t="s">
        <v>190</v>
      </c>
    </row>
    <row r="314" spans="1:17">
      <c r="A314" t="s">
        <v>31153</v>
      </c>
      <c r="B314" t="s">
        <v>31154</v>
      </c>
      <c r="C314" t="s">
        <v>31912</v>
      </c>
      <c r="D314" s="4">
        <v>45805.02957175926</v>
      </c>
      <c r="E314" s="4">
        <v>45806.291666666664</v>
      </c>
      <c r="F314" s="4">
        <v>45806.309027777781</v>
      </c>
      <c r="G314" s="4"/>
      <c r="H314" t="s">
        <v>3155</v>
      </c>
      <c r="I314" t="s">
        <v>3162</v>
      </c>
      <c r="J314">
        <v>0</v>
      </c>
      <c r="K314" t="s">
        <v>3179</v>
      </c>
      <c r="L314" t="s">
        <v>3593</v>
      </c>
      <c r="M314" t="s">
        <v>549</v>
      </c>
      <c r="N314" t="s">
        <v>550</v>
      </c>
      <c r="O314" t="s">
        <v>1923</v>
      </c>
      <c r="P314" t="s">
        <v>1924</v>
      </c>
      <c r="Q314" t="s">
        <v>3164</v>
      </c>
    </row>
    <row r="315" spans="1:17">
      <c r="A315" t="s">
        <v>31913</v>
      </c>
      <c r="B315" t="s">
        <v>31914</v>
      </c>
      <c r="C315" t="s">
        <v>31915</v>
      </c>
      <c r="D315" s="4">
        <v>45805.027303240742</v>
      </c>
      <c r="E315" s="4">
        <v>45806.520833333336</v>
      </c>
      <c r="F315" s="4">
        <v>45806.538194444445</v>
      </c>
      <c r="G315" s="4"/>
      <c r="H315" t="s">
        <v>3155</v>
      </c>
      <c r="I315" t="s">
        <v>3184</v>
      </c>
      <c r="J315">
        <v>1002</v>
      </c>
      <c r="K315" t="s">
        <v>3157</v>
      </c>
      <c r="L315" t="s">
        <v>3158</v>
      </c>
      <c r="M315" t="s">
        <v>549</v>
      </c>
      <c r="N315" t="s">
        <v>550</v>
      </c>
      <c r="O315" t="s">
        <v>616</v>
      </c>
      <c r="P315" t="s">
        <v>314</v>
      </c>
      <c r="Q315" t="s">
        <v>320</v>
      </c>
    </row>
    <row r="316" spans="1:17">
      <c r="A316" t="s">
        <v>31916</v>
      </c>
      <c r="B316" t="s">
        <v>31917</v>
      </c>
      <c r="C316" t="s">
        <v>31918</v>
      </c>
      <c r="D316" s="4">
        <v>45805.026076388887</v>
      </c>
      <c r="E316" s="4">
        <v>45805.895833333336</v>
      </c>
      <c r="F316" s="4">
        <v>45805.934027777781</v>
      </c>
      <c r="G316" s="4"/>
      <c r="H316" t="s">
        <v>3155</v>
      </c>
      <c r="I316" t="s">
        <v>3209</v>
      </c>
      <c r="J316">
        <v>0</v>
      </c>
      <c r="K316" t="s">
        <v>3227</v>
      </c>
      <c r="L316" t="s">
        <v>3593</v>
      </c>
      <c r="M316" t="s">
        <v>549</v>
      </c>
      <c r="N316" t="s">
        <v>550</v>
      </c>
      <c r="O316" t="s">
        <v>136</v>
      </c>
      <c r="P316" t="s">
        <v>264</v>
      </c>
      <c r="Q316" t="s">
        <v>265</v>
      </c>
    </row>
    <row r="317" spans="1:17">
      <c r="A317" t="s">
        <v>31919</v>
      </c>
      <c r="B317" t="s">
        <v>31920</v>
      </c>
      <c r="C317" t="s">
        <v>31921</v>
      </c>
      <c r="D317" s="4">
        <v>45805.020185185182</v>
      </c>
      <c r="E317" s="4">
        <v>45805.5625</v>
      </c>
      <c r="F317" s="4">
        <v>45805.579861111109</v>
      </c>
      <c r="G317" s="4"/>
      <c r="H317" t="s">
        <v>3155</v>
      </c>
      <c r="I317" t="s">
        <v>3184</v>
      </c>
      <c r="J317">
        <v>0</v>
      </c>
      <c r="K317" t="s">
        <v>3157</v>
      </c>
      <c r="L317" t="s">
        <v>3593</v>
      </c>
      <c r="M317" t="s">
        <v>549</v>
      </c>
      <c r="N317" t="s">
        <v>550</v>
      </c>
      <c r="O317" t="s">
        <v>136</v>
      </c>
      <c r="P317" t="s">
        <v>143</v>
      </c>
      <c r="Q317" t="s">
        <v>301</v>
      </c>
    </row>
    <row r="318" spans="1:17">
      <c r="A318" t="s">
        <v>31922</v>
      </c>
      <c r="B318" t="s">
        <v>31923</v>
      </c>
      <c r="C318" t="s">
        <v>31924</v>
      </c>
      <c r="D318" s="4">
        <v>45805.018078703702</v>
      </c>
      <c r="E318" s="4">
        <v>45805.354166666664</v>
      </c>
      <c r="F318" s="4">
        <v>45805.392361111109</v>
      </c>
      <c r="G318" s="4"/>
      <c r="H318" t="s">
        <v>3155</v>
      </c>
      <c r="I318" t="s">
        <v>3209</v>
      </c>
      <c r="J318">
        <v>0</v>
      </c>
      <c r="K318" t="s">
        <v>3157</v>
      </c>
      <c r="L318" t="s">
        <v>3245</v>
      </c>
      <c r="M318" t="s">
        <v>549</v>
      </c>
      <c r="N318" t="s">
        <v>550</v>
      </c>
      <c r="O318" t="s">
        <v>616</v>
      </c>
      <c r="P318" t="s">
        <v>314</v>
      </c>
      <c r="Q318" t="s">
        <v>319</v>
      </c>
    </row>
    <row r="319" spans="1:17">
      <c r="A319" t="s">
        <v>31925</v>
      </c>
      <c r="B319" t="s">
        <v>31926</v>
      </c>
      <c r="C319" t="s">
        <v>31927</v>
      </c>
      <c r="D319" s="4">
        <v>45805.011956018519</v>
      </c>
      <c r="E319" s="4">
        <v>45808.75</v>
      </c>
      <c r="F319" s="4">
        <v>45808.767361111109</v>
      </c>
      <c r="G319" s="4"/>
      <c r="H319" t="s">
        <v>3155</v>
      </c>
      <c r="I319" t="s">
        <v>3171</v>
      </c>
      <c r="J319">
        <v>1001</v>
      </c>
      <c r="K319" t="s">
        <v>3157</v>
      </c>
      <c r="L319" t="s">
        <v>3158</v>
      </c>
      <c r="M319" t="s">
        <v>549</v>
      </c>
      <c r="N319" t="s">
        <v>550</v>
      </c>
      <c r="O319" t="s">
        <v>136</v>
      </c>
      <c r="P319" t="s">
        <v>147</v>
      </c>
      <c r="Q319" t="s">
        <v>257</v>
      </c>
    </row>
    <row r="320" spans="1:17">
      <c r="A320" t="s">
        <v>31928</v>
      </c>
      <c r="B320" t="s">
        <v>31929</v>
      </c>
      <c r="C320" t="s">
        <v>31930</v>
      </c>
      <c r="D320" s="4">
        <v>45804.999097222222</v>
      </c>
      <c r="E320" s="4">
        <v>45807.979166666664</v>
      </c>
      <c r="F320" s="4">
        <v>45808.017361111109</v>
      </c>
      <c r="G320" s="4"/>
      <c r="H320" t="s">
        <v>3155</v>
      </c>
      <c r="I320" t="s">
        <v>3240</v>
      </c>
      <c r="J320">
        <v>1001</v>
      </c>
      <c r="K320" t="s">
        <v>3157</v>
      </c>
      <c r="L320" t="s">
        <v>3158</v>
      </c>
      <c r="M320" t="s">
        <v>549</v>
      </c>
      <c r="N320" t="s">
        <v>550</v>
      </c>
      <c r="O320" t="s">
        <v>136</v>
      </c>
      <c r="P320" t="s">
        <v>143</v>
      </c>
      <c r="Q320" t="s">
        <v>303</v>
      </c>
    </row>
    <row r="321" spans="1:17">
      <c r="A321" t="s">
        <v>29379</v>
      </c>
      <c r="B321" t="s">
        <v>29380</v>
      </c>
      <c r="C321" t="s">
        <v>31931</v>
      </c>
      <c r="D321" s="4">
        <v>45804.997013888889</v>
      </c>
      <c r="E321" s="4">
        <v>45805.375</v>
      </c>
      <c r="F321" s="4">
        <v>45805.413194444445</v>
      </c>
      <c r="G321" s="4">
        <v>45805.374201388891</v>
      </c>
      <c r="H321" t="s">
        <v>3155</v>
      </c>
      <c r="I321" t="s">
        <v>3240</v>
      </c>
      <c r="J321">
        <v>1001</v>
      </c>
      <c r="K321" t="s">
        <v>3194</v>
      </c>
      <c r="L321" t="s">
        <v>3564</v>
      </c>
      <c r="M321" t="s">
        <v>549</v>
      </c>
      <c r="N321" t="s">
        <v>550</v>
      </c>
      <c r="O321" t="s">
        <v>136</v>
      </c>
      <c r="P321" t="s">
        <v>139</v>
      </c>
      <c r="Q321" t="s">
        <v>271</v>
      </c>
    </row>
    <row r="322" spans="1:17">
      <c r="A322" t="s">
        <v>31932</v>
      </c>
      <c r="B322" t="s">
        <v>31933</v>
      </c>
      <c r="C322" t="s">
        <v>31934</v>
      </c>
      <c r="D322" s="4">
        <v>45804.993483796294</v>
      </c>
      <c r="E322" s="4">
        <v>45808.4375</v>
      </c>
      <c r="F322" s="4">
        <v>45808.454861111109</v>
      </c>
      <c r="G322" s="4"/>
      <c r="H322" t="s">
        <v>3155</v>
      </c>
      <c r="I322" t="s">
        <v>3171</v>
      </c>
      <c r="J322">
        <v>0</v>
      </c>
      <c r="K322" t="s">
        <v>3157</v>
      </c>
      <c r="L322" t="s">
        <v>3158</v>
      </c>
      <c r="M322" t="s">
        <v>549</v>
      </c>
      <c r="N322" t="s">
        <v>550</v>
      </c>
      <c r="O322" t="s">
        <v>551</v>
      </c>
      <c r="P322" t="s">
        <v>149</v>
      </c>
      <c r="Q322" t="s">
        <v>203</v>
      </c>
    </row>
    <row r="323" spans="1:17">
      <c r="A323" t="s">
        <v>31935</v>
      </c>
      <c r="B323" t="s">
        <v>31936</v>
      </c>
      <c r="C323" t="s">
        <v>31937</v>
      </c>
      <c r="D323" s="4">
        <v>45804.980034722219</v>
      </c>
      <c r="E323" s="4">
        <v>45805.833333333336</v>
      </c>
      <c r="F323" s="4">
        <v>45805.871527777781</v>
      </c>
      <c r="G323" s="4">
        <v>45805.833981481483</v>
      </c>
      <c r="H323" t="s">
        <v>3155</v>
      </c>
      <c r="I323" t="s">
        <v>3240</v>
      </c>
      <c r="J323">
        <v>0</v>
      </c>
      <c r="K323" t="s">
        <v>3194</v>
      </c>
      <c r="L323" t="s">
        <v>3564</v>
      </c>
      <c r="M323" t="s">
        <v>549</v>
      </c>
      <c r="N323" t="s">
        <v>550</v>
      </c>
      <c r="O323" t="s">
        <v>136</v>
      </c>
      <c r="P323" t="s">
        <v>283</v>
      </c>
      <c r="Q323" t="s">
        <v>287</v>
      </c>
    </row>
    <row r="324" spans="1:17">
      <c r="A324" t="s">
        <v>31938</v>
      </c>
      <c r="B324" t="s">
        <v>31939</v>
      </c>
      <c r="C324" t="s">
        <v>31940</v>
      </c>
      <c r="D324" s="4">
        <v>45804.969837962963</v>
      </c>
      <c r="E324" s="4">
        <v>45810.25</v>
      </c>
      <c r="F324" s="4">
        <v>45810.267361111109</v>
      </c>
      <c r="G324" s="4"/>
      <c r="H324" t="s">
        <v>3155</v>
      </c>
      <c r="I324" t="s">
        <v>3512</v>
      </c>
      <c r="J324">
        <v>1</v>
      </c>
      <c r="K324" t="s">
        <v>3157</v>
      </c>
      <c r="L324" t="s">
        <v>3158</v>
      </c>
      <c r="M324" t="s">
        <v>549</v>
      </c>
      <c r="N324" t="s">
        <v>550</v>
      </c>
      <c r="O324" t="s">
        <v>616</v>
      </c>
      <c r="P324" t="s">
        <v>314</v>
      </c>
      <c r="Q324" t="s">
        <v>316</v>
      </c>
    </row>
    <row r="325" spans="1:17">
      <c r="A325" t="s">
        <v>23406</v>
      </c>
      <c r="B325" t="s">
        <v>23407</v>
      </c>
      <c r="C325" t="s">
        <v>31941</v>
      </c>
      <c r="D325" s="4">
        <v>45804.968159722222</v>
      </c>
      <c r="E325" s="4">
        <v>45808.9375</v>
      </c>
      <c r="F325" s="4">
        <v>45808.954861111109</v>
      </c>
      <c r="G325" s="4"/>
      <c r="H325" t="s">
        <v>3155</v>
      </c>
      <c r="I325" t="s">
        <v>3162</v>
      </c>
      <c r="J325">
        <v>0</v>
      </c>
      <c r="K325" t="s">
        <v>4987</v>
      </c>
      <c r="L325" t="s">
        <v>3158</v>
      </c>
      <c r="M325" t="s">
        <v>549</v>
      </c>
      <c r="N325" t="s">
        <v>550</v>
      </c>
      <c r="O325" t="s">
        <v>1923</v>
      </c>
      <c r="P325" t="s">
        <v>1924</v>
      </c>
      <c r="Q325" t="s">
        <v>3180</v>
      </c>
    </row>
    <row r="326" spans="1:17">
      <c r="A326" t="s">
        <v>31942</v>
      </c>
      <c r="B326" t="s">
        <v>31943</v>
      </c>
      <c r="C326" t="s">
        <v>31944</v>
      </c>
      <c r="D326" s="4">
        <v>45804.952280092592</v>
      </c>
      <c r="E326" s="4">
        <v>45806.104166666664</v>
      </c>
      <c r="F326" s="4">
        <v>45806.121527777781</v>
      </c>
      <c r="G326" s="4"/>
      <c r="H326" t="s">
        <v>3155</v>
      </c>
      <c r="I326" t="s">
        <v>3175</v>
      </c>
      <c r="J326">
        <v>0</v>
      </c>
      <c r="K326" t="s">
        <v>3157</v>
      </c>
      <c r="L326" t="s">
        <v>3593</v>
      </c>
      <c r="M326" t="s">
        <v>549</v>
      </c>
      <c r="N326" t="s">
        <v>550</v>
      </c>
      <c r="O326" t="s">
        <v>136</v>
      </c>
      <c r="P326" t="s">
        <v>139</v>
      </c>
      <c r="Q326" t="s">
        <v>278</v>
      </c>
    </row>
    <row r="327" spans="1:17">
      <c r="A327" t="s">
        <v>22610</v>
      </c>
      <c r="B327" t="s">
        <v>22611</v>
      </c>
      <c r="C327" t="s">
        <v>31945</v>
      </c>
      <c r="D327" s="4">
        <v>45804.951631944445</v>
      </c>
      <c r="E327" s="4">
        <v>45805.3125</v>
      </c>
      <c r="F327" s="4">
        <v>45805.329861111109</v>
      </c>
      <c r="G327" s="4">
        <v>45805.310868055552</v>
      </c>
      <c r="H327" t="s">
        <v>3155</v>
      </c>
      <c r="I327" t="s">
        <v>3162</v>
      </c>
      <c r="J327">
        <v>0</v>
      </c>
      <c r="K327" t="s">
        <v>3227</v>
      </c>
      <c r="L327" t="s">
        <v>3564</v>
      </c>
      <c r="M327" t="s">
        <v>549</v>
      </c>
      <c r="N327" t="s">
        <v>550</v>
      </c>
      <c r="O327" t="s">
        <v>1923</v>
      </c>
      <c r="P327" t="s">
        <v>1924</v>
      </c>
      <c r="Q327" t="s">
        <v>3281</v>
      </c>
    </row>
    <row r="328" spans="1:17">
      <c r="A328" t="s">
        <v>31946</v>
      </c>
      <c r="B328" t="s">
        <v>31947</v>
      </c>
      <c r="C328" t="s">
        <v>31948</v>
      </c>
      <c r="D328" s="4">
        <v>45804.946481481478</v>
      </c>
      <c r="E328" s="4">
        <v>45805.729166666664</v>
      </c>
      <c r="F328" s="4">
        <v>45805.746527777781</v>
      </c>
      <c r="G328" s="4">
        <v>45805.729733796295</v>
      </c>
      <c r="H328" t="s">
        <v>3155</v>
      </c>
      <c r="I328" t="s">
        <v>3222</v>
      </c>
      <c r="J328">
        <v>1</v>
      </c>
      <c r="K328" t="s">
        <v>3223</v>
      </c>
      <c r="L328" t="s">
        <v>3564</v>
      </c>
      <c r="M328" t="s">
        <v>549</v>
      </c>
      <c r="N328" t="s">
        <v>550</v>
      </c>
      <c r="O328" t="s">
        <v>136</v>
      </c>
      <c r="P328" t="s">
        <v>143</v>
      </c>
      <c r="Q328" t="s">
        <v>306</v>
      </c>
    </row>
    <row r="329" spans="1:17">
      <c r="A329" t="s">
        <v>31949</v>
      </c>
      <c r="B329" t="s">
        <v>31950</v>
      </c>
      <c r="C329" t="s">
        <v>31951</v>
      </c>
      <c r="D329" s="4">
        <v>45804.932673611111</v>
      </c>
      <c r="E329" s="4">
        <v>45805.875</v>
      </c>
      <c r="F329" s="4">
        <v>45805.913194444445</v>
      </c>
      <c r="G329" s="4"/>
      <c r="H329" t="s">
        <v>3155</v>
      </c>
      <c r="I329" t="s">
        <v>3156</v>
      </c>
      <c r="J329">
        <v>0</v>
      </c>
      <c r="K329" t="s">
        <v>3157</v>
      </c>
      <c r="L329" t="s">
        <v>3593</v>
      </c>
      <c r="M329" t="s">
        <v>549</v>
      </c>
      <c r="N329" t="s">
        <v>550</v>
      </c>
      <c r="O329" t="s">
        <v>616</v>
      </c>
      <c r="P329" t="s">
        <v>314</v>
      </c>
      <c r="Q329" t="s">
        <v>317</v>
      </c>
    </row>
    <row r="330" spans="1:17">
      <c r="A330" t="s">
        <v>31952</v>
      </c>
      <c r="B330" t="s">
        <v>31953</v>
      </c>
      <c r="C330" t="s">
        <v>31954</v>
      </c>
      <c r="D330" s="4">
        <v>45804.927106481482</v>
      </c>
      <c r="E330" s="4">
        <v>45809.458333333336</v>
      </c>
      <c r="F330" s="4">
        <v>45809.475694444445</v>
      </c>
      <c r="G330" s="4"/>
      <c r="H330" t="s">
        <v>3155</v>
      </c>
      <c r="I330" t="s">
        <v>3162</v>
      </c>
      <c r="J330">
        <v>0</v>
      </c>
      <c r="K330" t="s">
        <v>3227</v>
      </c>
      <c r="L330" t="s">
        <v>3158</v>
      </c>
      <c r="M330" t="s">
        <v>549</v>
      </c>
      <c r="N330" t="s">
        <v>550</v>
      </c>
      <c r="O330" t="s">
        <v>1923</v>
      </c>
      <c r="P330" t="s">
        <v>1924</v>
      </c>
      <c r="Q330" t="s">
        <v>3180</v>
      </c>
    </row>
    <row r="331" spans="1:17">
      <c r="A331" t="s">
        <v>31955</v>
      </c>
      <c r="B331" t="s">
        <v>31956</v>
      </c>
      <c r="C331" t="s">
        <v>31957</v>
      </c>
      <c r="D331" s="4">
        <v>45804.922777777778</v>
      </c>
      <c r="E331" s="4">
        <v>45809.270833333336</v>
      </c>
      <c r="F331" s="4">
        <v>45809.288194444445</v>
      </c>
      <c r="G331" s="4"/>
      <c r="H331" t="s">
        <v>3155</v>
      </c>
      <c r="I331" t="s">
        <v>3175</v>
      </c>
      <c r="J331">
        <v>0</v>
      </c>
      <c r="K331" t="s">
        <v>3157</v>
      </c>
      <c r="L331" t="s">
        <v>3158</v>
      </c>
      <c r="M331" t="s">
        <v>549</v>
      </c>
      <c r="N331" t="s">
        <v>550</v>
      </c>
      <c r="O331" t="s">
        <v>136</v>
      </c>
      <c r="P331" t="s">
        <v>147</v>
      </c>
      <c r="Q331" t="s">
        <v>253</v>
      </c>
    </row>
    <row r="332" spans="1:17">
      <c r="A332" t="s">
        <v>8082</v>
      </c>
      <c r="B332" t="s">
        <v>31958</v>
      </c>
      <c r="C332" t="s">
        <v>31959</v>
      </c>
      <c r="D332" s="4">
        <v>45804.920104166667</v>
      </c>
      <c r="E332" s="4">
        <v>45807.083333333336</v>
      </c>
      <c r="F332" s="4">
        <v>45807.100694444445</v>
      </c>
      <c r="G332" s="4"/>
      <c r="H332" t="s">
        <v>3155</v>
      </c>
      <c r="I332" t="s">
        <v>3162</v>
      </c>
      <c r="J332">
        <v>0</v>
      </c>
      <c r="K332" t="s">
        <v>3198</v>
      </c>
      <c r="L332" t="s">
        <v>3158</v>
      </c>
      <c r="M332" t="s">
        <v>549</v>
      </c>
      <c r="N332" t="s">
        <v>550</v>
      </c>
      <c r="O332" t="s">
        <v>1923</v>
      </c>
      <c r="P332" t="s">
        <v>1924</v>
      </c>
      <c r="Q332" t="s">
        <v>3394</v>
      </c>
    </row>
    <row r="333" spans="1:17">
      <c r="A333" t="s">
        <v>31960</v>
      </c>
      <c r="B333" t="s">
        <v>31961</v>
      </c>
      <c r="C333" t="s">
        <v>31962</v>
      </c>
      <c r="D333" s="4">
        <v>45804.914976851855</v>
      </c>
      <c r="E333" s="4">
        <v>45807.666666666664</v>
      </c>
      <c r="F333" s="4">
        <v>45807.684027777781</v>
      </c>
      <c r="G333" s="4"/>
      <c r="H333" t="s">
        <v>3155</v>
      </c>
      <c r="I333" t="s">
        <v>3171</v>
      </c>
      <c r="J333">
        <v>1001</v>
      </c>
      <c r="K333" t="s">
        <v>3157</v>
      </c>
      <c r="L333" t="s">
        <v>3158</v>
      </c>
      <c r="M333" t="s">
        <v>549</v>
      </c>
      <c r="N333" t="s">
        <v>559</v>
      </c>
      <c r="O333" t="s">
        <v>469</v>
      </c>
      <c r="P333" t="s">
        <v>180</v>
      </c>
      <c r="Q333" t="s">
        <v>181</v>
      </c>
    </row>
    <row r="334" spans="1:17">
      <c r="A334" t="s">
        <v>31963</v>
      </c>
      <c r="B334" t="s">
        <v>31964</v>
      </c>
      <c r="C334" t="s">
        <v>31965</v>
      </c>
      <c r="D334" s="4">
        <v>45804.913645833331</v>
      </c>
      <c r="E334" s="4">
        <v>45808.75</v>
      </c>
      <c r="F334" s="4">
        <v>45808.788194444445</v>
      </c>
      <c r="G334" s="4"/>
      <c r="H334" t="s">
        <v>3155</v>
      </c>
      <c r="I334" t="s">
        <v>3240</v>
      </c>
      <c r="J334">
        <v>0</v>
      </c>
      <c r="K334" t="s">
        <v>3157</v>
      </c>
      <c r="L334" t="s">
        <v>3158</v>
      </c>
      <c r="M334" t="s">
        <v>549</v>
      </c>
      <c r="N334" t="s">
        <v>550</v>
      </c>
      <c r="O334" t="s">
        <v>551</v>
      </c>
      <c r="P334" t="s">
        <v>242</v>
      </c>
      <c r="Q334" t="s">
        <v>243</v>
      </c>
    </row>
    <row r="335" spans="1:17">
      <c r="A335" t="s">
        <v>22780</v>
      </c>
      <c r="B335" t="s">
        <v>22781</v>
      </c>
      <c r="C335" t="s">
        <v>31966</v>
      </c>
      <c r="D335" s="4">
        <v>45804.907025462962</v>
      </c>
      <c r="E335" s="4">
        <v>45805.645833333336</v>
      </c>
      <c r="F335" s="4">
        <v>45805.663194444445</v>
      </c>
      <c r="G335" s="4">
        <v>45805.645150462966</v>
      </c>
      <c r="H335" t="s">
        <v>3155</v>
      </c>
      <c r="I335" t="s">
        <v>3171</v>
      </c>
      <c r="J335">
        <v>1002</v>
      </c>
      <c r="K335" t="s">
        <v>3157</v>
      </c>
      <c r="L335" t="s">
        <v>3564</v>
      </c>
      <c r="M335" t="s">
        <v>549</v>
      </c>
      <c r="N335" t="s">
        <v>550</v>
      </c>
      <c r="O335" t="s">
        <v>136</v>
      </c>
      <c r="P335" t="s">
        <v>147</v>
      </c>
      <c r="Q335" t="s">
        <v>258</v>
      </c>
    </row>
    <row r="336" spans="1:17">
      <c r="A336" t="s">
        <v>31967</v>
      </c>
      <c r="B336" t="s">
        <v>31968</v>
      </c>
      <c r="C336" t="s">
        <v>31969</v>
      </c>
      <c r="D336" s="4">
        <v>45804.902604166666</v>
      </c>
      <c r="E336" s="4">
        <v>45807.729166666664</v>
      </c>
      <c r="F336" s="4">
        <v>45807.746527777781</v>
      </c>
      <c r="G336" s="4"/>
      <c r="H336" t="s">
        <v>3155</v>
      </c>
      <c r="I336" t="s">
        <v>3175</v>
      </c>
      <c r="J336">
        <v>0</v>
      </c>
      <c r="K336" t="s">
        <v>3157</v>
      </c>
      <c r="L336" t="s">
        <v>3158</v>
      </c>
      <c r="M336" t="s">
        <v>549</v>
      </c>
      <c r="N336" t="s">
        <v>550</v>
      </c>
      <c r="O336" t="s">
        <v>136</v>
      </c>
      <c r="P336" t="s">
        <v>143</v>
      </c>
      <c r="Q336" t="s">
        <v>300</v>
      </c>
    </row>
    <row r="337" spans="1:17">
      <c r="A337" t="s">
        <v>31970</v>
      </c>
      <c r="B337" t="s">
        <v>31971</v>
      </c>
      <c r="C337" t="s">
        <v>31972</v>
      </c>
      <c r="D337" s="4">
        <v>45804.901342592595</v>
      </c>
      <c r="E337" s="4">
        <v>45805.6875</v>
      </c>
      <c r="F337" s="4">
        <v>45805.725694444445</v>
      </c>
      <c r="G337" s="4"/>
      <c r="H337" t="s">
        <v>3155</v>
      </c>
      <c r="I337" t="s">
        <v>3156</v>
      </c>
      <c r="J337">
        <v>0</v>
      </c>
      <c r="K337" t="s">
        <v>3194</v>
      </c>
      <c r="L337" t="s">
        <v>3593</v>
      </c>
      <c r="M337" t="s">
        <v>549</v>
      </c>
      <c r="N337" t="s">
        <v>550</v>
      </c>
      <c r="O337" t="s">
        <v>136</v>
      </c>
      <c r="P337" t="s">
        <v>143</v>
      </c>
      <c r="Q337" t="s">
        <v>302</v>
      </c>
    </row>
    <row r="338" spans="1:17">
      <c r="A338" t="s">
        <v>31973</v>
      </c>
      <c r="B338" t="s">
        <v>31974</v>
      </c>
      <c r="C338" t="s">
        <v>31975</v>
      </c>
      <c r="D338" s="4">
        <v>45804.899594907409</v>
      </c>
      <c r="E338" s="4">
        <v>45805.833333333336</v>
      </c>
      <c r="F338" s="4">
        <v>45805.871527777781</v>
      </c>
      <c r="G338" s="4">
        <v>45805.828564814816</v>
      </c>
      <c r="H338" t="s">
        <v>3155</v>
      </c>
      <c r="I338" t="s">
        <v>3240</v>
      </c>
      <c r="J338">
        <v>0</v>
      </c>
      <c r="K338" t="s">
        <v>3420</v>
      </c>
      <c r="L338" t="s">
        <v>3564</v>
      </c>
      <c r="M338" t="s">
        <v>549</v>
      </c>
      <c r="N338" t="s">
        <v>550</v>
      </c>
      <c r="O338" t="s">
        <v>136</v>
      </c>
      <c r="P338" t="s">
        <v>143</v>
      </c>
      <c r="Q338" t="s">
        <v>717</v>
      </c>
    </row>
    <row r="339" spans="1:17">
      <c r="A339" t="s">
        <v>20551</v>
      </c>
      <c r="B339" t="s">
        <v>20552</v>
      </c>
      <c r="C339" t="s">
        <v>31976</v>
      </c>
      <c r="D339" s="4">
        <v>45804.895555555559</v>
      </c>
      <c r="E339" s="4">
        <v>45805.6875</v>
      </c>
      <c r="F339" s="4">
        <v>45805.725694444445</v>
      </c>
      <c r="G339" s="4">
        <v>45805.688113425924</v>
      </c>
      <c r="H339" t="s">
        <v>3155</v>
      </c>
      <c r="I339" t="s">
        <v>3156</v>
      </c>
      <c r="J339">
        <v>0</v>
      </c>
      <c r="K339" t="s">
        <v>3157</v>
      </c>
      <c r="L339" t="s">
        <v>3564</v>
      </c>
      <c r="M339" t="s">
        <v>549</v>
      </c>
      <c r="N339" t="s">
        <v>559</v>
      </c>
      <c r="O339" t="s">
        <v>163</v>
      </c>
      <c r="P339" t="s">
        <v>473</v>
      </c>
      <c r="Q339" t="s">
        <v>361</v>
      </c>
    </row>
    <row r="340" spans="1:17">
      <c r="A340" t="s">
        <v>31977</v>
      </c>
      <c r="B340" t="s">
        <v>31978</v>
      </c>
      <c r="C340" t="s">
        <v>31979</v>
      </c>
      <c r="D340" s="4">
        <v>45804.894548611112</v>
      </c>
      <c r="E340" s="4">
        <v>45806.541666666664</v>
      </c>
      <c r="F340" s="4">
        <v>45806.559027777781</v>
      </c>
      <c r="G340" s="4"/>
      <c r="H340" t="s">
        <v>3155</v>
      </c>
      <c r="I340" t="s">
        <v>3222</v>
      </c>
      <c r="J340">
        <v>1</v>
      </c>
      <c r="K340" t="s">
        <v>3223</v>
      </c>
      <c r="L340" t="s">
        <v>3158</v>
      </c>
      <c r="M340" t="s">
        <v>549</v>
      </c>
      <c r="N340" t="s">
        <v>550</v>
      </c>
      <c r="O340" t="s">
        <v>136</v>
      </c>
      <c r="P340" t="s">
        <v>292</v>
      </c>
      <c r="Q340" t="s">
        <v>295</v>
      </c>
    </row>
    <row r="341" spans="1:17">
      <c r="A341" t="s">
        <v>31980</v>
      </c>
      <c r="B341" t="s">
        <v>31981</v>
      </c>
      <c r="C341" t="s">
        <v>31982</v>
      </c>
      <c r="D341" s="4">
        <v>45804.892743055556</v>
      </c>
      <c r="E341" s="4">
        <v>45807.229166666664</v>
      </c>
      <c r="F341" s="4">
        <v>45807.267361111109</v>
      </c>
      <c r="G341" s="4"/>
      <c r="H341" t="s">
        <v>3155</v>
      </c>
      <c r="I341" t="s">
        <v>3156</v>
      </c>
      <c r="J341">
        <v>0</v>
      </c>
      <c r="K341" t="s">
        <v>3194</v>
      </c>
      <c r="L341" t="s">
        <v>3158</v>
      </c>
      <c r="M341" t="s">
        <v>549</v>
      </c>
      <c r="N341" t="s">
        <v>550</v>
      </c>
      <c r="O341" t="s">
        <v>136</v>
      </c>
      <c r="P341" t="s">
        <v>283</v>
      </c>
      <c r="Q341" t="s">
        <v>284</v>
      </c>
    </row>
    <row r="342" spans="1:17">
      <c r="A342" t="s">
        <v>31983</v>
      </c>
      <c r="B342" t="s">
        <v>31984</v>
      </c>
      <c r="C342" t="s">
        <v>31985</v>
      </c>
      <c r="D342" s="4">
        <v>45804.892685185187</v>
      </c>
      <c r="E342" s="4">
        <v>45805.729166666664</v>
      </c>
      <c r="F342" s="4">
        <v>45805.767361111109</v>
      </c>
      <c r="G342" s="4">
        <v>45805.727048611108</v>
      </c>
      <c r="H342" t="s">
        <v>3155</v>
      </c>
      <c r="I342" t="s">
        <v>3156</v>
      </c>
      <c r="J342">
        <v>0</v>
      </c>
      <c r="K342" t="s">
        <v>3194</v>
      </c>
      <c r="L342" t="s">
        <v>3564</v>
      </c>
      <c r="M342" t="s">
        <v>549</v>
      </c>
      <c r="N342" t="s">
        <v>550</v>
      </c>
      <c r="O342" t="s">
        <v>551</v>
      </c>
      <c r="P342" t="s">
        <v>141</v>
      </c>
      <c r="Q342" t="s">
        <v>237</v>
      </c>
    </row>
    <row r="343" spans="1:17">
      <c r="A343" t="s">
        <v>29306</v>
      </c>
      <c r="B343" t="s">
        <v>29307</v>
      </c>
      <c r="C343" t="s">
        <v>31986</v>
      </c>
      <c r="D343" s="4">
        <v>45804.877916666665</v>
      </c>
      <c r="E343" s="4">
        <v>45806.958333333336</v>
      </c>
      <c r="F343" s="4">
        <v>45806.975694444445</v>
      </c>
      <c r="G343" s="4"/>
      <c r="H343" t="s">
        <v>3155</v>
      </c>
      <c r="I343" t="s">
        <v>3171</v>
      </c>
      <c r="J343">
        <v>0</v>
      </c>
      <c r="K343" t="s">
        <v>3194</v>
      </c>
      <c r="L343" t="s">
        <v>3158</v>
      </c>
      <c r="M343" t="s">
        <v>549</v>
      </c>
      <c r="N343" t="s">
        <v>550</v>
      </c>
      <c r="O343" t="s">
        <v>136</v>
      </c>
      <c r="P343" t="s">
        <v>143</v>
      </c>
      <c r="Q343" t="s">
        <v>301</v>
      </c>
    </row>
    <row r="344" spans="1:17">
      <c r="A344" t="s">
        <v>22472</v>
      </c>
      <c r="B344" t="s">
        <v>31987</v>
      </c>
      <c r="C344" t="s">
        <v>31988</v>
      </c>
      <c r="D344" s="4">
        <v>45804.875775462962</v>
      </c>
      <c r="E344" s="4">
        <v>45806.6875</v>
      </c>
      <c r="F344" s="4">
        <v>45806.725694444445</v>
      </c>
      <c r="G344" s="4"/>
      <c r="H344" t="s">
        <v>3155</v>
      </c>
      <c r="I344" t="s">
        <v>3156</v>
      </c>
      <c r="J344">
        <v>0</v>
      </c>
      <c r="K344" t="s">
        <v>3157</v>
      </c>
      <c r="L344" t="s">
        <v>3158</v>
      </c>
      <c r="M344" t="s">
        <v>549</v>
      </c>
      <c r="N344" t="s">
        <v>550</v>
      </c>
      <c r="O344" t="s">
        <v>136</v>
      </c>
      <c r="P344" t="s">
        <v>147</v>
      </c>
      <c r="Q344" t="s">
        <v>258</v>
      </c>
    </row>
    <row r="345" spans="1:17">
      <c r="A345" t="s">
        <v>31989</v>
      </c>
      <c r="B345" t="s">
        <v>31990</v>
      </c>
      <c r="C345" t="s">
        <v>31991</v>
      </c>
      <c r="D345" s="4">
        <v>45804.870358796295</v>
      </c>
      <c r="E345" s="4">
        <v>45817.708333333336</v>
      </c>
      <c r="F345" s="4">
        <v>45817.746527777781</v>
      </c>
      <c r="G345" s="4"/>
      <c r="H345" t="s">
        <v>3155</v>
      </c>
      <c r="I345" t="s">
        <v>3240</v>
      </c>
      <c r="J345">
        <v>0</v>
      </c>
      <c r="K345" t="s">
        <v>3227</v>
      </c>
      <c r="L345" t="s">
        <v>3158</v>
      </c>
      <c r="M345" t="s">
        <v>549</v>
      </c>
      <c r="N345" t="s">
        <v>550</v>
      </c>
      <c r="O345" t="s">
        <v>136</v>
      </c>
      <c r="P345" t="s">
        <v>139</v>
      </c>
      <c r="Q345" t="s">
        <v>271</v>
      </c>
    </row>
    <row r="346" spans="1:17">
      <c r="A346" t="s">
        <v>31992</v>
      </c>
      <c r="B346" t="s">
        <v>31993</v>
      </c>
      <c r="C346" t="s">
        <v>31994</v>
      </c>
      <c r="D346" s="4">
        <v>45804.869606481479</v>
      </c>
      <c r="E346" s="4">
        <v>45805.208333333336</v>
      </c>
      <c r="F346" s="4">
        <v>45805.225694444445</v>
      </c>
      <c r="G346" s="4">
        <v>45805.209120370368</v>
      </c>
      <c r="H346" t="s">
        <v>3155</v>
      </c>
      <c r="I346" t="s">
        <v>3280</v>
      </c>
      <c r="J346">
        <v>0</v>
      </c>
      <c r="K346" t="s">
        <v>3252</v>
      </c>
      <c r="L346" t="s">
        <v>3564</v>
      </c>
      <c r="M346" t="s">
        <v>549</v>
      </c>
      <c r="N346" t="s">
        <v>550</v>
      </c>
      <c r="O346" t="s">
        <v>1923</v>
      </c>
      <c r="P346" t="s">
        <v>1924</v>
      </c>
      <c r="Q346" t="s">
        <v>3180</v>
      </c>
    </row>
    <row r="347" spans="1:17">
      <c r="A347" t="s">
        <v>31995</v>
      </c>
      <c r="B347" t="s">
        <v>31996</v>
      </c>
      <c r="C347" t="s">
        <v>31997</v>
      </c>
      <c r="D347" s="4">
        <v>45804.866238425922</v>
      </c>
      <c r="E347" s="4">
        <v>45809.416666666664</v>
      </c>
      <c r="F347" s="4">
        <v>45809.434027777781</v>
      </c>
      <c r="G347" s="4"/>
      <c r="H347" t="s">
        <v>3155</v>
      </c>
      <c r="I347" t="s">
        <v>3175</v>
      </c>
      <c r="J347">
        <v>0</v>
      </c>
      <c r="K347" t="s">
        <v>3194</v>
      </c>
      <c r="L347" t="s">
        <v>3158</v>
      </c>
      <c r="M347" t="s">
        <v>549</v>
      </c>
      <c r="N347" t="s">
        <v>559</v>
      </c>
      <c r="O347" t="s">
        <v>504</v>
      </c>
      <c r="P347" t="s">
        <v>325</v>
      </c>
      <c r="Q347" t="s">
        <v>329</v>
      </c>
    </row>
    <row r="348" spans="1:17">
      <c r="A348" t="s">
        <v>31998</v>
      </c>
      <c r="B348" t="s">
        <v>31999</v>
      </c>
      <c r="C348" t="s">
        <v>32000</v>
      </c>
      <c r="D348" s="4">
        <v>45804.865567129629</v>
      </c>
      <c r="E348" s="4">
        <v>45817.625</v>
      </c>
      <c r="F348" s="4">
        <v>45817.663194444445</v>
      </c>
      <c r="G348" s="4"/>
      <c r="H348" t="s">
        <v>3155</v>
      </c>
      <c r="I348" t="s">
        <v>3673</v>
      </c>
      <c r="J348">
        <v>0</v>
      </c>
      <c r="K348" t="s">
        <v>3157</v>
      </c>
      <c r="L348" t="s">
        <v>3158</v>
      </c>
      <c r="M348" t="s">
        <v>549</v>
      </c>
      <c r="N348" t="s">
        <v>559</v>
      </c>
      <c r="O348" t="s">
        <v>504</v>
      </c>
      <c r="P348" t="s">
        <v>325</v>
      </c>
      <c r="Q348" t="s">
        <v>333</v>
      </c>
    </row>
    <row r="349" spans="1:17">
      <c r="A349" t="s">
        <v>32001</v>
      </c>
      <c r="B349" t="s">
        <v>32002</v>
      </c>
      <c r="C349" t="s">
        <v>32003</v>
      </c>
      <c r="D349" s="4">
        <v>45804.86478009259</v>
      </c>
      <c r="E349" s="4">
        <v>45816.625</v>
      </c>
      <c r="F349" s="4">
        <v>45816.663194444445</v>
      </c>
      <c r="G349" s="4"/>
      <c r="H349" t="s">
        <v>3155</v>
      </c>
      <c r="I349" t="s">
        <v>3673</v>
      </c>
      <c r="J349">
        <v>0</v>
      </c>
      <c r="K349" t="s">
        <v>3157</v>
      </c>
      <c r="L349" t="s">
        <v>3158</v>
      </c>
      <c r="M349" t="s">
        <v>549</v>
      </c>
      <c r="N349" t="s">
        <v>559</v>
      </c>
      <c r="O349" t="s">
        <v>504</v>
      </c>
      <c r="P349" t="s">
        <v>325</v>
      </c>
      <c r="Q349" t="s">
        <v>332</v>
      </c>
    </row>
    <row r="350" spans="1:17">
      <c r="A350" t="s">
        <v>32004</v>
      </c>
      <c r="B350" t="s">
        <v>32005</v>
      </c>
      <c r="C350" t="s">
        <v>32006</v>
      </c>
      <c r="D350" s="4">
        <v>45804.864074074074</v>
      </c>
      <c r="E350" s="4">
        <v>45822.583333333336</v>
      </c>
      <c r="F350" s="4">
        <v>45822.621527777781</v>
      </c>
      <c r="G350" s="4"/>
      <c r="H350" t="s">
        <v>3155</v>
      </c>
      <c r="I350" t="s">
        <v>3673</v>
      </c>
      <c r="J350">
        <v>0</v>
      </c>
      <c r="K350" t="s">
        <v>3157</v>
      </c>
      <c r="L350" t="s">
        <v>3158</v>
      </c>
      <c r="M350" t="s">
        <v>549</v>
      </c>
      <c r="N350" t="s">
        <v>559</v>
      </c>
      <c r="O350" t="s">
        <v>504</v>
      </c>
      <c r="P350" t="s">
        <v>325</v>
      </c>
      <c r="Q350" t="s">
        <v>327</v>
      </c>
    </row>
    <row r="351" spans="1:17">
      <c r="A351" t="s">
        <v>32007</v>
      </c>
      <c r="B351" t="s">
        <v>32008</v>
      </c>
      <c r="C351" t="s">
        <v>32009</v>
      </c>
      <c r="D351" s="4">
        <v>45804.863368055558</v>
      </c>
      <c r="E351" s="4">
        <v>45807.625</v>
      </c>
      <c r="F351" s="4">
        <v>45807.642361111109</v>
      </c>
      <c r="G351" s="4"/>
      <c r="H351" t="s">
        <v>3155</v>
      </c>
      <c r="I351" t="s">
        <v>3162</v>
      </c>
      <c r="J351">
        <v>0</v>
      </c>
      <c r="K351" t="s">
        <v>4074</v>
      </c>
      <c r="L351" t="s">
        <v>3158</v>
      </c>
      <c r="M351" t="s">
        <v>549</v>
      </c>
      <c r="N351" t="s">
        <v>550</v>
      </c>
      <c r="O351" t="s">
        <v>1923</v>
      </c>
      <c r="P351" t="s">
        <v>1924</v>
      </c>
      <c r="Q351" t="s">
        <v>3281</v>
      </c>
    </row>
    <row r="352" spans="1:17">
      <c r="A352" t="s">
        <v>32010</v>
      </c>
      <c r="B352" t="s">
        <v>32011</v>
      </c>
      <c r="C352" t="s">
        <v>32012</v>
      </c>
      <c r="D352" s="4">
        <v>45804.863287037035</v>
      </c>
      <c r="E352" s="4">
        <v>45815.416666666664</v>
      </c>
      <c r="F352" s="4">
        <v>45815.434027777781</v>
      </c>
      <c r="G352" s="4"/>
      <c r="H352" t="s">
        <v>3155</v>
      </c>
      <c r="I352" t="s">
        <v>3175</v>
      </c>
      <c r="J352">
        <v>0</v>
      </c>
      <c r="K352" t="s">
        <v>3194</v>
      </c>
      <c r="L352" t="s">
        <v>3158</v>
      </c>
      <c r="M352" t="s">
        <v>549</v>
      </c>
      <c r="N352" t="s">
        <v>559</v>
      </c>
      <c r="O352" t="s">
        <v>504</v>
      </c>
      <c r="P352" t="s">
        <v>325</v>
      </c>
      <c r="Q352" t="s">
        <v>342</v>
      </c>
    </row>
    <row r="353" spans="1:17">
      <c r="A353" t="s">
        <v>32013</v>
      </c>
      <c r="B353" t="s">
        <v>32014</v>
      </c>
      <c r="C353" t="s">
        <v>32015</v>
      </c>
      <c r="D353" s="4">
        <v>45804.862557870372</v>
      </c>
      <c r="E353" s="4">
        <v>45813.833333333336</v>
      </c>
      <c r="F353" s="4">
        <v>45813.850694444445</v>
      </c>
      <c r="G353" s="4"/>
      <c r="H353" t="s">
        <v>3155</v>
      </c>
      <c r="I353" t="s">
        <v>3175</v>
      </c>
      <c r="J353">
        <v>0</v>
      </c>
      <c r="K353" t="s">
        <v>3194</v>
      </c>
      <c r="L353" t="s">
        <v>3158</v>
      </c>
      <c r="M353" t="s">
        <v>549</v>
      </c>
      <c r="N353" t="s">
        <v>559</v>
      </c>
      <c r="O353" t="s">
        <v>504</v>
      </c>
      <c r="P353" t="s">
        <v>325</v>
      </c>
      <c r="Q353" t="s">
        <v>326</v>
      </c>
    </row>
    <row r="354" spans="1:17">
      <c r="A354" t="s">
        <v>32016</v>
      </c>
      <c r="B354" t="s">
        <v>32017</v>
      </c>
      <c r="C354" t="s">
        <v>32018</v>
      </c>
      <c r="D354" s="4">
        <v>45804.860891203702</v>
      </c>
      <c r="E354" s="4">
        <v>45814.416666666664</v>
      </c>
      <c r="F354" s="4">
        <v>45814.434027777781</v>
      </c>
      <c r="G354" s="4"/>
      <c r="H354" t="s">
        <v>3155</v>
      </c>
      <c r="I354" t="s">
        <v>3171</v>
      </c>
      <c r="J354">
        <v>0</v>
      </c>
      <c r="K354" t="s">
        <v>3157</v>
      </c>
      <c r="L354" t="s">
        <v>3158</v>
      </c>
      <c r="M354" t="s">
        <v>549</v>
      </c>
      <c r="N354" t="s">
        <v>559</v>
      </c>
      <c r="O354" t="s">
        <v>504</v>
      </c>
      <c r="P354" t="s">
        <v>325</v>
      </c>
      <c r="Q354" t="s">
        <v>338</v>
      </c>
    </row>
    <row r="355" spans="1:17">
      <c r="A355" t="s">
        <v>32019</v>
      </c>
      <c r="B355" t="s">
        <v>32020</v>
      </c>
      <c r="C355" t="s">
        <v>32021</v>
      </c>
      <c r="D355" s="4">
        <v>45804.860173611109</v>
      </c>
      <c r="E355" s="4">
        <v>45808.458333333336</v>
      </c>
      <c r="F355" s="4">
        <v>45808.496527777781</v>
      </c>
      <c r="G355" s="4"/>
      <c r="H355" t="s">
        <v>3155</v>
      </c>
      <c r="I355" t="s">
        <v>3673</v>
      </c>
      <c r="J355">
        <v>0</v>
      </c>
      <c r="K355" t="s">
        <v>3157</v>
      </c>
      <c r="L355" t="s">
        <v>3158</v>
      </c>
      <c r="M355" t="s">
        <v>549</v>
      </c>
      <c r="N355" t="s">
        <v>559</v>
      </c>
      <c r="O355" t="s">
        <v>504</v>
      </c>
      <c r="P355" t="s">
        <v>325</v>
      </c>
      <c r="Q355" t="s">
        <v>344</v>
      </c>
    </row>
    <row r="356" spans="1:17">
      <c r="A356" t="s">
        <v>32022</v>
      </c>
      <c r="B356" t="s">
        <v>32023</v>
      </c>
      <c r="C356" t="s">
        <v>32024</v>
      </c>
      <c r="D356" s="4">
        <v>45804.858912037038</v>
      </c>
      <c r="E356" s="4">
        <v>45815.395833333336</v>
      </c>
      <c r="F356" s="4">
        <v>45815.413194444445</v>
      </c>
      <c r="G356" s="4"/>
      <c r="H356" t="s">
        <v>3155</v>
      </c>
      <c r="I356" t="s">
        <v>3175</v>
      </c>
      <c r="J356">
        <v>0</v>
      </c>
      <c r="K356" t="s">
        <v>3194</v>
      </c>
      <c r="L356" t="s">
        <v>3158</v>
      </c>
      <c r="M356" t="s">
        <v>549</v>
      </c>
      <c r="N356" t="s">
        <v>559</v>
      </c>
      <c r="O356" t="s">
        <v>504</v>
      </c>
      <c r="P356" t="s">
        <v>325</v>
      </c>
      <c r="Q356" t="s">
        <v>331</v>
      </c>
    </row>
    <row r="357" spans="1:17">
      <c r="A357" t="s">
        <v>32016</v>
      </c>
      <c r="B357" t="s">
        <v>32017</v>
      </c>
      <c r="C357" t="s">
        <v>32025</v>
      </c>
      <c r="D357" s="4">
        <v>45804.85800925926</v>
      </c>
      <c r="E357" s="4">
        <v>45814.416666666664</v>
      </c>
      <c r="F357" s="4">
        <v>45814.454861111109</v>
      </c>
      <c r="G357" s="4"/>
      <c r="H357" t="s">
        <v>3155</v>
      </c>
      <c r="I357" t="s">
        <v>3673</v>
      </c>
      <c r="J357">
        <v>0</v>
      </c>
      <c r="K357" t="s">
        <v>3157</v>
      </c>
      <c r="L357" t="s">
        <v>3245</v>
      </c>
      <c r="M357" t="s">
        <v>549</v>
      </c>
      <c r="N357" t="s">
        <v>559</v>
      </c>
      <c r="O357" t="s">
        <v>504</v>
      </c>
      <c r="P357" t="s">
        <v>325</v>
      </c>
      <c r="Q357" t="s">
        <v>338</v>
      </c>
    </row>
    <row r="358" spans="1:17">
      <c r="A358" t="s">
        <v>32026</v>
      </c>
      <c r="B358" t="s">
        <v>32027</v>
      </c>
      <c r="C358" t="s">
        <v>32028</v>
      </c>
      <c r="D358" s="4">
        <v>45804.857268518521</v>
      </c>
      <c r="E358" s="4">
        <v>45813.458333333336</v>
      </c>
      <c r="F358" s="4">
        <v>45813.475694444445</v>
      </c>
      <c r="G358" s="4"/>
      <c r="H358" t="s">
        <v>3155</v>
      </c>
      <c r="I358" t="s">
        <v>3171</v>
      </c>
      <c r="J358">
        <v>1001</v>
      </c>
      <c r="K358" t="s">
        <v>3157</v>
      </c>
      <c r="L358" t="s">
        <v>3158</v>
      </c>
      <c r="M358" t="s">
        <v>549</v>
      </c>
      <c r="N358" t="s">
        <v>559</v>
      </c>
      <c r="O358" t="s">
        <v>504</v>
      </c>
      <c r="P358" t="s">
        <v>325</v>
      </c>
      <c r="Q358" t="s">
        <v>343</v>
      </c>
    </row>
    <row r="359" spans="1:17">
      <c r="A359" t="s">
        <v>31733</v>
      </c>
      <c r="B359" t="s">
        <v>31734</v>
      </c>
      <c r="C359" t="s">
        <v>32029</v>
      </c>
      <c r="D359" s="4">
        <v>45804.856423611112</v>
      </c>
      <c r="E359" s="4">
        <v>45808.416666666664</v>
      </c>
      <c r="F359" s="4">
        <v>45808.454861111109</v>
      </c>
      <c r="G359" s="4"/>
      <c r="H359" t="s">
        <v>3155</v>
      </c>
      <c r="I359" t="s">
        <v>3673</v>
      </c>
      <c r="J359">
        <v>0</v>
      </c>
      <c r="K359" t="s">
        <v>3194</v>
      </c>
      <c r="L359" t="s">
        <v>3245</v>
      </c>
      <c r="M359" t="s">
        <v>549</v>
      </c>
      <c r="N359" t="s">
        <v>559</v>
      </c>
      <c r="O359" t="s">
        <v>504</v>
      </c>
      <c r="P359" t="s">
        <v>325</v>
      </c>
      <c r="Q359" t="s">
        <v>335</v>
      </c>
    </row>
    <row r="360" spans="1:17">
      <c r="A360" t="s">
        <v>32030</v>
      </c>
      <c r="B360" t="s">
        <v>32031</v>
      </c>
      <c r="C360" t="s">
        <v>32032</v>
      </c>
      <c r="D360" s="4">
        <v>45804.856053240743</v>
      </c>
      <c r="E360" s="4">
        <v>45817.416666666664</v>
      </c>
      <c r="F360" s="4">
        <v>45817.454861111109</v>
      </c>
      <c r="G360" s="4"/>
      <c r="H360" t="s">
        <v>3155</v>
      </c>
      <c r="I360" t="s">
        <v>3673</v>
      </c>
      <c r="J360">
        <v>0</v>
      </c>
      <c r="K360" t="s">
        <v>3194</v>
      </c>
      <c r="L360" t="s">
        <v>3158</v>
      </c>
      <c r="M360" t="s">
        <v>549</v>
      </c>
      <c r="N360" t="s">
        <v>559</v>
      </c>
      <c r="O360" t="s">
        <v>504</v>
      </c>
      <c r="P360" t="s">
        <v>325</v>
      </c>
      <c r="Q360" t="s">
        <v>341</v>
      </c>
    </row>
    <row r="361" spans="1:17">
      <c r="A361" t="s">
        <v>32033</v>
      </c>
      <c r="B361" t="s">
        <v>32034</v>
      </c>
      <c r="C361" t="s">
        <v>32035</v>
      </c>
      <c r="D361" s="4">
        <v>45804.855208333334</v>
      </c>
      <c r="E361" s="4">
        <v>45826.291666666664</v>
      </c>
      <c r="F361" s="4">
        <v>45826.309027777781</v>
      </c>
      <c r="G361" s="4"/>
      <c r="H361" t="s">
        <v>3155</v>
      </c>
      <c r="I361" t="s">
        <v>3162</v>
      </c>
      <c r="J361">
        <v>0</v>
      </c>
      <c r="K361" t="s">
        <v>3379</v>
      </c>
      <c r="L361" t="s">
        <v>3158</v>
      </c>
      <c r="M361" t="s">
        <v>549</v>
      </c>
      <c r="N361" t="s">
        <v>550</v>
      </c>
      <c r="O361" t="s">
        <v>1923</v>
      </c>
      <c r="P361" t="s">
        <v>1924</v>
      </c>
      <c r="Q361" t="s">
        <v>3394</v>
      </c>
    </row>
    <row r="362" spans="1:17">
      <c r="A362" t="s">
        <v>32036</v>
      </c>
      <c r="B362" t="s">
        <v>32037</v>
      </c>
      <c r="C362" t="s">
        <v>32038</v>
      </c>
      <c r="D362" s="4">
        <v>45804.846493055556</v>
      </c>
      <c r="E362" s="4">
        <v>45811.75</v>
      </c>
      <c r="F362" s="4">
        <v>45811.788194444445</v>
      </c>
      <c r="G362" s="4"/>
      <c r="H362" t="s">
        <v>3155</v>
      </c>
      <c r="I362" t="s">
        <v>3673</v>
      </c>
      <c r="J362">
        <v>0</v>
      </c>
      <c r="K362" t="s">
        <v>3194</v>
      </c>
      <c r="L362" t="s">
        <v>3158</v>
      </c>
      <c r="M362" t="s">
        <v>549</v>
      </c>
      <c r="N362" t="s">
        <v>559</v>
      </c>
      <c r="O362" t="s">
        <v>504</v>
      </c>
      <c r="P362" t="s">
        <v>325</v>
      </c>
      <c r="Q362" t="s">
        <v>340</v>
      </c>
    </row>
    <row r="363" spans="1:17">
      <c r="A363" t="s">
        <v>32039</v>
      </c>
      <c r="B363" t="s">
        <v>32040</v>
      </c>
      <c r="C363" t="s">
        <v>32041</v>
      </c>
      <c r="D363" s="4">
        <v>45804.844224537039</v>
      </c>
      <c r="E363" s="4">
        <v>45816.5</v>
      </c>
      <c r="F363" s="4">
        <v>45816.538194444445</v>
      </c>
      <c r="G363" s="4"/>
      <c r="H363" t="s">
        <v>3155</v>
      </c>
      <c r="I363" t="s">
        <v>3673</v>
      </c>
      <c r="J363">
        <v>0</v>
      </c>
      <c r="K363" t="s">
        <v>3157</v>
      </c>
      <c r="L363" t="s">
        <v>3158</v>
      </c>
      <c r="M363" t="s">
        <v>549</v>
      </c>
      <c r="N363" t="s">
        <v>559</v>
      </c>
      <c r="O363" t="s">
        <v>504</v>
      </c>
      <c r="P363" t="s">
        <v>325</v>
      </c>
      <c r="Q363" t="s">
        <v>328</v>
      </c>
    </row>
    <row r="364" spans="1:17">
      <c r="A364" t="s">
        <v>32042</v>
      </c>
      <c r="B364" t="s">
        <v>32043</v>
      </c>
      <c r="C364" t="s">
        <v>32044</v>
      </c>
      <c r="D364" s="4">
        <v>45804.84412037037</v>
      </c>
      <c r="E364" s="4">
        <v>45805.916666666664</v>
      </c>
      <c r="F364" s="4">
        <v>45805.934027777781</v>
      </c>
      <c r="G364" s="4">
        <v>45805.911689814813</v>
      </c>
      <c r="H364" t="s">
        <v>3155</v>
      </c>
      <c r="I364" t="s">
        <v>3171</v>
      </c>
      <c r="J364">
        <v>1001</v>
      </c>
      <c r="K364" t="s">
        <v>3157</v>
      </c>
      <c r="L364" t="s">
        <v>3564</v>
      </c>
      <c r="M364" t="s">
        <v>549</v>
      </c>
      <c r="N364" t="s">
        <v>550</v>
      </c>
      <c r="O364" t="s">
        <v>136</v>
      </c>
      <c r="P364" t="s">
        <v>139</v>
      </c>
      <c r="Q364" t="s">
        <v>273</v>
      </c>
    </row>
    <row r="365" spans="1:17">
      <c r="A365" t="s">
        <v>32045</v>
      </c>
      <c r="B365" t="s">
        <v>32046</v>
      </c>
      <c r="C365" t="s">
        <v>32047</v>
      </c>
      <c r="D365" s="4">
        <v>45804.841979166667</v>
      </c>
      <c r="E365" s="4">
        <v>45822.625</v>
      </c>
      <c r="F365" s="4">
        <v>45822.642361111109</v>
      </c>
      <c r="G365" s="4"/>
      <c r="H365" t="s">
        <v>3155</v>
      </c>
      <c r="I365" t="s">
        <v>3175</v>
      </c>
      <c r="J365">
        <v>1001</v>
      </c>
      <c r="K365" t="s">
        <v>3194</v>
      </c>
      <c r="L365" t="s">
        <v>3158</v>
      </c>
      <c r="M365" t="s">
        <v>549</v>
      </c>
      <c r="N365" t="s">
        <v>559</v>
      </c>
      <c r="O365" t="s">
        <v>504</v>
      </c>
      <c r="P365" t="s">
        <v>325</v>
      </c>
      <c r="Q365" t="s">
        <v>330</v>
      </c>
    </row>
    <row r="366" spans="1:17">
      <c r="A366" t="s">
        <v>31989</v>
      </c>
      <c r="B366" t="s">
        <v>31990</v>
      </c>
      <c r="C366" t="s">
        <v>32048</v>
      </c>
      <c r="D366" s="4">
        <v>45804.83997685185</v>
      </c>
      <c r="E366" s="4">
        <v>45817.708333333336</v>
      </c>
      <c r="F366" s="4">
        <v>45817.746527777781</v>
      </c>
      <c r="G366" s="4"/>
      <c r="H366" t="s">
        <v>3155</v>
      </c>
      <c r="I366" t="s">
        <v>3240</v>
      </c>
      <c r="J366">
        <v>0</v>
      </c>
      <c r="K366" t="s">
        <v>3227</v>
      </c>
      <c r="L366" t="s">
        <v>3245</v>
      </c>
      <c r="M366" t="s">
        <v>549</v>
      </c>
      <c r="N366" t="s">
        <v>550</v>
      </c>
      <c r="O366" t="s">
        <v>136</v>
      </c>
      <c r="P366" t="s">
        <v>139</v>
      </c>
      <c r="Q366" t="s">
        <v>271</v>
      </c>
    </row>
    <row r="367" spans="1:17">
      <c r="A367" t="s">
        <v>32049</v>
      </c>
      <c r="B367" t="s">
        <v>32050</v>
      </c>
      <c r="C367" t="s">
        <v>32051</v>
      </c>
      <c r="D367" s="4">
        <v>45804.836944444447</v>
      </c>
      <c r="E367" s="4">
        <v>45807.791666666664</v>
      </c>
      <c r="F367" s="4">
        <v>45807.829861111109</v>
      </c>
      <c r="G367" s="4"/>
      <c r="H367" t="s">
        <v>3155</v>
      </c>
      <c r="I367" t="s">
        <v>3673</v>
      </c>
      <c r="J367">
        <v>0</v>
      </c>
      <c r="K367" t="s">
        <v>3157</v>
      </c>
      <c r="L367" t="s">
        <v>3158</v>
      </c>
      <c r="M367" t="s">
        <v>549</v>
      </c>
      <c r="N367" t="s">
        <v>559</v>
      </c>
      <c r="O367" t="s">
        <v>504</v>
      </c>
      <c r="P367" t="s">
        <v>626</v>
      </c>
      <c r="Q367" t="s">
        <v>324</v>
      </c>
    </row>
    <row r="368" spans="1:17">
      <c r="A368" t="s">
        <v>32052</v>
      </c>
      <c r="B368" t="s">
        <v>32053</v>
      </c>
      <c r="C368" t="s">
        <v>32054</v>
      </c>
      <c r="D368" s="4">
        <v>45804.836018518516</v>
      </c>
      <c r="E368" s="4">
        <v>45807.8125</v>
      </c>
      <c r="F368" s="4">
        <v>45807.829861111109</v>
      </c>
      <c r="G368" s="4"/>
      <c r="H368" t="s">
        <v>3155</v>
      </c>
      <c r="I368" t="s">
        <v>3175</v>
      </c>
      <c r="J368">
        <v>0</v>
      </c>
      <c r="K368" t="s">
        <v>3157</v>
      </c>
      <c r="L368" t="s">
        <v>3158</v>
      </c>
      <c r="M368" t="s">
        <v>549</v>
      </c>
      <c r="N368" t="s">
        <v>559</v>
      </c>
      <c r="O368" t="s">
        <v>504</v>
      </c>
      <c r="P368" t="s">
        <v>626</v>
      </c>
      <c r="Q368" t="s">
        <v>324</v>
      </c>
    </row>
    <row r="369" spans="1:17">
      <c r="A369" t="s">
        <v>32055</v>
      </c>
      <c r="B369" t="s">
        <v>32056</v>
      </c>
      <c r="C369" t="s">
        <v>32057</v>
      </c>
      <c r="D369" s="4">
        <v>45804.834837962961</v>
      </c>
      <c r="E369" s="4">
        <v>45811.416666666664</v>
      </c>
      <c r="F369" s="4">
        <v>45811.434027777781</v>
      </c>
      <c r="G369" s="4"/>
      <c r="H369" t="s">
        <v>3155</v>
      </c>
      <c r="I369" t="s">
        <v>3175</v>
      </c>
      <c r="J369">
        <v>1001</v>
      </c>
      <c r="K369" t="s">
        <v>3194</v>
      </c>
      <c r="L369" t="s">
        <v>3158</v>
      </c>
      <c r="M369" t="s">
        <v>549</v>
      </c>
      <c r="N369" t="s">
        <v>559</v>
      </c>
      <c r="O369" t="s">
        <v>504</v>
      </c>
      <c r="P369" t="s">
        <v>325</v>
      </c>
      <c r="Q369" t="s">
        <v>332</v>
      </c>
    </row>
    <row r="370" spans="1:17">
      <c r="A370" t="s">
        <v>32058</v>
      </c>
      <c r="B370" t="s">
        <v>32059</v>
      </c>
      <c r="C370" t="s">
        <v>32060</v>
      </c>
      <c r="D370" s="4">
        <v>45804.830150462964</v>
      </c>
      <c r="E370" s="4">
        <v>45816.416666666664</v>
      </c>
      <c r="F370" s="4">
        <v>45816.434027777781</v>
      </c>
      <c r="G370" s="4"/>
      <c r="H370" t="s">
        <v>3155</v>
      </c>
      <c r="I370" t="s">
        <v>3175</v>
      </c>
      <c r="J370">
        <v>1001</v>
      </c>
      <c r="K370" t="s">
        <v>3157</v>
      </c>
      <c r="L370" t="s">
        <v>3158</v>
      </c>
      <c r="M370" t="s">
        <v>549</v>
      </c>
      <c r="N370" t="s">
        <v>559</v>
      </c>
      <c r="O370" t="s">
        <v>504</v>
      </c>
      <c r="P370" t="s">
        <v>325</v>
      </c>
      <c r="Q370" t="s">
        <v>327</v>
      </c>
    </row>
    <row r="371" spans="1:17">
      <c r="A371" t="s">
        <v>32061</v>
      </c>
      <c r="B371" t="s">
        <v>32062</v>
      </c>
      <c r="C371" t="s">
        <v>32063</v>
      </c>
      <c r="D371" s="4">
        <v>45804.828287037039</v>
      </c>
      <c r="E371" s="4">
        <v>45807.354166666664</v>
      </c>
      <c r="F371" s="4">
        <v>45807.371527777781</v>
      </c>
      <c r="G371" s="4"/>
      <c r="H371" t="s">
        <v>3155</v>
      </c>
      <c r="I371" t="s">
        <v>3512</v>
      </c>
      <c r="J371">
        <v>1</v>
      </c>
      <c r="K371" t="s">
        <v>3157</v>
      </c>
      <c r="L371" t="s">
        <v>3158</v>
      </c>
      <c r="M371" t="s">
        <v>549</v>
      </c>
      <c r="N371" t="s">
        <v>550</v>
      </c>
      <c r="O371" t="s">
        <v>616</v>
      </c>
      <c r="P371" t="s">
        <v>314</v>
      </c>
      <c r="Q371" t="s">
        <v>318</v>
      </c>
    </row>
    <row r="372" spans="1:17">
      <c r="A372" t="s">
        <v>32064</v>
      </c>
      <c r="B372" t="s">
        <v>32065</v>
      </c>
      <c r="C372" t="s">
        <v>32066</v>
      </c>
      <c r="D372" s="4">
        <v>45804.827418981484</v>
      </c>
      <c r="E372" s="4">
        <v>45808.416666666664</v>
      </c>
      <c r="F372" s="4">
        <v>45808.454861111109</v>
      </c>
      <c r="G372" s="4"/>
      <c r="H372" t="s">
        <v>3155</v>
      </c>
      <c r="I372" t="s">
        <v>3156</v>
      </c>
      <c r="J372">
        <v>0</v>
      </c>
      <c r="K372" t="s">
        <v>3194</v>
      </c>
      <c r="L372" t="s">
        <v>3158</v>
      </c>
      <c r="M372" t="s">
        <v>549</v>
      </c>
      <c r="N372" t="s">
        <v>550</v>
      </c>
      <c r="O372" t="s">
        <v>136</v>
      </c>
      <c r="P372" t="s">
        <v>147</v>
      </c>
      <c r="Q372" t="s">
        <v>254</v>
      </c>
    </row>
    <row r="373" spans="1:17">
      <c r="A373" t="s">
        <v>32058</v>
      </c>
      <c r="B373" t="s">
        <v>32067</v>
      </c>
      <c r="C373" t="s">
        <v>32068</v>
      </c>
      <c r="D373" s="4">
        <v>45804.826064814813</v>
      </c>
      <c r="E373" s="4">
        <v>45816.375</v>
      </c>
      <c r="F373" s="4">
        <v>45816.413194444445</v>
      </c>
      <c r="G373" s="4"/>
      <c r="H373" t="s">
        <v>3155</v>
      </c>
      <c r="I373" t="s">
        <v>3673</v>
      </c>
      <c r="J373">
        <v>0</v>
      </c>
      <c r="K373" t="s">
        <v>3194</v>
      </c>
      <c r="L373" t="s">
        <v>3158</v>
      </c>
      <c r="M373" t="s">
        <v>549</v>
      </c>
      <c r="N373" t="s">
        <v>559</v>
      </c>
      <c r="O373" t="s">
        <v>504</v>
      </c>
      <c r="P373" t="s">
        <v>325</v>
      </c>
      <c r="Q373" t="s">
        <v>327</v>
      </c>
    </row>
    <row r="374" spans="1:17">
      <c r="A374" t="s">
        <v>21376</v>
      </c>
      <c r="B374" t="s">
        <v>21377</v>
      </c>
      <c r="C374" t="s">
        <v>32069</v>
      </c>
      <c r="D374" s="4">
        <v>45804.825497685182</v>
      </c>
      <c r="E374" s="4">
        <v>45808.833333333336</v>
      </c>
      <c r="F374" s="4">
        <v>45808.871527777781</v>
      </c>
      <c r="G374" s="4"/>
      <c r="H374" t="s">
        <v>3155</v>
      </c>
      <c r="I374" t="s">
        <v>3240</v>
      </c>
      <c r="J374">
        <v>1001</v>
      </c>
      <c r="K374" t="s">
        <v>3157</v>
      </c>
      <c r="L374" t="s">
        <v>3158</v>
      </c>
      <c r="M374" t="s">
        <v>549</v>
      </c>
      <c r="N374" t="s">
        <v>550</v>
      </c>
      <c r="O374" t="s">
        <v>136</v>
      </c>
      <c r="P374" t="s">
        <v>139</v>
      </c>
      <c r="Q374" t="s">
        <v>271</v>
      </c>
    </row>
    <row r="375" spans="1:17">
      <c r="A375" t="s">
        <v>32070</v>
      </c>
      <c r="B375" t="s">
        <v>32071</v>
      </c>
      <c r="C375" t="s">
        <v>32072</v>
      </c>
      <c r="D375" s="4">
        <v>45804.824837962966</v>
      </c>
      <c r="E375" s="4">
        <v>45807.416666666664</v>
      </c>
      <c r="F375" s="4">
        <v>45807.454861111109</v>
      </c>
      <c r="G375" s="4"/>
      <c r="H375" t="s">
        <v>3155</v>
      </c>
      <c r="I375" t="s">
        <v>3240</v>
      </c>
      <c r="J375">
        <v>1002</v>
      </c>
      <c r="K375" t="s">
        <v>3157</v>
      </c>
      <c r="L375" t="s">
        <v>3158</v>
      </c>
      <c r="M375" t="s">
        <v>549</v>
      </c>
      <c r="N375" t="s">
        <v>550</v>
      </c>
      <c r="O375" t="s">
        <v>551</v>
      </c>
      <c r="P375" t="s">
        <v>149</v>
      </c>
      <c r="Q375" t="s">
        <v>202</v>
      </c>
    </row>
    <row r="376" spans="1:17">
      <c r="A376" t="s">
        <v>32073</v>
      </c>
      <c r="B376" t="s">
        <v>32074</v>
      </c>
      <c r="C376" t="s">
        <v>32075</v>
      </c>
      <c r="D376" s="4">
        <v>45804.822511574072</v>
      </c>
      <c r="E376" s="4">
        <v>45837.458333333336</v>
      </c>
      <c r="F376" s="4">
        <v>45837.475694444445</v>
      </c>
      <c r="G376" s="4"/>
      <c r="H376" t="s">
        <v>3155</v>
      </c>
      <c r="I376" t="s">
        <v>3171</v>
      </c>
      <c r="J376">
        <v>1001</v>
      </c>
      <c r="K376" t="s">
        <v>3157</v>
      </c>
      <c r="L376" t="s">
        <v>3158</v>
      </c>
      <c r="M376" t="s">
        <v>549</v>
      </c>
      <c r="N376" t="s">
        <v>559</v>
      </c>
      <c r="O376" t="s">
        <v>504</v>
      </c>
      <c r="P376" t="s">
        <v>325</v>
      </c>
      <c r="Q376" t="s">
        <v>452</v>
      </c>
    </row>
    <row r="377" spans="1:17">
      <c r="A377" t="s">
        <v>32076</v>
      </c>
      <c r="B377" t="s">
        <v>32077</v>
      </c>
      <c r="C377" t="s">
        <v>32078</v>
      </c>
      <c r="D377" s="4">
        <v>45804.821527777778</v>
      </c>
      <c r="E377" s="4">
        <v>45808.666666666664</v>
      </c>
      <c r="F377" s="4">
        <v>45808.704861111109</v>
      </c>
      <c r="G377" s="4"/>
      <c r="H377" t="s">
        <v>3155</v>
      </c>
      <c r="I377" t="s">
        <v>3156</v>
      </c>
      <c r="J377">
        <v>0</v>
      </c>
      <c r="K377" t="s">
        <v>3157</v>
      </c>
      <c r="L377" t="s">
        <v>3158</v>
      </c>
      <c r="M377" t="s">
        <v>549</v>
      </c>
      <c r="N377" t="s">
        <v>550</v>
      </c>
      <c r="O377" t="s">
        <v>136</v>
      </c>
      <c r="P377" t="s">
        <v>143</v>
      </c>
      <c r="Q377" t="s">
        <v>301</v>
      </c>
    </row>
    <row r="378" spans="1:17">
      <c r="A378" t="s">
        <v>32079</v>
      </c>
      <c r="B378" t="s">
        <v>32080</v>
      </c>
      <c r="C378" t="s">
        <v>32081</v>
      </c>
      <c r="D378" s="4">
        <v>45804.821504629632</v>
      </c>
      <c r="E378" s="4">
        <v>45810.020833333336</v>
      </c>
      <c r="F378" s="4">
        <v>45810.038194444445</v>
      </c>
      <c r="G378" s="4"/>
      <c r="H378" t="s">
        <v>3155</v>
      </c>
      <c r="I378" t="s">
        <v>3586</v>
      </c>
      <c r="J378">
        <v>1</v>
      </c>
      <c r="K378" t="s">
        <v>3198</v>
      </c>
      <c r="L378" t="s">
        <v>3158</v>
      </c>
      <c r="M378" t="s">
        <v>549</v>
      </c>
      <c r="N378" t="s">
        <v>550</v>
      </c>
      <c r="O378" t="s">
        <v>1923</v>
      </c>
      <c r="P378" t="s">
        <v>1924</v>
      </c>
      <c r="Q378" t="s">
        <v>3180</v>
      </c>
    </row>
    <row r="379" spans="1:17">
      <c r="A379" t="s">
        <v>20378</v>
      </c>
      <c r="B379" t="s">
        <v>20379</v>
      </c>
      <c r="C379" t="s">
        <v>32082</v>
      </c>
      <c r="D379" s="4">
        <v>45804.818541666667</v>
      </c>
      <c r="E379" s="4">
        <v>45808.770833333336</v>
      </c>
      <c r="F379" s="4">
        <v>45808.809027777781</v>
      </c>
      <c r="G379" s="4"/>
      <c r="H379" t="s">
        <v>3155</v>
      </c>
      <c r="I379" t="s">
        <v>3156</v>
      </c>
      <c r="J379">
        <v>0</v>
      </c>
      <c r="K379" t="s">
        <v>3227</v>
      </c>
      <c r="L379" t="s">
        <v>3158</v>
      </c>
      <c r="M379" t="s">
        <v>549</v>
      </c>
      <c r="N379" t="s">
        <v>550</v>
      </c>
      <c r="O379" t="s">
        <v>136</v>
      </c>
      <c r="P379" t="s">
        <v>292</v>
      </c>
      <c r="Q379" t="s">
        <v>293</v>
      </c>
    </row>
    <row r="380" spans="1:17">
      <c r="A380" t="s">
        <v>32083</v>
      </c>
      <c r="B380" t="s">
        <v>32084</v>
      </c>
      <c r="C380" t="s">
        <v>32085</v>
      </c>
      <c r="D380" s="4">
        <v>45804.818252314813</v>
      </c>
      <c r="E380" s="4">
        <v>45805.854166666664</v>
      </c>
      <c r="F380" s="4">
        <v>45805.871527777781</v>
      </c>
      <c r="G380" s="4">
        <v>45805.856921296298</v>
      </c>
      <c r="H380" t="s">
        <v>3155</v>
      </c>
      <c r="I380" t="s">
        <v>3291</v>
      </c>
      <c r="J380">
        <v>0</v>
      </c>
      <c r="K380" t="s">
        <v>3194</v>
      </c>
      <c r="L380" t="s">
        <v>3564</v>
      </c>
      <c r="M380" t="s">
        <v>549</v>
      </c>
      <c r="N380" t="s">
        <v>550</v>
      </c>
      <c r="O380" t="s">
        <v>551</v>
      </c>
      <c r="P380" t="s">
        <v>141</v>
      </c>
      <c r="Q380" t="s">
        <v>232</v>
      </c>
    </row>
    <row r="381" spans="1:17">
      <c r="A381" t="s">
        <v>32086</v>
      </c>
      <c r="B381" t="s">
        <v>32087</v>
      </c>
      <c r="C381" t="s">
        <v>32088</v>
      </c>
      <c r="D381" s="4">
        <v>45804.816863425927</v>
      </c>
      <c r="E381" s="4">
        <v>45809.791666666664</v>
      </c>
      <c r="F381" s="4">
        <v>45809.809027777781</v>
      </c>
      <c r="G381" s="4"/>
      <c r="H381" t="s">
        <v>3155</v>
      </c>
      <c r="I381" t="s">
        <v>3162</v>
      </c>
      <c r="J381">
        <v>0</v>
      </c>
      <c r="K381" t="s">
        <v>3252</v>
      </c>
      <c r="L381" t="s">
        <v>3158</v>
      </c>
      <c r="M381" t="s">
        <v>549</v>
      </c>
      <c r="N381" t="s">
        <v>550</v>
      </c>
      <c r="O381" t="s">
        <v>1923</v>
      </c>
      <c r="P381" t="s">
        <v>1924</v>
      </c>
      <c r="Q381" t="s">
        <v>20039</v>
      </c>
    </row>
    <row r="382" spans="1:17">
      <c r="A382" t="s">
        <v>32086</v>
      </c>
      <c r="B382" t="s">
        <v>32087</v>
      </c>
      <c r="C382" t="s">
        <v>32089</v>
      </c>
      <c r="D382" s="4">
        <v>45804.816423611112</v>
      </c>
      <c r="E382" s="4">
        <v>45808.791666666664</v>
      </c>
      <c r="F382" s="4">
        <v>45808.829861111109</v>
      </c>
      <c r="G382" s="4"/>
      <c r="H382" t="s">
        <v>3155</v>
      </c>
      <c r="I382" t="s">
        <v>3156</v>
      </c>
      <c r="J382">
        <v>0</v>
      </c>
      <c r="K382" t="s">
        <v>3157</v>
      </c>
      <c r="L382" t="s">
        <v>3158</v>
      </c>
      <c r="M382" t="s">
        <v>549</v>
      </c>
      <c r="N382" t="s">
        <v>550</v>
      </c>
      <c r="O382" t="s">
        <v>551</v>
      </c>
      <c r="P382" t="s">
        <v>141</v>
      </c>
      <c r="Q382" t="s">
        <v>238</v>
      </c>
    </row>
    <row r="383" spans="1:17">
      <c r="A383" t="s">
        <v>32090</v>
      </c>
      <c r="B383" t="s">
        <v>32091</v>
      </c>
      <c r="C383" t="s">
        <v>32092</v>
      </c>
      <c r="D383" s="4">
        <v>45804.813807870371</v>
      </c>
      <c r="E383" s="4">
        <v>45807.333333333336</v>
      </c>
      <c r="F383" s="4">
        <v>45807.350694444445</v>
      </c>
      <c r="G383" s="4"/>
      <c r="H383" t="s">
        <v>3155</v>
      </c>
      <c r="I383" t="s">
        <v>3171</v>
      </c>
      <c r="J383">
        <v>0</v>
      </c>
      <c r="K383" t="s">
        <v>3157</v>
      </c>
      <c r="L383" t="s">
        <v>3158</v>
      </c>
      <c r="M383" t="s">
        <v>549</v>
      </c>
      <c r="N383" t="s">
        <v>550</v>
      </c>
      <c r="O383" t="s">
        <v>551</v>
      </c>
      <c r="P383" t="s">
        <v>242</v>
      </c>
      <c r="Q383" t="s">
        <v>244</v>
      </c>
    </row>
    <row r="384" spans="1:17">
      <c r="A384" t="s">
        <v>32090</v>
      </c>
      <c r="B384" t="s">
        <v>32091</v>
      </c>
      <c r="C384" t="s">
        <v>32093</v>
      </c>
      <c r="D384" s="4">
        <v>45804.812349537038</v>
      </c>
      <c r="E384" s="4">
        <v>45805.333333333336</v>
      </c>
      <c r="F384" s="4">
        <v>45805.350694444445</v>
      </c>
      <c r="G384" s="4"/>
      <c r="H384" t="s">
        <v>3155</v>
      </c>
      <c r="I384" t="s">
        <v>3171</v>
      </c>
      <c r="J384">
        <v>0</v>
      </c>
      <c r="K384" t="s">
        <v>3157</v>
      </c>
      <c r="L384" t="s">
        <v>3245</v>
      </c>
      <c r="M384" t="s">
        <v>549</v>
      </c>
      <c r="N384" t="s">
        <v>550</v>
      </c>
      <c r="O384" t="s">
        <v>551</v>
      </c>
      <c r="P384" t="s">
        <v>242</v>
      </c>
      <c r="Q384" t="s">
        <v>244</v>
      </c>
    </row>
    <row r="385" spans="1:17">
      <c r="A385" t="s">
        <v>32094</v>
      </c>
      <c r="B385" t="s">
        <v>32095</v>
      </c>
      <c r="C385" t="s">
        <v>32096</v>
      </c>
      <c r="D385" s="4">
        <v>45804.804340277777</v>
      </c>
      <c r="E385" s="4">
        <v>45806.416666666664</v>
      </c>
      <c r="F385" s="4">
        <v>45806.454861111109</v>
      </c>
      <c r="G385" s="4"/>
      <c r="H385" t="s">
        <v>3155</v>
      </c>
      <c r="I385" t="s">
        <v>4530</v>
      </c>
      <c r="J385">
        <v>1001</v>
      </c>
      <c r="K385" t="s">
        <v>4531</v>
      </c>
      <c r="L385" t="s">
        <v>3158</v>
      </c>
      <c r="M385" t="s">
        <v>549</v>
      </c>
      <c r="N385" t="s">
        <v>559</v>
      </c>
      <c r="O385" t="s">
        <v>504</v>
      </c>
      <c r="P385" t="s">
        <v>325</v>
      </c>
      <c r="Q385" t="s">
        <v>326</v>
      </c>
    </row>
    <row r="386" spans="1:17">
      <c r="A386" t="s">
        <v>31362</v>
      </c>
      <c r="B386" t="s">
        <v>31365</v>
      </c>
      <c r="C386" t="s">
        <v>32097</v>
      </c>
      <c r="D386" s="4">
        <v>45804.797812500001</v>
      </c>
      <c r="E386" s="4">
        <v>45806.291666666664</v>
      </c>
      <c r="F386" s="4">
        <v>45806.309027777781</v>
      </c>
      <c r="G386" s="4"/>
      <c r="H386" t="s">
        <v>3155</v>
      </c>
      <c r="I386" t="s">
        <v>3171</v>
      </c>
      <c r="J386">
        <v>1002</v>
      </c>
      <c r="K386" t="s">
        <v>3157</v>
      </c>
      <c r="L386" t="s">
        <v>3245</v>
      </c>
      <c r="M386" t="s">
        <v>549</v>
      </c>
      <c r="N386" t="s">
        <v>550</v>
      </c>
      <c r="O386" t="s">
        <v>136</v>
      </c>
      <c r="P386" t="s">
        <v>147</v>
      </c>
      <c r="Q386" t="s">
        <v>253</v>
      </c>
    </row>
    <row r="387" spans="1:17">
      <c r="A387" t="s">
        <v>28481</v>
      </c>
      <c r="B387" t="s">
        <v>28482</v>
      </c>
      <c r="C387" t="s">
        <v>32098</v>
      </c>
      <c r="D387" s="4">
        <v>45804.791886574072</v>
      </c>
      <c r="E387" s="4">
        <v>45818.458333333336</v>
      </c>
      <c r="F387" s="4">
        <v>45818.475694444445</v>
      </c>
      <c r="G387" s="4"/>
      <c r="H387" t="s">
        <v>3155</v>
      </c>
      <c r="I387" t="s">
        <v>3171</v>
      </c>
      <c r="J387">
        <v>1001</v>
      </c>
      <c r="K387" t="s">
        <v>3157</v>
      </c>
      <c r="L387" t="s">
        <v>3158</v>
      </c>
      <c r="M387" t="s">
        <v>549</v>
      </c>
      <c r="N387" t="s">
        <v>559</v>
      </c>
      <c r="O387" t="s">
        <v>504</v>
      </c>
      <c r="P387" t="s">
        <v>325</v>
      </c>
      <c r="Q387" t="s">
        <v>334</v>
      </c>
    </row>
    <row r="388" spans="1:17">
      <c r="A388" t="s">
        <v>32007</v>
      </c>
      <c r="B388" t="s">
        <v>32008</v>
      </c>
      <c r="C388" t="s">
        <v>32099</v>
      </c>
      <c r="D388" s="4">
        <v>45804.790960648148</v>
      </c>
      <c r="E388" s="4">
        <v>45805.708333333336</v>
      </c>
      <c r="F388" s="4">
        <v>45805.725694444445</v>
      </c>
      <c r="G388" s="4"/>
      <c r="H388" t="s">
        <v>3155</v>
      </c>
      <c r="I388" t="s">
        <v>3162</v>
      </c>
      <c r="J388">
        <v>0</v>
      </c>
      <c r="K388" t="s">
        <v>4074</v>
      </c>
      <c r="L388" t="s">
        <v>3245</v>
      </c>
      <c r="M388" t="s">
        <v>549</v>
      </c>
      <c r="N388" t="s">
        <v>550</v>
      </c>
      <c r="O388" t="s">
        <v>1923</v>
      </c>
      <c r="P388" t="s">
        <v>1924</v>
      </c>
      <c r="Q388" t="s">
        <v>3281</v>
      </c>
    </row>
    <row r="389" spans="1:17">
      <c r="A389" t="s">
        <v>32100</v>
      </c>
      <c r="B389" t="s">
        <v>32101</v>
      </c>
      <c r="C389" t="s">
        <v>32102</v>
      </c>
      <c r="D389" s="4">
        <v>45804.786053240743</v>
      </c>
      <c r="E389" s="4">
        <v>45815.375</v>
      </c>
      <c r="F389" s="4">
        <v>45815.413194444445</v>
      </c>
      <c r="G389" s="4"/>
      <c r="H389" t="s">
        <v>3155</v>
      </c>
      <c r="I389" t="s">
        <v>3673</v>
      </c>
      <c r="J389">
        <v>0</v>
      </c>
      <c r="K389" t="s">
        <v>3157</v>
      </c>
      <c r="L389" t="s">
        <v>3158</v>
      </c>
      <c r="M389" t="s">
        <v>549</v>
      </c>
      <c r="N389" t="s">
        <v>559</v>
      </c>
      <c r="O389" t="s">
        <v>504</v>
      </c>
      <c r="P389" t="s">
        <v>325</v>
      </c>
      <c r="Q389" t="s">
        <v>331</v>
      </c>
    </row>
    <row r="390" spans="1:17">
      <c r="A390" t="s">
        <v>32103</v>
      </c>
      <c r="B390" t="s">
        <v>32104</v>
      </c>
      <c r="C390" t="s">
        <v>32105</v>
      </c>
      <c r="D390" s="4">
        <v>45804.784768518519</v>
      </c>
      <c r="E390" s="4">
        <v>45806.791666666664</v>
      </c>
      <c r="F390" s="4">
        <v>45806.829861111109</v>
      </c>
      <c r="G390" s="4"/>
      <c r="H390" t="s">
        <v>3155</v>
      </c>
      <c r="I390" t="s">
        <v>3156</v>
      </c>
      <c r="J390">
        <v>0</v>
      </c>
      <c r="K390" t="s">
        <v>3157</v>
      </c>
      <c r="L390" t="s">
        <v>3158</v>
      </c>
      <c r="M390" t="s">
        <v>549</v>
      </c>
      <c r="N390" t="s">
        <v>550</v>
      </c>
      <c r="O390" t="s">
        <v>136</v>
      </c>
      <c r="P390" t="s">
        <v>292</v>
      </c>
      <c r="Q390" t="s">
        <v>296</v>
      </c>
    </row>
    <row r="391" spans="1:17">
      <c r="A391" t="s">
        <v>32106</v>
      </c>
      <c r="B391" t="s">
        <v>32107</v>
      </c>
      <c r="C391" t="s">
        <v>32108</v>
      </c>
      <c r="D391" s="4">
        <v>45804.782210648147</v>
      </c>
      <c r="E391" s="4">
        <v>45816.666666666664</v>
      </c>
      <c r="F391" s="4">
        <v>45816.704861111109</v>
      </c>
      <c r="G391" s="4"/>
      <c r="H391" t="s">
        <v>3155</v>
      </c>
      <c r="I391" t="s">
        <v>3673</v>
      </c>
      <c r="J391">
        <v>0</v>
      </c>
      <c r="K391" t="s">
        <v>3157</v>
      </c>
      <c r="L391" t="s">
        <v>3158</v>
      </c>
      <c r="M391" t="s">
        <v>549</v>
      </c>
      <c r="N391" t="s">
        <v>559</v>
      </c>
      <c r="O391" t="s">
        <v>504</v>
      </c>
      <c r="P391" t="s">
        <v>325</v>
      </c>
      <c r="Q391" t="s">
        <v>344</v>
      </c>
    </row>
    <row r="392" spans="1:17">
      <c r="A392" t="s">
        <v>32109</v>
      </c>
      <c r="B392" t="s">
        <v>32110</v>
      </c>
      <c r="C392" t="s">
        <v>32111</v>
      </c>
      <c r="D392" s="4">
        <v>45804.779432870368</v>
      </c>
      <c r="E392" s="4">
        <v>45810.458333333336</v>
      </c>
      <c r="F392" s="4">
        <v>45810.475694444445</v>
      </c>
      <c r="G392" s="4"/>
      <c r="H392" t="s">
        <v>3155</v>
      </c>
      <c r="I392" t="s">
        <v>3171</v>
      </c>
      <c r="J392">
        <v>1001</v>
      </c>
      <c r="K392" t="s">
        <v>3157</v>
      </c>
      <c r="L392" t="s">
        <v>3158</v>
      </c>
      <c r="M392" t="s">
        <v>549</v>
      </c>
      <c r="N392" t="s">
        <v>559</v>
      </c>
      <c r="O392" t="s">
        <v>504</v>
      </c>
      <c r="P392" t="s">
        <v>325</v>
      </c>
      <c r="Q392" t="s">
        <v>339</v>
      </c>
    </row>
    <row r="393" spans="1:17">
      <c r="A393" t="s">
        <v>32112</v>
      </c>
      <c r="B393" t="s">
        <v>32113</v>
      </c>
      <c r="C393" t="s">
        <v>32114</v>
      </c>
      <c r="D393" s="4">
        <v>45804.77784722222</v>
      </c>
      <c r="E393" s="4">
        <v>45806.645833333336</v>
      </c>
      <c r="F393" s="4">
        <v>45806.684027777781</v>
      </c>
      <c r="G393" s="4"/>
      <c r="H393" t="s">
        <v>3155</v>
      </c>
      <c r="I393" t="s">
        <v>3240</v>
      </c>
      <c r="J393">
        <v>1002</v>
      </c>
      <c r="K393" t="s">
        <v>3157</v>
      </c>
      <c r="L393" t="s">
        <v>3158</v>
      </c>
      <c r="M393" t="s">
        <v>549</v>
      </c>
      <c r="N393" t="s">
        <v>550</v>
      </c>
      <c r="O393" t="s">
        <v>136</v>
      </c>
      <c r="P393" t="s">
        <v>143</v>
      </c>
      <c r="Q393" t="s">
        <v>298</v>
      </c>
    </row>
    <row r="394" spans="1:17">
      <c r="A394" t="s">
        <v>32115</v>
      </c>
      <c r="B394" t="s">
        <v>32116</v>
      </c>
      <c r="C394" t="s">
        <v>32117</v>
      </c>
      <c r="D394" s="4">
        <v>45804.768043981479</v>
      </c>
      <c r="E394" s="4">
        <v>45809.791666666664</v>
      </c>
      <c r="F394" s="4">
        <v>45809.829861111109</v>
      </c>
      <c r="G394" s="4"/>
      <c r="H394" t="s">
        <v>3155</v>
      </c>
      <c r="I394" t="s">
        <v>3240</v>
      </c>
      <c r="J394">
        <v>1001</v>
      </c>
      <c r="K394" t="s">
        <v>3157</v>
      </c>
      <c r="L394" t="s">
        <v>3158</v>
      </c>
      <c r="M394" t="s">
        <v>549</v>
      </c>
      <c r="N394" t="s">
        <v>550</v>
      </c>
      <c r="O394" t="s">
        <v>136</v>
      </c>
      <c r="P394" t="s">
        <v>143</v>
      </c>
      <c r="Q394" t="s">
        <v>301</v>
      </c>
    </row>
    <row r="395" spans="1:17">
      <c r="A395" t="s">
        <v>31817</v>
      </c>
      <c r="B395" t="s">
        <v>31818</v>
      </c>
      <c r="C395" t="s">
        <v>32118</v>
      </c>
      <c r="D395" s="4">
        <v>45804.758217592593</v>
      </c>
      <c r="E395" s="4">
        <v>45805.458333333336</v>
      </c>
      <c r="F395" s="4">
        <v>45805.475694444445</v>
      </c>
      <c r="G395" s="4"/>
      <c r="H395" t="s">
        <v>3155</v>
      </c>
      <c r="I395" t="s">
        <v>3291</v>
      </c>
      <c r="J395">
        <v>0</v>
      </c>
      <c r="K395" t="s">
        <v>3194</v>
      </c>
      <c r="L395" t="s">
        <v>3245</v>
      </c>
      <c r="M395" t="s">
        <v>549</v>
      </c>
      <c r="N395" t="s">
        <v>550</v>
      </c>
      <c r="O395" t="s">
        <v>136</v>
      </c>
      <c r="P395" t="s">
        <v>147</v>
      </c>
      <c r="Q395" t="s">
        <v>258</v>
      </c>
    </row>
    <row r="396" spans="1:17">
      <c r="A396" t="s">
        <v>32119</v>
      </c>
      <c r="B396" t="s">
        <v>32120</v>
      </c>
      <c r="C396" t="s">
        <v>32121</v>
      </c>
      <c r="D396" s="4">
        <v>45804.755613425928</v>
      </c>
      <c r="E396" s="4">
        <v>45810.416666666664</v>
      </c>
      <c r="F396" s="4">
        <v>45810.454861111109</v>
      </c>
      <c r="G396" s="4"/>
      <c r="H396" t="s">
        <v>3155</v>
      </c>
      <c r="I396" t="s">
        <v>3673</v>
      </c>
      <c r="J396">
        <v>0</v>
      </c>
      <c r="K396" t="s">
        <v>3194</v>
      </c>
      <c r="L396" t="s">
        <v>3158</v>
      </c>
      <c r="M396" t="s">
        <v>549</v>
      </c>
      <c r="N396" t="s">
        <v>559</v>
      </c>
      <c r="O396" t="s">
        <v>504</v>
      </c>
      <c r="P396" t="s">
        <v>325</v>
      </c>
      <c r="Q396" t="s">
        <v>336</v>
      </c>
    </row>
    <row r="397" spans="1:17">
      <c r="A397" t="s">
        <v>32122</v>
      </c>
      <c r="B397" t="s">
        <v>32123</v>
      </c>
      <c r="C397" t="s">
        <v>32124</v>
      </c>
      <c r="D397" s="4">
        <v>45804.752152777779</v>
      </c>
      <c r="E397" s="4">
        <v>45805.5625</v>
      </c>
      <c r="F397" s="4">
        <v>45805.600694444445</v>
      </c>
      <c r="G397" s="4">
        <v>45805.561527777776</v>
      </c>
      <c r="H397" t="s">
        <v>3155</v>
      </c>
      <c r="I397" t="s">
        <v>3240</v>
      </c>
      <c r="J397">
        <v>1002</v>
      </c>
      <c r="K397" t="s">
        <v>3157</v>
      </c>
      <c r="L397" t="s">
        <v>3564</v>
      </c>
      <c r="M397" t="s">
        <v>549</v>
      </c>
      <c r="N397" t="s">
        <v>550</v>
      </c>
      <c r="O397" t="s">
        <v>136</v>
      </c>
      <c r="P397" t="s">
        <v>139</v>
      </c>
      <c r="Q397" t="s">
        <v>271</v>
      </c>
    </row>
    <row r="398" spans="1:17">
      <c r="A398" t="s">
        <v>32125</v>
      </c>
      <c r="B398" t="s">
        <v>32126</v>
      </c>
      <c r="C398" t="s">
        <v>32127</v>
      </c>
      <c r="D398" s="4">
        <v>45804.743761574071</v>
      </c>
      <c r="E398" s="4">
        <v>45808.791666666664</v>
      </c>
      <c r="F398" s="4">
        <v>45808.809027777781</v>
      </c>
      <c r="G398" s="4"/>
      <c r="H398" t="s">
        <v>3155</v>
      </c>
      <c r="I398" t="s">
        <v>3171</v>
      </c>
      <c r="J398">
        <v>0</v>
      </c>
      <c r="K398" t="s">
        <v>3194</v>
      </c>
      <c r="L398" t="s">
        <v>3158</v>
      </c>
      <c r="M398" t="s">
        <v>549</v>
      </c>
      <c r="N398" t="s">
        <v>550</v>
      </c>
      <c r="O398" t="s">
        <v>136</v>
      </c>
      <c r="P398" t="s">
        <v>292</v>
      </c>
      <c r="Q398" t="s">
        <v>295</v>
      </c>
    </row>
    <row r="399" spans="1:17">
      <c r="A399" t="s">
        <v>32128</v>
      </c>
      <c r="B399" t="s">
        <v>32129</v>
      </c>
      <c r="C399" t="s">
        <v>32130</v>
      </c>
      <c r="D399" s="4">
        <v>45804.740034722221</v>
      </c>
      <c r="E399" s="4">
        <v>45815.708333333336</v>
      </c>
      <c r="F399" s="4">
        <v>45815.725694444445</v>
      </c>
      <c r="G399" s="4"/>
      <c r="H399" t="s">
        <v>3155</v>
      </c>
      <c r="I399" t="s">
        <v>3171</v>
      </c>
      <c r="J399">
        <v>0</v>
      </c>
      <c r="K399" t="s">
        <v>3157</v>
      </c>
      <c r="L399" t="s">
        <v>3158</v>
      </c>
      <c r="M399" t="s">
        <v>549</v>
      </c>
      <c r="N399" t="s">
        <v>3275</v>
      </c>
      <c r="O399" t="s">
        <v>3276</v>
      </c>
      <c r="P399" t="s">
        <v>626</v>
      </c>
      <c r="Q399" t="s">
        <v>3283</v>
      </c>
    </row>
    <row r="400" spans="1:17">
      <c r="A400" t="s">
        <v>32131</v>
      </c>
      <c r="B400" t="s">
        <v>32132</v>
      </c>
      <c r="C400" t="s">
        <v>32133</v>
      </c>
      <c r="D400" s="4">
        <v>45804.73841435185</v>
      </c>
      <c r="E400" s="4">
        <v>45807.791666666664</v>
      </c>
      <c r="F400" s="4">
        <v>45807.829861111109</v>
      </c>
      <c r="G400" s="4"/>
      <c r="H400" t="s">
        <v>3155</v>
      </c>
      <c r="I400" t="s">
        <v>3156</v>
      </c>
      <c r="J400">
        <v>0</v>
      </c>
      <c r="K400" t="s">
        <v>3157</v>
      </c>
      <c r="L400" t="s">
        <v>3158</v>
      </c>
      <c r="M400" t="s">
        <v>549</v>
      </c>
      <c r="N400" t="s">
        <v>550</v>
      </c>
      <c r="O400" t="s">
        <v>136</v>
      </c>
      <c r="P400" t="s">
        <v>292</v>
      </c>
      <c r="Q400" t="s">
        <v>293</v>
      </c>
    </row>
    <row r="401" spans="1:17">
      <c r="A401" t="s">
        <v>32134</v>
      </c>
      <c r="B401" t="s">
        <v>32135</v>
      </c>
      <c r="C401" t="s">
        <v>32136</v>
      </c>
      <c r="D401" s="4">
        <v>45804.735636574071</v>
      </c>
      <c r="E401" s="4">
        <v>45805.9375</v>
      </c>
      <c r="F401" s="4">
        <v>45805.954861111109</v>
      </c>
      <c r="G401" s="4">
        <v>45805.934537037036</v>
      </c>
      <c r="H401" t="s">
        <v>3155</v>
      </c>
      <c r="I401" t="s">
        <v>3171</v>
      </c>
      <c r="J401">
        <v>1001</v>
      </c>
      <c r="K401" t="s">
        <v>3157</v>
      </c>
      <c r="L401" t="s">
        <v>3564</v>
      </c>
      <c r="M401" t="s">
        <v>549</v>
      </c>
      <c r="N401" t="s">
        <v>550</v>
      </c>
      <c r="O401" t="s">
        <v>136</v>
      </c>
      <c r="P401" t="s">
        <v>139</v>
      </c>
      <c r="Q401" t="s">
        <v>272</v>
      </c>
    </row>
    <row r="402" spans="1:17">
      <c r="A402" t="s">
        <v>32137</v>
      </c>
      <c r="B402" t="s">
        <v>32138</v>
      </c>
      <c r="C402" t="s">
        <v>32139</v>
      </c>
      <c r="D402" s="4">
        <v>45804.731724537036</v>
      </c>
      <c r="E402" s="4">
        <v>45805.6875</v>
      </c>
      <c r="F402" s="4">
        <v>45805.704861111109</v>
      </c>
      <c r="G402" s="4">
        <v>45805.710682870369</v>
      </c>
      <c r="H402" t="s">
        <v>3155</v>
      </c>
      <c r="I402" t="s">
        <v>3171</v>
      </c>
      <c r="J402">
        <v>1001</v>
      </c>
      <c r="K402" t="s">
        <v>3157</v>
      </c>
      <c r="L402" t="s">
        <v>3564</v>
      </c>
      <c r="M402" t="s">
        <v>549</v>
      </c>
      <c r="N402" t="s">
        <v>550</v>
      </c>
      <c r="O402" t="s">
        <v>136</v>
      </c>
      <c r="P402" t="s">
        <v>139</v>
      </c>
      <c r="Q402" t="s">
        <v>272</v>
      </c>
    </row>
    <row r="403" spans="1:17">
      <c r="A403" t="s">
        <v>22596</v>
      </c>
      <c r="B403" t="s">
        <v>22597</v>
      </c>
      <c r="C403" t="s">
        <v>32140</v>
      </c>
      <c r="D403" s="4">
        <v>45804.728310185186</v>
      </c>
      <c r="E403" s="4">
        <v>45808.645833333336</v>
      </c>
      <c r="F403" s="4">
        <v>45808.684027777781</v>
      </c>
      <c r="G403" s="4"/>
      <c r="H403" t="s">
        <v>3155</v>
      </c>
      <c r="I403" t="s">
        <v>3209</v>
      </c>
      <c r="J403">
        <v>0</v>
      </c>
      <c r="K403" t="s">
        <v>3157</v>
      </c>
      <c r="L403" t="s">
        <v>3158</v>
      </c>
      <c r="M403" t="s">
        <v>549</v>
      </c>
      <c r="N403" t="s">
        <v>550</v>
      </c>
      <c r="O403" t="s">
        <v>616</v>
      </c>
      <c r="P403" t="s">
        <v>626</v>
      </c>
      <c r="Q403" t="s">
        <v>3366</v>
      </c>
    </row>
    <row r="404" spans="1:17">
      <c r="A404" t="s">
        <v>32141</v>
      </c>
      <c r="B404" t="s">
        <v>32142</v>
      </c>
      <c r="C404" t="s">
        <v>32143</v>
      </c>
      <c r="D404" s="4">
        <v>45804.728055555555</v>
      </c>
      <c r="E404" s="4">
        <v>45805.770833333336</v>
      </c>
      <c r="F404" s="4">
        <v>45805.788194444445</v>
      </c>
      <c r="G404" s="4">
        <v>45805.761469907404</v>
      </c>
      <c r="H404" t="s">
        <v>3155</v>
      </c>
      <c r="I404" t="s">
        <v>3175</v>
      </c>
      <c r="J404">
        <v>1001</v>
      </c>
      <c r="K404" t="s">
        <v>3194</v>
      </c>
      <c r="L404" t="s">
        <v>3564</v>
      </c>
      <c r="M404" t="s">
        <v>549</v>
      </c>
      <c r="N404" t="s">
        <v>550</v>
      </c>
      <c r="O404" t="s">
        <v>136</v>
      </c>
      <c r="P404" t="s">
        <v>139</v>
      </c>
      <c r="Q404" t="s">
        <v>272</v>
      </c>
    </row>
    <row r="405" spans="1:17">
      <c r="A405" t="s">
        <v>32144</v>
      </c>
      <c r="B405" t="s">
        <v>32145</v>
      </c>
      <c r="C405" t="s">
        <v>32146</v>
      </c>
      <c r="D405" s="4">
        <v>45804.718645833331</v>
      </c>
      <c r="E405" s="4">
        <v>45808.75</v>
      </c>
      <c r="F405" s="4">
        <v>45808.788194444445</v>
      </c>
      <c r="G405" s="4"/>
      <c r="H405" t="s">
        <v>3155</v>
      </c>
      <c r="I405" t="s">
        <v>3156</v>
      </c>
      <c r="J405">
        <v>0</v>
      </c>
      <c r="K405" t="s">
        <v>3157</v>
      </c>
      <c r="L405" t="s">
        <v>3158</v>
      </c>
      <c r="M405" t="s">
        <v>549</v>
      </c>
      <c r="N405" t="s">
        <v>550</v>
      </c>
      <c r="O405" t="s">
        <v>136</v>
      </c>
      <c r="P405" t="s">
        <v>264</v>
      </c>
      <c r="Q405" t="s">
        <v>265</v>
      </c>
    </row>
    <row r="406" spans="1:17">
      <c r="A406" t="s">
        <v>21068</v>
      </c>
      <c r="B406" t="s">
        <v>21069</v>
      </c>
      <c r="C406" t="s">
        <v>32147</v>
      </c>
      <c r="D406" s="4">
        <v>45804.716145833336</v>
      </c>
      <c r="E406" s="4">
        <v>45805.25</v>
      </c>
      <c r="F406" s="4">
        <v>45805.267361111109</v>
      </c>
      <c r="G406" s="4">
        <v>45805.250069444446</v>
      </c>
      <c r="H406" t="s">
        <v>3155</v>
      </c>
      <c r="I406" t="s">
        <v>3175</v>
      </c>
      <c r="J406">
        <v>0</v>
      </c>
      <c r="K406" t="s">
        <v>3194</v>
      </c>
      <c r="L406" t="s">
        <v>3564</v>
      </c>
      <c r="M406" t="s">
        <v>549</v>
      </c>
      <c r="N406" t="s">
        <v>550</v>
      </c>
      <c r="O406" t="s">
        <v>551</v>
      </c>
      <c r="P406" t="s">
        <v>145</v>
      </c>
      <c r="Q406" t="s">
        <v>215</v>
      </c>
    </row>
    <row r="407" spans="1:17">
      <c r="A407" t="s">
        <v>32148</v>
      </c>
      <c r="B407" t="s">
        <v>32149</v>
      </c>
      <c r="C407" t="s">
        <v>32150</v>
      </c>
      <c r="D407" s="4">
        <v>45804.70721064815</v>
      </c>
      <c r="E407" s="4">
        <v>45817.75</v>
      </c>
      <c r="F407" s="4">
        <v>45817.767361111109</v>
      </c>
      <c r="G407" s="4"/>
      <c r="H407" t="s">
        <v>3155</v>
      </c>
      <c r="I407" t="s">
        <v>3175</v>
      </c>
      <c r="J407">
        <v>1001</v>
      </c>
      <c r="K407" t="s">
        <v>3157</v>
      </c>
      <c r="L407" t="s">
        <v>3158</v>
      </c>
      <c r="M407" t="s">
        <v>549</v>
      </c>
      <c r="N407" t="s">
        <v>559</v>
      </c>
      <c r="O407" t="s">
        <v>504</v>
      </c>
      <c r="P407" t="s">
        <v>325</v>
      </c>
      <c r="Q407" t="s">
        <v>3800</v>
      </c>
    </row>
    <row r="408" spans="1:17">
      <c r="A408" t="s">
        <v>32148</v>
      </c>
      <c r="B408" t="s">
        <v>32151</v>
      </c>
      <c r="C408" t="s">
        <v>32152</v>
      </c>
      <c r="D408" s="4">
        <v>45804.706111111111</v>
      </c>
      <c r="E408" s="4">
        <v>45817.791666666664</v>
      </c>
      <c r="F408" s="4">
        <v>45817.829861111109</v>
      </c>
      <c r="G408" s="4"/>
      <c r="H408" t="s">
        <v>3155</v>
      </c>
      <c r="I408" t="s">
        <v>3673</v>
      </c>
      <c r="J408">
        <v>0</v>
      </c>
      <c r="K408" t="s">
        <v>3157</v>
      </c>
      <c r="L408" t="s">
        <v>3158</v>
      </c>
      <c r="M408" t="s">
        <v>549</v>
      </c>
      <c r="N408" t="s">
        <v>559</v>
      </c>
      <c r="O408" t="s">
        <v>504</v>
      </c>
      <c r="P408" t="s">
        <v>325</v>
      </c>
      <c r="Q408" t="s">
        <v>3800</v>
      </c>
    </row>
    <row r="409" spans="1:17">
      <c r="A409" t="s">
        <v>25560</v>
      </c>
      <c r="B409" t="s">
        <v>25561</v>
      </c>
      <c r="C409" t="s">
        <v>32153</v>
      </c>
      <c r="D409" s="4">
        <v>45804.70171296296</v>
      </c>
      <c r="E409" s="4">
        <v>45806.416666666664</v>
      </c>
      <c r="F409" s="4">
        <v>45806.434027777781</v>
      </c>
      <c r="G409" s="4"/>
      <c r="H409" t="s">
        <v>3155</v>
      </c>
      <c r="I409" t="s">
        <v>3222</v>
      </c>
      <c r="J409">
        <v>1</v>
      </c>
      <c r="K409" t="s">
        <v>3223</v>
      </c>
      <c r="L409" t="s">
        <v>3158</v>
      </c>
      <c r="M409" t="s">
        <v>549</v>
      </c>
      <c r="N409" t="s">
        <v>559</v>
      </c>
      <c r="O409" t="s">
        <v>504</v>
      </c>
      <c r="P409" t="s">
        <v>325</v>
      </c>
      <c r="Q409" t="s">
        <v>340</v>
      </c>
    </row>
    <row r="410" spans="1:17">
      <c r="A410" t="s">
        <v>31747</v>
      </c>
      <c r="B410" t="s">
        <v>31748</v>
      </c>
      <c r="C410" t="s">
        <v>32154</v>
      </c>
      <c r="D410" s="4">
        <v>45804.698113425926</v>
      </c>
      <c r="E410" s="4">
        <v>45807.416666666664</v>
      </c>
      <c r="F410" s="4">
        <v>45807.434027777781</v>
      </c>
      <c r="G410" s="4"/>
      <c r="H410" t="s">
        <v>3155</v>
      </c>
      <c r="I410" t="s">
        <v>3162</v>
      </c>
      <c r="J410">
        <v>0</v>
      </c>
      <c r="K410" t="s">
        <v>3420</v>
      </c>
      <c r="L410" t="s">
        <v>3245</v>
      </c>
      <c r="M410" t="s">
        <v>549</v>
      </c>
      <c r="N410" t="s">
        <v>550</v>
      </c>
      <c r="O410" t="s">
        <v>1923</v>
      </c>
      <c r="P410" t="s">
        <v>1924</v>
      </c>
      <c r="Q410" t="s">
        <v>3299</v>
      </c>
    </row>
    <row r="411" spans="1:17">
      <c r="A411" t="s">
        <v>32155</v>
      </c>
      <c r="B411" t="s">
        <v>32156</v>
      </c>
      <c r="C411" t="s">
        <v>32157</v>
      </c>
      <c r="D411" s="4">
        <v>45804.695208333331</v>
      </c>
      <c r="E411" s="4">
        <v>45812.770833333336</v>
      </c>
      <c r="F411" s="4">
        <v>45812.788194444445</v>
      </c>
      <c r="G411" s="4"/>
      <c r="H411" t="s">
        <v>3155</v>
      </c>
      <c r="I411" t="s">
        <v>3171</v>
      </c>
      <c r="J411">
        <v>1001</v>
      </c>
      <c r="K411" t="s">
        <v>3157</v>
      </c>
      <c r="L411" t="s">
        <v>3158</v>
      </c>
      <c r="M411" t="s">
        <v>549</v>
      </c>
      <c r="N411" t="s">
        <v>550</v>
      </c>
      <c r="O411" t="s">
        <v>136</v>
      </c>
      <c r="P411" t="s">
        <v>292</v>
      </c>
      <c r="Q411" t="s">
        <v>291</v>
      </c>
    </row>
    <row r="412" spans="1:17">
      <c r="A412" t="s">
        <v>23043</v>
      </c>
      <c r="B412" t="s">
        <v>23044</v>
      </c>
      <c r="C412" t="s">
        <v>32158</v>
      </c>
      <c r="D412" s="4">
        <v>45804.691736111112</v>
      </c>
      <c r="E412" s="4">
        <v>45805.833333333336</v>
      </c>
      <c r="F412" s="4">
        <v>45805.871527777781</v>
      </c>
      <c r="G412" s="4">
        <v>45805.83079861111</v>
      </c>
      <c r="H412" t="s">
        <v>3155</v>
      </c>
      <c r="I412" t="s">
        <v>3673</v>
      </c>
      <c r="J412">
        <v>0</v>
      </c>
      <c r="K412" t="s">
        <v>3157</v>
      </c>
      <c r="L412" t="s">
        <v>3564</v>
      </c>
      <c r="M412" t="s">
        <v>549</v>
      </c>
      <c r="N412" t="s">
        <v>559</v>
      </c>
      <c r="O412" t="s">
        <v>504</v>
      </c>
      <c r="P412" t="s">
        <v>325</v>
      </c>
      <c r="Q412" t="s">
        <v>339</v>
      </c>
    </row>
    <row r="413" spans="1:17">
      <c r="A413" t="s">
        <v>32159</v>
      </c>
      <c r="B413" t="s">
        <v>32160</v>
      </c>
      <c r="C413" t="s">
        <v>32161</v>
      </c>
      <c r="D413" s="4">
        <v>45804.691238425927</v>
      </c>
      <c r="E413" s="4">
        <v>45807.75</v>
      </c>
      <c r="F413" s="4">
        <v>45807.767361111109</v>
      </c>
      <c r="G413" s="4"/>
      <c r="H413" t="s">
        <v>3155</v>
      </c>
      <c r="I413" t="s">
        <v>3171</v>
      </c>
      <c r="J413">
        <v>1001</v>
      </c>
      <c r="K413" t="s">
        <v>3157</v>
      </c>
      <c r="L413" t="s">
        <v>3158</v>
      </c>
      <c r="M413" t="s">
        <v>549</v>
      </c>
      <c r="N413" t="s">
        <v>550</v>
      </c>
      <c r="O413" t="s">
        <v>136</v>
      </c>
      <c r="P413" t="s">
        <v>292</v>
      </c>
      <c r="Q413" t="s">
        <v>291</v>
      </c>
    </row>
    <row r="414" spans="1:17">
      <c r="A414" t="s">
        <v>32162</v>
      </c>
      <c r="B414" t="s">
        <v>32163</v>
      </c>
      <c r="C414" t="s">
        <v>32164</v>
      </c>
      <c r="D414" s="4">
        <v>45804.68953703704</v>
      </c>
      <c r="E414" s="4">
        <v>45811.625</v>
      </c>
      <c r="F414" s="4">
        <v>45811.642361111109</v>
      </c>
      <c r="G414" s="4"/>
      <c r="H414" t="s">
        <v>3155</v>
      </c>
      <c r="I414" t="s">
        <v>3162</v>
      </c>
      <c r="J414">
        <v>0</v>
      </c>
      <c r="K414" t="s">
        <v>3227</v>
      </c>
      <c r="L414" t="s">
        <v>3158</v>
      </c>
      <c r="M414" t="s">
        <v>549</v>
      </c>
      <c r="N414" t="s">
        <v>550</v>
      </c>
      <c r="O414" t="s">
        <v>1923</v>
      </c>
      <c r="P414" t="s">
        <v>1924</v>
      </c>
      <c r="Q414" t="s">
        <v>3199</v>
      </c>
    </row>
    <row r="415" spans="1:17">
      <c r="A415" t="s">
        <v>32137</v>
      </c>
      <c r="B415" t="s">
        <v>32138</v>
      </c>
      <c r="C415" t="s">
        <v>32165</v>
      </c>
      <c r="D415" s="4">
        <v>45804.682523148149</v>
      </c>
      <c r="E415" s="4">
        <v>45805.6875</v>
      </c>
      <c r="F415" s="4">
        <v>45805.704861111109</v>
      </c>
      <c r="G415" s="4"/>
      <c r="H415" t="s">
        <v>3155</v>
      </c>
      <c r="I415" t="s">
        <v>3512</v>
      </c>
      <c r="J415">
        <v>1</v>
      </c>
      <c r="K415" t="s">
        <v>3157</v>
      </c>
      <c r="L415" t="s">
        <v>3245</v>
      </c>
      <c r="M415" t="s">
        <v>549</v>
      </c>
      <c r="N415" t="s">
        <v>550</v>
      </c>
      <c r="O415" t="s">
        <v>136</v>
      </c>
      <c r="P415" t="s">
        <v>139</v>
      </c>
      <c r="Q415" t="s">
        <v>272</v>
      </c>
    </row>
    <row r="416" spans="1:17">
      <c r="A416" t="s">
        <v>32166</v>
      </c>
      <c r="B416" t="s">
        <v>32167</v>
      </c>
      <c r="C416" t="s">
        <v>32168</v>
      </c>
      <c r="D416" s="4">
        <v>45804.6796875</v>
      </c>
      <c r="E416" s="4">
        <v>45807.270833333336</v>
      </c>
      <c r="F416" s="4">
        <v>45807.288194444445</v>
      </c>
      <c r="G416" s="4"/>
      <c r="H416" t="s">
        <v>3155</v>
      </c>
      <c r="I416" t="s">
        <v>3162</v>
      </c>
      <c r="J416">
        <v>0</v>
      </c>
      <c r="K416" t="s">
        <v>3358</v>
      </c>
      <c r="L416" t="s">
        <v>3158</v>
      </c>
      <c r="M416" t="s">
        <v>549</v>
      </c>
      <c r="N416" t="s">
        <v>550</v>
      </c>
      <c r="O416" t="s">
        <v>1923</v>
      </c>
      <c r="P416" t="s">
        <v>1924</v>
      </c>
      <c r="Q416" t="s">
        <v>3164</v>
      </c>
    </row>
    <row r="417" spans="1:17">
      <c r="A417" t="s">
        <v>32166</v>
      </c>
      <c r="B417" t="s">
        <v>32169</v>
      </c>
      <c r="C417" t="s">
        <v>32170</v>
      </c>
      <c r="D417" s="4">
        <v>45804.679236111115</v>
      </c>
      <c r="E417" s="4">
        <v>45807.3125</v>
      </c>
      <c r="F417" s="4">
        <v>45807.329861111109</v>
      </c>
      <c r="G417" s="4"/>
      <c r="H417" t="s">
        <v>3155</v>
      </c>
      <c r="I417" t="s">
        <v>3171</v>
      </c>
      <c r="J417">
        <v>0</v>
      </c>
      <c r="K417" t="s">
        <v>3157</v>
      </c>
      <c r="L417" t="s">
        <v>3158</v>
      </c>
      <c r="M417" t="s">
        <v>549</v>
      </c>
      <c r="N417" t="s">
        <v>559</v>
      </c>
      <c r="O417" t="s">
        <v>469</v>
      </c>
      <c r="P417" t="s">
        <v>180</v>
      </c>
      <c r="Q417" t="s">
        <v>184</v>
      </c>
    </row>
    <row r="418" spans="1:17">
      <c r="A418" t="s">
        <v>32112</v>
      </c>
      <c r="B418" t="s">
        <v>32113</v>
      </c>
      <c r="C418" t="s">
        <v>32171</v>
      </c>
      <c r="D418" s="4">
        <v>45804.678761574076</v>
      </c>
      <c r="E418" s="4">
        <v>45806.645833333336</v>
      </c>
      <c r="F418" s="4">
        <v>45806.684027777781</v>
      </c>
      <c r="G418" s="4"/>
      <c r="H418" t="s">
        <v>3155</v>
      </c>
      <c r="I418" t="s">
        <v>3156</v>
      </c>
      <c r="J418">
        <v>0</v>
      </c>
      <c r="K418" t="s">
        <v>3194</v>
      </c>
      <c r="L418" t="s">
        <v>3245</v>
      </c>
      <c r="M418" t="s">
        <v>549</v>
      </c>
      <c r="N418" t="s">
        <v>550</v>
      </c>
      <c r="O418" t="s">
        <v>136</v>
      </c>
      <c r="P418" t="s">
        <v>143</v>
      </c>
      <c r="Q418" t="s">
        <v>298</v>
      </c>
    </row>
    <row r="419" spans="1:17">
      <c r="A419" t="s">
        <v>29254</v>
      </c>
      <c r="B419" t="s">
        <v>29255</v>
      </c>
      <c r="C419" t="s">
        <v>32172</v>
      </c>
      <c r="D419" s="4">
        <v>45804.674525462964</v>
      </c>
      <c r="E419" s="4">
        <v>45809.833333333336</v>
      </c>
      <c r="F419" s="4">
        <v>45809.871527777781</v>
      </c>
      <c r="G419" s="4"/>
      <c r="H419" t="s">
        <v>3155</v>
      </c>
      <c r="I419" t="s">
        <v>3156</v>
      </c>
      <c r="J419">
        <v>0</v>
      </c>
      <c r="K419" t="s">
        <v>3157</v>
      </c>
      <c r="L419" t="s">
        <v>3158</v>
      </c>
      <c r="M419" t="s">
        <v>549</v>
      </c>
      <c r="N419" t="s">
        <v>550</v>
      </c>
      <c r="O419" t="s">
        <v>136</v>
      </c>
      <c r="P419" t="s">
        <v>292</v>
      </c>
      <c r="Q419" t="s">
        <v>296</v>
      </c>
    </row>
    <row r="420" spans="1:17">
      <c r="A420" t="s">
        <v>32134</v>
      </c>
      <c r="B420" t="s">
        <v>32135</v>
      </c>
      <c r="C420" t="s">
        <v>32173</v>
      </c>
      <c r="D420" s="4">
        <v>45804.674467592595</v>
      </c>
      <c r="E420" s="4">
        <v>45805.9375</v>
      </c>
      <c r="F420" s="4">
        <v>45805.954861111109</v>
      </c>
      <c r="G420" s="4"/>
      <c r="H420" t="s">
        <v>3155</v>
      </c>
      <c r="I420" t="s">
        <v>3171</v>
      </c>
      <c r="J420">
        <v>1002</v>
      </c>
      <c r="K420" t="s">
        <v>3157</v>
      </c>
      <c r="L420" t="s">
        <v>3245</v>
      </c>
      <c r="M420" t="s">
        <v>549</v>
      </c>
      <c r="N420" t="s">
        <v>550</v>
      </c>
      <c r="O420" t="s">
        <v>136</v>
      </c>
      <c r="P420" t="s">
        <v>139</v>
      </c>
      <c r="Q420" t="s">
        <v>272</v>
      </c>
    </row>
    <row r="421" spans="1:17">
      <c r="A421" t="s">
        <v>20612</v>
      </c>
      <c r="B421" t="s">
        <v>20613</v>
      </c>
      <c r="C421" t="s">
        <v>32174</v>
      </c>
      <c r="D421" s="4">
        <v>45804.673402777778</v>
      </c>
      <c r="E421" s="4">
        <v>45807.583333333336</v>
      </c>
      <c r="F421" s="4">
        <v>45807.621527777781</v>
      </c>
      <c r="G421" s="4"/>
      <c r="H421" t="s">
        <v>3155</v>
      </c>
      <c r="I421" t="s">
        <v>3673</v>
      </c>
      <c r="J421">
        <v>0</v>
      </c>
      <c r="K421" t="s">
        <v>3157</v>
      </c>
      <c r="L421" t="s">
        <v>3158</v>
      </c>
      <c r="M421" t="s">
        <v>549</v>
      </c>
      <c r="N421" t="s">
        <v>559</v>
      </c>
      <c r="O421" t="s">
        <v>504</v>
      </c>
      <c r="P421" t="s">
        <v>325</v>
      </c>
      <c r="Q421" t="s">
        <v>339</v>
      </c>
    </row>
    <row r="422" spans="1:17">
      <c r="A422" t="s">
        <v>29254</v>
      </c>
      <c r="B422" t="s">
        <v>29255</v>
      </c>
      <c r="C422" t="s">
        <v>32175</v>
      </c>
      <c r="D422" s="4">
        <v>45804.673321759263</v>
      </c>
      <c r="E422" s="4">
        <v>45809.833333333336</v>
      </c>
      <c r="F422" s="4">
        <v>45809.850694444445</v>
      </c>
      <c r="G422" s="4"/>
      <c r="H422" t="s">
        <v>3155</v>
      </c>
      <c r="I422" t="s">
        <v>3171</v>
      </c>
      <c r="J422">
        <v>1001</v>
      </c>
      <c r="K422" t="s">
        <v>3157</v>
      </c>
      <c r="L422" t="s">
        <v>3245</v>
      </c>
      <c r="M422" t="s">
        <v>549</v>
      </c>
      <c r="N422" t="s">
        <v>550</v>
      </c>
      <c r="O422" t="s">
        <v>136</v>
      </c>
      <c r="P422" t="s">
        <v>292</v>
      </c>
      <c r="Q422" t="s">
        <v>296</v>
      </c>
    </row>
    <row r="423" spans="1:17">
      <c r="A423" t="s">
        <v>32176</v>
      </c>
      <c r="B423" t="s">
        <v>32177</v>
      </c>
      <c r="C423" t="s">
        <v>32178</v>
      </c>
      <c r="D423" s="4">
        <v>45804.66679398148</v>
      </c>
      <c r="E423" s="4">
        <v>45808.625</v>
      </c>
      <c r="F423" s="4">
        <v>45808.663194444445</v>
      </c>
      <c r="G423" s="4"/>
      <c r="H423" t="s">
        <v>3155</v>
      </c>
      <c r="I423" t="s">
        <v>3156</v>
      </c>
      <c r="J423">
        <v>0</v>
      </c>
      <c r="K423" t="s">
        <v>3227</v>
      </c>
      <c r="L423" t="s">
        <v>3158</v>
      </c>
      <c r="M423" t="s">
        <v>549</v>
      </c>
      <c r="N423" t="s">
        <v>550</v>
      </c>
      <c r="O423" t="s">
        <v>136</v>
      </c>
      <c r="P423" t="s">
        <v>143</v>
      </c>
      <c r="Q423" t="s">
        <v>310</v>
      </c>
    </row>
    <row r="424" spans="1:17">
      <c r="A424" t="s">
        <v>20612</v>
      </c>
      <c r="B424" t="s">
        <v>20613</v>
      </c>
      <c r="C424" t="s">
        <v>32179</v>
      </c>
      <c r="D424" s="4">
        <v>45804.66510416667</v>
      </c>
      <c r="E424" s="4">
        <v>45807.645833333336</v>
      </c>
      <c r="F424" s="4">
        <v>45807.684027777781</v>
      </c>
      <c r="G424" s="4"/>
      <c r="H424" t="s">
        <v>3155</v>
      </c>
      <c r="I424" t="s">
        <v>3673</v>
      </c>
      <c r="J424">
        <v>0</v>
      </c>
      <c r="K424" t="s">
        <v>3157</v>
      </c>
      <c r="L424" t="s">
        <v>3245</v>
      </c>
      <c r="M424" t="s">
        <v>549</v>
      </c>
      <c r="N424" t="s">
        <v>559</v>
      </c>
      <c r="O424" t="s">
        <v>504</v>
      </c>
      <c r="P424" t="s">
        <v>325</v>
      </c>
      <c r="Q424" t="s">
        <v>339</v>
      </c>
    </row>
    <row r="425" spans="1:17">
      <c r="A425" t="s">
        <v>32180</v>
      </c>
      <c r="B425" t="s">
        <v>32181</v>
      </c>
      <c r="C425" t="s">
        <v>32182</v>
      </c>
      <c r="D425" s="4">
        <v>45804.66443287037</v>
      </c>
      <c r="E425" s="4">
        <v>45808.416666666664</v>
      </c>
      <c r="F425" s="4">
        <v>45808.434027777781</v>
      </c>
      <c r="G425" s="4"/>
      <c r="H425" t="s">
        <v>3155</v>
      </c>
      <c r="I425" t="s">
        <v>3171</v>
      </c>
      <c r="J425">
        <v>1002</v>
      </c>
      <c r="K425" t="s">
        <v>3157</v>
      </c>
      <c r="L425" t="s">
        <v>3158</v>
      </c>
      <c r="M425" t="s">
        <v>549</v>
      </c>
      <c r="N425" t="s">
        <v>550</v>
      </c>
      <c r="O425" t="s">
        <v>136</v>
      </c>
      <c r="P425" t="s">
        <v>264</v>
      </c>
      <c r="Q425" t="s">
        <v>266</v>
      </c>
    </row>
    <row r="426" spans="1:17">
      <c r="A426" t="s">
        <v>32183</v>
      </c>
      <c r="B426" t="s">
        <v>32184</v>
      </c>
      <c r="C426" t="s">
        <v>32185</v>
      </c>
      <c r="D426" s="4">
        <v>45804.664386574077</v>
      </c>
      <c r="E426" s="4">
        <v>45807.791666666664</v>
      </c>
      <c r="F426" s="4">
        <v>45807.829861111109</v>
      </c>
      <c r="G426" s="4"/>
      <c r="H426" t="s">
        <v>3155</v>
      </c>
      <c r="I426" t="s">
        <v>3156</v>
      </c>
      <c r="J426">
        <v>0</v>
      </c>
      <c r="K426" t="s">
        <v>3157</v>
      </c>
      <c r="L426" t="s">
        <v>3158</v>
      </c>
      <c r="M426" t="s">
        <v>549</v>
      </c>
      <c r="N426" t="s">
        <v>550</v>
      </c>
      <c r="O426" t="s">
        <v>136</v>
      </c>
      <c r="P426" t="s">
        <v>143</v>
      </c>
      <c r="Q426" t="s">
        <v>717</v>
      </c>
    </row>
    <row r="427" spans="1:17">
      <c r="A427" t="s">
        <v>32186</v>
      </c>
      <c r="B427" t="s">
        <v>32187</v>
      </c>
      <c r="C427" t="s">
        <v>32188</v>
      </c>
      <c r="D427" s="4">
        <v>45804.663611111115</v>
      </c>
      <c r="E427" s="4">
        <v>45809.333333333336</v>
      </c>
      <c r="F427" s="4">
        <v>45809.350694444445</v>
      </c>
      <c r="G427" s="4"/>
      <c r="H427" t="s">
        <v>3155</v>
      </c>
      <c r="I427" t="s">
        <v>3512</v>
      </c>
      <c r="J427">
        <v>1</v>
      </c>
      <c r="K427" t="s">
        <v>3157</v>
      </c>
      <c r="L427" t="s">
        <v>3158</v>
      </c>
      <c r="M427" t="s">
        <v>549</v>
      </c>
      <c r="N427" t="s">
        <v>550</v>
      </c>
      <c r="O427" t="s">
        <v>136</v>
      </c>
      <c r="P427" t="s">
        <v>139</v>
      </c>
      <c r="Q427" t="s">
        <v>275</v>
      </c>
    </row>
    <row r="428" spans="1:17">
      <c r="A428" t="s">
        <v>32189</v>
      </c>
      <c r="B428" t="s">
        <v>32190</v>
      </c>
      <c r="C428" t="s">
        <v>32191</v>
      </c>
      <c r="D428" s="4">
        <v>45804.6562037037</v>
      </c>
      <c r="E428" s="4">
        <v>45814.541666666664</v>
      </c>
      <c r="F428" s="4">
        <v>45814.579861111109</v>
      </c>
      <c r="G428" s="4"/>
      <c r="H428" t="s">
        <v>3155</v>
      </c>
      <c r="I428" t="s">
        <v>3240</v>
      </c>
      <c r="J428">
        <v>1001</v>
      </c>
      <c r="K428" t="s">
        <v>3157</v>
      </c>
      <c r="L428" t="s">
        <v>3158</v>
      </c>
      <c r="M428" t="s">
        <v>549</v>
      </c>
      <c r="N428" t="s">
        <v>3275</v>
      </c>
      <c r="O428" t="s">
        <v>3276</v>
      </c>
      <c r="P428" t="s">
        <v>626</v>
      </c>
      <c r="Q428" t="s">
        <v>3283</v>
      </c>
    </row>
    <row r="429" spans="1:17">
      <c r="A429" t="s">
        <v>32192</v>
      </c>
      <c r="B429" t="s">
        <v>32193</v>
      </c>
      <c r="C429" t="s">
        <v>32194</v>
      </c>
      <c r="D429" s="4">
        <v>45804.654178240744</v>
      </c>
      <c r="E429" s="4">
        <v>45808.291666666664</v>
      </c>
      <c r="F429" s="4">
        <v>45808.309027777781</v>
      </c>
      <c r="G429" s="4"/>
      <c r="H429" t="s">
        <v>3155</v>
      </c>
      <c r="I429" t="s">
        <v>3175</v>
      </c>
      <c r="J429">
        <v>0</v>
      </c>
      <c r="K429" t="s">
        <v>3157</v>
      </c>
      <c r="L429" t="s">
        <v>3158</v>
      </c>
      <c r="M429" t="s">
        <v>549</v>
      </c>
      <c r="N429" t="s">
        <v>559</v>
      </c>
      <c r="O429" t="s">
        <v>469</v>
      </c>
      <c r="P429" t="s">
        <v>180</v>
      </c>
      <c r="Q429" t="s">
        <v>183</v>
      </c>
    </row>
    <row r="430" spans="1:17">
      <c r="A430" t="s">
        <v>32195</v>
      </c>
      <c r="B430" t="s">
        <v>32196</v>
      </c>
      <c r="C430" t="s">
        <v>32197</v>
      </c>
      <c r="D430" s="4">
        <v>45804.65152777778</v>
      </c>
      <c r="E430" s="4">
        <v>45805.354166666664</v>
      </c>
      <c r="F430" s="4">
        <v>45805.371527777781</v>
      </c>
      <c r="G430" s="4"/>
      <c r="H430" t="s">
        <v>3155</v>
      </c>
      <c r="I430" t="s">
        <v>3184</v>
      </c>
      <c r="J430">
        <v>0</v>
      </c>
      <c r="K430" t="s">
        <v>3157</v>
      </c>
      <c r="L430" t="s">
        <v>3593</v>
      </c>
      <c r="M430" t="s">
        <v>549</v>
      </c>
      <c r="N430" t="s">
        <v>550</v>
      </c>
      <c r="O430" t="s">
        <v>616</v>
      </c>
      <c r="P430" t="s">
        <v>314</v>
      </c>
      <c r="Q430" t="s">
        <v>323</v>
      </c>
    </row>
    <row r="431" spans="1:17">
      <c r="A431" t="s">
        <v>32189</v>
      </c>
      <c r="B431" t="s">
        <v>32190</v>
      </c>
      <c r="C431" t="s">
        <v>32198</v>
      </c>
      <c r="D431" s="4">
        <v>45804.650717592594</v>
      </c>
      <c r="E431" s="4">
        <v>45814.5</v>
      </c>
      <c r="F431" s="4">
        <v>45814.538194444445</v>
      </c>
      <c r="G431" s="4"/>
      <c r="H431" t="s">
        <v>3155</v>
      </c>
      <c r="I431" t="s">
        <v>3240</v>
      </c>
      <c r="J431">
        <v>1001</v>
      </c>
      <c r="K431" t="s">
        <v>3157</v>
      </c>
      <c r="L431" t="s">
        <v>3245</v>
      </c>
      <c r="M431" t="s">
        <v>549</v>
      </c>
      <c r="N431" t="s">
        <v>3275</v>
      </c>
      <c r="O431" t="s">
        <v>3276</v>
      </c>
      <c r="P431" t="s">
        <v>626</v>
      </c>
      <c r="Q431" t="s">
        <v>3283</v>
      </c>
    </row>
    <row r="432" spans="1:17">
      <c r="A432" t="s">
        <v>32199</v>
      </c>
      <c r="B432" t="s">
        <v>32200</v>
      </c>
      <c r="C432" t="s">
        <v>32201</v>
      </c>
      <c r="D432" s="4">
        <v>45804.648032407407</v>
      </c>
      <c r="E432" s="4">
        <v>45806.75</v>
      </c>
      <c r="F432" s="4">
        <v>45806.788194444445</v>
      </c>
      <c r="G432" s="4"/>
      <c r="H432" t="s">
        <v>3155</v>
      </c>
      <c r="I432" t="s">
        <v>3156</v>
      </c>
      <c r="J432">
        <v>0</v>
      </c>
      <c r="K432" t="s">
        <v>3157</v>
      </c>
      <c r="L432" t="s">
        <v>3158</v>
      </c>
      <c r="M432" t="s">
        <v>549</v>
      </c>
      <c r="N432" t="s">
        <v>550</v>
      </c>
      <c r="O432" t="s">
        <v>136</v>
      </c>
      <c r="P432" t="s">
        <v>139</v>
      </c>
      <c r="Q432" t="s">
        <v>273</v>
      </c>
    </row>
    <row r="433" spans="1:17">
      <c r="A433" t="s">
        <v>32155</v>
      </c>
      <c r="B433" t="s">
        <v>32156</v>
      </c>
      <c r="C433" t="s">
        <v>32202</v>
      </c>
      <c r="D433" s="4">
        <v>45804.646435185183</v>
      </c>
      <c r="E433" s="4">
        <v>45807.75</v>
      </c>
      <c r="F433" s="4">
        <v>45807.767361111109</v>
      </c>
      <c r="G433" s="4"/>
      <c r="H433" t="s">
        <v>3155</v>
      </c>
      <c r="I433" t="s">
        <v>3171</v>
      </c>
      <c r="J433">
        <v>1001</v>
      </c>
      <c r="K433" t="s">
        <v>3157</v>
      </c>
      <c r="L433" t="s">
        <v>3245</v>
      </c>
      <c r="M433" t="s">
        <v>549</v>
      </c>
      <c r="N433" t="s">
        <v>550</v>
      </c>
      <c r="O433" t="s">
        <v>136</v>
      </c>
      <c r="P433" t="s">
        <v>292</v>
      </c>
      <c r="Q433" t="s">
        <v>291</v>
      </c>
    </row>
    <row r="434" spans="1:17">
      <c r="A434" t="s">
        <v>31117</v>
      </c>
      <c r="B434" t="s">
        <v>31118</v>
      </c>
      <c r="C434" t="s">
        <v>32203</v>
      </c>
      <c r="D434" s="4">
        <v>45804.645231481481</v>
      </c>
      <c r="E434" s="4">
        <v>45806.770833333336</v>
      </c>
      <c r="F434" s="4">
        <v>45806.809027777781</v>
      </c>
      <c r="G434" s="4"/>
      <c r="H434" t="s">
        <v>3155</v>
      </c>
      <c r="I434" t="s">
        <v>3156</v>
      </c>
      <c r="J434">
        <v>0</v>
      </c>
      <c r="K434" t="s">
        <v>3157</v>
      </c>
      <c r="L434" t="s">
        <v>3245</v>
      </c>
      <c r="M434" t="s">
        <v>549</v>
      </c>
      <c r="N434" t="s">
        <v>550</v>
      </c>
      <c r="O434" t="s">
        <v>551</v>
      </c>
      <c r="P434" t="s">
        <v>141</v>
      </c>
      <c r="Q434" t="s">
        <v>238</v>
      </c>
    </row>
    <row r="435" spans="1:17">
      <c r="A435" t="s">
        <v>32204</v>
      </c>
      <c r="B435" t="s">
        <v>32205</v>
      </c>
      <c r="C435" t="s">
        <v>32206</v>
      </c>
      <c r="D435" s="4">
        <v>45804.64439814815</v>
      </c>
      <c r="E435" s="4">
        <v>45808.375</v>
      </c>
      <c r="F435" s="4">
        <v>45808.392361111109</v>
      </c>
      <c r="G435" s="4"/>
      <c r="H435" t="s">
        <v>3155</v>
      </c>
      <c r="I435" t="s">
        <v>3222</v>
      </c>
      <c r="J435">
        <v>1</v>
      </c>
      <c r="K435" t="s">
        <v>3223</v>
      </c>
      <c r="L435" t="s">
        <v>3158</v>
      </c>
      <c r="M435" t="s">
        <v>549</v>
      </c>
      <c r="N435" t="s">
        <v>550</v>
      </c>
      <c r="O435" t="s">
        <v>136</v>
      </c>
      <c r="P435" t="s">
        <v>292</v>
      </c>
      <c r="Q435" t="s">
        <v>291</v>
      </c>
    </row>
    <row r="436" spans="1:17">
      <c r="A436" t="s">
        <v>32103</v>
      </c>
      <c r="B436" t="s">
        <v>32104</v>
      </c>
      <c r="C436" t="s">
        <v>32207</v>
      </c>
      <c r="D436" s="4">
        <v>45804.643125000002</v>
      </c>
      <c r="E436" s="4">
        <v>45806.708333333336</v>
      </c>
      <c r="F436" s="4">
        <v>45806.746527777781</v>
      </c>
      <c r="G436" s="4"/>
      <c r="H436" t="s">
        <v>3155</v>
      </c>
      <c r="I436" t="s">
        <v>3156</v>
      </c>
      <c r="J436">
        <v>0</v>
      </c>
      <c r="K436" t="s">
        <v>3157</v>
      </c>
      <c r="L436" t="s">
        <v>3245</v>
      </c>
      <c r="M436" t="s">
        <v>549</v>
      </c>
      <c r="N436" t="s">
        <v>550</v>
      </c>
      <c r="O436" t="s">
        <v>136</v>
      </c>
      <c r="P436" t="s">
        <v>292</v>
      </c>
      <c r="Q436" t="s">
        <v>296</v>
      </c>
    </row>
    <row r="437" spans="1:17">
      <c r="A437" t="s">
        <v>32208</v>
      </c>
      <c r="B437" t="s">
        <v>32209</v>
      </c>
      <c r="C437" t="s">
        <v>32210</v>
      </c>
      <c r="D437" s="4">
        <v>45804.642557870371</v>
      </c>
      <c r="E437" s="4">
        <v>45807.833333333336</v>
      </c>
      <c r="F437" s="4">
        <v>45807.850694444445</v>
      </c>
      <c r="G437" s="4"/>
      <c r="H437" t="s">
        <v>3155</v>
      </c>
      <c r="I437" t="s">
        <v>3402</v>
      </c>
      <c r="J437">
        <v>0</v>
      </c>
      <c r="K437" t="s">
        <v>3403</v>
      </c>
      <c r="L437" t="s">
        <v>3158</v>
      </c>
      <c r="M437" t="s">
        <v>549</v>
      </c>
      <c r="N437" t="s">
        <v>550</v>
      </c>
      <c r="O437" t="s">
        <v>136</v>
      </c>
      <c r="P437" t="s">
        <v>292</v>
      </c>
      <c r="Q437" t="s">
        <v>294</v>
      </c>
    </row>
    <row r="438" spans="1:17">
      <c r="A438" t="s">
        <v>32211</v>
      </c>
      <c r="B438" t="s">
        <v>32212</v>
      </c>
      <c r="C438" t="s">
        <v>32213</v>
      </c>
      <c r="D438" s="4">
        <v>45804.634444444448</v>
      </c>
      <c r="E438" s="4">
        <v>45805.333333333336</v>
      </c>
      <c r="F438" s="4">
        <v>45805.350694444445</v>
      </c>
      <c r="G438" s="4">
        <v>45805.333437499998</v>
      </c>
      <c r="H438" t="s">
        <v>3155</v>
      </c>
      <c r="I438" t="s">
        <v>3171</v>
      </c>
      <c r="J438">
        <v>1001</v>
      </c>
      <c r="K438" t="s">
        <v>3157</v>
      </c>
      <c r="L438" t="s">
        <v>3564</v>
      </c>
      <c r="M438" t="s">
        <v>549</v>
      </c>
      <c r="N438" t="s">
        <v>559</v>
      </c>
      <c r="O438" t="s">
        <v>163</v>
      </c>
      <c r="P438" t="s">
        <v>472</v>
      </c>
      <c r="Q438" t="s">
        <v>353</v>
      </c>
    </row>
    <row r="439" spans="1:17">
      <c r="A439" t="s">
        <v>32214</v>
      </c>
      <c r="B439" t="s">
        <v>32215</v>
      </c>
      <c r="C439" t="s">
        <v>32216</v>
      </c>
      <c r="D439" s="4">
        <v>45804.631724537037</v>
      </c>
      <c r="E439" s="4">
        <v>45806.270833333336</v>
      </c>
      <c r="F439" s="4">
        <v>45806.288194444445</v>
      </c>
      <c r="G439" s="4"/>
      <c r="H439" t="s">
        <v>3155</v>
      </c>
      <c r="I439" t="s">
        <v>3184</v>
      </c>
      <c r="J439">
        <v>1002</v>
      </c>
      <c r="K439" t="s">
        <v>3157</v>
      </c>
      <c r="L439" t="s">
        <v>3245</v>
      </c>
      <c r="M439" t="s">
        <v>549</v>
      </c>
      <c r="N439" t="s">
        <v>550</v>
      </c>
      <c r="O439" t="s">
        <v>136</v>
      </c>
      <c r="P439" t="s">
        <v>139</v>
      </c>
      <c r="Q439" t="s">
        <v>273</v>
      </c>
    </row>
    <row r="440" spans="1:17">
      <c r="A440" t="s">
        <v>32217</v>
      </c>
      <c r="B440" t="s">
        <v>32218</v>
      </c>
      <c r="C440" t="s">
        <v>32219</v>
      </c>
      <c r="D440" s="4">
        <v>45804.629791666666</v>
      </c>
      <c r="E440" s="4">
        <v>45806.791666666664</v>
      </c>
      <c r="F440" s="4">
        <v>45806.809027777781</v>
      </c>
      <c r="G440" s="4"/>
      <c r="H440" t="s">
        <v>3155</v>
      </c>
      <c r="I440" t="s">
        <v>3184</v>
      </c>
      <c r="J440">
        <v>1001</v>
      </c>
      <c r="K440" t="s">
        <v>3157</v>
      </c>
      <c r="L440" t="s">
        <v>3158</v>
      </c>
      <c r="M440" t="s">
        <v>549</v>
      </c>
      <c r="N440" t="s">
        <v>550</v>
      </c>
      <c r="O440" t="s">
        <v>136</v>
      </c>
      <c r="P440" t="s">
        <v>139</v>
      </c>
      <c r="Q440" t="s">
        <v>275</v>
      </c>
    </row>
    <row r="441" spans="1:17">
      <c r="A441" t="s">
        <v>32220</v>
      </c>
      <c r="B441" t="s">
        <v>32221</v>
      </c>
      <c r="C441" t="s">
        <v>32222</v>
      </c>
      <c r="D441" s="4">
        <v>45804.62903935185</v>
      </c>
      <c r="E441" s="4">
        <v>45806.75</v>
      </c>
      <c r="F441" s="4">
        <v>45806.767361111109</v>
      </c>
      <c r="G441" s="4"/>
      <c r="H441" t="s">
        <v>3155</v>
      </c>
      <c r="I441" t="s">
        <v>3175</v>
      </c>
      <c r="J441">
        <v>0</v>
      </c>
      <c r="K441" t="s">
        <v>3157</v>
      </c>
      <c r="L441" t="s">
        <v>3158</v>
      </c>
      <c r="M441" t="s">
        <v>549</v>
      </c>
      <c r="N441" t="s">
        <v>550</v>
      </c>
      <c r="O441" t="s">
        <v>551</v>
      </c>
      <c r="P441" t="s">
        <v>141</v>
      </c>
      <c r="Q441" t="s">
        <v>237</v>
      </c>
    </row>
    <row r="442" spans="1:17">
      <c r="A442" t="s">
        <v>8082</v>
      </c>
      <c r="B442" t="s">
        <v>31958</v>
      </c>
      <c r="C442" t="s">
        <v>32223</v>
      </c>
      <c r="D442" s="4">
        <v>45804.611620370371</v>
      </c>
      <c r="E442" s="4">
        <v>45805.958333333336</v>
      </c>
      <c r="F442" s="4">
        <v>45805.975694444445</v>
      </c>
      <c r="G442" s="4"/>
      <c r="H442" t="s">
        <v>3155</v>
      </c>
      <c r="I442" t="s">
        <v>3162</v>
      </c>
      <c r="J442">
        <v>0</v>
      </c>
      <c r="K442" t="s">
        <v>3198</v>
      </c>
      <c r="L442" t="s">
        <v>3245</v>
      </c>
      <c r="M442" t="s">
        <v>549</v>
      </c>
      <c r="N442" t="s">
        <v>550</v>
      </c>
      <c r="O442" t="s">
        <v>1923</v>
      </c>
      <c r="P442" t="s">
        <v>1924</v>
      </c>
      <c r="Q442" t="s">
        <v>3394</v>
      </c>
    </row>
    <row r="443" spans="1:17">
      <c r="A443" t="s">
        <v>32224</v>
      </c>
      <c r="B443" t="s">
        <v>32225</v>
      </c>
      <c r="C443" t="s">
        <v>32226</v>
      </c>
      <c r="D443" s="4">
        <v>45804.611585648148</v>
      </c>
      <c r="E443" s="4">
        <v>45806.708333333336</v>
      </c>
      <c r="F443" s="4">
        <v>45806.746527777781</v>
      </c>
      <c r="G443" s="4"/>
      <c r="H443" t="s">
        <v>3155</v>
      </c>
      <c r="I443" t="s">
        <v>4530</v>
      </c>
      <c r="J443">
        <v>0</v>
      </c>
      <c r="K443" t="s">
        <v>6466</v>
      </c>
      <c r="L443" t="s">
        <v>3158</v>
      </c>
      <c r="M443" t="s">
        <v>549</v>
      </c>
      <c r="N443" t="s">
        <v>559</v>
      </c>
      <c r="O443" t="s">
        <v>504</v>
      </c>
      <c r="P443" t="s">
        <v>325</v>
      </c>
      <c r="Q443" t="s">
        <v>339</v>
      </c>
    </row>
    <row r="444" spans="1:17">
      <c r="A444" t="s">
        <v>32224</v>
      </c>
      <c r="B444" t="s">
        <v>32225</v>
      </c>
      <c r="C444" t="s">
        <v>32227</v>
      </c>
      <c r="D444" s="4">
        <v>45804.60765046296</v>
      </c>
      <c r="E444" s="4">
        <v>45806.791666666664</v>
      </c>
      <c r="F444" s="4">
        <v>45806.829861111109</v>
      </c>
      <c r="G444" s="4"/>
      <c r="H444" t="s">
        <v>3155</v>
      </c>
      <c r="I444" t="s">
        <v>4530</v>
      </c>
      <c r="J444">
        <v>0</v>
      </c>
      <c r="K444" t="s">
        <v>6466</v>
      </c>
      <c r="L444" t="s">
        <v>3245</v>
      </c>
      <c r="M444" t="s">
        <v>549</v>
      </c>
      <c r="N444" t="s">
        <v>559</v>
      </c>
      <c r="O444" t="s">
        <v>504</v>
      </c>
      <c r="P444" t="s">
        <v>325</v>
      </c>
      <c r="Q444" t="s">
        <v>339</v>
      </c>
    </row>
    <row r="445" spans="1:17">
      <c r="A445" t="s">
        <v>31970</v>
      </c>
      <c r="B445" t="s">
        <v>31971</v>
      </c>
      <c r="C445" t="s">
        <v>32228</v>
      </c>
      <c r="D445" s="4">
        <v>45804.607187499998</v>
      </c>
      <c r="E445" s="4">
        <v>45805.6875</v>
      </c>
      <c r="F445" s="4">
        <v>45805.725694444445</v>
      </c>
      <c r="G445" s="4"/>
      <c r="H445" t="s">
        <v>3155</v>
      </c>
      <c r="I445" t="s">
        <v>3156</v>
      </c>
      <c r="J445">
        <v>0</v>
      </c>
      <c r="K445" t="s">
        <v>3194</v>
      </c>
      <c r="L445" t="s">
        <v>3245</v>
      </c>
      <c r="M445" t="s">
        <v>549</v>
      </c>
      <c r="N445" t="s">
        <v>550</v>
      </c>
      <c r="O445" t="s">
        <v>136</v>
      </c>
      <c r="P445" t="s">
        <v>143</v>
      </c>
      <c r="Q445" t="s">
        <v>302</v>
      </c>
    </row>
    <row r="446" spans="1:17">
      <c r="A446" t="s">
        <v>32229</v>
      </c>
      <c r="B446" t="s">
        <v>32230</v>
      </c>
      <c r="C446" t="s">
        <v>32231</v>
      </c>
      <c r="D446" s="4">
        <v>45804.605173611111</v>
      </c>
      <c r="E446" s="4">
        <v>45806.416666666664</v>
      </c>
      <c r="F446" s="4">
        <v>45806.454861111109</v>
      </c>
      <c r="G446" s="4"/>
      <c r="H446" t="s">
        <v>3155</v>
      </c>
      <c r="I446" t="s">
        <v>3240</v>
      </c>
      <c r="J446">
        <v>1002</v>
      </c>
      <c r="K446" t="s">
        <v>3157</v>
      </c>
      <c r="L446" t="s">
        <v>3158</v>
      </c>
      <c r="M446" t="s">
        <v>549</v>
      </c>
      <c r="N446" t="s">
        <v>550</v>
      </c>
      <c r="O446" t="s">
        <v>551</v>
      </c>
      <c r="P446" t="s">
        <v>149</v>
      </c>
      <c r="Q446" t="s">
        <v>200</v>
      </c>
    </row>
    <row r="447" spans="1:17">
      <c r="A447" t="s">
        <v>28645</v>
      </c>
      <c r="B447" t="s">
        <v>32232</v>
      </c>
      <c r="C447" t="s">
        <v>32233</v>
      </c>
      <c r="D447" s="4">
        <v>45804.604699074072</v>
      </c>
      <c r="E447" s="4">
        <v>45805.666666666664</v>
      </c>
      <c r="F447" s="4">
        <v>45805.704861111109</v>
      </c>
      <c r="G447" s="4">
        <v>45805.661643518521</v>
      </c>
      <c r="H447" t="s">
        <v>3155</v>
      </c>
      <c r="I447" t="s">
        <v>3156</v>
      </c>
      <c r="J447">
        <v>0</v>
      </c>
      <c r="K447" t="s">
        <v>3194</v>
      </c>
      <c r="L447" t="s">
        <v>3564</v>
      </c>
      <c r="M447" t="s">
        <v>549</v>
      </c>
      <c r="N447" t="s">
        <v>559</v>
      </c>
      <c r="O447" t="s">
        <v>504</v>
      </c>
      <c r="P447" t="s">
        <v>325</v>
      </c>
      <c r="Q447" t="s">
        <v>329</v>
      </c>
    </row>
    <row r="448" spans="1:17">
      <c r="A448" t="s">
        <v>32234</v>
      </c>
      <c r="B448" t="s">
        <v>32235</v>
      </c>
      <c r="C448" t="s">
        <v>32236</v>
      </c>
      <c r="D448" s="4">
        <v>45804.603958333333</v>
      </c>
      <c r="E448" s="4">
        <v>45805.333333333336</v>
      </c>
      <c r="F448" s="4">
        <v>45805.350694444445</v>
      </c>
      <c r="G448" s="4">
        <v>45805.332314814812</v>
      </c>
      <c r="H448" t="s">
        <v>3155</v>
      </c>
      <c r="I448" t="s">
        <v>3171</v>
      </c>
      <c r="J448">
        <v>1001</v>
      </c>
      <c r="K448" t="s">
        <v>3157</v>
      </c>
      <c r="L448" t="s">
        <v>3564</v>
      </c>
      <c r="M448" t="s">
        <v>549</v>
      </c>
      <c r="N448" t="s">
        <v>550</v>
      </c>
      <c r="O448" t="s">
        <v>551</v>
      </c>
      <c r="P448" t="s">
        <v>242</v>
      </c>
      <c r="Q448" t="s">
        <v>243</v>
      </c>
    </row>
    <row r="449" spans="1:17">
      <c r="A449" t="s">
        <v>32237</v>
      </c>
      <c r="B449" t="s">
        <v>32238</v>
      </c>
      <c r="C449" t="s">
        <v>32239</v>
      </c>
      <c r="D449" s="4">
        <v>45804.60255787037</v>
      </c>
      <c r="E449" s="4">
        <v>45807.75</v>
      </c>
      <c r="F449" s="4">
        <v>45807.788194444445</v>
      </c>
      <c r="G449" s="4"/>
      <c r="H449" t="s">
        <v>3155</v>
      </c>
      <c r="I449" t="s">
        <v>3240</v>
      </c>
      <c r="J449">
        <v>0</v>
      </c>
      <c r="K449" t="s">
        <v>3198</v>
      </c>
      <c r="L449" t="s">
        <v>3158</v>
      </c>
      <c r="M449" t="s">
        <v>549</v>
      </c>
      <c r="N449" t="s">
        <v>550</v>
      </c>
      <c r="O449" t="s">
        <v>136</v>
      </c>
      <c r="P449" t="s">
        <v>292</v>
      </c>
      <c r="Q449" t="s">
        <v>295</v>
      </c>
    </row>
    <row r="450" spans="1:17">
      <c r="A450" t="s">
        <v>32240</v>
      </c>
      <c r="B450" t="s">
        <v>32241</v>
      </c>
      <c r="C450" t="s">
        <v>32242</v>
      </c>
      <c r="D450" s="4">
        <v>45804.601331018515</v>
      </c>
      <c r="E450" s="4">
        <v>45809.083333333336</v>
      </c>
      <c r="F450" s="4">
        <v>45809.100694444445</v>
      </c>
      <c r="G450" s="4"/>
      <c r="H450" t="s">
        <v>3155</v>
      </c>
      <c r="I450" t="s">
        <v>3162</v>
      </c>
      <c r="J450">
        <v>0</v>
      </c>
      <c r="K450" t="s">
        <v>3420</v>
      </c>
      <c r="L450" t="s">
        <v>3158</v>
      </c>
      <c r="M450" t="s">
        <v>549</v>
      </c>
      <c r="N450" t="s">
        <v>550</v>
      </c>
      <c r="O450" t="s">
        <v>1923</v>
      </c>
      <c r="P450" t="s">
        <v>1924</v>
      </c>
      <c r="Q450" t="s">
        <v>3180</v>
      </c>
    </row>
    <row r="451" spans="1:17">
      <c r="A451" t="s">
        <v>32243</v>
      </c>
      <c r="B451" t="s">
        <v>32244</v>
      </c>
      <c r="C451" t="s">
        <v>32245</v>
      </c>
      <c r="D451" s="4">
        <v>45804.600173611114</v>
      </c>
      <c r="E451" s="4">
        <v>45807.291666666664</v>
      </c>
      <c r="F451" s="4">
        <v>45807.309027777781</v>
      </c>
      <c r="G451" s="4"/>
      <c r="H451" t="s">
        <v>3155</v>
      </c>
      <c r="I451" t="s">
        <v>3171</v>
      </c>
      <c r="J451">
        <v>1002</v>
      </c>
      <c r="K451" t="s">
        <v>3157</v>
      </c>
      <c r="L451" t="s">
        <v>3158</v>
      </c>
      <c r="M451" t="s">
        <v>549</v>
      </c>
      <c r="N451" t="s">
        <v>550</v>
      </c>
      <c r="O451" t="s">
        <v>551</v>
      </c>
      <c r="P451" t="s">
        <v>145</v>
      </c>
      <c r="Q451" t="s">
        <v>216</v>
      </c>
    </row>
    <row r="452" spans="1:17">
      <c r="A452" t="s">
        <v>32246</v>
      </c>
      <c r="B452" t="s">
        <v>32247</v>
      </c>
      <c r="C452" t="s">
        <v>32248</v>
      </c>
      <c r="D452" s="4">
        <v>45804.599976851852</v>
      </c>
      <c r="E452" s="4">
        <v>45805.875</v>
      </c>
      <c r="F452" s="4">
        <v>45805.913194444445</v>
      </c>
      <c r="G452" s="4"/>
      <c r="H452" t="s">
        <v>3155</v>
      </c>
      <c r="I452" t="s">
        <v>3209</v>
      </c>
      <c r="J452">
        <v>0</v>
      </c>
      <c r="K452" t="s">
        <v>3227</v>
      </c>
      <c r="L452" t="s">
        <v>3245</v>
      </c>
      <c r="M452" t="s">
        <v>549</v>
      </c>
      <c r="N452" t="s">
        <v>550</v>
      </c>
      <c r="O452" t="s">
        <v>136</v>
      </c>
      <c r="P452" t="s">
        <v>292</v>
      </c>
      <c r="Q452" t="s">
        <v>296</v>
      </c>
    </row>
    <row r="453" spans="1:17">
      <c r="A453" t="s">
        <v>32249</v>
      </c>
      <c r="B453" t="s">
        <v>32250</v>
      </c>
      <c r="C453" t="s">
        <v>32251</v>
      </c>
      <c r="D453" s="4">
        <v>45804.599120370367</v>
      </c>
      <c r="E453" s="4">
        <v>45807.416666666664</v>
      </c>
      <c r="F453" s="4">
        <v>45807.454861111109</v>
      </c>
      <c r="G453" s="4"/>
      <c r="H453" t="s">
        <v>3155</v>
      </c>
      <c r="I453" t="s">
        <v>3240</v>
      </c>
      <c r="J453">
        <v>0</v>
      </c>
      <c r="K453" t="s">
        <v>3198</v>
      </c>
      <c r="L453" t="s">
        <v>3158</v>
      </c>
      <c r="M453" t="s">
        <v>549</v>
      </c>
      <c r="N453" t="s">
        <v>559</v>
      </c>
      <c r="O453" t="s">
        <v>469</v>
      </c>
      <c r="P453" t="s">
        <v>180</v>
      </c>
      <c r="Q453" t="s">
        <v>183</v>
      </c>
    </row>
    <row r="454" spans="1:17">
      <c r="A454" t="s">
        <v>32252</v>
      </c>
      <c r="B454" t="s">
        <v>32253</v>
      </c>
      <c r="C454" t="s">
        <v>32254</v>
      </c>
      <c r="D454" s="4">
        <v>45804.59542824074</v>
      </c>
      <c r="E454" s="4">
        <v>45808.083333333336</v>
      </c>
      <c r="F454" s="4">
        <v>45808.121527777781</v>
      </c>
      <c r="G454" s="4"/>
      <c r="H454" t="s">
        <v>3155</v>
      </c>
      <c r="I454" t="s">
        <v>3209</v>
      </c>
      <c r="J454">
        <v>0</v>
      </c>
      <c r="K454" t="s">
        <v>3157</v>
      </c>
      <c r="L454" t="s">
        <v>3245</v>
      </c>
      <c r="M454" t="s">
        <v>549</v>
      </c>
      <c r="N454" t="s">
        <v>550</v>
      </c>
      <c r="O454" t="s">
        <v>616</v>
      </c>
      <c r="P454" t="s">
        <v>314</v>
      </c>
      <c r="Q454" t="s">
        <v>321</v>
      </c>
    </row>
    <row r="455" spans="1:17">
      <c r="A455" t="s">
        <v>26895</v>
      </c>
      <c r="B455" t="s">
        <v>26896</v>
      </c>
      <c r="C455" t="s">
        <v>32255</v>
      </c>
      <c r="D455" s="4">
        <v>45804.591539351852</v>
      </c>
      <c r="E455" s="4">
        <v>45807.375</v>
      </c>
      <c r="F455" s="4">
        <v>45807.392361111109</v>
      </c>
      <c r="G455" s="4"/>
      <c r="H455" t="s">
        <v>3155</v>
      </c>
      <c r="I455" t="s">
        <v>3175</v>
      </c>
      <c r="J455">
        <v>0</v>
      </c>
      <c r="K455" t="s">
        <v>3157</v>
      </c>
      <c r="L455" t="s">
        <v>3158</v>
      </c>
      <c r="M455" t="s">
        <v>549</v>
      </c>
      <c r="N455" t="s">
        <v>550</v>
      </c>
      <c r="O455" t="s">
        <v>551</v>
      </c>
      <c r="P455" t="s">
        <v>242</v>
      </c>
      <c r="Q455" t="s">
        <v>243</v>
      </c>
    </row>
    <row r="456" spans="1:17">
      <c r="A456" t="s">
        <v>32256</v>
      </c>
      <c r="B456" t="s">
        <v>32257</v>
      </c>
      <c r="C456" t="s">
        <v>32258</v>
      </c>
      <c r="D456" s="4">
        <v>45804.589143518519</v>
      </c>
      <c r="E456" s="4">
        <v>45809.729166666664</v>
      </c>
      <c r="F456" s="4">
        <v>45809.767361111109</v>
      </c>
      <c r="G456" s="4"/>
      <c r="H456" t="s">
        <v>3155</v>
      </c>
      <c r="I456" t="s">
        <v>3156</v>
      </c>
      <c r="J456">
        <v>0</v>
      </c>
      <c r="K456" t="s">
        <v>3163</v>
      </c>
      <c r="L456" t="s">
        <v>3158</v>
      </c>
      <c r="M456" t="s">
        <v>549</v>
      </c>
      <c r="N456" t="s">
        <v>550</v>
      </c>
      <c r="O456" t="s">
        <v>136</v>
      </c>
      <c r="P456" t="s">
        <v>143</v>
      </c>
      <c r="Q456" t="s">
        <v>312</v>
      </c>
    </row>
    <row r="457" spans="1:17">
      <c r="A457" t="s">
        <v>32237</v>
      </c>
      <c r="B457" t="s">
        <v>32238</v>
      </c>
      <c r="C457" t="s">
        <v>32259</v>
      </c>
      <c r="D457" s="4">
        <v>45804.586944444447</v>
      </c>
      <c r="E457" s="4">
        <v>45807.791666666664</v>
      </c>
      <c r="F457" s="4">
        <v>45807.829861111109</v>
      </c>
      <c r="G457" s="4"/>
      <c r="H457" t="s">
        <v>3155</v>
      </c>
      <c r="I457" t="s">
        <v>3240</v>
      </c>
      <c r="J457">
        <v>0</v>
      </c>
      <c r="K457" t="s">
        <v>3198</v>
      </c>
      <c r="L457" t="s">
        <v>3245</v>
      </c>
      <c r="M457" t="s">
        <v>549</v>
      </c>
      <c r="N457" t="s">
        <v>550</v>
      </c>
      <c r="O457" t="s">
        <v>136</v>
      </c>
      <c r="P457" t="s">
        <v>292</v>
      </c>
      <c r="Q457" t="s">
        <v>295</v>
      </c>
    </row>
    <row r="458" spans="1:17">
      <c r="A458" t="s">
        <v>32260</v>
      </c>
      <c r="B458" t="s">
        <v>32261</v>
      </c>
      <c r="C458" t="s">
        <v>32262</v>
      </c>
      <c r="D458" s="4">
        <v>45804.581550925926</v>
      </c>
      <c r="E458" s="4">
        <v>45811.625</v>
      </c>
      <c r="F458" s="4">
        <v>45811.642361111109</v>
      </c>
      <c r="G458" s="4"/>
      <c r="H458" t="s">
        <v>3155</v>
      </c>
      <c r="I458" t="s">
        <v>3171</v>
      </c>
      <c r="J458">
        <v>1002</v>
      </c>
      <c r="K458" t="s">
        <v>3157</v>
      </c>
      <c r="L458" t="s">
        <v>3158</v>
      </c>
      <c r="M458" t="s">
        <v>549</v>
      </c>
      <c r="N458" t="s">
        <v>550</v>
      </c>
      <c r="O458" t="s">
        <v>136</v>
      </c>
      <c r="P458" t="s">
        <v>292</v>
      </c>
      <c r="Q458" t="s">
        <v>293</v>
      </c>
    </row>
    <row r="459" spans="1:17">
      <c r="A459" t="s">
        <v>32237</v>
      </c>
      <c r="B459" t="s">
        <v>32238</v>
      </c>
      <c r="C459" t="s">
        <v>32263</v>
      </c>
      <c r="D459" s="4">
        <v>45804.581423611111</v>
      </c>
      <c r="E459" s="4">
        <v>45807.75</v>
      </c>
      <c r="F459" s="4">
        <v>45807.788194444445</v>
      </c>
      <c r="G459" s="4"/>
      <c r="H459" t="s">
        <v>3155</v>
      </c>
      <c r="I459" t="s">
        <v>3240</v>
      </c>
      <c r="J459">
        <v>0</v>
      </c>
      <c r="K459" t="s">
        <v>3198</v>
      </c>
      <c r="L459" t="s">
        <v>3245</v>
      </c>
      <c r="M459" t="s">
        <v>549</v>
      </c>
      <c r="N459" t="s">
        <v>550</v>
      </c>
      <c r="O459" t="s">
        <v>136</v>
      </c>
      <c r="P459" t="s">
        <v>292</v>
      </c>
      <c r="Q459" t="s">
        <v>295</v>
      </c>
    </row>
    <row r="460" spans="1:17">
      <c r="A460" t="s">
        <v>32264</v>
      </c>
      <c r="B460" t="s">
        <v>32265</v>
      </c>
      <c r="C460" t="s">
        <v>32266</v>
      </c>
      <c r="D460" s="4">
        <v>45804.579907407409</v>
      </c>
      <c r="E460" s="4">
        <v>45805.666666666664</v>
      </c>
      <c r="F460" s="4">
        <v>45805.704861111109</v>
      </c>
      <c r="G460" s="4">
        <v>45805.675451388888</v>
      </c>
      <c r="H460" t="s">
        <v>3155</v>
      </c>
      <c r="I460" t="s">
        <v>3156</v>
      </c>
      <c r="J460">
        <v>0</v>
      </c>
      <c r="K460" t="s">
        <v>3194</v>
      </c>
      <c r="L460" t="s">
        <v>3564</v>
      </c>
      <c r="M460" t="s">
        <v>549</v>
      </c>
      <c r="N460" t="s">
        <v>550</v>
      </c>
      <c r="O460" t="s">
        <v>136</v>
      </c>
      <c r="P460" t="s">
        <v>264</v>
      </c>
      <c r="Q460" t="s">
        <v>265</v>
      </c>
    </row>
    <row r="461" spans="1:17">
      <c r="A461" t="s">
        <v>31356</v>
      </c>
      <c r="B461" t="s">
        <v>31357</v>
      </c>
      <c r="C461" t="s">
        <v>32267</v>
      </c>
      <c r="D461" s="4">
        <v>45804.579687500001</v>
      </c>
      <c r="E461" s="4">
        <v>45805.833333333336</v>
      </c>
      <c r="F461" s="4">
        <v>45805.850694444445</v>
      </c>
      <c r="G461" s="4">
        <v>45805.829965277779</v>
      </c>
      <c r="H461" t="s">
        <v>3155</v>
      </c>
      <c r="I461" t="s">
        <v>3222</v>
      </c>
      <c r="J461">
        <v>1</v>
      </c>
      <c r="K461" t="s">
        <v>3223</v>
      </c>
      <c r="L461" t="s">
        <v>3564</v>
      </c>
      <c r="M461" t="s">
        <v>549</v>
      </c>
      <c r="N461" t="s">
        <v>550</v>
      </c>
      <c r="O461" t="s">
        <v>136</v>
      </c>
      <c r="P461" t="s">
        <v>292</v>
      </c>
      <c r="Q461" t="s">
        <v>291</v>
      </c>
    </row>
    <row r="462" spans="1:17">
      <c r="A462" t="s">
        <v>32234</v>
      </c>
      <c r="B462" t="s">
        <v>32235</v>
      </c>
      <c r="C462" t="s">
        <v>32268</v>
      </c>
      <c r="D462" s="4">
        <v>45804.579259259262</v>
      </c>
      <c r="E462" s="4">
        <v>45805.333333333336</v>
      </c>
      <c r="F462" s="4">
        <v>45805.371527777781</v>
      </c>
      <c r="G462" s="4"/>
      <c r="H462" t="s">
        <v>3155</v>
      </c>
      <c r="I462" t="s">
        <v>3156</v>
      </c>
      <c r="J462">
        <v>0</v>
      </c>
      <c r="K462" t="s">
        <v>3157</v>
      </c>
      <c r="L462" t="s">
        <v>3245</v>
      </c>
      <c r="M462" t="s">
        <v>549</v>
      </c>
      <c r="N462" t="s">
        <v>550</v>
      </c>
      <c r="O462" t="s">
        <v>551</v>
      </c>
      <c r="P462" t="s">
        <v>242</v>
      </c>
      <c r="Q462" t="s">
        <v>243</v>
      </c>
    </row>
    <row r="463" spans="1:17">
      <c r="A463" t="s">
        <v>21832</v>
      </c>
      <c r="B463" t="s">
        <v>21833</v>
      </c>
      <c r="C463" t="s">
        <v>32269</v>
      </c>
      <c r="D463" s="4">
        <v>45804.575231481482</v>
      </c>
      <c r="E463" s="4">
        <v>45824.458333333336</v>
      </c>
      <c r="F463" s="4">
        <v>45824.496527777781</v>
      </c>
      <c r="G463" s="4"/>
      <c r="H463" t="s">
        <v>3155</v>
      </c>
      <c r="I463" t="s">
        <v>3673</v>
      </c>
      <c r="J463">
        <v>0</v>
      </c>
      <c r="K463" t="s">
        <v>3157</v>
      </c>
      <c r="L463" t="s">
        <v>3158</v>
      </c>
      <c r="M463" t="s">
        <v>549</v>
      </c>
      <c r="N463" t="s">
        <v>559</v>
      </c>
      <c r="O463" t="s">
        <v>504</v>
      </c>
      <c r="P463" t="s">
        <v>325</v>
      </c>
      <c r="Q463" t="s">
        <v>340</v>
      </c>
    </row>
    <row r="464" spans="1:17">
      <c r="A464" t="s">
        <v>32270</v>
      </c>
      <c r="B464" t="s">
        <v>32271</v>
      </c>
      <c r="C464" t="s">
        <v>32272</v>
      </c>
      <c r="D464" s="4">
        <v>45804.573854166665</v>
      </c>
      <c r="E464" s="4">
        <v>45809.4375</v>
      </c>
      <c r="F464" s="4">
        <v>45809.454861111109</v>
      </c>
      <c r="G464" s="4"/>
      <c r="H464" t="s">
        <v>3155</v>
      </c>
      <c r="I464" t="s">
        <v>3291</v>
      </c>
      <c r="J464">
        <v>0</v>
      </c>
      <c r="K464" t="s">
        <v>3157</v>
      </c>
      <c r="L464" t="s">
        <v>3158</v>
      </c>
      <c r="M464" t="s">
        <v>549</v>
      </c>
      <c r="N464" t="s">
        <v>550</v>
      </c>
      <c r="O464" t="s">
        <v>551</v>
      </c>
      <c r="P464" t="s">
        <v>141</v>
      </c>
      <c r="Q464" t="s">
        <v>238</v>
      </c>
    </row>
    <row r="465" spans="1:17">
      <c r="A465" t="s">
        <v>32273</v>
      </c>
      <c r="B465" t="s">
        <v>32274</v>
      </c>
      <c r="C465" t="s">
        <v>32275</v>
      </c>
      <c r="D465" s="4">
        <v>45804.573645833334</v>
      </c>
      <c r="E465" s="4">
        <v>45805.333333333336</v>
      </c>
      <c r="F465" s="4">
        <v>45805.350694444445</v>
      </c>
      <c r="G465" s="4">
        <v>45805.332546296297</v>
      </c>
      <c r="H465" t="s">
        <v>3155</v>
      </c>
      <c r="I465" t="s">
        <v>3171</v>
      </c>
      <c r="J465">
        <v>1002</v>
      </c>
      <c r="K465" t="s">
        <v>3157</v>
      </c>
      <c r="L465" t="s">
        <v>3564</v>
      </c>
      <c r="M465" t="s">
        <v>549</v>
      </c>
      <c r="N465" t="s">
        <v>550</v>
      </c>
      <c r="O465" t="s">
        <v>551</v>
      </c>
      <c r="P465" t="s">
        <v>145</v>
      </c>
      <c r="Q465" t="s">
        <v>223</v>
      </c>
    </row>
    <row r="466" spans="1:17">
      <c r="A466" t="s">
        <v>32276</v>
      </c>
      <c r="B466" t="s">
        <v>32277</v>
      </c>
      <c r="C466" t="s">
        <v>32278</v>
      </c>
      <c r="D466" s="4">
        <v>45804.567812499998</v>
      </c>
      <c r="E466" s="4">
        <v>45806.5</v>
      </c>
      <c r="F466" s="4">
        <v>45806.538194444445</v>
      </c>
      <c r="G466" s="4"/>
      <c r="H466" t="s">
        <v>3155</v>
      </c>
      <c r="I466" t="s">
        <v>3156</v>
      </c>
      <c r="J466">
        <v>0</v>
      </c>
      <c r="K466" t="s">
        <v>3194</v>
      </c>
      <c r="L466" t="s">
        <v>3158</v>
      </c>
      <c r="M466" t="s">
        <v>549</v>
      </c>
      <c r="N466" t="s">
        <v>550</v>
      </c>
      <c r="O466" t="s">
        <v>136</v>
      </c>
      <c r="P466" t="s">
        <v>147</v>
      </c>
      <c r="Q466" t="s">
        <v>261</v>
      </c>
    </row>
    <row r="467" spans="1:17">
      <c r="A467" t="s">
        <v>32279</v>
      </c>
      <c r="B467" t="s">
        <v>32280</v>
      </c>
      <c r="C467" t="s">
        <v>32281</v>
      </c>
      <c r="D467" s="4">
        <v>45804.567233796297</v>
      </c>
      <c r="E467" s="4">
        <v>45805.708333333336</v>
      </c>
      <c r="F467" s="4">
        <v>45805.725694444445</v>
      </c>
      <c r="G467" s="4">
        <v>45805.709062499998</v>
      </c>
      <c r="H467" t="s">
        <v>3155</v>
      </c>
      <c r="I467" t="s">
        <v>3162</v>
      </c>
      <c r="J467">
        <v>0</v>
      </c>
      <c r="K467" t="s">
        <v>3198</v>
      </c>
      <c r="L467" t="s">
        <v>3564</v>
      </c>
      <c r="M467" t="s">
        <v>549</v>
      </c>
      <c r="N467" t="s">
        <v>550</v>
      </c>
      <c r="O467" t="s">
        <v>1923</v>
      </c>
      <c r="P467" t="s">
        <v>1924</v>
      </c>
      <c r="Q467" t="s">
        <v>3199</v>
      </c>
    </row>
    <row r="468" spans="1:17">
      <c r="A468" t="s">
        <v>32282</v>
      </c>
      <c r="B468" t="s">
        <v>32283</v>
      </c>
      <c r="C468" t="s">
        <v>32284</v>
      </c>
      <c r="D468" s="4">
        <v>45804.565983796296</v>
      </c>
      <c r="E468" s="4">
        <v>45805.270833333336</v>
      </c>
      <c r="F468" s="4">
        <v>45805.309027777781</v>
      </c>
      <c r="G468" s="4">
        <v>45805.272303240738</v>
      </c>
      <c r="H468" t="s">
        <v>3155</v>
      </c>
      <c r="I468" t="s">
        <v>3240</v>
      </c>
      <c r="J468">
        <v>1001</v>
      </c>
      <c r="K468" t="s">
        <v>3157</v>
      </c>
      <c r="L468" t="s">
        <v>3564</v>
      </c>
      <c r="M468" t="s">
        <v>549</v>
      </c>
      <c r="N468" t="s">
        <v>559</v>
      </c>
      <c r="O468" t="s">
        <v>469</v>
      </c>
      <c r="P468" t="s">
        <v>180</v>
      </c>
      <c r="Q468" t="s">
        <v>183</v>
      </c>
    </row>
    <row r="469" spans="1:17">
      <c r="A469" t="s">
        <v>20430</v>
      </c>
      <c r="B469" t="s">
        <v>20431</v>
      </c>
      <c r="C469" t="s">
        <v>32285</v>
      </c>
      <c r="D469" s="4">
        <v>45804.561851851853</v>
      </c>
      <c r="E469" s="4">
        <v>45805.041666666664</v>
      </c>
      <c r="F469" s="4">
        <v>45805.059027777781</v>
      </c>
      <c r="G469" s="4"/>
      <c r="H469" t="s">
        <v>3155</v>
      </c>
      <c r="I469" t="s">
        <v>3162</v>
      </c>
      <c r="J469">
        <v>0</v>
      </c>
      <c r="K469" t="s">
        <v>3163</v>
      </c>
      <c r="L469" t="s">
        <v>3593</v>
      </c>
      <c r="M469" t="s">
        <v>549</v>
      </c>
      <c r="N469" t="s">
        <v>550</v>
      </c>
      <c r="O469" t="s">
        <v>1923</v>
      </c>
      <c r="P469" t="s">
        <v>1924</v>
      </c>
      <c r="Q469" t="s">
        <v>21090</v>
      </c>
    </row>
    <row r="470" spans="1:17">
      <c r="A470" t="s">
        <v>32286</v>
      </c>
      <c r="B470" t="s">
        <v>32287</v>
      </c>
      <c r="C470" t="s">
        <v>32288</v>
      </c>
      <c r="D470" s="4">
        <v>45804.561261574076</v>
      </c>
      <c r="E470" s="4">
        <v>45807.4375</v>
      </c>
      <c r="F470" s="4">
        <v>45807.454861111109</v>
      </c>
      <c r="G470" s="4"/>
      <c r="H470" t="s">
        <v>3155</v>
      </c>
      <c r="I470" t="s">
        <v>3175</v>
      </c>
      <c r="J470">
        <v>0</v>
      </c>
      <c r="K470" t="s">
        <v>3157</v>
      </c>
      <c r="L470" t="s">
        <v>3158</v>
      </c>
      <c r="M470" t="s">
        <v>549</v>
      </c>
      <c r="N470" t="s">
        <v>550</v>
      </c>
      <c r="O470" t="s">
        <v>136</v>
      </c>
      <c r="P470" t="s">
        <v>139</v>
      </c>
      <c r="Q470" t="s">
        <v>272</v>
      </c>
    </row>
    <row r="471" spans="1:17">
      <c r="A471" t="s">
        <v>32289</v>
      </c>
      <c r="B471" t="s">
        <v>32290</v>
      </c>
      <c r="C471" t="s">
        <v>32291</v>
      </c>
      <c r="D471" s="4">
        <v>45804.55909722222</v>
      </c>
      <c r="E471" s="4">
        <v>45807.6875</v>
      </c>
      <c r="F471" s="4">
        <v>45807.725694444445</v>
      </c>
      <c r="G471" s="4"/>
      <c r="H471" t="s">
        <v>3155</v>
      </c>
      <c r="I471" t="s">
        <v>3673</v>
      </c>
      <c r="J471">
        <v>0</v>
      </c>
      <c r="K471" t="s">
        <v>3157</v>
      </c>
      <c r="L471" t="s">
        <v>3158</v>
      </c>
      <c r="M471" t="s">
        <v>549</v>
      </c>
      <c r="N471" t="s">
        <v>559</v>
      </c>
      <c r="O471" t="s">
        <v>504</v>
      </c>
      <c r="P471" t="s">
        <v>325</v>
      </c>
      <c r="Q471" t="s">
        <v>335</v>
      </c>
    </row>
    <row r="472" spans="1:17">
      <c r="A472" t="s">
        <v>32292</v>
      </c>
      <c r="B472" t="s">
        <v>32293</v>
      </c>
      <c r="C472" t="s">
        <v>32294</v>
      </c>
      <c r="D472" s="4">
        <v>45804.55908564815</v>
      </c>
      <c r="E472" s="4">
        <v>45806.75</v>
      </c>
      <c r="F472" s="4">
        <v>45806.767361111109</v>
      </c>
      <c r="G472" s="4"/>
      <c r="H472" t="s">
        <v>3155</v>
      </c>
      <c r="I472" t="s">
        <v>3162</v>
      </c>
      <c r="J472">
        <v>0</v>
      </c>
      <c r="K472" t="s">
        <v>3179</v>
      </c>
      <c r="L472" t="s">
        <v>3158</v>
      </c>
      <c r="M472" t="s">
        <v>549</v>
      </c>
      <c r="N472" t="s">
        <v>550</v>
      </c>
      <c r="O472" t="s">
        <v>1923</v>
      </c>
      <c r="P472" t="s">
        <v>1924</v>
      </c>
      <c r="Q472" t="s">
        <v>20039</v>
      </c>
    </row>
    <row r="473" spans="1:17">
      <c r="A473" t="s">
        <v>32295</v>
      </c>
      <c r="B473" t="s">
        <v>32296</v>
      </c>
      <c r="C473" t="s">
        <v>32297</v>
      </c>
      <c r="D473" s="4">
        <v>45804.558356481481</v>
      </c>
      <c r="E473" s="4">
        <v>45805.75</v>
      </c>
      <c r="F473" s="4">
        <v>45805.767361111109</v>
      </c>
      <c r="G473" s="4">
        <v>45805.745347222219</v>
      </c>
      <c r="H473" t="s">
        <v>3155</v>
      </c>
      <c r="I473" t="s">
        <v>3171</v>
      </c>
      <c r="J473">
        <v>1001</v>
      </c>
      <c r="K473" t="s">
        <v>3157</v>
      </c>
      <c r="L473" t="s">
        <v>3564</v>
      </c>
      <c r="M473" t="s">
        <v>549</v>
      </c>
      <c r="N473" t="s">
        <v>550</v>
      </c>
      <c r="O473" t="s">
        <v>136</v>
      </c>
      <c r="P473" t="s">
        <v>292</v>
      </c>
      <c r="Q473" t="s">
        <v>295</v>
      </c>
    </row>
    <row r="474" spans="1:17">
      <c r="A474" t="s">
        <v>32298</v>
      </c>
      <c r="B474" t="s">
        <v>32299</v>
      </c>
      <c r="C474" t="s">
        <v>32300</v>
      </c>
      <c r="D474" s="4">
        <v>45804.557141203702</v>
      </c>
      <c r="E474" s="4">
        <v>45808.25</v>
      </c>
      <c r="F474" s="4">
        <v>45808.267361111109</v>
      </c>
      <c r="G474" s="4"/>
      <c r="H474" t="s">
        <v>3155</v>
      </c>
      <c r="I474" t="s">
        <v>3171</v>
      </c>
      <c r="J474">
        <v>0</v>
      </c>
      <c r="K474" t="s">
        <v>3194</v>
      </c>
      <c r="L474" t="s">
        <v>3158</v>
      </c>
      <c r="M474" t="s">
        <v>549</v>
      </c>
      <c r="N474" t="s">
        <v>550</v>
      </c>
      <c r="O474" t="s">
        <v>136</v>
      </c>
      <c r="P474" t="s">
        <v>147</v>
      </c>
      <c r="Q474" t="s">
        <v>255</v>
      </c>
    </row>
    <row r="475" spans="1:17">
      <c r="A475" t="s">
        <v>32301</v>
      </c>
      <c r="B475" t="s">
        <v>32302</v>
      </c>
      <c r="C475" t="s">
        <v>32303</v>
      </c>
      <c r="D475" s="4">
        <v>45804.55709490741</v>
      </c>
      <c r="E475" s="4">
        <v>45805.375</v>
      </c>
      <c r="F475" s="4">
        <v>45805.392361111109</v>
      </c>
      <c r="G475" s="4">
        <v>45805.374976851854</v>
      </c>
      <c r="H475" t="s">
        <v>3155</v>
      </c>
      <c r="I475" t="s">
        <v>3162</v>
      </c>
      <c r="J475">
        <v>0</v>
      </c>
      <c r="K475" t="s">
        <v>3163</v>
      </c>
      <c r="L475" t="s">
        <v>3564</v>
      </c>
      <c r="M475" t="s">
        <v>549</v>
      </c>
      <c r="N475" t="s">
        <v>550</v>
      </c>
      <c r="O475" t="s">
        <v>1923</v>
      </c>
      <c r="P475" t="s">
        <v>1924</v>
      </c>
      <c r="Q475" t="s">
        <v>3180</v>
      </c>
    </row>
    <row r="476" spans="1:17">
      <c r="A476" t="s">
        <v>32304</v>
      </c>
      <c r="B476" t="s">
        <v>32305</v>
      </c>
      <c r="C476" t="s">
        <v>32306</v>
      </c>
      <c r="D476" s="4">
        <v>45804.554918981485</v>
      </c>
      <c r="E476" s="4">
        <v>45808.333333333336</v>
      </c>
      <c r="F476" s="4">
        <v>45808.350694444445</v>
      </c>
      <c r="G476" s="4"/>
      <c r="H476" t="s">
        <v>3155</v>
      </c>
      <c r="I476" t="s">
        <v>3171</v>
      </c>
      <c r="J476">
        <v>1002</v>
      </c>
      <c r="K476" t="s">
        <v>3157</v>
      </c>
      <c r="L476" t="s">
        <v>3158</v>
      </c>
      <c r="M476" t="s">
        <v>549</v>
      </c>
      <c r="N476" t="s">
        <v>559</v>
      </c>
      <c r="O476" t="s">
        <v>469</v>
      </c>
      <c r="P476" t="s">
        <v>189</v>
      </c>
      <c r="Q476" t="s">
        <v>191</v>
      </c>
    </row>
    <row r="477" spans="1:17">
      <c r="A477" t="s">
        <v>32307</v>
      </c>
      <c r="B477" t="s">
        <v>32308</v>
      </c>
      <c r="C477" t="s">
        <v>32309</v>
      </c>
      <c r="D477" s="4">
        <v>45804.553032407406</v>
      </c>
      <c r="E477" s="4">
        <v>45807.625</v>
      </c>
      <c r="F477" s="4">
        <v>45807.642361111109</v>
      </c>
      <c r="G477" s="4"/>
      <c r="H477" t="s">
        <v>3155</v>
      </c>
      <c r="I477" t="s">
        <v>3171</v>
      </c>
      <c r="J477">
        <v>0</v>
      </c>
      <c r="K477" t="s">
        <v>3157</v>
      </c>
      <c r="L477" t="s">
        <v>3158</v>
      </c>
      <c r="M477" t="s">
        <v>549</v>
      </c>
      <c r="N477" t="s">
        <v>559</v>
      </c>
      <c r="O477" t="s">
        <v>504</v>
      </c>
      <c r="P477" t="s">
        <v>325</v>
      </c>
      <c r="Q477" t="s">
        <v>335</v>
      </c>
    </row>
    <row r="478" spans="1:17">
      <c r="A478" t="s">
        <v>32307</v>
      </c>
      <c r="B478" t="s">
        <v>32310</v>
      </c>
      <c r="C478" t="s">
        <v>32311</v>
      </c>
      <c r="D478" s="4">
        <v>45804.552662037036</v>
      </c>
      <c r="E478" s="4">
        <v>45807.604166666664</v>
      </c>
      <c r="F478" s="4">
        <v>45807.621527777781</v>
      </c>
      <c r="G478" s="4"/>
      <c r="H478" t="s">
        <v>3155</v>
      </c>
      <c r="I478" t="s">
        <v>3171</v>
      </c>
      <c r="J478">
        <v>0</v>
      </c>
      <c r="K478" t="s">
        <v>3157</v>
      </c>
      <c r="L478" t="s">
        <v>3158</v>
      </c>
      <c r="M478" t="s">
        <v>549</v>
      </c>
      <c r="N478" t="s">
        <v>559</v>
      </c>
      <c r="O478" t="s">
        <v>504</v>
      </c>
      <c r="P478" t="s">
        <v>325</v>
      </c>
      <c r="Q478" t="s">
        <v>335</v>
      </c>
    </row>
    <row r="479" spans="1:17">
      <c r="A479" t="s">
        <v>32312</v>
      </c>
      <c r="B479" t="s">
        <v>32313</v>
      </c>
      <c r="C479" t="s">
        <v>32314</v>
      </c>
      <c r="D479" s="4">
        <v>45804.552384259259</v>
      </c>
      <c r="E479" s="4">
        <v>45805.291666666664</v>
      </c>
      <c r="F479" s="4">
        <v>45805.329861111109</v>
      </c>
      <c r="G479" s="4">
        <v>45805.286030092589</v>
      </c>
      <c r="H479" t="s">
        <v>3155</v>
      </c>
      <c r="I479" t="s">
        <v>3156</v>
      </c>
      <c r="J479">
        <v>0</v>
      </c>
      <c r="K479" t="s">
        <v>3194</v>
      </c>
      <c r="L479" t="s">
        <v>3564</v>
      </c>
      <c r="M479" t="s">
        <v>549</v>
      </c>
      <c r="N479" t="s">
        <v>559</v>
      </c>
      <c r="O479" t="s">
        <v>469</v>
      </c>
      <c r="P479" t="s">
        <v>180</v>
      </c>
      <c r="Q479" t="s">
        <v>182</v>
      </c>
    </row>
    <row r="480" spans="1:17">
      <c r="A480" t="s">
        <v>32315</v>
      </c>
      <c r="B480" t="s">
        <v>32316</v>
      </c>
      <c r="C480" t="s">
        <v>32317</v>
      </c>
      <c r="D480" s="4">
        <v>45804.551111111112</v>
      </c>
      <c r="E480" s="4">
        <v>45807.791666666664</v>
      </c>
      <c r="F480" s="4">
        <v>45807.829861111109</v>
      </c>
      <c r="G480" s="4"/>
      <c r="H480" t="s">
        <v>3155</v>
      </c>
      <c r="I480" t="s">
        <v>3156</v>
      </c>
      <c r="J480">
        <v>0</v>
      </c>
      <c r="K480" t="s">
        <v>3157</v>
      </c>
      <c r="L480" t="s">
        <v>3245</v>
      </c>
      <c r="M480" t="s">
        <v>549</v>
      </c>
      <c r="N480" t="s">
        <v>3275</v>
      </c>
      <c r="O480" t="s">
        <v>3276</v>
      </c>
      <c r="P480" t="s">
        <v>626</v>
      </c>
      <c r="Q480" t="s">
        <v>22357</v>
      </c>
    </row>
    <row r="481" spans="1:17">
      <c r="A481" t="s">
        <v>19964</v>
      </c>
      <c r="B481" t="s">
        <v>19965</v>
      </c>
      <c r="C481" t="s">
        <v>32318</v>
      </c>
      <c r="D481" s="4">
        <v>45804.547500000001</v>
      </c>
      <c r="E481" s="4">
        <v>45806.5</v>
      </c>
      <c r="F481" s="4">
        <v>45806.517361111109</v>
      </c>
      <c r="G481" s="4"/>
      <c r="H481" t="s">
        <v>3155</v>
      </c>
      <c r="I481" t="s">
        <v>3171</v>
      </c>
      <c r="J481">
        <v>1002</v>
      </c>
      <c r="K481" t="s">
        <v>3157</v>
      </c>
      <c r="L481" t="s">
        <v>3158</v>
      </c>
      <c r="M481" t="s">
        <v>549</v>
      </c>
      <c r="N481" t="s">
        <v>550</v>
      </c>
      <c r="O481" t="s">
        <v>136</v>
      </c>
      <c r="P481" t="s">
        <v>147</v>
      </c>
      <c r="Q481" t="s">
        <v>258</v>
      </c>
    </row>
    <row r="482" spans="1:17">
      <c r="A482" t="s">
        <v>32312</v>
      </c>
      <c r="B482" t="s">
        <v>32313</v>
      </c>
      <c r="C482" t="s">
        <v>32319</v>
      </c>
      <c r="D482" s="4">
        <v>45804.546493055554</v>
      </c>
      <c r="E482" s="4">
        <v>45805.291666666664</v>
      </c>
      <c r="F482" s="4">
        <v>45805.329861111109</v>
      </c>
      <c r="G482" s="4"/>
      <c r="H482" t="s">
        <v>3155</v>
      </c>
      <c r="I482" t="s">
        <v>3156</v>
      </c>
      <c r="J482">
        <v>0</v>
      </c>
      <c r="K482" t="s">
        <v>3194</v>
      </c>
      <c r="L482" t="s">
        <v>3245</v>
      </c>
      <c r="M482" t="s">
        <v>549</v>
      </c>
      <c r="N482" t="s">
        <v>559</v>
      </c>
      <c r="O482" t="s">
        <v>469</v>
      </c>
      <c r="P482" t="s">
        <v>180</v>
      </c>
      <c r="Q482" t="s">
        <v>182</v>
      </c>
    </row>
    <row r="483" spans="1:17">
      <c r="A483" t="s">
        <v>32320</v>
      </c>
      <c r="B483" t="s">
        <v>32321</v>
      </c>
      <c r="C483" t="s">
        <v>32322</v>
      </c>
      <c r="D483" s="4">
        <v>45804.543877314813</v>
      </c>
      <c r="E483" s="4">
        <v>45808.4375</v>
      </c>
      <c r="F483" s="4">
        <v>45808.454861111109</v>
      </c>
      <c r="G483" s="4"/>
      <c r="H483" t="s">
        <v>3155</v>
      </c>
      <c r="I483" t="s">
        <v>3162</v>
      </c>
      <c r="J483">
        <v>0</v>
      </c>
      <c r="K483" t="s">
        <v>3227</v>
      </c>
      <c r="L483" t="s">
        <v>3158</v>
      </c>
      <c r="M483" t="s">
        <v>549</v>
      </c>
      <c r="N483" t="s">
        <v>550</v>
      </c>
      <c r="O483" t="s">
        <v>1923</v>
      </c>
      <c r="P483" t="s">
        <v>1924</v>
      </c>
      <c r="Q483" t="s">
        <v>3394</v>
      </c>
    </row>
    <row r="484" spans="1:17">
      <c r="A484" t="s">
        <v>32323</v>
      </c>
      <c r="B484" t="s">
        <v>32324</v>
      </c>
      <c r="C484" t="s">
        <v>32325</v>
      </c>
      <c r="D484" s="4">
        <v>45804.543854166666</v>
      </c>
      <c r="E484" s="4">
        <v>45805.916666666664</v>
      </c>
      <c r="F484" s="4">
        <v>45805.954861111109</v>
      </c>
      <c r="G484" s="4">
        <v>45805.912951388891</v>
      </c>
      <c r="H484" t="s">
        <v>3155</v>
      </c>
      <c r="I484" t="s">
        <v>3156</v>
      </c>
      <c r="J484">
        <v>0</v>
      </c>
      <c r="K484" t="s">
        <v>3157</v>
      </c>
      <c r="L484" t="s">
        <v>3564</v>
      </c>
      <c r="M484" t="s">
        <v>549</v>
      </c>
      <c r="N484" t="s">
        <v>550</v>
      </c>
      <c r="O484" t="s">
        <v>136</v>
      </c>
      <c r="P484" t="s">
        <v>147</v>
      </c>
      <c r="Q484" t="s">
        <v>254</v>
      </c>
    </row>
    <row r="485" spans="1:17">
      <c r="A485" t="s">
        <v>32326</v>
      </c>
      <c r="B485" t="s">
        <v>32327</v>
      </c>
      <c r="C485" t="s">
        <v>32328</v>
      </c>
      <c r="D485" s="4">
        <v>45804.543368055558</v>
      </c>
      <c r="E485" s="4">
        <v>45809.333333333336</v>
      </c>
      <c r="F485" s="4">
        <v>45809.350694444445</v>
      </c>
      <c r="G485" s="4"/>
      <c r="H485" t="s">
        <v>3155</v>
      </c>
      <c r="I485" t="s">
        <v>3171</v>
      </c>
      <c r="J485">
        <v>0</v>
      </c>
      <c r="K485" t="s">
        <v>3157</v>
      </c>
      <c r="L485" t="s">
        <v>3158</v>
      </c>
      <c r="M485" t="s">
        <v>549</v>
      </c>
      <c r="N485" t="s">
        <v>559</v>
      </c>
      <c r="O485" t="s">
        <v>469</v>
      </c>
      <c r="P485" t="s">
        <v>180</v>
      </c>
      <c r="Q485" t="s">
        <v>182</v>
      </c>
    </row>
    <row r="486" spans="1:17">
      <c r="A486" t="s">
        <v>22346</v>
      </c>
      <c r="B486" t="s">
        <v>22347</v>
      </c>
      <c r="C486" t="s">
        <v>32329</v>
      </c>
      <c r="D486" s="4">
        <v>45804.54111111111</v>
      </c>
      <c r="E486" s="4">
        <v>45805.666666666664</v>
      </c>
      <c r="F486" s="4">
        <v>45805.684027777781</v>
      </c>
      <c r="G486" s="4">
        <v>45805.666805555556</v>
      </c>
      <c r="H486" t="s">
        <v>3155</v>
      </c>
      <c r="I486" t="s">
        <v>3175</v>
      </c>
      <c r="J486">
        <v>0</v>
      </c>
      <c r="K486" t="s">
        <v>3194</v>
      </c>
      <c r="L486" t="s">
        <v>3564</v>
      </c>
      <c r="M486" t="s">
        <v>549</v>
      </c>
      <c r="N486" t="s">
        <v>550</v>
      </c>
      <c r="O486" t="s">
        <v>551</v>
      </c>
      <c r="P486" t="s">
        <v>141</v>
      </c>
      <c r="Q486" t="s">
        <v>234</v>
      </c>
    </row>
    <row r="487" spans="1:17">
      <c r="A487" t="s">
        <v>32330</v>
      </c>
      <c r="B487" t="s">
        <v>32331</v>
      </c>
      <c r="C487" t="s">
        <v>32332</v>
      </c>
      <c r="D487" s="4">
        <v>45804.538217592592</v>
      </c>
      <c r="E487" s="4">
        <v>45808.666666666664</v>
      </c>
      <c r="F487" s="4">
        <v>45808.684027777781</v>
      </c>
      <c r="G487" s="4"/>
      <c r="H487" t="s">
        <v>3155</v>
      </c>
      <c r="I487" t="s">
        <v>3175</v>
      </c>
      <c r="J487">
        <v>1001</v>
      </c>
      <c r="K487" t="s">
        <v>3194</v>
      </c>
      <c r="L487" t="s">
        <v>3158</v>
      </c>
      <c r="M487" t="s">
        <v>549</v>
      </c>
      <c r="N487" t="s">
        <v>559</v>
      </c>
      <c r="O487" t="s">
        <v>504</v>
      </c>
      <c r="P487" t="s">
        <v>325</v>
      </c>
      <c r="Q487" t="s">
        <v>337</v>
      </c>
    </row>
    <row r="488" spans="1:17">
      <c r="A488" t="s">
        <v>32333</v>
      </c>
      <c r="B488" t="s">
        <v>32334</v>
      </c>
      <c r="C488" t="s">
        <v>32335</v>
      </c>
      <c r="D488" s="4">
        <v>45804.537418981483</v>
      </c>
      <c r="E488" s="4">
        <v>45805.4375</v>
      </c>
      <c r="F488" s="4">
        <v>45805.454861111109</v>
      </c>
      <c r="G488" s="4"/>
      <c r="H488" t="s">
        <v>3155</v>
      </c>
      <c r="I488" t="s">
        <v>3512</v>
      </c>
      <c r="J488">
        <v>1</v>
      </c>
      <c r="K488" t="s">
        <v>3157</v>
      </c>
      <c r="L488" t="s">
        <v>3245</v>
      </c>
      <c r="M488" t="s">
        <v>549</v>
      </c>
      <c r="N488" t="s">
        <v>550</v>
      </c>
      <c r="O488" t="s">
        <v>136</v>
      </c>
      <c r="P488" t="s">
        <v>143</v>
      </c>
      <c r="Q488" t="s">
        <v>301</v>
      </c>
    </row>
    <row r="489" spans="1:17">
      <c r="A489" t="s">
        <v>32336</v>
      </c>
      <c r="B489" t="s">
        <v>32337</v>
      </c>
      <c r="C489" t="s">
        <v>32338</v>
      </c>
      <c r="D489" s="4">
        <v>45804.536597222221</v>
      </c>
      <c r="E489" s="4">
        <v>45805.4375</v>
      </c>
      <c r="F489" s="4">
        <v>45805.454861111109</v>
      </c>
      <c r="G489" s="4">
        <v>45805.427662037036</v>
      </c>
      <c r="H489" t="s">
        <v>3155</v>
      </c>
      <c r="I489" t="s">
        <v>3175</v>
      </c>
      <c r="J489">
        <v>0</v>
      </c>
      <c r="K489" t="s">
        <v>3194</v>
      </c>
      <c r="L489" t="s">
        <v>3564</v>
      </c>
      <c r="M489" t="s">
        <v>549</v>
      </c>
      <c r="N489" t="s">
        <v>550</v>
      </c>
      <c r="O489" t="s">
        <v>551</v>
      </c>
      <c r="P489" t="s">
        <v>141</v>
      </c>
      <c r="Q489" t="s">
        <v>234</v>
      </c>
    </row>
    <row r="490" spans="1:17">
      <c r="A490" t="s">
        <v>20321</v>
      </c>
      <c r="B490" t="s">
        <v>20322</v>
      </c>
      <c r="C490" t="s">
        <v>32339</v>
      </c>
      <c r="D490" s="4">
        <v>45804.533865740741</v>
      </c>
      <c r="E490" s="4">
        <v>45806.291666666664</v>
      </c>
      <c r="F490" s="4">
        <v>45806.309027777781</v>
      </c>
      <c r="G490" s="4">
        <v>45806.293009259258</v>
      </c>
      <c r="H490" t="s">
        <v>3155</v>
      </c>
      <c r="I490" t="s">
        <v>3171</v>
      </c>
      <c r="J490">
        <v>1002</v>
      </c>
      <c r="K490" t="s">
        <v>3157</v>
      </c>
      <c r="L490" t="s">
        <v>3564</v>
      </c>
      <c r="M490" t="s">
        <v>549</v>
      </c>
      <c r="N490" t="s">
        <v>550</v>
      </c>
      <c r="O490" t="s">
        <v>136</v>
      </c>
      <c r="P490" t="s">
        <v>147</v>
      </c>
      <c r="Q490" t="s">
        <v>254</v>
      </c>
    </row>
    <row r="491" spans="1:17">
      <c r="A491" t="s">
        <v>20004</v>
      </c>
      <c r="B491" t="s">
        <v>20005</v>
      </c>
      <c r="C491" t="s">
        <v>32340</v>
      </c>
      <c r="D491" s="4">
        <v>45804.530636574076</v>
      </c>
      <c r="E491" s="4">
        <v>45807.666666666664</v>
      </c>
      <c r="F491" s="4">
        <v>45807.684027777781</v>
      </c>
      <c r="G491" s="4"/>
      <c r="H491" t="s">
        <v>3155</v>
      </c>
      <c r="I491" t="s">
        <v>3171</v>
      </c>
      <c r="J491">
        <v>1001</v>
      </c>
      <c r="K491" t="s">
        <v>3157</v>
      </c>
      <c r="L491" t="s">
        <v>3158</v>
      </c>
      <c r="M491" t="s">
        <v>549</v>
      </c>
      <c r="N491" t="s">
        <v>550</v>
      </c>
      <c r="O491" t="s">
        <v>136</v>
      </c>
      <c r="P491" t="s">
        <v>143</v>
      </c>
      <c r="Q491" t="s">
        <v>300</v>
      </c>
    </row>
    <row r="492" spans="1:17">
      <c r="A492" t="s">
        <v>31628</v>
      </c>
      <c r="B492" t="s">
        <v>31629</v>
      </c>
      <c r="C492" t="s">
        <v>32341</v>
      </c>
      <c r="D492" s="4">
        <v>45804.529976851853</v>
      </c>
      <c r="E492" s="4">
        <v>45809.395833333336</v>
      </c>
      <c r="F492" s="4">
        <v>45809.434027777781</v>
      </c>
      <c r="G492" s="4"/>
      <c r="H492" t="s">
        <v>3155</v>
      </c>
      <c r="I492" t="s">
        <v>3209</v>
      </c>
      <c r="J492">
        <v>0</v>
      </c>
      <c r="K492" t="s">
        <v>3227</v>
      </c>
      <c r="L492" t="s">
        <v>3245</v>
      </c>
      <c r="M492" t="s">
        <v>549</v>
      </c>
      <c r="N492" t="s">
        <v>550</v>
      </c>
      <c r="O492" t="s">
        <v>136</v>
      </c>
      <c r="P492" t="s">
        <v>292</v>
      </c>
      <c r="Q492" t="s">
        <v>295</v>
      </c>
    </row>
    <row r="493" spans="1:17">
      <c r="A493" t="s">
        <v>32342</v>
      </c>
      <c r="B493" t="s">
        <v>32343</v>
      </c>
      <c r="C493" t="s">
        <v>32344</v>
      </c>
      <c r="D493" s="4">
        <v>45804.527557870373</v>
      </c>
      <c r="E493" s="4">
        <v>45806.75</v>
      </c>
      <c r="F493" s="4">
        <v>45806.788194444445</v>
      </c>
      <c r="G493" s="4"/>
      <c r="H493" t="s">
        <v>3155</v>
      </c>
      <c r="I493" t="s">
        <v>3673</v>
      </c>
      <c r="J493">
        <v>0</v>
      </c>
      <c r="K493" t="s">
        <v>3157</v>
      </c>
      <c r="L493" t="s">
        <v>3158</v>
      </c>
      <c r="M493" t="s">
        <v>549</v>
      </c>
      <c r="N493" t="s">
        <v>559</v>
      </c>
      <c r="O493" t="s">
        <v>504</v>
      </c>
      <c r="P493" t="s">
        <v>325</v>
      </c>
      <c r="Q493" t="s">
        <v>338</v>
      </c>
    </row>
    <row r="494" spans="1:17">
      <c r="A494" t="s">
        <v>32345</v>
      </c>
      <c r="B494" t="s">
        <v>32346</v>
      </c>
      <c r="C494" t="s">
        <v>32347</v>
      </c>
      <c r="D494" s="4">
        <v>45804.527465277781</v>
      </c>
      <c r="E494" s="4">
        <v>45808.416666666664</v>
      </c>
      <c r="F494" s="4">
        <v>45808.454861111109</v>
      </c>
      <c r="G494" s="4"/>
      <c r="H494" t="s">
        <v>3155</v>
      </c>
      <c r="I494" t="s">
        <v>3240</v>
      </c>
      <c r="J494">
        <v>1001</v>
      </c>
      <c r="K494" t="s">
        <v>3157</v>
      </c>
      <c r="L494" t="s">
        <v>3158</v>
      </c>
      <c r="M494" t="s">
        <v>549</v>
      </c>
      <c r="N494" t="s">
        <v>550</v>
      </c>
      <c r="O494" t="s">
        <v>551</v>
      </c>
      <c r="P494" t="s">
        <v>149</v>
      </c>
      <c r="Q494" t="s">
        <v>203</v>
      </c>
    </row>
    <row r="495" spans="1:17">
      <c r="A495" t="s">
        <v>32348</v>
      </c>
      <c r="B495" t="s">
        <v>32349</v>
      </c>
      <c r="C495" t="s">
        <v>32350</v>
      </c>
      <c r="D495" s="4">
        <v>45804.524548611109</v>
      </c>
      <c r="E495" s="4">
        <v>45822.666666666664</v>
      </c>
      <c r="F495" s="4">
        <v>45822.704861111109</v>
      </c>
      <c r="G495" s="4"/>
      <c r="H495" t="s">
        <v>3155</v>
      </c>
      <c r="I495" t="s">
        <v>3673</v>
      </c>
      <c r="J495">
        <v>0</v>
      </c>
      <c r="K495" t="s">
        <v>3194</v>
      </c>
      <c r="L495" t="s">
        <v>3158</v>
      </c>
      <c r="M495" t="s">
        <v>549</v>
      </c>
      <c r="N495" t="s">
        <v>559</v>
      </c>
      <c r="O495" t="s">
        <v>504</v>
      </c>
      <c r="P495" t="s">
        <v>325</v>
      </c>
      <c r="Q495" t="s">
        <v>327</v>
      </c>
    </row>
    <row r="496" spans="1:17">
      <c r="A496" t="s">
        <v>22346</v>
      </c>
      <c r="B496" t="s">
        <v>22347</v>
      </c>
      <c r="C496" t="s">
        <v>32351</v>
      </c>
      <c r="D496" s="4">
        <v>45804.524421296293</v>
      </c>
      <c r="E496" s="4">
        <v>45805.5625</v>
      </c>
      <c r="F496" s="4">
        <v>45805.579861111109</v>
      </c>
      <c r="G496" s="4"/>
      <c r="H496" t="s">
        <v>3155</v>
      </c>
      <c r="I496" t="s">
        <v>3175</v>
      </c>
      <c r="J496">
        <v>0</v>
      </c>
      <c r="K496" t="s">
        <v>3194</v>
      </c>
      <c r="L496" t="s">
        <v>3245</v>
      </c>
      <c r="M496" t="s">
        <v>549</v>
      </c>
      <c r="N496" t="s">
        <v>550</v>
      </c>
      <c r="O496" t="s">
        <v>551</v>
      </c>
      <c r="P496" t="s">
        <v>141</v>
      </c>
      <c r="Q496" t="s">
        <v>234</v>
      </c>
    </row>
    <row r="497" spans="1:17">
      <c r="A497" t="s">
        <v>19938</v>
      </c>
      <c r="B497" t="s">
        <v>19939</v>
      </c>
      <c r="C497" t="s">
        <v>32352</v>
      </c>
      <c r="D497" s="4">
        <v>45804.518865740742</v>
      </c>
      <c r="E497" s="4">
        <v>45811.541666666664</v>
      </c>
      <c r="F497" s="4">
        <v>45811.579861111109</v>
      </c>
      <c r="G497" s="4"/>
      <c r="H497" t="s">
        <v>3155</v>
      </c>
      <c r="I497" t="s">
        <v>4530</v>
      </c>
      <c r="J497">
        <v>1001</v>
      </c>
      <c r="K497" t="s">
        <v>4531</v>
      </c>
      <c r="L497" t="s">
        <v>3158</v>
      </c>
      <c r="M497" t="s">
        <v>549</v>
      </c>
      <c r="N497" t="s">
        <v>559</v>
      </c>
      <c r="O497" t="s">
        <v>504</v>
      </c>
      <c r="P497" t="s">
        <v>325</v>
      </c>
      <c r="Q497" t="s">
        <v>339</v>
      </c>
    </row>
    <row r="498" spans="1:17">
      <c r="A498" t="s">
        <v>32353</v>
      </c>
      <c r="B498" t="s">
        <v>32354</v>
      </c>
      <c r="C498" t="s">
        <v>32355</v>
      </c>
      <c r="D498" s="4">
        <v>45804.516655092593</v>
      </c>
      <c r="E498" s="4">
        <v>45806.333333333336</v>
      </c>
      <c r="F498" s="4">
        <v>45806.371527777781</v>
      </c>
      <c r="G498" s="4">
        <v>45806.333692129629</v>
      </c>
      <c r="H498" t="s">
        <v>3155</v>
      </c>
      <c r="I498" t="s">
        <v>3156</v>
      </c>
      <c r="J498">
        <v>0</v>
      </c>
      <c r="K498" t="s">
        <v>3227</v>
      </c>
      <c r="L498" t="s">
        <v>4120</v>
      </c>
      <c r="M498" t="s">
        <v>549</v>
      </c>
      <c r="N498" t="s">
        <v>550</v>
      </c>
      <c r="O498" t="s">
        <v>551</v>
      </c>
      <c r="P498" t="s">
        <v>145</v>
      </c>
      <c r="Q498" t="s">
        <v>222</v>
      </c>
    </row>
    <row r="499" spans="1:17">
      <c r="A499" t="s">
        <v>21199</v>
      </c>
      <c r="B499" t="s">
        <v>21200</v>
      </c>
      <c r="C499" t="s">
        <v>32356</v>
      </c>
      <c r="D499" s="4">
        <v>45804.516585648147</v>
      </c>
      <c r="E499" s="4">
        <v>45806.291666666664</v>
      </c>
      <c r="F499" s="4">
        <v>45806.309027777781</v>
      </c>
      <c r="G499" s="4">
        <v>45806.290092592593</v>
      </c>
      <c r="H499" t="s">
        <v>3155</v>
      </c>
      <c r="I499" t="s">
        <v>3175</v>
      </c>
      <c r="J499">
        <v>0</v>
      </c>
      <c r="K499" t="s">
        <v>3157</v>
      </c>
      <c r="L499" t="s">
        <v>3564</v>
      </c>
      <c r="M499" t="s">
        <v>549</v>
      </c>
      <c r="N499" t="s">
        <v>550</v>
      </c>
      <c r="O499" t="s">
        <v>551</v>
      </c>
      <c r="P499" t="s">
        <v>149</v>
      </c>
      <c r="Q499" t="s">
        <v>200</v>
      </c>
    </row>
    <row r="500" spans="1:17">
      <c r="A500" t="s">
        <v>32357</v>
      </c>
      <c r="B500" t="s">
        <v>32358</v>
      </c>
      <c r="C500" t="s">
        <v>32359</v>
      </c>
      <c r="D500" s="4">
        <v>45804.516388888886</v>
      </c>
      <c r="E500" s="4">
        <v>45809.416666666664</v>
      </c>
      <c r="F500" s="4">
        <v>45809.454861111109</v>
      </c>
      <c r="G500" s="4"/>
      <c r="H500" t="s">
        <v>3155</v>
      </c>
      <c r="I500" t="s">
        <v>3673</v>
      </c>
      <c r="J500">
        <v>0</v>
      </c>
      <c r="K500" t="s">
        <v>3157</v>
      </c>
      <c r="L500" t="s">
        <v>3158</v>
      </c>
      <c r="M500" t="s">
        <v>549</v>
      </c>
      <c r="N500" t="s">
        <v>559</v>
      </c>
      <c r="O500" t="s">
        <v>504</v>
      </c>
      <c r="P500" t="s">
        <v>325</v>
      </c>
      <c r="Q500" t="s">
        <v>342</v>
      </c>
    </row>
    <row r="501" spans="1:17">
      <c r="A501" t="s">
        <v>32360</v>
      </c>
      <c r="B501" t="s">
        <v>32361</v>
      </c>
      <c r="C501" t="s">
        <v>32362</v>
      </c>
      <c r="D501" s="4">
        <v>45804.512291666666</v>
      </c>
      <c r="E501" s="4">
        <v>45807.791666666664</v>
      </c>
      <c r="F501" s="4">
        <v>45807.829861111109</v>
      </c>
      <c r="G501" s="4"/>
      <c r="H501" t="s">
        <v>3155</v>
      </c>
      <c r="I501" t="s">
        <v>3156</v>
      </c>
      <c r="J501">
        <v>0</v>
      </c>
      <c r="K501" t="s">
        <v>3157</v>
      </c>
      <c r="L501" t="s">
        <v>3158</v>
      </c>
      <c r="M501" t="s">
        <v>549</v>
      </c>
      <c r="N501" t="s">
        <v>550</v>
      </c>
      <c r="O501" t="s">
        <v>551</v>
      </c>
      <c r="P501" t="s">
        <v>149</v>
      </c>
      <c r="Q501" t="s">
        <v>200</v>
      </c>
    </row>
    <row r="502" spans="1:17">
      <c r="A502" t="s">
        <v>32363</v>
      </c>
      <c r="B502" t="s">
        <v>32364</v>
      </c>
      <c r="C502" t="s">
        <v>32365</v>
      </c>
      <c r="D502" s="4">
        <v>45804.508981481478</v>
      </c>
      <c r="E502" s="4">
        <v>45807.375</v>
      </c>
      <c r="F502" s="4">
        <v>45807.392361111109</v>
      </c>
      <c r="G502" s="4"/>
      <c r="H502" t="s">
        <v>3155</v>
      </c>
      <c r="I502" t="s">
        <v>3175</v>
      </c>
      <c r="J502">
        <v>0</v>
      </c>
      <c r="K502" t="s">
        <v>3157</v>
      </c>
      <c r="L502" t="s">
        <v>3158</v>
      </c>
      <c r="M502" t="s">
        <v>549</v>
      </c>
      <c r="N502" t="s">
        <v>550</v>
      </c>
      <c r="O502" t="s">
        <v>551</v>
      </c>
      <c r="P502" t="s">
        <v>141</v>
      </c>
      <c r="Q502" t="s">
        <v>238</v>
      </c>
    </row>
    <row r="503" spans="1:17">
      <c r="A503" t="s">
        <v>31105</v>
      </c>
      <c r="B503" t="s">
        <v>31106</v>
      </c>
      <c r="C503" t="s">
        <v>32366</v>
      </c>
      <c r="D503" s="4">
        <v>45804.503576388888</v>
      </c>
      <c r="E503" s="4">
        <v>45807.3125</v>
      </c>
      <c r="F503" s="4">
        <v>45807.329861111109</v>
      </c>
      <c r="G503" s="4"/>
      <c r="H503" t="s">
        <v>3155</v>
      </c>
      <c r="I503" t="s">
        <v>3171</v>
      </c>
      <c r="J503">
        <v>1002</v>
      </c>
      <c r="K503" t="s">
        <v>3157</v>
      </c>
      <c r="L503" t="s">
        <v>3245</v>
      </c>
      <c r="M503" t="s">
        <v>549</v>
      </c>
      <c r="N503" t="s">
        <v>550</v>
      </c>
      <c r="O503" t="s">
        <v>136</v>
      </c>
      <c r="P503" t="s">
        <v>147</v>
      </c>
      <c r="Q503" t="s">
        <v>254</v>
      </c>
    </row>
    <row r="504" spans="1:17">
      <c r="A504" t="s">
        <v>32260</v>
      </c>
      <c r="B504" t="s">
        <v>32261</v>
      </c>
      <c r="C504" t="s">
        <v>32367</v>
      </c>
      <c r="D504" s="4">
        <v>45804.503113425926</v>
      </c>
      <c r="E504" s="4">
        <v>45807.208333333336</v>
      </c>
      <c r="F504" s="4">
        <v>45807.225694444445</v>
      </c>
      <c r="G504" s="4"/>
      <c r="H504" t="s">
        <v>3155</v>
      </c>
      <c r="I504" t="s">
        <v>3171</v>
      </c>
      <c r="J504">
        <v>1002</v>
      </c>
      <c r="K504" t="s">
        <v>3157</v>
      </c>
      <c r="L504" t="s">
        <v>3245</v>
      </c>
      <c r="M504" t="s">
        <v>549</v>
      </c>
      <c r="N504" t="s">
        <v>550</v>
      </c>
      <c r="O504" t="s">
        <v>136</v>
      </c>
      <c r="P504" t="s">
        <v>292</v>
      </c>
      <c r="Q504" t="s">
        <v>293</v>
      </c>
    </row>
    <row r="505" spans="1:17">
      <c r="A505" t="s">
        <v>20153</v>
      </c>
      <c r="B505" t="s">
        <v>32368</v>
      </c>
      <c r="C505" t="s">
        <v>32369</v>
      </c>
      <c r="D505" s="4">
        <v>45804.502152777779</v>
      </c>
      <c r="E505" s="4">
        <v>45805.333333333336</v>
      </c>
      <c r="F505" s="4">
        <v>45805.371527777781</v>
      </c>
      <c r="G505" s="4">
        <v>45805.332384259258</v>
      </c>
      <c r="H505" t="s">
        <v>3155</v>
      </c>
      <c r="I505" t="s">
        <v>3156</v>
      </c>
      <c r="J505">
        <v>0</v>
      </c>
      <c r="K505" t="s">
        <v>3157</v>
      </c>
      <c r="L505" t="s">
        <v>3564</v>
      </c>
      <c r="M505" t="s">
        <v>549</v>
      </c>
      <c r="N505" t="s">
        <v>550</v>
      </c>
      <c r="O505" t="s">
        <v>136</v>
      </c>
      <c r="P505" t="s">
        <v>147</v>
      </c>
      <c r="Q505" t="s">
        <v>254</v>
      </c>
    </row>
    <row r="506" spans="1:17">
      <c r="A506" t="s">
        <v>32370</v>
      </c>
      <c r="B506" t="s">
        <v>32371</v>
      </c>
      <c r="C506" t="s">
        <v>32372</v>
      </c>
      <c r="D506" s="4">
        <v>45804.499537037038</v>
      </c>
      <c r="E506" s="4">
        <v>45815.166666666664</v>
      </c>
      <c r="F506" s="4">
        <v>45815.184027777781</v>
      </c>
      <c r="G506" s="4"/>
      <c r="H506" t="s">
        <v>3155</v>
      </c>
      <c r="I506" t="s">
        <v>3184</v>
      </c>
      <c r="J506">
        <v>0</v>
      </c>
      <c r="K506" t="s">
        <v>3157</v>
      </c>
      <c r="L506" t="s">
        <v>3158</v>
      </c>
      <c r="M506" t="s">
        <v>549</v>
      </c>
      <c r="N506" t="s">
        <v>550</v>
      </c>
      <c r="O506" t="s">
        <v>616</v>
      </c>
      <c r="P506" t="s">
        <v>314</v>
      </c>
      <c r="Q506" t="s">
        <v>320</v>
      </c>
    </row>
    <row r="507" spans="1:17">
      <c r="A507" t="s">
        <v>29131</v>
      </c>
      <c r="B507" t="s">
        <v>29132</v>
      </c>
      <c r="C507" t="s">
        <v>32373</v>
      </c>
      <c r="D507" s="4">
        <v>45804.498240740744</v>
      </c>
      <c r="E507" s="4">
        <v>45806.354166666664</v>
      </c>
      <c r="F507" s="4">
        <v>45806.371527777781</v>
      </c>
      <c r="G507" s="4"/>
      <c r="H507" t="s">
        <v>3155</v>
      </c>
      <c r="I507" t="s">
        <v>3171</v>
      </c>
      <c r="J507">
        <v>1002</v>
      </c>
      <c r="K507" t="s">
        <v>3157</v>
      </c>
      <c r="L507" t="s">
        <v>3245</v>
      </c>
      <c r="M507" t="s">
        <v>549</v>
      </c>
      <c r="N507" t="s">
        <v>550</v>
      </c>
      <c r="O507" t="s">
        <v>136</v>
      </c>
      <c r="P507" t="s">
        <v>147</v>
      </c>
      <c r="Q507" t="s">
        <v>257</v>
      </c>
    </row>
    <row r="508" spans="1:17">
      <c r="A508" t="s">
        <v>32374</v>
      </c>
      <c r="B508" t="s">
        <v>32375</v>
      </c>
      <c r="C508" t="s">
        <v>32376</v>
      </c>
      <c r="D508" s="4">
        <v>45804.496678240743</v>
      </c>
      <c r="E508" s="4">
        <v>45806.333333333336</v>
      </c>
      <c r="F508" s="4">
        <v>45806.350694444445</v>
      </c>
      <c r="G508" s="4">
        <v>45806.329293981478</v>
      </c>
      <c r="H508" t="s">
        <v>3155</v>
      </c>
      <c r="I508" t="s">
        <v>3171</v>
      </c>
      <c r="J508">
        <v>1002</v>
      </c>
      <c r="K508" t="s">
        <v>3157</v>
      </c>
      <c r="L508" t="s">
        <v>3564</v>
      </c>
      <c r="M508" t="s">
        <v>549</v>
      </c>
      <c r="N508" t="s">
        <v>550</v>
      </c>
      <c r="O508" t="s">
        <v>616</v>
      </c>
      <c r="P508" t="s">
        <v>314</v>
      </c>
      <c r="Q508" t="s">
        <v>317</v>
      </c>
    </row>
    <row r="509" spans="1:17">
      <c r="A509" t="s">
        <v>31350</v>
      </c>
      <c r="B509" t="s">
        <v>31351</v>
      </c>
      <c r="C509" t="s">
        <v>32377</v>
      </c>
      <c r="D509" s="4">
        <v>45804.496134259258</v>
      </c>
      <c r="E509" s="4">
        <v>45808.291666666664</v>
      </c>
      <c r="F509" s="4">
        <v>45808.309027777781</v>
      </c>
      <c r="G509" s="4"/>
      <c r="H509" t="s">
        <v>3155</v>
      </c>
      <c r="I509" t="s">
        <v>3184</v>
      </c>
      <c r="J509">
        <v>0</v>
      </c>
      <c r="K509" t="s">
        <v>3157</v>
      </c>
      <c r="L509" t="s">
        <v>3245</v>
      </c>
      <c r="M509" t="s">
        <v>549</v>
      </c>
      <c r="N509" t="s">
        <v>550</v>
      </c>
      <c r="O509" t="s">
        <v>616</v>
      </c>
      <c r="P509" t="s">
        <v>314</v>
      </c>
      <c r="Q509" t="s">
        <v>319</v>
      </c>
    </row>
    <row r="510" spans="1:17">
      <c r="A510" t="s">
        <v>32353</v>
      </c>
      <c r="B510" t="s">
        <v>32378</v>
      </c>
      <c r="C510" t="s">
        <v>32379</v>
      </c>
      <c r="D510" s="4">
        <v>45804.495775462965</v>
      </c>
      <c r="E510" s="4">
        <v>45806.25</v>
      </c>
      <c r="F510" s="4">
        <v>45806.288194444445</v>
      </c>
      <c r="G510" s="4">
        <v>45806.251307870371</v>
      </c>
      <c r="H510" t="s">
        <v>3155</v>
      </c>
      <c r="I510" t="s">
        <v>3156</v>
      </c>
      <c r="J510">
        <v>0</v>
      </c>
      <c r="K510" t="s">
        <v>3157</v>
      </c>
      <c r="L510" t="s">
        <v>3564</v>
      </c>
      <c r="M510" t="s">
        <v>549</v>
      </c>
      <c r="N510" t="s">
        <v>550</v>
      </c>
      <c r="O510" t="s">
        <v>551</v>
      </c>
      <c r="P510" t="s">
        <v>145</v>
      </c>
      <c r="Q510" t="s">
        <v>222</v>
      </c>
    </row>
    <row r="511" spans="1:17">
      <c r="A511" t="s">
        <v>32380</v>
      </c>
      <c r="B511" t="s">
        <v>32381</v>
      </c>
      <c r="C511" t="s">
        <v>32382</v>
      </c>
      <c r="D511" s="4">
        <v>45804.494780092595</v>
      </c>
      <c r="E511" s="4">
        <v>45805.291666666664</v>
      </c>
      <c r="F511" s="4">
        <v>45805.309027777781</v>
      </c>
      <c r="G511" s="4">
        <v>45805.285891203705</v>
      </c>
      <c r="H511" t="s">
        <v>3155</v>
      </c>
      <c r="I511" t="s">
        <v>3171</v>
      </c>
      <c r="J511">
        <v>1001</v>
      </c>
      <c r="K511" t="s">
        <v>3157</v>
      </c>
      <c r="L511" t="s">
        <v>3564</v>
      </c>
      <c r="M511" t="s">
        <v>549</v>
      </c>
      <c r="N511" t="s">
        <v>559</v>
      </c>
      <c r="O511" t="s">
        <v>469</v>
      </c>
      <c r="P511" t="s">
        <v>189</v>
      </c>
      <c r="Q511" t="s">
        <v>194</v>
      </c>
    </row>
    <row r="512" spans="1:17">
      <c r="A512" t="s">
        <v>32383</v>
      </c>
      <c r="B512" t="s">
        <v>32384</v>
      </c>
      <c r="C512" t="s">
        <v>32385</v>
      </c>
      <c r="D512" s="4">
        <v>45804.492800925924</v>
      </c>
      <c r="E512" s="4">
        <v>45810.041666666664</v>
      </c>
      <c r="F512" s="4">
        <v>45810.059027777781</v>
      </c>
      <c r="G512" s="4"/>
      <c r="H512" t="s">
        <v>3155</v>
      </c>
      <c r="I512" t="s">
        <v>3171</v>
      </c>
      <c r="J512">
        <v>1001</v>
      </c>
      <c r="K512" t="s">
        <v>3157</v>
      </c>
      <c r="L512" t="s">
        <v>3158</v>
      </c>
      <c r="M512" t="s">
        <v>549</v>
      </c>
      <c r="N512" t="s">
        <v>559</v>
      </c>
      <c r="O512" t="s">
        <v>469</v>
      </c>
      <c r="P512" t="s">
        <v>189</v>
      </c>
      <c r="Q512" t="s">
        <v>193</v>
      </c>
    </row>
    <row r="513" spans="1:17">
      <c r="A513" t="s">
        <v>32383</v>
      </c>
      <c r="B513" t="s">
        <v>32386</v>
      </c>
      <c r="C513" t="s">
        <v>32387</v>
      </c>
      <c r="D513" s="4">
        <v>45804.492314814815</v>
      </c>
      <c r="E513" s="4">
        <v>45810.041666666664</v>
      </c>
      <c r="F513" s="4">
        <v>45810.059027777781</v>
      </c>
      <c r="G513" s="4"/>
      <c r="H513" t="s">
        <v>3155</v>
      </c>
      <c r="I513" t="s">
        <v>3171</v>
      </c>
      <c r="J513">
        <v>1001</v>
      </c>
      <c r="K513" t="s">
        <v>3157</v>
      </c>
      <c r="L513" t="s">
        <v>3158</v>
      </c>
      <c r="M513" t="s">
        <v>549</v>
      </c>
      <c r="N513" t="s">
        <v>559</v>
      </c>
      <c r="O513" t="s">
        <v>469</v>
      </c>
      <c r="P513" t="s">
        <v>189</v>
      </c>
      <c r="Q513" t="s">
        <v>193</v>
      </c>
    </row>
    <row r="514" spans="1:17">
      <c r="A514" t="s">
        <v>29244</v>
      </c>
      <c r="B514" t="s">
        <v>29245</v>
      </c>
      <c r="C514" t="s">
        <v>32388</v>
      </c>
      <c r="D514" s="4">
        <v>45804.492129629631</v>
      </c>
      <c r="E514" s="4">
        <v>45806.395833333336</v>
      </c>
      <c r="F514" s="4">
        <v>45806.413194444445</v>
      </c>
      <c r="G514" s="4"/>
      <c r="H514" t="s">
        <v>3155</v>
      </c>
      <c r="I514" t="s">
        <v>3175</v>
      </c>
      <c r="J514">
        <v>1001</v>
      </c>
      <c r="K514" t="s">
        <v>3157</v>
      </c>
      <c r="L514" t="s">
        <v>3158</v>
      </c>
      <c r="M514" t="s">
        <v>549</v>
      </c>
      <c r="N514" t="s">
        <v>550</v>
      </c>
      <c r="O514" t="s">
        <v>551</v>
      </c>
      <c r="P514" t="s">
        <v>149</v>
      </c>
      <c r="Q514" t="s">
        <v>200</v>
      </c>
    </row>
    <row r="515" spans="1:17">
      <c r="A515" t="s">
        <v>32389</v>
      </c>
      <c r="B515" t="s">
        <v>32390</v>
      </c>
      <c r="C515" t="s">
        <v>32391</v>
      </c>
      <c r="D515" s="4">
        <v>45804.490729166668</v>
      </c>
      <c r="E515" s="4">
        <v>45810.958333333336</v>
      </c>
      <c r="F515" s="4">
        <v>45810.975694444445</v>
      </c>
      <c r="G515" s="4"/>
      <c r="H515" t="s">
        <v>3155</v>
      </c>
      <c r="I515" t="s">
        <v>3162</v>
      </c>
      <c r="J515">
        <v>0</v>
      </c>
      <c r="K515" t="s">
        <v>3379</v>
      </c>
      <c r="L515" t="s">
        <v>3158</v>
      </c>
      <c r="M515" t="s">
        <v>549</v>
      </c>
      <c r="N515" t="s">
        <v>550</v>
      </c>
      <c r="O515" t="s">
        <v>616</v>
      </c>
      <c r="P515" t="s">
        <v>314</v>
      </c>
      <c r="Q515" t="s">
        <v>319</v>
      </c>
    </row>
    <row r="516" spans="1:17">
      <c r="A516" t="s">
        <v>32389</v>
      </c>
      <c r="B516" t="s">
        <v>32392</v>
      </c>
      <c r="C516" t="s">
        <v>32393</v>
      </c>
      <c r="D516" s="4">
        <v>45804.489224537036</v>
      </c>
      <c r="E516" s="4">
        <v>45810.916666666664</v>
      </c>
      <c r="F516" s="4">
        <v>45810.934027777781</v>
      </c>
      <c r="G516" s="4"/>
      <c r="H516" t="s">
        <v>3155</v>
      </c>
      <c r="I516" t="s">
        <v>3162</v>
      </c>
      <c r="J516">
        <v>0</v>
      </c>
      <c r="K516" t="s">
        <v>3252</v>
      </c>
      <c r="L516" t="s">
        <v>3158</v>
      </c>
      <c r="M516" t="s">
        <v>549</v>
      </c>
      <c r="N516" t="s">
        <v>550</v>
      </c>
      <c r="O516" t="s">
        <v>616</v>
      </c>
      <c r="P516" t="s">
        <v>314</v>
      </c>
      <c r="Q516" t="s">
        <v>319</v>
      </c>
    </row>
    <row r="517" spans="1:17">
      <c r="A517" t="s">
        <v>32394</v>
      </c>
      <c r="B517" t="s">
        <v>32395</v>
      </c>
      <c r="C517" t="s">
        <v>32396</v>
      </c>
      <c r="D517" s="4">
        <v>45804.488333333335</v>
      </c>
      <c r="E517" s="4">
        <v>45809.625</v>
      </c>
      <c r="F517" s="4">
        <v>45809.642361111109</v>
      </c>
      <c r="G517" s="4"/>
      <c r="H517" t="s">
        <v>3155</v>
      </c>
      <c r="I517" t="s">
        <v>3175</v>
      </c>
      <c r="J517">
        <v>1001</v>
      </c>
      <c r="K517" t="s">
        <v>3157</v>
      </c>
      <c r="L517" t="s">
        <v>3158</v>
      </c>
      <c r="M517" t="s">
        <v>549</v>
      </c>
      <c r="N517" t="s">
        <v>559</v>
      </c>
      <c r="O517" t="s">
        <v>504</v>
      </c>
      <c r="P517" t="s">
        <v>325</v>
      </c>
      <c r="Q517" t="s">
        <v>326</v>
      </c>
    </row>
    <row r="518" spans="1:17">
      <c r="A518" t="s">
        <v>31989</v>
      </c>
      <c r="B518" t="s">
        <v>31990</v>
      </c>
      <c r="C518" t="s">
        <v>32397</v>
      </c>
      <c r="D518" s="4">
        <v>45804.48578703704</v>
      </c>
      <c r="E518" s="4">
        <v>45817.6875</v>
      </c>
      <c r="F518" s="4">
        <v>45817.725694444445</v>
      </c>
      <c r="G518" s="4"/>
      <c r="H518" t="s">
        <v>3155</v>
      </c>
      <c r="I518" t="s">
        <v>3209</v>
      </c>
      <c r="J518">
        <v>0</v>
      </c>
      <c r="K518" t="s">
        <v>3157</v>
      </c>
      <c r="L518" t="s">
        <v>3245</v>
      </c>
      <c r="M518" t="s">
        <v>549</v>
      </c>
      <c r="N518" t="s">
        <v>550</v>
      </c>
      <c r="O518" t="s">
        <v>136</v>
      </c>
      <c r="P518" t="s">
        <v>139</v>
      </c>
      <c r="Q518" t="s">
        <v>271</v>
      </c>
    </row>
    <row r="519" spans="1:17">
      <c r="A519" t="s">
        <v>32398</v>
      </c>
      <c r="B519" t="s">
        <v>32399</v>
      </c>
      <c r="C519" t="s">
        <v>32400</v>
      </c>
      <c r="D519" s="4">
        <v>45804.485034722224</v>
      </c>
      <c r="E519" s="4">
        <v>45808.416666666664</v>
      </c>
      <c r="F519" s="4">
        <v>45808.434027777781</v>
      </c>
      <c r="G519" s="4"/>
      <c r="H519" t="s">
        <v>3155</v>
      </c>
      <c r="I519" t="s">
        <v>3162</v>
      </c>
      <c r="J519">
        <v>0</v>
      </c>
      <c r="K519" t="s">
        <v>3379</v>
      </c>
      <c r="L519" t="s">
        <v>3158</v>
      </c>
      <c r="M519" t="s">
        <v>549</v>
      </c>
      <c r="N519" t="s">
        <v>550</v>
      </c>
      <c r="O519" t="s">
        <v>1923</v>
      </c>
      <c r="P519" t="s">
        <v>1924</v>
      </c>
      <c r="Q519" t="s">
        <v>1922</v>
      </c>
    </row>
    <row r="520" spans="1:17">
      <c r="A520" t="s">
        <v>32401</v>
      </c>
      <c r="B520" t="s">
        <v>32402</v>
      </c>
      <c r="C520" t="s">
        <v>32403</v>
      </c>
      <c r="D520" s="4">
        <v>45804.484768518516</v>
      </c>
      <c r="E520" s="4">
        <v>45805.645833333336</v>
      </c>
      <c r="F520" s="4">
        <v>45805.663194444445</v>
      </c>
      <c r="G520" s="4">
        <v>45805.640729166669</v>
      </c>
      <c r="H520" t="s">
        <v>3155</v>
      </c>
      <c r="I520" t="s">
        <v>3171</v>
      </c>
      <c r="J520">
        <v>1001</v>
      </c>
      <c r="K520" t="s">
        <v>3157</v>
      </c>
      <c r="L520" t="s">
        <v>3564</v>
      </c>
      <c r="M520" t="s">
        <v>549</v>
      </c>
      <c r="N520" t="s">
        <v>550</v>
      </c>
      <c r="O520" t="s">
        <v>616</v>
      </c>
      <c r="P520" t="s">
        <v>314</v>
      </c>
      <c r="Q520" t="s">
        <v>322</v>
      </c>
    </row>
    <row r="521" spans="1:17">
      <c r="A521" t="s">
        <v>32404</v>
      </c>
      <c r="B521" t="s">
        <v>32405</v>
      </c>
      <c r="C521" t="s">
        <v>32406</v>
      </c>
      <c r="D521" s="4">
        <v>45804.483680555553</v>
      </c>
      <c r="E521" s="4">
        <v>45810.8125</v>
      </c>
      <c r="F521" s="4">
        <v>45810.829861111109</v>
      </c>
      <c r="G521" s="4"/>
      <c r="H521" t="s">
        <v>3155</v>
      </c>
      <c r="I521" t="s">
        <v>3175</v>
      </c>
      <c r="J521">
        <v>0</v>
      </c>
      <c r="K521" t="s">
        <v>3157</v>
      </c>
      <c r="L521" t="s">
        <v>3158</v>
      </c>
      <c r="M521" t="s">
        <v>549</v>
      </c>
      <c r="N521" t="s">
        <v>559</v>
      </c>
      <c r="O521" t="s">
        <v>504</v>
      </c>
      <c r="P521" t="s">
        <v>325</v>
      </c>
      <c r="Q521" t="s">
        <v>336</v>
      </c>
    </row>
    <row r="522" spans="1:17">
      <c r="A522" t="s">
        <v>32407</v>
      </c>
      <c r="B522" t="s">
        <v>32408</v>
      </c>
      <c r="C522" t="s">
        <v>32409</v>
      </c>
      <c r="D522" s="4">
        <v>45804.482187499998</v>
      </c>
      <c r="E522" s="4">
        <v>45805.791666666664</v>
      </c>
      <c r="F522" s="4">
        <v>45805.829861111109</v>
      </c>
      <c r="G522" s="4">
        <v>45805.786527777775</v>
      </c>
      <c r="H522" t="s">
        <v>3155</v>
      </c>
      <c r="I522" t="s">
        <v>3673</v>
      </c>
      <c r="J522">
        <v>0</v>
      </c>
      <c r="K522" t="s">
        <v>3194</v>
      </c>
      <c r="L522" t="s">
        <v>3564</v>
      </c>
      <c r="M522" t="s">
        <v>549</v>
      </c>
      <c r="N522" t="s">
        <v>559</v>
      </c>
      <c r="O522" t="s">
        <v>504</v>
      </c>
      <c r="P522" t="s">
        <v>325</v>
      </c>
      <c r="Q522" t="s">
        <v>328</v>
      </c>
    </row>
    <row r="523" spans="1:17">
      <c r="A523" t="s">
        <v>31516</v>
      </c>
      <c r="B523" t="s">
        <v>31517</v>
      </c>
      <c r="C523" t="s">
        <v>32410</v>
      </c>
      <c r="D523" s="4">
        <v>45804.478437500002</v>
      </c>
      <c r="E523" s="4">
        <v>45806.666666666664</v>
      </c>
      <c r="F523" s="4">
        <v>45806.704861111109</v>
      </c>
      <c r="G523" s="4"/>
      <c r="H523" t="s">
        <v>3155</v>
      </c>
      <c r="I523" t="s">
        <v>4530</v>
      </c>
      <c r="J523">
        <v>0</v>
      </c>
      <c r="K523" t="s">
        <v>20749</v>
      </c>
      <c r="L523" t="s">
        <v>3245</v>
      </c>
      <c r="M523" t="s">
        <v>2190</v>
      </c>
      <c r="N523" t="s">
        <v>5331</v>
      </c>
      <c r="O523" t="s">
        <v>5332</v>
      </c>
      <c r="P523" t="s">
        <v>626</v>
      </c>
      <c r="Q523" t="s">
        <v>29347</v>
      </c>
    </row>
    <row r="524" spans="1:17">
      <c r="A524" t="s">
        <v>32411</v>
      </c>
      <c r="B524" t="s">
        <v>32412</v>
      </c>
      <c r="C524" t="s">
        <v>32413</v>
      </c>
      <c r="D524" s="4">
        <v>45804.477743055555</v>
      </c>
      <c r="E524" s="4">
        <v>45807.666666666664</v>
      </c>
      <c r="F524" s="4">
        <v>45807.704861111109</v>
      </c>
      <c r="G524" s="4"/>
      <c r="H524" t="s">
        <v>3155</v>
      </c>
      <c r="I524" t="s">
        <v>3673</v>
      </c>
      <c r="J524">
        <v>0</v>
      </c>
      <c r="K524" t="s">
        <v>3157</v>
      </c>
      <c r="L524" t="s">
        <v>3158</v>
      </c>
      <c r="M524" t="s">
        <v>549</v>
      </c>
      <c r="N524" t="s">
        <v>559</v>
      </c>
      <c r="O524" t="s">
        <v>504</v>
      </c>
      <c r="P524" t="s">
        <v>325</v>
      </c>
      <c r="Q524" t="s">
        <v>331</v>
      </c>
    </row>
    <row r="525" spans="1:17">
      <c r="A525" t="s">
        <v>32414</v>
      </c>
      <c r="B525" t="s">
        <v>32415</v>
      </c>
      <c r="C525" t="s">
        <v>32416</v>
      </c>
      <c r="D525" s="4">
        <v>45804.477233796293</v>
      </c>
      <c r="E525" s="4">
        <v>45807.3125</v>
      </c>
      <c r="F525" s="4">
        <v>45807.329861111109</v>
      </c>
      <c r="G525" s="4"/>
      <c r="H525" t="s">
        <v>3155</v>
      </c>
      <c r="I525" t="s">
        <v>3222</v>
      </c>
      <c r="J525">
        <v>1</v>
      </c>
      <c r="K525" t="s">
        <v>3223</v>
      </c>
      <c r="L525" t="s">
        <v>3158</v>
      </c>
      <c r="M525" t="s">
        <v>549</v>
      </c>
      <c r="N525" t="s">
        <v>550</v>
      </c>
      <c r="O525" t="s">
        <v>551</v>
      </c>
      <c r="P525" t="s">
        <v>145</v>
      </c>
      <c r="Q525" t="s">
        <v>216</v>
      </c>
    </row>
    <row r="526" spans="1:17">
      <c r="A526" t="s">
        <v>32417</v>
      </c>
      <c r="B526" t="s">
        <v>32418</v>
      </c>
      <c r="C526" t="s">
        <v>32419</v>
      </c>
      <c r="D526" s="4">
        <v>45804.476979166669</v>
      </c>
      <c r="E526" s="4">
        <v>45806.333333333336</v>
      </c>
      <c r="F526" s="4">
        <v>45806.350694444445</v>
      </c>
      <c r="G526" s="4">
        <v>45806.33353009259</v>
      </c>
      <c r="H526" t="s">
        <v>3155</v>
      </c>
      <c r="I526" t="s">
        <v>3175</v>
      </c>
      <c r="J526">
        <v>1001</v>
      </c>
      <c r="K526" t="s">
        <v>3194</v>
      </c>
      <c r="L526" t="s">
        <v>4120</v>
      </c>
      <c r="M526" t="s">
        <v>549</v>
      </c>
      <c r="N526" t="s">
        <v>550</v>
      </c>
      <c r="O526" t="s">
        <v>136</v>
      </c>
      <c r="P526" t="s">
        <v>147</v>
      </c>
      <c r="Q526" t="s">
        <v>253</v>
      </c>
    </row>
    <row r="527" spans="1:17">
      <c r="A527" t="s">
        <v>32420</v>
      </c>
      <c r="B527" t="s">
        <v>32421</v>
      </c>
      <c r="C527" t="s">
        <v>32422</v>
      </c>
      <c r="D527" s="4">
        <v>45804.474629629629</v>
      </c>
      <c r="E527" s="4">
        <v>45809.416666666664</v>
      </c>
      <c r="F527" s="4">
        <v>45809.434027777781</v>
      </c>
      <c r="G527" s="4"/>
      <c r="H527" t="s">
        <v>3155</v>
      </c>
      <c r="I527" t="s">
        <v>3175</v>
      </c>
      <c r="J527">
        <v>0</v>
      </c>
      <c r="K527" t="s">
        <v>3157</v>
      </c>
      <c r="L527" t="s">
        <v>3158</v>
      </c>
      <c r="M527" t="s">
        <v>549</v>
      </c>
      <c r="N527" t="s">
        <v>559</v>
      </c>
      <c r="O527" t="s">
        <v>504</v>
      </c>
      <c r="P527" t="s">
        <v>325</v>
      </c>
      <c r="Q527" t="s">
        <v>330</v>
      </c>
    </row>
    <row r="528" spans="1:17">
      <c r="A528" t="s">
        <v>32423</v>
      </c>
      <c r="B528" t="s">
        <v>32424</v>
      </c>
      <c r="C528" t="s">
        <v>32425</v>
      </c>
      <c r="D528" s="4">
        <v>45804.473749999997</v>
      </c>
      <c r="E528" s="4">
        <v>45805.375</v>
      </c>
      <c r="F528" s="4">
        <v>45805.413194444445</v>
      </c>
      <c r="G528" s="4"/>
      <c r="H528" t="s">
        <v>3155</v>
      </c>
      <c r="I528" t="s">
        <v>3156</v>
      </c>
      <c r="J528">
        <v>0</v>
      </c>
      <c r="K528" t="s">
        <v>3157</v>
      </c>
      <c r="L528" t="s">
        <v>3245</v>
      </c>
      <c r="M528" t="s">
        <v>549</v>
      </c>
      <c r="N528" t="s">
        <v>550</v>
      </c>
      <c r="O528" t="s">
        <v>551</v>
      </c>
      <c r="P528" t="s">
        <v>145</v>
      </c>
      <c r="Q528" t="s">
        <v>215</v>
      </c>
    </row>
    <row r="529" spans="1:17">
      <c r="A529" t="s">
        <v>32304</v>
      </c>
      <c r="B529" t="s">
        <v>32305</v>
      </c>
      <c r="C529" t="s">
        <v>32426</v>
      </c>
      <c r="D529" s="4">
        <v>45804.47283564815</v>
      </c>
      <c r="E529" s="4">
        <v>45805.3125</v>
      </c>
      <c r="F529" s="4">
        <v>45805.329861111109</v>
      </c>
      <c r="G529" s="4"/>
      <c r="H529" t="s">
        <v>3155</v>
      </c>
      <c r="I529" t="s">
        <v>3171</v>
      </c>
      <c r="J529">
        <v>1002</v>
      </c>
      <c r="K529" t="s">
        <v>3157</v>
      </c>
      <c r="L529" t="s">
        <v>3245</v>
      </c>
      <c r="M529" t="s">
        <v>549</v>
      </c>
      <c r="N529" t="s">
        <v>559</v>
      </c>
      <c r="O529" t="s">
        <v>469</v>
      </c>
      <c r="P529" t="s">
        <v>189</v>
      </c>
      <c r="Q529" t="s">
        <v>191</v>
      </c>
    </row>
    <row r="530" spans="1:17">
      <c r="A530" t="s">
        <v>32423</v>
      </c>
      <c r="B530" t="s">
        <v>32427</v>
      </c>
      <c r="C530" t="s">
        <v>32428</v>
      </c>
      <c r="D530" s="4">
        <v>45804.471273148149</v>
      </c>
      <c r="E530" s="4">
        <v>45805.375</v>
      </c>
      <c r="F530" s="4">
        <v>45805.413194444445</v>
      </c>
      <c r="G530" s="4"/>
      <c r="H530" t="s">
        <v>3155</v>
      </c>
      <c r="I530" t="s">
        <v>3156</v>
      </c>
      <c r="J530">
        <v>0</v>
      </c>
      <c r="K530" t="s">
        <v>3194</v>
      </c>
      <c r="L530" t="s">
        <v>3245</v>
      </c>
      <c r="M530" t="s">
        <v>549</v>
      </c>
      <c r="N530" t="s">
        <v>550</v>
      </c>
      <c r="O530" t="s">
        <v>551</v>
      </c>
      <c r="P530" t="s">
        <v>145</v>
      </c>
      <c r="Q530" t="s">
        <v>215</v>
      </c>
    </row>
    <row r="531" spans="1:17">
      <c r="A531" t="s">
        <v>32304</v>
      </c>
      <c r="B531" t="s">
        <v>32305</v>
      </c>
      <c r="C531" t="s">
        <v>32429</v>
      </c>
      <c r="D531" s="4">
        <v>45804.471238425926</v>
      </c>
      <c r="E531" s="4">
        <v>45805.3125</v>
      </c>
      <c r="F531" s="4">
        <v>45805.329861111109</v>
      </c>
      <c r="G531" s="4"/>
      <c r="H531" t="s">
        <v>3155</v>
      </c>
      <c r="I531" t="s">
        <v>3171</v>
      </c>
      <c r="J531">
        <v>1001</v>
      </c>
      <c r="K531" t="s">
        <v>3157</v>
      </c>
      <c r="L531" t="s">
        <v>3245</v>
      </c>
      <c r="M531" t="s">
        <v>549</v>
      </c>
      <c r="N531" t="s">
        <v>559</v>
      </c>
      <c r="O531" t="s">
        <v>469</v>
      </c>
      <c r="P531" t="s">
        <v>189</v>
      </c>
      <c r="Q531" t="s">
        <v>191</v>
      </c>
    </row>
    <row r="532" spans="1:17">
      <c r="A532" t="s">
        <v>32430</v>
      </c>
      <c r="B532" t="s">
        <v>32431</v>
      </c>
      <c r="C532" t="s">
        <v>32432</v>
      </c>
      <c r="D532" s="4">
        <v>45804.470868055556</v>
      </c>
      <c r="E532" s="4">
        <v>45805.020833333336</v>
      </c>
      <c r="F532" s="4">
        <v>45805.059027777781</v>
      </c>
      <c r="G532" s="4">
        <v>45805.019247685188</v>
      </c>
      <c r="H532" t="s">
        <v>3155</v>
      </c>
      <c r="I532" t="s">
        <v>3156</v>
      </c>
      <c r="J532">
        <v>0</v>
      </c>
      <c r="K532" t="s">
        <v>3227</v>
      </c>
      <c r="L532" t="s">
        <v>3564</v>
      </c>
      <c r="M532" t="s">
        <v>549</v>
      </c>
      <c r="N532" t="s">
        <v>550</v>
      </c>
      <c r="O532" t="s">
        <v>551</v>
      </c>
      <c r="P532" t="s">
        <v>242</v>
      </c>
      <c r="Q532" t="s">
        <v>249</v>
      </c>
    </row>
    <row r="533" spans="1:17">
      <c r="A533" t="s">
        <v>32433</v>
      </c>
      <c r="B533" t="s">
        <v>32434</v>
      </c>
      <c r="C533" t="s">
        <v>32435</v>
      </c>
      <c r="D533" s="4">
        <v>45804.466157407405</v>
      </c>
      <c r="E533" s="4">
        <v>45809.25</v>
      </c>
      <c r="F533" s="4">
        <v>45809.267361111109</v>
      </c>
      <c r="G533" s="4"/>
      <c r="H533" t="s">
        <v>3155</v>
      </c>
      <c r="I533" t="s">
        <v>3171</v>
      </c>
      <c r="J533">
        <v>0</v>
      </c>
      <c r="K533" t="s">
        <v>3157</v>
      </c>
      <c r="L533" t="s">
        <v>3158</v>
      </c>
      <c r="M533" t="s">
        <v>549</v>
      </c>
      <c r="N533" t="s">
        <v>559</v>
      </c>
      <c r="O533" t="s">
        <v>469</v>
      </c>
      <c r="P533" t="s">
        <v>189</v>
      </c>
      <c r="Q533" t="s">
        <v>198</v>
      </c>
    </row>
    <row r="534" spans="1:17">
      <c r="A534" t="s">
        <v>32436</v>
      </c>
      <c r="B534" t="s">
        <v>32437</v>
      </c>
      <c r="C534" t="s">
        <v>32438</v>
      </c>
      <c r="D534" s="4">
        <v>45804.463854166665</v>
      </c>
      <c r="E534" s="4">
        <v>45807.291666666664</v>
      </c>
      <c r="F534" s="4">
        <v>45807.329861111109</v>
      </c>
      <c r="G534" s="4"/>
      <c r="H534" t="s">
        <v>3155</v>
      </c>
      <c r="I534" t="s">
        <v>3156</v>
      </c>
      <c r="J534">
        <v>0</v>
      </c>
      <c r="K534" t="s">
        <v>3227</v>
      </c>
      <c r="L534" t="s">
        <v>3158</v>
      </c>
      <c r="M534" t="s">
        <v>549</v>
      </c>
      <c r="N534" t="s">
        <v>559</v>
      </c>
      <c r="O534" t="s">
        <v>469</v>
      </c>
      <c r="P534" t="s">
        <v>180</v>
      </c>
      <c r="Q534" t="s">
        <v>181</v>
      </c>
    </row>
    <row r="535" spans="1:17">
      <c r="A535" t="s">
        <v>32417</v>
      </c>
      <c r="B535" t="s">
        <v>32418</v>
      </c>
      <c r="C535" t="s">
        <v>32439</v>
      </c>
      <c r="D535" s="4">
        <v>45804.462881944448</v>
      </c>
      <c r="E535" s="4">
        <v>45806.333333333336</v>
      </c>
      <c r="F535" s="4">
        <v>45806.350694444445</v>
      </c>
      <c r="G535" s="4"/>
      <c r="H535" t="s">
        <v>3155</v>
      </c>
      <c r="I535" t="s">
        <v>3222</v>
      </c>
      <c r="J535">
        <v>1</v>
      </c>
      <c r="K535" t="s">
        <v>3223</v>
      </c>
      <c r="L535" t="s">
        <v>3245</v>
      </c>
      <c r="M535" t="s">
        <v>549</v>
      </c>
      <c r="N535" t="s">
        <v>550</v>
      </c>
      <c r="O535" t="s">
        <v>136</v>
      </c>
      <c r="P535" t="s">
        <v>147</v>
      </c>
      <c r="Q535" t="s">
        <v>253</v>
      </c>
    </row>
    <row r="536" spans="1:17">
      <c r="A536" t="s">
        <v>32440</v>
      </c>
      <c r="B536" t="s">
        <v>32441</v>
      </c>
      <c r="C536" t="s">
        <v>32442</v>
      </c>
      <c r="D536" s="4">
        <v>45804.46125</v>
      </c>
      <c r="E536" s="4">
        <v>45805.666666666664</v>
      </c>
      <c r="F536" s="4">
        <v>45805.704861111109</v>
      </c>
      <c r="G536" s="4"/>
      <c r="H536" t="s">
        <v>3155</v>
      </c>
      <c r="I536" t="s">
        <v>3156</v>
      </c>
      <c r="J536">
        <v>0</v>
      </c>
      <c r="K536" t="s">
        <v>3227</v>
      </c>
      <c r="L536" t="s">
        <v>3593</v>
      </c>
      <c r="M536" t="s">
        <v>549</v>
      </c>
      <c r="N536" t="s">
        <v>559</v>
      </c>
      <c r="O536" t="s">
        <v>469</v>
      </c>
      <c r="P536" t="s">
        <v>180</v>
      </c>
      <c r="Q536" t="s">
        <v>181</v>
      </c>
    </row>
    <row r="537" spans="1:17">
      <c r="A537" t="s">
        <v>31820</v>
      </c>
      <c r="B537" t="s">
        <v>32443</v>
      </c>
      <c r="C537" t="s">
        <v>32444</v>
      </c>
      <c r="D537" s="4">
        <v>45804.4609837963</v>
      </c>
      <c r="E537" s="4">
        <v>45805.3125</v>
      </c>
      <c r="F537" s="4">
        <v>45805.329861111109</v>
      </c>
      <c r="G537" s="4">
        <v>45805.3121875</v>
      </c>
      <c r="H537" t="s">
        <v>3155</v>
      </c>
      <c r="I537" t="s">
        <v>3171</v>
      </c>
      <c r="J537">
        <v>1001</v>
      </c>
      <c r="K537" t="s">
        <v>3157</v>
      </c>
      <c r="L537" t="s">
        <v>3564</v>
      </c>
      <c r="M537" t="s">
        <v>549</v>
      </c>
      <c r="N537" t="s">
        <v>550</v>
      </c>
      <c r="O537" t="s">
        <v>551</v>
      </c>
      <c r="P537" t="s">
        <v>145</v>
      </c>
      <c r="Q537" t="s">
        <v>229</v>
      </c>
    </row>
    <row r="538" spans="1:17">
      <c r="A538" t="s">
        <v>32445</v>
      </c>
      <c r="B538" t="s">
        <v>32446</v>
      </c>
      <c r="C538" t="s">
        <v>32447</v>
      </c>
      <c r="D538" s="4">
        <v>45804.460173611114</v>
      </c>
      <c r="E538" s="4">
        <v>45807</v>
      </c>
      <c r="F538" s="4">
        <v>45807.017361111109</v>
      </c>
      <c r="G538" s="4"/>
      <c r="H538" t="s">
        <v>3155</v>
      </c>
      <c r="I538" t="s">
        <v>3175</v>
      </c>
      <c r="J538">
        <v>0</v>
      </c>
      <c r="K538" t="s">
        <v>3194</v>
      </c>
      <c r="L538" t="s">
        <v>3158</v>
      </c>
      <c r="M538" t="s">
        <v>549</v>
      </c>
      <c r="N538" t="s">
        <v>550</v>
      </c>
      <c r="O538" t="s">
        <v>551</v>
      </c>
      <c r="P538" t="s">
        <v>242</v>
      </c>
      <c r="Q538" t="s">
        <v>249</v>
      </c>
    </row>
    <row r="539" spans="1:17">
      <c r="A539" t="s">
        <v>32448</v>
      </c>
      <c r="B539" t="s">
        <v>32449</v>
      </c>
      <c r="C539" t="s">
        <v>32450</v>
      </c>
      <c r="D539" s="4">
        <v>45804.460023148145</v>
      </c>
      <c r="E539" s="4">
        <v>45806.270833333336</v>
      </c>
      <c r="F539" s="4">
        <v>45806.288194444445</v>
      </c>
      <c r="G539" s="4"/>
      <c r="H539" t="s">
        <v>3155</v>
      </c>
      <c r="I539" t="s">
        <v>3222</v>
      </c>
      <c r="J539">
        <v>1</v>
      </c>
      <c r="K539" t="s">
        <v>3223</v>
      </c>
      <c r="L539" t="s">
        <v>3593</v>
      </c>
      <c r="M539" t="s">
        <v>549</v>
      </c>
      <c r="N539" t="s">
        <v>550</v>
      </c>
      <c r="O539" t="s">
        <v>551</v>
      </c>
      <c r="P539" t="s">
        <v>145</v>
      </c>
      <c r="Q539" t="s">
        <v>219</v>
      </c>
    </row>
    <row r="540" spans="1:17">
      <c r="A540" t="s">
        <v>32451</v>
      </c>
      <c r="B540" t="s">
        <v>32452</v>
      </c>
      <c r="C540" t="s">
        <v>32453</v>
      </c>
      <c r="D540" s="4">
        <v>45804.456620370373</v>
      </c>
      <c r="E540" s="4">
        <v>45805.416666666664</v>
      </c>
      <c r="F540" s="4">
        <v>45805.454861111109</v>
      </c>
      <c r="G540" s="4">
        <v>45805.417442129627</v>
      </c>
      <c r="H540" t="s">
        <v>3155</v>
      </c>
      <c r="I540" t="s">
        <v>3156</v>
      </c>
      <c r="J540">
        <v>0</v>
      </c>
      <c r="K540" t="s">
        <v>3227</v>
      </c>
      <c r="L540" t="s">
        <v>3564</v>
      </c>
      <c r="M540" t="s">
        <v>549</v>
      </c>
      <c r="N540" t="s">
        <v>550</v>
      </c>
      <c r="O540" t="s">
        <v>551</v>
      </c>
      <c r="P540" t="s">
        <v>242</v>
      </c>
      <c r="Q540" t="s">
        <v>245</v>
      </c>
    </row>
    <row r="541" spans="1:17">
      <c r="A541" t="s">
        <v>32454</v>
      </c>
      <c r="B541" t="s">
        <v>32455</v>
      </c>
      <c r="C541" t="s">
        <v>32456</v>
      </c>
      <c r="D541" s="4">
        <v>45804.454907407409</v>
      </c>
      <c r="E541" s="4">
        <v>45805.770833333336</v>
      </c>
      <c r="F541" s="4">
        <v>45805.788194444445</v>
      </c>
      <c r="G541" s="4">
        <v>45805.771863425929</v>
      </c>
      <c r="H541" t="s">
        <v>3155</v>
      </c>
      <c r="I541" t="s">
        <v>3162</v>
      </c>
      <c r="J541">
        <v>0</v>
      </c>
      <c r="K541" t="s">
        <v>3198</v>
      </c>
      <c r="L541" t="s">
        <v>3564</v>
      </c>
      <c r="M541" t="s">
        <v>549</v>
      </c>
      <c r="N541" t="s">
        <v>550</v>
      </c>
      <c r="O541" t="s">
        <v>1923</v>
      </c>
      <c r="P541" t="s">
        <v>1924</v>
      </c>
      <c r="Q541" t="s">
        <v>3164</v>
      </c>
    </row>
    <row r="542" spans="1:17">
      <c r="A542" t="s">
        <v>32457</v>
      </c>
      <c r="B542" t="s">
        <v>32458</v>
      </c>
      <c r="C542" t="s">
        <v>32459</v>
      </c>
      <c r="D542" s="4">
        <v>45804.445381944446</v>
      </c>
      <c r="E542" s="4">
        <v>45805.8125</v>
      </c>
      <c r="F542" s="4">
        <v>45805.829861111109</v>
      </c>
      <c r="G542" s="4">
        <v>45805.808888888889</v>
      </c>
      <c r="H542" t="s">
        <v>3155</v>
      </c>
      <c r="I542" t="s">
        <v>3175</v>
      </c>
      <c r="J542">
        <v>0</v>
      </c>
      <c r="K542" t="s">
        <v>3157</v>
      </c>
      <c r="L542" t="s">
        <v>3564</v>
      </c>
      <c r="M542" t="s">
        <v>549</v>
      </c>
      <c r="N542" t="s">
        <v>559</v>
      </c>
      <c r="O542" t="s">
        <v>504</v>
      </c>
      <c r="P542" t="s">
        <v>325</v>
      </c>
      <c r="Q542" t="s">
        <v>333</v>
      </c>
    </row>
    <row r="543" spans="1:17">
      <c r="A543" t="s">
        <v>31156</v>
      </c>
      <c r="B543" t="s">
        <v>32460</v>
      </c>
      <c r="C543" t="s">
        <v>32461</v>
      </c>
      <c r="D543" s="4">
        <v>45804.444120370368</v>
      </c>
      <c r="E543" s="4">
        <v>45805.666666666664</v>
      </c>
      <c r="F543" s="4">
        <v>45805.704861111109</v>
      </c>
      <c r="G543" s="4">
        <v>45805.665439814817</v>
      </c>
      <c r="H543" t="s">
        <v>3155</v>
      </c>
      <c r="I543" t="s">
        <v>3240</v>
      </c>
      <c r="J543">
        <v>0</v>
      </c>
      <c r="K543" t="s">
        <v>3163</v>
      </c>
      <c r="L543" t="s">
        <v>3564</v>
      </c>
      <c r="M543" t="s">
        <v>549</v>
      </c>
      <c r="N543" t="s">
        <v>550</v>
      </c>
      <c r="O543" t="s">
        <v>551</v>
      </c>
      <c r="P543" t="s">
        <v>242</v>
      </c>
      <c r="Q543" t="s">
        <v>249</v>
      </c>
    </row>
    <row r="544" spans="1:17">
      <c r="A544" t="s">
        <v>32462</v>
      </c>
      <c r="B544" t="s">
        <v>32463</v>
      </c>
      <c r="C544" t="s">
        <v>32464</v>
      </c>
      <c r="D544" s="4">
        <v>45804.443807870368</v>
      </c>
      <c r="E544" s="4">
        <v>45805.25</v>
      </c>
      <c r="F544" s="4">
        <v>45805.288194444445</v>
      </c>
      <c r="G544" s="4"/>
      <c r="H544" t="s">
        <v>3155</v>
      </c>
      <c r="I544" t="s">
        <v>3156</v>
      </c>
      <c r="J544">
        <v>0</v>
      </c>
      <c r="K544" t="s">
        <v>3157</v>
      </c>
      <c r="L544" t="s">
        <v>3593</v>
      </c>
      <c r="M544" t="s">
        <v>549</v>
      </c>
      <c r="N544" t="s">
        <v>559</v>
      </c>
      <c r="O544" t="s">
        <v>469</v>
      </c>
      <c r="P544" t="s">
        <v>180</v>
      </c>
      <c r="Q544" t="s">
        <v>182</v>
      </c>
    </row>
    <row r="545" spans="1:17">
      <c r="A545" t="s">
        <v>19905</v>
      </c>
      <c r="B545" t="s">
        <v>19906</v>
      </c>
      <c r="C545" t="s">
        <v>32465</v>
      </c>
      <c r="D545" s="4">
        <v>45804.443425925929</v>
      </c>
      <c r="E545" s="4">
        <v>45805.333333333336</v>
      </c>
      <c r="F545" s="4">
        <v>45805.350694444445</v>
      </c>
      <c r="G545" s="4">
        <v>45805.331782407404</v>
      </c>
      <c r="H545" t="s">
        <v>3155</v>
      </c>
      <c r="I545" t="s">
        <v>3222</v>
      </c>
      <c r="J545">
        <v>1</v>
      </c>
      <c r="K545" t="s">
        <v>3223</v>
      </c>
      <c r="L545" t="s">
        <v>3564</v>
      </c>
      <c r="M545" t="s">
        <v>549</v>
      </c>
      <c r="N545" t="s">
        <v>559</v>
      </c>
      <c r="O545" t="s">
        <v>469</v>
      </c>
      <c r="P545" t="s">
        <v>189</v>
      </c>
      <c r="Q545" t="s">
        <v>194</v>
      </c>
    </row>
    <row r="546" spans="1:17">
      <c r="A546" t="s">
        <v>32466</v>
      </c>
      <c r="B546" t="s">
        <v>32467</v>
      </c>
      <c r="C546" t="s">
        <v>32468</v>
      </c>
      <c r="D546" s="4">
        <v>45804.443124999998</v>
      </c>
      <c r="E546" s="4">
        <v>45807.291666666664</v>
      </c>
      <c r="F546" s="4">
        <v>45807.309027777781</v>
      </c>
      <c r="G546" s="4"/>
      <c r="H546" t="s">
        <v>3155</v>
      </c>
      <c r="I546" t="s">
        <v>3171</v>
      </c>
      <c r="J546">
        <v>1001</v>
      </c>
      <c r="K546" t="s">
        <v>3157</v>
      </c>
      <c r="L546" t="s">
        <v>3158</v>
      </c>
      <c r="M546" t="s">
        <v>549</v>
      </c>
      <c r="N546" t="s">
        <v>550</v>
      </c>
      <c r="O546" t="s">
        <v>616</v>
      </c>
      <c r="P546" t="s">
        <v>314</v>
      </c>
      <c r="Q546" t="s">
        <v>315</v>
      </c>
    </row>
    <row r="547" spans="1:17">
      <c r="A547" t="s">
        <v>32469</v>
      </c>
      <c r="B547" t="s">
        <v>32470</v>
      </c>
      <c r="C547" t="s">
        <v>32471</v>
      </c>
      <c r="D547" s="4">
        <v>45804.441435185188</v>
      </c>
      <c r="E547" s="4">
        <v>45807.395833333336</v>
      </c>
      <c r="F547" s="4">
        <v>45807.434027777781</v>
      </c>
      <c r="G547" s="4"/>
      <c r="H547" t="s">
        <v>3155</v>
      </c>
      <c r="I547" t="s">
        <v>3156</v>
      </c>
      <c r="J547">
        <v>0</v>
      </c>
      <c r="K547" t="s">
        <v>3157</v>
      </c>
      <c r="L547" t="s">
        <v>3158</v>
      </c>
      <c r="M547" t="s">
        <v>549</v>
      </c>
      <c r="N547" t="s">
        <v>550</v>
      </c>
      <c r="O547" t="s">
        <v>551</v>
      </c>
      <c r="P547" t="s">
        <v>145</v>
      </c>
      <c r="Q547" t="s">
        <v>219</v>
      </c>
    </row>
    <row r="548" spans="1:17">
      <c r="A548" t="s">
        <v>32472</v>
      </c>
      <c r="B548" t="s">
        <v>32473</v>
      </c>
      <c r="C548" t="s">
        <v>32474</v>
      </c>
      <c r="D548" s="4">
        <v>45804.441087962965</v>
      </c>
      <c r="E548" s="4">
        <v>45805.833333333336</v>
      </c>
      <c r="F548" s="4">
        <v>45805.850694444445</v>
      </c>
      <c r="G548" s="4">
        <v>45805.826192129629</v>
      </c>
      <c r="H548" t="s">
        <v>3155</v>
      </c>
      <c r="I548" t="s">
        <v>3184</v>
      </c>
      <c r="J548">
        <v>0</v>
      </c>
      <c r="K548" t="s">
        <v>3157</v>
      </c>
      <c r="L548" t="s">
        <v>3564</v>
      </c>
      <c r="M548" t="s">
        <v>549</v>
      </c>
      <c r="N548" t="s">
        <v>550</v>
      </c>
      <c r="O548" t="s">
        <v>136</v>
      </c>
      <c r="P548" t="s">
        <v>264</v>
      </c>
      <c r="Q548" t="s">
        <v>266</v>
      </c>
    </row>
    <row r="549" spans="1:17">
      <c r="A549" t="s">
        <v>32466</v>
      </c>
      <c r="B549" t="s">
        <v>32467</v>
      </c>
      <c r="C549" t="s">
        <v>32475</v>
      </c>
      <c r="D549" s="4">
        <v>45804.439803240741</v>
      </c>
      <c r="E549" s="4">
        <v>45806.291666666664</v>
      </c>
      <c r="F549" s="4">
        <v>45806.309027777781</v>
      </c>
      <c r="G549" s="4"/>
      <c r="H549" t="s">
        <v>3155</v>
      </c>
      <c r="I549" t="s">
        <v>3171</v>
      </c>
      <c r="J549">
        <v>1001</v>
      </c>
      <c r="K549" t="s">
        <v>3157</v>
      </c>
      <c r="L549" t="s">
        <v>3245</v>
      </c>
      <c r="M549" t="s">
        <v>549</v>
      </c>
      <c r="N549" t="s">
        <v>550</v>
      </c>
      <c r="O549" t="s">
        <v>616</v>
      </c>
      <c r="P549" t="s">
        <v>314</v>
      </c>
      <c r="Q549" t="s">
        <v>315</v>
      </c>
    </row>
    <row r="550" spans="1:17">
      <c r="A550" t="s">
        <v>32476</v>
      </c>
      <c r="B550" t="s">
        <v>32477</v>
      </c>
      <c r="C550" t="s">
        <v>32478</v>
      </c>
      <c r="D550" s="4">
        <v>45804.439375000002</v>
      </c>
      <c r="E550" s="4">
        <v>45810.583333333336</v>
      </c>
      <c r="F550" s="4">
        <v>45810.600694444445</v>
      </c>
      <c r="G550" s="4"/>
      <c r="H550" t="s">
        <v>3155</v>
      </c>
      <c r="I550" t="s">
        <v>3171</v>
      </c>
      <c r="J550">
        <v>0</v>
      </c>
      <c r="K550" t="s">
        <v>3157</v>
      </c>
      <c r="L550" t="s">
        <v>3158</v>
      </c>
      <c r="M550" t="s">
        <v>549</v>
      </c>
      <c r="N550" t="s">
        <v>559</v>
      </c>
      <c r="O550" t="s">
        <v>469</v>
      </c>
      <c r="P550" t="s">
        <v>189</v>
      </c>
      <c r="Q550" t="s">
        <v>199</v>
      </c>
    </row>
    <row r="551" spans="1:17">
      <c r="A551" t="s">
        <v>32479</v>
      </c>
      <c r="B551" t="s">
        <v>32480</v>
      </c>
      <c r="C551" t="s">
        <v>32481</v>
      </c>
      <c r="D551" s="4">
        <v>45804.431226851855</v>
      </c>
      <c r="E551" s="4">
        <v>45805.4375</v>
      </c>
      <c r="F551" s="4">
        <v>45805.454861111109</v>
      </c>
      <c r="G551" s="4"/>
      <c r="H551" t="s">
        <v>3155</v>
      </c>
      <c r="I551" t="s">
        <v>3184</v>
      </c>
      <c r="J551">
        <v>1001</v>
      </c>
      <c r="K551" t="s">
        <v>3157</v>
      </c>
      <c r="L551" t="s">
        <v>3593</v>
      </c>
      <c r="M551" t="s">
        <v>549</v>
      </c>
      <c r="N551" t="s">
        <v>559</v>
      </c>
      <c r="O551" t="s">
        <v>469</v>
      </c>
      <c r="P551" t="s">
        <v>180</v>
      </c>
      <c r="Q551" t="s">
        <v>183</v>
      </c>
    </row>
    <row r="552" spans="1:17">
      <c r="A552" t="s">
        <v>31820</v>
      </c>
      <c r="B552" t="s">
        <v>31821</v>
      </c>
      <c r="C552" t="s">
        <v>32482</v>
      </c>
      <c r="D552" s="4">
        <v>45804.430046296293</v>
      </c>
      <c r="E552" s="4">
        <v>45805.291666666664</v>
      </c>
      <c r="F552" s="4">
        <v>45805.309027777781</v>
      </c>
      <c r="G552" s="4"/>
      <c r="H552" t="s">
        <v>3155</v>
      </c>
      <c r="I552" t="s">
        <v>3171</v>
      </c>
      <c r="J552">
        <v>1002</v>
      </c>
      <c r="K552" t="s">
        <v>3157</v>
      </c>
      <c r="L552" t="s">
        <v>3593</v>
      </c>
      <c r="M552" t="s">
        <v>549</v>
      </c>
      <c r="N552" t="s">
        <v>550</v>
      </c>
      <c r="O552" t="s">
        <v>551</v>
      </c>
      <c r="P552" t="s">
        <v>145</v>
      </c>
      <c r="Q552" t="s">
        <v>229</v>
      </c>
    </row>
    <row r="553" spans="1:17">
      <c r="A553" t="s">
        <v>32483</v>
      </c>
      <c r="B553" t="s">
        <v>32484</v>
      </c>
      <c r="C553" t="s">
        <v>32485</v>
      </c>
      <c r="D553" s="4">
        <v>45804.426226851851</v>
      </c>
      <c r="E553" s="4">
        <v>45812.9375</v>
      </c>
      <c r="F553" s="4">
        <v>45812.954861111109</v>
      </c>
      <c r="G553" s="4"/>
      <c r="H553" t="s">
        <v>3155</v>
      </c>
      <c r="I553" t="s">
        <v>3184</v>
      </c>
      <c r="J553">
        <v>0</v>
      </c>
      <c r="K553" t="s">
        <v>3157</v>
      </c>
      <c r="L553" t="s">
        <v>3158</v>
      </c>
      <c r="M553" t="s">
        <v>549</v>
      </c>
      <c r="N553" t="s">
        <v>550</v>
      </c>
      <c r="O553" t="s">
        <v>616</v>
      </c>
      <c r="P553" t="s">
        <v>314</v>
      </c>
      <c r="Q553" t="s">
        <v>315</v>
      </c>
    </row>
    <row r="554" spans="1:17">
      <c r="A554" t="s">
        <v>31628</v>
      </c>
      <c r="B554" t="s">
        <v>31629</v>
      </c>
      <c r="C554" t="s">
        <v>32486</v>
      </c>
      <c r="D554" s="4">
        <v>45804.425729166665</v>
      </c>
      <c r="E554" s="4">
        <v>45805.375</v>
      </c>
      <c r="F554" s="4">
        <v>45805.413194444445</v>
      </c>
      <c r="G554" s="4"/>
      <c r="H554" t="s">
        <v>3155</v>
      </c>
      <c r="I554" t="s">
        <v>3209</v>
      </c>
      <c r="J554">
        <v>0</v>
      </c>
      <c r="K554" t="s">
        <v>3227</v>
      </c>
      <c r="L554" t="s">
        <v>3245</v>
      </c>
      <c r="M554" t="s">
        <v>549</v>
      </c>
      <c r="N554" t="s">
        <v>550</v>
      </c>
      <c r="O554" t="s">
        <v>136</v>
      </c>
      <c r="P554" t="s">
        <v>292</v>
      </c>
      <c r="Q554" t="s">
        <v>295</v>
      </c>
    </row>
    <row r="555" spans="1:17">
      <c r="A555" t="s">
        <v>32487</v>
      </c>
      <c r="B555" t="s">
        <v>32488</v>
      </c>
      <c r="C555" t="s">
        <v>32489</v>
      </c>
      <c r="D555" s="4">
        <v>45804.423437500001</v>
      </c>
      <c r="E555" s="4">
        <v>45816.354166666664</v>
      </c>
      <c r="F555" s="4">
        <v>45816.371527777781</v>
      </c>
      <c r="G555" s="4"/>
      <c r="H555" t="s">
        <v>3155</v>
      </c>
      <c r="I555" t="s">
        <v>3171</v>
      </c>
      <c r="J555">
        <v>1001</v>
      </c>
      <c r="K555" t="s">
        <v>3157</v>
      </c>
      <c r="L555" t="s">
        <v>3158</v>
      </c>
      <c r="M555" t="s">
        <v>549</v>
      </c>
      <c r="N555" t="s">
        <v>550</v>
      </c>
      <c r="O555" t="s">
        <v>136</v>
      </c>
      <c r="P555" t="s">
        <v>147</v>
      </c>
      <c r="Q555" t="s">
        <v>253</v>
      </c>
    </row>
    <row r="556" spans="1:17">
      <c r="A556" t="s">
        <v>32490</v>
      </c>
      <c r="B556" t="s">
        <v>32491</v>
      </c>
      <c r="C556" t="s">
        <v>32492</v>
      </c>
      <c r="D556" s="4">
        <v>45804.420069444444</v>
      </c>
      <c r="E556" s="4">
        <v>45807.375</v>
      </c>
      <c r="F556" s="4">
        <v>45807.392361111109</v>
      </c>
      <c r="G556" s="4"/>
      <c r="H556" t="s">
        <v>3155</v>
      </c>
      <c r="I556" t="s">
        <v>3175</v>
      </c>
      <c r="J556">
        <v>1001</v>
      </c>
      <c r="K556" t="s">
        <v>3157</v>
      </c>
      <c r="L556" t="s">
        <v>3158</v>
      </c>
      <c r="M556" t="s">
        <v>549</v>
      </c>
      <c r="N556" t="s">
        <v>559</v>
      </c>
      <c r="O556" t="s">
        <v>469</v>
      </c>
      <c r="P556" t="s">
        <v>189</v>
      </c>
      <c r="Q556" t="s">
        <v>195</v>
      </c>
    </row>
    <row r="557" spans="1:17">
      <c r="A557" t="s">
        <v>32493</v>
      </c>
      <c r="B557" t="s">
        <v>32494</v>
      </c>
      <c r="C557" t="s">
        <v>32495</v>
      </c>
      <c r="D557" s="4">
        <v>45804.419560185182</v>
      </c>
      <c r="E557" s="4">
        <v>45805.208333333336</v>
      </c>
      <c r="F557" s="4">
        <v>45805.225694444445</v>
      </c>
      <c r="G557" s="4"/>
      <c r="H557" t="s">
        <v>3155</v>
      </c>
      <c r="I557" t="s">
        <v>3171</v>
      </c>
      <c r="J557">
        <v>0</v>
      </c>
      <c r="K557" t="s">
        <v>3194</v>
      </c>
      <c r="L557" t="s">
        <v>3593</v>
      </c>
      <c r="M557" t="s">
        <v>549</v>
      </c>
      <c r="N557" t="s">
        <v>550</v>
      </c>
      <c r="O557" t="s">
        <v>616</v>
      </c>
      <c r="P557" t="s">
        <v>314</v>
      </c>
      <c r="Q557" t="s">
        <v>323</v>
      </c>
    </row>
    <row r="558" spans="1:17">
      <c r="A558" t="s">
        <v>32496</v>
      </c>
      <c r="B558" t="s">
        <v>32497</v>
      </c>
      <c r="C558" t="s">
        <v>32498</v>
      </c>
      <c r="D558" s="4">
        <v>45804.417557870373</v>
      </c>
      <c r="E558" s="4">
        <v>45807.375</v>
      </c>
      <c r="F558" s="4">
        <v>45807.413194444445</v>
      </c>
      <c r="G558" s="4"/>
      <c r="H558" t="s">
        <v>3155</v>
      </c>
      <c r="I558" t="s">
        <v>3673</v>
      </c>
      <c r="J558">
        <v>0</v>
      </c>
      <c r="K558" t="s">
        <v>3194</v>
      </c>
      <c r="L558" t="s">
        <v>3158</v>
      </c>
      <c r="M558" t="s">
        <v>549</v>
      </c>
      <c r="N558" t="s">
        <v>559</v>
      </c>
      <c r="O558" t="s">
        <v>504</v>
      </c>
      <c r="P558" t="s">
        <v>325</v>
      </c>
      <c r="Q558" t="s">
        <v>329</v>
      </c>
    </row>
    <row r="559" spans="1:17">
      <c r="A559" t="s">
        <v>32499</v>
      </c>
      <c r="B559" t="s">
        <v>32500</v>
      </c>
      <c r="C559" t="s">
        <v>32501</v>
      </c>
      <c r="D559" s="4">
        <v>45804.417256944442</v>
      </c>
      <c r="E559" s="4">
        <v>45808.3125</v>
      </c>
      <c r="F559" s="4">
        <v>45808.329861111109</v>
      </c>
      <c r="G559" s="4"/>
      <c r="H559" t="s">
        <v>3155</v>
      </c>
      <c r="I559" t="s">
        <v>3162</v>
      </c>
      <c r="J559">
        <v>0</v>
      </c>
      <c r="K559" t="s">
        <v>3295</v>
      </c>
      <c r="L559" t="s">
        <v>3158</v>
      </c>
      <c r="M559" t="s">
        <v>549</v>
      </c>
      <c r="N559" t="s">
        <v>550</v>
      </c>
      <c r="O559" t="s">
        <v>1923</v>
      </c>
      <c r="P559" t="s">
        <v>1924</v>
      </c>
      <c r="Q559" t="s">
        <v>3164</v>
      </c>
    </row>
    <row r="560" spans="1:17">
      <c r="A560" t="s">
        <v>32502</v>
      </c>
      <c r="B560" t="s">
        <v>32503</v>
      </c>
      <c r="C560" t="s">
        <v>32504</v>
      </c>
      <c r="D560" s="4">
        <v>45804.414131944446</v>
      </c>
      <c r="E560" s="4">
        <v>45805.666666666664</v>
      </c>
      <c r="F560" s="4">
        <v>45805.684027777781</v>
      </c>
      <c r="G560" s="4">
        <v>45805.661689814813</v>
      </c>
      <c r="H560" t="s">
        <v>3155</v>
      </c>
      <c r="I560" t="s">
        <v>3162</v>
      </c>
      <c r="J560">
        <v>0</v>
      </c>
      <c r="K560" t="s">
        <v>3358</v>
      </c>
      <c r="L560" t="s">
        <v>3564</v>
      </c>
      <c r="M560" t="s">
        <v>549</v>
      </c>
      <c r="N560" t="s">
        <v>550</v>
      </c>
      <c r="O560" t="s">
        <v>1923</v>
      </c>
      <c r="P560" t="s">
        <v>1924</v>
      </c>
      <c r="Q560" t="s">
        <v>3299</v>
      </c>
    </row>
    <row r="561" spans="1:17">
      <c r="A561" t="s">
        <v>32505</v>
      </c>
      <c r="B561" t="s">
        <v>32506</v>
      </c>
      <c r="C561" t="s">
        <v>32507</v>
      </c>
      <c r="D561" s="4">
        <v>45804.413460648146</v>
      </c>
      <c r="E561" s="4">
        <v>45807.666666666664</v>
      </c>
      <c r="F561" s="4">
        <v>45807.684027777781</v>
      </c>
      <c r="G561" s="4"/>
      <c r="H561" t="s">
        <v>3155</v>
      </c>
      <c r="I561" t="s">
        <v>3512</v>
      </c>
      <c r="J561">
        <v>1</v>
      </c>
      <c r="K561" t="s">
        <v>3157</v>
      </c>
      <c r="L561" t="s">
        <v>3158</v>
      </c>
      <c r="M561" t="s">
        <v>549</v>
      </c>
      <c r="N561" t="s">
        <v>550</v>
      </c>
      <c r="O561" t="s">
        <v>551</v>
      </c>
      <c r="P561" t="s">
        <v>145</v>
      </c>
      <c r="Q561" t="s">
        <v>23000</v>
      </c>
    </row>
    <row r="562" spans="1:17">
      <c r="A562" t="s">
        <v>32505</v>
      </c>
      <c r="B562" t="s">
        <v>32508</v>
      </c>
      <c r="C562" t="s">
        <v>32509</v>
      </c>
      <c r="D562" s="4">
        <v>45804.412268518521</v>
      </c>
      <c r="E562" s="4">
        <v>45806.666666666664</v>
      </c>
      <c r="F562" s="4">
        <v>45806.684027777781</v>
      </c>
      <c r="G562" s="4"/>
      <c r="H562" t="s">
        <v>3155</v>
      </c>
      <c r="I562" t="s">
        <v>3512</v>
      </c>
      <c r="J562">
        <v>1</v>
      </c>
      <c r="K562" t="s">
        <v>3157</v>
      </c>
      <c r="L562" t="s">
        <v>3158</v>
      </c>
      <c r="M562" t="s">
        <v>549</v>
      </c>
      <c r="N562" t="s">
        <v>550</v>
      </c>
      <c r="O562" t="s">
        <v>551</v>
      </c>
      <c r="P562" t="s">
        <v>145</v>
      </c>
      <c r="Q562" t="s">
        <v>23000</v>
      </c>
    </row>
    <row r="563" spans="1:17">
      <c r="A563" t="s">
        <v>21037</v>
      </c>
      <c r="B563" t="s">
        <v>21038</v>
      </c>
      <c r="C563" t="s">
        <v>32510</v>
      </c>
      <c r="D563" s="4">
        <v>45804.411203703705</v>
      </c>
      <c r="E563" s="4">
        <v>45805.6875</v>
      </c>
      <c r="F563" s="4">
        <v>45805.704861111109</v>
      </c>
      <c r="G563" s="4">
        <v>45805.683958333335</v>
      </c>
      <c r="H563" t="s">
        <v>3155</v>
      </c>
      <c r="I563" t="s">
        <v>3171</v>
      </c>
      <c r="J563">
        <v>0</v>
      </c>
      <c r="K563" t="s">
        <v>3157</v>
      </c>
      <c r="L563" t="s">
        <v>3564</v>
      </c>
      <c r="M563" t="s">
        <v>549</v>
      </c>
      <c r="N563" t="s">
        <v>550</v>
      </c>
      <c r="O563" t="s">
        <v>616</v>
      </c>
      <c r="P563" t="s">
        <v>314</v>
      </c>
      <c r="Q563" t="s">
        <v>315</v>
      </c>
    </row>
    <row r="564" spans="1:17">
      <c r="A564" t="s">
        <v>32476</v>
      </c>
      <c r="B564" t="s">
        <v>32477</v>
      </c>
      <c r="C564" t="s">
        <v>32511</v>
      </c>
      <c r="D564" s="4">
        <v>45804.410474537035</v>
      </c>
      <c r="E564" s="4">
        <v>45808.666666666664</v>
      </c>
      <c r="F564" s="4">
        <v>45808.684027777781</v>
      </c>
      <c r="G564" s="4"/>
      <c r="H564" t="s">
        <v>3155</v>
      </c>
      <c r="I564" t="s">
        <v>3175</v>
      </c>
      <c r="J564">
        <v>0</v>
      </c>
      <c r="K564" t="s">
        <v>3157</v>
      </c>
      <c r="L564" t="s">
        <v>3245</v>
      </c>
      <c r="M564" t="s">
        <v>549</v>
      </c>
      <c r="N564" t="s">
        <v>559</v>
      </c>
      <c r="O564" t="s">
        <v>469</v>
      </c>
      <c r="P564" t="s">
        <v>189</v>
      </c>
      <c r="Q564" t="s">
        <v>199</v>
      </c>
    </row>
    <row r="565" spans="1:17">
      <c r="A565" t="s">
        <v>20062</v>
      </c>
      <c r="B565" t="s">
        <v>32512</v>
      </c>
      <c r="C565" t="s">
        <v>32513</v>
      </c>
      <c r="D565" s="4">
        <v>45804.405439814815</v>
      </c>
      <c r="E565" s="4">
        <v>45809.4375</v>
      </c>
      <c r="F565" s="4">
        <v>45809.454861111109</v>
      </c>
      <c r="G565" s="4"/>
      <c r="H565" t="s">
        <v>3155</v>
      </c>
      <c r="I565" t="s">
        <v>3171</v>
      </c>
      <c r="J565">
        <v>0</v>
      </c>
      <c r="K565" t="s">
        <v>3227</v>
      </c>
      <c r="L565" t="s">
        <v>3158</v>
      </c>
      <c r="M565" t="s">
        <v>549</v>
      </c>
      <c r="N565" t="s">
        <v>550</v>
      </c>
      <c r="O565" t="s">
        <v>551</v>
      </c>
      <c r="P565" t="s">
        <v>149</v>
      </c>
      <c r="Q565" t="s">
        <v>206</v>
      </c>
    </row>
    <row r="566" spans="1:17">
      <c r="A566" t="s">
        <v>32514</v>
      </c>
      <c r="B566" t="s">
        <v>32515</v>
      </c>
      <c r="C566" t="s">
        <v>32516</v>
      </c>
      <c r="D566" s="4">
        <v>45804.403692129628</v>
      </c>
      <c r="E566" s="4">
        <v>45805.291666666664</v>
      </c>
      <c r="F566" s="4">
        <v>45805.309027777781</v>
      </c>
      <c r="G566" s="4">
        <v>45805.293206018519</v>
      </c>
      <c r="H566" t="s">
        <v>3155</v>
      </c>
      <c r="I566" t="s">
        <v>3162</v>
      </c>
      <c r="J566">
        <v>0</v>
      </c>
      <c r="K566" t="s">
        <v>3163</v>
      </c>
      <c r="L566" t="s">
        <v>3564</v>
      </c>
      <c r="M566" t="s">
        <v>549</v>
      </c>
      <c r="N566" t="s">
        <v>550</v>
      </c>
      <c r="O566" t="s">
        <v>1923</v>
      </c>
      <c r="P566" t="s">
        <v>1924</v>
      </c>
      <c r="Q566" t="s">
        <v>3394</v>
      </c>
    </row>
    <row r="567" spans="1:17">
      <c r="A567" t="s">
        <v>32517</v>
      </c>
      <c r="B567" t="s">
        <v>32518</v>
      </c>
      <c r="C567" t="s">
        <v>32519</v>
      </c>
      <c r="D567" s="4">
        <v>45804.402337962965</v>
      </c>
      <c r="E567" s="4">
        <v>45805.416666666664</v>
      </c>
      <c r="F567" s="4">
        <v>45805.434027777781</v>
      </c>
      <c r="G567" s="4">
        <v>45805.417175925926</v>
      </c>
      <c r="H567" t="s">
        <v>3155</v>
      </c>
      <c r="I567" t="s">
        <v>3175</v>
      </c>
      <c r="J567">
        <v>0</v>
      </c>
      <c r="K567" t="s">
        <v>3157</v>
      </c>
      <c r="L567" t="s">
        <v>3564</v>
      </c>
      <c r="M567" t="s">
        <v>549</v>
      </c>
      <c r="N567" t="s">
        <v>550</v>
      </c>
      <c r="O567" t="s">
        <v>551</v>
      </c>
      <c r="P567" t="s">
        <v>145</v>
      </c>
      <c r="Q567" t="s">
        <v>226</v>
      </c>
    </row>
    <row r="568" spans="1:17">
      <c r="A568" t="s">
        <v>32520</v>
      </c>
      <c r="B568" t="s">
        <v>32521</v>
      </c>
      <c r="C568" t="s">
        <v>32522</v>
      </c>
      <c r="D568" s="4">
        <v>45804.401932870373</v>
      </c>
      <c r="E568" s="4">
        <v>45806.791666666664</v>
      </c>
      <c r="F568" s="4">
        <v>45806.809027777781</v>
      </c>
      <c r="G568" s="4"/>
      <c r="H568" t="s">
        <v>3155</v>
      </c>
      <c r="I568" t="s">
        <v>3162</v>
      </c>
      <c r="J568">
        <v>0</v>
      </c>
      <c r="K568" t="s">
        <v>3227</v>
      </c>
      <c r="L568" t="s">
        <v>3158</v>
      </c>
      <c r="M568" t="s">
        <v>549</v>
      </c>
      <c r="N568" t="s">
        <v>550</v>
      </c>
      <c r="O568" t="s">
        <v>1923</v>
      </c>
      <c r="P568" t="s">
        <v>1924</v>
      </c>
      <c r="Q568" t="s">
        <v>3299</v>
      </c>
    </row>
    <row r="569" spans="1:17">
      <c r="A569" t="s">
        <v>32523</v>
      </c>
      <c r="B569" t="s">
        <v>32524</v>
      </c>
      <c r="C569" t="s">
        <v>32525</v>
      </c>
      <c r="D569" s="4">
        <v>45804.399687500001</v>
      </c>
      <c r="E569" s="4">
        <v>45805.395833333336</v>
      </c>
      <c r="F569" s="4">
        <v>45805.413194444445</v>
      </c>
      <c r="G569" s="4">
        <v>45805.402384259258</v>
      </c>
      <c r="H569" t="s">
        <v>3155</v>
      </c>
      <c r="I569" t="s">
        <v>3175</v>
      </c>
      <c r="J569">
        <v>0</v>
      </c>
      <c r="K569" t="s">
        <v>3157</v>
      </c>
      <c r="L569" t="s">
        <v>3564</v>
      </c>
      <c r="M569" t="s">
        <v>549</v>
      </c>
      <c r="N569" t="s">
        <v>559</v>
      </c>
      <c r="O569" t="s">
        <v>469</v>
      </c>
      <c r="P569" t="s">
        <v>189</v>
      </c>
      <c r="Q569" t="s">
        <v>192</v>
      </c>
    </row>
    <row r="570" spans="1:17">
      <c r="A570" t="s">
        <v>20175</v>
      </c>
      <c r="B570" t="s">
        <v>20176</v>
      </c>
      <c r="C570" t="s">
        <v>32526</v>
      </c>
      <c r="D570" s="4">
        <v>45804.397719907407</v>
      </c>
      <c r="E570" s="4">
        <v>45809.625</v>
      </c>
      <c r="F570" s="4">
        <v>45809.642361111109</v>
      </c>
      <c r="G570" s="4"/>
      <c r="H570" t="s">
        <v>3155</v>
      </c>
      <c r="I570" t="s">
        <v>3280</v>
      </c>
      <c r="J570">
        <v>0</v>
      </c>
      <c r="K570" t="s">
        <v>3894</v>
      </c>
      <c r="L570" t="s">
        <v>3158</v>
      </c>
      <c r="M570" t="s">
        <v>549</v>
      </c>
      <c r="N570" t="s">
        <v>550</v>
      </c>
      <c r="O570" t="s">
        <v>616</v>
      </c>
      <c r="P570" t="s">
        <v>626</v>
      </c>
      <c r="Q570" t="s">
        <v>3366</v>
      </c>
    </row>
    <row r="571" spans="1:17">
      <c r="A571" t="s">
        <v>32527</v>
      </c>
      <c r="B571" t="s">
        <v>32528</v>
      </c>
      <c r="C571" t="s">
        <v>32529</v>
      </c>
      <c r="D571" s="4">
        <v>45804.396620370368</v>
      </c>
      <c r="E571" s="4">
        <v>45807.270833333336</v>
      </c>
      <c r="F571" s="4">
        <v>45807.288194444445</v>
      </c>
      <c r="G571" s="4"/>
      <c r="H571" t="s">
        <v>3155</v>
      </c>
      <c r="I571" t="s">
        <v>3175</v>
      </c>
      <c r="J571">
        <v>1001</v>
      </c>
      <c r="K571" t="s">
        <v>3194</v>
      </c>
      <c r="L571" t="s">
        <v>3245</v>
      </c>
      <c r="M571" t="s">
        <v>549</v>
      </c>
      <c r="N571" t="s">
        <v>550</v>
      </c>
      <c r="O571" t="s">
        <v>136</v>
      </c>
      <c r="P571" t="s">
        <v>147</v>
      </c>
      <c r="Q571" t="s">
        <v>257</v>
      </c>
    </row>
    <row r="572" spans="1:17">
      <c r="A572" t="s">
        <v>32530</v>
      </c>
      <c r="B572" t="s">
        <v>32531</v>
      </c>
      <c r="C572" t="s">
        <v>32532</v>
      </c>
      <c r="D572" s="4">
        <v>45804.393935185188</v>
      </c>
      <c r="E572" s="4">
        <v>45808.854166666664</v>
      </c>
      <c r="F572" s="4">
        <v>45808.871527777781</v>
      </c>
      <c r="G572" s="4"/>
      <c r="H572" t="s">
        <v>3155</v>
      </c>
      <c r="I572" t="s">
        <v>3291</v>
      </c>
      <c r="J572">
        <v>0</v>
      </c>
      <c r="K572" t="s">
        <v>3194</v>
      </c>
      <c r="L572" t="s">
        <v>3158</v>
      </c>
      <c r="M572" t="s">
        <v>549</v>
      </c>
      <c r="N572" t="s">
        <v>550</v>
      </c>
      <c r="O572" t="s">
        <v>136</v>
      </c>
      <c r="P572" t="s">
        <v>292</v>
      </c>
      <c r="Q572" t="s">
        <v>293</v>
      </c>
    </row>
    <row r="573" spans="1:17">
      <c r="A573" t="s">
        <v>20999</v>
      </c>
      <c r="B573" t="s">
        <v>21000</v>
      </c>
      <c r="C573" t="s">
        <v>32533</v>
      </c>
      <c r="D573" s="4">
        <v>45804.393900462965</v>
      </c>
      <c r="E573" s="4">
        <v>45805.25</v>
      </c>
      <c r="F573" s="4">
        <v>45805.267361111109</v>
      </c>
      <c r="G573" s="4">
        <v>45805.256736111114</v>
      </c>
      <c r="H573" t="s">
        <v>3155</v>
      </c>
      <c r="I573" t="s">
        <v>3171</v>
      </c>
      <c r="J573">
        <v>1002</v>
      </c>
      <c r="K573" t="s">
        <v>3157</v>
      </c>
      <c r="L573" t="s">
        <v>3564</v>
      </c>
      <c r="M573" t="s">
        <v>549</v>
      </c>
      <c r="N573" t="s">
        <v>550</v>
      </c>
      <c r="O573" t="s">
        <v>551</v>
      </c>
      <c r="P573" t="s">
        <v>149</v>
      </c>
      <c r="Q573" t="s">
        <v>19243</v>
      </c>
    </row>
    <row r="574" spans="1:17">
      <c r="A574" t="s">
        <v>32534</v>
      </c>
      <c r="B574" t="s">
        <v>32535</v>
      </c>
      <c r="C574" t="s">
        <v>32536</v>
      </c>
      <c r="D574" s="4">
        <v>45804.391226851854</v>
      </c>
      <c r="E574" s="4">
        <v>45808.354166666664</v>
      </c>
      <c r="F574" s="4">
        <v>45808.371527777781</v>
      </c>
      <c r="G574" s="4"/>
      <c r="H574" t="s">
        <v>3155</v>
      </c>
      <c r="I574" t="s">
        <v>3162</v>
      </c>
      <c r="J574">
        <v>0</v>
      </c>
      <c r="K574" t="s">
        <v>3198</v>
      </c>
      <c r="L574" t="s">
        <v>3158</v>
      </c>
      <c r="M574" t="s">
        <v>549</v>
      </c>
      <c r="N574" t="s">
        <v>550</v>
      </c>
      <c r="O574" t="s">
        <v>1923</v>
      </c>
      <c r="P574" t="s">
        <v>1924</v>
      </c>
      <c r="Q574" t="s">
        <v>3199</v>
      </c>
    </row>
    <row r="575" spans="1:17">
      <c r="A575" t="s">
        <v>32273</v>
      </c>
      <c r="B575" t="s">
        <v>32274</v>
      </c>
      <c r="C575" t="s">
        <v>32537</v>
      </c>
      <c r="D575" s="4">
        <v>45804.388842592591</v>
      </c>
      <c r="E575" s="4">
        <v>45805.333333333336</v>
      </c>
      <c r="F575" s="4">
        <v>45805.350694444445</v>
      </c>
      <c r="G575" s="4"/>
      <c r="H575" t="s">
        <v>3155</v>
      </c>
      <c r="I575" t="s">
        <v>3175</v>
      </c>
      <c r="J575">
        <v>0</v>
      </c>
      <c r="K575" t="s">
        <v>3194</v>
      </c>
      <c r="L575" t="s">
        <v>3245</v>
      </c>
      <c r="M575" t="s">
        <v>549</v>
      </c>
      <c r="N575" t="s">
        <v>550</v>
      </c>
      <c r="O575" t="s">
        <v>551</v>
      </c>
      <c r="P575" t="s">
        <v>145</v>
      </c>
      <c r="Q575" t="s">
        <v>223</v>
      </c>
    </row>
    <row r="576" spans="1:17">
      <c r="A576" t="s">
        <v>32538</v>
      </c>
      <c r="B576" t="s">
        <v>32539</v>
      </c>
      <c r="C576" t="s">
        <v>32540</v>
      </c>
      <c r="D576" s="4">
        <v>45804.386655092596</v>
      </c>
      <c r="E576" s="4">
        <v>45809.25</v>
      </c>
      <c r="F576" s="4">
        <v>45809.267361111109</v>
      </c>
      <c r="G576" s="4"/>
      <c r="H576" t="s">
        <v>3155</v>
      </c>
      <c r="I576" t="s">
        <v>3175</v>
      </c>
      <c r="J576">
        <v>0</v>
      </c>
      <c r="K576" t="s">
        <v>3157</v>
      </c>
      <c r="L576" t="s">
        <v>3158</v>
      </c>
      <c r="M576" t="s">
        <v>549</v>
      </c>
      <c r="N576" t="s">
        <v>550</v>
      </c>
      <c r="O576" t="s">
        <v>551</v>
      </c>
      <c r="P576" t="s">
        <v>145</v>
      </c>
      <c r="Q576" t="s">
        <v>225</v>
      </c>
    </row>
    <row r="577" spans="1:17">
      <c r="A577" t="s">
        <v>31454</v>
      </c>
      <c r="B577" t="s">
        <v>31455</v>
      </c>
      <c r="C577" t="s">
        <v>32541</v>
      </c>
      <c r="D577" s="4">
        <v>45804.386296296296</v>
      </c>
      <c r="E577" s="4">
        <v>45806.479166666664</v>
      </c>
      <c r="F577" s="4">
        <v>45806.496527777781</v>
      </c>
      <c r="G577" s="4"/>
      <c r="H577" t="s">
        <v>3155</v>
      </c>
      <c r="I577" t="s">
        <v>3175</v>
      </c>
      <c r="J577">
        <v>0</v>
      </c>
      <c r="K577" t="s">
        <v>3194</v>
      </c>
      <c r="L577" t="s">
        <v>3245</v>
      </c>
      <c r="M577" t="s">
        <v>549</v>
      </c>
      <c r="N577" t="s">
        <v>550</v>
      </c>
      <c r="O577" t="s">
        <v>551</v>
      </c>
      <c r="P577" t="s">
        <v>145</v>
      </c>
      <c r="Q577" t="s">
        <v>221</v>
      </c>
    </row>
    <row r="578" spans="1:17">
      <c r="A578" t="s">
        <v>32542</v>
      </c>
      <c r="B578" t="s">
        <v>32543</v>
      </c>
      <c r="C578" t="s">
        <v>32544</v>
      </c>
      <c r="D578" s="4">
        <v>45804.384687500002</v>
      </c>
      <c r="E578" s="4">
        <v>45807.291666666664</v>
      </c>
      <c r="F578" s="4">
        <v>45807.309027777781</v>
      </c>
      <c r="G578" s="4"/>
      <c r="H578" t="s">
        <v>3155</v>
      </c>
      <c r="I578" t="s">
        <v>3175</v>
      </c>
      <c r="J578">
        <v>0</v>
      </c>
      <c r="K578" t="s">
        <v>3157</v>
      </c>
      <c r="L578" t="s">
        <v>3158</v>
      </c>
      <c r="M578" t="s">
        <v>549</v>
      </c>
      <c r="N578" t="s">
        <v>550</v>
      </c>
      <c r="O578" t="s">
        <v>136</v>
      </c>
      <c r="P578" t="s">
        <v>147</v>
      </c>
      <c r="Q578" t="s">
        <v>261</v>
      </c>
    </row>
    <row r="579" spans="1:17">
      <c r="A579" t="s">
        <v>32545</v>
      </c>
      <c r="B579" t="s">
        <v>32546</v>
      </c>
      <c r="C579" t="s">
        <v>32547</v>
      </c>
      <c r="D579" s="4">
        <v>45804.383877314816</v>
      </c>
      <c r="E579" s="4">
        <v>45811.3125</v>
      </c>
      <c r="F579" s="4">
        <v>45811.329861111109</v>
      </c>
      <c r="G579" s="4"/>
      <c r="H579" t="s">
        <v>3155</v>
      </c>
      <c r="I579" t="s">
        <v>3175</v>
      </c>
      <c r="J579">
        <v>1001</v>
      </c>
      <c r="K579" t="s">
        <v>3194</v>
      </c>
      <c r="L579" t="s">
        <v>3158</v>
      </c>
      <c r="M579" t="s">
        <v>549</v>
      </c>
      <c r="N579" t="s">
        <v>550</v>
      </c>
      <c r="O579" t="s">
        <v>136</v>
      </c>
      <c r="P579" t="s">
        <v>147</v>
      </c>
      <c r="Q579" t="s">
        <v>253</v>
      </c>
    </row>
    <row r="580" spans="1:17">
      <c r="A580" t="s">
        <v>32462</v>
      </c>
      <c r="B580" t="s">
        <v>32463</v>
      </c>
      <c r="C580" t="s">
        <v>32548</v>
      </c>
      <c r="D580" s="4">
        <v>45804.383090277777</v>
      </c>
      <c r="E580" s="4">
        <v>45805.208333333336</v>
      </c>
      <c r="F580" s="4">
        <v>45805.246527777781</v>
      </c>
      <c r="G580" s="4"/>
      <c r="H580" t="s">
        <v>3155</v>
      </c>
      <c r="I580" t="s">
        <v>3209</v>
      </c>
      <c r="J580">
        <v>0</v>
      </c>
      <c r="K580" t="s">
        <v>3157</v>
      </c>
      <c r="L580" t="s">
        <v>3245</v>
      </c>
      <c r="M580" t="s">
        <v>549</v>
      </c>
      <c r="N580" t="s">
        <v>559</v>
      </c>
      <c r="O580" t="s">
        <v>469</v>
      </c>
      <c r="P580" t="s">
        <v>180</v>
      </c>
      <c r="Q580" t="s">
        <v>182</v>
      </c>
    </row>
    <row r="581" spans="1:17">
      <c r="A581" t="s">
        <v>32542</v>
      </c>
      <c r="B581" t="s">
        <v>32543</v>
      </c>
      <c r="C581" t="s">
        <v>32549</v>
      </c>
      <c r="D581" s="4">
        <v>45804.382905092592</v>
      </c>
      <c r="E581" s="4">
        <v>45806.666666666664</v>
      </c>
      <c r="F581" s="4">
        <v>45806.684027777781</v>
      </c>
      <c r="G581" s="4"/>
      <c r="H581" t="s">
        <v>3155</v>
      </c>
      <c r="I581" t="s">
        <v>3175</v>
      </c>
      <c r="J581">
        <v>0</v>
      </c>
      <c r="K581" t="s">
        <v>3157</v>
      </c>
      <c r="L581" t="s">
        <v>3245</v>
      </c>
      <c r="M581" t="s">
        <v>549</v>
      </c>
      <c r="N581" t="s">
        <v>550</v>
      </c>
      <c r="O581" t="s">
        <v>136</v>
      </c>
      <c r="P581" t="s">
        <v>147</v>
      </c>
      <c r="Q581" t="s">
        <v>261</v>
      </c>
    </row>
    <row r="582" spans="1:17">
      <c r="A582" t="s">
        <v>24005</v>
      </c>
      <c r="B582" t="s">
        <v>32550</v>
      </c>
      <c r="C582" t="s">
        <v>32551</v>
      </c>
      <c r="D582" s="4">
        <v>45804.380497685182</v>
      </c>
      <c r="E582" s="4">
        <v>45805.791666666664</v>
      </c>
      <c r="F582" s="4">
        <v>45805.809027777781</v>
      </c>
      <c r="G582" s="4">
        <v>45805.789247685185</v>
      </c>
      <c r="H582" t="s">
        <v>3155</v>
      </c>
      <c r="I582" t="s">
        <v>3175</v>
      </c>
      <c r="J582">
        <v>0</v>
      </c>
      <c r="K582" t="s">
        <v>3194</v>
      </c>
      <c r="L582" t="s">
        <v>3564</v>
      </c>
      <c r="M582" t="s">
        <v>549</v>
      </c>
      <c r="N582" t="s">
        <v>550</v>
      </c>
      <c r="O582" t="s">
        <v>136</v>
      </c>
      <c r="P582" t="s">
        <v>147</v>
      </c>
      <c r="Q582" t="s">
        <v>256</v>
      </c>
    </row>
    <row r="583" spans="1:17">
      <c r="A583" t="s">
        <v>29164</v>
      </c>
      <c r="B583" t="s">
        <v>29165</v>
      </c>
      <c r="C583" t="s">
        <v>32552</v>
      </c>
      <c r="D583" s="4">
        <v>45804.378182870372</v>
      </c>
      <c r="E583" s="4">
        <v>45805.375</v>
      </c>
      <c r="F583" s="4">
        <v>45805.392361111109</v>
      </c>
      <c r="G583" s="4"/>
      <c r="H583" t="s">
        <v>3155</v>
      </c>
      <c r="I583" t="s">
        <v>3171</v>
      </c>
      <c r="J583">
        <v>0</v>
      </c>
      <c r="K583" t="s">
        <v>3227</v>
      </c>
      <c r="L583" t="s">
        <v>3593</v>
      </c>
      <c r="M583" t="s">
        <v>549</v>
      </c>
      <c r="N583" t="s">
        <v>550</v>
      </c>
      <c r="O583" t="s">
        <v>551</v>
      </c>
      <c r="P583" t="s">
        <v>149</v>
      </c>
      <c r="Q583" t="s">
        <v>206</v>
      </c>
    </row>
    <row r="584" spans="1:17">
      <c r="A584" t="s">
        <v>32553</v>
      </c>
      <c r="B584" t="s">
        <v>32554</v>
      </c>
      <c r="C584" t="s">
        <v>32555</v>
      </c>
      <c r="D584" s="4">
        <v>45804.377928240741</v>
      </c>
      <c r="E584" s="4">
        <v>45809.416666666664</v>
      </c>
      <c r="F584" s="4">
        <v>45809.434027777781</v>
      </c>
      <c r="G584" s="4"/>
      <c r="H584" t="s">
        <v>3155</v>
      </c>
      <c r="I584" t="s">
        <v>3175</v>
      </c>
      <c r="J584">
        <v>0</v>
      </c>
      <c r="K584" t="s">
        <v>3157</v>
      </c>
      <c r="L584" t="s">
        <v>3158</v>
      </c>
      <c r="M584" t="s">
        <v>549</v>
      </c>
      <c r="N584" t="s">
        <v>550</v>
      </c>
      <c r="O584" t="s">
        <v>551</v>
      </c>
      <c r="P584" t="s">
        <v>145</v>
      </c>
      <c r="Q584" t="s">
        <v>226</v>
      </c>
    </row>
    <row r="585" spans="1:17">
      <c r="A585" t="s">
        <v>21028</v>
      </c>
      <c r="B585" t="s">
        <v>21029</v>
      </c>
      <c r="C585" t="s">
        <v>32556</v>
      </c>
      <c r="D585" s="4">
        <v>45804.374097222222</v>
      </c>
      <c r="E585" s="4">
        <v>45810.270833333336</v>
      </c>
      <c r="F585" s="4">
        <v>45810.288194444445</v>
      </c>
      <c r="G585" s="4"/>
      <c r="H585" t="s">
        <v>3155</v>
      </c>
      <c r="I585" t="s">
        <v>3162</v>
      </c>
      <c r="J585">
        <v>0</v>
      </c>
      <c r="K585" t="s">
        <v>3227</v>
      </c>
      <c r="L585" t="s">
        <v>3158</v>
      </c>
      <c r="M585" t="s">
        <v>549</v>
      </c>
      <c r="N585" t="s">
        <v>550</v>
      </c>
      <c r="O585" t="s">
        <v>1923</v>
      </c>
      <c r="P585" t="s">
        <v>1924</v>
      </c>
      <c r="Q585" t="s">
        <v>3281</v>
      </c>
    </row>
    <row r="586" spans="1:17">
      <c r="A586" t="s">
        <v>32557</v>
      </c>
      <c r="B586" t="s">
        <v>32558</v>
      </c>
      <c r="C586" t="s">
        <v>32559</v>
      </c>
      <c r="D586" s="4">
        <v>45804.373194444444</v>
      </c>
      <c r="E586" s="4">
        <v>45805.479166666664</v>
      </c>
      <c r="F586" s="4">
        <v>45805.496527777781</v>
      </c>
      <c r="G586" s="4">
        <v>45805.474456018521</v>
      </c>
      <c r="H586" t="s">
        <v>3155</v>
      </c>
      <c r="I586" t="s">
        <v>3222</v>
      </c>
      <c r="J586">
        <v>1</v>
      </c>
      <c r="K586" t="s">
        <v>3223</v>
      </c>
      <c r="L586" t="s">
        <v>3564</v>
      </c>
      <c r="M586" t="s">
        <v>549</v>
      </c>
      <c r="N586" t="s">
        <v>559</v>
      </c>
      <c r="O586" t="s">
        <v>469</v>
      </c>
      <c r="P586" t="s">
        <v>189</v>
      </c>
      <c r="Q586" t="s">
        <v>191</v>
      </c>
    </row>
    <row r="587" spans="1:17">
      <c r="A587" t="s">
        <v>32560</v>
      </c>
      <c r="B587" t="s">
        <v>32561</v>
      </c>
      <c r="C587" t="s">
        <v>32562</v>
      </c>
      <c r="D587" s="4">
        <v>45804.369791666664</v>
      </c>
      <c r="E587" s="4">
        <v>45806.1875</v>
      </c>
      <c r="F587" s="4">
        <v>45806.204861111109</v>
      </c>
      <c r="G587" s="4">
        <v>45806.184479166666</v>
      </c>
      <c r="H587" t="s">
        <v>3155</v>
      </c>
      <c r="I587" t="s">
        <v>3280</v>
      </c>
      <c r="J587">
        <v>0</v>
      </c>
      <c r="K587" t="s">
        <v>3295</v>
      </c>
      <c r="L587" t="s">
        <v>3564</v>
      </c>
      <c r="M587" t="s">
        <v>549</v>
      </c>
      <c r="N587" t="s">
        <v>550</v>
      </c>
      <c r="O587" t="s">
        <v>1923</v>
      </c>
      <c r="P587" t="s">
        <v>1924</v>
      </c>
      <c r="Q587" t="s">
        <v>3199</v>
      </c>
    </row>
    <row r="588" spans="1:17">
      <c r="A588" t="s">
        <v>19790</v>
      </c>
      <c r="B588" t="s">
        <v>19791</v>
      </c>
      <c r="C588" t="s">
        <v>32563</v>
      </c>
      <c r="D588" s="4">
        <v>45804.368564814817</v>
      </c>
      <c r="E588" s="4">
        <v>45806.875</v>
      </c>
      <c r="F588" s="4">
        <v>45806.913194444445</v>
      </c>
      <c r="G588" s="4"/>
      <c r="H588" t="s">
        <v>3155</v>
      </c>
      <c r="I588" t="s">
        <v>3156</v>
      </c>
      <c r="J588">
        <v>0</v>
      </c>
      <c r="K588" t="s">
        <v>3194</v>
      </c>
      <c r="L588" t="s">
        <v>3158</v>
      </c>
      <c r="M588" t="s">
        <v>549</v>
      </c>
      <c r="N588" t="s">
        <v>550</v>
      </c>
      <c r="O588" t="s">
        <v>616</v>
      </c>
      <c r="P588" t="s">
        <v>314</v>
      </c>
      <c r="Q588" t="s">
        <v>323</v>
      </c>
    </row>
    <row r="589" spans="1:17">
      <c r="A589" t="s">
        <v>32527</v>
      </c>
      <c r="B589" t="s">
        <v>32528</v>
      </c>
      <c r="C589" t="s">
        <v>32564</v>
      </c>
      <c r="D589" s="4">
        <v>45804.366238425922</v>
      </c>
      <c r="E589" s="4">
        <v>45806.270833333336</v>
      </c>
      <c r="F589" s="4">
        <v>45806.288194444445</v>
      </c>
      <c r="G589" s="4"/>
      <c r="H589" t="s">
        <v>3155</v>
      </c>
      <c r="I589" t="s">
        <v>3175</v>
      </c>
      <c r="J589">
        <v>1001</v>
      </c>
      <c r="K589" t="s">
        <v>3194</v>
      </c>
      <c r="L589" t="s">
        <v>3245</v>
      </c>
      <c r="M589" t="s">
        <v>549</v>
      </c>
      <c r="N589" t="s">
        <v>550</v>
      </c>
      <c r="O589" t="s">
        <v>136</v>
      </c>
      <c r="P589" t="s">
        <v>147</v>
      </c>
      <c r="Q589" t="s">
        <v>257</v>
      </c>
    </row>
    <row r="590" spans="1:17">
      <c r="A590" t="s">
        <v>32565</v>
      </c>
      <c r="B590" t="s">
        <v>32566</v>
      </c>
      <c r="C590" t="s">
        <v>32567</v>
      </c>
      <c r="D590" s="4">
        <v>45804.365787037037</v>
      </c>
      <c r="E590" s="4">
        <v>45806.416666666664</v>
      </c>
      <c r="F590" s="4">
        <v>45806.434027777781</v>
      </c>
      <c r="G590" s="4"/>
      <c r="H590" t="s">
        <v>3155</v>
      </c>
      <c r="I590" t="s">
        <v>3175</v>
      </c>
      <c r="J590">
        <v>0</v>
      </c>
      <c r="K590" t="s">
        <v>3157</v>
      </c>
      <c r="L590" t="s">
        <v>3158</v>
      </c>
      <c r="M590" t="s">
        <v>549</v>
      </c>
      <c r="N590" t="s">
        <v>559</v>
      </c>
      <c r="O590" t="s">
        <v>469</v>
      </c>
      <c r="P590" t="s">
        <v>189</v>
      </c>
      <c r="Q590" t="s">
        <v>195</v>
      </c>
    </row>
    <row r="591" spans="1:17">
      <c r="A591" t="s">
        <v>32568</v>
      </c>
      <c r="B591" t="s">
        <v>32569</v>
      </c>
      <c r="C591" t="s">
        <v>32570</v>
      </c>
      <c r="D591" s="4">
        <v>45804.360243055555</v>
      </c>
      <c r="E591" s="4">
        <v>45804.708333333336</v>
      </c>
      <c r="F591" s="4">
        <v>45804.725694444445</v>
      </c>
      <c r="G591" s="4">
        <v>45804.708344907405</v>
      </c>
      <c r="H591" t="s">
        <v>3155</v>
      </c>
      <c r="I591" t="s">
        <v>3222</v>
      </c>
      <c r="J591">
        <v>1</v>
      </c>
      <c r="K591" t="s">
        <v>3223</v>
      </c>
      <c r="L591" t="s">
        <v>3564</v>
      </c>
      <c r="M591" t="s">
        <v>549</v>
      </c>
      <c r="N591" t="s">
        <v>550</v>
      </c>
      <c r="O591" t="s">
        <v>551</v>
      </c>
      <c r="P591" t="s">
        <v>242</v>
      </c>
      <c r="Q591" t="s">
        <v>248</v>
      </c>
    </row>
    <row r="592" spans="1:17">
      <c r="A592" t="s">
        <v>20150</v>
      </c>
      <c r="B592" t="s">
        <v>32571</v>
      </c>
      <c r="C592" t="s">
        <v>32572</v>
      </c>
      <c r="D592" s="4">
        <v>45804.349340277775</v>
      </c>
      <c r="E592" s="4">
        <v>45808.208333333336</v>
      </c>
      <c r="F592" s="4">
        <v>45808.246527777781</v>
      </c>
      <c r="G592" s="4"/>
      <c r="H592" t="s">
        <v>3155</v>
      </c>
      <c r="I592" t="s">
        <v>3156</v>
      </c>
      <c r="J592">
        <v>0</v>
      </c>
      <c r="K592" t="s">
        <v>3194</v>
      </c>
      <c r="L592" t="s">
        <v>3158</v>
      </c>
      <c r="M592" t="s">
        <v>549</v>
      </c>
      <c r="N592" t="s">
        <v>550</v>
      </c>
      <c r="O592" t="s">
        <v>551</v>
      </c>
      <c r="P592" t="s">
        <v>145</v>
      </c>
      <c r="Q592" t="s">
        <v>215</v>
      </c>
    </row>
    <row r="593" spans="1:17">
      <c r="A593" t="s">
        <v>32282</v>
      </c>
      <c r="B593" t="s">
        <v>32283</v>
      </c>
      <c r="C593" t="s">
        <v>32573</v>
      </c>
      <c r="D593" s="4">
        <v>45804.346238425926</v>
      </c>
      <c r="E593" s="4">
        <v>45805.3125</v>
      </c>
      <c r="F593" s="4">
        <v>45805.350694444445</v>
      </c>
      <c r="G593" s="4"/>
      <c r="H593" t="s">
        <v>3155</v>
      </c>
      <c r="I593" t="s">
        <v>3240</v>
      </c>
      <c r="J593">
        <v>1001</v>
      </c>
      <c r="K593" t="s">
        <v>3157</v>
      </c>
      <c r="L593" t="s">
        <v>3245</v>
      </c>
      <c r="M593" t="s">
        <v>549</v>
      </c>
      <c r="N593" t="s">
        <v>559</v>
      </c>
      <c r="O593" t="s">
        <v>469</v>
      </c>
      <c r="P593" t="s">
        <v>180</v>
      </c>
      <c r="Q593" t="s">
        <v>183</v>
      </c>
    </row>
    <row r="594" spans="1:17">
      <c r="A594" t="s">
        <v>32574</v>
      </c>
      <c r="B594" t="s">
        <v>32575</v>
      </c>
      <c r="C594" t="s">
        <v>32576</v>
      </c>
      <c r="D594" s="4">
        <v>45804.345069444447</v>
      </c>
      <c r="E594" s="4">
        <v>45808.291666666664</v>
      </c>
      <c r="F594" s="4">
        <v>45808.309027777781</v>
      </c>
      <c r="G594" s="4"/>
      <c r="H594" t="s">
        <v>3155</v>
      </c>
      <c r="I594" t="s">
        <v>3175</v>
      </c>
      <c r="J594">
        <v>0</v>
      </c>
      <c r="K594" t="s">
        <v>3157</v>
      </c>
      <c r="L594" t="s">
        <v>3158</v>
      </c>
      <c r="M594" t="s">
        <v>549</v>
      </c>
      <c r="N594" t="s">
        <v>550</v>
      </c>
      <c r="O594" t="s">
        <v>551</v>
      </c>
      <c r="P594" t="s">
        <v>242</v>
      </c>
      <c r="Q594" t="s">
        <v>247</v>
      </c>
    </row>
    <row r="595" spans="1:17">
      <c r="A595" t="s">
        <v>32577</v>
      </c>
      <c r="B595" t="s">
        <v>32578</v>
      </c>
      <c r="C595" t="s">
        <v>32579</v>
      </c>
      <c r="D595" s="4">
        <v>45804.344189814816</v>
      </c>
      <c r="E595" s="4">
        <v>45808.833333333336</v>
      </c>
      <c r="F595" s="4">
        <v>45808.850694444445</v>
      </c>
      <c r="G595" s="4"/>
      <c r="H595" t="s">
        <v>3155</v>
      </c>
      <c r="I595" t="s">
        <v>3171</v>
      </c>
      <c r="J595">
        <v>1001</v>
      </c>
      <c r="K595" t="s">
        <v>3157</v>
      </c>
      <c r="L595" t="s">
        <v>3158</v>
      </c>
      <c r="M595" t="s">
        <v>549</v>
      </c>
      <c r="N595" t="s">
        <v>550</v>
      </c>
      <c r="O595" t="s">
        <v>136</v>
      </c>
      <c r="P595" t="s">
        <v>143</v>
      </c>
      <c r="Q595" t="s">
        <v>301</v>
      </c>
    </row>
    <row r="596" spans="1:17">
      <c r="A596" t="s">
        <v>32580</v>
      </c>
      <c r="B596" t="s">
        <v>32581</v>
      </c>
      <c r="C596" t="s">
        <v>32582</v>
      </c>
      <c r="D596" s="4">
        <v>45804.343553240738</v>
      </c>
      <c r="E596" s="4">
        <v>45808.708333333336</v>
      </c>
      <c r="F596" s="4">
        <v>45808.725694444445</v>
      </c>
      <c r="G596" s="4"/>
      <c r="H596" t="s">
        <v>3155</v>
      </c>
      <c r="I596" t="s">
        <v>3184</v>
      </c>
      <c r="J596">
        <v>0</v>
      </c>
      <c r="K596" t="s">
        <v>3157</v>
      </c>
      <c r="L596" t="s">
        <v>3158</v>
      </c>
      <c r="M596" t="s">
        <v>549</v>
      </c>
      <c r="N596" t="s">
        <v>550</v>
      </c>
      <c r="O596" t="s">
        <v>616</v>
      </c>
      <c r="P596" t="s">
        <v>314</v>
      </c>
      <c r="Q596" t="s">
        <v>318</v>
      </c>
    </row>
    <row r="597" spans="1:17">
      <c r="A597" t="s">
        <v>22104</v>
      </c>
      <c r="B597" t="s">
        <v>22105</v>
      </c>
      <c r="C597" t="s">
        <v>32583</v>
      </c>
      <c r="D597" s="4">
        <v>45804.343391203707</v>
      </c>
      <c r="E597" s="4">
        <v>45806.375</v>
      </c>
      <c r="F597" s="4">
        <v>45806.392361111109</v>
      </c>
      <c r="G597" s="4"/>
      <c r="H597" t="s">
        <v>3155</v>
      </c>
      <c r="I597" t="s">
        <v>3171</v>
      </c>
      <c r="J597">
        <v>1001</v>
      </c>
      <c r="K597" t="s">
        <v>3157</v>
      </c>
      <c r="L597" t="s">
        <v>3158</v>
      </c>
      <c r="M597" t="s">
        <v>549</v>
      </c>
      <c r="N597" t="s">
        <v>550</v>
      </c>
      <c r="O597" t="s">
        <v>616</v>
      </c>
      <c r="P597" t="s">
        <v>314</v>
      </c>
      <c r="Q597" t="s">
        <v>319</v>
      </c>
    </row>
    <row r="598" spans="1:17">
      <c r="A598" t="s">
        <v>32584</v>
      </c>
      <c r="B598" t="s">
        <v>32585</v>
      </c>
      <c r="C598" t="s">
        <v>32586</v>
      </c>
      <c r="D598" s="4">
        <v>45804.342569444445</v>
      </c>
      <c r="E598" s="4">
        <v>45805.416666666664</v>
      </c>
      <c r="F598" s="4">
        <v>45805.434027777781</v>
      </c>
      <c r="G598" s="4">
        <v>45805.410462962966</v>
      </c>
      <c r="H598" t="s">
        <v>3155</v>
      </c>
      <c r="I598" t="s">
        <v>3184</v>
      </c>
      <c r="J598">
        <v>1002</v>
      </c>
      <c r="K598" t="s">
        <v>3157</v>
      </c>
      <c r="L598" t="s">
        <v>3564</v>
      </c>
      <c r="M598" t="s">
        <v>549</v>
      </c>
      <c r="N598" t="s">
        <v>550</v>
      </c>
      <c r="O598" t="s">
        <v>616</v>
      </c>
      <c r="P598" t="s">
        <v>626</v>
      </c>
      <c r="Q598" t="s">
        <v>3366</v>
      </c>
    </row>
    <row r="599" spans="1:17">
      <c r="A599" t="s">
        <v>32587</v>
      </c>
      <c r="B599" t="s">
        <v>32588</v>
      </c>
      <c r="C599" t="s">
        <v>32589</v>
      </c>
      <c r="D599" s="4">
        <v>45804.339814814812</v>
      </c>
      <c r="E599" s="4">
        <v>45807.3125</v>
      </c>
      <c r="F599" s="4">
        <v>45807.329861111109</v>
      </c>
      <c r="G599" s="4"/>
      <c r="H599" t="s">
        <v>3155</v>
      </c>
      <c r="I599" t="s">
        <v>3171</v>
      </c>
      <c r="J599">
        <v>1001</v>
      </c>
      <c r="K599" t="s">
        <v>3157</v>
      </c>
      <c r="L599" t="s">
        <v>3158</v>
      </c>
      <c r="M599" t="s">
        <v>549</v>
      </c>
      <c r="N599" t="s">
        <v>550</v>
      </c>
      <c r="O599" t="s">
        <v>136</v>
      </c>
      <c r="P599" t="s">
        <v>147</v>
      </c>
      <c r="Q599" t="s">
        <v>257</v>
      </c>
    </row>
    <row r="600" spans="1:17">
      <c r="A600" t="s">
        <v>32590</v>
      </c>
      <c r="B600" t="s">
        <v>32591</v>
      </c>
      <c r="C600" t="s">
        <v>32592</v>
      </c>
      <c r="D600" s="4">
        <v>45804.337997685187</v>
      </c>
      <c r="E600" s="4">
        <v>45805.291666666664</v>
      </c>
      <c r="F600" s="4">
        <v>45805.309027777781</v>
      </c>
      <c r="G600" s="4">
        <v>45805.283726851849</v>
      </c>
      <c r="H600" t="s">
        <v>3155</v>
      </c>
      <c r="I600" t="s">
        <v>3175</v>
      </c>
      <c r="J600">
        <v>0</v>
      </c>
      <c r="K600" t="s">
        <v>3157</v>
      </c>
      <c r="L600" t="s">
        <v>3564</v>
      </c>
      <c r="M600" t="s">
        <v>549</v>
      </c>
      <c r="N600" t="s">
        <v>550</v>
      </c>
      <c r="O600" t="s">
        <v>551</v>
      </c>
      <c r="P600" t="s">
        <v>149</v>
      </c>
      <c r="Q600" t="s">
        <v>214</v>
      </c>
    </row>
    <row r="601" spans="1:17">
      <c r="A601" t="s">
        <v>32587</v>
      </c>
      <c r="B601" t="s">
        <v>32588</v>
      </c>
      <c r="C601" t="s">
        <v>32593</v>
      </c>
      <c r="D601" s="4">
        <v>45804.333981481483</v>
      </c>
      <c r="E601" s="4">
        <v>45807.291666666664</v>
      </c>
      <c r="F601" s="4">
        <v>45807.309027777781</v>
      </c>
      <c r="G601" s="4"/>
      <c r="H601" t="s">
        <v>3155</v>
      </c>
      <c r="I601" t="s">
        <v>3171</v>
      </c>
      <c r="J601">
        <v>1001</v>
      </c>
      <c r="K601" t="s">
        <v>3157</v>
      </c>
      <c r="L601" t="s">
        <v>3245</v>
      </c>
      <c r="M601" t="s">
        <v>549</v>
      </c>
      <c r="N601" t="s">
        <v>550</v>
      </c>
      <c r="O601" t="s">
        <v>136</v>
      </c>
      <c r="P601" t="s">
        <v>147</v>
      </c>
      <c r="Q601" t="s">
        <v>257</v>
      </c>
    </row>
    <row r="602" spans="1:17">
      <c r="A602" t="s">
        <v>32594</v>
      </c>
      <c r="B602" t="s">
        <v>32595</v>
      </c>
      <c r="C602" t="s">
        <v>32596</v>
      </c>
      <c r="D602" s="4">
        <v>45804.331712962965</v>
      </c>
      <c r="E602" s="4">
        <v>45806.416666666664</v>
      </c>
      <c r="F602" s="4">
        <v>45806.454861111109</v>
      </c>
      <c r="G602" s="4"/>
      <c r="H602" t="s">
        <v>3155</v>
      </c>
      <c r="I602" t="s">
        <v>3240</v>
      </c>
      <c r="J602">
        <v>0</v>
      </c>
      <c r="K602" t="s">
        <v>3194</v>
      </c>
      <c r="L602" t="s">
        <v>3158</v>
      </c>
      <c r="M602" t="s">
        <v>549</v>
      </c>
      <c r="N602" t="s">
        <v>550</v>
      </c>
      <c r="O602" t="s">
        <v>551</v>
      </c>
      <c r="P602" t="s">
        <v>149</v>
      </c>
      <c r="Q602" t="s">
        <v>209</v>
      </c>
    </row>
    <row r="603" spans="1:17">
      <c r="A603" t="s">
        <v>32597</v>
      </c>
      <c r="B603" t="s">
        <v>32598</v>
      </c>
      <c r="C603" t="s">
        <v>32599</v>
      </c>
      <c r="D603" s="4">
        <v>45804.326608796298</v>
      </c>
      <c r="E603" s="4">
        <v>45818.3125</v>
      </c>
      <c r="F603" s="4">
        <v>45818.329861111109</v>
      </c>
      <c r="G603" s="4"/>
      <c r="H603" t="s">
        <v>3155</v>
      </c>
      <c r="I603" t="s">
        <v>3184</v>
      </c>
      <c r="J603">
        <v>0</v>
      </c>
      <c r="K603" t="s">
        <v>3157</v>
      </c>
      <c r="L603" t="s">
        <v>3158</v>
      </c>
      <c r="M603" t="s">
        <v>549</v>
      </c>
      <c r="N603" t="s">
        <v>550</v>
      </c>
      <c r="O603" t="s">
        <v>616</v>
      </c>
      <c r="P603" t="s">
        <v>314</v>
      </c>
      <c r="Q603" t="s">
        <v>321</v>
      </c>
    </row>
    <row r="604" spans="1:17">
      <c r="A604" t="s">
        <v>32600</v>
      </c>
      <c r="B604" t="s">
        <v>32601</v>
      </c>
      <c r="C604" t="s">
        <v>32602</v>
      </c>
      <c r="D604" s="4">
        <v>45804.323136574072</v>
      </c>
      <c r="E604" s="4">
        <v>45807.708333333336</v>
      </c>
      <c r="F604" s="4">
        <v>45807.725694444445</v>
      </c>
      <c r="G604" s="4"/>
      <c r="H604" t="s">
        <v>3155</v>
      </c>
      <c r="I604" t="s">
        <v>3162</v>
      </c>
      <c r="J604">
        <v>0</v>
      </c>
      <c r="K604" t="s">
        <v>4987</v>
      </c>
      <c r="L604" t="s">
        <v>3158</v>
      </c>
      <c r="M604" t="s">
        <v>549</v>
      </c>
      <c r="N604" t="s">
        <v>550</v>
      </c>
      <c r="O604" t="s">
        <v>1923</v>
      </c>
      <c r="P604" t="s">
        <v>1924</v>
      </c>
      <c r="Q604" t="s">
        <v>3281</v>
      </c>
    </row>
    <row r="605" spans="1:17">
      <c r="A605" t="s">
        <v>32590</v>
      </c>
      <c r="B605" t="s">
        <v>32591</v>
      </c>
      <c r="C605" t="s">
        <v>32603</v>
      </c>
      <c r="D605" s="4">
        <v>45804.30059027778</v>
      </c>
      <c r="E605" s="4">
        <v>45805.291666666664</v>
      </c>
      <c r="F605" s="4">
        <v>45805.309027777781</v>
      </c>
      <c r="G605" s="4"/>
      <c r="H605" t="s">
        <v>3155</v>
      </c>
      <c r="I605" t="s">
        <v>3175</v>
      </c>
      <c r="J605">
        <v>0</v>
      </c>
      <c r="K605" t="s">
        <v>3157</v>
      </c>
      <c r="L605" t="s">
        <v>3245</v>
      </c>
      <c r="M605" t="s">
        <v>549</v>
      </c>
      <c r="N605" t="s">
        <v>550</v>
      </c>
      <c r="O605" t="s">
        <v>551</v>
      </c>
      <c r="P605" t="s">
        <v>149</v>
      </c>
      <c r="Q605" t="s">
        <v>214</v>
      </c>
    </row>
    <row r="606" spans="1:17">
      <c r="A606" t="s">
        <v>20097</v>
      </c>
      <c r="B606" t="s">
        <v>20107</v>
      </c>
      <c r="C606" t="s">
        <v>32604</v>
      </c>
      <c r="D606" s="4">
        <v>45804.291226851848</v>
      </c>
      <c r="E606" s="4">
        <v>45805.291666666664</v>
      </c>
      <c r="F606" s="4">
        <v>45805.309027777781</v>
      </c>
      <c r="G606" s="4">
        <v>45805.288055555553</v>
      </c>
      <c r="H606" t="s">
        <v>3155</v>
      </c>
      <c r="I606" t="s">
        <v>3162</v>
      </c>
      <c r="J606">
        <v>0</v>
      </c>
      <c r="K606" t="s">
        <v>3198</v>
      </c>
      <c r="L606" t="s">
        <v>3564</v>
      </c>
      <c r="M606" t="s">
        <v>549</v>
      </c>
      <c r="N606" t="s">
        <v>550</v>
      </c>
      <c r="O606" t="s">
        <v>1923</v>
      </c>
      <c r="P606" t="s">
        <v>1924</v>
      </c>
      <c r="Q606" t="s">
        <v>3394</v>
      </c>
    </row>
    <row r="607" spans="1:17">
      <c r="A607" t="s">
        <v>32605</v>
      </c>
      <c r="B607" t="s">
        <v>32606</v>
      </c>
      <c r="C607" t="s">
        <v>32607</v>
      </c>
      <c r="D607" s="4">
        <v>45804.2893287037</v>
      </c>
      <c r="E607" s="4">
        <v>45806.458333333336</v>
      </c>
      <c r="F607" s="4">
        <v>45806.475694444445</v>
      </c>
      <c r="G607" s="4"/>
      <c r="H607" t="s">
        <v>3155</v>
      </c>
      <c r="I607" t="s">
        <v>3162</v>
      </c>
      <c r="J607">
        <v>0</v>
      </c>
      <c r="K607" t="s">
        <v>3379</v>
      </c>
      <c r="L607" t="s">
        <v>3158</v>
      </c>
      <c r="M607" t="s">
        <v>549</v>
      </c>
      <c r="N607" t="s">
        <v>550</v>
      </c>
      <c r="O607" t="s">
        <v>1923</v>
      </c>
      <c r="P607" t="s">
        <v>1924</v>
      </c>
      <c r="Q607" t="s">
        <v>3394</v>
      </c>
    </row>
    <row r="608" spans="1:17">
      <c r="A608" t="s">
        <v>32608</v>
      </c>
      <c r="B608" t="s">
        <v>32609</v>
      </c>
      <c r="C608" t="s">
        <v>32610</v>
      </c>
      <c r="D608" s="4">
        <v>45804.288217592592</v>
      </c>
      <c r="E608" s="4">
        <v>45806.291666666664</v>
      </c>
      <c r="F608" s="4">
        <v>45806.329861111109</v>
      </c>
      <c r="G608" s="4"/>
      <c r="H608" t="s">
        <v>3155</v>
      </c>
      <c r="I608" t="s">
        <v>3156</v>
      </c>
      <c r="J608">
        <v>0</v>
      </c>
      <c r="K608" t="s">
        <v>3157</v>
      </c>
      <c r="L608" t="s">
        <v>3593</v>
      </c>
      <c r="M608" t="s">
        <v>549</v>
      </c>
      <c r="N608" t="s">
        <v>550</v>
      </c>
      <c r="O608" t="s">
        <v>551</v>
      </c>
      <c r="P608" t="s">
        <v>149</v>
      </c>
      <c r="Q608" t="s">
        <v>205</v>
      </c>
    </row>
    <row r="609" spans="1:17">
      <c r="A609" t="s">
        <v>32611</v>
      </c>
      <c r="B609" t="s">
        <v>32612</v>
      </c>
      <c r="C609" t="s">
        <v>32613</v>
      </c>
      <c r="D609" s="4">
        <v>45804.285983796297</v>
      </c>
      <c r="E609" s="4">
        <v>45809.916666666664</v>
      </c>
      <c r="F609" s="4">
        <v>45809.934027777781</v>
      </c>
      <c r="G609" s="4"/>
      <c r="H609" t="s">
        <v>3155</v>
      </c>
      <c r="I609" t="s">
        <v>3171</v>
      </c>
      <c r="J609">
        <v>1001</v>
      </c>
      <c r="K609" t="s">
        <v>3157</v>
      </c>
      <c r="L609" t="s">
        <v>3158</v>
      </c>
      <c r="M609" t="s">
        <v>549</v>
      </c>
      <c r="N609" t="s">
        <v>550</v>
      </c>
      <c r="O609" t="s">
        <v>551</v>
      </c>
      <c r="P609" t="s">
        <v>145</v>
      </c>
      <c r="Q609" t="s">
        <v>216</v>
      </c>
    </row>
    <row r="610" spans="1:17">
      <c r="A610" t="s">
        <v>32614</v>
      </c>
      <c r="B610" t="s">
        <v>32615</v>
      </c>
      <c r="C610" t="s">
        <v>32616</v>
      </c>
      <c r="D610" s="4">
        <v>45804.284872685188</v>
      </c>
      <c r="E610" s="4">
        <v>45805.333333333336</v>
      </c>
      <c r="F610" s="4">
        <v>45805.350694444445</v>
      </c>
      <c r="G610" s="4">
        <v>45805.331921296296</v>
      </c>
      <c r="H610" t="s">
        <v>3155</v>
      </c>
      <c r="I610" t="s">
        <v>3222</v>
      </c>
      <c r="J610">
        <v>1</v>
      </c>
      <c r="K610" t="s">
        <v>3223</v>
      </c>
      <c r="L610" t="s">
        <v>3564</v>
      </c>
      <c r="M610" t="s">
        <v>549</v>
      </c>
      <c r="N610" t="s">
        <v>550</v>
      </c>
      <c r="O610" t="s">
        <v>136</v>
      </c>
      <c r="P610" t="s">
        <v>147</v>
      </c>
      <c r="Q610" t="s">
        <v>257</v>
      </c>
    </row>
    <row r="611" spans="1:17">
      <c r="A611" t="s">
        <v>32617</v>
      </c>
      <c r="B611" t="s">
        <v>32618</v>
      </c>
      <c r="C611" t="s">
        <v>32619</v>
      </c>
      <c r="D611" s="4">
        <v>45804.284120370372</v>
      </c>
      <c r="E611" s="4">
        <v>45808.291666666664</v>
      </c>
      <c r="F611" s="4">
        <v>45808.309027777781</v>
      </c>
      <c r="G611" s="4"/>
      <c r="H611" t="s">
        <v>3155</v>
      </c>
      <c r="I611" t="s">
        <v>3175</v>
      </c>
      <c r="J611">
        <v>0</v>
      </c>
      <c r="K611" t="s">
        <v>3157</v>
      </c>
      <c r="L611" t="s">
        <v>3158</v>
      </c>
      <c r="M611" t="s">
        <v>549</v>
      </c>
      <c r="N611" t="s">
        <v>550</v>
      </c>
      <c r="O611" t="s">
        <v>136</v>
      </c>
      <c r="P611" t="s">
        <v>147</v>
      </c>
      <c r="Q611" t="s">
        <v>253</v>
      </c>
    </row>
    <row r="612" spans="1:17">
      <c r="A612" t="s">
        <v>32620</v>
      </c>
      <c r="B612" t="s">
        <v>32621</v>
      </c>
      <c r="C612" t="s">
        <v>32622</v>
      </c>
      <c r="D612" s="4">
        <v>45804.280578703707</v>
      </c>
      <c r="E612" s="4">
        <v>45807.333333333336</v>
      </c>
      <c r="F612" s="4">
        <v>45807.371527777781</v>
      </c>
      <c r="G612" s="4"/>
      <c r="H612" t="s">
        <v>3155</v>
      </c>
      <c r="I612" t="s">
        <v>3156</v>
      </c>
      <c r="J612">
        <v>0</v>
      </c>
      <c r="K612" t="s">
        <v>3157</v>
      </c>
      <c r="L612" t="s">
        <v>3158</v>
      </c>
      <c r="M612" t="s">
        <v>549</v>
      </c>
      <c r="N612" t="s">
        <v>550</v>
      </c>
      <c r="O612" t="s">
        <v>551</v>
      </c>
      <c r="P612" t="s">
        <v>149</v>
      </c>
      <c r="Q612" t="s">
        <v>19243</v>
      </c>
    </row>
    <row r="613" spans="1:17">
      <c r="A613" t="s">
        <v>32623</v>
      </c>
      <c r="B613" t="s">
        <v>32624</v>
      </c>
      <c r="C613" t="s">
        <v>32625</v>
      </c>
      <c r="D613" s="4">
        <v>45804.279548611114</v>
      </c>
      <c r="E613" s="4">
        <v>45807.333333333336</v>
      </c>
      <c r="F613" s="4">
        <v>45807.350694444445</v>
      </c>
      <c r="G613" s="4"/>
      <c r="H613" t="s">
        <v>3155</v>
      </c>
      <c r="I613" t="s">
        <v>3402</v>
      </c>
      <c r="J613">
        <v>0</v>
      </c>
      <c r="K613" t="s">
        <v>3403</v>
      </c>
      <c r="L613" t="s">
        <v>3158</v>
      </c>
      <c r="M613" t="s">
        <v>549</v>
      </c>
      <c r="N613" t="s">
        <v>550</v>
      </c>
      <c r="O613" t="s">
        <v>551</v>
      </c>
      <c r="P613" t="s">
        <v>242</v>
      </c>
      <c r="Q613" t="s">
        <v>243</v>
      </c>
    </row>
    <row r="614" spans="1:17">
      <c r="A614" t="s">
        <v>32626</v>
      </c>
      <c r="B614" t="s">
        <v>32627</v>
      </c>
      <c r="C614" t="s">
        <v>32628</v>
      </c>
      <c r="D614" s="4">
        <v>45804.279548611114</v>
      </c>
      <c r="E614" s="4">
        <v>45808.416666666664</v>
      </c>
      <c r="F614" s="4">
        <v>45808.434027777781</v>
      </c>
      <c r="G614" s="4"/>
      <c r="H614" t="s">
        <v>3155</v>
      </c>
      <c r="I614" t="s">
        <v>3175</v>
      </c>
      <c r="J614">
        <v>0</v>
      </c>
      <c r="K614" t="s">
        <v>3157</v>
      </c>
      <c r="L614" t="s">
        <v>3158</v>
      </c>
      <c r="M614" t="s">
        <v>549</v>
      </c>
      <c r="N614" t="s">
        <v>550</v>
      </c>
      <c r="O614" t="s">
        <v>136</v>
      </c>
      <c r="P614" t="s">
        <v>147</v>
      </c>
      <c r="Q614" t="s">
        <v>257</v>
      </c>
    </row>
    <row r="615" spans="1:17">
      <c r="A615" t="s">
        <v>32353</v>
      </c>
      <c r="B615" t="s">
        <v>32378</v>
      </c>
      <c r="C615" t="s">
        <v>32629</v>
      </c>
      <c r="D615" s="4">
        <v>45804.265925925924</v>
      </c>
      <c r="E615" s="4">
        <v>45806.25</v>
      </c>
      <c r="F615" s="4">
        <v>45806.288194444445</v>
      </c>
      <c r="G615" s="4"/>
      <c r="H615" t="s">
        <v>3155</v>
      </c>
      <c r="I615" t="s">
        <v>3156</v>
      </c>
      <c r="J615">
        <v>0</v>
      </c>
      <c r="K615" t="s">
        <v>3194</v>
      </c>
      <c r="L615" t="s">
        <v>3245</v>
      </c>
      <c r="M615" t="s">
        <v>549</v>
      </c>
      <c r="N615" t="s">
        <v>550</v>
      </c>
      <c r="O615" t="s">
        <v>551</v>
      </c>
      <c r="P615" t="s">
        <v>145</v>
      </c>
      <c r="Q615" t="s">
        <v>222</v>
      </c>
    </row>
    <row r="616" spans="1:17">
      <c r="A616" t="s">
        <v>32630</v>
      </c>
      <c r="B616" t="s">
        <v>32631</v>
      </c>
      <c r="C616" t="s">
        <v>32632</v>
      </c>
      <c r="D616" s="4">
        <v>45804.260787037034</v>
      </c>
      <c r="E616" s="4">
        <v>45805.25</v>
      </c>
      <c r="F616" s="4">
        <v>45805.288194444445</v>
      </c>
      <c r="G616" s="4"/>
      <c r="H616" t="s">
        <v>3155</v>
      </c>
      <c r="I616" t="s">
        <v>3240</v>
      </c>
      <c r="J616">
        <v>1001</v>
      </c>
      <c r="K616" t="s">
        <v>3157</v>
      </c>
      <c r="L616" t="s">
        <v>3593</v>
      </c>
      <c r="M616" t="s">
        <v>549</v>
      </c>
      <c r="N616" t="s">
        <v>550</v>
      </c>
      <c r="O616" t="s">
        <v>136</v>
      </c>
      <c r="P616" t="s">
        <v>147</v>
      </c>
      <c r="Q616" t="s">
        <v>256</v>
      </c>
    </row>
    <row r="617" spans="1:17">
      <c r="A617" t="s">
        <v>32633</v>
      </c>
      <c r="B617" t="s">
        <v>32634</v>
      </c>
      <c r="C617" t="s">
        <v>32635</v>
      </c>
      <c r="D617" s="4">
        <v>45804.258946759262</v>
      </c>
      <c r="E617" s="4">
        <v>45817.375</v>
      </c>
      <c r="F617" s="4">
        <v>45817.392361111109</v>
      </c>
      <c r="G617" s="4"/>
      <c r="H617" t="s">
        <v>3155</v>
      </c>
      <c r="I617" t="s">
        <v>3162</v>
      </c>
      <c r="J617">
        <v>0</v>
      </c>
      <c r="K617" t="s">
        <v>3227</v>
      </c>
      <c r="L617" t="s">
        <v>3158</v>
      </c>
      <c r="M617" t="s">
        <v>549</v>
      </c>
      <c r="N617" t="s">
        <v>550</v>
      </c>
      <c r="O617" t="s">
        <v>1923</v>
      </c>
      <c r="P617" t="s">
        <v>1924</v>
      </c>
      <c r="Q617" t="s">
        <v>3199</v>
      </c>
    </row>
    <row r="618" spans="1:17">
      <c r="A618" t="s">
        <v>32636</v>
      </c>
      <c r="B618" t="s">
        <v>32637</v>
      </c>
      <c r="C618" t="s">
        <v>32638</v>
      </c>
      <c r="D618" s="4">
        <v>45804.258668981478</v>
      </c>
      <c r="E618" s="4">
        <v>45806.25</v>
      </c>
      <c r="F618" s="4">
        <v>45806.288194444445</v>
      </c>
      <c r="G618" s="4">
        <v>45806.247685185182</v>
      </c>
      <c r="H618" t="s">
        <v>3155</v>
      </c>
      <c r="I618" t="s">
        <v>3156</v>
      </c>
      <c r="J618">
        <v>0</v>
      </c>
      <c r="K618" t="s">
        <v>3227</v>
      </c>
      <c r="L618" t="s">
        <v>3564</v>
      </c>
      <c r="M618" t="s">
        <v>549</v>
      </c>
      <c r="N618" t="s">
        <v>559</v>
      </c>
      <c r="O618" t="s">
        <v>469</v>
      </c>
      <c r="P618" t="s">
        <v>180</v>
      </c>
      <c r="Q618" t="s">
        <v>181</v>
      </c>
    </row>
    <row r="619" spans="1:17">
      <c r="A619" t="s">
        <v>29167</v>
      </c>
      <c r="B619" t="s">
        <v>29168</v>
      </c>
      <c r="C619" t="s">
        <v>32639</v>
      </c>
      <c r="D619" s="4">
        <v>45804.256180555552</v>
      </c>
      <c r="E619" s="4">
        <v>45807.3125</v>
      </c>
      <c r="F619" s="4">
        <v>45807.350694444445</v>
      </c>
      <c r="G619" s="4"/>
      <c r="H619" t="s">
        <v>3155</v>
      </c>
      <c r="I619" t="s">
        <v>3156</v>
      </c>
      <c r="J619">
        <v>0</v>
      </c>
      <c r="K619" t="s">
        <v>3194</v>
      </c>
      <c r="L619" t="s">
        <v>3158</v>
      </c>
      <c r="M619" t="s">
        <v>549</v>
      </c>
      <c r="N619" t="s">
        <v>550</v>
      </c>
      <c r="O619" t="s">
        <v>551</v>
      </c>
      <c r="P619" t="s">
        <v>145</v>
      </c>
      <c r="Q619" t="s">
        <v>217</v>
      </c>
    </row>
    <row r="620" spans="1:17">
      <c r="A620" t="s">
        <v>32640</v>
      </c>
      <c r="B620" t="s">
        <v>32641</v>
      </c>
      <c r="C620" t="s">
        <v>32642</v>
      </c>
      <c r="D620" s="4">
        <v>45804.256053240744</v>
      </c>
      <c r="E620" s="4">
        <v>45817.416666666664</v>
      </c>
      <c r="F620" s="4">
        <v>45817.434027777781</v>
      </c>
      <c r="G620" s="4"/>
      <c r="H620" t="s">
        <v>3155</v>
      </c>
      <c r="I620" t="s">
        <v>3175</v>
      </c>
      <c r="J620">
        <v>0</v>
      </c>
      <c r="K620" t="s">
        <v>3157</v>
      </c>
      <c r="L620" t="s">
        <v>3158</v>
      </c>
      <c r="M620" t="s">
        <v>549</v>
      </c>
      <c r="N620" t="s">
        <v>550</v>
      </c>
      <c r="O620" t="s">
        <v>136</v>
      </c>
      <c r="P620" t="s">
        <v>147</v>
      </c>
      <c r="Q620" t="s">
        <v>259</v>
      </c>
    </row>
    <row r="621" spans="1:17">
      <c r="A621" t="s">
        <v>31460</v>
      </c>
      <c r="B621" t="s">
        <v>31461</v>
      </c>
      <c r="C621" t="s">
        <v>32643</v>
      </c>
      <c r="D621" s="4">
        <v>45804.252754629626</v>
      </c>
      <c r="E621" s="4">
        <v>45807.791666666664</v>
      </c>
      <c r="F621" s="4">
        <v>45807.809027777781</v>
      </c>
      <c r="G621" s="4"/>
      <c r="H621" t="s">
        <v>3155</v>
      </c>
      <c r="I621" t="s">
        <v>3184</v>
      </c>
      <c r="J621">
        <v>0</v>
      </c>
      <c r="K621" t="s">
        <v>3157</v>
      </c>
      <c r="L621" t="s">
        <v>3245</v>
      </c>
      <c r="M621" t="s">
        <v>549</v>
      </c>
      <c r="N621" t="s">
        <v>550</v>
      </c>
      <c r="O621" t="s">
        <v>136</v>
      </c>
      <c r="P621" t="s">
        <v>139</v>
      </c>
      <c r="Q621" t="s">
        <v>271</v>
      </c>
    </row>
    <row r="622" spans="1:17">
      <c r="A622" t="s">
        <v>32644</v>
      </c>
      <c r="B622" t="s">
        <v>32645</v>
      </c>
      <c r="C622" t="s">
        <v>32646</v>
      </c>
      <c r="D622" s="4">
        <v>45804.248252314814</v>
      </c>
      <c r="E622" s="4">
        <v>45817.958333333336</v>
      </c>
      <c r="F622" s="4">
        <v>45817.975694444445</v>
      </c>
      <c r="G622" s="4"/>
      <c r="H622" t="s">
        <v>3155</v>
      </c>
      <c r="I622" t="s">
        <v>3171</v>
      </c>
      <c r="J622">
        <v>1001</v>
      </c>
      <c r="K622" t="s">
        <v>3157</v>
      </c>
      <c r="L622" t="s">
        <v>3158</v>
      </c>
      <c r="M622" t="s">
        <v>549</v>
      </c>
      <c r="N622" t="s">
        <v>550</v>
      </c>
      <c r="O622" t="s">
        <v>616</v>
      </c>
      <c r="P622" t="s">
        <v>314</v>
      </c>
      <c r="Q622" t="s">
        <v>316</v>
      </c>
    </row>
    <row r="623" spans="1:17">
      <c r="A623" t="s">
        <v>32647</v>
      </c>
      <c r="B623" t="s">
        <v>32648</v>
      </c>
      <c r="C623" t="s">
        <v>32649</v>
      </c>
      <c r="D623" s="4">
        <v>45804.245266203703</v>
      </c>
      <c r="E623" s="4">
        <v>45811.354166666664</v>
      </c>
      <c r="F623" s="4">
        <v>45811.371527777781</v>
      </c>
      <c r="G623" s="4"/>
      <c r="H623" t="s">
        <v>3155</v>
      </c>
      <c r="I623" t="s">
        <v>3512</v>
      </c>
      <c r="J623">
        <v>1</v>
      </c>
      <c r="K623" t="s">
        <v>3157</v>
      </c>
      <c r="L623" t="s">
        <v>3158</v>
      </c>
      <c r="M623" t="s">
        <v>549</v>
      </c>
      <c r="N623" t="s">
        <v>550</v>
      </c>
      <c r="O623" t="s">
        <v>616</v>
      </c>
      <c r="P623" t="s">
        <v>314</v>
      </c>
      <c r="Q623" t="s">
        <v>319</v>
      </c>
    </row>
    <row r="624" spans="1:17">
      <c r="A624" t="s">
        <v>32650</v>
      </c>
      <c r="B624" t="s">
        <v>32651</v>
      </c>
      <c r="C624" t="s">
        <v>32652</v>
      </c>
      <c r="D624" s="4">
        <v>45804.243819444448</v>
      </c>
      <c r="E624" s="4">
        <v>45816.583333333336</v>
      </c>
      <c r="F624" s="4">
        <v>45816.600694444445</v>
      </c>
      <c r="G624" s="4"/>
      <c r="H624" t="s">
        <v>3155</v>
      </c>
      <c r="I624" t="s">
        <v>3171</v>
      </c>
      <c r="J624">
        <v>0</v>
      </c>
      <c r="K624" t="s">
        <v>3157</v>
      </c>
      <c r="L624" t="s">
        <v>3158</v>
      </c>
      <c r="M624" t="s">
        <v>549</v>
      </c>
      <c r="N624" t="s">
        <v>550</v>
      </c>
      <c r="O624" t="s">
        <v>616</v>
      </c>
      <c r="P624" t="s">
        <v>314</v>
      </c>
      <c r="Q624" t="s">
        <v>315</v>
      </c>
    </row>
    <row r="625" spans="1:17">
      <c r="A625" t="s">
        <v>32220</v>
      </c>
      <c r="B625" t="s">
        <v>32221</v>
      </c>
      <c r="C625" t="s">
        <v>32653</v>
      </c>
      <c r="D625" s="4">
        <v>45804.23777777778</v>
      </c>
      <c r="E625" s="4">
        <v>45805.75</v>
      </c>
      <c r="F625" s="4">
        <v>45805.767361111109</v>
      </c>
      <c r="G625" s="4"/>
      <c r="H625" t="s">
        <v>3155</v>
      </c>
      <c r="I625" t="s">
        <v>3175</v>
      </c>
      <c r="J625">
        <v>0</v>
      </c>
      <c r="K625" t="s">
        <v>3157</v>
      </c>
      <c r="L625" t="s">
        <v>3245</v>
      </c>
      <c r="M625" t="s">
        <v>549</v>
      </c>
      <c r="N625" t="s">
        <v>550</v>
      </c>
      <c r="O625" t="s">
        <v>551</v>
      </c>
      <c r="P625" t="s">
        <v>141</v>
      </c>
      <c r="Q625" t="s">
        <v>237</v>
      </c>
    </row>
    <row r="626" spans="1:17">
      <c r="A626" t="s">
        <v>32587</v>
      </c>
      <c r="B626" t="s">
        <v>32588</v>
      </c>
      <c r="C626" t="s">
        <v>32654</v>
      </c>
      <c r="D626" s="4">
        <v>45804.2343287037</v>
      </c>
      <c r="E626" s="4">
        <v>45807.3125</v>
      </c>
      <c r="F626" s="4">
        <v>45807.329861111109</v>
      </c>
      <c r="G626" s="4"/>
      <c r="H626" t="s">
        <v>3155</v>
      </c>
      <c r="I626" t="s">
        <v>3171</v>
      </c>
      <c r="J626">
        <v>1001</v>
      </c>
      <c r="K626" t="s">
        <v>3157</v>
      </c>
      <c r="L626" t="s">
        <v>3245</v>
      </c>
      <c r="M626" t="s">
        <v>549</v>
      </c>
      <c r="N626" t="s">
        <v>550</v>
      </c>
      <c r="O626" t="s">
        <v>136</v>
      </c>
      <c r="P626" t="s">
        <v>147</v>
      </c>
      <c r="Q626" t="s">
        <v>257</v>
      </c>
    </row>
    <row r="627" spans="1:17">
      <c r="A627" t="s">
        <v>32655</v>
      </c>
      <c r="B627" t="s">
        <v>32656</v>
      </c>
      <c r="C627" t="s">
        <v>32657</v>
      </c>
      <c r="D627" s="4">
        <v>45804.227754629632</v>
      </c>
      <c r="E627" s="4">
        <v>45807.3125</v>
      </c>
      <c r="F627" s="4">
        <v>45807.329861111109</v>
      </c>
      <c r="G627" s="4"/>
      <c r="H627" t="s">
        <v>3155</v>
      </c>
      <c r="I627" t="s">
        <v>3184</v>
      </c>
      <c r="J627">
        <v>0</v>
      </c>
      <c r="K627" t="s">
        <v>3157</v>
      </c>
      <c r="L627" t="s">
        <v>3158</v>
      </c>
      <c r="M627" t="s">
        <v>549</v>
      </c>
      <c r="N627" t="s">
        <v>550</v>
      </c>
      <c r="O627" t="s">
        <v>616</v>
      </c>
      <c r="P627" t="s">
        <v>314</v>
      </c>
      <c r="Q627" t="s">
        <v>317</v>
      </c>
    </row>
    <row r="628" spans="1:17">
      <c r="A628" t="s">
        <v>32611</v>
      </c>
      <c r="B628" t="s">
        <v>32612</v>
      </c>
      <c r="C628" t="s">
        <v>32658</v>
      </c>
      <c r="D628" s="4">
        <v>45804.225370370368</v>
      </c>
      <c r="E628" s="4">
        <v>45809.916666666664</v>
      </c>
      <c r="F628" s="4">
        <v>45809.934027777781</v>
      </c>
      <c r="G628" s="4"/>
      <c r="H628" t="s">
        <v>3155</v>
      </c>
      <c r="I628" t="s">
        <v>3175</v>
      </c>
      <c r="J628">
        <v>0</v>
      </c>
      <c r="K628" t="s">
        <v>3157</v>
      </c>
      <c r="L628" t="s">
        <v>3245</v>
      </c>
      <c r="M628" t="s">
        <v>549</v>
      </c>
      <c r="N628" t="s">
        <v>550</v>
      </c>
      <c r="O628" t="s">
        <v>551</v>
      </c>
      <c r="P628" t="s">
        <v>145</v>
      </c>
      <c r="Q628" t="s">
        <v>216</v>
      </c>
    </row>
    <row r="629" spans="1:17">
      <c r="A629" t="s">
        <v>24788</v>
      </c>
      <c r="B629" t="s">
        <v>24789</v>
      </c>
      <c r="C629" t="s">
        <v>32659</v>
      </c>
      <c r="D629" s="4">
        <v>45804.224085648151</v>
      </c>
      <c r="E629" s="4">
        <v>45811.375</v>
      </c>
      <c r="F629" s="4">
        <v>45811.392361111109</v>
      </c>
      <c r="G629" s="4"/>
      <c r="H629" t="s">
        <v>3155</v>
      </c>
      <c r="I629" t="s">
        <v>3171</v>
      </c>
      <c r="J629">
        <v>1001</v>
      </c>
      <c r="K629" t="s">
        <v>3157</v>
      </c>
      <c r="L629" t="s">
        <v>3158</v>
      </c>
      <c r="M629" t="s">
        <v>549</v>
      </c>
      <c r="N629" t="s">
        <v>550</v>
      </c>
      <c r="O629" t="s">
        <v>551</v>
      </c>
      <c r="P629" t="s">
        <v>149</v>
      </c>
      <c r="Q629" t="s">
        <v>206</v>
      </c>
    </row>
    <row r="630" spans="1:17">
      <c r="A630" t="s">
        <v>23977</v>
      </c>
      <c r="B630" t="s">
        <v>23978</v>
      </c>
      <c r="C630" t="s">
        <v>32660</v>
      </c>
      <c r="D630" s="4">
        <v>45804.220081018517</v>
      </c>
      <c r="E630" s="4">
        <v>45806.4375</v>
      </c>
      <c r="F630" s="4">
        <v>45806.454861111109</v>
      </c>
      <c r="G630" s="4"/>
      <c r="H630" t="s">
        <v>3155</v>
      </c>
      <c r="I630" t="s">
        <v>3171</v>
      </c>
      <c r="J630">
        <v>1001</v>
      </c>
      <c r="K630" t="s">
        <v>3157</v>
      </c>
      <c r="L630" t="s">
        <v>3158</v>
      </c>
      <c r="M630" t="s">
        <v>549</v>
      </c>
      <c r="N630" t="s">
        <v>550</v>
      </c>
      <c r="O630" t="s">
        <v>136</v>
      </c>
      <c r="P630" t="s">
        <v>283</v>
      </c>
      <c r="Q630" t="s">
        <v>286</v>
      </c>
    </row>
    <row r="631" spans="1:17">
      <c r="A631" t="s">
        <v>23977</v>
      </c>
      <c r="B631" t="s">
        <v>23978</v>
      </c>
      <c r="C631" t="s">
        <v>32661</v>
      </c>
      <c r="D631" s="4">
        <v>45804.219409722224</v>
      </c>
      <c r="E631" s="4">
        <v>45806.4375</v>
      </c>
      <c r="F631" s="4">
        <v>45806.454861111109</v>
      </c>
      <c r="G631" s="4"/>
      <c r="H631" t="s">
        <v>3155</v>
      </c>
      <c r="I631" t="s">
        <v>3171</v>
      </c>
      <c r="J631">
        <v>1001</v>
      </c>
      <c r="K631" t="s">
        <v>3157</v>
      </c>
      <c r="L631" t="s">
        <v>3245</v>
      </c>
      <c r="M631" t="s">
        <v>549</v>
      </c>
      <c r="N631" t="s">
        <v>550</v>
      </c>
      <c r="O631" t="s">
        <v>136</v>
      </c>
      <c r="P631" t="s">
        <v>283</v>
      </c>
      <c r="Q631" t="s">
        <v>286</v>
      </c>
    </row>
    <row r="632" spans="1:17">
      <c r="A632" t="s">
        <v>32620</v>
      </c>
      <c r="B632" t="s">
        <v>32621</v>
      </c>
      <c r="C632" t="s">
        <v>32662</v>
      </c>
      <c r="D632" s="4">
        <v>45804.200856481482</v>
      </c>
      <c r="E632" s="4">
        <v>45808.333333333336</v>
      </c>
      <c r="F632" s="4">
        <v>45808.371527777781</v>
      </c>
      <c r="G632" s="4"/>
      <c r="H632" t="s">
        <v>3155</v>
      </c>
      <c r="I632" t="s">
        <v>3156</v>
      </c>
      <c r="J632">
        <v>0</v>
      </c>
      <c r="K632" t="s">
        <v>3157</v>
      </c>
      <c r="L632" t="s">
        <v>3245</v>
      </c>
      <c r="M632" t="s">
        <v>549</v>
      </c>
      <c r="N632" t="s">
        <v>550</v>
      </c>
      <c r="O632" t="s">
        <v>551</v>
      </c>
      <c r="P632" t="s">
        <v>149</v>
      </c>
      <c r="Q632" t="s">
        <v>19243</v>
      </c>
    </row>
    <row r="633" spans="1:17">
      <c r="A633" t="s">
        <v>32663</v>
      </c>
      <c r="B633" t="s">
        <v>32664</v>
      </c>
      <c r="C633" t="s">
        <v>32665</v>
      </c>
      <c r="D633" s="4">
        <v>45804.198136574072</v>
      </c>
      <c r="E633" s="4">
        <v>45808.25</v>
      </c>
      <c r="F633" s="4">
        <v>45808.267361111109</v>
      </c>
      <c r="G633" s="4"/>
      <c r="H633" t="s">
        <v>3155</v>
      </c>
      <c r="I633" t="s">
        <v>3162</v>
      </c>
      <c r="J633">
        <v>0</v>
      </c>
      <c r="K633" t="s">
        <v>3358</v>
      </c>
      <c r="L633" t="s">
        <v>3158</v>
      </c>
      <c r="M633" t="s">
        <v>549</v>
      </c>
      <c r="N633" t="s">
        <v>550</v>
      </c>
      <c r="O633" t="s">
        <v>1923</v>
      </c>
      <c r="P633" t="s">
        <v>1924</v>
      </c>
      <c r="Q633" t="s">
        <v>3164</v>
      </c>
    </row>
    <row r="634" spans="1:17">
      <c r="A634" t="s">
        <v>32666</v>
      </c>
      <c r="B634" t="s">
        <v>32667</v>
      </c>
      <c r="C634" t="s">
        <v>32668</v>
      </c>
      <c r="D634" s="4">
        <v>45804.188136574077</v>
      </c>
      <c r="E634" s="4">
        <v>45809.375</v>
      </c>
      <c r="F634" s="4">
        <v>45809.413194444445</v>
      </c>
      <c r="G634" s="4"/>
      <c r="H634" t="s">
        <v>3155</v>
      </c>
      <c r="I634" t="s">
        <v>3156</v>
      </c>
      <c r="J634">
        <v>0</v>
      </c>
      <c r="K634" t="s">
        <v>3157</v>
      </c>
      <c r="L634" t="s">
        <v>3158</v>
      </c>
      <c r="M634" t="s">
        <v>549</v>
      </c>
      <c r="N634" t="s">
        <v>550</v>
      </c>
      <c r="O634" t="s">
        <v>136</v>
      </c>
      <c r="P634" t="s">
        <v>283</v>
      </c>
      <c r="Q634" t="s">
        <v>284</v>
      </c>
    </row>
    <row r="635" spans="1:17">
      <c r="A635" t="s">
        <v>32669</v>
      </c>
      <c r="B635" t="s">
        <v>32670</v>
      </c>
      <c r="C635" t="s">
        <v>32671</v>
      </c>
      <c r="D635" s="4">
        <v>45804.187928240739</v>
      </c>
      <c r="E635" s="4">
        <v>45804.541666666664</v>
      </c>
      <c r="F635" s="4">
        <v>45804.559027777781</v>
      </c>
      <c r="G635" s="4"/>
      <c r="H635" t="s">
        <v>3155</v>
      </c>
      <c r="I635" t="s">
        <v>3291</v>
      </c>
      <c r="J635">
        <v>0</v>
      </c>
      <c r="K635" t="s">
        <v>3194</v>
      </c>
      <c r="L635" t="s">
        <v>3593</v>
      </c>
      <c r="M635" t="s">
        <v>549</v>
      </c>
      <c r="N635" t="s">
        <v>550</v>
      </c>
      <c r="O635" t="s">
        <v>551</v>
      </c>
      <c r="P635" t="s">
        <v>145</v>
      </c>
      <c r="Q635" t="s">
        <v>215</v>
      </c>
    </row>
    <row r="636" spans="1:17">
      <c r="A636" t="s">
        <v>31105</v>
      </c>
      <c r="B636" t="s">
        <v>31106</v>
      </c>
      <c r="C636" t="s">
        <v>32672</v>
      </c>
      <c r="D636" s="4">
        <v>45804.177916666667</v>
      </c>
      <c r="E636" s="4">
        <v>45805.3125</v>
      </c>
      <c r="F636" s="4">
        <v>45805.329861111109</v>
      </c>
      <c r="G636" s="4"/>
      <c r="H636" t="s">
        <v>3155</v>
      </c>
      <c r="I636" t="s">
        <v>3171</v>
      </c>
      <c r="J636">
        <v>1002</v>
      </c>
      <c r="K636" t="s">
        <v>3157</v>
      </c>
      <c r="L636" t="s">
        <v>3245</v>
      </c>
      <c r="M636" t="s">
        <v>549</v>
      </c>
      <c r="N636" t="s">
        <v>550</v>
      </c>
      <c r="O636" t="s">
        <v>136</v>
      </c>
      <c r="P636" t="s">
        <v>147</v>
      </c>
      <c r="Q636" t="s">
        <v>254</v>
      </c>
    </row>
    <row r="637" spans="1:17">
      <c r="A637" t="s">
        <v>32673</v>
      </c>
      <c r="B637" t="s">
        <v>32674</v>
      </c>
      <c r="C637" t="s">
        <v>32675</v>
      </c>
      <c r="D637" s="4">
        <v>45804.162777777776</v>
      </c>
      <c r="E637" s="4">
        <v>45809.708333333336</v>
      </c>
      <c r="F637" s="4">
        <v>45809.746527777781</v>
      </c>
      <c r="G637" s="4"/>
      <c r="H637" t="s">
        <v>3155</v>
      </c>
      <c r="I637" t="s">
        <v>3240</v>
      </c>
      <c r="J637">
        <v>1002</v>
      </c>
      <c r="K637" t="s">
        <v>3157</v>
      </c>
      <c r="L637" t="s">
        <v>3158</v>
      </c>
      <c r="M637" t="s">
        <v>549</v>
      </c>
      <c r="N637" t="s">
        <v>550</v>
      </c>
      <c r="O637" t="s">
        <v>136</v>
      </c>
      <c r="P637" t="s">
        <v>264</v>
      </c>
      <c r="Q637" t="s">
        <v>266</v>
      </c>
    </row>
    <row r="638" spans="1:17">
      <c r="A638" t="s">
        <v>32676</v>
      </c>
      <c r="B638" t="s">
        <v>32677</v>
      </c>
      <c r="C638" t="s">
        <v>32678</v>
      </c>
      <c r="D638" s="4">
        <v>45804.157696759263</v>
      </c>
      <c r="E638" s="4">
        <v>45805.458333333336</v>
      </c>
      <c r="F638" s="4">
        <v>45805.475694444445</v>
      </c>
      <c r="G638" s="4"/>
      <c r="H638" t="s">
        <v>3155</v>
      </c>
      <c r="I638" t="s">
        <v>3171</v>
      </c>
      <c r="J638">
        <v>0</v>
      </c>
      <c r="K638" t="s">
        <v>3157</v>
      </c>
      <c r="L638" t="s">
        <v>3245</v>
      </c>
      <c r="M638" t="s">
        <v>549</v>
      </c>
      <c r="N638" t="s">
        <v>550</v>
      </c>
      <c r="O638" t="s">
        <v>551</v>
      </c>
      <c r="P638" t="s">
        <v>242</v>
      </c>
      <c r="Q638" t="s">
        <v>244</v>
      </c>
    </row>
    <row r="639" spans="1:17">
      <c r="A639" t="s">
        <v>31955</v>
      </c>
      <c r="B639" t="s">
        <v>31956</v>
      </c>
      <c r="C639" t="s">
        <v>32679</v>
      </c>
      <c r="D639" s="4">
        <v>45804.145949074074</v>
      </c>
      <c r="E639" s="4">
        <v>45808.270833333336</v>
      </c>
      <c r="F639" s="4">
        <v>45808.288194444445</v>
      </c>
      <c r="G639" s="4"/>
      <c r="H639" t="s">
        <v>3155</v>
      </c>
      <c r="I639" t="s">
        <v>3175</v>
      </c>
      <c r="J639">
        <v>0</v>
      </c>
      <c r="K639" t="s">
        <v>3157</v>
      </c>
      <c r="L639" t="s">
        <v>3245</v>
      </c>
      <c r="M639" t="s">
        <v>549</v>
      </c>
      <c r="N639" t="s">
        <v>550</v>
      </c>
      <c r="O639" t="s">
        <v>136</v>
      </c>
      <c r="P639" t="s">
        <v>147</v>
      </c>
      <c r="Q639" t="s">
        <v>253</v>
      </c>
    </row>
    <row r="640" spans="1:17">
      <c r="A640" t="s">
        <v>32680</v>
      </c>
      <c r="B640" t="s">
        <v>32681</v>
      </c>
      <c r="C640" t="s">
        <v>32682</v>
      </c>
      <c r="D640" s="4">
        <v>45804.144305555557</v>
      </c>
      <c r="E640" s="4">
        <v>45808.541666666664</v>
      </c>
      <c r="F640" s="4">
        <v>45808.559027777781</v>
      </c>
      <c r="G640" s="4"/>
      <c r="H640" t="s">
        <v>3155</v>
      </c>
      <c r="I640" t="s">
        <v>3171</v>
      </c>
      <c r="J640">
        <v>0</v>
      </c>
      <c r="K640" t="s">
        <v>3157</v>
      </c>
      <c r="L640" t="s">
        <v>3158</v>
      </c>
      <c r="M640" t="s">
        <v>549</v>
      </c>
      <c r="N640" t="s">
        <v>550</v>
      </c>
      <c r="O640" t="s">
        <v>136</v>
      </c>
      <c r="P640" t="s">
        <v>292</v>
      </c>
      <c r="Q640" t="s">
        <v>293</v>
      </c>
    </row>
    <row r="641" spans="1:17">
      <c r="A641" t="s">
        <v>32683</v>
      </c>
      <c r="B641" t="s">
        <v>32684</v>
      </c>
      <c r="C641" t="s">
        <v>32685</v>
      </c>
      <c r="D641" s="4">
        <v>45804.122372685182</v>
      </c>
      <c r="E641" s="4">
        <v>45805.395833333336</v>
      </c>
      <c r="F641" s="4">
        <v>45805.434027777781</v>
      </c>
      <c r="G641" s="4"/>
      <c r="H641" t="s">
        <v>3155</v>
      </c>
      <c r="I641" t="s">
        <v>3209</v>
      </c>
      <c r="J641">
        <v>0</v>
      </c>
      <c r="K641" t="s">
        <v>3227</v>
      </c>
      <c r="L641" t="s">
        <v>3593</v>
      </c>
      <c r="M641" t="s">
        <v>549</v>
      </c>
      <c r="N641" t="s">
        <v>550</v>
      </c>
      <c r="O641" t="s">
        <v>616</v>
      </c>
      <c r="P641" t="s">
        <v>626</v>
      </c>
      <c r="Q641" t="s">
        <v>3366</v>
      </c>
    </row>
    <row r="642" spans="1:17">
      <c r="A642" t="s">
        <v>32686</v>
      </c>
      <c r="B642" t="s">
        <v>32687</v>
      </c>
      <c r="C642" t="s">
        <v>32688</v>
      </c>
      <c r="D642" s="4">
        <v>45804.120833333334</v>
      </c>
      <c r="E642" s="4">
        <v>45807.916666666664</v>
      </c>
      <c r="F642" s="4">
        <v>45807.954861111109</v>
      </c>
      <c r="G642" s="4"/>
      <c r="H642" t="s">
        <v>3155</v>
      </c>
      <c r="I642" t="s">
        <v>3240</v>
      </c>
      <c r="J642">
        <v>1002</v>
      </c>
      <c r="K642" t="s">
        <v>3157</v>
      </c>
      <c r="L642" t="s">
        <v>3158</v>
      </c>
      <c r="M642" t="s">
        <v>549</v>
      </c>
      <c r="N642" t="s">
        <v>550</v>
      </c>
      <c r="O642" t="s">
        <v>136</v>
      </c>
      <c r="P642" t="s">
        <v>139</v>
      </c>
      <c r="Q642" t="s">
        <v>273</v>
      </c>
    </row>
    <row r="643" spans="1:17">
      <c r="A643" t="s">
        <v>32689</v>
      </c>
      <c r="B643" t="s">
        <v>32690</v>
      </c>
      <c r="C643" t="s">
        <v>32691</v>
      </c>
      <c r="D643" s="4">
        <v>45804.117696759262</v>
      </c>
      <c r="E643" s="4">
        <v>45805.291666666664</v>
      </c>
      <c r="F643" s="4">
        <v>45805.309027777781</v>
      </c>
      <c r="G643" s="4"/>
      <c r="H643" t="s">
        <v>3155</v>
      </c>
      <c r="I643" t="s">
        <v>3512</v>
      </c>
      <c r="J643">
        <v>1</v>
      </c>
      <c r="K643" t="s">
        <v>3157</v>
      </c>
      <c r="L643" t="s">
        <v>3593</v>
      </c>
      <c r="M643" t="s">
        <v>549</v>
      </c>
      <c r="N643" t="s">
        <v>550</v>
      </c>
      <c r="O643" t="s">
        <v>616</v>
      </c>
      <c r="P643" t="s">
        <v>314</v>
      </c>
      <c r="Q643" t="s">
        <v>323</v>
      </c>
    </row>
    <row r="644" spans="1:17">
      <c r="A644" t="s">
        <v>32692</v>
      </c>
      <c r="B644" t="s">
        <v>32693</v>
      </c>
      <c r="C644" t="s">
        <v>32694</v>
      </c>
      <c r="D644" s="4">
        <v>45804.116689814815</v>
      </c>
      <c r="E644" s="4">
        <v>45807.833333333336</v>
      </c>
      <c r="F644" s="4">
        <v>45807.850694444445</v>
      </c>
      <c r="G644" s="4"/>
      <c r="H644" t="s">
        <v>3155</v>
      </c>
      <c r="I644" t="s">
        <v>3162</v>
      </c>
      <c r="J644">
        <v>0</v>
      </c>
      <c r="K644" t="s">
        <v>3163</v>
      </c>
      <c r="L644" t="s">
        <v>3245</v>
      </c>
      <c r="M644" t="s">
        <v>549</v>
      </c>
      <c r="N644" t="s">
        <v>550</v>
      </c>
      <c r="O644" t="s">
        <v>1923</v>
      </c>
      <c r="P644" t="s">
        <v>1924</v>
      </c>
      <c r="Q644" t="s">
        <v>3180</v>
      </c>
    </row>
    <row r="645" spans="1:17">
      <c r="A645" t="s">
        <v>32286</v>
      </c>
      <c r="B645" t="s">
        <v>32287</v>
      </c>
      <c r="C645" t="s">
        <v>32695</v>
      </c>
      <c r="D645" s="4">
        <v>45804.111180555556</v>
      </c>
      <c r="E645" s="4">
        <v>45807.416666666664</v>
      </c>
      <c r="F645" s="4">
        <v>45807.434027777781</v>
      </c>
      <c r="G645" s="4"/>
      <c r="H645" t="s">
        <v>3155</v>
      </c>
      <c r="I645" t="s">
        <v>3175</v>
      </c>
      <c r="J645">
        <v>0</v>
      </c>
      <c r="K645" t="s">
        <v>3157</v>
      </c>
      <c r="L645" t="s">
        <v>3245</v>
      </c>
      <c r="M645" t="s">
        <v>549</v>
      </c>
      <c r="N645" t="s">
        <v>550</v>
      </c>
      <c r="O645" t="s">
        <v>136</v>
      </c>
      <c r="P645" t="s">
        <v>139</v>
      </c>
      <c r="Q645" t="s">
        <v>272</v>
      </c>
    </row>
    <row r="646" spans="1:17">
      <c r="A646" t="s">
        <v>32696</v>
      </c>
      <c r="B646" t="s">
        <v>32697</v>
      </c>
      <c r="C646" t="s">
        <v>32698</v>
      </c>
      <c r="D646" s="4">
        <v>45804.109224537038</v>
      </c>
      <c r="E646" s="4">
        <v>45815.625</v>
      </c>
      <c r="F646" s="4">
        <v>45815.642361111109</v>
      </c>
      <c r="G646" s="4"/>
      <c r="H646" t="s">
        <v>3155</v>
      </c>
      <c r="I646" t="s">
        <v>3171</v>
      </c>
      <c r="J646">
        <v>0</v>
      </c>
      <c r="K646" t="s">
        <v>3194</v>
      </c>
      <c r="L646" t="s">
        <v>3158</v>
      </c>
      <c r="M646" t="s">
        <v>549</v>
      </c>
      <c r="N646" t="s">
        <v>550</v>
      </c>
      <c r="O646" t="s">
        <v>551</v>
      </c>
      <c r="P646" t="s">
        <v>141</v>
      </c>
      <c r="Q646" t="s">
        <v>232</v>
      </c>
    </row>
    <row r="647" spans="1:17">
      <c r="A647" t="s">
        <v>32699</v>
      </c>
      <c r="B647" t="s">
        <v>32700</v>
      </c>
      <c r="C647" t="s">
        <v>32701</v>
      </c>
      <c r="D647" s="4">
        <v>45804.108043981483</v>
      </c>
      <c r="E647" s="4">
        <v>45809.041666666664</v>
      </c>
      <c r="F647" s="4">
        <v>45809.079861111109</v>
      </c>
      <c r="G647" s="4"/>
      <c r="H647" t="s">
        <v>3155</v>
      </c>
      <c r="I647" t="s">
        <v>3156</v>
      </c>
      <c r="J647">
        <v>0</v>
      </c>
      <c r="K647" t="s">
        <v>3157</v>
      </c>
      <c r="L647" t="s">
        <v>3158</v>
      </c>
      <c r="M647" t="s">
        <v>549</v>
      </c>
      <c r="N647" t="s">
        <v>550</v>
      </c>
      <c r="O647" t="s">
        <v>136</v>
      </c>
      <c r="P647" t="s">
        <v>292</v>
      </c>
      <c r="Q647" t="s">
        <v>296</v>
      </c>
    </row>
    <row r="648" spans="1:17">
      <c r="A648" t="s">
        <v>32702</v>
      </c>
      <c r="B648" t="s">
        <v>32703</v>
      </c>
      <c r="C648" t="s">
        <v>32704</v>
      </c>
      <c r="D648" s="4">
        <v>45804.106203703705</v>
      </c>
      <c r="E648" s="4">
        <v>45807.5625</v>
      </c>
      <c r="F648" s="4">
        <v>45807.600694444445</v>
      </c>
      <c r="G648" s="4"/>
      <c r="H648" t="s">
        <v>3155</v>
      </c>
      <c r="I648" t="s">
        <v>3156</v>
      </c>
      <c r="J648">
        <v>0</v>
      </c>
      <c r="K648" t="s">
        <v>3157</v>
      </c>
      <c r="L648" t="s">
        <v>3158</v>
      </c>
      <c r="M648" t="s">
        <v>549</v>
      </c>
      <c r="N648" t="s">
        <v>550</v>
      </c>
      <c r="O648" t="s">
        <v>136</v>
      </c>
      <c r="P648" t="s">
        <v>139</v>
      </c>
      <c r="Q648" t="s">
        <v>275</v>
      </c>
    </row>
    <row r="649" spans="1:17">
      <c r="A649" t="s">
        <v>31768</v>
      </c>
      <c r="B649" t="s">
        <v>31769</v>
      </c>
      <c r="C649" t="s">
        <v>32705</v>
      </c>
      <c r="D649" s="4">
        <v>45804.102858796294</v>
      </c>
      <c r="E649" s="4">
        <v>45805.395833333336</v>
      </c>
      <c r="F649" s="4">
        <v>45805.413194444445</v>
      </c>
      <c r="G649" s="4"/>
      <c r="H649" t="s">
        <v>3155</v>
      </c>
      <c r="I649" t="s">
        <v>3162</v>
      </c>
      <c r="J649">
        <v>0</v>
      </c>
      <c r="K649" t="s">
        <v>3420</v>
      </c>
      <c r="L649" t="s">
        <v>3593</v>
      </c>
      <c r="M649" t="s">
        <v>549</v>
      </c>
      <c r="N649" t="s">
        <v>550</v>
      </c>
      <c r="O649" t="s">
        <v>1923</v>
      </c>
      <c r="P649" t="s">
        <v>1924</v>
      </c>
      <c r="Q649" t="s">
        <v>3359</v>
      </c>
    </row>
    <row r="650" spans="1:17">
      <c r="A650" t="s">
        <v>32706</v>
      </c>
      <c r="B650" t="s">
        <v>32707</v>
      </c>
      <c r="C650" t="s">
        <v>32708</v>
      </c>
      <c r="D650" s="4">
        <v>45804.097210648149</v>
      </c>
      <c r="E650" s="4">
        <v>45804.604166666664</v>
      </c>
      <c r="F650" s="4">
        <v>45804.621527777781</v>
      </c>
      <c r="G650" s="4"/>
      <c r="H650" t="s">
        <v>3155</v>
      </c>
      <c r="I650" t="s">
        <v>3184</v>
      </c>
      <c r="J650">
        <v>1002</v>
      </c>
      <c r="K650" t="s">
        <v>3157</v>
      </c>
      <c r="L650" t="s">
        <v>3245</v>
      </c>
      <c r="M650" t="s">
        <v>549</v>
      </c>
      <c r="N650" t="s">
        <v>559</v>
      </c>
      <c r="O650" t="s">
        <v>469</v>
      </c>
      <c r="P650" t="s">
        <v>180</v>
      </c>
      <c r="Q650" t="s">
        <v>14107</v>
      </c>
    </row>
    <row r="651" spans="1:17">
      <c r="A651" t="s">
        <v>32709</v>
      </c>
      <c r="B651" t="s">
        <v>32710</v>
      </c>
      <c r="C651" t="s">
        <v>32711</v>
      </c>
      <c r="D651" s="4">
        <v>45804.093819444446</v>
      </c>
      <c r="E651" s="4">
        <v>45804.458333333336</v>
      </c>
      <c r="F651" s="4">
        <v>45804.475694444445</v>
      </c>
      <c r="G651" s="4"/>
      <c r="H651" t="s">
        <v>3155</v>
      </c>
      <c r="I651" t="s">
        <v>3184</v>
      </c>
      <c r="J651">
        <v>1001</v>
      </c>
      <c r="K651" t="s">
        <v>3157</v>
      </c>
      <c r="L651" t="s">
        <v>3593</v>
      </c>
      <c r="M651" t="s">
        <v>549</v>
      </c>
      <c r="N651" t="s">
        <v>550</v>
      </c>
      <c r="O651" t="s">
        <v>616</v>
      </c>
      <c r="P651" t="s">
        <v>314</v>
      </c>
      <c r="Q651" t="s">
        <v>322</v>
      </c>
    </row>
    <row r="652" spans="1:17">
      <c r="A652" t="s">
        <v>31160</v>
      </c>
      <c r="B652" t="s">
        <v>31161</v>
      </c>
      <c r="C652" t="s">
        <v>32712</v>
      </c>
      <c r="D652" s="4">
        <v>45804.090381944443</v>
      </c>
      <c r="E652" s="4">
        <v>45808.375</v>
      </c>
      <c r="F652" s="4">
        <v>45808.392361111109</v>
      </c>
      <c r="G652" s="4"/>
      <c r="H652" t="s">
        <v>3155</v>
      </c>
      <c r="I652" t="s">
        <v>3175</v>
      </c>
      <c r="J652">
        <v>0</v>
      </c>
      <c r="K652" t="s">
        <v>3157</v>
      </c>
      <c r="L652" t="s">
        <v>3245</v>
      </c>
      <c r="M652" t="s">
        <v>549</v>
      </c>
      <c r="N652" t="s">
        <v>550</v>
      </c>
      <c r="O652" t="s">
        <v>551</v>
      </c>
      <c r="P652" t="s">
        <v>145</v>
      </c>
      <c r="Q652" t="s">
        <v>215</v>
      </c>
    </row>
    <row r="653" spans="1:17">
      <c r="A653" t="s">
        <v>32713</v>
      </c>
      <c r="B653" t="s">
        <v>32714</v>
      </c>
      <c r="C653" t="s">
        <v>32715</v>
      </c>
      <c r="D653" s="4">
        <v>45804.088460648149</v>
      </c>
      <c r="E653" s="4">
        <v>45808.375</v>
      </c>
      <c r="F653" s="4">
        <v>45808.392361111109</v>
      </c>
      <c r="G653" s="4"/>
      <c r="H653" t="s">
        <v>3155</v>
      </c>
      <c r="I653" t="s">
        <v>3175</v>
      </c>
      <c r="J653">
        <v>0</v>
      </c>
      <c r="K653" t="s">
        <v>3157</v>
      </c>
      <c r="L653" t="s">
        <v>3245</v>
      </c>
      <c r="M653" t="s">
        <v>549</v>
      </c>
      <c r="N653" t="s">
        <v>550</v>
      </c>
      <c r="O653" t="s">
        <v>136</v>
      </c>
      <c r="P653" t="s">
        <v>147</v>
      </c>
      <c r="Q653" t="s">
        <v>258</v>
      </c>
    </row>
    <row r="654" spans="1:17">
      <c r="A654" t="s">
        <v>32716</v>
      </c>
      <c r="B654" t="s">
        <v>32717</v>
      </c>
      <c r="C654" t="s">
        <v>32718</v>
      </c>
      <c r="D654" s="4">
        <v>45804.083854166667</v>
      </c>
      <c r="E654" s="4">
        <v>45805.895833333336</v>
      </c>
      <c r="F654" s="4">
        <v>45805.934027777781</v>
      </c>
      <c r="G654" s="4"/>
      <c r="H654" t="s">
        <v>3155</v>
      </c>
      <c r="I654" t="s">
        <v>3209</v>
      </c>
      <c r="J654">
        <v>0</v>
      </c>
      <c r="K654" t="s">
        <v>3163</v>
      </c>
      <c r="L654" t="s">
        <v>3245</v>
      </c>
      <c r="M654" t="s">
        <v>549</v>
      </c>
      <c r="N654" t="s">
        <v>550</v>
      </c>
      <c r="O654" t="s">
        <v>616</v>
      </c>
      <c r="P654" t="s">
        <v>314</v>
      </c>
      <c r="Q654" t="s">
        <v>319</v>
      </c>
    </row>
    <row r="655" spans="1:17">
      <c r="A655" t="s">
        <v>32719</v>
      </c>
      <c r="B655" t="s">
        <v>32720</v>
      </c>
      <c r="C655" t="s">
        <v>32721</v>
      </c>
      <c r="D655" s="4">
        <v>45804.074479166666</v>
      </c>
      <c r="E655" s="4">
        <v>45805.208333333336</v>
      </c>
      <c r="F655" s="4">
        <v>45805.246527777781</v>
      </c>
      <c r="G655" s="4"/>
      <c r="H655" t="s">
        <v>3155</v>
      </c>
      <c r="I655" t="s">
        <v>3209</v>
      </c>
      <c r="J655">
        <v>0</v>
      </c>
      <c r="K655" t="s">
        <v>3157</v>
      </c>
      <c r="L655" t="s">
        <v>3245</v>
      </c>
      <c r="M655" t="s">
        <v>549</v>
      </c>
      <c r="N655" t="s">
        <v>550</v>
      </c>
      <c r="O655" t="s">
        <v>616</v>
      </c>
      <c r="P655" t="s">
        <v>314</v>
      </c>
      <c r="Q655" t="s">
        <v>316</v>
      </c>
    </row>
    <row r="656" spans="1:17">
      <c r="A656" t="s">
        <v>31602</v>
      </c>
      <c r="B656" t="s">
        <v>31603</v>
      </c>
      <c r="C656" t="s">
        <v>32722</v>
      </c>
      <c r="D656" s="4">
        <v>45804.074016203704</v>
      </c>
      <c r="E656" s="4">
        <v>45806.708333333336</v>
      </c>
      <c r="F656" s="4">
        <v>45806.746527777781</v>
      </c>
      <c r="G656" s="4"/>
      <c r="H656" t="s">
        <v>3155</v>
      </c>
      <c r="I656" t="s">
        <v>3240</v>
      </c>
      <c r="J656">
        <v>0</v>
      </c>
      <c r="K656" t="s">
        <v>3157</v>
      </c>
      <c r="L656" t="s">
        <v>3245</v>
      </c>
      <c r="M656" t="s">
        <v>549</v>
      </c>
      <c r="N656" t="s">
        <v>550</v>
      </c>
      <c r="O656" t="s">
        <v>551</v>
      </c>
      <c r="P656" t="s">
        <v>141</v>
      </c>
      <c r="Q656" t="s">
        <v>238</v>
      </c>
    </row>
    <row r="657" spans="1:17">
      <c r="A657" t="s">
        <v>32723</v>
      </c>
      <c r="B657" t="s">
        <v>32724</v>
      </c>
      <c r="C657" t="s">
        <v>32725</v>
      </c>
      <c r="D657" s="4">
        <v>45804.067407407405</v>
      </c>
      <c r="E657" s="4">
        <v>45815.291666666664</v>
      </c>
      <c r="F657" s="4">
        <v>45815.309027777781</v>
      </c>
      <c r="G657" s="4"/>
      <c r="H657" t="s">
        <v>3155</v>
      </c>
      <c r="I657" t="s">
        <v>3291</v>
      </c>
      <c r="J657">
        <v>0</v>
      </c>
      <c r="K657" t="s">
        <v>3194</v>
      </c>
      <c r="L657" t="s">
        <v>3158</v>
      </c>
      <c r="M657" t="s">
        <v>549</v>
      </c>
      <c r="N657" t="s">
        <v>3275</v>
      </c>
      <c r="O657" t="s">
        <v>3276</v>
      </c>
      <c r="P657" t="s">
        <v>626</v>
      </c>
      <c r="Q657" t="s">
        <v>10086</v>
      </c>
    </row>
    <row r="658" spans="1:17">
      <c r="A658" t="s">
        <v>32726</v>
      </c>
      <c r="B658" t="s">
        <v>32727</v>
      </c>
      <c r="C658" t="s">
        <v>32728</v>
      </c>
      <c r="D658" s="4">
        <v>45804.06013888889</v>
      </c>
      <c r="E658" s="4">
        <v>45808.291666666664</v>
      </c>
      <c r="F658" s="4">
        <v>45808.309027777781</v>
      </c>
      <c r="G658" s="4"/>
      <c r="H658" t="s">
        <v>3155</v>
      </c>
      <c r="I658" t="s">
        <v>3162</v>
      </c>
      <c r="J658">
        <v>0</v>
      </c>
      <c r="K658" t="s">
        <v>3252</v>
      </c>
      <c r="L658" t="s">
        <v>3158</v>
      </c>
      <c r="M658" t="s">
        <v>549</v>
      </c>
      <c r="N658" t="s">
        <v>550</v>
      </c>
      <c r="O658" t="s">
        <v>1923</v>
      </c>
      <c r="P658" t="s">
        <v>1924</v>
      </c>
      <c r="Q658" t="s">
        <v>3394</v>
      </c>
    </row>
    <row r="659" spans="1:17">
      <c r="A659" t="s">
        <v>32729</v>
      </c>
      <c r="B659" t="s">
        <v>32730</v>
      </c>
      <c r="C659" t="s">
        <v>32731</v>
      </c>
      <c r="D659" s="4">
        <v>45804.051620370374</v>
      </c>
      <c r="E659" s="4">
        <v>45810.5625</v>
      </c>
      <c r="F659" s="4">
        <v>45810.579861111109</v>
      </c>
      <c r="G659" s="4"/>
      <c r="H659" t="s">
        <v>3155</v>
      </c>
      <c r="I659" t="s">
        <v>3184</v>
      </c>
      <c r="J659">
        <v>0</v>
      </c>
      <c r="K659" t="s">
        <v>3157</v>
      </c>
      <c r="L659" t="s">
        <v>3158</v>
      </c>
      <c r="M659" t="s">
        <v>549</v>
      </c>
      <c r="N659" t="s">
        <v>550</v>
      </c>
      <c r="O659" t="s">
        <v>616</v>
      </c>
      <c r="P659" t="s">
        <v>314</v>
      </c>
      <c r="Q659" t="s">
        <v>315</v>
      </c>
    </row>
    <row r="660" spans="1:17">
      <c r="A660" t="s">
        <v>32732</v>
      </c>
      <c r="B660" t="s">
        <v>32733</v>
      </c>
      <c r="C660" t="s">
        <v>32734</v>
      </c>
      <c r="D660" s="4">
        <v>45804.050578703704</v>
      </c>
      <c r="E660" s="4">
        <v>45808.25</v>
      </c>
      <c r="F660" s="4">
        <v>45808.267361111109</v>
      </c>
      <c r="G660" s="4"/>
      <c r="H660" t="s">
        <v>3155</v>
      </c>
      <c r="I660" t="s">
        <v>3175</v>
      </c>
      <c r="J660">
        <v>0</v>
      </c>
      <c r="K660" t="s">
        <v>3157</v>
      </c>
      <c r="L660" t="s">
        <v>3158</v>
      </c>
      <c r="M660" t="s">
        <v>549</v>
      </c>
      <c r="N660" t="s">
        <v>3275</v>
      </c>
      <c r="O660" t="s">
        <v>3276</v>
      </c>
      <c r="P660" t="s">
        <v>626</v>
      </c>
      <c r="Q660" t="s">
        <v>10086</v>
      </c>
    </row>
    <row r="661" spans="1:17">
      <c r="A661" t="s">
        <v>32292</v>
      </c>
      <c r="B661" t="s">
        <v>32293</v>
      </c>
      <c r="C661" t="s">
        <v>32735</v>
      </c>
      <c r="D661" s="4">
        <v>45804.050057870372</v>
      </c>
      <c r="E661" s="4">
        <v>45807.75</v>
      </c>
      <c r="F661" s="4">
        <v>45807.767361111109</v>
      </c>
      <c r="G661" s="4"/>
      <c r="H661" t="s">
        <v>3155</v>
      </c>
      <c r="I661" t="s">
        <v>3586</v>
      </c>
      <c r="J661">
        <v>1</v>
      </c>
      <c r="K661" t="s">
        <v>3379</v>
      </c>
      <c r="L661" t="s">
        <v>3245</v>
      </c>
      <c r="M661" t="s">
        <v>549</v>
      </c>
      <c r="N661" t="s">
        <v>550</v>
      </c>
      <c r="O661" t="s">
        <v>1923</v>
      </c>
      <c r="P661" t="s">
        <v>1924</v>
      </c>
      <c r="Q661" t="s">
        <v>20039</v>
      </c>
    </row>
    <row r="662" spans="1:17">
      <c r="A662" t="s">
        <v>32348</v>
      </c>
      <c r="B662" t="s">
        <v>32349</v>
      </c>
      <c r="C662" t="s">
        <v>32736</v>
      </c>
      <c r="D662" s="4">
        <v>45804.048738425925</v>
      </c>
      <c r="E662" s="4">
        <v>45816.666666666664</v>
      </c>
      <c r="F662" s="4">
        <v>45816.704861111109</v>
      </c>
      <c r="G662" s="4"/>
      <c r="H662" t="s">
        <v>3155</v>
      </c>
      <c r="I662" t="s">
        <v>3673</v>
      </c>
      <c r="J662">
        <v>0</v>
      </c>
      <c r="K662" t="s">
        <v>3194</v>
      </c>
      <c r="L662" t="s">
        <v>3245</v>
      </c>
      <c r="M662" t="s">
        <v>549</v>
      </c>
      <c r="N662" t="s">
        <v>559</v>
      </c>
      <c r="O662" t="s">
        <v>504</v>
      </c>
      <c r="P662" t="s">
        <v>325</v>
      </c>
      <c r="Q662" t="s">
        <v>327</v>
      </c>
    </row>
    <row r="663" spans="1:17">
      <c r="A663" t="s">
        <v>32737</v>
      </c>
      <c r="B663" t="s">
        <v>32738</v>
      </c>
      <c r="C663" t="s">
        <v>32739</v>
      </c>
      <c r="D663" s="4">
        <v>45804.04859953704</v>
      </c>
      <c r="E663" s="4">
        <v>45807.375</v>
      </c>
      <c r="F663" s="4">
        <v>45807.413194444445</v>
      </c>
      <c r="G663" s="4"/>
      <c r="H663" t="s">
        <v>3155</v>
      </c>
      <c r="I663" t="s">
        <v>3209</v>
      </c>
      <c r="J663">
        <v>0</v>
      </c>
      <c r="K663" t="s">
        <v>3227</v>
      </c>
      <c r="L663" t="s">
        <v>3158</v>
      </c>
      <c r="M663" t="s">
        <v>549</v>
      </c>
      <c r="N663" t="s">
        <v>550</v>
      </c>
      <c r="O663" t="s">
        <v>136</v>
      </c>
      <c r="P663" t="s">
        <v>264</v>
      </c>
      <c r="Q663" t="s">
        <v>265</v>
      </c>
    </row>
    <row r="664" spans="1:17">
      <c r="A664" t="s">
        <v>32740</v>
      </c>
      <c r="B664" t="s">
        <v>32741</v>
      </c>
      <c r="C664" t="s">
        <v>32742</v>
      </c>
      <c r="D664" s="4">
        <v>45804.043009259258</v>
      </c>
      <c r="E664" s="4">
        <v>45808.791666666664</v>
      </c>
      <c r="F664" s="4">
        <v>45808.809027777781</v>
      </c>
      <c r="G664" s="4"/>
      <c r="H664" t="s">
        <v>3155</v>
      </c>
      <c r="I664" t="s">
        <v>3162</v>
      </c>
      <c r="J664">
        <v>0</v>
      </c>
      <c r="K664" t="s">
        <v>3252</v>
      </c>
      <c r="L664" t="s">
        <v>3158</v>
      </c>
      <c r="M664" t="s">
        <v>549</v>
      </c>
      <c r="N664" t="s">
        <v>550</v>
      </c>
      <c r="O664" t="s">
        <v>1923</v>
      </c>
      <c r="P664" t="s">
        <v>1924</v>
      </c>
      <c r="Q664" t="s">
        <v>3281</v>
      </c>
    </row>
    <row r="665" spans="1:17">
      <c r="A665" t="s">
        <v>32743</v>
      </c>
      <c r="B665" t="s">
        <v>32744</v>
      </c>
      <c r="C665" t="s">
        <v>32745</v>
      </c>
      <c r="D665" s="4">
        <v>45804.038726851853</v>
      </c>
      <c r="E665" s="4">
        <v>45804.541666666664</v>
      </c>
      <c r="F665" s="4">
        <v>45804.559027777781</v>
      </c>
      <c r="G665" s="4"/>
      <c r="H665" t="s">
        <v>3155</v>
      </c>
      <c r="I665" t="s">
        <v>3184</v>
      </c>
      <c r="J665">
        <v>1001</v>
      </c>
      <c r="K665" t="s">
        <v>3157</v>
      </c>
      <c r="L665" t="s">
        <v>3245</v>
      </c>
      <c r="M665" t="s">
        <v>549</v>
      </c>
      <c r="N665" t="s">
        <v>550</v>
      </c>
      <c r="O665" t="s">
        <v>616</v>
      </c>
      <c r="P665" t="s">
        <v>314</v>
      </c>
      <c r="Q665" t="s">
        <v>323</v>
      </c>
    </row>
    <row r="666" spans="1:17">
      <c r="A666" t="s">
        <v>32746</v>
      </c>
      <c r="B666" t="s">
        <v>32747</v>
      </c>
      <c r="C666" t="s">
        <v>32748</v>
      </c>
      <c r="D666" s="4">
        <v>45804.038402777776</v>
      </c>
      <c r="E666" s="4">
        <v>45804.625</v>
      </c>
      <c r="F666" s="4">
        <v>45804.642361111109</v>
      </c>
      <c r="G666" s="4"/>
      <c r="H666" t="s">
        <v>3155</v>
      </c>
      <c r="I666" t="s">
        <v>3184</v>
      </c>
      <c r="J666">
        <v>1001</v>
      </c>
      <c r="K666" t="s">
        <v>3157</v>
      </c>
      <c r="L666" t="s">
        <v>3593</v>
      </c>
      <c r="M666" t="s">
        <v>549</v>
      </c>
      <c r="N666" t="s">
        <v>550</v>
      </c>
      <c r="O666" t="s">
        <v>616</v>
      </c>
      <c r="P666" t="s">
        <v>626</v>
      </c>
      <c r="Q666" t="s">
        <v>3366</v>
      </c>
    </row>
    <row r="667" spans="1:17">
      <c r="A667" t="s">
        <v>32749</v>
      </c>
      <c r="B667" t="s">
        <v>32750</v>
      </c>
      <c r="C667" t="s">
        <v>32751</v>
      </c>
      <c r="D667" s="4">
        <v>45804.032453703701</v>
      </c>
      <c r="E667" s="4">
        <v>45806.916666666664</v>
      </c>
      <c r="F667" s="4">
        <v>45806.954861111109</v>
      </c>
      <c r="G667" s="4"/>
      <c r="H667" t="s">
        <v>3155</v>
      </c>
      <c r="I667" t="s">
        <v>3209</v>
      </c>
      <c r="J667">
        <v>0</v>
      </c>
      <c r="K667" t="s">
        <v>3227</v>
      </c>
      <c r="L667" t="s">
        <v>3158</v>
      </c>
      <c r="M667" t="s">
        <v>549</v>
      </c>
      <c r="N667" t="s">
        <v>550</v>
      </c>
      <c r="O667" t="s">
        <v>136</v>
      </c>
      <c r="P667" t="s">
        <v>139</v>
      </c>
      <c r="Q667" t="s">
        <v>271</v>
      </c>
    </row>
    <row r="668" spans="1:17">
      <c r="A668" t="s">
        <v>32752</v>
      </c>
      <c r="B668" t="s">
        <v>32753</v>
      </c>
      <c r="C668" t="s">
        <v>32754</v>
      </c>
      <c r="D668" s="4">
        <v>45804.024988425925</v>
      </c>
      <c r="E668" s="4">
        <v>45804.395833333336</v>
      </c>
      <c r="F668" s="4">
        <v>45804.413194444445</v>
      </c>
      <c r="G668" s="4"/>
      <c r="H668" t="s">
        <v>3155</v>
      </c>
      <c r="I668" t="s">
        <v>3184</v>
      </c>
      <c r="J668">
        <v>1001</v>
      </c>
      <c r="K668" t="s">
        <v>3157</v>
      </c>
      <c r="L668" t="s">
        <v>3245</v>
      </c>
      <c r="M668" t="s">
        <v>549</v>
      </c>
      <c r="N668" t="s">
        <v>550</v>
      </c>
      <c r="O668" t="s">
        <v>616</v>
      </c>
      <c r="P668" t="s">
        <v>314</v>
      </c>
      <c r="Q668" t="s">
        <v>322</v>
      </c>
    </row>
    <row r="669" spans="1:17">
      <c r="A669" t="s">
        <v>32755</v>
      </c>
      <c r="B669" t="s">
        <v>32756</v>
      </c>
      <c r="C669" t="s">
        <v>32757</v>
      </c>
      <c r="D669" s="4">
        <v>45804.016331018516</v>
      </c>
      <c r="E669" s="4">
        <v>45804.4375</v>
      </c>
      <c r="F669" s="4">
        <v>45804.475694444445</v>
      </c>
      <c r="G669" s="4"/>
      <c r="H669" t="s">
        <v>3155</v>
      </c>
      <c r="I669" t="s">
        <v>3209</v>
      </c>
      <c r="J669">
        <v>0</v>
      </c>
      <c r="K669" t="s">
        <v>3227</v>
      </c>
      <c r="L669" t="s">
        <v>3593</v>
      </c>
      <c r="M669" t="s">
        <v>549</v>
      </c>
      <c r="N669" t="s">
        <v>550</v>
      </c>
      <c r="O669" t="s">
        <v>616</v>
      </c>
      <c r="P669" t="s">
        <v>314</v>
      </c>
      <c r="Q669" t="s">
        <v>319</v>
      </c>
    </row>
    <row r="670" spans="1:17">
      <c r="A670" t="s">
        <v>32758</v>
      </c>
      <c r="B670" t="s">
        <v>32759</v>
      </c>
      <c r="C670" t="s">
        <v>32760</v>
      </c>
      <c r="D670" s="4">
        <v>45804.012488425928</v>
      </c>
      <c r="E670" s="4">
        <v>45804.375</v>
      </c>
      <c r="F670" s="4">
        <v>45804.392361111109</v>
      </c>
      <c r="G670" s="4"/>
      <c r="H670" t="s">
        <v>3155</v>
      </c>
      <c r="I670" t="s">
        <v>3512</v>
      </c>
      <c r="J670">
        <v>1</v>
      </c>
      <c r="K670" t="s">
        <v>3157</v>
      </c>
      <c r="L670" t="s">
        <v>3245</v>
      </c>
      <c r="M670" t="s">
        <v>549</v>
      </c>
      <c r="N670" t="s">
        <v>550</v>
      </c>
      <c r="O670" t="s">
        <v>616</v>
      </c>
      <c r="P670" t="s">
        <v>314</v>
      </c>
      <c r="Q670" t="s">
        <v>322</v>
      </c>
    </row>
    <row r="671" spans="1:17">
      <c r="A671" t="s">
        <v>32761</v>
      </c>
      <c r="B671" t="s">
        <v>32762</v>
      </c>
      <c r="C671" t="s">
        <v>32763</v>
      </c>
      <c r="D671" s="4">
        <v>45804.010648148149</v>
      </c>
      <c r="E671" s="4">
        <v>45804.4375</v>
      </c>
      <c r="F671" s="4">
        <v>45804.454861111109</v>
      </c>
      <c r="G671" s="4"/>
      <c r="H671" t="s">
        <v>3155</v>
      </c>
      <c r="I671" t="s">
        <v>3184</v>
      </c>
      <c r="J671">
        <v>0</v>
      </c>
      <c r="K671" t="s">
        <v>3157</v>
      </c>
      <c r="L671" t="s">
        <v>3593</v>
      </c>
      <c r="M671" t="s">
        <v>549</v>
      </c>
      <c r="N671" t="s">
        <v>550</v>
      </c>
      <c r="O671" t="s">
        <v>616</v>
      </c>
      <c r="P671" t="s">
        <v>314</v>
      </c>
      <c r="Q671" t="s">
        <v>317</v>
      </c>
    </row>
    <row r="672" spans="1:17">
      <c r="A672" t="s">
        <v>32764</v>
      </c>
      <c r="B672" t="s">
        <v>32765</v>
      </c>
      <c r="C672" t="s">
        <v>32766</v>
      </c>
      <c r="D672" s="4">
        <v>45804.009085648147</v>
      </c>
      <c r="E672" s="4">
        <v>45805.9375</v>
      </c>
      <c r="F672" s="4">
        <v>45805.975694444445</v>
      </c>
      <c r="G672" s="4"/>
      <c r="H672" t="s">
        <v>3155</v>
      </c>
      <c r="I672" t="s">
        <v>3209</v>
      </c>
      <c r="J672">
        <v>0</v>
      </c>
      <c r="K672" t="s">
        <v>3157</v>
      </c>
      <c r="L672" t="s">
        <v>3593</v>
      </c>
      <c r="M672" t="s">
        <v>549</v>
      </c>
      <c r="N672" t="s">
        <v>559</v>
      </c>
      <c r="O672" t="s">
        <v>469</v>
      </c>
      <c r="P672" t="s">
        <v>180</v>
      </c>
      <c r="Q672" t="s">
        <v>185</v>
      </c>
    </row>
    <row r="673" spans="1:17">
      <c r="A673" t="s">
        <v>32249</v>
      </c>
      <c r="B673" t="s">
        <v>32250</v>
      </c>
      <c r="C673" t="s">
        <v>32767</v>
      </c>
      <c r="D673" s="4">
        <v>45804.007245370369</v>
      </c>
      <c r="E673" s="4">
        <v>45805.416666666664</v>
      </c>
      <c r="F673" s="4">
        <v>45805.454861111109</v>
      </c>
      <c r="G673" s="4"/>
      <c r="H673" t="s">
        <v>3155</v>
      </c>
      <c r="I673" t="s">
        <v>3240</v>
      </c>
      <c r="J673">
        <v>0</v>
      </c>
      <c r="K673" t="s">
        <v>3198</v>
      </c>
      <c r="L673" t="s">
        <v>3245</v>
      </c>
      <c r="M673" t="s">
        <v>549</v>
      </c>
      <c r="N673" t="s">
        <v>559</v>
      </c>
      <c r="O673" t="s">
        <v>469</v>
      </c>
      <c r="P673" t="s">
        <v>180</v>
      </c>
      <c r="Q673" t="s">
        <v>183</v>
      </c>
    </row>
    <row r="674" spans="1:17">
      <c r="A674" t="s">
        <v>32768</v>
      </c>
      <c r="B674" t="s">
        <v>32769</v>
      </c>
      <c r="C674" t="s">
        <v>32770</v>
      </c>
      <c r="D674" s="4">
        <v>45803.99628472222</v>
      </c>
      <c r="E674" s="4">
        <v>45808.041666666664</v>
      </c>
      <c r="F674" s="4">
        <v>45808.079861111109</v>
      </c>
      <c r="G674" s="4"/>
      <c r="H674" t="s">
        <v>3155</v>
      </c>
      <c r="I674" t="s">
        <v>3156</v>
      </c>
      <c r="J674">
        <v>0</v>
      </c>
      <c r="K674" t="s">
        <v>3194</v>
      </c>
      <c r="L674" t="s">
        <v>3158</v>
      </c>
      <c r="M674" t="s">
        <v>549</v>
      </c>
      <c r="N674" t="s">
        <v>550</v>
      </c>
      <c r="O674" t="s">
        <v>136</v>
      </c>
      <c r="P674" t="s">
        <v>264</v>
      </c>
      <c r="Q674" t="s">
        <v>266</v>
      </c>
    </row>
    <row r="675" spans="1:17">
      <c r="A675" t="s">
        <v>32312</v>
      </c>
      <c r="B675" t="s">
        <v>32313</v>
      </c>
      <c r="C675" t="s">
        <v>32771</v>
      </c>
      <c r="D675" s="4">
        <v>45803.98642361111</v>
      </c>
      <c r="E675" s="4">
        <v>45805.291666666664</v>
      </c>
      <c r="F675" s="4">
        <v>45805.329861111109</v>
      </c>
      <c r="G675" s="4"/>
      <c r="H675" t="s">
        <v>3155</v>
      </c>
      <c r="I675" t="s">
        <v>3156</v>
      </c>
      <c r="J675">
        <v>0</v>
      </c>
      <c r="K675" t="s">
        <v>3157</v>
      </c>
      <c r="L675" t="s">
        <v>3245</v>
      </c>
      <c r="M675" t="s">
        <v>549</v>
      </c>
      <c r="N675" t="s">
        <v>559</v>
      </c>
      <c r="O675" t="s">
        <v>469</v>
      </c>
      <c r="P675" t="s">
        <v>180</v>
      </c>
      <c r="Q675" t="s">
        <v>182</v>
      </c>
    </row>
    <row r="676" spans="1:17">
      <c r="A676" t="s">
        <v>29291</v>
      </c>
      <c r="B676" t="s">
        <v>29292</v>
      </c>
      <c r="C676" t="s">
        <v>32772</v>
      </c>
      <c r="D676" s="4">
        <v>45803.971863425926</v>
      </c>
      <c r="E676" s="4">
        <v>45806.270833333336</v>
      </c>
      <c r="F676" s="4">
        <v>45806.309027777781</v>
      </c>
      <c r="G676" s="4">
        <v>45806.270983796298</v>
      </c>
      <c r="H676" t="s">
        <v>3155</v>
      </c>
      <c r="I676" t="s">
        <v>3156</v>
      </c>
      <c r="J676">
        <v>0</v>
      </c>
      <c r="K676" t="s">
        <v>3157</v>
      </c>
      <c r="L676" t="s">
        <v>3564</v>
      </c>
      <c r="M676" t="s">
        <v>549</v>
      </c>
      <c r="N676" t="s">
        <v>559</v>
      </c>
      <c r="O676" t="s">
        <v>469</v>
      </c>
      <c r="P676" t="s">
        <v>180</v>
      </c>
      <c r="Q676" t="s">
        <v>183</v>
      </c>
    </row>
    <row r="677" spans="1:17">
      <c r="A677" t="s">
        <v>32773</v>
      </c>
      <c r="B677" t="s">
        <v>32774</v>
      </c>
      <c r="C677" t="s">
        <v>32775</v>
      </c>
      <c r="D677" s="4">
        <v>45803.968819444446</v>
      </c>
      <c r="E677" s="4">
        <v>45804.833333333336</v>
      </c>
      <c r="F677" s="4">
        <v>45804.871527777781</v>
      </c>
      <c r="G677" s="4">
        <v>45804.840428240743</v>
      </c>
      <c r="H677" t="s">
        <v>3155</v>
      </c>
      <c r="I677" t="s">
        <v>3240</v>
      </c>
      <c r="J677">
        <v>1001</v>
      </c>
      <c r="K677" t="s">
        <v>3157</v>
      </c>
      <c r="L677" t="s">
        <v>3564</v>
      </c>
      <c r="M677" t="s">
        <v>549</v>
      </c>
      <c r="N677" t="s">
        <v>559</v>
      </c>
      <c r="O677" t="s">
        <v>469</v>
      </c>
      <c r="P677" t="s">
        <v>189</v>
      </c>
      <c r="Q677" t="s">
        <v>196</v>
      </c>
    </row>
    <row r="678" spans="1:17">
      <c r="A678" t="s">
        <v>32776</v>
      </c>
      <c r="B678" t="s">
        <v>32777</v>
      </c>
      <c r="C678" t="s">
        <v>32778</v>
      </c>
      <c r="D678" s="4">
        <v>45803.962500000001</v>
      </c>
      <c r="E678" s="4">
        <v>45809.375</v>
      </c>
      <c r="F678" s="4">
        <v>45809.392361111109</v>
      </c>
      <c r="G678" s="4"/>
      <c r="H678" t="s">
        <v>3155</v>
      </c>
      <c r="I678" t="s">
        <v>3171</v>
      </c>
      <c r="J678">
        <v>1001</v>
      </c>
      <c r="K678" t="s">
        <v>3157</v>
      </c>
      <c r="L678" t="s">
        <v>3158</v>
      </c>
      <c r="M678" t="s">
        <v>549</v>
      </c>
      <c r="N678" t="s">
        <v>559</v>
      </c>
      <c r="O678" t="s">
        <v>163</v>
      </c>
      <c r="P678" t="s">
        <v>473</v>
      </c>
      <c r="Q678" t="s">
        <v>358</v>
      </c>
    </row>
    <row r="679" spans="1:17">
      <c r="A679" t="s">
        <v>32779</v>
      </c>
      <c r="B679" t="s">
        <v>32780</v>
      </c>
      <c r="C679" t="s">
        <v>32781</v>
      </c>
      <c r="D679" s="4">
        <v>45803.962118055555</v>
      </c>
      <c r="E679" s="4">
        <v>45804.375</v>
      </c>
      <c r="F679" s="4">
        <v>45804.392361111109</v>
      </c>
      <c r="G679" s="4"/>
      <c r="H679" t="s">
        <v>3155</v>
      </c>
      <c r="I679" t="s">
        <v>3184</v>
      </c>
      <c r="J679">
        <v>0</v>
      </c>
      <c r="K679" t="s">
        <v>3157</v>
      </c>
      <c r="L679" t="s">
        <v>3593</v>
      </c>
      <c r="M679" t="s">
        <v>549</v>
      </c>
      <c r="N679" t="s">
        <v>550</v>
      </c>
      <c r="O679" t="s">
        <v>616</v>
      </c>
      <c r="P679" t="s">
        <v>314</v>
      </c>
      <c r="Q679" t="s">
        <v>323</v>
      </c>
    </row>
    <row r="680" spans="1:17">
      <c r="A680" t="s">
        <v>32782</v>
      </c>
      <c r="B680" t="s">
        <v>32783</v>
      </c>
      <c r="C680" t="s">
        <v>32784</v>
      </c>
      <c r="D680" s="4">
        <v>45803.95888888889</v>
      </c>
      <c r="E680" s="4">
        <v>45807.791666666664</v>
      </c>
      <c r="F680" s="4">
        <v>45807.829861111109</v>
      </c>
      <c r="G680" s="4"/>
      <c r="H680" t="s">
        <v>3155</v>
      </c>
      <c r="I680" t="s">
        <v>3156</v>
      </c>
      <c r="J680">
        <v>0</v>
      </c>
      <c r="K680" t="s">
        <v>3157</v>
      </c>
      <c r="L680" t="s">
        <v>3245</v>
      </c>
      <c r="M680" t="s">
        <v>549</v>
      </c>
      <c r="N680" t="s">
        <v>550</v>
      </c>
      <c r="O680" t="s">
        <v>136</v>
      </c>
      <c r="P680" t="s">
        <v>292</v>
      </c>
      <c r="Q680" t="s">
        <v>295</v>
      </c>
    </row>
    <row r="681" spans="1:17">
      <c r="A681" t="s">
        <v>32785</v>
      </c>
      <c r="B681" t="s">
        <v>32786</v>
      </c>
      <c r="C681" t="s">
        <v>32787</v>
      </c>
      <c r="D681" s="4">
        <v>45803.954479166663</v>
      </c>
      <c r="E681" s="4">
        <v>45808.291666666664</v>
      </c>
      <c r="F681" s="4">
        <v>45808.329861111109</v>
      </c>
      <c r="G681" s="4"/>
      <c r="H681" t="s">
        <v>3155</v>
      </c>
      <c r="I681" t="s">
        <v>3240</v>
      </c>
      <c r="J681">
        <v>1001</v>
      </c>
      <c r="K681" t="s">
        <v>3157</v>
      </c>
      <c r="L681" t="s">
        <v>3158</v>
      </c>
      <c r="M681" t="s">
        <v>549</v>
      </c>
      <c r="N681" t="s">
        <v>550</v>
      </c>
      <c r="O681" t="s">
        <v>136</v>
      </c>
      <c r="P681" t="s">
        <v>147</v>
      </c>
      <c r="Q681" t="s">
        <v>259</v>
      </c>
    </row>
    <row r="682" spans="1:17">
      <c r="A682" t="s">
        <v>32788</v>
      </c>
      <c r="B682" t="s">
        <v>32789</v>
      </c>
      <c r="C682" t="s">
        <v>32790</v>
      </c>
      <c r="D682" s="4">
        <v>45803.943067129629</v>
      </c>
      <c r="E682" s="4">
        <v>45805.8125</v>
      </c>
      <c r="F682" s="4">
        <v>45805.850694444445</v>
      </c>
      <c r="G682" s="4">
        <v>45805.812349537038</v>
      </c>
      <c r="H682" t="s">
        <v>3155</v>
      </c>
      <c r="I682" t="s">
        <v>3673</v>
      </c>
      <c r="J682">
        <v>0</v>
      </c>
      <c r="K682" t="s">
        <v>3157</v>
      </c>
      <c r="L682" t="s">
        <v>3564</v>
      </c>
      <c r="M682" t="s">
        <v>549</v>
      </c>
      <c r="N682" t="s">
        <v>559</v>
      </c>
      <c r="O682" t="s">
        <v>504</v>
      </c>
      <c r="P682" t="s">
        <v>325</v>
      </c>
      <c r="Q682" t="s">
        <v>342</v>
      </c>
    </row>
    <row r="683" spans="1:17">
      <c r="A683" t="s">
        <v>32791</v>
      </c>
      <c r="B683" t="s">
        <v>32792</v>
      </c>
      <c r="C683" t="s">
        <v>32793</v>
      </c>
      <c r="D683" s="4">
        <v>45803.942152777781</v>
      </c>
      <c r="E683" s="4">
        <v>45808.479166666664</v>
      </c>
      <c r="F683" s="4">
        <v>45808.496527777781</v>
      </c>
      <c r="G683" s="4"/>
      <c r="H683" t="s">
        <v>3155</v>
      </c>
      <c r="I683" t="s">
        <v>3175</v>
      </c>
      <c r="J683">
        <v>0</v>
      </c>
      <c r="K683" t="s">
        <v>3194</v>
      </c>
      <c r="L683" t="s">
        <v>3158</v>
      </c>
      <c r="M683" t="s">
        <v>549</v>
      </c>
      <c r="N683" t="s">
        <v>559</v>
      </c>
      <c r="O683" t="s">
        <v>504</v>
      </c>
      <c r="P683" t="s">
        <v>325</v>
      </c>
      <c r="Q683" t="s">
        <v>344</v>
      </c>
    </row>
    <row r="684" spans="1:17">
      <c r="A684" t="s">
        <v>32794</v>
      </c>
      <c r="B684" t="s">
        <v>32795</v>
      </c>
      <c r="C684" t="s">
        <v>32796</v>
      </c>
      <c r="D684" s="4">
        <v>45803.940138888887</v>
      </c>
      <c r="E684" s="4">
        <v>45819.8125</v>
      </c>
      <c r="F684" s="4">
        <v>45819.829861111109</v>
      </c>
      <c r="G684" s="4"/>
      <c r="H684" t="s">
        <v>3155</v>
      </c>
      <c r="I684" t="s">
        <v>3175</v>
      </c>
      <c r="J684">
        <v>0</v>
      </c>
      <c r="K684" t="s">
        <v>3157</v>
      </c>
      <c r="L684" t="s">
        <v>3158</v>
      </c>
      <c r="M684" t="s">
        <v>549</v>
      </c>
      <c r="N684" t="s">
        <v>559</v>
      </c>
      <c r="O684" t="s">
        <v>504</v>
      </c>
      <c r="P684" t="s">
        <v>325</v>
      </c>
      <c r="Q684" t="s">
        <v>339</v>
      </c>
    </row>
    <row r="685" spans="1:17">
      <c r="A685" t="s">
        <v>32797</v>
      </c>
      <c r="B685" t="s">
        <v>32798</v>
      </c>
      <c r="C685" t="s">
        <v>32799</v>
      </c>
      <c r="D685" s="4">
        <v>45803.938287037039</v>
      </c>
      <c r="E685" s="4">
        <v>45807.416666666664</v>
      </c>
      <c r="F685" s="4">
        <v>45807.454861111109</v>
      </c>
      <c r="G685" s="4"/>
      <c r="H685" t="s">
        <v>3155</v>
      </c>
      <c r="I685" t="s">
        <v>3673</v>
      </c>
      <c r="J685">
        <v>0</v>
      </c>
      <c r="K685" t="s">
        <v>3157</v>
      </c>
      <c r="L685" t="s">
        <v>3158</v>
      </c>
      <c r="M685" t="s">
        <v>549</v>
      </c>
      <c r="N685" t="s">
        <v>559</v>
      </c>
      <c r="O685" t="s">
        <v>504</v>
      </c>
      <c r="P685" t="s">
        <v>325</v>
      </c>
      <c r="Q685" t="s">
        <v>341</v>
      </c>
    </row>
    <row r="686" spans="1:17">
      <c r="A686" t="s">
        <v>32800</v>
      </c>
      <c r="B686" t="s">
        <v>32801</v>
      </c>
      <c r="C686" t="s">
        <v>32802</v>
      </c>
      <c r="D686" s="4">
        <v>45803.937592592592</v>
      </c>
      <c r="E686" s="4">
        <v>45806.854166666664</v>
      </c>
      <c r="F686" s="4">
        <v>45806.871527777781</v>
      </c>
      <c r="G686" s="4"/>
      <c r="H686" t="s">
        <v>3155</v>
      </c>
      <c r="I686" t="s">
        <v>3175</v>
      </c>
      <c r="J686">
        <v>0</v>
      </c>
      <c r="K686" t="s">
        <v>3157</v>
      </c>
      <c r="L686" t="s">
        <v>3158</v>
      </c>
      <c r="M686" t="s">
        <v>549</v>
      </c>
      <c r="N686" t="s">
        <v>559</v>
      </c>
      <c r="O686" t="s">
        <v>504</v>
      </c>
      <c r="P686" t="s">
        <v>325</v>
      </c>
      <c r="Q686" t="s">
        <v>331</v>
      </c>
    </row>
    <row r="687" spans="1:17">
      <c r="A687" t="s">
        <v>32803</v>
      </c>
      <c r="B687" t="s">
        <v>32804</v>
      </c>
      <c r="C687" t="s">
        <v>32805</v>
      </c>
      <c r="D687" s="4">
        <v>45803.936898148146</v>
      </c>
      <c r="E687" s="4">
        <v>45853.416666666664</v>
      </c>
      <c r="F687" s="4">
        <v>45853.454861111109</v>
      </c>
      <c r="G687" s="4"/>
      <c r="H687" t="s">
        <v>3155</v>
      </c>
      <c r="I687" t="s">
        <v>3673</v>
      </c>
      <c r="J687">
        <v>0</v>
      </c>
      <c r="K687" t="s">
        <v>3157</v>
      </c>
      <c r="L687" t="s">
        <v>3158</v>
      </c>
      <c r="M687" t="s">
        <v>549</v>
      </c>
      <c r="N687" t="s">
        <v>559</v>
      </c>
      <c r="O687" t="s">
        <v>504</v>
      </c>
      <c r="P687" t="s">
        <v>325</v>
      </c>
      <c r="Q687" t="s">
        <v>338</v>
      </c>
    </row>
    <row r="688" spans="1:17">
      <c r="A688" t="s">
        <v>32806</v>
      </c>
      <c r="B688" t="s">
        <v>32807</v>
      </c>
      <c r="C688" t="s">
        <v>32808</v>
      </c>
      <c r="D688" s="4">
        <v>45803.935208333336</v>
      </c>
      <c r="E688" s="4">
        <v>45809.416666666664</v>
      </c>
      <c r="F688" s="4">
        <v>45809.434027777781</v>
      </c>
      <c r="G688" s="4"/>
      <c r="H688" t="s">
        <v>3155</v>
      </c>
      <c r="I688" t="s">
        <v>3175</v>
      </c>
      <c r="J688">
        <v>0</v>
      </c>
      <c r="K688" t="s">
        <v>3194</v>
      </c>
      <c r="L688" t="s">
        <v>3158</v>
      </c>
      <c r="M688" t="s">
        <v>549</v>
      </c>
      <c r="N688" t="s">
        <v>559</v>
      </c>
      <c r="O688" t="s">
        <v>504</v>
      </c>
      <c r="P688" t="s">
        <v>325</v>
      </c>
      <c r="Q688" t="s">
        <v>343</v>
      </c>
    </row>
    <row r="689" spans="1:17">
      <c r="A689" t="s">
        <v>32809</v>
      </c>
      <c r="B689" t="s">
        <v>32810</v>
      </c>
      <c r="C689" t="s">
        <v>32811</v>
      </c>
      <c r="D689" s="4">
        <v>45803.934513888889</v>
      </c>
      <c r="E689" s="4">
        <v>45810.479166666664</v>
      </c>
      <c r="F689" s="4">
        <v>45810.517361111109</v>
      </c>
      <c r="G689" s="4"/>
      <c r="H689" t="s">
        <v>3155</v>
      </c>
      <c r="I689" t="s">
        <v>3673</v>
      </c>
      <c r="J689">
        <v>0</v>
      </c>
      <c r="K689" t="s">
        <v>3157</v>
      </c>
      <c r="L689" t="s">
        <v>3158</v>
      </c>
      <c r="M689" t="s">
        <v>549</v>
      </c>
      <c r="N689" t="s">
        <v>559</v>
      </c>
      <c r="O689" t="s">
        <v>504</v>
      </c>
      <c r="P689" t="s">
        <v>325</v>
      </c>
      <c r="Q689" t="s">
        <v>334</v>
      </c>
    </row>
    <row r="690" spans="1:17">
      <c r="A690" t="s">
        <v>28598</v>
      </c>
      <c r="B690" t="s">
        <v>32812</v>
      </c>
      <c r="C690" t="s">
        <v>32813</v>
      </c>
      <c r="D690" s="4">
        <v>45803.93346064815</v>
      </c>
      <c r="E690" s="4">
        <v>45807.8125</v>
      </c>
      <c r="F690" s="4">
        <v>45807.829861111109</v>
      </c>
      <c r="G690" s="4"/>
      <c r="H690" t="s">
        <v>3155</v>
      </c>
      <c r="I690" t="s">
        <v>3175</v>
      </c>
      <c r="J690">
        <v>0</v>
      </c>
      <c r="K690" t="s">
        <v>3157</v>
      </c>
      <c r="L690" t="s">
        <v>3158</v>
      </c>
      <c r="M690" t="s">
        <v>549</v>
      </c>
      <c r="N690" t="s">
        <v>559</v>
      </c>
      <c r="O690" t="s">
        <v>504</v>
      </c>
      <c r="P690" t="s">
        <v>325</v>
      </c>
      <c r="Q690" t="s">
        <v>337</v>
      </c>
    </row>
    <row r="691" spans="1:17">
      <c r="A691" t="s">
        <v>32814</v>
      </c>
      <c r="B691" t="s">
        <v>32815</v>
      </c>
      <c r="C691" t="s">
        <v>32816</v>
      </c>
      <c r="D691" s="4">
        <v>45803.931886574072</v>
      </c>
      <c r="E691" s="4">
        <v>45804.8125</v>
      </c>
      <c r="F691" s="4">
        <v>45804.850694444445</v>
      </c>
      <c r="G691" s="4"/>
      <c r="H691" t="s">
        <v>3155</v>
      </c>
      <c r="I691" t="s">
        <v>3156</v>
      </c>
      <c r="J691">
        <v>0</v>
      </c>
      <c r="K691" t="s">
        <v>3194</v>
      </c>
      <c r="L691" t="s">
        <v>3245</v>
      </c>
      <c r="M691" t="s">
        <v>549</v>
      </c>
      <c r="N691" t="s">
        <v>550</v>
      </c>
      <c r="O691" t="s">
        <v>136</v>
      </c>
      <c r="P691" t="s">
        <v>292</v>
      </c>
      <c r="Q691" t="s">
        <v>293</v>
      </c>
    </row>
    <row r="692" spans="1:17">
      <c r="A692" t="s">
        <v>32817</v>
      </c>
      <c r="B692" t="s">
        <v>32818</v>
      </c>
      <c r="C692" t="s">
        <v>32819</v>
      </c>
      <c r="D692" s="4">
        <v>45803.927777777775</v>
      </c>
      <c r="E692" s="4">
        <v>45804.645833333336</v>
      </c>
      <c r="F692" s="4">
        <v>45804.684027777781</v>
      </c>
      <c r="G692" s="4">
        <v>45804.649201388886</v>
      </c>
      <c r="H692" t="s">
        <v>3155</v>
      </c>
      <c r="I692" t="s">
        <v>3240</v>
      </c>
      <c r="J692">
        <v>1001</v>
      </c>
      <c r="K692" t="s">
        <v>3194</v>
      </c>
      <c r="L692" t="s">
        <v>3564</v>
      </c>
      <c r="M692" t="s">
        <v>549</v>
      </c>
      <c r="N692" t="s">
        <v>559</v>
      </c>
      <c r="O692" t="s">
        <v>469</v>
      </c>
      <c r="P692" t="s">
        <v>189</v>
      </c>
      <c r="Q692" t="s">
        <v>196</v>
      </c>
    </row>
    <row r="693" spans="1:17">
      <c r="A693" t="s">
        <v>32820</v>
      </c>
      <c r="B693" t="s">
        <v>32821</v>
      </c>
      <c r="C693" t="s">
        <v>32822</v>
      </c>
      <c r="D693" s="4">
        <v>45803.926261574074</v>
      </c>
      <c r="E693" s="4">
        <v>45804.458333333336</v>
      </c>
      <c r="F693" s="4">
        <v>45804.496527777781</v>
      </c>
      <c r="G693" s="4">
        <v>45804.467303240737</v>
      </c>
      <c r="H693" t="s">
        <v>3155</v>
      </c>
      <c r="I693" t="s">
        <v>3240</v>
      </c>
      <c r="J693">
        <v>1001</v>
      </c>
      <c r="K693" t="s">
        <v>3157</v>
      </c>
      <c r="L693" t="s">
        <v>3564</v>
      </c>
      <c r="M693" t="s">
        <v>549</v>
      </c>
      <c r="N693" t="s">
        <v>559</v>
      </c>
      <c r="O693" t="s">
        <v>469</v>
      </c>
      <c r="P693" t="s">
        <v>189</v>
      </c>
      <c r="Q693" t="s">
        <v>196</v>
      </c>
    </row>
    <row r="694" spans="1:17">
      <c r="A694" t="s">
        <v>32823</v>
      </c>
      <c r="B694" t="s">
        <v>32824</v>
      </c>
      <c r="C694" t="s">
        <v>32825</v>
      </c>
      <c r="D694" s="4">
        <v>45803.923460648148</v>
      </c>
      <c r="E694" s="4">
        <v>45804.395833333336</v>
      </c>
      <c r="F694" s="4">
        <v>45804.434027777781</v>
      </c>
      <c r="G694" s="4">
        <v>45804.400706018518</v>
      </c>
      <c r="H694" t="s">
        <v>3155</v>
      </c>
      <c r="I694" t="s">
        <v>3240</v>
      </c>
      <c r="J694">
        <v>1002</v>
      </c>
      <c r="K694" t="s">
        <v>3157</v>
      </c>
      <c r="L694" t="s">
        <v>3564</v>
      </c>
      <c r="M694" t="s">
        <v>549</v>
      </c>
      <c r="N694" t="s">
        <v>559</v>
      </c>
      <c r="O694" t="s">
        <v>469</v>
      </c>
      <c r="P694" t="s">
        <v>189</v>
      </c>
      <c r="Q694" t="s">
        <v>193</v>
      </c>
    </row>
    <row r="695" spans="1:17">
      <c r="A695" t="s">
        <v>27844</v>
      </c>
      <c r="B695" t="s">
        <v>27845</v>
      </c>
      <c r="C695" t="s">
        <v>32826</v>
      </c>
      <c r="D695" s="4">
        <v>45803.910405092596</v>
      </c>
      <c r="E695" s="4">
        <v>45804.333333333336</v>
      </c>
      <c r="F695" s="4">
        <v>45804.371527777781</v>
      </c>
      <c r="G695" s="4"/>
      <c r="H695" t="s">
        <v>3155</v>
      </c>
      <c r="I695" t="s">
        <v>3240</v>
      </c>
      <c r="J695">
        <v>1001</v>
      </c>
      <c r="K695" t="s">
        <v>3157</v>
      </c>
      <c r="L695" t="s">
        <v>3593</v>
      </c>
      <c r="M695" t="s">
        <v>549</v>
      </c>
      <c r="N695" t="s">
        <v>559</v>
      </c>
      <c r="O695" t="s">
        <v>469</v>
      </c>
      <c r="P695" t="s">
        <v>180</v>
      </c>
      <c r="Q695" t="s">
        <v>184</v>
      </c>
    </row>
    <row r="696" spans="1:17">
      <c r="A696" t="s">
        <v>32827</v>
      </c>
      <c r="B696" t="s">
        <v>32828</v>
      </c>
      <c r="C696" t="s">
        <v>32829</v>
      </c>
      <c r="D696" s="4">
        <v>45803.894062500003</v>
      </c>
      <c r="E696" s="4">
        <v>45808.666666666664</v>
      </c>
      <c r="F696" s="4">
        <v>45808.684027777781</v>
      </c>
      <c r="G696" s="4"/>
      <c r="H696" t="s">
        <v>3155</v>
      </c>
      <c r="I696" t="s">
        <v>3171</v>
      </c>
      <c r="J696">
        <v>0</v>
      </c>
      <c r="K696" t="s">
        <v>3157</v>
      </c>
      <c r="L696" t="s">
        <v>3158</v>
      </c>
      <c r="M696" t="s">
        <v>549</v>
      </c>
      <c r="N696" t="s">
        <v>550</v>
      </c>
      <c r="O696" t="s">
        <v>136</v>
      </c>
      <c r="P696" t="s">
        <v>143</v>
      </c>
      <c r="Q696" t="s">
        <v>299</v>
      </c>
    </row>
    <row r="697" spans="1:17">
      <c r="A697" t="s">
        <v>29423</v>
      </c>
      <c r="B697" t="s">
        <v>29424</v>
      </c>
      <c r="C697" t="s">
        <v>32830</v>
      </c>
      <c r="D697" s="4">
        <v>45803.893518518518</v>
      </c>
      <c r="E697" s="4">
        <v>45804.729166666664</v>
      </c>
      <c r="F697" s="4">
        <v>45804.746527777781</v>
      </c>
      <c r="G697" s="4">
        <v>45804.728148148148</v>
      </c>
      <c r="H697" t="s">
        <v>3155</v>
      </c>
      <c r="I697" t="s">
        <v>3402</v>
      </c>
      <c r="J697">
        <v>1002</v>
      </c>
      <c r="K697" t="s">
        <v>3403</v>
      </c>
      <c r="L697" t="s">
        <v>3564</v>
      </c>
      <c r="M697" t="s">
        <v>549</v>
      </c>
      <c r="N697" t="s">
        <v>550</v>
      </c>
      <c r="O697" t="s">
        <v>136</v>
      </c>
      <c r="P697" t="s">
        <v>139</v>
      </c>
      <c r="Q697" t="s">
        <v>271</v>
      </c>
    </row>
    <row r="698" spans="1:17">
      <c r="A698" t="s">
        <v>20339</v>
      </c>
      <c r="B698" t="s">
        <v>20340</v>
      </c>
      <c r="C698" t="s">
        <v>32831</v>
      </c>
      <c r="D698" s="4">
        <v>45803.890567129631</v>
      </c>
      <c r="E698" s="4">
        <v>45804.604166666664</v>
      </c>
      <c r="F698" s="4">
        <v>45804.621527777781</v>
      </c>
      <c r="G698" s="4"/>
      <c r="H698" t="s">
        <v>3155</v>
      </c>
      <c r="I698" t="s">
        <v>3171</v>
      </c>
      <c r="J698">
        <v>1002</v>
      </c>
      <c r="K698" t="s">
        <v>3157</v>
      </c>
      <c r="L698" t="s">
        <v>3593</v>
      </c>
      <c r="M698" t="s">
        <v>549</v>
      </c>
      <c r="N698" t="s">
        <v>550</v>
      </c>
      <c r="O698" t="s">
        <v>551</v>
      </c>
      <c r="P698" t="s">
        <v>242</v>
      </c>
      <c r="Q698" t="s">
        <v>244</v>
      </c>
    </row>
    <row r="699" spans="1:17">
      <c r="A699" t="s">
        <v>20995</v>
      </c>
      <c r="B699" t="s">
        <v>20996</v>
      </c>
      <c r="C699" t="s">
        <v>32832</v>
      </c>
      <c r="D699" s="4">
        <v>45803.888333333336</v>
      </c>
      <c r="E699" s="4">
        <v>45804.375</v>
      </c>
      <c r="F699" s="4">
        <v>45804.413194444445</v>
      </c>
      <c r="G699" s="4">
        <v>45804.379826388889</v>
      </c>
      <c r="H699" t="s">
        <v>3155</v>
      </c>
      <c r="I699" t="s">
        <v>3156</v>
      </c>
      <c r="J699">
        <v>0</v>
      </c>
      <c r="K699" t="s">
        <v>3157</v>
      </c>
      <c r="L699" t="s">
        <v>3564</v>
      </c>
      <c r="M699" t="s">
        <v>549</v>
      </c>
      <c r="N699" t="s">
        <v>550</v>
      </c>
      <c r="O699" t="s">
        <v>551</v>
      </c>
      <c r="P699" t="s">
        <v>242</v>
      </c>
      <c r="Q699" t="s">
        <v>244</v>
      </c>
    </row>
    <row r="700" spans="1:17">
      <c r="A700" t="s">
        <v>32320</v>
      </c>
      <c r="B700" t="s">
        <v>32321</v>
      </c>
      <c r="C700" t="s">
        <v>32833</v>
      </c>
      <c r="D700" s="4">
        <v>45803.885497685187</v>
      </c>
      <c r="E700" s="4">
        <v>45808.375</v>
      </c>
      <c r="F700" s="4">
        <v>45808.392361111109</v>
      </c>
      <c r="G700" s="4"/>
      <c r="H700" t="s">
        <v>3155</v>
      </c>
      <c r="I700" t="s">
        <v>3162</v>
      </c>
      <c r="J700">
        <v>0</v>
      </c>
      <c r="K700" t="s">
        <v>3163</v>
      </c>
      <c r="L700" t="s">
        <v>3245</v>
      </c>
      <c r="M700" t="s">
        <v>549</v>
      </c>
      <c r="N700" t="s">
        <v>550</v>
      </c>
      <c r="O700" t="s">
        <v>1923</v>
      </c>
      <c r="P700" t="s">
        <v>1924</v>
      </c>
      <c r="Q700" t="s">
        <v>3394</v>
      </c>
    </row>
    <row r="701" spans="1:17">
      <c r="A701" t="s">
        <v>32834</v>
      </c>
      <c r="B701" t="s">
        <v>32835</v>
      </c>
      <c r="C701" t="s">
        <v>32836</v>
      </c>
      <c r="D701" s="4">
        <v>45803.8830787037</v>
      </c>
      <c r="E701" s="4">
        <v>45806.625</v>
      </c>
      <c r="F701" s="4">
        <v>45806.642361111109</v>
      </c>
      <c r="G701" s="4"/>
      <c r="H701" t="s">
        <v>3155</v>
      </c>
      <c r="I701" t="s">
        <v>3175</v>
      </c>
      <c r="J701">
        <v>0</v>
      </c>
      <c r="K701" t="s">
        <v>3157</v>
      </c>
      <c r="L701" t="s">
        <v>3158</v>
      </c>
      <c r="M701" t="s">
        <v>549</v>
      </c>
      <c r="N701" t="s">
        <v>550</v>
      </c>
      <c r="O701" t="s">
        <v>136</v>
      </c>
      <c r="P701" t="s">
        <v>139</v>
      </c>
      <c r="Q701" t="s">
        <v>272</v>
      </c>
    </row>
    <row r="702" spans="1:17">
      <c r="A702" t="s">
        <v>32837</v>
      </c>
      <c r="B702" t="s">
        <v>32838</v>
      </c>
      <c r="C702" t="s">
        <v>32839</v>
      </c>
      <c r="D702" s="4">
        <v>45803.874652777777</v>
      </c>
      <c r="E702" s="4">
        <v>45805.6875</v>
      </c>
      <c r="F702" s="4">
        <v>45805.704861111109</v>
      </c>
      <c r="G702" s="4">
        <v>45805.688958333332</v>
      </c>
      <c r="H702" t="s">
        <v>3155</v>
      </c>
      <c r="I702" t="s">
        <v>3171</v>
      </c>
      <c r="J702">
        <v>1001</v>
      </c>
      <c r="K702" t="s">
        <v>3157</v>
      </c>
      <c r="L702" t="s">
        <v>3564</v>
      </c>
      <c r="M702" t="s">
        <v>549</v>
      </c>
      <c r="N702" t="s">
        <v>550</v>
      </c>
      <c r="O702" t="s">
        <v>136</v>
      </c>
      <c r="P702" t="s">
        <v>139</v>
      </c>
      <c r="Q702" t="s">
        <v>274</v>
      </c>
    </row>
    <row r="703" spans="1:17">
      <c r="A703" t="s">
        <v>32840</v>
      </c>
      <c r="B703" t="s">
        <v>32841</v>
      </c>
      <c r="C703" t="s">
        <v>32842</v>
      </c>
      <c r="D703" s="4">
        <v>45803.874224537038</v>
      </c>
      <c r="E703" s="4">
        <v>45804.354166666664</v>
      </c>
      <c r="F703" s="4">
        <v>45804.371527777781</v>
      </c>
      <c r="G703" s="4">
        <v>45804.352222222224</v>
      </c>
      <c r="H703" t="s">
        <v>3155</v>
      </c>
      <c r="I703" t="s">
        <v>3171</v>
      </c>
      <c r="J703">
        <v>1001</v>
      </c>
      <c r="K703" t="s">
        <v>3157</v>
      </c>
      <c r="L703" t="s">
        <v>3564</v>
      </c>
      <c r="M703" t="s">
        <v>549</v>
      </c>
      <c r="N703" t="s">
        <v>550</v>
      </c>
      <c r="O703" t="s">
        <v>136</v>
      </c>
      <c r="P703" t="s">
        <v>283</v>
      </c>
      <c r="Q703" t="s">
        <v>285</v>
      </c>
    </row>
    <row r="704" spans="1:17">
      <c r="A704" t="s">
        <v>20560</v>
      </c>
      <c r="B704" t="s">
        <v>20561</v>
      </c>
      <c r="C704" t="s">
        <v>32843</v>
      </c>
      <c r="D704" s="4">
        <v>45803.868032407408</v>
      </c>
      <c r="E704" s="4">
        <v>45805.8125</v>
      </c>
      <c r="F704" s="4">
        <v>45805.829861111109</v>
      </c>
      <c r="G704" s="4">
        <v>45805.810104166667</v>
      </c>
      <c r="H704" t="s">
        <v>3155</v>
      </c>
      <c r="I704" t="s">
        <v>3171</v>
      </c>
      <c r="J704">
        <v>1001</v>
      </c>
      <c r="K704" t="s">
        <v>3157</v>
      </c>
      <c r="L704" t="s">
        <v>3564</v>
      </c>
      <c r="M704" t="s">
        <v>549</v>
      </c>
      <c r="N704" t="s">
        <v>550</v>
      </c>
      <c r="O704" t="s">
        <v>136</v>
      </c>
      <c r="P704" t="s">
        <v>264</v>
      </c>
      <c r="Q704" t="s">
        <v>265</v>
      </c>
    </row>
    <row r="705" spans="1:17">
      <c r="A705" t="s">
        <v>29260</v>
      </c>
      <c r="B705" t="s">
        <v>29261</v>
      </c>
      <c r="C705" t="s">
        <v>32844</v>
      </c>
      <c r="D705" s="4">
        <v>45803.865104166667</v>
      </c>
      <c r="E705" s="4">
        <v>45804.875</v>
      </c>
      <c r="F705" s="4">
        <v>45804.892361111109</v>
      </c>
      <c r="G705" s="4">
        <v>45804.872048611112</v>
      </c>
      <c r="H705" t="s">
        <v>3155</v>
      </c>
      <c r="I705" t="s">
        <v>3222</v>
      </c>
      <c r="J705">
        <v>1</v>
      </c>
      <c r="K705" t="s">
        <v>3223</v>
      </c>
      <c r="L705" t="s">
        <v>3564</v>
      </c>
      <c r="M705" t="s">
        <v>549</v>
      </c>
      <c r="N705" t="s">
        <v>550</v>
      </c>
      <c r="O705" t="s">
        <v>551</v>
      </c>
      <c r="P705" t="s">
        <v>141</v>
      </c>
      <c r="Q705" t="s">
        <v>238</v>
      </c>
    </row>
    <row r="706" spans="1:17">
      <c r="A706" t="s">
        <v>32845</v>
      </c>
      <c r="B706" t="s">
        <v>32846</v>
      </c>
      <c r="C706" t="s">
        <v>32847</v>
      </c>
      <c r="D706" s="4">
        <v>45803.862500000003</v>
      </c>
      <c r="E706" s="4">
        <v>45808.645833333336</v>
      </c>
      <c r="F706" s="4">
        <v>45808.684027777781</v>
      </c>
      <c r="G706" s="4"/>
      <c r="H706" t="s">
        <v>3155</v>
      </c>
      <c r="I706" t="s">
        <v>3673</v>
      </c>
      <c r="J706">
        <v>0</v>
      </c>
      <c r="K706" t="s">
        <v>3194</v>
      </c>
      <c r="L706" t="s">
        <v>3245</v>
      </c>
      <c r="M706" t="s">
        <v>549</v>
      </c>
      <c r="N706" t="s">
        <v>550</v>
      </c>
      <c r="O706" t="s">
        <v>136</v>
      </c>
      <c r="P706" t="s">
        <v>292</v>
      </c>
      <c r="Q706" t="s">
        <v>296</v>
      </c>
    </row>
    <row r="707" spans="1:17">
      <c r="A707" t="s">
        <v>32845</v>
      </c>
      <c r="B707" t="s">
        <v>32848</v>
      </c>
      <c r="C707" t="s">
        <v>32849</v>
      </c>
      <c r="D707" s="4">
        <v>45803.85974537037</v>
      </c>
      <c r="E707" s="4">
        <v>45808.583333333336</v>
      </c>
      <c r="F707" s="4">
        <v>45808.621527777781</v>
      </c>
      <c r="G707" s="4"/>
      <c r="H707" t="s">
        <v>3155</v>
      </c>
      <c r="I707" t="s">
        <v>3673</v>
      </c>
      <c r="J707">
        <v>0</v>
      </c>
      <c r="K707" t="s">
        <v>3227</v>
      </c>
      <c r="L707" t="s">
        <v>3245</v>
      </c>
      <c r="M707" t="s">
        <v>549</v>
      </c>
      <c r="N707" t="s">
        <v>550</v>
      </c>
      <c r="O707" t="s">
        <v>136</v>
      </c>
      <c r="P707" t="s">
        <v>292</v>
      </c>
      <c r="Q707" t="s">
        <v>296</v>
      </c>
    </row>
    <row r="708" spans="1:17">
      <c r="A708" t="s">
        <v>32850</v>
      </c>
      <c r="B708" t="s">
        <v>32851</v>
      </c>
      <c r="C708" t="s">
        <v>32852</v>
      </c>
      <c r="D708" s="4">
        <v>45803.858981481484</v>
      </c>
      <c r="E708" s="4">
        <v>45804.895833333336</v>
      </c>
      <c r="F708" s="4">
        <v>45804.913194444445</v>
      </c>
      <c r="G708" s="4"/>
      <c r="H708" t="s">
        <v>3155</v>
      </c>
      <c r="I708" t="s">
        <v>3184</v>
      </c>
      <c r="J708">
        <v>0</v>
      </c>
      <c r="K708" t="s">
        <v>3157</v>
      </c>
      <c r="L708" t="s">
        <v>3245</v>
      </c>
      <c r="M708" t="s">
        <v>549</v>
      </c>
      <c r="N708" t="s">
        <v>550</v>
      </c>
      <c r="O708" t="s">
        <v>616</v>
      </c>
      <c r="P708" t="s">
        <v>314</v>
      </c>
      <c r="Q708" t="s">
        <v>322</v>
      </c>
    </row>
    <row r="709" spans="1:17">
      <c r="A709" t="s">
        <v>32853</v>
      </c>
      <c r="B709" t="s">
        <v>32854</v>
      </c>
      <c r="C709" t="s">
        <v>32855</v>
      </c>
      <c r="D709" s="4">
        <v>45803.858483796299</v>
      </c>
      <c r="E709" s="4">
        <v>45806.875</v>
      </c>
      <c r="F709" s="4">
        <v>45806.913194444445</v>
      </c>
      <c r="G709" s="4"/>
      <c r="H709" t="s">
        <v>3155</v>
      </c>
      <c r="I709" t="s">
        <v>3240</v>
      </c>
      <c r="J709">
        <v>0</v>
      </c>
      <c r="K709" t="s">
        <v>3194</v>
      </c>
      <c r="L709" t="s">
        <v>3158</v>
      </c>
      <c r="M709" t="s">
        <v>549</v>
      </c>
      <c r="N709" t="s">
        <v>550</v>
      </c>
      <c r="O709" t="s">
        <v>551</v>
      </c>
      <c r="P709" t="s">
        <v>141</v>
      </c>
      <c r="Q709" t="s">
        <v>232</v>
      </c>
    </row>
    <row r="710" spans="1:17">
      <c r="A710" t="s">
        <v>32856</v>
      </c>
      <c r="B710" t="s">
        <v>32857</v>
      </c>
      <c r="C710" t="s">
        <v>32858</v>
      </c>
      <c r="D710" s="4">
        <v>45803.858032407406</v>
      </c>
      <c r="E710" s="4">
        <v>45809.354166666664</v>
      </c>
      <c r="F710" s="4">
        <v>45809.371527777781</v>
      </c>
      <c r="G710" s="4"/>
      <c r="H710" t="s">
        <v>3155</v>
      </c>
      <c r="I710" t="s">
        <v>3171</v>
      </c>
      <c r="J710">
        <v>1001</v>
      </c>
      <c r="K710" t="s">
        <v>3157</v>
      </c>
      <c r="L710" t="s">
        <v>3158</v>
      </c>
      <c r="M710" t="s">
        <v>549</v>
      </c>
      <c r="N710" t="s">
        <v>550</v>
      </c>
      <c r="O710" t="s">
        <v>551</v>
      </c>
      <c r="P710" t="s">
        <v>141</v>
      </c>
      <c r="Q710" t="s">
        <v>232</v>
      </c>
    </row>
    <row r="711" spans="1:17">
      <c r="A711" t="s">
        <v>32856</v>
      </c>
      <c r="B711" t="s">
        <v>32857</v>
      </c>
      <c r="C711" t="s">
        <v>32859</v>
      </c>
      <c r="D711" s="4">
        <v>45803.857291666667</v>
      </c>
      <c r="E711" s="4">
        <v>45809.354166666664</v>
      </c>
      <c r="F711" s="4">
        <v>45809.371527777781</v>
      </c>
      <c r="G711" s="4"/>
      <c r="H711" t="s">
        <v>3155</v>
      </c>
      <c r="I711" t="s">
        <v>3175</v>
      </c>
      <c r="J711">
        <v>0</v>
      </c>
      <c r="K711" t="s">
        <v>3157</v>
      </c>
      <c r="L711" t="s">
        <v>3245</v>
      </c>
      <c r="M711" t="s">
        <v>549</v>
      </c>
      <c r="N711" t="s">
        <v>550</v>
      </c>
      <c r="O711" t="s">
        <v>551</v>
      </c>
      <c r="P711" t="s">
        <v>141</v>
      </c>
      <c r="Q711" t="s">
        <v>232</v>
      </c>
    </row>
    <row r="712" spans="1:17">
      <c r="A712" t="s">
        <v>32860</v>
      </c>
      <c r="B712" t="s">
        <v>32861</v>
      </c>
      <c r="C712" t="s">
        <v>32862</v>
      </c>
      <c r="D712" s="4">
        <v>45803.854490740741</v>
      </c>
      <c r="E712" s="4">
        <v>45806.291666666664</v>
      </c>
      <c r="F712" s="4">
        <v>45806.329861111109</v>
      </c>
      <c r="G712" s="4"/>
      <c r="H712" t="s">
        <v>3155</v>
      </c>
      <c r="I712" t="s">
        <v>3156</v>
      </c>
      <c r="J712">
        <v>0</v>
      </c>
      <c r="K712" t="s">
        <v>3157</v>
      </c>
      <c r="L712" t="s">
        <v>3593</v>
      </c>
      <c r="M712" t="s">
        <v>549</v>
      </c>
      <c r="N712" t="s">
        <v>550</v>
      </c>
      <c r="O712" t="s">
        <v>551</v>
      </c>
      <c r="P712" t="s">
        <v>242</v>
      </c>
      <c r="Q712" t="s">
        <v>243</v>
      </c>
    </row>
    <row r="713" spans="1:17">
      <c r="A713" t="s">
        <v>32863</v>
      </c>
      <c r="B713" t="s">
        <v>32864</v>
      </c>
      <c r="C713" t="s">
        <v>32865</v>
      </c>
      <c r="D713" s="4">
        <v>45803.854409722226</v>
      </c>
      <c r="E713" s="4">
        <v>45808.666666666664</v>
      </c>
      <c r="F713" s="4">
        <v>45808.684027777781</v>
      </c>
      <c r="G713" s="4"/>
      <c r="H713" t="s">
        <v>3155</v>
      </c>
      <c r="I713" t="s">
        <v>3175</v>
      </c>
      <c r="J713">
        <v>0</v>
      </c>
      <c r="K713" t="s">
        <v>3157</v>
      </c>
      <c r="L713" t="s">
        <v>3158</v>
      </c>
      <c r="M713" t="s">
        <v>549</v>
      </c>
      <c r="N713" t="s">
        <v>550</v>
      </c>
      <c r="O713" t="s">
        <v>551</v>
      </c>
      <c r="P713" t="s">
        <v>141</v>
      </c>
      <c r="Q713" t="s">
        <v>233</v>
      </c>
    </row>
    <row r="714" spans="1:17">
      <c r="A714" t="s">
        <v>32866</v>
      </c>
      <c r="B714" t="s">
        <v>32867</v>
      </c>
      <c r="C714" t="s">
        <v>32868</v>
      </c>
      <c r="D714" s="4">
        <v>45803.851319444446</v>
      </c>
      <c r="E714" s="4">
        <v>45809.291666666664</v>
      </c>
      <c r="F714" s="4">
        <v>45809.329861111109</v>
      </c>
      <c r="G714" s="4"/>
      <c r="H714" t="s">
        <v>3155</v>
      </c>
      <c r="I714" t="s">
        <v>3156</v>
      </c>
      <c r="J714">
        <v>0</v>
      </c>
      <c r="K714" t="s">
        <v>3157</v>
      </c>
      <c r="L714" t="s">
        <v>3158</v>
      </c>
      <c r="M714" t="s">
        <v>549</v>
      </c>
      <c r="N714" t="s">
        <v>550</v>
      </c>
      <c r="O714" t="s">
        <v>551</v>
      </c>
      <c r="P714" t="s">
        <v>149</v>
      </c>
      <c r="Q714" t="s">
        <v>200</v>
      </c>
    </row>
    <row r="715" spans="1:17">
      <c r="A715" t="s">
        <v>22264</v>
      </c>
      <c r="B715" t="s">
        <v>22265</v>
      </c>
      <c r="C715" t="s">
        <v>32869</v>
      </c>
      <c r="D715" s="4">
        <v>45803.84847222222</v>
      </c>
      <c r="E715" s="4">
        <v>45804.229166666664</v>
      </c>
      <c r="F715" s="4">
        <v>45804.246527777781</v>
      </c>
      <c r="G715" s="4">
        <v>45804.227118055554</v>
      </c>
      <c r="H715" t="s">
        <v>3155</v>
      </c>
      <c r="I715" t="s">
        <v>3162</v>
      </c>
      <c r="J715">
        <v>0</v>
      </c>
      <c r="K715" t="s">
        <v>3227</v>
      </c>
      <c r="L715" t="s">
        <v>3564</v>
      </c>
      <c r="M715" t="s">
        <v>549</v>
      </c>
      <c r="N715" t="s">
        <v>550</v>
      </c>
      <c r="O715" t="s">
        <v>1923</v>
      </c>
      <c r="P715" t="s">
        <v>1924</v>
      </c>
      <c r="Q715" t="s">
        <v>3164</v>
      </c>
    </row>
    <row r="716" spans="1:17">
      <c r="A716" t="s">
        <v>32870</v>
      </c>
      <c r="B716" t="s">
        <v>32871</v>
      </c>
      <c r="C716" t="s">
        <v>32872</v>
      </c>
      <c r="D716" s="4">
        <v>45803.846458333333</v>
      </c>
      <c r="E716" s="4">
        <v>45808.583333333336</v>
      </c>
      <c r="F716" s="4">
        <v>45808.600694444445</v>
      </c>
      <c r="G716" s="4"/>
      <c r="H716" t="s">
        <v>3155</v>
      </c>
      <c r="I716" t="s">
        <v>3175</v>
      </c>
      <c r="J716">
        <v>0</v>
      </c>
      <c r="K716" t="s">
        <v>3157</v>
      </c>
      <c r="L716" t="s">
        <v>3158</v>
      </c>
      <c r="M716" t="s">
        <v>549</v>
      </c>
      <c r="N716" t="s">
        <v>550</v>
      </c>
      <c r="O716" t="s">
        <v>136</v>
      </c>
      <c r="P716" t="s">
        <v>139</v>
      </c>
      <c r="Q716" t="s">
        <v>272</v>
      </c>
    </row>
    <row r="717" spans="1:17">
      <c r="A717" t="s">
        <v>31983</v>
      </c>
      <c r="B717" t="s">
        <v>31984</v>
      </c>
      <c r="C717" t="s">
        <v>32873</v>
      </c>
      <c r="D717" s="4">
        <v>45803.84579861111</v>
      </c>
      <c r="E717" s="4">
        <v>45804.729166666664</v>
      </c>
      <c r="F717" s="4">
        <v>45804.767361111109</v>
      </c>
      <c r="G717" s="4"/>
      <c r="H717" t="s">
        <v>3155</v>
      </c>
      <c r="I717" t="s">
        <v>3156</v>
      </c>
      <c r="J717">
        <v>0</v>
      </c>
      <c r="K717" t="s">
        <v>3227</v>
      </c>
      <c r="L717" t="s">
        <v>3245</v>
      </c>
      <c r="M717" t="s">
        <v>549</v>
      </c>
      <c r="N717" t="s">
        <v>550</v>
      </c>
      <c r="O717" t="s">
        <v>551</v>
      </c>
      <c r="P717" t="s">
        <v>141</v>
      </c>
      <c r="Q717" t="s">
        <v>237</v>
      </c>
    </row>
    <row r="718" spans="1:17">
      <c r="A718" t="s">
        <v>22264</v>
      </c>
      <c r="B718" t="s">
        <v>22265</v>
      </c>
      <c r="C718" t="s">
        <v>32874</v>
      </c>
      <c r="D718" s="4">
        <v>45803.842974537038</v>
      </c>
      <c r="E718" s="4">
        <v>45804.3125</v>
      </c>
      <c r="F718" s="4">
        <v>45804.329861111109</v>
      </c>
      <c r="G718" s="4"/>
      <c r="H718" t="s">
        <v>3155</v>
      </c>
      <c r="I718" t="s">
        <v>3162</v>
      </c>
      <c r="J718">
        <v>0</v>
      </c>
      <c r="K718" t="s">
        <v>3227</v>
      </c>
      <c r="L718" t="s">
        <v>3245</v>
      </c>
      <c r="M718" t="s">
        <v>549</v>
      </c>
      <c r="N718" t="s">
        <v>550</v>
      </c>
      <c r="O718" t="s">
        <v>1923</v>
      </c>
      <c r="P718" t="s">
        <v>1924</v>
      </c>
      <c r="Q718" t="s">
        <v>3164</v>
      </c>
    </row>
    <row r="719" spans="1:17">
      <c r="A719" t="s">
        <v>32875</v>
      </c>
      <c r="B719" t="s">
        <v>32876</v>
      </c>
      <c r="C719" t="s">
        <v>32877</v>
      </c>
      <c r="D719" s="4">
        <v>45803.842430555553</v>
      </c>
      <c r="E719" s="4">
        <v>45837.791666666664</v>
      </c>
      <c r="F719" s="4">
        <v>45837.809027777781</v>
      </c>
      <c r="G719" s="4"/>
      <c r="H719" t="s">
        <v>3155</v>
      </c>
      <c r="I719" t="s">
        <v>3282</v>
      </c>
      <c r="J719">
        <v>0</v>
      </c>
      <c r="K719" t="s">
        <v>3223</v>
      </c>
      <c r="L719" t="s">
        <v>3158</v>
      </c>
      <c r="M719" t="s">
        <v>549</v>
      </c>
      <c r="N719" t="s">
        <v>3275</v>
      </c>
      <c r="O719" t="s">
        <v>3276</v>
      </c>
      <c r="P719" t="s">
        <v>626</v>
      </c>
      <c r="Q719" t="s">
        <v>29321</v>
      </c>
    </row>
    <row r="720" spans="1:17">
      <c r="A720" t="s">
        <v>32878</v>
      </c>
      <c r="B720" t="s">
        <v>32879</v>
      </c>
      <c r="C720" t="s">
        <v>32880</v>
      </c>
      <c r="D720" s="4">
        <v>45803.840162037035</v>
      </c>
      <c r="E720" s="4">
        <v>45806.708333333336</v>
      </c>
      <c r="F720" s="4">
        <v>45806.746527777781</v>
      </c>
      <c r="G720" s="4"/>
      <c r="H720" t="s">
        <v>3155</v>
      </c>
      <c r="I720" t="s">
        <v>3156</v>
      </c>
      <c r="J720">
        <v>0</v>
      </c>
      <c r="K720" t="s">
        <v>3227</v>
      </c>
      <c r="L720" t="s">
        <v>3158</v>
      </c>
      <c r="M720" t="s">
        <v>549</v>
      </c>
      <c r="N720" t="s">
        <v>559</v>
      </c>
      <c r="O720" t="s">
        <v>163</v>
      </c>
      <c r="P720" t="s">
        <v>472</v>
      </c>
      <c r="Q720" t="s">
        <v>352</v>
      </c>
    </row>
    <row r="721" spans="1:17">
      <c r="A721" t="s">
        <v>29260</v>
      </c>
      <c r="B721" t="s">
        <v>29261</v>
      </c>
      <c r="C721" t="s">
        <v>32881</v>
      </c>
      <c r="D721" s="4">
        <v>45803.837939814817</v>
      </c>
      <c r="E721" s="4">
        <v>45804.875</v>
      </c>
      <c r="F721" s="4">
        <v>45804.892361111109</v>
      </c>
      <c r="G721" s="4"/>
      <c r="H721" t="s">
        <v>3155</v>
      </c>
      <c r="I721" t="s">
        <v>3222</v>
      </c>
      <c r="J721">
        <v>1</v>
      </c>
      <c r="K721" t="s">
        <v>3223</v>
      </c>
      <c r="L721" t="s">
        <v>3245</v>
      </c>
      <c r="M721" t="s">
        <v>549</v>
      </c>
      <c r="N721" t="s">
        <v>550</v>
      </c>
      <c r="O721" t="s">
        <v>551</v>
      </c>
      <c r="P721" t="s">
        <v>141</v>
      </c>
      <c r="Q721" t="s">
        <v>238</v>
      </c>
    </row>
    <row r="722" spans="1:17">
      <c r="A722" t="s">
        <v>32882</v>
      </c>
      <c r="B722" t="s">
        <v>32883</v>
      </c>
      <c r="C722" t="s">
        <v>32884</v>
      </c>
      <c r="D722" s="4">
        <v>45803.836898148147</v>
      </c>
      <c r="E722" s="4">
        <v>45805.75</v>
      </c>
      <c r="F722" s="4">
        <v>45805.767361111109</v>
      </c>
      <c r="G722" s="4">
        <v>45805.744490740741</v>
      </c>
      <c r="H722" t="s">
        <v>3155</v>
      </c>
      <c r="I722" t="s">
        <v>3175</v>
      </c>
      <c r="J722">
        <v>0</v>
      </c>
      <c r="K722" t="s">
        <v>3194</v>
      </c>
      <c r="L722" t="s">
        <v>3564</v>
      </c>
      <c r="M722" t="s">
        <v>549</v>
      </c>
      <c r="N722" t="s">
        <v>559</v>
      </c>
      <c r="O722" t="s">
        <v>504</v>
      </c>
      <c r="P722" t="s">
        <v>325</v>
      </c>
      <c r="Q722" t="s">
        <v>336</v>
      </c>
    </row>
    <row r="723" spans="1:17">
      <c r="A723" t="s">
        <v>32870</v>
      </c>
      <c r="B723" t="s">
        <v>32871</v>
      </c>
      <c r="C723" t="s">
        <v>32885</v>
      </c>
      <c r="D723" s="4">
        <v>45803.836481481485</v>
      </c>
      <c r="E723" s="4">
        <v>45808.583333333336</v>
      </c>
      <c r="F723" s="4">
        <v>45808.600694444445</v>
      </c>
      <c r="G723" s="4"/>
      <c r="H723" t="s">
        <v>3155</v>
      </c>
      <c r="I723" t="s">
        <v>3175</v>
      </c>
      <c r="J723">
        <v>0</v>
      </c>
      <c r="K723" t="s">
        <v>3157</v>
      </c>
      <c r="L723" t="s">
        <v>3245</v>
      </c>
      <c r="M723" t="s">
        <v>549</v>
      </c>
      <c r="N723" t="s">
        <v>550</v>
      </c>
      <c r="O723" t="s">
        <v>136</v>
      </c>
      <c r="P723" t="s">
        <v>139</v>
      </c>
      <c r="Q723" t="s">
        <v>272</v>
      </c>
    </row>
    <row r="724" spans="1:17">
      <c r="A724" t="s">
        <v>32882</v>
      </c>
      <c r="B724" t="s">
        <v>32886</v>
      </c>
      <c r="C724" t="s">
        <v>32887</v>
      </c>
      <c r="D724" s="4">
        <v>45803.834293981483</v>
      </c>
      <c r="E724" s="4">
        <v>45810.416666666664</v>
      </c>
      <c r="F724" s="4">
        <v>45810.454861111109</v>
      </c>
      <c r="G724" s="4"/>
      <c r="H724" t="s">
        <v>3155</v>
      </c>
      <c r="I724" t="s">
        <v>3673</v>
      </c>
      <c r="J724">
        <v>0</v>
      </c>
      <c r="K724" t="s">
        <v>3157</v>
      </c>
      <c r="L724" t="s">
        <v>3158</v>
      </c>
      <c r="M724" t="s">
        <v>549</v>
      </c>
      <c r="N724" t="s">
        <v>559</v>
      </c>
      <c r="O724" t="s">
        <v>504</v>
      </c>
      <c r="P724" t="s">
        <v>325</v>
      </c>
      <c r="Q724" t="s">
        <v>336</v>
      </c>
    </row>
    <row r="725" spans="1:17">
      <c r="A725" t="s">
        <v>32888</v>
      </c>
      <c r="B725" t="s">
        <v>32889</v>
      </c>
      <c r="C725" t="s">
        <v>32890</v>
      </c>
      <c r="D725" s="4">
        <v>45803.83184027778</v>
      </c>
      <c r="E725" s="4">
        <v>45805.895833333336</v>
      </c>
      <c r="F725" s="4">
        <v>45805.913194444445</v>
      </c>
      <c r="G725" s="4">
        <v>45805.8908912037</v>
      </c>
      <c r="H725" t="s">
        <v>3155</v>
      </c>
      <c r="I725" t="s">
        <v>3222</v>
      </c>
      <c r="J725">
        <v>1</v>
      </c>
      <c r="K725" t="s">
        <v>3223</v>
      </c>
      <c r="L725" t="s">
        <v>3564</v>
      </c>
      <c r="M725" t="s">
        <v>549</v>
      </c>
      <c r="N725" t="s">
        <v>550</v>
      </c>
      <c r="O725" t="s">
        <v>136</v>
      </c>
      <c r="P725" t="s">
        <v>292</v>
      </c>
      <c r="Q725" t="s">
        <v>291</v>
      </c>
    </row>
    <row r="726" spans="1:17">
      <c r="A726" t="s">
        <v>28645</v>
      </c>
      <c r="B726" t="s">
        <v>32232</v>
      </c>
      <c r="C726" t="s">
        <v>32891</v>
      </c>
      <c r="D726" s="4">
        <v>45803.822951388887</v>
      </c>
      <c r="E726" s="4">
        <v>45804.708333333336</v>
      </c>
      <c r="F726" s="4">
        <v>45804.746527777781</v>
      </c>
      <c r="G726" s="4"/>
      <c r="H726" t="s">
        <v>3155</v>
      </c>
      <c r="I726" t="s">
        <v>3156</v>
      </c>
      <c r="J726">
        <v>0</v>
      </c>
      <c r="K726" t="s">
        <v>3194</v>
      </c>
      <c r="L726" t="s">
        <v>3245</v>
      </c>
      <c r="M726" t="s">
        <v>549</v>
      </c>
      <c r="N726" t="s">
        <v>559</v>
      </c>
      <c r="O726" t="s">
        <v>504</v>
      </c>
      <c r="P726" t="s">
        <v>325</v>
      </c>
      <c r="Q726" t="s">
        <v>329</v>
      </c>
    </row>
    <row r="727" spans="1:17">
      <c r="A727" t="s">
        <v>32892</v>
      </c>
      <c r="B727" t="s">
        <v>32893</v>
      </c>
      <c r="C727" t="s">
        <v>32894</v>
      </c>
      <c r="D727" s="4">
        <v>45803.818113425928</v>
      </c>
      <c r="E727" s="4">
        <v>45804.583333333336</v>
      </c>
      <c r="F727" s="4">
        <v>45804.600694444445</v>
      </c>
      <c r="G727" s="4">
        <v>45804.582812499997</v>
      </c>
      <c r="H727" t="s">
        <v>3155</v>
      </c>
      <c r="I727" t="s">
        <v>3222</v>
      </c>
      <c r="J727">
        <v>1</v>
      </c>
      <c r="K727" t="s">
        <v>3223</v>
      </c>
      <c r="L727" t="s">
        <v>3564</v>
      </c>
      <c r="M727" t="s">
        <v>549</v>
      </c>
      <c r="N727" t="s">
        <v>550</v>
      </c>
      <c r="O727" t="s">
        <v>136</v>
      </c>
      <c r="P727" t="s">
        <v>292</v>
      </c>
      <c r="Q727" t="s">
        <v>23601</v>
      </c>
    </row>
    <row r="728" spans="1:17">
      <c r="A728" t="s">
        <v>32895</v>
      </c>
      <c r="B728" t="s">
        <v>32896</v>
      </c>
      <c r="C728" t="s">
        <v>32897</v>
      </c>
      <c r="D728" s="4">
        <v>45803.812847222223</v>
      </c>
      <c r="E728" s="4">
        <v>45804.729166666664</v>
      </c>
      <c r="F728" s="4">
        <v>45804.767361111109</v>
      </c>
      <c r="G728" s="4">
        <v>45804.727002314816</v>
      </c>
      <c r="H728" t="s">
        <v>3155</v>
      </c>
      <c r="I728" t="s">
        <v>3156</v>
      </c>
      <c r="J728">
        <v>0</v>
      </c>
      <c r="K728" t="s">
        <v>3163</v>
      </c>
      <c r="L728" t="s">
        <v>3564</v>
      </c>
      <c r="M728" t="s">
        <v>549</v>
      </c>
      <c r="N728" t="s">
        <v>550</v>
      </c>
      <c r="O728" t="s">
        <v>136</v>
      </c>
      <c r="P728" t="s">
        <v>264</v>
      </c>
      <c r="Q728" t="s">
        <v>2914</v>
      </c>
    </row>
    <row r="729" spans="1:17">
      <c r="A729" t="s">
        <v>32423</v>
      </c>
      <c r="B729" t="s">
        <v>32427</v>
      </c>
      <c r="C729" t="s">
        <v>32898</v>
      </c>
      <c r="D729" s="4">
        <v>45803.811550925922</v>
      </c>
      <c r="E729" s="4">
        <v>45805.375</v>
      </c>
      <c r="F729" s="4">
        <v>45805.413194444445</v>
      </c>
      <c r="G729" s="4"/>
      <c r="H729" t="s">
        <v>3155</v>
      </c>
      <c r="I729" t="s">
        <v>3240</v>
      </c>
      <c r="J729">
        <v>0</v>
      </c>
      <c r="K729" t="s">
        <v>3157</v>
      </c>
      <c r="L729" t="s">
        <v>3245</v>
      </c>
      <c r="M729" t="s">
        <v>549</v>
      </c>
      <c r="N729" t="s">
        <v>550</v>
      </c>
      <c r="O729" t="s">
        <v>551</v>
      </c>
      <c r="P729" t="s">
        <v>145</v>
      </c>
      <c r="Q729" t="s">
        <v>215</v>
      </c>
    </row>
    <row r="730" spans="1:17">
      <c r="A730" t="s">
        <v>22432</v>
      </c>
      <c r="B730" t="s">
        <v>22433</v>
      </c>
      <c r="C730" t="s">
        <v>32899</v>
      </c>
      <c r="D730" s="4">
        <v>45803.810254629629</v>
      </c>
      <c r="E730" s="4">
        <v>45804.833333333336</v>
      </c>
      <c r="F730" s="4">
        <v>45804.850694444445</v>
      </c>
      <c r="G730" s="4">
        <v>45804.833182870374</v>
      </c>
      <c r="H730" t="s">
        <v>3155</v>
      </c>
      <c r="I730" t="s">
        <v>3175</v>
      </c>
      <c r="J730">
        <v>0</v>
      </c>
      <c r="K730" t="s">
        <v>3157</v>
      </c>
      <c r="L730" t="s">
        <v>3564</v>
      </c>
      <c r="M730" t="s">
        <v>549</v>
      </c>
      <c r="N730" t="s">
        <v>559</v>
      </c>
      <c r="O730" t="s">
        <v>504</v>
      </c>
      <c r="P730" t="s">
        <v>325</v>
      </c>
      <c r="Q730" t="s">
        <v>330</v>
      </c>
    </row>
    <row r="731" spans="1:17">
      <c r="A731" t="s">
        <v>32900</v>
      </c>
      <c r="B731" t="s">
        <v>32901</v>
      </c>
      <c r="C731" t="s">
        <v>32902</v>
      </c>
      <c r="D731" s="4">
        <v>45803.809895833336</v>
      </c>
      <c r="E731" s="4">
        <v>45813.75</v>
      </c>
      <c r="F731" s="4">
        <v>45813.767361111109</v>
      </c>
      <c r="G731" s="4"/>
      <c r="H731" t="s">
        <v>3155</v>
      </c>
      <c r="I731" t="s">
        <v>3175</v>
      </c>
      <c r="J731">
        <v>1001</v>
      </c>
      <c r="K731" t="s">
        <v>3157</v>
      </c>
      <c r="L731" t="s">
        <v>3158</v>
      </c>
      <c r="M731" t="s">
        <v>549</v>
      </c>
      <c r="N731" t="s">
        <v>559</v>
      </c>
      <c r="O731" t="s">
        <v>504</v>
      </c>
      <c r="P731" t="s">
        <v>325</v>
      </c>
      <c r="Q731" t="s">
        <v>340</v>
      </c>
    </row>
    <row r="732" spans="1:17">
      <c r="A732" t="s">
        <v>29434</v>
      </c>
      <c r="B732" t="s">
        <v>29435</v>
      </c>
      <c r="C732" t="s">
        <v>32903</v>
      </c>
      <c r="D732" s="4">
        <v>45803.809699074074</v>
      </c>
      <c r="E732" s="4">
        <v>45809.625</v>
      </c>
      <c r="F732" s="4">
        <v>45809.642361111109</v>
      </c>
      <c r="G732" s="4"/>
      <c r="H732" t="s">
        <v>3155</v>
      </c>
      <c r="I732" t="s">
        <v>3171</v>
      </c>
      <c r="J732">
        <v>0</v>
      </c>
      <c r="K732" t="s">
        <v>3157</v>
      </c>
      <c r="L732" t="s">
        <v>3158</v>
      </c>
      <c r="M732" t="s">
        <v>549</v>
      </c>
      <c r="N732" t="s">
        <v>550</v>
      </c>
      <c r="O732" t="s">
        <v>136</v>
      </c>
      <c r="P732" t="s">
        <v>143</v>
      </c>
      <c r="Q732" t="s">
        <v>297</v>
      </c>
    </row>
    <row r="733" spans="1:17">
      <c r="A733" t="s">
        <v>21396</v>
      </c>
      <c r="B733" t="s">
        <v>21397</v>
      </c>
      <c r="C733" t="s">
        <v>32904</v>
      </c>
      <c r="D733" s="4">
        <v>45803.809490740743</v>
      </c>
      <c r="E733" s="4">
        <v>45804.604166666664</v>
      </c>
      <c r="F733" s="4">
        <v>45804.621527777781</v>
      </c>
      <c r="G733" s="4"/>
      <c r="H733" t="s">
        <v>3155</v>
      </c>
      <c r="I733" t="s">
        <v>3171</v>
      </c>
      <c r="J733">
        <v>0</v>
      </c>
      <c r="K733" t="s">
        <v>3157</v>
      </c>
      <c r="L733" t="s">
        <v>3245</v>
      </c>
      <c r="M733" t="s">
        <v>549</v>
      </c>
      <c r="N733" t="s">
        <v>559</v>
      </c>
      <c r="O733" t="s">
        <v>504</v>
      </c>
      <c r="P733" t="s">
        <v>325</v>
      </c>
      <c r="Q733" t="s">
        <v>328</v>
      </c>
    </row>
    <row r="734" spans="1:17">
      <c r="A734" t="s">
        <v>21396</v>
      </c>
      <c r="B734" t="s">
        <v>21399</v>
      </c>
      <c r="C734" t="s">
        <v>32905</v>
      </c>
      <c r="D734" s="4">
        <v>45803.808958333335</v>
      </c>
      <c r="E734" s="4">
        <v>45804.604166666664</v>
      </c>
      <c r="F734" s="4">
        <v>45804.621527777781</v>
      </c>
      <c r="G734" s="4"/>
      <c r="H734" t="s">
        <v>3155</v>
      </c>
      <c r="I734" t="s">
        <v>3171</v>
      </c>
      <c r="J734">
        <v>0</v>
      </c>
      <c r="K734" t="s">
        <v>3157</v>
      </c>
      <c r="L734" t="s">
        <v>3245</v>
      </c>
      <c r="M734" t="s">
        <v>549</v>
      </c>
      <c r="N734" t="s">
        <v>559</v>
      </c>
      <c r="O734" t="s">
        <v>504</v>
      </c>
      <c r="P734" t="s">
        <v>325</v>
      </c>
      <c r="Q734" t="s">
        <v>328</v>
      </c>
    </row>
    <row r="735" spans="1:17">
      <c r="A735" t="s">
        <v>22398</v>
      </c>
      <c r="B735" t="s">
        <v>22399</v>
      </c>
      <c r="C735" t="s">
        <v>32906</v>
      </c>
      <c r="D735" s="4">
        <v>45803.807615740741</v>
      </c>
      <c r="E735" s="4">
        <v>45804.833333333336</v>
      </c>
      <c r="F735" s="4">
        <v>45804.850694444445</v>
      </c>
      <c r="G735" s="4"/>
      <c r="H735" t="s">
        <v>3155</v>
      </c>
      <c r="I735" t="s">
        <v>3171</v>
      </c>
      <c r="J735">
        <v>1002</v>
      </c>
      <c r="K735" t="s">
        <v>3157</v>
      </c>
      <c r="L735" t="s">
        <v>3593</v>
      </c>
      <c r="M735" t="s">
        <v>549</v>
      </c>
      <c r="N735" t="s">
        <v>559</v>
      </c>
      <c r="O735" t="s">
        <v>163</v>
      </c>
      <c r="P735" t="s">
        <v>473</v>
      </c>
      <c r="Q735" t="s">
        <v>359</v>
      </c>
    </row>
    <row r="736" spans="1:17">
      <c r="A736" t="s">
        <v>32907</v>
      </c>
      <c r="B736" t="s">
        <v>32908</v>
      </c>
      <c r="C736" t="s">
        <v>32909</v>
      </c>
      <c r="D736" s="4">
        <v>45803.805115740739</v>
      </c>
      <c r="E736" s="4">
        <v>45808.416666666664</v>
      </c>
      <c r="F736" s="4">
        <v>45808.434027777781</v>
      </c>
      <c r="G736" s="4"/>
      <c r="H736" t="s">
        <v>3155</v>
      </c>
      <c r="I736" t="s">
        <v>3402</v>
      </c>
      <c r="J736">
        <v>0</v>
      </c>
      <c r="K736" t="s">
        <v>3403</v>
      </c>
      <c r="L736" t="s">
        <v>3158</v>
      </c>
      <c r="M736" t="s">
        <v>549</v>
      </c>
      <c r="N736" t="s">
        <v>550</v>
      </c>
      <c r="O736" t="s">
        <v>551</v>
      </c>
      <c r="P736" t="s">
        <v>149</v>
      </c>
      <c r="Q736" t="s">
        <v>205</v>
      </c>
    </row>
    <row r="737" spans="1:17">
      <c r="A737" t="s">
        <v>32892</v>
      </c>
      <c r="B737" t="s">
        <v>32910</v>
      </c>
      <c r="C737" t="s">
        <v>32911</v>
      </c>
      <c r="D737" s="4">
        <v>45803.79959490741</v>
      </c>
      <c r="E737" s="4">
        <v>45804.583333333336</v>
      </c>
      <c r="F737" s="4">
        <v>45804.621527777781</v>
      </c>
      <c r="G737" s="4">
        <v>45804.583252314813</v>
      </c>
      <c r="H737" t="s">
        <v>3155</v>
      </c>
      <c r="I737" t="s">
        <v>3156</v>
      </c>
      <c r="J737">
        <v>0</v>
      </c>
      <c r="K737" t="s">
        <v>3163</v>
      </c>
      <c r="L737" t="s">
        <v>3564</v>
      </c>
      <c r="M737" t="s">
        <v>549</v>
      </c>
      <c r="N737" t="s">
        <v>550</v>
      </c>
      <c r="O737" t="s">
        <v>136</v>
      </c>
      <c r="P737" t="s">
        <v>292</v>
      </c>
      <c r="Q737" t="s">
        <v>23601</v>
      </c>
    </row>
    <row r="738" spans="1:17">
      <c r="A738" t="s">
        <v>32912</v>
      </c>
      <c r="B738" t="s">
        <v>32913</v>
      </c>
      <c r="C738" t="s">
        <v>32914</v>
      </c>
      <c r="D738" s="4">
        <v>45803.797962962963</v>
      </c>
      <c r="E738" s="4">
        <v>45809.416666666664</v>
      </c>
      <c r="F738" s="4">
        <v>45809.434027777781</v>
      </c>
      <c r="G738" s="4"/>
      <c r="H738" t="s">
        <v>3155</v>
      </c>
      <c r="I738" t="s">
        <v>3222</v>
      </c>
      <c r="J738">
        <v>1</v>
      </c>
      <c r="K738" t="s">
        <v>3223</v>
      </c>
      <c r="L738" t="s">
        <v>3158</v>
      </c>
      <c r="M738" t="s">
        <v>549</v>
      </c>
      <c r="N738" t="s">
        <v>550</v>
      </c>
      <c r="O738" t="s">
        <v>136</v>
      </c>
      <c r="P738" t="s">
        <v>139</v>
      </c>
      <c r="Q738" t="s">
        <v>273</v>
      </c>
    </row>
    <row r="739" spans="1:17">
      <c r="A739" t="s">
        <v>24256</v>
      </c>
      <c r="B739" t="s">
        <v>24257</v>
      </c>
      <c r="C739" t="s">
        <v>32915</v>
      </c>
      <c r="D739" s="4">
        <v>45803.795624999999</v>
      </c>
      <c r="E739" s="4">
        <v>45817.416666666664</v>
      </c>
      <c r="F739" s="4">
        <v>45817.434027777781</v>
      </c>
      <c r="G739" s="4"/>
      <c r="H739" t="s">
        <v>3155</v>
      </c>
      <c r="I739" t="s">
        <v>3175</v>
      </c>
      <c r="J739">
        <v>1001</v>
      </c>
      <c r="K739" t="s">
        <v>3157</v>
      </c>
      <c r="L739" t="s">
        <v>3158</v>
      </c>
      <c r="M739" t="s">
        <v>549</v>
      </c>
      <c r="N739" t="s">
        <v>559</v>
      </c>
      <c r="O739" t="s">
        <v>504</v>
      </c>
      <c r="P739" t="s">
        <v>325</v>
      </c>
      <c r="Q739" t="s">
        <v>329</v>
      </c>
    </row>
    <row r="740" spans="1:17">
      <c r="A740" t="s">
        <v>32295</v>
      </c>
      <c r="B740" t="s">
        <v>32296</v>
      </c>
      <c r="C740" t="s">
        <v>32916</v>
      </c>
      <c r="D740" s="4">
        <v>45803.793842592589</v>
      </c>
      <c r="E740" s="4">
        <v>45805.75</v>
      </c>
      <c r="F740" s="4">
        <v>45805.767361111109</v>
      </c>
      <c r="G740" s="4"/>
      <c r="H740" t="s">
        <v>3155</v>
      </c>
      <c r="I740" t="s">
        <v>3171</v>
      </c>
      <c r="J740">
        <v>1001</v>
      </c>
      <c r="K740" t="s">
        <v>3157</v>
      </c>
      <c r="L740" t="s">
        <v>3245</v>
      </c>
      <c r="M740" t="s">
        <v>549</v>
      </c>
      <c r="N740" t="s">
        <v>550</v>
      </c>
      <c r="O740" t="s">
        <v>136</v>
      </c>
      <c r="P740" t="s">
        <v>292</v>
      </c>
      <c r="Q740" t="s">
        <v>295</v>
      </c>
    </row>
    <row r="741" spans="1:17">
      <c r="A741" t="s">
        <v>32155</v>
      </c>
      <c r="B741" t="s">
        <v>32156</v>
      </c>
      <c r="C741" t="s">
        <v>32917</v>
      </c>
      <c r="D741" s="4">
        <v>45803.792719907404</v>
      </c>
      <c r="E741" s="4">
        <v>45812.770833333336</v>
      </c>
      <c r="F741" s="4">
        <v>45812.788194444445</v>
      </c>
      <c r="G741" s="4"/>
      <c r="H741" t="s">
        <v>3155</v>
      </c>
      <c r="I741" t="s">
        <v>3171</v>
      </c>
      <c r="J741">
        <v>1001</v>
      </c>
      <c r="K741" t="s">
        <v>3157</v>
      </c>
      <c r="L741" t="s">
        <v>3245</v>
      </c>
      <c r="M741" t="s">
        <v>549</v>
      </c>
      <c r="N741" t="s">
        <v>550</v>
      </c>
      <c r="O741" t="s">
        <v>136</v>
      </c>
      <c r="P741" t="s">
        <v>292</v>
      </c>
      <c r="Q741" t="s">
        <v>291</v>
      </c>
    </row>
    <row r="742" spans="1:17">
      <c r="A742" t="s">
        <v>22398</v>
      </c>
      <c r="B742" t="s">
        <v>22399</v>
      </c>
      <c r="C742" t="s">
        <v>32918</v>
      </c>
      <c r="D742" s="4">
        <v>45803.791921296295</v>
      </c>
      <c r="E742" s="4">
        <v>45804.833333333336</v>
      </c>
      <c r="F742" s="4">
        <v>45804.850694444445</v>
      </c>
      <c r="G742" s="4"/>
      <c r="H742" t="s">
        <v>3155</v>
      </c>
      <c r="I742" t="s">
        <v>3171</v>
      </c>
      <c r="J742">
        <v>0</v>
      </c>
      <c r="K742" t="s">
        <v>3157</v>
      </c>
      <c r="L742" t="s">
        <v>3245</v>
      </c>
      <c r="M742" t="s">
        <v>549</v>
      </c>
      <c r="N742" t="s">
        <v>559</v>
      </c>
      <c r="O742" t="s">
        <v>163</v>
      </c>
      <c r="P742" t="s">
        <v>473</v>
      </c>
      <c r="Q742" t="s">
        <v>359</v>
      </c>
    </row>
    <row r="743" spans="1:17">
      <c r="A743" t="s">
        <v>32919</v>
      </c>
      <c r="B743" t="s">
        <v>32920</v>
      </c>
      <c r="C743" t="s">
        <v>32921</v>
      </c>
      <c r="D743" s="4">
        <v>45803.791574074072</v>
      </c>
      <c r="E743" s="4">
        <v>45809.6875</v>
      </c>
      <c r="F743" s="4">
        <v>45809.704861111109</v>
      </c>
      <c r="G743" s="4"/>
      <c r="H743" t="s">
        <v>3155</v>
      </c>
      <c r="I743" t="s">
        <v>3175</v>
      </c>
      <c r="J743">
        <v>0</v>
      </c>
      <c r="K743" t="s">
        <v>3157</v>
      </c>
      <c r="L743" t="s">
        <v>3158</v>
      </c>
      <c r="M743" t="s">
        <v>549</v>
      </c>
      <c r="N743" t="s">
        <v>550</v>
      </c>
      <c r="O743" t="s">
        <v>136</v>
      </c>
      <c r="P743" t="s">
        <v>143</v>
      </c>
      <c r="Q743" t="s">
        <v>302</v>
      </c>
    </row>
    <row r="744" spans="1:17">
      <c r="A744" t="s">
        <v>32922</v>
      </c>
      <c r="B744" t="s">
        <v>32923</v>
      </c>
      <c r="C744" t="s">
        <v>32924</v>
      </c>
      <c r="D744" s="4">
        <v>45803.790543981479</v>
      </c>
      <c r="E744" s="4">
        <v>45804.9375</v>
      </c>
      <c r="F744" s="4">
        <v>45804.954861111109</v>
      </c>
      <c r="G744" s="4"/>
      <c r="H744" t="s">
        <v>3155</v>
      </c>
      <c r="I744" t="s">
        <v>3162</v>
      </c>
      <c r="J744">
        <v>0</v>
      </c>
      <c r="K744" t="s">
        <v>3358</v>
      </c>
      <c r="L744" t="s">
        <v>3593</v>
      </c>
      <c r="M744" t="s">
        <v>549</v>
      </c>
      <c r="N744" t="s">
        <v>550</v>
      </c>
      <c r="O744" t="s">
        <v>1923</v>
      </c>
      <c r="P744" t="s">
        <v>1924</v>
      </c>
      <c r="Q744" t="s">
        <v>3394</v>
      </c>
    </row>
    <row r="745" spans="1:17">
      <c r="A745" t="s">
        <v>32925</v>
      </c>
      <c r="B745" t="s">
        <v>32926</v>
      </c>
      <c r="C745" t="s">
        <v>32927</v>
      </c>
      <c r="D745" s="4">
        <v>45803.788761574076</v>
      </c>
      <c r="E745" s="4">
        <v>45808.5</v>
      </c>
      <c r="F745" s="4">
        <v>45808.517361111109</v>
      </c>
      <c r="G745" s="4"/>
      <c r="H745" t="s">
        <v>3155</v>
      </c>
      <c r="I745" t="s">
        <v>3175</v>
      </c>
      <c r="J745">
        <v>0</v>
      </c>
      <c r="K745" t="s">
        <v>3157</v>
      </c>
      <c r="L745" t="s">
        <v>3158</v>
      </c>
      <c r="M745" t="s">
        <v>549</v>
      </c>
      <c r="N745" t="s">
        <v>559</v>
      </c>
      <c r="O745" t="s">
        <v>504</v>
      </c>
      <c r="P745" t="s">
        <v>325</v>
      </c>
      <c r="Q745" t="s">
        <v>340</v>
      </c>
    </row>
    <row r="746" spans="1:17">
      <c r="A746" t="s">
        <v>32928</v>
      </c>
      <c r="B746" t="s">
        <v>32929</v>
      </c>
      <c r="C746" t="s">
        <v>32930</v>
      </c>
      <c r="D746" s="4">
        <v>45803.788622685184</v>
      </c>
      <c r="E746" s="4">
        <v>45810.166666666664</v>
      </c>
      <c r="F746" s="4">
        <v>45810.184027777781</v>
      </c>
      <c r="G746" s="4"/>
      <c r="H746" t="s">
        <v>3155</v>
      </c>
      <c r="I746" t="s">
        <v>3175</v>
      </c>
      <c r="J746">
        <v>1001</v>
      </c>
      <c r="K746" t="s">
        <v>3157</v>
      </c>
      <c r="L746" t="s">
        <v>3158</v>
      </c>
      <c r="M746" t="s">
        <v>549</v>
      </c>
      <c r="N746" t="s">
        <v>550</v>
      </c>
      <c r="O746" t="s">
        <v>551</v>
      </c>
      <c r="P746" t="s">
        <v>145</v>
      </c>
      <c r="Q746" t="s">
        <v>222</v>
      </c>
    </row>
    <row r="747" spans="1:17">
      <c r="A747" t="s">
        <v>32931</v>
      </c>
      <c r="B747" t="s">
        <v>32932</v>
      </c>
      <c r="C747" t="s">
        <v>32933</v>
      </c>
      <c r="D747" s="4">
        <v>45803.788171296299</v>
      </c>
      <c r="E747" s="4">
        <v>45808.770833333336</v>
      </c>
      <c r="F747" s="4">
        <v>45808.809027777781</v>
      </c>
      <c r="G747" s="4"/>
      <c r="H747" t="s">
        <v>3155</v>
      </c>
      <c r="I747" t="s">
        <v>3156</v>
      </c>
      <c r="J747">
        <v>0</v>
      </c>
      <c r="K747" t="s">
        <v>3194</v>
      </c>
      <c r="L747" t="s">
        <v>3158</v>
      </c>
      <c r="M747" t="s">
        <v>549</v>
      </c>
      <c r="N747" t="s">
        <v>550</v>
      </c>
      <c r="O747" t="s">
        <v>136</v>
      </c>
      <c r="P747" t="s">
        <v>264</v>
      </c>
      <c r="Q747" t="s">
        <v>266</v>
      </c>
    </row>
    <row r="748" spans="1:17">
      <c r="A748" t="s">
        <v>32502</v>
      </c>
      <c r="B748" t="s">
        <v>32503</v>
      </c>
      <c r="C748" t="s">
        <v>32934</v>
      </c>
      <c r="D748" s="4">
        <v>45803.78733796296</v>
      </c>
      <c r="E748" s="4">
        <v>45805.75</v>
      </c>
      <c r="F748" s="4">
        <v>45805.767361111109</v>
      </c>
      <c r="G748" s="4"/>
      <c r="H748" t="s">
        <v>3155</v>
      </c>
      <c r="I748" t="s">
        <v>3162</v>
      </c>
      <c r="J748">
        <v>0</v>
      </c>
      <c r="K748" t="s">
        <v>3358</v>
      </c>
      <c r="L748" t="s">
        <v>3245</v>
      </c>
      <c r="M748" t="s">
        <v>549</v>
      </c>
      <c r="N748" t="s">
        <v>550</v>
      </c>
      <c r="O748" t="s">
        <v>1923</v>
      </c>
      <c r="P748" t="s">
        <v>1924</v>
      </c>
      <c r="Q748" t="s">
        <v>3299</v>
      </c>
    </row>
    <row r="749" spans="1:17">
      <c r="A749" t="s">
        <v>20770</v>
      </c>
      <c r="B749" t="s">
        <v>20771</v>
      </c>
      <c r="C749" t="s">
        <v>32935</v>
      </c>
      <c r="D749" s="4">
        <v>45803.78701388889</v>
      </c>
      <c r="E749" s="4">
        <v>45804.8125</v>
      </c>
      <c r="F749" s="4">
        <v>45804.850694444445</v>
      </c>
      <c r="G749" s="4">
        <v>45804.808900462966</v>
      </c>
      <c r="H749" t="s">
        <v>3155</v>
      </c>
      <c r="I749" t="s">
        <v>3673</v>
      </c>
      <c r="J749">
        <v>0</v>
      </c>
      <c r="K749" t="s">
        <v>3194</v>
      </c>
      <c r="L749" t="s">
        <v>3564</v>
      </c>
      <c r="M749" t="s">
        <v>549</v>
      </c>
      <c r="N749" t="s">
        <v>559</v>
      </c>
      <c r="O749" t="s">
        <v>504</v>
      </c>
      <c r="P749" t="s">
        <v>325</v>
      </c>
      <c r="Q749" t="s">
        <v>341</v>
      </c>
    </row>
    <row r="750" spans="1:17">
      <c r="A750" t="s">
        <v>28081</v>
      </c>
      <c r="B750" t="s">
        <v>28082</v>
      </c>
      <c r="C750" t="s">
        <v>32936</v>
      </c>
      <c r="D750" s="4">
        <v>45803.786921296298</v>
      </c>
      <c r="E750" s="4">
        <v>45807.520833333336</v>
      </c>
      <c r="F750" s="4">
        <v>45807.559027777781</v>
      </c>
      <c r="G750" s="4"/>
      <c r="H750" t="s">
        <v>3155</v>
      </c>
      <c r="I750" t="s">
        <v>3673</v>
      </c>
      <c r="J750">
        <v>0</v>
      </c>
      <c r="K750" t="s">
        <v>3157</v>
      </c>
      <c r="L750" t="s">
        <v>3158</v>
      </c>
      <c r="M750" t="s">
        <v>549</v>
      </c>
      <c r="N750" t="s">
        <v>559</v>
      </c>
      <c r="O750" t="s">
        <v>504</v>
      </c>
      <c r="P750" t="s">
        <v>325</v>
      </c>
      <c r="Q750" t="s">
        <v>336</v>
      </c>
    </row>
    <row r="751" spans="1:17">
      <c r="A751" t="s">
        <v>32279</v>
      </c>
      <c r="B751" t="s">
        <v>32280</v>
      </c>
      <c r="C751" t="s">
        <v>32937</v>
      </c>
      <c r="D751" s="4">
        <v>45803.786562499998</v>
      </c>
      <c r="E751" s="4">
        <v>45804.791666666664</v>
      </c>
      <c r="F751" s="4">
        <v>45804.809027777781</v>
      </c>
      <c r="G751" s="4"/>
      <c r="H751" t="s">
        <v>3155</v>
      </c>
      <c r="I751" t="s">
        <v>3162</v>
      </c>
      <c r="J751">
        <v>0</v>
      </c>
      <c r="K751" t="s">
        <v>3198</v>
      </c>
      <c r="L751" t="s">
        <v>3245</v>
      </c>
      <c r="M751" t="s">
        <v>549</v>
      </c>
      <c r="N751" t="s">
        <v>550</v>
      </c>
      <c r="O751" t="s">
        <v>1923</v>
      </c>
      <c r="P751" t="s">
        <v>1924</v>
      </c>
      <c r="Q751" t="s">
        <v>3199</v>
      </c>
    </row>
    <row r="752" spans="1:17">
      <c r="A752" t="s">
        <v>32938</v>
      </c>
      <c r="B752" t="s">
        <v>32939</v>
      </c>
      <c r="C752" t="s">
        <v>32940</v>
      </c>
      <c r="D752" s="4">
        <v>45803.78638888889</v>
      </c>
      <c r="E752" s="4">
        <v>45805.020833333336</v>
      </c>
      <c r="F752" s="4">
        <v>45805.059027777781</v>
      </c>
      <c r="G752" s="4"/>
      <c r="H752" t="s">
        <v>3155</v>
      </c>
      <c r="I752" t="s">
        <v>3156</v>
      </c>
      <c r="J752">
        <v>0</v>
      </c>
      <c r="K752" t="s">
        <v>3157</v>
      </c>
      <c r="L752" t="s">
        <v>3245</v>
      </c>
      <c r="M752" t="s">
        <v>549</v>
      </c>
      <c r="N752" t="s">
        <v>550</v>
      </c>
      <c r="O752" t="s">
        <v>136</v>
      </c>
      <c r="P752" t="s">
        <v>143</v>
      </c>
      <c r="Q752" t="s">
        <v>298</v>
      </c>
    </row>
    <row r="753" spans="1:17">
      <c r="A753" t="s">
        <v>25708</v>
      </c>
      <c r="B753" t="s">
        <v>25709</v>
      </c>
      <c r="C753" t="s">
        <v>32941</v>
      </c>
      <c r="D753" s="4">
        <v>45803.785949074074</v>
      </c>
      <c r="E753" s="4">
        <v>45804.645833333336</v>
      </c>
      <c r="F753" s="4">
        <v>45804.663194444445</v>
      </c>
      <c r="G753" s="4">
        <v>45804.637048611112</v>
      </c>
      <c r="H753" t="s">
        <v>3155</v>
      </c>
      <c r="I753" t="s">
        <v>3175</v>
      </c>
      <c r="J753">
        <v>0</v>
      </c>
      <c r="K753" t="s">
        <v>3157</v>
      </c>
      <c r="L753" t="s">
        <v>3564</v>
      </c>
      <c r="M753" t="s">
        <v>549</v>
      </c>
      <c r="N753" t="s">
        <v>559</v>
      </c>
      <c r="O753" t="s">
        <v>504</v>
      </c>
      <c r="P753" t="s">
        <v>325</v>
      </c>
      <c r="Q753" t="s">
        <v>336</v>
      </c>
    </row>
    <row r="754" spans="1:17">
      <c r="A754" t="s">
        <v>32626</v>
      </c>
      <c r="B754" t="s">
        <v>32627</v>
      </c>
      <c r="C754" t="s">
        <v>32942</v>
      </c>
      <c r="D754" s="4">
        <v>45803.783750000002</v>
      </c>
      <c r="E754" s="4">
        <v>45808.416666666664</v>
      </c>
      <c r="F754" s="4">
        <v>45808.434027777781</v>
      </c>
      <c r="G754" s="4"/>
      <c r="H754" t="s">
        <v>3155</v>
      </c>
      <c r="I754" t="s">
        <v>3171</v>
      </c>
      <c r="J754">
        <v>1001</v>
      </c>
      <c r="K754" t="s">
        <v>3157</v>
      </c>
      <c r="L754" t="s">
        <v>3245</v>
      </c>
      <c r="M754" t="s">
        <v>549</v>
      </c>
      <c r="N754" t="s">
        <v>550</v>
      </c>
      <c r="O754" t="s">
        <v>136</v>
      </c>
      <c r="P754" t="s">
        <v>147</v>
      </c>
      <c r="Q754" t="s">
        <v>257</v>
      </c>
    </row>
    <row r="755" spans="1:17">
      <c r="A755" t="s">
        <v>29155</v>
      </c>
      <c r="B755" t="s">
        <v>29156</v>
      </c>
      <c r="C755" t="s">
        <v>32943</v>
      </c>
      <c r="D755" s="4">
        <v>45803.78297453704</v>
      </c>
      <c r="E755" s="4">
        <v>45804.625</v>
      </c>
      <c r="F755" s="4">
        <v>45804.663194444445</v>
      </c>
      <c r="G755" s="4"/>
      <c r="H755" t="s">
        <v>3155</v>
      </c>
      <c r="I755" t="s">
        <v>4530</v>
      </c>
      <c r="J755">
        <v>1001</v>
      </c>
      <c r="K755" t="s">
        <v>10251</v>
      </c>
      <c r="L755" t="s">
        <v>3245</v>
      </c>
      <c r="M755" t="s">
        <v>549</v>
      </c>
      <c r="N755" t="s">
        <v>559</v>
      </c>
      <c r="O755" t="s">
        <v>504</v>
      </c>
      <c r="P755" t="s">
        <v>325</v>
      </c>
      <c r="Q755" t="s">
        <v>327</v>
      </c>
    </row>
    <row r="756" spans="1:17">
      <c r="A756" t="s">
        <v>32845</v>
      </c>
      <c r="B756" t="s">
        <v>32848</v>
      </c>
      <c r="C756" t="s">
        <v>32944</v>
      </c>
      <c r="D756" s="4">
        <v>45803.782743055555</v>
      </c>
      <c r="E756" s="4">
        <v>45805.75</v>
      </c>
      <c r="F756" s="4">
        <v>45805.788194444445</v>
      </c>
      <c r="G756" s="4"/>
      <c r="H756" t="s">
        <v>3155</v>
      </c>
      <c r="I756" t="s">
        <v>3240</v>
      </c>
      <c r="J756">
        <v>1002</v>
      </c>
      <c r="K756" t="s">
        <v>3157</v>
      </c>
      <c r="L756" t="s">
        <v>3245</v>
      </c>
      <c r="M756" t="s">
        <v>549</v>
      </c>
      <c r="N756" t="s">
        <v>550</v>
      </c>
      <c r="O756" t="s">
        <v>136</v>
      </c>
      <c r="P756" t="s">
        <v>292</v>
      </c>
      <c r="Q756" t="s">
        <v>296</v>
      </c>
    </row>
    <row r="757" spans="1:17">
      <c r="A757" t="s">
        <v>32945</v>
      </c>
      <c r="B757" t="s">
        <v>32946</v>
      </c>
      <c r="C757" t="s">
        <v>32947</v>
      </c>
      <c r="D757" s="4">
        <v>45803.780439814815</v>
      </c>
      <c r="E757" s="4">
        <v>45805.833333333336</v>
      </c>
      <c r="F757" s="4">
        <v>45805.871527777781</v>
      </c>
      <c r="G757" s="4">
        <v>45805.832349537035</v>
      </c>
      <c r="H757" t="s">
        <v>3155</v>
      </c>
      <c r="I757" t="s">
        <v>3240</v>
      </c>
      <c r="J757">
        <v>1002</v>
      </c>
      <c r="K757" t="s">
        <v>3157</v>
      </c>
      <c r="L757" t="s">
        <v>3564</v>
      </c>
      <c r="M757" t="s">
        <v>549</v>
      </c>
      <c r="N757" t="s">
        <v>550</v>
      </c>
      <c r="O757" t="s">
        <v>136</v>
      </c>
      <c r="P757" t="s">
        <v>292</v>
      </c>
      <c r="Q757" t="s">
        <v>291</v>
      </c>
    </row>
    <row r="758" spans="1:17">
      <c r="A758" t="s">
        <v>32888</v>
      </c>
      <c r="B758" t="s">
        <v>32889</v>
      </c>
      <c r="C758" t="s">
        <v>32948</v>
      </c>
      <c r="D758" s="4">
        <v>45803.77753472222</v>
      </c>
      <c r="E758" s="4">
        <v>45805.875</v>
      </c>
      <c r="F758" s="4">
        <v>45805.892361111109</v>
      </c>
      <c r="G758" s="4"/>
      <c r="H758" t="s">
        <v>3155</v>
      </c>
      <c r="I758" t="s">
        <v>3222</v>
      </c>
      <c r="J758">
        <v>1</v>
      </c>
      <c r="K758" t="s">
        <v>3223</v>
      </c>
      <c r="L758" t="s">
        <v>3245</v>
      </c>
      <c r="M758" t="s">
        <v>549</v>
      </c>
      <c r="N758" t="s">
        <v>550</v>
      </c>
      <c r="O758" t="s">
        <v>136</v>
      </c>
      <c r="P758" t="s">
        <v>292</v>
      </c>
      <c r="Q758" t="s">
        <v>291</v>
      </c>
    </row>
    <row r="759" spans="1:17">
      <c r="A759" t="s">
        <v>20718</v>
      </c>
      <c r="B759" t="s">
        <v>20719</v>
      </c>
      <c r="C759" t="s">
        <v>32949</v>
      </c>
      <c r="D759" s="4">
        <v>45803.776030092595</v>
      </c>
      <c r="E759" s="4">
        <v>45805.6875</v>
      </c>
      <c r="F759" s="4">
        <v>45805.725694444445</v>
      </c>
      <c r="G759" s="4"/>
      <c r="H759" t="s">
        <v>3155</v>
      </c>
      <c r="I759" t="s">
        <v>3156</v>
      </c>
      <c r="J759">
        <v>0</v>
      </c>
      <c r="K759" t="s">
        <v>3227</v>
      </c>
      <c r="L759" t="s">
        <v>3245</v>
      </c>
      <c r="M759" t="s">
        <v>549</v>
      </c>
      <c r="N759" t="s">
        <v>550</v>
      </c>
      <c r="O759" t="s">
        <v>136</v>
      </c>
      <c r="P759" t="s">
        <v>292</v>
      </c>
      <c r="Q759" t="s">
        <v>295</v>
      </c>
    </row>
    <row r="760" spans="1:17">
      <c r="A760" t="s">
        <v>29069</v>
      </c>
      <c r="B760" t="s">
        <v>29070</v>
      </c>
      <c r="C760" t="s">
        <v>32950</v>
      </c>
      <c r="D760" s="4">
        <v>45803.773460648146</v>
      </c>
      <c r="E760" s="4">
        <v>45804.458333333336</v>
      </c>
      <c r="F760" s="4">
        <v>45804.496527777781</v>
      </c>
      <c r="G760" s="4">
        <v>45804.459039351852</v>
      </c>
      <c r="H760" t="s">
        <v>3155</v>
      </c>
      <c r="I760" t="s">
        <v>4530</v>
      </c>
      <c r="J760">
        <v>1001</v>
      </c>
      <c r="K760" t="s">
        <v>6466</v>
      </c>
      <c r="L760" t="s">
        <v>3564</v>
      </c>
      <c r="M760" t="s">
        <v>549</v>
      </c>
      <c r="N760" t="s">
        <v>559</v>
      </c>
      <c r="O760" t="s">
        <v>504</v>
      </c>
      <c r="P760" t="s">
        <v>325</v>
      </c>
      <c r="Q760" t="s">
        <v>335</v>
      </c>
    </row>
    <row r="761" spans="1:17">
      <c r="A761" t="s">
        <v>32951</v>
      </c>
      <c r="B761" t="s">
        <v>32952</v>
      </c>
      <c r="C761" t="s">
        <v>32953</v>
      </c>
      <c r="D761" s="4">
        <v>45803.771296296298</v>
      </c>
      <c r="E761" s="4">
        <v>45814.604166666664</v>
      </c>
      <c r="F761" s="4">
        <v>45814.621527777781</v>
      </c>
      <c r="G761" s="4"/>
      <c r="H761" t="s">
        <v>3155</v>
      </c>
      <c r="I761" t="s">
        <v>3175</v>
      </c>
      <c r="J761">
        <v>0</v>
      </c>
      <c r="K761" t="s">
        <v>3157</v>
      </c>
      <c r="L761" t="s">
        <v>3158</v>
      </c>
      <c r="M761" t="s">
        <v>549</v>
      </c>
      <c r="N761" t="s">
        <v>559</v>
      </c>
      <c r="O761" t="s">
        <v>504</v>
      </c>
      <c r="P761" t="s">
        <v>325</v>
      </c>
      <c r="Q761" t="s">
        <v>328</v>
      </c>
    </row>
    <row r="762" spans="1:17">
      <c r="A762" t="s">
        <v>32954</v>
      </c>
      <c r="B762" t="s">
        <v>32955</v>
      </c>
      <c r="C762" t="s">
        <v>32956</v>
      </c>
      <c r="D762" s="4">
        <v>45803.767557870371</v>
      </c>
      <c r="E762" s="4">
        <v>45808.770833333336</v>
      </c>
      <c r="F762" s="4">
        <v>45808.788194444445</v>
      </c>
      <c r="G762" s="4"/>
      <c r="H762" t="s">
        <v>3155</v>
      </c>
      <c r="I762" t="s">
        <v>3175</v>
      </c>
      <c r="J762">
        <v>0</v>
      </c>
      <c r="K762" t="s">
        <v>3157</v>
      </c>
      <c r="L762" t="s">
        <v>3158</v>
      </c>
      <c r="M762" t="s">
        <v>549</v>
      </c>
      <c r="N762" t="s">
        <v>550</v>
      </c>
      <c r="O762" t="s">
        <v>551</v>
      </c>
      <c r="P762" t="s">
        <v>141</v>
      </c>
      <c r="Q762" t="s">
        <v>232</v>
      </c>
    </row>
    <row r="763" spans="1:17">
      <c r="A763" t="s">
        <v>32430</v>
      </c>
      <c r="B763" t="s">
        <v>32957</v>
      </c>
      <c r="C763" t="s">
        <v>32958</v>
      </c>
      <c r="D763" s="4">
        <v>45803.763414351852</v>
      </c>
      <c r="E763" s="4">
        <v>45804.958333333336</v>
      </c>
      <c r="F763" s="4">
        <v>45804.996527777781</v>
      </c>
      <c r="G763" s="4">
        <v>45804.967175925929</v>
      </c>
      <c r="H763" t="s">
        <v>3155</v>
      </c>
      <c r="I763" t="s">
        <v>3240</v>
      </c>
      <c r="J763">
        <v>0</v>
      </c>
      <c r="K763" t="s">
        <v>3194</v>
      </c>
      <c r="L763" t="s">
        <v>3564</v>
      </c>
      <c r="M763" t="s">
        <v>549</v>
      </c>
      <c r="N763" t="s">
        <v>550</v>
      </c>
      <c r="O763" t="s">
        <v>551</v>
      </c>
      <c r="P763" t="s">
        <v>242</v>
      </c>
      <c r="Q763" t="s">
        <v>249</v>
      </c>
    </row>
    <row r="764" spans="1:17">
      <c r="A764" t="s">
        <v>32959</v>
      </c>
      <c r="B764" t="s">
        <v>32960</v>
      </c>
      <c r="C764" t="s">
        <v>32961</v>
      </c>
      <c r="D764" s="4">
        <v>45803.762071759258</v>
      </c>
      <c r="E764" s="4">
        <v>45807.791666666664</v>
      </c>
      <c r="F764" s="4">
        <v>45807.809027777781</v>
      </c>
      <c r="G764" s="4"/>
      <c r="H764" t="s">
        <v>3155</v>
      </c>
      <c r="I764" t="s">
        <v>3171</v>
      </c>
      <c r="J764">
        <v>1001</v>
      </c>
      <c r="K764" t="s">
        <v>3157</v>
      </c>
      <c r="L764" t="s">
        <v>3158</v>
      </c>
      <c r="M764" t="s">
        <v>549</v>
      </c>
      <c r="N764" t="s">
        <v>550</v>
      </c>
      <c r="O764" t="s">
        <v>551</v>
      </c>
      <c r="P764" t="s">
        <v>141</v>
      </c>
      <c r="Q764" t="s">
        <v>238</v>
      </c>
    </row>
    <row r="765" spans="1:17">
      <c r="A765" t="s">
        <v>19738</v>
      </c>
      <c r="B765" t="s">
        <v>19739</v>
      </c>
      <c r="C765" t="s">
        <v>32962</v>
      </c>
      <c r="D765" s="4">
        <v>45803.759768518517</v>
      </c>
      <c r="E765" s="4">
        <v>45809.375</v>
      </c>
      <c r="F765" s="4">
        <v>45809.392361111109</v>
      </c>
      <c r="G765" s="4"/>
      <c r="H765" t="s">
        <v>3155</v>
      </c>
      <c r="I765" t="s">
        <v>3171</v>
      </c>
      <c r="J765">
        <v>1001</v>
      </c>
      <c r="K765" t="s">
        <v>3157</v>
      </c>
      <c r="L765" t="s">
        <v>3245</v>
      </c>
      <c r="M765" t="s">
        <v>549</v>
      </c>
      <c r="N765" t="s">
        <v>550</v>
      </c>
      <c r="O765" t="s">
        <v>136</v>
      </c>
      <c r="P765" t="s">
        <v>143</v>
      </c>
      <c r="Q765" t="s">
        <v>303</v>
      </c>
    </row>
    <row r="766" spans="1:17">
      <c r="A766" t="s">
        <v>32963</v>
      </c>
      <c r="B766" t="s">
        <v>32964</v>
      </c>
      <c r="C766" t="s">
        <v>32965</v>
      </c>
      <c r="D766" s="4">
        <v>45803.759710648148</v>
      </c>
      <c r="E766" s="4">
        <v>45804.875</v>
      </c>
      <c r="F766" s="4">
        <v>45804.913194444445</v>
      </c>
      <c r="G766" s="4">
        <v>45804.873159722221</v>
      </c>
      <c r="H766" t="s">
        <v>3155</v>
      </c>
      <c r="I766" t="s">
        <v>3240</v>
      </c>
      <c r="J766">
        <v>0</v>
      </c>
      <c r="K766" t="s">
        <v>3227</v>
      </c>
      <c r="L766" t="s">
        <v>3564</v>
      </c>
      <c r="M766" t="s">
        <v>549</v>
      </c>
      <c r="N766" t="s">
        <v>559</v>
      </c>
      <c r="O766" t="s">
        <v>504</v>
      </c>
      <c r="P766" t="s">
        <v>325</v>
      </c>
      <c r="Q766" t="s">
        <v>3800</v>
      </c>
    </row>
    <row r="767" spans="1:17">
      <c r="A767" t="s">
        <v>32963</v>
      </c>
      <c r="B767" t="s">
        <v>32966</v>
      </c>
      <c r="C767" t="s">
        <v>32967</v>
      </c>
      <c r="D767" s="4">
        <v>45803.758009259262</v>
      </c>
      <c r="E767" s="4">
        <v>45804.833333333336</v>
      </c>
      <c r="F767" s="4">
        <v>45804.871527777781</v>
      </c>
      <c r="G767" s="4"/>
      <c r="H767" t="s">
        <v>3155</v>
      </c>
      <c r="I767" t="s">
        <v>3673</v>
      </c>
      <c r="J767">
        <v>0</v>
      </c>
      <c r="K767" t="s">
        <v>3194</v>
      </c>
      <c r="L767" t="s">
        <v>3245</v>
      </c>
      <c r="M767" t="s">
        <v>549</v>
      </c>
      <c r="N767" t="s">
        <v>559</v>
      </c>
      <c r="O767" t="s">
        <v>504</v>
      </c>
      <c r="P767" t="s">
        <v>325</v>
      </c>
      <c r="Q767" t="s">
        <v>3800</v>
      </c>
    </row>
    <row r="768" spans="1:17">
      <c r="A768" t="s">
        <v>26087</v>
      </c>
      <c r="B768" t="s">
        <v>26088</v>
      </c>
      <c r="C768" t="s">
        <v>32968</v>
      </c>
      <c r="D768" s="4">
        <v>45803.756631944445</v>
      </c>
      <c r="E768" s="4">
        <v>45804.708333333336</v>
      </c>
      <c r="F768" s="4">
        <v>45804.746527777781</v>
      </c>
      <c r="G768" s="4">
        <v>45804.714490740742</v>
      </c>
      <c r="H768" t="s">
        <v>3155</v>
      </c>
      <c r="I768" t="s">
        <v>3156</v>
      </c>
      <c r="J768">
        <v>0</v>
      </c>
      <c r="K768" t="s">
        <v>3194</v>
      </c>
      <c r="L768" t="s">
        <v>3564</v>
      </c>
      <c r="M768" t="s">
        <v>549</v>
      </c>
      <c r="N768" t="s">
        <v>550</v>
      </c>
      <c r="O768" t="s">
        <v>551</v>
      </c>
      <c r="P768" t="s">
        <v>141</v>
      </c>
      <c r="Q768" t="s">
        <v>231</v>
      </c>
    </row>
    <row r="769" spans="1:17">
      <c r="A769" t="s">
        <v>20254</v>
      </c>
      <c r="B769" t="s">
        <v>20255</v>
      </c>
      <c r="C769" t="s">
        <v>32969</v>
      </c>
      <c r="D769" s="4">
        <v>45803.750567129631</v>
      </c>
      <c r="E769" s="4">
        <v>45804.3125</v>
      </c>
      <c r="F769" s="4">
        <v>45804.350694444445</v>
      </c>
      <c r="G769" s="4"/>
      <c r="H769" t="s">
        <v>3155</v>
      </c>
      <c r="I769" t="s">
        <v>3156</v>
      </c>
      <c r="J769">
        <v>0</v>
      </c>
      <c r="K769" t="s">
        <v>3194</v>
      </c>
      <c r="L769" t="s">
        <v>3245</v>
      </c>
      <c r="M769" t="s">
        <v>549</v>
      </c>
      <c r="N769" t="s">
        <v>550</v>
      </c>
      <c r="O769" t="s">
        <v>616</v>
      </c>
      <c r="P769" t="s">
        <v>314</v>
      </c>
      <c r="Q769" t="s">
        <v>320</v>
      </c>
    </row>
    <row r="770" spans="1:17">
      <c r="A770" t="s">
        <v>32856</v>
      </c>
      <c r="B770" t="s">
        <v>32857</v>
      </c>
      <c r="C770" t="s">
        <v>32970</v>
      </c>
      <c r="D770" s="4">
        <v>45803.743923611109</v>
      </c>
      <c r="E770" s="4">
        <v>45809.333333333336</v>
      </c>
      <c r="F770" s="4">
        <v>45809.350694444445</v>
      </c>
      <c r="G770" s="4"/>
      <c r="H770" t="s">
        <v>3155</v>
      </c>
      <c r="I770" t="s">
        <v>3175</v>
      </c>
      <c r="J770">
        <v>0</v>
      </c>
      <c r="K770" t="s">
        <v>3157</v>
      </c>
      <c r="L770" t="s">
        <v>3245</v>
      </c>
      <c r="M770" t="s">
        <v>549</v>
      </c>
      <c r="N770" t="s">
        <v>550</v>
      </c>
      <c r="O770" t="s">
        <v>551</v>
      </c>
      <c r="P770" t="s">
        <v>141</v>
      </c>
      <c r="Q770" t="s">
        <v>232</v>
      </c>
    </row>
    <row r="771" spans="1:17">
      <c r="A771" t="s">
        <v>32594</v>
      </c>
      <c r="B771" t="s">
        <v>32595</v>
      </c>
      <c r="C771" t="s">
        <v>32971</v>
      </c>
      <c r="D771" s="4">
        <v>45803.743287037039</v>
      </c>
      <c r="E771" s="4">
        <v>45806.416666666664</v>
      </c>
      <c r="F771" s="4">
        <v>45806.454861111109</v>
      </c>
      <c r="G771" s="4"/>
      <c r="H771" t="s">
        <v>3155</v>
      </c>
      <c r="I771" t="s">
        <v>3240</v>
      </c>
      <c r="J771">
        <v>1001</v>
      </c>
      <c r="K771" t="s">
        <v>3157</v>
      </c>
      <c r="L771" t="s">
        <v>3245</v>
      </c>
      <c r="M771" t="s">
        <v>549</v>
      </c>
      <c r="N771" t="s">
        <v>550</v>
      </c>
      <c r="O771" t="s">
        <v>551</v>
      </c>
      <c r="P771" t="s">
        <v>149</v>
      </c>
      <c r="Q771" t="s">
        <v>209</v>
      </c>
    </row>
    <row r="772" spans="1:17">
      <c r="A772" t="s">
        <v>31983</v>
      </c>
      <c r="B772" t="s">
        <v>31984</v>
      </c>
      <c r="C772" t="s">
        <v>32972</v>
      </c>
      <c r="D772" s="4">
        <v>45803.739907407406</v>
      </c>
      <c r="E772" s="4">
        <v>45805.833333333336</v>
      </c>
      <c r="F772" s="4">
        <v>45805.871527777781</v>
      </c>
      <c r="G772" s="4"/>
      <c r="H772" t="s">
        <v>3155</v>
      </c>
      <c r="I772" t="s">
        <v>3156</v>
      </c>
      <c r="J772">
        <v>0</v>
      </c>
      <c r="K772" t="s">
        <v>3227</v>
      </c>
      <c r="L772" t="s">
        <v>3245</v>
      </c>
      <c r="M772" t="s">
        <v>549</v>
      </c>
      <c r="N772" t="s">
        <v>550</v>
      </c>
      <c r="O772" t="s">
        <v>551</v>
      </c>
      <c r="P772" t="s">
        <v>141</v>
      </c>
      <c r="Q772" t="s">
        <v>237</v>
      </c>
    </row>
    <row r="773" spans="1:17">
      <c r="A773" t="s">
        <v>29134</v>
      </c>
      <c r="B773" t="s">
        <v>29135</v>
      </c>
      <c r="C773" t="s">
        <v>32973</v>
      </c>
      <c r="D773" s="4">
        <v>45803.739687499998</v>
      </c>
      <c r="E773" s="4">
        <v>45804.708333333336</v>
      </c>
      <c r="F773" s="4">
        <v>45804.725694444445</v>
      </c>
      <c r="G773" s="4">
        <v>45804.70853009259</v>
      </c>
      <c r="H773" t="s">
        <v>3155</v>
      </c>
      <c r="I773" t="s">
        <v>3171</v>
      </c>
      <c r="J773">
        <v>0</v>
      </c>
      <c r="K773" t="s">
        <v>3157</v>
      </c>
      <c r="L773" t="s">
        <v>3564</v>
      </c>
      <c r="M773" t="s">
        <v>549</v>
      </c>
      <c r="N773" t="s">
        <v>550</v>
      </c>
      <c r="O773" t="s">
        <v>136</v>
      </c>
      <c r="P773" t="s">
        <v>292</v>
      </c>
      <c r="Q773" t="s">
        <v>296</v>
      </c>
    </row>
    <row r="774" spans="1:17">
      <c r="A774" t="s">
        <v>32974</v>
      </c>
      <c r="B774" t="s">
        <v>32975</v>
      </c>
      <c r="C774" t="s">
        <v>32976</v>
      </c>
      <c r="D774" s="4">
        <v>45803.731956018521</v>
      </c>
      <c r="E774" s="4">
        <v>45809.375</v>
      </c>
      <c r="F774" s="4">
        <v>45809.392361111109</v>
      </c>
      <c r="G774" s="4"/>
      <c r="H774" t="s">
        <v>3155</v>
      </c>
      <c r="I774" t="s">
        <v>3402</v>
      </c>
      <c r="J774">
        <v>0</v>
      </c>
      <c r="K774" t="s">
        <v>3403</v>
      </c>
      <c r="L774" t="s">
        <v>3158</v>
      </c>
      <c r="M774" t="s">
        <v>549</v>
      </c>
      <c r="N774" t="s">
        <v>550</v>
      </c>
      <c r="O774" t="s">
        <v>136</v>
      </c>
      <c r="P774" t="s">
        <v>292</v>
      </c>
      <c r="Q774" t="s">
        <v>291</v>
      </c>
    </row>
    <row r="775" spans="1:17">
      <c r="A775" t="s">
        <v>32977</v>
      </c>
      <c r="B775" t="s">
        <v>32978</v>
      </c>
      <c r="C775" t="s">
        <v>32979</v>
      </c>
      <c r="D775" s="4">
        <v>45803.722951388889</v>
      </c>
      <c r="E775" s="4">
        <v>45807.458333333336</v>
      </c>
      <c r="F775" s="4">
        <v>45807.475694444445</v>
      </c>
      <c r="G775" s="4"/>
      <c r="H775" t="s">
        <v>3155</v>
      </c>
      <c r="I775" t="s">
        <v>3175</v>
      </c>
      <c r="J775">
        <v>1001</v>
      </c>
      <c r="K775" t="s">
        <v>3194</v>
      </c>
      <c r="L775" t="s">
        <v>3245</v>
      </c>
      <c r="M775" t="s">
        <v>549</v>
      </c>
      <c r="N775" t="s">
        <v>559</v>
      </c>
      <c r="O775" t="s">
        <v>504</v>
      </c>
      <c r="P775" t="s">
        <v>325</v>
      </c>
      <c r="Q775" t="s">
        <v>334</v>
      </c>
    </row>
    <row r="776" spans="1:17">
      <c r="A776" t="s">
        <v>32383</v>
      </c>
      <c r="B776" t="s">
        <v>32384</v>
      </c>
      <c r="C776" t="s">
        <v>32980</v>
      </c>
      <c r="D776" s="4">
        <v>45803.72011574074</v>
      </c>
      <c r="E776" s="4">
        <v>45810.041666666664</v>
      </c>
      <c r="F776" s="4">
        <v>45810.059027777781</v>
      </c>
      <c r="G776" s="4"/>
      <c r="H776" t="s">
        <v>3155</v>
      </c>
      <c r="I776" t="s">
        <v>3171</v>
      </c>
      <c r="J776">
        <v>1001</v>
      </c>
      <c r="K776" t="s">
        <v>3157</v>
      </c>
      <c r="L776" t="s">
        <v>3245</v>
      </c>
      <c r="M776" t="s">
        <v>549</v>
      </c>
      <c r="N776" t="s">
        <v>559</v>
      </c>
      <c r="O776" t="s">
        <v>469</v>
      </c>
      <c r="P776" t="s">
        <v>189</v>
      </c>
      <c r="Q776" t="s">
        <v>193</v>
      </c>
    </row>
    <row r="777" spans="1:17">
      <c r="A777" t="s">
        <v>32981</v>
      </c>
      <c r="B777" t="s">
        <v>32982</v>
      </c>
      <c r="C777" t="s">
        <v>32983</v>
      </c>
      <c r="D777" s="4">
        <v>45803.719583333332</v>
      </c>
      <c r="E777" s="4">
        <v>45806.333333333336</v>
      </c>
      <c r="F777" s="4">
        <v>45806.350694444445</v>
      </c>
      <c r="G777" s="4"/>
      <c r="H777" t="s">
        <v>3155</v>
      </c>
      <c r="I777" t="s">
        <v>3171</v>
      </c>
      <c r="J777">
        <v>0</v>
      </c>
      <c r="K777" t="s">
        <v>3157</v>
      </c>
      <c r="L777" t="s">
        <v>3245</v>
      </c>
      <c r="M777" t="s">
        <v>549</v>
      </c>
      <c r="N777" t="s">
        <v>550</v>
      </c>
      <c r="O777" t="s">
        <v>616</v>
      </c>
      <c r="P777" t="s">
        <v>314</v>
      </c>
      <c r="Q777" t="s">
        <v>319</v>
      </c>
    </row>
    <row r="778" spans="1:17">
      <c r="A778" t="s">
        <v>32454</v>
      </c>
      <c r="B778" t="s">
        <v>32455</v>
      </c>
      <c r="C778" t="s">
        <v>32984</v>
      </c>
      <c r="D778" s="4">
        <v>45803.713391203702</v>
      </c>
      <c r="E778" s="4">
        <v>45809.791666666664</v>
      </c>
      <c r="F778" s="4">
        <v>45809.809027777781</v>
      </c>
      <c r="G778" s="4"/>
      <c r="H778" t="s">
        <v>3155</v>
      </c>
      <c r="I778" t="s">
        <v>3162</v>
      </c>
      <c r="J778">
        <v>0</v>
      </c>
      <c r="K778" t="s">
        <v>3198</v>
      </c>
      <c r="L778" t="s">
        <v>3245</v>
      </c>
      <c r="M778" t="s">
        <v>549</v>
      </c>
      <c r="N778" t="s">
        <v>550</v>
      </c>
      <c r="O778" t="s">
        <v>1923</v>
      </c>
      <c r="P778" t="s">
        <v>1924</v>
      </c>
      <c r="Q778" t="s">
        <v>3164</v>
      </c>
    </row>
    <row r="779" spans="1:17">
      <c r="A779" t="s">
        <v>32985</v>
      </c>
      <c r="B779" t="s">
        <v>32986</v>
      </c>
      <c r="C779" t="s">
        <v>32987</v>
      </c>
      <c r="D779" s="4">
        <v>45803.710034722222</v>
      </c>
      <c r="E779" s="4">
        <v>45815.833333333336</v>
      </c>
      <c r="F779" s="4">
        <v>45815.850694444445</v>
      </c>
      <c r="G779" s="4"/>
      <c r="H779" t="s">
        <v>3155</v>
      </c>
      <c r="I779" t="s">
        <v>3175</v>
      </c>
      <c r="J779">
        <v>1001</v>
      </c>
      <c r="K779" t="s">
        <v>3157</v>
      </c>
      <c r="L779" t="s">
        <v>3158</v>
      </c>
      <c r="M779" t="s">
        <v>549</v>
      </c>
      <c r="N779" t="s">
        <v>559</v>
      </c>
      <c r="O779" t="s">
        <v>504</v>
      </c>
      <c r="P779" t="s">
        <v>325</v>
      </c>
      <c r="Q779" t="s">
        <v>330</v>
      </c>
    </row>
    <row r="780" spans="1:17">
      <c r="A780" t="s">
        <v>31338</v>
      </c>
      <c r="B780" t="s">
        <v>31339</v>
      </c>
      <c r="C780" t="s">
        <v>32988</v>
      </c>
      <c r="D780" s="4">
        <v>45803.698553240742</v>
      </c>
      <c r="E780" s="4">
        <v>45806.708333333336</v>
      </c>
      <c r="F780" s="4">
        <v>45806.725694444445</v>
      </c>
      <c r="G780" s="4"/>
      <c r="H780" t="s">
        <v>3155</v>
      </c>
      <c r="I780" t="s">
        <v>3175</v>
      </c>
      <c r="J780">
        <v>0</v>
      </c>
      <c r="K780" t="s">
        <v>3157</v>
      </c>
      <c r="L780" t="s">
        <v>3245</v>
      </c>
      <c r="M780" t="s">
        <v>549</v>
      </c>
      <c r="N780" t="s">
        <v>550</v>
      </c>
      <c r="O780" t="s">
        <v>136</v>
      </c>
      <c r="P780" t="s">
        <v>143</v>
      </c>
      <c r="Q780" t="s">
        <v>297</v>
      </c>
    </row>
    <row r="781" spans="1:17">
      <c r="A781" t="s">
        <v>32989</v>
      </c>
      <c r="B781" t="s">
        <v>32990</v>
      </c>
      <c r="C781" t="s">
        <v>32991</v>
      </c>
      <c r="D781" s="4">
        <v>45803.690648148149</v>
      </c>
      <c r="E781" s="4">
        <v>45816.708333333336</v>
      </c>
      <c r="F781" s="4">
        <v>45816.725694444445</v>
      </c>
      <c r="G781" s="4"/>
      <c r="H781" t="s">
        <v>3155</v>
      </c>
      <c r="I781" t="s">
        <v>3175</v>
      </c>
      <c r="J781">
        <v>0</v>
      </c>
      <c r="K781" t="s">
        <v>3157</v>
      </c>
      <c r="L781" t="s">
        <v>3158</v>
      </c>
      <c r="M781" t="s">
        <v>549</v>
      </c>
      <c r="N781" t="s">
        <v>550</v>
      </c>
      <c r="O781" t="s">
        <v>136</v>
      </c>
      <c r="P781" t="s">
        <v>143</v>
      </c>
      <c r="Q781" t="s">
        <v>297</v>
      </c>
    </row>
    <row r="782" spans="1:17">
      <c r="A782" t="s">
        <v>32992</v>
      </c>
      <c r="B782" t="s">
        <v>32993</v>
      </c>
      <c r="C782" t="s">
        <v>32994</v>
      </c>
      <c r="D782" s="4">
        <v>45803.688750000001</v>
      </c>
      <c r="E782" s="4">
        <v>45805.708333333336</v>
      </c>
      <c r="F782" s="4">
        <v>45805.746527777781</v>
      </c>
      <c r="G782" s="4"/>
      <c r="H782" t="s">
        <v>3155</v>
      </c>
      <c r="I782" t="s">
        <v>3156</v>
      </c>
      <c r="J782">
        <v>0</v>
      </c>
      <c r="K782" t="s">
        <v>3227</v>
      </c>
      <c r="L782" t="s">
        <v>3245</v>
      </c>
      <c r="M782" t="s">
        <v>549</v>
      </c>
      <c r="N782" t="s">
        <v>550</v>
      </c>
      <c r="O782" t="s">
        <v>136</v>
      </c>
      <c r="P782" t="s">
        <v>143</v>
      </c>
      <c r="Q782" t="s">
        <v>301</v>
      </c>
    </row>
    <row r="783" spans="1:17">
      <c r="A783" t="s">
        <v>32995</v>
      </c>
      <c r="B783" t="s">
        <v>32996</v>
      </c>
      <c r="C783" t="s">
        <v>32997</v>
      </c>
      <c r="D783" s="4">
        <v>45803.686782407407</v>
      </c>
      <c r="E783" s="4">
        <v>45804.291666666664</v>
      </c>
      <c r="F783" s="4">
        <v>45804.329861111109</v>
      </c>
      <c r="G783" s="4">
        <v>45804.291562500002</v>
      </c>
      <c r="H783" t="s">
        <v>3155</v>
      </c>
      <c r="I783" t="s">
        <v>3240</v>
      </c>
      <c r="J783">
        <v>1001</v>
      </c>
      <c r="K783" t="s">
        <v>3194</v>
      </c>
      <c r="L783" t="s">
        <v>3564</v>
      </c>
      <c r="M783" t="s">
        <v>549</v>
      </c>
      <c r="N783" t="s">
        <v>550</v>
      </c>
      <c r="O783" t="s">
        <v>136</v>
      </c>
      <c r="P783" t="s">
        <v>283</v>
      </c>
      <c r="Q783" t="s">
        <v>284</v>
      </c>
    </row>
    <row r="784" spans="1:17">
      <c r="A784" t="s">
        <v>32992</v>
      </c>
      <c r="B784" t="s">
        <v>32993</v>
      </c>
      <c r="C784" t="s">
        <v>32998</v>
      </c>
      <c r="D784" s="4">
        <v>45803.685486111113</v>
      </c>
      <c r="E784" s="4">
        <v>45804.708333333336</v>
      </c>
      <c r="F784" s="4">
        <v>45804.725694444445</v>
      </c>
      <c r="G784" s="4"/>
      <c r="H784" t="s">
        <v>3155</v>
      </c>
      <c r="I784" t="s">
        <v>3162</v>
      </c>
      <c r="J784">
        <v>0</v>
      </c>
      <c r="K784" t="s">
        <v>3179</v>
      </c>
      <c r="L784" t="s">
        <v>3245</v>
      </c>
      <c r="M784" t="s">
        <v>549</v>
      </c>
      <c r="N784" t="s">
        <v>550</v>
      </c>
      <c r="O784" t="s">
        <v>1923</v>
      </c>
      <c r="P784" t="s">
        <v>1924</v>
      </c>
      <c r="Q784" t="s">
        <v>3180</v>
      </c>
    </row>
    <row r="785" spans="1:17">
      <c r="A785" t="s">
        <v>32995</v>
      </c>
      <c r="B785" t="s">
        <v>32996</v>
      </c>
      <c r="C785" t="s">
        <v>32999</v>
      </c>
      <c r="D785" s="4">
        <v>45803.684351851851</v>
      </c>
      <c r="E785" s="4">
        <v>45804.291666666664</v>
      </c>
      <c r="F785" s="4">
        <v>45804.329861111109</v>
      </c>
      <c r="G785" s="4"/>
      <c r="H785" t="s">
        <v>3155</v>
      </c>
      <c r="I785" t="s">
        <v>3240</v>
      </c>
      <c r="J785">
        <v>0</v>
      </c>
      <c r="K785" t="s">
        <v>3194</v>
      </c>
      <c r="L785" t="s">
        <v>3245</v>
      </c>
      <c r="M785" t="s">
        <v>549</v>
      </c>
      <c r="N785" t="s">
        <v>550</v>
      </c>
      <c r="O785" t="s">
        <v>136</v>
      </c>
      <c r="P785" t="s">
        <v>283</v>
      </c>
      <c r="Q785" t="s">
        <v>284</v>
      </c>
    </row>
    <row r="786" spans="1:17">
      <c r="A786" t="s">
        <v>21777</v>
      </c>
      <c r="B786" t="s">
        <v>21778</v>
      </c>
      <c r="C786" t="s">
        <v>33000</v>
      </c>
      <c r="D786" s="4">
        <v>45803.680150462962</v>
      </c>
      <c r="E786" s="4">
        <v>45804.375</v>
      </c>
      <c r="F786" s="4">
        <v>45804.392361111109</v>
      </c>
      <c r="G786" s="4"/>
      <c r="H786" t="s">
        <v>3155</v>
      </c>
      <c r="I786" t="s">
        <v>3171</v>
      </c>
      <c r="J786">
        <v>1002</v>
      </c>
      <c r="K786" t="s">
        <v>3157</v>
      </c>
      <c r="L786" t="s">
        <v>3593</v>
      </c>
      <c r="M786" t="s">
        <v>549</v>
      </c>
      <c r="N786" t="s">
        <v>550</v>
      </c>
      <c r="O786" t="s">
        <v>136</v>
      </c>
      <c r="P786" t="s">
        <v>283</v>
      </c>
      <c r="Q786" t="s">
        <v>284</v>
      </c>
    </row>
    <row r="787" spans="1:17">
      <c r="A787" t="s">
        <v>32856</v>
      </c>
      <c r="B787" t="s">
        <v>33001</v>
      </c>
      <c r="C787" t="s">
        <v>33002</v>
      </c>
      <c r="D787" s="4">
        <v>45803.676817129628</v>
      </c>
      <c r="E787" s="4">
        <v>45809.333333333336</v>
      </c>
      <c r="F787" s="4">
        <v>45809.350694444445</v>
      </c>
      <c r="G787" s="4"/>
      <c r="H787" t="s">
        <v>3155</v>
      </c>
      <c r="I787" t="s">
        <v>3184</v>
      </c>
      <c r="J787">
        <v>1002</v>
      </c>
      <c r="K787" t="s">
        <v>3157</v>
      </c>
      <c r="L787" t="s">
        <v>3158</v>
      </c>
      <c r="M787" t="s">
        <v>549</v>
      </c>
      <c r="N787" t="s">
        <v>550</v>
      </c>
      <c r="O787" t="s">
        <v>551</v>
      </c>
      <c r="P787" t="s">
        <v>141</v>
      </c>
      <c r="Q787" t="s">
        <v>232</v>
      </c>
    </row>
    <row r="788" spans="1:17">
      <c r="A788" t="s">
        <v>33003</v>
      </c>
      <c r="B788" t="s">
        <v>33004</v>
      </c>
      <c r="C788" t="s">
        <v>33005</v>
      </c>
      <c r="D788" s="4">
        <v>45803.676018518519</v>
      </c>
      <c r="E788" s="4">
        <v>45806.5</v>
      </c>
      <c r="F788" s="4">
        <v>45806.538194444445</v>
      </c>
      <c r="G788" s="4"/>
      <c r="H788" t="s">
        <v>3155</v>
      </c>
      <c r="I788" t="s">
        <v>3240</v>
      </c>
      <c r="J788">
        <v>0</v>
      </c>
      <c r="K788" t="s">
        <v>3227</v>
      </c>
      <c r="L788" t="s">
        <v>3158</v>
      </c>
      <c r="M788" t="s">
        <v>549</v>
      </c>
      <c r="N788" t="s">
        <v>550</v>
      </c>
      <c r="O788" t="s">
        <v>136</v>
      </c>
      <c r="P788" t="s">
        <v>139</v>
      </c>
      <c r="Q788" t="s">
        <v>271</v>
      </c>
    </row>
    <row r="789" spans="1:17">
      <c r="A789" t="s">
        <v>27158</v>
      </c>
      <c r="B789" t="s">
        <v>27159</v>
      </c>
      <c r="C789" t="s">
        <v>33006</v>
      </c>
      <c r="D789" s="4">
        <v>45803.675775462965</v>
      </c>
      <c r="E789" s="4">
        <v>45804.291666666664</v>
      </c>
      <c r="F789" s="4">
        <v>45804.309027777781</v>
      </c>
      <c r="G789" s="4">
        <v>45804.289270833331</v>
      </c>
      <c r="H789" t="s">
        <v>3155</v>
      </c>
      <c r="I789" t="s">
        <v>3222</v>
      </c>
      <c r="J789">
        <v>1</v>
      </c>
      <c r="K789" t="s">
        <v>3223</v>
      </c>
      <c r="L789" t="s">
        <v>3564</v>
      </c>
      <c r="M789" t="s">
        <v>549</v>
      </c>
      <c r="N789" t="s">
        <v>550</v>
      </c>
      <c r="O789" t="s">
        <v>136</v>
      </c>
      <c r="P789" t="s">
        <v>283</v>
      </c>
      <c r="Q789" t="s">
        <v>284</v>
      </c>
    </row>
    <row r="790" spans="1:17">
      <c r="A790" t="s">
        <v>33007</v>
      </c>
      <c r="B790" t="s">
        <v>33008</v>
      </c>
      <c r="C790" t="s">
        <v>33009</v>
      </c>
      <c r="D790" s="4">
        <v>45803.674490740741</v>
      </c>
      <c r="E790" s="4">
        <v>45806.8125</v>
      </c>
      <c r="F790" s="4">
        <v>45806.829861111109</v>
      </c>
      <c r="G790" s="4"/>
      <c r="H790" t="s">
        <v>3155</v>
      </c>
      <c r="I790" t="s">
        <v>3184</v>
      </c>
      <c r="J790">
        <v>0</v>
      </c>
      <c r="K790" t="s">
        <v>3157</v>
      </c>
      <c r="L790" t="s">
        <v>3158</v>
      </c>
      <c r="M790" t="s">
        <v>549</v>
      </c>
      <c r="N790" t="s">
        <v>550</v>
      </c>
      <c r="O790" t="s">
        <v>616</v>
      </c>
      <c r="P790" t="s">
        <v>314</v>
      </c>
      <c r="Q790" t="s">
        <v>316</v>
      </c>
    </row>
    <row r="791" spans="1:17">
      <c r="A791" t="s">
        <v>33010</v>
      </c>
      <c r="B791" t="s">
        <v>33011</v>
      </c>
      <c r="C791" t="s">
        <v>33012</v>
      </c>
      <c r="D791" s="4">
        <v>45803.660891203705</v>
      </c>
      <c r="E791" s="4">
        <v>45809.5</v>
      </c>
      <c r="F791" s="4">
        <v>45809.538194444445</v>
      </c>
      <c r="G791" s="4"/>
      <c r="H791" t="s">
        <v>3155</v>
      </c>
      <c r="I791" t="s">
        <v>3673</v>
      </c>
      <c r="J791">
        <v>0</v>
      </c>
      <c r="K791" t="s">
        <v>3194</v>
      </c>
      <c r="L791" t="s">
        <v>3158</v>
      </c>
      <c r="M791" t="s">
        <v>2190</v>
      </c>
      <c r="N791" t="s">
        <v>5331</v>
      </c>
      <c r="O791" t="s">
        <v>5332</v>
      </c>
      <c r="P791" t="s">
        <v>626</v>
      </c>
      <c r="Q791" t="s">
        <v>33013</v>
      </c>
    </row>
    <row r="792" spans="1:17">
      <c r="A792" t="s">
        <v>33014</v>
      </c>
      <c r="B792" t="s">
        <v>33015</v>
      </c>
      <c r="C792" t="s">
        <v>33016</v>
      </c>
      <c r="D792" s="4">
        <v>45803.657557870371</v>
      </c>
      <c r="E792" s="4">
        <v>45804</v>
      </c>
      <c r="F792" s="4">
        <v>45804.017361111109</v>
      </c>
      <c r="G792" s="4">
        <v>45804.003310185188</v>
      </c>
      <c r="H792" t="s">
        <v>3155</v>
      </c>
      <c r="I792" t="s">
        <v>3171</v>
      </c>
      <c r="J792">
        <v>1001</v>
      </c>
      <c r="K792" t="s">
        <v>3157</v>
      </c>
      <c r="L792" t="s">
        <v>3564</v>
      </c>
      <c r="M792" t="s">
        <v>549</v>
      </c>
      <c r="N792" t="s">
        <v>550</v>
      </c>
      <c r="O792" t="s">
        <v>136</v>
      </c>
      <c r="P792" t="s">
        <v>283</v>
      </c>
      <c r="Q792" t="s">
        <v>284</v>
      </c>
    </row>
    <row r="793" spans="1:17">
      <c r="A793" t="s">
        <v>33017</v>
      </c>
      <c r="B793" t="s">
        <v>33018</v>
      </c>
      <c r="C793" t="s">
        <v>33019</v>
      </c>
      <c r="D793" s="4">
        <v>45803.657141203701</v>
      </c>
      <c r="E793" s="4">
        <v>45808.395833333336</v>
      </c>
      <c r="F793" s="4">
        <v>45808.434027777781</v>
      </c>
      <c r="G793" s="4"/>
      <c r="H793" t="s">
        <v>3155</v>
      </c>
      <c r="I793" t="s">
        <v>3209</v>
      </c>
      <c r="J793">
        <v>0</v>
      </c>
      <c r="K793" t="s">
        <v>3227</v>
      </c>
      <c r="L793" t="s">
        <v>3245</v>
      </c>
      <c r="M793" t="s">
        <v>549</v>
      </c>
      <c r="N793" t="s">
        <v>550</v>
      </c>
      <c r="O793" t="s">
        <v>551</v>
      </c>
      <c r="P793" t="s">
        <v>141</v>
      </c>
      <c r="Q793" t="s">
        <v>232</v>
      </c>
    </row>
    <row r="794" spans="1:17">
      <c r="A794" t="s">
        <v>33020</v>
      </c>
      <c r="B794" t="s">
        <v>33021</v>
      </c>
      <c r="C794" t="s">
        <v>33022</v>
      </c>
      <c r="D794" s="4">
        <v>45803.653090277781</v>
      </c>
      <c r="E794" s="4">
        <v>45809.458333333336</v>
      </c>
      <c r="F794" s="4">
        <v>45809.475694444445</v>
      </c>
      <c r="G794" s="4"/>
      <c r="H794" t="s">
        <v>3155</v>
      </c>
      <c r="I794" t="s">
        <v>3175</v>
      </c>
      <c r="J794">
        <v>1001</v>
      </c>
      <c r="K794" t="s">
        <v>3194</v>
      </c>
      <c r="L794" t="s">
        <v>3158</v>
      </c>
      <c r="M794" t="s">
        <v>549</v>
      </c>
      <c r="N794" t="s">
        <v>559</v>
      </c>
      <c r="O794" t="s">
        <v>504</v>
      </c>
      <c r="P794" t="s">
        <v>325</v>
      </c>
      <c r="Q794" t="s">
        <v>337</v>
      </c>
    </row>
    <row r="795" spans="1:17">
      <c r="A795" t="s">
        <v>33023</v>
      </c>
      <c r="B795" t="s">
        <v>33024</v>
      </c>
      <c r="C795" t="s">
        <v>33025</v>
      </c>
      <c r="D795" s="4">
        <v>45803.652337962965</v>
      </c>
      <c r="E795" s="4">
        <v>45806.666666666664</v>
      </c>
      <c r="F795" s="4">
        <v>45806.704861111109</v>
      </c>
      <c r="G795" s="4"/>
      <c r="H795" t="s">
        <v>3155</v>
      </c>
      <c r="I795" t="s">
        <v>3240</v>
      </c>
      <c r="J795">
        <v>0</v>
      </c>
      <c r="K795" t="s">
        <v>3194</v>
      </c>
      <c r="L795" t="s">
        <v>3158</v>
      </c>
      <c r="M795" t="s">
        <v>549</v>
      </c>
      <c r="N795" t="s">
        <v>559</v>
      </c>
      <c r="O795" t="s">
        <v>163</v>
      </c>
      <c r="P795" t="s">
        <v>472</v>
      </c>
      <c r="Q795" t="s">
        <v>347</v>
      </c>
    </row>
    <row r="796" spans="1:17">
      <c r="A796" t="s">
        <v>20933</v>
      </c>
      <c r="B796" t="s">
        <v>33026</v>
      </c>
      <c r="C796" t="s">
        <v>33027</v>
      </c>
      <c r="D796" s="4">
        <v>45803.652199074073</v>
      </c>
      <c r="E796" s="4">
        <v>45808.791666666664</v>
      </c>
      <c r="F796" s="4">
        <v>45808.829861111109</v>
      </c>
      <c r="G796" s="4"/>
      <c r="H796" t="s">
        <v>3155</v>
      </c>
      <c r="I796" t="s">
        <v>3673</v>
      </c>
      <c r="J796">
        <v>0</v>
      </c>
      <c r="K796" t="s">
        <v>3157</v>
      </c>
      <c r="L796" t="s">
        <v>3158</v>
      </c>
      <c r="M796" t="s">
        <v>549</v>
      </c>
      <c r="N796" t="s">
        <v>559</v>
      </c>
      <c r="O796" t="s">
        <v>504</v>
      </c>
      <c r="P796" t="s">
        <v>325</v>
      </c>
      <c r="Q796" t="s">
        <v>339</v>
      </c>
    </row>
    <row r="797" spans="1:17">
      <c r="A797" t="s">
        <v>33014</v>
      </c>
      <c r="B797" t="s">
        <v>33015</v>
      </c>
      <c r="C797" t="s">
        <v>33028</v>
      </c>
      <c r="D797" s="4">
        <v>45803.648518518516</v>
      </c>
      <c r="E797" s="4">
        <v>45804</v>
      </c>
      <c r="F797" s="4">
        <v>45804.017361111109</v>
      </c>
      <c r="G797" s="4"/>
      <c r="H797" t="s">
        <v>3155</v>
      </c>
      <c r="I797" t="s">
        <v>3171</v>
      </c>
      <c r="J797">
        <v>1001</v>
      </c>
      <c r="K797" t="s">
        <v>3157</v>
      </c>
      <c r="L797" t="s">
        <v>3245</v>
      </c>
      <c r="M797" t="s">
        <v>549</v>
      </c>
      <c r="N797" t="s">
        <v>550</v>
      </c>
      <c r="O797" t="s">
        <v>136</v>
      </c>
      <c r="P797" t="s">
        <v>283</v>
      </c>
      <c r="Q797" t="s">
        <v>284</v>
      </c>
    </row>
    <row r="798" spans="1:17">
      <c r="A798" t="s">
        <v>33029</v>
      </c>
      <c r="B798" t="s">
        <v>33030</v>
      </c>
      <c r="C798" t="s">
        <v>33031</v>
      </c>
      <c r="D798" s="4">
        <v>45803.647627314815</v>
      </c>
      <c r="E798" s="4">
        <v>45809.416666666664</v>
      </c>
      <c r="F798" s="4">
        <v>45809.434027777781</v>
      </c>
      <c r="G798" s="4"/>
      <c r="H798" t="s">
        <v>3155</v>
      </c>
      <c r="I798" t="s">
        <v>3175</v>
      </c>
      <c r="J798">
        <v>1001</v>
      </c>
      <c r="K798" t="s">
        <v>3194</v>
      </c>
      <c r="L798" t="s">
        <v>3158</v>
      </c>
      <c r="M798" t="s">
        <v>549</v>
      </c>
      <c r="N798" t="s">
        <v>559</v>
      </c>
      <c r="O798" t="s">
        <v>504</v>
      </c>
      <c r="P798" t="s">
        <v>325</v>
      </c>
      <c r="Q798" t="s">
        <v>337</v>
      </c>
    </row>
    <row r="799" spans="1:17">
      <c r="A799" t="s">
        <v>21664</v>
      </c>
      <c r="B799" t="s">
        <v>21665</v>
      </c>
      <c r="C799" t="s">
        <v>33032</v>
      </c>
      <c r="D799" s="4">
        <v>45803.6409375</v>
      </c>
      <c r="E799" s="4">
        <v>45805.75</v>
      </c>
      <c r="F799" s="4">
        <v>45805.767361111109</v>
      </c>
      <c r="G799" s="4">
        <v>45805.751319444447</v>
      </c>
      <c r="H799" t="s">
        <v>3155</v>
      </c>
      <c r="I799" t="s">
        <v>3171</v>
      </c>
      <c r="J799">
        <v>1001</v>
      </c>
      <c r="K799" t="s">
        <v>3157</v>
      </c>
      <c r="L799" t="s">
        <v>3564</v>
      </c>
      <c r="M799" t="s">
        <v>549</v>
      </c>
      <c r="N799" t="s">
        <v>550</v>
      </c>
      <c r="O799" t="s">
        <v>136</v>
      </c>
      <c r="P799" t="s">
        <v>143</v>
      </c>
      <c r="Q799" t="s">
        <v>306</v>
      </c>
    </row>
    <row r="800" spans="1:17">
      <c r="A800" t="s">
        <v>33033</v>
      </c>
      <c r="B800" t="s">
        <v>33034</v>
      </c>
      <c r="C800" t="s">
        <v>33035</v>
      </c>
      <c r="D800" s="4">
        <v>45803.639467592591</v>
      </c>
      <c r="E800" s="4">
        <v>45806.791666666664</v>
      </c>
      <c r="F800" s="4">
        <v>45806.829861111109</v>
      </c>
      <c r="G800" s="4"/>
      <c r="H800" t="s">
        <v>3155</v>
      </c>
      <c r="I800" t="s">
        <v>3240</v>
      </c>
      <c r="J800">
        <v>1002</v>
      </c>
      <c r="K800" t="s">
        <v>3157</v>
      </c>
      <c r="L800" t="s">
        <v>3158</v>
      </c>
      <c r="M800" t="s">
        <v>549</v>
      </c>
      <c r="N800" t="s">
        <v>559</v>
      </c>
      <c r="O800" t="s">
        <v>163</v>
      </c>
      <c r="P800" t="s">
        <v>472</v>
      </c>
      <c r="Q800" t="s">
        <v>346</v>
      </c>
    </row>
    <row r="801" spans="1:17">
      <c r="A801" t="s">
        <v>33036</v>
      </c>
      <c r="B801" t="s">
        <v>33037</v>
      </c>
      <c r="C801" t="s">
        <v>33038</v>
      </c>
      <c r="D801" s="4">
        <v>45803.636342592596</v>
      </c>
      <c r="E801" s="4">
        <v>45807.291666666664</v>
      </c>
      <c r="F801" s="4">
        <v>45807.309027777781</v>
      </c>
      <c r="G801" s="4"/>
      <c r="H801" t="s">
        <v>3155</v>
      </c>
      <c r="I801" t="s">
        <v>3184</v>
      </c>
      <c r="J801">
        <v>1002</v>
      </c>
      <c r="K801" t="s">
        <v>3157</v>
      </c>
      <c r="L801" t="s">
        <v>3158</v>
      </c>
      <c r="M801" t="s">
        <v>549</v>
      </c>
      <c r="N801" t="s">
        <v>550</v>
      </c>
      <c r="O801" t="s">
        <v>616</v>
      </c>
      <c r="P801" t="s">
        <v>314</v>
      </c>
      <c r="Q801" t="s">
        <v>315</v>
      </c>
    </row>
    <row r="802" spans="1:17">
      <c r="A802" t="s">
        <v>33039</v>
      </c>
      <c r="B802" t="s">
        <v>33040</v>
      </c>
      <c r="C802" t="s">
        <v>33041</v>
      </c>
      <c r="D802" s="4">
        <v>45803.625231481485</v>
      </c>
      <c r="E802" s="4">
        <v>45805.229166666664</v>
      </c>
      <c r="F802" s="4">
        <v>45805.246527777781</v>
      </c>
      <c r="G802" s="4"/>
      <c r="H802" t="s">
        <v>3155</v>
      </c>
      <c r="I802" t="s">
        <v>3291</v>
      </c>
      <c r="J802">
        <v>0</v>
      </c>
      <c r="K802" t="s">
        <v>3194</v>
      </c>
      <c r="L802" t="s">
        <v>3593</v>
      </c>
      <c r="M802" t="s">
        <v>549</v>
      </c>
      <c r="N802" t="s">
        <v>550</v>
      </c>
      <c r="O802" t="s">
        <v>616</v>
      </c>
      <c r="P802" t="s">
        <v>314</v>
      </c>
      <c r="Q802" t="s">
        <v>318</v>
      </c>
    </row>
    <row r="803" spans="1:17">
      <c r="A803" t="s">
        <v>33042</v>
      </c>
      <c r="B803" t="s">
        <v>33043</v>
      </c>
      <c r="C803" t="s">
        <v>33044</v>
      </c>
      <c r="D803" s="4">
        <v>45803.620868055557</v>
      </c>
      <c r="E803" s="4">
        <v>45806.5</v>
      </c>
      <c r="F803" s="4">
        <v>45806.517361111109</v>
      </c>
      <c r="G803" s="4"/>
      <c r="H803" t="s">
        <v>3155</v>
      </c>
      <c r="I803" t="s">
        <v>3175</v>
      </c>
      <c r="J803">
        <v>0</v>
      </c>
      <c r="K803" t="s">
        <v>3194</v>
      </c>
      <c r="L803" t="s">
        <v>3158</v>
      </c>
      <c r="M803" t="s">
        <v>549</v>
      </c>
      <c r="N803" t="s">
        <v>550</v>
      </c>
      <c r="O803" t="s">
        <v>136</v>
      </c>
      <c r="P803" t="s">
        <v>139</v>
      </c>
      <c r="Q803" t="s">
        <v>271</v>
      </c>
    </row>
    <row r="804" spans="1:17">
      <c r="A804" t="s">
        <v>33045</v>
      </c>
      <c r="B804" t="s">
        <v>33046</v>
      </c>
      <c r="C804" t="s">
        <v>33047</v>
      </c>
      <c r="D804" s="4">
        <v>45803.611377314817</v>
      </c>
      <c r="E804" s="4">
        <v>45805.541666666664</v>
      </c>
      <c r="F804" s="4">
        <v>45805.559027777781</v>
      </c>
      <c r="G804" s="4"/>
      <c r="H804" t="s">
        <v>3155</v>
      </c>
      <c r="I804" t="s">
        <v>3175</v>
      </c>
      <c r="J804">
        <v>1001</v>
      </c>
      <c r="K804" t="s">
        <v>3194</v>
      </c>
      <c r="L804" t="s">
        <v>3593</v>
      </c>
      <c r="M804" t="s">
        <v>549</v>
      </c>
      <c r="N804" t="s">
        <v>550</v>
      </c>
      <c r="O804" t="s">
        <v>136</v>
      </c>
      <c r="P804" t="s">
        <v>139</v>
      </c>
      <c r="Q804" t="s">
        <v>271</v>
      </c>
    </row>
    <row r="805" spans="1:17">
      <c r="A805" t="s">
        <v>29441</v>
      </c>
      <c r="B805" t="s">
        <v>29442</v>
      </c>
      <c r="C805" t="s">
        <v>33048</v>
      </c>
      <c r="D805" s="4">
        <v>45803.609375</v>
      </c>
      <c r="E805" s="4">
        <v>45804.75</v>
      </c>
      <c r="F805" s="4">
        <v>45804.788194444445</v>
      </c>
      <c r="G805" s="4"/>
      <c r="H805" t="s">
        <v>3155</v>
      </c>
      <c r="I805" t="s">
        <v>3156</v>
      </c>
      <c r="J805">
        <v>0</v>
      </c>
      <c r="K805" t="s">
        <v>3194</v>
      </c>
      <c r="L805" t="s">
        <v>3245</v>
      </c>
      <c r="M805" t="s">
        <v>549</v>
      </c>
      <c r="N805" t="s">
        <v>550</v>
      </c>
      <c r="O805" t="s">
        <v>136</v>
      </c>
      <c r="P805" t="s">
        <v>292</v>
      </c>
      <c r="Q805" t="s">
        <v>293</v>
      </c>
    </row>
    <row r="806" spans="1:17">
      <c r="A806" t="s">
        <v>33049</v>
      </c>
      <c r="B806" t="s">
        <v>33050</v>
      </c>
      <c r="C806" t="s">
        <v>33051</v>
      </c>
      <c r="D806" s="4">
        <v>45803.608136574076</v>
      </c>
      <c r="E806" s="4">
        <v>45809.458333333336</v>
      </c>
      <c r="F806" s="4">
        <v>45809.496527777781</v>
      </c>
      <c r="G806" s="4"/>
      <c r="H806" t="s">
        <v>3155</v>
      </c>
      <c r="I806" t="s">
        <v>3673</v>
      </c>
      <c r="J806">
        <v>0</v>
      </c>
      <c r="K806" t="s">
        <v>3157</v>
      </c>
      <c r="L806" t="s">
        <v>3158</v>
      </c>
      <c r="M806" t="s">
        <v>549</v>
      </c>
      <c r="N806" t="s">
        <v>559</v>
      </c>
      <c r="O806" t="s">
        <v>504</v>
      </c>
      <c r="P806" t="s">
        <v>325</v>
      </c>
      <c r="Q806" t="s">
        <v>333</v>
      </c>
    </row>
    <row r="807" spans="1:17">
      <c r="A807" t="s">
        <v>33045</v>
      </c>
      <c r="B807" t="s">
        <v>33046</v>
      </c>
      <c r="C807" t="s">
        <v>33052</v>
      </c>
      <c r="D807" s="4">
        <v>45803.60633101852</v>
      </c>
      <c r="E807" s="4">
        <v>45805.625</v>
      </c>
      <c r="F807" s="4">
        <v>45805.642361111109</v>
      </c>
      <c r="G807" s="4"/>
      <c r="H807" t="s">
        <v>3155</v>
      </c>
      <c r="I807" t="s">
        <v>3175</v>
      </c>
      <c r="J807">
        <v>1001</v>
      </c>
      <c r="K807" t="s">
        <v>3194</v>
      </c>
      <c r="L807" t="s">
        <v>3245</v>
      </c>
      <c r="M807" t="s">
        <v>549</v>
      </c>
      <c r="N807" t="s">
        <v>550</v>
      </c>
      <c r="O807" t="s">
        <v>136</v>
      </c>
      <c r="P807" t="s">
        <v>139</v>
      </c>
      <c r="Q807" t="s">
        <v>271</v>
      </c>
    </row>
    <row r="808" spans="1:17">
      <c r="A808" t="s">
        <v>33053</v>
      </c>
      <c r="B808" t="s">
        <v>33054</v>
      </c>
      <c r="C808" t="s">
        <v>33055</v>
      </c>
      <c r="D808" s="4">
        <v>45803.605462962965</v>
      </c>
      <c r="E808" s="4">
        <v>45805.708333333336</v>
      </c>
      <c r="F808" s="4">
        <v>45805.725694444445</v>
      </c>
      <c r="G808" s="4">
        <v>45805.704942129632</v>
      </c>
      <c r="H808" t="s">
        <v>3155</v>
      </c>
      <c r="I808" t="s">
        <v>3222</v>
      </c>
      <c r="J808">
        <v>1</v>
      </c>
      <c r="K808" t="s">
        <v>3223</v>
      </c>
      <c r="L808" t="s">
        <v>3564</v>
      </c>
      <c r="M808" t="s">
        <v>549</v>
      </c>
      <c r="N808" t="s">
        <v>550</v>
      </c>
      <c r="O808" t="s">
        <v>136</v>
      </c>
      <c r="P808" t="s">
        <v>292</v>
      </c>
      <c r="Q808" t="s">
        <v>291</v>
      </c>
    </row>
    <row r="809" spans="1:17">
      <c r="A809" t="s">
        <v>33056</v>
      </c>
      <c r="B809" t="s">
        <v>33057</v>
      </c>
      <c r="C809" t="s">
        <v>33058</v>
      </c>
      <c r="D809" s="4">
        <v>45803.602314814816</v>
      </c>
      <c r="E809" s="4">
        <v>45808.416666666664</v>
      </c>
      <c r="F809" s="4">
        <v>45808.434027777781</v>
      </c>
      <c r="G809" s="4"/>
      <c r="H809" t="s">
        <v>3155</v>
      </c>
      <c r="I809" t="s">
        <v>3291</v>
      </c>
      <c r="J809">
        <v>0</v>
      </c>
      <c r="K809" t="s">
        <v>3194</v>
      </c>
      <c r="L809" t="s">
        <v>3158</v>
      </c>
      <c r="M809" t="s">
        <v>549</v>
      </c>
      <c r="N809" t="s">
        <v>559</v>
      </c>
      <c r="O809" t="s">
        <v>504</v>
      </c>
      <c r="P809" t="s">
        <v>325</v>
      </c>
      <c r="Q809" t="s">
        <v>329</v>
      </c>
    </row>
    <row r="810" spans="1:17">
      <c r="A810" t="s">
        <v>33059</v>
      </c>
      <c r="B810" t="s">
        <v>33060</v>
      </c>
      <c r="C810" t="s">
        <v>33061</v>
      </c>
      <c r="D810" s="4">
        <v>45803.594386574077</v>
      </c>
      <c r="E810" s="4">
        <v>45808.291666666664</v>
      </c>
      <c r="F810" s="4">
        <v>45808.309027777781</v>
      </c>
      <c r="G810" s="4"/>
      <c r="H810" t="s">
        <v>3155</v>
      </c>
      <c r="I810" t="s">
        <v>3184</v>
      </c>
      <c r="J810">
        <v>0</v>
      </c>
      <c r="K810" t="s">
        <v>3157</v>
      </c>
      <c r="L810" t="s">
        <v>3158</v>
      </c>
      <c r="M810" t="s">
        <v>549</v>
      </c>
      <c r="N810" t="s">
        <v>550</v>
      </c>
      <c r="O810" t="s">
        <v>616</v>
      </c>
      <c r="P810" t="s">
        <v>626</v>
      </c>
      <c r="Q810" t="s">
        <v>3366</v>
      </c>
    </row>
    <row r="811" spans="1:17">
      <c r="A811" t="s">
        <v>33062</v>
      </c>
      <c r="B811" t="s">
        <v>33063</v>
      </c>
      <c r="C811" t="s">
        <v>33064</v>
      </c>
      <c r="D811" s="4">
        <v>45803.5940162037</v>
      </c>
      <c r="E811" s="4">
        <v>45808.395833333336</v>
      </c>
      <c r="F811" s="4">
        <v>45808.413194444445</v>
      </c>
      <c r="G811" s="4"/>
      <c r="H811" t="s">
        <v>3155</v>
      </c>
      <c r="I811" t="s">
        <v>3171</v>
      </c>
      <c r="J811">
        <v>0</v>
      </c>
      <c r="K811" t="s">
        <v>3227</v>
      </c>
      <c r="L811" t="s">
        <v>3158</v>
      </c>
      <c r="M811" t="s">
        <v>549</v>
      </c>
      <c r="N811" t="s">
        <v>550</v>
      </c>
      <c r="O811" t="s">
        <v>136</v>
      </c>
      <c r="P811" t="s">
        <v>143</v>
      </c>
      <c r="Q811" t="s">
        <v>310</v>
      </c>
    </row>
    <row r="812" spans="1:17">
      <c r="A812" t="s">
        <v>33065</v>
      </c>
      <c r="B812" t="s">
        <v>33066</v>
      </c>
      <c r="C812" t="s">
        <v>33067</v>
      </c>
      <c r="D812" s="4">
        <v>45803.591238425928</v>
      </c>
      <c r="E812" s="4">
        <v>45804.0625</v>
      </c>
      <c r="F812" s="4">
        <v>45804.079861111109</v>
      </c>
      <c r="G812" s="4"/>
      <c r="H812" t="s">
        <v>3155</v>
      </c>
      <c r="I812" t="s">
        <v>3171</v>
      </c>
      <c r="J812">
        <v>1001</v>
      </c>
      <c r="K812" t="s">
        <v>3157</v>
      </c>
      <c r="L812" t="s">
        <v>3245</v>
      </c>
      <c r="M812" t="s">
        <v>549</v>
      </c>
      <c r="N812" t="s">
        <v>550</v>
      </c>
      <c r="O812" t="s">
        <v>551</v>
      </c>
      <c r="P812" t="s">
        <v>149</v>
      </c>
      <c r="Q812" t="s">
        <v>213</v>
      </c>
    </row>
    <row r="813" spans="1:17">
      <c r="A813" t="s">
        <v>29124</v>
      </c>
      <c r="B813" t="s">
        <v>29125</v>
      </c>
      <c r="C813" t="s">
        <v>33068</v>
      </c>
      <c r="D813" s="4">
        <v>45803.58699074074</v>
      </c>
      <c r="E813" s="4">
        <v>45804.770833333336</v>
      </c>
      <c r="F813" s="4">
        <v>45804.788194444445</v>
      </c>
      <c r="G813" s="4">
        <v>45804.77</v>
      </c>
      <c r="H813" t="s">
        <v>3155</v>
      </c>
      <c r="I813" t="s">
        <v>3222</v>
      </c>
      <c r="J813">
        <v>1</v>
      </c>
      <c r="K813" t="s">
        <v>3223</v>
      </c>
      <c r="L813" t="s">
        <v>3564</v>
      </c>
      <c r="M813" t="s">
        <v>549</v>
      </c>
      <c r="N813" t="s">
        <v>550</v>
      </c>
      <c r="O813" t="s">
        <v>136</v>
      </c>
      <c r="P813" t="s">
        <v>139</v>
      </c>
      <c r="Q813" t="s">
        <v>272</v>
      </c>
    </row>
    <row r="814" spans="1:17">
      <c r="A814" t="s">
        <v>33069</v>
      </c>
      <c r="B814" t="s">
        <v>33070</v>
      </c>
      <c r="C814" t="s">
        <v>33071</v>
      </c>
      <c r="D814" s="4">
        <v>45803.584548611114</v>
      </c>
      <c r="E814" s="4">
        <v>45808.291666666664</v>
      </c>
      <c r="F814" s="4">
        <v>45808.309027777781</v>
      </c>
      <c r="G814" s="4"/>
      <c r="H814" t="s">
        <v>3155</v>
      </c>
      <c r="I814" t="s">
        <v>3171</v>
      </c>
      <c r="J814">
        <v>0</v>
      </c>
      <c r="K814" t="s">
        <v>3227</v>
      </c>
      <c r="L814" t="s">
        <v>3158</v>
      </c>
      <c r="M814" t="s">
        <v>549</v>
      </c>
      <c r="N814" t="s">
        <v>550</v>
      </c>
      <c r="O814" t="s">
        <v>136</v>
      </c>
      <c r="P814" t="s">
        <v>264</v>
      </c>
      <c r="Q814" t="s">
        <v>266</v>
      </c>
    </row>
    <row r="815" spans="1:17">
      <c r="A815" t="s">
        <v>33072</v>
      </c>
      <c r="B815" t="s">
        <v>33073</v>
      </c>
      <c r="C815" t="s">
        <v>33074</v>
      </c>
      <c r="D815" s="4">
        <v>45803.579108796293</v>
      </c>
      <c r="E815" s="4">
        <v>45808.833333333336</v>
      </c>
      <c r="F815" s="4">
        <v>45808.850694444445</v>
      </c>
      <c r="G815" s="4"/>
      <c r="H815" t="s">
        <v>3155</v>
      </c>
      <c r="I815" t="s">
        <v>3162</v>
      </c>
      <c r="J815">
        <v>0</v>
      </c>
      <c r="K815" t="s">
        <v>4074</v>
      </c>
      <c r="L815" t="s">
        <v>3158</v>
      </c>
      <c r="M815" t="s">
        <v>549</v>
      </c>
      <c r="N815" t="s">
        <v>550</v>
      </c>
      <c r="O815" t="s">
        <v>1923</v>
      </c>
      <c r="P815" t="s">
        <v>1924</v>
      </c>
      <c r="Q815" t="s">
        <v>3359</v>
      </c>
    </row>
    <row r="816" spans="1:17">
      <c r="A816" t="s">
        <v>33075</v>
      </c>
      <c r="B816" t="s">
        <v>33076</v>
      </c>
      <c r="C816" t="s">
        <v>33077</v>
      </c>
      <c r="D816" s="4">
        <v>45803.577962962961</v>
      </c>
      <c r="E816" s="4">
        <v>45807.375</v>
      </c>
      <c r="F816" s="4">
        <v>45807.392361111109</v>
      </c>
      <c r="G816" s="4"/>
      <c r="H816" t="s">
        <v>3155</v>
      </c>
      <c r="I816" t="s">
        <v>3175</v>
      </c>
      <c r="J816">
        <v>0</v>
      </c>
      <c r="K816" t="s">
        <v>3157</v>
      </c>
      <c r="L816" t="s">
        <v>3245</v>
      </c>
      <c r="M816" t="s">
        <v>549</v>
      </c>
      <c r="N816" t="s">
        <v>559</v>
      </c>
      <c r="O816" t="s">
        <v>469</v>
      </c>
      <c r="P816" t="s">
        <v>189</v>
      </c>
      <c r="Q816" t="s">
        <v>191</v>
      </c>
    </row>
    <row r="817" spans="1:17">
      <c r="A817" t="s">
        <v>33078</v>
      </c>
      <c r="B817" t="s">
        <v>33079</v>
      </c>
      <c r="C817" t="s">
        <v>33080</v>
      </c>
      <c r="D817" s="4">
        <v>45803.577534722222</v>
      </c>
      <c r="E817" s="4">
        <v>45806.75</v>
      </c>
      <c r="F817" s="4">
        <v>45806.788194444445</v>
      </c>
      <c r="G817" s="4"/>
      <c r="H817" t="s">
        <v>3155</v>
      </c>
      <c r="I817" t="s">
        <v>3156</v>
      </c>
      <c r="J817">
        <v>0</v>
      </c>
      <c r="K817" t="s">
        <v>3227</v>
      </c>
      <c r="L817" t="s">
        <v>3158</v>
      </c>
      <c r="M817" t="s">
        <v>549</v>
      </c>
      <c r="N817" t="s">
        <v>550</v>
      </c>
      <c r="O817" t="s">
        <v>136</v>
      </c>
      <c r="P817" t="s">
        <v>139</v>
      </c>
      <c r="Q817" t="s">
        <v>272</v>
      </c>
    </row>
    <row r="818" spans="1:17">
      <c r="A818" t="s">
        <v>33081</v>
      </c>
      <c r="B818" t="s">
        <v>33082</v>
      </c>
      <c r="C818" t="s">
        <v>33083</v>
      </c>
      <c r="D818" s="4">
        <v>45803.569664351853</v>
      </c>
      <c r="E818" s="4">
        <v>45808.6875</v>
      </c>
      <c r="F818" s="4">
        <v>45808.704861111109</v>
      </c>
      <c r="G818" s="4"/>
      <c r="H818" t="s">
        <v>3155</v>
      </c>
      <c r="I818" t="s">
        <v>3291</v>
      </c>
      <c r="J818">
        <v>0</v>
      </c>
      <c r="K818" t="s">
        <v>3194</v>
      </c>
      <c r="L818" t="s">
        <v>3158</v>
      </c>
      <c r="M818" t="s">
        <v>549</v>
      </c>
      <c r="N818" t="s">
        <v>559</v>
      </c>
      <c r="O818" t="s">
        <v>504</v>
      </c>
      <c r="P818" t="s">
        <v>325</v>
      </c>
      <c r="Q818" t="s">
        <v>332</v>
      </c>
    </row>
    <row r="819" spans="1:17">
      <c r="A819" t="s">
        <v>33084</v>
      </c>
      <c r="B819" t="s">
        <v>33085</v>
      </c>
      <c r="C819" t="s">
        <v>33086</v>
      </c>
      <c r="D819" s="4">
        <v>45803.567650462966</v>
      </c>
      <c r="E819" s="4">
        <v>45804.229166666664</v>
      </c>
      <c r="F819" s="4">
        <v>45804.246527777781</v>
      </c>
      <c r="G819" s="4"/>
      <c r="H819" t="s">
        <v>3155</v>
      </c>
      <c r="I819" t="s">
        <v>3291</v>
      </c>
      <c r="J819">
        <v>0</v>
      </c>
      <c r="K819" t="s">
        <v>3157</v>
      </c>
      <c r="L819" t="s">
        <v>3593</v>
      </c>
      <c r="M819" t="s">
        <v>549</v>
      </c>
      <c r="N819" t="s">
        <v>550</v>
      </c>
      <c r="O819" t="s">
        <v>616</v>
      </c>
      <c r="P819" t="s">
        <v>314</v>
      </c>
      <c r="Q819" t="s">
        <v>321</v>
      </c>
    </row>
    <row r="820" spans="1:17">
      <c r="A820" t="s">
        <v>33087</v>
      </c>
      <c r="B820" t="s">
        <v>33088</v>
      </c>
      <c r="C820" t="s">
        <v>33089</v>
      </c>
      <c r="D820" s="4">
        <v>45803.561539351853</v>
      </c>
      <c r="E820" s="4">
        <v>45808.458333333336</v>
      </c>
      <c r="F820" s="4">
        <v>45808.475694444445</v>
      </c>
      <c r="G820" s="4"/>
      <c r="H820" t="s">
        <v>3155</v>
      </c>
      <c r="I820" t="s">
        <v>3162</v>
      </c>
      <c r="J820">
        <v>0</v>
      </c>
      <c r="K820" t="s">
        <v>3358</v>
      </c>
      <c r="L820" t="s">
        <v>3158</v>
      </c>
      <c r="M820" t="s">
        <v>549</v>
      </c>
      <c r="N820" t="s">
        <v>550</v>
      </c>
      <c r="O820" t="s">
        <v>1923</v>
      </c>
      <c r="P820" t="s">
        <v>1924</v>
      </c>
      <c r="Q820" t="s">
        <v>20039</v>
      </c>
    </row>
    <row r="821" spans="1:17">
      <c r="A821" t="s">
        <v>33090</v>
      </c>
      <c r="B821" t="s">
        <v>33091</v>
      </c>
      <c r="C821" t="s">
        <v>33092</v>
      </c>
      <c r="D821" s="4">
        <v>45803.557488425926</v>
      </c>
      <c r="E821" s="4">
        <v>45805.916666666664</v>
      </c>
      <c r="F821" s="4">
        <v>45805.934027777781</v>
      </c>
      <c r="G821" s="4">
        <v>45805.914189814815</v>
      </c>
      <c r="H821" t="s">
        <v>3155</v>
      </c>
      <c r="I821" t="s">
        <v>3175</v>
      </c>
      <c r="J821">
        <v>0</v>
      </c>
      <c r="K821" t="s">
        <v>3157</v>
      </c>
      <c r="L821" t="s">
        <v>3564</v>
      </c>
      <c r="M821" t="s">
        <v>549</v>
      </c>
      <c r="N821" t="s">
        <v>550</v>
      </c>
      <c r="O821" t="s">
        <v>136</v>
      </c>
      <c r="P821" t="s">
        <v>143</v>
      </c>
      <c r="Q821" t="s">
        <v>297</v>
      </c>
    </row>
    <row r="822" spans="1:17">
      <c r="A822" t="s">
        <v>21135</v>
      </c>
      <c r="B822" t="s">
        <v>22036</v>
      </c>
      <c r="C822" t="s">
        <v>33093</v>
      </c>
      <c r="D822" s="4">
        <v>45803.555960648147</v>
      </c>
      <c r="E822" s="4">
        <v>45804.3125</v>
      </c>
      <c r="F822" s="4">
        <v>45804.329861111109</v>
      </c>
      <c r="G822" s="4">
        <v>45804.312314814815</v>
      </c>
      <c r="H822" t="s">
        <v>3155</v>
      </c>
      <c r="I822" t="s">
        <v>3162</v>
      </c>
      <c r="J822">
        <v>0</v>
      </c>
      <c r="K822" t="s">
        <v>3252</v>
      </c>
      <c r="L822" t="s">
        <v>3564</v>
      </c>
      <c r="M822" t="s">
        <v>549</v>
      </c>
      <c r="N822" t="s">
        <v>550</v>
      </c>
      <c r="O822" t="s">
        <v>1923</v>
      </c>
      <c r="P822" t="s">
        <v>1924</v>
      </c>
      <c r="Q822" t="s">
        <v>3180</v>
      </c>
    </row>
    <row r="823" spans="1:17">
      <c r="A823" t="s">
        <v>33094</v>
      </c>
      <c r="B823" t="s">
        <v>33095</v>
      </c>
      <c r="C823" t="s">
        <v>33096</v>
      </c>
      <c r="D823" s="4">
        <v>45803.555844907409</v>
      </c>
      <c r="E823" s="4">
        <v>45803.895833333336</v>
      </c>
      <c r="F823" s="4">
        <v>45803.934027777781</v>
      </c>
      <c r="G823" s="4">
        <v>45803.901805555557</v>
      </c>
      <c r="H823" t="s">
        <v>3155</v>
      </c>
      <c r="I823" t="s">
        <v>3240</v>
      </c>
      <c r="J823">
        <v>1002</v>
      </c>
      <c r="K823" t="s">
        <v>3157</v>
      </c>
      <c r="L823" t="s">
        <v>3564</v>
      </c>
      <c r="M823" t="s">
        <v>549</v>
      </c>
      <c r="N823" t="s">
        <v>559</v>
      </c>
      <c r="O823" t="s">
        <v>469</v>
      </c>
      <c r="P823" t="s">
        <v>189</v>
      </c>
      <c r="Q823" t="s">
        <v>196</v>
      </c>
    </row>
    <row r="824" spans="1:17">
      <c r="A824" t="s">
        <v>19796</v>
      </c>
      <c r="B824" t="s">
        <v>19797</v>
      </c>
      <c r="C824" t="s">
        <v>33097</v>
      </c>
      <c r="D824" s="4">
        <v>45803.55327546296</v>
      </c>
      <c r="E824" s="4">
        <v>45808.479166666664</v>
      </c>
      <c r="F824" s="4">
        <v>45808.496527777781</v>
      </c>
      <c r="G824" s="4"/>
      <c r="H824" t="s">
        <v>3155</v>
      </c>
      <c r="I824" t="s">
        <v>3171</v>
      </c>
      <c r="J824">
        <v>1002</v>
      </c>
      <c r="K824" t="s">
        <v>3157</v>
      </c>
      <c r="L824" t="s">
        <v>3158</v>
      </c>
      <c r="M824" t="s">
        <v>549</v>
      </c>
      <c r="N824" t="s">
        <v>559</v>
      </c>
      <c r="O824" t="s">
        <v>504</v>
      </c>
      <c r="P824" t="s">
        <v>325</v>
      </c>
      <c r="Q824" t="s">
        <v>331</v>
      </c>
    </row>
    <row r="825" spans="1:17">
      <c r="A825" t="s">
        <v>33098</v>
      </c>
      <c r="B825" t="s">
        <v>33099</v>
      </c>
      <c r="C825" t="s">
        <v>33100</v>
      </c>
      <c r="D825" s="4">
        <v>45803.551828703705</v>
      </c>
      <c r="E825" s="4">
        <v>45806.604166666664</v>
      </c>
      <c r="F825" s="4">
        <v>45806.621527777781</v>
      </c>
      <c r="G825" s="4"/>
      <c r="H825" t="s">
        <v>3155</v>
      </c>
      <c r="I825" t="s">
        <v>3171</v>
      </c>
      <c r="J825">
        <v>0</v>
      </c>
      <c r="K825" t="s">
        <v>3227</v>
      </c>
      <c r="L825" t="s">
        <v>3158</v>
      </c>
      <c r="M825" t="s">
        <v>549</v>
      </c>
      <c r="N825" t="s">
        <v>559</v>
      </c>
      <c r="O825" t="s">
        <v>504</v>
      </c>
      <c r="P825" t="s">
        <v>325</v>
      </c>
      <c r="Q825" t="s">
        <v>337</v>
      </c>
    </row>
    <row r="826" spans="1:17">
      <c r="A826" t="s">
        <v>33098</v>
      </c>
      <c r="B826" t="s">
        <v>33101</v>
      </c>
      <c r="C826" t="s">
        <v>33102</v>
      </c>
      <c r="D826" s="4">
        <v>45803.551145833335</v>
      </c>
      <c r="E826" s="4">
        <v>45806.583333333336</v>
      </c>
      <c r="F826" s="4">
        <v>45806.600694444445</v>
      </c>
      <c r="G826" s="4"/>
      <c r="H826" t="s">
        <v>3155</v>
      </c>
      <c r="I826" t="s">
        <v>3171</v>
      </c>
      <c r="J826">
        <v>0</v>
      </c>
      <c r="K826" t="s">
        <v>3163</v>
      </c>
      <c r="L826" t="s">
        <v>3158</v>
      </c>
      <c r="M826" t="s">
        <v>549</v>
      </c>
      <c r="N826" t="s">
        <v>559</v>
      </c>
      <c r="O826" t="s">
        <v>504</v>
      </c>
      <c r="P826" t="s">
        <v>325</v>
      </c>
      <c r="Q826" t="s">
        <v>337</v>
      </c>
    </row>
    <row r="827" spans="1:17">
      <c r="A827" t="s">
        <v>33098</v>
      </c>
      <c r="B827" t="s">
        <v>33103</v>
      </c>
      <c r="C827" t="s">
        <v>33104</v>
      </c>
      <c r="D827" s="4">
        <v>45803.550300925926</v>
      </c>
      <c r="E827" s="4">
        <v>45806.625</v>
      </c>
      <c r="F827" s="4">
        <v>45806.642361111109</v>
      </c>
      <c r="G827" s="4"/>
      <c r="H827" t="s">
        <v>3155</v>
      </c>
      <c r="I827" t="s">
        <v>3171</v>
      </c>
      <c r="J827">
        <v>1002</v>
      </c>
      <c r="K827" t="s">
        <v>3157</v>
      </c>
      <c r="L827" t="s">
        <v>3158</v>
      </c>
      <c r="M827" t="s">
        <v>549</v>
      </c>
      <c r="N827" t="s">
        <v>559</v>
      </c>
      <c r="O827" t="s">
        <v>504</v>
      </c>
      <c r="P827" t="s">
        <v>325</v>
      </c>
      <c r="Q827" t="s">
        <v>337</v>
      </c>
    </row>
    <row r="828" spans="1:17">
      <c r="A828" t="s">
        <v>29444</v>
      </c>
      <c r="B828" t="s">
        <v>29445</v>
      </c>
      <c r="C828" t="s">
        <v>33105</v>
      </c>
      <c r="D828" s="4">
        <v>45803.547488425924</v>
      </c>
      <c r="E828" s="4">
        <v>45803.916666666664</v>
      </c>
      <c r="F828" s="4">
        <v>45803.934027777781</v>
      </c>
      <c r="G828" s="4">
        <v>45803.916608796295</v>
      </c>
      <c r="H828" t="s">
        <v>3155</v>
      </c>
      <c r="I828" t="s">
        <v>3171</v>
      </c>
      <c r="J828">
        <v>0</v>
      </c>
      <c r="K828" t="s">
        <v>3194</v>
      </c>
      <c r="L828" t="s">
        <v>3564</v>
      </c>
      <c r="M828" t="s">
        <v>549</v>
      </c>
      <c r="N828" t="s">
        <v>550</v>
      </c>
      <c r="O828" t="s">
        <v>551</v>
      </c>
      <c r="P828" t="s">
        <v>145</v>
      </c>
      <c r="Q828" t="s">
        <v>216</v>
      </c>
    </row>
    <row r="829" spans="1:17">
      <c r="A829" t="s">
        <v>33106</v>
      </c>
      <c r="B829" t="s">
        <v>33107</v>
      </c>
      <c r="C829" t="s">
        <v>33108</v>
      </c>
      <c r="D829" s="4">
        <v>45803.544907407406</v>
      </c>
      <c r="E829" s="4">
        <v>45804.791666666664</v>
      </c>
      <c r="F829" s="4">
        <v>45804.809027777781</v>
      </c>
      <c r="G829" s="4">
        <v>45804.783043981479</v>
      </c>
      <c r="H829" t="s">
        <v>3155</v>
      </c>
      <c r="I829" t="s">
        <v>3162</v>
      </c>
      <c r="J829">
        <v>0</v>
      </c>
      <c r="K829" t="s">
        <v>3420</v>
      </c>
      <c r="L829" t="s">
        <v>3564</v>
      </c>
      <c r="M829" t="s">
        <v>549</v>
      </c>
      <c r="N829" t="s">
        <v>550</v>
      </c>
      <c r="O829" t="s">
        <v>1923</v>
      </c>
      <c r="P829" t="s">
        <v>1924</v>
      </c>
      <c r="Q829" t="s">
        <v>3180</v>
      </c>
    </row>
    <row r="830" spans="1:17">
      <c r="A830" t="s">
        <v>33109</v>
      </c>
      <c r="B830" t="s">
        <v>33110</v>
      </c>
      <c r="C830" t="s">
        <v>33111</v>
      </c>
      <c r="D830" s="4">
        <v>45803.533645833333</v>
      </c>
      <c r="E830" s="4">
        <v>45805.208333333336</v>
      </c>
      <c r="F830" s="4">
        <v>45805.225694444445</v>
      </c>
      <c r="G830" s="4"/>
      <c r="H830" t="s">
        <v>3155</v>
      </c>
      <c r="I830" t="s">
        <v>3171</v>
      </c>
      <c r="J830">
        <v>1001</v>
      </c>
      <c r="K830" t="s">
        <v>3157</v>
      </c>
      <c r="L830" t="s">
        <v>3593</v>
      </c>
      <c r="M830" t="s">
        <v>549</v>
      </c>
      <c r="N830" t="s">
        <v>550</v>
      </c>
      <c r="O830" t="s">
        <v>616</v>
      </c>
      <c r="P830" t="s">
        <v>314</v>
      </c>
      <c r="Q830" t="s">
        <v>318</v>
      </c>
    </row>
    <row r="831" spans="1:17">
      <c r="A831" t="s">
        <v>33112</v>
      </c>
      <c r="B831" t="s">
        <v>33113</v>
      </c>
      <c r="C831" t="s">
        <v>33114</v>
      </c>
      <c r="D831" s="4">
        <v>45803.53052083333</v>
      </c>
      <c r="E831" s="4">
        <v>45804.6875</v>
      </c>
      <c r="F831" s="4">
        <v>45804.704861111109</v>
      </c>
      <c r="G831" s="4">
        <v>45804.685393518521</v>
      </c>
      <c r="H831" t="s">
        <v>3155</v>
      </c>
      <c r="I831" t="s">
        <v>3175</v>
      </c>
      <c r="J831">
        <v>1001</v>
      </c>
      <c r="K831" t="s">
        <v>3157</v>
      </c>
      <c r="L831" t="s">
        <v>3564</v>
      </c>
      <c r="M831" t="s">
        <v>549</v>
      </c>
      <c r="N831" t="s">
        <v>559</v>
      </c>
      <c r="O831" t="s">
        <v>504</v>
      </c>
      <c r="P831" t="s">
        <v>325</v>
      </c>
      <c r="Q831" t="s">
        <v>327</v>
      </c>
    </row>
    <row r="832" spans="1:17">
      <c r="A832" t="s">
        <v>33115</v>
      </c>
      <c r="B832" t="s">
        <v>33116</v>
      </c>
      <c r="C832" t="s">
        <v>33117</v>
      </c>
      <c r="D832" s="4">
        <v>45803.525266203702</v>
      </c>
      <c r="E832" s="4">
        <v>45814.375</v>
      </c>
      <c r="F832" s="4">
        <v>45814.392361111109</v>
      </c>
      <c r="G832" s="4"/>
      <c r="H832" t="s">
        <v>3155</v>
      </c>
      <c r="I832" t="s">
        <v>3184</v>
      </c>
      <c r="J832">
        <v>0</v>
      </c>
      <c r="K832" t="s">
        <v>3157</v>
      </c>
      <c r="L832" t="s">
        <v>3158</v>
      </c>
      <c r="M832" t="s">
        <v>549</v>
      </c>
      <c r="N832" t="s">
        <v>550</v>
      </c>
      <c r="O832" t="s">
        <v>616</v>
      </c>
      <c r="P832" t="s">
        <v>314</v>
      </c>
      <c r="Q832" t="s">
        <v>320</v>
      </c>
    </row>
    <row r="833" spans="1:17">
      <c r="A833" t="s">
        <v>33118</v>
      </c>
      <c r="B833" t="s">
        <v>33119</v>
      </c>
      <c r="C833" t="s">
        <v>33120</v>
      </c>
      <c r="D833" s="4">
        <v>45803.523831018516</v>
      </c>
      <c r="E833" s="4">
        <v>45804.833333333336</v>
      </c>
      <c r="F833" s="4">
        <v>45804.871527777781</v>
      </c>
      <c r="G833" s="4">
        <v>45804.829363425924</v>
      </c>
      <c r="H833" t="s">
        <v>3155</v>
      </c>
      <c r="I833" t="s">
        <v>4530</v>
      </c>
      <c r="J833">
        <v>1001</v>
      </c>
      <c r="K833" t="s">
        <v>4531</v>
      </c>
      <c r="L833" t="s">
        <v>3564</v>
      </c>
      <c r="M833" t="s">
        <v>549</v>
      </c>
      <c r="N833" t="s">
        <v>559</v>
      </c>
      <c r="O833" t="s">
        <v>504</v>
      </c>
      <c r="P833" t="s">
        <v>325</v>
      </c>
      <c r="Q833" t="s">
        <v>340</v>
      </c>
    </row>
    <row r="834" spans="1:17">
      <c r="A834" t="s">
        <v>33121</v>
      </c>
      <c r="B834" t="s">
        <v>33122</v>
      </c>
      <c r="C834" t="s">
        <v>33123</v>
      </c>
      <c r="D834" s="4">
        <v>45803.521898148145</v>
      </c>
      <c r="E834" s="4">
        <v>45813.708333333336</v>
      </c>
      <c r="F834" s="4">
        <v>45813.746527777781</v>
      </c>
      <c r="G834" s="4"/>
      <c r="H834" t="s">
        <v>3155</v>
      </c>
      <c r="I834" t="s">
        <v>3240</v>
      </c>
      <c r="J834">
        <v>0</v>
      </c>
      <c r="K834" t="s">
        <v>3194</v>
      </c>
      <c r="L834" t="s">
        <v>3245</v>
      </c>
      <c r="M834" t="s">
        <v>549</v>
      </c>
      <c r="N834" t="s">
        <v>550</v>
      </c>
      <c r="O834" t="s">
        <v>136</v>
      </c>
      <c r="P834" t="s">
        <v>139</v>
      </c>
      <c r="Q834" t="s">
        <v>271</v>
      </c>
    </row>
    <row r="835" spans="1:17">
      <c r="A835" t="s">
        <v>32394</v>
      </c>
      <c r="B835" t="s">
        <v>32395</v>
      </c>
      <c r="C835" t="s">
        <v>33124</v>
      </c>
      <c r="D835" s="4">
        <v>45803.516365740739</v>
      </c>
      <c r="E835" s="4">
        <v>45809.625</v>
      </c>
      <c r="F835" s="4">
        <v>45809.642361111109</v>
      </c>
      <c r="G835" s="4"/>
      <c r="H835" t="s">
        <v>3155</v>
      </c>
      <c r="I835" t="s">
        <v>3175</v>
      </c>
      <c r="J835">
        <v>1001</v>
      </c>
      <c r="K835" t="s">
        <v>3157</v>
      </c>
      <c r="L835" t="s">
        <v>3245</v>
      </c>
      <c r="M835" t="s">
        <v>549</v>
      </c>
      <c r="N835" t="s">
        <v>559</v>
      </c>
      <c r="O835" t="s">
        <v>504</v>
      </c>
      <c r="P835" t="s">
        <v>325</v>
      </c>
      <c r="Q835" t="s">
        <v>326</v>
      </c>
    </row>
    <row r="836" spans="1:17">
      <c r="A836" t="s">
        <v>20318</v>
      </c>
      <c r="B836" t="s">
        <v>20319</v>
      </c>
      <c r="C836" t="s">
        <v>33125</v>
      </c>
      <c r="D836" s="4">
        <v>45803.511493055557</v>
      </c>
      <c r="E836" s="4">
        <v>45807.416666666664</v>
      </c>
      <c r="F836" s="4">
        <v>45807.454861111109</v>
      </c>
      <c r="G836" s="4"/>
      <c r="H836" t="s">
        <v>3155</v>
      </c>
      <c r="I836" t="s">
        <v>3240</v>
      </c>
      <c r="J836">
        <v>0</v>
      </c>
      <c r="K836" t="s">
        <v>3163</v>
      </c>
      <c r="L836" t="s">
        <v>3158</v>
      </c>
      <c r="M836" t="s">
        <v>549</v>
      </c>
      <c r="N836" t="s">
        <v>559</v>
      </c>
      <c r="O836" t="s">
        <v>469</v>
      </c>
      <c r="P836" t="s">
        <v>180</v>
      </c>
      <c r="Q836" t="s">
        <v>184</v>
      </c>
    </row>
    <row r="837" spans="1:17">
      <c r="A837" t="s">
        <v>33069</v>
      </c>
      <c r="B837" t="s">
        <v>33070</v>
      </c>
      <c r="C837" t="s">
        <v>33126</v>
      </c>
      <c r="D837" s="4">
        <v>45803.506886574076</v>
      </c>
      <c r="E837" s="4">
        <v>45805.708333333336</v>
      </c>
      <c r="F837" s="4">
        <v>45805.725694444445</v>
      </c>
      <c r="G837" s="4"/>
      <c r="H837" t="s">
        <v>3155</v>
      </c>
      <c r="I837" t="s">
        <v>3171</v>
      </c>
      <c r="J837">
        <v>0</v>
      </c>
      <c r="K837" t="s">
        <v>3227</v>
      </c>
      <c r="L837" t="s">
        <v>3245</v>
      </c>
      <c r="M837" t="s">
        <v>549</v>
      </c>
      <c r="N837" t="s">
        <v>550</v>
      </c>
      <c r="O837" t="s">
        <v>136</v>
      </c>
      <c r="P837" t="s">
        <v>264</v>
      </c>
      <c r="Q837" t="s">
        <v>266</v>
      </c>
    </row>
    <row r="838" spans="1:17">
      <c r="A838" t="s">
        <v>32620</v>
      </c>
      <c r="B838" t="s">
        <v>32621</v>
      </c>
      <c r="C838" t="s">
        <v>33127</v>
      </c>
      <c r="D838" s="4">
        <v>45803.505868055552</v>
      </c>
      <c r="E838" s="4">
        <v>45804.333333333336</v>
      </c>
      <c r="F838" s="4">
        <v>45804.371527777781</v>
      </c>
      <c r="G838" s="4"/>
      <c r="H838" t="s">
        <v>3155</v>
      </c>
      <c r="I838" t="s">
        <v>3156</v>
      </c>
      <c r="J838">
        <v>0</v>
      </c>
      <c r="K838" t="s">
        <v>3157</v>
      </c>
      <c r="L838" t="s">
        <v>3245</v>
      </c>
      <c r="M838" t="s">
        <v>549</v>
      </c>
      <c r="N838" t="s">
        <v>550</v>
      </c>
      <c r="O838" t="s">
        <v>551</v>
      </c>
      <c r="P838" t="s">
        <v>149</v>
      </c>
      <c r="Q838" t="s">
        <v>19243</v>
      </c>
    </row>
    <row r="839" spans="1:17">
      <c r="A839" t="s">
        <v>33128</v>
      </c>
      <c r="B839" t="s">
        <v>33129</v>
      </c>
      <c r="C839" t="s">
        <v>33130</v>
      </c>
      <c r="D839" s="4">
        <v>45803.505787037036</v>
      </c>
      <c r="E839" s="4">
        <v>45809.708333333336</v>
      </c>
      <c r="F839" s="4">
        <v>45809.725694444445</v>
      </c>
      <c r="G839" s="4"/>
      <c r="H839" t="s">
        <v>3155</v>
      </c>
      <c r="I839" t="s">
        <v>3175</v>
      </c>
      <c r="J839">
        <v>0</v>
      </c>
      <c r="K839" t="s">
        <v>3194</v>
      </c>
      <c r="L839" t="s">
        <v>3158</v>
      </c>
      <c r="M839" t="s">
        <v>549</v>
      </c>
      <c r="N839" t="s">
        <v>559</v>
      </c>
      <c r="O839" t="s">
        <v>504</v>
      </c>
      <c r="P839" t="s">
        <v>325</v>
      </c>
      <c r="Q839" t="s">
        <v>331</v>
      </c>
    </row>
    <row r="840" spans="1:17">
      <c r="A840" t="s">
        <v>29112</v>
      </c>
      <c r="B840" t="s">
        <v>33131</v>
      </c>
      <c r="C840" t="s">
        <v>33132</v>
      </c>
      <c r="D840" s="4">
        <v>45803.505543981482</v>
      </c>
      <c r="E840" s="4">
        <v>45804.375</v>
      </c>
      <c r="F840" s="4">
        <v>45804.413194444445</v>
      </c>
      <c r="G840" s="4">
        <v>45804.373807870368</v>
      </c>
      <c r="H840" t="s">
        <v>3155</v>
      </c>
      <c r="I840" t="s">
        <v>3156</v>
      </c>
      <c r="J840">
        <v>0</v>
      </c>
      <c r="K840" t="s">
        <v>3194</v>
      </c>
      <c r="L840" t="s">
        <v>3564</v>
      </c>
      <c r="M840" t="s">
        <v>549</v>
      </c>
      <c r="N840" t="s">
        <v>550</v>
      </c>
      <c r="O840" t="s">
        <v>551</v>
      </c>
      <c r="P840" t="s">
        <v>149</v>
      </c>
      <c r="Q840" t="s">
        <v>203</v>
      </c>
    </row>
    <row r="841" spans="1:17">
      <c r="A841" t="s">
        <v>27652</v>
      </c>
      <c r="B841" t="s">
        <v>27653</v>
      </c>
      <c r="C841" t="s">
        <v>33133</v>
      </c>
      <c r="D841" s="4">
        <v>45803.504756944443</v>
      </c>
      <c r="E841" s="4">
        <v>45808.541666666664</v>
      </c>
      <c r="F841" s="4">
        <v>45808.559027777781</v>
      </c>
      <c r="G841" s="4"/>
      <c r="H841" t="s">
        <v>3155</v>
      </c>
      <c r="I841" t="s">
        <v>3171</v>
      </c>
      <c r="J841">
        <v>1001</v>
      </c>
      <c r="K841" t="s">
        <v>3157</v>
      </c>
      <c r="L841" t="s">
        <v>3158</v>
      </c>
      <c r="M841" t="s">
        <v>549</v>
      </c>
      <c r="N841" t="s">
        <v>550</v>
      </c>
      <c r="O841" t="s">
        <v>136</v>
      </c>
      <c r="P841" t="s">
        <v>283</v>
      </c>
      <c r="Q841" t="s">
        <v>286</v>
      </c>
    </row>
    <row r="842" spans="1:17">
      <c r="A842" t="s">
        <v>19889</v>
      </c>
      <c r="B842" t="s">
        <v>19890</v>
      </c>
      <c r="C842" t="s">
        <v>33134</v>
      </c>
      <c r="D842" s="4">
        <v>45803.504687499997</v>
      </c>
      <c r="E842" s="4">
        <v>45804.270833333336</v>
      </c>
      <c r="F842" s="4">
        <v>45804.309027777781</v>
      </c>
      <c r="G842" s="4">
        <v>45804.27071759259</v>
      </c>
      <c r="H842" t="s">
        <v>3155</v>
      </c>
      <c r="I842" t="s">
        <v>3240</v>
      </c>
      <c r="J842">
        <v>1001</v>
      </c>
      <c r="K842" t="s">
        <v>3194</v>
      </c>
      <c r="L842" t="s">
        <v>3564</v>
      </c>
      <c r="M842" t="s">
        <v>549</v>
      </c>
      <c r="N842" t="s">
        <v>550</v>
      </c>
      <c r="O842" t="s">
        <v>551</v>
      </c>
      <c r="P842" t="s">
        <v>145</v>
      </c>
      <c r="Q842" t="s">
        <v>215</v>
      </c>
    </row>
    <row r="843" spans="1:17">
      <c r="A843" t="s">
        <v>32260</v>
      </c>
      <c r="B843" t="s">
        <v>32261</v>
      </c>
      <c r="C843" t="s">
        <v>33135</v>
      </c>
      <c r="D843" s="4">
        <v>45803.504560185182</v>
      </c>
      <c r="E843" s="4">
        <v>45807.229166666664</v>
      </c>
      <c r="F843" s="4">
        <v>45807.246527777781</v>
      </c>
      <c r="G843" s="4"/>
      <c r="H843" t="s">
        <v>3155</v>
      </c>
      <c r="I843" t="s">
        <v>3171</v>
      </c>
      <c r="J843">
        <v>1002</v>
      </c>
      <c r="K843" t="s">
        <v>3157</v>
      </c>
      <c r="L843" t="s">
        <v>3245</v>
      </c>
      <c r="M843" t="s">
        <v>549</v>
      </c>
      <c r="N843" t="s">
        <v>550</v>
      </c>
      <c r="O843" t="s">
        <v>136</v>
      </c>
      <c r="P843" t="s">
        <v>292</v>
      </c>
      <c r="Q843" t="s">
        <v>293</v>
      </c>
    </row>
    <row r="844" spans="1:17">
      <c r="A844" t="s">
        <v>33078</v>
      </c>
      <c r="B844" t="s">
        <v>33079</v>
      </c>
      <c r="C844" t="s">
        <v>33136</v>
      </c>
      <c r="D844" s="4">
        <v>45803.503993055558</v>
      </c>
      <c r="E844" s="4">
        <v>45804.708333333336</v>
      </c>
      <c r="F844" s="4">
        <v>45804.725694444445</v>
      </c>
      <c r="G844" s="4">
        <v>45804.706631944442</v>
      </c>
      <c r="H844" t="s">
        <v>3155</v>
      </c>
      <c r="I844" t="s">
        <v>3162</v>
      </c>
      <c r="J844">
        <v>0</v>
      </c>
      <c r="K844" t="s">
        <v>4987</v>
      </c>
      <c r="L844" t="s">
        <v>3564</v>
      </c>
      <c r="M844" t="s">
        <v>549</v>
      </c>
      <c r="N844" t="s">
        <v>550</v>
      </c>
      <c r="O844" t="s">
        <v>1923</v>
      </c>
      <c r="P844" t="s">
        <v>1924</v>
      </c>
      <c r="Q844" t="s">
        <v>3180</v>
      </c>
    </row>
    <row r="845" spans="1:17">
      <c r="A845" t="s">
        <v>33137</v>
      </c>
      <c r="B845" t="s">
        <v>33138</v>
      </c>
      <c r="C845" t="s">
        <v>33139</v>
      </c>
      <c r="D845" s="4">
        <v>45803.502233796295</v>
      </c>
      <c r="E845" s="4">
        <v>45803.854166666664</v>
      </c>
      <c r="F845" s="4">
        <v>45803.871527777781</v>
      </c>
      <c r="G845" s="4">
        <v>45803.846273148149</v>
      </c>
      <c r="H845" t="s">
        <v>3155</v>
      </c>
      <c r="I845" t="s">
        <v>3162</v>
      </c>
      <c r="J845">
        <v>0</v>
      </c>
      <c r="K845" t="s">
        <v>3163</v>
      </c>
      <c r="L845" t="s">
        <v>3564</v>
      </c>
      <c r="M845" t="s">
        <v>549</v>
      </c>
      <c r="N845" t="s">
        <v>550</v>
      </c>
      <c r="O845" t="s">
        <v>1923</v>
      </c>
      <c r="P845" t="s">
        <v>1924</v>
      </c>
      <c r="Q845" t="s">
        <v>3180</v>
      </c>
    </row>
    <row r="846" spans="1:17">
      <c r="A846" t="s">
        <v>33140</v>
      </c>
      <c r="B846" t="s">
        <v>33141</v>
      </c>
      <c r="C846" t="s">
        <v>33142</v>
      </c>
      <c r="D846" s="4">
        <v>45803.501956018517</v>
      </c>
      <c r="E846" s="4">
        <v>45806.416666666664</v>
      </c>
      <c r="F846" s="4">
        <v>45806.454861111109</v>
      </c>
      <c r="G846" s="4"/>
      <c r="H846" t="s">
        <v>3155</v>
      </c>
      <c r="I846" t="s">
        <v>3240</v>
      </c>
      <c r="J846">
        <v>0</v>
      </c>
      <c r="K846" t="s">
        <v>3420</v>
      </c>
      <c r="L846" t="s">
        <v>3245</v>
      </c>
      <c r="M846" t="s">
        <v>549</v>
      </c>
      <c r="N846" t="s">
        <v>550</v>
      </c>
      <c r="O846" t="s">
        <v>551</v>
      </c>
      <c r="P846" t="s">
        <v>149</v>
      </c>
      <c r="Q846" t="s">
        <v>209</v>
      </c>
    </row>
    <row r="847" spans="1:17">
      <c r="A847" t="s">
        <v>33143</v>
      </c>
      <c r="B847" t="s">
        <v>33144</v>
      </c>
      <c r="C847" t="s">
        <v>33145</v>
      </c>
      <c r="D847" s="4">
        <v>45803.500324074077</v>
      </c>
      <c r="E847" s="4">
        <v>45804.083333333336</v>
      </c>
      <c r="F847" s="4">
        <v>45804.100694444445</v>
      </c>
      <c r="G847" s="4"/>
      <c r="H847" t="s">
        <v>3155</v>
      </c>
      <c r="I847" t="s">
        <v>3184</v>
      </c>
      <c r="J847">
        <v>0</v>
      </c>
      <c r="K847" t="s">
        <v>3157</v>
      </c>
      <c r="L847" t="s">
        <v>3593</v>
      </c>
      <c r="M847" t="s">
        <v>549</v>
      </c>
      <c r="N847" t="s">
        <v>550</v>
      </c>
      <c r="O847" t="s">
        <v>616</v>
      </c>
      <c r="P847" t="s">
        <v>314</v>
      </c>
      <c r="Q847" t="s">
        <v>319</v>
      </c>
    </row>
    <row r="848" spans="1:17">
      <c r="A848" t="s">
        <v>33146</v>
      </c>
      <c r="B848" t="s">
        <v>33147</v>
      </c>
      <c r="C848" t="s">
        <v>33148</v>
      </c>
      <c r="D848" s="4">
        <v>45803.499918981484</v>
      </c>
      <c r="E848" s="4">
        <v>45804.604166666664</v>
      </c>
      <c r="F848" s="4">
        <v>45804.621527777781</v>
      </c>
      <c r="G848" s="4"/>
      <c r="H848" t="s">
        <v>3155</v>
      </c>
      <c r="I848" t="s">
        <v>3184</v>
      </c>
      <c r="J848">
        <v>0</v>
      </c>
      <c r="K848" t="s">
        <v>3157</v>
      </c>
      <c r="L848" t="s">
        <v>3245</v>
      </c>
      <c r="M848" t="s">
        <v>549</v>
      </c>
      <c r="N848" t="s">
        <v>550</v>
      </c>
      <c r="O848" t="s">
        <v>616</v>
      </c>
      <c r="P848" t="s">
        <v>314</v>
      </c>
      <c r="Q848" t="s">
        <v>316</v>
      </c>
    </row>
    <row r="849" spans="1:17">
      <c r="A849" t="s">
        <v>33149</v>
      </c>
      <c r="B849" t="s">
        <v>33150</v>
      </c>
      <c r="C849" t="s">
        <v>33151</v>
      </c>
      <c r="D849" s="4">
        <v>45803.497187499997</v>
      </c>
      <c r="E849" s="4">
        <v>45810.25</v>
      </c>
      <c r="F849" s="4">
        <v>45810.288194444445</v>
      </c>
      <c r="G849" s="4"/>
      <c r="H849" t="s">
        <v>3155</v>
      </c>
      <c r="I849" t="s">
        <v>3156</v>
      </c>
      <c r="J849">
        <v>0</v>
      </c>
      <c r="K849" t="s">
        <v>3194</v>
      </c>
      <c r="L849" t="s">
        <v>3245</v>
      </c>
      <c r="M849" t="s">
        <v>549</v>
      </c>
      <c r="N849" t="s">
        <v>550</v>
      </c>
      <c r="O849" t="s">
        <v>616</v>
      </c>
      <c r="P849" t="s">
        <v>314</v>
      </c>
      <c r="Q849" t="s">
        <v>33152</v>
      </c>
    </row>
    <row r="850" spans="1:17">
      <c r="A850" t="s">
        <v>19995</v>
      </c>
      <c r="B850" t="s">
        <v>19996</v>
      </c>
      <c r="C850" t="s">
        <v>33153</v>
      </c>
      <c r="D850" s="4">
        <v>45803.494062500002</v>
      </c>
      <c r="E850" s="4">
        <v>45804.916666666664</v>
      </c>
      <c r="F850" s="4">
        <v>45804.954861111109</v>
      </c>
      <c r="G850" s="4"/>
      <c r="H850" t="s">
        <v>3155</v>
      </c>
      <c r="I850" t="s">
        <v>3156</v>
      </c>
      <c r="J850">
        <v>0</v>
      </c>
      <c r="K850" t="s">
        <v>3157</v>
      </c>
      <c r="L850" t="s">
        <v>3593</v>
      </c>
      <c r="M850" t="s">
        <v>549</v>
      </c>
      <c r="N850" t="s">
        <v>550</v>
      </c>
      <c r="O850" t="s">
        <v>551</v>
      </c>
      <c r="P850" t="s">
        <v>149</v>
      </c>
      <c r="Q850" t="s">
        <v>210</v>
      </c>
    </row>
    <row r="851" spans="1:17">
      <c r="A851" t="s">
        <v>29112</v>
      </c>
      <c r="B851" t="s">
        <v>29113</v>
      </c>
      <c r="C851" t="s">
        <v>33154</v>
      </c>
      <c r="D851" s="4">
        <v>45803.493680555555</v>
      </c>
      <c r="E851" s="4">
        <v>45804.354166666664</v>
      </c>
      <c r="F851" s="4">
        <v>45804.392361111109</v>
      </c>
      <c r="G851" s="4">
        <v>45804.352754629632</v>
      </c>
      <c r="H851" t="s">
        <v>3155</v>
      </c>
      <c r="I851" t="s">
        <v>3156</v>
      </c>
      <c r="J851">
        <v>0</v>
      </c>
      <c r="K851" t="s">
        <v>3157</v>
      </c>
      <c r="L851" t="s">
        <v>3564</v>
      </c>
      <c r="M851" t="s">
        <v>549</v>
      </c>
      <c r="N851" t="s">
        <v>550</v>
      </c>
      <c r="O851" t="s">
        <v>551</v>
      </c>
      <c r="P851" t="s">
        <v>149</v>
      </c>
      <c r="Q851" t="s">
        <v>203</v>
      </c>
    </row>
    <row r="852" spans="1:17">
      <c r="A852" t="s">
        <v>33155</v>
      </c>
      <c r="B852" t="s">
        <v>33156</v>
      </c>
      <c r="C852" t="s">
        <v>33157</v>
      </c>
      <c r="D852" s="4">
        <v>45803.493449074071</v>
      </c>
      <c r="E852" s="4">
        <v>45809.791666666664</v>
      </c>
      <c r="F852" s="4">
        <v>45809.829861111109</v>
      </c>
      <c r="G852" s="4"/>
      <c r="H852" t="s">
        <v>3155</v>
      </c>
      <c r="I852" t="s">
        <v>3673</v>
      </c>
      <c r="J852">
        <v>0</v>
      </c>
      <c r="K852" t="s">
        <v>3194</v>
      </c>
      <c r="L852" t="s">
        <v>3158</v>
      </c>
      <c r="M852" t="s">
        <v>549</v>
      </c>
      <c r="N852" t="s">
        <v>559</v>
      </c>
      <c r="O852" t="s">
        <v>504</v>
      </c>
      <c r="P852" t="s">
        <v>325</v>
      </c>
      <c r="Q852" t="s">
        <v>344</v>
      </c>
    </row>
    <row r="853" spans="1:17">
      <c r="A853" t="s">
        <v>20368</v>
      </c>
      <c r="B853" t="s">
        <v>20369</v>
      </c>
      <c r="C853" t="s">
        <v>33158</v>
      </c>
      <c r="D853" s="4">
        <v>45803.492326388892</v>
      </c>
      <c r="E853" s="4">
        <v>45808.875</v>
      </c>
      <c r="F853" s="4">
        <v>45808.892361111109</v>
      </c>
      <c r="G853" s="4"/>
      <c r="H853" t="s">
        <v>3155</v>
      </c>
      <c r="I853" t="s">
        <v>3171</v>
      </c>
      <c r="J853">
        <v>1001</v>
      </c>
      <c r="K853" t="s">
        <v>3157</v>
      </c>
      <c r="L853" t="s">
        <v>3158</v>
      </c>
      <c r="M853" t="s">
        <v>549</v>
      </c>
      <c r="N853" t="s">
        <v>550</v>
      </c>
      <c r="O853" t="s">
        <v>616</v>
      </c>
      <c r="P853" t="s">
        <v>314</v>
      </c>
      <c r="Q853" t="s">
        <v>318</v>
      </c>
    </row>
    <row r="854" spans="1:17">
      <c r="A854" t="s">
        <v>19898</v>
      </c>
      <c r="B854" t="s">
        <v>26403</v>
      </c>
      <c r="C854" t="s">
        <v>33159</v>
      </c>
      <c r="D854" s="4">
        <v>45803.492164351854</v>
      </c>
      <c r="E854" s="4">
        <v>45803.854166666664</v>
      </c>
      <c r="F854" s="4">
        <v>45803.871527777781</v>
      </c>
      <c r="G854" s="4">
        <v>45803.851967592593</v>
      </c>
      <c r="H854" t="s">
        <v>3155</v>
      </c>
      <c r="I854" t="s">
        <v>3171</v>
      </c>
      <c r="J854">
        <v>1002</v>
      </c>
      <c r="K854" t="s">
        <v>3157</v>
      </c>
      <c r="L854" t="s">
        <v>3564</v>
      </c>
      <c r="M854" t="s">
        <v>549</v>
      </c>
      <c r="N854" t="s">
        <v>550</v>
      </c>
      <c r="O854" t="s">
        <v>136</v>
      </c>
      <c r="P854" t="s">
        <v>143</v>
      </c>
      <c r="Q854" t="s">
        <v>312</v>
      </c>
    </row>
    <row r="855" spans="1:17">
      <c r="A855" t="s">
        <v>19898</v>
      </c>
      <c r="B855" t="s">
        <v>19899</v>
      </c>
      <c r="C855" t="s">
        <v>33160</v>
      </c>
      <c r="D855" s="4">
        <v>45803.49077546296</v>
      </c>
      <c r="E855" s="4">
        <v>45803.854166666664</v>
      </c>
      <c r="F855" s="4">
        <v>45803.892361111109</v>
      </c>
      <c r="G855" s="4">
        <v>45803.847048611111</v>
      </c>
      <c r="H855" t="s">
        <v>3155</v>
      </c>
      <c r="I855" t="s">
        <v>3156</v>
      </c>
      <c r="J855">
        <v>0</v>
      </c>
      <c r="K855" t="s">
        <v>3227</v>
      </c>
      <c r="L855" t="s">
        <v>3564</v>
      </c>
      <c r="M855" t="s">
        <v>549</v>
      </c>
      <c r="N855" t="s">
        <v>550</v>
      </c>
      <c r="O855" t="s">
        <v>136</v>
      </c>
      <c r="P855" t="s">
        <v>143</v>
      </c>
      <c r="Q855" t="s">
        <v>312</v>
      </c>
    </row>
    <row r="856" spans="1:17">
      <c r="A856" t="s">
        <v>22593</v>
      </c>
      <c r="B856" t="s">
        <v>22594</v>
      </c>
      <c r="C856" t="s">
        <v>33161</v>
      </c>
      <c r="D856" s="4">
        <v>45803.490266203706</v>
      </c>
      <c r="E856" s="4">
        <v>45811.791666666664</v>
      </c>
      <c r="F856" s="4">
        <v>45811.809027777781</v>
      </c>
      <c r="G856" s="4"/>
      <c r="H856" t="s">
        <v>3155</v>
      </c>
      <c r="I856" t="s">
        <v>3171</v>
      </c>
      <c r="J856">
        <v>0</v>
      </c>
      <c r="K856" t="s">
        <v>3157</v>
      </c>
      <c r="L856" t="s">
        <v>3158</v>
      </c>
      <c r="M856" t="s">
        <v>549</v>
      </c>
      <c r="N856" t="s">
        <v>559</v>
      </c>
      <c r="O856" t="s">
        <v>504</v>
      </c>
      <c r="P856" t="s">
        <v>325</v>
      </c>
      <c r="Q856" t="s">
        <v>329</v>
      </c>
    </row>
    <row r="857" spans="1:17">
      <c r="A857" t="s">
        <v>33162</v>
      </c>
      <c r="B857" t="s">
        <v>33163</v>
      </c>
      <c r="C857" t="s">
        <v>33164</v>
      </c>
      <c r="D857" s="4">
        <v>45803.488356481481</v>
      </c>
      <c r="E857" s="4">
        <v>45812.416666666664</v>
      </c>
      <c r="F857" s="4">
        <v>45812.454861111109</v>
      </c>
      <c r="G857" s="4"/>
      <c r="H857" t="s">
        <v>3155</v>
      </c>
      <c r="I857" t="s">
        <v>3240</v>
      </c>
      <c r="J857">
        <v>1002</v>
      </c>
      <c r="K857" t="s">
        <v>3157</v>
      </c>
      <c r="L857" t="s">
        <v>3158</v>
      </c>
      <c r="M857" t="s">
        <v>549</v>
      </c>
      <c r="N857" t="s">
        <v>550</v>
      </c>
      <c r="O857" t="s">
        <v>136</v>
      </c>
      <c r="P857" t="s">
        <v>292</v>
      </c>
      <c r="Q857" t="s">
        <v>295</v>
      </c>
    </row>
    <row r="858" spans="1:17">
      <c r="A858" t="s">
        <v>20470</v>
      </c>
      <c r="B858" t="s">
        <v>20471</v>
      </c>
      <c r="C858" t="s">
        <v>33165</v>
      </c>
      <c r="D858" s="4">
        <v>45803.486354166664</v>
      </c>
      <c r="E858" s="4">
        <v>45805.854166666664</v>
      </c>
      <c r="F858" s="4">
        <v>45805.871527777781</v>
      </c>
      <c r="G858" s="4"/>
      <c r="H858" t="s">
        <v>3155</v>
      </c>
      <c r="I858" t="s">
        <v>3280</v>
      </c>
      <c r="J858">
        <v>0</v>
      </c>
      <c r="K858" t="s">
        <v>3163</v>
      </c>
      <c r="L858" t="s">
        <v>3245</v>
      </c>
      <c r="M858" t="s">
        <v>549</v>
      </c>
      <c r="N858" t="s">
        <v>550</v>
      </c>
      <c r="O858" t="s">
        <v>1923</v>
      </c>
      <c r="P858" t="s">
        <v>1924</v>
      </c>
      <c r="Q858" t="s">
        <v>3359</v>
      </c>
    </row>
    <row r="859" spans="1:17">
      <c r="A859" t="s">
        <v>33166</v>
      </c>
      <c r="B859" t="s">
        <v>33167</v>
      </c>
      <c r="C859" t="s">
        <v>33168</v>
      </c>
      <c r="D859" s="4">
        <v>45803.485347222224</v>
      </c>
      <c r="E859" s="4">
        <v>45804.25</v>
      </c>
      <c r="F859" s="4">
        <v>45804.267361111109</v>
      </c>
      <c r="G859" s="4"/>
      <c r="H859" t="s">
        <v>3155</v>
      </c>
      <c r="I859" t="s">
        <v>3171</v>
      </c>
      <c r="J859">
        <v>1001</v>
      </c>
      <c r="K859" t="s">
        <v>3157</v>
      </c>
      <c r="L859" t="s">
        <v>3593</v>
      </c>
      <c r="M859" t="s">
        <v>549</v>
      </c>
      <c r="N859" t="s">
        <v>550</v>
      </c>
      <c r="O859" t="s">
        <v>616</v>
      </c>
      <c r="P859" t="s">
        <v>314</v>
      </c>
      <c r="Q859" t="s">
        <v>318</v>
      </c>
    </row>
    <row r="860" spans="1:17">
      <c r="A860" t="s">
        <v>19898</v>
      </c>
      <c r="B860" t="s">
        <v>19899</v>
      </c>
      <c r="C860" t="s">
        <v>33169</v>
      </c>
      <c r="D860" s="4">
        <v>45803.480162037034</v>
      </c>
      <c r="E860" s="4">
        <v>45803.833333333336</v>
      </c>
      <c r="F860" s="4">
        <v>45803.871527777781</v>
      </c>
      <c r="G860" s="4"/>
      <c r="H860" t="s">
        <v>3155</v>
      </c>
      <c r="I860" t="s">
        <v>3156</v>
      </c>
      <c r="J860">
        <v>0</v>
      </c>
      <c r="K860" t="s">
        <v>3227</v>
      </c>
      <c r="L860" t="s">
        <v>3245</v>
      </c>
      <c r="M860" t="s">
        <v>549</v>
      </c>
      <c r="N860" t="s">
        <v>550</v>
      </c>
      <c r="O860" t="s">
        <v>136</v>
      </c>
      <c r="P860" t="s">
        <v>143</v>
      </c>
      <c r="Q860" t="s">
        <v>312</v>
      </c>
    </row>
    <row r="861" spans="1:17">
      <c r="A861" t="s">
        <v>33166</v>
      </c>
      <c r="B861" t="s">
        <v>33167</v>
      </c>
      <c r="C861" t="s">
        <v>33170</v>
      </c>
      <c r="D861" s="4">
        <v>45803.480138888888</v>
      </c>
      <c r="E861" s="4">
        <v>45804.25</v>
      </c>
      <c r="F861" s="4">
        <v>45804.267361111109</v>
      </c>
      <c r="G861" s="4"/>
      <c r="H861" t="s">
        <v>3155</v>
      </c>
      <c r="I861" t="s">
        <v>3171</v>
      </c>
      <c r="J861">
        <v>1001</v>
      </c>
      <c r="K861" t="s">
        <v>3157</v>
      </c>
      <c r="L861" t="s">
        <v>3245</v>
      </c>
      <c r="M861" t="s">
        <v>549</v>
      </c>
      <c r="N861" t="s">
        <v>550</v>
      </c>
      <c r="O861" t="s">
        <v>616</v>
      </c>
      <c r="P861" t="s">
        <v>314</v>
      </c>
      <c r="Q861" t="s">
        <v>318</v>
      </c>
    </row>
    <row r="862" spans="1:17">
      <c r="A862" t="s">
        <v>33166</v>
      </c>
      <c r="B862" t="s">
        <v>33167</v>
      </c>
      <c r="C862" t="s">
        <v>33171</v>
      </c>
      <c r="D862" s="4">
        <v>45803.478078703702</v>
      </c>
      <c r="E862" s="4">
        <v>45805.25</v>
      </c>
      <c r="F862" s="4">
        <v>45805.267361111109</v>
      </c>
      <c r="G862" s="4"/>
      <c r="H862" t="s">
        <v>3155</v>
      </c>
      <c r="I862" t="s">
        <v>3184</v>
      </c>
      <c r="J862">
        <v>0</v>
      </c>
      <c r="K862" t="s">
        <v>3157</v>
      </c>
      <c r="L862" t="s">
        <v>3245</v>
      </c>
      <c r="M862" t="s">
        <v>549</v>
      </c>
      <c r="N862" t="s">
        <v>550</v>
      </c>
      <c r="O862" t="s">
        <v>616</v>
      </c>
      <c r="P862" t="s">
        <v>314</v>
      </c>
      <c r="Q862" t="s">
        <v>318</v>
      </c>
    </row>
    <row r="863" spans="1:17">
      <c r="A863" t="s">
        <v>33172</v>
      </c>
      <c r="B863" t="s">
        <v>33173</v>
      </c>
      <c r="C863" t="s">
        <v>33174</v>
      </c>
      <c r="D863" s="4">
        <v>45803.477222222224</v>
      </c>
      <c r="E863" s="4">
        <v>45804.333333333336</v>
      </c>
      <c r="F863" s="4">
        <v>45804.350694444445</v>
      </c>
      <c r="G863" s="4">
        <v>45804.332812499997</v>
      </c>
      <c r="H863" t="s">
        <v>3155</v>
      </c>
      <c r="I863" t="s">
        <v>3175</v>
      </c>
      <c r="J863">
        <v>1001</v>
      </c>
      <c r="K863" t="s">
        <v>3194</v>
      </c>
      <c r="L863" t="s">
        <v>3564</v>
      </c>
      <c r="M863" t="s">
        <v>549</v>
      </c>
      <c r="N863" t="s">
        <v>550</v>
      </c>
      <c r="O863" t="s">
        <v>136</v>
      </c>
      <c r="P863" t="s">
        <v>147</v>
      </c>
      <c r="Q863" t="s">
        <v>21124</v>
      </c>
    </row>
    <row r="864" spans="1:17">
      <c r="A864" t="s">
        <v>19898</v>
      </c>
      <c r="B864" t="s">
        <v>19899</v>
      </c>
      <c r="C864" t="s">
        <v>33175</v>
      </c>
      <c r="D864" s="4">
        <v>45803.475856481484</v>
      </c>
      <c r="E864" s="4">
        <v>45803.895833333336</v>
      </c>
      <c r="F864" s="4">
        <v>45803.934027777781</v>
      </c>
      <c r="G864" s="4"/>
      <c r="H864" t="s">
        <v>3155</v>
      </c>
      <c r="I864" t="s">
        <v>3156</v>
      </c>
      <c r="J864">
        <v>0</v>
      </c>
      <c r="K864" t="s">
        <v>3227</v>
      </c>
      <c r="L864" t="s">
        <v>3245</v>
      </c>
      <c r="M864" t="s">
        <v>549</v>
      </c>
      <c r="N864" t="s">
        <v>550</v>
      </c>
      <c r="O864" t="s">
        <v>136</v>
      </c>
      <c r="P864" t="s">
        <v>143</v>
      </c>
      <c r="Q864" t="s">
        <v>312</v>
      </c>
    </row>
    <row r="865" spans="1:17">
      <c r="A865" t="s">
        <v>29412</v>
      </c>
      <c r="B865" t="s">
        <v>29413</v>
      </c>
      <c r="C865" t="s">
        <v>33176</v>
      </c>
      <c r="D865" s="4">
        <v>45803.474016203705</v>
      </c>
      <c r="E865" s="4">
        <v>45804.9375</v>
      </c>
      <c r="F865" s="4">
        <v>45804.954861111109</v>
      </c>
      <c r="G865" s="4"/>
      <c r="H865" t="s">
        <v>3155</v>
      </c>
      <c r="I865" t="s">
        <v>3171</v>
      </c>
      <c r="J865">
        <v>1001</v>
      </c>
      <c r="K865" t="s">
        <v>3157</v>
      </c>
      <c r="L865" t="s">
        <v>3593</v>
      </c>
      <c r="M865" t="s">
        <v>549</v>
      </c>
      <c r="N865" t="s">
        <v>550</v>
      </c>
      <c r="O865" t="s">
        <v>616</v>
      </c>
      <c r="P865" t="s">
        <v>314</v>
      </c>
      <c r="Q865" t="s">
        <v>315</v>
      </c>
    </row>
    <row r="866" spans="1:17">
      <c r="A866" t="s">
        <v>33177</v>
      </c>
      <c r="B866" t="s">
        <v>33178</v>
      </c>
      <c r="C866" t="s">
        <v>33179</v>
      </c>
      <c r="D866" s="4">
        <v>45803.473692129628</v>
      </c>
      <c r="E866" s="4">
        <v>45807.5</v>
      </c>
      <c r="F866" s="4">
        <v>45807.538194444445</v>
      </c>
      <c r="G866" s="4"/>
      <c r="H866" t="s">
        <v>3155</v>
      </c>
      <c r="I866" t="s">
        <v>3156</v>
      </c>
      <c r="J866">
        <v>0</v>
      </c>
      <c r="K866" t="s">
        <v>3194</v>
      </c>
      <c r="L866" t="s">
        <v>3158</v>
      </c>
      <c r="M866" t="s">
        <v>549</v>
      </c>
      <c r="N866" t="s">
        <v>559</v>
      </c>
      <c r="O866" t="s">
        <v>469</v>
      </c>
      <c r="P866" t="s">
        <v>180</v>
      </c>
      <c r="Q866" t="s">
        <v>181</v>
      </c>
    </row>
    <row r="867" spans="1:17">
      <c r="A867" t="s">
        <v>33180</v>
      </c>
      <c r="B867" t="s">
        <v>33181</v>
      </c>
      <c r="C867" t="s">
        <v>33182</v>
      </c>
      <c r="D867" s="4">
        <v>45803.473622685182</v>
      </c>
      <c r="E867" s="4">
        <v>45805.666666666664</v>
      </c>
      <c r="F867" s="4">
        <v>45805.704861111109</v>
      </c>
      <c r="G867" s="4">
        <v>45805.664618055554</v>
      </c>
      <c r="H867" t="s">
        <v>3155</v>
      </c>
      <c r="I867" t="s">
        <v>3673</v>
      </c>
      <c r="J867">
        <v>0</v>
      </c>
      <c r="K867" t="s">
        <v>3157</v>
      </c>
      <c r="L867" t="s">
        <v>3564</v>
      </c>
      <c r="M867" t="s">
        <v>549</v>
      </c>
      <c r="N867" t="s">
        <v>559</v>
      </c>
      <c r="O867" t="s">
        <v>504</v>
      </c>
      <c r="P867" t="s">
        <v>325</v>
      </c>
      <c r="Q867" t="s">
        <v>338</v>
      </c>
    </row>
    <row r="868" spans="1:17">
      <c r="A868" t="s">
        <v>33078</v>
      </c>
      <c r="B868" t="s">
        <v>33079</v>
      </c>
      <c r="C868" t="s">
        <v>33183</v>
      </c>
      <c r="D868" s="4">
        <v>45803.473599537036</v>
      </c>
      <c r="E868" s="4">
        <v>45811.708333333336</v>
      </c>
      <c r="F868" s="4">
        <v>45811.746527777781</v>
      </c>
      <c r="G868" s="4"/>
      <c r="H868" t="s">
        <v>3155</v>
      </c>
      <c r="I868" t="s">
        <v>3209</v>
      </c>
      <c r="J868">
        <v>0</v>
      </c>
      <c r="K868" t="s">
        <v>3227</v>
      </c>
      <c r="L868" t="s">
        <v>3245</v>
      </c>
      <c r="M868" t="s">
        <v>549</v>
      </c>
      <c r="N868" t="s">
        <v>550</v>
      </c>
      <c r="O868" t="s">
        <v>136</v>
      </c>
      <c r="P868" t="s">
        <v>139</v>
      </c>
      <c r="Q868" t="s">
        <v>272</v>
      </c>
    </row>
    <row r="869" spans="1:17">
      <c r="A869" t="s">
        <v>33184</v>
      </c>
      <c r="B869" t="s">
        <v>33185</v>
      </c>
      <c r="C869" t="s">
        <v>33186</v>
      </c>
      <c r="D869" s="4">
        <v>45803.471851851849</v>
      </c>
      <c r="E869" s="4">
        <v>45806.333333333336</v>
      </c>
      <c r="F869" s="4">
        <v>45806.371527777781</v>
      </c>
      <c r="G869" s="4">
        <v>45806.340243055558</v>
      </c>
      <c r="H869" t="s">
        <v>3155</v>
      </c>
      <c r="I869" t="s">
        <v>3156</v>
      </c>
      <c r="J869">
        <v>0</v>
      </c>
      <c r="K869" t="s">
        <v>3194</v>
      </c>
      <c r="L869" t="s">
        <v>4120</v>
      </c>
      <c r="M869" t="s">
        <v>549</v>
      </c>
      <c r="N869" t="s">
        <v>550</v>
      </c>
      <c r="O869" t="s">
        <v>616</v>
      </c>
      <c r="P869" t="s">
        <v>314</v>
      </c>
      <c r="Q869" t="s">
        <v>321</v>
      </c>
    </row>
    <row r="870" spans="1:17">
      <c r="A870" t="s">
        <v>33187</v>
      </c>
      <c r="B870" t="s">
        <v>33188</v>
      </c>
      <c r="C870" t="s">
        <v>33189</v>
      </c>
      <c r="D870" s="4">
        <v>45803.47142361111</v>
      </c>
      <c r="E870" s="4">
        <v>45803.833333333336</v>
      </c>
      <c r="F870" s="4">
        <v>45803.871527777781</v>
      </c>
      <c r="G870" s="4"/>
      <c r="H870" t="s">
        <v>3155</v>
      </c>
      <c r="I870" t="s">
        <v>3156</v>
      </c>
      <c r="J870">
        <v>0</v>
      </c>
      <c r="K870" t="s">
        <v>3157</v>
      </c>
      <c r="L870" t="s">
        <v>3245</v>
      </c>
      <c r="M870" t="s">
        <v>549</v>
      </c>
      <c r="N870" t="s">
        <v>550</v>
      </c>
      <c r="O870" t="s">
        <v>136</v>
      </c>
      <c r="P870" t="s">
        <v>292</v>
      </c>
      <c r="Q870" t="s">
        <v>293</v>
      </c>
    </row>
    <row r="871" spans="1:17">
      <c r="A871" t="s">
        <v>32620</v>
      </c>
      <c r="B871" t="s">
        <v>32621</v>
      </c>
      <c r="C871" t="s">
        <v>33190</v>
      </c>
      <c r="D871" s="4">
        <v>45803.470706018517</v>
      </c>
      <c r="E871" s="4">
        <v>45804.291666666664</v>
      </c>
      <c r="F871" s="4">
        <v>45804.329861111109</v>
      </c>
      <c r="G871" s="4"/>
      <c r="H871" t="s">
        <v>3155</v>
      </c>
      <c r="I871" t="s">
        <v>3156</v>
      </c>
      <c r="J871">
        <v>0</v>
      </c>
      <c r="K871" t="s">
        <v>3157</v>
      </c>
      <c r="L871" t="s">
        <v>3245</v>
      </c>
      <c r="M871" t="s">
        <v>549</v>
      </c>
      <c r="N871" t="s">
        <v>550</v>
      </c>
      <c r="O871" t="s">
        <v>551</v>
      </c>
      <c r="P871" t="s">
        <v>149</v>
      </c>
      <c r="Q871" t="s">
        <v>19243</v>
      </c>
    </row>
    <row r="872" spans="1:17">
      <c r="A872" t="s">
        <v>32159</v>
      </c>
      <c r="B872" t="s">
        <v>32160</v>
      </c>
      <c r="C872" t="s">
        <v>33191</v>
      </c>
      <c r="D872" s="4">
        <v>45803.467222222222</v>
      </c>
      <c r="E872" s="4">
        <v>45804.75</v>
      </c>
      <c r="F872" s="4">
        <v>45804.767361111109</v>
      </c>
      <c r="G872" s="4"/>
      <c r="H872" t="s">
        <v>3155</v>
      </c>
      <c r="I872" t="s">
        <v>3171</v>
      </c>
      <c r="J872">
        <v>0</v>
      </c>
      <c r="K872" t="s">
        <v>3157</v>
      </c>
      <c r="L872" t="s">
        <v>3245</v>
      </c>
      <c r="M872" t="s">
        <v>549</v>
      </c>
      <c r="N872" t="s">
        <v>550</v>
      </c>
      <c r="O872" t="s">
        <v>136</v>
      </c>
      <c r="P872" t="s">
        <v>292</v>
      </c>
      <c r="Q872" t="s">
        <v>291</v>
      </c>
    </row>
    <row r="873" spans="1:17">
      <c r="A873" t="s">
        <v>33192</v>
      </c>
      <c r="B873" t="s">
        <v>33193</v>
      </c>
      <c r="C873" t="s">
        <v>33194</v>
      </c>
      <c r="D873" s="4">
        <v>45803.466574074075</v>
      </c>
      <c r="E873" s="4">
        <v>45805.3125</v>
      </c>
      <c r="F873" s="4">
        <v>45805.329861111109</v>
      </c>
      <c r="G873" s="4"/>
      <c r="H873" t="s">
        <v>3155</v>
      </c>
      <c r="I873" t="s">
        <v>3171</v>
      </c>
      <c r="J873">
        <v>1002</v>
      </c>
      <c r="K873" t="s">
        <v>3157</v>
      </c>
      <c r="L873" t="s">
        <v>3245</v>
      </c>
      <c r="M873" t="s">
        <v>549</v>
      </c>
      <c r="N873" t="s">
        <v>550</v>
      </c>
      <c r="O873" t="s">
        <v>551</v>
      </c>
      <c r="P873" t="s">
        <v>149</v>
      </c>
      <c r="Q873" t="s">
        <v>201</v>
      </c>
    </row>
    <row r="874" spans="1:17">
      <c r="A874" t="s">
        <v>19898</v>
      </c>
      <c r="B874" t="s">
        <v>19899</v>
      </c>
      <c r="C874" t="s">
        <v>33195</v>
      </c>
      <c r="D874" s="4">
        <v>45803.466226851851</v>
      </c>
      <c r="E874" s="4">
        <v>45803.895833333336</v>
      </c>
      <c r="F874" s="4">
        <v>45803.934027777781</v>
      </c>
      <c r="G874" s="4"/>
      <c r="H874" t="s">
        <v>3155</v>
      </c>
      <c r="I874" t="s">
        <v>3156</v>
      </c>
      <c r="J874">
        <v>0</v>
      </c>
      <c r="K874" t="s">
        <v>3227</v>
      </c>
      <c r="L874" t="s">
        <v>3245</v>
      </c>
      <c r="M874" t="s">
        <v>549</v>
      </c>
      <c r="N874" t="s">
        <v>550</v>
      </c>
      <c r="O874" t="s">
        <v>136</v>
      </c>
      <c r="P874" t="s">
        <v>143</v>
      </c>
      <c r="Q874" t="s">
        <v>312</v>
      </c>
    </row>
    <row r="875" spans="1:17">
      <c r="A875" t="s">
        <v>19898</v>
      </c>
      <c r="B875" t="s">
        <v>19899</v>
      </c>
      <c r="C875" t="s">
        <v>33196</v>
      </c>
      <c r="D875" s="4">
        <v>45803.464629629627</v>
      </c>
      <c r="E875" s="4">
        <v>45803.9375</v>
      </c>
      <c r="F875" s="4">
        <v>45803.975694444445</v>
      </c>
      <c r="G875" s="4"/>
      <c r="H875" t="s">
        <v>3155</v>
      </c>
      <c r="I875" t="s">
        <v>3156</v>
      </c>
      <c r="J875">
        <v>0</v>
      </c>
      <c r="K875" t="s">
        <v>3227</v>
      </c>
      <c r="L875" t="s">
        <v>3245</v>
      </c>
      <c r="M875" t="s">
        <v>549</v>
      </c>
      <c r="N875" t="s">
        <v>550</v>
      </c>
      <c r="O875" t="s">
        <v>136</v>
      </c>
      <c r="P875" t="s">
        <v>143</v>
      </c>
      <c r="Q875" t="s">
        <v>312</v>
      </c>
    </row>
    <row r="876" spans="1:17">
      <c r="A876" t="s">
        <v>20153</v>
      </c>
      <c r="B876" t="s">
        <v>20154</v>
      </c>
      <c r="C876" t="s">
        <v>33197</v>
      </c>
      <c r="D876" s="4">
        <v>45803.464386574073</v>
      </c>
      <c r="E876" s="4">
        <v>45804.333333333336</v>
      </c>
      <c r="F876" s="4">
        <v>45804.350694444445</v>
      </c>
      <c r="G876" s="4">
        <v>45804.336238425924</v>
      </c>
      <c r="H876" t="s">
        <v>3155</v>
      </c>
      <c r="I876" t="s">
        <v>3184</v>
      </c>
      <c r="J876">
        <v>0</v>
      </c>
      <c r="K876" t="s">
        <v>3157</v>
      </c>
      <c r="L876" t="s">
        <v>3564</v>
      </c>
      <c r="M876" t="s">
        <v>549</v>
      </c>
      <c r="N876" t="s">
        <v>550</v>
      </c>
      <c r="O876" t="s">
        <v>136</v>
      </c>
      <c r="P876" t="s">
        <v>147</v>
      </c>
      <c r="Q876" t="s">
        <v>254</v>
      </c>
    </row>
    <row r="877" spans="1:17">
      <c r="A877" t="s">
        <v>20371</v>
      </c>
      <c r="B877" t="s">
        <v>20372</v>
      </c>
      <c r="C877" t="s">
        <v>33198</v>
      </c>
      <c r="D877" s="4">
        <v>45803.46435185185</v>
      </c>
      <c r="E877" s="4">
        <v>45805.645833333336</v>
      </c>
      <c r="F877" s="4">
        <v>45805.663194444445</v>
      </c>
      <c r="G877" s="4">
        <v>45805.646296296298</v>
      </c>
      <c r="H877" t="s">
        <v>3155</v>
      </c>
      <c r="I877" t="s">
        <v>3162</v>
      </c>
      <c r="J877">
        <v>0</v>
      </c>
      <c r="K877" t="s">
        <v>3379</v>
      </c>
      <c r="L877" t="s">
        <v>3564</v>
      </c>
      <c r="M877" t="s">
        <v>549</v>
      </c>
      <c r="N877" t="s">
        <v>550</v>
      </c>
      <c r="O877" t="s">
        <v>1923</v>
      </c>
      <c r="P877" t="s">
        <v>1924</v>
      </c>
      <c r="Q877" t="s">
        <v>3394</v>
      </c>
    </row>
    <row r="878" spans="1:17">
      <c r="A878" t="s">
        <v>19989</v>
      </c>
      <c r="B878" t="s">
        <v>19990</v>
      </c>
      <c r="C878" t="s">
        <v>33199</v>
      </c>
      <c r="D878" s="4">
        <v>45803.463796296295</v>
      </c>
      <c r="E878" s="4">
        <v>45806.291666666664</v>
      </c>
      <c r="F878" s="4">
        <v>45806.309027777781</v>
      </c>
      <c r="G878" s="4">
        <v>45806.29179398148</v>
      </c>
      <c r="H878" t="s">
        <v>3155</v>
      </c>
      <c r="I878" t="s">
        <v>3171</v>
      </c>
      <c r="J878">
        <v>1001</v>
      </c>
      <c r="K878" t="s">
        <v>3157</v>
      </c>
      <c r="L878" t="s">
        <v>3564</v>
      </c>
      <c r="M878" t="s">
        <v>549</v>
      </c>
      <c r="N878" t="s">
        <v>550</v>
      </c>
      <c r="O878" t="s">
        <v>551</v>
      </c>
      <c r="P878" t="s">
        <v>145</v>
      </c>
      <c r="Q878" t="s">
        <v>215</v>
      </c>
    </row>
    <row r="879" spans="1:17">
      <c r="A879" t="s">
        <v>20528</v>
      </c>
      <c r="B879" t="s">
        <v>20529</v>
      </c>
      <c r="C879" t="s">
        <v>33200</v>
      </c>
      <c r="D879" s="4">
        <v>45803.463634259257</v>
      </c>
      <c r="E879" s="4">
        <v>45804.395833333336</v>
      </c>
      <c r="F879" s="4">
        <v>45804.413194444445</v>
      </c>
      <c r="G879" s="4"/>
      <c r="H879" t="s">
        <v>3155</v>
      </c>
      <c r="I879" t="s">
        <v>3171</v>
      </c>
      <c r="J879">
        <v>1001</v>
      </c>
      <c r="K879" t="s">
        <v>3157</v>
      </c>
      <c r="L879" t="s">
        <v>3593</v>
      </c>
      <c r="M879" t="s">
        <v>549</v>
      </c>
      <c r="N879" t="s">
        <v>550</v>
      </c>
      <c r="O879" t="s">
        <v>551</v>
      </c>
      <c r="P879" t="s">
        <v>141</v>
      </c>
      <c r="Q879" t="s">
        <v>235</v>
      </c>
    </row>
    <row r="880" spans="1:17">
      <c r="A880" t="s">
        <v>33201</v>
      </c>
      <c r="B880" t="s">
        <v>33202</v>
      </c>
      <c r="C880" t="s">
        <v>33203</v>
      </c>
      <c r="D880" s="4">
        <v>45803.461041666669</v>
      </c>
      <c r="E880" s="4">
        <v>45809.416666666664</v>
      </c>
      <c r="F880" s="4">
        <v>45809.454861111109</v>
      </c>
      <c r="G880" s="4"/>
      <c r="H880" t="s">
        <v>3155</v>
      </c>
      <c r="I880" t="s">
        <v>4530</v>
      </c>
      <c r="J880">
        <v>1001</v>
      </c>
      <c r="K880" t="s">
        <v>20749</v>
      </c>
      <c r="L880" t="s">
        <v>3158</v>
      </c>
      <c r="M880" t="s">
        <v>549</v>
      </c>
      <c r="N880" t="s">
        <v>559</v>
      </c>
      <c r="O880" t="s">
        <v>504</v>
      </c>
      <c r="P880" t="s">
        <v>325</v>
      </c>
      <c r="Q880" t="s">
        <v>342</v>
      </c>
    </row>
    <row r="881" spans="1:17">
      <c r="A881" t="s">
        <v>22144</v>
      </c>
      <c r="B881" t="s">
        <v>22145</v>
      </c>
      <c r="C881" t="s">
        <v>33204</v>
      </c>
      <c r="D881" s="4">
        <v>45803.457951388889</v>
      </c>
      <c r="E881" s="4">
        <v>45806.395833333336</v>
      </c>
      <c r="F881" s="4">
        <v>45806.413194444445</v>
      </c>
      <c r="G881" s="4"/>
      <c r="H881" t="s">
        <v>3155</v>
      </c>
      <c r="I881" t="s">
        <v>3171</v>
      </c>
      <c r="J881">
        <v>1002</v>
      </c>
      <c r="K881" t="s">
        <v>3157</v>
      </c>
      <c r="L881" t="s">
        <v>3158</v>
      </c>
      <c r="M881" t="s">
        <v>549</v>
      </c>
      <c r="N881" t="s">
        <v>550</v>
      </c>
      <c r="O881" t="s">
        <v>616</v>
      </c>
      <c r="P881" t="s">
        <v>314</v>
      </c>
      <c r="Q881" t="s">
        <v>322</v>
      </c>
    </row>
    <row r="882" spans="1:17">
      <c r="A882" t="s">
        <v>29350</v>
      </c>
      <c r="B882" t="s">
        <v>29351</v>
      </c>
      <c r="C882" t="s">
        <v>33205</v>
      </c>
      <c r="D882" s="4">
        <v>45803.455428240741</v>
      </c>
      <c r="E882" s="4">
        <v>45808.75</v>
      </c>
      <c r="F882" s="4">
        <v>45808.767361111109</v>
      </c>
      <c r="G882" s="4"/>
      <c r="H882" t="s">
        <v>3155</v>
      </c>
      <c r="I882" t="s">
        <v>3171</v>
      </c>
      <c r="J882">
        <v>1001</v>
      </c>
      <c r="K882" t="s">
        <v>3157</v>
      </c>
      <c r="L882" t="s">
        <v>3245</v>
      </c>
      <c r="M882" t="s">
        <v>549</v>
      </c>
      <c r="N882" t="s">
        <v>550</v>
      </c>
      <c r="O882" t="s">
        <v>136</v>
      </c>
      <c r="P882" t="s">
        <v>139</v>
      </c>
      <c r="Q882" t="s">
        <v>271</v>
      </c>
    </row>
    <row r="883" spans="1:17">
      <c r="A883" t="s">
        <v>21925</v>
      </c>
      <c r="B883" t="s">
        <v>21926</v>
      </c>
      <c r="C883" t="s">
        <v>33206</v>
      </c>
      <c r="D883" s="4">
        <v>45803.454004629632</v>
      </c>
      <c r="E883" s="4">
        <v>45803.833333333336</v>
      </c>
      <c r="F883" s="4">
        <v>45803.850694444445</v>
      </c>
      <c r="G883" s="4">
        <v>45803.829583333332</v>
      </c>
      <c r="H883" t="s">
        <v>3155</v>
      </c>
      <c r="I883" t="s">
        <v>3175</v>
      </c>
      <c r="J883">
        <v>0</v>
      </c>
      <c r="K883" t="s">
        <v>3157</v>
      </c>
      <c r="L883" t="s">
        <v>3564</v>
      </c>
      <c r="M883" t="s">
        <v>549</v>
      </c>
      <c r="N883" t="s">
        <v>550</v>
      </c>
      <c r="O883" t="s">
        <v>136</v>
      </c>
      <c r="P883" t="s">
        <v>283</v>
      </c>
      <c r="Q883" t="s">
        <v>284</v>
      </c>
    </row>
    <row r="884" spans="1:17">
      <c r="A884" t="s">
        <v>22144</v>
      </c>
      <c r="B884" t="s">
        <v>22145</v>
      </c>
      <c r="C884" t="s">
        <v>33207</v>
      </c>
      <c r="D884" s="4">
        <v>45803.452592592592</v>
      </c>
      <c r="E884" s="4">
        <v>45806.395833333336</v>
      </c>
      <c r="F884" s="4">
        <v>45806.413194444445</v>
      </c>
      <c r="G884" s="4"/>
      <c r="H884" t="s">
        <v>3155</v>
      </c>
      <c r="I884" t="s">
        <v>3171</v>
      </c>
      <c r="J884">
        <v>1002</v>
      </c>
      <c r="K884" t="s">
        <v>3157</v>
      </c>
      <c r="L884" t="s">
        <v>3245</v>
      </c>
      <c r="M884" t="s">
        <v>549</v>
      </c>
      <c r="N884" t="s">
        <v>550</v>
      </c>
      <c r="O884" t="s">
        <v>616</v>
      </c>
      <c r="P884" t="s">
        <v>314</v>
      </c>
      <c r="Q884" t="s">
        <v>322</v>
      </c>
    </row>
    <row r="885" spans="1:17">
      <c r="A885" t="s">
        <v>21865</v>
      </c>
      <c r="B885" t="s">
        <v>21866</v>
      </c>
      <c r="C885" t="s">
        <v>33208</v>
      </c>
      <c r="D885" s="4">
        <v>45803.452592592592</v>
      </c>
      <c r="E885" s="4">
        <v>45807.5</v>
      </c>
      <c r="F885" s="4">
        <v>45807.517361111109</v>
      </c>
      <c r="G885" s="4"/>
      <c r="H885" t="s">
        <v>3155</v>
      </c>
      <c r="I885" t="s">
        <v>3175</v>
      </c>
      <c r="J885">
        <v>0</v>
      </c>
      <c r="K885" t="s">
        <v>3194</v>
      </c>
      <c r="L885" t="s">
        <v>3158</v>
      </c>
      <c r="M885" t="s">
        <v>549</v>
      </c>
      <c r="N885" t="s">
        <v>550</v>
      </c>
      <c r="O885" t="s">
        <v>551</v>
      </c>
      <c r="P885" t="s">
        <v>242</v>
      </c>
      <c r="Q885" t="s">
        <v>245</v>
      </c>
    </row>
    <row r="886" spans="1:17">
      <c r="A886" t="s">
        <v>33209</v>
      </c>
      <c r="B886" t="s">
        <v>33210</v>
      </c>
      <c r="C886" t="s">
        <v>33211</v>
      </c>
      <c r="D886" s="4">
        <v>45803.447743055556</v>
      </c>
      <c r="E886" s="4">
        <v>45804.354166666664</v>
      </c>
      <c r="F886" s="4">
        <v>45804.371527777781</v>
      </c>
      <c r="G886" s="4">
        <v>45804.354525462964</v>
      </c>
      <c r="H886" t="s">
        <v>3155</v>
      </c>
      <c r="I886" t="s">
        <v>3171</v>
      </c>
      <c r="J886">
        <v>0</v>
      </c>
      <c r="K886" t="s">
        <v>3194</v>
      </c>
      <c r="L886" t="s">
        <v>3564</v>
      </c>
      <c r="M886" t="s">
        <v>549</v>
      </c>
      <c r="N886" t="s">
        <v>550</v>
      </c>
      <c r="O886" t="s">
        <v>551</v>
      </c>
      <c r="P886" t="s">
        <v>149</v>
      </c>
      <c r="Q886" t="s">
        <v>201</v>
      </c>
    </row>
    <row r="887" spans="1:17">
      <c r="A887" t="s">
        <v>31739</v>
      </c>
      <c r="B887" t="s">
        <v>31740</v>
      </c>
      <c r="C887" t="s">
        <v>33212</v>
      </c>
      <c r="D887" s="4">
        <v>45803.446805555555</v>
      </c>
      <c r="E887" s="4">
        <v>45808.416666666664</v>
      </c>
      <c r="F887" s="4">
        <v>45808.454861111109</v>
      </c>
      <c r="G887" s="4"/>
      <c r="H887" t="s">
        <v>3155</v>
      </c>
      <c r="I887" t="s">
        <v>3156</v>
      </c>
      <c r="J887">
        <v>0</v>
      </c>
      <c r="K887" t="s">
        <v>3194</v>
      </c>
      <c r="L887" t="s">
        <v>3245</v>
      </c>
      <c r="M887" t="s">
        <v>549</v>
      </c>
      <c r="N887" t="s">
        <v>550</v>
      </c>
      <c r="O887" t="s">
        <v>551</v>
      </c>
      <c r="P887" t="s">
        <v>242</v>
      </c>
      <c r="Q887" t="s">
        <v>245</v>
      </c>
    </row>
    <row r="888" spans="1:17">
      <c r="A888" t="s">
        <v>19790</v>
      </c>
      <c r="B888" t="s">
        <v>19791</v>
      </c>
      <c r="C888" t="s">
        <v>29067</v>
      </c>
      <c r="D888" s="4">
        <v>45803.444432870368</v>
      </c>
      <c r="E888" s="4">
        <v>45806.875</v>
      </c>
      <c r="F888" s="4">
        <v>45806.892361111109</v>
      </c>
      <c r="G888" s="4"/>
      <c r="H888" t="s">
        <v>3155</v>
      </c>
      <c r="I888" t="s">
        <v>3222</v>
      </c>
      <c r="J888">
        <v>1</v>
      </c>
      <c r="K888" t="s">
        <v>3223</v>
      </c>
      <c r="L888" t="s">
        <v>3245</v>
      </c>
      <c r="M888" t="s">
        <v>549</v>
      </c>
      <c r="N888" t="s">
        <v>550</v>
      </c>
      <c r="O888" t="s">
        <v>616</v>
      </c>
      <c r="P888" t="s">
        <v>314</v>
      </c>
      <c r="Q888" t="s">
        <v>323</v>
      </c>
    </row>
    <row r="889" spans="1:17">
      <c r="A889" t="s">
        <v>19935</v>
      </c>
      <c r="B889" t="s">
        <v>19936</v>
      </c>
      <c r="C889" t="s">
        <v>29068</v>
      </c>
      <c r="D889" s="4">
        <v>45803.442673611113</v>
      </c>
      <c r="E889" s="4">
        <v>45808.416666666664</v>
      </c>
      <c r="F889" s="4">
        <v>45808.434027777781</v>
      </c>
      <c r="G889" s="4"/>
      <c r="H889" t="s">
        <v>3155</v>
      </c>
      <c r="I889" t="s">
        <v>3162</v>
      </c>
      <c r="J889">
        <v>0</v>
      </c>
      <c r="K889" t="s">
        <v>3252</v>
      </c>
      <c r="L889" t="s">
        <v>3158</v>
      </c>
      <c r="M889" t="s">
        <v>549</v>
      </c>
      <c r="N889" t="s">
        <v>550</v>
      </c>
      <c r="O889" t="s">
        <v>1923</v>
      </c>
      <c r="P889" t="s">
        <v>1924</v>
      </c>
      <c r="Q889" t="s">
        <v>3199</v>
      </c>
    </row>
    <row r="890" spans="1:17">
      <c r="A890" t="s">
        <v>29069</v>
      </c>
      <c r="B890" t="s">
        <v>29070</v>
      </c>
      <c r="C890" t="s">
        <v>29071</v>
      </c>
      <c r="D890" s="4">
        <v>45803.441296296296</v>
      </c>
      <c r="E890" s="4">
        <v>45804.5</v>
      </c>
      <c r="F890" s="4">
        <v>45804.538194444445</v>
      </c>
      <c r="G890" s="4"/>
      <c r="H890" t="s">
        <v>3155</v>
      </c>
      <c r="I890" t="s">
        <v>4530</v>
      </c>
      <c r="J890">
        <v>1001</v>
      </c>
      <c r="K890" t="s">
        <v>6466</v>
      </c>
      <c r="L890" t="s">
        <v>3245</v>
      </c>
      <c r="M890" t="s">
        <v>549</v>
      </c>
      <c r="N890" t="s">
        <v>559</v>
      </c>
      <c r="O890" t="s">
        <v>504</v>
      </c>
      <c r="P890" t="s">
        <v>325</v>
      </c>
      <c r="Q890" t="s">
        <v>335</v>
      </c>
    </row>
    <row r="891" spans="1:17">
      <c r="A891" t="s">
        <v>19790</v>
      </c>
      <c r="B891" t="s">
        <v>19791</v>
      </c>
      <c r="C891" t="s">
        <v>29072</v>
      </c>
      <c r="D891" s="4">
        <v>45803.43959490741</v>
      </c>
      <c r="E891" s="4">
        <v>45806.875</v>
      </c>
      <c r="F891" s="4">
        <v>45806.913194444445</v>
      </c>
      <c r="G891" s="4"/>
      <c r="H891" t="s">
        <v>3155</v>
      </c>
      <c r="I891" t="s">
        <v>3156</v>
      </c>
      <c r="J891">
        <v>0</v>
      </c>
      <c r="K891" t="s">
        <v>3194</v>
      </c>
      <c r="L891" t="s">
        <v>3245</v>
      </c>
      <c r="M891" t="s">
        <v>549</v>
      </c>
      <c r="N891" t="s">
        <v>550</v>
      </c>
      <c r="O891" t="s">
        <v>616</v>
      </c>
      <c r="P891" t="s">
        <v>314</v>
      </c>
      <c r="Q891" t="s">
        <v>323</v>
      </c>
    </row>
    <row r="892" spans="1:17">
      <c r="A892" t="s">
        <v>29073</v>
      </c>
      <c r="B892" t="s">
        <v>29074</v>
      </c>
      <c r="C892" t="s">
        <v>29075</v>
      </c>
      <c r="D892" s="4">
        <v>45803.435162037036</v>
      </c>
      <c r="E892" s="4">
        <v>45821.583333333336</v>
      </c>
      <c r="F892" s="4">
        <v>45821.621527777781</v>
      </c>
      <c r="G892" s="4"/>
      <c r="H892" t="s">
        <v>3155</v>
      </c>
      <c r="I892" t="s">
        <v>3156</v>
      </c>
      <c r="J892">
        <v>0</v>
      </c>
      <c r="K892" t="s">
        <v>3157</v>
      </c>
      <c r="L892" t="s">
        <v>3158</v>
      </c>
      <c r="M892" t="s">
        <v>549</v>
      </c>
      <c r="N892" t="s">
        <v>550</v>
      </c>
      <c r="O892" t="s">
        <v>616</v>
      </c>
      <c r="P892" t="s">
        <v>314</v>
      </c>
      <c r="Q892" t="s">
        <v>319</v>
      </c>
    </row>
    <row r="893" spans="1:17">
      <c r="A893" t="s">
        <v>29076</v>
      </c>
      <c r="B893" t="s">
        <v>29077</v>
      </c>
      <c r="C893" t="s">
        <v>29078</v>
      </c>
      <c r="D893" s="4">
        <v>45803.434432870374</v>
      </c>
      <c r="E893" s="4">
        <v>45804.291666666664</v>
      </c>
      <c r="F893" s="4">
        <v>45804.309027777781</v>
      </c>
      <c r="G893" s="4">
        <v>45804.281747685185</v>
      </c>
      <c r="H893" t="s">
        <v>3155</v>
      </c>
      <c r="I893" t="s">
        <v>3162</v>
      </c>
      <c r="J893">
        <v>0</v>
      </c>
      <c r="K893" t="s">
        <v>3252</v>
      </c>
      <c r="L893" t="s">
        <v>3564</v>
      </c>
      <c r="M893" t="s">
        <v>549</v>
      </c>
      <c r="N893" t="s">
        <v>550</v>
      </c>
      <c r="O893" t="s">
        <v>1923</v>
      </c>
      <c r="P893" t="s">
        <v>1924</v>
      </c>
      <c r="Q893" t="s">
        <v>3359</v>
      </c>
    </row>
    <row r="894" spans="1:17">
      <c r="A894" t="s">
        <v>29079</v>
      </c>
      <c r="B894" t="s">
        <v>29080</v>
      </c>
      <c r="C894" t="s">
        <v>29081</v>
      </c>
      <c r="D894" s="4">
        <v>45803.432905092595</v>
      </c>
      <c r="E894" s="4">
        <v>45813.416666666664</v>
      </c>
      <c r="F894" s="4">
        <v>45813.434027777781</v>
      </c>
      <c r="G894" s="4"/>
      <c r="H894" t="s">
        <v>3155</v>
      </c>
      <c r="I894" t="s">
        <v>3175</v>
      </c>
      <c r="J894">
        <v>1001</v>
      </c>
      <c r="K894" t="s">
        <v>3157</v>
      </c>
      <c r="L894" t="s">
        <v>3158</v>
      </c>
      <c r="M894" t="s">
        <v>549</v>
      </c>
      <c r="N894" t="s">
        <v>559</v>
      </c>
      <c r="O894" t="s">
        <v>504</v>
      </c>
      <c r="P894" t="s">
        <v>325</v>
      </c>
      <c r="Q894" t="s">
        <v>334</v>
      </c>
    </row>
    <row r="895" spans="1:17">
      <c r="A895" t="s">
        <v>29082</v>
      </c>
      <c r="B895" t="s">
        <v>29083</v>
      </c>
      <c r="C895" t="s">
        <v>29084</v>
      </c>
      <c r="D895" s="4">
        <v>45803.431863425925</v>
      </c>
      <c r="E895" s="4">
        <v>45814.3125</v>
      </c>
      <c r="F895" s="4">
        <v>45814.329861111109</v>
      </c>
      <c r="G895" s="4"/>
      <c r="H895" t="s">
        <v>3155</v>
      </c>
      <c r="I895" t="s">
        <v>3184</v>
      </c>
      <c r="J895">
        <v>0</v>
      </c>
      <c r="K895" t="s">
        <v>3157</v>
      </c>
      <c r="L895" t="s">
        <v>3158</v>
      </c>
      <c r="M895" t="s">
        <v>549</v>
      </c>
      <c r="N895" t="s">
        <v>550</v>
      </c>
      <c r="O895" t="s">
        <v>616</v>
      </c>
      <c r="P895" t="s">
        <v>314</v>
      </c>
      <c r="Q895" t="s">
        <v>318</v>
      </c>
    </row>
    <row r="896" spans="1:17">
      <c r="A896" t="s">
        <v>29085</v>
      </c>
      <c r="B896" t="s">
        <v>29086</v>
      </c>
      <c r="C896" t="s">
        <v>29087</v>
      </c>
      <c r="D896" s="4">
        <v>45803.429467592592</v>
      </c>
      <c r="E896" s="4">
        <v>45806.3125</v>
      </c>
      <c r="F896" s="4">
        <v>45806.329861111109</v>
      </c>
      <c r="G896" s="4"/>
      <c r="H896" t="s">
        <v>3155</v>
      </c>
      <c r="I896" t="s">
        <v>3171</v>
      </c>
      <c r="J896">
        <v>0</v>
      </c>
      <c r="K896" t="s">
        <v>3157</v>
      </c>
      <c r="L896" t="s">
        <v>3245</v>
      </c>
      <c r="M896" t="s">
        <v>549</v>
      </c>
      <c r="N896" t="s">
        <v>559</v>
      </c>
      <c r="O896" t="s">
        <v>469</v>
      </c>
      <c r="P896" t="s">
        <v>180</v>
      </c>
      <c r="Q896" t="s">
        <v>184</v>
      </c>
    </row>
    <row r="897" spans="1:17">
      <c r="A897" t="s">
        <v>29088</v>
      </c>
      <c r="B897" t="s">
        <v>29089</v>
      </c>
      <c r="C897" t="s">
        <v>29090</v>
      </c>
      <c r="D897" s="4">
        <v>45803.422326388885</v>
      </c>
      <c r="E897" s="4">
        <v>45808.916666666664</v>
      </c>
      <c r="F897" s="4">
        <v>45808.934027777781</v>
      </c>
      <c r="G897" s="4"/>
      <c r="H897" t="s">
        <v>3155</v>
      </c>
      <c r="I897" t="s">
        <v>3171</v>
      </c>
      <c r="J897">
        <v>1001</v>
      </c>
      <c r="K897" t="s">
        <v>3157</v>
      </c>
      <c r="L897" t="s">
        <v>3245</v>
      </c>
      <c r="M897" t="s">
        <v>549</v>
      </c>
      <c r="N897" t="s">
        <v>550</v>
      </c>
      <c r="O897" t="s">
        <v>551</v>
      </c>
      <c r="P897" t="s">
        <v>145</v>
      </c>
      <c r="Q897" t="s">
        <v>222</v>
      </c>
    </row>
    <row r="898" spans="1:17">
      <c r="A898" t="s">
        <v>19876</v>
      </c>
      <c r="B898" t="s">
        <v>19877</v>
      </c>
      <c r="C898" t="s">
        <v>29091</v>
      </c>
      <c r="D898" s="4">
        <v>45803.417916666665</v>
      </c>
      <c r="E898" s="4">
        <v>45810.604166666664</v>
      </c>
      <c r="F898" s="4">
        <v>45810.621527777781</v>
      </c>
      <c r="G898" s="4"/>
      <c r="H898" t="s">
        <v>3155</v>
      </c>
      <c r="I898" t="s">
        <v>3171</v>
      </c>
      <c r="J898">
        <v>1001</v>
      </c>
      <c r="K898" t="s">
        <v>3157</v>
      </c>
      <c r="L898" t="s">
        <v>3158</v>
      </c>
      <c r="M898" t="s">
        <v>549</v>
      </c>
      <c r="N898" t="s">
        <v>550</v>
      </c>
      <c r="O898" t="s">
        <v>616</v>
      </c>
      <c r="P898" t="s">
        <v>314</v>
      </c>
      <c r="Q898" t="s">
        <v>320</v>
      </c>
    </row>
    <row r="899" spans="1:17">
      <c r="A899" t="s">
        <v>23441</v>
      </c>
      <c r="B899" t="s">
        <v>23442</v>
      </c>
      <c r="C899" t="s">
        <v>29092</v>
      </c>
      <c r="D899" s="4">
        <v>45803.417500000003</v>
      </c>
      <c r="E899" s="4">
        <v>45804.333333333336</v>
      </c>
      <c r="F899" s="4">
        <v>45804.371527777781</v>
      </c>
      <c r="G899" s="4">
        <v>45804.338067129633</v>
      </c>
      <c r="H899" t="s">
        <v>3155</v>
      </c>
      <c r="I899" t="s">
        <v>3156</v>
      </c>
      <c r="J899">
        <v>0</v>
      </c>
      <c r="K899" t="s">
        <v>3157</v>
      </c>
      <c r="L899" t="s">
        <v>3564</v>
      </c>
      <c r="M899" t="s">
        <v>549</v>
      </c>
      <c r="N899" t="s">
        <v>550</v>
      </c>
      <c r="O899" t="s">
        <v>136</v>
      </c>
      <c r="P899" t="s">
        <v>147</v>
      </c>
      <c r="Q899" t="s">
        <v>253</v>
      </c>
    </row>
    <row r="900" spans="1:17">
      <c r="A900" t="s">
        <v>29093</v>
      </c>
      <c r="B900" t="s">
        <v>29094</v>
      </c>
      <c r="C900" t="s">
        <v>29095</v>
      </c>
      <c r="D900" s="4">
        <v>45803.409837962965</v>
      </c>
      <c r="E900" s="4">
        <v>45806.833333333336</v>
      </c>
      <c r="F900" s="4">
        <v>45806.871527777781</v>
      </c>
      <c r="G900" s="4"/>
      <c r="H900" t="s">
        <v>3155</v>
      </c>
      <c r="I900" t="s">
        <v>3240</v>
      </c>
      <c r="J900">
        <v>1002</v>
      </c>
      <c r="K900" t="s">
        <v>3157</v>
      </c>
      <c r="L900" t="s">
        <v>3158</v>
      </c>
      <c r="M900" t="s">
        <v>549</v>
      </c>
      <c r="N900" t="s">
        <v>550</v>
      </c>
      <c r="O900" t="s">
        <v>551</v>
      </c>
      <c r="P900" t="s">
        <v>141</v>
      </c>
      <c r="Q900" t="s">
        <v>232</v>
      </c>
    </row>
    <row r="901" spans="1:17">
      <c r="A901" t="s">
        <v>29096</v>
      </c>
      <c r="B901" t="s">
        <v>29097</v>
      </c>
      <c r="C901" t="s">
        <v>29098</v>
      </c>
      <c r="D901" s="4">
        <v>45803.407534722224</v>
      </c>
      <c r="E901" s="4">
        <v>45804.833333333336</v>
      </c>
      <c r="F901" s="4">
        <v>45804.871527777781</v>
      </c>
      <c r="G901" s="4">
        <v>45804.834479166668</v>
      </c>
      <c r="H901" t="s">
        <v>3155</v>
      </c>
      <c r="I901" t="s">
        <v>3240</v>
      </c>
      <c r="J901">
        <v>1002</v>
      </c>
      <c r="K901" t="s">
        <v>3157</v>
      </c>
      <c r="L901" t="s">
        <v>3564</v>
      </c>
      <c r="M901" t="s">
        <v>549</v>
      </c>
      <c r="N901" t="s">
        <v>559</v>
      </c>
      <c r="O901" t="s">
        <v>469</v>
      </c>
      <c r="P901" t="s">
        <v>189</v>
      </c>
      <c r="Q901" t="s">
        <v>191</v>
      </c>
    </row>
    <row r="902" spans="1:17">
      <c r="A902" t="s">
        <v>29099</v>
      </c>
      <c r="B902" t="s">
        <v>29100</v>
      </c>
      <c r="C902" t="s">
        <v>29101</v>
      </c>
      <c r="D902" s="4">
        <v>45803.406712962962</v>
      </c>
      <c r="E902" s="4">
        <v>45803.833333333336</v>
      </c>
      <c r="F902" s="4">
        <v>45803.850694444445</v>
      </c>
      <c r="G902" s="4">
        <v>45803.833819444444</v>
      </c>
      <c r="H902" t="s">
        <v>3155</v>
      </c>
      <c r="I902" t="s">
        <v>3162</v>
      </c>
      <c r="J902">
        <v>0</v>
      </c>
      <c r="K902" t="s">
        <v>3179</v>
      </c>
      <c r="L902" t="s">
        <v>3564</v>
      </c>
      <c r="M902" t="s">
        <v>549</v>
      </c>
      <c r="N902" t="s">
        <v>550</v>
      </c>
      <c r="O902" t="s">
        <v>1923</v>
      </c>
      <c r="P902" t="s">
        <v>1924</v>
      </c>
      <c r="Q902" t="s">
        <v>21090</v>
      </c>
    </row>
    <row r="903" spans="1:17">
      <c r="A903" t="s">
        <v>20133</v>
      </c>
      <c r="B903" t="s">
        <v>20134</v>
      </c>
      <c r="C903" t="s">
        <v>29102</v>
      </c>
      <c r="D903" s="4">
        <v>45803.405231481483</v>
      </c>
      <c r="E903" s="4">
        <v>45809.416666666664</v>
      </c>
      <c r="F903" s="4">
        <v>45809.434027777781</v>
      </c>
      <c r="G903" s="4"/>
      <c r="H903" t="s">
        <v>3155</v>
      </c>
      <c r="I903" t="s">
        <v>3171</v>
      </c>
      <c r="J903">
        <v>1001</v>
      </c>
      <c r="K903" t="s">
        <v>3157</v>
      </c>
      <c r="L903" t="s">
        <v>3158</v>
      </c>
      <c r="M903" t="s">
        <v>549</v>
      </c>
      <c r="N903" t="s">
        <v>550</v>
      </c>
      <c r="O903" t="s">
        <v>551</v>
      </c>
      <c r="P903" t="s">
        <v>242</v>
      </c>
      <c r="Q903" t="s">
        <v>246</v>
      </c>
    </row>
    <row r="904" spans="1:17">
      <c r="A904" t="s">
        <v>29103</v>
      </c>
      <c r="B904" t="s">
        <v>29104</v>
      </c>
      <c r="C904" t="s">
        <v>29105</v>
      </c>
      <c r="D904" s="4">
        <v>45803.402743055558</v>
      </c>
      <c r="E904" s="4">
        <v>45808.416666666664</v>
      </c>
      <c r="F904" s="4">
        <v>45808.454861111109</v>
      </c>
      <c r="G904" s="4"/>
      <c r="H904" t="s">
        <v>3155</v>
      </c>
      <c r="I904" t="s">
        <v>3156</v>
      </c>
      <c r="J904">
        <v>0</v>
      </c>
      <c r="K904" t="s">
        <v>3157</v>
      </c>
      <c r="L904" t="s">
        <v>3158</v>
      </c>
      <c r="M904" t="s">
        <v>549</v>
      </c>
      <c r="N904" t="s">
        <v>550</v>
      </c>
      <c r="O904" t="s">
        <v>551</v>
      </c>
      <c r="P904" t="s">
        <v>149</v>
      </c>
      <c r="Q904" t="s">
        <v>202</v>
      </c>
    </row>
    <row r="905" spans="1:17">
      <c r="A905" t="s">
        <v>29106</v>
      </c>
      <c r="B905" t="s">
        <v>29107</v>
      </c>
      <c r="C905" t="s">
        <v>29108</v>
      </c>
      <c r="D905" s="4">
        <v>45803.400925925926</v>
      </c>
      <c r="E905" s="4">
        <v>45805.25</v>
      </c>
      <c r="F905" s="4">
        <v>45805.267361111109</v>
      </c>
      <c r="G905" s="4">
        <v>45805.254351851851</v>
      </c>
      <c r="H905" t="s">
        <v>3155</v>
      </c>
      <c r="I905" t="s">
        <v>3175</v>
      </c>
      <c r="J905">
        <v>0</v>
      </c>
      <c r="K905" t="s">
        <v>3157</v>
      </c>
      <c r="L905" t="s">
        <v>3564</v>
      </c>
      <c r="M905" t="s">
        <v>549</v>
      </c>
      <c r="N905" t="s">
        <v>550</v>
      </c>
      <c r="O905" t="s">
        <v>136</v>
      </c>
      <c r="P905" t="s">
        <v>147</v>
      </c>
      <c r="Q905" t="s">
        <v>259</v>
      </c>
    </row>
    <row r="906" spans="1:17">
      <c r="A906" t="s">
        <v>29109</v>
      </c>
      <c r="B906" t="s">
        <v>29110</v>
      </c>
      <c r="C906" t="s">
        <v>29111</v>
      </c>
      <c r="D906" s="4">
        <v>45803.397557870368</v>
      </c>
      <c r="E906" s="4">
        <v>45804.375</v>
      </c>
      <c r="F906" s="4">
        <v>45804.413194444445</v>
      </c>
      <c r="G906" s="4">
        <v>45804.36509259259</v>
      </c>
      <c r="H906" t="s">
        <v>3155</v>
      </c>
      <c r="I906" t="s">
        <v>3240</v>
      </c>
      <c r="J906">
        <v>0</v>
      </c>
      <c r="K906" t="s">
        <v>3194</v>
      </c>
      <c r="L906" t="s">
        <v>3564</v>
      </c>
      <c r="M906" t="s">
        <v>549</v>
      </c>
      <c r="N906" t="s">
        <v>550</v>
      </c>
      <c r="O906" t="s">
        <v>136</v>
      </c>
      <c r="P906" t="s">
        <v>147</v>
      </c>
      <c r="Q906" t="s">
        <v>259</v>
      </c>
    </row>
    <row r="907" spans="1:17">
      <c r="A907" t="s">
        <v>29112</v>
      </c>
      <c r="B907" t="s">
        <v>29113</v>
      </c>
      <c r="C907" t="s">
        <v>29114</v>
      </c>
      <c r="D907" s="4">
        <v>45803.394270833334</v>
      </c>
      <c r="E907" s="4">
        <v>45804.354166666664</v>
      </c>
      <c r="F907" s="4">
        <v>45804.371527777781</v>
      </c>
      <c r="G907" s="4"/>
      <c r="H907" t="s">
        <v>3155</v>
      </c>
      <c r="I907" t="s">
        <v>3184</v>
      </c>
      <c r="J907">
        <v>1001</v>
      </c>
      <c r="K907" t="s">
        <v>3157</v>
      </c>
      <c r="L907" t="s">
        <v>3245</v>
      </c>
      <c r="M907" t="s">
        <v>549</v>
      </c>
      <c r="N907" t="s">
        <v>550</v>
      </c>
      <c r="O907" t="s">
        <v>551</v>
      </c>
      <c r="P907" t="s">
        <v>149</v>
      </c>
      <c r="Q907" t="s">
        <v>203</v>
      </c>
    </row>
    <row r="908" spans="1:17">
      <c r="A908" t="s">
        <v>29115</v>
      </c>
      <c r="B908" t="s">
        <v>29116</v>
      </c>
      <c r="C908" t="s">
        <v>29117</v>
      </c>
      <c r="D908" s="4">
        <v>45803.391759259262</v>
      </c>
      <c r="E908" s="4">
        <v>45804.375</v>
      </c>
      <c r="F908" s="4">
        <v>45804.392361111109</v>
      </c>
      <c r="G908" s="4">
        <v>45804.383333333331</v>
      </c>
      <c r="H908" t="s">
        <v>3155</v>
      </c>
      <c r="I908" t="s">
        <v>29118</v>
      </c>
      <c r="J908">
        <v>1</v>
      </c>
      <c r="K908" t="s">
        <v>3157</v>
      </c>
      <c r="L908" t="s">
        <v>3564</v>
      </c>
      <c r="M908" t="s">
        <v>549</v>
      </c>
      <c r="N908" t="s">
        <v>550</v>
      </c>
      <c r="O908" t="s">
        <v>1923</v>
      </c>
      <c r="P908" t="s">
        <v>1924</v>
      </c>
      <c r="Q908" t="s">
        <v>3199</v>
      </c>
    </row>
    <row r="909" spans="1:17">
      <c r="A909" t="s">
        <v>29119</v>
      </c>
      <c r="B909" t="s">
        <v>29120</v>
      </c>
      <c r="C909" t="s">
        <v>29121</v>
      </c>
      <c r="D909" s="4">
        <v>45803.391284722224</v>
      </c>
      <c r="E909" s="4">
        <v>45805.416666666664</v>
      </c>
      <c r="F909" s="4">
        <v>45805.434027777781</v>
      </c>
      <c r="G909" s="4"/>
      <c r="H909" t="s">
        <v>3155</v>
      </c>
      <c r="I909" t="s">
        <v>3171</v>
      </c>
      <c r="J909">
        <v>0</v>
      </c>
      <c r="K909" t="s">
        <v>3157</v>
      </c>
      <c r="L909" t="s">
        <v>3593</v>
      </c>
      <c r="M909" t="s">
        <v>549</v>
      </c>
      <c r="N909" t="s">
        <v>550</v>
      </c>
      <c r="O909" t="s">
        <v>551</v>
      </c>
      <c r="P909" t="s">
        <v>242</v>
      </c>
      <c r="Q909" t="s">
        <v>244</v>
      </c>
    </row>
    <row r="910" spans="1:17">
      <c r="A910" t="s">
        <v>29109</v>
      </c>
      <c r="B910" t="s">
        <v>29122</v>
      </c>
      <c r="C910" t="s">
        <v>29123</v>
      </c>
      <c r="D910" s="4">
        <v>45803.3903125</v>
      </c>
      <c r="E910" s="4">
        <v>45804.375</v>
      </c>
      <c r="F910" s="4">
        <v>45804.392361111109</v>
      </c>
      <c r="G910" s="4">
        <v>45804.373032407406</v>
      </c>
      <c r="H910" t="s">
        <v>3155</v>
      </c>
      <c r="I910" t="s">
        <v>3175</v>
      </c>
      <c r="J910">
        <v>0</v>
      </c>
      <c r="K910" t="s">
        <v>3157</v>
      </c>
      <c r="L910" t="s">
        <v>3564</v>
      </c>
      <c r="M910" t="s">
        <v>549</v>
      </c>
      <c r="N910" t="s">
        <v>550</v>
      </c>
      <c r="O910" t="s">
        <v>136</v>
      </c>
      <c r="P910" t="s">
        <v>147</v>
      </c>
      <c r="Q910" t="s">
        <v>259</v>
      </c>
    </row>
    <row r="911" spans="1:17">
      <c r="A911" t="s">
        <v>29124</v>
      </c>
      <c r="B911" t="s">
        <v>29125</v>
      </c>
      <c r="C911" t="s">
        <v>29126</v>
      </c>
      <c r="D911" s="4">
        <v>45803.374374999999</v>
      </c>
      <c r="E911" s="4">
        <v>45804.770833333336</v>
      </c>
      <c r="F911" s="4">
        <v>45804.788194444445</v>
      </c>
      <c r="G911" s="4"/>
      <c r="H911" t="s">
        <v>3155</v>
      </c>
      <c r="I911" t="s">
        <v>3402</v>
      </c>
      <c r="J911">
        <v>0</v>
      </c>
      <c r="K911" t="s">
        <v>3403</v>
      </c>
      <c r="L911" t="s">
        <v>3245</v>
      </c>
      <c r="M911" t="s">
        <v>549</v>
      </c>
      <c r="N911" t="s">
        <v>550</v>
      </c>
      <c r="O911" t="s">
        <v>136</v>
      </c>
      <c r="P911" t="s">
        <v>139</v>
      </c>
      <c r="Q911" t="s">
        <v>272</v>
      </c>
    </row>
    <row r="912" spans="1:17">
      <c r="A912" t="s">
        <v>29127</v>
      </c>
      <c r="B912" t="s">
        <v>29128</v>
      </c>
      <c r="C912" t="s">
        <v>29129</v>
      </c>
      <c r="D912" s="4">
        <v>45803.372812499998</v>
      </c>
      <c r="E912" s="4">
        <v>45804.458333333336</v>
      </c>
      <c r="F912" s="4">
        <v>45804.475694444445</v>
      </c>
      <c r="G912" s="4">
        <v>45804.458194444444</v>
      </c>
      <c r="H912" t="s">
        <v>3155</v>
      </c>
      <c r="I912" t="s">
        <v>3162</v>
      </c>
      <c r="J912">
        <v>0</v>
      </c>
      <c r="K912" t="s">
        <v>3163</v>
      </c>
      <c r="L912" t="s">
        <v>3564</v>
      </c>
      <c r="M912" t="s">
        <v>549</v>
      </c>
      <c r="N912" t="s">
        <v>550</v>
      </c>
      <c r="O912" t="s">
        <v>1923</v>
      </c>
      <c r="P912" t="s">
        <v>1924</v>
      </c>
      <c r="Q912" t="s">
        <v>1922</v>
      </c>
    </row>
    <row r="913" spans="1:17">
      <c r="A913" t="s">
        <v>21381</v>
      </c>
      <c r="B913" t="s">
        <v>21382</v>
      </c>
      <c r="C913" t="s">
        <v>29130</v>
      </c>
      <c r="D913" s="4">
        <v>45803.372581018521</v>
      </c>
      <c r="E913" s="4">
        <v>45806.3125</v>
      </c>
      <c r="F913" s="4">
        <v>45806.329861111109</v>
      </c>
      <c r="G913" s="4">
        <v>45806.309976851851</v>
      </c>
      <c r="H913" t="s">
        <v>3155</v>
      </c>
      <c r="I913" t="s">
        <v>3162</v>
      </c>
      <c r="J913">
        <v>0</v>
      </c>
      <c r="K913" t="s">
        <v>3295</v>
      </c>
      <c r="L913" t="s">
        <v>3564</v>
      </c>
      <c r="M913" t="s">
        <v>549</v>
      </c>
      <c r="N913" t="s">
        <v>550</v>
      </c>
      <c r="O913" t="s">
        <v>1923</v>
      </c>
      <c r="P913" t="s">
        <v>1924</v>
      </c>
      <c r="Q913" t="s">
        <v>3281</v>
      </c>
    </row>
    <row r="914" spans="1:17">
      <c r="A914" t="s">
        <v>33162</v>
      </c>
      <c r="B914" t="s">
        <v>33163</v>
      </c>
      <c r="C914" t="s">
        <v>33213</v>
      </c>
      <c r="D914" s="4">
        <v>45803.372337962966</v>
      </c>
      <c r="E914" s="4">
        <v>45812.458333333336</v>
      </c>
      <c r="F914" s="4">
        <v>45812.496527777781</v>
      </c>
      <c r="G914" s="4"/>
      <c r="H914" t="s">
        <v>3155</v>
      </c>
      <c r="I914" t="s">
        <v>3209</v>
      </c>
      <c r="J914">
        <v>0</v>
      </c>
      <c r="K914" t="s">
        <v>3227</v>
      </c>
      <c r="L914" t="s">
        <v>3158</v>
      </c>
      <c r="M914" t="s">
        <v>549</v>
      </c>
      <c r="N914" t="s">
        <v>550</v>
      </c>
      <c r="O914" t="s">
        <v>136</v>
      </c>
      <c r="P914" t="s">
        <v>292</v>
      </c>
      <c r="Q914" t="s">
        <v>295</v>
      </c>
    </row>
    <row r="915" spans="1:17">
      <c r="A915" t="s">
        <v>29131</v>
      </c>
      <c r="B915" t="s">
        <v>29132</v>
      </c>
      <c r="C915" t="s">
        <v>29133</v>
      </c>
      <c r="D915" s="4">
        <v>45803.371296296296</v>
      </c>
      <c r="E915" s="4">
        <v>45804.416666666664</v>
      </c>
      <c r="F915" s="4">
        <v>45804.434027777781</v>
      </c>
      <c r="G915" s="4">
        <v>45804.414710648147</v>
      </c>
      <c r="H915" t="s">
        <v>3155</v>
      </c>
      <c r="I915" t="s">
        <v>3171</v>
      </c>
      <c r="J915">
        <v>0</v>
      </c>
      <c r="K915" t="s">
        <v>3194</v>
      </c>
      <c r="L915" t="s">
        <v>3564</v>
      </c>
      <c r="M915" t="s">
        <v>549</v>
      </c>
      <c r="N915" t="s">
        <v>550</v>
      </c>
      <c r="O915" t="s">
        <v>136</v>
      </c>
      <c r="P915" t="s">
        <v>147</v>
      </c>
      <c r="Q915" t="s">
        <v>257</v>
      </c>
    </row>
    <row r="916" spans="1:17">
      <c r="A916" t="s">
        <v>29134</v>
      </c>
      <c r="B916" t="s">
        <v>29135</v>
      </c>
      <c r="C916" t="s">
        <v>29136</v>
      </c>
      <c r="D916" s="4">
        <v>45803.371215277781</v>
      </c>
      <c r="E916" s="4">
        <v>45804.75</v>
      </c>
      <c r="F916" s="4">
        <v>45804.767361111109</v>
      </c>
      <c r="G916" s="4"/>
      <c r="H916" t="s">
        <v>3155</v>
      </c>
      <c r="I916" t="s">
        <v>3171</v>
      </c>
      <c r="J916">
        <v>0</v>
      </c>
      <c r="K916" t="s">
        <v>3157</v>
      </c>
      <c r="L916" t="s">
        <v>3245</v>
      </c>
      <c r="M916" t="s">
        <v>549</v>
      </c>
      <c r="N916" t="s">
        <v>550</v>
      </c>
      <c r="O916" t="s">
        <v>136</v>
      </c>
      <c r="P916" t="s">
        <v>292</v>
      </c>
      <c r="Q916" t="s">
        <v>296</v>
      </c>
    </row>
    <row r="917" spans="1:17">
      <c r="A917" t="s">
        <v>29137</v>
      </c>
      <c r="B917" t="s">
        <v>29138</v>
      </c>
      <c r="C917" t="s">
        <v>29139</v>
      </c>
      <c r="D917" s="4">
        <v>45803.366840277777</v>
      </c>
      <c r="E917" s="4">
        <v>45804.291666666664</v>
      </c>
      <c r="F917" s="4">
        <v>45804.329861111109</v>
      </c>
      <c r="G917" s="4">
        <v>45804.283819444441</v>
      </c>
      <c r="H917" t="s">
        <v>3155</v>
      </c>
      <c r="I917" t="s">
        <v>3156</v>
      </c>
      <c r="J917">
        <v>0</v>
      </c>
      <c r="K917" t="s">
        <v>3157</v>
      </c>
      <c r="L917" t="s">
        <v>3564</v>
      </c>
      <c r="M917" t="s">
        <v>549</v>
      </c>
      <c r="N917" t="s">
        <v>550</v>
      </c>
      <c r="O917" t="s">
        <v>136</v>
      </c>
      <c r="P917" t="s">
        <v>147</v>
      </c>
      <c r="Q917" t="s">
        <v>253</v>
      </c>
    </row>
    <row r="918" spans="1:17">
      <c r="A918" t="s">
        <v>29140</v>
      </c>
      <c r="B918" t="s">
        <v>29141</v>
      </c>
      <c r="C918" t="s">
        <v>29142</v>
      </c>
      <c r="D918" s="4">
        <v>45803.366122685184</v>
      </c>
      <c r="E918" s="4">
        <v>45804.916666666664</v>
      </c>
      <c r="F918" s="4">
        <v>45804.954861111109</v>
      </c>
      <c r="G918" s="4">
        <v>45804.915312500001</v>
      </c>
      <c r="H918" t="s">
        <v>3155</v>
      </c>
      <c r="I918" t="s">
        <v>3156</v>
      </c>
      <c r="J918">
        <v>0</v>
      </c>
      <c r="K918" t="s">
        <v>3157</v>
      </c>
      <c r="L918" t="s">
        <v>3564</v>
      </c>
      <c r="M918" t="s">
        <v>549</v>
      </c>
      <c r="N918" t="s">
        <v>550</v>
      </c>
      <c r="O918" t="s">
        <v>551</v>
      </c>
      <c r="P918" t="s">
        <v>242</v>
      </c>
      <c r="Q918" t="s">
        <v>247</v>
      </c>
    </row>
    <row r="919" spans="1:17">
      <c r="A919" t="s">
        <v>21661</v>
      </c>
      <c r="B919" t="s">
        <v>21662</v>
      </c>
      <c r="C919" t="s">
        <v>29143</v>
      </c>
      <c r="D919" s="4">
        <v>45803.362210648149</v>
      </c>
      <c r="E919" s="4">
        <v>45805.4375</v>
      </c>
      <c r="F919" s="4">
        <v>45805.454861111109</v>
      </c>
      <c r="G919" s="4">
        <v>45805.436388888891</v>
      </c>
      <c r="H919" t="s">
        <v>3155</v>
      </c>
      <c r="I919" t="s">
        <v>3162</v>
      </c>
      <c r="J919">
        <v>0</v>
      </c>
      <c r="K919" t="s">
        <v>3163</v>
      </c>
      <c r="L919" t="s">
        <v>3564</v>
      </c>
      <c r="M919" t="s">
        <v>549</v>
      </c>
      <c r="N919" t="s">
        <v>550</v>
      </c>
      <c r="O919" t="s">
        <v>1923</v>
      </c>
      <c r="P919" t="s">
        <v>1924</v>
      </c>
      <c r="Q919" t="s">
        <v>3199</v>
      </c>
    </row>
    <row r="920" spans="1:17">
      <c r="A920" t="s">
        <v>29144</v>
      </c>
      <c r="B920" t="s">
        <v>29145</v>
      </c>
      <c r="C920" t="s">
        <v>29146</v>
      </c>
      <c r="D920" s="4">
        <v>45803.361250000002</v>
      </c>
      <c r="E920" s="4">
        <v>45804.583333333336</v>
      </c>
      <c r="F920" s="4">
        <v>45804.600694444445</v>
      </c>
      <c r="G920" s="4"/>
      <c r="H920" t="s">
        <v>3155</v>
      </c>
      <c r="I920" t="s">
        <v>3171</v>
      </c>
      <c r="J920">
        <v>1001</v>
      </c>
      <c r="K920" t="s">
        <v>3157</v>
      </c>
      <c r="L920" t="s">
        <v>3593</v>
      </c>
      <c r="M920" t="s">
        <v>549</v>
      </c>
      <c r="N920" t="s">
        <v>550</v>
      </c>
      <c r="O920" t="s">
        <v>136</v>
      </c>
      <c r="P920" t="s">
        <v>139</v>
      </c>
      <c r="Q920" t="s">
        <v>275</v>
      </c>
    </row>
    <row r="921" spans="1:17">
      <c r="A921" t="s">
        <v>24842</v>
      </c>
      <c r="B921" t="s">
        <v>29147</v>
      </c>
      <c r="C921" t="s">
        <v>29148</v>
      </c>
      <c r="D921" s="4">
        <v>45803.356365740743</v>
      </c>
      <c r="E921" s="4">
        <v>45807.270833333336</v>
      </c>
      <c r="F921" s="4">
        <v>45807.309027777781</v>
      </c>
      <c r="G921" s="4"/>
      <c r="H921" t="s">
        <v>3155</v>
      </c>
      <c r="I921" t="s">
        <v>3156</v>
      </c>
      <c r="J921">
        <v>0</v>
      </c>
      <c r="K921" t="s">
        <v>3157</v>
      </c>
      <c r="L921" t="s">
        <v>3158</v>
      </c>
      <c r="M921" t="s">
        <v>549</v>
      </c>
      <c r="N921" t="s">
        <v>559</v>
      </c>
      <c r="O921" t="s">
        <v>469</v>
      </c>
      <c r="P921" t="s">
        <v>180</v>
      </c>
      <c r="Q921" t="s">
        <v>184</v>
      </c>
    </row>
    <row r="922" spans="1:17">
      <c r="A922" t="s">
        <v>24842</v>
      </c>
      <c r="B922" t="s">
        <v>24843</v>
      </c>
      <c r="C922" t="s">
        <v>29149</v>
      </c>
      <c r="D922" s="4">
        <v>45803.35564814815</v>
      </c>
      <c r="E922" s="4">
        <v>45807.270833333336</v>
      </c>
      <c r="F922" s="4">
        <v>45807.309027777781</v>
      </c>
      <c r="G922" s="4"/>
      <c r="H922" t="s">
        <v>3155</v>
      </c>
      <c r="I922" t="s">
        <v>3156</v>
      </c>
      <c r="J922">
        <v>0</v>
      </c>
      <c r="K922" t="s">
        <v>3157</v>
      </c>
      <c r="L922" t="s">
        <v>3158</v>
      </c>
      <c r="M922" t="s">
        <v>549</v>
      </c>
      <c r="N922" t="s">
        <v>559</v>
      </c>
      <c r="O922" t="s">
        <v>469</v>
      </c>
      <c r="P922" t="s">
        <v>180</v>
      </c>
      <c r="Q922" t="s">
        <v>184</v>
      </c>
    </row>
    <row r="923" spans="1:17">
      <c r="A923" t="s">
        <v>23977</v>
      </c>
      <c r="B923" t="s">
        <v>23978</v>
      </c>
      <c r="C923" t="s">
        <v>29150</v>
      </c>
      <c r="D923" s="4">
        <v>45803.355046296296</v>
      </c>
      <c r="E923" s="4">
        <v>45805.4375</v>
      </c>
      <c r="F923" s="4">
        <v>45805.454861111109</v>
      </c>
      <c r="G923" s="4"/>
      <c r="H923" t="s">
        <v>3155</v>
      </c>
      <c r="I923" t="s">
        <v>3171</v>
      </c>
      <c r="J923">
        <v>1001</v>
      </c>
      <c r="K923" t="s">
        <v>3157</v>
      </c>
      <c r="L923" t="s">
        <v>3245</v>
      </c>
      <c r="M923" t="s">
        <v>549</v>
      </c>
      <c r="N923" t="s">
        <v>550</v>
      </c>
      <c r="O923" t="s">
        <v>136</v>
      </c>
      <c r="P923" t="s">
        <v>283</v>
      </c>
      <c r="Q923" t="s">
        <v>286</v>
      </c>
    </row>
    <row r="924" spans="1:17">
      <c r="A924" t="s">
        <v>29106</v>
      </c>
      <c r="B924" t="s">
        <v>29107</v>
      </c>
      <c r="C924" t="s">
        <v>29151</v>
      </c>
      <c r="D924" s="4">
        <v>45803.354317129626</v>
      </c>
      <c r="E924" s="4">
        <v>45806.25</v>
      </c>
      <c r="F924" s="4">
        <v>45806.267361111109</v>
      </c>
      <c r="G924" s="4"/>
      <c r="H924" t="s">
        <v>3155</v>
      </c>
      <c r="I924" t="s">
        <v>3175</v>
      </c>
      <c r="J924">
        <v>0</v>
      </c>
      <c r="K924" t="s">
        <v>3157</v>
      </c>
      <c r="L924" t="s">
        <v>3245</v>
      </c>
      <c r="M924" t="s">
        <v>549</v>
      </c>
      <c r="N924" t="s">
        <v>550</v>
      </c>
      <c r="O924" t="s">
        <v>136</v>
      </c>
      <c r="P924" t="s">
        <v>147</v>
      </c>
      <c r="Q924" t="s">
        <v>259</v>
      </c>
    </row>
    <row r="925" spans="1:17">
      <c r="A925" t="s">
        <v>29152</v>
      </c>
      <c r="B925" t="s">
        <v>29153</v>
      </c>
      <c r="C925" t="s">
        <v>29154</v>
      </c>
      <c r="D925" s="4">
        <v>45803.351331018515</v>
      </c>
      <c r="E925" s="4">
        <v>45804.625</v>
      </c>
      <c r="F925" s="4">
        <v>45804.663194444445</v>
      </c>
      <c r="G925" s="4">
        <v>45804.62263888889</v>
      </c>
      <c r="H925" t="s">
        <v>3155</v>
      </c>
      <c r="I925" t="s">
        <v>3673</v>
      </c>
      <c r="J925">
        <v>0</v>
      </c>
      <c r="K925" t="s">
        <v>3157</v>
      </c>
      <c r="L925" t="s">
        <v>3564</v>
      </c>
      <c r="M925" t="s">
        <v>549</v>
      </c>
      <c r="N925" t="s">
        <v>559</v>
      </c>
      <c r="O925" t="s">
        <v>504</v>
      </c>
      <c r="P925" t="s">
        <v>325</v>
      </c>
      <c r="Q925" t="s">
        <v>332</v>
      </c>
    </row>
    <row r="926" spans="1:17">
      <c r="A926" t="s">
        <v>29155</v>
      </c>
      <c r="B926" t="s">
        <v>29156</v>
      </c>
      <c r="C926" t="s">
        <v>29157</v>
      </c>
      <c r="D926" s="4">
        <v>45803.344537037039</v>
      </c>
      <c r="E926" s="4">
        <v>45804.625</v>
      </c>
      <c r="F926" s="4">
        <v>45804.663194444445</v>
      </c>
      <c r="G926" s="4"/>
      <c r="H926" t="s">
        <v>3155</v>
      </c>
      <c r="I926" t="s">
        <v>4530</v>
      </c>
      <c r="J926">
        <v>1001</v>
      </c>
      <c r="K926" t="s">
        <v>10251</v>
      </c>
      <c r="L926" t="s">
        <v>3245</v>
      </c>
      <c r="M926" t="s">
        <v>549</v>
      </c>
      <c r="N926" t="s">
        <v>559</v>
      </c>
      <c r="O926" t="s">
        <v>504</v>
      </c>
      <c r="P926" t="s">
        <v>325</v>
      </c>
      <c r="Q926" t="s">
        <v>327</v>
      </c>
    </row>
    <row r="927" spans="1:17">
      <c r="A927" t="s">
        <v>29158</v>
      </c>
      <c r="B927" t="s">
        <v>29159</v>
      </c>
      <c r="C927" t="s">
        <v>29160</v>
      </c>
      <c r="D927" s="4">
        <v>45803.343113425923</v>
      </c>
      <c r="E927" s="4">
        <v>45803.75</v>
      </c>
      <c r="F927" s="4">
        <v>45803.767361111109</v>
      </c>
      <c r="G927" s="4"/>
      <c r="H927" t="s">
        <v>3155</v>
      </c>
      <c r="I927" t="s">
        <v>3280</v>
      </c>
      <c r="J927">
        <v>0</v>
      </c>
      <c r="K927" t="s">
        <v>3198</v>
      </c>
      <c r="L927" t="s">
        <v>3245</v>
      </c>
      <c r="M927" t="s">
        <v>549</v>
      </c>
      <c r="N927" t="s">
        <v>550</v>
      </c>
      <c r="O927" t="s">
        <v>1923</v>
      </c>
      <c r="P927" t="s">
        <v>1924</v>
      </c>
      <c r="Q927" t="s">
        <v>3394</v>
      </c>
    </row>
    <row r="928" spans="1:17">
      <c r="A928" t="s">
        <v>29161</v>
      </c>
      <c r="B928" t="s">
        <v>29162</v>
      </c>
      <c r="C928" t="s">
        <v>29163</v>
      </c>
      <c r="D928" s="4">
        <v>45803.34097222222</v>
      </c>
      <c r="E928" s="4">
        <v>45809.583333333336</v>
      </c>
      <c r="F928" s="4">
        <v>45809.621527777781</v>
      </c>
      <c r="G928" s="4"/>
      <c r="H928" t="s">
        <v>3155</v>
      </c>
      <c r="I928" t="s">
        <v>3156</v>
      </c>
      <c r="J928">
        <v>0</v>
      </c>
      <c r="K928" t="s">
        <v>3194</v>
      </c>
      <c r="L928" t="s">
        <v>3158</v>
      </c>
      <c r="M928" t="s">
        <v>549</v>
      </c>
      <c r="N928" t="s">
        <v>550</v>
      </c>
      <c r="O928" t="s">
        <v>136</v>
      </c>
      <c r="P928" t="s">
        <v>139</v>
      </c>
      <c r="Q928" t="s">
        <v>273</v>
      </c>
    </row>
    <row r="929" spans="1:17">
      <c r="A929" t="s">
        <v>29164</v>
      </c>
      <c r="B929" t="s">
        <v>29165</v>
      </c>
      <c r="C929" t="s">
        <v>29166</v>
      </c>
      <c r="D929" s="4">
        <v>45803.339814814812</v>
      </c>
      <c r="E929" s="4">
        <v>45804.333333333336</v>
      </c>
      <c r="F929" s="4">
        <v>45804.350694444445</v>
      </c>
      <c r="G929" s="4">
        <v>45804.326585648145</v>
      </c>
      <c r="H929" t="s">
        <v>3155</v>
      </c>
      <c r="I929" t="s">
        <v>3171</v>
      </c>
      <c r="J929">
        <v>0</v>
      </c>
      <c r="K929" t="s">
        <v>3194</v>
      </c>
      <c r="L929" t="s">
        <v>3564</v>
      </c>
      <c r="M929" t="s">
        <v>549</v>
      </c>
      <c r="N929" t="s">
        <v>550</v>
      </c>
      <c r="O929" t="s">
        <v>551</v>
      </c>
      <c r="P929" t="s">
        <v>149</v>
      </c>
      <c r="Q929" t="s">
        <v>206</v>
      </c>
    </row>
    <row r="930" spans="1:17">
      <c r="A930" t="s">
        <v>29167</v>
      </c>
      <c r="B930" t="s">
        <v>29168</v>
      </c>
      <c r="C930" t="s">
        <v>29169</v>
      </c>
      <c r="D930" s="4">
        <v>45803.339502314811</v>
      </c>
      <c r="E930" s="4">
        <v>45804.3125</v>
      </c>
      <c r="F930" s="4">
        <v>45804.350694444445</v>
      </c>
      <c r="G930" s="4"/>
      <c r="H930" t="s">
        <v>3155</v>
      </c>
      <c r="I930" t="s">
        <v>3156</v>
      </c>
      <c r="J930">
        <v>0</v>
      </c>
      <c r="K930" t="s">
        <v>3194</v>
      </c>
      <c r="L930" t="s">
        <v>3245</v>
      </c>
      <c r="M930" t="s">
        <v>549</v>
      </c>
      <c r="N930" t="s">
        <v>550</v>
      </c>
      <c r="O930" t="s">
        <v>551</v>
      </c>
      <c r="P930" t="s">
        <v>145</v>
      </c>
      <c r="Q930" t="s">
        <v>217</v>
      </c>
    </row>
    <row r="931" spans="1:17">
      <c r="A931" t="s">
        <v>22663</v>
      </c>
      <c r="B931" t="s">
        <v>22664</v>
      </c>
      <c r="C931" t="s">
        <v>29170</v>
      </c>
      <c r="D931" s="4">
        <v>45803.338287037041</v>
      </c>
      <c r="E931" s="4">
        <v>45804.25</v>
      </c>
      <c r="F931" s="4">
        <v>45804.267361111109</v>
      </c>
      <c r="G931" s="4">
        <v>45804.250289351854</v>
      </c>
      <c r="H931" t="s">
        <v>3155</v>
      </c>
      <c r="I931" t="s">
        <v>3175</v>
      </c>
      <c r="J931">
        <v>0</v>
      </c>
      <c r="K931" t="s">
        <v>3157</v>
      </c>
      <c r="L931" t="s">
        <v>3564</v>
      </c>
      <c r="M931" t="s">
        <v>549</v>
      </c>
      <c r="N931" t="s">
        <v>550</v>
      </c>
      <c r="O931" t="s">
        <v>136</v>
      </c>
      <c r="P931" t="s">
        <v>147</v>
      </c>
      <c r="Q931" t="s">
        <v>253</v>
      </c>
    </row>
    <row r="932" spans="1:17">
      <c r="A932" t="s">
        <v>29171</v>
      </c>
      <c r="B932" t="s">
        <v>29172</v>
      </c>
      <c r="C932" t="s">
        <v>29173</v>
      </c>
      <c r="D932" s="4">
        <v>45803.337233796294</v>
      </c>
      <c r="E932" s="4">
        <v>45804.708333333336</v>
      </c>
      <c r="F932" s="4">
        <v>45804.725694444445</v>
      </c>
      <c r="G932" s="4"/>
      <c r="H932" t="s">
        <v>3155</v>
      </c>
      <c r="I932" t="s">
        <v>3175</v>
      </c>
      <c r="J932">
        <v>0</v>
      </c>
      <c r="K932" t="s">
        <v>3157</v>
      </c>
      <c r="L932" t="s">
        <v>3245</v>
      </c>
      <c r="M932" t="s">
        <v>549</v>
      </c>
      <c r="N932" t="s">
        <v>550</v>
      </c>
      <c r="O932" t="s">
        <v>551</v>
      </c>
      <c r="P932" t="s">
        <v>141</v>
      </c>
      <c r="Q932" t="s">
        <v>231</v>
      </c>
    </row>
    <row r="933" spans="1:17">
      <c r="A933" t="s">
        <v>29174</v>
      </c>
      <c r="B933" t="s">
        <v>29175</v>
      </c>
      <c r="C933" t="s">
        <v>29176</v>
      </c>
      <c r="D933" s="4">
        <v>45803.336898148147</v>
      </c>
      <c r="E933" s="4">
        <v>45804.0625</v>
      </c>
      <c r="F933" s="4">
        <v>45804.079861111109</v>
      </c>
      <c r="G933" s="4">
        <v>45804.063194444447</v>
      </c>
      <c r="H933" t="s">
        <v>3155</v>
      </c>
      <c r="I933" t="s">
        <v>3162</v>
      </c>
      <c r="J933">
        <v>0</v>
      </c>
      <c r="K933" t="s">
        <v>3295</v>
      </c>
      <c r="L933" t="s">
        <v>3564</v>
      </c>
      <c r="M933" t="s">
        <v>549</v>
      </c>
      <c r="N933" t="s">
        <v>550</v>
      </c>
      <c r="O933" t="s">
        <v>1923</v>
      </c>
      <c r="P933" t="s">
        <v>1924</v>
      </c>
      <c r="Q933" t="s">
        <v>20039</v>
      </c>
    </row>
    <row r="934" spans="1:17">
      <c r="A934" t="s">
        <v>29174</v>
      </c>
      <c r="B934" t="s">
        <v>29177</v>
      </c>
      <c r="C934" t="s">
        <v>29178</v>
      </c>
      <c r="D934" s="4">
        <v>45803.334537037037</v>
      </c>
      <c r="E934" s="4">
        <v>45804.041666666664</v>
      </c>
      <c r="F934" s="4">
        <v>45804.059027777781</v>
      </c>
      <c r="G934" s="4">
        <v>45804.049027777779</v>
      </c>
      <c r="H934" t="s">
        <v>3155</v>
      </c>
      <c r="I934" t="s">
        <v>3162</v>
      </c>
      <c r="J934">
        <v>0</v>
      </c>
      <c r="K934" t="s">
        <v>3358</v>
      </c>
      <c r="L934" t="s">
        <v>3564</v>
      </c>
      <c r="M934" t="s">
        <v>549</v>
      </c>
      <c r="N934" t="s">
        <v>550</v>
      </c>
      <c r="O934" t="s">
        <v>1923</v>
      </c>
      <c r="P934" t="s">
        <v>1924</v>
      </c>
      <c r="Q934" t="s">
        <v>20039</v>
      </c>
    </row>
    <row r="935" spans="1:17">
      <c r="A935" t="s">
        <v>29109</v>
      </c>
      <c r="B935" t="s">
        <v>29122</v>
      </c>
      <c r="C935" t="s">
        <v>29179</v>
      </c>
      <c r="D935" s="4">
        <v>45803.332557870373</v>
      </c>
      <c r="E935" s="4">
        <v>45804.375</v>
      </c>
      <c r="F935" s="4">
        <v>45804.392361111109</v>
      </c>
      <c r="G935" s="4"/>
      <c r="H935" t="s">
        <v>3155</v>
      </c>
      <c r="I935" t="s">
        <v>3175</v>
      </c>
      <c r="J935">
        <v>0</v>
      </c>
      <c r="K935" t="s">
        <v>3157</v>
      </c>
      <c r="L935" t="s">
        <v>3245</v>
      </c>
      <c r="M935" t="s">
        <v>549</v>
      </c>
      <c r="N935" t="s">
        <v>550</v>
      </c>
      <c r="O935" t="s">
        <v>136</v>
      </c>
      <c r="P935" t="s">
        <v>147</v>
      </c>
      <c r="Q935" t="s">
        <v>259</v>
      </c>
    </row>
    <row r="936" spans="1:17">
      <c r="A936" t="s">
        <v>29180</v>
      </c>
      <c r="B936" t="s">
        <v>29181</v>
      </c>
      <c r="C936" t="s">
        <v>29182</v>
      </c>
      <c r="D936" s="4">
        <v>45803.328657407408</v>
      </c>
      <c r="E936" s="4">
        <v>45805.333333333336</v>
      </c>
      <c r="F936" s="4">
        <v>45805.350694444445</v>
      </c>
      <c r="G936" s="4"/>
      <c r="H936" t="s">
        <v>3155</v>
      </c>
      <c r="I936" t="s">
        <v>3184</v>
      </c>
      <c r="J936">
        <v>0</v>
      </c>
      <c r="K936" t="s">
        <v>3157</v>
      </c>
      <c r="L936" t="s">
        <v>3245</v>
      </c>
      <c r="M936" t="s">
        <v>549</v>
      </c>
      <c r="N936" t="s">
        <v>550</v>
      </c>
      <c r="O936" t="s">
        <v>551</v>
      </c>
      <c r="P936" t="s">
        <v>149</v>
      </c>
      <c r="Q936" t="s">
        <v>213</v>
      </c>
    </row>
    <row r="937" spans="1:17">
      <c r="A937" t="s">
        <v>29183</v>
      </c>
      <c r="B937" t="s">
        <v>29184</v>
      </c>
      <c r="C937" t="s">
        <v>29185</v>
      </c>
      <c r="D937" s="4">
        <v>45803.327696759261</v>
      </c>
      <c r="E937" s="4">
        <v>45806.25</v>
      </c>
      <c r="F937" s="4">
        <v>45806.267361111109</v>
      </c>
      <c r="G937" s="4"/>
      <c r="H937" t="s">
        <v>3155</v>
      </c>
      <c r="I937" t="s">
        <v>3162</v>
      </c>
      <c r="J937">
        <v>0</v>
      </c>
      <c r="K937" t="s">
        <v>3163</v>
      </c>
      <c r="L937" t="s">
        <v>3245</v>
      </c>
      <c r="M937" t="s">
        <v>549</v>
      </c>
      <c r="N937" t="s">
        <v>550</v>
      </c>
      <c r="O937" t="s">
        <v>1923</v>
      </c>
      <c r="P937" t="s">
        <v>1924</v>
      </c>
      <c r="Q937" t="s">
        <v>3359</v>
      </c>
    </row>
    <row r="938" spans="1:17">
      <c r="A938" t="s">
        <v>21115</v>
      </c>
      <c r="B938" t="s">
        <v>21116</v>
      </c>
      <c r="C938" t="s">
        <v>29186</v>
      </c>
      <c r="D938" s="4">
        <v>45803.327199074076</v>
      </c>
      <c r="E938" s="4">
        <v>45803.916666666664</v>
      </c>
      <c r="F938" s="4">
        <v>45803.934027777781</v>
      </c>
      <c r="G938" s="4">
        <v>45803.908877314818</v>
      </c>
      <c r="H938" t="s">
        <v>3155</v>
      </c>
      <c r="I938" t="s">
        <v>3162</v>
      </c>
      <c r="J938">
        <v>0</v>
      </c>
      <c r="K938" t="s">
        <v>3163</v>
      </c>
      <c r="L938" t="s">
        <v>3564</v>
      </c>
      <c r="M938" t="s">
        <v>549</v>
      </c>
      <c r="N938" t="s">
        <v>550</v>
      </c>
      <c r="O938" t="s">
        <v>1923</v>
      </c>
      <c r="P938" t="s">
        <v>1924</v>
      </c>
      <c r="Q938" t="s">
        <v>3180</v>
      </c>
    </row>
    <row r="939" spans="1:17">
      <c r="A939" t="s">
        <v>29187</v>
      </c>
      <c r="B939" t="s">
        <v>29188</v>
      </c>
      <c r="C939" t="s">
        <v>29189</v>
      </c>
      <c r="D939" s="4">
        <v>45803.323888888888</v>
      </c>
      <c r="E939" s="4">
        <v>45804.291666666664</v>
      </c>
      <c r="F939" s="4">
        <v>45804.309027777781</v>
      </c>
      <c r="G939" s="4">
        <v>45804.291909722226</v>
      </c>
      <c r="H939" t="s">
        <v>3155</v>
      </c>
      <c r="I939" t="s">
        <v>3162</v>
      </c>
      <c r="J939">
        <v>0</v>
      </c>
      <c r="K939" t="s">
        <v>3379</v>
      </c>
      <c r="L939" t="s">
        <v>3564</v>
      </c>
      <c r="M939" t="s">
        <v>549</v>
      </c>
      <c r="N939" t="s">
        <v>550</v>
      </c>
      <c r="O939" t="s">
        <v>1923</v>
      </c>
      <c r="P939" t="s">
        <v>1924</v>
      </c>
      <c r="Q939" t="s">
        <v>3180</v>
      </c>
    </row>
    <row r="940" spans="1:17">
      <c r="A940" t="s">
        <v>20104</v>
      </c>
      <c r="B940" t="s">
        <v>29190</v>
      </c>
      <c r="C940" t="s">
        <v>29191</v>
      </c>
      <c r="D940" s="4">
        <v>45803.323657407411</v>
      </c>
      <c r="E940" s="4">
        <v>45803.770833333336</v>
      </c>
      <c r="F940" s="4">
        <v>45803.788194444445</v>
      </c>
      <c r="G940" s="4">
        <v>45803.770648148151</v>
      </c>
      <c r="H940" t="s">
        <v>3155</v>
      </c>
      <c r="I940" t="s">
        <v>3280</v>
      </c>
      <c r="J940">
        <v>0</v>
      </c>
      <c r="K940" t="s">
        <v>3379</v>
      </c>
      <c r="L940" t="s">
        <v>3564</v>
      </c>
      <c r="M940" t="s">
        <v>549</v>
      </c>
      <c r="N940" t="s">
        <v>550</v>
      </c>
      <c r="O940" t="s">
        <v>1923</v>
      </c>
      <c r="P940" t="s">
        <v>1924</v>
      </c>
      <c r="Q940" t="s">
        <v>3199</v>
      </c>
    </row>
    <row r="941" spans="1:17">
      <c r="A941" t="s">
        <v>29192</v>
      </c>
      <c r="B941" t="s">
        <v>29193</v>
      </c>
      <c r="C941" t="s">
        <v>29194</v>
      </c>
      <c r="D941" s="4">
        <v>45803.312858796293</v>
      </c>
      <c r="E941" s="4">
        <v>45817.270833333336</v>
      </c>
      <c r="F941" s="4">
        <v>45817.288194444445</v>
      </c>
      <c r="G941" s="4"/>
      <c r="H941" t="s">
        <v>3155</v>
      </c>
      <c r="I941" t="s">
        <v>3184</v>
      </c>
      <c r="J941">
        <v>1001</v>
      </c>
      <c r="K941" t="s">
        <v>3157</v>
      </c>
      <c r="L941" t="s">
        <v>3158</v>
      </c>
      <c r="M941" t="s">
        <v>549</v>
      </c>
      <c r="N941" t="s">
        <v>550</v>
      </c>
      <c r="O941" t="s">
        <v>136</v>
      </c>
      <c r="P941" t="s">
        <v>264</v>
      </c>
      <c r="Q941" t="s">
        <v>2914</v>
      </c>
    </row>
    <row r="942" spans="1:17">
      <c r="A942" t="s">
        <v>29195</v>
      </c>
      <c r="B942" t="s">
        <v>29196</v>
      </c>
      <c r="C942" t="s">
        <v>29197</v>
      </c>
      <c r="D942" s="4">
        <v>45803.29519675926</v>
      </c>
      <c r="E942" s="4">
        <v>45803.8125</v>
      </c>
      <c r="F942" s="4">
        <v>45803.829861111109</v>
      </c>
      <c r="G942" s="4">
        <v>45803.821759259263</v>
      </c>
      <c r="H942" t="s">
        <v>3155</v>
      </c>
      <c r="I942" t="s">
        <v>3280</v>
      </c>
      <c r="J942">
        <v>0</v>
      </c>
      <c r="K942" t="s">
        <v>3198</v>
      </c>
      <c r="L942" t="s">
        <v>3564</v>
      </c>
      <c r="M942" t="s">
        <v>549</v>
      </c>
      <c r="N942" t="s">
        <v>550</v>
      </c>
      <c r="O942" t="s">
        <v>1923</v>
      </c>
      <c r="P942" t="s">
        <v>1924</v>
      </c>
      <c r="Q942" t="s">
        <v>3199</v>
      </c>
    </row>
    <row r="943" spans="1:17">
      <c r="A943" t="s">
        <v>20087</v>
      </c>
      <c r="B943" t="s">
        <v>20088</v>
      </c>
      <c r="C943" t="s">
        <v>29198</v>
      </c>
      <c r="D943" s="4">
        <v>45803.286122685182</v>
      </c>
      <c r="E943" s="4">
        <v>45804.25</v>
      </c>
      <c r="F943" s="4">
        <v>45804.267361111109</v>
      </c>
      <c r="G943" s="4">
        <v>45804.249722222223</v>
      </c>
      <c r="H943" t="s">
        <v>3155</v>
      </c>
      <c r="I943" t="s">
        <v>3402</v>
      </c>
      <c r="J943">
        <v>0</v>
      </c>
      <c r="K943" t="s">
        <v>3403</v>
      </c>
      <c r="L943" t="s">
        <v>3564</v>
      </c>
      <c r="M943" t="s">
        <v>549</v>
      </c>
      <c r="N943" t="s">
        <v>550</v>
      </c>
      <c r="O943" t="s">
        <v>551</v>
      </c>
      <c r="P943" t="s">
        <v>149</v>
      </c>
      <c r="Q943" t="s">
        <v>205</v>
      </c>
    </row>
    <row r="944" spans="1:17">
      <c r="A944" t="s">
        <v>29158</v>
      </c>
      <c r="B944" t="s">
        <v>29199</v>
      </c>
      <c r="C944" t="s">
        <v>29200</v>
      </c>
      <c r="D944" s="4">
        <v>45803.286122685182</v>
      </c>
      <c r="E944" s="4">
        <v>45803.75</v>
      </c>
      <c r="F944" s="4">
        <v>45803.767361111109</v>
      </c>
      <c r="G944" s="4"/>
      <c r="H944" t="s">
        <v>3155</v>
      </c>
      <c r="I944" t="s">
        <v>3162</v>
      </c>
      <c r="J944">
        <v>0</v>
      </c>
      <c r="K944" t="s">
        <v>3198</v>
      </c>
      <c r="L944" t="s">
        <v>3245</v>
      </c>
      <c r="M944" t="s">
        <v>549</v>
      </c>
      <c r="N944" t="s">
        <v>550</v>
      </c>
      <c r="O944" t="s">
        <v>1923</v>
      </c>
      <c r="P944" t="s">
        <v>1924</v>
      </c>
      <c r="Q944" t="s">
        <v>3180</v>
      </c>
    </row>
    <row r="945" spans="1:17">
      <c r="A945" t="s">
        <v>21135</v>
      </c>
      <c r="B945" t="s">
        <v>22036</v>
      </c>
      <c r="C945" t="s">
        <v>29201</v>
      </c>
      <c r="D945" s="4">
        <v>45803.282743055555</v>
      </c>
      <c r="E945" s="4">
        <v>45804.0625</v>
      </c>
      <c r="F945" s="4">
        <v>45804.079861111109</v>
      </c>
      <c r="G945" s="4"/>
      <c r="H945" t="s">
        <v>3155</v>
      </c>
      <c r="I945" t="s">
        <v>3162</v>
      </c>
      <c r="J945">
        <v>0</v>
      </c>
      <c r="K945" t="s">
        <v>3198</v>
      </c>
      <c r="L945" t="s">
        <v>3245</v>
      </c>
      <c r="M945" t="s">
        <v>549</v>
      </c>
      <c r="N945" t="s">
        <v>550</v>
      </c>
      <c r="O945" t="s">
        <v>1923</v>
      </c>
      <c r="P945" t="s">
        <v>1924</v>
      </c>
      <c r="Q945" t="s">
        <v>3180</v>
      </c>
    </row>
    <row r="946" spans="1:17">
      <c r="A946" t="s">
        <v>28245</v>
      </c>
      <c r="B946" t="s">
        <v>28246</v>
      </c>
      <c r="C946" t="s">
        <v>29202</v>
      </c>
      <c r="D946" s="4">
        <v>45803.280150462961</v>
      </c>
      <c r="E946" s="4">
        <v>45816.416666666664</v>
      </c>
      <c r="F946" s="4">
        <v>45816.454861111109</v>
      </c>
      <c r="G946" s="4"/>
      <c r="H946" t="s">
        <v>3155</v>
      </c>
      <c r="I946" t="s">
        <v>3240</v>
      </c>
      <c r="J946">
        <v>0</v>
      </c>
      <c r="K946" t="s">
        <v>3194</v>
      </c>
      <c r="L946" t="s">
        <v>3158</v>
      </c>
      <c r="M946" t="s">
        <v>549</v>
      </c>
      <c r="N946" t="s">
        <v>550</v>
      </c>
      <c r="O946" t="s">
        <v>136</v>
      </c>
      <c r="P946" t="s">
        <v>283</v>
      </c>
      <c r="Q946" t="s">
        <v>287</v>
      </c>
    </row>
    <row r="947" spans="1:17">
      <c r="A947" t="s">
        <v>29158</v>
      </c>
      <c r="B947" t="s">
        <v>29199</v>
      </c>
      <c r="C947" t="s">
        <v>29203</v>
      </c>
      <c r="D947" s="4">
        <v>45803.279247685183</v>
      </c>
      <c r="E947" s="4">
        <v>45803.666666666664</v>
      </c>
      <c r="F947" s="4">
        <v>45803.684027777781</v>
      </c>
      <c r="G947" s="4"/>
      <c r="H947" t="s">
        <v>3155</v>
      </c>
      <c r="I947" t="s">
        <v>3162</v>
      </c>
      <c r="J947">
        <v>0</v>
      </c>
      <c r="K947" t="s">
        <v>3198</v>
      </c>
      <c r="L947" t="s">
        <v>3245</v>
      </c>
      <c r="M947" t="s">
        <v>549</v>
      </c>
      <c r="N947" t="s">
        <v>550</v>
      </c>
      <c r="O947" t="s">
        <v>1923</v>
      </c>
      <c r="P947" t="s">
        <v>1924</v>
      </c>
      <c r="Q947" t="s">
        <v>3180</v>
      </c>
    </row>
    <row r="948" spans="1:17">
      <c r="A948" t="s">
        <v>23007</v>
      </c>
      <c r="B948" t="s">
        <v>23008</v>
      </c>
      <c r="C948" t="s">
        <v>29204</v>
      </c>
      <c r="D948" s="4">
        <v>45803.273472222223</v>
      </c>
      <c r="E948" s="4">
        <v>45804.791666666664</v>
      </c>
      <c r="F948" s="4">
        <v>45804.809027777781</v>
      </c>
      <c r="G948" s="4"/>
      <c r="H948" t="s">
        <v>3155</v>
      </c>
      <c r="I948" t="s">
        <v>3171</v>
      </c>
      <c r="J948">
        <v>1001</v>
      </c>
      <c r="K948" t="s">
        <v>3157</v>
      </c>
      <c r="L948" t="s">
        <v>3245</v>
      </c>
      <c r="M948" t="s">
        <v>549</v>
      </c>
      <c r="N948" t="s">
        <v>550</v>
      </c>
      <c r="O948" t="s">
        <v>616</v>
      </c>
      <c r="P948" t="s">
        <v>314</v>
      </c>
      <c r="Q948" t="s">
        <v>319</v>
      </c>
    </row>
    <row r="949" spans="1:17">
      <c r="A949" t="s">
        <v>29205</v>
      </c>
      <c r="B949" t="s">
        <v>29206</v>
      </c>
      <c r="C949" t="s">
        <v>29207</v>
      </c>
      <c r="D949" s="4">
        <v>45803.272974537038</v>
      </c>
      <c r="E949" s="4">
        <v>45819.416666666664</v>
      </c>
      <c r="F949" s="4">
        <v>45819.434027777781</v>
      </c>
      <c r="G949" s="4"/>
      <c r="H949" t="s">
        <v>3155</v>
      </c>
      <c r="I949" t="s">
        <v>3171</v>
      </c>
      <c r="J949">
        <v>0</v>
      </c>
      <c r="K949" t="s">
        <v>3194</v>
      </c>
      <c r="L949" t="s">
        <v>3245</v>
      </c>
      <c r="M949" t="s">
        <v>549</v>
      </c>
      <c r="N949" t="s">
        <v>550</v>
      </c>
      <c r="O949" t="s">
        <v>551</v>
      </c>
      <c r="P949" t="s">
        <v>149</v>
      </c>
      <c r="Q949" t="s">
        <v>209</v>
      </c>
    </row>
    <row r="950" spans="1:17">
      <c r="A950" t="s">
        <v>29208</v>
      </c>
      <c r="B950" t="s">
        <v>29209</v>
      </c>
      <c r="C950" t="s">
        <v>29210</v>
      </c>
      <c r="D950" s="4">
        <v>45803.270046296297</v>
      </c>
      <c r="E950" s="4">
        <v>45804.416666666664</v>
      </c>
      <c r="F950" s="4">
        <v>45804.454861111109</v>
      </c>
      <c r="G950" s="4">
        <v>45804.410624999997</v>
      </c>
      <c r="H950" t="s">
        <v>3155</v>
      </c>
      <c r="I950" t="s">
        <v>3240</v>
      </c>
      <c r="J950">
        <v>2003</v>
      </c>
      <c r="K950" t="s">
        <v>3223</v>
      </c>
      <c r="L950" t="s">
        <v>3564</v>
      </c>
      <c r="M950" t="s">
        <v>549</v>
      </c>
      <c r="N950" t="s">
        <v>550</v>
      </c>
      <c r="O950" t="s">
        <v>616</v>
      </c>
      <c r="P950" t="s">
        <v>314</v>
      </c>
      <c r="Q950" t="s">
        <v>317</v>
      </c>
    </row>
    <row r="951" spans="1:17">
      <c r="A951" t="s">
        <v>20342</v>
      </c>
      <c r="B951" t="s">
        <v>20343</v>
      </c>
      <c r="C951" t="s">
        <v>29211</v>
      </c>
      <c r="D951" s="4">
        <v>45803.269282407404</v>
      </c>
      <c r="E951" s="4">
        <v>45804.083333333336</v>
      </c>
      <c r="F951" s="4">
        <v>45804.100694444445</v>
      </c>
      <c r="G951" s="4">
        <v>45804.083379629628</v>
      </c>
      <c r="H951" t="s">
        <v>3155</v>
      </c>
      <c r="I951" t="s">
        <v>3162</v>
      </c>
      <c r="J951">
        <v>0</v>
      </c>
      <c r="K951" t="s">
        <v>3252</v>
      </c>
      <c r="L951" t="s">
        <v>3564</v>
      </c>
      <c r="M951" t="s">
        <v>549</v>
      </c>
      <c r="N951" t="s">
        <v>550</v>
      </c>
      <c r="O951" t="s">
        <v>616</v>
      </c>
      <c r="P951" t="s">
        <v>314</v>
      </c>
      <c r="Q951" t="s">
        <v>320</v>
      </c>
    </row>
    <row r="952" spans="1:17">
      <c r="A952" t="s">
        <v>29212</v>
      </c>
      <c r="B952" t="s">
        <v>29213</v>
      </c>
      <c r="C952" t="s">
        <v>29214</v>
      </c>
      <c r="D952" s="4">
        <v>45803.264560185184</v>
      </c>
      <c r="E952" s="4">
        <v>45803.916666666664</v>
      </c>
      <c r="F952" s="4">
        <v>45803.934027777781</v>
      </c>
      <c r="G952" s="4"/>
      <c r="H952" t="s">
        <v>3155</v>
      </c>
      <c r="I952" t="s">
        <v>3291</v>
      </c>
      <c r="J952">
        <v>0</v>
      </c>
      <c r="K952" t="s">
        <v>3157</v>
      </c>
      <c r="L952" t="s">
        <v>3245</v>
      </c>
      <c r="M952" t="s">
        <v>549</v>
      </c>
      <c r="N952" t="s">
        <v>550</v>
      </c>
      <c r="O952" t="s">
        <v>136</v>
      </c>
      <c r="P952" t="s">
        <v>139</v>
      </c>
      <c r="Q952" t="s">
        <v>275</v>
      </c>
    </row>
    <row r="953" spans="1:17">
      <c r="A953" t="s">
        <v>29215</v>
      </c>
      <c r="B953" t="s">
        <v>29216</v>
      </c>
      <c r="C953" t="s">
        <v>29217</v>
      </c>
      <c r="D953" s="4">
        <v>45803.263414351852</v>
      </c>
      <c r="E953" s="4">
        <v>45810.375</v>
      </c>
      <c r="F953" s="4">
        <v>45810.392361111109</v>
      </c>
      <c r="G953" s="4"/>
      <c r="H953" t="s">
        <v>3155</v>
      </c>
      <c r="I953" t="s">
        <v>3162</v>
      </c>
      <c r="J953">
        <v>0</v>
      </c>
      <c r="K953" t="s">
        <v>3295</v>
      </c>
      <c r="L953" t="s">
        <v>3158</v>
      </c>
      <c r="M953" t="s">
        <v>549</v>
      </c>
      <c r="N953" t="s">
        <v>550</v>
      </c>
      <c r="O953" t="s">
        <v>1923</v>
      </c>
      <c r="P953" t="s">
        <v>1924</v>
      </c>
      <c r="Q953" t="s">
        <v>3180</v>
      </c>
    </row>
    <row r="954" spans="1:17">
      <c r="A954" t="s">
        <v>27844</v>
      </c>
      <c r="B954" t="s">
        <v>27845</v>
      </c>
      <c r="C954" t="s">
        <v>29218</v>
      </c>
      <c r="D954" s="4">
        <v>45803.26290509259</v>
      </c>
      <c r="E954" s="4">
        <v>45804.333333333336</v>
      </c>
      <c r="F954" s="4">
        <v>45804.371527777781</v>
      </c>
      <c r="G954" s="4"/>
      <c r="H954" t="s">
        <v>3155</v>
      </c>
      <c r="I954" t="s">
        <v>3240</v>
      </c>
      <c r="J954">
        <v>0</v>
      </c>
      <c r="K954" t="s">
        <v>3157</v>
      </c>
      <c r="L954" t="s">
        <v>3245</v>
      </c>
      <c r="M954" t="s">
        <v>549</v>
      </c>
      <c r="N954" t="s">
        <v>559</v>
      </c>
      <c r="O954" t="s">
        <v>469</v>
      </c>
      <c r="P954" t="s">
        <v>180</v>
      </c>
      <c r="Q954" t="s">
        <v>184</v>
      </c>
    </row>
    <row r="955" spans="1:17">
      <c r="A955" t="s">
        <v>29219</v>
      </c>
      <c r="B955" t="s">
        <v>29220</v>
      </c>
      <c r="C955" t="s">
        <v>29221</v>
      </c>
      <c r="D955" s="4">
        <v>45803.262453703705</v>
      </c>
      <c r="E955" s="4">
        <v>45806.416666666664</v>
      </c>
      <c r="F955" s="4">
        <v>45806.434027777781</v>
      </c>
      <c r="G955" s="4"/>
      <c r="H955" t="s">
        <v>3155</v>
      </c>
      <c r="I955" t="s">
        <v>3291</v>
      </c>
      <c r="J955">
        <v>0</v>
      </c>
      <c r="K955" t="s">
        <v>3157</v>
      </c>
      <c r="L955" t="s">
        <v>3158</v>
      </c>
      <c r="M955" t="s">
        <v>549</v>
      </c>
      <c r="N955" t="s">
        <v>550</v>
      </c>
      <c r="O955" t="s">
        <v>551</v>
      </c>
      <c r="P955" t="s">
        <v>149</v>
      </c>
      <c r="Q955" t="s">
        <v>200</v>
      </c>
    </row>
    <row r="956" spans="1:17">
      <c r="A956" t="s">
        <v>21493</v>
      </c>
      <c r="B956" t="s">
        <v>29222</v>
      </c>
      <c r="C956" t="s">
        <v>29223</v>
      </c>
      <c r="D956" s="4">
        <v>45803.260358796295</v>
      </c>
      <c r="E956" s="4">
        <v>45803.916666666664</v>
      </c>
      <c r="F956" s="4">
        <v>45803.934027777781</v>
      </c>
      <c r="G956" s="4">
        <v>45803.916365740741</v>
      </c>
      <c r="H956" t="s">
        <v>3155</v>
      </c>
      <c r="I956" t="s">
        <v>3171</v>
      </c>
      <c r="J956">
        <v>0</v>
      </c>
      <c r="K956" t="s">
        <v>3163</v>
      </c>
      <c r="L956" t="s">
        <v>3564</v>
      </c>
      <c r="M956" t="s">
        <v>549</v>
      </c>
      <c r="N956" t="s">
        <v>550</v>
      </c>
      <c r="O956" t="s">
        <v>551</v>
      </c>
      <c r="P956" t="s">
        <v>149</v>
      </c>
      <c r="Q956" t="s">
        <v>205</v>
      </c>
    </row>
    <row r="957" spans="1:17">
      <c r="A957" t="s">
        <v>29224</v>
      </c>
      <c r="B957" t="s">
        <v>29225</v>
      </c>
      <c r="C957" t="s">
        <v>29226</v>
      </c>
      <c r="D957" s="4">
        <v>45803.260208333333</v>
      </c>
      <c r="E957" s="4">
        <v>45803.604166666664</v>
      </c>
      <c r="F957" s="4">
        <v>45803.621527777781</v>
      </c>
      <c r="G957" s="4"/>
      <c r="H957" t="s">
        <v>3155</v>
      </c>
      <c r="I957" t="s">
        <v>3184</v>
      </c>
      <c r="J957">
        <v>1001</v>
      </c>
      <c r="K957" t="s">
        <v>3157</v>
      </c>
      <c r="L957" t="s">
        <v>3593</v>
      </c>
      <c r="M957" t="s">
        <v>549</v>
      </c>
      <c r="N957" t="s">
        <v>550</v>
      </c>
      <c r="O957" t="s">
        <v>136</v>
      </c>
      <c r="P957" t="s">
        <v>292</v>
      </c>
      <c r="Q957" t="s">
        <v>295</v>
      </c>
    </row>
    <row r="958" spans="1:17">
      <c r="A958" t="s">
        <v>21493</v>
      </c>
      <c r="B958" t="s">
        <v>21494</v>
      </c>
      <c r="C958" t="s">
        <v>29227</v>
      </c>
      <c r="D958" s="4">
        <v>45803.258796296293</v>
      </c>
      <c r="E958" s="4">
        <v>45803.916666666664</v>
      </c>
      <c r="F958" s="4">
        <v>45803.954861111109</v>
      </c>
      <c r="G958" s="4">
        <v>45803.913611111115</v>
      </c>
      <c r="H958" t="s">
        <v>3155</v>
      </c>
      <c r="I958" t="s">
        <v>3156</v>
      </c>
      <c r="J958">
        <v>0</v>
      </c>
      <c r="K958" t="s">
        <v>3157</v>
      </c>
      <c r="L958" t="s">
        <v>3564</v>
      </c>
      <c r="M958" t="s">
        <v>549</v>
      </c>
      <c r="N958" t="s">
        <v>550</v>
      </c>
      <c r="O958" t="s">
        <v>551</v>
      </c>
      <c r="P958" t="s">
        <v>149</v>
      </c>
      <c r="Q958" t="s">
        <v>205</v>
      </c>
    </row>
    <row r="959" spans="1:17">
      <c r="A959" t="s">
        <v>21493</v>
      </c>
      <c r="B959" t="s">
        <v>29222</v>
      </c>
      <c r="C959" t="s">
        <v>29228</v>
      </c>
      <c r="D959" s="4">
        <v>45803.252337962964</v>
      </c>
      <c r="E959" s="4">
        <v>45803.875</v>
      </c>
      <c r="F959" s="4">
        <v>45803.892361111109</v>
      </c>
      <c r="G959" s="4"/>
      <c r="H959" t="s">
        <v>3155</v>
      </c>
      <c r="I959" t="s">
        <v>3171</v>
      </c>
      <c r="J959">
        <v>0</v>
      </c>
      <c r="K959" t="s">
        <v>3163</v>
      </c>
      <c r="L959" t="s">
        <v>3245</v>
      </c>
      <c r="M959" t="s">
        <v>549</v>
      </c>
      <c r="N959" t="s">
        <v>550</v>
      </c>
      <c r="O959" t="s">
        <v>551</v>
      </c>
      <c r="P959" t="s">
        <v>149</v>
      </c>
      <c r="Q959" t="s">
        <v>205</v>
      </c>
    </row>
    <row r="960" spans="1:17">
      <c r="A960" t="s">
        <v>29229</v>
      </c>
      <c r="B960" t="s">
        <v>29230</v>
      </c>
      <c r="C960" t="s">
        <v>29231</v>
      </c>
      <c r="D960" s="4">
        <v>45803.251481481479</v>
      </c>
      <c r="E960" s="4">
        <v>45809.104166666664</v>
      </c>
      <c r="F960" s="4">
        <v>45809.121527777781</v>
      </c>
      <c r="G960" s="4"/>
      <c r="H960" t="s">
        <v>3155</v>
      </c>
      <c r="I960" t="s">
        <v>3184</v>
      </c>
      <c r="J960">
        <v>1001</v>
      </c>
      <c r="K960" t="s">
        <v>3157</v>
      </c>
      <c r="L960" t="s">
        <v>3158</v>
      </c>
      <c r="M960" t="s">
        <v>549</v>
      </c>
      <c r="N960" t="s">
        <v>550</v>
      </c>
      <c r="O960" t="s">
        <v>551</v>
      </c>
      <c r="P960" t="s">
        <v>145</v>
      </c>
      <c r="Q960" t="s">
        <v>215</v>
      </c>
    </row>
    <row r="961" spans="1:17">
      <c r="A961" t="s">
        <v>21493</v>
      </c>
      <c r="B961" t="s">
        <v>21494</v>
      </c>
      <c r="C961" t="s">
        <v>29232</v>
      </c>
      <c r="D961" s="4">
        <v>45803.247766203705</v>
      </c>
      <c r="E961" s="4">
        <v>45803.875</v>
      </c>
      <c r="F961" s="4">
        <v>45803.913194444445</v>
      </c>
      <c r="G961" s="4"/>
      <c r="H961" t="s">
        <v>3155</v>
      </c>
      <c r="I961" t="s">
        <v>3156</v>
      </c>
      <c r="J961">
        <v>0</v>
      </c>
      <c r="K961" t="s">
        <v>3157</v>
      </c>
      <c r="L961" t="s">
        <v>3245</v>
      </c>
      <c r="M961" t="s">
        <v>549</v>
      </c>
      <c r="N961" t="s">
        <v>550</v>
      </c>
      <c r="O961" t="s">
        <v>551</v>
      </c>
      <c r="P961" t="s">
        <v>149</v>
      </c>
      <c r="Q961" t="s">
        <v>205</v>
      </c>
    </row>
    <row r="962" spans="1:17">
      <c r="A962" t="s">
        <v>21028</v>
      </c>
      <c r="B962" t="s">
        <v>21029</v>
      </c>
      <c r="C962" t="s">
        <v>29233</v>
      </c>
      <c r="D962" s="4">
        <v>45803.243310185186</v>
      </c>
      <c r="E962" s="4">
        <v>45809.291666666664</v>
      </c>
      <c r="F962" s="4">
        <v>45809.329861111109</v>
      </c>
      <c r="G962" s="4"/>
      <c r="H962" t="s">
        <v>3155</v>
      </c>
      <c r="I962" t="s">
        <v>3156</v>
      </c>
      <c r="J962">
        <v>0</v>
      </c>
      <c r="K962" t="s">
        <v>3194</v>
      </c>
      <c r="L962" t="s">
        <v>3158</v>
      </c>
      <c r="M962" t="s">
        <v>549</v>
      </c>
      <c r="N962" t="s">
        <v>550</v>
      </c>
      <c r="O962" t="s">
        <v>551</v>
      </c>
      <c r="P962" t="s">
        <v>149</v>
      </c>
      <c r="Q962" t="s">
        <v>200</v>
      </c>
    </row>
    <row r="963" spans="1:17">
      <c r="A963" t="s">
        <v>29234</v>
      </c>
      <c r="B963" t="s">
        <v>29235</v>
      </c>
      <c r="C963" t="s">
        <v>29236</v>
      </c>
      <c r="D963" s="4">
        <v>45803.241562499999</v>
      </c>
      <c r="E963" s="4">
        <v>45808.333333333336</v>
      </c>
      <c r="F963" s="4">
        <v>45808.350694444445</v>
      </c>
      <c r="G963" s="4"/>
      <c r="H963" t="s">
        <v>3155</v>
      </c>
      <c r="I963" t="s">
        <v>3175</v>
      </c>
      <c r="J963">
        <v>0</v>
      </c>
      <c r="K963" t="s">
        <v>3157</v>
      </c>
      <c r="L963" t="s">
        <v>3158</v>
      </c>
      <c r="M963" t="s">
        <v>549</v>
      </c>
      <c r="N963" t="s">
        <v>550</v>
      </c>
      <c r="O963" t="s">
        <v>551</v>
      </c>
      <c r="P963" t="s">
        <v>149</v>
      </c>
      <c r="Q963" t="s">
        <v>200</v>
      </c>
    </row>
    <row r="964" spans="1:17">
      <c r="A964" t="s">
        <v>29237</v>
      </c>
      <c r="B964" t="s">
        <v>29238</v>
      </c>
      <c r="C964" t="s">
        <v>29239</v>
      </c>
      <c r="D964" s="4">
        <v>45803.241435185184</v>
      </c>
      <c r="E964" s="4">
        <v>45808.333333333336</v>
      </c>
      <c r="F964" s="4">
        <v>45808.350694444445</v>
      </c>
      <c r="G964" s="4"/>
      <c r="H964" t="s">
        <v>3155</v>
      </c>
      <c r="I964" t="s">
        <v>3291</v>
      </c>
      <c r="J964">
        <v>0</v>
      </c>
      <c r="K964" t="s">
        <v>3157</v>
      </c>
      <c r="L964" t="s">
        <v>3158</v>
      </c>
      <c r="M964" t="s">
        <v>549</v>
      </c>
      <c r="N964" t="s">
        <v>550</v>
      </c>
      <c r="O964" t="s">
        <v>551</v>
      </c>
      <c r="P964" t="s">
        <v>149</v>
      </c>
      <c r="Q964" t="s">
        <v>205</v>
      </c>
    </row>
    <row r="965" spans="1:17">
      <c r="A965" t="s">
        <v>23977</v>
      </c>
      <c r="B965" t="s">
        <v>23978</v>
      </c>
      <c r="C965" t="s">
        <v>29240</v>
      </c>
      <c r="D965" s="4">
        <v>45803.240729166668</v>
      </c>
      <c r="E965" s="4">
        <v>45805.395833333336</v>
      </c>
      <c r="F965" s="4">
        <v>45805.413194444445</v>
      </c>
      <c r="G965" s="4"/>
      <c r="H965" t="s">
        <v>3155</v>
      </c>
      <c r="I965" t="s">
        <v>3171</v>
      </c>
      <c r="J965">
        <v>1001</v>
      </c>
      <c r="K965" t="s">
        <v>3157</v>
      </c>
      <c r="L965" t="s">
        <v>3245</v>
      </c>
      <c r="M965" t="s">
        <v>549</v>
      </c>
      <c r="N965" t="s">
        <v>550</v>
      </c>
      <c r="O965" t="s">
        <v>136</v>
      </c>
      <c r="P965" t="s">
        <v>283</v>
      </c>
      <c r="Q965" t="s">
        <v>286</v>
      </c>
    </row>
    <row r="966" spans="1:17">
      <c r="A966" t="s">
        <v>29241</v>
      </c>
      <c r="B966" t="s">
        <v>29242</v>
      </c>
      <c r="C966" t="s">
        <v>29243</v>
      </c>
      <c r="D966" s="4">
        <v>45803.23814814815</v>
      </c>
      <c r="E966" s="4">
        <v>45808.1875</v>
      </c>
      <c r="F966" s="4">
        <v>45808.204861111109</v>
      </c>
      <c r="G966" s="4"/>
      <c r="H966" t="s">
        <v>3155</v>
      </c>
      <c r="I966" t="s">
        <v>3184</v>
      </c>
      <c r="J966">
        <v>0</v>
      </c>
      <c r="K966" t="s">
        <v>3157</v>
      </c>
      <c r="L966" t="s">
        <v>3158</v>
      </c>
      <c r="M966" t="s">
        <v>549</v>
      </c>
      <c r="N966" t="s">
        <v>550</v>
      </c>
      <c r="O966" t="s">
        <v>616</v>
      </c>
      <c r="P966" t="s">
        <v>314</v>
      </c>
      <c r="Q966" t="s">
        <v>322</v>
      </c>
    </row>
    <row r="967" spans="1:17">
      <c r="A967" t="s">
        <v>29244</v>
      </c>
      <c r="B967" t="s">
        <v>29245</v>
      </c>
      <c r="C967" t="s">
        <v>29246</v>
      </c>
      <c r="D967" s="4">
        <v>45803.233506944445</v>
      </c>
      <c r="E967" s="4">
        <v>45804.395833333336</v>
      </c>
      <c r="F967" s="4">
        <v>45804.413194444445</v>
      </c>
      <c r="G967" s="4"/>
      <c r="H967" t="s">
        <v>3155</v>
      </c>
      <c r="I967" t="s">
        <v>3175</v>
      </c>
      <c r="J967">
        <v>1001</v>
      </c>
      <c r="K967" t="s">
        <v>3157</v>
      </c>
      <c r="L967" t="s">
        <v>3593</v>
      </c>
      <c r="M967" t="s">
        <v>549</v>
      </c>
      <c r="N967" t="s">
        <v>550</v>
      </c>
      <c r="O967" t="s">
        <v>551</v>
      </c>
      <c r="P967" t="s">
        <v>149</v>
      </c>
      <c r="Q967" t="s">
        <v>200</v>
      </c>
    </row>
    <row r="968" spans="1:17">
      <c r="A968" t="s">
        <v>29247</v>
      </c>
      <c r="B968" t="s">
        <v>29248</v>
      </c>
      <c r="C968" t="s">
        <v>29249</v>
      </c>
      <c r="D968" s="4">
        <v>45803.232627314814</v>
      </c>
      <c r="E968" s="4">
        <v>45806.291666666664</v>
      </c>
      <c r="F968" s="4">
        <v>45806.309027777781</v>
      </c>
      <c r="G968" s="4">
        <v>45806.290937500002</v>
      </c>
      <c r="H968" t="s">
        <v>3155</v>
      </c>
      <c r="I968" t="s">
        <v>3175</v>
      </c>
      <c r="J968">
        <v>0</v>
      </c>
      <c r="K968" t="s">
        <v>3157</v>
      </c>
      <c r="L968" t="s">
        <v>3564</v>
      </c>
      <c r="M968" t="s">
        <v>549</v>
      </c>
      <c r="N968" t="s">
        <v>550</v>
      </c>
      <c r="O968" t="s">
        <v>551</v>
      </c>
      <c r="P968" t="s">
        <v>145</v>
      </c>
      <c r="Q968" t="s">
        <v>219</v>
      </c>
    </row>
    <row r="969" spans="1:17">
      <c r="A969" t="s">
        <v>24772</v>
      </c>
      <c r="B969" t="s">
        <v>24773</v>
      </c>
      <c r="C969" t="s">
        <v>29250</v>
      </c>
      <c r="D969" s="4">
        <v>45803.225601851853</v>
      </c>
      <c r="E969" s="4">
        <v>45804.708333333336</v>
      </c>
      <c r="F969" s="4">
        <v>45804.725694444445</v>
      </c>
      <c r="G969" s="4">
        <v>45804.698703703703</v>
      </c>
      <c r="H969" t="s">
        <v>3155</v>
      </c>
      <c r="I969" t="s">
        <v>3184</v>
      </c>
      <c r="J969">
        <v>0</v>
      </c>
      <c r="K969" t="s">
        <v>3157</v>
      </c>
      <c r="L969" t="s">
        <v>3564</v>
      </c>
      <c r="M969" t="s">
        <v>549</v>
      </c>
      <c r="N969" t="s">
        <v>550</v>
      </c>
      <c r="O969" t="s">
        <v>616</v>
      </c>
      <c r="P969" t="s">
        <v>314</v>
      </c>
      <c r="Q969" t="s">
        <v>318</v>
      </c>
    </row>
    <row r="970" spans="1:17">
      <c r="A970" t="s">
        <v>29251</v>
      </c>
      <c r="B970" t="s">
        <v>29252</v>
      </c>
      <c r="C970" t="s">
        <v>29253</v>
      </c>
      <c r="D970" s="4">
        <v>45803.22488425926</v>
      </c>
      <c r="E970" s="4">
        <v>45804.5625</v>
      </c>
      <c r="F970" s="4">
        <v>45804.579861111109</v>
      </c>
      <c r="G970" s="4"/>
      <c r="H970" t="s">
        <v>3155</v>
      </c>
      <c r="I970" t="s">
        <v>3184</v>
      </c>
      <c r="J970">
        <v>0</v>
      </c>
      <c r="K970" t="s">
        <v>3157</v>
      </c>
      <c r="L970" t="s">
        <v>3593</v>
      </c>
      <c r="M970" t="s">
        <v>549</v>
      </c>
      <c r="N970" t="s">
        <v>550</v>
      </c>
      <c r="O970" t="s">
        <v>616</v>
      </c>
      <c r="P970" t="s">
        <v>314</v>
      </c>
      <c r="Q970" t="s">
        <v>318</v>
      </c>
    </row>
    <row r="971" spans="1:17">
      <c r="A971" t="s">
        <v>29254</v>
      </c>
      <c r="B971" t="s">
        <v>29255</v>
      </c>
      <c r="C971" t="s">
        <v>29256</v>
      </c>
      <c r="D971" s="4">
        <v>45803.215729166666</v>
      </c>
      <c r="E971" s="4">
        <v>45809.833333333336</v>
      </c>
      <c r="F971" s="4">
        <v>45809.871527777781</v>
      </c>
      <c r="G971" s="4"/>
      <c r="H971" t="s">
        <v>3155</v>
      </c>
      <c r="I971" t="s">
        <v>3156</v>
      </c>
      <c r="J971">
        <v>0</v>
      </c>
      <c r="K971" t="s">
        <v>3157</v>
      </c>
      <c r="L971" t="s">
        <v>3245</v>
      </c>
      <c r="M971" t="s">
        <v>549</v>
      </c>
      <c r="N971" t="s">
        <v>550</v>
      </c>
      <c r="O971" t="s">
        <v>136</v>
      </c>
      <c r="P971" t="s">
        <v>292</v>
      </c>
      <c r="Q971" t="s">
        <v>296</v>
      </c>
    </row>
    <row r="972" spans="1:17">
      <c r="A972" t="s">
        <v>29257</v>
      </c>
      <c r="B972" t="s">
        <v>29258</v>
      </c>
      <c r="C972" t="s">
        <v>29259</v>
      </c>
      <c r="D972" s="4">
        <v>45803.209270833337</v>
      </c>
      <c r="E972" s="4">
        <v>45804.333333333336</v>
      </c>
      <c r="F972" s="4">
        <v>45804.350694444445</v>
      </c>
      <c r="G972" s="4">
        <v>45804.330983796295</v>
      </c>
      <c r="H972" t="s">
        <v>3155</v>
      </c>
      <c r="I972" t="s">
        <v>3291</v>
      </c>
      <c r="J972">
        <v>0</v>
      </c>
      <c r="K972" t="s">
        <v>3194</v>
      </c>
      <c r="L972" t="s">
        <v>3564</v>
      </c>
      <c r="M972" t="s">
        <v>549</v>
      </c>
      <c r="N972" t="s">
        <v>550</v>
      </c>
      <c r="O972" t="s">
        <v>136</v>
      </c>
      <c r="P972" t="s">
        <v>147</v>
      </c>
      <c r="Q972" t="s">
        <v>258</v>
      </c>
    </row>
    <row r="973" spans="1:17">
      <c r="A973" t="s">
        <v>29260</v>
      </c>
      <c r="B973" t="s">
        <v>29261</v>
      </c>
      <c r="C973" t="s">
        <v>29262</v>
      </c>
      <c r="D973" s="4">
        <v>45803.185162037036</v>
      </c>
      <c r="E973" s="4">
        <v>45804.875</v>
      </c>
      <c r="F973" s="4">
        <v>45804.892361111109</v>
      </c>
      <c r="G973" s="4"/>
      <c r="H973" t="s">
        <v>3155</v>
      </c>
      <c r="I973" t="s">
        <v>3175</v>
      </c>
      <c r="J973">
        <v>0</v>
      </c>
      <c r="K973" t="s">
        <v>3157</v>
      </c>
      <c r="L973" t="s">
        <v>3245</v>
      </c>
      <c r="M973" t="s">
        <v>549</v>
      </c>
      <c r="N973" t="s">
        <v>550</v>
      </c>
      <c r="O973" t="s">
        <v>551</v>
      </c>
      <c r="P973" t="s">
        <v>141</v>
      </c>
      <c r="Q973" t="s">
        <v>238</v>
      </c>
    </row>
    <row r="974" spans="1:17">
      <c r="A974" t="s">
        <v>29263</v>
      </c>
      <c r="B974" t="s">
        <v>29264</v>
      </c>
      <c r="C974" t="s">
        <v>29265</v>
      </c>
      <c r="D974" s="4">
        <v>45803.174560185187</v>
      </c>
      <c r="E974" s="4">
        <v>45805.354166666664</v>
      </c>
      <c r="F974" s="4">
        <v>45805.371527777781</v>
      </c>
      <c r="G974" s="4"/>
      <c r="H974" t="s">
        <v>3155</v>
      </c>
      <c r="I974" t="s">
        <v>3184</v>
      </c>
      <c r="J974">
        <v>1002</v>
      </c>
      <c r="K974" t="s">
        <v>3157</v>
      </c>
      <c r="L974" t="s">
        <v>3593</v>
      </c>
      <c r="M974" t="s">
        <v>549</v>
      </c>
      <c r="N974" t="s">
        <v>550</v>
      </c>
      <c r="O974" t="s">
        <v>551</v>
      </c>
      <c r="P974" t="s">
        <v>145</v>
      </c>
      <c r="Q974" t="s">
        <v>222</v>
      </c>
    </row>
    <row r="975" spans="1:17">
      <c r="A975" t="s">
        <v>29266</v>
      </c>
      <c r="B975" t="s">
        <v>29267</v>
      </c>
      <c r="C975" t="s">
        <v>29268</v>
      </c>
      <c r="D975" s="4">
        <v>45803.163136574076</v>
      </c>
      <c r="E975" s="4">
        <v>45809.9375</v>
      </c>
      <c r="F975" s="4">
        <v>45809.954861111109</v>
      </c>
      <c r="G975" s="4"/>
      <c r="H975" t="s">
        <v>3155</v>
      </c>
      <c r="I975" t="s">
        <v>3184</v>
      </c>
      <c r="J975">
        <v>1</v>
      </c>
      <c r="K975" t="s">
        <v>3227</v>
      </c>
      <c r="L975" t="s">
        <v>3158</v>
      </c>
      <c r="M975" t="s">
        <v>549</v>
      </c>
      <c r="N975" t="s">
        <v>550</v>
      </c>
      <c r="O975" t="s">
        <v>136</v>
      </c>
      <c r="P975" t="s">
        <v>147</v>
      </c>
      <c r="Q975" t="s">
        <v>257</v>
      </c>
    </row>
    <row r="976" spans="1:17">
      <c r="A976" t="s">
        <v>29269</v>
      </c>
      <c r="B976" t="s">
        <v>29270</v>
      </c>
      <c r="C976" t="s">
        <v>29271</v>
      </c>
      <c r="D976" s="4">
        <v>45803.153009259258</v>
      </c>
      <c r="E976" s="4">
        <v>45806.916666666664</v>
      </c>
      <c r="F976" s="4">
        <v>45806.954861111109</v>
      </c>
      <c r="G976" s="4"/>
      <c r="H976" t="s">
        <v>3155</v>
      </c>
      <c r="I976" t="s">
        <v>3156</v>
      </c>
      <c r="J976">
        <v>0</v>
      </c>
      <c r="K976" t="s">
        <v>3227</v>
      </c>
      <c r="L976" t="s">
        <v>3158</v>
      </c>
      <c r="M976" t="s">
        <v>549</v>
      </c>
      <c r="N976" t="s">
        <v>550</v>
      </c>
      <c r="O976" t="s">
        <v>136</v>
      </c>
      <c r="P976" t="s">
        <v>143</v>
      </c>
      <c r="Q976" t="s">
        <v>303</v>
      </c>
    </row>
    <row r="977" spans="1:17">
      <c r="A977" t="s">
        <v>29272</v>
      </c>
      <c r="B977" t="s">
        <v>29273</v>
      </c>
      <c r="C977" t="s">
        <v>29274</v>
      </c>
      <c r="D977" s="4">
        <v>45803.128136574072</v>
      </c>
      <c r="E977" s="4">
        <v>45806.520833333336</v>
      </c>
      <c r="F977" s="4">
        <v>45806.559027777781</v>
      </c>
      <c r="G977" s="4"/>
      <c r="H977" t="s">
        <v>3155</v>
      </c>
      <c r="I977" t="s">
        <v>3209</v>
      </c>
      <c r="J977">
        <v>0</v>
      </c>
      <c r="K977" t="s">
        <v>3157</v>
      </c>
      <c r="L977" t="s">
        <v>3245</v>
      </c>
      <c r="M977" t="s">
        <v>549</v>
      </c>
      <c r="N977" t="s">
        <v>550</v>
      </c>
      <c r="O977" t="s">
        <v>616</v>
      </c>
      <c r="P977" t="s">
        <v>314</v>
      </c>
      <c r="Q977" t="s">
        <v>319</v>
      </c>
    </row>
    <row r="978" spans="1:17">
      <c r="A978" t="s">
        <v>29275</v>
      </c>
      <c r="B978" t="s">
        <v>29276</v>
      </c>
      <c r="C978" t="s">
        <v>29277</v>
      </c>
      <c r="D978" s="4">
        <v>45803.102673611109</v>
      </c>
      <c r="E978" s="4">
        <v>45811.208333333336</v>
      </c>
      <c r="F978" s="4">
        <v>45811.225694444445</v>
      </c>
      <c r="G978" s="4"/>
      <c r="H978" t="s">
        <v>3155</v>
      </c>
      <c r="I978" t="s">
        <v>3175</v>
      </c>
      <c r="J978">
        <v>0</v>
      </c>
      <c r="K978" t="s">
        <v>3157</v>
      </c>
      <c r="L978" t="s">
        <v>3158</v>
      </c>
      <c r="M978" t="s">
        <v>549</v>
      </c>
      <c r="N978" t="s">
        <v>550</v>
      </c>
      <c r="O978" t="s">
        <v>551</v>
      </c>
      <c r="P978" t="s">
        <v>149</v>
      </c>
      <c r="Q978" t="s">
        <v>202</v>
      </c>
    </row>
    <row r="979" spans="1:17">
      <c r="A979" t="s">
        <v>29278</v>
      </c>
      <c r="B979" t="s">
        <v>29279</v>
      </c>
      <c r="C979" t="s">
        <v>29280</v>
      </c>
      <c r="D979" s="4">
        <v>45803.088831018518</v>
      </c>
      <c r="E979" s="4">
        <v>45808.5</v>
      </c>
      <c r="F979" s="4">
        <v>45808.517361111109</v>
      </c>
      <c r="G979" s="4"/>
      <c r="H979" t="s">
        <v>3155</v>
      </c>
      <c r="I979" t="s">
        <v>3291</v>
      </c>
      <c r="J979">
        <v>0</v>
      </c>
      <c r="K979" t="s">
        <v>3194</v>
      </c>
      <c r="L979" t="s">
        <v>3245</v>
      </c>
      <c r="M979" t="s">
        <v>549</v>
      </c>
      <c r="N979" t="s">
        <v>550</v>
      </c>
      <c r="O979" t="s">
        <v>616</v>
      </c>
      <c r="P979" t="s">
        <v>314</v>
      </c>
      <c r="Q979" t="s">
        <v>321</v>
      </c>
    </row>
    <row r="980" spans="1:17">
      <c r="A980" t="s">
        <v>29281</v>
      </c>
      <c r="B980" t="s">
        <v>29282</v>
      </c>
      <c r="C980" t="s">
        <v>29283</v>
      </c>
      <c r="D980" s="4">
        <v>45803.051134259258</v>
      </c>
      <c r="E980" s="4">
        <v>45806.041666666664</v>
      </c>
      <c r="F980" s="4">
        <v>45806.059027777781</v>
      </c>
      <c r="G980" s="4"/>
      <c r="H980" t="s">
        <v>3155</v>
      </c>
      <c r="I980" t="s">
        <v>3162</v>
      </c>
      <c r="J980">
        <v>0</v>
      </c>
      <c r="K980" t="s">
        <v>3179</v>
      </c>
      <c r="L980" t="s">
        <v>3245</v>
      </c>
      <c r="M980" t="s">
        <v>549</v>
      </c>
      <c r="N980" t="s">
        <v>550</v>
      </c>
      <c r="O980" t="s">
        <v>1923</v>
      </c>
      <c r="P980" t="s">
        <v>1924</v>
      </c>
      <c r="Q980" t="s">
        <v>3281</v>
      </c>
    </row>
    <row r="981" spans="1:17">
      <c r="A981" t="s">
        <v>33214</v>
      </c>
      <c r="B981" t="s">
        <v>33215</v>
      </c>
      <c r="C981" t="s">
        <v>33216</v>
      </c>
      <c r="D981" s="4">
        <v>45803.043252314812</v>
      </c>
      <c r="E981" s="4">
        <v>45803.5</v>
      </c>
      <c r="F981" s="4">
        <v>45803.538194444445</v>
      </c>
      <c r="G981" s="4"/>
      <c r="H981" t="s">
        <v>3155</v>
      </c>
      <c r="I981" t="s">
        <v>3209</v>
      </c>
      <c r="J981">
        <v>0</v>
      </c>
      <c r="K981" t="s">
        <v>3157</v>
      </c>
      <c r="L981" t="s">
        <v>3593</v>
      </c>
      <c r="M981" t="s">
        <v>549</v>
      </c>
      <c r="N981" t="s">
        <v>550</v>
      </c>
      <c r="O981" t="s">
        <v>616</v>
      </c>
      <c r="P981" t="s">
        <v>314</v>
      </c>
      <c r="Q981" t="s">
        <v>320</v>
      </c>
    </row>
    <row r="982" spans="1:17">
      <c r="A982" t="s">
        <v>29284</v>
      </c>
      <c r="B982" t="s">
        <v>29285</v>
      </c>
      <c r="C982" t="s">
        <v>29286</v>
      </c>
      <c r="D982" s="4">
        <v>45803.042013888888</v>
      </c>
      <c r="E982" s="4">
        <v>45809.666666666664</v>
      </c>
      <c r="F982" s="4">
        <v>45809.684027777781</v>
      </c>
      <c r="G982" s="4"/>
      <c r="H982" t="s">
        <v>3155</v>
      </c>
      <c r="I982" t="s">
        <v>3162</v>
      </c>
      <c r="J982">
        <v>0</v>
      </c>
      <c r="K982" t="s">
        <v>3227</v>
      </c>
      <c r="L982" t="s">
        <v>3158</v>
      </c>
      <c r="M982" t="s">
        <v>549</v>
      </c>
      <c r="N982" t="s">
        <v>550</v>
      </c>
      <c r="O982" t="s">
        <v>1923</v>
      </c>
      <c r="P982" t="s">
        <v>1924</v>
      </c>
      <c r="Q982" t="s">
        <v>3180</v>
      </c>
    </row>
    <row r="983" spans="1:17">
      <c r="A983" t="s">
        <v>29281</v>
      </c>
      <c r="B983" t="s">
        <v>29282</v>
      </c>
      <c r="C983" t="s">
        <v>29287</v>
      </c>
      <c r="D983" s="4">
        <v>45803.037129629629</v>
      </c>
      <c r="E983" s="4">
        <v>45807.041666666664</v>
      </c>
      <c r="F983" s="4">
        <v>45807.059027777781</v>
      </c>
      <c r="G983" s="4"/>
      <c r="H983" t="s">
        <v>3155</v>
      </c>
      <c r="I983" t="s">
        <v>3162</v>
      </c>
      <c r="J983">
        <v>0</v>
      </c>
      <c r="K983" t="s">
        <v>3179</v>
      </c>
      <c r="L983" t="s">
        <v>3245</v>
      </c>
      <c r="M983" t="s">
        <v>549</v>
      </c>
      <c r="N983" t="s">
        <v>550</v>
      </c>
      <c r="O983" t="s">
        <v>1923</v>
      </c>
      <c r="P983" t="s">
        <v>1924</v>
      </c>
      <c r="Q983" t="s">
        <v>3281</v>
      </c>
    </row>
    <row r="984" spans="1:17">
      <c r="A984" t="s">
        <v>29288</v>
      </c>
      <c r="B984" t="s">
        <v>29289</v>
      </c>
      <c r="C984" t="s">
        <v>29290</v>
      </c>
      <c r="D984" s="4">
        <v>45803.033437500002</v>
      </c>
      <c r="E984" s="4">
        <v>45804.020833333336</v>
      </c>
      <c r="F984" s="4">
        <v>45804.059027777781</v>
      </c>
      <c r="G984" s="4">
        <v>45804.018807870372</v>
      </c>
      <c r="H984" t="s">
        <v>3155</v>
      </c>
      <c r="I984" t="s">
        <v>3156</v>
      </c>
      <c r="J984">
        <v>0</v>
      </c>
      <c r="K984" t="s">
        <v>3194</v>
      </c>
      <c r="L984" t="s">
        <v>3564</v>
      </c>
      <c r="M984" t="s">
        <v>549</v>
      </c>
      <c r="N984" t="s">
        <v>559</v>
      </c>
      <c r="O984" t="s">
        <v>469</v>
      </c>
      <c r="P984" t="s">
        <v>180</v>
      </c>
      <c r="Q984" t="s">
        <v>184</v>
      </c>
    </row>
    <row r="985" spans="1:17">
      <c r="A985" t="s">
        <v>29291</v>
      </c>
      <c r="B985" t="s">
        <v>29292</v>
      </c>
      <c r="C985" t="s">
        <v>29293</v>
      </c>
      <c r="D985" s="4">
        <v>45803.032986111109</v>
      </c>
      <c r="E985" s="4">
        <v>45808.270833333336</v>
      </c>
      <c r="F985" s="4">
        <v>45808.309027777781</v>
      </c>
      <c r="G985" s="4"/>
      <c r="H985" t="s">
        <v>3155</v>
      </c>
      <c r="I985" t="s">
        <v>3156</v>
      </c>
      <c r="J985">
        <v>0</v>
      </c>
      <c r="K985" t="s">
        <v>3157</v>
      </c>
      <c r="L985" t="s">
        <v>3245</v>
      </c>
      <c r="M985" t="s">
        <v>549</v>
      </c>
      <c r="N985" t="s">
        <v>559</v>
      </c>
      <c r="O985" t="s">
        <v>469</v>
      </c>
      <c r="P985" t="s">
        <v>180</v>
      </c>
      <c r="Q985" t="s">
        <v>183</v>
      </c>
    </row>
    <row r="986" spans="1:17">
      <c r="A986" t="s">
        <v>29294</v>
      </c>
      <c r="B986" t="s">
        <v>29295</v>
      </c>
      <c r="C986" t="s">
        <v>29296</v>
      </c>
      <c r="D986" s="4">
        <v>45803.025740740741</v>
      </c>
      <c r="E986" s="4">
        <v>45803.375</v>
      </c>
      <c r="F986" s="4">
        <v>45803.392361111109</v>
      </c>
      <c r="G986" s="4"/>
      <c r="H986" t="s">
        <v>3155</v>
      </c>
      <c r="I986" t="s">
        <v>3184</v>
      </c>
      <c r="J986">
        <v>1002</v>
      </c>
      <c r="K986" t="s">
        <v>3157</v>
      </c>
      <c r="L986" t="s">
        <v>3593</v>
      </c>
      <c r="M986" t="s">
        <v>549</v>
      </c>
      <c r="N986" t="s">
        <v>550</v>
      </c>
      <c r="O986" t="s">
        <v>616</v>
      </c>
      <c r="P986" t="s">
        <v>314</v>
      </c>
      <c r="Q986" t="s">
        <v>321</v>
      </c>
    </row>
    <row r="987" spans="1:17">
      <c r="A987" t="s">
        <v>29297</v>
      </c>
      <c r="B987" t="s">
        <v>29298</v>
      </c>
      <c r="C987" t="s">
        <v>29299</v>
      </c>
      <c r="D987" s="4">
        <v>45803.025462962964</v>
      </c>
      <c r="E987" s="4">
        <v>45806.3125</v>
      </c>
      <c r="F987" s="4">
        <v>45806.329861111109</v>
      </c>
      <c r="G987" s="4">
        <v>45806.31177083333</v>
      </c>
      <c r="H987" t="s">
        <v>3155</v>
      </c>
      <c r="I987" t="s">
        <v>3162</v>
      </c>
      <c r="J987">
        <v>0</v>
      </c>
      <c r="K987" t="s">
        <v>3252</v>
      </c>
      <c r="L987" t="s">
        <v>3564</v>
      </c>
      <c r="M987" t="s">
        <v>549</v>
      </c>
      <c r="N987" t="s">
        <v>550</v>
      </c>
      <c r="O987" t="s">
        <v>1923</v>
      </c>
      <c r="P987" t="s">
        <v>1924</v>
      </c>
      <c r="Q987" t="s">
        <v>3299</v>
      </c>
    </row>
    <row r="988" spans="1:17">
      <c r="A988" t="s">
        <v>29300</v>
      </c>
      <c r="B988" t="s">
        <v>29301</v>
      </c>
      <c r="C988" t="s">
        <v>29302</v>
      </c>
      <c r="D988" s="4">
        <v>45803.025000000001</v>
      </c>
      <c r="E988" s="4">
        <v>45803.833333333336</v>
      </c>
      <c r="F988" s="4">
        <v>45803.871527777781</v>
      </c>
      <c r="G988" s="4">
        <v>45803.838773148149</v>
      </c>
      <c r="H988" t="s">
        <v>3155</v>
      </c>
      <c r="I988" t="s">
        <v>3240</v>
      </c>
      <c r="J988">
        <v>1001</v>
      </c>
      <c r="K988" t="s">
        <v>3157</v>
      </c>
      <c r="L988" t="s">
        <v>3564</v>
      </c>
      <c r="M988" t="s">
        <v>549</v>
      </c>
      <c r="N988" t="s">
        <v>559</v>
      </c>
      <c r="O988" t="s">
        <v>469</v>
      </c>
      <c r="P988" t="s">
        <v>189</v>
      </c>
      <c r="Q988" t="s">
        <v>196</v>
      </c>
    </row>
    <row r="989" spans="1:17">
      <c r="A989" t="s">
        <v>29303</v>
      </c>
      <c r="B989" t="s">
        <v>29304</v>
      </c>
      <c r="C989" t="s">
        <v>29305</v>
      </c>
      <c r="D989" s="4">
        <v>45803.022847222222</v>
      </c>
      <c r="E989" s="4">
        <v>45804.5</v>
      </c>
      <c r="F989" s="4">
        <v>45804.538194444445</v>
      </c>
      <c r="G989" s="4"/>
      <c r="H989" t="s">
        <v>3155</v>
      </c>
      <c r="I989" t="s">
        <v>3209</v>
      </c>
      <c r="J989">
        <v>0</v>
      </c>
      <c r="K989" t="s">
        <v>3157</v>
      </c>
      <c r="L989" t="s">
        <v>3245</v>
      </c>
      <c r="M989" t="s">
        <v>549</v>
      </c>
      <c r="N989" t="s">
        <v>550</v>
      </c>
      <c r="O989" t="s">
        <v>616</v>
      </c>
      <c r="P989" t="s">
        <v>314</v>
      </c>
      <c r="Q989" t="s">
        <v>322</v>
      </c>
    </row>
    <row r="990" spans="1:17">
      <c r="A990" t="s">
        <v>29306</v>
      </c>
      <c r="B990" t="s">
        <v>29307</v>
      </c>
      <c r="C990" t="s">
        <v>29308</v>
      </c>
      <c r="D990" s="4">
        <v>45803.019942129627</v>
      </c>
      <c r="E990" s="4">
        <v>45805.979166666664</v>
      </c>
      <c r="F990" s="4">
        <v>45805.996527777781</v>
      </c>
      <c r="G990" s="4"/>
      <c r="H990" t="s">
        <v>3155</v>
      </c>
      <c r="I990" t="s">
        <v>3171</v>
      </c>
      <c r="J990">
        <v>0</v>
      </c>
      <c r="K990" t="s">
        <v>3194</v>
      </c>
      <c r="L990" t="s">
        <v>3245</v>
      </c>
      <c r="M990" t="s">
        <v>549</v>
      </c>
      <c r="N990" t="s">
        <v>550</v>
      </c>
      <c r="O990" t="s">
        <v>136</v>
      </c>
      <c r="P990" t="s">
        <v>143</v>
      </c>
      <c r="Q990" t="s">
        <v>301</v>
      </c>
    </row>
    <row r="991" spans="1:17">
      <c r="A991" t="s">
        <v>29309</v>
      </c>
      <c r="B991" t="s">
        <v>29310</v>
      </c>
      <c r="C991" t="s">
        <v>29311</v>
      </c>
      <c r="D991" s="4">
        <v>45803.012997685182</v>
      </c>
      <c r="E991" s="4">
        <v>45803.895833333336</v>
      </c>
      <c r="F991" s="4">
        <v>45803.913194444445</v>
      </c>
      <c r="G991" s="4">
        <v>45803.89503472222</v>
      </c>
      <c r="H991" t="s">
        <v>3155</v>
      </c>
      <c r="I991" t="s">
        <v>3175</v>
      </c>
      <c r="J991">
        <v>0</v>
      </c>
      <c r="K991" t="s">
        <v>3157</v>
      </c>
      <c r="L991" t="s">
        <v>3564</v>
      </c>
      <c r="M991" t="s">
        <v>549</v>
      </c>
      <c r="N991" t="s">
        <v>550</v>
      </c>
      <c r="O991" t="s">
        <v>136</v>
      </c>
      <c r="P991" t="s">
        <v>139</v>
      </c>
      <c r="Q991" t="s">
        <v>278</v>
      </c>
    </row>
    <row r="992" spans="1:17">
      <c r="A992" t="s">
        <v>29312</v>
      </c>
      <c r="B992" t="s">
        <v>29313</v>
      </c>
      <c r="C992" t="s">
        <v>29314</v>
      </c>
      <c r="D992" s="4">
        <v>45803.010451388887</v>
      </c>
      <c r="E992" s="4">
        <v>45803.354166666664</v>
      </c>
      <c r="F992" s="4">
        <v>45803.371527777781</v>
      </c>
      <c r="G992" s="4"/>
      <c r="H992" t="s">
        <v>3155</v>
      </c>
      <c r="I992" t="s">
        <v>3184</v>
      </c>
      <c r="J992">
        <v>0</v>
      </c>
      <c r="K992" t="s">
        <v>3157</v>
      </c>
      <c r="L992" t="s">
        <v>3593</v>
      </c>
      <c r="M992" t="s">
        <v>549</v>
      </c>
      <c r="N992" t="s">
        <v>550</v>
      </c>
      <c r="O992" t="s">
        <v>616</v>
      </c>
      <c r="P992" t="s">
        <v>314</v>
      </c>
      <c r="Q992" t="s">
        <v>319</v>
      </c>
    </row>
    <row r="993" spans="1:17">
      <c r="A993" t="s">
        <v>29315</v>
      </c>
      <c r="B993" t="s">
        <v>29316</v>
      </c>
      <c r="C993" t="s">
        <v>29317</v>
      </c>
      <c r="D993" s="4">
        <v>45803.003275462965</v>
      </c>
      <c r="E993" s="4">
        <v>45809.208333333336</v>
      </c>
      <c r="F993" s="4">
        <v>45809.246527777781</v>
      </c>
      <c r="G993" s="4"/>
      <c r="H993" t="s">
        <v>3155</v>
      </c>
      <c r="I993" t="s">
        <v>3156</v>
      </c>
      <c r="J993">
        <v>0</v>
      </c>
      <c r="K993" t="s">
        <v>3157</v>
      </c>
      <c r="L993" t="s">
        <v>3158</v>
      </c>
      <c r="M993" t="s">
        <v>549</v>
      </c>
      <c r="N993" t="s">
        <v>550</v>
      </c>
      <c r="O993" t="s">
        <v>136</v>
      </c>
      <c r="P993" t="s">
        <v>139</v>
      </c>
      <c r="Q993" t="s">
        <v>278</v>
      </c>
    </row>
    <row r="994" spans="1:17">
      <c r="A994" t="s">
        <v>29318</v>
      </c>
      <c r="B994" t="s">
        <v>29319</v>
      </c>
      <c r="C994" t="s">
        <v>29320</v>
      </c>
      <c r="D994" s="4">
        <v>45802.999502314815</v>
      </c>
      <c r="E994" s="4">
        <v>45804.916666666664</v>
      </c>
      <c r="F994" s="4">
        <v>45804.954861111109</v>
      </c>
      <c r="G994" s="4"/>
      <c r="H994" t="s">
        <v>3155</v>
      </c>
      <c r="I994" t="s">
        <v>3156</v>
      </c>
      <c r="J994">
        <v>0</v>
      </c>
      <c r="K994" t="s">
        <v>3227</v>
      </c>
      <c r="L994" t="s">
        <v>3245</v>
      </c>
      <c r="M994" t="s">
        <v>549</v>
      </c>
      <c r="N994" t="s">
        <v>559</v>
      </c>
      <c r="O994" t="s">
        <v>469</v>
      </c>
      <c r="P994" t="s">
        <v>180</v>
      </c>
      <c r="Q994" t="s">
        <v>14107</v>
      </c>
    </row>
    <row r="995" spans="1:17">
      <c r="A995" t="s">
        <v>29322</v>
      </c>
      <c r="B995" t="s">
        <v>29323</v>
      </c>
      <c r="C995" t="s">
        <v>29324</v>
      </c>
      <c r="D995" s="4">
        <v>45802.995266203703</v>
      </c>
      <c r="E995" s="4">
        <v>45805.8125</v>
      </c>
      <c r="F995" s="4">
        <v>45805.829861111109</v>
      </c>
      <c r="G995" s="4"/>
      <c r="H995" t="s">
        <v>3155</v>
      </c>
      <c r="I995" t="s">
        <v>3184</v>
      </c>
      <c r="J995">
        <v>1001</v>
      </c>
      <c r="K995" t="s">
        <v>3157</v>
      </c>
      <c r="L995" t="s">
        <v>3245</v>
      </c>
      <c r="M995" t="s">
        <v>549</v>
      </c>
      <c r="N995" t="s">
        <v>550</v>
      </c>
      <c r="O995" t="s">
        <v>616</v>
      </c>
      <c r="P995" t="s">
        <v>314</v>
      </c>
      <c r="Q995" t="s">
        <v>33152</v>
      </c>
    </row>
    <row r="996" spans="1:17">
      <c r="A996" t="s">
        <v>20301</v>
      </c>
      <c r="B996" t="s">
        <v>20302</v>
      </c>
      <c r="C996" t="s">
        <v>29325</v>
      </c>
      <c r="D996" s="4">
        <v>45802.994189814817</v>
      </c>
      <c r="E996" s="4">
        <v>45805</v>
      </c>
      <c r="F996" s="4">
        <v>45805.017361111109</v>
      </c>
      <c r="G996" s="4">
        <v>45805.000057870369</v>
      </c>
      <c r="H996" t="s">
        <v>3155</v>
      </c>
      <c r="I996" t="s">
        <v>3175</v>
      </c>
      <c r="J996">
        <v>0</v>
      </c>
      <c r="K996" t="s">
        <v>3157</v>
      </c>
      <c r="L996" t="s">
        <v>3564</v>
      </c>
      <c r="M996" t="s">
        <v>549</v>
      </c>
      <c r="N996" t="s">
        <v>550</v>
      </c>
      <c r="O996" t="s">
        <v>551</v>
      </c>
      <c r="P996" t="s">
        <v>242</v>
      </c>
      <c r="Q996" t="s">
        <v>249</v>
      </c>
    </row>
    <row r="997" spans="1:17">
      <c r="A997" t="s">
        <v>29326</v>
      </c>
      <c r="B997" t="s">
        <v>29327</v>
      </c>
      <c r="C997" t="s">
        <v>29328</v>
      </c>
      <c r="D997" s="4">
        <v>45802.992824074077</v>
      </c>
      <c r="E997" s="4">
        <v>45803.979166666664</v>
      </c>
      <c r="F997" s="4">
        <v>45804.017361111109</v>
      </c>
      <c r="G997" s="4"/>
      <c r="H997" t="s">
        <v>3155</v>
      </c>
      <c r="I997" t="s">
        <v>3156</v>
      </c>
      <c r="J997">
        <v>0</v>
      </c>
      <c r="K997" t="s">
        <v>3157</v>
      </c>
      <c r="L997" t="s">
        <v>3593</v>
      </c>
      <c r="M997" t="s">
        <v>549</v>
      </c>
      <c r="N997" t="s">
        <v>550</v>
      </c>
      <c r="O997" t="s">
        <v>136</v>
      </c>
      <c r="P997" t="s">
        <v>147</v>
      </c>
      <c r="Q997" t="s">
        <v>254</v>
      </c>
    </row>
    <row r="998" spans="1:17">
      <c r="A998" t="s">
        <v>29329</v>
      </c>
      <c r="B998" t="s">
        <v>29330</v>
      </c>
      <c r="C998" t="s">
        <v>29331</v>
      </c>
      <c r="D998" s="4">
        <v>45802.989444444444</v>
      </c>
      <c r="E998" s="4">
        <v>45804.791666666664</v>
      </c>
      <c r="F998" s="4">
        <v>45804.809027777781</v>
      </c>
      <c r="G998" s="4"/>
      <c r="H998" t="s">
        <v>3155</v>
      </c>
      <c r="I998" t="s">
        <v>3162</v>
      </c>
      <c r="J998">
        <v>0</v>
      </c>
      <c r="K998" t="s">
        <v>3198</v>
      </c>
      <c r="L998" t="s">
        <v>3245</v>
      </c>
      <c r="M998" t="s">
        <v>549</v>
      </c>
      <c r="N998" t="s">
        <v>550</v>
      </c>
      <c r="O998" t="s">
        <v>1923</v>
      </c>
      <c r="P998" t="s">
        <v>1924</v>
      </c>
      <c r="Q998" t="s">
        <v>3394</v>
      </c>
    </row>
    <row r="999" spans="1:17">
      <c r="A999" t="s">
        <v>29332</v>
      </c>
      <c r="B999" t="s">
        <v>29333</v>
      </c>
      <c r="C999" t="s">
        <v>29334</v>
      </c>
      <c r="D999" s="4">
        <v>45802.989074074074</v>
      </c>
      <c r="E999" s="4">
        <v>45804.770833333336</v>
      </c>
      <c r="F999" s="4">
        <v>45804.788194444445</v>
      </c>
      <c r="G999" s="4"/>
      <c r="H999" t="s">
        <v>3155</v>
      </c>
      <c r="I999" t="s">
        <v>3162</v>
      </c>
      <c r="J999">
        <v>0</v>
      </c>
      <c r="K999" t="s">
        <v>3379</v>
      </c>
      <c r="L999" t="s">
        <v>3245</v>
      </c>
      <c r="M999" t="s">
        <v>549</v>
      </c>
      <c r="N999" t="s">
        <v>550</v>
      </c>
      <c r="O999" t="s">
        <v>1923</v>
      </c>
      <c r="P999" t="s">
        <v>1924</v>
      </c>
      <c r="Q999" t="s">
        <v>3199</v>
      </c>
    </row>
    <row r="1000" spans="1:17">
      <c r="A1000" t="s">
        <v>29335</v>
      </c>
      <c r="B1000" t="s">
        <v>29336</v>
      </c>
      <c r="C1000" t="s">
        <v>29337</v>
      </c>
      <c r="D1000" s="4">
        <v>45802.98710648148</v>
      </c>
      <c r="E1000" s="4">
        <v>45809.416666666664</v>
      </c>
      <c r="F1000" s="4">
        <v>45809.454861111109</v>
      </c>
      <c r="G1000" s="4"/>
      <c r="H1000" t="s">
        <v>3155</v>
      </c>
      <c r="I1000" t="s">
        <v>3673</v>
      </c>
      <c r="J1000">
        <v>0</v>
      </c>
      <c r="K1000" t="s">
        <v>3157</v>
      </c>
      <c r="L1000" t="s">
        <v>3158</v>
      </c>
      <c r="M1000" t="s">
        <v>549</v>
      </c>
      <c r="N1000" t="s">
        <v>559</v>
      </c>
      <c r="O1000" t="s">
        <v>504</v>
      </c>
      <c r="P1000" t="s">
        <v>325</v>
      </c>
      <c r="Q1000" t="s">
        <v>328</v>
      </c>
    </row>
    <row r="1001" spans="1:17">
      <c r="A1001" t="s">
        <v>29338</v>
      </c>
      <c r="B1001" t="s">
        <v>29339</v>
      </c>
      <c r="C1001" t="s">
        <v>29340</v>
      </c>
      <c r="D1001" s="4">
        <v>45802.984618055554</v>
      </c>
      <c r="E1001" s="4">
        <v>45805.5</v>
      </c>
      <c r="F1001" s="4">
        <v>45805.517361111109</v>
      </c>
      <c r="G1001" s="4"/>
      <c r="H1001" t="s">
        <v>3155</v>
      </c>
      <c r="I1001" t="s">
        <v>3162</v>
      </c>
      <c r="J1001">
        <v>0</v>
      </c>
      <c r="K1001" t="s">
        <v>3358</v>
      </c>
      <c r="L1001" t="s">
        <v>3593</v>
      </c>
      <c r="M1001" t="s">
        <v>549</v>
      </c>
      <c r="N1001" t="s">
        <v>550</v>
      </c>
      <c r="O1001" t="s">
        <v>1923</v>
      </c>
      <c r="P1001" t="s">
        <v>1924</v>
      </c>
      <c r="Q1001" t="s">
        <v>3164</v>
      </c>
    </row>
    <row r="1002" spans="1:17">
      <c r="A1002" t="s">
        <v>29341</v>
      </c>
      <c r="B1002" t="s">
        <v>29342</v>
      </c>
      <c r="C1002" t="s">
        <v>29343</v>
      </c>
      <c r="D1002" s="4">
        <v>45802.978113425925</v>
      </c>
      <c r="E1002" s="4">
        <v>45804.875</v>
      </c>
      <c r="F1002" s="4">
        <v>45804.892361111109</v>
      </c>
      <c r="G1002" s="4">
        <v>45804.875787037039</v>
      </c>
      <c r="H1002" t="s">
        <v>3155</v>
      </c>
      <c r="I1002" t="s">
        <v>3162</v>
      </c>
      <c r="J1002">
        <v>0</v>
      </c>
      <c r="K1002" t="s">
        <v>3163</v>
      </c>
      <c r="L1002" t="s">
        <v>3564</v>
      </c>
      <c r="M1002" t="s">
        <v>549</v>
      </c>
      <c r="N1002" t="s">
        <v>550</v>
      </c>
      <c r="O1002" t="s">
        <v>1923</v>
      </c>
      <c r="P1002" t="s">
        <v>1924</v>
      </c>
      <c r="Q1002" t="s">
        <v>3180</v>
      </c>
    </row>
    <row r="1003" spans="1:17">
      <c r="A1003" t="s">
        <v>29344</v>
      </c>
      <c r="B1003" t="s">
        <v>29345</v>
      </c>
      <c r="C1003" t="s">
        <v>29346</v>
      </c>
      <c r="D1003" s="4">
        <v>45802.977071759262</v>
      </c>
      <c r="E1003" s="4">
        <v>45808.395833333336</v>
      </c>
      <c r="F1003" s="4">
        <v>45808.413194444445</v>
      </c>
      <c r="G1003" s="4"/>
      <c r="H1003" t="s">
        <v>3155</v>
      </c>
      <c r="I1003" t="s">
        <v>3175</v>
      </c>
      <c r="J1003">
        <v>1001</v>
      </c>
      <c r="K1003" t="s">
        <v>3194</v>
      </c>
      <c r="L1003" t="s">
        <v>3158</v>
      </c>
      <c r="M1003" t="s">
        <v>549</v>
      </c>
      <c r="N1003" t="s">
        <v>559</v>
      </c>
      <c r="O1003" t="s">
        <v>504</v>
      </c>
      <c r="P1003" t="s">
        <v>325</v>
      </c>
      <c r="Q1003" t="s">
        <v>339</v>
      </c>
    </row>
    <row r="1004" spans="1:17">
      <c r="A1004" t="s">
        <v>29344</v>
      </c>
      <c r="B1004" t="s">
        <v>29348</v>
      </c>
      <c r="C1004" t="s">
        <v>29349</v>
      </c>
      <c r="D1004" s="4">
        <v>45802.9765162037</v>
      </c>
      <c r="E1004" s="4">
        <v>45808.375</v>
      </c>
      <c r="F1004" s="4">
        <v>45808.392361111109</v>
      </c>
      <c r="G1004" s="4"/>
      <c r="H1004" t="s">
        <v>3155</v>
      </c>
      <c r="I1004" t="s">
        <v>3175</v>
      </c>
      <c r="J1004">
        <v>1001</v>
      </c>
      <c r="K1004" t="s">
        <v>3194</v>
      </c>
      <c r="L1004" t="s">
        <v>3158</v>
      </c>
      <c r="M1004" t="s">
        <v>549</v>
      </c>
      <c r="N1004" t="s">
        <v>559</v>
      </c>
      <c r="O1004" t="s">
        <v>504</v>
      </c>
      <c r="P1004" t="s">
        <v>325</v>
      </c>
      <c r="Q1004" t="s">
        <v>339</v>
      </c>
    </row>
    <row r="1005" spans="1:17">
      <c r="A1005" t="s">
        <v>29350</v>
      </c>
      <c r="B1005" t="s">
        <v>29351</v>
      </c>
      <c r="C1005" t="s">
        <v>29352</v>
      </c>
      <c r="D1005" s="4">
        <v>45802.972916666666</v>
      </c>
      <c r="E1005" s="4">
        <v>45804.708333333336</v>
      </c>
      <c r="F1005" s="4">
        <v>45804.725694444445</v>
      </c>
      <c r="G1005" s="4"/>
      <c r="H1005" t="s">
        <v>3155</v>
      </c>
      <c r="I1005" t="s">
        <v>3171</v>
      </c>
      <c r="J1005">
        <v>1001</v>
      </c>
      <c r="K1005" t="s">
        <v>3157</v>
      </c>
      <c r="L1005" t="s">
        <v>3245</v>
      </c>
      <c r="M1005" t="s">
        <v>549</v>
      </c>
      <c r="N1005" t="s">
        <v>550</v>
      </c>
      <c r="O1005" t="s">
        <v>136</v>
      </c>
      <c r="P1005" t="s">
        <v>139</v>
      </c>
      <c r="Q1005" t="s">
        <v>271</v>
      </c>
    </row>
    <row r="1006" spans="1:17">
      <c r="A1006" t="s">
        <v>29353</v>
      </c>
      <c r="B1006" t="s">
        <v>29354</v>
      </c>
      <c r="C1006" t="s">
        <v>29355</v>
      </c>
      <c r="D1006" s="4">
        <v>45802.972326388888</v>
      </c>
      <c r="E1006" s="4">
        <v>45808.75</v>
      </c>
      <c r="F1006" s="4">
        <v>45808.788194444445</v>
      </c>
      <c r="G1006" s="4"/>
      <c r="H1006" t="s">
        <v>3155</v>
      </c>
      <c r="I1006" t="s">
        <v>3156</v>
      </c>
      <c r="J1006">
        <v>0</v>
      </c>
      <c r="K1006" t="s">
        <v>3157</v>
      </c>
      <c r="L1006" t="s">
        <v>3158</v>
      </c>
      <c r="M1006" t="s">
        <v>549</v>
      </c>
      <c r="N1006" t="s">
        <v>550</v>
      </c>
      <c r="O1006" t="s">
        <v>551</v>
      </c>
      <c r="P1006" t="s">
        <v>141</v>
      </c>
      <c r="Q1006" t="s">
        <v>238</v>
      </c>
    </row>
    <row r="1007" spans="1:17">
      <c r="A1007" t="s">
        <v>29356</v>
      </c>
      <c r="B1007" t="s">
        <v>29357</v>
      </c>
      <c r="C1007" t="s">
        <v>29358</v>
      </c>
      <c r="D1007" s="4">
        <v>45802.971365740741</v>
      </c>
      <c r="E1007" s="4">
        <v>45808.354166666664</v>
      </c>
      <c r="F1007" s="4">
        <v>45808.392361111109</v>
      </c>
      <c r="G1007" s="4"/>
      <c r="H1007" t="s">
        <v>3155</v>
      </c>
      <c r="I1007" t="s">
        <v>3673</v>
      </c>
      <c r="J1007">
        <v>0</v>
      </c>
      <c r="K1007" t="s">
        <v>3194</v>
      </c>
      <c r="L1007" t="s">
        <v>3158</v>
      </c>
      <c r="M1007" t="s">
        <v>549</v>
      </c>
      <c r="N1007" t="s">
        <v>559</v>
      </c>
      <c r="O1007" t="s">
        <v>504</v>
      </c>
      <c r="P1007" t="s">
        <v>325</v>
      </c>
      <c r="Q1007" t="s">
        <v>329</v>
      </c>
    </row>
    <row r="1008" spans="1:17">
      <c r="A1008" t="s">
        <v>29359</v>
      </c>
      <c r="B1008" t="s">
        <v>29360</v>
      </c>
      <c r="C1008" t="s">
        <v>29361</v>
      </c>
      <c r="D1008" s="4">
        <v>45802.970104166663</v>
      </c>
      <c r="E1008" s="4">
        <v>45814.916666666664</v>
      </c>
      <c r="F1008" s="4">
        <v>45814.934027777781</v>
      </c>
      <c r="G1008" s="4"/>
      <c r="H1008" t="s">
        <v>3155</v>
      </c>
      <c r="I1008" t="s">
        <v>3175</v>
      </c>
      <c r="J1008">
        <v>0</v>
      </c>
      <c r="K1008" t="s">
        <v>3194</v>
      </c>
      <c r="L1008" t="s">
        <v>3158</v>
      </c>
      <c r="M1008" t="s">
        <v>549</v>
      </c>
      <c r="N1008" t="s">
        <v>550</v>
      </c>
      <c r="O1008" t="s">
        <v>136</v>
      </c>
      <c r="P1008" t="s">
        <v>264</v>
      </c>
      <c r="Q1008" t="s">
        <v>266</v>
      </c>
    </row>
    <row r="1009" spans="1:17">
      <c r="A1009" t="s">
        <v>29362</v>
      </c>
      <c r="B1009" t="s">
        <v>29363</v>
      </c>
      <c r="C1009" t="s">
        <v>29364</v>
      </c>
      <c r="D1009" s="4">
        <v>45802.969259259262</v>
      </c>
      <c r="E1009" s="4">
        <v>45803.333333333336</v>
      </c>
      <c r="F1009" s="4">
        <v>45803.371527777781</v>
      </c>
      <c r="G1009" s="4"/>
      <c r="H1009" t="s">
        <v>3155</v>
      </c>
      <c r="I1009" t="s">
        <v>3209</v>
      </c>
      <c r="J1009">
        <v>0</v>
      </c>
      <c r="K1009" t="s">
        <v>3157</v>
      </c>
      <c r="L1009" t="s">
        <v>3593</v>
      </c>
      <c r="M1009" t="s">
        <v>549</v>
      </c>
      <c r="N1009" t="s">
        <v>550</v>
      </c>
      <c r="O1009" t="s">
        <v>136</v>
      </c>
      <c r="P1009" t="s">
        <v>283</v>
      </c>
      <c r="Q1009" t="s">
        <v>284</v>
      </c>
    </row>
    <row r="1010" spans="1:17">
      <c r="A1010" t="s">
        <v>29365</v>
      </c>
      <c r="B1010" t="s">
        <v>29366</v>
      </c>
      <c r="C1010" t="s">
        <v>29367</v>
      </c>
      <c r="D1010" s="4">
        <v>45802.96770833333</v>
      </c>
      <c r="E1010" s="4">
        <v>45804.020833333336</v>
      </c>
      <c r="F1010" s="4">
        <v>45804.059027777781</v>
      </c>
      <c r="G1010" s="4">
        <v>45804.020335648151</v>
      </c>
      <c r="H1010" t="s">
        <v>3155</v>
      </c>
      <c r="I1010" t="s">
        <v>3156</v>
      </c>
      <c r="J1010">
        <v>0</v>
      </c>
      <c r="K1010" t="s">
        <v>3157</v>
      </c>
      <c r="L1010" t="s">
        <v>3564</v>
      </c>
      <c r="M1010" t="s">
        <v>549</v>
      </c>
      <c r="N1010" t="s">
        <v>550</v>
      </c>
      <c r="O1010" t="s">
        <v>136</v>
      </c>
      <c r="P1010" t="s">
        <v>292</v>
      </c>
      <c r="Q1010" t="s">
        <v>296</v>
      </c>
    </row>
    <row r="1011" spans="1:17">
      <c r="A1011" t="s">
        <v>29368</v>
      </c>
      <c r="B1011" t="s">
        <v>29369</v>
      </c>
      <c r="C1011" t="s">
        <v>29370</v>
      </c>
      <c r="D1011" s="4">
        <v>45802.966273148151</v>
      </c>
      <c r="E1011" s="4">
        <v>45810.416666666664</v>
      </c>
      <c r="F1011" s="4">
        <v>45810.454861111109</v>
      </c>
      <c r="G1011" s="4"/>
      <c r="H1011" t="s">
        <v>3155</v>
      </c>
      <c r="I1011" t="s">
        <v>3673</v>
      </c>
      <c r="J1011">
        <v>0</v>
      </c>
      <c r="K1011" t="s">
        <v>3194</v>
      </c>
      <c r="L1011" t="s">
        <v>3158</v>
      </c>
      <c r="M1011" t="s">
        <v>549</v>
      </c>
      <c r="N1011" t="s">
        <v>559</v>
      </c>
      <c r="O1011" t="s">
        <v>504</v>
      </c>
      <c r="P1011" t="s">
        <v>325</v>
      </c>
      <c r="Q1011" t="s">
        <v>335</v>
      </c>
    </row>
    <row r="1012" spans="1:17">
      <c r="A1012" t="s">
        <v>21925</v>
      </c>
      <c r="B1012" t="s">
        <v>21926</v>
      </c>
      <c r="C1012" t="s">
        <v>29371</v>
      </c>
      <c r="D1012" s="4">
        <v>45802.966134259259</v>
      </c>
      <c r="E1012" s="4">
        <v>45803.833333333336</v>
      </c>
      <c r="F1012" s="4">
        <v>45803.850694444445</v>
      </c>
      <c r="G1012" s="4"/>
      <c r="H1012" t="s">
        <v>3155</v>
      </c>
      <c r="I1012" t="s">
        <v>3175</v>
      </c>
      <c r="J1012">
        <v>0</v>
      </c>
      <c r="K1012" t="s">
        <v>3157</v>
      </c>
      <c r="L1012" t="s">
        <v>3245</v>
      </c>
      <c r="M1012" t="s">
        <v>549</v>
      </c>
      <c r="N1012" t="s">
        <v>550</v>
      </c>
      <c r="O1012" t="s">
        <v>136</v>
      </c>
      <c r="P1012" t="s">
        <v>283</v>
      </c>
      <c r="Q1012" t="s">
        <v>284</v>
      </c>
    </row>
    <row r="1013" spans="1:17">
      <c r="A1013" t="s">
        <v>19982</v>
      </c>
      <c r="B1013" t="s">
        <v>19983</v>
      </c>
      <c r="C1013" t="s">
        <v>29372</v>
      </c>
      <c r="D1013" s="4">
        <v>45802.965590277781</v>
      </c>
      <c r="E1013" s="4">
        <v>45803.604166666664</v>
      </c>
      <c r="F1013" s="4">
        <v>45803.642361111109</v>
      </c>
      <c r="G1013" s="4">
        <v>45803.604247685187</v>
      </c>
      <c r="H1013" t="s">
        <v>3155</v>
      </c>
      <c r="I1013" t="s">
        <v>3240</v>
      </c>
      <c r="J1013">
        <v>0</v>
      </c>
      <c r="K1013" t="s">
        <v>3420</v>
      </c>
      <c r="L1013" t="s">
        <v>3564</v>
      </c>
      <c r="M1013" t="s">
        <v>549</v>
      </c>
      <c r="N1013" t="s">
        <v>550</v>
      </c>
      <c r="O1013" t="s">
        <v>136</v>
      </c>
      <c r="P1013" t="s">
        <v>143</v>
      </c>
      <c r="Q1013" t="s">
        <v>300</v>
      </c>
    </row>
    <row r="1014" spans="1:17">
      <c r="A1014" t="s">
        <v>29373</v>
      </c>
      <c r="B1014" t="s">
        <v>29374</v>
      </c>
      <c r="C1014" t="s">
        <v>29375</v>
      </c>
      <c r="D1014" s="4">
        <v>45802.958275462966</v>
      </c>
      <c r="E1014" s="4">
        <v>45815.583333333336</v>
      </c>
      <c r="F1014" s="4">
        <v>45815.600694444445</v>
      </c>
      <c r="G1014" s="4"/>
      <c r="H1014" t="s">
        <v>3155</v>
      </c>
      <c r="I1014" t="s">
        <v>3175</v>
      </c>
      <c r="J1014">
        <v>1001</v>
      </c>
      <c r="K1014" t="s">
        <v>3194</v>
      </c>
      <c r="L1014" t="s">
        <v>3158</v>
      </c>
      <c r="M1014" t="s">
        <v>549</v>
      </c>
      <c r="N1014" t="s">
        <v>559</v>
      </c>
      <c r="O1014" t="s">
        <v>504</v>
      </c>
      <c r="P1014" t="s">
        <v>325</v>
      </c>
      <c r="Q1014" t="s">
        <v>333</v>
      </c>
    </row>
    <row r="1015" spans="1:17">
      <c r="A1015" t="s">
        <v>29376</v>
      </c>
      <c r="B1015" t="s">
        <v>29377</v>
      </c>
      <c r="C1015" t="s">
        <v>29378</v>
      </c>
      <c r="D1015" s="4">
        <v>45802.957743055558</v>
      </c>
      <c r="E1015" s="4">
        <v>45807.395833333336</v>
      </c>
      <c r="F1015" s="4">
        <v>45807.434027777781</v>
      </c>
      <c r="G1015" s="4"/>
      <c r="H1015" t="s">
        <v>3155</v>
      </c>
      <c r="I1015" t="s">
        <v>3240</v>
      </c>
      <c r="J1015">
        <v>1001</v>
      </c>
      <c r="K1015" t="s">
        <v>3227</v>
      </c>
      <c r="L1015" t="s">
        <v>3158</v>
      </c>
      <c r="M1015" t="s">
        <v>549</v>
      </c>
      <c r="N1015" t="s">
        <v>550</v>
      </c>
      <c r="O1015" t="s">
        <v>551</v>
      </c>
      <c r="P1015" t="s">
        <v>141</v>
      </c>
      <c r="Q1015" t="s">
        <v>231</v>
      </c>
    </row>
    <row r="1016" spans="1:17">
      <c r="A1016" t="s">
        <v>29379</v>
      </c>
      <c r="B1016" t="s">
        <v>29380</v>
      </c>
      <c r="C1016" t="s">
        <v>29381</v>
      </c>
      <c r="D1016" s="4">
        <v>45802.949826388889</v>
      </c>
      <c r="E1016" s="4">
        <v>45804.375</v>
      </c>
      <c r="F1016" s="4">
        <v>45804.413194444445</v>
      </c>
      <c r="G1016" s="4"/>
      <c r="H1016" t="s">
        <v>3155</v>
      </c>
      <c r="I1016" t="s">
        <v>3240</v>
      </c>
      <c r="J1016">
        <v>1001</v>
      </c>
      <c r="K1016" t="s">
        <v>3194</v>
      </c>
      <c r="L1016" t="s">
        <v>3593</v>
      </c>
      <c r="M1016" t="s">
        <v>549</v>
      </c>
      <c r="N1016" t="s">
        <v>550</v>
      </c>
      <c r="O1016" t="s">
        <v>136</v>
      </c>
      <c r="P1016" t="s">
        <v>139</v>
      </c>
      <c r="Q1016" t="s">
        <v>271</v>
      </c>
    </row>
    <row r="1017" spans="1:17">
      <c r="A1017" t="s">
        <v>29382</v>
      </c>
      <c r="B1017" t="s">
        <v>29383</v>
      </c>
      <c r="C1017" t="s">
        <v>29384</v>
      </c>
      <c r="D1017" s="4">
        <v>45802.946597222224</v>
      </c>
      <c r="E1017" s="4">
        <v>45808.416666666664</v>
      </c>
      <c r="F1017" s="4">
        <v>45808.434027777781</v>
      </c>
      <c r="G1017" s="4"/>
      <c r="H1017" t="s">
        <v>3155</v>
      </c>
      <c r="I1017" t="s">
        <v>3175</v>
      </c>
      <c r="J1017">
        <v>0</v>
      </c>
      <c r="K1017" t="s">
        <v>3157</v>
      </c>
      <c r="L1017" t="s">
        <v>3158</v>
      </c>
      <c r="M1017" t="s">
        <v>549</v>
      </c>
      <c r="N1017" t="s">
        <v>559</v>
      </c>
      <c r="O1017" t="s">
        <v>504</v>
      </c>
      <c r="P1017" t="s">
        <v>325</v>
      </c>
      <c r="Q1017" t="s">
        <v>330</v>
      </c>
    </row>
    <row r="1018" spans="1:17">
      <c r="A1018" t="s">
        <v>29365</v>
      </c>
      <c r="B1018" t="s">
        <v>29366</v>
      </c>
      <c r="C1018" t="s">
        <v>29385</v>
      </c>
      <c r="D1018" s="4">
        <v>45802.940879629627</v>
      </c>
      <c r="E1018" s="4">
        <v>45804.020833333336</v>
      </c>
      <c r="F1018" s="4">
        <v>45804.059027777781</v>
      </c>
      <c r="G1018" s="4"/>
      <c r="H1018" t="s">
        <v>3155</v>
      </c>
      <c r="I1018" t="s">
        <v>3156</v>
      </c>
      <c r="J1018">
        <v>0</v>
      </c>
      <c r="K1018" t="s">
        <v>3157</v>
      </c>
      <c r="L1018" t="s">
        <v>3245</v>
      </c>
      <c r="M1018" t="s">
        <v>549</v>
      </c>
      <c r="N1018" t="s">
        <v>550</v>
      </c>
      <c r="O1018" t="s">
        <v>136</v>
      </c>
      <c r="P1018" t="s">
        <v>292</v>
      </c>
      <c r="Q1018" t="s">
        <v>296</v>
      </c>
    </row>
    <row r="1019" spans="1:17">
      <c r="A1019" t="s">
        <v>29386</v>
      </c>
      <c r="B1019" t="s">
        <v>29387</v>
      </c>
      <c r="C1019" t="s">
        <v>29388</v>
      </c>
      <c r="D1019" s="4">
        <v>45802.935416666667</v>
      </c>
      <c r="E1019" s="4">
        <v>45809.416666666664</v>
      </c>
      <c r="F1019" s="4">
        <v>45809.434027777781</v>
      </c>
      <c r="G1019" s="4"/>
      <c r="H1019" t="s">
        <v>3155</v>
      </c>
      <c r="I1019" t="s">
        <v>3175</v>
      </c>
      <c r="J1019">
        <v>1001</v>
      </c>
      <c r="K1019" t="s">
        <v>3194</v>
      </c>
      <c r="L1019" t="s">
        <v>3158</v>
      </c>
      <c r="M1019" t="s">
        <v>549</v>
      </c>
      <c r="N1019" t="s">
        <v>559</v>
      </c>
      <c r="O1019" t="s">
        <v>504</v>
      </c>
      <c r="P1019" t="s">
        <v>325</v>
      </c>
      <c r="Q1019" t="s">
        <v>340</v>
      </c>
    </row>
    <row r="1020" spans="1:17">
      <c r="A1020" t="s">
        <v>29389</v>
      </c>
      <c r="B1020" t="s">
        <v>29390</v>
      </c>
      <c r="C1020" t="s">
        <v>29391</v>
      </c>
      <c r="D1020" s="4">
        <v>45802.932812500003</v>
      </c>
      <c r="E1020" s="4">
        <v>45803.708333333336</v>
      </c>
      <c r="F1020" s="4">
        <v>45803.725694444445</v>
      </c>
      <c r="G1020" s="4">
        <v>45803.707384259258</v>
      </c>
      <c r="H1020" t="s">
        <v>3155</v>
      </c>
      <c r="I1020" t="s">
        <v>3175</v>
      </c>
      <c r="J1020">
        <v>1001</v>
      </c>
      <c r="K1020" t="s">
        <v>3194</v>
      </c>
      <c r="L1020" t="s">
        <v>3564</v>
      </c>
      <c r="M1020" t="s">
        <v>549</v>
      </c>
      <c r="N1020" t="s">
        <v>550</v>
      </c>
      <c r="O1020" t="s">
        <v>551</v>
      </c>
      <c r="P1020" t="s">
        <v>141</v>
      </c>
      <c r="Q1020" t="s">
        <v>231</v>
      </c>
    </row>
    <row r="1021" spans="1:17">
      <c r="A1021" t="s">
        <v>29392</v>
      </c>
      <c r="B1021" t="s">
        <v>29393</v>
      </c>
      <c r="C1021" t="s">
        <v>29394</v>
      </c>
      <c r="D1021" s="4">
        <v>45802.930046296293</v>
      </c>
      <c r="E1021" s="4">
        <v>45803.354166666664</v>
      </c>
      <c r="F1021" s="4">
        <v>45803.371527777781</v>
      </c>
      <c r="G1021" s="4"/>
      <c r="H1021" t="s">
        <v>3155</v>
      </c>
      <c r="I1021" t="s">
        <v>3184</v>
      </c>
      <c r="J1021">
        <v>0</v>
      </c>
      <c r="K1021" t="s">
        <v>3157</v>
      </c>
      <c r="L1021" t="s">
        <v>3593</v>
      </c>
      <c r="M1021" t="s">
        <v>549</v>
      </c>
      <c r="N1021" t="s">
        <v>550</v>
      </c>
      <c r="O1021" t="s">
        <v>616</v>
      </c>
      <c r="P1021" t="s">
        <v>626</v>
      </c>
      <c r="Q1021" t="s">
        <v>3366</v>
      </c>
    </row>
    <row r="1022" spans="1:17">
      <c r="A1022" t="s">
        <v>20473</v>
      </c>
      <c r="B1022" t="s">
        <v>20474</v>
      </c>
      <c r="C1022" t="s">
        <v>29395</v>
      </c>
      <c r="D1022" s="4">
        <v>45802.924212962964</v>
      </c>
      <c r="E1022" s="4">
        <v>45803.75</v>
      </c>
      <c r="F1022" s="4">
        <v>45803.767361111109</v>
      </c>
      <c r="G1022" s="4">
        <v>45803.751157407409</v>
      </c>
      <c r="H1022" t="s">
        <v>3155</v>
      </c>
      <c r="I1022" t="s">
        <v>3162</v>
      </c>
      <c r="J1022">
        <v>0</v>
      </c>
      <c r="K1022" t="s">
        <v>3227</v>
      </c>
      <c r="L1022" t="s">
        <v>3564</v>
      </c>
      <c r="M1022" t="s">
        <v>549</v>
      </c>
      <c r="N1022" t="s">
        <v>550</v>
      </c>
      <c r="O1022" t="s">
        <v>1923</v>
      </c>
      <c r="P1022" t="s">
        <v>1924</v>
      </c>
      <c r="Q1022" t="s">
        <v>3199</v>
      </c>
    </row>
    <row r="1023" spans="1:17">
      <c r="A1023" t="s">
        <v>19802</v>
      </c>
      <c r="B1023" t="s">
        <v>19803</v>
      </c>
      <c r="C1023" t="s">
        <v>29396</v>
      </c>
      <c r="D1023" s="4">
        <v>45802.922881944447</v>
      </c>
      <c r="E1023" s="4">
        <v>45803.8125</v>
      </c>
      <c r="F1023" s="4">
        <v>45803.829861111109</v>
      </c>
      <c r="G1023" s="4"/>
      <c r="H1023" t="s">
        <v>3155</v>
      </c>
      <c r="I1023" t="s">
        <v>3222</v>
      </c>
      <c r="J1023">
        <v>1</v>
      </c>
      <c r="K1023" t="s">
        <v>3223</v>
      </c>
      <c r="L1023" t="s">
        <v>3245</v>
      </c>
      <c r="M1023" t="s">
        <v>549</v>
      </c>
      <c r="N1023" t="s">
        <v>550</v>
      </c>
      <c r="O1023" t="s">
        <v>136</v>
      </c>
      <c r="P1023" t="s">
        <v>147</v>
      </c>
      <c r="Q1023" t="s">
        <v>21124</v>
      </c>
    </row>
    <row r="1024" spans="1:17">
      <c r="A1024" t="s">
        <v>29365</v>
      </c>
      <c r="B1024" t="s">
        <v>29366</v>
      </c>
      <c r="C1024" t="s">
        <v>29397</v>
      </c>
      <c r="D1024" s="4">
        <v>45802.922650462962</v>
      </c>
      <c r="E1024" s="4">
        <v>45804.020833333336</v>
      </c>
      <c r="F1024" s="4">
        <v>45804.059027777781</v>
      </c>
      <c r="G1024" s="4"/>
      <c r="H1024" t="s">
        <v>3155</v>
      </c>
      <c r="I1024" t="s">
        <v>3156</v>
      </c>
      <c r="J1024">
        <v>0</v>
      </c>
      <c r="K1024" t="s">
        <v>3157</v>
      </c>
      <c r="L1024" t="s">
        <v>3245</v>
      </c>
      <c r="M1024" t="s">
        <v>549</v>
      </c>
      <c r="N1024" t="s">
        <v>550</v>
      </c>
      <c r="O1024" t="s">
        <v>136</v>
      </c>
      <c r="P1024" t="s">
        <v>292</v>
      </c>
      <c r="Q1024" t="s">
        <v>296</v>
      </c>
    </row>
    <row r="1025" spans="1:17">
      <c r="A1025" t="s">
        <v>29398</v>
      </c>
      <c r="B1025" t="s">
        <v>29399</v>
      </c>
      <c r="C1025" t="s">
        <v>29400</v>
      </c>
      <c r="D1025" s="4">
        <v>45802.921446759261</v>
      </c>
      <c r="E1025" s="4">
        <v>45806.8125</v>
      </c>
      <c r="F1025" s="4">
        <v>45806.850694444445</v>
      </c>
      <c r="G1025" s="4"/>
      <c r="H1025" t="s">
        <v>3155</v>
      </c>
      <c r="I1025" t="s">
        <v>4530</v>
      </c>
      <c r="J1025">
        <v>1001</v>
      </c>
      <c r="K1025" t="s">
        <v>5661</v>
      </c>
      <c r="L1025" t="s">
        <v>3158</v>
      </c>
      <c r="M1025" t="s">
        <v>549</v>
      </c>
      <c r="N1025" t="s">
        <v>559</v>
      </c>
      <c r="O1025" t="s">
        <v>504</v>
      </c>
      <c r="P1025" t="s">
        <v>325</v>
      </c>
      <c r="Q1025" t="s">
        <v>337</v>
      </c>
    </row>
    <row r="1026" spans="1:17">
      <c r="A1026" t="s">
        <v>19805</v>
      </c>
      <c r="B1026" t="s">
        <v>29401</v>
      </c>
      <c r="C1026" t="s">
        <v>29402</v>
      </c>
      <c r="D1026" s="4">
        <v>45802.920914351853</v>
      </c>
      <c r="E1026" s="4">
        <v>45804.708333333336</v>
      </c>
      <c r="F1026" s="4">
        <v>45804.746527777781</v>
      </c>
      <c r="G1026" s="4"/>
      <c r="H1026" t="s">
        <v>3155</v>
      </c>
      <c r="I1026" t="s">
        <v>3156</v>
      </c>
      <c r="J1026">
        <v>0</v>
      </c>
      <c r="K1026" t="s">
        <v>3157</v>
      </c>
      <c r="L1026" t="s">
        <v>3245</v>
      </c>
      <c r="M1026" t="s">
        <v>549</v>
      </c>
      <c r="N1026" t="s">
        <v>3275</v>
      </c>
      <c r="O1026" t="s">
        <v>3276</v>
      </c>
      <c r="P1026" t="s">
        <v>626</v>
      </c>
      <c r="Q1026" t="s">
        <v>3529</v>
      </c>
    </row>
    <row r="1027" spans="1:17">
      <c r="A1027" t="s">
        <v>20271</v>
      </c>
      <c r="B1027" t="s">
        <v>20272</v>
      </c>
      <c r="C1027" t="s">
        <v>29403</v>
      </c>
      <c r="D1027" s="4">
        <v>45802.920844907407</v>
      </c>
      <c r="E1027" s="4">
        <v>45811.8125</v>
      </c>
      <c r="F1027" s="4">
        <v>45811.829861111109</v>
      </c>
      <c r="G1027" s="4"/>
      <c r="H1027" t="s">
        <v>3155</v>
      </c>
      <c r="I1027" t="s">
        <v>3222</v>
      </c>
      <c r="J1027">
        <v>1</v>
      </c>
      <c r="K1027" t="s">
        <v>3223</v>
      </c>
      <c r="L1027" t="s">
        <v>3158</v>
      </c>
      <c r="M1027" t="s">
        <v>549</v>
      </c>
      <c r="N1027" t="s">
        <v>550</v>
      </c>
      <c r="O1027" t="s">
        <v>136</v>
      </c>
      <c r="P1027" t="s">
        <v>292</v>
      </c>
      <c r="Q1027" t="s">
        <v>296</v>
      </c>
    </row>
    <row r="1028" spans="1:17">
      <c r="A1028" t="s">
        <v>29404</v>
      </c>
      <c r="B1028" t="s">
        <v>29405</v>
      </c>
      <c r="C1028" t="s">
        <v>29406</v>
      </c>
      <c r="D1028" s="4">
        <v>45802.915520833332</v>
      </c>
      <c r="E1028" s="4">
        <v>45803.416666666664</v>
      </c>
      <c r="F1028" s="4">
        <v>45803.454861111109</v>
      </c>
      <c r="G1028" s="4"/>
      <c r="H1028" t="s">
        <v>3155</v>
      </c>
      <c r="I1028" t="s">
        <v>3156</v>
      </c>
      <c r="J1028">
        <v>0</v>
      </c>
      <c r="K1028" t="s">
        <v>3157</v>
      </c>
      <c r="L1028" t="s">
        <v>3593</v>
      </c>
      <c r="M1028" t="s">
        <v>549</v>
      </c>
      <c r="N1028" t="s">
        <v>550</v>
      </c>
      <c r="O1028" t="s">
        <v>136</v>
      </c>
      <c r="P1028" t="s">
        <v>143</v>
      </c>
      <c r="Q1028" t="s">
        <v>301</v>
      </c>
    </row>
    <row r="1029" spans="1:17">
      <c r="A1029" t="s">
        <v>29407</v>
      </c>
      <c r="B1029" t="s">
        <v>29408</v>
      </c>
      <c r="C1029" t="s">
        <v>29409</v>
      </c>
      <c r="D1029" s="4">
        <v>45802.910995370374</v>
      </c>
      <c r="E1029" s="4">
        <v>45803.270833333336</v>
      </c>
      <c r="F1029" s="4">
        <v>45803.309027777781</v>
      </c>
      <c r="G1029" s="4"/>
      <c r="H1029" t="s">
        <v>3155</v>
      </c>
      <c r="I1029" t="s">
        <v>3209</v>
      </c>
      <c r="J1029">
        <v>0</v>
      </c>
      <c r="K1029" t="s">
        <v>3157</v>
      </c>
      <c r="L1029" t="s">
        <v>3593</v>
      </c>
      <c r="M1029" t="s">
        <v>549</v>
      </c>
      <c r="N1029" t="s">
        <v>559</v>
      </c>
      <c r="O1029" t="s">
        <v>469</v>
      </c>
      <c r="P1029" t="s">
        <v>180</v>
      </c>
      <c r="Q1029" t="s">
        <v>183</v>
      </c>
    </row>
    <row r="1030" spans="1:17">
      <c r="A1030" t="s">
        <v>19752</v>
      </c>
      <c r="B1030" t="s">
        <v>19753</v>
      </c>
      <c r="C1030" t="s">
        <v>29410</v>
      </c>
      <c r="D1030" s="4">
        <v>45802.905312499999</v>
      </c>
      <c r="E1030" s="4">
        <v>45806.9375</v>
      </c>
      <c r="F1030" s="4">
        <v>45806.954861111109</v>
      </c>
      <c r="G1030" s="4"/>
      <c r="H1030" t="s">
        <v>3155</v>
      </c>
      <c r="I1030" t="s">
        <v>3175</v>
      </c>
      <c r="J1030">
        <v>0</v>
      </c>
      <c r="K1030" t="s">
        <v>3194</v>
      </c>
      <c r="L1030" t="s">
        <v>3158</v>
      </c>
      <c r="M1030" t="s">
        <v>549</v>
      </c>
      <c r="N1030" t="s">
        <v>550</v>
      </c>
      <c r="O1030" t="s">
        <v>136</v>
      </c>
      <c r="P1030" t="s">
        <v>139</v>
      </c>
      <c r="Q1030" t="s">
        <v>272</v>
      </c>
    </row>
    <row r="1031" spans="1:17">
      <c r="A1031" t="s">
        <v>20467</v>
      </c>
      <c r="B1031" t="s">
        <v>20468</v>
      </c>
      <c r="C1031" t="s">
        <v>29411</v>
      </c>
      <c r="D1031" s="4">
        <v>45802.905300925922</v>
      </c>
      <c r="E1031" s="4">
        <v>45809.666666666664</v>
      </c>
      <c r="F1031" s="4">
        <v>45809.704861111109</v>
      </c>
      <c r="G1031" s="4"/>
      <c r="H1031" t="s">
        <v>3155</v>
      </c>
      <c r="I1031" t="s">
        <v>3156</v>
      </c>
      <c r="J1031">
        <v>0</v>
      </c>
      <c r="K1031" t="s">
        <v>3157</v>
      </c>
      <c r="L1031" t="s">
        <v>3158</v>
      </c>
      <c r="M1031" t="s">
        <v>549</v>
      </c>
      <c r="N1031" t="s">
        <v>550</v>
      </c>
      <c r="O1031" t="s">
        <v>136</v>
      </c>
      <c r="P1031" t="s">
        <v>292</v>
      </c>
      <c r="Q1031" t="s">
        <v>296</v>
      </c>
    </row>
    <row r="1032" spans="1:17">
      <c r="A1032" t="s">
        <v>29412</v>
      </c>
      <c r="B1032" t="s">
        <v>29413</v>
      </c>
      <c r="C1032" t="s">
        <v>29414</v>
      </c>
      <c r="D1032" s="4">
        <v>45802.904872685183</v>
      </c>
      <c r="E1032" s="4">
        <v>45804.9375</v>
      </c>
      <c r="F1032" s="4">
        <v>45804.954861111109</v>
      </c>
      <c r="G1032" s="4"/>
      <c r="H1032" t="s">
        <v>3155</v>
      </c>
      <c r="I1032" t="s">
        <v>3184</v>
      </c>
      <c r="J1032">
        <v>0</v>
      </c>
      <c r="K1032" t="s">
        <v>3157</v>
      </c>
      <c r="L1032" t="s">
        <v>3245</v>
      </c>
      <c r="M1032" t="s">
        <v>549</v>
      </c>
      <c r="N1032" t="s">
        <v>550</v>
      </c>
      <c r="O1032" t="s">
        <v>616</v>
      </c>
      <c r="P1032" t="s">
        <v>314</v>
      </c>
      <c r="Q1032" t="s">
        <v>315</v>
      </c>
    </row>
    <row r="1033" spans="1:17">
      <c r="A1033" t="s">
        <v>19832</v>
      </c>
      <c r="B1033" t="s">
        <v>19833</v>
      </c>
      <c r="C1033" t="s">
        <v>29415</v>
      </c>
      <c r="D1033" s="4">
        <v>45802.903819444444</v>
      </c>
      <c r="E1033" s="4">
        <v>45806.729166666664</v>
      </c>
      <c r="F1033" s="4">
        <v>45806.746527777781</v>
      </c>
      <c r="G1033" s="4"/>
      <c r="H1033" t="s">
        <v>3155</v>
      </c>
      <c r="I1033" t="s">
        <v>3171</v>
      </c>
      <c r="J1033">
        <v>1001</v>
      </c>
      <c r="K1033" t="s">
        <v>3157</v>
      </c>
      <c r="L1033" t="s">
        <v>3158</v>
      </c>
      <c r="M1033" t="s">
        <v>549</v>
      </c>
      <c r="N1033" t="s">
        <v>550</v>
      </c>
      <c r="O1033" t="s">
        <v>136</v>
      </c>
      <c r="P1033" t="s">
        <v>292</v>
      </c>
      <c r="Q1033" t="s">
        <v>293</v>
      </c>
    </row>
    <row r="1034" spans="1:17">
      <c r="A1034" t="s">
        <v>24986</v>
      </c>
      <c r="B1034" t="s">
        <v>24987</v>
      </c>
      <c r="C1034" t="s">
        <v>29416</v>
      </c>
      <c r="D1034" s="4">
        <v>45802.902499999997</v>
      </c>
      <c r="E1034" s="4">
        <v>45803.875</v>
      </c>
      <c r="F1034" s="4">
        <v>45803.892361111109</v>
      </c>
      <c r="G1034" s="4">
        <v>45803.884120370371</v>
      </c>
      <c r="H1034" t="s">
        <v>3155</v>
      </c>
      <c r="I1034" t="s">
        <v>3162</v>
      </c>
      <c r="J1034">
        <v>0</v>
      </c>
      <c r="K1034" t="s">
        <v>3163</v>
      </c>
      <c r="L1034" t="s">
        <v>3564</v>
      </c>
      <c r="M1034" t="s">
        <v>549</v>
      </c>
      <c r="N1034" t="s">
        <v>550</v>
      </c>
      <c r="O1034" t="s">
        <v>1923</v>
      </c>
      <c r="P1034" t="s">
        <v>1924</v>
      </c>
      <c r="Q1034" t="s">
        <v>3199</v>
      </c>
    </row>
    <row r="1035" spans="1:17">
      <c r="A1035" t="s">
        <v>20074</v>
      </c>
      <c r="B1035" t="s">
        <v>20075</v>
      </c>
      <c r="C1035" t="s">
        <v>29417</v>
      </c>
      <c r="D1035" s="4">
        <v>45802.89875</v>
      </c>
      <c r="E1035" s="4">
        <v>45803.854166666664</v>
      </c>
      <c r="F1035" s="4">
        <v>45803.892361111109</v>
      </c>
      <c r="G1035" s="4">
        <v>45803.855092592596</v>
      </c>
      <c r="H1035" t="s">
        <v>3155</v>
      </c>
      <c r="I1035" t="s">
        <v>3156</v>
      </c>
      <c r="J1035">
        <v>0</v>
      </c>
      <c r="K1035" t="s">
        <v>3157</v>
      </c>
      <c r="L1035" t="s">
        <v>3564</v>
      </c>
      <c r="M1035" t="s">
        <v>549</v>
      </c>
      <c r="N1035" t="s">
        <v>550</v>
      </c>
      <c r="O1035" t="s">
        <v>136</v>
      </c>
      <c r="P1035" t="s">
        <v>292</v>
      </c>
      <c r="Q1035" t="s">
        <v>293</v>
      </c>
    </row>
    <row r="1036" spans="1:17">
      <c r="A1036" t="s">
        <v>21668</v>
      </c>
      <c r="B1036" t="s">
        <v>21669</v>
      </c>
      <c r="C1036" t="s">
        <v>29418</v>
      </c>
      <c r="D1036" s="4">
        <v>45802.897048611114</v>
      </c>
      <c r="E1036" s="4">
        <v>45804.770833333336</v>
      </c>
      <c r="F1036" s="4">
        <v>45804.788194444445</v>
      </c>
      <c r="G1036" s="4">
        <v>45804.768495370372</v>
      </c>
      <c r="H1036" t="s">
        <v>3155</v>
      </c>
      <c r="I1036" t="s">
        <v>3171</v>
      </c>
      <c r="J1036">
        <v>1002</v>
      </c>
      <c r="K1036" t="s">
        <v>3157</v>
      </c>
      <c r="L1036" t="s">
        <v>3564</v>
      </c>
      <c r="M1036" t="s">
        <v>549</v>
      </c>
      <c r="N1036" t="s">
        <v>550</v>
      </c>
      <c r="O1036" t="s">
        <v>551</v>
      </c>
      <c r="P1036" t="s">
        <v>141</v>
      </c>
      <c r="Q1036" t="s">
        <v>231</v>
      </c>
    </row>
    <row r="1037" spans="1:17">
      <c r="A1037" t="s">
        <v>26087</v>
      </c>
      <c r="B1037" t="s">
        <v>26088</v>
      </c>
      <c r="C1037" t="s">
        <v>29419</v>
      </c>
      <c r="D1037" s="4">
        <v>45802.892071759263</v>
      </c>
      <c r="E1037" s="4">
        <v>45803.708333333336</v>
      </c>
      <c r="F1037" s="4">
        <v>45803.746527777781</v>
      </c>
      <c r="G1037" s="4"/>
      <c r="H1037" t="s">
        <v>3155</v>
      </c>
      <c r="I1037" t="s">
        <v>3156</v>
      </c>
      <c r="J1037">
        <v>0</v>
      </c>
      <c r="K1037" t="s">
        <v>3194</v>
      </c>
      <c r="L1037" t="s">
        <v>3593</v>
      </c>
      <c r="M1037" t="s">
        <v>549</v>
      </c>
      <c r="N1037" t="s">
        <v>550</v>
      </c>
      <c r="O1037" t="s">
        <v>551</v>
      </c>
      <c r="P1037" t="s">
        <v>141</v>
      </c>
      <c r="Q1037" t="s">
        <v>231</v>
      </c>
    </row>
    <row r="1038" spans="1:17">
      <c r="A1038" t="s">
        <v>29420</v>
      </c>
      <c r="B1038" t="s">
        <v>29421</v>
      </c>
      <c r="C1038" t="s">
        <v>29422</v>
      </c>
      <c r="D1038" s="4">
        <v>45802.887650462966</v>
      </c>
      <c r="E1038" s="4">
        <v>45806.666666666664</v>
      </c>
      <c r="F1038" s="4">
        <v>45806.684027777781</v>
      </c>
      <c r="G1038" s="4"/>
      <c r="H1038" t="s">
        <v>3155</v>
      </c>
      <c r="I1038" t="s">
        <v>3402</v>
      </c>
      <c r="J1038">
        <v>1002</v>
      </c>
      <c r="K1038" t="s">
        <v>3403</v>
      </c>
      <c r="L1038" t="s">
        <v>3158</v>
      </c>
      <c r="M1038" t="s">
        <v>549</v>
      </c>
      <c r="N1038" t="s">
        <v>550</v>
      </c>
      <c r="O1038" t="s">
        <v>136</v>
      </c>
      <c r="P1038" t="s">
        <v>139</v>
      </c>
      <c r="Q1038" t="s">
        <v>271</v>
      </c>
    </row>
    <row r="1039" spans="1:17">
      <c r="A1039" t="s">
        <v>29423</v>
      </c>
      <c r="B1039" t="s">
        <v>29424</v>
      </c>
      <c r="C1039" t="s">
        <v>29425</v>
      </c>
      <c r="D1039" s="4">
        <v>45802.883576388886</v>
      </c>
      <c r="E1039" s="4">
        <v>45803.8125</v>
      </c>
      <c r="F1039" s="4">
        <v>45803.829861111109</v>
      </c>
      <c r="G1039" s="4"/>
      <c r="H1039" t="s">
        <v>3155</v>
      </c>
      <c r="I1039" t="s">
        <v>3402</v>
      </c>
      <c r="J1039">
        <v>1002</v>
      </c>
      <c r="K1039" t="s">
        <v>3403</v>
      </c>
      <c r="L1039" t="s">
        <v>3593</v>
      </c>
      <c r="M1039" t="s">
        <v>549</v>
      </c>
      <c r="N1039" t="s">
        <v>550</v>
      </c>
      <c r="O1039" t="s">
        <v>136</v>
      </c>
      <c r="P1039" t="s">
        <v>139</v>
      </c>
      <c r="Q1039" t="s">
        <v>271</v>
      </c>
    </row>
    <row r="1040" spans="1:17">
      <c r="A1040" t="s">
        <v>23441</v>
      </c>
      <c r="B1040" t="s">
        <v>23442</v>
      </c>
      <c r="C1040" t="s">
        <v>29426</v>
      </c>
      <c r="D1040" s="4">
        <v>45802.879606481481</v>
      </c>
      <c r="E1040" s="4">
        <v>45803.270833333336</v>
      </c>
      <c r="F1040" s="4">
        <v>45803.309027777781</v>
      </c>
      <c r="G1040" s="4"/>
      <c r="H1040" t="s">
        <v>3155</v>
      </c>
      <c r="I1040" t="s">
        <v>3156</v>
      </c>
      <c r="J1040">
        <v>0</v>
      </c>
      <c r="K1040" t="s">
        <v>3157</v>
      </c>
      <c r="L1040" t="s">
        <v>3593</v>
      </c>
      <c r="M1040" t="s">
        <v>549</v>
      </c>
      <c r="N1040" t="s">
        <v>550</v>
      </c>
      <c r="O1040" t="s">
        <v>136</v>
      </c>
      <c r="P1040" t="s">
        <v>147</v>
      </c>
      <c r="Q1040" t="s">
        <v>253</v>
      </c>
    </row>
    <row r="1041" spans="1:17">
      <c r="A1041" t="s">
        <v>19811</v>
      </c>
      <c r="B1041" t="s">
        <v>19812</v>
      </c>
      <c r="C1041" t="s">
        <v>29427</v>
      </c>
      <c r="D1041" s="4">
        <v>45802.874513888892</v>
      </c>
      <c r="E1041" s="4">
        <v>45804.791666666664</v>
      </c>
      <c r="F1041" s="4">
        <v>45804.829861111109</v>
      </c>
      <c r="G1041" s="4">
        <v>45804.790034722224</v>
      </c>
      <c r="H1041" t="s">
        <v>3155</v>
      </c>
      <c r="I1041" t="s">
        <v>3240</v>
      </c>
      <c r="J1041">
        <v>1002</v>
      </c>
      <c r="K1041" t="s">
        <v>3157</v>
      </c>
      <c r="L1041" t="s">
        <v>3564</v>
      </c>
      <c r="M1041" t="s">
        <v>549</v>
      </c>
      <c r="N1041" t="s">
        <v>550</v>
      </c>
      <c r="O1041" t="s">
        <v>136</v>
      </c>
      <c r="P1041" t="s">
        <v>143</v>
      </c>
      <c r="Q1041" t="s">
        <v>306</v>
      </c>
    </row>
    <row r="1042" spans="1:17">
      <c r="A1042" t="s">
        <v>23887</v>
      </c>
      <c r="B1042" t="s">
        <v>23888</v>
      </c>
      <c r="C1042" t="s">
        <v>29428</v>
      </c>
      <c r="D1042" s="4">
        <v>45802.874293981484</v>
      </c>
      <c r="E1042" s="4">
        <v>45809.875</v>
      </c>
      <c r="F1042" s="4">
        <v>45809.913194444445</v>
      </c>
      <c r="G1042" s="4"/>
      <c r="H1042" t="s">
        <v>3155</v>
      </c>
      <c r="I1042" t="s">
        <v>3240</v>
      </c>
      <c r="J1042">
        <v>0</v>
      </c>
      <c r="K1042" t="s">
        <v>3227</v>
      </c>
      <c r="L1042" t="s">
        <v>3158</v>
      </c>
      <c r="M1042" t="s">
        <v>549</v>
      </c>
      <c r="N1042" t="s">
        <v>550</v>
      </c>
      <c r="O1042" t="s">
        <v>136</v>
      </c>
      <c r="P1042" t="s">
        <v>143</v>
      </c>
      <c r="Q1042" t="s">
        <v>303</v>
      </c>
    </row>
    <row r="1043" spans="1:17">
      <c r="A1043" t="s">
        <v>29429</v>
      </c>
      <c r="B1043" t="s">
        <v>29430</v>
      </c>
      <c r="C1043" t="s">
        <v>29431</v>
      </c>
      <c r="D1043" s="4">
        <v>45802.873460648145</v>
      </c>
      <c r="E1043" s="4">
        <v>45804.958333333336</v>
      </c>
      <c r="F1043" s="4">
        <v>45804.975694444445</v>
      </c>
      <c r="G1043" s="4"/>
      <c r="H1043" t="s">
        <v>3155</v>
      </c>
      <c r="I1043" t="s">
        <v>3171</v>
      </c>
      <c r="J1043">
        <v>0</v>
      </c>
      <c r="K1043" t="s">
        <v>3227</v>
      </c>
      <c r="L1043" t="s">
        <v>3245</v>
      </c>
      <c r="M1043" t="s">
        <v>549</v>
      </c>
      <c r="N1043" t="s">
        <v>550</v>
      </c>
      <c r="O1043" t="s">
        <v>136</v>
      </c>
      <c r="P1043" t="s">
        <v>292</v>
      </c>
      <c r="Q1043" t="s">
        <v>295</v>
      </c>
    </row>
    <row r="1044" spans="1:17">
      <c r="A1044" t="s">
        <v>24523</v>
      </c>
      <c r="B1044" t="s">
        <v>24524</v>
      </c>
      <c r="C1044" t="s">
        <v>29432</v>
      </c>
      <c r="D1044" s="4">
        <v>45802.873101851852</v>
      </c>
      <c r="E1044" s="4">
        <v>45808.375</v>
      </c>
      <c r="F1044" s="4">
        <v>45808.392361111109</v>
      </c>
      <c r="G1044" s="4"/>
      <c r="H1044" t="s">
        <v>3155</v>
      </c>
      <c r="I1044" t="s">
        <v>3171</v>
      </c>
      <c r="J1044">
        <v>1001</v>
      </c>
      <c r="K1044" t="s">
        <v>3157</v>
      </c>
      <c r="L1044" t="s">
        <v>3158</v>
      </c>
      <c r="M1044" t="s">
        <v>549</v>
      </c>
      <c r="N1044" t="s">
        <v>550</v>
      </c>
      <c r="O1044" t="s">
        <v>551</v>
      </c>
      <c r="P1044" t="s">
        <v>141</v>
      </c>
      <c r="Q1044" t="s">
        <v>238</v>
      </c>
    </row>
    <row r="1045" spans="1:17">
      <c r="A1045" t="s">
        <v>20026</v>
      </c>
      <c r="B1045" t="s">
        <v>20027</v>
      </c>
      <c r="C1045" t="s">
        <v>29433</v>
      </c>
      <c r="D1045" s="4">
        <v>45802.865601851852</v>
      </c>
      <c r="E1045" s="4">
        <v>45805.583333333336</v>
      </c>
      <c r="F1045" s="4">
        <v>45805.600694444445</v>
      </c>
      <c r="G1045" s="4">
        <v>45805.583090277774</v>
      </c>
      <c r="H1045" t="s">
        <v>3155</v>
      </c>
      <c r="I1045" t="s">
        <v>3162</v>
      </c>
      <c r="J1045">
        <v>0</v>
      </c>
      <c r="K1045" t="s">
        <v>3227</v>
      </c>
      <c r="L1045" t="s">
        <v>3564</v>
      </c>
      <c r="M1045" t="s">
        <v>549</v>
      </c>
      <c r="N1045" t="s">
        <v>550</v>
      </c>
      <c r="O1045" t="s">
        <v>616</v>
      </c>
      <c r="P1045" t="s">
        <v>314</v>
      </c>
      <c r="Q1045" t="s">
        <v>321</v>
      </c>
    </row>
    <row r="1046" spans="1:17">
      <c r="A1046" t="s">
        <v>29434</v>
      </c>
      <c r="B1046" t="s">
        <v>29435</v>
      </c>
      <c r="C1046" t="s">
        <v>29436</v>
      </c>
      <c r="D1046" s="4">
        <v>45802.862372685187</v>
      </c>
      <c r="E1046" s="4">
        <v>45807.020833333336</v>
      </c>
      <c r="F1046" s="4">
        <v>45807.038194444445</v>
      </c>
      <c r="G1046" s="4"/>
      <c r="H1046" t="s">
        <v>3155</v>
      </c>
      <c r="I1046" t="s">
        <v>3171</v>
      </c>
      <c r="J1046">
        <v>0</v>
      </c>
      <c r="K1046" t="s">
        <v>3157</v>
      </c>
      <c r="L1046" t="s">
        <v>3245</v>
      </c>
      <c r="M1046" t="s">
        <v>549</v>
      </c>
      <c r="N1046" t="s">
        <v>550</v>
      </c>
      <c r="O1046" t="s">
        <v>136</v>
      </c>
      <c r="P1046" t="s">
        <v>143</v>
      </c>
      <c r="Q1046" t="s">
        <v>297</v>
      </c>
    </row>
    <row r="1047" spans="1:17">
      <c r="A1047" t="s">
        <v>29437</v>
      </c>
      <c r="B1047" t="s">
        <v>29438</v>
      </c>
      <c r="C1047" t="s">
        <v>29439</v>
      </c>
      <c r="D1047" s="4">
        <v>45802.859849537039</v>
      </c>
      <c r="E1047" s="4">
        <v>45806.791666666664</v>
      </c>
      <c r="F1047" s="4">
        <v>45806.809027777781</v>
      </c>
      <c r="G1047" s="4"/>
      <c r="H1047" t="s">
        <v>3155</v>
      </c>
      <c r="I1047" t="s">
        <v>3175</v>
      </c>
      <c r="J1047">
        <v>0</v>
      </c>
      <c r="K1047" t="s">
        <v>3157</v>
      </c>
      <c r="L1047" t="s">
        <v>3158</v>
      </c>
      <c r="M1047" t="s">
        <v>549</v>
      </c>
      <c r="N1047" t="s">
        <v>559</v>
      </c>
      <c r="O1047" t="s">
        <v>504</v>
      </c>
      <c r="P1047" t="s">
        <v>325</v>
      </c>
      <c r="Q1047" t="s">
        <v>328</v>
      </c>
    </row>
    <row r="1048" spans="1:17">
      <c r="A1048" t="s">
        <v>25766</v>
      </c>
      <c r="B1048" t="s">
        <v>25767</v>
      </c>
      <c r="C1048" t="s">
        <v>29440</v>
      </c>
      <c r="D1048" s="4">
        <v>45802.852280092593</v>
      </c>
      <c r="E1048" s="4">
        <v>45804.708333333336</v>
      </c>
      <c r="F1048" s="4">
        <v>45804.725694444445</v>
      </c>
      <c r="G1048" s="4"/>
      <c r="H1048" t="s">
        <v>3155</v>
      </c>
      <c r="I1048" t="s">
        <v>3222</v>
      </c>
      <c r="J1048">
        <v>1</v>
      </c>
      <c r="K1048" t="s">
        <v>3223</v>
      </c>
      <c r="L1048" t="s">
        <v>3245</v>
      </c>
      <c r="M1048" t="s">
        <v>549</v>
      </c>
      <c r="N1048" t="s">
        <v>550</v>
      </c>
      <c r="O1048" t="s">
        <v>551</v>
      </c>
      <c r="P1048" t="s">
        <v>242</v>
      </c>
      <c r="Q1048" t="s">
        <v>245</v>
      </c>
    </row>
    <row r="1049" spans="1:17">
      <c r="A1049" t="s">
        <v>29441</v>
      </c>
      <c r="B1049" t="s">
        <v>29442</v>
      </c>
      <c r="C1049" t="s">
        <v>29443</v>
      </c>
      <c r="D1049" s="4">
        <v>45802.844976851855</v>
      </c>
      <c r="E1049" s="4">
        <v>45804.75</v>
      </c>
      <c r="F1049" s="4">
        <v>45804.788194444445</v>
      </c>
      <c r="G1049" s="4"/>
      <c r="H1049" t="s">
        <v>3155</v>
      </c>
      <c r="I1049" t="s">
        <v>3156</v>
      </c>
      <c r="J1049">
        <v>0</v>
      </c>
      <c r="K1049" t="s">
        <v>3194</v>
      </c>
      <c r="L1049" t="s">
        <v>3245</v>
      </c>
      <c r="M1049" t="s">
        <v>549</v>
      </c>
      <c r="N1049" t="s">
        <v>550</v>
      </c>
      <c r="O1049" t="s">
        <v>136</v>
      </c>
      <c r="P1049" t="s">
        <v>292</v>
      </c>
      <c r="Q1049" t="s">
        <v>293</v>
      </c>
    </row>
    <row r="1050" spans="1:17">
      <c r="A1050" t="s">
        <v>29444</v>
      </c>
      <c r="B1050" t="s">
        <v>29445</v>
      </c>
      <c r="C1050" t="s">
        <v>29446</v>
      </c>
      <c r="D1050" s="4">
        <v>45802.831192129626</v>
      </c>
      <c r="E1050" s="4">
        <v>45803.875</v>
      </c>
      <c r="F1050" s="4">
        <v>45803.892361111109</v>
      </c>
      <c r="G1050" s="4"/>
      <c r="H1050" t="s">
        <v>3155</v>
      </c>
      <c r="I1050" t="s">
        <v>3171</v>
      </c>
      <c r="J1050">
        <v>0</v>
      </c>
      <c r="K1050" t="s">
        <v>3194</v>
      </c>
      <c r="L1050" t="s">
        <v>3245</v>
      </c>
      <c r="M1050" t="s">
        <v>549</v>
      </c>
      <c r="N1050" t="s">
        <v>550</v>
      </c>
      <c r="O1050" t="s">
        <v>551</v>
      </c>
      <c r="P1050" t="s">
        <v>145</v>
      </c>
      <c r="Q1050" t="s">
        <v>216</v>
      </c>
    </row>
    <row r="1051" spans="1:17">
      <c r="A1051" t="s">
        <v>29447</v>
      </c>
      <c r="B1051" t="s">
        <v>29448</v>
      </c>
      <c r="C1051" t="s">
        <v>29449</v>
      </c>
      <c r="D1051" s="4">
        <v>45802.830231481479</v>
      </c>
      <c r="E1051" s="4">
        <v>45803.75</v>
      </c>
      <c r="F1051" s="4">
        <v>45803.788194444445</v>
      </c>
      <c r="G1051" s="4">
        <v>45803.770648148151</v>
      </c>
      <c r="H1051" t="s">
        <v>3155</v>
      </c>
      <c r="I1051" t="s">
        <v>3240</v>
      </c>
      <c r="J1051">
        <v>0</v>
      </c>
      <c r="K1051" t="s">
        <v>3163</v>
      </c>
      <c r="L1051" t="s">
        <v>3564</v>
      </c>
      <c r="M1051" t="s">
        <v>549</v>
      </c>
      <c r="N1051" t="s">
        <v>550</v>
      </c>
      <c r="O1051" t="s">
        <v>136</v>
      </c>
      <c r="P1051" t="s">
        <v>139</v>
      </c>
      <c r="Q1051" t="s">
        <v>271</v>
      </c>
    </row>
    <row r="1052" spans="1:17">
      <c r="A1052" t="s">
        <v>29444</v>
      </c>
      <c r="B1052" t="s">
        <v>29450</v>
      </c>
      <c r="C1052" t="s">
        <v>29451</v>
      </c>
      <c r="D1052" s="4">
        <v>45802.829965277779</v>
      </c>
      <c r="E1052" s="4">
        <v>45803.708333333336</v>
      </c>
      <c r="F1052" s="4">
        <v>45803.746527777781</v>
      </c>
      <c r="G1052" s="4">
        <v>45803.707650462966</v>
      </c>
      <c r="H1052" t="s">
        <v>3155</v>
      </c>
      <c r="I1052" t="s">
        <v>3156</v>
      </c>
      <c r="J1052">
        <v>0</v>
      </c>
      <c r="K1052" t="s">
        <v>3157</v>
      </c>
      <c r="L1052" t="s">
        <v>3564</v>
      </c>
      <c r="M1052" t="s">
        <v>549</v>
      </c>
      <c r="N1052" t="s">
        <v>550</v>
      </c>
      <c r="O1052" t="s">
        <v>551</v>
      </c>
      <c r="P1052" t="s">
        <v>145</v>
      </c>
      <c r="Q1052" t="s">
        <v>216</v>
      </c>
    </row>
    <row r="1053" spans="1:17">
      <c r="A1053" t="s">
        <v>19738</v>
      </c>
      <c r="B1053" t="s">
        <v>19739</v>
      </c>
      <c r="C1053" t="s">
        <v>19740</v>
      </c>
      <c r="D1053" s="4">
        <v>45802.805208333331</v>
      </c>
      <c r="E1053" s="4">
        <v>45809.375</v>
      </c>
      <c r="F1053" s="4">
        <v>45809.392361111109</v>
      </c>
      <c r="G1053" s="4"/>
      <c r="H1053" t="s">
        <v>3155</v>
      </c>
      <c r="I1053" t="s">
        <v>3171</v>
      </c>
      <c r="J1053">
        <v>1001</v>
      </c>
      <c r="K1053" t="s">
        <v>3157</v>
      </c>
      <c r="L1053" t="s">
        <v>3245</v>
      </c>
      <c r="M1053" t="s">
        <v>549</v>
      </c>
      <c r="N1053" t="s">
        <v>550</v>
      </c>
      <c r="O1053" t="s">
        <v>136</v>
      </c>
      <c r="P1053" t="s">
        <v>143</v>
      </c>
      <c r="Q1053" t="s">
        <v>303</v>
      </c>
    </row>
    <row r="1054" spans="1:17">
      <c r="A1054" t="s">
        <v>19741</v>
      </c>
      <c r="B1054" t="s">
        <v>19742</v>
      </c>
      <c r="C1054" t="s">
        <v>19743</v>
      </c>
      <c r="D1054" s="4">
        <v>45802.800937499997</v>
      </c>
      <c r="E1054" s="4">
        <v>45804.833333333336</v>
      </c>
      <c r="F1054" s="4">
        <v>45804.871527777781</v>
      </c>
      <c r="G1054" s="4">
        <v>45804.82545138889</v>
      </c>
      <c r="H1054" t="s">
        <v>3155</v>
      </c>
      <c r="I1054" t="s">
        <v>3673</v>
      </c>
      <c r="J1054">
        <v>0</v>
      </c>
      <c r="K1054" t="s">
        <v>3157</v>
      </c>
      <c r="L1054" t="s">
        <v>3564</v>
      </c>
      <c r="M1054" t="s">
        <v>549</v>
      </c>
      <c r="N1054" t="s">
        <v>559</v>
      </c>
      <c r="O1054" t="s">
        <v>504</v>
      </c>
      <c r="P1054" t="s">
        <v>325</v>
      </c>
      <c r="Q1054" t="s">
        <v>335</v>
      </c>
    </row>
    <row r="1055" spans="1:17">
      <c r="A1055" t="s">
        <v>19741</v>
      </c>
      <c r="B1055" t="s">
        <v>19744</v>
      </c>
      <c r="C1055" t="s">
        <v>19745</v>
      </c>
      <c r="D1055" s="4">
        <v>45802.799849537034</v>
      </c>
      <c r="E1055" s="4">
        <v>45805.833333333336</v>
      </c>
      <c r="F1055" s="4">
        <v>45805.871527777781</v>
      </c>
      <c r="G1055" s="4">
        <v>45805.843159722222</v>
      </c>
      <c r="H1055" t="s">
        <v>3155</v>
      </c>
      <c r="I1055" t="s">
        <v>4530</v>
      </c>
      <c r="J1055">
        <v>0</v>
      </c>
      <c r="K1055" t="s">
        <v>6466</v>
      </c>
      <c r="L1055" t="s">
        <v>3564</v>
      </c>
      <c r="M1055" t="s">
        <v>549</v>
      </c>
      <c r="N1055" t="s">
        <v>559</v>
      </c>
      <c r="O1055" t="s">
        <v>504</v>
      </c>
      <c r="P1055" t="s">
        <v>325</v>
      </c>
      <c r="Q1055" t="s">
        <v>335</v>
      </c>
    </row>
    <row r="1056" spans="1:17">
      <c r="A1056" t="s">
        <v>19746</v>
      </c>
      <c r="B1056" t="s">
        <v>19747</v>
      </c>
      <c r="C1056" t="s">
        <v>19748</v>
      </c>
      <c r="D1056" s="4">
        <v>45802.799050925925</v>
      </c>
      <c r="E1056" s="4">
        <v>45805.791666666664</v>
      </c>
      <c r="F1056" s="4">
        <v>45805.809027777781</v>
      </c>
      <c r="G1056" s="4">
        <v>45805.795532407406</v>
      </c>
      <c r="H1056" t="s">
        <v>3155</v>
      </c>
      <c r="I1056" t="s">
        <v>3175</v>
      </c>
      <c r="J1056">
        <v>1001</v>
      </c>
      <c r="K1056" t="s">
        <v>3157</v>
      </c>
      <c r="L1056" t="s">
        <v>3564</v>
      </c>
      <c r="M1056" t="s">
        <v>549</v>
      </c>
      <c r="N1056" t="s">
        <v>559</v>
      </c>
      <c r="O1056" t="s">
        <v>504</v>
      </c>
      <c r="P1056" t="s">
        <v>325</v>
      </c>
      <c r="Q1056" t="s">
        <v>330</v>
      </c>
    </row>
    <row r="1057" spans="1:17">
      <c r="A1057" t="s">
        <v>19749</v>
      </c>
      <c r="B1057" t="s">
        <v>19750</v>
      </c>
      <c r="C1057" t="s">
        <v>19751</v>
      </c>
      <c r="D1057" s="4">
        <v>45802.798194444447</v>
      </c>
      <c r="E1057" s="4">
        <v>45803.8125</v>
      </c>
      <c r="F1057" s="4">
        <v>45803.829861111109</v>
      </c>
      <c r="G1057" s="4">
        <v>45803.804259259261</v>
      </c>
      <c r="H1057" t="s">
        <v>3155</v>
      </c>
      <c r="I1057" t="s">
        <v>3222</v>
      </c>
      <c r="J1057">
        <v>1</v>
      </c>
      <c r="K1057" t="s">
        <v>3223</v>
      </c>
      <c r="L1057" t="s">
        <v>3564</v>
      </c>
      <c r="M1057" t="s">
        <v>549</v>
      </c>
      <c r="N1057" t="s">
        <v>550</v>
      </c>
      <c r="O1057" t="s">
        <v>551</v>
      </c>
      <c r="P1057" t="s">
        <v>141</v>
      </c>
      <c r="Q1057" t="s">
        <v>236</v>
      </c>
    </row>
    <row r="1058" spans="1:17">
      <c r="A1058" t="s">
        <v>19752</v>
      </c>
      <c r="B1058" t="s">
        <v>19753</v>
      </c>
      <c r="C1058" t="s">
        <v>19754</v>
      </c>
      <c r="D1058" s="4">
        <v>45802.785092592596</v>
      </c>
      <c r="E1058" s="4">
        <v>45806.9375</v>
      </c>
      <c r="F1058" s="4">
        <v>45806.954861111109</v>
      </c>
      <c r="G1058" s="4"/>
      <c r="H1058" t="s">
        <v>3155</v>
      </c>
      <c r="I1058" t="s">
        <v>3175</v>
      </c>
      <c r="J1058">
        <v>0</v>
      </c>
      <c r="K1058" t="s">
        <v>3194</v>
      </c>
      <c r="L1058" t="s">
        <v>3245</v>
      </c>
      <c r="M1058" t="s">
        <v>549</v>
      </c>
      <c r="N1058" t="s">
        <v>550</v>
      </c>
      <c r="O1058" t="s">
        <v>136</v>
      </c>
      <c r="P1058" t="s">
        <v>139</v>
      </c>
      <c r="Q1058" t="s">
        <v>272</v>
      </c>
    </row>
    <row r="1059" spans="1:17">
      <c r="A1059" t="s">
        <v>19755</v>
      </c>
      <c r="B1059" t="s">
        <v>19756</v>
      </c>
      <c r="C1059" t="s">
        <v>19757</v>
      </c>
      <c r="D1059" s="4">
        <v>45802.783599537041</v>
      </c>
      <c r="E1059" s="4">
        <v>45803.770833333336</v>
      </c>
      <c r="F1059" s="4">
        <v>45803.788194444445</v>
      </c>
      <c r="G1059" s="4">
        <v>45803.769849537035</v>
      </c>
      <c r="H1059" t="s">
        <v>3155</v>
      </c>
      <c r="I1059" t="s">
        <v>3171</v>
      </c>
      <c r="J1059">
        <v>1001</v>
      </c>
      <c r="K1059" t="s">
        <v>3157</v>
      </c>
      <c r="L1059" t="s">
        <v>3564</v>
      </c>
      <c r="M1059" t="s">
        <v>549</v>
      </c>
      <c r="N1059" t="s">
        <v>550</v>
      </c>
      <c r="O1059" t="s">
        <v>136</v>
      </c>
      <c r="P1059" t="s">
        <v>264</v>
      </c>
      <c r="Q1059" t="s">
        <v>265</v>
      </c>
    </row>
    <row r="1060" spans="1:17">
      <c r="A1060" t="s">
        <v>19758</v>
      </c>
      <c r="B1060" t="s">
        <v>19759</v>
      </c>
      <c r="C1060" t="s">
        <v>19760</v>
      </c>
      <c r="D1060" s="4">
        <v>45802.777118055557</v>
      </c>
      <c r="E1060" s="4">
        <v>45806.416666666664</v>
      </c>
      <c r="F1060" s="4">
        <v>45806.454861111109</v>
      </c>
      <c r="G1060" s="4"/>
      <c r="H1060" t="s">
        <v>3155</v>
      </c>
      <c r="I1060" t="s">
        <v>3240</v>
      </c>
      <c r="J1060">
        <v>1001</v>
      </c>
      <c r="K1060" t="s">
        <v>3194</v>
      </c>
      <c r="L1060" t="s">
        <v>3158</v>
      </c>
      <c r="M1060" t="s">
        <v>549</v>
      </c>
      <c r="N1060" t="s">
        <v>559</v>
      </c>
      <c r="O1060" t="s">
        <v>469</v>
      </c>
      <c r="P1060" t="s">
        <v>180</v>
      </c>
      <c r="Q1060" t="s">
        <v>182</v>
      </c>
    </row>
    <row r="1061" spans="1:17">
      <c r="A1061" t="s">
        <v>19761</v>
      </c>
      <c r="B1061" t="s">
        <v>19762</v>
      </c>
      <c r="C1061" t="s">
        <v>19763</v>
      </c>
      <c r="D1061" s="4">
        <v>45802.775243055556</v>
      </c>
      <c r="E1061" s="4">
        <v>45803.729166666664</v>
      </c>
      <c r="F1061" s="4">
        <v>45803.767361111109</v>
      </c>
      <c r="G1061" s="4"/>
      <c r="H1061" t="s">
        <v>3155</v>
      </c>
      <c r="I1061" t="s">
        <v>3673</v>
      </c>
      <c r="J1061">
        <v>0</v>
      </c>
      <c r="K1061" t="s">
        <v>3194</v>
      </c>
      <c r="L1061" t="s">
        <v>3593</v>
      </c>
      <c r="M1061" t="s">
        <v>549</v>
      </c>
      <c r="N1061" t="s">
        <v>559</v>
      </c>
      <c r="O1061" t="s">
        <v>504</v>
      </c>
      <c r="P1061" t="s">
        <v>325</v>
      </c>
      <c r="Q1061" t="s">
        <v>329</v>
      </c>
    </row>
    <row r="1062" spans="1:17">
      <c r="A1062" t="s">
        <v>19764</v>
      </c>
      <c r="B1062" t="s">
        <v>19765</v>
      </c>
      <c r="C1062" t="s">
        <v>19766</v>
      </c>
      <c r="D1062" s="4">
        <v>45802.774375000001</v>
      </c>
      <c r="E1062" s="4">
        <v>45806.708333333336</v>
      </c>
      <c r="F1062" s="4">
        <v>45806.746527777781</v>
      </c>
      <c r="G1062" s="4"/>
      <c r="H1062" t="s">
        <v>3155</v>
      </c>
      <c r="I1062" t="s">
        <v>3156</v>
      </c>
      <c r="J1062">
        <v>0</v>
      </c>
      <c r="K1062" t="s">
        <v>3157</v>
      </c>
      <c r="L1062" t="s">
        <v>3245</v>
      </c>
      <c r="M1062" t="s">
        <v>549</v>
      </c>
      <c r="N1062" t="s">
        <v>550</v>
      </c>
      <c r="O1062" t="s">
        <v>136</v>
      </c>
      <c r="P1062" t="s">
        <v>139</v>
      </c>
      <c r="Q1062" t="s">
        <v>275</v>
      </c>
    </row>
    <row r="1063" spans="1:17">
      <c r="A1063" t="s">
        <v>19767</v>
      </c>
      <c r="B1063" t="s">
        <v>19768</v>
      </c>
      <c r="C1063" t="s">
        <v>19769</v>
      </c>
      <c r="D1063" s="4">
        <v>45802.773900462962</v>
      </c>
      <c r="E1063" s="4">
        <v>45804.291666666664</v>
      </c>
      <c r="F1063" s="4">
        <v>45804.309027777781</v>
      </c>
      <c r="G1063" s="4">
        <v>45804.285185185188</v>
      </c>
      <c r="H1063" t="s">
        <v>3155</v>
      </c>
      <c r="I1063" t="s">
        <v>3162</v>
      </c>
      <c r="J1063">
        <v>0</v>
      </c>
      <c r="K1063" t="s">
        <v>3198</v>
      </c>
      <c r="L1063" t="s">
        <v>3564</v>
      </c>
      <c r="M1063" t="s">
        <v>549</v>
      </c>
      <c r="N1063" t="s">
        <v>550</v>
      </c>
      <c r="O1063" t="s">
        <v>1923</v>
      </c>
      <c r="P1063" t="s">
        <v>1924</v>
      </c>
      <c r="Q1063" t="s">
        <v>3164</v>
      </c>
    </row>
    <row r="1064" spans="1:17">
      <c r="A1064" t="s">
        <v>19770</v>
      </c>
      <c r="B1064" t="s">
        <v>19771</v>
      </c>
      <c r="C1064" t="s">
        <v>19772</v>
      </c>
      <c r="D1064" s="4">
        <v>45802.770590277774</v>
      </c>
      <c r="E1064" s="4">
        <v>45811</v>
      </c>
      <c r="F1064" s="4">
        <v>45811.017361111109</v>
      </c>
      <c r="G1064" s="4"/>
      <c r="H1064" t="s">
        <v>3155</v>
      </c>
      <c r="I1064" t="s">
        <v>3222</v>
      </c>
      <c r="J1064">
        <v>1</v>
      </c>
      <c r="K1064" t="s">
        <v>3223</v>
      </c>
      <c r="L1064" t="s">
        <v>3158</v>
      </c>
      <c r="M1064" t="s">
        <v>549</v>
      </c>
      <c r="N1064" t="s">
        <v>550</v>
      </c>
      <c r="O1064" t="s">
        <v>136</v>
      </c>
      <c r="P1064" t="s">
        <v>143</v>
      </c>
      <c r="Q1064" t="s">
        <v>310</v>
      </c>
    </row>
    <row r="1065" spans="1:17">
      <c r="A1065" t="s">
        <v>19773</v>
      </c>
      <c r="B1065" t="s">
        <v>19774</v>
      </c>
      <c r="C1065" t="s">
        <v>19775</v>
      </c>
      <c r="D1065" s="4">
        <v>45802.770196759258</v>
      </c>
      <c r="E1065" s="4">
        <v>45806.729166666664</v>
      </c>
      <c r="F1065" s="4">
        <v>45806.746527777781</v>
      </c>
      <c r="G1065" s="4"/>
      <c r="H1065" t="s">
        <v>3155</v>
      </c>
      <c r="I1065" t="s">
        <v>3171</v>
      </c>
      <c r="J1065">
        <v>1001</v>
      </c>
      <c r="K1065" t="s">
        <v>3157</v>
      </c>
      <c r="L1065" t="s">
        <v>3158</v>
      </c>
      <c r="M1065" t="s">
        <v>549</v>
      </c>
      <c r="N1065" t="s">
        <v>550</v>
      </c>
      <c r="O1065" t="s">
        <v>136</v>
      </c>
      <c r="P1065" t="s">
        <v>143</v>
      </c>
      <c r="Q1065" t="s">
        <v>303</v>
      </c>
    </row>
    <row r="1066" spans="1:17">
      <c r="A1066" t="s">
        <v>19776</v>
      </c>
      <c r="B1066" t="s">
        <v>19777</v>
      </c>
      <c r="C1066" t="s">
        <v>19778</v>
      </c>
      <c r="D1066" s="4">
        <v>45802.76898148148</v>
      </c>
      <c r="E1066" s="4">
        <v>45805.666666666664</v>
      </c>
      <c r="F1066" s="4">
        <v>45805.684027777781</v>
      </c>
      <c r="G1066" s="4">
        <v>45805.666689814818</v>
      </c>
      <c r="H1066" t="s">
        <v>3155</v>
      </c>
      <c r="I1066" t="s">
        <v>3222</v>
      </c>
      <c r="J1066">
        <v>1</v>
      </c>
      <c r="K1066" t="s">
        <v>3223</v>
      </c>
      <c r="L1066" t="s">
        <v>3564</v>
      </c>
      <c r="M1066" t="s">
        <v>549</v>
      </c>
      <c r="N1066" t="s">
        <v>550</v>
      </c>
      <c r="O1066" t="s">
        <v>136</v>
      </c>
      <c r="P1066" t="s">
        <v>292</v>
      </c>
      <c r="Q1066" t="s">
        <v>291</v>
      </c>
    </row>
    <row r="1067" spans="1:17">
      <c r="A1067" t="s">
        <v>19770</v>
      </c>
      <c r="B1067" t="s">
        <v>19771</v>
      </c>
      <c r="C1067" t="s">
        <v>19779</v>
      </c>
      <c r="D1067" s="4">
        <v>45802.76666666667</v>
      </c>
      <c r="E1067" s="4">
        <v>45806.041666666664</v>
      </c>
      <c r="F1067" s="4">
        <v>45806.059027777781</v>
      </c>
      <c r="G1067" s="4"/>
      <c r="H1067" t="s">
        <v>3155</v>
      </c>
      <c r="I1067" t="s">
        <v>3222</v>
      </c>
      <c r="J1067">
        <v>1</v>
      </c>
      <c r="K1067" t="s">
        <v>3223</v>
      </c>
      <c r="L1067" t="s">
        <v>3245</v>
      </c>
      <c r="M1067" t="s">
        <v>549</v>
      </c>
      <c r="N1067" t="s">
        <v>550</v>
      </c>
      <c r="O1067" t="s">
        <v>136</v>
      </c>
      <c r="P1067" t="s">
        <v>143</v>
      </c>
      <c r="Q1067" t="s">
        <v>310</v>
      </c>
    </row>
    <row r="1068" spans="1:17">
      <c r="A1068" t="s">
        <v>19780</v>
      </c>
      <c r="B1068" t="s">
        <v>19781</v>
      </c>
      <c r="C1068" t="s">
        <v>19782</v>
      </c>
      <c r="D1068" s="4">
        <v>45802.76363425926</v>
      </c>
      <c r="E1068" s="4">
        <v>45804.4375</v>
      </c>
      <c r="F1068" s="4">
        <v>45804.454861111109</v>
      </c>
      <c r="G1068" s="4">
        <v>45804.437824074077</v>
      </c>
      <c r="H1068" t="s">
        <v>3155</v>
      </c>
      <c r="I1068" t="s">
        <v>3175</v>
      </c>
      <c r="J1068">
        <v>0</v>
      </c>
      <c r="K1068" t="s">
        <v>3194</v>
      </c>
      <c r="L1068" t="s">
        <v>3564</v>
      </c>
      <c r="M1068" t="s">
        <v>549</v>
      </c>
      <c r="N1068" t="s">
        <v>550</v>
      </c>
      <c r="O1068" t="s">
        <v>136</v>
      </c>
      <c r="P1068" t="s">
        <v>292</v>
      </c>
      <c r="Q1068" t="s">
        <v>294</v>
      </c>
    </row>
    <row r="1069" spans="1:17">
      <c r="A1069" t="s">
        <v>19770</v>
      </c>
      <c r="B1069" t="s">
        <v>19771</v>
      </c>
      <c r="C1069" t="s">
        <v>19783</v>
      </c>
      <c r="D1069" s="4">
        <v>45802.762361111112</v>
      </c>
      <c r="E1069" s="4">
        <v>45803.979166666664</v>
      </c>
      <c r="F1069" s="4">
        <v>45803.996527777781</v>
      </c>
      <c r="G1069" s="4"/>
      <c r="H1069" t="s">
        <v>3155</v>
      </c>
      <c r="I1069" t="s">
        <v>3222</v>
      </c>
      <c r="J1069">
        <v>1</v>
      </c>
      <c r="K1069" t="s">
        <v>3223</v>
      </c>
      <c r="L1069" t="s">
        <v>3245</v>
      </c>
      <c r="M1069" t="s">
        <v>549</v>
      </c>
      <c r="N1069" t="s">
        <v>550</v>
      </c>
      <c r="O1069" t="s">
        <v>136</v>
      </c>
      <c r="P1069" t="s">
        <v>143</v>
      </c>
      <c r="Q1069" t="s">
        <v>310</v>
      </c>
    </row>
    <row r="1070" spans="1:17">
      <c r="A1070" t="s">
        <v>19784</v>
      </c>
      <c r="B1070" t="s">
        <v>19785</v>
      </c>
      <c r="C1070" t="s">
        <v>19786</v>
      </c>
      <c r="D1070" s="4">
        <v>45802.758831018517</v>
      </c>
      <c r="E1070" s="4">
        <v>45804.791666666664</v>
      </c>
      <c r="F1070" s="4">
        <v>45804.809027777781</v>
      </c>
      <c r="G1070" s="4">
        <v>45804.781446759262</v>
      </c>
      <c r="H1070" t="s">
        <v>3155</v>
      </c>
      <c r="I1070" t="s">
        <v>3175</v>
      </c>
      <c r="J1070">
        <v>1001</v>
      </c>
      <c r="K1070" t="s">
        <v>3194</v>
      </c>
      <c r="L1070" t="s">
        <v>3564</v>
      </c>
      <c r="M1070" t="s">
        <v>549</v>
      </c>
      <c r="N1070" t="s">
        <v>559</v>
      </c>
      <c r="O1070" t="s">
        <v>504</v>
      </c>
      <c r="P1070" t="s">
        <v>325</v>
      </c>
      <c r="Q1070" t="s">
        <v>342</v>
      </c>
    </row>
    <row r="1071" spans="1:17">
      <c r="A1071" t="s">
        <v>19787</v>
      </c>
      <c r="B1071" t="s">
        <v>19788</v>
      </c>
      <c r="C1071" t="s">
        <v>19789</v>
      </c>
      <c r="D1071" s="4">
        <v>45802.758298611108</v>
      </c>
      <c r="E1071" s="4">
        <v>45803.625</v>
      </c>
      <c r="F1071" s="4">
        <v>45803.663194444445</v>
      </c>
      <c r="G1071" s="4">
        <v>45803.624814814815</v>
      </c>
      <c r="H1071" t="s">
        <v>3155</v>
      </c>
      <c r="I1071" t="s">
        <v>3240</v>
      </c>
      <c r="J1071">
        <v>1001</v>
      </c>
      <c r="K1071" t="s">
        <v>3227</v>
      </c>
      <c r="L1071" t="s">
        <v>3564</v>
      </c>
      <c r="M1071" t="s">
        <v>549</v>
      </c>
      <c r="N1071" t="s">
        <v>559</v>
      </c>
      <c r="O1071" t="s">
        <v>163</v>
      </c>
      <c r="P1071" t="s">
        <v>472</v>
      </c>
      <c r="Q1071" t="s">
        <v>354</v>
      </c>
    </row>
    <row r="1072" spans="1:17">
      <c r="A1072" t="s">
        <v>19790</v>
      </c>
      <c r="B1072" t="s">
        <v>19791</v>
      </c>
      <c r="C1072" t="s">
        <v>19792</v>
      </c>
      <c r="D1072" s="4">
        <v>45802.750763888886</v>
      </c>
      <c r="E1072" s="4">
        <v>45806.875</v>
      </c>
      <c r="F1072" s="4">
        <v>45806.892361111109</v>
      </c>
      <c r="G1072" s="4"/>
      <c r="H1072" t="s">
        <v>3155</v>
      </c>
      <c r="I1072" t="s">
        <v>3184</v>
      </c>
      <c r="J1072">
        <v>1</v>
      </c>
      <c r="K1072" t="s">
        <v>3227</v>
      </c>
      <c r="L1072" t="s">
        <v>3245</v>
      </c>
      <c r="M1072" t="s">
        <v>549</v>
      </c>
      <c r="N1072" t="s">
        <v>550</v>
      </c>
      <c r="O1072" t="s">
        <v>616</v>
      </c>
      <c r="P1072" t="s">
        <v>314</v>
      </c>
      <c r="Q1072" t="s">
        <v>323</v>
      </c>
    </row>
    <row r="1073" spans="1:17">
      <c r="A1073" t="s">
        <v>19793</v>
      </c>
      <c r="B1073" t="s">
        <v>19794</v>
      </c>
      <c r="C1073" t="s">
        <v>19795</v>
      </c>
      <c r="D1073" s="4">
        <v>45802.739259259259</v>
      </c>
      <c r="E1073" s="4">
        <v>45808.666666666664</v>
      </c>
      <c r="F1073" s="4">
        <v>45808.684027777781</v>
      </c>
      <c r="G1073" s="4"/>
      <c r="H1073" t="s">
        <v>3155</v>
      </c>
      <c r="I1073" t="s">
        <v>3184</v>
      </c>
      <c r="J1073">
        <v>0</v>
      </c>
      <c r="K1073" t="s">
        <v>3157</v>
      </c>
      <c r="L1073" t="s">
        <v>3158</v>
      </c>
      <c r="M1073" t="s">
        <v>549</v>
      </c>
      <c r="N1073" t="s">
        <v>550</v>
      </c>
      <c r="O1073" t="s">
        <v>616</v>
      </c>
      <c r="P1073" t="s">
        <v>314</v>
      </c>
      <c r="Q1073" t="s">
        <v>315</v>
      </c>
    </row>
    <row r="1074" spans="1:17">
      <c r="A1074" t="s">
        <v>19796</v>
      </c>
      <c r="B1074" t="s">
        <v>19797</v>
      </c>
      <c r="C1074" t="s">
        <v>19798</v>
      </c>
      <c r="D1074" s="4">
        <v>45802.737430555557</v>
      </c>
      <c r="E1074" s="4">
        <v>45809.5</v>
      </c>
      <c r="F1074" s="4">
        <v>45809.517361111109</v>
      </c>
      <c r="G1074" s="4"/>
      <c r="H1074" t="s">
        <v>3155</v>
      </c>
      <c r="I1074" t="s">
        <v>3171</v>
      </c>
      <c r="J1074">
        <v>1002</v>
      </c>
      <c r="K1074" t="s">
        <v>3157</v>
      </c>
      <c r="L1074" t="s">
        <v>3245</v>
      </c>
      <c r="M1074" t="s">
        <v>549</v>
      </c>
      <c r="N1074" t="s">
        <v>559</v>
      </c>
      <c r="O1074" t="s">
        <v>504</v>
      </c>
      <c r="P1074" t="s">
        <v>325</v>
      </c>
      <c r="Q1074" t="s">
        <v>331</v>
      </c>
    </row>
    <row r="1075" spans="1:17">
      <c r="A1075" t="s">
        <v>19799</v>
      </c>
      <c r="B1075" t="s">
        <v>19800</v>
      </c>
      <c r="C1075" t="s">
        <v>19801</v>
      </c>
      <c r="D1075" s="4">
        <v>45802.735520833332</v>
      </c>
      <c r="E1075" s="4">
        <v>45808.666666666664</v>
      </c>
      <c r="F1075" s="4">
        <v>45808.704861111109</v>
      </c>
      <c r="G1075" s="4"/>
      <c r="H1075" t="s">
        <v>3155</v>
      </c>
      <c r="I1075" t="s">
        <v>3240</v>
      </c>
      <c r="J1075">
        <v>1001</v>
      </c>
      <c r="K1075" t="s">
        <v>3157</v>
      </c>
      <c r="L1075" t="s">
        <v>3245</v>
      </c>
      <c r="M1075" t="s">
        <v>549</v>
      </c>
      <c r="N1075" t="s">
        <v>550</v>
      </c>
      <c r="O1075" t="s">
        <v>136</v>
      </c>
      <c r="P1075" t="s">
        <v>292</v>
      </c>
      <c r="Q1075" t="s">
        <v>296</v>
      </c>
    </row>
    <row r="1076" spans="1:17">
      <c r="A1076" t="s">
        <v>19802</v>
      </c>
      <c r="B1076" t="s">
        <v>19803</v>
      </c>
      <c r="C1076" t="s">
        <v>19804</v>
      </c>
      <c r="D1076" s="4">
        <v>45802.73028935185</v>
      </c>
      <c r="E1076" s="4">
        <v>45803.8125</v>
      </c>
      <c r="F1076" s="4">
        <v>45803.829861111109</v>
      </c>
      <c r="G1076" s="4"/>
      <c r="H1076" t="s">
        <v>3155</v>
      </c>
      <c r="I1076" t="s">
        <v>3175</v>
      </c>
      <c r="J1076">
        <v>0</v>
      </c>
      <c r="K1076" t="s">
        <v>3194</v>
      </c>
      <c r="L1076" t="s">
        <v>3245</v>
      </c>
      <c r="M1076" t="s">
        <v>549</v>
      </c>
      <c r="N1076" t="s">
        <v>550</v>
      </c>
      <c r="O1076" t="s">
        <v>136</v>
      </c>
      <c r="P1076" t="s">
        <v>147</v>
      </c>
      <c r="Q1076" t="s">
        <v>21124</v>
      </c>
    </row>
    <row r="1077" spans="1:17">
      <c r="A1077" t="s">
        <v>19805</v>
      </c>
      <c r="B1077" t="s">
        <v>19806</v>
      </c>
      <c r="C1077" t="s">
        <v>19807</v>
      </c>
      <c r="D1077" s="4">
        <v>45802.727916666663</v>
      </c>
      <c r="E1077" s="4">
        <v>45803.9375</v>
      </c>
      <c r="F1077" s="4">
        <v>45803.975694444445</v>
      </c>
      <c r="G1077" s="4"/>
      <c r="H1077" t="s">
        <v>3155</v>
      </c>
      <c r="I1077" t="s">
        <v>3240</v>
      </c>
      <c r="J1077">
        <v>1002</v>
      </c>
      <c r="K1077" t="s">
        <v>3157</v>
      </c>
      <c r="L1077" t="s">
        <v>3245</v>
      </c>
      <c r="M1077" t="s">
        <v>549</v>
      </c>
      <c r="N1077" t="s">
        <v>550</v>
      </c>
      <c r="O1077" t="s">
        <v>136</v>
      </c>
      <c r="P1077" t="s">
        <v>139</v>
      </c>
      <c r="Q1077" t="s">
        <v>272</v>
      </c>
    </row>
    <row r="1078" spans="1:17">
      <c r="A1078" t="s">
        <v>19808</v>
      </c>
      <c r="B1078" t="s">
        <v>19809</v>
      </c>
      <c r="C1078" t="s">
        <v>19810</v>
      </c>
      <c r="D1078" s="4">
        <v>45802.727488425924</v>
      </c>
      <c r="E1078" s="4">
        <v>45808.791666666664</v>
      </c>
      <c r="F1078" s="4">
        <v>45808.809027777781</v>
      </c>
      <c r="G1078" s="4"/>
      <c r="H1078" t="s">
        <v>3155</v>
      </c>
      <c r="I1078" t="s">
        <v>3162</v>
      </c>
      <c r="J1078">
        <v>0</v>
      </c>
      <c r="K1078" t="s">
        <v>4987</v>
      </c>
      <c r="L1078" t="s">
        <v>3245</v>
      </c>
      <c r="M1078" t="s">
        <v>549</v>
      </c>
      <c r="N1078" t="s">
        <v>550</v>
      </c>
      <c r="O1078" t="s">
        <v>1923</v>
      </c>
      <c r="P1078" t="s">
        <v>1924</v>
      </c>
      <c r="Q1078" t="s">
        <v>3359</v>
      </c>
    </row>
    <row r="1079" spans="1:17">
      <c r="A1079" t="s">
        <v>19811</v>
      </c>
      <c r="B1079" t="s">
        <v>19812</v>
      </c>
      <c r="C1079" t="s">
        <v>19813</v>
      </c>
      <c r="D1079" s="4">
        <v>45802.721203703702</v>
      </c>
      <c r="E1079" s="4">
        <v>45804.791666666664</v>
      </c>
      <c r="F1079" s="4">
        <v>45804.829861111109</v>
      </c>
      <c r="G1079" s="4"/>
      <c r="H1079" t="s">
        <v>3155</v>
      </c>
      <c r="I1079" t="s">
        <v>3240</v>
      </c>
      <c r="J1079">
        <v>0</v>
      </c>
      <c r="K1079" t="s">
        <v>3194</v>
      </c>
      <c r="L1079" t="s">
        <v>3245</v>
      </c>
      <c r="M1079" t="s">
        <v>549</v>
      </c>
      <c r="N1079" t="s">
        <v>550</v>
      </c>
      <c r="O1079" t="s">
        <v>136</v>
      </c>
      <c r="P1079" t="s">
        <v>143</v>
      </c>
      <c r="Q1079" t="s">
        <v>306</v>
      </c>
    </row>
    <row r="1080" spans="1:17">
      <c r="A1080" t="s">
        <v>19814</v>
      </c>
      <c r="B1080" t="s">
        <v>19815</v>
      </c>
      <c r="C1080" t="s">
        <v>19816</v>
      </c>
      <c r="D1080" s="4">
        <v>45802.717824074076</v>
      </c>
      <c r="E1080" s="4">
        <v>45815.791666666664</v>
      </c>
      <c r="F1080" s="4">
        <v>45815.829861111109</v>
      </c>
      <c r="G1080" s="4"/>
      <c r="H1080" t="s">
        <v>3155</v>
      </c>
      <c r="I1080" t="s">
        <v>3156</v>
      </c>
      <c r="J1080">
        <v>0</v>
      </c>
      <c r="K1080" t="s">
        <v>3157</v>
      </c>
      <c r="L1080" t="s">
        <v>3158</v>
      </c>
      <c r="M1080" t="s">
        <v>549</v>
      </c>
      <c r="N1080" t="s">
        <v>550</v>
      </c>
      <c r="O1080" t="s">
        <v>136</v>
      </c>
      <c r="P1080" t="s">
        <v>139</v>
      </c>
      <c r="Q1080" t="s">
        <v>273</v>
      </c>
    </row>
    <row r="1081" spans="1:17">
      <c r="A1081" t="s">
        <v>19817</v>
      </c>
      <c r="B1081" t="s">
        <v>19818</v>
      </c>
      <c r="C1081" t="s">
        <v>19819</v>
      </c>
      <c r="D1081" s="4">
        <v>45802.710787037038</v>
      </c>
      <c r="E1081" s="4">
        <v>45808.75</v>
      </c>
      <c r="F1081" s="4">
        <v>45808.788194444445</v>
      </c>
      <c r="G1081" s="4"/>
      <c r="H1081" t="s">
        <v>3155</v>
      </c>
      <c r="I1081" t="s">
        <v>3156</v>
      </c>
      <c r="J1081">
        <v>0</v>
      </c>
      <c r="K1081" t="s">
        <v>3157</v>
      </c>
      <c r="L1081" t="s">
        <v>3245</v>
      </c>
      <c r="M1081" t="s">
        <v>549</v>
      </c>
      <c r="N1081" t="s">
        <v>550</v>
      </c>
      <c r="O1081" t="s">
        <v>136</v>
      </c>
      <c r="P1081" t="s">
        <v>264</v>
      </c>
      <c r="Q1081" t="s">
        <v>266</v>
      </c>
    </row>
    <row r="1082" spans="1:17">
      <c r="A1082" t="s">
        <v>19820</v>
      </c>
      <c r="B1082" t="s">
        <v>19821</v>
      </c>
      <c r="C1082" t="s">
        <v>19822</v>
      </c>
      <c r="D1082" s="4">
        <v>45802.703645833331</v>
      </c>
      <c r="E1082" s="4">
        <v>45809.791666666664</v>
      </c>
      <c r="F1082" s="4">
        <v>45809.809027777781</v>
      </c>
      <c r="G1082" s="4"/>
      <c r="H1082" t="s">
        <v>3155</v>
      </c>
      <c r="I1082" t="s">
        <v>3175</v>
      </c>
      <c r="J1082">
        <v>1001</v>
      </c>
      <c r="K1082" t="s">
        <v>3157</v>
      </c>
      <c r="L1082" t="s">
        <v>3158</v>
      </c>
      <c r="M1082" t="s">
        <v>549</v>
      </c>
      <c r="N1082" t="s">
        <v>559</v>
      </c>
      <c r="O1082" t="s">
        <v>504</v>
      </c>
      <c r="P1082" t="s">
        <v>325</v>
      </c>
      <c r="Q1082" t="s">
        <v>331</v>
      </c>
    </row>
    <row r="1083" spans="1:17">
      <c r="A1083" t="s">
        <v>19823</v>
      </c>
      <c r="B1083" t="s">
        <v>19824</v>
      </c>
      <c r="C1083" t="s">
        <v>19825</v>
      </c>
      <c r="D1083" s="4">
        <v>45802.702418981484</v>
      </c>
      <c r="E1083" s="4">
        <v>45816.458333333336</v>
      </c>
      <c r="F1083" s="4">
        <v>45816.496527777781</v>
      </c>
      <c r="G1083" s="4"/>
      <c r="H1083" t="s">
        <v>3155</v>
      </c>
      <c r="I1083" t="s">
        <v>3673</v>
      </c>
      <c r="J1083">
        <v>0</v>
      </c>
      <c r="K1083" t="s">
        <v>3157</v>
      </c>
      <c r="L1083" t="s">
        <v>3158</v>
      </c>
      <c r="M1083" t="s">
        <v>549</v>
      </c>
      <c r="N1083" t="s">
        <v>559</v>
      </c>
      <c r="O1083" t="s">
        <v>504</v>
      </c>
      <c r="P1083" t="s">
        <v>325</v>
      </c>
      <c r="Q1083" t="s">
        <v>327</v>
      </c>
    </row>
    <row r="1084" spans="1:17">
      <c r="A1084" t="s">
        <v>19826</v>
      </c>
      <c r="B1084" t="s">
        <v>19827</v>
      </c>
      <c r="C1084" t="s">
        <v>19828</v>
      </c>
      <c r="D1084" s="4">
        <v>45802.69835648148</v>
      </c>
      <c r="E1084" s="4">
        <v>45805.6875</v>
      </c>
      <c r="F1084" s="4">
        <v>45805.725694444445</v>
      </c>
      <c r="G1084" s="4"/>
      <c r="H1084" t="s">
        <v>3155</v>
      </c>
      <c r="I1084" t="s">
        <v>3240</v>
      </c>
      <c r="J1084">
        <v>0</v>
      </c>
      <c r="K1084" t="s">
        <v>3157</v>
      </c>
      <c r="L1084" t="s">
        <v>3593</v>
      </c>
      <c r="M1084" t="s">
        <v>549</v>
      </c>
      <c r="N1084" t="s">
        <v>550</v>
      </c>
      <c r="O1084" t="s">
        <v>136</v>
      </c>
      <c r="P1084" t="s">
        <v>292</v>
      </c>
      <c r="Q1084" t="s">
        <v>291</v>
      </c>
    </row>
    <row r="1085" spans="1:17">
      <c r="A1085" t="s">
        <v>19829</v>
      </c>
      <c r="B1085" t="s">
        <v>19830</v>
      </c>
      <c r="C1085" t="s">
        <v>19831</v>
      </c>
      <c r="D1085" s="4">
        <v>45802.694826388892</v>
      </c>
      <c r="E1085" s="4">
        <v>45809.25</v>
      </c>
      <c r="F1085" s="4">
        <v>45809.267361111109</v>
      </c>
      <c r="G1085" s="4"/>
      <c r="H1085" t="s">
        <v>3155</v>
      </c>
      <c r="I1085" t="s">
        <v>3171</v>
      </c>
      <c r="J1085">
        <v>0</v>
      </c>
      <c r="K1085" t="s">
        <v>3194</v>
      </c>
      <c r="L1085" t="s">
        <v>3245</v>
      </c>
      <c r="M1085" t="s">
        <v>549</v>
      </c>
      <c r="N1085" t="s">
        <v>550</v>
      </c>
      <c r="O1085" t="s">
        <v>551</v>
      </c>
      <c r="P1085" t="s">
        <v>149</v>
      </c>
      <c r="Q1085" t="s">
        <v>203</v>
      </c>
    </row>
    <row r="1086" spans="1:17">
      <c r="A1086" t="s">
        <v>19832</v>
      </c>
      <c r="B1086" t="s">
        <v>19833</v>
      </c>
      <c r="C1086" t="s">
        <v>19834</v>
      </c>
      <c r="D1086" s="4">
        <v>45802.692141203705</v>
      </c>
      <c r="E1086" s="4">
        <v>45806.729166666664</v>
      </c>
      <c r="F1086" s="4">
        <v>45806.746527777781</v>
      </c>
      <c r="G1086" s="4"/>
      <c r="H1086" t="s">
        <v>3155</v>
      </c>
      <c r="I1086" t="s">
        <v>3171</v>
      </c>
      <c r="J1086">
        <v>1001</v>
      </c>
      <c r="K1086" t="s">
        <v>3157</v>
      </c>
      <c r="L1086" t="s">
        <v>3245</v>
      </c>
      <c r="M1086" t="s">
        <v>549</v>
      </c>
      <c r="N1086" t="s">
        <v>550</v>
      </c>
      <c r="O1086" t="s">
        <v>136</v>
      </c>
      <c r="P1086" t="s">
        <v>292</v>
      </c>
      <c r="Q1086" t="s">
        <v>293</v>
      </c>
    </row>
    <row r="1087" spans="1:17">
      <c r="A1087" t="s">
        <v>19835</v>
      </c>
      <c r="B1087" t="s">
        <v>19836</v>
      </c>
      <c r="C1087" t="s">
        <v>19837</v>
      </c>
      <c r="D1087" s="4">
        <v>45802.687199074076</v>
      </c>
      <c r="E1087" s="4">
        <v>45809.416666666664</v>
      </c>
      <c r="F1087" s="4">
        <v>45809.434027777781</v>
      </c>
      <c r="G1087" s="4"/>
      <c r="H1087" t="s">
        <v>3155</v>
      </c>
      <c r="I1087" t="s">
        <v>3175</v>
      </c>
      <c r="J1087">
        <v>1001</v>
      </c>
      <c r="K1087" t="s">
        <v>3157</v>
      </c>
      <c r="L1087" t="s">
        <v>3158</v>
      </c>
      <c r="M1087" t="s">
        <v>549</v>
      </c>
      <c r="N1087" t="s">
        <v>559</v>
      </c>
      <c r="O1087" t="s">
        <v>504</v>
      </c>
      <c r="P1087" t="s">
        <v>325</v>
      </c>
      <c r="Q1087" t="s">
        <v>344</v>
      </c>
    </row>
    <row r="1088" spans="1:17">
      <c r="A1088" t="s">
        <v>19755</v>
      </c>
      <c r="B1088" t="s">
        <v>19756</v>
      </c>
      <c r="C1088" t="s">
        <v>19838</v>
      </c>
      <c r="D1088" s="4">
        <v>45802.67931712963</v>
      </c>
      <c r="E1088" s="4">
        <v>45803.770833333336</v>
      </c>
      <c r="F1088" s="4">
        <v>45803.788194444445</v>
      </c>
      <c r="G1088" s="4"/>
      <c r="H1088" t="s">
        <v>3155</v>
      </c>
      <c r="I1088" t="s">
        <v>3171</v>
      </c>
      <c r="J1088">
        <v>1001</v>
      </c>
      <c r="K1088" t="s">
        <v>3157</v>
      </c>
      <c r="L1088" t="s">
        <v>3245</v>
      </c>
      <c r="M1088" t="s">
        <v>549</v>
      </c>
      <c r="N1088" t="s">
        <v>550</v>
      </c>
      <c r="O1088" t="s">
        <v>136</v>
      </c>
      <c r="P1088" t="s">
        <v>264</v>
      </c>
      <c r="Q1088" t="s">
        <v>265</v>
      </c>
    </row>
    <row r="1089" spans="1:17">
      <c r="A1089" t="s">
        <v>19839</v>
      </c>
      <c r="B1089" t="s">
        <v>19840</v>
      </c>
      <c r="C1089" t="s">
        <v>19841</v>
      </c>
      <c r="D1089" s="4">
        <v>45802.677442129629</v>
      </c>
      <c r="E1089" s="4">
        <v>45810.666666666664</v>
      </c>
      <c r="F1089" s="4">
        <v>45810.704861111109</v>
      </c>
      <c r="G1089" s="4"/>
      <c r="H1089" t="s">
        <v>3155</v>
      </c>
      <c r="I1089" t="s">
        <v>3673</v>
      </c>
      <c r="J1089">
        <v>0</v>
      </c>
      <c r="K1089" t="s">
        <v>3157</v>
      </c>
      <c r="L1089" t="s">
        <v>3158</v>
      </c>
      <c r="M1089" t="s">
        <v>549</v>
      </c>
      <c r="N1089" t="s">
        <v>559</v>
      </c>
      <c r="O1089" t="s">
        <v>504</v>
      </c>
      <c r="P1089" t="s">
        <v>325</v>
      </c>
      <c r="Q1089" t="s">
        <v>329</v>
      </c>
    </row>
    <row r="1090" spans="1:17">
      <c r="A1090" t="s">
        <v>19839</v>
      </c>
      <c r="B1090" t="s">
        <v>19840</v>
      </c>
      <c r="C1090" t="s">
        <v>19842</v>
      </c>
      <c r="D1090" s="4">
        <v>45802.67627314815</v>
      </c>
      <c r="E1090" s="4">
        <v>45810.625</v>
      </c>
      <c r="F1090" s="4">
        <v>45810.663194444445</v>
      </c>
      <c r="G1090" s="4"/>
      <c r="H1090" t="s">
        <v>3155</v>
      </c>
      <c r="I1090" t="s">
        <v>3673</v>
      </c>
      <c r="J1090">
        <v>0</v>
      </c>
      <c r="K1090" t="s">
        <v>3157</v>
      </c>
      <c r="L1090" t="s">
        <v>3245</v>
      </c>
      <c r="M1090" t="s">
        <v>549</v>
      </c>
      <c r="N1090" t="s">
        <v>559</v>
      </c>
      <c r="O1090" t="s">
        <v>504</v>
      </c>
      <c r="P1090" t="s">
        <v>325</v>
      </c>
      <c r="Q1090" t="s">
        <v>329</v>
      </c>
    </row>
    <row r="1091" spans="1:17">
      <c r="A1091" t="s">
        <v>19843</v>
      </c>
      <c r="B1091" t="s">
        <v>19844</v>
      </c>
      <c r="C1091" t="s">
        <v>19845</v>
      </c>
      <c r="D1091" s="4">
        <v>45802.675787037035</v>
      </c>
      <c r="E1091" s="4">
        <v>45810.75</v>
      </c>
      <c r="F1091" s="4">
        <v>45810.767361111109</v>
      </c>
      <c r="G1091" s="4"/>
      <c r="H1091" t="s">
        <v>3155</v>
      </c>
      <c r="I1091" t="s">
        <v>3184</v>
      </c>
      <c r="J1091">
        <v>0</v>
      </c>
      <c r="K1091" t="s">
        <v>3157</v>
      </c>
      <c r="L1091" t="s">
        <v>3158</v>
      </c>
      <c r="M1091" t="s">
        <v>549</v>
      </c>
      <c r="N1091" t="s">
        <v>550</v>
      </c>
      <c r="O1091" t="s">
        <v>551</v>
      </c>
      <c r="P1091" t="s">
        <v>141</v>
      </c>
      <c r="Q1091" t="s">
        <v>238</v>
      </c>
    </row>
    <row r="1092" spans="1:17">
      <c r="A1092" t="s">
        <v>19846</v>
      </c>
      <c r="B1092" t="s">
        <v>19847</v>
      </c>
      <c r="C1092" t="s">
        <v>19848</v>
      </c>
      <c r="D1092" s="4">
        <v>45802.674120370371</v>
      </c>
      <c r="E1092" s="4">
        <v>45803.875</v>
      </c>
      <c r="F1092" s="4">
        <v>45803.913194444445</v>
      </c>
      <c r="G1092" s="4"/>
      <c r="H1092" t="s">
        <v>3155</v>
      </c>
      <c r="I1092" t="s">
        <v>3209</v>
      </c>
      <c r="J1092">
        <v>0</v>
      </c>
      <c r="K1092" t="s">
        <v>3157</v>
      </c>
      <c r="L1092" t="s">
        <v>3245</v>
      </c>
      <c r="M1092" t="s">
        <v>549</v>
      </c>
      <c r="N1092" t="s">
        <v>550</v>
      </c>
      <c r="O1092" t="s">
        <v>616</v>
      </c>
      <c r="P1092" t="s">
        <v>314</v>
      </c>
      <c r="Q1092" t="s">
        <v>321</v>
      </c>
    </row>
    <row r="1093" spans="1:17">
      <c r="A1093" t="s">
        <v>19843</v>
      </c>
      <c r="B1093" t="s">
        <v>19844</v>
      </c>
      <c r="C1093" t="s">
        <v>19849</v>
      </c>
      <c r="D1093" s="4">
        <v>45802.672719907408</v>
      </c>
      <c r="E1093" s="4">
        <v>45804.708333333336</v>
      </c>
      <c r="F1093" s="4">
        <v>45804.725694444445</v>
      </c>
      <c r="G1093" s="4"/>
      <c r="H1093" t="s">
        <v>3155</v>
      </c>
      <c r="I1093" t="s">
        <v>3184</v>
      </c>
      <c r="J1093">
        <v>0</v>
      </c>
      <c r="K1093" t="s">
        <v>3157</v>
      </c>
      <c r="L1093" t="s">
        <v>3245</v>
      </c>
      <c r="M1093" t="s">
        <v>549</v>
      </c>
      <c r="N1093" t="s">
        <v>550</v>
      </c>
      <c r="O1093" t="s">
        <v>551</v>
      </c>
      <c r="P1093" t="s">
        <v>141</v>
      </c>
      <c r="Q1093" t="s">
        <v>238</v>
      </c>
    </row>
    <row r="1094" spans="1:17">
      <c r="A1094" t="s">
        <v>19850</v>
      </c>
      <c r="B1094" t="s">
        <v>19851</v>
      </c>
      <c r="C1094" t="s">
        <v>19852</v>
      </c>
      <c r="D1094" s="4">
        <v>45802.668599537035</v>
      </c>
      <c r="E1094" s="4">
        <v>45809.666666666664</v>
      </c>
      <c r="F1094" s="4">
        <v>45809.684027777781</v>
      </c>
      <c r="G1094" s="4"/>
      <c r="H1094" t="s">
        <v>3155</v>
      </c>
      <c r="I1094" t="s">
        <v>3171</v>
      </c>
      <c r="J1094">
        <v>0</v>
      </c>
      <c r="K1094" t="s">
        <v>3157</v>
      </c>
      <c r="L1094" t="s">
        <v>3245</v>
      </c>
      <c r="M1094" t="s">
        <v>549</v>
      </c>
      <c r="N1094" t="s">
        <v>550</v>
      </c>
      <c r="O1094" t="s">
        <v>136</v>
      </c>
      <c r="P1094" t="s">
        <v>139</v>
      </c>
      <c r="Q1094" t="s">
        <v>272</v>
      </c>
    </row>
    <row r="1095" spans="1:17">
      <c r="A1095" t="s">
        <v>19853</v>
      </c>
      <c r="B1095" t="s">
        <v>19854</v>
      </c>
      <c r="C1095" t="s">
        <v>19855</v>
      </c>
      <c r="D1095" s="4">
        <v>45802.666122685187</v>
      </c>
      <c r="E1095" s="4">
        <v>45803.5</v>
      </c>
      <c r="F1095" s="4">
        <v>45803.517361111109</v>
      </c>
      <c r="G1095" s="4">
        <v>45803.504374999997</v>
      </c>
      <c r="H1095" t="s">
        <v>3155</v>
      </c>
      <c r="I1095" t="s">
        <v>3402</v>
      </c>
      <c r="J1095">
        <v>1002</v>
      </c>
      <c r="K1095" t="s">
        <v>3403</v>
      </c>
      <c r="L1095" t="s">
        <v>3564</v>
      </c>
      <c r="M1095" t="s">
        <v>549</v>
      </c>
      <c r="N1095" t="s">
        <v>550</v>
      </c>
      <c r="O1095" t="s">
        <v>136</v>
      </c>
      <c r="P1095" t="s">
        <v>139</v>
      </c>
      <c r="Q1095" t="s">
        <v>271</v>
      </c>
    </row>
    <row r="1096" spans="1:17">
      <c r="A1096" t="s">
        <v>19856</v>
      </c>
      <c r="B1096" t="s">
        <v>19857</v>
      </c>
      <c r="C1096" t="s">
        <v>19858</v>
      </c>
      <c r="D1096" s="4">
        <v>45802.665555555555</v>
      </c>
      <c r="E1096" s="4">
        <v>45803.625</v>
      </c>
      <c r="F1096" s="4">
        <v>45803.663194444445</v>
      </c>
      <c r="G1096" s="4">
        <v>45803.627800925926</v>
      </c>
      <c r="H1096" t="s">
        <v>3155</v>
      </c>
      <c r="I1096" t="s">
        <v>3156</v>
      </c>
      <c r="J1096">
        <v>0</v>
      </c>
      <c r="K1096" t="s">
        <v>3157</v>
      </c>
      <c r="L1096" t="s">
        <v>3564</v>
      </c>
      <c r="M1096" t="s">
        <v>549</v>
      </c>
      <c r="N1096" t="s">
        <v>550</v>
      </c>
      <c r="O1096" t="s">
        <v>136</v>
      </c>
      <c r="P1096" t="s">
        <v>264</v>
      </c>
      <c r="Q1096" t="s">
        <v>265</v>
      </c>
    </row>
    <row r="1097" spans="1:17">
      <c r="A1097" t="s">
        <v>19859</v>
      </c>
      <c r="B1097" t="s">
        <v>19860</v>
      </c>
      <c r="C1097" t="s">
        <v>19861</v>
      </c>
      <c r="D1097" s="4">
        <v>45802.659837962965</v>
      </c>
      <c r="E1097" s="4">
        <v>45803.958333333336</v>
      </c>
      <c r="F1097" s="4">
        <v>45803.975694444445</v>
      </c>
      <c r="G1097" s="4">
        <v>45803.949432870373</v>
      </c>
      <c r="H1097" t="s">
        <v>3155</v>
      </c>
      <c r="I1097" t="s">
        <v>3171</v>
      </c>
      <c r="J1097">
        <v>1001</v>
      </c>
      <c r="K1097" t="s">
        <v>3157</v>
      </c>
      <c r="L1097" t="s">
        <v>3564</v>
      </c>
      <c r="M1097" t="s">
        <v>549</v>
      </c>
      <c r="N1097" t="s">
        <v>559</v>
      </c>
      <c r="O1097" t="s">
        <v>163</v>
      </c>
      <c r="P1097" t="s">
        <v>472</v>
      </c>
      <c r="Q1097" t="s">
        <v>350</v>
      </c>
    </row>
    <row r="1098" spans="1:17">
      <c r="A1098" t="s">
        <v>19862</v>
      </c>
      <c r="B1098" t="s">
        <v>19863</v>
      </c>
      <c r="C1098" t="s">
        <v>19864</v>
      </c>
      <c r="D1098" s="4">
        <v>45802.65415509259</v>
      </c>
      <c r="E1098" s="4">
        <v>45813.8125</v>
      </c>
      <c r="F1098" s="4">
        <v>45813.829861111109</v>
      </c>
      <c r="G1098" s="4"/>
      <c r="H1098" t="s">
        <v>3155</v>
      </c>
      <c r="I1098" t="s">
        <v>3291</v>
      </c>
      <c r="J1098">
        <v>0</v>
      </c>
      <c r="K1098" t="s">
        <v>3194</v>
      </c>
      <c r="L1098" t="s">
        <v>3158</v>
      </c>
      <c r="M1098" t="s">
        <v>549</v>
      </c>
      <c r="N1098" t="s">
        <v>559</v>
      </c>
      <c r="O1098" t="s">
        <v>504</v>
      </c>
      <c r="P1098" t="s">
        <v>325</v>
      </c>
      <c r="Q1098" t="s">
        <v>338</v>
      </c>
    </row>
    <row r="1099" spans="1:17">
      <c r="A1099" t="s">
        <v>19865</v>
      </c>
      <c r="B1099" t="s">
        <v>19866</v>
      </c>
      <c r="C1099" t="s">
        <v>19867</v>
      </c>
      <c r="D1099" s="4">
        <v>45802.651875000003</v>
      </c>
      <c r="E1099" s="4">
        <v>45804.5</v>
      </c>
      <c r="F1099" s="4">
        <v>45804.517361111109</v>
      </c>
      <c r="G1099" s="4">
        <v>45804.501203703701</v>
      </c>
      <c r="H1099" t="s">
        <v>3155</v>
      </c>
      <c r="I1099" t="s">
        <v>3175</v>
      </c>
      <c r="J1099">
        <v>1001</v>
      </c>
      <c r="K1099" t="s">
        <v>3194</v>
      </c>
      <c r="L1099" t="s">
        <v>3564</v>
      </c>
      <c r="M1099" t="s">
        <v>549</v>
      </c>
      <c r="N1099" t="s">
        <v>550</v>
      </c>
      <c r="O1099" t="s">
        <v>136</v>
      </c>
      <c r="P1099" t="s">
        <v>139</v>
      </c>
      <c r="Q1099" t="s">
        <v>271</v>
      </c>
    </row>
    <row r="1100" spans="1:17">
      <c r="A1100" t="s">
        <v>19868</v>
      </c>
      <c r="B1100" t="s">
        <v>19869</v>
      </c>
      <c r="C1100" t="s">
        <v>19870</v>
      </c>
      <c r="D1100" s="4">
        <v>45802.643807870372</v>
      </c>
      <c r="E1100" s="4">
        <v>45806.75</v>
      </c>
      <c r="F1100" s="4">
        <v>45806.767361111109</v>
      </c>
      <c r="G1100" s="4"/>
      <c r="H1100" t="s">
        <v>3155</v>
      </c>
      <c r="I1100" t="s">
        <v>3171</v>
      </c>
      <c r="J1100">
        <v>1001</v>
      </c>
      <c r="K1100" t="s">
        <v>3157</v>
      </c>
      <c r="L1100" t="s">
        <v>3158</v>
      </c>
      <c r="M1100" t="s">
        <v>549</v>
      </c>
      <c r="N1100" t="s">
        <v>550</v>
      </c>
      <c r="O1100" t="s">
        <v>136</v>
      </c>
      <c r="P1100" t="s">
        <v>292</v>
      </c>
      <c r="Q1100" t="s">
        <v>291</v>
      </c>
    </row>
    <row r="1101" spans="1:17">
      <c r="A1101" t="s">
        <v>19871</v>
      </c>
      <c r="B1101" t="s">
        <v>19872</v>
      </c>
      <c r="C1101" t="s">
        <v>19873</v>
      </c>
      <c r="D1101" s="4">
        <v>45802.640949074077</v>
      </c>
      <c r="E1101" s="4">
        <v>45803.479166666664</v>
      </c>
      <c r="F1101" s="4">
        <v>45803.496527777781</v>
      </c>
      <c r="G1101" s="4">
        <v>45803.479872685188</v>
      </c>
      <c r="H1101" t="s">
        <v>3155</v>
      </c>
      <c r="I1101" t="s">
        <v>3184</v>
      </c>
      <c r="J1101">
        <v>0</v>
      </c>
      <c r="K1101" t="s">
        <v>3157</v>
      </c>
      <c r="L1101" t="s">
        <v>3564</v>
      </c>
      <c r="M1101" t="s">
        <v>549</v>
      </c>
      <c r="N1101" t="s">
        <v>550</v>
      </c>
      <c r="O1101" t="s">
        <v>616</v>
      </c>
      <c r="P1101" t="s">
        <v>314</v>
      </c>
      <c r="Q1101" t="s">
        <v>322</v>
      </c>
    </row>
    <row r="1102" spans="1:17">
      <c r="A1102" t="s">
        <v>19868</v>
      </c>
      <c r="B1102" t="s">
        <v>19874</v>
      </c>
      <c r="C1102" t="s">
        <v>19875</v>
      </c>
      <c r="D1102" s="4">
        <v>45802.638344907406</v>
      </c>
      <c r="E1102" s="4">
        <v>45806.6875</v>
      </c>
      <c r="F1102" s="4">
        <v>45806.725694444445</v>
      </c>
      <c r="G1102" s="4"/>
      <c r="H1102" t="s">
        <v>3155</v>
      </c>
      <c r="I1102" t="s">
        <v>3240</v>
      </c>
      <c r="J1102">
        <v>1001</v>
      </c>
      <c r="K1102" t="s">
        <v>3157</v>
      </c>
      <c r="L1102" t="s">
        <v>3158</v>
      </c>
      <c r="M1102" t="s">
        <v>549</v>
      </c>
      <c r="N1102" t="s">
        <v>550</v>
      </c>
      <c r="O1102" t="s">
        <v>136</v>
      </c>
      <c r="P1102" t="s">
        <v>292</v>
      </c>
      <c r="Q1102" t="s">
        <v>291</v>
      </c>
    </row>
    <row r="1103" spans="1:17">
      <c r="A1103" t="s">
        <v>19876</v>
      </c>
      <c r="B1103" t="s">
        <v>19877</v>
      </c>
      <c r="C1103" t="s">
        <v>19878</v>
      </c>
      <c r="D1103" s="4">
        <v>45802.631168981483</v>
      </c>
      <c r="E1103" s="4">
        <v>45810.604166666664</v>
      </c>
      <c r="F1103" s="4">
        <v>45810.621527777781</v>
      </c>
      <c r="G1103" s="4"/>
      <c r="H1103" t="s">
        <v>3155</v>
      </c>
      <c r="I1103" t="s">
        <v>3184</v>
      </c>
      <c r="J1103">
        <v>1001</v>
      </c>
      <c r="K1103" t="s">
        <v>3157</v>
      </c>
      <c r="L1103" t="s">
        <v>3245</v>
      </c>
      <c r="M1103" t="s">
        <v>549</v>
      </c>
      <c r="N1103" t="s">
        <v>550</v>
      </c>
      <c r="O1103" t="s">
        <v>616</v>
      </c>
      <c r="P1103" t="s">
        <v>314</v>
      </c>
      <c r="Q1103" t="s">
        <v>320</v>
      </c>
    </row>
    <row r="1104" spans="1:17">
      <c r="A1104" t="s">
        <v>19879</v>
      </c>
      <c r="B1104" t="s">
        <v>19880</v>
      </c>
      <c r="C1104" t="s">
        <v>19881</v>
      </c>
      <c r="D1104" s="4">
        <v>45802.629525462966</v>
      </c>
      <c r="E1104" s="4">
        <v>45803.8125</v>
      </c>
      <c r="F1104" s="4">
        <v>45803.829861111109</v>
      </c>
      <c r="G1104" s="4"/>
      <c r="H1104" t="s">
        <v>3155</v>
      </c>
      <c r="I1104" t="s">
        <v>3162</v>
      </c>
      <c r="J1104">
        <v>0</v>
      </c>
      <c r="K1104" t="s">
        <v>3227</v>
      </c>
      <c r="L1104" t="s">
        <v>3593</v>
      </c>
      <c r="M1104" t="s">
        <v>549</v>
      </c>
      <c r="N1104" t="s">
        <v>550</v>
      </c>
      <c r="O1104" t="s">
        <v>1923</v>
      </c>
      <c r="P1104" t="s">
        <v>1924</v>
      </c>
      <c r="Q1104" t="s">
        <v>3394</v>
      </c>
    </row>
    <row r="1105" spans="1:17">
      <c r="A1105" t="s">
        <v>19882</v>
      </c>
      <c r="B1105" t="s">
        <v>19883</v>
      </c>
      <c r="C1105" t="s">
        <v>19884</v>
      </c>
      <c r="D1105" s="4">
        <v>45802.628530092596</v>
      </c>
      <c r="E1105" s="4">
        <v>45803.395833333336</v>
      </c>
      <c r="F1105" s="4">
        <v>45803.434027777781</v>
      </c>
      <c r="G1105" s="4">
        <v>45803.397673611114</v>
      </c>
      <c r="H1105" t="s">
        <v>3155</v>
      </c>
      <c r="I1105" t="s">
        <v>3156</v>
      </c>
      <c r="J1105">
        <v>0</v>
      </c>
      <c r="K1105" t="s">
        <v>3194</v>
      </c>
      <c r="L1105" t="s">
        <v>3564</v>
      </c>
      <c r="M1105" t="s">
        <v>549</v>
      </c>
      <c r="N1105" t="s">
        <v>550</v>
      </c>
      <c r="O1105" t="s">
        <v>551</v>
      </c>
      <c r="P1105" t="s">
        <v>149</v>
      </c>
      <c r="Q1105" t="s">
        <v>200</v>
      </c>
    </row>
    <row r="1106" spans="1:17">
      <c r="A1106" t="s">
        <v>19882</v>
      </c>
      <c r="B1106" t="s">
        <v>19883</v>
      </c>
      <c r="C1106" t="s">
        <v>19885</v>
      </c>
      <c r="D1106" s="4">
        <v>45802.624247685184</v>
      </c>
      <c r="E1106" s="4">
        <v>45803.8125</v>
      </c>
      <c r="F1106" s="4">
        <v>45803.850694444445</v>
      </c>
      <c r="G1106" s="4"/>
      <c r="H1106" t="s">
        <v>3155</v>
      </c>
      <c r="I1106" t="s">
        <v>3156</v>
      </c>
      <c r="J1106">
        <v>0</v>
      </c>
      <c r="K1106" t="s">
        <v>3194</v>
      </c>
      <c r="L1106" t="s">
        <v>3245</v>
      </c>
      <c r="M1106" t="s">
        <v>549</v>
      </c>
      <c r="N1106" t="s">
        <v>550</v>
      </c>
      <c r="O1106" t="s">
        <v>551</v>
      </c>
      <c r="P1106" t="s">
        <v>149</v>
      </c>
      <c r="Q1106" t="s">
        <v>200</v>
      </c>
    </row>
    <row r="1107" spans="1:17">
      <c r="A1107" t="s">
        <v>19886</v>
      </c>
      <c r="B1107" t="s">
        <v>19887</v>
      </c>
      <c r="C1107" t="s">
        <v>19888</v>
      </c>
      <c r="D1107" s="4">
        <v>45802.624224537038</v>
      </c>
      <c r="E1107" s="4">
        <v>45808.416666666664</v>
      </c>
      <c r="F1107" s="4">
        <v>45808.434027777781</v>
      </c>
      <c r="G1107" s="4"/>
      <c r="H1107" t="s">
        <v>3155</v>
      </c>
      <c r="I1107" t="s">
        <v>3175</v>
      </c>
      <c r="J1107">
        <v>1001</v>
      </c>
      <c r="K1107" t="s">
        <v>3194</v>
      </c>
      <c r="L1107" t="s">
        <v>3245</v>
      </c>
      <c r="M1107" t="s">
        <v>549</v>
      </c>
      <c r="N1107" t="s">
        <v>550</v>
      </c>
      <c r="O1107" t="s">
        <v>136</v>
      </c>
      <c r="P1107" t="s">
        <v>139</v>
      </c>
      <c r="Q1107" t="s">
        <v>271</v>
      </c>
    </row>
    <row r="1108" spans="1:17">
      <c r="A1108" t="s">
        <v>19889</v>
      </c>
      <c r="B1108" t="s">
        <v>19890</v>
      </c>
      <c r="C1108" t="s">
        <v>19891</v>
      </c>
      <c r="D1108" s="4">
        <v>45802.615636574075</v>
      </c>
      <c r="E1108" s="4">
        <v>45804.270833333336</v>
      </c>
      <c r="F1108" s="4">
        <v>45804.309027777781</v>
      </c>
      <c r="G1108" s="4"/>
      <c r="H1108" t="s">
        <v>3155</v>
      </c>
      <c r="I1108" t="s">
        <v>3240</v>
      </c>
      <c r="J1108">
        <v>1001</v>
      </c>
      <c r="K1108" t="s">
        <v>3194</v>
      </c>
      <c r="L1108" t="s">
        <v>3245</v>
      </c>
      <c r="M1108" t="s">
        <v>549</v>
      </c>
      <c r="N1108" t="s">
        <v>550</v>
      </c>
      <c r="O1108" t="s">
        <v>551</v>
      </c>
      <c r="P1108" t="s">
        <v>145</v>
      </c>
      <c r="Q1108" t="s">
        <v>215</v>
      </c>
    </row>
    <row r="1109" spans="1:17">
      <c r="A1109" t="s">
        <v>19892</v>
      </c>
      <c r="B1109" t="s">
        <v>19893</v>
      </c>
      <c r="C1109" t="s">
        <v>19894</v>
      </c>
      <c r="D1109" s="4">
        <v>45802.610821759263</v>
      </c>
      <c r="E1109" s="4">
        <v>45806.5625</v>
      </c>
      <c r="F1109" s="4">
        <v>45806.600694444445</v>
      </c>
      <c r="G1109" s="4"/>
      <c r="H1109" t="s">
        <v>3155</v>
      </c>
      <c r="I1109" t="s">
        <v>3240</v>
      </c>
      <c r="J1109">
        <v>0</v>
      </c>
      <c r="K1109" t="s">
        <v>3163</v>
      </c>
      <c r="L1109" t="s">
        <v>3158</v>
      </c>
      <c r="M1109" t="s">
        <v>549</v>
      </c>
      <c r="N1109" t="s">
        <v>550</v>
      </c>
      <c r="O1109" t="s">
        <v>136</v>
      </c>
      <c r="P1109" t="s">
        <v>139</v>
      </c>
      <c r="Q1109" t="s">
        <v>271</v>
      </c>
    </row>
    <row r="1110" spans="1:17">
      <c r="A1110" t="s">
        <v>19895</v>
      </c>
      <c r="B1110" t="s">
        <v>19896</v>
      </c>
      <c r="C1110" t="s">
        <v>19897</v>
      </c>
      <c r="D1110" s="4">
        <v>45802.609259259261</v>
      </c>
      <c r="E1110" s="4">
        <v>45803.854166666664</v>
      </c>
      <c r="F1110" s="4">
        <v>45803.871527777781</v>
      </c>
      <c r="G1110" s="4">
        <v>45803.874571759261</v>
      </c>
      <c r="H1110" t="s">
        <v>3155</v>
      </c>
      <c r="I1110" t="s">
        <v>3222</v>
      </c>
      <c r="J1110">
        <v>1</v>
      </c>
      <c r="K1110" t="s">
        <v>3223</v>
      </c>
      <c r="L1110" t="s">
        <v>3564</v>
      </c>
      <c r="M1110" t="s">
        <v>549</v>
      </c>
      <c r="N1110" t="s">
        <v>550</v>
      </c>
      <c r="O1110" t="s">
        <v>136</v>
      </c>
      <c r="P1110" t="s">
        <v>143</v>
      </c>
      <c r="Q1110" t="s">
        <v>300</v>
      </c>
    </row>
    <row r="1111" spans="1:17">
      <c r="A1111" t="s">
        <v>19898</v>
      </c>
      <c r="B1111" t="s">
        <v>19899</v>
      </c>
      <c r="C1111" t="s">
        <v>19900</v>
      </c>
      <c r="D1111" s="4">
        <v>45802.605868055558</v>
      </c>
      <c r="E1111" s="4">
        <v>45803.166666666664</v>
      </c>
      <c r="F1111" s="4">
        <v>45803.204861111109</v>
      </c>
      <c r="G1111" s="4"/>
      <c r="H1111" t="s">
        <v>3155</v>
      </c>
      <c r="I1111" t="s">
        <v>3156</v>
      </c>
      <c r="J1111">
        <v>0</v>
      </c>
      <c r="K1111" t="s">
        <v>3227</v>
      </c>
      <c r="L1111" t="s">
        <v>3593</v>
      </c>
      <c r="M1111" t="s">
        <v>549</v>
      </c>
      <c r="N1111" t="s">
        <v>550</v>
      </c>
      <c r="O1111" t="s">
        <v>136</v>
      </c>
      <c r="P1111" t="s">
        <v>143</v>
      </c>
      <c r="Q1111" t="s">
        <v>312</v>
      </c>
    </row>
    <row r="1112" spans="1:17">
      <c r="A1112" t="s">
        <v>5386</v>
      </c>
      <c r="B1112" t="s">
        <v>5387</v>
      </c>
      <c r="C1112" t="s">
        <v>19901</v>
      </c>
      <c r="D1112" s="4">
        <v>45802.59679398148</v>
      </c>
      <c r="E1112" s="4">
        <v>45803.791666666664</v>
      </c>
      <c r="F1112" s="4">
        <v>45803.809027777781</v>
      </c>
      <c r="G1112" s="4">
        <v>45803.782766203702</v>
      </c>
      <c r="H1112" t="s">
        <v>3155</v>
      </c>
      <c r="I1112" t="s">
        <v>3171</v>
      </c>
      <c r="J1112">
        <v>1001</v>
      </c>
      <c r="K1112" t="s">
        <v>3157</v>
      </c>
      <c r="L1112" t="s">
        <v>3564</v>
      </c>
      <c r="M1112" t="s">
        <v>549</v>
      </c>
      <c r="N1112" t="s">
        <v>550</v>
      </c>
      <c r="O1112" t="s">
        <v>136</v>
      </c>
      <c r="P1112" t="s">
        <v>139</v>
      </c>
      <c r="Q1112" t="s">
        <v>275</v>
      </c>
    </row>
    <row r="1113" spans="1:17">
      <c r="A1113" t="s">
        <v>19902</v>
      </c>
      <c r="B1113" t="s">
        <v>19903</v>
      </c>
      <c r="C1113" t="s">
        <v>19904</v>
      </c>
      <c r="D1113" s="4">
        <v>45802.593182870369</v>
      </c>
      <c r="E1113" s="4">
        <v>45815.708333333336</v>
      </c>
      <c r="F1113" s="4">
        <v>45815.725694444445</v>
      </c>
      <c r="G1113" s="4"/>
      <c r="H1113" t="s">
        <v>3155</v>
      </c>
      <c r="I1113" t="s">
        <v>3184</v>
      </c>
      <c r="J1113">
        <v>1</v>
      </c>
      <c r="K1113" t="s">
        <v>3227</v>
      </c>
      <c r="L1113" t="s">
        <v>3158</v>
      </c>
      <c r="M1113" t="s">
        <v>549</v>
      </c>
      <c r="N1113" t="s">
        <v>550</v>
      </c>
      <c r="O1113" t="s">
        <v>616</v>
      </c>
      <c r="P1113" t="s">
        <v>314</v>
      </c>
      <c r="Q1113" t="s">
        <v>316</v>
      </c>
    </row>
    <row r="1114" spans="1:17">
      <c r="A1114" t="s">
        <v>19905</v>
      </c>
      <c r="B1114" t="s">
        <v>19906</v>
      </c>
      <c r="C1114" t="s">
        <v>19907</v>
      </c>
      <c r="D1114" s="4">
        <v>45802.593043981484</v>
      </c>
      <c r="E1114" s="4">
        <v>45806.333333333336</v>
      </c>
      <c r="F1114" s="4">
        <v>45806.350694444445</v>
      </c>
      <c r="G1114" s="4"/>
      <c r="H1114" t="s">
        <v>3155</v>
      </c>
      <c r="I1114" t="s">
        <v>3222</v>
      </c>
      <c r="J1114">
        <v>1</v>
      </c>
      <c r="K1114" t="s">
        <v>3223</v>
      </c>
      <c r="L1114" t="s">
        <v>3245</v>
      </c>
      <c r="M1114" t="s">
        <v>549</v>
      </c>
      <c r="N1114" t="s">
        <v>559</v>
      </c>
      <c r="O1114" t="s">
        <v>469</v>
      </c>
      <c r="P1114" t="s">
        <v>189</v>
      </c>
      <c r="Q1114" t="s">
        <v>194</v>
      </c>
    </row>
    <row r="1115" spans="1:17">
      <c r="A1115" t="s">
        <v>19908</v>
      </c>
      <c r="B1115" t="s">
        <v>19909</v>
      </c>
      <c r="C1115" t="s">
        <v>19910</v>
      </c>
      <c r="D1115" s="4">
        <v>45802.592523148145</v>
      </c>
      <c r="E1115" s="4">
        <v>45806.833333333336</v>
      </c>
      <c r="F1115" s="4">
        <v>45806.871527777781</v>
      </c>
      <c r="G1115" s="4"/>
      <c r="H1115" t="s">
        <v>3155</v>
      </c>
      <c r="I1115" t="s">
        <v>4530</v>
      </c>
      <c r="J1115">
        <v>0</v>
      </c>
      <c r="K1115" t="s">
        <v>4531</v>
      </c>
      <c r="L1115" t="s">
        <v>3158</v>
      </c>
      <c r="M1115" t="s">
        <v>549</v>
      </c>
      <c r="N1115" t="s">
        <v>559</v>
      </c>
      <c r="O1115" t="s">
        <v>504</v>
      </c>
      <c r="P1115" t="s">
        <v>325</v>
      </c>
      <c r="Q1115" t="s">
        <v>335</v>
      </c>
    </row>
    <row r="1116" spans="1:17">
      <c r="A1116" t="s">
        <v>19911</v>
      </c>
      <c r="B1116" t="s">
        <v>19912</v>
      </c>
      <c r="C1116" t="s">
        <v>19913</v>
      </c>
      <c r="D1116" s="4">
        <v>45802.589942129627</v>
      </c>
      <c r="E1116" s="4">
        <v>45803.291666666664</v>
      </c>
      <c r="F1116" s="4">
        <v>45803.309027777781</v>
      </c>
      <c r="G1116" s="4"/>
      <c r="H1116" t="s">
        <v>3155</v>
      </c>
      <c r="I1116" t="s">
        <v>3184</v>
      </c>
      <c r="J1116">
        <v>0</v>
      </c>
      <c r="K1116" t="s">
        <v>3157</v>
      </c>
      <c r="L1116" t="s">
        <v>3593</v>
      </c>
      <c r="M1116" t="s">
        <v>549</v>
      </c>
      <c r="N1116" t="s">
        <v>550</v>
      </c>
      <c r="O1116" t="s">
        <v>616</v>
      </c>
      <c r="P1116" t="s">
        <v>314</v>
      </c>
      <c r="Q1116" t="s">
        <v>317</v>
      </c>
    </row>
    <row r="1117" spans="1:17">
      <c r="A1117" t="s">
        <v>19914</v>
      </c>
      <c r="B1117" t="s">
        <v>19915</v>
      </c>
      <c r="C1117" t="s">
        <v>19916</v>
      </c>
      <c r="D1117" s="4">
        <v>45802.585740740738</v>
      </c>
      <c r="E1117" s="4">
        <v>45810.541666666664</v>
      </c>
      <c r="F1117" s="4">
        <v>45810.559027777781</v>
      </c>
      <c r="G1117" s="4"/>
      <c r="H1117" t="s">
        <v>3155</v>
      </c>
      <c r="I1117" t="s">
        <v>3175</v>
      </c>
      <c r="J1117">
        <v>0</v>
      </c>
      <c r="K1117" t="s">
        <v>3194</v>
      </c>
      <c r="L1117" t="s">
        <v>3158</v>
      </c>
      <c r="M1117" t="s">
        <v>549</v>
      </c>
      <c r="N1117" t="s">
        <v>550</v>
      </c>
      <c r="O1117" t="s">
        <v>136</v>
      </c>
      <c r="P1117" t="s">
        <v>139</v>
      </c>
      <c r="Q1117" t="s">
        <v>271</v>
      </c>
    </row>
    <row r="1118" spans="1:17">
      <c r="A1118" t="s">
        <v>19917</v>
      </c>
      <c r="B1118" t="s">
        <v>19918</v>
      </c>
      <c r="C1118" t="s">
        <v>19919</v>
      </c>
      <c r="D1118" s="4">
        <v>45802.580972222226</v>
      </c>
      <c r="E1118" s="4">
        <v>45803.708333333336</v>
      </c>
      <c r="F1118" s="4">
        <v>45803.725694444445</v>
      </c>
      <c r="G1118" s="4">
        <v>45803.711296296293</v>
      </c>
      <c r="H1118" t="s">
        <v>3155</v>
      </c>
      <c r="I1118" t="s">
        <v>3175</v>
      </c>
      <c r="J1118">
        <v>0</v>
      </c>
      <c r="K1118" t="s">
        <v>3157</v>
      </c>
      <c r="L1118" t="s">
        <v>3564</v>
      </c>
      <c r="M1118" t="s">
        <v>549</v>
      </c>
      <c r="N1118" t="s">
        <v>550</v>
      </c>
      <c r="O1118" t="s">
        <v>136</v>
      </c>
      <c r="P1118" t="s">
        <v>139</v>
      </c>
      <c r="Q1118" t="s">
        <v>275</v>
      </c>
    </row>
    <row r="1119" spans="1:17">
      <c r="A1119" t="s">
        <v>19920</v>
      </c>
      <c r="B1119" t="s">
        <v>19921</v>
      </c>
      <c r="C1119" t="s">
        <v>19922</v>
      </c>
      <c r="D1119" s="4">
        <v>45802.576886574076</v>
      </c>
      <c r="E1119" s="4">
        <v>45803.166666666664</v>
      </c>
      <c r="F1119" s="4">
        <v>45803.184027777781</v>
      </c>
      <c r="G1119" s="4"/>
      <c r="H1119" t="s">
        <v>3155</v>
      </c>
      <c r="I1119" t="s">
        <v>3184</v>
      </c>
      <c r="J1119">
        <v>1001</v>
      </c>
      <c r="K1119" t="s">
        <v>3157</v>
      </c>
      <c r="L1119" t="s">
        <v>3593</v>
      </c>
      <c r="M1119" t="s">
        <v>549</v>
      </c>
      <c r="N1119" t="s">
        <v>550</v>
      </c>
      <c r="O1119" t="s">
        <v>616</v>
      </c>
      <c r="P1119" t="s">
        <v>314</v>
      </c>
      <c r="Q1119" t="s">
        <v>315</v>
      </c>
    </row>
    <row r="1120" spans="1:17">
      <c r="A1120" t="s">
        <v>19923</v>
      </c>
      <c r="B1120" t="s">
        <v>19924</v>
      </c>
      <c r="C1120" t="s">
        <v>19925</v>
      </c>
      <c r="D1120" s="4">
        <v>45802.575682870367</v>
      </c>
      <c r="E1120" s="4">
        <v>45806.791666666664</v>
      </c>
      <c r="F1120" s="4">
        <v>45806.809027777781</v>
      </c>
      <c r="G1120" s="4"/>
      <c r="H1120" t="s">
        <v>3155</v>
      </c>
      <c r="I1120" t="s">
        <v>3162</v>
      </c>
      <c r="J1120">
        <v>0</v>
      </c>
      <c r="K1120" t="s">
        <v>4074</v>
      </c>
      <c r="L1120" t="s">
        <v>3158</v>
      </c>
      <c r="M1120" t="s">
        <v>549</v>
      </c>
      <c r="N1120" t="s">
        <v>550</v>
      </c>
      <c r="O1120" t="s">
        <v>1923</v>
      </c>
      <c r="P1120" t="s">
        <v>1924</v>
      </c>
      <c r="Q1120" t="s">
        <v>3180</v>
      </c>
    </row>
    <row r="1121" spans="1:17">
      <c r="A1121" t="s">
        <v>19926</v>
      </c>
      <c r="B1121" t="s">
        <v>19927</v>
      </c>
      <c r="C1121" t="s">
        <v>19928</v>
      </c>
      <c r="D1121" s="4">
        <v>45802.574155092596</v>
      </c>
      <c r="E1121" s="4">
        <v>45803.208333333336</v>
      </c>
      <c r="F1121" s="4">
        <v>45803.246527777781</v>
      </c>
      <c r="G1121" s="4"/>
      <c r="H1121" t="s">
        <v>3155</v>
      </c>
      <c r="I1121" t="s">
        <v>3209</v>
      </c>
      <c r="J1121">
        <v>0</v>
      </c>
      <c r="K1121" t="s">
        <v>3157</v>
      </c>
      <c r="L1121" t="s">
        <v>3593</v>
      </c>
      <c r="M1121" t="s">
        <v>549</v>
      </c>
      <c r="N1121" t="s">
        <v>550</v>
      </c>
      <c r="O1121" t="s">
        <v>136</v>
      </c>
      <c r="P1121" t="s">
        <v>147</v>
      </c>
      <c r="Q1121" t="s">
        <v>21124</v>
      </c>
    </row>
    <row r="1122" spans="1:17">
      <c r="A1122" t="s">
        <v>19929</v>
      </c>
      <c r="B1122" t="s">
        <v>19930</v>
      </c>
      <c r="C1122" t="s">
        <v>19931</v>
      </c>
      <c r="D1122" s="4">
        <v>45802.57234953704</v>
      </c>
      <c r="E1122" s="4">
        <v>45803.520833333336</v>
      </c>
      <c r="F1122" s="4">
        <v>45803.559027777781</v>
      </c>
      <c r="G1122" s="4">
        <v>45803.519641203704</v>
      </c>
      <c r="H1122" t="s">
        <v>3155</v>
      </c>
      <c r="I1122" t="s">
        <v>3240</v>
      </c>
      <c r="J1122">
        <v>1001</v>
      </c>
      <c r="K1122" t="s">
        <v>3157</v>
      </c>
      <c r="L1122" t="s">
        <v>3564</v>
      </c>
      <c r="M1122" t="s">
        <v>549</v>
      </c>
      <c r="N1122" t="s">
        <v>550</v>
      </c>
      <c r="O1122" t="s">
        <v>136</v>
      </c>
      <c r="P1122" t="s">
        <v>139</v>
      </c>
      <c r="Q1122" t="s">
        <v>271</v>
      </c>
    </row>
    <row r="1123" spans="1:17">
      <c r="A1123" t="s">
        <v>19932</v>
      </c>
      <c r="B1123" t="s">
        <v>19933</v>
      </c>
      <c r="C1123" t="s">
        <v>19934</v>
      </c>
      <c r="D1123" s="4">
        <v>45802.571296296293</v>
      </c>
      <c r="E1123" s="4">
        <v>45810.666666666664</v>
      </c>
      <c r="F1123" s="4">
        <v>45810.684027777781</v>
      </c>
      <c r="G1123" s="4"/>
      <c r="H1123" t="s">
        <v>3155</v>
      </c>
      <c r="I1123" t="s">
        <v>3280</v>
      </c>
      <c r="J1123">
        <v>0</v>
      </c>
      <c r="K1123" t="s">
        <v>3179</v>
      </c>
      <c r="L1123" t="s">
        <v>3158</v>
      </c>
      <c r="M1123" t="s">
        <v>549</v>
      </c>
      <c r="N1123" t="s">
        <v>550</v>
      </c>
      <c r="O1123" t="s">
        <v>1923</v>
      </c>
      <c r="P1123" t="s">
        <v>1924</v>
      </c>
      <c r="Q1123" t="s">
        <v>3164</v>
      </c>
    </row>
    <row r="1124" spans="1:17">
      <c r="A1124" t="s">
        <v>19935</v>
      </c>
      <c r="B1124" t="s">
        <v>19936</v>
      </c>
      <c r="C1124" t="s">
        <v>19937</v>
      </c>
      <c r="D1124" s="4">
        <v>45802.570243055554</v>
      </c>
      <c r="E1124" s="4">
        <v>45804.791666666664</v>
      </c>
      <c r="F1124" s="4">
        <v>45804.809027777781</v>
      </c>
      <c r="G1124" s="4"/>
      <c r="H1124" t="s">
        <v>3155</v>
      </c>
      <c r="I1124" t="s">
        <v>3162</v>
      </c>
      <c r="J1124">
        <v>0</v>
      </c>
      <c r="K1124" t="s">
        <v>3252</v>
      </c>
      <c r="L1124" t="s">
        <v>3245</v>
      </c>
      <c r="M1124" t="s">
        <v>549</v>
      </c>
      <c r="N1124" t="s">
        <v>550</v>
      </c>
      <c r="O1124" t="s">
        <v>1923</v>
      </c>
      <c r="P1124" t="s">
        <v>1924</v>
      </c>
      <c r="Q1124" t="s">
        <v>3199</v>
      </c>
    </row>
    <row r="1125" spans="1:17">
      <c r="A1125" t="s">
        <v>19938</v>
      </c>
      <c r="B1125" t="s">
        <v>19939</v>
      </c>
      <c r="C1125" t="s">
        <v>19940</v>
      </c>
      <c r="D1125" s="4">
        <v>45802.569733796299</v>
      </c>
      <c r="E1125" s="4">
        <v>45811.416666666664</v>
      </c>
      <c r="F1125" s="4">
        <v>45811.454861111109</v>
      </c>
      <c r="G1125" s="4"/>
      <c r="H1125" t="s">
        <v>3155</v>
      </c>
      <c r="I1125" t="s">
        <v>4530</v>
      </c>
      <c r="J1125">
        <v>1001</v>
      </c>
      <c r="K1125" t="s">
        <v>4531</v>
      </c>
      <c r="L1125" t="s">
        <v>3245</v>
      </c>
      <c r="M1125" t="s">
        <v>549</v>
      </c>
      <c r="N1125" t="s">
        <v>559</v>
      </c>
      <c r="O1125" t="s">
        <v>504</v>
      </c>
      <c r="P1125" t="s">
        <v>325</v>
      </c>
      <c r="Q1125" t="s">
        <v>339</v>
      </c>
    </row>
    <row r="1126" spans="1:17">
      <c r="A1126" t="s">
        <v>19941</v>
      </c>
      <c r="B1126" t="s">
        <v>19942</v>
      </c>
      <c r="C1126" t="s">
        <v>19943</v>
      </c>
      <c r="D1126" s="4">
        <v>45802.568414351852</v>
      </c>
      <c r="E1126" s="4">
        <v>45802.916666666664</v>
      </c>
      <c r="F1126" s="4">
        <v>45802.954861111109</v>
      </c>
      <c r="G1126" s="4">
        <v>45802.95</v>
      </c>
      <c r="H1126" t="s">
        <v>3155</v>
      </c>
      <c r="I1126" t="s">
        <v>3240</v>
      </c>
      <c r="J1126">
        <v>0</v>
      </c>
      <c r="K1126" t="s">
        <v>3194</v>
      </c>
      <c r="L1126" t="s">
        <v>3564</v>
      </c>
      <c r="M1126" t="s">
        <v>549</v>
      </c>
      <c r="N1126" t="s">
        <v>559</v>
      </c>
      <c r="O1126" t="s">
        <v>469</v>
      </c>
      <c r="P1126" t="s">
        <v>189</v>
      </c>
      <c r="Q1126" t="s">
        <v>196</v>
      </c>
    </row>
    <row r="1127" spans="1:17">
      <c r="A1127" t="s">
        <v>11603</v>
      </c>
      <c r="B1127" t="s">
        <v>11606</v>
      </c>
      <c r="C1127" t="s">
        <v>19944</v>
      </c>
      <c r="D1127" s="4">
        <v>45802.566261574073</v>
      </c>
      <c r="E1127" s="4">
        <v>45803.25</v>
      </c>
      <c r="F1127" s="4">
        <v>45803.267361111109</v>
      </c>
      <c r="G1127" s="4">
        <v>45803.249444444446</v>
      </c>
      <c r="H1127" t="s">
        <v>3155</v>
      </c>
      <c r="I1127" t="s">
        <v>3171</v>
      </c>
      <c r="J1127">
        <v>1001</v>
      </c>
      <c r="K1127" t="s">
        <v>3157</v>
      </c>
      <c r="L1127" t="s">
        <v>3564</v>
      </c>
      <c r="M1127" t="s">
        <v>549</v>
      </c>
      <c r="N1127" t="s">
        <v>550</v>
      </c>
      <c r="O1127" t="s">
        <v>136</v>
      </c>
      <c r="P1127" t="s">
        <v>283</v>
      </c>
      <c r="Q1127" t="s">
        <v>286</v>
      </c>
    </row>
    <row r="1128" spans="1:17">
      <c r="A1128" t="s">
        <v>4855</v>
      </c>
      <c r="B1128" t="s">
        <v>4856</v>
      </c>
      <c r="C1128" t="s">
        <v>19945</v>
      </c>
      <c r="D1128" s="4">
        <v>45802.563449074078</v>
      </c>
      <c r="E1128" s="4">
        <v>45803.708333333336</v>
      </c>
      <c r="F1128" s="4">
        <v>45803.725694444445</v>
      </c>
      <c r="G1128" s="4">
        <v>45803.706701388888</v>
      </c>
      <c r="H1128" t="s">
        <v>3155</v>
      </c>
      <c r="I1128" t="s">
        <v>3162</v>
      </c>
      <c r="J1128">
        <v>0</v>
      </c>
      <c r="K1128" t="s">
        <v>4074</v>
      </c>
      <c r="L1128" t="s">
        <v>3564</v>
      </c>
      <c r="M1128" t="s">
        <v>549</v>
      </c>
      <c r="N1128" t="s">
        <v>550</v>
      </c>
      <c r="O1128" t="s">
        <v>1923</v>
      </c>
      <c r="P1128" t="s">
        <v>1924</v>
      </c>
      <c r="Q1128" t="s">
        <v>3180</v>
      </c>
    </row>
    <row r="1129" spans="1:17">
      <c r="A1129" t="s">
        <v>19946</v>
      </c>
      <c r="B1129" t="s">
        <v>19947</v>
      </c>
      <c r="C1129" t="s">
        <v>19948</v>
      </c>
      <c r="D1129" s="4">
        <v>45802.563402777778</v>
      </c>
      <c r="E1129" s="4">
        <v>45804.833333333336</v>
      </c>
      <c r="F1129" s="4">
        <v>45804.871527777781</v>
      </c>
      <c r="G1129" s="4">
        <v>45804.835358796299</v>
      </c>
      <c r="H1129" t="s">
        <v>3155</v>
      </c>
      <c r="I1129" t="s">
        <v>3673</v>
      </c>
      <c r="J1129">
        <v>0</v>
      </c>
      <c r="K1129" t="s">
        <v>3157</v>
      </c>
      <c r="L1129" t="s">
        <v>3564</v>
      </c>
      <c r="M1129" t="s">
        <v>549</v>
      </c>
      <c r="N1129" t="s">
        <v>559</v>
      </c>
      <c r="O1129" t="s">
        <v>504</v>
      </c>
      <c r="P1129" t="s">
        <v>325</v>
      </c>
      <c r="Q1129" t="s">
        <v>343</v>
      </c>
    </row>
    <row r="1130" spans="1:17">
      <c r="A1130" t="s">
        <v>19949</v>
      </c>
      <c r="B1130" t="s">
        <v>19950</v>
      </c>
      <c r="C1130" t="s">
        <v>19951</v>
      </c>
      <c r="D1130" s="4">
        <v>45802.558287037034</v>
      </c>
      <c r="E1130" s="4">
        <v>45803.270833333336</v>
      </c>
      <c r="F1130" s="4">
        <v>45803.309027777781</v>
      </c>
      <c r="G1130" s="4"/>
      <c r="H1130" t="s">
        <v>3155</v>
      </c>
      <c r="I1130" t="s">
        <v>3156</v>
      </c>
      <c r="J1130">
        <v>0</v>
      </c>
      <c r="K1130" t="s">
        <v>3157</v>
      </c>
      <c r="L1130" t="s">
        <v>3593</v>
      </c>
      <c r="M1130" t="s">
        <v>549</v>
      </c>
      <c r="N1130" t="s">
        <v>550</v>
      </c>
      <c r="O1130" t="s">
        <v>136</v>
      </c>
      <c r="P1130" t="s">
        <v>283</v>
      </c>
      <c r="Q1130" t="s">
        <v>284</v>
      </c>
    </row>
    <row r="1131" spans="1:17">
      <c r="A1131" t="s">
        <v>19952</v>
      </c>
      <c r="B1131" t="s">
        <v>19953</v>
      </c>
      <c r="C1131" t="s">
        <v>19954</v>
      </c>
      <c r="D1131" s="4">
        <v>45802.556805555556</v>
      </c>
      <c r="E1131" s="4">
        <v>45807.4375</v>
      </c>
      <c r="F1131" s="4">
        <v>45807.454861111109</v>
      </c>
      <c r="G1131" s="4"/>
      <c r="H1131" t="s">
        <v>3155</v>
      </c>
      <c r="I1131" t="s">
        <v>3175</v>
      </c>
      <c r="J1131">
        <v>0</v>
      </c>
      <c r="K1131" t="s">
        <v>3157</v>
      </c>
      <c r="L1131" t="s">
        <v>3158</v>
      </c>
      <c r="M1131" t="s">
        <v>549</v>
      </c>
      <c r="N1131" t="s">
        <v>550</v>
      </c>
      <c r="O1131" t="s">
        <v>551</v>
      </c>
      <c r="P1131" t="s">
        <v>141</v>
      </c>
      <c r="Q1131" t="s">
        <v>231</v>
      </c>
    </row>
    <row r="1132" spans="1:17">
      <c r="A1132" t="s">
        <v>19955</v>
      </c>
      <c r="B1132" t="s">
        <v>19956</v>
      </c>
      <c r="C1132" t="s">
        <v>19957</v>
      </c>
      <c r="D1132" s="4">
        <v>45802.55574074074</v>
      </c>
      <c r="E1132" s="4">
        <v>45807.479166666664</v>
      </c>
      <c r="F1132" s="4">
        <v>45807.517361111109</v>
      </c>
      <c r="G1132" s="4"/>
      <c r="H1132" t="s">
        <v>3155</v>
      </c>
      <c r="I1132" t="s">
        <v>3673</v>
      </c>
      <c r="J1132">
        <v>0</v>
      </c>
      <c r="K1132" t="s">
        <v>3157</v>
      </c>
      <c r="L1132" t="s">
        <v>3158</v>
      </c>
      <c r="M1132" t="s">
        <v>549</v>
      </c>
      <c r="N1132" t="s">
        <v>559</v>
      </c>
      <c r="O1132" t="s">
        <v>504</v>
      </c>
      <c r="P1132" t="s">
        <v>325</v>
      </c>
      <c r="Q1132" t="s">
        <v>339</v>
      </c>
    </row>
    <row r="1133" spans="1:17">
      <c r="A1133" t="s">
        <v>19958</v>
      </c>
      <c r="B1133" t="s">
        <v>19959</v>
      </c>
      <c r="C1133" t="s">
        <v>19960</v>
      </c>
      <c r="D1133" s="4">
        <v>45802.551851851851</v>
      </c>
      <c r="E1133" s="4">
        <v>45808.375</v>
      </c>
      <c r="F1133" s="4">
        <v>45808.392361111109</v>
      </c>
      <c r="G1133" s="4"/>
      <c r="H1133" t="s">
        <v>3155</v>
      </c>
      <c r="I1133" t="s">
        <v>3175</v>
      </c>
      <c r="J1133">
        <v>0</v>
      </c>
      <c r="K1133" t="s">
        <v>3157</v>
      </c>
      <c r="L1133" t="s">
        <v>3158</v>
      </c>
      <c r="M1133" t="s">
        <v>549</v>
      </c>
      <c r="N1133" t="s">
        <v>550</v>
      </c>
      <c r="O1133" t="s">
        <v>136</v>
      </c>
      <c r="P1133" t="s">
        <v>143</v>
      </c>
      <c r="Q1133" t="s">
        <v>297</v>
      </c>
    </row>
    <row r="1134" spans="1:17">
      <c r="A1134" t="s">
        <v>19961</v>
      </c>
      <c r="B1134" t="s">
        <v>19962</v>
      </c>
      <c r="C1134" t="s">
        <v>19963</v>
      </c>
      <c r="D1134" s="4">
        <v>45802.551412037035</v>
      </c>
      <c r="E1134" s="4">
        <v>45815.479166666664</v>
      </c>
      <c r="F1134" s="4">
        <v>45815.517361111109</v>
      </c>
      <c r="G1134" s="4"/>
      <c r="H1134" t="s">
        <v>3155</v>
      </c>
      <c r="I1134" t="s">
        <v>3673</v>
      </c>
      <c r="J1134">
        <v>0</v>
      </c>
      <c r="K1134" t="s">
        <v>3157</v>
      </c>
      <c r="L1134" t="s">
        <v>3158</v>
      </c>
      <c r="M1134" t="s">
        <v>549</v>
      </c>
      <c r="N1134" t="s">
        <v>559</v>
      </c>
      <c r="O1134" t="s">
        <v>504</v>
      </c>
      <c r="P1134" t="s">
        <v>325</v>
      </c>
      <c r="Q1134" t="s">
        <v>338</v>
      </c>
    </row>
    <row r="1135" spans="1:17">
      <c r="A1135" t="s">
        <v>19964</v>
      </c>
      <c r="B1135" t="s">
        <v>19965</v>
      </c>
      <c r="C1135" t="s">
        <v>19966</v>
      </c>
      <c r="D1135" s="4">
        <v>45802.549687500003</v>
      </c>
      <c r="E1135" s="4">
        <v>45804.5</v>
      </c>
      <c r="F1135" s="4">
        <v>45804.517361111109</v>
      </c>
      <c r="G1135" s="4"/>
      <c r="H1135" t="s">
        <v>3155</v>
      </c>
      <c r="I1135" t="s">
        <v>3171</v>
      </c>
      <c r="J1135">
        <v>1002</v>
      </c>
      <c r="K1135" t="s">
        <v>3157</v>
      </c>
      <c r="L1135" t="s">
        <v>3593</v>
      </c>
      <c r="M1135" t="s">
        <v>549</v>
      </c>
      <c r="N1135" t="s">
        <v>550</v>
      </c>
      <c r="O1135" t="s">
        <v>136</v>
      </c>
      <c r="P1135" t="s">
        <v>147</v>
      </c>
      <c r="Q1135" t="s">
        <v>258</v>
      </c>
    </row>
    <row r="1136" spans="1:17">
      <c r="A1136" t="s">
        <v>19967</v>
      </c>
      <c r="B1136" t="s">
        <v>19968</v>
      </c>
      <c r="C1136" t="s">
        <v>19969</v>
      </c>
      <c r="D1136" s="4">
        <v>45802.548530092594</v>
      </c>
      <c r="E1136" s="4">
        <v>45803.333333333336</v>
      </c>
      <c r="F1136" s="4">
        <v>45803.350694444445</v>
      </c>
      <c r="G1136" s="4">
        <v>45803.331967592596</v>
      </c>
      <c r="H1136" t="s">
        <v>3155</v>
      </c>
      <c r="I1136" t="s">
        <v>3222</v>
      </c>
      <c r="J1136">
        <v>1</v>
      </c>
      <c r="K1136" t="s">
        <v>3223</v>
      </c>
      <c r="L1136" t="s">
        <v>3564</v>
      </c>
      <c r="M1136" t="s">
        <v>549</v>
      </c>
      <c r="N1136" t="s">
        <v>550</v>
      </c>
      <c r="O1136" t="s">
        <v>551</v>
      </c>
      <c r="P1136" t="s">
        <v>242</v>
      </c>
      <c r="Q1136" t="s">
        <v>246</v>
      </c>
    </row>
    <row r="1137" spans="1:17">
      <c r="A1137" t="s">
        <v>19970</v>
      </c>
      <c r="B1137" t="s">
        <v>19971</v>
      </c>
      <c r="C1137" t="s">
        <v>19972</v>
      </c>
      <c r="D1137" s="4">
        <v>45802.53396990741</v>
      </c>
      <c r="E1137" s="4">
        <v>45802.916666666664</v>
      </c>
      <c r="F1137" s="4">
        <v>45802.934027777781</v>
      </c>
      <c r="G1137" s="4"/>
      <c r="H1137" t="s">
        <v>3155</v>
      </c>
      <c r="I1137" t="s">
        <v>3171</v>
      </c>
      <c r="J1137">
        <v>1001</v>
      </c>
      <c r="K1137" t="s">
        <v>3157</v>
      </c>
      <c r="L1137" t="s">
        <v>3593</v>
      </c>
      <c r="M1137" t="s">
        <v>549</v>
      </c>
      <c r="N1137" t="s">
        <v>550</v>
      </c>
      <c r="O1137" t="s">
        <v>551</v>
      </c>
      <c r="P1137" t="s">
        <v>145</v>
      </c>
      <c r="Q1137" t="s">
        <v>217</v>
      </c>
    </row>
    <row r="1138" spans="1:17">
      <c r="A1138" t="s">
        <v>19973</v>
      </c>
      <c r="B1138" t="s">
        <v>19974</v>
      </c>
      <c r="C1138" t="s">
        <v>19975</v>
      </c>
      <c r="D1138" s="4">
        <v>45802.530613425923</v>
      </c>
      <c r="E1138" s="4">
        <v>45804.916666666664</v>
      </c>
      <c r="F1138" s="4">
        <v>45804.934027777781</v>
      </c>
      <c r="G1138" s="4">
        <v>45804.912939814814</v>
      </c>
      <c r="H1138" t="s">
        <v>3155</v>
      </c>
      <c r="I1138" t="s">
        <v>3175</v>
      </c>
      <c r="J1138">
        <v>1001</v>
      </c>
      <c r="K1138" t="s">
        <v>3194</v>
      </c>
      <c r="L1138" t="s">
        <v>3564</v>
      </c>
      <c r="M1138" t="s">
        <v>549</v>
      </c>
      <c r="N1138" t="s">
        <v>550</v>
      </c>
      <c r="O1138" t="s">
        <v>136</v>
      </c>
      <c r="P1138" t="s">
        <v>143</v>
      </c>
      <c r="Q1138" t="s">
        <v>300</v>
      </c>
    </row>
    <row r="1139" spans="1:17">
      <c r="A1139" t="s">
        <v>19976</v>
      </c>
      <c r="B1139" t="s">
        <v>19977</v>
      </c>
      <c r="C1139" t="s">
        <v>19978</v>
      </c>
      <c r="D1139" s="4">
        <v>45802.529189814813</v>
      </c>
      <c r="E1139" s="4">
        <v>45815.416666666664</v>
      </c>
      <c r="F1139" s="4">
        <v>45815.434027777781</v>
      </c>
      <c r="G1139" s="4"/>
      <c r="H1139" t="s">
        <v>3155</v>
      </c>
      <c r="I1139" t="s">
        <v>3291</v>
      </c>
      <c r="J1139">
        <v>0</v>
      </c>
      <c r="K1139" t="s">
        <v>3194</v>
      </c>
      <c r="L1139" t="s">
        <v>3158</v>
      </c>
      <c r="M1139" t="s">
        <v>549</v>
      </c>
      <c r="N1139" t="s">
        <v>559</v>
      </c>
      <c r="O1139" t="s">
        <v>504</v>
      </c>
      <c r="P1139" t="s">
        <v>325</v>
      </c>
      <c r="Q1139" t="s">
        <v>331</v>
      </c>
    </row>
    <row r="1140" spans="1:17">
      <c r="A1140" t="s">
        <v>19979</v>
      </c>
      <c r="B1140" t="s">
        <v>19980</v>
      </c>
      <c r="C1140" t="s">
        <v>19981</v>
      </c>
      <c r="D1140" s="4">
        <v>45802.528749999998</v>
      </c>
      <c r="E1140" s="4">
        <v>45803.416666666664</v>
      </c>
      <c r="F1140" s="4">
        <v>45803.454861111109</v>
      </c>
      <c r="G1140" s="4">
        <v>45803.41678240741</v>
      </c>
      <c r="H1140" t="s">
        <v>3155</v>
      </c>
      <c r="I1140" t="s">
        <v>3156</v>
      </c>
      <c r="J1140">
        <v>0</v>
      </c>
      <c r="K1140" t="s">
        <v>3157</v>
      </c>
      <c r="L1140" t="s">
        <v>3564</v>
      </c>
      <c r="M1140" t="s">
        <v>549</v>
      </c>
      <c r="N1140" t="s">
        <v>550</v>
      </c>
      <c r="O1140" t="s">
        <v>551</v>
      </c>
      <c r="P1140" t="s">
        <v>242</v>
      </c>
      <c r="Q1140" t="s">
        <v>247</v>
      </c>
    </row>
    <row r="1141" spans="1:17">
      <c r="A1141" t="s">
        <v>19982</v>
      </c>
      <c r="B1141" t="s">
        <v>19983</v>
      </c>
      <c r="C1141" t="s">
        <v>19984</v>
      </c>
      <c r="D1141" s="4">
        <v>45802.526643518519</v>
      </c>
      <c r="E1141" s="4">
        <v>45803.604166666664</v>
      </c>
      <c r="F1141" s="4">
        <v>45803.642361111109</v>
      </c>
      <c r="G1141" s="4"/>
      <c r="H1141" t="s">
        <v>3155</v>
      </c>
      <c r="I1141" t="s">
        <v>3156</v>
      </c>
      <c r="J1141">
        <v>0</v>
      </c>
      <c r="K1141" t="s">
        <v>3194</v>
      </c>
      <c r="L1141" t="s">
        <v>3245</v>
      </c>
      <c r="M1141" t="s">
        <v>549</v>
      </c>
      <c r="N1141" t="s">
        <v>550</v>
      </c>
      <c r="O1141" t="s">
        <v>136</v>
      </c>
      <c r="P1141" t="s">
        <v>143</v>
      </c>
      <c r="Q1141" t="s">
        <v>300</v>
      </c>
    </row>
    <row r="1142" spans="1:17">
      <c r="A1142" t="s">
        <v>19741</v>
      </c>
      <c r="B1142" t="s">
        <v>19744</v>
      </c>
      <c r="C1142" t="s">
        <v>19985</v>
      </c>
      <c r="D1142" s="4">
        <v>45802.52447916667</v>
      </c>
      <c r="E1142" s="4">
        <v>45803.833333333336</v>
      </c>
      <c r="F1142" s="4">
        <v>45803.871527777781</v>
      </c>
      <c r="G1142" s="4"/>
      <c r="H1142" t="s">
        <v>3155</v>
      </c>
      <c r="I1142" t="s">
        <v>4530</v>
      </c>
      <c r="J1142">
        <v>0</v>
      </c>
      <c r="K1142" t="s">
        <v>6466</v>
      </c>
      <c r="L1142" t="s">
        <v>3245</v>
      </c>
      <c r="M1142" t="s">
        <v>549</v>
      </c>
      <c r="N1142" t="s">
        <v>559</v>
      </c>
      <c r="O1142" t="s">
        <v>504</v>
      </c>
      <c r="P1142" t="s">
        <v>325</v>
      </c>
      <c r="Q1142" t="s">
        <v>335</v>
      </c>
    </row>
    <row r="1143" spans="1:17">
      <c r="A1143" t="s">
        <v>19986</v>
      </c>
      <c r="B1143" t="s">
        <v>19987</v>
      </c>
      <c r="C1143" t="s">
        <v>19988</v>
      </c>
      <c r="D1143" s="4">
        <v>45802.523449074077</v>
      </c>
      <c r="E1143" s="4">
        <v>45803.333333333336</v>
      </c>
      <c r="F1143" s="4">
        <v>45803.350694444445</v>
      </c>
      <c r="G1143" s="4">
        <v>45803.33085648148</v>
      </c>
      <c r="H1143" t="s">
        <v>3155</v>
      </c>
      <c r="I1143" t="s">
        <v>3171</v>
      </c>
      <c r="J1143">
        <v>1001</v>
      </c>
      <c r="K1143" t="s">
        <v>3157</v>
      </c>
      <c r="L1143" t="s">
        <v>3564</v>
      </c>
      <c r="M1143" t="s">
        <v>549</v>
      </c>
      <c r="N1143" t="s">
        <v>550</v>
      </c>
      <c r="O1143" t="s">
        <v>551</v>
      </c>
      <c r="P1143" t="s">
        <v>149</v>
      </c>
      <c r="Q1143" t="s">
        <v>207</v>
      </c>
    </row>
    <row r="1144" spans="1:17">
      <c r="A1144" t="s">
        <v>19989</v>
      </c>
      <c r="B1144" t="s">
        <v>19990</v>
      </c>
      <c r="C1144" t="s">
        <v>19991</v>
      </c>
      <c r="D1144" s="4">
        <v>45802.523055555554</v>
      </c>
      <c r="E1144" s="4">
        <v>45806.291666666664</v>
      </c>
      <c r="F1144" s="4">
        <v>45806.329861111109</v>
      </c>
      <c r="G1144" s="4"/>
      <c r="H1144" t="s">
        <v>3155</v>
      </c>
      <c r="I1144" t="s">
        <v>3156</v>
      </c>
      <c r="J1144">
        <v>0</v>
      </c>
      <c r="K1144" t="s">
        <v>3157</v>
      </c>
      <c r="L1144" t="s">
        <v>3245</v>
      </c>
      <c r="M1144" t="s">
        <v>549</v>
      </c>
      <c r="N1144" t="s">
        <v>550</v>
      </c>
      <c r="O1144" t="s">
        <v>551</v>
      </c>
      <c r="P1144" t="s">
        <v>145</v>
      </c>
      <c r="Q1144" t="s">
        <v>215</v>
      </c>
    </row>
    <row r="1145" spans="1:17">
      <c r="A1145" t="s">
        <v>19992</v>
      </c>
      <c r="B1145" t="s">
        <v>19993</v>
      </c>
      <c r="C1145" t="s">
        <v>19994</v>
      </c>
      <c r="D1145" s="4">
        <v>45802.522129629629</v>
      </c>
      <c r="E1145" s="4">
        <v>45803.395833333336</v>
      </c>
      <c r="F1145" s="4">
        <v>45803.413194444445</v>
      </c>
      <c r="G1145" s="4">
        <v>45803.400312500002</v>
      </c>
      <c r="H1145" t="s">
        <v>3155</v>
      </c>
      <c r="I1145" t="s">
        <v>3280</v>
      </c>
      <c r="J1145">
        <v>0</v>
      </c>
      <c r="K1145" t="s">
        <v>3379</v>
      </c>
      <c r="L1145" t="s">
        <v>3564</v>
      </c>
      <c r="M1145" t="s">
        <v>549</v>
      </c>
      <c r="N1145" t="s">
        <v>550</v>
      </c>
      <c r="O1145" t="s">
        <v>1923</v>
      </c>
      <c r="P1145" t="s">
        <v>1924</v>
      </c>
      <c r="Q1145" t="s">
        <v>3180</v>
      </c>
    </row>
    <row r="1146" spans="1:17">
      <c r="A1146" t="s">
        <v>19995</v>
      </c>
      <c r="B1146" t="s">
        <v>19996</v>
      </c>
      <c r="C1146" t="s">
        <v>19997</v>
      </c>
      <c r="D1146" s="4">
        <v>45802.522118055553</v>
      </c>
      <c r="E1146" s="4">
        <v>45803.833333333336</v>
      </c>
      <c r="F1146" s="4">
        <v>45803.871527777781</v>
      </c>
      <c r="G1146" s="4"/>
      <c r="H1146" t="s">
        <v>3155</v>
      </c>
      <c r="I1146" t="s">
        <v>3156</v>
      </c>
      <c r="J1146">
        <v>0</v>
      </c>
      <c r="K1146" t="s">
        <v>3157</v>
      </c>
      <c r="L1146" t="s">
        <v>3245</v>
      </c>
      <c r="M1146" t="s">
        <v>549</v>
      </c>
      <c r="N1146" t="s">
        <v>550</v>
      </c>
      <c r="O1146" t="s">
        <v>551</v>
      </c>
      <c r="P1146" t="s">
        <v>149</v>
      </c>
      <c r="Q1146" t="s">
        <v>210</v>
      </c>
    </row>
    <row r="1147" spans="1:17">
      <c r="A1147" t="s">
        <v>19998</v>
      </c>
      <c r="B1147" t="s">
        <v>19999</v>
      </c>
      <c r="C1147" t="s">
        <v>20000</v>
      </c>
      <c r="D1147" s="4">
        <v>45802.519618055558</v>
      </c>
      <c r="E1147" s="4">
        <v>45803.75</v>
      </c>
      <c r="F1147" s="4">
        <v>45803.788194444445</v>
      </c>
      <c r="G1147" s="4">
        <v>45803.749965277777</v>
      </c>
      <c r="H1147" t="s">
        <v>3155</v>
      </c>
      <c r="I1147" t="s">
        <v>3673</v>
      </c>
      <c r="J1147">
        <v>0</v>
      </c>
      <c r="K1147" t="s">
        <v>3157</v>
      </c>
      <c r="L1147" t="s">
        <v>3564</v>
      </c>
      <c r="M1147" t="s">
        <v>549</v>
      </c>
      <c r="N1147" t="s">
        <v>559</v>
      </c>
      <c r="O1147" t="s">
        <v>504</v>
      </c>
      <c r="P1147" t="s">
        <v>325</v>
      </c>
      <c r="Q1147" t="s">
        <v>339</v>
      </c>
    </row>
    <row r="1148" spans="1:17">
      <c r="A1148" t="s">
        <v>19970</v>
      </c>
      <c r="B1148" t="s">
        <v>19971</v>
      </c>
      <c r="C1148" t="s">
        <v>20001</v>
      </c>
      <c r="D1148" s="4">
        <v>45802.51935185185</v>
      </c>
      <c r="E1148" s="4">
        <v>45809.916666666664</v>
      </c>
      <c r="F1148" s="4">
        <v>45809.934027777781</v>
      </c>
      <c r="G1148" s="4"/>
      <c r="H1148" t="s">
        <v>3155</v>
      </c>
      <c r="I1148" t="s">
        <v>3171</v>
      </c>
      <c r="J1148">
        <v>1001</v>
      </c>
      <c r="K1148" t="s">
        <v>3157</v>
      </c>
      <c r="L1148" t="s">
        <v>3245</v>
      </c>
      <c r="M1148" t="s">
        <v>549</v>
      </c>
      <c r="N1148" t="s">
        <v>550</v>
      </c>
      <c r="O1148" t="s">
        <v>551</v>
      </c>
      <c r="P1148" t="s">
        <v>145</v>
      </c>
      <c r="Q1148" t="s">
        <v>217</v>
      </c>
    </row>
    <row r="1149" spans="1:17">
      <c r="A1149" t="s">
        <v>19992</v>
      </c>
      <c r="B1149" t="s">
        <v>20002</v>
      </c>
      <c r="C1149" t="s">
        <v>20003</v>
      </c>
      <c r="D1149" s="4">
        <v>45802.518900462965</v>
      </c>
      <c r="E1149" s="4">
        <v>45803.375</v>
      </c>
      <c r="F1149" s="4">
        <v>45803.392361111109</v>
      </c>
      <c r="G1149" s="4">
        <v>45803.374594907407</v>
      </c>
      <c r="H1149" t="s">
        <v>3155</v>
      </c>
      <c r="I1149" t="s">
        <v>3280</v>
      </c>
      <c r="J1149">
        <v>0</v>
      </c>
      <c r="K1149" t="s">
        <v>4987</v>
      </c>
      <c r="L1149" t="s">
        <v>3564</v>
      </c>
      <c r="M1149" t="s">
        <v>549</v>
      </c>
      <c r="N1149" t="s">
        <v>550</v>
      </c>
      <c r="O1149" t="s">
        <v>1923</v>
      </c>
      <c r="P1149" t="s">
        <v>1924</v>
      </c>
      <c r="Q1149" t="s">
        <v>3180</v>
      </c>
    </row>
    <row r="1150" spans="1:17">
      <c r="A1150" t="s">
        <v>20004</v>
      </c>
      <c r="B1150" t="s">
        <v>20005</v>
      </c>
      <c r="C1150" t="s">
        <v>20006</v>
      </c>
      <c r="D1150" s="4">
        <v>45802.51667824074</v>
      </c>
      <c r="E1150" s="4">
        <v>45803.541666666664</v>
      </c>
      <c r="F1150" s="4">
        <v>45803.559027777781</v>
      </c>
      <c r="G1150" s="4"/>
      <c r="H1150" t="s">
        <v>3155</v>
      </c>
      <c r="I1150" t="s">
        <v>3171</v>
      </c>
      <c r="J1150">
        <v>1001</v>
      </c>
      <c r="K1150" t="s">
        <v>3157</v>
      </c>
      <c r="L1150" t="s">
        <v>3593</v>
      </c>
      <c r="M1150" t="s">
        <v>549</v>
      </c>
      <c r="N1150" t="s">
        <v>550</v>
      </c>
      <c r="O1150" t="s">
        <v>136</v>
      </c>
      <c r="P1150" t="s">
        <v>143</v>
      </c>
      <c r="Q1150" t="s">
        <v>300</v>
      </c>
    </row>
    <row r="1151" spans="1:17">
      <c r="A1151" t="s">
        <v>29208</v>
      </c>
      <c r="B1151" t="s">
        <v>29209</v>
      </c>
      <c r="C1151" t="s">
        <v>29452</v>
      </c>
      <c r="D1151" s="4">
        <v>45802.514594907407</v>
      </c>
      <c r="E1151" s="4">
        <v>45803.5</v>
      </c>
      <c r="F1151" s="4">
        <v>45803.538194444445</v>
      </c>
      <c r="G1151" s="4"/>
      <c r="H1151" t="s">
        <v>3155</v>
      </c>
      <c r="I1151" t="s">
        <v>3209</v>
      </c>
      <c r="J1151">
        <v>0</v>
      </c>
      <c r="K1151" t="s">
        <v>3157</v>
      </c>
      <c r="L1151" t="s">
        <v>3245</v>
      </c>
      <c r="M1151" t="s">
        <v>549</v>
      </c>
      <c r="N1151" t="s">
        <v>550</v>
      </c>
      <c r="O1151" t="s">
        <v>616</v>
      </c>
      <c r="P1151" t="s">
        <v>314</v>
      </c>
      <c r="Q1151" t="s">
        <v>317</v>
      </c>
    </row>
    <row r="1152" spans="1:17">
      <c r="A1152" t="s">
        <v>20007</v>
      </c>
      <c r="B1152" t="s">
        <v>20008</v>
      </c>
      <c r="C1152" t="s">
        <v>20009</v>
      </c>
      <c r="D1152" s="4">
        <v>45802.51425925926</v>
      </c>
      <c r="E1152" s="4">
        <v>45807.458333333336</v>
      </c>
      <c r="F1152" s="4">
        <v>45807.475694444445</v>
      </c>
      <c r="G1152" s="4"/>
      <c r="H1152" t="s">
        <v>3155</v>
      </c>
      <c r="I1152" t="s">
        <v>3222</v>
      </c>
      <c r="J1152">
        <v>1</v>
      </c>
      <c r="K1152" t="s">
        <v>3223</v>
      </c>
      <c r="L1152" t="s">
        <v>3158</v>
      </c>
      <c r="M1152" t="s">
        <v>549</v>
      </c>
      <c r="N1152" t="s">
        <v>550</v>
      </c>
      <c r="O1152" t="s">
        <v>136</v>
      </c>
      <c r="P1152" t="s">
        <v>139</v>
      </c>
      <c r="Q1152" t="s">
        <v>273</v>
      </c>
    </row>
    <row r="1153" spans="1:17">
      <c r="A1153" t="s">
        <v>20010</v>
      </c>
      <c r="B1153" t="s">
        <v>20011</v>
      </c>
      <c r="C1153" t="s">
        <v>20012</v>
      </c>
      <c r="D1153" s="4">
        <v>45802.512800925928</v>
      </c>
      <c r="E1153" s="4">
        <v>45804.354166666664</v>
      </c>
      <c r="F1153" s="4">
        <v>45804.371527777781</v>
      </c>
      <c r="G1153" s="4">
        <v>45804.354259259257</v>
      </c>
      <c r="H1153" t="s">
        <v>3155</v>
      </c>
      <c r="I1153" t="s">
        <v>3171</v>
      </c>
      <c r="J1153">
        <v>1001</v>
      </c>
      <c r="K1153" t="s">
        <v>3157</v>
      </c>
      <c r="L1153" t="s">
        <v>3564</v>
      </c>
      <c r="M1153" t="s">
        <v>549</v>
      </c>
      <c r="N1153" t="s">
        <v>550</v>
      </c>
      <c r="O1153" t="s">
        <v>551</v>
      </c>
      <c r="P1153" t="s">
        <v>145</v>
      </c>
      <c r="Q1153" t="s">
        <v>227</v>
      </c>
    </row>
    <row r="1154" spans="1:17">
      <c r="A1154" t="s">
        <v>20013</v>
      </c>
      <c r="B1154" t="s">
        <v>20014</v>
      </c>
      <c r="C1154" t="s">
        <v>20015</v>
      </c>
      <c r="D1154" s="4">
        <v>45802.505277777775</v>
      </c>
      <c r="E1154" s="4">
        <v>45805.708333333336</v>
      </c>
      <c r="F1154" s="4">
        <v>45805.746527777781</v>
      </c>
      <c r="G1154" s="4">
        <v>45805.712881944448</v>
      </c>
      <c r="H1154" t="s">
        <v>3155</v>
      </c>
      <c r="I1154" t="s">
        <v>3240</v>
      </c>
      <c r="J1154">
        <v>0</v>
      </c>
      <c r="K1154" t="s">
        <v>3194</v>
      </c>
      <c r="L1154" t="s">
        <v>3564</v>
      </c>
      <c r="M1154" t="s">
        <v>549</v>
      </c>
      <c r="N1154" t="s">
        <v>550</v>
      </c>
      <c r="O1154" t="s">
        <v>136</v>
      </c>
      <c r="P1154" t="s">
        <v>147</v>
      </c>
      <c r="Q1154" t="s">
        <v>258</v>
      </c>
    </row>
    <row r="1155" spans="1:17">
      <c r="A1155" t="s">
        <v>20016</v>
      </c>
      <c r="B1155" t="s">
        <v>20017</v>
      </c>
      <c r="C1155" t="s">
        <v>20018</v>
      </c>
      <c r="D1155" s="4">
        <v>45802.503993055558</v>
      </c>
      <c r="E1155" s="4">
        <v>45810.625</v>
      </c>
      <c r="F1155" s="4">
        <v>45810.642361111109</v>
      </c>
      <c r="G1155" s="4"/>
      <c r="H1155" t="s">
        <v>3155</v>
      </c>
      <c r="I1155" t="s">
        <v>3171</v>
      </c>
      <c r="J1155">
        <v>1001</v>
      </c>
      <c r="K1155" t="s">
        <v>3157</v>
      </c>
      <c r="L1155" t="s">
        <v>3158</v>
      </c>
      <c r="M1155" t="s">
        <v>549</v>
      </c>
      <c r="N1155" t="s">
        <v>550</v>
      </c>
      <c r="O1155" t="s">
        <v>136</v>
      </c>
      <c r="P1155" t="s">
        <v>139</v>
      </c>
      <c r="Q1155" t="s">
        <v>271</v>
      </c>
    </row>
    <row r="1156" spans="1:17">
      <c r="A1156" t="s">
        <v>20019</v>
      </c>
      <c r="B1156" t="s">
        <v>20020</v>
      </c>
      <c r="C1156" t="s">
        <v>20021</v>
      </c>
      <c r="D1156" s="4">
        <v>45802.499618055554</v>
      </c>
      <c r="E1156" s="4">
        <v>45802.833333333336</v>
      </c>
      <c r="F1156" s="4">
        <v>45802.871527777781</v>
      </c>
      <c r="G1156" s="4"/>
      <c r="H1156" t="s">
        <v>3155</v>
      </c>
      <c r="I1156" t="s">
        <v>3156</v>
      </c>
      <c r="J1156">
        <v>0</v>
      </c>
      <c r="K1156" t="s">
        <v>3163</v>
      </c>
      <c r="L1156" t="s">
        <v>3593</v>
      </c>
      <c r="M1156" t="s">
        <v>549</v>
      </c>
      <c r="N1156" t="s">
        <v>550</v>
      </c>
      <c r="O1156" t="s">
        <v>551</v>
      </c>
      <c r="P1156" t="s">
        <v>149</v>
      </c>
      <c r="Q1156" t="s">
        <v>207</v>
      </c>
    </row>
    <row r="1157" spans="1:17">
      <c r="A1157" t="s">
        <v>20010</v>
      </c>
      <c r="B1157" t="s">
        <v>20011</v>
      </c>
      <c r="C1157" t="s">
        <v>20022</v>
      </c>
      <c r="D1157" s="4">
        <v>45802.498171296298</v>
      </c>
      <c r="E1157" s="4">
        <v>45804.354166666664</v>
      </c>
      <c r="F1157" s="4">
        <v>45804.371527777781</v>
      </c>
      <c r="G1157" s="4"/>
      <c r="H1157" t="s">
        <v>3155</v>
      </c>
      <c r="I1157" t="s">
        <v>3171</v>
      </c>
      <c r="J1157">
        <v>1001</v>
      </c>
      <c r="K1157" t="s">
        <v>3157</v>
      </c>
      <c r="L1157" t="s">
        <v>3245</v>
      </c>
      <c r="M1157" t="s">
        <v>549</v>
      </c>
      <c r="N1157" t="s">
        <v>550</v>
      </c>
      <c r="O1157" t="s">
        <v>551</v>
      </c>
      <c r="P1157" t="s">
        <v>145</v>
      </c>
      <c r="Q1157" t="s">
        <v>227</v>
      </c>
    </row>
    <row r="1158" spans="1:17">
      <c r="A1158" t="s">
        <v>20023</v>
      </c>
      <c r="B1158" t="s">
        <v>20024</v>
      </c>
      <c r="C1158" t="s">
        <v>20025</v>
      </c>
      <c r="D1158" s="4">
        <v>45802.49560185185</v>
      </c>
      <c r="E1158" s="4">
        <v>45804.291666666664</v>
      </c>
      <c r="F1158" s="4">
        <v>45804.309027777781</v>
      </c>
      <c r="G1158" s="4">
        <v>45804.28943287037</v>
      </c>
      <c r="H1158" t="s">
        <v>3155</v>
      </c>
      <c r="I1158" t="s">
        <v>3175</v>
      </c>
      <c r="J1158">
        <v>0</v>
      </c>
      <c r="K1158" t="s">
        <v>3157</v>
      </c>
      <c r="L1158" t="s">
        <v>3564</v>
      </c>
      <c r="M1158" t="s">
        <v>549</v>
      </c>
      <c r="N1158" t="s">
        <v>550</v>
      </c>
      <c r="O1158" t="s">
        <v>551</v>
      </c>
      <c r="P1158" t="s">
        <v>145</v>
      </c>
      <c r="Q1158" t="s">
        <v>221</v>
      </c>
    </row>
    <row r="1159" spans="1:17">
      <c r="A1159" t="s">
        <v>20026</v>
      </c>
      <c r="B1159" t="s">
        <v>20027</v>
      </c>
      <c r="C1159" t="s">
        <v>20028</v>
      </c>
      <c r="D1159" s="4">
        <v>45802.493773148148</v>
      </c>
      <c r="E1159" s="4">
        <v>45803.604166666664</v>
      </c>
      <c r="F1159" s="4">
        <v>45803.621527777781</v>
      </c>
      <c r="G1159" s="4"/>
      <c r="H1159" t="s">
        <v>3155</v>
      </c>
      <c r="I1159" t="s">
        <v>3162</v>
      </c>
      <c r="J1159">
        <v>0</v>
      </c>
      <c r="K1159" t="s">
        <v>3227</v>
      </c>
      <c r="L1159" t="s">
        <v>3245</v>
      </c>
      <c r="M1159" t="s">
        <v>549</v>
      </c>
      <c r="N1159" t="s">
        <v>550</v>
      </c>
      <c r="O1159" t="s">
        <v>616</v>
      </c>
      <c r="P1159" t="s">
        <v>314</v>
      </c>
      <c r="Q1159" t="s">
        <v>321</v>
      </c>
    </row>
    <row r="1160" spans="1:17">
      <c r="A1160" t="s">
        <v>20029</v>
      </c>
      <c r="B1160" t="s">
        <v>20030</v>
      </c>
      <c r="C1160" t="s">
        <v>20031</v>
      </c>
      <c r="D1160" s="4">
        <v>45802.492766203701</v>
      </c>
      <c r="E1160" s="4">
        <v>45806.833333333336</v>
      </c>
      <c r="F1160" s="4">
        <v>45806.850694444445</v>
      </c>
      <c r="G1160" s="4"/>
      <c r="H1160" t="s">
        <v>3155</v>
      </c>
      <c r="I1160" t="s">
        <v>3171</v>
      </c>
      <c r="J1160">
        <v>1002</v>
      </c>
      <c r="K1160" t="s">
        <v>3157</v>
      </c>
      <c r="L1160" t="s">
        <v>3158</v>
      </c>
      <c r="M1160" t="s">
        <v>549</v>
      </c>
      <c r="N1160" t="s">
        <v>559</v>
      </c>
      <c r="O1160" t="s">
        <v>504</v>
      </c>
      <c r="P1160" t="s">
        <v>325</v>
      </c>
      <c r="Q1160" t="s">
        <v>331</v>
      </c>
    </row>
    <row r="1161" spans="1:17">
      <c r="A1161" t="s">
        <v>20032</v>
      </c>
      <c r="B1161" t="s">
        <v>20033</v>
      </c>
      <c r="C1161" t="s">
        <v>20034</v>
      </c>
      <c r="D1161" s="4">
        <v>45802.491412037038</v>
      </c>
      <c r="E1161" s="4">
        <v>45803</v>
      </c>
      <c r="F1161" s="4">
        <v>45803.017361111109</v>
      </c>
      <c r="G1161" s="4">
        <v>45803.002349537041</v>
      </c>
      <c r="H1161" t="s">
        <v>3155</v>
      </c>
      <c r="I1161" t="s">
        <v>3171</v>
      </c>
      <c r="J1161">
        <v>0</v>
      </c>
      <c r="K1161" t="s">
        <v>3194</v>
      </c>
      <c r="L1161" t="s">
        <v>3564</v>
      </c>
      <c r="M1161" t="s">
        <v>549</v>
      </c>
      <c r="N1161" t="s">
        <v>550</v>
      </c>
      <c r="O1161" t="s">
        <v>551</v>
      </c>
      <c r="P1161" t="s">
        <v>149</v>
      </c>
      <c r="Q1161" t="s">
        <v>202</v>
      </c>
    </row>
    <row r="1162" spans="1:17">
      <c r="A1162" t="s">
        <v>20026</v>
      </c>
      <c r="B1162" t="s">
        <v>20027</v>
      </c>
      <c r="C1162" t="s">
        <v>20035</v>
      </c>
      <c r="D1162" s="4">
        <v>45802.490590277775</v>
      </c>
      <c r="E1162" s="4">
        <v>45804.583333333336</v>
      </c>
      <c r="F1162" s="4">
        <v>45804.600694444445</v>
      </c>
      <c r="G1162" s="4">
        <v>45804.580231481479</v>
      </c>
      <c r="H1162" t="s">
        <v>3155</v>
      </c>
      <c r="I1162" t="s">
        <v>3280</v>
      </c>
      <c r="J1162">
        <v>0</v>
      </c>
      <c r="K1162" t="s">
        <v>3227</v>
      </c>
      <c r="L1162" t="s">
        <v>3564</v>
      </c>
      <c r="M1162" t="s">
        <v>549</v>
      </c>
      <c r="N1162" t="s">
        <v>550</v>
      </c>
      <c r="O1162" t="s">
        <v>616</v>
      </c>
      <c r="P1162" t="s">
        <v>314</v>
      </c>
      <c r="Q1162" t="s">
        <v>321</v>
      </c>
    </row>
    <row r="1163" spans="1:17">
      <c r="A1163" t="s">
        <v>20036</v>
      </c>
      <c r="B1163" t="s">
        <v>20037</v>
      </c>
      <c r="C1163" t="s">
        <v>20038</v>
      </c>
      <c r="D1163" s="4">
        <v>45802.488032407404</v>
      </c>
      <c r="E1163" s="4">
        <v>45804.291666666664</v>
      </c>
      <c r="F1163" s="4">
        <v>45804.309027777781</v>
      </c>
      <c r="G1163" s="4">
        <v>45804.288078703707</v>
      </c>
      <c r="H1163" t="s">
        <v>3155</v>
      </c>
      <c r="I1163" t="s">
        <v>3162</v>
      </c>
      <c r="J1163">
        <v>0</v>
      </c>
      <c r="K1163" t="s">
        <v>3420</v>
      </c>
      <c r="L1163" t="s">
        <v>3564</v>
      </c>
      <c r="M1163" t="s">
        <v>549</v>
      </c>
      <c r="N1163" t="s">
        <v>550</v>
      </c>
      <c r="O1163" t="s">
        <v>1923</v>
      </c>
      <c r="P1163" t="s">
        <v>1924</v>
      </c>
      <c r="Q1163" t="s">
        <v>20039</v>
      </c>
    </row>
    <row r="1164" spans="1:17">
      <c r="A1164" t="s">
        <v>20040</v>
      </c>
      <c r="B1164" t="s">
        <v>20041</v>
      </c>
      <c r="C1164" t="s">
        <v>20042</v>
      </c>
      <c r="D1164" s="4">
        <v>45802.486863425926</v>
      </c>
      <c r="E1164" s="4">
        <v>45816.4375</v>
      </c>
      <c r="F1164" s="4">
        <v>45816.454861111109</v>
      </c>
      <c r="G1164" s="4"/>
      <c r="H1164" t="s">
        <v>3155</v>
      </c>
      <c r="I1164" t="s">
        <v>3175</v>
      </c>
      <c r="J1164">
        <v>1001</v>
      </c>
      <c r="K1164" t="s">
        <v>3157</v>
      </c>
      <c r="L1164" t="s">
        <v>3158</v>
      </c>
      <c r="M1164" t="s">
        <v>549</v>
      </c>
      <c r="N1164" t="s">
        <v>559</v>
      </c>
      <c r="O1164" t="s">
        <v>504</v>
      </c>
      <c r="P1164" t="s">
        <v>325</v>
      </c>
      <c r="Q1164" t="s">
        <v>328</v>
      </c>
    </row>
    <row r="1165" spans="1:17">
      <c r="A1165" t="s">
        <v>20043</v>
      </c>
      <c r="B1165" t="s">
        <v>20044</v>
      </c>
      <c r="C1165" t="s">
        <v>20045</v>
      </c>
      <c r="D1165" s="4">
        <v>45802.485833333332</v>
      </c>
      <c r="E1165" s="4">
        <v>45802.854166666664</v>
      </c>
      <c r="F1165" s="4">
        <v>45802.871527777781</v>
      </c>
      <c r="G1165" s="4">
        <v>45802.854872685188</v>
      </c>
      <c r="H1165" t="s">
        <v>3155</v>
      </c>
      <c r="I1165" t="s">
        <v>3175</v>
      </c>
      <c r="J1165">
        <v>0</v>
      </c>
      <c r="K1165" t="s">
        <v>3157</v>
      </c>
      <c r="L1165" t="s">
        <v>3564</v>
      </c>
      <c r="M1165" t="s">
        <v>549</v>
      </c>
      <c r="N1165" t="s">
        <v>559</v>
      </c>
      <c r="O1165" t="s">
        <v>504</v>
      </c>
      <c r="P1165" t="s">
        <v>325</v>
      </c>
      <c r="Q1165" t="s">
        <v>340</v>
      </c>
    </row>
    <row r="1166" spans="1:17">
      <c r="A1166" t="s">
        <v>19949</v>
      </c>
      <c r="B1166" t="s">
        <v>19950</v>
      </c>
      <c r="C1166" t="s">
        <v>20046</v>
      </c>
      <c r="D1166" s="4">
        <v>45802.484490740739</v>
      </c>
      <c r="E1166" s="4">
        <v>45803.270833333336</v>
      </c>
      <c r="F1166" s="4">
        <v>45803.309027777781</v>
      </c>
      <c r="G1166" s="4"/>
      <c r="H1166" t="s">
        <v>3155</v>
      </c>
      <c r="I1166" t="s">
        <v>3240</v>
      </c>
      <c r="J1166">
        <v>0</v>
      </c>
      <c r="K1166" t="s">
        <v>3157</v>
      </c>
      <c r="L1166" t="s">
        <v>3245</v>
      </c>
      <c r="M1166" t="s">
        <v>549</v>
      </c>
      <c r="N1166" t="s">
        <v>550</v>
      </c>
      <c r="O1166" t="s">
        <v>136</v>
      </c>
      <c r="P1166" t="s">
        <v>283</v>
      </c>
      <c r="Q1166" t="s">
        <v>284</v>
      </c>
    </row>
    <row r="1167" spans="1:17">
      <c r="A1167" t="s">
        <v>20047</v>
      </c>
      <c r="B1167" t="s">
        <v>20048</v>
      </c>
      <c r="C1167" t="s">
        <v>20049</v>
      </c>
      <c r="D1167" s="4">
        <v>45802.479710648149</v>
      </c>
      <c r="E1167" s="4">
        <v>45803.333333333336</v>
      </c>
      <c r="F1167" s="4">
        <v>45803.371527777781</v>
      </c>
      <c r="G1167" s="4">
        <v>45803.327638888892</v>
      </c>
      <c r="H1167" t="s">
        <v>3155</v>
      </c>
      <c r="I1167" t="s">
        <v>3156</v>
      </c>
      <c r="J1167">
        <v>0</v>
      </c>
      <c r="K1167" t="s">
        <v>3227</v>
      </c>
      <c r="L1167" t="s">
        <v>3564</v>
      </c>
      <c r="M1167" t="s">
        <v>549</v>
      </c>
      <c r="N1167" t="s">
        <v>550</v>
      </c>
      <c r="O1167" t="s">
        <v>551</v>
      </c>
      <c r="P1167" t="s">
        <v>145</v>
      </c>
      <c r="Q1167" t="s">
        <v>226</v>
      </c>
    </row>
    <row r="1168" spans="1:17">
      <c r="A1168" t="s">
        <v>20050</v>
      </c>
      <c r="B1168" t="s">
        <v>20051</v>
      </c>
      <c r="C1168" t="s">
        <v>20052</v>
      </c>
      <c r="D1168" s="4">
        <v>45802.478414351855</v>
      </c>
      <c r="E1168" s="4">
        <v>45803.458333333336</v>
      </c>
      <c r="F1168" s="4">
        <v>45803.475694444445</v>
      </c>
      <c r="G1168" s="4"/>
      <c r="H1168" t="s">
        <v>3155</v>
      </c>
      <c r="I1168" t="s">
        <v>3171</v>
      </c>
      <c r="J1168">
        <v>0</v>
      </c>
      <c r="K1168" t="s">
        <v>3157</v>
      </c>
      <c r="L1168" t="s">
        <v>3593</v>
      </c>
      <c r="M1168" t="s">
        <v>549</v>
      </c>
      <c r="N1168" t="s">
        <v>550</v>
      </c>
      <c r="O1168" t="s">
        <v>551</v>
      </c>
      <c r="P1168" t="s">
        <v>145</v>
      </c>
      <c r="Q1168" t="s">
        <v>222</v>
      </c>
    </row>
    <row r="1169" spans="1:17">
      <c r="A1169" t="s">
        <v>20053</v>
      </c>
      <c r="B1169" t="s">
        <v>20054</v>
      </c>
      <c r="C1169" t="s">
        <v>20055</v>
      </c>
      <c r="D1169" s="4">
        <v>45802.477685185186</v>
      </c>
      <c r="E1169" s="4">
        <v>45802.8125</v>
      </c>
      <c r="F1169" s="4">
        <v>45802.829861111109</v>
      </c>
      <c r="G1169" s="4">
        <v>45802.804270833331</v>
      </c>
      <c r="H1169" t="s">
        <v>3155</v>
      </c>
      <c r="I1169" t="s">
        <v>3171</v>
      </c>
      <c r="J1169">
        <v>0</v>
      </c>
      <c r="K1169" t="s">
        <v>3157</v>
      </c>
      <c r="L1169" t="s">
        <v>3564</v>
      </c>
      <c r="M1169" t="s">
        <v>549</v>
      </c>
      <c r="N1169" t="s">
        <v>559</v>
      </c>
      <c r="O1169" t="s">
        <v>504</v>
      </c>
      <c r="P1169" t="s">
        <v>325</v>
      </c>
      <c r="Q1169" t="s">
        <v>341</v>
      </c>
    </row>
    <row r="1170" spans="1:17">
      <c r="A1170" t="s">
        <v>20056</v>
      </c>
      <c r="B1170" t="s">
        <v>20057</v>
      </c>
      <c r="C1170" t="s">
        <v>20058</v>
      </c>
      <c r="D1170" s="4">
        <v>45802.475902777776</v>
      </c>
      <c r="E1170" s="4">
        <v>45803.541666666664</v>
      </c>
      <c r="F1170" s="4">
        <v>45803.559027777781</v>
      </c>
      <c r="G1170" s="4">
        <v>45803.546215277776</v>
      </c>
      <c r="H1170" t="s">
        <v>3155</v>
      </c>
      <c r="I1170" t="s">
        <v>3171</v>
      </c>
      <c r="J1170">
        <v>1001</v>
      </c>
      <c r="K1170" t="s">
        <v>3157</v>
      </c>
      <c r="L1170" t="s">
        <v>3564</v>
      </c>
      <c r="M1170" t="s">
        <v>549</v>
      </c>
      <c r="N1170" t="s">
        <v>559</v>
      </c>
      <c r="O1170" t="s">
        <v>504</v>
      </c>
      <c r="P1170" t="s">
        <v>325</v>
      </c>
      <c r="Q1170" t="s">
        <v>3800</v>
      </c>
    </row>
    <row r="1171" spans="1:17">
      <c r="A1171" t="s">
        <v>20059</v>
      </c>
      <c r="B1171" t="s">
        <v>20060</v>
      </c>
      <c r="C1171" t="s">
        <v>20061</v>
      </c>
      <c r="D1171" s="4">
        <v>45802.47552083333</v>
      </c>
      <c r="E1171" s="4">
        <v>45803.479166666664</v>
      </c>
      <c r="F1171" s="4">
        <v>45803.496527777781</v>
      </c>
      <c r="G1171" s="4"/>
      <c r="H1171" t="s">
        <v>3155</v>
      </c>
      <c r="I1171" t="s">
        <v>3175</v>
      </c>
      <c r="J1171">
        <v>0</v>
      </c>
      <c r="K1171" t="s">
        <v>3157</v>
      </c>
      <c r="L1171" t="s">
        <v>3245</v>
      </c>
      <c r="M1171" t="s">
        <v>549</v>
      </c>
      <c r="N1171" t="s">
        <v>550</v>
      </c>
      <c r="O1171" t="s">
        <v>136</v>
      </c>
      <c r="P1171" t="s">
        <v>147</v>
      </c>
      <c r="Q1171" t="s">
        <v>259</v>
      </c>
    </row>
    <row r="1172" spans="1:17">
      <c r="A1172" t="s">
        <v>20062</v>
      </c>
      <c r="B1172" t="s">
        <v>20063</v>
      </c>
      <c r="C1172" t="s">
        <v>20064</v>
      </c>
      <c r="D1172" s="4">
        <v>45802.472997685189</v>
      </c>
      <c r="E1172" s="4">
        <v>45803.395833333336</v>
      </c>
      <c r="F1172" s="4">
        <v>45803.413194444445</v>
      </c>
      <c r="G1172" s="4">
        <v>45803.39266203704</v>
      </c>
      <c r="H1172" t="s">
        <v>3155</v>
      </c>
      <c r="I1172" t="s">
        <v>3171</v>
      </c>
      <c r="J1172">
        <v>0</v>
      </c>
      <c r="K1172" t="s">
        <v>3194</v>
      </c>
      <c r="L1172" t="s">
        <v>3564</v>
      </c>
      <c r="M1172" t="s">
        <v>549</v>
      </c>
      <c r="N1172" t="s">
        <v>550</v>
      </c>
      <c r="O1172" t="s">
        <v>551</v>
      </c>
      <c r="P1172" t="s">
        <v>149</v>
      </c>
      <c r="Q1172" t="s">
        <v>206</v>
      </c>
    </row>
    <row r="1173" spans="1:17">
      <c r="A1173" t="s">
        <v>20065</v>
      </c>
      <c r="B1173" t="s">
        <v>20066</v>
      </c>
      <c r="C1173" t="s">
        <v>20067</v>
      </c>
      <c r="D1173" s="4">
        <v>45802.472199074073</v>
      </c>
      <c r="E1173" s="4">
        <v>45812.270833333336</v>
      </c>
      <c r="F1173" s="4">
        <v>45812.288194444445</v>
      </c>
      <c r="G1173" s="4"/>
      <c r="H1173" t="s">
        <v>3155</v>
      </c>
      <c r="I1173" t="s">
        <v>3184</v>
      </c>
      <c r="J1173">
        <v>0</v>
      </c>
      <c r="K1173" t="s">
        <v>3157</v>
      </c>
      <c r="L1173" t="s">
        <v>3158</v>
      </c>
      <c r="M1173" t="s">
        <v>549</v>
      </c>
      <c r="N1173" t="s">
        <v>550</v>
      </c>
      <c r="O1173" t="s">
        <v>136</v>
      </c>
      <c r="P1173" t="s">
        <v>139</v>
      </c>
      <c r="Q1173" t="s">
        <v>273</v>
      </c>
    </row>
    <row r="1174" spans="1:17">
      <c r="A1174" t="s">
        <v>20068</v>
      </c>
      <c r="B1174" t="s">
        <v>20069</v>
      </c>
      <c r="C1174" t="s">
        <v>20070</v>
      </c>
      <c r="D1174" s="4">
        <v>45802.471030092594</v>
      </c>
      <c r="E1174" s="4">
        <v>45802.8125</v>
      </c>
      <c r="F1174" s="4">
        <v>45802.829861111109</v>
      </c>
      <c r="G1174" s="4">
        <v>45802.812013888892</v>
      </c>
      <c r="H1174" t="s">
        <v>3155</v>
      </c>
      <c r="I1174" t="s">
        <v>3175</v>
      </c>
      <c r="J1174">
        <v>1001</v>
      </c>
      <c r="K1174" t="s">
        <v>3194</v>
      </c>
      <c r="L1174" t="s">
        <v>3564</v>
      </c>
      <c r="M1174" t="s">
        <v>549</v>
      </c>
      <c r="N1174" t="s">
        <v>559</v>
      </c>
      <c r="O1174" t="s">
        <v>504</v>
      </c>
      <c r="P1174" t="s">
        <v>325</v>
      </c>
      <c r="Q1174" t="s">
        <v>339</v>
      </c>
    </row>
    <row r="1175" spans="1:17">
      <c r="A1175" t="s">
        <v>20071</v>
      </c>
      <c r="B1175" t="s">
        <v>20072</v>
      </c>
      <c r="C1175" t="s">
        <v>20073</v>
      </c>
      <c r="D1175" s="4">
        <v>45802.469965277778</v>
      </c>
      <c r="E1175" s="4">
        <v>45810.8125</v>
      </c>
      <c r="F1175" s="4">
        <v>45810.850694444445</v>
      </c>
      <c r="G1175" s="4"/>
      <c r="H1175" t="s">
        <v>3155</v>
      </c>
      <c r="I1175" t="s">
        <v>3209</v>
      </c>
      <c r="J1175">
        <v>0</v>
      </c>
      <c r="K1175" t="s">
        <v>3227</v>
      </c>
      <c r="L1175" t="s">
        <v>3158</v>
      </c>
      <c r="M1175" t="s">
        <v>549</v>
      </c>
      <c r="N1175" t="s">
        <v>559</v>
      </c>
      <c r="O1175" t="s">
        <v>504</v>
      </c>
      <c r="P1175" t="s">
        <v>325</v>
      </c>
      <c r="Q1175" t="s">
        <v>339</v>
      </c>
    </row>
    <row r="1176" spans="1:17">
      <c r="A1176" t="s">
        <v>20074</v>
      </c>
      <c r="B1176" t="s">
        <v>20075</v>
      </c>
      <c r="C1176" t="s">
        <v>20076</v>
      </c>
      <c r="D1176" s="4">
        <v>45802.4687037037</v>
      </c>
      <c r="E1176" s="4">
        <v>45803.854166666664</v>
      </c>
      <c r="F1176" s="4">
        <v>45803.892361111109</v>
      </c>
      <c r="G1176" s="4"/>
      <c r="H1176" t="s">
        <v>3155</v>
      </c>
      <c r="I1176" t="s">
        <v>3156</v>
      </c>
      <c r="J1176">
        <v>0</v>
      </c>
      <c r="K1176" t="s">
        <v>3157</v>
      </c>
      <c r="L1176" t="s">
        <v>3245</v>
      </c>
      <c r="M1176" t="s">
        <v>549</v>
      </c>
      <c r="N1176" t="s">
        <v>550</v>
      </c>
      <c r="O1176" t="s">
        <v>136</v>
      </c>
      <c r="P1176" t="s">
        <v>292</v>
      </c>
      <c r="Q1176" t="s">
        <v>293</v>
      </c>
    </row>
    <row r="1177" spans="1:17">
      <c r="A1177" t="s">
        <v>20062</v>
      </c>
      <c r="B1177" t="s">
        <v>20063</v>
      </c>
      <c r="C1177" t="s">
        <v>20077</v>
      </c>
      <c r="D1177" s="4">
        <v>45802.467256944445</v>
      </c>
      <c r="E1177" s="4">
        <v>45803.395833333336</v>
      </c>
      <c r="F1177" s="4">
        <v>45803.413194444445</v>
      </c>
      <c r="G1177" s="4"/>
      <c r="H1177" t="s">
        <v>3155</v>
      </c>
      <c r="I1177" t="s">
        <v>3171</v>
      </c>
      <c r="J1177">
        <v>0</v>
      </c>
      <c r="K1177" t="s">
        <v>3194</v>
      </c>
      <c r="L1177" t="s">
        <v>3245</v>
      </c>
      <c r="M1177" t="s">
        <v>549</v>
      </c>
      <c r="N1177" t="s">
        <v>550</v>
      </c>
      <c r="O1177" t="s">
        <v>551</v>
      </c>
      <c r="P1177" t="s">
        <v>149</v>
      </c>
      <c r="Q1177" t="s">
        <v>206</v>
      </c>
    </row>
    <row r="1178" spans="1:17">
      <c r="A1178" t="s">
        <v>20078</v>
      </c>
      <c r="B1178" t="s">
        <v>20079</v>
      </c>
      <c r="C1178" t="s">
        <v>20080</v>
      </c>
      <c r="D1178" s="4">
        <v>45802.465740740743</v>
      </c>
      <c r="E1178" s="4">
        <v>45803.291666666664</v>
      </c>
      <c r="F1178" s="4">
        <v>45803.309027777781</v>
      </c>
      <c r="G1178" s="4">
        <v>45803.283067129632</v>
      </c>
      <c r="H1178" t="s">
        <v>3155</v>
      </c>
      <c r="I1178" t="s">
        <v>3171</v>
      </c>
      <c r="J1178">
        <v>0</v>
      </c>
      <c r="K1178" t="s">
        <v>3157</v>
      </c>
      <c r="L1178" t="s">
        <v>3564</v>
      </c>
      <c r="M1178" t="s">
        <v>549</v>
      </c>
      <c r="N1178" t="s">
        <v>550</v>
      </c>
      <c r="O1178" t="s">
        <v>551</v>
      </c>
      <c r="P1178" t="s">
        <v>242</v>
      </c>
      <c r="Q1178" t="s">
        <v>246</v>
      </c>
    </row>
    <row r="1179" spans="1:17">
      <c r="A1179" t="s">
        <v>20081</v>
      </c>
      <c r="B1179" t="s">
        <v>20082</v>
      </c>
      <c r="C1179" t="s">
        <v>20083</v>
      </c>
      <c r="D1179" s="4">
        <v>45802.464560185188</v>
      </c>
      <c r="E1179" s="4">
        <v>45808.458333333336</v>
      </c>
      <c r="F1179" s="4">
        <v>45808.475694444445</v>
      </c>
      <c r="G1179" s="4"/>
      <c r="H1179" t="s">
        <v>3155</v>
      </c>
      <c r="I1179" t="s">
        <v>3171</v>
      </c>
      <c r="J1179">
        <v>0</v>
      </c>
      <c r="K1179" t="s">
        <v>3157</v>
      </c>
      <c r="L1179" t="s">
        <v>3158</v>
      </c>
      <c r="M1179" t="s">
        <v>549</v>
      </c>
      <c r="N1179" t="s">
        <v>550</v>
      </c>
      <c r="O1179" t="s">
        <v>616</v>
      </c>
      <c r="P1179" t="s">
        <v>314</v>
      </c>
      <c r="Q1179" t="s">
        <v>317</v>
      </c>
    </row>
    <row r="1180" spans="1:17">
      <c r="A1180" t="s">
        <v>20084</v>
      </c>
      <c r="B1180" t="s">
        <v>20085</v>
      </c>
      <c r="C1180" t="s">
        <v>20086</v>
      </c>
      <c r="D1180" s="4">
        <v>45802.464155092595</v>
      </c>
      <c r="E1180" s="4">
        <v>45805.375</v>
      </c>
      <c r="F1180" s="4">
        <v>45805.392361111109</v>
      </c>
      <c r="G1180" s="4"/>
      <c r="H1180" t="s">
        <v>3155</v>
      </c>
      <c r="I1180" t="s">
        <v>3175</v>
      </c>
      <c r="J1180">
        <v>1001</v>
      </c>
      <c r="K1180" t="s">
        <v>3157</v>
      </c>
      <c r="L1180" t="s">
        <v>3593</v>
      </c>
      <c r="M1180" t="s">
        <v>549</v>
      </c>
      <c r="N1180" t="s">
        <v>559</v>
      </c>
      <c r="O1180" t="s">
        <v>469</v>
      </c>
      <c r="P1180" t="s">
        <v>189</v>
      </c>
      <c r="Q1180" t="s">
        <v>195</v>
      </c>
    </row>
    <row r="1181" spans="1:17">
      <c r="A1181" t="s">
        <v>20087</v>
      </c>
      <c r="B1181" t="s">
        <v>20088</v>
      </c>
      <c r="C1181" t="s">
        <v>20089</v>
      </c>
      <c r="D1181" s="4">
        <v>45802.463796296295</v>
      </c>
      <c r="E1181" s="4">
        <v>45804.416666666664</v>
      </c>
      <c r="F1181" s="4">
        <v>45804.434027777781</v>
      </c>
      <c r="G1181" s="4"/>
      <c r="H1181" t="s">
        <v>3155</v>
      </c>
      <c r="I1181" t="s">
        <v>3175</v>
      </c>
      <c r="J1181">
        <v>0</v>
      </c>
      <c r="K1181" t="s">
        <v>3157</v>
      </c>
      <c r="L1181" t="s">
        <v>3245</v>
      </c>
      <c r="M1181" t="s">
        <v>549</v>
      </c>
      <c r="N1181" t="s">
        <v>550</v>
      </c>
      <c r="O1181" t="s">
        <v>551</v>
      </c>
      <c r="P1181" t="s">
        <v>149</v>
      </c>
      <c r="Q1181" t="s">
        <v>205</v>
      </c>
    </row>
    <row r="1182" spans="1:17">
      <c r="A1182" t="s">
        <v>20050</v>
      </c>
      <c r="B1182" t="s">
        <v>20051</v>
      </c>
      <c r="C1182" t="s">
        <v>20090</v>
      </c>
      <c r="D1182" s="4">
        <v>45802.461712962962</v>
      </c>
      <c r="E1182" s="4">
        <v>45806.395833333336</v>
      </c>
      <c r="F1182" s="4">
        <v>45806.413194444445</v>
      </c>
      <c r="G1182" s="4"/>
      <c r="H1182" t="s">
        <v>3155</v>
      </c>
      <c r="I1182" t="s">
        <v>3171</v>
      </c>
      <c r="J1182">
        <v>0</v>
      </c>
      <c r="K1182" t="s">
        <v>3157</v>
      </c>
      <c r="L1182" t="s">
        <v>3245</v>
      </c>
      <c r="M1182" t="s">
        <v>549</v>
      </c>
      <c r="N1182" t="s">
        <v>550</v>
      </c>
      <c r="O1182" t="s">
        <v>551</v>
      </c>
      <c r="P1182" t="s">
        <v>145</v>
      </c>
      <c r="Q1182" t="s">
        <v>222</v>
      </c>
    </row>
    <row r="1183" spans="1:17">
      <c r="A1183" t="s">
        <v>20091</v>
      </c>
      <c r="B1183" t="s">
        <v>20092</v>
      </c>
      <c r="C1183" t="s">
        <v>20093</v>
      </c>
      <c r="D1183" s="4">
        <v>45802.461550925924</v>
      </c>
      <c r="E1183" s="4">
        <v>45803.708333333336</v>
      </c>
      <c r="F1183" s="4">
        <v>45803.746527777781</v>
      </c>
      <c r="G1183" s="4">
        <v>45803.707291666666</v>
      </c>
      <c r="H1183" t="s">
        <v>3155</v>
      </c>
      <c r="I1183" t="s">
        <v>3156</v>
      </c>
      <c r="J1183">
        <v>0</v>
      </c>
      <c r="K1183" t="s">
        <v>3157</v>
      </c>
      <c r="L1183" t="s">
        <v>3564</v>
      </c>
      <c r="M1183" t="s">
        <v>549</v>
      </c>
      <c r="N1183" t="s">
        <v>550</v>
      </c>
      <c r="O1183" t="s">
        <v>551</v>
      </c>
      <c r="P1183" t="s">
        <v>242</v>
      </c>
      <c r="Q1183" t="s">
        <v>249</v>
      </c>
    </row>
    <row r="1184" spans="1:17">
      <c r="A1184" t="s">
        <v>20094</v>
      </c>
      <c r="B1184" t="s">
        <v>20095</v>
      </c>
      <c r="C1184" t="s">
        <v>20096</v>
      </c>
      <c r="D1184" s="4">
        <v>45802.460578703707</v>
      </c>
      <c r="E1184" s="4">
        <v>45804.3125</v>
      </c>
      <c r="F1184" s="4">
        <v>45804.350694444445</v>
      </c>
      <c r="G1184" s="4">
        <v>45804.31082175926</v>
      </c>
      <c r="H1184" t="s">
        <v>3155</v>
      </c>
      <c r="I1184" t="s">
        <v>3156</v>
      </c>
      <c r="J1184">
        <v>0</v>
      </c>
      <c r="K1184" t="s">
        <v>3157</v>
      </c>
      <c r="L1184" t="s">
        <v>3564</v>
      </c>
      <c r="M1184" t="s">
        <v>549</v>
      </c>
      <c r="N1184" t="s">
        <v>550</v>
      </c>
      <c r="O1184" t="s">
        <v>136</v>
      </c>
      <c r="P1184" t="s">
        <v>283</v>
      </c>
      <c r="Q1184" t="s">
        <v>284</v>
      </c>
    </row>
    <row r="1185" spans="1:17">
      <c r="A1185" t="s">
        <v>20097</v>
      </c>
      <c r="B1185" t="s">
        <v>20098</v>
      </c>
      <c r="C1185" t="s">
        <v>20099</v>
      </c>
      <c r="D1185" s="4">
        <v>45802.459456018521</v>
      </c>
      <c r="E1185" s="4">
        <v>45804.25</v>
      </c>
      <c r="F1185" s="4">
        <v>45804.267361111109</v>
      </c>
      <c r="G1185" s="4">
        <v>45804.247418981482</v>
      </c>
      <c r="H1185" t="s">
        <v>3155</v>
      </c>
      <c r="I1185" t="s">
        <v>3171</v>
      </c>
      <c r="J1185">
        <v>1002</v>
      </c>
      <c r="K1185" t="s">
        <v>3157</v>
      </c>
      <c r="L1185" t="s">
        <v>3564</v>
      </c>
      <c r="M1185" t="s">
        <v>549</v>
      </c>
      <c r="N1185" t="s">
        <v>550</v>
      </c>
      <c r="O1185" t="s">
        <v>136</v>
      </c>
      <c r="P1185" t="s">
        <v>147</v>
      </c>
      <c r="Q1185" t="s">
        <v>257</v>
      </c>
    </row>
    <row r="1186" spans="1:17">
      <c r="A1186" t="s">
        <v>20100</v>
      </c>
      <c r="B1186" t="s">
        <v>20101</v>
      </c>
      <c r="C1186" t="s">
        <v>20102</v>
      </c>
      <c r="D1186" s="4">
        <v>45802.454675925925</v>
      </c>
      <c r="E1186" s="4">
        <v>45804.395833333336</v>
      </c>
      <c r="F1186" s="4">
        <v>45804.413194444445</v>
      </c>
      <c r="G1186" s="4">
        <v>45804.394212962965</v>
      </c>
      <c r="H1186" t="s">
        <v>3155</v>
      </c>
      <c r="I1186" t="s">
        <v>3222</v>
      </c>
      <c r="J1186">
        <v>1</v>
      </c>
      <c r="K1186" t="s">
        <v>3223</v>
      </c>
      <c r="L1186" t="s">
        <v>3564</v>
      </c>
      <c r="M1186" t="s">
        <v>549</v>
      </c>
      <c r="N1186" t="s">
        <v>550</v>
      </c>
      <c r="O1186" t="s">
        <v>136</v>
      </c>
      <c r="P1186" t="s">
        <v>147</v>
      </c>
      <c r="Q1186" t="s">
        <v>255</v>
      </c>
    </row>
    <row r="1187" spans="1:17">
      <c r="A1187" t="s">
        <v>20100</v>
      </c>
      <c r="B1187" t="s">
        <v>20101</v>
      </c>
      <c r="C1187" t="s">
        <v>20103</v>
      </c>
      <c r="D1187" s="4">
        <v>45802.453055555554</v>
      </c>
      <c r="E1187" s="4">
        <v>45804.395833333336</v>
      </c>
      <c r="F1187" s="4">
        <v>45804.413194444445</v>
      </c>
      <c r="G1187" s="4"/>
      <c r="H1187" t="s">
        <v>3155</v>
      </c>
      <c r="I1187" t="s">
        <v>3222</v>
      </c>
      <c r="J1187">
        <v>1</v>
      </c>
      <c r="K1187" t="s">
        <v>3223</v>
      </c>
      <c r="L1187" t="s">
        <v>3245</v>
      </c>
      <c r="M1187" t="s">
        <v>549</v>
      </c>
      <c r="N1187" t="s">
        <v>550</v>
      </c>
      <c r="O1187" t="s">
        <v>136</v>
      </c>
      <c r="P1187" t="s">
        <v>147</v>
      </c>
      <c r="Q1187" t="s">
        <v>255</v>
      </c>
    </row>
    <row r="1188" spans="1:17">
      <c r="A1188" t="s">
        <v>20104</v>
      </c>
      <c r="B1188" t="s">
        <v>20105</v>
      </c>
      <c r="C1188" t="s">
        <v>20106</v>
      </c>
      <c r="D1188" s="4">
        <v>45802.450821759259</v>
      </c>
      <c r="E1188" s="4">
        <v>45803.625</v>
      </c>
      <c r="F1188" s="4">
        <v>45803.642361111109</v>
      </c>
      <c r="G1188" s="4">
        <v>45803.622465277775</v>
      </c>
      <c r="H1188" t="s">
        <v>3155</v>
      </c>
      <c r="I1188" t="s">
        <v>3280</v>
      </c>
      <c r="J1188">
        <v>0</v>
      </c>
      <c r="K1188" t="s">
        <v>3420</v>
      </c>
      <c r="L1188" t="s">
        <v>3564</v>
      </c>
      <c r="M1188" t="s">
        <v>549</v>
      </c>
      <c r="N1188" t="s">
        <v>550</v>
      </c>
      <c r="O1188" t="s">
        <v>1923</v>
      </c>
      <c r="P1188" t="s">
        <v>1924</v>
      </c>
      <c r="Q1188" t="s">
        <v>3199</v>
      </c>
    </row>
    <row r="1189" spans="1:17">
      <c r="A1189" t="s">
        <v>20097</v>
      </c>
      <c r="B1189" t="s">
        <v>20107</v>
      </c>
      <c r="C1189" t="s">
        <v>20108</v>
      </c>
      <c r="D1189" s="4">
        <v>45802.448784722219</v>
      </c>
      <c r="E1189" s="4">
        <v>45805.291666666664</v>
      </c>
      <c r="F1189" s="4">
        <v>45805.309027777781</v>
      </c>
      <c r="G1189" s="4"/>
      <c r="H1189" t="s">
        <v>3155</v>
      </c>
      <c r="I1189" t="s">
        <v>3162</v>
      </c>
      <c r="J1189">
        <v>0</v>
      </c>
      <c r="K1189" t="s">
        <v>3420</v>
      </c>
      <c r="L1189" t="s">
        <v>3245</v>
      </c>
      <c r="M1189" t="s">
        <v>549</v>
      </c>
      <c r="N1189" t="s">
        <v>550</v>
      </c>
      <c r="O1189" t="s">
        <v>1923</v>
      </c>
      <c r="P1189" t="s">
        <v>1924</v>
      </c>
      <c r="Q1189" t="s">
        <v>3394</v>
      </c>
    </row>
    <row r="1190" spans="1:17">
      <c r="A1190" t="s">
        <v>20109</v>
      </c>
      <c r="B1190" t="s">
        <v>20110</v>
      </c>
      <c r="C1190" t="s">
        <v>20111</v>
      </c>
      <c r="D1190" s="4">
        <v>45802.448622685188</v>
      </c>
      <c r="E1190" s="4">
        <v>45802.875</v>
      </c>
      <c r="F1190" s="4">
        <v>45802.892361111109</v>
      </c>
      <c r="G1190" s="4">
        <v>45802.876620370371</v>
      </c>
      <c r="H1190" t="s">
        <v>3155</v>
      </c>
      <c r="I1190" t="s">
        <v>3222</v>
      </c>
      <c r="J1190">
        <v>1</v>
      </c>
      <c r="K1190" t="s">
        <v>3223</v>
      </c>
      <c r="L1190" t="s">
        <v>3564</v>
      </c>
      <c r="M1190" t="s">
        <v>549</v>
      </c>
      <c r="N1190" t="s">
        <v>550</v>
      </c>
      <c r="O1190" t="s">
        <v>551</v>
      </c>
      <c r="P1190" t="s">
        <v>145</v>
      </c>
      <c r="Q1190" t="s">
        <v>219</v>
      </c>
    </row>
    <row r="1191" spans="1:17">
      <c r="A1191" t="s">
        <v>20112</v>
      </c>
      <c r="B1191" t="s">
        <v>20113</v>
      </c>
      <c r="C1191" t="s">
        <v>20114</v>
      </c>
      <c r="D1191" s="4">
        <v>45802.448182870372</v>
      </c>
      <c r="E1191" s="4">
        <v>45808.5</v>
      </c>
      <c r="F1191" s="4">
        <v>45808.517361111109</v>
      </c>
      <c r="G1191" s="4"/>
      <c r="H1191" t="s">
        <v>3155</v>
      </c>
      <c r="I1191" t="s">
        <v>3184</v>
      </c>
      <c r="J1191">
        <v>1002</v>
      </c>
      <c r="K1191" t="s">
        <v>3157</v>
      </c>
      <c r="L1191" t="s">
        <v>3245</v>
      </c>
      <c r="M1191" t="s">
        <v>549</v>
      </c>
      <c r="N1191" t="s">
        <v>550</v>
      </c>
      <c r="O1191" t="s">
        <v>616</v>
      </c>
      <c r="P1191" t="s">
        <v>314</v>
      </c>
      <c r="Q1191" t="s">
        <v>321</v>
      </c>
    </row>
    <row r="1192" spans="1:17">
      <c r="A1192" t="s">
        <v>20097</v>
      </c>
      <c r="B1192" t="s">
        <v>20107</v>
      </c>
      <c r="C1192" t="s">
        <v>20115</v>
      </c>
      <c r="D1192" s="4">
        <v>45802.446168981478</v>
      </c>
      <c r="E1192" s="4">
        <v>45805.25</v>
      </c>
      <c r="F1192" s="4">
        <v>45805.267361111109</v>
      </c>
      <c r="G1192" s="4"/>
      <c r="H1192" t="s">
        <v>3155</v>
      </c>
      <c r="I1192" t="s">
        <v>3162</v>
      </c>
      <c r="J1192">
        <v>0</v>
      </c>
      <c r="K1192" t="s">
        <v>3420</v>
      </c>
      <c r="L1192" t="s">
        <v>3245</v>
      </c>
      <c r="M1192" t="s">
        <v>549</v>
      </c>
      <c r="N1192" t="s">
        <v>550</v>
      </c>
      <c r="O1192" t="s">
        <v>1923</v>
      </c>
      <c r="P1192" t="s">
        <v>1924</v>
      </c>
      <c r="Q1192" t="s">
        <v>3394</v>
      </c>
    </row>
    <row r="1193" spans="1:17">
      <c r="A1193" t="s">
        <v>20097</v>
      </c>
      <c r="B1193" t="s">
        <v>20098</v>
      </c>
      <c r="C1193" t="s">
        <v>20116</v>
      </c>
      <c r="D1193" s="4">
        <v>45802.445196759261</v>
      </c>
      <c r="E1193" s="4">
        <v>45804.25</v>
      </c>
      <c r="F1193" s="4">
        <v>45804.288194444445</v>
      </c>
      <c r="G1193" s="4"/>
      <c r="H1193" t="s">
        <v>3155</v>
      </c>
      <c r="I1193" t="s">
        <v>3156</v>
      </c>
      <c r="J1193">
        <v>0</v>
      </c>
      <c r="K1193" t="s">
        <v>3157</v>
      </c>
      <c r="L1193" t="s">
        <v>3245</v>
      </c>
      <c r="M1193" t="s">
        <v>549</v>
      </c>
      <c r="N1193" t="s">
        <v>550</v>
      </c>
      <c r="O1193" t="s">
        <v>136</v>
      </c>
      <c r="P1193" t="s">
        <v>147</v>
      </c>
      <c r="Q1193" t="s">
        <v>257</v>
      </c>
    </row>
    <row r="1194" spans="1:17">
      <c r="A1194" t="s">
        <v>20117</v>
      </c>
      <c r="B1194" t="s">
        <v>20118</v>
      </c>
      <c r="C1194" t="s">
        <v>20119</v>
      </c>
      <c r="D1194" s="4">
        <v>45802.445034722223</v>
      </c>
      <c r="E1194" s="4">
        <v>45803.25</v>
      </c>
      <c r="F1194" s="4">
        <v>45803.267361111109</v>
      </c>
      <c r="G1194" s="4">
        <v>45803.248842592591</v>
      </c>
      <c r="H1194" t="s">
        <v>3155</v>
      </c>
      <c r="I1194" t="s">
        <v>3162</v>
      </c>
      <c r="J1194">
        <v>0</v>
      </c>
      <c r="K1194" t="s">
        <v>3227</v>
      </c>
      <c r="L1194" t="s">
        <v>3564</v>
      </c>
      <c r="M1194" t="s">
        <v>549</v>
      </c>
      <c r="N1194" t="s">
        <v>550</v>
      </c>
      <c r="O1194" t="s">
        <v>1923</v>
      </c>
      <c r="P1194" t="s">
        <v>1924</v>
      </c>
      <c r="Q1194" t="s">
        <v>3394</v>
      </c>
    </row>
    <row r="1195" spans="1:17">
      <c r="A1195" t="s">
        <v>20120</v>
      </c>
      <c r="B1195" t="s">
        <v>20121</v>
      </c>
      <c r="C1195" t="s">
        <v>20122</v>
      </c>
      <c r="D1195" s="4">
        <v>45802.444328703707</v>
      </c>
      <c r="E1195" s="4">
        <v>45809.666666666664</v>
      </c>
      <c r="F1195" s="4">
        <v>45809.684027777781</v>
      </c>
      <c r="G1195" s="4"/>
      <c r="H1195" t="s">
        <v>3155</v>
      </c>
      <c r="I1195" t="s">
        <v>3291</v>
      </c>
      <c r="J1195">
        <v>0</v>
      </c>
      <c r="K1195" t="s">
        <v>3194</v>
      </c>
      <c r="L1195" t="s">
        <v>3158</v>
      </c>
      <c r="M1195" t="s">
        <v>549</v>
      </c>
      <c r="N1195" t="s">
        <v>550</v>
      </c>
      <c r="O1195" t="s">
        <v>136</v>
      </c>
      <c r="P1195" t="s">
        <v>292</v>
      </c>
      <c r="Q1195" t="s">
        <v>291</v>
      </c>
    </row>
    <row r="1196" spans="1:17">
      <c r="A1196" t="s">
        <v>20123</v>
      </c>
      <c r="B1196" t="s">
        <v>20124</v>
      </c>
      <c r="C1196" t="s">
        <v>20125</v>
      </c>
      <c r="D1196" s="4">
        <v>45802.443344907406</v>
      </c>
      <c r="E1196" s="4">
        <v>45809.541666666664</v>
      </c>
      <c r="F1196" s="4">
        <v>45809.579861111109</v>
      </c>
      <c r="G1196" s="4"/>
      <c r="H1196" t="s">
        <v>3155</v>
      </c>
      <c r="I1196" t="s">
        <v>3673</v>
      </c>
      <c r="J1196">
        <v>0</v>
      </c>
      <c r="K1196" t="s">
        <v>3157</v>
      </c>
      <c r="L1196" t="s">
        <v>3158</v>
      </c>
      <c r="M1196" t="s">
        <v>549</v>
      </c>
      <c r="N1196" t="s">
        <v>559</v>
      </c>
      <c r="O1196" t="s">
        <v>504</v>
      </c>
      <c r="P1196" t="s">
        <v>325</v>
      </c>
      <c r="Q1196" t="s">
        <v>338</v>
      </c>
    </row>
    <row r="1197" spans="1:17">
      <c r="A1197" t="s">
        <v>20097</v>
      </c>
      <c r="B1197" t="s">
        <v>20098</v>
      </c>
      <c r="C1197" t="s">
        <v>20126</v>
      </c>
      <c r="D1197" s="4">
        <v>45802.442303240743</v>
      </c>
      <c r="E1197" s="4">
        <v>45804.291666666664</v>
      </c>
      <c r="F1197" s="4">
        <v>45804.329861111109</v>
      </c>
      <c r="G1197" s="4"/>
      <c r="H1197" t="s">
        <v>3155</v>
      </c>
      <c r="I1197" t="s">
        <v>3156</v>
      </c>
      <c r="J1197">
        <v>0</v>
      </c>
      <c r="K1197" t="s">
        <v>3157</v>
      </c>
      <c r="L1197" t="s">
        <v>3245</v>
      </c>
      <c r="M1197" t="s">
        <v>549</v>
      </c>
      <c r="N1197" t="s">
        <v>550</v>
      </c>
      <c r="O1197" t="s">
        <v>136</v>
      </c>
      <c r="P1197" t="s">
        <v>147</v>
      </c>
      <c r="Q1197" t="s">
        <v>257</v>
      </c>
    </row>
    <row r="1198" spans="1:17">
      <c r="A1198" t="s">
        <v>20127</v>
      </c>
      <c r="B1198" t="s">
        <v>20128</v>
      </c>
      <c r="C1198" t="s">
        <v>20129</v>
      </c>
      <c r="D1198" s="4">
        <v>45802.442129629628</v>
      </c>
      <c r="E1198" s="4">
        <v>45803.291666666664</v>
      </c>
      <c r="F1198" s="4">
        <v>45803.309027777781</v>
      </c>
      <c r="G1198" s="4">
        <v>45803.291145833333</v>
      </c>
      <c r="H1198" t="s">
        <v>3155</v>
      </c>
      <c r="I1198" t="s">
        <v>3171</v>
      </c>
      <c r="J1198">
        <v>1002</v>
      </c>
      <c r="K1198" t="s">
        <v>3157</v>
      </c>
      <c r="L1198" t="s">
        <v>3564</v>
      </c>
      <c r="M1198" t="s">
        <v>549</v>
      </c>
      <c r="N1198" t="s">
        <v>550</v>
      </c>
      <c r="O1198" t="s">
        <v>136</v>
      </c>
      <c r="P1198" t="s">
        <v>147</v>
      </c>
      <c r="Q1198" t="s">
        <v>262</v>
      </c>
    </row>
    <row r="1199" spans="1:17">
      <c r="A1199" t="s">
        <v>20130</v>
      </c>
      <c r="B1199" t="s">
        <v>20131</v>
      </c>
      <c r="C1199" t="s">
        <v>20132</v>
      </c>
      <c r="D1199" s="4">
        <v>45802.441921296297</v>
      </c>
      <c r="E1199" s="4">
        <v>45803.333333333336</v>
      </c>
      <c r="F1199" s="4">
        <v>45803.350694444445</v>
      </c>
      <c r="G1199" s="4">
        <v>45803.333113425928</v>
      </c>
      <c r="H1199" t="s">
        <v>3155</v>
      </c>
      <c r="I1199" t="s">
        <v>3222</v>
      </c>
      <c r="J1199">
        <v>1</v>
      </c>
      <c r="K1199" t="s">
        <v>3223</v>
      </c>
      <c r="L1199" t="s">
        <v>3564</v>
      </c>
      <c r="M1199" t="s">
        <v>549</v>
      </c>
      <c r="N1199" t="s">
        <v>550</v>
      </c>
      <c r="O1199" t="s">
        <v>551</v>
      </c>
      <c r="P1199" t="s">
        <v>149</v>
      </c>
      <c r="Q1199" t="s">
        <v>202</v>
      </c>
    </row>
    <row r="1200" spans="1:17">
      <c r="A1200" t="s">
        <v>20133</v>
      </c>
      <c r="B1200" t="s">
        <v>20134</v>
      </c>
      <c r="C1200" t="s">
        <v>20135</v>
      </c>
      <c r="D1200" s="4">
        <v>45802.439895833333</v>
      </c>
      <c r="E1200" s="4">
        <v>45803.375</v>
      </c>
      <c r="F1200" s="4">
        <v>45803.392361111109</v>
      </c>
      <c r="G1200" s="4"/>
      <c r="H1200" t="s">
        <v>3155</v>
      </c>
      <c r="I1200" t="s">
        <v>3171</v>
      </c>
      <c r="J1200">
        <v>1001</v>
      </c>
      <c r="K1200" t="s">
        <v>3157</v>
      </c>
      <c r="L1200" t="s">
        <v>3593</v>
      </c>
      <c r="M1200" t="s">
        <v>549</v>
      </c>
      <c r="N1200" t="s">
        <v>550</v>
      </c>
      <c r="O1200" t="s">
        <v>551</v>
      </c>
      <c r="P1200" t="s">
        <v>242</v>
      </c>
      <c r="Q1200" t="s">
        <v>246</v>
      </c>
    </row>
    <row r="1201" spans="1:17">
      <c r="A1201" t="s">
        <v>20123</v>
      </c>
      <c r="B1201" t="s">
        <v>20136</v>
      </c>
      <c r="C1201" t="s">
        <v>20137</v>
      </c>
      <c r="D1201" s="4">
        <v>45802.438506944447</v>
      </c>
      <c r="E1201" s="4">
        <v>45809.5</v>
      </c>
      <c r="F1201" s="4">
        <v>45809.538194444445</v>
      </c>
      <c r="G1201" s="4"/>
      <c r="H1201" t="s">
        <v>3155</v>
      </c>
      <c r="I1201" t="s">
        <v>3673</v>
      </c>
      <c r="J1201">
        <v>0</v>
      </c>
      <c r="K1201" t="s">
        <v>3194</v>
      </c>
      <c r="L1201" t="s">
        <v>3158</v>
      </c>
      <c r="M1201" t="s">
        <v>549</v>
      </c>
      <c r="N1201" t="s">
        <v>559</v>
      </c>
      <c r="O1201" t="s">
        <v>504</v>
      </c>
      <c r="P1201" t="s">
        <v>325</v>
      </c>
      <c r="Q1201" t="s">
        <v>338</v>
      </c>
    </row>
    <row r="1202" spans="1:17">
      <c r="A1202" t="s">
        <v>20138</v>
      </c>
      <c r="B1202" t="s">
        <v>20139</v>
      </c>
      <c r="C1202" t="s">
        <v>20140</v>
      </c>
      <c r="D1202" s="4">
        <v>45802.438368055555</v>
      </c>
      <c r="E1202" s="4">
        <v>45802.916666666664</v>
      </c>
      <c r="F1202" s="4">
        <v>45802.934027777781</v>
      </c>
      <c r="G1202" s="4">
        <v>45802.916400462964</v>
      </c>
      <c r="H1202" t="s">
        <v>3155</v>
      </c>
      <c r="I1202" t="s">
        <v>3222</v>
      </c>
      <c r="J1202">
        <v>1</v>
      </c>
      <c r="K1202" t="s">
        <v>3223</v>
      </c>
      <c r="L1202" t="s">
        <v>3564</v>
      </c>
      <c r="M1202" t="s">
        <v>549</v>
      </c>
      <c r="N1202" t="s">
        <v>550</v>
      </c>
      <c r="O1202" t="s">
        <v>136</v>
      </c>
      <c r="P1202" t="s">
        <v>283</v>
      </c>
      <c r="Q1202" t="s">
        <v>284</v>
      </c>
    </row>
    <row r="1203" spans="1:17">
      <c r="A1203" t="s">
        <v>20141</v>
      </c>
      <c r="B1203" t="s">
        <v>20142</v>
      </c>
      <c r="C1203" t="s">
        <v>20143</v>
      </c>
      <c r="D1203" s="4">
        <v>45802.436365740738</v>
      </c>
      <c r="E1203" s="4">
        <v>45815.229166666664</v>
      </c>
      <c r="F1203" s="4">
        <v>45815.267361111109</v>
      </c>
      <c r="G1203" s="4"/>
      <c r="H1203" t="s">
        <v>3155</v>
      </c>
      <c r="I1203" t="s">
        <v>3156</v>
      </c>
      <c r="J1203">
        <v>0</v>
      </c>
      <c r="K1203" t="s">
        <v>3157</v>
      </c>
      <c r="L1203" t="s">
        <v>3245</v>
      </c>
      <c r="M1203" t="s">
        <v>549</v>
      </c>
      <c r="N1203" t="s">
        <v>550</v>
      </c>
      <c r="O1203" t="s">
        <v>551</v>
      </c>
      <c r="P1203" t="s">
        <v>149</v>
      </c>
      <c r="Q1203" t="s">
        <v>201</v>
      </c>
    </row>
    <row r="1204" spans="1:17">
      <c r="A1204" t="s">
        <v>20144</v>
      </c>
      <c r="B1204" t="s">
        <v>20145</v>
      </c>
      <c r="C1204" t="s">
        <v>20146</v>
      </c>
      <c r="D1204" s="4">
        <v>45802.434201388889</v>
      </c>
      <c r="E1204" s="4">
        <v>45808.583333333336</v>
      </c>
      <c r="F1204" s="4">
        <v>45808.600694444445</v>
      </c>
      <c r="G1204" s="4"/>
      <c r="H1204" t="s">
        <v>3155</v>
      </c>
      <c r="I1204" t="s">
        <v>3162</v>
      </c>
      <c r="J1204">
        <v>0</v>
      </c>
      <c r="K1204" t="s">
        <v>3198</v>
      </c>
      <c r="L1204" t="s">
        <v>3158</v>
      </c>
      <c r="M1204" t="s">
        <v>549</v>
      </c>
      <c r="N1204" t="s">
        <v>550</v>
      </c>
      <c r="O1204" t="s">
        <v>1923</v>
      </c>
      <c r="P1204" t="s">
        <v>1924</v>
      </c>
      <c r="Q1204" t="s">
        <v>3180</v>
      </c>
    </row>
    <row r="1205" spans="1:17">
      <c r="A1205" t="s">
        <v>20147</v>
      </c>
      <c r="B1205" t="s">
        <v>20148</v>
      </c>
      <c r="C1205" t="s">
        <v>20149</v>
      </c>
      <c r="D1205" s="4">
        <v>45802.434004629627</v>
      </c>
      <c r="E1205" s="4">
        <v>45804.75</v>
      </c>
      <c r="F1205" s="4">
        <v>45804.767361111109</v>
      </c>
      <c r="G1205" s="4">
        <v>45804.751469907409</v>
      </c>
      <c r="H1205" t="s">
        <v>3155</v>
      </c>
      <c r="I1205" t="s">
        <v>3171</v>
      </c>
      <c r="J1205">
        <v>0</v>
      </c>
      <c r="K1205" t="s">
        <v>3194</v>
      </c>
      <c r="L1205" t="s">
        <v>3564</v>
      </c>
      <c r="M1205" t="s">
        <v>549</v>
      </c>
      <c r="N1205" t="s">
        <v>550</v>
      </c>
      <c r="O1205" t="s">
        <v>551</v>
      </c>
      <c r="P1205" t="s">
        <v>242</v>
      </c>
      <c r="Q1205" t="s">
        <v>243</v>
      </c>
    </row>
    <row r="1206" spans="1:17">
      <c r="A1206" t="s">
        <v>20150</v>
      </c>
      <c r="B1206" t="s">
        <v>20151</v>
      </c>
      <c r="C1206" t="s">
        <v>20152</v>
      </c>
      <c r="D1206" s="4">
        <v>45802.430590277778</v>
      </c>
      <c r="E1206" s="4">
        <v>45806.25</v>
      </c>
      <c r="F1206" s="4">
        <v>45806.288194444445</v>
      </c>
      <c r="G1206" s="4">
        <v>45806.249652777777</v>
      </c>
      <c r="H1206" t="s">
        <v>3155</v>
      </c>
      <c r="I1206" t="s">
        <v>3156</v>
      </c>
      <c r="J1206">
        <v>0</v>
      </c>
      <c r="K1206" t="s">
        <v>3157</v>
      </c>
      <c r="L1206" t="s">
        <v>3564</v>
      </c>
      <c r="M1206" t="s">
        <v>549</v>
      </c>
      <c r="N1206" t="s">
        <v>550</v>
      </c>
      <c r="O1206" t="s">
        <v>551</v>
      </c>
      <c r="P1206" t="s">
        <v>145</v>
      </c>
      <c r="Q1206" t="s">
        <v>215</v>
      </c>
    </row>
    <row r="1207" spans="1:17">
      <c r="A1207" t="s">
        <v>20153</v>
      </c>
      <c r="B1207" t="s">
        <v>20154</v>
      </c>
      <c r="C1207" t="s">
        <v>20155</v>
      </c>
      <c r="D1207" s="4">
        <v>45802.429594907408</v>
      </c>
      <c r="E1207" s="4">
        <v>45803.333333333336</v>
      </c>
      <c r="F1207" s="4">
        <v>45803.350694444445</v>
      </c>
      <c r="G1207" s="4"/>
      <c r="H1207" t="s">
        <v>3155</v>
      </c>
      <c r="I1207" t="s">
        <v>3184</v>
      </c>
      <c r="J1207">
        <v>0</v>
      </c>
      <c r="K1207" t="s">
        <v>3157</v>
      </c>
      <c r="L1207" t="s">
        <v>3593</v>
      </c>
      <c r="M1207" t="s">
        <v>549</v>
      </c>
      <c r="N1207" t="s">
        <v>550</v>
      </c>
      <c r="O1207" t="s">
        <v>136</v>
      </c>
      <c r="P1207" t="s">
        <v>147</v>
      </c>
      <c r="Q1207" t="s">
        <v>254</v>
      </c>
    </row>
    <row r="1208" spans="1:17">
      <c r="A1208" t="s">
        <v>20156</v>
      </c>
      <c r="B1208" t="s">
        <v>20157</v>
      </c>
      <c r="C1208" t="s">
        <v>20158</v>
      </c>
      <c r="D1208" s="4">
        <v>45802.427870370368</v>
      </c>
      <c r="E1208" s="4">
        <v>45802.916666666664</v>
      </c>
      <c r="F1208" s="4">
        <v>45802.934027777781</v>
      </c>
      <c r="G1208" s="4">
        <v>45802.915821759256</v>
      </c>
      <c r="H1208" t="s">
        <v>3155</v>
      </c>
      <c r="I1208" t="s">
        <v>3171</v>
      </c>
      <c r="J1208">
        <v>1001</v>
      </c>
      <c r="K1208" t="s">
        <v>3157</v>
      </c>
      <c r="L1208" t="s">
        <v>3564</v>
      </c>
      <c r="M1208" t="s">
        <v>549</v>
      </c>
      <c r="N1208" t="s">
        <v>550</v>
      </c>
      <c r="O1208" t="s">
        <v>551</v>
      </c>
      <c r="P1208" t="s">
        <v>242</v>
      </c>
      <c r="Q1208" t="s">
        <v>246</v>
      </c>
    </row>
    <row r="1209" spans="1:17">
      <c r="A1209" t="s">
        <v>20159</v>
      </c>
      <c r="B1209" t="s">
        <v>20160</v>
      </c>
      <c r="C1209" t="s">
        <v>20161</v>
      </c>
      <c r="D1209" s="4">
        <v>45802.425474537034</v>
      </c>
      <c r="E1209" s="4">
        <v>45803.729166666664</v>
      </c>
      <c r="F1209" s="4">
        <v>45803.746527777781</v>
      </c>
      <c r="G1209" s="4"/>
      <c r="H1209" t="s">
        <v>3155</v>
      </c>
      <c r="I1209" t="s">
        <v>3171</v>
      </c>
      <c r="J1209">
        <v>0</v>
      </c>
      <c r="K1209" t="s">
        <v>3157</v>
      </c>
      <c r="L1209" t="s">
        <v>3593</v>
      </c>
      <c r="M1209" t="s">
        <v>549</v>
      </c>
      <c r="N1209" t="s">
        <v>559</v>
      </c>
      <c r="O1209" t="s">
        <v>469</v>
      </c>
      <c r="P1209" t="s">
        <v>189</v>
      </c>
      <c r="Q1209" t="s">
        <v>199</v>
      </c>
    </row>
    <row r="1210" spans="1:17">
      <c r="A1210" t="s">
        <v>20104</v>
      </c>
      <c r="B1210" t="s">
        <v>20105</v>
      </c>
      <c r="C1210" t="s">
        <v>20162</v>
      </c>
      <c r="D1210" s="4">
        <v>45802.425162037034</v>
      </c>
      <c r="E1210" s="4">
        <v>45803.708333333336</v>
      </c>
      <c r="F1210" s="4">
        <v>45803.725694444445</v>
      </c>
      <c r="G1210" s="4"/>
      <c r="H1210" t="s">
        <v>3155</v>
      </c>
      <c r="I1210" t="s">
        <v>3280</v>
      </c>
      <c r="J1210">
        <v>0</v>
      </c>
      <c r="K1210" t="s">
        <v>3420</v>
      </c>
      <c r="L1210" t="s">
        <v>3245</v>
      </c>
      <c r="M1210" t="s">
        <v>549</v>
      </c>
      <c r="N1210" t="s">
        <v>550</v>
      </c>
      <c r="O1210" t="s">
        <v>1923</v>
      </c>
      <c r="P1210" t="s">
        <v>1924</v>
      </c>
      <c r="Q1210" t="s">
        <v>3199</v>
      </c>
    </row>
    <row r="1211" spans="1:17">
      <c r="A1211" t="s">
        <v>20163</v>
      </c>
      <c r="B1211" t="s">
        <v>20164</v>
      </c>
      <c r="C1211" t="s">
        <v>20165</v>
      </c>
      <c r="D1211" s="4">
        <v>45802.424976851849</v>
      </c>
      <c r="E1211" s="4">
        <v>45803.25</v>
      </c>
      <c r="F1211" s="4">
        <v>45803.267361111109</v>
      </c>
      <c r="G1211" s="4">
        <v>45803.242523148147</v>
      </c>
      <c r="H1211" t="s">
        <v>3155</v>
      </c>
      <c r="I1211" t="s">
        <v>3162</v>
      </c>
      <c r="J1211">
        <v>0</v>
      </c>
      <c r="K1211" t="s">
        <v>3179</v>
      </c>
      <c r="L1211" t="s">
        <v>3564</v>
      </c>
      <c r="M1211" t="s">
        <v>549</v>
      </c>
      <c r="N1211" t="s">
        <v>550</v>
      </c>
      <c r="O1211" t="s">
        <v>1923</v>
      </c>
      <c r="P1211" t="s">
        <v>1924</v>
      </c>
      <c r="Q1211" t="s">
        <v>3281</v>
      </c>
    </row>
    <row r="1212" spans="1:17">
      <c r="A1212" t="s">
        <v>20166</v>
      </c>
      <c r="B1212" t="s">
        <v>20167</v>
      </c>
      <c r="C1212" t="s">
        <v>20168</v>
      </c>
      <c r="D1212" s="4">
        <v>45802.415752314817</v>
      </c>
      <c r="E1212" s="4">
        <v>45802.75</v>
      </c>
      <c r="F1212" s="4">
        <v>45802.767361111109</v>
      </c>
      <c r="G1212" s="4">
        <v>45802.747141203705</v>
      </c>
      <c r="H1212" t="s">
        <v>3155</v>
      </c>
      <c r="I1212" t="s">
        <v>3171</v>
      </c>
      <c r="J1212">
        <v>1002</v>
      </c>
      <c r="K1212" t="s">
        <v>3157</v>
      </c>
      <c r="L1212" t="s">
        <v>3564</v>
      </c>
      <c r="M1212" t="s">
        <v>549</v>
      </c>
      <c r="N1212" t="s">
        <v>550</v>
      </c>
      <c r="O1212" t="s">
        <v>136</v>
      </c>
      <c r="P1212" t="s">
        <v>139</v>
      </c>
      <c r="Q1212" t="s">
        <v>425</v>
      </c>
    </row>
    <row r="1213" spans="1:17">
      <c r="A1213" t="s">
        <v>20169</v>
      </c>
      <c r="B1213" t="s">
        <v>20170</v>
      </c>
      <c r="C1213" t="s">
        <v>20171</v>
      </c>
      <c r="D1213" s="4">
        <v>45802.415497685186</v>
      </c>
      <c r="E1213" s="4">
        <v>45810.291666666664</v>
      </c>
      <c r="F1213" s="4">
        <v>45810.309027777781</v>
      </c>
      <c r="G1213" s="4"/>
      <c r="H1213" t="s">
        <v>3155</v>
      </c>
      <c r="I1213" t="s">
        <v>3162</v>
      </c>
      <c r="J1213">
        <v>0</v>
      </c>
      <c r="K1213" t="s">
        <v>3163</v>
      </c>
      <c r="L1213" t="s">
        <v>3245</v>
      </c>
      <c r="M1213" t="s">
        <v>549</v>
      </c>
      <c r="N1213" t="s">
        <v>550</v>
      </c>
      <c r="O1213" t="s">
        <v>1923</v>
      </c>
      <c r="P1213" t="s">
        <v>1924</v>
      </c>
      <c r="Q1213" t="s">
        <v>3281</v>
      </c>
    </row>
    <row r="1214" spans="1:17">
      <c r="A1214" t="s">
        <v>20172</v>
      </c>
      <c r="B1214" t="s">
        <v>20173</v>
      </c>
      <c r="C1214" t="s">
        <v>20174</v>
      </c>
      <c r="D1214" s="4">
        <v>45802.404907407406</v>
      </c>
      <c r="E1214" s="4">
        <v>45803.333333333336</v>
      </c>
      <c r="F1214" s="4">
        <v>45803.371527777781</v>
      </c>
      <c r="G1214" s="4">
        <v>45803.332268518519</v>
      </c>
      <c r="H1214" t="s">
        <v>3155</v>
      </c>
      <c r="I1214" t="s">
        <v>3156</v>
      </c>
      <c r="J1214">
        <v>0</v>
      </c>
      <c r="K1214" t="s">
        <v>3157</v>
      </c>
      <c r="L1214" t="s">
        <v>3564</v>
      </c>
      <c r="M1214" t="s">
        <v>549</v>
      </c>
      <c r="N1214" t="s">
        <v>559</v>
      </c>
      <c r="O1214" t="s">
        <v>469</v>
      </c>
      <c r="P1214" t="s">
        <v>180</v>
      </c>
      <c r="Q1214" t="s">
        <v>183</v>
      </c>
    </row>
    <row r="1215" spans="1:17">
      <c r="A1215" t="s">
        <v>20175</v>
      </c>
      <c r="B1215" t="s">
        <v>20176</v>
      </c>
      <c r="C1215" t="s">
        <v>20177</v>
      </c>
      <c r="D1215" s="4">
        <v>45802.404513888891</v>
      </c>
      <c r="E1215" s="4">
        <v>45808.625</v>
      </c>
      <c r="F1215" s="4">
        <v>45808.642361111109</v>
      </c>
      <c r="G1215" s="4"/>
      <c r="H1215" t="s">
        <v>3155</v>
      </c>
      <c r="I1215" t="s">
        <v>3280</v>
      </c>
      <c r="J1215">
        <v>0</v>
      </c>
      <c r="K1215" t="s">
        <v>3894</v>
      </c>
      <c r="L1215" t="s">
        <v>3245</v>
      </c>
      <c r="M1215" t="s">
        <v>549</v>
      </c>
      <c r="N1215" t="s">
        <v>550</v>
      </c>
      <c r="O1215" t="s">
        <v>616</v>
      </c>
      <c r="P1215" t="s">
        <v>626</v>
      </c>
      <c r="Q1215" t="s">
        <v>3366</v>
      </c>
    </row>
    <row r="1216" spans="1:17">
      <c r="A1216" t="s">
        <v>20178</v>
      </c>
      <c r="B1216" t="s">
        <v>20179</v>
      </c>
      <c r="C1216" t="s">
        <v>20180</v>
      </c>
      <c r="D1216" s="4">
        <v>45802.403437499997</v>
      </c>
      <c r="E1216" s="4">
        <v>45810.791666666664</v>
      </c>
      <c r="F1216" s="4">
        <v>45810.809027777781</v>
      </c>
      <c r="G1216" s="4"/>
      <c r="H1216" t="s">
        <v>3155</v>
      </c>
      <c r="I1216" t="s">
        <v>3162</v>
      </c>
      <c r="J1216">
        <v>0</v>
      </c>
      <c r="K1216" t="s">
        <v>3163</v>
      </c>
      <c r="L1216" t="s">
        <v>3158</v>
      </c>
      <c r="M1216" t="s">
        <v>549</v>
      </c>
      <c r="N1216" t="s">
        <v>550</v>
      </c>
      <c r="O1216" t="s">
        <v>1923</v>
      </c>
      <c r="P1216" t="s">
        <v>1924</v>
      </c>
      <c r="Q1216" t="s">
        <v>3199</v>
      </c>
    </row>
    <row r="1217" spans="1:17">
      <c r="A1217" t="s">
        <v>20181</v>
      </c>
      <c r="B1217" t="s">
        <v>20182</v>
      </c>
      <c r="C1217" t="s">
        <v>20183</v>
      </c>
      <c r="D1217" s="4">
        <v>45802.402453703704</v>
      </c>
      <c r="E1217" s="4">
        <v>45804.708333333336</v>
      </c>
      <c r="F1217" s="4">
        <v>45804.725694444445</v>
      </c>
      <c r="G1217" s="4"/>
      <c r="H1217" t="s">
        <v>3155</v>
      </c>
      <c r="I1217" t="s">
        <v>3280</v>
      </c>
      <c r="J1217">
        <v>0</v>
      </c>
      <c r="K1217" t="s">
        <v>3420</v>
      </c>
      <c r="L1217" t="s">
        <v>3593</v>
      </c>
      <c r="M1217" t="s">
        <v>549</v>
      </c>
      <c r="N1217" t="s">
        <v>550</v>
      </c>
      <c r="O1217" t="s">
        <v>1923</v>
      </c>
      <c r="P1217" t="s">
        <v>1924</v>
      </c>
      <c r="Q1217" t="s">
        <v>3164</v>
      </c>
    </row>
    <row r="1218" spans="1:17">
      <c r="A1218" t="s">
        <v>20184</v>
      </c>
      <c r="B1218" t="s">
        <v>20185</v>
      </c>
      <c r="C1218" t="s">
        <v>20186</v>
      </c>
      <c r="D1218" s="4">
        <v>45802.401030092595</v>
      </c>
      <c r="E1218" s="4">
        <v>45803.8125</v>
      </c>
      <c r="F1218" s="4">
        <v>45803.850694444445</v>
      </c>
      <c r="G1218" s="4">
        <v>45803.808148148149</v>
      </c>
      <c r="H1218" t="s">
        <v>3155</v>
      </c>
      <c r="I1218" t="s">
        <v>3156</v>
      </c>
      <c r="J1218">
        <v>0</v>
      </c>
      <c r="K1218" t="s">
        <v>3157</v>
      </c>
      <c r="L1218" t="s">
        <v>3564</v>
      </c>
      <c r="M1218" t="s">
        <v>549</v>
      </c>
      <c r="N1218" t="s">
        <v>550</v>
      </c>
      <c r="O1218" t="s">
        <v>616</v>
      </c>
      <c r="P1218" t="s">
        <v>314</v>
      </c>
      <c r="Q1218" t="s">
        <v>315</v>
      </c>
    </row>
    <row r="1219" spans="1:17">
      <c r="A1219" t="s">
        <v>20187</v>
      </c>
      <c r="B1219" t="s">
        <v>20188</v>
      </c>
      <c r="C1219" t="s">
        <v>20189</v>
      </c>
      <c r="D1219" s="4">
        <v>45802.398043981484</v>
      </c>
      <c r="E1219" s="4">
        <v>45803.4375</v>
      </c>
      <c r="F1219" s="4">
        <v>45803.475694444445</v>
      </c>
      <c r="G1219" s="4"/>
      <c r="H1219" t="s">
        <v>3155</v>
      </c>
      <c r="I1219" t="s">
        <v>3156</v>
      </c>
      <c r="J1219">
        <v>0</v>
      </c>
      <c r="K1219" t="s">
        <v>3157</v>
      </c>
      <c r="L1219" t="s">
        <v>3593</v>
      </c>
      <c r="M1219" t="s">
        <v>549</v>
      </c>
      <c r="N1219" t="s">
        <v>559</v>
      </c>
      <c r="O1219" t="s">
        <v>469</v>
      </c>
      <c r="P1219" t="s">
        <v>180</v>
      </c>
      <c r="Q1219" t="s">
        <v>183</v>
      </c>
    </row>
    <row r="1220" spans="1:17">
      <c r="A1220" t="s">
        <v>20184</v>
      </c>
      <c r="B1220" t="s">
        <v>20185</v>
      </c>
      <c r="C1220" t="s">
        <v>20190</v>
      </c>
      <c r="D1220" s="4">
        <v>45802.397303240738</v>
      </c>
      <c r="E1220" s="4">
        <v>45803.791666666664</v>
      </c>
      <c r="F1220" s="4">
        <v>45803.829861111109</v>
      </c>
      <c r="G1220" s="4"/>
      <c r="H1220" t="s">
        <v>3155</v>
      </c>
      <c r="I1220" t="s">
        <v>3156</v>
      </c>
      <c r="J1220">
        <v>0</v>
      </c>
      <c r="K1220" t="s">
        <v>3157</v>
      </c>
      <c r="L1220" t="s">
        <v>3245</v>
      </c>
      <c r="M1220" t="s">
        <v>549</v>
      </c>
      <c r="N1220" t="s">
        <v>550</v>
      </c>
      <c r="O1220" t="s">
        <v>616</v>
      </c>
      <c r="P1220" t="s">
        <v>314</v>
      </c>
      <c r="Q1220" t="s">
        <v>315</v>
      </c>
    </row>
    <row r="1221" spans="1:17">
      <c r="A1221" t="s">
        <v>20191</v>
      </c>
      <c r="B1221" t="s">
        <v>20192</v>
      </c>
      <c r="C1221" t="s">
        <v>20193</v>
      </c>
      <c r="D1221" s="4">
        <v>45802.386747685188</v>
      </c>
      <c r="E1221" s="4">
        <v>45804.416666666664</v>
      </c>
      <c r="F1221" s="4">
        <v>45804.454861111109</v>
      </c>
      <c r="G1221" s="4">
        <v>45804.411192129628</v>
      </c>
      <c r="H1221" t="s">
        <v>3155</v>
      </c>
      <c r="I1221" t="s">
        <v>3156</v>
      </c>
      <c r="J1221">
        <v>0</v>
      </c>
      <c r="K1221" t="s">
        <v>3157</v>
      </c>
      <c r="L1221" t="s">
        <v>3564</v>
      </c>
      <c r="M1221" t="s">
        <v>549</v>
      </c>
      <c r="N1221" t="s">
        <v>550</v>
      </c>
      <c r="O1221" t="s">
        <v>136</v>
      </c>
      <c r="P1221" t="s">
        <v>147</v>
      </c>
      <c r="Q1221" t="s">
        <v>258</v>
      </c>
    </row>
    <row r="1222" spans="1:17">
      <c r="A1222" t="s">
        <v>20194</v>
      </c>
      <c r="B1222" t="s">
        <v>20195</v>
      </c>
      <c r="C1222" t="s">
        <v>20196</v>
      </c>
      <c r="D1222" s="4">
        <v>45802.386423611111</v>
      </c>
      <c r="E1222" s="4">
        <v>45802.833333333336</v>
      </c>
      <c r="F1222" s="4">
        <v>45802.850694444445</v>
      </c>
      <c r="G1222" s="4"/>
      <c r="H1222" t="s">
        <v>3155</v>
      </c>
      <c r="I1222" t="s">
        <v>3222</v>
      </c>
      <c r="J1222">
        <v>1</v>
      </c>
      <c r="K1222" t="s">
        <v>3223</v>
      </c>
      <c r="L1222" t="s">
        <v>3245</v>
      </c>
      <c r="M1222" t="s">
        <v>549</v>
      </c>
      <c r="N1222" t="s">
        <v>550</v>
      </c>
      <c r="O1222" t="s">
        <v>551</v>
      </c>
      <c r="P1222" t="s">
        <v>141</v>
      </c>
      <c r="Q1222" t="s">
        <v>238</v>
      </c>
    </row>
    <row r="1223" spans="1:17">
      <c r="A1223" t="s">
        <v>20197</v>
      </c>
      <c r="B1223" t="s">
        <v>20198</v>
      </c>
      <c r="C1223" t="s">
        <v>20199</v>
      </c>
      <c r="D1223" s="4">
        <v>45802.383576388886</v>
      </c>
      <c r="E1223" s="4">
        <v>45802.916666666664</v>
      </c>
      <c r="F1223" s="4">
        <v>45802.954861111109</v>
      </c>
      <c r="G1223" s="4">
        <v>45802.917893518519</v>
      </c>
      <c r="H1223" t="s">
        <v>3155</v>
      </c>
      <c r="I1223" t="s">
        <v>3240</v>
      </c>
      <c r="J1223">
        <v>1001</v>
      </c>
      <c r="K1223" t="s">
        <v>3157</v>
      </c>
      <c r="L1223" t="s">
        <v>3564</v>
      </c>
      <c r="M1223" t="s">
        <v>549</v>
      </c>
      <c r="N1223" t="s">
        <v>550</v>
      </c>
      <c r="O1223" t="s">
        <v>136</v>
      </c>
      <c r="P1223" t="s">
        <v>147</v>
      </c>
      <c r="Q1223" t="s">
        <v>256</v>
      </c>
    </row>
    <row r="1224" spans="1:17">
      <c r="A1224" t="s">
        <v>20200</v>
      </c>
      <c r="B1224" t="s">
        <v>20201</v>
      </c>
      <c r="C1224" t="s">
        <v>20202</v>
      </c>
      <c r="D1224" s="4">
        <v>45802.380127314813</v>
      </c>
      <c r="E1224" s="4">
        <v>45803.375</v>
      </c>
      <c r="F1224" s="4">
        <v>45803.413194444445</v>
      </c>
      <c r="G1224" s="4">
        <v>45803.37704861111</v>
      </c>
      <c r="H1224" t="s">
        <v>3155</v>
      </c>
      <c r="I1224" t="s">
        <v>3240</v>
      </c>
      <c r="J1224">
        <v>1002</v>
      </c>
      <c r="K1224" t="s">
        <v>3157</v>
      </c>
      <c r="L1224" t="s">
        <v>3564</v>
      </c>
      <c r="M1224" t="s">
        <v>549</v>
      </c>
      <c r="N1224" t="s">
        <v>550</v>
      </c>
      <c r="O1224" t="s">
        <v>551</v>
      </c>
      <c r="P1224" t="s">
        <v>242</v>
      </c>
      <c r="Q1224" t="s">
        <v>243</v>
      </c>
    </row>
    <row r="1225" spans="1:17">
      <c r="A1225" t="s">
        <v>20203</v>
      </c>
      <c r="B1225" t="s">
        <v>20204</v>
      </c>
      <c r="C1225" t="s">
        <v>20205</v>
      </c>
      <c r="D1225" s="4">
        <v>45802.379490740743</v>
      </c>
      <c r="E1225" s="4">
        <v>45805.791666666664</v>
      </c>
      <c r="F1225" s="4">
        <v>45805.809027777781</v>
      </c>
      <c r="G1225" s="4"/>
      <c r="H1225" t="s">
        <v>3155</v>
      </c>
      <c r="I1225" t="s">
        <v>3171</v>
      </c>
      <c r="J1225">
        <v>0</v>
      </c>
      <c r="K1225" t="s">
        <v>3194</v>
      </c>
      <c r="L1225" t="s">
        <v>3593</v>
      </c>
      <c r="M1225" t="s">
        <v>549</v>
      </c>
      <c r="N1225" t="s">
        <v>550</v>
      </c>
      <c r="O1225" t="s">
        <v>616</v>
      </c>
      <c r="P1225" t="s">
        <v>314</v>
      </c>
      <c r="Q1225" t="s">
        <v>319</v>
      </c>
    </row>
    <row r="1226" spans="1:17">
      <c r="A1226" t="s">
        <v>20206</v>
      </c>
      <c r="B1226" t="s">
        <v>20207</v>
      </c>
      <c r="C1226" t="s">
        <v>20208</v>
      </c>
      <c r="D1226" s="4">
        <v>45802.376921296294</v>
      </c>
      <c r="E1226" s="4">
        <v>45803.916666666664</v>
      </c>
      <c r="F1226" s="4">
        <v>45803.934027777781</v>
      </c>
      <c r="G1226" s="4">
        <v>45803.918229166666</v>
      </c>
      <c r="H1226" t="s">
        <v>3155</v>
      </c>
      <c r="I1226" t="s">
        <v>3171</v>
      </c>
      <c r="J1226">
        <v>1001</v>
      </c>
      <c r="K1226" t="s">
        <v>3157</v>
      </c>
      <c r="L1226" t="s">
        <v>3564</v>
      </c>
      <c r="M1226" t="s">
        <v>549</v>
      </c>
      <c r="N1226" t="s">
        <v>550</v>
      </c>
      <c r="O1226" t="s">
        <v>616</v>
      </c>
      <c r="P1226" t="s">
        <v>314</v>
      </c>
      <c r="Q1226" t="s">
        <v>320</v>
      </c>
    </row>
    <row r="1227" spans="1:17">
      <c r="A1227" t="s">
        <v>20206</v>
      </c>
      <c r="B1227" t="s">
        <v>20207</v>
      </c>
      <c r="C1227" t="s">
        <v>20209</v>
      </c>
      <c r="D1227" s="4">
        <v>45802.37427083333</v>
      </c>
      <c r="E1227" s="4">
        <v>45803.916666666664</v>
      </c>
      <c r="F1227" s="4">
        <v>45803.934027777781</v>
      </c>
      <c r="G1227" s="4"/>
      <c r="H1227" t="s">
        <v>3155</v>
      </c>
      <c r="I1227" t="s">
        <v>3171</v>
      </c>
      <c r="J1227">
        <v>1001</v>
      </c>
      <c r="K1227" t="s">
        <v>3157</v>
      </c>
      <c r="L1227" t="s">
        <v>3245</v>
      </c>
      <c r="M1227" t="s">
        <v>549</v>
      </c>
      <c r="N1227" t="s">
        <v>550</v>
      </c>
      <c r="O1227" t="s">
        <v>616</v>
      </c>
      <c r="P1227" t="s">
        <v>314</v>
      </c>
      <c r="Q1227" t="s">
        <v>320</v>
      </c>
    </row>
    <row r="1228" spans="1:17">
      <c r="A1228" t="s">
        <v>20210</v>
      </c>
      <c r="B1228" t="s">
        <v>20211</v>
      </c>
      <c r="C1228" t="s">
        <v>20212</v>
      </c>
      <c r="D1228" s="4">
        <v>45802.374189814815</v>
      </c>
      <c r="E1228" s="4">
        <v>45804.208333333336</v>
      </c>
      <c r="F1228" s="4">
        <v>45804.225694444445</v>
      </c>
      <c r="G1228" s="4">
        <v>45804.210266203707</v>
      </c>
      <c r="H1228" t="s">
        <v>3155</v>
      </c>
      <c r="I1228" t="s">
        <v>3171</v>
      </c>
      <c r="J1228">
        <v>1001</v>
      </c>
      <c r="K1228" t="s">
        <v>3157</v>
      </c>
      <c r="L1228" t="s">
        <v>3564</v>
      </c>
      <c r="M1228" t="s">
        <v>549</v>
      </c>
      <c r="N1228" t="s">
        <v>550</v>
      </c>
      <c r="O1228" t="s">
        <v>616</v>
      </c>
      <c r="P1228" t="s">
        <v>314</v>
      </c>
      <c r="Q1228" t="s">
        <v>317</v>
      </c>
    </row>
    <row r="1229" spans="1:17">
      <c r="A1229" t="s">
        <v>20206</v>
      </c>
      <c r="B1229" t="s">
        <v>20213</v>
      </c>
      <c r="C1229" t="s">
        <v>20214</v>
      </c>
      <c r="D1229" s="4">
        <v>45802.373229166667</v>
      </c>
      <c r="E1229" s="4">
        <v>45803.9375</v>
      </c>
      <c r="F1229" s="4">
        <v>45803.954861111109</v>
      </c>
      <c r="G1229" s="4">
        <v>45803.940057870372</v>
      </c>
      <c r="H1229" t="s">
        <v>3155</v>
      </c>
      <c r="I1229" t="s">
        <v>3171</v>
      </c>
      <c r="J1229">
        <v>1001</v>
      </c>
      <c r="K1229" t="s">
        <v>3157</v>
      </c>
      <c r="L1229" t="s">
        <v>3564</v>
      </c>
      <c r="M1229" t="s">
        <v>549</v>
      </c>
      <c r="N1229" t="s">
        <v>550</v>
      </c>
      <c r="O1229" t="s">
        <v>616</v>
      </c>
      <c r="P1229" t="s">
        <v>314</v>
      </c>
      <c r="Q1229" t="s">
        <v>320</v>
      </c>
    </row>
    <row r="1230" spans="1:17">
      <c r="A1230" t="s">
        <v>9742</v>
      </c>
      <c r="B1230" t="s">
        <v>9743</v>
      </c>
      <c r="C1230" t="s">
        <v>20215</v>
      </c>
      <c r="D1230" s="4">
        <v>45802.37090277778</v>
      </c>
      <c r="E1230" s="4">
        <v>45802.833333333336</v>
      </c>
      <c r="F1230" s="4">
        <v>45802.850694444445</v>
      </c>
      <c r="G1230" s="4">
        <v>45802.835173611114</v>
      </c>
      <c r="H1230" t="s">
        <v>3155</v>
      </c>
      <c r="I1230" t="s">
        <v>3280</v>
      </c>
      <c r="J1230">
        <v>0</v>
      </c>
      <c r="K1230" t="s">
        <v>3179</v>
      </c>
      <c r="L1230" t="s">
        <v>3564</v>
      </c>
      <c r="M1230" t="s">
        <v>549</v>
      </c>
      <c r="N1230" t="s">
        <v>550</v>
      </c>
      <c r="O1230" t="s">
        <v>616</v>
      </c>
      <c r="P1230" t="s">
        <v>314</v>
      </c>
      <c r="Q1230" t="s">
        <v>321</v>
      </c>
    </row>
    <row r="1231" spans="1:17">
      <c r="A1231" t="s">
        <v>20216</v>
      </c>
      <c r="B1231" t="s">
        <v>20217</v>
      </c>
      <c r="C1231" t="s">
        <v>20218</v>
      </c>
      <c r="D1231" s="4">
        <v>45802.370567129627</v>
      </c>
      <c r="E1231" s="4">
        <v>45803.333333333336</v>
      </c>
      <c r="F1231" s="4">
        <v>45803.350694444445</v>
      </c>
      <c r="G1231" s="4">
        <v>45803.334953703707</v>
      </c>
      <c r="H1231" t="s">
        <v>3155</v>
      </c>
      <c r="I1231" t="s">
        <v>3291</v>
      </c>
      <c r="J1231">
        <v>0</v>
      </c>
      <c r="K1231" t="s">
        <v>3157</v>
      </c>
      <c r="L1231" t="s">
        <v>3564</v>
      </c>
      <c r="M1231" t="s">
        <v>549</v>
      </c>
      <c r="N1231" t="s">
        <v>550</v>
      </c>
      <c r="O1231" t="s">
        <v>551</v>
      </c>
      <c r="P1231" t="s">
        <v>149</v>
      </c>
      <c r="Q1231" t="s">
        <v>202</v>
      </c>
    </row>
    <row r="1232" spans="1:17">
      <c r="A1232" t="s">
        <v>20219</v>
      </c>
      <c r="B1232" t="s">
        <v>20220</v>
      </c>
      <c r="C1232" t="s">
        <v>20221</v>
      </c>
      <c r="D1232" s="4">
        <v>45802.368472222224</v>
      </c>
      <c r="E1232" s="4">
        <v>45807.729166666664</v>
      </c>
      <c r="F1232" s="4">
        <v>45807.746527777781</v>
      </c>
      <c r="G1232" s="4"/>
      <c r="H1232" t="s">
        <v>3155</v>
      </c>
      <c r="I1232" t="s">
        <v>3291</v>
      </c>
      <c r="J1232">
        <v>0</v>
      </c>
      <c r="K1232" t="s">
        <v>3194</v>
      </c>
      <c r="L1232" t="s">
        <v>3158</v>
      </c>
      <c r="M1232" t="s">
        <v>549</v>
      </c>
      <c r="N1232" t="s">
        <v>550</v>
      </c>
      <c r="O1232" t="s">
        <v>136</v>
      </c>
      <c r="P1232" t="s">
        <v>139</v>
      </c>
      <c r="Q1232" t="s">
        <v>271</v>
      </c>
    </row>
    <row r="1233" spans="1:17">
      <c r="A1233" t="s">
        <v>20222</v>
      </c>
      <c r="B1233" t="s">
        <v>20223</v>
      </c>
      <c r="C1233" t="s">
        <v>20224</v>
      </c>
      <c r="D1233" s="4">
        <v>45802.36818287037</v>
      </c>
      <c r="E1233" s="4">
        <v>45806.291666666664</v>
      </c>
      <c r="F1233" s="4">
        <v>45806.309027777781</v>
      </c>
      <c r="G1233" s="4">
        <v>45806.292708333334</v>
      </c>
      <c r="H1233" t="s">
        <v>3155</v>
      </c>
      <c r="I1233" t="s">
        <v>3162</v>
      </c>
      <c r="J1233">
        <v>0</v>
      </c>
      <c r="K1233" t="s">
        <v>3179</v>
      </c>
      <c r="L1233" t="s">
        <v>3564</v>
      </c>
      <c r="M1233" t="s">
        <v>549</v>
      </c>
      <c r="N1233" t="s">
        <v>550</v>
      </c>
      <c r="O1233" t="s">
        <v>1923</v>
      </c>
      <c r="P1233" t="s">
        <v>1924</v>
      </c>
      <c r="Q1233" t="s">
        <v>3164</v>
      </c>
    </row>
    <row r="1234" spans="1:17">
      <c r="A1234" t="s">
        <v>20225</v>
      </c>
      <c r="B1234" t="s">
        <v>20226</v>
      </c>
      <c r="C1234" t="s">
        <v>20227</v>
      </c>
      <c r="D1234" s="4">
        <v>45802.368020833332</v>
      </c>
      <c r="E1234" s="4">
        <v>45806.375</v>
      </c>
      <c r="F1234" s="4">
        <v>45806.392361111109</v>
      </c>
      <c r="G1234" s="4"/>
      <c r="H1234" t="s">
        <v>3155</v>
      </c>
      <c r="I1234" t="s">
        <v>3280</v>
      </c>
      <c r="J1234">
        <v>0</v>
      </c>
      <c r="K1234" t="s">
        <v>3198</v>
      </c>
      <c r="L1234" t="s">
        <v>3158</v>
      </c>
      <c r="M1234" t="s">
        <v>549</v>
      </c>
      <c r="N1234" t="s">
        <v>550</v>
      </c>
      <c r="O1234" t="s">
        <v>1923</v>
      </c>
      <c r="P1234" t="s">
        <v>1924</v>
      </c>
      <c r="Q1234" t="s">
        <v>3180</v>
      </c>
    </row>
    <row r="1235" spans="1:17">
      <c r="A1235" t="s">
        <v>20228</v>
      </c>
      <c r="B1235" t="s">
        <v>20229</v>
      </c>
      <c r="C1235" t="s">
        <v>20230</v>
      </c>
      <c r="D1235" s="4">
        <v>45802.363923611112</v>
      </c>
      <c r="E1235" s="4">
        <v>45806.4375</v>
      </c>
      <c r="F1235" s="4">
        <v>45806.475694444445</v>
      </c>
      <c r="G1235" s="4"/>
      <c r="H1235" t="s">
        <v>3155</v>
      </c>
      <c r="I1235" t="s">
        <v>3156</v>
      </c>
      <c r="J1235">
        <v>0</v>
      </c>
      <c r="K1235" t="s">
        <v>3194</v>
      </c>
      <c r="L1235" t="s">
        <v>3158</v>
      </c>
      <c r="M1235" t="s">
        <v>549</v>
      </c>
      <c r="N1235" t="s">
        <v>550</v>
      </c>
      <c r="O1235" t="s">
        <v>136</v>
      </c>
      <c r="P1235" t="s">
        <v>147</v>
      </c>
      <c r="Q1235" t="s">
        <v>259</v>
      </c>
    </row>
    <row r="1236" spans="1:17">
      <c r="A1236" t="s">
        <v>20231</v>
      </c>
      <c r="B1236" t="s">
        <v>20232</v>
      </c>
      <c r="C1236" t="s">
        <v>20233</v>
      </c>
      <c r="D1236" s="4">
        <v>45802.36109953704</v>
      </c>
      <c r="E1236" s="4">
        <v>45805.416666666664</v>
      </c>
      <c r="F1236" s="4">
        <v>45805.434027777781</v>
      </c>
      <c r="G1236" s="4"/>
      <c r="H1236" t="s">
        <v>3155</v>
      </c>
      <c r="I1236" t="s">
        <v>3171</v>
      </c>
      <c r="J1236">
        <v>1001</v>
      </c>
      <c r="K1236" t="s">
        <v>3157</v>
      </c>
      <c r="L1236" t="s">
        <v>3593</v>
      </c>
      <c r="M1236" t="s">
        <v>549</v>
      </c>
      <c r="N1236" t="s">
        <v>559</v>
      </c>
      <c r="O1236" t="s">
        <v>469</v>
      </c>
      <c r="P1236" t="s">
        <v>189</v>
      </c>
      <c r="Q1236" t="s">
        <v>193</v>
      </c>
    </row>
    <row r="1237" spans="1:17">
      <c r="A1237" t="s">
        <v>20234</v>
      </c>
      <c r="B1237" t="s">
        <v>20235</v>
      </c>
      <c r="C1237" t="s">
        <v>20236</v>
      </c>
      <c r="D1237" s="4">
        <v>45802.359016203707</v>
      </c>
      <c r="E1237" s="4">
        <v>45805.625</v>
      </c>
      <c r="F1237" s="4">
        <v>45805.642361111109</v>
      </c>
      <c r="G1237" s="4">
        <v>45805.632152777776</v>
      </c>
      <c r="H1237" t="s">
        <v>3155</v>
      </c>
      <c r="I1237" t="s">
        <v>3171</v>
      </c>
      <c r="J1237">
        <v>1001</v>
      </c>
      <c r="K1237" t="s">
        <v>3157</v>
      </c>
      <c r="L1237" t="s">
        <v>3564</v>
      </c>
      <c r="M1237" t="s">
        <v>549</v>
      </c>
      <c r="N1237" t="s">
        <v>550</v>
      </c>
      <c r="O1237" t="s">
        <v>616</v>
      </c>
      <c r="P1237" t="s">
        <v>314</v>
      </c>
      <c r="Q1237" t="s">
        <v>317</v>
      </c>
    </row>
    <row r="1238" spans="1:17">
      <c r="A1238" t="s">
        <v>20206</v>
      </c>
      <c r="B1238" t="s">
        <v>20213</v>
      </c>
      <c r="C1238" t="s">
        <v>20237</v>
      </c>
      <c r="D1238" s="4">
        <v>45802.358229166668</v>
      </c>
      <c r="E1238" s="4">
        <v>45802.9375</v>
      </c>
      <c r="F1238" s="4">
        <v>45802.954861111109</v>
      </c>
      <c r="G1238" s="4"/>
      <c r="H1238" t="s">
        <v>3155</v>
      </c>
      <c r="I1238" t="s">
        <v>3171</v>
      </c>
      <c r="J1238">
        <v>1001</v>
      </c>
      <c r="K1238" t="s">
        <v>3157</v>
      </c>
      <c r="L1238" t="s">
        <v>3245</v>
      </c>
      <c r="M1238" t="s">
        <v>549</v>
      </c>
      <c r="N1238" t="s">
        <v>550</v>
      </c>
      <c r="O1238" t="s">
        <v>616</v>
      </c>
      <c r="P1238" t="s">
        <v>314</v>
      </c>
      <c r="Q1238" t="s">
        <v>320</v>
      </c>
    </row>
    <row r="1239" spans="1:17">
      <c r="A1239" t="s">
        <v>20238</v>
      </c>
      <c r="B1239" t="s">
        <v>20239</v>
      </c>
      <c r="C1239" t="s">
        <v>20240</v>
      </c>
      <c r="D1239" s="4">
        <v>45802.357418981483</v>
      </c>
      <c r="E1239" s="4">
        <v>45805.75</v>
      </c>
      <c r="F1239" s="4">
        <v>45805.767361111109</v>
      </c>
      <c r="G1239" s="4"/>
      <c r="H1239" t="s">
        <v>3155</v>
      </c>
      <c r="I1239" t="s">
        <v>3162</v>
      </c>
      <c r="J1239">
        <v>0</v>
      </c>
      <c r="K1239" t="s">
        <v>3358</v>
      </c>
      <c r="L1239" t="s">
        <v>3593</v>
      </c>
      <c r="M1239" t="s">
        <v>549</v>
      </c>
      <c r="N1239" t="s">
        <v>550</v>
      </c>
      <c r="O1239" t="s">
        <v>1923</v>
      </c>
      <c r="P1239" t="s">
        <v>1924</v>
      </c>
      <c r="Q1239" t="s">
        <v>3394</v>
      </c>
    </row>
    <row r="1240" spans="1:17">
      <c r="A1240" t="s">
        <v>20206</v>
      </c>
      <c r="B1240" t="s">
        <v>20207</v>
      </c>
      <c r="C1240" t="s">
        <v>20241</v>
      </c>
      <c r="D1240" s="4">
        <v>45802.35564814815</v>
      </c>
      <c r="E1240" s="4">
        <v>45802.916666666664</v>
      </c>
      <c r="F1240" s="4">
        <v>45802.934027777781</v>
      </c>
      <c r="G1240" s="4"/>
      <c r="H1240" t="s">
        <v>3155</v>
      </c>
      <c r="I1240" t="s">
        <v>3171</v>
      </c>
      <c r="J1240">
        <v>1001</v>
      </c>
      <c r="K1240" t="s">
        <v>3157</v>
      </c>
      <c r="L1240" t="s">
        <v>3245</v>
      </c>
      <c r="M1240" t="s">
        <v>549</v>
      </c>
      <c r="N1240" t="s">
        <v>550</v>
      </c>
      <c r="O1240" t="s">
        <v>616</v>
      </c>
      <c r="P1240" t="s">
        <v>314</v>
      </c>
      <c r="Q1240" t="s">
        <v>320</v>
      </c>
    </row>
    <row r="1241" spans="1:17">
      <c r="A1241" t="s">
        <v>20242</v>
      </c>
      <c r="B1241" t="s">
        <v>20243</v>
      </c>
      <c r="C1241" t="s">
        <v>20244</v>
      </c>
      <c r="D1241" s="4">
        <v>45802.355092592596</v>
      </c>
      <c r="E1241" s="4">
        <v>45804.958333333336</v>
      </c>
      <c r="F1241" s="4">
        <v>45804.975694444445</v>
      </c>
      <c r="G1241" s="4">
        <v>45804.957592592589</v>
      </c>
      <c r="H1241" t="s">
        <v>3155</v>
      </c>
      <c r="I1241" t="s">
        <v>3171</v>
      </c>
      <c r="J1241">
        <v>1001</v>
      </c>
      <c r="K1241" t="s">
        <v>3157</v>
      </c>
      <c r="L1241" t="s">
        <v>3564</v>
      </c>
      <c r="M1241" t="s">
        <v>549</v>
      </c>
      <c r="N1241" t="s">
        <v>550</v>
      </c>
      <c r="O1241" t="s">
        <v>616</v>
      </c>
      <c r="P1241" t="s">
        <v>314</v>
      </c>
      <c r="Q1241" t="s">
        <v>315</v>
      </c>
    </row>
    <row r="1242" spans="1:17">
      <c r="A1242" t="s">
        <v>20245</v>
      </c>
      <c r="B1242" t="s">
        <v>20246</v>
      </c>
      <c r="C1242" t="s">
        <v>20247</v>
      </c>
      <c r="D1242" s="4">
        <v>45802.354837962965</v>
      </c>
      <c r="E1242" s="4">
        <v>45803.458333333336</v>
      </c>
      <c r="F1242" s="4">
        <v>45803.475694444445</v>
      </c>
      <c r="G1242" s="4">
        <v>45803.457557870373</v>
      </c>
      <c r="H1242" t="s">
        <v>3155</v>
      </c>
      <c r="I1242" t="s">
        <v>3171</v>
      </c>
      <c r="J1242">
        <v>1001</v>
      </c>
      <c r="K1242" t="s">
        <v>3157</v>
      </c>
      <c r="L1242" t="s">
        <v>3564</v>
      </c>
      <c r="M1242" t="s">
        <v>549</v>
      </c>
      <c r="N1242" t="s">
        <v>550</v>
      </c>
      <c r="O1242" t="s">
        <v>551</v>
      </c>
      <c r="P1242" t="s">
        <v>149</v>
      </c>
      <c r="Q1242" t="s">
        <v>203</v>
      </c>
    </row>
    <row r="1243" spans="1:17">
      <c r="A1243" t="s">
        <v>20248</v>
      </c>
      <c r="B1243" t="s">
        <v>20249</v>
      </c>
      <c r="C1243" t="s">
        <v>20250</v>
      </c>
      <c r="D1243" s="4">
        <v>45802.354120370372</v>
      </c>
      <c r="E1243" s="4">
        <v>45805.625</v>
      </c>
      <c r="F1243" s="4">
        <v>45805.642361111109</v>
      </c>
      <c r="G1243" s="4"/>
      <c r="H1243" t="s">
        <v>3155</v>
      </c>
      <c r="I1243" t="s">
        <v>3184</v>
      </c>
      <c r="J1243">
        <v>0</v>
      </c>
      <c r="K1243" t="s">
        <v>3157</v>
      </c>
      <c r="L1243" t="s">
        <v>3593</v>
      </c>
      <c r="M1243" t="s">
        <v>549</v>
      </c>
      <c r="N1243" t="s">
        <v>550</v>
      </c>
      <c r="O1243" t="s">
        <v>616</v>
      </c>
      <c r="P1243" t="s">
        <v>314</v>
      </c>
      <c r="Q1243" t="s">
        <v>320</v>
      </c>
    </row>
    <row r="1244" spans="1:17">
      <c r="A1244" t="s">
        <v>20251</v>
      </c>
      <c r="B1244" t="s">
        <v>20252</v>
      </c>
      <c r="C1244" t="s">
        <v>20253</v>
      </c>
      <c r="D1244" s="4">
        <v>45802.351180555554</v>
      </c>
      <c r="E1244" s="4">
        <v>45804.6875</v>
      </c>
      <c r="F1244" s="4">
        <v>45804.704861111109</v>
      </c>
      <c r="G1244" s="4">
        <v>45804.688067129631</v>
      </c>
      <c r="H1244" t="s">
        <v>3155</v>
      </c>
      <c r="I1244" t="s">
        <v>3171</v>
      </c>
      <c r="J1244">
        <v>1001</v>
      </c>
      <c r="K1244" t="s">
        <v>3157</v>
      </c>
      <c r="L1244" t="s">
        <v>3564</v>
      </c>
      <c r="M1244" t="s">
        <v>549</v>
      </c>
      <c r="N1244" t="s">
        <v>550</v>
      </c>
      <c r="O1244" t="s">
        <v>136</v>
      </c>
      <c r="P1244" t="s">
        <v>147</v>
      </c>
      <c r="Q1244" t="s">
        <v>259</v>
      </c>
    </row>
    <row r="1245" spans="1:17">
      <c r="A1245" t="s">
        <v>20254</v>
      </c>
      <c r="B1245" t="s">
        <v>20255</v>
      </c>
      <c r="C1245" t="s">
        <v>20256</v>
      </c>
      <c r="D1245" s="4">
        <v>45802.346168981479</v>
      </c>
      <c r="E1245" s="4">
        <v>45803.3125</v>
      </c>
      <c r="F1245" s="4">
        <v>45803.350694444445</v>
      </c>
      <c r="G1245" s="4"/>
      <c r="H1245" t="s">
        <v>3155</v>
      </c>
      <c r="I1245" t="s">
        <v>3156</v>
      </c>
      <c r="J1245">
        <v>0</v>
      </c>
      <c r="K1245" t="s">
        <v>3194</v>
      </c>
      <c r="L1245" t="s">
        <v>3593</v>
      </c>
      <c r="M1245" t="s">
        <v>549</v>
      </c>
      <c r="N1245" t="s">
        <v>550</v>
      </c>
      <c r="O1245" t="s">
        <v>616</v>
      </c>
      <c r="P1245" t="s">
        <v>314</v>
      </c>
      <c r="Q1245" t="s">
        <v>320</v>
      </c>
    </row>
    <row r="1246" spans="1:17">
      <c r="A1246" t="s">
        <v>20257</v>
      </c>
      <c r="B1246" t="s">
        <v>20258</v>
      </c>
      <c r="C1246" t="s">
        <v>20259</v>
      </c>
      <c r="D1246" s="4">
        <v>45802.339849537035</v>
      </c>
      <c r="E1246" s="4">
        <v>45815.375</v>
      </c>
      <c r="F1246" s="4">
        <v>45815.413194444445</v>
      </c>
      <c r="G1246" s="4"/>
      <c r="H1246" t="s">
        <v>3155</v>
      </c>
      <c r="I1246" t="s">
        <v>3156</v>
      </c>
      <c r="J1246">
        <v>0</v>
      </c>
      <c r="K1246" t="s">
        <v>3227</v>
      </c>
      <c r="L1246" t="s">
        <v>3158</v>
      </c>
      <c r="M1246" t="s">
        <v>549</v>
      </c>
      <c r="N1246" t="s">
        <v>550</v>
      </c>
      <c r="O1246" t="s">
        <v>136</v>
      </c>
      <c r="P1246" t="s">
        <v>283</v>
      </c>
      <c r="Q1246" t="s">
        <v>284</v>
      </c>
    </row>
    <row r="1247" spans="1:17">
      <c r="A1247" t="s">
        <v>20260</v>
      </c>
      <c r="B1247" t="s">
        <v>20261</v>
      </c>
      <c r="C1247" t="s">
        <v>20262</v>
      </c>
      <c r="D1247" s="4">
        <v>45802.337314814817</v>
      </c>
      <c r="E1247" s="4">
        <v>45804.291666666664</v>
      </c>
      <c r="F1247" s="4">
        <v>45804.309027777781</v>
      </c>
      <c r="G1247" s="4">
        <v>45804.289884259262</v>
      </c>
      <c r="H1247" t="s">
        <v>3155</v>
      </c>
      <c r="I1247" t="s">
        <v>3162</v>
      </c>
      <c r="J1247">
        <v>0</v>
      </c>
      <c r="K1247" t="s">
        <v>4074</v>
      </c>
      <c r="L1247" t="s">
        <v>3564</v>
      </c>
      <c r="M1247" t="s">
        <v>549</v>
      </c>
      <c r="N1247" t="s">
        <v>550</v>
      </c>
      <c r="O1247" t="s">
        <v>1923</v>
      </c>
      <c r="P1247" t="s">
        <v>1924</v>
      </c>
      <c r="Q1247" t="s">
        <v>3164</v>
      </c>
    </row>
    <row r="1248" spans="1:17">
      <c r="A1248" t="s">
        <v>20263</v>
      </c>
      <c r="B1248" t="s">
        <v>20264</v>
      </c>
      <c r="C1248" t="s">
        <v>20265</v>
      </c>
      <c r="D1248" s="4">
        <v>45802.335497685184</v>
      </c>
      <c r="E1248" s="4">
        <v>45803.333333333336</v>
      </c>
      <c r="F1248" s="4">
        <v>45803.371527777781</v>
      </c>
      <c r="G1248" s="4">
        <v>45803.325266203705</v>
      </c>
      <c r="H1248" t="s">
        <v>3155</v>
      </c>
      <c r="I1248" t="s">
        <v>3156</v>
      </c>
      <c r="J1248">
        <v>0</v>
      </c>
      <c r="K1248" t="s">
        <v>3227</v>
      </c>
      <c r="L1248" t="s">
        <v>3564</v>
      </c>
      <c r="M1248" t="s">
        <v>549</v>
      </c>
      <c r="N1248" t="s">
        <v>559</v>
      </c>
      <c r="O1248" t="s">
        <v>469</v>
      </c>
      <c r="P1248" t="s">
        <v>180</v>
      </c>
      <c r="Q1248" t="s">
        <v>183</v>
      </c>
    </row>
    <row r="1249" spans="1:17">
      <c r="A1249" t="s">
        <v>20266</v>
      </c>
      <c r="B1249" t="s">
        <v>20267</v>
      </c>
      <c r="C1249" t="s">
        <v>20268</v>
      </c>
      <c r="D1249" s="4">
        <v>45802.334768518522</v>
      </c>
      <c r="E1249" s="4">
        <v>45803.333333333336</v>
      </c>
      <c r="F1249" s="4">
        <v>45803.350694444445</v>
      </c>
      <c r="G1249" s="4">
        <v>45803.331736111111</v>
      </c>
      <c r="H1249" t="s">
        <v>3155</v>
      </c>
      <c r="I1249" t="s">
        <v>3184</v>
      </c>
      <c r="J1249">
        <v>1002</v>
      </c>
      <c r="K1249" t="s">
        <v>3157</v>
      </c>
      <c r="L1249" t="s">
        <v>3564</v>
      </c>
      <c r="M1249" t="s">
        <v>549</v>
      </c>
      <c r="N1249" t="s">
        <v>550</v>
      </c>
      <c r="O1249" t="s">
        <v>551</v>
      </c>
      <c r="P1249" t="s">
        <v>242</v>
      </c>
      <c r="Q1249" t="s">
        <v>244</v>
      </c>
    </row>
    <row r="1250" spans="1:17">
      <c r="A1250" t="s">
        <v>3407</v>
      </c>
      <c r="B1250" t="s">
        <v>3408</v>
      </c>
      <c r="C1250" t="s">
        <v>20269</v>
      </c>
      <c r="D1250" s="4">
        <v>45802.334004629629</v>
      </c>
      <c r="E1250" s="4">
        <v>45804.041666666664</v>
      </c>
      <c r="F1250" s="4">
        <v>45804.059027777781</v>
      </c>
      <c r="G1250" s="4">
        <v>45804.041122685187</v>
      </c>
      <c r="H1250" t="s">
        <v>3155</v>
      </c>
      <c r="I1250" t="s">
        <v>3171</v>
      </c>
      <c r="J1250">
        <v>1001</v>
      </c>
      <c r="K1250" t="s">
        <v>3157</v>
      </c>
      <c r="L1250" t="s">
        <v>3564</v>
      </c>
      <c r="M1250" t="s">
        <v>549</v>
      </c>
      <c r="N1250" t="s">
        <v>550</v>
      </c>
      <c r="O1250" t="s">
        <v>551</v>
      </c>
      <c r="P1250" t="s">
        <v>149</v>
      </c>
      <c r="Q1250" t="s">
        <v>209</v>
      </c>
    </row>
    <row r="1251" spans="1:17">
      <c r="A1251" t="s">
        <v>3407</v>
      </c>
      <c r="B1251" t="s">
        <v>3408</v>
      </c>
      <c r="C1251" t="s">
        <v>20270</v>
      </c>
      <c r="D1251" s="4">
        <v>45802.333657407406</v>
      </c>
      <c r="E1251" s="4">
        <v>45804.083333333336</v>
      </c>
      <c r="F1251" s="4">
        <v>45804.100694444445</v>
      </c>
      <c r="G1251" s="4"/>
      <c r="H1251" t="s">
        <v>3155</v>
      </c>
      <c r="I1251" t="s">
        <v>3171</v>
      </c>
      <c r="J1251">
        <v>1001</v>
      </c>
      <c r="K1251" t="s">
        <v>3157</v>
      </c>
      <c r="L1251" t="s">
        <v>3245</v>
      </c>
      <c r="M1251" t="s">
        <v>549</v>
      </c>
      <c r="N1251" t="s">
        <v>550</v>
      </c>
      <c r="O1251" t="s">
        <v>551</v>
      </c>
      <c r="P1251" t="s">
        <v>149</v>
      </c>
      <c r="Q1251" t="s">
        <v>209</v>
      </c>
    </row>
    <row r="1252" spans="1:17">
      <c r="A1252" t="s">
        <v>20271</v>
      </c>
      <c r="B1252" t="s">
        <v>20272</v>
      </c>
      <c r="C1252" t="s">
        <v>20273</v>
      </c>
      <c r="D1252" s="4">
        <v>45802.332268518519</v>
      </c>
      <c r="E1252" s="4">
        <v>45810.8125</v>
      </c>
      <c r="F1252" s="4">
        <v>45810.829861111109</v>
      </c>
      <c r="G1252" s="4"/>
      <c r="H1252" t="s">
        <v>3155</v>
      </c>
      <c r="I1252" t="s">
        <v>3184</v>
      </c>
      <c r="J1252">
        <v>1001</v>
      </c>
      <c r="K1252" t="s">
        <v>3157</v>
      </c>
      <c r="L1252" t="s">
        <v>3245</v>
      </c>
      <c r="M1252" t="s">
        <v>549</v>
      </c>
      <c r="N1252" t="s">
        <v>550</v>
      </c>
      <c r="O1252" t="s">
        <v>136</v>
      </c>
      <c r="P1252" t="s">
        <v>292</v>
      </c>
      <c r="Q1252" t="s">
        <v>296</v>
      </c>
    </row>
    <row r="1253" spans="1:17">
      <c r="A1253" t="s">
        <v>20274</v>
      </c>
      <c r="B1253" t="s">
        <v>20275</v>
      </c>
      <c r="C1253" t="s">
        <v>20276</v>
      </c>
      <c r="D1253" s="4">
        <v>45802.331493055557</v>
      </c>
      <c r="E1253" s="4">
        <v>45803.25</v>
      </c>
      <c r="F1253" s="4">
        <v>45803.267361111109</v>
      </c>
      <c r="G1253" s="4">
        <v>45803.250671296293</v>
      </c>
      <c r="H1253" t="s">
        <v>3155</v>
      </c>
      <c r="I1253" t="s">
        <v>3171</v>
      </c>
      <c r="J1253">
        <v>1001</v>
      </c>
      <c r="K1253" t="s">
        <v>3157</v>
      </c>
      <c r="L1253" t="s">
        <v>3564</v>
      </c>
      <c r="M1253" t="s">
        <v>549</v>
      </c>
      <c r="N1253" t="s">
        <v>550</v>
      </c>
      <c r="O1253" t="s">
        <v>136</v>
      </c>
      <c r="P1253" t="s">
        <v>147</v>
      </c>
      <c r="Q1253" t="s">
        <v>257</v>
      </c>
    </row>
    <row r="1254" spans="1:17">
      <c r="A1254" t="s">
        <v>20010</v>
      </c>
      <c r="B1254" t="s">
        <v>20011</v>
      </c>
      <c r="C1254" t="s">
        <v>20277</v>
      </c>
      <c r="D1254" s="4">
        <v>45802.330752314818</v>
      </c>
      <c r="E1254" s="4">
        <v>45804.354166666664</v>
      </c>
      <c r="F1254" s="4">
        <v>45804.371527777781</v>
      </c>
      <c r="G1254" s="4"/>
      <c r="H1254" t="s">
        <v>3155</v>
      </c>
      <c r="I1254" t="s">
        <v>3171</v>
      </c>
      <c r="J1254">
        <v>1001</v>
      </c>
      <c r="K1254" t="s">
        <v>3157</v>
      </c>
      <c r="L1254" t="s">
        <v>3245</v>
      </c>
      <c r="M1254" t="s">
        <v>549</v>
      </c>
      <c r="N1254" t="s">
        <v>550</v>
      </c>
      <c r="O1254" t="s">
        <v>551</v>
      </c>
      <c r="P1254" t="s">
        <v>145</v>
      </c>
      <c r="Q1254" t="s">
        <v>227</v>
      </c>
    </row>
    <row r="1255" spans="1:17">
      <c r="A1255" t="s">
        <v>20278</v>
      </c>
      <c r="B1255" t="s">
        <v>20279</v>
      </c>
      <c r="C1255" t="s">
        <v>20280</v>
      </c>
      <c r="D1255" s="4">
        <v>45802.329780092594</v>
      </c>
      <c r="E1255" s="4">
        <v>45802.916666666664</v>
      </c>
      <c r="F1255" s="4">
        <v>45802.934027777781</v>
      </c>
      <c r="G1255" s="4">
        <v>45802.912870370368</v>
      </c>
      <c r="H1255" t="s">
        <v>3155</v>
      </c>
      <c r="I1255" t="s">
        <v>3162</v>
      </c>
      <c r="J1255">
        <v>0</v>
      </c>
      <c r="K1255" t="s">
        <v>3295</v>
      </c>
      <c r="L1255" t="s">
        <v>3564</v>
      </c>
      <c r="M1255" t="s">
        <v>549</v>
      </c>
      <c r="N1255" t="s">
        <v>550</v>
      </c>
      <c r="O1255" t="s">
        <v>1923</v>
      </c>
      <c r="P1255" t="s">
        <v>1924</v>
      </c>
      <c r="Q1255" t="s">
        <v>3394</v>
      </c>
    </row>
    <row r="1256" spans="1:17">
      <c r="A1256" t="s">
        <v>20274</v>
      </c>
      <c r="B1256" t="s">
        <v>20275</v>
      </c>
      <c r="C1256" t="s">
        <v>20281</v>
      </c>
      <c r="D1256" s="4">
        <v>45802.329502314817</v>
      </c>
      <c r="E1256" s="4">
        <v>45803.25</v>
      </c>
      <c r="F1256" s="4">
        <v>45803.267361111109</v>
      </c>
      <c r="G1256" s="4"/>
      <c r="H1256" t="s">
        <v>3155</v>
      </c>
      <c r="I1256" t="s">
        <v>3171</v>
      </c>
      <c r="J1256">
        <v>1001</v>
      </c>
      <c r="K1256" t="s">
        <v>3157</v>
      </c>
      <c r="L1256" t="s">
        <v>3245</v>
      </c>
      <c r="M1256" t="s">
        <v>549</v>
      </c>
      <c r="N1256" t="s">
        <v>550</v>
      </c>
      <c r="O1256" t="s">
        <v>136</v>
      </c>
      <c r="P1256" t="s">
        <v>147</v>
      </c>
      <c r="Q1256" t="s">
        <v>257</v>
      </c>
    </row>
    <row r="1257" spans="1:17">
      <c r="A1257" t="s">
        <v>20274</v>
      </c>
      <c r="B1257" t="s">
        <v>20282</v>
      </c>
      <c r="C1257" t="s">
        <v>20283</v>
      </c>
      <c r="D1257" s="4">
        <v>45802.328275462962</v>
      </c>
      <c r="E1257" s="4">
        <v>45803.25</v>
      </c>
      <c r="F1257" s="4">
        <v>45803.288194444445</v>
      </c>
      <c r="G1257" s="4">
        <v>45803.251504629632</v>
      </c>
      <c r="H1257" t="s">
        <v>3155</v>
      </c>
      <c r="I1257" t="s">
        <v>3156</v>
      </c>
      <c r="J1257">
        <v>0</v>
      </c>
      <c r="K1257" t="s">
        <v>3157</v>
      </c>
      <c r="L1257" t="s">
        <v>3564</v>
      </c>
      <c r="M1257" t="s">
        <v>549</v>
      </c>
      <c r="N1257" t="s">
        <v>550</v>
      </c>
      <c r="O1257" t="s">
        <v>136</v>
      </c>
      <c r="P1257" t="s">
        <v>147</v>
      </c>
      <c r="Q1257" t="s">
        <v>257</v>
      </c>
    </row>
    <row r="1258" spans="1:17">
      <c r="A1258" t="s">
        <v>20284</v>
      </c>
      <c r="B1258" t="s">
        <v>20285</v>
      </c>
      <c r="C1258" t="s">
        <v>20286</v>
      </c>
      <c r="D1258" s="4">
        <v>45802.312511574077</v>
      </c>
      <c r="E1258" s="4">
        <v>45802.979166666664</v>
      </c>
      <c r="F1258" s="4">
        <v>45802.996527777781</v>
      </c>
      <c r="G1258" s="4">
        <v>45802.97755787037</v>
      </c>
      <c r="H1258" t="s">
        <v>3155</v>
      </c>
      <c r="I1258" t="s">
        <v>3171</v>
      </c>
      <c r="J1258">
        <v>1001</v>
      </c>
      <c r="K1258" t="s">
        <v>3157</v>
      </c>
      <c r="L1258" t="s">
        <v>3564</v>
      </c>
      <c r="M1258" t="s">
        <v>549</v>
      </c>
      <c r="N1258" t="s">
        <v>550</v>
      </c>
      <c r="O1258" t="s">
        <v>136</v>
      </c>
      <c r="P1258" t="s">
        <v>283</v>
      </c>
      <c r="Q1258" t="s">
        <v>284</v>
      </c>
    </row>
    <row r="1259" spans="1:17">
      <c r="A1259" t="s">
        <v>20287</v>
      </c>
      <c r="B1259" t="s">
        <v>20288</v>
      </c>
      <c r="C1259" t="s">
        <v>20289</v>
      </c>
      <c r="D1259" s="4">
        <v>45802.308541666665</v>
      </c>
      <c r="E1259" s="4">
        <v>45803.3125</v>
      </c>
      <c r="F1259" s="4">
        <v>45803.329861111109</v>
      </c>
      <c r="G1259" s="4"/>
      <c r="H1259" t="s">
        <v>3155</v>
      </c>
      <c r="I1259" t="s">
        <v>3512</v>
      </c>
      <c r="J1259">
        <v>1</v>
      </c>
      <c r="K1259" t="s">
        <v>3157</v>
      </c>
      <c r="L1259" t="s">
        <v>3245</v>
      </c>
      <c r="M1259" t="s">
        <v>549</v>
      </c>
      <c r="N1259" t="s">
        <v>550</v>
      </c>
      <c r="O1259" t="s">
        <v>551</v>
      </c>
      <c r="P1259" t="s">
        <v>149</v>
      </c>
      <c r="Q1259" t="s">
        <v>204</v>
      </c>
    </row>
    <row r="1260" spans="1:17">
      <c r="A1260" t="s">
        <v>20290</v>
      </c>
      <c r="B1260" t="s">
        <v>20291</v>
      </c>
      <c r="C1260" t="s">
        <v>20292</v>
      </c>
      <c r="D1260" s="4">
        <v>45802.294907407406</v>
      </c>
      <c r="E1260" s="4">
        <v>45804.625</v>
      </c>
      <c r="F1260" s="4">
        <v>45804.642361111109</v>
      </c>
      <c r="G1260" s="4">
        <v>45804.623923611114</v>
      </c>
      <c r="H1260" t="s">
        <v>3155</v>
      </c>
      <c r="I1260" t="s">
        <v>3280</v>
      </c>
      <c r="J1260">
        <v>0</v>
      </c>
      <c r="K1260" t="s">
        <v>3179</v>
      </c>
      <c r="L1260" t="s">
        <v>3564</v>
      </c>
      <c r="M1260" t="s">
        <v>549</v>
      </c>
      <c r="N1260" t="s">
        <v>550</v>
      </c>
      <c r="O1260" t="s">
        <v>1923</v>
      </c>
      <c r="P1260" t="s">
        <v>1924</v>
      </c>
      <c r="Q1260" t="s">
        <v>3180</v>
      </c>
    </row>
    <row r="1261" spans="1:17">
      <c r="A1261" t="s">
        <v>20293</v>
      </c>
      <c r="B1261" t="s">
        <v>20294</v>
      </c>
      <c r="C1261" t="s">
        <v>20295</v>
      </c>
      <c r="D1261" s="4">
        <v>45802.291539351849</v>
      </c>
      <c r="E1261" s="4">
        <v>45803.291666666664</v>
      </c>
      <c r="F1261" s="4">
        <v>45803.309027777781</v>
      </c>
      <c r="G1261" s="4">
        <v>45803.28328703704</v>
      </c>
      <c r="H1261" t="s">
        <v>3155</v>
      </c>
      <c r="I1261" t="s">
        <v>3171</v>
      </c>
      <c r="J1261">
        <v>1001</v>
      </c>
      <c r="K1261" t="s">
        <v>3157</v>
      </c>
      <c r="L1261" t="s">
        <v>3564</v>
      </c>
      <c r="M1261" t="s">
        <v>549</v>
      </c>
      <c r="N1261" t="s">
        <v>550</v>
      </c>
      <c r="O1261" t="s">
        <v>616</v>
      </c>
      <c r="P1261" t="s">
        <v>314</v>
      </c>
      <c r="Q1261" t="s">
        <v>320</v>
      </c>
    </row>
    <row r="1262" spans="1:17">
      <c r="A1262" t="s">
        <v>20293</v>
      </c>
      <c r="B1262" t="s">
        <v>20296</v>
      </c>
      <c r="C1262" t="s">
        <v>20297</v>
      </c>
      <c r="D1262" s="4">
        <v>45802.290185185186</v>
      </c>
      <c r="E1262" s="4">
        <v>45803.3125</v>
      </c>
      <c r="F1262" s="4">
        <v>45803.329861111109</v>
      </c>
      <c r="G1262" s="4">
        <v>45803.316180555557</v>
      </c>
      <c r="H1262" t="s">
        <v>3155</v>
      </c>
      <c r="I1262" t="s">
        <v>3171</v>
      </c>
      <c r="J1262">
        <v>1001</v>
      </c>
      <c r="K1262" t="s">
        <v>3157</v>
      </c>
      <c r="L1262" t="s">
        <v>3564</v>
      </c>
      <c r="M1262" t="s">
        <v>549</v>
      </c>
      <c r="N1262" t="s">
        <v>550</v>
      </c>
      <c r="O1262" t="s">
        <v>616</v>
      </c>
      <c r="P1262" t="s">
        <v>314</v>
      </c>
      <c r="Q1262" t="s">
        <v>320</v>
      </c>
    </row>
    <row r="1263" spans="1:17">
      <c r="A1263" t="s">
        <v>20298</v>
      </c>
      <c r="B1263" t="s">
        <v>20299</v>
      </c>
      <c r="C1263" t="s">
        <v>20300</v>
      </c>
      <c r="D1263" s="4">
        <v>45802.286145833335</v>
      </c>
      <c r="E1263" s="4">
        <v>45805.395833333336</v>
      </c>
      <c r="F1263" s="4">
        <v>45805.434027777781</v>
      </c>
      <c r="G1263" s="4">
        <v>45805.394895833335</v>
      </c>
      <c r="H1263" t="s">
        <v>3155</v>
      </c>
      <c r="I1263" t="s">
        <v>3209</v>
      </c>
      <c r="J1263">
        <v>0</v>
      </c>
      <c r="K1263" t="s">
        <v>3157</v>
      </c>
      <c r="L1263" t="s">
        <v>3564</v>
      </c>
      <c r="M1263" t="s">
        <v>549</v>
      </c>
      <c r="N1263" t="s">
        <v>550</v>
      </c>
      <c r="O1263" t="s">
        <v>136</v>
      </c>
      <c r="P1263" t="s">
        <v>147</v>
      </c>
      <c r="Q1263" t="s">
        <v>253</v>
      </c>
    </row>
    <row r="1264" spans="1:17">
      <c r="A1264" t="s">
        <v>20301</v>
      </c>
      <c r="B1264" t="s">
        <v>20302</v>
      </c>
      <c r="C1264" t="s">
        <v>20303</v>
      </c>
      <c r="D1264" s="4">
        <v>45802.285879629628</v>
      </c>
      <c r="E1264" s="4">
        <v>45802.75</v>
      </c>
      <c r="F1264" s="4">
        <v>45802.767361111109</v>
      </c>
      <c r="G1264" s="4"/>
      <c r="H1264" t="s">
        <v>3155</v>
      </c>
      <c r="I1264" t="s">
        <v>3175</v>
      </c>
      <c r="J1264">
        <v>0</v>
      </c>
      <c r="K1264" t="s">
        <v>3157</v>
      </c>
      <c r="L1264" t="s">
        <v>3593</v>
      </c>
      <c r="M1264" t="s">
        <v>549</v>
      </c>
      <c r="N1264" t="s">
        <v>550</v>
      </c>
      <c r="O1264" t="s">
        <v>551</v>
      </c>
      <c r="P1264" t="s">
        <v>242</v>
      </c>
      <c r="Q1264" t="s">
        <v>249</v>
      </c>
    </row>
    <row r="1265" spans="1:17">
      <c r="A1265" t="s">
        <v>20304</v>
      </c>
      <c r="B1265" t="s">
        <v>20305</v>
      </c>
      <c r="C1265" t="s">
        <v>20306</v>
      </c>
      <c r="D1265" s="4">
        <v>45802.28197916667</v>
      </c>
      <c r="E1265" s="4">
        <v>45808.5</v>
      </c>
      <c r="F1265" s="4">
        <v>45808.517361111109</v>
      </c>
      <c r="G1265" s="4"/>
      <c r="H1265" t="s">
        <v>3155</v>
      </c>
      <c r="I1265" t="s">
        <v>3512</v>
      </c>
      <c r="J1265">
        <v>1</v>
      </c>
      <c r="K1265" t="s">
        <v>3157</v>
      </c>
      <c r="L1265" t="s">
        <v>3158</v>
      </c>
      <c r="M1265" t="s">
        <v>549</v>
      </c>
      <c r="N1265" t="s">
        <v>550</v>
      </c>
      <c r="O1265" t="s">
        <v>136</v>
      </c>
      <c r="P1265" t="s">
        <v>147</v>
      </c>
      <c r="Q1265" t="s">
        <v>259</v>
      </c>
    </row>
    <row r="1266" spans="1:17">
      <c r="A1266" t="s">
        <v>20307</v>
      </c>
      <c r="B1266" t="s">
        <v>20308</v>
      </c>
      <c r="C1266" t="s">
        <v>20309</v>
      </c>
      <c r="D1266" s="4">
        <v>45802.280381944445</v>
      </c>
      <c r="E1266" s="4">
        <v>45807.3125</v>
      </c>
      <c r="F1266" s="4">
        <v>45807.350694444445</v>
      </c>
      <c r="G1266" s="4"/>
      <c r="H1266" t="s">
        <v>3155</v>
      </c>
      <c r="I1266" t="s">
        <v>3156</v>
      </c>
      <c r="J1266">
        <v>0</v>
      </c>
      <c r="K1266" t="s">
        <v>3157</v>
      </c>
      <c r="L1266" t="s">
        <v>3158</v>
      </c>
      <c r="M1266" t="s">
        <v>549</v>
      </c>
      <c r="N1266" t="s">
        <v>550</v>
      </c>
      <c r="O1266" t="s">
        <v>551</v>
      </c>
      <c r="P1266" t="s">
        <v>149</v>
      </c>
      <c r="Q1266" t="s">
        <v>202</v>
      </c>
    </row>
    <row r="1267" spans="1:17">
      <c r="A1267" t="s">
        <v>20310</v>
      </c>
      <c r="B1267" t="s">
        <v>20311</v>
      </c>
      <c r="C1267" t="s">
        <v>20312</v>
      </c>
      <c r="D1267" s="4">
        <v>45802.279074074075</v>
      </c>
      <c r="E1267" s="4">
        <v>45806.270833333336</v>
      </c>
      <c r="F1267" s="4">
        <v>45806.309027777781</v>
      </c>
      <c r="G1267" s="4">
        <v>45806.269594907404</v>
      </c>
      <c r="H1267" t="s">
        <v>3155</v>
      </c>
      <c r="I1267" t="s">
        <v>3156</v>
      </c>
      <c r="J1267">
        <v>0</v>
      </c>
      <c r="K1267" t="s">
        <v>3227</v>
      </c>
      <c r="L1267" t="s">
        <v>3564</v>
      </c>
      <c r="M1267" t="s">
        <v>549</v>
      </c>
      <c r="N1267" t="s">
        <v>550</v>
      </c>
      <c r="O1267" t="s">
        <v>551</v>
      </c>
      <c r="P1267" t="s">
        <v>145</v>
      </c>
      <c r="Q1267" t="s">
        <v>219</v>
      </c>
    </row>
    <row r="1268" spans="1:17">
      <c r="A1268" t="s">
        <v>19964</v>
      </c>
      <c r="B1268" t="s">
        <v>19965</v>
      </c>
      <c r="C1268" t="s">
        <v>20313</v>
      </c>
      <c r="D1268" s="4">
        <v>45802.275011574071</v>
      </c>
      <c r="E1268" s="4">
        <v>45804.5</v>
      </c>
      <c r="F1268" s="4">
        <v>45804.538194444445</v>
      </c>
      <c r="G1268" s="4"/>
      <c r="H1268" t="s">
        <v>3155</v>
      </c>
      <c r="I1268" t="s">
        <v>3209</v>
      </c>
      <c r="J1268">
        <v>0</v>
      </c>
      <c r="K1268" t="s">
        <v>3157</v>
      </c>
      <c r="L1268" t="s">
        <v>3245</v>
      </c>
      <c r="M1268" t="s">
        <v>549</v>
      </c>
      <c r="N1268" t="s">
        <v>550</v>
      </c>
      <c r="O1268" t="s">
        <v>136</v>
      </c>
      <c r="P1268" t="s">
        <v>147</v>
      </c>
      <c r="Q1268" t="s">
        <v>258</v>
      </c>
    </row>
    <row r="1269" spans="1:17">
      <c r="A1269" t="s">
        <v>9742</v>
      </c>
      <c r="B1269" t="s">
        <v>9743</v>
      </c>
      <c r="C1269" t="s">
        <v>20314</v>
      </c>
      <c r="D1269" s="4">
        <v>45802.272638888891</v>
      </c>
      <c r="E1269" s="4">
        <v>45803.833333333336</v>
      </c>
      <c r="F1269" s="4">
        <v>45803.850694444445</v>
      </c>
      <c r="G1269" s="4"/>
      <c r="H1269" t="s">
        <v>3155</v>
      </c>
      <c r="I1269" t="s">
        <v>3280</v>
      </c>
      <c r="J1269">
        <v>0</v>
      </c>
      <c r="K1269" t="s">
        <v>3179</v>
      </c>
      <c r="L1269" t="s">
        <v>3245</v>
      </c>
      <c r="M1269" t="s">
        <v>549</v>
      </c>
      <c r="N1269" t="s">
        <v>550</v>
      </c>
      <c r="O1269" t="s">
        <v>616</v>
      </c>
      <c r="P1269" t="s">
        <v>314</v>
      </c>
      <c r="Q1269" t="s">
        <v>321</v>
      </c>
    </row>
    <row r="1270" spans="1:17">
      <c r="A1270" t="s">
        <v>20315</v>
      </c>
      <c r="B1270" t="s">
        <v>20316</v>
      </c>
      <c r="C1270" t="s">
        <v>20317</v>
      </c>
      <c r="D1270" s="4">
        <v>45802.270185185182</v>
      </c>
      <c r="E1270" s="4">
        <v>45802.708333333336</v>
      </c>
      <c r="F1270" s="4">
        <v>45802.725694444445</v>
      </c>
      <c r="G1270" s="4"/>
      <c r="H1270" t="s">
        <v>3155</v>
      </c>
      <c r="I1270" t="s">
        <v>3162</v>
      </c>
      <c r="J1270">
        <v>0</v>
      </c>
      <c r="K1270" t="s">
        <v>3227</v>
      </c>
      <c r="L1270" t="s">
        <v>3245</v>
      </c>
      <c r="M1270" t="s">
        <v>549</v>
      </c>
      <c r="N1270" t="s">
        <v>550</v>
      </c>
      <c r="O1270" t="s">
        <v>1923</v>
      </c>
      <c r="P1270" t="s">
        <v>1924</v>
      </c>
      <c r="Q1270" t="s">
        <v>3299</v>
      </c>
    </row>
    <row r="1271" spans="1:17">
      <c r="A1271" t="s">
        <v>20318</v>
      </c>
      <c r="B1271" t="s">
        <v>20319</v>
      </c>
      <c r="C1271" t="s">
        <v>20320</v>
      </c>
      <c r="D1271" s="4">
        <v>45802.266956018517</v>
      </c>
      <c r="E1271" s="4">
        <v>45807.416666666664</v>
      </c>
      <c r="F1271" s="4">
        <v>45807.454861111109</v>
      </c>
      <c r="G1271" s="4"/>
      <c r="H1271" t="s">
        <v>3155</v>
      </c>
      <c r="I1271" t="s">
        <v>3464</v>
      </c>
      <c r="J1271">
        <v>1</v>
      </c>
      <c r="K1271" t="s">
        <v>3194</v>
      </c>
      <c r="L1271" t="s">
        <v>3245</v>
      </c>
      <c r="M1271" t="s">
        <v>549</v>
      </c>
      <c r="N1271" t="s">
        <v>559</v>
      </c>
      <c r="O1271" t="s">
        <v>469</v>
      </c>
      <c r="P1271" t="s">
        <v>180</v>
      </c>
      <c r="Q1271" t="s">
        <v>184</v>
      </c>
    </row>
    <row r="1272" spans="1:17">
      <c r="A1272" t="s">
        <v>20321</v>
      </c>
      <c r="B1272" t="s">
        <v>20322</v>
      </c>
      <c r="C1272" t="s">
        <v>20323</v>
      </c>
      <c r="D1272" s="4">
        <v>45802.263831018521</v>
      </c>
      <c r="E1272" s="4">
        <v>45806.291666666664</v>
      </c>
      <c r="F1272" s="4">
        <v>45806.329861111109</v>
      </c>
      <c r="G1272" s="4"/>
      <c r="H1272" t="s">
        <v>3155</v>
      </c>
      <c r="I1272" t="s">
        <v>3156</v>
      </c>
      <c r="J1272">
        <v>0</v>
      </c>
      <c r="K1272" t="s">
        <v>3157</v>
      </c>
      <c r="L1272" t="s">
        <v>3245</v>
      </c>
      <c r="M1272" t="s">
        <v>549</v>
      </c>
      <c r="N1272" t="s">
        <v>550</v>
      </c>
      <c r="O1272" t="s">
        <v>136</v>
      </c>
      <c r="P1272" t="s">
        <v>147</v>
      </c>
      <c r="Q1272" t="s">
        <v>254</v>
      </c>
    </row>
    <row r="1273" spans="1:17">
      <c r="A1273" t="s">
        <v>20324</v>
      </c>
      <c r="B1273" t="s">
        <v>20325</v>
      </c>
      <c r="C1273" t="s">
        <v>20326</v>
      </c>
      <c r="D1273" s="4">
        <v>45802.253449074073</v>
      </c>
      <c r="E1273" s="4">
        <v>45813.875</v>
      </c>
      <c r="F1273" s="4">
        <v>45813.892361111109</v>
      </c>
      <c r="G1273" s="4"/>
      <c r="H1273" t="s">
        <v>3155</v>
      </c>
      <c r="I1273" t="s">
        <v>3291</v>
      </c>
      <c r="J1273">
        <v>0</v>
      </c>
      <c r="K1273" t="s">
        <v>3157</v>
      </c>
      <c r="L1273" t="s">
        <v>3158</v>
      </c>
      <c r="M1273" t="s">
        <v>549</v>
      </c>
      <c r="N1273" t="s">
        <v>559</v>
      </c>
      <c r="O1273" t="s">
        <v>469</v>
      </c>
      <c r="P1273" t="s">
        <v>180</v>
      </c>
      <c r="Q1273" t="s">
        <v>183</v>
      </c>
    </row>
    <row r="1274" spans="1:17">
      <c r="A1274" t="s">
        <v>20327</v>
      </c>
      <c r="B1274" t="s">
        <v>20328</v>
      </c>
      <c r="C1274" t="s">
        <v>20329</v>
      </c>
      <c r="D1274" s="4">
        <v>45802.25240740741</v>
      </c>
      <c r="E1274" s="4">
        <v>45807.958333333336</v>
      </c>
      <c r="F1274" s="4">
        <v>45807.975694444445</v>
      </c>
      <c r="G1274" s="4"/>
      <c r="H1274" t="s">
        <v>3155</v>
      </c>
      <c r="I1274" t="s">
        <v>3171</v>
      </c>
      <c r="J1274">
        <v>0</v>
      </c>
      <c r="K1274" t="s">
        <v>3157</v>
      </c>
      <c r="L1274" t="s">
        <v>3158</v>
      </c>
      <c r="M1274" t="s">
        <v>549</v>
      </c>
      <c r="N1274" t="s">
        <v>550</v>
      </c>
      <c r="O1274" t="s">
        <v>616</v>
      </c>
      <c r="P1274" t="s">
        <v>314</v>
      </c>
      <c r="Q1274" t="s">
        <v>317</v>
      </c>
    </row>
    <row r="1275" spans="1:17">
      <c r="A1275" t="s">
        <v>20330</v>
      </c>
      <c r="B1275" t="s">
        <v>20331</v>
      </c>
      <c r="C1275" t="s">
        <v>20332</v>
      </c>
      <c r="D1275" s="4">
        <v>45802.243946759256</v>
      </c>
      <c r="E1275" s="4">
        <v>45803.291666666664</v>
      </c>
      <c r="F1275" s="4">
        <v>45803.329861111109</v>
      </c>
      <c r="G1275" s="4">
        <v>45803.285682870373</v>
      </c>
      <c r="H1275" t="s">
        <v>3155</v>
      </c>
      <c r="I1275" t="s">
        <v>3156</v>
      </c>
      <c r="J1275">
        <v>0</v>
      </c>
      <c r="K1275" t="s">
        <v>3194</v>
      </c>
      <c r="L1275" t="s">
        <v>3564</v>
      </c>
      <c r="M1275" t="s">
        <v>549</v>
      </c>
      <c r="N1275" t="s">
        <v>550</v>
      </c>
      <c r="O1275" t="s">
        <v>136</v>
      </c>
      <c r="P1275" t="s">
        <v>283</v>
      </c>
      <c r="Q1275" t="s">
        <v>284</v>
      </c>
    </row>
    <row r="1276" spans="1:17">
      <c r="A1276" t="s">
        <v>20333</v>
      </c>
      <c r="B1276" t="s">
        <v>20334</v>
      </c>
      <c r="C1276" t="s">
        <v>20335</v>
      </c>
      <c r="D1276" s="4">
        <v>45802.242222222223</v>
      </c>
      <c r="E1276" s="4">
        <v>45802.666666666664</v>
      </c>
      <c r="F1276" s="4">
        <v>45802.684027777781</v>
      </c>
      <c r="G1276" s="4">
        <v>45802.667233796295</v>
      </c>
      <c r="H1276" t="s">
        <v>3155</v>
      </c>
      <c r="I1276" t="s">
        <v>3175</v>
      </c>
      <c r="J1276">
        <v>1001</v>
      </c>
      <c r="K1276" t="s">
        <v>3194</v>
      </c>
      <c r="L1276" t="s">
        <v>3564</v>
      </c>
      <c r="M1276" t="s">
        <v>549</v>
      </c>
      <c r="N1276" t="s">
        <v>550</v>
      </c>
      <c r="O1276" t="s">
        <v>551</v>
      </c>
      <c r="P1276" t="s">
        <v>145</v>
      </c>
      <c r="Q1276" t="s">
        <v>218</v>
      </c>
    </row>
    <row r="1277" spans="1:17">
      <c r="A1277" t="s">
        <v>20336</v>
      </c>
      <c r="B1277" t="s">
        <v>20337</v>
      </c>
      <c r="C1277" t="s">
        <v>20338</v>
      </c>
      <c r="D1277" s="4">
        <v>45802.239224537036</v>
      </c>
      <c r="E1277" s="4">
        <v>45803.291666666664</v>
      </c>
      <c r="F1277" s="4">
        <v>45803.309027777781</v>
      </c>
      <c r="G1277" s="4"/>
      <c r="H1277" t="s">
        <v>3155</v>
      </c>
      <c r="I1277" t="s">
        <v>3171</v>
      </c>
      <c r="J1277">
        <v>1001</v>
      </c>
      <c r="K1277" t="s">
        <v>3157</v>
      </c>
      <c r="L1277" t="s">
        <v>3593</v>
      </c>
      <c r="M1277" t="s">
        <v>549</v>
      </c>
      <c r="N1277" t="s">
        <v>550</v>
      </c>
      <c r="O1277" t="s">
        <v>551</v>
      </c>
      <c r="P1277" t="s">
        <v>149</v>
      </c>
      <c r="Q1277" t="s">
        <v>202</v>
      </c>
    </row>
    <row r="1278" spans="1:17">
      <c r="A1278" t="s">
        <v>20339</v>
      </c>
      <c r="B1278" t="s">
        <v>20340</v>
      </c>
      <c r="C1278" t="s">
        <v>20341</v>
      </c>
      <c r="D1278" s="4">
        <v>45802.234375</v>
      </c>
      <c r="E1278" s="4">
        <v>45803.979166666664</v>
      </c>
      <c r="F1278" s="4">
        <v>45803.996527777781</v>
      </c>
      <c r="G1278" s="4"/>
      <c r="H1278" t="s">
        <v>3155</v>
      </c>
      <c r="I1278" t="s">
        <v>3171</v>
      </c>
      <c r="J1278">
        <v>1002</v>
      </c>
      <c r="K1278" t="s">
        <v>3157</v>
      </c>
      <c r="L1278" t="s">
        <v>3245</v>
      </c>
      <c r="M1278" t="s">
        <v>549</v>
      </c>
      <c r="N1278" t="s">
        <v>550</v>
      </c>
      <c r="O1278" t="s">
        <v>551</v>
      </c>
      <c r="P1278" t="s">
        <v>242</v>
      </c>
      <c r="Q1278" t="s">
        <v>244</v>
      </c>
    </row>
    <row r="1279" spans="1:17">
      <c r="A1279" t="s">
        <v>20342</v>
      </c>
      <c r="B1279" t="s">
        <v>20343</v>
      </c>
      <c r="C1279" t="s">
        <v>20344</v>
      </c>
      <c r="D1279" s="4">
        <v>45802.233252314814</v>
      </c>
      <c r="E1279" s="4">
        <v>45804.083333333336</v>
      </c>
      <c r="F1279" s="4">
        <v>45804.100694444445</v>
      </c>
      <c r="G1279" s="4"/>
      <c r="H1279" t="s">
        <v>3155</v>
      </c>
      <c r="I1279" t="s">
        <v>3162</v>
      </c>
      <c r="J1279">
        <v>0</v>
      </c>
      <c r="K1279" t="s">
        <v>3198</v>
      </c>
      <c r="L1279" t="s">
        <v>3245</v>
      </c>
      <c r="M1279" t="s">
        <v>549</v>
      </c>
      <c r="N1279" t="s">
        <v>550</v>
      </c>
      <c r="O1279" t="s">
        <v>616</v>
      </c>
      <c r="P1279" t="s">
        <v>314</v>
      </c>
      <c r="Q1279" t="s">
        <v>320</v>
      </c>
    </row>
    <row r="1280" spans="1:17">
      <c r="A1280" t="s">
        <v>20345</v>
      </c>
      <c r="B1280" t="s">
        <v>20346</v>
      </c>
      <c r="C1280" t="s">
        <v>20347</v>
      </c>
      <c r="D1280" s="4">
        <v>45802.228425925925</v>
      </c>
      <c r="E1280" s="4">
        <v>45805.9375</v>
      </c>
      <c r="F1280" s="4">
        <v>45805.954861111109</v>
      </c>
      <c r="G1280" s="4">
        <v>45805.943506944444</v>
      </c>
      <c r="H1280" t="s">
        <v>3155</v>
      </c>
      <c r="I1280" t="s">
        <v>3171</v>
      </c>
      <c r="J1280">
        <v>1001</v>
      </c>
      <c r="K1280" t="s">
        <v>3157</v>
      </c>
      <c r="L1280" t="s">
        <v>3564</v>
      </c>
      <c r="M1280" t="s">
        <v>549</v>
      </c>
      <c r="N1280" t="s">
        <v>550</v>
      </c>
      <c r="O1280" t="s">
        <v>616</v>
      </c>
      <c r="P1280" t="s">
        <v>314</v>
      </c>
      <c r="Q1280" t="s">
        <v>317</v>
      </c>
    </row>
    <row r="1281" spans="1:17">
      <c r="A1281" t="s">
        <v>19889</v>
      </c>
      <c r="B1281" t="s">
        <v>19890</v>
      </c>
      <c r="C1281" t="s">
        <v>20348</v>
      </c>
      <c r="D1281" s="4">
        <v>45802.221747685187</v>
      </c>
      <c r="E1281" s="4">
        <v>45803.229166666664</v>
      </c>
      <c r="F1281" s="4">
        <v>45803.267361111109</v>
      </c>
      <c r="G1281" s="4"/>
      <c r="H1281" t="s">
        <v>3155</v>
      </c>
      <c r="I1281" t="s">
        <v>3240</v>
      </c>
      <c r="J1281">
        <v>1001</v>
      </c>
      <c r="K1281" t="s">
        <v>3194</v>
      </c>
      <c r="L1281" t="s">
        <v>3245</v>
      </c>
      <c r="M1281" t="s">
        <v>549</v>
      </c>
      <c r="N1281" t="s">
        <v>550</v>
      </c>
      <c r="O1281" t="s">
        <v>551</v>
      </c>
      <c r="P1281" t="s">
        <v>145</v>
      </c>
      <c r="Q1281" t="s">
        <v>215</v>
      </c>
    </row>
    <row r="1282" spans="1:17">
      <c r="A1282" t="s">
        <v>20349</v>
      </c>
      <c r="B1282" t="s">
        <v>20350</v>
      </c>
      <c r="C1282" t="s">
        <v>20351</v>
      </c>
      <c r="D1282" s="4">
        <v>45802.221446759257</v>
      </c>
      <c r="E1282" s="4">
        <v>45803.520833333336</v>
      </c>
      <c r="F1282" s="4">
        <v>45803.538194444445</v>
      </c>
      <c r="G1282" s="4"/>
      <c r="H1282" t="s">
        <v>3155</v>
      </c>
      <c r="I1282" t="s">
        <v>3184</v>
      </c>
      <c r="J1282">
        <v>1001</v>
      </c>
      <c r="K1282" t="s">
        <v>3157</v>
      </c>
      <c r="L1282" t="s">
        <v>3593</v>
      </c>
      <c r="M1282" t="s">
        <v>549</v>
      </c>
      <c r="N1282" t="s">
        <v>550</v>
      </c>
      <c r="O1282" t="s">
        <v>136</v>
      </c>
      <c r="P1282" t="s">
        <v>292</v>
      </c>
      <c r="Q1282" t="s">
        <v>293</v>
      </c>
    </row>
    <row r="1283" spans="1:17">
      <c r="A1283" t="s">
        <v>20352</v>
      </c>
      <c r="B1283" t="s">
        <v>20353</v>
      </c>
      <c r="C1283" t="s">
        <v>20354</v>
      </c>
      <c r="D1283" s="4">
        <v>45802.213055555556</v>
      </c>
      <c r="E1283" s="4">
        <v>45803.520833333336</v>
      </c>
      <c r="F1283" s="4">
        <v>45803.538194444445</v>
      </c>
      <c r="G1283" s="4"/>
      <c r="H1283" t="s">
        <v>3155</v>
      </c>
      <c r="I1283" t="s">
        <v>3291</v>
      </c>
      <c r="J1283">
        <v>0</v>
      </c>
      <c r="K1283" t="s">
        <v>3194</v>
      </c>
      <c r="L1283" t="s">
        <v>3593</v>
      </c>
      <c r="M1283" t="s">
        <v>549</v>
      </c>
      <c r="N1283" t="s">
        <v>559</v>
      </c>
      <c r="O1283" t="s">
        <v>469</v>
      </c>
      <c r="P1283" t="s">
        <v>180</v>
      </c>
      <c r="Q1283" t="s">
        <v>182</v>
      </c>
    </row>
    <row r="1284" spans="1:17">
      <c r="A1284" t="s">
        <v>20242</v>
      </c>
      <c r="B1284" t="s">
        <v>20243</v>
      </c>
      <c r="C1284" t="s">
        <v>20355</v>
      </c>
      <c r="D1284" s="4">
        <v>45802.212418981479</v>
      </c>
      <c r="E1284" s="4">
        <v>45802.958333333336</v>
      </c>
      <c r="F1284" s="4">
        <v>45802.975694444445</v>
      </c>
      <c r="G1284" s="4"/>
      <c r="H1284" t="s">
        <v>3155</v>
      </c>
      <c r="I1284" t="s">
        <v>3175</v>
      </c>
      <c r="J1284">
        <v>0</v>
      </c>
      <c r="K1284" t="s">
        <v>3157</v>
      </c>
      <c r="L1284" t="s">
        <v>3245</v>
      </c>
      <c r="M1284" t="s">
        <v>549</v>
      </c>
      <c r="N1284" t="s">
        <v>550</v>
      </c>
      <c r="O1284" t="s">
        <v>616</v>
      </c>
      <c r="P1284" t="s">
        <v>314</v>
      </c>
      <c r="Q1284" t="s">
        <v>315</v>
      </c>
    </row>
    <row r="1285" spans="1:17">
      <c r="A1285" t="s">
        <v>20356</v>
      </c>
      <c r="B1285" t="s">
        <v>20357</v>
      </c>
      <c r="C1285" t="s">
        <v>20358</v>
      </c>
      <c r="D1285" s="4">
        <v>45802.208402777775</v>
      </c>
      <c r="E1285" s="4">
        <v>45807.833333333336</v>
      </c>
      <c r="F1285" s="4">
        <v>45807.850694444445</v>
      </c>
      <c r="G1285" s="4"/>
      <c r="H1285" t="s">
        <v>3155</v>
      </c>
      <c r="I1285" t="s">
        <v>3291</v>
      </c>
      <c r="J1285">
        <v>0</v>
      </c>
      <c r="K1285" t="s">
        <v>3194</v>
      </c>
      <c r="L1285" t="s">
        <v>3158</v>
      </c>
      <c r="M1285" t="s">
        <v>549</v>
      </c>
      <c r="N1285" t="s">
        <v>550</v>
      </c>
      <c r="O1285" t="s">
        <v>551</v>
      </c>
      <c r="P1285" t="s">
        <v>141</v>
      </c>
      <c r="Q1285" t="s">
        <v>238</v>
      </c>
    </row>
    <row r="1286" spans="1:17">
      <c r="A1286" t="s">
        <v>20359</v>
      </c>
      <c r="B1286" t="s">
        <v>20360</v>
      </c>
      <c r="C1286" t="s">
        <v>20361</v>
      </c>
      <c r="D1286" s="4">
        <v>45802.206967592596</v>
      </c>
      <c r="E1286" s="4">
        <v>45803.333333333336</v>
      </c>
      <c r="F1286" s="4">
        <v>45803.350694444445</v>
      </c>
      <c r="G1286" s="4">
        <v>45803.325416666667</v>
      </c>
      <c r="H1286" t="s">
        <v>3155</v>
      </c>
      <c r="I1286" t="s">
        <v>3162</v>
      </c>
      <c r="J1286">
        <v>0</v>
      </c>
      <c r="K1286" t="s">
        <v>3198</v>
      </c>
      <c r="L1286" t="s">
        <v>3564</v>
      </c>
      <c r="M1286" t="s">
        <v>549</v>
      </c>
      <c r="N1286" t="s">
        <v>550</v>
      </c>
      <c r="O1286" t="s">
        <v>1923</v>
      </c>
      <c r="P1286" t="s">
        <v>1924</v>
      </c>
      <c r="Q1286" t="s">
        <v>3180</v>
      </c>
    </row>
    <row r="1287" spans="1:17">
      <c r="A1287" t="s">
        <v>20362</v>
      </c>
      <c r="B1287" t="s">
        <v>20363</v>
      </c>
      <c r="C1287" t="s">
        <v>20364</v>
      </c>
      <c r="D1287" s="4">
        <v>45802.192430555559</v>
      </c>
      <c r="E1287" s="4">
        <v>45803.25</v>
      </c>
      <c r="F1287" s="4">
        <v>45803.267361111109</v>
      </c>
      <c r="G1287" s="4"/>
      <c r="H1287" t="s">
        <v>3155</v>
      </c>
      <c r="I1287" t="s">
        <v>3162</v>
      </c>
      <c r="J1287">
        <v>0</v>
      </c>
      <c r="K1287" t="s">
        <v>3379</v>
      </c>
      <c r="L1287" t="s">
        <v>3593</v>
      </c>
      <c r="M1287" t="s">
        <v>549</v>
      </c>
      <c r="N1287" t="s">
        <v>550</v>
      </c>
      <c r="O1287" t="s">
        <v>1923</v>
      </c>
      <c r="P1287" t="s">
        <v>1924</v>
      </c>
      <c r="Q1287" t="s">
        <v>3359</v>
      </c>
    </row>
    <row r="1288" spans="1:17">
      <c r="A1288" t="s">
        <v>20365</v>
      </c>
      <c r="B1288" t="s">
        <v>20366</v>
      </c>
      <c r="C1288" t="s">
        <v>20367</v>
      </c>
      <c r="D1288" s="4">
        <v>45802.189965277779</v>
      </c>
      <c r="E1288" s="4">
        <v>45802.666666666664</v>
      </c>
      <c r="F1288" s="4">
        <v>45802.684027777781</v>
      </c>
      <c r="G1288" s="4">
        <v>45802.666458333333</v>
      </c>
      <c r="H1288" t="s">
        <v>3155</v>
      </c>
      <c r="I1288" t="s">
        <v>3162</v>
      </c>
      <c r="J1288">
        <v>0</v>
      </c>
      <c r="K1288" t="s">
        <v>3198</v>
      </c>
      <c r="L1288" t="s">
        <v>3564</v>
      </c>
      <c r="M1288" t="s">
        <v>549</v>
      </c>
      <c r="N1288" t="s">
        <v>550</v>
      </c>
      <c r="O1288" t="s">
        <v>1923</v>
      </c>
      <c r="P1288" t="s">
        <v>1924</v>
      </c>
      <c r="Q1288" t="s">
        <v>3359</v>
      </c>
    </row>
    <row r="1289" spans="1:17">
      <c r="A1289" t="s">
        <v>20368</v>
      </c>
      <c r="B1289" t="s">
        <v>20369</v>
      </c>
      <c r="C1289" t="s">
        <v>20370</v>
      </c>
      <c r="D1289" s="4">
        <v>45802.183240740742</v>
      </c>
      <c r="E1289" s="4">
        <v>45802.875</v>
      </c>
      <c r="F1289" s="4">
        <v>45802.892361111109</v>
      </c>
      <c r="G1289" s="4"/>
      <c r="H1289" t="s">
        <v>3155</v>
      </c>
      <c r="I1289" t="s">
        <v>3184</v>
      </c>
      <c r="J1289">
        <v>1002</v>
      </c>
      <c r="K1289" t="s">
        <v>3157</v>
      </c>
      <c r="L1289" t="s">
        <v>3593</v>
      </c>
      <c r="M1289" t="s">
        <v>549</v>
      </c>
      <c r="N1289" t="s">
        <v>550</v>
      </c>
      <c r="O1289" t="s">
        <v>616</v>
      </c>
      <c r="P1289" t="s">
        <v>314</v>
      </c>
      <c r="Q1289" t="s">
        <v>318</v>
      </c>
    </row>
    <row r="1290" spans="1:17">
      <c r="A1290" t="s">
        <v>20371</v>
      </c>
      <c r="B1290" t="s">
        <v>20372</v>
      </c>
      <c r="C1290" t="s">
        <v>20373</v>
      </c>
      <c r="D1290" s="4">
        <v>45802.183194444442</v>
      </c>
      <c r="E1290" s="4">
        <v>45803.583333333336</v>
      </c>
      <c r="F1290" s="4">
        <v>45803.600694444445</v>
      </c>
      <c r="G1290" s="4"/>
      <c r="H1290" t="s">
        <v>3155</v>
      </c>
      <c r="I1290" t="s">
        <v>3162</v>
      </c>
      <c r="J1290">
        <v>0</v>
      </c>
      <c r="K1290" t="s">
        <v>3379</v>
      </c>
      <c r="L1290" t="s">
        <v>3245</v>
      </c>
      <c r="M1290" t="s">
        <v>549</v>
      </c>
      <c r="N1290" t="s">
        <v>550</v>
      </c>
      <c r="O1290" t="s">
        <v>1923</v>
      </c>
      <c r="P1290" t="s">
        <v>1924</v>
      </c>
      <c r="Q1290" t="s">
        <v>3394</v>
      </c>
    </row>
    <row r="1291" spans="1:17">
      <c r="A1291" t="s">
        <v>20163</v>
      </c>
      <c r="B1291" t="s">
        <v>20164</v>
      </c>
      <c r="C1291" t="s">
        <v>20374</v>
      </c>
      <c r="D1291" s="4">
        <v>45802.168310185189</v>
      </c>
      <c r="E1291" s="4">
        <v>45803.25</v>
      </c>
      <c r="F1291" s="4">
        <v>45803.267361111109</v>
      </c>
      <c r="G1291" s="4"/>
      <c r="H1291" t="s">
        <v>3155</v>
      </c>
      <c r="I1291" t="s">
        <v>3162</v>
      </c>
      <c r="J1291">
        <v>0</v>
      </c>
      <c r="K1291" t="s">
        <v>3179</v>
      </c>
      <c r="L1291" t="s">
        <v>3245</v>
      </c>
      <c r="M1291" t="s">
        <v>549</v>
      </c>
      <c r="N1291" t="s">
        <v>550</v>
      </c>
      <c r="O1291" t="s">
        <v>1923</v>
      </c>
      <c r="P1291" t="s">
        <v>1924</v>
      </c>
      <c r="Q1291" t="s">
        <v>3281</v>
      </c>
    </row>
    <row r="1292" spans="1:17">
      <c r="A1292" t="s">
        <v>20375</v>
      </c>
      <c r="B1292" t="s">
        <v>20376</v>
      </c>
      <c r="C1292" t="s">
        <v>20377</v>
      </c>
      <c r="D1292" s="4">
        <v>45802.162199074075</v>
      </c>
      <c r="E1292" s="4">
        <v>45809.375</v>
      </c>
      <c r="F1292" s="4">
        <v>45809.392361111109</v>
      </c>
      <c r="G1292" s="4"/>
      <c r="H1292" t="s">
        <v>3155</v>
      </c>
      <c r="I1292" t="s">
        <v>3175</v>
      </c>
      <c r="J1292">
        <v>1001</v>
      </c>
      <c r="K1292" t="s">
        <v>3157</v>
      </c>
      <c r="L1292" t="s">
        <v>3158</v>
      </c>
      <c r="M1292" t="s">
        <v>549</v>
      </c>
      <c r="N1292" t="s">
        <v>550</v>
      </c>
      <c r="O1292" t="s">
        <v>136</v>
      </c>
      <c r="P1292" t="s">
        <v>264</v>
      </c>
      <c r="Q1292" t="s">
        <v>266</v>
      </c>
    </row>
    <row r="1293" spans="1:17">
      <c r="A1293" t="s">
        <v>20378</v>
      </c>
      <c r="B1293" t="s">
        <v>20379</v>
      </c>
      <c r="C1293" t="s">
        <v>20380</v>
      </c>
      <c r="D1293" s="4">
        <v>45802.156782407408</v>
      </c>
      <c r="E1293" s="4">
        <v>45802.729166666664</v>
      </c>
      <c r="F1293" s="4">
        <v>45802.767361111109</v>
      </c>
      <c r="G1293" s="4">
        <v>45802.730393518519</v>
      </c>
      <c r="H1293" t="s">
        <v>3155</v>
      </c>
      <c r="I1293" t="s">
        <v>3156</v>
      </c>
      <c r="J1293">
        <v>0</v>
      </c>
      <c r="K1293" t="s">
        <v>3194</v>
      </c>
      <c r="L1293" t="s">
        <v>3564</v>
      </c>
      <c r="M1293" t="s">
        <v>549</v>
      </c>
      <c r="N1293" t="s">
        <v>550</v>
      </c>
      <c r="O1293" t="s">
        <v>136</v>
      </c>
      <c r="P1293" t="s">
        <v>292</v>
      </c>
      <c r="Q1293" t="s">
        <v>293</v>
      </c>
    </row>
    <row r="1294" spans="1:17">
      <c r="A1294" t="s">
        <v>20381</v>
      </c>
      <c r="B1294" t="s">
        <v>20382</v>
      </c>
      <c r="C1294" t="s">
        <v>20383</v>
      </c>
      <c r="D1294" s="4">
        <v>45802.15353009259</v>
      </c>
      <c r="E1294" s="4">
        <v>45802.708333333336</v>
      </c>
      <c r="F1294" s="4">
        <v>45802.746527777781</v>
      </c>
      <c r="G1294" s="4">
        <v>45802.711851851855</v>
      </c>
      <c r="H1294" t="s">
        <v>3155</v>
      </c>
      <c r="I1294" t="s">
        <v>3240</v>
      </c>
      <c r="J1294">
        <v>1001</v>
      </c>
      <c r="K1294" t="s">
        <v>3194</v>
      </c>
      <c r="L1294" t="s">
        <v>3564</v>
      </c>
      <c r="M1294" t="s">
        <v>549</v>
      </c>
      <c r="N1294" t="s">
        <v>550</v>
      </c>
      <c r="O1294" t="s">
        <v>136</v>
      </c>
      <c r="P1294" t="s">
        <v>292</v>
      </c>
      <c r="Q1294" t="s">
        <v>295</v>
      </c>
    </row>
    <row r="1295" spans="1:17">
      <c r="A1295" t="s">
        <v>20378</v>
      </c>
      <c r="B1295" t="s">
        <v>20379</v>
      </c>
      <c r="C1295" t="s">
        <v>20384</v>
      </c>
      <c r="D1295" s="4">
        <v>45802.133993055555</v>
      </c>
      <c r="E1295" s="4">
        <v>45802.8125</v>
      </c>
      <c r="F1295" s="4">
        <v>45802.850694444445</v>
      </c>
      <c r="G1295" s="4"/>
      <c r="H1295" t="s">
        <v>3155</v>
      </c>
      <c r="I1295" t="s">
        <v>3156</v>
      </c>
      <c r="J1295">
        <v>0</v>
      </c>
      <c r="K1295" t="s">
        <v>3194</v>
      </c>
      <c r="L1295" t="s">
        <v>3245</v>
      </c>
      <c r="M1295" t="s">
        <v>549</v>
      </c>
      <c r="N1295" t="s">
        <v>550</v>
      </c>
      <c r="O1295" t="s">
        <v>136</v>
      </c>
      <c r="P1295" t="s">
        <v>292</v>
      </c>
      <c r="Q1295" t="s">
        <v>293</v>
      </c>
    </row>
    <row r="1296" spans="1:17">
      <c r="A1296" t="s">
        <v>20385</v>
      </c>
      <c r="B1296" t="s">
        <v>20386</v>
      </c>
      <c r="C1296" t="s">
        <v>20387</v>
      </c>
      <c r="D1296" s="4">
        <v>45802.130104166667</v>
      </c>
      <c r="E1296" s="4">
        <v>45802.479166666664</v>
      </c>
      <c r="F1296" s="4">
        <v>45802.496527777781</v>
      </c>
      <c r="G1296" s="4"/>
      <c r="H1296" t="s">
        <v>3155</v>
      </c>
      <c r="I1296" t="s">
        <v>3184</v>
      </c>
      <c r="J1296">
        <v>0</v>
      </c>
      <c r="K1296" t="s">
        <v>3157</v>
      </c>
      <c r="L1296" t="s">
        <v>3593</v>
      </c>
      <c r="M1296" t="s">
        <v>549</v>
      </c>
      <c r="N1296" t="s">
        <v>550</v>
      </c>
      <c r="O1296" t="s">
        <v>136</v>
      </c>
      <c r="P1296" t="s">
        <v>264</v>
      </c>
      <c r="Q1296" t="s">
        <v>265</v>
      </c>
    </row>
    <row r="1297" spans="1:17">
      <c r="A1297" t="s">
        <v>20388</v>
      </c>
      <c r="B1297" t="s">
        <v>20389</v>
      </c>
      <c r="C1297" t="s">
        <v>20390</v>
      </c>
      <c r="D1297" s="4">
        <v>45802.112083333333</v>
      </c>
      <c r="E1297" s="4">
        <v>45810.4375</v>
      </c>
      <c r="F1297" s="4">
        <v>45810.454861111109</v>
      </c>
      <c r="G1297" s="4"/>
      <c r="H1297" t="s">
        <v>3155</v>
      </c>
      <c r="I1297" t="s">
        <v>3291</v>
      </c>
      <c r="J1297">
        <v>0</v>
      </c>
      <c r="K1297" t="s">
        <v>3194</v>
      </c>
      <c r="L1297" t="s">
        <v>3158</v>
      </c>
      <c r="M1297" t="s">
        <v>549</v>
      </c>
      <c r="N1297" t="s">
        <v>550</v>
      </c>
      <c r="O1297" t="s">
        <v>551</v>
      </c>
      <c r="P1297" t="s">
        <v>149</v>
      </c>
      <c r="Q1297" t="s">
        <v>203</v>
      </c>
    </row>
    <row r="1298" spans="1:17">
      <c r="A1298" t="s">
        <v>20391</v>
      </c>
      <c r="B1298" t="s">
        <v>20392</v>
      </c>
      <c r="C1298" t="s">
        <v>20393</v>
      </c>
      <c r="D1298" s="4">
        <v>45802.10728009259</v>
      </c>
      <c r="E1298" s="4">
        <v>45810.291666666664</v>
      </c>
      <c r="F1298" s="4">
        <v>45810.309027777781</v>
      </c>
      <c r="G1298" s="4"/>
      <c r="H1298" t="s">
        <v>3155</v>
      </c>
      <c r="I1298" t="s">
        <v>3512</v>
      </c>
      <c r="J1298">
        <v>1</v>
      </c>
      <c r="K1298" t="s">
        <v>3157</v>
      </c>
      <c r="L1298" t="s">
        <v>3158</v>
      </c>
      <c r="M1298" t="s">
        <v>549</v>
      </c>
      <c r="N1298" t="s">
        <v>550</v>
      </c>
      <c r="O1298" t="s">
        <v>551</v>
      </c>
      <c r="P1298" t="s">
        <v>149</v>
      </c>
      <c r="Q1298" t="s">
        <v>200</v>
      </c>
    </row>
    <row r="1299" spans="1:17">
      <c r="A1299" t="s">
        <v>20394</v>
      </c>
      <c r="B1299" t="s">
        <v>20395</v>
      </c>
      <c r="C1299" t="s">
        <v>20396</v>
      </c>
      <c r="D1299" s="4">
        <v>45802.089814814812</v>
      </c>
      <c r="E1299" s="4">
        <v>45805.291666666664</v>
      </c>
      <c r="F1299" s="4">
        <v>45805.309027777781</v>
      </c>
      <c r="G1299" s="4"/>
      <c r="H1299" t="s">
        <v>3155</v>
      </c>
      <c r="I1299" t="s">
        <v>3184</v>
      </c>
      <c r="J1299">
        <v>1001</v>
      </c>
      <c r="K1299" t="s">
        <v>3157</v>
      </c>
      <c r="L1299" t="s">
        <v>3593</v>
      </c>
      <c r="M1299" t="s">
        <v>549</v>
      </c>
      <c r="N1299" t="s">
        <v>550</v>
      </c>
      <c r="O1299" t="s">
        <v>551</v>
      </c>
      <c r="P1299" t="s">
        <v>141</v>
      </c>
      <c r="Q1299" t="s">
        <v>232</v>
      </c>
    </row>
    <row r="1300" spans="1:17">
      <c r="A1300" t="s">
        <v>20397</v>
      </c>
      <c r="B1300" t="s">
        <v>20398</v>
      </c>
      <c r="C1300" t="s">
        <v>20399</v>
      </c>
      <c r="D1300" s="4">
        <v>45802.088587962964</v>
      </c>
      <c r="E1300" s="4">
        <v>45808.729166666664</v>
      </c>
      <c r="F1300" s="4">
        <v>45808.746527777781</v>
      </c>
      <c r="G1300" s="4"/>
      <c r="H1300" t="s">
        <v>3155</v>
      </c>
      <c r="I1300" t="s">
        <v>3291</v>
      </c>
      <c r="J1300">
        <v>0</v>
      </c>
      <c r="K1300" t="s">
        <v>3157</v>
      </c>
      <c r="L1300" t="s">
        <v>3245</v>
      </c>
      <c r="M1300" t="s">
        <v>549</v>
      </c>
      <c r="N1300" t="s">
        <v>550</v>
      </c>
      <c r="O1300" t="s">
        <v>551</v>
      </c>
      <c r="P1300" t="s">
        <v>145</v>
      </c>
      <c r="Q1300" t="s">
        <v>215</v>
      </c>
    </row>
    <row r="1301" spans="1:17">
      <c r="A1301" t="s">
        <v>33217</v>
      </c>
      <c r="B1301" t="s">
        <v>33218</v>
      </c>
      <c r="C1301" t="s">
        <v>33219</v>
      </c>
      <c r="D1301" s="4">
        <v>45802.085856481484</v>
      </c>
      <c r="E1301" s="4">
        <v>45809.291666666664</v>
      </c>
      <c r="F1301" s="4">
        <v>45809.329861111109</v>
      </c>
      <c r="G1301" s="4"/>
      <c r="H1301" t="s">
        <v>3155</v>
      </c>
      <c r="I1301" t="s">
        <v>3156</v>
      </c>
      <c r="J1301">
        <v>0</v>
      </c>
      <c r="K1301" t="s">
        <v>3194</v>
      </c>
      <c r="L1301" t="s">
        <v>3245</v>
      </c>
      <c r="M1301" t="s">
        <v>549</v>
      </c>
      <c r="N1301" t="s">
        <v>559</v>
      </c>
      <c r="O1301" t="s">
        <v>504</v>
      </c>
      <c r="P1301" t="s">
        <v>325</v>
      </c>
      <c r="Q1301" t="s">
        <v>337</v>
      </c>
    </row>
    <row r="1302" spans="1:17">
      <c r="A1302" t="s">
        <v>20400</v>
      </c>
      <c r="B1302" t="s">
        <v>20401</v>
      </c>
      <c r="C1302" t="s">
        <v>20402</v>
      </c>
      <c r="D1302" s="4">
        <v>45802.067731481482</v>
      </c>
      <c r="E1302" s="4">
        <v>45802.979166666664</v>
      </c>
      <c r="F1302" s="4">
        <v>45802.996527777781</v>
      </c>
      <c r="G1302" s="4"/>
      <c r="H1302" t="s">
        <v>3155</v>
      </c>
      <c r="I1302" t="s">
        <v>3171</v>
      </c>
      <c r="J1302">
        <v>1001</v>
      </c>
      <c r="K1302" t="s">
        <v>3157</v>
      </c>
      <c r="L1302" t="s">
        <v>3593</v>
      </c>
      <c r="M1302" t="s">
        <v>549</v>
      </c>
      <c r="N1302" t="s">
        <v>550</v>
      </c>
      <c r="O1302" t="s">
        <v>136</v>
      </c>
      <c r="P1302" t="s">
        <v>147</v>
      </c>
      <c r="Q1302" t="s">
        <v>259</v>
      </c>
    </row>
    <row r="1303" spans="1:17">
      <c r="A1303" t="s">
        <v>20403</v>
      </c>
      <c r="B1303" t="s">
        <v>20404</v>
      </c>
      <c r="C1303" t="s">
        <v>20405</v>
      </c>
      <c r="D1303" s="4">
        <v>45802.051249999997</v>
      </c>
      <c r="E1303" s="4">
        <v>45802.541666666664</v>
      </c>
      <c r="F1303" s="4">
        <v>45802.559027777781</v>
      </c>
      <c r="G1303" s="4"/>
      <c r="H1303" t="s">
        <v>3155</v>
      </c>
      <c r="I1303" t="s">
        <v>3291</v>
      </c>
      <c r="J1303">
        <v>0</v>
      </c>
      <c r="K1303" t="s">
        <v>3194</v>
      </c>
      <c r="L1303" t="s">
        <v>3593</v>
      </c>
      <c r="M1303" t="s">
        <v>549</v>
      </c>
      <c r="N1303" t="s">
        <v>550</v>
      </c>
      <c r="O1303" t="s">
        <v>616</v>
      </c>
      <c r="P1303" t="s">
        <v>314</v>
      </c>
      <c r="Q1303" t="s">
        <v>322</v>
      </c>
    </row>
    <row r="1304" spans="1:17">
      <c r="A1304" t="s">
        <v>20293</v>
      </c>
      <c r="B1304" t="s">
        <v>20294</v>
      </c>
      <c r="C1304" t="s">
        <v>20406</v>
      </c>
      <c r="D1304" s="4">
        <v>45802.051030092596</v>
      </c>
      <c r="E1304" s="4">
        <v>45803.3125</v>
      </c>
      <c r="F1304" s="4">
        <v>45803.350694444445</v>
      </c>
      <c r="G1304" s="4"/>
      <c r="H1304" t="s">
        <v>3155</v>
      </c>
      <c r="I1304" t="s">
        <v>3209</v>
      </c>
      <c r="J1304">
        <v>0</v>
      </c>
      <c r="K1304" t="s">
        <v>3157</v>
      </c>
      <c r="L1304" t="s">
        <v>3245</v>
      </c>
      <c r="M1304" t="s">
        <v>549</v>
      </c>
      <c r="N1304" t="s">
        <v>550</v>
      </c>
      <c r="O1304" t="s">
        <v>616</v>
      </c>
      <c r="P1304" t="s">
        <v>314</v>
      </c>
      <c r="Q1304" t="s">
        <v>320</v>
      </c>
    </row>
    <row r="1305" spans="1:17">
      <c r="A1305" t="s">
        <v>20407</v>
      </c>
      <c r="B1305" t="s">
        <v>20408</v>
      </c>
      <c r="C1305" t="s">
        <v>20409</v>
      </c>
      <c r="D1305" s="4">
        <v>45802.04859953704</v>
      </c>
      <c r="E1305" s="4">
        <v>45813.583333333336</v>
      </c>
      <c r="F1305" s="4">
        <v>45813.600694444445</v>
      </c>
      <c r="G1305" s="4"/>
      <c r="H1305" t="s">
        <v>3155</v>
      </c>
      <c r="I1305" t="s">
        <v>3184</v>
      </c>
      <c r="J1305">
        <v>1</v>
      </c>
      <c r="K1305" t="s">
        <v>3227</v>
      </c>
      <c r="L1305" t="s">
        <v>3158</v>
      </c>
      <c r="M1305" t="s">
        <v>549</v>
      </c>
      <c r="N1305" t="s">
        <v>550</v>
      </c>
      <c r="O1305" t="s">
        <v>616</v>
      </c>
      <c r="P1305" t="s">
        <v>314</v>
      </c>
      <c r="Q1305" t="s">
        <v>319</v>
      </c>
    </row>
    <row r="1306" spans="1:17">
      <c r="A1306" t="s">
        <v>20410</v>
      </c>
      <c r="B1306" t="s">
        <v>20411</v>
      </c>
      <c r="C1306" t="s">
        <v>20412</v>
      </c>
      <c r="D1306" s="4">
        <v>45802.044456018521</v>
      </c>
      <c r="E1306" s="4">
        <v>45802.541666666664</v>
      </c>
      <c r="F1306" s="4">
        <v>45802.579861111109</v>
      </c>
      <c r="G1306" s="4"/>
      <c r="H1306" t="s">
        <v>3155</v>
      </c>
      <c r="I1306" t="s">
        <v>3209</v>
      </c>
      <c r="J1306">
        <v>0</v>
      </c>
      <c r="K1306" t="s">
        <v>3157</v>
      </c>
      <c r="L1306" t="s">
        <v>3593</v>
      </c>
      <c r="M1306" t="s">
        <v>549</v>
      </c>
      <c r="N1306" t="s">
        <v>550</v>
      </c>
      <c r="O1306" t="s">
        <v>551</v>
      </c>
      <c r="P1306" t="s">
        <v>149</v>
      </c>
      <c r="Q1306" t="s">
        <v>205</v>
      </c>
    </row>
    <row r="1307" spans="1:17">
      <c r="A1307" t="s">
        <v>29453</v>
      </c>
      <c r="B1307" t="s">
        <v>29454</v>
      </c>
      <c r="C1307" t="s">
        <v>29455</v>
      </c>
      <c r="D1307" s="4">
        <v>45802.034791666665</v>
      </c>
      <c r="E1307" s="4">
        <v>45808.8125</v>
      </c>
      <c r="F1307" s="4">
        <v>45808.829861111109</v>
      </c>
      <c r="G1307" s="4"/>
      <c r="H1307" t="s">
        <v>3155</v>
      </c>
      <c r="I1307" t="s">
        <v>3184</v>
      </c>
      <c r="J1307">
        <v>1002</v>
      </c>
      <c r="K1307" t="s">
        <v>3157</v>
      </c>
      <c r="L1307" t="s">
        <v>3158</v>
      </c>
      <c r="M1307" t="s">
        <v>549</v>
      </c>
      <c r="N1307" t="s">
        <v>550</v>
      </c>
      <c r="O1307" t="s">
        <v>136</v>
      </c>
      <c r="P1307" t="s">
        <v>147</v>
      </c>
      <c r="Q1307" t="s">
        <v>254</v>
      </c>
    </row>
    <row r="1308" spans="1:17">
      <c r="A1308" t="s">
        <v>20413</v>
      </c>
      <c r="B1308" t="s">
        <v>20414</v>
      </c>
      <c r="C1308" t="s">
        <v>20415</v>
      </c>
      <c r="D1308" s="4">
        <v>45802.016956018517</v>
      </c>
      <c r="E1308" s="4">
        <v>45815.625</v>
      </c>
      <c r="F1308" s="4">
        <v>45815.642361111109</v>
      </c>
      <c r="G1308" s="4"/>
      <c r="H1308" t="s">
        <v>3155</v>
      </c>
      <c r="I1308" t="s">
        <v>3184</v>
      </c>
      <c r="J1308">
        <v>1001</v>
      </c>
      <c r="K1308" t="s">
        <v>3157</v>
      </c>
      <c r="L1308" t="s">
        <v>3158</v>
      </c>
      <c r="M1308" t="s">
        <v>549</v>
      </c>
      <c r="N1308" t="s">
        <v>550</v>
      </c>
      <c r="O1308" t="s">
        <v>136</v>
      </c>
      <c r="P1308" t="s">
        <v>143</v>
      </c>
      <c r="Q1308" t="s">
        <v>301</v>
      </c>
    </row>
    <row r="1309" spans="1:17">
      <c r="A1309" t="s">
        <v>20416</v>
      </c>
      <c r="B1309" t="s">
        <v>20417</v>
      </c>
      <c r="C1309" t="s">
        <v>20418</v>
      </c>
      <c r="D1309" s="4">
        <v>45802.016145833331</v>
      </c>
      <c r="E1309" s="4">
        <v>45802.354166666664</v>
      </c>
      <c r="F1309" s="4">
        <v>45802.371527777781</v>
      </c>
      <c r="G1309" s="4">
        <v>45802.358078703706</v>
      </c>
      <c r="H1309" t="s">
        <v>3155</v>
      </c>
      <c r="I1309" t="s">
        <v>3171</v>
      </c>
      <c r="J1309">
        <v>1001</v>
      </c>
      <c r="K1309" t="s">
        <v>3157</v>
      </c>
      <c r="L1309" t="s">
        <v>3564</v>
      </c>
      <c r="M1309" t="s">
        <v>549</v>
      </c>
      <c r="N1309" t="s">
        <v>550</v>
      </c>
      <c r="O1309" t="s">
        <v>136</v>
      </c>
      <c r="P1309" t="s">
        <v>139</v>
      </c>
      <c r="Q1309" t="s">
        <v>273</v>
      </c>
    </row>
    <row r="1310" spans="1:17">
      <c r="A1310" t="s">
        <v>20419</v>
      </c>
      <c r="B1310" t="s">
        <v>20420</v>
      </c>
      <c r="C1310" t="s">
        <v>20421</v>
      </c>
      <c r="D1310" s="4">
        <v>45802.013981481483</v>
      </c>
      <c r="E1310" s="4">
        <v>45804.666666666664</v>
      </c>
      <c r="F1310" s="4">
        <v>45804.684027777781</v>
      </c>
      <c r="G1310" s="4"/>
      <c r="H1310" t="s">
        <v>3155</v>
      </c>
      <c r="I1310" t="s">
        <v>3291</v>
      </c>
      <c r="J1310">
        <v>0</v>
      </c>
      <c r="K1310" t="s">
        <v>3194</v>
      </c>
      <c r="L1310" t="s">
        <v>3245</v>
      </c>
      <c r="M1310" t="s">
        <v>549</v>
      </c>
      <c r="N1310" t="s">
        <v>550</v>
      </c>
      <c r="O1310" t="s">
        <v>616</v>
      </c>
      <c r="P1310" t="s">
        <v>314</v>
      </c>
      <c r="Q1310" t="s">
        <v>320</v>
      </c>
    </row>
    <row r="1311" spans="1:17">
      <c r="A1311" t="s">
        <v>20422</v>
      </c>
      <c r="B1311" t="s">
        <v>20423</v>
      </c>
      <c r="C1311" t="s">
        <v>20424</v>
      </c>
      <c r="D1311" s="4">
        <v>45802.01152777778</v>
      </c>
      <c r="E1311" s="4">
        <v>45808.375</v>
      </c>
      <c r="F1311" s="4">
        <v>45808.392361111109</v>
      </c>
      <c r="G1311" s="4"/>
      <c r="H1311" t="s">
        <v>3155</v>
      </c>
      <c r="I1311" t="s">
        <v>3175</v>
      </c>
      <c r="J1311">
        <v>0</v>
      </c>
      <c r="K1311" t="s">
        <v>3157</v>
      </c>
      <c r="L1311" t="s">
        <v>3158</v>
      </c>
      <c r="M1311" t="s">
        <v>549</v>
      </c>
      <c r="N1311" t="s">
        <v>550</v>
      </c>
      <c r="O1311" t="s">
        <v>136</v>
      </c>
      <c r="P1311" t="s">
        <v>264</v>
      </c>
      <c r="Q1311" t="s">
        <v>265</v>
      </c>
    </row>
    <row r="1312" spans="1:17">
      <c r="A1312" t="s">
        <v>20425</v>
      </c>
      <c r="B1312" t="s">
        <v>20426</v>
      </c>
      <c r="C1312" t="s">
        <v>20427</v>
      </c>
      <c r="D1312" s="4">
        <v>45802.010439814818</v>
      </c>
      <c r="E1312" s="4">
        <v>45803.666666666664</v>
      </c>
      <c r="F1312" s="4">
        <v>45803.684027777781</v>
      </c>
      <c r="G1312" s="4">
        <v>45803.665879629632</v>
      </c>
      <c r="H1312" t="s">
        <v>3155</v>
      </c>
      <c r="I1312" t="s">
        <v>3175</v>
      </c>
      <c r="J1312">
        <v>0</v>
      </c>
      <c r="K1312" t="s">
        <v>3157</v>
      </c>
      <c r="L1312" t="s">
        <v>3564</v>
      </c>
      <c r="M1312" t="s">
        <v>549</v>
      </c>
      <c r="N1312" t="s">
        <v>550</v>
      </c>
      <c r="O1312" t="s">
        <v>551</v>
      </c>
      <c r="P1312" t="s">
        <v>141</v>
      </c>
      <c r="Q1312" t="s">
        <v>232</v>
      </c>
    </row>
    <row r="1313" spans="1:17">
      <c r="A1313" t="s">
        <v>19917</v>
      </c>
      <c r="B1313" t="s">
        <v>19918</v>
      </c>
      <c r="C1313" t="s">
        <v>20428</v>
      </c>
      <c r="D1313" s="4">
        <v>45802.010069444441</v>
      </c>
      <c r="E1313" s="4">
        <v>45803.708333333336</v>
      </c>
      <c r="F1313" s="4">
        <v>45803.725694444445</v>
      </c>
      <c r="G1313" s="4"/>
      <c r="H1313" t="s">
        <v>3155</v>
      </c>
      <c r="I1313" t="s">
        <v>3171</v>
      </c>
      <c r="J1313">
        <v>1001</v>
      </c>
      <c r="K1313" t="s">
        <v>3157</v>
      </c>
      <c r="L1313" t="s">
        <v>3245</v>
      </c>
      <c r="M1313" t="s">
        <v>549</v>
      </c>
      <c r="N1313" t="s">
        <v>550</v>
      </c>
      <c r="O1313" t="s">
        <v>136</v>
      </c>
      <c r="P1313" t="s">
        <v>139</v>
      </c>
      <c r="Q1313" t="s">
        <v>275</v>
      </c>
    </row>
    <row r="1314" spans="1:17">
      <c r="A1314" t="s">
        <v>20156</v>
      </c>
      <c r="B1314" t="s">
        <v>20157</v>
      </c>
      <c r="C1314" t="s">
        <v>20429</v>
      </c>
      <c r="D1314" s="4">
        <v>45802.008020833331</v>
      </c>
      <c r="E1314" s="4">
        <v>45802.916666666664</v>
      </c>
      <c r="F1314" s="4">
        <v>45802.934027777781</v>
      </c>
      <c r="G1314" s="4"/>
      <c r="H1314" t="s">
        <v>3155</v>
      </c>
      <c r="I1314" t="s">
        <v>3171</v>
      </c>
      <c r="J1314">
        <v>1001</v>
      </c>
      <c r="K1314" t="s">
        <v>3157</v>
      </c>
      <c r="L1314" t="s">
        <v>3245</v>
      </c>
      <c r="M1314" t="s">
        <v>549</v>
      </c>
      <c r="N1314" t="s">
        <v>550</v>
      </c>
      <c r="O1314" t="s">
        <v>551</v>
      </c>
      <c r="P1314" t="s">
        <v>242</v>
      </c>
      <c r="Q1314" t="s">
        <v>246</v>
      </c>
    </row>
    <row r="1315" spans="1:17">
      <c r="A1315" t="s">
        <v>20430</v>
      </c>
      <c r="B1315" t="s">
        <v>20431</v>
      </c>
      <c r="C1315" t="s">
        <v>20432</v>
      </c>
      <c r="D1315" s="4">
        <v>45802.006736111114</v>
      </c>
      <c r="E1315" s="4">
        <v>45805.041666666664</v>
      </c>
      <c r="F1315" s="4">
        <v>45805.059027777781</v>
      </c>
      <c r="G1315" s="4"/>
      <c r="H1315" t="s">
        <v>3155</v>
      </c>
      <c r="I1315" t="s">
        <v>3162</v>
      </c>
      <c r="J1315">
        <v>0</v>
      </c>
      <c r="K1315" t="s">
        <v>3227</v>
      </c>
      <c r="L1315" t="s">
        <v>3245</v>
      </c>
      <c r="M1315" t="s">
        <v>549</v>
      </c>
      <c r="N1315" t="s">
        <v>550</v>
      </c>
      <c r="O1315" t="s">
        <v>1923</v>
      </c>
      <c r="P1315" t="s">
        <v>1924</v>
      </c>
      <c r="Q1315" t="s">
        <v>21090</v>
      </c>
    </row>
    <row r="1316" spans="1:17">
      <c r="A1316" t="s">
        <v>20191</v>
      </c>
      <c r="B1316" t="s">
        <v>20192</v>
      </c>
      <c r="C1316" t="s">
        <v>20433</v>
      </c>
      <c r="D1316" s="4">
        <v>45802.004699074074</v>
      </c>
      <c r="E1316" s="4">
        <v>45804.416666666664</v>
      </c>
      <c r="F1316" s="4">
        <v>45804.454861111109</v>
      </c>
      <c r="G1316" s="4"/>
      <c r="H1316" t="s">
        <v>3155</v>
      </c>
      <c r="I1316" t="s">
        <v>3240</v>
      </c>
      <c r="J1316">
        <v>0</v>
      </c>
      <c r="K1316" t="s">
        <v>3157</v>
      </c>
      <c r="L1316" t="s">
        <v>3245</v>
      </c>
      <c r="M1316" t="s">
        <v>549</v>
      </c>
      <c r="N1316" t="s">
        <v>550</v>
      </c>
      <c r="O1316" t="s">
        <v>136</v>
      </c>
      <c r="P1316" t="s">
        <v>147</v>
      </c>
      <c r="Q1316" t="s">
        <v>258</v>
      </c>
    </row>
    <row r="1317" spans="1:17">
      <c r="A1317" t="s">
        <v>20434</v>
      </c>
      <c r="B1317" t="s">
        <v>20435</v>
      </c>
      <c r="C1317" t="s">
        <v>20436</v>
      </c>
      <c r="D1317" s="4">
        <v>45802.003252314818</v>
      </c>
      <c r="E1317" s="4">
        <v>45813.541666666664</v>
      </c>
      <c r="F1317" s="4">
        <v>45813.579861111109</v>
      </c>
      <c r="G1317" s="4"/>
      <c r="H1317" t="s">
        <v>3155</v>
      </c>
      <c r="I1317" t="s">
        <v>3209</v>
      </c>
      <c r="J1317">
        <v>0</v>
      </c>
      <c r="K1317" t="s">
        <v>3157</v>
      </c>
      <c r="L1317" t="s">
        <v>3158</v>
      </c>
      <c r="M1317" t="s">
        <v>549</v>
      </c>
      <c r="N1317" t="s">
        <v>550</v>
      </c>
      <c r="O1317" t="s">
        <v>551</v>
      </c>
      <c r="P1317" t="s">
        <v>141</v>
      </c>
      <c r="Q1317" t="s">
        <v>233</v>
      </c>
    </row>
    <row r="1318" spans="1:17">
      <c r="A1318" t="s">
        <v>19805</v>
      </c>
      <c r="B1318" t="s">
        <v>19806</v>
      </c>
      <c r="C1318" t="s">
        <v>20437</v>
      </c>
      <c r="D1318" s="4">
        <v>45802.002974537034</v>
      </c>
      <c r="E1318" s="4">
        <v>45803.9375</v>
      </c>
      <c r="F1318" s="4">
        <v>45803.975694444445</v>
      </c>
      <c r="G1318" s="4"/>
      <c r="H1318" t="s">
        <v>3155</v>
      </c>
      <c r="I1318" t="s">
        <v>3240</v>
      </c>
      <c r="J1318">
        <v>1002</v>
      </c>
      <c r="K1318" t="s">
        <v>3157</v>
      </c>
      <c r="L1318" t="s">
        <v>3245</v>
      </c>
      <c r="M1318" t="s">
        <v>549</v>
      </c>
      <c r="N1318" t="s">
        <v>550</v>
      </c>
      <c r="O1318" t="s">
        <v>136</v>
      </c>
      <c r="P1318" t="s">
        <v>139</v>
      </c>
      <c r="Q1318" t="s">
        <v>272</v>
      </c>
    </row>
    <row r="1319" spans="1:17">
      <c r="A1319" t="s">
        <v>20438</v>
      </c>
      <c r="B1319" t="s">
        <v>20439</v>
      </c>
      <c r="C1319" t="s">
        <v>20440</v>
      </c>
      <c r="D1319" s="4">
        <v>45802.002546296295</v>
      </c>
      <c r="E1319" s="4">
        <v>45815.8125</v>
      </c>
      <c r="F1319" s="4">
        <v>45815.850694444445</v>
      </c>
      <c r="G1319" s="4"/>
      <c r="H1319" t="s">
        <v>3155</v>
      </c>
      <c r="I1319" t="s">
        <v>3209</v>
      </c>
      <c r="J1319">
        <v>0</v>
      </c>
      <c r="K1319" t="s">
        <v>3227</v>
      </c>
      <c r="L1319" t="s">
        <v>3158</v>
      </c>
      <c r="M1319" t="s">
        <v>549</v>
      </c>
      <c r="N1319" t="s">
        <v>550</v>
      </c>
      <c r="O1319" t="s">
        <v>136</v>
      </c>
      <c r="P1319" t="s">
        <v>139</v>
      </c>
      <c r="Q1319" t="s">
        <v>272</v>
      </c>
    </row>
    <row r="1320" spans="1:17">
      <c r="A1320" t="s">
        <v>20441</v>
      </c>
      <c r="B1320" t="s">
        <v>20442</v>
      </c>
      <c r="C1320" t="s">
        <v>20443</v>
      </c>
      <c r="D1320" s="4">
        <v>45801.989351851851</v>
      </c>
      <c r="E1320" s="4">
        <v>45804.354166666664</v>
      </c>
      <c r="F1320" s="4">
        <v>45804.371527777781</v>
      </c>
      <c r="G1320" s="4">
        <v>45804.353634259256</v>
      </c>
      <c r="H1320" t="s">
        <v>3155</v>
      </c>
      <c r="I1320" t="s">
        <v>3175</v>
      </c>
      <c r="J1320">
        <v>1001</v>
      </c>
      <c r="K1320" t="s">
        <v>3157</v>
      </c>
      <c r="L1320" t="s">
        <v>3564</v>
      </c>
      <c r="M1320" t="s">
        <v>549</v>
      </c>
      <c r="N1320" t="s">
        <v>559</v>
      </c>
      <c r="O1320" t="s">
        <v>469</v>
      </c>
      <c r="P1320" t="s">
        <v>180</v>
      </c>
      <c r="Q1320" t="s">
        <v>182</v>
      </c>
    </row>
    <row r="1321" spans="1:17">
      <c r="A1321" t="s">
        <v>20444</v>
      </c>
      <c r="B1321" t="s">
        <v>20445</v>
      </c>
      <c r="C1321" t="s">
        <v>20446</v>
      </c>
      <c r="D1321" s="4">
        <v>45801.982164351852</v>
      </c>
      <c r="E1321" s="4">
        <v>45802.666666666664</v>
      </c>
      <c r="F1321" s="4">
        <v>45802.684027777781</v>
      </c>
      <c r="G1321" s="4"/>
      <c r="H1321" t="s">
        <v>3155</v>
      </c>
      <c r="I1321" t="s">
        <v>3171</v>
      </c>
      <c r="J1321">
        <v>1001</v>
      </c>
      <c r="K1321" t="s">
        <v>3157</v>
      </c>
      <c r="L1321" t="s">
        <v>3593</v>
      </c>
      <c r="M1321" t="s">
        <v>549</v>
      </c>
      <c r="N1321" t="s">
        <v>550</v>
      </c>
      <c r="O1321" t="s">
        <v>136</v>
      </c>
      <c r="P1321" t="s">
        <v>139</v>
      </c>
      <c r="Q1321" t="s">
        <v>271</v>
      </c>
    </row>
    <row r="1322" spans="1:17">
      <c r="A1322" t="s">
        <v>20447</v>
      </c>
      <c r="B1322" t="s">
        <v>20448</v>
      </c>
      <c r="C1322" t="s">
        <v>20449</v>
      </c>
      <c r="D1322" s="4">
        <v>45801.981874999998</v>
      </c>
      <c r="E1322" s="4">
        <v>45802.666666666664</v>
      </c>
      <c r="F1322" s="4">
        <v>45802.684027777781</v>
      </c>
      <c r="G1322" s="4">
        <v>45802.662638888891</v>
      </c>
      <c r="H1322" t="s">
        <v>3155</v>
      </c>
      <c r="I1322" t="s">
        <v>3171</v>
      </c>
      <c r="J1322">
        <v>1001</v>
      </c>
      <c r="K1322" t="s">
        <v>3157</v>
      </c>
      <c r="L1322" t="s">
        <v>3564</v>
      </c>
      <c r="M1322" t="s">
        <v>549</v>
      </c>
      <c r="N1322" t="s">
        <v>550</v>
      </c>
      <c r="O1322" t="s">
        <v>136</v>
      </c>
      <c r="P1322" t="s">
        <v>139</v>
      </c>
      <c r="Q1322" t="s">
        <v>273</v>
      </c>
    </row>
    <row r="1323" spans="1:17">
      <c r="A1323" t="s">
        <v>19741</v>
      </c>
      <c r="B1323" t="s">
        <v>19742</v>
      </c>
      <c r="C1323" t="s">
        <v>20450</v>
      </c>
      <c r="D1323" s="4">
        <v>45801.97997685185</v>
      </c>
      <c r="E1323" s="4">
        <v>45802.791666666664</v>
      </c>
      <c r="F1323" s="4">
        <v>45802.829861111109</v>
      </c>
      <c r="G1323" s="4"/>
      <c r="H1323" t="s">
        <v>3155</v>
      </c>
      <c r="I1323" t="s">
        <v>3156</v>
      </c>
      <c r="J1323">
        <v>0</v>
      </c>
      <c r="K1323" t="s">
        <v>3157</v>
      </c>
      <c r="L1323" t="s">
        <v>3593</v>
      </c>
      <c r="M1323" t="s">
        <v>549</v>
      </c>
      <c r="N1323" t="s">
        <v>559</v>
      </c>
      <c r="O1323" t="s">
        <v>504</v>
      </c>
      <c r="P1323" t="s">
        <v>325</v>
      </c>
      <c r="Q1323" t="s">
        <v>335</v>
      </c>
    </row>
    <row r="1324" spans="1:17">
      <c r="A1324" t="s">
        <v>20053</v>
      </c>
      <c r="B1324" t="s">
        <v>20054</v>
      </c>
      <c r="C1324" t="s">
        <v>20451</v>
      </c>
      <c r="D1324" s="4">
        <v>45801.979074074072</v>
      </c>
      <c r="E1324" s="4">
        <v>45802.8125</v>
      </c>
      <c r="F1324" s="4">
        <v>45802.829861111109</v>
      </c>
      <c r="G1324" s="4"/>
      <c r="H1324" t="s">
        <v>3155</v>
      </c>
      <c r="I1324" t="s">
        <v>3171</v>
      </c>
      <c r="J1324">
        <v>0</v>
      </c>
      <c r="K1324" t="s">
        <v>3194</v>
      </c>
      <c r="L1324" t="s">
        <v>3245</v>
      </c>
      <c r="M1324" t="s">
        <v>549</v>
      </c>
      <c r="N1324" t="s">
        <v>559</v>
      </c>
      <c r="O1324" t="s">
        <v>504</v>
      </c>
      <c r="P1324" t="s">
        <v>325</v>
      </c>
      <c r="Q1324" t="s">
        <v>341</v>
      </c>
    </row>
    <row r="1325" spans="1:17">
      <c r="A1325" t="s">
        <v>20452</v>
      </c>
      <c r="B1325" t="s">
        <v>20453</v>
      </c>
      <c r="C1325" t="s">
        <v>20454</v>
      </c>
      <c r="D1325" s="4">
        <v>45801.978935185187</v>
      </c>
      <c r="E1325" s="4">
        <v>45813.145833333336</v>
      </c>
      <c r="F1325" s="4">
        <v>45813.163194444445</v>
      </c>
      <c r="G1325" s="4"/>
      <c r="H1325" t="s">
        <v>3155</v>
      </c>
      <c r="I1325" t="s">
        <v>3184</v>
      </c>
      <c r="J1325">
        <v>0</v>
      </c>
      <c r="K1325" t="s">
        <v>3157</v>
      </c>
      <c r="L1325" t="s">
        <v>3158</v>
      </c>
      <c r="M1325" t="s">
        <v>549</v>
      </c>
      <c r="N1325" t="s">
        <v>550</v>
      </c>
      <c r="O1325" t="s">
        <v>616</v>
      </c>
      <c r="P1325" t="s">
        <v>626</v>
      </c>
      <c r="Q1325" t="s">
        <v>3366</v>
      </c>
    </row>
    <row r="1326" spans="1:17">
      <c r="A1326" t="s">
        <v>20455</v>
      </c>
      <c r="B1326" t="s">
        <v>20456</v>
      </c>
      <c r="C1326" t="s">
        <v>20457</v>
      </c>
      <c r="D1326" s="4">
        <v>45801.978425925925</v>
      </c>
      <c r="E1326" s="4">
        <v>45806.75</v>
      </c>
      <c r="F1326" s="4">
        <v>45806.788194444445</v>
      </c>
      <c r="G1326" s="4"/>
      <c r="H1326" t="s">
        <v>3155</v>
      </c>
      <c r="I1326" t="s">
        <v>3673</v>
      </c>
      <c r="J1326">
        <v>0</v>
      </c>
      <c r="K1326" t="s">
        <v>3194</v>
      </c>
      <c r="L1326" t="s">
        <v>3158</v>
      </c>
      <c r="M1326" t="s">
        <v>549</v>
      </c>
      <c r="N1326" t="s">
        <v>559</v>
      </c>
      <c r="O1326" t="s">
        <v>504</v>
      </c>
      <c r="P1326" t="s">
        <v>325</v>
      </c>
      <c r="Q1326" t="s">
        <v>339</v>
      </c>
    </row>
    <row r="1327" spans="1:17">
      <c r="A1327" t="s">
        <v>20043</v>
      </c>
      <c r="B1327" t="s">
        <v>20458</v>
      </c>
      <c r="C1327" t="s">
        <v>20459</v>
      </c>
      <c r="D1327" s="4">
        <v>45801.977488425924</v>
      </c>
      <c r="E1327" s="4">
        <v>45802.833333333336</v>
      </c>
      <c r="F1327" s="4">
        <v>45802.850694444445</v>
      </c>
      <c r="G1327" s="4">
        <v>45802.829317129632</v>
      </c>
      <c r="H1327" t="s">
        <v>3155</v>
      </c>
      <c r="I1327" t="s">
        <v>3175</v>
      </c>
      <c r="J1327">
        <v>1001</v>
      </c>
      <c r="K1327" t="s">
        <v>3157</v>
      </c>
      <c r="L1327" t="s">
        <v>3564</v>
      </c>
      <c r="M1327" t="s">
        <v>549</v>
      </c>
      <c r="N1327" t="s">
        <v>559</v>
      </c>
      <c r="O1327" t="s">
        <v>504</v>
      </c>
      <c r="P1327" t="s">
        <v>325</v>
      </c>
      <c r="Q1327" t="s">
        <v>340</v>
      </c>
    </row>
    <row r="1328" spans="1:17">
      <c r="A1328" t="s">
        <v>20460</v>
      </c>
      <c r="B1328" t="s">
        <v>20461</v>
      </c>
      <c r="C1328" t="s">
        <v>20462</v>
      </c>
      <c r="D1328" s="4">
        <v>45801.976944444446</v>
      </c>
      <c r="E1328" s="4">
        <v>45802.395833333336</v>
      </c>
      <c r="F1328" s="4">
        <v>45802.413194444445</v>
      </c>
      <c r="G1328" s="4">
        <v>45802.396597222221</v>
      </c>
      <c r="H1328" t="s">
        <v>3155</v>
      </c>
      <c r="I1328" t="s">
        <v>3402</v>
      </c>
      <c r="J1328">
        <v>1002</v>
      </c>
      <c r="K1328" t="s">
        <v>3403</v>
      </c>
      <c r="L1328" t="s">
        <v>3564</v>
      </c>
      <c r="M1328" t="s">
        <v>549</v>
      </c>
      <c r="N1328" t="s">
        <v>550</v>
      </c>
      <c r="O1328" t="s">
        <v>136</v>
      </c>
      <c r="P1328" t="s">
        <v>139</v>
      </c>
      <c r="Q1328" t="s">
        <v>271</v>
      </c>
    </row>
    <row r="1329" spans="1:17">
      <c r="A1329" t="s">
        <v>20460</v>
      </c>
      <c r="B1329" t="s">
        <v>20461</v>
      </c>
      <c r="C1329" t="s">
        <v>20463</v>
      </c>
      <c r="D1329" s="4">
        <v>45801.975046296298</v>
      </c>
      <c r="E1329" s="4">
        <v>45802.354166666664</v>
      </c>
      <c r="F1329" s="4">
        <v>45802.371527777781</v>
      </c>
      <c r="G1329" s="4"/>
      <c r="H1329" t="s">
        <v>3155</v>
      </c>
      <c r="I1329" t="s">
        <v>3402</v>
      </c>
      <c r="J1329">
        <v>1002</v>
      </c>
      <c r="K1329" t="s">
        <v>3403</v>
      </c>
      <c r="L1329" t="s">
        <v>3245</v>
      </c>
      <c r="M1329" t="s">
        <v>549</v>
      </c>
      <c r="N1329" t="s">
        <v>550</v>
      </c>
      <c r="O1329" t="s">
        <v>136</v>
      </c>
      <c r="P1329" t="s">
        <v>139</v>
      </c>
      <c r="Q1329" t="s">
        <v>271</v>
      </c>
    </row>
    <row r="1330" spans="1:17">
      <c r="A1330" t="s">
        <v>20464</v>
      </c>
      <c r="B1330" t="s">
        <v>20465</v>
      </c>
      <c r="C1330" t="s">
        <v>20466</v>
      </c>
      <c r="D1330" s="4">
        <v>45801.974849537037</v>
      </c>
      <c r="E1330" s="4">
        <v>45811.416666666664</v>
      </c>
      <c r="F1330" s="4">
        <v>45811.454861111109</v>
      </c>
      <c r="G1330" s="4"/>
      <c r="H1330" t="s">
        <v>3155</v>
      </c>
      <c r="I1330" t="s">
        <v>3673</v>
      </c>
      <c r="J1330">
        <v>0</v>
      </c>
      <c r="K1330" t="s">
        <v>3194</v>
      </c>
      <c r="L1330" t="s">
        <v>3158</v>
      </c>
      <c r="M1330" t="s">
        <v>549</v>
      </c>
      <c r="N1330" t="s">
        <v>559</v>
      </c>
      <c r="O1330" t="s">
        <v>504</v>
      </c>
      <c r="P1330" t="s">
        <v>325</v>
      </c>
      <c r="Q1330" t="s">
        <v>330</v>
      </c>
    </row>
    <row r="1331" spans="1:17">
      <c r="A1331" t="s">
        <v>20467</v>
      </c>
      <c r="B1331" t="s">
        <v>20468</v>
      </c>
      <c r="C1331" t="s">
        <v>20469</v>
      </c>
      <c r="D1331" s="4">
        <v>45801.9687037037</v>
      </c>
      <c r="E1331" s="4">
        <v>45808.666666666664</v>
      </c>
      <c r="F1331" s="4">
        <v>45808.704861111109</v>
      </c>
      <c r="G1331" s="4"/>
      <c r="H1331" t="s">
        <v>3155</v>
      </c>
      <c r="I1331" t="s">
        <v>3240</v>
      </c>
      <c r="J1331">
        <v>1001</v>
      </c>
      <c r="K1331" t="s">
        <v>3157</v>
      </c>
      <c r="L1331" t="s">
        <v>3245</v>
      </c>
      <c r="M1331" t="s">
        <v>549</v>
      </c>
      <c r="N1331" t="s">
        <v>550</v>
      </c>
      <c r="O1331" t="s">
        <v>136</v>
      </c>
      <c r="P1331" t="s">
        <v>292</v>
      </c>
      <c r="Q1331" t="s">
        <v>296</v>
      </c>
    </row>
    <row r="1332" spans="1:17">
      <c r="A1332" t="s">
        <v>20470</v>
      </c>
      <c r="B1332" t="s">
        <v>20471</v>
      </c>
      <c r="C1332" t="s">
        <v>20472</v>
      </c>
      <c r="D1332" s="4">
        <v>45801.963090277779</v>
      </c>
      <c r="E1332" s="4">
        <v>45802.375</v>
      </c>
      <c r="F1332" s="4">
        <v>45802.392361111109</v>
      </c>
      <c r="G1332" s="4">
        <v>45802.380810185183</v>
      </c>
      <c r="H1332" t="s">
        <v>3155</v>
      </c>
      <c r="I1332" t="s">
        <v>3280</v>
      </c>
      <c r="J1332">
        <v>0</v>
      </c>
      <c r="K1332" t="s">
        <v>3420</v>
      </c>
      <c r="L1332" t="s">
        <v>3564</v>
      </c>
      <c r="M1332" t="s">
        <v>549</v>
      </c>
      <c r="N1332" t="s">
        <v>550</v>
      </c>
      <c r="O1332" t="s">
        <v>1923</v>
      </c>
      <c r="P1332" t="s">
        <v>1924</v>
      </c>
      <c r="Q1332" t="s">
        <v>3359</v>
      </c>
    </row>
    <row r="1333" spans="1:17">
      <c r="A1333" t="s">
        <v>20473</v>
      </c>
      <c r="B1333" t="s">
        <v>20474</v>
      </c>
      <c r="C1333" t="s">
        <v>20475</v>
      </c>
      <c r="D1333" s="4">
        <v>45801.958414351851</v>
      </c>
      <c r="E1333" s="4">
        <v>45802.8125</v>
      </c>
      <c r="F1333" s="4">
        <v>45802.829861111109</v>
      </c>
      <c r="G1333" s="4">
        <v>45802.809537037036</v>
      </c>
      <c r="H1333" t="s">
        <v>3155</v>
      </c>
      <c r="I1333" t="s">
        <v>3162</v>
      </c>
      <c r="J1333">
        <v>0</v>
      </c>
      <c r="K1333" t="s">
        <v>3163</v>
      </c>
      <c r="L1333" t="s">
        <v>3564</v>
      </c>
      <c r="M1333" t="s">
        <v>549</v>
      </c>
      <c r="N1333" t="s">
        <v>550</v>
      </c>
      <c r="O1333" t="s">
        <v>1923</v>
      </c>
      <c r="P1333" t="s">
        <v>1924</v>
      </c>
      <c r="Q1333" t="s">
        <v>3199</v>
      </c>
    </row>
    <row r="1334" spans="1:17">
      <c r="A1334" t="s">
        <v>19773</v>
      </c>
      <c r="B1334" t="s">
        <v>19774</v>
      </c>
      <c r="C1334" t="s">
        <v>20476</v>
      </c>
      <c r="D1334" s="4">
        <v>45801.957685185182</v>
      </c>
      <c r="E1334" s="4">
        <v>45802.75</v>
      </c>
      <c r="F1334" s="4">
        <v>45802.767361111109</v>
      </c>
      <c r="G1334" s="4"/>
      <c r="H1334" t="s">
        <v>3155</v>
      </c>
      <c r="I1334" t="s">
        <v>3171</v>
      </c>
      <c r="J1334">
        <v>0</v>
      </c>
      <c r="K1334" t="s">
        <v>3157</v>
      </c>
      <c r="L1334" t="s">
        <v>3245</v>
      </c>
      <c r="M1334" t="s">
        <v>549</v>
      </c>
      <c r="N1334" t="s">
        <v>550</v>
      </c>
      <c r="O1334" t="s">
        <v>136</v>
      </c>
      <c r="P1334" t="s">
        <v>143</v>
      </c>
      <c r="Q1334" t="s">
        <v>303</v>
      </c>
    </row>
    <row r="1335" spans="1:17">
      <c r="A1335" t="s">
        <v>20477</v>
      </c>
      <c r="B1335" t="s">
        <v>20478</v>
      </c>
      <c r="C1335" t="s">
        <v>20479</v>
      </c>
      <c r="D1335" s="4">
        <v>45801.957094907404</v>
      </c>
      <c r="E1335" s="4">
        <v>45802.666666666664</v>
      </c>
      <c r="F1335" s="4">
        <v>45802.704861111109</v>
      </c>
      <c r="G1335" s="4">
        <v>45802.668078703704</v>
      </c>
      <c r="H1335" t="s">
        <v>3155</v>
      </c>
      <c r="I1335" t="s">
        <v>3240</v>
      </c>
      <c r="J1335">
        <v>0</v>
      </c>
      <c r="K1335" t="s">
        <v>3227</v>
      </c>
      <c r="L1335" t="s">
        <v>3564</v>
      </c>
      <c r="M1335" t="s">
        <v>549</v>
      </c>
      <c r="N1335" t="s">
        <v>550</v>
      </c>
      <c r="O1335" t="s">
        <v>136</v>
      </c>
      <c r="P1335" t="s">
        <v>139</v>
      </c>
      <c r="Q1335" t="s">
        <v>275</v>
      </c>
    </row>
    <row r="1336" spans="1:17">
      <c r="A1336" t="s">
        <v>20480</v>
      </c>
      <c r="B1336" t="s">
        <v>20481</v>
      </c>
      <c r="C1336" t="s">
        <v>20482</v>
      </c>
      <c r="D1336" s="4">
        <v>45801.955254629633</v>
      </c>
      <c r="E1336" s="4">
        <v>45802.854166666664</v>
      </c>
      <c r="F1336" s="4">
        <v>45802.892361111109</v>
      </c>
      <c r="G1336" s="4">
        <v>45802.861585648148</v>
      </c>
      <c r="H1336" t="s">
        <v>3155</v>
      </c>
      <c r="I1336" t="s">
        <v>3240</v>
      </c>
      <c r="J1336">
        <v>1001</v>
      </c>
      <c r="K1336" t="s">
        <v>3157</v>
      </c>
      <c r="L1336" t="s">
        <v>3564</v>
      </c>
      <c r="M1336" t="s">
        <v>549</v>
      </c>
      <c r="N1336" t="s">
        <v>559</v>
      </c>
      <c r="O1336" t="s">
        <v>469</v>
      </c>
      <c r="P1336" t="s">
        <v>189</v>
      </c>
      <c r="Q1336" t="s">
        <v>196</v>
      </c>
    </row>
    <row r="1337" spans="1:17">
      <c r="A1337" t="s">
        <v>20483</v>
      </c>
      <c r="B1337" t="s">
        <v>20484</v>
      </c>
      <c r="C1337" t="s">
        <v>20485</v>
      </c>
      <c r="D1337" s="4">
        <v>45801.9534375</v>
      </c>
      <c r="E1337" s="4">
        <v>45802.5</v>
      </c>
      <c r="F1337" s="4">
        <v>45802.538194444445</v>
      </c>
      <c r="G1337" s="4">
        <v>45802.527858796297</v>
      </c>
      <c r="H1337" t="s">
        <v>3155</v>
      </c>
      <c r="I1337" t="s">
        <v>3240</v>
      </c>
      <c r="J1337">
        <v>0</v>
      </c>
      <c r="K1337" t="s">
        <v>3157</v>
      </c>
      <c r="L1337" t="s">
        <v>3564</v>
      </c>
      <c r="M1337" t="s">
        <v>549</v>
      </c>
      <c r="N1337" t="s">
        <v>559</v>
      </c>
      <c r="O1337" t="s">
        <v>469</v>
      </c>
      <c r="P1337" t="s">
        <v>189</v>
      </c>
      <c r="Q1337" t="s">
        <v>196</v>
      </c>
    </row>
    <row r="1338" spans="1:17">
      <c r="A1338" t="s">
        <v>20486</v>
      </c>
      <c r="B1338" t="s">
        <v>20487</v>
      </c>
      <c r="C1338" t="s">
        <v>20488</v>
      </c>
      <c r="D1338" s="4">
        <v>45801.938622685186</v>
      </c>
      <c r="E1338" s="4">
        <v>45802.75</v>
      </c>
      <c r="F1338" s="4">
        <v>45802.788194444445</v>
      </c>
      <c r="G1338" s="4">
        <v>45802.749409722222</v>
      </c>
      <c r="H1338" t="s">
        <v>3155</v>
      </c>
      <c r="I1338" t="s">
        <v>3156</v>
      </c>
      <c r="J1338">
        <v>0</v>
      </c>
      <c r="K1338" t="s">
        <v>3157</v>
      </c>
      <c r="L1338" t="s">
        <v>3564</v>
      </c>
      <c r="M1338" t="s">
        <v>549</v>
      </c>
      <c r="N1338" t="s">
        <v>550</v>
      </c>
      <c r="O1338" t="s">
        <v>136</v>
      </c>
      <c r="P1338" t="s">
        <v>147</v>
      </c>
      <c r="Q1338" t="s">
        <v>255</v>
      </c>
    </row>
    <row r="1339" spans="1:17">
      <c r="A1339" t="s">
        <v>20104</v>
      </c>
      <c r="B1339" t="s">
        <v>20105</v>
      </c>
      <c r="C1339" t="s">
        <v>20489</v>
      </c>
      <c r="D1339" s="4">
        <v>45801.932685185187</v>
      </c>
      <c r="E1339" s="4">
        <v>45802.791666666664</v>
      </c>
      <c r="F1339" s="4">
        <v>45802.809027777781</v>
      </c>
      <c r="G1339" s="4"/>
      <c r="H1339" t="s">
        <v>3155</v>
      </c>
      <c r="I1339" t="s">
        <v>3280</v>
      </c>
      <c r="J1339">
        <v>0</v>
      </c>
      <c r="K1339" t="s">
        <v>3420</v>
      </c>
      <c r="L1339" t="s">
        <v>3245</v>
      </c>
      <c r="M1339" t="s">
        <v>549</v>
      </c>
      <c r="N1339" t="s">
        <v>550</v>
      </c>
      <c r="O1339" t="s">
        <v>1923</v>
      </c>
      <c r="P1339" t="s">
        <v>1924</v>
      </c>
      <c r="Q1339" t="s">
        <v>3199</v>
      </c>
    </row>
    <row r="1340" spans="1:17">
      <c r="A1340" t="s">
        <v>20490</v>
      </c>
      <c r="B1340" t="s">
        <v>20491</v>
      </c>
      <c r="C1340" t="s">
        <v>20492</v>
      </c>
      <c r="D1340" s="4">
        <v>45801.93241898148</v>
      </c>
      <c r="E1340" s="4">
        <v>45803.270833333336</v>
      </c>
      <c r="F1340" s="4">
        <v>45803.288194444445</v>
      </c>
      <c r="G1340" s="4">
        <v>45803.260717592595</v>
      </c>
      <c r="H1340" t="s">
        <v>3155</v>
      </c>
      <c r="I1340" t="s">
        <v>3175</v>
      </c>
      <c r="J1340">
        <v>0</v>
      </c>
      <c r="K1340" t="s">
        <v>3157</v>
      </c>
      <c r="L1340" t="s">
        <v>3564</v>
      </c>
      <c r="M1340" t="s">
        <v>549</v>
      </c>
      <c r="N1340" t="s">
        <v>559</v>
      </c>
      <c r="O1340" t="s">
        <v>469</v>
      </c>
      <c r="P1340" t="s">
        <v>180</v>
      </c>
      <c r="Q1340" t="s">
        <v>184</v>
      </c>
    </row>
    <row r="1341" spans="1:17">
      <c r="A1341" t="s">
        <v>20493</v>
      </c>
      <c r="B1341" t="s">
        <v>20494</v>
      </c>
      <c r="C1341" t="s">
        <v>20495</v>
      </c>
      <c r="D1341" s="4">
        <v>45801.928530092591</v>
      </c>
      <c r="E1341" s="4">
        <v>45809.708333333336</v>
      </c>
      <c r="F1341" s="4">
        <v>45809.725694444445</v>
      </c>
      <c r="G1341" s="4"/>
      <c r="H1341" t="s">
        <v>3155</v>
      </c>
      <c r="I1341" t="s">
        <v>3175</v>
      </c>
      <c r="J1341">
        <v>0</v>
      </c>
      <c r="K1341" t="s">
        <v>3157</v>
      </c>
      <c r="L1341" t="s">
        <v>3245</v>
      </c>
      <c r="M1341" t="s">
        <v>549</v>
      </c>
      <c r="N1341" t="s">
        <v>550</v>
      </c>
      <c r="O1341" t="s">
        <v>551</v>
      </c>
      <c r="P1341" t="s">
        <v>141</v>
      </c>
      <c r="Q1341" t="s">
        <v>238</v>
      </c>
    </row>
    <row r="1342" spans="1:17">
      <c r="A1342" t="s">
        <v>20496</v>
      </c>
      <c r="B1342" t="s">
        <v>20497</v>
      </c>
      <c r="C1342" t="s">
        <v>20498</v>
      </c>
      <c r="D1342" s="4">
        <v>45801.926145833335</v>
      </c>
      <c r="E1342" s="4">
        <v>45803.8125</v>
      </c>
      <c r="F1342" s="4">
        <v>45803.829861111109</v>
      </c>
      <c r="G1342" s="4"/>
      <c r="H1342" t="s">
        <v>3155</v>
      </c>
      <c r="I1342" t="s">
        <v>3162</v>
      </c>
      <c r="J1342">
        <v>0</v>
      </c>
      <c r="K1342" t="s">
        <v>3198</v>
      </c>
      <c r="L1342" t="s">
        <v>3245</v>
      </c>
      <c r="M1342" t="s">
        <v>549</v>
      </c>
      <c r="N1342" t="s">
        <v>550</v>
      </c>
      <c r="O1342" t="s">
        <v>1923</v>
      </c>
      <c r="P1342" t="s">
        <v>1924</v>
      </c>
      <c r="Q1342" t="s">
        <v>3199</v>
      </c>
    </row>
    <row r="1343" spans="1:17">
      <c r="A1343" t="s">
        <v>20203</v>
      </c>
      <c r="B1343" t="s">
        <v>20204</v>
      </c>
      <c r="C1343" t="s">
        <v>20499</v>
      </c>
      <c r="D1343" s="4">
        <v>45801.925150462965</v>
      </c>
      <c r="E1343" s="4">
        <v>45805.791666666664</v>
      </c>
      <c r="F1343" s="4">
        <v>45805.809027777781</v>
      </c>
      <c r="G1343" s="4"/>
      <c r="H1343" t="s">
        <v>3155</v>
      </c>
      <c r="I1343" t="s">
        <v>3171</v>
      </c>
      <c r="J1343">
        <v>1002</v>
      </c>
      <c r="K1343" t="s">
        <v>3157</v>
      </c>
      <c r="L1343" t="s">
        <v>3245</v>
      </c>
      <c r="M1343" t="s">
        <v>549</v>
      </c>
      <c r="N1343" t="s">
        <v>550</v>
      </c>
      <c r="O1343" t="s">
        <v>616</v>
      </c>
      <c r="P1343" t="s">
        <v>314</v>
      </c>
      <c r="Q1343" t="s">
        <v>319</v>
      </c>
    </row>
    <row r="1344" spans="1:17">
      <c r="A1344" t="s">
        <v>20500</v>
      </c>
      <c r="B1344" t="s">
        <v>20501</v>
      </c>
      <c r="C1344" t="s">
        <v>20502</v>
      </c>
      <c r="D1344" s="4">
        <v>45801.920578703706</v>
      </c>
      <c r="E1344" s="4">
        <v>45802.541666666664</v>
      </c>
      <c r="F1344" s="4">
        <v>45802.559027777781</v>
      </c>
      <c r="G1344" s="4">
        <v>45802.541898148149</v>
      </c>
      <c r="H1344" t="s">
        <v>3155</v>
      </c>
      <c r="I1344" t="s">
        <v>3162</v>
      </c>
      <c r="J1344">
        <v>0</v>
      </c>
      <c r="K1344" t="s">
        <v>3227</v>
      </c>
      <c r="L1344" t="s">
        <v>3564</v>
      </c>
      <c r="M1344" t="s">
        <v>549</v>
      </c>
      <c r="N1344" t="s">
        <v>550</v>
      </c>
      <c r="O1344" t="s">
        <v>1923</v>
      </c>
      <c r="P1344" t="s">
        <v>1924</v>
      </c>
      <c r="Q1344" t="s">
        <v>3394</v>
      </c>
    </row>
    <row r="1345" spans="1:17">
      <c r="A1345" t="s">
        <v>20503</v>
      </c>
      <c r="B1345" t="s">
        <v>20504</v>
      </c>
      <c r="C1345" t="s">
        <v>20505</v>
      </c>
      <c r="D1345" s="4">
        <v>45801.917627314811</v>
      </c>
      <c r="E1345" s="4">
        <v>45802.375</v>
      </c>
      <c r="F1345" s="4">
        <v>45802.392361111109</v>
      </c>
      <c r="G1345" s="4">
        <v>45802.3828587963</v>
      </c>
      <c r="H1345" t="s">
        <v>3155</v>
      </c>
      <c r="I1345" t="s">
        <v>3171</v>
      </c>
      <c r="J1345">
        <v>1002</v>
      </c>
      <c r="K1345" t="s">
        <v>3157</v>
      </c>
      <c r="L1345" t="s">
        <v>3564</v>
      </c>
      <c r="M1345" t="s">
        <v>549</v>
      </c>
      <c r="N1345" t="s">
        <v>550</v>
      </c>
      <c r="O1345" t="s">
        <v>136</v>
      </c>
      <c r="P1345" t="s">
        <v>292</v>
      </c>
      <c r="Q1345" t="s">
        <v>295</v>
      </c>
    </row>
    <row r="1346" spans="1:17">
      <c r="A1346" t="s">
        <v>20506</v>
      </c>
      <c r="B1346" t="s">
        <v>20507</v>
      </c>
      <c r="C1346" t="s">
        <v>20508</v>
      </c>
      <c r="D1346" s="4">
        <v>45801.915555555555</v>
      </c>
      <c r="E1346" s="4">
        <v>45802.416666666664</v>
      </c>
      <c r="F1346" s="4">
        <v>45802.454861111109</v>
      </c>
      <c r="G1346" s="4"/>
      <c r="H1346" t="s">
        <v>3155</v>
      </c>
      <c r="I1346" t="s">
        <v>3240</v>
      </c>
      <c r="J1346">
        <v>1001</v>
      </c>
      <c r="K1346" t="s">
        <v>3157</v>
      </c>
      <c r="L1346" t="s">
        <v>3593</v>
      </c>
      <c r="M1346" t="s">
        <v>549</v>
      </c>
      <c r="N1346" t="s">
        <v>550</v>
      </c>
      <c r="O1346" t="s">
        <v>136</v>
      </c>
      <c r="P1346" t="s">
        <v>143</v>
      </c>
      <c r="Q1346" t="s">
        <v>717</v>
      </c>
    </row>
    <row r="1347" spans="1:17">
      <c r="A1347" t="s">
        <v>20509</v>
      </c>
      <c r="B1347" t="s">
        <v>20510</v>
      </c>
      <c r="C1347" t="s">
        <v>20511</v>
      </c>
      <c r="D1347" s="4">
        <v>45801.912280092591</v>
      </c>
      <c r="E1347" s="4">
        <v>45802.875</v>
      </c>
      <c r="F1347" s="4">
        <v>45802.913194444445</v>
      </c>
      <c r="G1347" s="4">
        <v>45802.873819444445</v>
      </c>
      <c r="H1347" t="s">
        <v>3155</v>
      </c>
      <c r="I1347" t="s">
        <v>3156</v>
      </c>
      <c r="J1347">
        <v>0</v>
      </c>
      <c r="K1347" t="s">
        <v>3157</v>
      </c>
      <c r="L1347" t="s">
        <v>3564</v>
      </c>
      <c r="M1347" t="s">
        <v>549</v>
      </c>
      <c r="N1347" t="s">
        <v>559</v>
      </c>
      <c r="O1347" t="s">
        <v>469</v>
      </c>
      <c r="P1347" t="s">
        <v>180</v>
      </c>
      <c r="Q1347" t="s">
        <v>181</v>
      </c>
    </row>
    <row r="1348" spans="1:17">
      <c r="A1348" t="s">
        <v>20512</v>
      </c>
      <c r="B1348" t="s">
        <v>20513</v>
      </c>
      <c r="C1348" t="s">
        <v>20514</v>
      </c>
      <c r="D1348" s="4">
        <v>45801.909907407404</v>
      </c>
      <c r="E1348" s="4">
        <v>45802.395833333336</v>
      </c>
      <c r="F1348" s="4">
        <v>45802.413194444445</v>
      </c>
      <c r="G1348" s="4"/>
      <c r="H1348" t="s">
        <v>3155</v>
      </c>
      <c r="I1348" t="s">
        <v>3171</v>
      </c>
      <c r="J1348">
        <v>0</v>
      </c>
      <c r="K1348" t="s">
        <v>3157</v>
      </c>
      <c r="L1348" t="s">
        <v>3593</v>
      </c>
      <c r="M1348" t="s">
        <v>549</v>
      </c>
      <c r="N1348" t="s">
        <v>550</v>
      </c>
      <c r="O1348" t="s">
        <v>136</v>
      </c>
      <c r="P1348" t="s">
        <v>139</v>
      </c>
      <c r="Q1348" t="s">
        <v>275</v>
      </c>
    </row>
    <row r="1349" spans="1:17">
      <c r="A1349" t="s">
        <v>20515</v>
      </c>
      <c r="B1349" t="s">
        <v>20516</v>
      </c>
      <c r="C1349" t="s">
        <v>20517</v>
      </c>
      <c r="D1349" s="4">
        <v>45801.909803240742</v>
      </c>
      <c r="E1349" s="4">
        <v>45802.833333333336</v>
      </c>
      <c r="F1349" s="4">
        <v>45802.871527777781</v>
      </c>
      <c r="G1349" s="4"/>
      <c r="H1349" t="s">
        <v>3155</v>
      </c>
      <c r="I1349" t="s">
        <v>3156</v>
      </c>
      <c r="J1349">
        <v>0</v>
      </c>
      <c r="K1349" t="s">
        <v>3194</v>
      </c>
      <c r="L1349" t="s">
        <v>3593</v>
      </c>
      <c r="M1349" t="s">
        <v>549</v>
      </c>
      <c r="N1349" t="s">
        <v>550</v>
      </c>
      <c r="O1349" t="s">
        <v>136</v>
      </c>
      <c r="P1349" t="s">
        <v>139</v>
      </c>
      <c r="Q1349" t="s">
        <v>272</v>
      </c>
    </row>
    <row r="1350" spans="1:17">
      <c r="A1350" t="s">
        <v>20518</v>
      </c>
      <c r="B1350" t="s">
        <v>20519</v>
      </c>
      <c r="C1350" t="s">
        <v>20520</v>
      </c>
      <c r="D1350" s="4">
        <v>45801.90828703704</v>
      </c>
      <c r="E1350" s="4">
        <v>45803.708333333336</v>
      </c>
      <c r="F1350" s="4">
        <v>45803.725694444445</v>
      </c>
      <c r="G1350" s="4">
        <v>45803.707025462965</v>
      </c>
      <c r="H1350" t="s">
        <v>3155</v>
      </c>
      <c r="I1350" t="s">
        <v>3175</v>
      </c>
      <c r="J1350">
        <v>0</v>
      </c>
      <c r="K1350" t="s">
        <v>3157</v>
      </c>
      <c r="L1350" t="s">
        <v>3564</v>
      </c>
      <c r="M1350" t="s">
        <v>549</v>
      </c>
      <c r="N1350" t="s">
        <v>550</v>
      </c>
      <c r="O1350" t="s">
        <v>551</v>
      </c>
      <c r="P1350" t="s">
        <v>141</v>
      </c>
      <c r="Q1350" t="s">
        <v>236</v>
      </c>
    </row>
    <row r="1351" spans="1:17">
      <c r="A1351" t="s">
        <v>20477</v>
      </c>
      <c r="B1351" t="s">
        <v>20478</v>
      </c>
      <c r="C1351" t="s">
        <v>20521</v>
      </c>
      <c r="D1351" s="4">
        <v>45801.902777777781</v>
      </c>
      <c r="E1351" s="4">
        <v>45802.666666666664</v>
      </c>
      <c r="F1351" s="4">
        <v>45802.704861111109</v>
      </c>
      <c r="G1351" s="4"/>
      <c r="H1351" t="s">
        <v>3155</v>
      </c>
      <c r="I1351" t="s">
        <v>3240</v>
      </c>
      <c r="J1351">
        <v>0</v>
      </c>
      <c r="K1351" t="s">
        <v>3227</v>
      </c>
      <c r="L1351" t="s">
        <v>3245</v>
      </c>
      <c r="M1351" t="s">
        <v>549</v>
      </c>
      <c r="N1351" t="s">
        <v>550</v>
      </c>
      <c r="O1351" t="s">
        <v>136</v>
      </c>
      <c r="P1351" t="s">
        <v>139</v>
      </c>
      <c r="Q1351" t="s">
        <v>275</v>
      </c>
    </row>
    <row r="1352" spans="1:17">
      <c r="A1352" t="s">
        <v>20522</v>
      </c>
      <c r="B1352" t="s">
        <v>20523</v>
      </c>
      <c r="C1352" t="s">
        <v>20524</v>
      </c>
      <c r="D1352" s="4">
        <v>45801.898726851854</v>
      </c>
      <c r="E1352" s="4">
        <v>45802.854166666664</v>
      </c>
      <c r="F1352" s="4">
        <v>45802.892361111109</v>
      </c>
      <c r="G1352" s="4">
        <v>45802.845891203702</v>
      </c>
      <c r="H1352" t="s">
        <v>3155</v>
      </c>
      <c r="I1352" t="s">
        <v>3156</v>
      </c>
      <c r="J1352">
        <v>0</v>
      </c>
      <c r="K1352" t="s">
        <v>3194</v>
      </c>
      <c r="L1352" t="s">
        <v>3564</v>
      </c>
      <c r="M1352" t="s">
        <v>549</v>
      </c>
      <c r="N1352" t="s">
        <v>550</v>
      </c>
      <c r="O1352" t="s">
        <v>136</v>
      </c>
      <c r="P1352" t="s">
        <v>143</v>
      </c>
      <c r="Q1352" t="s">
        <v>312</v>
      </c>
    </row>
    <row r="1353" spans="1:17">
      <c r="A1353" t="s">
        <v>20525</v>
      </c>
      <c r="B1353" t="s">
        <v>20526</v>
      </c>
      <c r="C1353" t="s">
        <v>20527</v>
      </c>
      <c r="D1353" s="4">
        <v>45801.897789351853</v>
      </c>
      <c r="E1353" s="4">
        <v>45802.375</v>
      </c>
      <c r="F1353" s="4">
        <v>45802.392361111109</v>
      </c>
      <c r="G1353" s="4">
        <v>45802.378576388888</v>
      </c>
      <c r="H1353" t="s">
        <v>3155</v>
      </c>
      <c r="I1353" t="s">
        <v>3171</v>
      </c>
      <c r="J1353">
        <v>0</v>
      </c>
      <c r="K1353" t="s">
        <v>3163</v>
      </c>
      <c r="L1353" t="s">
        <v>3564</v>
      </c>
      <c r="M1353" t="s">
        <v>549</v>
      </c>
      <c r="N1353" t="s">
        <v>550</v>
      </c>
      <c r="O1353" t="s">
        <v>551</v>
      </c>
      <c r="P1353" t="s">
        <v>141</v>
      </c>
      <c r="Q1353" t="s">
        <v>237</v>
      </c>
    </row>
    <row r="1354" spans="1:17">
      <c r="A1354" t="s">
        <v>20528</v>
      </c>
      <c r="B1354" t="s">
        <v>20529</v>
      </c>
      <c r="C1354" t="s">
        <v>20530</v>
      </c>
      <c r="D1354" s="4">
        <v>45801.895486111112</v>
      </c>
      <c r="E1354" s="4">
        <v>45803.395833333336</v>
      </c>
      <c r="F1354" s="4">
        <v>45803.413194444445</v>
      </c>
      <c r="G1354" s="4"/>
      <c r="H1354" t="s">
        <v>3155</v>
      </c>
      <c r="I1354" t="s">
        <v>3171</v>
      </c>
      <c r="J1354">
        <v>1001</v>
      </c>
      <c r="K1354" t="s">
        <v>3157</v>
      </c>
      <c r="L1354" t="s">
        <v>3593</v>
      </c>
      <c r="M1354" t="s">
        <v>549</v>
      </c>
      <c r="N1354" t="s">
        <v>550</v>
      </c>
      <c r="O1354" t="s">
        <v>551</v>
      </c>
      <c r="P1354" t="s">
        <v>141</v>
      </c>
      <c r="Q1354" t="s">
        <v>235</v>
      </c>
    </row>
    <row r="1355" spans="1:17">
      <c r="A1355" t="s">
        <v>20531</v>
      </c>
      <c r="B1355" t="s">
        <v>20532</v>
      </c>
      <c r="C1355" t="s">
        <v>20533</v>
      </c>
      <c r="D1355" s="4">
        <v>45801.894328703704</v>
      </c>
      <c r="E1355" s="4">
        <v>45803.6875</v>
      </c>
      <c r="F1355" s="4">
        <v>45803.704861111109</v>
      </c>
      <c r="G1355" s="4">
        <v>45803.687685185185</v>
      </c>
      <c r="H1355" t="s">
        <v>3155</v>
      </c>
      <c r="I1355" t="s">
        <v>3171</v>
      </c>
      <c r="J1355">
        <v>0</v>
      </c>
      <c r="K1355" t="s">
        <v>3157</v>
      </c>
      <c r="L1355" t="s">
        <v>3564</v>
      </c>
      <c r="M1355" t="s">
        <v>549</v>
      </c>
      <c r="N1355" t="s">
        <v>550</v>
      </c>
      <c r="O1355" t="s">
        <v>136</v>
      </c>
      <c r="P1355" t="s">
        <v>143</v>
      </c>
      <c r="Q1355" t="s">
        <v>301</v>
      </c>
    </row>
    <row r="1356" spans="1:17">
      <c r="A1356" t="s">
        <v>20534</v>
      </c>
      <c r="B1356" t="s">
        <v>20535</v>
      </c>
      <c r="C1356" t="s">
        <v>20536</v>
      </c>
      <c r="D1356" s="4">
        <v>45801.89403935185</v>
      </c>
      <c r="E1356" s="4">
        <v>45816.604166666664</v>
      </c>
      <c r="F1356" s="4">
        <v>45816.621527777781</v>
      </c>
      <c r="G1356" s="4"/>
      <c r="H1356" t="s">
        <v>3155</v>
      </c>
      <c r="I1356" t="s">
        <v>3171</v>
      </c>
      <c r="J1356">
        <v>1001</v>
      </c>
      <c r="K1356" t="s">
        <v>3157</v>
      </c>
      <c r="L1356" t="s">
        <v>3158</v>
      </c>
      <c r="M1356" t="s">
        <v>549</v>
      </c>
      <c r="N1356" t="s">
        <v>550</v>
      </c>
      <c r="O1356" t="s">
        <v>136</v>
      </c>
      <c r="P1356" t="s">
        <v>143</v>
      </c>
      <c r="Q1356" t="s">
        <v>311</v>
      </c>
    </row>
    <row r="1357" spans="1:17">
      <c r="A1357" t="s">
        <v>20531</v>
      </c>
      <c r="B1357" t="s">
        <v>20532</v>
      </c>
      <c r="C1357" t="s">
        <v>20537</v>
      </c>
      <c r="D1357" s="4">
        <v>45801.893379629626</v>
      </c>
      <c r="E1357" s="4">
        <v>45803.666666666664</v>
      </c>
      <c r="F1357" s="4">
        <v>45803.684027777781</v>
      </c>
      <c r="G1357" s="4"/>
      <c r="H1357" t="s">
        <v>3155</v>
      </c>
      <c r="I1357" t="s">
        <v>3171</v>
      </c>
      <c r="J1357">
        <v>0</v>
      </c>
      <c r="K1357" t="s">
        <v>3157</v>
      </c>
      <c r="L1357" t="s">
        <v>3245</v>
      </c>
      <c r="M1357" t="s">
        <v>549</v>
      </c>
      <c r="N1357" t="s">
        <v>550</v>
      </c>
      <c r="O1357" t="s">
        <v>136</v>
      </c>
      <c r="P1357" t="s">
        <v>143</v>
      </c>
      <c r="Q1357" t="s">
        <v>301</v>
      </c>
    </row>
    <row r="1358" spans="1:17">
      <c r="A1358" t="s">
        <v>12371</v>
      </c>
      <c r="B1358" t="s">
        <v>20538</v>
      </c>
      <c r="C1358" t="s">
        <v>20539</v>
      </c>
      <c r="D1358" s="4">
        <v>45801.885474537034</v>
      </c>
      <c r="E1358" s="4">
        <v>45804.625</v>
      </c>
      <c r="F1358" s="4">
        <v>45804.642361111109</v>
      </c>
      <c r="G1358" s="4">
        <v>45804.624560185184</v>
      </c>
      <c r="H1358" t="s">
        <v>3155</v>
      </c>
      <c r="I1358" t="s">
        <v>3175</v>
      </c>
      <c r="J1358">
        <v>0</v>
      </c>
      <c r="K1358" t="s">
        <v>3194</v>
      </c>
      <c r="L1358" t="s">
        <v>3564</v>
      </c>
      <c r="M1358" t="s">
        <v>549</v>
      </c>
      <c r="N1358" t="s">
        <v>550</v>
      </c>
      <c r="O1358" t="s">
        <v>551</v>
      </c>
      <c r="P1358" t="s">
        <v>141</v>
      </c>
      <c r="Q1358" t="s">
        <v>232</v>
      </c>
    </row>
    <row r="1359" spans="1:17">
      <c r="A1359" t="s">
        <v>20540</v>
      </c>
      <c r="B1359" t="s">
        <v>20541</v>
      </c>
      <c r="C1359" t="s">
        <v>20542</v>
      </c>
      <c r="D1359" s="4">
        <v>45801.884780092594</v>
      </c>
      <c r="E1359" s="4">
        <v>45802.666666666664</v>
      </c>
      <c r="F1359" s="4">
        <v>45802.684027777781</v>
      </c>
      <c r="G1359" s="4">
        <v>45802.668645833335</v>
      </c>
      <c r="H1359" t="s">
        <v>3155</v>
      </c>
      <c r="I1359" t="s">
        <v>3175</v>
      </c>
      <c r="J1359">
        <v>0</v>
      </c>
      <c r="K1359" t="s">
        <v>3157</v>
      </c>
      <c r="L1359" t="s">
        <v>3564</v>
      </c>
      <c r="M1359" t="s">
        <v>549</v>
      </c>
      <c r="N1359" t="s">
        <v>550</v>
      </c>
      <c r="O1359" t="s">
        <v>136</v>
      </c>
      <c r="P1359" t="s">
        <v>143</v>
      </c>
      <c r="Q1359" t="s">
        <v>301</v>
      </c>
    </row>
    <row r="1360" spans="1:17">
      <c r="A1360" t="s">
        <v>20543</v>
      </c>
      <c r="B1360" t="s">
        <v>20544</v>
      </c>
      <c r="C1360" t="s">
        <v>20545</v>
      </c>
      <c r="D1360" s="4">
        <v>45801.878344907411</v>
      </c>
      <c r="E1360" s="4">
        <v>45802.833333333336</v>
      </c>
      <c r="F1360" s="4">
        <v>45802.850694444445</v>
      </c>
      <c r="G1360" s="4">
        <v>45802.830833333333</v>
      </c>
      <c r="H1360" t="s">
        <v>3155</v>
      </c>
      <c r="I1360" t="s">
        <v>3171</v>
      </c>
      <c r="J1360">
        <v>0</v>
      </c>
      <c r="K1360" t="s">
        <v>3157</v>
      </c>
      <c r="L1360" t="s">
        <v>3564</v>
      </c>
      <c r="M1360" t="s">
        <v>549</v>
      </c>
      <c r="N1360" t="s">
        <v>550</v>
      </c>
      <c r="O1360" t="s">
        <v>136</v>
      </c>
      <c r="P1360" t="s">
        <v>143</v>
      </c>
      <c r="Q1360" t="s">
        <v>300</v>
      </c>
    </row>
    <row r="1361" spans="1:17">
      <c r="A1361" t="s">
        <v>20512</v>
      </c>
      <c r="B1361" t="s">
        <v>20546</v>
      </c>
      <c r="C1361" t="s">
        <v>20547</v>
      </c>
      <c r="D1361" s="4">
        <v>45801.877847222226</v>
      </c>
      <c r="E1361" s="4">
        <v>45802.354166666664</v>
      </c>
      <c r="F1361" s="4">
        <v>45802.371527777781</v>
      </c>
      <c r="G1361" s="4"/>
      <c r="H1361" t="s">
        <v>3155</v>
      </c>
      <c r="I1361" t="s">
        <v>3171</v>
      </c>
      <c r="J1361">
        <v>1001</v>
      </c>
      <c r="K1361" t="s">
        <v>3157</v>
      </c>
      <c r="L1361" t="s">
        <v>3593</v>
      </c>
      <c r="M1361" t="s">
        <v>549</v>
      </c>
      <c r="N1361" t="s">
        <v>550</v>
      </c>
      <c r="O1361" t="s">
        <v>136</v>
      </c>
      <c r="P1361" t="s">
        <v>139</v>
      </c>
      <c r="Q1361" t="s">
        <v>275</v>
      </c>
    </row>
    <row r="1362" spans="1:17">
      <c r="A1362" t="s">
        <v>20548</v>
      </c>
      <c r="B1362" t="s">
        <v>20549</v>
      </c>
      <c r="C1362" t="s">
        <v>20550</v>
      </c>
      <c r="D1362" s="4">
        <v>45801.877557870372</v>
      </c>
      <c r="E1362" s="4">
        <v>45802.833333333336</v>
      </c>
      <c r="F1362" s="4">
        <v>45802.850694444445</v>
      </c>
      <c r="G1362" s="4">
        <v>45802.831377314818</v>
      </c>
      <c r="H1362" t="s">
        <v>3155</v>
      </c>
      <c r="I1362" t="s">
        <v>3222</v>
      </c>
      <c r="J1362">
        <v>1</v>
      </c>
      <c r="K1362" t="s">
        <v>3223</v>
      </c>
      <c r="L1362" t="s">
        <v>3564</v>
      </c>
      <c r="M1362" t="s">
        <v>549</v>
      </c>
      <c r="N1362" t="s">
        <v>550</v>
      </c>
      <c r="O1362" t="s">
        <v>136</v>
      </c>
      <c r="P1362" t="s">
        <v>139</v>
      </c>
      <c r="Q1362" t="s">
        <v>276</v>
      </c>
    </row>
    <row r="1363" spans="1:17">
      <c r="A1363" t="s">
        <v>20551</v>
      </c>
      <c r="B1363" t="s">
        <v>20552</v>
      </c>
      <c r="C1363" t="s">
        <v>20553</v>
      </c>
      <c r="D1363" s="4">
        <v>45801.875706018516</v>
      </c>
      <c r="E1363" s="4">
        <v>45802.895833333336</v>
      </c>
      <c r="F1363" s="4">
        <v>45802.934027777781</v>
      </c>
      <c r="G1363" s="4">
        <v>45802.896469907406</v>
      </c>
      <c r="H1363" t="s">
        <v>3155</v>
      </c>
      <c r="I1363" t="s">
        <v>3240</v>
      </c>
      <c r="J1363">
        <v>1001</v>
      </c>
      <c r="K1363" t="s">
        <v>3157</v>
      </c>
      <c r="L1363" t="s">
        <v>3564</v>
      </c>
      <c r="M1363" t="s">
        <v>549</v>
      </c>
      <c r="N1363" t="s">
        <v>559</v>
      </c>
      <c r="O1363" t="s">
        <v>163</v>
      </c>
      <c r="P1363" t="s">
        <v>473</v>
      </c>
      <c r="Q1363" t="s">
        <v>361</v>
      </c>
    </row>
    <row r="1364" spans="1:17">
      <c r="A1364" t="s">
        <v>20554</v>
      </c>
      <c r="B1364" t="s">
        <v>20555</v>
      </c>
      <c r="C1364" t="s">
        <v>20556</v>
      </c>
      <c r="D1364" s="4">
        <v>45801.874675925923</v>
      </c>
      <c r="E1364" s="4">
        <v>45802.875</v>
      </c>
      <c r="F1364" s="4">
        <v>45802.913194444445</v>
      </c>
      <c r="G1364" s="4">
        <v>45802.870659722219</v>
      </c>
      <c r="H1364" t="s">
        <v>3155</v>
      </c>
      <c r="I1364" t="s">
        <v>3156</v>
      </c>
      <c r="J1364">
        <v>0</v>
      </c>
      <c r="K1364" t="s">
        <v>3194</v>
      </c>
      <c r="L1364" t="s">
        <v>3564</v>
      </c>
      <c r="M1364" t="s">
        <v>549</v>
      </c>
      <c r="N1364" t="s">
        <v>550</v>
      </c>
      <c r="O1364" t="s">
        <v>616</v>
      </c>
      <c r="P1364" t="s">
        <v>314</v>
      </c>
      <c r="Q1364" t="s">
        <v>319</v>
      </c>
    </row>
    <row r="1365" spans="1:17">
      <c r="A1365" t="s">
        <v>20557</v>
      </c>
      <c r="B1365" t="s">
        <v>20558</v>
      </c>
      <c r="C1365" t="s">
        <v>20559</v>
      </c>
      <c r="D1365" s="4">
        <v>45801.873854166668</v>
      </c>
      <c r="E1365" s="4">
        <v>45810.395833333336</v>
      </c>
      <c r="F1365" s="4">
        <v>45810.413194444445</v>
      </c>
      <c r="G1365" s="4"/>
      <c r="H1365" t="s">
        <v>3155</v>
      </c>
      <c r="I1365" t="s">
        <v>3171</v>
      </c>
      <c r="J1365">
        <v>1001</v>
      </c>
      <c r="K1365" t="s">
        <v>3157</v>
      </c>
      <c r="L1365" t="s">
        <v>3158</v>
      </c>
      <c r="M1365" t="s">
        <v>549</v>
      </c>
      <c r="N1365" t="s">
        <v>550</v>
      </c>
      <c r="O1365" t="s">
        <v>616</v>
      </c>
      <c r="P1365" t="s">
        <v>314</v>
      </c>
      <c r="Q1365" t="s">
        <v>315</v>
      </c>
    </row>
    <row r="1366" spans="1:17">
      <c r="A1366" t="s">
        <v>20560</v>
      </c>
      <c r="B1366" t="s">
        <v>20561</v>
      </c>
      <c r="C1366" t="s">
        <v>20562</v>
      </c>
      <c r="D1366" s="4">
        <v>45801.872835648152</v>
      </c>
      <c r="E1366" s="4">
        <v>45803.8125</v>
      </c>
      <c r="F1366" s="4">
        <v>45803.829861111109</v>
      </c>
      <c r="G1366" s="4"/>
      <c r="H1366" t="s">
        <v>3155</v>
      </c>
      <c r="I1366" t="s">
        <v>3171</v>
      </c>
      <c r="J1366">
        <v>1001</v>
      </c>
      <c r="K1366" t="s">
        <v>3157</v>
      </c>
      <c r="L1366" t="s">
        <v>3593</v>
      </c>
      <c r="M1366" t="s">
        <v>549</v>
      </c>
      <c r="N1366" t="s">
        <v>550</v>
      </c>
      <c r="O1366" t="s">
        <v>136</v>
      </c>
      <c r="P1366" t="s">
        <v>264</v>
      </c>
      <c r="Q1366" t="s">
        <v>265</v>
      </c>
    </row>
    <row r="1367" spans="1:17">
      <c r="A1367" t="s">
        <v>20554</v>
      </c>
      <c r="B1367" t="s">
        <v>20563</v>
      </c>
      <c r="C1367" t="s">
        <v>20564</v>
      </c>
      <c r="D1367" s="4">
        <v>45801.871435185189</v>
      </c>
      <c r="E1367" s="4">
        <v>45802.854166666664</v>
      </c>
      <c r="F1367" s="4">
        <v>45802.892361111109</v>
      </c>
      <c r="G1367" s="4">
        <v>45802.855104166665</v>
      </c>
      <c r="H1367" t="s">
        <v>3155</v>
      </c>
      <c r="I1367" t="s">
        <v>3156</v>
      </c>
      <c r="J1367">
        <v>0</v>
      </c>
      <c r="K1367" t="s">
        <v>3194</v>
      </c>
      <c r="L1367" t="s">
        <v>3564</v>
      </c>
      <c r="M1367" t="s">
        <v>549</v>
      </c>
      <c r="N1367" t="s">
        <v>550</v>
      </c>
      <c r="O1367" t="s">
        <v>616</v>
      </c>
      <c r="P1367" t="s">
        <v>314</v>
      </c>
      <c r="Q1367" t="s">
        <v>319</v>
      </c>
    </row>
    <row r="1368" spans="1:17">
      <c r="A1368" t="s">
        <v>20565</v>
      </c>
      <c r="B1368" t="s">
        <v>20566</v>
      </c>
      <c r="C1368" t="s">
        <v>20567</v>
      </c>
      <c r="D1368" s="4">
        <v>45801.867974537039</v>
      </c>
      <c r="E1368" s="4">
        <v>45802.395833333336</v>
      </c>
      <c r="F1368" s="4">
        <v>45802.413194444445</v>
      </c>
      <c r="G1368" s="4">
        <v>45802.399814814817</v>
      </c>
      <c r="H1368" t="s">
        <v>3155</v>
      </c>
      <c r="I1368" t="s">
        <v>3171</v>
      </c>
      <c r="J1368">
        <v>1001</v>
      </c>
      <c r="K1368" t="s">
        <v>3157</v>
      </c>
      <c r="L1368" t="s">
        <v>3564</v>
      </c>
      <c r="M1368" t="s">
        <v>549</v>
      </c>
      <c r="N1368" t="s">
        <v>550</v>
      </c>
      <c r="O1368" t="s">
        <v>136</v>
      </c>
      <c r="P1368" t="s">
        <v>264</v>
      </c>
      <c r="Q1368" t="s">
        <v>265</v>
      </c>
    </row>
    <row r="1369" spans="1:17">
      <c r="A1369" t="s">
        <v>20568</v>
      </c>
      <c r="B1369" t="s">
        <v>20569</v>
      </c>
      <c r="C1369" t="s">
        <v>20570</v>
      </c>
      <c r="D1369" s="4">
        <v>45801.865428240744</v>
      </c>
      <c r="E1369" s="4">
        <v>45809.708333333336</v>
      </c>
      <c r="F1369" s="4">
        <v>45809.746527777781</v>
      </c>
      <c r="G1369" s="4"/>
      <c r="H1369" t="s">
        <v>3155</v>
      </c>
      <c r="I1369" t="s">
        <v>3156</v>
      </c>
      <c r="J1369">
        <v>0</v>
      </c>
      <c r="K1369" t="s">
        <v>3163</v>
      </c>
      <c r="L1369" t="s">
        <v>3158</v>
      </c>
      <c r="M1369" t="s">
        <v>549</v>
      </c>
      <c r="N1369" t="s">
        <v>550</v>
      </c>
      <c r="O1369" t="s">
        <v>136</v>
      </c>
      <c r="P1369" t="s">
        <v>283</v>
      </c>
      <c r="Q1369" t="s">
        <v>287</v>
      </c>
    </row>
    <row r="1370" spans="1:17">
      <c r="A1370" t="s">
        <v>20571</v>
      </c>
      <c r="B1370" t="s">
        <v>20572</v>
      </c>
      <c r="C1370" t="s">
        <v>20573</v>
      </c>
      <c r="D1370" s="4">
        <v>45801.861226851855</v>
      </c>
      <c r="E1370" s="4">
        <v>45806.083333333336</v>
      </c>
      <c r="F1370" s="4">
        <v>45806.121527777781</v>
      </c>
      <c r="G1370" s="4">
        <v>45806.084953703707</v>
      </c>
      <c r="H1370" t="s">
        <v>3155</v>
      </c>
      <c r="I1370" t="s">
        <v>3240</v>
      </c>
      <c r="J1370">
        <v>0</v>
      </c>
      <c r="K1370" t="s">
        <v>3420</v>
      </c>
      <c r="L1370" t="s">
        <v>3564</v>
      </c>
      <c r="M1370" t="s">
        <v>549</v>
      </c>
      <c r="N1370" t="s">
        <v>550</v>
      </c>
      <c r="O1370" t="s">
        <v>136</v>
      </c>
      <c r="P1370" t="s">
        <v>264</v>
      </c>
      <c r="Q1370" t="s">
        <v>268</v>
      </c>
    </row>
    <row r="1371" spans="1:17">
      <c r="A1371" t="s">
        <v>20574</v>
      </c>
      <c r="B1371" t="s">
        <v>20575</v>
      </c>
      <c r="C1371" t="s">
        <v>20576</v>
      </c>
      <c r="D1371" s="4">
        <v>45801.860497685186</v>
      </c>
      <c r="E1371" s="4">
        <v>45803.208333333336</v>
      </c>
      <c r="F1371" s="4">
        <v>45803.225694444445</v>
      </c>
      <c r="G1371" s="4">
        <v>45803.208680555559</v>
      </c>
      <c r="H1371" t="s">
        <v>3155</v>
      </c>
      <c r="I1371" t="s">
        <v>3175</v>
      </c>
      <c r="J1371">
        <v>0</v>
      </c>
      <c r="K1371" t="s">
        <v>3157</v>
      </c>
      <c r="L1371" t="s">
        <v>3564</v>
      </c>
      <c r="M1371" t="s">
        <v>549</v>
      </c>
      <c r="N1371" t="s">
        <v>550</v>
      </c>
      <c r="O1371" t="s">
        <v>551</v>
      </c>
      <c r="P1371" t="s">
        <v>145</v>
      </c>
      <c r="Q1371" t="s">
        <v>215</v>
      </c>
    </row>
    <row r="1372" spans="1:17">
      <c r="A1372" t="s">
        <v>20577</v>
      </c>
      <c r="B1372" t="s">
        <v>20578</v>
      </c>
      <c r="C1372" t="s">
        <v>20579</v>
      </c>
      <c r="D1372" s="4">
        <v>45801.85533564815</v>
      </c>
      <c r="E1372" s="4">
        <v>45802.666666666664</v>
      </c>
      <c r="F1372" s="4">
        <v>45802.684027777781</v>
      </c>
      <c r="G1372" s="4">
        <v>45802.662997685184</v>
      </c>
      <c r="H1372" t="s">
        <v>3155</v>
      </c>
      <c r="I1372" t="s">
        <v>3175</v>
      </c>
      <c r="J1372">
        <v>0</v>
      </c>
      <c r="K1372" t="s">
        <v>3157</v>
      </c>
      <c r="L1372" t="s">
        <v>3564</v>
      </c>
      <c r="M1372" t="s">
        <v>549</v>
      </c>
      <c r="N1372" t="s">
        <v>550</v>
      </c>
      <c r="O1372" t="s">
        <v>136</v>
      </c>
      <c r="P1372" t="s">
        <v>143</v>
      </c>
      <c r="Q1372" t="s">
        <v>301</v>
      </c>
    </row>
    <row r="1373" spans="1:17">
      <c r="A1373" t="s">
        <v>20580</v>
      </c>
      <c r="B1373" t="s">
        <v>20581</v>
      </c>
      <c r="C1373" t="s">
        <v>20582</v>
      </c>
      <c r="D1373" s="4">
        <v>45801.854722222219</v>
      </c>
      <c r="E1373" s="4">
        <v>45802.625</v>
      </c>
      <c r="F1373" s="4">
        <v>45802.642361111109</v>
      </c>
      <c r="G1373" s="4"/>
      <c r="H1373" t="s">
        <v>3155</v>
      </c>
      <c r="I1373" t="s">
        <v>3175</v>
      </c>
      <c r="J1373">
        <v>0</v>
      </c>
      <c r="K1373" t="s">
        <v>3157</v>
      </c>
      <c r="L1373" t="s">
        <v>3593</v>
      </c>
      <c r="M1373" t="s">
        <v>549</v>
      </c>
      <c r="N1373" t="s">
        <v>559</v>
      </c>
      <c r="O1373" t="s">
        <v>504</v>
      </c>
      <c r="P1373" t="s">
        <v>325</v>
      </c>
      <c r="Q1373" t="s">
        <v>340</v>
      </c>
    </row>
    <row r="1374" spans="1:17">
      <c r="A1374" t="s">
        <v>20416</v>
      </c>
      <c r="B1374" t="s">
        <v>20583</v>
      </c>
      <c r="C1374" t="s">
        <v>20584</v>
      </c>
      <c r="D1374" s="4">
        <v>45801.850717592592</v>
      </c>
      <c r="E1374" s="4">
        <v>45802.333333333336</v>
      </c>
      <c r="F1374" s="4">
        <v>45802.371527777781</v>
      </c>
      <c r="G1374" s="4">
        <v>45802.331805555557</v>
      </c>
      <c r="H1374" t="s">
        <v>3155</v>
      </c>
      <c r="I1374" t="s">
        <v>3156</v>
      </c>
      <c r="J1374">
        <v>0</v>
      </c>
      <c r="K1374" t="s">
        <v>3157</v>
      </c>
      <c r="L1374" t="s">
        <v>3564</v>
      </c>
      <c r="M1374" t="s">
        <v>549</v>
      </c>
      <c r="N1374" t="s">
        <v>550</v>
      </c>
      <c r="O1374" t="s">
        <v>136</v>
      </c>
      <c r="P1374" t="s">
        <v>139</v>
      </c>
      <c r="Q1374" t="s">
        <v>273</v>
      </c>
    </row>
    <row r="1375" spans="1:17">
      <c r="A1375" t="s">
        <v>20585</v>
      </c>
      <c r="B1375" t="s">
        <v>20586</v>
      </c>
      <c r="C1375" t="s">
        <v>20587</v>
      </c>
      <c r="D1375" s="4">
        <v>45801.845023148147</v>
      </c>
      <c r="E1375" s="4">
        <v>45802.375</v>
      </c>
      <c r="F1375" s="4">
        <v>45802.392361111109</v>
      </c>
      <c r="G1375" s="4">
        <v>45802.384965277779</v>
      </c>
      <c r="H1375" t="s">
        <v>3155</v>
      </c>
      <c r="I1375" t="s">
        <v>3171</v>
      </c>
      <c r="J1375">
        <v>1002</v>
      </c>
      <c r="K1375" t="s">
        <v>3157</v>
      </c>
      <c r="L1375" t="s">
        <v>3564</v>
      </c>
      <c r="M1375" t="s">
        <v>549</v>
      </c>
      <c r="N1375" t="s">
        <v>550</v>
      </c>
      <c r="O1375" t="s">
        <v>136</v>
      </c>
      <c r="P1375" t="s">
        <v>292</v>
      </c>
      <c r="Q1375" t="s">
        <v>295</v>
      </c>
    </row>
    <row r="1376" spans="1:17">
      <c r="A1376" t="s">
        <v>20588</v>
      </c>
      <c r="B1376" t="s">
        <v>20589</v>
      </c>
      <c r="C1376" t="s">
        <v>20590</v>
      </c>
      <c r="D1376" s="4">
        <v>45801.842777777776</v>
      </c>
      <c r="E1376" s="4">
        <v>45802.6875</v>
      </c>
      <c r="F1376" s="4">
        <v>45802.704861111109</v>
      </c>
      <c r="G1376" s="4"/>
      <c r="H1376" t="s">
        <v>3155</v>
      </c>
      <c r="I1376" t="s">
        <v>3175</v>
      </c>
      <c r="J1376">
        <v>0</v>
      </c>
      <c r="K1376" t="s">
        <v>3157</v>
      </c>
      <c r="L1376" t="s">
        <v>3593</v>
      </c>
      <c r="M1376" t="s">
        <v>549</v>
      </c>
      <c r="N1376" t="s">
        <v>550</v>
      </c>
      <c r="O1376" t="s">
        <v>136</v>
      </c>
      <c r="P1376" t="s">
        <v>264</v>
      </c>
      <c r="Q1376" t="s">
        <v>265</v>
      </c>
    </row>
    <row r="1377" spans="1:17">
      <c r="A1377" t="s">
        <v>20591</v>
      </c>
      <c r="B1377" t="s">
        <v>20592</v>
      </c>
      <c r="C1377" t="s">
        <v>20593</v>
      </c>
      <c r="D1377" s="4">
        <v>45801.841273148151</v>
      </c>
      <c r="E1377" s="4">
        <v>45802.708333333336</v>
      </c>
      <c r="F1377" s="4">
        <v>45802.725694444445</v>
      </c>
      <c r="G1377" s="4"/>
      <c r="H1377" t="s">
        <v>3155</v>
      </c>
      <c r="I1377" t="s">
        <v>3171</v>
      </c>
      <c r="J1377">
        <v>1001</v>
      </c>
      <c r="K1377" t="s">
        <v>3157</v>
      </c>
      <c r="L1377" t="s">
        <v>3593</v>
      </c>
      <c r="M1377" t="s">
        <v>549</v>
      </c>
      <c r="N1377" t="s">
        <v>559</v>
      </c>
      <c r="O1377" t="s">
        <v>469</v>
      </c>
      <c r="P1377" t="s">
        <v>180</v>
      </c>
      <c r="Q1377" t="s">
        <v>181</v>
      </c>
    </row>
    <row r="1378" spans="1:17">
      <c r="A1378" t="s">
        <v>20594</v>
      </c>
      <c r="B1378" t="s">
        <v>20595</v>
      </c>
      <c r="C1378" t="s">
        <v>20596</v>
      </c>
      <c r="D1378" s="4">
        <v>45801.831064814818</v>
      </c>
      <c r="E1378" s="4">
        <v>45804.354166666664</v>
      </c>
      <c r="F1378" s="4">
        <v>45804.392361111109</v>
      </c>
      <c r="G1378" s="4">
        <v>45804.356180555558</v>
      </c>
      <c r="H1378" t="s">
        <v>3155</v>
      </c>
      <c r="I1378" t="s">
        <v>3209</v>
      </c>
      <c r="J1378">
        <v>0</v>
      </c>
      <c r="K1378" t="s">
        <v>3157</v>
      </c>
      <c r="L1378" t="s">
        <v>3564</v>
      </c>
      <c r="M1378" t="s">
        <v>549</v>
      </c>
      <c r="N1378" t="s">
        <v>559</v>
      </c>
      <c r="O1378" t="s">
        <v>469</v>
      </c>
      <c r="P1378" t="s">
        <v>180</v>
      </c>
      <c r="Q1378" t="s">
        <v>183</v>
      </c>
    </row>
    <row r="1379" spans="1:17">
      <c r="A1379" t="s">
        <v>20597</v>
      </c>
      <c r="B1379" t="s">
        <v>20598</v>
      </c>
      <c r="C1379" t="s">
        <v>20599</v>
      </c>
      <c r="D1379" s="4">
        <v>45801.83048611111</v>
      </c>
      <c r="E1379" s="4">
        <v>45802.458333333336</v>
      </c>
      <c r="F1379" s="4">
        <v>45802.496527777781</v>
      </c>
      <c r="G1379" s="4">
        <v>45802.463541666664</v>
      </c>
      <c r="H1379" t="s">
        <v>3155</v>
      </c>
      <c r="I1379" t="s">
        <v>3673</v>
      </c>
      <c r="J1379">
        <v>0</v>
      </c>
      <c r="K1379" t="s">
        <v>3227</v>
      </c>
      <c r="L1379" t="s">
        <v>3564</v>
      </c>
      <c r="M1379" t="s">
        <v>549</v>
      </c>
      <c r="N1379" t="s">
        <v>559</v>
      </c>
      <c r="O1379" t="s">
        <v>504</v>
      </c>
      <c r="P1379" t="s">
        <v>325</v>
      </c>
      <c r="Q1379" t="s">
        <v>329</v>
      </c>
    </row>
    <row r="1380" spans="1:17">
      <c r="A1380" t="s">
        <v>20600</v>
      </c>
      <c r="B1380" t="s">
        <v>20601</v>
      </c>
      <c r="C1380" t="s">
        <v>20602</v>
      </c>
      <c r="D1380" s="4">
        <v>45801.829212962963</v>
      </c>
      <c r="E1380" s="4">
        <v>45802.625</v>
      </c>
      <c r="F1380" s="4">
        <v>45802.642361111109</v>
      </c>
      <c r="G1380" s="4"/>
      <c r="H1380" t="s">
        <v>3155</v>
      </c>
      <c r="I1380" t="s">
        <v>3171</v>
      </c>
      <c r="J1380">
        <v>1001</v>
      </c>
      <c r="K1380" t="s">
        <v>3157</v>
      </c>
      <c r="L1380" t="s">
        <v>3593</v>
      </c>
      <c r="M1380" t="s">
        <v>549</v>
      </c>
      <c r="N1380" t="s">
        <v>550</v>
      </c>
      <c r="O1380" t="s">
        <v>136</v>
      </c>
      <c r="P1380" t="s">
        <v>139</v>
      </c>
      <c r="Q1380" t="s">
        <v>278</v>
      </c>
    </row>
    <row r="1381" spans="1:17">
      <c r="A1381" t="s">
        <v>20603</v>
      </c>
      <c r="B1381" t="s">
        <v>20604</v>
      </c>
      <c r="C1381" t="s">
        <v>20605</v>
      </c>
      <c r="D1381" s="4">
        <v>45801.826435185183</v>
      </c>
      <c r="E1381" s="4">
        <v>45802.395833333336</v>
      </c>
      <c r="F1381" s="4">
        <v>45802.413194444445</v>
      </c>
      <c r="G1381" s="4"/>
      <c r="H1381" t="s">
        <v>3155</v>
      </c>
      <c r="I1381" t="s">
        <v>3291</v>
      </c>
      <c r="J1381">
        <v>0</v>
      </c>
      <c r="K1381" t="s">
        <v>3194</v>
      </c>
      <c r="L1381" t="s">
        <v>3593</v>
      </c>
      <c r="M1381" t="s">
        <v>549</v>
      </c>
      <c r="N1381" t="s">
        <v>559</v>
      </c>
      <c r="O1381" t="s">
        <v>469</v>
      </c>
      <c r="P1381" t="s">
        <v>180</v>
      </c>
      <c r="Q1381" t="s">
        <v>182</v>
      </c>
    </row>
    <row r="1382" spans="1:17">
      <c r="A1382" t="s">
        <v>20606</v>
      </c>
      <c r="B1382" t="s">
        <v>20607</v>
      </c>
      <c r="C1382" t="s">
        <v>20608</v>
      </c>
      <c r="D1382" s="4">
        <v>45801.822557870371</v>
      </c>
      <c r="E1382" s="4">
        <v>45802.833333333336</v>
      </c>
      <c r="F1382" s="4">
        <v>45802.850694444445</v>
      </c>
      <c r="G1382" s="4">
        <v>45802.834791666668</v>
      </c>
      <c r="H1382" t="s">
        <v>3155</v>
      </c>
      <c r="I1382" t="s">
        <v>3402</v>
      </c>
      <c r="J1382">
        <v>0</v>
      </c>
      <c r="K1382" t="s">
        <v>3403</v>
      </c>
      <c r="L1382" t="s">
        <v>3564</v>
      </c>
      <c r="M1382" t="s">
        <v>549</v>
      </c>
      <c r="N1382" t="s">
        <v>559</v>
      </c>
      <c r="O1382" t="s">
        <v>504</v>
      </c>
      <c r="P1382" t="s">
        <v>325</v>
      </c>
      <c r="Q1382" t="s">
        <v>341</v>
      </c>
    </row>
    <row r="1383" spans="1:17">
      <c r="A1383" t="s">
        <v>20609</v>
      </c>
      <c r="B1383" t="s">
        <v>20610</v>
      </c>
      <c r="C1383" t="s">
        <v>20611</v>
      </c>
      <c r="D1383" s="4">
        <v>45801.816608796296</v>
      </c>
      <c r="E1383" s="4">
        <v>45804.729166666664</v>
      </c>
      <c r="F1383" s="4">
        <v>45804.767361111109</v>
      </c>
      <c r="G1383" s="4">
        <v>45804.724016203705</v>
      </c>
      <c r="H1383" t="s">
        <v>3155</v>
      </c>
      <c r="I1383" t="s">
        <v>4530</v>
      </c>
      <c r="J1383">
        <v>1001</v>
      </c>
      <c r="K1383" t="s">
        <v>10251</v>
      </c>
      <c r="L1383" t="s">
        <v>3564</v>
      </c>
      <c r="M1383" t="s">
        <v>549</v>
      </c>
      <c r="N1383" t="s">
        <v>559</v>
      </c>
      <c r="O1383" t="s">
        <v>504</v>
      </c>
      <c r="P1383" t="s">
        <v>325</v>
      </c>
      <c r="Q1383" t="s">
        <v>342</v>
      </c>
    </row>
    <row r="1384" spans="1:17">
      <c r="A1384" t="s">
        <v>20612</v>
      </c>
      <c r="B1384" t="s">
        <v>20613</v>
      </c>
      <c r="C1384" t="s">
        <v>20614</v>
      </c>
      <c r="D1384" s="4">
        <v>45801.815520833334</v>
      </c>
      <c r="E1384" s="4">
        <v>45807.75</v>
      </c>
      <c r="F1384" s="4">
        <v>45807.788194444445</v>
      </c>
      <c r="G1384" s="4"/>
      <c r="H1384" t="s">
        <v>3155</v>
      </c>
      <c r="I1384" t="s">
        <v>3673</v>
      </c>
      <c r="J1384">
        <v>0</v>
      </c>
      <c r="K1384" t="s">
        <v>3157</v>
      </c>
      <c r="L1384" t="s">
        <v>3245</v>
      </c>
      <c r="M1384" t="s">
        <v>549</v>
      </c>
      <c r="N1384" t="s">
        <v>559</v>
      </c>
      <c r="O1384" t="s">
        <v>504</v>
      </c>
      <c r="P1384" t="s">
        <v>325</v>
      </c>
      <c r="Q1384" t="s">
        <v>339</v>
      </c>
    </row>
    <row r="1385" spans="1:17">
      <c r="A1385" t="s">
        <v>20615</v>
      </c>
      <c r="B1385" t="s">
        <v>20616</v>
      </c>
      <c r="C1385" t="s">
        <v>20617</v>
      </c>
      <c r="D1385" s="4">
        <v>45801.813877314817</v>
      </c>
      <c r="E1385" s="4">
        <v>45802.770833333336</v>
      </c>
      <c r="F1385" s="4">
        <v>45802.788194444445</v>
      </c>
      <c r="G1385" s="4">
        <v>45802.77071759259</v>
      </c>
      <c r="H1385" t="s">
        <v>3155</v>
      </c>
      <c r="I1385" t="s">
        <v>3171</v>
      </c>
      <c r="J1385">
        <v>1002</v>
      </c>
      <c r="K1385" t="s">
        <v>3157</v>
      </c>
      <c r="L1385" t="s">
        <v>3564</v>
      </c>
      <c r="M1385" t="s">
        <v>549</v>
      </c>
      <c r="N1385" t="s">
        <v>559</v>
      </c>
      <c r="O1385" t="s">
        <v>163</v>
      </c>
      <c r="P1385" t="s">
        <v>472</v>
      </c>
      <c r="Q1385" t="s">
        <v>346</v>
      </c>
    </row>
    <row r="1386" spans="1:17">
      <c r="A1386" t="s">
        <v>20618</v>
      </c>
      <c r="B1386" t="s">
        <v>20619</v>
      </c>
      <c r="C1386" t="s">
        <v>20620</v>
      </c>
      <c r="D1386" s="4">
        <v>45801.803807870368</v>
      </c>
      <c r="E1386" s="4">
        <v>45805.291666666664</v>
      </c>
      <c r="F1386" s="4">
        <v>45805.329861111109</v>
      </c>
      <c r="G1386" s="4">
        <v>45805.290532407409</v>
      </c>
      <c r="H1386" t="s">
        <v>3155</v>
      </c>
      <c r="I1386" t="s">
        <v>3156</v>
      </c>
      <c r="J1386">
        <v>0</v>
      </c>
      <c r="K1386" t="s">
        <v>3227</v>
      </c>
      <c r="L1386" t="s">
        <v>3564</v>
      </c>
      <c r="M1386" t="s">
        <v>549</v>
      </c>
      <c r="N1386" t="s">
        <v>550</v>
      </c>
      <c r="O1386" t="s">
        <v>136</v>
      </c>
      <c r="P1386" t="s">
        <v>143</v>
      </c>
      <c r="Q1386" t="s">
        <v>312</v>
      </c>
    </row>
    <row r="1387" spans="1:17">
      <c r="A1387" t="s">
        <v>20621</v>
      </c>
      <c r="B1387" t="s">
        <v>20622</v>
      </c>
      <c r="C1387" t="s">
        <v>20623</v>
      </c>
      <c r="D1387" s="4">
        <v>45801.798680555556</v>
      </c>
      <c r="E1387" s="4">
        <v>45805.8125</v>
      </c>
      <c r="F1387" s="4">
        <v>45805.829861111109</v>
      </c>
      <c r="G1387" s="4">
        <v>45805.813009259262</v>
      </c>
      <c r="H1387" t="s">
        <v>3155</v>
      </c>
      <c r="I1387" t="s">
        <v>3175</v>
      </c>
      <c r="J1387">
        <v>1001</v>
      </c>
      <c r="K1387" t="s">
        <v>3157</v>
      </c>
      <c r="L1387" t="s">
        <v>3564</v>
      </c>
      <c r="M1387" t="s">
        <v>549</v>
      </c>
      <c r="N1387" t="s">
        <v>559</v>
      </c>
      <c r="O1387" t="s">
        <v>504</v>
      </c>
      <c r="P1387" t="s">
        <v>325</v>
      </c>
      <c r="Q1387" t="s">
        <v>335</v>
      </c>
    </row>
    <row r="1388" spans="1:17">
      <c r="A1388" t="s">
        <v>20591</v>
      </c>
      <c r="B1388" t="s">
        <v>20592</v>
      </c>
      <c r="C1388" t="s">
        <v>20624</v>
      </c>
      <c r="D1388" s="4">
        <v>45801.797569444447</v>
      </c>
      <c r="E1388" s="4">
        <v>45802.708333333336</v>
      </c>
      <c r="F1388" s="4">
        <v>45802.725694444445</v>
      </c>
      <c r="G1388" s="4"/>
      <c r="H1388" t="s">
        <v>3155</v>
      </c>
      <c r="I1388" t="s">
        <v>3171</v>
      </c>
      <c r="J1388">
        <v>1001</v>
      </c>
      <c r="K1388" t="s">
        <v>3157</v>
      </c>
      <c r="L1388" t="s">
        <v>3245</v>
      </c>
      <c r="M1388" t="s">
        <v>549</v>
      </c>
      <c r="N1388" t="s">
        <v>559</v>
      </c>
      <c r="O1388" t="s">
        <v>469</v>
      </c>
      <c r="P1388" t="s">
        <v>180</v>
      </c>
      <c r="Q1388" t="s">
        <v>181</v>
      </c>
    </row>
    <row r="1389" spans="1:17">
      <c r="A1389" t="s">
        <v>20625</v>
      </c>
      <c r="B1389" t="s">
        <v>20626</v>
      </c>
      <c r="C1389" t="s">
        <v>20627</v>
      </c>
      <c r="D1389" s="4">
        <v>45801.794224537036</v>
      </c>
      <c r="E1389" s="4">
        <v>45802.416666666664</v>
      </c>
      <c r="F1389" s="4">
        <v>45802.454861111109</v>
      </c>
      <c r="G1389" s="4">
        <v>45802.417210648149</v>
      </c>
      <c r="H1389" t="s">
        <v>3155</v>
      </c>
      <c r="I1389" t="s">
        <v>3673</v>
      </c>
      <c r="J1389">
        <v>0</v>
      </c>
      <c r="K1389" t="s">
        <v>3157</v>
      </c>
      <c r="L1389" t="s">
        <v>3564</v>
      </c>
      <c r="M1389" t="s">
        <v>549</v>
      </c>
      <c r="N1389" t="s">
        <v>559</v>
      </c>
      <c r="O1389" t="s">
        <v>504</v>
      </c>
      <c r="P1389" t="s">
        <v>325</v>
      </c>
      <c r="Q1389" t="s">
        <v>340</v>
      </c>
    </row>
    <row r="1390" spans="1:17">
      <c r="A1390" t="s">
        <v>20628</v>
      </c>
      <c r="B1390" t="s">
        <v>20629</v>
      </c>
      <c r="C1390" t="s">
        <v>20630</v>
      </c>
      <c r="D1390" s="4">
        <v>45801.791932870372</v>
      </c>
      <c r="E1390" s="4">
        <v>45802.354166666664</v>
      </c>
      <c r="F1390" s="4">
        <v>45802.371527777781</v>
      </c>
      <c r="G1390" s="4">
        <v>45802.354479166665</v>
      </c>
      <c r="H1390" t="s">
        <v>3155</v>
      </c>
      <c r="I1390" t="s">
        <v>3175</v>
      </c>
      <c r="J1390">
        <v>1001</v>
      </c>
      <c r="K1390" t="s">
        <v>3157</v>
      </c>
      <c r="L1390" t="s">
        <v>3564</v>
      </c>
      <c r="M1390" t="s">
        <v>549</v>
      </c>
      <c r="N1390" t="s">
        <v>559</v>
      </c>
      <c r="O1390" t="s">
        <v>504</v>
      </c>
      <c r="P1390" t="s">
        <v>325</v>
      </c>
      <c r="Q1390" t="s">
        <v>334</v>
      </c>
    </row>
    <row r="1391" spans="1:17">
      <c r="A1391" t="s">
        <v>20628</v>
      </c>
      <c r="B1391" t="s">
        <v>20631</v>
      </c>
      <c r="C1391" t="s">
        <v>20632</v>
      </c>
      <c r="D1391" s="4">
        <v>45801.788599537038</v>
      </c>
      <c r="E1391" s="4">
        <v>45802.333333333336</v>
      </c>
      <c r="F1391" s="4">
        <v>45802.350694444445</v>
      </c>
      <c r="G1391" s="4">
        <v>45802.331666666665</v>
      </c>
      <c r="H1391" t="s">
        <v>3155</v>
      </c>
      <c r="I1391" t="s">
        <v>3175</v>
      </c>
      <c r="J1391">
        <v>1001</v>
      </c>
      <c r="K1391" t="s">
        <v>3157</v>
      </c>
      <c r="L1391" t="s">
        <v>3564</v>
      </c>
      <c r="M1391" t="s">
        <v>549</v>
      </c>
      <c r="N1391" t="s">
        <v>559</v>
      </c>
      <c r="O1391" t="s">
        <v>504</v>
      </c>
      <c r="P1391" t="s">
        <v>325</v>
      </c>
      <c r="Q1391" t="s">
        <v>334</v>
      </c>
    </row>
    <row r="1392" spans="1:17">
      <c r="A1392" t="s">
        <v>20628</v>
      </c>
      <c r="B1392" t="s">
        <v>20631</v>
      </c>
      <c r="C1392" t="s">
        <v>20633</v>
      </c>
      <c r="D1392" s="4">
        <v>45801.788217592592</v>
      </c>
      <c r="E1392" s="4">
        <v>45802.354166666664</v>
      </c>
      <c r="F1392" s="4">
        <v>45802.371527777781</v>
      </c>
      <c r="G1392" s="4"/>
      <c r="H1392" t="s">
        <v>3155</v>
      </c>
      <c r="I1392" t="s">
        <v>3175</v>
      </c>
      <c r="J1392">
        <v>1001</v>
      </c>
      <c r="K1392" t="s">
        <v>3157</v>
      </c>
      <c r="L1392" t="s">
        <v>3245</v>
      </c>
      <c r="M1392" t="s">
        <v>549</v>
      </c>
      <c r="N1392" t="s">
        <v>559</v>
      </c>
      <c r="O1392" t="s">
        <v>504</v>
      </c>
      <c r="P1392" t="s">
        <v>325</v>
      </c>
      <c r="Q1392" t="s">
        <v>334</v>
      </c>
    </row>
    <row r="1393" spans="1:17">
      <c r="A1393" t="s">
        <v>20634</v>
      </c>
      <c r="B1393" t="s">
        <v>20635</v>
      </c>
      <c r="C1393" t="s">
        <v>20636</v>
      </c>
      <c r="D1393" s="4">
        <v>45801.787557870368</v>
      </c>
      <c r="E1393" s="4">
        <v>45808.666666666664</v>
      </c>
      <c r="F1393" s="4">
        <v>45808.684027777781</v>
      </c>
      <c r="G1393" s="4"/>
      <c r="H1393" t="s">
        <v>3155</v>
      </c>
      <c r="I1393" t="s">
        <v>3175</v>
      </c>
      <c r="J1393">
        <v>0</v>
      </c>
      <c r="K1393" t="s">
        <v>3157</v>
      </c>
      <c r="L1393" t="s">
        <v>3158</v>
      </c>
      <c r="M1393" t="s">
        <v>549</v>
      </c>
      <c r="N1393" t="s">
        <v>550</v>
      </c>
      <c r="O1393" t="s">
        <v>136</v>
      </c>
      <c r="P1393" t="s">
        <v>143</v>
      </c>
      <c r="Q1393" t="s">
        <v>301</v>
      </c>
    </row>
    <row r="1394" spans="1:17">
      <c r="A1394" t="s">
        <v>20637</v>
      </c>
      <c r="B1394" t="s">
        <v>20638</v>
      </c>
      <c r="C1394" t="s">
        <v>20639</v>
      </c>
      <c r="D1394" s="4">
        <v>45801.787314814814</v>
      </c>
      <c r="E1394" s="4">
        <v>45802.729166666664</v>
      </c>
      <c r="F1394" s="4">
        <v>45802.746527777781</v>
      </c>
      <c r="G1394" s="4"/>
      <c r="H1394" t="s">
        <v>3155</v>
      </c>
      <c r="I1394" t="s">
        <v>3175</v>
      </c>
      <c r="J1394">
        <v>0</v>
      </c>
      <c r="K1394" t="s">
        <v>3157</v>
      </c>
      <c r="L1394" t="s">
        <v>3245</v>
      </c>
      <c r="M1394" t="s">
        <v>549</v>
      </c>
      <c r="N1394" t="s">
        <v>559</v>
      </c>
      <c r="O1394" t="s">
        <v>504</v>
      </c>
      <c r="P1394" t="s">
        <v>325</v>
      </c>
      <c r="Q1394" t="s">
        <v>339</v>
      </c>
    </row>
    <row r="1395" spans="1:17">
      <c r="A1395" t="s">
        <v>20640</v>
      </c>
      <c r="B1395" t="s">
        <v>20641</v>
      </c>
      <c r="C1395" t="s">
        <v>20642</v>
      </c>
      <c r="D1395" s="4">
        <v>45801.77747685185</v>
      </c>
      <c r="E1395" s="4">
        <v>45808.458333333336</v>
      </c>
      <c r="F1395" s="4">
        <v>45808.475694444445</v>
      </c>
      <c r="G1395" s="4"/>
      <c r="H1395" t="s">
        <v>3155</v>
      </c>
      <c r="I1395" t="s">
        <v>3171</v>
      </c>
      <c r="J1395">
        <v>1001</v>
      </c>
      <c r="K1395" t="s">
        <v>3157</v>
      </c>
      <c r="L1395" t="s">
        <v>3158</v>
      </c>
      <c r="M1395" t="s">
        <v>549</v>
      </c>
      <c r="N1395" t="s">
        <v>550</v>
      </c>
      <c r="O1395" t="s">
        <v>616</v>
      </c>
      <c r="P1395" t="s">
        <v>314</v>
      </c>
      <c r="Q1395" t="s">
        <v>319</v>
      </c>
    </row>
    <row r="1396" spans="1:17">
      <c r="A1396" t="s">
        <v>20643</v>
      </c>
      <c r="B1396" t="s">
        <v>20644</v>
      </c>
      <c r="C1396" t="s">
        <v>20645</v>
      </c>
      <c r="D1396" s="4">
        <v>45801.777175925927</v>
      </c>
      <c r="E1396" s="4">
        <v>45802.416666666664</v>
      </c>
      <c r="F1396" s="4">
        <v>45802.454861111109</v>
      </c>
      <c r="G1396" s="4">
        <v>45802.415011574078</v>
      </c>
      <c r="H1396" t="s">
        <v>3155</v>
      </c>
      <c r="I1396" t="s">
        <v>3156</v>
      </c>
      <c r="J1396">
        <v>0</v>
      </c>
      <c r="K1396" t="s">
        <v>3227</v>
      </c>
      <c r="L1396" t="s">
        <v>3564</v>
      </c>
      <c r="M1396" t="s">
        <v>549</v>
      </c>
      <c r="N1396" t="s">
        <v>550</v>
      </c>
      <c r="O1396" t="s">
        <v>136</v>
      </c>
      <c r="P1396" t="s">
        <v>292</v>
      </c>
      <c r="Q1396" t="s">
        <v>295</v>
      </c>
    </row>
    <row r="1397" spans="1:17">
      <c r="A1397" t="s">
        <v>20646</v>
      </c>
      <c r="B1397" t="s">
        <v>20647</v>
      </c>
      <c r="C1397" t="s">
        <v>20648</v>
      </c>
      <c r="D1397" s="4">
        <v>45801.77611111111</v>
      </c>
      <c r="E1397" s="4">
        <v>45815.729166666664</v>
      </c>
      <c r="F1397" s="4">
        <v>45815.746527777781</v>
      </c>
      <c r="G1397" s="4"/>
      <c r="H1397" t="s">
        <v>3155</v>
      </c>
      <c r="I1397" t="s">
        <v>3184</v>
      </c>
      <c r="J1397">
        <v>0</v>
      </c>
      <c r="K1397" t="s">
        <v>3157</v>
      </c>
      <c r="L1397" t="s">
        <v>3158</v>
      </c>
      <c r="M1397" t="s">
        <v>549</v>
      </c>
      <c r="N1397" t="s">
        <v>559</v>
      </c>
      <c r="O1397" t="s">
        <v>504</v>
      </c>
      <c r="P1397" t="s">
        <v>325</v>
      </c>
      <c r="Q1397" t="s">
        <v>342</v>
      </c>
    </row>
    <row r="1398" spans="1:17">
      <c r="A1398" t="s">
        <v>20649</v>
      </c>
      <c r="B1398" t="s">
        <v>20650</v>
      </c>
      <c r="C1398" t="s">
        <v>20651</v>
      </c>
      <c r="D1398" s="4">
        <v>45801.770555555559</v>
      </c>
      <c r="E1398" s="4">
        <v>45802.833333333336</v>
      </c>
      <c r="F1398" s="4">
        <v>45802.871527777781</v>
      </c>
      <c r="G1398" s="4">
        <v>45802.831678240742</v>
      </c>
      <c r="H1398" t="s">
        <v>3155</v>
      </c>
      <c r="I1398" t="s">
        <v>3156</v>
      </c>
      <c r="J1398">
        <v>0</v>
      </c>
      <c r="K1398" t="s">
        <v>3163</v>
      </c>
      <c r="L1398" t="s">
        <v>3564</v>
      </c>
      <c r="M1398" t="s">
        <v>549</v>
      </c>
      <c r="N1398" t="s">
        <v>550</v>
      </c>
      <c r="O1398" t="s">
        <v>136</v>
      </c>
      <c r="P1398" t="s">
        <v>143</v>
      </c>
      <c r="Q1398" t="s">
        <v>310</v>
      </c>
    </row>
    <row r="1399" spans="1:17">
      <c r="A1399" t="s">
        <v>20652</v>
      </c>
      <c r="B1399" t="s">
        <v>20653</v>
      </c>
      <c r="C1399" t="s">
        <v>20654</v>
      </c>
      <c r="D1399" s="4">
        <v>45801.764456018522</v>
      </c>
      <c r="E1399" s="4">
        <v>45809.5</v>
      </c>
      <c r="F1399" s="4">
        <v>45809.517361111109</v>
      </c>
      <c r="G1399" s="4"/>
      <c r="H1399" t="s">
        <v>3155</v>
      </c>
      <c r="I1399" t="s">
        <v>3175</v>
      </c>
      <c r="J1399">
        <v>0</v>
      </c>
      <c r="K1399" t="s">
        <v>3194</v>
      </c>
      <c r="L1399" t="s">
        <v>3158</v>
      </c>
      <c r="M1399" t="s">
        <v>549</v>
      </c>
      <c r="N1399" t="s">
        <v>550</v>
      </c>
      <c r="O1399" t="s">
        <v>136</v>
      </c>
      <c r="P1399" t="s">
        <v>139</v>
      </c>
      <c r="Q1399" t="s">
        <v>271</v>
      </c>
    </row>
    <row r="1400" spans="1:17">
      <c r="A1400" t="s">
        <v>20655</v>
      </c>
      <c r="B1400" t="s">
        <v>20656</v>
      </c>
      <c r="C1400" t="s">
        <v>20657</v>
      </c>
      <c r="D1400" s="4">
        <v>45801.757627314815</v>
      </c>
      <c r="E1400" s="4">
        <v>45802.625</v>
      </c>
      <c r="F1400" s="4">
        <v>45802.663194444445</v>
      </c>
      <c r="G1400" s="4">
        <v>45802.622094907405</v>
      </c>
      <c r="H1400" t="s">
        <v>3155</v>
      </c>
      <c r="I1400" t="s">
        <v>3240</v>
      </c>
      <c r="J1400">
        <v>0</v>
      </c>
      <c r="K1400" t="s">
        <v>3163</v>
      </c>
      <c r="L1400" t="s">
        <v>3564</v>
      </c>
      <c r="M1400" t="s">
        <v>549</v>
      </c>
      <c r="N1400" t="s">
        <v>559</v>
      </c>
      <c r="O1400" t="s">
        <v>469</v>
      </c>
      <c r="P1400" t="s">
        <v>189</v>
      </c>
      <c r="Q1400" t="s">
        <v>195</v>
      </c>
    </row>
    <row r="1401" spans="1:17">
      <c r="A1401" t="s">
        <v>19946</v>
      </c>
      <c r="B1401" t="s">
        <v>19947</v>
      </c>
      <c r="C1401" t="s">
        <v>20658</v>
      </c>
      <c r="D1401" s="4">
        <v>45801.75204861111</v>
      </c>
      <c r="E1401" s="4">
        <v>45806.625</v>
      </c>
      <c r="F1401" s="4">
        <v>45806.663194444445</v>
      </c>
      <c r="G1401" s="4"/>
      <c r="H1401" t="s">
        <v>3155</v>
      </c>
      <c r="I1401" t="s">
        <v>3673</v>
      </c>
      <c r="J1401">
        <v>0</v>
      </c>
      <c r="K1401" t="s">
        <v>3157</v>
      </c>
      <c r="L1401" t="s">
        <v>3245</v>
      </c>
      <c r="M1401" t="s">
        <v>549</v>
      </c>
      <c r="N1401" t="s">
        <v>559</v>
      </c>
      <c r="O1401" t="s">
        <v>504</v>
      </c>
      <c r="P1401" t="s">
        <v>325</v>
      </c>
      <c r="Q1401" t="s">
        <v>343</v>
      </c>
    </row>
    <row r="1402" spans="1:17">
      <c r="A1402" t="s">
        <v>20659</v>
      </c>
      <c r="B1402" t="s">
        <v>20660</v>
      </c>
      <c r="C1402" t="s">
        <v>20661</v>
      </c>
      <c r="D1402" s="4">
        <v>45801.746863425928</v>
      </c>
      <c r="E1402" s="4">
        <v>45802.770833333336</v>
      </c>
      <c r="F1402" s="4">
        <v>45802.809027777781</v>
      </c>
      <c r="G1402" s="4">
        <v>45802.761921296296</v>
      </c>
      <c r="H1402" t="s">
        <v>3155</v>
      </c>
      <c r="I1402" t="s">
        <v>3673</v>
      </c>
      <c r="J1402">
        <v>0</v>
      </c>
      <c r="K1402" t="s">
        <v>3194</v>
      </c>
      <c r="L1402" t="s">
        <v>3564</v>
      </c>
      <c r="M1402" t="s">
        <v>549</v>
      </c>
      <c r="N1402" t="s">
        <v>559</v>
      </c>
      <c r="O1402" t="s">
        <v>504</v>
      </c>
      <c r="P1402" t="s">
        <v>325</v>
      </c>
      <c r="Q1402" t="s">
        <v>337</v>
      </c>
    </row>
    <row r="1403" spans="1:17">
      <c r="A1403" t="s">
        <v>20662</v>
      </c>
      <c r="B1403" t="s">
        <v>20663</v>
      </c>
      <c r="C1403" t="s">
        <v>20664</v>
      </c>
      <c r="D1403" s="4">
        <v>45801.743506944447</v>
      </c>
      <c r="E1403" s="4">
        <v>45802.708333333336</v>
      </c>
      <c r="F1403" s="4">
        <v>45802.746527777781</v>
      </c>
      <c r="G1403" s="4">
        <v>45802.709374999999</v>
      </c>
      <c r="H1403" t="s">
        <v>3155</v>
      </c>
      <c r="I1403" t="s">
        <v>3673</v>
      </c>
      <c r="J1403">
        <v>0</v>
      </c>
      <c r="K1403" t="s">
        <v>3157</v>
      </c>
      <c r="L1403" t="s">
        <v>3564</v>
      </c>
      <c r="M1403" t="s">
        <v>549</v>
      </c>
      <c r="N1403" t="s">
        <v>559</v>
      </c>
      <c r="O1403" t="s">
        <v>504</v>
      </c>
      <c r="P1403" t="s">
        <v>325</v>
      </c>
      <c r="Q1403" t="s">
        <v>335</v>
      </c>
    </row>
    <row r="1404" spans="1:17">
      <c r="A1404" t="s">
        <v>20254</v>
      </c>
      <c r="B1404" t="s">
        <v>20255</v>
      </c>
      <c r="C1404" t="s">
        <v>20665</v>
      </c>
      <c r="D1404" s="4">
        <v>45801.743206018517</v>
      </c>
      <c r="E1404" s="4">
        <v>45802.3125</v>
      </c>
      <c r="F1404" s="4">
        <v>45802.350694444445</v>
      </c>
      <c r="G1404" s="4"/>
      <c r="H1404" t="s">
        <v>3155</v>
      </c>
      <c r="I1404" t="s">
        <v>3156</v>
      </c>
      <c r="J1404">
        <v>0</v>
      </c>
      <c r="K1404" t="s">
        <v>3194</v>
      </c>
      <c r="L1404" t="s">
        <v>3593</v>
      </c>
      <c r="M1404" t="s">
        <v>549</v>
      </c>
      <c r="N1404" t="s">
        <v>550</v>
      </c>
      <c r="O1404" t="s">
        <v>616</v>
      </c>
      <c r="P1404" t="s">
        <v>314</v>
      </c>
      <c r="Q1404" t="s">
        <v>320</v>
      </c>
    </row>
    <row r="1405" spans="1:17">
      <c r="A1405" t="s">
        <v>20666</v>
      </c>
      <c r="B1405" t="s">
        <v>20667</v>
      </c>
      <c r="C1405" t="s">
        <v>20668</v>
      </c>
      <c r="D1405" s="4">
        <v>45801.741273148145</v>
      </c>
      <c r="E1405" s="4">
        <v>45803.604166666664</v>
      </c>
      <c r="F1405" s="4">
        <v>45803.621527777781</v>
      </c>
      <c r="G1405" s="4">
        <v>45803.604224537034</v>
      </c>
      <c r="H1405" t="s">
        <v>3155</v>
      </c>
      <c r="I1405" t="s">
        <v>3175</v>
      </c>
      <c r="J1405">
        <v>1001</v>
      </c>
      <c r="K1405" t="s">
        <v>3157</v>
      </c>
      <c r="L1405" t="s">
        <v>3564</v>
      </c>
      <c r="M1405" t="s">
        <v>549</v>
      </c>
      <c r="N1405" t="s">
        <v>559</v>
      </c>
      <c r="O1405" t="s">
        <v>504</v>
      </c>
      <c r="P1405" t="s">
        <v>325</v>
      </c>
      <c r="Q1405" t="s">
        <v>344</v>
      </c>
    </row>
    <row r="1406" spans="1:17">
      <c r="A1406" t="s">
        <v>20669</v>
      </c>
      <c r="B1406" t="s">
        <v>20670</v>
      </c>
      <c r="C1406" t="s">
        <v>20671</v>
      </c>
      <c r="D1406" s="4">
        <v>45801.734606481485</v>
      </c>
      <c r="E1406" s="4">
        <v>45810.854166666664</v>
      </c>
      <c r="F1406" s="4">
        <v>45810.871527777781</v>
      </c>
      <c r="G1406" s="4"/>
      <c r="H1406" t="s">
        <v>3155</v>
      </c>
      <c r="I1406" t="s">
        <v>3291</v>
      </c>
      <c r="J1406">
        <v>0</v>
      </c>
      <c r="K1406" t="s">
        <v>3194</v>
      </c>
      <c r="L1406" t="s">
        <v>3158</v>
      </c>
      <c r="M1406" t="s">
        <v>549</v>
      </c>
      <c r="N1406" t="s">
        <v>559</v>
      </c>
      <c r="O1406" t="s">
        <v>504</v>
      </c>
      <c r="P1406" t="s">
        <v>325</v>
      </c>
      <c r="Q1406" t="s">
        <v>335</v>
      </c>
    </row>
    <row r="1407" spans="1:17">
      <c r="A1407" t="s">
        <v>20672</v>
      </c>
      <c r="B1407" t="s">
        <v>20673</v>
      </c>
      <c r="C1407" t="s">
        <v>20674</v>
      </c>
      <c r="D1407" s="4">
        <v>45801.732152777775</v>
      </c>
      <c r="E1407" s="4">
        <v>45802.375</v>
      </c>
      <c r="F1407" s="4">
        <v>45802.392361111109</v>
      </c>
      <c r="G1407" s="4">
        <v>45802.379340277781</v>
      </c>
      <c r="H1407" t="s">
        <v>3155</v>
      </c>
      <c r="I1407" t="s">
        <v>3175</v>
      </c>
      <c r="J1407">
        <v>0</v>
      </c>
      <c r="K1407" t="s">
        <v>3157</v>
      </c>
      <c r="L1407" t="s">
        <v>3564</v>
      </c>
      <c r="M1407" t="s">
        <v>549</v>
      </c>
      <c r="N1407" t="s">
        <v>550</v>
      </c>
      <c r="O1407" t="s">
        <v>551</v>
      </c>
      <c r="P1407" t="s">
        <v>141</v>
      </c>
      <c r="Q1407" t="s">
        <v>236</v>
      </c>
    </row>
    <row r="1408" spans="1:17">
      <c r="A1408" t="s">
        <v>20675</v>
      </c>
      <c r="B1408" t="s">
        <v>20676</v>
      </c>
      <c r="C1408" t="s">
        <v>20677</v>
      </c>
      <c r="D1408" s="4">
        <v>45801.727627314816</v>
      </c>
      <c r="E1408" s="4">
        <v>45802.4375</v>
      </c>
      <c r="F1408" s="4">
        <v>45802.454861111109</v>
      </c>
      <c r="G1408" s="4">
        <v>45802.438946759263</v>
      </c>
      <c r="H1408" t="s">
        <v>3155</v>
      </c>
      <c r="I1408" t="s">
        <v>3175</v>
      </c>
      <c r="J1408">
        <v>1001</v>
      </c>
      <c r="K1408" t="s">
        <v>3157</v>
      </c>
      <c r="L1408" t="s">
        <v>3564</v>
      </c>
      <c r="M1408" t="s">
        <v>549</v>
      </c>
      <c r="N1408" t="s">
        <v>559</v>
      </c>
      <c r="O1408" t="s">
        <v>504</v>
      </c>
      <c r="P1408" t="s">
        <v>325</v>
      </c>
      <c r="Q1408" t="s">
        <v>3800</v>
      </c>
    </row>
    <row r="1409" spans="1:17">
      <c r="A1409" t="s">
        <v>20678</v>
      </c>
      <c r="B1409" t="s">
        <v>20679</v>
      </c>
      <c r="C1409" t="s">
        <v>20680</v>
      </c>
      <c r="D1409" s="4">
        <v>45801.726469907408</v>
      </c>
      <c r="E1409" s="4">
        <v>45803.291666666664</v>
      </c>
      <c r="F1409" s="4">
        <v>45803.309027777781</v>
      </c>
      <c r="G1409" s="4">
        <v>45803.292604166665</v>
      </c>
      <c r="H1409" t="s">
        <v>3155</v>
      </c>
      <c r="I1409" t="s">
        <v>3171</v>
      </c>
      <c r="J1409">
        <v>1001</v>
      </c>
      <c r="K1409" t="s">
        <v>3157</v>
      </c>
      <c r="L1409" t="s">
        <v>3564</v>
      </c>
      <c r="M1409" t="s">
        <v>549</v>
      </c>
      <c r="N1409" t="s">
        <v>550</v>
      </c>
      <c r="O1409" t="s">
        <v>136</v>
      </c>
      <c r="P1409" t="s">
        <v>147</v>
      </c>
      <c r="Q1409" t="s">
        <v>253</v>
      </c>
    </row>
    <row r="1410" spans="1:17">
      <c r="A1410" t="s">
        <v>20074</v>
      </c>
      <c r="B1410" t="s">
        <v>20075</v>
      </c>
      <c r="C1410" t="s">
        <v>20681</v>
      </c>
      <c r="D1410" s="4">
        <v>45801.724768518521</v>
      </c>
      <c r="E1410" s="4">
        <v>45802.666666666664</v>
      </c>
      <c r="F1410" s="4">
        <v>45802.704861111109</v>
      </c>
      <c r="G1410" s="4"/>
      <c r="H1410" t="s">
        <v>3155</v>
      </c>
      <c r="I1410" t="s">
        <v>3240</v>
      </c>
      <c r="J1410">
        <v>0</v>
      </c>
      <c r="K1410" t="s">
        <v>3157</v>
      </c>
      <c r="L1410" t="s">
        <v>3245</v>
      </c>
      <c r="M1410" t="s">
        <v>549</v>
      </c>
      <c r="N1410" t="s">
        <v>550</v>
      </c>
      <c r="O1410" t="s">
        <v>136</v>
      </c>
      <c r="P1410" t="s">
        <v>292</v>
      </c>
      <c r="Q1410" t="s">
        <v>293</v>
      </c>
    </row>
    <row r="1411" spans="1:17">
      <c r="A1411" t="s">
        <v>20682</v>
      </c>
      <c r="B1411" t="s">
        <v>20683</v>
      </c>
      <c r="C1411" t="s">
        <v>20684</v>
      </c>
      <c r="D1411" s="4">
        <v>45801.720949074072</v>
      </c>
      <c r="E1411" s="4">
        <v>45803.291666666664</v>
      </c>
      <c r="F1411" s="4">
        <v>45803.309027777781</v>
      </c>
      <c r="G1411" s="4"/>
      <c r="H1411" t="s">
        <v>3155</v>
      </c>
      <c r="I1411" t="s">
        <v>3162</v>
      </c>
      <c r="J1411">
        <v>0</v>
      </c>
      <c r="K1411" t="s">
        <v>4987</v>
      </c>
      <c r="L1411" t="s">
        <v>3245</v>
      </c>
      <c r="M1411" t="s">
        <v>549</v>
      </c>
      <c r="N1411" t="s">
        <v>550</v>
      </c>
      <c r="O1411" t="s">
        <v>1923</v>
      </c>
      <c r="P1411" t="s">
        <v>1924</v>
      </c>
      <c r="Q1411" t="s">
        <v>3359</v>
      </c>
    </row>
    <row r="1412" spans="1:17">
      <c r="A1412" t="s">
        <v>20685</v>
      </c>
      <c r="B1412" t="s">
        <v>20686</v>
      </c>
      <c r="C1412" t="s">
        <v>20687</v>
      </c>
      <c r="D1412" s="4">
        <v>45801.720324074071</v>
      </c>
      <c r="E1412" s="4">
        <v>45807.833333333336</v>
      </c>
      <c r="F1412" s="4">
        <v>45807.850694444445</v>
      </c>
      <c r="G1412" s="4"/>
      <c r="H1412" t="s">
        <v>3155</v>
      </c>
      <c r="I1412" t="s">
        <v>3171</v>
      </c>
      <c r="J1412">
        <v>1001</v>
      </c>
      <c r="K1412" t="s">
        <v>3157</v>
      </c>
      <c r="L1412" t="s">
        <v>3245</v>
      </c>
      <c r="M1412" t="s">
        <v>549</v>
      </c>
      <c r="N1412" t="s">
        <v>559</v>
      </c>
      <c r="O1412" t="s">
        <v>504</v>
      </c>
      <c r="P1412" t="s">
        <v>325</v>
      </c>
      <c r="Q1412" t="s">
        <v>326</v>
      </c>
    </row>
    <row r="1413" spans="1:17">
      <c r="A1413" t="s">
        <v>20688</v>
      </c>
      <c r="B1413" t="s">
        <v>20689</v>
      </c>
      <c r="C1413" t="s">
        <v>20690</v>
      </c>
      <c r="D1413" s="4">
        <v>45801.714131944442</v>
      </c>
      <c r="E1413" s="4">
        <v>45802.6875</v>
      </c>
      <c r="F1413" s="4">
        <v>45802.704861111109</v>
      </c>
      <c r="G1413" s="4">
        <v>45802.687349537038</v>
      </c>
      <c r="H1413" t="s">
        <v>3155</v>
      </c>
      <c r="I1413" t="s">
        <v>3280</v>
      </c>
      <c r="J1413">
        <v>0</v>
      </c>
      <c r="K1413" t="s">
        <v>3227</v>
      </c>
      <c r="L1413" t="s">
        <v>3564</v>
      </c>
      <c r="M1413" t="s">
        <v>549</v>
      </c>
      <c r="N1413" t="s">
        <v>550</v>
      </c>
      <c r="O1413" t="s">
        <v>1923</v>
      </c>
      <c r="P1413" t="s">
        <v>1924</v>
      </c>
      <c r="Q1413" t="s">
        <v>3359</v>
      </c>
    </row>
    <row r="1414" spans="1:17">
      <c r="A1414" t="s">
        <v>20691</v>
      </c>
      <c r="B1414" t="s">
        <v>20692</v>
      </c>
      <c r="C1414" t="s">
        <v>20693</v>
      </c>
      <c r="D1414" s="4">
        <v>45801.704143518517</v>
      </c>
      <c r="E1414" s="4">
        <v>45802.708333333336</v>
      </c>
      <c r="F1414" s="4">
        <v>45802.725694444445</v>
      </c>
      <c r="G1414" s="4">
        <v>45802.707407407404</v>
      </c>
      <c r="H1414" t="s">
        <v>3155</v>
      </c>
      <c r="I1414" t="s">
        <v>3175</v>
      </c>
      <c r="J1414">
        <v>0</v>
      </c>
      <c r="K1414" t="s">
        <v>3157</v>
      </c>
      <c r="L1414" t="s">
        <v>3564</v>
      </c>
      <c r="M1414" t="s">
        <v>549</v>
      </c>
      <c r="N1414" t="s">
        <v>559</v>
      </c>
      <c r="O1414" t="s">
        <v>504</v>
      </c>
      <c r="P1414" t="s">
        <v>325</v>
      </c>
      <c r="Q1414" t="s">
        <v>330</v>
      </c>
    </row>
    <row r="1415" spans="1:17">
      <c r="A1415" t="s">
        <v>20694</v>
      </c>
      <c r="B1415" t="s">
        <v>20695</v>
      </c>
      <c r="C1415" t="s">
        <v>20696</v>
      </c>
      <c r="D1415" s="4">
        <v>45801.702800925923</v>
      </c>
      <c r="E1415" s="4">
        <v>45802.75</v>
      </c>
      <c r="F1415" s="4">
        <v>45802.788194444445</v>
      </c>
      <c r="G1415" s="4">
        <v>45802.747777777775</v>
      </c>
      <c r="H1415" t="s">
        <v>3155</v>
      </c>
      <c r="I1415" t="s">
        <v>3156</v>
      </c>
      <c r="J1415">
        <v>0</v>
      </c>
      <c r="K1415" t="s">
        <v>3157</v>
      </c>
      <c r="L1415" t="s">
        <v>3564</v>
      </c>
      <c r="M1415" t="s">
        <v>549</v>
      </c>
      <c r="N1415" t="s">
        <v>550</v>
      </c>
      <c r="O1415" t="s">
        <v>136</v>
      </c>
      <c r="P1415" t="s">
        <v>143</v>
      </c>
      <c r="Q1415" t="s">
        <v>301</v>
      </c>
    </row>
    <row r="1416" spans="1:17">
      <c r="A1416" t="s">
        <v>20697</v>
      </c>
      <c r="B1416" t="s">
        <v>20698</v>
      </c>
      <c r="C1416" t="s">
        <v>20699</v>
      </c>
      <c r="D1416" s="4">
        <v>45801.702685185184</v>
      </c>
      <c r="E1416" s="4">
        <v>45802.708333333336</v>
      </c>
      <c r="F1416" s="4">
        <v>45802.746527777781</v>
      </c>
      <c r="G1416" s="4">
        <v>45802.704305555555</v>
      </c>
      <c r="H1416" t="s">
        <v>3155</v>
      </c>
      <c r="I1416" t="s">
        <v>3673</v>
      </c>
      <c r="J1416">
        <v>0</v>
      </c>
      <c r="K1416" t="s">
        <v>3157</v>
      </c>
      <c r="L1416" t="s">
        <v>3564</v>
      </c>
      <c r="M1416" t="s">
        <v>549</v>
      </c>
      <c r="N1416" t="s">
        <v>559</v>
      </c>
      <c r="O1416" t="s">
        <v>504</v>
      </c>
      <c r="P1416" t="s">
        <v>325</v>
      </c>
      <c r="Q1416" t="s">
        <v>343</v>
      </c>
    </row>
    <row r="1417" spans="1:17">
      <c r="A1417" t="s">
        <v>20700</v>
      </c>
      <c r="B1417" t="s">
        <v>20701</v>
      </c>
      <c r="C1417" t="s">
        <v>20702</v>
      </c>
      <c r="D1417" s="4">
        <v>45801.696597222224</v>
      </c>
      <c r="E1417" s="4">
        <v>45802.416666666664</v>
      </c>
      <c r="F1417" s="4">
        <v>45802.454861111109</v>
      </c>
      <c r="G1417" s="4">
        <v>45802.40828703704</v>
      </c>
      <c r="H1417" t="s">
        <v>3155</v>
      </c>
      <c r="I1417" t="s">
        <v>3209</v>
      </c>
      <c r="J1417">
        <v>0</v>
      </c>
      <c r="K1417" t="s">
        <v>3227</v>
      </c>
      <c r="L1417" t="s">
        <v>3564</v>
      </c>
      <c r="M1417" t="s">
        <v>549</v>
      </c>
      <c r="N1417" t="s">
        <v>559</v>
      </c>
      <c r="O1417" t="s">
        <v>504</v>
      </c>
      <c r="P1417" t="s">
        <v>325</v>
      </c>
      <c r="Q1417" t="s">
        <v>339</v>
      </c>
    </row>
    <row r="1418" spans="1:17">
      <c r="A1418" t="s">
        <v>20703</v>
      </c>
      <c r="B1418" t="s">
        <v>20704</v>
      </c>
      <c r="C1418" t="s">
        <v>20705</v>
      </c>
      <c r="D1418" s="4">
        <v>45801.693912037037</v>
      </c>
      <c r="E1418" s="4">
        <v>45809.791666666664</v>
      </c>
      <c r="F1418" s="4">
        <v>45809.809027777781</v>
      </c>
      <c r="G1418" s="4"/>
      <c r="H1418" t="s">
        <v>3155</v>
      </c>
      <c r="I1418" t="s">
        <v>3175</v>
      </c>
      <c r="J1418">
        <v>0</v>
      </c>
      <c r="K1418" t="s">
        <v>3157</v>
      </c>
      <c r="L1418" t="s">
        <v>3158</v>
      </c>
      <c r="M1418" t="s">
        <v>549</v>
      </c>
      <c r="N1418" t="s">
        <v>559</v>
      </c>
      <c r="O1418" t="s">
        <v>504</v>
      </c>
      <c r="P1418" t="s">
        <v>325</v>
      </c>
      <c r="Q1418" t="s">
        <v>336</v>
      </c>
    </row>
    <row r="1419" spans="1:17">
      <c r="A1419" t="s">
        <v>20706</v>
      </c>
      <c r="B1419" t="s">
        <v>20707</v>
      </c>
      <c r="C1419" t="s">
        <v>20708</v>
      </c>
      <c r="D1419" s="4">
        <v>45801.691712962966</v>
      </c>
      <c r="E1419" s="4">
        <v>45815.625</v>
      </c>
      <c r="F1419" s="4">
        <v>45815.642361111109</v>
      </c>
      <c r="G1419" s="4"/>
      <c r="H1419" t="s">
        <v>3155</v>
      </c>
      <c r="I1419" t="s">
        <v>3512</v>
      </c>
      <c r="J1419">
        <v>1</v>
      </c>
      <c r="K1419" t="s">
        <v>3157</v>
      </c>
      <c r="L1419" t="s">
        <v>3158</v>
      </c>
      <c r="M1419" t="s">
        <v>549</v>
      </c>
      <c r="N1419" t="s">
        <v>559</v>
      </c>
      <c r="O1419" t="s">
        <v>504</v>
      </c>
      <c r="P1419" t="s">
        <v>325</v>
      </c>
      <c r="Q1419" t="s">
        <v>334</v>
      </c>
    </row>
    <row r="1420" spans="1:17">
      <c r="A1420" t="s">
        <v>20709</v>
      </c>
      <c r="B1420" t="s">
        <v>20710</v>
      </c>
      <c r="C1420" t="s">
        <v>20711</v>
      </c>
      <c r="D1420" s="4">
        <v>45801.679386574076</v>
      </c>
      <c r="E1420" s="4">
        <v>45807.541666666664</v>
      </c>
      <c r="F1420" s="4">
        <v>45807.579861111109</v>
      </c>
      <c r="G1420" s="4"/>
      <c r="H1420" t="s">
        <v>3155</v>
      </c>
      <c r="I1420" t="s">
        <v>4530</v>
      </c>
      <c r="J1420">
        <v>0</v>
      </c>
      <c r="K1420" t="s">
        <v>4531</v>
      </c>
      <c r="L1420" t="s">
        <v>3158</v>
      </c>
      <c r="M1420" t="s">
        <v>549</v>
      </c>
      <c r="N1420" t="s">
        <v>559</v>
      </c>
      <c r="O1420" t="s">
        <v>504</v>
      </c>
      <c r="P1420" t="s">
        <v>325</v>
      </c>
      <c r="Q1420" t="s">
        <v>339</v>
      </c>
    </row>
    <row r="1421" spans="1:17">
      <c r="A1421" t="s">
        <v>20712</v>
      </c>
      <c r="B1421" t="s">
        <v>20713</v>
      </c>
      <c r="C1421" t="s">
        <v>20714</v>
      </c>
      <c r="D1421" s="4">
        <v>45801.677141203705</v>
      </c>
      <c r="E1421" s="4">
        <v>45802.875</v>
      </c>
      <c r="F1421" s="4">
        <v>45802.892361111109</v>
      </c>
      <c r="G1421" s="4">
        <v>45802.877476851849</v>
      </c>
      <c r="H1421" t="s">
        <v>3155</v>
      </c>
      <c r="I1421" t="s">
        <v>3171</v>
      </c>
      <c r="J1421">
        <v>1001</v>
      </c>
      <c r="K1421" t="s">
        <v>3157</v>
      </c>
      <c r="L1421" t="s">
        <v>3564</v>
      </c>
      <c r="M1421" t="s">
        <v>549</v>
      </c>
      <c r="N1421" t="s">
        <v>550</v>
      </c>
      <c r="O1421" t="s">
        <v>136</v>
      </c>
      <c r="P1421" t="s">
        <v>139</v>
      </c>
      <c r="Q1421" t="s">
        <v>277</v>
      </c>
    </row>
    <row r="1422" spans="1:17">
      <c r="A1422" t="s">
        <v>20715</v>
      </c>
      <c r="B1422" t="s">
        <v>20716</v>
      </c>
      <c r="C1422" t="s">
        <v>20717</v>
      </c>
      <c r="D1422" s="4">
        <v>45801.676099537035</v>
      </c>
      <c r="E1422" s="4">
        <v>45810.416666666664</v>
      </c>
      <c r="F1422" s="4">
        <v>45810.434027777781</v>
      </c>
      <c r="G1422" s="4"/>
      <c r="H1422" t="s">
        <v>3155</v>
      </c>
      <c r="I1422" t="s">
        <v>3171</v>
      </c>
      <c r="J1422">
        <v>0</v>
      </c>
      <c r="K1422" t="s">
        <v>3157</v>
      </c>
      <c r="L1422" t="s">
        <v>3158</v>
      </c>
      <c r="M1422" t="s">
        <v>549</v>
      </c>
      <c r="N1422" t="s">
        <v>559</v>
      </c>
      <c r="O1422" t="s">
        <v>504</v>
      </c>
      <c r="P1422" t="s">
        <v>325</v>
      </c>
      <c r="Q1422" t="s">
        <v>337</v>
      </c>
    </row>
    <row r="1423" spans="1:17">
      <c r="A1423" t="s">
        <v>20718</v>
      </c>
      <c r="B1423" t="s">
        <v>20719</v>
      </c>
      <c r="C1423" t="s">
        <v>20720</v>
      </c>
      <c r="D1423" s="4">
        <v>45801.674467592595</v>
      </c>
      <c r="E1423" s="4">
        <v>45803.6875</v>
      </c>
      <c r="F1423" s="4">
        <v>45803.725694444445</v>
      </c>
      <c r="G1423" s="4"/>
      <c r="H1423" t="s">
        <v>3155</v>
      </c>
      <c r="I1423" t="s">
        <v>3156</v>
      </c>
      <c r="J1423">
        <v>0</v>
      </c>
      <c r="K1423" t="s">
        <v>3227</v>
      </c>
      <c r="L1423" t="s">
        <v>3593</v>
      </c>
      <c r="M1423" t="s">
        <v>549</v>
      </c>
      <c r="N1423" t="s">
        <v>550</v>
      </c>
      <c r="O1423" t="s">
        <v>136</v>
      </c>
      <c r="P1423" t="s">
        <v>292</v>
      </c>
      <c r="Q1423" t="s">
        <v>295</v>
      </c>
    </row>
    <row r="1424" spans="1:17">
      <c r="A1424" t="s">
        <v>20074</v>
      </c>
      <c r="B1424" t="s">
        <v>20075</v>
      </c>
      <c r="C1424" t="s">
        <v>20721</v>
      </c>
      <c r="D1424" s="4">
        <v>45801.67328703704</v>
      </c>
      <c r="E1424" s="4">
        <v>45802.666666666664</v>
      </c>
      <c r="F1424" s="4">
        <v>45802.704861111109</v>
      </c>
      <c r="G1424" s="4"/>
      <c r="H1424" t="s">
        <v>3155</v>
      </c>
      <c r="I1424" t="s">
        <v>3240</v>
      </c>
      <c r="J1424">
        <v>0</v>
      </c>
      <c r="K1424" t="s">
        <v>3157</v>
      </c>
      <c r="L1424" t="s">
        <v>3245</v>
      </c>
      <c r="M1424" t="s">
        <v>549</v>
      </c>
      <c r="N1424" t="s">
        <v>550</v>
      </c>
      <c r="O1424" t="s">
        <v>136</v>
      </c>
      <c r="P1424" t="s">
        <v>292</v>
      </c>
      <c r="Q1424" t="s">
        <v>293</v>
      </c>
    </row>
    <row r="1425" spans="1:17">
      <c r="A1425" t="s">
        <v>20722</v>
      </c>
      <c r="B1425" t="s">
        <v>20723</v>
      </c>
      <c r="C1425" t="s">
        <v>20724</v>
      </c>
      <c r="D1425" s="4">
        <v>45801.670057870368</v>
      </c>
      <c r="E1425" s="4">
        <v>45809.458333333336</v>
      </c>
      <c r="F1425" s="4">
        <v>45809.475694444445</v>
      </c>
      <c r="G1425" s="4"/>
      <c r="H1425" t="s">
        <v>3155</v>
      </c>
      <c r="I1425" t="s">
        <v>3175</v>
      </c>
      <c r="J1425">
        <v>1001</v>
      </c>
      <c r="K1425" t="s">
        <v>3157</v>
      </c>
      <c r="L1425" t="s">
        <v>3158</v>
      </c>
      <c r="M1425" t="s">
        <v>549</v>
      </c>
      <c r="N1425" t="s">
        <v>559</v>
      </c>
      <c r="O1425" t="s">
        <v>504</v>
      </c>
      <c r="P1425" t="s">
        <v>325</v>
      </c>
      <c r="Q1425" t="s">
        <v>341</v>
      </c>
    </row>
    <row r="1426" spans="1:17">
      <c r="A1426" t="s">
        <v>20655</v>
      </c>
      <c r="B1426" t="s">
        <v>20656</v>
      </c>
      <c r="C1426" t="s">
        <v>20725</v>
      </c>
      <c r="D1426" s="4">
        <v>45801.654675925929</v>
      </c>
      <c r="E1426" s="4">
        <v>45802.75</v>
      </c>
      <c r="F1426" s="4">
        <v>45802.788194444445</v>
      </c>
      <c r="G1426" s="4"/>
      <c r="H1426" t="s">
        <v>3155</v>
      </c>
      <c r="I1426" t="s">
        <v>3240</v>
      </c>
      <c r="J1426">
        <v>0</v>
      </c>
      <c r="K1426" t="s">
        <v>3163</v>
      </c>
      <c r="L1426" t="s">
        <v>3245</v>
      </c>
      <c r="M1426" t="s">
        <v>549</v>
      </c>
      <c r="N1426" t="s">
        <v>559</v>
      </c>
      <c r="O1426" t="s">
        <v>469</v>
      </c>
      <c r="P1426" t="s">
        <v>189</v>
      </c>
      <c r="Q1426" t="s">
        <v>195</v>
      </c>
    </row>
    <row r="1427" spans="1:17">
      <c r="A1427" t="s">
        <v>20726</v>
      </c>
      <c r="B1427" t="s">
        <v>20727</v>
      </c>
      <c r="C1427" t="s">
        <v>20728</v>
      </c>
      <c r="D1427" s="4">
        <v>45801.653101851851</v>
      </c>
      <c r="E1427" s="4">
        <v>45816.708333333336</v>
      </c>
      <c r="F1427" s="4">
        <v>45816.725694444445</v>
      </c>
      <c r="G1427" s="4"/>
      <c r="H1427" t="s">
        <v>3155</v>
      </c>
      <c r="I1427" t="s">
        <v>3171</v>
      </c>
      <c r="J1427">
        <v>1001</v>
      </c>
      <c r="K1427" t="s">
        <v>3157</v>
      </c>
      <c r="L1427" t="s">
        <v>3158</v>
      </c>
      <c r="M1427" t="s">
        <v>549</v>
      </c>
      <c r="N1427" t="s">
        <v>559</v>
      </c>
      <c r="O1427" t="s">
        <v>504</v>
      </c>
      <c r="P1427" t="s">
        <v>325</v>
      </c>
      <c r="Q1427" t="s">
        <v>340</v>
      </c>
    </row>
    <row r="1428" spans="1:17">
      <c r="A1428" t="s">
        <v>20655</v>
      </c>
      <c r="B1428" t="s">
        <v>20656</v>
      </c>
      <c r="C1428" t="s">
        <v>20729</v>
      </c>
      <c r="D1428" s="4">
        <v>45801.651689814818</v>
      </c>
      <c r="E1428" s="4">
        <v>45802.833333333336</v>
      </c>
      <c r="F1428" s="4">
        <v>45802.871527777781</v>
      </c>
      <c r="G1428" s="4"/>
      <c r="H1428" t="s">
        <v>3155</v>
      </c>
      <c r="I1428" t="s">
        <v>3240</v>
      </c>
      <c r="J1428">
        <v>0</v>
      </c>
      <c r="K1428" t="s">
        <v>3163</v>
      </c>
      <c r="L1428" t="s">
        <v>3245</v>
      </c>
      <c r="M1428" t="s">
        <v>549</v>
      </c>
      <c r="N1428" t="s">
        <v>559</v>
      </c>
      <c r="O1428" t="s">
        <v>469</v>
      </c>
      <c r="P1428" t="s">
        <v>189</v>
      </c>
      <c r="Q1428" t="s">
        <v>195</v>
      </c>
    </row>
    <row r="1429" spans="1:17">
      <c r="A1429" t="s">
        <v>20712</v>
      </c>
      <c r="B1429" t="s">
        <v>20713</v>
      </c>
      <c r="C1429" t="s">
        <v>20730</v>
      </c>
      <c r="D1429" s="4">
        <v>45801.64880787037</v>
      </c>
      <c r="E1429" s="4">
        <v>45802.875</v>
      </c>
      <c r="F1429" s="4">
        <v>45802.892361111109</v>
      </c>
      <c r="G1429" s="4"/>
      <c r="H1429" t="s">
        <v>3155</v>
      </c>
      <c r="I1429" t="s">
        <v>3171</v>
      </c>
      <c r="J1429">
        <v>1001</v>
      </c>
      <c r="K1429" t="s">
        <v>3157</v>
      </c>
      <c r="L1429" t="s">
        <v>3245</v>
      </c>
      <c r="M1429" t="s">
        <v>549</v>
      </c>
      <c r="N1429" t="s">
        <v>550</v>
      </c>
      <c r="O1429" t="s">
        <v>136</v>
      </c>
      <c r="P1429" t="s">
        <v>139</v>
      </c>
      <c r="Q1429" t="s">
        <v>277</v>
      </c>
    </row>
    <row r="1430" spans="1:17">
      <c r="A1430" t="s">
        <v>20731</v>
      </c>
      <c r="B1430" t="s">
        <v>20732</v>
      </c>
      <c r="C1430" t="s">
        <v>20733</v>
      </c>
      <c r="D1430" s="4">
        <v>45801.64607638889</v>
      </c>
      <c r="E1430" s="4">
        <v>45803.5</v>
      </c>
      <c r="F1430" s="4">
        <v>45803.517361111109</v>
      </c>
      <c r="G1430" s="4">
        <v>45803.495393518519</v>
      </c>
      <c r="H1430" t="s">
        <v>3155</v>
      </c>
      <c r="I1430" t="s">
        <v>3162</v>
      </c>
      <c r="J1430">
        <v>0</v>
      </c>
      <c r="K1430" t="s">
        <v>3252</v>
      </c>
      <c r="L1430" t="s">
        <v>3564</v>
      </c>
      <c r="M1430" t="s">
        <v>549</v>
      </c>
      <c r="N1430" t="s">
        <v>550</v>
      </c>
      <c r="O1430" t="s">
        <v>1923</v>
      </c>
      <c r="P1430" t="s">
        <v>1924</v>
      </c>
      <c r="Q1430" t="s">
        <v>3359</v>
      </c>
    </row>
    <row r="1431" spans="1:17">
      <c r="A1431" t="s">
        <v>20734</v>
      </c>
      <c r="B1431" t="s">
        <v>20735</v>
      </c>
      <c r="C1431" t="s">
        <v>20736</v>
      </c>
      <c r="D1431" s="4">
        <v>45801.645462962966</v>
      </c>
      <c r="E1431" s="4">
        <v>45806.708333333336</v>
      </c>
      <c r="F1431" s="4">
        <v>45806.725694444445</v>
      </c>
      <c r="G1431" s="4"/>
      <c r="H1431" t="s">
        <v>3155</v>
      </c>
      <c r="I1431" t="s">
        <v>3162</v>
      </c>
      <c r="J1431">
        <v>0</v>
      </c>
      <c r="K1431" t="s">
        <v>3227</v>
      </c>
      <c r="L1431" t="s">
        <v>3158</v>
      </c>
      <c r="M1431" t="s">
        <v>549</v>
      </c>
      <c r="N1431" t="s">
        <v>550</v>
      </c>
      <c r="O1431" t="s">
        <v>1923</v>
      </c>
      <c r="P1431" t="s">
        <v>1924</v>
      </c>
      <c r="Q1431" t="s">
        <v>3180</v>
      </c>
    </row>
    <row r="1432" spans="1:17">
      <c r="A1432" t="s">
        <v>20737</v>
      </c>
      <c r="B1432" t="s">
        <v>20738</v>
      </c>
      <c r="C1432" t="s">
        <v>20739</v>
      </c>
      <c r="D1432" s="4">
        <v>45801.639780092592</v>
      </c>
      <c r="E1432" s="4">
        <v>45811.25</v>
      </c>
      <c r="F1432" s="4">
        <v>45811.288194444445</v>
      </c>
      <c r="G1432" s="4"/>
      <c r="H1432" t="s">
        <v>3155</v>
      </c>
      <c r="I1432" t="s">
        <v>3209</v>
      </c>
      <c r="J1432">
        <v>0</v>
      </c>
      <c r="K1432" t="s">
        <v>3227</v>
      </c>
      <c r="L1432" t="s">
        <v>3158</v>
      </c>
      <c r="M1432" t="s">
        <v>549</v>
      </c>
      <c r="N1432" t="s">
        <v>550</v>
      </c>
      <c r="O1432" t="s">
        <v>136</v>
      </c>
      <c r="P1432" t="s">
        <v>139</v>
      </c>
      <c r="Q1432" t="s">
        <v>271</v>
      </c>
    </row>
    <row r="1433" spans="1:17">
      <c r="A1433" t="s">
        <v>20740</v>
      </c>
      <c r="B1433" t="s">
        <v>20741</v>
      </c>
      <c r="C1433" t="s">
        <v>20742</v>
      </c>
      <c r="D1433" s="4">
        <v>45801.634085648147</v>
      </c>
      <c r="E1433" s="4">
        <v>45803.708333333336</v>
      </c>
      <c r="F1433" s="4">
        <v>45803.725694444445</v>
      </c>
      <c r="G1433" s="4">
        <v>45803.708136574074</v>
      </c>
      <c r="H1433" t="s">
        <v>3155</v>
      </c>
      <c r="I1433" t="s">
        <v>3162</v>
      </c>
      <c r="J1433">
        <v>0</v>
      </c>
      <c r="K1433" t="s">
        <v>3198</v>
      </c>
      <c r="L1433" t="s">
        <v>3564</v>
      </c>
      <c r="M1433" t="s">
        <v>549</v>
      </c>
      <c r="N1433" t="s">
        <v>550</v>
      </c>
      <c r="O1433" t="s">
        <v>1923</v>
      </c>
      <c r="P1433" t="s">
        <v>1924</v>
      </c>
      <c r="Q1433" t="s">
        <v>3180</v>
      </c>
    </row>
    <row r="1434" spans="1:17">
      <c r="A1434" t="s">
        <v>20743</v>
      </c>
      <c r="B1434" t="s">
        <v>20744</v>
      </c>
      <c r="C1434" t="s">
        <v>20745</v>
      </c>
      <c r="D1434" s="4">
        <v>45801.63071759259</v>
      </c>
      <c r="E1434" s="4">
        <v>45802.833333333336</v>
      </c>
      <c r="F1434" s="4">
        <v>45802.850694444445</v>
      </c>
      <c r="G1434" s="4">
        <v>45802.844386574077</v>
      </c>
      <c r="H1434" t="s">
        <v>3155</v>
      </c>
      <c r="I1434" t="s">
        <v>3171</v>
      </c>
      <c r="J1434">
        <v>1001</v>
      </c>
      <c r="K1434" t="s">
        <v>3157</v>
      </c>
      <c r="L1434" t="s">
        <v>3564</v>
      </c>
      <c r="M1434" t="s">
        <v>549</v>
      </c>
      <c r="N1434" t="s">
        <v>550</v>
      </c>
      <c r="O1434" t="s">
        <v>136</v>
      </c>
      <c r="P1434" t="s">
        <v>264</v>
      </c>
      <c r="Q1434" t="s">
        <v>266</v>
      </c>
    </row>
    <row r="1435" spans="1:17">
      <c r="A1435" t="s">
        <v>20746</v>
      </c>
      <c r="B1435" t="s">
        <v>20747</v>
      </c>
      <c r="C1435" t="s">
        <v>20748</v>
      </c>
      <c r="D1435" s="4">
        <v>45801.628657407404</v>
      </c>
      <c r="E1435" s="4">
        <v>45821.416666666664</v>
      </c>
      <c r="F1435" s="4">
        <v>45821.454861111109</v>
      </c>
      <c r="G1435" s="4"/>
      <c r="H1435" t="s">
        <v>3155</v>
      </c>
      <c r="I1435" t="s">
        <v>4530</v>
      </c>
      <c r="J1435">
        <v>1001</v>
      </c>
      <c r="K1435" t="s">
        <v>20749</v>
      </c>
      <c r="L1435" t="s">
        <v>3158</v>
      </c>
      <c r="M1435" t="s">
        <v>549</v>
      </c>
      <c r="N1435" t="s">
        <v>559</v>
      </c>
      <c r="O1435" t="s">
        <v>504</v>
      </c>
      <c r="P1435" t="s">
        <v>325</v>
      </c>
      <c r="Q1435" t="s">
        <v>328</v>
      </c>
    </row>
    <row r="1436" spans="1:17">
      <c r="A1436" t="s">
        <v>20750</v>
      </c>
      <c r="B1436" t="s">
        <v>20751</v>
      </c>
      <c r="C1436" t="s">
        <v>20752</v>
      </c>
      <c r="D1436" s="4">
        <v>45801.625659722224</v>
      </c>
      <c r="E1436" s="4">
        <v>45805.666666666664</v>
      </c>
      <c r="F1436" s="4">
        <v>45805.684027777781</v>
      </c>
      <c r="G1436" s="4">
        <v>45805.658043981479</v>
      </c>
      <c r="H1436" t="s">
        <v>3155</v>
      </c>
      <c r="I1436" t="s">
        <v>3175</v>
      </c>
      <c r="J1436">
        <v>0</v>
      </c>
      <c r="K1436" t="s">
        <v>3157</v>
      </c>
      <c r="L1436" t="s">
        <v>3564</v>
      </c>
      <c r="M1436" t="s">
        <v>549</v>
      </c>
      <c r="N1436" t="s">
        <v>550</v>
      </c>
      <c r="O1436" t="s">
        <v>136</v>
      </c>
      <c r="P1436" t="s">
        <v>143</v>
      </c>
      <c r="Q1436" t="s">
        <v>301</v>
      </c>
    </row>
    <row r="1437" spans="1:17">
      <c r="A1437" t="s">
        <v>20753</v>
      </c>
      <c r="B1437" t="s">
        <v>20754</v>
      </c>
      <c r="C1437" t="s">
        <v>20755</v>
      </c>
      <c r="D1437" s="4">
        <v>45801.625439814816</v>
      </c>
      <c r="E1437" s="4">
        <v>45802.770833333336</v>
      </c>
      <c r="F1437" s="4">
        <v>45802.809027777781</v>
      </c>
      <c r="G1437" s="4">
        <v>45802.764490740738</v>
      </c>
      <c r="H1437" t="s">
        <v>3155</v>
      </c>
      <c r="I1437" t="s">
        <v>3156</v>
      </c>
      <c r="J1437">
        <v>0</v>
      </c>
      <c r="K1437" t="s">
        <v>3227</v>
      </c>
      <c r="L1437" t="s">
        <v>3564</v>
      </c>
      <c r="M1437" t="s">
        <v>549</v>
      </c>
      <c r="N1437" t="s">
        <v>559</v>
      </c>
      <c r="O1437" t="s">
        <v>163</v>
      </c>
      <c r="P1437" t="s">
        <v>472</v>
      </c>
      <c r="Q1437" t="s">
        <v>354</v>
      </c>
    </row>
    <row r="1438" spans="1:17">
      <c r="A1438" t="s">
        <v>20756</v>
      </c>
      <c r="B1438" t="s">
        <v>20757</v>
      </c>
      <c r="C1438" t="s">
        <v>20758</v>
      </c>
      <c r="D1438" s="4">
        <v>45801.624780092592</v>
      </c>
      <c r="E1438" s="4">
        <v>45802.875</v>
      </c>
      <c r="F1438" s="4">
        <v>45802.892361111109</v>
      </c>
      <c r="G1438" s="4">
        <v>45802.872662037036</v>
      </c>
      <c r="H1438" t="s">
        <v>3155</v>
      </c>
      <c r="I1438" t="s">
        <v>3162</v>
      </c>
      <c r="J1438">
        <v>0</v>
      </c>
      <c r="K1438" t="s">
        <v>3295</v>
      </c>
      <c r="L1438" t="s">
        <v>3564</v>
      </c>
      <c r="M1438" t="s">
        <v>549</v>
      </c>
      <c r="N1438" t="s">
        <v>550</v>
      </c>
      <c r="O1438" t="s">
        <v>1923</v>
      </c>
      <c r="P1438" t="s">
        <v>1924</v>
      </c>
      <c r="Q1438" t="s">
        <v>3281</v>
      </c>
    </row>
    <row r="1439" spans="1:17">
      <c r="A1439" t="s">
        <v>20759</v>
      </c>
      <c r="B1439" t="s">
        <v>20760</v>
      </c>
      <c r="C1439" t="s">
        <v>20761</v>
      </c>
      <c r="D1439" s="4">
        <v>45801.624108796299</v>
      </c>
      <c r="E1439" s="4">
        <v>45805.666666666664</v>
      </c>
      <c r="F1439" s="4">
        <v>45805.704861111109</v>
      </c>
      <c r="G1439" s="4">
        <v>45805.670937499999</v>
      </c>
      <c r="H1439" t="s">
        <v>3155</v>
      </c>
      <c r="I1439" t="s">
        <v>3156</v>
      </c>
      <c r="J1439">
        <v>0</v>
      </c>
      <c r="K1439" t="s">
        <v>3227</v>
      </c>
      <c r="L1439" t="s">
        <v>3564</v>
      </c>
      <c r="M1439" t="s">
        <v>549</v>
      </c>
      <c r="N1439" t="s">
        <v>550</v>
      </c>
      <c r="O1439" t="s">
        <v>136</v>
      </c>
      <c r="P1439" t="s">
        <v>139</v>
      </c>
      <c r="Q1439" t="s">
        <v>272</v>
      </c>
    </row>
    <row r="1440" spans="1:17">
      <c r="A1440" t="s">
        <v>20571</v>
      </c>
      <c r="B1440" t="s">
        <v>20572</v>
      </c>
      <c r="C1440" t="s">
        <v>20762</v>
      </c>
      <c r="D1440" s="4">
        <v>45801.621377314812</v>
      </c>
      <c r="E1440" s="4">
        <v>45802.25</v>
      </c>
      <c r="F1440" s="4">
        <v>45802.288194444445</v>
      </c>
      <c r="G1440" s="4"/>
      <c r="H1440" t="s">
        <v>3155</v>
      </c>
      <c r="I1440" t="s">
        <v>3156</v>
      </c>
      <c r="J1440">
        <v>0</v>
      </c>
      <c r="K1440" t="s">
        <v>3157</v>
      </c>
      <c r="L1440" t="s">
        <v>3245</v>
      </c>
      <c r="M1440" t="s">
        <v>549</v>
      </c>
      <c r="N1440" t="s">
        <v>550</v>
      </c>
      <c r="O1440" t="s">
        <v>136</v>
      </c>
      <c r="P1440" t="s">
        <v>264</v>
      </c>
      <c r="Q1440" t="s">
        <v>268</v>
      </c>
    </row>
    <row r="1441" spans="1:17">
      <c r="A1441" t="s">
        <v>20571</v>
      </c>
      <c r="B1441" t="s">
        <v>20572</v>
      </c>
      <c r="C1441" t="s">
        <v>20763</v>
      </c>
      <c r="D1441" s="4">
        <v>45801.621377314812</v>
      </c>
      <c r="E1441" s="4">
        <v>45802.3125</v>
      </c>
      <c r="F1441" s="4">
        <v>45802.350694444445</v>
      </c>
      <c r="G1441" s="4"/>
      <c r="H1441" t="s">
        <v>3155</v>
      </c>
      <c r="I1441" t="s">
        <v>3156</v>
      </c>
      <c r="J1441">
        <v>0</v>
      </c>
      <c r="K1441" t="s">
        <v>3157</v>
      </c>
      <c r="L1441" t="s">
        <v>3245</v>
      </c>
      <c r="M1441" t="s">
        <v>549</v>
      </c>
      <c r="N1441" t="s">
        <v>550</v>
      </c>
      <c r="O1441" t="s">
        <v>136</v>
      </c>
      <c r="P1441" t="s">
        <v>264</v>
      </c>
      <c r="Q1441" t="s">
        <v>268</v>
      </c>
    </row>
    <row r="1442" spans="1:17">
      <c r="A1442" t="s">
        <v>20764</v>
      </c>
      <c r="B1442" t="s">
        <v>20765</v>
      </c>
      <c r="C1442" t="s">
        <v>20766</v>
      </c>
      <c r="D1442" s="4">
        <v>45801.616724537038</v>
      </c>
      <c r="E1442" s="4">
        <v>45802.625</v>
      </c>
      <c r="F1442" s="4">
        <v>45802.663194444445</v>
      </c>
      <c r="G1442" s="4"/>
      <c r="H1442" t="s">
        <v>3155</v>
      </c>
      <c r="I1442" t="s">
        <v>3240</v>
      </c>
      <c r="J1442">
        <v>1001</v>
      </c>
      <c r="K1442" t="s">
        <v>3157</v>
      </c>
      <c r="L1442" t="s">
        <v>3593</v>
      </c>
      <c r="M1442" t="s">
        <v>549</v>
      </c>
      <c r="N1442" t="s">
        <v>559</v>
      </c>
      <c r="O1442" t="s">
        <v>469</v>
      </c>
      <c r="P1442" t="s">
        <v>189</v>
      </c>
      <c r="Q1442" t="s">
        <v>190</v>
      </c>
    </row>
    <row r="1443" spans="1:17">
      <c r="A1443" t="s">
        <v>20767</v>
      </c>
      <c r="B1443" t="s">
        <v>20768</v>
      </c>
      <c r="C1443" t="s">
        <v>20769</v>
      </c>
      <c r="D1443" s="4">
        <v>45801.613935185182</v>
      </c>
      <c r="E1443" s="4">
        <v>45808.708333333336</v>
      </c>
      <c r="F1443" s="4">
        <v>45808.725694444445</v>
      </c>
      <c r="G1443" s="4"/>
      <c r="H1443" t="s">
        <v>3155</v>
      </c>
      <c r="I1443" t="s">
        <v>3171</v>
      </c>
      <c r="J1443">
        <v>1001</v>
      </c>
      <c r="K1443" t="s">
        <v>3157</v>
      </c>
      <c r="L1443" t="s">
        <v>3158</v>
      </c>
      <c r="M1443" t="s">
        <v>549</v>
      </c>
      <c r="N1443" t="s">
        <v>559</v>
      </c>
      <c r="O1443" t="s">
        <v>504</v>
      </c>
      <c r="P1443" t="s">
        <v>325</v>
      </c>
      <c r="Q1443" t="s">
        <v>338</v>
      </c>
    </row>
    <row r="1444" spans="1:17">
      <c r="A1444" t="s">
        <v>20770</v>
      </c>
      <c r="B1444" t="s">
        <v>20771</v>
      </c>
      <c r="C1444" t="s">
        <v>20772</v>
      </c>
      <c r="D1444" s="4">
        <v>45801.613622685189</v>
      </c>
      <c r="E1444" s="4">
        <v>45804.8125</v>
      </c>
      <c r="F1444" s="4">
        <v>45804.850694444445</v>
      </c>
      <c r="G1444" s="4"/>
      <c r="H1444" t="s">
        <v>3155</v>
      </c>
      <c r="I1444" t="s">
        <v>3209</v>
      </c>
      <c r="J1444">
        <v>0</v>
      </c>
      <c r="K1444" t="s">
        <v>3157</v>
      </c>
      <c r="L1444" t="s">
        <v>3245</v>
      </c>
      <c r="M1444" t="s">
        <v>549</v>
      </c>
      <c r="N1444" t="s">
        <v>559</v>
      </c>
      <c r="O1444" t="s">
        <v>504</v>
      </c>
      <c r="P1444" t="s">
        <v>325</v>
      </c>
      <c r="Q1444" t="s">
        <v>341</v>
      </c>
    </row>
    <row r="1445" spans="1:17">
      <c r="A1445" t="s">
        <v>33220</v>
      </c>
      <c r="B1445" t="s">
        <v>33221</v>
      </c>
      <c r="C1445" t="s">
        <v>33222</v>
      </c>
      <c r="D1445" s="4">
        <v>45801.612071759257</v>
      </c>
      <c r="E1445" s="4">
        <v>45802.333333333336</v>
      </c>
      <c r="F1445" s="4">
        <v>45802.350694444445</v>
      </c>
      <c r="G1445" s="4">
        <v>45802.333796296298</v>
      </c>
      <c r="H1445" t="s">
        <v>3155</v>
      </c>
      <c r="I1445" t="s">
        <v>3175</v>
      </c>
      <c r="J1445">
        <v>1001</v>
      </c>
      <c r="K1445" t="s">
        <v>3194</v>
      </c>
      <c r="L1445" t="s">
        <v>3564</v>
      </c>
      <c r="M1445" t="s">
        <v>549</v>
      </c>
      <c r="N1445" t="s">
        <v>550</v>
      </c>
      <c r="O1445" t="s">
        <v>136</v>
      </c>
      <c r="P1445" t="s">
        <v>143</v>
      </c>
      <c r="Q1445" t="s">
        <v>299</v>
      </c>
    </row>
    <row r="1446" spans="1:17">
      <c r="A1446" t="s">
        <v>20773</v>
      </c>
      <c r="B1446" t="s">
        <v>20774</v>
      </c>
      <c r="C1446" t="s">
        <v>20775</v>
      </c>
      <c r="D1446" s="4">
        <v>45801.606273148151</v>
      </c>
      <c r="E1446" s="4">
        <v>45809.916666666664</v>
      </c>
      <c r="F1446" s="4">
        <v>45809.954861111109</v>
      </c>
      <c r="G1446" s="4"/>
      <c r="H1446" t="s">
        <v>3155</v>
      </c>
      <c r="I1446" t="s">
        <v>3209</v>
      </c>
      <c r="J1446">
        <v>0</v>
      </c>
      <c r="K1446" t="s">
        <v>3157</v>
      </c>
      <c r="L1446" t="s">
        <v>3158</v>
      </c>
      <c r="M1446" t="s">
        <v>549</v>
      </c>
      <c r="N1446" t="s">
        <v>550</v>
      </c>
      <c r="O1446" t="s">
        <v>616</v>
      </c>
      <c r="P1446" t="s">
        <v>314</v>
      </c>
      <c r="Q1446" t="s">
        <v>320</v>
      </c>
    </row>
    <row r="1447" spans="1:17">
      <c r="A1447" t="s">
        <v>20773</v>
      </c>
      <c r="B1447" t="s">
        <v>20776</v>
      </c>
      <c r="C1447" t="s">
        <v>20777</v>
      </c>
      <c r="D1447" s="4">
        <v>45801.605034722219</v>
      </c>
      <c r="E1447" s="4">
        <v>45809.916666666664</v>
      </c>
      <c r="F1447" s="4">
        <v>45809.934027777781</v>
      </c>
      <c r="G1447" s="4"/>
      <c r="H1447" t="s">
        <v>3155</v>
      </c>
      <c r="I1447" t="s">
        <v>3512</v>
      </c>
      <c r="J1447">
        <v>1</v>
      </c>
      <c r="K1447" t="s">
        <v>3157</v>
      </c>
      <c r="L1447" t="s">
        <v>3158</v>
      </c>
      <c r="M1447" t="s">
        <v>549</v>
      </c>
      <c r="N1447" t="s">
        <v>550</v>
      </c>
      <c r="O1447" t="s">
        <v>616</v>
      </c>
      <c r="P1447" t="s">
        <v>314</v>
      </c>
      <c r="Q1447" t="s">
        <v>320</v>
      </c>
    </row>
    <row r="1448" spans="1:17">
      <c r="A1448" t="s">
        <v>20778</v>
      </c>
      <c r="B1448" t="s">
        <v>20779</v>
      </c>
      <c r="C1448" t="s">
        <v>20780</v>
      </c>
      <c r="D1448" s="4">
        <v>45801.602824074071</v>
      </c>
      <c r="E1448" s="4">
        <v>45802.5</v>
      </c>
      <c r="F1448" s="4">
        <v>45802.538194444445</v>
      </c>
      <c r="G1448" s="4"/>
      <c r="H1448" t="s">
        <v>3155</v>
      </c>
      <c r="I1448" t="s">
        <v>3156</v>
      </c>
      <c r="J1448">
        <v>0</v>
      </c>
      <c r="K1448" t="s">
        <v>3157</v>
      </c>
      <c r="L1448" t="s">
        <v>3593</v>
      </c>
      <c r="M1448" t="s">
        <v>549</v>
      </c>
      <c r="N1448" t="s">
        <v>550</v>
      </c>
      <c r="O1448" t="s">
        <v>136</v>
      </c>
      <c r="P1448" t="s">
        <v>147</v>
      </c>
      <c r="Q1448" t="s">
        <v>255</v>
      </c>
    </row>
    <row r="1449" spans="1:17">
      <c r="A1449" t="s">
        <v>20781</v>
      </c>
      <c r="B1449" t="s">
        <v>20782</v>
      </c>
      <c r="C1449" t="s">
        <v>20783</v>
      </c>
      <c r="D1449" s="4">
        <v>45801.602789351855</v>
      </c>
      <c r="E1449" s="4">
        <v>45802.833333333336</v>
      </c>
      <c r="F1449" s="4">
        <v>45802.850694444445</v>
      </c>
      <c r="G1449" s="4">
        <v>45802.834583333337</v>
      </c>
      <c r="H1449" t="s">
        <v>3155</v>
      </c>
      <c r="I1449" t="s">
        <v>3171</v>
      </c>
      <c r="J1449">
        <v>1001</v>
      </c>
      <c r="K1449" t="s">
        <v>3157</v>
      </c>
      <c r="L1449" t="s">
        <v>3564</v>
      </c>
      <c r="M1449" t="s">
        <v>549</v>
      </c>
      <c r="N1449" t="s">
        <v>559</v>
      </c>
      <c r="O1449" t="s">
        <v>163</v>
      </c>
      <c r="P1449" t="s">
        <v>472</v>
      </c>
      <c r="Q1449" t="s">
        <v>354</v>
      </c>
    </row>
    <row r="1450" spans="1:17">
      <c r="A1450" t="s">
        <v>20784</v>
      </c>
      <c r="B1450" t="s">
        <v>20785</v>
      </c>
      <c r="C1450" t="s">
        <v>20786</v>
      </c>
      <c r="D1450" s="4">
        <v>45801.601724537039</v>
      </c>
      <c r="E1450" s="4">
        <v>45803.416666666664</v>
      </c>
      <c r="F1450" s="4">
        <v>45803.434027777781</v>
      </c>
      <c r="G1450" s="4">
        <v>45803.412094907406</v>
      </c>
      <c r="H1450" t="s">
        <v>3155</v>
      </c>
      <c r="I1450" t="s">
        <v>3162</v>
      </c>
      <c r="J1450">
        <v>0</v>
      </c>
      <c r="K1450" t="s">
        <v>3252</v>
      </c>
      <c r="L1450" t="s">
        <v>3564</v>
      </c>
      <c r="M1450" t="s">
        <v>549</v>
      </c>
      <c r="N1450" t="s">
        <v>550</v>
      </c>
      <c r="O1450" t="s">
        <v>1923</v>
      </c>
      <c r="P1450" t="s">
        <v>1924</v>
      </c>
      <c r="Q1450" t="s">
        <v>3359</v>
      </c>
    </row>
    <row r="1451" spans="1:17">
      <c r="A1451" t="s">
        <v>20784</v>
      </c>
      <c r="B1451" t="s">
        <v>20785</v>
      </c>
      <c r="C1451" t="s">
        <v>20787</v>
      </c>
      <c r="D1451" s="4">
        <v>45801.601412037038</v>
      </c>
      <c r="E1451" s="4">
        <v>45803.416666666664</v>
      </c>
      <c r="F1451" s="4">
        <v>45803.434027777781</v>
      </c>
      <c r="G1451" s="4"/>
      <c r="H1451" t="s">
        <v>3155</v>
      </c>
      <c r="I1451" t="s">
        <v>3162</v>
      </c>
      <c r="J1451">
        <v>0</v>
      </c>
      <c r="K1451" t="s">
        <v>3198</v>
      </c>
      <c r="L1451" t="s">
        <v>3245</v>
      </c>
      <c r="M1451" t="s">
        <v>549</v>
      </c>
      <c r="N1451" t="s">
        <v>550</v>
      </c>
      <c r="O1451" t="s">
        <v>1923</v>
      </c>
      <c r="P1451" t="s">
        <v>1924</v>
      </c>
      <c r="Q1451" t="s">
        <v>3359</v>
      </c>
    </row>
    <row r="1452" spans="1:17">
      <c r="A1452" t="s">
        <v>3249</v>
      </c>
      <c r="B1452" t="s">
        <v>20788</v>
      </c>
      <c r="C1452" t="s">
        <v>20789</v>
      </c>
      <c r="D1452" s="4">
        <v>45801.60056712963</v>
      </c>
      <c r="E1452" s="4">
        <v>45802.8125</v>
      </c>
      <c r="F1452" s="4">
        <v>45802.829861111109</v>
      </c>
      <c r="G1452" s="4"/>
      <c r="H1452" t="s">
        <v>3155</v>
      </c>
      <c r="I1452" t="s">
        <v>3280</v>
      </c>
      <c r="J1452">
        <v>0</v>
      </c>
      <c r="K1452" t="s">
        <v>3198</v>
      </c>
      <c r="L1452" t="s">
        <v>3593</v>
      </c>
      <c r="M1452" t="s">
        <v>549</v>
      </c>
      <c r="N1452" t="s">
        <v>550</v>
      </c>
      <c r="O1452" t="s">
        <v>1923</v>
      </c>
      <c r="P1452" t="s">
        <v>1924</v>
      </c>
      <c r="Q1452" t="s">
        <v>3164</v>
      </c>
    </row>
    <row r="1453" spans="1:17">
      <c r="A1453" t="s">
        <v>3249</v>
      </c>
      <c r="B1453" t="s">
        <v>20788</v>
      </c>
      <c r="C1453" t="s">
        <v>20790</v>
      </c>
      <c r="D1453" s="4">
        <v>45801.59983796296</v>
      </c>
      <c r="E1453" s="4">
        <v>45802.791666666664</v>
      </c>
      <c r="F1453" s="4">
        <v>45802.809027777781</v>
      </c>
      <c r="G1453" s="4"/>
      <c r="H1453" t="s">
        <v>3155</v>
      </c>
      <c r="I1453" t="s">
        <v>3280</v>
      </c>
      <c r="J1453">
        <v>0</v>
      </c>
      <c r="K1453" t="s">
        <v>3198</v>
      </c>
      <c r="L1453" t="s">
        <v>3245</v>
      </c>
      <c r="M1453" t="s">
        <v>549</v>
      </c>
      <c r="N1453" t="s">
        <v>550</v>
      </c>
      <c r="O1453" t="s">
        <v>1923</v>
      </c>
      <c r="P1453" t="s">
        <v>1924</v>
      </c>
      <c r="Q1453" t="s">
        <v>3164</v>
      </c>
    </row>
    <row r="1454" spans="1:17">
      <c r="A1454" t="s">
        <v>20791</v>
      </c>
      <c r="B1454" t="s">
        <v>20792</v>
      </c>
      <c r="C1454" t="s">
        <v>20793</v>
      </c>
      <c r="D1454" s="4">
        <v>45801.595300925925</v>
      </c>
      <c r="E1454" s="4">
        <v>45802.6875</v>
      </c>
      <c r="F1454" s="4">
        <v>45802.704861111109</v>
      </c>
      <c r="G1454" s="4">
        <v>45802.687523148146</v>
      </c>
      <c r="H1454" t="s">
        <v>3155</v>
      </c>
      <c r="I1454" t="s">
        <v>3162</v>
      </c>
      <c r="J1454">
        <v>0</v>
      </c>
      <c r="K1454" t="s">
        <v>3163</v>
      </c>
      <c r="L1454" t="s">
        <v>3564</v>
      </c>
      <c r="M1454" t="s">
        <v>549</v>
      </c>
      <c r="N1454" t="s">
        <v>550</v>
      </c>
      <c r="O1454" t="s">
        <v>1923</v>
      </c>
      <c r="P1454" t="s">
        <v>1924</v>
      </c>
      <c r="Q1454" t="s">
        <v>3281</v>
      </c>
    </row>
    <row r="1455" spans="1:17">
      <c r="A1455" t="s">
        <v>19746</v>
      </c>
      <c r="B1455" t="s">
        <v>19747</v>
      </c>
      <c r="C1455" t="s">
        <v>20794</v>
      </c>
      <c r="D1455" s="4">
        <v>45801.594606481478</v>
      </c>
      <c r="E1455" s="4">
        <v>45802.75</v>
      </c>
      <c r="F1455" s="4">
        <v>45802.767361111109</v>
      </c>
      <c r="G1455" s="4"/>
      <c r="H1455" t="s">
        <v>3155</v>
      </c>
      <c r="I1455" t="s">
        <v>3175</v>
      </c>
      <c r="J1455">
        <v>1001</v>
      </c>
      <c r="K1455" t="s">
        <v>3157</v>
      </c>
      <c r="L1455" t="s">
        <v>3593</v>
      </c>
      <c r="M1455" t="s">
        <v>549</v>
      </c>
      <c r="N1455" t="s">
        <v>559</v>
      </c>
      <c r="O1455" t="s">
        <v>504</v>
      </c>
      <c r="P1455" t="s">
        <v>325</v>
      </c>
      <c r="Q1455" t="s">
        <v>330</v>
      </c>
    </row>
    <row r="1456" spans="1:17">
      <c r="A1456" t="s">
        <v>20795</v>
      </c>
      <c r="B1456" t="s">
        <v>20796</v>
      </c>
      <c r="C1456" t="s">
        <v>20797</v>
      </c>
      <c r="D1456" s="4">
        <v>45801.594398148147</v>
      </c>
      <c r="E1456" s="4">
        <v>45802.75</v>
      </c>
      <c r="F1456" s="4">
        <v>45802.788194444445</v>
      </c>
      <c r="G1456" s="4"/>
      <c r="H1456" t="s">
        <v>3155</v>
      </c>
      <c r="I1456" t="s">
        <v>3156</v>
      </c>
      <c r="J1456">
        <v>0</v>
      </c>
      <c r="K1456" t="s">
        <v>3157</v>
      </c>
      <c r="L1456" t="s">
        <v>3245</v>
      </c>
      <c r="M1456" t="s">
        <v>549</v>
      </c>
      <c r="N1456" t="s">
        <v>550</v>
      </c>
      <c r="O1456" t="s">
        <v>136</v>
      </c>
      <c r="P1456" t="s">
        <v>292</v>
      </c>
      <c r="Q1456" t="s">
        <v>296</v>
      </c>
    </row>
    <row r="1457" spans="1:17">
      <c r="A1457" t="s">
        <v>20486</v>
      </c>
      <c r="B1457" t="s">
        <v>20487</v>
      </c>
      <c r="C1457" t="s">
        <v>20798</v>
      </c>
      <c r="D1457" s="4">
        <v>45801.5940625</v>
      </c>
      <c r="E1457" s="4">
        <v>45802.75</v>
      </c>
      <c r="F1457" s="4">
        <v>45802.788194444445</v>
      </c>
      <c r="G1457" s="4"/>
      <c r="H1457" t="s">
        <v>3155</v>
      </c>
      <c r="I1457" t="s">
        <v>3156</v>
      </c>
      <c r="J1457">
        <v>0</v>
      </c>
      <c r="K1457" t="s">
        <v>3157</v>
      </c>
      <c r="L1457" t="s">
        <v>3245</v>
      </c>
      <c r="M1457" t="s">
        <v>549</v>
      </c>
      <c r="N1457" t="s">
        <v>550</v>
      </c>
      <c r="O1457" t="s">
        <v>136</v>
      </c>
      <c r="P1457" t="s">
        <v>147</v>
      </c>
      <c r="Q1457" t="s">
        <v>255</v>
      </c>
    </row>
    <row r="1458" spans="1:17">
      <c r="A1458" t="s">
        <v>20799</v>
      </c>
      <c r="B1458" t="s">
        <v>20800</v>
      </c>
      <c r="C1458" t="s">
        <v>20801</v>
      </c>
      <c r="D1458" s="4">
        <v>45801.593090277776</v>
      </c>
      <c r="E1458" s="4">
        <v>45807.25</v>
      </c>
      <c r="F1458" s="4">
        <v>45807.288194444445</v>
      </c>
      <c r="G1458" s="4"/>
      <c r="H1458" t="s">
        <v>3155</v>
      </c>
      <c r="I1458" t="s">
        <v>3156</v>
      </c>
      <c r="J1458">
        <v>0</v>
      </c>
      <c r="K1458" t="s">
        <v>3157</v>
      </c>
      <c r="L1458" t="s">
        <v>3158</v>
      </c>
      <c r="M1458" t="s">
        <v>549</v>
      </c>
      <c r="N1458" t="s">
        <v>550</v>
      </c>
      <c r="O1458" t="s">
        <v>136</v>
      </c>
      <c r="P1458" t="s">
        <v>147</v>
      </c>
      <c r="Q1458" t="s">
        <v>255</v>
      </c>
    </row>
    <row r="1459" spans="1:17">
      <c r="A1459" t="s">
        <v>20802</v>
      </c>
      <c r="B1459" t="s">
        <v>20803</v>
      </c>
      <c r="C1459" t="s">
        <v>20804</v>
      </c>
      <c r="D1459" s="4">
        <v>45801.590231481481</v>
      </c>
      <c r="E1459" s="4">
        <v>45807.416666666664</v>
      </c>
      <c r="F1459" s="4">
        <v>45807.454861111109</v>
      </c>
      <c r="G1459" s="4"/>
      <c r="H1459" t="s">
        <v>3155</v>
      </c>
      <c r="I1459" t="s">
        <v>3156</v>
      </c>
      <c r="J1459">
        <v>0</v>
      </c>
      <c r="K1459" t="s">
        <v>3194</v>
      </c>
      <c r="L1459" t="s">
        <v>3158</v>
      </c>
      <c r="M1459" t="s">
        <v>549</v>
      </c>
      <c r="N1459" t="s">
        <v>559</v>
      </c>
      <c r="O1459" t="s">
        <v>504</v>
      </c>
      <c r="P1459" t="s">
        <v>325</v>
      </c>
      <c r="Q1459" t="s">
        <v>343</v>
      </c>
    </row>
    <row r="1460" spans="1:17">
      <c r="A1460" t="s">
        <v>20805</v>
      </c>
      <c r="B1460" t="s">
        <v>20806</v>
      </c>
      <c r="C1460" t="s">
        <v>20807</v>
      </c>
      <c r="D1460" s="4">
        <v>45801.588171296295</v>
      </c>
      <c r="E1460" s="4">
        <v>45804.333333333336</v>
      </c>
      <c r="F1460" s="4">
        <v>45804.350694444445</v>
      </c>
      <c r="G1460" s="4"/>
      <c r="H1460" t="s">
        <v>3155</v>
      </c>
      <c r="I1460" t="s">
        <v>3175</v>
      </c>
      <c r="J1460">
        <v>0</v>
      </c>
      <c r="K1460" t="s">
        <v>3194</v>
      </c>
      <c r="L1460" t="s">
        <v>3593</v>
      </c>
      <c r="M1460" t="s">
        <v>549</v>
      </c>
      <c r="N1460" t="s">
        <v>550</v>
      </c>
      <c r="O1460" t="s">
        <v>136</v>
      </c>
      <c r="P1460" t="s">
        <v>143</v>
      </c>
      <c r="Q1460" t="s">
        <v>297</v>
      </c>
    </row>
    <row r="1461" spans="1:17">
      <c r="A1461" t="s">
        <v>20808</v>
      </c>
      <c r="B1461" t="s">
        <v>20809</v>
      </c>
      <c r="C1461" t="s">
        <v>20810</v>
      </c>
      <c r="D1461" s="4">
        <v>45801.587754629632</v>
      </c>
      <c r="E1461" s="4">
        <v>45802.708333333336</v>
      </c>
      <c r="F1461" s="4">
        <v>45802.746527777781</v>
      </c>
      <c r="G1461" s="4">
        <v>45802.709756944445</v>
      </c>
      <c r="H1461" t="s">
        <v>3155</v>
      </c>
      <c r="I1461" t="s">
        <v>3240</v>
      </c>
      <c r="J1461">
        <v>0</v>
      </c>
      <c r="K1461" t="s">
        <v>3157</v>
      </c>
      <c r="L1461" t="s">
        <v>3564</v>
      </c>
      <c r="M1461" t="s">
        <v>549</v>
      </c>
      <c r="N1461" t="s">
        <v>559</v>
      </c>
      <c r="O1461" t="s">
        <v>163</v>
      </c>
      <c r="P1461" t="s">
        <v>473</v>
      </c>
      <c r="Q1461" t="s">
        <v>358</v>
      </c>
    </row>
    <row r="1462" spans="1:17">
      <c r="A1462" t="s">
        <v>20811</v>
      </c>
      <c r="B1462" t="s">
        <v>20812</v>
      </c>
      <c r="C1462" t="s">
        <v>20813</v>
      </c>
      <c r="D1462" s="4">
        <v>45801.584861111114</v>
      </c>
      <c r="E1462" s="4">
        <v>45802.5625</v>
      </c>
      <c r="F1462" s="4">
        <v>45802.579861111109</v>
      </c>
      <c r="G1462" s="4">
        <v>45802.558877314812</v>
      </c>
      <c r="H1462" t="s">
        <v>3155</v>
      </c>
      <c r="I1462" t="s">
        <v>3175</v>
      </c>
      <c r="J1462">
        <v>0</v>
      </c>
      <c r="K1462" t="s">
        <v>3157</v>
      </c>
      <c r="L1462" t="s">
        <v>3564</v>
      </c>
      <c r="M1462" t="s">
        <v>549</v>
      </c>
      <c r="N1462" t="s">
        <v>559</v>
      </c>
      <c r="O1462" t="s">
        <v>504</v>
      </c>
      <c r="P1462" t="s">
        <v>325</v>
      </c>
      <c r="Q1462" t="s">
        <v>326</v>
      </c>
    </row>
    <row r="1463" spans="1:17">
      <c r="A1463" t="s">
        <v>20805</v>
      </c>
      <c r="B1463" t="s">
        <v>20806</v>
      </c>
      <c r="C1463" t="s">
        <v>20814</v>
      </c>
      <c r="D1463" s="4">
        <v>45801.584201388891</v>
      </c>
      <c r="E1463" s="4">
        <v>45804.333333333336</v>
      </c>
      <c r="F1463" s="4">
        <v>45804.350694444445</v>
      </c>
      <c r="G1463" s="4"/>
      <c r="H1463" t="s">
        <v>3155</v>
      </c>
      <c r="I1463" t="s">
        <v>3222</v>
      </c>
      <c r="J1463">
        <v>1</v>
      </c>
      <c r="K1463" t="s">
        <v>3223</v>
      </c>
      <c r="L1463" t="s">
        <v>3245</v>
      </c>
      <c r="M1463" t="s">
        <v>549</v>
      </c>
      <c r="N1463" t="s">
        <v>550</v>
      </c>
      <c r="O1463" t="s">
        <v>136</v>
      </c>
      <c r="P1463" t="s">
        <v>143</v>
      </c>
      <c r="Q1463" t="s">
        <v>297</v>
      </c>
    </row>
    <row r="1464" spans="1:17">
      <c r="A1464" t="s">
        <v>20815</v>
      </c>
      <c r="B1464" t="s">
        <v>20816</v>
      </c>
      <c r="C1464" t="s">
        <v>20817</v>
      </c>
      <c r="D1464" s="4">
        <v>45801.579259259262</v>
      </c>
      <c r="E1464" s="4">
        <v>45803.25</v>
      </c>
      <c r="F1464" s="4">
        <v>45803.267361111109</v>
      </c>
      <c r="G1464" s="4">
        <v>45803.251018518517</v>
      </c>
      <c r="H1464" t="s">
        <v>3155</v>
      </c>
      <c r="I1464" t="s">
        <v>3175</v>
      </c>
      <c r="J1464">
        <v>1001</v>
      </c>
      <c r="K1464" t="s">
        <v>3194</v>
      </c>
      <c r="L1464" t="s">
        <v>3564</v>
      </c>
      <c r="M1464" t="s">
        <v>549</v>
      </c>
      <c r="N1464" t="s">
        <v>550</v>
      </c>
      <c r="O1464" t="s">
        <v>136</v>
      </c>
      <c r="P1464" t="s">
        <v>147</v>
      </c>
      <c r="Q1464" t="s">
        <v>254</v>
      </c>
    </row>
    <row r="1465" spans="1:17">
      <c r="A1465" t="s">
        <v>20818</v>
      </c>
      <c r="B1465" t="s">
        <v>20819</v>
      </c>
      <c r="C1465" t="s">
        <v>20820</v>
      </c>
      <c r="D1465" s="4">
        <v>45801.579085648147</v>
      </c>
      <c r="E1465" s="4">
        <v>45808.5</v>
      </c>
      <c r="F1465" s="4">
        <v>45808.517361111109</v>
      </c>
      <c r="G1465" s="4"/>
      <c r="H1465" t="s">
        <v>3155</v>
      </c>
      <c r="I1465" t="s">
        <v>3162</v>
      </c>
      <c r="J1465">
        <v>0</v>
      </c>
      <c r="K1465" t="s">
        <v>3227</v>
      </c>
      <c r="L1465" t="s">
        <v>3158</v>
      </c>
      <c r="M1465" t="s">
        <v>549</v>
      </c>
      <c r="N1465" t="s">
        <v>550</v>
      </c>
      <c r="O1465" t="s">
        <v>1923</v>
      </c>
      <c r="P1465" t="s">
        <v>1924</v>
      </c>
      <c r="Q1465" t="s">
        <v>3164</v>
      </c>
    </row>
    <row r="1466" spans="1:17">
      <c r="A1466" t="s">
        <v>20821</v>
      </c>
      <c r="B1466" t="s">
        <v>20822</v>
      </c>
      <c r="C1466" t="s">
        <v>20823</v>
      </c>
      <c r="D1466" s="4">
        <v>45801.574178240742</v>
      </c>
      <c r="E1466" s="4">
        <v>45802.270833333336</v>
      </c>
      <c r="F1466" s="4">
        <v>45802.309027777781</v>
      </c>
      <c r="G1466" s="4">
        <v>45802.26834490741</v>
      </c>
      <c r="H1466" t="s">
        <v>3155</v>
      </c>
      <c r="I1466" t="s">
        <v>3156</v>
      </c>
      <c r="J1466">
        <v>0</v>
      </c>
      <c r="K1466" t="s">
        <v>3157</v>
      </c>
      <c r="L1466" t="s">
        <v>3564</v>
      </c>
      <c r="M1466" t="s">
        <v>549</v>
      </c>
      <c r="N1466" t="s">
        <v>559</v>
      </c>
      <c r="O1466" t="s">
        <v>469</v>
      </c>
      <c r="P1466" t="s">
        <v>180</v>
      </c>
      <c r="Q1466" t="s">
        <v>182</v>
      </c>
    </row>
    <row r="1467" spans="1:17">
      <c r="A1467" t="s">
        <v>20824</v>
      </c>
      <c r="B1467" t="s">
        <v>20825</v>
      </c>
      <c r="C1467" t="s">
        <v>20826</v>
      </c>
      <c r="D1467" s="4">
        <v>45801.570347222223</v>
      </c>
      <c r="E1467" s="4">
        <v>45802.333333333336</v>
      </c>
      <c r="F1467" s="4">
        <v>45802.350694444445</v>
      </c>
      <c r="G1467" s="4">
        <v>45802.348634259259</v>
      </c>
      <c r="H1467" t="s">
        <v>3155</v>
      </c>
      <c r="I1467" t="s">
        <v>3171</v>
      </c>
      <c r="J1467">
        <v>1001</v>
      </c>
      <c r="K1467" t="s">
        <v>3157</v>
      </c>
      <c r="L1467" t="s">
        <v>3564</v>
      </c>
      <c r="M1467" t="s">
        <v>549</v>
      </c>
      <c r="N1467" t="s">
        <v>559</v>
      </c>
      <c r="O1467" t="s">
        <v>469</v>
      </c>
      <c r="P1467" t="s">
        <v>189</v>
      </c>
      <c r="Q1467" t="s">
        <v>190</v>
      </c>
    </row>
    <row r="1468" spans="1:17">
      <c r="A1468" t="s">
        <v>20827</v>
      </c>
      <c r="B1468" t="s">
        <v>20828</v>
      </c>
      <c r="C1468" t="s">
        <v>20829</v>
      </c>
      <c r="D1468" s="4">
        <v>45801.569722222222</v>
      </c>
      <c r="E1468" s="4">
        <v>45802.604166666664</v>
      </c>
      <c r="F1468" s="4">
        <v>45802.621527777781</v>
      </c>
      <c r="G1468" s="4">
        <v>45802.603738425925</v>
      </c>
      <c r="H1468" t="s">
        <v>3155</v>
      </c>
      <c r="I1468" t="s">
        <v>3175</v>
      </c>
      <c r="J1468">
        <v>1001</v>
      </c>
      <c r="K1468" t="s">
        <v>3194</v>
      </c>
      <c r="L1468" t="s">
        <v>3564</v>
      </c>
      <c r="M1468" t="s">
        <v>549</v>
      </c>
      <c r="N1468" t="s">
        <v>559</v>
      </c>
      <c r="O1468" t="s">
        <v>504</v>
      </c>
      <c r="P1468" t="s">
        <v>325</v>
      </c>
      <c r="Q1468" t="s">
        <v>326</v>
      </c>
    </row>
    <row r="1469" spans="1:17">
      <c r="A1469" t="s">
        <v>20830</v>
      </c>
      <c r="B1469" t="s">
        <v>20831</v>
      </c>
      <c r="C1469" t="s">
        <v>20832</v>
      </c>
      <c r="D1469" s="4">
        <v>45801.567662037036</v>
      </c>
      <c r="E1469" s="4">
        <v>45802.375</v>
      </c>
      <c r="F1469" s="4">
        <v>45802.392361111109</v>
      </c>
      <c r="G1469" s="4">
        <v>45802.375868055555</v>
      </c>
      <c r="H1469" t="s">
        <v>3155</v>
      </c>
      <c r="I1469" t="s">
        <v>3175</v>
      </c>
      <c r="J1469">
        <v>0</v>
      </c>
      <c r="K1469" t="s">
        <v>3194</v>
      </c>
      <c r="L1469" t="s">
        <v>3564</v>
      </c>
      <c r="M1469" t="s">
        <v>549</v>
      </c>
      <c r="N1469" t="s">
        <v>550</v>
      </c>
      <c r="O1469" t="s">
        <v>136</v>
      </c>
      <c r="P1469" t="s">
        <v>139</v>
      </c>
      <c r="Q1469" t="s">
        <v>272</v>
      </c>
    </row>
    <row r="1470" spans="1:17">
      <c r="A1470" t="s">
        <v>20743</v>
      </c>
      <c r="B1470" t="s">
        <v>20744</v>
      </c>
      <c r="C1470" t="s">
        <v>20833</v>
      </c>
      <c r="D1470" s="4">
        <v>45801.565729166665</v>
      </c>
      <c r="E1470" s="4">
        <v>45802.833333333336</v>
      </c>
      <c r="F1470" s="4">
        <v>45802.850694444445</v>
      </c>
      <c r="G1470" s="4"/>
      <c r="H1470" t="s">
        <v>3155</v>
      </c>
      <c r="I1470" t="s">
        <v>3171</v>
      </c>
      <c r="J1470">
        <v>1001</v>
      </c>
      <c r="K1470" t="s">
        <v>3157</v>
      </c>
      <c r="L1470" t="s">
        <v>3245</v>
      </c>
      <c r="M1470" t="s">
        <v>549</v>
      </c>
      <c r="N1470" t="s">
        <v>550</v>
      </c>
      <c r="O1470" t="s">
        <v>136</v>
      </c>
      <c r="P1470" t="s">
        <v>264</v>
      </c>
      <c r="Q1470" t="s">
        <v>266</v>
      </c>
    </row>
    <row r="1471" spans="1:17">
      <c r="A1471" t="s">
        <v>20834</v>
      </c>
      <c r="B1471" t="s">
        <v>20835</v>
      </c>
      <c r="C1471" t="s">
        <v>20836</v>
      </c>
      <c r="D1471" s="4">
        <v>45801.565682870372</v>
      </c>
      <c r="E1471" s="4">
        <v>45815.458333333336</v>
      </c>
      <c r="F1471" s="4">
        <v>45815.475694444445</v>
      </c>
      <c r="G1471" s="4"/>
      <c r="H1471" t="s">
        <v>3155</v>
      </c>
      <c r="I1471" t="s">
        <v>3291</v>
      </c>
      <c r="J1471">
        <v>0</v>
      </c>
      <c r="K1471" t="s">
        <v>3194</v>
      </c>
      <c r="L1471" t="s">
        <v>3158</v>
      </c>
      <c r="M1471" t="s">
        <v>549</v>
      </c>
      <c r="N1471" t="s">
        <v>559</v>
      </c>
      <c r="O1471" t="s">
        <v>504</v>
      </c>
      <c r="P1471" t="s">
        <v>325</v>
      </c>
      <c r="Q1471" t="s">
        <v>332</v>
      </c>
    </row>
    <row r="1472" spans="1:17">
      <c r="A1472" t="s">
        <v>20837</v>
      </c>
      <c r="B1472" t="s">
        <v>20838</v>
      </c>
      <c r="C1472" t="s">
        <v>20839</v>
      </c>
      <c r="D1472" s="4">
        <v>45801.564074074071</v>
      </c>
      <c r="E1472" s="4">
        <v>45802.604166666664</v>
      </c>
      <c r="F1472" s="4">
        <v>45802.621527777781</v>
      </c>
      <c r="G1472" s="4"/>
      <c r="H1472" t="s">
        <v>3155</v>
      </c>
      <c r="I1472" t="s">
        <v>3175</v>
      </c>
      <c r="J1472">
        <v>1001</v>
      </c>
      <c r="K1472" t="s">
        <v>3194</v>
      </c>
      <c r="L1472" t="s">
        <v>3245</v>
      </c>
      <c r="M1472" t="s">
        <v>549</v>
      </c>
      <c r="N1472" t="s">
        <v>559</v>
      </c>
      <c r="O1472" t="s">
        <v>504</v>
      </c>
      <c r="P1472" t="s">
        <v>325</v>
      </c>
      <c r="Q1472" t="s">
        <v>326</v>
      </c>
    </row>
    <row r="1473" spans="1:17">
      <c r="A1473" t="s">
        <v>20840</v>
      </c>
      <c r="B1473" t="s">
        <v>20841</v>
      </c>
      <c r="C1473" t="s">
        <v>20842</v>
      </c>
      <c r="D1473" s="4">
        <v>45801.561874999999</v>
      </c>
      <c r="E1473" s="4">
        <v>45804.375</v>
      </c>
      <c r="F1473" s="4">
        <v>45804.392361111109</v>
      </c>
      <c r="G1473" s="4">
        <v>45804.373460648145</v>
      </c>
      <c r="H1473" t="s">
        <v>3155</v>
      </c>
      <c r="I1473" t="s">
        <v>3280</v>
      </c>
      <c r="J1473">
        <v>0</v>
      </c>
      <c r="K1473" t="s">
        <v>3198</v>
      </c>
      <c r="L1473" t="s">
        <v>3564</v>
      </c>
      <c r="M1473" t="s">
        <v>549</v>
      </c>
      <c r="N1473" t="s">
        <v>550</v>
      </c>
      <c r="O1473" t="s">
        <v>1923</v>
      </c>
      <c r="P1473" t="s">
        <v>1924</v>
      </c>
      <c r="Q1473" t="s">
        <v>3180</v>
      </c>
    </row>
    <row r="1474" spans="1:17">
      <c r="A1474" t="s">
        <v>20843</v>
      </c>
      <c r="B1474" t="s">
        <v>20844</v>
      </c>
      <c r="C1474" t="s">
        <v>20845</v>
      </c>
      <c r="D1474" s="4">
        <v>45801.560590277775</v>
      </c>
      <c r="E1474" s="4">
        <v>45802.791666666664</v>
      </c>
      <c r="F1474" s="4">
        <v>45802.809027777781</v>
      </c>
      <c r="G1474" s="4"/>
      <c r="H1474" t="s">
        <v>3155</v>
      </c>
      <c r="I1474" t="s">
        <v>3175</v>
      </c>
      <c r="J1474">
        <v>0</v>
      </c>
      <c r="K1474" t="s">
        <v>3157</v>
      </c>
      <c r="L1474" t="s">
        <v>3593</v>
      </c>
      <c r="M1474" t="s">
        <v>549</v>
      </c>
      <c r="N1474" t="s">
        <v>550</v>
      </c>
      <c r="O1474" t="s">
        <v>136</v>
      </c>
      <c r="P1474" t="s">
        <v>292</v>
      </c>
      <c r="Q1474" t="s">
        <v>295</v>
      </c>
    </row>
    <row r="1475" spans="1:17">
      <c r="A1475" t="s">
        <v>20846</v>
      </c>
      <c r="B1475" t="s">
        <v>20847</v>
      </c>
      <c r="C1475" t="s">
        <v>20848</v>
      </c>
      <c r="D1475" s="4">
        <v>45801.556655092594</v>
      </c>
      <c r="E1475" s="4">
        <v>45803.583333333336</v>
      </c>
      <c r="F1475" s="4">
        <v>45803.600694444445</v>
      </c>
      <c r="G1475" s="4">
        <v>45803.587037037039</v>
      </c>
      <c r="H1475" t="s">
        <v>3155</v>
      </c>
      <c r="I1475" t="s">
        <v>3162</v>
      </c>
      <c r="J1475">
        <v>0</v>
      </c>
      <c r="K1475" t="s">
        <v>3252</v>
      </c>
      <c r="L1475" t="s">
        <v>3564</v>
      </c>
      <c r="M1475" t="s">
        <v>549</v>
      </c>
      <c r="N1475" t="s">
        <v>550</v>
      </c>
      <c r="O1475" t="s">
        <v>1923</v>
      </c>
      <c r="P1475" t="s">
        <v>1924</v>
      </c>
      <c r="Q1475" t="s">
        <v>3394</v>
      </c>
    </row>
    <row r="1476" spans="1:17">
      <c r="A1476" t="s">
        <v>20849</v>
      </c>
      <c r="B1476" t="s">
        <v>20850</v>
      </c>
      <c r="C1476" t="s">
        <v>20851</v>
      </c>
      <c r="D1476" s="4">
        <v>45801.556273148148</v>
      </c>
      <c r="E1476" s="4">
        <v>45802.583333333336</v>
      </c>
      <c r="F1476" s="4">
        <v>45802.621527777781</v>
      </c>
      <c r="G1476" s="4">
        <v>45802.593287037038</v>
      </c>
      <c r="H1476" t="s">
        <v>3155</v>
      </c>
      <c r="I1476" t="s">
        <v>3156</v>
      </c>
      <c r="J1476">
        <v>0</v>
      </c>
      <c r="K1476" t="s">
        <v>3157</v>
      </c>
      <c r="L1476" t="s">
        <v>3564</v>
      </c>
      <c r="M1476" t="s">
        <v>549</v>
      </c>
      <c r="N1476" t="s">
        <v>550</v>
      </c>
      <c r="O1476" t="s">
        <v>551</v>
      </c>
      <c r="P1476" t="s">
        <v>141</v>
      </c>
      <c r="Q1476" t="s">
        <v>237</v>
      </c>
    </row>
    <row r="1477" spans="1:17">
      <c r="A1477" t="s">
        <v>20852</v>
      </c>
      <c r="B1477" t="s">
        <v>20853</v>
      </c>
      <c r="C1477" t="s">
        <v>20854</v>
      </c>
      <c r="D1477" s="4">
        <v>45801.555914351855</v>
      </c>
      <c r="E1477" s="4">
        <v>45802.541666666664</v>
      </c>
      <c r="F1477" s="4">
        <v>45802.559027777781</v>
      </c>
      <c r="G1477" s="4">
        <v>45802.540659722225</v>
      </c>
      <c r="H1477" t="s">
        <v>3155</v>
      </c>
      <c r="I1477" t="s">
        <v>3171</v>
      </c>
      <c r="J1477">
        <v>0</v>
      </c>
      <c r="K1477" t="s">
        <v>3157</v>
      </c>
      <c r="L1477" t="s">
        <v>3564</v>
      </c>
      <c r="M1477" t="s">
        <v>549</v>
      </c>
      <c r="N1477" t="s">
        <v>559</v>
      </c>
      <c r="O1477" t="s">
        <v>504</v>
      </c>
      <c r="P1477" t="s">
        <v>325</v>
      </c>
      <c r="Q1477" t="s">
        <v>335</v>
      </c>
    </row>
    <row r="1478" spans="1:17">
      <c r="A1478" t="s">
        <v>20855</v>
      </c>
      <c r="B1478" t="s">
        <v>20856</v>
      </c>
      <c r="C1478" t="s">
        <v>20857</v>
      </c>
      <c r="D1478" s="4">
        <v>45801.555879629632</v>
      </c>
      <c r="E1478" s="4">
        <v>45822.395833333336</v>
      </c>
      <c r="F1478" s="4">
        <v>45822.413194444445</v>
      </c>
      <c r="G1478" s="4"/>
      <c r="H1478" t="s">
        <v>3155</v>
      </c>
      <c r="I1478" t="s">
        <v>3175</v>
      </c>
      <c r="J1478">
        <v>1001</v>
      </c>
      <c r="K1478" t="s">
        <v>3157</v>
      </c>
      <c r="L1478" t="s">
        <v>3158</v>
      </c>
      <c r="M1478" t="s">
        <v>549</v>
      </c>
      <c r="N1478" t="s">
        <v>559</v>
      </c>
      <c r="O1478" t="s">
        <v>504</v>
      </c>
      <c r="P1478" t="s">
        <v>325</v>
      </c>
      <c r="Q1478" t="s">
        <v>337</v>
      </c>
    </row>
    <row r="1479" spans="1:17">
      <c r="A1479" t="s">
        <v>20858</v>
      </c>
      <c r="B1479" t="s">
        <v>20859</v>
      </c>
      <c r="C1479" t="s">
        <v>20860</v>
      </c>
      <c r="D1479" s="4">
        <v>45801.555625000001</v>
      </c>
      <c r="E1479" s="4">
        <v>45802.770833333336</v>
      </c>
      <c r="F1479" s="4">
        <v>45802.788194444445</v>
      </c>
      <c r="G1479" s="4"/>
      <c r="H1479" t="s">
        <v>3155</v>
      </c>
      <c r="I1479" t="s">
        <v>3175</v>
      </c>
      <c r="J1479">
        <v>0</v>
      </c>
      <c r="K1479" t="s">
        <v>3157</v>
      </c>
      <c r="L1479" t="s">
        <v>3593</v>
      </c>
      <c r="M1479" t="s">
        <v>549</v>
      </c>
      <c r="N1479" t="s">
        <v>550</v>
      </c>
      <c r="O1479" t="s">
        <v>136</v>
      </c>
      <c r="P1479" t="s">
        <v>143</v>
      </c>
      <c r="Q1479" t="s">
        <v>300</v>
      </c>
    </row>
    <row r="1480" spans="1:17">
      <c r="A1480" t="s">
        <v>20861</v>
      </c>
      <c r="B1480" t="s">
        <v>20862</v>
      </c>
      <c r="C1480" t="s">
        <v>20863</v>
      </c>
      <c r="D1480" s="4">
        <v>45801.555474537039</v>
      </c>
      <c r="E1480" s="4">
        <v>45802.708333333336</v>
      </c>
      <c r="F1480" s="4">
        <v>45802.746527777781</v>
      </c>
      <c r="G1480" s="4">
        <v>45802.706805555557</v>
      </c>
      <c r="H1480" t="s">
        <v>3155</v>
      </c>
      <c r="I1480" t="s">
        <v>3156</v>
      </c>
      <c r="J1480">
        <v>0</v>
      </c>
      <c r="K1480" t="s">
        <v>3157</v>
      </c>
      <c r="L1480" t="s">
        <v>3564</v>
      </c>
      <c r="M1480" t="s">
        <v>549</v>
      </c>
      <c r="N1480" t="s">
        <v>550</v>
      </c>
      <c r="O1480" t="s">
        <v>136</v>
      </c>
      <c r="P1480" t="s">
        <v>143</v>
      </c>
      <c r="Q1480" t="s">
        <v>298</v>
      </c>
    </row>
    <row r="1481" spans="1:17">
      <c r="A1481" t="s">
        <v>20597</v>
      </c>
      <c r="B1481" t="s">
        <v>20598</v>
      </c>
      <c r="C1481" t="s">
        <v>20864</v>
      </c>
      <c r="D1481" s="4">
        <v>45801.554930555554</v>
      </c>
      <c r="E1481" s="4">
        <v>45802.458333333336</v>
      </c>
      <c r="F1481" s="4">
        <v>45802.475694444445</v>
      </c>
      <c r="G1481" s="4"/>
      <c r="H1481" t="s">
        <v>3155</v>
      </c>
      <c r="I1481" t="s">
        <v>3171</v>
      </c>
      <c r="J1481">
        <v>1001</v>
      </c>
      <c r="K1481" t="s">
        <v>3157</v>
      </c>
      <c r="L1481" t="s">
        <v>3245</v>
      </c>
      <c r="M1481" t="s">
        <v>549</v>
      </c>
      <c r="N1481" t="s">
        <v>559</v>
      </c>
      <c r="O1481" t="s">
        <v>504</v>
      </c>
      <c r="P1481" t="s">
        <v>325</v>
      </c>
      <c r="Q1481" t="s">
        <v>329</v>
      </c>
    </row>
    <row r="1482" spans="1:17">
      <c r="A1482" t="s">
        <v>20849</v>
      </c>
      <c r="B1482" t="s">
        <v>20850</v>
      </c>
      <c r="C1482" t="s">
        <v>20865</v>
      </c>
      <c r="D1482" s="4">
        <v>45801.552523148152</v>
      </c>
      <c r="E1482" s="4">
        <v>45802.583333333336</v>
      </c>
      <c r="F1482" s="4">
        <v>45802.600694444445</v>
      </c>
      <c r="G1482" s="4"/>
      <c r="H1482" t="s">
        <v>3155</v>
      </c>
      <c r="I1482" t="s">
        <v>3171</v>
      </c>
      <c r="J1482">
        <v>0</v>
      </c>
      <c r="K1482" t="s">
        <v>3194</v>
      </c>
      <c r="L1482" t="s">
        <v>3245</v>
      </c>
      <c r="M1482" t="s">
        <v>549</v>
      </c>
      <c r="N1482" t="s">
        <v>550</v>
      </c>
      <c r="O1482" t="s">
        <v>551</v>
      </c>
      <c r="P1482" t="s">
        <v>141</v>
      </c>
      <c r="Q1482" t="s">
        <v>237</v>
      </c>
    </row>
    <row r="1483" spans="1:17">
      <c r="A1483" t="s">
        <v>20866</v>
      </c>
      <c r="B1483" t="s">
        <v>20867</v>
      </c>
      <c r="C1483" t="s">
        <v>20868</v>
      </c>
      <c r="D1483" s="4">
        <v>45801.551782407405</v>
      </c>
      <c r="E1483" s="4">
        <v>45816.583333333336</v>
      </c>
      <c r="F1483" s="4">
        <v>45816.600694444445</v>
      </c>
      <c r="G1483" s="4"/>
      <c r="H1483" t="s">
        <v>3155</v>
      </c>
      <c r="I1483" t="s">
        <v>3175</v>
      </c>
      <c r="J1483">
        <v>1001</v>
      </c>
      <c r="K1483" t="s">
        <v>3157</v>
      </c>
      <c r="L1483" t="s">
        <v>3158</v>
      </c>
      <c r="M1483" t="s">
        <v>549</v>
      </c>
      <c r="N1483" t="s">
        <v>559</v>
      </c>
      <c r="O1483" t="s">
        <v>504</v>
      </c>
      <c r="P1483" t="s">
        <v>325</v>
      </c>
      <c r="Q1483" t="s">
        <v>335</v>
      </c>
    </row>
    <row r="1484" spans="1:17">
      <c r="A1484" t="s">
        <v>20869</v>
      </c>
      <c r="B1484" t="s">
        <v>20870</v>
      </c>
      <c r="C1484" t="s">
        <v>20871</v>
      </c>
      <c r="D1484" s="4">
        <v>45801.551030092596</v>
      </c>
      <c r="E1484" s="4">
        <v>45802.708333333336</v>
      </c>
      <c r="F1484" s="4">
        <v>45802.725694444445</v>
      </c>
      <c r="G1484" s="4">
        <v>45802.723437499997</v>
      </c>
      <c r="H1484" t="s">
        <v>3155</v>
      </c>
      <c r="I1484" t="s">
        <v>3171</v>
      </c>
      <c r="J1484">
        <v>0</v>
      </c>
      <c r="K1484" t="s">
        <v>3194</v>
      </c>
      <c r="L1484" t="s">
        <v>3564</v>
      </c>
      <c r="M1484" t="s">
        <v>549</v>
      </c>
      <c r="N1484" t="s">
        <v>550</v>
      </c>
      <c r="O1484" t="s">
        <v>136</v>
      </c>
      <c r="P1484" t="s">
        <v>143</v>
      </c>
      <c r="Q1484" t="s">
        <v>717</v>
      </c>
    </row>
    <row r="1485" spans="1:17">
      <c r="A1485" t="s">
        <v>20872</v>
      </c>
      <c r="B1485" t="s">
        <v>20873</v>
      </c>
      <c r="C1485" t="s">
        <v>20874</v>
      </c>
      <c r="D1485" s="4">
        <v>45801.550497685188</v>
      </c>
      <c r="E1485" s="4">
        <v>45807.833333333336</v>
      </c>
      <c r="F1485" s="4">
        <v>45807.871527777781</v>
      </c>
      <c r="G1485" s="4"/>
      <c r="H1485" t="s">
        <v>3155</v>
      </c>
      <c r="I1485" t="s">
        <v>3156</v>
      </c>
      <c r="J1485">
        <v>0</v>
      </c>
      <c r="K1485" t="s">
        <v>3194</v>
      </c>
      <c r="L1485" t="s">
        <v>3158</v>
      </c>
      <c r="M1485" t="s">
        <v>549</v>
      </c>
      <c r="N1485" t="s">
        <v>550</v>
      </c>
      <c r="O1485" t="s">
        <v>136</v>
      </c>
      <c r="P1485" t="s">
        <v>292</v>
      </c>
      <c r="Q1485" t="s">
        <v>293</v>
      </c>
    </row>
    <row r="1486" spans="1:17">
      <c r="A1486" t="s">
        <v>20875</v>
      </c>
      <c r="B1486" t="s">
        <v>20876</v>
      </c>
      <c r="C1486" t="s">
        <v>20877</v>
      </c>
      <c r="D1486" s="4">
        <v>45801.54991898148</v>
      </c>
      <c r="E1486" s="4">
        <v>45802.770833333336</v>
      </c>
      <c r="F1486" s="4">
        <v>45802.788194444445</v>
      </c>
      <c r="G1486" s="4">
        <v>45802.770787037036</v>
      </c>
      <c r="H1486" t="s">
        <v>3155</v>
      </c>
      <c r="I1486" t="s">
        <v>3175</v>
      </c>
      <c r="J1486">
        <v>0</v>
      </c>
      <c r="K1486" t="s">
        <v>3194</v>
      </c>
      <c r="L1486" t="s">
        <v>3564</v>
      </c>
      <c r="M1486" t="s">
        <v>549</v>
      </c>
      <c r="N1486" t="s">
        <v>550</v>
      </c>
      <c r="O1486" t="s">
        <v>136</v>
      </c>
      <c r="P1486" t="s">
        <v>143</v>
      </c>
      <c r="Q1486" t="s">
        <v>300</v>
      </c>
    </row>
    <row r="1487" spans="1:17">
      <c r="A1487" t="s">
        <v>20878</v>
      </c>
      <c r="B1487" t="s">
        <v>20879</v>
      </c>
      <c r="C1487" t="s">
        <v>20880</v>
      </c>
      <c r="D1487" s="4">
        <v>45801.549189814818</v>
      </c>
      <c r="E1487" s="4">
        <v>45811.833333333336</v>
      </c>
      <c r="F1487" s="4">
        <v>45811.871527777781</v>
      </c>
      <c r="G1487" s="4"/>
      <c r="H1487" t="s">
        <v>3155</v>
      </c>
      <c r="I1487" t="s">
        <v>4530</v>
      </c>
      <c r="J1487">
        <v>0</v>
      </c>
      <c r="K1487" t="s">
        <v>4531</v>
      </c>
      <c r="L1487" t="s">
        <v>3158</v>
      </c>
      <c r="M1487" t="s">
        <v>549</v>
      </c>
      <c r="N1487" t="s">
        <v>559</v>
      </c>
      <c r="O1487" t="s">
        <v>504</v>
      </c>
      <c r="P1487" t="s">
        <v>325</v>
      </c>
      <c r="Q1487" t="s">
        <v>332</v>
      </c>
    </row>
    <row r="1488" spans="1:17">
      <c r="A1488" t="s">
        <v>20881</v>
      </c>
      <c r="B1488" t="s">
        <v>20882</v>
      </c>
      <c r="C1488" t="s">
        <v>20883</v>
      </c>
      <c r="D1488" s="4">
        <v>45801.545902777776</v>
      </c>
      <c r="E1488" s="4">
        <v>45802.645833333336</v>
      </c>
      <c r="F1488" s="4">
        <v>45802.663194444445</v>
      </c>
      <c r="G1488" s="4">
        <v>45802.655740740738</v>
      </c>
      <c r="H1488" t="s">
        <v>3155</v>
      </c>
      <c r="I1488" t="s">
        <v>3175</v>
      </c>
      <c r="J1488">
        <v>1001</v>
      </c>
      <c r="K1488" t="s">
        <v>3194</v>
      </c>
      <c r="L1488" t="s">
        <v>3564</v>
      </c>
      <c r="M1488" t="s">
        <v>549</v>
      </c>
      <c r="N1488" t="s">
        <v>550</v>
      </c>
      <c r="O1488" t="s">
        <v>136</v>
      </c>
      <c r="P1488" t="s">
        <v>143</v>
      </c>
      <c r="Q1488" t="s">
        <v>300</v>
      </c>
    </row>
    <row r="1489" spans="1:17">
      <c r="A1489" t="s">
        <v>20884</v>
      </c>
      <c r="B1489" t="s">
        <v>20885</v>
      </c>
      <c r="C1489" t="s">
        <v>20886</v>
      </c>
      <c r="D1489" s="4">
        <v>45801.545706018522</v>
      </c>
      <c r="E1489" s="4">
        <v>45804.75</v>
      </c>
      <c r="F1489" s="4">
        <v>45804.767361111109</v>
      </c>
      <c r="G1489" s="4">
        <v>45804.749062499999</v>
      </c>
      <c r="H1489" t="s">
        <v>3155</v>
      </c>
      <c r="I1489" t="s">
        <v>3171</v>
      </c>
      <c r="J1489">
        <v>0</v>
      </c>
      <c r="K1489" t="s">
        <v>3157</v>
      </c>
      <c r="L1489" t="s">
        <v>3564</v>
      </c>
      <c r="M1489" t="s">
        <v>549</v>
      </c>
      <c r="N1489" t="s">
        <v>559</v>
      </c>
      <c r="O1489" t="s">
        <v>504</v>
      </c>
      <c r="P1489" t="s">
        <v>325</v>
      </c>
      <c r="Q1489" t="s">
        <v>343</v>
      </c>
    </row>
    <row r="1490" spans="1:17">
      <c r="A1490" t="s">
        <v>20881</v>
      </c>
      <c r="B1490" t="s">
        <v>20887</v>
      </c>
      <c r="C1490" t="s">
        <v>20888</v>
      </c>
      <c r="D1490" s="4">
        <v>45801.545335648145</v>
      </c>
      <c r="E1490" s="4">
        <v>45802.625</v>
      </c>
      <c r="F1490" s="4">
        <v>45802.642361111109</v>
      </c>
      <c r="G1490" s="4">
        <v>45802.63082175926</v>
      </c>
      <c r="H1490" t="s">
        <v>3155</v>
      </c>
      <c r="I1490" t="s">
        <v>3222</v>
      </c>
      <c r="J1490">
        <v>1</v>
      </c>
      <c r="K1490" t="s">
        <v>3223</v>
      </c>
      <c r="L1490" t="s">
        <v>3564</v>
      </c>
      <c r="M1490" t="s">
        <v>549</v>
      </c>
      <c r="N1490" t="s">
        <v>550</v>
      </c>
      <c r="O1490" t="s">
        <v>136</v>
      </c>
      <c r="P1490" t="s">
        <v>143</v>
      </c>
      <c r="Q1490" t="s">
        <v>300</v>
      </c>
    </row>
    <row r="1491" spans="1:17">
      <c r="A1491" t="s">
        <v>20889</v>
      </c>
      <c r="B1491" t="s">
        <v>20890</v>
      </c>
      <c r="C1491" t="s">
        <v>20891</v>
      </c>
      <c r="D1491" s="4">
        <v>45801.529513888891</v>
      </c>
      <c r="E1491" s="4">
        <v>45802.666666666664</v>
      </c>
      <c r="F1491" s="4">
        <v>45802.684027777781</v>
      </c>
      <c r="G1491" s="4"/>
      <c r="H1491" t="s">
        <v>3155</v>
      </c>
      <c r="I1491" t="s">
        <v>3175</v>
      </c>
      <c r="J1491">
        <v>0</v>
      </c>
      <c r="K1491" t="s">
        <v>3157</v>
      </c>
      <c r="L1491" t="s">
        <v>3593</v>
      </c>
      <c r="M1491" t="s">
        <v>549</v>
      </c>
      <c r="N1491" t="s">
        <v>559</v>
      </c>
      <c r="O1491" t="s">
        <v>504</v>
      </c>
      <c r="P1491" t="s">
        <v>325</v>
      </c>
      <c r="Q1491" t="s">
        <v>335</v>
      </c>
    </row>
    <row r="1492" spans="1:17">
      <c r="A1492" t="s">
        <v>20486</v>
      </c>
      <c r="B1492" t="s">
        <v>20487</v>
      </c>
      <c r="C1492" t="s">
        <v>20892</v>
      </c>
      <c r="D1492" s="4">
        <v>45801.523634259262</v>
      </c>
      <c r="E1492" s="4">
        <v>45802.75</v>
      </c>
      <c r="F1492" s="4">
        <v>45802.788194444445</v>
      </c>
      <c r="G1492" s="4"/>
      <c r="H1492" t="s">
        <v>3155</v>
      </c>
      <c r="I1492" t="s">
        <v>3156</v>
      </c>
      <c r="J1492">
        <v>0</v>
      </c>
      <c r="K1492" t="s">
        <v>3157</v>
      </c>
      <c r="L1492" t="s">
        <v>3245</v>
      </c>
      <c r="M1492" t="s">
        <v>549</v>
      </c>
      <c r="N1492" t="s">
        <v>550</v>
      </c>
      <c r="O1492" t="s">
        <v>136</v>
      </c>
      <c r="P1492" t="s">
        <v>147</v>
      </c>
      <c r="Q1492" t="s">
        <v>255</v>
      </c>
    </row>
    <row r="1493" spans="1:17">
      <c r="A1493" t="s">
        <v>20893</v>
      </c>
      <c r="B1493" t="s">
        <v>20894</v>
      </c>
      <c r="C1493" t="s">
        <v>20895</v>
      </c>
      <c r="D1493" s="4">
        <v>45801.521493055552</v>
      </c>
      <c r="E1493" s="4">
        <v>45802.708333333336</v>
      </c>
      <c r="F1493" s="4">
        <v>45802.725694444445</v>
      </c>
      <c r="G1493" s="4">
        <v>45802.705428240741</v>
      </c>
      <c r="H1493" t="s">
        <v>3155</v>
      </c>
      <c r="I1493" t="s">
        <v>3171</v>
      </c>
      <c r="J1493">
        <v>1001</v>
      </c>
      <c r="K1493" t="s">
        <v>3157</v>
      </c>
      <c r="L1493" t="s">
        <v>3564</v>
      </c>
      <c r="M1493" t="s">
        <v>549</v>
      </c>
      <c r="N1493" t="s">
        <v>550</v>
      </c>
      <c r="O1493" t="s">
        <v>551</v>
      </c>
      <c r="P1493" t="s">
        <v>141</v>
      </c>
      <c r="Q1493" t="s">
        <v>232</v>
      </c>
    </row>
    <row r="1494" spans="1:17">
      <c r="A1494" t="s">
        <v>20896</v>
      </c>
      <c r="B1494" t="s">
        <v>20897</v>
      </c>
      <c r="C1494" t="s">
        <v>20898</v>
      </c>
      <c r="D1494" s="4">
        <v>45801.519467592596</v>
      </c>
      <c r="E1494" s="4">
        <v>45809.875</v>
      </c>
      <c r="F1494" s="4">
        <v>45809.892361111109</v>
      </c>
      <c r="G1494" s="4"/>
      <c r="H1494" t="s">
        <v>3155</v>
      </c>
      <c r="I1494" t="s">
        <v>3512</v>
      </c>
      <c r="J1494">
        <v>1</v>
      </c>
      <c r="K1494" t="s">
        <v>3157</v>
      </c>
      <c r="L1494" t="s">
        <v>3158</v>
      </c>
      <c r="M1494" t="s">
        <v>549</v>
      </c>
      <c r="N1494" t="s">
        <v>559</v>
      </c>
      <c r="O1494" t="s">
        <v>504</v>
      </c>
      <c r="P1494" t="s">
        <v>325</v>
      </c>
      <c r="Q1494" t="s">
        <v>329</v>
      </c>
    </row>
    <row r="1495" spans="1:17">
      <c r="A1495" t="s">
        <v>20899</v>
      </c>
      <c r="B1495" t="s">
        <v>20900</v>
      </c>
      <c r="C1495" t="s">
        <v>20901</v>
      </c>
      <c r="D1495" s="4">
        <v>45801.512314814812</v>
      </c>
      <c r="E1495" s="4">
        <v>45803.333333333336</v>
      </c>
      <c r="F1495" s="4">
        <v>45803.371527777781</v>
      </c>
      <c r="G1495" s="4">
        <v>45803.334270833337</v>
      </c>
      <c r="H1495" t="s">
        <v>3155</v>
      </c>
      <c r="I1495" t="s">
        <v>3156</v>
      </c>
      <c r="J1495">
        <v>0</v>
      </c>
      <c r="K1495" t="s">
        <v>3194</v>
      </c>
      <c r="L1495" t="s">
        <v>3564</v>
      </c>
      <c r="M1495" t="s">
        <v>549</v>
      </c>
      <c r="N1495" t="s">
        <v>550</v>
      </c>
      <c r="O1495" t="s">
        <v>551</v>
      </c>
      <c r="P1495" t="s">
        <v>145</v>
      </c>
      <c r="Q1495" t="s">
        <v>221</v>
      </c>
    </row>
    <row r="1496" spans="1:17">
      <c r="A1496" t="s">
        <v>20245</v>
      </c>
      <c r="B1496" t="s">
        <v>20246</v>
      </c>
      <c r="C1496" t="s">
        <v>20902</v>
      </c>
      <c r="D1496" s="4">
        <v>45801.507870370369</v>
      </c>
      <c r="E1496" s="4">
        <v>45803.458333333336</v>
      </c>
      <c r="F1496" s="4">
        <v>45803.475694444445</v>
      </c>
      <c r="G1496" s="4"/>
      <c r="H1496" t="s">
        <v>3155</v>
      </c>
      <c r="I1496" t="s">
        <v>3171</v>
      </c>
      <c r="J1496">
        <v>1001</v>
      </c>
      <c r="K1496" t="s">
        <v>3157</v>
      </c>
      <c r="L1496" t="s">
        <v>3245</v>
      </c>
      <c r="M1496" t="s">
        <v>549</v>
      </c>
      <c r="N1496" t="s">
        <v>550</v>
      </c>
      <c r="O1496" t="s">
        <v>551</v>
      </c>
      <c r="P1496" t="s">
        <v>149</v>
      </c>
      <c r="Q1496" t="s">
        <v>203</v>
      </c>
    </row>
    <row r="1497" spans="1:17">
      <c r="A1497" t="s">
        <v>20903</v>
      </c>
      <c r="B1497" t="s">
        <v>20904</v>
      </c>
      <c r="C1497" t="s">
        <v>20905</v>
      </c>
      <c r="D1497" s="4">
        <v>45801.507222222222</v>
      </c>
      <c r="E1497" s="4">
        <v>45802.375</v>
      </c>
      <c r="F1497" s="4">
        <v>45802.392361111109</v>
      </c>
      <c r="G1497" s="4"/>
      <c r="H1497" t="s">
        <v>3155</v>
      </c>
      <c r="I1497" t="s">
        <v>3175</v>
      </c>
      <c r="J1497">
        <v>0</v>
      </c>
      <c r="K1497" t="s">
        <v>3157</v>
      </c>
      <c r="L1497" t="s">
        <v>3593</v>
      </c>
      <c r="M1497" t="s">
        <v>549</v>
      </c>
      <c r="N1497" t="s">
        <v>559</v>
      </c>
      <c r="O1497" t="s">
        <v>504</v>
      </c>
      <c r="P1497" t="s">
        <v>325</v>
      </c>
      <c r="Q1497" t="s">
        <v>335</v>
      </c>
    </row>
    <row r="1498" spans="1:17">
      <c r="A1498" t="s">
        <v>19958</v>
      </c>
      <c r="B1498" t="s">
        <v>19959</v>
      </c>
      <c r="C1498" t="s">
        <v>20906</v>
      </c>
      <c r="D1498" s="4">
        <v>45801.506990740738</v>
      </c>
      <c r="E1498" s="4">
        <v>45803.395833333336</v>
      </c>
      <c r="F1498" s="4">
        <v>45803.413194444445</v>
      </c>
      <c r="G1498" s="4"/>
      <c r="H1498" t="s">
        <v>3155</v>
      </c>
      <c r="I1498" t="s">
        <v>3291</v>
      </c>
      <c r="J1498">
        <v>0</v>
      </c>
      <c r="K1498" t="s">
        <v>3157</v>
      </c>
      <c r="L1498" t="s">
        <v>3245</v>
      </c>
      <c r="M1498" t="s">
        <v>549</v>
      </c>
      <c r="N1498" t="s">
        <v>550</v>
      </c>
      <c r="O1498" t="s">
        <v>136</v>
      </c>
      <c r="P1498" t="s">
        <v>143</v>
      </c>
      <c r="Q1498" t="s">
        <v>297</v>
      </c>
    </row>
    <row r="1499" spans="1:17">
      <c r="A1499" t="s">
        <v>20703</v>
      </c>
      <c r="B1499" t="s">
        <v>20704</v>
      </c>
      <c r="C1499" t="s">
        <v>20907</v>
      </c>
      <c r="D1499" s="4">
        <v>45801.505833333336</v>
      </c>
      <c r="E1499" s="4">
        <v>45809.791666666664</v>
      </c>
      <c r="F1499" s="4">
        <v>45809.809027777781</v>
      </c>
      <c r="G1499" s="4"/>
      <c r="H1499" t="s">
        <v>3155</v>
      </c>
      <c r="I1499" t="s">
        <v>3171</v>
      </c>
      <c r="J1499">
        <v>0</v>
      </c>
      <c r="K1499" t="s">
        <v>3157</v>
      </c>
      <c r="L1499" t="s">
        <v>3245</v>
      </c>
      <c r="M1499" t="s">
        <v>549</v>
      </c>
      <c r="N1499" t="s">
        <v>559</v>
      </c>
      <c r="O1499" t="s">
        <v>504</v>
      </c>
      <c r="P1499" t="s">
        <v>325</v>
      </c>
      <c r="Q1499" t="s">
        <v>336</v>
      </c>
    </row>
    <row r="1500" spans="1:17">
      <c r="A1500" t="s">
        <v>20228</v>
      </c>
      <c r="B1500" t="s">
        <v>20229</v>
      </c>
      <c r="C1500" t="s">
        <v>20908</v>
      </c>
      <c r="D1500" s="4">
        <v>45801.505706018521</v>
      </c>
      <c r="E1500" s="4">
        <v>45804.354166666664</v>
      </c>
      <c r="F1500" s="4">
        <v>45804.392361111109</v>
      </c>
      <c r="G1500" s="4"/>
      <c r="H1500" t="s">
        <v>3155</v>
      </c>
      <c r="I1500" t="s">
        <v>3156</v>
      </c>
      <c r="J1500">
        <v>0</v>
      </c>
      <c r="K1500" t="s">
        <v>3194</v>
      </c>
      <c r="L1500" t="s">
        <v>3245</v>
      </c>
      <c r="M1500" t="s">
        <v>549</v>
      </c>
      <c r="N1500" t="s">
        <v>550</v>
      </c>
      <c r="O1500" t="s">
        <v>136</v>
      </c>
      <c r="P1500" t="s">
        <v>147</v>
      </c>
      <c r="Q1500" t="s">
        <v>259</v>
      </c>
    </row>
    <row r="1501" spans="1:17">
      <c r="A1501" t="s">
        <v>20909</v>
      </c>
      <c r="B1501" t="s">
        <v>20910</v>
      </c>
      <c r="C1501" t="s">
        <v>20911</v>
      </c>
      <c r="D1501" s="4">
        <v>45801.50508101852</v>
      </c>
      <c r="E1501" s="4">
        <v>45802.791666666664</v>
      </c>
      <c r="F1501" s="4">
        <v>45802.809027777781</v>
      </c>
      <c r="G1501" s="4">
        <v>45802.788854166669</v>
      </c>
      <c r="H1501" t="s">
        <v>3155</v>
      </c>
      <c r="I1501" t="s">
        <v>3175</v>
      </c>
      <c r="J1501">
        <v>1001</v>
      </c>
      <c r="K1501" t="s">
        <v>3194</v>
      </c>
      <c r="L1501" t="s">
        <v>3564</v>
      </c>
      <c r="M1501" t="s">
        <v>549</v>
      </c>
      <c r="N1501" t="s">
        <v>559</v>
      </c>
      <c r="O1501" t="s">
        <v>504</v>
      </c>
      <c r="P1501" t="s">
        <v>325</v>
      </c>
      <c r="Q1501" t="s">
        <v>332</v>
      </c>
    </row>
    <row r="1502" spans="1:17">
      <c r="A1502" t="s">
        <v>20912</v>
      </c>
      <c r="B1502" t="s">
        <v>20913</v>
      </c>
      <c r="C1502" t="s">
        <v>20914</v>
      </c>
      <c r="D1502" s="4">
        <v>45801.502650462964</v>
      </c>
      <c r="E1502" s="4">
        <v>45802.916666666664</v>
      </c>
      <c r="F1502" s="4">
        <v>45802.934027777781</v>
      </c>
      <c r="G1502" s="4">
        <v>45802.916377314818</v>
      </c>
      <c r="H1502" t="s">
        <v>3155</v>
      </c>
      <c r="I1502" t="s">
        <v>3162</v>
      </c>
      <c r="J1502">
        <v>0</v>
      </c>
      <c r="K1502" t="s">
        <v>3227</v>
      </c>
      <c r="L1502" t="s">
        <v>3564</v>
      </c>
      <c r="M1502" t="s">
        <v>549</v>
      </c>
      <c r="N1502" t="s">
        <v>550</v>
      </c>
      <c r="O1502" t="s">
        <v>1923</v>
      </c>
      <c r="P1502" t="s">
        <v>1924</v>
      </c>
      <c r="Q1502" t="s">
        <v>3199</v>
      </c>
    </row>
    <row r="1503" spans="1:17">
      <c r="A1503" t="s">
        <v>20915</v>
      </c>
      <c r="B1503" t="s">
        <v>20916</v>
      </c>
      <c r="C1503" t="s">
        <v>20917</v>
      </c>
      <c r="D1503" s="4">
        <v>45801.502569444441</v>
      </c>
      <c r="E1503" s="4">
        <v>45802.75</v>
      </c>
      <c r="F1503" s="4">
        <v>45802.767361111109</v>
      </c>
      <c r="G1503" s="4"/>
      <c r="H1503" t="s">
        <v>3155</v>
      </c>
      <c r="I1503" t="s">
        <v>3175</v>
      </c>
      <c r="J1503">
        <v>0</v>
      </c>
      <c r="K1503" t="s">
        <v>3157</v>
      </c>
      <c r="L1503" t="s">
        <v>3593</v>
      </c>
      <c r="M1503" t="s">
        <v>549</v>
      </c>
      <c r="N1503" t="s">
        <v>559</v>
      </c>
      <c r="O1503" t="s">
        <v>504</v>
      </c>
      <c r="P1503" t="s">
        <v>325</v>
      </c>
      <c r="Q1503" t="s">
        <v>332</v>
      </c>
    </row>
    <row r="1504" spans="1:17">
      <c r="A1504" t="s">
        <v>20918</v>
      </c>
      <c r="B1504" t="s">
        <v>20919</v>
      </c>
      <c r="C1504" t="s">
        <v>20920</v>
      </c>
      <c r="D1504" s="4">
        <v>45801.501527777778</v>
      </c>
      <c r="E1504" s="4">
        <v>45802.875</v>
      </c>
      <c r="F1504" s="4">
        <v>45802.892361111109</v>
      </c>
      <c r="G1504" s="4">
        <v>45802.870011574072</v>
      </c>
      <c r="H1504" t="s">
        <v>3155</v>
      </c>
      <c r="I1504" t="s">
        <v>3222</v>
      </c>
      <c r="J1504">
        <v>1</v>
      </c>
      <c r="K1504" t="s">
        <v>3223</v>
      </c>
      <c r="L1504" t="s">
        <v>3564</v>
      </c>
      <c r="M1504" t="s">
        <v>549</v>
      </c>
      <c r="N1504" t="s">
        <v>550</v>
      </c>
      <c r="O1504" t="s">
        <v>136</v>
      </c>
      <c r="P1504" t="s">
        <v>147</v>
      </c>
      <c r="Q1504" t="s">
        <v>261</v>
      </c>
    </row>
    <row r="1505" spans="1:17">
      <c r="A1505" t="s">
        <v>20918</v>
      </c>
      <c r="B1505" t="s">
        <v>20919</v>
      </c>
      <c r="C1505" t="s">
        <v>20921</v>
      </c>
      <c r="D1505" s="4">
        <v>45801.50099537037</v>
      </c>
      <c r="E1505" s="4">
        <v>45802.854166666664</v>
      </c>
      <c r="F1505" s="4">
        <v>45802.871527777781</v>
      </c>
      <c r="G1505" s="4"/>
      <c r="H1505" t="s">
        <v>3155</v>
      </c>
      <c r="I1505" t="s">
        <v>3222</v>
      </c>
      <c r="J1505">
        <v>1</v>
      </c>
      <c r="K1505" t="s">
        <v>3223</v>
      </c>
      <c r="L1505" t="s">
        <v>3245</v>
      </c>
      <c r="M1505" t="s">
        <v>549</v>
      </c>
      <c r="N1505" t="s">
        <v>550</v>
      </c>
      <c r="O1505" t="s">
        <v>136</v>
      </c>
      <c r="P1505" t="s">
        <v>147</v>
      </c>
      <c r="Q1505" t="s">
        <v>261</v>
      </c>
    </row>
    <row r="1506" spans="1:17">
      <c r="A1506" t="s">
        <v>20922</v>
      </c>
      <c r="B1506" t="s">
        <v>20923</v>
      </c>
      <c r="C1506" t="s">
        <v>20924</v>
      </c>
      <c r="D1506" s="4">
        <v>45801.500034722223</v>
      </c>
      <c r="E1506" s="4">
        <v>45802.75</v>
      </c>
      <c r="F1506" s="4">
        <v>45802.788194444445</v>
      </c>
      <c r="G1506" s="4"/>
      <c r="H1506" t="s">
        <v>3155</v>
      </c>
      <c r="I1506" t="s">
        <v>3673</v>
      </c>
      <c r="J1506">
        <v>0</v>
      </c>
      <c r="K1506" t="s">
        <v>3157</v>
      </c>
      <c r="L1506" t="s">
        <v>3593</v>
      </c>
      <c r="M1506" t="s">
        <v>549</v>
      </c>
      <c r="N1506" t="s">
        <v>559</v>
      </c>
      <c r="O1506" t="s">
        <v>504</v>
      </c>
      <c r="P1506" t="s">
        <v>325</v>
      </c>
      <c r="Q1506" t="s">
        <v>332</v>
      </c>
    </row>
    <row r="1507" spans="1:17">
      <c r="A1507" t="s">
        <v>20893</v>
      </c>
      <c r="B1507" t="s">
        <v>20894</v>
      </c>
      <c r="C1507" t="s">
        <v>20925</v>
      </c>
      <c r="D1507" s="4">
        <v>45801.499363425923</v>
      </c>
      <c r="E1507" s="4">
        <v>45802.708333333336</v>
      </c>
      <c r="F1507" s="4">
        <v>45802.725694444445</v>
      </c>
      <c r="G1507" s="4"/>
      <c r="H1507" t="s">
        <v>3155</v>
      </c>
      <c r="I1507" t="s">
        <v>3171</v>
      </c>
      <c r="J1507">
        <v>1001</v>
      </c>
      <c r="K1507" t="s">
        <v>3157</v>
      </c>
      <c r="L1507" t="s">
        <v>3245</v>
      </c>
      <c r="M1507" t="s">
        <v>549</v>
      </c>
      <c r="N1507" t="s">
        <v>550</v>
      </c>
      <c r="O1507" t="s">
        <v>551</v>
      </c>
      <c r="P1507" t="s">
        <v>141</v>
      </c>
      <c r="Q1507" t="s">
        <v>232</v>
      </c>
    </row>
    <row r="1508" spans="1:17">
      <c r="A1508" t="s">
        <v>20926</v>
      </c>
      <c r="B1508" t="s">
        <v>20927</v>
      </c>
      <c r="C1508" t="s">
        <v>20928</v>
      </c>
      <c r="D1508" s="4">
        <v>45801.498506944445</v>
      </c>
      <c r="E1508" s="4">
        <v>45802.416666666664</v>
      </c>
      <c r="F1508" s="4">
        <v>45802.434027777781</v>
      </c>
      <c r="G1508" s="4"/>
      <c r="H1508" t="s">
        <v>3155</v>
      </c>
      <c r="I1508" t="s">
        <v>3175</v>
      </c>
      <c r="J1508">
        <v>0</v>
      </c>
      <c r="K1508" t="s">
        <v>3157</v>
      </c>
      <c r="L1508" t="s">
        <v>3245</v>
      </c>
      <c r="M1508" t="s">
        <v>549</v>
      </c>
      <c r="N1508" t="s">
        <v>550</v>
      </c>
      <c r="O1508" t="s">
        <v>551</v>
      </c>
      <c r="P1508" t="s">
        <v>242</v>
      </c>
      <c r="Q1508" t="s">
        <v>243</v>
      </c>
    </row>
    <row r="1509" spans="1:17">
      <c r="A1509" t="s">
        <v>20691</v>
      </c>
      <c r="B1509" t="s">
        <v>20692</v>
      </c>
      <c r="C1509" t="s">
        <v>20929</v>
      </c>
      <c r="D1509" s="4">
        <v>45801.495486111111</v>
      </c>
      <c r="E1509" s="4">
        <v>45802.666666666664</v>
      </c>
      <c r="F1509" s="4">
        <v>45802.684027777781</v>
      </c>
      <c r="G1509" s="4"/>
      <c r="H1509" t="s">
        <v>3155</v>
      </c>
      <c r="I1509" t="s">
        <v>3171</v>
      </c>
      <c r="J1509">
        <v>0</v>
      </c>
      <c r="K1509" t="s">
        <v>3194</v>
      </c>
      <c r="L1509" t="s">
        <v>3245</v>
      </c>
      <c r="M1509" t="s">
        <v>549</v>
      </c>
      <c r="N1509" t="s">
        <v>559</v>
      </c>
      <c r="O1509" t="s">
        <v>504</v>
      </c>
      <c r="P1509" t="s">
        <v>325</v>
      </c>
      <c r="Q1509" t="s">
        <v>330</v>
      </c>
    </row>
    <row r="1510" spans="1:17">
      <c r="A1510" t="s">
        <v>20930</v>
      </c>
      <c r="B1510" t="s">
        <v>20931</v>
      </c>
      <c r="C1510" t="s">
        <v>20932</v>
      </c>
      <c r="D1510" s="4">
        <v>45801.495127314818</v>
      </c>
      <c r="E1510" s="4">
        <v>45802.708333333336</v>
      </c>
      <c r="F1510" s="4">
        <v>45802.746527777781</v>
      </c>
      <c r="G1510" s="4">
        <v>45802.708425925928</v>
      </c>
      <c r="H1510" t="s">
        <v>3155</v>
      </c>
      <c r="I1510" t="s">
        <v>3240</v>
      </c>
      <c r="J1510">
        <v>0</v>
      </c>
      <c r="K1510" t="s">
        <v>3194</v>
      </c>
      <c r="L1510" t="s">
        <v>3564</v>
      </c>
      <c r="M1510" t="s">
        <v>549</v>
      </c>
      <c r="N1510" t="s">
        <v>550</v>
      </c>
      <c r="O1510" t="s">
        <v>136</v>
      </c>
      <c r="P1510" t="s">
        <v>292</v>
      </c>
      <c r="Q1510" t="s">
        <v>295</v>
      </c>
    </row>
    <row r="1511" spans="1:17">
      <c r="A1511" t="s">
        <v>20933</v>
      </c>
      <c r="B1511" t="s">
        <v>20934</v>
      </c>
      <c r="C1511" t="s">
        <v>20935</v>
      </c>
      <c r="D1511" s="4">
        <v>45801.493622685186</v>
      </c>
      <c r="E1511" s="4">
        <v>45802.791666666664</v>
      </c>
      <c r="F1511" s="4">
        <v>45802.829861111109</v>
      </c>
      <c r="G1511" s="4">
        <v>45802.792847222219</v>
      </c>
      <c r="H1511" t="s">
        <v>3155</v>
      </c>
      <c r="I1511" t="s">
        <v>3673</v>
      </c>
      <c r="J1511">
        <v>0</v>
      </c>
      <c r="K1511" t="s">
        <v>3163</v>
      </c>
      <c r="L1511" t="s">
        <v>3564</v>
      </c>
      <c r="M1511" t="s">
        <v>549</v>
      </c>
      <c r="N1511" t="s">
        <v>559</v>
      </c>
      <c r="O1511" t="s">
        <v>504</v>
      </c>
      <c r="P1511" t="s">
        <v>325</v>
      </c>
      <c r="Q1511" t="s">
        <v>339</v>
      </c>
    </row>
    <row r="1512" spans="1:17">
      <c r="A1512" t="s">
        <v>20936</v>
      </c>
      <c r="B1512" t="s">
        <v>20937</v>
      </c>
      <c r="C1512" t="s">
        <v>20938</v>
      </c>
      <c r="D1512" s="4">
        <v>45801.490648148145</v>
      </c>
      <c r="E1512" s="4">
        <v>45802.895833333336</v>
      </c>
      <c r="F1512" s="4">
        <v>45802.913194444445</v>
      </c>
      <c r="G1512" s="4">
        <v>45802.894560185188</v>
      </c>
      <c r="H1512" t="s">
        <v>3155</v>
      </c>
      <c r="I1512" t="s">
        <v>3171</v>
      </c>
      <c r="J1512">
        <v>1001</v>
      </c>
      <c r="K1512" t="s">
        <v>3157</v>
      </c>
      <c r="L1512" t="s">
        <v>3564</v>
      </c>
      <c r="M1512" t="s">
        <v>549</v>
      </c>
      <c r="N1512" t="s">
        <v>550</v>
      </c>
      <c r="O1512" t="s">
        <v>551</v>
      </c>
      <c r="P1512" t="s">
        <v>149</v>
      </c>
      <c r="Q1512" t="s">
        <v>204</v>
      </c>
    </row>
    <row r="1513" spans="1:17">
      <c r="A1513" t="s">
        <v>20939</v>
      </c>
      <c r="B1513" t="s">
        <v>20940</v>
      </c>
      <c r="C1513" t="s">
        <v>20941</v>
      </c>
      <c r="D1513" s="4">
        <v>45801.489050925928</v>
      </c>
      <c r="E1513" s="4">
        <v>45805.520833333336</v>
      </c>
      <c r="F1513" s="4">
        <v>45805.538194444445</v>
      </c>
      <c r="G1513" s="4">
        <v>45805.518206018518</v>
      </c>
      <c r="H1513" t="s">
        <v>3155</v>
      </c>
      <c r="I1513" t="s">
        <v>3184</v>
      </c>
      <c r="J1513">
        <v>0</v>
      </c>
      <c r="K1513" t="s">
        <v>3157</v>
      </c>
      <c r="L1513" t="s">
        <v>3564</v>
      </c>
      <c r="M1513" t="s">
        <v>549</v>
      </c>
      <c r="N1513" t="s">
        <v>550</v>
      </c>
      <c r="O1513" t="s">
        <v>616</v>
      </c>
      <c r="P1513" t="s">
        <v>314</v>
      </c>
      <c r="Q1513" t="s">
        <v>319</v>
      </c>
    </row>
    <row r="1514" spans="1:17">
      <c r="A1514" t="s">
        <v>20942</v>
      </c>
      <c r="B1514" t="s">
        <v>20943</v>
      </c>
      <c r="C1514" t="s">
        <v>20944</v>
      </c>
      <c r="D1514" s="4">
        <v>45801.488680555558</v>
      </c>
      <c r="E1514" s="4">
        <v>45802.375</v>
      </c>
      <c r="F1514" s="4">
        <v>45802.392361111109</v>
      </c>
      <c r="G1514" s="4">
        <v>45802.37462962963</v>
      </c>
      <c r="H1514" t="s">
        <v>3155</v>
      </c>
      <c r="I1514" t="s">
        <v>3162</v>
      </c>
      <c r="J1514">
        <v>0</v>
      </c>
      <c r="K1514" t="s">
        <v>3163</v>
      </c>
      <c r="L1514" t="s">
        <v>3564</v>
      </c>
      <c r="M1514" t="s">
        <v>549</v>
      </c>
      <c r="N1514" t="s">
        <v>550</v>
      </c>
      <c r="O1514" t="s">
        <v>1923</v>
      </c>
      <c r="P1514" t="s">
        <v>1924</v>
      </c>
      <c r="Q1514" t="s">
        <v>3394</v>
      </c>
    </row>
    <row r="1515" spans="1:17">
      <c r="A1515" t="s">
        <v>20945</v>
      </c>
      <c r="B1515" t="s">
        <v>20946</v>
      </c>
      <c r="C1515" t="s">
        <v>20947</v>
      </c>
      <c r="D1515" s="4">
        <v>45801.486342592594</v>
      </c>
      <c r="E1515" s="4">
        <v>45802.916666666664</v>
      </c>
      <c r="F1515" s="4">
        <v>45802.954861111109</v>
      </c>
      <c r="G1515" s="4">
        <v>45802.911493055559</v>
      </c>
      <c r="H1515" t="s">
        <v>3155</v>
      </c>
      <c r="I1515" t="s">
        <v>3156</v>
      </c>
      <c r="J1515">
        <v>0</v>
      </c>
      <c r="K1515" t="s">
        <v>3157</v>
      </c>
      <c r="L1515" t="s">
        <v>3564</v>
      </c>
      <c r="M1515" t="s">
        <v>549</v>
      </c>
      <c r="N1515" t="s">
        <v>559</v>
      </c>
      <c r="O1515" t="s">
        <v>469</v>
      </c>
      <c r="P1515" t="s">
        <v>180</v>
      </c>
      <c r="Q1515" t="s">
        <v>184</v>
      </c>
    </row>
    <row r="1516" spans="1:17">
      <c r="A1516" t="s">
        <v>20948</v>
      </c>
      <c r="B1516" t="s">
        <v>20949</v>
      </c>
      <c r="C1516" t="s">
        <v>20950</v>
      </c>
      <c r="D1516" s="4">
        <v>45801.485810185186</v>
      </c>
      <c r="E1516" s="4">
        <v>45802.395833333336</v>
      </c>
      <c r="F1516" s="4">
        <v>45802.413194444445</v>
      </c>
      <c r="G1516" s="4">
        <v>45802.394421296296</v>
      </c>
      <c r="H1516" t="s">
        <v>3155</v>
      </c>
      <c r="I1516" t="s">
        <v>3175</v>
      </c>
      <c r="J1516">
        <v>1001</v>
      </c>
      <c r="K1516" t="s">
        <v>3194</v>
      </c>
      <c r="L1516" t="s">
        <v>3564</v>
      </c>
      <c r="M1516" t="s">
        <v>549</v>
      </c>
      <c r="N1516" t="s">
        <v>559</v>
      </c>
      <c r="O1516" t="s">
        <v>504</v>
      </c>
      <c r="P1516" t="s">
        <v>325</v>
      </c>
      <c r="Q1516" t="s">
        <v>331</v>
      </c>
    </row>
    <row r="1517" spans="1:17">
      <c r="A1517" t="s">
        <v>20951</v>
      </c>
      <c r="B1517" t="s">
        <v>20952</v>
      </c>
      <c r="C1517" t="s">
        <v>20953</v>
      </c>
      <c r="D1517" s="4">
        <v>45801.485138888886</v>
      </c>
      <c r="E1517" s="4">
        <v>45808.583333333336</v>
      </c>
      <c r="F1517" s="4">
        <v>45808.600694444445</v>
      </c>
      <c r="G1517" s="4"/>
      <c r="H1517" t="s">
        <v>3155</v>
      </c>
      <c r="I1517" t="s">
        <v>3171</v>
      </c>
      <c r="J1517">
        <v>1002</v>
      </c>
      <c r="K1517" t="s">
        <v>3157</v>
      </c>
      <c r="L1517" t="s">
        <v>3158</v>
      </c>
      <c r="M1517" t="s">
        <v>549</v>
      </c>
      <c r="N1517" t="s">
        <v>559</v>
      </c>
      <c r="O1517" t="s">
        <v>504</v>
      </c>
      <c r="P1517" t="s">
        <v>325</v>
      </c>
      <c r="Q1517" t="s">
        <v>338</v>
      </c>
    </row>
    <row r="1518" spans="1:17">
      <c r="A1518" t="s">
        <v>20954</v>
      </c>
      <c r="B1518" t="s">
        <v>20955</v>
      </c>
      <c r="C1518" t="s">
        <v>20956</v>
      </c>
      <c r="D1518" s="4">
        <v>45801.484872685185</v>
      </c>
      <c r="E1518" s="4">
        <v>45802.208333333336</v>
      </c>
      <c r="F1518" s="4">
        <v>45802.246527777781</v>
      </c>
      <c r="G1518" s="4">
        <v>45802.208344907405</v>
      </c>
      <c r="H1518" t="s">
        <v>3155</v>
      </c>
      <c r="I1518" t="s">
        <v>3156</v>
      </c>
      <c r="J1518">
        <v>0</v>
      </c>
      <c r="K1518" t="s">
        <v>3163</v>
      </c>
      <c r="L1518" t="s">
        <v>3564</v>
      </c>
      <c r="M1518" t="s">
        <v>549</v>
      </c>
      <c r="N1518" t="s">
        <v>550</v>
      </c>
      <c r="O1518" t="s">
        <v>551</v>
      </c>
      <c r="P1518" t="s">
        <v>145</v>
      </c>
      <c r="Q1518" t="s">
        <v>215</v>
      </c>
    </row>
    <row r="1519" spans="1:17">
      <c r="A1519" t="s">
        <v>20951</v>
      </c>
      <c r="B1519" t="s">
        <v>20957</v>
      </c>
      <c r="C1519" t="s">
        <v>20958</v>
      </c>
      <c r="D1519" s="4">
        <v>45801.484224537038</v>
      </c>
      <c r="E1519" s="4">
        <v>45808.583333333336</v>
      </c>
      <c r="F1519" s="4">
        <v>45808.600694444445</v>
      </c>
      <c r="G1519" s="4"/>
      <c r="H1519" t="s">
        <v>3155</v>
      </c>
      <c r="I1519" t="s">
        <v>3171</v>
      </c>
      <c r="J1519">
        <v>1001</v>
      </c>
      <c r="K1519" t="s">
        <v>3157</v>
      </c>
      <c r="L1519" t="s">
        <v>3158</v>
      </c>
      <c r="M1519" t="s">
        <v>549</v>
      </c>
      <c r="N1519" t="s">
        <v>559</v>
      </c>
      <c r="O1519" t="s">
        <v>504</v>
      </c>
      <c r="P1519" t="s">
        <v>325</v>
      </c>
      <c r="Q1519" t="s">
        <v>338</v>
      </c>
    </row>
    <row r="1520" spans="1:17">
      <c r="A1520" t="s">
        <v>20959</v>
      </c>
      <c r="B1520" t="s">
        <v>20960</v>
      </c>
      <c r="C1520" t="s">
        <v>20961</v>
      </c>
      <c r="D1520" s="4">
        <v>45801.483437499999</v>
      </c>
      <c r="E1520" s="4">
        <v>45802.458333333336</v>
      </c>
      <c r="F1520" s="4">
        <v>45802.475694444445</v>
      </c>
      <c r="G1520" s="4">
        <v>45802.457685185182</v>
      </c>
      <c r="H1520" t="s">
        <v>3155</v>
      </c>
      <c r="I1520" t="s">
        <v>3175</v>
      </c>
      <c r="J1520">
        <v>1001</v>
      </c>
      <c r="K1520" t="s">
        <v>3157</v>
      </c>
      <c r="L1520" t="s">
        <v>3564</v>
      </c>
      <c r="M1520" t="s">
        <v>549</v>
      </c>
      <c r="N1520" t="s">
        <v>559</v>
      </c>
      <c r="O1520" t="s">
        <v>469</v>
      </c>
      <c r="P1520" t="s">
        <v>180</v>
      </c>
      <c r="Q1520" t="s">
        <v>185</v>
      </c>
    </row>
    <row r="1521" spans="1:17">
      <c r="A1521" t="s">
        <v>20962</v>
      </c>
      <c r="B1521" t="s">
        <v>20963</v>
      </c>
      <c r="C1521" t="s">
        <v>20964</v>
      </c>
      <c r="D1521" s="4">
        <v>45801.481712962966</v>
      </c>
      <c r="E1521" s="4">
        <v>45803.333333333336</v>
      </c>
      <c r="F1521" s="4">
        <v>45803.371527777781</v>
      </c>
      <c r="G1521" s="4">
        <v>45803.325069444443</v>
      </c>
      <c r="H1521" t="s">
        <v>3155</v>
      </c>
      <c r="I1521" t="s">
        <v>3156</v>
      </c>
      <c r="J1521">
        <v>0</v>
      </c>
      <c r="K1521" t="s">
        <v>3194</v>
      </c>
      <c r="L1521" t="s">
        <v>3564</v>
      </c>
      <c r="M1521" t="s">
        <v>549</v>
      </c>
      <c r="N1521" t="s">
        <v>550</v>
      </c>
      <c r="O1521" t="s">
        <v>551</v>
      </c>
      <c r="P1521" t="s">
        <v>242</v>
      </c>
      <c r="Q1521" t="s">
        <v>244</v>
      </c>
    </row>
    <row r="1522" spans="1:17">
      <c r="A1522" t="s">
        <v>20834</v>
      </c>
      <c r="B1522" t="s">
        <v>20965</v>
      </c>
      <c r="C1522" t="s">
        <v>20966</v>
      </c>
      <c r="D1522" s="4">
        <v>45801.479664351849</v>
      </c>
      <c r="E1522" s="4">
        <v>45815.458333333336</v>
      </c>
      <c r="F1522" s="4">
        <v>45815.475694444445</v>
      </c>
      <c r="G1522" s="4"/>
      <c r="H1522" t="s">
        <v>3155</v>
      </c>
      <c r="I1522" t="s">
        <v>3291</v>
      </c>
      <c r="J1522">
        <v>0</v>
      </c>
      <c r="K1522" t="s">
        <v>3194</v>
      </c>
      <c r="L1522" t="s">
        <v>3158</v>
      </c>
      <c r="M1522" t="s">
        <v>549</v>
      </c>
      <c r="N1522" t="s">
        <v>559</v>
      </c>
      <c r="O1522" t="s">
        <v>504</v>
      </c>
      <c r="P1522" t="s">
        <v>325</v>
      </c>
      <c r="Q1522" t="s">
        <v>332</v>
      </c>
    </row>
    <row r="1523" spans="1:17">
      <c r="A1523" t="s">
        <v>20967</v>
      </c>
      <c r="B1523" t="s">
        <v>20968</v>
      </c>
      <c r="C1523" t="s">
        <v>20969</v>
      </c>
      <c r="D1523" s="4">
        <v>45801.479016203702</v>
      </c>
      <c r="E1523" s="4">
        <v>45802.75</v>
      </c>
      <c r="F1523" s="4">
        <v>45802.788194444445</v>
      </c>
      <c r="G1523" s="4">
        <v>45802.748622685183</v>
      </c>
      <c r="H1523" t="s">
        <v>3155</v>
      </c>
      <c r="I1523" t="s">
        <v>3156</v>
      </c>
      <c r="J1523">
        <v>0</v>
      </c>
      <c r="K1523" t="s">
        <v>3194</v>
      </c>
      <c r="L1523" t="s">
        <v>3564</v>
      </c>
      <c r="M1523" t="s">
        <v>549</v>
      </c>
      <c r="N1523" t="s">
        <v>559</v>
      </c>
      <c r="O1523" t="s">
        <v>469</v>
      </c>
      <c r="P1523" t="s">
        <v>180</v>
      </c>
      <c r="Q1523" t="s">
        <v>183</v>
      </c>
    </row>
    <row r="1524" spans="1:17">
      <c r="A1524" t="s">
        <v>20970</v>
      </c>
      <c r="B1524" t="s">
        <v>20971</v>
      </c>
      <c r="C1524" t="s">
        <v>20972</v>
      </c>
      <c r="D1524" s="4">
        <v>45801.478877314818</v>
      </c>
      <c r="E1524" s="4">
        <v>45802.395833333336</v>
      </c>
      <c r="F1524" s="4">
        <v>45802.413194444445</v>
      </c>
      <c r="G1524" s="4">
        <v>45802.395925925928</v>
      </c>
      <c r="H1524" t="s">
        <v>3155</v>
      </c>
      <c r="I1524" t="s">
        <v>3171</v>
      </c>
      <c r="J1524">
        <v>0</v>
      </c>
      <c r="K1524" t="s">
        <v>3157</v>
      </c>
      <c r="L1524" t="s">
        <v>3564</v>
      </c>
      <c r="M1524" t="s">
        <v>549</v>
      </c>
      <c r="N1524" t="s">
        <v>550</v>
      </c>
      <c r="O1524" t="s">
        <v>136</v>
      </c>
      <c r="P1524" t="s">
        <v>147</v>
      </c>
      <c r="Q1524" t="s">
        <v>256</v>
      </c>
    </row>
    <row r="1525" spans="1:17">
      <c r="A1525" t="s">
        <v>20973</v>
      </c>
      <c r="B1525" t="s">
        <v>20974</v>
      </c>
      <c r="C1525" t="s">
        <v>20975</v>
      </c>
      <c r="D1525" s="4">
        <v>45801.475474537037</v>
      </c>
      <c r="E1525" s="4">
        <v>45801.875</v>
      </c>
      <c r="F1525" s="4">
        <v>45801.913194444445</v>
      </c>
      <c r="G1525" s="4">
        <v>45801.881030092591</v>
      </c>
      <c r="H1525" t="s">
        <v>3155</v>
      </c>
      <c r="I1525" t="s">
        <v>3156</v>
      </c>
      <c r="J1525">
        <v>0</v>
      </c>
      <c r="K1525" t="s">
        <v>3194</v>
      </c>
      <c r="L1525" t="s">
        <v>3564</v>
      </c>
      <c r="M1525" t="s">
        <v>549</v>
      </c>
      <c r="N1525" t="s">
        <v>550</v>
      </c>
      <c r="O1525" t="s">
        <v>551</v>
      </c>
      <c r="P1525" t="s">
        <v>149</v>
      </c>
      <c r="Q1525" t="s">
        <v>200</v>
      </c>
    </row>
    <row r="1526" spans="1:17">
      <c r="A1526" t="s">
        <v>20970</v>
      </c>
      <c r="B1526" t="s">
        <v>20976</v>
      </c>
      <c r="C1526" t="s">
        <v>20977</v>
      </c>
      <c r="D1526" s="4">
        <v>45801.475428240738</v>
      </c>
      <c r="E1526" s="4">
        <v>45802.4375</v>
      </c>
      <c r="F1526" s="4">
        <v>45802.454861111109</v>
      </c>
      <c r="G1526" s="4">
        <v>45802.437615740739</v>
      </c>
      <c r="H1526" t="s">
        <v>3155</v>
      </c>
      <c r="I1526" t="s">
        <v>3171</v>
      </c>
      <c r="J1526">
        <v>1001</v>
      </c>
      <c r="K1526" t="s">
        <v>3157</v>
      </c>
      <c r="L1526" t="s">
        <v>3564</v>
      </c>
      <c r="M1526" t="s">
        <v>549</v>
      </c>
      <c r="N1526" t="s">
        <v>550</v>
      </c>
      <c r="O1526" t="s">
        <v>136</v>
      </c>
      <c r="P1526" t="s">
        <v>147</v>
      </c>
      <c r="Q1526" t="s">
        <v>256</v>
      </c>
    </row>
    <row r="1527" spans="1:17">
      <c r="A1527" t="s">
        <v>20978</v>
      </c>
      <c r="B1527" t="s">
        <v>20979</v>
      </c>
      <c r="C1527" t="s">
        <v>20980</v>
      </c>
      <c r="D1527" s="4">
        <v>45801.47488425926</v>
      </c>
      <c r="E1527" s="4">
        <v>45808.291666666664</v>
      </c>
      <c r="F1527" s="4">
        <v>45808.329861111109</v>
      </c>
      <c r="G1527" s="4"/>
      <c r="H1527" t="s">
        <v>3155</v>
      </c>
      <c r="I1527" t="s">
        <v>3156</v>
      </c>
      <c r="J1527">
        <v>0</v>
      </c>
      <c r="K1527" t="s">
        <v>3157</v>
      </c>
      <c r="L1527" t="s">
        <v>3158</v>
      </c>
      <c r="M1527" t="s">
        <v>549</v>
      </c>
      <c r="N1527" t="s">
        <v>550</v>
      </c>
      <c r="O1527" t="s">
        <v>551</v>
      </c>
      <c r="P1527" t="s">
        <v>149</v>
      </c>
      <c r="Q1527" t="s">
        <v>202</v>
      </c>
    </row>
    <row r="1528" spans="1:17">
      <c r="A1528" t="s">
        <v>20981</v>
      </c>
      <c r="B1528" t="s">
        <v>20982</v>
      </c>
      <c r="C1528" t="s">
        <v>20983</v>
      </c>
      <c r="D1528" s="4">
        <v>45801.473437499997</v>
      </c>
      <c r="E1528" s="4">
        <v>45805.416666666664</v>
      </c>
      <c r="F1528" s="4">
        <v>45805.434027777781</v>
      </c>
      <c r="G1528" s="4"/>
      <c r="H1528" t="s">
        <v>3155</v>
      </c>
      <c r="I1528" t="s">
        <v>3171</v>
      </c>
      <c r="J1528">
        <v>0</v>
      </c>
      <c r="K1528" t="s">
        <v>3227</v>
      </c>
      <c r="L1528" t="s">
        <v>3593</v>
      </c>
      <c r="M1528" t="s">
        <v>549</v>
      </c>
      <c r="N1528" t="s">
        <v>550</v>
      </c>
      <c r="O1528" t="s">
        <v>551</v>
      </c>
      <c r="P1528" t="s">
        <v>141</v>
      </c>
      <c r="Q1528" t="s">
        <v>232</v>
      </c>
    </row>
    <row r="1529" spans="1:17">
      <c r="A1529" t="s">
        <v>20984</v>
      </c>
      <c r="B1529" t="s">
        <v>20985</v>
      </c>
      <c r="C1529" t="s">
        <v>20986</v>
      </c>
      <c r="D1529" s="4">
        <v>45801.471863425926</v>
      </c>
      <c r="E1529" s="4">
        <v>45803.333333333336</v>
      </c>
      <c r="F1529" s="4">
        <v>45803.350694444445</v>
      </c>
      <c r="G1529" s="4">
        <v>45803.333333333336</v>
      </c>
      <c r="H1529" t="s">
        <v>3155</v>
      </c>
      <c r="I1529" t="s">
        <v>3171</v>
      </c>
      <c r="J1529">
        <v>0</v>
      </c>
      <c r="K1529" t="s">
        <v>3194</v>
      </c>
      <c r="L1529" t="s">
        <v>3564</v>
      </c>
      <c r="M1529" t="s">
        <v>549</v>
      </c>
      <c r="N1529" t="s">
        <v>550</v>
      </c>
      <c r="O1529" t="s">
        <v>551</v>
      </c>
      <c r="P1529" t="s">
        <v>242</v>
      </c>
      <c r="Q1529" t="s">
        <v>245</v>
      </c>
    </row>
    <row r="1530" spans="1:17">
      <c r="A1530" t="s">
        <v>20987</v>
      </c>
      <c r="B1530" t="s">
        <v>20988</v>
      </c>
      <c r="C1530" t="s">
        <v>20989</v>
      </c>
      <c r="D1530" s="4">
        <v>45801.471759259257</v>
      </c>
      <c r="E1530" s="4">
        <v>45802.833333333336</v>
      </c>
      <c r="F1530" s="4">
        <v>45802.871527777781</v>
      </c>
      <c r="G1530" s="4"/>
      <c r="H1530" t="s">
        <v>3155</v>
      </c>
      <c r="I1530" t="s">
        <v>3156</v>
      </c>
      <c r="J1530">
        <v>0</v>
      </c>
      <c r="K1530" t="s">
        <v>3163</v>
      </c>
      <c r="L1530" t="s">
        <v>3245</v>
      </c>
      <c r="M1530" t="s">
        <v>549</v>
      </c>
      <c r="N1530" t="s">
        <v>550</v>
      </c>
      <c r="O1530" t="s">
        <v>551</v>
      </c>
      <c r="P1530" t="s">
        <v>141</v>
      </c>
      <c r="Q1530" t="s">
        <v>232</v>
      </c>
    </row>
    <row r="1531" spans="1:17">
      <c r="A1531" t="s">
        <v>20081</v>
      </c>
      <c r="B1531" t="s">
        <v>20082</v>
      </c>
      <c r="C1531" t="s">
        <v>20990</v>
      </c>
      <c r="D1531" s="4">
        <v>45801.469872685186</v>
      </c>
      <c r="E1531" s="4">
        <v>45802.416666666664</v>
      </c>
      <c r="F1531" s="4">
        <v>45802.434027777781</v>
      </c>
      <c r="G1531" s="4"/>
      <c r="H1531" t="s">
        <v>3155</v>
      </c>
      <c r="I1531" t="s">
        <v>3171</v>
      </c>
      <c r="J1531">
        <v>0</v>
      </c>
      <c r="K1531" t="s">
        <v>3157</v>
      </c>
      <c r="L1531" t="s">
        <v>3593</v>
      </c>
      <c r="M1531" t="s">
        <v>549</v>
      </c>
      <c r="N1531" t="s">
        <v>550</v>
      </c>
      <c r="O1531" t="s">
        <v>616</v>
      </c>
      <c r="P1531" t="s">
        <v>314</v>
      </c>
      <c r="Q1531" t="s">
        <v>317</v>
      </c>
    </row>
    <row r="1532" spans="1:17">
      <c r="A1532" t="s">
        <v>20970</v>
      </c>
      <c r="B1532" t="s">
        <v>20976</v>
      </c>
      <c r="C1532" t="s">
        <v>20991</v>
      </c>
      <c r="D1532" s="4">
        <v>45801.468402777777</v>
      </c>
      <c r="E1532" s="4">
        <v>45802.4375</v>
      </c>
      <c r="F1532" s="4">
        <v>45802.454861111109</v>
      </c>
      <c r="G1532" s="4"/>
      <c r="H1532" t="s">
        <v>3155</v>
      </c>
      <c r="I1532" t="s">
        <v>3171</v>
      </c>
      <c r="J1532">
        <v>1001</v>
      </c>
      <c r="K1532" t="s">
        <v>3157</v>
      </c>
      <c r="L1532" t="s">
        <v>3245</v>
      </c>
      <c r="M1532" t="s">
        <v>549</v>
      </c>
      <c r="N1532" t="s">
        <v>550</v>
      </c>
      <c r="O1532" t="s">
        <v>136</v>
      </c>
      <c r="P1532" t="s">
        <v>147</v>
      </c>
      <c r="Q1532" t="s">
        <v>256</v>
      </c>
    </row>
    <row r="1533" spans="1:17">
      <c r="A1533" t="s">
        <v>20992</v>
      </c>
      <c r="B1533" t="s">
        <v>20993</v>
      </c>
      <c r="C1533" t="s">
        <v>20994</v>
      </c>
      <c r="D1533" s="4">
        <v>45801.467812499999</v>
      </c>
      <c r="E1533" s="4">
        <v>45806.416666666664</v>
      </c>
      <c r="F1533" s="4">
        <v>45806.454861111109</v>
      </c>
      <c r="G1533" s="4"/>
      <c r="H1533" t="s">
        <v>3155</v>
      </c>
      <c r="I1533" t="s">
        <v>3156</v>
      </c>
      <c r="J1533">
        <v>0</v>
      </c>
      <c r="K1533" t="s">
        <v>3420</v>
      </c>
      <c r="L1533" t="s">
        <v>3158</v>
      </c>
      <c r="M1533" t="s">
        <v>549</v>
      </c>
      <c r="N1533" t="s">
        <v>550</v>
      </c>
      <c r="O1533" t="s">
        <v>616</v>
      </c>
      <c r="P1533" t="s">
        <v>626</v>
      </c>
      <c r="Q1533" t="s">
        <v>3366</v>
      </c>
    </row>
    <row r="1534" spans="1:17">
      <c r="A1534" t="s">
        <v>20995</v>
      </c>
      <c r="B1534" t="s">
        <v>20996</v>
      </c>
      <c r="C1534" t="s">
        <v>20997</v>
      </c>
      <c r="D1534" s="4">
        <v>45801.467685185184</v>
      </c>
      <c r="E1534" s="4">
        <v>45803.333333333336</v>
      </c>
      <c r="F1534" s="4">
        <v>45803.371527777781</v>
      </c>
      <c r="G1534" s="4"/>
      <c r="H1534" t="s">
        <v>3155</v>
      </c>
      <c r="I1534" t="s">
        <v>3156</v>
      </c>
      <c r="J1534">
        <v>0</v>
      </c>
      <c r="K1534" t="s">
        <v>3157</v>
      </c>
      <c r="L1534" t="s">
        <v>3593</v>
      </c>
      <c r="M1534" t="s">
        <v>549</v>
      </c>
      <c r="N1534" t="s">
        <v>550</v>
      </c>
      <c r="O1534" t="s">
        <v>551</v>
      </c>
      <c r="P1534" t="s">
        <v>242</v>
      </c>
      <c r="Q1534" t="s">
        <v>244</v>
      </c>
    </row>
    <row r="1535" spans="1:17">
      <c r="A1535" t="s">
        <v>20970</v>
      </c>
      <c r="B1535" t="s">
        <v>20971</v>
      </c>
      <c r="C1535" t="s">
        <v>20998</v>
      </c>
      <c r="D1535" s="4">
        <v>45801.467187499999</v>
      </c>
      <c r="E1535" s="4">
        <v>45802.395833333336</v>
      </c>
      <c r="F1535" s="4">
        <v>45802.413194444445</v>
      </c>
      <c r="G1535" s="4"/>
      <c r="H1535" t="s">
        <v>3155</v>
      </c>
      <c r="I1535" t="s">
        <v>3171</v>
      </c>
      <c r="J1535">
        <v>0</v>
      </c>
      <c r="K1535" t="s">
        <v>3157</v>
      </c>
      <c r="L1535" t="s">
        <v>3245</v>
      </c>
      <c r="M1535" t="s">
        <v>549</v>
      </c>
      <c r="N1535" t="s">
        <v>550</v>
      </c>
      <c r="O1535" t="s">
        <v>136</v>
      </c>
      <c r="P1535" t="s">
        <v>147</v>
      </c>
      <c r="Q1535" t="s">
        <v>256</v>
      </c>
    </row>
    <row r="1536" spans="1:17">
      <c r="A1536" t="s">
        <v>20999</v>
      </c>
      <c r="B1536" t="s">
        <v>21000</v>
      </c>
      <c r="C1536" t="s">
        <v>21001</v>
      </c>
      <c r="D1536" s="4">
        <v>45801.466793981483</v>
      </c>
      <c r="E1536" s="4">
        <v>45805.291666666664</v>
      </c>
      <c r="F1536" s="4">
        <v>45805.309027777781</v>
      </c>
      <c r="G1536" s="4"/>
      <c r="H1536" t="s">
        <v>3155</v>
      </c>
      <c r="I1536" t="s">
        <v>3171</v>
      </c>
      <c r="J1536">
        <v>1002</v>
      </c>
      <c r="K1536" t="s">
        <v>3157</v>
      </c>
      <c r="L1536" t="s">
        <v>3245</v>
      </c>
      <c r="M1536" t="s">
        <v>549</v>
      </c>
      <c r="N1536" t="s">
        <v>550</v>
      </c>
      <c r="O1536" t="s">
        <v>551</v>
      </c>
      <c r="P1536" t="s">
        <v>149</v>
      </c>
      <c r="Q1536" t="s">
        <v>19243</v>
      </c>
    </row>
    <row r="1537" spans="1:17">
      <c r="A1537" t="s">
        <v>21002</v>
      </c>
      <c r="B1537" t="s">
        <v>21003</v>
      </c>
      <c r="C1537" t="s">
        <v>21004</v>
      </c>
      <c r="D1537" s="4">
        <v>45801.464513888888</v>
      </c>
      <c r="E1537" s="4">
        <v>45801.9375</v>
      </c>
      <c r="F1537" s="4">
        <v>45801.975694444445</v>
      </c>
      <c r="G1537" s="4"/>
      <c r="H1537" t="s">
        <v>3155</v>
      </c>
      <c r="I1537" t="s">
        <v>3240</v>
      </c>
      <c r="J1537">
        <v>1001</v>
      </c>
      <c r="K1537" t="s">
        <v>3157</v>
      </c>
      <c r="L1537" t="s">
        <v>3593</v>
      </c>
      <c r="M1537" t="s">
        <v>549</v>
      </c>
      <c r="N1537" t="s">
        <v>550</v>
      </c>
      <c r="O1537" t="s">
        <v>551</v>
      </c>
      <c r="P1537" t="s">
        <v>145</v>
      </c>
      <c r="Q1537" t="s">
        <v>227</v>
      </c>
    </row>
    <row r="1538" spans="1:17">
      <c r="A1538" t="s">
        <v>20954</v>
      </c>
      <c r="B1538" t="s">
        <v>20955</v>
      </c>
      <c r="C1538" t="s">
        <v>21005</v>
      </c>
      <c r="D1538" s="4">
        <v>45801.463622685187</v>
      </c>
      <c r="E1538" s="4">
        <v>45803.208333333336</v>
      </c>
      <c r="F1538" s="4">
        <v>45803.246527777781</v>
      </c>
      <c r="G1538" s="4"/>
      <c r="H1538" t="s">
        <v>3155</v>
      </c>
      <c r="I1538" t="s">
        <v>3156</v>
      </c>
      <c r="J1538">
        <v>0</v>
      </c>
      <c r="K1538" t="s">
        <v>3163</v>
      </c>
      <c r="L1538" t="s">
        <v>3245</v>
      </c>
      <c r="M1538" t="s">
        <v>549</v>
      </c>
      <c r="N1538" t="s">
        <v>550</v>
      </c>
      <c r="O1538" t="s">
        <v>551</v>
      </c>
      <c r="P1538" t="s">
        <v>145</v>
      </c>
      <c r="Q1538" t="s">
        <v>215</v>
      </c>
    </row>
    <row r="1539" spans="1:17">
      <c r="A1539" t="s">
        <v>20815</v>
      </c>
      <c r="B1539" t="s">
        <v>20816</v>
      </c>
      <c r="C1539" t="s">
        <v>21006</v>
      </c>
      <c r="D1539" s="4">
        <v>45801.462951388887</v>
      </c>
      <c r="E1539" s="4">
        <v>45802.25</v>
      </c>
      <c r="F1539" s="4">
        <v>45802.267361111109</v>
      </c>
      <c r="G1539" s="4"/>
      <c r="H1539" t="s">
        <v>3155</v>
      </c>
      <c r="I1539" t="s">
        <v>3175</v>
      </c>
      <c r="J1539">
        <v>1001</v>
      </c>
      <c r="K1539" t="s">
        <v>3194</v>
      </c>
      <c r="L1539" t="s">
        <v>3245</v>
      </c>
      <c r="M1539" t="s">
        <v>549</v>
      </c>
      <c r="N1539" t="s">
        <v>550</v>
      </c>
      <c r="O1539" t="s">
        <v>136</v>
      </c>
      <c r="P1539" t="s">
        <v>147</v>
      </c>
      <c r="Q1539" t="s">
        <v>254</v>
      </c>
    </row>
    <row r="1540" spans="1:17">
      <c r="A1540" t="s">
        <v>21007</v>
      </c>
      <c r="B1540" t="s">
        <v>21008</v>
      </c>
      <c r="C1540" t="s">
        <v>21009</v>
      </c>
      <c r="D1540" s="4">
        <v>45801.461967592593</v>
      </c>
      <c r="E1540" s="4">
        <v>45802.291666666664</v>
      </c>
      <c r="F1540" s="4">
        <v>45802.309027777781</v>
      </c>
      <c r="G1540" s="4">
        <v>45802.287789351853</v>
      </c>
      <c r="H1540" t="s">
        <v>3155</v>
      </c>
      <c r="I1540" t="s">
        <v>3162</v>
      </c>
      <c r="J1540">
        <v>0</v>
      </c>
      <c r="K1540" t="s">
        <v>3163</v>
      </c>
      <c r="L1540" t="s">
        <v>3564</v>
      </c>
      <c r="M1540" t="s">
        <v>549</v>
      </c>
      <c r="N1540" t="s">
        <v>550</v>
      </c>
      <c r="O1540" t="s">
        <v>1923</v>
      </c>
      <c r="P1540" t="s">
        <v>1924</v>
      </c>
      <c r="Q1540" t="s">
        <v>3180</v>
      </c>
    </row>
    <row r="1541" spans="1:17">
      <c r="A1541" t="s">
        <v>21010</v>
      </c>
      <c r="B1541" t="s">
        <v>21011</v>
      </c>
      <c r="C1541" t="s">
        <v>21012</v>
      </c>
      <c r="D1541" s="4">
        <v>45801.460856481484</v>
      </c>
      <c r="E1541" s="4">
        <v>45804.375</v>
      </c>
      <c r="F1541" s="4">
        <v>45804.392361111109</v>
      </c>
      <c r="G1541" s="4">
        <v>45804.375590277778</v>
      </c>
      <c r="H1541" t="s">
        <v>3155</v>
      </c>
      <c r="I1541" t="s">
        <v>3222</v>
      </c>
      <c r="J1541">
        <v>1</v>
      </c>
      <c r="K1541" t="s">
        <v>3223</v>
      </c>
      <c r="L1541" t="s">
        <v>3564</v>
      </c>
      <c r="M1541" t="s">
        <v>549</v>
      </c>
      <c r="N1541" t="s">
        <v>550</v>
      </c>
      <c r="O1541" t="s">
        <v>551</v>
      </c>
      <c r="P1541" t="s">
        <v>145</v>
      </c>
      <c r="Q1541" t="s">
        <v>222</v>
      </c>
    </row>
    <row r="1542" spans="1:17">
      <c r="A1542" t="s">
        <v>21013</v>
      </c>
      <c r="B1542" t="s">
        <v>21014</v>
      </c>
      <c r="C1542" t="s">
        <v>21015</v>
      </c>
      <c r="D1542" s="4">
        <v>45801.456979166665</v>
      </c>
      <c r="E1542" s="4">
        <v>45808.625</v>
      </c>
      <c r="F1542" s="4">
        <v>45808.663194444445</v>
      </c>
      <c r="G1542" s="4"/>
      <c r="H1542" t="s">
        <v>3155</v>
      </c>
      <c r="I1542" t="s">
        <v>3673</v>
      </c>
      <c r="J1542">
        <v>0</v>
      </c>
      <c r="K1542" t="s">
        <v>3157</v>
      </c>
      <c r="L1542" t="s">
        <v>3158</v>
      </c>
      <c r="M1542" t="s">
        <v>549</v>
      </c>
      <c r="N1542" t="s">
        <v>559</v>
      </c>
      <c r="O1542" t="s">
        <v>504</v>
      </c>
      <c r="P1542" t="s">
        <v>325</v>
      </c>
      <c r="Q1542" t="s">
        <v>339</v>
      </c>
    </row>
    <row r="1543" spans="1:17">
      <c r="A1543" t="s">
        <v>21016</v>
      </c>
      <c r="B1543" t="s">
        <v>21017</v>
      </c>
      <c r="C1543" t="s">
        <v>21018</v>
      </c>
      <c r="D1543" s="4">
        <v>45801.456759259258</v>
      </c>
      <c r="E1543" s="4">
        <v>45802.291666666664</v>
      </c>
      <c r="F1543" s="4">
        <v>45802.309027777781</v>
      </c>
      <c r="G1543" s="4">
        <v>45802.290891203702</v>
      </c>
      <c r="H1543" t="s">
        <v>3155</v>
      </c>
      <c r="I1543" t="s">
        <v>3171</v>
      </c>
      <c r="J1543">
        <v>1001</v>
      </c>
      <c r="K1543" t="s">
        <v>3157</v>
      </c>
      <c r="L1543" t="s">
        <v>3564</v>
      </c>
      <c r="M1543" t="s">
        <v>549</v>
      </c>
      <c r="N1543" t="s">
        <v>550</v>
      </c>
      <c r="O1543" t="s">
        <v>616</v>
      </c>
      <c r="P1543" t="s">
        <v>314</v>
      </c>
      <c r="Q1543" t="s">
        <v>320</v>
      </c>
    </row>
    <row r="1544" spans="1:17">
      <c r="A1544" t="s">
        <v>21010</v>
      </c>
      <c r="B1544" t="s">
        <v>21011</v>
      </c>
      <c r="C1544" t="s">
        <v>21019</v>
      </c>
      <c r="D1544" s="4">
        <v>45801.455358796295</v>
      </c>
      <c r="E1544" s="4">
        <v>45804.375</v>
      </c>
      <c r="F1544" s="4">
        <v>45804.392361111109</v>
      </c>
      <c r="G1544" s="4"/>
      <c r="H1544" t="s">
        <v>3155</v>
      </c>
      <c r="I1544" t="s">
        <v>3175</v>
      </c>
      <c r="J1544">
        <v>1001</v>
      </c>
      <c r="K1544" t="s">
        <v>3157</v>
      </c>
      <c r="L1544" t="s">
        <v>3245</v>
      </c>
      <c r="M1544" t="s">
        <v>549</v>
      </c>
      <c r="N1544" t="s">
        <v>550</v>
      </c>
      <c r="O1544" t="s">
        <v>551</v>
      </c>
      <c r="P1544" t="s">
        <v>145</v>
      </c>
      <c r="Q1544" t="s">
        <v>222</v>
      </c>
    </row>
    <row r="1545" spans="1:17">
      <c r="A1545" t="s">
        <v>21020</v>
      </c>
      <c r="B1545" t="s">
        <v>21021</v>
      </c>
      <c r="C1545" t="s">
        <v>21022</v>
      </c>
      <c r="D1545" s="4">
        <v>45801.452499999999</v>
      </c>
      <c r="E1545" s="4">
        <v>45802.333333333336</v>
      </c>
      <c r="F1545" s="4">
        <v>45802.350694444445</v>
      </c>
      <c r="G1545" s="4">
        <v>45802.332060185188</v>
      </c>
      <c r="H1545" t="s">
        <v>3155</v>
      </c>
      <c r="I1545" t="s">
        <v>3171</v>
      </c>
      <c r="J1545">
        <v>1001</v>
      </c>
      <c r="K1545" t="s">
        <v>3157</v>
      </c>
      <c r="L1545" t="s">
        <v>3564</v>
      </c>
      <c r="M1545" t="s">
        <v>549</v>
      </c>
      <c r="N1545" t="s">
        <v>550</v>
      </c>
      <c r="O1545" t="s">
        <v>136</v>
      </c>
      <c r="P1545" t="s">
        <v>147</v>
      </c>
      <c r="Q1545" t="s">
        <v>261</v>
      </c>
    </row>
    <row r="1546" spans="1:17">
      <c r="A1546" t="s">
        <v>21020</v>
      </c>
      <c r="B1546" t="s">
        <v>21023</v>
      </c>
      <c r="C1546" t="s">
        <v>21024</v>
      </c>
      <c r="D1546" s="4">
        <v>45801.451608796298</v>
      </c>
      <c r="E1546" s="4">
        <v>45802.333333333336</v>
      </c>
      <c r="F1546" s="4">
        <v>45802.350694444445</v>
      </c>
      <c r="G1546" s="4">
        <v>45802.330787037034</v>
      </c>
      <c r="H1546" t="s">
        <v>3155</v>
      </c>
      <c r="I1546" t="s">
        <v>3171</v>
      </c>
      <c r="J1546">
        <v>1001</v>
      </c>
      <c r="K1546" t="s">
        <v>3157</v>
      </c>
      <c r="L1546" t="s">
        <v>3564</v>
      </c>
      <c r="M1546" t="s">
        <v>549</v>
      </c>
      <c r="N1546" t="s">
        <v>550</v>
      </c>
      <c r="O1546" t="s">
        <v>136</v>
      </c>
      <c r="P1546" t="s">
        <v>147</v>
      </c>
      <c r="Q1546" t="s">
        <v>261</v>
      </c>
    </row>
    <row r="1547" spans="1:17">
      <c r="A1547" t="s">
        <v>21025</v>
      </c>
      <c r="B1547" t="s">
        <v>21026</v>
      </c>
      <c r="C1547" t="s">
        <v>21027</v>
      </c>
      <c r="D1547" s="4">
        <v>45801.447233796294</v>
      </c>
      <c r="E1547" s="4">
        <v>45802.25</v>
      </c>
      <c r="F1547" s="4">
        <v>45802.288194444445</v>
      </c>
      <c r="G1547" s="4">
        <v>45802.251111111109</v>
      </c>
      <c r="H1547" t="s">
        <v>3155</v>
      </c>
      <c r="I1547" t="s">
        <v>3156</v>
      </c>
      <c r="J1547">
        <v>0</v>
      </c>
      <c r="K1547" t="s">
        <v>3157</v>
      </c>
      <c r="L1547" t="s">
        <v>3564</v>
      </c>
      <c r="M1547" t="s">
        <v>549</v>
      </c>
      <c r="N1547" t="s">
        <v>550</v>
      </c>
      <c r="O1547" t="s">
        <v>551</v>
      </c>
      <c r="P1547" t="s">
        <v>242</v>
      </c>
      <c r="Q1547" t="s">
        <v>244</v>
      </c>
    </row>
    <row r="1548" spans="1:17">
      <c r="A1548" t="s">
        <v>21028</v>
      </c>
      <c r="B1548" t="s">
        <v>21029</v>
      </c>
      <c r="C1548" t="s">
        <v>21030</v>
      </c>
      <c r="D1548" s="4">
        <v>45801.445914351854</v>
      </c>
      <c r="E1548" s="4">
        <v>45802.291666666664</v>
      </c>
      <c r="F1548" s="4">
        <v>45802.329861111109</v>
      </c>
      <c r="G1548" s="4"/>
      <c r="H1548" t="s">
        <v>3155</v>
      </c>
      <c r="I1548" t="s">
        <v>3156</v>
      </c>
      <c r="J1548">
        <v>0</v>
      </c>
      <c r="K1548" t="s">
        <v>3194</v>
      </c>
      <c r="L1548" t="s">
        <v>3593</v>
      </c>
      <c r="M1548" t="s">
        <v>549</v>
      </c>
      <c r="N1548" t="s">
        <v>550</v>
      </c>
      <c r="O1548" t="s">
        <v>551</v>
      </c>
      <c r="P1548" t="s">
        <v>149</v>
      </c>
      <c r="Q1548" t="s">
        <v>200</v>
      </c>
    </row>
    <row r="1549" spans="1:17">
      <c r="A1549" t="s">
        <v>21031</v>
      </c>
      <c r="B1549" t="s">
        <v>21032</v>
      </c>
      <c r="C1549" t="s">
        <v>21033</v>
      </c>
      <c r="D1549" s="4">
        <v>45801.445393518516</v>
      </c>
      <c r="E1549" s="4">
        <v>45803.375</v>
      </c>
      <c r="F1549" s="4">
        <v>45803.392361111109</v>
      </c>
      <c r="G1549" s="4">
        <v>45803.375821759262</v>
      </c>
      <c r="H1549" t="s">
        <v>3155</v>
      </c>
      <c r="I1549" t="s">
        <v>3171</v>
      </c>
      <c r="J1549">
        <v>0</v>
      </c>
      <c r="K1549" t="s">
        <v>3194</v>
      </c>
      <c r="L1549" t="s">
        <v>3564</v>
      </c>
      <c r="M1549" t="s">
        <v>549</v>
      </c>
      <c r="N1549" t="s">
        <v>550</v>
      </c>
      <c r="O1549" t="s">
        <v>616</v>
      </c>
      <c r="P1549" t="s">
        <v>626</v>
      </c>
      <c r="Q1549" t="s">
        <v>3366</v>
      </c>
    </row>
    <row r="1550" spans="1:17">
      <c r="A1550" t="s">
        <v>21034</v>
      </c>
      <c r="B1550" t="s">
        <v>21035</v>
      </c>
      <c r="C1550" t="s">
        <v>21036</v>
      </c>
      <c r="D1550" s="4">
        <v>45801.444374999999</v>
      </c>
      <c r="E1550" s="4">
        <v>45802.75</v>
      </c>
      <c r="F1550" s="4">
        <v>45802.767361111109</v>
      </c>
      <c r="G1550" s="4">
        <v>45802.748229166667</v>
      </c>
      <c r="H1550" t="s">
        <v>3155</v>
      </c>
      <c r="I1550" t="s">
        <v>3280</v>
      </c>
      <c r="J1550">
        <v>0</v>
      </c>
      <c r="K1550" t="s">
        <v>3295</v>
      </c>
      <c r="L1550" t="s">
        <v>3564</v>
      </c>
      <c r="M1550" t="s">
        <v>549</v>
      </c>
      <c r="N1550" t="s">
        <v>550</v>
      </c>
      <c r="O1550" t="s">
        <v>1923</v>
      </c>
      <c r="P1550" t="s">
        <v>1924</v>
      </c>
      <c r="Q1550" t="s">
        <v>3164</v>
      </c>
    </row>
    <row r="1551" spans="1:17">
      <c r="A1551" t="s">
        <v>21037</v>
      </c>
      <c r="B1551" t="s">
        <v>21038</v>
      </c>
      <c r="C1551" t="s">
        <v>21039</v>
      </c>
      <c r="D1551" s="4">
        <v>45801.444201388891</v>
      </c>
      <c r="E1551" s="4">
        <v>45805.645833333336</v>
      </c>
      <c r="F1551" s="4">
        <v>45805.663194444445</v>
      </c>
      <c r="G1551" s="4"/>
      <c r="H1551" t="s">
        <v>3155</v>
      </c>
      <c r="I1551" t="s">
        <v>3171</v>
      </c>
      <c r="J1551">
        <v>0</v>
      </c>
      <c r="K1551" t="s">
        <v>3157</v>
      </c>
      <c r="L1551" t="s">
        <v>3245</v>
      </c>
      <c r="M1551" t="s">
        <v>549</v>
      </c>
      <c r="N1551" t="s">
        <v>550</v>
      </c>
      <c r="O1551" t="s">
        <v>616</v>
      </c>
      <c r="P1551" t="s">
        <v>314</v>
      </c>
      <c r="Q1551" t="s">
        <v>315</v>
      </c>
    </row>
    <row r="1552" spans="1:17">
      <c r="A1552" t="s">
        <v>21040</v>
      </c>
      <c r="B1552" t="s">
        <v>21041</v>
      </c>
      <c r="C1552" t="s">
        <v>21042</v>
      </c>
      <c r="D1552" s="4">
        <v>45801.443379629629</v>
      </c>
      <c r="E1552" s="4">
        <v>45807.729166666664</v>
      </c>
      <c r="F1552" s="4">
        <v>45807.746527777781</v>
      </c>
      <c r="G1552" s="4"/>
      <c r="H1552" t="s">
        <v>3155</v>
      </c>
      <c r="I1552" t="s">
        <v>3175</v>
      </c>
      <c r="J1552">
        <v>1001</v>
      </c>
      <c r="K1552" t="s">
        <v>3157</v>
      </c>
      <c r="L1552" t="s">
        <v>3158</v>
      </c>
      <c r="M1552" t="s">
        <v>549</v>
      </c>
      <c r="N1552" t="s">
        <v>559</v>
      </c>
      <c r="O1552" t="s">
        <v>504</v>
      </c>
      <c r="P1552" t="s">
        <v>325</v>
      </c>
      <c r="Q1552" t="s">
        <v>344</v>
      </c>
    </row>
    <row r="1553" spans="1:17">
      <c r="A1553" t="s">
        <v>21043</v>
      </c>
      <c r="B1553" t="s">
        <v>21044</v>
      </c>
      <c r="C1553" t="s">
        <v>21045</v>
      </c>
      <c r="D1553" s="4">
        <v>45801.442766203705</v>
      </c>
      <c r="E1553" s="4">
        <v>45802.3125</v>
      </c>
      <c r="F1553" s="4">
        <v>45802.329861111109</v>
      </c>
      <c r="G1553" s="4">
        <v>45802.310497685183</v>
      </c>
      <c r="H1553" t="s">
        <v>3155</v>
      </c>
      <c r="I1553" t="s">
        <v>3162</v>
      </c>
      <c r="J1553">
        <v>0</v>
      </c>
      <c r="K1553" t="s">
        <v>3227</v>
      </c>
      <c r="L1553" t="s">
        <v>3564</v>
      </c>
      <c r="M1553" t="s">
        <v>549</v>
      </c>
      <c r="N1553" t="s">
        <v>550</v>
      </c>
      <c r="O1553" t="s">
        <v>1923</v>
      </c>
      <c r="P1553" t="s">
        <v>1924</v>
      </c>
      <c r="Q1553" t="s">
        <v>3281</v>
      </c>
    </row>
    <row r="1554" spans="1:17">
      <c r="A1554" t="s">
        <v>21046</v>
      </c>
      <c r="B1554" t="s">
        <v>21047</v>
      </c>
      <c r="C1554" t="s">
        <v>21048</v>
      </c>
      <c r="D1554" s="4">
        <v>45801.441747685189</v>
      </c>
      <c r="E1554" s="4">
        <v>45801.875</v>
      </c>
      <c r="F1554" s="4">
        <v>45801.892361111109</v>
      </c>
      <c r="G1554" s="4">
        <v>45801.876180555555</v>
      </c>
      <c r="H1554" t="s">
        <v>3155</v>
      </c>
      <c r="I1554" t="s">
        <v>3171</v>
      </c>
      <c r="J1554">
        <v>1001</v>
      </c>
      <c r="K1554" t="s">
        <v>3157</v>
      </c>
      <c r="L1554" t="s">
        <v>3564</v>
      </c>
      <c r="M1554" t="s">
        <v>549</v>
      </c>
      <c r="N1554" t="s">
        <v>559</v>
      </c>
      <c r="O1554" t="s">
        <v>469</v>
      </c>
      <c r="P1554" t="s">
        <v>180</v>
      </c>
      <c r="Q1554" t="s">
        <v>183</v>
      </c>
    </row>
    <row r="1555" spans="1:17">
      <c r="A1555" t="s">
        <v>21049</v>
      </c>
      <c r="B1555" t="s">
        <v>21050</v>
      </c>
      <c r="C1555" t="s">
        <v>21051</v>
      </c>
      <c r="D1555" s="4">
        <v>45801.44090277778</v>
      </c>
      <c r="E1555" s="4">
        <v>45802.875</v>
      </c>
      <c r="F1555" s="4">
        <v>45802.913194444445</v>
      </c>
      <c r="G1555" s="4">
        <v>45802.871770833335</v>
      </c>
      <c r="H1555" t="s">
        <v>3155</v>
      </c>
      <c r="I1555" t="s">
        <v>3240</v>
      </c>
      <c r="J1555">
        <v>1001</v>
      </c>
      <c r="K1555" t="s">
        <v>3194</v>
      </c>
      <c r="L1555" t="s">
        <v>3564</v>
      </c>
      <c r="M1555" t="s">
        <v>549</v>
      </c>
      <c r="N1555" t="s">
        <v>550</v>
      </c>
      <c r="O1555" t="s">
        <v>136</v>
      </c>
      <c r="P1555" t="s">
        <v>283</v>
      </c>
      <c r="Q1555" t="s">
        <v>286</v>
      </c>
    </row>
    <row r="1556" spans="1:17">
      <c r="A1556" t="s">
        <v>21049</v>
      </c>
      <c r="B1556" t="s">
        <v>21050</v>
      </c>
      <c r="C1556" t="s">
        <v>21052</v>
      </c>
      <c r="D1556" s="4">
        <v>45801.44054398148</v>
      </c>
      <c r="E1556" s="4">
        <v>45802.854166666664</v>
      </c>
      <c r="F1556" s="4">
        <v>45802.892361111109</v>
      </c>
      <c r="G1556" s="4"/>
      <c r="H1556" t="s">
        <v>3155</v>
      </c>
      <c r="I1556" t="s">
        <v>3240</v>
      </c>
      <c r="J1556">
        <v>1001</v>
      </c>
      <c r="K1556" t="s">
        <v>3227</v>
      </c>
      <c r="L1556" t="s">
        <v>3245</v>
      </c>
      <c r="M1556" t="s">
        <v>549</v>
      </c>
      <c r="N1556" t="s">
        <v>550</v>
      </c>
      <c r="O1556" t="s">
        <v>136</v>
      </c>
      <c r="P1556" t="s">
        <v>283</v>
      </c>
      <c r="Q1556" t="s">
        <v>286</v>
      </c>
    </row>
    <row r="1557" spans="1:17">
      <c r="A1557" t="s">
        <v>21053</v>
      </c>
      <c r="B1557" t="s">
        <v>21054</v>
      </c>
      <c r="C1557" t="s">
        <v>21055</v>
      </c>
      <c r="D1557" s="4">
        <v>45801.440034722225</v>
      </c>
      <c r="E1557" s="4">
        <v>45802.375</v>
      </c>
      <c r="F1557" s="4">
        <v>45802.392361111109</v>
      </c>
      <c r="G1557" s="4"/>
      <c r="H1557" t="s">
        <v>3155</v>
      </c>
      <c r="I1557" t="s">
        <v>3162</v>
      </c>
      <c r="J1557">
        <v>0</v>
      </c>
      <c r="K1557" t="s">
        <v>3227</v>
      </c>
      <c r="L1557" t="s">
        <v>3245</v>
      </c>
      <c r="M1557" t="s">
        <v>549</v>
      </c>
      <c r="N1557" t="s">
        <v>550</v>
      </c>
      <c r="O1557" t="s">
        <v>1923</v>
      </c>
      <c r="P1557" t="s">
        <v>1924</v>
      </c>
      <c r="Q1557" t="s">
        <v>3394</v>
      </c>
    </row>
    <row r="1558" spans="1:17">
      <c r="A1558" t="s">
        <v>20830</v>
      </c>
      <c r="B1558" t="s">
        <v>20831</v>
      </c>
      <c r="C1558" t="s">
        <v>21056</v>
      </c>
      <c r="D1558" s="4">
        <v>45801.438854166663</v>
      </c>
      <c r="E1558" s="4">
        <v>45802.375</v>
      </c>
      <c r="F1558" s="4">
        <v>45802.392361111109</v>
      </c>
      <c r="G1558" s="4"/>
      <c r="H1558" t="s">
        <v>3155</v>
      </c>
      <c r="I1558" t="s">
        <v>3175</v>
      </c>
      <c r="J1558">
        <v>0</v>
      </c>
      <c r="K1558" t="s">
        <v>3157</v>
      </c>
      <c r="L1558" t="s">
        <v>3245</v>
      </c>
      <c r="M1558" t="s">
        <v>549</v>
      </c>
      <c r="N1558" t="s">
        <v>550</v>
      </c>
      <c r="O1558" t="s">
        <v>136</v>
      </c>
      <c r="P1558" t="s">
        <v>139</v>
      </c>
      <c r="Q1558" t="s">
        <v>272</v>
      </c>
    </row>
    <row r="1559" spans="1:17">
      <c r="A1559" t="s">
        <v>21057</v>
      </c>
      <c r="B1559" t="s">
        <v>21058</v>
      </c>
      <c r="C1559" t="s">
        <v>21059</v>
      </c>
      <c r="D1559" s="4">
        <v>45801.438738425924</v>
      </c>
      <c r="E1559" s="4">
        <v>45803.833333333336</v>
      </c>
      <c r="F1559" s="4">
        <v>45803.850694444445</v>
      </c>
      <c r="G1559" s="4">
        <v>45803.830972222226</v>
      </c>
      <c r="H1559" t="s">
        <v>3155</v>
      </c>
      <c r="I1559" t="s">
        <v>3222</v>
      </c>
      <c r="J1559">
        <v>1</v>
      </c>
      <c r="K1559" t="s">
        <v>3223</v>
      </c>
      <c r="L1559" t="s">
        <v>3564</v>
      </c>
      <c r="M1559" t="s">
        <v>549</v>
      </c>
      <c r="N1559" t="s">
        <v>559</v>
      </c>
      <c r="O1559" t="s">
        <v>469</v>
      </c>
      <c r="P1559" t="s">
        <v>180</v>
      </c>
      <c r="Q1559" t="s">
        <v>182</v>
      </c>
    </row>
    <row r="1560" spans="1:17">
      <c r="A1560" t="s">
        <v>21060</v>
      </c>
      <c r="B1560" t="s">
        <v>21061</v>
      </c>
      <c r="C1560" t="s">
        <v>21062</v>
      </c>
      <c r="D1560" s="4">
        <v>45801.438634259262</v>
      </c>
      <c r="E1560" s="4">
        <v>45804</v>
      </c>
      <c r="F1560" s="4">
        <v>45804.017361111109</v>
      </c>
      <c r="G1560" s="4">
        <v>45803.999039351853</v>
      </c>
      <c r="H1560" t="s">
        <v>3155</v>
      </c>
      <c r="I1560" t="s">
        <v>3175</v>
      </c>
      <c r="J1560">
        <v>0</v>
      </c>
      <c r="K1560" t="s">
        <v>3157</v>
      </c>
      <c r="L1560" t="s">
        <v>3564</v>
      </c>
      <c r="M1560" t="s">
        <v>549</v>
      </c>
      <c r="N1560" t="s">
        <v>550</v>
      </c>
      <c r="O1560" t="s">
        <v>136</v>
      </c>
      <c r="P1560" t="s">
        <v>147</v>
      </c>
      <c r="Q1560" t="s">
        <v>261</v>
      </c>
    </row>
    <row r="1561" spans="1:17">
      <c r="A1561" t="s">
        <v>21063</v>
      </c>
      <c r="B1561" t="s">
        <v>21064</v>
      </c>
      <c r="C1561" t="s">
        <v>21065</v>
      </c>
      <c r="D1561" s="4">
        <v>45801.435763888891</v>
      </c>
      <c r="E1561" s="4">
        <v>45802.416666666664</v>
      </c>
      <c r="F1561" s="4">
        <v>45802.434027777781</v>
      </c>
      <c r="G1561" s="4">
        <v>45802.417083333334</v>
      </c>
      <c r="H1561" t="s">
        <v>3155</v>
      </c>
      <c r="I1561" t="s">
        <v>3222</v>
      </c>
      <c r="J1561">
        <v>1</v>
      </c>
      <c r="K1561" t="s">
        <v>3223</v>
      </c>
      <c r="L1561" t="s">
        <v>3564</v>
      </c>
      <c r="M1561" t="s">
        <v>549</v>
      </c>
      <c r="N1561" t="s">
        <v>559</v>
      </c>
      <c r="O1561" t="s">
        <v>469</v>
      </c>
      <c r="P1561" t="s">
        <v>180</v>
      </c>
      <c r="Q1561" t="s">
        <v>187</v>
      </c>
    </row>
    <row r="1562" spans="1:17">
      <c r="A1562" t="s">
        <v>20068</v>
      </c>
      <c r="B1562" t="s">
        <v>21066</v>
      </c>
      <c r="C1562" t="s">
        <v>21067</v>
      </c>
      <c r="D1562" s="4">
        <v>45801.434166666666</v>
      </c>
      <c r="E1562" s="4">
        <v>45802.416666666664</v>
      </c>
      <c r="F1562" s="4">
        <v>45802.454861111109</v>
      </c>
      <c r="G1562" s="4">
        <v>45802.421423611115</v>
      </c>
      <c r="H1562" t="s">
        <v>3155</v>
      </c>
      <c r="I1562" t="s">
        <v>3673</v>
      </c>
      <c r="J1562">
        <v>0</v>
      </c>
      <c r="K1562" t="s">
        <v>3227</v>
      </c>
      <c r="L1562" t="s">
        <v>3564</v>
      </c>
      <c r="M1562" t="s">
        <v>549</v>
      </c>
      <c r="N1562" t="s">
        <v>559</v>
      </c>
      <c r="O1562" t="s">
        <v>504</v>
      </c>
      <c r="P1562" t="s">
        <v>325</v>
      </c>
      <c r="Q1562" t="s">
        <v>339</v>
      </c>
    </row>
    <row r="1563" spans="1:17">
      <c r="A1563" t="s">
        <v>21068</v>
      </c>
      <c r="B1563" t="s">
        <v>21069</v>
      </c>
      <c r="C1563" t="s">
        <v>21070</v>
      </c>
      <c r="D1563" s="4">
        <v>45801.433333333334</v>
      </c>
      <c r="E1563" s="4">
        <v>45805.25</v>
      </c>
      <c r="F1563" s="4">
        <v>45805.267361111109</v>
      </c>
      <c r="G1563" s="4"/>
      <c r="H1563" t="s">
        <v>3155</v>
      </c>
      <c r="I1563" t="s">
        <v>3175</v>
      </c>
      <c r="J1563">
        <v>0</v>
      </c>
      <c r="K1563" t="s">
        <v>3194</v>
      </c>
      <c r="L1563" t="s">
        <v>3245</v>
      </c>
      <c r="M1563" t="s">
        <v>549</v>
      </c>
      <c r="N1563" t="s">
        <v>550</v>
      </c>
      <c r="O1563" t="s">
        <v>551</v>
      </c>
      <c r="P1563" t="s">
        <v>145</v>
      </c>
      <c r="Q1563" t="s">
        <v>215</v>
      </c>
    </row>
    <row r="1564" spans="1:17">
      <c r="A1564" t="s">
        <v>20999</v>
      </c>
      <c r="B1564" t="s">
        <v>21000</v>
      </c>
      <c r="C1564" t="s">
        <v>21071</v>
      </c>
      <c r="D1564" s="4">
        <v>45801.43204861111</v>
      </c>
      <c r="E1564" s="4">
        <v>45805.25</v>
      </c>
      <c r="F1564" s="4">
        <v>45805.267361111109</v>
      </c>
      <c r="G1564" s="4"/>
      <c r="H1564" t="s">
        <v>3155</v>
      </c>
      <c r="I1564" t="s">
        <v>3171</v>
      </c>
      <c r="J1564">
        <v>1002</v>
      </c>
      <c r="K1564" t="s">
        <v>3157</v>
      </c>
      <c r="L1564" t="s">
        <v>3245</v>
      </c>
      <c r="M1564" t="s">
        <v>549</v>
      </c>
      <c r="N1564" t="s">
        <v>550</v>
      </c>
      <c r="O1564" t="s">
        <v>551</v>
      </c>
      <c r="P1564" t="s">
        <v>149</v>
      </c>
      <c r="Q1564" t="s">
        <v>19243</v>
      </c>
    </row>
    <row r="1565" spans="1:17">
      <c r="A1565" t="s">
        <v>20068</v>
      </c>
      <c r="B1565" t="s">
        <v>20069</v>
      </c>
      <c r="C1565" t="s">
        <v>21072</v>
      </c>
      <c r="D1565" s="4">
        <v>45801.432002314818</v>
      </c>
      <c r="E1565" s="4">
        <v>45802.395833333336</v>
      </c>
      <c r="F1565" s="4">
        <v>45802.413194444445</v>
      </c>
      <c r="G1565" s="4"/>
      <c r="H1565" t="s">
        <v>3155</v>
      </c>
      <c r="I1565" t="s">
        <v>3175</v>
      </c>
      <c r="J1565">
        <v>1001</v>
      </c>
      <c r="K1565" t="s">
        <v>3194</v>
      </c>
      <c r="L1565" t="s">
        <v>3593</v>
      </c>
      <c r="M1565" t="s">
        <v>549</v>
      </c>
      <c r="N1565" t="s">
        <v>559</v>
      </c>
      <c r="O1565" t="s">
        <v>504</v>
      </c>
      <c r="P1565" t="s">
        <v>325</v>
      </c>
      <c r="Q1565" t="s">
        <v>339</v>
      </c>
    </row>
    <row r="1566" spans="1:17">
      <c r="A1566" t="s">
        <v>20169</v>
      </c>
      <c r="B1566" t="s">
        <v>20170</v>
      </c>
      <c r="C1566" t="s">
        <v>21073</v>
      </c>
      <c r="D1566" s="4">
        <v>45801.430069444446</v>
      </c>
      <c r="E1566" s="4">
        <v>45803.3125</v>
      </c>
      <c r="F1566" s="4">
        <v>45803.329861111109</v>
      </c>
      <c r="G1566" s="4"/>
      <c r="H1566" t="s">
        <v>3155</v>
      </c>
      <c r="I1566" t="s">
        <v>3162</v>
      </c>
      <c r="J1566">
        <v>0</v>
      </c>
      <c r="K1566" t="s">
        <v>3163</v>
      </c>
      <c r="L1566" t="s">
        <v>3245</v>
      </c>
      <c r="M1566" t="s">
        <v>549</v>
      </c>
      <c r="N1566" t="s">
        <v>550</v>
      </c>
      <c r="O1566" t="s">
        <v>1923</v>
      </c>
      <c r="P1566" t="s">
        <v>1924</v>
      </c>
      <c r="Q1566" t="s">
        <v>3281</v>
      </c>
    </row>
    <row r="1567" spans="1:17">
      <c r="A1567" t="s">
        <v>21074</v>
      </c>
      <c r="B1567" t="s">
        <v>21075</v>
      </c>
      <c r="C1567" t="s">
        <v>21076</v>
      </c>
      <c r="D1567" s="4">
        <v>45801.428391203706</v>
      </c>
      <c r="E1567" s="4">
        <v>45801.875</v>
      </c>
      <c r="F1567" s="4">
        <v>45801.892361111109</v>
      </c>
      <c r="G1567" s="4">
        <v>45801.875092592592</v>
      </c>
      <c r="H1567" t="s">
        <v>3155</v>
      </c>
      <c r="I1567" t="s">
        <v>3162</v>
      </c>
      <c r="J1567">
        <v>0</v>
      </c>
      <c r="K1567" t="s">
        <v>4074</v>
      </c>
      <c r="L1567" t="s">
        <v>3564</v>
      </c>
      <c r="M1567" t="s">
        <v>549</v>
      </c>
      <c r="N1567" t="s">
        <v>550</v>
      </c>
      <c r="O1567" t="s">
        <v>1923</v>
      </c>
      <c r="P1567" t="s">
        <v>1924</v>
      </c>
      <c r="Q1567" t="s">
        <v>3180</v>
      </c>
    </row>
    <row r="1568" spans="1:17">
      <c r="A1568" t="s">
        <v>21077</v>
      </c>
      <c r="B1568" t="s">
        <v>21078</v>
      </c>
      <c r="C1568" t="s">
        <v>21079</v>
      </c>
      <c r="D1568" s="4">
        <v>45801.423564814817</v>
      </c>
      <c r="E1568" s="4">
        <v>45802.416666666664</v>
      </c>
      <c r="F1568" s="4">
        <v>45802.434027777781</v>
      </c>
      <c r="G1568" s="4">
        <v>45802.422546296293</v>
      </c>
      <c r="H1568" t="s">
        <v>3155</v>
      </c>
      <c r="I1568" t="s">
        <v>3171</v>
      </c>
      <c r="J1568">
        <v>0</v>
      </c>
      <c r="K1568" t="s">
        <v>3227</v>
      </c>
      <c r="L1568" t="s">
        <v>3564</v>
      </c>
      <c r="M1568" t="s">
        <v>549</v>
      </c>
      <c r="N1568" t="s">
        <v>550</v>
      </c>
      <c r="O1568" t="s">
        <v>616</v>
      </c>
      <c r="P1568" t="s">
        <v>314</v>
      </c>
      <c r="Q1568" t="s">
        <v>315</v>
      </c>
    </row>
    <row r="1569" spans="1:17">
      <c r="A1569" t="s">
        <v>20899</v>
      </c>
      <c r="B1569" t="s">
        <v>20900</v>
      </c>
      <c r="C1569" t="s">
        <v>21080</v>
      </c>
      <c r="D1569" s="4">
        <v>45801.417395833334</v>
      </c>
      <c r="E1569" s="4">
        <v>45803.291666666664</v>
      </c>
      <c r="F1569" s="4">
        <v>45803.329861111109</v>
      </c>
      <c r="G1569" s="4"/>
      <c r="H1569" t="s">
        <v>3155</v>
      </c>
      <c r="I1569" t="s">
        <v>3156</v>
      </c>
      <c r="J1569">
        <v>0</v>
      </c>
      <c r="K1569" t="s">
        <v>3157</v>
      </c>
      <c r="L1569" t="s">
        <v>3245</v>
      </c>
      <c r="M1569" t="s">
        <v>549</v>
      </c>
      <c r="N1569" t="s">
        <v>550</v>
      </c>
      <c r="O1569" t="s">
        <v>551</v>
      </c>
      <c r="P1569" t="s">
        <v>145</v>
      </c>
      <c r="Q1569" t="s">
        <v>221</v>
      </c>
    </row>
    <row r="1570" spans="1:17">
      <c r="A1570" t="s">
        <v>21081</v>
      </c>
      <c r="B1570" t="s">
        <v>21082</v>
      </c>
      <c r="C1570" t="s">
        <v>21083</v>
      </c>
      <c r="D1570" s="4">
        <v>45801.411493055559</v>
      </c>
      <c r="E1570" s="4">
        <v>45803.791666666664</v>
      </c>
      <c r="F1570" s="4">
        <v>45803.809027777781</v>
      </c>
      <c r="G1570" s="4"/>
      <c r="H1570" t="s">
        <v>3155</v>
      </c>
      <c r="I1570" t="s">
        <v>3162</v>
      </c>
      <c r="J1570">
        <v>0</v>
      </c>
      <c r="K1570" t="s">
        <v>3358</v>
      </c>
      <c r="L1570" t="s">
        <v>3245</v>
      </c>
      <c r="M1570" t="s">
        <v>549</v>
      </c>
      <c r="N1570" t="s">
        <v>550</v>
      </c>
      <c r="O1570" t="s">
        <v>1923</v>
      </c>
      <c r="P1570" t="s">
        <v>1924</v>
      </c>
      <c r="Q1570" t="s">
        <v>3394</v>
      </c>
    </row>
    <row r="1571" spans="1:17">
      <c r="A1571" t="s">
        <v>21084</v>
      </c>
      <c r="B1571" t="s">
        <v>21085</v>
      </c>
      <c r="C1571" t="s">
        <v>21086</v>
      </c>
      <c r="D1571" s="4">
        <v>45801.410416666666</v>
      </c>
      <c r="E1571" s="4">
        <v>45808.375</v>
      </c>
      <c r="F1571" s="4">
        <v>45808.413194444445</v>
      </c>
      <c r="G1571" s="4"/>
      <c r="H1571" t="s">
        <v>3155</v>
      </c>
      <c r="I1571" t="s">
        <v>3673</v>
      </c>
      <c r="J1571">
        <v>0</v>
      </c>
      <c r="K1571" t="s">
        <v>3194</v>
      </c>
      <c r="L1571" t="s">
        <v>3158</v>
      </c>
      <c r="M1571" t="s">
        <v>549</v>
      </c>
      <c r="N1571" t="s">
        <v>559</v>
      </c>
      <c r="O1571" t="s">
        <v>504</v>
      </c>
      <c r="P1571" t="s">
        <v>325</v>
      </c>
      <c r="Q1571" t="s">
        <v>338</v>
      </c>
    </row>
    <row r="1572" spans="1:17">
      <c r="A1572" t="s">
        <v>21087</v>
      </c>
      <c r="B1572" t="s">
        <v>21088</v>
      </c>
      <c r="C1572" t="s">
        <v>21089</v>
      </c>
      <c r="D1572" s="4">
        <v>45801.407314814816</v>
      </c>
      <c r="E1572" s="4">
        <v>45802.354166666664</v>
      </c>
      <c r="F1572" s="4">
        <v>45802.371527777781</v>
      </c>
      <c r="G1572" s="4">
        <v>45802.361655092594</v>
      </c>
      <c r="H1572" t="s">
        <v>3155</v>
      </c>
      <c r="I1572" t="s">
        <v>3162</v>
      </c>
      <c r="J1572">
        <v>0</v>
      </c>
      <c r="K1572" t="s">
        <v>3420</v>
      </c>
      <c r="L1572" t="s">
        <v>3564</v>
      </c>
      <c r="M1572" t="s">
        <v>549</v>
      </c>
      <c r="N1572" t="s">
        <v>550</v>
      </c>
      <c r="O1572" t="s">
        <v>1923</v>
      </c>
      <c r="P1572" t="s">
        <v>1924</v>
      </c>
      <c r="Q1572" t="s">
        <v>21090</v>
      </c>
    </row>
    <row r="1573" spans="1:17">
      <c r="A1573" t="s">
        <v>21091</v>
      </c>
      <c r="B1573" t="s">
        <v>21092</v>
      </c>
      <c r="C1573" t="s">
        <v>21093</v>
      </c>
      <c r="D1573" s="4">
        <v>45801.402349537035</v>
      </c>
      <c r="E1573" s="4">
        <v>45802.3125</v>
      </c>
      <c r="F1573" s="4">
        <v>45802.329861111109</v>
      </c>
      <c r="G1573" s="4">
        <v>45802.305219907408</v>
      </c>
      <c r="H1573" t="s">
        <v>3155</v>
      </c>
      <c r="I1573" t="s">
        <v>3171</v>
      </c>
      <c r="J1573">
        <v>1001</v>
      </c>
      <c r="K1573" t="s">
        <v>3157</v>
      </c>
      <c r="L1573" t="s">
        <v>3564</v>
      </c>
      <c r="M1573" t="s">
        <v>549</v>
      </c>
      <c r="N1573" t="s">
        <v>550</v>
      </c>
      <c r="O1573" t="s">
        <v>551</v>
      </c>
      <c r="P1573" t="s">
        <v>149</v>
      </c>
      <c r="Q1573" t="s">
        <v>203</v>
      </c>
    </row>
    <row r="1574" spans="1:17">
      <c r="A1574" t="s">
        <v>21094</v>
      </c>
      <c r="B1574" t="s">
        <v>21095</v>
      </c>
      <c r="C1574" t="s">
        <v>21096</v>
      </c>
      <c r="D1574" s="4">
        <v>45801.40215277778</v>
      </c>
      <c r="E1574" s="4">
        <v>45806.708333333336</v>
      </c>
      <c r="F1574" s="4">
        <v>45806.725694444445</v>
      </c>
      <c r="G1574" s="4"/>
      <c r="H1574" t="s">
        <v>3155</v>
      </c>
      <c r="I1574" t="s">
        <v>3162</v>
      </c>
      <c r="J1574">
        <v>0</v>
      </c>
      <c r="K1574" t="s">
        <v>3227</v>
      </c>
      <c r="L1574" t="s">
        <v>3158</v>
      </c>
      <c r="M1574" t="s">
        <v>549</v>
      </c>
      <c r="N1574" t="s">
        <v>550</v>
      </c>
      <c r="O1574" t="s">
        <v>1923</v>
      </c>
      <c r="P1574" t="s">
        <v>1924</v>
      </c>
      <c r="Q1574" t="s">
        <v>3199</v>
      </c>
    </row>
    <row r="1575" spans="1:17">
      <c r="A1575" t="s">
        <v>21097</v>
      </c>
      <c r="B1575" t="s">
        <v>21098</v>
      </c>
      <c r="C1575" t="s">
        <v>21099</v>
      </c>
      <c r="D1575" s="4">
        <v>45801.398576388892</v>
      </c>
      <c r="E1575" s="4">
        <v>45801.75</v>
      </c>
      <c r="F1575" s="4">
        <v>45801.767361111109</v>
      </c>
      <c r="G1575" s="4">
        <v>45801.746678240743</v>
      </c>
      <c r="H1575" t="s">
        <v>3155</v>
      </c>
      <c r="I1575" t="s">
        <v>3162</v>
      </c>
      <c r="J1575">
        <v>0</v>
      </c>
      <c r="K1575" t="s">
        <v>3227</v>
      </c>
      <c r="L1575" t="s">
        <v>3564</v>
      </c>
      <c r="M1575" t="s">
        <v>549</v>
      </c>
      <c r="N1575" t="s">
        <v>550</v>
      </c>
      <c r="O1575" t="s">
        <v>1923</v>
      </c>
      <c r="P1575" t="s">
        <v>1924</v>
      </c>
      <c r="Q1575" t="s">
        <v>1922</v>
      </c>
    </row>
    <row r="1576" spans="1:17">
      <c r="A1576" t="s">
        <v>21100</v>
      </c>
      <c r="B1576" t="s">
        <v>21101</v>
      </c>
      <c r="C1576" t="s">
        <v>21102</v>
      </c>
      <c r="D1576" s="4">
        <v>45801.394988425927</v>
      </c>
      <c r="E1576" s="4">
        <v>45802.354166666664</v>
      </c>
      <c r="F1576" s="4">
        <v>45802.371527777781</v>
      </c>
      <c r="G1576" s="4">
        <v>45802.354953703703</v>
      </c>
      <c r="H1576" t="s">
        <v>3155</v>
      </c>
      <c r="I1576" t="s">
        <v>3171</v>
      </c>
      <c r="J1576">
        <v>1001</v>
      </c>
      <c r="K1576" t="s">
        <v>3157</v>
      </c>
      <c r="L1576" t="s">
        <v>3564</v>
      </c>
      <c r="M1576" t="s">
        <v>549</v>
      </c>
      <c r="N1576" t="s">
        <v>559</v>
      </c>
      <c r="O1576" t="s">
        <v>504</v>
      </c>
      <c r="P1576" t="s">
        <v>325</v>
      </c>
      <c r="Q1576" t="s">
        <v>340</v>
      </c>
    </row>
    <row r="1577" spans="1:17">
      <c r="A1577" t="s">
        <v>21103</v>
      </c>
      <c r="B1577" t="s">
        <v>21104</v>
      </c>
      <c r="C1577" t="s">
        <v>21105</v>
      </c>
      <c r="D1577" s="4">
        <v>45801.393136574072</v>
      </c>
      <c r="E1577" s="4">
        <v>45805.416666666664</v>
      </c>
      <c r="F1577" s="4">
        <v>45805.434027777781</v>
      </c>
      <c r="G1577" s="4">
        <v>45805.417881944442</v>
      </c>
      <c r="H1577" t="s">
        <v>3155</v>
      </c>
      <c r="I1577" t="s">
        <v>3171</v>
      </c>
      <c r="J1577">
        <v>0</v>
      </c>
      <c r="K1577" t="s">
        <v>3157</v>
      </c>
      <c r="L1577" t="s">
        <v>3564</v>
      </c>
      <c r="M1577" t="s">
        <v>549</v>
      </c>
      <c r="N1577" t="s">
        <v>550</v>
      </c>
      <c r="O1577" t="s">
        <v>136</v>
      </c>
      <c r="P1577" t="s">
        <v>147</v>
      </c>
      <c r="Q1577" t="s">
        <v>259</v>
      </c>
    </row>
    <row r="1578" spans="1:17">
      <c r="A1578" t="s">
        <v>33223</v>
      </c>
      <c r="B1578" t="s">
        <v>33224</v>
      </c>
      <c r="C1578" t="s">
        <v>33225</v>
      </c>
      <c r="D1578" s="4">
        <v>45801.390752314815</v>
      </c>
      <c r="E1578" s="4">
        <v>45804.708333333336</v>
      </c>
      <c r="F1578" s="4">
        <v>45804.746527777781</v>
      </c>
      <c r="G1578" s="4">
        <v>45804.708553240744</v>
      </c>
      <c r="H1578" t="s">
        <v>3155</v>
      </c>
      <c r="I1578" t="s">
        <v>3209</v>
      </c>
      <c r="J1578">
        <v>0</v>
      </c>
      <c r="K1578" t="s">
        <v>3157</v>
      </c>
      <c r="L1578" t="s">
        <v>3564</v>
      </c>
      <c r="M1578" t="s">
        <v>549</v>
      </c>
      <c r="N1578" t="s">
        <v>550</v>
      </c>
      <c r="O1578" t="s">
        <v>136</v>
      </c>
      <c r="P1578" t="s">
        <v>292</v>
      </c>
      <c r="Q1578" t="s">
        <v>291</v>
      </c>
    </row>
    <row r="1579" spans="1:17">
      <c r="A1579" t="s">
        <v>21106</v>
      </c>
      <c r="B1579" t="s">
        <v>21107</v>
      </c>
      <c r="C1579" t="s">
        <v>21108</v>
      </c>
      <c r="D1579" s="4">
        <v>45801.389918981484</v>
      </c>
      <c r="E1579" s="4">
        <v>45804.333333333336</v>
      </c>
      <c r="F1579" s="4">
        <v>45804.350694444445</v>
      </c>
      <c r="G1579" s="4">
        <v>45804.324872685182</v>
      </c>
      <c r="H1579" t="s">
        <v>3155</v>
      </c>
      <c r="I1579" t="s">
        <v>3171</v>
      </c>
      <c r="J1579">
        <v>1001</v>
      </c>
      <c r="K1579" t="s">
        <v>3157</v>
      </c>
      <c r="L1579" t="s">
        <v>3564</v>
      </c>
      <c r="M1579" t="s">
        <v>549</v>
      </c>
      <c r="N1579" t="s">
        <v>550</v>
      </c>
      <c r="O1579" t="s">
        <v>616</v>
      </c>
      <c r="P1579" t="s">
        <v>314</v>
      </c>
      <c r="Q1579" t="s">
        <v>322</v>
      </c>
    </row>
    <row r="1580" spans="1:17">
      <c r="A1580" t="s">
        <v>21109</v>
      </c>
      <c r="B1580" t="s">
        <v>21110</v>
      </c>
      <c r="C1580" t="s">
        <v>21111</v>
      </c>
      <c r="D1580" s="4">
        <v>45801.389525462961</v>
      </c>
      <c r="E1580" s="4">
        <v>45801.875</v>
      </c>
      <c r="F1580" s="4">
        <v>45801.913194444445</v>
      </c>
      <c r="G1580" s="4">
        <v>45801.868391203701</v>
      </c>
      <c r="H1580" t="s">
        <v>3155</v>
      </c>
      <c r="I1580" t="s">
        <v>3156</v>
      </c>
      <c r="J1580">
        <v>0</v>
      </c>
      <c r="K1580" t="s">
        <v>3157</v>
      </c>
      <c r="L1580" t="s">
        <v>3564</v>
      </c>
      <c r="M1580" t="s">
        <v>549</v>
      </c>
      <c r="N1580" t="s">
        <v>550</v>
      </c>
      <c r="O1580" t="s">
        <v>136</v>
      </c>
      <c r="P1580" t="s">
        <v>283</v>
      </c>
      <c r="Q1580" t="s">
        <v>286</v>
      </c>
    </row>
    <row r="1581" spans="1:17">
      <c r="A1581" t="s">
        <v>21112</v>
      </c>
      <c r="B1581" t="s">
        <v>21113</v>
      </c>
      <c r="C1581" t="s">
        <v>21114</v>
      </c>
      <c r="D1581" s="4">
        <v>45801.389108796298</v>
      </c>
      <c r="E1581" s="4">
        <v>45802.291666666664</v>
      </c>
      <c r="F1581" s="4">
        <v>45802.329861111109</v>
      </c>
      <c r="G1581" s="4"/>
      <c r="H1581" t="s">
        <v>3155</v>
      </c>
      <c r="I1581" t="s">
        <v>3156</v>
      </c>
      <c r="J1581">
        <v>0</v>
      </c>
      <c r="K1581" t="s">
        <v>3194</v>
      </c>
      <c r="L1581" t="s">
        <v>3593</v>
      </c>
      <c r="M1581" t="s">
        <v>549</v>
      </c>
      <c r="N1581" t="s">
        <v>550</v>
      </c>
      <c r="O1581" t="s">
        <v>136</v>
      </c>
      <c r="P1581" t="s">
        <v>143</v>
      </c>
      <c r="Q1581" t="s">
        <v>303</v>
      </c>
    </row>
    <row r="1582" spans="1:17">
      <c r="A1582" t="s">
        <v>21115</v>
      </c>
      <c r="B1582" t="s">
        <v>21116</v>
      </c>
      <c r="C1582" t="s">
        <v>21117</v>
      </c>
      <c r="D1582" s="4">
        <v>45801.389027777775</v>
      </c>
      <c r="E1582" s="4">
        <v>45802.875</v>
      </c>
      <c r="F1582" s="4">
        <v>45802.892361111109</v>
      </c>
      <c r="G1582" s="4"/>
      <c r="H1582" t="s">
        <v>3155</v>
      </c>
      <c r="I1582" t="s">
        <v>3162</v>
      </c>
      <c r="J1582">
        <v>0</v>
      </c>
      <c r="K1582" t="s">
        <v>3163</v>
      </c>
      <c r="L1582" t="s">
        <v>3593</v>
      </c>
      <c r="M1582" t="s">
        <v>549</v>
      </c>
      <c r="N1582" t="s">
        <v>550</v>
      </c>
      <c r="O1582" t="s">
        <v>1923</v>
      </c>
      <c r="P1582" t="s">
        <v>1924</v>
      </c>
      <c r="Q1582" t="s">
        <v>3180</v>
      </c>
    </row>
    <row r="1583" spans="1:17">
      <c r="A1583" t="s">
        <v>21118</v>
      </c>
      <c r="B1583" t="s">
        <v>21119</v>
      </c>
      <c r="C1583" t="s">
        <v>21120</v>
      </c>
      <c r="D1583" s="4">
        <v>45801.388518518521</v>
      </c>
      <c r="E1583" s="4">
        <v>45806.770833333336</v>
      </c>
      <c r="F1583" s="4">
        <v>45806.809027777781</v>
      </c>
      <c r="G1583" s="4"/>
      <c r="H1583" t="s">
        <v>3155</v>
      </c>
      <c r="I1583" t="s">
        <v>3240</v>
      </c>
      <c r="J1583">
        <v>0</v>
      </c>
      <c r="K1583" t="s">
        <v>3227</v>
      </c>
      <c r="L1583" t="s">
        <v>3158</v>
      </c>
      <c r="M1583" t="s">
        <v>549</v>
      </c>
      <c r="N1583" t="s">
        <v>550</v>
      </c>
      <c r="O1583" t="s">
        <v>551</v>
      </c>
      <c r="P1583" t="s">
        <v>145</v>
      </c>
      <c r="Q1583" t="s">
        <v>216</v>
      </c>
    </row>
    <row r="1584" spans="1:17">
      <c r="A1584" t="s">
        <v>21121</v>
      </c>
      <c r="B1584" t="s">
        <v>21122</v>
      </c>
      <c r="C1584" t="s">
        <v>21123</v>
      </c>
      <c r="D1584" s="4">
        <v>45801.375879629632</v>
      </c>
      <c r="E1584" s="4">
        <v>45801.916666666664</v>
      </c>
      <c r="F1584" s="4">
        <v>45801.954861111109</v>
      </c>
      <c r="G1584" s="4"/>
      <c r="H1584" t="s">
        <v>3155</v>
      </c>
      <c r="I1584" t="s">
        <v>3156</v>
      </c>
      <c r="J1584">
        <v>0</v>
      </c>
      <c r="K1584" t="s">
        <v>3194</v>
      </c>
      <c r="L1584" t="s">
        <v>3593</v>
      </c>
      <c r="M1584" t="s">
        <v>549</v>
      </c>
      <c r="N1584" t="s">
        <v>550</v>
      </c>
      <c r="O1584" t="s">
        <v>136</v>
      </c>
      <c r="P1584" t="s">
        <v>147</v>
      </c>
      <c r="Q1584" t="s">
        <v>21124</v>
      </c>
    </row>
    <row r="1585" spans="1:17">
      <c r="A1585" t="s">
        <v>20655</v>
      </c>
      <c r="B1585" t="s">
        <v>20656</v>
      </c>
      <c r="C1585" t="s">
        <v>21125</v>
      </c>
      <c r="D1585" s="4">
        <v>45801.373136574075</v>
      </c>
      <c r="E1585" s="4">
        <v>45802.75</v>
      </c>
      <c r="F1585" s="4">
        <v>45802.788194444445</v>
      </c>
      <c r="G1585" s="4"/>
      <c r="H1585" t="s">
        <v>3155</v>
      </c>
      <c r="I1585" t="s">
        <v>3240</v>
      </c>
      <c r="J1585">
        <v>0</v>
      </c>
      <c r="K1585" t="s">
        <v>3163</v>
      </c>
      <c r="L1585" t="s">
        <v>3245</v>
      </c>
      <c r="M1585" t="s">
        <v>549</v>
      </c>
      <c r="N1585" t="s">
        <v>559</v>
      </c>
      <c r="O1585" t="s">
        <v>469</v>
      </c>
      <c r="P1585" t="s">
        <v>189</v>
      </c>
      <c r="Q1585" t="s">
        <v>195</v>
      </c>
    </row>
    <row r="1586" spans="1:17">
      <c r="A1586" t="s">
        <v>21126</v>
      </c>
      <c r="B1586" t="s">
        <v>21127</v>
      </c>
      <c r="C1586" t="s">
        <v>21128</v>
      </c>
      <c r="D1586" s="4">
        <v>45801.372743055559</v>
      </c>
      <c r="E1586" s="4">
        <v>45815.375</v>
      </c>
      <c r="F1586" s="4">
        <v>45815.392361111109</v>
      </c>
      <c r="G1586" s="4"/>
      <c r="H1586" t="s">
        <v>3155</v>
      </c>
      <c r="I1586" t="s">
        <v>3175</v>
      </c>
      <c r="J1586">
        <v>0</v>
      </c>
      <c r="K1586" t="s">
        <v>3157</v>
      </c>
      <c r="L1586" t="s">
        <v>3158</v>
      </c>
      <c r="M1586" t="s">
        <v>549</v>
      </c>
      <c r="N1586" t="s">
        <v>550</v>
      </c>
      <c r="O1586" t="s">
        <v>551</v>
      </c>
      <c r="P1586" t="s">
        <v>149</v>
      </c>
      <c r="Q1586" t="s">
        <v>205</v>
      </c>
    </row>
    <row r="1587" spans="1:17">
      <c r="A1587" t="s">
        <v>21129</v>
      </c>
      <c r="B1587" t="s">
        <v>21130</v>
      </c>
      <c r="C1587" t="s">
        <v>21131</v>
      </c>
      <c r="D1587" s="4">
        <v>45801.372129629628</v>
      </c>
      <c r="E1587" s="4">
        <v>45809.666666666664</v>
      </c>
      <c r="F1587" s="4">
        <v>45809.704861111109</v>
      </c>
      <c r="G1587" s="4"/>
      <c r="H1587" t="s">
        <v>3155</v>
      </c>
      <c r="I1587" t="s">
        <v>3673</v>
      </c>
      <c r="J1587">
        <v>0</v>
      </c>
      <c r="K1587" t="s">
        <v>3157</v>
      </c>
      <c r="L1587" t="s">
        <v>3158</v>
      </c>
      <c r="M1587" t="s">
        <v>549</v>
      </c>
      <c r="N1587" t="s">
        <v>550</v>
      </c>
      <c r="O1587" t="s">
        <v>136</v>
      </c>
      <c r="P1587" t="s">
        <v>139</v>
      </c>
      <c r="Q1587" t="s">
        <v>272</v>
      </c>
    </row>
    <row r="1588" spans="1:17">
      <c r="A1588" t="s">
        <v>21132</v>
      </c>
      <c r="B1588" t="s">
        <v>21133</v>
      </c>
      <c r="C1588" t="s">
        <v>21134</v>
      </c>
      <c r="D1588" s="4">
        <v>45801.371111111112</v>
      </c>
      <c r="E1588" s="4">
        <v>45802.583333333336</v>
      </c>
      <c r="F1588" s="4">
        <v>45802.600694444445</v>
      </c>
      <c r="G1588" s="4">
        <v>45802.580208333333</v>
      </c>
      <c r="H1588" t="s">
        <v>3155</v>
      </c>
      <c r="I1588" t="s">
        <v>3175</v>
      </c>
      <c r="J1588">
        <v>1001</v>
      </c>
      <c r="K1588" t="s">
        <v>3157</v>
      </c>
      <c r="L1588" t="s">
        <v>3564</v>
      </c>
      <c r="M1588" t="s">
        <v>549</v>
      </c>
      <c r="N1588" t="s">
        <v>559</v>
      </c>
      <c r="O1588" t="s">
        <v>504</v>
      </c>
      <c r="P1588" t="s">
        <v>325</v>
      </c>
      <c r="Q1588" t="s">
        <v>332</v>
      </c>
    </row>
    <row r="1589" spans="1:17">
      <c r="A1589" t="s">
        <v>21135</v>
      </c>
      <c r="B1589" t="s">
        <v>21136</v>
      </c>
      <c r="C1589" t="s">
        <v>21137</v>
      </c>
      <c r="D1589" s="4">
        <v>45801.366354166668</v>
      </c>
      <c r="E1589" s="4">
        <v>45803.1875</v>
      </c>
      <c r="F1589" s="4">
        <v>45803.204861111109</v>
      </c>
      <c r="G1589" s="4"/>
      <c r="H1589" t="s">
        <v>3155</v>
      </c>
      <c r="I1589" t="s">
        <v>3280</v>
      </c>
      <c r="J1589">
        <v>0</v>
      </c>
      <c r="K1589" t="s">
        <v>3227</v>
      </c>
      <c r="L1589" t="s">
        <v>3245</v>
      </c>
      <c r="M1589" t="s">
        <v>549</v>
      </c>
      <c r="N1589" t="s">
        <v>550</v>
      </c>
      <c r="O1589" t="s">
        <v>1923</v>
      </c>
      <c r="P1589" t="s">
        <v>1924</v>
      </c>
      <c r="Q1589" t="s">
        <v>3180</v>
      </c>
    </row>
    <row r="1590" spans="1:17">
      <c r="A1590" t="s">
        <v>21138</v>
      </c>
      <c r="B1590" t="s">
        <v>21139</v>
      </c>
      <c r="C1590" t="s">
        <v>21140</v>
      </c>
      <c r="D1590" s="4">
        <v>45801.36414351852</v>
      </c>
      <c r="E1590" s="4">
        <v>45808.458333333336</v>
      </c>
      <c r="F1590" s="4">
        <v>45808.496527777781</v>
      </c>
      <c r="G1590" s="4"/>
      <c r="H1590" t="s">
        <v>3155</v>
      </c>
      <c r="I1590" t="s">
        <v>3156</v>
      </c>
      <c r="J1590">
        <v>0</v>
      </c>
      <c r="K1590" t="s">
        <v>3163</v>
      </c>
      <c r="L1590" t="s">
        <v>3158</v>
      </c>
      <c r="M1590" t="s">
        <v>549</v>
      </c>
      <c r="N1590" t="s">
        <v>559</v>
      </c>
      <c r="O1590" t="s">
        <v>469</v>
      </c>
      <c r="P1590" t="s">
        <v>180</v>
      </c>
      <c r="Q1590" t="s">
        <v>184</v>
      </c>
    </row>
    <row r="1591" spans="1:17">
      <c r="A1591" t="s">
        <v>20512</v>
      </c>
      <c r="B1591" t="s">
        <v>20546</v>
      </c>
      <c r="C1591" t="s">
        <v>21141</v>
      </c>
      <c r="D1591" s="4">
        <v>45801.364120370374</v>
      </c>
      <c r="E1591" s="4">
        <v>45802.354166666664</v>
      </c>
      <c r="F1591" s="4">
        <v>45802.371527777781</v>
      </c>
      <c r="G1591" s="4"/>
      <c r="H1591" t="s">
        <v>3155</v>
      </c>
      <c r="I1591" t="s">
        <v>3171</v>
      </c>
      <c r="J1591">
        <v>0</v>
      </c>
      <c r="K1591" t="s">
        <v>3157</v>
      </c>
      <c r="L1591" t="s">
        <v>3245</v>
      </c>
      <c r="M1591" t="s">
        <v>549</v>
      </c>
      <c r="N1591" t="s">
        <v>550</v>
      </c>
      <c r="O1591" t="s">
        <v>136</v>
      </c>
      <c r="P1591" t="s">
        <v>139</v>
      </c>
      <c r="Q1591" t="s">
        <v>275</v>
      </c>
    </row>
    <row r="1592" spans="1:17">
      <c r="A1592" t="s">
        <v>21142</v>
      </c>
      <c r="B1592" t="s">
        <v>21143</v>
      </c>
      <c r="C1592" t="s">
        <v>21144</v>
      </c>
      <c r="D1592" s="4">
        <v>45801.357997685183</v>
      </c>
      <c r="E1592" s="4">
        <v>45806.291666666664</v>
      </c>
      <c r="F1592" s="4">
        <v>45806.309027777781</v>
      </c>
      <c r="G1592" s="4">
        <v>45806.289467592593</v>
      </c>
      <c r="H1592" t="s">
        <v>3155</v>
      </c>
      <c r="I1592" t="s">
        <v>3162</v>
      </c>
      <c r="J1592">
        <v>0</v>
      </c>
      <c r="K1592" t="s">
        <v>3379</v>
      </c>
      <c r="L1592" t="s">
        <v>3564</v>
      </c>
      <c r="M1592" t="s">
        <v>549</v>
      </c>
      <c r="N1592" t="s">
        <v>550</v>
      </c>
      <c r="O1592" t="s">
        <v>1923</v>
      </c>
      <c r="P1592" t="s">
        <v>1924</v>
      </c>
      <c r="Q1592" t="s">
        <v>3180</v>
      </c>
    </row>
    <row r="1593" spans="1:17">
      <c r="A1593" t="s">
        <v>21145</v>
      </c>
      <c r="B1593" t="s">
        <v>21146</v>
      </c>
      <c r="C1593" t="s">
        <v>21147</v>
      </c>
      <c r="D1593" s="4">
        <v>45801.357129629629</v>
      </c>
      <c r="E1593" s="4">
        <v>45803.083333333336</v>
      </c>
      <c r="F1593" s="4">
        <v>45803.100694444445</v>
      </c>
      <c r="G1593" s="4">
        <v>45803.082384259258</v>
      </c>
      <c r="H1593" t="s">
        <v>3155</v>
      </c>
      <c r="I1593" t="s">
        <v>3162</v>
      </c>
      <c r="J1593">
        <v>0</v>
      </c>
      <c r="K1593" t="s">
        <v>4987</v>
      </c>
      <c r="L1593" t="s">
        <v>3564</v>
      </c>
      <c r="M1593" t="s">
        <v>549</v>
      </c>
      <c r="N1593" t="s">
        <v>550</v>
      </c>
      <c r="O1593" t="s">
        <v>1923</v>
      </c>
      <c r="P1593" t="s">
        <v>1924</v>
      </c>
      <c r="Q1593" t="s">
        <v>20039</v>
      </c>
    </row>
    <row r="1594" spans="1:17">
      <c r="A1594" t="s">
        <v>21148</v>
      </c>
      <c r="B1594" t="s">
        <v>21149</v>
      </c>
      <c r="C1594" t="s">
        <v>21150</v>
      </c>
      <c r="D1594" s="4">
        <v>45801.351458333331</v>
      </c>
      <c r="E1594" s="4">
        <v>45802.5</v>
      </c>
      <c r="F1594" s="4">
        <v>45802.517361111109</v>
      </c>
      <c r="G1594" s="4">
        <v>45802.502766203703</v>
      </c>
      <c r="H1594" t="s">
        <v>3155</v>
      </c>
      <c r="I1594" t="s">
        <v>3162</v>
      </c>
      <c r="J1594">
        <v>0</v>
      </c>
      <c r="K1594" t="s">
        <v>4987</v>
      </c>
      <c r="L1594" t="s">
        <v>3564</v>
      </c>
      <c r="M1594" t="s">
        <v>549</v>
      </c>
      <c r="N1594" t="s">
        <v>550</v>
      </c>
      <c r="O1594" t="s">
        <v>1923</v>
      </c>
      <c r="P1594" t="s">
        <v>1924</v>
      </c>
      <c r="Q1594" t="s">
        <v>3199</v>
      </c>
    </row>
    <row r="1595" spans="1:17">
      <c r="A1595" t="s">
        <v>20274</v>
      </c>
      <c r="B1595" t="s">
        <v>20275</v>
      </c>
      <c r="C1595" t="s">
        <v>21151</v>
      </c>
      <c r="D1595" s="4">
        <v>45801.349270833336</v>
      </c>
      <c r="E1595" s="4">
        <v>45803.25</v>
      </c>
      <c r="F1595" s="4">
        <v>45803.267361111109</v>
      </c>
      <c r="G1595" s="4"/>
      <c r="H1595" t="s">
        <v>3155</v>
      </c>
      <c r="I1595" t="s">
        <v>3175</v>
      </c>
      <c r="J1595">
        <v>0</v>
      </c>
      <c r="K1595" t="s">
        <v>3157</v>
      </c>
      <c r="L1595" t="s">
        <v>3245</v>
      </c>
      <c r="M1595" t="s">
        <v>549</v>
      </c>
      <c r="N1595" t="s">
        <v>550</v>
      </c>
      <c r="O1595" t="s">
        <v>136</v>
      </c>
      <c r="P1595" t="s">
        <v>147</v>
      </c>
      <c r="Q1595" t="s">
        <v>257</v>
      </c>
    </row>
    <row r="1596" spans="1:17">
      <c r="A1596" t="s">
        <v>21152</v>
      </c>
      <c r="B1596" t="s">
        <v>21153</v>
      </c>
      <c r="C1596" t="s">
        <v>21154</v>
      </c>
      <c r="D1596" s="4">
        <v>45801.344537037039</v>
      </c>
      <c r="E1596" s="4">
        <v>45801.6875</v>
      </c>
      <c r="F1596" s="4">
        <v>45801.704861111109</v>
      </c>
      <c r="G1596" s="4"/>
      <c r="H1596" t="s">
        <v>3155</v>
      </c>
      <c r="I1596" t="s">
        <v>3184</v>
      </c>
      <c r="J1596">
        <v>1002</v>
      </c>
      <c r="K1596" t="s">
        <v>3157</v>
      </c>
      <c r="L1596" t="s">
        <v>3593</v>
      </c>
      <c r="M1596" t="s">
        <v>549</v>
      </c>
      <c r="N1596" t="s">
        <v>550</v>
      </c>
      <c r="O1596" t="s">
        <v>136</v>
      </c>
      <c r="P1596" t="s">
        <v>264</v>
      </c>
      <c r="Q1596" t="s">
        <v>266</v>
      </c>
    </row>
    <row r="1597" spans="1:17">
      <c r="A1597" t="s">
        <v>21155</v>
      </c>
      <c r="B1597" t="s">
        <v>21156</v>
      </c>
      <c r="C1597" t="s">
        <v>21157</v>
      </c>
      <c r="D1597" s="4">
        <v>45801.343287037038</v>
      </c>
      <c r="E1597" s="4">
        <v>45802.458333333336</v>
      </c>
      <c r="F1597" s="4">
        <v>45802.475694444445</v>
      </c>
      <c r="G1597" s="4">
        <v>45802.453784722224</v>
      </c>
      <c r="H1597" t="s">
        <v>3155</v>
      </c>
      <c r="I1597" t="s">
        <v>3280</v>
      </c>
      <c r="J1597">
        <v>0</v>
      </c>
      <c r="K1597" t="s">
        <v>3227</v>
      </c>
      <c r="L1597" t="s">
        <v>3564</v>
      </c>
      <c r="M1597" t="s">
        <v>549</v>
      </c>
      <c r="N1597" t="s">
        <v>550</v>
      </c>
      <c r="O1597" t="s">
        <v>1923</v>
      </c>
      <c r="P1597" t="s">
        <v>1924</v>
      </c>
      <c r="Q1597" t="s">
        <v>3394</v>
      </c>
    </row>
    <row r="1598" spans="1:17">
      <c r="A1598" t="s">
        <v>21158</v>
      </c>
      <c r="B1598" t="s">
        <v>21159</v>
      </c>
      <c r="C1598" t="s">
        <v>21160</v>
      </c>
      <c r="D1598" s="4">
        <v>45801.342002314814</v>
      </c>
      <c r="E1598" s="4">
        <v>45801.916666666664</v>
      </c>
      <c r="F1598" s="4">
        <v>45801.954861111109</v>
      </c>
      <c r="G1598" s="4">
        <v>45801.915914351855</v>
      </c>
      <c r="H1598" t="s">
        <v>3155</v>
      </c>
      <c r="I1598" t="s">
        <v>3156</v>
      </c>
      <c r="J1598">
        <v>0</v>
      </c>
      <c r="K1598" t="s">
        <v>3157</v>
      </c>
      <c r="L1598" t="s">
        <v>3564</v>
      </c>
      <c r="M1598" t="s">
        <v>549</v>
      </c>
      <c r="N1598" t="s">
        <v>550</v>
      </c>
      <c r="O1598" t="s">
        <v>551</v>
      </c>
      <c r="P1598" t="s">
        <v>145</v>
      </c>
      <c r="Q1598" t="s">
        <v>216</v>
      </c>
    </row>
    <row r="1599" spans="1:17">
      <c r="A1599" t="s">
        <v>20330</v>
      </c>
      <c r="B1599" t="s">
        <v>20331</v>
      </c>
      <c r="C1599" t="s">
        <v>21161</v>
      </c>
      <c r="D1599" s="4">
        <v>45801.341782407406</v>
      </c>
      <c r="E1599" s="4">
        <v>45803.291666666664</v>
      </c>
      <c r="F1599" s="4">
        <v>45803.329861111109</v>
      </c>
      <c r="G1599" s="4"/>
      <c r="H1599" t="s">
        <v>3155</v>
      </c>
      <c r="I1599" t="s">
        <v>3156</v>
      </c>
      <c r="J1599">
        <v>0</v>
      </c>
      <c r="K1599" t="s">
        <v>3194</v>
      </c>
      <c r="L1599" t="s">
        <v>3245</v>
      </c>
      <c r="M1599" t="s">
        <v>549</v>
      </c>
      <c r="N1599" t="s">
        <v>550</v>
      </c>
      <c r="O1599" t="s">
        <v>136</v>
      </c>
      <c r="P1599" t="s">
        <v>283</v>
      </c>
      <c r="Q1599" t="s">
        <v>284</v>
      </c>
    </row>
    <row r="1600" spans="1:17">
      <c r="A1600" t="s">
        <v>21162</v>
      </c>
      <c r="B1600" t="s">
        <v>21163</v>
      </c>
      <c r="C1600" t="s">
        <v>21164</v>
      </c>
      <c r="D1600" s="4">
        <v>45801.339884259258</v>
      </c>
      <c r="E1600" s="4">
        <v>45802.208333333336</v>
      </c>
      <c r="F1600" s="4">
        <v>45802.225694444445</v>
      </c>
      <c r="G1600" s="4"/>
      <c r="H1600" t="s">
        <v>3155</v>
      </c>
      <c r="I1600" t="s">
        <v>3184</v>
      </c>
      <c r="J1600">
        <v>0</v>
      </c>
      <c r="K1600" t="s">
        <v>3157</v>
      </c>
      <c r="L1600" t="s">
        <v>3593</v>
      </c>
      <c r="M1600" t="s">
        <v>549</v>
      </c>
      <c r="N1600" t="s">
        <v>550</v>
      </c>
      <c r="O1600" t="s">
        <v>136</v>
      </c>
      <c r="P1600" t="s">
        <v>147</v>
      </c>
      <c r="Q1600" t="s">
        <v>21124</v>
      </c>
    </row>
    <row r="1601" spans="1:17">
      <c r="A1601" t="s">
        <v>21165</v>
      </c>
      <c r="B1601" t="s">
        <v>21166</v>
      </c>
      <c r="C1601" t="s">
        <v>21167</v>
      </c>
      <c r="D1601" s="4">
        <v>45801.336701388886</v>
      </c>
      <c r="E1601" s="4">
        <v>45802.5625</v>
      </c>
      <c r="F1601" s="4">
        <v>45802.579861111109</v>
      </c>
      <c r="G1601" s="4"/>
      <c r="H1601" t="s">
        <v>3155</v>
      </c>
      <c r="I1601" t="s">
        <v>3162</v>
      </c>
      <c r="J1601">
        <v>0</v>
      </c>
      <c r="K1601" t="s">
        <v>3227</v>
      </c>
      <c r="L1601" t="s">
        <v>3593</v>
      </c>
      <c r="M1601" t="s">
        <v>549</v>
      </c>
      <c r="N1601" t="s">
        <v>550</v>
      </c>
      <c r="O1601" t="s">
        <v>1923</v>
      </c>
      <c r="P1601" t="s">
        <v>1924</v>
      </c>
      <c r="Q1601" t="s">
        <v>3180</v>
      </c>
    </row>
    <row r="1602" spans="1:17">
      <c r="A1602" t="s">
        <v>21168</v>
      </c>
      <c r="B1602" t="s">
        <v>21169</v>
      </c>
      <c r="C1602" t="s">
        <v>21170</v>
      </c>
      <c r="D1602" s="4">
        <v>45801.336481481485</v>
      </c>
      <c r="E1602" s="4">
        <v>45810.208333333336</v>
      </c>
      <c r="F1602" s="4">
        <v>45810.225694444445</v>
      </c>
      <c r="G1602" s="4"/>
      <c r="H1602" t="s">
        <v>3155</v>
      </c>
      <c r="I1602" t="s">
        <v>3162</v>
      </c>
      <c r="J1602">
        <v>0</v>
      </c>
      <c r="K1602" t="s">
        <v>3420</v>
      </c>
      <c r="L1602" t="s">
        <v>3158</v>
      </c>
      <c r="M1602" t="s">
        <v>549</v>
      </c>
      <c r="N1602" t="s">
        <v>550</v>
      </c>
      <c r="O1602" t="s">
        <v>1923</v>
      </c>
      <c r="P1602" t="s">
        <v>1924</v>
      </c>
      <c r="Q1602" t="s">
        <v>3164</v>
      </c>
    </row>
    <row r="1603" spans="1:17">
      <c r="A1603" t="s">
        <v>21171</v>
      </c>
      <c r="B1603" t="s">
        <v>21172</v>
      </c>
      <c r="C1603" t="s">
        <v>21173</v>
      </c>
      <c r="D1603" s="4">
        <v>45801.324861111112</v>
      </c>
      <c r="E1603" s="4">
        <v>45803.375</v>
      </c>
      <c r="F1603" s="4">
        <v>45803.392361111109</v>
      </c>
      <c r="G1603" s="4"/>
      <c r="H1603" t="s">
        <v>3155</v>
      </c>
      <c r="I1603" t="s">
        <v>3162</v>
      </c>
      <c r="J1603">
        <v>0</v>
      </c>
      <c r="K1603" t="s">
        <v>3379</v>
      </c>
      <c r="L1603" t="s">
        <v>3593</v>
      </c>
      <c r="M1603" t="s">
        <v>549</v>
      </c>
      <c r="N1603" t="s">
        <v>550</v>
      </c>
      <c r="O1603" t="s">
        <v>1923</v>
      </c>
      <c r="P1603" t="s">
        <v>1924</v>
      </c>
      <c r="Q1603" t="s">
        <v>3164</v>
      </c>
    </row>
    <row r="1604" spans="1:17">
      <c r="A1604" t="s">
        <v>21174</v>
      </c>
      <c r="B1604" t="s">
        <v>21175</v>
      </c>
      <c r="C1604" t="s">
        <v>21176</v>
      </c>
      <c r="D1604" s="4">
        <v>45801.319664351853</v>
      </c>
      <c r="E1604" s="4">
        <v>45802.416666666664</v>
      </c>
      <c r="F1604" s="4">
        <v>45802.434027777781</v>
      </c>
      <c r="G1604" s="4"/>
      <c r="H1604" t="s">
        <v>3155</v>
      </c>
      <c r="I1604" t="s">
        <v>3280</v>
      </c>
      <c r="J1604">
        <v>0</v>
      </c>
      <c r="K1604" t="s">
        <v>3227</v>
      </c>
      <c r="L1604" t="s">
        <v>3245</v>
      </c>
      <c r="M1604" t="s">
        <v>549</v>
      </c>
      <c r="N1604" t="s">
        <v>550</v>
      </c>
      <c r="O1604" t="s">
        <v>1923</v>
      </c>
      <c r="P1604" t="s">
        <v>1924</v>
      </c>
      <c r="Q1604" t="s">
        <v>3180</v>
      </c>
    </row>
    <row r="1605" spans="1:17">
      <c r="A1605" t="s">
        <v>29456</v>
      </c>
      <c r="B1605" t="s">
        <v>29457</v>
      </c>
      <c r="C1605" t="s">
        <v>29458</v>
      </c>
      <c r="D1605" s="4">
        <v>45801.319085648145</v>
      </c>
      <c r="E1605" s="4">
        <v>45814.520833333336</v>
      </c>
      <c r="F1605" s="4">
        <v>45814.538194444445</v>
      </c>
      <c r="G1605" s="4"/>
      <c r="H1605" t="s">
        <v>3155</v>
      </c>
      <c r="I1605" t="s">
        <v>3184</v>
      </c>
      <c r="J1605">
        <v>1001</v>
      </c>
      <c r="K1605" t="s">
        <v>3157</v>
      </c>
      <c r="L1605" t="s">
        <v>3158</v>
      </c>
      <c r="M1605" t="s">
        <v>549</v>
      </c>
      <c r="N1605" t="s">
        <v>550</v>
      </c>
      <c r="O1605" t="s">
        <v>551</v>
      </c>
      <c r="P1605" t="s">
        <v>242</v>
      </c>
      <c r="Q1605" t="s">
        <v>244</v>
      </c>
    </row>
    <row r="1606" spans="1:17">
      <c r="A1606" t="s">
        <v>21177</v>
      </c>
      <c r="B1606" t="s">
        <v>21178</v>
      </c>
      <c r="C1606" t="s">
        <v>21179</v>
      </c>
      <c r="D1606" s="4">
        <v>45801.318599537037</v>
      </c>
      <c r="E1606" s="4">
        <v>45802.25</v>
      </c>
      <c r="F1606" s="4">
        <v>45802.288194444445</v>
      </c>
      <c r="G1606" s="4"/>
      <c r="H1606" t="s">
        <v>3155</v>
      </c>
      <c r="I1606" t="s">
        <v>3209</v>
      </c>
      <c r="J1606">
        <v>0</v>
      </c>
      <c r="K1606" t="s">
        <v>3227</v>
      </c>
      <c r="L1606" t="s">
        <v>3593</v>
      </c>
      <c r="M1606" t="s">
        <v>549</v>
      </c>
      <c r="N1606" t="s">
        <v>550</v>
      </c>
      <c r="O1606" t="s">
        <v>136</v>
      </c>
      <c r="P1606" t="s">
        <v>143</v>
      </c>
      <c r="Q1606" t="s">
        <v>311</v>
      </c>
    </row>
    <row r="1607" spans="1:17">
      <c r="A1607" t="s">
        <v>21180</v>
      </c>
      <c r="B1607" t="s">
        <v>21181</v>
      </c>
      <c r="C1607" t="s">
        <v>21182</v>
      </c>
      <c r="D1607" s="4">
        <v>45801.318553240744</v>
      </c>
      <c r="E1607" s="4">
        <v>45801.875</v>
      </c>
      <c r="F1607" s="4">
        <v>45801.892361111109</v>
      </c>
      <c r="G1607" s="4"/>
      <c r="H1607" t="s">
        <v>3155</v>
      </c>
      <c r="I1607" t="s">
        <v>3291</v>
      </c>
      <c r="J1607">
        <v>0</v>
      </c>
      <c r="K1607" t="s">
        <v>3157</v>
      </c>
      <c r="L1607" t="s">
        <v>3593</v>
      </c>
      <c r="M1607" t="s">
        <v>549</v>
      </c>
      <c r="N1607" t="s">
        <v>550</v>
      </c>
      <c r="O1607" t="s">
        <v>136</v>
      </c>
      <c r="P1607" t="s">
        <v>139</v>
      </c>
      <c r="Q1607" t="s">
        <v>273</v>
      </c>
    </row>
    <row r="1608" spans="1:17">
      <c r="A1608" t="s">
        <v>21183</v>
      </c>
      <c r="B1608" t="s">
        <v>21184</v>
      </c>
      <c r="C1608" t="s">
        <v>21185</v>
      </c>
      <c r="D1608" s="4">
        <v>45801.30940972222</v>
      </c>
      <c r="E1608" s="4">
        <v>45801.666666666664</v>
      </c>
      <c r="F1608" s="4">
        <v>45801.684027777781</v>
      </c>
      <c r="G1608" s="4"/>
      <c r="H1608" t="s">
        <v>3155</v>
      </c>
      <c r="I1608" t="s">
        <v>3291</v>
      </c>
      <c r="J1608">
        <v>0</v>
      </c>
      <c r="K1608" t="s">
        <v>3157</v>
      </c>
      <c r="L1608" t="s">
        <v>3593</v>
      </c>
      <c r="M1608" t="s">
        <v>549</v>
      </c>
      <c r="N1608" t="s">
        <v>550</v>
      </c>
      <c r="O1608" t="s">
        <v>616</v>
      </c>
      <c r="P1608" t="s">
        <v>314</v>
      </c>
      <c r="Q1608" t="s">
        <v>323</v>
      </c>
    </row>
    <row r="1609" spans="1:17">
      <c r="A1609" t="s">
        <v>21186</v>
      </c>
      <c r="B1609" t="s">
        <v>21187</v>
      </c>
      <c r="C1609" t="s">
        <v>21188</v>
      </c>
      <c r="D1609" s="4">
        <v>45801.306006944447</v>
      </c>
      <c r="E1609" s="4">
        <v>45802.791666666664</v>
      </c>
      <c r="F1609" s="4">
        <v>45802.809027777781</v>
      </c>
      <c r="G1609" s="4">
        <v>45802.796909722223</v>
      </c>
      <c r="H1609" t="s">
        <v>3155</v>
      </c>
      <c r="I1609" t="s">
        <v>3184</v>
      </c>
      <c r="J1609">
        <v>1001</v>
      </c>
      <c r="K1609" t="s">
        <v>3157</v>
      </c>
      <c r="L1609" t="s">
        <v>3564</v>
      </c>
      <c r="M1609" t="s">
        <v>549</v>
      </c>
      <c r="N1609" t="s">
        <v>550</v>
      </c>
      <c r="O1609" t="s">
        <v>136</v>
      </c>
      <c r="P1609" t="s">
        <v>292</v>
      </c>
      <c r="Q1609" t="s">
        <v>295</v>
      </c>
    </row>
    <row r="1610" spans="1:17">
      <c r="A1610" t="s">
        <v>21189</v>
      </c>
      <c r="B1610" t="s">
        <v>21190</v>
      </c>
      <c r="C1610" t="s">
        <v>21191</v>
      </c>
      <c r="D1610" s="4">
        <v>45801.3046412037</v>
      </c>
      <c r="E1610" s="4">
        <v>45804.895833333336</v>
      </c>
      <c r="F1610" s="4">
        <v>45804.913194444445</v>
      </c>
      <c r="G1610" s="4"/>
      <c r="H1610" t="s">
        <v>3155</v>
      </c>
      <c r="I1610" t="s">
        <v>3184</v>
      </c>
      <c r="J1610">
        <v>1002</v>
      </c>
      <c r="K1610" t="s">
        <v>3157</v>
      </c>
      <c r="L1610" t="s">
        <v>3245</v>
      </c>
      <c r="M1610" t="s">
        <v>549</v>
      </c>
      <c r="N1610" t="s">
        <v>550</v>
      </c>
      <c r="O1610" t="s">
        <v>136</v>
      </c>
      <c r="P1610" t="s">
        <v>292</v>
      </c>
      <c r="Q1610" t="s">
        <v>293</v>
      </c>
    </row>
    <row r="1611" spans="1:17">
      <c r="A1611" t="s">
        <v>21109</v>
      </c>
      <c r="B1611" t="s">
        <v>21110</v>
      </c>
      <c r="C1611" t="s">
        <v>21192</v>
      </c>
      <c r="D1611" s="4">
        <v>45801.298310185186</v>
      </c>
      <c r="E1611" s="4">
        <v>45801.875</v>
      </c>
      <c r="F1611" s="4">
        <v>45801.913194444445</v>
      </c>
      <c r="G1611" s="4"/>
      <c r="H1611" t="s">
        <v>3155</v>
      </c>
      <c r="I1611" t="s">
        <v>3156</v>
      </c>
      <c r="J1611">
        <v>0</v>
      </c>
      <c r="K1611" t="s">
        <v>3157</v>
      </c>
      <c r="L1611" t="s">
        <v>3245</v>
      </c>
      <c r="M1611" t="s">
        <v>549</v>
      </c>
      <c r="N1611" t="s">
        <v>550</v>
      </c>
      <c r="O1611" t="s">
        <v>136</v>
      </c>
      <c r="P1611" t="s">
        <v>283</v>
      </c>
      <c r="Q1611" t="s">
        <v>286</v>
      </c>
    </row>
    <row r="1612" spans="1:17">
      <c r="A1612" t="s">
        <v>21193</v>
      </c>
      <c r="B1612" t="s">
        <v>21194</v>
      </c>
      <c r="C1612" t="s">
        <v>21195</v>
      </c>
      <c r="D1612" s="4">
        <v>45801.297256944446</v>
      </c>
      <c r="E1612" s="4">
        <v>45802.729166666664</v>
      </c>
      <c r="F1612" s="4">
        <v>45802.767361111109</v>
      </c>
      <c r="G1612" s="4"/>
      <c r="H1612" t="s">
        <v>3155</v>
      </c>
      <c r="I1612" t="s">
        <v>3156</v>
      </c>
      <c r="J1612">
        <v>0</v>
      </c>
      <c r="K1612" t="s">
        <v>3157</v>
      </c>
      <c r="L1612" t="s">
        <v>3245</v>
      </c>
      <c r="M1612" t="s">
        <v>549</v>
      </c>
      <c r="N1612" t="s">
        <v>550</v>
      </c>
      <c r="O1612" t="s">
        <v>551</v>
      </c>
      <c r="P1612" t="s">
        <v>242</v>
      </c>
      <c r="Q1612" t="s">
        <v>245</v>
      </c>
    </row>
    <row r="1613" spans="1:17">
      <c r="A1613" t="s">
        <v>21196</v>
      </c>
      <c r="B1613" t="s">
        <v>21197</v>
      </c>
      <c r="C1613" t="s">
        <v>21198</v>
      </c>
      <c r="D1613" s="4">
        <v>45801.291851851849</v>
      </c>
      <c r="E1613" s="4">
        <v>45802.375</v>
      </c>
      <c r="F1613" s="4">
        <v>45802.413194444445</v>
      </c>
      <c r="G1613" s="4">
        <v>45802.372372685182</v>
      </c>
      <c r="H1613" t="s">
        <v>3155</v>
      </c>
      <c r="I1613" t="s">
        <v>3156</v>
      </c>
      <c r="J1613">
        <v>0</v>
      </c>
      <c r="K1613" t="s">
        <v>3157</v>
      </c>
      <c r="L1613" t="s">
        <v>3564</v>
      </c>
      <c r="M1613" t="s">
        <v>549</v>
      </c>
      <c r="N1613" t="s">
        <v>550</v>
      </c>
      <c r="O1613" t="s">
        <v>136</v>
      </c>
      <c r="P1613" t="s">
        <v>147</v>
      </c>
      <c r="Q1613" t="s">
        <v>257</v>
      </c>
    </row>
    <row r="1614" spans="1:17">
      <c r="A1614" t="s">
        <v>29459</v>
      </c>
      <c r="B1614" t="s">
        <v>29460</v>
      </c>
      <c r="C1614" t="s">
        <v>29461</v>
      </c>
      <c r="D1614" s="4">
        <v>45801.289131944446</v>
      </c>
      <c r="E1614" s="4">
        <v>45802.354166666664</v>
      </c>
      <c r="F1614" s="4">
        <v>45802.371527777781</v>
      </c>
      <c r="G1614" s="4">
        <v>45802.35460648148</v>
      </c>
      <c r="H1614" t="s">
        <v>3155</v>
      </c>
      <c r="I1614" t="s">
        <v>3291</v>
      </c>
      <c r="J1614">
        <v>0</v>
      </c>
      <c r="K1614" t="s">
        <v>3157</v>
      </c>
      <c r="L1614" t="s">
        <v>3564</v>
      </c>
      <c r="M1614" t="s">
        <v>549</v>
      </c>
      <c r="N1614" t="s">
        <v>550</v>
      </c>
      <c r="O1614" t="s">
        <v>616</v>
      </c>
      <c r="P1614" t="s">
        <v>314</v>
      </c>
      <c r="Q1614" t="s">
        <v>319</v>
      </c>
    </row>
    <row r="1615" spans="1:17">
      <c r="A1615" t="s">
        <v>21199</v>
      </c>
      <c r="B1615" t="s">
        <v>21200</v>
      </c>
      <c r="C1615" t="s">
        <v>21201</v>
      </c>
      <c r="D1615" s="4">
        <v>45801.285300925927</v>
      </c>
      <c r="E1615" s="4">
        <v>45805.270833333336</v>
      </c>
      <c r="F1615" s="4">
        <v>45805.288194444445</v>
      </c>
      <c r="G1615" s="4"/>
      <c r="H1615" t="s">
        <v>3155</v>
      </c>
      <c r="I1615" t="s">
        <v>3175</v>
      </c>
      <c r="J1615">
        <v>0</v>
      </c>
      <c r="K1615" t="s">
        <v>3157</v>
      </c>
      <c r="L1615" t="s">
        <v>3245</v>
      </c>
      <c r="M1615" t="s">
        <v>549</v>
      </c>
      <c r="N1615" t="s">
        <v>550</v>
      </c>
      <c r="O1615" t="s">
        <v>551</v>
      </c>
      <c r="P1615" t="s">
        <v>149</v>
      </c>
      <c r="Q1615" t="s">
        <v>200</v>
      </c>
    </row>
    <row r="1616" spans="1:17">
      <c r="A1616" t="s">
        <v>21202</v>
      </c>
      <c r="B1616" t="s">
        <v>21203</v>
      </c>
      <c r="C1616" t="s">
        <v>21204</v>
      </c>
      <c r="D1616" s="4">
        <v>45801.284351851849</v>
      </c>
      <c r="E1616" s="4">
        <v>45802.4375</v>
      </c>
      <c r="F1616" s="4">
        <v>45802.475694444445</v>
      </c>
      <c r="G1616" s="4"/>
      <c r="H1616" t="s">
        <v>3155</v>
      </c>
      <c r="I1616" t="s">
        <v>3209</v>
      </c>
      <c r="J1616">
        <v>0</v>
      </c>
      <c r="K1616" t="s">
        <v>3227</v>
      </c>
      <c r="L1616" t="s">
        <v>3593</v>
      </c>
      <c r="M1616" t="s">
        <v>549</v>
      </c>
      <c r="N1616" t="s">
        <v>550</v>
      </c>
      <c r="O1616" t="s">
        <v>136</v>
      </c>
      <c r="P1616" t="s">
        <v>264</v>
      </c>
      <c r="Q1616" t="s">
        <v>265</v>
      </c>
    </row>
    <row r="1617" spans="1:17">
      <c r="A1617" t="s">
        <v>21205</v>
      </c>
      <c r="B1617" t="s">
        <v>21206</v>
      </c>
      <c r="C1617" t="s">
        <v>21207</v>
      </c>
      <c r="D1617" s="4">
        <v>45801.2815625</v>
      </c>
      <c r="E1617" s="4">
        <v>45802.375</v>
      </c>
      <c r="F1617" s="4">
        <v>45802.392361111109</v>
      </c>
      <c r="G1617" s="4">
        <v>45802.375648148147</v>
      </c>
      <c r="H1617" t="s">
        <v>3155</v>
      </c>
      <c r="I1617" t="s">
        <v>3171</v>
      </c>
      <c r="J1617">
        <v>0</v>
      </c>
      <c r="K1617" t="s">
        <v>3157</v>
      </c>
      <c r="L1617" t="s">
        <v>3564</v>
      </c>
      <c r="M1617" t="s">
        <v>549</v>
      </c>
      <c r="N1617" t="s">
        <v>550</v>
      </c>
      <c r="O1617" t="s">
        <v>551</v>
      </c>
      <c r="P1617" t="s">
        <v>145</v>
      </c>
      <c r="Q1617" t="s">
        <v>217</v>
      </c>
    </row>
    <row r="1618" spans="1:17">
      <c r="A1618" t="s">
        <v>21208</v>
      </c>
      <c r="B1618" t="s">
        <v>21209</v>
      </c>
      <c r="C1618" t="s">
        <v>21210</v>
      </c>
      <c r="D1618" s="4">
        <v>45801.277627314812</v>
      </c>
      <c r="E1618" s="4">
        <v>45810.208333333336</v>
      </c>
      <c r="F1618" s="4">
        <v>45810.225694444445</v>
      </c>
      <c r="G1618" s="4"/>
      <c r="H1618" t="s">
        <v>3155</v>
      </c>
      <c r="I1618" t="s">
        <v>3175</v>
      </c>
      <c r="J1618">
        <v>0</v>
      </c>
      <c r="K1618" t="s">
        <v>3157</v>
      </c>
      <c r="L1618" t="s">
        <v>3158</v>
      </c>
      <c r="M1618" t="s">
        <v>549</v>
      </c>
      <c r="N1618" t="s">
        <v>550</v>
      </c>
      <c r="O1618" t="s">
        <v>551</v>
      </c>
      <c r="P1618" t="s">
        <v>145</v>
      </c>
      <c r="Q1618" t="s">
        <v>222</v>
      </c>
    </row>
    <row r="1619" spans="1:17">
      <c r="A1619" t="s">
        <v>21211</v>
      </c>
      <c r="B1619" t="s">
        <v>21212</v>
      </c>
      <c r="C1619" t="s">
        <v>21213</v>
      </c>
      <c r="D1619" s="4">
        <v>45801.272060185183</v>
      </c>
      <c r="E1619" s="4">
        <v>45802.75</v>
      </c>
      <c r="F1619" s="4">
        <v>45802.767361111109</v>
      </c>
      <c r="G1619" s="4"/>
      <c r="H1619" t="s">
        <v>3155</v>
      </c>
      <c r="I1619" t="s">
        <v>3171</v>
      </c>
      <c r="J1619">
        <v>0</v>
      </c>
      <c r="K1619" t="s">
        <v>3194</v>
      </c>
      <c r="L1619" t="s">
        <v>3245</v>
      </c>
      <c r="M1619" t="s">
        <v>549</v>
      </c>
      <c r="N1619" t="s">
        <v>550</v>
      </c>
      <c r="O1619" t="s">
        <v>136</v>
      </c>
      <c r="P1619" t="s">
        <v>139</v>
      </c>
      <c r="Q1619" t="s">
        <v>425</v>
      </c>
    </row>
    <row r="1620" spans="1:17">
      <c r="A1620" t="s">
        <v>21043</v>
      </c>
      <c r="B1620" t="s">
        <v>21044</v>
      </c>
      <c r="C1620" t="s">
        <v>21214</v>
      </c>
      <c r="D1620" s="4">
        <v>45801.267685185187</v>
      </c>
      <c r="E1620" s="4">
        <v>45802.4375</v>
      </c>
      <c r="F1620" s="4">
        <v>45802.454861111109</v>
      </c>
      <c r="G1620" s="4"/>
      <c r="H1620" t="s">
        <v>3155</v>
      </c>
      <c r="I1620" t="s">
        <v>3162</v>
      </c>
      <c r="J1620">
        <v>0</v>
      </c>
      <c r="K1620" t="s">
        <v>3227</v>
      </c>
      <c r="L1620" t="s">
        <v>3245</v>
      </c>
      <c r="M1620" t="s">
        <v>549</v>
      </c>
      <c r="N1620" t="s">
        <v>550</v>
      </c>
      <c r="O1620" t="s">
        <v>1923</v>
      </c>
      <c r="P1620" t="s">
        <v>1924</v>
      </c>
      <c r="Q1620" t="s">
        <v>3281</v>
      </c>
    </row>
    <row r="1621" spans="1:17">
      <c r="A1621" t="s">
        <v>21215</v>
      </c>
      <c r="B1621" t="s">
        <v>21216</v>
      </c>
      <c r="C1621" t="s">
        <v>21217</v>
      </c>
      <c r="D1621" s="4">
        <v>45801.265451388892</v>
      </c>
      <c r="E1621" s="4">
        <v>45802.770833333336</v>
      </c>
      <c r="F1621" s="4">
        <v>45802.788194444445</v>
      </c>
      <c r="G1621" s="4"/>
      <c r="H1621" t="s">
        <v>3155</v>
      </c>
      <c r="I1621" t="s">
        <v>3291</v>
      </c>
      <c r="J1621">
        <v>0</v>
      </c>
      <c r="K1621" t="s">
        <v>3157</v>
      </c>
      <c r="L1621" t="s">
        <v>3593</v>
      </c>
      <c r="M1621" t="s">
        <v>549</v>
      </c>
      <c r="N1621" t="s">
        <v>550</v>
      </c>
      <c r="O1621" t="s">
        <v>136</v>
      </c>
      <c r="P1621" t="s">
        <v>264</v>
      </c>
      <c r="Q1621" t="s">
        <v>2914</v>
      </c>
    </row>
    <row r="1622" spans="1:17">
      <c r="A1622" t="s">
        <v>21218</v>
      </c>
      <c r="B1622" t="s">
        <v>21219</v>
      </c>
      <c r="C1622" t="s">
        <v>21220</v>
      </c>
      <c r="D1622" s="4">
        <v>45801.265439814815</v>
      </c>
      <c r="E1622" s="4">
        <v>45802.958333333336</v>
      </c>
      <c r="F1622" s="4">
        <v>45802.975694444445</v>
      </c>
      <c r="G1622" s="4">
        <v>45802.958506944444</v>
      </c>
      <c r="H1622" t="s">
        <v>3155</v>
      </c>
      <c r="I1622" t="s">
        <v>3171</v>
      </c>
      <c r="J1622">
        <v>1002</v>
      </c>
      <c r="K1622" t="s">
        <v>3157</v>
      </c>
      <c r="L1622" t="s">
        <v>3564</v>
      </c>
      <c r="M1622" t="s">
        <v>549</v>
      </c>
      <c r="N1622" t="s">
        <v>550</v>
      </c>
      <c r="O1622" t="s">
        <v>616</v>
      </c>
      <c r="P1622" t="s">
        <v>626</v>
      </c>
      <c r="Q1622" t="s">
        <v>3366</v>
      </c>
    </row>
    <row r="1623" spans="1:17">
      <c r="A1623" t="s">
        <v>5474</v>
      </c>
      <c r="B1623" t="s">
        <v>5475</v>
      </c>
      <c r="C1623" t="s">
        <v>21221</v>
      </c>
      <c r="D1623" s="4">
        <v>45801.264907407407</v>
      </c>
      <c r="E1623" s="4">
        <v>45802.770833333336</v>
      </c>
      <c r="F1623" s="4">
        <v>45802.788194444445</v>
      </c>
      <c r="G1623" s="4">
        <v>45802.766805555555</v>
      </c>
      <c r="H1623" t="s">
        <v>3155</v>
      </c>
      <c r="I1623" t="s">
        <v>3162</v>
      </c>
      <c r="J1623">
        <v>0</v>
      </c>
      <c r="K1623" t="s">
        <v>3379</v>
      </c>
      <c r="L1623" t="s">
        <v>3564</v>
      </c>
      <c r="M1623" t="s">
        <v>549</v>
      </c>
      <c r="N1623" t="s">
        <v>550</v>
      </c>
      <c r="O1623" t="s">
        <v>1923</v>
      </c>
      <c r="P1623" t="s">
        <v>1924</v>
      </c>
      <c r="Q1623" t="s">
        <v>3164</v>
      </c>
    </row>
    <row r="1624" spans="1:17">
      <c r="A1624" t="s">
        <v>21222</v>
      </c>
      <c r="B1624" t="s">
        <v>21223</v>
      </c>
      <c r="C1624" t="s">
        <v>21224</v>
      </c>
      <c r="D1624" s="4">
        <v>45801.26221064815</v>
      </c>
      <c r="E1624" s="4">
        <v>45802.229166666664</v>
      </c>
      <c r="F1624" s="4">
        <v>45802.246527777781</v>
      </c>
      <c r="G1624" s="4">
        <v>45802.227754629632</v>
      </c>
      <c r="H1624" t="s">
        <v>3155</v>
      </c>
      <c r="I1624" t="s">
        <v>3171</v>
      </c>
      <c r="J1624">
        <v>1001</v>
      </c>
      <c r="K1624" t="s">
        <v>3157</v>
      </c>
      <c r="L1624" t="s">
        <v>3564</v>
      </c>
      <c r="M1624" t="s">
        <v>549</v>
      </c>
      <c r="N1624" t="s">
        <v>550</v>
      </c>
      <c r="O1624" t="s">
        <v>551</v>
      </c>
      <c r="P1624" t="s">
        <v>145</v>
      </c>
      <c r="Q1624" t="s">
        <v>222</v>
      </c>
    </row>
    <row r="1625" spans="1:17">
      <c r="A1625" t="s">
        <v>21225</v>
      </c>
      <c r="B1625" t="s">
        <v>21226</v>
      </c>
      <c r="C1625" t="s">
        <v>21227</v>
      </c>
      <c r="D1625" s="4">
        <v>45801.258113425924</v>
      </c>
      <c r="E1625" s="4">
        <v>45803.708333333336</v>
      </c>
      <c r="F1625" s="4">
        <v>45803.725694444445</v>
      </c>
      <c r="G1625" s="4">
        <v>45803.70758101852</v>
      </c>
      <c r="H1625" t="s">
        <v>3155</v>
      </c>
      <c r="I1625" t="s">
        <v>3162</v>
      </c>
      <c r="J1625">
        <v>0</v>
      </c>
      <c r="K1625" t="s">
        <v>3379</v>
      </c>
      <c r="L1625" t="s">
        <v>3564</v>
      </c>
      <c r="M1625" t="s">
        <v>549</v>
      </c>
      <c r="N1625" t="s">
        <v>550</v>
      </c>
      <c r="O1625" t="s">
        <v>1923</v>
      </c>
      <c r="P1625" t="s">
        <v>1924</v>
      </c>
      <c r="Q1625" t="s">
        <v>3180</v>
      </c>
    </row>
    <row r="1626" spans="1:17">
      <c r="A1626" t="s">
        <v>21228</v>
      </c>
      <c r="B1626" t="s">
        <v>21229</v>
      </c>
      <c r="C1626" t="s">
        <v>21230</v>
      </c>
      <c r="D1626" s="4">
        <v>45801.247453703705</v>
      </c>
      <c r="E1626" s="4">
        <v>45802.333333333336</v>
      </c>
      <c r="F1626" s="4">
        <v>45802.350694444445</v>
      </c>
      <c r="G1626" s="4">
        <v>45802.325127314813</v>
      </c>
      <c r="H1626" t="s">
        <v>3155</v>
      </c>
      <c r="I1626" t="s">
        <v>3175</v>
      </c>
      <c r="J1626">
        <v>0</v>
      </c>
      <c r="K1626" t="s">
        <v>3194</v>
      </c>
      <c r="L1626" t="s">
        <v>3564</v>
      </c>
      <c r="M1626" t="s">
        <v>549</v>
      </c>
      <c r="N1626" t="s">
        <v>550</v>
      </c>
      <c r="O1626" t="s">
        <v>136</v>
      </c>
      <c r="P1626" t="s">
        <v>283</v>
      </c>
      <c r="Q1626" t="s">
        <v>287</v>
      </c>
    </row>
    <row r="1627" spans="1:17">
      <c r="A1627" t="s">
        <v>21231</v>
      </c>
      <c r="B1627" t="s">
        <v>21232</v>
      </c>
      <c r="C1627" t="s">
        <v>21233</v>
      </c>
      <c r="D1627" s="4">
        <v>45801.242523148147</v>
      </c>
      <c r="E1627" s="4">
        <v>45803.041666666664</v>
      </c>
      <c r="F1627" s="4">
        <v>45803.059027777781</v>
      </c>
      <c r="G1627" s="4"/>
      <c r="H1627" t="s">
        <v>3155</v>
      </c>
      <c r="I1627" t="s">
        <v>3402</v>
      </c>
      <c r="J1627">
        <v>0</v>
      </c>
      <c r="K1627" t="s">
        <v>3403</v>
      </c>
      <c r="L1627" t="s">
        <v>3245</v>
      </c>
      <c r="M1627" t="s">
        <v>549</v>
      </c>
      <c r="N1627" t="s">
        <v>550</v>
      </c>
      <c r="O1627" t="s">
        <v>136</v>
      </c>
      <c r="P1627" t="s">
        <v>139</v>
      </c>
      <c r="Q1627" t="s">
        <v>276</v>
      </c>
    </row>
    <row r="1628" spans="1:17">
      <c r="A1628" t="s">
        <v>21234</v>
      </c>
      <c r="B1628" t="s">
        <v>21235</v>
      </c>
      <c r="C1628" t="s">
        <v>21236</v>
      </c>
      <c r="D1628" s="4">
        <v>45801.239027777781</v>
      </c>
      <c r="E1628" s="4">
        <v>45804.3125</v>
      </c>
      <c r="F1628" s="4">
        <v>45804.329861111109</v>
      </c>
      <c r="G1628" s="4">
        <v>45804.3125</v>
      </c>
      <c r="H1628" t="s">
        <v>3155</v>
      </c>
      <c r="I1628" t="s">
        <v>3175</v>
      </c>
      <c r="J1628">
        <v>0</v>
      </c>
      <c r="K1628" t="s">
        <v>3157</v>
      </c>
      <c r="L1628" t="s">
        <v>3564</v>
      </c>
      <c r="M1628" t="s">
        <v>549</v>
      </c>
      <c r="N1628" t="s">
        <v>550</v>
      </c>
      <c r="O1628" t="s">
        <v>616</v>
      </c>
      <c r="P1628" t="s">
        <v>314</v>
      </c>
      <c r="Q1628" t="s">
        <v>320</v>
      </c>
    </row>
    <row r="1629" spans="1:17">
      <c r="A1629" t="s">
        <v>20531</v>
      </c>
      <c r="B1629" t="s">
        <v>20532</v>
      </c>
      <c r="C1629" t="s">
        <v>21237</v>
      </c>
      <c r="D1629" s="4">
        <v>45801.236747685187</v>
      </c>
      <c r="E1629" s="4">
        <v>45803.75</v>
      </c>
      <c r="F1629" s="4">
        <v>45803.767361111109</v>
      </c>
      <c r="G1629" s="4"/>
      <c r="H1629" t="s">
        <v>3155</v>
      </c>
      <c r="I1629" t="s">
        <v>3171</v>
      </c>
      <c r="J1629">
        <v>0</v>
      </c>
      <c r="K1629" t="s">
        <v>3157</v>
      </c>
      <c r="L1629" t="s">
        <v>3245</v>
      </c>
      <c r="M1629" t="s">
        <v>549</v>
      </c>
      <c r="N1629" t="s">
        <v>550</v>
      </c>
      <c r="O1629" t="s">
        <v>136</v>
      </c>
      <c r="P1629" t="s">
        <v>143</v>
      </c>
      <c r="Q1629" t="s">
        <v>301</v>
      </c>
    </row>
    <row r="1630" spans="1:17">
      <c r="A1630" t="s">
        <v>21238</v>
      </c>
      <c r="B1630" t="s">
        <v>21239</v>
      </c>
      <c r="C1630" t="s">
        <v>21240</v>
      </c>
      <c r="D1630" s="4">
        <v>45801.234050925923</v>
      </c>
      <c r="E1630" s="4">
        <v>45804.875</v>
      </c>
      <c r="F1630" s="4">
        <v>45804.892361111109</v>
      </c>
      <c r="G1630" s="4"/>
      <c r="H1630" t="s">
        <v>3155</v>
      </c>
      <c r="I1630" t="s">
        <v>3184</v>
      </c>
      <c r="J1630">
        <v>0</v>
      </c>
      <c r="K1630" t="s">
        <v>3157</v>
      </c>
      <c r="L1630" t="s">
        <v>3593</v>
      </c>
      <c r="M1630" t="s">
        <v>549</v>
      </c>
      <c r="N1630" t="s">
        <v>550</v>
      </c>
      <c r="O1630" t="s">
        <v>616</v>
      </c>
      <c r="P1630" t="s">
        <v>314</v>
      </c>
      <c r="Q1630" t="s">
        <v>316</v>
      </c>
    </row>
    <row r="1631" spans="1:17">
      <c r="A1631" t="s">
        <v>21241</v>
      </c>
      <c r="B1631" t="s">
        <v>21242</v>
      </c>
      <c r="C1631" t="s">
        <v>21243</v>
      </c>
      <c r="D1631" s="4">
        <v>45801.233055555553</v>
      </c>
      <c r="E1631" s="4">
        <v>45806.729166666664</v>
      </c>
      <c r="F1631" s="4">
        <v>45806.746527777781</v>
      </c>
      <c r="G1631" s="4"/>
      <c r="H1631" t="s">
        <v>3155</v>
      </c>
      <c r="I1631" t="s">
        <v>3171</v>
      </c>
      <c r="J1631">
        <v>1001</v>
      </c>
      <c r="K1631" t="s">
        <v>3157</v>
      </c>
      <c r="L1631" t="s">
        <v>3158</v>
      </c>
      <c r="M1631" t="s">
        <v>549</v>
      </c>
      <c r="N1631" t="s">
        <v>550</v>
      </c>
      <c r="O1631" t="s">
        <v>616</v>
      </c>
      <c r="P1631" t="s">
        <v>314</v>
      </c>
      <c r="Q1631" t="s">
        <v>323</v>
      </c>
    </row>
    <row r="1632" spans="1:17">
      <c r="A1632" t="s">
        <v>21244</v>
      </c>
      <c r="B1632" t="s">
        <v>21245</v>
      </c>
      <c r="C1632" t="s">
        <v>21246</v>
      </c>
      <c r="D1632" s="4">
        <v>45801.224780092591</v>
      </c>
      <c r="E1632" s="4">
        <v>45804.375</v>
      </c>
      <c r="F1632" s="4">
        <v>45804.392361111109</v>
      </c>
      <c r="G1632" s="4">
        <v>45804.370381944442</v>
      </c>
      <c r="H1632" t="s">
        <v>3155</v>
      </c>
      <c r="I1632" t="s">
        <v>3291</v>
      </c>
      <c r="J1632">
        <v>0</v>
      </c>
      <c r="K1632" t="s">
        <v>3194</v>
      </c>
      <c r="L1632" t="s">
        <v>3564</v>
      </c>
      <c r="M1632" t="s">
        <v>549</v>
      </c>
      <c r="N1632" t="s">
        <v>550</v>
      </c>
      <c r="O1632" t="s">
        <v>616</v>
      </c>
      <c r="P1632" t="s">
        <v>314</v>
      </c>
      <c r="Q1632" t="s">
        <v>322</v>
      </c>
    </row>
    <row r="1633" spans="1:17">
      <c r="A1633" t="s">
        <v>21247</v>
      </c>
      <c r="B1633" t="s">
        <v>21248</v>
      </c>
      <c r="C1633" t="s">
        <v>21249</v>
      </c>
      <c r="D1633" s="4">
        <v>45801.224340277775</v>
      </c>
      <c r="E1633" s="4">
        <v>45809.291666666664</v>
      </c>
      <c r="F1633" s="4">
        <v>45809.329861111109</v>
      </c>
      <c r="G1633" s="4"/>
      <c r="H1633" t="s">
        <v>3155</v>
      </c>
      <c r="I1633" t="s">
        <v>3156</v>
      </c>
      <c r="J1633">
        <v>0</v>
      </c>
      <c r="K1633" t="s">
        <v>3194</v>
      </c>
      <c r="L1633" t="s">
        <v>3158</v>
      </c>
      <c r="M1633" t="s">
        <v>549</v>
      </c>
      <c r="N1633" t="s">
        <v>550</v>
      </c>
      <c r="O1633" t="s">
        <v>136</v>
      </c>
      <c r="P1633" t="s">
        <v>147</v>
      </c>
      <c r="Q1633" t="s">
        <v>254</v>
      </c>
    </row>
    <row r="1634" spans="1:17">
      <c r="A1634" t="s">
        <v>21228</v>
      </c>
      <c r="B1634" t="s">
        <v>21229</v>
      </c>
      <c r="C1634" t="s">
        <v>21250</v>
      </c>
      <c r="D1634" s="4">
        <v>45801.220347222225</v>
      </c>
      <c r="E1634" s="4">
        <v>45802.333333333336</v>
      </c>
      <c r="F1634" s="4">
        <v>45802.350694444445</v>
      </c>
      <c r="G1634" s="4"/>
      <c r="H1634" t="s">
        <v>3155</v>
      </c>
      <c r="I1634" t="s">
        <v>3402</v>
      </c>
      <c r="J1634">
        <v>0</v>
      </c>
      <c r="K1634" t="s">
        <v>3403</v>
      </c>
      <c r="L1634" t="s">
        <v>3245</v>
      </c>
      <c r="M1634" t="s">
        <v>549</v>
      </c>
      <c r="N1634" t="s">
        <v>550</v>
      </c>
      <c r="O1634" t="s">
        <v>136</v>
      </c>
      <c r="P1634" t="s">
        <v>283</v>
      </c>
      <c r="Q1634" t="s">
        <v>287</v>
      </c>
    </row>
    <row r="1635" spans="1:17">
      <c r="A1635" t="s">
        <v>21251</v>
      </c>
      <c r="B1635" t="s">
        <v>21252</v>
      </c>
      <c r="C1635" t="s">
        <v>21253</v>
      </c>
      <c r="D1635" s="4">
        <v>45801.218009259261</v>
      </c>
      <c r="E1635" s="4">
        <v>45806.333333333336</v>
      </c>
      <c r="F1635" s="4">
        <v>45806.350694444445</v>
      </c>
      <c r="G1635" s="4"/>
      <c r="H1635" t="s">
        <v>3155</v>
      </c>
      <c r="I1635" t="s">
        <v>3184</v>
      </c>
      <c r="J1635">
        <v>1001</v>
      </c>
      <c r="K1635" t="s">
        <v>3157</v>
      </c>
      <c r="L1635" t="s">
        <v>3245</v>
      </c>
      <c r="M1635" t="s">
        <v>549</v>
      </c>
      <c r="N1635" t="s">
        <v>550</v>
      </c>
      <c r="O1635" t="s">
        <v>616</v>
      </c>
      <c r="P1635" t="s">
        <v>314</v>
      </c>
      <c r="Q1635" t="s">
        <v>320</v>
      </c>
    </row>
    <row r="1636" spans="1:17">
      <c r="A1636" t="s">
        <v>29462</v>
      </c>
      <c r="B1636" t="s">
        <v>29463</v>
      </c>
      <c r="C1636" t="s">
        <v>29464</v>
      </c>
      <c r="D1636" s="4">
        <v>45801.206712962965</v>
      </c>
      <c r="E1636" s="4">
        <v>45803.354166666664</v>
      </c>
      <c r="F1636" s="4">
        <v>45803.392361111109</v>
      </c>
      <c r="G1636" s="4"/>
      <c r="H1636" t="s">
        <v>3155</v>
      </c>
      <c r="I1636" t="s">
        <v>3209</v>
      </c>
      <c r="J1636">
        <v>0</v>
      </c>
      <c r="K1636" t="s">
        <v>3227</v>
      </c>
      <c r="L1636" t="s">
        <v>3593</v>
      </c>
      <c r="M1636" t="s">
        <v>549</v>
      </c>
      <c r="N1636" t="s">
        <v>550</v>
      </c>
      <c r="O1636" t="s">
        <v>616</v>
      </c>
      <c r="P1636" t="s">
        <v>314</v>
      </c>
      <c r="Q1636" t="s">
        <v>33152</v>
      </c>
    </row>
    <row r="1637" spans="1:17">
      <c r="A1637" t="s">
        <v>21254</v>
      </c>
      <c r="B1637" t="s">
        <v>21255</v>
      </c>
      <c r="C1637" t="s">
        <v>21256</v>
      </c>
      <c r="D1637" s="4">
        <v>45801.206319444442</v>
      </c>
      <c r="E1637" s="4">
        <v>45801.8125</v>
      </c>
      <c r="F1637" s="4">
        <v>45801.829861111109</v>
      </c>
      <c r="G1637" s="4"/>
      <c r="H1637" t="s">
        <v>3155</v>
      </c>
      <c r="I1637" t="s">
        <v>3171</v>
      </c>
      <c r="J1637">
        <v>1002</v>
      </c>
      <c r="K1637" t="s">
        <v>3157</v>
      </c>
      <c r="L1637" t="s">
        <v>3245</v>
      </c>
      <c r="M1637" t="s">
        <v>549</v>
      </c>
      <c r="N1637" t="s">
        <v>550</v>
      </c>
      <c r="O1637" t="s">
        <v>136</v>
      </c>
      <c r="P1637" t="s">
        <v>143</v>
      </c>
      <c r="Q1637" t="s">
        <v>301</v>
      </c>
    </row>
    <row r="1638" spans="1:17">
      <c r="A1638" t="s">
        <v>21257</v>
      </c>
      <c r="B1638" t="s">
        <v>21258</v>
      </c>
      <c r="C1638" t="s">
        <v>21259</v>
      </c>
      <c r="D1638" s="4">
        <v>45801.16982638889</v>
      </c>
      <c r="E1638" s="4">
        <v>45813.208333333336</v>
      </c>
      <c r="F1638" s="4">
        <v>45813.225694444445</v>
      </c>
      <c r="G1638" s="4"/>
      <c r="H1638" t="s">
        <v>3155</v>
      </c>
      <c r="I1638" t="s">
        <v>3512</v>
      </c>
      <c r="J1638">
        <v>1</v>
      </c>
      <c r="K1638" t="s">
        <v>3157</v>
      </c>
      <c r="L1638" t="s">
        <v>3158</v>
      </c>
      <c r="M1638" t="s">
        <v>549</v>
      </c>
      <c r="N1638" t="s">
        <v>550</v>
      </c>
      <c r="O1638" t="s">
        <v>136</v>
      </c>
      <c r="P1638" t="s">
        <v>147</v>
      </c>
      <c r="Q1638" t="s">
        <v>21124</v>
      </c>
    </row>
    <row r="1639" spans="1:17">
      <c r="A1639" t="s">
        <v>21260</v>
      </c>
      <c r="B1639" t="s">
        <v>21261</v>
      </c>
      <c r="C1639" t="s">
        <v>21262</v>
      </c>
      <c r="D1639" s="4">
        <v>45801.107071759259</v>
      </c>
      <c r="E1639" s="4">
        <v>45801.666666666664</v>
      </c>
      <c r="F1639" s="4">
        <v>45801.684027777781</v>
      </c>
      <c r="G1639" s="4">
        <v>45801.667523148149</v>
      </c>
      <c r="H1639" t="s">
        <v>3155</v>
      </c>
      <c r="I1639" t="s">
        <v>3184</v>
      </c>
      <c r="J1639">
        <v>1</v>
      </c>
      <c r="K1639" t="s">
        <v>3227</v>
      </c>
      <c r="L1639" t="s">
        <v>3564</v>
      </c>
      <c r="M1639" t="s">
        <v>549</v>
      </c>
      <c r="N1639" t="s">
        <v>550</v>
      </c>
      <c r="O1639" t="s">
        <v>551</v>
      </c>
      <c r="P1639" t="s">
        <v>141</v>
      </c>
      <c r="Q1639" t="s">
        <v>232</v>
      </c>
    </row>
    <row r="1640" spans="1:17">
      <c r="A1640" t="s">
        <v>20756</v>
      </c>
      <c r="B1640" t="s">
        <v>20757</v>
      </c>
      <c r="C1640" t="s">
        <v>21263</v>
      </c>
      <c r="D1640" s="4">
        <v>45801.104837962965</v>
      </c>
      <c r="E1640" s="4">
        <v>45802.875</v>
      </c>
      <c r="F1640" s="4">
        <v>45802.892361111109</v>
      </c>
      <c r="G1640" s="4"/>
      <c r="H1640" t="s">
        <v>3155</v>
      </c>
      <c r="I1640" t="s">
        <v>3162</v>
      </c>
      <c r="J1640">
        <v>0</v>
      </c>
      <c r="K1640" t="s">
        <v>3295</v>
      </c>
      <c r="L1640" t="s">
        <v>3245</v>
      </c>
      <c r="M1640" t="s">
        <v>549</v>
      </c>
      <c r="N1640" t="s">
        <v>550</v>
      </c>
      <c r="O1640" t="s">
        <v>1923</v>
      </c>
      <c r="P1640" t="s">
        <v>1924</v>
      </c>
      <c r="Q1640" t="s">
        <v>3281</v>
      </c>
    </row>
    <row r="1641" spans="1:17">
      <c r="A1641" t="s">
        <v>21264</v>
      </c>
      <c r="B1641" t="s">
        <v>21265</v>
      </c>
      <c r="C1641" t="s">
        <v>21266</v>
      </c>
      <c r="D1641" s="4">
        <v>45801.099097222221</v>
      </c>
      <c r="E1641" s="4">
        <v>45802.791666666664</v>
      </c>
      <c r="F1641" s="4">
        <v>45802.809027777781</v>
      </c>
      <c r="G1641" s="4"/>
      <c r="H1641" t="s">
        <v>3155</v>
      </c>
      <c r="I1641" t="s">
        <v>3162</v>
      </c>
      <c r="J1641">
        <v>0</v>
      </c>
      <c r="K1641" t="s">
        <v>3358</v>
      </c>
      <c r="L1641" t="s">
        <v>3593</v>
      </c>
      <c r="M1641" t="s">
        <v>549</v>
      </c>
      <c r="N1641" t="s">
        <v>550</v>
      </c>
      <c r="O1641" t="s">
        <v>1923</v>
      </c>
      <c r="P1641" t="s">
        <v>1924</v>
      </c>
      <c r="Q1641" t="s">
        <v>3394</v>
      </c>
    </row>
    <row r="1642" spans="1:17">
      <c r="A1642" t="s">
        <v>20130</v>
      </c>
      <c r="B1642" t="s">
        <v>20131</v>
      </c>
      <c r="C1642" t="s">
        <v>21267</v>
      </c>
      <c r="D1642" s="4">
        <v>45801.097754629627</v>
      </c>
      <c r="E1642" s="4">
        <v>45806.291666666664</v>
      </c>
      <c r="F1642" s="4">
        <v>45806.309027777781</v>
      </c>
      <c r="G1642" s="4"/>
      <c r="H1642" t="s">
        <v>3155</v>
      </c>
      <c r="I1642" t="s">
        <v>3175</v>
      </c>
      <c r="J1642">
        <v>0</v>
      </c>
      <c r="K1642" t="s">
        <v>3157</v>
      </c>
      <c r="L1642" t="s">
        <v>3245</v>
      </c>
      <c r="M1642" t="s">
        <v>549</v>
      </c>
      <c r="N1642" t="s">
        <v>550</v>
      </c>
      <c r="O1642" t="s">
        <v>551</v>
      </c>
      <c r="P1642" t="s">
        <v>149</v>
      </c>
      <c r="Q1642" t="s">
        <v>202</v>
      </c>
    </row>
    <row r="1643" spans="1:17">
      <c r="A1643" t="s">
        <v>20528</v>
      </c>
      <c r="B1643" t="s">
        <v>20529</v>
      </c>
      <c r="C1643" t="s">
        <v>21268</v>
      </c>
      <c r="D1643" s="4">
        <v>45801.097615740742</v>
      </c>
      <c r="E1643" s="4">
        <v>45803.395833333336</v>
      </c>
      <c r="F1643" s="4">
        <v>45803.413194444445</v>
      </c>
      <c r="G1643" s="4"/>
      <c r="H1643" t="s">
        <v>3155</v>
      </c>
      <c r="I1643" t="s">
        <v>3171</v>
      </c>
      <c r="J1643">
        <v>1001</v>
      </c>
      <c r="K1643" t="s">
        <v>3157</v>
      </c>
      <c r="L1643" t="s">
        <v>3245</v>
      </c>
      <c r="M1643" t="s">
        <v>549</v>
      </c>
      <c r="N1643" t="s">
        <v>550</v>
      </c>
      <c r="O1643" t="s">
        <v>551</v>
      </c>
      <c r="P1643" t="s">
        <v>141</v>
      </c>
      <c r="Q1643" t="s">
        <v>235</v>
      </c>
    </row>
    <row r="1644" spans="1:17">
      <c r="A1644" t="s">
        <v>21269</v>
      </c>
      <c r="B1644" t="s">
        <v>21270</v>
      </c>
      <c r="C1644" t="s">
        <v>21271</v>
      </c>
      <c r="D1644" s="4">
        <v>45801.097025462965</v>
      </c>
      <c r="E1644" s="4">
        <v>45813.9375</v>
      </c>
      <c r="F1644" s="4">
        <v>45813.954861111109</v>
      </c>
      <c r="G1644" s="4"/>
      <c r="H1644" t="s">
        <v>3155</v>
      </c>
      <c r="I1644" t="s">
        <v>3184</v>
      </c>
      <c r="J1644">
        <v>0</v>
      </c>
      <c r="K1644" t="s">
        <v>3157</v>
      </c>
      <c r="L1644" t="s">
        <v>3158</v>
      </c>
      <c r="M1644" t="s">
        <v>549</v>
      </c>
      <c r="N1644" t="s">
        <v>550</v>
      </c>
      <c r="O1644" t="s">
        <v>136</v>
      </c>
      <c r="P1644" t="s">
        <v>139</v>
      </c>
      <c r="Q1644" t="s">
        <v>275</v>
      </c>
    </row>
    <row r="1645" spans="1:17">
      <c r="A1645" t="s">
        <v>21272</v>
      </c>
      <c r="B1645" t="s">
        <v>21273</v>
      </c>
      <c r="C1645" t="s">
        <v>21274</v>
      </c>
      <c r="D1645" s="4">
        <v>45801.096192129633</v>
      </c>
      <c r="E1645" s="4">
        <v>45801.604166666664</v>
      </c>
      <c r="F1645" s="4">
        <v>45801.621527777781</v>
      </c>
      <c r="G1645" s="4"/>
      <c r="H1645" t="s">
        <v>3155</v>
      </c>
      <c r="I1645" t="s">
        <v>3184</v>
      </c>
      <c r="J1645">
        <v>1001</v>
      </c>
      <c r="K1645" t="s">
        <v>3157</v>
      </c>
      <c r="L1645" t="s">
        <v>3245</v>
      </c>
      <c r="M1645" t="s">
        <v>549</v>
      </c>
      <c r="N1645" t="s">
        <v>550</v>
      </c>
      <c r="O1645" t="s">
        <v>616</v>
      </c>
      <c r="P1645" t="s">
        <v>314</v>
      </c>
      <c r="Q1645" t="s">
        <v>322</v>
      </c>
    </row>
    <row r="1646" spans="1:17">
      <c r="A1646" t="s">
        <v>21269</v>
      </c>
      <c r="B1646" t="s">
        <v>21275</v>
      </c>
      <c r="C1646" t="s">
        <v>21276</v>
      </c>
      <c r="D1646" s="4">
        <v>45801.096018518518</v>
      </c>
      <c r="E1646" s="4">
        <v>45803.354166666664</v>
      </c>
      <c r="F1646" s="4">
        <v>45803.392361111109</v>
      </c>
      <c r="G1646" s="4"/>
      <c r="H1646" t="s">
        <v>3155</v>
      </c>
      <c r="I1646" t="s">
        <v>3209</v>
      </c>
      <c r="J1646">
        <v>0</v>
      </c>
      <c r="K1646" t="s">
        <v>3157</v>
      </c>
      <c r="L1646" t="s">
        <v>3593</v>
      </c>
      <c r="M1646" t="s">
        <v>549</v>
      </c>
      <c r="N1646" t="s">
        <v>550</v>
      </c>
      <c r="O1646" t="s">
        <v>136</v>
      </c>
      <c r="P1646" t="s">
        <v>139</v>
      </c>
      <c r="Q1646" t="s">
        <v>275</v>
      </c>
    </row>
    <row r="1647" spans="1:17">
      <c r="A1647" t="s">
        <v>21277</v>
      </c>
      <c r="B1647" t="s">
        <v>21278</v>
      </c>
      <c r="C1647" t="s">
        <v>21279</v>
      </c>
      <c r="D1647" s="4">
        <v>45801.091979166667</v>
      </c>
      <c r="E1647" s="4">
        <v>45801.458333333336</v>
      </c>
      <c r="F1647" s="4">
        <v>45801.475694444445</v>
      </c>
      <c r="G1647" s="4"/>
      <c r="H1647" t="s">
        <v>3155</v>
      </c>
      <c r="I1647" t="s">
        <v>3291</v>
      </c>
      <c r="J1647">
        <v>0</v>
      </c>
      <c r="K1647" t="s">
        <v>3194</v>
      </c>
      <c r="L1647" t="s">
        <v>3593</v>
      </c>
      <c r="M1647" t="s">
        <v>549</v>
      </c>
      <c r="N1647" t="s">
        <v>550</v>
      </c>
      <c r="O1647" t="s">
        <v>136</v>
      </c>
      <c r="P1647" t="s">
        <v>139</v>
      </c>
      <c r="Q1647" t="s">
        <v>272</v>
      </c>
    </row>
    <row r="1648" spans="1:17">
      <c r="A1648" t="s">
        <v>21280</v>
      </c>
      <c r="B1648" t="s">
        <v>21281</v>
      </c>
      <c r="C1648" t="s">
        <v>21282</v>
      </c>
      <c r="D1648" s="4">
        <v>45801.090405092589</v>
      </c>
      <c r="E1648" s="4">
        <v>45802</v>
      </c>
      <c r="F1648" s="4">
        <v>45802.038194444445</v>
      </c>
      <c r="G1648" s="4"/>
      <c r="H1648" t="s">
        <v>3155</v>
      </c>
      <c r="I1648" t="s">
        <v>3209</v>
      </c>
      <c r="J1648">
        <v>0</v>
      </c>
      <c r="K1648" t="s">
        <v>3157</v>
      </c>
      <c r="L1648" t="s">
        <v>3593</v>
      </c>
      <c r="M1648" t="s">
        <v>549</v>
      </c>
      <c r="N1648" t="s">
        <v>550</v>
      </c>
      <c r="O1648" t="s">
        <v>136</v>
      </c>
      <c r="P1648" t="s">
        <v>143</v>
      </c>
      <c r="Q1648" t="s">
        <v>311</v>
      </c>
    </row>
    <row r="1649" spans="1:17">
      <c r="A1649" t="s">
        <v>21283</v>
      </c>
      <c r="B1649" t="s">
        <v>21284</v>
      </c>
      <c r="C1649" t="s">
        <v>21285</v>
      </c>
      <c r="D1649" s="4">
        <v>45801.086006944446</v>
      </c>
      <c r="E1649" s="4">
        <v>45801.604166666664</v>
      </c>
      <c r="F1649" s="4">
        <v>45801.621527777781</v>
      </c>
      <c r="G1649" s="4">
        <v>45801.605439814812</v>
      </c>
      <c r="H1649" t="s">
        <v>3155</v>
      </c>
      <c r="I1649" t="s">
        <v>3171</v>
      </c>
      <c r="J1649">
        <v>1001</v>
      </c>
      <c r="K1649" t="s">
        <v>3157</v>
      </c>
      <c r="L1649" t="s">
        <v>3564</v>
      </c>
      <c r="M1649" t="s">
        <v>549</v>
      </c>
      <c r="N1649" t="s">
        <v>550</v>
      </c>
      <c r="O1649" t="s">
        <v>136</v>
      </c>
      <c r="P1649" t="s">
        <v>139</v>
      </c>
      <c r="Q1649" t="s">
        <v>278</v>
      </c>
    </row>
    <row r="1650" spans="1:17">
      <c r="A1650" t="s">
        <v>21286</v>
      </c>
      <c r="B1650" t="s">
        <v>21287</v>
      </c>
      <c r="C1650" t="s">
        <v>21288</v>
      </c>
      <c r="D1650" s="4">
        <v>45801.076331018521</v>
      </c>
      <c r="E1650" s="4">
        <v>45801.645833333336</v>
      </c>
      <c r="F1650" s="4">
        <v>45801.684027777781</v>
      </c>
      <c r="G1650" s="4">
        <v>45801.642430555556</v>
      </c>
      <c r="H1650" t="s">
        <v>3155</v>
      </c>
      <c r="I1650" t="s">
        <v>3156</v>
      </c>
      <c r="J1650">
        <v>0</v>
      </c>
      <c r="K1650" t="s">
        <v>3227</v>
      </c>
      <c r="L1650" t="s">
        <v>3564</v>
      </c>
      <c r="M1650" t="s">
        <v>549</v>
      </c>
      <c r="N1650" t="s">
        <v>550</v>
      </c>
      <c r="O1650" t="s">
        <v>136</v>
      </c>
      <c r="P1650" t="s">
        <v>139</v>
      </c>
      <c r="Q1650" t="s">
        <v>278</v>
      </c>
    </row>
    <row r="1651" spans="1:17">
      <c r="A1651" t="s">
        <v>21289</v>
      </c>
      <c r="B1651" t="s">
        <v>21290</v>
      </c>
      <c r="C1651" t="s">
        <v>21291</v>
      </c>
      <c r="D1651" s="4">
        <v>45801.070914351854</v>
      </c>
      <c r="E1651" s="4">
        <v>45801.583333333336</v>
      </c>
      <c r="F1651" s="4">
        <v>45801.600694444445</v>
      </c>
      <c r="G1651" s="4">
        <v>45801.58222222222</v>
      </c>
      <c r="H1651" t="s">
        <v>3155</v>
      </c>
      <c r="I1651" t="s">
        <v>3175</v>
      </c>
      <c r="J1651">
        <v>0</v>
      </c>
      <c r="K1651" t="s">
        <v>3157</v>
      </c>
      <c r="L1651" t="s">
        <v>3564</v>
      </c>
      <c r="M1651" t="s">
        <v>549</v>
      </c>
      <c r="N1651" t="s">
        <v>550</v>
      </c>
      <c r="O1651" t="s">
        <v>136</v>
      </c>
      <c r="P1651" t="s">
        <v>139</v>
      </c>
      <c r="Q1651" t="s">
        <v>278</v>
      </c>
    </row>
    <row r="1652" spans="1:17">
      <c r="A1652" t="s">
        <v>21292</v>
      </c>
      <c r="B1652" t="s">
        <v>21293</v>
      </c>
      <c r="C1652" t="s">
        <v>21294</v>
      </c>
      <c r="D1652" s="4">
        <v>45801.064155092594</v>
      </c>
      <c r="E1652" s="4">
        <v>45802.541666666664</v>
      </c>
      <c r="F1652" s="4">
        <v>45802.559027777781</v>
      </c>
      <c r="G1652" s="4"/>
      <c r="H1652" t="s">
        <v>3155</v>
      </c>
      <c r="I1652" t="s">
        <v>3184</v>
      </c>
      <c r="J1652">
        <v>0</v>
      </c>
      <c r="K1652" t="s">
        <v>3157</v>
      </c>
      <c r="L1652" t="s">
        <v>3593</v>
      </c>
      <c r="M1652" t="s">
        <v>549</v>
      </c>
      <c r="N1652" t="s">
        <v>3275</v>
      </c>
      <c r="O1652" t="s">
        <v>3276</v>
      </c>
      <c r="P1652" t="s">
        <v>626</v>
      </c>
      <c r="Q1652" t="s">
        <v>3529</v>
      </c>
    </row>
    <row r="1653" spans="1:17">
      <c r="A1653" t="s">
        <v>21295</v>
      </c>
      <c r="B1653" t="s">
        <v>21296</v>
      </c>
      <c r="C1653" t="s">
        <v>21297</v>
      </c>
      <c r="D1653" s="4">
        <v>45801.0628125</v>
      </c>
      <c r="E1653" s="4">
        <v>45803.583333333336</v>
      </c>
      <c r="F1653" s="4">
        <v>45803.600694444445</v>
      </c>
      <c r="G1653" s="4">
        <v>45803.580775462964</v>
      </c>
      <c r="H1653" t="s">
        <v>3155</v>
      </c>
      <c r="I1653" t="s">
        <v>3175</v>
      </c>
      <c r="J1653">
        <v>0</v>
      </c>
      <c r="K1653" t="s">
        <v>3194</v>
      </c>
      <c r="L1653" t="s">
        <v>3564</v>
      </c>
      <c r="M1653" t="s">
        <v>549</v>
      </c>
      <c r="N1653" t="s">
        <v>550</v>
      </c>
      <c r="O1653" t="s">
        <v>136</v>
      </c>
      <c r="P1653" t="s">
        <v>139</v>
      </c>
      <c r="Q1653" t="s">
        <v>278</v>
      </c>
    </row>
    <row r="1654" spans="1:17">
      <c r="A1654" t="s">
        <v>21298</v>
      </c>
      <c r="B1654" t="s">
        <v>21299</v>
      </c>
      <c r="C1654" t="s">
        <v>21300</v>
      </c>
      <c r="D1654" s="4">
        <v>45801.053761574076</v>
      </c>
      <c r="E1654" s="4">
        <v>45814.541666666664</v>
      </c>
      <c r="F1654" s="4">
        <v>45814.579861111109</v>
      </c>
      <c r="G1654" s="4"/>
      <c r="H1654" t="s">
        <v>3155</v>
      </c>
      <c r="I1654" t="s">
        <v>3209</v>
      </c>
      <c r="J1654">
        <v>0</v>
      </c>
      <c r="K1654" t="s">
        <v>3227</v>
      </c>
      <c r="L1654" t="s">
        <v>3158</v>
      </c>
      <c r="M1654" t="s">
        <v>549</v>
      </c>
      <c r="N1654" t="s">
        <v>550</v>
      </c>
      <c r="O1654" t="s">
        <v>616</v>
      </c>
      <c r="P1654" t="s">
        <v>314</v>
      </c>
      <c r="Q1654" t="s">
        <v>315</v>
      </c>
    </row>
    <row r="1655" spans="1:17">
      <c r="A1655" t="s">
        <v>21301</v>
      </c>
      <c r="B1655" t="s">
        <v>21302</v>
      </c>
      <c r="C1655" t="s">
        <v>21303</v>
      </c>
      <c r="D1655" s="4">
        <v>45801.044317129628</v>
      </c>
      <c r="E1655" s="4">
        <v>45801.395833333336</v>
      </c>
      <c r="F1655" s="4">
        <v>45801.413194444445</v>
      </c>
      <c r="G1655" s="4"/>
      <c r="H1655" t="s">
        <v>3155</v>
      </c>
      <c r="I1655" t="s">
        <v>3184</v>
      </c>
      <c r="J1655">
        <v>0</v>
      </c>
      <c r="K1655" t="s">
        <v>3157</v>
      </c>
      <c r="L1655" t="s">
        <v>3593</v>
      </c>
      <c r="M1655" t="s">
        <v>549</v>
      </c>
      <c r="N1655" t="s">
        <v>550</v>
      </c>
      <c r="O1655" t="s">
        <v>616</v>
      </c>
      <c r="P1655" t="s">
        <v>626</v>
      </c>
      <c r="Q1655" t="s">
        <v>3366</v>
      </c>
    </row>
    <row r="1656" spans="1:17">
      <c r="A1656" t="s">
        <v>21304</v>
      </c>
      <c r="B1656" t="s">
        <v>21305</v>
      </c>
      <c r="C1656" t="s">
        <v>21306</v>
      </c>
      <c r="D1656" s="4">
        <v>45801.036956018521</v>
      </c>
      <c r="E1656" s="4">
        <v>45802.666666666664</v>
      </c>
      <c r="F1656" s="4">
        <v>45802.704861111109</v>
      </c>
      <c r="G1656" s="4">
        <v>45802.664537037039</v>
      </c>
      <c r="H1656" t="s">
        <v>3155</v>
      </c>
      <c r="I1656" t="s">
        <v>3156</v>
      </c>
      <c r="J1656">
        <v>0</v>
      </c>
      <c r="K1656" t="s">
        <v>3157</v>
      </c>
      <c r="L1656" t="s">
        <v>3564</v>
      </c>
      <c r="M1656" t="s">
        <v>549</v>
      </c>
      <c r="N1656" t="s">
        <v>550</v>
      </c>
      <c r="O1656" t="s">
        <v>136</v>
      </c>
      <c r="P1656" t="s">
        <v>264</v>
      </c>
      <c r="Q1656" t="s">
        <v>266</v>
      </c>
    </row>
    <row r="1657" spans="1:17">
      <c r="A1657" t="s">
        <v>21307</v>
      </c>
      <c r="B1657" t="s">
        <v>21308</v>
      </c>
      <c r="C1657" t="s">
        <v>21309</v>
      </c>
      <c r="D1657" s="4">
        <v>45801.018645833334</v>
      </c>
      <c r="E1657" s="4">
        <v>45801.604166666664</v>
      </c>
      <c r="F1657" s="4">
        <v>45801.621527777781</v>
      </c>
      <c r="G1657" s="4"/>
      <c r="H1657" t="s">
        <v>3155</v>
      </c>
      <c r="I1657" t="s">
        <v>3291</v>
      </c>
      <c r="J1657">
        <v>0</v>
      </c>
      <c r="K1657" t="s">
        <v>3157</v>
      </c>
      <c r="L1657" t="s">
        <v>3593</v>
      </c>
      <c r="M1657" t="s">
        <v>549</v>
      </c>
      <c r="N1657" t="s">
        <v>550</v>
      </c>
      <c r="O1657" t="s">
        <v>136</v>
      </c>
      <c r="P1657" t="s">
        <v>139</v>
      </c>
      <c r="Q1657" t="s">
        <v>275</v>
      </c>
    </row>
    <row r="1658" spans="1:17">
      <c r="A1658" t="s">
        <v>20995</v>
      </c>
      <c r="B1658" t="s">
        <v>20996</v>
      </c>
      <c r="C1658" t="s">
        <v>21310</v>
      </c>
      <c r="D1658" s="4">
        <v>45801.012060185189</v>
      </c>
      <c r="E1658" s="4">
        <v>45803.333333333336</v>
      </c>
      <c r="F1658" s="4">
        <v>45803.371527777781</v>
      </c>
      <c r="G1658" s="4"/>
      <c r="H1658" t="s">
        <v>3155</v>
      </c>
      <c r="I1658" t="s">
        <v>3156</v>
      </c>
      <c r="J1658">
        <v>0</v>
      </c>
      <c r="K1658" t="s">
        <v>3157</v>
      </c>
      <c r="L1658" t="s">
        <v>3245</v>
      </c>
      <c r="M1658" t="s">
        <v>549</v>
      </c>
      <c r="N1658" t="s">
        <v>550</v>
      </c>
      <c r="O1658" t="s">
        <v>551</v>
      </c>
      <c r="P1658" t="s">
        <v>242</v>
      </c>
      <c r="Q1658" t="s">
        <v>244</v>
      </c>
    </row>
    <row r="1659" spans="1:17">
      <c r="A1659" t="s">
        <v>20678</v>
      </c>
      <c r="B1659" t="s">
        <v>20679</v>
      </c>
      <c r="C1659" t="s">
        <v>21311</v>
      </c>
      <c r="D1659" s="4">
        <v>45801.004837962966</v>
      </c>
      <c r="E1659" s="4">
        <v>45802.791666666664</v>
      </c>
      <c r="F1659" s="4">
        <v>45802.809027777781</v>
      </c>
      <c r="G1659" s="4"/>
      <c r="H1659" t="s">
        <v>3155</v>
      </c>
      <c r="I1659" t="s">
        <v>3171</v>
      </c>
      <c r="J1659">
        <v>1001</v>
      </c>
      <c r="K1659" t="s">
        <v>3157</v>
      </c>
      <c r="L1659" t="s">
        <v>3245</v>
      </c>
      <c r="M1659" t="s">
        <v>549</v>
      </c>
      <c r="N1659" t="s">
        <v>550</v>
      </c>
      <c r="O1659" t="s">
        <v>136</v>
      </c>
      <c r="P1659" t="s">
        <v>147</v>
      </c>
      <c r="Q1659" t="s">
        <v>253</v>
      </c>
    </row>
    <row r="1660" spans="1:17">
      <c r="A1660" t="s">
        <v>21171</v>
      </c>
      <c r="B1660" t="s">
        <v>21172</v>
      </c>
      <c r="C1660" t="s">
        <v>21312</v>
      </c>
      <c r="D1660" s="4">
        <v>45800.992962962962</v>
      </c>
      <c r="E1660" s="4">
        <v>45803.416666666664</v>
      </c>
      <c r="F1660" s="4">
        <v>45803.434027777781</v>
      </c>
      <c r="G1660" s="4"/>
      <c r="H1660" t="s">
        <v>3155</v>
      </c>
      <c r="I1660" t="s">
        <v>3162</v>
      </c>
      <c r="J1660">
        <v>0</v>
      </c>
      <c r="K1660" t="s">
        <v>3379</v>
      </c>
      <c r="L1660" t="s">
        <v>3245</v>
      </c>
      <c r="M1660" t="s">
        <v>549</v>
      </c>
      <c r="N1660" t="s">
        <v>550</v>
      </c>
      <c r="O1660" t="s">
        <v>1923</v>
      </c>
      <c r="P1660" t="s">
        <v>1924</v>
      </c>
      <c r="Q1660" t="s">
        <v>3164</v>
      </c>
    </row>
    <row r="1661" spans="1:17">
      <c r="A1661" t="s">
        <v>21313</v>
      </c>
      <c r="B1661" t="s">
        <v>21314</v>
      </c>
      <c r="C1661" t="s">
        <v>21315</v>
      </c>
      <c r="D1661" s="4">
        <v>45800.991261574076</v>
      </c>
      <c r="E1661" s="4">
        <v>45808.854166666664</v>
      </c>
      <c r="F1661" s="4">
        <v>45808.892361111109</v>
      </c>
      <c r="G1661" s="4"/>
      <c r="H1661" t="s">
        <v>3155</v>
      </c>
      <c r="I1661" t="s">
        <v>3156</v>
      </c>
      <c r="J1661">
        <v>0</v>
      </c>
      <c r="K1661" t="s">
        <v>3157</v>
      </c>
      <c r="L1661" t="s">
        <v>3158</v>
      </c>
      <c r="M1661" t="s">
        <v>549</v>
      </c>
      <c r="N1661" t="s">
        <v>559</v>
      </c>
      <c r="O1661" t="s">
        <v>504</v>
      </c>
      <c r="P1661" t="s">
        <v>325</v>
      </c>
      <c r="Q1661" t="s">
        <v>341</v>
      </c>
    </row>
    <row r="1662" spans="1:17">
      <c r="A1662" t="s">
        <v>21316</v>
      </c>
      <c r="B1662" t="s">
        <v>21317</v>
      </c>
      <c r="C1662" t="s">
        <v>21318</v>
      </c>
      <c r="D1662" s="4">
        <v>45800.989374999997</v>
      </c>
      <c r="E1662" s="4">
        <v>45802.291666666664</v>
      </c>
      <c r="F1662" s="4">
        <v>45802.329861111109</v>
      </c>
      <c r="G1662" s="4">
        <v>45802.296087962961</v>
      </c>
      <c r="H1662" t="s">
        <v>3155</v>
      </c>
      <c r="I1662" t="s">
        <v>3156</v>
      </c>
      <c r="J1662">
        <v>0</v>
      </c>
      <c r="K1662" t="s">
        <v>3194</v>
      </c>
      <c r="L1662" t="s">
        <v>3564</v>
      </c>
      <c r="M1662" t="s">
        <v>549</v>
      </c>
      <c r="N1662" t="s">
        <v>550</v>
      </c>
      <c r="O1662" t="s">
        <v>136</v>
      </c>
      <c r="P1662" t="s">
        <v>147</v>
      </c>
      <c r="Q1662" t="s">
        <v>259</v>
      </c>
    </row>
    <row r="1663" spans="1:17">
      <c r="A1663" t="s">
        <v>21319</v>
      </c>
      <c r="B1663" t="s">
        <v>21320</v>
      </c>
      <c r="C1663" t="s">
        <v>21321</v>
      </c>
      <c r="D1663" s="4">
        <v>45800.981782407405</v>
      </c>
      <c r="E1663" s="4">
        <v>45801.416666666664</v>
      </c>
      <c r="F1663" s="4">
        <v>45801.454861111109</v>
      </c>
      <c r="G1663" s="4">
        <v>45801.415983796294</v>
      </c>
      <c r="H1663" t="s">
        <v>3155</v>
      </c>
      <c r="I1663" t="s">
        <v>3240</v>
      </c>
      <c r="J1663">
        <v>0</v>
      </c>
      <c r="K1663" t="s">
        <v>3194</v>
      </c>
      <c r="L1663" t="s">
        <v>3564</v>
      </c>
      <c r="M1663" t="s">
        <v>549</v>
      </c>
      <c r="N1663" t="s">
        <v>550</v>
      </c>
      <c r="O1663" t="s">
        <v>136</v>
      </c>
      <c r="P1663" t="s">
        <v>292</v>
      </c>
      <c r="Q1663" t="s">
        <v>295</v>
      </c>
    </row>
    <row r="1664" spans="1:17">
      <c r="A1664" t="s">
        <v>21322</v>
      </c>
      <c r="B1664" t="s">
        <v>21323</v>
      </c>
      <c r="C1664" t="s">
        <v>21324</v>
      </c>
      <c r="D1664" s="4">
        <v>45800.974999999999</v>
      </c>
      <c r="E1664" s="4">
        <v>45803.291666666664</v>
      </c>
      <c r="F1664" s="4">
        <v>45803.309027777781</v>
      </c>
      <c r="G1664" s="4"/>
      <c r="H1664" t="s">
        <v>3155</v>
      </c>
      <c r="I1664" t="s">
        <v>3162</v>
      </c>
      <c r="J1664">
        <v>0</v>
      </c>
      <c r="K1664" t="s">
        <v>4074</v>
      </c>
      <c r="L1664" t="s">
        <v>3593</v>
      </c>
      <c r="M1664" t="s">
        <v>549</v>
      </c>
      <c r="N1664" t="s">
        <v>550</v>
      </c>
      <c r="O1664" t="s">
        <v>1923</v>
      </c>
      <c r="P1664" t="s">
        <v>1924</v>
      </c>
      <c r="Q1664" t="s">
        <v>3180</v>
      </c>
    </row>
    <row r="1665" spans="1:17">
      <c r="A1665" t="s">
        <v>20662</v>
      </c>
      <c r="B1665" t="s">
        <v>20663</v>
      </c>
      <c r="C1665" t="s">
        <v>21325</v>
      </c>
      <c r="D1665" s="4">
        <v>45800.971006944441</v>
      </c>
      <c r="E1665" s="4">
        <v>45802.708333333336</v>
      </c>
      <c r="F1665" s="4">
        <v>45802.746527777781</v>
      </c>
      <c r="G1665" s="4"/>
      <c r="H1665" t="s">
        <v>3155</v>
      </c>
      <c r="I1665" t="s">
        <v>3240</v>
      </c>
      <c r="J1665">
        <v>0</v>
      </c>
      <c r="K1665" t="s">
        <v>3157</v>
      </c>
      <c r="L1665" t="s">
        <v>3245</v>
      </c>
      <c r="M1665" t="s">
        <v>549</v>
      </c>
      <c r="N1665" t="s">
        <v>559</v>
      </c>
      <c r="O1665" t="s">
        <v>504</v>
      </c>
      <c r="P1665" t="s">
        <v>325</v>
      </c>
      <c r="Q1665" t="s">
        <v>335</v>
      </c>
    </row>
    <row r="1666" spans="1:17">
      <c r="A1666" t="s">
        <v>20074</v>
      </c>
      <c r="B1666" t="s">
        <v>20075</v>
      </c>
      <c r="C1666" t="s">
        <v>21326</v>
      </c>
      <c r="D1666" s="4">
        <v>45800.968634259261</v>
      </c>
      <c r="E1666" s="4">
        <v>45802.666666666664</v>
      </c>
      <c r="F1666" s="4">
        <v>45802.704861111109</v>
      </c>
      <c r="G1666" s="4"/>
      <c r="H1666" t="s">
        <v>3155</v>
      </c>
      <c r="I1666" t="s">
        <v>3240</v>
      </c>
      <c r="J1666">
        <v>0</v>
      </c>
      <c r="K1666" t="s">
        <v>3157</v>
      </c>
      <c r="L1666" t="s">
        <v>3245</v>
      </c>
      <c r="M1666" t="s">
        <v>549</v>
      </c>
      <c r="N1666" t="s">
        <v>550</v>
      </c>
      <c r="O1666" t="s">
        <v>136</v>
      </c>
      <c r="P1666" t="s">
        <v>292</v>
      </c>
      <c r="Q1666" t="s">
        <v>293</v>
      </c>
    </row>
    <row r="1667" spans="1:17">
      <c r="A1667" t="s">
        <v>20852</v>
      </c>
      <c r="B1667" t="s">
        <v>20853</v>
      </c>
      <c r="C1667" t="s">
        <v>21327</v>
      </c>
      <c r="D1667" s="4">
        <v>45800.968402777777</v>
      </c>
      <c r="E1667" s="4">
        <v>45802.791666666664</v>
      </c>
      <c r="F1667" s="4">
        <v>45802.809027777781</v>
      </c>
      <c r="G1667" s="4"/>
      <c r="H1667" t="s">
        <v>3155</v>
      </c>
      <c r="I1667" t="s">
        <v>3171</v>
      </c>
      <c r="J1667">
        <v>0</v>
      </c>
      <c r="K1667" t="s">
        <v>3157</v>
      </c>
      <c r="L1667" t="s">
        <v>3245</v>
      </c>
      <c r="M1667" t="s">
        <v>549</v>
      </c>
      <c r="N1667" t="s">
        <v>559</v>
      </c>
      <c r="O1667" t="s">
        <v>504</v>
      </c>
      <c r="P1667" t="s">
        <v>325</v>
      </c>
      <c r="Q1667" t="s">
        <v>335</v>
      </c>
    </row>
    <row r="1668" spans="1:17">
      <c r="A1668" t="s">
        <v>19856</v>
      </c>
      <c r="B1668" t="s">
        <v>19857</v>
      </c>
      <c r="C1668" t="s">
        <v>21328</v>
      </c>
      <c r="D1668" s="4">
        <v>45800.967418981483</v>
      </c>
      <c r="E1668" s="4">
        <v>45803.604166666664</v>
      </c>
      <c r="F1668" s="4">
        <v>45803.642361111109</v>
      </c>
      <c r="G1668" s="4"/>
      <c r="H1668" t="s">
        <v>3155</v>
      </c>
      <c r="I1668" t="s">
        <v>3156</v>
      </c>
      <c r="J1668">
        <v>0</v>
      </c>
      <c r="K1668" t="s">
        <v>3157</v>
      </c>
      <c r="L1668" t="s">
        <v>3245</v>
      </c>
      <c r="M1668" t="s">
        <v>549</v>
      </c>
      <c r="N1668" t="s">
        <v>550</v>
      </c>
      <c r="O1668" t="s">
        <v>136</v>
      </c>
      <c r="P1668" t="s">
        <v>264</v>
      </c>
      <c r="Q1668" t="s">
        <v>265</v>
      </c>
    </row>
    <row r="1669" spans="1:17">
      <c r="A1669" t="s">
        <v>19856</v>
      </c>
      <c r="B1669" t="s">
        <v>19857</v>
      </c>
      <c r="C1669" t="s">
        <v>21329</v>
      </c>
      <c r="D1669" s="4">
        <v>45800.963194444441</v>
      </c>
      <c r="E1669" s="4">
        <v>45803.6875</v>
      </c>
      <c r="F1669" s="4">
        <v>45803.725694444445</v>
      </c>
      <c r="G1669" s="4"/>
      <c r="H1669" t="s">
        <v>3155</v>
      </c>
      <c r="I1669" t="s">
        <v>3156</v>
      </c>
      <c r="J1669">
        <v>0</v>
      </c>
      <c r="K1669" t="s">
        <v>3157</v>
      </c>
      <c r="L1669" t="s">
        <v>3245</v>
      </c>
      <c r="M1669" t="s">
        <v>549</v>
      </c>
      <c r="N1669" t="s">
        <v>550</v>
      </c>
      <c r="O1669" t="s">
        <v>136</v>
      </c>
      <c r="P1669" t="s">
        <v>264</v>
      </c>
      <c r="Q1669" t="s">
        <v>265</v>
      </c>
    </row>
    <row r="1670" spans="1:17">
      <c r="A1670" t="s">
        <v>21330</v>
      </c>
      <c r="B1670" t="s">
        <v>21331</v>
      </c>
      <c r="C1670" t="s">
        <v>21332</v>
      </c>
      <c r="D1670" s="4">
        <v>45800.962453703702</v>
      </c>
      <c r="E1670" s="4">
        <v>45806.333333333336</v>
      </c>
      <c r="F1670" s="4">
        <v>45806.350694444445</v>
      </c>
      <c r="G1670" s="4"/>
      <c r="H1670" t="s">
        <v>3155</v>
      </c>
      <c r="I1670" t="s">
        <v>3162</v>
      </c>
      <c r="J1670">
        <v>0</v>
      </c>
      <c r="K1670" t="s">
        <v>3379</v>
      </c>
      <c r="L1670" t="s">
        <v>3245</v>
      </c>
      <c r="M1670" t="s">
        <v>549</v>
      </c>
      <c r="N1670" t="s">
        <v>550</v>
      </c>
      <c r="O1670" t="s">
        <v>1923</v>
      </c>
      <c r="P1670" t="s">
        <v>1924</v>
      </c>
      <c r="Q1670" t="s">
        <v>3180</v>
      </c>
    </row>
    <row r="1671" spans="1:17">
      <c r="A1671" t="s">
        <v>21333</v>
      </c>
      <c r="B1671" t="s">
        <v>21334</v>
      </c>
      <c r="C1671" t="s">
        <v>21335</v>
      </c>
      <c r="D1671" s="4">
        <v>45800.960659722223</v>
      </c>
      <c r="E1671" s="4">
        <v>45802.791666666664</v>
      </c>
      <c r="F1671" s="4">
        <v>45802.809027777781</v>
      </c>
      <c r="G1671" s="4"/>
      <c r="H1671" t="s">
        <v>3155</v>
      </c>
      <c r="I1671" t="s">
        <v>3171</v>
      </c>
      <c r="J1671">
        <v>1001</v>
      </c>
      <c r="K1671" t="s">
        <v>3157</v>
      </c>
      <c r="L1671" t="s">
        <v>3245</v>
      </c>
      <c r="M1671" t="s">
        <v>549</v>
      </c>
      <c r="N1671" t="s">
        <v>550</v>
      </c>
      <c r="O1671" t="s">
        <v>136</v>
      </c>
      <c r="P1671" t="s">
        <v>143</v>
      </c>
      <c r="Q1671" t="s">
        <v>300</v>
      </c>
    </row>
    <row r="1672" spans="1:17">
      <c r="A1672" t="s">
        <v>21336</v>
      </c>
      <c r="B1672" t="s">
        <v>21337</v>
      </c>
      <c r="C1672" t="s">
        <v>21338</v>
      </c>
      <c r="D1672" s="4">
        <v>45800.956435185188</v>
      </c>
      <c r="E1672" s="4">
        <v>45804.229166666664</v>
      </c>
      <c r="F1672" s="4">
        <v>45804.246527777781</v>
      </c>
      <c r="G1672" s="4">
        <v>45804.220810185187</v>
      </c>
      <c r="H1672" t="s">
        <v>3155</v>
      </c>
      <c r="I1672" t="s">
        <v>3175</v>
      </c>
      <c r="J1672">
        <v>0</v>
      </c>
      <c r="K1672" t="s">
        <v>3157</v>
      </c>
      <c r="L1672" t="s">
        <v>3564</v>
      </c>
      <c r="M1672" t="s">
        <v>549</v>
      </c>
      <c r="N1672" t="s">
        <v>550</v>
      </c>
      <c r="O1672" t="s">
        <v>136</v>
      </c>
      <c r="P1672" t="s">
        <v>147</v>
      </c>
      <c r="Q1672" t="s">
        <v>258</v>
      </c>
    </row>
    <row r="1673" spans="1:17">
      <c r="A1673" t="s">
        <v>20981</v>
      </c>
      <c r="B1673" t="s">
        <v>20982</v>
      </c>
      <c r="C1673" t="s">
        <v>21339</v>
      </c>
      <c r="D1673" s="4">
        <v>45800.953310185185</v>
      </c>
      <c r="E1673" s="4">
        <v>45805.416666666664</v>
      </c>
      <c r="F1673" s="4">
        <v>45805.454861111109</v>
      </c>
      <c r="G1673" s="4"/>
      <c r="H1673" t="s">
        <v>3155</v>
      </c>
      <c r="I1673" t="s">
        <v>3156</v>
      </c>
      <c r="J1673">
        <v>0</v>
      </c>
      <c r="K1673" t="s">
        <v>3157</v>
      </c>
      <c r="L1673" t="s">
        <v>3245</v>
      </c>
      <c r="M1673" t="s">
        <v>549</v>
      </c>
      <c r="N1673" t="s">
        <v>550</v>
      </c>
      <c r="O1673" t="s">
        <v>551</v>
      </c>
      <c r="P1673" t="s">
        <v>141</v>
      </c>
      <c r="Q1673" t="s">
        <v>232</v>
      </c>
    </row>
    <row r="1674" spans="1:17">
      <c r="A1674" t="s">
        <v>21340</v>
      </c>
      <c r="B1674" t="s">
        <v>21341</v>
      </c>
      <c r="C1674" t="s">
        <v>21342</v>
      </c>
      <c r="D1674" s="4">
        <v>45800.952928240738</v>
      </c>
      <c r="E1674" s="4">
        <v>45801.833333333336</v>
      </c>
      <c r="F1674" s="4">
        <v>45801.850694444445</v>
      </c>
      <c r="G1674" s="4">
        <v>45801.843969907408</v>
      </c>
      <c r="H1674" t="s">
        <v>3155</v>
      </c>
      <c r="I1674" t="s">
        <v>3171</v>
      </c>
      <c r="J1674">
        <v>1001</v>
      </c>
      <c r="K1674" t="s">
        <v>3157</v>
      </c>
      <c r="L1674" t="s">
        <v>3564</v>
      </c>
      <c r="M1674" t="s">
        <v>549</v>
      </c>
      <c r="N1674" t="s">
        <v>550</v>
      </c>
      <c r="O1674" t="s">
        <v>136</v>
      </c>
      <c r="P1674" t="s">
        <v>139</v>
      </c>
      <c r="Q1674" t="s">
        <v>271</v>
      </c>
    </row>
    <row r="1675" spans="1:17">
      <c r="A1675" t="s">
        <v>20981</v>
      </c>
      <c r="B1675" t="s">
        <v>21343</v>
      </c>
      <c r="C1675" t="s">
        <v>21344</v>
      </c>
      <c r="D1675" s="4">
        <v>45800.951261574075</v>
      </c>
      <c r="E1675" s="4">
        <v>45801.416666666664</v>
      </c>
      <c r="F1675" s="4">
        <v>45801.434027777781</v>
      </c>
      <c r="G1675" s="4">
        <v>45801.42324074074</v>
      </c>
      <c r="H1675" t="s">
        <v>3155</v>
      </c>
      <c r="I1675" t="s">
        <v>3162</v>
      </c>
      <c r="J1675">
        <v>0</v>
      </c>
      <c r="K1675" t="s">
        <v>3358</v>
      </c>
      <c r="L1675" t="s">
        <v>3564</v>
      </c>
      <c r="M1675" t="s">
        <v>549</v>
      </c>
      <c r="N1675" t="s">
        <v>550</v>
      </c>
      <c r="O1675" t="s">
        <v>1923</v>
      </c>
      <c r="P1675" t="s">
        <v>1924</v>
      </c>
      <c r="Q1675" t="s">
        <v>3359</v>
      </c>
    </row>
    <row r="1676" spans="1:17">
      <c r="A1676" t="s">
        <v>21345</v>
      </c>
      <c r="B1676" t="s">
        <v>21346</v>
      </c>
      <c r="C1676" t="s">
        <v>21347</v>
      </c>
      <c r="D1676" s="4">
        <v>45800.951226851852</v>
      </c>
      <c r="E1676" s="4">
        <v>45808.541666666664</v>
      </c>
      <c r="F1676" s="4">
        <v>45808.559027777781</v>
      </c>
      <c r="G1676" s="4"/>
      <c r="H1676" t="s">
        <v>3155</v>
      </c>
      <c r="I1676" t="s">
        <v>3171</v>
      </c>
      <c r="J1676">
        <v>0</v>
      </c>
      <c r="K1676" t="s">
        <v>3194</v>
      </c>
      <c r="L1676" t="s">
        <v>3158</v>
      </c>
      <c r="M1676" t="s">
        <v>549</v>
      </c>
      <c r="N1676" t="s">
        <v>550</v>
      </c>
      <c r="O1676" t="s">
        <v>136</v>
      </c>
      <c r="P1676" t="s">
        <v>139</v>
      </c>
      <c r="Q1676" t="s">
        <v>272</v>
      </c>
    </row>
    <row r="1677" spans="1:17">
      <c r="A1677" t="s">
        <v>21348</v>
      </c>
      <c r="B1677" t="s">
        <v>21349</v>
      </c>
      <c r="C1677" t="s">
        <v>21350</v>
      </c>
      <c r="D1677" s="4">
        <v>45800.949861111112</v>
      </c>
      <c r="E1677" s="4">
        <v>45803</v>
      </c>
      <c r="F1677" s="4">
        <v>45803.038194444445</v>
      </c>
      <c r="G1677" s="4">
        <v>45802.992986111109</v>
      </c>
      <c r="H1677" t="s">
        <v>3155</v>
      </c>
      <c r="I1677" t="s">
        <v>3156</v>
      </c>
      <c r="J1677">
        <v>0</v>
      </c>
      <c r="K1677" t="s">
        <v>3227</v>
      </c>
      <c r="L1677" t="s">
        <v>3564</v>
      </c>
      <c r="M1677" t="s">
        <v>549</v>
      </c>
      <c r="N1677" t="s">
        <v>550</v>
      </c>
      <c r="O1677" t="s">
        <v>136</v>
      </c>
      <c r="P1677" t="s">
        <v>139</v>
      </c>
      <c r="Q1677" t="s">
        <v>275</v>
      </c>
    </row>
    <row r="1678" spans="1:17">
      <c r="A1678" t="s">
        <v>20206</v>
      </c>
      <c r="B1678" t="s">
        <v>20207</v>
      </c>
      <c r="C1678" t="s">
        <v>21351</v>
      </c>
      <c r="D1678" s="4">
        <v>45800.949745370373</v>
      </c>
      <c r="E1678" s="4">
        <v>45801.916666666664</v>
      </c>
      <c r="F1678" s="4">
        <v>45801.954861111109</v>
      </c>
      <c r="G1678" s="4">
        <v>45801.919560185182</v>
      </c>
      <c r="H1678" t="s">
        <v>3155</v>
      </c>
      <c r="I1678" t="s">
        <v>3209</v>
      </c>
      <c r="J1678">
        <v>0</v>
      </c>
      <c r="K1678" t="s">
        <v>3157</v>
      </c>
      <c r="L1678" t="s">
        <v>3564</v>
      </c>
      <c r="M1678" t="s">
        <v>549</v>
      </c>
      <c r="N1678" t="s">
        <v>550</v>
      </c>
      <c r="O1678" t="s">
        <v>616</v>
      </c>
      <c r="P1678" t="s">
        <v>314</v>
      </c>
      <c r="Q1678" t="s">
        <v>320</v>
      </c>
    </row>
    <row r="1679" spans="1:17">
      <c r="A1679" t="s">
        <v>20821</v>
      </c>
      <c r="B1679" t="s">
        <v>20822</v>
      </c>
      <c r="C1679" t="s">
        <v>21352</v>
      </c>
      <c r="D1679" s="4">
        <v>45800.949664351851</v>
      </c>
      <c r="E1679" s="4">
        <v>45801.895833333336</v>
      </c>
      <c r="F1679" s="4">
        <v>45801.934027777781</v>
      </c>
      <c r="G1679" s="4"/>
      <c r="H1679" t="s">
        <v>3155</v>
      </c>
      <c r="I1679" t="s">
        <v>3156</v>
      </c>
      <c r="J1679">
        <v>0</v>
      </c>
      <c r="K1679" t="s">
        <v>3157</v>
      </c>
      <c r="L1679" t="s">
        <v>3245</v>
      </c>
      <c r="M1679" t="s">
        <v>549</v>
      </c>
      <c r="N1679" t="s">
        <v>559</v>
      </c>
      <c r="O1679" t="s">
        <v>469</v>
      </c>
      <c r="P1679" t="s">
        <v>180</v>
      </c>
      <c r="Q1679" t="s">
        <v>182</v>
      </c>
    </row>
    <row r="1680" spans="1:17">
      <c r="A1680" t="s">
        <v>20759</v>
      </c>
      <c r="B1680" t="s">
        <v>20760</v>
      </c>
      <c r="C1680" t="s">
        <v>21353</v>
      </c>
      <c r="D1680" s="4">
        <v>45800.949166666665</v>
      </c>
      <c r="E1680" s="4">
        <v>45801.8125</v>
      </c>
      <c r="F1680" s="4">
        <v>45801.850694444445</v>
      </c>
      <c r="G1680" s="4"/>
      <c r="H1680" t="s">
        <v>3155</v>
      </c>
      <c r="I1680" t="s">
        <v>3156</v>
      </c>
      <c r="J1680">
        <v>0</v>
      </c>
      <c r="K1680" t="s">
        <v>3227</v>
      </c>
      <c r="L1680" t="s">
        <v>3245</v>
      </c>
      <c r="M1680" t="s">
        <v>549</v>
      </c>
      <c r="N1680" t="s">
        <v>550</v>
      </c>
      <c r="O1680" t="s">
        <v>136</v>
      </c>
      <c r="P1680" t="s">
        <v>139</v>
      </c>
      <c r="Q1680" t="s">
        <v>272</v>
      </c>
    </row>
    <row r="1681" spans="1:17">
      <c r="A1681" t="s">
        <v>20416</v>
      </c>
      <c r="B1681" t="s">
        <v>20583</v>
      </c>
      <c r="C1681" t="s">
        <v>21354</v>
      </c>
      <c r="D1681" s="4">
        <v>45800.940833333334</v>
      </c>
      <c r="E1681" s="4">
        <v>45802.333333333336</v>
      </c>
      <c r="F1681" s="4">
        <v>45802.350694444445</v>
      </c>
      <c r="G1681" s="4"/>
      <c r="H1681" t="s">
        <v>3155</v>
      </c>
      <c r="I1681" t="s">
        <v>3171</v>
      </c>
      <c r="J1681">
        <v>1002</v>
      </c>
      <c r="K1681" t="s">
        <v>3157</v>
      </c>
      <c r="L1681" t="s">
        <v>3245</v>
      </c>
      <c r="M1681" t="s">
        <v>549</v>
      </c>
      <c r="N1681" t="s">
        <v>550</v>
      </c>
      <c r="O1681" t="s">
        <v>136</v>
      </c>
      <c r="P1681" t="s">
        <v>139</v>
      </c>
      <c r="Q1681" t="s">
        <v>273</v>
      </c>
    </row>
    <row r="1682" spans="1:17">
      <c r="A1682" t="s">
        <v>20759</v>
      </c>
      <c r="B1682" t="s">
        <v>20760</v>
      </c>
      <c r="C1682" t="s">
        <v>21355</v>
      </c>
      <c r="D1682" s="4">
        <v>45800.939710648148</v>
      </c>
      <c r="E1682" s="4">
        <v>45801.833333333336</v>
      </c>
      <c r="F1682" s="4">
        <v>45801.850694444445</v>
      </c>
      <c r="G1682" s="4"/>
      <c r="H1682" t="s">
        <v>3155</v>
      </c>
      <c r="I1682" t="s">
        <v>3222</v>
      </c>
      <c r="J1682">
        <v>1</v>
      </c>
      <c r="K1682" t="s">
        <v>3223</v>
      </c>
      <c r="L1682" t="s">
        <v>3245</v>
      </c>
      <c r="M1682" t="s">
        <v>549</v>
      </c>
      <c r="N1682" t="s">
        <v>550</v>
      </c>
      <c r="O1682" t="s">
        <v>136</v>
      </c>
      <c r="P1682" t="s">
        <v>139</v>
      </c>
      <c r="Q1682" t="s">
        <v>272</v>
      </c>
    </row>
    <row r="1683" spans="1:17">
      <c r="A1683" t="s">
        <v>20945</v>
      </c>
      <c r="B1683" t="s">
        <v>20946</v>
      </c>
      <c r="C1683" t="s">
        <v>21356</v>
      </c>
      <c r="D1683" s="4">
        <v>45800.936747685184</v>
      </c>
      <c r="E1683" s="4">
        <v>45802.916666666664</v>
      </c>
      <c r="F1683" s="4">
        <v>45802.954861111109</v>
      </c>
      <c r="G1683" s="4"/>
      <c r="H1683" t="s">
        <v>3155</v>
      </c>
      <c r="I1683" t="s">
        <v>3156</v>
      </c>
      <c r="J1683">
        <v>0</v>
      </c>
      <c r="K1683" t="s">
        <v>3157</v>
      </c>
      <c r="L1683" t="s">
        <v>3245</v>
      </c>
      <c r="M1683" t="s">
        <v>549</v>
      </c>
      <c r="N1683" t="s">
        <v>559</v>
      </c>
      <c r="O1683" t="s">
        <v>469</v>
      </c>
      <c r="P1683" t="s">
        <v>180</v>
      </c>
      <c r="Q1683" t="s">
        <v>184</v>
      </c>
    </row>
    <row r="1684" spans="1:17">
      <c r="A1684" t="s">
        <v>20795</v>
      </c>
      <c r="B1684" t="s">
        <v>20796</v>
      </c>
      <c r="C1684" t="s">
        <v>21357</v>
      </c>
      <c r="D1684" s="4">
        <v>45800.935729166667</v>
      </c>
      <c r="E1684" s="4">
        <v>45802.75</v>
      </c>
      <c r="F1684" s="4">
        <v>45802.788194444445</v>
      </c>
      <c r="G1684" s="4"/>
      <c r="H1684" t="s">
        <v>3155</v>
      </c>
      <c r="I1684" t="s">
        <v>3156</v>
      </c>
      <c r="J1684">
        <v>0</v>
      </c>
      <c r="K1684" t="s">
        <v>3157</v>
      </c>
      <c r="L1684" t="s">
        <v>3245</v>
      </c>
      <c r="M1684" t="s">
        <v>549</v>
      </c>
      <c r="N1684" t="s">
        <v>550</v>
      </c>
      <c r="O1684" t="s">
        <v>136</v>
      </c>
      <c r="P1684" t="s">
        <v>292</v>
      </c>
      <c r="Q1684" t="s">
        <v>296</v>
      </c>
    </row>
    <row r="1685" spans="1:17">
      <c r="A1685" t="s">
        <v>20795</v>
      </c>
      <c r="B1685" t="s">
        <v>20796</v>
      </c>
      <c r="C1685" t="s">
        <v>21358</v>
      </c>
      <c r="D1685" s="4">
        <v>45800.935300925928</v>
      </c>
      <c r="E1685" s="4">
        <v>45802.791666666664</v>
      </c>
      <c r="F1685" s="4">
        <v>45802.829861111109</v>
      </c>
      <c r="G1685" s="4"/>
      <c r="H1685" t="s">
        <v>3155</v>
      </c>
      <c r="I1685" t="s">
        <v>3156</v>
      </c>
      <c r="J1685">
        <v>0</v>
      </c>
      <c r="K1685" t="s">
        <v>3157</v>
      </c>
      <c r="L1685" t="s">
        <v>3245</v>
      </c>
      <c r="M1685" t="s">
        <v>549</v>
      </c>
      <c r="N1685" t="s">
        <v>550</v>
      </c>
      <c r="O1685" t="s">
        <v>136</v>
      </c>
      <c r="P1685" t="s">
        <v>292</v>
      </c>
      <c r="Q1685" t="s">
        <v>296</v>
      </c>
    </row>
    <row r="1686" spans="1:17">
      <c r="A1686" t="s">
        <v>21359</v>
      </c>
      <c r="B1686" t="s">
        <v>21360</v>
      </c>
      <c r="C1686" t="s">
        <v>21361</v>
      </c>
      <c r="D1686" s="4">
        <v>45800.933715277781</v>
      </c>
      <c r="E1686" s="4">
        <v>45802.375</v>
      </c>
      <c r="F1686" s="4">
        <v>45802.392361111109</v>
      </c>
      <c r="G1686" s="4">
        <v>45802.372777777775</v>
      </c>
      <c r="H1686" t="s">
        <v>3155</v>
      </c>
      <c r="I1686" t="s">
        <v>3171</v>
      </c>
      <c r="J1686">
        <v>0</v>
      </c>
      <c r="K1686" t="s">
        <v>3194</v>
      </c>
      <c r="L1686" t="s">
        <v>3564</v>
      </c>
      <c r="M1686" t="s">
        <v>549</v>
      </c>
      <c r="N1686" t="s">
        <v>550</v>
      </c>
      <c r="O1686" t="s">
        <v>551</v>
      </c>
      <c r="P1686" t="s">
        <v>242</v>
      </c>
      <c r="Q1686" t="s">
        <v>244</v>
      </c>
    </row>
    <row r="1687" spans="1:17">
      <c r="A1687" t="s">
        <v>20869</v>
      </c>
      <c r="B1687" t="s">
        <v>20870</v>
      </c>
      <c r="C1687" t="s">
        <v>21362</v>
      </c>
      <c r="D1687" s="4">
        <v>45800.932129629633</v>
      </c>
      <c r="E1687" s="4">
        <v>45801.708333333336</v>
      </c>
      <c r="F1687" s="4">
        <v>45801.746527777781</v>
      </c>
      <c r="G1687" s="4"/>
      <c r="H1687" t="s">
        <v>3155</v>
      </c>
      <c r="I1687" t="s">
        <v>3156</v>
      </c>
      <c r="J1687">
        <v>0</v>
      </c>
      <c r="K1687" t="s">
        <v>3157</v>
      </c>
      <c r="L1687" t="s">
        <v>3245</v>
      </c>
      <c r="M1687" t="s">
        <v>549</v>
      </c>
      <c r="N1687" t="s">
        <v>550</v>
      </c>
      <c r="O1687" t="s">
        <v>136</v>
      </c>
      <c r="P1687" t="s">
        <v>143</v>
      </c>
      <c r="Q1687" t="s">
        <v>717</v>
      </c>
    </row>
    <row r="1688" spans="1:17">
      <c r="A1688" t="s">
        <v>20172</v>
      </c>
      <c r="B1688" t="s">
        <v>20173</v>
      </c>
      <c r="C1688" t="s">
        <v>21363</v>
      </c>
      <c r="D1688" s="4">
        <v>45800.93136574074</v>
      </c>
      <c r="E1688" s="4">
        <v>45803.333333333336</v>
      </c>
      <c r="F1688" s="4">
        <v>45803.371527777781</v>
      </c>
      <c r="G1688" s="4"/>
      <c r="H1688" t="s">
        <v>3155</v>
      </c>
      <c r="I1688" t="s">
        <v>3240</v>
      </c>
      <c r="J1688">
        <v>0</v>
      </c>
      <c r="K1688" t="s">
        <v>3157</v>
      </c>
      <c r="L1688" t="s">
        <v>3245</v>
      </c>
      <c r="M1688" t="s">
        <v>549</v>
      </c>
      <c r="N1688" t="s">
        <v>559</v>
      </c>
      <c r="O1688" t="s">
        <v>469</v>
      </c>
      <c r="P1688" t="s">
        <v>180</v>
      </c>
      <c r="Q1688" t="s">
        <v>183</v>
      </c>
    </row>
    <row r="1689" spans="1:17">
      <c r="A1689" t="s">
        <v>21364</v>
      </c>
      <c r="B1689" t="s">
        <v>21365</v>
      </c>
      <c r="C1689" t="s">
        <v>21366</v>
      </c>
      <c r="D1689" s="4">
        <v>45800.931168981479</v>
      </c>
      <c r="E1689" s="4">
        <v>45802.75</v>
      </c>
      <c r="F1689" s="4">
        <v>45802.767361111109</v>
      </c>
      <c r="G1689" s="4"/>
      <c r="H1689" t="s">
        <v>3155</v>
      </c>
      <c r="I1689" t="s">
        <v>3175</v>
      </c>
      <c r="J1689">
        <v>0</v>
      </c>
      <c r="K1689" t="s">
        <v>3157</v>
      </c>
      <c r="L1689" t="s">
        <v>3245</v>
      </c>
      <c r="M1689" t="s">
        <v>549</v>
      </c>
      <c r="N1689" t="s">
        <v>550</v>
      </c>
      <c r="O1689" t="s">
        <v>551</v>
      </c>
      <c r="P1689" t="s">
        <v>141</v>
      </c>
      <c r="Q1689" t="s">
        <v>238</v>
      </c>
    </row>
    <row r="1690" spans="1:17">
      <c r="A1690" t="s">
        <v>20962</v>
      </c>
      <c r="B1690" t="s">
        <v>20963</v>
      </c>
      <c r="C1690" t="s">
        <v>21367</v>
      </c>
      <c r="D1690" s="4">
        <v>45800.930555555555</v>
      </c>
      <c r="E1690" s="4">
        <v>45801.333333333336</v>
      </c>
      <c r="F1690" s="4">
        <v>45801.371527777781</v>
      </c>
      <c r="G1690" s="4">
        <v>45801.32571759259</v>
      </c>
      <c r="H1690" t="s">
        <v>3155</v>
      </c>
      <c r="I1690" t="s">
        <v>3156</v>
      </c>
      <c r="J1690">
        <v>0</v>
      </c>
      <c r="K1690" t="s">
        <v>3157</v>
      </c>
      <c r="L1690" t="s">
        <v>3564</v>
      </c>
      <c r="M1690" t="s">
        <v>549</v>
      </c>
      <c r="N1690" t="s">
        <v>550</v>
      </c>
      <c r="O1690" t="s">
        <v>551</v>
      </c>
      <c r="P1690" t="s">
        <v>242</v>
      </c>
      <c r="Q1690" t="s">
        <v>244</v>
      </c>
    </row>
    <row r="1691" spans="1:17">
      <c r="A1691" t="s">
        <v>20441</v>
      </c>
      <c r="B1691" t="s">
        <v>20442</v>
      </c>
      <c r="C1691" t="s">
        <v>21368</v>
      </c>
      <c r="D1691" s="4">
        <v>45800.930324074077</v>
      </c>
      <c r="E1691" s="4">
        <v>45802.958333333336</v>
      </c>
      <c r="F1691" s="4">
        <v>45802.975694444445</v>
      </c>
      <c r="G1691" s="4"/>
      <c r="H1691" t="s">
        <v>3155</v>
      </c>
      <c r="I1691" t="s">
        <v>3175</v>
      </c>
      <c r="J1691">
        <v>1001</v>
      </c>
      <c r="K1691" t="s">
        <v>3157</v>
      </c>
      <c r="L1691" t="s">
        <v>3245</v>
      </c>
      <c r="M1691" t="s">
        <v>549</v>
      </c>
      <c r="N1691" t="s">
        <v>559</v>
      </c>
      <c r="O1691" t="s">
        <v>469</v>
      </c>
      <c r="P1691" t="s">
        <v>180</v>
      </c>
      <c r="Q1691" t="s">
        <v>182</v>
      </c>
    </row>
    <row r="1692" spans="1:17">
      <c r="A1692" t="s">
        <v>21369</v>
      </c>
      <c r="B1692" t="s">
        <v>21370</v>
      </c>
      <c r="C1692" t="s">
        <v>21371</v>
      </c>
      <c r="D1692" s="4">
        <v>45800.928541666668</v>
      </c>
      <c r="E1692" s="4">
        <v>45831.375</v>
      </c>
      <c r="F1692" s="4">
        <v>45831.413194444445</v>
      </c>
      <c r="G1692" s="4"/>
      <c r="H1692" t="s">
        <v>3155</v>
      </c>
      <c r="I1692" t="s">
        <v>4530</v>
      </c>
      <c r="J1692">
        <v>0</v>
      </c>
      <c r="K1692" t="s">
        <v>4531</v>
      </c>
      <c r="L1692" t="s">
        <v>3158</v>
      </c>
      <c r="M1692" t="s">
        <v>549</v>
      </c>
      <c r="N1692" t="s">
        <v>559</v>
      </c>
      <c r="O1692" t="s">
        <v>504</v>
      </c>
      <c r="P1692" t="s">
        <v>325</v>
      </c>
      <c r="Q1692" t="s">
        <v>335</v>
      </c>
    </row>
    <row r="1693" spans="1:17">
      <c r="A1693" t="s">
        <v>20365</v>
      </c>
      <c r="B1693" t="s">
        <v>20366</v>
      </c>
      <c r="C1693" t="s">
        <v>21372</v>
      </c>
      <c r="D1693" s="4">
        <v>45800.925844907404</v>
      </c>
      <c r="E1693" s="4">
        <v>45802.666666666664</v>
      </c>
      <c r="F1693" s="4">
        <v>45802.684027777781</v>
      </c>
      <c r="G1693" s="4"/>
      <c r="H1693" t="s">
        <v>3155</v>
      </c>
      <c r="I1693" t="s">
        <v>3162</v>
      </c>
      <c r="J1693">
        <v>0</v>
      </c>
      <c r="K1693" t="s">
        <v>3420</v>
      </c>
      <c r="L1693" t="s">
        <v>3245</v>
      </c>
      <c r="M1693" t="s">
        <v>549</v>
      </c>
      <c r="N1693" t="s">
        <v>550</v>
      </c>
      <c r="O1693" t="s">
        <v>1923</v>
      </c>
      <c r="P1693" t="s">
        <v>1924</v>
      </c>
      <c r="Q1693" t="s">
        <v>3359</v>
      </c>
    </row>
    <row r="1694" spans="1:17">
      <c r="A1694" t="s">
        <v>21373</v>
      </c>
      <c r="B1694" t="s">
        <v>21374</v>
      </c>
      <c r="C1694" t="s">
        <v>21375</v>
      </c>
      <c r="D1694" s="4">
        <v>45800.925324074073</v>
      </c>
      <c r="E1694" s="4">
        <v>45801.854166666664</v>
      </c>
      <c r="F1694" s="4">
        <v>45801.871527777781</v>
      </c>
      <c r="G1694" s="4">
        <v>45801.861689814818</v>
      </c>
      <c r="H1694" t="s">
        <v>3155</v>
      </c>
      <c r="I1694" t="s">
        <v>3222</v>
      </c>
      <c r="J1694">
        <v>1</v>
      </c>
      <c r="K1694" t="s">
        <v>3223</v>
      </c>
      <c r="L1694" t="s">
        <v>3564</v>
      </c>
      <c r="M1694" t="s">
        <v>549</v>
      </c>
      <c r="N1694" t="s">
        <v>559</v>
      </c>
      <c r="O1694" t="s">
        <v>504</v>
      </c>
      <c r="P1694" t="s">
        <v>325</v>
      </c>
      <c r="Q1694" t="s">
        <v>334</v>
      </c>
    </row>
    <row r="1695" spans="1:17">
      <c r="A1695" t="s">
        <v>21376</v>
      </c>
      <c r="B1695" t="s">
        <v>21377</v>
      </c>
      <c r="C1695" t="s">
        <v>21378</v>
      </c>
      <c r="D1695" s="4">
        <v>45800.924270833333</v>
      </c>
      <c r="E1695" s="4">
        <v>45801.791666666664</v>
      </c>
      <c r="F1695" s="4">
        <v>45801.829861111109</v>
      </c>
      <c r="G1695" s="4">
        <v>45801.786261574074</v>
      </c>
      <c r="H1695" t="s">
        <v>3155</v>
      </c>
      <c r="I1695" t="s">
        <v>3156</v>
      </c>
      <c r="J1695">
        <v>0</v>
      </c>
      <c r="K1695" t="s">
        <v>3194</v>
      </c>
      <c r="L1695" t="s">
        <v>3564</v>
      </c>
      <c r="M1695" t="s">
        <v>549</v>
      </c>
      <c r="N1695" t="s">
        <v>550</v>
      </c>
      <c r="O1695" t="s">
        <v>136</v>
      </c>
      <c r="P1695" t="s">
        <v>139</v>
      </c>
      <c r="Q1695" t="s">
        <v>271</v>
      </c>
    </row>
    <row r="1696" spans="1:17">
      <c r="A1696" t="s">
        <v>21373</v>
      </c>
      <c r="B1696" t="s">
        <v>21379</v>
      </c>
      <c r="C1696" t="s">
        <v>21380</v>
      </c>
      <c r="D1696" s="4">
        <v>45800.920208333337</v>
      </c>
      <c r="E1696" s="4">
        <v>45801.833333333336</v>
      </c>
      <c r="F1696" s="4">
        <v>45801.850694444445</v>
      </c>
      <c r="G1696" s="4">
        <v>45801.828020833331</v>
      </c>
      <c r="H1696" t="s">
        <v>3155</v>
      </c>
      <c r="I1696" t="s">
        <v>3171</v>
      </c>
      <c r="J1696">
        <v>0</v>
      </c>
      <c r="K1696" t="s">
        <v>3157</v>
      </c>
      <c r="L1696" t="s">
        <v>3564</v>
      </c>
      <c r="M1696" t="s">
        <v>549</v>
      </c>
      <c r="N1696" t="s">
        <v>559</v>
      </c>
      <c r="O1696" t="s">
        <v>504</v>
      </c>
      <c r="P1696" t="s">
        <v>325</v>
      </c>
      <c r="Q1696" t="s">
        <v>334</v>
      </c>
    </row>
    <row r="1697" spans="1:17">
      <c r="A1697" t="s">
        <v>21381</v>
      </c>
      <c r="B1697" t="s">
        <v>21382</v>
      </c>
      <c r="C1697" t="s">
        <v>21383</v>
      </c>
      <c r="D1697" s="4">
        <v>45800.917951388888</v>
      </c>
      <c r="E1697" s="4">
        <v>45803.25</v>
      </c>
      <c r="F1697" s="4">
        <v>45803.267361111109</v>
      </c>
      <c r="G1697" s="4"/>
      <c r="H1697" t="s">
        <v>3155</v>
      </c>
      <c r="I1697" t="s">
        <v>3162</v>
      </c>
      <c r="J1697">
        <v>0</v>
      </c>
      <c r="K1697" t="s">
        <v>3358</v>
      </c>
      <c r="L1697" t="s">
        <v>3593</v>
      </c>
      <c r="M1697" t="s">
        <v>549</v>
      </c>
      <c r="N1697" t="s">
        <v>550</v>
      </c>
      <c r="O1697" t="s">
        <v>1923</v>
      </c>
      <c r="P1697" t="s">
        <v>1924</v>
      </c>
      <c r="Q1697" t="s">
        <v>3281</v>
      </c>
    </row>
    <row r="1698" spans="1:17">
      <c r="A1698" t="s">
        <v>21384</v>
      </c>
      <c r="B1698" t="s">
        <v>21385</v>
      </c>
      <c r="C1698" t="s">
        <v>21386</v>
      </c>
      <c r="D1698" s="4">
        <v>45800.915949074071</v>
      </c>
      <c r="E1698" s="4">
        <v>45801.583333333336</v>
      </c>
      <c r="F1698" s="4">
        <v>45801.600694444445</v>
      </c>
      <c r="G1698" s="4">
        <v>45801.58017361111</v>
      </c>
      <c r="H1698" t="s">
        <v>3155</v>
      </c>
      <c r="I1698" t="s">
        <v>3171</v>
      </c>
      <c r="J1698">
        <v>0</v>
      </c>
      <c r="K1698" t="s">
        <v>3157</v>
      </c>
      <c r="L1698" t="s">
        <v>3564</v>
      </c>
      <c r="M1698" t="s">
        <v>549</v>
      </c>
      <c r="N1698" t="s">
        <v>559</v>
      </c>
      <c r="O1698" t="s">
        <v>504</v>
      </c>
      <c r="P1698" t="s">
        <v>325</v>
      </c>
      <c r="Q1698" t="s">
        <v>343</v>
      </c>
    </row>
    <row r="1699" spans="1:17">
      <c r="A1699" t="s">
        <v>21387</v>
      </c>
      <c r="B1699" t="s">
        <v>21388</v>
      </c>
      <c r="C1699" t="s">
        <v>21389</v>
      </c>
      <c r="D1699" s="4">
        <v>45800.913553240738</v>
      </c>
      <c r="E1699" s="4">
        <v>45801.458333333336</v>
      </c>
      <c r="F1699" s="4">
        <v>45801.496527777781</v>
      </c>
      <c r="G1699" s="4">
        <v>45801.458726851852</v>
      </c>
      <c r="H1699" t="s">
        <v>3155</v>
      </c>
      <c r="I1699" t="s">
        <v>3156</v>
      </c>
      <c r="J1699">
        <v>0</v>
      </c>
      <c r="K1699" t="s">
        <v>3194</v>
      </c>
      <c r="L1699" t="s">
        <v>3564</v>
      </c>
      <c r="M1699" t="s">
        <v>549</v>
      </c>
      <c r="N1699" t="s">
        <v>550</v>
      </c>
      <c r="O1699" t="s">
        <v>551</v>
      </c>
      <c r="P1699" t="s">
        <v>141</v>
      </c>
      <c r="Q1699" t="s">
        <v>231</v>
      </c>
    </row>
    <row r="1700" spans="1:17">
      <c r="A1700" t="s">
        <v>21384</v>
      </c>
      <c r="B1700" t="s">
        <v>21390</v>
      </c>
      <c r="C1700" t="s">
        <v>21391</v>
      </c>
      <c r="D1700" s="4">
        <v>45800.912118055552</v>
      </c>
      <c r="E1700" s="4">
        <v>45801.583333333336</v>
      </c>
      <c r="F1700" s="4">
        <v>45801.600694444445</v>
      </c>
      <c r="G1700" s="4">
        <v>45801.580694444441</v>
      </c>
      <c r="H1700" t="s">
        <v>3155</v>
      </c>
      <c r="I1700" t="s">
        <v>3171</v>
      </c>
      <c r="J1700">
        <v>0</v>
      </c>
      <c r="K1700" t="s">
        <v>3157</v>
      </c>
      <c r="L1700" t="s">
        <v>3564</v>
      </c>
      <c r="M1700" t="s">
        <v>549</v>
      </c>
      <c r="N1700" t="s">
        <v>559</v>
      </c>
      <c r="O1700" t="s">
        <v>504</v>
      </c>
      <c r="P1700" t="s">
        <v>325</v>
      </c>
      <c r="Q1700" t="s">
        <v>343</v>
      </c>
    </row>
    <row r="1701" spans="1:17">
      <c r="A1701" t="s">
        <v>21392</v>
      </c>
      <c r="B1701" t="s">
        <v>21393</v>
      </c>
      <c r="C1701" t="s">
        <v>21394</v>
      </c>
      <c r="D1701" s="4">
        <v>45800.911504629628</v>
      </c>
      <c r="E1701" s="4">
        <v>45801.854166666664</v>
      </c>
      <c r="F1701" s="4">
        <v>45801.892361111109</v>
      </c>
      <c r="G1701" s="4">
        <v>45801.853171296294</v>
      </c>
      <c r="H1701" t="s">
        <v>3155</v>
      </c>
      <c r="I1701" t="s">
        <v>3240</v>
      </c>
      <c r="J1701">
        <v>0</v>
      </c>
      <c r="K1701" t="s">
        <v>3157</v>
      </c>
      <c r="L1701" t="s">
        <v>3564</v>
      </c>
      <c r="M1701" t="s">
        <v>549</v>
      </c>
      <c r="N1701" t="s">
        <v>559</v>
      </c>
      <c r="O1701" t="s">
        <v>163</v>
      </c>
      <c r="P1701" t="s">
        <v>472</v>
      </c>
      <c r="Q1701" t="s">
        <v>354</v>
      </c>
    </row>
    <row r="1702" spans="1:17">
      <c r="A1702" t="s">
        <v>21392</v>
      </c>
      <c r="B1702" t="s">
        <v>21393</v>
      </c>
      <c r="C1702" t="s">
        <v>21395</v>
      </c>
      <c r="D1702" s="4">
        <v>45800.905787037038</v>
      </c>
      <c r="E1702" s="4">
        <v>45801.354166666664</v>
      </c>
      <c r="F1702" s="4">
        <v>45801.392361111109</v>
      </c>
      <c r="G1702" s="4"/>
      <c r="H1702" t="s">
        <v>3155</v>
      </c>
      <c r="I1702" t="s">
        <v>3240</v>
      </c>
      <c r="J1702">
        <v>0</v>
      </c>
      <c r="K1702" t="s">
        <v>3157</v>
      </c>
      <c r="L1702" t="s">
        <v>3245</v>
      </c>
      <c r="M1702" t="s">
        <v>549</v>
      </c>
      <c r="N1702" t="s">
        <v>559</v>
      </c>
      <c r="O1702" t="s">
        <v>163</v>
      </c>
      <c r="P1702" t="s">
        <v>472</v>
      </c>
      <c r="Q1702" t="s">
        <v>354</v>
      </c>
    </row>
    <row r="1703" spans="1:17">
      <c r="A1703" t="s">
        <v>21396</v>
      </c>
      <c r="B1703" t="s">
        <v>21397</v>
      </c>
      <c r="C1703" t="s">
        <v>21398</v>
      </c>
      <c r="D1703" s="4">
        <v>45800.904143518521</v>
      </c>
      <c r="E1703" s="4">
        <v>45804.583333333336</v>
      </c>
      <c r="F1703" s="4">
        <v>45804.600694444445</v>
      </c>
      <c r="G1703" s="4"/>
      <c r="H1703" t="s">
        <v>3155</v>
      </c>
      <c r="I1703" t="s">
        <v>3171</v>
      </c>
      <c r="J1703">
        <v>0</v>
      </c>
      <c r="K1703" t="s">
        <v>3157</v>
      </c>
      <c r="L1703" t="s">
        <v>3245</v>
      </c>
      <c r="M1703" t="s">
        <v>549</v>
      </c>
      <c r="N1703" t="s">
        <v>559</v>
      </c>
      <c r="O1703" t="s">
        <v>504</v>
      </c>
      <c r="P1703" t="s">
        <v>325</v>
      </c>
      <c r="Q1703" t="s">
        <v>328</v>
      </c>
    </row>
    <row r="1704" spans="1:17">
      <c r="A1704" t="s">
        <v>21396</v>
      </c>
      <c r="B1704" t="s">
        <v>21399</v>
      </c>
      <c r="C1704" t="s">
        <v>21400</v>
      </c>
      <c r="D1704" s="4">
        <v>45800.903715277775</v>
      </c>
      <c r="E1704" s="4">
        <v>45804.583333333336</v>
      </c>
      <c r="F1704" s="4">
        <v>45804.600694444445</v>
      </c>
      <c r="G1704" s="4"/>
      <c r="H1704" t="s">
        <v>3155</v>
      </c>
      <c r="I1704" t="s">
        <v>3171</v>
      </c>
      <c r="J1704">
        <v>0</v>
      </c>
      <c r="K1704" t="s">
        <v>3157</v>
      </c>
      <c r="L1704" t="s">
        <v>3245</v>
      </c>
      <c r="M1704" t="s">
        <v>549</v>
      </c>
      <c r="N1704" t="s">
        <v>559</v>
      </c>
      <c r="O1704" t="s">
        <v>504</v>
      </c>
      <c r="P1704" t="s">
        <v>325</v>
      </c>
      <c r="Q1704" t="s">
        <v>328</v>
      </c>
    </row>
    <row r="1705" spans="1:17">
      <c r="A1705" t="s">
        <v>21401</v>
      </c>
      <c r="B1705" t="s">
        <v>21402</v>
      </c>
      <c r="C1705" t="s">
        <v>21403</v>
      </c>
      <c r="D1705" s="4">
        <v>45800.898854166669</v>
      </c>
      <c r="E1705" s="4">
        <v>45801.625</v>
      </c>
      <c r="F1705" s="4">
        <v>45801.642361111109</v>
      </c>
      <c r="G1705" s="4">
        <v>45801.618981481479</v>
      </c>
      <c r="H1705" t="s">
        <v>3155</v>
      </c>
      <c r="I1705" t="s">
        <v>3171</v>
      </c>
      <c r="J1705">
        <v>1002</v>
      </c>
      <c r="K1705" t="s">
        <v>3157</v>
      </c>
      <c r="L1705" t="s">
        <v>3564</v>
      </c>
      <c r="M1705" t="s">
        <v>549</v>
      </c>
      <c r="N1705" t="s">
        <v>559</v>
      </c>
      <c r="O1705" t="s">
        <v>469</v>
      </c>
      <c r="P1705" t="s">
        <v>180</v>
      </c>
      <c r="Q1705" t="s">
        <v>181</v>
      </c>
    </row>
    <row r="1706" spans="1:17">
      <c r="A1706" t="s">
        <v>21404</v>
      </c>
      <c r="B1706" t="s">
        <v>21405</v>
      </c>
      <c r="C1706" t="s">
        <v>21406</v>
      </c>
      <c r="D1706" s="4">
        <v>45800.898518518516</v>
      </c>
      <c r="E1706" s="4">
        <v>45816.5</v>
      </c>
      <c r="F1706" s="4">
        <v>45816.517361111109</v>
      </c>
      <c r="G1706" s="4"/>
      <c r="H1706" t="s">
        <v>3155</v>
      </c>
      <c r="I1706" t="s">
        <v>3175</v>
      </c>
      <c r="J1706">
        <v>0</v>
      </c>
      <c r="K1706" t="s">
        <v>3157</v>
      </c>
      <c r="L1706" t="s">
        <v>3158</v>
      </c>
      <c r="M1706" t="s">
        <v>549</v>
      </c>
      <c r="N1706" t="s">
        <v>559</v>
      </c>
      <c r="O1706" t="s">
        <v>504</v>
      </c>
      <c r="P1706" t="s">
        <v>325</v>
      </c>
      <c r="Q1706" t="s">
        <v>341</v>
      </c>
    </row>
    <row r="1707" spans="1:17">
      <c r="A1707" t="s">
        <v>21241</v>
      </c>
      <c r="B1707" t="s">
        <v>21242</v>
      </c>
      <c r="C1707" t="s">
        <v>21407</v>
      </c>
      <c r="D1707" s="4">
        <v>45800.896435185183</v>
      </c>
      <c r="E1707" s="4">
        <v>45806.729166666664</v>
      </c>
      <c r="F1707" s="4">
        <v>45806.746527777781</v>
      </c>
      <c r="G1707" s="4"/>
      <c r="H1707" t="s">
        <v>3155</v>
      </c>
      <c r="I1707" t="s">
        <v>3171</v>
      </c>
      <c r="J1707">
        <v>1001</v>
      </c>
      <c r="K1707" t="s">
        <v>3157</v>
      </c>
      <c r="L1707" t="s">
        <v>3245</v>
      </c>
      <c r="M1707" t="s">
        <v>549</v>
      </c>
      <c r="N1707" t="s">
        <v>550</v>
      </c>
      <c r="O1707" t="s">
        <v>616</v>
      </c>
      <c r="P1707" t="s">
        <v>314</v>
      </c>
      <c r="Q1707" t="s">
        <v>323</v>
      </c>
    </row>
    <row r="1708" spans="1:17">
      <c r="A1708" t="s">
        <v>21408</v>
      </c>
      <c r="B1708" t="s">
        <v>21409</v>
      </c>
      <c r="C1708" t="s">
        <v>21410</v>
      </c>
      <c r="D1708" s="4">
        <v>45800.895775462966</v>
      </c>
      <c r="E1708" s="4">
        <v>45801.6875</v>
      </c>
      <c r="F1708" s="4">
        <v>45801.704861111109</v>
      </c>
      <c r="G1708" s="4">
        <v>45801.68478009259</v>
      </c>
      <c r="H1708" t="s">
        <v>3155</v>
      </c>
      <c r="I1708" t="s">
        <v>3222</v>
      </c>
      <c r="J1708">
        <v>1</v>
      </c>
      <c r="K1708" t="s">
        <v>3223</v>
      </c>
      <c r="L1708" t="s">
        <v>3564</v>
      </c>
      <c r="M1708" t="s">
        <v>549</v>
      </c>
      <c r="N1708" t="s">
        <v>550</v>
      </c>
      <c r="O1708" t="s">
        <v>136</v>
      </c>
      <c r="P1708" t="s">
        <v>139</v>
      </c>
      <c r="Q1708" t="s">
        <v>274</v>
      </c>
    </row>
    <row r="1709" spans="1:17">
      <c r="A1709" t="s">
        <v>21411</v>
      </c>
      <c r="B1709" t="s">
        <v>21412</v>
      </c>
      <c r="C1709" t="s">
        <v>21413</v>
      </c>
      <c r="D1709" s="4">
        <v>45800.895497685182</v>
      </c>
      <c r="E1709" s="4">
        <v>45808.708333333336</v>
      </c>
      <c r="F1709" s="4">
        <v>45808.725694444445</v>
      </c>
      <c r="G1709" s="4"/>
      <c r="H1709" t="s">
        <v>3155</v>
      </c>
      <c r="I1709" t="s">
        <v>3171</v>
      </c>
      <c r="J1709">
        <v>0</v>
      </c>
      <c r="K1709" t="s">
        <v>3157</v>
      </c>
      <c r="L1709" t="s">
        <v>3158</v>
      </c>
      <c r="M1709" t="s">
        <v>549</v>
      </c>
      <c r="N1709" t="s">
        <v>559</v>
      </c>
      <c r="O1709" t="s">
        <v>504</v>
      </c>
      <c r="P1709" t="s">
        <v>325</v>
      </c>
      <c r="Q1709" t="s">
        <v>340</v>
      </c>
    </row>
    <row r="1710" spans="1:17">
      <c r="A1710" t="s">
        <v>21414</v>
      </c>
      <c r="B1710" t="s">
        <v>21415</v>
      </c>
      <c r="C1710" t="s">
        <v>21416</v>
      </c>
      <c r="D1710" s="4">
        <v>45800.893819444442</v>
      </c>
      <c r="E1710" s="4">
        <v>45812.458333333336</v>
      </c>
      <c r="F1710" s="4">
        <v>45812.475694444445</v>
      </c>
      <c r="G1710" s="4"/>
      <c r="H1710" t="s">
        <v>3155</v>
      </c>
      <c r="I1710" t="s">
        <v>3171</v>
      </c>
      <c r="J1710">
        <v>0</v>
      </c>
      <c r="K1710" t="s">
        <v>3157</v>
      </c>
      <c r="L1710" t="s">
        <v>3158</v>
      </c>
      <c r="M1710" t="s">
        <v>549</v>
      </c>
      <c r="N1710" t="s">
        <v>559</v>
      </c>
      <c r="O1710" t="s">
        <v>504</v>
      </c>
      <c r="P1710" t="s">
        <v>325</v>
      </c>
      <c r="Q1710" t="s">
        <v>330</v>
      </c>
    </row>
    <row r="1711" spans="1:17">
      <c r="A1711" t="s">
        <v>21417</v>
      </c>
      <c r="B1711" t="s">
        <v>21418</v>
      </c>
      <c r="C1711" t="s">
        <v>21419</v>
      </c>
      <c r="D1711" s="4">
        <v>45800.889236111114</v>
      </c>
      <c r="E1711" s="4">
        <v>45802.375</v>
      </c>
      <c r="F1711" s="4">
        <v>45802.392361111109</v>
      </c>
      <c r="G1711" s="4"/>
      <c r="H1711" t="s">
        <v>3155</v>
      </c>
      <c r="I1711" t="s">
        <v>3171</v>
      </c>
      <c r="J1711">
        <v>1001</v>
      </c>
      <c r="K1711" t="s">
        <v>3157</v>
      </c>
      <c r="L1711" t="s">
        <v>3593</v>
      </c>
      <c r="M1711" t="s">
        <v>549</v>
      </c>
      <c r="N1711" t="s">
        <v>550</v>
      </c>
      <c r="O1711" t="s">
        <v>136</v>
      </c>
      <c r="P1711" t="s">
        <v>143</v>
      </c>
      <c r="Q1711" t="s">
        <v>301</v>
      </c>
    </row>
    <row r="1712" spans="1:17">
      <c r="A1712" t="s">
        <v>21420</v>
      </c>
      <c r="B1712" t="s">
        <v>21421</v>
      </c>
      <c r="C1712" t="s">
        <v>21422</v>
      </c>
      <c r="D1712" s="4">
        <v>45800.883680555555</v>
      </c>
      <c r="E1712" s="4">
        <v>45803.875</v>
      </c>
      <c r="F1712" s="4">
        <v>45803.892361111109</v>
      </c>
      <c r="G1712" s="4">
        <v>45803.866550925923</v>
      </c>
      <c r="H1712" t="s">
        <v>3155</v>
      </c>
      <c r="I1712" t="s">
        <v>3222</v>
      </c>
      <c r="J1712">
        <v>1</v>
      </c>
      <c r="K1712" t="s">
        <v>3223</v>
      </c>
      <c r="L1712" t="s">
        <v>3564</v>
      </c>
      <c r="M1712" t="s">
        <v>549</v>
      </c>
      <c r="N1712" t="s">
        <v>550</v>
      </c>
      <c r="O1712" t="s">
        <v>136</v>
      </c>
      <c r="P1712" t="s">
        <v>292</v>
      </c>
      <c r="Q1712" t="s">
        <v>295</v>
      </c>
    </row>
    <row r="1713" spans="1:17">
      <c r="A1713" t="s">
        <v>21423</v>
      </c>
      <c r="B1713" t="s">
        <v>21424</v>
      </c>
      <c r="C1713" t="s">
        <v>21425</v>
      </c>
      <c r="D1713" s="4">
        <v>45800.877986111111</v>
      </c>
      <c r="E1713" s="4">
        <v>45821.416666666664</v>
      </c>
      <c r="F1713" s="4">
        <v>45821.454861111109</v>
      </c>
      <c r="G1713" s="4"/>
      <c r="H1713" t="s">
        <v>3155</v>
      </c>
      <c r="I1713" t="s">
        <v>3673</v>
      </c>
      <c r="J1713">
        <v>0</v>
      </c>
      <c r="K1713" t="s">
        <v>3194</v>
      </c>
      <c r="L1713" t="s">
        <v>3158</v>
      </c>
      <c r="M1713" t="s">
        <v>549</v>
      </c>
      <c r="N1713" t="s">
        <v>559</v>
      </c>
      <c r="O1713" t="s">
        <v>504</v>
      </c>
      <c r="P1713" t="s">
        <v>325</v>
      </c>
      <c r="Q1713" t="s">
        <v>333</v>
      </c>
    </row>
    <row r="1714" spans="1:17">
      <c r="A1714" t="s">
        <v>21091</v>
      </c>
      <c r="B1714" t="s">
        <v>21092</v>
      </c>
      <c r="C1714" t="s">
        <v>21426</v>
      </c>
      <c r="D1714" s="4">
        <v>45800.871874999997</v>
      </c>
      <c r="E1714" s="4">
        <v>45805.3125</v>
      </c>
      <c r="F1714" s="4">
        <v>45805.329861111109</v>
      </c>
      <c r="G1714" s="4"/>
      <c r="H1714" t="s">
        <v>3155</v>
      </c>
      <c r="I1714" t="s">
        <v>3171</v>
      </c>
      <c r="J1714">
        <v>1001</v>
      </c>
      <c r="K1714" t="s">
        <v>3157</v>
      </c>
      <c r="L1714" t="s">
        <v>3245</v>
      </c>
      <c r="M1714" t="s">
        <v>549</v>
      </c>
      <c r="N1714" t="s">
        <v>550</v>
      </c>
      <c r="O1714" t="s">
        <v>551</v>
      </c>
      <c r="P1714" t="s">
        <v>149</v>
      </c>
      <c r="Q1714" t="s">
        <v>203</v>
      </c>
    </row>
    <row r="1715" spans="1:17">
      <c r="A1715" t="s">
        <v>21423</v>
      </c>
      <c r="B1715" t="s">
        <v>21427</v>
      </c>
      <c r="C1715" t="s">
        <v>21428</v>
      </c>
      <c r="D1715" s="4">
        <v>45800.862928240742</v>
      </c>
      <c r="E1715" s="4">
        <v>45821.375</v>
      </c>
      <c r="F1715" s="4">
        <v>45821.413194444445</v>
      </c>
      <c r="G1715" s="4"/>
      <c r="H1715" t="s">
        <v>3155</v>
      </c>
      <c r="I1715" t="s">
        <v>4530</v>
      </c>
      <c r="J1715">
        <v>0</v>
      </c>
      <c r="K1715" t="s">
        <v>6466</v>
      </c>
      <c r="L1715" t="s">
        <v>3158</v>
      </c>
      <c r="M1715" t="s">
        <v>549</v>
      </c>
      <c r="N1715" t="s">
        <v>559</v>
      </c>
      <c r="O1715" t="s">
        <v>504</v>
      </c>
      <c r="P1715" t="s">
        <v>325</v>
      </c>
      <c r="Q1715" t="s">
        <v>333</v>
      </c>
    </row>
    <row r="1716" spans="1:17">
      <c r="A1716" t="s">
        <v>21429</v>
      </c>
      <c r="B1716" t="s">
        <v>21430</v>
      </c>
      <c r="C1716" t="s">
        <v>21431</v>
      </c>
      <c r="D1716" s="4">
        <v>45800.860914351855</v>
      </c>
      <c r="E1716" s="4">
        <v>45802.375</v>
      </c>
      <c r="F1716" s="4">
        <v>45802.413194444445</v>
      </c>
      <c r="G1716" s="4">
        <v>45802.385289351849</v>
      </c>
      <c r="H1716" t="s">
        <v>3155</v>
      </c>
      <c r="I1716" t="s">
        <v>3240</v>
      </c>
      <c r="J1716">
        <v>0</v>
      </c>
      <c r="K1716" t="s">
        <v>3420</v>
      </c>
      <c r="L1716" t="s">
        <v>3564</v>
      </c>
      <c r="M1716" t="s">
        <v>549</v>
      </c>
      <c r="N1716" t="s">
        <v>550</v>
      </c>
      <c r="O1716" t="s">
        <v>136</v>
      </c>
      <c r="P1716" t="s">
        <v>139</v>
      </c>
      <c r="Q1716" t="s">
        <v>271</v>
      </c>
    </row>
    <row r="1717" spans="1:17">
      <c r="A1717" t="s">
        <v>21432</v>
      </c>
      <c r="B1717" t="s">
        <v>21433</v>
      </c>
      <c r="C1717" t="s">
        <v>21434</v>
      </c>
      <c r="D1717" s="4">
        <v>45800.860810185186</v>
      </c>
      <c r="E1717" s="4">
        <v>45822.666666666664</v>
      </c>
      <c r="F1717" s="4">
        <v>45822.704861111109</v>
      </c>
      <c r="G1717" s="4"/>
      <c r="H1717" t="s">
        <v>3155</v>
      </c>
      <c r="I1717" t="s">
        <v>3156</v>
      </c>
      <c r="J1717">
        <v>0</v>
      </c>
      <c r="K1717" t="s">
        <v>3227</v>
      </c>
      <c r="L1717" t="s">
        <v>3158</v>
      </c>
      <c r="M1717" t="s">
        <v>549</v>
      </c>
      <c r="N1717" t="s">
        <v>550</v>
      </c>
      <c r="O1717" t="s">
        <v>136</v>
      </c>
      <c r="P1717" t="s">
        <v>264</v>
      </c>
      <c r="Q1717" t="s">
        <v>266</v>
      </c>
    </row>
    <row r="1718" spans="1:17">
      <c r="A1718" t="s">
        <v>21435</v>
      </c>
      <c r="B1718" t="s">
        <v>21436</v>
      </c>
      <c r="C1718" t="s">
        <v>21437</v>
      </c>
      <c r="D1718" s="4">
        <v>45800.853182870371</v>
      </c>
      <c r="E1718" s="4">
        <v>45802.291666666664</v>
      </c>
      <c r="F1718" s="4">
        <v>45802.329861111109</v>
      </c>
      <c r="G1718" s="4">
        <v>45802.291226851848</v>
      </c>
      <c r="H1718" t="s">
        <v>3155</v>
      </c>
      <c r="I1718" t="s">
        <v>3240</v>
      </c>
      <c r="J1718">
        <v>0</v>
      </c>
      <c r="K1718" t="s">
        <v>3157</v>
      </c>
      <c r="L1718" t="s">
        <v>3564</v>
      </c>
      <c r="M1718" t="s">
        <v>549</v>
      </c>
      <c r="N1718" t="s">
        <v>550</v>
      </c>
      <c r="O1718" t="s">
        <v>551</v>
      </c>
      <c r="P1718" t="s">
        <v>149</v>
      </c>
      <c r="Q1718" t="s">
        <v>200</v>
      </c>
    </row>
    <row r="1719" spans="1:17">
      <c r="A1719" t="s">
        <v>21408</v>
      </c>
      <c r="B1719" t="s">
        <v>21438</v>
      </c>
      <c r="C1719" t="s">
        <v>21439</v>
      </c>
      <c r="D1719" s="4">
        <v>45800.852384259262</v>
      </c>
      <c r="E1719" s="4">
        <v>45801.708333333336</v>
      </c>
      <c r="F1719" s="4">
        <v>45801.746527777781</v>
      </c>
      <c r="G1719" s="4">
        <v>45801.708333333336</v>
      </c>
      <c r="H1719" t="s">
        <v>3155</v>
      </c>
      <c r="I1719" t="s">
        <v>3156</v>
      </c>
      <c r="J1719">
        <v>0</v>
      </c>
      <c r="K1719" t="s">
        <v>3157</v>
      </c>
      <c r="L1719" t="s">
        <v>3564</v>
      </c>
      <c r="M1719" t="s">
        <v>549</v>
      </c>
      <c r="N1719" t="s">
        <v>550</v>
      </c>
      <c r="O1719" t="s">
        <v>136</v>
      </c>
      <c r="P1719" t="s">
        <v>139</v>
      </c>
      <c r="Q1719" t="s">
        <v>274</v>
      </c>
    </row>
    <row r="1720" spans="1:17">
      <c r="A1720" t="s">
        <v>21440</v>
      </c>
      <c r="B1720" t="s">
        <v>21441</v>
      </c>
      <c r="C1720" t="s">
        <v>21442</v>
      </c>
      <c r="D1720" s="4">
        <v>45800.851724537039</v>
      </c>
      <c r="E1720" s="4">
        <v>45805.645833333336</v>
      </c>
      <c r="F1720" s="4">
        <v>45805.684027777781</v>
      </c>
      <c r="G1720" s="4">
        <v>45805.640798611108</v>
      </c>
      <c r="H1720" t="s">
        <v>3155</v>
      </c>
      <c r="I1720" t="s">
        <v>4530</v>
      </c>
      <c r="J1720">
        <v>0</v>
      </c>
      <c r="K1720" t="s">
        <v>4531</v>
      </c>
      <c r="L1720" t="s">
        <v>3564</v>
      </c>
      <c r="M1720" t="s">
        <v>549</v>
      </c>
      <c r="N1720" t="s">
        <v>559</v>
      </c>
      <c r="O1720" t="s">
        <v>504</v>
      </c>
      <c r="P1720" t="s">
        <v>325</v>
      </c>
      <c r="Q1720" t="s">
        <v>329</v>
      </c>
    </row>
    <row r="1721" spans="1:17">
      <c r="A1721" t="s">
        <v>21443</v>
      </c>
      <c r="B1721" t="s">
        <v>21444</v>
      </c>
      <c r="C1721" t="s">
        <v>21445</v>
      </c>
      <c r="D1721" s="4">
        <v>45800.849444444444</v>
      </c>
      <c r="E1721" s="4">
        <v>45803.625</v>
      </c>
      <c r="F1721" s="4">
        <v>45803.642361111109</v>
      </c>
      <c r="G1721" s="4">
        <v>45803.620752314811</v>
      </c>
      <c r="H1721" t="s">
        <v>3155</v>
      </c>
      <c r="I1721" t="s">
        <v>3175</v>
      </c>
      <c r="J1721">
        <v>1001</v>
      </c>
      <c r="K1721" t="s">
        <v>3194</v>
      </c>
      <c r="L1721" t="s">
        <v>3564</v>
      </c>
      <c r="M1721" t="s">
        <v>549</v>
      </c>
      <c r="N1721" t="s">
        <v>550</v>
      </c>
      <c r="O1721" t="s">
        <v>136</v>
      </c>
      <c r="P1721" t="s">
        <v>139</v>
      </c>
      <c r="Q1721" t="s">
        <v>279</v>
      </c>
    </row>
    <row r="1722" spans="1:17">
      <c r="A1722" t="s">
        <v>21446</v>
      </c>
      <c r="B1722" t="s">
        <v>21447</v>
      </c>
      <c r="C1722" t="s">
        <v>21448</v>
      </c>
      <c r="D1722" s="4">
        <v>45800.8434837963</v>
      </c>
      <c r="E1722" s="4">
        <v>45808.8125</v>
      </c>
      <c r="F1722" s="4">
        <v>45808.829861111109</v>
      </c>
      <c r="G1722" s="4"/>
      <c r="H1722" t="s">
        <v>3155</v>
      </c>
      <c r="I1722" t="s">
        <v>3171</v>
      </c>
      <c r="J1722">
        <v>1001</v>
      </c>
      <c r="K1722" t="s">
        <v>3157</v>
      </c>
      <c r="L1722" t="s">
        <v>3158</v>
      </c>
      <c r="M1722" t="s">
        <v>549</v>
      </c>
      <c r="N1722" t="s">
        <v>550</v>
      </c>
      <c r="O1722" t="s">
        <v>136</v>
      </c>
      <c r="P1722" t="s">
        <v>143</v>
      </c>
      <c r="Q1722" t="s">
        <v>299</v>
      </c>
    </row>
    <row r="1723" spans="1:17">
      <c r="A1723" t="s">
        <v>21449</v>
      </c>
      <c r="B1723" t="s">
        <v>21450</v>
      </c>
      <c r="C1723" t="s">
        <v>21451</v>
      </c>
      <c r="D1723" s="4">
        <v>45800.840451388889</v>
      </c>
      <c r="E1723" s="4">
        <v>45801.416666666664</v>
      </c>
      <c r="F1723" s="4">
        <v>45801.434027777781</v>
      </c>
      <c r="G1723" s="4"/>
      <c r="H1723" t="s">
        <v>3155</v>
      </c>
      <c r="I1723" t="s">
        <v>3175</v>
      </c>
      <c r="J1723">
        <v>0</v>
      </c>
      <c r="K1723" t="s">
        <v>3157</v>
      </c>
      <c r="L1723" t="s">
        <v>3593</v>
      </c>
      <c r="M1723" t="s">
        <v>549</v>
      </c>
      <c r="N1723" t="s">
        <v>550</v>
      </c>
      <c r="O1723" t="s">
        <v>551</v>
      </c>
      <c r="P1723" t="s">
        <v>141</v>
      </c>
      <c r="Q1723" t="s">
        <v>233</v>
      </c>
    </row>
    <row r="1724" spans="1:17">
      <c r="A1724" t="s">
        <v>20640</v>
      </c>
      <c r="B1724" t="s">
        <v>20641</v>
      </c>
      <c r="C1724" t="s">
        <v>21452</v>
      </c>
      <c r="D1724" s="4">
        <v>45800.836192129631</v>
      </c>
      <c r="E1724" s="4">
        <v>45808.458333333336</v>
      </c>
      <c r="F1724" s="4">
        <v>45808.475694444445</v>
      </c>
      <c r="G1724" s="4"/>
      <c r="H1724" t="s">
        <v>3155</v>
      </c>
      <c r="I1724" t="s">
        <v>3184</v>
      </c>
      <c r="J1724">
        <v>0</v>
      </c>
      <c r="K1724" t="s">
        <v>3157</v>
      </c>
      <c r="L1724" t="s">
        <v>3245</v>
      </c>
      <c r="M1724" t="s">
        <v>549</v>
      </c>
      <c r="N1724" t="s">
        <v>550</v>
      </c>
      <c r="O1724" t="s">
        <v>616</v>
      </c>
      <c r="P1724" t="s">
        <v>314</v>
      </c>
      <c r="Q1724" t="s">
        <v>319</v>
      </c>
    </row>
    <row r="1725" spans="1:17">
      <c r="A1725" t="s">
        <v>21453</v>
      </c>
      <c r="B1725" t="s">
        <v>21454</v>
      </c>
      <c r="C1725" t="s">
        <v>21455</v>
      </c>
      <c r="D1725" s="4">
        <v>45800.835462962961</v>
      </c>
      <c r="E1725" s="4">
        <v>45802.708333333336</v>
      </c>
      <c r="F1725" s="4">
        <v>45802.725694444445</v>
      </c>
      <c r="G1725" s="4"/>
      <c r="H1725" t="s">
        <v>3155</v>
      </c>
      <c r="I1725" t="s">
        <v>3222</v>
      </c>
      <c r="J1725">
        <v>1</v>
      </c>
      <c r="K1725" t="s">
        <v>3223</v>
      </c>
      <c r="L1725" t="s">
        <v>3245</v>
      </c>
      <c r="M1725" t="s">
        <v>549</v>
      </c>
      <c r="N1725" t="s">
        <v>550</v>
      </c>
      <c r="O1725" t="s">
        <v>136</v>
      </c>
      <c r="P1725" t="s">
        <v>292</v>
      </c>
      <c r="Q1725" t="s">
        <v>293</v>
      </c>
    </row>
    <row r="1726" spans="1:17">
      <c r="A1726" t="s">
        <v>21456</v>
      </c>
      <c r="B1726" t="s">
        <v>21457</v>
      </c>
      <c r="C1726" t="s">
        <v>21458</v>
      </c>
      <c r="D1726" s="4">
        <v>45800.835081018522</v>
      </c>
      <c r="E1726" s="4">
        <v>45801.666666666664</v>
      </c>
      <c r="F1726" s="4">
        <v>45801.704861111109</v>
      </c>
      <c r="G1726" s="4">
        <v>45801.667083333334</v>
      </c>
      <c r="H1726" t="s">
        <v>3155</v>
      </c>
      <c r="I1726" t="s">
        <v>3156</v>
      </c>
      <c r="J1726">
        <v>0</v>
      </c>
      <c r="K1726" t="s">
        <v>3157</v>
      </c>
      <c r="L1726" t="s">
        <v>3564</v>
      </c>
      <c r="M1726" t="s">
        <v>549</v>
      </c>
      <c r="N1726" t="s">
        <v>550</v>
      </c>
      <c r="O1726" t="s">
        <v>136</v>
      </c>
      <c r="P1726" t="s">
        <v>143</v>
      </c>
      <c r="Q1726" t="s">
        <v>301</v>
      </c>
    </row>
    <row r="1727" spans="1:17">
      <c r="A1727" t="s">
        <v>21459</v>
      </c>
      <c r="B1727" t="s">
        <v>21460</v>
      </c>
      <c r="C1727" t="s">
        <v>21461</v>
      </c>
      <c r="D1727" s="4">
        <v>45800.83320601852</v>
      </c>
      <c r="E1727" s="4">
        <v>45801.666666666664</v>
      </c>
      <c r="F1727" s="4">
        <v>45801.684027777781</v>
      </c>
      <c r="G1727" s="4"/>
      <c r="H1727" t="s">
        <v>3155</v>
      </c>
      <c r="I1727" t="s">
        <v>3171</v>
      </c>
      <c r="J1727">
        <v>0</v>
      </c>
      <c r="K1727" t="s">
        <v>3157</v>
      </c>
      <c r="L1727" t="s">
        <v>3245</v>
      </c>
      <c r="M1727" t="s">
        <v>549</v>
      </c>
      <c r="N1727" t="s">
        <v>550</v>
      </c>
      <c r="O1727" t="s">
        <v>136</v>
      </c>
      <c r="P1727" t="s">
        <v>143</v>
      </c>
      <c r="Q1727" t="s">
        <v>300</v>
      </c>
    </row>
    <row r="1728" spans="1:17">
      <c r="A1728" t="s">
        <v>21462</v>
      </c>
      <c r="B1728" t="s">
        <v>21463</v>
      </c>
      <c r="C1728" t="s">
        <v>21464</v>
      </c>
      <c r="D1728" s="4">
        <v>45800.831620370373</v>
      </c>
      <c r="E1728" s="4">
        <v>45803.6875</v>
      </c>
      <c r="F1728" s="4">
        <v>45803.704861111109</v>
      </c>
      <c r="G1728" s="4">
        <v>45803.687534722223</v>
      </c>
      <c r="H1728" t="s">
        <v>3155</v>
      </c>
      <c r="I1728" t="s">
        <v>3162</v>
      </c>
      <c r="J1728">
        <v>0</v>
      </c>
      <c r="K1728" t="s">
        <v>3379</v>
      </c>
      <c r="L1728" t="s">
        <v>3564</v>
      </c>
      <c r="M1728" t="s">
        <v>549</v>
      </c>
      <c r="N1728" t="s">
        <v>550</v>
      </c>
      <c r="O1728" t="s">
        <v>1923</v>
      </c>
      <c r="P1728" t="s">
        <v>1924</v>
      </c>
      <c r="Q1728" t="s">
        <v>3180</v>
      </c>
    </row>
    <row r="1729" spans="1:17">
      <c r="A1729" t="s">
        <v>21459</v>
      </c>
      <c r="B1729" t="s">
        <v>21460</v>
      </c>
      <c r="C1729" t="s">
        <v>21465</v>
      </c>
      <c r="D1729" s="4">
        <v>45800.830960648149</v>
      </c>
      <c r="E1729" s="4">
        <v>45801.666666666664</v>
      </c>
      <c r="F1729" s="4">
        <v>45801.684027777781</v>
      </c>
      <c r="G1729" s="4"/>
      <c r="H1729" t="s">
        <v>3155</v>
      </c>
      <c r="I1729" t="s">
        <v>3171</v>
      </c>
      <c r="J1729">
        <v>0</v>
      </c>
      <c r="K1729" t="s">
        <v>3157</v>
      </c>
      <c r="L1729" t="s">
        <v>3245</v>
      </c>
      <c r="M1729" t="s">
        <v>549</v>
      </c>
      <c r="N1729" t="s">
        <v>550</v>
      </c>
      <c r="O1729" t="s">
        <v>136</v>
      </c>
      <c r="P1729" t="s">
        <v>143</v>
      </c>
      <c r="Q1729" t="s">
        <v>300</v>
      </c>
    </row>
    <row r="1730" spans="1:17">
      <c r="A1730" t="s">
        <v>21466</v>
      </c>
      <c r="B1730" t="s">
        <v>21467</v>
      </c>
      <c r="C1730" t="s">
        <v>21468</v>
      </c>
      <c r="D1730" s="4">
        <v>45800.828564814816</v>
      </c>
      <c r="E1730" s="4">
        <v>45807.791666666664</v>
      </c>
      <c r="F1730" s="4">
        <v>45807.829861111109</v>
      </c>
      <c r="G1730" s="4"/>
      <c r="H1730" t="s">
        <v>3155</v>
      </c>
      <c r="I1730" t="s">
        <v>3156</v>
      </c>
      <c r="J1730">
        <v>0</v>
      </c>
      <c r="K1730" t="s">
        <v>3227</v>
      </c>
      <c r="L1730" t="s">
        <v>3245</v>
      </c>
      <c r="M1730" t="s">
        <v>549</v>
      </c>
      <c r="N1730" t="s">
        <v>550</v>
      </c>
      <c r="O1730" t="s">
        <v>136</v>
      </c>
      <c r="P1730" t="s">
        <v>143</v>
      </c>
      <c r="Q1730" t="s">
        <v>312</v>
      </c>
    </row>
    <row r="1731" spans="1:17">
      <c r="A1731" t="s">
        <v>21469</v>
      </c>
      <c r="B1731" t="s">
        <v>21470</v>
      </c>
      <c r="C1731" t="s">
        <v>21471</v>
      </c>
      <c r="D1731" s="4">
        <v>45800.827581018515</v>
      </c>
      <c r="E1731" s="4">
        <v>45829.458333333336</v>
      </c>
      <c r="F1731" s="4">
        <v>45829.475694444445</v>
      </c>
      <c r="G1731" s="4"/>
      <c r="H1731" t="s">
        <v>3155</v>
      </c>
      <c r="I1731" t="s">
        <v>3175</v>
      </c>
      <c r="J1731">
        <v>1001</v>
      </c>
      <c r="K1731" t="s">
        <v>3194</v>
      </c>
      <c r="L1731" t="s">
        <v>3158</v>
      </c>
      <c r="M1731" t="s">
        <v>549</v>
      </c>
      <c r="N1731" t="s">
        <v>559</v>
      </c>
      <c r="O1731" t="s">
        <v>504</v>
      </c>
      <c r="P1731" t="s">
        <v>325</v>
      </c>
      <c r="Q1731" t="s">
        <v>332</v>
      </c>
    </row>
    <row r="1732" spans="1:17">
      <c r="A1732" t="s">
        <v>21472</v>
      </c>
      <c r="B1732" t="s">
        <v>21473</v>
      </c>
      <c r="C1732" t="s">
        <v>21474</v>
      </c>
      <c r="D1732" s="4">
        <v>45800.825011574074</v>
      </c>
      <c r="E1732" s="4">
        <v>45801.333333333336</v>
      </c>
      <c r="F1732" s="4">
        <v>45801.350694444445</v>
      </c>
      <c r="G1732" s="4">
        <v>45801.331145833334</v>
      </c>
      <c r="H1732" t="s">
        <v>3155</v>
      </c>
      <c r="I1732" t="s">
        <v>3171</v>
      </c>
      <c r="J1732">
        <v>0</v>
      </c>
      <c r="K1732" t="s">
        <v>3157</v>
      </c>
      <c r="L1732" t="s">
        <v>3564</v>
      </c>
      <c r="M1732" t="s">
        <v>549</v>
      </c>
      <c r="N1732" t="s">
        <v>550</v>
      </c>
      <c r="O1732" t="s">
        <v>551</v>
      </c>
      <c r="P1732" t="s">
        <v>149</v>
      </c>
      <c r="Q1732" t="s">
        <v>209</v>
      </c>
    </row>
    <row r="1733" spans="1:17">
      <c r="A1733" t="s">
        <v>21475</v>
      </c>
      <c r="B1733" t="s">
        <v>21476</v>
      </c>
      <c r="C1733" t="s">
        <v>21477</v>
      </c>
      <c r="D1733" s="4">
        <v>45800.817256944443</v>
      </c>
      <c r="E1733" s="4">
        <v>45801.625</v>
      </c>
      <c r="F1733" s="4">
        <v>45801.642361111109</v>
      </c>
      <c r="G1733" s="4">
        <v>45801.62400462963</v>
      </c>
      <c r="H1733" t="s">
        <v>3155</v>
      </c>
      <c r="I1733" t="s">
        <v>3222</v>
      </c>
      <c r="J1733">
        <v>1</v>
      </c>
      <c r="K1733" t="s">
        <v>3223</v>
      </c>
      <c r="L1733" t="s">
        <v>3564</v>
      </c>
      <c r="M1733" t="s">
        <v>549</v>
      </c>
      <c r="N1733" t="s">
        <v>550</v>
      </c>
      <c r="O1733" t="s">
        <v>551</v>
      </c>
      <c r="P1733" t="s">
        <v>141</v>
      </c>
      <c r="Q1733" t="s">
        <v>231</v>
      </c>
    </row>
    <row r="1734" spans="1:17">
      <c r="A1734" t="s">
        <v>21478</v>
      </c>
      <c r="B1734" t="s">
        <v>21479</v>
      </c>
      <c r="C1734" t="s">
        <v>21480</v>
      </c>
      <c r="D1734" s="4">
        <v>45800.815682870372</v>
      </c>
      <c r="E1734" s="4">
        <v>45801.583333333336</v>
      </c>
      <c r="F1734" s="4">
        <v>45801.600694444445</v>
      </c>
      <c r="G1734" s="4">
        <v>45801.582673611112</v>
      </c>
      <c r="H1734" t="s">
        <v>3155</v>
      </c>
      <c r="I1734" t="s">
        <v>3175</v>
      </c>
      <c r="J1734">
        <v>0</v>
      </c>
      <c r="K1734" t="s">
        <v>3194</v>
      </c>
      <c r="L1734" t="s">
        <v>3564</v>
      </c>
      <c r="M1734" t="s">
        <v>549</v>
      </c>
      <c r="N1734" t="s">
        <v>559</v>
      </c>
      <c r="O1734" t="s">
        <v>504</v>
      </c>
      <c r="P1734" t="s">
        <v>325</v>
      </c>
      <c r="Q1734" t="s">
        <v>334</v>
      </c>
    </row>
    <row r="1735" spans="1:17">
      <c r="A1735" t="s">
        <v>21481</v>
      </c>
      <c r="B1735" t="s">
        <v>21482</v>
      </c>
      <c r="C1735" t="s">
        <v>21483</v>
      </c>
      <c r="D1735" s="4">
        <v>45800.81490740741</v>
      </c>
      <c r="E1735" s="4">
        <v>45802.666666666664</v>
      </c>
      <c r="F1735" s="4">
        <v>45802.684027777781</v>
      </c>
      <c r="G1735" s="4">
        <v>45802.66578703704</v>
      </c>
      <c r="H1735" t="s">
        <v>3155</v>
      </c>
      <c r="I1735" t="s">
        <v>3171</v>
      </c>
      <c r="J1735">
        <v>1001</v>
      </c>
      <c r="K1735" t="s">
        <v>3157</v>
      </c>
      <c r="L1735" t="s">
        <v>3564</v>
      </c>
      <c r="M1735" t="s">
        <v>549</v>
      </c>
      <c r="N1735" t="s">
        <v>550</v>
      </c>
      <c r="O1735" t="s">
        <v>136</v>
      </c>
      <c r="P1735" t="s">
        <v>292</v>
      </c>
      <c r="Q1735" t="s">
        <v>295</v>
      </c>
    </row>
    <row r="1736" spans="1:17">
      <c r="A1736" t="s">
        <v>21484</v>
      </c>
      <c r="B1736" t="s">
        <v>21485</v>
      </c>
      <c r="C1736" t="s">
        <v>21486</v>
      </c>
      <c r="D1736" s="4">
        <v>45800.813622685186</v>
      </c>
      <c r="E1736" s="4">
        <v>45801.666666666664</v>
      </c>
      <c r="F1736" s="4">
        <v>45801.684027777781</v>
      </c>
      <c r="G1736" s="4">
        <v>45801.663923611108</v>
      </c>
      <c r="H1736" t="s">
        <v>3155</v>
      </c>
      <c r="I1736" t="s">
        <v>3175</v>
      </c>
      <c r="J1736">
        <v>1001</v>
      </c>
      <c r="K1736" t="s">
        <v>3157</v>
      </c>
      <c r="L1736" t="s">
        <v>3564</v>
      </c>
      <c r="M1736" t="s">
        <v>549</v>
      </c>
      <c r="N1736" t="s">
        <v>550</v>
      </c>
      <c r="O1736" t="s">
        <v>136</v>
      </c>
      <c r="P1736" t="s">
        <v>139</v>
      </c>
      <c r="Q1736" t="s">
        <v>278</v>
      </c>
    </row>
    <row r="1737" spans="1:17">
      <c r="A1737" t="s">
        <v>21478</v>
      </c>
      <c r="B1737" t="s">
        <v>21487</v>
      </c>
      <c r="C1737" t="s">
        <v>21488</v>
      </c>
      <c r="D1737" s="4">
        <v>45800.813576388886</v>
      </c>
      <c r="E1737" s="4">
        <v>45801.520833333336</v>
      </c>
      <c r="F1737" s="4">
        <v>45801.559027777781</v>
      </c>
      <c r="G1737" s="4">
        <v>45801.526319444441</v>
      </c>
      <c r="H1737" t="s">
        <v>3155</v>
      </c>
      <c r="I1737" t="s">
        <v>3673</v>
      </c>
      <c r="J1737">
        <v>0</v>
      </c>
      <c r="K1737" t="s">
        <v>3194</v>
      </c>
      <c r="L1737" t="s">
        <v>3564</v>
      </c>
      <c r="M1737" t="s">
        <v>549</v>
      </c>
      <c r="N1737" t="s">
        <v>559</v>
      </c>
      <c r="O1737" t="s">
        <v>504</v>
      </c>
      <c r="P1737" t="s">
        <v>325</v>
      </c>
      <c r="Q1737" t="s">
        <v>334</v>
      </c>
    </row>
    <row r="1738" spans="1:17">
      <c r="A1738" t="s">
        <v>21489</v>
      </c>
      <c r="B1738" t="s">
        <v>21490</v>
      </c>
      <c r="C1738" t="s">
        <v>21491</v>
      </c>
      <c r="D1738" s="4">
        <v>45800.813252314816</v>
      </c>
      <c r="E1738" s="4">
        <v>45809.4375</v>
      </c>
      <c r="F1738" s="4">
        <v>45809.454861111109</v>
      </c>
      <c r="G1738" s="4"/>
      <c r="H1738" t="s">
        <v>3155</v>
      </c>
      <c r="I1738" t="s">
        <v>3175</v>
      </c>
      <c r="J1738">
        <v>1001</v>
      </c>
      <c r="K1738" t="s">
        <v>3157</v>
      </c>
      <c r="L1738" t="s">
        <v>3158</v>
      </c>
      <c r="M1738" t="s">
        <v>549</v>
      </c>
      <c r="N1738" t="s">
        <v>559</v>
      </c>
      <c r="O1738" t="s">
        <v>504</v>
      </c>
      <c r="P1738" t="s">
        <v>325</v>
      </c>
      <c r="Q1738" t="s">
        <v>327</v>
      </c>
    </row>
    <row r="1739" spans="1:17">
      <c r="A1739" t="s">
        <v>20574</v>
      </c>
      <c r="B1739" t="s">
        <v>20575</v>
      </c>
      <c r="C1739" t="s">
        <v>21492</v>
      </c>
      <c r="D1739" s="4">
        <v>45800.809490740743</v>
      </c>
      <c r="E1739" s="4">
        <v>45803.833333333336</v>
      </c>
      <c r="F1739" s="4">
        <v>45803.850694444445</v>
      </c>
      <c r="G1739" s="4"/>
      <c r="H1739" t="s">
        <v>3155</v>
      </c>
      <c r="I1739" t="s">
        <v>3175</v>
      </c>
      <c r="J1739">
        <v>0</v>
      </c>
      <c r="K1739" t="s">
        <v>3157</v>
      </c>
      <c r="L1739" t="s">
        <v>3245</v>
      </c>
      <c r="M1739" t="s">
        <v>549</v>
      </c>
      <c r="N1739" t="s">
        <v>550</v>
      </c>
      <c r="O1739" t="s">
        <v>551</v>
      </c>
      <c r="P1739" t="s">
        <v>145</v>
      </c>
      <c r="Q1739" t="s">
        <v>215</v>
      </c>
    </row>
    <row r="1740" spans="1:17">
      <c r="A1740" t="s">
        <v>21493</v>
      </c>
      <c r="B1740" t="s">
        <v>21494</v>
      </c>
      <c r="C1740" t="s">
        <v>21495</v>
      </c>
      <c r="D1740" s="4">
        <v>45800.806006944447</v>
      </c>
      <c r="E1740" s="4">
        <v>45803.333333333336</v>
      </c>
      <c r="F1740" s="4">
        <v>45803.371527777781</v>
      </c>
      <c r="G1740" s="4"/>
      <c r="H1740" t="s">
        <v>3155</v>
      </c>
      <c r="I1740" t="s">
        <v>3156</v>
      </c>
      <c r="J1740">
        <v>0</v>
      </c>
      <c r="K1740" t="s">
        <v>3157</v>
      </c>
      <c r="L1740" t="s">
        <v>3245</v>
      </c>
      <c r="M1740" t="s">
        <v>549</v>
      </c>
      <c r="N1740" t="s">
        <v>550</v>
      </c>
      <c r="O1740" t="s">
        <v>551</v>
      </c>
      <c r="P1740" t="s">
        <v>149</v>
      </c>
      <c r="Q1740" t="s">
        <v>205</v>
      </c>
    </row>
    <row r="1741" spans="1:17">
      <c r="A1741" t="s">
        <v>21496</v>
      </c>
      <c r="B1741" t="s">
        <v>21497</v>
      </c>
      <c r="C1741" t="s">
        <v>21498</v>
      </c>
      <c r="D1741" s="4">
        <v>45800.802534722221</v>
      </c>
      <c r="E1741" s="4">
        <v>45801.75</v>
      </c>
      <c r="F1741" s="4">
        <v>45801.767361111109</v>
      </c>
      <c r="G1741" s="4"/>
      <c r="H1741" t="s">
        <v>3155</v>
      </c>
      <c r="I1741" t="s">
        <v>3171</v>
      </c>
      <c r="J1741">
        <v>1001</v>
      </c>
      <c r="K1741" t="s">
        <v>3157</v>
      </c>
      <c r="L1741" t="s">
        <v>3245</v>
      </c>
      <c r="M1741" t="s">
        <v>549</v>
      </c>
      <c r="N1741" t="s">
        <v>559</v>
      </c>
      <c r="O1741" t="s">
        <v>163</v>
      </c>
      <c r="P1741" t="s">
        <v>473</v>
      </c>
      <c r="Q1741" t="s">
        <v>357</v>
      </c>
    </row>
    <row r="1742" spans="1:17">
      <c r="A1742" t="s">
        <v>21499</v>
      </c>
      <c r="B1742" t="s">
        <v>21500</v>
      </c>
      <c r="C1742" t="s">
        <v>21501</v>
      </c>
      <c r="D1742" s="4">
        <v>45800.798414351855</v>
      </c>
      <c r="E1742" s="4">
        <v>45810.708333333336</v>
      </c>
      <c r="F1742" s="4">
        <v>45810.725694444445</v>
      </c>
      <c r="G1742" s="4"/>
      <c r="H1742" t="s">
        <v>3155</v>
      </c>
      <c r="I1742" t="s">
        <v>3171</v>
      </c>
      <c r="J1742">
        <v>1001</v>
      </c>
      <c r="K1742" t="s">
        <v>3157</v>
      </c>
      <c r="L1742" t="s">
        <v>3158</v>
      </c>
      <c r="M1742" t="s">
        <v>549</v>
      </c>
      <c r="N1742" t="s">
        <v>559</v>
      </c>
      <c r="O1742" t="s">
        <v>504</v>
      </c>
      <c r="P1742" t="s">
        <v>325</v>
      </c>
      <c r="Q1742" t="s">
        <v>331</v>
      </c>
    </row>
    <row r="1743" spans="1:17">
      <c r="A1743" t="s">
        <v>20805</v>
      </c>
      <c r="B1743" t="s">
        <v>20806</v>
      </c>
      <c r="C1743" t="s">
        <v>21502</v>
      </c>
      <c r="D1743" s="4">
        <v>45800.797986111109</v>
      </c>
      <c r="E1743" s="4">
        <v>45802.291666666664</v>
      </c>
      <c r="F1743" s="4">
        <v>45802.309027777781</v>
      </c>
      <c r="G1743" s="4"/>
      <c r="H1743" t="s">
        <v>3155</v>
      </c>
      <c r="I1743" t="s">
        <v>3222</v>
      </c>
      <c r="J1743">
        <v>1</v>
      </c>
      <c r="K1743" t="s">
        <v>3223</v>
      </c>
      <c r="L1743" t="s">
        <v>3245</v>
      </c>
      <c r="M1743" t="s">
        <v>549</v>
      </c>
      <c r="N1743" t="s">
        <v>550</v>
      </c>
      <c r="O1743" t="s">
        <v>136</v>
      </c>
      <c r="P1743" t="s">
        <v>143</v>
      </c>
      <c r="Q1743" t="s">
        <v>297</v>
      </c>
    </row>
    <row r="1744" spans="1:17">
      <c r="A1744" t="s">
        <v>21503</v>
      </c>
      <c r="B1744" t="s">
        <v>21504</v>
      </c>
      <c r="C1744" t="s">
        <v>21505</v>
      </c>
      <c r="D1744" s="4">
        <v>45800.797627314816</v>
      </c>
      <c r="E1744" s="4">
        <v>45801.5</v>
      </c>
      <c r="F1744" s="4">
        <v>45801.517361111109</v>
      </c>
      <c r="G1744" s="4">
        <v>45801.4997337963</v>
      </c>
      <c r="H1744" t="s">
        <v>3155</v>
      </c>
      <c r="I1744" t="s">
        <v>3222</v>
      </c>
      <c r="J1744">
        <v>1</v>
      </c>
      <c r="K1744" t="s">
        <v>3223</v>
      </c>
      <c r="L1744" t="s">
        <v>3564</v>
      </c>
      <c r="M1744" t="s">
        <v>549</v>
      </c>
      <c r="N1744" t="s">
        <v>550</v>
      </c>
      <c r="O1744" t="s">
        <v>551</v>
      </c>
      <c r="P1744" t="s">
        <v>141</v>
      </c>
      <c r="Q1744" t="s">
        <v>232</v>
      </c>
    </row>
    <row r="1745" spans="1:17">
      <c r="A1745" t="s">
        <v>21506</v>
      </c>
      <c r="B1745" t="s">
        <v>21507</v>
      </c>
      <c r="C1745" t="s">
        <v>21508</v>
      </c>
      <c r="D1745" s="4">
        <v>45800.793946759259</v>
      </c>
      <c r="E1745" s="4">
        <v>45801.416666666664</v>
      </c>
      <c r="F1745" s="4">
        <v>45801.434027777781</v>
      </c>
      <c r="G1745" s="4">
        <v>45801.414317129631</v>
      </c>
      <c r="H1745" t="s">
        <v>3155</v>
      </c>
      <c r="I1745" t="s">
        <v>3171</v>
      </c>
      <c r="J1745">
        <v>1001</v>
      </c>
      <c r="K1745" t="s">
        <v>3157</v>
      </c>
      <c r="L1745" t="s">
        <v>3564</v>
      </c>
      <c r="M1745" t="s">
        <v>549</v>
      </c>
      <c r="N1745" t="s">
        <v>559</v>
      </c>
      <c r="O1745" t="s">
        <v>163</v>
      </c>
      <c r="P1745" t="s">
        <v>472</v>
      </c>
      <c r="Q1745" t="s">
        <v>351</v>
      </c>
    </row>
    <row r="1746" spans="1:17">
      <c r="A1746" t="s">
        <v>21509</v>
      </c>
      <c r="B1746" t="s">
        <v>21510</v>
      </c>
      <c r="C1746" t="s">
        <v>21511</v>
      </c>
      <c r="D1746" s="4">
        <v>45800.789143518516</v>
      </c>
      <c r="E1746" s="4">
        <v>45802.333333333336</v>
      </c>
      <c r="F1746" s="4">
        <v>45802.350694444445</v>
      </c>
      <c r="G1746" s="4">
        <v>45802.33320601852</v>
      </c>
      <c r="H1746" t="s">
        <v>3155</v>
      </c>
      <c r="I1746" t="s">
        <v>3175</v>
      </c>
      <c r="J1746">
        <v>0</v>
      </c>
      <c r="K1746" t="s">
        <v>3194</v>
      </c>
      <c r="L1746" t="s">
        <v>3564</v>
      </c>
      <c r="M1746" t="s">
        <v>549</v>
      </c>
      <c r="N1746" t="s">
        <v>559</v>
      </c>
      <c r="O1746" t="s">
        <v>504</v>
      </c>
      <c r="P1746" t="s">
        <v>325</v>
      </c>
      <c r="Q1746" t="s">
        <v>326</v>
      </c>
    </row>
    <row r="1747" spans="1:17">
      <c r="A1747" t="s">
        <v>21512</v>
      </c>
      <c r="B1747" t="s">
        <v>21513</v>
      </c>
      <c r="C1747" t="s">
        <v>21514</v>
      </c>
      <c r="D1747" s="4">
        <v>45800.788148148145</v>
      </c>
      <c r="E1747" s="4">
        <v>45801.729166666664</v>
      </c>
      <c r="F1747" s="4">
        <v>45801.767361111109</v>
      </c>
      <c r="G1747" s="4">
        <v>45801.733344907407</v>
      </c>
      <c r="H1747" t="s">
        <v>3155</v>
      </c>
      <c r="I1747" t="s">
        <v>3673</v>
      </c>
      <c r="J1747">
        <v>0</v>
      </c>
      <c r="K1747" t="s">
        <v>3194</v>
      </c>
      <c r="L1747" t="s">
        <v>3564</v>
      </c>
      <c r="M1747" t="s">
        <v>549</v>
      </c>
      <c r="N1747" t="s">
        <v>559</v>
      </c>
      <c r="O1747" t="s">
        <v>504</v>
      </c>
      <c r="P1747" t="s">
        <v>325</v>
      </c>
      <c r="Q1747" t="s">
        <v>342</v>
      </c>
    </row>
    <row r="1748" spans="1:17">
      <c r="A1748" t="s">
        <v>21512</v>
      </c>
      <c r="B1748" t="s">
        <v>21513</v>
      </c>
      <c r="C1748" t="s">
        <v>21515</v>
      </c>
      <c r="D1748" s="4">
        <v>45800.785914351851</v>
      </c>
      <c r="E1748" s="4">
        <v>45801.645833333336</v>
      </c>
      <c r="F1748" s="4">
        <v>45801.684027777781</v>
      </c>
      <c r="G1748" s="4"/>
      <c r="H1748" t="s">
        <v>3155</v>
      </c>
      <c r="I1748" t="s">
        <v>3673</v>
      </c>
      <c r="J1748">
        <v>0</v>
      </c>
      <c r="K1748" t="s">
        <v>3194</v>
      </c>
      <c r="L1748" t="s">
        <v>3245</v>
      </c>
      <c r="M1748" t="s">
        <v>549</v>
      </c>
      <c r="N1748" t="s">
        <v>559</v>
      </c>
      <c r="O1748" t="s">
        <v>504</v>
      </c>
      <c r="P1748" t="s">
        <v>325</v>
      </c>
      <c r="Q1748" t="s">
        <v>342</v>
      </c>
    </row>
    <row r="1749" spans="1:17">
      <c r="A1749" t="s">
        <v>21512</v>
      </c>
      <c r="B1749" t="s">
        <v>21513</v>
      </c>
      <c r="C1749" t="s">
        <v>21516</v>
      </c>
      <c r="D1749" s="4">
        <v>45800.785509259258</v>
      </c>
      <c r="E1749" s="4">
        <v>45801.145833333336</v>
      </c>
      <c r="F1749" s="4">
        <v>45801.184027777781</v>
      </c>
      <c r="G1749" s="4"/>
      <c r="H1749" t="s">
        <v>3155</v>
      </c>
      <c r="I1749" t="s">
        <v>3673</v>
      </c>
      <c r="J1749">
        <v>0</v>
      </c>
      <c r="K1749" t="s">
        <v>3194</v>
      </c>
      <c r="L1749" t="s">
        <v>3245</v>
      </c>
      <c r="M1749" t="s">
        <v>549</v>
      </c>
      <c r="N1749" t="s">
        <v>559</v>
      </c>
      <c r="O1749" t="s">
        <v>504</v>
      </c>
      <c r="P1749" t="s">
        <v>325</v>
      </c>
      <c r="Q1749" t="s">
        <v>342</v>
      </c>
    </row>
    <row r="1750" spans="1:17">
      <c r="A1750" t="s">
        <v>21517</v>
      </c>
      <c r="B1750" t="s">
        <v>21518</v>
      </c>
      <c r="C1750" t="s">
        <v>21519</v>
      </c>
      <c r="D1750" s="4">
        <v>45800.781805555554</v>
      </c>
      <c r="E1750" s="4">
        <v>45802.5625</v>
      </c>
      <c r="F1750" s="4">
        <v>45802.579861111109</v>
      </c>
      <c r="G1750" s="4">
        <v>45802.555717592593</v>
      </c>
      <c r="H1750" t="s">
        <v>3155</v>
      </c>
      <c r="I1750" t="s">
        <v>3184</v>
      </c>
      <c r="J1750">
        <v>1001</v>
      </c>
      <c r="K1750" t="s">
        <v>3157</v>
      </c>
      <c r="L1750" t="s">
        <v>3564</v>
      </c>
      <c r="M1750" t="s">
        <v>549</v>
      </c>
      <c r="N1750" t="s">
        <v>550</v>
      </c>
      <c r="O1750" t="s">
        <v>136</v>
      </c>
      <c r="P1750" t="s">
        <v>139</v>
      </c>
      <c r="Q1750" t="s">
        <v>273</v>
      </c>
    </row>
    <row r="1751" spans="1:17">
      <c r="A1751" t="s">
        <v>20837</v>
      </c>
      <c r="B1751" t="s">
        <v>21520</v>
      </c>
      <c r="C1751" t="s">
        <v>21521</v>
      </c>
      <c r="D1751" s="4">
        <v>45800.781805555554</v>
      </c>
      <c r="E1751" s="4">
        <v>45809.416666666664</v>
      </c>
      <c r="F1751" s="4">
        <v>45809.434027777781</v>
      </c>
      <c r="G1751" s="4"/>
      <c r="H1751" t="s">
        <v>3155</v>
      </c>
      <c r="I1751" t="s">
        <v>3175</v>
      </c>
      <c r="J1751">
        <v>1001</v>
      </c>
      <c r="K1751" t="s">
        <v>3157</v>
      </c>
      <c r="L1751" t="s">
        <v>3158</v>
      </c>
      <c r="M1751" t="s">
        <v>549</v>
      </c>
      <c r="N1751" t="s">
        <v>559</v>
      </c>
      <c r="O1751" t="s">
        <v>504</v>
      </c>
      <c r="P1751" t="s">
        <v>325</v>
      </c>
      <c r="Q1751" t="s">
        <v>326</v>
      </c>
    </row>
    <row r="1752" spans="1:17">
      <c r="A1752" t="s">
        <v>21100</v>
      </c>
      <c r="B1752" t="s">
        <v>21101</v>
      </c>
      <c r="C1752" t="s">
        <v>21522</v>
      </c>
      <c r="D1752" s="4">
        <v>45800.779444444444</v>
      </c>
      <c r="E1752" s="4">
        <v>45802.354166666664</v>
      </c>
      <c r="F1752" s="4">
        <v>45802.371527777781</v>
      </c>
      <c r="G1752" s="4"/>
      <c r="H1752" t="s">
        <v>3155</v>
      </c>
      <c r="I1752" t="s">
        <v>3175</v>
      </c>
      <c r="J1752">
        <v>0</v>
      </c>
      <c r="K1752" t="s">
        <v>3157</v>
      </c>
      <c r="L1752" t="s">
        <v>3245</v>
      </c>
      <c r="M1752" t="s">
        <v>549</v>
      </c>
      <c r="N1752" t="s">
        <v>559</v>
      </c>
      <c r="O1752" t="s">
        <v>504</v>
      </c>
      <c r="P1752" t="s">
        <v>325</v>
      </c>
      <c r="Q1752" t="s">
        <v>340</v>
      </c>
    </row>
    <row r="1753" spans="1:17">
      <c r="A1753" t="s">
        <v>21523</v>
      </c>
      <c r="B1753" t="s">
        <v>21524</v>
      </c>
      <c r="C1753" t="s">
        <v>21525</v>
      </c>
      <c r="D1753" s="4">
        <v>45800.779131944444</v>
      </c>
      <c r="E1753" s="4">
        <v>45801.729166666664</v>
      </c>
      <c r="F1753" s="4">
        <v>45801.767361111109</v>
      </c>
      <c r="G1753" s="4">
        <v>45801.729722222219</v>
      </c>
      <c r="H1753" t="s">
        <v>3155</v>
      </c>
      <c r="I1753" t="s">
        <v>3240</v>
      </c>
      <c r="J1753">
        <v>1001</v>
      </c>
      <c r="K1753" t="s">
        <v>3194</v>
      </c>
      <c r="L1753" t="s">
        <v>3564</v>
      </c>
      <c r="M1753" t="s">
        <v>549</v>
      </c>
      <c r="N1753" t="s">
        <v>550</v>
      </c>
      <c r="O1753" t="s">
        <v>136</v>
      </c>
      <c r="P1753" t="s">
        <v>139</v>
      </c>
      <c r="Q1753" t="s">
        <v>273</v>
      </c>
    </row>
    <row r="1754" spans="1:17">
      <c r="A1754" t="s">
        <v>21523</v>
      </c>
      <c r="B1754" t="s">
        <v>21526</v>
      </c>
      <c r="C1754" t="s">
        <v>21527</v>
      </c>
      <c r="D1754" s="4">
        <v>45800.778495370374</v>
      </c>
      <c r="E1754" s="4">
        <v>45801.708333333336</v>
      </c>
      <c r="F1754" s="4">
        <v>45801.746527777781</v>
      </c>
      <c r="G1754" s="4">
        <v>45801.707789351851</v>
      </c>
      <c r="H1754" t="s">
        <v>3155</v>
      </c>
      <c r="I1754" t="s">
        <v>3240</v>
      </c>
      <c r="J1754">
        <v>1001</v>
      </c>
      <c r="K1754" t="s">
        <v>3227</v>
      </c>
      <c r="L1754" t="s">
        <v>3564</v>
      </c>
      <c r="M1754" t="s">
        <v>549</v>
      </c>
      <c r="N1754" t="s">
        <v>559</v>
      </c>
      <c r="O1754" t="s">
        <v>163</v>
      </c>
      <c r="P1754" t="s">
        <v>472</v>
      </c>
      <c r="Q1754" t="s">
        <v>348</v>
      </c>
    </row>
    <row r="1755" spans="1:17">
      <c r="A1755" t="s">
        <v>21100</v>
      </c>
      <c r="B1755" t="s">
        <v>21528</v>
      </c>
      <c r="C1755" t="s">
        <v>21529</v>
      </c>
      <c r="D1755" s="4">
        <v>45800.77784722222</v>
      </c>
      <c r="E1755" s="4">
        <v>45802.375</v>
      </c>
      <c r="F1755" s="4">
        <v>45802.392361111109</v>
      </c>
      <c r="G1755" s="4">
        <v>45802.378379629627</v>
      </c>
      <c r="H1755" t="s">
        <v>3155</v>
      </c>
      <c r="I1755" t="s">
        <v>3171</v>
      </c>
      <c r="J1755">
        <v>0</v>
      </c>
      <c r="K1755" t="s">
        <v>3194</v>
      </c>
      <c r="L1755" t="s">
        <v>3564</v>
      </c>
      <c r="M1755" t="s">
        <v>549</v>
      </c>
      <c r="N1755" t="s">
        <v>559</v>
      </c>
      <c r="O1755" t="s">
        <v>504</v>
      </c>
      <c r="P1755" t="s">
        <v>325</v>
      </c>
      <c r="Q1755" t="s">
        <v>340</v>
      </c>
    </row>
    <row r="1756" spans="1:17">
      <c r="A1756" t="s">
        <v>21453</v>
      </c>
      <c r="B1756" t="s">
        <v>21454</v>
      </c>
      <c r="C1756" t="s">
        <v>21530</v>
      </c>
      <c r="D1756" s="4">
        <v>45800.773715277777</v>
      </c>
      <c r="E1756" s="4">
        <v>45802.708333333336</v>
      </c>
      <c r="F1756" s="4">
        <v>45802.725694444445</v>
      </c>
      <c r="G1756" s="4"/>
      <c r="H1756" t="s">
        <v>3155</v>
      </c>
      <c r="I1756" t="s">
        <v>3175</v>
      </c>
      <c r="J1756">
        <v>0</v>
      </c>
      <c r="K1756" t="s">
        <v>3157</v>
      </c>
      <c r="L1756" t="s">
        <v>3245</v>
      </c>
      <c r="M1756" t="s">
        <v>549</v>
      </c>
      <c r="N1756" t="s">
        <v>550</v>
      </c>
      <c r="O1756" t="s">
        <v>136</v>
      </c>
      <c r="P1756" t="s">
        <v>292</v>
      </c>
      <c r="Q1756" t="s">
        <v>293</v>
      </c>
    </row>
    <row r="1757" spans="1:17">
      <c r="A1757" t="s">
        <v>21499</v>
      </c>
      <c r="B1757" t="s">
        <v>21500</v>
      </c>
      <c r="C1757" t="s">
        <v>21531</v>
      </c>
      <c r="D1757" s="4">
        <v>45800.772141203706</v>
      </c>
      <c r="E1757" s="4">
        <v>45810.770833333336</v>
      </c>
      <c r="F1757" s="4">
        <v>45810.788194444445</v>
      </c>
      <c r="G1757" s="4"/>
      <c r="H1757" t="s">
        <v>3155</v>
      </c>
      <c r="I1757" t="s">
        <v>3171</v>
      </c>
      <c r="J1757">
        <v>1001</v>
      </c>
      <c r="K1757" t="s">
        <v>3157</v>
      </c>
      <c r="L1757" t="s">
        <v>3245</v>
      </c>
      <c r="M1757" t="s">
        <v>549</v>
      </c>
      <c r="N1757" t="s">
        <v>559</v>
      </c>
      <c r="O1757" t="s">
        <v>504</v>
      </c>
      <c r="P1757" t="s">
        <v>325</v>
      </c>
      <c r="Q1757" t="s">
        <v>331</v>
      </c>
    </row>
    <row r="1758" spans="1:17">
      <c r="A1758" t="s">
        <v>21503</v>
      </c>
      <c r="B1758" t="s">
        <v>21504</v>
      </c>
      <c r="C1758" t="s">
        <v>21532</v>
      </c>
      <c r="D1758" s="4">
        <v>45800.768321759257</v>
      </c>
      <c r="E1758" s="4">
        <v>45801.5</v>
      </c>
      <c r="F1758" s="4">
        <v>45801.517361111109</v>
      </c>
      <c r="G1758" s="4"/>
      <c r="H1758" t="s">
        <v>3155</v>
      </c>
      <c r="I1758" t="s">
        <v>3175</v>
      </c>
      <c r="J1758">
        <v>0</v>
      </c>
      <c r="K1758" t="s">
        <v>3157</v>
      </c>
      <c r="L1758" t="s">
        <v>3245</v>
      </c>
      <c r="M1758" t="s">
        <v>549</v>
      </c>
      <c r="N1758" t="s">
        <v>550</v>
      </c>
      <c r="O1758" t="s">
        <v>551</v>
      </c>
      <c r="P1758" t="s">
        <v>141</v>
      </c>
      <c r="Q1758" t="s">
        <v>232</v>
      </c>
    </row>
    <row r="1759" spans="1:17">
      <c r="A1759" t="s">
        <v>21533</v>
      </c>
      <c r="B1759" t="s">
        <v>21534</v>
      </c>
      <c r="C1759" t="s">
        <v>21535</v>
      </c>
      <c r="D1759" s="4">
        <v>45800.765393518515</v>
      </c>
      <c r="E1759" s="4">
        <v>45802.541666666664</v>
      </c>
      <c r="F1759" s="4">
        <v>45802.579861111109</v>
      </c>
      <c r="G1759" s="4">
        <v>45802.542511574073</v>
      </c>
      <c r="H1759" t="s">
        <v>3155</v>
      </c>
      <c r="I1759" t="s">
        <v>3673</v>
      </c>
      <c r="J1759">
        <v>0</v>
      </c>
      <c r="K1759" t="s">
        <v>3157</v>
      </c>
      <c r="L1759" t="s">
        <v>3564</v>
      </c>
      <c r="M1759" t="s">
        <v>549</v>
      </c>
      <c r="N1759" t="s">
        <v>559</v>
      </c>
      <c r="O1759" t="s">
        <v>504</v>
      </c>
      <c r="P1759" t="s">
        <v>325</v>
      </c>
      <c r="Q1759" t="s">
        <v>332</v>
      </c>
    </row>
    <row r="1760" spans="1:17">
      <c r="A1760" t="s">
        <v>20869</v>
      </c>
      <c r="B1760" t="s">
        <v>20870</v>
      </c>
      <c r="C1760" t="s">
        <v>21536</v>
      </c>
      <c r="D1760" s="4">
        <v>45800.764618055553</v>
      </c>
      <c r="E1760" s="4">
        <v>45801.708333333336</v>
      </c>
      <c r="F1760" s="4">
        <v>45801.746527777781</v>
      </c>
      <c r="G1760" s="4"/>
      <c r="H1760" t="s">
        <v>3155</v>
      </c>
      <c r="I1760" t="s">
        <v>3156</v>
      </c>
      <c r="J1760">
        <v>0</v>
      </c>
      <c r="K1760" t="s">
        <v>3157</v>
      </c>
      <c r="L1760" t="s">
        <v>3245</v>
      </c>
      <c r="M1760" t="s">
        <v>549</v>
      </c>
      <c r="N1760" t="s">
        <v>550</v>
      </c>
      <c r="O1760" t="s">
        <v>136</v>
      </c>
      <c r="P1760" t="s">
        <v>143</v>
      </c>
      <c r="Q1760" t="s">
        <v>717</v>
      </c>
    </row>
    <row r="1761" spans="1:17">
      <c r="A1761" t="s">
        <v>20837</v>
      </c>
      <c r="B1761" t="s">
        <v>21520</v>
      </c>
      <c r="C1761" t="s">
        <v>21537</v>
      </c>
      <c r="D1761" s="4">
        <v>45800.763437499998</v>
      </c>
      <c r="E1761" s="4">
        <v>45801.583333333336</v>
      </c>
      <c r="F1761" s="4">
        <v>45801.600694444445</v>
      </c>
      <c r="G1761" s="4"/>
      <c r="H1761" t="s">
        <v>3155</v>
      </c>
      <c r="I1761" t="s">
        <v>3175</v>
      </c>
      <c r="J1761">
        <v>1001</v>
      </c>
      <c r="K1761" t="s">
        <v>3157</v>
      </c>
      <c r="L1761" t="s">
        <v>3245</v>
      </c>
      <c r="M1761" t="s">
        <v>549</v>
      </c>
      <c r="N1761" t="s">
        <v>559</v>
      </c>
      <c r="O1761" t="s">
        <v>504</v>
      </c>
      <c r="P1761" t="s">
        <v>325</v>
      </c>
      <c r="Q1761" t="s">
        <v>326</v>
      </c>
    </row>
    <row r="1762" spans="1:17">
      <c r="A1762" t="s">
        <v>21538</v>
      </c>
      <c r="B1762" t="s">
        <v>21539</v>
      </c>
      <c r="C1762" t="s">
        <v>21540</v>
      </c>
      <c r="D1762" s="4">
        <v>45800.7578587963</v>
      </c>
      <c r="E1762" s="4">
        <v>45801.458333333336</v>
      </c>
      <c r="F1762" s="4">
        <v>45801.496527777781</v>
      </c>
      <c r="G1762" s="4">
        <v>45801.452789351853</v>
      </c>
      <c r="H1762" t="s">
        <v>3155</v>
      </c>
      <c r="I1762" t="s">
        <v>3673</v>
      </c>
      <c r="J1762">
        <v>0</v>
      </c>
      <c r="K1762" t="s">
        <v>3157</v>
      </c>
      <c r="L1762" t="s">
        <v>3564</v>
      </c>
      <c r="M1762" t="s">
        <v>549</v>
      </c>
      <c r="N1762" t="s">
        <v>559</v>
      </c>
      <c r="O1762" t="s">
        <v>504</v>
      </c>
      <c r="P1762" t="s">
        <v>325</v>
      </c>
      <c r="Q1762" t="s">
        <v>331</v>
      </c>
    </row>
    <row r="1763" spans="1:17">
      <c r="A1763" t="s">
        <v>6356</v>
      </c>
      <c r="B1763" t="s">
        <v>6359</v>
      </c>
      <c r="C1763" t="s">
        <v>21541</v>
      </c>
      <c r="D1763" s="4">
        <v>45800.750763888886</v>
      </c>
      <c r="E1763" s="4">
        <v>45802.875</v>
      </c>
      <c r="F1763" s="4">
        <v>45802.892361111109</v>
      </c>
      <c r="G1763" s="4">
        <v>45802.873865740738</v>
      </c>
      <c r="H1763" t="s">
        <v>3155</v>
      </c>
      <c r="I1763" t="s">
        <v>3175</v>
      </c>
      <c r="J1763">
        <v>1001</v>
      </c>
      <c r="K1763" t="s">
        <v>3157</v>
      </c>
      <c r="L1763" t="s">
        <v>3564</v>
      </c>
      <c r="M1763" t="s">
        <v>549</v>
      </c>
      <c r="N1763" t="s">
        <v>559</v>
      </c>
      <c r="O1763" t="s">
        <v>504</v>
      </c>
      <c r="P1763" t="s">
        <v>325</v>
      </c>
      <c r="Q1763" t="s">
        <v>336</v>
      </c>
    </row>
    <row r="1764" spans="1:17">
      <c r="A1764" t="s">
        <v>6356</v>
      </c>
      <c r="B1764" t="s">
        <v>6357</v>
      </c>
      <c r="C1764" t="s">
        <v>21542</v>
      </c>
      <c r="D1764" s="4">
        <v>45800.749976851854</v>
      </c>
      <c r="E1764" s="4">
        <v>45802.8125</v>
      </c>
      <c r="F1764" s="4">
        <v>45802.850694444445</v>
      </c>
      <c r="G1764" s="4">
        <v>45802.813344907408</v>
      </c>
      <c r="H1764" t="s">
        <v>3155</v>
      </c>
      <c r="I1764" t="s">
        <v>3673</v>
      </c>
      <c r="J1764">
        <v>0</v>
      </c>
      <c r="K1764" t="s">
        <v>3194</v>
      </c>
      <c r="L1764" t="s">
        <v>3564</v>
      </c>
      <c r="M1764" t="s">
        <v>549</v>
      </c>
      <c r="N1764" t="s">
        <v>559</v>
      </c>
      <c r="O1764" t="s">
        <v>504</v>
      </c>
      <c r="P1764" t="s">
        <v>325</v>
      </c>
      <c r="Q1764" t="s">
        <v>336</v>
      </c>
    </row>
    <row r="1765" spans="1:17">
      <c r="A1765" t="s">
        <v>21543</v>
      </c>
      <c r="B1765" t="s">
        <v>21544</v>
      </c>
      <c r="C1765" t="s">
        <v>21545</v>
      </c>
      <c r="D1765" s="4">
        <v>45800.749756944446</v>
      </c>
      <c r="E1765" s="4">
        <v>45808.625</v>
      </c>
      <c r="F1765" s="4">
        <v>45808.663194444445</v>
      </c>
      <c r="G1765" s="4"/>
      <c r="H1765" t="s">
        <v>3155</v>
      </c>
      <c r="I1765" t="s">
        <v>4530</v>
      </c>
      <c r="J1765">
        <v>0</v>
      </c>
      <c r="K1765" t="s">
        <v>6466</v>
      </c>
      <c r="L1765" t="s">
        <v>3158</v>
      </c>
      <c r="M1765" t="s">
        <v>549</v>
      </c>
      <c r="N1765" t="s">
        <v>559</v>
      </c>
      <c r="O1765" t="s">
        <v>504</v>
      </c>
      <c r="P1765" t="s">
        <v>325</v>
      </c>
      <c r="Q1765" t="s">
        <v>344</v>
      </c>
    </row>
    <row r="1766" spans="1:17">
      <c r="A1766" t="s">
        <v>21546</v>
      </c>
      <c r="B1766" t="s">
        <v>21547</v>
      </c>
      <c r="C1766" t="s">
        <v>21548</v>
      </c>
      <c r="D1766" s="4">
        <v>45800.748912037037</v>
      </c>
      <c r="E1766" s="4">
        <v>45801.729166666664</v>
      </c>
      <c r="F1766" s="4">
        <v>45801.746527777781</v>
      </c>
      <c r="G1766" s="4">
        <v>45801.73296296296</v>
      </c>
      <c r="H1766" t="s">
        <v>3155</v>
      </c>
      <c r="I1766" t="s">
        <v>3171</v>
      </c>
      <c r="J1766">
        <v>1001</v>
      </c>
      <c r="K1766" t="s">
        <v>3157</v>
      </c>
      <c r="L1766" t="s">
        <v>3564</v>
      </c>
      <c r="M1766" t="s">
        <v>549</v>
      </c>
      <c r="N1766" t="s">
        <v>550</v>
      </c>
      <c r="O1766" t="s">
        <v>136</v>
      </c>
      <c r="P1766" t="s">
        <v>139</v>
      </c>
      <c r="Q1766" t="s">
        <v>276</v>
      </c>
    </row>
    <row r="1767" spans="1:17">
      <c r="A1767" t="s">
        <v>21549</v>
      </c>
      <c r="B1767" t="s">
        <v>21550</v>
      </c>
      <c r="C1767" t="s">
        <v>21551</v>
      </c>
      <c r="D1767" s="4">
        <v>45800.747731481482</v>
      </c>
      <c r="E1767" s="4">
        <v>45801.354166666664</v>
      </c>
      <c r="F1767" s="4">
        <v>45801.371527777781</v>
      </c>
      <c r="G1767" s="4">
        <v>45801.35659722222</v>
      </c>
      <c r="H1767" t="s">
        <v>3155</v>
      </c>
      <c r="I1767" t="s">
        <v>3171</v>
      </c>
      <c r="J1767">
        <v>1001</v>
      </c>
      <c r="K1767" t="s">
        <v>3157</v>
      </c>
      <c r="L1767" t="s">
        <v>3564</v>
      </c>
      <c r="M1767" t="s">
        <v>549</v>
      </c>
      <c r="N1767" t="s">
        <v>550</v>
      </c>
      <c r="O1767" t="s">
        <v>616</v>
      </c>
      <c r="P1767" t="s">
        <v>314</v>
      </c>
      <c r="Q1767" t="s">
        <v>320</v>
      </c>
    </row>
    <row r="1768" spans="1:17">
      <c r="A1768" t="s">
        <v>21549</v>
      </c>
      <c r="B1768" t="s">
        <v>21552</v>
      </c>
      <c r="C1768" t="s">
        <v>21553</v>
      </c>
      <c r="D1768" s="4">
        <v>45800.746539351851</v>
      </c>
      <c r="E1768" s="4">
        <v>45801.333333333336</v>
      </c>
      <c r="F1768" s="4">
        <v>45801.350694444445</v>
      </c>
      <c r="G1768" s="4">
        <v>45801.336331018516</v>
      </c>
      <c r="H1768" t="s">
        <v>3155</v>
      </c>
      <c r="I1768" t="s">
        <v>3171</v>
      </c>
      <c r="J1768">
        <v>0</v>
      </c>
      <c r="K1768" t="s">
        <v>3194</v>
      </c>
      <c r="L1768" t="s">
        <v>3564</v>
      </c>
      <c r="M1768" t="s">
        <v>549</v>
      </c>
      <c r="N1768" t="s">
        <v>550</v>
      </c>
      <c r="O1768" t="s">
        <v>616</v>
      </c>
      <c r="P1768" t="s">
        <v>314</v>
      </c>
      <c r="Q1768" t="s">
        <v>320</v>
      </c>
    </row>
    <row r="1769" spans="1:17">
      <c r="A1769" t="s">
        <v>21554</v>
      </c>
      <c r="B1769" t="s">
        <v>21555</v>
      </c>
      <c r="C1769" t="s">
        <v>21556</v>
      </c>
      <c r="D1769" s="4">
        <v>45800.742118055554</v>
      </c>
      <c r="E1769" s="4">
        <v>45802.416666666664</v>
      </c>
      <c r="F1769" s="4">
        <v>45802.434027777781</v>
      </c>
      <c r="G1769" s="4">
        <v>45802.417708333334</v>
      </c>
      <c r="H1769" t="s">
        <v>3155</v>
      </c>
      <c r="I1769" t="s">
        <v>3222</v>
      </c>
      <c r="J1769">
        <v>1</v>
      </c>
      <c r="K1769" t="s">
        <v>3223</v>
      </c>
      <c r="L1769" t="s">
        <v>3564</v>
      </c>
      <c r="M1769" t="s">
        <v>549</v>
      </c>
      <c r="N1769" t="s">
        <v>559</v>
      </c>
      <c r="O1769" t="s">
        <v>504</v>
      </c>
      <c r="P1769" t="s">
        <v>325</v>
      </c>
      <c r="Q1769" t="s">
        <v>341</v>
      </c>
    </row>
    <row r="1770" spans="1:17">
      <c r="A1770" t="s">
        <v>20477</v>
      </c>
      <c r="B1770" t="s">
        <v>20478</v>
      </c>
      <c r="C1770" t="s">
        <v>21557</v>
      </c>
      <c r="D1770" s="4">
        <v>45800.736759259256</v>
      </c>
      <c r="E1770" s="4">
        <v>45801.666666666664</v>
      </c>
      <c r="F1770" s="4">
        <v>45801.704861111109</v>
      </c>
      <c r="G1770" s="4"/>
      <c r="H1770" t="s">
        <v>3155</v>
      </c>
      <c r="I1770" t="s">
        <v>3240</v>
      </c>
      <c r="J1770">
        <v>0</v>
      </c>
      <c r="K1770" t="s">
        <v>3227</v>
      </c>
      <c r="L1770" t="s">
        <v>3593</v>
      </c>
      <c r="M1770" t="s">
        <v>549</v>
      </c>
      <c r="N1770" t="s">
        <v>550</v>
      </c>
      <c r="O1770" t="s">
        <v>136</v>
      </c>
      <c r="P1770" t="s">
        <v>139</v>
      </c>
      <c r="Q1770" t="s">
        <v>275</v>
      </c>
    </row>
    <row r="1771" spans="1:17">
      <c r="A1771" t="s">
        <v>21558</v>
      </c>
      <c r="B1771" t="s">
        <v>21559</v>
      </c>
      <c r="C1771" t="s">
        <v>21560</v>
      </c>
      <c r="D1771" s="4">
        <v>45800.730173611111</v>
      </c>
      <c r="E1771" s="4">
        <v>45801.458333333336</v>
      </c>
      <c r="F1771" s="4">
        <v>45801.475694444445</v>
      </c>
      <c r="G1771" s="4"/>
      <c r="H1771" t="s">
        <v>3155</v>
      </c>
      <c r="I1771" t="s">
        <v>3171</v>
      </c>
      <c r="J1771">
        <v>1001</v>
      </c>
      <c r="K1771" t="s">
        <v>3157</v>
      </c>
      <c r="L1771" t="s">
        <v>3593</v>
      </c>
      <c r="M1771" t="s">
        <v>549</v>
      </c>
      <c r="N1771" t="s">
        <v>559</v>
      </c>
      <c r="O1771" t="s">
        <v>504</v>
      </c>
      <c r="P1771" t="s">
        <v>325</v>
      </c>
      <c r="Q1771" t="s">
        <v>326</v>
      </c>
    </row>
    <row r="1772" spans="1:17">
      <c r="A1772" t="s">
        <v>21561</v>
      </c>
      <c r="B1772" t="s">
        <v>21562</v>
      </c>
      <c r="C1772" t="s">
        <v>21563</v>
      </c>
      <c r="D1772" s="4">
        <v>45800.729687500003</v>
      </c>
      <c r="E1772" s="4">
        <v>45802.770833333336</v>
      </c>
      <c r="F1772" s="4">
        <v>45802.788194444445</v>
      </c>
      <c r="G1772" s="4">
        <v>45802.763472222221</v>
      </c>
      <c r="H1772" t="s">
        <v>3155</v>
      </c>
      <c r="I1772" t="s">
        <v>3175</v>
      </c>
      <c r="J1772">
        <v>1001</v>
      </c>
      <c r="K1772" t="s">
        <v>3194</v>
      </c>
      <c r="L1772" t="s">
        <v>3564</v>
      </c>
      <c r="M1772" t="s">
        <v>549</v>
      </c>
      <c r="N1772" t="s">
        <v>559</v>
      </c>
      <c r="O1772" t="s">
        <v>504</v>
      </c>
      <c r="P1772" t="s">
        <v>325</v>
      </c>
      <c r="Q1772" t="s">
        <v>335</v>
      </c>
    </row>
    <row r="1773" spans="1:17">
      <c r="A1773" t="s">
        <v>21561</v>
      </c>
      <c r="B1773" t="s">
        <v>21564</v>
      </c>
      <c r="C1773" t="s">
        <v>21565</v>
      </c>
      <c r="D1773" s="4">
        <v>45800.72934027778</v>
      </c>
      <c r="E1773" s="4">
        <v>45802.770833333336</v>
      </c>
      <c r="F1773" s="4">
        <v>45802.809027777781</v>
      </c>
      <c r="G1773" s="4">
        <v>45802.767789351848</v>
      </c>
      <c r="H1773" t="s">
        <v>3155</v>
      </c>
      <c r="I1773" t="s">
        <v>3673</v>
      </c>
      <c r="J1773">
        <v>0</v>
      </c>
      <c r="K1773" t="s">
        <v>3194</v>
      </c>
      <c r="L1773" t="s">
        <v>3564</v>
      </c>
      <c r="M1773" t="s">
        <v>549</v>
      </c>
      <c r="N1773" t="s">
        <v>559</v>
      </c>
      <c r="O1773" t="s">
        <v>504</v>
      </c>
      <c r="P1773" t="s">
        <v>325</v>
      </c>
      <c r="Q1773" t="s">
        <v>335</v>
      </c>
    </row>
    <row r="1774" spans="1:17">
      <c r="A1774" t="s">
        <v>21566</v>
      </c>
      <c r="B1774" t="s">
        <v>21567</v>
      </c>
      <c r="C1774" t="s">
        <v>21568</v>
      </c>
      <c r="D1774" s="4">
        <v>45800.721597222226</v>
      </c>
      <c r="E1774" s="4">
        <v>45802.541666666664</v>
      </c>
      <c r="F1774" s="4">
        <v>45802.579861111109</v>
      </c>
      <c r="G1774" s="4">
        <v>45802.533784722225</v>
      </c>
      <c r="H1774" t="s">
        <v>3155</v>
      </c>
      <c r="I1774" t="s">
        <v>3673</v>
      </c>
      <c r="J1774">
        <v>0</v>
      </c>
      <c r="K1774" t="s">
        <v>3157</v>
      </c>
      <c r="L1774" t="s">
        <v>3564</v>
      </c>
      <c r="M1774" t="s">
        <v>549</v>
      </c>
      <c r="N1774" t="s">
        <v>559</v>
      </c>
      <c r="O1774" t="s">
        <v>504</v>
      </c>
      <c r="P1774" t="s">
        <v>325</v>
      </c>
      <c r="Q1774" t="s">
        <v>327</v>
      </c>
    </row>
    <row r="1775" spans="1:17">
      <c r="A1775" t="s">
        <v>21569</v>
      </c>
      <c r="B1775" t="s">
        <v>21570</v>
      </c>
      <c r="C1775" t="s">
        <v>21571</v>
      </c>
      <c r="D1775" s="4">
        <v>45800.721250000002</v>
      </c>
      <c r="E1775" s="4">
        <v>45801.604166666664</v>
      </c>
      <c r="F1775" s="4">
        <v>45801.642361111109</v>
      </c>
      <c r="G1775" s="4">
        <v>45801.601377314815</v>
      </c>
      <c r="H1775" t="s">
        <v>3155</v>
      </c>
      <c r="I1775" t="s">
        <v>3673</v>
      </c>
      <c r="J1775">
        <v>0</v>
      </c>
      <c r="K1775" t="s">
        <v>3194</v>
      </c>
      <c r="L1775" t="s">
        <v>3564</v>
      </c>
      <c r="M1775" t="s">
        <v>549</v>
      </c>
      <c r="N1775" t="s">
        <v>559</v>
      </c>
      <c r="O1775" t="s">
        <v>504</v>
      </c>
      <c r="P1775" t="s">
        <v>325</v>
      </c>
      <c r="Q1775" t="s">
        <v>339</v>
      </c>
    </row>
    <row r="1776" spans="1:17">
      <c r="A1776" t="s">
        <v>21572</v>
      </c>
      <c r="B1776" t="s">
        <v>21573</v>
      </c>
      <c r="C1776" t="s">
        <v>21574</v>
      </c>
      <c r="D1776" s="4">
        <v>45800.716967592591</v>
      </c>
      <c r="E1776" s="4">
        <v>45804.020833333336</v>
      </c>
      <c r="F1776" s="4">
        <v>45804.038194444445</v>
      </c>
      <c r="G1776" s="4">
        <v>45804.020590277774</v>
      </c>
      <c r="H1776" t="s">
        <v>3155</v>
      </c>
      <c r="I1776" t="s">
        <v>3162</v>
      </c>
      <c r="J1776">
        <v>0</v>
      </c>
      <c r="K1776" t="s">
        <v>3379</v>
      </c>
      <c r="L1776" t="s">
        <v>3564</v>
      </c>
      <c r="M1776" t="s">
        <v>549</v>
      </c>
      <c r="N1776" t="s">
        <v>550</v>
      </c>
      <c r="O1776" t="s">
        <v>616</v>
      </c>
      <c r="P1776" t="s">
        <v>314</v>
      </c>
      <c r="Q1776" t="s">
        <v>317</v>
      </c>
    </row>
    <row r="1777" spans="1:17">
      <c r="A1777" t="s">
        <v>21543</v>
      </c>
      <c r="B1777" t="s">
        <v>21544</v>
      </c>
      <c r="C1777" t="s">
        <v>21575</v>
      </c>
      <c r="D1777" s="4">
        <v>45800.713449074072</v>
      </c>
      <c r="E1777" s="4">
        <v>45808.625</v>
      </c>
      <c r="F1777" s="4">
        <v>45808.663194444445</v>
      </c>
      <c r="G1777" s="4"/>
      <c r="H1777" t="s">
        <v>3155</v>
      </c>
      <c r="I1777" t="s">
        <v>4530</v>
      </c>
      <c r="J1777">
        <v>0</v>
      </c>
      <c r="K1777" t="s">
        <v>6466</v>
      </c>
      <c r="L1777" t="s">
        <v>3245</v>
      </c>
      <c r="M1777" t="s">
        <v>549</v>
      </c>
      <c r="N1777" t="s">
        <v>559</v>
      </c>
      <c r="O1777" t="s">
        <v>504</v>
      </c>
      <c r="P1777" t="s">
        <v>325</v>
      </c>
      <c r="Q1777" t="s">
        <v>344</v>
      </c>
    </row>
    <row r="1778" spans="1:17">
      <c r="A1778" t="s">
        <v>21561</v>
      </c>
      <c r="B1778" t="s">
        <v>21562</v>
      </c>
      <c r="C1778" t="s">
        <v>21576</v>
      </c>
      <c r="D1778" s="4">
        <v>45800.70753472222</v>
      </c>
      <c r="E1778" s="4">
        <v>45802.770833333336</v>
      </c>
      <c r="F1778" s="4">
        <v>45802.809027777781</v>
      </c>
      <c r="G1778" s="4"/>
      <c r="H1778" t="s">
        <v>3155</v>
      </c>
      <c r="I1778" t="s">
        <v>3673</v>
      </c>
      <c r="J1778">
        <v>0</v>
      </c>
      <c r="K1778" t="s">
        <v>3194</v>
      </c>
      <c r="L1778" t="s">
        <v>3245</v>
      </c>
      <c r="M1778" t="s">
        <v>549</v>
      </c>
      <c r="N1778" t="s">
        <v>559</v>
      </c>
      <c r="O1778" t="s">
        <v>504</v>
      </c>
      <c r="P1778" t="s">
        <v>325</v>
      </c>
      <c r="Q1778" t="s">
        <v>335</v>
      </c>
    </row>
    <row r="1779" spans="1:17">
      <c r="A1779" t="s">
        <v>21577</v>
      </c>
      <c r="B1779" t="s">
        <v>21578</v>
      </c>
      <c r="C1779" t="s">
        <v>21579</v>
      </c>
      <c r="D1779" s="4">
        <v>45800.707141203704</v>
      </c>
      <c r="E1779" s="4">
        <v>45802.541666666664</v>
      </c>
      <c r="F1779" s="4">
        <v>45802.579861111109</v>
      </c>
      <c r="G1779" s="4">
        <v>45802.540833333333</v>
      </c>
      <c r="H1779" t="s">
        <v>3155</v>
      </c>
      <c r="I1779" t="s">
        <v>3673</v>
      </c>
      <c r="J1779">
        <v>0</v>
      </c>
      <c r="K1779" t="s">
        <v>3157</v>
      </c>
      <c r="L1779" t="s">
        <v>3564</v>
      </c>
      <c r="M1779" t="s">
        <v>549</v>
      </c>
      <c r="N1779" t="s">
        <v>559</v>
      </c>
      <c r="O1779" t="s">
        <v>504</v>
      </c>
      <c r="P1779" t="s">
        <v>325</v>
      </c>
      <c r="Q1779" t="s">
        <v>344</v>
      </c>
    </row>
    <row r="1780" spans="1:17">
      <c r="A1780" t="s">
        <v>21580</v>
      </c>
      <c r="B1780" t="s">
        <v>21581</v>
      </c>
      <c r="C1780" t="s">
        <v>21582</v>
      </c>
      <c r="D1780" s="4">
        <v>45800.706354166665</v>
      </c>
      <c r="E1780" s="4">
        <v>45801.75</v>
      </c>
      <c r="F1780" s="4">
        <v>45801.788194444445</v>
      </c>
      <c r="G1780" s="4">
        <v>45801.749907407408</v>
      </c>
      <c r="H1780" t="s">
        <v>3155</v>
      </c>
      <c r="I1780" t="s">
        <v>3240</v>
      </c>
      <c r="J1780">
        <v>0</v>
      </c>
      <c r="K1780" t="s">
        <v>3227</v>
      </c>
      <c r="L1780" t="s">
        <v>3564</v>
      </c>
      <c r="M1780" t="s">
        <v>549</v>
      </c>
      <c r="N1780" t="s">
        <v>559</v>
      </c>
      <c r="O1780" t="s">
        <v>163</v>
      </c>
      <c r="P1780" t="s">
        <v>472</v>
      </c>
      <c r="Q1780" t="s">
        <v>348</v>
      </c>
    </row>
    <row r="1781" spans="1:17">
      <c r="A1781" t="s">
        <v>21583</v>
      </c>
      <c r="B1781" t="s">
        <v>21584</v>
      </c>
      <c r="C1781" t="s">
        <v>21585</v>
      </c>
      <c r="D1781" s="4">
        <v>45800.705717592595</v>
      </c>
      <c r="E1781" s="4">
        <v>45801.479166666664</v>
      </c>
      <c r="F1781" s="4">
        <v>45801.496527777781</v>
      </c>
      <c r="G1781" s="4">
        <v>45801.478784722225</v>
      </c>
      <c r="H1781" t="s">
        <v>3155</v>
      </c>
      <c r="I1781" t="s">
        <v>3280</v>
      </c>
      <c r="J1781">
        <v>0</v>
      </c>
      <c r="K1781" t="s">
        <v>4987</v>
      </c>
      <c r="L1781" t="s">
        <v>3564</v>
      </c>
      <c r="M1781" t="s">
        <v>549</v>
      </c>
      <c r="N1781" t="s">
        <v>550</v>
      </c>
      <c r="O1781" t="s">
        <v>1923</v>
      </c>
      <c r="P1781" t="s">
        <v>1924</v>
      </c>
      <c r="Q1781" t="s">
        <v>3359</v>
      </c>
    </row>
    <row r="1782" spans="1:17">
      <c r="A1782" t="s">
        <v>21586</v>
      </c>
      <c r="B1782" t="s">
        <v>21587</v>
      </c>
      <c r="C1782" t="s">
        <v>21588</v>
      </c>
      <c r="D1782" s="4">
        <v>45800.705196759256</v>
      </c>
      <c r="E1782" s="4">
        <v>45801.791666666664</v>
      </c>
      <c r="F1782" s="4">
        <v>45801.809027777781</v>
      </c>
      <c r="G1782" s="4">
        <v>45801.784444444442</v>
      </c>
      <c r="H1782" t="s">
        <v>3155</v>
      </c>
      <c r="I1782" t="s">
        <v>3222</v>
      </c>
      <c r="J1782">
        <v>1</v>
      </c>
      <c r="K1782" t="s">
        <v>3223</v>
      </c>
      <c r="L1782" t="s">
        <v>3564</v>
      </c>
      <c r="M1782" t="s">
        <v>549</v>
      </c>
      <c r="N1782" t="s">
        <v>550</v>
      </c>
      <c r="O1782" t="s">
        <v>136</v>
      </c>
      <c r="P1782" t="s">
        <v>264</v>
      </c>
      <c r="Q1782" t="s">
        <v>265</v>
      </c>
    </row>
    <row r="1783" spans="1:17">
      <c r="A1783" t="s">
        <v>21589</v>
      </c>
      <c r="B1783" t="s">
        <v>21590</v>
      </c>
      <c r="C1783" t="s">
        <v>21591</v>
      </c>
      <c r="D1783" s="4">
        <v>45800.702905092592</v>
      </c>
      <c r="E1783" s="4">
        <v>45802.604166666664</v>
      </c>
      <c r="F1783" s="4">
        <v>45802.621527777781</v>
      </c>
      <c r="G1783" s="4"/>
      <c r="H1783" t="s">
        <v>3155</v>
      </c>
      <c r="I1783" t="s">
        <v>3171</v>
      </c>
      <c r="J1783">
        <v>1001</v>
      </c>
      <c r="K1783" t="s">
        <v>3157</v>
      </c>
      <c r="L1783" t="s">
        <v>3593</v>
      </c>
      <c r="M1783" t="s">
        <v>549</v>
      </c>
      <c r="N1783" t="s">
        <v>550</v>
      </c>
      <c r="O1783" t="s">
        <v>136</v>
      </c>
      <c r="P1783" t="s">
        <v>139</v>
      </c>
      <c r="Q1783" t="s">
        <v>282</v>
      </c>
    </row>
    <row r="1784" spans="1:17">
      <c r="A1784" t="s">
        <v>21592</v>
      </c>
      <c r="B1784" t="s">
        <v>21593</v>
      </c>
      <c r="C1784" t="s">
        <v>21594</v>
      </c>
      <c r="D1784" s="4">
        <v>45800.69604166667</v>
      </c>
      <c r="E1784" s="4">
        <v>45801.666666666664</v>
      </c>
      <c r="F1784" s="4">
        <v>45801.684027777781</v>
      </c>
      <c r="G1784" s="4">
        <v>45801.66679398148</v>
      </c>
      <c r="H1784" t="s">
        <v>3155</v>
      </c>
      <c r="I1784" t="s">
        <v>3175</v>
      </c>
      <c r="J1784">
        <v>0</v>
      </c>
      <c r="K1784" t="s">
        <v>3157</v>
      </c>
      <c r="L1784" t="s">
        <v>3564</v>
      </c>
      <c r="M1784" t="s">
        <v>549</v>
      </c>
      <c r="N1784" t="s">
        <v>550</v>
      </c>
      <c r="O1784" t="s">
        <v>136</v>
      </c>
      <c r="P1784" t="s">
        <v>139</v>
      </c>
      <c r="Q1784" t="s">
        <v>275</v>
      </c>
    </row>
    <row r="1785" spans="1:17">
      <c r="A1785" t="s">
        <v>20849</v>
      </c>
      <c r="B1785" t="s">
        <v>20850</v>
      </c>
      <c r="C1785" t="s">
        <v>21595</v>
      </c>
      <c r="D1785" s="4">
        <v>45800.695694444446</v>
      </c>
      <c r="E1785" s="4">
        <v>45802.583333333336</v>
      </c>
      <c r="F1785" s="4">
        <v>45802.621527777781</v>
      </c>
      <c r="G1785" s="4"/>
      <c r="H1785" t="s">
        <v>3155</v>
      </c>
      <c r="I1785" t="s">
        <v>3156</v>
      </c>
      <c r="J1785">
        <v>0</v>
      </c>
      <c r="K1785" t="s">
        <v>3194</v>
      </c>
      <c r="L1785" t="s">
        <v>3245</v>
      </c>
      <c r="M1785" t="s">
        <v>549</v>
      </c>
      <c r="N1785" t="s">
        <v>550</v>
      </c>
      <c r="O1785" t="s">
        <v>551</v>
      </c>
      <c r="P1785" t="s">
        <v>141</v>
      </c>
      <c r="Q1785" t="s">
        <v>237</v>
      </c>
    </row>
    <row r="1786" spans="1:17">
      <c r="A1786" t="s">
        <v>21596</v>
      </c>
      <c r="B1786" t="s">
        <v>21597</v>
      </c>
      <c r="C1786" t="s">
        <v>21598</v>
      </c>
      <c r="D1786" s="4">
        <v>45800.691967592589</v>
      </c>
      <c r="E1786" s="4">
        <v>45802.458333333336</v>
      </c>
      <c r="F1786" s="4">
        <v>45802.496527777781</v>
      </c>
      <c r="G1786" s="4">
        <v>45802.448888888888</v>
      </c>
      <c r="H1786" t="s">
        <v>3155</v>
      </c>
      <c r="I1786" t="s">
        <v>3673</v>
      </c>
      <c r="J1786">
        <v>0</v>
      </c>
      <c r="K1786" t="s">
        <v>3157</v>
      </c>
      <c r="L1786" t="s">
        <v>3564</v>
      </c>
      <c r="M1786" t="s">
        <v>549</v>
      </c>
      <c r="N1786" t="s">
        <v>559</v>
      </c>
      <c r="O1786" t="s">
        <v>504</v>
      </c>
      <c r="P1786" t="s">
        <v>325</v>
      </c>
      <c r="Q1786" t="s">
        <v>328</v>
      </c>
    </row>
    <row r="1787" spans="1:17">
      <c r="A1787" t="s">
        <v>21599</v>
      </c>
      <c r="B1787" t="s">
        <v>21600</v>
      </c>
      <c r="C1787" t="s">
        <v>21601</v>
      </c>
      <c r="D1787" s="4">
        <v>45800.690891203703</v>
      </c>
      <c r="E1787" s="4">
        <v>45801.416666666664</v>
      </c>
      <c r="F1787" s="4">
        <v>45801.434027777781</v>
      </c>
      <c r="G1787" s="4"/>
      <c r="H1787" t="s">
        <v>3155</v>
      </c>
      <c r="I1787" t="s">
        <v>3171</v>
      </c>
      <c r="J1787">
        <v>0</v>
      </c>
      <c r="K1787" t="s">
        <v>3194</v>
      </c>
      <c r="L1787" t="s">
        <v>3593</v>
      </c>
      <c r="M1787" t="s">
        <v>549</v>
      </c>
      <c r="N1787" t="s">
        <v>559</v>
      </c>
      <c r="O1787" t="s">
        <v>504</v>
      </c>
      <c r="P1787" t="s">
        <v>325</v>
      </c>
      <c r="Q1787" t="s">
        <v>334</v>
      </c>
    </row>
    <row r="1788" spans="1:17">
      <c r="A1788" t="s">
        <v>21599</v>
      </c>
      <c r="B1788" t="s">
        <v>21600</v>
      </c>
      <c r="C1788" t="s">
        <v>21602</v>
      </c>
      <c r="D1788" s="4">
        <v>45800.690196759257</v>
      </c>
      <c r="E1788" s="4">
        <v>45802.833333333336</v>
      </c>
      <c r="F1788" s="4">
        <v>45802.871527777781</v>
      </c>
      <c r="G1788" s="4"/>
      <c r="H1788" t="s">
        <v>3155</v>
      </c>
      <c r="I1788" t="s">
        <v>3156</v>
      </c>
      <c r="J1788">
        <v>0</v>
      </c>
      <c r="K1788" t="s">
        <v>3194</v>
      </c>
      <c r="L1788" t="s">
        <v>3245</v>
      </c>
      <c r="M1788" t="s">
        <v>549</v>
      </c>
      <c r="N1788" t="s">
        <v>559</v>
      </c>
      <c r="O1788" t="s">
        <v>504</v>
      </c>
      <c r="P1788" t="s">
        <v>325</v>
      </c>
      <c r="Q1788" t="s">
        <v>334</v>
      </c>
    </row>
    <row r="1789" spans="1:17">
      <c r="A1789" t="s">
        <v>21577</v>
      </c>
      <c r="B1789" t="s">
        <v>21578</v>
      </c>
      <c r="C1789" t="s">
        <v>21603</v>
      </c>
      <c r="D1789" s="4">
        <v>45800.68650462963</v>
      </c>
      <c r="E1789" s="4">
        <v>45802.541666666664</v>
      </c>
      <c r="F1789" s="4">
        <v>45802.559027777781</v>
      </c>
      <c r="G1789" s="4"/>
      <c r="H1789" t="s">
        <v>3155</v>
      </c>
      <c r="I1789" t="s">
        <v>3175</v>
      </c>
      <c r="J1789">
        <v>0</v>
      </c>
      <c r="K1789" t="s">
        <v>3157</v>
      </c>
      <c r="L1789" t="s">
        <v>3245</v>
      </c>
      <c r="M1789" t="s">
        <v>549</v>
      </c>
      <c r="N1789" t="s">
        <v>559</v>
      </c>
      <c r="O1789" t="s">
        <v>504</v>
      </c>
      <c r="P1789" t="s">
        <v>325</v>
      </c>
      <c r="Q1789" t="s">
        <v>344</v>
      </c>
    </row>
    <row r="1790" spans="1:17">
      <c r="A1790" t="s">
        <v>21561</v>
      </c>
      <c r="B1790" t="s">
        <v>21562</v>
      </c>
      <c r="C1790" t="s">
        <v>21604</v>
      </c>
      <c r="D1790" s="4">
        <v>45800.68644675926</v>
      </c>
      <c r="E1790" s="4">
        <v>45802.770833333336</v>
      </c>
      <c r="F1790" s="4">
        <v>45802.809027777781</v>
      </c>
      <c r="G1790" s="4"/>
      <c r="H1790" t="s">
        <v>3155</v>
      </c>
      <c r="I1790" t="s">
        <v>3673</v>
      </c>
      <c r="J1790">
        <v>0</v>
      </c>
      <c r="K1790" t="s">
        <v>3194</v>
      </c>
      <c r="L1790" t="s">
        <v>3245</v>
      </c>
      <c r="M1790" t="s">
        <v>549</v>
      </c>
      <c r="N1790" t="s">
        <v>559</v>
      </c>
      <c r="O1790" t="s">
        <v>504</v>
      </c>
      <c r="P1790" t="s">
        <v>325</v>
      </c>
      <c r="Q1790" t="s">
        <v>335</v>
      </c>
    </row>
    <row r="1791" spans="1:17">
      <c r="A1791" t="s">
        <v>19908</v>
      </c>
      <c r="B1791" t="s">
        <v>19909</v>
      </c>
      <c r="C1791" t="s">
        <v>21605</v>
      </c>
      <c r="D1791" s="4">
        <v>45800.685300925928</v>
      </c>
      <c r="E1791" s="4">
        <v>45802.833333333336</v>
      </c>
      <c r="F1791" s="4">
        <v>45802.871527777781</v>
      </c>
      <c r="G1791" s="4"/>
      <c r="H1791" t="s">
        <v>3155</v>
      </c>
      <c r="I1791" t="s">
        <v>3156</v>
      </c>
      <c r="J1791">
        <v>0</v>
      </c>
      <c r="K1791" t="s">
        <v>3163</v>
      </c>
      <c r="L1791" t="s">
        <v>3245</v>
      </c>
      <c r="M1791" t="s">
        <v>549</v>
      </c>
      <c r="N1791" t="s">
        <v>559</v>
      </c>
      <c r="O1791" t="s">
        <v>504</v>
      </c>
      <c r="P1791" t="s">
        <v>325</v>
      </c>
      <c r="Q1791" t="s">
        <v>335</v>
      </c>
    </row>
    <row r="1792" spans="1:17">
      <c r="A1792" t="s">
        <v>21606</v>
      </c>
      <c r="B1792" t="s">
        <v>21607</v>
      </c>
      <c r="C1792" t="s">
        <v>21608</v>
      </c>
      <c r="D1792" s="4">
        <v>45800.685162037036</v>
      </c>
      <c r="E1792" s="4">
        <v>45802.4375</v>
      </c>
      <c r="F1792" s="4">
        <v>45802.475694444445</v>
      </c>
      <c r="G1792" s="4"/>
      <c r="H1792" t="s">
        <v>3155</v>
      </c>
      <c r="I1792" t="s">
        <v>4530</v>
      </c>
      <c r="J1792">
        <v>0</v>
      </c>
      <c r="K1792" t="s">
        <v>4531</v>
      </c>
      <c r="L1792" t="s">
        <v>3245</v>
      </c>
      <c r="M1792" t="s">
        <v>549</v>
      </c>
      <c r="N1792" t="s">
        <v>559</v>
      </c>
      <c r="O1792" t="s">
        <v>504</v>
      </c>
      <c r="P1792" t="s">
        <v>325</v>
      </c>
      <c r="Q1792" t="s">
        <v>339</v>
      </c>
    </row>
    <row r="1793" spans="1:17">
      <c r="A1793" t="s">
        <v>21609</v>
      </c>
      <c r="B1793" t="s">
        <v>21610</v>
      </c>
      <c r="C1793" t="s">
        <v>21611</v>
      </c>
      <c r="D1793" s="4">
        <v>45800.683807870373</v>
      </c>
      <c r="E1793" s="4">
        <v>45801.75</v>
      </c>
      <c r="F1793" s="4">
        <v>45801.788194444445</v>
      </c>
      <c r="G1793" s="4">
        <v>45801.750254629631</v>
      </c>
      <c r="H1793" t="s">
        <v>3155</v>
      </c>
      <c r="I1793" t="s">
        <v>3156</v>
      </c>
      <c r="J1793">
        <v>0</v>
      </c>
      <c r="K1793" t="s">
        <v>3157</v>
      </c>
      <c r="L1793" t="s">
        <v>3564</v>
      </c>
      <c r="M1793" t="s">
        <v>549</v>
      </c>
      <c r="N1793" t="s">
        <v>550</v>
      </c>
      <c r="O1793" t="s">
        <v>136</v>
      </c>
      <c r="P1793" t="s">
        <v>143</v>
      </c>
      <c r="Q1793" t="s">
        <v>299</v>
      </c>
    </row>
    <row r="1794" spans="1:17">
      <c r="A1794" t="s">
        <v>21509</v>
      </c>
      <c r="B1794" t="s">
        <v>21510</v>
      </c>
      <c r="C1794" t="s">
        <v>21612</v>
      </c>
      <c r="D1794" s="4">
        <v>45800.675902777781</v>
      </c>
      <c r="E1794" s="4">
        <v>45802.333333333336</v>
      </c>
      <c r="F1794" s="4">
        <v>45802.350694444445</v>
      </c>
      <c r="G1794" s="4"/>
      <c r="H1794" t="s">
        <v>3155</v>
      </c>
      <c r="I1794" t="s">
        <v>3512</v>
      </c>
      <c r="J1794">
        <v>1</v>
      </c>
      <c r="K1794" t="s">
        <v>3157</v>
      </c>
      <c r="L1794" t="s">
        <v>3245</v>
      </c>
      <c r="M1794" t="s">
        <v>549</v>
      </c>
      <c r="N1794" t="s">
        <v>559</v>
      </c>
      <c r="O1794" t="s">
        <v>504</v>
      </c>
      <c r="P1794" t="s">
        <v>325</v>
      </c>
      <c r="Q1794" t="s">
        <v>326</v>
      </c>
    </row>
    <row r="1795" spans="1:17">
      <c r="A1795" t="s">
        <v>21613</v>
      </c>
      <c r="B1795" t="s">
        <v>21614</v>
      </c>
      <c r="C1795" t="s">
        <v>21615</v>
      </c>
      <c r="D1795" s="4">
        <v>45800.672129629631</v>
      </c>
      <c r="E1795" s="4">
        <v>45803.791666666664</v>
      </c>
      <c r="F1795" s="4">
        <v>45803.809027777781</v>
      </c>
      <c r="G1795" s="4">
        <v>45803.788645833331</v>
      </c>
      <c r="H1795" t="s">
        <v>3155</v>
      </c>
      <c r="I1795" t="s">
        <v>3162</v>
      </c>
      <c r="J1795">
        <v>0</v>
      </c>
      <c r="K1795" t="s">
        <v>3252</v>
      </c>
      <c r="L1795" t="s">
        <v>3564</v>
      </c>
      <c r="M1795" t="s">
        <v>549</v>
      </c>
      <c r="N1795" t="s">
        <v>550</v>
      </c>
      <c r="O1795" t="s">
        <v>1923</v>
      </c>
      <c r="P1795" t="s">
        <v>1924</v>
      </c>
      <c r="Q1795" t="s">
        <v>3359</v>
      </c>
    </row>
    <row r="1796" spans="1:17">
      <c r="A1796" t="s">
        <v>21616</v>
      </c>
      <c r="B1796" t="s">
        <v>21617</v>
      </c>
      <c r="C1796" t="s">
        <v>21618</v>
      </c>
      <c r="D1796" s="4">
        <v>45800.667118055557</v>
      </c>
      <c r="E1796" s="4">
        <v>45801.375</v>
      </c>
      <c r="F1796" s="4">
        <v>45801.392361111109</v>
      </c>
      <c r="G1796" s="4">
        <v>45801.373495370368</v>
      </c>
      <c r="H1796" t="s">
        <v>3155</v>
      </c>
      <c r="I1796" t="s">
        <v>3171</v>
      </c>
      <c r="J1796">
        <v>1002</v>
      </c>
      <c r="K1796" t="s">
        <v>3157</v>
      </c>
      <c r="L1796" t="s">
        <v>3564</v>
      </c>
      <c r="M1796" t="s">
        <v>549</v>
      </c>
      <c r="N1796" t="s">
        <v>550</v>
      </c>
      <c r="O1796" t="s">
        <v>136</v>
      </c>
      <c r="P1796" t="s">
        <v>143</v>
      </c>
      <c r="Q1796" t="s">
        <v>300</v>
      </c>
    </row>
    <row r="1797" spans="1:17">
      <c r="A1797" t="s">
        <v>21619</v>
      </c>
      <c r="B1797" t="s">
        <v>21620</v>
      </c>
      <c r="C1797" t="s">
        <v>21621</v>
      </c>
      <c r="D1797" s="4">
        <v>45800.66673611111</v>
      </c>
      <c r="E1797" s="4">
        <v>45808.375</v>
      </c>
      <c r="F1797" s="4">
        <v>45808.413194444445</v>
      </c>
      <c r="G1797" s="4"/>
      <c r="H1797" t="s">
        <v>3155</v>
      </c>
      <c r="I1797" t="s">
        <v>3156</v>
      </c>
      <c r="J1797">
        <v>0</v>
      </c>
      <c r="K1797" t="s">
        <v>3194</v>
      </c>
      <c r="L1797" t="s">
        <v>3158</v>
      </c>
      <c r="M1797" t="s">
        <v>549</v>
      </c>
      <c r="N1797" t="s">
        <v>550</v>
      </c>
      <c r="O1797" t="s">
        <v>551</v>
      </c>
      <c r="P1797" t="s">
        <v>141</v>
      </c>
      <c r="Q1797" t="s">
        <v>234</v>
      </c>
    </row>
    <row r="1798" spans="1:17">
      <c r="A1798" t="s">
        <v>21622</v>
      </c>
      <c r="B1798" t="s">
        <v>21623</v>
      </c>
      <c r="C1798" t="s">
        <v>21624</v>
      </c>
      <c r="D1798" s="4">
        <v>45800.666550925926</v>
      </c>
      <c r="E1798" s="4">
        <v>45801.625</v>
      </c>
      <c r="F1798" s="4">
        <v>45801.642361111109</v>
      </c>
      <c r="G1798" s="4">
        <v>45801.620810185188</v>
      </c>
      <c r="H1798" t="s">
        <v>3155</v>
      </c>
      <c r="I1798" t="s">
        <v>3175</v>
      </c>
      <c r="J1798">
        <v>0</v>
      </c>
      <c r="K1798" t="s">
        <v>3157</v>
      </c>
      <c r="L1798" t="s">
        <v>3564</v>
      </c>
      <c r="M1798" t="s">
        <v>549</v>
      </c>
      <c r="N1798" t="s">
        <v>550</v>
      </c>
      <c r="O1798" t="s">
        <v>551</v>
      </c>
      <c r="P1798" t="s">
        <v>141</v>
      </c>
      <c r="Q1798" t="s">
        <v>236</v>
      </c>
    </row>
    <row r="1799" spans="1:17">
      <c r="A1799" t="s">
        <v>21625</v>
      </c>
      <c r="B1799" t="s">
        <v>21626</v>
      </c>
      <c r="C1799" t="s">
        <v>21627</v>
      </c>
      <c r="D1799" s="4">
        <v>45800.662465277775</v>
      </c>
      <c r="E1799" s="4">
        <v>45801.395833333336</v>
      </c>
      <c r="F1799" s="4">
        <v>45801.434027777781</v>
      </c>
      <c r="G1799" s="4">
        <v>45801.399444444447</v>
      </c>
      <c r="H1799" t="s">
        <v>3155</v>
      </c>
      <c r="I1799" t="s">
        <v>3673</v>
      </c>
      <c r="J1799">
        <v>0</v>
      </c>
      <c r="K1799" t="s">
        <v>3194</v>
      </c>
      <c r="L1799" t="s">
        <v>3564</v>
      </c>
      <c r="M1799" t="s">
        <v>549</v>
      </c>
      <c r="N1799" t="s">
        <v>559</v>
      </c>
      <c r="O1799" t="s">
        <v>504</v>
      </c>
      <c r="P1799" t="s">
        <v>325</v>
      </c>
      <c r="Q1799" t="s">
        <v>3800</v>
      </c>
    </row>
    <row r="1800" spans="1:17">
      <c r="A1800" t="s">
        <v>21628</v>
      </c>
      <c r="B1800" t="s">
        <v>21629</v>
      </c>
      <c r="C1800" t="s">
        <v>21630</v>
      </c>
      <c r="D1800" s="4">
        <v>45800.662233796298</v>
      </c>
      <c r="E1800" s="4">
        <v>45808.458333333336</v>
      </c>
      <c r="F1800" s="4">
        <v>45808.475694444445</v>
      </c>
      <c r="G1800" s="4"/>
      <c r="H1800" t="s">
        <v>3155</v>
      </c>
      <c r="I1800" t="s">
        <v>3291</v>
      </c>
      <c r="J1800">
        <v>0</v>
      </c>
      <c r="K1800" t="s">
        <v>3157</v>
      </c>
      <c r="L1800" t="s">
        <v>3158</v>
      </c>
      <c r="M1800" t="s">
        <v>549</v>
      </c>
      <c r="N1800" t="s">
        <v>559</v>
      </c>
      <c r="O1800" t="s">
        <v>504</v>
      </c>
      <c r="P1800" t="s">
        <v>325</v>
      </c>
      <c r="Q1800" t="s">
        <v>338</v>
      </c>
    </row>
    <row r="1801" spans="1:17">
      <c r="A1801" t="s">
        <v>21631</v>
      </c>
      <c r="B1801" t="s">
        <v>21632</v>
      </c>
      <c r="C1801" t="s">
        <v>21633</v>
      </c>
      <c r="D1801" s="4">
        <v>45800.659016203703</v>
      </c>
      <c r="E1801" s="4">
        <v>45801.875</v>
      </c>
      <c r="F1801" s="4">
        <v>45801.913194444445</v>
      </c>
      <c r="G1801" s="4">
        <v>45801.873425925929</v>
      </c>
      <c r="H1801" t="s">
        <v>3155</v>
      </c>
      <c r="I1801" t="s">
        <v>3156</v>
      </c>
      <c r="J1801">
        <v>0</v>
      </c>
      <c r="K1801" t="s">
        <v>3157</v>
      </c>
      <c r="L1801" t="s">
        <v>3564</v>
      </c>
      <c r="M1801" t="s">
        <v>549</v>
      </c>
      <c r="N1801" t="s">
        <v>550</v>
      </c>
      <c r="O1801" t="s">
        <v>136</v>
      </c>
      <c r="P1801" t="s">
        <v>139</v>
      </c>
      <c r="Q1801" t="s">
        <v>275</v>
      </c>
    </row>
    <row r="1802" spans="1:17">
      <c r="A1802" t="s">
        <v>21631</v>
      </c>
      <c r="B1802" t="s">
        <v>21634</v>
      </c>
      <c r="C1802" t="s">
        <v>21635</v>
      </c>
      <c r="D1802" s="4">
        <v>45800.656759259262</v>
      </c>
      <c r="E1802" s="4">
        <v>45801.833333333336</v>
      </c>
      <c r="F1802" s="4">
        <v>45801.850694444445</v>
      </c>
      <c r="G1802" s="4">
        <v>45801.834780092591</v>
      </c>
      <c r="H1802" t="s">
        <v>3155</v>
      </c>
      <c r="I1802" t="s">
        <v>3171</v>
      </c>
      <c r="J1802">
        <v>1001</v>
      </c>
      <c r="K1802" t="s">
        <v>3157</v>
      </c>
      <c r="L1802" t="s">
        <v>3564</v>
      </c>
      <c r="M1802" t="s">
        <v>549</v>
      </c>
      <c r="N1802" t="s">
        <v>550</v>
      </c>
      <c r="O1802" t="s">
        <v>136</v>
      </c>
      <c r="P1802" t="s">
        <v>139</v>
      </c>
      <c r="Q1802" t="s">
        <v>275</v>
      </c>
    </row>
    <row r="1803" spans="1:17">
      <c r="A1803" t="s">
        <v>21636</v>
      </c>
      <c r="B1803" t="s">
        <v>21637</v>
      </c>
      <c r="C1803" t="s">
        <v>21638</v>
      </c>
      <c r="D1803" s="4">
        <v>45800.65284722222</v>
      </c>
      <c r="E1803" s="4">
        <v>45802.791666666664</v>
      </c>
      <c r="F1803" s="4">
        <v>45802.829861111109</v>
      </c>
      <c r="G1803" s="4">
        <v>45802.792025462964</v>
      </c>
      <c r="H1803" t="s">
        <v>3155</v>
      </c>
      <c r="I1803" t="s">
        <v>3240</v>
      </c>
      <c r="J1803">
        <v>0</v>
      </c>
      <c r="K1803" t="s">
        <v>3420</v>
      </c>
      <c r="L1803" t="s">
        <v>3564</v>
      </c>
      <c r="M1803" t="s">
        <v>549</v>
      </c>
      <c r="N1803" t="s">
        <v>550</v>
      </c>
      <c r="O1803" t="s">
        <v>136</v>
      </c>
      <c r="P1803" t="s">
        <v>292</v>
      </c>
      <c r="Q1803" t="s">
        <v>296</v>
      </c>
    </row>
    <row r="1804" spans="1:17">
      <c r="A1804" t="s">
        <v>21639</v>
      </c>
      <c r="B1804" t="s">
        <v>21640</v>
      </c>
      <c r="C1804" t="s">
        <v>21641</v>
      </c>
      <c r="D1804" s="4">
        <v>45800.652766203704</v>
      </c>
      <c r="E1804" s="4">
        <v>45804.708333333336</v>
      </c>
      <c r="F1804" s="4">
        <v>45804.725694444445</v>
      </c>
      <c r="G1804" s="4">
        <v>45804.705254629633</v>
      </c>
      <c r="H1804" t="s">
        <v>3155</v>
      </c>
      <c r="I1804" t="s">
        <v>3222</v>
      </c>
      <c r="J1804">
        <v>1</v>
      </c>
      <c r="K1804" t="s">
        <v>3223</v>
      </c>
      <c r="L1804" t="s">
        <v>3564</v>
      </c>
      <c r="M1804" t="s">
        <v>549</v>
      </c>
      <c r="N1804" t="s">
        <v>550</v>
      </c>
      <c r="O1804" t="s">
        <v>136</v>
      </c>
      <c r="P1804" t="s">
        <v>143</v>
      </c>
      <c r="Q1804" t="s">
        <v>299</v>
      </c>
    </row>
    <row r="1805" spans="1:17">
      <c r="A1805" t="s">
        <v>20672</v>
      </c>
      <c r="B1805" t="s">
        <v>21642</v>
      </c>
      <c r="C1805" t="s">
        <v>21643</v>
      </c>
      <c r="D1805" s="4">
        <v>45800.650185185186</v>
      </c>
      <c r="E1805" s="4">
        <v>45801.625</v>
      </c>
      <c r="F1805" s="4">
        <v>45801.663194444445</v>
      </c>
      <c r="G1805" s="4">
        <v>45801.622129629628</v>
      </c>
      <c r="H1805" t="s">
        <v>3155</v>
      </c>
      <c r="I1805" t="s">
        <v>3240</v>
      </c>
      <c r="J1805">
        <v>1001</v>
      </c>
      <c r="K1805" t="s">
        <v>3227</v>
      </c>
      <c r="L1805" t="s">
        <v>3564</v>
      </c>
      <c r="M1805" t="s">
        <v>549</v>
      </c>
      <c r="N1805" t="s">
        <v>550</v>
      </c>
      <c r="O1805" t="s">
        <v>551</v>
      </c>
      <c r="P1805" t="s">
        <v>141</v>
      </c>
      <c r="Q1805" t="s">
        <v>236</v>
      </c>
    </row>
    <row r="1806" spans="1:17">
      <c r="A1806" t="s">
        <v>21644</v>
      </c>
      <c r="B1806" t="s">
        <v>21645</v>
      </c>
      <c r="C1806" t="s">
        <v>21646</v>
      </c>
      <c r="D1806" s="4">
        <v>45800.648761574077</v>
      </c>
      <c r="E1806" s="4">
        <v>45808.75</v>
      </c>
      <c r="F1806" s="4">
        <v>45808.788194444445</v>
      </c>
      <c r="G1806" s="4"/>
      <c r="H1806" t="s">
        <v>3155</v>
      </c>
      <c r="I1806" t="s">
        <v>3156</v>
      </c>
      <c r="J1806">
        <v>0</v>
      </c>
      <c r="K1806" t="s">
        <v>3227</v>
      </c>
      <c r="L1806" t="s">
        <v>3245</v>
      </c>
      <c r="M1806" t="s">
        <v>549</v>
      </c>
      <c r="N1806" t="s">
        <v>550</v>
      </c>
      <c r="O1806" t="s">
        <v>136</v>
      </c>
      <c r="P1806" t="s">
        <v>264</v>
      </c>
      <c r="Q1806" t="s">
        <v>265</v>
      </c>
    </row>
    <row r="1807" spans="1:17">
      <c r="A1807" t="s">
        <v>21647</v>
      </c>
      <c r="B1807" t="s">
        <v>21648</v>
      </c>
      <c r="C1807" t="s">
        <v>21649</v>
      </c>
      <c r="D1807" s="4">
        <v>45800.647939814815</v>
      </c>
      <c r="E1807" s="4">
        <v>45801.541666666664</v>
      </c>
      <c r="F1807" s="4">
        <v>45801.559027777781</v>
      </c>
      <c r="G1807" s="4">
        <v>45801.541851851849</v>
      </c>
      <c r="H1807" t="s">
        <v>3155</v>
      </c>
      <c r="I1807" t="s">
        <v>3175</v>
      </c>
      <c r="J1807">
        <v>0</v>
      </c>
      <c r="K1807" t="s">
        <v>3157</v>
      </c>
      <c r="L1807" t="s">
        <v>3564</v>
      </c>
      <c r="M1807" t="s">
        <v>549</v>
      </c>
      <c r="N1807" t="s">
        <v>559</v>
      </c>
      <c r="O1807" t="s">
        <v>504</v>
      </c>
      <c r="P1807" t="s">
        <v>325</v>
      </c>
      <c r="Q1807" t="s">
        <v>342</v>
      </c>
    </row>
    <row r="1808" spans="1:17">
      <c r="A1808" t="s">
        <v>20672</v>
      </c>
      <c r="B1808" t="s">
        <v>21650</v>
      </c>
      <c r="C1808" t="s">
        <v>21651</v>
      </c>
      <c r="D1808" s="4">
        <v>45800.647812499999</v>
      </c>
      <c r="E1808" s="4">
        <v>45801.625</v>
      </c>
      <c r="F1808" s="4">
        <v>45801.663194444445</v>
      </c>
      <c r="G1808" s="4">
        <v>45801.623854166668</v>
      </c>
      <c r="H1808" t="s">
        <v>3155</v>
      </c>
      <c r="I1808" t="s">
        <v>3240</v>
      </c>
      <c r="J1808">
        <v>1001</v>
      </c>
      <c r="K1808" t="s">
        <v>3227</v>
      </c>
      <c r="L1808" t="s">
        <v>3564</v>
      </c>
      <c r="M1808" t="s">
        <v>549</v>
      </c>
      <c r="N1808" t="s">
        <v>550</v>
      </c>
      <c r="O1808" t="s">
        <v>551</v>
      </c>
      <c r="P1808" t="s">
        <v>141</v>
      </c>
      <c r="Q1808" t="s">
        <v>236</v>
      </c>
    </row>
    <row r="1809" spans="1:17">
      <c r="A1809" t="s">
        <v>21652</v>
      </c>
      <c r="B1809" t="s">
        <v>21653</v>
      </c>
      <c r="C1809" t="s">
        <v>21654</v>
      </c>
      <c r="D1809" s="4">
        <v>45800.645069444443</v>
      </c>
      <c r="E1809" s="4">
        <v>45804.375</v>
      </c>
      <c r="F1809" s="4">
        <v>45804.392361111109</v>
      </c>
      <c r="G1809" s="4"/>
      <c r="H1809" t="s">
        <v>3155</v>
      </c>
      <c r="I1809" t="s">
        <v>3162</v>
      </c>
      <c r="J1809">
        <v>0</v>
      </c>
      <c r="K1809" t="s">
        <v>4987</v>
      </c>
      <c r="L1809" t="s">
        <v>3593</v>
      </c>
      <c r="M1809" t="s">
        <v>549</v>
      </c>
      <c r="N1809" t="s">
        <v>550</v>
      </c>
      <c r="O1809" t="s">
        <v>1923</v>
      </c>
      <c r="P1809" t="s">
        <v>1924</v>
      </c>
      <c r="Q1809" t="s">
        <v>3164</v>
      </c>
    </row>
    <row r="1810" spans="1:17">
      <c r="A1810" t="s">
        <v>21655</v>
      </c>
      <c r="B1810" t="s">
        <v>21656</v>
      </c>
      <c r="C1810" t="s">
        <v>21657</v>
      </c>
      <c r="D1810" s="4">
        <v>45800.63853009259</v>
      </c>
      <c r="E1810" s="4">
        <v>45801.333333333336</v>
      </c>
      <c r="F1810" s="4">
        <v>45801.371527777781</v>
      </c>
      <c r="G1810" s="4">
        <v>45801.332233796296</v>
      </c>
      <c r="H1810" t="s">
        <v>3155</v>
      </c>
      <c r="I1810" t="s">
        <v>3156</v>
      </c>
      <c r="J1810">
        <v>0</v>
      </c>
      <c r="K1810" t="s">
        <v>3157</v>
      </c>
      <c r="L1810" t="s">
        <v>3564</v>
      </c>
      <c r="M1810" t="s">
        <v>549</v>
      </c>
      <c r="N1810" t="s">
        <v>550</v>
      </c>
      <c r="O1810" t="s">
        <v>551</v>
      </c>
      <c r="P1810" t="s">
        <v>149</v>
      </c>
      <c r="Q1810" t="s">
        <v>202</v>
      </c>
    </row>
    <row r="1811" spans="1:17">
      <c r="A1811" t="s">
        <v>21658</v>
      </c>
      <c r="B1811" t="s">
        <v>21659</v>
      </c>
      <c r="C1811" t="s">
        <v>21660</v>
      </c>
      <c r="D1811" s="4">
        <v>45800.637187499997</v>
      </c>
      <c r="E1811" s="4">
        <v>45804.3125</v>
      </c>
      <c r="F1811" s="4">
        <v>45804.329861111109</v>
      </c>
      <c r="G1811" s="4">
        <v>45804.312928240739</v>
      </c>
      <c r="H1811" t="s">
        <v>3155</v>
      </c>
      <c r="I1811" t="s">
        <v>3162</v>
      </c>
      <c r="J1811">
        <v>0</v>
      </c>
      <c r="K1811" t="s">
        <v>3295</v>
      </c>
      <c r="L1811" t="s">
        <v>3564</v>
      </c>
      <c r="M1811" t="s">
        <v>549</v>
      </c>
      <c r="N1811" t="s">
        <v>550</v>
      </c>
      <c r="O1811" t="s">
        <v>1923</v>
      </c>
      <c r="P1811" t="s">
        <v>1924</v>
      </c>
      <c r="Q1811" t="s">
        <v>3199</v>
      </c>
    </row>
    <row r="1812" spans="1:17">
      <c r="A1812" t="s">
        <v>21661</v>
      </c>
      <c r="B1812" t="s">
        <v>21662</v>
      </c>
      <c r="C1812" t="s">
        <v>21663</v>
      </c>
      <c r="D1812" s="4">
        <v>45800.635474537034</v>
      </c>
      <c r="E1812" s="4">
        <v>45801.416666666664</v>
      </c>
      <c r="F1812" s="4">
        <v>45801.434027777781</v>
      </c>
      <c r="G1812" s="4"/>
      <c r="H1812" t="s">
        <v>3155</v>
      </c>
      <c r="I1812" t="s">
        <v>3162</v>
      </c>
      <c r="J1812">
        <v>0</v>
      </c>
      <c r="K1812" t="s">
        <v>3163</v>
      </c>
      <c r="L1812" t="s">
        <v>3245</v>
      </c>
      <c r="M1812" t="s">
        <v>549</v>
      </c>
      <c r="N1812" t="s">
        <v>550</v>
      </c>
      <c r="O1812" t="s">
        <v>1923</v>
      </c>
      <c r="P1812" t="s">
        <v>1924</v>
      </c>
      <c r="Q1812" t="s">
        <v>3199</v>
      </c>
    </row>
    <row r="1813" spans="1:17">
      <c r="A1813" t="s">
        <v>21664</v>
      </c>
      <c r="B1813" t="s">
        <v>21665</v>
      </c>
      <c r="C1813" t="s">
        <v>21666</v>
      </c>
      <c r="D1813" s="4">
        <v>45800.634155092594</v>
      </c>
      <c r="E1813" s="4">
        <v>45803.75</v>
      </c>
      <c r="F1813" s="4">
        <v>45803.767361111109</v>
      </c>
      <c r="G1813" s="4"/>
      <c r="H1813" t="s">
        <v>3155</v>
      </c>
      <c r="I1813" t="s">
        <v>3171</v>
      </c>
      <c r="J1813">
        <v>1001</v>
      </c>
      <c r="K1813" t="s">
        <v>3157</v>
      </c>
      <c r="L1813" t="s">
        <v>3245</v>
      </c>
      <c r="M1813" t="s">
        <v>549</v>
      </c>
      <c r="N1813" t="s">
        <v>550</v>
      </c>
      <c r="O1813" t="s">
        <v>136</v>
      </c>
      <c r="P1813" t="s">
        <v>143</v>
      </c>
      <c r="Q1813" t="s">
        <v>306</v>
      </c>
    </row>
    <row r="1814" spans="1:17">
      <c r="A1814" t="s">
        <v>21664</v>
      </c>
      <c r="B1814" t="s">
        <v>21665</v>
      </c>
      <c r="C1814" t="s">
        <v>21667</v>
      </c>
      <c r="D1814" s="4">
        <v>45800.632557870369</v>
      </c>
      <c r="E1814" s="4">
        <v>45803.666666666664</v>
      </c>
      <c r="F1814" s="4">
        <v>45803.684027777781</v>
      </c>
      <c r="G1814" s="4"/>
      <c r="H1814" t="s">
        <v>3155</v>
      </c>
      <c r="I1814" t="s">
        <v>3171</v>
      </c>
      <c r="J1814">
        <v>1001</v>
      </c>
      <c r="K1814" t="s">
        <v>3157</v>
      </c>
      <c r="L1814" t="s">
        <v>3245</v>
      </c>
      <c r="M1814" t="s">
        <v>549</v>
      </c>
      <c r="N1814" t="s">
        <v>550</v>
      </c>
      <c r="O1814" t="s">
        <v>136</v>
      </c>
      <c r="P1814" t="s">
        <v>143</v>
      </c>
      <c r="Q1814" t="s">
        <v>306</v>
      </c>
    </row>
    <row r="1815" spans="1:17">
      <c r="A1815" t="s">
        <v>21668</v>
      </c>
      <c r="B1815" t="s">
        <v>21669</v>
      </c>
      <c r="C1815" t="s">
        <v>21670</v>
      </c>
      <c r="D1815" s="4">
        <v>45800.631643518522</v>
      </c>
      <c r="E1815" s="4">
        <v>45801.75</v>
      </c>
      <c r="F1815" s="4">
        <v>45801.767361111109</v>
      </c>
      <c r="G1815" s="4">
        <v>45801.749872685185</v>
      </c>
      <c r="H1815" t="s">
        <v>3155</v>
      </c>
      <c r="I1815" t="s">
        <v>3171</v>
      </c>
      <c r="J1815">
        <v>1002</v>
      </c>
      <c r="K1815" t="s">
        <v>3157</v>
      </c>
      <c r="L1815" t="s">
        <v>3564</v>
      </c>
      <c r="M1815" t="s">
        <v>549</v>
      </c>
      <c r="N1815" t="s">
        <v>550</v>
      </c>
      <c r="O1815" t="s">
        <v>551</v>
      </c>
      <c r="P1815" t="s">
        <v>141</v>
      </c>
      <c r="Q1815" t="s">
        <v>231</v>
      </c>
    </row>
    <row r="1816" spans="1:17">
      <c r="A1816" t="s">
        <v>21671</v>
      </c>
      <c r="B1816" t="s">
        <v>21672</v>
      </c>
      <c r="C1816" t="s">
        <v>21673</v>
      </c>
      <c r="D1816" s="4">
        <v>45800.63</v>
      </c>
      <c r="E1816" s="4">
        <v>45802.541666666664</v>
      </c>
      <c r="F1816" s="4">
        <v>45802.559027777781</v>
      </c>
      <c r="G1816" s="4">
        <v>45802.54</v>
      </c>
      <c r="H1816" t="s">
        <v>3155</v>
      </c>
      <c r="I1816" t="s">
        <v>3171</v>
      </c>
      <c r="J1816">
        <v>0</v>
      </c>
      <c r="K1816" t="s">
        <v>3194</v>
      </c>
      <c r="L1816" t="s">
        <v>3564</v>
      </c>
      <c r="M1816" t="s">
        <v>549</v>
      </c>
      <c r="N1816" t="s">
        <v>550</v>
      </c>
      <c r="O1816" t="s">
        <v>136</v>
      </c>
      <c r="P1816" t="s">
        <v>143</v>
      </c>
      <c r="Q1816" t="s">
        <v>301</v>
      </c>
    </row>
    <row r="1817" spans="1:17">
      <c r="A1817" t="s">
        <v>21013</v>
      </c>
      <c r="B1817" t="s">
        <v>21014</v>
      </c>
      <c r="C1817" t="s">
        <v>21674</v>
      </c>
      <c r="D1817" s="4">
        <v>45800.627893518518</v>
      </c>
      <c r="E1817" s="4">
        <v>45801.625</v>
      </c>
      <c r="F1817" s="4">
        <v>45801.663194444445</v>
      </c>
      <c r="G1817" s="4"/>
      <c r="H1817" t="s">
        <v>3155</v>
      </c>
      <c r="I1817" t="s">
        <v>3673</v>
      </c>
      <c r="J1817">
        <v>0</v>
      </c>
      <c r="K1817" t="s">
        <v>3157</v>
      </c>
      <c r="L1817" t="s">
        <v>3245</v>
      </c>
      <c r="M1817" t="s">
        <v>549</v>
      </c>
      <c r="N1817" t="s">
        <v>559</v>
      </c>
      <c r="O1817" t="s">
        <v>504</v>
      </c>
      <c r="P1817" t="s">
        <v>325</v>
      </c>
      <c r="Q1817" t="s">
        <v>339</v>
      </c>
    </row>
    <row r="1818" spans="1:17">
      <c r="A1818" t="s">
        <v>21675</v>
      </c>
      <c r="B1818" t="s">
        <v>21676</v>
      </c>
      <c r="C1818" t="s">
        <v>21677</v>
      </c>
      <c r="D1818" s="4">
        <v>45800.627002314817</v>
      </c>
      <c r="E1818" s="4">
        <v>45802.666666666664</v>
      </c>
      <c r="F1818" s="4">
        <v>45802.704861111109</v>
      </c>
      <c r="G1818" s="4">
        <v>45802.663761574076</v>
      </c>
      <c r="H1818" t="s">
        <v>3155</v>
      </c>
      <c r="I1818" t="s">
        <v>3156</v>
      </c>
      <c r="J1818">
        <v>0</v>
      </c>
      <c r="K1818" t="s">
        <v>3157</v>
      </c>
      <c r="L1818" t="s">
        <v>3564</v>
      </c>
      <c r="M1818" t="s">
        <v>549</v>
      </c>
      <c r="N1818" t="s">
        <v>559</v>
      </c>
      <c r="O1818" t="s">
        <v>163</v>
      </c>
      <c r="P1818" t="s">
        <v>473</v>
      </c>
      <c r="Q1818" t="s">
        <v>357</v>
      </c>
    </row>
    <row r="1819" spans="1:17">
      <c r="A1819" t="s">
        <v>21678</v>
      </c>
      <c r="B1819" t="s">
        <v>21679</v>
      </c>
      <c r="C1819" t="s">
        <v>21680</v>
      </c>
      <c r="D1819" s="4">
        <v>45800.62427083333</v>
      </c>
      <c r="E1819" s="4">
        <v>45802.625</v>
      </c>
      <c r="F1819" s="4">
        <v>45802.642361111109</v>
      </c>
      <c r="G1819" s="4">
        <v>45802.625057870369</v>
      </c>
      <c r="H1819" t="s">
        <v>3155</v>
      </c>
      <c r="I1819" t="s">
        <v>3162</v>
      </c>
      <c r="J1819">
        <v>0</v>
      </c>
      <c r="K1819" t="s">
        <v>3179</v>
      </c>
      <c r="L1819" t="s">
        <v>3564</v>
      </c>
      <c r="M1819" t="s">
        <v>549</v>
      </c>
      <c r="N1819" t="s">
        <v>550</v>
      </c>
      <c r="O1819" t="s">
        <v>1923</v>
      </c>
      <c r="P1819" t="s">
        <v>1924</v>
      </c>
      <c r="Q1819" t="s">
        <v>3394</v>
      </c>
    </row>
    <row r="1820" spans="1:17">
      <c r="A1820" t="s">
        <v>21625</v>
      </c>
      <c r="B1820" t="s">
        <v>21681</v>
      </c>
      <c r="C1820" t="s">
        <v>21682</v>
      </c>
      <c r="D1820" s="4">
        <v>45800.623923611114</v>
      </c>
      <c r="E1820" s="4">
        <v>45801.458333333336</v>
      </c>
      <c r="F1820" s="4">
        <v>45801.475694444445</v>
      </c>
      <c r="G1820" s="4">
        <v>45801.450127314813</v>
      </c>
      <c r="H1820" t="s">
        <v>3155</v>
      </c>
      <c r="I1820" t="s">
        <v>3171</v>
      </c>
      <c r="J1820">
        <v>0</v>
      </c>
      <c r="K1820" t="s">
        <v>3157</v>
      </c>
      <c r="L1820" t="s">
        <v>3564</v>
      </c>
      <c r="M1820" t="s">
        <v>549</v>
      </c>
      <c r="N1820" t="s">
        <v>559</v>
      </c>
      <c r="O1820" t="s">
        <v>504</v>
      </c>
      <c r="P1820" t="s">
        <v>325</v>
      </c>
      <c r="Q1820" t="s">
        <v>3800</v>
      </c>
    </row>
    <row r="1821" spans="1:17">
      <c r="A1821" t="s">
        <v>21625</v>
      </c>
      <c r="B1821" t="s">
        <v>21626</v>
      </c>
      <c r="C1821" t="s">
        <v>21683</v>
      </c>
      <c r="D1821" s="4">
        <v>45800.622199074074</v>
      </c>
      <c r="E1821" s="4">
        <v>45801.395833333336</v>
      </c>
      <c r="F1821" s="4">
        <v>45801.413194444445</v>
      </c>
      <c r="G1821" s="4"/>
      <c r="H1821" t="s">
        <v>3155</v>
      </c>
      <c r="I1821" t="s">
        <v>3171</v>
      </c>
      <c r="J1821">
        <v>1002</v>
      </c>
      <c r="K1821" t="s">
        <v>3157</v>
      </c>
      <c r="L1821" t="s">
        <v>3245</v>
      </c>
      <c r="M1821" t="s">
        <v>549</v>
      </c>
      <c r="N1821" t="s">
        <v>559</v>
      </c>
      <c r="O1821" t="s">
        <v>504</v>
      </c>
      <c r="P1821" t="s">
        <v>325</v>
      </c>
      <c r="Q1821" t="s">
        <v>3800</v>
      </c>
    </row>
    <row r="1822" spans="1:17">
      <c r="A1822" t="s">
        <v>20849</v>
      </c>
      <c r="B1822" t="s">
        <v>20850</v>
      </c>
      <c r="C1822" t="s">
        <v>21684</v>
      </c>
      <c r="D1822" s="4">
        <v>45800.619768518518</v>
      </c>
      <c r="E1822" s="4">
        <v>45802.583333333336</v>
      </c>
      <c r="F1822" s="4">
        <v>45802.621527777781</v>
      </c>
      <c r="G1822" s="4"/>
      <c r="H1822" t="s">
        <v>3155</v>
      </c>
      <c r="I1822" t="s">
        <v>3156</v>
      </c>
      <c r="J1822">
        <v>0</v>
      </c>
      <c r="K1822" t="s">
        <v>3194</v>
      </c>
      <c r="L1822" t="s">
        <v>3245</v>
      </c>
      <c r="M1822" t="s">
        <v>549</v>
      </c>
      <c r="N1822" t="s">
        <v>550</v>
      </c>
      <c r="O1822" t="s">
        <v>551</v>
      </c>
      <c r="P1822" t="s">
        <v>141</v>
      </c>
      <c r="Q1822" t="s">
        <v>237</v>
      </c>
    </row>
    <row r="1823" spans="1:17">
      <c r="A1823" t="s">
        <v>21685</v>
      </c>
      <c r="B1823" t="s">
        <v>21686</v>
      </c>
      <c r="C1823" t="s">
        <v>21687</v>
      </c>
      <c r="D1823" s="4">
        <v>45800.617766203701</v>
      </c>
      <c r="E1823" s="4">
        <v>45801.395833333336</v>
      </c>
      <c r="F1823" s="4">
        <v>45801.413194444445</v>
      </c>
      <c r="G1823" s="4">
        <v>45801.394618055558</v>
      </c>
      <c r="H1823" t="s">
        <v>3155</v>
      </c>
      <c r="I1823" t="s">
        <v>3175</v>
      </c>
      <c r="J1823">
        <v>1001</v>
      </c>
      <c r="K1823" t="s">
        <v>3194</v>
      </c>
      <c r="L1823" t="s">
        <v>3564</v>
      </c>
      <c r="M1823" t="s">
        <v>549</v>
      </c>
      <c r="N1823" t="s">
        <v>550</v>
      </c>
      <c r="O1823" t="s">
        <v>136</v>
      </c>
      <c r="P1823" t="s">
        <v>143</v>
      </c>
      <c r="Q1823" t="s">
        <v>300</v>
      </c>
    </row>
    <row r="1824" spans="1:17">
      <c r="A1824" t="s">
        <v>21688</v>
      </c>
      <c r="B1824" t="s">
        <v>21689</v>
      </c>
      <c r="C1824" t="s">
        <v>21690</v>
      </c>
      <c r="D1824" s="4">
        <v>45800.612881944442</v>
      </c>
      <c r="E1824" s="4">
        <v>45803.666666666664</v>
      </c>
      <c r="F1824" s="4">
        <v>45803.684027777781</v>
      </c>
      <c r="G1824" s="4">
        <v>45803.658819444441</v>
      </c>
      <c r="H1824" t="s">
        <v>3155</v>
      </c>
      <c r="I1824" t="s">
        <v>3222</v>
      </c>
      <c r="J1824">
        <v>1</v>
      </c>
      <c r="K1824" t="s">
        <v>3223</v>
      </c>
      <c r="L1824" t="s">
        <v>3564</v>
      </c>
      <c r="M1824" t="s">
        <v>549</v>
      </c>
      <c r="N1824" t="s">
        <v>559</v>
      </c>
      <c r="O1824" t="s">
        <v>504</v>
      </c>
      <c r="P1824" t="s">
        <v>325</v>
      </c>
      <c r="Q1824" t="s">
        <v>338</v>
      </c>
    </row>
    <row r="1825" spans="1:17">
      <c r="A1825" t="s">
        <v>21691</v>
      </c>
      <c r="B1825" t="s">
        <v>21692</v>
      </c>
      <c r="C1825" t="s">
        <v>21693</v>
      </c>
      <c r="D1825" s="4">
        <v>45800.611620370371</v>
      </c>
      <c r="E1825" s="4">
        <v>45803.708333333336</v>
      </c>
      <c r="F1825" s="4">
        <v>45803.746527777781</v>
      </c>
      <c r="G1825" s="4">
        <v>45803.712187500001</v>
      </c>
      <c r="H1825" t="s">
        <v>3155</v>
      </c>
      <c r="I1825" t="s">
        <v>3156</v>
      </c>
      <c r="J1825">
        <v>0</v>
      </c>
      <c r="K1825" t="s">
        <v>3157</v>
      </c>
      <c r="L1825" t="s">
        <v>3564</v>
      </c>
      <c r="M1825" t="s">
        <v>549</v>
      </c>
      <c r="N1825" t="s">
        <v>550</v>
      </c>
      <c r="O1825" t="s">
        <v>551</v>
      </c>
      <c r="P1825" t="s">
        <v>141</v>
      </c>
      <c r="Q1825" t="s">
        <v>232</v>
      </c>
    </row>
    <row r="1826" spans="1:17">
      <c r="A1826" t="s">
        <v>21691</v>
      </c>
      <c r="B1826" t="s">
        <v>21692</v>
      </c>
      <c r="C1826" t="s">
        <v>21694</v>
      </c>
      <c r="D1826" s="4">
        <v>45800.610335648147</v>
      </c>
      <c r="E1826" s="4">
        <v>45803.708333333336</v>
      </c>
      <c r="F1826" s="4">
        <v>45803.746527777781</v>
      </c>
      <c r="G1826" s="4"/>
      <c r="H1826" t="s">
        <v>3155</v>
      </c>
      <c r="I1826" t="s">
        <v>3156</v>
      </c>
      <c r="J1826">
        <v>0</v>
      </c>
      <c r="K1826" t="s">
        <v>3157</v>
      </c>
      <c r="L1826" t="s">
        <v>3245</v>
      </c>
      <c r="M1826" t="s">
        <v>549</v>
      </c>
      <c r="N1826" t="s">
        <v>550</v>
      </c>
      <c r="O1826" t="s">
        <v>551</v>
      </c>
      <c r="P1826" t="s">
        <v>141</v>
      </c>
      <c r="Q1826" t="s">
        <v>232</v>
      </c>
    </row>
    <row r="1827" spans="1:17">
      <c r="A1827" t="s">
        <v>21695</v>
      </c>
      <c r="B1827" t="s">
        <v>21696</v>
      </c>
      <c r="C1827" t="s">
        <v>21697</v>
      </c>
      <c r="D1827" s="4">
        <v>45800.603379629632</v>
      </c>
      <c r="E1827" s="4">
        <v>45808.416666666664</v>
      </c>
      <c r="F1827" s="4">
        <v>45808.434027777781</v>
      </c>
      <c r="G1827" s="4"/>
      <c r="H1827" t="s">
        <v>3155</v>
      </c>
      <c r="I1827" t="s">
        <v>3175</v>
      </c>
      <c r="J1827">
        <v>0</v>
      </c>
      <c r="K1827" t="s">
        <v>3157</v>
      </c>
      <c r="L1827" t="s">
        <v>3158</v>
      </c>
      <c r="M1827" t="s">
        <v>549</v>
      </c>
      <c r="N1827" t="s">
        <v>550</v>
      </c>
      <c r="O1827" t="s">
        <v>136</v>
      </c>
      <c r="P1827" t="s">
        <v>143</v>
      </c>
      <c r="Q1827" t="s">
        <v>310</v>
      </c>
    </row>
    <row r="1828" spans="1:17">
      <c r="A1828" t="s">
        <v>20144</v>
      </c>
      <c r="B1828" t="s">
        <v>20145</v>
      </c>
      <c r="C1828" t="s">
        <v>21698</v>
      </c>
      <c r="D1828" s="4">
        <v>45800.598611111112</v>
      </c>
      <c r="E1828" s="4">
        <v>45802.583333333336</v>
      </c>
      <c r="F1828" s="4">
        <v>45802.600694444445</v>
      </c>
      <c r="G1828" s="4"/>
      <c r="H1828" t="s">
        <v>3155</v>
      </c>
      <c r="I1828" t="s">
        <v>3162</v>
      </c>
      <c r="J1828">
        <v>0</v>
      </c>
      <c r="K1828" t="s">
        <v>3198</v>
      </c>
      <c r="L1828" t="s">
        <v>3245</v>
      </c>
      <c r="M1828" t="s">
        <v>549</v>
      </c>
      <c r="N1828" t="s">
        <v>550</v>
      </c>
      <c r="O1828" t="s">
        <v>1923</v>
      </c>
      <c r="P1828" t="s">
        <v>1924</v>
      </c>
      <c r="Q1828" t="s">
        <v>3180</v>
      </c>
    </row>
    <row r="1829" spans="1:17">
      <c r="A1829" t="s">
        <v>21699</v>
      </c>
      <c r="B1829" t="s">
        <v>21700</v>
      </c>
      <c r="C1829" t="s">
        <v>21701</v>
      </c>
      <c r="D1829" s="4">
        <v>45800.590601851851</v>
      </c>
      <c r="E1829" s="4">
        <v>45803.375</v>
      </c>
      <c r="F1829" s="4">
        <v>45803.392361111109</v>
      </c>
      <c r="G1829" s="4">
        <v>45803.36650462963</v>
      </c>
      <c r="H1829" t="s">
        <v>3155</v>
      </c>
      <c r="I1829" t="s">
        <v>3171</v>
      </c>
      <c r="J1829">
        <v>1001</v>
      </c>
      <c r="K1829" t="s">
        <v>3157</v>
      </c>
      <c r="L1829" t="s">
        <v>3564</v>
      </c>
      <c r="M1829" t="s">
        <v>549</v>
      </c>
      <c r="N1829" t="s">
        <v>550</v>
      </c>
      <c r="O1829" t="s">
        <v>136</v>
      </c>
      <c r="P1829" t="s">
        <v>147</v>
      </c>
      <c r="Q1829" t="s">
        <v>254</v>
      </c>
    </row>
    <row r="1830" spans="1:17">
      <c r="A1830" t="s">
        <v>21702</v>
      </c>
      <c r="B1830" t="s">
        <v>21703</v>
      </c>
      <c r="C1830" t="s">
        <v>21704</v>
      </c>
      <c r="D1830" s="4">
        <v>45800.58798611111</v>
      </c>
      <c r="E1830" s="4">
        <v>45805.833333333336</v>
      </c>
      <c r="F1830" s="4">
        <v>45805.850694444445</v>
      </c>
      <c r="G1830" s="4"/>
      <c r="H1830" t="s">
        <v>3155</v>
      </c>
      <c r="I1830" t="s">
        <v>3175</v>
      </c>
      <c r="J1830">
        <v>0</v>
      </c>
      <c r="K1830" t="s">
        <v>3157</v>
      </c>
      <c r="L1830" t="s">
        <v>3593</v>
      </c>
      <c r="M1830" t="s">
        <v>549</v>
      </c>
      <c r="N1830" t="s">
        <v>559</v>
      </c>
      <c r="O1830" t="s">
        <v>504</v>
      </c>
      <c r="P1830" t="s">
        <v>325</v>
      </c>
      <c r="Q1830" t="s">
        <v>342</v>
      </c>
    </row>
    <row r="1831" spans="1:17">
      <c r="A1831" t="s">
        <v>21705</v>
      </c>
      <c r="B1831" t="s">
        <v>21706</v>
      </c>
      <c r="C1831" t="s">
        <v>21707</v>
      </c>
      <c r="D1831" s="4">
        <v>45800.587604166663</v>
      </c>
      <c r="E1831" s="4">
        <v>45803.666666666664</v>
      </c>
      <c r="F1831" s="4">
        <v>45803.684027777781</v>
      </c>
      <c r="G1831" s="4">
        <v>45803.664085648146</v>
      </c>
      <c r="H1831" t="s">
        <v>3155</v>
      </c>
      <c r="I1831" t="s">
        <v>3222</v>
      </c>
      <c r="J1831">
        <v>1</v>
      </c>
      <c r="K1831" t="s">
        <v>3223</v>
      </c>
      <c r="L1831" t="s">
        <v>3564</v>
      </c>
      <c r="M1831" t="s">
        <v>549</v>
      </c>
      <c r="N1831" t="s">
        <v>550</v>
      </c>
      <c r="O1831" t="s">
        <v>551</v>
      </c>
      <c r="P1831" t="s">
        <v>141</v>
      </c>
      <c r="Q1831" t="s">
        <v>231</v>
      </c>
    </row>
    <row r="1832" spans="1:17">
      <c r="A1832" t="s">
        <v>21708</v>
      </c>
      <c r="B1832" t="s">
        <v>21709</v>
      </c>
      <c r="C1832" t="s">
        <v>21710</v>
      </c>
      <c r="D1832" s="4">
        <v>45800.580370370371</v>
      </c>
      <c r="E1832" s="4">
        <v>45803.333333333336</v>
      </c>
      <c r="F1832" s="4">
        <v>45803.350694444445</v>
      </c>
      <c r="G1832" s="4"/>
      <c r="H1832" t="s">
        <v>3155</v>
      </c>
      <c r="I1832" t="s">
        <v>3171</v>
      </c>
      <c r="J1832">
        <v>1001</v>
      </c>
      <c r="K1832" t="s">
        <v>3157</v>
      </c>
      <c r="L1832" t="s">
        <v>3245</v>
      </c>
      <c r="M1832" t="s">
        <v>549</v>
      </c>
      <c r="N1832" t="s">
        <v>550</v>
      </c>
      <c r="O1832" t="s">
        <v>136</v>
      </c>
      <c r="P1832" t="s">
        <v>147</v>
      </c>
      <c r="Q1832" t="s">
        <v>257</v>
      </c>
    </row>
    <row r="1833" spans="1:17">
      <c r="A1833" t="s">
        <v>21711</v>
      </c>
      <c r="B1833" t="s">
        <v>21712</v>
      </c>
      <c r="C1833" t="s">
        <v>21713</v>
      </c>
      <c r="D1833" s="4">
        <v>45800.577905092592</v>
      </c>
      <c r="E1833" s="4">
        <v>45801.416666666664</v>
      </c>
      <c r="F1833" s="4">
        <v>45801.434027777781</v>
      </c>
      <c r="G1833" s="4">
        <v>45801.418009259258</v>
      </c>
      <c r="H1833" t="s">
        <v>3155</v>
      </c>
      <c r="I1833" t="s">
        <v>3175</v>
      </c>
      <c r="J1833">
        <v>0</v>
      </c>
      <c r="K1833" t="s">
        <v>3157</v>
      </c>
      <c r="L1833" t="s">
        <v>3564</v>
      </c>
      <c r="M1833" t="s">
        <v>549</v>
      </c>
      <c r="N1833" t="s">
        <v>559</v>
      </c>
      <c r="O1833" t="s">
        <v>504</v>
      </c>
      <c r="P1833" t="s">
        <v>325</v>
      </c>
      <c r="Q1833" t="s">
        <v>336</v>
      </c>
    </row>
    <row r="1834" spans="1:17">
      <c r="A1834" t="s">
        <v>21714</v>
      </c>
      <c r="B1834" t="s">
        <v>21715</v>
      </c>
      <c r="C1834" t="s">
        <v>21716</v>
      </c>
      <c r="D1834" s="4">
        <v>45800.576736111114</v>
      </c>
      <c r="E1834" s="4">
        <v>45802.3125</v>
      </c>
      <c r="F1834" s="4">
        <v>45802.329861111109</v>
      </c>
      <c r="G1834" s="4">
        <v>45802.316863425927</v>
      </c>
      <c r="H1834" t="s">
        <v>3155</v>
      </c>
      <c r="I1834" t="s">
        <v>3171</v>
      </c>
      <c r="J1834">
        <v>1001</v>
      </c>
      <c r="K1834" t="s">
        <v>3157</v>
      </c>
      <c r="L1834" t="s">
        <v>3564</v>
      </c>
      <c r="M1834" t="s">
        <v>549</v>
      </c>
      <c r="N1834" t="s">
        <v>550</v>
      </c>
      <c r="O1834" t="s">
        <v>136</v>
      </c>
      <c r="P1834" t="s">
        <v>147</v>
      </c>
      <c r="Q1834" t="s">
        <v>261</v>
      </c>
    </row>
    <row r="1835" spans="1:17">
      <c r="A1835" t="s">
        <v>21717</v>
      </c>
      <c r="B1835" t="s">
        <v>21718</v>
      </c>
      <c r="C1835" t="s">
        <v>21719</v>
      </c>
      <c r="D1835" s="4">
        <v>45800.574756944443</v>
      </c>
      <c r="E1835" s="4">
        <v>45802.416666666664</v>
      </c>
      <c r="F1835" s="4">
        <v>45802.434027777781</v>
      </c>
      <c r="G1835" s="4">
        <v>45802.415173611109</v>
      </c>
      <c r="H1835" t="s">
        <v>3155</v>
      </c>
      <c r="I1835" t="s">
        <v>3171</v>
      </c>
      <c r="J1835">
        <v>1002</v>
      </c>
      <c r="K1835" t="s">
        <v>3157</v>
      </c>
      <c r="L1835" t="s">
        <v>3564</v>
      </c>
      <c r="M1835" t="s">
        <v>549</v>
      </c>
      <c r="N1835" t="s">
        <v>550</v>
      </c>
      <c r="O1835" t="s">
        <v>551</v>
      </c>
      <c r="P1835" t="s">
        <v>141</v>
      </c>
      <c r="Q1835" t="s">
        <v>231</v>
      </c>
    </row>
    <row r="1836" spans="1:17">
      <c r="A1836" t="s">
        <v>21717</v>
      </c>
      <c r="B1836" t="s">
        <v>21718</v>
      </c>
      <c r="C1836" t="s">
        <v>21720</v>
      </c>
      <c r="D1836" s="4">
        <v>45800.574537037035</v>
      </c>
      <c r="E1836" s="4">
        <v>45802.395833333336</v>
      </c>
      <c r="F1836" s="4">
        <v>45802.413194444445</v>
      </c>
      <c r="G1836" s="4"/>
      <c r="H1836" t="s">
        <v>3155</v>
      </c>
      <c r="I1836" t="s">
        <v>3171</v>
      </c>
      <c r="J1836">
        <v>1002</v>
      </c>
      <c r="K1836" t="s">
        <v>3157</v>
      </c>
      <c r="L1836" t="s">
        <v>3245</v>
      </c>
      <c r="M1836" t="s">
        <v>549</v>
      </c>
      <c r="N1836" t="s">
        <v>550</v>
      </c>
      <c r="O1836" t="s">
        <v>551</v>
      </c>
      <c r="P1836" t="s">
        <v>141</v>
      </c>
      <c r="Q1836" t="s">
        <v>231</v>
      </c>
    </row>
    <row r="1837" spans="1:17">
      <c r="A1837" t="s">
        <v>21721</v>
      </c>
      <c r="B1837" t="s">
        <v>21722</v>
      </c>
      <c r="C1837" t="s">
        <v>21723</v>
      </c>
      <c r="D1837" s="4">
        <v>45800.573333333334</v>
      </c>
      <c r="E1837" s="4">
        <v>45801.666666666664</v>
      </c>
      <c r="F1837" s="4">
        <v>45801.684027777781</v>
      </c>
      <c r="G1837" s="4"/>
      <c r="H1837" t="s">
        <v>3155</v>
      </c>
      <c r="I1837" t="s">
        <v>3512</v>
      </c>
      <c r="J1837">
        <v>1</v>
      </c>
      <c r="K1837" t="s">
        <v>3157</v>
      </c>
      <c r="L1837" t="s">
        <v>3245</v>
      </c>
      <c r="M1837" t="s">
        <v>549</v>
      </c>
      <c r="N1837" t="s">
        <v>559</v>
      </c>
      <c r="O1837" t="s">
        <v>504</v>
      </c>
      <c r="P1837" t="s">
        <v>325</v>
      </c>
      <c r="Q1837" t="s">
        <v>331</v>
      </c>
    </row>
    <row r="1838" spans="1:17">
      <c r="A1838" t="s">
        <v>21724</v>
      </c>
      <c r="B1838" t="s">
        <v>21725</v>
      </c>
      <c r="C1838" t="s">
        <v>21726</v>
      </c>
      <c r="D1838" s="4">
        <v>45800.570636574077</v>
      </c>
      <c r="E1838" s="4">
        <v>45803.708333333336</v>
      </c>
      <c r="F1838" s="4">
        <v>45803.746527777781</v>
      </c>
      <c r="G1838" s="4">
        <v>45803.70821759259</v>
      </c>
      <c r="H1838" t="s">
        <v>3155</v>
      </c>
      <c r="I1838" t="s">
        <v>3156</v>
      </c>
      <c r="J1838">
        <v>0</v>
      </c>
      <c r="K1838" t="s">
        <v>3157</v>
      </c>
      <c r="L1838" t="s">
        <v>3564</v>
      </c>
      <c r="M1838" t="s">
        <v>549</v>
      </c>
      <c r="N1838" t="s">
        <v>550</v>
      </c>
      <c r="O1838" t="s">
        <v>551</v>
      </c>
      <c r="P1838" t="s">
        <v>141</v>
      </c>
      <c r="Q1838" t="s">
        <v>232</v>
      </c>
    </row>
    <row r="1839" spans="1:17">
      <c r="A1839" t="s">
        <v>9888</v>
      </c>
      <c r="B1839" t="s">
        <v>9889</v>
      </c>
      <c r="C1839" t="s">
        <v>21727</v>
      </c>
      <c r="D1839" s="4">
        <v>45800.569409722222</v>
      </c>
      <c r="E1839" s="4">
        <v>45801.458333333336</v>
      </c>
      <c r="F1839" s="4">
        <v>45801.496527777781</v>
      </c>
      <c r="G1839" s="4">
        <v>45801.456250000003</v>
      </c>
      <c r="H1839" t="s">
        <v>3155</v>
      </c>
      <c r="I1839" t="s">
        <v>3209</v>
      </c>
      <c r="J1839">
        <v>0</v>
      </c>
      <c r="K1839" t="s">
        <v>3157</v>
      </c>
      <c r="L1839" t="s">
        <v>3564</v>
      </c>
      <c r="M1839" t="s">
        <v>549</v>
      </c>
      <c r="N1839" t="s">
        <v>559</v>
      </c>
      <c r="O1839" t="s">
        <v>469</v>
      </c>
      <c r="P1839" t="s">
        <v>189</v>
      </c>
      <c r="Q1839" t="s">
        <v>192</v>
      </c>
    </row>
    <row r="1840" spans="1:17">
      <c r="A1840" t="s">
        <v>21728</v>
      </c>
      <c r="B1840" t="s">
        <v>21729</v>
      </c>
      <c r="C1840" t="s">
        <v>21730</v>
      </c>
      <c r="D1840" s="4">
        <v>45800.559513888889</v>
      </c>
      <c r="E1840" s="4">
        <v>45801.375</v>
      </c>
      <c r="F1840" s="4">
        <v>45801.392361111109</v>
      </c>
      <c r="G1840" s="4">
        <v>45801.36891203704</v>
      </c>
      <c r="H1840" t="s">
        <v>3155</v>
      </c>
      <c r="I1840" t="s">
        <v>3175</v>
      </c>
      <c r="J1840">
        <v>0</v>
      </c>
      <c r="K1840" t="s">
        <v>3194</v>
      </c>
      <c r="L1840" t="s">
        <v>3564</v>
      </c>
      <c r="M1840" t="s">
        <v>549</v>
      </c>
      <c r="N1840" t="s">
        <v>559</v>
      </c>
      <c r="O1840" t="s">
        <v>504</v>
      </c>
      <c r="P1840" t="s">
        <v>325</v>
      </c>
      <c r="Q1840" t="s">
        <v>343</v>
      </c>
    </row>
    <row r="1841" spans="1:17">
      <c r="A1841" t="s">
        <v>21007</v>
      </c>
      <c r="B1841" t="s">
        <v>21731</v>
      </c>
      <c r="C1841" t="s">
        <v>21732</v>
      </c>
      <c r="D1841" s="4">
        <v>45800.558576388888</v>
      </c>
      <c r="E1841" s="4">
        <v>45801.1875</v>
      </c>
      <c r="F1841" s="4">
        <v>45801.225694444445</v>
      </c>
      <c r="G1841" s="4">
        <v>45801.184479166666</v>
      </c>
      <c r="H1841" t="s">
        <v>3155</v>
      </c>
      <c r="I1841" t="s">
        <v>3156</v>
      </c>
      <c r="J1841">
        <v>0</v>
      </c>
      <c r="K1841" t="s">
        <v>3157</v>
      </c>
      <c r="L1841" t="s">
        <v>3564</v>
      </c>
      <c r="M1841" t="s">
        <v>549</v>
      </c>
      <c r="N1841" t="s">
        <v>559</v>
      </c>
      <c r="O1841" t="s">
        <v>469</v>
      </c>
      <c r="P1841" t="s">
        <v>180</v>
      </c>
      <c r="Q1841" t="s">
        <v>183</v>
      </c>
    </row>
    <row r="1842" spans="1:17">
      <c r="A1842" t="s">
        <v>21733</v>
      </c>
      <c r="B1842" t="s">
        <v>21734</v>
      </c>
      <c r="C1842" t="s">
        <v>21735</v>
      </c>
      <c r="D1842" s="4">
        <v>45800.558379629627</v>
      </c>
      <c r="E1842" s="4">
        <v>45801.5</v>
      </c>
      <c r="F1842" s="4">
        <v>45801.538194444445</v>
      </c>
      <c r="G1842" s="4"/>
      <c r="H1842" t="s">
        <v>3155</v>
      </c>
      <c r="I1842" t="s">
        <v>3209</v>
      </c>
      <c r="J1842">
        <v>0</v>
      </c>
      <c r="K1842" t="s">
        <v>3157</v>
      </c>
      <c r="L1842" t="s">
        <v>3245</v>
      </c>
      <c r="M1842" t="s">
        <v>549</v>
      </c>
      <c r="N1842" t="s">
        <v>550</v>
      </c>
      <c r="O1842" t="s">
        <v>551</v>
      </c>
      <c r="P1842" t="s">
        <v>141</v>
      </c>
      <c r="Q1842" t="s">
        <v>235</v>
      </c>
    </row>
    <row r="1843" spans="1:17">
      <c r="A1843" t="s">
        <v>21736</v>
      </c>
      <c r="B1843" t="s">
        <v>21737</v>
      </c>
      <c r="C1843" t="s">
        <v>21738</v>
      </c>
      <c r="D1843" s="4">
        <v>45800.55777777778</v>
      </c>
      <c r="E1843" s="4">
        <v>45803.458333333336</v>
      </c>
      <c r="F1843" s="4">
        <v>45803.475694444445</v>
      </c>
      <c r="G1843" s="4">
        <v>45803.482222222221</v>
      </c>
      <c r="H1843" t="s">
        <v>3155</v>
      </c>
      <c r="I1843" t="s">
        <v>3175</v>
      </c>
      <c r="J1843">
        <v>1001</v>
      </c>
      <c r="K1843" t="s">
        <v>3194</v>
      </c>
      <c r="L1843" t="s">
        <v>3564</v>
      </c>
      <c r="M1843" t="s">
        <v>549</v>
      </c>
      <c r="N1843" t="s">
        <v>550</v>
      </c>
      <c r="O1843" t="s">
        <v>136</v>
      </c>
      <c r="P1843" t="s">
        <v>292</v>
      </c>
      <c r="Q1843" t="s">
        <v>294</v>
      </c>
    </row>
    <row r="1844" spans="1:17">
      <c r="A1844" t="s">
        <v>21739</v>
      </c>
      <c r="B1844" t="s">
        <v>21740</v>
      </c>
      <c r="C1844" t="s">
        <v>21741</v>
      </c>
      <c r="D1844" s="4">
        <v>45800.556122685186</v>
      </c>
      <c r="E1844" s="4">
        <v>45803.083333333336</v>
      </c>
      <c r="F1844" s="4">
        <v>45803.100694444445</v>
      </c>
      <c r="G1844" s="4">
        <v>45803.082349537035</v>
      </c>
      <c r="H1844" t="s">
        <v>3155</v>
      </c>
      <c r="I1844" t="s">
        <v>3171</v>
      </c>
      <c r="J1844">
        <v>0</v>
      </c>
      <c r="K1844" t="s">
        <v>3157</v>
      </c>
      <c r="L1844" t="s">
        <v>3564</v>
      </c>
      <c r="M1844" t="s">
        <v>549</v>
      </c>
      <c r="N1844" t="s">
        <v>550</v>
      </c>
      <c r="O1844" t="s">
        <v>136</v>
      </c>
      <c r="P1844" t="s">
        <v>292</v>
      </c>
      <c r="Q1844" t="s">
        <v>296</v>
      </c>
    </row>
    <row r="1845" spans="1:17">
      <c r="A1845" t="s">
        <v>21742</v>
      </c>
      <c r="B1845" t="s">
        <v>21743</v>
      </c>
      <c r="C1845" t="s">
        <v>21744</v>
      </c>
      <c r="D1845" s="4">
        <v>45800.555127314816</v>
      </c>
      <c r="E1845" s="4">
        <v>45809.625</v>
      </c>
      <c r="F1845" s="4">
        <v>45809.663194444445</v>
      </c>
      <c r="G1845" s="4"/>
      <c r="H1845" t="s">
        <v>3155</v>
      </c>
      <c r="I1845" t="s">
        <v>3673</v>
      </c>
      <c r="J1845">
        <v>0</v>
      </c>
      <c r="K1845" t="s">
        <v>3227</v>
      </c>
      <c r="L1845" t="s">
        <v>3158</v>
      </c>
      <c r="M1845" t="s">
        <v>549</v>
      </c>
      <c r="N1845" t="s">
        <v>559</v>
      </c>
      <c r="O1845" t="s">
        <v>504</v>
      </c>
      <c r="P1845" t="s">
        <v>325</v>
      </c>
      <c r="Q1845" t="s">
        <v>334</v>
      </c>
    </row>
    <row r="1846" spans="1:17">
      <c r="A1846" t="s">
        <v>12094</v>
      </c>
      <c r="B1846" t="s">
        <v>12095</v>
      </c>
      <c r="C1846" t="s">
        <v>21745</v>
      </c>
      <c r="D1846" s="4">
        <v>45800.554444444446</v>
      </c>
      <c r="E1846" s="4">
        <v>45801.5</v>
      </c>
      <c r="F1846" s="4">
        <v>45801.517361111109</v>
      </c>
      <c r="G1846" s="4">
        <v>45801.496111111112</v>
      </c>
      <c r="H1846" t="s">
        <v>3155</v>
      </c>
      <c r="I1846" t="s">
        <v>3175</v>
      </c>
      <c r="J1846">
        <v>0</v>
      </c>
      <c r="K1846" t="s">
        <v>3157</v>
      </c>
      <c r="L1846" t="s">
        <v>3564</v>
      </c>
      <c r="M1846" t="s">
        <v>549</v>
      </c>
      <c r="N1846" t="s">
        <v>559</v>
      </c>
      <c r="O1846" t="s">
        <v>504</v>
      </c>
      <c r="P1846" t="s">
        <v>325</v>
      </c>
      <c r="Q1846" t="s">
        <v>343</v>
      </c>
    </row>
    <row r="1847" spans="1:17">
      <c r="A1847" t="s">
        <v>21746</v>
      </c>
      <c r="B1847" t="s">
        <v>21747</v>
      </c>
      <c r="C1847" t="s">
        <v>21748</v>
      </c>
      <c r="D1847" s="4">
        <v>45800.554351851853</v>
      </c>
      <c r="E1847" s="4">
        <v>45803.395833333336</v>
      </c>
      <c r="F1847" s="4">
        <v>45803.413194444445</v>
      </c>
      <c r="G1847" s="4">
        <v>45803.394780092596</v>
      </c>
      <c r="H1847" t="s">
        <v>3155</v>
      </c>
      <c r="I1847" t="s">
        <v>3162</v>
      </c>
      <c r="J1847">
        <v>0</v>
      </c>
      <c r="K1847" t="s">
        <v>3163</v>
      </c>
      <c r="L1847" t="s">
        <v>3564</v>
      </c>
      <c r="M1847" t="s">
        <v>549</v>
      </c>
      <c r="N1847" t="s">
        <v>550</v>
      </c>
      <c r="O1847" t="s">
        <v>1923</v>
      </c>
      <c r="P1847" t="s">
        <v>1924</v>
      </c>
      <c r="Q1847" t="s">
        <v>3164</v>
      </c>
    </row>
    <row r="1848" spans="1:17">
      <c r="A1848" t="s">
        <v>21749</v>
      </c>
      <c r="B1848" t="s">
        <v>21750</v>
      </c>
      <c r="C1848" t="s">
        <v>21751</v>
      </c>
      <c r="D1848" s="4">
        <v>45800.552094907405</v>
      </c>
      <c r="E1848" s="4">
        <v>45822.416666666664</v>
      </c>
      <c r="F1848" s="4">
        <v>45822.434027777781</v>
      </c>
      <c r="G1848" s="4"/>
      <c r="H1848" t="s">
        <v>3155</v>
      </c>
      <c r="I1848" t="s">
        <v>3171</v>
      </c>
      <c r="J1848">
        <v>1001</v>
      </c>
      <c r="K1848" t="s">
        <v>3157</v>
      </c>
      <c r="L1848" t="s">
        <v>3158</v>
      </c>
      <c r="M1848" t="s">
        <v>549</v>
      </c>
      <c r="N1848" t="s">
        <v>559</v>
      </c>
      <c r="O1848" t="s">
        <v>504</v>
      </c>
      <c r="P1848" t="s">
        <v>325</v>
      </c>
      <c r="Q1848" t="s">
        <v>335</v>
      </c>
    </row>
    <row r="1849" spans="1:17">
      <c r="A1849" t="s">
        <v>21752</v>
      </c>
      <c r="B1849" t="s">
        <v>21753</v>
      </c>
      <c r="C1849" t="s">
        <v>21754</v>
      </c>
      <c r="D1849" s="4">
        <v>45800.551990740743</v>
      </c>
      <c r="E1849" s="4">
        <v>45803.291666666664</v>
      </c>
      <c r="F1849" s="4">
        <v>45803.329861111109</v>
      </c>
      <c r="G1849" s="4"/>
      <c r="H1849" t="s">
        <v>3155</v>
      </c>
      <c r="I1849" t="s">
        <v>3156</v>
      </c>
      <c r="J1849">
        <v>0</v>
      </c>
      <c r="K1849" t="s">
        <v>3157</v>
      </c>
      <c r="L1849" t="s">
        <v>3593</v>
      </c>
      <c r="M1849" t="s">
        <v>549</v>
      </c>
      <c r="N1849" t="s">
        <v>550</v>
      </c>
      <c r="O1849" t="s">
        <v>551</v>
      </c>
      <c r="P1849" t="s">
        <v>145</v>
      </c>
      <c r="Q1849" t="s">
        <v>222</v>
      </c>
    </row>
    <row r="1850" spans="1:17">
      <c r="A1850" t="s">
        <v>21755</v>
      </c>
      <c r="B1850" t="s">
        <v>21756</v>
      </c>
      <c r="C1850" t="s">
        <v>21757</v>
      </c>
      <c r="D1850" s="4">
        <v>45800.550578703704</v>
      </c>
      <c r="E1850" s="4">
        <v>45801.916666666664</v>
      </c>
      <c r="F1850" s="4">
        <v>45801.934027777781</v>
      </c>
      <c r="G1850" s="4">
        <v>45801.914467592593</v>
      </c>
      <c r="H1850" t="s">
        <v>3155</v>
      </c>
      <c r="I1850" t="s">
        <v>3175</v>
      </c>
      <c r="J1850">
        <v>0</v>
      </c>
      <c r="K1850" t="s">
        <v>3157</v>
      </c>
      <c r="L1850" t="s">
        <v>3564</v>
      </c>
      <c r="M1850" t="s">
        <v>549</v>
      </c>
      <c r="N1850" t="s">
        <v>550</v>
      </c>
      <c r="O1850" t="s">
        <v>136</v>
      </c>
      <c r="P1850" t="s">
        <v>147</v>
      </c>
      <c r="Q1850" t="s">
        <v>255</v>
      </c>
    </row>
    <row r="1851" spans="1:17">
      <c r="A1851" t="s">
        <v>21758</v>
      </c>
      <c r="B1851" t="s">
        <v>21759</v>
      </c>
      <c r="C1851" t="s">
        <v>21760</v>
      </c>
      <c r="D1851" s="4">
        <v>45800.550023148149</v>
      </c>
      <c r="E1851" s="4">
        <v>45801.333333333336</v>
      </c>
      <c r="F1851" s="4">
        <v>45801.371527777781</v>
      </c>
      <c r="G1851" s="4">
        <v>45801.328726851854</v>
      </c>
      <c r="H1851" t="s">
        <v>3155</v>
      </c>
      <c r="I1851" t="s">
        <v>3156</v>
      </c>
      <c r="J1851">
        <v>0</v>
      </c>
      <c r="K1851" t="s">
        <v>3157</v>
      </c>
      <c r="L1851" t="s">
        <v>3564</v>
      </c>
      <c r="M1851" t="s">
        <v>549</v>
      </c>
      <c r="N1851" t="s">
        <v>550</v>
      </c>
      <c r="O1851" t="s">
        <v>136</v>
      </c>
      <c r="P1851" t="s">
        <v>147</v>
      </c>
      <c r="Q1851" t="s">
        <v>258</v>
      </c>
    </row>
    <row r="1852" spans="1:17">
      <c r="A1852" t="s">
        <v>21746</v>
      </c>
      <c r="B1852" t="s">
        <v>21747</v>
      </c>
      <c r="C1852" t="s">
        <v>21761</v>
      </c>
      <c r="D1852" s="4">
        <v>45800.54960648148</v>
      </c>
      <c r="E1852" s="4">
        <v>45803.291666666664</v>
      </c>
      <c r="F1852" s="4">
        <v>45803.309027777781</v>
      </c>
      <c r="G1852" s="4"/>
      <c r="H1852" t="s">
        <v>3155</v>
      </c>
      <c r="I1852" t="s">
        <v>3162</v>
      </c>
      <c r="J1852">
        <v>0</v>
      </c>
      <c r="K1852" t="s">
        <v>3163</v>
      </c>
      <c r="L1852" t="s">
        <v>3245</v>
      </c>
      <c r="M1852" t="s">
        <v>549</v>
      </c>
      <c r="N1852" t="s">
        <v>550</v>
      </c>
      <c r="O1852" t="s">
        <v>1923</v>
      </c>
      <c r="P1852" t="s">
        <v>1924</v>
      </c>
      <c r="Q1852" t="s">
        <v>3164</v>
      </c>
    </row>
    <row r="1853" spans="1:17">
      <c r="A1853" t="s">
        <v>21742</v>
      </c>
      <c r="B1853" t="s">
        <v>21743</v>
      </c>
      <c r="C1853" t="s">
        <v>21762</v>
      </c>
      <c r="D1853" s="4">
        <v>45800.547048611108</v>
      </c>
      <c r="E1853" s="4">
        <v>45802.583333333336</v>
      </c>
      <c r="F1853" s="4">
        <v>45802.621527777781</v>
      </c>
      <c r="G1853" s="4"/>
      <c r="H1853" t="s">
        <v>3155</v>
      </c>
      <c r="I1853" t="s">
        <v>3673</v>
      </c>
      <c r="J1853">
        <v>0</v>
      </c>
      <c r="K1853" t="s">
        <v>3227</v>
      </c>
      <c r="L1853" t="s">
        <v>3245</v>
      </c>
      <c r="M1853" t="s">
        <v>549</v>
      </c>
      <c r="N1853" t="s">
        <v>559</v>
      </c>
      <c r="O1853" t="s">
        <v>504</v>
      </c>
      <c r="P1853" t="s">
        <v>325</v>
      </c>
      <c r="Q1853" t="s">
        <v>334</v>
      </c>
    </row>
    <row r="1854" spans="1:17">
      <c r="A1854" t="s">
        <v>21763</v>
      </c>
      <c r="B1854" t="s">
        <v>21764</v>
      </c>
      <c r="C1854" t="s">
        <v>21765</v>
      </c>
      <c r="D1854" s="4">
        <v>45800.546736111108</v>
      </c>
      <c r="E1854" s="4">
        <v>45803.604166666664</v>
      </c>
      <c r="F1854" s="4">
        <v>45803.642361111109</v>
      </c>
      <c r="G1854" s="4">
        <v>45803.602824074071</v>
      </c>
      <c r="H1854" t="s">
        <v>3155</v>
      </c>
      <c r="I1854" t="s">
        <v>3156</v>
      </c>
      <c r="J1854">
        <v>0</v>
      </c>
      <c r="K1854" t="s">
        <v>3194</v>
      </c>
      <c r="L1854" t="s">
        <v>3564</v>
      </c>
      <c r="M1854" t="s">
        <v>549</v>
      </c>
      <c r="N1854" t="s">
        <v>550</v>
      </c>
      <c r="O1854" t="s">
        <v>136</v>
      </c>
      <c r="P1854" t="s">
        <v>143</v>
      </c>
      <c r="Q1854" t="s">
        <v>298</v>
      </c>
    </row>
    <row r="1855" spans="1:17">
      <c r="A1855" t="s">
        <v>21766</v>
      </c>
      <c r="B1855" t="s">
        <v>21767</v>
      </c>
      <c r="C1855" t="s">
        <v>21768</v>
      </c>
      <c r="D1855" s="4">
        <v>45800.543113425927</v>
      </c>
      <c r="E1855" s="4">
        <v>45806.291666666664</v>
      </c>
      <c r="F1855" s="4">
        <v>45806.309027777781</v>
      </c>
      <c r="G1855" s="4">
        <v>45806.289166666669</v>
      </c>
      <c r="H1855" t="s">
        <v>3155</v>
      </c>
      <c r="I1855" t="s">
        <v>3171</v>
      </c>
      <c r="J1855">
        <v>0</v>
      </c>
      <c r="K1855" t="s">
        <v>3194</v>
      </c>
      <c r="L1855" t="s">
        <v>3564</v>
      </c>
      <c r="M1855" t="s">
        <v>549</v>
      </c>
      <c r="N1855" t="s">
        <v>550</v>
      </c>
      <c r="O1855" t="s">
        <v>136</v>
      </c>
      <c r="P1855" t="s">
        <v>143</v>
      </c>
      <c r="Q1855" t="s">
        <v>299</v>
      </c>
    </row>
    <row r="1856" spans="1:17">
      <c r="A1856" t="s">
        <v>21708</v>
      </c>
      <c r="B1856" t="s">
        <v>21709</v>
      </c>
      <c r="C1856" t="s">
        <v>21769</v>
      </c>
      <c r="D1856" s="4">
        <v>45800.542291666665</v>
      </c>
      <c r="E1856" s="4">
        <v>45803.333333333336</v>
      </c>
      <c r="F1856" s="4">
        <v>45803.350694444445</v>
      </c>
      <c r="G1856" s="4"/>
      <c r="H1856" t="s">
        <v>3155</v>
      </c>
      <c r="I1856" t="s">
        <v>3171</v>
      </c>
      <c r="J1856">
        <v>0</v>
      </c>
      <c r="K1856" t="s">
        <v>3157</v>
      </c>
      <c r="L1856" t="s">
        <v>3245</v>
      </c>
      <c r="M1856" t="s">
        <v>549</v>
      </c>
      <c r="N1856" t="s">
        <v>550</v>
      </c>
      <c r="O1856" t="s">
        <v>136</v>
      </c>
      <c r="P1856" t="s">
        <v>147</v>
      </c>
      <c r="Q1856" t="s">
        <v>257</v>
      </c>
    </row>
    <row r="1857" spans="1:17">
      <c r="A1857" t="s">
        <v>21766</v>
      </c>
      <c r="B1857" t="s">
        <v>21767</v>
      </c>
      <c r="C1857" t="s">
        <v>21770</v>
      </c>
      <c r="D1857" s="4">
        <v>45800.542002314818</v>
      </c>
      <c r="E1857" s="4">
        <v>45806.291666666664</v>
      </c>
      <c r="F1857" s="4">
        <v>45806.309027777781</v>
      </c>
      <c r="G1857" s="4"/>
      <c r="H1857" t="s">
        <v>3155</v>
      </c>
      <c r="I1857" t="s">
        <v>3171</v>
      </c>
      <c r="J1857">
        <v>0</v>
      </c>
      <c r="K1857" t="s">
        <v>3194</v>
      </c>
      <c r="L1857" t="s">
        <v>3245</v>
      </c>
      <c r="M1857" t="s">
        <v>549</v>
      </c>
      <c r="N1857" t="s">
        <v>550</v>
      </c>
      <c r="O1857" t="s">
        <v>136</v>
      </c>
      <c r="P1857" t="s">
        <v>143</v>
      </c>
      <c r="Q1857" t="s">
        <v>299</v>
      </c>
    </row>
    <row r="1858" spans="1:17">
      <c r="A1858" t="s">
        <v>21771</v>
      </c>
      <c r="B1858" t="s">
        <v>21772</v>
      </c>
      <c r="C1858" t="s">
        <v>21773</v>
      </c>
      <c r="D1858" s="4">
        <v>45800.541064814817</v>
      </c>
      <c r="E1858" s="4">
        <v>45806.666666666664</v>
      </c>
      <c r="F1858" s="4">
        <v>45806.684027777781</v>
      </c>
      <c r="G1858" s="4"/>
      <c r="H1858" t="s">
        <v>3155</v>
      </c>
      <c r="I1858" t="s">
        <v>3171</v>
      </c>
      <c r="J1858">
        <v>1001</v>
      </c>
      <c r="K1858" t="s">
        <v>3157</v>
      </c>
      <c r="L1858" t="s">
        <v>3158</v>
      </c>
      <c r="M1858" t="s">
        <v>549</v>
      </c>
      <c r="N1858" t="s">
        <v>550</v>
      </c>
      <c r="O1858" t="s">
        <v>136</v>
      </c>
      <c r="P1858" t="s">
        <v>143</v>
      </c>
      <c r="Q1858" t="s">
        <v>310</v>
      </c>
    </row>
    <row r="1859" spans="1:17">
      <c r="A1859" t="s">
        <v>21774</v>
      </c>
      <c r="B1859" t="s">
        <v>21775</v>
      </c>
      <c r="C1859" t="s">
        <v>21776</v>
      </c>
      <c r="D1859" s="4">
        <v>45800.533090277779</v>
      </c>
      <c r="E1859" s="4">
        <v>45801.4375</v>
      </c>
      <c r="F1859" s="4">
        <v>45801.454861111109</v>
      </c>
      <c r="G1859" s="4">
        <v>45801.437581018516</v>
      </c>
      <c r="H1859" t="s">
        <v>3155</v>
      </c>
      <c r="I1859" t="s">
        <v>3171</v>
      </c>
      <c r="J1859">
        <v>0</v>
      </c>
      <c r="K1859" t="s">
        <v>3227</v>
      </c>
      <c r="L1859" t="s">
        <v>3564</v>
      </c>
      <c r="M1859" t="s">
        <v>549</v>
      </c>
      <c r="N1859" t="s">
        <v>550</v>
      </c>
      <c r="O1859" t="s">
        <v>136</v>
      </c>
      <c r="P1859" t="s">
        <v>283</v>
      </c>
      <c r="Q1859" t="s">
        <v>285</v>
      </c>
    </row>
    <row r="1860" spans="1:17">
      <c r="A1860" t="s">
        <v>21777</v>
      </c>
      <c r="B1860" t="s">
        <v>21778</v>
      </c>
      <c r="C1860" t="s">
        <v>21779</v>
      </c>
      <c r="D1860" s="4">
        <v>45800.530868055554</v>
      </c>
      <c r="E1860" s="4">
        <v>45804.375</v>
      </c>
      <c r="F1860" s="4">
        <v>45804.392361111109</v>
      </c>
      <c r="G1860" s="4"/>
      <c r="H1860" t="s">
        <v>3155</v>
      </c>
      <c r="I1860" t="s">
        <v>3171</v>
      </c>
      <c r="J1860">
        <v>1002</v>
      </c>
      <c r="K1860" t="s">
        <v>3157</v>
      </c>
      <c r="L1860" t="s">
        <v>3245</v>
      </c>
      <c r="M1860" t="s">
        <v>549</v>
      </c>
      <c r="N1860" t="s">
        <v>550</v>
      </c>
      <c r="O1860" t="s">
        <v>136</v>
      </c>
      <c r="P1860" t="s">
        <v>283</v>
      </c>
      <c r="Q1860" t="s">
        <v>284</v>
      </c>
    </row>
    <row r="1861" spans="1:17">
      <c r="A1861" t="s">
        <v>21780</v>
      </c>
      <c r="B1861" t="s">
        <v>21781</v>
      </c>
      <c r="C1861" t="s">
        <v>21782</v>
      </c>
      <c r="D1861" s="4">
        <v>45800.525393518517</v>
      </c>
      <c r="E1861" s="4">
        <v>45803.666666666664</v>
      </c>
      <c r="F1861" s="4">
        <v>45803.684027777781</v>
      </c>
      <c r="G1861" s="4">
        <v>45803.664247685185</v>
      </c>
      <c r="H1861" t="s">
        <v>3155</v>
      </c>
      <c r="I1861" t="s">
        <v>3171</v>
      </c>
      <c r="J1861">
        <v>1001</v>
      </c>
      <c r="K1861" t="s">
        <v>3157</v>
      </c>
      <c r="L1861" t="s">
        <v>3564</v>
      </c>
      <c r="M1861" t="s">
        <v>549</v>
      </c>
      <c r="N1861" t="s">
        <v>550</v>
      </c>
      <c r="O1861" t="s">
        <v>136</v>
      </c>
      <c r="P1861" t="s">
        <v>143</v>
      </c>
      <c r="Q1861" t="s">
        <v>300</v>
      </c>
    </row>
    <row r="1862" spans="1:17">
      <c r="A1862" t="s">
        <v>21783</v>
      </c>
      <c r="B1862" t="s">
        <v>21784</v>
      </c>
      <c r="C1862" t="s">
        <v>21785</v>
      </c>
      <c r="D1862" s="4">
        <v>45800.522951388892</v>
      </c>
      <c r="E1862" s="4">
        <v>45805.8125</v>
      </c>
      <c r="F1862" s="4">
        <v>45805.850694444445</v>
      </c>
      <c r="G1862" s="4">
        <v>45805.809247685182</v>
      </c>
      <c r="H1862" t="s">
        <v>3155</v>
      </c>
      <c r="I1862" t="s">
        <v>3156</v>
      </c>
      <c r="J1862">
        <v>0</v>
      </c>
      <c r="K1862" t="s">
        <v>3194</v>
      </c>
      <c r="L1862" t="s">
        <v>3564</v>
      </c>
      <c r="M1862" t="s">
        <v>549</v>
      </c>
      <c r="N1862" t="s">
        <v>550</v>
      </c>
      <c r="O1862" t="s">
        <v>136</v>
      </c>
      <c r="P1862" t="s">
        <v>143</v>
      </c>
      <c r="Q1862" t="s">
        <v>297</v>
      </c>
    </row>
    <row r="1863" spans="1:17">
      <c r="A1863" t="s">
        <v>20078</v>
      </c>
      <c r="B1863" t="s">
        <v>20079</v>
      </c>
      <c r="C1863" t="s">
        <v>21786</v>
      </c>
      <c r="D1863" s="4">
        <v>45800.522326388891</v>
      </c>
      <c r="E1863" s="4">
        <v>45803.291666666664</v>
      </c>
      <c r="F1863" s="4">
        <v>45803.309027777781</v>
      </c>
      <c r="G1863" s="4"/>
      <c r="H1863" t="s">
        <v>3155</v>
      </c>
      <c r="I1863" t="s">
        <v>3171</v>
      </c>
      <c r="J1863">
        <v>0</v>
      </c>
      <c r="K1863" t="s">
        <v>3157</v>
      </c>
      <c r="L1863" t="s">
        <v>3245</v>
      </c>
      <c r="M1863" t="s">
        <v>549</v>
      </c>
      <c r="N1863" t="s">
        <v>550</v>
      </c>
      <c r="O1863" t="s">
        <v>551</v>
      </c>
      <c r="P1863" t="s">
        <v>242</v>
      </c>
      <c r="Q1863" t="s">
        <v>246</v>
      </c>
    </row>
    <row r="1864" spans="1:17">
      <c r="A1864" t="s">
        <v>21742</v>
      </c>
      <c r="B1864" t="s">
        <v>21787</v>
      </c>
      <c r="C1864" t="s">
        <v>21788</v>
      </c>
      <c r="D1864" s="4">
        <v>45800.520729166667</v>
      </c>
      <c r="E1864" s="4">
        <v>45802.625</v>
      </c>
      <c r="F1864" s="4">
        <v>45802.642361111109</v>
      </c>
      <c r="G1864" s="4">
        <v>45802.62263888889</v>
      </c>
      <c r="H1864" t="s">
        <v>3155</v>
      </c>
      <c r="I1864" t="s">
        <v>3171</v>
      </c>
      <c r="J1864">
        <v>1001</v>
      </c>
      <c r="K1864" t="s">
        <v>3157</v>
      </c>
      <c r="L1864" t="s">
        <v>3564</v>
      </c>
      <c r="M1864" t="s">
        <v>549</v>
      </c>
      <c r="N1864" t="s">
        <v>559</v>
      </c>
      <c r="O1864" t="s">
        <v>504</v>
      </c>
      <c r="P1864" t="s">
        <v>325</v>
      </c>
      <c r="Q1864" t="s">
        <v>334</v>
      </c>
    </row>
    <row r="1865" spans="1:17">
      <c r="A1865" t="s">
        <v>21742</v>
      </c>
      <c r="B1865" t="s">
        <v>21787</v>
      </c>
      <c r="C1865" t="s">
        <v>21789</v>
      </c>
      <c r="D1865" s="4">
        <v>45800.520289351851</v>
      </c>
      <c r="E1865" s="4">
        <v>45802.583333333336</v>
      </c>
      <c r="F1865" s="4">
        <v>45802.600694444445</v>
      </c>
      <c r="G1865" s="4"/>
      <c r="H1865" t="s">
        <v>3155</v>
      </c>
      <c r="I1865" t="s">
        <v>3171</v>
      </c>
      <c r="J1865">
        <v>1001</v>
      </c>
      <c r="K1865" t="s">
        <v>3157</v>
      </c>
      <c r="L1865" t="s">
        <v>3245</v>
      </c>
      <c r="M1865" t="s">
        <v>549</v>
      </c>
      <c r="N1865" t="s">
        <v>559</v>
      </c>
      <c r="O1865" t="s">
        <v>504</v>
      </c>
      <c r="P1865" t="s">
        <v>325</v>
      </c>
      <c r="Q1865" t="s">
        <v>334</v>
      </c>
    </row>
    <row r="1866" spans="1:17">
      <c r="A1866" t="s">
        <v>21742</v>
      </c>
      <c r="B1866" t="s">
        <v>21743</v>
      </c>
      <c r="C1866" t="s">
        <v>21790</v>
      </c>
      <c r="D1866" s="4">
        <v>45800.516979166663</v>
      </c>
      <c r="E1866" s="4">
        <v>45802.583333333336</v>
      </c>
      <c r="F1866" s="4">
        <v>45802.621527777781</v>
      </c>
      <c r="G1866" s="4"/>
      <c r="H1866" t="s">
        <v>3155</v>
      </c>
      <c r="I1866" t="s">
        <v>3673</v>
      </c>
      <c r="J1866">
        <v>0</v>
      </c>
      <c r="K1866" t="s">
        <v>3227</v>
      </c>
      <c r="L1866" t="s">
        <v>3245</v>
      </c>
      <c r="M1866" t="s">
        <v>549</v>
      </c>
      <c r="N1866" t="s">
        <v>559</v>
      </c>
      <c r="O1866" t="s">
        <v>504</v>
      </c>
      <c r="P1866" t="s">
        <v>325</v>
      </c>
      <c r="Q1866" t="s">
        <v>334</v>
      </c>
    </row>
    <row r="1867" spans="1:17">
      <c r="A1867" t="s">
        <v>21766</v>
      </c>
      <c r="B1867" t="s">
        <v>21767</v>
      </c>
      <c r="C1867" t="s">
        <v>21791</v>
      </c>
      <c r="D1867" s="4">
        <v>45800.516851851855</v>
      </c>
      <c r="E1867" s="4">
        <v>45806.291666666664</v>
      </c>
      <c r="F1867" s="4">
        <v>45806.309027777781</v>
      </c>
      <c r="G1867" s="4"/>
      <c r="H1867" t="s">
        <v>3155</v>
      </c>
      <c r="I1867" t="s">
        <v>3184</v>
      </c>
      <c r="J1867">
        <v>1001</v>
      </c>
      <c r="K1867" t="s">
        <v>3157</v>
      </c>
      <c r="L1867" t="s">
        <v>3245</v>
      </c>
      <c r="M1867" t="s">
        <v>549</v>
      </c>
      <c r="N1867" t="s">
        <v>550</v>
      </c>
      <c r="O1867" t="s">
        <v>136</v>
      </c>
      <c r="P1867" t="s">
        <v>143</v>
      </c>
      <c r="Q1867" t="s">
        <v>299</v>
      </c>
    </row>
    <row r="1868" spans="1:17">
      <c r="A1868" t="s">
        <v>21792</v>
      </c>
      <c r="B1868" t="s">
        <v>21793</v>
      </c>
      <c r="C1868" t="s">
        <v>21794</v>
      </c>
      <c r="D1868" s="4">
        <v>45800.515543981484</v>
      </c>
      <c r="E1868" s="4">
        <v>45802.5625</v>
      </c>
      <c r="F1868" s="4">
        <v>45802.579861111109</v>
      </c>
      <c r="G1868" s="4"/>
      <c r="H1868" t="s">
        <v>3155</v>
      </c>
      <c r="I1868" t="s">
        <v>3175</v>
      </c>
      <c r="J1868">
        <v>1001</v>
      </c>
      <c r="K1868" t="s">
        <v>3194</v>
      </c>
      <c r="L1868" t="s">
        <v>3245</v>
      </c>
      <c r="M1868" t="s">
        <v>549</v>
      </c>
      <c r="N1868" t="s">
        <v>550</v>
      </c>
      <c r="O1868" t="s">
        <v>551</v>
      </c>
      <c r="P1868" t="s">
        <v>141</v>
      </c>
      <c r="Q1868" t="s">
        <v>238</v>
      </c>
    </row>
    <row r="1869" spans="1:17">
      <c r="A1869" t="s">
        <v>21699</v>
      </c>
      <c r="B1869" t="s">
        <v>21700</v>
      </c>
      <c r="C1869" t="s">
        <v>21795</v>
      </c>
      <c r="D1869" s="4">
        <v>45800.514930555553</v>
      </c>
      <c r="E1869" s="4">
        <v>45803.375</v>
      </c>
      <c r="F1869" s="4">
        <v>45803.392361111109</v>
      </c>
      <c r="G1869" s="4"/>
      <c r="H1869" t="s">
        <v>3155</v>
      </c>
      <c r="I1869" t="s">
        <v>3171</v>
      </c>
      <c r="J1869">
        <v>1001</v>
      </c>
      <c r="K1869" t="s">
        <v>3157</v>
      </c>
      <c r="L1869" t="s">
        <v>3245</v>
      </c>
      <c r="M1869" t="s">
        <v>549</v>
      </c>
      <c r="N1869" t="s">
        <v>550</v>
      </c>
      <c r="O1869" t="s">
        <v>136</v>
      </c>
      <c r="P1869" t="s">
        <v>147</v>
      </c>
      <c r="Q1869" t="s">
        <v>254</v>
      </c>
    </row>
    <row r="1870" spans="1:17">
      <c r="A1870" t="s">
        <v>20577</v>
      </c>
      <c r="B1870" t="s">
        <v>20578</v>
      </c>
      <c r="C1870" t="s">
        <v>21796</v>
      </c>
      <c r="D1870" s="4">
        <v>45800.513622685183</v>
      </c>
      <c r="E1870" s="4">
        <v>45802.666666666664</v>
      </c>
      <c r="F1870" s="4">
        <v>45802.684027777781</v>
      </c>
      <c r="G1870" s="4"/>
      <c r="H1870" t="s">
        <v>3155</v>
      </c>
      <c r="I1870" t="s">
        <v>3175</v>
      </c>
      <c r="J1870">
        <v>0</v>
      </c>
      <c r="K1870" t="s">
        <v>3157</v>
      </c>
      <c r="L1870" t="s">
        <v>3245</v>
      </c>
      <c r="M1870" t="s">
        <v>549</v>
      </c>
      <c r="N1870" t="s">
        <v>550</v>
      </c>
      <c r="O1870" t="s">
        <v>136</v>
      </c>
      <c r="P1870" t="s">
        <v>143</v>
      </c>
      <c r="Q1870" t="s">
        <v>301</v>
      </c>
    </row>
    <row r="1871" spans="1:17">
      <c r="A1871" t="s">
        <v>21797</v>
      </c>
      <c r="B1871" t="s">
        <v>21798</v>
      </c>
      <c r="C1871" t="s">
        <v>21799</v>
      </c>
      <c r="D1871" s="4">
        <v>45800.510694444441</v>
      </c>
      <c r="E1871" s="4">
        <v>45804.416666666664</v>
      </c>
      <c r="F1871" s="4">
        <v>45804.454861111109</v>
      </c>
      <c r="G1871" s="4"/>
      <c r="H1871" t="s">
        <v>3155</v>
      </c>
      <c r="I1871" t="s">
        <v>3209</v>
      </c>
      <c r="J1871">
        <v>0</v>
      </c>
      <c r="K1871" t="s">
        <v>3227</v>
      </c>
      <c r="L1871" t="s">
        <v>3245</v>
      </c>
      <c r="M1871" t="s">
        <v>549</v>
      </c>
      <c r="N1871" t="s">
        <v>550</v>
      </c>
      <c r="O1871" t="s">
        <v>551</v>
      </c>
      <c r="P1871" t="s">
        <v>149</v>
      </c>
      <c r="Q1871" t="s">
        <v>202</v>
      </c>
    </row>
    <row r="1872" spans="1:17">
      <c r="A1872" t="s">
        <v>21800</v>
      </c>
      <c r="B1872" t="s">
        <v>21801</v>
      </c>
      <c r="C1872" t="s">
        <v>21802</v>
      </c>
      <c r="D1872" s="4">
        <v>45800.507164351853</v>
      </c>
      <c r="E1872" s="4">
        <v>45801.791666666664</v>
      </c>
      <c r="F1872" s="4">
        <v>45801.829861111109</v>
      </c>
      <c r="G1872" s="4">
        <v>45801.79173611111</v>
      </c>
      <c r="H1872" t="s">
        <v>3155</v>
      </c>
      <c r="I1872" t="s">
        <v>3240</v>
      </c>
      <c r="J1872">
        <v>0</v>
      </c>
      <c r="K1872" t="s">
        <v>3163</v>
      </c>
      <c r="L1872" t="s">
        <v>3564</v>
      </c>
      <c r="M1872" t="s">
        <v>549</v>
      </c>
      <c r="N1872" t="s">
        <v>550</v>
      </c>
      <c r="O1872" t="s">
        <v>551</v>
      </c>
      <c r="P1872" t="s">
        <v>145</v>
      </c>
      <c r="Q1872" t="s">
        <v>219</v>
      </c>
    </row>
    <row r="1873" spans="1:17">
      <c r="A1873" t="s">
        <v>21803</v>
      </c>
      <c r="B1873" t="s">
        <v>21804</v>
      </c>
      <c r="C1873" t="s">
        <v>21805</v>
      </c>
      <c r="D1873" s="4">
        <v>45800.506793981483</v>
      </c>
      <c r="E1873" s="4">
        <v>45805.291666666664</v>
      </c>
      <c r="F1873" s="4">
        <v>45805.309027777781</v>
      </c>
      <c r="G1873" s="4">
        <v>45805.291747685187</v>
      </c>
      <c r="H1873" t="s">
        <v>3155</v>
      </c>
      <c r="I1873" t="s">
        <v>3171</v>
      </c>
      <c r="J1873">
        <v>1002</v>
      </c>
      <c r="K1873" t="s">
        <v>3157</v>
      </c>
      <c r="L1873" t="s">
        <v>3564</v>
      </c>
      <c r="M1873" t="s">
        <v>549</v>
      </c>
      <c r="N1873" t="s">
        <v>550</v>
      </c>
      <c r="O1873" t="s">
        <v>136</v>
      </c>
      <c r="P1873" t="s">
        <v>283</v>
      </c>
      <c r="Q1873" t="s">
        <v>285</v>
      </c>
    </row>
    <row r="1874" spans="1:17">
      <c r="A1874" t="s">
        <v>21806</v>
      </c>
      <c r="B1874" t="s">
        <v>21807</v>
      </c>
      <c r="C1874" t="s">
        <v>21808</v>
      </c>
      <c r="D1874" s="4">
        <v>45800.50372685185</v>
      </c>
      <c r="E1874" s="4">
        <v>45805.854166666664</v>
      </c>
      <c r="F1874" s="4">
        <v>45805.871527777781</v>
      </c>
      <c r="G1874" s="4">
        <v>45805.854363425926</v>
      </c>
      <c r="H1874" t="s">
        <v>3155</v>
      </c>
      <c r="I1874" t="s">
        <v>3175</v>
      </c>
      <c r="J1874">
        <v>1001</v>
      </c>
      <c r="K1874" t="s">
        <v>3194</v>
      </c>
      <c r="L1874" t="s">
        <v>3564</v>
      </c>
      <c r="M1874" t="s">
        <v>549</v>
      </c>
      <c r="N1874" t="s">
        <v>559</v>
      </c>
      <c r="O1874" t="s">
        <v>504</v>
      </c>
      <c r="P1874" t="s">
        <v>325</v>
      </c>
      <c r="Q1874" t="s">
        <v>343</v>
      </c>
    </row>
    <row r="1875" spans="1:17">
      <c r="A1875" t="s">
        <v>21016</v>
      </c>
      <c r="B1875" t="s">
        <v>21809</v>
      </c>
      <c r="C1875" t="s">
        <v>21810</v>
      </c>
      <c r="D1875" s="4">
        <v>45800.500972222224</v>
      </c>
      <c r="E1875" s="4">
        <v>45801.291666666664</v>
      </c>
      <c r="F1875" s="4">
        <v>45801.309027777781</v>
      </c>
      <c r="G1875" s="4">
        <v>45801.290092592593</v>
      </c>
      <c r="H1875" t="s">
        <v>3155</v>
      </c>
      <c r="I1875" t="s">
        <v>3171</v>
      </c>
      <c r="J1875">
        <v>1001</v>
      </c>
      <c r="K1875" t="s">
        <v>3157</v>
      </c>
      <c r="L1875" t="s">
        <v>3564</v>
      </c>
      <c r="M1875" t="s">
        <v>549</v>
      </c>
      <c r="N1875" t="s">
        <v>550</v>
      </c>
      <c r="O1875" t="s">
        <v>616</v>
      </c>
      <c r="P1875" t="s">
        <v>314</v>
      </c>
      <c r="Q1875" t="s">
        <v>320</v>
      </c>
    </row>
    <row r="1876" spans="1:17">
      <c r="A1876" t="s">
        <v>4209</v>
      </c>
      <c r="B1876" t="s">
        <v>11544</v>
      </c>
      <c r="C1876" t="s">
        <v>21811</v>
      </c>
      <c r="D1876" s="4">
        <v>45800.498252314814</v>
      </c>
      <c r="E1876" s="4">
        <v>45801.291666666664</v>
      </c>
      <c r="F1876" s="4">
        <v>45801.309027777781</v>
      </c>
      <c r="G1876" s="4">
        <v>45801.284791666665</v>
      </c>
      <c r="H1876" t="s">
        <v>3155</v>
      </c>
      <c r="I1876" t="s">
        <v>3162</v>
      </c>
      <c r="J1876">
        <v>0</v>
      </c>
      <c r="K1876" t="s">
        <v>3252</v>
      </c>
      <c r="L1876" t="s">
        <v>3564</v>
      </c>
      <c r="M1876" t="s">
        <v>549</v>
      </c>
      <c r="N1876" t="s">
        <v>550</v>
      </c>
      <c r="O1876" t="s">
        <v>1923</v>
      </c>
      <c r="P1876" t="s">
        <v>1924</v>
      </c>
      <c r="Q1876" t="s">
        <v>3199</v>
      </c>
    </row>
    <row r="1877" spans="1:17">
      <c r="A1877" t="s">
        <v>21812</v>
      </c>
      <c r="B1877" t="s">
        <v>21813</v>
      </c>
      <c r="C1877" t="s">
        <v>21814</v>
      </c>
      <c r="D1877" s="4">
        <v>45800.493217592593</v>
      </c>
      <c r="E1877" s="4">
        <v>45807.6875</v>
      </c>
      <c r="F1877" s="4">
        <v>45807.704861111109</v>
      </c>
      <c r="G1877" s="4"/>
      <c r="H1877" t="s">
        <v>3155</v>
      </c>
      <c r="I1877" t="s">
        <v>3175</v>
      </c>
      <c r="J1877">
        <v>0</v>
      </c>
      <c r="K1877" t="s">
        <v>3157</v>
      </c>
      <c r="L1877" t="s">
        <v>3158</v>
      </c>
      <c r="M1877" t="s">
        <v>549</v>
      </c>
      <c r="N1877" t="s">
        <v>559</v>
      </c>
      <c r="O1877" t="s">
        <v>504</v>
      </c>
      <c r="P1877" t="s">
        <v>325</v>
      </c>
      <c r="Q1877" t="s">
        <v>341</v>
      </c>
    </row>
    <row r="1878" spans="1:17">
      <c r="A1878" t="s">
        <v>21815</v>
      </c>
      <c r="B1878" t="s">
        <v>21816</v>
      </c>
      <c r="C1878" t="s">
        <v>21817</v>
      </c>
      <c r="D1878" s="4">
        <v>45800.49287037037</v>
      </c>
      <c r="E1878" s="4">
        <v>45801.458333333336</v>
      </c>
      <c r="F1878" s="4">
        <v>45801.475694444445</v>
      </c>
      <c r="G1878" s="4">
        <v>45801.458622685182</v>
      </c>
      <c r="H1878" t="s">
        <v>3155</v>
      </c>
      <c r="I1878" t="s">
        <v>3175</v>
      </c>
      <c r="J1878">
        <v>0</v>
      </c>
      <c r="K1878" t="s">
        <v>3194</v>
      </c>
      <c r="L1878" t="s">
        <v>3564</v>
      </c>
      <c r="M1878" t="s">
        <v>549</v>
      </c>
      <c r="N1878" t="s">
        <v>550</v>
      </c>
      <c r="O1878" t="s">
        <v>551</v>
      </c>
      <c r="P1878" t="s">
        <v>242</v>
      </c>
      <c r="Q1878" t="s">
        <v>248</v>
      </c>
    </row>
    <row r="1879" spans="1:17">
      <c r="A1879" t="s">
        <v>20643</v>
      </c>
      <c r="B1879" t="s">
        <v>21818</v>
      </c>
      <c r="C1879" t="s">
        <v>21819</v>
      </c>
      <c r="D1879" s="4">
        <v>45800.49119212963</v>
      </c>
      <c r="E1879" s="4">
        <v>45802.458333333336</v>
      </c>
      <c r="F1879" s="4">
        <v>45802.496527777781</v>
      </c>
      <c r="G1879" s="4">
        <v>45802.457361111112</v>
      </c>
      <c r="H1879" t="s">
        <v>3155</v>
      </c>
      <c r="I1879" t="s">
        <v>3156</v>
      </c>
      <c r="J1879">
        <v>0</v>
      </c>
      <c r="K1879" t="s">
        <v>3163</v>
      </c>
      <c r="L1879" t="s">
        <v>3564</v>
      </c>
      <c r="M1879" t="s">
        <v>549</v>
      </c>
      <c r="N1879" t="s">
        <v>550</v>
      </c>
      <c r="O1879" t="s">
        <v>136</v>
      </c>
      <c r="P1879" t="s">
        <v>292</v>
      </c>
      <c r="Q1879" t="s">
        <v>295</v>
      </c>
    </row>
    <row r="1880" spans="1:17">
      <c r="A1880" t="s">
        <v>21812</v>
      </c>
      <c r="B1880" t="s">
        <v>21820</v>
      </c>
      <c r="C1880" t="s">
        <v>21821</v>
      </c>
      <c r="D1880" s="4">
        <v>45800.490752314814</v>
      </c>
      <c r="E1880" s="4">
        <v>45806.666666666664</v>
      </c>
      <c r="F1880" s="4">
        <v>45806.704861111109</v>
      </c>
      <c r="G1880" s="4"/>
      <c r="H1880" t="s">
        <v>3155</v>
      </c>
      <c r="I1880" t="s">
        <v>3673</v>
      </c>
      <c r="J1880">
        <v>0</v>
      </c>
      <c r="K1880" t="s">
        <v>3194</v>
      </c>
      <c r="L1880" t="s">
        <v>3158</v>
      </c>
      <c r="M1880" t="s">
        <v>549</v>
      </c>
      <c r="N1880" t="s">
        <v>559</v>
      </c>
      <c r="O1880" t="s">
        <v>504</v>
      </c>
      <c r="P1880" t="s">
        <v>325</v>
      </c>
      <c r="Q1880" t="s">
        <v>341</v>
      </c>
    </row>
    <row r="1881" spans="1:17">
      <c r="A1881" t="s">
        <v>12210</v>
      </c>
      <c r="B1881" t="s">
        <v>12211</v>
      </c>
      <c r="C1881" t="s">
        <v>21822</v>
      </c>
      <c r="D1881" s="4">
        <v>45800.490347222221</v>
      </c>
      <c r="E1881" s="4">
        <v>45803.458333333336</v>
      </c>
      <c r="F1881" s="4">
        <v>45803.496527777781</v>
      </c>
      <c r="G1881" s="4"/>
      <c r="H1881" t="s">
        <v>3155</v>
      </c>
      <c r="I1881" t="s">
        <v>3156</v>
      </c>
      <c r="J1881">
        <v>0</v>
      </c>
      <c r="K1881" t="s">
        <v>3420</v>
      </c>
      <c r="L1881" t="s">
        <v>3245</v>
      </c>
      <c r="M1881" t="s">
        <v>549</v>
      </c>
      <c r="N1881" t="s">
        <v>550</v>
      </c>
      <c r="O1881" t="s">
        <v>551</v>
      </c>
      <c r="P1881" t="s">
        <v>242</v>
      </c>
      <c r="Q1881" t="s">
        <v>243</v>
      </c>
    </row>
    <row r="1882" spans="1:17">
      <c r="A1882" t="s">
        <v>12210</v>
      </c>
      <c r="B1882" t="s">
        <v>21823</v>
      </c>
      <c r="C1882" t="s">
        <v>21824</v>
      </c>
      <c r="D1882" s="4">
        <v>45800.489722222221</v>
      </c>
      <c r="E1882" s="4">
        <v>45803.458333333336</v>
      </c>
      <c r="F1882" s="4">
        <v>45803.496527777781</v>
      </c>
      <c r="G1882" s="4"/>
      <c r="H1882" t="s">
        <v>3155</v>
      </c>
      <c r="I1882" t="s">
        <v>3156</v>
      </c>
      <c r="J1882">
        <v>0</v>
      </c>
      <c r="K1882" t="s">
        <v>3420</v>
      </c>
      <c r="L1882" t="s">
        <v>3245</v>
      </c>
      <c r="M1882" t="s">
        <v>549</v>
      </c>
      <c r="N1882" t="s">
        <v>550</v>
      </c>
      <c r="O1882" t="s">
        <v>551</v>
      </c>
      <c r="P1882" t="s">
        <v>242</v>
      </c>
      <c r="Q1882" t="s">
        <v>243</v>
      </c>
    </row>
    <row r="1883" spans="1:17">
      <c r="A1883" t="s">
        <v>21472</v>
      </c>
      <c r="B1883" t="s">
        <v>21473</v>
      </c>
      <c r="C1883" t="s">
        <v>21825</v>
      </c>
      <c r="D1883" s="4">
        <v>45800.488900462966</v>
      </c>
      <c r="E1883" s="4">
        <v>45801.354166666664</v>
      </c>
      <c r="F1883" s="4">
        <v>45801.371527777781</v>
      </c>
      <c r="G1883" s="4"/>
      <c r="H1883" t="s">
        <v>3155</v>
      </c>
      <c r="I1883" t="s">
        <v>3171</v>
      </c>
      <c r="J1883">
        <v>0</v>
      </c>
      <c r="K1883" t="s">
        <v>3157</v>
      </c>
      <c r="L1883" t="s">
        <v>3245</v>
      </c>
      <c r="M1883" t="s">
        <v>549</v>
      </c>
      <c r="N1883" t="s">
        <v>550</v>
      </c>
      <c r="O1883" t="s">
        <v>551</v>
      </c>
      <c r="P1883" t="s">
        <v>149</v>
      </c>
      <c r="Q1883" t="s">
        <v>209</v>
      </c>
    </row>
    <row r="1884" spans="1:17">
      <c r="A1884" t="s">
        <v>21826</v>
      </c>
      <c r="B1884" t="s">
        <v>21827</v>
      </c>
      <c r="C1884" t="s">
        <v>21828</v>
      </c>
      <c r="D1884" s="4">
        <v>45800.484317129631</v>
      </c>
      <c r="E1884" s="4">
        <v>45803.791666666664</v>
      </c>
      <c r="F1884" s="4">
        <v>45803.809027777781</v>
      </c>
      <c r="G1884" s="4">
        <v>45803.790497685186</v>
      </c>
      <c r="H1884" t="s">
        <v>3155</v>
      </c>
      <c r="I1884" t="s">
        <v>3175</v>
      </c>
      <c r="J1884">
        <v>0</v>
      </c>
      <c r="K1884" t="s">
        <v>3157</v>
      </c>
      <c r="L1884" t="s">
        <v>3564</v>
      </c>
      <c r="M1884" t="s">
        <v>549</v>
      </c>
      <c r="N1884" t="s">
        <v>559</v>
      </c>
      <c r="O1884" t="s">
        <v>504</v>
      </c>
      <c r="P1884" t="s">
        <v>325</v>
      </c>
      <c r="Q1884" t="s">
        <v>336</v>
      </c>
    </row>
    <row r="1885" spans="1:17">
      <c r="A1885" t="s">
        <v>21739</v>
      </c>
      <c r="B1885" t="s">
        <v>21829</v>
      </c>
      <c r="C1885" t="s">
        <v>21830</v>
      </c>
      <c r="D1885" s="4">
        <v>45800.484259259261</v>
      </c>
      <c r="E1885" s="4">
        <v>45802.625</v>
      </c>
      <c r="F1885" s="4">
        <v>45802.663194444445</v>
      </c>
      <c r="G1885" s="4">
        <v>45802.623564814814</v>
      </c>
      <c r="H1885" t="s">
        <v>3155</v>
      </c>
      <c r="I1885" t="s">
        <v>3156</v>
      </c>
      <c r="J1885">
        <v>0</v>
      </c>
      <c r="K1885" t="s">
        <v>3157</v>
      </c>
      <c r="L1885" t="s">
        <v>3564</v>
      </c>
      <c r="M1885" t="s">
        <v>549</v>
      </c>
      <c r="N1885" t="s">
        <v>550</v>
      </c>
      <c r="O1885" t="s">
        <v>136</v>
      </c>
      <c r="P1885" t="s">
        <v>292</v>
      </c>
      <c r="Q1885" t="s">
        <v>296</v>
      </c>
    </row>
    <row r="1886" spans="1:17">
      <c r="A1886" t="s">
        <v>20643</v>
      </c>
      <c r="B1886" t="s">
        <v>20644</v>
      </c>
      <c r="C1886" t="s">
        <v>21831</v>
      </c>
      <c r="D1886" s="4">
        <v>45800.480740740742</v>
      </c>
      <c r="E1886" s="4">
        <v>45802.416666666664</v>
      </c>
      <c r="F1886" s="4">
        <v>45802.454861111109</v>
      </c>
      <c r="G1886" s="4"/>
      <c r="H1886" t="s">
        <v>3155</v>
      </c>
      <c r="I1886" t="s">
        <v>3156</v>
      </c>
      <c r="J1886">
        <v>0</v>
      </c>
      <c r="K1886" t="s">
        <v>3227</v>
      </c>
      <c r="L1886" t="s">
        <v>3245</v>
      </c>
      <c r="M1886" t="s">
        <v>549</v>
      </c>
      <c r="N1886" t="s">
        <v>550</v>
      </c>
      <c r="O1886" t="s">
        <v>136</v>
      </c>
      <c r="P1886" t="s">
        <v>292</v>
      </c>
      <c r="Q1886" t="s">
        <v>295</v>
      </c>
    </row>
    <row r="1887" spans="1:17">
      <c r="A1887" t="s">
        <v>21832</v>
      </c>
      <c r="B1887" t="s">
        <v>21833</v>
      </c>
      <c r="C1887" t="s">
        <v>21834</v>
      </c>
      <c r="D1887" s="4">
        <v>45800.479907407411</v>
      </c>
      <c r="E1887" s="4">
        <v>45806.708333333336</v>
      </c>
      <c r="F1887" s="4">
        <v>45806.746527777781</v>
      </c>
      <c r="G1887" s="4"/>
      <c r="H1887" t="s">
        <v>3155</v>
      </c>
      <c r="I1887" t="s">
        <v>3673</v>
      </c>
      <c r="J1887">
        <v>0</v>
      </c>
      <c r="K1887" t="s">
        <v>3157</v>
      </c>
      <c r="L1887" t="s">
        <v>3245</v>
      </c>
      <c r="M1887" t="s">
        <v>549</v>
      </c>
      <c r="N1887" t="s">
        <v>559</v>
      </c>
      <c r="O1887" t="s">
        <v>504</v>
      </c>
      <c r="P1887" t="s">
        <v>325</v>
      </c>
      <c r="Q1887" t="s">
        <v>340</v>
      </c>
    </row>
    <row r="1888" spans="1:17">
      <c r="A1888" t="s">
        <v>20643</v>
      </c>
      <c r="B1888" t="s">
        <v>21835</v>
      </c>
      <c r="C1888" t="s">
        <v>21836</v>
      </c>
      <c r="D1888" s="4">
        <v>45800.479259259257</v>
      </c>
      <c r="E1888" s="4">
        <v>45802.375</v>
      </c>
      <c r="F1888" s="4">
        <v>45802.413194444445</v>
      </c>
      <c r="G1888" s="4">
        <v>45802.373599537037</v>
      </c>
      <c r="H1888" t="s">
        <v>3155</v>
      </c>
      <c r="I1888" t="s">
        <v>3156</v>
      </c>
      <c r="J1888">
        <v>0</v>
      </c>
      <c r="K1888" t="s">
        <v>3157</v>
      </c>
      <c r="L1888" t="s">
        <v>3564</v>
      </c>
      <c r="M1888" t="s">
        <v>549</v>
      </c>
      <c r="N1888" t="s">
        <v>550</v>
      </c>
      <c r="O1888" t="s">
        <v>136</v>
      </c>
      <c r="P1888" t="s">
        <v>292</v>
      </c>
      <c r="Q1888" t="s">
        <v>295</v>
      </c>
    </row>
    <row r="1889" spans="1:17">
      <c r="A1889" t="s">
        <v>21837</v>
      </c>
      <c r="B1889" t="s">
        <v>21838</v>
      </c>
      <c r="C1889" t="s">
        <v>21839</v>
      </c>
      <c r="D1889" s="4">
        <v>45800.478622685187</v>
      </c>
      <c r="E1889" s="4">
        <v>45808.645833333336</v>
      </c>
      <c r="F1889" s="4">
        <v>45808.684027777781</v>
      </c>
      <c r="G1889" s="4"/>
      <c r="H1889" t="s">
        <v>3155</v>
      </c>
      <c r="I1889" t="s">
        <v>3673</v>
      </c>
      <c r="J1889">
        <v>0</v>
      </c>
      <c r="K1889" t="s">
        <v>3157</v>
      </c>
      <c r="L1889" t="s">
        <v>3158</v>
      </c>
      <c r="M1889" t="s">
        <v>549</v>
      </c>
      <c r="N1889" t="s">
        <v>559</v>
      </c>
      <c r="O1889" t="s">
        <v>504</v>
      </c>
      <c r="P1889" t="s">
        <v>325</v>
      </c>
      <c r="Q1889" t="s">
        <v>328</v>
      </c>
    </row>
    <row r="1890" spans="1:17">
      <c r="A1890" t="s">
        <v>21840</v>
      </c>
      <c r="B1890" t="s">
        <v>21841</v>
      </c>
      <c r="C1890" t="s">
        <v>21842</v>
      </c>
      <c r="D1890" s="4">
        <v>45800.477951388886</v>
      </c>
      <c r="E1890" s="4">
        <v>45805.208333333336</v>
      </c>
      <c r="F1890" s="4">
        <v>45805.225694444445</v>
      </c>
      <c r="G1890" s="4"/>
      <c r="H1890" t="s">
        <v>3155</v>
      </c>
      <c r="I1890" t="s">
        <v>3171</v>
      </c>
      <c r="J1890">
        <v>0</v>
      </c>
      <c r="K1890" t="s">
        <v>3227</v>
      </c>
      <c r="L1890" t="s">
        <v>3593</v>
      </c>
      <c r="M1890" t="s">
        <v>549</v>
      </c>
      <c r="N1890" t="s">
        <v>550</v>
      </c>
      <c r="O1890" t="s">
        <v>616</v>
      </c>
      <c r="P1890" t="s">
        <v>314</v>
      </c>
      <c r="Q1890" t="s">
        <v>315</v>
      </c>
    </row>
    <row r="1891" spans="1:17">
      <c r="A1891" t="s">
        <v>21218</v>
      </c>
      <c r="B1891" t="s">
        <v>21219</v>
      </c>
      <c r="C1891" t="s">
        <v>21843</v>
      </c>
      <c r="D1891" s="4">
        <v>45800.477685185186</v>
      </c>
      <c r="E1891" s="4">
        <v>45801.083333333336</v>
      </c>
      <c r="F1891" s="4">
        <v>45801.100694444445</v>
      </c>
      <c r="G1891" s="4"/>
      <c r="H1891" t="s">
        <v>3155</v>
      </c>
      <c r="I1891" t="s">
        <v>3171</v>
      </c>
      <c r="J1891">
        <v>0</v>
      </c>
      <c r="K1891" t="s">
        <v>3157</v>
      </c>
      <c r="L1891" t="s">
        <v>3593</v>
      </c>
      <c r="M1891" t="s">
        <v>549</v>
      </c>
      <c r="N1891" t="s">
        <v>550</v>
      </c>
      <c r="O1891" t="s">
        <v>616</v>
      </c>
      <c r="P1891" t="s">
        <v>626</v>
      </c>
      <c r="Q1891" t="s">
        <v>3366</v>
      </c>
    </row>
    <row r="1892" spans="1:17">
      <c r="A1892" t="s">
        <v>21844</v>
      </c>
      <c r="B1892" t="s">
        <v>21845</v>
      </c>
      <c r="C1892" t="s">
        <v>21846</v>
      </c>
      <c r="D1892" s="4">
        <v>45800.477256944447</v>
      </c>
      <c r="E1892" s="4">
        <v>45803.291666666664</v>
      </c>
      <c r="F1892" s="4">
        <v>45803.329861111109</v>
      </c>
      <c r="G1892" s="4"/>
      <c r="H1892" t="s">
        <v>3155</v>
      </c>
      <c r="I1892" t="s">
        <v>3156</v>
      </c>
      <c r="J1892">
        <v>0</v>
      </c>
      <c r="K1892" t="s">
        <v>3194</v>
      </c>
      <c r="L1892" t="s">
        <v>3593</v>
      </c>
      <c r="M1892" t="s">
        <v>549</v>
      </c>
      <c r="N1892" t="s">
        <v>550</v>
      </c>
      <c r="O1892" t="s">
        <v>136</v>
      </c>
      <c r="P1892" t="s">
        <v>283</v>
      </c>
      <c r="Q1892" t="s">
        <v>289</v>
      </c>
    </row>
    <row r="1893" spans="1:17">
      <c r="A1893" t="s">
        <v>21847</v>
      </c>
      <c r="B1893" t="s">
        <v>21848</v>
      </c>
      <c r="C1893" t="s">
        <v>21849</v>
      </c>
      <c r="D1893" s="4">
        <v>45800.476412037038</v>
      </c>
      <c r="E1893" s="4">
        <v>45804.416666666664</v>
      </c>
      <c r="F1893" s="4">
        <v>45804.434027777781</v>
      </c>
      <c r="G1893" s="4">
        <v>45804.413935185185</v>
      </c>
      <c r="H1893" t="s">
        <v>3155</v>
      </c>
      <c r="I1893" t="s">
        <v>3280</v>
      </c>
      <c r="J1893">
        <v>0</v>
      </c>
      <c r="K1893" t="s">
        <v>3420</v>
      </c>
      <c r="L1893" t="s">
        <v>3564</v>
      </c>
      <c r="M1893" t="s">
        <v>549</v>
      </c>
      <c r="N1893" t="s">
        <v>550</v>
      </c>
      <c r="O1893" t="s">
        <v>1923</v>
      </c>
      <c r="P1893" t="s">
        <v>1924</v>
      </c>
      <c r="Q1893" t="s">
        <v>3359</v>
      </c>
    </row>
    <row r="1894" spans="1:17">
      <c r="A1894" t="s">
        <v>21472</v>
      </c>
      <c r="B1894" t="s">
        <v>21473</v>
      </c>
      <c r="C1894" t="s">
        <v>21850</v>
      </c>
      <c r="D1894" s="4">
        <v>45800.471620370372</v>
      </c>
      <c r="E1894" s="4">
        <v>45801.333333333336</v>
      </c>
      <c r="F1894" s="4">
        <v>45801.350694444445</v>
      </c>
      <c r="G1894" s="4"/>
      <c r="H1894" t="s">
        <v>3155</v>
      </c>
      <c r="I1894" t="s">
        <v>3171</v>
      </c>
      <c r="J1894">
        <v>0</v>
      </c>
      <c r="K1894" t="s">
        <v>3157</v>
      </c>
      <c r="L1894" t="s">
        <v>3245</v>
      </c>
      <c r="M1894" t="s">
        <v>549</v>
      </c>
      <c r="N1894" t="s">
        <v>550</v>
      </c>
      <c r="O1894" t="s">
        <v>551</v>
      </c>
      <c r="P1894" t="s">
        <v>149</v>
      </c>
      <c r="Q1894" t="s">
        <v>209</v>
      </c>
    </row>
    <row r="1895" spans="1:17">
      <c r="A1895" t="s">
        <v>21851</v>
      </c>
      <c r="B1895" t="s">
        <v>21852</v>
      </c>
      <c r="C1895" t="s">
        <v>21853</v>
      </c>
      <c r="D1895" s="4">
        <v>45800.468587962961</v>
      </c>
      <c r="E1895" s="4">
        <v>45801.333333333336</v>
      </c>
      <c r="F1895" s="4">
        <v>45801.371527777781</v>
      </c>
      <c r="G1895" s="4">
        <v>45801.331793981481</v>
      </c>
      <c r="H1895" t="s">
        <v>3155</v>
      </c>
      <c r="I1895" t="s">
        <v>3156</v>
      </c>
      <c r="J1895">
        <v>0</v>
      </c>
      <c r="K1895" t="s">
        <v>3157</v>
      </c>
      <c r="L1895" t="s">
        <v>3564</v>
      </c>
      <c r="M1895" t="s">
        <v>549</v>
      </c>
      <c r="N1895" t="s">
        <v>550</v>
      </c>
      <c r="O1895" t="s">
        <v>136</v>
      </c>
      <c r="P1895" t="s">
        <v>147</v>
      </c>
      <c r="Q1895" t="s">
        <v>253</v>
      </c>
    </row>
    <row r="1896" spans="1:17">
      <c r="A1896" t="s">
        <v>21854</v>
      </c>
      <c r="B1896" t="s">
        <v>21855</v>
      </c>
      <c r="C1896" t="s">
        <v>21856</v>
      </c>
      <c r="D1896" s="4">
        <v>45800.468252314815</v>
      </c>
      <c r="E1896" s="4">
        <v>45801.458333333336</v>
      </c>
      <c r="F1896" s="4">
        <v>45801.475694444445</v>
      </c>
      <c r="G1896" s="4">
        <v>45801.455937500003</v>
      </c>
      <c r="H1896" t="s">
        <v>3155</v>
      </c>
      <c r="I1896" t="s">
        <v>3171</v>
      </c>
      <c r="J1896">
        <v>0</v>
      </c>
      <c r="K1896" t="s">
        <v>3194</v>
      </c>
      <c r="L1896" t="s">
        <v>3564</v>
      </c>
      <c r="M1896" t="s">
        <v>549</v>
      </c>
      <c r="N1896" t="s">
        <v>559</v>
      </c>
      <c r="O1896" t="s">
        <v>469</v>
      </c>
      <c r="P1896" t="s">
        <v>180</v>
      </c>
      <c r="Q1896" t="s">
        <v>182</v>
      </c>
    </row>
    <row r="1897" spans="1:17">
      <c r="A1897" t="s">
        <v>20242</v>
      </c>
      <c r="B1897" t="s">
        <v>20243</v>
      </c>
      <c r="C1897" t="s">
        <v>21857</v>
      </c>
      <c r="D1897" s="4">
        <v>45800.46671296296</v>
      </c>
      <c r="E1897" s="4">
        <v>45801.916666666664</v>
      </c>
      <c r="F1897" s="4">
        <v>45801.934027777781</v>
      </c>
      <c r="G1897" s="4"/>
      <c r="H1897" t="s">
        <v>3155</v>
      </c>
      <c r="I1897" t="s">
        <v>3175</v>
      </c>
      <c r="J1897">
        <v>0</v>
      </c>
      <c r="K1897" t="s">
        <v>3157</v>
      </c>
      <c r="L1897" t="s">
        <v>3593</v>
      </c>
      <c r="M1897" t="s">
        <v>549</v>
      </c>
      <c r="N1897" t="s">
        <v>550</v>
      </c>
      <c r="O1897" t="s">
        <v>616</v>
      </c>
      <c r="P1897" t="s">
        <v>314</v>
      </c>
      <c r="Q1897" t="s">
        <v>315</v>
      </c>
    </row>
    <row r="1898" spans="1:17">
      <c r="A1898" t="s">
        <v>21858</v>
      </c>
      <c r="B1898" t="s">
        <v>21859</v>
      </c>
      <c r="C1898" t="s">
        <v>21860</v>
      </c>
      <c r="D1898" s="4">
        <v>45800.465532407405</v>
      </c>
      <c r="E1898" s="4">
        <v>45801.375</v>
      </c>
      <c r="F1898" s="4">
        <v>45801.392361111109</v>
      </c>
      <c r="G1898" s="4">
        <v>45801.376944444448</v>
      </c>
      <c r="H1898" t="s">
        <v>3155</v>
      </c>
      <c r="I1898" t="s">
        <v>3175</v>
      </c>
      <c r="J1898">
        <v>0</v>
      </c>
      <c r="K1898" t="s">
        <v>3157</v>
      </c>
      <c r="L1898" t="s">
        <v>3564</v>
      </c>
      <c r="M1898" t="s">
        <v>549</v>
      </c>
      <c r="N1898" t="s">
        <v>550</v>
      </c>
      <c r="O1898" t="s">
        <v>136</v>
      </c>
      <c r="P1898" t="s">
        <v>283</v>
      </c>
      <c r="Q1898" t="s">
        <v>284</v>
      </c>
    </row>
    <row r="1899" spans="1:17">
      <c r="A1899" t="s">
        <v>21840</v>
      </c>
      <c r="B1899" t="s">
        <v>21841</v>
      </c>
      <c r="C1899" t="s">
        <v>21861</v>
      </c>
      <c r="D1899" s="4">
        <v>45800.465277777781</v>
      </c>
      <c r="E1899" s="4">
        <v>45805.25</v>
      </c>
      <c r="F1899" s="4">
        <v>45805.267361111109</v>
      </c>
      <c r="G1899" s="4"/>
      <c r="H1899" t="s">
        <v>3155</v>
      </c>
      <c r="I1899" t="s">
        <v>3171</v>
      </c>
      <c r="J1899">
        <v>0</v>
      </c>
      <c r="K1899" t="s">
        <v>3227</v>
      </c>
      <c r="L1899" t="s">
        <v>3245</v>
      </c>
      <c r="M1899" t="s">
        <v>549</v>
      </c>
      <c r="N1899" t="s">
        <v>550</v>
      </c>
      <c r="O1899" t="s">
        <v>616</v>
      </c>
      <c r="P1899" t="s">
        <v>314</v>
      </c>
      <c r="Q1899" t="s">
        <v>315</v>
      </c>
    </row>
    <row r="1900" spans="1:17">
      <c r="A1900" t="s">
        <v>21862</v>
      </c>
      <c r="B1900" t="s">
        <v>21863</v>
      </c>
      <c r="C1900" t="s">
        <v>21864</v>
      </c>
      <c r="D1900" s="4">
        <v>45800.463599537034</v>
      </c>
      <c r="E1900" s="4">
        <v>45804.416666666664</v>
      </c>
      <c r="F1900" s="4">
        <v>45804.434027777781</v>
      </c>
      <c r="G1900" s="4">
        <v>45804.416574074072</v>
      </c>
      <c r="H1900" t="s">
        <v>3155</v>
      </c>
      <c r="I1900" t="s">
        <v>3162</v>
      </c>
      <c r="J1900">
        <v>0</v>
      </c>
      <c r="K1900" t="s">
        <v>3198</v>
      </c>
      <c r="L1900" t="s">
        <v>3564</v>
      </c>
      <c r="M1900" t="s">
        <v>549</v>
      </c>
      <c r="N1900" t="s">
        <v>550</v>
      </c>
      <c r="O1900" t="s">
        <v>1923</v>
      </c>
      <c r="P1900" t="s">
        <v>1924</v>
      </c>
      <c r="Q1900" t="s">
        <v>3359</v>
      </c>
    </row>
    <row r="1901" spans="1:17">
      <c r="A1901" t="s">
        <v>21865</v>
      </c>
      <c r="B1901" t="s">
        <v>21866</v>
      </c>
      <c r="C1901" t="s">
        <v>21867</v>
      </c>
      <c r="D1901" s="4">
        <v>45800.461736111109</v>
      </c>
      <c r="E1901" s="4">
        <v>45802.458333333336</v>
      </c>
      <c r="F1901" s="4">
        <v>45802.475694444445</v>
      </c>
      <c r="G1901" s="4"/>
      <c r="H1901" t="s">
        <v>3155</v>
      </c>
      <c r="I1901" t="s">
        <v>3175</v>
      </c>
      <c r="J1901">
        <v>0</v>
      </c>
      <c r="K1901" t="s">
        <v>3194</v>
      </c>
      <c r="L1901" t="s">
        <v>3245</v>
      </c>
      <c r="M1901" t="s">
        <v>549</v>
      </c>
      <c r="N1901" t="s">
        <v>550</v>
      </c>
      <c r="O1901" t="s">
        <v>551</v>
      </c>
      <c r="P1901" t="s">
        <v>242</v>
      </c>
      <c r="Q1901" t="s">
        <v>245</v>
      </c>
    </row>
    <row r="1902" spans="1:17">
      <c r="A1902" t="s">
        <v>21868</v>
      </c>
      <c r="B1902" t="s">
        <v>21869</v>
      </c>
      <c r="C1902" t="s">
        <v>21870</v>
      </c>
      <c r="D1902" s="4">
        <v>45800.459872685184</v>
      </c>
      <c r="E1902" s="4">
        <v>45801.3125</v>
      </c>
      <c r="F1902" s="4">
        <v>45801.350694444445</v>
      </c>
      <c r="G1902" s="4">
        <v>45801.3124537037</v>
      </c>
      <c r="H1902" t="s">
        <v>3155</v>
      </c>
      <c r="I1902" t="s">
        <v>3156</v>
      </c>
      <c r="J1902">
        <v>0</v>
      </c>
      <c r="K1902" t="s">
        <v>3163</v>
      </c>
      <c r="L1902" t="s">
        <v>3564</v>
      </c>
      <c r="M1902" t="s">
        <v>549</v>
      </c>
      <c r="N1902" t="s">
        <v>550</v>
      </c>
      <c r="O1902" t="s">
        <v>551</v>
      </c>
      <c r="P1902" t="s">
        <v>145</v>
      </c>
      <c r="Q1902" t="s">
        <v>215</v>
      </c>
    </row>
    <row r="1903" spans="1:17">
      <c r="A1903" t="s">
        <v>21871</v>
      </c>
      <c r="B1903" t="s">
        <v>21872</v>
      </c>
      <c r="C1903" t="s">
        <v>21873</v>
      </c>
      <c r="D1903" s="4">
        <v>45800.45952546296</v>
      </c>
      <c r="E1903" s="4">
        <v>45805.625</v>
      </c>
      <c r="F1903" s="4">
        <v>45805.642361111109</v>
      </c>
      <c r="G1903" s="4"/>
      <c r="H1903" t="s">
        <v>3155</v>
      </c>
      <c r="I1903" t="s">
        <v>3171</v>
      </c>
      <c r="J1903">
        <v>1001</v>
      </c>
      <c r="K1903" t="s">
        <v>3157</v>
      </c>
      <c r="L1903" t="s">
        <v>3593</v>
      </c>
      <c r="M1903" t="s">
        <v>549</v>
      </c>
      <c r="N1903" t="s">
        <v>559</v>
      </c>
      <c r="O1903" t="s">
        <v>504</v>
      </c>
      <c r="P1903" t="s">
        <v>325</v>
      </c>
      <c r="Q1903" t="s">
        <v>333</v>
      </c>
    </row>
    <row r="1904" spans="1:17">
      <c r="A1904" t="s">
        <v>21874</v>
      </c>
      <c r="B1904" t="s">
        <v>21875</v>
      </c>
      <c r="C1904" t="s">
        <v>21876</v>
      </c>
      <c r="D1904" s="4">
        <v>45800.457870370374</v>
      </c>
      <c r="E1904" s="4">
        <v>45808.458333333336</v>
      </c>
      <c r="F1904" s="4">
        <v>45808.496527777781</v>
      </c>
      <c r="G1904" s="4"/>
      <c r="H1904" t="s">
        <v>3155</v>
      </c>
      <c r="I1904" t="s">
        <v>3240</v>
      </c>
      <c r="J1904">
        <v>1001</v>
      </c>
      <c r="K1904" t="s">
        <v>3194</v>
      </c>
      <c r="L1904" t="s">
        <v>3158</v>
      </c>
      <c r="M1904" t="s">
        <v>549</v>
      </c>
      <c r="N1904" t="s">
        <v>559</v>
      </c>
      <c r="O1904" t="s">
        <v>504</v>
      </c>
      <c r="P1904" t="s">
        <v>325</v>
      </c>
      <c r="Q1904" t="s">
        <v>338</v>
      </c>
    </row>
    <row r="1905" spans="1:17">
      <c r="A1905" t="s">
        <v>21877</v>
      </c>
      <c r="B1905" t="s">
        <v>21878</v>
      </c>
      <c r="C1905" t="s">
        <v>21879</v>
      </c>
      <c r="D1905" s="4">
        <v>45800.456435185188</v>
      </c>
      <c r="E1905" s="4">
        <v>45801.708333333336</v>
      </c>
      <c r="F1905" s="4">
        <v>45801.725694444445</v>
      </c>
      <c r="G1905" s="4">
        <v>45801.707407407404</v>
      </c>
      <c r="H1905" t="s">
        <v>3155</v>
      </c>
      <c r="I1905" t="s">
        <v>3171</v>
      </c>
      <c r="J1905">
        <v>1001</v>
      </c>
      <c r="K1905" t="s">
        <v>3157</v>
      </c>
      <c r="L1905" t="s">
        <v>3564</v>
      </c>
      <c r="M1905" t="s">
        <v>549</v>
      </c>
      <c r="N1905" t="s">
        <v>550</v>
      </c>
      <c r="O1905" t="s">
        <v>616</v>
      </c>
      <c r="P1905" t="s">
        <v>314</v>
      </c>
      <c r="Q1905" t="s">
        <v>315</v>
      </c>
    </row>
    <row r="1906" spans="1:17">
      <c r="A1906" t="s">
        <v>21880</v>
      </c>
      <c r="B1906" t="s">
        <v>21881</v>
      </c>
      <c r="C1906" t="s">
        <v>21882</v>
      </c>
      <c r="D1906" s="4">
        <v>45800.454444444447</v>
      </c>
      <c r="E1906" s="4">
        <v>45805.833333333336</v>
      </c>
      <c r="F1906" s="4">
        <v>45805.850694444445</v>
      </c>
      <c r="G1906" s="4">
        <v>45805.830243055556</v>
      </c>
      <c r="H1906" t="s">
        <v>3155</v>
      </c>
      <c r="I1906" t="s">
        <v>3171</v>
      </c>
      <c r="J1906">
        <v>1001</v>
      </c>
      <c r="K1906" t="s">
        <v>3157</v>
      </c>
      <c r="L1906" t="s">
        <v>3564</v>
      </c>
      <c r="M1906" t="s">
        <v>549</v>
      </c>
      <c r="N1906" t="s">
        <v>559</v>
      </c>
      <c r="O1906" t="s">
        <v>504</v>
      </c>
      <c r="P1906" t="s">
        <v>325</v>
      </c>
      <c r="Q1906" t="s">
        <v>329</v>
      </c>
    </row>
    <row r="1907" spans="1:17">
      <c r="A1907" t="s">
        <v>21583</v>
      </c>
      <c r="B1907" t="s">
        <v>21883</v>
      </c>
      <c r="C1907" t="s">
        <v>21884</v>
      </c>
      <c r="D1907" s="4">
        <v>45800.454212962963</v>
      </c>
      <c r="E1907" s="4">
        <v>45801.458333333336</v>
      </c>
      <c r="F1907" s="4">
        <v>45801.475694444445</v>
      </c>
      <c r="G1907" s="4">
        <v>45801.456886574073</v>
      </c>
      <c r="H1907" t="s">
        <v>3155</v>
      </c>
      <c r="I1907" t="s">
        <v>3162</v>
      </c>
      <c r="J1907">
        <v>0</v>
      </c>
      <c r="K1907" t="s">
        <v>4074</v>
      </c>
      <c r="L1907" t="s">
        <v>3564</v>
      </c>
      <c r="M1907" t="s">
        <v>549</v>
      </c>
      <c r="N1907" t="s">
        <v>550</v>
      </c>
      <c r="O1907" t="s">
        <v>1923</v>
      </c>
      <c r="P1907" t="s">
        <v>1924</v>
      </c>
      <c r="Q1907" t="s">
        <v>3359</v>
      </c>
    </row>
    <row r="1908" spans="1:17">
      <c r="A1908" t="s">
        <v>21359</v>
      </c>
      <c r="B1908" t="s">
        <v>21360</v>
      </c>
      <c r="C1908" t="s">
        <v>21885</v>
      </c>
      <c r="D1908" s="4">
        <v>45800.453148148146</v>
      </c>
      <c r="E1908" s="4">
        <v>45816.208333333336</v>
      </c>
      <c r="F1908" s="4">
        <v>45816.246527777781</v>
      </c>
      <c r="G1908" s="4"/>
      <c r="H1908" t="s">
        <v>3155</v>
      </c>
      <c r="I1908" t="s">
        <v>3156</v>
      </c>
      <c r="J1908">
        <v>0</v>
      </c>
      <c r="K1908" t="s">
        <v>3157</v>
      </c>
      <c r="L1908" t="s">
        <v>3245</v>
      </c>
      <c r="M1908" t="s">
        <v>549</v>
      </c>
      <c r="N1908" t="s">
        <v>550</v>
      </c>
      <c r="O1908" t="s">
        <v>551</v>
      </c>
      <c r="P1908" t="s">
        <v>242</v>
      </c>
      <c r="Q1908" t="s">
        <v>244</v>
      </c>
    </row>
    <row r="1909" spans="1:17">
      <c r="A1909" t="s">
        <v>21234</v>
      </c>
      <c r="B1909" t="s">
        <v>21235</v>
      </c>
      <c r="C1909" t="s">
        <v>21886</v>
      </c>
      <c r="D1909" s="4">
        <v>45800.452789351853</v>
      </c>
      <c r="E1909" s="4">
        <v>45804.291666666664</v>
      </c>
      <c r="F1909" s="4">
        <v>45804.309027777781</v>
      </c>
      <c r="G1909" s="4"/>
      <c r="H1909" t="s">
        <v>3155</v>
      </c>
      <c r="I1909" t="s">
        <v>3175</v>
      </c>
      <c r="J1909">
        <v>0</v>
      </c>
      <c r="K1909" t="s">
        <v>3157</v>
      </c>
      <c r="L1909" t="s">
        <v>3245</v>
      </c>
      <c r="M1909" t="s">
        <v>549</v>
      </c>
      <c r="N1909" t="s">
        <v>550</v>
      </c>
      <c r="O1909" t="s">
        <v>616</v>
      </c>
      <c r="P1909" t="s">
        <v>314</v>
      </c>
      <c r="Q1909" t="s">
        <v>320</v>
      </c>
    </row>
    <row r="1910" spans="1:17">
      <c r="A1910" t="s">
        <v>21887</v>
      </c>
      <c r="B1910" t="s">
        <v>21888</v>
      </c>
      <c r="C1910" t="s">
        <v>21889</v>
      </c>
      <c r="D1910" s="4">
        <v>45800.451597222222</v>
      </c>
      <c r="E1910" s="4">
        <v>45804.333333333336</v>
      </c>
      <c r="F1910" s="4">
        <v>45804.350694444445</v>
      </c>
      <c r="G1910" s="4">
        <v>45804.332048611112</v>
      </c>
      <c r="H1910" t="s">
        <v>3155</v>
      </c>
      <c r="I1910" t="s">
        <v>3162</v>
      </c>
      <c r="J1910">
        <v>0</v>
      </c>
      <c r="K1910" t="s">
        <v>3163</v>
      </c>
      <c r="L1910" t="s">
        <v>3564</v>
      </c>
      <c r="M1910" t="s">
        <v>549</v>
      </c>
      <c r="N1910" t="s">
        <v>550</v>
      </c>
      <c r="O1910" t="s">
        <v>1923</v>
      </c>
      <c r="P1910" t="s">
        <v>1924</v>
      </c>
      <c r="Q1910" t="s">
        <v>3281</v>
      </c>
    </row>
    <row r="1911" spans="1:17">
      <c r="A1911" t="s">
        <v>21234</v>
      </c>
      <c r="B1911" t="s">
        <v>21890</v>
      </c>
      <c r="C1911" t="s">
        <v>21891</v>
      </c>
      <c r="D1911" s="4">
        <v>45800.451493055552</v>
      </c>
      <c r="E1911" s="4">
        <v>45804.270833333336</v>
      </c>
      <c r="F1911" s="4">
        <v>45804.288194444445</v>
      </c>
      <c r="G1911" s="4">
        <v>45804.2659375</v>
      </c>
      <c r="H1911" t="s">
        <v>3155</v>
      </c>
      <c r="I1911" t="s">
        <v>3171</v>
      </c>
      <c r="J1911">
        <v>1001</v>
      </c>
      <c r="K1911" t="s">
        <v>3157</v>
      </c>
      <c r="L1911" t="s">
        <v>3564</v>
      </c>
      <c r="M1911" t="s">
        <v>549</v>
      </c>
      <c r="N1911" t="s">
        <v>550</v>
      </c>
      <c r="O1911" t="s">
        <v>616</v>
      </c>
      <c r="P1911" t="s">
        <v>314</v>
      </c>
      <c r="Q1911" t="s">
        <v>320</v>
      </c>
    </row>
    <row r="1912" spans="1:17">
      <c r="A1912" t="s">
        <v>21892</v>
      </c>
      <c r="B1912" t="s">
        <v>21893</v>
      </c>
      <c r="C1912" t="s">
        <v>21894</v>
      </c>
      <c r="D1912" s="4">
        <v>45800.449155092596</v>
      </c>
      <c r="E1912" s="4">
        <v>45807.291666666664</v>
      </c>
      <c r="F1912" s="4">
        <v>45807.309027777781</v>
      </c>
      <c r="G1912" s="4"/>
      <c r="H1912" t="s">
        <v>3155</v>
      </c>
      <c r="I1912" t="s">
        <v>3162</v>
      </c>
      <c r="J1912">
        <v>0</v>
      </c>
      <c r="K1912" t="s">
        <v>4074</v>
      </c>
      <c r="L1912" t="s">
        <v>3158</v>
      </c>
      <c r="M1912" t="s">
        <v>549</v>
      </c>
      <c r="N1912" t="s">
        <v>550</v>
      </c>
      <c r="O1912" t="s">
        <v>616</v>
      </c>
      <c r="P1912" t="s">
        <v>314</v>
      </c>
      <c r="Q1912" t="s">
        <v>322</v>
      </c>
    </row>
    <row r="1913" spans="1:17">
      <c r="A1913" t="s">
        <v>21533</v>
      </c>
      <c r="B1913" t="s">
        <v>21534</v>
      </c>
      <c r="C1913" t="s">
        <v>21895</v>
      </c>
      <c r="D1913" s="4">
        <v>45800.44903935185</v>
      </c>
      <c r="E1913" s="4">
        <v>45801.541666666664</v>
      </c>
      <c r="F1913" s="4">
        <v>45801.579861111109</v>
      </c>
      <c r="G1913" s="4"/>
      <c r="H1913" t="s">
        <v>3155</v>
      </c>
      <c r="I1913" t="s">
        <v>3673</v>
      </c>
      <c r="J1913">
        <v>0</v>
      </c>
      <c r="K1913" t="s">
        <v>3157</v>
      </c>
      <c r="L1913" t="s">
        <v>3245</v>
      </c>
      <c r="M1913" t="s">
        <v>549</v>
      </c>
      <c r="N1913" t="s">
        <v>559</v>
      </c>
      <c r="O1913" t="s">
        <v>504</v>
      </c>
      <c r="P1913" t="s">
        <v>325</v>
      </c>
      <c r="Q1913" t="s">
        <v>332</v>
      </c>
    </row>
    <row r="1914" spans="1:17">
      <c r="A1914" t="s">
        <v>20954</v>
      </c>
      <c r="B1914" t="s">
        <v>20955</v>
      </c>
      <c r="C1914" t="s">
        <v>21896</v>
      </c>
      <c r="D1914" s="4">
        <v>45800.448969907404</v>
      </c>
      <c r="E1914" s="4">
        <v>45802.25</v>
      </c>
      <c r="F1914" s="4">
        <v>45802.288194444445</v>
      </c>
      <c r="G1914" s="4"/>
      <c r="H1914" t="s">
        <v>3155</v>
      </c>
      <c r="I1914" t="s">
        <v>3240</v>
      </c>
      <c r="J1914">
        <v>1001</v>
      </c>
      <c r="K1914" t="s">
        <v>3227</v>
      </c>
      <c r="L1914" t="s">
        <v>3245</v>
      </c>
      <c r="M1914" t="s">
        <v>549</v>
      </c>
      <c r="N1914" t="s">
        <v>550</v>
      </c>
      <c r="O1914" t="s">
        <v>551</v>
      </c>
      <c r="P1914" t="s">
        <v>145</v>
      </c>
      <c r="Q1914" t="s">
        <v>215</v>
      </c>
    </row>
    <row r="1915" spans="1:17">
      <c r="A1915" t="s">
        <v>20141</v>
      </c>
      <c r="B1915" t="s">
        <v>20142</v>
      </c>
      <c r="C1915" t="s">
        <v>21897</v>
      </c>
      <c r="D1915" s="4">
        <v>45800.447835648149</v>
      </c>
      <c r="E1915" s="4">
        <v>45815.229166666664</v>
      </c>
      <c r="F1915" s="4">
        <v>45815.267361111109</v>
      </c>
      <c r="G1915" s="4"/>
      <c r="H1915" t="s">
        <v>3155</v>
      </c>
      <c r="I1915" t="s">
        <v>3240</v>
      </c>
      <c r="J1915">
        <v>0</v>
      </c>
      <c r="K1915" t="s">
        <v>3157</v>
      </c>
      <c r="L1915" t="s">
        <v>3245</v>
      </c>
      <c r="M1915" t="s">
        <v>549</v>
      </c>
      <c r="N1915" t="s">
        <v>550</v>
      </c>
      <c r="O1915" t="s">
        <v>551</v>
      </c>
      <c r="P1915" t="s">
        <v>149</v>
      </c>
      <c r="Q1915" t="s">
        <v>201</v>
      </c>
    </row>
    <row r="1916" spans="1:17">
      <c r="A1916" t="s">
        <v>19823</v>
      </c>
      <c r="B1916" t="s">
        <v>19824</v>
      </c>
      <c r="C1916" t="s">
        <v>21898</v>
      </c>
      <c r="D1916" s="4">
        <v>45800.446851851855</v>
      </c>
      <c r="E1916" s="4">
        <v>45807.458333333336</v>
      </c>
      <c r="F1916" s="4">
        <v>45807.496527777781</v>
      </c>
      <c r="G1916" s="4"/>
      <c r="H1916" t="s">
        <v>3155</v>
      </c>
      <c r="I1916" t="s">
        <v>3673</v>
      </c>
      <c r="J1916">
        <v>0</v>
      </c>
      <c r="K1916" t="s">
        <v>3157</v>
      </c>
      <c r="L1916" t="s">
        <v>3245</v>
      </c>
      <c r="M1916" t="s">
        <v>549</v>
      </c>
      <c r="N1916" t="s">
        <v>559</v>
      </c>
      <c r="O1916" t="s">
        <v>504</v>
      </c>
      <c r="P1916" t="s">
        <v>325</v>
      </c>
      <c r="Q1916" t="s">
        <v>327</v>
      </c>
    </row>
    <row r="1917" spans="1:17">
      <c r="A1917" t="s">
        <v>21899</v>
      </c>
      <c r="B1917" t="s">
        <v>21900</v>
      </c>
      <c r="C1917" t="s">
        <v>21901</v>
      </c>
      <c r="D1917" s="4">
        <v>45800.445902777778</v>
      </c>
      <c r="E1917" s="4">
        <v>45805.791666666664</v>
      </c>
      <c r="F1917" s="4">
        <v>45805.809027777781</v>
      </c>
      <c r="G1917" s="4">
        <v>45805.787928240738</v>
      </c>
      <c r="H1917" t="s">
        <v>3155</v>
      </c>
      <c r="I1917" t="s">
        <v>3162</v>
      </c>
      <c r="J1917">
        <v>0</v>
      </c>
      <c r="K1917" t="s">
        <v>3163</v>
      </c>
      <c r="L1917" t="s">
        <v>3564</v>
      </c>
      <c r="M1917" t="s">
        <v>549</v>
      </c>
      <c r="N1917" t="s">
        <v>550</v>
      </c>
      <c r="O1917" t="s">
        <v>1923</v>
      </c>
      <c r="P1917" t="s">
        <v>1924</v>
      </c>
      <c r="Q1917" t="s">
        <v>3281</v>
      </c>
    </row>
    <row r="1918" spans="1:17">
      <c r="A1918" t="s">
        <v>21902</v>
      </c>
      <c r="B1918" t="s">
        <v>21903</v>
      </c>
      <c r="C1918" t="s">
        <v>21904</v>
      </c>
      <c r="D1918" s="4">
        <v>45800.445810185185</v>
      </c>
      <c r="E1918" s="4">
        <v>45809.416666666664</v>
      </c>
      <c r="F1918" s="4">
        <v>45809.454861111109</v>
      </c>
      <c r="G1918" s="4"/>
      <c r="H1918" t="s">
        <v>3155</v>
      </c>
      <c r="I1918" t="s">
        <v>3673</v>
      </c>
      <c r="J1918">
        <v>0</v>
      </c>
      <c r="K1918" t="s">
        <v>3194</v>
      </c>
      <c r="L1918" t="s">
        <v>3158</v>
      </c>
      <c r="M1918" t="s">
        <v>549</v>
      </c>
      <c r="N1918" t="s">
        <v>559</v>
      </c>
      <c r="O1918" t="s">
        <v>504</v>
      </c>
      <c r="P1918" t="s">
        <v>325</v>
      </c>
      <c r="Q1918" t="s">
        <v>340</v>
      </c>
    </row>
    <row r="1919" spans="1:17">
      <c r="A1919" t="s">
        <v>21905</v>
      </c>
      <c r="B1919" t="s">
        <v>21906</v>
      </c>
      <c r="C1919" t="s">
        <v>21907</v>
      </c>
      <c r="D1919" s="4">
        <v>45800.443692129629</v>
      </c>
      <c r="E1919" s="4">
        <v>45801.3125</v>
      </c>
      <c r="F1919" s="4">
        <v>45801.329861111109</v>
      </c>
      <c r="G1919" s="4">
        <v>45801.312442129631</v>
      </c>
      <c r="H1919" t="s">
        <v>3155</v>
      </c>
      <c r="I1919" t="s">
        <v>3162</v>
      </c>
      <c r="J1919">
        <v>0</v>
      </c>
      <c r="K1919" t="s">
        <v>3227</v>
      </c>
      <c r="L1919" t="s">
        <v>3564</v>
      </c>
      <c r="M1919" t="s">
        <v>549</v>
      </c>
      <c r="N1919" t="s">
        <v>550</v>
      </c>
      <c r="O1919" t="s">
        <v>1923</v>
      </c>
      <c r="P1919" t="s">
        <v>1924</v>
      </c>
      <c r="Q1919" t="s">
        <v>3180</v>
      </c>
    </row>
    <row r="1920" spans="1:17">
      <c r="A1920" t="s">
        <v>21892</v>
      </c>
      <c r="B1920" t="s">
        <v>21908</v>
      </c>
      <c r="C1920" t="s">
        <v>21909</v>
      </c>
      <c r="D1920" s="4">
        <v>45800.443460648145</v>
      </c>
      <c r="E1920" s="4">
        <v>45807.291666666664</v>
      </c>
      <c r="F1920" s="4">
        <v>45807.309027777781</v>
      </c>
      <c r="G1920" s="4"/>
      <c r="H1920" t="s">
        <v>3155</v>
      </c>
      <c r="I1920" t="s">
        <v>3162</v>
      </c>
      <c r="J1920">
        <v>0</v>
      </c>
      <c r="K1920" t="s">
        <v>3198</v>
      </c>
      <c r="L1920" t="s">
        <v>3158</v>
      </c>
      <c r="M1920" t="s">
        <v>549</v>
      </c>
      <c r="N1920" t="s">
        <v>550</v>
      </c>
      <c r="O1920" t="s">
        <v>616</v>
      </c>
      <c r="P1920" t="s">
        <v>314</v>
      </c>
      <c r="Q1920" t="s">
        <v>322</v>
      </c>
    </row>
    <row r="1921" spans="1:17">
      <c r="A1921" t="s">
        <v>20557</v>
      </c>
      <c r="B1921" t="s">
        <v>20558</v>
      </c>
      <c r="C1921" t="s">
        <v>21910</v>
      </c>
      <c r="D1921" s="4">
        <v>45800.44059027778</v>
      </c>
      <c r="E1921" s="4">
        <v>45810.395833333336</v>
      </c>
      <c r="F1921" s="4">
        <v>45810.413194444445</v>
      </c>
      <c r="G1921" s="4"/>
      <c r="H1921" t="s">
        <v>3155</v>
      </c>
      <c r="I1921" t="s">
        <v>3184</v>
      </c>
      <c r="J1921">
        <v>0</v>
      </c>
      <c r="K1921" t="s">
        <v>3157</v>
      </c>
      <c r="L1921" t="s">
        <v>3245</v>
      </c>
      <c r="M1921" t="s">
        <v>549</v>
      </c>
      <c r="N1921" t="s">
        <v>550</v>
      </c>
      <c r="O1921" t="s">
        <v>616</v>
      </c>
      <c r="P1921" t="s">
        <v>314</v>
      </c>
      <c r="Q1921" t="s">
        <v>315</v>
      </c>
    </row>
    <row r="1922" spans="1:17">
      <c r="A1922" t="s">
        <v>21911</v>
      </c>
      <c r="B1922" t="s">
        <v>21912</v>
      </c>
      <c r="C1922" t="s">
        <v>21913</v>
      </c>
      <c r="D1922" s="4">
        <v>45800.440115740741</v>
      </c>
      <c r="E1922" s="4">
        <v>45804.375</v>
      </c>
      <c r="F1922" s="4">
        <v>45804.392361111109</v>
      </c>
      <c r="G1922" s="4">
        <v>45804.338368055556</v>
      </c>
      <c r="H1922" t="s">
        <v>3155</v>
      </c>
      <c r="I1922" t="s">
        <v>3171</v>
      </c>
      <c r="J1922">
        <v>0</v>
      </c>
      <c r="K1922" t="s">
        <v>3194</v>
      </c>
      <c r="L1922" t="s">
        <v>3564</v>
      </c>
      <c r="M1922" t="s">
        <v>549</v>
      </c>
      <c r="N1922" t="s">
        <v>550</v>
      </c>
      <c r="O1922" t="s">
        <v>551</v>
      </c>
      <c r="P1922" t="s">
        <v>149</v>
      </c>
      <c r="Q1922" t="s">
        <v>207</v>
      </c>
    </row>
    <row r="1923" spans="1:17">
      <c r="A1923" t="s">
        <v>21914</v>
      </c>
      <c r="B1923" t="s">
        <v>21915</v>
      </c>
      <c r="C1923" t="s">
        <v>21916</v>
      </c>
      <c r="D1923" s="4">
        <v>45800.438078703701</v>
      </c>
      <c r="E1923" s="4">
        <v>45801.270833333336</v>
      </c>
      <c r="F1923" s="4">
        <v>45801.309027777781</v>
      </c>
      <c r="G1923" s="4">
        <v>45801.269814814812</v>
      </c>
      <c r="H1923" t="s">
        <v>3155</v>
      </c>
      <c r="I1923" t="s">
        <v>3156</v>
      </c>
      <c r="J1923">
        <v>0</v>
      </c>
      <c r="K1923" t="s">
        <v>3420</v>
      </c>
      <c r="L1923" t="s">
        <v>3564</v>
      </c>
      <c r="M1923" t="s">
        <v>549</v>
      </c>
      <c r="N1923" t="s">
        <v>550</v>
      </c>
      <c r="O1923" t="s">
        <v>136</v>
      </c>
      <c r="P1923" t="s">
        <v>283</v>
      </c>
      <c r="Q1923" t="s">
        <v>288</v>
      </c>
    </row>
    <row r="1924" spans="1:17">
      <c r="A1924" t="s">
        <v>21917</v>
      </c>
      <c r="B1924" t="s">
        <v>21918</v>
      </c>
      <c r="C1924" t="s">
        <v>21919</v>
      </c>
      <c r="D1924" s="4">
        <v>45800.436597222222</v>
      </c>
      <c r="E1924" s="4">
        <v>45808.5</v>
      </c>
      <c r="F1924" s="4">
        <v>45808.517361111109</v>
      </c>
      <c r="G1924" s="4"/>
      <c r="H1924" t="s">
        <v>3155</v>
      </c>
      <c r="I1924" t="s">
        <v>3175</v>
      </c>
      <c r="J1924">
        <v>1001</v>
      </c>
      <c r="K1924" t="s">
        <v>3194</v>
      </c>
      <c r="L1924" t="s">
        <v>3158</v>
      </c>
      <c r="M1924" t="s">
        <v>549</v>
      </c>
      <c r="N1924" t="s">
        <v>559</v>
      </c>
      <c r="O1924" t="s">
        <v>504</v>
      </c>
      <c r="P1924" t="s">
        <v>325</v>
      </c>
      <c r="Q1924" t="s">
        <v>331</v>
      </c>
    </row>
    <row r="1925" spans="1:17">
      <c r="A1925" t="s">
        <v>21920</v>
      </c>
      <c r="B1925" t="s">
        <v>21921</v>
      </c>
      <c r="C1925" t="s">
        <v>21922</v>
      </c>
      <c r="D1925" s="4">
        <v>45800.433993055558</v>
      </c>
      <c r="E1925" s="4">
        <v>45801.75</v>
      </c>
      <c r="F1925" s="4">
        <v>45801.767361111109</v>
      </c>
      <c r="G1925" s="4">
        <v>45801.749409722222</v>
      </c>
      <c r="H1925" t="s">
        <v>3155</v>
      </c>
      <c r="I1925" t="s">
        <v>3175</v>
      </c>
      <c r="J1925">
        <v>0</v>
      </c>
      <c r="K1925" t="s">
        <v>3157</v>
      </c>
      <c r="L1925" t="s">
        <v>3564</v>
      </c>
      <c r="M1925" t="s">
        <v>549</v>
      </c>
      <c r="N1925" t="s">
        <v>550</v>
      </c>
      <c r="O1925" t="s">
        <v>136</v>
      </c>
      <c r="P1925" t="s">
        <v>283</v>
      </c>
      <c r="Q1925" t="s">
        <v>284</v>
      </c>
    </row>
    <row r="1926" spans="1:17">
      <c r="A1926" t="s">
        <v>21911</v>
      </c>
      <c r="B1926" t="s">
        <v>21923</v>
      </c>
      <c r="C1926" t="s">
        <v>21924</v>
      </c>
      <c r="D1926" s="4">
        <v>45800.433113425926</v>
      </c>
      <c r="E1926" s="4">
        <v>45804.333333333336</v>
      </c>
      <c r="F1926" s="4">
        <v>45804.350694444445</v>
      </c>
      <c r="G1926" s="4">
        <v>45804.339236111111</v>
      </c>
      <c r="H1926" t="s">
        <v>3155</v>
      </c>
      <c r="I1926" t="s">
        <v>3171</v>
      </c>
      <c r="J1926">
        <v>1001</v>
      </c>
      <c r="K1926" t="s">
        <v>3157</v>
      </c>
      <c r="L1926" t="s">
        <v>3564</v>
      </c>
      <c r="M1926" t="s">
        <v>549</v>
      </c>
      <c r="N1926" t="s">
        <v>550</v>
      </c>
      <c r="O1926" t="s">
        <v>551</v>
      </c>
      <c r="P1926" t="s">
        <v>149</v>
      </c>
      <c r="Q1926" t="s">
        <v>207</v>
      </c>
    </row>
    <row r="1927" spans="1:17">
      <c r="A1927" t="s">
        <v>21925</v>
      </c>
      <c r="B1927" t="s">
        <v>21926</v>
      </c>
      <c r="C1927" t="s">
        <v>21927</v>
      </c>
      <c r="D1927" s="4">
        <v>45800.431331018517</v>
      </c>
      <c r="E1927" s="4">
        <v>45800.833333333336</v>
      </c>
      <c r="F1927" s="4">
        <v>45800.850694444445</v>
      </c>
      <c r="G1927" s="4"/>
      <c r="H1927" t="s">
        <v>3155</v>
      </c>
      <c r="I1927" t="s">
        <v>3175</v>
      </c>
      <c r="J1927">
        <v>0</v>
      </c>
      <c r="K1927" t="s">
        <v>3157</v>
      </c>
      <c r="L1927" t="s">
        <v>3593</v>
      </c>
      <c r="M1927" t="s">
        <v>549</v>
      </c>
      <c r="N1927" t="s">
        <v>550</v>
      </c>
      <c r="O1927" t="s">
        <v>136</v>
      </c>
      <c r="P1927" t="s">
        <v>283</v>
      </c>
      <c r="Q1927" t="s">
        <v>284</v>
      </c>
    </row>
    <row r="1928" spans="1:17">
      <c r="A1928" t="s">
        <v>21109</v>
      </c>
      <c r="B1928" t="s">
        <v>21110</v>
      </c>
      <c r="C1928" t="s">
        <v>21928</v>
      </c>
      <c r="D1928" s="4">
        <v>45800.431284722225</v>
      </c>
      <c r="E1928" s="4">
        <v>45801.875</v>
      </c>
      <c r="F1928" s="4">
        <v>45801.913194444445</v>
      </c>
      <c r="G1928" s="4"/>
      <c r="H1928" t="s">
        <v>3155</v>
      </c>
      <c r="I1928" t="s">
        <v>3156</v>
      </c>
      <c r="J1928">
        <v>0</v>
      </c>
      <c r="K1928" t="s">
        <v>3157</v>
      </c>
      <c r="L1928" t="s">
        <v>3245</v>
      </c>
      <c r="M1928" t="s">
        <v>549</v>
      </c>
      <c r="N1928" t="s">
        <v>550</v>
      </c>
      <c r="O1928" t="s">
        <v>136</v>
      </c>
      <c r="P1928" t="s">
        <v>283</v>
      </c>
      <c r="Q1928" t="s">
        <v>286</v>
      </c>
    </row>
    <row r="1929" spans="1:17">
      <c r="A1929" t="s">
        <v>21929</v>
      </c>
      <c r="B1929" t="s">
        <v>21930</v>
      </c>
      <c r="C1929" t="s">
        <v>21931</v>
      </c>
      <c r="D1929" s="4">
        <v>45800.43105324074</v>
      </c>
      <c r="E1929" s="4">
        <v>45806.291666666664</v>
      </c>
      <c r="F1929" s="4">
        <v>45806.309027777781</v>
      </c>
      <c r="G1929" s="4"/>
      <c r="H1929" t="s">
        <v>3155</v>
      </c>
      <c r="I1929" t="s">
        <v>3162</v>
      </c>
      <c r="J1929">
        <v>0</v>
      </c>
      <c r="K1929" t="s">
        <v>3163</v>
      </c>
      <c r="L1929" t="s">
        <v>3245</v>
      </c>
      <c r="M1929" t="s">
        <v>549</v>
      </c>
      <c r="N1929" t="s">
        <v>550</v>
      </c>
      <c r="O1929" t="s">
        <v>1923</v>
      </c>
      <c r="P1929" t="s">
        <v>1924</v>
      </c>
      <c r="Q1929" t="s">
        <v>3359</v>
      </c>
    </row>
    <row r="1930" spans="1:17">
      <c r="A1930" t="s">
        <v>21932</v>
      </c>
      <c r="B1930" t="s">
        <v>21933</v>
      </c>
      <c r="C1930" t="s">
        <v>21934</v>
      </c>
      <c r="D1930" s="4">
        <v>45800.429594907408</v>
      </c>
      <c r="E1930" s="4">
        <v>45801.333333333336</v>
      </c>
      <c r="F1930" s="4">
        <v>45801.350694444445</v>
      </c>
      <c r="G1930" s="4">
        <v>45801.331388888888</v>
      </c>
      <c r="H1930" t="s">
        <v>3155</v>
      </c>
      <c r="I1930" t="s">
        <v>3402</v>
      </c>
      <c r="J1930">
        <v>0</v>
      </c>
      <c r="K1930" t="s">
        <v>3403</v>
      </c>
      <c r="L1930" t="s">
        <v>3564</v>
      </c>
      <c r="M1930" t="s">
        <v>549</v>
      </c>
      <c r="N1930" t="s">
        <v>550</v>
      </c>
      <c r="O1930" t="s">
        <v>551</v>
      </c>
      <c r="P1930" t="s">
        <v>149</v>
      </c>
      <c r="Q1930" t="s">
        <v>210</v>
      </c>
    </row>
    <row r="1931" spans="1:17">
      <c r="A1931" t="s">
        <v>21935</v>
      </c>
      <c r="B1931" t="s">
        <v>21936</v>
      </c>
      <c r="C1931" t="s">
        <v>21937</v>
      </c>
      <c r="D1931" s="4">
        <v>45800.428680555553</v>
      </c>
      <c r="E1931" s="4">
        <v>45801.375</v>
      </c>
      <c r="F1931" s="4">
        <v>45801.392361111109</v>
      </c>
      <c r="G1931" s="4">
        <v>45801.384317129632</v>
      </c>
      <c r="H1931" t="s">
        <v>3155</v>
      </c>
      <c r="I1931" t="s">
        <v>3175</v>
      </c>
      <c r="J1931">
        <v>1001</v>
      </c>
      <c r="K1931" t="s">
        <v>3157</v>
      </c>
      <c r="L1931" t="s">
        <v>3564</v>
      </c>
      <c r="M1931" t="s">
        <v>549</v>
      </c>
      <c r="N1931" t="s">
        <v>559</v>
      </c>
      <c r="O1931" t="s">
        <v>504</v>
      </c>
      <c r="P1931" t="s">
        <v>325</v>
      </c>
      <c r="Q1931" t="s">
        <v>344</v>
      </c>
    </row>
    <row r="1932" spans="1:17">
      <c r="A1932" t="s">
        <v>21938</v>
      </c>
      <c r="B1932" t="s">
        <v>21939</v>
      </c>
      <c r="C1932" t="s">
        <v>21940</v>
      </c>
      <c r="D1932" s="4">
        <v>45800.428564814814</v>
      </c>
      <c r="E1932" s="4">
        <v>45801.270833333336</v>
      </c>
      <c r="F1932" s="4">
        <v>45801.288194444445</v>
      </c>
      <c r="G1932" s="4">
        <v>45801.27134259259</v>
      </c>
      <c r="H1932" t="s">
        <v>3155</v>
      </c>
      <c r="I1932" t="s">
        <v>3175</v>
      </c>
      <c r="J1932">
        <v>0</v>
      </c>
      <c r="K1932" t="s">
        <v>3157</v>
      </c>
      <c r="L1932" t="s">
        <v>3564</v>
      </c>
      <c r="M1932" t="s">
        <v>549</v>
      </c>
      <c r="N1932" t="s">
        <v>550</v>
      </c>
      <c r="O1932" t="s">
        <v>551</v>
      </c>
      <c r="P1932" t="s">
        <v>145</v>
      </c>
      <c r="Q1932" t="s">
        <v>220</v>
      </c>
    </row>
    <row r="1933" spans="1:17">
      <c r="A1933" t="s">
        <v>21941</v>
      </c>
      <c r="B1933" t="s">
        <v>21942</v>
      </c>
      <c r="C1933" t="s">
        <v>21943</v>
      </c>
      <c r="D1933" s="4">
        <v>45800.427233796298</v>
      </c>
      <c r="E1933" s="4">
        <v>45808.458333333336</v>
      </c>
      <c r="F1933" s="4">
        <v>45808.475694444445</v>
      </c>
      <c r="G1933" s="4"/>
      <c r="H1933" t="s">
        <v>3155</v>
      </c>
      <c r="I1933" t="s">
        <v>3171</v>
      </c>
      <c r="J1933">
        <v>1001</v>
      </c>
      <c r="K1933" t="s">
        <v>3157</v>
      </c>
      <c r="L1933" t="s">
        <v>3158</v>
      </c>
      <c r="M1933" t="s">
        <v>549</v>
      </c>
      <c r="N1933" t="s">
        <v>559</v>
      </c>
      <c r="O1933" t="s">
        <v>504</v>
      </c>
      <c r="P1933" t="s">
        <v>325</v>
      </c>
      <c r="Q1933" t="s">
        <v>339</v>
      </c>
    </row>
    <row r="1934" spans="1:17">
      <c r="A1934" t="s">
        <v>21944</v>
      </c>
      <c r="B1934" t="s">
        <v>21945</v>
      </c>
      <c r="C1934" t="s">
        <v>21946</v>
      </c>
      <c r="D1934" s="4">
        <v>45800.427210648151</v>
      </c>
      <c r="E1934" s="4">
        <v>45805.333333333336</v>
      </c>
      <c r="F1934" s="4">
        <v>45805.350694444445</v>
      </c>
      <c r="G1934" s="4"/>
      <c r="H1934" t="s">
        <v>3155</v>
      </c>
      <c r="I1934" t="s">
        <v>3175</v>
      </c>
      <c r="J1934">
        <v>0</v>
      </c>
      <c r="K1934" t="s">
        <v>3157</v>
      </c>
      <c r="L1934" t="s">
        <v>3593</v>
      </c>
      <c r="M1934" t="s">
        <v>549</v>
      </c>
      <c r="N1934" t="s">
        <v>550</v>
      </c>
      <c r="O1934" t="s">
        <v>136</v>
      </c>
      <c r="P1934" t="s">
        <v>147</v>
      </c>
      <c r="Q1934" t="s">
        <v>258</v>
      </c>
    </row>
    <row r="1935" spans="1:17">
      <c r="A1935" t="s">
        <v>20062</v>
      </c>
      <c r="B1935" t="s">
        <v>20063</v>
      </c>
      <c r="C1935" t="s">
        <v>21947</v>
      </c>
      <c r="D1935" s="4">
        <v>45800.425173611111</v>
      </c>
      <c r="E1935" s="4">
        <v>45803.395833333336</v>
      </c>
      <c r="F1935" s="4">
        <v>45803.413194444445</v>
      </c>
      <c r="G1935" s="4"/>
      <c r="H1935" t="s">
        <v>3155</v>
      </c>
      <c r="I1935" t="s">
        <v>3171</v>
      </c>
      <c r="J1935">
        <v>0</v>
      </c>
      <c r="K1935" t="s">
        <v>3194</v>
      </c>
      <c r="L1935" t="s">
        <v>3245</v>
      </c>
      <c r="M1935" t="s">
        <v>549</v>
      </c>
      <c r="N1935" t="s">
        <v>550</v>
      </c>
      <c r="O1935" t="s">
        <v>551</v>
      </c>
      <c r="P1935" t="s">
        <v>149</v>
      </c>
      <c r="Q1935" t="s">
        <v>206</v>
      </c>
    </row>
    <row r="1936" spans="1:17">
      <c r="A1936" t="s">
        <v>21948</v>
      </c>
      <c r="B1936" t="s">
        <v>21949</v>
      </c>
      <c r="C1936" t="s">
        <v>21950</v>
      </c>
      <c r="D1936" s="4">
        <v>45800.423344907409</v>
      </c>
      <c r="E1936" s="4">
        <v>45801.4375</v>
      </c>
      <c r="F1936" s="4">
        <v>45801.454861111109</v>
      </c>
      <c r="G1936" s="4">
        <v>45801.441805555558</v>
      </c>
      <c r="H1936" t="s">
        <v>3155</v>
      </c>
      <c r="I1936" t="s">
        <v>3222</v>
      </c>
      <c r="J1936">
        <v>1</v>
      </c>
      <c r="K1936" t="s">
        <v>3223</v>
      </c>
      <c r="L1936" t="s">
        <v>3564</v>
      </c>
      <c r="M1936" t="s">
        <v>549</v>
      </c>
      <c r="N1936" t="s">
        <v>550</v>
      </c>
      <c r="O1936" t="s">
        <v>136</v>
      </c>
      <c r="P1936" t="s">
        <v>147</v>
      </c>
      <c r="Q1936" t="s">
        <v>260</v>
      </c>
    </row>
    <row r="1937" spans="1:17">
      <c r="A1937" t="s">
        <v>21951</v>
      </c>
      <c r="B1937" t="s">
        <v>21952</v>
      </c>
      <c r="C1937" t="s">
        <v>21953</v>
      </c>
      <c r="D1937" s="4">
        <v>45800.422685185185</v>
      </c>
      <c r="E1937" s="4">
        <v>45815.5625</v>
      </c>
      <c r="F1937" s="4">
        <v>45815.600694444445</v>
      </c>
      <c r="G1937" s="4"/>
      <c r="H1937" t="s">
        <v>3155</v>
      </c>
      <c r="I1937" t="s">
        <v>3673</v>
      </c>
      <c r="J1937">
        <v>0</v>
      </c>
      <c r="K1937" t="s">
        <v>3157</v>
      </c>
      <c r="L1937" t="s">
        <v>3158</v>
      </c>
      <c r="M1937" t="s">
        <v>549</v>
      </c>
      <c r="N1937" t="s">
        <v>559</v>
      </c>
      <c r="O1937" t="s">
        <v>504</v>
      </c>
      <c r="P1937" t="s">
        <v>325</v>
      </c>
      <c r="Q1937" t="s">
        <v>338</v>
      </c>
    </row>
    <row r="1938" spans="1:17">
      <c r="A1938" t="s">
        <v>21954</v>
      </c>
      <c r="B1938" t="s">
        <v>21955</v>
      </c>
      <c r="C1938" t="s">
        <v>21956</v>
      </c>
      <c r="D1938" s="4">
        <v>45800.4221412037</v>
      </c>
      <c r="E1938" s="4">
        <v>45801.291666666664</v>
      </c>
      <c r="F1938" s="4">
        <v>45801.309027777781</v>
      </c>
      <c r="G1938" s="4">
        <v>45801.293009259258</v>
      </c>
      <c r="H1938" t="s">
        <v>3155</v>
      </c>
      <c r="I1938" t="s">
        <v>3280</v>
      </c>
      <c r="J1938">
        <v>0</v>
      </c>
      <c r="K1938" t="s">
        <v>3227</v>
      </c>
      <c r="L1938" t="s">
        <v>3564</v>
      </c>
      <c r="M1938" t="s">
        <v>549</v>
      </c>
      <c r="N1938" t="s">
        <v>550</v>
      </c>
      <c r="O1938" t="s">
        <v>1923</v>
      </c>
      <c r="P1938" t="s">
        <v>1924</v>
      </c>
      <c r="Q1938" t="s">
        <v>3394</v>
      </c>
    </row>
    <row r="1939" spans="1:17">
      <c r="A1939" t="s">
        <v>21948</v>
      </c>
      <c r="B1939" t="s">
        <v>21957</v>
      </c>
      <c r="C1939" t="s">
        <v>21958</v>
      </c>
      <c r="D1939" s="4">
        <v>45800.418761574074</v>
      </c>
      <c r="E1939" s="4">
        <v>45801.4375</v>
      </c>
      <c r="F1939" s="4">
        <v>45801.454861111109</v>
      </c>
      <c r="G1939" s="4">
        <v>45801.441111111111</v>
      </c>
      <c r="H1939" t="s">
        <v>3155</v>
      </c>
      <c r="I1939" t="s">
        <v>3171</v>
      </c>
      <c r="J1939">
        <v>0</v>
      </c>
      <c r="K1939" t="s">
        <v>3194</v>
      </c>
      <c r="L1939" t="s">
        <v>3564</v>
      </c>
      <c r="M1939" t="s">
        <v>549</v>
      </c>
      <c r="N1939" t="s">
        <v>550</v>
      </c>
      <c r="O1939" t="s">
        <v>136</v>
      </c>
      <c r="P1939" t="s">
        <v>147</v>
      </c>
      <c r="Q1939" t="s">
        <v>260</v>
      </c>
    </row>
    <row r="1940" spans="1:17">
      <c r="A1940" t="s">
        <v>21959</v>
      </c>
      <c r="B1940" t="s">
        <v>21960</v>
      </c>
      <c r="C1940" t="s">
        <v>21961</v>
      </c>
      <c r="D1940" s="4">
        <v>45800.418090277781</v>
      </c>
      <c r="E1940" s="4">
        <v>45826.791666666664</v>
      </c>
      <c r="F1940" s="4">
        <v>45826.829861111109</v>
      </c>
      <c r="G1940" s="4"/>
      <c r="H1940" t="s">
        <v>3155</v>
      </c>
      <c r="I1940" t="s">
        <v>3673</v>
      </c>
      <c r="J1940">
        <v>0</v>
      </c>
      <c r="K1940" t="s">
        <v>3157</v>
      </c>
      <c r="L1940" t="s">
        <v>3158</v>
      </c>
      <c r="M1940" t="s">
        <v>549</v>
      </c>
      <c r="N1940" t="s">
        <v>559</v>
      </c>
      <c r="O1940" t="s">
        <v>504</v>
      </c>
      <c r="P1940" t="s">
        <v>325</v>
      </c>
      <c r="Q1940" t="s">
        <v>343</v>
      </c>
    </row>
    <row r="1941" spans="1:17">
      <c r="A1941" t="s">
        <v>21962</v>
      </c>
      <c r="B1941" t="s">
        <v>21963</v>
      </c>
      <c r="C1941" t="s">
        <v>21964</v>
      </c>
      <c r="D1941" s="4">
        <v>45800.416215277779</v>
      </c>
      <c r="E1941" s="4">
        <v>45802.291666666664</v>
      </c>
      <c r="F1941" s="4">
        <v>45802.329861111109</v>
      </c>
      <c r="G1941" s="4">
        <v>45802.287129629629</v>
      </c>
      <c r="H1941" t="s">
        <v>3155</v>
      </c>
      <c r="I1941" t="s">
        <v>3156</v>
      </c>
      <c r="J1941">
        <v>0</v>
      </c>
      <c r="K1941" t="s">
        <v>3194</v>
      </c>
      <c r="L1941" t="s">
        <v>3564</v>
      </c>
      <c r="M1941" t="s">
        <v>549</v>
      </c>
      <c r="N1941" t="s">
        <v>550</v>
      </c>
      <c r="O1941" t="s">
        <v>616</v>
      </c>
      <c r="P1941" t="s">
        <v>314</v>
      </c>
      <c r="Q1941" t="s">
        <v>315</v>
      </c>
    </row>
    <row r="1942" spans="1:17">
      <c r="A1942" t="s">
        <v>21965</v>
      </c>
      <c r="B1942" t="s">
        <v>21966</v>
      </c>
      <c r="C1942" t="s">
        <v>21967</v>
      </c>
      <c r="D1942" s="4">
        <v>45800.414687500001</v>
      </c>
      <c r="E1942" s="4">
        <v>45804.8125</v>
      </c>
      <c r="F1942" s="4">
        <v>45804.829861111109</v>
      </c>
      <c r="G1942" s="4">
        <v>45804.809976851851</v>
      </c>
      <c r="H1942" t="s">
        <v>3155</v>
      </c>
      <c r="I1942" t="s">
        <v>3586</v>
      </c>
      <c r="J1942">
        <v>1</v>
      </c>
      <c r="K1942" t="s">
        <v>3227</v>
      </c>
      <c r="L1942" t="s">
        <v>3564</v>
      </c>
      <c r="M1942" t="s">
        <v>549</v>
      </c>
      <c r="N1942" t="s">
        <v>550</v>
      </c>
      <c r="O1942" t="s">
        <v>1923</v>
      </c>
      <c r="P1942" t="s">
        <v>1924</v>
      </c>
      <c r="Q1942" t="s">
        <v>3281</v>
      </c>
    </row>
    <row r="1943" spans="1:17">
      <c r="A1943" t="s">
        <v>21968</v>
      </c>
      <c r="B1943" t="s">
        <v>21969</v>
      </c>
      <c r="C1943" t="s">
        <v>21970</v>
      </c>
      <c r="D1943" s="4">
        <v>45800.414074074077</v>
      </c>
      <c r="E1943" s="4">
        <v>45802.291666666664</v>
      </c>
      <c r="F1943" s="4">
        <v>45802.329861111109</v>
      </c>
      <c r="G1943" s="4">
        <v>45802.282766203702</v>
      </c>
      <c r="H1943" t="s">
        <v>3155</v>
      </c>
      <c r="I1943" t="s">
        <v>3240</v>
      </c>
      <c r="J1943">
        <v>1001</v>
      </c>
      <c r="K1943" t="s">
        <v>3227</v>
      </c>
      <c r="L1943" t="s">
        <v>3564</v>
      </c>
      <c r="M1943" t="s">
        <v>549</v>
      </c>
      <c r="N1943" t="s">
        <v>550</v>
      </c>
      <c r="O1943" t="s">
        <v>551</v>
      </c>
      <c r="P1943" t="s">
        <v>242</v>
      </c>
      <c r="Q1943" t="s">
        <v>248</v>
      </c>
    </row>
    <row r="1944" spans="1:17">
      <c r="A1944" t="s">
        <v>20866</v>
      </c>
      <c r="B1944" t="s">
        <v>21971</v>
      </c>
      <c r="C1944" t="s">
        <v>21972</v>
      </c>
      <c r="D1944" s="4">
        <v>45800.413564814815</v>
      </c>
      <c r="E1944" s="4">
        <v>45816.583333333336</v>
      </c>
      <c r="F1944" s="4">
        <v>45816.621527777781</v>
      </c>
      <c r="G1944" s="4"/>
      <c r="H1944" t="s">
        <v>3155</v>
      </c>
      <c r="I1944" t="s">
        <v>3673</v>
      </c>
      <c r="J1944">
        <v>0</v>
      </c>
      <c r="K1944" t="s">
        <v>3157</v>
      </c>
      <c r="L1944" t="s">
        <v>3158</v>
      </c>
      <c r="M1944" t="s">
        <v>549</v>
      </c>
      <c r="N1944" t="s">
        <v>559</v>
      </c>
      <c r="O1944" t="s">
        <v>504</v>
      </c>
      <c r="P1944" t="s">
        <v>325</v>
      </c>
      <c r="Q1944" t="s">
        <v>335</v>
      </c>
    </row>
    <row r="1945" spans="1:17">
      <c r="A1945" t="s">
        <v>21973</v>
      </c>
      <c r="B1945" t="s">
        <v>21974</v>
      </c>
      <c r="C1945" t="s">
        <v>21975</v>
      </c>
      <c r="D1945" s="4">
        <v>45800.412303240744</v>
      </c>
      <c r="E1945" s="4">
        <v>45801.416666666664</v>
      </c>
      <c r="F1945" s="4">
        <v>45801.434027777781</v>
      </c>
      <c r="G1945" s="4"/>
      <c r="H1945" t="s">
        <v>3155</v>
      </c>
      <c r="I1945" t="s">
        <v>3162</v>
      </c>
      <c r="J1945">
        <v>0</v>
      </c>
      <c r="K1945" t="s">
        <v>3358</v>
      </c>
      <c r="L1945" t="s">
        <v>3593</v>
      </c>
      <c r="M1945" t="s">
        <v>549</v>
      </c>
      <c r="N1945" t="s">
        <v>550</v>
      </c>
      <c r="O1945" t="s">
        <v>1923</v>
      </c>
      <c r="P1945" t="s">
        <v>1924</v>
      </c>
      <c r="Q1945" t="s">
        <v>3180</v>
      </c>
    </row>
    <row r="1946" spans="1:17">
      <c r="A1946" t="s">
        <v>21234</v>
      </c>
      <c r="B1946" t="s">
        <v>21976</v>
      </c>
      <c r="C1946" t="s">
        <v>21977</v>
      </c>
      <c r="D1946" s="4">
        <v>45800.411192129628</v>
      </c>
      <c r="E1946" s="4">
        <v>45806.25</v>
      </c>
      <c r="F1946" s="4">
        <v>45806.267361111109</v>
      </c>
      <c r="G1946" s="4">
        <v>45806.249398148146</v>
      </c>
      <c r="H1946" t="s">
        <v>3155</v>
      </c>
      <c r="I1946" t="s">
        <v>3162</v>
      </c>
      <c r="J1946">
        <v>0</v>
      </c>
      <c r="K1946" t="s">
        <v>3379</v>
      </c>
      <c r="L1946" t="s">
        <v>3564</v>
      </c>
      <c r="M1946" t="s">
        <v>549</v>
      </c>
      <c r="N1946" t="s">
        <v>550</v>
      </c>
      <c r="O1946" t="s">
        <v>1923</v>
      </c>
      <c r="P1946" t="s">
        <v>1924</v>
      </c>
      <c r="Q1946" t="s">
        <v>3359</v>
      </c>
    </row>
    <row r="1947" spans="1:17">
      <c r="A1947" t="s">
        <v>21978</v>
      </c>
      <c r="B1947" t="s">
        <v>21979</v>
      </c>
      <c r="C1947" t="s">
        <v>21980</v>
      </c>
      <c r="D1947" s="4">
        <v>45800.409050925926</v>
      </c>
      <c r="E1947" s="4">
        <v>45804.625</v>
      </c>
      <c r="F1947" s="4">
        <v>45804.642361111109</v>
      </c>
      <c r="G1947" s="4">
        <v>45804.625381944446</v>
      </c>
      <c r="H1947" t="s">
        <v>3155</v>
      </c>
      <c r="I1947" t="s">
        <v>3171</v>
      </c>
      <c r="J1947">
        <v>1001</v>
      </c>
      <c r="K1947" t="s">
        <v>3157</v>
      </c>
      <c r="L1947" t="s">
        <v>3564</v>
      </c>
      <c r="M1947" t="s">
        <v>549</v>
      </c>
      <c r="N1947" t="s">
        <v>559</v>
      </c>
      <c r="O1947" t="s">
        <v>504</v>
      </c>
      <c r="P1947" t="s">
        <v>325</v>
      </c>
      <c r="Q1947" t="s">
        <v>334</v>
      </c>
    </row>
    <row r="1948" spans="1:17">
      <c r="A1948" t="s">
        <v>21917</v>
      </c>
      <c r="B1948" t="s">
        <v>21981</v>
      </c>
      <c r="C1948" t="s">
        <v>21982</v>
      </c>
      <c r="D1948" s="4">
        <v>45800.405081018522</v>
      </c>
      <c r="E1948" s="4">
        <v>45808.458333333336</v>
      </c>
      <c r="F1948" s="4">
        <v>45808.496527777781</v>
      </c>
      <c r="G1948" s="4"/>
      <c r="H1948" t="s">
        <v>3155</v>
      </c>
      <c r="I1948" t="s">
        <v>3673</v>
      </c>
      <c r="J1948">
        <v>0</v>
      </c>
      <c r="K1948" t="s">
        <v>3194</v>
      </c>
      <c r="L1948" t="s">
        <v>3158</v>
      </c>
      <c r="M1948" t="s">
        <v>549</v>
      </c>
      <c r="N1948" t="s">
        <v>559</v>
      </c>
      <c r="O1948" t="s">
        <v>504</v>
      </c>
      <c r="P1948" t="s">
        <v>325</v>
      </c>
      <c r="Q1948" t="s">
        <v>331</v>
      </c>
    </row>
    <row r="1949" spans="1:17">
      <c r="A1949" t="s">
        <v>21983</v>
      </c>
      <c r="B1949" t="s">
        <v>21984</v>
      </c>
      <c r="C1949" t="s">
        <v>21985</v>
      </c>
      <c r="D1949" s="4">
        <v>45800.403877314813</v>
      </c>
      <c r="E1949" s="4">
        <v>45803.291666666664</v>
      </c>
      <c r="F1949" s="4">
        <v>45803.309027777781</v>
      </c>
      <c r="G1949" s="4">
        <v>45803.290532407409</v>
      </c>
      <c r="H1949" t="s">
        <v>3155</v>
      </c>
      <c r="I1949" t="s">
        <v>3175</v>
      </c>
      <c r="J1949">
        <v>0</v>
      </c>
      <c r="K1949" t="s">
        <v>3157</v>
      </c>
      <c r="L1949" t="s">
        <v>3564</v>
      </c>
      <c r="M1949" t="s">
        <v>549</v>
      </c>
      <c r="N1949" t="s">
        <v>550</v>
      </c>
      <c r="O1949" t="s">
        <v>136</v>
      </c>
      <c r="P1949" t="s">
        <v>147</v>
      </c>
      <c r="Q1949" t="s">
        <v>253</v>
      </c>
    </row>
    <row r="1950" spans="1:17">
      <c r="A1950" t="s">
        <v>21234</v>
      </c>
      <c r="B1950" t="s">
        <v>21976</v>
      </c>
      <c r="C1950" t="s">
        <v>21986</v>
      </c>
      <c r="D1950" s="4">
        <v>45800.403819444444</v>
      </c>
      <c r="E1950" s="4">
        <v>45806.270833333336</v>
      </c>
      <c r="F1950" s="4">
        <v>45806.288194444445</v>
      </c>
      <c r="G1950" s="4"/>
      <c r="H1950" t="s">
        <v>3155</v>
      </c>
      <c r="I1950" t="s">
        <v>3162</v>
      </c>
      <c r="J1950">
        <v>0</v>
      </c>
      <c r="K1950" t="s">
        <v>3379</v>
      </c>
      <c r="L1950" t="s">
        <v>3245</v>
      </c>
      <c r="M1950" t="s">
        <v>549</v>
      </c>
      <c r="N1950" t="s">
        <v>550</v>
      </c>
      <c r="O1950" t="s">
        <v>1923</v>
      </c>
      <c r="P1950" t="s">
        <v>1924</v>
      </c>
      <c r="Q1950" t="s">
        <v>3359</v>
      </c>
    </row>
    <row r="1951" spans="1:17">
      <c r="A1951" t="s">
        <v>21987</v>
      </c>
      <c r="B1951" t="s">
        <v>21988</v>
      </c>
      <c r="C1951" t="s">
        <v>21989</v>
      </c>
      <c r="D1951" s="4">
        <v>45800.40053240741</v>
      </c>
      <c r="E1951" s="4">
        <v>45808.583333333336</v>
      </c>
      <c r="F1951" s="4">
        <v>45808.621527777781</v>
      </c>
      <c r="G1951" s="4"/>
      <c r="H1951" t="s">
        <v>3155</v>
      </c>
      <c r="I1951" t="s">
        <v>3673</v>
      </c>
      <c r="J1951">
        <v>0</v>
      </c>
      <c r="K1951" t="s">
        <v>3194</v>
      </c>
      <c r="L1951" t="s">
        <v>3158</v>
      </c>
      <c r="M1951" t="s">
        <v>549</v>
      </c>
      <c r="N1951" t="s">
        <v>559</v>
      </c>
      <c r="O1951" t="s">
        <v>504</v>
      </c>
      <c r="P1951" t="s">
        <v>325</v>
      </c>
      <c r="Q1951" t="s">
        <v>343</v>
      </c>
    </row>
    <row r="1952" spans="1:17">
      <c r="A1952" t="s">
        <v>21990</v>
      </c>
      <c r="B1952" t="s">
        <v>21991</v>
      </c>
      <c r="C1952" t="s">
        <v>21992</v>
      </c>
      <c r="D1952" s="4">
        <v>45800.400370370371</v>
      </c>
      <c r="E1952" s="4">
        <v>45803.416666666664</v>
      </c>
      <c r="F1952" s="4">
        <v>45803.454861111109</v>
      </c>
      <c r="G1952" s="4"/>
      <c r="H1952" t="s">
        <v>3155</v>
      </c>
      <c r="I1952" t="s">
        <v>3156</v>
      </c>
      <c r="J1952">
        <v>0</v>
      </c>
      <c r="K1952" t="s">
        <v>3157</v>
      </c>
      <c r="L1952" t="s">
        <v>3245</v>
      </c>
      <c r="M1952" t="s">
        <v>549</v>
      </c>
      <c r="N1952" t="s">
        <v>550</v>
      </c>
      <c r="O1952" t="s">
        <v>136</v>
      </c>
      <c r="P1952" t="s">
        <v>147</v>
      </c>
      <c r="Q1952" t="s">
        <v>253</v>
      </c>
    </row>
    <row r="1953" spans="1:17">
      <c r="A1953" t="s">
        <v>21993</v>
      </c>
      <c r="B1953" t="s">
        <v>21994</v>
      </c>
      <c r="C1953" t="s">
        <v>21995</v>
      </c>
      <c r="D1953" s="4">
        <v>45800.399004629631</v>
      </c>
      <c r="E1953" s="4">
        <v>45805.895833333336</v>
      </c>
      <c r="F1953" s="4">
        <v>45805.913194444445</v>
      </c>
      <c r="G1953" s="4"/>
      <c r="H1953" t="s">
        <v>3155</v>
      </c>
      <c r="I1953" t="s">
        <v>3171</v>
      </c>
      <c r="J1953">
        <v>1002</v>
      </c>
      <c r="K1953" t="s">
        <v>3157</v>
      </c>
      <c r="L1953" t="s">
        <v>3593</v>
      </c>
      <c r="M1953" t="s">
        <v>549</v>
      </c>
      <c r="N1953" t="s">
        <v>550</v>
      </c>
      <c r="O1953" t="s">
        <v>551</v>
      </c>
      <c r="P1953" t="s">
        <v>149</v>
      </c>
      <c r="Q1953" t="s">
        <v>200</v>
      </c>
    </row>
    <row r="1954" spans="1:17">
      <c r="A1954" t="s">
        <v>21996</v>
      </c>
      <c r="B1954" t="s">
        <v>21997</v>
      </c>
      <c r="C1954" t="s">
        <v>21998</v>
      </c>
      <c r="D1954" s="4">
        <v>45800.39806712963</v>
      </c>
      <c r="E1954" s="4">
        <v>45802.416666666664</v>
      </c>
      <c r="F1954" s="4">
        <v>45802.454861111109</v>
      </c>
      <c r="G1954" s="4">
        <v>45802.410821759258</v>
      </c>
      <c r="H1954" t="s">
        <v>3155</v>
      </c>
      <c r="I1954" t="s">
        <v>3673</v>
      </c>
      <c r="J1954">
        <v>0</v>
      </c>
      <c r="K1954" t="s">
        <v>3194</v>
      </c>
      <c r="L1954" t="s">
        <v>3564</v>
      </c>
      <c r="M1954" t="s">
        <v>549</v>
      </c>
      <c r="N1954" t="s">
        <v>559</v>
      </c>
      <c r="O1954" t="s">
        <v>504</v>
      </c>
      <c r="P1954" t="s">
        <v>325</v>
      </c>
      <c r="Q1954" t="s">
        <v>341</v>
      </c>
    </row>
    <row r="1955" spans="1:17">
      <c r="A1955" t="s">
        <v>21999</v>
      </c>
      <c r="B1955" t="s">
        <v>22000</v>
      </c>
      <c r="C1955" t="s">
        <v>22001</v>
      </c>
      <c r="D1955" s="4">
        <v>45800.396874999999</v>
      </c>
      <c r="E1955" s="4">
        <v>45802.5</v>
      </c>
      <c r="F1955" s="4">
        <v>45802.517361111109</v>
      </c>
      <c r="G1955" s="4">
        <v>45802.502685185187</v>
      </c>
      <c r="H1955" t="s">
        <v>3155</v>
      </c>
      <c r="I1955" t="s">
        <v>3171</v>
      </c>
      <c r="J1955">
        <v>0</v>
      </c>
      <c r="K1955" t="s">
        <v>3194</v>
      </c>
      <c r="L1955" t="s">
        <v>3564</v>
      </c>
      <c r="M1955" t="s">
        <v>549</v>
      </c>
      <c r="N1955" t="s">
        <v>550</v>
      </c>
      <c r="O1955" t="s">
        <v>616</v>
      </c>
      <c r="P1955" t="s">
        <v>314</v>
      </c>
      <c r="Q1955" t="s">
        <v>321</v>
      </c>
    </row>
    <row r="1956" spans="1:17">
      <c r="A1956" t="s">
        <v>22002</v>
      </c>
      <c r="B1956" t="s">
        <v>22003</v>
      </c>
      <c r="C1956" t="s">
        <v>22004</v>
      </c>
      <c r="D1956" s="4">
        <v>45800.394895833335</v>
      </c>
      <c r="E1956" s="4">
        <v>45809.458333333336</v>
      </c>
      <c r="F1956" s="4">
        <v>45809.475694444445</v>
      </c>
      <c r="G1956" s="4"/>
      <c r="H1956" t="s">
        <v>3155</v>
      </c>
      <c r="I1956" t="s">
        <v>3175</v>
      </c>
      <c r="J1956">
        <v>1001</v>
      </c>
      <c r="K1956" t="s">
        <v>3157</v>
      </c>
      <c r="L1956" t="s">
        <v>3158</v>
      </c>
      <c r="M1956" t="s">
        <v>549</v>
      </c>
      <c r="N1956" t="s">
        <v>559</v>
      </c>
      <c r="O1956" t="s">
        <v>504</v>
      </c>
      <c r="P1956" t="s">
        <v>325</v>
      </c>
      <c r="Q1956" t="s">
        <v>340</v>
      </c>
    </row>
    <row r="1957" spans="1:17">
      <c r="A1957" t="s">
        <v>22005</v>
      </c>
      <c r="B1957" t="s">
        <v>22006</v>
      </c>
      <c r="C1957" t="s">
        <v>22007</v>
      </c>
      <c r="D1957" s="4">
        <v>45800.390625</v>
      </c>
      <c r="E1957" s="4">
        <v>45803.833333333336</v>
      </c>
      <c r="F1957" s="4">
        <v>45803.871527777781</v>
      </c>
      <c r="G1957" s="4">
        <v>45803.832511574074</v>
      </c>
      <c r="H1957" t="s">
        <v>3155</v>
      </c>
      <c r="I1957" t="s">
        <v>3156</v>
      </c>
      <c r="J1957">
        <v>0</v>
      </c>
      <c r="K1957" t="s">
        <v>3194</v>
      </c>
      <c r="L1957" t="s">
        <v>3564</v>
      </c>
      <c r="M1957" t="s">
        <v>549</v>
      </c>
      <c r="N1957" t="s">
        <v>550</v>
      </c>
      <c r="O1957" t="s">
        <v>616</v>
      </c>
      <c r="P1957" t="s">
        <v>314</v>
      </c>
      <c r="Q1957" t="s">
        <v>322</v>
      </c>
    </row>
    <row r="1958" spans="1:17">
      <c r="A1958" t="s">
        <v>22008</v>
      </c>
      <c r="B1958" t="s">
        <v>22009</v>
      </c>
      <c r="C1958" t="s">
        <v>22010</v>
      </c>
      <c r="D1958" s="4">
        <v>45800.386400462965</v>
      </c>
      <c r="E1958" s="4">
        <v>45801.291666666664</v>
      </c>
      <c r="F1958" s="4">
        <v>45801.329861111109</v>
      </c>
      <c r="G1958" s="4">
        <v>45801.288634259261</v>
      </c>
      <c r="H1958" t="s">
        <v>3155</v>
      </c>
      <c r="I1958" t="s">
        <v>3156</v>
      </c>
      <c r="J1958">
        <v>0</v>
      </c>
      <c r="K1958" t="s">
        <v>3157</v>
      </c>
      <c r="L1958" t="s">
        <v>3564</v>
      </c>
      <c r="M1958" t="s">
        <v>549</v>
      </c>
      <c r="N1958" t="s">
        <v>550</v>
      </c>
      <c r="O1958" t="s">
        <v>551</v>
      </c>
      <c r="P1958" t="s">
        <v>242</v>
      </c>
      <c r="Q1958" t="s">
        <v>247</v>
      </c>
    </row>
    <row r="1959" spans="1:17">
      <c r="A1959" t="s">
        <v>22011</v>
      </c>
      <c r="B1959" t="s">
        <v>22012</v>
      </c>
      <c r="C1959" t="s">
        <v>22013</v>
      </c>
      <c r="D1959" s="4">
        <v>45800.384826388887</v>
      </c>
      <c r="E1959" s="4">
        <v>45802</v>
      </c>
      <c r="F1959" s="4">
        <v>45802.017361111109</v>
      </c>
      <c r="G1959" s="4">
        <v>45801.998391203706</v>
      </c>
      <c r="H1959" t="s">
        <v>3155</v>
      </c>
      <c r="I1959" t="s">
        <v>3171</v>
      </c>
      <c r="J1959">
        <v>1001</v>
      </c>
      <c r="K1959" t="s">
        <v>3157</v>
      </c>
      <c r="L1959" t="s">
        <v>3564</v>
      </c>
      <c r="M1959" t="s">
        <v>549</v>
      </c>
      <c r="N1959" t="s">
        <v>550</v>
      </c>
      <c r="O1959" t="s">
        <v>616</v>
      </c>
      <c r="P1959" t="s">
        <v>314</v>
      </c>
      <c r="Q1959" t="s">
        <v>317</v>
      </c>
    </row>
    <row r="1960" spans="1:17">
      <c r="A1960" t="s">
        <v>22014</v>
      </c>
      <c r="B1960" t="s">
        <v>22015</v>
      </c>
      <c r="C1960" t="s">
        <v>22016</v>
      </c>
      <c r="D1960" s="4">
        <v>45800.384166666663</v>
      </c>
      <c r="E1960" s="4">
        <v>45806.8125</v>
      </c>
      <c r="F1960" s="4">
        <v>45806.829861111109</v>
      </c>
      <c r="G1960" s="4"/>
      <c r="H1960" t="s">
        <v>3155</v>
      </c>
      <c r="I1960" t="s">
        <v>3171</v>
      </c>
      <c r="J1960">
        <v>1001</v>
      </c>
      <c r="K1960" t="s">
        <v>3157</v>
      </c>
      <c r="L1960" t="s">
        <v>3158</v>
      </c>
      <c r="M1960" t="s">
        <v>549</v>
      </c>
      <c r="N1960" t="s">
        <v>559</v>
      </c>
      <c r="O1960" t="s">
        <v>504</v>
      </c>
      <c r="P1960" t="s">
        <v>325</v>
      </c>
      <c r="Q1960" t="s">
        <v>328</v>
      </c>
    </row>
    <row r="1961" spans="1:17">
      <c r="A1961" t="s">
        <v>22014</v>
      </c>
      <c r="B1961" t="s">
        <v>22017</v>
      </c>
      <c r="C1961" t="s">
        <v>22018</v>
      </c>
      <c r="D1961" s="4">
        <v>45800.383761574078</v>
      </c>
      <c r="E1961" s="4">
        <v>45806.791666666664</v>
      </c>
      <c r="F1961" s="4">
        <v>45806.809027777781</v>
      </c>
      <c r="G1961" s="4"/>
      <c r="H1961" t="s">
        <v>3155</v>
      </c>
      <c r="I1961" t="s">
        <v>3171</v>
      </c>
      <c r="J1961">
        <v>1001</v>
      </c>
      <c r="K1961" t="s">
        <v>3157</v>
      </c>
      <c r="L1961" t="s">
        <v>3158</v>
      </c>
      <c r="M1961" t="s">
        <v>549</v>
      </c>
      <c r="N1961" t="s">
        <v>559</v>
      </c>
      <c r="O1961" t="s">
        <v>504</v>
      </c>
      <c r="P1961" t="s">
        <v>325</v>
      </c>
      <c r="Q1961" t="s">
        <v>328</v>
      </c>
    </row>
    <row r="1962" spans="1:17">
      <c r="A1962" t="s">
        <v>22019</v>
      </c>
      <c r="B1962" t="s">
        <v>22020</v>
      </c>
      <c r="C1962" t="s">
        <v>22021</v>
      </c>
      <c r="D1962" s="4">
        <v>45800.382835648146</v>
      </c>
      <c r="E1962" s="4">
        <v>45800.791666666664</v>
      </c>
      <c r="F1962" s="4">
        <v>45800.829861111109</v>
      </c>
      <c r="G1962" s="4"/>
      <c r="H1962" t="s">
        <v>3155</v>
      </c>
      <c r="I1962" t="s">
        <v>3156</v>
      </c>
      <c r="J1962">
        <v>0</v>
      </c>
      <c r="K1962" t="s">
        <v>3194</v>
      </c>
      <c r="L1962" t="s">
        <v>3593</v>
      </c>
      <c r="M1962" t="s">
        <v>549</v>
      </c>
      <c r="N1962" t="s">
        <v>550</v>
      </c>
      <c r="O1962" t="s">
        <v>551</v>
      </c>
      <c r="P1962" t="s">
        <v>145</v>
      </c>
      <c r="Q1962" t="s">
        <v>216</v>
      </c>
    </row>
    <row r="1963" spans="1:17">
      <c r="A1963" t="s">
        <v>22022</v>
      </c>
      <c r="B1963" t="s">
        <v>22023</v>
      </c>
      <c r="C1963" t="s">
        <v>22024</v>
      </c>
      <c r="D1963" s="4">
        <v>45800.380104166667</v>
      </c>
      <c r="E1963" s="4">
        <v>45801.854166666664</v>
      </c>
      <c r="F1963" s="4">
        <v>45801.871527777781</v>
      </c>
      <c r="G1963" s="4">
        <v>45801.856793981482</v>
      </c>
      <c r="H1963" t="s">
        <v>3155</v>
      </c>
      <c r="I1963" t="s">
        <v>3171</v>
      </c>
      <c r="J1963">
        <v>1001</v>
      </c>
      <c r="K1963" t="s">
        <v>3157</v>
      </c>
      <c r="L1963" t="s">
        <v>3564</v>
      </c>
      <c r="M1963" t="s">
        <v>549</v>
      </c>
      <c r="N1963" t="s">
        <v>550</v>
      </c>
      <c r="O1963" t="s">
        <v>616</v>
      </c>
      <c r="P1963" t="s">
        <v>314</v>
      </c>
      <c r="Q1963" t="s">
        <v>319</v>
      </c>
    </row>
    <row r="1964" spans="1:17">
      <c r="A1964" t="s">
        <v>22025</v>
      </c>
      <c r="B1964" t="s">
        <v>22026</v>
      </c>
      <c r="C1964" t="s">
        <v>22027</v>
      </c>
      <c r="D1964" s="4">
        <v>45800.375740740739</v>
      </c>
      <c r="E1964" s="4">
        <v>45807.6875</v>
      </c>
      <c r="F1964" s="4">
        <v>45807.704861111109</v>
      </c>
      <c r="G1964" s="4"/>
      <c r="H1964" t="s">
        <v>3155</v>
      </c>
      <c r="I1964" t="s">
        <v>3280</v>
      </c>
      <c r="J1964">
        <v>0</v>
      </c>
      <c r="K1964" t="s">
        <v>3295</v>
      </c>
      <c r="L1964" t="s">
        <v>3158</v>
      </c>
      <c r="M1964" t="s">
        <v>549</v>
      </c>
      <c r="N1964" t="s">
        <v>550</v>
      </c>
      <c r="O1964" t="s">
        <v>1923</v>
      </c>
      <c r="P1964" t="s">
        <v>1924</v>
      </c>
      <c r="Q1964" t="s">
        <v>3164</v>
      </c>
    </row>
    <row r="1965" spans="1:17">
      <c r="A1965" t="s">
        <v>20263</v>
      </c>
      <c r="B1965" t="s">
        <v>20264</v>
      </c>
      <c r="C1965" t="s">
        <v>22028</v>
      </c>
      <c r="D1965" s="4">
        <v>45800.374918981484</v>
      </c>
      <c r="E1965" s="4">
        <v>45803.291666666664</v>
      </c>
      <c r="F1965" s="4">
        <v>45803.329861111109</v>
      </c>
      <c r="G1965" s="4"/>
      <c r="H1965" t="s">
        <v>3155</v>
      </c>
      <c r="I1965" t="s">
        <v>3156</v>
      </c>
      <c r="J1965">
        <v>0</v>
      </c>
      <c r="K1965" t="s">
        <v>3227</v>
      </c>
      <c r="L1965" t="s">
        <v>3245</v>
      </c>
      <c r="M1965" t="s">
        <v>549</v>
      </c>
      <c r="N1965" t="s">
        <v>559</v>
      </c>
      <c r="O1965" t="s">
        <v>469</v>
      </c>
      <c r="P1965" t="s">
        <v>180</v>
      </c>
      <c r="Q1965" t="s">
        <v>183</v>
      </c>
    </row>
    <row r="1966" spans="1:17">
      <c r="A1966" t="s">
        <v>20242</v>
      </c>
      <c r="B1966" t="s">
        <v>20243</v>
      </c>
      <c r="C1966" t="s">
        <v>22029</v>
      </c>
      <c r="D1966" s="4">
        <v>45800.374918981484</v>
      </c>
      <c r="E1966" s="4">
        <v>45801.916666666664</v>
      </c>
      <c r="F1966" s="4">
        <v>45801.934027777781</v>
      </c>
      <c r="G1966" s="4"/>
      <c r="H1966" t="s">
        <v>3155</v>
      </c>
      <c r="I1966" t="s">
        <v>3171</v>
      </c>
      <c r="J1966">
        <v>1001</v>
      </c>
      <c r="K1966" t="s">
        <v>3157</v>
      </c>
      <c r="L1966" t="s">
        <v>3245</v>
      </c>
      <c r="M1966" t="s">
        <v>549</v>
      </c>
      <c r="N1966" t="s">
        <v>550</v>
      </c>
      <c r="O1966" t="s">
        <v>616</v>
      </c>
      <c r="P1966" t="s">
        <v>314</v>
      </c>
      <c r="Q1966" t="s">
        <v>315</v>
      </c>
    </row>
    <row r="1967" spans="1:17">
      <c r="A1967" t="s">
        <v>22030</v>
      </c>
      <c r="B1967" t="s">
        <v>22031</v>
      </c>
      <c r="C1967" t="s">
        <v>22032</v>
      </c>
      <c r="D1967" s="4">
        <v>45800.372384259259</v>
      </c>
      <c r="E1967" s="4">
        <v>45801.4375</v>
      </c>
      <c r="F1967" s="4">
        <v>45801.454861111109</v>
      </c>
      <c r="G1967" s="4">
        <v>45801.434548611112</v>
      </c>
      <c r="H1967" t="s">
        <v>3155</v>
      </c>
      <c r="I1967" t="s">
        <v>3222</v>
      </c>
      <c r="J1967">
        <v>1</v>
      </c>
      <c r="K1967" t="s">
        <v>3223</v>
      </c>
      <c r="L1967" t="s">
        <v>3564</v>
      </c>
      <c r="M1967" t="s">
        <v>549</v>
      </c>
      <c r="N1967" t="s">
        <v>550</v>
      </c>
      <c r="O1967" t="s">
        <v>551</v>
      </c>
      <c r="P1967" t="s">
        <v>145</v>
      </c>
      <c r="Q1967" t="s">
        <v>217</v>
      </c>
    </row>
    <row r="1968" spans="1:17">
      <c r="A1968" t="s">
        <v>20263</v>
      </c>
      <c r="B1968" t="s">
        <v>20264</v>
      </c>
      <c r="C1968" t="s">
        <v>22033</v>
      </c>
      <c r="D1968" s="4">
        <v>45800.370081018518</v>
      </c>
      <c r="E1968" s="4">
        <v>45803.291666666664</v>
      </c>
      <c r="F1968" s="4">
        <v>45803.329861111109</v>
      </c>
      <c r="G1968" s="4"/>
      <c r="H1968" t="s">
        <v>3155</v>
      </c>
      <c r="I1968" t="s">
        <v>3156</v>
      </c>
      <c r="J1968">
        <v>0</v>
      </c>
      <c r="K1968" t="s">
        <v>3227</v>
      </c>
      <c r="L1968" t="s">
        <v>3245</v>
      </c>
      <c r="M1968" t="s">
        <v>549</v>
      </c>
      <c r="N1968" t="s">
        <v>559</v>
      </c>
      <c r="O1968" t="s">
        <v>469</v>
      </c>
      <c r="P1968" t="s">
        <v>180</v>
      </c>
      <c r="Q1968" t="s">
        <v>183</v>
      </c>
    </row>
    <row r="1969" spans="1:17">
      <c r="A1969" t="s">
        <v>22022</v>
      </c>
      <c r="B1969" t="s">
        <v>22034</v>
      </c>
      <c r="C1969" t="s">
        <v>22035</v>
      </c>
      <c r="D1969" s="4">
        <v>45800.369409722225</v>
      </c>
      <c r="E1969" s="4">
        <v>45801.833333333336</v>
      </c>
      <c r="F1969" s="4">
        <v>45801.850694444445</v>
      </c>
      <c r="G1969" s="4">
        <v>45801.833287037036</v>
      </c>
      <c r="H1969" t="s">
        <v>3155</v>
      </c>
      <c r="I1969" t="s">
        <v>3171</v>
      </c>
      <c r="J1969">
        <v>1001</v>
      </c>
      <c r="K1969" t="s">
        <v>3157</v>
      </c>
      <c r="L1969" t="s">
        <v>3564</v>
      </c>
      <c r="M1969" t="s">
        <v>549</v>
      </c>
      <c r="N1969" t="s">
        <v>550</v>
      </c>
      <c r="O1969" t="s">
        <v>616</v>
      </c>
      <c r="P1969" t="s">
        <v>314</v>
      </c>
      <c r="Q1969" t="s">
        <v>319</v>
      </c>
    </row>
    <row r="1970" spans="1:17">
      <c r="A1970" t="s">
        <v>21135</v>
      </c>
      <c r="B1970" t="s">
        <v>22036</v>
      </c>
      <c r="C1970" t="s">
        <v>22037</v>
      </c>
      <c r="D1970" s="4">
        <v>45800.36928240741</v>
      </c>
      <c r="E1970" s="4">
        <v>45803.166666666664</v>
      </c>
      <c r="F1970" s="4">
        <v>45803.184027777781</v>
      </c>
      <c r="G1970" s="4"/>
      <c r="H1970" t="s">
        <v>3155</v>
      </c>
      <c r="I1970" t="s">
        <v>3162</v>
      </c>
      <c r="J1970">
        <v>0</v>
      </c>
      <c r="K1970" t="s">
        <v>3198</v>
      </c>
      <c r="L1970" t="s">
        <v>3245</v>
      </c>
      <c r="M1970" t="s">
        <v>549</v>
      </c>
      <c r="N1970" t="s">
        <v>550</v>
      </c>
      <c r="O1970" t="s">
        <v>1923</v>
      </c>
      <c r="P1970" t="s">
        <v>1924</v>
      </c>
      <c r="Q1970" t="s">
        <v>3180</v>
      </c>
    </row>
    <row r="1971" spans="1:17">
      <c r="A1971" t="s">
        <v>20242</v>
      </c>
      <c r="B1971" t="s">
        <v>20243</v>
      </c>
      <c r="C1971" t="s">
        <v>22038</v>
      </c>
      <c r="D1971" s="4">
        <v>45800.367708333331</v>
      </c>
      <c r="E1971" s="4">
        <v>45801.916666666664</v>
      </c>
      <c r="F1971" s="4">
        <v>45801.934027777781</v>
      </c>
      <c r="G1971" s="4"/>
      <c r="H1971" t="s">
        <v>3155</v>
      </c>
      <c r="I1971" t="s">
        <v>3175</v>
      </c>
      <c r="J1971">
        <v>0</v>
      </c>
      <c r="K1971" t="s">
        <v>3157</v>
      </c>
      <c r="L1971" t="s">
        <v>3245</v>
      </c>
      <c r="M1971" t="s">
        <v>549</v>
      </c>
      <c r="N1971" t="s">
        <v>550</v>
      </c>
      <c r="O1971" t="s">
        <v>616</v>
      </c>
      <c r="P1971" t="s">
        <v>314</v>
      </c>
      <c r="Q1971" t="s">
        <v>315</v>
      </c>
    </row>
    <row r="1972" spans="1:17">
      <c r="A1972" t="s">
        <v>20263</v>
      </c>
      <c r="B1972" t="s">
        <v>22039</v>
      </c>
      <c r="C1972" t="s">
        <v>22040</v>
      </c>
      <c r="D1972" s="4">
        <v>45800.367256944446</v>
      </c>
      <c r="E1972" s="4">
        <v>45803.291666666664</v>
      </c>
      <c r="F1972" s="4">
        <v>45803.329861111109</v>
      </c>
      <c r="G1972" s="4">
        <v>45803.282118055555</v>
      </c>
      <c r="H1972" t="s">
        <v>3155</v>
      </c>
      <c r="I1972" t="s">
        <v>3156</v>
      </c>
      <c r="J1972">
        <v>0</v>
      </c>
      <c r="K1972" t="s">
        <v>3227</v>
      </c>
      <c r="L1972" t="s">
        <v>3564</v>
      </c>
      <c r="M1972" t="s">
        <v>549</v>
      </c>
      <c r="N1972" t="s">
        <v>559</v>
      </c>
      <c r="O1972" t="s">
        <v>469</v>
      </c>
      <c r="P1972" t="s">
        <v>180</v>
      </c>
      <c r="Q1972" t="s">
        <v>183</v>
      </c>
    </row>
    <row r="1973" spans="1:17">
      <c r="A1973" t="s">
        <v>21932</v>
      </c>
      <c r="B1973" t="s">
        <v>21933</v>
      </c>
      <c r="C1973" t="s">
        <v>22041</v>
      </c>
      <c r="D1973" s="4">
        <v>45800.3669212963</v>
      </c>
      <c r="E1973" s="4">
        <v>45801.333333333336</v>
      </c>
      <c r="F1973" s="4">
        <v>45801.350694444445</v>
      </c>
      <c r="G1973" s="4"/>
      <c r="H1973" t="s">
        <v>3155</v>
      </c>
      <c r="I1973" t="s">
        <v>3402</v>
      </c>
      <c r="J1973">
        <v>0</v>
      </c>
      <c r="K1973" t="s">
        <v>3403</v>
      </c>
      <c r="L1973" t="s">
        <v>3245</v>
      </c>
      <c r="M1973" t="s">
        <v>549</v>
      </c>
      <c r="N1973" t="s">
        <v>550</v>
      </c>
      <c r="O1973" t="s">
        <v>551</v>
      </c>
      <c r="P1973" t="s">
        <v>149</v>
      </c>
      <c r="Q1973" t="s">
        <v>210</v>
      </c>
    </row>
    <row r="1974" spans="1:17">
      <c r="A1974" t="s">
        <v>22022</v>
      </c>
      <c r="B1974" t="s">
        <v>22034</v>
      </c>
      <c r="C1974" t="s">
        <v>22042</v>
      </c>
      <c r="D1974" s="4">
        <v>45800.366909722223</v>
      </c>
      <c r="E1974" s="4">
        <v>45801.833333333336</v>
      </c>
      <c r="F1974" s="4">
        <v>45801.850694444445</v>
      </c>
      <c r="G1974" s="4"/>
      <c r="H1974" t="s">
        <v>3155</v>
      </c>
      <c r="I1974" t="s">
        <v>3171</v>
      </c>
      <c r="J1974">
        <v>1001</v>
      </c>
      <c r="K1974" t="s">
        <v>3157</v>
      </c>
      <c r="L1974" t="s">
        <v>3245</v>
      </c>
      <c r="M1974" t="s">
        <v>549</v>
      </c>
      <c r="N1974" t="s">
        <v>550</v>
      </c>
      <c r="O1974" t="s">
        <v>616</v>
      </c>
      <c r="P1974" t="s">
        <v>314</v>
      </c>
      <c r="Q1974" t="s">
        <v>319</v>
      </c>
    </row>
    <row r="1975" spans="1:17">
      <c r="A1975" t="s">
        <v>22043</v>
      </c>
      <c r="B1975" t="s">
        <v>22044</v>
      </c>
      <c r="C1975" t="s">
        <v>22045</v>
      </c>
      <c r="D1975" s="4">
        <v>45800.36440972222</v>
      </c>
      <c r="E1975" s="4">
        <v>45801.25</v>
      </c>
      <c r="F1975" s="4">
        <v>45801.267361111109</v>
      </c>
      <c r="G1975" s="4"/>
      <c r="H1975" t="s">
        <v>3155</v>
      </c>
      <c r="I1975" t="s">
        <v>3280</v>
      </c>
      <c r="J1975">
        <v>0</v>
      </c>
      <c r="K1975" t="s">
        <v>3227</v>
      </c>
      <c r="L1975" t="s">
        <v>3593</v>
      </c>
      <c r="M1975" t="s">
        <v>549</v>
      </c>
      <c r="N1975" t="s">
        <v>550</v>
      </c>
      <c r="O1975" t="s">
        <v>1923</v>
      </c>
      <c r="P1975" t="s">
        <v>1924</v>
      </c>
      <c r="Q1975" t="s">
        <v>3199</v>
      </c>
    </row>
    <row r="1976" spans="1:17">
      <c r="A1976" t="s">
        <v>21234</v>
      </c>
      <c r="B1976" t="s">
        <v>21976</v>
      </c>
      <c r="C1976" t="s">
        <v>22046</v>
      </c>
      <c r="D1976" s="4">
        <v>45800.364178240743</v>
      </c>
      <c r="E1976" s="4">
        <v>45801.395833333336</v>
      </c>
      <c r="F1976" s="4">
        <v>45801.413194444445</v>
      </c>
      <c r="G1976" s="4">
        <v>45801.395671296297</v>
      </c>
      <c r="H1976" t="s">
        <v>3155</v>
      </c>
      <c r="I1976" t="s">
        <v>3280</v>
      </c>
      <c r="J1976">
        <v>0</v>
      </c>
      <c r="K1976" t="s">
        <v>3358</v>
      </c>
      <c r="L1976" t="s">
        <v>3564</v>
      </c>
      <c r="M1976" t="s">
        <v>549</v>
      </c>
      <c r="N1976" t="s">
        <v>550</v>
      </c>
      <c r="O1976" t="s">
        <v>1923</v>
      </c>
      <c r="P1976" t="s">
        <v>1924</v>
      </c>
      <c r="Q1976" t="s">
        <v>3359</v>
      </c>
    </row>
    <row r="1977" spans="1:17">
      <c r="A1977" t="s">
        <v>22047</v>
      </c>
      <c r="B1977" t="s">
        <v>22048</v>
      </c>
      <c r="C1977" t="s">
        <v>22049</v>
      </c>
      <c r="D1977" s="4">
        <v>45800.364027777781</v>
      </c>
      <c r="E1977" s="4">
        <v>45807.395833333336</v>
      </c>
      <c r="F1977" s="4">
        <v>45807.413194444445</v>
      </c>
      <c r="G1977" s="4"/>
      <c r="H1977" t="s">
        <v>3155</v>
      </c>
      <c r="I1977" t="s">
        <v>3171</v>
      </c>
      <c r="J1977">
        <v>1002</v>
      </c>
      <c r="K1977" t="s">
        <v>3157</v>
      </c>
      <c r="L1977" t="s">
        <v>3158</v>
      </c>
      <c r="M1977" t="s">
        <v>549</v>
      </c>
      <c r="N1977" t="s">
        <v>550</v>
      </c>
      <c r="O1977" t="s">
        <v>551</v>
      </c>
      <c r="P1977" t="s">
        <v>242</v>
      </c>
      <c r="Q1977" t="s">
        <v>247</v>
      </c>
    </row>
    <row r="1978" spans="1:17">
      <c r="A1978" t="s">
        <v>22050</v>
      </c>
      <c r="B1978" t="s">
        <v>22051</v>
      </c>
      <c r="C1978" t="s">
        <v>22052</v>
      </c>
      <c r="D1978" s="4">
        <v>45800.362581018519</v>
      </c>
      <c r="E1978" s="4">
        <v>45804.3125</v>
      </c>
      <c r="F1978" s="4">
        <v>45804.329861111109</v>
      </c>
      <c r="G1978" s="4">
        <v>45804.318749999999</v>
      </c>
      <c r="H1978" t="s">
        <v>3155</v>
      </c>
      <c r="I1978" t="s">
        <v>3171</v>
      </c>
      <c r="J1978">
        <v>1001</v>
      </c>
      <c r="K1978" t="s">
        <v>3157</v>
      </c>
      <c r="L1978" t="s">
        <v>3564</v>
      </c>
      <c r="M1978" t="s">
        <v>549</v>
      </c>
      <c r="N1978" t="s">
        <v>550</v>
      </c>
      <c r="O1978" t="s">
        <v>616</v>
      </c>
      <c r="P1978" t="s">
        <v>626</v>
      </c>
      <c r="Q1978" t="s">
        <v>3366</v>
      </c>
    </row>
    <row r="1979" spans="1:17">
      <c r="A1979" t="s">
        <v>22053</v>
      </c>
      <c r="B1979" t="s">
        <v>22054</v>
      </c>
      <c r="C1979" t="s">
        <v>22055</v>
      </c>
      <c r="D1979" s="4">
        <v>45800.362430555557</v>
      </c>
      <c r="E1979" s="4">
        <v>45801.375</v>
      </c>
      <c r="F1979" s="4">
        <v>45801.392361111109</v>
      </c>
      <c r="G1979" s="4">
        <v>45801.37636574074</v>
      </c>
      <c r="H1979" t="s">
        <v>3155</v>
      </c>
      <c r="I1979" t="s">
        <v>3171</v>
      </c>
      <c r="J1979">
        <v>0</v>
      </c>
      <c r="K1979" t="s">
        <v>3157</v>
      </c>
      <c r="L1979" t="s">
        <v>3564</v>
      </c>
      <c r="M1979" t="s">
        <v>549</v>
      </c>
      <c r="N1979" t="s">
        <v>550</v>
      </c>
      <c r="O1979" t="s">
        <v>551</v>
      </c>
      <c r="P1979" t="s">
        <v>242</v>
      </c>
      <c r="Q1979" t="s">
        <v>248</v>
      </c>
    </row>
    <row r="1980" spans="1:17">
      <c r="A1980" t="s">
        <v>22053</v>
      </c>
      <c r="B1980" t="s">
        <v>22056</v>
      </c>
      <c r="C1980" t="s">
        <v>22057</v>
      </c>
      <c r="D1980" s="4">
        <v>45800.361956018518</v>
      </c>
      <c r="E1980" s="4">
        <v>45801.375</v>
      </c>
      <c r="F1980" s="4">
        <v>45801.392361111109</v>
      </c>
      <c r="G1980" s="4">
        <v>45801.376157407409</v>
      </c>
      <c r="H1980" t="s">
        <v>3155</v>
      </c>
      <c r="I1980" t="s">
        <v>3171</v>
      </c>
      <c r="J1980">
        <v>1001</v>
      </c>
      <c r="K1980" t="s">
        <v>3157</v>
      </c>
      <c r="L1980" t="s">
        <v>3564</v>
      </c>
      <c r="M1980" t="s">
        <v>549</v>
      </c>
      <c r="N1980" t="s">
        <v>550</v>
      </c>
      <c r="O1980" t="s">
        <v>551</v>
      </c>
      <c r="P1980" t="s">
        <v>242</v>
      </c>
      <c r="Q1980" t="s">
        <v>248</v>
      </c>
    </row>
    <row r="1981" spans="1:17">
      <c r="A1981" t="s">
        <v>22058</v>
      </c>
      <c r="B1981" t="s">
        <v>22059</v>
      </c>
      <c r="C1981" t="s">
        <v>22060</v>
      </c>
      <c r="D1981" s="4">
        <v>45800.360011574077</v>
      </c>
      <c r="E1981" s="4">
        <v>45801.291666666664</v>
      </c>
      <c r="F1981" s="4">
        <v>45801.309027777781</v>
      </c>
      <c r="G1981" s="4"/>
      <c r="H1981" t="s">
        <v>3155</v>
      </c>
      <c r="I1981" t="s">
        <v>3175</v>
      </c>
      <c r="J1981">
        <v>0</v>
      </c>
      <c r="K1981" t="s">
        <v>3157</v>
      </c>
      <c r="L1981" t="s">
        <v>3593</v>
      </c>
      <c r="M1981" t="s">
        <v>549</v>
      </c>
      <c r="N1981" t="s">
        <v>559</v>
      </c>
      <c r="O1981" t="s">
        <v>469</v>
      </c>
      <c r="P1981" t="s">
        <v>189</v>
      </c>
      <c r="Q1981" t="s">
        <v>193</v>
      </c>
    </row>
    <row r="1982" spans="1:17">
      <c r="A1982" t="s">
        <v>22047</v>
      </c>
      <c r="B1982" t="s">
        <v>22061</v>
      </c>
      <c r="C1982" t="s">
        <v>22062</v>
      </c>
      <c r="D1982" s="4">
        <v>45800.357569444444</v>
      </c>
      <c r="E1982" s="4">
        <v>45807.416666666664</v>
      </c>
      <c r="F1982" s="4">
        <v>45807.434027777781</v>
      </c>
      <c r="G1982" s="4"/>
      <c r="H1982" t="s">
        <v>3155</v>
      </c>
      <c r="I1982" t="s">
        <v>3171</v>
      </c>
      <c r="J1982">
        <v>1001</v>
      </c>
      <c r="K1982" t="s">
        <v>3157</v>
      </c>
      <c r="L1982" t="s">
        <v>3158</v>
      </c>
      <c r="M1982" t="s">
        <v>549</v>
      </c>
      <c r="N1982" t="s">
        <v>550</v>
      </c>
      <c r="O1982" t="s">
        <v>551</v>
      </c>
      <c r="P1982" t="s">
        <v>242</v>
      </c>
      <c r="Q1982" t="s">
        <v>247</v>
      </c>
    </row>
    <row r="1983" spans="1:17">
      <c r="A1983" t="s">
        <v>22063</v>
      </c>
      <c r="B1983" t="s">
        <v>22064</v>
      </c>
      <c r="C1983" t="s">
        <v>22065</v>
      </c>
      <c r="D1983" s="4">
        <v>45800.356354166666</v>
      </c>
      <c r="E1983" s="4">
        <v>45801.270833333336</v>
      </c>
      <c r="F1983" s="4">
        <v>45801.288194444445</v>
      </c>
      <c r="G1983" s="4">
        <v>45801.270219907405</v>
      </c>
      <c r="H1983" t="s">
        <v>3155</v>
      </c>
      <c r="I1983" t="s">
        <v>3171</v>
      </c>
      <c r="J1983">
        <v>1002</v>
      </c>
      <c r="K1983" t="s">
        <v>3157</v>
      </c>
      <c r="L1983" t="s">
        <v>3564</v>
      </c>
      <c r="M1983" t="s">
        <v>549</v>
      </c>
      <c r="N1983" t="s">
        <v>550</v>
      </c>
      <c r="O1983" t="s">
        <v>551</v>
      </c>
      <c r="P1983" t="s">
        <v>145</v>
      </c>
      <c r="Q1983" t="s">
        <v>217</v>
      </c>
    </row>
    <row r="1984" spans="1:17">
      <c r="A1984" t="s">
        <v>22050</v>
      </c>
      <c r="B1984" t="s">
        <v>22066</v>
      </c>
      <c r="C1984" t="s">
        <v>22067</v>
      </c>
      <c r="D1984" s="4">
        <v>45800.356238425928</v>
      </c>
      <c r="E1984" s="4">
        <v>45804.291666666664</v>
      </c>
      <c r="F1984" s="4">
        <v>45804.309027777781</v>
      </c>
      <c r="G1984" s="4">
        <v>45804.29414351852</v>
      </c>
      <c r="H1984" t="s">
        <v>3155</v>
      </c>
      <c r="I1984" t="s">
        <v>3171</v>
      </c>
      <c r="J1984">
        <v>0</v>
      </c>
      <c r="K1984" t="s">
        <v>3194</v>
      </c>
      <c r="L1984" t="s">
        <v>3564</v>
      </c>
      <c r="M1984" t="s">
        <v>549</v>
      </c>
      <c r="N1984" t="s">
        <v>550</v>
      </c>
      <c r="O1984" t="s">
        <v>616</v>
      </c>
      <c r="P1984" t="s">
        <v>626</v>
      </c>
      <c r="Q1984" t="s">
        <v>3366</v>
      </c>
    </row>
    <row r="1985" spans="1:17">
      <c r="A1985" t="s">
        <v>21968</v>
      </c>
      <c r="B1985" t="s">
        <v>21969</v>
      </c>
      <c r="C1985" t="s">
        <v>22068</v>
      </c>
      <c r="D1985" s="4">
        <v>45800.347395833334</v>
      </c>
      <c r="E1985" s="4">
        <v>45802.291666666664</v>
      </c>
      <c r="F1985" s="4">
        <v>45802.329861111109</v>
      </c>
      <c r="G1985" s="4"/>
      <c r="H1985" t="s">
        <v>3155</v>
      </c>
      <c r="I1985" t="s">
        <v>3240</v>
      </c>
      <c r="J1985">
        <v>1001</v>
      </c>
      <c r="K1985" t="s">
        <v>3227</v>
      </c>
      <c r="L1985" t="s">
        <v>3245</v>
      </c>
      <c r="M1985" t="s">
        <v>549</v>
      </c>
      <c r="N1985" t="s">
        <v>550</v>
      </c>
      <c r="O1985" t="s">
        <v>551</v>
      </c>
      <c r="P1985" t="s">
        <v>242</v>
      </c>
      <c r="Q1985" t="s">
        <v>248</v>
      </c>
    </row>
    <row r="1986" spans="1:17">
      <c r="A1986" t="s">
        <v>20228</v>
      </c>
      <c r="B1986" t="s">
        <v>20229</v>
      </c>
      <c r="C1986" t="s">
        <v>22069</v>
      </c>
      <c r="D1986" s="4">
        <v>45800.345370370371</v>
      </c>
      <c r="E1986" s="4">
        <v>45806.4375</v>
      </c>
      <c r="F1986" s="4">
        <v>45806.475694444445</v>
      </c>
      <c r="G1986" s="4"/>
      <c r="H1986" t="s">
        <v>3155</v>
      </c>
      <c r="I1986" t="s">
        <v>3156</v>
      </c>
      <c r="J1986">
        <v>0</v>
      </c>
      <c r="K1986" t="s">
        <v>3194</v>
      </c>
      <c r="L1986" t="s">
        <v>3245</v>
      </c>
      <c r="M1986" t="s">
        <v>549</v>
      </c>
      <c r="N1986" t="s">
        <v>550</v>
      </c>
      <c r="O1986" t="s">
        <v>136</v>
      </c>
      <c r="P1986" t="s">
        <v>147</v>
      </c>
      <c r="Q1986" t="s">
        <v>259</v>
      </c>
    </row>
    <row r="1987" spans="1:17">
      <c r="A1987" t="s">
        <v>4855</v>
      </c>
      <c r="B1987" t="s">
        <v>4856</v>
      </c>
      <c r="C1987" t="s">
        <v>22070</v>
      </c>
      <c r="D1987" s="4">
        <v>45800.345196759263</v>
      </c>
      <c r="E1987" s="4">
        <v>45801.666666666664</v>
      </c>
      <c r="F1987" s="4">
        <v>45801.684027777781</v>
      </c>
      <c r="G1987" s="4">
        <v>45801.66609953704</v>
      </c>
      <c r="H1987" t="s">
        <v>3155</v>
      </c>
      <c r="I1987" t="s">
        <v>3162</v>
      </c>
      <c r="J1987">
        <v>0</v>
      </c>
      <c r="K1987" t="s">
        <v>4074</v>
      </c>
      <c r="L1987" t="s">
        <v>3593</v>
      </c>
      <c r="M1987" t="s">
        <v>549</v>
      </c>
      <c r="N1987" t="s">
        <v>550</v>
      </c>
      <c r="O1987" t="s">
        <v>1923</v>
      </c>
      <c r="P1987" t="s">
        <v>1924</v>
      </c>
      <c r="Q1987" t="s">
        <v>3180</v>
      </c>
    </row>
    <row r="1988" spans="1:17">
      <c r="A1988" t="s">
        <v>22071</v>
      </c>
      <c r="B1988" t="s">
        <v>22072</v>
      </c>
      <c r="C1988" t="s">
        <v>22073</v>
      </c>
      <c r="D1988" s="4">
        <v>45800.344340277778</v>
      </c>
      <c r="E1988" s="4">
        <v>45803.0625</v>
      </c>
      <c r="F1988" s="4">
        <v>45803.079861111109</v>
      </c>
      <c r="G1988" s="4">
        <v>45803.062060185184</v>
      </c>
      <c r="H1988" t="s">
        <v>3155</v>
      </c>
      <c r="I1988" t="s">
        <v>3162</v>
      </c>
      <c r="J1988">
        <v>0</v>
      </c>
      <c r="K1988" t="s">
        <v>3420</v>
      </c>
      <c r="L1988" t="s">
        <v>3564</v>
      </c>
      <c r="M1988" t="s">
        <v>549</v>
      </c>
      <c r="N1988" t="s">
        <v>550</v>
      </c>
      <c r="O1988" t="s">
        <v>1923</v>
      </c>
      <c r="P1988" t="s">
        <v>1924</v>
      </c>
      <c r="Q1988" t="s">
        <v>3359</v>
      </c>
    </row>
    <row r="1989" spans="1:17">
      <c r="A1989" t="s">
        <v>20197</v>
      </c>
      <c r="B1989" t="s">
        <v>20198</v>
      </c>
      <c r="C1989" t="s">
        <v>22074</v>
      </c>
      <c r="D1989" s="4">
        <v>45800.3437962963</v>
      </c>
      <c r="E1989" s="4">
        <v>45802.916666666664</v>
      </c>
      <c r="F1989" s="4">
        <v>45802.954861111109</v>
      </c>
      <c r="G1989" s="4"/>
      <c r="H1989" t="s">
        <v>3155</v>
      </c>
      <c r="I1989" t="s">
        <v>3240</v>
      </c>
      <c r="J1989">
        <v>1001</v>
      </c>
      <c r="K1989" t="s">
        <v>3157</v>
      </c>
      <c r="L1989" t="s">
        <v>3245</v>
      </c>
      <c r="M1989" t="s">
        <v>549</v>
      </c>
      <c r="N1989" t="s">
        <v>550</v>
      </c>
      <c r="O1989" t="s">
        <v>136</v>
      </c>
      <c r="P1989" t="s">
        <v>147</v>
      </c>
      <c r="Q1989" t="s">
        <v>256</v>
      </c>
    </row>
    <row r="1990" spans="1:17">
      <c r="A1990" t="s">
        <v>21063</v>
      </c>
      <c r="B1990" t="s">
        <v>21064</v>
      </c>
      <c r="C1990" t="s">
        <v>22075</v>
      </c>
      <c r="D1990" s="4">
        <v>45800.342083333337</v>
      </c>
      <c r="E1990" s="4">
        <v>45802.416666666664</v>
      </c>
      <c r="F1990" s="4">
        <v>45802.434027777781</v>
      </c>
      <c r="G1990" s="4"/>
      <c r="H1990" t="s">
        <v>3155</v>
      </c>
      <c r="I1990" t="s">
        <v>3222</v>
      </c>
      <c r="J1990">
        <v>1</v>
      </c>
      <c r="K1990" t="s">
        <v>3223</v>
      </c>
      <c r="L1990" t="s">
        <v>3245</v>
      </c>
      <c r="M1990" t="s">
        <v>549</v>
      </c>
      <c r="N1990" t="s">
        <v>559</v>
      </c>
      <c r="O1990" t="s">
        <v>469</v>
      </c>
      <c r="P1990" t="s">
        <v>180</v>
      </c>
      <c r="Q1990" t="s">
        <v>187</v>
      </c>
    </row>
    <row r="1991" spans="1:17">
      <c r="A1991" t="s">
        <v>22076</v>
      </c>
      <c r="B1991" t="s">
        <v>22077</v>
      </c>
      <c r="C1991" t="s">
        <v>22078</v>
      </c>
      <c r="D1991" s="4">
        <v>45800.340821759259</v>
      </c>
      <c r="E1991" s="4">
        <v>45802.895833333336</v>
      </c>
      <c r="F1991" s="4">
        <v>45802.913194444445</v>
      </c>
      <c r="G1991" s="4">
        <v>45802.894571759258</v>
      </c>
      <c r="H1991" t="s">
        <v>3155</v>
      </c>
      <c r="I1991" t="s">
        <v>3175</v>
      </c>
      <c r="J1991">
        <v>1001</v>
      </c>
      <c r="K1991" t="s">
        <v>3194</v>
      </c>
      <c r="L1991" t="s">
        <v>3564</v>
      </c>
      <c r="M1991" t="s">
        <v>549</v>
      </c>
      <c r="N1991" t="s">
        <v>550</v>
      </c>
      <c r="O1991" t="s">
        <v>136</v>
      </c>
      <c r="P1991" t="s">
        <v>147</v>
      </c>
      <c r="Q1991" t="s">
        <v>253</v>
      </c>
    </row>
    <row r="1992" spans="1:17">
      <c r="A1992" t="s">
        <v>22071</v>
      </c>
      <c r="B1992" t="s">
        <v>22079</v>
      </c>
      <c r="C1992" t="s">
        <v>22080</v>
      </c>
      <c r="D1992" s="4">
        <v>45800.338310185187</v>
      </c>
      <c r="E1992" s="4">
        <v>45803.041666666664</v>
      </c>
      <c r="F1992" s="4">
        <v>45803.059027777781</v>
      </c>
      <c r="G1992" s="4">
        <v>45803.041018518517</v>
      </c>
      <c r="H1992" t="s">
        <v>3155</v>
      </c>
      <c r="I1992" t="s">
        <v>3162</v>
      </c>
      <c r="J1992">
        <v>0</v>
      </c>
      <c r="K1992" t="s">
        <v>3358</v>
      </c>
      <c r="L1992" t="s">
        <v>3564</v>
      </c>
      <c r="M1992" t="s">
        <v>549</v>
      </c>
      <c r="N1992" t="s">
        <v>550</v>
      </c>
      <c r="O1992" t="s">
        <v>1923</v>
      </c>
      <c r="P1992" t="s">
        <v>1924</v>
      </c>
      <c r="Q1992" t="s">
        <v>3359</v>
      </c>
    </row>
    <row r="1993" spans="1:17">
      <c r="A1993" t="s">
        <v>22071</v>
      </c>
      <c r="B1993" t="s">
        <v>22079</v>
      </c>
      <c r="C1993" t="s">
        <v>22081</v>
      </c>
      <c r="D1993" s="4">
        <v>45800.337881944448</v>
      </c>
      <c r="E1993" s="4">
        <v>45803.041666666664</v>
      </c>
      <c r="F1993" s="4">
        <v>45803.059027777781</v>
      </c>
      <c r="G1993" s="4"/>
      <c r="H1993" t="s">
        <v>3155</v>
      </c>
      <c r="I1993" t="s">
        <v>3162</v>
      </c>
      <c r="J1993">
        <v>0</v>
      </c>
      <c r="K1993" t="s">
        <v>3358</v>
      </c>
      <c r="L1993" t="s">
        <v>3245</v>
      </c>
      <c r="M1993" t="s">
        <v>549</v>
      </c>
      <c r="N1993" t="s">
        <v>550</v>
      </c>
      <c r="O1993" t="s">
        <v>1923</v>
      </c>
      <c r="P1993" t="s">
        <v>1924</v>
      </c>
      <c r="Q1993" t="s">
        <v>3359</v>
      </c>
    </row>
    <row r="1994" spans="1:17">
      <c r="A1994" t="s">
        <v>22082</v>
      </c>
      <c r="B1994" t="s">
        <v>22083</v>
      </c>
      <c r="C1994" t="s">
        <v>22084</v>
      </c>
      <c r="D1994" s="4">
        <v>45800.3359837963</v>
      </c>
      <c r="E1994" s="4">
        <v>45801.229166666664</v>
      </c>
      <c r="F1994" s="4">
        <v>45801.267361111109</v>
      </c>
      <c r="G1994" s="4">
        <v>45801.223680555559</v>
      </c>
      <c r="H1994" t="s">
        <v>3155</v>
      </c>
      <c r="I1994" t="s">
        <v>3156</v>
      </c>
      <c r="J1994">
        <v>0</v>
      </c>
      <c r="K1994" t="s">
        <v>3157</v>
      </c>
      <c r="L1994" t="s">
        <v>3564</v>
      </c>
      <c r="M1994" t="s">
        <v>549</v>
      </c>
      <c r="N1994" t="s">
        <v>550</v>
      </c>
      <c r="O1994" t="s">
        <v>551</v>
      </c>
      <c r="P1994" t="s">
        <v>149</v>
      </c>
      <c r="Q1994" t="s">
        <v>203</v>
      </c>
    </row>
    <row r="1995" spans="1:17">
      <c r="A1995" t="s">
        <v>22085</v>
      </c>
      <c r="B1995" t="s">
        <v>22086</v>
      </c>
      <c r="C1995" t="s">
        <v>22087</v>
      </c>
      <c r="D1995" s="4">
        <v>45800.334490740737</v>
      </c>
      <c r="E1995" s="4">
        <v>45802.375</v>
      </c>
      <c r="F1995" s="4">
        <v>45802.413194444445</v>
      </c>
      <c r="G1995" s="4">
        <v>45802.371759259258</v>
      </c>
      <c r="H1995" t="s">
        <v>3155</v>
      </c>
      <c r="I1995" t="s">
        <v>3156</v>
      </c>
      <c r="J1995">
        <v>0</v>
      </c>
      <c r="K1995" t="s">
        <v>3157</v>
      </c>
      <c r="L1995" t="s">
        <v>3564</v>
      </c>
      <c r="M1995" t="s">
        <v>549</v>
      </c>
      <c r="N1995" t="s">
        <v>559</v>
      </c>
      <c r="O1995" t="s">
        <v>469</v>
      </c>
      <c r="P1995" t="s">
        <v>189</v>
      </c>
      <c r="Q1995" t="s">
        <v>193</v>
      </c>
    </row>
    <row r="1996" spans="1:17">
      <c r="A1996" t="s">
        <v>22088</v>
      </c>
      <c r="B1996" t="s">
        <v>22089</v>
      </c>
      <c r="C1996" t="s">
        <v>22090</v>
      </c>
      <c r="D1996" s="4">
        <v>45800.333368055559</v>
      </c>
      <c r="E1996" s="4">
        <v>45801.416666666664</v>
      </c>
      <c r="F1996" s="4">
        <v>45801.434027777781</v>
      </c>
      <c r="G1996" s="4">
        <v>45801.414444444446</v>
      </c>
      <c r="H1996" t="s">
        <v>3155</v>
      </c>
      <c r="I1996" t="s">
        <v>3222</v>
      </c>
      <c r="J1996">
        <v>1</v>
      </c>
      <c r="K1996" t="s">
        <v>3223</v>
      </c>
      <c r="L1996" t="s">
        <v>3564</v>
      </c>
      <c r="M1996" t="s">
        <v>549</v>
      </c>
      <c r="N1996" t="s">
        <v>550</v>
      </c>
      <c r="O1996" t="s">
        <v>551</v>
      </c>
      <c r="P1996" t="s">
        <v>145</v>
      </c>
      <c r="Q1996" t="s">
        <v>227</v>
      </c>
    </row>
    <row r="1997" spans="1:17">
      <c r="A1997" t="s">
        <v>21196</v>
      </c>
      <c r="B1997" t="s">
        <v>21197</v>
      </c>
      <c r="C1997" t="s">
        <v>22091</v>
      </c>
      <c r="D1997" s="4">
        <v>45800.318819444445</v>
      </c>
      <c r="E1997" s="4">
        <v>45801.354166666664</v>
      </c>
      <c r="F1997" s="4">
        <v>45801.392361111109</v>
      </c>
      <c r="G1997" s="4"/>
      <c r="H1997" t="s">
        <v>3155</v>
      </c>
      <c r="I1997" t="s">
        <v>3156</v>
      </c>
      <c r="J1997">
        <v>0</v>
      </c>
      <c r="K1997" t="s">
        <v>3157</v>
      </c>
      <c r="L1997" t="s">
        <v>3245</v>
      </c>
      <c r="M1997" t="s">
        <v>549</v>
      </c>
      <c r="N1997" t="s">
        <v>550</v>
      </c>
      <c r="O1997" t="s">
        <v>136</v>
      </c>
      <c r="P1997" t="s">
        <v>147</v>
      </c>
      <c r="Q1997" t="s">
        <v>257</v>
      </c>
    </row>
    <row r="1998" spans="1:17">
      <c r="A1998" t="s">
        <v>20197</v>
      </c>
      <c r="B1998" t="s">
        <v>20198</v>
      </c>
      <c r="C1998" t="s">
        <v>22092</v>
      </c>
      <c r="D1998" s="4">
        <v>45800.300034722219</v>
      </c>
      <c r="E1998" s="4">
        <v>45802.916666666664</v>
      </c>
      <c r="F1998" s="4">
        <v>45802.954861111109</v>
      </c>
      <c r="G1998" s="4"/>
      <c r="H1998" t="s">
        <v>3155</v>
      </c>
      <c r="I1998" t="s">
        <v>3240</v>
      </c>
      <c r="J1998">
        <v>1001</v>
      </c>
      <c r="K1998" t="s">
        <v>3157</v>
      </c>
      <c r="L1998" t="s">
        <v>3245</v>
      </c>
      <c r="M1998" t="s">
        <v>549</v>
      </c>
      <c r="N1998" t="s">
        <v>550</v>
      </c>
      <c r="O1998" t="s">
        <v>136</v>
      </c>
      <c r="P1998" t="s">
        <v>147</v>
      </c>
      <c r="Q1998" t="s">
        <v>256</v>
      </c>
    </row>
    <row r="1999" spans="1:17">
      <c r="A1999" t="s">
        <v>21506</v>
      </c>
      <c r="B1999" t="s">
        <v>21507</v>
      </c>
      <c r="C1999" t="s">
        <v>22093</v>
      </c>
      <c r="D1999" s="4">
        <v>45800.297303240739</v>
      </c>
      <c r="E1999" s="4">
        <v>45800.729166666664</v>
      </c>
      <c r="F1999" s="4">
        <v>45800.746527777781</v>
      </c>
      <c r="G1999" s="4"/>
      <c r="H1999" t="s">
        <v>3155</v>
      </c>
      <c r="I1999" t="s">
        <v>3184</v>
      </c>
      <c r="J1999">
        <v>0</v>
      </c>
      <c r="K1999" t="s">
        <v>3157</v>
      </c>
      <c r="L1999" t="s">
        <v>3593</v>
      </c>
      <c r="M1999" t="s">
        <v>549</v>
      </c>
      <c r="N1999" t="s">
        <v>559</v>
      </c>
      <c r="O1999" t="s">
        <v>163</v>
      </c>
      <c r="P1999" t="s">
        <v>472</v>
      </c>
      <c r="Q1999" t="s">
        <v>351</v>
      </c>
    </row>
    <row r="2000" spans="1:17">
      <c r="A2000" t="s">
        <v>22094</v>
      </c>
      <c r="B2000" t="s">
        <v>22095</v>
      </c>
      <c r="C2000" t="s">
        <v>22096</v>
      </c>
      <c r="D2000" s="4">
        <v>45800.285196759258</v>
      </c>
      <c r="E2000" s="4">
        <v>45801.958333333336</v>
      </c>
      <c r="F2000" s="4">
        <v>45801.975694444445</v>
      </c>
      <c r="G2000" s="4"/>
      <c r="H2000" t="s">
        <v>3155</v>
      </c>
      <c r="I2000" t="s">
        <v>3171</v>
      </c>
      <c r="J2000">
        <v>1001</v>
      </c>
      <c r="K2000" t="s">
        <v>3157</v>
      </c>
      <c r="L2000" t="s">
        <v>3593</v>
      </c>
      <c r="M2000" t="s">
        <v>549</v>
      </c>
      <c r="N2000" t="s">
        <v>550</v>
      </c>
      <c r="O2000" t="s">
        <v>616</v>
      </c>
      <c r="P2000" t="s">
        <v>314</v>
      </c>
      <c r="Q2000" t="s">
        <v>322</v>
      </c>
    </row>
    <row r="2001" spans="1:17">
      <c r="A2001" t="s">
        <v>22097</v>
      </c>
      <c r="B2001" t="s">
        <v>22098</v>
      </c>
      <c r="C2001" t="s">
        <v>22099</v>
      </c>
      <c r="D2001" s="4">
        <v>45800.281828703701</v>
      </c>
      <c r="E2001" s="4">
        <v>45805.833333333336</v>
      </c>
      <c r="F2001" s="4">
        <v>45805.871527777781</v>
      </c>
      <c r="G2001" s="4"/>
      <c r="H2001" t="s">
        <v>3155</v>
      </c>
      <c r="I2001" t="s">
        <v>3209</v>
      </c>
      <c r="J2001">
        <v>0</v>
      </c>
      <c r="K2001" t="s">
        <v>3227</v>
      </c>
      <c r="L2001" t="s">
        <v>3593</v>
      </c>
      <c r="M2001" t="s">
        <v>549</v>
      </c>
      <c r="N2001" t="s">
        <v>550</v>
      </c>
      <c r="O2001" t="s">
        <v>136</v>
      </c>
      <c r="P2001" t="s">
        <v>143</v>
      </c>
      <c r="Q2001" t="s">
        <v>306</v>
      </c>
    </row>
    <row r="2002" spans="1:17">
      <c r="A2002" t="s">
        <v>22088</v>
      </c>
      <c r="B2002" t="s">
        <v>22089</v>
      </c>
      <c r="C2002" t="s">
        <v>22100</v>
      </c>
      <c r="D2002" s="4">
        <v>45800.280497685184</v>
      </c>
      <c r="E2002" s="4">
        <v>45801.416666666664</v>
      </c>
      <c r="F2002" s="4">
        <v>45801.434027777781</v>
      </c>
      <c r="G2002" s="4"/>
      <c r="H2002" t="s">
        <v>3155</v>
      </c>
      <c r="I2002" t="s">
        <v>3222</v>
      </c>
      <c r="J2002">
        <v>1</v>
      </c>
      <c r="K2002" t="s">
        <v>3223</v>
      </c>
      <c r="L2002" t="s">
        <v>3245</v>
      </c>
      <c r="M2002" t="s">
        <v>549</v>
      </c>
      <c r="N2002" t="s">
        <v>550</v>
      </c>
      <c r="O2002" t="s">
        <v>551</v>
      </c>
      <c r="P2002" t="s">
        <v>145</v>
      </c>
      <c r="Q2002" t="s">
        <v>227</v>
      </c>
    </row>
    <row r="2003" spans="1:17">
      <c r="A2003" t="s">
        <v>22101</v>
      </c>
      <c r="B2003" t="s">
        <v>22102</v>
      </c>
      <c r="C2003" t="s">
        <v>22103</v>
      </c>
      <c r="D2003" s="4">
        <v>45800.279097222221</v>
      </c>
      <c r="E2003" s="4">
        <v>45800.625</v>
      </c>
      <c r="F2003" s="4">
        <v>45800.642361111109</v>
      </c>
      <c r="G2003" s="4">
        <v>45800.625057870369</v>
      </c>
      <c r="H2003" t="s">
        <v>3155</v>
      </c>
      <c r="I2003" t="s">
        <v>3175</v>
      </c>
      <c r="J2003">
        <v>0</v>
      </c>
      <c r="K2003" t="s">
        <v>3157</v>
      </c>
      <c r="L2003" t="s">
        <v>3564</v>
      </c>
      <c r="M2003" t="s">
        <v>549</v>
      </c>
      <c r="N2003" t="s">
        <v>550</v>
      </c>
      <c r="O2003" t="s">
        <v>136</v>
      </c>
      <c r="P2003" t="s">
        <v>147</v>
      </c>
      <c r="Q2003" t="s">
        <v>258</v>
      </c>
    </row>
    <row r="2004" spans="1:17">
      <c r="A2004" t="s">
        <v>22104</v>
      </c>
      <c r="B2004" t="s">
        <v>22105</v>
      </c>
      <c r="C2004" t="s">
        <v>22106</v>
      </c>
      <c r="D2004" s="4">
        <v>45800.278425925928</v>
      </c>
      <c r="E2004" s="4">
        <v>45804.375</v>
      </c>
      <c r="F2004" s="4">
        <v>45804.392361111109</v>
      </c>
      <c r="G2004" s="4"/>
      <c r="H2004" t="s">
        <v>3155</v>
      </c>
      <c r="I2004" t="s">
        <v>3171</v>
      </c>
      <c r="J2004">
        <v>1001</v>
      </c>
      <c r="K2004" t="s">
        <v>3157</v>
      </c>
      <c r="L2004" t="s">
        <v>3245</v>
      </c>
      <c r="M2004" t="s">
        <v>549</v>
      </c>
      <c r="N2004" t="s">
        <v>550</v>
      </c>
      <c r="O2004" t="s">
        <v>616</v>
      </c>
      <c r="P2004" t="s">
        <v>314</v>
      </c>
      <c r="Q2004" t="s">
        <v>319</v>
      </c>
    </row>
    <row r="2005" spans="1:17">
      <c r="A2005" t="s">
        <v>22107</v>
      </c>
      <c r="B2005" t="s">
        <v>22108</v>
      </c>
      <c r="C2005" t="s">
        <v>22109</v>
      </c>
      <c r="D2005" s="4">
        <v>45800.278333333335</v>
      </c>
      <c r="E2005" s="4">
        <v>45803.916666666664</v>
      </c>
      <c r="F2005" s="4">
        <v>45803.934027777781</v>
      </c>
      <c r="G2005" s="4">
        <v>45803.915243055555</v>
      </c>
      <c r="H2005" t="s">
        <v>3155</v>
      </c>
      <c r="I2005" t="s">
        <v>3184</v>
      </c>
      <c r="J2005">
        <v>0</v>
      </c>
      <c r="K2005" t="s">
        <v>3157</v>
      </c>
      <c r="L2005" t="s">
        <v>3564</v>
      </c>
      <c r="M2005" t="s">
        <v>549</v>
      </c>
      <c r="N2005" t="s">
        <v>550</v>
      </c>
      <c r="O2005" t="s">
        <v>616</v>
      </c>
      <c r="P2005" t="s">
        <v>314</v>
      </c>
      <c r="Q2005" t="s">
        <v>316</v>
      </c>
    </row>
    <row r="2006" spans="1:17">
      <c r="A2006" t="s">
        <v>22101</v>
      </c>
      <c r="B2006" t="s">
        <v>22110</v>
      </c>
      <c r="C2006" t="s">
        <v>22111</v>
      </c>
      <c r="D2006" s="4">
        <v>45800.277557870373</v>
      </c>
      <c r="E2006" s="4">
        <v>45800.666666666664</v>
      </c>
      <c r="F2006" s="4">
        <v>45800.684027777781</v>
      </c>
      <c r="G2006" s="4">
        <v>45800.663356481484</v>
      </c>
      <c r="H2006" t="s">
        <v>3155</v>
      </c>
      <c r="I2006" t="s">
        <v>3175</v>
      </c>
      <c r="J2006">
        <v>0</v>
      </c>
      <c r="K2006" t="s">
        <v>3157</v>
      </c>
      <c r="L2006" t="s">
        <v>3564</v>
      </c>
      <c r="M2006" t="s">
        <v>549</v>
      </c>
      <c r="N2006" t="s">
        <v>550</v>
      </c>
      <c r="O2006" t="s">
        <v>136</v>
      </c>
      <c r="P2006" t="s">
        <v>147</v>
      </c>
      <c r="Q2006" t="s">
        <v>258</v>
      </c>
    </row>
    <row r="2007" spans="1:17">
      <c r="A2007" t="s">
        <v>22112</v>
      </c>
      <c r="B2007" t="s">
        <v>22113</v>
      </c>
      <c r="C2007" t="s">
        <v>22114</v>
      </c>
      <c r="D2007" s="4">
        <v>45800.277094907404</v>
      </c>
      <c r="E2007" s="4">
        <v>45801.9375</v>
      </c>
      <c r="F2007" s="4">
        <v>45801.975694444445</v>
      </c>
      <c r="G2007" s="4">
        <v>45801.936956018515</v>
      </c>
      <c r="H2007" t="s">
        <v>3155</v>
      </c>
      <c r="I2007" t="s">
        <v>3156</v>
      </c>
      <c r="J2007">
        <v>0</v>
      </c>
      <c r="K2007" t="s">
        <v>3194</v>
      </c>
      <c r="L2007" t="s">
        <v>3564</v>
      </c>
      <c r="M2007" t="s">
        <v>549</v>
      </c>
      <c r="N2007" t="s">
        <v>550</v>
      </c>
      <c r="O2007" t="s">
        <v>551</v>
      </c>
      <c r="P2007" t="s">
        <v>145</v>
      </c>
      <c r="Q2007" t="s">
        <v>222</v>
      </c>
    </row>
    <row r="2008" spans="1:17">
      <c r="A2008" t="s">
        <v>22022</v>
      </c>
      <c r="B2008" t="s">
        <v>22034</v>
      </c>
      <c r="C2008" t="s">
        <v>22115</v>
      </c>
      <c r="D2008" s="4">
        <v>45800.276678240742</v>
      </c>
      <c r="E2008" s="4">
        <v>45800.833333333336</v>
      </c>
      <c r="F2008" s="4">
        <v>45800.850694444445</v>
      </c>
      <c r="G2008" s="4"/>
      <c r="H2008" t="s">
        <v>3155</v>
      </c>
      <c r="I2008" t="s">
        <v>3184</v>
      </c>
      <c r="J2008">
        <v>1002</v>
      </c>
      <c r="K2008" t="s">
        <v>3157</v>
      </c>
      <c r="L2008" t="s">
        <v>3245</v>
      </c>
      <c r="M2008" t="s">
        <v>549</v>
      </c>
      <c r="N2008" t="s">
        <v>550</v>
      </c>
      <c r="O2008" t="s">
        <v>616</v>
      </c>
      <c r="P2008" t="s">
        <v>314</v>
      </c>
      <c r="Q2008" t="s">
        <v>319</v>
      </c>
    </row>
    <row r="2009" spans="1:17">
      <c r="A2009" t="s">
        <v>22101</v>
      </c>
      <c r="B2009" t="s">
        <v>22102</v>
      </c>
      <c r="C2009" t="s">
        <v>22116</v>
      </c>
      <c r="D2009" s="4">
        <v>45800.276377314818</v>
      </c>
      <c r="E2009" s="4">
        <v>45800.625</v>
      </c>
      <c r="F2009" s="4">
        <v>45800.642361111109</v>
      </c>
      <c r="G2009" s="4"/>
      <c r="H2009" t="s">
        <v>3155</v>
      </c>
      <c r="I2009" t="s">
        <v>3175</v>
      </c>
      <c r="J2009">
        <v>0</v>
      </c>
      <c r="K2009" t="s">
        <v>3157</v>
      </c>
      <c r="L2009" t="s">
        <v>3245</v>
      </c>
      <c r="M2009" t="s">
        <v>549</v>
      </c>
      <c r="N2009" t="s">
        <v>550</v>
      </c>
      <c r="O2009" t="s">
        <v>136</v>
      </c>
      <c r="P2009" t="s">
        <v>147</v>
      </c>
      <c r="Q2009" t="s">
        <v>258</v>
      </c>
    </row>
    <row r="2010" spans="1:17">
      <c r="A2010" t="s">
        <v>22117</v>
      </c>
      <c r="B2010" t="s">
        <v>22118</v>
      </c>
      <c r="C2010" t="s">
        <v>22119</v>
      </c>
      <c r="D2010" s="4">
        <v>45800.275671296295</v>
      </c>
      <c r="E2010" s="4">
        <v>45804.25</v>
      </c>
      <c r="F2010" s="4">
        <v>45804.267361111109</v>
      </c>
      <c r="G2010" s="4">
        <v>45804.250740740739</v>
      </c>
      <c r="H2010" t="s">
        <v>3155</v>
      </c>
      <c r="I2010" t="s">
        <v>3171</v>
      </c>
      <c r="J2010">
        <v>0</v>
      </c>
      <c r="K2010" t="s">
        <v>3194</v>
      </c>
      <c r="L2010" t="s">
        <v>3564</v>
      </c>
      <c r="M2010" t="s">
        <v>549</v>
      </c>
      <c r="N2010" t="s">
        <v>559</v>
      </c>
      <c r="O2010" t="s">
        <v>469</v>
      </c>
      <c r="P2010" t="s">
        <v>180</v>
      </c>
      <c r="Q2010" t="s">
        <v>185</v>
      </c>
    </row>
    <row r="2011" spans="1:17">
      <c r="A2011" t="s">
        <v>21016</v>
      </c>
      <c r="B2011" t="s">
        <v>21809</v>
      </c>
      <c r="C2011" t="s">
        <v>22120</v>
      </c>
      <c r="D2011" s="4">
        <v>45800.271689814814</v>
      </c>
      <c r="E2011" s="4">
        <v>45801.458333333336</v>
      </c>
      <c r="F2011" s="4">
        <v>45801.475694444445</v>
      </c>
      <c r="G2011" s="4"/>
      <c r="H2011" t="s">
        <v>3155</v>
      </c>
      <c r="I2011" t="s">
        <v>3184</v>
      </c>
      <c r="J2011">
        <v>0</v>
      </c>
      <c r="K2011" t="s">
        <v>3157</v>
      </c>
      <c r="L2011" t="s">
        <v>3245</v>
      </c>
      <c r="M2011" t="s">
        <v>549</v>
      </c>
      <c r="N2011" t="s">
        <v>550</v>
      </c>
      <c r="O2011" t="s">
        <v>616</v>
      </c>
      <c r="P2011" t="s">
        <v>314</v>
      </c>
      <c r="Q2011" t="s">
        <v>320</v>
      </c>
    </row>
    <row r="2012" spans="1:17">
      <c r="A2012" t="s">
        <v>22121</v>
      </c>
      <c r="B2012" t="s">
        <v>22122</v>
      </c>
      <c r="C2012" t="s">
        <v>22123</v>
      </c>
      <c r="D2012" s="4">
        <v>45800.271562499998</v>
      </c>
      <c r="E2012" s="4">
        <v>45804.291666666664</v>
      </c>
      <c r="F2012" s="4">
        <v>45804.309027777781</v>
      </c>
      <c r="G2012" s="4">
        <v>45804.292557870373</v>
      </c>
      <c r="H2012" t="s">
        <v>3155</v>
      </c>
      <c r="I2012" t="s">
        <v>3171</v>
      </c>
      <c r="J2012">
        <v>1001</v>
      </c>
      <c r="K2012" t="s">
        <v>3157</v>
      </c>
      <c r="L2012" t="s">
        <v>3564</v>
      </c>
      <c r="M2012" t="s">
        <v>549</v>
      </c>
      <c r="N2012" t="s">
        <v>550</v>
      </c>
      <c r="O2012" t="s">
        <v>136</v>
      </c>
      <c r="P2012" t="s">
        <v>147</v>
      </c>
      <c r="Q2012" t="s">
        <v>258</v>
      </c>
    </row>
    <row r="2013" spans="1:17">
      <c r="A2013" t="s">
        <v>22112</v>
      </c>
      <c r="B2013" t="s">
        <v>22124</v>
      </c>
      <c r="C2013" t="s">
        <v>22125</v>
      </c>
      <c r="D2013" s="4">
        <v>45800.270821759259</v>
      </c>
      <c r="E2013" s="4">
        <v>45801.916666666664</v>
      </c>
      <c r="F2013" s="4">
        <v>45801.954861111109</v>
      </c>
      <c r="G2013" s="4">
        <v>45801.916388888887</v>
      </c>
      <c r="H2013" t="s">
        <v>3155</v>
      </c>
      <c r="I2013" t="s">
        <v>3156</v>
      </c>
      <c r="J2013">
        <v>0</v>
      </c>
      <c r="K2013" t="s">
        <v>3157</v>
      </c>
      <c r="L2013" t="s">
        <v>3564</v>
      </c>
      <c r="M2013" t="s">
        <v>549</v>
      </c>
      <c r="N2013" t="s">
        <v>550</v>
      </c>
      <c r="O2013" t="s">
        <v>551</v>
      </c>
      <c r="P2013" t="s">
        <v>145</v>
      </c>
      <c r="Q2013" t="s">
        <v>222</v>
      </c>
    </row>
    <row r="2014" spans="1:17">
      <c r="A2014" t="s">
        <v>22126</v>
      </c>
      <c r="B2014" t="s">
        <v>22127</v>
      </c>
      <c r="C2014" t="s">
        <v>22128</v>
      </c>
      <c r="D2014" s="4">
        <v>45800.267523148148</v>
      </c>
      <c r="E2014" s="4">
        <v>45804.875</v>
      </c>
      <c r="F2014" s="4">
        <v>45804.892361111109</v>
      </c>
      <c r="G2014" s="4">
        <v>45804.875578703701</v>
      </c>
      <c r="H2014" t="s">
        <v>3155</v>
      </c>
      <c r="I2014" t="s">
        <v>3184</v>
      </c>
      <c r="J2014">
        <v>0</v>
      </c>
      <c r="K2014" t="s">
        <v>3157</v>
      </c>
      <c r="L2014" t="s">
        <v>3564</v>
      </c>
      <c r="M2014" t="s">
        <v>549</v>
      </c>
      <c r="N2014" t="s">
        <v>550</v>
      </c>
      <c r="O2014" t="s">
        <v>616</v>
      </c>
      <c r="P2014" t="s">
        <v>314</v>
      </c>
      <c r="Q2014" t="s">
        <v>323</v>
      </c>
    </row>
    <row r="2015" spans="1:17">
      <c r="A2015" t="s">
        <v>22126</v>
      </c>
      <c r="B2015" t="s">
        <v>22127</v>
      </c>
      <c r="C2015" t="s">
        <v>22129</v>
      </c>
      <c r="D2015" s="4">
        <v>45800.263981481483</v>
      </c>
      <c r="E2015" s="4">
        <v>45804.875</v>
      </c>
      <c r="F2015" s="4">
        <v>45804.892361111109</v>
      </c>
      <c r="G2015" s="4"/>
      <c r="H2015" t="s">
        <v>3155</v>
      </c>
      <c r="I2015" t="s">
        <v>3184</v>
      </c>
      <c r="J2015">
        <v>0</v>
      </c>
      <c r="K2015" t="s">
        <v>3157</v>
      </c>
      <c r="L2015" t="s">
        <v>3245</v>
      </c>
      <c r="M2015" t="s">
        <v>549</v>
      </c>
      <c r="N2015" t="s">
        <v>550</v>
      </c>
      <c r="O2015" t="s">
        <v>616</v>
      </c>
      <c r="P2015" t="s">
        <v>314</v>
      </c>
      <c r="Q2015" t="s">
        <v>323</v>
      </c>
    </row>
    <row r="2016" spans="1:17">
      <c r="A2016" t="s">
        <v>22005</v>
      </c>
      <c r="B2016" t="s">
        <v>22006</v>
      </c>
      <c r="C2016" t="s">
        <v>22130</v>
      </c>
      <c r="D2016" s="4">
        <v>45800.256747685184</v>
      </c>
      <c r="E2016" s="4">
        <v>45803.833333333336</v>
      </c>
      <c r="F2016" s="4">
        <v>45803.871527777781</v>
      </c>
      <c r="G2016" s="4"/>
      <c r="H2016" t="s">
        <v>3155</v>
      </c>
      <c r="I2016" t="s">
        <v>3156</v>
      </c>
      <c r="J2016">
        <v>0</v>
      </c>
      <c r="K2016" t="s">
        <v>3194</v>
      </c>
      <c r="L2016" t="s">
        <v>3245</v>
      </c>
      <c r="M2016" t="s">
        <v>549</v>
      </c>
      <c r="N2016" t="s">
        <v>550</v>
      </c>
      <c r="O2016" t="s">
        <v>616</v>
      </c>
      <c r="P2016" t="s">
        <v>314</v>
      </c>
      <c r="Q2016" t="s">
        <v>322</v>
      </c>
    </row>
    <row r="2017" spans="1:17">
      <c r="A2017" t="s">
        <v>22131</v>
      </c>
      <c r="B2017" t="s">
        <v>22132</v>
      </c>
      <c r="C2017" t="s">
        <v>22133</v>
      </c>
      <c r="D2017" s="4">
        <v>45800.253182870372</v>
      </c>
      <c r="E2017" s="4">
        <v>45804.416666666664</v>
      </c>
      <c r="F2017" s="4">
        <v>45804.434027777781</v>
      </c>
      <c r="G2017" s="4">
        <v>45804.415127314816</v>
      </c>
      <c r="H2017" t="s">
        <v>3155</v>
      </c>
      <c r="I2017" t="s">
        <v>3162</v>
      </c>
      <c r="J2017">
        <v>0</v>
      </c>
      <c r="K2017" t="s">
        <v>3379</v>
      </c>
      <c r="L2017" t="s">
        <v>3564</v>
      </c>
      <c r="M2017" t="s">
        <v>549</v>
      </c>
      <c r="N2017" t="s">
        <v>550</v>
      </c>
      <c r="O2017" t="s">
        <v>1923</v>
      </c>
      <c r="P2017" t="s">
        <v>1924</v>
      </c>
      <c r="Q2017" t="s">
        <v>3394</v>
      </c>
    </row>
    <row r="2018" spans="1:17">
      <c r="A2018" t="s">
        <v>22121</v>
      </c>
      <c r="B2018" t="s">
        <v>22122</v>
      </c>
      <c r="C2018" t="s">
        <v>22134</v>
      </c>
      <c r="D2018" s="4">
        <v>45800.246678240743</v>
      </c>
      <c r="E2018" s="4">
        <v>45804.291666666664</v>
      </c>
      <c r="F2018" s="4">
        <v>45804.329861111109</v>
      </c>
      <c r="G2018" s="4"/>
      <c r="H2018" t="s">
        <v>3155</v>
      </c>
      <c r="I2018" t="s">
        <v>3156</v>
      </c>
      <c r="J2018">
        <v>0</v>
      </c>
      <c r="K2018" t="s">
        <v>3157</v>
      </c>
      <c r="L2018" t="s">
        <v>3245</v>
      </c>
      <c r="M2018" t="s">
        <v>549</v>
      </c>
      <c r="N2018" t="s">
        <v>550</v>
      </c>
      <c r="O2018" t="s">
        <v>136</v>
      </c>
      <c r="P2018" t="s">
        <v>147</v>
      </c>
      <c r="Q2018" t="s">
        <v>258</v>
      </c>
    </row>
    <row r="2019" spans="1:17">
      <c r="A2019" t="s">
        <v>22135</v>
      </c>
      <c r="B2019" t="s">
        <v>22136</v>
      </c>
      <c r="C2019" t="s">
        <v>22137</v>
      </c>
      <c r="D2019" s="4">
        <v>45800.24628472222</v>
      </c>
      <c r="E2019" s="4">
        <v>45803.458333333336</v>
      </c>
      <c r="F2019" s="4">
        <v>45803.496527777781</v>
      </c>
      <c r="G2019" s="4">
        <v>45803.448703703703</v>
      </c>
      <c r="H2019" t="s">
        <v>3155</v>
      </c>
      <c r="I2019" t="s">
        <v>3156</v>
      </c>
      <c r="J2019">
        <v>0</v>
      </c>
      <c r="K2019" t="s">
        <v>3157</v>
      </c>
      <c r="L2019" t="s">
        <v>3564</v>
      </c>
      <c r="M2019" t="s">
        <v>549</v>
      </c>
      <c r="N2019" t="s">
        <v>550</v>
      </c>
      <c r="O2019" t="s">
        <v>136</v>
      </c>
      <c r="P2019" t="s">
        <v>147</v>
      </c>
      <c r="Q2019" t="s">
        <v>258</v>
      </c>
    </row>
    <row r="2020" spans="1:17">
      <c r="A2020" t="s">
        <v>22138</v>
      </c>
      <c r="B2020" t="s">
        <v>22139</v>
      </c>
      <c r="C2020" t="s">
        <v>22140</v>
      </c>
      <c r="D2020" s="4">
        <v>45800.245185185187</v>
      </c>
      <c r="E2020" s="4">
        <v>45800.8125</v>
      </c>
      <c r="F2020" s="4">
        <v>45800.850694444445</v>
      </c>
      <c r="G2020" s="4">
        <v>45800.807291666664</v>
      </c>
      <c r="H2020" t="s">
        <v>3155</v>
      </c>
      <c r="I2020" t="s">
        <v>3209</v>
      </c>
      <c r="J2020">
        <v>0</v>
      </c>
      <c r="K2020" t="s">
        <v>3157</v>
      </c>
      <c r="L2020" t="s">
        <v>3564</v>
      </c>
      <c r="M2020" t="s">
        <v>549</v>
      </c>
      <c r="N2020" t="s">
        <v>550</v>
      </c>
      <c r="O2020" t="s">
        <v>136</v>
      </c>
      <c r="P2020" t="s">
        <v>264</v>
      </c>
      <c r="Q2020" t="s">
        <v>265</v>
      </c>
    </row>
    <row r="2021" spans="1:17">
      <c r="A2021" t="s">
        <v>22141</v>
      </c>
      <c r="B2021" t="s">
        <v>22142</v>
      </c>
      <c r="C2021" t="s">
        <v>22143</v>
      </c>
      <c r="D2021" s="4">
        <v>45800.235856481479</v>
      </c>
      <c r="E2021" s="4">
        <v>45803.895833333336</v>
      </c>
      <c r="F2021" s="4">
        <v>45803.934027777781</v>
      </c>
      <c r="G2021" s="4">
        <v>45803.895474537036</v>
      </c>
      <c r="H2021" t="s">
        <v>3155</v>
      </c>
      <c r="I2021" t="s">
        <v>3240</v>
      </c>
      <c r="J2021">
        <v>0</v>
      </c>
      <c r="K2021" t="s">
        <v>3194</v>
      </c>
      <c r="L2021" t="s">
        <v>3564</v>
      </c>
      <c r="M2021" t="s">
        <v>549</v>
      </c>
      <c r="N2021" t="s">
        <v>550</v>
      </c>
      <c r="O2021" t="s">
        <v>551</v>
      </c>
      <c r="P2021" t="s">
        <v>149</v>
      </c>
      <c r="Q2021" t="s">
        <v>200</v>
      </c>
    </row>
    <row r="2022" spans="1:17">
      <c r="A2022" t="s">
        <v>22144</v>
      </c>
      <c r="B2022" t="s">
        <v>22145</v>
      </c>
      <c r="C2022" t="s">
        <v>22146</v>
      </c>
      <c r="D2022" s="4">
        <v>45800.235462962963</v>
      </c>
      <c r="E2022" s="4">
        <v>45803.395833333336</v>
      </c>
      <c r="F2022" s="4">
        <v>45803.413194444445</v>
      </c>
      <c r="G2022" s="4">
        <v>45803.398333333331</v>
      </c>
      <c r="H2022" t="s">
        <v>3155</v>
      </c>
      <c r="I2022" t="s">
        <v>3171</v>
      </c>
      <c r="J2022">
        <v>1001</v>
      </c>
      <c r="K2022" t="s">
        <v>3157</v>
      </c>
      <c r="L2022" t="s">
        <v>3564</v>
      </c>
      <c r="M2022" t="s">
        <v>549</v>
      </c>
      <c r="N2022" t="s">
        <v>550</v>
      </c>
      <c r="O2022" t="s">
        <v>616</v>
      </c>
      <c r="P2022" t="s">
        <v>314</v>
      </c>
      <c r="Q2022" t="s">
        <v>322</v>
      </c>
    </row>
    <row r="2023" spans="1:17">
      <c r="A2023" t="s">
        <v>22147</v>
      </c>
      <c r="B2023" t="s">
        <v>22148</v>
      </c>
      <c r="C2023" t="s">
        <v>22149</v>
      </c>
      <c r="D2023" s="4">
        <v>45800.231238425928</v>
      </c>
      <c r="E2023" s="4">
        <v>45802.333333333336</v>
      </c>
      <c r="F2023" s="4">
        <v>45802.371527777781</v>
      </c>
      <c r="G2023" s="4">
        <v>45802.337500000001</v>
      </c>
      <c r="H2023" t="s">
        <v>3155</v>
      </c>
      <c r="I2023" t="s">
        <v>3240</v>
      </c>
      <c r="J2023">
        <v>0</v>
      </c>
      <c r="K2023" t="s">
        <v>3227</v>
      </c>
      <c r="L2023" t="s">
        <v>3564</v>
      </c>
      <c r="M2023" t="s">
        <v>549</v>
      </c>
      <c r="N2023" t="s">
        <v>550</v>
      </c>
      <c r="O2023" t="s">
        <v>551</v>
      </c>
      <c r="P2023" t="s">
        <v>149</v>
      </c>
      <c r="Q2023" t="s">
        <v>200</v>
      </c>
    </row>
    <row r="2024" spans="1:17">
      <c r="A2024" t="s">
        <v>22150</v>
      </c>
      <c r="B2024" t="s">
        <v>22151</v>
      </c>
      <c r="C2024" t="s">
        <v>22152</v>
      </c>
      <c r="D2024" s="4">
        <v>45800.224965277775</v>
      </c>
      <c r="E2024" s="4">
        <v>45805.270833333336</v>
      </c>
      <c r="F2024" s="4">
        <v>45805.288194444445</v>
      </c>
      <c r="G2024" s="4">
        <v>45805.26734953704</v>
      </c>
      <c r="H2024" t="s">
        <v>3155</v>
      </c>
      <c r="I2024" t="s">
        <v>3171</v>
      </c>
      <c r="J2024">
        <v>0</v>
      </c>
      <c r="K2024" t="s">
        <v>3157</v>
      </c>
      <c r="L2024" t="s">
        <v>3564</v>
      </c>
      <c r="M2024" t="s">
        <v>549</v>
      </c>
      <c r="N2024" t="s">
        <v>550</v>
      </c>
      <c r="O2024" t="s">
        <v>616</v>
      </c>
      <c r="P2024" t="s">
        <v>314</v>
      </c>
      <c r="Q2024" t="s">
        <v>317</v>
      </c>
    </row>
    <row r="2025" spans="1:17">
      <c r="A2025" t="s">
        <v>22153</v>
      </c>
      <c r="B2025" t="s">
        <v>22154</v>
      </c>
      <c r="C2025" t="s">
        <v>22155</v>
      </c>
      <c r="D2025" s="4">
        <v>45800.21234953704</v>
      </c>
      <c r="E2025" s="4">
        <v>45803.8125</v>
      </c>
      <c r="F2025" s="4">
        <v>45803.829861111109</v>
      </c>
      <c r="G2025" s="4"/>
      <c r="H2025" t="s">
        <v>3155</v>
      </c>
      <c r="I2025" t="s">
        <v>3184</v>
      </c>
      <c r="J2025">
        <v>0</v>
      </c>
      <c r="K2025" t="s">
        <v>3157</v>
      </c>
      <c r="L2025" t="s">
        <v>3593</v>
      </c>
      <c r="M2025" t="s">
        <v>549</v>
      </c>
      <c r="N2025" t="s">
        <v>3275</v>
      </c>
      <c r="O2025" t="s">
        <v>3276</v>
      </c>
      <c r="P2025" t="s">
        <v>626</v>
      </c>
      <c r="Q2025" t="s">
        <v>4889</v>
      </c>
    </row>
    <row r="2026" spans="1:17">
      <c r="A2026" t="s">
        <v>22156</v>
      </c>
      <c r="B2026" t="s">
        <v>22157</v>
      </c>
      <c r="C2026" t="s">
        <v>22158</v>
      </c>
      <c r="D2026" s="4">
        <v>45800.194166666668</v>
      </c>
      <c r="E2026" s="4">
        <v>45801.854166666664</v>
      </c>
      <c r="F2026" s="4">
        <v>45801.871527777781</v>
      </c>
      <c r="G2026" s="4"/>
      <c r="H2026" t="s">
        <v>3155</v>
      </c>
      <c r="I2026" t="s">
        <v>3184</v>
      </c>
      <c r="J2026">
        <v>1001</v>
      </c>
      <c r="K2026" t="s">
        <v>3157</v>
      </c>
      <c r="L2026" t="s">
        <v>3245</v>
      </c>
      <c r="M2026" t="s">
        <v>549</v>
      </c>
      <c r="N2026" t="s">
        <v>550</v>
      </c>
      <c r="O2026" t="s">
        <v>136</v>
      </c>
      <c r="P2026" t="s">
        <v>143</v>
      </c>
      <c r="Q2026" t="s">
        <v>310</v>
      </c>
    </row>
    <row r="2027" spans="1:17">
      <c r="A2027" t="s">
        <v>22159</v>
      </c>
      <c r="B2027" t="s">
        <v>22160</v>
      </c>
      <c r="C2027" t="s">
        <v>22161</v>
      </c>
      <c r="D2027" s="4">
        <v>45800.163715277777</v>
      </c>
      <c r="E2027" s="4">
        <v>45808.666666666664</v>
      </c>
      <c r="F2027" s="4">
        <v>45808.704861111109</v>
      </c>
      <c r="G2027" s="4"/>
      <c r="H2027" t="s">
        <v>3155</v>
      </c>
      <c r="I2027" t="s">
        <v>3209</v>
      </c>
      <c r="J2027">
        <v>0</v>
      </c>
      <c r="K2027" t="s">
        <v>3157</v>
      </c>
      <c r="L2027" t="s">
        <v>3158</v>
      </c>
      <c r="M2027" t="s">
        <v>549</v>
      </c>
      <c r="N2027" t="s">
        <v>550</v>
      </c>
      <c r="O2027" t="s">
        <v>551</v>
      </c>
      <c r="P2027" t="s">
        <v>141</v>
      </c>
      <c r="Q2027" t="s">
        <v>231</v>
      </c>
    </row>
    <row r="2028" spans="1:17">
      <c r="A2028" t="s">
        <v>22162</v>
      </c>
      <c r="B2028" t="s">
        <v>22163</v>
      </c>
      <c r="C2028" t="s">
        <v>22164</v>
      </c>
      <c r="D2028" s="4">
        <v>45800.122662037036</v>
      </c>
      <c r="E2028" s="4">
        <v>45808.791666666664</v>
      </c>
      <c r="F2028" s="4">
        <v>45808.809027777781</v>
      </c>
      <c r="G2028" s="4"/>
      <c r="H2028" t="s">
        <v>3155</v>
      </c>
      <c r="I2028" t="s">
        <v>3162</v>
      </c>
      <c r="J2028">
        <v>0</v>
      </c>
      <c r="K2028" t="s">
        <v>3227</v>
      </c>
      <c r="L2028" t="s">
        <v>3245</v>
      </c>
      <c r="M2028" t="s">
        <v>549</v>
      </c>
      <c r="N2028" t="s">
        <v>550</v>
      </c>
      <c r="O2028" t="s">
        <v>1923</v>
      </c>
      <c r="P2028" t="s">
        <v>1924</v>
      </c>
      <c r="Q2028" t="s">
        <v>3394</v>
      </c>
    </row>
    <row r="2029" spans="1:17">
      <c r="A2029" t="s">
        <v>22165</v>
      </c>
      <c r="B2029" t="s">
        <v>22166</v>
      </c>
      <c r="C2029" t="s">
        <v>22167</v>
      </c>
      <c r="D2029" s="4">
        <v>45800.097349537034</v>
      </c>
      <c r="E2029" s="4">
        <v>45813.291666666664</v>
      </c>
      <c r="F2029" s="4">
        <v>45813.309027777781</v>
      </c>
      <c r="G2029" s="4"/>
      <c r="H2029" t="s">
        <v>3155</v>
      </c>
      <c r="I2029" t="s">
        <v>3184</v>
      </c>
      <c r="J2029">
        <v>0</v>
      </c>
      <c r="K2029" t="s">
        <v>3157</v>
      </c>
      <c r="L2029" t="s">
        <v>3158</v>
      </c>
      <c r="M2029" t="s">
        <v>549</v>
      </c>
      <c r="N2029" t="s">
        <v>550</v>
      </c>
      <c r="O2029" t="s">
        <v>136</v>
      </c>
      <c r="P2029" t="s">
        <v>264</v>
      </c>
      <c r="Q2029" t="s">
        <v>265</v>
      </c>
    </row>
    <row r="2030" spans="1:17">
      <c r="A2030" t="s">
        <v>22168</v>
      </c>
      <c r="B2030" t="s">
        <v>22169</v>
      </c>
      <c r="C2030" t="s">
        <v>22170</v>
      </c>
      <c r="D2030" s="4">
        <v>45800.0934837963</v>
      </c>
      <c r="E2030" s="4">
        <v>45800.583333333336</v>
      </c>
      <c r="F2030" s="4">
        <v>45800.600694444445</v>
      </c>
      <c r="G2030" s="4"/>
      <c r="H2030" t="s">
        <v>3155</v>
      </c>
      <c r="I2030" t="s">
        <v>3184</v>
      </c>
      <c r="J2030">
        <v>1</v>
      </c>
      <c r="K2030" t="s">
        <v>3227</v>
      </c>
      <c r="L2030" t="s">
        <v>3593</v>
      </c>
      <c r="M2030" t="s">
        <v>549</v>
      </c>
      <c r="N2030" t="s">
        <v>550</v>
      </c>
      <c r="O2030" t="s">
        <v>551</v>
      </c>
      <c r="P2030" t="s">
        <v>141</v>
      </c>
      <c r="Q2030" t="s">
        <v>231</v>
      </c>
    </row>
    <row r="2031" spans="1:17">
      <c r="A2031" t="s">
        <v>22171</v>
      </c>
      <c r="B2031" t="s">
        <v>22172</v>
      </c>
      <c r="C2031" t="s">
        <v>22173</v>
      </c>
      <c r="D2031" s="4">
        <v>45800.086747685185</v>
      </c>
      <c r="E2031" s="4">
        <v>45800.4375</v>
      </c>
      <c r="F2031" s="4">
        <v>45800.454861111109</v>
      </c>
      <c r="G2031" s="4"/>
      <c r="H2031" t="s">
        <v>3155</v>
      </c>
      <c r="I2031" t="s">
        <v>3184</v>
      </c>
      <c r="J2031">
        <v>1001</v>
      </c>
      <c r="K2031" t="s">
        <v>3157</v>
      </c>
      <c r="L2031" t="s">
        <v>3593</v>
      </c>
      <c r="M2031" t="s">
        <v>549</v>
      </c>
      <c r="N2031" t="s">
        <v>550</v>
      </c>
      <c r="O2031" t="s">
        <v>136</v>
      </c>
      <c r="P2031" t="s">
        <v>143</v>
      </c>
      <c r="Q2031" t="s">
        <v>303</v>
      </c>
    </row>
    <row r="2032" spans="1:17">
      <c r="A2032" t="s">
        <v>22174</v>
      </c>
      <c r="B2032" t="s">
        <v>22175</v>
      </c>
      <c r="C2032" t="s">
        <v>22176</v>
      </c>
      <c r="D2032" s="4">
        <v>45800.086122685185</v>
      </c>
      <c r="E2032" s="4">
        <v>45800.4375</v>
      </c>
      <c r="F2032" s="4">
        <v>45800.454861111109</v>
      </c>
      <c r="G2032" s="4"/>
      <c r="H2032" t="s">
        <v>3155</v>
      </c>
      <c r="I2032" t="s">
        <v>3184</v>
      </c>
      <c r="J2032">
        <v>1</v>
      </c>
      <c r="K2032" t="s">
        <v>3227</v>
      </c>
      <c r="L2032" t="s">
        <v>3593</v>
      </c>
      <c r="M2032" t="s">
        <v>549</v>
      </c>
      <c r="N2032" t="s">
        <v>550</v>
      </c>
      <c r="O2032" t="s">
        <v>551</v>
      </c>
      <c r="P2032" t="s">
        <v>141</v>
      </c>
      <c r="Q2032" t="s">
        <v>231</v>
      </c>
    </row>
    <row r="2033" spans="1:17">
      <c r="A2033" t="s">
        <v>21619</v>
      </c>
      <c r="B2033" t="s">
        <v>21620</v>
      </c>
      <c r="C2033" t="s">
        <v>22177</v>
      </c>
      <c r="D2033" s="4">
        <v>45800.081921296296</v>
      </c>
      <c r="E2033" s="4">
        <v>45801.375</v>
      </c>
      <c r="F2033" s="4">
        <v>45801.413194444445</v>
      </c>
      <c r="G2033" s="4"/>
      <c r="H2033" t="s">
        <v>3155</v>
      </c>
      <c r="I2033" t="s">
        <v>3240</v>
      </c>
      <c r="J2033">
        <v>1002</v>
      </c>
      <c r="K2033" t="s">
        <v>3157</v>
      </c>
      <c r="L2033" t="s">
        <v>3245</v>
      </c>
      <c r="M2033" t="s">
        <v>549</v>
      </c>
      <c r="N2033" t="s">
        <v>550</v>
      </c>
      <c r="O2033" t="s">
        <v>551</v>
      </c>
      <c r="P2033" t="s">
        <v>141</v>
      </c>
      <c r="Q2033" t="s">
        <v>234</v>
      </c>
    </row>
    <row r="2034" spans="1:17">
      <c r="A2034" t="s">
        <v>22178</v>
      </c>
      <c r="B2034" t="s">
        <v>22179</v>
      </c>
      <c r="C2034" t="s">
        <v>22180</v>
      </c>
      <c r="D2034" s="4">
        <v>45800.058935185189</v>
      </c>
      <c r="E2034" s="4">
        <v>45806.520833333336</v>
      </c>
      <c r="F2034" s="4">
        <v>45806.538194444445</v>
      </c>
      <c r="G2034" s="4"/>
      <c r="H2034" t="s">
        <v>3155</v>
      </c>
      <c r="I2034" t="s">
        <v>3184</v>
      </c>
      <c r="J2034">
        <v>0</v>
      </c>
      <c r="K2034" t="s">
        <v>3157</v>
      </c>
      <c r="L2034" t="s">
        <v>3158</v>
      </c>
      <c r="M2034" t="s">
        <v>549</v>
      </c>
      <c r="N2034" t="s">
        <v>550</v>
      </c>
      <c r="O2034" t="s">
        <v>616</v>
      </c>
      <c r="P2034" t="s">
        <v>314</v>
      </c>
      <c r="Q2034" t="s">
        <v>320</v>
      </c>
    </row>
    <row r="2035" spans="1:17">
      <c r="A2035" t="s">
        <v>20473</v>
      </c>
      <c r="B2035" t="s">
        <v>20474</v>
      </c>
      <c r="C2035" t="s">
        <v>22181</v>
      </c>
      <c r="D2035" s="4">
        <v>45800.038958333331</v>
      </c>
      <c r="E2035" s="4">
        <v>45802.479166666664</v>
      </c>
      <c r="F2035" s="4">
        <v>45802.496527777781</v>
      </c>
      <c r="G2035" s="4"/>
      <c r="H2035" t="s">
        <v>3155</v>
      </c>
      <c r="I2035" t="s">
        <v>3162</v>
      </c>
      <c r="J2035">
        <v>0</v>
      </c>
      <c r="K2035" t="s">
        <v>3227</v>
      </c>
      <c r="L2035" t="s">
        <v>3245</v>
      </c>
      <c r="M2035" t="s">
        <v>549</v>
      </c>
      <c r="N2035" t="s">
        <v>550</v>
      </c>
      <c r="O2035" t="s">
        <v>1923</v>
      </c>
      <c r="P2035" t="s">
        <v>1924</v>
      </c>
      <c r="Q2035" t="s">
        <v>3199</v>
      </c>
    </row>
    <row r="2036" spans="1:17">
      <c r="A2036" t="s">
        <v>22182</v>
      </c>
      <c r="B2036" t="s">
        <v>22183</v>
      </c>
      <c r="C2036" t="s">
        <v>22184</v>
      </c>
      <c r="D2036" s="4">
        <v>45800.036620370367</v>
      </c>
      <c r="E2036" s="4">
        <v>45801.666666666664</v>
      </c>
      <c r="F2036" s="4">
        <v>45801.704861111109</v>
      </c>
      <c r="G2036" s="4">
        <v>45801.665821759256</v>
      </c>
      <c r="H2036" t="s">
        <v>3155</v>
      </c>
      <c r="I2036" t="s">
        <v>3156</v>
      </c>
      <c r="J2036">
        <v>0</v>
      </c>
      <c r="K2036" t="s">
        <v>3194</v>
      </c>
      <c r="L2036" t="s">
        <v>3564</v>
      </c>
      <c r="M2036" t="s">
        <v>549</v>
      </c>
      <c r="N2036" t="s">
        <v>550</v>
      </c>
      <c r="O2036" t="s">
        <v>551</v>
      </c>
      <c r="P2036" t="s">
        <v>141</v>
      </c>
      <c r="Q2036" t="s">
        <v>241</v>
      </c>
    </row>
    <row r="2037" spans="1:17">
      <c r="A2037" t="s">
        <v>22185</v>
      </c>
      <c r="B2037" t="s">
        <v>22186</v>
      </c>
      <c r="C2037" t="s">
        <v>22187</v>
      </c>
      <c r="D2037" s="4">
        <v>45800.030347222222</v>
      </c>
      <c r="E2037" s="4">
        <v>45804.416666666664</v>
      </c>
      <c r="F2037" s="4">
        <v>45804.454861111109</v>
      </c>
      <c r="G2037" s="4">
        <v>45804.41474537037</v>
      </c>
      <c r="H2037" t="s">
        <v>3155</v>
      </c>
      <c r="I2037" t="s">
        <v>3156</v>
      </c>
      <c r="J2037">
        <v>0</v>
      </c>
      <c r="K2037" t="s">
        <v>3194</v>
      </c>
      <c r="L2037" t="s">
        <v>3564</v>
      </c>
      <c r="M2037" t="s">
        <v>549</v>
      </c>
      <c r="N2037" t="s">
        <v>559</v>
      </c>
      <c r="O2037" t="s">
        <v>469</v>
      </c>
      <c r="P2037" t="s">
        <v>180</v>
      </c>
      <c r="Q2037" t="s">
        <v>183</v>
      </c>
    </row>
    <row r="2038" spans="1:17">
      <c r="A2038" t="s">
        <v>22188</v>
      </c>
      <c r="B2038" t="s">
        <v>22189</v>
      </c>
      <c r="C2038" t="s">
        <v>22190</v>
      </c>
      <c r="D2038" s="4">
        <v>45800.028773148151</v>
      </c>
      <c r="E2038" s="4">
        <v>45802.791666666664</v>
      </c>
      <c r="F2038" s="4">
        <v>45802.829861111109</v>
      </c>
      <c r="G2038" s="4"/>
      <c r="H2038" t="s">
        <v>3155</v>
      </c>
      <c r="I2038" t="s">
        <v>3156</v>
      </c>
      <c r="J2038">
        <v>0</v>
      </c>
      <c r="K2038" t="s">
        <v>3157</v>
      </c>
      <c r="L2038" t="s">
        <v>3245</v>
      </c>
      <c r="M2038" t="s">
        <v>549</v>
      </c>
      <c r="N2038" t="s">
        <v>550</v>
      </c>
      <c r="O2038" t="s">
        <v>616</v>
      </c>
      <c r="P2038" t="s">
        <v>314</v>
      </c>
      <c r="Q2038" t="s">
        <v>322</v>
      </c>
    </row>
    <row r="2039" spans="1:17">
      <c r="A2039" t="s">
        <v>22191</v>
      </c>
      <c r="B2039" t="s">
        <v>22192</v>
      </c>
      <c r="C2039" t="s">
        <v>22193</v>
      </c>
      <c r="D2039" s="4">
        <v>45800.026423611111</v>
      </c>
      <c r="E2039" s="4">
        <v>45800.416666666664</v>
      </c>
      <c r="F2039" s="4">
        <v>45800.454861111109</v>
      </c>
      <c r="G2039" s="4"/>
      <c r="H2039" t="s">
        <v>3155</v>
      </c>
      <c r="I2039" t="s">
        <v>3209</v>
      </c>
      <c r="J2039">
        <v>0</v>
      </c>
      <c r="K2039" t="s">
        <v>3227</v>
      </c>
      <c r="L2039" t="s">
        <v>3593</v>
      </c>
      <c r="M2039" t="s">
        <v>549</v>
      </c>
      <c r="N2039" t="s">
        <v>550</v>
      </c>
      <c r="O2039" t="s">
        <v>551</v>
      </c>
      <c r="P2039" t="s">
        <v>141</v>
      </c>
      <c r="Q2039" t="s">
        <v>232</v>
      </c>
    </row>
    <row r="2040" spans="1:17">
      <c r="A2040" t="s">
        <v>22194</v>
      </c>
      <c r="B2040" t="s">
        <v>22195</v>
      </c>
      <c r="C2040" t="s">
        <v>22196</v>
      </c>
      <c r="D2040" s="4">
        <v>45800.016087962962</v>
      </c>
      <c r="E2040" s="4">
        <v>45803.416666666664</v>
      </c>
      <c r="F2040" s="4">
        <v>45803.434027777781</v>
      </c>
      <c r="G2040" s="4"/>
      <c r="H2040" t="s">
        <v>3155</v>
      </c>
      <c r="I2040" t="s">
        <v>3162</v>
      </c>
      <c r="J2040">
        <v>0</v>
      </c>
      <c r="K2040" t="s">
        <v>3227</v>
      </c>
      <c r="L2040" t="s">
        <v>3245</v>
      </c>
      <c r="M2040" t="s">
        <v>549</v>
      </c>
      <c r="N2040" t="s">
        <v>550</v>
      </c>
      <c r="O2040" t="s">
        <v>1923</v>
      </c>
      <c r="P2040" t="s">
        <v>1924</v>
      </c>
      <c r="Q2040" t="s">
        <v>3164</v>
      </c>
    </row>
    <row r="2041" spans="1:17">
      <c r="A2041" t="s">
        <v>22085</v>
      </c>
      <c r="B2041" t="s">
        <v>22086</v>
      </c>
      <c r="C2041" t="s">
        <v>22197</v>
      </c>
      <c r="D2041" s="4">
        <v>45800.014178240737</v>
      </c>
      <c r="E2041" s="4">
        <v>45802.375</v>
      </c>
      <c r="F2041" s="4">
        <v>45802.413194444445</v>
      </c>
      <c r="G2041" s="4"/>
      <c r="H2041" t="s">
        <v>3155</v>
      </c>
      <c r="I2041" t="s">
        <v>3156</v>
      </c>
      <c r="J2041">
        <v>0</v>
      </c>
      <c r="K2041" t="s">
        <v>3194</v>
      </c>
      <c r="L2041" t="s">
        <v>3245</v>
      </c>
      <c r="M2041" t="s">
        <v>549</v>
      </c>
      <c r="N2041" t="s">
        <v>559</v>
      </c>
      <c r="O2041" t="s">
        <v>469</v>
      </c>
      <c r="P2041" t="s">
        <v>189</v>
      </c>
      <c r="Q2041" t="s">
        <v>193</v>
      </c>
    </row>
    <row r="2042" spans="1:17">
      <c r="A2042" t="s">
        <v>22198</v>
      </c>
      <c r="B2042" t="s">
        <v>22199</v>
      </c>
      <c r="C2042" t="s">
        <v>22200</v>
      </c>
      <c r="D2042" s="4">
        <v>45800.013541666667</v>
      </c>
      <c r="E2042" s="4">
        <v>45800.583333333336</v>
      </c>
      <c r="F2042" s="4">
        <v>45800.621527777781</v>
      </c>
      <c r="G2042" s="4"/>
      <c r="H2042" t="s">
        <v>3155</v>
      </c>
      <c r="I2042" t="s">
        <v>3209</v>
      </c>
      <c r="J2042">
        <v>0</v>
      </c>
      <c r="K2042" t="s">
        <v>3157</v>
      </c>
      <c r="L2042" t="s">
        <v>3593</v>
      </c>
      <c r="M2042" t="s">
        <v>549</v>
      </c>
      <c r="N2042" t="s">
        <v>550</v>
      </c>
      <c r="O2042" t="s">
        <v>136</v>
      </c>
      <c r="P2042" t="s">
        <v>139</v>
      </c>
      <c r="Q2042" t="s">
        <v>275</v>
      </c>
    </row>
    <row r="2043" spans="1:17">
      <c r="A2043" t="s">
        <v>22201</v>
      </c>
      <c r="B2043" t="s">
        <v>22202</v>
      </c>
      <c r="C2043" t="s">
        <v>22203</v>
      </c>
      <c r="D2043" s="4">
        <v>45800.013275462959</v>
      </c>
      <c r="E2043" s="4">
        <v>45809.479166666664</v>
      </c>
      <c r="F2043" s="4">
        <v>45809.496527777781</v>
      </c>
      <c r="G2043" s="4"/>
      <c r="H2043" t="s">
        <v>3155</v>
      </c>
      <c r="I2043" t="s">
        <v>3175</v>
      </c>
      <c r="J2043">
        <v>0</v>
      </c>
      <c r="K2043" t="s">
        <v>3194</v>
      </c>
      <c r="L2043" t="s">
        <v>3158</v>
      </c>
      <c r="M2043" t="s">
        <v>549</v>
      </c>
      <c r="N2043" t="s">
        <v>559</v>
      </c>
      <c r="O2043" t="s">
        <v>504</v>
      </c>
      <c r="P2043" t="s">
        <v>325</v>
      </c>
      <c r="Q2043" t="s">
        <v>326</v>
      </c>
    </row>
    <row r="2044" spans="1:17">
      <c r="A2044" t="s">
        <v>22085</v>
      </c>
      <c r="B2044" t="s">
        <v>22086</v>
      </c>
      <c r="C2044" t="s">
        <v>22204</v>
      </c>
      <c r="D2044" s="4">
        <v>45800.01158564815</v>
      </c>
      <c r="E2044" s="4">
        <v>45803.333333333336</v>
      </c>
      <c r="F2044" s="4">
        <v>45803.371527777781</v>
      </c>
      <c r="G2044" s="4"/>
      <c r="H2044" t="s">
        <v>3155</v>
      </c>
      <c r="I2044" t="s">
        <v>3156</v>
      </c>
      <c r="J2044">
        <v>0</v>
      </c>
      <c r="K2044" t="s">
        <v>3194</v>
      </c>
      <c r="L2044" t="s">
        <v>3245</v>
      </c>
      <c r="M2044" t="s">
        <v>549</v>
      </c>
      <c r="N2044" t="s">
        <v>559</v>
      </c>
      <c r="O2044" t="s">
        <v>469</v>
      </c>
      <c r="P2044" t="s">
        <v>189</v>
      </c>
      <c r="Q2044" t="s">
        <v>193</v>
      </c>
    </row>
    <row r="2045" spans="1:17">
      <c r="A2045" t="s">
        <v>22205</v>
      </c>
      <c r="B2045" t="s">
        <v>22206</v>
      </c>
      <c r="C2045" t="s">
        <v>22207</v>
      </c>
      <c r="D2045" s="4">
        <v>45800.010393518518</v>
      </c>
      <c r="E2045" s="4">
        <v>45806.833333333336</v>
      </c>
      <c r="F2045" s="4">
        <v>45806.871527777781</v>
      </c>
      <c r="G2045" s="4"/>
      <c r="H2045" t="s">
        <v>3155</v>
      </c>
      <c r="I2045" t="s">
        <v>3673</v>
      </c>
      <c r="J2045">
        <v>0</v>
      </c>
      <c r="K2045" t="s">
        <v>3194</v>
      </c>
      <c r="L2045" t="s">
        <v>3158</v>
      </c>
      <c r="M2045" t="s">
        <v>549</v>
      </c>
      <c r="N2045" t="s">
        <v>559</v>
      </c>
      <c r="O2045" t="s">
        <v>504</v>
      </c>
      <c r="P2045" t="s">
        <v>325</v>
      </c>
      <c r="Q2045" t="s">
        <v>334</v>
      </c>
    </row>
    <row r="2046" spans="1:17">
      <c r="A2046" t="s">
        <v>22085</v>
      </c>
      <c r="B2046" t="s">
        <v>22086</v>
      </c>
      <c r="C2046" t="s">
        <v>22208</v>
      </c>
      <c r="D2046" s="4">
        <v>45800.009988425925</v>
      </c>
      <c r="E2046" s="4">
        <v>45802.333333333336</v>
      </c>
      <c r="F2046" s="4">
        <v>45802.371527777781</v>
      </c>
      <c r="G2046" s="4"/>
      <c r="H2046" t="s">
        <v>3155</v>
      </c>
      <c r="I2046" t="s">
        <v>3156</v>
      </c>
      <c r="J2046">
        <v>0</v>
      </c>
      <c r="K2046" t="s">
        <v>3194</v>
      </c>
      <c r="L2046" t="s">
        <v>3245</v>
      </c>
      <c r="M2046" t="s">
        <v>549</v>
      </c>
      <c r="N2046" t="s">
        <v>559</v>
      </c>
      <c r="O2046" t="s">
        <v>469</v>
      </c>
      <c r="P2046" t="s">
        <v>189</v>
      </c>
      <c r="Q2046" t="s">
        <v>193</v>
      </c>
    </row>
    <row r="2047" spans="1:17">
      <c r="A2047" t="s">
        <v>22209</v>
      </c>
      <c r="B2047" t="s">
        <v>22210</v>
      </c>
      <c r="C2047" t="s">
        <v>22211</v>
      </c>
      <c r="D2047" s="4">
        <v>45800.009930555556</v>
      </c>
      <c r="E2047" s="4">
        <v>45803.333333333336</v>
      </c>
      <c r="F2047" s="4">
        <v>45803.350694444445</v>
      </c>
      <c r="G2047" s="4"/>
      <c r="H2047" t="s">
        <v>3155</v>
      </c>
      <c r="I2047" t="s">
        <v>3184</v>
      </c>
      <c r="J2047">
        <v>1002</v>
      </c>
      <c r="K2047" t="s">
        <v>3157</v>
      </c>
      <c r="L2047" t="s">
        <v>3245</v>
      </c>
      <c r="M2047" t="s">
        <v>549</v>
      </c>
      <c r="N2047" t="s">
        <v>550</v>
      </c>
      <c r="O2047" t="s">
        <v>616</v>
      </c>
      <c r="P2047" t="s">
        <v>314</v>
      </c>
      <c r="Q2047" t="s">
        <v>319</v>
      </c>
    </row>
    <row r="2048" spans="1:17">
      <c r="A2048" t="s">
        <v>21499</v>
      </c>
      <c r="B2048" t="s">
        <v>22212</v>
      </c>
      <c r="C2048" t="s">
        <v>22213</v>
      </c>
      <c r="D2048" s="4">
        <v>45800.008668981478</v>
      </c>
      <c r="E2048" s="4">
        <v>45810.770833333336</v>
      </c>
      <c r="F2048" s="4">
        <v>45810.788194444445</v>
      </c>
      <c r="G2048" s="4"/>
      <c r="H2048" t="s">
        <v>3155</v>
      </c>
      <c r="I2048" t="s">
        <v>3171</v>
      </c>
      <c r="J2048">
        <v>0</v>
      </c>
      <c r="K2048" t="s">
        <v>3157</v>
      </c>
      <c r="L2048" t="s">
        <v>3158</v>
      </c>
      <c r="M2048" t="s">
        <v>549</v>
      </c>
      <c r="N2048" t="s">
        <v>559</v>
      </c>
      <c r="O2048" t="s">
        <v>504</v>
      </c>
      <c r="P2048" t="s">
        <v>325</v>
      </c>
      <c r="Q2048" t="s">
        <v>331</v>
      </c>
    </row>
    <row r="2049" spans="1:17">
      <c r="A2049" t="s">
        <v>20166</v>
      </c>
      <c r="B2049" t="s">
        <v>20167</v>
      </c>
      <c r="C2049" t="s">
        <v>22214</v>
      </c>
      <c r="D2049" s="4">
        <v>45800.006296296298</v>
      </c>
      <c r="E2049" s="4">
        <v>45802.5</v>
      </c>
      <c r="F2049" s="4">
        <v>45802.517361111109</v>
      </c>
      <c r="G2049" s="4"/>
      <c r="H2049" t="s">
        <v>3155</v>
      </c>
      <c r="I2049" t="s">
        <v>3171</v>
      </c>
      <c r="J2049">
        <v>1002</v>
      </c>
      <c r="K2049" t="s">
        <v>3157</v>
      </c>
      <c r="L2049" t="s">
        <v>3245</v>
      </c>
      <c r="M2049" t="s">
        <v>549</v>
      </c>
      <c r="N2049" t="s">
        <v>550</v>
      </c>
      <c r="O2049" t="s">
        <v>136</v>
      </c>
      <c r="P2049" t="s">
        <v>139</v>
      </c>
      <c r="Q2049" t="s">
        <v>425</v>
      </c>
    </row>
    <row r="2050" spans="1:17">
      <c r="A2050" t="s">
        <v>22215</v>
      </c>
      <c r="B2050" t="s">
        <v>22216</v>
      </c>
      <c r="C2050" t="s">
        <v>22217</v>
      </c>
      <c r="D2050" s="4">
        <v>45800.005833333336</v>
      </c>
      <c r="E2050" s="4">
        <v>45801.4375</v>
      </c>
      <c r="F2050" s="4">
        <v>45801.454861111109</v>
      </c>
      <c r="G2050" s="4">
        <v>45801.436944444446</v>
      </c>
      <c r="H2050" t="s">
        <v>3155</v>
      </c>
      <c r="I2050" t="s">
        <v>3175</v>
      </c>
      <c r="J2050">
        <v>0</v>
      </c>
      <c r="K2050" t="s">
        <v>3194</v>
      </c>
      <c r="L2050" t="s">
        <v>3564</v>
      </c>
      <c r="M2050" t="s">
        <v>549</v>
      </c>
      <c r="N2050" t="s">
        <v>559</v>
      </c>
      <c r="O2050" t="s">
        <v>504</v>
      </c>
      <c r="P2050" t="s">
        <v>325</v>
      </c>
      <c r="Q2050" t="s">
        <v>329</v>
      </c>
    </row>
    <row r="2051" spans="1:17">
      <c r="A2051" t="s">
        <v>22218</v>
      </c>
      <c r="B2051" t="s">
        <v>22219</v>
      </c>
      <c r="C2051" t="s">
        <v>22220</v>
      </c>
      <c r="D2051" s="4">
        <v>45800.00403935185</v>
      </c>
      <c r="E2051" s="4">
        <v>45815.416666666664</v>
      </c>
      <c r="F2051" s="4">
        <v>45815.454861111109</v>
      </c>
      <c r="G2051" s="4"/>
      <c r="H2051" t="s">
        <v>3155</v>
      </c>
      <c r="I2051" t="s">
        <v>3673</v>
      </c>
      <c r="J2051">
        <v>0</v>
      </c>
      <c r="K2051" t="s">
        <v>3157</v>
      </c>
      <c r="L2051" t="s">
        <v>3158</v>
      </c>
      <c r="M2051" t="s">
        <v>549</v>
      </c>
      <c r="N2051" t="s">
        <v>559</v>
      </c>
      <c r="O2051" t="s">
        <v>504</v>
      </c>
      <c r="P2051" t="s">
        <v>325</v>
      </c>
      <c r="Q2051" t="s">
        <v>327</v>
      </c>
    </row>
    <row r="2052" spans="1:17">
      <c r="A2052" t="s">
        <v>22221</v>
      </c>
      <c r="B2052" t="s">
        <v>22222</v>
      </c>
      <c r="C2052" t="s">
        <v>22223</v>
      </c>
      <c r="D2052" s="4">
        <v>45800.002997685187</v>
      </c>
      <c r="E2052" s="4">
        <v>45803.708333333336</v>
      </c>
      <c r="F2052" s="4">
        <v>45803.746527777781</v>
      </c>
      <c r="G2052" s="4">
        <v>45803.701851851853</v>
      </c>
      <c r="H2052" t="s">
        <v>3155</v>
      </c>
      <c r="I2052" t="s">
        <v>3673</v>
      </c>
      <c r="J2052">
        <v>0</v>
      </c>
      <c r="K2052" t="s">
        <v>3227</v>
      </c>
      <c r="L2052" t="s">
        <v>3564</v>
      </c>
      <c r="M2052" t="s">
        <v>549</v>
      </c>
      <c r="N2052" t="s">
        <v>559</v>
      </c>
      <c r="O2052" t="s">
        <v>504</v>
      </c>
      <c r="P2052" t="s">
        <v>325</v>
      </c>
      <c r="Q2052" t="s">
        <v>332</v>
      </c>
    </row>
    <row r="2053" spans="1:17">
      <c r="A2053" t="s">
        <v>22224</v>
      </c>
      <c r="B2053" t="s">
        <v>22225</v>
      </c>
      <c r="C2053" t="s">
        <v>22226</v>
      </c>
      <c r="D2053" s="4">
        <v>45800.001446759263</v>
      </c>
      <c r="E2053" s="4">
        <v>45807.875</v>
      </c>
      <c r="F2053" s="4">
        <v>45807.892361111109</v>
      </c>
      <c r="G2053" s="4"/>
      <c r="H2053" t="s">
        <v>3155</v>
      </c>
      <c r="I2053" t="s">
        <v>3171</v>
      </c>
      <c r="J2053">
        <v>0</v>
      </c>
      <c r="K2053" t="s">
        <v>3157</v>
      </c>
      <c r="L2053" t="s">
        <v>3158</v>
      </c>
      <c r="M2053" t="s">
        <v>549</v>
      </c>
      <c r="N2053" t="s">
        <v>559</v>
      </c>
      <c r="O2053" t="s">
        <v>469</v>
      </c>
      <c r="P2053" t="s">
        <v>180</v>
      </c>
      <c r="Q2053" t="s">
        <v>184</v>
      </c>
    </row>
    <row r="2054" spans="1:17">
      <c r="A2054" t="s">
        <v>22227</v>
      </c>
      <c r="B2054" t="s">
        <v>22228</v>
      </c>
      <c r="C2054" t="s">
        <v>22229</v>
      </c>
      <c r="D2054" s="4">
        <v>45799.989085648151</v>
      </c>
      <c r="E2054" s="4">
        <v>45800.625</v>
      </c>
      <c r="F2054" s="4">
        <v>45800.663194444445</v>
      </c>
      <c r="G2054" s="4">
        <v>45800.625532407408</v>
      </c>
      <c r="H2054" t="s">
        <v>3155</v>
      </c>
      <c r="I2054" t="s">
        <v>3240</v>
      </c>
      <c r="J2054">
        <v>0</v>
      </c>
      <c r="K2054" t="s">
        <v>3420</v>
      </c>
      <c r="L2054" t="s">
        <v>3564</v>
      </c>
      <c r="M2054" t="s">
        <v>549</v>
      </c>
      <c r="N2054" t="s">
        <v>550</v>
      </c>
      <c r="O2054" t="s">
        <v>136</v>
      </c>
      <c r="P2054" t="s">
        <v>139</v>
      </c>
      <c r="Q2054" t="s">
        <v>271</v>
      </c>
    </row>
    <row r="2055" spans="1:17">
      <c r="A2055" t="s">
        <v>20750</v>
      </c>
      <c r="B2055" t="s">
        <v>20751</v>
      </c>
      <c r="C2055" t="s">
        <v>22230</v>
      </c>
      <c r="D2055" s="4">
        <v>45799.977118055554</v>
      </c>
      <c r="E2055" s="4">
        <v>45805.666666666664</v>
      </c>
      <c r="F2055" s="4">
        <v>45805.684027777781</v>
      </c>
      <c r="G2055" s="4"/>
      <c r="H2055" t="s">
        <v>3155</v>
      </c>
      <c r="I2055" t="s">
        <v>3175</v>
      </c>
      <c r="J2055">
        <v>0</v>
      </c>
      <c r="K2055" t="s">
        <v>3157</v>
      </c>
      <c r="L2055" t="s">
        <v>3245</v>
      </c>
      <c r="M2055" t="s">
        <v>549</v>
      </c>
      <c r="N2055" t="s">
        <v>550</v>
      </c>
      <c r="O2055" t="s">
        <v>136</v>
      </c>
      <c r="P2055" t="s">
        <v>143</v>
      </c>
      <c r="Q2055" t="s">
        <v>301</v>
      </c>
    </row>
    <row r="2056" spans="1:17">
      <c r="A2056" t="s">
        <v>22231</v>
      </c>
      <c r="B2056" t="s">
        <v>22232</v>
      </c>
      <c r="C2056" t="s">
        <v>22233</v>
      </c>
      <c r="D2056" s="4">
        <v>45799.975104166668</v>
      </c>
      <c r="E2056" s="4">
        <v>45802.291666666664</v>
      </c>
      <c r="F2056" s="4">
        <v>45802.309027777781</v>
      </c>
      <c r="G2056" s="4"/>
      <c r="H2056" t="s">
        <v>3155</v>
      </c>
      <c r="I2056" t="s">
        <v>3162</v>
      </c>
      <c r="J2056">
        <v>0</v>
      </c>
      <c r="K2056" t="s">
        <v>3252</v>
      </c>
      <c r="L2056" t="s">
        <v>3593</v>
      </c>
      <c r="M2056" t="s">
        <v>549</v>
      </c>
      <c r="N2056" t="s">
        <v>550</v>
      </c>
      <c r="O2056" t="s">
        <v>1923</v>
      </c>
      <c r="P2056" t="s">
        <v>1924</v>
      </c>
      <c r="Q2056" t="s">
        <v>3180</v>
      </c>
    </row>
    <row r="2057" spans="1:17">
      <c r="A2057" t="s">
        <v>22234</v>
      </c>
      <c r="B2057" t="s">
        <v>22235</v>
      </c>
      <c r="C2057" t="s">
        <v>22236</v>
      </c>
      <c r="D2057" s="4">
        <v>45799.971747685187</v>
      </c>
      <c r="E2057" s="4">
        <v>45802.291666666664</v>
      </c>
      <c r="F2057" s="4">
        <v>45802.309027777781</v>
      </c>
      <c r="G2057" s="4"/>
      <c r="H2057" t="s">
        <v>3155</v>
      </c>
      <c r="I2057" t="s">
        <v>3171</v>
      </c>
      <c r="J2057">
        <v>1001</v>
      </c>
      <c r="K2057" t="s">
        <v>3157</v>
      </c>
      <c r="L2057" t="s">
        <v>3593</v>
      </c>
      <c r="M2057" t="s">
        <v>549</v>
      </c>
      <c r="N2057" t="s">
        <v>559</v>
      </c>
      <c r="O2057" t="s">
        <v>469</v>
      </c>
      <c r="P2057" t="s">
        <v>180</v>
      </c>
      <c r="Q2057" t="s">
        <v>182</v>
      </c>
    </row>
    <row r="2058" spans="1:17">
      <c r="A2058" t="s">
        <v>21459</v>
      </c>
      <c r="B2058" t="s">
        <v>21460</v>
      </c>
      <c r="C2058" t="s">
        <v>22237</v>
      </c>
      <c r="D2058" s="4">
        <v>45799.968692129631</v>
      </c>
      <c r="E2058" s="4">
        <v>45801.666666666664</v>
      </c>
      <c r="F2058" s="4">
        <v>45801.684027777781</v>
      </c>
      <c r="G2058" s="4"/>
      <c r="H2058" t="s">
        <v>3155</v>
      </c>
      <c r="I2058" t="s">
        <v>3171</v>
      </c>
      <c r="J2058">
        <v>0</v>
      </c>
      <c r="K2058" t="s">
        <v>3157</v>
      </c>
      <c r="L2058" t="s">
        <v>3245</v>
      </c>
      <c r="M2058" t="s">
        <v>549</v>
      </c>
      <c r="N2058" t="s">
        <v>550</v>
      </c>
      <c r="O2058" t="s">
        <v>136</v>
      </c>
      <c r="P2058" t="s">
        <v>143</v>
      </c>
      <c r="Q2058" t="s">
        <v>300</v>
      </c>
    </row>
    <row r="2059" spans="1:17">
      <c r="A2059" t="s">
        <v>22238</v>
      </c>
      <c r="B2059" t="s">
        <v>22239</v>
      </c>
      <c r="C2059" t="s">
        <v>22240</v>
      </c>
      <c r="D2059" s="4">
        <v>45799.965196759258</v>
      </c>
      <c r="E2059" s="4">
        <v>45810.416666666664</v>
      </c>
      <c r="F2059" s="4">
        <v>45810.454861111109</v>
      </c>
      <c r="G2059" s="4"/>
      <c r="H2059" t="s">
        <v>3155</v>
      </c>
      <c r="I2059" t="s">
        <v>3240</v>
      </c>
      <c r="J2059">
        <v>1001</v>
      </c>
      <c r="K2059" t="s">
        <v>3157</v>
      </c>
      <c r="L2059" t="s">
        <v>3158</v>
      </c>
      <c r="M2059" t="s">
        <v>549</v>
      </c>
      <c r="N2059" t="s">
        <v>559</v>
      </c>
      <c r="O2059" t="s">
        <v>504</v>
      </c>
      <c r="P2059" t="s">
        <v>325</v>
      </c>
      <c r="Q2059" t="s">
        <v>343</v>
      </c>
    </row>
    <row r="2060" spans="1:17">
      <c r="A2060" t="s">
        <v>22241</v>
      </c>
      <c r="B2060" t="s">
        <v>22242</v>
      </c>
      <c r="C2060" t="s">
        <v>22243</v>
      </c>
      <c r="D2060" s="4">
        <v>45799.963483796295</v>
      </c>
      <c r="E2060" s="4">
        <v>45802.041666666664</v>
      </c>
      <c r="F2060" s="4">
        <v>45802.079861111109</v>
      </c>
      <c r="G2060" s="4">
        <v>45802.037280092591</v>
      </c>
      <c r="H2060" t="s">
        <v>3155</v>
      </c>
      <c r="I2060" t="s">
        <v>3156</v>
      </c>
      <c r="J2060">
        <v>0</v>
      </c>
      <c r="K2060" t="s">
        <v>3420</v>
      </c>
      <c r="L2060" t="s">
        <v>3564</v>
      </c>
      <c r="M2060" t="s">
        <v>549</v>
      </c>
      <c r="N2060" t="s">
        <v>550</v>
      </c>
      <c r="O2060" t="s">
        <v>551</v>
      </c>
      <c r="P2060" t="s">
        <v>141</v>
      </c>
      <c r="Q2060" t="s">
        <v>236</v>
      </c>
    </row>
    <row r="2061" spans="1:17">
      <c r="A2061" t="s">
        <v>21010</v>
      </c>
      <c r="B2061" t="s">
        <v>21011</v>
      </c>
      <c r="C2061" t="s">
        <v>22244</v>
      </c>
      <c r="D2061" s="4">
        <v>45799.96292824074</v>
      </c>
      <c r="E2061" s="4">
        <v>45804.375</v>
      </c>
      <c r="F2061" s="4">
        <v>45804.392361111109</v>
      </c>
      <c r="G2061" s="4"/>
      <c r="H2061" t="s">
        <v>3155</v>
      </c>
      <c r="I2061" t="s">
        <v>3512</v>
      </c>
      <c r="J2061">
        <v>1</v>
      </c>
      <c r="K2061" t="s">
        <v>3157</v>
      </c>
      <c r="L2061" t="s">
        <v>3245</v>
      </c>
      <c r="M2061" t="s">
        <v>549</v>
      </c>
      <c r="N2061" t="s">
        <v>550</v>
      </c>
      <c r="O2061" t="s">
        <v>551</v>
      </c>
      <c r="P2061" t="s">
        <v>145</v>
      </c>
      <c r="Q2061" t="s">
        <v>222</v>
      </c>
    </row>
    <row r="2062" spans="1:17">
      <c r="A2062" t="s">
        <v>22245</v>
      </c>
      <c r="B2062" t="s">
        <v>22246</v>
      </c>
      <c r="C2062" t="s">
        <v>22247</v>
      </c>
      <c r="D2062" s="4">
        <v>45799.962037037039</v>
      </c>
      <c r="E2062" s="4">
        <v>45800.708333333336</v>
      </c>
      <c r="F2062" s="4">
        <v>45800.725694444445</v>
      </c>
      <c r="G2062" s="4"/>
      <c r="H2062" t="s">
        <v>3155</v>
      </c>
      <c r="I2062" t="s">
        <v>3184</v>
      </c>
      <c r="J2062">
        <v>0</v>
      </c>
      <c r="K2062" t="s">
        <v>3157</v>
      </c>
      <c r="L2062" t="s">
        <v>3245</v>
      </c>
      <c r="M2062" t="s">
        <v>549</v>
      </c>
      <c r="N2062" t="s">
        <v>550</v>
      </c>
      <c r="O2062" t="s">
        <v>136</v>
      </c>
      <c r="P2062" t="s">
        <v>147</v>
      </c>
      <c r="Q2062" t="s">
        <v>261</v>
      </c>
    </row>
    <row r="2063" spans="1:17">
      <c r="A2063" t="s">
        <v>21013</v>
      </c>
      <c r="B2063" t="s">
        <v>21014</v>
      </c>
      <c r="C2063" t="s">
        <v>22248</v>
      </c>
      <c r="D2063" s="4">
        <v>45799.961412037039</v>
      </c>
      <c r="E2063" s="4">
        <v>45801.625</v>
      </c>
      <c r="F2063" s="4">
        <v>45801.663194444445</v>
      </c>
      <c r="G2063" s="4"/>
      <c r="H2063" t="s">
        <v>3155</v>
      </c>
      <c r="I2063" t="s">
        <v>3156</v>
      </c>
      <c r="J2063">
        <v>0</v>
      </c>
      <c r="K2063" t="s">
        <v>3157</v>
      </c>
      <c r="L2063" t="s">
        <v>3245</v>
      </c>
      <c r="M2063" t="s">
        <v>549</v>
      </c>
      <c r="N2063" t="s">
        <v>559</v>
      </c>
      <c r="O2063" t="s">
        <v>504</v>
      </c>
      <c r="P2063" t="s">
        <v>325</v>
      </c>
      <c r="Q2063" t="s">
        <v>339</v>
      </c>
    </row>
    <row r="2064" spans="1:17">
      <c r="A2064" t="s">
        <v>21340</v>
      </c>
      <c r="B2064" t="s">
        <v>21341</v>
      </c>
      <c r="C2064" t="s">
        <v>22249</v>
      </c>
      <c r="D2064" s="4">
        <v>45799.960358796299</v>
      </c>
      <c r="E2064" s="4">
        <v>45801.833333333336</v>
      </c>
      <c r="F2064" s="4">
        <v>45801.850694444445</v>
      </c>
      <c r="G2064" s="4"/>
      <c r="H2064" t="s">
        <v>3155</v>
      </c>
      <c r="I2064" t="s">
        <v>3222</v>
      </c>
      <c r="J2064">
        <v>1</v>
      </c>
      <c r="K2064" t="s">
        <v>3223</v>
      </c>
      <c r="L2064" t="s">
        <v>3245</v>
      </c>
      <c r="M2064" t="s">
        <v>549</v>
      </c>
      <c r="N2064" t="s">
        <v>550</v>
      </c>
      <c r="O2064" t="s">
        <v>136</v>
      </c>
      <c r="P2064" t="s">
        <v>139</v>
      </c>
      <c r="Q2064" t="s">
        <v>271</v>
      </c>
    </row>
    <row r="2065" spans="1:17">
      <c r="A2065" t="s">
        <v>22250</v>
      </c>
      <c r="B2065" t="s">
        <v>22251</v>
      </c>
      <c r="C2065" t="s">
        <v>22252</v>
      </c>
      <c r="D2065" s="4">
        <v>45799.959293981483</v>
      </c>
      <c r="E2065" s="4">
        <v>45801.666666666664</v>
      </c>
      <c r="F2065" s="4">
        <v>45801.684027777781</v>
      </c>
      <c r="G2065" s="4">
        <v>45801.671215277776</v>
      </c>
      <c r="H2065" t="s">
        <v>3155</v>
      </c>
      <c r="I2065" t="s">
        <v>3222</v>
      </c>
      <c r="J2065">
        <v>1</v>
      </c>
      <c r="K2065" t="s">
        <v>3223</v>
      </c>
      <c r="L2065" t="s">
        <v>3564</v>
      </c>
      <c r="M2065" t="s">
        <v>549</v>
      </c>
      <c r="N2065" t="s">
        <v>550</v>
      </c>
      <c r="O2065" t="s">
        <v>551</v>
      </c>
      <c r="P2065" t="s">
        <v>141</v>
      </c>
      <c r="Q2065" t="s">
        <v>231</v>
      </c>
    </row>
    <row r="2066" spans="1:17">
      <c r="A2066" t="s">
        <v>22253</v>
      </c>
      <c r="B2066" t="s">
        <v>22254</v>
      </c>
      <c r="C2066" t="s">
        <v>22255</v>
      </c>
      <c r="D2066" s="4">
        <v>45799.958090277774</v>
      </c>
      <c r="E2066" s="4">
        <v>45807.645833333336</v>
      </c>
      <c r="F2066" s="4">
        <v>45807.663194444445</v>
      </c>
      <c r="G2066" s="4"/>
      <c r="H2066" t="s">
        <v>3155</v>
      </c>
      <c r="I2066" t="s">
        <v>3175</v>
      </c>
      <c r="J2066">
        <v>1001</v>
      </c>
      <c r="K2066" t="s">
        <v>3194</v>
      </c>
      <c r="L2066" t="s">
        <v>3158</v>
      </c>
      <c r="M2066" t="s">
        <v>549</v>
      </c>
      <c r="N2066" t="s">
        <v>559</v>
      </c>
      <c r="O2066" t="s">
        <v>504</v>
      </c>
      <c r="P2066" t="s">
        <v>325</v>
      </c>
      <c r="Q2066" t="s">
        <v>334</v>
      </c>
    </row>
    <row r="2067" spans="1:17">
      <c r="A2067" t="s">
        <v>22063</v>
      </c>
      <c r="B2067" t="s">
        <v>22064</v>
      </c>
      <c r="C2067" t="s">
        <v>22256</v>
      </c>
      <c r="D2067" s="4">
        <v>45799.957812499997</v>
      </c>
      <c r="E2067" s="4">
        <v>45801.270833333336</v>
      </c>
      <c r="F2067" s="4">
        <v>45801.288194444445</v>
      </c>
      <c r="G2067" s="4"/>
      <c r="H2067" t="s">
        <v>3155</v>
      </c>
      <c r="I2067" t="s">
        <v>3171</v>
      </c>
      <c r="J2067">
        <v>1001</v>
      </c>
      <c r="K2067" t="s">
        <v>3157</v>
      </c>
      <c r="L2067" t="s">
        <v>3245</v>
      </c>
      <c r="M2067" t="s">
        <v>549</v>
      </c>
      <c r="N2067" t="s">
        <v>550</v>
      </c>
      <c r="O2067" t="s">
        <v>551</v>
      </c>
      <c r="P2067" t="s">
        <v>145</v>
      </c>
      <c r="Q2067" t="s">
        <v>217</v>
      </c>
    </row>
    <row r="2068" spans="1:17">
      <c r="A2068" t="s">
        <v>22257</v>
      </c>
      <c r="B2068" t="s">
        <v>22258</v>
      </c>
      <c r="C2068" t="s">
        <v>22259</v>
      </c>
      <c r="D2068" s="4">
        <v>45799.951412037037</v>
      </c>
      <c r="E2068" s="4">
        <v>45800.395833333336</v>
      </c>
      <c r="F2068" s="4">
        <v>45800.434027777781</v>
      </c>
      <c r="G2068" s="4"/>
      <c r="H2068" t="s">
        <v>3155</v>
      </c>
      <c r="I2068" t="s">
        <v>3209</v>
      </c>
      <c r="J2068">
        <v>0</v>
      </c>
      <c r="K2068" t="s">
        <v>3157</v>
      </c>
      <c r="L2068" t="s">
        <v>3593</v>
      </c>
      <c r="M2068" t="s">
        <v>549</v>
      </c>
      <c r="N2068" t="s">
        <v>550</v>
      </c>
      <c r="O2068" t="s">
        <v>616</v>
      </c>
      <c r="P2068" t="s">
        <v>626</v>
      </c>
      <c r="Q2068" t="s">
        <v>3366</v>
      </c>
    </row>
    <row r="2069" spans="1:17">
      <c r="A2069" t="s">
        <v>22257</v>
      </c>
      <c r="B2069" t="s">
        <v>22260</v>
      </c>
      <c r="C2069" t="s">
        <v>22261</v>
      </c>
      <c r="D2069" s="4">
        <v>45799.950555555559</v>
      </c>
      <c r="E2069" s="4">
        <v>45800.375</v>
      </c>
      <c r="F2069" s="4">
        <v>45800.413194444445</v>
      </c>
      <c r="G2069" s="4"/>
      <c r="H2069" t="s">
        <v>3155</v>
      </c>
      <c r="I2069" t="s">
        <v>3209</v>
      </c>
      <c r="J2069">
        <v>0</v>
      </c>
      <c r="K2069" t="s">
        <v>3157</v>
      </c>
      <c r="L2069" t="s">
        <v>3593</v>
      </c>
      <c r="M2069" t="s">
        <v>549</v>
      </c>
      <c r="N2069" t="s">
        <v>550</v>
      </c>
      <c r="O2069" t="s">
        <v>616</v>
      </c>
      <c r="P2069" t="s">
        <v>314</v>
      </c>
      <c r="Q2069" t="s">
        <v>323</v>
      </c>
    </row>
    <row r="2070" spans="1:17">
      <c r="A2070" t="s">
        <v>21193</v>
      </c>
      <c r="B2070" t="s">
        <v>22262</v>
      </c>
      <c r="C2070" t="s">
        <v>22263</v>
      </c>
      <c r="D2070" s="4">
        <v>45799.950023148151</v>
      </c>
      <c r="E2070" s="4">
        <v>45802.666666666664</v>
      </c>
      <c r="F2070" s="4">
        <v>45802.704861111109</v>
      </c>
      <c r="G2070" s="4"/>
      <c r="H2070" t="s">
        <v>3155</v>
      </c>
      <c r="I2070" t="s">
        <v>3156</v>
      </c>
      <c r="J2070">
        <v>0</v>
      </c>
      <c r="K2070" t="s">
        <v>3194</v>
      </c>
      <c r="L2070" t="s">
        <v>3245</v>
      </c>
      <c r="M2070" t="s">
        <v>549</v>
      </c>
      <c r="N2070" t="s">
        <v>550</v>
      </c>
      <c r="O2070" t="s">
        <v>551</v>
      </c>
      <c r="P2070" t="s">
        <v>242</v>
      </c>
      <c r="Q2070" t="s">
        <v>245</v>
      </c>
    </row>
    <row r="2071" spans="1:17">
      <c r="A2071" t="s">
        <v>22264</v>
      </c>
      <c r="B2071" t="s">
        <v>22265</v>
      </c>
      <c r="C2071" t="s">
        <v>22266</v>
      </c>
      <c r="D2071" s="4">
        <v>45799.948738425926</v>
      </c>
      <c r="E2071" s="4">
        <v>45802.25</v>
      </c>
      <c r="F2071" s="4">
        <v>45802.267361111109</v>
      </c>
      <c r="G2071" s="4">
        <v>45802.250613425924</v>
      </c>
      <c r="H2071" t="s">
        <v>3155</v>
      </c>
      <c r="I2071" t="s">
        <v>3162</v>
      </c>
      <c r="J2071">
        <v>0</v>
      </c>
      <c r="K2071" t="s">
        <v>3163</v>
      </c>
      <c r="L2071" t="s">
        <v>3564</v>
      </c>
      <c r="M2071" t="s">
        <v>549</v>
      </c>
      <c r="N2071" t="s">
        <v>550</v>
      </c>
      <c r="O2071" t="s">
        <v>1923</v>
      </c>
      <c r="P2071" t="s">
        <v>1924</v>
      </c>
      <c r="Q2071" t="s">
        <v>3164</v>
      </c>
    </row>
    <row r="2072" spans="1:17">
      <c r="A2072" t="s">
        <v>22267</v>
      </c>
      <c r="B2072" t="s">
        <v>22268</v>
      </c>
      <c r="C2072" t="s">
        <v>22269</v>
      </c>
      <c r="D2072" s="4">
        <v>45799.94804398148</v>
      </c>
      <c r="E2072" s="4">
        <v>45814.458333333336</v>
      </c>
      <c r="F2072" s="4">
        <v>45814.496527777781</v>
      </c>
      <c r="G2072" s="4"/>
      <c r="H2072" t="s">
        <v>3155</v>
      </c>
      <c r="I2072" t="s">
        <v>3673</v>
      </c>
      <c r="J2072">
        <v>0</v>
      </c>
      <c r="K2072" t="s">
        <v>3194</v>
      </c>
      <c r="L2072" t="s">
        <v>3158</v>
      </c>
      <c r="M2072" t="s">
        <v>549</v>
      </c>
      <c r="N2072" t="s">
        <v>559</v>
      </c>
      <c r="O2072" t="s">
        <v>504</v>
      </c>
      <c r="P2072" t="s">
        <v>325</v>
      </c>
      <c r="Q2072" t="s">
        <v>343</v>
      </c>
    </row>
    <row r="2073" spans="1:17">
      <c r="A2073" t="s">
        <v>22270</v>
      </c>
      <c r="B2073" t="s">
        <v>22271</v>
      </c>
      <c r="C2073" t="s">
        <v>22272</v>
      </c>
      <c r="D2073" s="4">
        <v>45799.943958333337</v>
      </c>
      <c r="E2073" s="4">
        <v>45808.395833333336</v>
      </c>
      <c r="F2073" s="4">
        <v>45808.434027777781</v>
      </c>
      <c r="G2073" s="4"/>
      <c r="H2073" t="s">
        <v>3155</v>
      </c>
      <c r="I2073" t="s">
        <v>3673</v>
      </c>
      <c r="J2073">
        <v>0</v>
      </c>
      <c r="K2073" t="s">
        <v>3157</v>
      </c>
      <c r="L2073" t="s">
        <v>3158</v>
      </c>
      <c r="M2073" t="s">
        <v>549</v>
      </c>
      <c r="N2073" t="s">
        <v>559</v>
      </c>
      <c r="O2073" t="s">
        <v>504</v>
      </c>
      <c r="P2073" t="s">
        <v>325</v>
      </c>
      <c r="Q2073" t="s">
        <v>341</v>
      </c>
    </row>
    <row r="2074" spans="1:17">
      <c r="A2074" t="s">
        <v>22273</v>
      </c>
      <c r="B2074" t="s">
        <v>22274</v>
      </c>
      <c r="C2074" t="s">
        <v>22275</v>
      </c>
      <c r="D2074" s="4">
        <v>45799.938946759263</v>
      </c>
      <c r="E2074" s="4">
        <v>45808.833333333336</v>
      </c>
      <c r="F2074" s="4">
        <v>45808.850694444445</v>
      </c>
      <c r="G2074" s="4"/>
      <c r="H2074" t="s">
        <v>3155</v>
      </c>
      <c r="I2074" t="s">
        <v>3175</v>
      </c>
      <c r="J2074">
        <v>1001</v>
      </c>
      <c r="K2074" t="s">
        <v>3157</v>
      </c>
      <c r="L2074" t="s">
        <v>3158</v>
      </c>
      <c r="M2074" t="s">
        <v>549</v>
      </c>
      <c r="N2074" t="s">
        <v>559</v>
      </c>
      <c r="O2074" t="s">
        <v>504</v>
      </c>
      <c r="P2074" t="s">
        <v>325</v>
      </c>
      <c r="Q2074" t="s">
        <v>340</v>
      </c>
    </row>
    <row r="2075" spans="1:17">
      <c r="A2075" t="s">
        <v>22276</v>
      </c>
      <c r="B2075" t="s">
        <v>22277</v>
      </c>
      <c r="C2075" t="s">
        <v>22278</v>
      </c>
      <c r="D2075" s="4">
        <v>45799.936736111114</v>
      </c>
      <c r="E2075" s="4">
        <v>45809.458333333336</v>
      </c>
      <c r="F2075" s="4">
        <v>45809.496527777781</v>
      </c>
      <c r="G2075" s="4"/>
      <c r="H2075" t="s">
        <v>3155</v>
      </c>
      <c r="I2075" t="s">
        <v>3673</v>
      </c>
      <c r="J2075">
        <v>0</v>
      </c>
      <c r="K2075" t="s">
        <v>3194</v>
      </c>
      <c r="L2075" t="s">
        <v>3158</v>
      </c>
      <c r="M2075" t="s">
        <v>549</v>
      </c>
      <c r="N2075" t="s">
        <v>559</v>
      </c>
      <c r="O2075" t="s">
        <v>504</v>
      </c>
      <c r="P2075" t="s">
        <v>325</v>
      </c>
      <c r="Q2075" t="s">
        <v>328</v>
      </c>
    </row>
    <row r="2076" spans="1:17">
      <c r="A2076" t="s">
        <v>19749</v>
      </c>
      <c r="B2076" t="s">
        <v>19750</v>
      </c>
      <c r="C2076" t="s">
        <v>22279</v>
      </c>
      <c r="D2076" s="4">
        <v>45799.934988425928</v>
      </c>
      <c r="E2076" s="4">
        <v>45803.8125</v>
      </c>
      <c r="F2076" s="4">
        <v>45803.829861111109</v>
      </c>
      <c r="G2076" s="4"/>
      <c r="H2076" t="s">
        <v>3155</v>
      </c>
      <c r="I2076" t="s">
        <v>3175</v>
      </c>
      <c r="J2076">
        <v>0</v>
      </c>
      <c r="K2076" t="s">
        <v>3157</v>
      </c>
      <c r="L2076" t="s">
        <v>3245</v>
      </c>
      <c r="M2076" t="s">
        <v>549</v>
      </c>
      <c r="N2076" t="s">
        <v>550</v>
      </c>
      <c r="O2076" t="s">
        <v>551</v>
      </c>
      <c r="P2076" t="s">
        <v>141</v>
      </c>
      <c r="Q2076" t="s">
        <v>236</v>
      </c>
    </row>
    <row r="2077" spans="1:17">
      <c r="A2077" t="s">
        <v>22280</v>
      </c>
      <c r="B2077" t="s">
        <v>22281</v>
      </c>
      <c r="C2077" t="s">
        <v>22282</v>
      </c>
      <c r="D2077" s="4">
        <v>45799.932870370372</v>
      </c>
      <c r="E2077" s="4">
        <v>45806.625</v>
      </c>
      <c r="F2077" s="4">
        <v>45806.663194444445</v>
      </c>
      <c r="G2077" s="4"/>
      <c r="H2077" t="s">
        <v>3155</v>
      </c>
      <c r="I2077" t="s">
        <v>3673</v>
      </c>
      <c r="J2077">
        <v>0</v>
      </c>
      <c r="K2077" t="s">
        <v>3227</v>
      </c>
      <c r="L2077" t="s">
        <v>3158</v>
      </c>
      <c r="M2077" t="s">
        <v>549</v>
      </c>
      <c r="N2077" t="s">
        <v>559</v>
      </c>
      <c r="O2077" t="s">
        <v>504</v>
      </c>
      <c r="P2077" t="s">
        <v>325</v>
      </c>
      <c r="Q2077" t="s">
        <v>335</v>
      </c>
    </row>
    <row r="2078" spans="1:17">
      <c r="A2078" t="s">
        <v>22280</v>
      </c>
      <c r="B2078" t="s">
        <v>22283</v>
      </c>
      <c r="C2078" t="s">
        <v>22284</v>
      </c>
      <c r="D2078" s="4">
        <v>45799.931284722225</v>
      </c>
      <c r="E2078" s="4">
        <v>45806.666666666664</v>
      </c>
      <c r="F2078" s="4">
        <v>45806.704861111109</v>
      </c>
      <c r="G2078" s="4"/>
      <c r="H2078" t="s">
        <v>3155</v>
      </c>
      <c r="I2078" t="s">
        <v>3673</v>
      </c>
      <c r="J2078">
        <v>0</v>
      </c>
      <c r="K2078" t="s">
        <v>3194</v>
      </c>
      <c r="L2078" t="s">
        <v>3158</v>
      </c>
      <c r="M2078" t="s">
        <v>549</v>
      </c>
      <c r="N2078" t="s">
        <v>559</v>
      </c>
      <c r="O2078" t="s">
        <v>504</v>
      </c>
      <c r="P2078" t="s">
        <v>325</v>
      </c>
      <c r="Q2078" t="s">
        <v>335</v>
      </c>
    </row>
    <row r="2079" spans="1:17">
      <c r="A2079" t="s">
        <v>22285</v>
      </c>
      <c r="B2079" t="s">
        <v>22286</v>
      </c>
      <c r="C2079" t="s">
        <v>22287</v>
      </c>
      <c r="D2079" s="4">
        <v>45799.927662037036</v>
      </c>
      <c r="E2079" s="4">
        <v>45801.25</v>
      </c>
      <c r="F2079" s="4">
        <v>45801.288194444445</v>
      </c>
      <c r="G2079" s="4">
        <v>45801.242361111108</v>
      </c>
      <c r="H2079" t="s">
        <v>3155</v>
      </c>
      <c r="I2079" t="s">
        <v>3240</v>
      </c>
      <c r="J2079">
        <v>0</v>
      </c>
      <c r="K2079" t="s">
        <v>3157</v>
      </c>
      <c r="L2079" t="s">
        <v>3564</v>
      </c>
      <c r="M2079" t="s">
        <v>549</v>
      </c>
      <c r="N2079" t="s">
        <v>550</v>
      </c>
      <c r="O2079" t="s">
        <v>551</v>
      </c>
      <c r="P2079" t="s">
        <v>149</v>
      </c>
      <c r="Q2079" t="s">
        <v>204</v>
      </c>
    </row>
    <row r="2080" spans="1:17">
      <c r="A2080" t="s">
        <v>22288</v>
      </c>
      <c r="B2080" t="s">
        <v>22289</v>
      </c>
      <c r="C2080" t="s">
        <v>22290</v>
      </c>
      <c r="D2080" s="4">
        <v>45799.926215277781</v>
      </c>
      <c r="E2080" s="4">
        <v>45800.291666666664</v>
      </c>
      <c r="F2080" s="4">
        <v>45800.329861111109</v>
      </c>
      <c r="G2080" s="4">
        <v>45800.290972222225</v>
      </c>
      <c r="H2080" t="s">
        <v>3155</v>
      </c>
      <c r="I2080" t="s">
        <v>3240</v>
      </c>
      <c r="J2080">
        <v>1001</v>
      </c>
      <c r="K2080" t="s">
        <v>3157</v>
      </c>
      <c r="L2080" t="s">
        <v>3564</v>
      </c>
      <c r="M2080" t="s">
        <v>549</v>
      </c>
      <c r="N2080" t="s">
        <v>550</v>
      </c>
      <c r="O2080" t="s">
        <v>136</v>
      </c>
      <c r="P2080" t="s">
        <v>292</v>
      </c>
      <c r="Q2080" t="s">
        <v>291</v>
      </c>
    </row>
    <row r="2081" spans="1:17">
      <c r="A2081" t="s">
        <v>22082</v>
      </c>
      <c r="B2081" t="s">
        <v>22083</v>
      </c>
      <c r="C2081" t="s">
        <v>22291</v>
      </c>
      <c r="D2081" s="4">
        <v>45799.922337962962</v>
      </c>
      <c r="E2081" s="4">
        <v>45801.229166666664</v>
      </c>
      <c r="F2081" s="4">
        <v>45801.267361111109</v>
      </c>
      <c r="G2081" s="4"/>
      <c r="H2081" t="s">
        <v>3155</v>
      </c>
      <c r="I2081" t="s">
        <v>3240</v>
      </c>
      <c r="J2081">
        <v>0</v>
      </c>
      <c r="K2081" t="s">
        <v>3157</v>
      </c>
      <c r="L2081" t="s">
        <v>3245</v>
      </c>
      <c r="M2081" t="s">
        <v>549</v>
      </c>
      <c r="N2081" t="s">
        <v>550</v>
      </c>
      <c r="O2081" t="s">
        <v>551</v>
      </c>
      <c r="P2081" t="s">
        <v>149</v>
      </c>
      <c r="Q2081" t="s">
        <v>203</v>
      </c>
    </row>
    <row r="2082" spans="1:17">
      <c r="A2082" t="s">
        <v>22292</v>
      </c>
      <c r="B2082" t="s">
        <v>22293</v>
      </c>
      <c r="C2082" t="s">
        <v>22294</v>
      </c>
      <c r="D2082" s="4">
        <v>45799.920324074075</v>
      </c>
      <c r="E2082" s="4">
        <v>45804.791666666664</v>
      </c>
      <c r="F2082" s="4">
        <v>45804.809027777781</v>
      </c>
      <c r="G2082" s="4">
        <v>45804.792303240742</v>
      </c>
      <c r="H2082" t="s">
        <v>3155</v>
      </c>
      <c r="I2082" t="s">
        <v>3175</v>
      </c>
      <c r="J2082">
        <v>1001</v>
      </c>
      <c r="K2082" t="s">
        <v>3157</v>
      </c>
      <c r="L2082" t="s">
        <v>3564</v>
      </c>
      <c r="M2082" t="s">
        <v>549</v>
      </c>
      <c r="N2082" t="s">
        <v>559</v>
      </c>
      <c r="O2082" t="s">
        <v>504</v>
      </c>
      <c r="P2082" t="s">
        <v>325</v>
      </c>
      <c r="Q2082" t="s">
        <v>330</v>
      </c>
    </row>
    <row r="2083" spans="1:17">
      <c r="A2083" t="s">
        <v>22295</v>
      </c>
      <c r="B2083" t="s">
        <v>22296</v>
      </c>
      <c r="C2083" t="s">
        <v>22297</v>
      </c>
      <c r="D2083" s="4">
        <v>45799.919456018521</v>
      </c>
      <c r="E2083" s="4">
        <v>45802.625</v>
      </c>
      <c r="F2083" s="4">
        <v>45802.663194444445</v>
      </c>
      <c r="G2083" s="4"/>
      <c r="H2083" t="s">
        <v>3155</v>
      </c>
      <c r="I2083" t="s">
        <v>3240</v>
      </c>
      <c r="J2083">
        <v>1001</v>
      </c>
      <c r="K2083" t="s">
        <v>3157</v>
      </c>
      <c r="L2083" t="s">
        <v>3245</v>
      </c>
      <c r="M2083" t="s">
        <v>549</v>
      </c>
      <c r="N2083" t="s">
        <v>559</v>
      </c>
      <c r="O2083" t="s">
        <v>504</v>
      </c>
      <c r="P2083" t="s">
        <v>325</v>
      </c>
      <c r="Q2083" t="s">
        <v>337</v>
      </c>
    </row>
    <row r="2084" spans="1:17">
      <c r="A2084" t="s">
        <v>19761</v>
      </c>
      <c r="B2084" t="s">
        <v>19762</v>
      </c>
      <c r="C2084" t="s">
        <v>22298</v>
      </c>
      <c r="D2084" s="4">
        <v>45799.911782407406</v>
      </c>
      <c r="E2084" s="4">
        <v>45802.645833333336</v>
      </c>
      <c r="F2084" s="4">
        <v>45802.684027777781</v>
      </c>
      <c r="G2084" s="4"/>
      <c r="H2084" t="s">
        <v>3155</v>
      </c>
      <c r="I2084" t="s">
        <v>3673</v>
      </c>
      <c r="J2084">
        <v>0</v>
      </c>
      <c r="K2084" t="s">
        <v>3194</v>
      </c>
      <c r="L2084" t="s">
        <v>3593</v>
      </c>
      <c r="M2084" t="s">
        <v>549</v>
      </c>
      <c r="N2084" t="s">
        <v>559</v>
      </c>
      <c r="O2084" t="s">
        <v>504</v>
      </c>
      <c r="P2084" t="s">
        <v>325</v>
      </c>
      <c r="Q2084" t="s">
        <v>329</v>
      </c>
    </row>
    <row r="2085" spans="1:17">
      <c r="A2085" t="s">
        <v>22299</v>
      </c>
      <c r="B2085" t="s">
        <v>22300</v>
      </c>
      <c r="C2085" t="s">
        <v>22301</v>
      </c>
      <c r="D2085" s="4">
        <v>45799.909837962965</v>
      </c>
      <c r="E2085" s="4">
        <v>45802.479166666664</v>
      </c>
      <c r="F2085" s="4">
        <v>45802.496527777781</v>
      </c>
      <c r="G2085" s="4">
        <v>45802.477187500001</v>
      </c>
      <c r="H2085" t="s">
        <v>3155</v>
      </c>
      <c r="I2085" t="s">
        <v>3175</v>
      </c>
      <c r="J2085">
        <v>1001</v>
      </c>
      <c r="K2085" t="s">
        <v>3157</v>
      </c>
      <c r="L2085" t="s">
        <v>3564</v>
      </c>
      <c r="M2085" t="s">
        <v>549</v>
      </c>
      <c r="N2085" t="s">
        <v>559</v>
      </c>
      <c r="O2085" t="s">
        <v>504</v>
      </c>
      <c r="P2085" t="s">
        <v>325</v>
      </c>
      <c r="Q2085" t="s">
        <v>327</v>
      </c>
    </row>
    <row r="2086" spans="1:17">
      <c r="A2086" t="s">
        <v>21106</v>
      </c>
      <c r="B2086" t="s">
        <v>21107</v>
      </c>
      <c r="C2086" t="s">
        <v>22302</v>
      </c>
      <c r="D2086" s="4">
        <v>45799.904733796298</v>
      </c>
      <c r="E2086" s="4">
        <v>45801.333333333336</v>
      </c>
      <c r="F2086" s="4">
        <v>45801.350694444445</v>
      </c>
      <c r="G2086" s="4">
        <v>45801.347187500003</v>
      </c>
      <c r="H2086" t="s">
        <v>3155</v>
      </c>
      <c r="I2086" t="s">
        <v>3184</v>
      </c>
      <c r="J2086">
        <v>0</v>
      </c>
      <c r="K2086" t="s">
        <v>3157</v>
      </c>
      <c r="L2086" t="s">
        <v>3564</v>
      </c>
      <c r="M2086" t="s">
        <v>549</v>
      </c>
      <c r="N2086" t="s">
        <v>550</v>
      </c>
      <c r="O2086" t="s">
        <v>616</v>
      </c>
      <c r="P2086" t="s">
        <v>314</v>
      </c>
      <c r="Q2086" t="s">
        <v>322</v>
      </c>
    </row>
    <row r="2087" spans="1:17">
      <c r="A2087" t="s">
        <v>22303</v>
      </c>
      <c r="B2087" t="s">
        <v>22304</v>
      </c>
      <c r="C2087" t="s">
        <v>22305</v>
      </c>
      <c r="D2087" s="4">
        <v>45799.904340277775</v>
      </c>
      <c r="E2087" s="4">
        <v>45800.854166666664</v>
      </c>
      <c r="F2087" s="4">
        <v>45800.892361111109</v>
      </c>
      <c r="G2087" s="4">
        <v>45800.853784722225</v>
      </c>
      <c r="H2087" t="s">
        <v>3155</v>
      </c>
      <c r="I2087" t="s">
        <v>3240</v>
      </c>
      <c r="J2087">
        <v>0</v>
      </c>
      <c r="K2087" t="s">
        <v>3198</v>
      </c>
      <c r="L2087" t="s">
        <v>3564</v>
      </c>
      <c r="M2087" t="s">
        <v>549</v>
      </c>
      <c r="N2087" t="s">
        <v>559</v>
      </c>
      <c r="O2087" t="s">
        <v>504</v>
      </c>
      <c r="P2087" t="s">
        <v>325</v>
      </c>
      <c r="Q2087" t="s">
        <v>342</v>
      </c>
    </row>
    <row r="2088" spans="1:17">
      <c r="A2088" t="s">
        <v>22306</v>
      </c>
      <c r="B2088" t="s">
        <v>22307</v>
      </c>
      <c r="C2088" t="s">
        <v>22308</v>
      </c>
      <c r="D2088" s="4">
        <v>45799.897187499999</v>
      </c>
      <c r="E2088" s="4">
        <v>45803.75</v>
      </c>
      <c r="F2088" s="4">
        <v>45803.767361111109</v>
      </c>
      <c r="G2088" s="4">
        <v>45803.749872685185</v>
      </c>
      <c r="H2088" t="s">
        <v>3155</v>
      </c>
      <c r="I2088" t="s">
        <v>3171</v>
      </c>
      <c r="J2088">
        <v>1001</v>
      </c>
      <c r="K2088" t="s">
        <v>3157</v>
      </c>
      <c r="L2088" t="s">
        <v>3564</v>
      </c>
      <c r="M2088" t="s">
        <v>549</v>
      </c>
      <c r="N2088" t="s">
        <v>550</v>
      </c>
      <c r="O2088" t="s">
        <v>136</v>
      </c>
      <c r="P2088" t="s">
        <v>264</v>
      </c>
      <c r="Q2088" t="s">
        <v>268</v>
      </c>
    </row>
    <row r="2089" spans="1:17">
      <c r="A2089" t="s">
        <v>22309</v>
      </c>
      <c r="B2089" t="s">
        <v>22310</v>
      </c>
      <c r="C2089" t="s">
        <v>22311</v>
      </c>
      <c r="D2089" s="4">
        <v>45799.890925925924</v>
      </c>
      <c r="E2089" s="4">
        <v>45809.041666666664</v>
      </c>
      <c r="F2089" s="4">
        <v>45809.059027777781</v>
      </c>
      <c r="G2089" s="4"/>
      <c r="H2089" t="s">
        <v>3155</v>
      </c>
      <c r="I2089" t="s">
        <v>3171</v>
      </c>
      <c r="J2089">
        <v>1001</v>
      </c>
      <c r="K2089" t="s">
        <v>3157</v>
      </c>
      <c r="L2089" t="s">
        <v>3158</v>
      </c>
      <c r="M2089" t="s">
        <v>549</v>
      </c>
      <c r="N2089" t="s">
        <v>550</v>
      </c>
      <c r="O2089" t="s">
        <v>136</v>
      </c>
      <c r="P2089" t="s">
        <v>147</v>
      </c>
      <c r="Q2089" t="s">
        <v>259</v>
      </c>
    </row>
    <row r="2090" spans="1:17">
      <c r="A2090" t="s">
        <v>21671</v>
      </c>
      <c r="B2090" t="s">
        <v>21672</v>
      </c>
      <c r="C2090" t="s">
        <v>22312</v>
      </c>
      <c r="D2090" s="4">
        <v>45799.886099537034</v>
      </c>
      <c r="E2090" s="4">
        <v>45800.458333333336</v>
      </c>
      <c r="F2090" s="4">
        <v>45800.475694444445</v>
      </c>
      <c r="G2090" s="4"/>
      <c r="H2090" t="s">
        <v>3155</v>
      </c>
      <c r="I2090" t="s">
        <v>3171</v>
      </c>
      <c r="J2090">
        <v>0</v>
      </c>
      <c r="K2090" t="s">
        <v>3194</v>
      </c>
      <c r="L2090" t="s">
        <v>3593</v>
      </c>
      <c r="M2090" t="s">
        <v>549</v>
      </c>
      <c r="N2090" t="s">
        <v>550</v>
      </c>
      <c r="O2090" t="s">
        <v>136</v>
      </c>
      <c r="P2090" t="s">
        <v>143</v>
      </c>
      <c r="Q2090" t="s">
        <v>301</v>
      </c>
    </row>
    <row r="2091" spans="1:17">
      <c r="A2091" t="s">
        <v>22313</v>
      </c>
      <c r="B2091" t="s">
        <v>22314</v>
      </c>
      <c r="C2091" t="s">
        <v>22315</v>
      </c>
      <c r="D2091" s="4">
        <v>45799.881909722222</v>
      </c>
      <c r="E2091" s="4">
        <v>45801.708333333336</v>
      </c>
      <c r="F2091" s="4">
        <v>45801.725694444445</v>
      </c>
      <c r="G2091" s="4">
        <v>45801.706122685187</v>
      </c>
      <c r="H2091" t="s">
        <v>3155</v>
      </c>
      <c r="I2091" t="s">
        <v>3175</v>
      </c>
      <c r="J2091">
        <v>0</v>
      </c>
      <c r="K2091" t="s">
        <v>3157</v>
      </c>
      <c r="L2091" t="s">
        <v>3564</v>
      </c>
      <c r="M2091" t="s">
        <v>549</v>
      </c>
      <c r="N2091" t="s">
        <v>550</v>
      </c>
      <c r="O2091" t="s">
        <v>551</v>
      </c>
      <c r="P2091" t="s">
        <v>141</v>
      </c>
      <c r="Q2091" t="s">
        <v>235</v>
      </c>
    </row>
    <row r="2092" spans="1:17">
      <c r="A2092" t="s">
        <v>22316</v>
      </c>
      <c r="B2092" t="s">
        <v>22317</v>
      </c>
      <c r="C2092" t="s">
        <v>22318</v>
      </c>
      <c r="D2092" s="4">
        <v>45799.880590277775</v>
      </c>
      <c r="E2092" s="4">
        <v>45802.291666666664</v>
      </c>
      <c r="F2092" s="4">
        <v>45802.329861111109</v>
      </c>
      <c r="G2092" s="4"/>
      <c r="H2092" t="s">
        <v>3155</v>
      </c>
      <c r="I2092" t="s">
        <v>3156</v>
      </c>
      <c r="J2092">
        <v>0</v>
      </c>
      <c r="K2092" t="s">
        <v>3157</v>
      </c>
      <c r="L2092" t="s">
        <v>3245</v>
      </c>
      <c r="M2092" t="s">
        <v>549</v>
      </c>
      <c r="N2092" t="s">
        <v>550</v>
      </c>
      <c r="O2092" t="s">
        <v>551</v>
      </c>
      <c r="P2092" t="s">
        <v>149</v>
      </c>
      <c r="Q2092" t="s">
        <v>200</v>
      </c>
    </row>
    <row r="2093" spans="1:17">
      <c r="A2093" t="s">
        <v>22319</v>
      </c>
      <c r="B2093" t="s">
        <v>22320</v>
      </c>
      <c r="C2093" t="s">
        <v>22321</v>
      </c>
      <c r="D2093" s="4">
        <v>45799.879803240743</v>
      </c>
      <c r="E2093" s="4">
        <v>45800.958333333336</v>
      </c>
      <c r="F2093" s="4">
        <v>45800.996527777781</v>
      </c>
      <c r="G2093" s="4">
        <v>45800.957719907405</v>
      </c>
      <c r="H2093" t="s">
        <v>3155</v>
      </c>
      <c r="I2093" t="s">
        <v>3240</v>
      </c>
      <c r="J2093">
        <v>0</v>
      </c>
      <c r="K2093" t="s">
        <v>3194</v>
      </c>
      <c r="L2093" t="s">
        <v>3564</v>
      </c>
      <c r="M2093" t="s">
        <v>549</v>
      </c>
      <c r="N2093" t="s">
        <v>550</v>
      </c>
      <c r="O2093" t="s">
        <v>136</v>
      </c>
      <c r="P2093" t="s">
        <v>143</v>
      </c>
      <c r="Q2093" t="s">
        <v>301</v>
      </c>
    </row>
    <row r="2094" spans="1:17">
      <c r="A2094" t="s">
        <v>22322</v>
      </c>
      <c r="B2094" t="s">
        <v>22323</v>
      </c>
      <c r="C2094" t="s">
        <v>22324</v>
      </c>
      <c r="D2094" s="4">
        <v>45799.878831018519</v>
      </c>
      <c r="E2094" s="4">
        <v>45801.395833333336</v>
      </c>
      <c r="F2094" s="4">
        <v>45801.413194444445</v>
      </c>
      <c r="G2094" s="4">
        <v>45801.396018518521</v>
      </c>
      <c r="H2094" t="s">
        <v>3155</v>
      </c>
      <c r="I2094" t="s">
        <v>3175</v>
      </c>
      <c r="J2094">
        <v>1001</v>
      </c>
      <c r="K2094" t="s">
        <v>3194</v>
      </c>
      <c r="L2094" t="s">
        <v>3564</v>
      </c>
      <c r="M2094" t="s">
        <v>549</v>
      </c>
      <c r="N2094" t="s">
        <v>550</v>
      </c>
      <c r="O2094" t="s">
        <v>136</v>
      </c>
      <c r="P2094" t="s">
        <v>139</v>
      </c>
      <c r="Q2094" t="s">
        <v>279</v>
      </c>
    </row>
    <row r="2095" spans="1:17">
      <c r="A2095" t="s">
        <v>22325</v>
      </c>
      <c r="B2095" t="s">
        <v>22326</v>
      </c>
      <c r="C2095" t="s">
        <v>22327</v>
      </c>
      <c r="D2095" s="4">
        <v>45799.878275462965</v>
      </c>
      <c r="E2095" s="4">
        <v>45802.666666666664</v>
      </c>
      <c r="F2095" s="4">
        <v>45802.704861111109</v>
      </c>
      <c r="G2095" s="4">
        <v>45802.668009259258</v>
      </c>
      <c r="H2095" t="s">
        <v>3155</v>
      </c>
      <c r="I2095" t="s">
        <v>3156</v>
      </c>
      <c r="J2095">
        <v>0</v>
      </c>
      <c r="K2095" t="s">
        <v>3157</v>
      </c>
      <c r="L2095" t="s">
        <v>3564</v>
      </c>
      <c r="M2095" t="s">
        <v>549</v>
      </c>
      <c r="N2095" t="s">
        <v>550</v>
      </c>
      <c r="O2095" t="s">
        <v>551</v>
      </c>
      <c r="P2095" t="s">
        <v>141</v>
      </c>
      <c r="Q2095" t="s">
        <v>231</v>
      </c>
    </row>
    <row r="2096" spans="1:17">
      <c r="A2096" t="s">
        <v>22328</v>
      </c>
      <c r="B2096" t="s">
        <v>22329</v>
      </c>
      <c r="C2096" t="s">
        <v>22330</v>
      </c>
      <c r="D2096" s="4">
        <v>45799.877662037034</v>
      </c>
      <c r="E2096" s="4">
        <v>45800.333333333336</v>
      </c>
      <c r="F2096" s="4">
        <v>45800.350694444445</v>
      </c>
      <c r="G2096" s="4">
        <v>45800.334189814814</v>
      </c>
      <c r="H2096" t="s">
        <v>3155</v>
      </c>
      <c r="I2096" t="s">
        <v>3402</v>
      </c>
      <c r="J2096">
        <v>0</v>
      </c>
      <c r="K2096" t="s">
        <v>3403</v>
      </c>
      <c r="L2096" t="s">
        <v>3564</v>
      </c>
      <c r="M2096" t="s">
        <v>549</v>
      </c>
      <c r="N2096" t="s">
        <v>550</v>
      </c>
      <c r="O2096" t="s">
        <v>136</v>
      </c>
      <c r="P2096" t="s">
        <v>283</v>
      </c>
      <c r="Q2096" t="s">
        <v>284</v>
      </c>
    </row>
    <row r="2097" spans="1:17">
      <c r="A2097" t="s">
        <v>22331</v>
      </c>
      <c r="B2097" t="s">
        <v>22332</v>
      </c>
      <c r="C2097" t="s">
        <v>22333</v>
      </c>
      <c r="D2097" s="4">
        <v>45799.865324074075</v>
      </c>
      <c r="E2097" s="4">
        <v>45801.791666666664</v>
      </c>
      <c r="F2097" s="4">
        <v>45801.829861111109</v>
      </c>
      <c r="G2097" s="4">
        <v>45801.799837962964</v>
      </c>
      <c r="H2097" t="s">
        <v>3155</v>
      </c>
      <c r="I2097" t="s">
        <v>3156</v>
      </c>
      <c r="J2097">
        <v>0</v>
      </c>
      <c r="K2097" t="s">
        <v>3163</v>
      </c>
      <c r="L2097" t="s">
        <v>3564</v>
      </c>
      <c r="M2097" t="s">
        <v>549</v>
      </c>
      <c r="N2097" t="s">
        <v>550</v>
      </c>
      <c r="O2097" t="s">
        <v>136</v>
      </c>
      <c r="P2097" t="s">
        <v>143</v>
      </c>
      <c r="Q2097" t="s">
        <v>310</v>
      </c>
    </row>
    <row r="2098" spans="1:17">
      <c r="A2098" t="s">
        <v>22334</v>
      </c>
      <c r="B2098" t="s">
        <v>22335</v>
      </c>
      <c r="C2098" t="s">
        <v>22336</v>
      </c>
      <c r="D2098" s="4">
        <v>45799.864953703705</v>
      </c>
      <c r="E2098" s="4">
        <v>45800.895833333336</v>
      </c>
      <c r="F2098" s="4">
        <v>45800.934027777781</v>
      </c>
      <c r="G2098" s="4"/>
      <c r="H2098" t="s">
        <v>3155</v>
      </c>
      <c r="I2098" t="s">
        <v>3156</v>
      </c>
      <c r="J2098">
        <v>0</v>
      </c>
      <c r="K2098" t="s">
        <v>3194</v>
      </c>
      <c r="L2098" t="s">
        <v>3245</v>
      </c>
      <c r="M2098" t="s">
        <v>549</v>
      </c>
      <c r="N2098" t="s">
        <v>550</v>
      </c>
      <c r="O2098" t="s">
        <v>136</v>
      </c>
      <c r="P2098" t="s">
        <v>143</v>
      </c>
      <c r="Q2098" t="s">
        <v>310</v>
      </c>
    </row>
    <row r="2099" spans="1:17">
      <c r="A2099" t="s">
        <v>22337</v>
      </c>
      <c r="B2099" t="s">
        <v>22338</v>
      </c>
      <c r="C2099" t="s">
        <v>22339</v>
      </c>
      <c r="D2099" s="4">
        <v>45799.86445601852</v>
      </c>
      <c r="E2099" s="4">
        <v>45800.729166666664</v>
      </c>
      <c r="F2099" s="4">
        <v>45800.746527777781</v>
      </c>
      <c r="G2099" s="4">
        <v>45800.730254629627</v>
      </c>
      <c r="H2099" t="s">
        <v>3155</v>
      </c>
      <c r="I2099" t="s">
        <v>3162</v>
      </c>
      <c r="J2099">
        <v>0</v>
      </c>
      <c r="K2099" t="s">
        <v>3198</v>
      </c>
      <c r="L2099" t="s">
        <v>3564</v>
      </c>
      <c r="M2099" t="s">
        <v>549</v>
      </c>
      <c r="N2099" t="s">
        <v>550</v>
      </c>
      <c r="O2099" t="s">
        <v>1923</v>
      </c>
      <c r="P2099" t="s">
        <v>1924</v>
      </c>
      <c r="Q2099" t="s">
        <v>3199</v>
      </c>
    </row>
    <row r="2100" spans="1:17">
      <c r="A2100" t="s">
        <v>22340</v>
      </c>
      <c r="B2100" t="s">
        <v>22341</v>
      </c>
      <c r="C2100" t="s">
        <v>22342</v>
      </c>
      <c r="D2100" s="4">
        <v>45799.860844907409</v>
      </c>
      <c r="E2100" s="4">
        <v>45801.5</v>
      </c>
      <c r="F2100" s="4">
        <v>45801.517361111109</v>
      </c>
      <c r="G2100" s="4"/>
      <c r="H2100" t="s">
        <v>3155</v>
      </c>
      <c r="I2100" t="s">
        <v>3175</v>
      </c>
      <c r="J2100">
        <v>0</v>
      </c>
      <c r="K2100" t="s">
        <v>3157</v>
      </c>
      <c r="L2100" t="s">
        <v>3593</v>
      </c>
      <c r="M2100" t="s">
        <v>549</v>
      </c>
      <c r="N2100" t="s">
        <v>550</v>
      </c>
      <c r="O2100" t="s">
        <v>136</v>
      </c>
      <c r="P2100" t="s">
        <v>264</v>
      </c>
      <c r="Q2100" t="s">
        <v>266</v>
      </c>
    </row>
    <row r="2101" spans="1:17">
      <c r="A2101" t="s">
        <v>22343</v>
      </c>
      <c r="B2101" t="s">
        <v>22344</v>
      </c>
      <c r="C2101" t="s">
        <v>22345</v>
      </c>
      <c r="D2101" s="4">
        <v>45799.85864583333</v>
      </c>
      <c r="E2101" s="4">
        <v>45801.625</v>
      </c>
      <c r="F2101" s="4">
        <v>45801.663194444445</v>
      </c>
      <c r="G2101" s="4"/>
      <c r="H2101" t="s">
        <v>3155</v>
      </c>
      <c r="I2101" t="s">
        <v>3156</v>
      </c>
      <c r="J2101">
        <v>0</v>
      </c>
      <c r="K2101" t="s">
        <v>3227</v>
      </c>
      <c r="L2101" t="s">
        <v>3593</v>
      </c>
      <c r="M2101" t="s">
        <v>549</v>
      </c>
      <c r="N2101" t="s">
        <v>550</v>
      </c>
      <c r="O2101" t="s">
        <v>136</v>
      </c>
      <c r="P2101" t="s">
        <v>292</v>
      </c>
      <c r="Q2101" t="s">
        <v>295</v>
      </c>
    </row>
    <row r="2102" spans="1:17">
      <c r="A2102" t="s">
        <v>22346</v>
      </c>
      <c r="B2102" t="s">
        <v>22347</v>
      </c>
      <c r="C2102" t="s">
        <v>22348</v>
      </c>
      <c r="D2102" s="4">
        <v>45799.857372685183</v>
      </c>
      <c r="E2102" s="4">
        <v>45800.5625</v>
      </c>
      <c r="F2102" s="4">
        <v>45800.579861111109</v>
      </c>
      <c r="G2102" s="4"/>
      <c r="H2102" t="s">
        <v>3155</v>
      </c>
      <c r="I2102" t="s">
        <v>3175</v>
      </c>
      <c r="J2102">
        <v>0</v>
      </c>
      <c r="K2102" t="s">
        <v>3194</v>
      </c>
      <c r="L2102" t="s">
        <v>3593</v>
      </c>
      <c r="M2102" t="s">
        <v>549</v>
      </c>
      <c r="N2102" t="s">
        <v>550</v>
      </c>
      <c r="O2102" t="s">
        <v>551</v>
      </c>
      <c r="P2102" t="s">
        <v>141</v>
      </c>
      <c r="Q2102" t="s">
        <v>234</v>
      </c>
    </row>
    <row r="2103" spans="1:17">
      <c r="A2103" t="s">
        <v>22349</v>
      </c>
      <c r="B2103" t="s">
        <v>22350</v>
      </c>
      <c r="C2103" t="s">
        <v>22351</v>
      </c>
      <c r="D2103" s="4">
        <v>45799.856377314813</v>
      </c>
      <c r="E2103" s="4">
        <v>45802.458333333336</v>
      </c>
      <c r="F2103" s="4">
        <v>45802.475694444445</v>
      </c>
      <c r="G2103" s="4"/>
      <c r="H2103" t="s">
        <v>3155</v>
      </c>
      <c r="I2103" t="s">
        <v>3175</v>
      </c>
      <c r="J2103">
        <v>0</v>
      </c>
      <c r="K2103" t="s">
        <v>3157</v>
      </c>
      <c r="L2103" t="s">
        <v>3245</v>
      </c>
      <c r="M2103" t="s">
        <v>549</v>
      </c>
      <c r="N2103" t="s">
        <v>550</v>
      </c>
      <c r="O2103" t="s">
        <v>136</v>
      </c>
      <c r="P2103" t="s">
        <v>143</v>
      </c>
      <c r="Q2103" t="s">
        <v>310</v>
      </c>
    </row>
    <row r="2104" spans="1:17">
      <c r="A2104" t="s">
        <v>22319</v>
      </c>
      <c r="B2104" t="s">
        <v>22320</v>
      </c>
      <c r="C2104" t="s">
        <v>22352</v>
      </c>
      <c r="D2104" s="4">
        <v>45799.855428240742</v>
      </c>
      <c r="E2104" s="4">
        <v>45800.958333333336</v>
      </c>
      <c r="F2104" s="4">
        <v>45800.996527777781</v>
      </c>
      <c r="G2104" s="4"/>
      <c r="H2104" t="s">
        <v>3155</v>
      </c>
      <c r="I2104" t="s">
        <v>3240</v>
      </c>
      <c r="J2104">
        <v>0</v>
      </c>
      <c r="K2104" t="s">
        <v>3194</v>
      </c>
      <c r="L2104" t="s">
        <v>3245</v>
      </c>
      <c r="M2104" t="s">
        <v>549</v>
      </c>
      <c r="N2104" t="s">
        <v>550</v>
      </c>
      <c r="O2104" t="s">
        <v>136</v>
      </c>
      <c r="P2104" t="s">
        <v>143</v>
      </c>
      <c r="Q2104" t="s">
        <v>301</v>
      </c>
    </row>
    <row r="2105" spans="1:17">
      <c r="A2105" t="s">
        <v>22353</v>
      </c>
      <c r="B2105" t="s">
        <v>22354</v>
      </c>
      <c r="C2105" t="s">
        <v>22355</v>
      </c>
      <c r="D2105" s="4">
        <v>45799.853298611109</v>
      </c>
      <c r="E2105" s="4">
        <v>45800.708333333336</v>
      </c>
      <c r="F2105" s="4">
        <v>45800.725694444445</v>
      </c>
      <c r="G2105" s="4">
        <v>45800.70925925926</v>
      </c>
      <c r="H2105" t="s">
        <v>3155</v>
      </c>
      <c r="I2105" t="s">
        <v>22356</v>
      </c>
      <c r="J2105">
        <v>0</v>
      </c>
      <c r="K2105" t="s">
        <v>3227</v>
      </c>
      <c r="L2105" t="s">
        <v>3564</v>
      </c>
      <c r="M2105" t="s">
        <v>549</v>
      </c>
      <c r="N2105" t="s">
        <v>3275</v>
      </c>
      <c r="O2105" t="s">
        <v>3276</v>
      </c>
      <c r="P2105" t="s">
        <v>626</v>
      </c>
      <c r="Q2105" t="s">
        <v>22357</v>
      </c>
    </row>
    <row r="2106" spans="1:17">
      <c r="A2106" t="s">
        <v>22358</v>
      </c>
      <c r="B2106" t="s">
        <v>22359</v>
      </c>
      <c r="C2106" t="s">
        <v>22360</v>
      </c>
      <c r="D2106" s="4">
        <v>45799.851840277777</v>
      </c>
      <c r="E2106" s="4">
        <v>45801.833333333336</v>
      </c>
      <c r="F2106" s="4">
        <v>45801.850694444445</v>
      </c>
      <c r="G2106" s="4">
        <v>45801.834699074076</v>
      </c>
      <c r="H2106" t="s">
        <v>3155</v>
      </c>
      <c r="I2106" t="s">
        <v>3162</v>
      </c>
      <c r="J2106">
        <v>0</v>
      </c>
      <c r="K2106" t="s">
        <v>4074</v>
      </c>
      <c r="L2106" t="s">
        <v>3564</v>
      </c>
      <c r="M2106" t="s">
        <v>549</v>
      </c>
      <c r="N2106" t="s">
        <v>550</v>
      </c>
      <c r="O2106" t="s">
        <v>1923</v>
      </c>
      <c r="P2106" t="s">
        <v>1924</v>
      </c>
      <c r="Q2106" t="s">
        <v>3164</v>
      </c>
    </row>
    <row r="2107" spans="1:17">
      <c r="A2107" t="s">
        <v>20565</v>
      </c>
      <c r="B2107" t="s">
        <v>20566</v>
      </c>
      <c r="C2107" t="s">
        <v>22361</v>
      </c>
      <c r="D2107" s="4">
        <v>45799.848749999997</v>
      </c>
      <c r="E2107" s="4">
        <v>45801.416666666664</v>
      </c>
      <c r="F2107" s="4">
        <v>45801.434027777781</v>
      </c>
      <c r="G2107" s="4"/>
      <c r="H2107" t="s">
        <v>3155</v>
      </c>
      <c r="I2107" t="s">
        <v>3291</v>
      </c>
      <c r="J2107">
        <v>0</v>
      </c>
      <c r="K2107" t="s">
        <v>3157</v>
      </c>
      <c r="L2107" t="s">
        <v>3245</v>
      </c>
      <c r="M2107" t="s">
        <v>549</v>
      </c>
      <c r="N2107" t="s">
        <v>550</v>
      </c>
      <c r="O2107" t="s">
        <v>136</v>
      </c>
      <c r="P2107" t="s">
        <v>264</v>
      </c>
      <c r="Q2107" t="s">
        <v>265</v>
      </c>
    </row>
    <row r="2108" spans="1:17">
      <c r="A2108" t="s">
        <v>22358</v>
      </c>
      <c r="B2108" t="s">
        <v>22359</v>
      </c>
      <c r="C2108" t="s">
        <v>22362</v>
      </c>
      <c r="D2108" s="4">
        <v>45799.848240740743</v>
      </c>
      <c r="E2108" s="4">
        <v>45801.833333333336</v>
      </c>
      <c r="F2108" s="4">
        <v>45801.850694444445</v>
      </c>
      <c r="G2108" s="4"/>
      <c r="H2108" t="s">
        <v>3155</v>
      </c>
      <c r="I2108" t="s">
        <v>3162</v>
      </c>
      <c r="J2108">
        <v>0</v>
      </c>
      <c r="K2108" t="s">
        <v>4074</v>
      </c>
      <c r="L2108" t="s">
        <v>3245</v>
      </c>
      <c r="M2108" t="s">
        <v>549</v>
      </c>
      <c r="N2108" t="s">
        <v>550</v>
      </c>
      <c r="O2108" t="s">
        <v>1923</v>
      </c>
      <c r="P2108" t="s">
        <v>1924</v>
      </c>
      <c r="Q2108" t="s">
        <v>3164</v>
      </c>
    </row>
    <row r="2109" spans="1:17">
      <c r="A2109" t="s">
        <v>22363</v>
      </c>
      <c r="B2109" t="s">
        <v>22364</v>
      </c>
      <c r="C2109" t="s">
        <v>22365</v>
      </c>
      <c r="D2109" s="4">
        <v>45799.838738425926</v>
      </c>
      <c r="E2109" s="4">
        <v>45800.770833333336</v>
      </c>
      <c r="F2109" s="4">
        <v>45800.809027777781</v>
      </c>
      <c r="G2109" s="4">
        <v>45800.766516203701</v>
      </c>
      <c r="H2109" t="s">
        <v>3155</v>
      </c>
      <c r="I2109" t="s">
        <v>3156</v>
      </c>
      <c r="J2109">
        <v>0</v>
      </c>
      <c r="K2109" t="s">
        <v>3157</v>
      </c>
      <c r="L2109" t="s">
        <v>3564</v>
      </c>
      <c r="M2109" t="s">
        <v>549</v>
      </c>
      <c r="N2109" t="s">
        <v>550</v>
      </c>
      <c r="O2109" t="s">
        <v>136</v>
      </c>
      <c r="P2109" t="s">
        <v>264</v>
      </c>
      <c r="Q2109" t="s">
        <v>2914</v>
      </c>
    </row>
    <row r="2110" spans="1:17">
      <c r="A2110" t="s">
        <v>22366</v>
      </c>
      <c r="B2110" t="s">
        <v>22367</v>
      </c>
      <c r="C2110" t="s">
        <v>22368</v>
      </c>
      <c r="D2110" s="4">
        <v>45799.831296296295</v>
      </c>
      <c r="E2110" s="4">
        <v>45809.458333333336</v>
      </c>
      <c r="F2110" s="4">
        <v>45809.496527777781</v>
      </c>
      <c r="G2110" s="4"/>
      <c r="H2110" t="s">
        <v>3155</v>
      </c>
      <c r="I2110" t="s">
        <v>3673</v>
      </c>
      <c r="J2110">
        <v>0</v>
      </c>
      <c r="K2110" t="s">
        <v>3194</v>
      </c>
      <c r="L2110" t="s">
        <v>3158</v>
      </c>
      <c r="M2110" t="s">
        <v>549</v>
      </c>
      <c r="N2110" t="s">
        <v>559</v>
      </c>
      <c r="O2110" t="s">
        <v>504</v>
      </c>
      <c r="P2110" t="s">
        <v>325</v>
      </c>
      <c r="Q2110" t="s">
        <v>327</v>
      </c>
    </row>
    <row r="2111" spans="1:17">
      <c r="A2111" t="s">
        <v>22369</v>
      </c>
      <c r="B2111" t="s">
        <v>22370</v>
      </c>
      <c r="C2111" t="s">
        <v>22371</v>
      </c>
      <c r="D2111" s="4">
        <v>45799.830462962964</v>
      </c>
      <c r="E2111" s="4">
        <v>45800.583333333336</v>
      </c>
      <c r="F2111" s="4">
        <v>45800.600694444445</v>
      </c>
      <c r="G2111" s="4"/>
      <c r="H2111" t="s">
        <v>3155</v>
      </c>
      <c r="I2111" t="s">
        <v>3171</v>
      </c>
      <c r="J2111">
        <v>1001</v>
      </c>
      <c r="K2111" t="s">
        <v>3157</v>
      </c>
      <c r="L2111" t="s">
        <v>3245</v>
      </c>
      <c r="M2111" t="s">
        <v>549</v>
      </c>
      <c r="N2111" t="s">
        <v>550</v>
      </c>
      <c r="O2111" t="s">
        <v>136</v>
      </c>
      <c r="P2111" t="s">
        <v>147</v>
      </c>
      <c r="Q2111" t="s">
        <v>21124</v>
      </c>
    </row>
    <row r="2112" spans="1:17">
      <c r="A2112" t="s">
        <v>21496</v>
      </c>
      <c r="B2112" t="s">
        <v>21497</v>
      </c>
      <c r="C2112" t="s">
        <v>22372</v>
      </c>
      <c r="D2112" s="4">
        <v>45799.824861111112</v>
      </c>
      <c r="E2112" s="4">
        <v>45801.75</v>
      </c>
      <c r="F2112" s="4">
        <v>45801.767361111109</v>
      </c>
      <c r="G2112" s="4"/>
      <c r="H2112" t="s">
        <v>3155</v>
      </c>
      <c r="I2112" t="s">
        <v>3171</v>
      </c>
      <c r="J2112">
        <v>0</v>
      </c>
      <c r="K2112" t="s">
        <v>3157</v>
      </c>
      <c r="L2112" t="s">
        <v>3245</v>
      </c>
      <c r="M2112" t="s">
        <v>549</v>
      </c>
      <c r="N2112" t="s">
        <v>559</v>
      </c>
      <c r="O2112" t="s">
        <v>163</v>
      </c>
      <c r="P2112" t="s">
        <v>473</v>
      </c>
      <c r="Q2112" t="s">
        <v>357</v>
      </c>
    </row>
    <row r="2113" spans="1:17">
      <c r="A2113" t="s">
        <v>22373</v>
      </c>
      <c r="B2113" t="s">
        <v>22374</v>
      </c>
      <c r="C2113" t="s">
        <v>22375</v>
      </c>
      <c r="D2113" s="4">
        <v>45799.820057870369</v>
      </c>
      <c r="E2113" s="4">
        <v>45801.354166666664</v>
      </c>
      <c r="F2113" s="4">
        <v>45801.371527777781</v>
      </c>
      <c r="G2113" s="4">
        <v>45801.353483796294</v>
      </c>
      <c r="H2113" t="s">
        <v>3155</v>
      </c>
      <c r="I2113" t="s">
        <v>3222</v>
      </c>
      <c r="J2113">
        <v>1</v>
      </c>
      <c r="K2113" t="s">
        <v>3223</v>
      </c>
      <c r="L2113" t="s">
        <v>3564</v>
      </c>
      <c r="M2113" t="s">
        <v>549</v>
      </c>
      <c r="N2113" t="s">
        <v>550</v>
      </c>
      <c r="O2113" t="s">
        <v>136</v>
      </c>
      <c r="P2113" t="s">
        <v>264</v>
      </c>
      <c r="Q2113" t="s">
        <v>265</v>
      </c>
    </row>
    <row r="2114" spans="1:17">
      <c r="A2114" t="s">
        <v>22322</v>
      </c>
      <c r="B2114" t="s">
        <v>22323</v>
      </c>
      <c r="C2114" t="s">
        <v>22376</v>
      </c>
      <c r="D2114" s="4">
        <v>45799.819849537038</v>
      </c>
      <c r="E2114" s="4">
        <v>45803.791666666664</v>
      </c>
      <c r="F2114" s="4">
        <v>45803.809027777781</v>
      </c>
      <c r="G2114" s="4"/>
      <c r="H2114" t="s">
        <v>3155</v>
      </c>
      <c r="I2114" t="s">
        <v>3175</v>
      </c>
      <c r="J2114">
        <v>1001</v>
      </c>
      <c r="K2114" t="s">
        <v>3194</v>
      </c>
      <c r="L2114" t="s">
        <v>3245</v>
      </c>
      <c r="M2114" t="s">
        <v>549</v>
      </c>
      <c r="N2114" t="s">
        <v>550</v>
      </c>
      <c r="O2114" t="s">
        <v>136</v>
      </c>
      <c r="P2114" t="s">
        <v>139</v>
      </c>
      <c r="Q2114" t="s">
        <v>279</v>
      </c>
    </row>
    <row r="2115" spans="1:17">
      <c r="A2115" t="s">
        <v>22377</v>
      </c>
      <c r="B2115" t="s">
        <v>22378</v>
      </c>
      <c r="C2115" t="s">
        <v>22379</v>
      </c>
      <c r="D2115" s="4">
        <v>45799.816666666666</v>
      </c>
      <c r="E2115" s="4">
        <v>45800.208333333336</v>
      </c>
      <c r="F2115" s="4">
        <v>45800.225694444445</v>
      </c>
      <c r="G2115" s="4">
        <v>45800.201782407406</v>
      </c>
      <c r="H2115" t="s">
        <v>3155</v>
      </c>
      <c r="I2115" t="s">
        <v>3171</v>
      </c>
      <c r="J2115">
        <v>1002</v>
      </c>
      <c r="K2115" t="s">
        <v>3157</v>
      </c>
      <c r="L2115" t="s">
        <v>3564</v>
      </c>
      <c r="M2115" t="s">
        <v>549</v>
      </c>
      <c r="N2115" t="s">
        <v>550</v>
      </c>
      <c r="O2115" t="s">
        <v>551</v>
      </c>
      <c r="P2115" t="s">
        <v>242</v>
      </c>
      <c r="Q2115" t="s">
        <v>243</v>
      </c>
    </row>
    <row r="2116" spans="1:17">
      <c r="A2116" t="s">
        <v>22380</v>
      </c>
      <c r="B2116" t="s">
        <v>22381</v>
      </c>
      <c r="C2116" t="s">
        <v>22382</v>
      </c>
      <c r="D2116" s="4">
        <v>45799.814837962964</v>
      </c>
      <c r="E2116" s="4">
        <v>45801.416666666664</v>
      </c>
      <c r="F2116" s="4">
        <v>45801.434027777781</v>
      </c>
      <c r="G2116" s="4">
        <v>45801.407500000001</v>
      </c>
      <c r="H2116" t="s">
        <v>3155</v>
      </c>
      <c r="I2116" t="s">
        <v>3175</v>
      </c>
      <c r="J2116">
        <v>0</v>
      </c>
      <c r="K2116" t="s">
        <v>3194</v>
      </c>
      <c r="L2116" t="s">
        <v>3564</v>
      </c>
      <c r="M2116" t="s">
        <v>549</v>
      </c>
      <c r="N2116" t="s">
        <v>559</v>
      </c>
      <c r="O2116" t="s">
        <v>504</v>
      </c>
      <c r="P2116" t="s">
        <v>325</v>
      </c>
      <c r="Q2116" t="s">
        <v>341</v>
      </c>
    </row>
    <row r="2117" spans="1:17">
      <c r="A2117" t="s">
        <v>22383</v>
      </c>
      <c r="B2117" t="s">
        <v>22384</v>
      </c>
      <c r="C2117" t="s">
        <v>22385</v>
      </c>
      <c r="D2117" s="4">
        <v>45799.813611111109</v>
      </c>
      <c r="E2117" s="4">
        <v>45800.3125</v>
      </c>
      <c r="F2117" s="4">
        <v>45800.329861111109</v>
      </c>
      <c r="G2117" s="4"/>
      <c r="H2117" t="s">
        <v>3155</v>
      </c>
      <c r="I2117" t="s">
        <v>3175</v>
      </c>
      <c r="J2117">
        <v>0</v>
      </c>
      <c r="K2117" t="s">
        <v>3157</v>
      </c>
      <c r="L2117" t="s">
        <v>3245</v>
      </c>
      <c r="M2117" t="s">
        <v>549</v>
      </c>
      <c r="N2117" t="s">
        <v>550</v>
      </c>
      <c r="O2117" t="s">
        <v>136</v>
      </c>
      <c r="P2117" t="s">
        <v>147</v>
      </c>
      <c r="Q2117" t="s">
        <v>254</v>
      </c>
    </row>
    <row r="2118" spans="1:17">
      <c r="A2118" t="s">
        <v>22386</v>
      </c>
      <c r="B2118" t="s">
        <v>22387</v>
      </c>
      <c r="C2118" t="s">
        <v>22388</v>
      </c>
      <c r="D2118" s="4">
        <v>45799.8128125</v>
      </c>
      <c r="E2118" s="4">
        <v>45801.666666666664</v>
      </c>
      <c r="F2118" s="4">
        <v>45801.684027777781</v>
      </c>
      <c r="G2118" s="4">
        <v>45801.665729166663</v>
      </c>
      <c r="H2118" t="s">
        <v>3155</v>
      </c>
      <c r="I2118" t="s">
        <v>3171</v>
      </c>
      <c r="J2118">
        <v>1001</v>
      </c>
      <c r="K2118" t="s">
        <v>3157</v>
      </c>
      <c r="L2118" t="s">
        <v>3564</v>
      </c>
      <c r="M2118" t="s">
        <v>549</v>
      </c>
      <c r="N2118" t="s">
        <v>550</v>
      </c>
      <c r="O2118" t="s">
        <v>136</v>
      </c>
      <c r="P2118" t="s">
        <v>143</v>
      </c>
      <c r="Q2118" t="s">
        <v>310</v>
      </c>
    </row>
    <row r="2119" spans="1:17">
      <c r="A2119" t="s">
        <v>22389</v>
      </c>
      <c r="B2119" t="s">
        <v>22390</v>
      </c>
      <c r="C2119" t="s">
        <v>22391</v>
      </c>
      <c r="D2119" s="4">
        <v>45799.811481481483</v>
      </c>
      <c r="E2119" s="4">
        <v>45802.458333333336</v>
      </c>
      <c r="F2119" s="4">
        <v>45802.475694444445</v>
      </c>
      <c r="G2119" s="4">
        <v>45802.457777777781</v>
      </c>
      <c r="H2119" t="s">
        <v>3155</v>
      </c>
      <c r="I2119" t="s">
        <v>3162</v>
      </c>
      <c r="J2119">
        <v>0</v>
      </c>
      <c r="K2119" t="s">
        <v>3163</v>
      </c>
      <c r="L2119" t="s">
        <v>3564</v>
      </c>
      <c r="M2119" t="s">
        <v>549</v>
      </c>
      <c r="N2119" t="s">
        <v>550</v>
      </c>
      <c r="O2119" t="s">
        <v>1923</v>
      </c>
      <c r="P2119" t="s">
        <v>1924</v>
      </c>
      <c r="Q2119" t="s">
        <v>3281</v>
      </c>
    </row>
    <row r="2120" spans="1:17">
      <c r="A2120" t="s">
        <v>22392</v>
      </c>
      <c r="B2120" t="s">
        <v>22393</v>
      </c>
      <c r="C2120" t="s">
        <v>22394</v>
      </c>
      <c r="D2120" s="4">
        <v>45799.802268518521</v>
      </c>
      <c r="E2120" s="4">
        <v>45800.666666666664</v>
      </c>
      <c r="F2120" s="4">
        <v>45800.684027777781</v>
      </c>
      <c r="G2120" s="4"/>
      <c r="H2120" t="s">
        <v>3155</v>
      </c>
      <c r="I2120" t="s">
        <v>3171</v>
      </c>
      <c r="J2120">
        <v>1001</v>
      </c>
      <c r="K2120" t="s">
        <v>3157</v>
      </c>
      <c r="L2120" t="s">
        <v>3593</v>
      </c>
      <c r="M2120" t="s">
        <v>549</v>
      </c>
      <c r="N2120" t="s">
        <v>550</v>
      </c>
      <c r="O2120" t="s">
        <v>551</v>
      </c>
      <c r="P2120" t="s">
        <v>141</v>
      </c>
      <c r="Q2120" t="s">
        <v>233</v>
      </c>
    </row>
    <row r="2121" spans="1:17">
      <c r="A2121" t="s">
        <v>22395</v>
      </c>
      <c r="B2121" t="s">
        <v>22396</v>
      </c>
      <c r="C2121" t="s">
        <v>22397</v>
      </c>
      <c r="D2121" s="4">
        <v>45799.798113425924</v>
      </c>
      <c r="E2121" s="4">
        <v>45801.416666666664</v>
      </c>
      <c r="F2121" s="4">
        <v>45801.434027777781</v>
      </c>
      <c r="G2121" s="4">
        <v>45801.414560185185</v>
      </c>
      <c r="H2121" t="s">
        <v>3155</v>
      </c>
      <c r="I2121" t="s">
        <v>3171</v>
      </c>
      <c r="J2121">
        <v>1001</v>
      </c>
      <c r="K2121" t="s">
        <v>3157</v>
      </c>
      <c r="L2121" t="s">
        <v>3564</v>
      </c>
      <c r="M2121" t="s">
        <v>549</v>
      </c>
      <c r="N2121" t="s">
        <v>559</v>
      </c>
      <c r="O2121" t="s">
        <v>504</v>
      </c>
      <c r="P2121" t="s">
        <v>325</v>
      </c>
      <c r="Q2121" t="s">
        <v>334</v>
      </c>
    </row>
    <row r="2122" spans="1:17">
      <c r="A2122" t="s">
        <v>22398</v>
      </c>
      <c r="B2122" t="s">
        <v>22399</v>
      </c>
      <c r="C2122" t="s">
        <v>22400</v>
      </c>
      <c r="D2122" s="4">
        <v>45799.793576388889</v>
      </c>
      <c r="E2122" s="4">
        <v>45804.833333333336</v>
      </c>
      <c r="F2122" s="4">
        <v>45804.850694444445</v>
      </c>
      <c r="G2122" s="4"/>
      <c r="H2122" t="s">
        <v>3155</v>
      </c>
      <c r="I2122" t="s">
        <v>3171</v>
      </c>
      <c r="J2122">
        <v>0</v>
      </c>
      <c r="K2122" t="s">
        <v>3157</v>
      </c>
      <c r="L2122" t="s">
        <v>3245</v>
      </c>
      <c r="M2122" t="s">
        <v>549</v>
      </c>
      <c r="N2122" t="s">
        <v>559</v>
      </c>
      <c r="O2122" t="s">
        <v>163</v>
      </c>
      <c r="P2122" t="s">
        <v>473</v>
      </c>
      <c r="Q2122" t="s">
        <v>359</v>
      </c>
    </row>
    <row r="2123" spans="1:17">
      <c r="A2123" t="s">
        <v>22401</v>
      </c>
      <c r="B2123" t="s">
        <v>22402</v>
      </c>
      <c r="C2123" t="s">
        <v>22403</v>
      </c>
      <c r="D2123" s="4">
        <v>45799.792071759257</v>
      </c>
      <c r="E2123" s="4">
        <v>45800.354166666664</v>
      </c>
      <c r="F2123" s="4">
        <v>45800.371527777781</v>
      </c>
      <c r="G2123" s="4">
        <v>45800.355115740742</v>
      </c>
      <c r="H2123" t="s">
        <v>3155</v>
      </c>
      <c r="I2123" t="s">
        <v>3171</v>
      </c>
      <c r="J2123">
        <v>0</v>
      </c>
      <c r="K2123" t="s">
        <v>3194</v>
      </c>
      <c r="L2123" t="s">
        <v>3564</v>
      </c>
      <c r="M2123" t="s">
        <v>549</v>
      </c>
      <c r="N2123" t="s">
        <v>550</v>
      </c>
      <c r="O2123" t="s">
        <v>551</v>
      </c>
      <c r="P2123" t="s">
        <v>242</v>
      </c>
      <c r="Q2123" t="s">
        <v>244</v>
      </c>
    </row>
    <row r="2124" spans="1:17">
      <c r="A2124" t="s">
        <v>20029</v>
      </c>
      <c r="B2124" t="s">
        <v>20030</v>
      </c>
      <c r="C2124" t="s">
        <v>22404</v>
      </c>
      <c r="D2124" s="4">
        <v>45799.789479166669</v>
      </c>
      <c r="E2124" s="4">
        <v>45802.416666666664</v>
      </c>
      <c r="F2124" s="4">
        <v>45802.454861111109</v>
      </c>
      <c r="G2124" s="4">
        <v>45802.421261574076</v>
      </c>
      <c r="H2124" t="s">
        <v>3155</v>
      </c>
      <c r="I2124" t="s">
        <v>3673</v>
      </c>
      <c r="J2124">
        <v>0</v>
      </c>
      <c r="K2124" t="s">
        <v>3194</v>
      </c>
      <c r="L2124" t="s">
        <v>3564</v>
      </c>
      <c r="M2124" t="s">
        <v>549</v>
      </c>
      <c r="N2124" t="s">
        <v>559</v>
      </c>
      <c r="O2124" t="s">
        <v>504</v>
      </c>
      <c r="P2124" t="s">
        <v>325</v>
      </c>
      <c r="Q2124" t="s">
        <v>331</v>
      </c>
    </row>
    <row r="2125" spans="1:17">
      <c r="A2125" t="s">
        <v>22405</v>
      </c>
      <c r="B2125" t="s">
        <v>22406</v>
      </c>
      <c r="C2125" t="s">
        <v>22407</v>
      </c>
      <c r="D2125" s="4">
        <v>45799.788842592592</v>
      </c>
      <c r="E2125" s="4">
        <v>45800.291666666664</v>
      </c>
      <c r="F2125" s="4">
        <v>45800.309027777781</v>
      </c>
      <c r="G2125" s="4"/>
      <c r="H2125" t="s">
        <v>3155</v>
      </c>
      <c r="I2125" t="s">
        <v>3512</v>
      </c>
      <c r="J2125">
        <v>1</v>
      </c>
      <c r="K2125" t="s">
        <v>3157</v>
      </c>
      <c r="L2125" t="s">
        <v>3593</v>
      </c>
      <c r="M2125" t="s">
        <v>549</v>
      </c>
      <c r="N2125" t="s">
        <v>550</v>
      </c>
      <c r="O2125" t="s">
        <v>616</v>
      </c>
      <c r="P2125" t="s">
        <v>314</v>
      </c>
      <c r="Q2125" t="s">
        <v>319</v>
      </c>
    </row>
    <row r="2126" spans="1:17">
      <c r="A2126" t="s">
        <v>22408</v>
      </c>
      <c r="B2126" t="s">
        <v>22409</v>
      </c>
      <c r="C2126" t="s">
        <v>22410</v>
      </c>
      <c r="D2126" s="4">
        <v>45799.78738425926</v>
      </c>
      <c r="E2126" s="4">
        <v>45801.8125</v>
      </c>
      <c r="F2126" s="4">
        <v>45801.850694444445</v>
      </c>
      <c r="G2126" s="4">
        <v>45801.810486111113</v>
      </c>
      <c r="H2126" t="s">
        <v>3155</v>
      </c>
      <c r="I2126" t="s">
        <v>3156</v>
      </c>
      <c r="J2126">
        <v>0</v>
      </c>
      <c r="K2126" t="s">
        <v>3227</v>
      </c>
      <c r="L2126" t="s">
        <v>3564</v>
      </c>
      <c r="M2126" t="s">
        <v>549</v>
      </c>
      <c r="N2126" t="s">
        <v>550</v>
      </c>
      <c r="O2126" t="s">
        <v>136</v>
      </c>
      <c r="P2126" t="s">
        <v>292</v>
      </c>
      <c r="Q2126" t="s">
        <v>296</v>
      </c>
    </row>
    <row r="2127" spans="1:17">
      <c r="A2127" t="s">
        <v>22411</v>
      </c>
      <c r="B2127" t="s">
        <v>22412</v>
      </c>
      <c r="C2127" t="s">
        <v>22413</v>
      </c>
      <c r="D2127" s="4">
        <v>45799.782939814817</v>
      </c>
      <c r="E2127" s="4">
        <v>45801.458333333336</v>
      </c>
      <c r="F2127" s="4">
        <v>45801.475694444445</v>
      </c>
      <c r="G2127" s="4">
        <v>45801.458043981482</v>
      </c>
      <c r="H2127" t="s">
        <v>3155</v>
      </c>
      <c r="I2127" t="s">
        <v>3171</v>
      </c>
      <c r="J2127">
        <v>1001</v>
      </c>
      <c r="K2127" t="s">
        <v>3157</v>
      </c>
      <c r="L2127" t="s">
        <v>3564</v>
      </c>
      <c r="M2127" t="s">
        <v>549</v>
      </c>
      <c r="N2127" t="s">
        <v>550</v>
      </c>
      <c r="O2127" t="s">
        <v>616</v>
      </c>
      <c r="P2127" t="s">
        <v>314</v>
      </c>
      <c r="Q2127" t="s">
        <v>319</v>
      </c>
    </row>
    <row r="2128" spans="1:17">
      <c r="A2128" t="s">
        <v>22414</v>
      </c>
      <c r="B2128" t="s">
        <v>22415</v>
      </c>
      <c r="C2128" t="s">
        <v>22416</v>
      </c>
      <c r="D2128" s="4">
        <v>45799.779108796298</v>
      </c>
      <c r="E2128" s="4">
        <v>45808.4375</v>
      </c>
      <c r="F2128" s="4">
        <v>45808.475694444445</v>
      </c>
      <c r="G2128" s="4"/>
      <c r="H2128" t="s">
        <v>3155</v>
      </c>
      <c r="I2128" t="s">
        <v>3156</v>
      </c>
      <c r="J2128">
        <v>0</v>
      </c>
      <c r="K2128" t="s">
        <v>3227</v>
      </c>
      <c r="L2128" t="s">
        <v>3158</v>
      </c>
      <c r="M2128" t="s">
        <v>549</v>
      </c>
      <c r="N2128" t="s">
        <v>559</v>
      </c>
      <c r="O2128" t="s">
        <v>504</v>
      </c>
      <c r="P2128" t="s">
        <v>325</v>
      </c>
      <c r="Q2128" t="s">
        <v>329</v>
      </c>
    </row>
    <row r="2129" spans="1:17">
      <c r="A2129" t="s">
        <v>22417</v>
      </c>
      <c r="B2129" t="s">
        <v>22418</v>
      </c>
      <c r="C2129" t="s">
        <v>22419</v>
      </c>
      <c r="D2129" s="4">
        <v>45799.778958333336</v>
      </c>
      <c r="E2129" s="4">
        <v>45802.375</v>
      </c>
      <c r="F2129" s="4">
        <v>45802.413194444445</v>
      </c>
      <c r="G2129" s="4">
        <v>45802.375231481485</v>
      </c>
      <c r="H2129" t="s">
        <v>3155</v>
      </c>
      <c r="I2129" t="s">
        <v>3156</v>
      </c>
      <c r="J2129">
        <v>0</v>
      </c>
      <c r="K2129" t="s">
        <v>3194</v>
      </c>
      <c r="L2129" t="s">
        <v>3564</v>
      </c>
      <c r="M2129" t="s">
        <v>549</v>
      </c>
      <c r="N2129" t="s">
        <v>550</v>
      </c>
      <c r="O2129" t="s">
        <v>551</v>
      </c>
      <c r="P2129" t="s">
        <v>141</v>
      </c>
      <c r="Q2129" t="s">
        <v>241</v>
      </c>
    </row>
    <row r="2130" spans="1:17">
      <c r="A2130" t="s">
        <v>22420</v>
      </c>
      <c r="B2130" t="s">
        <v>22421</v>
      </c>
      <c r="C2130" t="s">
        <v>22422</v>
      </c>
      <c r="D2130" s="4">
        <v>45799.774351851855</v>
      </c>
      <c r="E2130" s="4">
        <v>45801.791666666664</v>
      </c>
      <c r="F2130" s="4">
        <v>45801.809027777781</v>
      </c>
      <c r="G2130" s="4"/>
      <c r="H2130" t="s">
        <v>3155</v>
      </c>
      <c r="I2130" t="s">
        <v>3171</v>
      </c>
      <c r="J2130">
        <v>1001</v>
      </c>
      <c r="K2130" t="s">
        <v>3157</v>
      </c>
      <c r="L2130" t="s">
        <v>3593</v>
      </c>
      <c r="M2130" t="s">
        <v>549</v>
      </c>
      <c r="N2130" t="s">
        <v>550</v>
      </c>
      <c r="O2130" t="s">
        <v>616</v>
      </c>
      <c r="P2130" t="s">
        <v>314</v>
      </c>
      <c r="Q2130" t="s">
        <v>315</v>
      </c>
    </row>
    <row r="2131" spans="1:17">
      <c r="A2131" t="s">
        <v>22420</v>
      </c>
      <c r="B2131" t="s">
        <v>22423</v>
      </c>
      <c r="C2131" t="s">
        <v>22424</v>
      </c>
      <c r="D2131" s="4">
        <v>45799.772777777776</v>
      </c>
      <c r="E2131" s="4">
        <v>45801.791666666664</v>
      </c>
      <c r="F2131" s="4">
        <v>45801.809027777781</v>
      </c>
      <c r="G2131" s="4"/>
      <c r="H2131" t="s">
        <v>3155</v>
      </c>
      <c r="I2131" t="s">
        <v>3171</v>
      </c>
      <c r="J2131">
        <v>1001</v>
      </c>
      <c r="K2131" t="s">
        <v>3157</v>
      </c>
      <c r="L2131" t="s">
        <v>3593</v>
      </c>
      <c r="M2131" t="s">
        <v>549</v>
      </c>
      <c r="N2131" t="s">
        <v>550</v>
      </c>
      <c r="O2131" t="s">
        <v>616</v>
      </c>
      <c r="P2131" t="s">
        <v>314</v>
      </c>
      <c r="Q2131" t="s">
        <v>315</v>
      </c>
    </row>
    <row r="2132" spans="1:17">
      <c r="A2132" t="s">
        <v>20694</v>
      </c>
      <c r="B2132" t="s">
        <v>20695</v>
      </c>
      <c r="C2132" t="s">
        <v>22425</v>
      </c>
      <c r="D2132" s="4">
        <v>45799.771064814813</v>
      </c>
      <c r="E2132" s="4">
        <v>45802.791666666664</v>
      </c>
      <c r="F2132" s="4">
        <v>45802.809027777781</v>
      </c>
      <c r="G2132" s="4"/>
      <c r="H2132" t="s">
        <v>3155</v>
      </c>
      <c r="I2132" t="s">
        <v>3512</v>
      </c>
      <c r="J2132">
        <v>1</v>
      </c>
      <c r="K2132" t="s">
        <v>3157</v>
      </c>
      <c r="L2132" t="s">
        <v>3245</v>
      </c>
      <c r="M2132" t="s">
        <v>549</v>
      </c>
      <c r="N2132" t="s">
        <v>550</v>
      </c>
      <c r="O2132" t="s">
        <v>136</v>
      </c>
      <c r="P2132" t="s">
        <v>143</v>
      </c>
      <c r="Q2132" t="s">
        <v>301</v>
      </c>
    </row>
    <row r="2133" spans="1:17">
      <c r="A2133" t="s">
        <v>22426</v>
      </c>
      <c r="B2133" t="s">
        <v>22427</v>
      </c>
      <c r="C2133" t="s">
        <v>22428</v>
      </c>
      <c r="D2133" s="4">
        <v>45799.767430555556</v>
      </c>
      <c r="E2133" s="4">
        <v>45807.541666666664</v>
      </c>
      <c r="F2133" s="4">
        <v>45807.579861111109</v>
      </c>
      <c r="G2133" s="4"/>
      <c r="H2133" t="s">
        <v>3155</v>
      </c>
      <c r="I2133" t="s">
        <v>3240</v>
      </c>
      <c r="J2133">
        <v>1002</v>
      </c>
      <c r="K2133" t="s">
        <v>3157</v>
      </c>
      <c r="L2133" t="s">
        <v>3158</v>
      </c>
      <c r="M2133" t="s">
        <v>549</v>
      </c>
      <c r="N2133" t="s">
        <v>550</v>
      </c>
      <c r="O2133" t="s">
        <v>136</v>
      </c>
      <c r="P2133" t="s">
        <v>264</v>
      </c>
      <c r="Q2133" t="s">
        <v>265</v>
      </c>
    </row>
    <row r="2134" spans="1:17">
      <c r="A2134" t="s">
        <v>22429</v>
      </c>
      <c r="B2134" t="s">
        <v>22430</v>
      </c>
      <c r="C2134" t="s">
        <v>22431</v>
      </c>
      <c r="D2134" s="4">
        <v>45799.765497685185</v>
      </c>
      <c r="E2134" s="4">
        <v>45800.75</v>
      </c>
      <c r="F2134" s="4">
        <v>45800.767361111109</v>
      </c>
      <c r="G2134" s="4">
        <v>45800.744525462964</v>
      </c>
      <c r="H2134" t="s">
        <v>3155</v>
      </c>
      <c r="I2134" t="s">
        <v>3171</v>
      </c>
      <c r="J2134">
        <v>0</v>
      </c>
      <c r="K2134" t="s">
        <v>3157</v>
      </c>
      <c r="L2134" t="s">
        <v>3564</v>
      </c>
      <c r="M2134" t="s">
        <v>549</v>
      </c>
      <c r="N2134" t="s">
        <v>559</v>
      </c>
      <c r="O2134" t="s">
        <v>163</v>
      </c>
      <c r="P2134" t="s">
        <v>472</v>
      </c>
      <c r="Q2134" t="s">
        <v>351</v>
      </c>
    </row>
    <row r="2135" spans="1:17">
      <c r="A2135" t="s">
        <v>22432</v>
      </c>
      <c r="B2135" t="s">
        <v>22433</v>
      </c>
      <c r="C2135" t="s">
        <v>22434</v>
      </c>
      <c r="D2135" s="4">
        <v>45799.763969907406</v>
      </c>
      <c r="E2135" s="4">
        <v>45804.833333333336</v>
      </c>
      <c r="F2135" s="4">
        <v>45804.850694444445</v>
      </c>
      <c r="G2135" s="4"/>
      <c r="H2135" t="s">
        <v>3155</v>
      </c>
      <c r="I2135" t="s">
        <v>3171</v>
      </c>
      <c r="J2135">
        <v>1002</v>
      </c>
      <c r="K2135" t="s">
        <v>3157</v>
      </c>
      <c r="L2135" t="s">
        <v>3245</v>
      </c>
      <c r="M2135" t="s">
        <v>549</v>
      </c>
      <c r="N2135" t="s">
        <v>559</v>
      </c>
      <c r="O2135" t="s">
        <v>504</v>
      </c>
      <c r="P2135" t="s">
        <v>325</v>
      </c>
      <c r="Q2135" t="s">
        <v>330</v>
      </c>
    </row>
    <row r="2136" spans="1:17">
      <c r="A2136" t="s">
        <v>22435</v>
      </c>
      <c r="B2136" t="s">
        <v>22436</v>
      </c>
      <c r="C2136" t="s">
        <v>22437</v>
      </c>
      <c r="D2136" s="4">
        <v>45799.744305555556</v>
      </c>
      <c r="E2136" s="4">
        <v>45801.604166666664</v>
      </c>
      <c r="F2136" s="4">
        <v>45801.642361111109</v>
      </c>
      <c r="G2136" s="4">
        <v>45801.602060185185</v>
      </c>
      <c r="H2136" t="s">
        <v>3155</v>
      </c>
      <c r="I2136" t="s">
        <v>3673</v>
      </c>
      <c r="J2136">
        <v>0</v>
      </c>
      <c r="K2136" t="s">
        <v>3157</v>
      </c>
      <c r="L2136" t="s">
        <v>3564</v>
      </c>
      <c r="M2136" t="s">
        <v>549</v>
      </c>
      <c r="N2136" t="s">
        <v>559</v>
      </c>
      <c r="O2136" t="s">
        <v>504</v>
      </c>
      <c r="P2136" t="s">
        <v>325</v>
      </c>
      <c r="Q2136" t="s">
        <v>344</v>
      </c>
    </row>
    <row r="2137" spans="1:17">
      <c r="A2137" t="s">
        <v>22435</v>
      </c>
      <c r="B2137" t="s">
        <v>22438</v>
      </c>
      <c r="C2137" t="s">
        <v>22439</v>
      </c>
      <c r="D2137" s="4">
        <v>45799.743877314817</v>
      </c>
      <c r="E2137" s="4">
        <v>45801.583333333336</v>
      </c>
      <c r="F2137" s="4">
        <v>45801.600694444445</v>
      </c>
      <c r="G2137" s="4">
        <v>45801.578356481485</v>
      </c>
      <c r="H2137" t="s">
        <v>3155</v>
      </c>
      <c r="I2137" t="s">
        <v>3175</v>
      </c>
      <c r="J2137">
        <v>1001</v>
      </c>
      <c r="K2137" t="s">
        <v>3194</v>
      </c>
      <c r="L2137" t="s">
        <v>3564</v>
      </c>
      <c r="M2137" t="s">
        <v>549</v>
      </c>
      <c r="N2137" t="s">
        <v>559</v>
      </c>
      <c r="O2137" t="s">
        <v>504</v>
      </c>
      <c r="P2137" t="s">
        <v>325</v>
      </c>
      <c r="Q2137" t="s">
        <v>344</v>
      </c>
    </row>
    <row r="2138" spans="1:17">
      <c r="A2138" t="s">
        <v>22440</v>
      </c>
      <c r="B2138" t="s">
        <v>22441</v>
      </c>
      <c r="C2138" t="s">
        <v>22442</v>
      </c>
      <c r="D2138" s="4">
        <v>45799.743356481478</v>
      </c>
      <c r="E2138" s="4">
        <v>45808.395833333336</v>
      </c>
      <c r="F2138" s="4">
        <v>45808.434027777781</v>
      </c>
      <c r="G2138" s="4"/>
      <c r="H2138" t="s">
        <v>3155</v>
      </c>
      <c r="I2138" t="s">
        <v>3673</v>
      </c>
      <c r="J2138">
        <v>0</v>
      </c>
      <c r="K2138" t="s">
        <v>3194</v>
      </c>
      <c r="L2138" t="s">
        <v>3158</v>
      </c>
      <c r="M2138" t="s">
        <v>549</v>
      </c>
      <c r="N2138" t="s">
        <v>559</v>
      </c>
      <c r="O2138" t="s">
        <v>504</v>
      </c>
      <c r="P2138" t="s">
        <v>325</v>
      </c>
      <c r="Q2138" t="s">
        <v>344</v>
      </c>
    </row>
    <row r="2139" spans="1:17">
      <c r="A2139" t="s">
        <v>22443</v>
      </c>
      <c r="B2139" t="s">
        <v>22444</v>
      </c>
      <c r="C2139" t="s">
        <v>22445</v>
      </c>
      <c r="D2139" s="4">
        <v>45799.741631944446</v>
      </c>
      <c r="E2139" s="4">
        <v>45800.875</v>
      </c>
      <c r="F2139" s="4">
        <v>45800.913194444445</v>
      </c>
      <c r="G2139" s="4">
        <v>45800.870150462964</v>
      </c>
      <c r="H2139" t="s">
        <v>3155</v>
      </c>
      <c r="I2139" t="s">
        <v>3240</v>
      </c>
      <c r="J2139">
        <v>0</v>
      </c>
      <c r="K2139" t="s">
        <v>3198</v>
      </c>
      <c r="L2139" t="s">
        <v>3564</v>
      </c>
      <c r="M2139" t="s">
        <v>549</v>
      </c>
      <c r="N2139" t="s">
        <v>550</v>
      </c>
      <c r="O2139" t="s">
        <v>136</v>
      </c>
      <c r="P2139" t="s">
        <v>139</v>
      </c>
      <c r="Q2139" t="s">
        <v>275</v>
      </c>
    </row>
    <row r="2140" spans="1:17">
      <c r="A2140" t="s">
        <v>22411</v>
      </c>
      <c r="B2140" t="s">
        <v>22412</v>
      </c>
      <c r="C2140" t="s">
        <v>22446</v>
      </c>
      <c r="D2140" s="4">
        <v>45799.738263888888</v>
      </c>
      <c r="E2140" s="4">
        <v>45801.458333333336</v>
      </c>
      <c r="F2140" s="4">
        <v>45801.475694444445</v>
      </c>
      <c r="G2140" s="4"/>
      <c r="H2140" t="s">
        <v>3155</v>
      </c>
      <c r="I2140" t="s">
        <v>3171</v>
      </c>
      <c r="J2140">
        <v>1001</v>
      </c>
      <c r="K2140" t="s">
        <v>3157</v>
      </c>
      <c r="L2140" t="s">
        <v>3245</v>
      </c>
      <c r="M2140" t="s">
        <v>549</v>
      </c>
      <c r="N2140" t="s">
        <v>550</v>
      </c>
      <c r="O2140" t="s">
        <v>616</v>
      </c>
      <c r="P2140" t="s">
        <v>314</v>
      </c>
      <c r="Q2140" t="s">
        <v>319</v>
      </c>
    </row>
    <row r="2141" spans="1:17">
      <c r="A2141" t="s">
        <v>21609</v>
      </c>
      <c r="B2141" t="s">
        <v>22447</v>
      </c>
      <c r="C2141" t="s">
        <v>22448</v>
      </c>
      <c r="D2141" s="4">
        <v>45799.731921296298</v>
      </c>
      <c r="E2141" s="4">
        <v>45801.708333333336</v>
      </c>
      <c r="F2141" s="4">
        <v>45801.746527777781</v>
      </c>
      <c r="G2141" s="4">
        <v>45801.706319444442</v>
      </c>
      <c r="H2141" t="s">
        <v>3155</v>
      </c>
      <c r="I2141" t="s">
        <v>3156</v>
      </c>
      <c r="J2141">
        <v>0</v>
      </c>
      <c r="K2141" t="s">
        <v>3194</v>
      </c>
      <c r="L2141" t="s">
        <v>3564</v>
      </c>
      <c r="M2141" t="s">
        <v>549</v>
      </c>
      <c r="N2141" t="s">
        <v>550</v>
      </c>
      <c r="O2141" t="s">
        <v>136</v>
      </c>
      <c r="P2141" t="s">
        <v>143</v>
      </c>
      <c r="Q2141" t="s">
        <v>299</v>
      </c>
    </row>
    <row r="2142" spans="1:17">
      <c r="A2142" t="s">
        <v>21569</v>
      </c>
      <c r="B2142" t="s">
        <v>21570</v>
      </c>
      <c r="C2142" t="s">
        <v>22449</v>
      </c>
      <c r="D2142" s="4">
        <v>45799.730381944442</v>
      </c>
      <c r="E2142" s="4">
        <v>45801.604166666664</v>
      </c>
      <c r="F2142" s="4">
        <v>45801.642361111109</v>
      </c>
      <c r="G2142" s="4"/>
      <c r="H2142" t="s">
        <v>3155</v>
      </c>
      <c r="I2142" t="s">
        <v>3673</v>
      </c>
      <c r="J2142">
        <v>0</v>
      </c>
      <c r="K2142" t="s">
        <v>3194</v>
      </c>
      <c r="L2142" t="s">
        <v>3245</v>
      </c>
      <c r="M2142" t="s">
        <v>549</v>
      </c>
      <c r="N2142" t="s">
        <v>559</v>
      </c>
      <c r="O2142" t="s">
        <v>504</v>
      </c>
      <c r="P2142" t="s">
        <v>325</v>
      </c>
      <c r="Q2142" t="s">
        <v>339</v>
      </c>
    </row>
    <row r="2143" spans="1:17">
      <c r="A2143" t="s">
        <v>21609</v>
      </c>
      <c r="B2143" t="s">
        <v>22447</v>
      </c>
      <c r="C2143" t="s">
        <v>22450</v>
      </c>
      <c r="D2143" s="4">
        <v>45799.730312500003</v>
      </c>
      <c r="E2143" s="4">
        <v>45804.708333333336</v>
      </c>
      <c r="F2143" s="4">
        <v>45804.746527777781</v>
      </c>
      <c r="G2143" s="4"/>
      <c r="H2143" t="s">
        <v>3155</v>
      </c>
      <c r="I2143" t="s">
        <v>3156</v>
      </c>
      <c r="J2143">
        <v>0</v>
      </c>
      <c r="K2143" t="s">
        <v>3194</v>
      </c>
      <c r="L2143" t="s">
        <v>3245</v>
      </c>
      <c r="M2143" t="s">
        <v>549</v>
      </c>
      <c r="N2143" t="s">
        <v>550</v>
      </c>
      <c r="O2143" t="s">
        <v>136</v>
      </c>
      <c r="P2143" t="s">
        <v>143</v>
      </c>
      <c r="Q2143" t="s">
        <v>299</v>
      </c>
    </row>
    <row r="2144" spans="1:17">
      <c r="A2144" t="s">
        <v>22451</v>
      </c>
      <c r="B2144" t="s">
        <v>22452</v>
      </c>
      <c r="C2144" t="s">
        <v>22453</v>
      </c>
      <c r="D2144" s="4">
        <v>45799.725115740737</v>
      </c>
      <c r="E2144" s="4">
        <v>45801.416666666664</v>
      </c>
      <c r="F2144" s="4">
        <v>45801.454861111109</v>
      </c>
      <c r="G2144" s="4"/>
      <c r="H2144" t="s">
        <v>3155</v>
      </c>
      <c r="I2144" t="s">
        <v>3673</v>
      </c>
      <c r="J2144">
        <v>0</v>
      </c>
      <c r="K2144" t="s">
        <v>3157</v>
      </c>
      <c r="L2144" t="s">
        <v>3245</v>
      </c>
      <c r="M2144" t="s">
        <v>549</v>
      </c>
      <c r="N2144" t="s">
        <v>559</v>
      </c>
      <c r="O2144" t="s">
        <v>504</v>
      </c>
      <c r="P2144" t="s">
        <v>325</v>
      </c>
      <c r="Q2144" t="s">
        <v>338</v>
      </c>
    </row>
    <row r="2145" spans="1:17">
      <c r="A2145" t="s">
        <v>22454</v>
      </c>
      <c r="B2145" t="s">
        <v>22455</v>
      </c>
      <c r="C2145" t="s">
        <v>22456</v>
      </c>
      <c r="D2145" s="4">
        <v>45799.72142361111</v>
      </c>
      <c r="E2145" s="4">
        <v>45801.395833333336</v>
      </c>
      <c r="F2145" s="4">
        <v>45801.413194444445</v>
      </c>
      <c r="G2145" s="4">
        <v>45801.389537037037</v>
      </c>
      <c r="H2145" t="s">
        <v>3155</v>
      </c>
      <c r="I2145" t="s">
        <v>3171</v>
      </c>
      <c r="J2145">
        <v>1001</v>
      </c>
      <c r="K2145" t="s">
        <v>3157</v>
      </c>
      <c r="L2145" t="s">
        <v>3564</v>
      </c>
      <c r="M2145" t="s">
        <v>549</v>
      </c>
      <c r="N2145" t="s">
        <v>559</v>
      </c>
      <c r="O2145" t="s">
        <v>163</v>
      </c>
      <c r="P2145" t="s">
        <v>473</v>
      </c>
      <c r="Q2145" t="s">
        <v>362</v>
      </c>
    </row>
    <row r="2146" spans="1:17">
      <c r="A2146" t="s">
        <v>22303</v>
      </c>
      <c r="B2146" t="s">
        <v>22304</v>
      </c>
      <c r="C2146" t="s">
        <v>22457</v>
      </c>
      <c r="D2146" s="4">
        <v>45799.714618055557</v>
      </c>
      <c r="E2146" s="4">
        <v>45800.833333333336</v>
      </c>
      <c r="F2146" s="4">
        <v>45800.871527777781</v>
      </c>
      <c r="G2146" s="4"/>
      <c r="H2146" t="s">
        <v>3155</v>
      </c>
      <c r="I2146" t="s">
        <v>3240</v>
      </c>
      <c r="J2146">
        <v>0</v>
      </c>
      <c r="K2146" t="s">
        <v>3198</v>
      </c>
      <c r="L2146" t="s">
        <v>3245</v>
      </c>
      <c r="M2146" t="s">
        <v>549</v>
      </c>
      <c r="N2146" t="s">
        <v>559</v>
      </c>
      <c r="O2146" t="s">
        <v>504</v>
      </c>
      <c r="P2146" t="s">
        <v>325</v>
      </c>
      <c r="Q2146" t="s">
        <v>342</v>
      </c>
    </row>
    <row r="2147" spans="1:17">
      <c r="A2147" t="s">
        <v>22426</v>
      </c>
      <c r="B2147" t="s">
        <v>22427</v>
      </c>
      <c r="C2147" t="s">
        <v>22458</v>
      </c>
      <c r="D2147" s="4">
        <v>45799.713275462964</v>
      </c>
      <c r="E2147" s="4">
        <v>45807.395833333336</v>
      </c>
      <c r="F2147" s="4">
        <v>45807.434027777781</v>
      </c>
      <c r="G2147" s="4"/>
      <c r="H2147" t="s">
        <v>3155</v>
      </c>
      <c r="I2147" t="s">
        <v>3240</v>
      </c>
      <c r="J2147">
        <v>1002</v>
      </c>
      <c r="K2147" t="s">
        <v>3157</v>
      </c>
      <c r="L2147" t="s">
        <v>3245</v>
      </c>
      <c r="M2147" t="s">
        <v>549</v>
      </c>
      <c r="N2147" t="s">
        <v>550</v>
      </c>
      <c r="O2147" t="s">
        <v>136</v>
      </c>
      <c r="P2147" t="s">
        <v>264</v>
      </c>
      <c r="Q2147" t="s">
        <v>265</v>
      </c>
    </row>
    <row r="2148" spans="1:17">
      <c r="A2148" t="s">
        <v>20675</v>
      </c>
      <c r="B2148" t="s">
        <v>20676</v>
      </c>
      <c r="C2148" t="s">
        <v>22459</v>
      </c>
      <c r="D2148" s="4">
        <v>45799.711817129632</v>
      </c>
      <c r="E2148" s="4">
        <v>45801.708333333336</v>
      </c>
      <c r="F2148" s="4">
        <v>45801.725694444445</v>
      </c>
      <c r="G2148" s="4"/>
      <c r="H2148" t="s">
        <v>3155</v>
      </c>
      <c r="I2148" t="s">
        <v>3175</v>
      </c>
      <c r="J2148">
        <v>1001</v>
      </c>
      <c r="K2148" t="s">
        <v>3157</v>
      </c>
      <c r="L2148" t="s">
        <v>3593</v>
      </c>
      <c r="M2148" t="s">
        <v>549</v>
      </c>
      <c r="N2148" t="s">
        <v>559</v>
      </c>
      <c r="O2148" t="s">
        <v>504</v>
      </c>
      <c r="P2148" t="s">
        <v>325</v>
      </c>
      <c r="Q2148" t="s">
        <v>3800</v>
      </c>
    </row>
    <row r="2149" spans="1:17">
      <c r="A2149" t="s">
        <v>22460</v>
      </c>
      <c r="B2149" t="s">
        <v>22461</v>
      </c>
      <c r="C2149" t="s">
        <v>22462</v>
      </c>
      <c r="D2149" s="4">
        <v>45799.711608796293</v>
      </c>
      <c r="E2149" s="4">
        <v>45800.4375</v>
      </c>
      <c r="F2149" s="4">
        <v>45800.454861111109</v>
      </c>
      <c r="G2149" s="4">
        <v>45800.43577546296</v>
      </c>
      <c r="H2149" t="s">
        <v>3155</v>
      </c>
      <c r="I2149" t="s">
        <v>3175</v>
      </c>
      <c r="J2149">
        <v>0</v>
      </c>
      <c r="K2149" t="s">
        <v>3157</v>
      </c>
      <c r="L2149" t="s">
        <v>3564</v>
      </c>
      <c r="M2149" t="s">
        <v>549</v>
      </c>
      <c r="N2149" t="s">
        <v>550</v>
      </c>
      <c r="O2149" t="s">
        <v>551</v>
      </c>
      <c r="P2149" t="s">
        <v>242</v>
      </c>
      <c r="Q2149" t="s">
        <v>244</v>
      </c>
    </row>
    <row r="2150" spans="1:17">
      <c r="A2150" t="s">
        <v>22463</v>
      </c>
      <c r="B2150" t="s">
        <v>22464</v>
      </c>
      <c r="C2150" t="s">
        <v>22465</v>
      </c>
      <c r="D2150" s="4">
        <v>45799.707615740743</v>
      </c>
      <c r="E2150" s="4">
        <v>45800.583333333336</v>
      </c>
      <c r="F2150" s="4">
        <v>45800.600694444445</v>
      </c>
      <c r="G2150" s="4">
        <v>45800.582685185182</v>
      </c>
      <c r="H2150" t="s">
        <v>3155</v>
      </c>
      <c r="I2150" t="s">
        <v>3171</v>
      </c>
      <c r="J2150">
        <v>1002</v>
      </c>
      <c r="K2150" t="s">
        <v>3157</v>
      </c>
      <c r="L2150" t="s">
        <v>3564</v>
      </c>
      <c r="M2150" t="s">
        <v>549</v>
      </c>
      <c r="N2150" t="s">
        <v>550</v>
      </c>
      <c r="O2150" t="s">
        <v>551</v>
      </c>
      <c r="P2150" t="s">
        <v>141</v>
      </c>
      <c r="Q2150" t="s">
        <v>232</v>
      </c>
    </row>
    <row r="2151" spans="1:17">
      <c r="A2151" t="s">
        <v>20675</v>
      </c>
      <c r="B2151" t="s">
        <v>22466</v>
      </c>
      <c r="C2151" t="s">
        <v>22467</v>
      </c>
      <c r="D2151" s="4">
        <v>45799.706076388888</v>
      </c>
      <c r="E2151" s="4">
        <v>45800.625</v>
      </c>
      <c r="F2151" s="4">
        <v>45800.663194444445</v>
      </c>
      <c r="G2151" s="4">
        <v>45800.621898148151</v>
      </c>
      <c r="H2151" t="s">
        <v>3155</v>
      </c>
      <c r="I2151" t="s">
        <v>3673</v>
      </c>
      <c r="J2151">
        <v>0</v>
      </c>
      <c r="K2151" t="s">
        <v>3194</v>
      </c>
      <c r="L2151" t="s">
        <v>3564</v>
      </c>
      <c r="M2151" t="s">
        <v>549</v>
      </c>
      <c r="N2151" t="s">
        <v>559</v>
      </c>
      <c r="O2151" t="s">
        <v>504</v>
      </c>
      <c r="P2151" t="s">
        <v>325</v>
      </c>
      <c r="Q2151" t="s">
        <v>3800</v>
      </c>
    </row>
    <row r="2152" spans="1:17">
      <c r="A2152" t="s">
        <v>22468</v>
      </c>
      <c r="B2152" t="s">
        <v>22469</v>
      </c>
      <c r="C2152" t="s">
        <v>22470</v>
      </c>
      <c r="D2152" s="4">
        <v>45799.705393518518</v>
      </c>
      <c r="E2152" s="4">
        <v>45808.4375</v>
      </c>
      <c r="F2152" s="4">
        <v>45808.475694444445</v>
      </c>
      <c r="G2152" s="4"/>
      <c r="H2152" t="s">
        <v>3155</v>
      </c>
      <c r="I2152" t="s">
        <v>3156</v>
      </c>
      <c r="J2152">
        <v>0</v>
      </c>
      <c r="K2152" t="s">
        <v>3157</v>
      </c>
      <c r="L2152" t="s">
        <v>3158</v>
      </c>
      <c r="M2152" t="s">
        <v>549</v>
      </c>
      <c r="N2152" t="s">
        <v>550</v>
      </c>
      <c r="O2152" t="s">
        <v>551</v>
      </c>
      <c r="P2152" t="s">
        <v>141</v>
      </c>
      <c r="Q2152" t="s">
        <v>234</v>
      </c>
    </row>
    <row r="2153" spans="1:17">
      <c r="A2153" t="s">
        <v>22227</v>
      </c>
      <c r="B2153" t="s">
        <v>22228</v>
      </c>
      <c r="C2153" t="s">
        <v>22471</v>
      </c>
      <c r="D2153" s="4">
        <v>45799.704155092593</v>
      </c>
      <c r="E2153" s="4">
        <v>45800.625</v>
      </c>
      <c r="F2153" s="4">
        <v>45800.663194444445</v>
      </c>
      <c r="G2153" s="4"/>
      <c r="H2153" t="s">
        <v>3155</v>
      </c>
      <c r="I2153" t="s">
        <v>3240</v>
      </c>
      <c r="J2153">
        <v>0</v>
      </c>
      <c r="K2153" t="s">
        <v>3194</v>
      </c>
      <c r="L2153" t="s">
        <v>3245</v>
      </c>
      <c r="M2153" t="s">
        <v>549</v>
      </c>
      <c r="N2153" t="s">
        <v>550</v>
      </c>
      <c r="O2153" t="s">
        <v>136</v>
      </c>
      <c r="P2153" t="s">
        <v>139</v>
      </c>
      <c r="Q2153" t="s">
        <v>271</v>
      </c>
    </row>
    <row r="2154" spans="1:17">
      <c r="A2154" t="s">
        <v>22472</v>
      </c>
      <c r="B2154" t="s">
        <v>22473</v>
      </c>
      <c r="C2154" t="s">
        <v>22474</v>
      </c>
      <c r="D2154" s="4">
        <v>45799.703981481478</v>
      </c>
      <c r="E2154" s="4">
        <v>45801.6875</v>
      </c>
      <c r="F2154" s="4">
        <v>45801.704861111109</v>
      </c>
      <c r="G2154" s="4">
        <v>45801.689942129633</v>
      </c>
      <c r="H2154" t="s">
        <v>3155</v>
      </c>
      <c r="I2154" t="s">
        <v>3586</v>
      </c>
      <c r="J2154">
        <v>1</v>
      </c>
      <c r="K2154" t="s">
        <v>3227</v>
      </c>
      <c r="L2154" t="s">
        <v>3564</v>
      </c>
      <c r="M2154" t="s">
        <v>549</v>
      </c>
      <c r="N2154" t="s">
        <v>550</v>
      </c>
      <c r="O2154" t="s">
        <v>1923</v>
      </c>
      <c r="P2154" t="s">
        <v>1924</v>
      </c>
      <c r="Q2154" t="s">
        <v>3394</v>
      </c>
    </row>
    <row r="2155" spans="1:17">
      <c r="A2155" t="s">
        <v>22337</v>
      </c>
      <c r="B2155" t="s">
        <v>22338</v>
      </c>
      <c r="C2155" t="s">
        <v>22475</v>
      </c>
      <c r="D2155" s="4">
        <v>45799.700486111113</v>
      </c>
      <c r="E2155" s="4">
        <v>45800.708333333336</v>
      </c>
      <c r="F2155" s="4">
        <v>45800.725694444445</v>
      </c>
      <c r="G2155" s="4">
        <v>45800.708495370367</v>
      </c>
      <c r="H2155" t="s">
        <v>3155</v>
      </c>
      <c r="I2155" t="s">
        <v>3222</v>
      </c>
      <c r="J2155">
        <v>1</v>
      </c>
      <c r="K2155" t="s">
        <v>3223</v>
      </c>
      <c r="L2155" t="s">
        <v>3564</v>
      </c>
      <c r="M2155" t="s">
        <v>549</v>
      </c>
      <c r="N2155" t="s">
        <v>550</v>
      </c>
      <c r="O2155" t="s">
        <v>136</v>
      </c>
      <c r="P2155" t="s">
        <v>292</v>
      </c>
      <c r="Q2155" t="s">
        <v>293</v>
      </c>
    </row>
    <row r="2156" spans="1:17">
      <c r="A2156" t="s">
        <v>22476</v>
      </c>
      <c r="B2156" t="s">
        <v>22477</v>
      </c>
      <c r="C2156" t="s">
        <v>22478</v>
      </c>
      <c r="D2156" s="4">
        <v>45799.699837962966</v>
      </c>
      <c r="E2156" s="4">
        <v>45807.625</v>
      </c>
      <c r="F2156" s="4">
        <v>45807.663194444445</v>
      </c>
      <c r="G2156" s="4"/>
      <c r="H2156" t="s">
        <v>3155</v>
      </c>
      <c r="I2156" t="s">
        <v>3156</v>
      </c>
      <c r="J2156">
        <v>0</v>
      </c>
      <c r="K2156" t="s">
        <v>3227</v>
      </c>
      <c r="L2156" t="s">
        <v>3158</v>
      </c>
      <c r="M2156" t="s">
        <v>549</v>
      </c>
      <c r="N2156" t="s">
        <v>550</v>
      </c>
      <c r="O2156" t="s">
        <v>136</v>
      </c>
      <c r="P2156" t="s">
        <v>264</v>
      </c>
      <c r="Q2156" t="s">
        <v>265</v>
      </c>
    </row>
    <row r="2157" spans="1:17">
      <c r="A2157" t="s">
        <v>22479</v>
      </c>
      <c r="B2157" t="s">
        <v>22480</v>
      </c>
      <c r="C2157" t="s">
        <v>22481</v>
      </c>
      <c r="D2157" s="4">
        <v>45799.699259259258</v>
      </c>
      <c r="E2157" s="4">
        <v>45803.854166666664</v>
      </c>
      <c r="F2157" s="4">
        <v>45803.871527777781</v>
      </c>
      <c r="G2157" s="4">
        <v>45803.850578703707</v>
      </c>
      <c r="H2157" t="s">
        <v>3155</v>
      </c>
      <c r="I2157" t="s">
        <v>3175</v>
      </c>
      <c r="J2157">
        <v>1001</v>
      </c>
      <c r="K2157" t="s">
        <v>3194</v>
      </c>
      <c r="L2157" t="s">
        <v>3564</v>
      </c>
      <c r="M2157" t="s">
        <v>549</v>
      </c>
      <c r="N2157" t="s">
        <v>559</v>
      </c>
      <c r="O2157" t="s">
        <v>504</v>
      </c>
      <c r="P2157" t="s">
        <v>325</v>
      </c>
      <c r="Q2157" t="s">
        <v>335</v>
      </c>
    </row>
    <row r="2158" spans="1:17">
      <c r="A2158" t="s">
        <v>6164</v>
      </c>
      <c r="B2158" t="s">
        <v>6165</v>
      </c>
      <c r="C2158" t="s">
        <v>22482</v>
      </c>
      <c r="D2158" s="4">
        <v>45799.696550925924</v>
      </c>
      <c r="E2158" s="4">
        <v>45803.6875</v>
      </c>
      <c r="F2158" s="4">
        <v>45803.704861111109</v>
      </c>
      <c r="G2158" s="4">
        <v>45803.687650462962</v>
      </c>
      <c r="H2158" t="s">
        <v>3155</v>
      </c>
      <c r="I2158" t="s">
        <v>3171</v>
      </c>
      <c r="J2158">
        <v>0</v>
      </c>
      <c r="K2158" t="s">
        <v>3194</v>
      </c>
      <c r="L2158" t="s">
        <v>3564</v>
      </c>
      <c r="M2158" t="s">
        <v>549</v>
      </c>
      <c r="N2158" t="s">
        <v>550</v>
      </c>
      <c r="O2158" t="s">
        <v>136</v>
      </c>
      <c r="P2158" t="s">
        <v>292</v>
      </c>
      <c r="Q2158" t="s">
        <v>293</v>
      </c>
    </row>
    <row r="2159" spans="1:17">
      <c r="A2159" t="s">
        <v>22483</v>
      </c>
      <c r="B2159" t="s">
        <v>22484</v>
      </c>
      <c r="C2159" t="s">
        <v>22485</v>
      </c>
      <c r="D2159" s="4">
        <v>45799.691122685188</v>
      </c>
      <c r="E2159" s="4">
        <v>45800.875</v>
      </c>
      <c r="F2159" s="4">
        <v>45800.892361111109</v>
      </c>
      <c r="G2159" s="4"/>
      <c r="H2159" t="s">
        <v>3155</v>
      </c>
      <c r="I2159" t="s">
        <v>3162</v>
      </c>
      <c r="J2159">
        <v>0</v>
      </c>
      <c r="K2159" t="s">
        <v>3227</v>
      </c>
      <c r="L2159" t="s">
        <v>3245</v>
      </c>
      <c r="M2159" t="s">
        <v>549</v>
      </c>
      <c r="N2159" t="s">
        <v>550</v>
      </c>
      <c r="O2159" t="s">
        <v>1923</v>
      </c>
      <c r="P2159" t="s">
        <v>1924</v>
      </c>
      <c r="Q2159" t="s">
        <v>21090</v>
      </c>
    </row>
    <row r="2160" spans="1:17">
      <c r="A2160" t="s">
        <v>22486</v>
      </c>
      <c r="B2160" t="s">
        <v>22487</v>
      </c>
      <c r="C2160" t="s">
        <v>22488</v>
      </c>
      <c r="D2160" s="4">
        <v>45799.690949074073</v>
      </c>
      <c r="E2160" s="4">
        <v>45804.791666666664</v>
      </c>
      <c r="F2160" s="4">
        <v>45804.809027777781</v>
      </c>
      <c r="G2160" s="4"/>
      <c r="H2160" t="s">
        <v>3155</v>
      </c>
      <c r="I2160" t="s">
        <v>3162</v>
      </c>
      <c r="J2160">
        <v>0</v>
      </c>
      <c r="K2160" t="s">
        <v>3198</v>
      </c>
      <c r="L2160" t="s">
        <v>3245</v>
      </c>
      <c r="M2160" t="s">
        <v>549</v>
      </c>
      <c r="N2160" t="s">
        <v>550</v>
      </c>
      <c r="O2160" t="s">
        <v>1923</v>
      </c>
      <c r="P2160" t="s">
        <v>1924</v>
      </c>
      <c r="Q2160" t="s">
        <v>20039</v>
      </c>
    </row>
    <row r="2161" spans="1:17">
      <c r="A2161" t="s">
        <v>22489</v>
      </c>
      <c r="B2161" t="s">
        <v>22490</v>
      </c>
      <c r="C2161" t="s">
        <v>22491</v>
      </c>
      <c r="D2161" s="4">
        <v>45799.689976851849</v>
      </c>
      <c r="E2161" s="4">
        <v>45805.875</v>
      </c>
      <c r="F2161" s="4">
        <v>45805.913194444445</v>
      </c>
      <c r="G2161" s="4">
        <v>45805.874641203707</v>
      </c>
      <c r="H2161" t="s">
        <v>3155</v>
      </c>
      <c r="I2161" t="s">
        <v>3240</v>
      </c>
      <c r="J2161">
        <v>0</v>
      </c>
      <c r="K2161" t="s">
        <v>3163</v>
      </c>
      <c r="L2161" t="s">
        <v>3564</v>
      </c>
      <c r="M2161" t="s">
        <v>549</v>
      </c>
      <c r="N2161" t="s">
        <v>550</v>
      </c>
      <c r="O2161" t="s">
        <v>136</v>
      </c>
      <c r="P2161" t="s">
        <v>143</v>
      </c>
      <c r="Q2161" t="s">
        <v>297</v>
      </c>
    </row>
    <row r="2162" spans="1:17">
      <c r="A2162" t="s">
        <v>22492</v>
      </c>
      <c r="B2162" t="s">
        <v>22493</v>
      </c>
      <c r="C2162" t="s">
        <v>22494</v>
      </c>
      <c r="D2162" s="4">
        <v>45799.682708333334</v>
      </c>
      <c r="E2162" s="4">
        <v>45802.791666666664</v>
      </c>
      <c r="F2162" s="4">
        <v>45802.809027777781</v>
      </c>
      <c r="G2162" s="4"/>
      <c r="H2162" t="s">
        <v>3155</v>
      </c>
      <c r="I2162" t="s">
        <v>3162</v>
      </c>
      <c r="J2162">
        <v>0</v>
      </c>
      <c r="K2162" t="s">
        <v>3420</v>
      </c>
      <c r="L2162" t="s">
        <v>3593</v>
      </c>
      <c r="M2162" t="s">
        <v>549</v>
      </c>
      <c r="N2162" t="s">
        <v>550</v>
      </c>
      <c r="O2162" t="s">
        <v>1923</v>
      </c>
      <c r="P2162" t="s">
        <v>1924</v>
      </c>
      <c r="Q2162" t="s">
        <v>3359</v>
      </c>
    </row>
    <row r="2163" spans="1:17">
      <c r="A2163" t="s">
        <v>22495</v>
      </c>
      <c r="B2163" t="s">
        <v>22496</v>
      </c>
      <c r="C2163" t="s">
        <v>22497</v>
      </c>
      <c r="D2163" s="4">
        <v>45799.675370370373</v>
      </c>
      <c r="E2163" s="4">
        <v>45802.666666666664</v>
      </c>
      <c r="F2163" s="4">
        <v>45802.704861111109</v>
      </c>
      <c r="G2163" s="4">
        <v>45802.66265046296</v>
      </c>
      <c r="H2163" t="s">
        <v>3155</v>
      </c>
      <c r="I2163" t="s">
        <v>3156</v>
      </c>
      <c r="J2163">
        <v>0</v>
      </c>
      <c r="K2163" t="s">
        <v>3157</v>
      </c>
      <c r="L2163" t="s">
        <v>3564</v>
      </c>
      <c r="M2163" t="s">
        <v>549</v>
      </c>
      <c r="N2163" t="s">
        <v>550</v>
      </c>
      <c r="O2163" t="s">
        <v>136</v>
      </c>
      <c r="P2163" t="s">
        <v>143</v>
      </c>
      <c r="Q2163" t="s">
        <v>297</v>
      </c>
    </row>
    <row r="2164" spans="1:17">
      <c r="A2164" t="s">
        <v>22498</v>
      </c>
      <c r="B2164" t="s">
        <v>22499</v>
      </c>
      <c r="C2164" t="s">
        <v>22500</v>
      </c>
      <c r="D2164" s="4">
        <v>45799.670266203706</v>
      </c>
      <c r="E2164" s="4">
        <v>45802.25</v>
      </c>
      <c r="F2164" s="4">
        <v>45802.288194444445</v>
      </c>
      <c r="G2164" s="4">
        <v>45802.24322916667</v>
      </c>
      <c r="H2164" t="s">
        <v>3155</v>
      </c>
      <c r="I2164" t="s">
        <v>3240</v>
      </c>
      <c r="J2164">
        <v>1002</v>
      </c>
      <c r="K2164" t="s">
        <v>3157</v>
      </c>
      <c r="L2164" t="s">
        <v>3564</v>
      </c>
      <c r="M2164" t="s">
        <v>549</v>
      </c>
      <c r="N2164" t="s">
        <v>550</v>
      </c>
      <c r="O2164" t="s">
        <v>551</v>
      </c>
      <c r="P2164" t="s">
        <v>141</v>
      </c>
      <c r="Q2164" t="s">
        <v>231</v>
      </c>
    </row>
    <row r="2165" spans="1:17">
      <c r="A2165" t="s">
        <v>22498</v>
      </c>
      <c r="B2165" t="s">
        <v>22501</v>
      </c>
      <c r="C2165" t="s">
        <v>22502</v>
      </c>
      <c r="D2165" s="4">
        <v>45799.669756944444</v>
      </c>
      <c r="E2165" s="4">
        <v>45802.208333333336</v>
      </c>
      <c r="F2165" s="4">
        <v>45802.225694444445</v>
      </c>
      <c r="G2165" s="4">
        <v>45802.208819444444</v>
      </c>
      <c r="H2165" t="s">
        <v>3155</v>
      </c>
      <c r="I2165" t="s">
        <v>3222</v>
      </c>
      <c r="J2165">
        <v>1</v>
      </c>
      <c r="K2165" t="s">
        <v>3223</v>
      </c>
      <c r="L2165" t="s">
        <v>3564</v>
      </c>
      <c r="M2165" t="s">
        <v>549</v>
      </c>
      <c r="N2165" t="s">
        <v>550</v>
      </c>
      <c r="O2165" t="s">
        <v>551</v>
      </c>
      <c r="P2165" t="s">
        <v>141</v>
      </c>
      <c r="Q2165" t="s">
        <v>231</v>
      </c>
    </row>
    <row r="2166" spans="1:17">
      <c r="A2166" t="s">
        <v>33226</v>
      </c>
      <c r="B2166" t="s">
        <v>33227</v>
      </c>
      <c r="C2166" t="s">
        <v>33228</v>
      </c>
      <c r="D2166" s="4">
        <v>45799.669560185182</v>
      </c>
      <c r="E2166" s="4">
        <v>45800.708333333336</v>
      </c>
      <c r="F2166" s="4">
        <v>45800.725694444445</v>
      </c>
      <c r="G2166" s="4">
        <v>45800.704270833332</v>
      </c>
      <c r="H2166" t="s">
        <v>3155</v>
      </c>
      <c r="I2166" t="s">
        <v>3222</v>
      </c>
      <c r="J2166">
        <v>1</v>
      </c>
      <c r="K2166" t="s">
        <v>3223</v>
      </c>
      <c r="L2166" t="s">
        <v>3564</v>
      </c>
      <c r="M2166" t="s">
        <v>549</v>
      </c>
      <c r="N2166" t="s">
        <v>559</v>
      </c>
      <c r="O2166" t="s">
        <v>469</v>
      </c>
      <c r="P2166" t="s">
        <v>180</v>
      </c>
      <c r="Q2166" t="s">
        <v>182</v>
      </c>
    </row>
    <row r="2167" spans="1:17">
      <c r="A2167" t="s">
        <v>22503</v>
      </c>
      <c r="B2167" t="s">
        <v>22504</v>
      </c>
      <c r="C2167" t="s">
        <v>22505</v>
      </c>
      <c r="D2167" s="4">
        <v>45799.665810185186</v>
      </c>
      <c r="E2167" s="4">
        <v>45802.4375</v>
      </c>
      <c r="F2167" s="4">
        <v>45802.475694444445</v>
      </c>
      <c r="G2167" s="4"/>
      <c r="H2167" t="s">
        <v>3155</v>
      </c>
      <c r="I2167" t="s">
        <v>4530</v>
      </c>
      <c r="J2167">
        <v>0</v>
      </c>
      <c r="K2167" t="s">
        <v>22506</v>
      </c>
      <c r="L2167" t="s">
        <v>3245</v>
      </c>
      <c r="M2167" t="s">
        <v>549</v>
      </c>
      <c r="N2167" t="s">
        <v>550</v>
      </c>
      <c r="O2167" t="s">
        <v>136</v>
      </c>
      <c r="P2167" t="s">
        <v>143</v>
      </c>
      <c r="Q2167" t="s">
        <v>302</v>
      </c>
    </row>
    <row r="2168" spans="1:17">
      <c r="A2168" t="s">
        <v>12365</v>
      </c>
      <c r="B2168" t="s">
        <v>12366</v>
      </c>
      <c r="C2168" t="s">
        <v>22507</v>
      </c>
      <c r="D2168" s="4">
        <v>45799.663449074076</v>
      </c>
      <c r="E2168" s="4">
        <v>45800.75</v>
      </c>
      <c r="F2168" s="4">
        <v>45800.767361111109</v>
      </c>
      <c r="G2168" s="4">
        <v>45800.760324074072</v>
      </c>
      <c r="H2168" t="s">
        <v>3155</v>
      </c>
      <c r="I2168" t="s">
        <v>3171</v>
      </c>
      <c r="J2168">
        <v>1001</v>
      </c>
      <c r="K2168" t="s">
        <v>3157</v>
      </c>
      <c r="L2168" t="s">
        <v>3564</v>
      </c>
      <c r="M2168" t="s">
        <v>549</v>
      </c>
      <c r="N2168" t="s">
        <v>550</v>
      </c>
      <c r="O2168" t="s">
        <v>136</v>
      </c>
      <c r="P2168" t="s">
        <v>143</v>
      </c>
      <c r="Q2168" t="s">
        <v>310</v>
      </c>
    </row>
    <row r="2169" spans="1:17">
      <c r="A2169" t="s">
        <v>22508</v>
      </c>
      <c r="B2169" t="s">
        <v>22509</v>
      </c>
      <c r="C2169" t="s">
        <v>22510</v>
      </c>
      <c r="D2169" s="4">
        <v>45799.661307870374</v>
      </c>
      <c r="E2169" s="4">
        <v>45801.229166666664</v>
      </c>
      <c r="F2169" s="4">
        <v>45801.246527777781</v>
      </c>
      <c r="G2169" s="4">
        <v>45801.224618055552</v>
      </c>
      <c r="H2169" t="s">
        <v>3155</v>
      </c>
      <c r="I2169" t="s">
        <v>3175</v>
      </c>
      <c r="J2169">
        <v>0</v>
      </c>
      <c r="K2169" t="s">
        <v>3157</v>
      </c>
      <c r="L2169" t="s">
        <v>3564</v>
      </c>
      <c r="M2169" t="s">
        <v>549</v>
      </c>
      <c r="N2169" t="s">
        <v>550</v>
      </c>
      <c r="O2169" t="s">
        <v>551</v>
      </c>
      <c r="P2169" t="s">
        <v>141</v>
      </c>
      <c r="Q2169" t="s">
        <v>238</v>
      </c>
    </row>
    <row r="2170" spans="1:17">
      <c r="A2170" t="s">
        <v>22511</v>
      </c>
      <c r="B2170" t="s">
        <v>22512</v>
      </c>
      <c r="C2170" t="s">
        <v>22513</v>
      </c>
      <c r="D2170" s="4">
        <v>45799.659467592595</v>
      </c>
      <c r="E2170" s="4">
        <v>45801.395833333336</v>
      </c>
      <c r="F2170" s="4">
        <v>45801.413194444445</v>
      </c>
      <c r="G2170" s="4">
        <v>45801.395254629628</v>
      </c>
      <c r="H2170" t="s">
        <v>3155</v>
      </c>
      <c r="I2170" t="s">
        <v>3162</v>
      </c>
      <c r="J2170">
        <v>0</v>
      </c>
      <c r="K2170" t="s">
        <v>3295</v>
      </c>
      <c r="L2170" t="s">
        <v>3564</v>
      </c>
      <c r="M2170" t="s">
        <v>549</v>
      </c>
      <c r="N2170" t="s">
        <v>550</v>
      </c>
      <c r="O2170" t="s">
        <v>1923</v>
      </c>
      <c r="P2170" t="s">
        <v>1924</v>
      </c>
      <c r="Q2170" t="s">
        <v>3394</v>
      </c>
    </row>
    <row r="2171" spans="1:17">
      <c r="A2171" t="s">
        <v>22514</v>
      </c>
      <c r="B2171" t="s">
        <v>22515</v>
      </c>
      <c r="C2171" t="s">
        <v>22516</v>
      </c>
      <c r="D2171" s="4">
        <v>45799.658148148148</v>
      </c>
      <c r="E2171" s="4">
        <v>45800.854166666664</v>
      </c>
      <c r="F2171" s="4">
        <v>45800.871527777781</v>
      </c>
      <c r="G2171" s="4">
        <v>45800.862118055556</v>
      </c>
      <c r="H2171" t="s">
        <v>3155</v>
      </c>
      <c r="I2171" t="s">
        <v>3175</v>
      </c>
      <c r="J2171">
        <v>0</v>
      </c>
      <c r="K2171" t="s">
        <v>3157</v>
      </c>
      <c r="L2171" t="s">
        <v>3564</v>
      </c>
      <c r="M2171" t="s">
        <v>549</v>
      </c>
      <c r="N2171" t="s">
        <v>550</v>
      </c>
      <c r="O2171" t="s">
        <v>136</v>
      </c>
      <c r="P2171" t="s">
        <v>143</v>
      </c>
      <c r="Q2171" t="s">
        <v>310</v>
      </c>
    </row>
    <row r="2172" spans="1:17">
      <c r="A2172" t="s">
        <v>22514</v>
      </c>
      <c r="B2172" t="s">
        <v>22517</v>
      </c>
      <c r="C2172" t="s">
        <v>22518</v>
      </c>
      <c r="D2172" s="4">
        <v>45799.657835648148</v>
      </c>
      <c r="E2172" s="4">
        <v>45800.833333333336</v>
      </c>
      <c r="F2172" s="4">
        <v>45800.850694444445</v>
      </c>
      <c r="G2172" s="4">
        <v>45800.836412037039</v>
      </c>
      <c r="H2172" t="s">
        <v>3155</v>
      </c>
      <c r="I2172" t="s">
        <v>3175</v>
      </c>
      <c r="J2172">
        <v>0</v>
      </c>
      <c r="K2172" t="s">
        <v>3157</v>
      </c>
      <c r="L2172" t="s">
        <v>3564</v>
      </c>
      <c r="M2172" t="s">
        <v>549</v>
      </c>
      <c r="N2172" t="s">
        <v>550</v>
      </c>
      <c r="O2172" t="s">
        <v>136</v>
      </c>
      <c r="P2172" t="s">
        <v>143</v>
      </c>
      <c r="Q2172" t="s">
        <v>310</v>
      </c>
    </row>
    <row r="2173" spans="1:17">
      <c r="A2173" t="s">
        <v>20568</v>
      </c>
      <c r="B2173" t="s">
        <v>20569</v>
      </c>
      <c r="C2173" t="s">
        <v>22519</v>
      </c>
      <c r="D2173" s="4">
        <v>45799.657812500001</v>
      </c>
      <c r="E2173" s="4">
        <v>45802.708333333336</v>
      </c>
      <c r="F2173" s="4">
        <v>45802.746527777781</v>
      </c>
      <c r="G2173" s="4"/>
      <c r="H2173" t="s">
        <v>3155</v>
      </c>
      <c r="I2173" t="s">
        <v>3156</v>
      </c>
      <c r="J2173">
        <v>0</v>
      </c>
      <c r="K2173" t="s">
        <v>3163</v>
      </c>
      <c r="L2173" t="s">
        <v>3245</v>
      </c>
      <c r="M2173" t="s">
        <v>549</v>
      </c>
      <c r="N2173" t="s">
        <v>550</v>
      </c>
      <c r="O2173" t="s">
        <v>136</v>
      </c>
      <c r="P2173" t="s">
        <v>283</v>
      </c>
      <c r="Q2173" t="s">
        <v>287</v>
      </c>
    </row>
    <row r="2174" spans="1:17">
      <c r="A2174" t="s">
        <v>22514</v>
      </c>
      <c r="B2174" t="s">
        <v>22517</v>
      </c>
      <c r="C2174" t="s">
        <v>22520</v>
      </c>
      <c r="D2174" s="4">
        <v>45799.657141203701</v>
      </c>
      <c r="E2174" s="4">
        <v>45800.833333333336</v>
      </c>
      <c r="F2174" s="4">
        <v>45800.850694444445</v>
      </c>
      <c r="G2174" s="4"/>
      <c r="H2174" t="s">
        <v>3155</v>
      </c>
      <c r="I2174" t="s">
        <v>3175</v>
      </c>
      <c r="J2174">
        <v>0</v>
      </c>
      <c r="K2174" t="s">
        <v>3157</v>
      </c>
      <c r="L2174" t="s">
        <v>3245</v>
      </c>
      <c r="M2174" t="s">
        <v>549</v>
      </c>
      <c r="N2174" t="s">
        <v>550</v>
      </c>
      <c r="O2174" t="s">
        <v>136</v>
      </c>
      <c r="P2174" t="s">
        <v>143</v>
      </c>
      <c r="Q2174" t="s">
        <v>310</v>
      </c>
    </row>
    <row r="2175" spans="1:17">
      <c r="A2175" t="s">
        <v>22047</v>
      </c>
      <c r="B2175" t="s">
        <v>22048</v>
      </c>
      <c r="C2175" t="s">
        <v>22521</v>
      </c>
      <c r="D2175" s="4">
        <v>45799.655046296299</v>
      </c>
      <c r="E2175" s="4">
        <v>45807.395833333336</v>
      </c>
      <c r="F2175" s="4">
        <v>45807.413194444445</v>
      </c>
      <c r="G2175" s="4"/>
      <c r="H2175" t="s">
        <v>3155</v>
      </c>
      <c r="I2175" t="s">
        <v>3171</v>
      </c>
      <c r="J2175">
        <v>1002</v>
      </c>
      <c r="K2175" t="s">
        <v>3157</v>
      </c>
      <c r="L2175" t="s">
        <v>3245</v>
      </c>
      <c r="M2175" t="s">
        <v>549</v>
      </c>
      <c r="N2175" t="s">
        <v>550</v>
      </c>
      <c r="O2175" t="s">
        <v>551</v>
      </c>
      <c r="P2175" t="s">
        <v>242</v>
      </c>
      <c r="Q2175" t="s">
        <v>247</v>
      </c>
    </row>
    <row r="2176" spans="1:17">
      <c r="A2176" t="s">
        <v>22522</v>
      </c>
      <c r="B2176" t="s">
        <v>22523</v>
      </c>
      <c r="C2176" t="s">
        <v>22524</v>
      </c>
      <c r="D2176" s="4">
        <v>45799.653877314813</v>
      </c>
      <c r="E2176" s="4">
        <v>45801.75</v>
      </c>
      <c r="F2176" s="4">
        <v>45801.788194444445</v>
      </c>
      <c r="G2176" s="4"/>
      <c r="H2176" t="s">
        <v>3155</v>
      </c>
      <c r="I2176" t="s">
        <v>3156</v>
      </c>
      <c r="J2176">
        <v>0</v>
      </c>
      <c r="K2176" t="s">
        <v>3157</v>
      </c>
      <c r="L2176" t="s">
        <v>3245</v>
      </c>
      <c r="M2176" t="s">
        <v>549</v>
      </c>
      <c r="N2176" t="s">
        <v>550</v>
      </c>
      <c r="O2176" t="s">
        <v>136</v>
      </c>
      <c r="P2176" t="s">
        <v>264</v>
      </c>
      <c r="Q2176" t="s">
        <v>265</v>
      </c>
    </row>
    <row r="2177" spans="1:17">
      <c r="A2177" t="s">
        <v>22019</v>
      </c>
      <c r="B2177" t="s">
        <v>22020</v>
      </c>
      <c r="C2177" t="s">
        <v>22525</v>
      </c>
      <c r="D2177" s="4">
        <v>45799.653090277781</v>
      </c>
      <c r="E2177" s="4">
        <v>45800.791666666664</v>
      </c>
      <c r="F2177" s="4">
        <v>45800.829861111109</v>
      </c>
      <c r="G2177" s="4"/>
      <c r="H2177" t="s">
        <v>3155</v>
      </c>
      <c r="I2177" t="s">
        <v>3156</v>
      </c>
      <c r="J2177">
        <v>0</v>
      </c>
      <c r="K2177" t="s">
        <v>3157</v>
      </c>
      <c r="L2177" t="s">
        <v>3245</v>
      </c>
      <c r="M2177" t="s">
        <v>549</v>
      </c>
      <c r="N2177" t="s">
        <v>550</v>
      </c>
      <c r="O2177" t="s">
        <v>551</v>
      </c>
      <c r="P2177" t="s">
        <v>145</v>
      </c>
      <c r="Q2177" t="s">
        <v>216</v>
      </c>
    </row>
    <row r="2178" spans="1:17">
      <c r="A2178" t="s">
        <v>22526</v>
      </c>
      <c r="B2178" t="s">
        <v>22527</v>
      </c>
      <c r="C2178" t="s">
        <v>22528</v>
      </c>
      <c r="D2178" s="4">
        <v>45799.650219907409</v>
      </c>
      <c r="E2178" s="4">
        <v>45802.916666666664</v>
      </c>
      <c r="F2178" s="4">
        <v>45802.954861111109</v>
      </c>
      <c r="G2178" s="4">
        <v>45802.916712962964</v>
      </c>
      <c r="H2178" t="s">
        <v>3155</v>
      </c>
      <c r="I2178" t="s">
        <v>3156</v>
      </c>
      <c r="J2178">
        <v>0</v>
      </c>
      <c r="K2178" t="s">
        <v>3157</v>
      </c>
      <c r="L2178" t="s">
        <v>3564</v>
      </c>
      <c r="M2178" t="s">
        <v>549</v>
      </c>
      <c r="N2178" t="s">
        <v>550</v>
      </c>
      <c r="O2178" t="s">
        <v>136</v>
      </c>
      <c r="P2178" t="s">
        <v>143</v>
      </c>
      <c r="Q2178" t="s">
        <v>298</v>
      </c>
    </row>
    <row r="2179" spans="1:17">
      <c r="A2179" t="s">
        <v>22529</v>
      </c>
      <c r="B2179" t="s">
        <v>22530</v>
      </c>
      <c r="C2179" t="s">
        <v>22531</v>
      </c>
      <c r="D2179" s="4">
        <v>45799.650046296294</v>
      </c>
      <c r="E2179" s="4">
        <v>45801.791666666664</v>
      </c>
      <c r="F2179" s="4">
        <v>45801.809027777781</v>
      </c>
      <c r="G2179" s="4"/>
      <c r="H2179" t="s">
        <v>3155</v>
      </c>
      <c r="I2179" t="s">
        <v>3171</v>
      </c>
      <c r="J2179">
        <v>0</v>
      </c>
      <c r="K2179" t="s">
        <v>3157</v>
      </c>
      <c r="L2179" t="s">
        <v>3245</v>
      </c>
      <c r="M2179" t="s">
        <v>549</v>
      </c>
      <c r="N2179" t="s">
        <v>550</v>
      </c>
      <c r="O2179" t="s">
        <v>136</v>
      </c>
      <c r="P2179" t="s">
        <v>139</v>
      </c>
      <c r="Q2179" t="s">
        <v>276</v>
      </c>
    </row>
    <row r="2180" spans="1:17">
      <c r="A2180" t="s">
        <v>22514</v>
      </c>
      <c r="B2180" t="s">
        <v>22517</v>
      </c>
      <c r="C2180" t="s">
        <v>22532</v>
      </c>
      <c r="D2180" s="4">
        <v>45799.648402777777</v>
      </c>
      <c r="E2180" s="4">
        <v>45800.833333333336</v>
      </c>
      <c r="F2180" s="4">
        <v>45800.850694444445</v>
      </c>
      <c r="G2180" s="4"/>
      <c r="H2180" t="s">
        <v>3155</v>
      </c>
      <c r="I2180" t="s">
        <v>3175</v>
      </c>
      <c r="J2180">
        <v>0</v>
      </c>
      <c r="K2180" t="s">
        <v>3157</v>
      </c>
      <c r="L2180" t="s">
        <v>3245</v>
      </c>
      <c r="M2180" t="s">
        <v>549</v>
      </c>
      <c r="N2180" t="s">
        <v>550</v>
      </c>
      <c r="O2180" t="s">
        <v>136</v>
      </c>
      <c r="P2180" t="s">
        <v>143</v>
      </c>
      <c r="Q2180" t="s">
        <v>310</v>
      </c>
    </row>
    <row r="2181" spans="1:17">
      <c r="A2181" t="s">
        <v>22533</v>
      </c>
      <c r="B2181" t="s">
        <v>22534</v>
      </c>
      <c r="C2181" t="s">
        <v>22535</v>
      </c>
      <c r="D2181" s="4">
        <v>45799.646631944444</v>
      </c>
      <c r="E2181" s="4">
        <v>45800.833333333336</v>
      </c>
      <c r="F2181" s="4">
        <v>45800.871527777781</v>
      </c>
      <c r="G2181" s="4">
        <v>45800.83084490741</v>
      </c>
      <c r="H2181" t="s">
        <v>3155</v>
      </c>
      <c r="I2181" t="s">
        <v>3673</v>
      </c>
      <c r="J2181">
        <v>0</v>
      </c>
      <c r="K2181" t="s">
        <v>3157</v>
      </c>
      <c r="L2181" t="s">
        <v>3564</v>
      </c>
      <c r="M2181" t="s">
        <v>549</v>
      </c>
      <c r="N2181" t="s">
        <v>559</v>
      </c>
      <c r="O2181" t="s">
        <v>504</v>
      </c>
      <c r="P2181" t="s">
        <v>325</v>
      </c>
      <c r="Q2181" t="s">
        <v>330</v>
      </c>
    </row>
    <row r="2182" spans="1:17">
      <c r="A2182" t="s">
        <v>22536</v>
      </c>
      <c r="B2182" t="s">
        <v>22537</v>
      </c>
      <c r="C2182" t="s">
        <v>22538</v>
      </c>
      <c r="D2182" s="4">
        <v>45799.644537037035</v>
      </c>
      <c r="E2182" s="4">
        <v>45802.666666666664</v>
      </c>
      <c r="F2182" s="4">
        <v>45802.684027777781</v>
      </c>
      <c r="G2182" s="4">
        <v>45802.668055555558</v>
      </c>
      <c r="H2182" t="s">
        <v>3155</v>
      </c>
      <c r="I2182" t="s">
        <v>3175</v>
      </c>
      <c r="J2182">
        <v>0</v>
      </c>
      <c r="K2182" t="s">
        <v>3157</v>
      </c>
      <c r="L2182" t="s">
        <v>3564</v>
      </c>
      <c r="M2182" t="s">
        <v>549</v>
      </c>
      <c r="N2182" t="s">
        <v>550</v>
      </c>
      <c r="O2182" t="s">
        <v>136</v>
      </c>
      <c r="P2182" t="s">
        <v>139</v>
      </c>
      <c r="Q2182" t="s">
        <v>274</v>
      </c>
    </row>
    <row r="2183" spans="1:17">
      <c r="A2183" t="s">
        <v>22539</v>
      </c>
      <c r="B2183" t="s">
        <v>22540</v>
      </c>
      <c r="C2183" t="s">
        <v>22541</v>
      </c>
      <c r="D2183" s="4">
        <v>45799.64435185185</v>
      </c>
      <c r="E2183" s="4">
        <v>45801.541666666664</v>
      </c>
      <c r="F2183" s="4">
        <v>45801.579861111109</v>
      </c>
      <c r="G2183" s="4">
        <v>45801.540949074071</v>
      </c>
      <c r="H2183" t="s">
        <v>3155</v>
      </c>
      <c r="I2183" t="s">
        <v>3240</v>
      </c>
      <c r="J2183">
        <v>1002</v>
      </c>
      <c r="K2183" t="s">
        <v>3157</v>
      </c>
      <c r="L2183" t="s">
        <v>3564</v>
      </c>
      <c r="M2183" t="s">
        <v>549</v>
      </c>
      <c r="N2183" t="s">
        <v>559</v>
      </c>
      <c r="O2183" t="s">
        <v>504</v>
      </c>
      <c r="P2183" t="s">
        <v>325</v>
      </c>
      <c r="Q2183" t="s">
        <v>328</v>
      </c>
    </row>
    <row r="2184" spans="1:17">
      <c r="A2184" t="s">
        <v>22542</v>
      </c>
      <c r="B2184" t="s">
        <v>22543</v>
      </c>
      <c r="C2184" t="s">
        <v>22544</v>
      </c>
      <c r="D2184" s="4">
        <v>45799.641909722224</v>
      </c>
      <c r="E2184" s="4">
        <v>45802.583333333336</v>
      </c>
      <c r="F2184" s="4">
        <v>45802.621527777781</v>
      </c>
      <c r="G2184" s="4">
        <v>45802.584247685183</v>
      </c>
      <c r="H2184" t="s">
        <v>3155</v>
      </c>
      <c r="I2184" t="s">
        <v>4530</v>
      </c>
      <c r="J2184">
        <v>0</v>
      </c>
      <c r="K2184" t="s">
        <v>6466</v>
      </c>
      <c r="L2184" t="s">
        <v>3564</v>
      </c>
      <c r="M2184" t="s">
        <v>549</v>
      </c>
      <c r="N2184" t="s">
        <v>559</v>
      </c>
      <c r="O2184" t="s">
        <v>504</v>
      </c>
      <c r="P2184" t="s">
        <v>325</v>
      </c>
      <c r="Q2184" t="s">
        <v>334</v>
      </c>
    </row>
    <row r="2185" spans="1:17">
      <c r="A2185" t="s">
        <v>22545</v>
      </c>
      <c r="B2185" t="s">
        <v>22546</v>
      </c>
      <c r="C2185" t="s">
        <v>22547</v>
      </c>
      <c r="D2185" s="4">
        <v>45799.639814814815</v>
      </c>
      <c r="E2185" s="4">
        <v>45802.416666666664</v>
      </c>
      <c r="F2185" s="4">
        <v>45802.434027777781</v>
      </c>
      <c r="G2185" s="4">
        <v>45802.415833333333</v>
      </c>
      <c r="H2185" t="s">
        <v>3155</v>
      </c>
      <c r="I2185" t="s">
        <v>3171</v>
      </c>
      <c r="J2185">
        <v>0</v>
      </c>
      <c r="K2185" t="s">
        <v>3194</v>
      </c>
      <c r="L2185" t="s">
        <v>3564</v>
      </c>
      <c r="M2185" t="s">
        <v>549</v>
      </c>
      <c r="N2185" t="s">
        <v>550</v>
      </c>
      <c r="O2185" t="s">
        <v>136</v>
      </c>
      <c r="P2185" t="s">
        <v>264</v>
      </c>
      <c r="Q2185" t="s">
        <v>267</v>
      </c>
    </row>
    <row r="2186" spans="1:17">
      <c r="A2186" t="s">
        <v>22548</v>
      </c>
      <c r="B2186" t="s">
        <v>22549</v>
      </c>
      <c r="C2186" t="s">
        <v>22550</v>
      </c>
      <c r="D2186" s="4">
        <v>45799.63795138889</v>
      </c>
      <c r="E2186" s="4">
        <v>45804.833333333336</v>
      </c>
      <c r="F2186" s="4">
        <v>45804.850694444445</v>
      </c>
      <c r="G2186" s="4">
        <v>45804.826284722221</v>
      </c>
      <c r="H2186" t="s">
        <v>3155</v>
      </c>
      <c r="I2186" t="s">
        <v>3175</v>
      </c>
      <c r="J2186">
        <v>1001</v>
      </c>
      <c r="K2186" t="s">
        <v>3194</v>
      </c>
      <c r="L2186" t="s">
        <v>3564</v>
      </c>
      <c r="M2186" t="s">
        <v>549</v>
      </c>
      <c r="N2186" t="s">
        <v>559</v>
      </c>
      <c r="O2186" t="s">
        <v>504</v>
      </c>
      <c r="P2186" t="s">
        <v>325</v>
      </c>
      <c r="Q2186" t="s">
        <v>343</v>
      </c>
    </row>
    <row r="2187" spans="1:17">
      <c r="A2187" t="s">
        <v>21771</v>
      </c>
      <c r="B2187" t="s">
        <v>21772</v>
      </c>
      <c r="C2187" t="s">
        <v>22551</v>
      </c>
      <c r="D2187" s="4">
        <v>45799.637881944444</v>
      </c>
      <c r="E2187" s="4">
        <v>45801.5</v>
      </c>
      <c r="F2187" s="4">
        <v>45801.517361111109</v>
      </c>
      <c r="G2187" s="4"/>
      <c r="H2187" t="s">
        <v>3155</v>
      </c>
      <c r="I2187" t="s">
        <v>3171</v>
      </c>
      <c r="J2187">
        <v>1001</v>
      </c>
      <c r="K2187" t="s">
        <v>3157</v>
      </c>
      <c r="L2187" t="s">
        <v>3245</v>
      </c>
      <c r="M2187" t="s">
        <v>549</v>
      </c>
      <c r="N2187" t="s">
        <v>550</v>
      </c>
      <c r="O2187" t="s">
        <v>136</v>
      </c>
      <c r="P2187" t="s">
        <v>143</v>
      </c>
      <c r="Q2187" t="s">
        <v>310</v>
      </c>
    </row>
    <row r="2188" spans="1:17">
      <c r="A2188" t="s">
        <v>21238</v>
      </c>
      <c r="B2188" t="s">
        <v>21239</v>
      </c>
      <c r="C2188" t="s">
        <v>22552</v>
      </c>
      <c r="D2188" s="4">
        <v>45799.636990740742</v>
      </c>
      <c r="E2188" s="4">
        <v>45804.916666666664</v>
      </c>
      <c r="F2188" s="4">
        <v>45804.934027777781</v>
      </c>
      <c r="G2188" s="4"/>
      <c r="H2188" t="s">
        <v>3155</v>
      </c>
      <c r="I2188" t="s">
        <v>3184</v>
      </c>
      <c r="J2188">
        <v>0</v>
      </c>
      <c r="K2188" t="s">
        <v>3157</v>
      </c>
      <c r="L2188" t="s">
        <v>3245</v>
      </c>
      <c r="M2188" t="s">
        <v>549</v>
      </c>
      <c r="N2188" t="s">
        <v>550</v>
      </c>
      <c r="O2188" t="s">
        <v>616</v>
      </c>
      <c r="P2188" t="s">
        <v>314</v>
      </c>
      <c r="Q2188" t="s">
        <v>316</v>
      </c>
    </row>
    <row r="2189" spans="1:17">
      <c r="A2189" t="s">
        <v>22553</v>
      </c>
      <c r="B2189" t="s">
        <v>22554</v>
      </c>
      <c r="C2189" t="s">
        <v>22555</v>
      </c>
      <c r="D2189" s="4">
        <v>45799.636087962965</v>
      </c>
      <c r="E2189" s="4">
        <v>45802.333333333336</v>
      </c>
      <c r="F2189" s="4">
        <v>45802.350694444445</v>
      </c>
      <c r="G2189" s="4">
        <v>45802.334247685183</v>
      </c>
      <c r="H2189" t="s">
        <v>3155</v>
      </c>
      <c r="I2189" t="s">
        <v>3171</v>
      </c>
      <c r="J2189">
        <v>1001</v>
      </c>
      <c r="K2189" t="s">
        <v>3157</v>
      </c>
      <c r="L2189" t="s">
        <v>3564</v>
      </c>
      <c r="M2189" t="s">
        <v>549</v>
      </c>
      <c r="N2189" t="s">
        <v>550</v>
      </c>
      <c r="O2189" t="s">
        <v>136</v>
      </c>
      <c r="P2189" t="s">
        <v>292</v>
      </c>
      <c r="Q2189" t="s">
        <v>295</v>
      </c>
    </row>
    <row r="2190" spans="1:17">
      <c r="A2190" t="s">
        <v>22556</v>
      </c>
      <c r="B2190" t="s">
        <v>22557</v>
      </c>
      <c r="C2190" t="s">
        <v>22558</v>
      </c>
      <c r="D2190" s="4">
        <v>45799.633263888885</v>
      </c>
      <c r="E2190" s="4">
        <v>45804.6875</v>
      </c>
      <c r="F2190" s="4">
        <v>45804.725694444445</v>
      </c>
      <c r="G2190" s="4">
        <v>45804.684479166666</v>
      </c>
      <c r="H2190" t="s">
        <v>3155</v>
      </c>
      <c r="I2190" t="s">
        <v>3156</v>
      </c>
      <c r="J2190">
        <v>0</v>
      </c>
      <c r="K2190" t="s">
        <v>3157</v>
      </c>
      <c r="L2190" t="s">
        <v>3564</v>
      </c>
      <c r="M2190" t="s">
        <v>549</v>
      </c>
      <c r="N2190" t="s">
        <v>550</v>
      </c>
      <c r="O2190" t="s">
        <v>136</v>
      </c>
      <c r="P2190" t="s">
        <v>292</v>
      </c>
      <c r="Q2190" t="s">
        <v>293</v>
      </c>
    </row>
    <row r="2191" spans="1:17">
      <c r="A2191" t="s">
        <v>22559</v>
      </c>
      <c r="B2191" t="s">
        <v>22560</v>
      </c>
      <c r="C2191" t="s">
        <v>22561</v>
      </c>
      <c r="D2191" s="4">
        <v>45799.632893518516</v>
      </c>
      <c r="E2191" s="4">
        <v>45804.666666666664</v>
      </c>
      <c r="F2191" s="4">
        <v>45804.704861111109</v>
      </c>
      <c r="G2191" s="4"/>
      <c r="H2191" t="s">
        <v>3155</v>
      </c>
      <c r="I2191" t="s">
        <v>4530</v>
      </c>
      <c r="J2191">
        <v>0</v>
      </c>
      <c r="K2191" t="s">
        <v>4531</v>
      </c>
      <c r="L2191" t="s">
        <v>3245</v>
      </c>
      <c r="M2191" t="s">
        <v>549</v>
      </c>
      <c r="N2191" t="s">
        <v>559</v>
      </c>
      <c r="O2191" t="s">
        <v>504</v>
      </c>
      <c r="P2191" t="s">
        <v>325</v>
      </c>
      <c r="Q2191" t="s">
        <v>341</v>
      </c>
    </row>
    <row r="2192" spans="1:17">
      <c r="A2192" t="s">
        <v>21874</v>
      </c>
      <c r="B2192" t="s">
        <v>21875</v>
      </c>
      <c r="C2192" t="s">
        <v>22562</v>
      </c>
      <c r="D2192" s="4">
        <v>45799.632719907408</v>
      </c>
      <c r="E2192" s="4">
        <v>45801.458333333336</v>
      </c>
      <c r="F2192" s="4">
        <v>45801.496527777781</v>
      </c>
      <c r="G2192" s="4"/>
      <c r="H2192" t="s">
        <v>3155</v>
      </c>
      <c r="I2192" t="s">
        <v>3240</v>
      </c>
      <c r="J2192">
        <v>1001</v>
      </c>
      <c r="K2192" t="s">
        <v>3194</v>
      </c>
      <c r="L2192" t="s">
        <v>3245</v>
      </c>
      <c r="M2192" t="s">
        <v>549</v>
      </c>
      <c r="N2192" t="s">
        <v>559</v>
      </c>
      <c r="O2192" t="s">
        <v>504</v>
      </c>
      <c r="P2192" t="s">
        <v>325</v>
      </c>
      <c r="Q2192" t="s">
        <v>338</v>
      </c>
    </row>
    <row r="2193" spans="1:17">
      <c r="A2193" t="s">
        <v>21509</v>
      </c>
      <c r="B2193" t="s">
        <v>21510</v>
      </c>
      <c r="C2193" t="s">
        <v>22563</v>
      </c>
      <c r="D2193" s="4">
        <v>45799.617546296293</v>
      </c>
      <c r="E2193" s="4">
        <v>45802.333333333336</v>
      </c>
      <c r="F2193" s="4">
        <v>45802.350694444445</v>
      </c>
      <c r="G2193" s="4"/>
      <c r="H2193" t="s">
        <v>3155</v>
      </c>
      <c r="I2193" t="s">
        <v>3512</v>
      </c>
      <c r="J2193">
        <v>1</v>
      </c>
      <c r="K2193" t="s">
        <v>3157</v>
      </c>
      <c r="L2193" t="s">
        <v>3245</v>
      </c>
      <c r="M2193" t="s">
        <v>549</v>
      </c>
      <c r="N2193" t="s">
        <v>559</v>
      </c>
      <c r="O2193" t="s">
        <v>504</v>
      </c>
      <c r="P2193" t="s">
        <v>325</v>
      </c>
      <c r="Q2193" t="s">
        <v>326</v>
      </c>
    </row>
    <row r="2194" spans="1:17">
      <c r="A2194" t="s">
        <v>22564</v>
      </c>
      <c r="B2194" t="s">
        <v>22565</v>
      </c>
      <c r="C2194" t="s">
        <v>22566</v>
      </c>
      <c r="D2194" s="4">
        <v>45799.616909722223</v>
      </c>
      <c r="E2194" s="4">
        <v>45803.8125</v>
      </c>
      <c r="F2194" s="4">
        <v>45803.829861111109</v>
      </c>
      <c r="G2194" s="4">
        <v>45803.807199074072</v>
      </c>
      <c r="H2194" t="s">
        <v>3155</v>
      </c>
      <c r="I2194" t="s">
        <v>3175</v>
      </c>
      <c r="J2194">
        <v>0</v>
      </c>
      <c r="K2194" t="s">
        <v>3157</v>
      </c>
      <c r="L2194" t="s">
        <v>3564</v>
      </c>
      <c r="M2194" t="s">
        <v>549</v>
      </c>
      <c r="N2194" t="s">
        <v>559</v>
      </c>
      <c r="O2194" t="s">
        <v>504</v>
      </c>
      <c r="P2194" t="s">
        <v>325</v>
      </c>
      <c r="Q2194" t="s">
        <v>340</v>
      </c>
    </row>
    <row r="2195" spans="1:17">
      <c r="A2195" t="s">
        <v>22567</v>
      </c>
      <c r="B2195" t="s">
        <v>22568</v>
      </c>
      <c r="C2195" t="s">
        <v>22569</v>
      </c>
      <c r="D2195" s="4">
        <v>45799.615358796298</v>
      </c>
      <c r="E2195" s="4">
        <v>45800.791666666664</v>
      </c>
      <c r="F2195" s="4">
        <v>45800.809027777781</v>
      </c>
      <c r="G2195" s="4">
        <v>45800.788645833331</v>
      </c>
      <c r="H2195" t="s">
        <v>3155</v>
      </c>
      <c r="I2195" t="s">
        <v>3171</v>
      </c>
      <c r="J2195">
        <v>0</v>
      </c>
      <c r="K2195" t="s">
        <v>3157</v>
      </c>
      <c r="L2195" t="s">
        <v>3564</v>
      </c>
      <c r="M2195" t="s">
        <v>549</v>
      </c>
      <c r="N2195" t="s">
        <v>550</v>
      </c>
      <c r="O2195" t="s">
        <v>136</v>
      </c>
      <c r="P2195" t="s">
        <v>143</v>
      </c>
      <c r="Q2195" t="s">
        <v>298</v>
      </c>
    </row>
    <row r="2196" spans="1:17">
      <c r="A2196" t="s">
        <v>22570</v>
      </c>
      <c r="B2196" t="s">
        <v>22571</v>
      </c>
      <c r="C2196" t="s">
        <v>22572</v>
      </c>
      <c r="D2196" s="4">
        <v>45799.61246527778</v>
      </c>
      <c r="E2196" s="4">
        <v>45800.729166666664</v>
      </c>
      <c r="F2196" s="4">
        <v>45800.746527777781</v>
      </c>
      <c r="G2196" s="4"/>
      <c r="H2196" t="s">
        <v>3155</v>
      </c>
      <c r="I2196" t="s">
        <v>3171</v>
      </c>
      <c r="J2196">
        <v>0</v>
      </c>
      <c r="K2196" t="s">
        <v>3157</v>
      </c>
      <c r="L2196" t="s">
        <v>3245</v>
      </c>
      <c r="M2196" t="s">
        <v>549</v>
      </c>
      <c r="N2196" t="s">
        <v>550</v>
      </c>
      <c r="O2196" t="s">
        <v>136</v>
      </c>
      <c r="P2196" t="s">
        <v>292</v>
      </c>
      <c r="Q2196" t="s">
        <v>296</v>
      </c>
    </row>
    <row r="2197" spans="1:17">
      <c r="A2197" t="s">
        <v>22573</v>
      </c>
      <c r="B2197" t="s">
        <v>22574</v>
      </c>
      <c r="C2197" t="s">
        <v>22575</v>
      </c>
      <c r="D2197" s="4">
        <v>45799.612222222226</v>
      </c>
      <c r="E2197" s="4">
        <v>45801.625</v>
      </c>
      <c r="F2197" s="4">
        <v>45801.663194444445</v>
      </c>
      <c r="G2197" s="4">
        <v>45801.623935185184</v>
      </c>
      <c r="H2197" t="s">
        <v>3155</v>
      </c>
      <c r="I2197" t="s">
        <v>3673</v>
      </c>
      <c r="J2197">
        <v>0</v>
      </c>
      <c r="K2197" t="s">
        <v>3157</v>
      </c>
      <c r="L2197" t="s">
        <v>3564</v>
      </c>
      <c r="M2197" t="s">
        <v>549</v>
      </c>
      <c r="N2197" t="s">
        <v>559</v>
      </c>
      <c r="O2197" t="s">
        <v>504</v>
      </c>
      <c r="P2197" t="s">
        <v>325</v>
      </c>
      <c r="Q2197" t="s">
        <v>328</v>
      </c>
    </row>
    <row r="2198" spans="1:17">
      <c r="A2198" t="s">
        <v>22576</v>
      </c>
      <c r="B2198" t="s">
        <v>22577</v>
      </c>
      <c r="C2198" t="s">
        <v>22578</v>
      </c>
      <c r="D2198" s="4">
        <v>45799.609907407408</v>
      </c>
      <c r="E2198" s="4">
        <v>45800.916666666664</v>
      </c>
      <c r="F2198" s="4">
        <v>45800.934027777781</v>
      </c>
      <c r="G2198" s="4"/>
      <c r="H2198" t="s">
        <v>3155</v>
      </c>
      <c r="I2198" t="s">
        <v>3184</v>
      </c>
      <c r="J2198">
        <v>0</v>
      </c>
      <c r="K2198" t="s">
        <v>3157</v>
      </c>
      <c r="L2198" t="s">
        <v>3245</v>
      </c>
      <c r="M2198" t="s">
        <v>549</v>
      </c>
      <c r="N2198" t="s">
        <v>550</v>
      </c>
      <c r="O2198" t="s">
        <v>136</v>
      </c>
      <c r="P2198" t="s">
        <v>143</v>
      </c>
      <c r="Q2198" t="s">
        <v>303</v>
      </c>
    </row>
    <row r="2199" spans="1:17">
      <c r="A2199" t="s">
        <v>22288</v>
      </c>
      <c r="B2199" t="s">
        <v>22289</v>
      </c>
      <c r="C2199" t="s">
        <v>22579</v>
      </c>
      <c r="D2199" s="4">
        <v>45799.605925925927</v>
      </c>
      <c r="E2199" s="4">
        <v>45800.333333333336</v>
      </c>
      <c r="F2199" s="4">
        <v>45800.371527777781</v>
      </c>
      <c r="G2199" s="4"/>
      <c r="H2199" t="s">
        <v>3155</v>
      </c>
      <c r="I2199" t="s">
        <v>3240</v>
      </c>
      <c r="J2199">
        <v>1001</v>
      </c>
      <c r="K2199" t="s">
        <v>3157</v>
      </c>
      <c r="L2199" t="s">
        <v>3245</v>
      </c>
      <c r="M2199" t="s">
        <v>549</v>
      </c>
      <c r="N2199" t="s">
        <v>550</v>
      </c>
      <c r="O2199" t="s">
        <v>136</v>
      </c>
      <c r="P2199" t="s">
        <v>292</v>
      </c>
      <c r="Q2199" t="s">
        <v>291</v>
      </c>
    </row>
    <row r="2200" spans="1:17">
      <c r="A2200" t="s">
        <v>21766</v>
      </c>
      <c r="B2200" t="s">
        <v>21767</v>
      </c>
      <c r="C2200" t="s">
        <v>22580</v>
      </c>
      <c r="D2200" s="4">
        <v>45799.605474537035</v>
      </c>
      <c r="E2200" s="4">
        <v>45805.791666666664</v>
      </c>
      <c r="F2200" s="4">
        <v>45805.809027777781</v>
      </c>
      <c r="G2200" s="4"/>
      <c r="H2200" t="s">
        <v>3155</v>
      </c>
      <c r="I2200" t="s">
        <v>3184</v>
      </c>
      <c r="J2200">
        <v>1001</v>
      </c>
      <c r="K2200" t="s">
        <v>3157</v>
      </c>
      <c r="L2200" t="s">
        <v>3245</v>
      </c>
      <c r="M2200" t="s">
        <v>549</v>
      </c>
      <c r="N2200" t="s">
        <v>550</v>
      </c>
      <c r="O2200" t="s">
        <v>136</v>
      </c>
      <c r="P2200" t="s">
        <v>143</v>
      </c>
      <c r="Q2200" t="s">
        <v>299</v>
      </c>
    </row>
    <row r="2201" spans="1:17">
      <c r="A2201" t="s">
        <v>22581</v>
      </c>
      <c r="B2201" t="s">
        <v>22582</v>
      </c>
      <c r="C2201" t="s">
        <v>22583</v>
      </c>
      <c r="D2201" s="4">
        <v>45799.603495370371</v>
      </c>
      <c r="E2201" s="4">
        <v>45802.6875</v>
      </c>
      <c r="F2201" s="4">
        <v>45802.725694444445</v>
      </c>
      <c r="G2201" s="4">
        <v>45802.686724537038</v>
      </c>
      <c r="H2201" t="s">
        <v>3155</v>
      </c>
      <c r="I2201" t="s">
        <v>3156</v>
      </c>
      <c r="J2201">
        <v>0</v>
      </c>
      <c r="K2201" t="s">
        <v>3194</v>
      </c>
      <c r="L2201" t="s">
        <v>3564</v>
      </c>
      <c r="M2201" t="s">
        <v>549</v>
      </c>
      <c r="N2201" t="s">
        <v>550</v>
      </c>
      <c r="O2201" t="s">
        <v>551</v>
      </c>
      <c r="P2201" t="s">
        <v>141</v>
      </c>
      <c r="Q2201" t="s">
        <v>236</v>
      </c>
    </row>
    <row r="2202" spans="1:17">
      <c r="A2202" t="s">
        <v>22584</v>
      </c>
      <c r="B2202" t="s">
        <v>22585</v>
      </c>
      <c r="C2202" t="s">
        <v>22586</v>
      </c>
      <c r="D2202" s="4">
        <v>45799.602268518516</v>
      </c>
      <c r="E2202" s="4">
        <v>45800.791666666664</v>
      </c>
      <c r="F2202" s="4">
        <v>45800.809027777781</v>
      </c>
      <c r="G2202" s="4">
        <v>45800.789652777778</v>
      </c>
      <c r="H2202" t="s">
        <v>3155</v>
      </c>
      <c r="I2202" t="s">
        <v>3171</v>
      </c>
      <c r="J2202">
        <v>1001</v>
      </c>
      <c r="K2202" t="s">
        <v>3157</v>
      </c>
      <c r="L2202" t="s">
        <v>3564</v>
      </c>
      <c r="M2202" t="s">
        <v>549</v>
      </c>
      <c r="N2202" t="s">
        <v>550</v>
      </c>
      <c r="O2202" t="s">
        <v>136</v>
      </c>
      <c r="P2202" t="s">
        <v>292</v>
      </c>
      <c r="Q2202" t="s">
        <v>291</v>
      </c>
    </row>
    <row r="2203" spans="1:17">
      <c r="A2203" t="s">
        <v>22584</v>
      </c>
      <c r="B2203" t="s">
        <v>22585</v>
      </c>
      <c r="C2203" t="s">
        <v>22587</v>
      </c>
      <c r="D2203" s="4">
        <v>45799.599363425928</v>
      </c>
      <c r="E2203" s="4">
        <v>45800.791666666664</v>
      </c>
      <c r="F2203" s="4">
        <v>45800.809027777781</v>
      </c>
      <c r="G2203" s="4"/>
      <c r="H2203" t="s">
        <v>3155</v>
      </c>
      <c r="I2203" t="s">
        <v>3402</v>
      </c>
      <c r="J2203">
        <v>0</v>
      </c>
      <c r="K2203" t="s">
        <v>3403</v>
      </c>
      <c r="L2203" t="s">
        <v>3245</v>
      </c>
      <c r="M2203" t="s">
        <v>549</v>
      </c>
      <c r="N2203" t="s">
        <v>550</v>
      </c>
      <c r="O2203" t="s">
        <v>136</v>
      </c>
      <c r="P2203" t="s">
        <v>292</v>
      </c>
      <c r="Q2203" t="s">
        <v>291</v>
      </c>
    </row>
    <row r="2204" spans="1:17">
      <c r="A2204" t="s">
        <v>22588</v>
      </c>
      <c r="B2204" t="s">
        <v>22589</v>
      </c>
      <c r="C2204" t="s">
        <v>22590</v>
      </c>
      <c r="D2204" s="4">
        <v>45799.597974537035</v>
      </c>
      <c r="E2204" s="4">
        <v>45800.354166666664</v>
      </c>
      <c r="F2204" s="4">
        <v>45800.371527777781</v>
      </c>
      <c r="G2204" s="4">
        <v>45800.354224537034</v>
      </c>
      <c r="H2204" t="s">
        <v>3155</v>
      </c>
      <c r="I2204" t="s">
        <v>3175</v>
      </c>
      <c r="J2204">
        <v>0</v>
      </c>
      <c r="K2204" t="s">
        <v>3157</v>
      </c>
      <c r="L2204" t="s">
        <v>3564</v>
      </c>
      <c r="M2204" t="s">
        <v>549</v>
      </c>
      <c r="N2204" t="s">
        <v>550</v>
      </c>
      <c r="O2204" t="s">
        <v>136</v>
      </c>
      <c r="P2204" t="s">
        <v>292</v>
      </c>
      <c r="Q2204" t="s">
        <v>293</v>
      </c>
    </row>
    <row r="2205" spans="1:17">
      <c r="A2205" t="s">
        <v>22435</v>
      </c>
      <c r="B2205" t="s">
        <v>22436</v>
      </c>
      <c r="C2205" t="s">
        <v>22591</v>
      </c>
      <c r="D2205" s="4">
        <v>45799.597962962966</v>
      </c>
      <c r="E2205" s="4">
        <v>45801.583333333336</v>
      </c>
      <c r="F2205" s="4">
        <v>45801.621527777781</v>
      </c>
      <c r="G2205" s="4"/>
      <c r="H2205" t="s">
        <v>3155</v>
      </c>
      <c r="I2205" t="s">
        <v>3673</v>
      </c>
      <c r="J2205">
        <v>0</v>
      </c>
      <c r="K2205" t="s">
        <v>3157</v>
      </c>
      <c r="L2205" t="s">
        <v>3245</v>
      </c>
      <c r="M2205" t="s">
        <v>549</v>
      </c>
      <c r="N2205" t="s">
        <v>559</v>
      </c>
      <c r="O2205" t="s">
        <v>504</v>
      </c>
      <c r="P2205" t="s">
        <v>325</v>
      </c>
      <c r="Q2205" t="s">
        <v>344</v>
      </c>
    </row>
    <row r="2206" spans="1:17">
      <c r="A2206" t="s">
        <v>22584</v>
      </c>
      <c r="B2206" t="s">
        <v>22585</v>
      </c>
      <c r="C2206" t="s">
        <v>22592</v>
      </c>
      <c r="D2206" s="4">
        <v>45799.597187500003</v>
      </c>
      <c r="E2206" s="4">
        <v>45800.791666666664</v>
      </c>
      <c r="F2206" s="4">
        <v>45800.809027777781</v>
      </c>
      <c r="G2206" s="4"/>
      <c r="H2206" t="s">
        <v>3155</v>
      </c>
      <c r="I2206" t="s">
        <v>3171</v>
      </c>
      <c r="J2206">
        <v>1002</v>
      </c>
      <c r="K2206" t="s">
        <v>3157</v>
      </c>
      <c r="L2206" t="s">
        <v>3245</v>
      </c>
      <c r="M2206" t="s">
        <v>549</v>
      </c>
      <c r="N2206" t="s">
        <v>550</v>
      </c>
      <c r="O2206" t="s">
        <v>136</v>
      </c>
      <c r="P2206" t="s">
        <v>292</v>
      </c>
      <c r="Q2206" t="s">
        <v>291</v>
      </c>
    </row>
    <row r="2207" spans="1:17">
      <c r="A2207" t="s">
        <v>22593</v>
      </c>
      <c r="B2207" t="s">
        <v>22594</v>
      </c>
      <c r="C2207" t="s">
        <v>22595</v>
      </c>
      <c r="D2207" s="4">
        <v>45799.596562500003</v>
      </c>
      <c r="E2207" s="4">
        <v>45811.791666666664</v>
      </c>
      <c r="F2207" s="4">
        <v>45811.809027777781</v>
      </c>
      <c r="G2207" s="4"/>
      <c r="H2207" t="s">
        <v>3155</v>
      </c>
      <c r="I2207" t="s">
        <v>3171</v>
      </c>
      <c r="J2207">
        <v>0</v>
      </c>
      <c r="K2207" t="s">
        <v>3157</v>
      </c>
      <c r="L2207" t="s">
        <v>3245</v>
      </c>
      <c r="M2207" t="s">
        <v>549</v>
      </c>
      <c r="N2207" t="s">
        <v>559</v>
      </c>
      <c r="O2207" t="s">
        <v>504</v>
      </c>
      <c r="P2207" t="s">
        <v>325</v>
      </c>
      <c r="Q2207" t="s">
        <v>329</v>
      </c>
    </row>
    <row r="2208" spans="1:17">
      <c r="A2208" t="s">
        <v>22596</v>
      </c>
      <c r="B2208" t="s">
        <v>22597</v>
      </c>
      <c r="C2208" t="s">
        <v>22598</v>
      </c>
      <c r="D2208" s="4">
        <v>45799.592523148145</v>
      </c>
      <c r="E2208" s="4">
        <v>45804.416666666664</v>
      </c>
      <c r="F2208" s="4">
        <v>45804.454861111109</v>
      </c>
      <c r="G2208" s="4"/>
      <c r="H2208" t="s">
        <v>3155</v>
      </c>
      <c r="I2208" t="s">
        <v>3209</v>
      </c>
      <c r="J2208">
        <v>0</v>
      </c>
      <c r="K2208" t="s">
        <v>3157</v>
      </c>
      <c r="L2208" t="s">
        <v>3593</v>
      </c>
      <c r="M2208" t="s">
        <v>549</v>
      </c>
      <c r="N2208" t="s">
        <v>550</v>
      </c>
      <c r="O2208" t="s">
        <v>616</v>
      </c>
      <c r="P2208" t="s">
        <v>626</v>
      </c>
      <c r="Q2208" t="s">
        <v>3366</v>
      </c>
    </row>
    <row r="2209" spans="1:17">
      <c r="A2209" t="s">
        <v>22599</v>
      </c>
      <c r="B2209" t="s">
        <v>22600</v>
      </c>
      <c r="C2209" t="s">
        <v>22601</v>
      </c>
      <c r="D2209" s="4">
        <v>45799.588009259256</v>
      </c>
      <c r="E2209" s="4">
        <v>45801.4375</v>
      </c>
      <c r="F2209" s="4">
        <v>45801.454861111109</v>
      </c>
      <c r="G2209" s="4">
        <v>45801.427256944444</v>
      </c>
      <c r="H2209" t="s">
        <v>3155</v>
      </c>
      <c r="I2209" t="s">
        <v>3175</v>
      </c>
      <c r="J2209">
        <v>0</v>
      </c>
      <c r="K2209" t="s">
        <v>3157</v>
      </c>
      <c r="L2209" t="s">
        <v>3564</v>
      </c>
      <c r="M2209" t="s">
        <v>549</v>
      </c>
      <c r="N2209" t="s">
        <v>550</v>
      </c>
      <c r="O2209" t="s">
        <v>551</v>
      </c>
      <c r="P2209" t="s">
        <v>145</v>
      </c>
      <c r="Q2209" t="s">
        <v>226</v>
      </c>
    </row>
    <row r="2210" spans="1:17">
      <c r="A2210" t="s">
        <v>22602</v>
      </c>
      <c r="B2210" t="s">
        <v>22603</v>
      </c>
      <c r="C2210" t="s">
        <v>22604</v>
      </c>
      <c r="D2210" s="4">
        <v>45799.586574074077</v>
      </c>
      <c r="E2210" s="4">
        <v>45800.791666666664</v>
      </c>
      <c r="F2210" s="4">
        <v>45800.809027777781</v>
      </c>
      <c r="G2210" s="4">
        <v>45800.788518518515</v>
      </c>
      <c r="H2210" t="s">
        <v>3155</v>
      </c>
      <c r="I2210" t="s">
        <v>3171</v>
      </c>
      <c r="J2210">
        <v>1001</v>
      </c>
      <c r="K2210" t="s">
        <v>3157</v>
      </c>
      <c r="L2210" t="s">
        <v>3564</v>
      </c>
      <c r="M2210" t="s">
        <v>549</v>
      </c>
      <c r="N2210" t="s">
        <v>550</v>
      </c>
      <c r="O2210" t="s">
        <v>136</v>
      </c>
      <c r="P2210" t="s">
        <v>292</v>
      </c>
      <c r="Q2210" t="s">
        <v>296</v>
      </c>
    </row>
    <row r="2211" spans="1:17">
      <c r="A2211" t="s">
        <v>22605</v>
      </c>
      <c r="B2211" t="s">
        <v>22606</v>
      </c>
      <c r="C2211" t="s">
        <v>22607</v>
      </c>
      <c r="D2211" s="4">
        <v>45799.584999999999</v>
      </c>
      <c r="E2211" s="4">
        <v>45800.770833333336</v>
      </c>
      <c r="F2211" s="4">
        <v>45800.788194444445</v>
      </c>
      <c r="G2211" s="4"/>
      <c r="H2211" t="s">
        <v>3155</v>
      </c>
      <c r="I2211" t="s">
        <v>3171</v>
      </c>
      <c r="J2211">
        <v>0</v>
      </c>
      <c r="K2211" t="s">
        <v>3157</v>
      </c>
      <c r="L2211" t="s">
        <v>3593</v>
      </c>
      <c r="M2211" t="s">
        <v>549</v>
      </c>
      <c r="N2211" t="s">
        <v>559</v>
      </c>
      <c r="O2211" t="s">
        <v>504</v>
      </c>
      <c r="P2211" t="s">
        <v>325</v>
      </c>
      <c r="Q2211" t="s">
        <v>3800</v>
      </c>
    </row>
    <row r="2212" spans="1:17">
      <c r="A2212" t="s">
        <v>22605</v>
      </c>
      <c r="B2212" t="s">
        <v>22608</v>
      </c>
      <c r="C2212" t="s">
        <v>22609</v>
      </c>
      <c r="D2212" s="4">
        <v>45799.583078703705</v>
      </c>
      <c r="E2212" s="4">
        <v>45800.75</v>
      </c>
      <c r="F2212" s="4">
        <v>45800.767361111109</v>
      </c>
      <c r="G2212" s="4">
        <v>45800.739849537036</v>
      </c>
      <c r="H2212" t="s">
        <v>3155</v>
      </c>
      <c r="I2212" t="s">
        <v>3171</v>
      </c>
      <c r="J2212">
        <v>0</v>
      </c>
      <c r="K2212" t="s">
        <v>3157</v>
      </c>
      <c r="L2212" t="s">
        <v>3564</v>
      </c>
      <c r="M2212" t="s">
        <v>549</v>
      </c>
      <c r="N2212" t="s">
        <v>559</v>
      </c>
      <c r="O2212" t="s">
        <v>504</v>
      </c>
      <c r="P2212" t="s">
        <v>325</v>
      </c>
      <c r="Q2212" t="s">
        <v>3800</v>
      </c>
    </row>
    <row r="2213" spans="1:17">
      <c r="A2213" t="s">
        <v>22610</v>
      </c>
      <c r="B2213" t="s">
        <v>22611</v>
      </c>
      <c r="C2213" t="s">
        <v>22612</v>
      </c>
      <c r="D2213" s="4">
        <v>45799.58222222222</v>
      </c>
      <c r="E2213" s="4">
        <v>45804.3125</v>
      </c>
      <c r="F2213" s="4">
        <v>45804.329861111109</v>
      </c>
      <c r="G2213" s="4"/>
      <c r="H2213" t="s">
        <v>3155</v>
      </c>
      <c r="I2213" t="s">
        <v>3162</v>
      </c>
      <c r="J2213">
        <v>0</v>
      </c>
      <c r="K2213" t="s">
        <v>3227</v>
      </c>
      <c r="L2213" t="s">
        <v>3593</v>
      </c>
      <c r="M2213" t="s">
        <v>549</v>
      </c>
      <c r="N2213" t="s">
        <v>550</v>
      </c>
      <c r="O2213" t="s">
        <v>1923</v>
      </c>
      <c r="P2213" t="s">
        <v>1924</v>
      </c>
      <c r="Q2213" t="s">
        <v>3281</v>
      </c>
    </row>
    <row r="2214" spans="1:17">
      <c r="A2214" t="s">
        <v>22613</v>
      </c>
      <c r="B2214" t="s">
        <v>22614</v>
      </c>
      <c r="C2214" t="s">
        <v>22615</v>
      </c>
      <c r="D2214" s="4">
        <v>45799.581782407404</v>
      </c>
      <c r="E2214" s="4">
        <v>45801.291666666664</v>
      </c>
      <c r="F2214" s="4">
        <v>45801.329861111109</v>
      </c>
      <c r="G2214" s="4">
        <v>45801.295914351853</v>
      </c>
      <c r="H2214" t="s">
        <v>3155</v>
      </c>
      <c r="I2214" t="s">
        <v>3156</v>
      </c>
      <c r="J2214">
        <v>0</v>
      </c>
      <c r="K2214" t="s">
        <v>3194</v>
      </c>
      <c r="L2214" t="s">
        <v>3564</v>
      </c>
      <c r="M2214" t="s">
        <v>549</v>
      </c>
      <c r="N2214" t="s">
        <v>550</v>
      </c>
      <c r="O2214" t="s">
        <v>551</v>
      </c>
      <c r="P2214" t="s">
        <v>145</v>
      </c>
      <c r="Q2214" t="s">
        <v>224</v>
      </c>
    </row>
    <row r="2215" spans="1:17">
      <c r="A2215" t="s">
        <v>22088</v>
      </c>
      <c r="B2215" t="s">
        <v>22089</v>
      </c>
      <c r="C2215" t="s">
        <v>22616</v>
      </c>
      <c r="D2215" s="4">
        <v>45799.580729166664</v>
      </c>
      <c r="E2215" s="4">
        <v>45801.416666666664</v>
      </c>
      <c r="F2215" s="4">
        <v>45801.454861111109</v>
      </c>
      <c r="G2215" s="4"/>
      <c r="H2215" t="s">
        <v>3155</v>
      </c>
      <c r="I2215" t="s">
        <v>3156</v>
      </c>
      <c r="J2215">
        <v>0</v>
      </c>
      <c r="K2215" t="s">
        <v>3194</v>
      </c>
      <c r="L2215" t="s">
        <v>3245</v>
      </c>
      <c r="M2215" t="s">
        <v>549</v>
      </c>
      <c r="N2215" t="s">
        <v>550</v>
      </c>
      <c r="O2215" t="s">
        <v>551</v>
      </c>
      <c r="P2215" t="s">
        <v>145</v>
      </c>
      <c r="Q2215" t="s">
        <v>227</v>
      </c>
    </row>
    <row r="2216" spans="1:17">
      <c r="A2216" t="s">
        <v>22617</v>
      </c>
      <c r="B2216" t="s">
        <v>22618</v>
      </c>
      <c r="C2216" t="s">
        <v>22619</v>
      </c>
      <c r="D2216" s="4">
        <v>45799.578657407408</v>
      </c>
      <c r="E2216" s="4">
        <v>45801.458333333336</v>
      </c>
      <c r="F2216" s="4">
        <v>45801.475694444445</v>
      </c>
      <c r="G2216" s="4"/>
      <c r="H2216" t="s">
        <v>3155</v>
      </c>
      <c r="I2216" t="s">
        <v>3171</v>
      </c>
      <c r="J2216">
        <v>1001</v>
      </c>
      <c r="K2216" t="s">
        <v>3157</v>
      </c>
      <c r="L2216" t="s">
        <v>3593</v>
      </c>
      <c r="M2216" t="s">
        <v>549</v>
      </c>
      <c r="N2216" t="s">
        <v>559</v>
      </c>
      <c r="O2216" t="s">
        <v>504</v>
      </c>
      <c r="P2216" t="s">
        <v>325</v>
      </c>
      <c r="Q2216" t="s">
        <v>330</v>
      </c>
    </row>
    <row r="2217" spans="1:17">
      <c r="A2217" t="s">
        <v>22620</v>
      </c>
      <c r="B2217" t="s">
        <v>22621</v>
      </c>
      <c r="C2217" t="s">
        <v>22622</v>
      </c>
      <c r="D2217" s="4">
        <v>45799.577962962961</v>
      </c>
      <c r="E2217" s="4">
        <v>45800.416666666664</v>
      </c>
      <c r="F2217" s="4">
        <v>45800.434027777781</v>
      </c>
      <c r="G2217" s="4">
        <v>45800.414039351854</v>
      </c>
      <c r="H2217" t="s">
        <v>3155</v>
      </c>
      <c r="I2217" t="s">
        <v>3175</v>
      </c>
      <c r="J2217">
        <v>0</v>
      </c>
      <c r="K2217" t="s">
        <v>3157</v>
      </c>
      <c r="L2217" t="s">
        <v>3564</v>
      </c>
      <c r="M2217" t="s">
        <v>549</v>
      </c>
      <c r="N2217" t="s">
        <v>550</v>
      </c>
      <c r="O2217" t="s">
        <v>136</v>
      </c>
      <c r="P2217" t="s">
        <v>292</v>
      </c>
      <c r="Q2217" t="s">
        <v>291</v>
      </c>
    </row>
    <row r="2218" spans="1:17">
      <c r="A2218" t="s">
        <v>22377</v>
      </c>
      <c r="B2218" t="s">
        <v>22623</v>
      </c>
      <c r="C2218" t="s">
        <v>22624</v>
      </c>
      <c r="D2218" s="4">
        <v>45799.576192129629</v>
      </c>
      <c r="E2218" s="4">
        <v>45800.229166666664</v>
      </c>
      <c r="F2218" s="4">
        <v>45800.246527777781</v>
      </c>
      <c r="G2218" s="4">
        <v>45800.227349537039</v>
      </c>
      <c r="H2218" t="s">
        <v>3155</v>
      </c>
      <c r="I2218" t="s">
        <v>3171</v>
      </c>
      <c r="J2218">
        <v>0</v>
      </c>
      <c r="K2218" t="s">
        <v>3194</v>
      </c>
      <c r="L2218" t="s">
        <v>3564</v>
      </c>
      <c r="M2218" t="s">
        <v>549</v>
      </c>
      <c r="N2218" t="s">
        <v>550</v>
      </c>
      <c r="O2218" t="s">
        <v>551</v>
      </c>
      <c r="P2218" t="s">
        <v>242</v>
      </c>
      <c r="Q2218" t="s">
        <v>243</v>
      </c>
    </row>
    <row r="2219" spans="1:17">
      <c r="A2219" t="s">
        <v>22625</v>
      </c>
      <c r="B2219" t="s">
        <v>22626</v>
      </c>
      <c r="C2219" t="s">
        <v>22627</v>
      </c>
      <c r="D2219" s="4">
        <v>45799.575069444443</v>
      </c>
      <c r="E2219" s="4">
        <v>45800.875</v>
      </c>
      <c r="F2219" s="4">
        <v>45800.892361111109</v>
      </c>
      <c r="G2219" s="4">
        <v>45800.86996527778</v>
      </c>
      <c r="H2219" t="s">
        <v>3155</v>
      </c>
      <c r="I2219" t="s">
        <v>3175</v>
      </c>
      <c r="J2219">
        <v>1001</v>
      </c>
      <c r="K2219" t="s">
        <v>3194</v>
      </c>
      <c r="L2219" t="s">
        <v>3564</v>
      </c>
      <c r="M2219" t="s">
        <v>549</v>
      </c>
      <c r="N2219" t="s">
        <v>559</v>
      </c>
      <c r="O2219" t="s">
        <v>504</v>
      </c>
      <c r="P2219" t="s">
        <v>325</v>
      </c>
      <c r="Q2219" t="s">
        <v>332</v>
      </c>
    </row>
    <row r="2220" spans="1:17">
      <c r="A2220" t="s">
        <v>22628</v>
      </c>
      <c r="B2220" t="s">
        <v>22629</v>
      </c>
      <c r="C2220" t="s">
        <v>22630</v>
      </c>
      <c r="D2220" s="4">
        <v>45799.574675925927</v>
      </c>
      <c r="E2220" s="4">
        <v>45800.854166666664</v>
      </c>
      <c r="F2220" s="4">
        <v>45800.892361111109</v>
      </c>
      <c r="G2220" s="4">
        <v>45800.851759259262</v>
      </c>
      <c r="H2220" t="s">
        <v>3155</v>
      </c>
      <c r="I2220" t="s">
        <v>3673</v>
      </c>
      <c r="J2220">
        <v>0</v>
      </c>
      <c r="K2220" t="s">
        <v>3157</v>
      </c>
      <c r="L2220" t="s">
        <v>3564</v>
      </c>
      <c r="M2220" t="s">
        <v>549</v>
      </c>
      <c r="N2220" t="s">
        <v>559</v>
      </c>
      <c r="O2220" t="s">
        <v>504</v>
      </c>
      <c r="P2220" t="s">
        <v>325</v>
      </c>
      <c r="Q2220" t="s">
        <v>343</v>
      </c>
    </row>
    <row r="2221" spans="1:17">
      <c r="A2221" t="s">
        <v>22631</v>
      </c>
      <c r="B2221" t="s">
        <v>22632</v>
      </c>
      <c r="C2221" t="s">
        <v>22633</v>
      </c>
      <c r="D2221" s="4">
        <v>45799.573807870373</v>
      </c>
      <c r="E2221" s="4">
        <v>45800.208333333336</v>
      </c>
      <c r="F2221" s="4">
        <v>45800.225694444445</v>
      </c>
      <c r="G2221" s="4"/>
      <c r="H2221" t="s">
        <v>3155</v>
      </c>
      <c r="I2221" t="s">
        <v>3171</v>
      </c>
      <c r="J2221">
        <v>1002</v>
      </c>
      <c r="K2221" t="s">
        <v>3157</v>
      </c>
      <c r="L2221" t="s">
        <v>3245</v>
      </c>
      <c r="M2221" t="s">
        <v>549</v>
      </c>
      <c r="N2221" t="s">
        <v>550</v>
      </c>
      <c r="O2221" t="s">
        <v>551</v>
      </c>
      <c r="P2221" t="s">
        <v>242</v>
      </c>
      <c r="Q2221" t="s">
        <v>243</v>
      </c>
    </row>
    <row r="2222" spans="1:17">
      <c r="A2222" t="s">
        <v>22634</v>
      </c>
      <c r="B2222" t="s">
        <v>22635</v>
      </c>
      <c r="C2222" t="s">
        <v>22636</v>
      </c>
      <c r="D2222" s="4">
        <v>45799.570196759261</v>
      </c>
      <c r="E2222" s="4">
        <v>45812.333333333336</v>
      </c>
      <c r="F2222" s="4">
        <v>45812.371527777781</v>
      </c>
      <c r="G2222" s="4"/>
      <c r="H2222" t="s">
        <v>3155</v>
      </c>
      <c r="I2222" t="s">
        <v>3156</v>
      </c>
      <c r="J2222">
        <v>0</v>
      </c>
      <c r="K2222" t="s">
        <v>3157</v>
      </c>
      <c r="L2222" t="s">
        <v>3158</v>
      </c>
      <c r="M2222" t="s">
        <v>549</v>
      </c>
      <c r="N2222" t="s">
        <v>559</v>
      </c>
      <c r="O2222" t="s">
        <v>469</v>
      </c>
      <c r="P2222" t="s">
        <v>180</v>
      </c>
      <c r="Q2222" t="s">
        <v>181</v>
      </c>
    </row>
    <row r="2223" spans="1:17">
      <c r="A2223" t="s">
        <v>22637</v>
      </c>
      <c r="B2223" t="s">
        <v>22638</v>
      </c>
      <c r="C2223" t="s">
        <v>22639</v>
      </c>
      <c r="D2223" s="4">
        <v>45799.56927083333</v>
      </c>
      <c r="E2223" s="4">
        <v>45805.833333333336</v>
      </c>
      <c r="F2223" s="4">
        <v>45805.850694444445</v>
      </c>
      <c r="G2223" s="4">
        <v>45805.823900462965</v>
      </c>
      <c r="H2223" t="s">
        <v>3155</v>
      </c>
      <c r="I2223" t="s">
        <v>3171</v>
      </c>
      <c r="J2223">
        <v>1002</v>
      </c>
      <c r="K2223" t="s">
        <v>3157</v>
      </c>
      <c r="L2223" t="s">
        <v>3564</v>
      </c>
      <c r="M2223" t="s">
        <v>549</v>
      </c>
      <c r="N2223" t="s">
        <v>559</v>
      </c>
      <c r="O2223" t="s">
        <v>504</v>
      </c>
      <c r="P2223" t="s">
        <v>325</v>
      </c>
      <c r="Q2223" t="s">
        <v>342</v>
      </c>
    </row>
    <row r="2224" spans="1:17">
      <c r="A2224" t="s">
        <v>22101</v>
      </c>
      <c r="B2224" t="s">
        <v>22102</v>
      </c>
      <c r="C2224" t="s">
        <v>22640</v>
      </c>
      <c r="D2224" s="4">
        <v>45799.567349537036</v>
      </c>
      <c r="E2224" s="4">
        <v>45800.833333333336</v>
      </c>
      <c r="F2224" s="4">
        <v>45800.850694444445</v>
      </c>
      <c r="G2224" s="4"/>
      <c r="H2224" t="s">
        <v>3155</v>
      </c>
      <c r="I2224" t="s">
        <v>3175</v>
      </c>
      <c r="J2224">
        <v>0</v>
      </c>
      <c r="K2224" t="s">
        <v>3157</v>
      </c>
      <c r="L2224" t="s">
        <v>3245</v>
      </c>
      <c r="M2224" t="s">
        <v>549</v>
      </c>
      <c r="N2224" t="s">
        <v>550</v>
      </c>
      <c r="O2224" t="s">
        <v>136</v>
      </c>
      <c r="P2224" t="s">
        <v>147</v>
      </c>
      <c r="Q2224" t="s">
        <v>258</v>
      </c>
    </row>
    <row r="2225" spans="1:17">
      <c r="A2225" t="s">
        <v>22641</v>
      </c>
      <c r="B2225" t="s">
        <v>22642</v>
      </c>
      <c r="C2225" t="s">
        <v>22643</v>
      </c>
      <c r="D2225" s="4">
        <v>45799.567094907405</v>
      </c>
      <c r="E2225" s="4">
        <v>45801.333333333336</v>
      </c>
      <c r="F2225" s="4">
        <v>45801.350694444445</v>
      </c>
      <c r="G2225" s="4">
        <v>45801.334803240738</v>
      </c>
      <c r="H2225" t="s">
        <v>3155</v>
      </c>
      <c r="I2225" t="s">
        <v>3171</v>
      </c>
      <c r="J2225">
        <v>1001</v>
      </c>
      <c r="K2225" t="s">
        <v>3157</v>
      </c>
      <c r="L2225" t="s">
        <v>3564</v>
      </c>
      <c r="M2225" t="s">
        <v>549</v>
      </c>
      <c r="N2225" t="s">
        <v>559</v>
      </c>
      <c r="O2225" t="s">
        <v>163</v>
      </c>
      <c r="P2225" t="s">
        <v>473</v>
      </c>
      <c r="Q2225" t="s">
        <v>364</v>
      </c>
    </row>
    <row r="2226" spans="1:17">
      <c r="A2226" t="s">
        <v>22644</v>
      </c>
      <c r="B2226" t="s">
        <v>22645</v>
      </c>
      <c r="C2226" t="s">
        <v>22646</v>
      </c>
      <c r="D2226" s="4">
        <v>45799.563946759263</v>
      </c>
      <c r="E2226" s="4">
        <v>45810.583333333336</v>
      </c>
      <c r="F2226" s="4">
        <v>45810.600694444445</v>
      </c>
      <c r="G2226" s="4"/>
      <c r="H2226" t="s">
        <v>3155</v>
      </c>
      <c r="I2226" t="s">
        <v>3171</v>
      </c>
      <c r="J2226">
        <v>1001</v>
      </c>
      <c r="K2226" t="s">
        <v>3157</v>
      </c>
      <c r="L2226" t="s">
        <v>3158</v>
      </c>
      <c r="M2226" t="s">
        <v>549</v>
      </c>
      <c r="N2226" t="s">
        <v>559</v>
      </c>
      <c r="O2226" t="s">
        <v>504</v>
      </c>
      <c r="P2226" t="s">
        <v>325</v>
      </c>
      <c r="Q2226" t="s">
        <v>341</v>
      </c>
    </row>
    <row r="2227" spans="1:17">
      <c r="A2227" t="s">
        <v>21755</v>
      </c>
      <c r="B2227" t="s">
        <v>21756</v>
      </c>
      <c r="C2227" t="s">
        <v>22647</v>
      </c>
      <c r="D2227" s="4">
        <v>45799.562349537038</v>
      </c>
      <c r="E2227" s="4">
        <v>45801.916666666664</v>
      </c>
      <c r="F2227" s="4">
        <v>45801.934027777781</v>
      </c>
      <c r="G2227" s="4"/>
      <c r="H2227" t="s">
        <v>3155</v>
      </c>
      <c r="I2227" t="s">
        <v>3175</v>
      </c>
      <c r="J2227">
        <v>0</v>
      </c>
      <c r="K2227" t="s">
        <v>3157</v>
      </c>
      <c r="L2227" t="s">
        <v>3245</v>
      </c>
      <c r="M2227" t="s">
        <v>549</v>
      </c>
      <c r="N2227" t="s">
        <v>550</v>
      </c>
      <c r="O2227" t="s">
        <v>136</v>
      </c>
      <c r="P2227" t="s">
        <v>147</v>
      </c>
      <c r="Q2227" t="s">
        <v>255</v>
      </c>
    </row>
    <row r="2228" spans="1:17">
      <c r="A2228" t="s">
        <v>22648</v>
      </c>
      <c r="B2228" t="s">
        <v>22649</v>
      </c>
      <c r="C2228" t="s">
        <v>22650</v>
      </c>
      <c r="D2228" s="4">
        <v>45799.560844907406</v>
      </c>
      <c r="E2228" s="4">
        <v>45803.708333333336</v>
      </c>
      <c r="F2228" s="4">
        <v>45803.746527777781</v>
      </c>
      <c r="G2228" s="4"/>
      <c r="H2228" t="s">
        <v>3155</v>
      </c>
      <c r="I2228" t="s">
        <v>3240</v>
      </c>
      <c r="J2228">
        <v>1002</v>
      </c>
      <c r="K2228" t="s">
        <v>3157</v>
      </c>
      <c r="L2228" t="s">
        <v>3245</v>
      </c>
      <c r="M2228" t="s">
        <v>549</v>
      </c>
      <c r="N2228" t="s">
        <v>550</v>
      </c>
      <c r="O2228" t="s">
        <v>551</v>
      </c>
      <c r="P2228" t="s">
        <v>145</v>
      </c>
      <c r="Q2228" t="s">
        <v>223</v>
      </c>
    </row>
    <row r="2229" spans="1:17">
      <c r="A2229" t="s">
        <v>22648</v>
      </c>
      <c r="B2229" t="s">
        <v>22649</v>
      </c>
      <c r="C2229" t="s">
        <v>22651</v>
      </c>
      <c r="D2229" s="4">
        <v>45799.560381944444</v>
      </c>
      <c r="E2229" s="4">
        <v>45803.291666666664</v>
      </c>
      <c r="F2229" s="4">
        <v>45803.329861111109</v>
      </c>
      <c r="G2229" s="4"/>
      <c r="H2229" t="s">
        <v>3155</v>
      </c>
      <c r="I2229" t="s">
        <v>3240</v>
      </c>
      <c r="J2229">
        <v>1002</v>
      </c>
      <c r="K2229" t="s">
        <v>3157</v>
      </c>
      <c r="L2229" t="s">
        <v>3245</v>
      </c>
      <c r="M2229" t="s">
        <v>549</v>
      </c>
      <c r="N2229" t="s">
        <v>550</v>
      </c>
      <c r="O2229" t="s">
        <v>551</v>
      </c>
      <c r="P2229" t="s">
        <v>145</v>
      </c>
      <c r="Q2229" t="s">
        <v>223</v>
      </c>
    </row>
    <row r="2230" spans="1:17">
      <c r="A2230" t="s">
        <v>22628</v>
      </c>
      <c r="B2230" t="s">
        <v>22629</v>
      </c>
      <c r="C2230" t="s">
        <v>22652</v>
      </c>
      <c r="D2230" s="4">
        <v>45799.560162037036</v>
      </c>
      <c r="E2230" s="4">
        <v>45800.854166666664</v>
      </c>
      <c r="F2230" s="4">
        <v>45800.892361111109</v>
      </c>
      <c r="G2230" s="4"/>
      <c r="H2230" t="s">
        <v>3155</v>
      </c>
      <c r="I2230" t="s">
        <v>3673</v>
      </c>
      <c r="J2230">
        <v>0</v>
      </c>
      <c r="K2230" t="s">
        <v>3157</v>
      </c>
      <c r="L2230" t="s">
        <v>3245</v>
      </c>
      <c r="M2230" t="s">
        <v>549</v>
      </c>
      <c r="N2230" t="s">
        <v>559</v>
      </c>
      <c r="O2230" t="s">
        <v>504</v>
      </c>
      <c r="P2230" t="s">
        <v>325</v>
      </c>
      <c r="Q2230" t="s">
        <v>343</v>
      </c>
    </row>
    <row r="2231" spans="1:17">
      <c r="A2231" t="s">
        <v>22472</v>
      </c>
      <c r="B2231" t="s">
        <v>22473</v>
      </c>
      <c r="C2231" t="s">
        <v>22653</v>
      </c>
      <c r="D2231" s="4">
        <v>45799.559965277775</v>
      </c>
      <c r="E2231" s="4">
        <v>45801.6875</v>
      </c>
      <c r="F2231" s="4">
        <v>45801.704861111109</v>
      </c>
      <c r="G2231" s="4"/>
      <c r="H2231" t="s">
        <v>3155</v>
      </c>
      <c r="I2231" t="s">
        <v>3162</v>
      </c>
      <c r="J2231">
        <v>0</v>
      </c>
      <c r="K2231" t="s">
        <v>3227</v>
      </c>
      <c r="L2231" t="s">
        <v>3245</v>
      </c>
      <c r="M2231" t="s">
        <v>549</v>
      </c>
      <c r="N2231" t="s">
        <v>550</v>
      </c>
      <c r="O2231" t="s">
        <v>1923</v>
      </c>
      <c r="P2231" t="s">
        <v>1924</v>
      </c>
      <c r="Q2231" t="s">
        <v>3394</v>
      </c>
    </row>
    <row r="2232" spans="1:17">
      <c r="A2232" t="s">
        <v>22101</v>
      </c>
      <c r="B2232" t="s">
        <v>22110</v>
      </c>
      <c r="C2232" t="s">
        <v>22654</v>
      </c>
      <c r="D2232" s="4">
        <v>45799.558819444443</v>
      </c>
      <c r="E2232" s="4">
        <v>45800.791666666664</v>
      </c>
      <c r="F2232" s="4">
        <v>45800.809027777781</v>
      </c>
      <c r="G2232" s="4"/>
      <c r="H2232" t="s">
        <v>3155</v>
      </c>
      <c r="I2232" t="s">
        <v>3175</v>
      </c>
      <c r="J2232">
        <v>0</v>
      </c>
      <c r="K2232" t="s">
        <v>3157</v>
      </c>
      <c r="L2232" t="s">
        <v>3245</v>
      </c>
      <c r="M2232" t="s">
        <v>549</v>
      </c>
      <c r="N2232" t="s">
        <v>550</v>
      </c>
      <c r="O2232" t="s">
        <v>136</v>
      </c>
      <c r="P2232" t="s">
        <v>147</v>
      </c>
      <c r="Q2232" t="s">
        <v>258</v>
      </c>
    </row>
    <row r="2233" spans="1:17">
      <c r="A2233" t="s">
        <v>22655</v>
      </c>
      <c r="B2233" t="s">
        <v>22656</v>
      </c>
      <c r="C2233" t="s">
        <v>22657</v>
      </c>
      <c r="D2233" s="4">
        <v>45799.558634259258</v>
      </c>
      <c r="E2233" s="4">
        <v>45802.416666666664</v>
      </c>
      <c r="F2233" s="4">
        <v>45802.434027777781</v>
      </c>
      <c r="G2233" s="4"/>
      <c r="H2233" t="s">
        <v>3155</v>
      </c>
      <c r="I2233" t="s">
        <v>3171</v>
      </c>
      <c r="J2233">
        <v>1001</v>
      </c>
      <c r="K2233" t="s">
        <v>3157</v>
      </c>
      <c r="L2233" t="s">
        <v>3593</v>
      </c>
      <c r="M2233" t="s">
        <v>549</v>
      </c>
      <c r="N2233" t="s">
        <v>550</v>
      </c>
      <c r="O2233" t="s">
        <v>551</v>
      </c>
      <c r="P2233" t="s">
        <v>149</v>
      </c>
      <c r="Q2233" t="s">
        <v>205</v>
      </c>
    </row>
    <row r="2234" spans="1:17">
      <c r="A2234" t="s">
        <v>21973</v>
      </c>
      <c r="B2234" t="s">
        <v>21974</v>
      </c>
      <c r="C2234" t="s">
        <v>22658</v>
      </c>
      <c r="D2234" s="4">
        <v>45799.557453703703</v>
      </c>
      <c r="E2234" s="4">
        <v>45801.416666666664</v>
      </c>
      <c r="F2234" s="4">
        <v>45801.434027777781</v>
      </c>
      <c r="G2234" s="4"/>
      <c r="H2234" t="s">
        <v>3155</v>
      </c>
      <c r="I2234" t="s">
        <v>3162</v>
      </c>
      <c r="J2234">
        <v>0</v>
      </c>
      <c r="K2234" t="s">
        <v>3358</v>
      </c>
      <c r="L2234" t="s">
        <v>3245</v>
      </c>
      <c r="M2234" t="s">
        <v>549</v>
      </c>
      <c r="N2234" t="s">
        <v>550</v>
      </c>
      <c r="O2234" t="s">
        <v>1923</v>
      </c>
      <c r="P2234" t="s">
        <v>1924</v>
      </c>
      <c r="Q2234" t="s">
        <v>3180</v>
      </c>
    </row>
    <row r="2235" spans="1:17">
      <c r="A2235" t="s">
        <v>22659</v>
      </c>
      <c r="B2235" t="s">
        <v>22660</v>
      </c>
      <c r="C2235" t="s">
        <v>22661</v>
      </c>
      <c r="D2235" s="4">
        <v>45799.55541666667</v>
      </c>
      <c r="E2235" s="4">
        <v>45810.416666666664</v>
      </c>
      <c r="F2235" s="4">
        <v>45810.454861111109</v>
      </c>
      <c r="G2235" s="4"/>
      <c r="H2235" t="s">
        <v>3155</v>
      </c>
      <c r="I2235" t="s">
        <v>3673</v>
      </c>
      <c r="J2235">
        <v>0</v>
      </c>
      <c r="K2235" t="s">
        <v>3227</v>
      </c>
      <c r="L2235" t="s">
        <v>3158</v>
      </c>
      <c r="M2235" t="s">
        <v>549</v>
      </c>
      <c r="N2235" t="s">
        <v>559</v>
      </c>
      <c r="O2235" t="s">
        <v>504</v>
      </c>
      <c r="P2235" t="s">
        <v>325</v>
      </c>
      <c r="Q2235" t="s">
        <v>336</v>
      </c>
    </row>
    <row r="2236" spans="1:17">
      <c r="A2236" t="s">
        <v>22377</v>
      </c>
      <c r="B2236" t="s">
        <v>22623</v>
      </c>
      <c r="C2236" t="s">
        <v>22662</v>
      </c>
      <c r="D2236" s="4">
        <v>45799.552037037036</v>
      </c>
      <c r="E2236" s="4">
        <v>45800.229166666664</v>
      </c>
      <c r="F2236" s="4">
        <v>45800.267361111109</v>
      </c>
      <c r="G2236" s="4"/>
      <c r="H2236" t="s">
        <v>3155</v>
      </c>
      <c r="I2236" t="s">
        <v>3156</v>
      </c>
      <c r="J2236">
        <v>0</v>
      </c>
      <c r="K2236" t="s">
        <v>3194</v>
      </c>
      <c r="L2236" t="s">
        <v>3245</v>
      </c>
      <c r="M2236" t="s">
        <v>549</v>
      </c>
      <c r="N2236" t="s">
        <v>550</v>
      </c>
      <c r="O2236" t="s">
        <v>551</v>
      </c>
      <c r="P2236" t="s">
        <v>242</v>
      </c>
      <c r="Q2236" t="s">
        <v>243</v>
      </c>
    </row>
    <row r="2237" spans="1:17">
      <c r="A2237" t="s">
        <v>22663</v>
      </c>
      <c r="B2237" t="s">
        <v>22664</v>
      </c>
      <c r="C2237" t="s">
        <v>22665</v>
      </c>
      <c r="D2237" s="4">
        <v>45799.55164351852</v>
      </c>
      <c r="E2237" s="4">
        <v>45803.270833333336</v>
      </c>
      <c r="F2237" s="4">
        <v>45803.288194444445</v>
      </c>
      <c r="G2237" s="4"/>
      <c r="H2237" t="s">
        <v>3155</v>
      </c>
      <c r="I2237" t="s">
        <v>3175</v>
      </c>
      <c r="J2237">
        <v>0</v>
      </c>
      <c r="K2237" t="s">
        <v>3157</v>
      </c>
      <c r="L2237" t="s">
        <v>3245</v>
      </c>
      <c r="M2237" t="s">
        <v>549</v>
      </c>
      <c r="N2237" t="s">
        <v>550</v>
      </c>
      <c r="O2237" t="s">
        <v>136</v>
      </c>
      <c r="P2237" t="s">
        <v>147</v>
      </c>
      <c r="Q2237" t="s">
        <v>253</v>
      </c>
    </row>
    <row r="2238" spans="1:17">
      <c r="A2238" t="s">
        <v>22631</v>
      </c>
      <c r="B2238" t="s">
        <v>22632</v>
      </c>
      <c r="C2238" t="s">
        <v>22666</v>
      </c>
      <c r="D2238" s="4">
        <v>45799.547384259262</v>
      </c>
      <c r="E2238" s="4">
        <v>45800.208333333336</v>
      </c>
      <c r="F2238" s="4">
        <v>45800.246527777781</v>
      </c>
      <c r="G2238" s="4"/>
      <c r="H2238" t="s">
        <v>3155</v>
      </c>
      <c r="I2238" t="s">
        <v>3156</v>
      </c>
      <c r="J2238">
        <v>0</v>
      </c>
      <c r="K2238" t="s">
        <v>3157</v>
      </c>
      <c r="L2238" t="s">
        <v>3245</v>
      </c>
      <c r="M2238" t="s">
        <v>549</v>
      </c>
      <c r="N2238" t="s">
        <v>550</v>
      </c>
      <c r="O2238" t="s">
        <v>551</v>
      </c>
      <c r="P2238" t="s">
        <v>242</v>
      </c>
      <c r="Q2238" t="s">
        <v>243</v>
      </c>
    </row>
    <row r="2239" spans="1:17">
      <c r="A2239" t="s">
        <v>22377</v>
      </c>
      <c r="B2239" t="s">
        <v>22623</v>
      </c>
      <c r="C2239" t="s">
        <v>22667</v>
      </c>
      <c r="D2239" s="4">
        <v>45799.54619212963</v>
      </c>
      <c r="E2239" s="4">
        <v>45801.208333333336</v>
      </c>
      <c r="F2239" s="4">
        <v>45801.246527777781</v>
      </c>
      <c r="G2239" s="4"/>
      <c r="H2239" t="s">
        <v>3155</v>
      </c>
      <c r="I2239" t="s">
        <v>3156</v>
      </c>
      <c r="J2239">
        <v>0</v>
      </c>
      <c r="K2239" t="s">
        <v>3194</v>
      </c>
      <c r="L2239" t="s">
        <v>3245</v>
      </c>
      <c r="M2239" t="s">
        <v>549</v>
      </c>
      <c r="N2239" t="s">
        <v>550</v>
      </c>
      <c r="O2239" t="s">
        <v>551</v>
      </c>
      <c r="P2239" t="s">
        <v>242</v>
      </c>
      <c r="Q2239" t="s">
        <v>243</v>
      </c>
    </row>
    <row r="2240" spans="1:17">
      <c r="A2240" t="s">
        <v>22668</v>
      </c>
      <c r="B2240" t="s">
        <v>22669</v>
      </c>
      <c r="C2240" t="s">
        <v>22670</v>
      </c>
      <c r="D2240" s="4">
        <v>45799.543414351851</v>
      </c>
      <c r="E2240" s="4">
        <v>45802.333333333336</v>
      </c>
      <c r="F2240" s="4">
        <v>45802.371527777781</v>
      </c>
      <c r="G2240" s="4"/>
      <c r="H2240" t="s">
        <v>3155</v>
      </c>
      <c r="I2240" t="s">
        <v>3156</v>
      </c>
      <c r="J2240">
        <v>0</v>
      </c>
      <c r="K2240" t="s">
        <v>3194</v>
      </c>
      <c r="L2240" t="s">
        <v>3593</v>
      </c>
      <c r="M2240" t="s">
        <v>549</v>
      </c>
      <c r="N2240" t="s">
        <v>550</v>
      </c>
      <c r="O2240" t="s">
        <v>136</v>
      </c>
      <c r="P2240" t="s">
        <v>139</v>
      </c>
      <c r="Q2240" t="s">
        <v>271</v>
      </c>
    </row>
    <row r="2241" spans="1:17">
      <c r="A2241" t="s">
        <v>22671</v>
      </c>
      <c r="B2241" t="s">
        <v>22672</v>
      </c>
      <c r="C2241" t="s">
        <v>22673</v>
      </c>
      <c r="D2241" s="4">
        <v>45799.542199074072</v>
      </c>
      <c r="E2241" s="4">
        <v>45800.416666666664</v>
      </c>
      <c r="F2241" s="4">
        <v>45800.434027777781</v>
      </c>
      <c r="G2241" s="4">
        <v>45800.416481481479</v>
      </c>
      <c r="H2241" t="s">
        <v>3155</v>
      </c>
      <c r="I2241" t="s">
        <v>3162</v>
      </c>
      <c r="J2241">
        <v>0</v>
      </c>
      <c r="K2241" t="s">
        <v>3379</v>
      </c>
      <c r="L2241" t="s">
        <v>3564</v>
      </c>
      <c r="M2241" t="s">
        <v>549</v>
      </c>
      <c r="N2241" t="s">
        <v>550</v>
      </c>
      <c r="O2241" t="s">
        <v>1923</v>
      </c>
      <c r="P2241" t="s">
        <v>1924</v>
      </c>
      <c r="Q2241" t="s">
        <v>3199</v>
      </c>
    </row>
    <row r="2242" spans="1:17">
      <c r="A2242" t="s">
        <v>22674</v>
      </c>
      <c r="B2242" t="s">
        <v>22675</v>
      </c>
      <c r="C2242" t="s">
        <v>22676</v>
      </c>
      <c r="D2242" s="4">
        <v>45799.54042824074</v>
      </c>
      <c r="E2242" s="4">
        <v>45800.3125</v>
      </c>
      <c r="F2242" s="4">
        <v>45800.350694444445</v>
      </c>
      <c r="G2242" s="4">
        <v>45800.312002314815</v>
      </c>
      <c r="H2242" t="s">
        <v>3155</v>
      </c>
      <c r="I2242" t="s">
        <v>3240</v>
      </c>
      <c r="J2242">
        <v>1001</v>
      </c>
      <c r="K2242" t="s">
        <v>3157</v>
      </c>
      <c r="L2242" t="s">
        <v>3564</v>
      </c>
      <c r="M2242" t="s">
        <v>549</v>
      </c>
      <c r="N2242" t="s">
        <v>550</v>
      </c>
      <c r="O2242" t="s">
        <v>551</v>
      </c>
      <c r="P2242" t="s">
        <v>145</v>
      </c>
      <c r="Q2242" t="s">
        <v>220</v>
      </c>
    </row>
    <row r="2243" spans="1:17">
      <c r="A2243" t="s">
        <v>22677</v>
      </c>
      <c r="B2243" t="s">
        <v>22678</v>
      </c>
      <c r="C2243" t="s">
        <v>22679</v>
      </c>
      <c r="D2243" s="4">
        <v>45799.538217592592</v>
      </c>
      <c r="E2243" s="4">
        <v>45800.541666666664</v>
      </c>
      <c r="F2243" s="4">
        <v>45800.559027777781</v>
      </c>
      <c r="G2243" s="4">
        <v>45800.54</v>
      </c>
      <c r="H2243" t="s">
        <v>3155</v>
      </c>
      <c r="I2243" t="s">
        <v>3175</v>
      </c>
      <c r="J2243">
        <v>1001</v>
      </c>
      <c r="K2243" t="s">
        <v>3194</v>
      </c>
      <c r="L2243" t="s">
        <v>3564</v>
      </c>
      <c r="M2243" t="s">
        <v>549</v>
      </c>
      <c r="N2243" t="s">
        <v>550</v>
      </c>
      <c r="O2243" t="s">
        <v>551</v>
      </c>
      <c r="P2243" t="s">
        <v>145</v>
      </c>
      <c r="Q2243" t="s">
        <v>218</v>
      </c>
    </row>
    <row r="2244" spans="1:17">
      <c r="A2244" t="s">
        <v>22674</v>
      </c>
      <c r="B2244" t="s">
        <v>22675</v>
      </c>
      <c r="C2244" t="s">
        <v>22680</v>
      </c>
      <c r="D2244" s="4">
        <v>45799.536932870367</v>
      </c>
      <c r="E2244" s="4">
        <v>45802.291666666664</v>
      </c>
      <c r="F2244" s="4">
        <v>45802.329861111109</v>
      </c>
      <c r="G2244" s="4"/>
      <c r="H2244" t="s">
        <v>3155</v>
      </c>
      <c r="I2244" t="s">
        <v>3240</v>
      </c>
      <c r="J2244">
        <v>1001</v>
      </c>
      <c r="K2244" t="s">
        <v>3157</v>
      </c>
      <c r="L2244" t="s">
        <v>3245</v>
      </c>
      <c r="M2244" t="s">
        <v>549</v>
      </c>
      <c r="N2244" t="s">
        <v>550</v>
      </c>
      <c r="O2244" t="s">
        <v>551</v>
      </c>
      <c r="P2244" t="s">
        <v>145</v>
      </c>
      <c r="Q2244" t="s">
        <v>220</v>
      </c>
    </row>
    <row r="2245" spans="1:17">
      <c r="A2245" t="s">
        <v>22681</v>
      </c>
      <c r="B2245" t="s">
        <v>22682</v>
      </c>
      <c r="C2245" t="s">
        <v>22683</v>
      </c>
      <c r="D2245" s="4">
        <v>45799.535983796297</v>
      </c>
      <c r="E2245" s="4">
        <v>45805.8125</v>
      </c>
      <c r="F2245" s="4">
        <v>45805.850694444445</v>
      </c>
      <c r="G2245" s="4">
        <v>45805.811759259261</v>
      </c>
      <c r="H2245" t="s">
        <v>3155</v>
      </c>
      <c r="I2245" t="s">
        <v>3673</v>
      </c>
      <c r="J2245">
        <v>0</v>
      </c>
      <c r="K2245" t="s">
        <v>3157</v>
      </c>
      <c r="L2245" t="s">
        <v>3564</v>
      </c>
      <c r="M2245" t="s">
        <v>549</v>
      </c>
      <c r="N2245" t="s">
        <v>559</v>
      </c>
      <c r="O2245" t="s">
        <v>504</v>
      </c>
      <c r="P2245" t="s">
        <v>325</v>
      </c>
      <c r="Q2245" t="s">
        <v>343</v>
      </c>
    </row>
    <row r="2246" spans="1:17">
      <c r="A2246" t="s">
        <v>22684</v>
      </c>
      <c r="B2246" t="s">
        <v>22685</v>
      </c>
      <c r="C2246" t="s">
        <v>22686</v>
      </c>
      <c r="D2246" s="4">
        <v>45799.533703703702</v>
      </c>
      <c r="E2246" s="4">
        <v>45800.270833333336</v>
      </c>
      <c r="F2246" s="4">
        <v>45800.288194444445</v>
      </c>
      <c r="G2246" s="4">
        <v>45800.278055555558</v>
      </c>
      <c r="H2246" t="s">
        <v>3155</v>
      </c>
      <c r="I2246" t="s">
        <v>3222</v>
      </c>
      <c r="J2246">
        <v>1</v>
      </c>
      <c r="K2246" t="s">
        <v>3223</v>
      </c>
      <c r="L2246" t="s">
        <v>3564</v>
      </c>
      <c r="M2246" t="s">
        <v>549</v>
      </c>
      <c r="N2246" t="s">
        <v>550</v>
      </c>
      <c r="O2246" t="s">
        <v>136</v>
      </c>
      <c r="P2246" t="s">
        <v>147</v>
      </c>
      <c r="Q2246" t="s">
        <v>261</v>
      </c>
    </row>
    <row r="2247" spans="1:17">
      <c r="A2247" t="s">
        <v>22533</v>
      </c>
      <c r="B2247" t="s">
        <v>22534</v>
      </c>
      <c r="C2247" t="s">
        <v>22687</v>
      </c>
      <c r="D2247" s="4">
        <v>45799.533483796295</v>
      </c>
      <c r="E2247" s="4">
        <v>45800.833333333336</v>
      </c>
      <c r="F2247" s="4">
        <v>45800.871527777781</v>
      </c>
      <c r="G2247" s="4"/>
      <c r="H2247" t="s">
        <v>3155</v>
      </c>
      <c r="I2247" t="s">
        <v>3240</v>
      </c>
      <c r="J2247">
        <v>0</v>
      </c>
      <c r="K2247" t="s">
        <v>3157</v>
      </c>
      <c r="L2247" t="s">
        <v>3245</v>
      </c>
      <c r="M2247" t="s">
        <v>549</v>
      </c>
      <c r="N2247" t="s">
        <v>559</v>
      </c>
      <c r="O2247" t="s">
        <v>504</v>
      </c>
      <c r="P2247" t="s">
        <v>325</v>
      </c>
      <c r="Q2247" t="s">
        <v>330</v>
      </c>
    </row>
    <row r="2248" spans="1:17">
      <c r="A2248" t="s">
        <v>22688</v>
      </c>
      <c r="B2248" t="s">
        <v>22689</v>
      </c>
      <c r="C2248" t="s">
        <v>22690</v>
      </c>
      <c r="D2248" s="4">
        <v>45799.529675925929</v>
      </c>
      <c r="E2248" s="4">
        <v>45800.333333333336</v>
      </c>
      <c r="F2248" s="4">
        <v>45800.350694444445</v>
      </c>
      <c r="G2248" s="4">
        <v>45800.333553240744</v>
      </c>
      <c r="H2248" t="s">
        <v>3155</v>
      </c>
      <c r="I2248" t="s">
        <v>3171</v>
      </c>
      <c r="J2248">
        <v>1001</v>
      </c>
      <c r="K2248" t="s">
        <v>3157</v>
      </c>
      <c r="L2248" t="s">
        <v>3564</v>
      </c>
      <c r="M2248" t="s">
        <v>549</v>
      </c>
      <c r="N2248" t="s">
        <v>550</v>
      </c>
      <c r="O2248" t="s">
        <v>616</v>
      </c>
      <c r="P2248" t="s">
        <v>314</v>
      </c>
      <c r="Q2248" t="s">
        <v>319</v>
      </c>
    </row>
    <row r="2249" spans="1:17">
      <c r="A2249" t="s">
        <v>22691</v>
      </c>
      <c r="B2249" t="s">
        <v>22692</v>
      </c>
      <c r="C2249" t="s">
        <v>22693</v>
      </c>
      <c r="D2249" s="4">
        <v>45799.52920138889</v>
      </c>
      <c r="E2249" s="4">
        <v>45801.395833333336</v>
      </c>
      <c r="F2249" s="4">
        <v>45801.413194444445</v>
      </c>
      <c r="G2249" s="4">
        <v>45801.39466435185</v>
      </c>
      <c r="H2249" t="s">
        <v>3155</v>
      </c>
      <c r="I2249" t="s">
        <v>3175</v>
      </c>
      <c r="J2249">
        <v>0</v>
      </c>
      <c r="K2249" t="s">
        <v>3157</v>
      </c>
      <c r="L2249" t="s">
        <v>3564</v>
      </c>
      <c r="M2249" t="s">
        <v>549</v>
      </c>
      <c r="N2249" t="s">
        <v>550</v>
      </c>
      <c r="O2249" t="s">
        <v>136</v>
      </c>
      <c r="P2249" t="s">
        <v>143</v>
      </c>
      <c r="Q2249" t="s">
        <v>310</v>
      </c>
    </row>
    <row r="2250" spans="1:17">
      <c r="A2250" t="s">
        <v>22688</v>
      </c>
      <c r="B2250" t="s">
        <v>22689</v>
      </c>
      <c r="C2250" t="s">
        <v>22694</v>
      </c>
      <c r="D2250" s="4">
        <v>45799.527592592596</v>
      </c>
      <c r="E2250" s="4">
        <v>45800.333333333336</v>
      </c>
      <c r="F2250" s="4">
        <v>45800.350694444445</v>
      </c>
      <c r="G2250" s="4"/>
      <c r="H2250" t="s">
        <v>3155</v>
      </c>
      <c r="I2250" t="s">
        <v>3184</v>
      </c>
      <c r="J2250">
        <v>0</v>
      </c>
      <c r="K2250" t="s">
        <v>3157</v>
      </c>
      <c r="L2250" t="s">
        <v>3245</v>
      </c>
      <c r="M2250" t="s">
        <v>549</v>
      </c>
      <c r="N2250" t="s">
        <v>550</v>
      </c>
      <c r="O2250" t="s">
        <v>616</v>
      </c>
      <c r="P2250" t="s">
        <v>314</v>
      </c>
      <c r="Q2250" t="s">
        <v>319</v>
      </c>
    </row>
    <row r="2251" spans="1:17">
      <c r="A2251" t="s">
        <v>22695</v>
      </c>
      <c r="B2251" t="s">
        <v>22696</v>
      </c>
      <c r="C2251" t="s">
        <v>22697</v>
      </c>
      <c r="D2251" s="4">
        <v>45799.526180555556</v>
      </c>
      <c r="E2251" s="4">
        <v>45800.666666666664</v>
      </c>
      <c r="F2251" s="4">
        <v>45800.704861111109</v>
      </c>
      <c r="G2251" s="4">
        <v>45800.658692129633</v>
      </c>
      <c r="H2251" t="s">
        <v>3155</v>
      </c>
      <c r="I2251" t="s">
        <v>3156</v>
      </c>
      <c r="J2251">
        <v>0</v>
      </c>
      <c r="K2251" t="s">
        <v>3194</v>
      </c>
      <c r="L2251" t="s">
        <v>3564</v>
      </c>
      <c r="M2251" t="s">
        <v>549</v>
      </c>
      <c r="N2251" t="s">
        <v>559</v>
      </c>
      <c r="O2251" t="s">
        <v>504</v>
      </c>
      <c r="P2251" t="s">
        <v>325</v>
      </c>
      <c r="Q2251" t="s">
        <v>338</v>
      </c>
    </row>
    <row r="2252" spans="1:17">
      <c r="A2252" t="s">
        <v>20637</v>
      </c>
      <c r="B2252" t="s">
        <v>20638</v>
      </c>
      <c r="C2252" t="s">
        <v>22698</v>
      </c>
      <c r="D2252" s="4">
        <v>45799.522604166668</v>
      </c>
      <c r="E2252" s="4">
        <v>45802.729166666664</v>
      </c>
      <c r="F2252" s="4">
        <v>45802.746527777781</v>
      </c>
      <c r="G2252" s="4"/>
      <c r="H2252" t="s">
        <v>3155</v>
      </c>
      <c r="I2252" t="s">
        <v>3175</v>
      </c>
      <c r="J2252">
        <v>0</v>
      </c>
      <c r="K2252" t="s">
        <v>3157</v>
      </c>
      <c r="L2252" t="s">
        <v>3245</v>
      </c>
      <c r="M2252" t="s">
        <v>549</v>
      </c>
      <c r="N2252" t="s">
        <v>559</v>
      </c>
      <c r="O2252" t="s">
        <v>504</v>
      </c>
      <c r="P2252" t="s">
        <v>325</v>
      </c>
      <c r="Q2252" t="s">
        <v>339</v>
      </c>
    </row>
    <row r="2253" spans="1:17">
      <c r="A2253" t="s">
        <v>8650</v>
      </c>
      <c r="B2253" t="s">
        <v>8651</v>
      </c>
      <c r="C2253" t="s">
        <v>22699</v>
      </c>
      <c r="D2253" s="4">
        <v>45799.520370370374</v>
      </c>
      <c r="E2253" s="4">
        <v>45801.666666666664</v>
      </c>
      <c r="F2253" s="4">
        <v>45801.684027777781</v>
      </c>
      <c r="G2253" s="4"/>
      <c r="H2253" t="s">
        <v>3155</v>
      </c>
      <c r="I2253" t="s">
        <v>3171</v>
      </c>
      <c r="J2253">
        <v>1001</v>
      </c>
      <c r="K2253" t="s">
        <v>3157</v>
      </c>
      <c r="L2253" t="s">
        <v>3593</v>
      </c>
      <c r="M2253" t="s">
        <v>549</v>
      </c>
      <c r="N2253" t="s">
        <v>559</v>
      </c>
      <c r="O2253" t="s">
        <v>504</v>
      </c>
      <c r="P2253" t="s">
        <v>325</v>
      </c>
      <c r="Q2253" t="s">
        <v>327</v>
      </c>
    </row>
    <row r="2254" spans="1:17">
      <c r="A2254" t="s">
        <v>22700</v>
      </c>
      <c r="B2254" t="s">
        <v>22701</v>
      </c>
      <c r="C2254" t="s">
        <v>22702</v>
      </c>
      <c r="D2254" s="4">
        <v>45799.518784722219</v>
      </c>
      <c r="E2254" s="4">
        <v>45800.791666666664</v>
      </c>
      <c r="F2254" s="4">
        <v>45800.809027777781</v>
      </c>
      <c r="G2254" s="4">
        <v>45800.783703703702</v>
      </c>
      <c r="H2254" t="s">
        <v>3155</v>
      </c>
      <c r="I2254" t="s">
        <v>3175</v>
      </c>
      <c r="J2254">
        <v>0</v>
      </c>
      <c r="K2254" t="s">
        <v>3157</v>
      </c>
      <c r="L2254" t="s">
        <v>3564</v>
      </c>
      <c r="M2254" t="s">
        <v>549</v>
      </c>
      <c r="N2254" t="s">
        <v>550</v>
      </c>
      <c r="O2254" t="s">
        <v>136</v>
      </c>
      <c r="P2254" t="s">
        <v>147</v>
      </c>
      <c r="Q2254" t="s">
        <v>261</v>
      </c>
    </row>
    <row r="2255" spans="1:17">
      <c r="A2255" t="s">
        <v>20884</v>
      </c>
      <c r="B2255" t="s">
        <v>20885</v>
      </c>
      <c r="C2255" t="s">
        <v>22703</v>
      </c>
      <c r="D2255" s="4">
        <v>45799.517511574071</v>
      </c>
      <c r="E2255" s="4">
        <v>45800.791666666664</v>
      </c>
      <c r="F2255" s="4">
        <v>45800.809027777781</v>
      </c>
      <c r="G2255" s="4">
        <v>45800.790324074071</v>
      </c>
      <c r="H2255" t="s">
        <v>3155</v>
      </c>
      <c r="I2255" t="s">
        <v>3171</v>
      </c>
      <c r="J2255">
        <v>0</v>
      </c>
      <c r="K2255" t="s">
        <v>3157</v>
      </c>
      <c r="L2255" t="s">
        <v>3564</v>
      </c>
      <c r="M2255" t="s">
        <v>549</v>
      </c>
      <c r="N2255" t="s">
        <v>559</v>
      </c>
      <c r="O2255" t="s">
        <v>504</v>
      </c>
      <c r="P2255" t="s">
        <v>325</v>
      </c>
      <c r="Q2255" t="s">
        <v>343</v>
      </c>
    </row>
    <row r="2256" spans="1:17">
      <c r="A2256" t="s">
        <v>22704</v>
      </c>
      <c r="B2256" t="s">
        <v>22705</v>
      </c>
      <c r="C2256" t="s">
        <v>22706</v>
      </c>
      <c r="D2256" s="4">
        <v>45799.515127314815</v>
      </c>
      <c r="E2256" s="4">
        <v>45800.604166666664</v>
      </c>
      <c r="F2256" s="4">
        <v>45800.642361111109</v>
      </c>
      <c r="G2256" s="4">
        <v>45800.603703703702</v>
      </c>
      <c r="H2256" t="s">
        <v>3155</v>
      </c>
      <c r="I2256" t="s">
        <v>3156</v>
      </c>
      <c r="J2256">
        <v>0</v>
      </c>
      <c r="K2256" t="s">
        <v>3227</v>
      </c>
      <c r="L2256" t="s">
        <v>3564</v>
      </c>
      <c r="M2256" t="s">
        <v>549</v>
      </c>
      <c r="N2256" t="s">
        <v>550</v>
      </c>
      <c r="O2256" t="s">
        <v>551</v>
      </c>
      <c r="P2256" t="s">
        <v>141</v>
      </c>
      <c r="Q2256" t="s">
        <v>237</v>
      </c>
    </row>
    <row r="2257" spans="1:17">
      <c r="A2257" t="s">
        <v>22707</v>
      </c>
      <c r="B2257" t="s">
        <v>22708</v>
      </c>
      <c r="C2257" t="s">
        <v>22709</v>
      </c>
      <c r="D2257" s="4">
        <v>45799.514050925929</v>
      </c>
      <c r="E2257" s="4">
        <v>45800.604166666664</v>
      </c>
      <c r="F2257" s="4">
        <v>45800.642361111109</v>
      </c>
      <c r="G2257" s="4">
        <v>45800.607037037036</v>
      </c>
      <c r="H2257" t="s">
        <v>3155</v>
      </c>
      <c r="I2257" t="s">
        <v>3240</v>
      </c>
      <c r="J2257">
        <v>0</v>
      </c>
      <c r="K2257" t="s">
        <v>3194</v>
      </c>
      <c r="L2257" t="s">
        <v>3564</v>
      </c>
      <c r="M2257" t="s">
        <v>549</v>
      </c>
      <c r="N2257" t="s">
        <v>550</v>
      </c>
      <c r="O2257" t="s">
        <v>136</v>
      </c>
      <c r="P2257" t="s">
        <v>147</v>
      </c>
      <c r="Q2257" t="s">
        <v>254</v>
      </c>
    </row>
    <row r="2258" spans="1:17">
      <c r="A2258" t="s">
        <v>22710</v>
      </c>
      <c r="B2258" t="s">
        <v>22711</v>
      </c>
      <c r="C2258" t="s">
        <v>22712</v>
      </c>
      <c r="D2258" s="4">
        <v>45799.512499999997</v>
      </c>
      <c r="E2258" s="4">
        <v>45802.25</v>
      </c>
      <c r="F2258" s="4">
        <v>45802.267361111109</v>
      </c>
      <c r="G2258" s="4">
        <v>45802.249421296299</v>
      </c>
      <c r="H2258" t="s">
        <v>3155</v>
      </c>
      <c r="I2258" t="s">
        <v>3291</v>
      </c>
      <c r="J2258">
        <v>0</v>
      </c>
      <c r="K2258" t="s">
        <v>3157</v>
      </c>
      <c r="L2258" t="s">
        <v>3564</v>
      </c>
      <c r="M2258" t="s">
        <v>549</v>
      </c>
      <c r="N2258" t="s">
        <v>550</v>
      </c>
      <c r="O2258" t="s">
        <v>551</v>
      </c>
      <c r="P2258" t="s">
        <v>141</v>
      </c>
      <c r="Q2258" t="s">
        <v>241</v>
      </c>
    </row>
    <row r="2259" spans="1:17">
      <c r="A2259" t="s">
        <v>20062</v>
      </c>
      <c r="B2259" t="s">
        <v>20063</v>
      </c>
      <c r="C2259" t="s">
        <v>22713</v>
      </c>
      <c r="D2259" s="4">
        <v>45799.512141203704</v>
      </c>
      <c r="E2259" s="4">
        <v>45803.395833333336</v>
      </c>
      <c r="F2259" s="4">
        <v>45803.413194444445</v>
      </c>
      <c r="G2259" s="4"/>
      <c r="H2259" t="s">
        <v>3155</v>
      </c>
      <c r="I2259" t="s">
        <v>3171</v>
      </c>
      <c r="J2259">
        <v>1001</v>
      </c>
      <c r="K2259" t="s">
        <v>3157</v>
      </c>
      <c r="L2259" t="s">
        <v>3245</v>
      </c>
      <c r="M2259" t="s">
        <v>549</v>
      </c>
      <c r="N2259" t="s">
        <v>550</v>
      </c>
      <c r="O2259" t="s">
        <v>551</v>
      </c>
      <c r="P2259" t="s">
        <v>149</v>
      </c>
      <c r="Q2259" t="s">
        <v>206</v>
      </c>
    </row>
    <row r="2260" spans="1:17">
      <c r="A2260" t="s">
        <v>22707</v>
      </c>
      <c r="B2260" t="s">
        <v>22708</v>
      </c>
      <c r="C2260" t="s">
        <v>22714</v>
      </c>
      <c r="D2260" s="4">
        <v>45799.511412037034</v>
      </c>
      <c r="E2260" s="4">
        <v>45800.5625</v>
      </c>
      <c r="F2260" s="4">
        <v>45800.600694444445</v>
      </c>
      <c r="G2260" s="4"/>
      <c r="H2260" t="s">
        <v>3155</v>
      </c>
      <c r="I2260" t="s">
        <v>3240</v>
      </c>
      <c r="J2260">
        <v>0</v>
      </c>
      <c r="K2260" t="s">
        <v>3194</v>
      </c>
      <c r="L2260" t="s">
        <v>3245</v>
      </c>
      <c r="M2260" t="s">
        <v>549</v>
      </c>
      <c r="N2260" t="s">
        <v>550</v>
      </c>
      <c r="O2260" t="s">
        <v>136</v>
      </c>
      <c r="P2260" t="s">
        <v>147</v>
      </c>
      <c r="Q2260" t="s">
        <v>254</v>
      </c>
    </row>
    <row r="2261" spans="1:17">
      <c r="A2261" t="s">
        <v>22715</v>
      </c>
      <c r="B2261" t="s">
        <v>22716</v>
      </c>
      <c r="C2261" t="s">
        <v>22717</v>
      </c>
      <c r="D2261" s="4">
        <v>45799.507418981484</v>
      </c>
      <c r="E2261" s="4">
        <v>45800.333333333336</v>
      </c>
      <c r="F2261" s="4">
        <v>45800.371527777781</v>
      </c>
      <c r="G2261" s="4"/>
      <c r="H2261" t="s">
        <v>3155</v>
      </c>
      <c r="I2261" t="s">
        <v>3156</v>
      </c>
      <c r="J2261">
        <v>0</v>
      </c>
      <c r="K2261" t="s">
        <v>3194</v>
      </c>
      <c r="L2261" t="s">
        <v>3245</v>
      </c>
      <c r="M2261" t="s">
        <v>549</v>
      </c>
      <c r="N2261" t="s">
        <v>550</v>
      </c>
      <c r="O2261" t="s">
        <v>551</v>
      </c>
      <c r="P2261" t="s">
        <v>145</v>
      </c>
      <c r="Q2261" t="s">
        <v>222</v>
      </c>
    </row>
    <row r="2262" spans="1:17">
      <c r="A2262" t="s">
        <v>22718</v>
      </c>
      <c r="B2262" t="s">
        <v>22719</v>
      </c>
      <c r="C2262" t="s">
        <v>22720</v>
      </c>
      <c r="D2262" s="4">
        <v>45799.499143518522</v>
      </c>
      <c r="E2262" s="4">
        <v>45800.3125</v>
      </c>
      <c r="F2262" s="4">
        <v>45800.329861111109</v>
      </c>
      <c r="G2262" s="4"/>
      <c r="H2262" t="s">
        <v>3155</v>
      </c>
      <c r="I2262" t="s">
        <v>3175</v>
      </c>
      <c r="J2262">
        <v>1001</v>
      </c>
      <c r="K2262" t="s">
        <v>3157</v>
      </c>
      <c r="L2262" t="s">
        <v>3245</v>
      </c>
      <c r="M2262" t="s">
        <v>549</v>
      </c>
      <c r="N2262" t="s">
        <v>550</v>
      </c>
      <c r="O2262" t="s">
        <v>551</v>
      </c>
      <c r="P2262" t="s">
        <v>149</v>
      </c>
      <c r="Q2262" t="s">
        <v>200</v>
      </c>
    </row>
    <row r="2263" spans="1:17">
      <c r="A2263" t="s">
        <v>22721</v>
      </c>
      <c r="B2263" t="s">
        <v>22722</v>
      </c>
      <c r="C2263" t="s">
        <v>22723</v>
      </c>
      <c r="D2263" s="4">
        <v>45799.498287037037</v>
      </c>
      <c r="E2263" s="4">
        <v>45799.833333333336</v>
      </c>
      <c r="F2263" s="4">
        <v>45799.850694444445</v>
      </c>
      <c r="G2263" s="4">
        <v>45799.832766203705</v>
      </c>
      <c r="H2263" t="s">
        <v>3155</v>
      </c>
      <c r="I2263" t="s">
        <v>3175</v>
      </c>
      <c r="J2263">
        <v>0</v>
      </c>
      <c r="K2263" t="s">
        <v>3157</v>
      </c>
      <c r="L2263" t="s">
        <v>3564</v>
      </c>
      <c r="M2263" t="s">
        <v>549</v>
      </c>
      <c r="N2263" t="s">
        <v>559</v>
      </c>
      <c r="O2263" t="s">
        <v>504</v>
      </c>
      <c r="P2263" t="s">
        <v>325</v>
      </c>
      <c r="Q2263" t="s">
        <v>338</v>
      </c>
    </row>
    <row r="2264" spans="1:17">
      <c r="A2264" t="s">
        <v>22337</v>
      </c>
      <c r="B2264" t="s">
        <v>22338</v>
      </c>
      <c r="C2264" t="s">
        <v>22724</v>
      </c>
      <c r="D2264" s="4">
        <v>45799.49690972222</v>
      </c>
      <c r="E2264" s="4">
        <v>45800.708333333336</v>
      </c>
      <c r="F2264" s="4">
        <v>45800.725694444445</v>
      </c>
      <c r="G2264" s="4"/>
      <c r="H2264" t="s">
        <v>3155</v>
      </c>
      <c r="I2264" t="s">
        <v>3175</v>
      </c>
      <c r="J2264">
        <v>1001</v>
      </c>
      <c r="K2264" t="s">
        <v>3194</v>
      </c>
      <c r="L2264" t="s">
        <v>3245</v>
      </c>
      <c r="M2264" t="s">
        <v>549</v>
      </c>
      <c r="N2264" t="s">
        <v>550</v>
      </c>
      <c r="O2264" t="s">
        <v>136</v>
      </c>
      <c r="P2264" t="s">
        <v>292</v>
      </c>
      <c r="Q2264" t="s">
        <v>293</v>
      </c>
    </row>
    <row r="2265" spans="1:17">
      <c r="A2265" t="s">
        <v>22725</v>
      </c>
      <c r="B2265" t="s">
        <v>22726</v>
      </c>
      <c r="C2265" t="s">
        <v>22727</v>
      </c>
      <c r="D2265" s="4">
        <v>45799.496631944443</v>
      </c>
      <c r="E2265" s="4">
        <v>45801.333333333336</v>
      </c>
      <c r="F2265" s="4">
        <v>45801.350694444445</v>
      </c>
      <c r="G2265" s="4">
        <v>45801.332557870373</v>
      </c>
      <c r="H2265" t="s">
        <v>3155</v>
      </c>
      <c r="I2265" t="s">
        <v>3175</v>
      </c>
      <c r="J2265">
        <v>0</v>
      </c>
      <c r="K2265" t="s">
        <v>3157</v>
      </c>
      <c r="L2265" t="s">
        <v>3564</v>
      </c>
      <c r="M2265" t="s">
        <v>549</v>
      </c>
      <c r="N2265" t="s">
        <v>550</v>
      </c>
      <c r="O2265" t="s">
        <v>551</v>
      </c>
      <c r="P2265" t="s">
        <v>149</v>
      </c>
      <c r="Q2265" t="s">
        <v>200</v>
      </c>
    </row>
    <row r="2266" spans="1:17">
      <c r="A2266" t="s">
        <v>22728</v>
      </c>
      <c r="B2266" t="s">
        <v>22729</v>
      </c>
      <c r="C2266" t="s">
        <v>22730</v>
      </c>
      <c r="D2266" s="4">
        <v>45799.493090277778</v>
      </c>
      <c r="E2266" s="4">
        <v>45801.291666666664</v>
      </c>
      <c r="F2266" s="4">
        <v>45801.309027777781</v>
      </c>
      <c r="G2266" s="4"/>
      <c r="H2266" t="s">
        <v>3155</v>
      </c>
      <c r="I2266" t="s">
        <v>3171</v>
      </c>
      <c r="J2266">
        <v>0</v>
      </c>
      <c r="K2266" t="s">
        <v>3194</v>
      </c>
      <c r="L2266" t="s">
        <v>3245</v>
      </c>
      <c r="M2266" t="s">
        <v>549</v>
      </c>
      <c r="N2266" t="s">
        <v>559</v>
      </c>
      <c r="O2266" t="s">
        <v>469</v>
      </c>
      <c r="P2266" t="s">
        <v>180</v>
      </c>
      <c r="Q2266" t="s">
        <v>181</v>
      </c>
    </row>
    <row r="2267" spans="1:17">
      <c r="A2267" t="s">
        <v>22731</v>
      </c>
      <c r="B2267" t="s">
        <v>22732</v>
      </c>
      <c r="C2267" t="s">
        <v>22733</v>
      </c>
      <c r="D2267" s="4">
        <v>45799.489571759259</v>
      </c>
      <c r="E2267" s="4">
        <v>45800.729166666664</v>
      </c>
      <c r="F2267" s="4">
        <v>45800.767361111109</v>
      </c>
      <c r="G2267" s="4">
        <v>45800.719097222223</v>
      </c>
      <c r="H2267" t="s">
        <v>3155</v>
      </c>
      <c r="I2267" t="s">
        <v>3673</v>
      </c>
      <c r="J2267">
        <v>0</v>
      </c>
      <c r="K2267" t="s">
        <v>3194</v>
      </c>
      <c r="L2267" t="s">
        <v>3564</v>
      </c>
      <c r="M2267" t="s">
        <v>549</v>
      </c>
      <c r="N2267" t="s">
        <v>559</v>
      </c>
      <c r="O2267" t="s">
        <v>504</v>
      </c>
      <c r="P2267" t="s">
        <v>325</v>
      </c>
      <c r="Q2267" t="s">
        <v>335</v>
      </c>
    </row>
    <row r="2268" spans="1:17">
      <c r="A2268" t="s">
        <v>20951</v>
      </c>
      <c r="B2268" t="s">
        <v>20957</v>
      </c>
      <c r="C2268" t="s">
        <v>22734</v>
      </c>
      <c r="D2268" s="4">
        <v>45799.488634259258</v>
      </c>
      <c r="E2268" s="4">
        <v>45801.583333333336</v>
      </c>
      <c r="F2268" s="4">
        <v>45801.600694444445</v>
      </c>
      <c r="G2268" s="4"/>
      <c r="H2268" t="s">
        <v>3155</v>
      </c>
      <c r="I2268" t="s">
        <v>3171</v>
      </c>
      <c r="J2268">
        <v>0</v>
      </c>
      <c r="K2268" t="s">
        <v>3157</v>
      </c>
      <c r="L2268" t="s">
        <v>3245</v>
      </c>
      <c r="M2268" t="s">
        <v>549</v>
      </c>
      <c r="N2268" t="s">
        <v>559</v>
      </c>
      <c r="O2268" t="s">
        <v>504</v>
      </c>
      <c r="P2268" t="s">
        <v>325</v>
      </c>
      <c r="Q2268" t="s">
        <v>338</v>
      </c>
    </row>
    <row r="2269" spans="1:17">
      <c r="A2269" t="s">
        <v>22715</v>
      </c>
      <c r="B2269" t="s">
        <v>22716</v>
      </c>
      <c r="C2269" t="s">
        <v>22735</v>
      </c>
      <c r="D2269" s="4">
        <v>45799.486168981479</v>
      </c>
      <c r="E2269" s="4">
        <v>45800.333333333336</v>
      </c>
      <c r="F2269" s="4">
        <v>45800.371527777781</v>
      </c>
      <c r="G2269" s="4"/>
      <c r="H2269" t="s">
        <v>3155</v>
      </c>
      <c r="I2269" t="s">
        <v>3240</v>
      </c>
      <c r="J2269">
        <v>0</v>
      </c>
      <c r="K2269" t="s">
        <v>3157</v>
      </c>
      <c r="L2269" t="s">
        <v>3245</v>
      </c>
      <c r="M2269" t="s">
        <v>549</v>
      </c>
      <c r="N2269" t="s">
        <v>550</v>
      </c>
      <c r="O2269" t="s">
        <v>551</v>
      </c>
      <c r="P2269" t="s">
        <v>145</v>
      </c>
      <c r="Q2269" t="s">
        <v>222</v>
      </c>
    </row>
    <row r="2270" spans="1:17">
      <c r="A2270" t="s">
        <v>22736</v>
      </c>
      <c r="B2270" t="s">
        <v>22737</v>
      </c>
      <c r="C2270" t="s">
        <v>22738</v>
      </c>
      <c r="D2270" s="4">
        <v>45799.48578703704</v>
      </c>
      <c r="E2270" s="4">
        <v>45804.791666666664</v>
      </c>
      <c r="F2270" s="4">
        <v>45804.809027777781</v>
      </c>
      <c r="G2270" s="4">
        <v>45804.792118055557</v>
      </c>
      <c r="H2270" t="s">
        <v>3155</v>
      </c>
      <c r="I2270" t="s">
        <v>3171</v>
      </c>
      <c r="J2270">
        <v>1001</v>
      </c>
      <c r="K2270" t="s">
        <v>3157</v>
      </c>
      <c r="L2270" t="s">
        <v>3564</v>
      </c>
      <c r="M2270" t="s">
        <v>549</v>
      </c>
      <c r="N2270" t="s">
        <v>559</v>
      </c>
      <c r="O2270" t="s">
        <v>504</v>
      </c>
      <c r="P2270" t="s">
        <v>325</v>
      </c>
      <c r="Q2270" t="s">
        <v>331</v>
      </c>
    </row>
    <row r="2271" spans="1:17">
      <c r="A2271" t="s">
        <v>22736</v>
      </c>
      <c r="B2271" t="s">
        <v>22737</v>
      </c>
      <c r="C2271" t="s">
        <v>22739</v>
      </c>
      <c r="D2271" s="4">
        <v>45799.485312500001</v>
      </c>
      <c r="E2271" s="4">
        <v>45804.75</v>
      </c>
      <c r="F2271" s="4">
        <v>45804.767361111109</v>
      </c>
      <c r="G2271" s="4"/>
      <c r="H2271" t="s">
        <v>3155</v>
      </c>
      <c r="I2271" t="s">
        <v>3171</v>
      </c>
      <c r="J2271">
        <v>1001</v>
      </c>
      <c r="K2271" t="s">
        <v>3157</v>
      </c>
      <c r="L2271" t="s">
        <v>3245</v>
      </c>
      <c r="M2271" t="s">
        <v>549</v>
      </c>
      <c r="N2271" t="s">
        <v>559</v>
      </c>
      <c r="O2271" t="s">
        <v>504</v>
      </c>
      <c r="P2271" t="s">
        <v>325</v>
      </c>
      <c r="Q2271" t="s">
        <v>331</v>
      </c>
    </row>
    <row r="2272" spans="1:17">
      <c r="A2272" t="s">
        <v>22736</v>
      </c>
      <c r="B2272" t="s">
        <v>22737</v>
      </c>
      <c r="C2272" t="s">
        <v>22740</v>
      </c>
      <c r="D2272" s="4">
        <v>45799.484270833331</v>
      </c>
      <c r="E2272" s="4">
        <v>45804.75</v>
      </c>
      <c r="F2272" s="4">
        <v>45804.767361111109</v>
      </c>
      <c r="G2272" s="4"/>
      <c r="H2272" t="s">
        <v>3155</v>
      </c>
      <c r="I2272" t="s">
        <v>3175</v>
      </c>
      <c r="J2272">
        <v>0</v>
      </c>
      <c r="K2272" t="s">
        <v>3157</v>
      </c>
      <c r="L2272" t="s">
        <v>3245</v>
      </c>
      <c r="M2272" t="s">
        <v>549</v>
      </c>
      <c r="N2272" t="s">
        <v>559</v>
      </c>
      <c r="O2272" t="s">
        <v>504</v>
      </c>
      <c r="P2272" t="s">
        <v>325</v>
      </c>
      <c r="Q2272" t="s">
        <v>331</v>
      </c>
    </row>
    <row r="2273" spans="1:17">
      <c r="A2273" t="s">
        <v>22741</v>
      </c>
      <c r="B2273" t="s">
        <v>22742</v>
      </c>
      <c r="C2273" t="s">
        <v>22743</v>
      </c>
      <c r="D2273" s="4">
        <v>45799.483425925922</v>
      </c>
      <c r="E2273" s="4">
        <v>45800.8125</v>
      </c>
      <c r="F2273" s="4">
        <v>45800.829861111109</v>
      </c>
      <c r="G2273" s="4">
        <v>45800.810902777775</v>
      </c>
      <c r="H2273" t="s">
        <v>3155</v>
      </c>
      <c r="I2273" t="s">
        <v>3162</v>
      </c>
      <c r="J2273">
        <v>0</v>
      </c>
      <c r="K2273" t="s">
        <v>3379</v>
      </c>
      <c r="L2273" t="s">
        <v>3564</v>
      </c>
      <c r="M2273" t="s">
        <v>549</v>
      </c>
      <c r="N2273" t="s">
        <v>550</v>
      </c>
      <c r="O2273" t="s">
        <v>1923</v>
      </c>
      <c r="P2273" t="s">
        <v>1924</v>
      </c>
      <c r="Q2273" t="s">
        <v>3359</v>
      </c>
    </row>
    <row r="2274" spans="1:17">
      <c r="A2274" t="s">
        <v>22744</v>
      </c>
      <c r="B2274" t="s">
        <v>22745</v>
      </c>
      <c r="C2274" t="s">
        <v>22746</v>
      </c>
      <c r="D2274" s="4">
        <v>45799.48165509259</v>
      </c>
      <c r="E2274" s="4">
        <v>45800.75</v>
      </c>
      <c r="F2274" s="4">
        <v>45800.767361111109</v>
      </c>
      <c r="G2274" s="4">
        <v>45800.747337962966</v>
      </c>
      <c r="H2274" t="s">
        <v>3155</v>
      </c>
      <c r="I2274" t="s">
        <v>3171</v>
      </c>
      <c r="J2274">
        <v>0</v>
      </c>
      <c r="K2274" t="s">
        <v>3194</v>
      </c>
      <c r="L2274" t="s">
        <v>3564</v>
      </c>
      <c r="M2274" t="s">
        <v>549</v>
      </c>
      <c r="N2274" t="s">
        <v>559</v>
      </c>
      <c r="O2274" t="s">
        <v>504</v>
      </c>
      <c r="P2274" t="s">
        <v>325</v>
      </c>
      <c r="Q2274" t="s">
        <v>339</v>
      </c>
    </row>
    <row r="2275" spans="1:17">
      <c r="A2275" t="s">
        <v>22468</v>
      </c>
      <c r="B2275" t="s">
        <v>22469</v>
      </c>
      <c r="C2275" t="s">
        <v>22747</v>
      </c>
      <c r="D2275" s="4">
        <v>45799.480243055557</v>
      </c>
      <c r="E2275" s="4">
        <v>45808.458333333336</v>
      </c>
      <c r="F2275" s="4">
        <v>45808.475694444445</v>
      </c>
      <c r="G2275" s="4"/>
      <c r="H2275" t="s">
        <v>3155</v>
      </c>
      <c r="I2275" t="s">
        <v>3512</v>
      </c>
      <c r="J2275">
        <v>1</v>
      </c>
      <c r="K2275" t="s">
        <v>3157</v>
      </c>
      <c r="L2275" t="s">
        <v>3245</v>
      </c>
      <c r="M2275" t="s">
        <v>549</v>
      </c>
      <c r="N2275" t="s">
        <v>550</v>
      </c>
      <c r="O2275" t="s">
        <v>551</v>
      </c>
      <c r="P2275" t="s">
        <v>141</v>
      </c>
      <c r="Q2275" t="s">
        <v>234</v>
      </c>
    </row>
    <row r="2276" spans="1:17">
      <c r="A2276" t="s">
        <v>21196</v>
      </c>
      <c r="B2276" t="s">
        <v>21197</v>
      </c>
      <c r="C2276" t="s">
        <v>22748</v>
      </c>
      <c r="D2276" s="4">
        <v>45799.47865740741</v>
      </c>
      <c r="E2276" s="4">
        <v>45800.395833333336</v>
      </c>
      <c r="F2276" s="4">
        <v>45800.413194444445</v>
      </c>
      <c r="G2276" s="4"/>
      <c r="H2276" t="s">
        <v>3155</v>
      </c>
      <c r="I2276" t="s">
        <v>3512</v>
      </c>
      <c r="J2276">
        <v>1</v>
      </c>
      <c r="K2276" t="s">
        <v>3157</v>
      </c>
      <c r="L2276" t="s">
        <v>3245</v>
      </c>
      <c r="M2276" t="s">
        <v>549</v>
      </c>
      <c r="N2276" t="s">
        <v>550</v>
      </c>
      <c r="O2276" t="s">
        <v>136</v>
      </c>
      <c r="P2276" t="s">
        <v>147</v>
      </c>
      <c r="Q2276" t="s">
        <v>257</v>
      </c>
    </row>
    <row r="2277" spans="1:17">
      <c r="A2277" t="s">
        <v>22749</v>
      </c>
      <c r="B2277" t="s">
        <v>22750</v>
      </c>
      <c r="C2277" t="s">
        <v>22751</v>
      </c>
      <c r="D2277" s="4">
        <v>45799.474236111113</v>
      </c>
      <c r="E2277" s="4">
        <v>45801.666666666664</v>
      </c>
      <c r="F2277" s="4">
        <v>45801.684027777781</v>
      </c>
      <c r="G2277" s="4">
        <v>45801.665995370371</v>
      </c>
      <c r="H2277" t="s">
        <v>3155</v>
      </c>
      <c r="I2277" t="s">
        <v>3222</v>
      </c>
      <c r="J2277">
        <v>1</v>
      </c>
      <c r="K2277" t="s">
        <v>3223</v>
      </c>
      <c r="L2277" t="s">
        <v>3564</v>
      </c>
      <c r="M2277" t="s">
        <v>549</v>
      </c>
      <c r="N2277" t="s">
        <v>559</v>
      </c>
      <c r="O2277" t="s">
        <v>504</v>
      </c>
      <c r="P2277" t="s">
        <v>325</v>
      </c>
      <c r="Q2277" t="s">
        <v>338</v>
      </c>
    </row>
    <row r="2278" spans="1:17">
      <c r="A2278" t="s">
        <v>22744</v>
      </c>
      <c r="B2278" t="s">
        <v>22745</v>
      </c>
      <c r="C2278" t="s">
        <v>22752</v>
      </c>
      <c r="D2278" s="4">
        <v>45799.474004629628</v>
      </c>
      <c r="E2278" s="4">
        <v>45802</v>
      </c>
      <c r="F2278" s="4">
        <v>45802.017361111109</v>
      </c>
      <c r="G2278" s="4"/>
      <c r="H2278" t="s">
        <v>3155</v>
      </c>
      <c r="I2278" t="s">
        <v>3171</v>
      </c>
      <c r="J2278">
        <v>0</v>
      </c>
      <c r="K2278" t="s">
        <v>3157</v>
      </c>
      <c r="L2278" t="s">
        <v>3245</v>
      </c>
      <c r="M2278" t="s">
        <v>549</v>
      </c>
      <c r="N2278" t="s">
        <v>559</v>
      </c>
      <c r="O2278" t="s">
        <v>504</v>
      </c>
      <c r="P2278" t="s">
        <v>325</v>
      </c>
      <c r="Q2278" t="s">
        <v>339</v>
      </c>
    </row>
    <row r="2279" spans="1:17">
      <c r="A2279" t="s">
        <v>22753</v>
      </c>
      <c r="B2279" t="s">
        <v>22754</v>
      </c>
      <c r="C2279" t="s">
        <v>22755</v>
      </c>
      <c r="D2279" s="4">
        <v>45799.473564814813</v>
      </c>
      <c r="E2279" s="4">
        <v>45800.833333333336</v>
      </c>
      <c r="F2279" s="4">
        <v>45800.850694444445</v>
      </c>
      <c r="G2279" s="4">
        <v>45800.829571759263</v>
      </c>
      <c r="H2279" t="s">
        <v>3155</v>
      </c>
      <c r="I2279" t="s">
        <v>3171</v>
      </c>
      <c r="J2279">
        <v>1001</v>
      </c>
      <c r="K2279" t="s">
        <v>3157</v>
      </c>
      <c r="L2279" t="s">
        <v>3564</v>
      </c>
      <c r="M2279" t="s">
        <v>549</v>
      </c>
      <c r="N2279" t="s">
        <v>559</v>
      </c>
      <c r="O2279" t="s">
        <v>504</v>
      </c>
      <c r="P2279" t="s">
        <v>325</v>
      </c>
      <c r="Q2279" t="s">
        <v>332</v>
      </c>
    </row>
    <row r="2280" spans="1:17">
      <c r="A2280" t="s">
        <v>22756</v>
      </c>
      <c r="B2280" t="s">
        <v>22757</v>
      </c>
      <c r="C2280" t="s">
        <v>22758</v>
      </c>
      <c r="D2280" s="4">
        <v>45799.470092592594</v>
      </c>
      <c r="E2280" s="4">
        <v>45808.583333333336</v>
      </c>
      <c r="F2280" s="4">
        <v>45808.600694444445</v>
      </c>
      <c r="G2280" s="4"/>
      <c r="H2280" t="s">
        <v>3155</v>
      </c>
      <c r="I2280" t="s">
        <v>3171</v>
      </c>
      <c r="J2280">
        <v>1002</v>
      </c>
      <c r="K2280" t="s">
        <v>3157</v>
      </c>
      <c r="L2280" t="s">
        <v>3158</v>
      </c>
      <c r="M2280" t="s">
        <v>549</v>
      </c>
      <c r="N2280" t="s">
        <v>559</v>
      </c>
      <c r="O2280" t="s">
        <v>504</v>
      </c>
      <c r="P2280" t="s">
        <v>325</v>
      </c>
      <c r="Q2280" t="s">
        <v>339</v>
      </c>
    </row>
    <row r="2281" spans="1:17">
      <c r="A2281" t="s">
        <v>22759</v>
      </c>
      <c r="B2281" t="s">
        <v>22760</v>
      </c>
      <c r="C2281" t="s">
        <v>22761</v>
      </c>
      <c r="D2281" s="4">
        <v>45799.468159722222</v>
      </c>
      <c r="E2281" s="4">
        <v>45805.333333333336</v>
      </c>
      <c r="F2281" s="4">
        <v>45805.350694444445</v>
      </c>
      <c r="G2281" s="4"/>
      <c r="H2281" t="s">
        <v>3155</v>
      </c>
      <c r="I2281" t="s">
        <v>3171</v>
      </c>
      <c r="J2281">
        <v>0</v>
      </c>
      <c r="K2281" t="s">
        <v>3157</v>
      </c>
      <c r="L2281" t="s">
        <v>3593</v>
      </c>
      <c r="M2281" t="s">
        <v>549</v>
      </c>
      <c r="N2281" t="s">
        <v>559</v>
      </c>
      <c r="O2281" t="s">
        <v>469</v>
      </c>
      <c r="P2281" t="s">
        <v>189</v>
      </c>
      <c r="Q2281" t="s">
        <v>193</v>
      </c>
    </row>
    <row r="2282" spans="1:17">
      <c r="A2282" t="s">
        <v>22762</v>
      </c>
      <c r="B2282" t="s">
        <v>22763</v>
      </c>
      <c r="C2282" t="s">
        <v>22764</v>
      </c>
      <c r="D2282" s="4">
        <v>45799.468148148146</v>
      </c>
      <c r="E2282" s="4">
        <v>45799.833333333336</v>
      </c>
      <c r="F2282" s="4">
        <v>45799.871527777781</v>
      </c>
      <c r="G2282" s="4">
        <v>45799.833506944444</v>
      </c>
      <c r="H2282" t="s">
        <v>3155</v>
      </c>
      <c r="I2282" t="s">
        <v>3240</v>
      </c>
      <c r="J2282">
        <v>1001</v>
      </c>
      <c r="K2282" t="s">
        <v>3157</v>
      </c>
      <c r="L2282" t="s">
        <v>3564</v>
      </c>
      <c r="M2282" t="s">
        <v>549</v>
      </c>
      <c r="N2282" t="s">
        <v>550</v>
      </c>
      <c r="O2282" t="s">
        <v>136</v>
      </c>
      <c r="P2282" t="s">
        <v>139</v>
      </c>
      <c r="Q2282" t="s">
        <v>282</v>
      </c>
    </row>
    <row r="2283" spans="1:17">
      <c r="A2283" t="s">
        <v>22765</v>
      </c>
      <c r="B2283" t="s">
        <v>22766</v>
      </c>
      <c r="C2283" t="s">
        <v>22767</v>
      </c>
      <c r="D2283" s="4">
        <v>45799.458043981482</v>
      </c>
      <c r="E2283" s="4">
        <v>45802.291666666664</v>
      </c>
      <c r="F2283" s="4">
        <v>45802.309027777781</v>
      </c>
      <c r="G2283" s="4">
        <v>45802.284907407404</v>
      </c>
      <c r="H2283" t="s">
        <v>3155</v>
      </c>
      <c r="I2283" t="s">
        <v>3222</v>
      </c>
      <c r="J2283">
        <v>1</v>
      </c>
      <c r="K2283" t="s">
        <v>3223</v>
      </c>
      <c r="L2283" t="s">
        <v>3564</v>
      </c>
      <c r="M2283" t="s">
        <v>549</v>
      </c>
      <c r="N2283" t="s">
        <v>550</v>
      </c>
      <c r="O2283" t="s">
        <v>551</v>
      </c>
      <c r="P2283" t="s">
        <v>145</v>
      </c>
      <c r="Q2283" t="s">
        <v>217</v>
      </c>
    </row>
    <row r="2284" spans="1:17">
      <c r="A2284" t="s">
        <v>22768</v>
      </c>
      <c r="B2284" t="s">
        <v>22769</v>
      </c>
      <c r="C2284" t="s">
        <v>22770</v>
      </c>
      <c r="D2284" s="4">
        <v>45799.457835648151</v>
      </c>
      <c r="E2284" s="4">
        <v>45801.333333333336</v>
      </c>
      <c r="F2284" s="4">
        <v>45801.350694444445</v>
      </c>
      <c r="G2284" s="4">
        <v>45801.328888888886</v>
      </c>
      <c r="H2284" t="s">
        <v>3155</v>
      </c>
      <c r="I2284" t="s">
        <v>3171</v>
      </c>
      <c r="J2284">
        <v>0</v>
      </c>
      <c r="K2284" t="s">
        <v>3194</v>
      </c>
      <c r="L2284" t="s">
        <v>3564</v>
      </c>
      <c r="M2284" t="s">
        <v>549</v>
      </c>
      <c r="N2284" t="s">
        <v>550</v>
      </c>
      <c r="O2284" t="s">
        <v>551</v>
      </c>
      <c r="P2284" t="s">
        <v>145</v>
      </c>
      <c r="Q2284" t="s">
        <v>215</v>
      </c>
    </row>
    <row r="2285" spans="1:17">
      <c r="A2285" t="s">
        <v>22765</v>
      </c>
      <c r="B2285" t="s">
        <v>22771</v>
      </c>
      <c r="C2285" t="s">
        <v>22772</v>
      </c>
      <c r="D2285" s="4">
        <v>45799.457303240742</v>
      </c>
      <c r="E2285" s="4">
        <v>45802.291666666664</v>
      </c>
      <c r="F2285" s="4">
        <v>45802.329861111109</v>
      </c>
      <c r="G2285" s="4">
        <v>45802.284710648149</v>
      </c>
      <c r="H2285" t="s">
        <v>3155</v>
      </c>
      <c r="I2285" t="s">
        <v>3156</v>
      </c>
      <c r="J2285">
        <v>0</v>
      </c>
      <c r="K2285" t="s">
        <v>3157</v>
      </c>
      <c r="L2285" t="s">
        <v>3564</v>
      </c>
      <c r="M2285" t="s">
        <v>549</v>
      </c>
      <c r="N2285" t="s">
        <v>550</v>
      </c>
      <c r="O2285" t="s">
        <v>551</v>
      </c>
      <c r="P2285" t="s">
        <v>145</v>
      </c>
      <c r="Q2285" t="s">
        <v>217</v>
      </c>
    </row>
    <row r="2286" spans="1:17">
      <c r="A2286" t="s">
        <v>22773</v>
      </c>
      <c r="B2286" t="s">
        <v>22774</v>
      </c>
      <c r="C2286" t="s">
        <v>22775</v>
      </c>
      <c r="D2286" s="4">
        <v>45799.456493055557</v>
      </c>
      <c r="E2286" s="4">
        <v>45799.895833333336</v>
      </c>
      <c r="F2286" s="4">
        <v>45799.913194444445</v>
      </c>
      <c r="G2286" s="4">
        <v>45799.897337962961</v>
      </c>
      <c r="H2286" t="s">
        <v>3155</v>
      </c>
      <c r="I2286" t="s">
        <v>3171</v>
      </c>
      <c r="J2286">
        <v>1001</v>
      </c>
      <c r="K2286" t="s">
        <v>3157</v>
      </c>
      <c r="L2286" t="s">
        <v>3564</v>
      </c>
      <c r="M2286" t="s">
        <v>549</v>
      </c>
      <c r="N2286" t="s">
        <v>559</v>
      </c>
      <c r="O2286" t="s">
        <v>469</v>
      </c>
      <c r="P2286" t="s">
        <v>189</v>
      </c>
      <c r="Q2286" t="s">
        <v>194</v>
      </c>
    </row>
    <row r="2287" spans="1:17">
      <c r="A2287" t="s">
        <v>22776</v>
      </c>
      <c r="B2287" t="s">
        <v>22777</v>
      </c>
      <c r="C2287" t="s">
        <v>22778</v>
      </c>
      <c r="D2287" s="4">
        <v>45799.451805555553</v>
      </c>
      <c r="E2287" s="4">
        <v>45799.833333333336</v>
      </c>
      <c r="F2287" s="4">
        <v>45799.850694444445</v>
      </c>
      <c r="G2287" s="4">
        <v>45799.824178240742</v>
      </c>
      <c r="H2287" t="s">
        <v>3155</v>
      </c>
      <c r="I2287" t="s">
        <v>3171</v>
      </c>
      <c r="J2287">
        <v>0</v>
      </c>
      <c r="K2287" t="s">
        <v>3157</v>
      </c>
      <c r="L2287" t="s">
        <v>3564</v>
      </c>
      <c r="M2287" t="s">
        <v>549</v>
      </c>
      <c r="N2287" t="s">
        <v>559</v>
      </c>
      <c r="O2287" t="s">
        <v>504</v>
      </c>
      <c r="P2287" t="s">
        <v>325</v>
      </c>
      <c r="Q2287" t="s">
        <v>3800</v>
      </c>
    </row>
    <row r="2288" spans="1:17">
      <c r="A2288" t="s">
        <v>5474</v>
      </c>
      <c r="B2288" t="s">
        <v>5475</v>
      </c>
      <c r="C2288" t="s">
        <v>22779</v>
      </c>
      <c r="D2288" s="4">
        <v>45799.450740740744</v>
      </c>
      <c r="E2288" s="4">
        <v>45801.770833333336</v>
      </c>
      <c r="F2288" s="4">
        <v>45801.788194444445</v>
      </c>
      <c r="G2288" s="4"/>
      <c r="H2288" t="s">
        <v>3155</v>
      </c>
      <c r="I2288" t="s">
        <v>3162</v>
      </c>
      <c r="J2288">
        <v>0</v>
      </c>
      <c r="K2288" t="s">
        <v>3379</v>
      </c>
      <c r="L2288" t="s">
        <v>3245</v>
      </c>
      <c r="M2288" t="s">
        <v>549</v>
      </c>
      <c r="N2288" t="s">
        <v>550</v>
      </c>
      <c r="O2288" t="s">
        <v>1923</v>
      </c>
      <c r="P2288" t="s">
        <v>1924</v>
      </c>
      <c r="Q2288" t="s">
        <v>3164</v>
      </c>
    </row>
    <row r="2289" spans="1:17">
      <c r="A2289" t="s">
        <v>22780</v>
      </c>
      <c r="B2289" t="s">
        <v>22781</v>
      </c>
      <c r="C2289" t="s">
        <v>22782</v>
      </c>
      <c r="D2289" s="4">
        <v>45799.434930555559</v>
      </c>
      <c r="E2289" s="4">
        <v>45804.645833333336</v>
      </c>
      <c r="F2289" s="4">
        <v>45804.663194444445</v>
      </c>
      <c r="G2289" s="4">
        <v>45804.649236111109</v>
      </c>
      <c r="H2289" t="s">
        <v>3155</v>
      </c>
      <c r="I2289" t="s">
        <v>3171</v>
      </c>
      <c r="J2289">
        <v>1001</v>
      </c>
      <c r="K2289" t="s">
        <v>3157</v>
      </c>
      <c r="L2289" t="s">
        <v>3564</v>
      </c>
      <c r="M2289" t="s">
        <v>549</v>
      </c>
      <c r="N2289" t="s">
        <v>550</v>
      </c>
      <c r="O2289" t="s">
        <v>136</v>
      </c>
      <c r="P2289" t="s">
        <v>147</v>
      </c>
      <c r="Q2289" t="s">
        <v>258</v>
      </c>
    </row>
    <row r="2290" spans="1:17">
      <c r="A2290" t="s">
        <v>22783</v>
      </c>
      <c r="B2290" t="s">
        <v>22784</v>
      </c>
      <c r="C2290" t="s">
        <v>22785</v>
      </c>
      <c r="D2290" s="4">
        <v>45799.4296875</v>
      </c>
      <c r="E2290" s="4">
        <v>45811.645833333336</v>
      </c>
      <c r="F2290" s="4">
        <v>45811.684027777781</v>
      </c>
      <c r="G2290" s="4"/>
      <c r="H2290" t="s">
        <v>3155</v>
      </c>
      <c r="I2290" t="s">
        <v>3209</v>
      </c>
      <c r="J2290">
        <v>0</v>
      </c>
      <c r="K2290" t="s">
        <v>3227</v>
      </c>
      <c r="L2290" t="s">
        <v>3158</v>
      </c>
      <c r="M2290" t="s">
        <v>549</v>
      </c>
      <c r="N2290" t="s">
        <v>550</v>
      </c>
      <c r="O2290" t="s">
        <v>136</v>
      </c>
      <c r="P2290" t="s">
        <v>283</v>
      </c>
      <c r="Q2290" t="s">
        <v>285</v>
      </c>
    </row>
    <row r="2291" spans="1:17">
      <c r="A2291" t="s">
        <v>22786</v>
      </c>
      <c r="B2291" t="s">
        <v>22787</v>
      </c>
      <c r="C2291" t="s">
        <v>22788</v>
      </c>
      <c r="D2291" s="4">
        <v>45799.429351851853</v>
      </c>
      <c r="E2291" s="4">
        <v>45804.291666666664</v>
      </c>
      <c r="F2291" s="4">
        <v>45804.309027777781</v>
      </c>
      <c r="G2291" s="4">
        <v>45804.291828703703</v>
      </c>
      <c r="H2291" t="s">
        <v>3155</v>
      </c>
      <c r="I2291" t="s">
        <v>3171</v>
      </c>
      <c r="J2291">
        <v>1001</v>
      </c>
      <c r="K2291" t="s">
        <v>3157</v>
      </c>
      <c r="L2291" t="s">
        <v>3564</v>
      </c>
      <c r="M2291" t="s">
        <v>549</v>
      </c>
      <c r="N2291" t="s">
        <v>550</v>
      </c>
      <c r="O2291" t="s">
        <v>136</v>
      </c>
      <c r="P2291" t="s">
        <v>147</v>
      </c>
      <c r="Q2291" t="s">
        <v>261</v>
      </c>
    </row>
    <row r="2292" spans="1:17">
      <c r="A2292" t="s">
        <v>22789</v>
      </c>
      <c r="B2292" t="s">
        <v>22790</v>
      </c>
      <c r="C2292" t="s">
        <v>22791</v>
      </c>
      <c r="D2292" s="4">
        <v>45799.429293981484</v>
      </c>
      <c r="E2292" s="4">
        <v>45801.875</v>
      </c>
      <c r="F2292" s="4">
        <v>45801.892361111109</v>
      </c>
      <c r="G2292" s="4"/>
      <c r="H2292" t="s">
        <v>3155</v>
      </c>
      <c r="I2292" t="s">
        <v>3175</v>
      </c>
      <c r="J2292">
        <v>0</v>
      </c>
      <c r="K2292" t="s">
        <v>3157</v>
      </c>
      <c r="L2292" t="s">
        <v>3245</v>
      </c>
      <c r="M2292" t="s">
        <v>549</v>
      </c>
      <c r="N2292" t="s">
        <v>550</v>
      </c>
      <c r="O2292" t="s">
        <v>551</v>
      </c>
      <c r="P2292" t="s">
        <v>145</v>
      </c>
      <c r="Q2292" t="s">
        <v>221</v>
      </c>
    </row>
    <row r="2293" spans="1:17">
      <c r="A2293" t="s">
        <v>22792</v>
      </c>
      <c r="B2293" t="s">
        <v>22793</v>
      </c>
      <c r="C2293" t="s">
        <v>22794</v>
      </c>
      <c r="D2293" s="4">
        <v>45799.428773148145</v>
      </c>
      <c r="E2293" s="4">
        <v>45801.875</v>
      </c>
      <c r="F2293" s="4">
        <v>45801.913194444445</v>
      </c>
      <c r="G2293" s="4">
        <v>45801.872696759259</v>
      </c>
      <c r="H2293" t="s">
        <v>3155</v>
      </c>
      <c r="I2293" t="s">
        <v>3156</v>
      </c>
      <c r="J2293">
        <v>0</v>
      </c>
      <c r="K2293" t="s">
        <v>3157</v>
      </c>
      <c r="L2293" t="s">
        <v>3564</v>
      </c>
      <c r="M2293" t="s">
        <v>549</v>
      </c>
      <c r="N2293" t="s">
        <v>550</v>
      </c>
      <c r="O2293" t="s">
        <v>551</v>
      </c>
      <c r="P2293" t="s">
        <v>145</v>
      </c>
      <c r="Q2293" t="s">
        <v>219</v>
      </c>
    </row>
    <row r="2294" spans="1:17">
      <c r="A2294" t="s">
        <v>22792</v>
      </c>
      <c r="B2294" t="s">
        <v>22793</v>
      </c>
      <c r="C2294" t="s">
        <v>22795</v>
      </c>
      <c r="D2294" s="4">
        <v>45799.428611111114</v>
      </c>
      <c r="E2294" s="4">
        <v>45801.854166666664</v>
      </c>
      <c r="F2294" s="4">
        <v>45801.892361111109</v>
      </c>
      <c r="G2294" s="4"/>
      <c r="H2294" t="s">
        <v>3155</v>
      </c>
      <c r="I2294" t="s">
        <v>3156</v>
      </c>
      <c r="J2294">
        <v>0</v>
      </c>
      <c r="K2294" t="s">
        <v>3157</v>
      </c>
      <c r="L2294" t="s">
        <v>3245</v>
      </c>
      <c r="M2294" t="s">
        <v>549</v>
      </c>
      <c r="N2294" t="s">
        <v>550</v>
      </c>
      <c r="O2294" t="s">
        <v>551</v>
      </c>
      <c r="P2294" t="s">
        <v>145</v>
      </c>
      <c r="Q2294" t="s">
        <v>219</v>
      </c>
    </row>
    <row r="2295" spans="1:17">
      <c r="A2295" t="s">
        <v>22796</v>
      </c>
      <c r="B2295" t="s">
        <v>22797</v>
      </c>
      <c r="C2295" t="s">
        <v>22798</v>
      </c>
      <c r="D2295" s="4">
        <v>45799.428391203706</v>
      </c>
      <c r="E2295" s="4">
        <v>45810.208333333336</v>
      </c>
      <c r="F2295" s="4">
        <v>45810.225694444445</v>
      </c>
      <c r="G2295" s="4"/>
      <c r="H2295" t="s">
        <v>3155</v>
      </c>
      <c r="I2295" t="s">
        <v>3171</v>
      </c>
      <c r="J2295">
        <v>1001</v>
      </c>
      <c r="K2295" t="s">
        <v>3157</v>
      </c>
      <c r="L2295" t="s">
        <v>3158</v>
      </c>
      <c r="M2295" t="s">
        <v>549</v>
      </c>
      <c r="N2295" t="s">
        <v>550</v>
      </c>
      <c r="O2295" t="s">
        <v>136</v>
      </c>
      <c r="P2295" t="s">
        <v>283</v>
      </c>
      <c r="Q2295" t="s">
        <v>284</v>
      </c>
    </row>
    <row r="2296" spans="1:17">
      <c r="A2296" t="s">
        <v>22799</v>
      </c>
      <c r="B2296" t="s">
        <v>22800</v>
      </c>
      <c r="C2296" t="s">
        <v>22801</v>
      </c>
      <c r="D2296" s="4">
        <v>45799.428217592591</v>
      </c>
      <c r="E2296" s="4">
        <v>45800.291666666664</v>
      </c>
      <c r="F2296" s="4">
        <v>45800.309027777781</v>
      </c>
      <c r="G2296" s="4">
        <v>45800.299675925926</v>
      </c>
      <c r="H2296" t="s">
        <v>3155</v>
      </c>
      <c r="I2296" t="s">
        <v>3171</v>
      </c>
      <c r="J2296">
        <v>1001</v>
      </c>
      <c r="K2296" t="s">
        <v>3157</v>
      </c>
      <c r="L2296" t="s">
        <v>3564</v>
      </c>
      <c r="M2296" t="s">
        <v>549</v>
      </c>
      <c r="N2296" t="s">
        <v>559</v>
      </c>
      <c r="O2296" t="s">
        <v>469</v>
      </c>
      <c r="P2296" t="s">
        <v>180</v>
      </c>
      <c r="Q2296" t="s">
        <v>182</v>
      </c>
    </row>
    <row r="2297" spans="1:17">
      <c r="A2297" t="s">
        <v>22802</v>
      </c>
      <c r="B2297" t="s">
        <v>22803</v>
      </c>
      <c r="C2297" t="s">
        <v>22804</v>
      </c>
      <c r="D2297" s="4">
        <v>45799.427905092591</v>
      </c>
      <c r="E2297" s="4">
        <v>45800.333333333336</v>
      </c>
      <c r="F2297" s="4">
        <v>45800.350694444445</v>
      </c>
      <c r="G2297" s="4">
        <v>45800.330578703702</v>
      </c>
      <c r="H2297" t="s">
        <v>3155</v>
      </c>
      <c r="I2297" t="s">
        <v>3175</v>
      </c>
      <c r="J2297">
        <v>0</v>
      </c>
      <c r="K2297" t="s">
        <v>3157</v>
      </c>
      <c r="L2297" t="s">
        <v>3564</v>
      </c>
      <c r="M2297" t="s">
        <v>549</v>
      </c>
      <c r="N2297" t="s">
        <v>550</v>
      </c>
      <c r="O2297" t="s">
        <v>136</v>
      </c>
      <c r="P2297" t="s">
        <v>147</v>
      </c>
      <c r="Q2297" t="s">
        <v>253</v>
      </c>
    </row>
    <row r="2298" spans="1:17">
      <c r="A2298" t="s">
        <v>22796</v>
      </c>
      <c r="B2298" t="s">
        <v>22797</v>
      </c>
      <c r="C2298" t="s">
        <v>22805</v>
      </c>
      <c r="D2298" s="4">
        <v>45799.427002314813</v>
      </c>
      <c r="E2298" s="4">
        <v>45805.25</v>
      </c>
      <c r="F2298" s="4">
        <v>45805.267361111109</v>
      </c>
      <c r="G2298" s="4"/>
      <c r="H2298" t="s">
        <v>3155</v>
      </c>
      <c r="I2298" t="s">
        <v>3171</v>
      </c>
      <c r="J2298">
        <v>1001</v>
      </c>
      <c r="K2298" t="s">
        <v>3157</v>
      </c>
      <c r="L2298" t="s">
        <v>3245</v>
      </c>
      <c r="M2298" t="s">
        <v>549</v>
      </c>
      <c r="N2298" t="s">
        <v>550</v>
      </c>
      <c r="O2298" t="s">
        <v>136</v>
      </c>
      <c r="P2298" t="s">
        <v>283</v>
      </c>
      <c r="Q2298" t="s">
        <v>284</v>
      </c>
    </row>
    <row r="2299" spans="1:17">
      <c r="A2299" t="s">
        <v>22806</v>
      </c>
      <c r="B2299" t="s">
        <v>22807</v>
      </c>
      <c r="C2299" t="s">
        <v>22808</v>
      </c>
      <c r="D2299" s="4">
        <v>45799.42491898148</v>
      </c>
      <c r="E2299" s="4">
        <v>45802.291666666664</v>
      </c>
      <c r="F2299" s="4">
        <v>45802.309027777781</v>
      </c>
      <c r="G2299" s="4"/>
      <c r="H2299" t="s">
        <v>3155</v>
      </c>
      <c r="I2299" t="s">
        <v>3171</v>
      </c>
      <c r="J2299">
        <v>1001</v>
      </c>
      <c r="K2299" t="s">
        <v>3157</v>
      </c>
      <c r="L2299" t="s">
        <v>3245</v>
      </c>
      <c r="M2299" t="s">
        <v>549</v>
      </c>
      <c r="N2299" t="s">
        <v>550</v>
      </c>
      <c r="O2299" t="s">
        <v>551</v>
      </c>
      <c r="P2299" t="s">
        <v>149</v>
      </c>
      <c r="Q2299" t="s">
        <v>200</v>
      </c>
    </row>
    <row r="2300" spans="1:17">
      <c r="A2300" t="s">
        <v>22809</v>
      </c>
      <c r="B2300" t="s">
        <v>22810</v>
      </c>
      <c r="C2300" t="s">
        <v>22811</v>
      </c>
      <c r="D2300" s="4">
        <v>45799.423506944448</v>
      </c>
      <c r="E2300" s="4">
        <v>45800.270833333336</v>
      </c>
      <c r="F2300" s="4">
        <v>45800.288194444445</v>
      </c>
      <c r="G2300" s="4">
        <v>45800.265844907408</v>
      </c>
      <c r="H2300" t="s">
        <v>3155</v>
      </c>
      <c r="I2300" t="s">
        <v>3171</v>
      </c>
      <c r="J2300">
        <v>0</v>
      </c>
      <c r="K2300" t="s">
        <v>3157</v>
      </c>
      <c r="L2300" t="s">
        <v>3564</v>
      </c>
      <c r="M2300" t="s">
        <v>549</v>
      </c>
      <c r="N2300" t="s">
        <v>550</v>
      </c>
      <c r="O2300" t="s">
        <v>551</v>
      </c>
      <c r="P2300" t="s">
        <v>145</v>
      </c>
      <c r="Q2300" t="s">
        <v>222</v>
      </c>
    </row>
    <row r="2301" spans="1:17">
      <c r="A2301" t="s">
        <v>22812</v>
      </c>
      <c r="B2301" t="s">
        <v>22813</v>
      </c>
      <c r="C2301" t="s">
        <v>22814</v>
      </c>
      <c r="D2301" s="4">
        <v>45799.422650462962</v>
      </c>
      <c r="E2301" s="4">
        <v>45800.416666666664</v>
      </c>
      <c r="F2301" s="4">
        <v>45800.434027777781</v>
      </c>
      <c r="G2301" s="4">
        <v>45800.417569444442</v>
      </c>
      <c r="H2301" t="s">
        <v>3155</v>
      </c>
      <c r="I2301" t="s">
        <v>3175</v>
      </c>
      <c r="J2301">
        <v>1001</v>
      </c>
      <c r="K2301" t="s">
        <v>3194</v>
      </c>
      <c r="L2301" t="s">
        <v>3564</v>
      </c>
      <c r="M2301" t="s">
        <v>549</v>
      </c>
      <c r="N2301" t="s">
        <v>550</v>
      </c>
      <c r="O2301" t="s">
        <v>551</v>
      </c>
      <c r="P2301" t="s">
        <v>145</v>
      </c>
      <c r="Q2301" t="s">
        <v>217</v>
      </c>
    </row>
    <row r="2302" spans="1:17">
      <c r="A2302" t="s">
        <v>22815</v>
      </c>
      <c r="B2302" t="s">
        <v>22816</v>
      </c>
      <c r="C2302" t="s">
        <v>22817</v>
      </c>
      <c r="D2302" s="4">
        <v>45799.421550925923</v>
      </c>
      <c r="E2302" s="4">
        <v>45800.229166666664</v>
      </c>
      <c r="F2302" s="4">
        <v>45800.267361111109</v>
      </c>
      <c r="G2302" s="4">
        <v>45800.231666666667</v>
      </c>
      <c r="H2302" t="s">
        <v>3155</v>
      </c>
      <c r="I2302" t="s">
        <v>3156</v>
      </c>
      <c r="J2302">
        <v>0</v>
      </c>
      <c r="K2302" t="s">
        <v>3157</v>
      </c>
      <c r="L2302" t="s">
        <v>3564</v>
      </c>
      <c r="M2302" t="s">
        <v>549</v>
      </c>
      <c r="N2302" t="s">
        <v>550</v>
      </c>
      <c r="O2302" t="s">
        <v>136</v>
      </c>
      <c r="P2302" t="s">
        <v>147</v>
      </c>
      <c r="Q2302" t="s">
        <v>254</v>
      </c>
    </row>
    <row r="2303" spans="1:17">
      <c r="A2303" t="s">
        <v>22818</v>
      </c>
      <c r="B2303" t="s">
        <v>22819</v>
      </c>
      <c r="C2303" t="s">
        <v>22820</v>
      </c>
      <c r="D2303" s="4">
        <v>45799.415173611109</v>
      </c>
      <c r="E2303" s="4">
        <v>45801.3125</v>
      </c>
      <c r="F2303" s="4">
        <v>45801.329861111109</v>
      </c>
      <c r="G2303" s="4"/>
      <c r="H2303" t="s">
        <v>3155</v>
      </c>
      <c r="I2303" t="s">
        <v>3175</v>
      </c>
      <c r="J2303">
        <v>0</v>
      </c>
      <c r="K2303" t="s">
        <v>3157</v>
      </c>
      <c r="L2303" t="s">
        <v>3593</v>
      </c>
      <c r="M2303" t="s">
        <v>549</v>
      </c>
      <c r="N2303" t="s">
        <v>550</v>
      </c>
      <c r="O2303" t="s">
        <v>551</v>
      </c>
      <c r="P2303" t="s">
        <v>149</v>
      </c>
      <c r="Q2303" t="s">
        <v>207</v>
      </c>
    </row>
    <row r="2304" spans="1:17">
      <c r="A2304" t="s">
        <v>22821</v>
      </c>
      <c r="B2304" t="s">
        <v>22822</v>
      </c>
      <c r="C2304" t="s">
        <v>22823</v>
      </c>
      <c r="D2304" s="4">
        <v>45799.415127314816</v>
      </c>
      <c r="E2304" s="4">
        <v>45801.270833333336</v>
      </c>
      <c r="F2304" s="4">
        <v>45801.288194444445</v>
      </c>
      <c r="G2304" s="4">
        <v>45801.270486111112</v>
      </c>
      <c r="H2304" t="s">
        <v>3155</v>
      </c>
      <c r="I2304" t="s">
        <v>3175</v>
      </c>
      <c r="J2304">
        <v>0</v>
      </c>
      <c r="K2304" t="s">
        <v>3157</v>
      </c>
      <c r="L2304" t="s">
        <v>3564</v>
      </c>
      <c r="M2304" t="s">
        <v>549</v>
      </c>
      <c r="N2304" t="s">
        <v>550</v>
      </c>
      <c r="O2304" t="s">
        <v>551</v>
      </c>
      <c r="P2304" t="s">
        <v>145</v>
      </c>
      <c r="Q2304" t="s">
        <v>221</v>
      </c>
    </row>
    <row r="2305" spans="1:17">
      <c r="A2305" t="s">
        <v>22824</v>
      </c>
      <c r="B2305" t="s">
        <v>22825</v>
      </c>
      <c r="C2305" t="s">
        <v>22826</v>
      </c>
      <c r="D2305" s="4">
        <v>45799.411122685182</v>
      </c>
      <c r="E2305" s="4">
        <v>45801.4375</v>
      </c>
      <c r="F2305" s="4">
        <v>45801.454861111109</v>
      </c>
      <c r="G2305" s="4">
        <v>45801.428657407407</v>
      </c>
      <c r="H2305" t="s">
        <v>3155</v>
      </c>
      <c r="I2305" t="s">
        <v>3171</v>
      </c>
      <c r="J2305">
        <v>0</v>
      </c>
      <c r="K2305" t="s">
        <v>3194</v>
      </c>
      <c r="L2305" t="s">
        <v>3564</v>
      </c>
      <c r="M2305" t="s">
        <v>549</v>
      </c>
      <c r="N2305" t="s">
        <v>550</v>
      </c>
      <c r="O2305" t="s">
        <v>551</v>
      </c>
      <c r="P2305" t="s">
        <v>149</v>
      </c>
      <c r="Q2305" t="s">
        <v>206</v>
      </c>
    </row>
    <row r="2306" spans="1:17">
      <c r="A2306" t="s">
        <v>22827</v>
      </c>
      <c r="B2306" t="s">
        <v>22828</v>
      </c>
      <c r="C2306" t="s">
        <v>22829</v>
      </c>
      <c r="D2306" s="4">
        <v>45799.40384259259</v>
      </c>
      <c r="E2306" s="4">
        <v>45800.270833333336</v>
      </c>
      <c r="F2306" s="4">
        <v>45800.288194444445</v>
      </c>
      <c r="G2306" s="4">
        <v>45800.270289351851</v>
      </c>
      <c r="H2306" t="s">
        <v>3155</v>
      </c>
      <c r="I2306" t="s">
        <v>3184</v>
      </c>
      <c r="J2306">
        <v>0</v>
      </c>
      <c r="K2306" t="s">
        <v>3157</v>
      </c>
      <c r="L2306" t="s">
        <v>3564</v>
      </c>
      <c r="M2306" t="s">
        <v>549</v>
      </c>
      <c r="N2306" t="s">
        <v>550</v>
      </c>
      <c r="O2306" t="s">
        <v>616</v>
      </c>
      <c r="P2306" t="s">
        <v>314</v>
      </c>
      <c r="Q2306" t="s">
        <v>320</v>
      </c>
    </row>
    <row r="2307" spans="1:17">
      <c r="A2307" t="s">
        <v>22830</v>
      </c>
      <c r="B2307" t="s">
        <v>22831</v>
      </c>
      <c r="C2307" t="s">
        <v>22832</v>
      </c>
      <c r="D2307" s="4">
        <v>45799.403379629628</v>
      </c>
      <c r="E2307" s="4">
        <v>45800.416666666664</v>
      </c>
      <c r="F2307" s="4">
        <v>45800.434027777781</v>
      </c>
      <c r="G2307" s="4">
        <v>45800.413969907408</v>
      </c>
      <c r="H2307" t="s">
        <v>3155</v>
      </c>
      <c r="I2307" t="s">
        <v>3175</v>
      </c>
      <c r="J2307">
        <v>0</v>
      </c>
      <c r="K2307" t="s">
        <v>3157</v>
      </c>
      <c r="L2307" t="s">
        <v>3564</v>
      </c>
      <c r="M2307" t="s">
        <v>549</v>
      </c>
      <c r="N2307" t="s">
        <v>559</v>
      </c>
      <c r="O2307" t="s">
        <v>469</v>
      </c>
      <c r="P2307" t="s">
        <v>180</v>
      </c>
      <c r="Q2307" t="s">
        <v>184</v>
      </c>
    </row>
    <row r="2308" spans="1:17">
      <c r="A2308" t="s">
        <v>22688</v>
      </c>
      <c r="B2308" t="s">
        <v>22689</v>
      </c>
      <c r="C2308" t="s">
        <v>22833</v>
      </c>
      <c r="D2308" s="4">
        <v>45799.398217592592</v>
      </c>
      <c r="E2308" s="4">
        <v>45800.333333333336</v>
      </c>
      <c r="F2308" s="4">
        <v>45800.350694444445</v>
      </c>
      <c r="G2308" s="4"/>
      <c r="H2308" t="s">
        <v>3155</v>
      </c>
      <c r="I2308" t="s">
        <v>3184</v>
      </c>
      <c r="J2308">
        <v>0</v>
      </c>
      <c r="K2308" t="s">
        <v>3157</v>
      </c>
      <c r="L2308" t="s">
        <v>3245</v>
      </c>
      <c r="M2308" t="s">
        <v>549</v>
      </c>
      <c r="N2308" t="s">
        <v>550</v>
      </c>
      <c r="O2308" t="s">
        <v>616</v>
      </c>
      <c r="P2308" t="s">
        <v>314</v>
      </c>
      <c r="Q2308" t="s">
        <v>319</v>
      </c>
    </row>
    <row r="2309" spans="1:17">
      <c r="A2309" t="s">
        <v>22834</v>
      </c>
      <c r="B2309" t="s">
        <v>22835</v>
      </c>
      <c r="C2309" t="s">
        <v>22836</v>
      </c>
      <c r="D2309" s="4">
        <v>45799.396111111113</v>
      </c>
      <c r="E2309" s="4">
        <v>45800.375</v>
      </c>
      <c r="F2309" s="4">
        <v>45800.392361111109</v>
      </c>
      <c r="G2309" s="4">
        <v>45800.370462962965</v>
      </c>
      <c r="H2309" t="s">
        <v>3155</v>
      </c>
      <c r="I2309" t="s">
        <v>3171</v>
      </c>
      <c r="J2309">
        <v>0</v>
      </c>
      <c r="K2309" t="s">
        <v>3194</v>
      </c>
      <c r="L2309" t="s">
        <v>3564</v>
      </c>
      <c r="M2309" t="s">
        <v>549</v>
      </c>
      <c r="N2309" t="s">
        <v>550</v>
      </c>
      <c r="O2309" t="s">
        <v>551</v>
      </c>
      <c r="P2309" t="s">
        <v>145</v>
      </c>
      <c r="Q2309" t="s">
        <v>216</v>
      </c>
    </row>
    <row r="2310" spans="1:17">
      <c r="A2310" t="s">
        <v>22837</v>
      </c>
      <c r="B2310" t="s">
        <v>22838</v>
      </c>
      <c r="C2310" t="s">
        <v>22839</v>
      </c>
      <c r="D2310" s="4">
        <v>45799.394884259258</v>
      </c>
      <c r="E2310" s="4">
        <v>45801.916666666664</v>
      </c>
      <c r="F2310" s="4">
        <v>45801.934027777781</v>
      </c>
      <c r="G2310" s="4">
        <v>45801.908564814818</v>
      </c>
      <c r="H2310" t="s">
        <v>3155</v>
      </c>
      <c r="I2310" t="s">
        <v>3175</v>
      </c>
      <c r="J2310">
        <v>0</v>
      </c>
      <c r="K2310" t="s">
        <v>3194</v>
      </c>
      <c r="L2310" t="s">
        <v>3564</v>
      </c>
      <c r="M2310" t="s">
        <v>549</v>
      </c>
      <c r="N2310" t="s">
        <v>559</v>
      </c>
      <c r="O2310" t="s">
        <v>469</v>
      </c>
      <c r="P2310" t="s">
        <v>180</v>
      </c>
      <c r="Q2310" t="s">
        <v>181</v>
      </c>
    </row>
    <row r="2311" spans="1:17">
      <c r="A2311" t="s">
        <v>22840</v>
      </c>
      <c r="B2311" t="s">
        <v>22841</v>
      </c>
      <c r="C2311" t="s">
        <v>22842</v>
      </c>
      <c r="D2311" s="4">
        <v>45799.390219907407</v>
      </c>
      <c r="E2311" s="4">
        <v>45802.791666666664</v>
      </c>
      <c r="F2311" s="4">
        <v>45802.809027777781</v>
      </c>
      <c r="G2311" s="4">
        <v>45802.795810185184</v>
      </c>
      <c r="H2311" t="s">
        <v>3155</v>
      </c>
      <c r="I2311" t="s">
        <v>3171</v>
      </c>
      <c r="J2311">
        <v>1001</v>
      </c>
      <c r="K2311" t="s">
        <v>3157</v>
      </c>
      <c r="L2311" t="s">
        <v>3564</v>
      </c>
      <c r="M2311" t="s">
        <v>549</v>
      </c>
      <c r="N2311" t="s">
        <v>550</v>
      </c>
      <c r="O2311" t="s">
        <v>616</v>
      </c>
      <c r="P2311" t="s">
        <v>314</v>
      </c>
      <c r="Q2311" t="s">
        <v>319</v>
      </c>
    </row>
    <row r="2312" spans="1:17">
      <c r="A2312" t="s">
        <v>22834</v>
      </c>
      <c r="B2312" t="s">
        <v>22835</v>
      </c>
      <c r="C2312" t="s">
        <v>22843</v>
      </c>
      <c r="D2312" s="4">
        <v>45799.389386574076</v>
      </c>
      <c r="E2312" s="4">
        <v>45800.375</v>
      </c>
      <c r="F2312" s="4">
        <v>45800.392361111109</v>
      </c>
      <c r="G2312" s="4"/>
      <c r="H2312" t="s">
        <v>3155</v>
      </c>
      <c r="I2312" t="s">
        <v>3171</v>
      </c>
      <c r="J2312">
        <v>0</v>
      </c>
      <c r="K2312" t="s">
        <v>3194</v>
      </c>
      <c r="L2312" t="s">
        <v>3245</v>
      </c>
      <c r="M2312" t="s">
        <v>549</v>
      </c>
      <c r="N2312" t="s">
        <v>550</v>
      </c>
      <c r="O2312" t="s">
        <v>551</v>
      </c>
      <c r="P2312" t="s">
        <v>145</v>
      </c>
      <c r="Q2312" t="s">
        <v>216</v>
      </c>
    </row>
    <row r="2313" spans="1:17">
      <c r="A2313" t="s">
        <v>29465</v>
      </c>
      <c r="B2313" t="s">
        <v>29466</v>
      </c>
      <c r="C2313" t="s">
        <v>29467</v>
      </c>
      <c r="D2313" s="4">
        <v>45799.388749999998</v>
      </c>
      <c r="E2313" s="4">
        <v>45807.354166666664</v>
      </c>
      <c r="F2313" s="4">
        <v>45807.392361111109</v>
      </c>
      <c r="G2313" s="4"/>
      <c r="H2313" t="s">
        <v>3155</v>
      </c>
      <c r="I2313" t="s">
        <v>3240</v>
      </c>
      <c r="J2313">
        <v>1001</v>
      </c>
      <c r="K2313" t="s">
        <v>3194</v>
      </c>
      <c r="L2313" t="s">
        <v>3158</v>
      </c>
      <c r="M2313" t="s">
        <v>549</v>
      </c>
      <c r="N2313" t="s">
        <v>550</v>
      </c>
      <c r="O2313" t="s">
        <v>136</v>
      </c>
      <c r="P2313" t="s">
        <v>147</v>
      </c>
      <c r="Q2313" t="s">
        <v>254</v>
      </c>
    </row>
    <row r="2314" spans="1:17">
      <c r="A2314" t="s">
        <v>22844</v>
      </c>
      <c r="B2314" t="s">
        <v>22845</v>
      </c>
      <c r="C2314" t="s">
        <v>22846</v>
      </c>
      <c r="D2314" s="4">
        <v>45799.386712962965</v>
      </c>
      <c r="E2314" s="4">
        <v>45804.375</v>
      </c>
      <c r="F2314" s="4">
        <v>45804.413194444445</v>
      </c>
      <c r="G2314" s="4">
        <v>45804.376585648148</v>
      </c>
      <c r="H2314" t="s">
        <v>3155</v>
      </c>
      <c r="I2314" t="s">
        <v>3156</v>
      </c>
      <c r="J2314">
        <v>0</v>
      </c>
      <c r="K2314" t="s">
        <v>3157</v>
      </c>
      <c r="L2314" t="s">
        <v>3564</v>
      </c>
      <c r="M2314" t="s">
        <v>549</v>
      </c>
      <c r="N2314" t="s">
        <v>550</v>
      </c>
      <c r="O2314" t="s">
        <v>551</v>
      </c>
      <c r="P2314" t="s">
        <v>242</v>
      </c>
      <c r="Q2314" t="s">
        <v>248</v>
      </c>
    </row>
    <row r="2315" spans="1:17">
      <c r="A2315" t="s">
        <v>21109</v>
      </c>
      <c r="B2315" t="s">
        <v>21110</v>
      </c>
      <c r="C2315" t="s">
        <v>22847</v>
      </c>
      <c r="D2315" s="4">
        <v>45799.386516203704</v>
      </c>
      <c r="E2315" s="4">
        <v>45801.875</v>
      </c>
      <c r="F2315" s="4">
        <v>45801.913194444445</v>
      </c>
      <c r="G2315" s="4"/>
      <c r="H2315" t="s">
        <v>3155</v>
      </c>
      <c r="I2315" t="s">
        <v>3240</v>
      </c>
      <c r="J2315">
        <v>0</v>
      </c>
      <c r="K2315" t="s">
        <v>3157</v>
      </c>
      <c r="L2315" t="s">
        <v>3245</v>
      </c>
      <c r="M2315" t="s">
        <v>549</v>
      </c>
      <c r="N2315" t="s">
        <v>550</v>
      </c>
      <c r="O2315" t="s">
        <v>136</v>
      </c>
      <c r="P2315" t="s">
        <v>283</v>
      </c>
      <c r="Q2315" t="s">
        <v>286</v>
      </c>
    </row>
    <row r="2316" spans="1:17">
      <c r="A2316" t="s">
        <v>22848</v>
      </c>
      <c r="B2316" t="s">
        <v>22849</v>
      </c>
      <c r="C2316" t="s">
        <v>22850</v>
      </c>
      <c r="D2316" s="4">
        <v>45799.386180555557</v>
      </c>
      <c r="E2316" s="4">
        <v>45800.25</v>
      </c>
      <c r="F2316" s="4">
        <v>45800.267361111109</v>
      </c>
      <c r="G2316" s="4">
        <v>45800.241516203707</v>
      </c>
      <c r="H2316" t="s">
        <v>3155</v>
      </c>
      <c r="I2316" t="s">
        <v>3280</v>
      </c>
      <c r="J2316">
        <v>0</v>
      </c>
      <c r="K2316" t="s">
        <v>3420</v>
      </c>
      <c r="L2316" t="s">
        <v>3564</v>
      </c>
      <c r="M2316" t="s">
        <v>549</v>
      </c>
      <c r="N2316" t="s">
        <v>550</v>
      </c>
      <c r="O2316" t="s">
        <v>1923</v>
      </c>
      <c r="P2316" t="s">
        <v>1924</v>
      </c>
      <c r="Q2316" t="s">
        <v>3164</v>
      </c>
    </row>
    <row r="2317" spans="1:17">
      <c r="A2317" t="s">
        <v>6716</v>
      </c>
      <c r="B2317" t="s">
        <v>22851</v>
      </c>
      <c r="C2317" t="s">
        <v>22852</v>
      </c>
      <c r="D2317" s="4">
        <v>45799.385081018518</v>
      </c>
      <c r="E2317" s="4">
        <v>45800.291666666664</v>
      </c>
      <c r="F2317" s="4">
        <v>45800.309027777781</v>
      </c>
      <c r="G2317" s="4"/>
      <c r="H2317" t="s">
        <v>3155</v>
      </c>
      <c r="I2317" t="s">
        <v>3280</v>
      </c>
      <c r="J2317">
        <v>0</v>
      </c>
      <c r="K2317" t="s">
        <v>3379</v>
      </c>
      <c r="L2317" t="s">
        <v>3245</v>
      </c>
      <c r="M2317" t="s">
        <v>549</v>
      </c>
      <c r="N2317" t="s">
        <v>550</v>
      </c>
      <c r="O2317" t="s">
        <v>1923</v>
      </c>
      <c r="P2317" t="s">
        <v>1924</v>
      </c>
      <c r="Q2317" t="s">
        <v>1922</v>
      </c>
    </row>
    <row r="2318" spans="1:17">
      <c r="A2318" t="s">
        <v>22853</v>
      </c>
      <c r="B2318" t="s">
        <v>22854</v>
      </c>
      <c r="C2318" t="s">
        <v>22855</v>
      </c>
      <c r="D2318" s="4">
        <v>45799.382164351853</v>
      </c>
      <c r="E2318" s="4">
        <v>45800.291666666664</v>
      </c>
      <c r="F2318" s="4">
        <v>45800.329861111109</v>
      </c>
      <c r="G2318" s="4">
        <v>45800.291666666664</v>
      </c>
      <c r="H2318" t="s">
        <v>3155</v>
      </c>
      <c r="I2318" t="s">
        <v>3240</v>
      </c>
      <c r="J2318">
        <v>1002</v>
      </c>
      <c r="K2318" t="s">
        <v>3157</v>
      </c>
      <c r="L2318" t="s">
        <v>3564</v>
      </c>
      <c r="M2318" t="s">
        <v>549</v>
      </c>
      <c r="N2318" t="s">
        <v>550</v>
      </c>
      <c r="O2318" t="s">
        <v>551</v>
      </c>
      <c r="P2318" t="s">
        <v>149</v>
      </c>
      <c r="Q2318" t="s">
        <v>206</v>
      </c>
    </row>
    <row r="2319" spans="1:17">
      <c r="A2319" t="s">
        <v>22856</v>
      </c>
      <c r="B2319" t="s">
        <v>22857</v>
      </c>
      <c r="C2319" t="s">
        <v>22858</v>
      </c>
      <c r="D2319" s="4">
        <v>45799.375625000001</v>
      </c>
      <c r="E2319" s="4">
        <v>45803.208333333336</v>
      </c>
      <c r="F2319" s="4">
        <v>45803.225694444445</v>
      </c>
      <c r="G2319" s="4">
        <v>45803.206736111111</v>
      </c>
      <c r="H2319" t="s">
        <v>3155</v>
      </c>
      <c r="I2319" t="s">
        <v>3171</v>
      </c>
      <c r="J2319">
        <v>1002</v>
      </c>
      <c r="K2319" t="s">
        <v>3157</v>
      </c>
      <c r="L2319" t="s">
        <v>3564</v>
      </c>
      <c r="M2319" t="s">
        <v>549</v>
      </c>
      <c r="N2319" t="s">
        <v>550</v>
      </c>
      <c r="O2319" t="s">
        <v>551</v>
      </c>
      <c r="P2319" t="s">
        <v>149</v>
      </c>
      <c r="Q2319" t="s">
        <v>203</v>
      </c>
    </row>
    <row r="2320" spans="1:17">
      <c r="A2320" t="s">
        <v>20815</v>
      </c>
      <c r="B2320" t="s">
        <v>20816</v>
      </c>
      <c r="C2320" t="s">
        <v>22859</v>
      </c>
      <c r="D2320" s="4">
        <v>45799.375428240739</v>
      </c>
      <c r="E2320" s="4">
        <v>45801.25</v>
      </c>
      <c r="F2320" s="4">
        <v>45801.267361111109</v>
      </c>
      <c r="G2320" s="4"/>
      <c r="H2320" t="s">
        <v>3155</v>
      </c>
      <c r="I2320" t="s">
        <v>3175</v>
      </c>
      <c r="J2320">
        <v>1001</v>
      </c>
      <c r="K2320" t="s">
        <v>3194</v>
      </c>
      <c r="L2320" t="s">
        <v>3593</v>
      </c>
      <c r="M2320" t="s">
        <v>549</v>
      </c>
      <c r="N2320" t="s">
        <v>550</v>
      </c>
      <c r="O2320" t="s">
        <v>136</v>
      </c>
      <c r="P2320" t="s">
        <v>147</v>
      </c>
      <c r="Q2320" t="s">
        <v>254</v>
      </c>
    </row>
    <row r="2321" spans="1:17">
      <c r="A2321" t="s">
        <v>22844</v>
      </c>
      <c r="B2321" t="s">
        <v>22860</v>
      </c>
      <c r="C2321" t="s">
        <v>22861</v>
      </c>
      <c r="D2321" s="4">
        <v>45799.374444444446</v>
      </c>
      <c r="E2321" s="4">
        <v>45804.375</v>
      </c>
      <c r="F2321" s="4">
        <v>45804.413194444445</v>
      </c>
      <c r="G2321" s="4">
        <v>45804.377291666664</v>
      </c>
      <c r="H2321" t="s">
        <v>3155</v>
      </c>
      <c r="I2321" t="s">
        <v>3156</v>
      </c>
      <c r="J2321">
        <v>0</v>
      </c>
      <c r="K2321" t="s">
        <v>3194</v>
      </c>
      <c r="L2321" t="s">
        <v>3564</v>
      </c>
      <c r="M2321" t="s">
        <v>549</v>
      </c>
      <c r="N2321" t="s">
        <v>550</v>
      </c>
      <c r="O2321" t="s">
        <v>551</v>
      </c>
      <c r="P2321" t="s">
        <v>242</v>
      </c>
      <c r="Q2321" t="s">
        <v>248</v>
      </c>
    </row>
    <row r="2322" spans="1:17">
      <c r="A2322" t="s">
        <v>22862</v>
      </c>
      <c r="B2322" t="s">
        <v>22863</v>
      </c>
      <c r="C2322" t="s">
        <v>22864</v>
      </c>
      <c r="D2322" s="4">
        <v>45799.373611111114</v>
      </c>
      <c r="E2322" s="4">
        <v>45800.333333333336</v>
      </c>
      <c r="F2322" s="4">
        <v>45800.371527777781</v>
      </c>
      <c r="G2322" s="4"/>
      <c r="H2322" t="s">
        <v>3155</v>
      </c>
      <c r="I2322" t="s">
        <v>3156</v>
      </c>
      <c r="J2322">
        <v>0</v>
      </c>
      <c r="K2322" t="s">
        <v>3194</v>
      </c>
      <c r="L2322" t="s">
        <v>3245</v>
      </c>
      <c r="M2322" t="s">
        <v>549</v>
      </c>
      <c r="N2322" t="s">
        <v>550</v>
      </c>
      <c r="O2322" t="s">
        <v>551</v>
      </c>
      <c r="P2322" t="s">
        <v>145</v>
      </c>
      <c r="Q2322" t="s">
        <v>222</v>
      </c>
    </row>
    <row r="2323" spans="1:17">
      <c r="A2323" t="s">
        <v>22865</v>
      </c>
      <c r="B2323" t="s">
        <v>22866</v>
      </c>
      <c r="C2323" t="s">
        <v>22867</v>
      </c>
      <c r="D2323" s="4">
        <v>45799.373032407406</v>
      </c>
      <c r="E2323" s="4">
        <v>45807.291666666664</v>
      </c>
      <c r="F2323" s="4">
        <v>45807.309027777781</v>
      </c>
      <c r="G2323" s="4"/>
      <c r="H2323" t="s">
        <v>3155</v>
      </c>
      <c r="I2323" t="s">
        <v>3280</v>
      </c>
      <c r="J2323">
        <v>0</v>
      </c>
      <c r="K2323" t="s">
        <v>3252</v>
      </c>
      <c r="L2323" t="s">
        <v>3245</v>
      </c>
      <c r="M2323" t="s">
        <v>549</v>
      </c>
      <c r="N2323" t="s">
        <v>550</v>
      </c>
      <c r="O2323" t="s">
        <v>1923</v>
      </c>
      <c r="P2323" t="s">
        <v>1924</v>
      </c>
      <c r="Q2323" t="s">
        <v>3281</v>
      </c>
    </row>
    <row r="2324" spans="1:17">
      <c r="A2324" t="s">
        <v>22868</v>
      </c>
      <c r="B2324" t="s">
        <v>22869</v>
      </c>
      <c r="C2324" t="s">
        <v>22870</v>
      </c>
      <c r="D2324" s="4">
        <v>45799.369328703702</v>
      </c>
      <c r="E2324" s="4">
        <v>45805.479166666664</v>
      </c>
      <c r="F2324" s="4">
        <v>45805.496527777781</v>
      </c>
      <c r="G2324" s="4"/>
      <c r="H2324" t="s">
        <v>3155</v>
      </c>
      <c r="I2324" t="s">
        <v>3162</v>
      </c>
      <c r="J2324">
        <v>0</v>
      </c>
      <c r="K2324" t="s">
        <v>3358</v>
      </c>
      <c r="L2324" t="s">
        <v>3245</v>
      </c>
      <c r="M2324" t="s">
        <v>549</v>
      </c>
      <c r="N2324" t="s">
        <v>550</v>
      </c>
      <c r="O2324" t="s">
        <v>1923</v>
      </c>
      <c r="P2324" t="s">
        <v>1924</v>
      </c>
      <c r="Q2324" t="s">
        <v>3394</v>
      </c>
    </row>
    <row r="2325" spans="1:17">
      <c r="A2325" t="s">
        <v>22871</v>
      </c>
      <c r="B2325" t="s">
        <v>22872</v>
      </c>
      <c r="C2325" t="s">
        <v>22873</v>
      </c>
      <c r="D2325" s="4">
        <v>45799.368148148147</v>
      </c>
      <c r="E2325" s="4">
        <v>45801.6875</v>
      </c>
      <c r="F2325" s="4">
        <v>45801.704861111109</v>
      </c>
      <c r="G2325" s="4"/>
      <c r="H2325" t="s">
        <v>3155</v>
      </c>
      <c r="I2325" t="s">
        <v>3162</v>
      </c>
      <c r="J2325">
        <v>0</v>
      </c>
      <c r="K2325" t="s">
        <v>3295</v>
      </c>
      <c r="L2325" t="s">
        <v>3593</v>
      </c>
      <c r="M2325" t="s">
        <v>549</v>
      </c>
      <c r="N2325" t="s">
        <v>550</v>
      </c>
      <c r="O2325" t="s">
        <v>1923</v>
      </c>
      <c r="P2325" t="s">
        <v>1924</v>
      </c>
      <c r="Q2325" t="s">
        <v>3281</v>
      </c>
    </row>
    <row r="2326" spans="1:17">
      <c r="A2326" t="s">
        <v>22874</v>
      </c>
      <c r="B2326" t="s">
        <v>22875</v>
      </c>
      <c r="C2326" t="s">
        <v>22876</v>
      </c>
      <c r="D2326" s="4">
        <v>45799.367615740739</v>
      </c>
      <c r="E2326" s="4">
        <v>45799.708333333336</v>
      </c>
      <c r="F2326" s="4">
        <v>45799.746527777781</v>
      </c>
      <c r="G2326" s="4">
        <v>45799.70989583333</v>
      </c>
      <c r="H2326" t="s">
        <v>3155</v>
      </c>
      <c r="I2326" t="s">
        <v>3240</v>
      </c>
      <c r="J2326">
        <v>1001</v>
      </c>
      <c r="K2326" t="s">
        <v>3194</v>
      </c>
      <c r="L2326" t="s">
        <v>3564</v>
      </c>
      <c r="M2326" t="s">
        <v>549</v>
      </c>
      <c r="N2326" t="s">
        <v>550</v>
      </c>
      <c r="O2326" t="s">
        <v>136</v>
      </c>
      <c r="P2326" t="s">
        <v>264</v>
      </c>
      <c r="Q2326" t="s">
        <v>265</v>
      </c>
    </row>
    <row r="2327" spans="1:17">
      <c r="A2327" t="s">
        <v>22865</v>
      </c>
      <c r="B2327" t="s">
        <v>22877</v>
      </c>
      <c r="C2327" t="s">
        <v>22878</v>
      </c>
      <c r="D2327" s="4">
        <v>45799.363495370373</v>
      </c>
      <c r="E2327" s="4">
        <v>45804.291666666664</v>
      </c>
      <c r="F2327" s="4">
        <v>45804.309027777781</v>
      </c>
      <c r="G2327" s="4"/>
      <c r="H2327" t="s">
        <v>3155</v>
      </c>
      <c r="I2327" t="s">
        <v>3162</v>
      </c>
      <c r="J2327">
        <v>0</v>
      </c>
      <c r="K2327" t="s">
        <v>3163</v>
      </c>
      <c r="L2327" t="s">
        <v>3593</v>
      </c>
      <c r="M2327" t="s">
        <v>549</v>
      </c>
      <c r="N2327" t="s">
        <v>550</v>
      </c>
      <c r="O2327" t="s">
        <v>1923</v>
      </c>
      <c r="P2327" t="s">
        <v>1924</v>
      </c>
      <c r="Q2327" t="s">
        <v>3281</v>
      </c>
    </row>
    <row r="2328" spans="1:17">
      <c r="A2328" t="s">
        <v>22063</v>
      </c>
      <c r="B2328" t="s">
        <v>22064</v>
      </c>
      <c r="C2328" t="s">
        <v>22879</v>
      </c>
      <c r="D2328" s="4">
        <v>45799.363194444442</v>
      </c>
      <c r="E2328" s="4">
        <v>45801.333333333336</v>
      </c>
      <c r="F2328" s="4">
        <v>45801.371527777781</v>
      </c>
      <c r="G2328" s="4"/>
      <c r="H2328" t="s">
        <v>3155</v>
      </c>
      <c r="I2328" t="s">
        <v>3209</v>
      </c>
      <c r="J2328">
        <v>0</v>
      </c>
      <c r="K2328" t="s">
        <v>3157</v>
      </c>
      <c r="L2328" t="s">
        <v>3245</v>
      </c>
      <c r="M2328" t="s">
        <v>549</v>
      </c>
      <c r="N2328" t="s">
        <v>550</v>
      </c>
      <c r="O2328" t="s">
        <v>551</v>
      </c>
      <c r="P2328" t="s">
        <v>145</v>
      </c>
      <c r="Q2328" t="s">
        <v>217</v>
      </c>
    </row>
    <row r="2329" spans="1:17">
      <c r="A2329" t="s">
        <v>22063</v>
      </c>
      <c r="B2329" t="s">
        <v>22064</v>
      </c>
      <c r="C2329" t="s">
        <v>22880</v>
      </c>
      <c r="D2329" s="4">
        <v>45799.358622685184</v>
      </c>
      <c r="E2329" s="4">
        <v>45799.895833333336</v>
      </c>
      <c r="F2329" s="4">
        <v>45799.934027777781</v>
      </c>
      <c r="G2329" s="4"/>
      <c r="H2329" t="s">
        <v>3155</v>
      </c>
      <c r="I2329" t="s">
        <v>3209</v>
      </c>
      <c r="J2329">
        <v>0</v>
      </c>
      <c r="K2329" t="s">
        <v>3157</v>
      </c>
      <c r="L2329" t="s">
        <v>3245</v>
      </c>
      <c r="M2329" t="s">
        <v>549</v>
      </c>
      <c r="N2329" t="s">
        <v>550</v>
      </c>
      <c r="O2329" t="s">
        <v>551</v>
      </c>
      <c r="P2329" t="s">
        <v>145</v>
      </c>
      <c r="Q2329" t="s">
        <v>217</v>
      </c>
    </row>
    <row r="2330" spans="1:17">
      <c r="A2330" t="s">
        <v>22881</v>
      </c>
      <c r="B2330" t="s">
        <v>22882</v>
      </c>
      <c r="C2330" t="s">
        <v>22883</v>
      </c>
      <c r="D2330" s="4">
        <v>45799.355914351851</v>
      </c>
      <c r="E2330" s="4">
        <v>45802.333333333336</v>
      </c>
      <c r="F2330" s="4">
        <v>45802.371527777781</v>
      </c>
      <c r="G2330" s="4">
        <v>45802.324143518519</v>
      </c>
      <c r="H2330" t="s">
        <v>3155</v>
      </c>
      <c r="I2330" t="s">
        <v>3156</v>
      </c>
      <c r="J2330">
        <v>0</v>
      </c>
      <c r="K2330" t="s">
        <v>3194</v>
      </c>
      <c r="L2330" t="s">
        <v>3564</v>
      </c>
      <c r="M2330" t="s">
        <v>549</v>
      </c>
      <c r="N2330" t="s">
        <v>550</v>
      </c>
      <c r="O2330" t="s">
        <v>551</v>
      </c>
      <c r="P2330" t="s">
        <v>149</v>
      </c>
      <c r="Q2330" t="s">
        <v>206</v>
      </c>
    </row>
    <row r="2331" spans="1:17">
      <c r="A2331" t="s">
        <v>22884</v>
      </c>
      <c r="B2331" t="s">
        <v>22885</v>
      </c>
      <c r="C2331" t="s">
        <v>22886</v>
      </c>
      <c r="D2331" s="4">
        <v>45799.352662037039</v>
      </c>
      <c r="E2331" s="4">
        <v>45800.3125</v>
      </c>
      <c r="F2331" s="4">
        <v>45800.350694444445</v>
      </c>
      <c r="G2331" s="4">
        <v>45800.308599537035</v>
      </c>
      <c r="H2331" t="s">
        <v>3155</v>
      </c>
      <c r="I2331" t="s">
        <v>3156</v>
      </c>
      <c r="J2331">
        <v>0</v>
      </c>
      <c r="K2331" t="s">
        <v>3157</v>
      </c>
      <c r="L2331" t="s">
        <v>3564</v>
      </c>
      <c r="M2331" t="s">
        <v>549</v>
      </c>
      <c r="N2331" t="s">
        <v>550</v>
      </c>
      <c r="O2331" t="s">
        <v>136</v>
      </c>
      <c r="P2331" t="s">
        <v>147</v>
      </c>
      <c r="Q2331" t="s">
        <v>255</v>
      </c>
    </row>
    <row r="2332" spans="1:17">
      <c r="A2332" t="s">
        <v>22884</v>
      </c>
      <c r="B2332" t="s">
        <v>22885</v>
      </c>
      <c r="C2332" t="s">
        <v>22887</v>
      </c>
      <c r="D2332" s="4">
        <v>45799.351666666669</v>
      </c>
      <c r="E2332" s="4">
        <v>45800.3125</v>
      </c>
      <c r="F2332" s="4">
        <v>45800.350694444445</v>
      </c>
      <c r="G2332" s="4"/>
      <c r="H2332" t="s">
        <v>3155</v>
      </c>
      <c r="I2332" t="s">
        <v>3240</v>
      </c>
      <c r="J2332">
        <v>0</v>
      </c>
      <c r="K2332" t="s">
        <v>3157</v>
      </c>
      <c r="L2332" t="s">
        <v>3245</v>
      </c>
      <c r="M2332" t="s">
        <v>549</v>
      </c>
      <c r="N2332" t="s">
        <v>550</v>
      </c>
      <c r="O2332" t="s">
        <v>136</v>
      </c>
      <c r="P2332" t="s">
        <v>147</v>
      </c>
      <c r="Q2332" t="s">
        <v>255</v>
      </c>
    </row>
    <row r="2333" spans="1:17">
      <c r="A2333" t="s">
        <v>22888</v>
      </c>
      <c r="B2333" t="s">
        <v>22889</v>
      </c>
      <c r="C2333" t="s">
        <v>22890</v>
      </c>
      <c r="D2333" s="4">
        <v>45799.351226851853</v>
      </c>
      <c r="E2333" s="4">
        <v>45800.791666666664</v>
      </c>
      <c r="F2333" s="4">
        <v>45800.809027777781</v>
      </c>
      <c r="G2333" s="4">
        <v>45800.791388888887</v>
      </c>
      <c r="H2333" t="s">
        <v>3155</v>
      </c>
      <c r="I2333" t="s">
        <v>3171</v>
      </c>
      <c r="J2333">
        <v>0</v>
      </c>
      <c r="K2333" t="s">
        <v>3157</v>
      </c>
      <c r="L2333" t="s">
        <v>3564</v>
      </c>
      <c r="M2333" t="s">
        <v>549</v>
      </c>
      <c r="N2333" t="s">
        <v>550</v>
      </c>
      <c r="O2333" t="s">
        <v>136</v>
      </c>
      <c r="P2333" t="s">
        <v>292</v>
      </c>
      <c r="Q2333" t="s">
        <v>295</v>
      </c>
    </row>
    <row r="2334" spans="1:17">
      <c r="A2334" t="s">
        <v>22891</v>
      </c>
      <c r="B2334" t="s">
        <v>22892</v>
      </c>
      <c r="C2334" t="s">
        <v>22893</v>
      </c>
      <c r="D2334" s="4">
        <v>45799.348657407405</v>
      </c>
      <c r="E2334" s="4">
        <v>45801.333333333336</v>
      </c>
      <c r="F2334" s="4">
        <v>45801.350694444445</v>
      </c>
      <c r="G2334" s="4">
        <v>45801.341782407406</v>
      </c>
      <c r="H2334" t="s">
        <v>3155</v>
      </c>
      <c r="I2334" t="s">
        <v>3171</v>
      </c>
      <c r="J2334">
        <v>1001</v>
      </c>
      <c r="K2334" t="s">
        <v>3157</v>
      </c>
      <c r="L2334" t="s">
        <v>3564</v>
      </c>
      <c r="M2334" t="s">
        <v>549</v>
      </c>
      <c r="N2334" t="s">
        <v>550</v>
      </c>
      <c r="O2334" t="s">
        <v>551</v>
      </c>
      <c r="P2334" t="s">
        <v>149</v>
      </c>
      <c r="Q2334" t="s">
        <v>212</v>
      </c>
    </row>
    <row r="2335" spans="1:17">
      <c r="A2335" t="s">
        <v>22894</v>
      </c>
      <c r="B2335" t="s">
        <v>22895</v>
      </c>
      <c r="C2335" t="s">
        <v>22896</v>
      </c>
      <c r="D2335" s="4">
        <v>45799.344467592593</v>
      </c>
      <c r="E2335" s="4">
        <v>45799.729166666664</v>
      </c>
      <c r="F2335" s="4">
        <v>45799.767361111109</v>
      </c>
      <c r="G2335" s="4">
        <v>45799.733854166669</v>
      </c>
      <c r="H2335" t="s">
        <v>3155</v>
      </c>
      <c r="I2335" t="s">
        <v>3156</v>
      </c>
      <c r="J2335">
        <v>0</v>
      </c>
      <c r="K2335" t="s">
        <v>3157</v>
      </c>
      <c r="L2335" t="s">
        <v>3564</v>
      </c>
      <c r="M2335" t="s">
        <v>549</v>
      </c>
      <c r="N2335" t="s">
        <v>550</v>
      </c>
      <c r="O2335" t="s">
        <v>551</v>
      </c>
      <c r="P2335" t="s">
        <v>141</v>
      </c>
      <c r="Q2335" t="s">
        <v>238</v>
      </c>
    </row>
    <row r="2336" spans="1:17">
      <c r="A2336" t="s">
        <v>22897</v>
      </c>
      <c r="B2336" t="s">
        <v>22898</v>
      </c>
      <c r="C2336" t="s">
        <v>22899</v>
      </c>
      <c r="D2336" s="4">
        <v>45799.344328703701</v>
      </c>
      <c r="E2336" s="4">
        <v>45801.375</v>
      </c>
      <c r="F2336" s="4">
        <v>45801.413194444445</v>
      </c>
      <c r="G2336" s="4">
        <v>45801.374189814815</v>
      </c>
      <c r="H2336" t="s">
        <v>3155</v>
      </c>
      <c r="I2336" t="s">
        <v>3156</v>
      </c>
      <c r="J2336">
        <v>0</v>
      </c>
      <c r="K2336" t="s">
        <v>3227</v>
      </c>
      <c r="L2336" t="s">
        <v>3564</v>
      </c>
      <c r="M2336" t="s">
        <v>549</v>
      </c>
      <c r="N2336" t="s">
        <v>559</v>
      </c>
      <c r="O2336" t="s">
        <v>469</v>
      </c>
      <c r="P2336" t="s">
        <v>180</v>
      </c>
      <c r="Q2336" t="s">
        <v>181</v>
      </c>
    </row>
    <row r="2337" spans="1:17">
      <c r="A2337" t="s">
        <v>22891</v>
      </c>
      <c r="B2337" t="s">
        <v>22892</v>
      </c>
      <c r="C2337" t="s">
        <v>22900</v>
      </c>
      <c r="D2337" s="4">
        <v>45799.343530092592</v>
      </c>
      <c r="E2337" s="4">
        <v>45801.333333333336</v>
      </c>
      <c r="F2337" s="4">
        <v>45801.350694444445</v>
      </c>
      <c r="G2337" s="4"/>
      <c r="H2337" t="s">
        <v>3155</v>
      </c>
      <c r="I2337" t="s">
        <v>3171</v>
      </c>
      <c r="J2337">
        <v>1001</v>
      </c>
      <c r="K2337" t="s">
        <v>3157</v>
      </c>
      <c r="L2337" t="s">
        <v>3245</v>
      </c>
      <c r="M2337" t="s">
        <v>549</v>
      </c>
      <c r="N2337" t="s">
        <v>550</v>
      </c>
      <c r="O2337" t="s">
        <v>551</v>
      </c>
      <c r="P2337" t="s">
        <v>149</v>
      </c>
      <c r="Q2337" t="s">
        <v>212</v>
      </c>
    </row>
    <row r="2338" spans="1:17">
      <c r="A2338" t="s">
        <v>22901</v>
      </c>
      <c r="B2338" t="s">
        <v>22902</v>
      </c>
      <c r="C2338" t="s">
        <v>22903</v>
      </c>
      <c r="D2338" s="4">
        <v>45799.333391203705</v>
      </c>
      <c r="E2338" s="4">
        <v>45801</v>
      </c>
      <c r="F2338" s="4">
        <v>45801.017361111109</v>
      </c>
      <c r="G2338" s="4"/>
      <c r="H2338" t="s">
        <v>3155</v>
      </c>
      <c r="I2338" t="s">
        <v>3171</v>
      </c>
      <c r="J2338">
        <v>0</v>
      </c>
      <c r="K2338" t="s">
        <v>3194</v>
      </c>
      <c r="L2338" t="s">
        <v>3593</v>
      </c>
      <c r="M2338" t="s">
        <v>549</v>
      </c>
      <c r="N2338" t="s">
        <v>550</v>
      </c>
      <c r="O2338" t="s">
        <v>616</v>
      </c>
      <c r="P2338" t="s">
        <v>626</v>
      </c>
      <c r="Q2338" t="s">
        <v>3366</v>
      </c>
    </row>
    <row r="2339" spans="1:17">
      <c r="A2339" t="s">
        <v>22789</v>
      </c>
      <c r="B2339" t="s">
        <v>22790</v>
      </c>
      <c r="C2339" t="s">
        <v>22904</v>
      </c>
      <c r="D2339" s="4">
        <v>45799.332673611112</v>
      </c>
      <c r="E2339" s="4">
        <v>45801.875</v>
      </c>
      <c r="F2339" s="4">
        <v>45801.892361111109</v>
      </c>
      <c r="G2339" s="4"/>
      <c r="H2339" t="s">
        <v>3155</v>
      </c>
      <c r="I2339" t="s">
        <v>3175</v>
      </c>
      <c r="J2339">
        <v>0</v>
      </c>
      <c r="K2339" t="s">
        <v>3157</v>
      </c>
      <c r="L2339" t="s">
        <v>3245</v>
      </c>
      <c r="M2339" t="s">
        <v>549</v>
      </c>
      <c r="N2339" t="s">
        <v>550</v>
      </c>
      <c r="O2339" t="s">
        <v>551</v>
      </c>
      <c r="P2339" t="s">
        <v>145</v>
      </c>
      <c r="Q2339" t="s">
        <v>221</v>
      </c>
    </row>
    <row r="2340" spans="1:17">
      <c r="A2340" t="s">
        <v>22901</v>
      </c>
      <c r="B2340" t="s">
        <v>22905</v>
      </c>
      <c r="C2340" t="s">
        <v>22906</v>
      </c>
      <c r="D2340" s="4">
        <v>45799.328715277778</v>
      </c>
      <c r="E2340" s="4">
        <v>45801.020833333336</v>
      </c>
      <c r="F2340" s="4">
        <v>45801.038194444445</v>
      </c>
      <c r="G2340" s="4"/>
      <c r="H2340" t="s">
        <v>3155</v>
      </c>
      <c r="I2340" t="s">
        <v>3171</v>
      </c>
      <c r="J2340">
        <v>0</v>
      </c>
      <c r="K2340" t="s">
        <v>3194</v>
      </c>
      <c r="L2340" t="s">
        <v>3593</v>
      </c>
      <c r="M2340" t="s">
        <v>549</v>
      </c>
      <c r="N2340" t="s">
        <v>550</v>
      </c>
      <c r="O2340" t="s">
        <v>616</v>
      </c>
      <c r="P2340" t="s">
        <v>626</v>
      </c>
      <c r="Q2340" t="s">
        <v>3366</v>
      </c>
    </row>
    <row r="2341" spans="1:17">
      <c r="A2341" t="s">
        <v>20926</v>
      </c>
      <c r="B2341" t="s">
        <v>20927</v>
      </c>
      <c r="C2341" t="s">
        <v>22907</v>
      </c>
      <c r="D2341" s="4">
        <v>45799.327060185184</v>
      </c>
      <c r="E2341" s="4">
        <v>45802.416666666664</v>
      </c>
      <c r="F2341" s="4">
        <v>45802.434027777781</v>
      </c>
      <c r="G2341" s="4"/>
      <c r="H2341" t="s">
        <v>3155</v>
      </c>
      <c r="I2341" t="s">
        <v>3222</v>
      </c>
      <c r="J2341">
        <v>1</v>
      </c>
      <c r="K2341" t="s">
        <v>3223</v>
      </c>
      <c r="L2341" t="s">
        <v>3245</v>
      </c>
      <c r="M2341" t="s">
        <v>549</v>
      </c>
      <c r="N2341" t="s">
        <v>550</v>
      </c>
      <c r="O2341" t="s">
        <v>551</v>
      </c>
      <c r="P2341" t="s">
        <v>242</v>
      </c>
      <c r="Q2341" t="s">
        <v>243</v>
      </c>
    </row>
    <row r="2342" spans="1:17">
      <c r="A2342" t="s">
        <v>21905</v>
      </c>
      <c r="B2342" t="s">
        <v>21906</v>
      </c>
      <c r="C2342" t="s">
        <v>22908</v>
      </c>
      <c r="D2342" s="4">
        <v>45799.323333333334</v>
      </c>
      <c r="E2342" s="4">
        <v>45800.270833333336</v>
      </c>
      <c r="F2342" s="4">
        <v>45800.288194444445</v>
      </c>
      <c r="G2342" s="4"/>
      <c r="H2342" t="s">
        <v>3155</v>
      </c>
      <c r="I2342" t="s">
        <v>3162</v>
      </c>
      <c r="J2342">
        <v>0</v>
      </c>
      <c r="K2342" t="s">
        <v>3227</v>
      </c>
      <c r="L2342" t="s">
        <v>3593</v>
      </c>
      <c r="M2342" t="s">
        <v>549</v>
      </c>
      <c r="N2342" t="s">
        <v>550</v>
      </c>
      <c r="O2342" t="s">
        <v>1923</v>
      </c>
      <c r="P2342" t="s">
        <v>1924</v>
      </c>
      <c r="Q2342" t="s">
        <v>3180</v>
      </c>
    </row>
    <row r="2343" spans="1:17">
      <c r="A2343" t="s">
        <v>22306</v>
      </c>
      <c r="B2343" t="s">
        <v>22307</v>
      </c>
      <c r="C2343" t="s">
        <v>22909</v>
      </c>
      <c r="D2343" s="4">
        <v>45799.319363425922</v>
      </c>
      <c r="E2343" s="4">
        <v>45803.75</v>
      </c>
      <c r="F2343" s="4">
        <v>45803.767361111109</v>
      </c>
      <c r="G2343" s="4"/>
      <c r="H2343" t="s">
        <v>3155</v>
      </c>
      <c r="I2343" t="s">
        <v>3171</v>
      </c>
      <c r="J2343">
        <v>1001</v>
      </c>
      <c r="K2343" t="s">
        <v>3157</v>
      </c>
      <c r="L2343" t="s">
        <v>3245</v>
      </c>
      <c r="M2343" t="s">
        <v>549</v>
      </c>
      <c r="N2343" t="s">
        <v>550</v>
      </c>
      <c r="O2343" t="s">
        <v>136</v>
      </c>
      <c r="P2343" t="s">
        <v>264</v>
      </c>
      <c r="Q2343" t="s">
        <v>268</v>
      </c>
    </row>
    <row r="2344" spans="1:17">
      <c r="A2344" t="s">
        <v>22834</v>
      </c>
      <c r="B2344" t="s">
        <v>22835</v>
      </c>
      <c r="C2344" t="s">
        <v>22910</v>
      </c>
      <c r="D2344" s="4">
        <v>45799.317835648151</v>
      </c>
      <c r="E2344" s="4">
        <v>45800.416666666664</v>
      </c>
      <c r="F2344" s="4">
        <v>45800.434027777781</v>
      </c>
      <c r="G2344" s="4"/>
      <c r="H2344" t="s">
        <v>3155</v>
      </c>
      <c r="I2344" t="s">
        <v>3184</v>
      </c>
      <c r="J2344">
        <v>1002</v>
      </c>
      <c r="K2344" t="s">
        <v>3157</v>
      </c>
      <c r="L2344" t="s">
        <v>3245</v>
      </c>
      <c r="M2344" t="s">
        <v>549</v>
      </c>
      <c r="N2344" t="s">
        <v>550</v>
      </c>
      <c r="O2344" t="s">
        <v>551</v>
      </c>
      <c r="P2344" t="s">
        <v>145</v>
      </c>
      <c r="Q2344" t="s">
        <v>216</v>
      </c>
    </row>
    <row r="2345" spans="1:17">
      <c r="A2345" t="s">
        <v>22401</v>
      </c>
      <c r="B2345" t="s">
        <v>22402</v>
      </c>
      <c r="C2345" t="s">
        <v>22911</v>
      </c>
      <c r="D2345" s="4">
        <v>45799.313958333332</v>
      </c>
      <c r="E2345" s="4">
        <v>45803.333333333336</v>
      </c>
      <c r="F2345" s="4">
        <v>45803.371527777781</v>
      </c>
      <c r="G2345" s="4"/>
      <c r="H2345" t="s">
        <v>3155</v>
      </c>
      <c r="I2345" t="s">
        <v>3156</v>
      </c>
      <c r="J2345">
        <v>0</v>
      </c>
      <c r="K2345" t="s">
        <v>3157</v>
      </c>
      <c r="L2345" t="s">
        <v>3245</v>
      </c>
      <c r="M2345" t="s">
        <v>549</v>
      </c>
      <c r="N2345" t="s">
        <v>550</v>
      </c>
      <c r="O2345" t="s">
        <v>551</v>
      </c>
      <c r="P2345" t="s">
        <v>242</v>
      </c>
      <c r="Q2345" t="s">
        <v>244</v>
      </c>
    </row>
    <row r="2346" spans="1:17">
      <c r="A2346" t="s">
        <v>22912</v>
      </c>
      <c r="B2346" t="s">
        <v>22913</v>
      </c>
      <c r="C2346" t="s">
        <v>22914</v>
      </c>
      <c r="D2346" s="4">
        <v>45799.304699074077</v>
      </c>
      <c r="E2346" s="4">
        <v>45800.291666666664</v>
      </c>
      <c r="F2346" s="4">
        <v>45800.329861111109</v>
      </c>
      <c r="G2346" s="4">
        <v>45800.289872685185</v>
      </c>
      <c r="H2346" t="s">
        <v>3155</v>
      </c>
      <c r="I2346" t="s">
        <v>3156</v>
      </c>
      <c r="J2346">
        <v>0</v>
      </c>
      <c r="K2346" t="s">
        <v>3157</v>
      </c>
      <c r="L2346" t="s">
        <v>3564</v>
      </c>
      <c r="M2346" t="s">
        <v>549</v>
      </c>
      <c r="N2346" t="s">
        <v>550</v>
      </c>
      <c r="O2346" t="s">
        <v>551</v>
      </c>
      <c r="P2346" t="s">
        <v>145</v>
      </c>
      <c r="Q2346" t="s">
        <v>219</v>
      </c>
    </row>
    <row r="2347" spans="1:17">
      <c r="A2347" t="s">
        <v>22076</v>
      </c>
      <c r="B2347" t="s">
        <v>22077</v>
      </c>
      <c r="C2347" t="s">
        <v>22915</v>
      </c>
      <c r="D2347" s="4">
        <v>45799.299062500002</v>
      </c>
      <c r="E2347" s="4">
        <v>45801.916666666664</v>
      </c>
      <c r="F2347" s="4">
        <v>45801.934027777781</v>
      </c>
      <c r="G2347" s="4"/>
      <c r="H2347" t="s">
        <v>3155</v>
      </c>
      <c r="I2347" t="s">
        <v>3222</v>
      </c>
      <c r="J2347">
        <v>1</v>
      </c>
      <c r="K2347" t="s">
        <v>3223</v>
      </c>
      <c r="L2347" t="s">
        <v>3245</v>
      </c>
      <c r="M2347" t="s">
        <v>549</v>
      </c>
      <c r="N2347" t="s">
        <v>550</v>
      </c>
      <c r="O2347" t="s">
        <v>136</v>
      </c>
      <c r="P2347" t="s">
        <v>147</v>
      </c>
      <c r="Q2347" t="s">
        <v>253</v>
      </c>
    </row>
    <row r="2348" spans="1:17">
      <c r="A2348" t="s">
        <v>22916</v>
      </c>
      <c r="B2348" t="s">
        <v>22917</v>
      </c>
      <c r="C2348" t="s">
        <v>22918</v>
      </c>
      <c r="D2348" s="4">
        <v>45799.29859953704</v>
      </c>
      <c r="E2348" s="4">
        <v>45800.354166666664</v>
      </c>
      <c r="F2348" s="4">
        <v>45800.392361111109</v>
      </c>
      <c r="G2348" s="4"/>
      <c r="H2348" t="s">
        <v>3155</v>
      </c>
      <c r="I2348" t="s">
        <v>3209</v>
      </c>
      <c r="J2348">
        <v>0</v>
      </c>
      <c r="K2348" t="s">
        <v>3163</v>
      </c>
      <c r="L2348" t="s">
        <v>3593</v>
      </c>
      <c r="M2348" t="s">
        <v>549</v>
      </c>
      <c r="N2348" t="s">
        <v>550</v>
      </c>
      <c r="O2348" t="s">
        <v>551</v>
      </c>
      <c r="P2348" t="s">
        <v>141</v>
      </c>
      <c r="Q2348" t="s">
        <v>238</v>
      </c>
    </row>
    <row r="2349" spans="1:17">
      <c r="A2349" t="s">
        <v>22912</v>
      </c>
      <c r="B2349" t="s">
        <v>22913</v>
      </c>
      <c r="C2349" t="s">
        <v>22919</v>
      </c>
      <c r="D2349" s="4">
        <v>45799.294386574074</v>
      </c>
      <c r="E2349" s="4">
        <v>45800.291666666664</v>
      </c>
      <c r="F2349" s="4">
        <v>45800.329861111109</v>
      </c>
      <c r="G2349" s="4"/>
      <c r="H2349" t="s">
        <v>3155</v>
      </c>
      <c r="I2349" t="s">
        <v>3156</v>
      </c>
      <c r="J2349">
        <v>0</v>
      </c>
      <c r="K2349" t="s">
        <v>3157</v>
      </c>
      <c r="L2349" t="s">
        <v>3245</v>
      </c>
      <c r="M2349" t="s">
        <v>549</v>
      </c>
      <c r="N2349" t="s">
        <v>550</v>
      </c>
      <c r="O2349" t="s">
        <v>551</v>
      </c>
      <c r="P2349" t="s">
        <v>145</v>
      </c>
      <c r="Q2349" t="s">
        <v>219</v>
      </c>
    </row>
    <row r="2350" spans="1:17">
      <c r="A2350" t="s">
        <v>22920</v>
      </c>
      <c r="B2350" t="s">
        <v>22921</v>
      </c>
      <c r="C2350" t="s">
        <v>22922</v>
      </c>
      <c r="D2350" s="4">
        <v>45799.291909722226</v>
      </c>
      <c r="E2350" s="4">
        <v>45805.395833333336</v>
      </c>
      <c r="F2350" s="4">
        <v>45805.413194444445</v>
      </c>
      <c r="G2350" s="4"/>
      <c r="H2350" t="s">
        <v>3155</v>
      </c>
      <c r="I2350" t="s">
        <v>3171</v>
      </c>
      <c r="J2350">
        <v>1001</v>
      </c>
      <c r="K2350" t="s">
        <v>3157</v>
      </c>
      <c r="L2350" t="s">
        <v>3245</v>
      </c>
      <c r="M2350" t="s">
        <v>549</v>
      </c>
      <c r="N2350" t="s">
        <v>550</v>
      </c>
      <c r="O2350" t="s">
        <v>616</v>
      </c>
      <c r="P2350" t="s">
        <v>626</v>
      </c>
      <c r="Q2350" t="s">
        <v>3366</v>
      </c>
    </row>
    <row r="2351" spans="1:17">
      <c r="A2351" t="s">
        <v>22923</v>
      </c>
      <c r="B2351" t="s">
        <v>22924</v>
      </c>
      <c r="C2351" t="s">
        <v>22925</v>
      </c>
      <c r="D2351" s="4">
        <v>45799.290856481479</v>
      </c>
      <c r="E2351" s="4">
        <v>45801.208333333336</v>
      </c>
      <c r="F2351" s="4">
        <v>45801.225694444445</v>
      </c>
      <c r="G2351" s="4">
        <v>45801.208553240744</v>
      </c>
      <c r="H2351" t="s">
        <v>3155</v>
      </c>
      <c r="I2351" t="s">
        <v>3171</v>
      </c>
      <c r="J2351">
        <v>1001</v>
      </c>
      <c r="K2351" t="s">
        <v>3157</v>
      </c>
      <c r="L2351" t="s">
        <v>3564</v>
      </c>
      <c r="M2351" t="s">
        <v>549</v>
      </c>
      <c r="N2351" t="s">
        <v>550</v>
      </c>
      <c r="O2351" t="s">
        <v>136</v>
      </c>
      <c r="P2351" t="s">
        <v>147</v>
      </c>
      <c r="Q2351" t="s">
        <v>255</v>
      </c>
    </row>
    <row r="2352" spans="1:17">
      <c r="A2352" t="s">
        <v>22926</v>
      </c>
      <c r="B2352" t="s">
        <v>22927</v>
      </c>
      <c r="C2352" t="s">
        <v>22928</v>
      </c>
      <c r="D2352" s="4">
        <v>45799.290150462963</v>
      </c>
      <c r="E2352" s="4">
        <v>45800.229166666664</v>
      </c>
      <c r="F2352" s="4">
        <v>45800.246527777781</v>
      </c>
      <c r="G2352" s="4">
        <v>45800.230555555558</v>
      </c>
      <c r="H2352" t="s">
        <v>3155</v>
      </c>
      <c r="I2352" t="s">
        <v>3175</v>
      </c>
      <c r="J2352">
        <v>0</v>
      </c>
      <c r="K2352" t="s">
        <v>3157</v>
      </c>
      <c r="L2352" t="s">
        <v>3564</v>
      </c>
      <c r="M2352" t="s">
        <v>549</v>
      </c>
      <c r="N2352" t="s">
        <v>550</v>
      </c>
      <c r="O2352" t="s">
        <v>551</v>
      </c>
      <c r="P2352" t="s">
        <v>145</v>
      </c>
      <c r="Q2352" t="s">
        <v>215</v>
      </c>
    </row>
    <row r="2353" spans="1:17">
      <c r="A2353" t="s">
        <v>22929</v>
      </c>
      <c r="B2353" t="s">
        <v>22930</v>
      </c>
      <c r="C2353" t="s">
        <v>22931</v>
      </c>
      <c r="D2353" s="4">
        <v>45799.289965277778</v>
      </c>
      <c r="E2353" s="4">
        <v>45800.083333333336</v>
      </c>
      <c r="F2353" s="4">
        <v>45800.100694444445</v>
      </c>
      <c r="G2353" s="4">
        <v>45800.083090277774</v>
      </c>
      <c r="H2353" t="s">
        <v>3155</v>
      </c>
      <c r="I2353" t="s">
        <v>3175</v>
      </c>
      <c r="J2353">
        <v>0</v>
      </c>
      <c r="K2353" t="s">
        <v>3157</v>
      </c>
      <c r="L2353" t="s">
        <v>3564</v>
      </c>
      <c r="M2353" t="s">
        <v>549</v>
      </c>
      <c r="N2353" t="s">
        <v>550</v>
      </c>
      <c r="O2353" t="s">
        <v>616</v>
      </c>
      <c r="P2353" t="s">
        <v>314</v>
      </c>
      <c r="Q2353" t="s">
        <v>316</v>
      </c>
    </row>
    <row r="2354" spans="1:17">
      <c r="A2354" t="s">
        <v>22932</v>
      </c>
      <c r="B2354" t="s">
        <v>22933</v>
      </c>
      <c r="C2354" t="s">
        <v>22934</v>
      </c>
      <c r="D2354" s="4">
        <v>45799.286030092589</v>
      </c>
      <c r="E2354" s="4">
        <v>45801.354166666664</v>
      </c>
      <c r="F2354" s="4">
        <v>45801.371527777781</v>
      </c>
      <c r="G2354" s="4">
        <v>45801.355231481481</v>
      </c>
      <c r="H2354" t="s">
        <v>3155</v>
      </c>
      <c r="I2354" t="s">
        <v>3171</v>
      </c>
      <c r="J2354">
        <v>1001</v>
      </c>
      <c r="K2354" t="s">
        <v>3157</v>
      </c>
      <c r="L2354" t="s">
        <v>3564</v>
      </c>
      <c r="M2354" t="s">
        <v>549</v>
      </c>
      <c r="N2354" t="s">
        <v>550</v>
      </c>
      <c r="O2354" t="s">
        <v>616</v>
      </c>
      <c r="P2354" t="s">
        <v>314</v>
      </c>
      <c r="Q2354" t="s">
        <v>317</v>
      </c>
    </row>
    <row r="2355" spans="1:17">
      <c r="A2355" t="s">
        <v>22935</v>
      </c>
      <c r="B2355" t="s">
        <v>22936</v>
      </c>
      <c r="C2355" t="s">
        <v>22937</v>
      </c>
      <c r="D2355" s="4">
        <v>45799.285393518519</v>
      </c>
      <c r="E2355" s="4">
        <v>45802.875</v>
      </c>
      <c r="F2355" s="4">
        <v>45802.892361111109</v>
      </c>
      <c r="G2355" s="4">
        <v>45802.875162037039</v>
      </c>
      <c r="H2355" t="s">
        <v>3155</v>
      </c>
      <c r="I2355" t="s">
        <v>3280</v>
      </c>
      <c r="J2355">
        <v>0</v>
      </c>
      <c r="K2355" t="s">
        <v>3379</v>
      </c>
      <c r="L2355" t="s">
        <v>3564</v>
      </c>
      <c r="M2355" t="s">
        <v>549</v>
      </c>
      <c r="N2355" t="s">
        <v>550</v>
      </c>
      <c r="O2355" t="s">
        <v>1923</v>
      </c>
      <c r="P2355" t="s">
        <v>1924</v>
      </c>
      <c r="Q2355" t="s">
        <v>3199</v>
      </c>
    </row>
    <row r="2356" spans="1:17">
      <c r="A2356" t="s">
        <v>11406</v>
      </c>
      <c r="B2356" t="s">
        <v>11407</v>
      </c>
      <c r="C2356" t="s">
        <v>22938</v>
      </c>
      <c r="D2356" s="4">
        <v>45799.284988425927</v>
      </c>
      <c r="E2356" s="4">
        <v>45800.791666666664</v>
      </c>
      <c r="F2356" s="4">
        <v>45800.809027777781</v>
      </c>
      <c r="G2356" s="4">
        <v>45800.79047453704</v>
      </c>
      <c r="H2356" t="s">
        <v>3155</v>
      </c>
      <c r="I2356" t="s">
        <v>3162</v>
      </c>
      <c r="J2356">
        <v>0</v>
      </c>
      <c r="K2356" t="s">
        <v>3252</v>
      </c>
      <c r="L2356" t="s">
        <v>3564</v>
      </c>
      <c r="M2356" t="s">
        <v>549</v>
      </c>
      <c r="N2356" t="s">
        <v>550</v>
      </c>
      <c r="O2356" t="s">
        <v>1923</v>
      </c>
      <c r="P2356" t="s">
        <v>1924</v>
      </c>
      <c r="Q2356" t="s">
        <v>3164</v>
      </c>
    </row>
    <row r="2357" spans="1:17">
      <c r="A2357" t="s">
        <v>22939</v>
      </c>
      <c r="B2357" t="s">
        <v>22940</v>
      </c>
      <c r="C2357" t="s">
        <v>22941</v>
      </c>
      <c r="D2357" s="4">
        <v>45799.283506944441</v>
      </c>
      <c r="E2357" s="4">
        <v>45803.458333333336</v>
      </c>
      <c r="F2357" s="4">
        <v>45803.496527777781</v>
      </c>
      <c r="G2357" s="4"/>
      <c r="H2357" t="s">
        <v>3155</v>
      </c>
      <c r="I2357" t="s">
        <v>3156</v>
      </c>
      <c r="J2357">
        <v>0</v>
      </c>
      <c r="K2357" t="s">
        <v>3194</v>
      </c>
      <c r="L2357" t="s">
        <v>3245</v>
      </c>
      <c r="M2357" t="s">
        <v>549</v>
      </c>
      <c r="N2357" t="s">
        <v>550</v>
      </c>
      <c r="O2357" t="s">
        <v>551</v>
      </c>
      <c r="P2357" t="s">
        <v>149</v>
      </c>
      <c r="Q2357" t="s">
        <v>212</v>
      </c>
    </row>
    <row r="2358" spans="1:17">
      <c r="A2358" t="s">
        <v>11406</v>
      </c>
      <c r="B2358" t="s">
        <v>11407</v>
      </c>
      <c r="C2358" t="s">
        <v>22942</v>
      </c>
      <c r="D2358" s="4">
        <v>45799.283182870371</v>
      </c>
      <c r="E2358" s="4">
        <v>45799.8125</v>
      </c>
      <c r="F2358" s="4">
        <v>45799.829861111109</v>
      </c>
      <c r="G2358" s="4"/>
      <c r="H2358" t="s">
        <v>3155</v>
      </c>
      <c r="I2358" t="s">
        <v>3162</v>
      </c>
      <c r="J2358">
        <v>0</v>
      </c>
      <c r="K2358" t="s">
        <v>3252</v>
      </c>
      <c r="L2358" t="s">
        <v>3245</v>
      </c>
      <c r="M2358" t="s">
        <v>549</v>
      </c>
      <c r="N2358" t="s">
        <v>550</v>
      </c>
      <c r="O2358" t="s">
        <v>1923</v>
      </c>
      <c r="P2358" t="s">
        <v>1924</v>
      </c>
      <c r="Q2358" t="s">
        <v>3164</v>
      </c>
    </row>
    <row r="2359" spans="1:17">
      <c r="A2359" t="s">
        <v>22932</v>
      </c>
      <c r="B2359" t="s">
        <v>22943</v>
      </c>
      <c r="C2359" t="s">
        <v>22944</v>
      </c>
      <c r="D2359" s="4">
        <v>45799.279733796298</v>
      </c>
      <c r="E2359" s="4">
        <v>45801.333333333336</v>
      </c>
      <c r="F2359" s="4">
        <v>45801.350694444445</v>
      </c>
      <c r="G2359" s="4">
        <v>45801.336226851854</v>
      </c>
      <c r="H2359" t="s">
        <v>3155</v>
      </c>
      <c r="I2359" t="s">
        <v>3171</v>
      </c>
      <c r="J2359">
        <v>1001</v>
      </c>
      <c r="K2359" t="s">
        <v>3157</v>
      </c>
      <c r="L2359" t="s">
        <v>3564</v>
      </c>
      <c r="M2359" t="s">
        <v>549</v>
      </c>
      <c r="N2359" t="s">
        <v>550</v>
      </c>
      <c r="O2359" t="s">
        <v>616</v>
      </c>
      <c r="P2359" t="s">
        <v>314</v>
      </c>
      <c r="Q2359" t="s">
        <v>317</v>
      </c>
    </row>
    <row r="2360" spans="1:17">
      <c r="A2360" t="s">
        <v>22945</v>
      </c>
      <c r="B2360" t="s">
        <v>22946</v>
      </c>
      <c r="C2360" t="s">
        <v>22947</v>
      </c>
      <c r="D2360" s="4">
        <v>45799.275370370371</v>
      </c>
      <c r="E2360" s="4">
        <v>45801.291666666664</v>
      </c>
      <c r="F2360" s="4">
        <v>45801.309027777781</v>
      </c>
      <c r="G2360" s="4">
        <v>45801.29173611111</v>
      </c>
      <c r="H2360" t="s">
        <v>3155</v>
      </c>
      <c r="I2360" t="s">
        <v>3162</v>
      </c>
      <c r="J2360">
        <v>0</v>
      </c>
      <c r="K2360" t="s">
        <v>3358</v>
      </c>
      <c r="L2360" t="s">
        <v>3564</v>
      </c>
      <c r="M2360" t="s">
        <v>549</v>
      </c>
      <c r="N2360" t="s">
        <v>550</v>
      </c>
      <c r="O2360" t="s">
        <v>1923</v>
      </c>
      <c r="P2360" t="s">
        <v>1924</v>
      </c>
      <c r="Q2360" t="s">
        <v>3359</v>
      </c>
    </row>
    <row r="2361" spans="1:17">
      <c r="A2361" t="s">
        <v>22948</v>
      </c>
      <c r="B2361" t="s">
        <v>22949</v>
      </c>
      <c r="C2361" t="s">
        <v>22950</v>
      </c>
      <c r="D2361" s="4">
        <v>45799.274062500001</v>
      </c>
      <c r="E2361" s="4">
        <v>45805.291666666664</v>
      </c>
      <c r="F2361" s="4">
        <v>45805.309027777781</v>
      </c>
      <c r="G2361" s="4">
        <v>45805.293240740742</v>
      </c>
      <c r="H2361" t="s">
        <v>3155</v>
      </c>
      <c r="I2361" t="s">
        <v>3171</v>
      </c>
      <c r="J2361">
        <v>1001</v>
      </c>
      <c r="K2361" t="s">
        <v>3157</v>
      </c>
      <c r="L2361" t="s">
        <v>3564</v>
      </c>
      <c r="M2361" t="s">
        <v>549</v>
      </c>
      <c r="N2361" t="s">
        <v>550</v>
      </c>
      <c r="O2361" t="s">
        <v>551</v>
      </c>
      <c r="P2361" t="s">
        <v>149</v>
      </c>
      <c r="Q2361" t="s">
        <v>201</v>
      </c>
    </row>
    <row r="2362" spans="1:17">
      <c r="A2362" t="s">
        <v>21142</v>
      </c>
      <c r="B2362" t="s">
        <v>21143</v>
      </c>
      <c r="C2362" t="s">
        <v>22951</v>
      </c>
      <c r="D2362" s="4">
        <v>45799.273587962962</v>
      </c>
      <c r="E2362" s="4">
        <v>45803.291666666664</v>
      </c>
      <c r="F2362" s="4">
        <v>45803.309027777781</v>
      </c>
      <c r="G2362" s="4"/>
      <c r="H2362" t="s">
        <v>3155</v>
      </c>
      <c r="I2362" t="s">
        <v>3162</v>
      </c>
      <c r="J2362">
        <v>0</v>
      </c>
      <c r="K2362" t="s">
        <v>3379</v>
      </c>
      <c r="L2362" t="s">
        <v>3245</v>
      </c>
      <c r="M2362" t="s">
        <v>549</v>
      </c>
      <c r="N2362" t="s">
        <v>550</v>
      </c>
      <c r="O2362" t="s">
        <v>1923</v>
      </c>
      <c r="P2362" t="s">
        <v>1924</v>
      </c>
      <c r="Q2362" t="s">
        <v>3180</v>
      </c>
    </row>
    <row r="2363" spans="1:17">
      <c r="A2363" t="s">
        <v>22948</v>
      </c>
      <c r="B2363" t="s">
        <v>22949</v>
      </c>
      <c r="C2363" t="s">
        <v>22952</v>
      </c>
      <c r="D2363" s="4">
        <v>45799.272349537037</v>
      </c>
      <c r="E2363" s="4">
        <v>45806.291666666664</v>
      </c>
      <c r="F2363" s="4">
        <v>45806.309027777781</v>
      </c>
      <c r="G2363" s="4"/>
      <c r="H2363" t="s">
        <v>3155</v>
      </c>
      <c r="I2363" t="s">
        <v>3171</v>
      </c>
      <c r="J2363">
        <v>1001</v>
      </c>
      <c r="K2363" t="s">
        <v>3157</v>
      </c>
      <c r="L2363" t="s">
        <v>3245</v>
      </c>
      <c r="M2363" t="s">
        <v>549</v>
      </c>
      <c r="N2363" t="s">
        <v>550</v>
      </c>
      <c r="O2363" t="s">
        <v>551</v>
      </c>
      <c r="P2363" t="s">
        <v>149</v>
      </c>
      <c r="Q2363" t="s">
        <v>201</v>
      </c>
    </row>
    <row r="2364" spans="1:17">
      <c r="A2364" t="s">
        <v>22948</v>
      </c>
      <c r="B2364" t="s">
        <v>22949</v>
      </c>
      <c r="C2364" t="s">
        <v>22953</v>
      </c>
      <c r="D2364" s="4">
        <v>45799.270439814813</v>
      </c>
      <c r="E2364" s="4">
        <v>45805.291666666664</v>
      </c>
      <c r="F2364" s="4">
        <v>45805.309027777781</v>
      </c>
      <c r="G2364" s="4"/>
      <c r="H2364" t="s">
        <v>3155</v>
      </c>
      <c r="I2364" t="s">
        <v>3171</v>
      </c>
      <c r="J2364">
        <v>1001</v>
      </c>
      <c r="K2364" t="s">
        <v>3157</v>
      </c>
      <c r="L2364" t="s">
        <v>3245</v>
      </c>
      <c r="M2364" t="s">
        <v>549</v>
      </c>
      <c r="N2364" t="s">
        <v>550</v>
      </c>
      <c r="O2364" t="s">
        <v>551</v>
      </c>
      <c r="P2364" t="s">
        <v>149</v>
      </c>
      <c r="Q2364" t="s">
        <v>201</v>
      </c>
    </row>
    <row r="2365" spans="1:17">
      <c r="A2365" t="s">
        <v>21234</v>
      </c>
      <c r="B2365" t="s">
        <v>22954</v>
      </c>
      <c r="C2365" t="s">
        <v>22955</v>
      </c>
      <c r="D2365" s="4">
        <v>45799.269004629627</v>
      </c>
      <c r="E2365" s="4">
        <v>45800.25</v>
      </c>
      <c r="F2365" s="4">
        <v>45800.267361111109</v>
      </c>
      <c r="G2365" s="4">
        <v>45800.248090277775</v>
      </c>
      <c r="H2365" t="s">
        <v>3155</v>
      </c>
      <c r="I2365" t="s">
        <v>3222</v>
      </c>
      <c r="J2365">
        <v>1</v>
      </c>
      <c r="K2365" t="s">
        <v>3223</v>
      </c>
      <c r="L2365" t="s">
        <v>3564</v>
      </c>
      <c r="M2365" t="s">
        <v>549</v>
      </c>
      <c r="N2365" t="s">
        <v>550</v>
      </c>
      <c r="O2365" t="s">
        <v>616</v>
      </c>
      <c r="P2365" t="s">
        <v>314</v>
      </c>
      <c r="Q2365" t="s">
        <v>320</v>
      </c>
    </row>
    <row r="2366" spans="1:17">
      <c r="A2366" t="s">
        <v>22935</v>
      </c>
      <c r="B2366" t="s">
        <v>22936</v>
      </c>
      <c r="C2366" t="s">
        <v>22956</v>
      </c>
      <c r="D2366" s="4">
        <v>45799.265810185185</v>
      </c>
      <c r="E2366" s="4">
        <v>45803.895833333336</v>
      </c>
      <c r="F2366" s="4">
        <v>45803.913194444445</v>
      </c>
      <c r="G2366" s="4"/>
      <c r="H2366" t="s">
        <v>3155</v>
      </c>
      <c r="I2366" t="s">
        <v>3280</v>
      </c>
      <c r="J2366">
        <v>0</v>
      </c>
      <c r="K2366" t="s">
        <v>3379</v>
      </c>
      <c r="L2366" t="s">
        <v>3245</v>
      </c>
      <c r="M2366" t="s">
        <v>549</v>
      </c>
      <c r="N2366" t="s">
        <v>550</v>
      </c>
      <c r="O2366" t="s">
        <v>1923</v>
      </c>
      <c r="P2366" t="s">
        <v>1924</v>
      </c>
      <c r="Q2366" t="s">
        <v>3199</v>
      </c>
    </row>
    <row r="2367" spans="1:17">
      <c r="A2367" t="s">
        <v>20187</v>
      </c>
      <c r="B2367" t="s">
        <v>20188</v>
      </c>
      <c r="C2367" t="s">
        <v>22957</v>
      </c>
      <c r="D2367" s="4">
        <v>45799.265590277777</v>
      </c>
      <c r="E2367" s="4">
        <v>45800.4375</v>
      </c>
      <c r="F2367" s="4">
        <v>45800.475694444445</v>
      </c>
      <c r="G2367" s="4"/>
      <c r="H2367" t="s">
        <v>3155</v>
      </c>
      <c r="I2367" t="s">
        <v>3156</v>
      </c>
      <c r="J2367">
        <v>0</v>
      </c>
      <c r="K2367" t="s">
        <v>3157</v>
      </c>
      <c r="L2367" t="s">
        <v>3593</v>
      </c>
      <c r="M2367" t="s">
        <v>549</v>
      </c>
      <c r="N2367" t="s">
        <v>559</v>
      </c>
      <c r="O2367" t="s">
        <v>469</v>
      </c>
      <c r="P2367" t="s">
        <v>180</v>
      </c>
      <c r="Q2367" t="s">
        <v>183</v>
      </c>
    </row>
    <row r="2368" spans="1:17">
      <c r="A2368" t="s">
        <v>22958</v>
      </c>
      <c r="B2368" t="s">
        <v>22959</v>
      </c>
      <c r="C2368" t="s">
        <v>22960</v>
      </c>
      <c r="D2368" s="4">
        <v>45799.264872685184</v>
      </c>
      <c r="E2368" s="4">
        <v>45801.333333333336</v>
      </c>
      <c r="F2368" s="4">
        <v>45801.350694444445</v>
      </c>
      <c r="G2368" s="4">
        <v>45801.331365740742</v>
      </c>
      <c r="H2368" t="s">
        <v>3155</v>
      </c>
      <c r="I2368" t="s">
        <v>3175</v>
      </c>
      <c r="J2368">
        <v>0</v>
      </c>
      <c r="K2368" t="s">
        <v>3157</v>
      </c>
      <c r="L2368" t="s">
        <v>3564</v>
      </c>
      <c r="M2368" t="s">
        <v>549</v>
      </c>
      <c r="N2368" t="s">
        <v>550</v>
      </c>
      <c r="O2368" t="s">
        <v>551</v>
      </c>
      <c r="P2368" t="s">
        <v>149</v>
      </c>
      <c r="Q2368" t="s">
        <v>210</v>
      </c>
    </row>
    <row r="2369" spans="1:17">
      <c r="A2369" t="s">
        <v>11597</v>
      </c>
      <c r="B2369" t="s">
        <v>11598</v>
      </c>
      <c r="C2369" t="s">
        <v>22961</v>
      </c>
      <c r="D2369" s="4">
        <v>45799.258784722224</v>
      </c>
      <c r="E2369" s="4">
        <v>45801.145833333336</v>
      </c>
      <c r="F2369" s="4">
        <v>45801.184027777781</v>
      </c>
      <c r="G2369" s="4">
        <v>45801.148055555554</v>
      </c>
      <c r="H2369" t="s">
        <v>3155</v>
      </c>
      <c r="I2369" t="s">
        <v>3156</v>
      </c>
      <c r="J2369">
        <v>0</v>
      </c>
      <c r="K2369" t="s">
        <v>3194</v>
      </c>
      <c r="L2369" t="s">
        <v>3564</v>
      </c>
      <c r="M2369" t="s">
        <v>549</v>
      </c>
      <c r="N2369" t="s">
        <v>550</v>
      </c>
      <c r="O2369" t="s">
        <v>551</v>
      </c>
      <c r="P2369" t="s">
        <v>145</v>
      </c>
      <c r="Q2369" t="s">
        <v>222</v>
      </c>
    </row>
    <row r="2370" spans="1:17">
      <c r="A2370" t="s">
        <v>22962</v>
      </c>
      <c r="B2370" t="s">
        <v>22963</v>
      </c>
      <c r="C2370" t="s">
        <v>22964</v>
      </c>
      <c r="D2370" s="4">
        <v>45799.255810185183</v>
      </c>
      <c r="E2370" s="4">
        <v>45802.416666666664</v>
      </c>
      <c r="F2370" s="4">
        <v>45802.434027777781</v>
      </c>
      <c r="G2370" s="4">
        <v>45802.415590277778</v>
      </c>
      <c r="H2370" t="s">
        <v>3155</v>
      </c>
      <c r="I2370" t="s">
        <v>3162</v>
      </c>
      <c r="J2370">
        <v>0</v>
      </c>
      <c r="K2370" t="s">
        <v>3179</v>
      </c>
      <c r="L2370" t="s">
        <v>3564</v>
      </c>
      <c r="M2370" t="s">
        <v>549</v>
      </c>
      <c r="N2370" t="s">
        <v>550</v>
      </c>
      <c r="O2370" t="s">
        <v>1923</v>
      </c>
      <c r="P2370" t="s">
        <v>1924</v>
      </c>
      <c r="Q2370" t="s">
        <v>3199</v>
      </c>
    </row>
    <row r="2371" spans="1:17">
      <c r="A2371" t="s">
        <v>19793</v>
      </c>
      <c r="B2371" t="s">
        <v>19794</v>
      </c>
      <c r="C2371" t="s">
        <v>22965</v>
      </c>
      <c r="D2371" s="4">
        <v>45799.250497685185</v>
      </c>
      <c r="E2371" s="4">
        <v>45801.666666666664</v>
      </c>
      <c r="F2371" s="4">
        <v>45801.684027777781</v>
      </c>
      <c r="G2371" s="4">
        <v>45801.666944444441</v>
      </c>
      <c r="H2371" t="s">
        <v>3155</v>
      </c>
      <c r="I2371" t="s">
        <v>3171</v>
      </c>
      <c r="J2371">
        <v>1001</v>
      </c>
      <c r="K2371" t="s">
        <v>3157</v>
      </c>
      <c r="L2371" t="s">
        <v>3564</v>
      </c>
      <c r="M2371" t="s">
        <v>549</v>
      </c>
      <c r="N2371" t="s">
        <v>550</v>
      </c>
      <c r="O2371" t="s">
        <v>616</v>
      </c>
      <c r="P2371" t="s">
        <v>314</v>
      </c>
      <c r="Q2371" t="s">
        <v>315</v>
      </c>
    </row>
    <row r="2372" spans="1:17">
      <c r="A2372" t="s">
        <v>22966</v>
      </c>
      <c r="B2372" t="s">
        <v>22967</v>
      </c>
      <c r="C2372" t="s">
        <v>22968</v>
      </c>
      <c r="D2372" s="4">
        <v>45799.247731481482</v>
      </c>
      <c r="E2372" s="4">
        <v>45801.416666666664</v>
      </c>
      <c r="F2372" s="4">
        <v>45801.434027777781</v>
      </c>
      <c r="G2372" s="4">
        <v>45801.413217592592</v>
      </c>
      <c r="H2372" t="s">
        <v>3155</v>
      </c>
      <c r="I2372" t="s">
        <v>3175</v>
      </c>
      <c r="J2372">
        <v>0</v>
      </c>
      <c r="K2372" t="s">
        <v>3157</v>
      </c>
      <c r="L2372" t="s">
        <v>3564</v>
      </c>
      <c r="M2372" t="s">
        <v>549</v>
      </c>
      <c r="N2372" t="s">
        <v>550</v>
      </c>
      <c r="O2372" t="s">
        <v>136</v>
      </c>
      <c r="P2372" t="s">
        <v>147</v>
      </c>
      <c r="Q2372" t="s">
        <v>255</v>
      </c>
    </row>
    <row r="2373" spans="1:17">
      <c r="A2373" t="s">
        <v>22969</v>
      </c>
      <c r="B2373" t="s">
        <v>22970</v>
      </c>
      <c r="C2373" t="s">
        <v>22971</v>
      </c>
      <c r="D2373" s="4">
        <v>45799.245324074072</v>
      </c>
      <c r="E2373" s="4">
        <v>45800.291666666664</v>
      </c>
      <c r="F2373" s="4">
        <v>45800.309027777781</v>
      </c>
      <c r="G2373" s="4">
        <v>45800.291504629633</v>
      </c>
      <c r="H2373" t="s">
        <v>3155</v>
      </c>
      <c r="I2373" t="s">
        <v>3175</v>
      </c>
      <c r="J2373">
        <v>1001</v>
      </c>
      <c r="K2373" t="s">
        <v>3157</v>
      </c>
      <c r="L2373" t="s">
        <v>3564</v>
      </c>
      <c r="M2373" t="s">
        <v>549</v>
      </c>
      <c r="N2373" t="s">
        <v>550</v>
      </c>
      <c r="O2373" t="s">
        <v>551</v>
      </c>
      <c r="P2373" t="s">
        <v>149</v>
      </c>
      <c r="Q2373" t="s">
        <v>207</v>
      </c>
    </row>
    <row r="2374" spans="1:17">
      <c r="A2374" t="s">
        <v>22369</v>
      </c>
      <c r="B2374" t="s">
        <v>22370</v>
      </c>
      <c r="C2374" t="s">
        <v>22972</v>
      </c>
      <c r="D2374" s="4">
        <v>45799.242766203701</v>
      </c>
      <c r="E2374" s="4">
        <v>45800.583333333336</v>
      </c>
      <c r="F2374" s="4">
        <v>45800.600694444445</v>
      </c>
      <c r="G2374" s="4"/>
      <c r="H2374" t="s">
        <v>3155</v>
      </c>
      <c r="I2374" t="s">
        <v>3171</v>
      </c>
      <c r="J2374">
        <v>1001</v>
      </c>
      <c r="K2374" t="s">
        <v>3157</v>
      </c>
      <c r="L2374" t="s">
        <v>3245</v>
      </c>
      <c r="M2374" t="s">
        <v>549</v>
      </c>
      <c r="N2374" t="s">
        <v>550</v>
      </c>
      <c r="O2374" t="s">
        <v>136</v>
      </c>
      <c r="P2374" t="s">
        <v>147</v>
      </c>
      <c r="Q2374" t="s">
        <v>21124</v>
      </c>
    </row>
    <row r="2375" spans="1:17">
      <c r="A2375" t="s">
        <v>22844</v>
      </c>
      <c r="B2375" t="s">
        <v>22860</v>
      </c>
      <c r="C2375" t="s">
        <v>22973</v>
      </c>
      <c r="D2375" s="4">
        <v>45799.242280092592</v>
      </c>
      <c r="E2375" s="4">
        <v>45801.375</v>
      </c>
      <c r="F2375" s="4">
        <v>45801.413194444445</v>
      </c>
      <c r="G2375" s="4"/>
      <c r="H2375" t="s">
        <v>3155</v>
      </c>
      <c r="I2375" t="s">
        <v>3240</v>
      </c>
      <c r="J2375">
        <v>1001</v>
      </c>
      <c r="K2375" t="s">
        <v>3157</v>
      </c>
      <c r="L2375" t="s">
        <v>3245</v>
      </c>
      <c r="M2375" t="s">
        <v>549</v>
      </c>
      <c r="N2375" t="s">
        <v>550</v>
      </c>
      <c r="O2375" t="s">
        <v>551</v>
      </c>
      <c r="P2375" t="s">
        <v>242</v>
      </c>
      <c r="Q2375" t="s">
        <v>248</v>
      </c>
    </row>
    <row r="2376" spans="1:17">
      <c r="A2376" t="s">
        <v>22974</v>
      </c>
      <c r="B2376" t="s">
        <v>22975</v>
      </c>
      <c r="C2376" t="s">
        <v>22976</v>
      </c>
      <c r="D2376" s="4">
        <v>45799.233182870368</v>
      </c>
      <c r="E2376" s="4">
        <v>45815.291666666664</v>
      </c>
      <c r="F2376" s="4">
        <v>45815.329861111109</v>
      </c>
      <c r="G2376" s="4"/>
      <c r="H2376" t="s">
        <v>3155</v>
      </c>
      <c r="I2376" t="s">
        <v>3240</v>
      </c>
      <c r="J2376">
        <v>1002</v>
      </c>
      <c r="K2376" t="s">
        <v>3157</v>
      </c>
      <c r="L2376" t="s">
        <v>3158</v>
      </c>
      <c r="M2376" t="s">
        <v>549</v>
      </c>
      <c r="N2376" t="s">
        <v>550</v>
      </c>
      <c r="O2376" t="s">
        <v>136</v>
      </c>
      <c r="P2376" t="s">
        <v>147</v>
      </c>
      <c r="Q2376" t="s">
        <v>259</v>
      </c>
    </row>
    <row r="2377" spans="1:17">
      <c r="A2377" t="s">
        <v>22369</v>
      </c>
      <c r="B2377" t="s">
        <v>22370</v>
      </c>
      <c r="C2377" t="s">
        <v>22977</v>
      </c>
      <c r="D2377" s="4">
        <v>45799.227650462963</v>
      </c>
      <c r="E2377" s="4">
        <v>45800.583333333336</v>
      </c>
      <c r="F2377" s="4">
        <v>45800.600694444445</v>
      </c>
      <c r="G2377" s="4"/>
      <c r="H2377" t="s">
        <v>3155</v>
      </c>
      <c r="I2377" t="s">
        <v>3184</v>
      </c>
      <c r="J2377">
        <v>0</v>
      </c>
      <c r="K2377" t="s">
        <v>3157</v>
      </c>
      <c r="L2377" t="s">
        <v>3245</v>
      </c>
      <c r="M2377" t="s">
        <v>549</v>
      </c>
      <c r="N2377" t="s">
        <v>550</v>
      </c>
      <c r="O2377" t="s">
        <v>136</v>
      </c>
      <c r="P2377" t="s">
        <v>147</v>
      </c>
      <c r="Q2377" t="s">
        <v>21124</v>
      </c>
    </row>
    <row r="2378" spans="1:17">
      <c r="A2378" t="s">
        <v>22978</v>
      </c>
      <c r="B2378" t="s">
        <v>22979</v>
      </c>
      <c r="C2378" t="s">
        <v>22980</v>
      </c>
      <c r="D2378" s="4">
        <v>45799.224606481483</v>
      </c>
      <c r="E2378" s="4">
        <v>45800.770833333336</v>
      </c>
      <c r="F2378" s="4">
        <v>45800.788194444445</v>
      </c>
      <c r="G2378" s="4">
        <v>45800.773136574076</v>
      </c>
      <c r="H2378" t="s">
        <v>3155</v>
      </c>
      <c r="I2378" t="s">
        <v>3402</v>
      </c>
      <c r="J2378">
        <v>0</v>
      </c>
      <c r="K2378" t="s">
        <v>3403</v>
      </c>
      <c r="L2378" t="s">
        <v>3564</v>
      </c>
      <c r="M2378" t="s">
        <v>549</v>
      </c>
      <c r="N2378" t="s">
        <v>550</v>
      </c>
      <c r="O2378" t="s">
        <v>136</v>
      </c>
      <c r="P2378" t="s">
        <v>147</v>
      </c>
      <c r="Q2378" t="s">
        <v>256</v>
      </c>
    </row>
    <row r="2379" spans="1:17">
      <c r="A2379" t="s">
        <v>22981</v>
      </c>
      <c r="B2379" t="s">
        <v>22982</v>
      </c>
      <c r="C2379" t="s">
        <v>22983</v>
      </c>
      <c r="D2379" s="4">
        <v>45799.221678240741</v>
      </c>
      <c r="E2379" s="4">
        <v>45800.333333333336</v>
      </c>
      <c r="F2379" s="4">
        <v>45800.350694444445</v>
      </c>
      <c r="G2379" s="4">
        <v>45800.333622685182</v>
      </c>
      <c r="H2379" t="s">
        <v>3155</v>
      </c>
      <c r="I2379" t="s">
        <v>3175</v>
      </c>
      <c r="J2379">
        <v>0</v>
      </c>
      <c r="K2379" t="s">
        <v>3157</v>
      </c>
      <c r="L2379" t="s">
        <v>3564</v>
      </c>
      <c r="M2379" t="s">
        <v>549</v>
      </c>
      <c r="N2379" t="s">
        <v>550</v>
      </c>
      <c r="O2379" t="s">
        <v>551</v>
      </c>
      <c r="P2379" t="s">
        <v>149</v>
      </c>
      <c r="Q2379" t="s">
        <v>200</v>
      </c>
    </row>
    <row r="2380" spans="1:17">
      <c r="A2380" t="s">
        <v>22984</v>
      </c>
      <c r="B2380" t="s">
        <v>22985</v>
      </c>
      <c r="C2380" t="s">
        <v>22986</v>
      </c>
      <c r="D2380" s="4">
        <v>45799.194328703707</v>
      </c>
      <c r="E2380" s="4">
        <v>45799.75</v>
      </c>
      <c r="F2380" s="4">
        <v>45799.788194444445</v>
      </c>
      <c r="G2380" s="4"/>
      <c r="H2380" t="s">
        <v>3155</v>
      </c>
      <c r="I2380" t="s">
        <v>3209</v>
      </c>
      <c r="J2380">
        <v>0</v>
      </c>
      <c r="K2380" t="s">
        <v>3157</v>
      </c>
      <c r="L2380" t="s">
        <v>3593</v>
      </c>
      <c r="M2380" t="s">
        <v>549</v>
      </c>
      <c r="N2380" t="s">
        <v>550</v>
      </c>
      <c r="O2380" t="s">
        <v>136</v>
      </c>
      <c r="P2380" t="s">
        <v>143</v>
      </c>
      <c r="Q2380" t="s">
        <v>301</v>
      </c>
    </row>
    <row r="2381" spans="1:17">
      <c r="A2381" t="s">
        <v>22987</v>
      </c>
      <c r="B2381" t="s">
        <v>22988</v>
      </c>
      <c r="C2381" t="s">
        <v>22989</v>
      </c>
      <c r="D2381" s="4">
        <v>45799.188981481479</v>
      </c>
      <c r="E2381" s="4">
        <v>45812.375</v>
      </c>
      <c r="F2381" s="4">
        <v>45812.413194444445</v>
      </c>
      <c r="G2381" s="4"/>
      <c r="H2381" t="s">
        <v>3155</v>
      </c>
      <c r="I2381" t="s">
        <v>3209</v>
      </c>
      <c r="J2381">
        <v>0</v>
      </c>
      <c r="K2381" t="s">
        <v>3157</v>
      </c>
      <c r="L2381" t="s">
        <v>3158</v>
      </c>
      <c r="M2381" t="s">
        <v>549</v>
      </c>
      <c r="N2381" t="s">
        <v>550</v>
      </c>
      <c r="O2381" t="s">
        <v>136</v>
      </c>
      <c r="P2381" t="s">
        <v>143</v>
      </c>
      <c r="Q2381" t="s">
        <v>301</v>
      </c>
    </row>
    <row r="2382" spans="1:17">
      <c r="A2382" t="s">
        <v>21225</v>
      </c>
      <c r="B2382" t="s">
        <v>21226</v>
      </c>
      <c r="C2382" t="s">
        <v>22990</v>
      </c>
      <c r="D2382" s="4">
        <v>45799.134560185186</v>
      </c>
      <c r="E2382" s="4">
        <v>45801.666666666664</v>
      </c>
      <c r="F2382" s="4">
        <v>45801.684027777781</v>
      </c>
      <c r="G2382" s="4"/>
      <c r="H2382" t="s">
        <v>3155</v>
      </c>
      <c r="I2382" t="s">
        <v>3162</v>
      </c>
      <c r="J2382">
        <v>0</v>
      </c>
      <c r="K2382" t="s">
        <v>3227</v>
      </c>
      <c r="L2382" t="s">
        <v>3245</v>
      </c>
      <c r="M2382" t="s">
        <v>549</v>
      </c>
      <c r="N2382" t="s">
        <v>550</v>
      </c>
      <c r="O2382" t="s">
        <v>1923</v>
      </c>
      <c r="P2382" t="s">
        <v>1924</v>
      </c>
      <c r="Q2382" t="s">
        <v>3180</v>
      </c>
    </row>
    <row r="2383" spans="1:17">
      <c r="A2383" t="s">
        <v>22991</v>
      </c>
      <c r="B2383" t="s">
        <v>22992</v>
      </c>
      <c r="C2383" t="s">
        <v>22993</v>
      </c>
      <c r="D2383" s="4">
        <v>45799.131423611114</v>
      </c>
      <c r="E2383" s="4">
        <v>45799.479166666664</v>
      </c>
      <c r="F2383" s="4">
        <v>45799.496527777781</v>
      </c>
      <c r="G2383" s="4"/>
      <c r="H2383" t="s">
        <v>3155</v>
      </c>
      <c r="I2383" t="s">
        <v>3291</v>
      </c>
      <c r="J2383">
        <v>0</v>
      </c>
      <c r="K2383" t="s">
        <v>3194</v>
      </c>
      <c r="L2383" t="s">
        <v>3245</v>
      </c>
      <c r="M2383" t="s">
        <v>549</v>
      </c>
      <c r="N2383" t="s">
        <v>550</v>
      </c>
      <c r="O2383" t="s">
        <v>616</v>
      </c>
      <c r="P2383" t="s">
        <v>314</v>
      </c>
      <c r="Q2383" t="s">
        <v>315</v>
      </c>
    </row>
    <row r="2384" spans="1:17">
      <c r="A2384" t="s">
        <v>22994</v>
      </c>
      <c r="B2384" t="s">
        <v>22995</v>
      </c>
      <c r="C2384" t="s">
        <v>22996</v>
      </c>
      <c r="D2384" s="4">
        <v>45799.124699074076</v>
      </c>
      <c r="E2384" s="4">
        <v>45799.6875</v>
      </c>
      <c r="F2384" s="4">
        <v>45799.704861111109</v>
      </c>
      <c r="G2384" s="4"/>
      <c r="H2384" t="s">
        <v>3155</v>
      </c>
      <c r="I2384" t="s">
        <v>3184</v>
      </c>
      <c r="J2384">
        <v>0</v>
      </c>
      <c r="K2384" t="s">
        <v>3157</v>
      </c>
      <c r="L2384" t="s">
        <v>3593</v>
      </c>
      <c r="M2384" t="s">
        <v>549</v>
      </c>
      <c r="N2384" t="s">
        <v>550</v>
      </c>
      <c r="O2384" t="s">
        <v>616</v>
      </c>
      <c r="P2384" t="s">
        <v>626</v>
      </c>
      <c r="Q2384" t="s">
        <v>3366</v>
      </c>
    </row>
    <row r="2385" spans="1:17">
      <c r="A2385" t="s">
        <v>22997</v>
      </c>
      <c r="B2385" t="s">
        <v>22998</v>
      </c>
      <c r="C2385" t="s">
        <v>22999</v>
      </c>
      <c r="D2385" s="4">
        <v>45799.09302083333</v>
      </c>
      <c r="E2385" s="4">
        <v>45799.9375</v>
      </c>
      <c r="F2385" s="4">
        <v>45799.975694444445</v>
      </c>
      <c r="G2385" s="4"/>
      <c r="H2385" t="s">
        <v>3155</v>
      </c>
      <c r="I2385" t="s">
        <v>3209</v>
      </c>
      <c r="J2385">
        <v>0</v>
      </c>
      <c r="K2385" t="s">
        <v>3157</v>
      </c>
      <c r="L2385" t="s">
        <v>3593</v>
      </c>
      <c r="M2385" t="s">
        <v>549</v>
      </c>
      <c r="N2385" t="s">
        <v>550</v>
      </c>
      <c r="O2385" t="s">
        <v>136</v>
      </c>
      <c r="P2385" t="s">
        <v>264</v>
      </c>
      <c r="Q2385" t="s">
        <v>266</v>
      </c>
    </row>
    <row r="2386" spans="1:17">
      <c r="A2386" t="s">
        <v>23001</v>
      </c>
      <c r="B2386" t="s">
        <v>23002</v>
      </c>
      <c r="C2386" t="s">
        <v>23003</v>
      </c>
      <c r="D2386" s="4">
        <v>45799.061006944445</v>
      </c>
      <c r="E2386" s="4">
        <v>45799.541666666664</v>
      </c>
      <c r="F2386" s="4">
        <v>45799.579861111109</v>
      </c>
      <c r="G2386" s="4"/>
      <c r="H2386" t="s">
        <v>3155</v>
      </c>
      <c r="I2386" t="s">
        <v>3209</v>
      </c>
      <c r="J2386">
        <v>0</v>
      </c>
      <c r="K2386" t="s">
        <v>3157</v>
      </c>
      <c r="L2386" t="s">
        <v>3593</v>
      </c>
      <c r="M2386" t="s">
        <v>549</v>
      </c>
      <c r="N2386" t="s">
        <v>550</v>
      </c>
      <c r="O2386" t="s">
        <v>616</v>
      </c>
      <c r="P2386" t="s">
        <v>314</v>
      </c>
      <c r="Q2386" t="s">
        <v>320</v>
      </c>
    </row>
    <row r="2387" spans="1:17">
      <c r="A2387" t="s">
        <v>23004</v>
      </c>
      <c r="B2387" t="s">
        <v>23005</v>
      </c>
      <c r="C2387" t="s">
        <v>23006</v>
      </c>
      <c r="D2387" s="4">
        <v>45799.058379629627</v>
      </c>
      <c r="E2387" s="4">
        <v>45799.958333333336</v>
      </c>
      <c r="F2387" s="4">
        <v>45799.996527777781</v>
      </c>
      <c r="G2387" s="4">
        <v>45799.952187499999</v>
      </c>
      <c r="H2387" t="s">
        <v>3155</v>
      </c>
      <c r="I2387" t="s">
        <v>3156</v>
      </c>
      <c r="J2387">
        <v>0</v>
      </c>
      <c r="K2387" t="s">
        <v>3194</v>
      </c>
      <c r="L2387" t="s">
        <v>3564</v>
      </c>
      <c r="M2387" t="s">
        <v>549</v>
      </c>
      <c r="N2387" t="s">
        <v>550</v>
      </c>
      <c r="O2387" t="s">
        <v>551</v>
      </c>
      <c r="P2387" t="s">
        <v>141</v>
      </c>
      <c r="Q2387" t="s">
        <v>241</v>
      </c>
    </row>
    <row r="2388" spans="1:17">
      <c r="A2388" t="s">
        <v>23007</v>
      </c>
      <c r="B2388" t="s">
        <v>23008</v>
      </c>
      <c r="C2388" t="s">
        <v>23009</v>
      </c>
      <c r="D2388" s="4">
        <v>45799.057870370372</v>
      </c>
      <c r="E2388" s="4">
        <v>45804.791666666664</v>
      </c>
      <c r="F2388" s="4">
        <v>45804.809027777781</v>
      </c>
      <c r="G2388" s="4"/>
      <c r="H2388" t="s">
        <v>3155</v>
      </c>
      <c r="I2388" t="s">
        <v>3291</v>
      </c>
      <c r="J2388">
        <v>0</v>
      </c>
      <c r="K2388" t="s">
        <v>3157</v>
      </c>
      <c r="L2388" t="s">
        <v>3245</v>
      </c>
      <c r="M2388" t="s">
        <v>549</v>
      </c>
      <c r="N2388" t="s">
        <v>550</v>
      </c>
      <c r="O2388" t="s">
        <v>616</v>
      </c>
      <c r="P2388" t="s">
        <v>314</v>
      </c>
      <c r="Q2388" t="s">
        <v>319</v>
      </c>
    </row>
    <row r="2389" spans="1:17">
      <c r="A2389" t="s">
        <v>23010</v>
      </c>
      <c r="B2389" t="s">
        <v>23011</v>
      </c>
      <c r="C2389" t="s">
        <v>23012</v>
      </c>
      <c r="D2389" s="4">
        <v>45799.057314814818</v>
      </c>
      <c r="E2389" s="4">
        <v>45808.458333333336</v>
      </c>
      <c r="F2389" s="4">
        <v>45808.496527777781</v>
      </c>
      <c r="G2389" s="4"/>
      <c r="H2389" t="s">
        <v>3155</v>
      </c>
      <c r="I2389" t="s">
        <v>3209</v>
      </c>
      <c r="J2389">
        <v>0</v>
      </c>
      <c r="K2389" t="s">
        <v>3157</v>
      </c>
      <c r="L2389" t="s">
        <v>3158</v>
      </c>
      <c r="M2389" t="s">
        <v>549</v>
      </c>
      <c r="N2389" t="s">
        <v>550</v>
      </c>
      <c r="O2389" t="s">
        <v>136</v>
      </c>
      <c r="P2389" t="s">
        <v>143</v>
      </c>
      <c r="Q2389" t="s">
        <v>300</v>
      </c>
    </row>
    <row r="2390" spans="1:17">
      <c r="A2390" t="s">
        <v>22101</v>
      </c>
      <c r="B2390" t="s">
        <v>22102</v>
      </c>
      <c r="C2390" t="s">
        <v>23013</v>
      </c>
      <c r="D2390" s="4">
        <v>45799.055520833332</v>
      </c>
      <c r="E2390" s="4">
        <v>45800.833333333336</v>
      </c>
      <c r="F2390" s="4">
        <v>45800.850694444445</v>
      </c>
      <c r="G2390" s="4"/>
      <c r="H2390" t="s">
        <v>3155</v>
      </c>
      <c r="I2390" t="s">
        <v>3175</v>
      </c>
      <c r="J2390">
        <v>0</v>
      </c>
      <c r="K2390" t="s">
        <v>3157</v>
      </c>
      <c r="L2390" t="s">
        <v>3245</v>
      </c>
      <c r="M2390" t="s">
        <v>549</v>
      </c>
      <c r="N2390" t="s">
        <v>550</v>
      </c>
      <c r="O2390" t="s">
        <v>136</v>
      </c>
      <c r="P2390" t="s">
        <v>147</v>
      </c>
      <c r="Q2390" t="s">
        <v>258</v>
      </c>
    </row>
    <row r="2391" spans="1:17">
      <c r="A2391" t="s">
        <v>23014</v>
      </c>
      <c r="B2391" t="s">
        <v>23015</v>
      </c>
      <c r="C2391" t="s">
        <v>23016</v>
      </c>
      <c r="D2391" s="4">
        <v>45799.05296296296</v>
      </c>
      <c r="E2391" s="4">
        <v>45802.333333333336</v>
      </c>
      <c r="F2391" s="4">
        <v>45802.371527777781</v>
      </c>
      <c r="G2391" s="4">
        <v>45802.339004629626</v>
      </c>
      <c r="H2391" t="s">
        <v>3155</v>
      </c>
      <c r="I2391" t="s">
        <v>3240</v>
      </c>
      <c r="J2391">
        <v>1001</v>
      </c>
      <c r="K2391" t="s">
        <v>3157</v>
      </c>
      <c r="L2391" t="s">
        <v>3564</v>
      </c>
      <c r="M2391" t="s">
        <v>549</v>
      </c>
      <c r="N2391" t="s">
        <v>559</v>
      </c>
      <c r="O2391" t="s">
        <v>469</v>
      </c>
      <c r="P2391" t="s">
        <v>180</v>
      </c>
      <c r="Q2391" t="s">
        <v>184</v>
      </c>
    </row>
    <row r="2392" spans="1:17">
      <c r="A2392" t="s">
        <v>23017</v>
      </c>
      <c r="B2392" t="s">
        <v>23018</v>
      </c>
      <c r="C2392" t="s">
        <v>23019</v>
      </c>
      <c r="D2392" s="4">
        <v>45799.028645833336</v>
      </c>
      <c r="E2392" s="4">
        <v>45801.916666666664</v>
      </c>
      <c r="F2392" s="4">
        <v>45801.954861111109</v>
      </c>
      <c r="G2392" s="4">
        <v>45801.915925925925</v>
      </c>
      <c r="H2392" t="s">
        <v>3155</v>
      </c>
      <c r="I2392" t="s">
        <v>3156</v>
      </c>
      <c r="J2392">
        <v>0</v>
      </c>
      <c r="K2392" t="s">
        <v>3157</v>
      </c>
      <c r="L2392" t="s">
        <v>3564</v>
      </c>
      <c r="M2392" t="s">
        <v>549</v>
      </c>
      <c r="N2392" t="s">
        <v>559</v>
      </c>
      <c r="O2392" t="s">
        <v>469</v>
      </c>
      <c r="P2392" t="s">
        <v>180</v>
      </c>
      <c r="Q2392" t="s">
        <v>183</v>
      </c>
    </row>
    <row r="2393" spans="1:17">
      <c r="A2393" t="s">
        <v>23020</v>
      </c>
      <c r="B2393" t="s">
        <v>23021</v>
      </c>
      <c r="C2393" t="s">
        <v>23022</v>
      </c>
      <c r="D2393" s="4">
        <v>45799.028391203705</v>
      </c>
      <c r="E2393" s="4">
        <v>45799.375</v>
      </c>
      <c r="F2393" s="4">
        <v>45799.392361111109</v>
      </c>
      <c r="G2393" s="4"/>
      <c r="H2393" t="s">
        <v>3155</v>
      </c>
      <c r="I2393" t="s">
        <v>3512</v>
      </c>
      <c r="J2393">
        <v>1</v>
      </c>
      <c r="K2393" t="s">
        <v>3157</v>
      </c>
      <c r="L2393" t="s">
        <v>3593</v>
      </c>
      <c r="M2393" t="s">
        <v>549</v>
      </c>
      <c r="N2393" t="s">
        <v>550</v>
      </c>
      <c r="O2393" t="s">
        <v>616</v>
      </c>
      <c r="P2393" t="s">
        <v>314</v>
      </c>
      <c r="Q2393" t="s">
        <v>316</v>
      </c>
    </row>
    <row r="2394" spans="1:17">
      <c r="A2394" t="s">
        <v>21647</v>
      </c>
      <c r="B2394" t="s">
        <v>21648</v>
      </c>
      <c r="C2394" t="s">
        <v>23023</v>
      </c>
      <c r="D2394" s="4">
        <v>45799.025289351855</v>
      </c>
      <c r="E2394" s="4">
        <v>45801.541666666664</v>
      </c>
      <c r="F2394" s="4">
        <v>45801.559027777781</v>
      </c>
      <c r="G2394" s="4"/>
      <c r="H2394" t="s">
        <v>3155</v>
      </c>
      <c r="I2394" t="s">
        <v>3171</v>
      </c>
      <c r="J2394">
        <v>1001</v>
      </c>
      <c r="K2394" t="s">
        <v>3157</v>
      </c>
      <c r="L2394" t="s">
        <v>3245</v>
      </c>
      <c r="M2394" t="s">
        <v>549</v>
      </c>
      <c r="N2394" t="s">
        <v>559</v>
      </c>
      <c r="O2394" t="s">
        <v>504</v>
      </c>
      <c r="P2394" t="s">
        <v>325</v>
      </c>
      <c r="Q2394" t="s">
        <v>342</v>
      </c>
    </row>
    <row r="2395" spans="1:17">
      <c r="A2395" t="s">
        <v>22058</v>
      </c>
      <c r="B2395" t="s">
        <v>22059</v>
      </c>
      <c r="C2395" t="s">
        <v>23024</v>
      </c>
      <c r="D2395" s="4">
        <v>45799.024305555555</v>
      </c>
      <c r="E2395" s="4">
        <v>45800.291666666664</v>
      </c>
      <c r="F2395" s="4">
        <v>45800.309027777781</v>
      </c>
      <c r="G2395" s="4"/>
      <c r="H2395" t="s">
        <v>3155</v>
      </c>
      <c r="I2395" t="s">
        <v>3171</v>
      </c>
      <c r="J2395">
        <v>0</v>
      </c>
      <c r="K2395" t="s">
        <v>3227</v>
      </c>
      <c r="L2395" t="s">
        <v>3593</v>
      </c>
      <c r="M2395" t="s">
        <v>549</v>
      </c>
      <c r="N2395" t="s">
        <v>559</v>
      </c>
      <c r="O2395" t="s">
        <v>469</v>
      </c>
      <c r="P2395" t="s">
        <v>189</v>
      </c>
      <c r="Q2395" t="s">
        <v>193</v>
      </c>
    </row>
    <row r="2396" spans="1:17">
      <c r="A2396" t="s">
        <v>23025</v>
      </c>
      <c r="B2396" t="s">
        <v>23026</v>
      </c>
      <c r="C2396" t="s">
        <v>23027</v>
      </c>
      <c r="D2396" s="4">
        <v>45799.023888888885</v>
      </c>
      <c r="E2396" s="4">
        <v>45805.645833333336</v>
      </c>
      <c r="F2396" s="4">
        <v>45805.684027777781</v>
      </c>
      <c r="G2396" s="4"/>
      <c r="H2396" t="s">
        <v>3155</v>
      </c>
      <c r="I2396" t="s">
        <v>3673</v>
      </c>
      <c r="J2396">
        <v>0</v>
      </c>
      <c r="K2396" t="s">
        <v>3194</v>
      </c>
      <c r="L2396" t="s">
        <v>3593</v>
      </c>
      <c r="M2396" t="s">
        <v>549</v>
      </c>
      <c r="N2396" t="s">
        <v>559</v>
      </c>
      <c r="O2396" t="s">
        <v>504</v>
      </c>
      <c r="P2396" t="s">
        <v>325</v>
      </c>
      <c r="Q2396" t="s">
        <v>338</v>
      </c>
    </row>
    <row r="2397" spans="1:17">
      <c r="A2397" t="s">
        <v>21478</v>
      </c>
      <c r="B2397" t="s">
        <v>21479</v>
      </c>
      <c r="C2397" t="s">
        <v>23028</v>
      </c>
      <c r="D2397" s="4">
        <v>45799.022627314815</v>
      </c>
      <c r="E2397" s="4">
        <v>45801.583333333336</v>
      </c>
      <c r="F2397" s="4">
        <v>45801.621527777781</v>
      </c>
      <c r="G2397" s="4"/>
      <c r="H2397" t="s">
        <v>3155</v>
      </c>
      <c r="I2397" t="s">
        <v>3673</v>
      </c>
      <c r="J2397">
        <v>0</v>
      </c>
      <c r="K2397" t="s">
        <v>3157</v>
      </c>
      <c r="L2397" t="s">
        <v>3245</v>
      </c>
      <c r="M2397" t="s">
        <v>549</v>
      </c>
      <c r="N2397" t="s">
        <v>559</v>
      </c>
      <c r="O2397" t="s">
        <v>504</v>
      </c>
      <c r="P2397" t="s">
        <v>325</v>
      </c>
      <c r="Q2397" t="s">
        <v>334</v>
      </c>
    </row>
    <row r="2398" spans="1:17">
      <c r="A2398" t="s">
        <v>21478</v>
      </c>
      <c r="B2398" t="s">
        <v>21487</v>
      </c>
      <c r="C2398" t="s">
        <v>23029</v>
      </c>
      <c r="D2398" s="4">
        <v>45799.02207175926</v>
      </c>
      <c r="E2398" s="4">
        <v>45801.541666666664</v>
      </c>
      <c r="F2398" s="4">
        <v>45801.579861111109</v>
      </c>
      <c r="G2398" s="4"/>
      <c r="H2398" t="s">
        <v>3155</v>
      </c>
      <c r="I2398" t="s">
        <v>3673</v>
      </c>
      <c r="J2398">
        <v>0</v>
      </c>
      <c r="K2398" t="s">
        <v>3194</v>
      </c>
      <c r="L2398" t="s">
        <v>3245</v>
      </c>
      <c r="M2398" t="s">
        <v>549</v>
      </c>
      <c r="N2398" t="s">
        <v>559</v>
      </c>
      <c r="O2398" t="s">
        <v>504</v>
      </c>
      <c r="P2398" t="s">
        <v>325</v>
      </c>
      <c r="Q2398" t="s">
        <v>334</v>
      </c>
    </row>
    <row r="2399" spans="1:17">
      <c r="A2399" t="s">
        <v>22366</v>
      </c>
      <c r="B2399" t="s">
        <v>22367</v>
      </c>
      <c r="C2399" t="s">
        <v>23030</v>
      </c>
      <c r="D2399" s="4">
        <v>45799.020532407405</v>
      </c>
      <c r="E2399" s="4">
        <v>45809.458333333336</v>
      </c>
      <c r="F2399" s="4">
        <v>45809.496527777781</v>
      </c>
      <c r="G2399" s="4"/>
      <c r="H2399" t="s">
        <v>3155</v>
      </c>
      <c r="I2399" t="s">
        <v>3673</v>
      </c>
      <c r="J2399">
        <v>0</v>
      </c>
      <c r="K2399" t="s">
        <v>3227</v>
      </c>
      <c r="L2399" t="s">
        <v>3245</v>
      </c>
      <c r="M2399" t="s">
        <v>549</v>
      </c>
      <c r="N2399" t="s">
        <v>559</v>
      </c>
      <c r="O2399" t="s">
        <v>504</v>
      </c>
      <c r="P2399" t="s">
        <v>325</v>
      </c>
      <c r="Q2399" t="s">
        <v>327</v>
      </c>
    </row>
    <row r="2400" spans="1:17">
      <c r="A2400" t="s">
        <v>23031</v>
      </c>
      <c r="B2400" t="s">
        <v>23032</v>
      </c>
      <c r="C2400" t="s">
        <v>23033</v>
      </c>
      <c r="D2400" s="4">
        <v>45799.019456018519</v>
      </c>
      <c r="E2400" s="4">
        <v>45803.583333333336</v>
      </c>
      <c r="F2400" s="4">
        <v>45803.621527777781</v>
      </c>
      <c r="G2400" s="4">
        <v>45803.577465277776</v>
      </c>
      <c r="H2400" t="s">
        <v>3155</v>
      </c>
      <c r="I2400" t="s">
        <v>3673</v>
      </c>
      <c r="J2400">
        <v>0</v>
      </c>
      <c r="K2400" t="s">
        <v>3194</v>
      </c>
      <c r="L2400" t="s">
        <v>3564</v>
      </c>
      <c r="M2400" t="s">
        <v>549</v>
      </c>
      <c r="N2400" t="s">
        <v>559</v>
      </c>
      <c r="O2400" t="s">
        <v>504</v>
      </c>
      <c r="P2400" t="s">
        <v>325</v>
      </c>
      <c r="Q2400" t="s">
        <v>326</v>
      </c>
    </row>
    <row r="2401" spans="1:17">
      <c r="A2401" t="s">
        <v>23034</v>
      </c>
      <c r="B2401" t="s">
        <v>23035</v>
      </c>
      <c r="C2401" t="s">
        <v>23036</v>
      </c>
      <c r="D2401" s="4">
        <v>45799.018043981479</v>
      </c>
      <c r="E2401" s="4">
        <v>45802.458333333336</v>
      </c>
      <c r="F2401" s="4">
        <v>45802.475694444445</v>
      </c>
      <c r="G2401" s="4">
        <v>45802.460879629631</v>
      </c>
      <c r="H2401" t="s">
        <v>3155</v>
      </c>
      <c r="I2401" t="s">
        <v>3175</v>
      </c>
      <c r="J2401">
        <v>0</v>
      </c>
      <c r="K2401" t="s">
        <v>3157</v>
      </c>
      <c r="L2401" t="s">
        <v>3564</v>
      </c>
      <c r="M2401" t="s">
        <v>549</v>
      </c>
      <c r="N2401" t="s">
        <v>559</v>
      </c>
      <c r="O2401" t="s">
        <v>504</v>
      </c>
      <c r="P2401" t="s">
        <v>325</v>
      </c>
      <c r="Q2401" t="s">
        <v>339</v>
      </c>
    </row>
    <row r="2402" spans="1:17">
      <c r="A2402" t="s">
        <v>33229</v>
      </c>
      <c r="B2402" t="s">
        <v>33230</v>
      </c>
      <c r="C2402" t="s">
        <v>33231</v>
      </c>
      <c r="D2402" s="4">
        <v>45799.016840277778</v>
      </c>
      <c r="E2402" s="4">
        <v>45800.291666666664</v>
      </c>
      <c r="F2402" s="4">
        <v>45800.329861111109</v>
      </c>
      <c r="G2402" s="4">
        <v>45800.283622685187</v>
      </c>
      <c r="H2402" t="s">
        <v>3155</v>
      </c>
      <c r="I2402" t="s">
        <v>3156</v>
      </c>
      <c r="J2402">
        <v>0</v>
      </c>
      <c r="K2402" t="s">
        <v>3157</v>
      </c>
      <c r="L2402" t="s">
        <v>3564</v>
      </c>
      <c r="M2402" t="s">
        <v>549</v>
      </c>
      <c r="N2402" t="s">
        <v>550</v>
      </c>
      <c r="O2402" t="s">
        <v>136</v>
      </c>
      <c r="P2402" t="s">
        <v>147</v>
      </c>
      <c r="Q2402" t="s">
        <v>254</v>
      </c>
    </row>
    <row r="2403" spans="1:17">
      <c r="A2403" t="s">
        <v>23037</v>
      </c>
      <c r="B2403" t="s">
        <v>23038</v>
      </c>
      <c r="C2403" t="s">
        <v>23039</v>
      </c>
      <c r="D2403" s="4">
        <v>45799.015960648147</v>
      </c>
      <c r="E2403" s="4">
        <v>45803.708333333336</v>
      </c>
      <c r="F2403" s="4">
        <v>45803.725694444445</v>
      </c>
      <c r="G2403" s="4">
        <v>45803.699502314812</v>
      </c>
      <c r="H2403" t="s">
        <v>3155</v>
      </c>
      <c r="I2403" t="s">
        <v>3175</v>
      </c>
      <c r="J2403">
        <v>1001</v>
      </c>
      <c r="K2403" t="s">
        <v>3157</v>
      </c>
      <c r="L2403" t="s">
        <v>3564</v>
      </c>
      <c r="M2403" t="s">
        <v>549</v>
      </c>
      <c r="N2403" t="s">
        <v>559</v>
      </c>
      <c r="O2403" t="s">
        <v>504</v>
      </c>
      <c r="P2403" t="s">
        <v>325</v>
      </c>
      <c r="Q2403" t="s">
        <v>344</v>
      </c>
    </row>
    <row r="2404" spans="1:17">
      <c r="A2404" t="s">
        <v>23040</v>
      </c>
      <c r="B2404" t="s">
        <v>23041</v>
      </c>
      <c r="C2404" t="s">
        <v>23042</v>
      </c>
      <c r="D2404" s="4">
        <v>45799.014675925922</v>
      </c>
      <c r="E2404" s="4">
        <v>45808.458333333336</v>
      </c>
      <c r="F2404" s="4">
        <v>45808.496527777781</v>
      </c>
      <c r="G2404" s="4"/>
      <c r="H2404" t="s">
        <v>3155</v>
      </c>
      <c r="I2404" t="s">
        <v>3673</v>
      </c>
      <c r="J2404">
        <v>0</v>
      </c>
      <c r="K2404" t="s">
        <v>3157</v>
      </c>
      <c r="L2404" t="s">
        <v>3158</v>
      </c>
      <c r="M2404" t="s">
        <v>549</v>
      </c>
      <c r="N2404" t="s">
        <v>559</v>
      </c>
      <c r="O2404" t="s">
        <v>504</v>
      </c>
      <c r="P2404" t="s">
        <v>325</v>
      </c>
      <c r="Q2404" t="s">
        <v>332</v>
      </c>
    </row>
    <row r="2405" spans="1:17">
      <c r="A2405" t="s">
        <v>23043</v>
      </c>
      <c r="B2405" t="s">
        <v>23044</v>
      </c>
      <c r="C2405" t="s">
        <v>23045</v>
      </c>
      <c r="D2405" s="4">
        <v>45799.011840277781</v>
      </c>
      <c r="E2405" s="4">
        <v>45805.833333333336</v>
      </c>
      <c r="F2405" s="4">
        <v>45805.871527777781</v>
      </c>
      <c r="G2405" s="4"/>
      <c r="H2405" t="s">
        <v>3155</v>
      </c>
      <c r="I2405" t="s">
        <v>3673</v>
      </c>
      <c r="J2405">
        <v>0</v>
      </c>
      <c r="K2405" t="s">
        <v>3157</v>
      </c>
      <c r="L2405" t="s">
        <v>3245</v>
      </c>
      <c r="M2405" t="s">
        <v>549</v>
      </c>
      <c r="N2405" t="s">
        <v>559</v>
      </c>
      <c r="O2405" t="s">
        <v>504</v>
      </c>
      <c r="P2405" t="s">
        <v>325</v>
      </c>
      <c r="Q2405" t="s">
        <v>339</v>
      </c>
    </row>
    <row r="2406" spans="1:17">
      <c r="A2406" t="s">
        <v>23046</v>
      </c>
      <c r="B2406" t="s">
        <v>23047</v>
      </c>
      <c r="C2406" t="s">
        <v>23048</v>
      </c>
      <c r="D2406" s="4">
        <v>45799.011331018519</v>
      </c>
      <c r="E2406" s="4">
        <v>45802.583333333336</v>
      </c>
      <c r="F2406" s="4">
        <v>45802.600694444445</v>
      </c>
      <c r="G2406" s="4"/>
      <c r="H2406" t="s">
        <v>3155</v>
      </c>
      <c r="I2406" t="s">
        <v>3184</v>
      </c>
      <c r="J2406">
        <v>1</v>
      </c>
      <c r="K2406" t="s">
        <v>3227</v>
      </c>
      <c r="L2406" t="s">
        <v>3593</v>
      </c>
      <c r="M2406" t="s">
        <v>549</v>
      </c>
      <c r="N2406" t="s">
        <v>550</v>
      </c>
      <c r="O2406" t="s">
        <v>136</v>
      </c>
      <c r="P2406" t="s">
        <v>147</v>
      </c>
      <c r="Q2406" t="s">
        <v>21124</v>
      </c>
    </row>
    <row r="2407" spans="1:17">
      <c r="A2407" t="s">
        <v>23049</v>
      </c>
      <c r="B2407" t="s">
        <v>23050</v>
      </c>
      <c r="C2407" t="s">
        <v>23051</v>
      </c>
      <c r="D2407" s="4">
        <v>45799.01048611111</v>
      </c>
      <c r="E2407" s="4">
        <v>45806.708333333336</v>
      </c>
      <c r="F2407" s="4">
        <v>45806.725694444445</v>
      </c>
      <c r="G2407" s="4"/>
      <c r="H2407" t="s">
        <v>3155</v>
      </c>
      <c r="I2407" t="s">
        <v>3175</v>
      </c>
      <c r="J2407">
        <v>0</v>
      </c>
      <c r="K2407" t="s">
        <v>3194</v>
      </c>
      <c r="L2407" t="s">
        <v>3158</v>
      </c>
      <c r="M2407" t="s">
        <v>549</v>
      </c>
      <c r="N2407" t="s">
        <v>559</v>
      </c>
      <c r="O2407" t="s">
        <v>504</v>
      </c>
      <c r="P2407" t="s">
        <v>325</v>
      </c>
      <c r="Q2407" t="s">
        <v>340</v>
      </c>
    </row>
    <row r="2408" spans="1:17">
      <c r="A2408" t="s">
        <v>23052</v>
      </c>
      <c r="B2408" t="s">
        <v>23053</v>
      </c>
      <c r="C2408" t="s">
        <v>23054</v>
      </c>
      <c r="D2408" s="4">
        <v>45799.009965277779</v>
      </c>
      <c r="E2408" s="4">
        <v>45799.833333333336</v>
      </c>
      <c r="F2408" s="4">
        <v>45799.850694444445</v>
      </c>
      <c r="G2408" s="4">
        <v>45799.834097222221</v>
      </c>
      <c r="H2408" t="s">
        <v>3155</v>
      </c>
      <c r="I2408" t="s">
        <v>3175</v>
      </c>
      <c r="J2408">
        <v>0</v>
      </c>
      <c r="K2408" t="s">
        <v>3194</v>
      </c>
      <c r="L2408" t="s">
        <v>3564</v>
      </c>
      <c r="M2408" t="s">
        <v>549</v>
      </c>
      <c r="N2408" t="s">
        <v>550</v>
      </c>
      <c r="O2408" t="s">
        <v>136</v>
      </c>
      <c r="P2408" t="s">
        <v>143</v>
      </c>
      <c r="Q2408" t="s">
        <v>301</v>
      </c>
    </row>
    <row r="2409" spans="1:17">
      <c r="A2409" t="s">
        <v>23055</v>
      </c>
      <c r="B2409" t="s">
        <v>23056</v>
      </c>
      <c r="C2409" t="s">
        <v>23057</v>
      </c>
      <c r="D2409" s="4">
        <v>45799.009004629632</v>
      </c>
      <c r="E2409" s="4">
        <v>45801.375</v>
      </c>
      <c r="F2409" s="4">
        <v>45801.392361111109</v>
      </c>
      <c r="G2409" s="4">
        <v>45801.374490740738</v>
      </c>
      <c r="H2409" t="s">
        <v>3155</v>
      </c>
      <c r="I2409" t="s">
        <v>3175</v>
      </c>
      <c r="J2409">
        <v>1001</v>
      </c>
      <c r="K2409" t="s">
        <v>3157</v>
      </c>
      <c r="L2409" t="s">
        <v>3564</v>
      </c>
      <c r="M2409" t="s">
        <v>549</v>
      </c>
      <c r="N2409" t="s">
        <v>559</v>
      </c>
      <c r="O2409" t="s">
        <v>504</v>
      </c>
      <c r="P2409" t="s">
        <v>325</v>
      </c>
      <c r="Q2409" t="s">
        <v>344</v>
      </c>
    </row>
    <row r="2410" spans="1:17">
      <c r="A2410" t="s">
        <v>22429</v>
      </c>
      <c r="B2410" t="s">
        <v>22430</v>
      </c>
      <c r="C2410" t="s">
        <v>23058</v>
      </c>
      <c r="D2410" s="4">
        <v>45799.0077662037</v>
      </c>
      <c r="E2410" s="4">
        <v>45800.75</v>
      </c>
      <c r="F2410" s="4">
        <v>45800.767361111109</v>
      </c>
      <c r="G2410" s="4"/>
      <c r="H2410" t="s">
        <v>3155</v>
      </c>
      <c r="I2410" t="s">
        <v>3171</v>
      </c>
      <c r="J2410">
        <v>0</v>
      </c>
      <c r="K2410" t="s">
        <v>3157</v>
      </c>
      <c r="L2410" t="s">
        <v>3245</v>
      </c>
      <c r="M2410" t="s">
        <v>549</v>
      </c>
      <c r="N2410" t="s">
        <v>559</v>
      </c>
      <c r="O2410" t="s">
        <v>163</v>
      </c>
      <c r="P2410" t="s">
        <v>472</v>
      </c>
      <c r="Q2410" t="s">
        <v>351</v>
      </c>
    </row>
    <row r="2411" spans="1:17">
      <c r="A2411" t="s">
        <v>22728</v>
      </c>
      <c r="B2411" t="s">
        <v>22729</v>
      </c>
      <c r="C2411" t="s">
        <v>23059</v>
      </c>
      <c r="D2411" s="4">
        <v>45799.007581018515</v>
      </c>
      <c r="E2411" s="4">
        <v>45801.291666666664</v>
      </c>
      <c r="F2411" s="4">
        <v>45801.329861111109</v>
      </c>
      <c r="G2411" s="4"/>
      <c r="H2411" t="s">
        <v>3155</v>
      </c>
      <c r="I2411" t="s">
        <v>3156</v>
      </c>
      <c r="J2411">
        <v>0</v>
      </c>
      <c r="K2411" t="s">
        <v>3157</v>
      </c>
      <c r="L2411" t="s">
        <v>3245</v>
      </c>
      <c r="M2411" t="s">
        <v>549</v>
      </c>
      <c r="N2411" t="s">
        <v>559</v>
      </c>
      <c r="O2411" t="s">
        <v>469</v>
      </c>
      <c r="P2411" t="s">
        <v>180</v>
      </c>
      <c r="Q2411" t="s">
        <v>181</v>
      </c>
    </row>
    <row r="2412" spans="1:17">
      <c r="A2412" t="s">
        <v>23060</v>
      </c>
      <c r="B2412" t="s">
        <v>23061</v>
      </c>
      <c r="C2412" t="s">
        <v>23062</v>
      </c>
      <c r="D2412" s="4">
        <v>45799.004548611112</v>
      </c>
      <c r="E2412" s="4">
        <v>45801.708333333336</v>
      </c>
      <c r="F2412" s="4">
        <v>45801.725694444445</v>
      </c>
      <c r="G2412" s="4">
        <v>45801.706435185188</v>
      </c>
      <c r="H2412" t="s">
        <v>3155</v>
      </c>
      <c r="I2412" t="s">
        <v>3171</v>
      </c>
      <c r="J2412">
        <v>1001</v>
      </c>
      <c r="K2412" t="s">
        <v>3157</v>
      </c>
      <c r="L2412" t="s">
        <v>3564</v>
      </c>
      <c r="M2412" t="s">
        <v>549</v>
      </c>
      <c r="N2412" t="s">
        <v>550</v>
      </c>
      <c r="O2412" t="s">
        <v>551</v>
      </c>
      <c r="P2412" t="s">
        <v>141</v>
      </c>
      <c r="Q2412" t="s">
        <v>236</v>
      </c>
    </row>
    <row r="2413" spans="1:17">
      <c r="A2413" t="s">
        <v>23063</v>
      </c>
      <c r="B2413" t="s">
        <v>23064</v>
      </c>
      <c r="C2413" t="s">
        <v>23065</v>
      </c>
      <c r="D2413" s="4">
        <v>45798.996354166666</v>
      </c>
      <c r="E2413" s="4">
        <v>45822.666666666664</v>
      </c>
      <c r="F2413" s="4">
        <v>45822.684027777781</v>
      </c>
      <c r="G2413" s="4"/>
      <c r="H2413" t="s">
        <v>3155</v>
      </c>
      <c r="I2413" t="s">
        <v>3171</v>
      </c>
      <c r="J2413">
        <v>1001</v>
      </c>
      <c r="K2413" t="s">
        <v>3157</v>
      </c>
      <c r="L2413" t="s">
        <v>3158</v>
      </c>
      <c r="M2413" t="s">
        <v>549</v>
      </c>
      <c r="N2413" t="s">
        <v>550</v>
      </c>
      <c r="O2413" t="s">
        <v>551</v>
      </c>
      <c r="P2413" t="s">
        <v>141</v>
      </c>
      <c r="Q2413" t="s">
        <v>238</v>
      </c>
    </row>
    <row r="2414" spans="1:17">
      <c r="A2414" t="s">
        <v>23066</v>
      </c>
      <c r="B2414" t="s">
        <v>23067</v>
      </c>
      <c r="C2414" t="s">
        <v>23068</v>
      </c>
      <c r="D2414" s="4">
        <v>45798.991747685184</v>
      </c>
      <c r="E2414" s="4">
        <v>45801.416666666664</v>
      </c>
      <c r="F2414" s="4">
        <v>45801.454861111109</v>
      </c>
      <c r="G2414" s="4"/>
      <c r="H2414" t="s">
        <v>3155</v>
      </c>
      <c r="I2414" t="s">
        <v>3240</v>
      </c>
      <c r="J2414">
        <v>1002</v>
      </c>
      <c r="K2414" t="s">
        <v>3157</v>
      </c>
      <c r="L2414" t="s">
        <v>3593</v>
      </c>
      <c r="M2414" t="s">
        <v>549</v>
      </c>
      <c r="N2414" t="s">
        <v>550</v>
      </c>
      <c r="O2414" t="s">
        <v>136</v>
      </c>
      <c r="P2414" t="s">
        <v>143</v>
      </c>
      <c r="Q2414" t="s">
        <v>300</v>
      </c>
    </row>
    <row r="2415" spans="1:17">
      <c r="A2415" t="s">
        <v>22514</v>
      </c>
      <c r="B2415" t="s">
        <v>22517</v>
      </c>
      <c r="C2415" t="s">
        <v>23069</v>
      </c>
      <c r="D2415" s="4">
        <v>45798.985312500001</v>
      </c>
      <c r="E2415" s="4">
        <v>45799.791666666664</v>
      </c>
      <c r="F2415" s="4">
        <v>45799.809027777781</v>
      </c>
      <c r="G2415" s="4"/>
      <c r="H2415" t="s">
        <v>3155</v>
      </c>
      <c r="I2415" t="s">
        <v>3175</v>
      </c>
      <c r="J2415">
        <v>0</v>
      </c>
      <c r="K2415" t="s">
        <v>3157</v>
      </c>
      <c r="L2415" t="s">
        <v>3245</v>
      </c>
      <c r="M2415" t="s">
        <v>549</v>
      </c>
      <c r="N2415" t="s">
        <v>550</v>
      </c>
      <c r="O2415" t="s">
        <v>136</v>
      </c>
      <c r="P2415" t="s">
        <v>143</v>
      </c>
      <c r="Q2415" t="s">
        <v>310</v>
      </c>
    </row>
    <row r="2416" spans="1:17">
      <c r="A2416" t="s">
        <v>23070</v>
      </c>
      <c r="B2416" t="s">
        <v>23071</v>
      </c>
      <c r="C2416" t="s">
        <v>23072</v>
      </c>
      <c r="D2416" s="4">
        <v>45798.98128472222</v>
      </c>
      <c r="E2416" s="4">
        <v>45801.916666666664</v>
      </c>
      <c r="F2416" s="4">
        <v>45801.934027777781</v>
      </c>
      <c r="G2416" s="4"/>
      <c r="H2416" t="s">
        <v>3155</v>
      </c>
      <c r="I2416" t="s">
        <v>3171</v>
      </c>
      <c r="J2416">
        <v>0</v>
      </c>
      <c r="K2416" t="s">
        <v>3157</v>
      </c>
      <c r="L2416" t="s">
        <v>3245</v>
      </c>
      <c r="M2416" t="s">
        <v>549</v>
      </c>
      <c r="N2416" t="s">
        <v>550</v>
      </c>
      <c r="O2416" t="s">
        <v>551</v>
      </c>
      <c r="P2416" t="s">
        <v>141</v>
      </c>
      <c r="Q2416" t="s">
        <v>232</v>
      </c>
    </row>
    <row r="2417" spans="1:17">
      <c r="A2417" t="s">
        <v>23073</v>
      </c>
      <c r="B2417" t="s">
        <v>23074</v>
      </c>
      <c r="C2417" t="s">
        <v>23075</v>
      </c>
      <c r="D2417" s="4">
        <v>45798.954421296294</v>
      </c>
      <c r="E2417" s="4">
        <v>45799.958333333336</v>
      </c>
      <c r="F2417" s="4">
        <v>45799.975694444445</v>
      </c>
      <c r="G2417" s="4">
        <v>45799.954571759263</v>
      </c>
      <c r="H2417" t="s">
        <v>3155</v>
      </c>
      <c r="I2417" t="s">
        <v>3175</v>
      </c>
      <c r="J2417">
        <v>1001</v>
      </c>
      <c r="K2417" t="s">
        <v>3194</v>
      </c>
      <c r="L2417" t="s">
        <v>3564</v>
      </c>
      <c r="M2417" t="s">
        <v>549</v>
      </c>
      <c r="N2417" t="s">
        <v>550</v>
      </c>
      <c r="O2417" t="s">
        <v>136</v>
      </c>
      <c r="P2417" t="s">
        <v>139</v>
      </c>
      <c r="Q2417" t="s">
        <v>273</v>
      </c>
    </row>
    <row r="2418" spans="1:17">
      <c r="A2418" t="s">
        <v>23076</v>
      </c>
      <c r="B2418" t="s">
        <v>23077</v>
      </c>
      <c r="C2418" t="s">
        <v>23078</v>
      </c>
      <c r="D2418" s="4">
        <v>45798.950648148151</v>
      </c>
      <c r="E2418" s="4">
        <v>45800.333333333336</v>
      </c>
      <c r="F2418" s="4">
        <v>45800.350694444445</v>
      </c>
      <c r="G2418" s="4">
        <v>45800.326828703706</v>
      </c>
      <c r="H2418" t="s">
        <v>3155</v>
      </c>
      <c r="I2418" t="s">
        <v>3171</v>
      </c>
      <c r="J2418">
        <v>1001</v>
      </c>
      <c r="K2418" t="s">
        <v>3157</v>
      </c>
      <c r="L2418" t="s">
        <v>3564</v>
      </c>
      <c r="M2418" t="s">
        <v>549</v>
      </c>
      <c r="N2418" t="s">
        <v>550</v>
      </c>
      <c r="O2418" t="s">
        <v>551</v>
      </c>
      <c r="P2418" t="s">
        <v>149</v>
      </c>
      <c r="Q2418" t="s">
        <v>204</v>
      </c>
    </row>
    <row r="2419" spans="1:17">
      <c r="A2419" t="s">
        <v>23079</v>
      </c>
      <c r="B2419" t="s">
        <v>23080</v>
      </c>
      <c r="C2419" t="s">
        <v>23081</v>
      </c>
      <c r="D2419" s="4">
        <v>45798.947534722225</v>
      </c>
      <c r="E2419" s="4">
        <v>45815.708333333336</v>
      </c>
      <c r="F2419" s="4">
        <v>45815.725694444445</v>
      </c>
      <c r="G2419" s="4"/>
      <c r="H2419" t="s">
        <v>3155</v>
      </c>
      <c r="I2419" t="s">
        <v>3175</v>
      </c>
      <c r="J2419">
        <v>0</v>
      </c>
      <c r="K2419" t="s">
        <v>3157</v>
      </c>
      <c r="L2419" t="s">
        <v>3158</v>
      </c>
      <c r="M2419" t="s">
        <v>549</v>
      </c>
      <c r="N2419" t="s">
        <v>550</v>
      </c>
      <c r="O2419" t="s">
        <v>136</v>
      </c>
      <c r="P2419" t="s">
        <v>139</v>
      </c>
      <c r="Q2419" t="s">
        <v>275</v>
      </c>
    </row>
    <row r="2420" spans="1:17">
      <c r="A2420" t="s">
        <v>23082</v>
      </c>
      <c r="B2420" t="s">
        <v>23083</v>
      </c>
      <c r="C2420" t="s">
        <v>23084</v>
      </c>
      <c r="D2420" s="4">
        <v>45798.945729166669</v>
      </c>
      <c r="E2420" s="4">
        <v>45801.708333333336</v>
      </c>
      <c r="F2420" s="4">
        <v>45801.725694444445</v>
      </c>
      <c r="G2420" s="4">
        <v>45801.70753472222</v>
      </c>
      <c r="H2420" t="s">
        <v>3155</v>
      </c>
      <c r="I2420" t="s">
        <v>3171</v>
      </c>
      <c r="J2420">
        <v>1001</v>
      </c>
      <c r="K2420" t="s">
        <v>3157</v>
      </c>
      <c r="L2420" t="s">
        <v>3564</v>
      </c>
      <c r="M2420" t="s">
        <v>549</v>
      </c>
      <c r="N2420" t="s">
        <v>550</v>
      </c>
      <c r="O2420" t="s">
        <v>616</v>
      </c>
      <c r="P2420" t="s">
        <v>314</v>
      </c>
      <c r="Q2420" t="s">
        <v>319</v>
      </c>
    </row>
    <row r="2421" spans="1:17">
      <c r="A2421" t="s">
        <v>22741</v>
      </c>
      <c r="B2421" t="s">
        <v>22742</v>
      </c>
      <c r="C2421" t="s">
        <v>23085</v>
      </c>
      <c r="D2421" s="4">
        <v>45798.941990740743</v>
      </c>
      <c r="E2421" s="4">
        <v>45800.791666666664</v>
      </c>
      <c r="F2421" s="4">
        <v>45800.809027777781</v>
      </c>
      <c r="G2421" s="4"/>
      <c r="H2421" t="s">
        <v>3155</v>
      </c>
      <c r="I2421" t="s">
        <v>3162</v>
      </c>
      <c r="J2421">
        <v>0</v>
      </c>
      <c r="K2421" t="s">
        <v>3379</v>
      </c>
      <c r="L2421" t="s">
        <v>3245</v>
      </c>
      <c r="M2421" t="s">
        <v>549</v>
      </c>
      <c r="N2421" t="s">
        <v>550</v>
      </c>
      <c r="O2421" t="s">
        <v>1923</v>
      </c>
      <c r="P2421" t="s">
        <v>1924</v>
      </c>
      <c r="Q2421" t="s">
        <v>3359</v>
      </c>
    </row>
    <row r="2422" spans="1:17">
      <c r="A2422" t="s">
        <v>23086</v>
      </c>
      <c r="B2422" t="s">
        <v>23087</v>
      </c>
      <c r="C2422" t="s">
        <v>23088</v>
      </c>
      <c r="D2422" s="4">
        <v>45798.939513888887</v>
      </c>
      <c r="E2422" s="4">
        <v>45804.020833333336</v>
      </c>
      <c r="F2422" s="4">
        <v>45804.059027777781</v>
      </c>
      <c r="G2422" s="4"/>
      <c r="H2422" t="s">
        <v>3155</v>
      </c>
      <c r="I2422" t="s">
        <v>3156</v>
      </c>
      <c r="J2422">
        <v>0</v>
      </c>
      <c r="K2422" t="s">
        <v>3194</v>
      </c>
      <c r="L2422" t="s">
        <v>3245</v>
      </c>
      <c r="M2422" t="s">
        <v>549</v>
      </c>
      <c r="N2422" t="s">
        <v>559</v>
      </c>
      <c r="O2422" t="s">
        <v>469</v>
      </c>
      <c r="P2422" t="s">
        <v>180</v>
      </c>
      <c r="Q2422" t="s">
        <v>185</v>
      </c>
    </row>
    <row r="2423" spans="1:17">
      <c r="A2423" t="s">
        <v>22533</v>
      </c>
      <c r="B2423" t="s">
        <v>22534</v>
      </c>
      <c r="C2423" t="s">
        <v>23089</v>
      </c>
      <c r="D2423" s="4">
        <v>45798.939189814817</v>
      </c>
      <c r="E2423" s="4">
        <v>45799.791666666664</v>
      </c>
      <c r="F2423" s="4">
        <v>45799.829861111109</v>
      </c>
      <c r="G2423" s="4"/>
      <c r="H2423" t="s">
        <v>3155</v>
      </c>
      <c r="I2423" t="s">
        <v>3240</v>
      </c>
      <c r="J2423">
        <v>0</v>
      </c>
      <c r="K2423" t="s">
        <v>3157</v>
      </c>
      <c r="L2423" t="s">
        <v>3245</v>
      </c>
      <c r="M2423" t="s">
        <v>549</v>
      </c>
      <c r="N2423" t="s">
        <v>559</v>
      </c>
      <c r="O2423" t="s">
        <v>504</v>
      </c>
      <c r="P2423" t="s">
        <v>325</v>
      </c>
      <c r="Q2423" t="s">
        <v>330</v>
      </c>
    </row>
    <row r="2424" spans="1:17">
      <c r="A2424" t="s">
        <v>22030</v>
      </c>
      <c r="B2424" t="s">
        <v>22031</v>
      </c>
      <c r="C2424" t="s">
        <v>23090</v>
      </c>
      <c r="D2424" s="4">
        <v>45798.938564814816</v>
      </c>
      <c r="E2424" s="4">
        <v>45802.4375</v>
      </c>
      <c r="F2424" s="4">
        <v>45802.454861111109</v>
      </c>
      <c r="G2424" s="4"/>
      <c r="H2424" t="s">
        <v>3155</v>
      </c>
      <c r="I2424" t="s">
        <v>3512</v>
      </c>
      <c r="J2424">
        <v>1</v>
      </c>
      <c r="K2424" t="s">
        <v>3157</v>
      </c>
      <c r="L2424" t="s">
        <v>3245</v>
      </c>
      <c r="M2424" t="s">
        <v>549</v>
      </c>
      <c r="N2424" t="s">
        <v>550</v>
      </c>
      <c r="O2424" t="s">
        <v>551</v>
      </c>
      <c r="P2424" t="s">
        <v>145</v>
      </c>
      <c r="Q2424" t="s">
        <v>217</v>
      </c>
    </row>
    <row r="2425" spans="1:17">
      <c r="A2425" t="s">
        <v>22325</v>
      </c>
      <c r="B2425" t="s">
        <v>22326</v>
      </c>
      <c r="C2425" t="s">
        <v>23091</v>
      </c>
      <c r="D2425" s="4">
        <v>45798.936493055553</v>
      </c>
      <c r="E2425" s="4">
        <v>45801.666666666664</v>
      </c>
      <c r="F2425" s="4">
        <v>45801.704861111109</v>
      </c>
      <c r="G2425" s="4"/>
      <c r="H2425" t="s">
        <v>3155</v>
      </c>
      <c r="I2425" t="s">
        <v>3156</v>
      </c>
      <c r="J2425">
        <v>0</v>
      </c>
      <c r="K2425" t="s">
        <v>3157</v>
      </c>
      <c r="L2425" t="s">
        <v>3245</v>
      </c>
      <c r="M2425" t="s">
        <v>549</v>
      </c>
      <c r="N2425" t="s">
        <v>550</v>
      </c>
      <c r="O2425" t="s">
        <v>551</v>
      </c>
      <c r="P2425" t="s">
        <v>141</v>
      </c>
      <c r="Q2425" t="s">
        <v>231</v>
      </c>
    </row>
    <row r="2426" spans="1:17">
      <c r="A2426" t="s">
        <v>23092</v>
      </c>
      <c r="B2426" t="s">
        <v>23093</v>
      </c>
      <c r="C2426" t="s">
        <v>23094</v>
      </c>
      <c r="D2426" s="4">
        <v>45798.934965277775</v>
      </c>
      <c r="E2426" s="4">
        <v>45801.791666666664</v>
      </c>
      <c r="F2426" s="4">
        <v>45801.829861111109</v>
      </c>
      <c r="G2426" s="4"/>
      <c r="H2426" t="s">
        <v>3155</v>
      </c>
      <c r="I2426" t="s">
        <v>3240</v>
      </c>
      <c r="J2426">
        <v>0</v>
      </c>
      <c r="K2426" t="s">
        <v>3157</v>
      </c>
      <c r="L2426" t="s">
        <v>3245</v>
      </c>
      <c r="M2426" t="s">
        <v>549</v>
      </c>
      <c r="N2426" t="s">
        <v>550</v>
      </c>
      <c r="O2426" t="s">
        <v>551</v>
      </c>
      <c r="P2426" t="s">
        <v>141</v>
      </c>
      <c r="Q2426" t="s">
        <v>241</v>
      </c>
    </row>
    <row r="2427" spans="1:17">
      <c r="A2427" t="s">
        <v>21592</v>
      </c>
      <c r="B2427" t="s">
        <v>21593</v>
      </c>
      <c r="C2427" t="s">
        <v>23095</v>
      </c>
      <c r="D2427" s="4">
        <v>45798.932557870372</v>
      </c>
      <c r="E2427" s="4">
        <v>45801.666666666664</v>
      </c>
      <c r="F2427" s="4">
        <v>45801.684027777781</v>
      </c>
      <c r="G2427" s="4"/>
      <c r="H2427" t="s">
        <v>3155</v>
      </c>
      <c r="I2427" t="s">
        <v>3175</v>
      </c>
      <c r="J2427">
        <v>0</v>
      </c>
      <c r="K2427" t="s">
        <v>3157</v>
      </c>
      <c r="L2427" t="s">
        <v>3245</v>
      </c>
      <c r="M2427" t="s">
        <v>549</v>
      </c>
      <c r="N2427" t="s">
        <v>550</v>
      </c>
      <c r="O2427" t="s">
        <v>136</v>
      </c>
      <c r="P2427" t="s">
        <v>139</v>
      </c>
      <c r="Q2427" t="s">
        <v>275</v>
      </c>
    </row>
    <row r="2428" spans="1:17">
      <c r="A2428" t="s">
        <v>23096</v>
      </c>
      <c r="B2428" t="s">
        <v>23097</v>
      </c>
      <c r="C2428" t="s">
        <v>23098</v>
      </c>
      <c r="D2428" s="4">
        <v>45798.927453703705</v>
      </c>
      <c r="E2428" s="4">
        <v>45799.9375</v>
      </c>
      <c r="F2428" s="4">
        <v>45799.954861111109</v>
      </c>
      <c r="G2428" s="4">
        <v>45799.936840277776</v>
      </c>
      <c r="H2428" t="s">
        <v>3155</v>
      </c>
      <c r="I2428" t="s">
        <v>3175</v>
      </c>
      <c r="J2428">
        <v>0</v>
      </c>
      <c r="K2428" t="s">
        <v>3157</v>
      </c>
      <c r="L2428" t="s">
        <v>3564</v>
      </c>
      <c r="M2428" t="s">
        <v>549</v>
      </c>
      <c r="N2428" t="s">
        <v>550</v>
      </c>
      <c r="O2428" t="s">
        <v>136</v>
      </c>
      <c r="P2428" t="s">
        <v>139</v>
      </c>
      <c r="Q2428" t="s">
        <v>278</v>
      </c>
    </row>
    <row r="2429" spans="1:17">
      <c r="A2429" t="s">
        <v>23099</v>
      </c>
      <c r="B2429" t="s">
        <v>23100</v>
      </c>
      <c r="C2429" t="s">
        <v>23101</v>
      </c>
      <c r="D2429" s="4">
        <v>45798.926006944443</v>
      </c>
      <c r="E2429" s="4">
        <v>45800.604166666664</v>
      </c>
      <c r="F2429" s="4">
        <v>45800.621527777781</v>
      </c>
      <c r="G2429" s="4">
        <v>45800.598923611113</v>
      </c>
      <c r="H2429" t="s">
        <v>3155</v>
      </c>
      <c r="I2429" t="s">
        <v>3175</v>
      </c>
      <c r="J2429">
        <v>0</v>
      </c>
      <c r="K2429" t="s">
        <v>3157</v>
      </c>
      <c r="L2429" t="s">
        <v>3564</v>
      </c>
      <c r="M2429" t="s">
        <v>549</v>
      </c>
      <c r="N2429" t="s">
        <v>550</v>
      </c>
      <c r="O2429" t="s">
        <v>136</v>
      </c>
      <c r="P2429" t="s">
        <v>143</v>
      </c>
      <c r="Q2429" t="s">
        <v>300</v>
      </c>
    </row>
    <row r="2430" spans="1:17">
      <c r="A2430" t="s">
        <v>23082</v>
      </c>
      <c r="B2430" t="s">
        <v>23083</v>
      </c>
      <c r="C2430" t="s">
        <v>23102</v>
      </c>
      <c r="D2430" s="4">
        <v>45798.925995370373</v>
      </c>
      <c r="E2430" s="4">
        <v>45801.6875</v>
      </c>
      <c r="F2430" s="4">
        <v>45801.704861111109</v>
      </c>
      <c r="G2430" s="4"/>
      <c r="H2430" t="s">
        <v>3155</v>
      </c>
      <c r="I2430" t="s">
        <v>3184</v>
      </c>
      <c r="J2430">
        <v>0</v>
      </c>
      <c r="K2430" t="s">
        <v>3157</v>
      </c>
      <c r="L2430" t="s">
        <v>3245</v>
      </c>
      <c r="M2430" t="s">
        <v>549</v>
      </c>
      <c r="N2430" t="s">
        <v>550</v>
      </c>
      <c r="O2430" t="s">
        <v>616</v>
      </c>
      <c r="P2430" t="s">
        <v>314</v>
      </c>
      <c r="Q2430" t="s">
        <v>319</v>
      </c>
    </row>
    <row r="2431" spans="1:17">
      <c r="A2431" t="s">
        <v>23103</v>
      </c>
      <c r="B2431" t="s">
        <v>23104</v>
      </c>
      <c r="C2431" t="s">
        <v>23105</v>
      </c>
      <c r="D2431" s="4">
        <v>45798.923275462963</v>
      </c>
      <c r="E2431" s="4">
        <v>45799.833333333336</v>
      </c>
      <c r="F2431" s="4">
        <v>45799.850694444445</v>
      </c>
      <c r="G2431" s="4">
        <v>45799.830601851849</v>
      </c>
      <c r="H2431" t="s">
        <v>3155</v>
      </c>
      <c r="I2431" t="s">
        <v>3175</v>
      </c>
      <c r="J2431">
        <v>0</v>
      </c>
      <c r="K2431" t="s">
        <v>3157</v>
      </c>
      <c r="L2431" t="s">
        <v>3564</v>
      </c>
      <c r="M2431" t="s">
        <v>549</v>
      </c>
      <c r="N2431" t="s">
        <v>550</v>
      </c>
      <c r="O2431" t="s">
        <v>551</v>
      </c>
      <c r="P2431" t="s">
        <v>141</v>
      </c>
      <c r="Q2431" t="s">
        <v>231</v>
      </c>
    </row>
    <row r="2432" spans="1:17">
      <c r="A2432" t="s">
        <v>33226</v>
      </c>
      <c r="B2432" t="s">
        <v>33227</v>
      </c>
      <c r="C2432" t="s">
        <v>33232</v>
      </c>
      <c r="D2432" s="4">
        <v>45798.919629629629</v>
      </c>
      <c r="E2432" s="4">
        <v>45800.708333333336</v>
      </c>
      <c r="F2432" s="4">
        <v>45800.725694444445</v>
      </c>
      <c r="G2432" s="4"/>
      <c r="H2432" t="s">
        <v>3155</v>
      </c>
      <c r="I2432" t="s">
        <v>3175</v>
      </c>
      <c r="J2432">
        <v>0</v>
      </c>
      <c r="K2432" t="s">
        <v>3157</v>
      </c>
      <c r="L2432" t="s">
        <v>3245</v>
      </c>
      <c r="M2432" t="s">
        <v>549</v>
      </c>
      <c r="N2432" t="s">
        <v>559</v>
      </c>
      <c r="O2432" t="s">
        <v>469</v>
      </c>
      <c r="P2432" t="s">
        <v>180</v>
      </c>
      <c r="Q2432" t="s">
        <v>182</v>
      </c>
    </row>
    <row r="2433" spans="1:17">
      <c r="A2433" t="s">
        <v>23106</v>
      </c>
      <c r="B2433" t="s">
        <v>23107</v>
      </c>
      <c r="C2433" t="s">
        <v>23108</v>
      </c>
      <c r="D2433" s="4">
        <v>45798.918738425928</v>
      </c>
      <c r="E2433" s="4">
        <v>45801.708333333336</v>
      </c>
      <c r="F2433" s="4">
        <v>45801.746527777781</v>
      </c>
      <c r="G2433" s="4">
        <v>45801.699224537035</v>
      </c>
      <c r="H2433" t="s">
        <v>3155</v>
      </c>
      <c r="I2433" t="s">
        <v>3156</v>
      </c>
      <c r="J2433">
        <v>0</v>
      </c>
      <c r="K2433" t="s">
        <v>3194</v>
      </c>
      <c r="L2433" t="s">
        <v>3564</v>
      </c>
      <c r="M2433" t="s">
        <v>549</v>
      </c>
      <c r="N2433" t="s">
        <v>550</v>
      </c>
      <c r="O2433" t="s">
        <v>136</v>
      </c>
      <c r="P2433" t="s">
        <v>143</v>
      </c>
      <c r="Q2433" t="s">
        <v>301</v>
      </c>
    </row>
    <row r="2434" spans="1:17">
      <c r="A2434" t="s">
        <v>23109</v>
      </c>
      <c r="B2434" t="s">
        <v>23110</v>
      </c>
      <c r="C2434" t="s">
        <v>23111</v>
      </c>
      <c r="D2434" s="4">
        <v>45798.916574074072</v>
      </c>
      <c r="E2434" s="4">
        <v>45799.354166666664</v>
      </c>
      <c r="F2434" s="4">
        <v>45799.371527777781</v>
      </c>
      <c r="G2434" s="4">
        <v>45799.355925925927</v>
      </c>
      <c r="H2434" t="s">
        <v>3155</v>
      </c>
      <c r="I2434" t="s">
        <v>3222</v>
      </c>
      <c r="J2434">
        <v>1</v>
      </c>
      <c r="K2434" t="s">
        <v>3223</v>
      </c>
      <c r="L2434" t="s">
        <v>3564</v>
      </c>
      <c r="M2434" t="s">
        <v>549</v>
      </c>
      <c r="N2434" t="s">
        <v>550</v>
      </c>
      <c r="O2434" t="s">
        <v>136</v>
      </c>
      <c r="P2434" t="s">
        <v>283</v>
      </c>
      <c r="Q2434" t="s">
        <v>286</v>
      </c>
    </row>
    <row r="2435" spans="1:17">
      <c r="A2435" t="s">
        <v>23112</v>
      </c>
      <c r="B2435" t="s">
        <v>23113</v>
      </c>
      <c r="C2435" t="s">
        <v>23114</v>
      </c>
      <c r="D2435" s="4">
        <v>45798.912407407406</v>
      </c>
      <c r="E2435" s="4">
        <v>45800.75</v>
      </c>
      <c r="F2435" s="4">
        <v>45800.788194444445</v>
      </c>
      <c r="G2435" s="4"/>
      <c r="H2435" t="s">
        <v>3155</v>
      </c>
      <c r="I2435" t="s">
        <v>3240</v>
      </c>
      <c r="J2435">
        <v>1001</v>
      </c>
      <c r="K2435" t="s">
        <v>3157</v>
      </c>
      <c r="L2435" t="s">
        <v>3245</v>
      </c>
      <c r="M2435" t="s">
        <v>549</v>
      </c>
      <c r="N2435" t="s">
        <v>550</v>
      </c>
      <c r="O2435" t="s">
        <v>136</v>
      </c>
      <c r="P2435" t="s">
        <v>139</v>
      </c>
      <c r="Q2435" t="s">
        <v>273</v>
      </c>
    </row>
    <row r="2436" spans="1:17">
      <c r="A2436" t="s">
        <v>23115</v>
      </c>
      <c r="B2436" t="s">
        <v>23116</v>
      </c>
      <c r="C2436" t="s">
        <v>23117</v>
      </c>
      <c r="D2436" s="4">
        <v>45798.912083333336</v>
      </c>
      <c r="E2436" s="4">
        <v>45802.333333333336</v>
      </c>
      <c r="F2436" s="4">
        <v>45802.350694444445</v>
      </c>
      <c r="G2436" s="4">
        <v>45802.331400462965</v>
      </c>
      <c r="H2436" t="s">
        <v>3155</v>
      </c>
      <c r="I2436" t="s">
        <v>3162</v>
      </c>
      <c r="J2436">
        <v>0</v>
      </c>
      <c r="K2436" t="s">
        <v>3179</v>
      </c>
      <c r="L2436" t="s">
        <v>3564</v>
      </c>
      <c r="M2436" t="s">
        <v>549</v>
      </c>
      <c r="N2436" t="s">
        <v>550</v>
      </c>
      <c r="O2436" t="s">
        <v>1923</v>
      </c>
      <c r="P2436" t="s">
        <v>1924</v>
      </c>
      <c r="Q2436" t="s">
        <v>3394</v>
      </c>
    </row>
    <row r="2437" spans="1:17">
      <c r="A2437" t="s">
        <v>23118</v>
      </c>
      <c r="B2437" t="s">
        <v>23119</v>
      </c>
      <c r="C2437" t="s">
        <v>23120</v>
      </c>
      <c r="D2437" s="4">
        <v>45798.910358796296</v>
      </c>
      <c r="E2437" s="4">
        <v>45801.75</v>
      </c>
      <c r="F2437" s="4">
        <v>45801.788194444445</v>
      </c>
      <c r="G2437" s="4">
        <v>45801.749560185184</v>
      </c>
      <c r="H2437" t="s">
        <v>3155</v>
      </c>
      <c r="I2437" t="s">
        <v>3156</v>
      </c>
      <c r="J2437">
        <v>0</v>
      </c>
      <c r="K2437" t="s">
        <v>3157</v>
      </c>
      <c r="L2437" t="s">
        <v>3564</v>
      </c>
      <c r="M2437" t="s">
        <v>549</v>
      </c>
      <c r="N2437" t="s">
        <v>559</v>
      </c>
      <c r="O2437" t="s">
        <v>163</v>
      </c>
      <c r="P2437" t="s">
        <v>473</v>
      </c>
      <c r="Q2437" t="s">
        <v>358</v>
      </c>
    </row>
    <row r="2438" spans="1:17">
      <c r="A2438" t="s">
        <v>20181</v>
      </c>
      <c r="B2438" t="s">
        <v>23121</v>
      </c>
      <c r="C2438" t="s">
        <v>23122</v>
      </c>
      <c r="D2438" s="4">
        <v>45798.909560185188</v>
      </c>
      <c r="E2438" s="4">
        <v>45800.583333333336</v>
      </c>
      <c r="F2438" s="4">
        <v>45800.621527777781</v>
      </c>
      <c r="G2438" s="4">
        <v>45800.582291666666</v>
      </c>
      <c r="H2438" t="s">
        <v>3155</v>
      </c>
      <c r="I2438" t="s">
        <v>3156</v>
      </c>
      <c r="J2438">
        <v>0</v>
      </c>
      <c r="K2438" t="s">
        <v>3194</v>
      </c>
      <c r="L2438" t="s">
        <v>3564</v>
      </c>
      <c r="M2438" t="s">
        <v>549</v>
      </c>
      <c r="N2438" t="s">
        <v>559</v>
      </c>
      <c r="O2438" t="s">
        <v>469</v>
      </c>
      <c r="P2438" t="s">
        <v>180</v>
      </c>
      <c r="Q2438" t="s">
        <v>182</v>
      </c>
    </row>
    <row r="2439" spans="1:17">
      <c r="A2439" t="s">
        <v>21993</v>
      </c>
      <c r="B2439" t="s">
        <v>21994</v>
      </c>
      <c r="C2439" t="s">
        <v>23123</v>
      </c>
      <c r="D2439" s="4">
        <v>45798.906458333331</v>
      </c>
      <c r="E2439" s="4">
        <v>45802.333333333336</v>
      </c>
      <c r="F2439" s="4">
        <v>45802.350694444445</v>
      </c>
      <c r="G2439" s="4"/>
      <c r="H2439" t="s">
        <v>3155</v>
      </c>
      <c r="I2439" t="s">
        <v>3171</v>
      </c>
      <c r="J2439">
        <v>1002</v>
      </c>
      <c r="K2439" t="s">
        <v>3157</v>
      </c>
      <c r="L2439" t="s">
        <v>3245</v>
      </c>
      <c r="M2439" t="s">
        <v>549</v>
      </c>
      <c r="N2439" t="s">
        <v>550</v>
      </c>
      <c r="O2439" t="s">
        <v>551</v>
      </c>
      <c r="P2439" t="s">
        <v>149</v>
      </c>
      <c r="Q2439" t="s">
        <v>200</v>
      </c>
    </row>
    <row r="2440" spans="1:17">
      <c r="A2440" t="s">
        <v>23124</v>
      </c>
      <c r="B2440" t="s">
        <v>23125</v>
      </c>
      <c r="C2440" t="s">
        <v>23126</v>
      </c>
      <c r="D2440" s="4">
        <v>45798.905046296299</v>
      </c>
      <c r="E2440" s="4">
        <v>45801.666666666664</v>
      </c>
      <c r="F2440" s="4">
        <v>45801.704861111109</v>
      </c>
      <c r="G2440" s="4">
        <v>45801.66265046296</v>
      </c>
      <c r="H2440" t="s">
        <v>3155</v>
      </c>
      <c r="I2440" t="s">
        <v>3156</v>
      </c>
      <c r="J2440">
        <v>0</v>
      </c>
      <c r="K2440" t="s">
        <v>3163</v>
      </c>
      <c r="L2440" t="s">
        <v>3564</v>
      </c>
      <c r="M2440" t="s">
        <v>549</v>
      </c>
      <c r="N2440" t="s">
        <v>550</v>
      </c>
      <c r="O2440" t="s">
        <v>136</v>
      </c>
      <c r="P2440" t="s">
        <v>139</v>
      </c>
      <c r="Q2440" t="s">
        <v>272</v>
      </c>
    </row>
    <row r="2441" spans="1:17">
      <c r="A2441" t="s">
        <v>22840</v>
      </c>
      <c r="B2441" t="s">
        <v>22841</v>
      </c>
      <c r="C2441" t="s">
        <v>23127</v>
      </c>
      <c r="D2441" s="4">
        <v>45798.901365740741</v>
      </c>
      <c r="E2441" s="4">
        <v>45802.791666666664</v>
      </c>
      <c r="F2441" s="4">
        <v>45802.809027777781</v>
      </c>
      <c r="G2441" s="4"/>
      <c r="H2441" t="s">
        <v>3155</v>
      </c>
      <c r="I2441" t="s">
        <v>3184</v>
      </c>
      <c r="J2441">
        <v>0</v>
      </c>
      <c r="K2441" t="s">
        <v>3157</v>
      </c>
      <c r="L2441" t="s">
        <v>3245</v>
      </c>
      <c r="M2441" t="s">
        <v>549</v>
      </c>
      <c r="N2441" t="s">
        <v>550</v>
      </c>
      <c r="O2441" t="s">
        <v>616</v>
      </c>
      <c r="P2441" t="s">
        <v>314</v>
      </c>
      <c r="Q2441" t="s">
        <v>319</v>
      </c>
    </row>
    <row r="2442" spans="1:17">
      <c r="A2442" t="s">
        <v>22821</v>
      </c>
      <c r="B2442" t="s">
        <v>22822</v>
      </c>
      <c r="C2442" t="s">
        <v>23128</v>
      </c>
      <c r="D2442" s="4">
        <v>45798.89806712963</v>
      </c>
      <c r="E2442" s="4">
        <v>45801.291666666664</v>
      </c>
      <c r="F2442" s="4">
        <v>45801.309027777781</v>
      </c>
      <c r="G2442" s="4"/>
      <c r="H2442" t="s">
        <v>3155</v>
      </c>
      <c r="I2442" t="s">
        <v>3222</v>
      </c>
      <c r="J2442">
        <v>1</v>
      </c>
      <c r="K2442" t="s">
        <v>3223</v>
      </c>
      <c r="L2442" t="s">
        <v>3245</v>
      </c>
      <c r="M2442" t="s">
        <v>549</v>
      </c>
      <c r="N2442" t="s">
        <v>550</v>
      </c>
      <c r="O2442" t="s">
        <v>551</v>
      </c>
      <c r="P2442" t="s">
        <v>145</v>
      </c>
      <c r="Q2442" t="s">
        <v>221</v>
      </c>
    </row>
    <row r="2443" spans="1:17">
      <c r="A2443" t="s">
        <v>23129</v>
      </c>
      <c r="B2443" t="s">
        <v>23130</v>
      </c>
      <c r="C2443" t="s">
        <v>23131</v>
      </c>
      <c r="D2443" s="4">
        <v>45798.893622685187</v>
      </c>
      <c r="E2443" s="4">
        <v>45802.75</v>
      </c>
      <c r="F2443" s="4">
        <v>45802.767361111109</v>
      </c>
      <c r="G2443" s="4"/>
      <c r="H2443" t="s">
        <v>3155</v>
      </c>
      <c r="I2443" t="s">
        <v>3291</v>
      </c>
      <c r="J2443">
        <v>0</v>
      </c>
      <c r="K2443" t="s">
        <v>3157</v>
      </c>
      <c r="L2443" t="s">
        <v>3593</v>
      </c>
      <c r="M2443" t="s">
        <v>549</v>
      </c>
      <c r="N2443" t="s">
        <v>550</v>
      </c>
      <c r="O2443" t="s">
        <v>616</v>
      </c>
      <c r="P2443" t="s">
        <v>626</v>
      </c>
      <c r="Q2443" t="s">
        <v>3366</v>
      </c>
    </row>
    <row r="2444" spans="1:17">
      <c r="A2444" t="s">
        <v>23132</v>
      </c>
      <c r="B2444" t="s">
        <v>23133</v>
      </c>
      <c r="C2444" t="s">
        <v>23134</v>
      </c>
      <c r="D2444" s="4">
        <v>45798.885381944441</v>
      </c>
      <c r="E2444" s="4">
        <v>45799.416666666664</v>
      </c>
      <c r="F2444" s="4">
        <v>45799.434027777781</v>
      </c>
      <c r="G2444" s="4">
        <v>45799.415127314816</v>
      </c>
      <c r="H2444" t="s">
        <v>3155</v>
      </c>
      <c r="I2444" t="s">
        <v>3175</v>
      </c>
      <c r="J2444">
        <v>0</v>
      </c>
      <c r="K2444" t="s">
        <v>3157</v>
      </c>
      <c r="L2444" t="s">
        <v>3564</v>
      </c>
      <c r="M2444" t="s">
        <v>549</v>
      </c>
      <c r="N2444" t="s">
        <v>550</v>
      </c>
      <c r="O2444" t="s">
        <v>136</v>
      </c>
      <c r="P2444" t="s">
        <v>283</v>
      </c>
      <c r="Q2444" t="s">
        <v>284</v>
      </c>
    </row>
    <row r="2445" spans="1:17">
      <c r="A2445" t="s">
        <v>23135</v>
      </c>
      <c r="B2445" t="s">
        <v>23136</v>
      </c>
      <c r="C2445" t="s">
        <v>23137</v>
      </c>
      <c r="D2445" s="4">
        <v>45798.88108796296</v>
      </c>
      <c r="E2445" s="4">
        <v>45800.604166666664</v>
      </c>
      <c r="F2445" s="4">
        <v>45800.642361111109</v>
      </c>
      <c r="G2445" s="4">
        <v>45800.603206018517</v>
      </c>
      <c r="H2445" t="s">
        <v>3155</v>
      </c>
      <c r="I2445" t="s">
        <v>3156</v>
      </c>
      <c r="J2445">
        <v>0</v>
      </c>
      <c r="K2445" t="s">
        <v>3194</v>
      </c>
      <c r="L2445" t="s">
        <v>3564</v>
      </c>
      <c r="M2445" t="s">
        <v>549</v>
      </c>
      <c r="N2445" t="s">
        <v>550</v>
      </c>
      <c r="O2445" t="s">
        <v>551</v>
      </c>
      <c r="P2445" t="s">
        <v>141</v>
      </c>
      <c r="Q2445" t="s">
        <v>241</v>
      </c>
    </row>
    <row r="2446" spans="1:17">
      <c r="A2446" t="s">
        <v>23138</v>
      </c>
      <c r="B2446" t="s">
        <v>23139</v>
      </c>
      <c r="C2446" t="s">
        <v>23140</v>
      </c>
      <c r="D2446" s="4">
        <v>45798.873738425929</v>
      </c>
      <c r="E2446" s="4">
        <v>45799.791666666664</v>
      </c>
      <c r="F2446" s="4">
        <v>45799.829861111109</v>
      </c>
      <c r="G2446" s="4">
        <v>45799.781736111108</v>
      </c>
      <c r="H2446" t="s">
        <v>3155</v>
      </c>
      <c r="I2446" t="s">
        <v>3673</v>
      </c>
      <c r="J2446">
        <v>0</v>
      </c>
      <c r="K2446" t="s">
        <v>3157</v>
      </c>
      <c r="L2446" t="s">
        <v>3564</v>
      </c>
      <c r="M2446" t="s">
        <v>549</v>
      </c>
      <c r="N2446" t="s">
        <v>559</v>
      </c>
      <c r="O2446" t="s">
        <v>504</v>
      </c>
      <c r="P2446" t="s">
        <v>325</v>
      </c>
      <c r="Q2446" t="s">
        <v>340</v>
      </c>
    </row>
    <row r="2447" spans="1:17">
      <c r="A2447" t="s">
        <v>23141</v>
      </c>
      <c r="B2447" t="s">
        <v>23142</v>
      </c>
      <c r="C2447" t="s">
        <v>23143</v>
      </c>
      <c r="D2447" s="4">
        <v>45798.871666666666</v>
      </c>
      <c r="E2447" s="4">
        <v>45799.75</v>
      </c>
      <c r="F2447" s="4">
        <v>45799.767361111109</v>
      </c>
      <c r="G2447" s="4">
        <v>45799.756736111114</v>
      </c>
      <c r="H2447" t="s">
        <v>3155</v>
      </c>
      <c r="I2447" t="s">
        <v>3171</v>
      </c>
      <c r="J2447">
        <v>0</v>
      </c>
      <c r="K2447" t="s">
        <v>3157</v>
      </c>
      <c r="L2447" t="s">
        <v>3564</v>
      </c>
      <c r="M2447" t="s">
        <v>549</v>
      </c>
      <c r="N2447" t="s">
        <v>559</v>
      </c>
      <c r="O2447" t="s">
        <v>504</v>
      </c>
      <c r="P2447" t="s">
        <v>325</v>
      </c>
      <c r="Q2447" t="s">
        <v>331</v>
      </c>
    </row>
    <row r="2448" spans="1:17">
      <c r="A2448" t="s">
        <v>23144</v>
      </c>
      <c r="B2448" t="s">
        <v>23145</v>
      </c>
      <c r="C2448" t="s">
        <v>23146</v>
      </c>
      <c r="D2448" s="4">
        <v>45798.835243055553</v>
      </c>
      <c r="E2448" s="4">
        <v>45800.770833333336</v>
      </c>
      <c r="F2448" s="4">
        <v>45800.788194444445</v>
      </c>
      <c r="G2448" s="4">
        <v>45800.791134259256</v>
      </c>
      <c r="H2448" t="s">
        <v>3155</v>
      </c>
      <c r="I2448" t="s">
        <v>3171</v>
      </c>
      <c r="J2448">
        <v>0</v>
      </c>
      <c r="K2448" t="s">
        <v>3157</v>
      </c>
      <c r="L2448" t="s">
        <v>3564</v>
      </c>
      <c r="M2448" t="s">
        <v>549</v>
      </c>
      <c r="N2448" t="s">
        <v>550</v>
      </c>
      <c r="O2448" t="s">
        <v>616</v>
      </c>
      <c r="P2448" t="s">
        <v>314</v>
      </c>
      <c r="Q2448" t="s">
        <v>315</v>
      </c>
    </row>
    <row r="2449" spans="1:17">
      <c r="A2449" t="s">
        <v>5556</v>
      </c>
      <c r="B2449" t="s">
        <v>5557</v>
      </c>
      <c r="C2449" t="s">
        <v>23147</v>
      </c>
      <c r="D2449" s="4">
        <v>45798.834155092591</v>
      </c>
      <c r="E2449" s="4">
        <v>45803.791666666664</v>
      </c>
      <c r="F2449" s="4">
        <v>45803.829861111109</v>
      </c>
      <c r="G2449" s="4">
        <v>45803.784328703703</v>
      </c>
      <c r="H2449" t="s">
        <v>3155</v>
      </c>
      <c r="I2449" t="s">
        <v>3673</v>
      </c>
      <c r="J2449">
        <v>0</v>
      </c>
      <c r="K2449" t="s">
        <v>3227</v>
      </c>
      <c r="L2449" t="s">
        <v>3564</v>
      </c>
      <c r="M2449" t="s">
        <v>549</v>
      </c>
      <c r="N2449" t="s">
        <v>559</v>
      </c>
      <c r="O2449" t="s">
        <v>504</v>
      </c>
      <c r="P2449" t="s">
        <v>325</v>
      </c>
      <c r="Q2449" t="s">
        <v>327</v>
      </c>
    </row>
    <row r="2450" spans="1:17">
      <c r="A2450" t="s">
        <v>23148</v>
      </c>
      <c r="B2450" t="s">
        <v>23149</v>
      </c>
      <c r="C2450" t="s">
        <v>23150</v>
      </c>
      <c r="D2450" s="4">
        <v>45798.832303240742</v>
      </c>
      <c r="E2450" s="4">
        <v>45799.791666666664</v>
      </c>
      <c r="F2450" s="4">
        <v>45799.809027777781</v>
      </c>
      <c r="G2450" s="4">
        <v>45799.78765046296</v>
      </c>
      <c r="H2450" t="s">
        <v>3155</v>
      </c>
      <c r="I2450" t="s">
        <v>3222</v>
      </c>
      <c r="J2450">
        <v>1</v>
      </c>
      <c r="K2450" t="s">
        <v>3223</v>
      </c>
      <c r="L2450" t="s">
        <v>3564</v>
      </c>
      <c r="M2450" t="s">
        <v>549</v>
      </c>
      <c r="N2450" t="s">
        <v>550</v>
      </c>
      <c r="O2450" t="s">
        <v>551</v>
      </c>
      <c r="P2450" t="s">
        <v>141</v>
      </c>
      <c r="Q2450" t="s">
        <v>232</v>
      </c>
    </row>
    <row r="2451" spans="1:17">
      <c r="A2451" t="s">
        <v>19793</v>
      </c>
      <c r="B2451" t="s">
        <v>19794</v>
      </c>
      <c r="C2451" t="s">
        <v>23151</v>
      </c>
      <c r="D2451" s="4">
        <v>45798.819502314815</v>
      </c>
      <c r="E2451" s="4">
        <v>45801.666666666664</v>
      </c>
      <c r="F2451" s="4">
        <v>45801.684027777781</v>
      </c>
      <c r="G2451" s="4"/>
      <c r="H2451" t="s">
        <v>3155</v>
      </c>
      <c r="I2451" t="s">
        <v>3171</v>
      </c>
      <c r="J2451">
        <v>1001</v>
      </c>
      <c r="K2451" t="s">
        <v>3157</v>
      </c>
      <c r="L2451" t="s">
        <v>3245</v>
      </c>
      <c r="M2451" t="s">
        <v>549</v>
      </c>
      <c r="N2451" t="s">
        <v>550</v>
      </c>
      <c r="O2451" t="s">
        <v>616</v>
      </c>
      <c r="P2451" t="s">
        <v>314</v>
      </c>
      <c r="Q2451" t="s">
        <v>315</v>
      </c>
    </row>
    <row r="2452" spans="1:17">
      <c r="A2452" t="s">
        <v>23152</v>
      </c>
      <c r="B2452" t="s">
        <v>23153</v>
      </c>
      <c r="C2452" t="s">
        <v>23154</v>
      </c>
      <c r="D2452" s="4">
        <v>45798.816886574074</v>
      </c>
      <c r="E2452" s="4">
        <v>45799.833333333336</v>
      </c>
      <c r="F2452" s="4">
        <v>45799.850694444445</v>
      </c>
      <c r="G2452" s="4"/>
      <c r="H2452" t="s">
        <v>3155</v>
      </c>
      <c r="I2452" t="s">
        <v>3171</v>
      </c>
      <c r="J2452">
        <v>1002</v>
      </c>
      <c r="K2452" t="s">
        <v>3157</v>
      </c>
      <c r="L2452" t="s">
        <v>3245</v>
      </c>
      <c r="M2452" t="s">
        <v>549</v>
      </c>
      <c r="N2452" t="s">
        <v>550</v>
      </c>
      <c r="O2452" t="s">
        <v>551</v>
      </c>
      <c r="P2452" t="s">
        <v>141</v>
      </c>
      <c r="Q2452" t="s">
        <v>241</v>
      </c>
    </row>
    <row r="2453" spans="1:17">
      <c r="A2453" t="s">
        <v>22762</v>
      </c>
      <c r="B2453" t="s">
        <v>22763</v>
      </c>
      <c r="C2453" t="s">
        <v>23155</v>
      </c>
      <c r="D2453" s="4">
        <v>45798.8127662037</v>
      </c>
      <c r="E2453" s="4">
        <v>45799.833333333336</v>
      </c>
      <c r="F2453" s="4">
        <v>45799.871527777781</v>
      </c>
      <c r="G2453" s="4"/>
      <c r="H2453" t="s">
        <v>3155</v>
      </c>
      <c r="I2453" t="s">
        <v>3156</v>
      </c>
      <c r="J2453">
        <v>0</v>
      </c>
      <c r="K2453" t="s">
        <v>3194</v>
      </c>
      <c r="L2453" t="s">
        <v>3245</v>
      </c>
      <c r="M2453" t="s">
        <v>549</v>
      </c>
      <c r="N2453" t="s">
        <v>550</v>
      </c>
      <c r="O2453" t="s">
        <v>136</v>
      </c>
      <c r="P2453" t="s">
        <v>139</v>
      </c>
      <c r="Q2453" t="s">
        <v>282</v>
      </c>
    </row>
    <row r="2454" spans="1:17">
      <c r="A2454" t="s">
        <v>3753</v>
      </c>
      <c r="B2454" t="s">
        <v>23156</v>
      </c>
      <c r="C2454" t="s">
        <v>23157</v>
      </c>
      <c r="D2454" s="4">
        <v>45798.812025462961</v>
      </c>
      <c r="E2454" s="4">
        <v>45800.8125</v>
      </c>
      <c r="F2454" s="4">
        <v>45800.829861111109</v>
      </c>
      <c r="G2454" s="4">
        <v>45800.809664351851</v>
      </c>
      <c r="H2454" t="s">
        <v>3155</v>
      </c>
      <c r="I2454" t="s">
        <v>3175</v>
      </c>
      <c r="J2454">
        <v>0</v>
      </c>
      <c r="K2454" t="s">
        <v>3157</v>
      </c>
      <c r="L2454" t="s">
        <v>3564</v>
      </c>
      <c r="M2454" t="s">
        <v>549</v>
      </c>
      <c r="N2454" t="s">
        <v>550</v>
      </c>
      <c r="O2454" t="s">
        <v>136</v>
      </c>
      <c r="P2454" t="s">
        <v>143</v>
      </c>
      <c r="Q2454" t="s">
        <v>300</v>
      </c>
    </row>
    <row r="2455" spans="1:17">
      <c r="A2455" t="s">
        <v>23158</v>
      </c>
      <c r="B2455" t="s">
        <v>23159</v>
      </c>
      <c r="C2455" t="s">
        <v>23160</v>
      </c>
      <c r="D2455" s="4">
        <v>45798.811006944445</v>
      </c>
      <c r="E2455" s="4">
        <v>45799.791666666664</v>
      </c>
      <c r="F2455" s="4">
        <v>45799.809027777781</v>
      </c>
      <c r="G2455" s="4">
        <v>45799.787858796299</v>
      </c>
      <c r="H2455" t="s">
        <v>3155</v>
      </c>
      <c r="I2455" t="s">
        <v>3222</v>
      </c>
      <c r="J2455">
        <v>1</v>
      </c>
      <c r="K2455" t="s">
        <v>3223</v>
      </c>
      <c r="L2455" t="s">
        <v>3564</v>
      </c>
      <c r="M2455" t="s">
        <v>549</v>
      </c>
      <c r="N2455" t="s">
        <v>550</v>
      </c>
      <c r="O2455" t="s">
        <v>551</v>
      </c>
      <c r="P2455" t="s">
        <v>141</v>
      </c>
      <c r="Q2455" t="s">
        <v>231</v>
      </c>
    </row>
    <row r="2456" spans="1:17">
      <c r="A2456" t="s">
        <v>23161</v>
      </c>
      <c r="B2456" t="s">
        <v>23162</v>
      </c>
      <c r="C2456" t="s">
        <v>23163</v>
      </c>
      <c r="D2456" s="4">
        <v>45798.808865740742</v>
      </c>
      <c r="E2456" s="4">
        <v>45800.416666666664</v>
      </c>
      <c r="F2456" s="4">
        <v>45800.434027777781</v>
      </c>
      <c r="G2456" s="4">
        <v>45800.412453703706</v>
      </c>
      <c r="H2456" t="s">
        <v>3155</v>
      </c>
      <c r="I2456" t="s">
        <v>3162</v>
      </c>
      <c r="J2456">
        <v>0</v>
      </c>
      <c r="K2456" t="s">
        <v>3420</v>
      </c>
      <c r="L2456" t="s">
        <v>3564</v>
      </c>
      <c r="M2456" t="s">
        <v>549</v>
      </c>
      <c r="N2456" t="s">
        <v>550</v>
      </c>
      <c r="O2456" t="s">
        <v>1923</v>
      </c>
      <c r="P2456" t="s">
        <v>1924</v>
      </c>
      <c r="Q2456" t="s">
        <v>3394</v>
      </c>
    </row>
    <row r="2457" spans="1:17">
      <c r="A2457" t="s">
        <v>22762</v>
      </c>
      <c r="B2457" t="s">
        <v>22763</v>
      </c>
      <c r="C2457" t="s">
        <v>23164</v>
      </c>
      <c r="D2457" s="4">
        <v>45798.790636574071</v>
      </c>
      <c r="E2457" s="4">
        <v>45799.833333333336</v>
      </c>
      <c r="F2457" s="4">
        <v>45799.871527777781</v>
      </c>
      <c r="G2457" s="4"/>
      <c r="H2457" t="s">
        <v>3155</v>
      </c>
      <c r="I2457" t="s">
        <v>3156</v>
      </c>
      <c r="J2457">
        <v>0</v>
      </c>
      <c r="K2457" t="s">
        <v>3194</v>
      </c>
      <c r="L2457" t="s">
        <v>3245</v>
      </c>
      <c r="M2457" t="s">
        <v>549</v>
      </c>
      <c r="N2457" t="s">
        <v>550</v>
      </c>
      <c r="O2457" t="s">
        <v>136</v>
      </c>
      <c r="P2457" t="s">
        <v>139</v>
      </c>
      <c r="Q2457" t="s">
        <v>282</v>
      </c>
    </row>
    <row r="2458" spans="1:17">
      <c r="A2458" t="s">
        <v>23165</v>
      </c>
      <c r="B2458" t="s">
        <v>23166</v>
      </c>
      <c r="C2458" t="s">
        <v>23167</v>
      </c>
      <c r="D2458" s="4">
        <v>45798.783796296295</v>
      </c>
      <c r="E2458" s="4">
        <v>45801.333333333336</v>
      </c>
      <c r="F2458" s="4">
        <v>45801.350694444445</v>
      </c>
      <c r="G2458" s="4"/>
      <c r="H2458" t="s">
        <v>3155</v>
      </c>
      <c r="I2458" t="s">
        <v>3184</v>
      </c>
      <c r="J2458">
        <v>1</v>
      </c>
      <c r="K2458" t="s">
        <v>3227</v>
      </c>
      <c r="L2458" t="s">
        <v>3593</v>
      </c>
      <c r="M2458" t="s">
        <v>549</v>
      </c>
      <c r="N2458" t="s">
        <v>559</v>
      </c>
      <c r="O2458" t="s">
        <v>469</v>
      </c>
      <c r="P2458" t="s">
        <v>180</v>
      </c>
      <c r="Q2458" t="s">
        <v>182</v>
      </c>
    </row>
    <row r="2459" spans="1:17">
      <c r="A2459" t="s">
        <v>21983</v>
      </c>
      <c r="B2459" t="s">
        <v>21984</v>
      </c>
      <c r="C2459" t="s">
        <v>23168</v>
      </c>
      <c r="D2459" s="4">
        <v>45798.772106481483</v>
      </c>
      <c r="E2459" s="4">
        <v>45802.833333333336</v>
      </c>
      <c r="F2459" s="4">
        <v>45802.850694444445</v>
      </c>
      <c r="G2459" s="4"/>
      <c r="H2459" t="s">
        <v>3155</v>
      </c>
      <c r="I2459" t="s">
        <v>3175</v>
      </c>
      <c r="J2459">
        <v>0</v>
      </c>
      <c r="K2459" t="s">
        <v>3157</v>
      </c>
      <c r="L2459" t="s">
        <v>3245</v>
      </c>
      <c r="M2459" t="s">
        <v>549</v>
      </c>
      <c r="N2459" t="s">
        <v>550</v>
      </c>
      <c r="O2459" t="s">
        <v>136</v>
      </c>
      <c r="P2459" t="s">
        <v>147</v>
      </c>
      <c r="Q2459" t="s">
        <v>253</v>
      </c>
    </row>
    <row r="2460" spans="1:17">
      <c r="A2460" t="s">
        <v>23169</v>
      </c>
      <c r="B2460" t="s">
        <v>23170</v>
      </c>
      <c r="C2460" t="s">
        <v>23171</v>
      </c>
      <c r="D2460" s="4">
        <v>45798.767314814817</v>
      </c>
      <c r="E2460" s="4">
        <v>45799.75</v>
      </c>
      <c r="F2460" s="4">
        <v>45799.767361111109</v>
      </c>
      <c r="G2460" s="4"/>
      <c r="H2460" t="s">
        <v>3155</v>
      </c>
      <c r="I2460" t="s">
        <v>3171</v>
      </c>
      <c r="J2460">
        <v>0</v>
      </c>
      <c r="K2460" t="s">
        <v>3157</v>
      </c>
      <c r="L2460" t="s">
        <v>3245</v>
      </c>
      <c r="M2460" t="s">
        <v>549</v>
      </c>
      <c r="N2460" t="s">
        <v>550</v>
      </c>
      <c r="O2460" t="s">
        <v>136</v>
      </c>
      <c r="P2460" t="s">
        <v>139</v>
      </c>
      <c r="Q2460" t="s">
        <v>271</v>
      </c>
    </row>
    <row r="2461" spans="1:17">
      <c r="A2461" t="s">
        <v>23172</v>
      </c>
      <c r="B2461" t="s">
        <v>23173</v>
      </c>
      <c r="C2461" t="s">
        <v>23174</v>
      </c>
      <c r="D2461" s="4">
        <v>45798.765347222223</v>
      </c>
      <c r="E2461" s="4">
        <v>45802.333333333336</v>
      </c>
      <c r="F2461" s="4">
        <v>45802.350694444445</v>
      </c>
      <c r="G2461" s="4"/>
      <c r="H2461" t="s">
        <v>3155</v>
      </c>
      <c r="I2461" t="s">
        <v>3162</v>
      </c>
      <c r="J2461">
        <v>0</v>
      </c>
      <c r="K2461" t="s">
        <v>3379</v>
      </c>
      <c r="L2461" t="s">
        <v>3245</v>
      </c>
      <c r="M2461" t="s">
        <v>549</v>
      </c>
      <c r="N2461" t="s">
        <v>550</v>
      </c>
      <c r="O2461" t="s">
        <v>1923</v>
      </c>
      <c r="P2461" t="s">
        <v>1924</v>
      </c>
      <c r="Q2461" t="s">
        <v>3199</v>
      </c>
    </row>
    <row r="2462" spans="1:17">
      <c r="A2462" t="s">
        <v>23175</v>
      </c>
      <c r="B2462" t="s">
        <v>23176</v>
      </c>
      <c r="C2462" t="s">
        <v>23177</v>
      </c>
      <c r="D2462" s="4">
        <v>45798.760231481479</v>
      </c>
      <c r="E2462" s="4">
        <v>45800.541666666664</v>
      </c>
      <c r="F2462" s="4">
        <v>45800.579861111109</v>
      </c>
      <c r="G2462" s="4">
        <v>45800.543182870373</v>
      </c>
      <c r="H2462" t="s">
        <v>3155</v>
      </c>
      <c r="I2462" t="s">
        <v>3156</v>
      </c>
      <c r="J2462">
        <v>0</v>
      </c>
      <c r="K2462" t="s">
        <v>3194</v>
      </c>
      <c r="L2462" t="s">
        <v>3564</v>
      </c>
      <c r="M2462" t="s">
        <v>549</v>
      </c>
      <c r="N2462" t="s">
        <v>550</v>
      </c>
      <c r="O2462" t="s">
        <v>136</v>
      </c>
      <c r="P2462" t="s">
        <v>292</v>
      </c>
      <c r="Q2462" t="s">
        <v>295</v>
      </c>
    </row>
    <row r="2463" spans="1:17">
      <c r="A2463" t="s">
        <v>23178</v>
      </c>
      <c r="B2463" t="s">
        <v>23179</v>
      </c>
      <c r="C2463" t="s">
        <v>23180</v>
      </c>
      <c r="D2463" s="4">
        <v>45798.753217592595</v>
      </c>
      <c r="E2463" s="4">
        <v>45808.354166666664</v>
      </c>
      <c r="F2463" s="4">
        <v>45808.371527777781</v>
      </c>
      <c r="G2463" s="4"/>
      <c r="H2463" t="s">
        <v>3155</v>
      </c>
      <c r="I2463" t="s">
        <v>3512</v>
      </c>
      <c r="J2463">
        <v>1</v>
      </c>
      <c r="K2463" t="s">
        <v>3157</v>
      </c>
      <c r="L2463" t="s">
        <v>3158</v>
      </c>
      <c r="M2463" t="s">
        <v>549</v>
      </c>
      <c r="N2463" t="s">
        <v>550</v>
      </c>
      <c r="O2463" t="s">
        <v>136</v>
      </c>
      <c r="P2463" t="s">
        <v>264</v>
      </c>
      <c r="Q2463" t="s">
        <v>266</v>
      </c>
    </row>
    <row r="2464" spans="1:17">
      <c r="A2464" t="s">
        <v>23181</v>
      </c>
      <c r="B2464" t="s">
        <v>23182</v>
      </c>
      <c r="C2464" t="s">
        <v>23183</v>
      </c>
      <c r="D2464" s="4">
        <v>45798.75209490741</v>
      </c>
      <c r="E2464" s="4">
        <v>45802.791666666664</v>
      </c>
      <c r="F2464" s="4">
        <v>45802.809027777781</v>
      </c>
      <c r="G2464" s="4">
        <v>45802.792118055557</v>
      </c>
      <c r="H2464" t="s">
        <v>3155</v>
      </c>
      <c r="I2464" t="s">
        <v>3162</v>
      </c>
      <c r="J2464">
        <v>0</v>
      </c>
      <c r="K2464" t="s">
        <v>3179</v>
      </c>
      <c r="L2464" t="s">
        <v>3564</v>
      </c>
      <c r="M2464" t="s">
        <v>549</v>
      </c>
      <c r="N2464" t="s">
        <v>550</v>
      </c>
      <c r="O2464" t="s">
        <v>1923</v>
      </c>
      <c r="P2464" t="s">
        <v>1924</v>
      </c>
      <c r="Q2464" t="s">
        <v>3281</v>
      </c>
    </row>
    <row r="2465" spans="1:17">
      <c r="A2465" t="s">
        <v>21724</v>
      </c>
      <c r="B2465" t="s">
        <v>21725</v>
      </c>
      <c r="C2465" t="s">
        <v>23184</v>
      </c>
      <c r="D2465" s="4">
        <v>45798.750081018516</v>
      </c>
      <c r="E2465" s="4">
        <v>45799.958333333336</v>
      </c>
      <c r="F2465" s="4">
        <v>45799.996527777781</v>
      </c>
      <c r="G2465" s="4"/>
      <c r="H2465" t="s">
        <v>3155</v>
      </c>
      <c r="I2465" t="s">
        <v>3156</v>
      </c>
      <c r="J2465">
        <v>0</v>
      </c>
      <c r="K2465" t="s">
        <v>3157</v>
      </c>
      <c r="L2465" t="s">
        <v>3593</v>
      </c>
      <c r="M2465" t="s">
        <v>549</v>
      </c>
      <c r="N2465" t="s">
        <v>550</v>
      </c>
      <c r="O2465" t="s">
        <v>551</v>
      </c>
      <c r="P2465" t="s">
        <v>141</v>
      </c>
      <c r="Q2465" t="s">
        <v>232</v>
      </c>
    </row>
    <row r="2466" spans="1:17">
      <c r="A2466" t="s">
        <v>23185</v>
      </c>
      <c r="B2466" t="s">
        <v>23186</v>
      </c>
      <c r="C2466" t="s">
        <v>23187</v>
      </c>
      <c r="D2466" s="4">
        <v>45798.749641203707</v>
      </c>
      <c r="E2466" s="4">
        <v>45799.875</v>
      </c>
      <c r="F2466" s="4">
        <v>45799.892361111109</v>
      </c>
      <c r="G2466" s="4">
        <v>45799.885127314818</v>
      </c>
      <c r="H2466" t="s">
        <v>3155</v>
      </c>
      <c r="I2466" t="s">
        <v>3171</v>
      </c>
      <c r="J2466">
        <v>1001</v>
      </c>
      <c r="K2466" t="s">
        <v>3157</v>
      </c>
      <c r="L2466" t="s">
        <v>3564</v>
      </c>
      <c r="M2466" t="s">
        <v>549</v>
      </c>
      <c r="N2466" t="s">
        <v>550</v>
      </c>
      <c r="O2466" t="s">
        <v>616</v>
      </c>
      <c r="P2466" t="s">
        <v>314</v>
      </c>
      <c r="Q2466" t="s">
        <v>316</v>
      </c>
    </row>
    <row r="2467" spans="1:17">
      <c r="A2467" t="s">
        <v>22704</v>
      </c>
      <c r="B2467" t="s">
        <v>22705</v>
      </c>
      <c r="C2467" t="s">
        <v>23188</v>
      </c>
      <c r="D2467" s="4">
        <v>45798.74622685185</v>
      </c>
      <c r="E2467" s="4">
        <v>45799.604166666664</v>
      </c>
      <c r="F2467" s="4">
        <v>45799.642361111109</v>
      </c>
      <c r="G2467" s="4"/>
      <c r="H2467" t="s">
        <v>3155</v>
      </c>
      <c r="I2467" t="s">
        <v>3240</v>
      </c>
      <c r="J2467">
        <v>1001</v>
      </c>
      <c r="K2467" t="s">
        <v>3194</v>
      </c>
      <c r="L2467" t="s">
        <v>3245</v>
      </c>
      <c r="M2467" t="s">
        <v>549</v>
      </c>
      <c r="N2467" t="s">
        <v>550</v>
      </c>
      <c r="O2467" t="s">
        <v>551</v>
      </c>
      <c r="P2467" t="s">
        <v>141</v>
      </c>
      <c r="Q2467" t="s">
        <v>237</v>
      </c>
    </row>
    <row r="2468" spans="1:17">
      <c r="A2468" t="s">
        <v>23189</v>
      </c>
      <c r="B2468" t="s">
        <v>23190</v>
      </c>
      <c r="C2468" t="s">
        <v>23191</v>
      </c>
      <c r="D2468" s="4">
        <v>45798.743761574071</v>
      </c>
      <c r="E2468" s="4">
        <v>45801.458333333336</v>
      </c>
      <c r="F2468" s="4">
        <v>45801.475694444445</v>
      </c>
      <c r="G2468" s="4">
        <v>45801.452708333331</v>
      </c>
      <c r="H2468" t="s">
        <v>3155</v>
      </c>
      <c r="I2468" t="s">
        <v>3175</v>
      </c>
      <c r="J2468">
        <v>0</v>
      </c>
      <c r="K2468" t="s">
        <v>3194</v>
      </c>
      <c r="L2468" t="s">
        <v>3564</v>
      </c>
      <c r="M2468" t="s">
        <v>549</v>
      </c>
      <c r="N2468" t="s">
        <v>559</v>
      </c>
      <c r="O2468" t="s">
        <v>504</v>
      </c>
      <c r="P2468" t="s">
        <v>325</v>
      </c>
      <c r="Q2468" t="s">
        <v>332</v>
      </c>
    </row>
    <row r="2469" spans="1:17">
      <c r="A2469" t="s">
        <v>23192</v>
      </c>
      <c r="B2469" t="s">
        <v>23193</v>
      </c>
      <c r="C2469" t="s">
        <v>23194</v>
      </c>
      <c r="D2469" s="4">
        <v>45798.740624999999</v>
      </c>
      <c r="E2469" s="4">
        <v>45799.625</v>
      </c>
      <c r="F2469" s="4">
        <v>45799.642361111109</v>
      </c>
      <c r="G2469" s="4">
        <v>45799.6328587963</v>
      </c>
      <c r="H2469" t="s">
        <v>3155</v>
      </c>
      <c r="I2469" t="s">
        <v>3184</v>
      </c>
      <c r="J2469">
        <v>0</v>
      </c>
      <c r="K2469" t="s">
        <v>3157</v>
      </c>
      <c r="L2469" t="s">
        <v>3564</v>
      </c>
      <c r="M2469" t="s">
        <v>549</v>
      </c>
      <c r="N2469" t="s">
        <v>550</v>
      </c>
      <c r="O2469" t="s">
        <v>616</v>
      </c>
      <c r="P2469" t="s">
        <v>314</v>
      </c>
      <c r="Q2469" t="s">
        <v>323</v>
      </c>
    </row>
    <row r="2470" spans="1:17">
      <c r="A2470" t="s">
        <v>23192</v>
      </c>
      <c r="B2470" t="s">
        <v>23195</v>
      </c>
      <c r="C2470" t="s">
        <v>23196</v>
      </c>
      <c r="D2470" s="4">
        <v>45798.738055555557</v>
      </c>
      <c r="E2470" s="4">
        <v>45799.645833333336</v>
      </c>
      <c r="F2470" s="4">
        <v>45799.684027777781</v>
      </c>
      <c r="G2470" s="4">
        <v>45799.647523148145</v>
      </c>
      <c r="H2470" t="s">
        <v>3155</v>
      </c>
      <c r="I2470" t="s">
        <v>3209</v>
      </c>
      <c r="J2470">
        <v>0</v>
      </c>
      <c r="K2470" t="s">
        <v>3157</v>
      </c>
      <c r="L2470" t="s">
        <v>3564</v>
      </c>
      <c r="M2470" t="s">
        <v>549</v>
      </c>
      <c r="N2470" t="s">
        <v>550</v>
      </c>
      <c r="O2470" t="s">
        <v>616</v>
      </c>
      <c r="P2470" t="s">
        <v>314</v>
      </c>
      <c r="Q2470" t="s">
        <v>323</v>
      </c>
    </row>
    <row r="2471" spans="1:17">
      <c r="A2471" t="s">
        <v>20026</v>
      </c>
      <c r="B2471" t="s">
        <v>20027</v>
      </c>
      <c r="C2471" t="s">
        <v>23197</v>
      </c>
      <c r="D2471" s="4">
        <v>45798.731678240743</v>
      </c>
      <c r="E2471" s="4">
        <v>45799.625</v>
      </c>
      <c r="F2471" s="4">
        <v>45799.642361111109</v>
      </c>
      <c r="G2471" s="4">
        <v>45799.614791666667</v>
      </c>
      <c r="H2471" t="s">
        <v>3155</v>
      </c>
      <c r="I2471" t="s">
        <v>3184</v>
      </c>
      <c r="J2471">
        <v>0</v>
      </c>
      <c r="K2471" t="s">
        <v>3157</v>
      </c>
      <c r="L2471" t="s">
        <v>3564</v>
      </c>
      <c r="M2471" t="s">
        <v>549</v>
      </c>
      <c r="N2471" t="s">
        <v>550</v>
      </c>
      <c r="O2471" t="s">
        <v>616</v>
      </c>
      <c r="P2471" t="s">
        <v>314</v>
      </c>
      <c r="Q2471" t="s">
        <v>321</v>
      </c>
    </row>
    <row r="2472" spans="1:17">
      <c r="A2472" t="s">
        <v>22389</v>
      </c>
      <c r="B2472" t="s">
        <v>22390</v>
      </c>
      <c r="C2472" t="s">
        <v>23198</v>
      </c>
      <c r="D2472" s="4">
        <v>45798.728831018518</v>
      </c>
      <c r="E2472" s="4">
        <v>45799.791666666664</v>
      </c>
      <c r="F2472" s="4">
        <v>45799.809027777781</v>
      </c>
      <c r="G2472" s="4"/>
      <c r="H2472" t="s">
        <v>3155</v>
      </c>
      <c r="I2472" t="s">
        <v>3162</v>
      </c>
      <c r="J2472">
        <v>0</v>
      </c>
      <c r="K2472" t="s">
        <v>3227</v>
      </c>
      <c r="L2472" t="s">
        <v>3245</v>
      </c>
      <c r="M2472" t="s">
        <v>549</v>
      </c>
      <c r="N2472" t="s">
        <v>550</v>
      </c>
      <c r="O2472" t="s">
        <v>1923</v>
      </c>
      <c r="P2472" t="s">
        <v>1924</v>
      </c>
      <c r="Q2472" t="s">
        <v>3281</v>
      </c>
    </row>
    <row r="2473" spans="1:17">
      <c r="A2473" t="s">
        <v>23199</v>
      </c>
      <c r="B2473" t="s">
        <v>23200</v>
      </c>
      <c r="C2473" t="s">
        <v>23201</v>
      </c>
      <c r="D2473" s="4">
        <v>45798.713564814818</v>
      </c>
      <c r="E2473" s="4">
        <v>45799.416666666664</v>
      </c>
      <c r="F2473" s="4">
        <v>45799.434027777781</v>
      </c>
      <c r="G2473" s="4">
        <v>45799.416400462964</v>
      </c>
      <c r="H2473" t="s">
        <v>3155</v>
      </c>
      <c r="I2473" t="s">
        <v>3175</v>
      </c>
      <c r="J2473">
        <v>0</v>
      </c>
      <c r="K2473" t="s">
        <v>3194</v>
      </c>
      <c r="L2473" t="s">
        <v>3564</v>
      </c>
      <c r="M2473" t="s">
        <v>549</v>
      </c>
      <c r="N2473" t="s">
        <v>559</v>
      </c>
      <c r="O2473" t="s">
        <v>504</v>
      </c>
      <c r="P2473" t="s">
        <v>325</v>
      </c>
      <c r="Q2473" t="s">
        <v>330</v>
      </c>
    </row>
    <row r="2474" spans="1:17">
      <c r="A2474" t="s">
        <v>23202</v>
      </c>
      <c r="B2474" t="s">
        <v>23203</v>
      </c>
      <c r="C2474" t="s">
        <v>23204</v>
      </c>
      <c r="D2474" s="4">
        <v>45798.699247685188</v>
      </c>
      <c r="E2474" s="4">
        <v>45808.583333333336</v>
      </c>
      <c r="F2474" s="4">
        <v>45808.621527777781</v>
      </c>
      <c r="G2474" s="4"/>
      <c r="H2474" t="s">
        <v>3155</v>
      </c>
      <c r="I2474" t="s">
        <v>3673</v>
      </c>
      <c r="J2474">
        <v>0</v>
      </c>
      <c r="K2474" t="s">
        <v>3194</v>
      </c>
      <c r="L2474" t="s">
        <v>3158</v>
      </c>
      <c r="M2474" t="s">
        <v>549</v>
      </c>
      <c r="N2474" t="s">
        <v>559</v>
      </c>
      <c r="O2474" t="s">
        <v>504</v>
      </c>
      <c r="P2474" t="s">
        <v>325</v>
      </c>
      <c r="Q2474" t="s">
        <v>335</v>
      </c>
    </row>
    <row r="2475" spans="1:17">
      <c r="A2475" t="s">
        <v>23205</v>
      </c>
      <c r="B2475" t="s">
        <v>23206</v>
      </c>
      <c r="C2475" t="s">
        <v>23207</v>
      </c>
      <c r="D2475" s="4">
        <v>45798.674583333333</v>
      </c>
      <c r="E2475" s="4">
        <v>45799.541666666664</v>
      </c>
      <c r="F2475" s="4">
        <v>45799.579861111109</v>
      </c>
      <c r="G2475" s="4">
        <v>45799.538460648146</v>
      </c>
      <c r="H2475" t="s">
        <v>3155</v>
      </c>
      <c r="I2475" t="s">
        <v>3156</v>
      </c>
      <c r="J2475">
        <v>0</v>
      </c>
      <c r="K2475" t="s">
        <v>3157</v>
      </c>
      <c r="L2475" t="s">
        <v>3564</v>
      </c>
      <c r="M2475" t="s">
        <v>549</v>
      </c>
      <c r="N2475" t="s">
        <v>550</v>
      </c>
      <c r="O2475" t="s">
        <v>551</v>
      </c>
      <c r="P2475" t="s">
        <v>141</v>
      </c>
      <c r="Q2475" t="s">
        <v>237</v>
      </c>
    </row>
    <row r="2476" spans="1:17">
      <c r="A2476" t="s">
        <v>22625</v>
      </c>
      <c r="B2476" t="s">
        <v>22626</v>
      </c>
      <c r="C2476" t="s">
        <v>23208</v>
      </c>
      <c r="D2476" s="4">
        <v>45798.635208333333</v>
      </c>
      <c r="E2476" s="4">
        <v>45799.833333333336</v>
      </c>
      <c r="F2476" s="4">
        <v>45799.871527777781</v>
      </c>
      <c r="G2476" s="4"/>
      <c r="H2476" t="s">
        <v>3155</v>
      </c>
      <c r="I2476" t="s">
        <v>3673</v>
      </c>
      <c r="J2476">
        <v>0</v>
      </c>
      <c r="K2476" t="s">
        <v>3157</v>
      </c>
      <c r="L2476" t="s">
        <v>3245</v>
      </c>
      <c r="M2476" t="s">
        <v>549</v>
      </c>
      <c r="N2476" t="s">
        <v>559</v>
      </c>
      <c r="O2476" t="s">
        <v>504</v>
      </c>
      <c r="P2476" t="s">
        <v>325</v>
      </c>
      <c r="Q2476" t="s">
        <v>332</v>
      </c>
    </row>
    <row r="2477" spans="1:17">
      <c r="A2477" t="s">
        <v>22818</v>
      </c>
      <c r="B2477" t="s">
        <v>22819</v>
      </c>
      <c r="C2477" t="s">
        <v>23209</v>
      </c>
      <c r="D2477" s="4">
        <v>45798.626631944448</v>
      </c>
      <c r="E2477" s="4">
        <v>45801.3125</v>
      </c>
      <c r="F2477" s="4">
        <v>45801.329861111109</v>
      </c>
      <c r="G2477" s="4"/>
      <c r="H2477" t="s">
        <v>3155</v>
      </c>
      <c r="I2477" t="s">
        <v>3175</v>
      </c>
      <c r="J2477">
        <v>0</v>
      </c>
      <c r="K2477" t="s">
        <v>3157</v>
      </c>
      <c r="L2477" t="s">
        <v>3245</v>
      </c>
      <c r="M2477" t="s">
        <v>549</v>
      </c>
      <c r="N2477" t="s">
        <v>550</v>
      </c>
      <c r="O2477" t="s">
        <v>551</v>
      </c>
      <c r="P2477" t="s">
        <v>149</v>
      </c>
      <c r="Q2477" t="s">
        <v>207</v>
      </c>
    </row>
    <row r="2478" spans="1:17">
      <c r="A2478" t="s">
        <v>23210</v>
      </c>
      <c r="B2478" t="s">
        <v>23211</v>
      </c>
      <c r="C2478" t="s">
        <v>23212</v>
      </c>
      <c r="D2478" s="4">
        <v>45798.615497685183</v>
      </c>
      <c r="E2478" s="4">
        <v>45806.854166666664</v>
      </c>
      <c r="F2478" s="4">
        <v>45806.892361111109</v>
      </c>
      <c r="G2478" s="4"/>
      <c r="H2478" t="s">
        <v>3155</v>
      </c>
      <c r="I2478" t="s">
        <v>3209</v>
      </c>
      <c r="J2478">
        <v>0</v>
      </c>
      <c r="K2478" t="s">
        <v>3157</v>
      </c>
      <c r="L2478" t="s">
        <v>3158</v>
      </c>
      <c r="M2478" t="s">
        <v>549</v>
      </c>
      <c r="N2478" t="s">
        <v>550</v>
      </c>
      <c r="O2478" t="s">
        <v>551</v>
      </c>
      <c r="P2478" t="s">
        <v>141</v>
      </c>
      <c r="Q2478" t="s">
        <v>239</v>
      </c>
    </row>
    <row r="2479" spans="1:17">
      <c r="A2479" t="s">
        <v>23213</v>
      </c>
      <c r="B2479" t="s">
        <v>23214</v>
      </c>
      <c r="C2479" t="s">
        <v>23215</v>
      </c>
      <c r="D2479" s="4">
        <v>45798.610358796293</v>
      </c>
      <c r="E2479" s="4">
        <v>45799.625</v>
      </c>
      <c r="F2479" s="4">
        <v>45799.642361111109</v>
      </c>
      <c r="G2479" s="4">
        <v>45799.623449074075</v>
      </c>
      <c r="H2479" t="s">
        <v>3155</v>
      </c>
      <c r="I2479" t="s">
        <v>3175</v>
      </c>
      <c r="J2479">
        <v>1001</v>
      </c>
      <c r="K2479" t="s">
        <v>3194</v>
      </c>
      <c r="L2479" t="s">
        <v>3564</v>
      </c>
      <c r="M2479" t="s">
        <v>549</v>
      </c>
      <c r="N2479" t="s">
        <v>550</v>
      </c>
      <c r="O2479" t="s">
        <v>136</v>
      </c>
      <c r="P2479" t="s">
        <v>139</v>
      </c>
      <c r="Q2479" t="s">
        <v>271</v>
      </c>
    </row>
    <row r="2480" spans="1:17">
      <c r="A2480" t="s">
        <v>23082</v>
      </c>
      <c r="B2480" t="s">
        <v>23083</v>
      </c>
      <c r="C2480" t="s">
        <v>23216</v>
      </c>
      <c r="D2480" s="4">
        <v>45798.593263888892</v>
      </c>
      <c r="E2480" s="4">
        <v>45801.6875</v>
      </c>
      <c r="F2480" s="4">
        <v>45801.704861111109</v>
      </c>
      <c r="G2480" s="4"/>
      <c r="H2480" t="s">
        <v>3155</v>
      </c>
      <c r="I2480" t="s">
        <v>3184</v>
      </c>
      <c r="J2480">
        <v>0</v>
      </c>
      <c r="K2480" t="s">
        <v>3157</v>
      </c>
      <c r="L2480" t="s">
        <v>3245</v>
      </c>
      <c r="M2480" t="s">
        <v>549</v>
      </c>
      <c r="N2480" t="s">
        <v>550</v>
      </c>
      <c r="O2480" t="s">
        <v>616</v>
      </c>
      <c r="P2480" t="s">
        <v>314</v>
      </c>
      <c r="Q2480" t="s">
        <v>319</v>
      </c>
    </row>
    <row r="2481" spans="1:17">
      <c r="A2481" t="s">
        <v>22881</v>
      </c>
      <c r="B2481" t="s">
        <v>22882</v>
      </c>
      <c r="C2481" t="s">
        <v>23217</v>
      </c>
      <c r="D2481" s="4">
        <v>45798.588703703703</v>
      </c>
      <c r="E2481" s="4">
        <v>45802.020833333336</v>
      </c>
      <c r="F2481" s="4">
        <v>45802.059027777781</v>
      </c>
      <c r="G2481" s="4"/>
      <c r="H2481" t="s">
        <v>3155</v>
      </c>
      <c r="I2481" t="s">
        <v>3156</v>
      </c>
      <c r="J2481">
        <v>0</v>
      </c>
      <c r="K2481" t="s">
        <v>3194</v>
      </c>
      <c r="L2481" t="s">
        <v>3245</v>
      </c>
      <c r="M2481" t="s">
        <v>549</v>
      </c>
      <c r="N2481" t="s">
        <v>550</v>
      </c>
      <c r="O2481" t="s">
        <v>551</v>
      </c>
      <c r="P2481" t="s">
        <v>149</v>
      </c>
      <c r="Q2481" t="s">
        <v>206</v>
      </c>
    </row>
    <row r="2482" spans="1:17">
      <c r="A2482" t="s">
        <v>22581</v>
      </c>
      <c r="B2482" t="s">
        <v>22582</v>
      </c>
      <c r="C2482" t="s">
        <v>23218</v>
      </c>
      <c r="D2482" s="4">
        <v>45798.585925925923</v>
      </c>
      <c r="E2482" s="4">
        <v>45801.6875</v>
      </c>
      <c r="F2482" s="4">
        <v>45801.725694444445</v>
      </c>
      <c r="G2482" s="4"/>
      <c r="H2482" t="s">
        <v>3155</v>
      </c>
      <c r="I2482" t="s">
        <v>3156</v>
      </c>
      <c r="J2482">
        <v>0</v>
      </c>
      <c r="K2482" t="s">
        <v>3194</v>
      </c>
      <c r="L2482" t="s">
        <v>3245</v>
      </c>
      <c r="M2482" t="s">
        <v>549</v>
      </c>
      <c r="N2482" t="s">
        <v>550</v>
      </c>
      <c r="O2482" t="s">
        <v>551</v>
      </c>
      <c r="P2482" t="s">
        <v>141</v>
      </c>
      <c r="Q2482" t="s">
        <v>236</v>
      </c>
    </row>
    <row r="2483" spans="1:17">
      <c r="A2483" t="s">
        <v>23219</v>
      </c>
      <c r="B2483" t="s">
        <v>23220</v>
      </c>
      <c r="C2483" t="s">
        <v>23221</v>
      </c>
      <c r="D2483" s="4">
        <v>45798.567129629628</v>
      </c>
      <c r="E2483" s="4">
        <v>45802.5</v>
      </c>
      <c r="F2483" s="4">
        <v>45802.517361111109</v>
      </c>
      <c r="G2483" s="4"/>
      <c r="H2483" t="s">
        <v>3155</v>
      </c>
      <c r="I2483" t="s">
        <v>3171</v>
      </c>
      <c r="J2483">
        <v>1001</v>
      </c>
      <c r="K2483" t="s">
        <v>3157</v>
      </c>
      <c r="L2483" t="s">
        <v>3593</v>
      </c>
      <c r="M2483" t="s">
        <v>549</v>
      </c>
      <c r="N2483" t="s">
        <v>550</v>
      </c>
      <c r="O2483" t="s">
        <v>136</v>
      </c>
      <c r="P2483" t="s">
        <v>143</v>
      </c>
      <c r="Q2483" t="s">
        <v>310</v>
      </c>
    </row>
    <row r="2484" spans="1:17">
      <c r="A2484" t="s">
        <v>23222</v>
      </c>
      <c r="B2484" t="s">
        <v>23223</v>
      </c>
      <c r="C2484" t="s">
        <v>23224</v>
      </c>
      <c r="D2484" s="4">
        <v>45798.55982638889</v>
      </c>
      <c r="E2484" s="4">
        <v>45800.708333333336</v>
      </c>
      <c r="F2484" s="4">
        <v>45800.746527777781</v>
      </c>
      <c r="G2484" s="4">
        <v>45800.706342592595</v>
      </c>
      <c r="H2484" t="s">
        <v>3155</v>
      </c>
      <c r="I2484" t="s">
        <v>3156</v>
      </c>
      <c r="J2484">
        <v>0</v>
      </c>
      <c r="K2484" t="s">
        <v>3157</v>
      </c>
      <c r="L2484" t="s">
        <v>3564</v>
      </c>
      <c r="M2484" t="s">
        <v>549</v>
      </c>
      <c r="N2484" t="s">
        <v>550</v>
      </c>
      <c r="O2484" t="s">
        <v>551</v>
      </c>
      <c r="P2484" t="s">
        <v>149</v>
      </c>
      <c r="Q2484" t="s">
        <v>200</v>
      </c>
    </row>
    <row r="2485" spans="1:17">
      <c r="A2485" t="s">
        <v>23225</v>
      </c>
      <c r="B2485" t="s">
        <v>23226</v>
      </c>
      <c r="C2485" t="s">
        <v>23227</v>
      </c>
      <c r="D2485" s="4">
        <v>45798.559247685182</v>
      </c>
      <c r="E2485" s="4">
        <v>45802.333333333336</v>
      </c>
      <c r="F2485" s="4">
        <v>45802.350694444445</v>
      </c>
      <c r="G2485" s="4">
        <v>45802.334583333337</v>
      </c>
      <c r="H2485" t="s">
        <v>3155</v>
      </c>
      <c r="I2485" t="s">
        <v>3184</v>
      </c>
      <c r="J2485">
        <v>1001</v>
      </c>
      <c r="K2485" t="s">
        <v>3157</v>
      </c>
      <c r="L2485" t="s">
        <v>3564</v>
      </c>
      <c r="M2485" t="s">
        <v>549</v>
      </c>
      <c r="N2485" t="s">
        <v>550</v>
      </c>
      <c r="O2485" t="s">
        <v>136</v>
      </c>
      <c r="P2485" t="s">
        <v>292</v>
      </c>
      <c r="Q2485" t="s">
        <v>295</v>
      </c>
    </row>
    <row r="2486" spans="1:17">
      <c r="A2486" t="s">
        <v>23228</v>
      </c>
      <c r="B2486" t="s">
        <v>23229</v>
      </c>
      <c r="C2486" t="s">
        <v>23230</v>
      </c>
      <c r="D2486" s="4">
        <v>45798.548333333332</v>
      </c>
      <c r="E2486" s="4">
        <v>45800.791666666664</v>
      </c>
      <c r="F2486" s="4">
        <v>45800.829861111109</v>
      </c>
      <c r="G2486" s="4"/>
      <c r="H2486" t="s">
        <v>3155</v>
      </c>
      <c r="I2486" t="s">
        <v>3673</v>
      </c>
      <c r="J2486">
        <v>0</v>
      </c>
      <c r="K2486" t="s">
        <v>3194</v>
      </c>
      <c r="L2486" t="s">
        <v>3593</v>
      </c>
      <c r="M2486" t="s">
        <v>549</v>
      </c>
      <c r="N2486" t="s">
        <v>559</v>
      </c>
      <c r="O2486" t="s">
        <v>504</v>
      </c>
      <c r="P2486" t="s">
        <v>325</v>
      </c>
      <c r="Q2486" t="s">
        <v>339</v>
      </c>
    </row>
    <row r="2487" spans="1:17">
      <c r="A2487" t="s">
        <v>23231</v>
      </c>
      <c r="B2487" t="s">
        <v>23232</v>
      </c>
      <c r="C2487" t="s">
        <v>23233</v>
      </c>
      <c r="D2487" s="4">
        <v>45798.543854166666</v>
      </c>
      <c r="E2487" s="4">
        <v>45801.416666666664</v>
      </c>
      <c r="F2487" s="4">
        <v>45801.434027777781</v>
      </c>
      <c r="G2487" s="4">
        <v>45801.409826388888</v>
      </c>
      <c r="H2487" t="s">
        <v>3155</v>
      </c>
      <c r="I2487" t="s">
        <v>3175</v>
      </c>
      <c r="J2487">
        <v>1001</v>
      </c>
      <c r="K2487" t="s">
        <v>3194</v>
      </c>
      <c r="L2487" t="s">
        <v>3564</v>
      </c>
      <c r="M2487" t="s">
        <v>549</v>
      </c>
      <c r="N2487" t="s">
        <v>559</v>
      </c>
      <c r="O2487" t="s">
        <v>504</v>
      </c>
      <c r="P2487" t="s">
        <v>325</v>
      </c>
      <c r="Q2487" t="s">
        <v>338</v>
      </c>
    </row>
    <row r="2488" spans="1:17">
      <c r="A2488" t="s">
        <v>23132</v>
      </c>
      <c r="B2488" t="s">
        <v>23133</v>
      </c>
      <c r="C2488" t="s">
        <v>23234</v>
      </c>
      <c r="D2488" s="4">
        <v>45798.543182870373</v>
      </c>
      <c r="E2488" s="4">
        <v>45799.416666666664</v>
      </c>
      <c r="F2488" s="4">
        <v>45799.434027777781</v>
      </c>
      <c r="G2488" s="4"/>
      <c r="H2488" t="s">
        <v>3155</v>
      </c>
      <c r="I2488" t="s">
        <v>3291</v>
      </c>
      <c r="J2488">
        <v>0</v>
      </c>
      <c r="K2488" t="s">
        <v>3157</v>
      </c>
      <c r="L2488" t="s">
        <v>3245</v>
      </c>
      <c r="M2488" t="s">
        <v>549</v>
      </c>
      <c r="N2488" t="s">
        <v>550</v>
      </c>
      <c r="O2488" t="s">
        <v>136</v>
      </c>
      <c r="P2488" t="s">
        <v>283</v>
      </c>
      <c r="Q2488" t="s">
        <v>284</v>
      </c>
    </row>
    <row r="2489" spans="1:17">
      <c r="A2489" t="s">
        <v>23235</v>
      </c>
      <c r="B2489" t="s">
        <v>23236</v>
      </c>
      <c r="C2489" t="s">
        <v>23237</v>
      </c>
      <c r="D2489" s="4">
        <v>45798.533472222225</v>
      </c>
      <c r="E2489" s="4">
        <v>45798.9375</v>
      </c>
      <c r="F2489" s="4">
        <v>45798.975694444445</v>
      </c>
      <c r="G2489" s="4">
        <v>45798.934872685182</v>
      </c>
      <c r="H2489" t="s">
        <v>3155</v>
      </c>
      <c r="I2489" t="s">
        <v>3156</v>
      </c>
      <c r="J2489">
        <v>0</v>
      </c>
      <c r="K2489" t="s">
        <v>3157</v>
      </c>
      <c r="L2489" t="s">
        <v>3564</v>
      </c>
      <c r="M2489" t="s">
        <v>549</v>
      </c>
      <c r="N2489" t="s">
        <v>550</v>
      </c>
      <c r="O2489" t="s">
        <v>551</v>
      </c>
      <c r="P2489" t="s">
        <v>141</v>
      </c>
      <c r="Q2489" t="s">
        <v>236</v>
      </c>
    </row>
    <row r="2490" spans="1:17">
      <c r="A2490" t="s">
        <v>23238</v>
      </c>
      <c r="B2490" t="s">
        <v>23239</v>
      </c>
      <c r="C2490" t="s">
        <v>23240</v>
      </c>
      <c r="D2490" s="4">
        <v>45798.532118055555</v>
      </c>
      <c r="E2490" s="4">
        <v>45799.416666666664</v>
      </c>
      <c r="F2490" s="4">
        <v>45799.434027777781</v>
      </c>
      <c r="G2490" s="4">
        <v>45799.410949074074</v>
      </c>
      <c r="H2490" t="s">
        <v>3155</v>
      </c>
      <c r="I2490" t="s">
        <v>3175</v>
      </c>
      <c r="J2490">
        <v>0</v>
      </c>
      <c r="K2490" t="s">
        <v>3157</v>
      </c>
      <c r="L2490" t="s">
        <v>3564</v>
      </c>
      <c r="M2490" t="s">
        <v>549</v>
      </c>
      <c r="N2490" t="s">
        <v>550</v>
      </c>
      <c r="O2490" t="s">
        <v>551</v>
      </c>
      <c r="P2490" t="s">
        <v>149</v>
      </c>
      <c r="Q2490" t="s">
        <v>212</v>
      </c>
    </row>
    <row r="2491" spans="1:17">
      <c r="A2491" t="s">
        <v>22529</v>
      </c>
      <c r="B2491" t="s">
        <v>22530</v>
      </c>
      <c r="C2491" t="s">
        <v>23241</v>
      </c>
      <c r="D2491" s="4">
        <v>45798.527858796297</v>
      </c>
      <c r="E2491" s="4">
        <v>45801.791666666664</v>
      </c>
      <c r="F2491" s="4">
        <v>45801.809027777781</v>
      </c>
      <c r="G2491" s="4"/>
      <c r="H2491" t="s">
        <v>3155</v>
      </c>
      <c r="I2491" t="s">
        <v>3171</v>
      </c>
      <c r="J2491">
        <v>0</v>
      </c>
      <c r="K2491" t="s">
        <v>3157</v>
      </c>
      <c r="L2491" t="s">
        <v>3245</v>
      </c>
      <c r="M2491" t="s">
        <v>549</v>
      </c>
      <c r="N2491" t="s">
        <v>550</v>
      </c>
      <c r="O2491" t="s">
        <v>136</v>
      </c>
      <c r="P2491" t="s">
        <v>139</v>
      </c>
      <c r="Q2491" t="s">
        <v>276</v>
      </c>
    </row>
    <row r="2492" spans="1:17">
      <c r="A2492" t="s">
        <v>23242</v>
      </c>
      <c r="B2492" t="s">
        <v>23243</v>
      </c>
      <c r="C2492" t="s">
        <v>23244</v>
      </c>
      <c r="D2492" s="4">
        <v>45798.523113425923</v>
      </c>
      <c r="E2492" s="4">
        <v>45798.895833333336</v>
      </c>
      <c r="F2492" s="4">
        <v>45798.934027777781</v>
      </c>
      <c r="G2492" s="4">
        <v>45798.890775462962</v>
      </c>
      <c r="H2492" t="s">
        <v>3155</v>
      </c>
      <c r="I2492" t="s">
        <v>3209</v>
      </c>
      <c r="J2492">
        <v>0</v>
      </c>
      <c r="K2492" t="s">
        <v>3163</v>
      </c>
      <c r="L2492" t="s">
        <v>3564</v>
      </c>
      <c r="M2492" t="s">
        <v>549</v>
      </c>
      <c r="N2492" t="s">
        <v>550</v>
      </c>
      <c r="O2492" t="s">
        <v>136</v>
      </c>
      <c r="P2492" t="s">
        <v>143</v>
      </c>
      <c r="Q2492" t="s">
        <v>310</v>
      </c>
    </row>
    <row r="2493" spans="1:17">
      <c r="A2493" t="s">
        <v>23245</v>
      </c>
      <c r="B2493" t="s">
        <v>23246</v>
      </c>
      <c r="C2493" t="s">
        <v>23247</v>
      </c>
      <c r="D2493" s="4">
        <v>45798.513564814813</v>
      </c>
      <c r="E2493" s="4">
        <v>45815.416666666664</v>
      </c>
      <c r="F2493" s="4">
        <v>45815.434027777781</v>
      </c>
      <c r="G2493" s="4"/>
      <c r="H2493" t="s">
        <v>3155</v>
      </c>
      <c r="I2493" t="s">
        <v>3175</v>
      </c>
      <c r="J2493">
        <v>1001</v>
      </c>
      <c r="K2493" t="s">
        <v>3194</v>
      </c>
      <c r="L2493" t="s">
        <v>3158</v>
      </c>
      <c r="M2493" t="s">
        <v>549</v>
      </c>
      <c r="N2493" t="s">
        <v>559</v>
      </c>
      <c r="O2493" t="s">
        <v>504</v>
      </c>
      <c r="P2493" t="s">
        <v>325</v>
      </c>
      <c r="Q2493" t="s">
        <v>343</v>
      </c>
    </row>
    <row r="2494" spans="1:17">
      <c r="A2494" t="s">
        <v>22884</v>
      </c>
      <c r="B2494" t="s">
        <v>22885</v>
      </c>
      <c r="C2494" t="s">
        <v>23248</v>
      </c>
      <c r="D2494" s="4">
        <v>45798.504490740743</v>
      </c>
      <c r="E2494" s="4">
        <v>45800.3125</v>
      </c>
      <c r="F2494" s="4">
        <v>45800.350694444445</v>
      </c>
      <c r="G2494" s="4"/>
      <c r="H2494" t="s">
        <v>3155</v>
      </c>
      <c r="I2494" t="s">
        <v>3240</v>
      </c>
      <c r="J2494">
        <v>0</v>
      </c>
      <c r="K2494" t="s">
        <v>3157</v>
      </c>
      <c r="L2494" t="s">
        <v>3245</v>
      </c>
      <c r="M2494" t="s">
        <v>549</v>
      </c>
      <c r="N2494" t="s">
        <v>550</v>
      </c>
      <c r="O2494" t="s">
        <v>136</v>
      </c>
      <c r="P2494" t="s">
        <v>147</v>
      </c>
      <c r="Q2494" t="s">
        <v>255</v>
      </c>
    </row>
    <row r="2495" spans="1:17">
      <c r="A2495" t="s">
        <v>22363</v>
      </c>
      <c r="B2495" t="s">
        <v>22364</v>
      </c>
      <c r="C2495" t="s">
        <v>23249</v>
      </c>
      <c r="D2495" s="4">
        <v>45798.494189814817</v>
      </c>
      <c r="E2495" s="4">
        <v>45806.666666666664</v>
      </c>
      <c r="F2495" s="4">
        <v>45806.684027777781</v>
      </c>
      <c r="G2495" s="4"/>
      <c r="H2495" t="s">
        <v>3155</v>
      </c>
      <c r="I2495" t="s">
        <v>3184</v>
      </c>
      <c r="J2495">
        <v>1001</v>
      </c>
      <c r="K2495" t="s">
        <v>3157</v>
      </c>
      <c r="L2495" t="s">
        <v>3245</v>
      </c>
      <c r="M2495" t="s">
        <v>549</v>
      </c>
      <c r="N2495" t="s">
        <v>550</v>
      </c>
      <c r="O2495" t="s">
        <v>136</v>
      </c>
      <c r="P2495" t="s">
        <v>264</v>
      </c>
      <c r="Q2495" t="s">
        <v>2914</v>
      </c>
    </row>
    <row r="2496" spans="1:17">
      <c r="A2496" t="s">
        <v>23250</v>
      </c>
      <c r="B2496" t="s">
        <v>23251</v>
      </c>
      <c r="C2496" t="s">
        <v>23252</v>
      </c>
      <c r="D2496" s="4">
        <v>45798.488125000003</v>
      </c>
      <c r="E2496" s="4">
        <v>45803.625</v>
      </c>
      <c r="F2496" s="4">
        <v>45803.642361111109</v>
      </c>
      <c r="G2496" s="4">
        <v>45803.622152777774</v>
      </c>
      <c r="H2496" t="s">
        <v>3155</v>
      </c>
      <c r="I2496" t="s">
        <v>3171</v>
      </c>
      <c r="J2496">
        <v>1001</v>
      </c>
      <c r="K2496" t="s">
        <v>3157</v>
      </c>
      <c r="L2496" t="s">
        <v>3564</v>
      </c>
      <c r="M2496" t="s">
        <v>549</v>
      </c>
      <c r="N2496" t="s">
        <v>559</v>
      </c>
      <c r="O2496" t="s">
        <v>504</v>
      </c>
      <c r="P2496" t="s">
        <v>325</v>
      </c>
      <c r="Q2496" t="s">
        <v>329</v>
      </c>
    </row>
    <row r="2497" spans="1:17">
      <c r="A2497" t="s">
        <v>33233</v>
      </c>
      <c r="B2497" t="s">
        <v>33234</v>
      </c>
      <c r="C2497" t="s">
        <v>33235</v>
      </c>
      <c r="D2497" s="4">
        <v>45798.472534722219</v>
      </c>
      <c r="E2497" s="4">
        <v>45799.333333333336</v>
      </c>
      <c r="F2497" s="4">
        <v>45799.371527777781</v>
      </c>
      <c r="G2497" s="4">
        <v>45799.33321759259</v>
      </c>
      <c r="H2497" t="s">
        <v>3155</v>
      </c>
      <c r="I2497" t="s">
        <v>3156</v>
      </c>
      <c r="J2497">
        <v>0</v>
      </c>
      <c r="K2497" t="s">
        <v>3194</v>
      </c>
      <c r="L2497" t="s">
        <v>3564</v>
      </c>
      <c r="M2497" t="s">
        <v>549</v>
      </c>
      <c r="N2497" t="s">
        <v>550</v>
      </c>
      <c r="O2497" t="s">
        <v>136</v>
      </c>
      <c r="P2497" t="s">
        <v>147</v>
      </c>
      <c r="Q2497" t="s">
        <v>21124</v>
      </c>
    </row>
    <row r="2498" spans="1:17">
      <c r="A2498" t="s">
        <v>23253</v>
      </c>
      <c r="B2498" t="s">
        <v>23254</v>
      </c>
      <c r="C2498" t="s">
        <v>23255</v>
      </c>
      <c r="D2498" s="4">
        <v>45798.458055555559</v>
      </c>
      <c r="E2498" s="4">
        <v>45799.3125</v>
      </c>
      <c r="F2498" s="4">
        <v>45799.329861111109</v>
      </c>
      <c r="G2498" s="4">
        <v>45799.310127314813</v>
      </c>
      <c r="H2498" t="s">
        <v>3155</v>
      </c>
      <c r="I2498" t="s">
        <v>3162</v>
      </c>
      <c r="J2498">
        <v>0</v>
      </c>
      <c r="K2498" t="s">
        <v>3227</v>
      </c>
      <c r="L2498" t="s">
        <v>3564</v>
      </c>
      <c r="M2498" t="s">
        <v>549</v>
      </c>
      <c r="N2498" t="s">
        <v>550</v>
      </c>
      <c r="O2498" t="s">
        <v>1923</v>
      </c>
      <c r="P2498" t="s">
        <v>1924</v>
      </c>
      <c r="Q2498" t="s">
        <v>3199</v>
      </c>
    </row>
    <row r="2499" spans="1:17">
      <c r="A2499" t="s">
        <v>23256</v>
      </c>
      <c r="B2499" t="s">
        <v>23257</v>
      </c>
      <c r="C2499" t="s">
        <v>23258</v>
      </c>
      <c r="D2499" s="4">
        <v>45798.457731481481</v>
      </c>
      <c r="E2499" s="4">
        <v>45798.8125</v>
      </c>
      <c r="F2499" s="4">
        <v>45798.850694444445</v>
      </c>
      <c r="G2499" s="4"/>
      <c r="H2499" t="s">
        <v>3155</v>
      </c>
      <c r="I2499" t="s">
        <v>3209</v>
      </c>
      <c r="J2499">
        <v>0</v>
      </c>
      <c r="K2499" t="s">
        <v>3157</v>
      </c>
      <c r="L2499" t="s">
        <v>3593</v>
      </c>
      <c r="M2499" t="s">
        <v>549</v>
      </c>
      <c r="N2499" t="s">
        <v>550</v>
      </c>
      <c r="O2499" t="s">
        <v>136</v>
      </c>
      <c r="P2499" t="s">
        <v>147</v>
      </c>
      <c r="Q2499" t="s">
        <v>28660</v>
      </c>
    </row>
    <row r="2500" spans="1:17">
      <c r="A2500" t="s">
        <v>23259</v>
      </c>
      <c r="B2500" t="s">
        <v>23260</v>
      </c>
      <c r="C2500" t="s">
        <v>23261</v>
      </c>
      <c r="D2500" s="4">
        <v>45798.446666666663</v>
      </c>
      <c r="E2500" s="4">
        <v>45800.416666666664</v>
      </c>
      <c r="F2500" s="4">
        <v>45800.454861111109</v>
      </c>
      <c r="G2500" s="4">
        <v>45800.417500000003</v>
      </c>
      <c r="H2500" t="s">
        <v>3155</v>
      </c>
      <c r="I2500" t="s">
        <v>3156</v>
      </c>
      <c r="J2500">
        <v>0</v>
      </c>
      <c r="K2500" t="s">
        <v>3157</v>
      </c>
      <c r="L2500" t="s">
        <v>3564</v>
      </c>
      <c r="M2500" t="s">
        <v>549</v>
      </c>
      <c r="N2500" t="s">
        <v>550</v>
      </c>
      <c r="O2500" t="s">
        <v>616</v>
      </c>
      <c r="P2500" t="s">
        <v>314</v>
      </c>
      <c r="Q2500" t="s">
        <v>319</v>
      </c>
    </row>
    <row r="2501" spans="1:17">
      <c r="A2501" t="s">
        <v>23262</v>
      </c>
      <c r="B2501" t="s">
        <v>23263</v>
      </c>
      <c r="C2501" t="s">
        <v>23264</v>
      </c>
      <c r="D2501" s="4">
        <v>45798.444479166668</v>
      </c>
      <c r="E2501" s="4">
        <v>45801.333333333336</v>
      </c>
      <c r="F2501" s="4">
        <v>45801.371527777781</v>
      </c>
      <c r="G2501" s="4">
        <v>45801.329872685186</v>
      </c>
      <c r="H2501" t="s">
        <v>3155</v>
      </c>
      <c r="I2501" t="s">
        <v>3156</v>
      </c>
      <c r="J2501">
        <v>0</v>
      </c>
      <c r="K2501" t="s">
        <v>3157</v>
      </c>
      <c r="L2501" t="s">
        <v>3564</v>
      </c>
      <c r="M2501" t="s">
        <v>549</v>
      </c>
      <c r="N2501" t="s">
        <v>550</v>
      </c>
      <c r="O2501" t="s">
        <v>136</v>
      </c>
      <c r="P2501" t="s">
        <v>283</v>
      </c>
      <c r="Q2501" t="s">
        <v>284</v>
      </c>
    </row>
    <row r="2502" spans="1:17">
      <c r="A2502" t="s">
        <v>23265</v>
      </c>
      <c r="B2502" t="s">
        <v>23266</v>
      </c>
      <c r="C2502" t="s">
        <v>23267</v>
      </c>
      <c r="D2502" s="4">
        <v>45798.442939814813</v>
      </c>
      <c r="E2502" s="4">
        <v>45807.5625</v>
      </c>
      <c r="F2502" s="4">
        <v>45807.600694444445</v>
      </c>
      <c r="G2502" s="4"/>
      <c r="H2502" t="s">
        <v>3155</v>
      </c>
      <c r="I2502" t="s">
        <v>3673</v>
      </c>
      <c r="J2502">
        <v>0</v>
      </c>
      <c r="K2502" t="s">
        <v>3194</v>
      </c>
      <c r="L2502" t="s">
        <v>3158</v>
      </c>
      <c r="M2502" t="s">
        <v>549</v>
      </c>
      <c r="N2502" t="s">
        <v>559</v>
      </c>
      <c r="O2502" t="s">
        <v>504</v>
      </c>
      <c r="P2502" t="s">
        <v>325</v>
      </c>
      <c r="Q2502" t="s">
        <v>340</v>
      </c>
    </row>
    <row r="2503" spans="1:17">
      <c r="A2503" t="s">
        <v>23268</v>
      </c>
      <c r="B2503" t="s">
        <v>23269</v>
      </c>
      <c r="C2503" t="s">
        <v>23270</v>
      </c>
      <c r="D2503" s="4">
        <v>45798.441099537034</v>
      </c>
      <c r="E2503" s="4">
        <v>45800.416666666664</v>
      </c>
      <c r="F2503" s="4">
        <v>45800.454861111109</v>
      </c>
      <c r="G2503" s="4">
        <v>45800.417708333334</v>
      </c>
      <c r="H2503" t="s">
        <v>3155</v>
      </c>
      <c r="I2503" t="s">
        <v>3156</v>
      </c>
      <c r="J2503">
        <v>0</v>
      </c>
      <c r="K2503" t="s">
        <v>3157</v>
      </c>
      <c r="L2503" t="s">
        <v>3564</v>
      </c>
      <c r="M2503" t="s">
        <v>549</v>
      </c>
      <c r="N2503" t="s">
        <v>550</v>
      </c>
      <c r="O2503" t="s">
        <v>136</v>
      </c>
      <c r="P2503" t="s">
        <v>147</v>
      </c>
      <c r="Q2503" t="s">
        <v>257</v>
      </c>
    </row>
    <row r="2504" spans="1:17">
      <c r="A2504" t="s">
        <v>23271</v>
      </c>
      <c r="B2504" t="s">
        <v>23272</v>
      </c>
      <c r="C2504" t="s">
        <v>23273</v>
      </c>
      <c r="D2504" s="4">
        <v>45798.440497685187</v>
      </c>
      <c r="E2504" s="4">
        <v>45802.291666666664</v>
      </c>
      <c r="F2504" s="4">
        <v>45802.309027777781</v>
      </c>
      <c r="G2504" s="4">
        <v>45802.293530092589</v>
      </c>
      <c r="H2504" t="s">
        <v>3155</v>
      </c>
      <c r="I2504" t="s">
        <v>3162</v>
      </c>
      <c r="J2504">
        <v>0</v>
      </c>
      <c r="K2504" t="s">
        <v>3179</v>
      </c>
      <c r="L2504" t="s">
        <v>3564</v>
      </c>
      <c r="M2504" t="s">
        <v>549</v>
      </c>
      <c r="N2504" t="s">
        <v>550</v>
      </c>
      <c r="O2504" t="s">
        <v>1923</v>
      </c>
      <c r="P2504" t="s">
        <v>1924</v>
      </c>
      <c r="Q2504" t="s">
        <v>3359</v>
      </c>
    </row>
    <row r="2505" spans="1:17">
      <c r="A2505" t="s">
        <v>23274</v>
      </c>
      <c r="B2505" t="s">
        <v>23275</v>
      </c>
      <c r="C2505" t="s">
        <v>23276</v>
      </c>
      <c r="D2505" s="4">
        <v>45798.437118055554</v>
      </c>
      <c r="E2505" s="4">
        <v>45815.416666666664</v>
      </c>
      <c r="F2505" s="4">
        <v>45815.434027777781</v>
      </c>
      <c r="G2505" s="4"/>
      <c r="H2505" t="s">
        <v>3155</v>
      </c>
      <c r="I2505" t="s">
        <v>3171</v>
      </c>
      <c r="J2505">
        <v>1001</v>
      </c>
      <c r="K2505" t="s">
        <v>3157</v>
      </c>
      <c r="L2505" t="s">
        <v>3158</v>
      </c>
      <c r="M2505" t="s">
        <v>549</v>
      </c>
      <c r="N2505" t="s">
        <v>559</v>
      </c>
      <c r="O2505" t="s">
        <v>504</v>
      </c>
      <c r="P2505" t="s">
        <v>325</v>
      </c>
      <c r="Q2505" t="s">
        <v>328</v>
      </c>
    </row>
    <row r="2506" spans="1:17">
      <c r="A2506" t="s">
        <v>23277</v>
      </c>
      <c r="B2506" t="s">
        <v>23278</v>
      </c>
      <c r="C2506" t="s">
        <v>23279</v>
      </c>
      <c r="D2506" s="4">
        <v>45798.430891203701</v>
      </c>
      <c r="E2506" s="4">
        <v>45800.333333333336</v>
      </c>
      <c r="F2506" s="4">
        <v>45800.350694444445</v>
      </c>
      <c r="G2506" s="4">
        <v>45800.3437962963</v>
      </c>
      <c r="H2506" t="s">
        <v>3155</v>
      </c>
      <c r="I2506" t="s">
        <v>3171</v>
      </c>
      <c r="J2506">
        <v>1002</v>
      </c>
      <c r="K2506" t="s">
        <v>3157</v>
      </c>
      <c r="L2506" t="s">
        <v>3564</v>
      </c>
      <c r="M2506" t="s">
        <v>549</v>
      </c>
      <c r="N2506" t="s">
        <v>550</v>
      </c>
      <c r="O2506" t="s">
        <v>551</v>
      </c>
      <c r="P2506" t="s">
        <v>149</v>
      </c>
      <c r="Q2506" t="s">
        <v>205</v>
      </c>
    </row>
    <row r="2507" spans="1:17">
      <c r="A2507" t="s">
        <v>23280</v>
      </c>
      <c r="B2507" t="s">
        <v>23281</v>
      </c>
      <c r="C2507" t="s">
        <v>23282</v>
      </c>
      <c r="D2507" s="4">
        <v>45798.430798611109</v>
      </c>
      <c r="E2507" s="4">
        <v>45800.416666666664</v>
      </c>
      <c r="F2507" s="4">
        <v>45800.434027777781</v>
      </c>
      <c r="G2507" s="4">
        <v>45800.418935185182</v>
      </c>
      <c r="H2507" t="s">
        <v>3155</v>
      </c>
      <c r="I2507" t="s">
        <v>3175</v>
      </c>
      <c r="J2507">
        <v>0</v>
      </c>
      <c r="K2507" t="s">
        <v>3194</v>
      </c>
      <c r="L2507" t="s">
        <v>3564</v>
      </c>
      <c r="M2507" t="s">
        <v>549</v>
      </c>
      <c r="N2507" t="s">
        <v>550</v>
      </c>
      <c r="O2507" t="s">
        <v>136</v>
      </c>
      <c r="P2507" t="s">
        <v>283</v>
      </c>
      <c r="Q2507" t="s">
        <v>286</v>
      </c>
    </row>
    <row r="2508" spans="1:17">
      <c r="A2508" t="s">
        <v>23283</v>
      </c>
      <c r="B2508" t="s">
        <v>23284</v>
      </c>
      <c r="C2508" t="s">
        <v>23285</v>
      </c>
      <c r="D2508" s="4">
        <v>45798.430509259262</v>
      </c>
      <c r="E2508" s="4">
        <v>45805.666666666664</v>
      </c>
      <c r="F2508" s="4">
        <v>45805.684027777781</v>
      </c>
      <c r="G2508" s="4">
        <v>45805.663506944446</v>
      </c>
      <c r="H2508" t="s">
        <v>3155</v>
      </c>
      <c r="I2508" t="s">
        <v>3171</v>
      </c>
      <c r="J2508">
        <v>1001</v>
      </c>
      <c r="K2508" t="s">
        <v>3157</v>
      </c>
      <c r="L2508" t="s">
        <v>3564</v>
      </c>
      <c r="M2508" t="s">
        <v>549</v>
      </c>
      <c r="N2508" t="s">
        <v>559</v>
      </c>
      <c r="O2508" t="s">
        <v>504</v>
      </c>
      <c r="P2508" t="s">
        <v>325</v>
      </c>
      <c r="Q2508" t="s">
        <v>330</v>
      </c>
    </row>
    <row r="2509" spans="1:17">
      <c r="A2509" t="s">
        <v>23286</v>
      </c>
      <c r="B2509" t="s">
        <v>23287</v>
      </c>
      <c r="C2509" t="s">
        <v>23288</v>
      </c>
      <c r="D2509" s="4">
        <v>45798.425879629627</v>
      </c>
      <c r="E2509" s="4">
        <v>45799.833333333336</v>
      </c>
      <c r="F2509" s="4">
        <v>45799.871527777781</v>
      </c>
      <c r="G2509" s="4">
        <v>45799.830127314817</v>
      </c>
      <c r="H2509" t="s">
        <v>3155</v>
      </c>
      <c r="I2509" t="s">
        <v>3673</v>
      </c>
      <c r="J2509">
        <v>0</v>
      </c>
      <c r="K2509" t="s">
        <v>3157</v>
      </c>
      <c r="L2509" t="s">
        <v>3564</v>
      </c>
      <c r="M2509" t="s">
        <v>549</v>
      </c>
      <c r="N2509" t="s">
        <v>559</v>
      </c>
      <c r="O2509" t="s">
        <v>504</v>
      </c>
      <c r="P2509" t="s">
        <v>325</v>
      </c>
      <c r="Q2509" t="s">
        <v>334</v>
      </c>
    </row>
    <row r="2510" spans="1:17">
      <c r="A2510" t="s">
        <v>23289</v>
      </c>
      <c r="B2510" t="s">
        <v>23290</v>
      </c>
      <c r="C2510" t="s">
        <v>23291</v>
      </c>
      <c r="D2510" s="4">
        <v>45798.421134259261</v>
      </c>
      <c r="E2510" s="4">
        <v>45818.583333333336</v>
      </c>
      <c r="F2510" s="4">
        <v>45818.600694444445</v>
      </c>
      <c r="G2510" s="4"/>
      <c r="H2510" t="s">
        <v>3155</v>
      </c>
      <c r="I2510" t="s">
        <v>3171</v>
      </c>
      <c r="J2510">
        <v>1001</v>
      </c>
      <c r="K2510" t="s">
        <v>3157</v>
      </c>
      <c r="L2510" t="s">
        <v>3158</v>
      </c>
      <c r="M2510" t="s">
        <v>549</v>
      </c>
      <c r="N2510" t="s">
        <v>559</v>
      </c>
      <c r="O2510" t="s">
        <v>504</v>
      </c>
      <c r="P2510" t="s">
        <v>325</v>
      </c>
      <c r="Q2510" t="s">
        <v>333</v>
      </c>
    </row>
    <row r="2511" spans="1:17">
      <c r="A2511" t="s">
        <v>23292</v>
      </c>
      <c r="B2511" t="s">
        <v>23293</v>
      </c>
      <c r="C2511" t="s">
        <v>23294</v>
      </c>
      <c r="D2511" s="4">
        <v>45798.412233796298</v>
      </c>
      <c r="E2511" s="4">
        <v>45799.916666666664</v>
      </c>
      <c r="F2511" s="4">
        <v>45799.934027777781</v>
      </c>
      <c r="G2511" s="4">
        <v>45799.920798611114</v>
      </c>
      <c r="H2511" t="s">
        <v>3155</v>
      </c>
      <c r="I2511" t="s">
        <v>3175</v>
      </c>
      <c r="J2511">
        <v>0</v>
      </c>
      <c r="K2511" t="s">
        <v>3157</v>
      </c>
      <c r="L2511" t="s">
        <v>3564</v>
      </c>
      <c r="M2511" t="s">
        <v>549</v>
      </c>
      <c r="N2511" t="s">
        <v>550</v>
      </c>
      <c r="O2511" t="s">
        <v>136</v>
      </c>
      <c r="P2511" t="s">
        <v>147</v>
      </c>
      <c r="Q2511" t="s">
        <v>253</v>
      </c>
    </row>
    <row r="2512" spans="1:17">
      <c r="A2512" t="s">
        <v>23292</v>
      </c>
      <c r="B2512" t="s">
        <v>23295</v>
      </c>
      <c r="C2512" t="s">
        <v>23296</v>
      </c>
      <c r="D2512" s="4">
        <v>45798.411504629628</v>
      </c>
      <c r="E2512" s="4">
        <v>45799.895833333336</v>
      </c>
      <c r="F2512" s="4">
        <v>45799.913194444445</v>
      </c>
      <c r="G2512" s="4">
        <v>45799.895497685182</v>
      </c>
      <c r="H2512" t="s">
        <v>3155</v>
      </c>
      <c r="I2512" t="s">
        <v>3175</v>
      </c>
      <c r="J2512">
        <v>1001</v>
      </c>
      <c r="K2512" t="s">
        <v>3194</v>
      </c>
      <c r="L2512" t="s">
        <v>3564</v>
      </c>
      <c r="M2512" t="s">
        <v>549</v>
      </c>
      <c r="N2512" t="s">
        <v>550</v>
      </c>
      <c r="O2512" t="s">
        <v>136</v>
      </c>
      <c r="P2512" t="s">
        <v>147</v>
      </c>
      <c r="Q2512" t="s">
        <v>253</v>
      </c>
    </row>
    <row r="2513" spans="1:17">
      <c r="A2513" t="s">
        <v>23297</v>
      </c>
      <c r="B2513" t="s">
        <v>23298</v>
      </c>
      <c r="C2513" t="s">
        <v>23299</v>
      </c>
      <c r="D2513" s="4">
        <v>45798.410497685189</v>
      </c>
      <c r="E2513" s="4">
        <v>45801.604166666664</v>
      </c>
      <c r="F2513" s="4">
        <v>45801.642361111109</v>
      </c>
      <c r="G2513" s="4">
        <v>45801.602881944447</v>
      </c>
      <c r="H2513" t="s">
        <v>3155</v>
      </c>
      <c r="I2513" t="s">
        <v>3673</v>
      </c>
      <c r="J2513">
        <v>0</v>
      </c>
      <c r="K2513" t="s">
        <v>3194</v>
      </c>
      <c r="L2513" t="s">
        <v>3564</v>
      </c>
      <c r="M2513" t="s">
        <v>549</v>
      </c>
      <c r="N2513" t="s">
        <v>559</v>
      </c>
      <c r="O2513" t="s">
        <v>504</v>
      </c>
      <c r="P2513" t="s">
        <v>325</v>
      </c>
      <c r="Q2513" t="s">
        <v>329</v>
      </c>
    </row>
    <row r="2514" spans="1:17">
      <c r="A2514" t="s">
        <v>23300</v>
      </c>
      <c r="B2514" t="s">
        <v>23301</v>
      </c>
      <c r="C2514" t="s">
        <v>23302</v>
      </c>
      <c r="D2514" s="4">
        <v>45798.400370370371</v>
      </c>
      <c r="E2514" s="4">
        <v>45802.3125</v>
      </c>
      <c r="F2514" s="4">
        <v>45802.329861111109</v>
      </c>
      <c r="G2514" s="4">
        <v>45802.314340277779</v>
      </c>
      <c r="H2514" t="s">
        <v>3155</v>
      </c>
      <c r="I2514" t="s">
        <v>3171</v>
      </c>
      <c r="J2514">
        <v>1001</v>
      </c>
      <c r="K2514" t="s">
        <v>3157</v>
      </c>
      <c r="L2514" t="s">
        <v>3564</v>
      </c>
      <c r="M2514" t="s">
        <v>549</v>
      </c>
      <c r="N2514" t="s">
        <v>559</v>
      </c>
      <c r="O2514" t="s">
        <v>469</v>
      </c>
      <c r="P2514" t="s">
        <v>180</v>
      </c>
      <c r="Q2514" t="s">
        <v>181</v>
      </c>
    </row>
    <row r="2515" spans="1:17">
      <c r="A2515" t="s">
        <v>23303</v>
      </c>
      <c r="B2515" t="s">
        <v>23304</v>
      </c>
      <c r="C2515" t="s">
        <v>23305</v>
      </c>
      <c r="D2515" s="4">
        <v>45798.393229166664</v>
      </c>
      <c r="E2515" s="4">
        <v>45801.625</v>
      </c>
      <c r="F2515" s="4">
        <v>45801.642361111109</v>
      </c>
      <c r="G2515" s="4">
        <v>45801.619525462964</v>
      </c>
      <c r="H2515" t="s">
        <v>3155</v>
      </c>
      <c r="I2515" t="s">
        <v>3171</v>
      </c>
      <c r="J2515">
        <v>0</v>
      </c>
      <c r="K2515" t="s">
        <v>3157</v>
      </c>
      <c r="L2515" t="s">
        <v>3564</v>
      </c>
      <c r="M2515" t="s">
        <v>549</v>
      </c>
      <c r="N2515" t="s">
        <v>559</v>
      </c>
      <c r="O2515" t="s">
        <v>504</v>
      </c>
      <c r="P2515" t="s">
        <v>325</v>
      </c>
      <c r="Q2515" t="s">
        <v>337</v>
      </c>
    </row>
    <row r="2516" spans="1:17">
      <c r="A2516" t="s">
        <v>23306</v>
      </c>
      <c r="B2516" t="s">
        <v>23307</v>
      </c>
      <c r="C2516" t="s">
        <v>23308</v>
      </c>
      <c r="D2516" s="4">
        <v>45798.391365740739</v>
      </c>
      <c r="E2516" s="4">
        <v>45798.833333333336</v>
      </c>
      <c r="F2516" s="4">
        <v>45798.850694444445</v>
      </c>
      <c r="G2516" s="4">
        <v>45798.830439814818</v>
      </c>
      <c r="H2516" t="s">
        <v>3155</v>
      </c>
      <c r="I2516" t="s">
        <v>3171</v>
      </c>
      <c r="J2516">
        <v>1002</v>
      </c>
      <c r="K2516" t="s">
        <v>3157</v>
      </c>
      <c r="L2516" t="s">
        <v>3564</v>
      </c>
      <c r="M2516" t="s">
        <v>549</v>
      </c>
      <c r="N2516" t="s">
        <v>559</v>
      </c>
      <c r="O2516" t="s">
        <v>504</v>
      </c>
      <c r="P2516" t="s">
        <v>325</v>
      </c>
      <c r="Q2516" t="s">
        <v>344</v>
      </c>
    </row>
    <row r="2517" spans="1:17">
      <c r="A2517" t="s">
        <v>23309</v>
      </c>
      <c r="B2517" t="s">
        <v>23310</v>
      </c>
      <c r="C2517" t="s">
        <v>23311</v>
      </c>
      <c r="D2517" s="4">
        <v>45798.389340277776</v>
      </c>
      <c r="E2517" s="4">
        <v>45799.166666666664</v>
      </c>
      <c r="F2517" s="4">
        <v>45799.204861111109</v>
      </c>
      <c r="G2517" s="4">
        <v>45799.167743055557</v>
      </c>
      <c r="H2517" t="s">
        <v>3155</v>
      </c>
      <c r="I2517" t="s">
        <v>3240</v>
      </c>
      <c r="J2517">
        <v>0</v>
      </c>
      <c r="K2517" t="s">
        <v>3198</v>
      </c>
      <c r="L2517" t="s">
        <v>3564</v>
      </c>
      <c r="M2517" t="s">
        <v>549</v>
      </c>
      <c r="N2517" t="s">
        <v>550</v>
      </c>
      <c r="O2517" t="s">
        <v>136</v>
      </c>
      <c r="P2517" t="s">
        <v>283</v>
      </c>
      <c r="Q2517" t="s">
        <v>432</v>
      </c>
    </row>
    <row r="2518" spans="1:17">
      <c r="A2518" t="s">
        <v>23312</v>
      </c>
      <c r="B2518" t="s">
        <v>23313</v>
      </c>
      <c r="C2518" t="s">
        <v>23314</v>
      </c>
      <c r="D2518" s="4">
        <v>45798.377314814818</v>
      </c>
      <c r="E2518" s="4">
        <v>45799.395833333336</v>
      </c>
      <c r="F2518" s="4">
        <v>45799.413194444445</v>
      </c>
      <c r="G2518" s="4">
        <v>45799.385659722226</v>
      </c>
      <c r="H2518" t="s">
        <v>3155</v>
      </c>
      <c r="I2518" t="s">
        <v>3171</v>
      </c>
      <c r="J2518">
        <v>1002</v>
      </c>
      <c r="K2518" t="s">
        <v>3157</v>
      </c>
      <c r="L2518" t="s">
        <v>3564</v>
      </c>
      <c r="M2518" t="s">
        <v>549</v>
      </c>
      <c r="N2518" t="s">
        <v>550</v>
      </c>
      <c r="O2518" t="s">
        <v>551</v>
      </c>
      <c r="P2518" t="s">
        <v>242</v>
      </c>
      <c r="Q2518" t="s">
        <v>248</v>
      </c>
    </row>
    <row r="2519" spans="1:17">
      <c r="A2519" t="s">
        <v>22809</v>
      </c>
      <c r="B2519" t="s">
        <v>22810</v>
      </c>
      <c r="C2519" t="s">
        <v>23315</v>
      </c>
      <c r="D2519" s="4">
        <v>45798.374710648146</v>
      </c>
      <c r="E2519" s="4">
        <v>45800.229166666664</v>
      </c>
      <c r="F2519" s="4">
        <v>45800.246527777781</v>
      </c>
      <c r="G2519" s="4"/>
      <c r="H2519" t="s">
        <v>3155</v>
      </c>
      <c r="I2519" t="s">
        <v>3171</v>
      </c>
      <c r="J2519">
        <v>0</v>
      </c>
      <c r="K2519" t="s">
        <v>3157</v>
      </c>
      <c r="L2519" t="s">
        <v>3245</v>
      </c>
      <c r="M2519" t="s">
        <v>549</v>
      </c>
      <c r="N2519" t="s">
        <v>550</v>
      </c>
      <c r="O2519" t="s">
        <v>551</v>
      </c>
      <c r="P2519" t="s">
        <v>145</v>
      </c>
      <c r="Q2519" t="s">
        <v>222</v>
      </c>
    </row>
    <row r="2520" spans="1:17">
      <c r="A2520" t="s">
        <v>23268</v>
      </c>
      <c r="B2520" t="s">
        <v>23269</v>
      </c>
      <c r="C2520" t="s">
        <v>23316</v>
      </c>
      <c r="D2520" s="4">
        <v>45798.371712962966</v>
      </c>
      <c r="E2520" s="4">
        <v>45800.291666666664</v>
      </c>
      <c r="F2520" s="4">
        <v>45800.329861111109</v>
      </c>
      <c r="G2520" s="4"/>
      <c r="H2520" t="s">
        <v>3155</v>
      </c>
      <c r="I2520" t="s">
        <v>3156</v>
      </c>
      <c r="J2520">
        <v>0</v>
      </c>
      <c r="K2520" t="s">
        <v>3157</v>
      </c>
      <c r="L2520" t="s">
        <v>3245</v>
      </c>
      <c r="M2520" t="s">
        <v>549</v>
      </c>
      <c r="N2520" t="s">
        <v>550</v>
      </c>
      <c r="O2520" t="s">
        <v>136</v>
      </c>
      <c r="P2520" t="s">
        <v>147</v>
      </c>
      <c r="Q2520" t="s">
        <v>257</v>
      </c>
    </row>
    <row r="2521" spans="1:17">
      <c r="A2521" t="s">
        <v>23317</v>
      </c>
      <c r="B2521" t="s">
        <v>23318</v>
      </c>
      <c r="C2521" t="s">
        <v>23319</v>
      </c>
      <c r="D2521" s="4">
        <v>45798.370358796295</v>
      </c>
      <c r="E2521" s="4">
        <v>45805.416666666664</v>
      </c>
      <c r="F2521" s="4">
        <v>45805.454861111109</v>
      </c>
      <c r="G2521" s="4"/>
      <c r="H2521" t="s">
        <v>3155</v>
      </c>
      <c r="I2521" t="s">
        <v>3209</v>
      </c>
      <c r="J2521">
        <v>0</v>
      </c>
      <c r="K2521" t="s">
        <v>3227</v>
      </c>
      <c r="L2521" t="s">
        <v>3245</v>
      </c>
      <c r="M2521" t="s">
        <v>549</v>
      </c>
      <c r="N2521" t="s">
        <v>559</v>
      </c>
      <c r="O2521" t="s">
        <v>469</v>
      </c>
      <c r="P2521" t="s">
        <v>180</v>
      </c>
      <c r="Q2521" t="s">
        <v>184</v>
      </c>
    </row>
    <row r="2522" spans="1:17">
      <c r="A2522" t="s">
        <v>23320</v>
      </c>
      <c r="B2522" t="s">
        <v>23321</v>
      </c>
      <c r="C2522" t="s">
        <v>23322</v>
      </c>
      <c r="D2522" s="4">
        <v>45798.368819444448</v>
      </c>
      <c r="E2522" s="4">
        <v>45801.395833333336</v>
      </c>
      <c r="F2522" s="4">
        <v>45801.413194444445</v>
      </c>
      <c r="G2522" s="4"/>
      <c r="H2522" t="s">
        <v>3155</v>
      </c>
      <c r="I2522" t="s">
        <v>3162</v>
      </c>
      <c r="J2522">
        <v>0</v>
      </c>
      <c r="K2522" t="s">
        <v>3227</v>
      </c>
      <c r="L2522" t="s">
        <v>3593</v>
      </c>
      <c r="M2522" t="s">
        <v>549</v>
      </c>
      <c r="N2522" t="s">
        <v>550</v>
      </c>
      <c r="O2522" t="s">
        <v>1923</v>
      </c>
      <c r="P2522" t="s">
        <v>1924</v>
      </c>
      <c r="Q2522" t="s">
        <v>3281</v>
      </c>
    </row>
    <row r="2523" spans="1:17">
      <c r="A2523" t="s">
        <v>22131</v>
      </c>
      <c r="B2523" t="s">
        <v>22132</v>
      </c>
      <c r="C2523" t="s">
        <v>23323</v>
      </c>
      <c r="D2523" s="4">
        <v>45798.350277777776</v>
      </c>
      <c r="E2523" s="4">
        <v>45800.416666666664</v>
      </c>
      <c r="F2523" s="4">
        <v>45800.434027777781</v>
      </c>
      <c r="G2523" s="4"/>
      <c r="H2523" t="s">
        <v>3155</v>
      </c>
      <c r="I2523" t="s">
        <v>3162</v>
      </c>
      <c r="J2523">
        <v>0</v>
      </c>
      <c r="K2523" t="s">
        <v>3252</v>
      </c>
      <c r="L2523" t="s">
        <v>3245</v>
      </c>
      <c r="M2523" t="s">
        <v>549</v>
      </c>
      <c r="N2523" t="s">
        <v>550</v>
      </c>
      <c r="O2523" t="s">
        <v>1923</v>
      </c>
      <c r="P2523" t="s">
        <v>1924</v>
      </c>
      <c r="Q2523" t="s">
        <v>3394</v>
      </c>
    </row>
    <row r="2524" spans="1:17">
      <c r="A2524" t="s">
        <v>23324</v>
      </c>
      <c r="B2524" t="s">
        <v>23325</v>
      </c>
      <c r="C2524" t="s">
        <v>23326</v>
      </c>
      <c r="D2524" s="4">
        <v>45798.345567129632</v>
      </c>
      <c r="E2524" s="4">
        <v>45800.291666666664</v>
      </c>
      <c r="F2524" s="4">
        <v>45800.309027777781</v>
      </c>
      <c r="G2524" s="4">
        <v>45800.319837962961</v>
      </c>
      <c r="H2524" t="s">
        <v>3155</v>
      </c>
      <c r="I2524" t="s">
        <v>3175</v>
      </c>
      <c r="J2524">
        <v>0</v>
      </c>
      <c r="K2524" t="s">
        <v>3157</v>
      </c>
      <c r="L2524" t="s">
        <v>3564</v>
      </c>
      <c r="M2524" t="s">
        <v>549</v>
      </c>
      <c r="N2524" t="s">
        <v>550</v>
      </c>
      <c r="O2524" t="s">
        <v>136</v>
      </c>
      <c r="P2524" t="s">
        <v>283</v>
      </c>
      <c r="Q2524" t="s">
        <v>285</v>
      </c>
    </row>
    <row r="2525" spans="1:17">
      <c r="A2525" t="s">
        <v>23327</v>
      </c>
      <c r="B2525" t="s">
        <v>23328</v>
      </c>
      <c r="C2525" t="s">
        <v>23329</v>
      </c>
      <c r="D2525" s="4">
        <v>45798.345358796294</v>
      </c>
      <c r="E2525" s="4">
        <v>45798.708333333336</v>
      </c>
      <c r="F2525" s="4">
        <v>45798.725694444445</v>
      </c>
      <c r="G2525" s="4"/>
      <c r="H2525" t="s">
        <v>3155</v>
      </c>
      <c r="I2525" t="s">
        <v>3184</v>
      </c>
      <c r="J2525">
        <v>0</v>
      </c>
      <c r="K2525" t="s">
        <v>3157</v>
      </c>
      <c r="L2525" t="s">
        <v>3593</v>
      </c>
      <c r="M2525" t="s">
        <v>549</v>
      </c>
      <c r="N2525" t="s">
        <v>550</v>
      </c>
      <c r="O2525" t="s">
        <v>136</v>
      </c>
      <c r="P2525" t="s">
        <v>143</v>
      </c>
      <c r="Q2525" t="s">
        <v>301</v>
      </c>
    </row>
    <row r="2526" spans="1:17">
      <c r="A2526" t="s">
        <v>3216</v>
      </c>
      <c r="B2526" t="s">
        <v>3217</v>
      </c>
      <c r="C2526" t="s">
        <v>23330</v>
      </c>
      <c r="D2526" s="4">
        <v>45798.337233796294</v>
      </c>
      <c r="E2526" s="4">
        <v>45799.625</v>
      </c>
      <c r="F2526" s="4">
        <v>45799.642361111109</v>
      </c>
      <c r="G2526" s="4">
        <v>45799.625659722224</v>
      </c>
      <c r="H2526" t="s">
        <v>3155</v>
      </c>
      <c r="I2526" t="s">
        <v>3162</v>
      </c>
      <c r="J2526">
        <v>0</v>
      </c>
      <c r="K2526" t="s">
        <v>3198</v>
      </c>
      <c r="L2526" t="s">
        <v>3564</v>
      </c>
      <c r="M2526" t="s">
        <v>549</v>
      </c>
      <c r="N2526" t="s">
        <v>550</v>
      </c>
      <c r="O2526" t="s">
        <v>1923</v>
      </c>
      <c r="P2526" t="s">
        <v>1924</v>
      </c>
      <c r="Q2526" t="s">
        <v>3164</v>
      </c>
    </row>
    <row r="2527" spans="1:17">
      <c r="A2527" t="s">
        <v>23331</v>
      </c>
      <c r="B2527" t="s">
        <v>23332</v>
      </c>
      <c r="C2527" t="s">
        <v>23333</v>
      </c>
      <c r="D2527" s="4">
        <v>45798.337175925924</v>
      </c>
      <c r="E2527" s="4">
        <v>45807.291666666664</v>
      </c>
      <c r="F2527" s="4">
        <v>45807.329861111109</v>
      </c>
      <c r="G2527" s="4"/>
      <c r="H2527" t="s">
        <v>3155</v>
      </c>
      <c r="I2527" t="s">
        <v>3240</v>
      </c>
      <c r="J2527">
        <v>0</v>
      </c>
      <c r="K2527" t="s">
        <v>3157</v>
      </c>
      <c r="L2527" t="s">
        <v>3158</v>
      </c>
      <c r="M2527" t="s">
        <v>549</v>
      </c>
      <c r="N2527" t="s">
        <v>550</v>
      </c>
      <c r="O2527" t="s">
        <v>136</v>
      </c>
      <c r="P2527" t="s">
        <v>283</v>
      </c>
      <c r="Q2527" t="s">
        <v>284</v>
      </c>
    </row>
    <row r="2528" spans="1:17">
      <c r="A2528" t="s">
        <v>23334</v>
      </c>
      <c r="B2528" t="s">
        <v>23335</v>
      </c>
      <c r="C2528" t="s">
        <v>23336</v>
      </c>
      <c r="D2528" s="4">
        <v>45798.333668981482</v>
      </c>
      <c r="E2528" s="4">
        <v>45802.208333333336</v>
      </c>
      <c r="F2528" s="4">
        <v>45802.246527777781</v>
      </c>
      <c r="G2528" s="4"/>
      <c r="H2528" t="s">
        <v>3155</v>
      </c>
      <c r="I2528" t="s">
        <v>3209</v>
      </c>
      <c r="J2528">
        <v>0</v>
      </c>
      <c r="K2528" t="s">
        <v>3157</v>
      </c>
      <c r="L2528" t="s">
        <v>3593</v>
      </c>
      <c r="M2528" t="s">
        <v>549</v>
      </c>
      <c r="N2528" t="s">
        <v>550</v>
      </c>
      <c r="O2528" t="s">
        <v>551</v>
      </c>
      <c r="P2528" t="s">
        <v>141</v>
      </c>
      <c r="Q2528" t="s">
        <v>231</v>
      </c>
    </row>
    <row r="2529" spans="1:17">
      <c r="A2529" t="s">
        <v>22824</v>
      </c>
      <c r="B2529" t="s">
        <v>22825</v>
      </c>
      <c r="C2529" t="s">
        <v>23337</v>
      </c>
      <c r="D2529" s="4">
        <v>45798.329189814816</v>
      </c>
      <c r="E2529" s="4">
        <v>45802.375</v>
      </c>
      <c r="F2529" s="4">
        <v>45802.413194444445</v>
      </c>
      <c r="G2529" s="4"/>
      <c r="H2529" t="s">
        <v>3155</v>
      </c>
      <c r="I2529" t="s">
        <v>3156</v>
      </c>
      <c r="J2529">
        <v>0</v>
      </c>
      <c r="K2529" t="s">
        <v>3157</v>
      </c>
      <c r="L2529" t="s">
        <v>3245</v>
      </c>
      <c r="M2529" t="s">
        <v>549</v>
      </c>
      <c r="N2529" t="s">
        <v>550</v>
      </c>
      <c r="O2529" t="s">
        <v>551</v>
      </c>
      <c r="P2529" t="s">
        <v>149</v>
      </c>
      <c r="Q2529" t="s">
        <v>206</v>
      </c>
    </row>
    <row r="2530" spans="1:17">
      <c r="A2530" t="s">
        <v>23338</v>
      </c>
      <c r="B2530" t="s">
        <v>23339</v>
      </c>
      <c r="C2530" t="s">
        <v>23340</v>
      </c>
      <c r="D2530" s="4">
        <v>45798.328518518516</v>
      </c>
      <c r="E2530" s="4">
        <v>45799.333333333336</v>
      </c>
      <c r="F2530" s="4">
        <v>45799.350694444445</v>
      </c>
      <c r="G2530" s="4">
        <v>45799.333229166667</v>
      </c>
      <c r="H2530" t="s">
        <v>3155</v>
      </c>
      <c r="I2530" t="s">
        <v>3171</v>
      </c>
      <c r="J2530">
        <v>1001</v>
      </c>
      <c r="K2530" t="s">
        <v>3157</v>
      </c>
      <c r="L2530" t="s">
        <v>3564</v>
      </c>
      <c r="M2530" t="s">
        <v>549</v>
      </c>
      <c r="N2530" t="s">
        <v>550</v>
      </c>
      <c r="O2530" t="s">
        <v>616</v>
      </c>
      <c r="P2530" t="s">
        <v>314</v>
      </c>
      <c r="Q2530" t="s">
        <v>315</v>
      </c>
    </row>
    <row r="2531" spans="1:17">
      <c r="A2531" t="s">
        <v>23259</v>
      </c>
      <c r="B2531" t="s">
        <v>23260</v>
      </c>
      <c r="C2531" t="s">
        <v>23341</v>
      </c>
      <c r="D2531" s="4">
        <v>45798.320543981485</v>
      </c>
      <c r="E2531" s="4">
        <v>45800.416666666664</v>
      </c>
      <c r="F2531" s="4">
        <v>45800.454861111109</v>
      </c>
      <c r="G2531" s="4"/>
      <c r="H2531" t="s">
        <v>3155</v>
      </c>
      <c r="I2531" t="s">
        <v>3156</v>
      </c>
      <c r="J2531">
        <v>0</v>
      </c>
      <c r="K2531" t="s">
        <v>3157</v>
      </c>
      <c r="L2531" t="s">
        <v>3245</v>
      </c>
      <c r="M2531" t="s">
        <v>549</v>
      </c>
      <c r="N2531" t="s">
        <v>550</v>
      </c>
      <c r="O2531" t="s">
        <v>616</v>
      </c>
      <c r="P2531" t="s">
        <v>314</v>
      </c>
      <c r="Q2531" t="s">
        <v>319</v>
      </c>
    </row>
    <row r="2532" spans="1:17">
      <c r="A2532" t="s">
        <v>22599</v>
      </c>
      <c r="B2532" t="s">
        <v>22600</v>
      </c>
      <c r="C2532" t="s">
        <v>23342</v>
      </c>
      <c r="D2532" s="4">
        <v>45798.320023148146</v>
      </c>
      <c r="E2532" s="4">
        <v>45801.479166666664</v>
      </c>
      <c r="F2532" s="4">
        <v>45801.496527777781</v>
      </c>
      <c r="G2532" s="4"/>
      <c r="H2532" t="s">
        <v>3155</v>
      </c>
      <c r="I2532" t="s">
        <v>3175</v>
      </c>
      <c r="J2532">
        <v>0</v>
      </c>
      <c r="K2532" t="s">
        <v>3157</v>
      </c>
      <c r="L2532" t="s">
        <v>3245</v>
      </c>
      <c r="M2532" t="s">
        <v>549</v>
      </c>
      <c r="N2532" t="s">
        <v>550</v>
      </c>
      <c r="O2532" t="s">
        <v>551</v>
      </c>
      <c r="P2532" t="s">
        <v>145</v>
      </c>
      <c r="Q2532" t="s">
        <v>226</v>
      </c>
    </row>
    <row r="2533" spans="1:17">
      <c r="A2533" t="s">
        <v>23343</v>
      </c>
      <c r="B2533" t="s">
        <v>23344</v>
      </c>
      <c r="C2533" t="s">
        <v>23345</v>
      </c>
      <c r="D2533" s="4">
        <v>45798.318599537037</v>
      </c>
      <c r="E2533" s="4">
        <v>45799.270833333336</v>
      </c>
      <c r="F2533" s="4">
        <v>45799.309027777781</v>
      </c>
      <c r="G2533" s="4">
        <v>45799.271689814814</v>
      </c>
      <c r="H2533" t="s">
        <v>3155</v>
      </c>
      <c r="I2533" t="s">
        <v>3240</v>
      </c>
      <c r="J2533">
        <v>1001</v>
      </c>
      <c r="K2533" t="s">
        <v>3194</v>
      </c>
      <c r="L2533" t="s">
        <v>3564</v>
      </c>
      <c r="M2533" t="s">
        <v>549</v>
      </c>
      <c r="N2533" t="s">
        <v>550</v>
      </c>
      <c r="O2533" t="s">
        <v>136</v>
      </c>
      <c r="P2533" t="s">
        <v>147</v>
      </c>
      <c r="Q2533" t="s">
        <v>254</v>
      </c>
    </row>
    <row r="2534" spans="1:17">
      <c r="A2534" t="s">
        <v>23343</v>
      </c>
      <c r="B2534" t="s">
        <v>23346</v>
      </c>
      <c r="C2534" t="s">
        <v>23347</v>
      </c>
      <c r="D2534" s="4">
        <v>45798.317650462966</v>
      </c>
      <c r="E2534" s="4">
        <v>45799.270833333336</v>
      </c>
      <c r="F2534" s="4">
        <v>45799.309027777781</v>
      </c>
      <c r="G2534" s="4">
        <v>45799.272638888891</v>
      </c>
      <c r="H2534" t="s">
        <v>3155</v>
      </c>
      <c r="I2534" t="s">
        <v>3240</v>
      </c>
      <c r="J2534">
        <v>1001</v>
      </c>
      <c r="K2534" t="s">
        <v>3157</v>
      </c>
      <c r="L2534" t="s">
        <v>3564</v>
      </c>
      <c r="M2534" t="s">
        <v>549</v>
      </c>
      <c r="N2534" t="s">
        <v>550</v>
      </c>
      <c r="O2534" t="s">
        <v>136</v>
      </c>
      <c r="P2534" t="s">
        <v>147</v>
      </c>
      <c r="Q2534" t="s">
        <v>254</v>
      </c>
    </row>
    <row r="2535" spans="1:17">
      <c r="A2535" t="s">
        <v>23348</v>
      </c>
      <c r="B2535" t="s">
        <v>23349</v>
      </c>
      <c r="C2535" t="s">
        <v>23350</v>
      </c>
      <c r="D2535" s="4">
        <v>45798.298946759256</v>
      </c>
      <c r="E2535" s="4">
        <v>45798.645833333336</v>
      </c>
      <c r="F2535" s="4">
        <v>45798.663194444445</v>
      </c>
      <c r="G2535" s="4">
        <v>45798.644976851851</v>
      </c>
      <c r="H2535" t="s">
        <v>3155</v>
      </c>
      <c r="I2535" t="s">
        <v>3175</v>
      </c>
      <c r="J2535">
        <v>0</v>
      </c>
      <c r="K2535" t="s">
        <v>3157</v>
      </c>
      <c r="L2535" t="s">
        <v>3564</v>
      </c>
      <c r="M2535" t="s">
        <v>549</v>
      </c>
      <c r="N2535" t="s">
        <v>550</v>
      </c>
      <c r="O2535" t="s">
        <v>136</v>
      </c>
      <c r="P2535" t="s">
        <v>147</v>
      </c>
      <c r="Q2535" t="s">
        <v>257</v>
      </c>
    </row>
    <row r="2536" spans="1:17">
      <c r="A2536" t="s">
        <v>23351</v>
      </c>
      <c r="B2536" t="s">
        <v>23352</v>
      </c>
      <c r="C2536" t="s">
        <v>23353</v>
      </c>
      <c r="D2536" s="4">
        <v>45798.298159722224</v>
      </c>
      <c r="E2536" s="4">
        <v>45801.75</v>
      </c>
      <c r="F2536" s="4">
        <v>45801.788194444445</v>
      </c>
      <c r="G2536" s="4"/>
      <c r="H2536" t="s">
        <v>3155</v>
      </c>
      <c r="I2536" t="s">
        <v>3209</v>
      </c>
      <c r="J2536">
        <v>0</v>
      </c>
      <c r="K2536" t="s">
        <v>3227</v>
      </c>
      <c r="L2536" t="s">
        <v>3245</v>
      </c>
      <c r="M2536" t="s">
        <v>549</v>
      </c>
      <c r="N2536" t="s">
        <v>550</v>
      </c>
      <c r="O2536" t="s">
        <v>136</v>
      </c>
      <c r="P2536" t="s">
        <v>143</v>
      </c>
      <c r="Q2536" t="s">
        <v>301</v>
      </c>
    </row>
    <row r="2537" spans="1:17">
      <c r="A2537" t="s">
        <v>23354</v>
      </c>
      <c r="B2537" t="s">
        <v>23355</v>
      </c>
      <c r="C2537" t="s">
        <v>23356</v>
      </c>
      <c r="D2537" s="4">
        <v>45798.296365740738</v>
      </c>
      <c r="E2537" s="4">
        <v>45808.791666666664</v>
      </c>
      <c r="F2537" s="4">
        <v>45808.809027777781</v>
      </c>
      <c r="G2537" s="4"/>
      <c r="H2537" t="s">
        <v>3155</v>
      </c>
      <c r="I2537" t="s">
        <v>3171</v>
      </c>
      <c r="J2537">
        <v>0</v>
      </c>
      <c r="K2537" t="s">
        <v>3157</v>
      </c>
      <c r="L2537" t="s">
        <v>3158</v>
      </c>
      <c r="M2537" t="s">
        <v>549</v>
      </c>
      <c r="N2537" t="s">
        <v>550</v>
      </c>
      <c r="O2537" t="s">
        <v>551</v>
      </c>
      <c r="P2537" t="s">
        <v>141</v>
      </c>
      <c r="Q2537" t="s">
        <v>231</v>
      </c>
    </row>
    <row r="2538" spans="1:17">
      <c r="A2538" t="s">
        <v>20477</v>
      </c>
      <c r="B2538" t="s">
        <v>20478</v>
      </c>
      <c r="C2538" t="s">
        <v>23357</v>
      </c>
      <c r="D2538" s="4">
        <v>45798.289201388892</v>
      </c>
      <c r="E2538" s="4">
        <v>45801.666666666664</v>
      </c>
      <c r="F2538" s="4">
        <v>45801.704861111109</v>
      </c>
      <c r="G2538" s="4"/>
      <c r="H2538" t="s">
        <v>3155</v>
      </c>
      <c r="I2538" t="s">
        <v>3156</v>
      </c>
      <c r="J2538">
        <v>0</v>
      </c>
      <c r="K2538" t="s">
        <v>3194</v>
      </c>
      <c r="L2538" t="s">
        <v>3245</v>
      </c>
      <c r="M2538" t="s">
        <v>549</v>
      </c>
      <c r="N2538" t="s">
        <v>550</v>
      </c>
      <c r="O2538" t="s">
        <v>136</v>
      </c>
      <c r="P2538" t="s">
        <v>139</v>
      </c>
      <c r="Q2538" t="s">
        <v>275</v>
      </c>
    </row>
    <row r="2539" spans="1:17">
      <c r="A2539" t="s">
        <v>23280</v>
      </c>
      <c r="B2539" t="s">
        <v>23281</v>
      </c>
      <c r="C2539" t="s">
        <v>23358</v>
      </c>
      <c r="D2539" s="4">
        <v>45798.287511574075</v>
      </c>
      <c r="E2539" s="4">
        <v>45800.416666666664</v>
      </c>
      <c r="F2539" s="4">
        <v>45800.434027777781</v>
      </c>
      <c r="G2539" s="4"/>
      <c r="H2539" t="s">
        <v>3155</v>
      </c>
      <c r="I2539" t="s">
        <v>3291</v>
      </c>
      <c r="J2539">
        <v>0</v>
      </c>
      <c r="K2539" t="s">
        <v>3157</v>
      </c>
      <c r="L2539" t="s">
        <v>3245</v>
      </c>
      <c r="M2539" t="s">
        <v>549</v>
      </c>
      <c r="N2539" t="s">
        <v>550</v>
      </c>
      <c r="O2539" t="s">
        <v>136</v>
      </c>
      <c r="P2539" t="s">
        <v>283</v>
      </c>
      <c r="Q2539" t="s">
        <v>286</v>
      </c>
    </row>
    <row r="2540" spans="1:17">
      <c r="A2540" t="s">
        <v>23359</v>
      </c>
      <c r="B2540" t="s">
        <v>23360</v>
      </c>
      <c r="C2540" t="s">
        <v>23361</v>
      </c>
      <c r="D2540" s="4">
        <v>45798.286805555559</v>
      </c>
      <c r="E2540" s="4">
        <v>45799.583333333336</v>
      </c>
      <c r="F2540" s="4">
        <v>45799.621527777781</v>
      </c>
      <c r="G2540" s="4"/>
      <c r="H2540" t="s">
        <v>3155</v>
      </c>
      <c r="I2540" t="s">
        <v>3209</v>
      </c>
      <c r="J2540">
        <v>0</v>
      </c>
      <c r="K2540" t="s">
        <v>3157</v>
      </c>
      <c r="L2540" t="s">
        <v>3593</v>
      </c>
      <c r="M2540" t="s">
        <v>549</v>
      </c>
      <c r="N2540" t="s">
        <v>550</v>
      </c>
      <c r="O2540" t="s">
        <v>136</v>
      </c>
      <c r="P2540" t="s">
        <v>292</v>
      </c>
      <c r="Q2540" t="s">
        <v>296</v>
      </c>
    </row>
    <row r="2541" spans="1:17">
      <c r="A2541" t="s">
        <v>23359</v>
      </c>
      <c r="B2541" t="s">
        <v>23362</v>
      </c>
      <c r="C2541" t="s">
        <v>23363</v>
      </c>
      <c r="D2541" s="4">
        <v>45798.286157407405</v>
      </c>
      <c r="E2541" s="4">
        <v>45800.583333333336</v>
      </c>
      <c r="F2541" s="4">
        <v>45800.621527777781</v>
      </c>
      <c r="G2541" s="4"/>
      <c r="H2541" t="s">
        <v>3155</v>
      </c>
      <c r="I2541" t="s">
        <v>3209</v>
      </c>
      <c r="J2541">
        <v>0</v>
      </c>
      <c r="K2541" t="s">
        <v>3227</v>
      </c>
      <c r="L2541" t="s">
        <v>3593</v>
      </c>
      <c r="M2541" t="s">
        <v>549</v>
      </c>
      <c r="N2541" t="s">
        <v>550</v>
      </c>
      <c r="O2541" t="s">
        <v>136</v>
      </c>
      <c r="P2541" t="s">
        <v>292</v>
      </c>
      <c r="Q2541" t="s">
        <v>296</v>
      </c>
    </row>
    <row r="2542" spans="1:17">
      <c r="A2542" t="s">
        <v>23364</v>
      </c>
      <c r="B2542" t="s">
        <v>23365</v>
      </c>
      <c r="C2542" t="s">
        <v>23366</v>
      </c>
      <c r="D2542" s="4">
        <v>45798.282326388886</v>
      </c>
      <c r="E2542" s="4">
        <v>45803.25</v>
      </c>
      <c r="F2542" s="4">
        <v>45803.267361111109</v>
      </c>
      <c r="G2542" s="4"/>
      <c r="H2542" t="s">
        <v>3155</v>
      </c>
      <c r="I2542" t="s">
        <v>3162</v>
      </c>
      <c r="J2542">
        <v>0</v>
      </c>
      <c r="K2542" t="s">
        <v>3227</v>
      </c>
      <c r="L2542" t="s">
        <v>3593</v>
      </c>
      <c r="M2542" t="s">
        <v>549</v>
      </c>
      <c r="N2542" t="s">
        <v>550</v>
      </c>
      <c r="O2542" t="s">
        <v>1923</v>
      </c>
      <c r="P2542" t="s">
        <v>1924</v>
      </c>
      <c r="Q2542" t="s">
        <v>3199</v>
      </c>
    </row>
    <row r="2543" spans="1:17">
      <c r="A2543" t="s">
        <v>23367</v>
      </c>
      <c r="B2543" t="s">
        <v>23368</v>
      </c>
      <c r="C2543" t="s">
        <v>23369</v>
      </c>
      <c r="D2543" s="4">
        <v>45798.279872685183</v>
      </c>
      <c r="E2543" s="4">
        <v>45798.625</v>
      </c>
      <c r="F2543" s="4">
        <v>45798.642361111109</v>
      </c>
      <c r="G2543" s="4"/>
      <c r="H2543" t="s">
        <v>3155</v>
      </c>
      <c r="I2543" t="s">
        <v>3291</v>
      </c>
      <c r="J2543">
        <v>0</v>
      </c>
      <c r="K2543" t="s">
        <v>3157</v>
      </c>
      <c r="L2543" t="s">
        <v>3593</v>
      </c>
      <c r="M2543" t="s">
        <v>549</v>
      </c>
      <c r="N2543" t="s">
        <v>550</v>
      </c>
      <c r="O2543" t="s">
        <v>551</v>
      </c>
      <c r="P2543" t="s">
        <v>141</v>
      </c>
      <c r="Q2543" t="s">
        <v>238</v>
      </c>
    </row>
    <row r="2544" spans="1:17">
      <c r="A2544" t="s">
        <v>23144</v>
      </c>
      <c r="B2544" t="s">
        <v>23145</v>
      </c>
      <c r="C2544" t="s">
        <v>23370</v>
      </c>
      <c r="D2544" s="4">
        <v>45798.26898148148</v>
      </c>
      <c r="E2544" s="4">
        <v>45798.791666666664</v>
      </c>
      <c r="F2544" s="4">
        <v>45798.809027777781</v>
      </c>
      <c r="G2544" s="4"/>
      <c r="H2544" t="s">
        <v>3155</v>
      </c>
      <c r="I2544" t="s">
        <v>3171</v>
      </c>
      <c r="J2544">
        <v>0</v>
      </c>
      <c r="K2544" t="s">
        <v>3157</v>
      </c>
      <c r="L2544" t="s">
        <v>3593</v>
      </c>
      <c r="M2544" t="s">
        <v>549</v>
      </c>
      <c r="N2544" t="s">
        <v>550</v>
      </c>
      <c r="O2544" t="s">
        <v>616</v>
      </c>
      <c r="P2544" t="s">
        <v>314</v>
      </c>
      <c r="Q2544" t="s">
        <v>315</v>
      </c>
    </row>
    <row r="2545" spans="1:17">
      <c r="A2545" t="s">
        <v>23371</v>
      </c>
      <c r="B2545" t="s">
        <v>23372</v>
      </c>
      <c r="C2545" t="s">
        <v>23373</v>
      </c>
      <c r="D2545" s="4">
        <v>45798.267627314817</v>
      </c>
      <c r="E2545" s="4">
        <v>45800.791666666664</v>
      </c>
      <c r="F2545" s="4">
        <v>45800.809027777781</v>
      </c>
      <c r="G2545" s="4">
        <v>45800.78670138889</v>
      </c>
      <c r="H2545" t="s">
        <v>3155</v>
      </c>
      <c r="I2545" t="s">
        <v>3175</v>
      </c>
      <c r="J2545">
        <v>0</v>
      </c>
      <c r="K2545" t="s">
        <v>3157</v>
      </c>
      <c r="L2545" t="s">
        <v>3564</v>
      </c>
      <c r="M2545" t="s">
        <v>549</v>
      </c>
      <c r="N2545" t="s">
        <v>559</v>
      </c>
      <c r="O2545" t="s">
        <v>504</v>
      </c>
      <c r="P2545" t="s">
        <v>325</v>
      </c>
      <c r="Q2545" t="s">
        <v>328</v>
      </c>
    </row>
    <row r="2546" spans="1:17">
      <c r="A2546" t="s">
        <v>23374</v>
      </c>
      <c r="B2546" t="s">
        <v>23375</v>
      </c>
      <c r="C2546" t="s">
        <v>23376</v>
      </c>
      <c r="D2546" s="4">
        <v>45798.250509259262</v>
      </c>
      <c r="E2546" s="4">
        <v>45799.1875</v>
      </c>
      <c r="F2546" s="4">
        <v>45799.225694444445</v>
      </c>
      <c r="G2546" s="4"/>
      <c r="H2546" t="s">
        <v>3155</v>
      </c>
      <c r="I2546" t="s">
        <v>3209</v>
      </c>
      <c r="J2546">
        <v>0</v>
      </c>
      <c r="K2546" t="s">
        <v>3163</v>
      </c>
      <c r="L2546" t="s">
        <v>3593</v>
      </c>
      <c r="M2546" t="s">
        <v>549</v>
      </c>
      <c r="N2546" t="s">
        <v>550</v>
      </c>
      <c r="O2546" t="s">
        <v>551</v>
      </c>
      <c r="P2546" t="s">
        <v>141</v>
      </c>
      <c r="Q2546" t="s">
        <v>238</v>
      </c>
    </row>
    <row r="2547" spans="1:17">
      <c r="A2547" t="s">
        <v>23377</v>
      </c>
      <c r="B2547" t="s">
        <v>23378</v>
      </c>
      <c r="C2547" t="s">
        <v>23379</v>
      </c>
      <c r="D2547" s="4">
        <v>45798.233310185184</v>
      </c>
      <c r="E2547" s="4">
        <v>45808.625</v>
      </c>
      <c r="F2547" s="4">
        <v>45808.663194444445</v>
      </c>
      <c r="G2547" s="4"/>
      <c r="H2547" t="s">
        <v>3155</v>
      </c>
      <c r="I2547" t="s">
        <v>3209</v>
      </c>
      <c r="J2547">
        <v>0</v>
      </c>
      <c r="K2547" t="s">
        <v>3227</v>
      </c>
      <c r="L2547" t="s">
        <v>3158</v>
      </c>
      <c r="M2547" t="s">
        <v>549</v>
      </c>
      <c r="N2547" t="s">
        <v>550</v>
      </c>
      <c r="O2547" t="s">
        <v>551</v>
      </c>
      <c r="P2547" t="s">
        <v>149</v>
      </c>
      <c r="Q2547" t="s">
        <v>213</v>
      </c>
    </row>
    <row r="2548" spans="1:17">
      <c r="A2548" t="s">
        <v>23377</v>
      </c>
      <c r="B2548" t="s">
        <v>23380</v>
      </c>
      <c r="C2548" t="s">
        <v>23381</v>
      </c>
      <c r="D2548" s="4">
        <v>45798.232361111113</v>
      </c>
      <c r="E2548" s="4">
        <v>45808.416666666664</v>
      </c>
      <c r="F2548" s="4">
        <v>45808.454861111109</v>
      </c>
      <c r="G2548" s="4"/>
      <c r="H2548" t="s">
        <v>3155</v>
      </c>
      <c r="I2548" t="s">
        <v>3209</v>
      </c>
      <c r="J2548">
        <v>0</v>
      </c>
      <c r="K2548" t="s">
        <v>3227</v>
      </c>
      <c r="L2548" t="s">
        <v>3158</v>
      </c>
      <c r="M2548" t="s">
        <v>549</v>
      </c>
      <c r="N2548" t="s">
        <v>550</v>
      </c>
      <c r="O2548" t="s">
        <v>551</v>
      </c>
      <c r="P2548" t="s">
        <v>149</v>
      </c>
      <c r="Q2548" t="s">
        <v>213</v>
      </c>
    </row>
    <row r="2549" spans="1:17">
      <c r="A2549" t="s">
        <v>23382</v>
      </c>
      <c r="B2549" t="s">
        <v>23383</v>
      </c>
      <c r="C2549" t="s">
        <v>23384</v>
      </c>
      <c r="D2549" s="4">
        <v>45798.217974537038</v>
      </c>
      <c r="E2549" s="4">
        <v>45803.729166666664</v>
      </c>
      <c r="F2549" s="4">
        <v>45803.767361111109</v>
      </c>
      <c r="G2549" s="4"/>
      <c r="H2549" t="s">
        <v>3155</v>
      </c>
      <c r="I2549" t="s">
        <v>3209</v>
      </c>
      <c r="J2549">
        <v>0</v>
      </c>
      <c r="K2549" t="s">
        <v>3157</v>
      </c>
      <c r="L2549" t="s">
        <v>3593</v>
      </c>
      <c r="M2549" t="s">
        <v>549</v>
      </c>
      <c r="N2549" t="s">
        <v>550</v>
      </c>
      <c r="O2549" t="s">
        <v>136</v>
      </c>
      <c r="P2549" t="s">
        <v>139</v>
      </c>
      <c r="Q2549" t="s">
        <v>271</v>
      </c>
    </row>
    <row r="2550" spans="1:17">
      <c r="A2550" t="s">
        <v>23385</v>
      </c>
      <c r="B2550" t="s">
        <v>23386</v>
      </c>
      <c r="C2550" t="s">
        <v>23387</v>
      </c>
      <c r="D2550" s="4">
        <v>45798.213807870372</v>
      </c>
      <c r="E2550" s="4">
        <v>45803.375</v>
      </c>
      <c r="F2550" s="4">
        <v>45803.413194444445</v>
      </c>
      <c r="G2550" s="4">
        <v>45803.381481481483</v>
      </c>
      <c r="H2550" t="s">
        <v>3155</v>
      </c>
      <c r="I2550" t="s">
        <v>3156</v>
      </c>
      <c r="J2550">
        <v>0</v>
      </c>
      <c r="K2550" t="s">
        <v>3157</v>
      </c>
      <c r="L2550" t="s">
        <v>3564</v>
      </c>
      <c r="M2550" t="s">
        <v>549</v>
      </c>
      <c r="N2550" t="s">
        <v>550</v>
      </c>
      <c r="O2550" t="s">
        <v>551</v>
      </c>
      <c r="P2550" t="s">
        <v>145</v>
      </c>
      <c r="Q2550" t="s">
        <v>216</v>
      </c>
    </row>
    <row r="2551" spans="1:17">
      <c r="A2551" t="s">
        <v>23388</v>
      </c>
      <c r="B2551" t="s">
        <v>23389</v>
      </c>
      <c r="C2551" t="s">
        <v>23390</v>
      </c>
      <c r="D2551" s="4">
        <v>45798.210150462961</v>
      </c>
      <c r="E2551" s="4">
        <v>45799.333333333336</v>
      </c>
      <c r="F2551" s="4">
        <v>45799.350694444445</v>
      </c>
      <c r="G2551" s="4">
        <v>45799.324282407404</v>
      </c>
      <c r="H2551" t="s">
        <v>3155</v>
      </c>
      <c r="I2551" t="s">
        <v>3175</v>
      </c>
      <c r="J2551">
        <v>0</v>
      </c>
      <c r="K2551" t="s">
        <v>3157</v>
      </c>
      <c r="L2551" t="s">
        <v>3564</v>
      </c>
      <c r="M2551" t="s">
        <v>549</v>
      </c>
      <c r="N2551" t="s">
        <v>550</v>
      </c>
      <c r="O2551" t="s">
        <v>551</v>
      </c>
      <c r="P2551" t="s">
        <v>149</v>
      </c>
      <c r="Q2551" t="s">
        <v>202</v>
      </c>
    </row>
    <row r="2552" spans="1:17">
      <c r="A2552" t="s">
        <v>23391</v>
      </c>
      <c r="B2552" t="s">
        <v>23392</v>
      </c>
      <c r="C2552" t="s">
        <v>23393</v>
      </c>
      <c r="D2552" s="4">
        <v>45798.196863425925</v>
      </c>
      <c r="E2552" s="4">
        <v>45802.458333333336</v>
      </c>
      <c r="F2552" s="4">
        <v>45802.475694444445</v>
      </c>
      <c r="G2552" s="4"/>
      <c r="H2552" t="s">
        <v>3155</v>
      </c>
      <c r="I2552" t="s">
        <v>3586</v>
      </c>
      <c r="J2552">
        <v>1</v>
      </c>
      <c r="K2552" t="s">
        <v>3163</v>
      </c>
      <c r="L2552" t="s">
        <v>3245</v>
      </c>
      <c r="M2552" t="s">
        <v>549</v>
      </c>
      <c r="N2552" t="s">
        <v>550</v>
      </c>
      <c r="O2552" t="s">
        <v>1923</v>
      </c>
      <c r="P2552" t="s">
        <v>1924</v>
      </c>
      <c r="Q2552" t="s">
        <v>3180</v>
      </c>
    </row>
    <row r="2553" spans="1:17">
      <c r="A2553" t="s">
        <v>23394</v>
      </c>
      <c r="B2553" t="s">
        <v>23395</v>
      </c>
      <c r="C2553" t="s">
        <v>23396</v>
      </c>
      <c r="D2553" s="4">
        <v>45798.184837962966</v>
      </c>
      <c r="E2553" s="4">
        <v>45801.833333333336</v>
      </c>
      <c r="F2553" s="4">
        <v>45801.871527777781</v>
      </c>
      <c r="G2553" s="4"/>
      <c r="H2553" t="s">
        <v>3155</v>
      </c>
      <c r="I2553" t="s">
        <v>3156</v>
      </c>
      <c r="J2553">
        <v>0</v>
      </c>
      <c r="K2553" t="s">
        <v>3157</v>
      </c>
      <c r="L2553" t="s">
        <v>3245</v>
      </c>
      <c r="M2553" t="s">
        <v>549</v>
      </c>
      <c r="N2553" t="s">
        <v>550</v>
      </c>
      <c r="O2553" t="s">
        <v>551</v>
      </c>
      <c r="P2553" t="s">
        <v>141</v>
      </c>
      <c r="Q2553" t="s">
        <v>241</v>
      </c>
    </row>
    <row r="2554" spans="1:17">
      <c r="A2554" t="s">
        <v>21028</v>
      </c>
      <c r="B2554" t="s">
        <v>21029</v>
      </c>
      <c r="C2554" t="s">
        <v>23397</v>
      </c>
      <c r="D2554" s="4">
        <v>45798.176585648151</v>
      </c>
      <c r="E2554" s="4">
        <v>45809.25</v>
      </c>
      <c r="F2554" s="4">
        <v>45809.288194444445</v>
      </c>
      <c r="G2554" s="4"/>
      <c r="H2554" t="s">
        <v>3155</v>
      </c>
      <c r="I2554" t="s">
        <v>3156</v>
      </c>
      <c r="J2554">
        <v>0</v>
      </c>
      <c r="K2554" t="s">
        <v>3157</v>
      </c>
      <c r="L2554" t="s">
        <v>3245</v>
      </c>
      <c r="M2554" t="s">
        <v>549</v>
      </c>
      <c r="N2554" t="s">
        <v>550</v>
      </c>
      <c r="O2554" t="s">
        <v>551</v>
      </c>
      <c r="P2554" t="s">
        <v>149</v>
      </c>
      <c r="Q2554" t="s">
        <v>200</v>
      </c>
    </row>
    <row r="2555" spans="1:17">
      <c r="A2555" t="s">
        <v>22762</v>
      </c>
      <c r="B2555" t="s">
        <v>23398</v>
      </c>
      <c r="C2555" t="s">
        <v>23399</v>
      </c>
      <c r="D2555" s="4">
        <v>45798.148831018516</v>
      </c>
      <c r="E2555" s="4">
        <v>45800.75</v>
      </c>
      <c r="F2555" s="4">
        <v>45800.767361111109</v>
      </c>
      <c r="G2555" s="4">
        <v>45800.749803240738</v>
      </c>
      <c r="H2555" t="s">
        <v>3155</v>
      </c>
      <c r="I2555" t="s">
        <v>3162</v>
      </c>
      <c r="J2555">
        <v>0</v>
      </c>
      <c r="K2555" t="s">
        <v>3163</v>
      </c>
      <c r="L2555" t="s">
        <v>3564</v>
      </c>
      <c r="M2555" t="s">
        <v>549</v>
      </c>
      <c r="N2555" t="s">
        <v>550</v>
      </c>
      <c r="O2555" t="s">
        <v>1923</v>
      </c>
      <c r="P2555" t="s">
        <v>1924</v>
      </c>
      <c r="Q2555" t="s">
        <v>3359</v>
      </c>
    </row>
    <row r="2556" spans="1:17">
      <c r="A2556" t="s">
        <v>23400</v>
      </c>
      <c r="B2556" t="s">
        <v>23401</v>
      </c>
      <c r="C2556" t="s">
        <v>23402</v>
      </c>
      <c r="D2556" s="4">
        <v>45798.146990740737</v>
      </c>
      <c r="E2556" s="4">
        <v>45811.354166666664</v>
      </c>
      <c r="F2556" s="4">
        <v>45811.371527777781</v>
      </c>
      <c r="G2556" s="4"/>
      <c r="H2556" t="s">
        <v>3155</v>
      </c>
      <c r="I2556" t="s">
        <v>3184</v>
      </c>
      <c r="J2556">
        <v>1002</v>
      </c>
      <c r="K2556" t="s">
        <v>3157</v>
      </c>
      <c r="L2556" t="s">
        <v>3158</v>
      </c>
      <c r="M2556" t="s">
        <v>549</v>
      </c>
      <c r="N2556" t="s">
        <v>550</v>
      </c>
      <c r="O2556" t="s">
        <v>551</v>
      </c>
      <c r="P2556" t="s">
        <v>149</v>
      </c>
      <c r="Q2556" t="s">
        <v>204</v>
      </c>
    </row>
    <row r="2557" spans="1:17">
      <c r="A2557" t="s">
        <v>23400</v>
      </c>
      <c r="B2557" t="s">
        <v>23403</v>
      </c>
      <c r="C2557" t="s">
        <v>23404</v>
      </c>
      <c r="D2557" s="4">
        <v>45798.145798611113</v>
      </c>
      <c r="E2557" s="4">
        <v>45811.3125</v>
      </c>
      <c r="F2557" s="4">
        <v>45811.350694444445</v>
      </c>
      <c r="G2557" s="4"/>
      <c r="H2557" t="s">
        <v>3155</v>
      </c>
      <c r="I2557" t="s">
        <v>3209</v>
      </c>
      <c r="J2557">
        <v>0</v>
      </c>
      <c r="K2557" t="s">
        <v>3163</v>
      </c>
      <c r="L2557" t="s">
        <v>3158</v>
      </c>
      <c r="M2557" t="s">
        <v>549</v>
      </c>
      <c r="N2557" t="s">
        <v>550</v>
      </c>
      <c r="O2557" t="s">
        <v>551</v>
      </c>
      <c r="P2557" t="s">
        <v>149</v>
      </c>
      <c r="Q2557" t="s">
        <v>204</v>
      </c>
    </row>
    <row r="2558" spans="1:17">
      <c r="A2558" t="s">
        <v>20962</v>
      </c>
      <c r="B2558" t="s">
        <v>20963</v>
      </c>
      <c r="C2558" t="s">
        <v>23405</v>
      </c>
      <c r="D2558" s="4">
        <v>45798.138043981482</v>
      </c>
      <c r="E2558" s="4">
        <v>45802.25</v>
      </c>
      <c r="F2558" s="4">
        <v>45802.288194444445</v>
      </c>
      <c r="G2558" s="4"/>
      <c r="H2558" t="s">
        <v>3155</v>
      </c>
      <c r="I2558" t="s">
        <v>3156</v>
      </c>
      <c r="J2558">
        <v>0</v>
      </c>
      <c r="K2558" t="s">
        <v>3194</v>
      </c>
      <c r="L2558" t="s">
        <v>3245</v>
      </c>
      <c r="M2558" t="s">
        <v>549</v>
      </c>
      <c r="N2558" t="s">
        <v>550</v>
      </c>
      <c r="O2558" t="s">
        <v>551</v>
      </c>
      <c r="P2558" t="s">
        <v>242</v>
      </c>
      <c r="Q2558" t="s">
        <v>244</v>
      </c>
    </row>
    <row r="2559" spans="1:17">
      <c r="A2559" t="s">
        <v>23406</v>
      </c>
      <c r="B2559" t="s">
        <v>23407</v>
      </c>
      <c r="C2559" t="s">
        <v>23408</v>
      </c>
      <c r="D2559" s="4">
        <v>45798.108437499999</v>
      </c>
      <c r="E2559" s="4">
        <v>45805.916666666664</v>
      </c>
      <c r="F2559" s="4">
        <v>45805.934027777781</v>
      </c>
      <c r="G2559" s="4"/>
      <c r="H2559" t="s">
        <v>3155</v>
      </c>
      <c r="I2559" t="s">
        <v>3162</v>
      </c>
      <c r="J2559">
        <v>0</v>
      </c>
      <c r="K2559" t="s">
        <v>4987</v>
      </c>
      <c r="L2559" t="s">
        <v>3245</v>
      </c>
      <c r="M2559" t="s">
        <v>549</v>
      </c>
      <c r="N2559" t="s">
        <v>550</v>
      </c>
      <c r="O2559" t="s">
        <v>1923</v>
      </c>
      <c r="P2559" t="s">
        <v>1924</v>
      </c>
      <c r="Q2559" t="s">
        <v>3180</v>
      </c>
    </row>
    <row r="2560" spans="1:17">
      <c r="A2560" t="s">
        <v>23409</v>
      </c>
      <c r="B2560" t="s">
        <v>23410</v>
      </c>
      <c r="C2560" t="s">
        <v>23411</v>
      </c>
      <c r="D2560" s="4">
        <v>45798.102094907408</v>
      </c>
      <c r="E2560" s="4">
        <v>45801.75</v>
      </c>
      <c r="F2560" s="4">
        <v>45801.788194444445</v>
      </c>
      <c r="G2560" s="4"/>
      <c r="H2560" t="s">
        <v>3155</v>
      </c>
      <c r="I2560" t="s">
        <v>3156</v>
      </c>
      <c r="J2560">
        <v>0</v>
      </c>
      <c r="K2560" t="s">
        <v>3194</v>
      </c>
      <c r="L2560" t="s">
        <v>3245</v>
      </c>
      <c r="M2560" t="s">
        <v>549</v>
      </c>
      <c r="N2560" t="s">
        <v>550</v>
      </c>
      <c r="O2560" t="s">
        <v>136</v>
      </c>
      <c r="P2560" t="s">
        <v>139</v>
      </c>
      <c r="Q2560" t="s">
        <v>275</v>
      </c>
    </row>
    <row r="2561" spans="1:17">
      <c r="A2561" t="s">
        <v>23412</v>
      </c>
      <c r="B2561" t="s">
        <v>23413</v>
      </c>
      <c r="C2561" t="s">
        <v>23414</v>
      </c>
      <c r="D2561" s="4">
        <v>45798.086782407408</v>
      </c>
      <c r="E2561" s="4">
        <v>45802.333333333336</v>
      </c>
      <c r="F2561" s="4">
        <v>45802.371527777781</v>
      </c>
      <c r="G2561" s="4">
        <v>45802.325613425928</v>
      </c>
      <c r="H2561" t="s">
        <v>3155</v>
      </c>
      <c r="I2561" t="s">
        <v>3156</v>
      </c>
      <c r="J2561">
        <v>0</v>
      </c>
      <c r="K2561" t="s">
        <v>3157</v>
      </c>
      <c r="L2561" t="s">
        <v>3564</v>
      </c>
      <c r="M2561" t="s">
        <v>549</v>
      </c>
      <c r="N2561" t="s">
        <v>550</v>
      </c>
      <c r="O2561" t="s">
        <v>551</v>
      </c>
      <c r="P2561" t="s">
        <v>242</v>
      </c>
      <c r="Q2561" t="s">
        <v>247</v>
      </c>
    </row>
    <row r="2562" spans="1:17">
      <c r="A2562" t="s">
        <v>22104</v>
      </c>
      <c r="B2562" t="s">
        <v>22105</v>
      </c>
      <c r="C2562" t="s">
        <v>23415</v>
      </c>
      <c r="D2562" s="4">
        <v>45798.084270833337</v>
      </c>
      <c r="E2562" s="4">
        <v>45811.375</v>
      </c>
      <c r="F2562" s="4">
        <v>45811.392361111109</v>
      </c>
      <c r="G2562" s="4"/>
      <c r="H2562" t="s">
        <v>3155</v>
      </c>
      <c r="I2562" t="s">
        <v>3184</v>
      </c>
      <c r="J2562">
        <v>0</v>
      </c>
      <c r="K2562" t="s">
        <v>3157</v>
      </c>
      <c r="L2562" t="s">
        <v>3245</v>
      </c>
      <c r="M2562" t="s">
        <v>549</v>
      </c>
      <c r="N2562" t="s">
        <v>550</v>
      </c>
      <c r="O2562" t="s">
        <v>616</v>
      </c>
      <c r="P2562" t="s">
        <v>314</v>
      </c>
      <c r="Q2562" t="s">
        <v>319</v>
      </c>
    </row>
    <row r="2563" spans="1:17">
      <c r="A2563" t="s">
        <v>23416</v>
      </c>
      <c r="B2563" t="s">
        <v>23417</v>
      </c>
      <c r="C2563" t="s">
        <v>23418</v>
      </c>
      <c r="D2563" s="4">
        <v>45798.076550925929</v>
      </c>
      <c r="E2563" s="4">
        <v>45801.75</v>
      </c>
      <c r="F2563" s="4">
        <v>45801.788194444445</v>
      </c>
      <c r="G2563" s="4"/>
      <c r="H2563" t="s">
        <v>3155</v>
      </c>
      <c r="I2563" t="s">
        <v>3156</v>
      </c>
      <c r="J2563">
        <v>0</v>
      </c>
      <c r="K2563" t="s">
        <v>3157</v>
      </c>
      <c r="L2563" t="s">
        <v>3245</v>
      </c>
      <c r="M2563" t="s">
        <v>549</v>
      </c>
      <c r="N2563" t="s">
        <v>550</v>
      </c>
      <c r="O2563" t="s">
        <v>136</v>
      </c>
      <c r="P2563" t="s">
        <v>264</v>
      </c>
      <c r="Q2563" t="s">
        <v>266</v>
      </c>
    </row>
    <row r="2564" spans="1:17">
      <c r="A2564" t="s">
        <v>23419</v>
      </c>
      <c r="B2564" t="s">
        <v>23420</v>
      </c>
      <c r="C2564" t="s">
        <v>23421</v>
      </c>
      <c r="D2564" s="4">
        <v>45798.047766203701</v>
      </c>
      <c r="E2564" s="4">
        <v>45800.291666666664</v>
      </c>
      <c r="F2564" s="4">
        <v>45800.309027777781</v>
      </c>
      <c r="G2564" s="4">
        <v>45800.284988425927</v>
      </c>
      <c r="H2564" t="s">
        <v>3155</v>
      </c>
      <c r="I2564" t="s">
        <v>3184</v>
      </c>
      <c r="J2564">
        <v>0</v>
      </c>
      <c r="K2564" t="s">
        <v>3157</v>
      </c>
      <c r="L2564" t="s">
        <v>3564</v>
      </c>
      <c r="M2564" t="s">
        <v>549</v>
      </c>
      <c r="N2564" t="s">
        <v>550</v>
      </c>
      <c r="O2564" t="s">
        <v>136</v>
      </c>
      <c r="P2564" t="s">
        <v>283</v>
      </c>
      <c r="Q2564" t="s">
        <v>284</v>
      </c>
    </row>
    <row r="2565" spans="1:17">
      <c r="A2565" t="s">
        <v>23422</v>
      </c>
      <c r="B2565" t="s">
        <v>23423</v>
      </c>
      <c r="C2565" t="s">
        <v>23424</v>
      </c>
      <c r="D2565" s="4">
        <v>45798.039988425924</v>
      </c>
      <c r="E2565" s="4">
        <v>45810.291666666664</v>
      </c>
      <c r="F2565" s="4">
        <v>45810.309027777781</v>
      </c>
      <c r="G2565" s="4"/>
      <c r="H2565" t="s">
        <v>3155</v>
      </c>
      <c r="I2565" t="s">
        <v>3184</v>
      </c>
      <c r="J2565">
        <v>0</v>
      </c>
      <c r="K2565" t="s">
        <v>3157</v>
      </c>
      <c r="L2565" t="s">
        <v>3158</v>
      </c>
      <c r="M2565" t="s">
        <v>549</v>
      </c>
      <c r="N2565" t="s">
        <v>550</v>
      </c>
      <c r="O2565" t="s">
        <v>616</v>
      </c>
      <c r="P2565" t="s">
        <v>314</v>
      </c>
      <c r="Q2565" t="s">
        <v>316</v>
      </c>
    </row>
    <row r="2566" spans="1:17">
      <c r="A2566" t="s">
        <v>23425</v>
      </c>
      <c r="B2566" t="s">
        <v>23426</v>
      </c>
      <c r="C2566" t="s">
        <v>23427</v>
      </c>
      <c r="D2566" s="4">
        <v>45798.033078703702</v>
      </c>
      <c r="E2566" s="4">
        <v>45798.604166666664</v>
      </c>
      <c r="F2566" s="4">
        <v>45798.642361111109</v>
      </c>
      <c r="G2566" s="4"/>
      <c r="H2566" t="s">
        <v>3155</v>
      </c>
      <c r="I2566" t="s">
        <v>3209</v>
      </c>
      <c r="J2566">
        <v>0</v>
      </c>
      <c r="K2566" t="s">
        <v>3157</v>
      </c>
      <c r="L2566" t="s">
        <v>3593</v>
      </c>
      <c r="M2566" t="s">
        <v>549</v>
      </c>
      <c r="N2566" t="s">
        <v>550</v>
      </c>
      <c r="O2566" t="s">
        <v>551</v>
      </c>
      <c r="P2566" t="s">
        <v>149</v>
      </c>
      <c r="Q2566" t="s">
        <v>203</v>
      </c>
    </row>
    <row r="2567" spans="1:17">
      <c r="A2567" t="s">
        <v>23428</v>
      </c>
      <c r="B2567" t="s">
        <v>23429</v>
      </c>
      <c r="C2567" t="s">
        <v>23430</v>
      </c>
      <c r="D2567" s="4">
        <v>45798.032685185186</v>
      </c>
      <c r="E2567" s="4">
        <v>45800.770833333336</v>
      </c>
      <c r="F2567" s="4">
        <v>45800.788194444445</v>
      </c>
      <c r="G2567" s="4"/>
      <c r="H2567" t="s">
        <v>3155</v>
      </c>
      <c r="I2567" t="s">
        <v>3162</v>
      </c>
      <c r="J2567">
        <v>0</v>
      </c>
      <c r="K2567" t="s">
        <v>3179</v>
      </c>
      <c r="L2567" t="s">
        <v>3245</v>
      </c>
      <c r="M2567" t="s">
        <v>549</v>
      </c>
      <c r="N2567" t="s">
        <v>550</v>
      </c>
      <c r="O2567" t="s">
        <v>1923</v>
      </c>
      <c r="P2567" t="s">
        <v>1924</v>
      </c>
      <c r="Q2567" t="s">
        <v>3394</v>
      </c>
    </row>
    <row r="2568" spans="1:17">
      <c r="A2568" t="s">
        <v>23431</v>
      </c>
      <c r="B2568" t="s">
        <v>23432</v>
      </c>
      <c r="C2568" t="s">
        <v>23433</v>
      </c>
      <c r="D2568" s="4">
        <v>45798.013541666667</v>
      </c>
      <c r="E2568" s="4">
        <v>45798.416666666664</v>
      </c>
      <c r="F2568" s="4">
        <v>45798.454861111109</v>
      </c>
      <c r="G2568" s="4">
        <v>45798.420636574076</v>
      </c>
      <c r="H2568" t="s">
        <v>3155</v>
      </c>
      <c r="I2568" t="s">
        <v>3156</v>
      </c>
      <c r="J2568">
        <v>0</v>
      </c>
      <c r="K2568" t="s">
        <v>3157</v>
      </c>
      <c r="L2568" t="s">
        <v>3564</v>
      </c>
      <c r="M2568" t="s">
        <v>549</v>
      </c>
      <c r="N2568" t="s">
        <v>550</v>
      </c>
      <c r="O2568" t="s">
        <v>136</v>
      </c>
      <c r="P2568" t="s">
        <v>283</v>
      </c>
      <c r="Q2568" t="s">
        <v>284</v>
      </c>
    </row>
    <row r="2569" spans="1:17">
      <c r="A2569" t="s">
        <v>23431</v>
      </c>
      <c r="B2569" t="s">
        <v>23432</v>
      </c>
      <c r="C2569" t="s">
        <v>23434</v>
      </c>
      <c r="D2569" s="4">
        <v>45798.011550925927</v>
      </c>
      <c r="E2569" s="4">
        <v>45798.416666666664</v>
      </c>
      <c r="F2569" s="4">
        <v>45798.454861111109</v>
      </c>
      <c r="G2569" s="4"/>
      <c r="H2569" t="s">
        <v>3155</v>
      </c>
      <c r="I2569" t="s">
        <v>3156</v>
      </c>
      <c r="J2569">
        <v>0</v>
      </c>
      <c r="K2569" t="s">
        <v>3157</v>
      </c>
      <c r="L2569" t="s">
        <v>3245</v>
      </c>
      <c r="M2569" t="s">
        <v>549</v>
      </c>
      <c r="N2569" t="s">
        <v>550</v>
      </c>
      <c r="O2569" t="s">
        <v>136</v>
      </c>
      <c r="P2569" t="s">
        <v>283</v>
      </c>
      <c r="Q2569" t="s">
        <v>284</v>
      </c>
    </row>
    <row r="2570" spans="1:17">
      <c r="A2570" t="s">
        <v>23435</v>
      </c>
      <c r="B2570" t="s">
        <v>23436</v>
      </c>
      <c r="C2570" t="s">
        <v>23437</v>
      </c>
      <c r="D2570" s="4">
        <v>45798.009375000001</v>
      </c>
      <c r="E2570" s="4">
        <v>45798.354166666664</v>
      </c>
      <c r="F2570" s="4">
        <v>45798.392361111109</v>
      </c>
      <c r="G2570" s="4">
        <v>45798.349479166667</v>
      </c>
      <c r="H2570" t="s">
        <v>3155</v>
      </c>
      <c r="I2570" t="s">
        <v>3209</v>
      </c>
      <c r="J2570">
        <v>0</v>
      </c>
      <c r="K2570" t="s">
        <v>3157</v>
      </c>
      <c r="L2570" t="s">
        <v>3564</v>
      </c>
      <c r="M2570" t="s">
        <v>549</v>
      </c>
      <c r="N2570" t="s">
        <v>550</v>
      </c>
      <c r="O2570" t="s">
        <v>616</v>
      </c>
      <c r="P2570" t="s">
        <v>314</v>
      </c>
      <c r="Q2570" t="s">
        <v>315</v>
      </c>
    </row>
    <row r="2571" spans="1:17">
      <c r="A2571" t="s">
        <v>23438</v>
      </c>
      <c r="B2571" t="s">
        <v>23439</v>
      </c>
      <c r="C2571" t="s">
        <v>23440</v>
      </c>
      <c r="D2571" s="4">
        <v>45798.005659722221</v>
      </c>
      <c r="E2571" s="4">
        <v>45801.416666666664</v>
      </c>
      <c r="F2571" s="4">
        <v>45801.434027777781</v>
      </c>
      <c r="G2571" s="4"/>
      <c r="H2571" t="s">
        <v>3155</v>
      </c>
      <c r="I2571" t="s">
        <v>3291</v>
      </c>
      <c r="J2571">
        <v>0</v>
      </c>
      <c r="K2571" t="s">
        <v>3157</v>
      </c>
      <c r="L2571" t="s">
        <v>3593</v>
      </c>
      <c r="M2571" t="s">
        <v>549</v>
      </c>
      <c r="N2571" t="s">
        <v>550</v>
      </c>
      <c r="O2571" t="s">
        <v>551</v>
      </c>
      <c r="P2571" t="s">
        <v>141</v>
      </c>
      <c r="Q2571" t="s">
        <v>238</v>
      </c>
    </row>
    <row r="2572" spans="1:17">
      <c r="A2572" t="s">
        <v>23441</v>
      </c>
      <c r="B2572" t="s">
        <v>23442</v>
      </c>
      <c r="C2572" t="s">
        <v>23443</v>
      </c>
      <c r="D2572" s="4">
        <v>45798.002430555556</v>
      </c>
      <c r="E2572" s="4">
        <v>45801.270833333336</v>
      </c>
      <c r="F2572" s="4">
        <v>45801.309027777781</v>
      </c>
      <c r="G2572" s="4"/>
      <c r="H2572" t="s">
        <v>3155</v>
      </c>
      <c r="I2572" t="s">
        <v>3156</v>
      </c>
      <c r="J2572">
        <v>0</v>
      </c>
      <c r="K2572" t="s">
        <v>3157</v>
      </c>
      <c r="L2572" t="s">
        <v>3593</v>
      </c>
      <c r="M2572" t="s">
        <v>549</v>
      </c>
      <c r="N2572" t="s">
        <v>550</v>
      </c>
      <c r="O2572" t="s">
        <v>136</v>
      </c>
      <c r="P2572" t="s">
        <v>147</v>
      </c>
      <c r="Q2572" t="s">
        <v>253</v>
      </c>
    </row>
    <row r="2573" spans="1:17">
      <c r="A2573" t="s">
        <v>22806</v>
      </c>
      <c r="B2573" t="s">
        <v>22807</v>
      </c>
      <c r="C2573" t="s">
        <v>23444</v>
      </c>
      <c r="D2573" s="4">
        <v>45797.997789351852</v>
      </c>
      <c r="E2573" s="4">
        <v>45802.291666666664</v>
      </c>
      <c r="F2573" s="4">
        <v>45802.309027777781</v>
      </c>
      <c r="G2573" s="4"/>
      <c r="H2573" t="s">
        <v>3155</v>
      </c>
      <c r="I2573" t="s">
        <v>3175</v>
      </c>
      <c r="J2573">
        <v>0</v>
      </c>
      <c r="K2573" t="s">
        <v>3157</v>
      </c>
      <c r="L2573" t="s">
        <v>3245</v>
      </c>
      <c r="M2573" t="s">
        <v>549</v>
      </c>
      <c r="N2573" t="s">
        <v>550</v>
      </c>
      <c r="O2573" t="s">
        <v>551</v>
      </c>
      <c r="P2573" t="s">
        <v>149</v>
      </c>
      <c r="Q2573" t="s">
        <v>200</v>
      </c>
    </row>
    <row r="2574" spans="1:17">
      <c r="A2574" t="s">
        <v>23445</v>
      </c>
      <c r="B2574" t="s">
        <v>23446</v>
      </c>
      <c r="C2574" t="s">
        <v>23447</v>
      </c>
      <c r="D2574" s="4">
        <v>45797.994409722225</v>
      </c>
      <c r="E2574" s="4">
        <v>45799.875</v>
      </c>
      <c r="F2574" s="4">
        <v>45799.892361111109</v>
      </c>
      <c r="G2574" s="4">
        <v>45799.888067129628</v>
      </c>
      <c r="H2574" t="s">
        <v>3155</v>
      </c>
      <c r="I2574" t="s">
        <v>3162</v>
      </c>
      <c r="J2574">
        <v>0</v>
      </c>
      <c r="K2574" t="s">
        <v>4074</v>
      </c>
      <c r="L2574" t="s">
        <v>3564</v>
      </c>
      <c r="M2574" t="s">
        <v>549</v>
      </c>
      <c r="N2574" t="s">
        <v>550</v>
      </c>
      <c r="O2574" t="s">
        <v>1923</v>
      </c>
      <c r="P2574" t="s">
        <v>1924</v>
      </c>
      <c r="Q2574" t="s">
        <v>3199</v>
      </c>
    </row>
    <row r="2575" spans="1:17">
      <c r="A2575" t="s">
        <v>23448</v>
      </c>
      <c r="B2575" t="s">
        <v>23449</v>
      </c>
      <c r="C2575" t="s">
        <v>23450</v>
      </c>
      <c r="D2575" s="4">
        <v>45797.993101851855</v>
      </c>
      <c r="E2575" s="4">
        <v>45802.416666666664</v>
      </c>
      <c r="F2575" s="4">
        <v>45802.454861111109</v>
      </c>
      <c r="G2575" s="4"/>
      <c r="H2575" t="s">
        <v>3155</v>
      </c>
      <c r="I2575" t="s">
        <v>3240</v>
      </c>
      <c r="J2575">
        <v>0</v>
      </c>
      <c r="K2575" t="s">
        <v>3163</v>
      </c>
      <c r="L2575" t="s">
        <v>3245</v>
      </c>
      <c r="M2575" t="s">
        <v>549</v>
      </c>
      <c r="N2575" t="s">
        <v>550</v>
      </c>
      <c r="O2575" t="s">
        <v>136</v>
      </c>
      <c r="P2575" t="s">
        <v>292</v>
      </c>
      <c r="Q2575" t="s">
        <v>295</v>
      </c>
    </row>
    <row r="2576" spans="1:17">
      <c r="A2576" t="s">
        <v>23451</v>
      </c>
      <c r="B2576" t="s">
        <v>23452</v>
      </c>
      <c r="C2576" t="s">
        <v>23453</v>
      </c>
      <c r="D2576" s="4">
        <v>45797.986724537041</v>
      </c>
      <c r="E2576" s="4">
        <v>45801.416666666664</v>
      </c>
      <c r="F2576" s="4">
        <v>45801.454861111109</v>
      </c>
      <c r="G2576" s="4"/>
      <c r="H2576" t="s">
        <v>3155</v>
      </c>
      <c r="I2576" t="s">
        <v>3240</v>
      </c>
      <c r="J2576">
        <v>1002</v>
      </c>
      <c r="K2576" t="s">
        <v>3157</v>
      </c>
      <c r="L2576" t="s">
        <v>3593</v>
      </c>
      <c r="M2576" t="s">
        <v>549</v>
      </c>
      <c r="N2576" t="s">
        <v>550</v>
      </c>
      <c r="O2576" t="s">
        <v>136</v>
      </c>
      <c r="P2576" t="s">
        <v>139</v>
      </c>
      <c r="Q2576" t="s">
        <v>279</v>
      </c>
    </row>
    <row r="2577" spans="1:17">
      <c r="A2577" t="s">
        <v>23454</v>
      </c>
      <c r="B2577" t="s">
        <v>23455</v>
      </c>
      <c r="C2577" t="s">
        <v>23456</v>
      </c>
      <c r="D2577" s="4">
        <v>45797.986400462964</v>
      </c>
      <c r="E2577" s="4">
        <v>45799.8125</v>
      </c>
      <c r="F2577" s="4">
        <v>45799.829861111109</v>
      </c>
      <c r="G2577" s="4">
        <v>45799.803993055553</v>
      </c>
      <c r="H2577" t="s">
        <v>3155</v>
      </c>
      <c r="I2577" t="s">
        <v>3171</v>
      </c>
      <c r="J2577">
        <v>0</v>
      </c>
      <c r="K2577" t="s">
        <v>3157</v>
      </c>
      <c r="L2577" t="s">
        <v>3564</v>
      </c>
      <c r="M2577" t="s">
        <v>549</v>
      </c>
      <c r="N2577" t="s">
        <v>559</v>
      </c>
      <c r="O2577" t="s">
        <v>504</v>
      </c>
      <c r="P2577" t="s">
        <v>325</v>
      </c>
      <c r="Q2577" t="s">
        <v>327</v>
      </c>
    </row>
    <row r="2578" spans="1:17">
      <c r="A2578" t="s">
        <v>23457</v>
      </c>
      <c r="B2578" t="s">
        <v>23458</v>
      </c>
      <c r="C2578" t="s">
        <v>23459</v>
      </c>
      <c r="D2578" s="4">
        <v>45797.985659722224</v>
      </c>
      <c r="E2578" s="4">
        <v>45799.666666666664</v>
      </c>
      <c r="F2578" s="4">
        <v>45799.684027777781</v>
      </c>
      <c r="G2578" s="4"/>
      <c r="H2578" t="s">
        <v>3155</v>
      </c>
      <c r="I2578" t="s">
        <v>3171</v>
      </c>
      <c r="J2578">
        <v>0</v>
      </c>
      <c r="K2578" t="s">
        <v>3157</v>
      </c>
      <c r="L2578" t="s">
        <v>3593</v>
      </c>
      <c r="M2578" t="s">
        <v>549</v>
      </c>
      <c r="N2578" t="s">
        <v>559</v>
      </c>
      <c r="O2578" t="s">
        <v>504</v>
      </c>
      <c r="P2578" t="s">
        <v>325</v>
      </c>
      <c r="Q2578" t="s">
        <v>338</v>
      </c>
    </row>
    <row r="2579" spans="1:17">
      <c r="A2579" t="s">
        <v>23460</v>
      </c>
      <c r="B2579" t="s">
        <v>23461</v>
      </c>
      <c r="C2579" t="s">
        <v>23462</v>
      </c>
      <c r="D2579" s="4">
        <v>45797.984432870369</v>
      </c>
      <c r="E2579" s="4">
        <v>45801.416666666664</v>
      </c>
      <c r="F2579" s="4">
        <v>45801.434027777781</v>
      </c>
      <c r="G2579" s="4"/>
      <c r="H2579" t="s">
        <v>3155</v>
      </c>
      <c r="I2579" t="s">
        <v>3171</v>
      </c>
      <c r="J2579">
        <v>0</v>
      </c>
      <c r="K2579" t="s">
        <v>3157</v>
      </c>
      <c r="L2579" t="s">
        <v>3593</v>
      </c>
      <c r="M2579" t="s">
        <v>549</v>
      </c>
      <c r="N2579" t="s">
        <v>559</v>
      </c>
      <c r="O2579" t="s">
        <v>504</v>
      </c>
      <c r="P2579" t="s">
        <v>325</v>
      </c>
      <c r="Q2579" t="s">
        <v>340</v>
      </c>
    </row>
    <row r="2580" spans="1:17">
      <c r="A2580" t="s">
        <v>23460</v>
      </c>
      <c r="B2580" t="s">
        <v>23463</v>
      </c>
      <c r="C2580" t="s">
        <v>23464</v>
      </c>
      <c r="D2580" s="4">
        <v>45797.9841087963</v>
      </c>
      <c r="E2580" s="4">
        <v>45801.416666666664</v>
      </c>
      <c r="F2580" s="4">
        <v>45801.434027777781</v>
      </c>
      <c r="G2580" s="4"/>
      <c r="H2580" t="s">
        <v>3155</v>
      </c>
      <c r="I2580" t="s">
        <v>3171</v>
      </c>
      <c r="J2580">
        <v>1001</v>
      </c>
      <c r="K2580" t="s">
        <v>3157</v>
      </c>
      <c r="L2580" t="s">
        <v>3593</v>
      </c>
      <c r="M2580" t="s">
        <v>549</v>
      </c>
      <c r="N2580" t="s">
        <v>559</v>
      </c>
      <c r="O2580" t="s">
        <v>504</v>
      </c>
      <c r="P2580" t="s">
        <v>325</v>
      </c>
      <c r="Q2580" t="s">
        <v>340</v>
      </c>
    </row>
    <row r="2581" spans="1:17">
      <c r="A2581" t="s">
        <v>23465</v>
      </c>
      <c r="B2581" t="s">
        <v>23466</v>
      </c>
      <c r="C2581" t="s">
        <v>23467</v>
      </c>
      <c r="D2581" s="4">
        <v>45797.97965277778</v>
      </c>
      <c r="E2581" s="4">
        <v>45798.4375</v>
      </c>
      <c r="F2581" s="4">
        <v>45798.454861111109</v>
      </c>
      <c r="G2581" s="4"/>
      <c r="H2581" t="s">
        <v>3155</v>
      </c>
      <c r="I2581" t="s">
        <v>3175</v>
      </c>
      <c r="J2581">
        <v>0</v>
      </c>
      <c r="K2581" t="s">
        <v>3157</v>
      </c>
      <c r="L2581" t="s">
        <v>3593</v>
      </c>
      <c r="M2581" t="s">
        <v>549</v>
      </c>
      <c r="N2581" t="s">
        <v>559</v>
      </c>
      <c r="O2581" t="s">
        <v>504</v>
      </c>
      <c r="P2581" t="s">
        <v>325</v>
      </c>
      <c r="Q2581" t="s">
        <v>341</v>
      </c>
    </row>
    <row r="2582" spans="1:17">
      <c r="A2582" t="s">
        <v>23431</v>
      </c>
      <c r="B2582" t="s">
        <v>23432</v>
      </c>
      <c r="C2582" t="s">
        <v>23468</v>
      </c>
      <c r="D2582" s="4">
        <v>45797.97861111111</v>
      </c>
      <c r="E2582" s="4">
        <v>45798.416666666664</v>
      </c>
      <c r="F2582" s="4">
        <v>45798.454861111109</v>
      </c>
      <c r="G2582" s="4"/>
      <c r="H2582" t="s">
        <v>3155</v>
      </c>
      <c r="I2582" t="s">
        <v>3240</v>
      </c>
      <c r="J2582">
        <v>0</v>
      </c>
      <c r="K2582" t="s">
        <v>3157</v>
      </c>
      <c r="L2582" t="s">
        <v>3245</v>
      </c>
      <c r="M2582" t="s">
        <v>549</v>
      </c>
      <c r="N2582" t="s">
        <v>550</v>
      </c>
      <c r="O2582" t="s">
        <v>136</v>
      </c>
      <c r="P2582" t="s">
        <v>283</v>
      </c>
      <c r="Q2582" t="s">
        <v>284</v>
      </c>
    </row>
    <row r="2583" spans="1:17">
      <c r="A2583" t="s">
        <v>23469</v>
      </c>
      <c r="B2583" t="s">
        <v>23470</v>
      </c>
      <c r="C2583" t="s">
        <v>23471</v>
      </c>
      <c r="D2583" s="4">
        <v>45797.977546296293</v>
      </c>
      <c r="E2583" s="4">
        <v>45799.416666666664</v>
      </c>
      <c r="F2583" s="4">
        <v>45799.454861111109</v>
      </c>
      <c r="G2583" s="4"/>
      <c r="H2583" t="s">
        <v>3155</v>
      </c>
      <c r="I2583" t="s">
        <v>3240</v>
      </c>
      <c r="J2583">
        <v>1001</v>
      </c>
      <c r="K2583" t="s">
        <v>3227</v>
      </c>
      <c r="L2583" t="s">
        <v>3593</v>
      </c>
      <c r="M2583" t="s">
        <v>549</v>
      </c>
      <c r="N2583" t="s">
        <v>550</v>
      </c>
      <c r="O2583" t="s">
        <v>551</v>
      </c>
      <c r="P2583" t="s">
        <v>149</v>
      </c>
      <c r="Q2583" t="s">
        <v>210</v>
      </c>
    </row>
    <row r="2584" spans="1:17">
      <c r="A2584" t="s">
        <v>23472</v>
      </c>
      <c r="B2584" t="s">
        <v>23473</v>
      </c>
      <c r="C2584" t="s">
        <v>23474</v>
      </c>
      <c r="D2584" s="4">
        <v>45797.977199074077</v>
      </c>
      <c r="E2584" s="4">
        <v>45802.583333333336</v>
      </c>
      <c r="F2584" s="4">
        <v>45802.600694444445</v>
      </c>
      <c r="G2584" s="4">
        <v>45802.595983796295</v>
      </c>
      <c r="H2584" t="s">
        <v>3155</v>
      </c>
      <c r="I2584" t="s">
        <v>3171</v>
      </c>
      <c r="J2584">
        <v>0</v>
      </c>
      <c r="K2584" t="s">
        <v>3157</v>
      </c>
      <c r="L2584" t="s">
        <v>3564</v>
      </c>
      <c r="M2584" t="s">
        <v>549</v>
      </c>
      <c r="N2584" t="s">
        <v>559</v>
      </c>
      <c r="O2584" t="s">
        <v>504</v>
      </c>
      <c r="P2584" t="s">
        <v>325</v>
      </c>
      <c r="Q2584" t="s">
        <v>343</v>
      </c>
    </row>
    <row r="2585" spans="1:17">
      <c r="A2585" t="s">
        <v>23475</v>
      </c>
      <c r="B2585" t="s">
        <v>23476</v>
      </c>
      <c r="C2585" t="s">
        <v>23477</v>
      </c>
      <c r="D2585" s="4">
        <v>45797.976504629631</v>
      </c>
      <c r="E2585" s="4">
        <v>45815.458333333336</v>
      </c>
      <c r="F2585" s="4">
        <v>45815.496527777781</v>
      </c>
      <c r="G2585" s="4"/>
      <c r="H2585" t="s">
        <v>3155</v>
      </c>
      <c r="I2585" t="s">
        <v>3673</v>
      </c>
      <c r="J2585">
        <v>0</v>
      </c>
      <c r="K2585" t="s">
        <v>3157</v>
      </c>
      <c r="L2585" t="s">
        <v>3158</v>
      </c>
      <c r="M2585" t="s">
        <v>549</v>
      </c>
      <c r="N2585" t="s">
        <v>559</v>
      </c>
      <c r="O2585" t="s">
        <v>504</v>
      </c>
      <c r="P2585" t="s">
        <v>325</v>
      </c>
      <c r="Q2585" t="s">
        <v>331</v>
      </c>
    </row>
    <row r="2586" spans="1:17">
      <c r="A2586" t="s">
        <v>23478</v>
      </c>
      <c r="B2586" t="s">
        <v>23479</v>
      </c>
      <c r="C2586" t="s">
        <v>23480</v>
      </c>
      <c r="D2586" s="4">
        <v>45797.976111111115</v>
      </c>
      <c r="E2586" s="4">
        <v>45801.416666666664</v>
      </c>
      <c r="F2586" s="4">
        <v>45801.434027777781</v>
      </c>
      <c r="G2586" s="4"/>
      <c r="H2586" t="s">
        <v>3155</v>
      </c>
      <c r="I2586" t="s">
        <v>3282</v>
      </c>
      <c r="J2586">
        <v>0</v>
      </c>
      <c r="K2586" t="s">
        <v>3157</v>
      </c>
      <c r="L2586" t="s">
        <v>3245</v>
      </c>
      <c r="M2586" t="s">
        <v>549</v>
      </c>
      <c r="N2586" t="s">
        <v>3275</v>
      </c>
      <c r="O2586" t="s">
        <v>3276</v>
      </c>
      <c r="P2586" t="s">
        <v>626</v>
      </c>
      <c r="Q2586" t="s">
        <v>3529</v>
      </c>
    </row>
    <row r="2587" spans="1:17">
      <c r="A2587" t="s">
        <v>23481</v>
      </c>
      <c r="B2587" t="s">
        <v>23482</v>
      </c>
      <c r="C2587" t="s">
        <v>23483</v>
      </c>
      <c r="D2587" s="4">
        <v>45797.975694444445</v>
      </c>
      <c r="E2587" s="4">
        <v>45802.333333333336</v>
      </c>
      <c r="F2587" s="4">
        <v>45802.350694444445</v>
      </c>
      <c r="G2587" s="4">
        <v>45802.332326388889</v>
      </c>
      <c r="H2587" t="s">
        <v>3155</v>
      </c>
      <c r="I2587" t="s">
        <v>3162</v>
      </c>
      <c r="J2587">
        <v>0</v>
      </c>
      <c r="K2587" t="s">
        <v>3163</v>
      </c>
      <c r="L2587" t="s">
        <v>3564</v>
      </c>
      <c r="M2587" t="s">
        <v>549</v>
      </c>
      <c r="N2587" t="s">
        <v>550</v>
      </c>
      <c r="O2587" t="s">
        <v>1923</v>
      </c>
      <c r="P2587" t="s">
        <v>1924</v>
      </c>
      <c r="Q2587" t="s">
        <v>3199</v>
      </c>
    </row>
    <row r="2588" spans="1:17">
      <c r="A2588" t="s">
        <v>23484</v>
      </c>
      <c r="B2588" t="s">
        <v>23485</v>
      </c>
      <c r="C2588" t="s">
        <v>23486</v>
      </c>
      <c r="D2588" s="4">
        <v>45797.975289351853</v>
      </c>
      <c r="E2588" s="4">
        <v>45806.583333333336</v>
      </c>
      <c r="F2588" s="4">
        <v>45806.621527777781</v>
      </c>
      <c r="G2588" s="4"/>
      <c r="H2588" t="s">
        <v>3155</v>
      </c>
      <c r="I2588" t="s">
        <v>3673</v>
      </c>
      <c r="J2588">
        <v>0</v>
      </c>
      <c r="K2588" t="s">
        <v>3194</v>
      </c>
      <c r="L2588" t="s">
        <v>3158</v>
      </c>
      <c r="M2588" t="s">
        <v>549</v>
      </c>
      <c r="N2588" t="s">
        <v>559</v>
      </c>
      <c r="O2588" t="s">
        <v>504</v>
      </c>
      <c r="P2588" t="s">
        <v>325</v>
      </c>
      <c r="Q2588" t="s">
        <v>336</v>
      </c>
    </row>
    <row r="2589" spans="1:17">
      <c r="A2589" t="s">
        <v>23487</v>
      </c>
      <c r="B2589" t="s">
        <v>23488</v>
      </c>
      <c r="C2589" t="s">
        <v>23489</v>
      </c>
      <c r="D2589" s="4">
        <v>45797.972430555557</v>
      </c>
      <c r="E2589" s="4">
        <v>45802.5</v>
      </c>
      <c r="F2589" s="4">
        <v>45802.517361111109</v>
      </c>
      <c r="G2589" s="4"/>
      <c r="H2589" t="s">
        <v>3155</v>
      </c>
      <c r="I2589" t="s">
        <v>3175</v>
      </c>
      <c r="J2589">
        <v>0</v>
      </c>
      <c r="K2589" t="s">
        <v>3194</v>
      </c>
      <c r="L2589" t="s">
        <v>3593</v>
      </c>
      <c r="M2589" t="s">
        <v>549</v>
      </c>
      <c r="N2589" t="s">
        <v>559</v>
      </c>
      <c r="O2589" t="s">
        <v>504</v>
      </c>
      <c r="P2589" t="s">
        <v>325</v>
      </c>
      <c r="Q2589" t="s">
        <v>342</v>
      </c>
    </row>
    <row r="2590" spans="1:17">
      <c r="A2590" t="s">
        <v>22681</v>
      </c>
      <c r="B2590" t="s">
        <v>22682</v>
      </c>
      <c r="C2590" t="s">
        <v>23490</v>
      </c>
      <c r="D2590" s="4">
        <v>45797.971886574072</v>
      </c>
      <c r="E2590" s="4">
        <v>45805.8125</v>
      </c>
      <c r="F2590" s="4">
        <v>45805.850694444445</v>
      </c>
      <c r="G2590" s="4"/>
      <c r="H2590" t="s">
        <v>3155</v>
      </c>
      <c r="I2590" t="s">
        <v>3156</v>
      </c>
      <c r="J2590">
        <v>0</v>
      </c>
      <c r="K2590" t="s">
        <v>3157</v>
      </c>
      <c r="L2590" t="s">
        <v>3245</v>
      </c>
      <c r="M2590" t="s">
        <v>549</v>
      </c>
      <c r="N2590" t="s">
        <v>559</v>
      </c>
      <c r="O2590" t="s">
        <v>504</v>
      </c>
      <c r="P2590" t="s">
        <v>325</v>
      </c>
      <c r="Q2590" t="s">
        <v>343</v>
      </c>
    </row>
    <row r="2591" spans="1:17">
      <c r="A2591" t="s">
        <v>19998</v>
      </c>
      <c r="B2591" t="s">
        <v>19999</v>
      </c>
      <c r="C2591" t="s">
        <v>23491</v>
      </c>
      <c r="D2591" s="4">
        <v>45797.971238425926</v>
      </c>
      <c r="E2591" s="4">
        <v>45809.416666666664</v>
      </c>
      <c r="F2591" s="4">
        <v>45809.454861111109</v>
      </c>
      <c r="G2591" s="4"/>
      <c r="H2591" t="s">
        <v>3155</v>
      </c>
      <c r="I2591" t="s">
        <v>3673</v>
      </c>
      <c r="J2591">
        <v>0</v>
      </c>
      <c r="K2591" t="s">
        <v>3157</v>
      </c>
      <c r="L2591" t="s">
        <v>3245</v>
      </c>
      <c r="M2591" t="s">
        <v>549</v>
      </c>
      <c r="N2591" t="s">
        <v>559</v>
      </c>
      <c r="O2591" t="s">
        <v>504</v>
      </c>
      <c r="P2591" t="s">
        <v>325</v>
      </c>
      <c r="Q2591" t="s">
        <v>339</v>
      </c>
    </row>
    <row r="2592" spans="1:17">
      <c r="A2592" t="s">
        <v>23492</v>
      </c>
      <c r="B2592" t="s">
        <v>23493</v>
      </c>
      <c r="C2592" t="s">
        <v>23494</v>
      </c>
      <c r="D2592" s="4">
        <v>45797.970381944448</v>
      </c>
      <c r="E2592" s="4">
        <v>45802.375</v>
      </c>
      <c r="F2592" s="4">
        <v>45802.392361111109</v>
      </c>
      <c r="G2592" s="4">
        <v>45802.374085648145</v>
      </c>
      <c r="H2592" t="s">
        <v>3155</v>
      </c>
      <c r="I2592" t="s">
        <v>3175</v>
      </c>
      <c r="J2592">
        <v>0</v>
      </c>
      <c r="K2592" t="s">
        <v>3194</v>
      </c>
      <c r="L2592" t="s">
        <v>3564</v>
      </c>
      <c r="M2592" t="s">
        <v>549</v>
      </c>
      <c r="N2592" t="s">
        <v>559</v>
      </c>
      <c r="O2592" t="s">
        <v>504</v>
      </c>
      <c r="P2592" t="s">
        <v>325</v>
      </c>
      <c r="Q2592" t="s">
        <v>326</v>
      </c>
    </row>
    <row r="2593" spans="1:17">
      <c r="A2593" t="s">
        <v>23495</v>
      </c>
      <c r="B2593" t="s">
        <v>23496</v>
      </c>
      <c r="C2593" t="s">
        <v>23497</v>
      </c>
      <c r="D2593" s="4">
        <v>45797.966898148145</v>
      </c>
      <c r="E2593" s="4">
        <v>45800.708333333336</v>
      </c>
      <c r="F2593" s="4">
        <v>45800.746527777781</v>
      </c>
      <c r="G2593" s="4"/>
      <c r="H2593" t="s">
        <v>3155</v>
      </c>
      <c r="I2593" t="s">
        <v>3156</v>
      </c>
      <c r="J2593">
        <v>0</v>
      </c>
      <c r="K2593" t="s">
        <v>3157</v>
      </c>
      <c r="L2593" t="s">
        <v>3593</v>
      </c>
      <c r="M2593" t="s">
        <v>549</v>
      </c>
      <c r="N2593" t="s">
        <v>550</v>
      </c>
      <c r="O2593" t="s">
        <v>136</v>
      </c>
      <c r="P2593" t="s">
        <v>143</v>
      </c>
      <c r="Q2593" t="s">
        <v>301</v>
      </c>
    </row>
    <row r="2594" spans="1:17">
      <c r="A2594" t="s">
        <v>23498</v>
      </c>
      <c r="B2594" t="s">
        <v>23499</v>
      </c>
      <c r="C2594" t="s">
        <v>23500</v>
      </c>
      <c r="D2594" s="4">
        <v>45797.960127314815</v>
      </c>
      <c r="E2594" s="4">
        <v>45798.333333333336</v>
      </c>
      <c r="F2594" s="4">
        <v>45798.371527777781</v>
      </c>
      <c r="G2594" s="4">
        <v>45798.3280787037</v>
      </c>
      <c r="H2594" t="s">
        <v>3155</v>
      </c>
      <c r="I2594" t="s">
        <v>3156</v>
      </c>
      <c r="J2594">
        <v>0</v>
      </c>
      <c r="K2594" t="s">
        <v>3157</v>
      </c>
      <c r="L2594" t="s">
        <v>3564</v>
      </c>
      <c r="M2594" t="s">
        <v>549</v>
      </c>
      <c r="N2594" t="s">
        <v>559</v>
      </c>
      <c r="O2594" t="s">
        <v>163</v>
      </c>
      <c r="P2594" t="s">
        <v>473</v>
      </c>
      <c r="Q2594" t="s">
        <v>364</v>
      </c>
    </row>
    <row r="2595" spans="1:17">
      <c r="A2595" t="s">
        <v>23501</v>
      </c>
      <c r="B2595" t="s">
        <v>23502</v>
      </c>
      <c r="C2595" t="s">
        <v>23503</v>
      </c>
      <c r="D2595" s="4">
        <v>45797.946145833332</v>
      </c>
      <c r="E2595" s="4">
        <v>45798.333333333336</v>
      </c>
      <c r="F2595" s="4">
        <v>45798.371527777781</v>
      </c>
      <c r="G2595" s="4">
        <v>45798.331608796296</v>
      </c>
      <c r="H2595" t="s">
        <v>3155</v>
      </c>
      <c r="I2595" t="s">
        <v>3240</v>
      </c>
      <c r="J2595">
        <v>1002</v>
      </c>
      <c r="K2595" t="s">
        <v>3157</v>
      </c>
      <c r="L2595" t="s">
        <v>3564</v>
      </c>
      <c r="M2595" t="s">
        <v>549</v>
      </c>
      <c r="N2595" t="s">
        <v>550</v>
      </c>
      <c r="O2595" t="s">
        <v>551</v>
      </c>
      <c r="P2595" t="s">
        <v>141</v>
      </c>
      <c r="Q2595" t="s">
        <v>231</v>
      </c>
    </row>
    <row r="2596" spans="1:17">
      <c r="A2596" t="s">
        <v>23312</v>
      </c>
      <c r="B2596" t="s">
        <v>23313</v>
      </c>
      <c r="C2596" t="s">
        <v>23504</v>
      </c>
      <c r="D2596" s="4">
        <v>45797.942847222221</v>
      </c>
      <c r="E2596" s="4">
        <v>45799.395833333336</v>
      </c>
      <c r="F2596" s="4">
        <v>45799.413194444445</v>
      </c>
      <c r="G2596" s="4"/>
      <c r="H2596" t="s">
        <v>3155</v>
      </c>
      <c r="I2596" t="s">
        <v>3171</v>
      </c>
      <c r="J2596">
        <v>1002</v>
      </c>
      <c r="K2596" t="s">
        <v>3157</v>
      </c>
      <c r="L2596" t="s">
        <v>3245</v>
      </c>
      <c r="M2596" t="s">
        <v>549</v>
      </c>
      <c r="N2596" t="s">
        <v>550</v>
      </c>
      <c r="O2596" t="s">
        <v>551</v>
      </c>
      <c r="P2596" t="s">
        <v>242</v>
      </c>
      <c r="Q2596" t="s">
        <v>248</v>
      </c>
    </row>
    <row r="2597" spans="1:17">
      <c r="A2597" t="s">
        <v>23312</v>
      </c>
      <c r="B2597" t="s">
        <v>23505</v>
      </c>
      <c r="C2597" t="s">
        <v>23506</v>
      </c>
      <c r="D2597" s="4">
        <v>45797.941666666666</v>
      </c>
      <c r="E2597" s="4">
        <v>45799.354166666664</v>
      </c>
      <c r="F2597" s="4">
        <v>45799.371527777781</v>
      </c>
      <c r="G2597" s="4">
        <v>45799.353125000001</v>
      </c>
      <c r="H2597" t="s">
        <v>3155</v>
      </c>
      <c r="I2597" t="s">
        <v>3171</v>
      </c>
      <c r="J2597">
        <v>1001</v>
      </c>
      <c r="K2597" t="s">
        <v>3157</v>
      </c>
      <c r="L2597" t="s">
        <v>3564</v>
      </c>
      <c r="M2597" t="s">
        <v>549</v>
      </c>
      <c r="N2597" t="s">
        <v>550</v>
      </c>
      <c r="O2597" t="s">
        <v>551</v>
      </c>
      <c r="P2597" t="s">
        <v>242</v>
      </c>
      <c r="Q2597" t="s">
        <v>248</v>
      </c>
    </row>
    <row r="2598" spans="1:17">
      <c r="A2598" t="s">
        <v>23507</v>
      </c>
      <c r="B2598" t="s">
        <v>23508</v>
      </c>
      <c r="C2598" t="s">
        <v>23509</v>
      </c>
      <c r="D2598" s="4">
        <v>45797.936203703706</v>
      </c>
      <c r="E2598" s="4">
        <v>45801.333333333336</v>
      </c>
      <c r="F2598" s="4">
        <v>45801.350694444445</v>
      </c>
      <c r="G2598" s="4"/>
      <c r="H2598" t="s">
        <v>3155</v>
      </c>
      <c r="I2598" t="s">
        <v>3175</v>
      </c>
      <c r="J2598">
        <v>0</v>
      </c>
      <c r="K2598" t="s">
        <v>3157</v>
      </c>
      <c r="L2598" t="s">
        <v>3245</v>
      </c>
      <c r="M2598" t="s">
        <v>549</v>
      </c>
      <c r="N2598" t="s">
        <v>550</v>
      </c>
      <c r="O2598" t="s">
        <v>136</v>
      </c>
      <c r="P2598" t="s">
        <v>139</v>
      </c>
      <c r="Q2598" t="s">
        <v>272</v>
      </c>
    </row>
    <row r="2599" spans="1:17">
      <c r="A2599" t="s">
        <v>23510</v>
      </c>
      <c r="B2599" t="s">
        <v>23511</v>
      </c>
      <c r="C2599" t="s">
        <v>23512</v>
      </c>
      <c r="D2599" s="4">
        <v>45797.933518518519</v>
      </c>
      <c r="E2599" s="4">
        <v>45798.333333333336</v>
      </c>
      <c r="F2599" s="4">
        <v>45798.350694444445</v>
      </c>
      <c r="G2599" s="4">
        <v>45798.334178240744</v>
      </c>
      <c r="H2599" t="s">
        <v>3155</v>
      </c>
      <c r="I2599" t="s">
        <v>3171</v>
      </c>
      <c r="J2599">
        <v>1001</v>
      </c>
      <c r="K2599" t="s">
        <v>3157</v>
      </c>
      <c r="L2599" t="s">
        <v>3564</v>
      </c>
      <c r="M2599" t="s">
        <v>549</v>
      </c>
      <c r="N2599" t="s">
        <v>550</v>
      </c>
      <c r="O2599" t="s">
        <v>551</v>
      </c>
      <c r="P2599" t="s">
        <v>149</v>
      </c>
      <c r="Q2599" t="s">
        <v>202</v>
      </c>
    </row>
    <row r="2600" spans="1:17">
      <c r="A2600" t="s">
        <v>23513</v>
      </c>
      <c r="B2600" t="s">
        <v>23514</v>
      </c>
      <c r="C2600" t="s">
        <v>23515</v>
      </c>
      <c r="D2600" s="4">
        <v>45797.931666666664</v>
      </c>
      <c r="E2600" s="4">
        <v>45801.333333333336</v>
      </c>
      <c r="F2600" s="4">
        <v>45801.371527777781</v>
      </c>
      <c r="G2600" s="4"/>
      <c r="H2600" t="s">
        <v>3155</v>
      </c>
      <c r="I2600" t="s">
        <v>3240</v>
      </c>
      <c r="J2600">
        <v>1001</v>
      </c>
      <c r="K2600" t="s">
        <v>3157</v>
      </c>
      <c r="L2600" t="s">
        <v>3245</v>
      </c>
      <c r="M2600" t="s">
        <v>549</v>
      </c>
      <c r="N2600" t="s">
        <v>550</v>
      </c>
      <c r="O2600" t="s">
        <v>551</v>
      </c>
      <c r="P2600" t="s">
        <v>141</v>
      </c>
      <c r="Q2600" t="s">
        <v>237</v>
      </c>
    </row>
    <row r="2601" spans="1:17">
      <c r="A2601" t="s">
        <v>22343</v>
      </c>
      <c r="B2601" t="s">
        <v>22344</v>
      </c>
      <c r="C2601" t="s">
        <v>23516</v>
      </c>
      <c r="D2601" s="4">
        <v>45797.929444444446</v>
      </c>
      <c r="E2601" s="4">
        <v>45801.625</v>
      </c>
      <c r="F2601" s="4">
        <v>45801.663194444445</v>
      </c>
      <c r="G2601" s="4"/>
      <c r="H2601" t="s">
        <v>3155</v>
      </c>
      <c r="I2601" t="s">
        <v>3240</v>
      </c>
      <c r="J2601">
        <v>1001</v>
      </c>
      <c r="K2601" t="s">
        <v>3194</v>
      </c>
      <c r="L2601" t="s">
        <v>3245</v>
      </c>
      <c r="M2601" t="s">
        <v>549</v>
      </c>
      <c r="N2601" t="s">
        <v>550</v>
      </c>
      <c r="O2601" t="s">
        <v>136</v>
      </c>
      <c r="P2601" t="s">
        <v>292</v>
      </c>
      <c r="Q2601" t="s">
        <v>295</v>
      </c>
    </row>
    <row r="2602" spans="1:17">
      <c r="A2602" t="s">
        <v>23517</v>
      </c>
      <c r="B2602" t="s">
        <v>23518</v>
      </c>
      <c r="C2602" t="s">
        <v>23519</v>
      </c>
      <c r="D2602" s="4">
        <v>45797.924976851849</v>
      </c>
      <c r="E2602" s="4">
        <v>45816.3125</v>
      </c>
      <c r="F2602" s="4">
        <v>45816.329861111109</v>
      </c>
      <c r="G2602" s="4"/>
      <c r="H2602" t="s">
        <v>3155</v>
      </c>
      <c r="I2602" t="s">
        <v>3171</v>
      </c>
      <c r="J2602">
        <v>1001</v>
      </c>
      <c r="K2602" t="s">
        <v>3157</v>
      </c>
      <c r="L2602" t="s">
        <v>3158</v>
      </c>
      <c r="M2602" t="s">
        <v>549</v>
      </c>
      <c r="N2602" t="s">
        <v>550</v>
      </c>
      <c r="O2602" t="s">
        <v>136</v>
      </c>
      <c r="P2602" t="s">
        <v>147</v>
      </c>
      <c r="Q2602" t="s">
        <v>259</v>
      </c>
    </row>
    <row r="2603" spans="1:17">
      <c r="A2603" t="s">
        <v>23520</v>
      </c>
      <c r="B2603" t="s">
        <v>23521</v>
      </c>
      <c r="C2603" t="s">
        <v>23522</v>
      </c>
      <c r="D2603" s="4">
        <v>45797.9218287037</v>
      </c>
      <c r="E2603" s="4">
        <v>45800.854166666664</v>
      </c>
      <c r="F2603" s="4">
        <v>45800.892361111109</v>
      </c>
      <c r="G2603" s="4"/>
      <c r="H2603" t="s">
        <v>3155</v>
      </c>
      <c r="I2603" t="s">
        <v>3156</v>
      </c>
      <c r="J2603">
        <v>0</v>
      </c>
      <c r="K2603" t="s">
        <v>3157</v>
      </c>
      <c r="L2603" t="s">
        <v>3245</v>
      </c>
      <c r="M2603" t="s">
        <v>549</v>
      </c>
      <c r="N2603" t="s">
        <v>550</v>
      </c>
      <c r="O2603" t="s">
        <v>136</v>
      </c>
      <c r="P2603" t="s">
        <v>143</v>
      </c>
      <c r="Q2603" t="s">
        <v>310</v>
      </c>
    </row>
    <row r="2604" spans="1:17">
      <c r="A2604" t="s">
        <v>23109</v>
      </c>
      <c r="B2604" t="s">
        <v>23110</v>
      </c>
      <c r="C2604" t="s">
        <v>23523</v>
      </c>
      <c r="D2604" s="4">
        <v>45797.920578703706</v>
      </c>
      <c r="E2604" s="4">
        <v>45799.354166666664</v>
      </c>
      <c r="F2604" s="4">
        <v>45799.371527777781</v>
      </c>
      <c r="G2604" s="4"/>
      <c r="H2604" t="s">
        <v>3155</v>
      </c>
      <c r="I2604" t="s">
        <v>3175</v>
      </c>
      <c r="J2604">
        <v>0</v>
      </c>
      <c r="K2604" t="s">
        <v>3157</v>
      </c>
      <c r="L2604" t="s">
        <v>3245</v>
      </c>
      <c r="M2604" t="s">
        <v>549</v>
      </c>
      <c r="N2604" t="s">
        <v>550</v>
      </c>
      <c r="O2604" t="s">
        <v>136</v>
      </c>
      <c r="P2604" t="s">
        <v>283</v>
      </c>
      <c r="Q2604" t="s">
        <v>286</v>
      </c>
    </row>
    <row r="2605" spans="1:17">
      <c r="A2605" t="s">
        <v>23524</v>
      </c>
      <c r="B2605" t="s">
        <v>23525</v>
      </c>
      <c r="C2605" t="s">
        <v>23526</v>
      </c>
      <c r="D2605" s="4">
        <v>45797.92019675926</v>
      </c>
      <c r="E2605" s="4">
        <v>45799.416666666664</v>
      </c>
      <c r="F2605" s="4">
        <v>45799.434027777781</v>
      </c>
      <c r="G2605" s="4">
        <v>45799.41443287037</v>
      </c>
      <c r="H2605" t="s">
        <v>3155</v>
      </c>
      <c r="I2605" t="s">
        <v>3222</v>
      </c>
      <c r="J2605">
        <v>1</v>
      </c>
      <c r="K2605" t="s">
        <v>3223</v>
      </c>
      <c r="L2605" t="s">
        <v>3564</v>
      </c>
      <c r="M2605" t="s">
        <v>549</v>
      </c>
      <c r="N2605" t="s">
        <v>550</v>
      </c>
      <c r="O2605" t="s">
        <v>136</v>
      </c>
      <c r="P2605" t="s">
        <v>147</v>
      </c>
      <c r="Q2605" t="s">
        <v>258</v>
      </c>
    </row>
    <row r="2606" spans="1:17">
      <c r="A2606" t="s">
        <v>22426</v>
      </c>
      <c r="B2606" t="s">
        <v>22427</v>
      </c>
      <c r="C2606" t="s">
        <v>23527</v>
      </c>
      <c r="D2606" s="4">
        <v>45797.915671296294</v>
      </c>
      <c r="E2606" s="4">
        <v>45800.416666666664</v>
      </c>
      <c r="F2606" s="4">
        <v>45800.454861111109</v>
      </c>
      <c r="G2606" s="4"/>
      <c r="H2606" t="s">
        <v>3155</v>
      </c>
      <c r="I2606" t="s">
        <v>3240</v>
      </c>
      <c r="J2606">
        <v>0</v>
      </c>
      <c r="K2606" t="s">
        <v>3194</v>
      </c>
      <c r="L2606" t="s">
        <v>3245</v>
      </c>
      <c r="M2606" t="s">
        <v>549</v>
      </c>
      <c r="N2606" t="s">
        <v>550</v>
      </c>
      <c r="O2606" t="s">
        <v>136</v>
      </c>
      <c r="P2606" t="s">
        <v>264</v>
      </c>
      <c r="Q2606" t="s">
        <v>265</v>
      </c>
    </row>
    <row r="2607" spans="1:17">
      <c r="A2607" t="s">
        <v>23528</v>
      </c>
      <c r="B2607" t="s">
        <v>23529</v>
      </c>
      <c r="C2607" t="s">
        <v>23530</v>
      </c>
      <c r="D2607" s="4">
        <v>45797.912476851852</v>
      </c>
      <c r="E2607" s="4">
        <v>45803.729166666664</v>
      </c>
      <c r="F2607" s="4">
        <v>45803.746527777781</v>
      </c>
      <c r="G2607" s="4">
        <v>45803.734074074076</v>
      </c>
      <c r="H2607" t="s">
        <v>3155</v>
      </c>
      <c r="I2607" t="s">
        <v>3222</v>
      </c>
      <c r="J2607">
        <v>1</v>
      </c>
      <c r="K2607" t="s">
        <v>3223</v>
      </c>
      <c r="L2607" t="s">
        <v>3564</v>
      </c>
      <c r="M2607" t="s">
        <v>549</v>
      </c>
      <c r="N2607" t="s">
        <v>550</v>
      </c>
      <c r="O2607" t="s">
        <v>551</v>
      </c>
      <c r="P2607" t="s">
        <v>141</v>
      </c>
      <c r="Q2607" t="s">
        <v>231</v>
      </c>
    </row>
    <row r="2608" spans="1:17">
      <c r="A2608" t="s">
        <v>23531</v>
      </c>
      <c r="B2608" t="s">
        <v>23532</v>
      </c>
      <c r="C2608" t="s">
        <v>23533</v>
      </c>
      <c r="D2608" s="4">
        <v>45797.906956018516</v>
      </c>
      <c r="E2608" s="4">
        <v>45801.416666666664</v>
      </c>
      <c r="F2608" s="4">
        <v>45801.434027777781</v>
      </c>
      <c r="G2608" s="4"/>
      <c r="H2608" t="s">
        <v>3155</v>
      </c>
      <c r="I2608" t="s">
        <v>3171</v>
      </c>
      <c r="J2608">
        <v>1001</v>
      </c>
      <c r="K2608" t="s">
        <v>3157</v>
      </c>
      <c r="L2608" t="s">
        <v>3245</v>
      </c>
      <c r="M2608" t="s">
        <v>549</v>
      </c>
      <c r="N2608" t="s">
        <v>550</v>
      </c>
      <c r="O2608" t="s">
        <v>551</v>
      </c>
      <c r="P2608" t="s">
        <v>141</v>
      </c>
      <c r="Q2608" t="s">
        <v>231</v>
      </c>
    </row>
    <row r="2609" spans="1:17">
      <c r="A2609" t="s">
        <v>23109</v>
      </c>
      <c r="B2609" t="s">
        <v>23110</v>
      </c>
      <c r="C2609" t="s">
        <v>23534</v>
      </c>
      <c r="D2609" s="4">
        <v>45797.903344907405</v>
      </c>
      <c r="E2609" s="4">
        <v>45799.333333333336</v>
      </c>
      <c r="F2609" s="4">
        <v>45799.350694444445</v>
      </c>
      <c r="G2609" s="4"/>
      <c r="H2609" t="s">
        <v>3155</v>
      </c>
      <c r="I2609" t="s">
        <v>3175</v>
      </c>
      <c r="J2609">
        <v>0</v>
      </c>
      <c r="K2609" t="s">
        <v>3157</v>
      </c>
      <c r="L2609" t="s">
        <v>3245</v>
      </c>
      <c r="M2609" t="s">
        <v>549</v>
      </c>
      <c r="N2609" t="s">
        <v>550</v>
      </c>
      <c r="O2609" t="s">
        <v>136</v>
      </c>
      <c r="P2609" t="s">
        <v>283</v>
      </c>
      <c r="Q2609" t="s">
        <v>286</v>
      </c>
    </row>
    <row r="2610" spans="1:17">
      <c r="A2610" t="s">
        <v>23535</v>
      </c>
      <c r="B2610" t="s">
        <v>23536</v>
      </c>
      <c r="C2610" t="s">
        <v>23537</v>
      </c>
      <c r="D2610" s="4">
        <v>45797.900648148148</v>
      </c>
      <c r="E2610" s="4">
        <v>45798.291666666664</v>
      </c>
      <c r="F2610" s="4">
        <v>45798.309027777781</v>
      </c>
      <c r="G2610" s="4">
        <v>45798.288472222222</v>
      </c>
      <c r="H2610" t="s">
        <v>3155</v>
      </c>
      <c r="I2610" t="s">
        <v>3162</v>
      </c>
      <c r="J2610">
        <v>0</v>
      </c>
      <c r="K2610" t="s">
        <v>3252</v>
      </c>
      <c r="L2610" t="s">
        <v>3564</v>
      </c>
      <c r="M2610" t="s">
        <v>549</v>
      </c>
      <c r="N2610" t="s">
        <v>550</v>
      </c>
      <c r="O2610" t="s">
        <v>1923</v>
      </c>
      <c r="P2610" t="s">
        <v>1924</v>
      </c>
      <c r="Q2610" t="s">
        <v>3359</v>
      </c>
    </row>
    <row r="2611" spans="1:17">
      <c r="A2611" t="s">
        <v>23538</v>
      </c>
      <c r="B2611" t="s">
        <v>23539</v>
      </c>
      <c r="C2611" t="s">
        <v>23540</v>
      </c>
      <c r="D2611" s="4">
        <v>45797.894432870373</v>
      </c>
      <c r="E2611" s="4">
        <v>45817.375</v>
      </c>
      <c r="F2611" s="4">
        <v>45817.413194444445</v>
      </c>
      <c r="G2611" s="4"/>
      <c r="H2611" t="s">
        <v>3155</v>
      </c>
      <c r="I2611" t="s">
        <v>3240</v>
      </c>
      <c r="J2611">
        <v>1002</v>
      </c>
      <c r="K2611" t="s">
        <v>3157</v>
      </c>
      <c r="L2611" t="s">
        <v>3158</v>
      </c>
      <c r="M2611" t="s">
        <v>549</v>
      </c>
      <c r="N2611" t="s">
        <v>559</v>
      </c>
      <c r="O2611" t="s">
        <v>469</v>
      </c>
      <c r="P2611" t="s">
        <v>180</v>
      </c>
      <c r="Q2611" t="s">
        <v>184</v>
      </c>
    </row>
    <row r="2612" spans="1:17">
      <c r="A2612" t="s">
        <v>23541</v>
      </c>
      <c r="B2612" t="s">
        <v>23542</v>
      </c>
      <c r="C2612" t="s">
        <v>23543</v>
      </c>
      <c r="D2612" s="4">
        <v>45797.891875000001</v>
      </c>
      <c r="E2612" s="4">
        <v>45798.958333333336</v>
      </c>
      <c r="F2612" s="4">
        <v>45798.975694444445</v>
      </c>
      <c r="G2612" s="4"/>
      <c r="H2612" t="s">
        <v>3155</v>
      </c>
      <c r="I2612" t="s">
        <v>3175</v>
      </c>
      <c r="J2612">
        <v>0</v>
      </c>
      <c r="K2612" t="s">
        <v>3157</v>
      </c>
      <c r="L2612" t="s">
        <v>3593</v>
      </c>
      <c r="M2612" t="s">
        <v>549</v>
      </c>
      <c r="N2612" t="s">
        <v>550</v>
      </c>
      <c r="O2612" t="s">
        <v>136</v>
      </c>
      <c r="P2612" t="s">
        <v>139</v>
      </c>
      <c r="Q2612" t="s">
        <v>273</v>
      </c>
    </row>
    <row r="2613" spans="1:17">
      <c r="A2613" t="s">
        <v>23152</v>
      </c>
      <c r="B2613" t="s">
        <v>23153</v>
      </c>
      <c r="C2613" t="s">
        <v>23544</v>
      </c>
      <c r="D2613" s="4">
        <v>45797.889537037037</v>
      </c>
      <c r="E2613" s="4">
        <v>45799.833333333336</v>
      </c>
      <c r="F2613" s="4">
        <v>45799.871527777781</v>
      </c>
      <c r="G2613" s="4"/>
      <c r="H2613" t="s">
        <v>3155</v>
      </c>
      <c r="I2613" t="s">
        <v>3156</v>
      </c>
      <c r="J2613">
        <v>0</v>
      </c>
      <c r="K2613" t="s">
        <v>3157</v>
      </c>
      <c r="L2613" t="s">
        <v>3245</v>
      </c>
      <c r="M2613" t="s">
        <v>549</v>
      </c>
      <c r="N2613" t="s">
        <v>550</v>
      </c>
      <c r="O2613" t="s">
        <v>551</v>
      </c>
      <c r="P2613" t="s">
        <v>141</v>
      </c>
      <c r="Q2613" t="s">
        <v>241</v>
      </c>
    </row>
    <row r="2614" spans="1:17">
      <c r="A2614" t="s">
        <v>23545</v>
      </c>
      <c r="B2614" t="s">
        <v>23546</v>
      </c>
      <c r="C2614" t="s">
        <v>23547</v>
      </c>
      <c r="D2614" s="4">
        <v>45797.888645833336</v>
      </c>
      <c r="E2614" s="4">
        <v>45799.8125</v>
      </c>
      <c r="F2614" s="4">
        <v>45799.850694444445</v>
      </c>
      <c r="G2614" s="4"/>
      <c r="H2614" t="s">
        <v>3155</v>
      </c>
      <c r="I2614" t="s">
        <v>3240</v>
      </c>
      <c r="J2614">
        <v>1001</v>
      </c>
      <c r="K2614" t="s">
        <v>3157</v>
      </c>
      <c r="L2614" t="s">
        <v>3245</v>
      </c>
      <c r="M2614" t="s">
        <v>549</v>
      </c>
      <c r="N2614" t="s">
        <v>550</v>
      </c>
      <c r="O2614" t="s">
        <v>136</v>
      </c>
      <c r="P2614" t="s">
        <v>264</v>
      </c>
      <c r="Q2614" t="s">
        <v>265</v>
      </c>
    </row>
    <row r="2615" spans="1:17">
      <c r="A2615" t="s">
        <v>20767</v>
      </c>
      <c r="B2615" t="s">
        <v>20768</v>
      </c>
      <c r="C2615" t="s">
        <v>23548</v>
      </c>
      <c r="D2615" s="4">
        <v>45797.886874999997</v>
      </c>
      <c r="E2615" s="4">
        <v>45801.708333333336</v>
      </c>
      <c r="F2615" s="4">
        <v>45801.725694444445</v>
      </c>
      <c r="G2615" s="4"/>
      <c r="H2615" t="s">
        <v>3155</v>
      </c>
      <c r="I2615" t="s">
        <v>3171</v>
      </c>
      <c r="J2615">
        <v>1001</v>
      </c>
      <c r="K2615" t="s">
        <v>3157</v>
      </c>
      <c r="L2615" t="s">
        <v>3245</v>
      </c>
      <c r="M2615" t="s">
        <v>549</v>
      </c>
      <c r="N2615" t="s">
        <v>559</v>
      </c>
      <c r="O2615" t="s">
        <v>504</v>
      </c>
      <c r="P2615" t="s">
        <v>325</v>
      </c>
      <c r="Q2615" t="s">
        <v>338</v>
      </c>
    </row>
    <row r="2616" spans="1:17">
      <c r="A2616" t="s">
        <v>23549</v>
      </c>
      <c r="B2616" t="s">
        <v>23550</v>
      </c>
      <c r="C2616" t="s">
        <v>23551</v>
      </c>
      <c r="D2616" s="4">
        <v>45797.886307870373</v>
      </c>
      <c r="E2616" s="4">
        <v>45798.854166666664</v>
      </c>
      <c r="F2616" s="4">
        <v>45798.871527777781</v>
      </c>
      <c r="G2616" s="4">
        <v>45798.855821759258</v>
      </c>
      <c r="H2616" t="s">
        <v>3155</v>
      </c>
      <c r="I2616" t="s">
        <v>3171</v>
      </c>
      <c r="J2616">
        <v>0</v>
      </c>
      <c r="K2616" t="s">
        <v>3194</v>
      </c>
      <c r="L2616" t="s">
        <v>3564</v>
      </c>
      <c r="M2616" t="s">
        <v>549</v>
      </c>
      <c r="N2616" t="s">
        <v>550</v>
      </c>
      <c r="O2616" t="s">
        <v>616</v>
      </c>
      <c r="P2616" t="s">
        <v>314</v>
      </c>
      <c r="Q2616" t="s">
        <v>321</v>
      </c>
    </row>
    <row r="2617" spans="1:17">
      <c r="A2617" t="s">
        <v>23549</v>
      </c>
      <c r="B2617" t="s">
        <v>23552</v>
      </c>
      <c r="C2617" t="s">
        <v>23553</v>
      </c>
      <c r="D2617" s="4">
        <v>45797.881944444445</v>
      </c>
      <c r="E2617" s="4">
        <v>45798.854166666664</v>
      </c>
      <c r="F2617" s="4">
        <v>45798.871527777781</v>
      </c>
      <c r="G2617" s="4">
        <v>45798.855173611111</v>
      </c>
      <c r="H2617" t="s">
        <v>3155</v>
      </c>
      <c r="I2617" t="s">
        <v>3171</v>
      </c>
      <c r="J2617">
        <v>1001</v>
      </c>
      <c r="K2617" t="s">
        <v>3157</v>
      </c>
      <c r="L2617" t="s">
        <v>3564</v>
      </c>
      <c r="M2617" t="s">
        <v>549</v>
      </c>
      <c r="N2617" t="s">
        <v>550</v>
      </c>
      <c r="O2617" t="s">
        <v>616</v>
      </c>
      <c r="P2617" t="s">
        <v>314</v>
      </c>
      <c r="Q2617" t="s">
        <v>321</v>
      </c>
    </row>
    <row r="2618" spans="1:17">
      <c r="A2618" t="s">
        <v>23554</v>
      </c>
      <c r="B2618" t="s">
        <v>23555</v>
      </c>
      <c r="C2618" t="s">
        <v>23556</v>
      </c>
      <c r="D2618" s="4">
        <v>45797.87804398148</v>
      </c>
      <c r="E2618" s="4">
        <v>45801.6875</v>
      </c>
      <c r="F2618" s="4">
        <v>45801.704861111109</v>
      </c>
      <c r="G2618" s="4">
        <v>45801.683217592596</v>
      </c>
      <c r="H2618" t="s">
        <v>3155</v>
      </c>
      <c r="I2618" t="s">
        <v>3171</v>
      </c>
      <c r="J2618">
        <v>1001</v>
      </c>
      <c r="K2618" t="s">
        <v>3157</v>
      </c>
      <c r="L2618" t="s">
        <v>3564</v>
      </c>
      <c r="M2618" t="s">
        <v>549</v>
      </c>
      <c r="N2618" t="s">
        <v>559</v>
      </c>
      <c r="O2618" t="s">
        <v>163</v>
      </c>
      <c r="P2618" t="s">
        <v>472</v>
      </c>
      <c r="Q2618" t="s">
        <v>346</v>
      </c>
    </row>
    <row r="2619" spans="1:17">
      <c r="A2619" t="s">
        <v>23557</v>
      </c>
      <c r="B2619" t="s">
        <v>23558</v>
      </c>
      <c r="C2619" t="s">
        <v>23559</v>
      </c>
      <c r="D2619" s="4">
        <v>45797.876701388886</v>
      </c>
      <c r="E2619" s="4">
        <v>45800.3125</v>
      </c>
      <c r="F2619" s="4">
        <v>45800.329861111109</v>
      </c>
      <c r="G2619" s="4">
        <v>45800.313055555554</v>
      </c>
      <c r="H2619" t="s">
        <v>3155</v>
      </c>
      <c r="I2619" t="s">
        <v>3171</v>
      </c>
      <c r="J2619">
        <v>0</v>
      </c>
      <c r="K2619" t="s">
        <v>3157</v>
      </c>
      <c r="L2619" t="s">
        <v>3564</v>
      </c>
      <c r="M2619" t="s">
        <v>549</v>
      </c>
      <c r="N2619" t="s">
        <v>550</v>
      </c>
      <c r="O2619" t="s">
        <v>551</v>
      </c>
      <c r="P2619" t="s">
        <v>242</v>
      </c>
      <c r="Q2619" t="s">
        <v>246</v>
      </c>
    </row>
    <row r="2620" spans="1:17">
      <c r="A2620" t="s">
        <v>23560</v>
      </c>
      <c r="B2620" t="s">
        <v>23561</v>
      </c>
      <c r="C2620" t="s">
        <v>23562</v>
      </c>
      <c r="D2620" s="4">
        <v>45797.871064814812</v>
      </c>
      <c r="E2620" s="4">
        <v>45801.791666666664</v>
      </c>
      <c r="F2620" s="4">
        <v>45801.829861111109</v>
      </c>
      <c r="G2620" s="4">
        <v>45801.79010416667</v>
      </c>
      <c r="H2620" t="s">
        <v>3155</v>
      </c>
      <c r="I2620" t="s">
        <v>3156</v>
      </c>
      <c r="J2620">
        <v>0</v>
      </c>
      <c r="K2620" t="s">
        <v>3157</v>
      </c>
      <c r="L2620" t="s">
        <v>3564</v>
      </c>
      <c r="M2620" t="s">
        <v>549</v>
      </c>
      <c r="N2620" t="s">
        <v>550</v>
      </c>
      <c r="O2620" t="s">
        <v>136</v>
      </c>
      <c r="P2620" t="s">
        <v>139</v>
      </c>
      <c r="Q2620" t="s">
        <v>275</v>
      </c>
    </row>
    <row r="2621" spans="1:17">
      <c r="A2621" t="s">
        <v>23545</v>
      </c>
      <c r="B2621" t="s">
        <v>23546</v>
      </c>
      <c r="C2621" t="s">
        <v>23563</v>
      </c>
      <c r="D2621" s="4">
        <v>45797.869004629632</v>
      </c>
      <c r="E2621" s="4">
        <v>45798.8125</v>
      </c>
      <c r="F2621" s="4">
        <v>45798.850694444445</v>
      </c>
      <c r="G2621" s="4"/>
      <c r="H2621" t="s">
        <v>3155</v>
      </c>
      <c r="I2621" t="s">
        <v>3240</v>
      </c>
      <c r="J2621">
        <v>1001</v>
      </c>
      <c r="K2621" t="s">
        <v>3157</v>
      </c>
      <c r="L2621" t="s">
        <v>3245</v>
      </c>
      <c r="M2621" t="s">
        <v>549</v>
      </c>
      <c r="N2621" t="s">
        <v>550</v>
      </c>
      <c r="O2621" t="s">
        <v>136</v>
      </c>
      <c r="P2621" t="s">
        <v>264</v>
      </c>
      <c r="Q2621" t="s">
        <v>265</v>
      </c>
    </row>
    <row r="2622" spans="1:17">
      <c r="A2622" t="s">
        <v>23564</v>
      </c>
      <c r="B2622" t="s">
        <v>23565</v>
      </c>
      <c r="C2622" t="s">
        <v>23566</v>
      </c>
      <c r="D2622" s="4">
        <v>45797.868854166663</v>
      </c>
      <c r="E2622" s="4">
        <v>45800.916666666664</v>
      </c>
      <c r="F2622" s="4">
        <v>45800.954861111109</v>
      </c>
      <c r="G2622" s="4">
        <v>45800.919039351851</v>
      </c>
      <c r="H2622" t="s">
        <v>3155</v>
      </c>
      <c r="I2622" t="s">
        <v>3209</v>
      </c>
      <c r="J2622">
        <v>0</v>
      </c>
      <c r="K2622" t="s">
        <v>3227</v>
      </c>
      <c r="L2622" t="s">
        <v>3564</v>
      </c>
      <c r="M2622" t="s">
        <v>549</v>
      </c>
      <c r="N2622" t="s">
        <v>550</v>
      </c>
      <c r="O2622" t="s">
        <v>616</v>
      </c>
      <c r="P2622" t="s">
        <v>626</v>
      </c>
      <c r="Q2622" t="s">
        <v>3366</v>
      </c>
    </row>
    <row r="2623" spans="1:17">
      <c r="A2623" t="s">
        <v>23567</v>
      </c>
      <c r="B2623" t="s">
        <v>23568</v>
      </c>
      <c r="C2623" t="s">
        <v>23569</v>
      </c>
      <c r="D2623" s="4">
        <v>45797.868645833332</v>
      </c>
      <c r="E2623" s="4">
        <v>45799.791666666664</v>
      </c>
      <c r="F2623" s="4">
        <v>45799.829861111109</v>
      </c>
      <c r="G2623" s="4"/>
      <c r="H2623" t="s">
        <v>3155</v>
      </c>
      <c r="I2623" t="s">
        <v>3240</v>
      </c>
      <c r="J2623">
        <v>1001</v>
      </c>
      <c r="K2623" t="s">
        <v>3157</v>
      </c>
      <c r="L2623" t="s">
        <v>3593</v>
      </c>
      <c r="M2623" t="s">
        <v>549</v>
      </c>
      <c r="N2623" t="s">
        <v>550</v>
      </c>
      <c r="O2623" t="s">
        <v>136</v>
      </c>
      <c r="P2623" t="s">
        <v>139</v>
      </c>
      <c r="Q2623" t="s">
        <v>271</v>
      </c>
    </row>
    <row r="2624" spans="1:17">
      <c r="A2624" t="s">
        <v>23570</v>
      </c>
      <c r="B2624" t="s">
        <v>23571</v>
      </c>
      <c r="C2624" t="s">
        <v>23572</v>
      </c>
      <c r="D2624" s="4">
        <v>45797.863171296296</v>
      </c>
      <c r="E2624" s="4">
        <v>45798.854166666664</v>
      </c>
      <c r="F2624" s="4">
        <v>45798.871527777781</v>
      </c>
      <c r="G2624" s="4"/>
      <c r="H2624" t="s">
        <v>3155</v>
      </c>
      <c r="I2624" t="s">
        <v>3291</v>
      </c>
      <c r="J2624">
        <v>0</v>
      </c>
      <c r="K2624" t="s">
        <v>3194</v>
      </c>
      <c r="L2624" t="s">
        <v>3245</v>
      </c>
      <c r="M2624" t="s">
        <v>549</v>
      </c>
      <c r="N2624" t="s">
        <v>559</v>
      </c>
      <c r="O2624" t="s">
        <v>504</v>
      </c>
      <c r="P2624" t="s">
        <v>325</v>
      </c>
      <c r="Q2624" t="s">
        <v>329</v>
      </c>
    </row>
    <row r="2625" spans="1:17">
      <c r="A2625" t="s">
        <v>21671</v>
      </c>
      <c r="B2625" t="s">
        <v>21672</v>
      </c>
      <c r="C2625" t="s">
        <v>23573</v>
      </c>
      <c r="D2625" s="4">
        <v>45797.862500000003</v>
      </c>
      <c r="E2625" s="4">
        <v>45800.541666666664</v>
      </c>
      <c r="F2625" s="4">
        <v>45800.559027777781</v>
      </c>
      <c r="G2625" s="4"/>
      <c r="H2625" t="s">
        <v>3155</v>
      </c>
      <c r="I2625" t="s">
        <v>3171</v>
      </c>
      <c r="J2625">
        <v>0</v>
      </c>
      <c r="K2625" t="s">
        <v>3194</v>
      </c>
      <c r="L2625" t="s">
        <v>3245</v>
      </c>
      <c r="M2625" t="s">
        <v>549</v>
      </c>
      <c r="N2625" t="s">
        <v>550</v>
      </c>
      <c r="O2625" t="s">
        <v>136</v>
      </c>
      <c r="P2625" t="s">
        <v>143</v>
      </c>
      <c r="Q2625" t="s">
        <v>301</v>
      </c>
    </row>
    <row r="2626" spans="1:17">
      <c r="A2626" t="s">
        <v>23574</v>
      </c>
      <c r="B2626" t="s">
        <v>23575</v>
      </c>
      <c r="C2626" t="s">
        <v>23576</v>
      </c>
      <c r="D2626" s="4">
        <v>45797.860381944447</v>
      </c>
      <c r="E2626" s="4">
        <v>45805.625</v>
      </c>
      <c r="F2626" s="4">
        <v>45805.663194444445</v>
      </c>
      <c r="G2626" s="4"/>
      <c r="H2626" t="s">
        <v>3155</v>
      </c>
      <c r="I2626" t="s">
        <v>3240</v>
      </c>
      <c r="J2626">
        <v>0</v>
      </c>
      <c r="K2626" t="s">
        <v>3420</v>
      </c>
      <c r="L2626" t="s">
        <v>3245</v>
      </c>
      <c r="M2626" t="s">
        <v>549</v>
      </c>
      <c r="N2626" t="s">
        <v>559</v>
      </c>
      <c r="O2626" t="s">
        <v>504</v>
      </c>
      <c r="P2626" t="s">
        <v>325</v>
      </c>
      <c r="Q2626" t="s">
        <v>338</v>
      </c>
    </row>
    <row r="2627" spans="1:17">
      <c r="A2627" t="s">
        <v>23577</v>
      </c>
      <c r="B2627" t="s">
        <v>23578</v>
      </c>
      <c r="C2627" t="s">
        <v>23579</v>
      </c>
      <c r="D2627" s="4">
        <v>45797.859803240739</v>
      </c>
      <c r="E2627" s="4">
        <v>45801.583333333336</v>
      </c>
      <c r="F2627" s="4">
        <v>45801.600694444445</v>
      </c>
      <c r="G2627" s="4">
        <v>45801.582372685189</v>
      </c>
      <c r="H2627" t="s">
        <v>3155</v>
      </c>
      <c r="I2627" t="s">
        <v>3175</v>
      </c>
      <c r="J2627">
        <v>1001</v>
      </c>
      <c r="K2627" t="s">
        <v>3157</v>
      </c>
      <c r="L2627" t="s">
        <v>3564</v>
      </c>
      <c r="M2627" t="s">
        <v>2190</v>
      </c>
      <c r="N2627" t="s">
        <v>5331</v>
      </c>
      <c r="O2627" t="s">
        <v>5332</v>
      </c>
      <c r="P2627" t="s">
        <v>626</v>
      </c>
      <c r="Q2627" t="s">
        <v>5333</v>
      </c>
    </row>
    <row r="2628" spans="1:17">
      <c r="A2628" t="s">
        <v>23580</v>
      </c>
      <c r="B2628" t="s">
        <v>23581</v>
      </c>
      <c r="C2628" t="s">
        <v>23582</v>
      </c>
      <c r="D2628" s="4">
        <v>45797.854930555557</v>
      </c>
      <c r="E2628" s="4">
        <v>45801.541666666664</v>
      </c>
      <c r="F2628" s="4">
        <v>45801.579861111109</v>
      </c>
      <c r="G2628" s="4">
        <v>45801.536030092589</v>
      </c>
      <c r="H2628" t="s">
        <v>3155</v>
      </c>
      <c r="I2628" t="s">
        <v>3156</v>
      </c>
      <c r="J2628">
        <v>0</v>
      </c>
      <c r="K2628" t="s">
        <v>3157</v>
      </c>
      <c r="L2628" t="s">
        <v>3564</v>
      </c>
      <c r="M2628" t="s">
        <v>549</v>
      </c>
      <c r="N2628" t="s">
        <v>550</v>
      </c>
      <c r="O2628" t="s">
        <v>136</v>
      </c>
      <c r="P2628" t="s">
        <v>143</v>
      </c>
      <c r="Q2628" t="s">
        <v>297</v>
      </c>
    </row>
    <row r="2629" spans="1:17">
      <c r="A2629" t="s">
        <v>23583</v>
      </c>
      <c r="B2629" t="s">
        <v>23584</v>
      </c>
      <c r="C2629" t="s">
        <v>23585</v>
      </c>
      <c r="D2629" s="4">
        <v>45797.853761574072</v>
      </c>
      <c r="E2629" s="4">
        <v>45799.3125</v>
      </c>
      <c r="F2629" s="4">
        <v>45799.350694444445</v>
      </c>
      <c r="G2629" s="4">
        <v>45799.310543981483</v>
      </c>
      <c r="H2629" t="s">
        <v>3155</v>
      </c>
      <c r="I2629" t="s">
        <v>3156</v>
      </c>
      <c r="J2629">
        <v>0</v>
      </c>
      <c r="K2629" t="s">
        <v>3194</v>
      </c>
      <c r="L2629" t="s">
        <v>3564</v>
      </c>
      <c r="M2629" t="s">
        <v>549</v>
      </c>
      <c r="N2629" t="s">
        <v>550</v>
      </c>
      <c r="O2629" t="s">
        <v>136</v>
      </c>
      <c r="P2629" t="s">
        <v>139</v>
      </c>
      <c r="Q2629" t="s">
        <v>282</v>
      </c>
    </row>
    <row r="2630" spans="1:17">
      <c r="A2630" t="s">
        <v>23586</v>
      </c>
      <c r="B2630" t="s">
        <v>23587</v>
      </c>
      <c r="C2630" t="s">
        <v>23588</v>
      </c>
      <c r="D2630" s="4">
        <v>45797.849641203706</v>
      </c>
      <c r="E2630" s="4">
        <v>45799.6875</v>
      </c>
      <c r="F2630" s="4">
        <v>45799.704861111109</v>
      </c>
      <c r="G2630" s="4">
        <v>45799.687581018516</v>
      </c>
      <c r="H2630" t="s">
        <v>3155</v>
      </c>
      <c r="I2630" t="s">
        <v>3171</v>
      </c>
      <c r="J2630">
        <v>0</v>
      </c>
      <c r="K2630" t="s">
        <v>3157</v>
      </c>
      <c r="L2630" t="s">
        <v>3564</v>
      </c>
      <c r="M2630" t="s">
        <v>549</v>
      </c>
      <c r="N2630" t="s">
        <v>550</v>
      </c>
      <c r="O2630" t="s">
        <v>136</v>
      </c>
      <c r="P2630" t="s">
        <v>139</v>
      </c>
      <c r="Q2630" t="s">
        <v>271</v>
      </c>
    </row>
    <row r="2631" spans="1:17">
      <c r="A2631" t="s">
        <v>23589</v>
      </c>
      <c r="B2631" t="s">
        <v>23590</v>
      </c>
      <c r="C2631" t="s">
        <v>23591</v>
      </c>
      <c r="D2631" s="4">
        <v>45797.844560185185</v>
      </c>
      <c r="E2631" s="4">
        <v>45798.666666666664</v>
      </c>
      <c r="F2631" s="4">
        <v>45798.684027777781</v>
      </c>
      <c r="G2631" s="4"/>
      <c r="H2631" t="s">
        <v>3155</v>
      </c>
      <c r="I2631" t="s">
        <v>3222</v>
      </c>
      <c r="J2631">
        <v>1</v>
      </c>
      <c r="K2631" t="s">
        <v>3223</v>
      </c>
      <c r="L2631" t="s">
        <v>3593</v>
      </c>
      <c r="M2631" t="s">
        <v>549</v>
      </c>
      <c r="N2631" t="s">
        <v>550</v>
      </c>
      <c r="O2631" t="s">
        <v>136</v>
      </c>
      <c r="P2631" t="s">
        <v>264</v>
      </c>
      <c r="Q2631" t="s">
        <v>266</v>
      </c>
    </row>
    <row r="2632" spans="1:17">
      <c r="A2632" t="s">
        <v>23592</v>
      </c>
      <c r="B2632" t="s">
        <v>23593</v>
      </c>
      <c r="C2632" t="s">
        <v>23594</v>
      </c>
      <c r="D2632" s="4">
        <v>45797.844537037039</v>
      </c>
      <c r="E2632" s="4">
        <v>45798.75</v>
      </c>
      <c r="F2632" s="4">
        <v>45798.767361111109</v>
      </c>
      <c r="G2632" s="4">
        <v>45798.748981481483</v>
      </c>
      <c r="H2632" t="s">
        <v>3155</v>
      </c>
      <c r="I2632" t="s">
        <v>3222</v>
      </c>
      <c r="J2632">
        <v>1</v>
      </c>
      <c r="K2632" t="s">
        <v>3223</v>
      </c>
      <c r="L2632" t="s">
        <v>3564</v>
      </c>
      <c r="M2632" t="s">
        <v>549</v>
      </c>
      <c r="N2632" t="s">
        <v>550</v>
      </c>
      <c r="O2632" t="s">
        <v>136</v>
      </c>
      <c r="P2632" t="s">
        <v>264</v>
      </c>
      <c r="Q2632" t="s">
        <v>2914</v>
      </c>
    </row>
    <row r="2633" spans="1:17">
      <c r="A2633" t="s">
        <v>23595</v>
      </c>
      <c r="B2633" t="s">
        <v>23596</v>
      </c>
      <c r="C2633" t="s">
        <v>23597</v>
      </c>
      <c r="D2633" s="4">
        <v>45797.844467592593</v>
      </c>
      <c r="E2633" s="4">
        <v>45815.541666666664</v>
      </c>
      <c r="F2633" s="4">
        <v>45815.559027777781</v>
      </c>
      <c r="G2633" s="4"/>
      <c r="H2633" t="s">
        <v>3155</v>
      </c>
      <c r="I2633" t="s">
        <v>3175</v>
      </c>
      <c r="J2633">
        <v>1001</v>
      </c>
      <c r="K2633" t="s">
        <v>3157</v>
      </c>
      <c r="L2633" t="s">
        <v>3158</v>
      </c>
      <c r="M2633" t="s">
        <v>549</v>
      </c>
      <c r="N2633" t="s">
        <v>559</v>
      </c>
      <c r="O2633" t="s">
        <v>504</v>
      </c>
      <c r="P2633" t="s">
        <v>325</v>
      </c>
      <c r="Q2633" t="s">
        <v>328</v>
      </c>
    </row>
    <row r="2634" spans="1:17">
      <c r="A2634" t="s">
        <v>23598</v>
      </c>
      <c r="B2634" t="s">
        <v>23599</v>
      </c>
      <c r="C2634" t="s">
        <v>23600</v>
      </c>
      <c r="D2634" s="4">
        <v>45797.844155092593</v>
      </c>
      <c r="E2634" s="4">
        <v>45801.416666666664</v>
      </c>
      <c r="F2634" s="4">
        <v>45801.454861111109</v>
      </c>
      <c r="G2634" s="4"/>
      <c r="H2634" t="s">
        <v>3155</v>
      </c>
      <c r="I2634" t="s">
        <v>3240</v>
      </c>
      <c r="J2634">
        <v>1001</v>
      </c>
      <c r="K2634" t="s">
        <v>3194</v>
      </c>
      <c r="L2634" t="s">
        <v>3245</v>
      </c>
      <c r="M2634" t="s">
        <v>549</v>
      </c>
      <c r="N2634" t="s">
        <v>550</v>
      </c>
      <c r="O2634" t="s">
        <v>136</v>
      </c>
      <c r="P2634" t="s">
        <v>292</v>
      </c>
      <c r="Q2634" t="s">
        <v>23601</v>
      </c>
    </row>
    <row r="2635" spans="1:17">
      <c r="A2635" t="s">
        <v>23602</v>
      </c>
      <c r="B2635" t="s">
        <v>23603</v>
      </c>
      <c r="C2635" t="s">
        <v>23604</v>
      </c>
      <c r="D2635" s="4">
        <v>45797.8440162037</v>
      </c>
      <c r="E2635" s="4">
        <v>45803.208333333336</v>
      </c>
      <c r="F2635" s="4">
        <v>45803.225694444445</v>
      </c>
      <c r="G2635" s="4">
        <v>45803.209270833337</v>
      </c>
      <c r="H2635" t="s">
        <v>3155</v>
      </c>
      <c r="I2635" t="s">
        <v>3171</v>
      </c>
      <c r="J2635">
        <v>1002</v>
      </c>
      <c r="K2635" t="s">
        <v>3157</v>
      </c>
      <c r="L2635" t="s">
        <v>3564</v>
      </c>
      <c r="M2635" t="s">
        <v>549</v>
      </c>
      <c r="N2635" t="s">
        <v>550</v>
      </c>
      <c r="O2635" t="s">
        <v>551</v>
      </c>
      <c r="P2635" t="s">
        <v>242</v>
      </c>
      <c r="Q2635" t="s">
        <v>245</v>
      </c>
    </row>
    <row r="2636" spans="1:17">
      <c r="A2636" t="s">
        <v>23595</v>
      </c>
      <c r="B2636" t="s">
        <v>23605</v>
      </c>
      <c r="C2636" t="s">
        <v>23606</v>
      </c>
      <c r="D2636" s="4">
        <v>45797.84103009259</v>
      </c>
      <c r="E2636" s="4">
        <v>45815.541666666664</v>
      </c>
      <c r="F2636" s="4">
        <v>45815.579861111109</v>
      </c>
      <c r="G2636" s="4"/>
      <c r="H2636" t="s">
        <v>3155</v>
      </c>
      <c r="I2636" t="s">
        <v>3673</v>
      </c>
      <c r="J2636">
        <v>0</v>
      </c>
      <c r="K2636" t="s">
        <v>3194</v>
      </c>
      <c r="L2636" t="s">
        <v>3158</v>
      </c>
      <c r="M2636" t="s">
        <v>549</v>
      </c>
      <c r="N2636" t="s">
        <v>559</v>
      </c>
      <c r="O2636" t="s">
        <v>504</v>
      </c>
      <c r="P2636" t="s">
        <v>325</v>
      </c>
      <c r="Q2636" t="s">
        <v>328</v>
      </c>
    </row>
    <row r="2637" spans="1:17">
      <c r="A2637" t="s">
        <v>23607</v>
      </c>
      <c r="B2637" t="s">
        <v>23608</v>
      </c>
      <c r="C2637" t="s">
        <v>23609</v>
      </c>
      <c r="D2637" s="4">
        <v>45797.835115740738</v>
      </c>
      <c r="E2637" s="4">
        <v>45813.458333333336</v>
      </c>
      <c r="F2637" s="4">
        <v>45813.496527777781</v>
      </c>
      <c r="G2637" s="4"/>
      <c r="H2637" t="s">
        <v>3155</v>
      </c>
      <c r="I2637" t="s">
        <v>3673</v>
      </c>
      <c r="J2637">
        <v>0</v>
      </c>
      <c r="K2637" t="s">
        <v>3157</v>
      </c>
      <c r="L2637" t="s">
        <v>3158</v>
      </c>
      <c r="M2637" t="s">
        <v>549</v>
      </c>
      <c r="N2637" t="s">
        <v>559</v>
      </c>
      <c r="O2637" t="s">
        <v>504</v>
      </c>
      <c r="P2637" t="s">
        <v>325</v>
      </c>
      <c r="Q2637" t="s">
        <v>330</v>
      </c>
    </row>
    <row r="2638" spans="1:17">
      <c r="A2638" t="s">
        <v>23607</v>
      </c>
      <c r="B2638" t="s">
        <v>23610</v>
      </c>
      <c r="C2638" t="s">
        <v>23611</v>
      </c>
      <c r="D2638" s="4">
        <v>45797.831458333334</v>
      </c>
      <c r="E2638" s="4">
        <v>45813.458333333336</v>
      </c>
      <c r="F2638" s="4">
        <v>45813.496527777781</v>
      </c>
      <c r="G2638" s="4"/>
      <c r="H2638" t="s">
        <v>3155</v>
      </c>
      <c r="I2638" t="s">
        <v>4530</v>
      </c>
      <c r="J2638">
        <v>0</v>
      </c>
      <c r="K2638" t="s">
        <v>5661</v>
      </c>
      <c r="L2638" t="s">
        <v>3158</v>
      </c>
      <c r="M2638" t="s">
        <v>549</v>
      </c>
      <c r="N2638" t="s">
        <v>559</v>
      </c>
      <c r="O2638" t="s">
        <v>504</v>
      </c>
      <c r="P2638" t="s">
        <v>325</v>
      </c>
      <c r="Q2638" t="s">
        <v>330</v>
      </c>
    </row>
    <row r="2639" spans="1:17">
      <c r="A2639" t="s">
        <v>23612</v>
      </c>
      <c r="B2639" t="s">
        <v>23613</v>
      </c>
      <c r="C2639" t="s">
        <v>23614</v>
      </c>
      <c r="D2639" s="4">
        <v>45797.831087962964</v>
      </c>
      <c r="E2639" s="4">
        <v>45804.770833333336</v>
      </c>
      <c r="F2639" s="4">
        <v>45804.809027777781</v>
      </c>
      <c r="G2639" s="4">
        <v>45804.766967592594</v>
      </c>
      <c r="H2639" t="s">
        <v>3155</v>
      </c>
      <c r="I2639" t="s">
        <v>3156</v>
      </c>
      <c r="J2639">
        <v>0</v>
      </c>
      <c r="K2639" t="s">
        <v>3157</v>
      </c>
      <c r="L2639" t="s">
        <v>3564</v>
      </c>
      <c r="M2639" t="s">
        <v>549</v>
      </c>
      <c r="N2639" t="s">
        <v>550</v>
      </c>
      <c r="O2639" t="s">
        <v>551</v>
      </c>
      <c r="P2639" t="s">
        <v>141</v>
      </c>
      <c r="Q2639" t="s">
        <v>236</v>
      </c>
    </row>
    <row r="2640" spans="1:17">
      <c r="A2640" t="s">
        <v>23583</v>
      </c>
      <c r="B2640" t="s">
        <v>23584</v>
      </c>
      <c r="C2640" t="s">
        <v>23615</v>
      </c>
      <c r="D2640" s="4">
        <v>45797.828692129631</v>
      </c>
      <c r="E2640" s="4">
        <v>45800.3125</v>
      </c>
      <c r="F2640" s="4">
        <v>45800.350694444445</v>
      </c>
      <c r="G2640" s="4"/>
      <c r="H2640" t="s">
        <v>3155</v>
      </c>
      <c r="I2640" t="s">
        <v>3156</v>
      </c>
      <c r="J2640">
        <v>0</v>
      </c>
      <c r="K2640" t="s">
        <v>3163</v>
      </c>
      <c r="L2640" t="s">
        <v>3245</v>
      </c>
      <c r="M2640" t="s">
        <v>549</v>
      </c>
      <c r="N2640" t="s">
        <v>550</v>
      </c>
      <c r="O2640" t="s">
        <v>136</v>
      </c>
      <c r="P2640" t="s">
        <v>139</v>
      </c>
      <c r="Q2640" t="s">
        <v>282</v>
      </c>
    </row>
    <row r="2641" spans="1:17">
      <c r="A2641" t="s">
        <v>23616</v>
      </c>
      <c r="B2641" t="s">
        <v>23617</v>
      </c>
      <c r="C2641" t="s">
        <v>23618</v>
      </c>
      <c r="D2641" s="4">
        <v>45797.827303240738</v>
      </c>
      <c r="E2641" s="4">
        <v>45801.770833333336</v>
      </c>
      <c r="F2641" s="4">
        <v>45801.788194444445</v>
      </c>
      <c r="G2641" s="4">
        <v>45801.770069444443</v>
      </c>
      <c r="H2641" t="s">
        <v>3155</v>
      </c>
      <c r="I2641" t="s">
        <v>3162</v>
      </c>
      <c r="J2641">
        <v>0</v>
      </c>
      <c r="K2641" t="s">
        <v>3179</v>
      </c>
      <c r="L2641" t="s">
        <v>3564</v>
      </c>
      <c r="M2641" t="s">
        <v>549</v>
      </c>
      <c r="N2641" t="s">
        <v>550</v>
      </c>
      <c r="O2641" t="s">
        <v>1923</v>
      </c>
      <c r="P2641" t="s">
        <v>1924</v>
      </c>
      <c r="Q2641" t="s">
        <v>3180</v>
      </c>
    </row>
    <row r="2642" spans="1:17">
      <c r="A2642" t="s">
        <v>23554</v>
      </c>
      <c r="B2642" t="s">
        <v>23555</v>
      </c>
      <c r="C2642" t="s">
        <v>23619</v>
      </c>
      <c r="D2642" s="4">
        <v>45797.823425925926</v>
      </c>
      <c r="E2642" s="4">
        <v>45801.6875</v>
      </c>
      <c r="F2642" s="4">
        <v>45801.704861111109</v>
      </c>
      <c r="G2642" s="4"/>
      <c r="H2642" t="s">
        <v>3155</v>
      </c>
      <c r="I2642" t="s">
        <v>3171</v>
      </c>
      <c r="J2642">
        <v>1001</v>
      </c>
      <c r="K2642" t="s">
        <v>3157</v>
      </c>
      <c r="L2642" t="s">
        <v>3245</v>
      </c>
      <c r="M2642" t="s">
        <v>549</v>
      </c>
      <c r="N2642" t="s">
        <v>559</v>
      </c>
      <c r="O2642" t="s">
        <v>163</v>
      </c>
      <c r="P2642" t="s">
        <v>472</v>
      </c>
      <c r="Q2642" t="s">
        <v>346</v>
      </c>
    </row>
    <row r="2643" spans="1:17">
      <c r="A2643" t="s">
        <v>23620</v>
      </c>
      <c r="B2643" t="s">
        <v>23621</v>
      </c>
      <c r="C2643" t="s">
        <v>23622</v>
      </c>
      <c r="D2643" s="4">
        <v>45797.81486111111</v>
      </c>
      <c r="E2643" s="4">
        <v>45801.75</v>
      </c>
      <c r="F2643" s="4">
        <v>45801.767361111109</v>
      </c>
      <c r="G2643" s="4">
        <v>45801.748043981483</v>
      </c>
      <c r="H2643" t="s">
        <v>3155</v>
      </c>
      <c r="I2643" t="s">
        <v>3222</v>
      </c>
      <c r="J2643">
        <v>1</v>
      </c>
      <c r="K2643" t="s">
        <v>3223</v>
      </c>
      <c r="L2643" t="s">
        <v>3564</v>
      </c>
      <c r="M2643" t="s">
        <v>549</v>
      </c>
      <c r="N2643" t="s">
        <v>550</v>
      </c>
      <c r="O2643" t="s">
        <v>136</v>
      </c>
      <c r="P2643" t="s">
        <v>143</v>
      </c>
      <c r="Q2643" t="s">
        <v>303</v>
      </c>
    </row>
    <row r="2644" spans="1:17">
      <c r="A2644" t="s">
        <v>23577</v>
      </c>
      <c r="B2644" t="s">
        <v>23623</v>
      </c>
      <c r="C2644" t="s">
        <v>23624</v>
      </c>
      <c r="D2644" s="4">
        <v>45797.810694444444</v>
      </c>
      <c r="E2644" s="4">
        <v>45801.583333333336</v>
      </c>
      <c r="F2644" s="4">
        <v>45801.621527777781</v>
      </c>
      <c r="G2644" s="4">
        <v>45801.578796296293</v>
      </c>
      <c r="H2644" t="s">
        <v>3155</v>
      </c>
      <c r="I2644" t="s">
        <v>4530</v>
      </c>
      <c r="J2644">
        <v>0</v>
      </c>
      <c r="K2644" t="s">
        <v>22506</v>
      </c>
      <c r="L2644" t="s">
        <v>3564</v>
      </c>
      <c r="M2644" t="s">
        <v>549</v>
      </c>
      <c r="N2644" t="s">
        <v>559</v>
      </c>
      <c r="O2644" t="s">
        <v>504</v>
      </c>
      <c r="P2644" t="s">
        <v>325</v>
      </c>
      <c r="Q2644" t="s">
        <v>329</v>
      </c>
    </row>
    <row r="2645" spans="1:17">
      <c r="A2645" t="s">
        <v>22753</v>
      </c>
      <c r="B2645" t="s">
        <v>22754</v>
      </c>
      <c r="C2645" t="s">
        <v>23625</v>
      </c>
      <c r="D2645" s="4">
        <v>45797.808912037035</v>
      </c>
      <c r="E2645" s="4">
        <v>45798.8125</v>
      </c>
      <c r="F2645" s="4">
        <v>45798.829861111109</v>
      </c>
      <c r="G2645" s="4"/>
      <c r="H2645" t="s">
        <v>3155</v>
      </c>
      <c r="I2645" t="s">
        <v>3171</v>
      </c>
      <c r="J2645">
        <v>1001</v>
      </c>
      <c r="K2645" t="s">
        <v>3157</v>
      </c>
      <c r="L2645" t="s">
        <v>3593</v>
      </c>
      <c r="M2645" t="s">
        <v>549</v>
      </c>
      <c r="N2645" t="s">
        <v>559</v>
      </c>
      <c r="O2645" t="s">
        <v>504</v>
      </c>
      <c r="P2645" t="s">
        <v>325</v>
      </c>
      <c r="Q2645" t="s">
        <v>332</v>
      </c>
    </row>
    <row r="2646" spans="1:17">
      <c r="A2646" t="s">
        <v>23626</v>
      </c>
      <c r="B2646" t="s">
        <v>23627</v>
      </c>
      <c r="C2646" t="s">
        <v>23628</v>
      </c>
      <c r="D2646" s="4">
        <v>45797.801805555559</v>
      </c>
      <c r="E2646" s="4">
        <v>45798.4375</v>
      </c>
      <c r="F2646" s="4">
        <v>45798.475694444445</v>
      </c>
      <c r="G2646" s="4"/>
      <c r="H2646" t="s">
        <v>3155</v>
      </c>
      <c r="I2646" t="s">
        <v>3209</v>
      </c>
      <c r="J2646">
        <v>0</v>
      </c>
      <c r="K2646" t="s">
        <v>3157</v>
      </c>
      <c r="L2646" t="s">
        <v>3593</v>
      </c>
      <c r="M2646" t="s">
        <v>549</v>
      </c>
      <c r="N2646" t="s">
        <v>559</v>
      </c>
      <c r="O2646" t="s">
        <v>469</v>
      </c>
      <c r="P2646" t="s">
        <v>189</v>
      </c>
      <c r="Q2646" t="s">
        <v>426</v>
      </c>
    </row>
    <row r="2647" spans="1:17">
      <c r="A2647" t="s">
        <v>23629</v>
      </c>
      <c r="B2647" t="s">
        <v>23630</v>
      </c>
      <c r="C2647" t="s">
        <v>23631</v>
      </c>
      <c r="D2647" s="4">
        <v>45797.797581018516</v>
      </c>
      <c r="E2647" s="4">
        <v>45801.5</v>
      </c>
      <c r="F2647" s="4">
        <v>45801.517361111109</v>
      </c>
      <c r="G2647" s="4">
        <v>45801.499259259261</v>
      </c>
      <c r="H2647" t="s">
        <v>3155</v>
      </c>
      <c r="I2647" t="s">
        <v>3184</v>
      </c>
      <c r="J2647">
        <v>1001</v>
      </c>
      <c r="K2647" t="s">
        <v>3157</v>
      </c>
      <c r="L2647" t="s">
        <v>3564</v>
      </c>
      <c r="M2647" t="s">
        <v>549</v>
      </c>
      <c r="N2647" t="s">
        <v>550</v>
      </c>
      <c r="O2647" t="s">
        <v>136</v>
      </c>
      <c r="P2647" t="s">
        <v>292</v>
      </c>
      <c r="Q2647" t="s">
        <v>291</v>
      </c>
    </row>
    <row r="2648" spans="1:17">
      <c r="A2648" t="s">
        <v>23632</v>
      </c>
      <c r="B2648" t="s">
        <v>23633</v>
      </c>
      <c r="C2648" t="s">
        <v>23634</v>
      </c>
      <c r="D2648" s="4">
        <v>45797.79278935185</v>
      </c>
      <c r="E2648" s="4">
        <v>45807.916666666664</v>
      </c>
      <c r="F2648" s="4">
        <v>45807.954861111109</v>
      </c>
      <c r="G2648" s="4"/>
      <c r="H2648" t="s">
        <v>3155</v>
      </c>
      <c r="I2648" t="s">
        <v>3240</v>
      </c>
      <c r="J2648">
        <v>0</v>
      </c>
      <c r="K2648" t="s">
        <v>3194</v>
      </c>
      <c r="L2648" t="s">
        <v>3245</v>
      </c>
      <c r="M2648" t="s">
        <v>549</v>
      </c>
      <c r="N2648" t="s">
        <v>550</v>
      </c>
      <c r="O2648" t="s">
        <v>551</v>
      </c>
      <c r="P2648" t="s">
        <v>141</v>
      </c>
      <c r="Q2648" t="s">
        <v>236</v>
      </c>
    </row>
    <row r="2649" spans="1:17">
      <c r="A2649" t="s">
        <v>23635</v>
      </c>
      <c r="B2649" t="s">
        <v>23636</v>
      </c>
      <c r="C2649" t="s">
        <v>23637</v>
      </c>
      <c r="D2649" s="4">
        <v>45797.791354166664</v>
      </c>
      <c r="E2649" s="4">
        <v>45822.833333333336</v>
      </c>
      <c r="F2649" s="4">
        <v>45822.871527777781</v>
      </c>
      <c r="G2649" s="4"/>
      <c r="H2649" t="s">
        <v>3155</v>
      </c>
      <c r="I2649" t="s">
        <v>3673</v>
      </c>
      <c r="J2649">
        <v>0</v>
      </c>
      <c r="K2649" t="s">
        <v>3157</v>
      </c>
      <c r="L2649" t="s">
        <v>3158</v>
      </c>
      <c r="M2649" t="s">
        <v>549</v>
      </c>
      <c r="N2649" t="s">
        <v>559</v>
      </c>
      <c r="O2649" t="s">
        <v>504</v>
      </c>
      <c r="P2649" t="s">
        <v>325</v>
      </c>
      <c r="Q2649" t="s">
        <v>327</v>
      </c>
    </row>
    <row r="2650" spans="1:17">
      <c r="A2650" t="s">
        <v>23638</v>
      </c>
      <c r="B2650" t="s">
        <v>23639</v>
      </c>
      <c r="C2650" t="s">
        <v>23640</v>
      </c>
      <c r="D2650" s="4">
        <v>45797.788287037038</v>
      </c>
      <c r="E2650" s="4">
        <v>45798.791666666664</v>
      </c>
      <c r="F2650" s="4">
        <v>45798.809027777781</v>
      </c>
      <c r="G2650" s="4"/>
      <c r="H2650" t="s">
        <v>3155</v>
      </c>
      <c r="I2650" t="s">
        <v>3162</v>
      </c>
      <c r="J2650">
        <v>0</v>
      </c>
      <c r="K2650" t="s">
        <v>3179</v>
      </c>
      <c r="L2650" t="s">
        <v>3245</v>
      </c>
      <c r="M2650" t="s">
        <v>549</v>
      </c>
      <c r="N2650" t="s">
        <v>550</v>
      </c>
      <c r="O2650" t="s">
        <v>1923</v>
      </c>
      <c r="P2650" t="s">
        <v>1924</v>
      </c>
      <c r="Q2650" t="s">
        <v>3359</v>
      </c>
    </row>
    <row r="2651" spans="1:17">
      <c r="A2651" t="s">
        <v>23641</v>
      </c>
      <c r="B2651" t="s">
        <v>23642</v>
      </c>
      <c r="C2651" t="s">
        <v>23643</v>
      </c>
      <c r="D2651" s="4">
        <v>45797.78665509259</v>
      </c>
      <c r="E2651" s="4">
        <v>45801.583333333336</v>
      </c>
      <c r="F2651" s="4">
        <v>45801.621527777781</v>
      </c>
      <c r="G2651" s="4"/>
      <c r="H2651" t="s">
        <v>3155</v>
      </c>
      <c r="I2651" t="s">
        <v>3673</v>
      </c>
      <c r="J2651">
        <v>0</v>
      </c>
      <c r="K2651" t="s">
        <v>3194</v>
      </c>
      <c r="L2651" t="s">
        <v>3245</v>
      </c>
      <c r="M2651" t="s">
        <v>549</v>
      </c>
      <c r="N2651" t="s">
        <v>559</v>
      </c>
      <c r="O2651" t="s">
        <v>504</v>
      </c>
      <c r="P2651" t="s">
        <v>325</v>
      </c>
      <c r="Q2651" t="s">
        <v>338</v>
      </c>
    </row>
    <row r="2652" spans="1:17">
      <c r="A2652" t="s">
        <v>23644</v>
      </c>
      <c r="B2652" t="s">
        <v>23645</v>
      </c>
      <c r="C2652" t="s">
        <v>23646</v>
      </c>
      <c r="D2652" s="4">
        <v>45797.782314814816</v>
      </c>
      <c r="E2652" s="4">
        <v>45798.833333333336</v>
      </c>
      <c r="F2652" s="4">
        <v>45798.850694444445</v>
      </c>
      <c r="G2652" s="4"/>
      <c r="H2652" t="s">
        <v>3155</v>
      </c>
      <c r="I2652" t="s">
        <v>3175</v>
      </c>
      <c r="J2652">
        <v>1001</v>
      </c>
      <c r="K2652" t="s">
        <v>3157</v>
      </c>
      <c r="L2652" t="s">
        <v>3593</v>
      </c>
      <c r="M2652" t="s">
        <v>549</v>
      </c>
      <c r="N2652" t="s">
        <v>559</v>
      </c>
      <c r="O2652" t="s">
        <v>504</v>
      </c>
      <c r="P2652" t="s">
        <v>325</v>
      </c>
      <c r="Q2652" t="s">
        <v>331</v>
      </c>
    </row>
    <row r="2653" spans="1:17">
      <c r="A2653" t="s">
        <v>23647</v>
      </c>
      <c r="B2653" t="s">
        <v>23648</v>
      </c>
      <c r="C2653" t="s">
        <v>23649</v>
      </c>
      <c r="D2653" s="4">
        <v>45797.782129629632</v>
      </c>
      <c r="E2653" s="4">
        <v>45798.333333333336</v>
      </c>
      <c r="F2653" s="4">
        <v>45798.371527777781</v>
      </c>
      <c r="G2653" s="4">
        <v>45798.333935185183</v>
      </c>
      <c r="H2653" t="s">
        <v>3155</v>
      </c>
      <c r="I2653" t="s">
        <v>3156</v>
      </c>
      <c r="J2653">
        <v>0</v>
      </c>
      <c r="K2653" t="s">
        <v>3157</v>
      </c>
      <c r="L2653" t="s">
        <v>3564</v>
      </c>
      <c r="M2653" t="s">
        <v>549</v>
      </c>
      <c r="N2653" t="s">
        <v>550</v>
      </c>
      <c r="O2653" t="s">
        <v>551</v>
      </c>
      <c r="P2653" t="s">
        <v>149</v>
      </c>
      <c r="Q2653" t="s">
        <v>213</v>
      </c>
    </row>
    <row r="2654" spans="1:17">
      <c r="A2654" t="s">
        <v>23650</v>
      </c>
      <c r="B2654" t="s">
        <v>23651</v>
      </c>
      <c r="C2654" t="s">
        <v>23652</v>
      </c>
      <c r="D2654" s="4">
        <v>45797.78056712963</v>
      </c>
      <c r="E2654" s="4">
        <v>45798.75</v>
      </c>
      <c r="F2654" s="4">
        <v>45798.767361111109</v>
      </c>
      <c r="G2654" s="4">
        <v>45798.745891203704</v>
      </c>
      <c r="H2654" t="s">
        <v>3155</v>
      </c>
      <c r="I2654" t="s">
        <v>3171</v>
      </c>
      <c r="J2654">
        <v>1001</v>
      </c>
      <c r="K2654" t="s">
        <v>3157</v>
      </c>
      <c r="L2654" t="s">
        <v>3564</v>
      </c>
      <c r="M2654" t="s">
        <v>549</v>
      </c>
      <c r="N2654" t="s">
        <v>550</v>
      </c>
      <c r="O2654" t="s">
        <v>551</v>
      </c>
      <c r="P2654" t="s">
        <v>141</v>
      </c>
      <c r="Q2654" t="s">
        <v>231</v>
      </c>
    </row>
    <row r="2655" spans="1:17">
      <c r="A2655" t="s">
        <v>23348</v>
      </c>
      <c r="B2655" t="s">
        <v>23349</v>
      </c>
      <c r="C2655" t="s">
        <v>23653</v>
      </c>
      <c r="D2655" s="4">
        <v>45797.780300925922</v>
      </c>
      <c r="E2655" s="4">
        <v>45798.145833333336</v>
      </c>
      <c r="F2655" s="4">
        <v>45798.163194444445</v>
      </c>
      <c r="G2655" s="4"/>
      <c r="H2655" t="s">
        <v>3155</v>
      </c>
      <c r="I2655" t="s">
        <v>3175</v>
      </c>
      <c r="J2655">
        <v>0</v>
      </c>
      <c r="K2655" t="s">
        <v>3157</v>
      </c>
      <c r="L2655" t="s">
        <v>3593</v>
      </c>
      <c r="M2655" t="s">
        <v>549</v>
      </c>
      <c r="N2655" t="s">
        <v>550</v>
      </c>
      <c r="O2655" t="s">
        <v>136</v>
      </c>
      <c r="P2655" t="s">
        <v>147</v>
      </c>
      <c r="Q2655" t="s">
        <v>257</v>
      </c>
    </row>
    <row r="2656" spans="1:17">
      <c r="A2656" t="s">
        <v>23654</v>
      </c>
      <c r="B2656" t="s">
        <v>23655</v>
      </c>
      <c r="C2656" t="s">
        <v>23656</v>
      </c>
      <c r="D2656" s="4">
        <v>45797.779768518521</v>
      </c>
      <c r="E2656" s="4">
        <v>45802.5</v>
      </c>
      <c r="F2656" s="4">
        <v>45802.517361111109</v>
      </c>
      <c r="G2656" s="4">
        <v>45802.497870370367</v>
      </c>
      <c r="H2656" t="s">
        <v>3155</v>
      </c>
      <c r="I2656" t="s">
        <v>3175</v>
      </c>
      <c r="J2656">
        <v>1001</v>
      </c>
      <c r="K2656" t="s">
        <v>3157</v>
      </c>
      <c r="L2656" t="s">
        <v>3564</v>
      </c>
      <c r="M2656" t="s">
        <v>549</v>
      </c>
      <c r="N2656" t="s">
        <v>559</v>
      </c>
      <c r="O2656" t="s">
        <v>504</v>
      </c>
      <c r="P2656" t="s">
        <v>325</v>
      </c>
      <c r="Q2656" t="s">
        <v>344</v>
      </c>
    </row>
    <row r="2657" spans="1:17">
      <c r="A2657" t="s">
        <v>23657</v>
      </c>
      <c r="B2657" t="s">
        <v>23658</v>
      </c>
      <c r="C2657" t="s">
        <v>23659</v>
      </c>
      <c r="D2657" s="4">
        <v>45797.779675925929</v>
      </c>
      <c r="E2657" s="4">
        <v>45799.75</v>
      </c>
      <c r="F2657" s="4">
        <v>45799.767361111109</v>
      </c>
      <c r="G2657" s="4">
        <v>45799.744155092594</v>
      </c>
      <c r="H2657" t="s">
        <v>3155</v>
      </c>
      <c r="I2657" t="s">
        <v>3171</v>
      </c>
      <c r="J2657">
        <v>1002</v>
      </c>
      <c r="K2657" t="s">
        <v>3157</v>
      </c>
      <c r="L2657" t="s">
        <v>3564</v>
      </c>
      <c r="M2657" t="s">
        <v>549</v>
      </c>
      <c r="N2657" t="s">
        <v>550</v>
      </c>
      <c r="O2657" t="s">
        <v>551</v>
      </c>
      <c r="P2657" t="s">
        <v>141</v>
      </c>
      <c r="Q2657" t="s">
        <v>236</v>
      </c>
    </row>
    <row r="2658" spans="1:17">
      <c r="A2658" t="s">
        <v>23286</v>
      </c>
      <c r="B2658" t="s">
        <v>23287</v>
      </c>
      <c r="C2658" t="s">
        <v>23660</v>
      </c>
      <c r="D2658" s="4">
        <v>45797.77915509259</v>
      </c>
      <c r="E2658" s="4">
        <v>45800.833333333336</v>
      </c>
      <c r="F2658" s="4">
        <v>45800.871527777781</v>
      </c>
      <c r="G2658" s="4"/>
      <c r="H2658" t="s">
        <v>3155</v>
      </c>
      <c r="I2658" t="s">
        <v>3673</v>
      </c>
      <c r="J2658">
        <v>0</v>
      </c>
      <c r="K2658" t="s">
        <v>3157</v>
      </c>
      <c r="L2658" t="s">
        <v>3245</v>
      </c>
      <c r="M2658" t="s">
        <v>549</v>
      </c>
      <c r="N2658" t="s">
        <v>559</v>
      </c>
      <c r="O2658" t="s">
        <v>504</v>
      </c>
      <c r="P2658" t="s">
        <v>325</v>
      </c>
      <c r="Q2658" t="s">
        <v>334</v>
      </c>
    </row>
    <row r="2659" spans="1:17">
      <c r="A2659" t="s">
        <v>23661</v>
      </c>
      <c r="B2659" t="s">
        <v>23662</v>
      </c>
      <c r="C2659" t="s">
        <v>23663</v>
      </c>
      <c r="D2659" s="4">
        <v>45797.778055555558</v>
      </c>
      <c r="E2659" s="4">
        <v>45803.583333333336</v>
      </c>
      <c r="F2659" s="4">
        <v>45803.600694444445</v>
      </c>
      <c r="G2659" s="4">
        <v>45803.58834490741</v>
      </c>
      <c r="H2659" t="s">
        <v>3155</v>
      </c>
      <c r="I2659" t="s">
        <v>3175</v>
      </c>
      <c r="J2659">
        <v>0</v>
      </c>
      <c r="K2659" t="s">
        <v>3157</v>
      </c>
      <c r="L2659" t="s">
        <v>3564</v>
      </c>
      <c r="M2659" t="s">
        <v>549</v>
      </c>
      <c r="N2659" t="s">
        <v>550</v>
      </c>
      <c r="O2659" t="s">
        <v>136</v>
      </c>
      <c r="P2659" t="s">
        <v>143</v>
      </c>
      <c r="Q2659" t="s">
        <v>301</v>
      </c>
    </row>
    <row r="2660" spans="1:17">
      <c r="A2660" t="s">
        <v>23664</v>
      </c>
      <c r="B2660" t="s">
        <v>23665</v>
      </c>
      <c r="C2660" t="s">
        <v>23666</v>
      </c>
      <c r="D2660" s="4">
        <v>45797.776284722226</v>
      </c>
      <c r="E2660" s="4">
        <v>45802.604166666664</v>
      </c>
      <c r="F2660" s="4">
        <v>45802.621527777781</v>
      </c>
      <c r="G2660" s="4">
        <v>45802.603587962964</v>
      </c>
      <c r="H2660" t="s">
        <v>3155</v>
      </c>
      <c r="I2660" t="s">
        <v>3184</v>
      </c>
      <c r="J2660">
        <v>0</v>
      </c>
      <c r="K2660" t="s">
        <v>3157</v>
      </c>
      <c r="L2660" t="s">
        <v>3564</v>
      </c>
      <c r="M2660" t="s">
        <v>549</v>
      </c>
      <c r="N2660" t="s">
        <v>550</v>
      </c>
      <c r="O2660" t="s">
        <v>136</v>
      </c>
      <c r="P2660" t="s">
        <v>143</v>
      </c>
      <c r="Q2660" t="s">
        <v>300</v>
      </c>
    </row>
    <row r="2661" spans="1:17">
      <c r="A2661" t="s">
        <v>23667</v>
      </c>
      <c r="B2661" t="s">
        <v>23668</v>
      </c>
      <c r="C2661" t="s">
        <v>23669</v>
      </c>
      <c r="D2661" s="4">
        <v>45797.774722222224</v>
      </c>
      <c r="E2661" s="4">
        <v>45799.520833333336</v>
      </c>
      <c r="F2661" s="4">
        <v>45799.538194444445</v>
      </c>
      <c r="G2661" s="4"/>
      <c r="H2661" t="s">
        <v>3155</v>
      </c>
      <c r="I2661" t="s">
        <v>3184</v>
      </c>
      <c r="J2661">
        <v>1001</v>
      </c>
      <c r="K2661" t="s">
        <v>3157</v>
      </c>
      <c r="L2661" t="s">
        <v>3245</v>
      </c>
      <c r="M2661" t="s">
        <v>549</v>
      </c>
      <c r="N2661" t="s">
        <v>550</v>
      </c>
      <c r="O2661" t="s">
        <v>136</v>
      </c>
      <c r="P2661" t="s">
        <v>292</v>
      </c>
      <c r="Q2661" t="s">
        <v>295</v>
      </c>
    </row>
    <row r="2662" spans="1:17">
      <c r="A2662" t="s">
        <v>20791</v>
      </c>
      <c r="B2662" t="s">
        <v>20792</v>
      </c>
      <c r="C2662" t="s">
        <v>23670</v>
      </c>
      <c r="D2662" s="4">
        <v>45797.774687500001</v>
      </c>
      <c r="E2662" s="4">
        <v>45801.5625</v>
      </c>
      <c r="F2662" s="4">
        <v>45801.579861111109</v>
      </c>
      <c r="G2662" s="4"/>
      <c r="H2662" t="s">
        <v>3155</v>
      </c>
      <c r="I2662" t="s">
        <v>3162</v>
      </c>
      <c r="J2662">
        <v>0</v>
      </c>
      <c r="K2662" t="s">
        <v>3163</v>
      </c>
      <c r="L2662" t="s">
        <v>3593</v>
      </c>
      <c r="M2662" t="s">
        <v>549</v>
      </c>
      <c r="N2662" t="s">
        <v>550</v>
      </c>
      <c r="O2662" t="s">
        <v>1923</v>
      </c>
      <c r="P2662" t="s">
        <v>1924</v>
      </c>
      <c r="Q2662" t="s">
        <v>3281</v>
      </c>
    </row>
    <row r="2663" spans="1:17">
      <c r="A2663" t="s">
        <v>23671</v>
      </c>
      <c r="B2663" t="s">
        <v>23672</v>
      </c>
      <c r="C2663" t="s">
        <v>23673</v>
      </c>
      <c r="D2663" s="4">
        <v>45797.774212962962</v>
      </c>
      <c r="E2663" s="4">
        <v>45818.416666666664</v>
      </c>
      <c r="F2663" s="4">
        <v>45818.434027777781</v>
      </c>
      <c r="G2663" s="4"/>
      <c r="H2663" t="s">
        <v>3155</v>
      </c>
      <c r="I2663" t="s">
        <v>3175</v>
      </c>
      <c r="J2663">
        <v>0</v>
      </c>
      <c r="K2663" t="s">
        <v>3157</v>
      </c>
      <c r="L2663" t="s">
        <v>3158</v>
      </c>
      <c r="M2663" t="s">
        <v>549</v>
      </c>
      <c r="N2663" t="s">
        <v>559</v>
      </c>
      <c r="O2663" t="s">
        <v>504</v>
      </c>
      <c r="P2663" t="s">
        <v>325</v>
      </c>
      <c r="Q2663" t="s">
        <v>338</v>
      </c>
    </row>
    <row r="2664" spans="1:17">
      <c r="A2664" t="s">
        <v>23674</v>
      </c>
      <c r="B2664" t="s">
        <v>23675</v>
      </c>
      <c r="C2664" t="s">
        <v>23676</v>
      </c>
      <c r="D2664" s="4">
        <v>45797.76840277778</v>
      </c>
      <c r="E2664" s="4">
        <v>45801.625</v>
      </c>
      <c r="F2664" s="4">
        <v>45801.642361111109</v>
      </c>
      <c r="G2664" s="4">
        <v>45801.624583333331</v>
      </c>
      <c r="H2664" t="s">
        <v>3155</v>
      </c>
      <c r="I2664" t="s">
        <v>3175</v>
      </c>
      <c r="J2664">
        <v>1001</v>
      </c>
      <c r="K2664" t="s">
        <v>3194</v>
      </c>
      <c r="L2664" t="s">
        <v>3564</v>
      </c>
      <c r="M2664" t="s">
        <v>549</v>
      </c>
      <c r="N2664" t="s">
        <v>559</v>
      </c>
      <c r="O2664" t="s">
        <v>504</v>
      </c>
      <c r="P2664" t="s">
        <v>325</v>
      </c>
      <c r="Q2664" t="s">
        <v>335</v>
      </c>
    </row>
    <row r="2665" spans="1:17">
      <c r="A2665" t="s">
        <v>23286</v>
      </c>
      <c r="B2665" t="s">
        <v>23287</v>
      </c>
      <c r="C2665" t="s">
        <v>23677</v>
      </c>
      <c r="D2665" s="4">
        <v>45797.765856481485</v>
      </c>
      <c r="E2665" s="4">
        <v>45800.833333333336</v>
      </c>
      <c r="F2665" s="4">
        <v>45800.871527777781</v>
      </c>
      <c r="G2665" s="4"/>
      <c r="H2665" t="s">
        <v>3155</v>
      </c>
      <c r="I2665" t="s">
        <v>3673</v>
      </c>
      <c r="J2665">
        <v>0</v>
      </c>
      <c r="K2665" t="s">
        <v>3157</v>
      </c>
      <c r="L2665" t="s">
        <v>3245</v>
      </c>
      <c r="M2665" t="s">
        <v>549</v>
      </c>
      <c r="N2665" t="s">
        <v>559</v>
      </c>
      <c r="O2665" t="s">
        <v>504</v>
      </c>
      <c r="P2665" t="s">
        <v>325</v>
      </c>
      <c r="Q2665" t="s">
        <v>334</v>
      </c>
    </row>
    <row r="2666" spans="1:17">
      <c r="A2666" t="s">
        <v>23678</v>
      </c>
      <c r="B2666" t="s">
        <v>23679</v>
      </c>
      <c r="C2666" t="s">
        <v>23680</v>
      </c>
      <c r="D2666" s="4">
        <v>45797.764675925922</v>
      </c>
      <c r="E2666" s="4">
        <v>45800.625</v>
      </c>
      <c r="F2666" s="4">
        <v>45800.642361111109</v>
      </c>
      <c r="G2666" s="4">
        <v>45800.629907407405</v>
      </c>
      <c r="H2666" t="s">
        <v>3155</v>
      </c>
      <c r="I2666" t="s">
        <v>3175</v>
      </c>
      <c r="J2666">
        <v>0</v>
      </c>
      <c r="K2666" t="s">
        <v>3157</v>
      </c>
      <c r="L2666" t="s">
        <v>3564</v>
      </c>
      <c r="M2666" t="s">
        <v>549</v>
      </c>
      <c r="N2666" t="s">
        <v>550</v>
      </c>
      <c r="O2666" t="s">
        <v>136</v>
      </c>
      <c r="P2666" t="s">
        <v>143</v>
      </c>
      <c r="Q2666" t="s">
        <v>300</v>
      </c>
    </row>
    <row r="2667" spans="1:17">
      <c r="A2667" t="s">
        <v>3300</v>
      </c>
      <c r="B2667" t="s">
        <v>23681</v>
      </c>
      <c r="C2667" t="s">
        <v>23682</v>
      </c>
      <c r="D2667" s="4">
        <v>45797.764131944445</v>
      </c>
      <c r="E2667" s="4">
        <v>45804.875</v>
      </c>
      <c r="F2667" s="4">
        <v>45804.913194444445</v>
      </c>
      <c r="G2667" s="4">
        <v>45804.872210648151</v>
      </c>
      <c r="H2667" t="s">
        <v>3155</v>
      </c>
      <c r="I2667" t="s">
        <v>3156</v>
      </c>
      <c r="J2667">
        <v>0</v>
      </c>
      <c r="K2667" t="s">
        <v>3227</v>
      </c>
      <c r="L2667" t="s">
        <v>3564</v>
      </c>
      <c r="M2667" t="s">
        <v>549</v>
      </c>
      <c r="N2667" t="s">
        <v>550</v>
      </c>
      <c r="O2667" t="s">
        <v>616</v>
      </c>
      <c r="P2667" t="s">
        <v>314</v>
      </c>
      <c r="Q2667" t="s">
        <v>317</v>
      </c>
    </row>
    <row r="2668" spans="1:17">
      <c r="A2668" t="s">
        <v>21420</v>
      </c>
      <c r="B2668" t="s">
        <v>21421</v>
      </c>
      <c r="C2668" t="s">
        <v>23683</v>
      </c>
      <c r="D2668" s="4">
        <v>45797.759722222225</v>
      </c>
      <c r="E2668" s="4">
        <v>45800.875</v>
      </c>
      <c r="F2668" s="4">
        <v>45800.892361111109</v>
      </c>
      <c r="G2668" s="4"/>
      <c r="H2668" t="s">
        <v>3155</v>
      </c>
      <c r="I2668" t="s">
        <v>3222</v>
      </c>
      <c r="J2668">
        <v>1</v>
      </c>
      <c r="K2668" t="s">
        <v>3223</v>
      </c>
      <c r="L2668" t="s">
        <v>3593</v>
      </c>
      <c r="M2668" t="s">
        <v>549</v>
      </c>
      <c r="N2668" t="s">
        <v>550</v>
      </c>
      <c r="O2668" t="s">
        <v>136</v>
      </c>
      <c r="P2668" t="s">
        <v>292</v>
      </c>
      <c r="Q2668" t="s">
        <v>295</v>
      </c>
    </row>
    <row r="2669" spans="1:17">
      <c r="A2669" t="s">
        <v>23684</v>
      </c>
      <c r="B2669" t="s">
        <v>23685</v>
      </c>
      <c r="C2669" t="s">
        <v>23686</v>
      </c>
      <c r="D2669" s="4">
        <v>45797.75922453704</v>
      </c>
      <c r="E2669" s="4">
        <v>45798.645833333336</v>
      </c>
      <c r="F2669" s="4">
        <v>45798.684027777781</v>
      </c>
      <c r="G2669" s="4">
        <v>45798.636157407411</v>
      </c>
      <c r="H2669" t="s">
        <v>3155</v>
      </c>
      <c r="I2669" t="s">
        <v>3156</v>
      </c>
      <c r="J2669">
        <v>0</v>
      </c>
      <c r="K2669" t="s">
        <v>3194</v>
      </c>
      <c r="L2669" t="s">
        <v>3564</v>
      </c>
      <c r="M2669" t="s">
        <v>549</v>
      </c>
      <c r="N2669" t="s">
        <v>550</v>
      </c>
      <c r="O2669" t="s">
        <v>551</v>
      </c>
      <c r="P2669" t="s">
        <v>141</v>
      </c>
      <c r="Q2669" t="s">
        <v>241</v>
      </c>
    </row>
    <row r="2670" spans="1:17">
      <c r="A2670" t="s">
        <v>23687</v>
      </c>
      <c r="B2670" t="s">
        <v>23688</v>
      </c>
      <c r="C2670" t="s">
        <v>23689</v>
      </c>
      <c r="D2670" s="4">
        <v>45797.757418981484</v>
      </c>
      <c r="E2670" s="4">
        <v>45801.583333333336</v>
      </c>
      <c r="F2670" s="4">
        <v>45801.600694444445</v>
      </c>
      <c r="G2670" s="4">
        <v>45801.576909722222</v>
      </c>
      <c r="H2670" t="s">
        <v>3155</v>
      </c>
      <c r="I2670" t="s">
        <v>3175</v>
      </c>
      <c r="J2670">
        <v>1001</v>
      </c>
      <c r="K2670" t="s">
        <v>3194</v>
      </c>
      <c r="L2670" t="s">
        <v>3564</v>
      </c>
      <c r="M2670" t="s">
        <v>549</v>
      </c>
      <c r="N2670" t="s">
        <v>559</v>
      </c>
      <c r="O2670" t="s">
        <v>504</v>
      </c>
      <c r="P2670" t="s">
        <v>325</v>
      </c>
      <c r="Q2670" t="s">
        <v>3800</v>
      </c>
    </row>
    <row r="2671" spans="1:17">
      <c r="A2671" t="s">
        <v>23690</v>
      </c>
      <c r="B2671" t="s">
        <v>23691</v>
      </c>
      <c r="C2671" t="s">
        <v>23692</v>
      </c>
      <c r="D2671" s="4">
        <v>45797.756539351853</v>
      </c>
      <c r="E2671" s="4">
        <v>45799.708333333336</v>
      </c>
      <c r="F2671" s="4">
        <v>45799.725694444445</v>
      </c>
      <c r="G2671" s="4">
        <v>45799.707499999997</v>
      </c>
      <c r="H2671" t="s">
        <v>3155</v>
      </c>
      <c r="I2671" t="s">
        <v>3171</v>
      </c>
      <c r="J2671">
        <v>1001</v>
      </c>
      <c r="K2671" t="s">
        <v>3157</v>
      </c>
      <c r="L2671" t="s">
        <v>3564</v>
      </c>
      <c r="M2671" t="s">
        <v>549</v>
      </c>
      <c r="N2671" t="s">
        <v>559</v>
      </c>
      <c r="O2671" t="s">
        <v>504</v>
      </c>
      <c r="P2671" t="s">
        <v>325</v>
      </c>
      <c r="Q2671" t="s">
        <v>343</v>
      </c>
    </row>
    <row r="2672" spans="1:17">
      <c r="A2672" t="s">
        <v>23693</v>
      </c>
      <c r="B2672" t="s">
        <v>23694</v>
      </c>
      <c r="C2672" t="s">
        <v>23695</v>
      </c>
      <c r="D2672" s="4">
        <v>45797.752847222226</v>
      </c>
      <c r="E2672" s="4">
        <v>45801.625</v>
      </c>
      <c r="F2672" s="4">
        <v>45801.642361111109</v>
      </c>
      <c r="G2672" s="4">
        <v>45801.627256944441</v>
      </c>
      <c r="H2672" t="s">
        <v>3155</v>
      </c>
      <c r="I2672" t="s">
        <v>3171</v>
      </c>
      <c r="J2672">
        <v>1001</v>
      </c>
      <c r="K2672" t="s">
        <v>3157</v>
      </c>
      <c r="L2672" t="s">
        <v>3564</v>
      </c>
      <c r="M2672" t="s">
        <v>549</v>
      </c>
      <c r="N2672" t="s">
        <v>559</v>
      </c>
      <c r="O2672" t="s">
        <v>163</v>
      </c>
      <c r="P2672" t="s">
        <v>473</v>
      </c>
      <c r="Q2672" t="s">
        <v>360</v>
      </c>
    </row>
    <row r="2673" spans="1:17">
      <c r="A2673" t="s">
        <v>22559</v>
      </c>
      <c r="B2673" t="s">
        <v>23696</v>
      </c>
      <c r="C2673" t="s">
        <v>23697</v>
      </c>
      <c r="D2673" s="4">
        <v>45797.747245370374</v>
      </c>
      <c r="E2673" s="4">
        <v>45798.416666666664</v>
      </c>
      <c r="F2673" s="4">
        <v>45798.434027777781</v>
      </c>
      <c r="G2673" s="4">
        <v>45798.416168981479</v>
      </c>
      <c r="H2673" t="s">
        <v>3155</v>
      </c>
      <c r="I2673" t="s">
        <v>3222</v>
      </c>
      <c r="J2673">
        <v>1</v>
      </c>
      <c r="K2673" t="s">
        <v>3223</v>
      </c>
      <c r="L2673" t="s">
        <v>3564</v>
      </c>
      <c r="M2673" t="s">
        <v>549</v>
      </c>
      <c r="N2673" t="s">
        <v>559</v>
      </c>
      <c r="O2673" t="s">
        <v>504</v>
      </c>
      <c r="P2673" t="s">
        <v>325</v>
      </c>
      <c r="Q2673" t="s">
        <v>341</v>
      </c>
    </row>
    <row r="2674" spans="1:17">
      <c r="A2674" t="s">
        <v>23690</v>
      </c>
      <c r="B2674" t="s">
        <v>23691</v>
      </c>
      <c r="C2674" t="s">
        <v>23698</v>
      </c>
      <c r="D2674" s="4">
        <v>45797.747210648151</v>
      </c>
      <c r="E2674" s="4">
        <v>45800.708333333336</v>
      </c>
      <c r="F2674" s="4">
        <v>45800.725694444445</v>
      </c>
      <c r="G2674" s="4"/>
      <c r="H2674" t="s">
        <v>3155</v>
      </c>
      <c r="I2674" t="s">
        <v>3171</v>
      </c>
      <c r="J2674">
        <v>1001</v>
      </c>
      <c r="K2674" t="s">
        <v>3157</v>
      </c>
      <c r="L2674" t="s">
        <v>3245</v>
      </c>
      <c r="M2674" t="s">
        <v>549</v>
      </c>
      <c r="N2674" t="s">
        <v>559</v>
      </c>
      <c r="O2674" t="s">
        <v>504</v>
      </c>
      <c r="P2674" t="s">
        <v>325</v>
      </c>
      <c r="Q2674" t="s">
        <v>343</v>
      </c>
    </row>
    <row r="2675" spans="1:17">
      <c r="A2675" t="s">
        <v>23699</v>
      </c>
      <c r="B2675" t="s">
        <v>23700</v>
      </c>
      <c r="C2675" t="s">
        <v>23701</v>
      </c>
      <c r="D2675" s="4">
        <v>45797.740902777776</v>
      </c>
      <c r="E2675" s="4">
        <v>45802.416666666664</v>
      </c>
      <c r="F2675" s="4">
        <v>45802.434027777781</v>
      </c>
      <c r="G2675" s="4"/>
      <c r="H2675" t="s">
        <v>3155</v>
      </c>
      <c r="I2675" t="s">
        <v>3171</v>
      </c>
      <c r="J2675">
        <v>1001</v>
      </c>
      <c r="K2675" t="s">
        <v>3157</v>
      </c>
      <c r="L2675" t="s">
        <v>3593</v>
      </c>
      <c r="M2675" t="s">
        <v>549</v>
      </c>
      <c r="N2675" t="s">
        <v>559</v>
      </c>
      <c r="O2675" t="s">
        <v>504</v>
      </c>
      <c r="P2675" t="s">
        <v>325</v>
      </c>
      <c r="Q2675" t="s">
        <v>336</v>
      </c>
    </row>
    <row r="2676" spans="1:17">
      <c r="A2676" t="s">
        <v>23702</v>
      </c>
      <c r="B2676" t="s">
        <v>23703</v>
      </c>
      <c r="C2676" t="s">
        <v>23704</v>
      </c>
      <c r="D2676" s="4">
        <v>45797.735856481479</v>
      </c>
      <c r="E2676" s="4">
        <v>45801.354166666664</v>
      </c>
      <c r="F2676" s="4">
        <v>45801.371527777781</v>
      </c>
      <c r="G2676" s="4">
        <v>45801.353854166664</v>
      </c>
      <c r="H2676" t="s">
        <v>3155</v>
      </c>
      <c r="I2676" t="s">
        <v>3175</v>
      </c>
      <c r="J2676">
        <v>1001</v>
      </c>
      <c r="K2676" t="s">
        <v>3157</v>
      </c>
      <c r="L2676" t="s">
        <v>3564</v>
      </c>
      <c r="M2676" t="s">
        <v>549</v>
      </c>
      <c r="N2676" t="s">
        <v>559</v>
      </c>
      <c r="O2676" t="s">
        <v>504</v>
      </c>
      <c r="P2676" t="s">
        <v>325</v>
      </c>
      <c r="Q2676" t="s">
        <v>339</v>
      </c>
    </row>
    <row r="2677" spans="1:17">
      <c r="A2677" t="s">
        <v>23705</v>
      </c>
      <c r="B2677" t="s">
        <v>23706</v>
      </c>
      <c r="C2677" t="s">
        <v>23707</v>
      </c>
      <c r="D2677" s="4">
        <v>45797.721643518518</v>
      </c>
      <c r="E2677" s="4">
        <v>45804.8125</v>
      </c>
      <c r="F2677" s="4">
        <v>45804.829861111109</v>
      </c>
      <c r="G2677" s="4">
        <v>45804.810196759259</v>
      </c>
      <c r="H2677" t="s">
        <v>3155</v>
      </c>
      <c r="I2677" t="s">
        <v>3175</v>
      </c>
      <c r="J2677">
        <v>1001</v>
      </c>
      <c r="K2677" t="s">
        <v>3157</v>
      </c>
      <c r="L2677" t="s">
        <v>3564</v>
      </c>
      <c r="M2677" t="s">
        <v>549</v>
      </c>
      <c r="N2677" t="s">
        <v>559</v>
      </c>
      <c r="O2677" t="s">
        <v>504</v>
      </c>
      <c r="P2677" t="s">
        <v>325</v>
      </c>
      <c r="Q2677" t="s">
        <v>339</v>
      </c>
    </row>
    <row r="2678" spans="1:17">
      <c r="A2678" t="s">
        <v>23702</v>
      </c>
      <c r="B2678" t="s">
        <v>23703</v>
      </c>
      <c r="C2678" t="s">
        <v>23708</v>
      </c>
      <c r="D2678" s="4">
        <v>45797.708935185183</v>
      </c>
      <c r="E2678" s="4">
        <v>45799.791666666664</v>
      </c>
      <c r="F2678" s="4">
        <v>45799.809027777781</v>
      </c>
      <c r="G2678" s="4"/>
      <c r="H2678" t="s">
        <v>3155</v>
      </c>
      <c r="I2678" t="s">
        <v>3175</v>
      </c>
      <c r="J2678">
        <v>1001</v>
      </c>
      <c r="K2678" t="s">
        <v>3157</v>
      </c>
      <c r="L2678" t="s">
        <v>3245</v>
      </c>
      <c r="M2678" t="s">
        <v>549</v>
      </c>
      <c r="N2678" t="s">
        <v>559</v>
      </c>
      <c r="O2678" t="s">
        <v>504</v>
      </c>
      <c r="P2678" t="s">
        <v>325</v>
      </c>
      <c r="Q2678" t="s">
        <v>339</v>
      </c>
    </row>
    <row r="2679" spans="1:17">
      <c r="A2679" t="s">
        <v>23709</v>
      </c>
      <c r="B2679" t="s">
        <v>23710</v>
      </c>
      <c r="C2679" t="s">
        <v>23711</v>
      </c>
      <c r="D2679" s="4">
        <v>45797.706736111111</v>
      </c>
      <c r="E2679" s="4">
        <v>45798.25</v>
      </c>
      <c r="F2679" s="4">
        <v>45798.267361111109</v>
      </c>
      <c r="G2679" s="4"/>
      <c r="H2679" t="s">
        <v>3155</v>
      </c>
      <c r="I2679" t="s">
        <v>3184</v>
      </c>
      <c r="J2679">
        <v>1002</v>
      </c>
      <c r="K2679" t="s">
        <v>3157</v>
      </c>
      <c r="L2679" t="s">
        <v>3593</v>
      </c>
      <c r="M2679" t="s">
        <v>549</v>
      </c>
      <c r="N2679" t="s">
        <v>550</v>
      </c>
      <c r="O2679" t="s">
        <v>136</v>
      </c>
      <c r="P2679" t="s">
        <v>139</v>
      </c>
      <c r="Q2679" t="s">
        <v>272</v>
      </c>
    </row>
    <row r="2680" spans="1:17">
      <c r="A2680" t="s">
        <v>23712</v>
      </c>
      <c r="B2680" t="s">
        <v>23713</v>
      </c>
      <c r="C2680" t="s">
        <v>23714</v>
      </c>
      <c r="D2680" s="4">
        <v>45797.700949074075</v>
      </c>
      <c r="E2680" s="4">
        <v>45802.541666666664</v>
      </c>
      <c r="F2680" s="4">
        <v>45802.559027777781</v>
      </c>
      <c r="G2680" s="4">
        <v>45802.533078703702</v>
      </c>
      <c r="H2680" t="s">
        <v>3155</v>
      </c>
      <c r="I2680" t="s">
        <v>3291</v>
      </c>
      <c r="J2680">
        <v>0</v>
      </c>
      <c r="K2680" t="s">
        <v>3194</v>
      </c>
      <c r="L2680" t="s">
        <v>3564</v>
      </c>
      <c r="M2680" t="s">
        <v>549</v>
      </c>
      <c r="N2680" t="s">
        <v>550</v>
      </c>
      <c r="O2680" t="s">
        <v>136</v>
      </c>
      <c r="P2680" t="s">
        <v>143</v>
      </c>
      <c r="Q2680" t="s">
        <v>310</v>
      </c>
    </row>
    <row r="2681" spans="1:17">
      <c r="A2681" t="s">
        <v>23678</v>
      </c>
      <c r="B2681" t="s">
        <v>23715</v>
      </c>
      <c r="C2681" t="s">
        <v>23716</v>
      </c>
      <c r="D2681" s="4">
        <v>45797.70039351852</v>
      </c>
      <c r="E2681" s="4">
        <v>45800.625</v>
      </c>
      <c r="F2681" s="4">
        <v>45800.642361111109</v>
      </c>
      <c r="G2681" s="4">
        <v>45800.63212962963</v>
      </c>
      <c r="H2681" t="s">
        <v>3155</v>
      </c>
      <c r="I2681" t="s">
        <v>3171</v>
      </c>
      <c r="J2681">
        <v>1001</v>
      </c>
      <c r="K2681" t="s">
        <v>3157</v>
      </c>
      <c r="L2681" t="s">
        <v>3564</v>
      </c>
      <c r="M2681" t="s">
        <v>549</v>
      </c>
      <c r="N2681" t="s">
        <v>550</v>
      </c>
      <c r="O2681" t="s">
        <v>136</v>
      </c>
      <c r="P2681" t="s">
        <v>143</v>
      </c>
      <c r="Q2681" t="s">
        <v>300</v>
      </c>
    </row>
    <row r="2682" spans="1:17">
      <c r="A2682" t="s">
        <v>8474</v>
      </c>
      <c r="B2682" t="s">
        <v>8477</v>
      </c>
      <c r="C2682" t="s">
        <v>23717</v>
      </c>
      <c r="D2682" s="4">
        <v>45797.687002314815</v>
      </c>
      <c r="E2682" s="4">
        <v>45799.625</v>
      </c>
      <c r="F2682" s="4">
        <v>45799.642361111109</v>
      </c>
      <c r="G2682" s="4">
        <v>45799.616956018515</v>
      </c>
      <c r="H2682" t="s">
        <v>3155</v>
      </c>
      <c r="I2682" t="s">
        <v>3171</v>
      </c>
      <c r="J2682">
        <v>1001</v>
      </c>
      <c r="K2682" t="s">
        <v>3157</v>
      </c>
      <c r="L2682" t="s">
        <v>3564</v>
      </c>
      <c r="M2682" t="s">
        <v>549</v>
      </c>
      <c r="N2682" t="s">
        <v>559</v>
      </c>
      <c r="O2682" t="s">
        <v>504</v>
      </c>
      <c r="P2682" t="s">
        <v>325</v>
      </c>
      <c r="Q2682" t="s">
        <v>326</v>
      </c>
    </row>
    <row r="2683" spans="1:17">
      <c r="A2683" t="s">
        <v>8474</v>
      </c>
      <c r="B2683" t="s">
        <v>8475</v>
      </c>
      <c r="C2683" t="s">
        <v>23718</v>
      </c>
      <c r="D2683" s="4">
        <v>45797.686655092592</v>
      </c>
      <c r="E2683" s="4">
        <v>45799.625</v>
      </c>
      <c r="F2683" s="4">
        <v>45799.642361111109</v>
      </c>
      <c r="G2683" s="4">
        <v>45799.618032407408</v>
      </c>
      <c r="H2683" t="s">
        <v>3155</v>
      </c>
      <c r="I2683" t="s">
        <v>3171</v>
      </c>
      <c r="J2683">
        <v>0</v>
      </c>
      <c r="K2683" t="s">
        <v>3157</v>
      </c>
      <c r="L2683" t="s">
        <v>3564</v>
      </c>
      <c r="M2683" t="s">
        <v>549</v>
      </c>
      <c r="N2683" t="s">
        <v>559</v>
      </c>
      <c r="O2683" t="s">
        <v>504</v>
      </c>
      <c r="P2683" t="s">
        <v>325</v>
      </c>
      <c r="Q2683" t="s">
        <v>326</v>
      </c>
    </row>
    <row r="2684" spans="1:17">
      <c r="A2684" t="s">
        <v>23719</v>
      </c>
      <c r="B2684" t="s">
        <v>23720</v>
      </c>
      <c r="C2684" t="s">
        <v>23721</v>
      </c>
      <c r="D2684" s="4">
        <v>45797.685034722221</v>
      </c>
      <c r="E2684" s="4">
        <v>45802.6875</v>
      </c>
      <c r="F2684" s="4">
        <v>45802.725694444445</v>
      </c>
      <c r="G2684" s="4">
        <v>45802.690393518518</v>
      </c>
      <c r="H2684" t="s">
        <v>3155</v>
      </c>
      <c r="I2684" t="s">
        <v>4530</v>
      </c>
      <c r="J2684">
        <v>0</v>
      </c>
      <c r="K2684" t="s">
        <v>4531</v>
      </c>
      <c r="L2684" t="s">
        <v>3564</v>
      </c>
      <c r="M2684" t="s">
        <v>549</v>
      </c>
      <c r="N2684" t="s">
        <v>559</v>
      </c>
      <c r="O2684" t="s">
        <v>504</v>
      </c>
      <c r="P2684" t="s">
        <v>325</v>
      </c>
      <c r="Q2684" t="s">
        <v>340</v>
      </c>
    </row>
    <row r="2685" spans="1:17">
      <c r="A2685" t="s">
        <v>23722</v>
      </c>
      <c r="B2685" t="s">
        <v>23723</v>
      </c>
      <c r="C2685" t="s">
        <v>23724</v>
      </c>
      <c r="D2685" s="4">
        <v>45797.681400462963</v>
      </c>
      <c r="E2685" s="4">
        <v>45798.583333333336</v>
      </c>
      <c r="F2685" s="4">
        <v>45798.621527777781</v>
      </c>
      <c r="G2685" s="4">
        <v>45798.590613425928</v>
      </c>
      <c r="H2685" t="s">
        <v>3155</v>
      </c>
      <c r="I2685" t="s">
        <v>3240</v>
      </c>
      <c r="J2685">
        <v>1002</v>
      </c>
      <c r="K2685" t="s">
        <v>3157</v>
      </c>
      <c r="L2685" t="s">
        <v>3564</v>
      </c>
      <c r="M2685" t="s">
        <v>549</v>
      </c>
      <c r="N2685" t="s">
        <v>550</v>
      </c>
      <c r="O2685" t="s">
        <v>136</v>
      </c>
      <c r="P2685" t="s">
        <v>292</v>
      </c>
      <c r="Q2685" t="s">
        <v>296</v>
      </c>
    </row>
    <row r="2686" spans="1:17">
      <c r="A2686" t="s">
        <v>12365</v>
      </c>
      <c r="B2686" t="s">
        <v>12366</v>
      </c>
      <c r="C2686" t="s">
        <v>23725</v>
      </c>
      <c r="D2686" s="4">
        <v>45797.675462962965</v>
      </c>
      <c r="E2686" s="4">
        <v>45800.75</v>
      </c>
      <c r="F2686" s="4">
        <v>45800.767361111109</v>
      </c>
      <c r="G2686" s="4"/>
      <c r="H2686" t="s">
        <v>3155</v>
      </c>
      <c r="I2686" t="s">
        <v>3171</v>
      </c>
      <c r="J2686">
        <v>1001</v>
      </c>
      <c r="K2686" t="s">
        <v>3157</v>
      </c>
      <c r="L2686" t="s">
        <v>3245</v>
      </c>
      <c r="M2686" t="s">
        <v>549</v>
      </c>
      <c r="N2686" t="s">
        <v>550</v>
      </c>
      <c r="O2686" t="s">
        <v>136</v>
      </c>
      <c r="P2686" t="s">
        <v>143</v>
      </c>
      <c r="Q2686" t="s">
        <v>310</v>
      </c>
    </row>
    <row r="2687" spans="1:17">
      <c r="A2687" t="s">
        <v>23726</v>
      </c>
      <c r="B2687" t="s">
        <v>23727</v>
      </c>
      <c r="C2687" t="s">
        <v>23728</v>
      </c>
      <c r="D2687" s="4">
        <v>45797.67292824074</v>
      </c>
      <c r="E2687" s="4">
        <v>45801.479166666664</v>
      </c>
      <c r="F2687" s="4">
        <v>45801.517361111109</v>
      </c>
      <c r="G2687" s="4">
        <v>45801.47587962963</v>
      </c>
      <c r="H2687" t="s">
        <v>3155</v>
      </c>
      <c r="I2687" t="s">
        <v>3673</v>
      </c>
      <c r="J2687">
        <v>0</v>
      </c>
      <c r="K2687" t="s">
        <v>3157</v>
      </c>
      <c r="L2687" t="s">
        <v>3564</v>
      </c>
      <c r="M2687" t="s">
        <v>549</v>
      </c>
      <c r="N2687" t="s">
        <v>559</v>
      </c>
      <c r="O2687" t="s">
        <v>504</v>
      </c>
      <c r="P2687" t="s">
        <v>325</v>
      </c>
      <c r="Q2687" t="s">
        <v>326</v>
      </c>
    </row>
    <row r="2688" spans="1:17">
      <c r="A2688" t="s">
        <v>22553</v>
      </c>
      <c r="B2688" t="s">
        <v>22554</v>
      </c>
      <c r="C2688" t="s">
        <v>23729</v>
      </c>
      <c r="D2688" s="4">
        <v>45797.672175925924</v>
      </c>
      <c r="E2688" s="4">
        <v>45800.625</v>
      </c>
      <c r="F2688" s="4">
        <v>45800.642361111109</v>
      </c>
      <c r="G2688" s="4"/>
      <c r="H2688" t="s">
        <v>3155</v>
      </c>
      <c r="I2688" t="s">
        <v>3171</v>
      </c>
      <c r="J2688">
        <v>1001</v>
      </c>
      <c r="K2688" t="s">
        <v>3157</v>
      </c>
      <c r="L2688" t="s">
        <v>3245</v>
      </c>
      <c r="M2688" t="s">
        <v>549</v>
      </c>
      <c r="N2688" t="s">
        <v>550</v>
      </c>
      <c r="O2688" t="s">
        <v>136</v>
      </c>
      <c r="P2688" t="s">
        <v>292</v>
      </c>
      <c r="Q2688" t="s">
        <v>295</v>
      </c>
    </row>
    <row r="2689" spans="1:17">
      <c r="A2689" t="s">
        <v>23730</v>
      </c>
      <c r="B2689" t="s">
        <v>23731</v>
      </c>
      <c r="C2689" t="s">
        <v>23732</v>
      </c>
      <c r="D2689" s="4">
        <v>45797.6718287037</v>
      </c>
      <c r="E2689" s="4">
        <v>45798.833333333336</v>
      </c>
      <c r="F2689" s="4">
        <v>45798.871527777781</v>
      </c>
      <c r="G2689" s="4"/>
      <c r="H2689" t="s">
        <v>3155</v>
      </c>
      <c r="I2689" t="s">
        <v>3209</v>
      </c>
      <c r="J2689">
        <v>0</v>
      </c>
      <c r="K2689" t="s">
        <v>3163</v>
      </c>
      <c r="L2689" t="s">
        <v>3593</v>
      </c>
      <c r="M2689" t="s">
        <v>549</v>
      </c>
      <c r="N2689" t="s">
        <v>550</v>
      </c>
      <c r="O2689" t="s">
        <v>136</v>
      </c>
      <c r="P2689" t="s">
        <v>143</v>
      </c>
      <c r="Q2689" t="s">
        <v>301</v>
      </c>
    </row>
    <row r="2690" spans="1:17">
      <c r="A2690" t="s">
        <v>23733</v>
      </c>
      <c r="B2690" t="s">
        <v>23734</v>
      </c>
      <c r="C2690" t="s">
        <v>23735</v>
      </c>
      <c r="D2690" s="4">
        <v>45797.670416666668</v>
      </c>
      <c r="E2690" s="4">
        <v>45801.75</v>
      </c>
      <c r="F2690" s="4">
        <v>45801.788194444445</v>
      </c>
      <c r="G2690" s="4">
        <v>45801.747488425928</v>
      </c>
      <c r="H2690" t="s">
        <v>3155</v>
      </c>
      <c r="I2690" t="s">
        <v>3156</v>
      </c>
      <c r="J2690">
        <v>0</v>
      </c>
      <c r="K2690" t="s">
        <v>3227</v>
      </c>
      <c r="L2690" t="s">
        <v>3564</v>
      </c>
      <c r="M2690" t="s">
        <v>549</v>
      </c>
      <c r="N2690" t="s">
        <v>550</v>
      </c>
      <c r="O2690" t="s">
        <v>551</v>
      </c>
      <c r="P2690" t="s">
        <v>141</v>
      </c>
      <c r="Q2690" t="s">
        <v>241</v>
      </c>
    </row>
    <row r="2691" spans="1:17">
      <c r="A2691" t="s">
        <v>22319</v>
      </c>
      <c r="B2691" t="s">
        <v>22320</v>
      </c>
      <c r="C2691" t="s">
        <v>23736</v>
      </c>
      <c r="D2691" s="4">
        <v>45797.666168981479</v>
      </c>
      <c r="E2691" s="4">
        <v>45799.958333333336</v>
      </c>
      <c r="F2691" s="4">
        <v>45799.996527777781</v>
      </c>
      <c r="G2691" s="4"/>
      <c r="H2691" t="s">
        <v>3155</v>
      </c>
      <c r="I2691" t="s">
        <v>3240</v>
      </c>
      <c r="J2691">
        <v>0</v>
      </c>
      <c r="K2691" t="s">
        <v>3194</v>
      </c>
      <c r="L2691" t="s">
        <v>3245</v>
      </c>
      <c r="M2691" t="s">
        <v>549</v>
      </c>
      <c r="N2691" t="s">
        <v>550</v>
      </c>
      <c r="O2691" t="s">
        <v>136</v>
      </c>
      <c r="P2691" t="s">
        <v>143</v>
      </c>
      <c r="Q2691" t="s">
        <v>301</v>
      </c>
    </row>
    <row r="2692" spans="1:17">
      <c r="A2692" t="s">
        <v>23235</v>
      </c>
      <c r="B2692" t="s">
        <v>23236</v>
      </c>
      <c r="C2692" t="s">
        <v>23737</v>
      </c>
      <c r="D2692" s="4">
        <v>45797.657916666663</v>
      </c>
      <c r="E2692" s="4">
        <v>45798.9375</v>
      </c>
      <c r="F2692" s="4">
        <v>45798.975694444445</v>
      </c>
      <c r="G2692" s="4"/>
      <c r="H2692" t="s">
        <v>3155</v>
      </c>
      <c r="I2692" t="s">
        <v>3156</v>
      </c>
      <c r="J2692">
        <v>0</v>
      </c>
      <c r="K2692" t="s">
        <v>3157</v>
      </c>
      <c r="L2692" t="s">
        <v>3245</v>
      </c>
      <c r="M2692" t="s">
        <v>549</v>
      </c>
      <c r="N2692" t="s">
        <v>550</v>
      </c>
      <c r="O2692" t="s">
        <v>551</v>
      </c>
      <c r="P2692" t="s">
        <v>141</v>
      </c>
      <c r="Q2692" t="s">
        <v>236</v>
      </c>
    </row>
    <row r="2693" spans="1:17">
      <c r="A2693" t="s">
        <v>22489</v>
      </c>
      <c r="B2693" t="s">
        <v>22490</v>
      </c>
      <c r="C2693" t="s">
        <v>23738</v>
      </c>
      <c r="D2693" s="4">
        <v>45797.656898148147</v>
      </c>
      <c r="E2693" s="4">
        <v>45798.875</v>
      </c>
      <c r="F2693" s="4">
        <v>45798.913194444445</v>
      </c>
      <c r="G2693" s="4"/>
      <c r="H2693" t="s">
        <v>3155</v>
      </c>
      <c r="I2693" t="s">
        <v>3240</v>
      </c>
      <c r="J2693">
        <v>0</v>
      </c>
      <c r="K2693" t="s">
        <v>3163</v>
      </c>
      <c r="L2693" t="s">
        <v>3593</v>
      </c>
      <c r="M2693" t="s">
        <v>549</v>
      </c>
      <c r="N2693" t="s">
        <v>550</v>
      </c>
      <c r="O2693" t="s">
        <v>136</v>
      </c>
      <c r="P2693" t="s">
        <v>143</v>
      </c>
      <c r="Q2693" t="s">
        <v>297</v>
      </c>
    </row>
    <row r="2694" spans="1:17">
      <c r="A2694" t="s">
        <v>23235</v>
      </c>
      <c r="B2694" t="s">
        <v>23236</v>
      </c>
      <c r="C2694" t="s">
        <v>23739</v>
      </c>
      <c r="D2694" s="4">
        <v>45797.655682870369</v>
      </c>
      <c r="E2694" s="4">
        <v>45798.9375</v>
      </c>
      <c r="F2694" s="4">
        <v>45798.954861111109</v>
      </c>
      <c r="G2694" s="4"/>
      <c r="H2694" t="s">
        <v>3155</v>
      </c>
      <c r="I2694" t="s">
        <v>3222</v>
      </c>
      <c r="J2694">
        <v>1</v>
      </c>
      <c r="K2694" t="s">
        <v>3223</v>
      </c>
      <c r="L2694" t="s">
        <v>3245</v>
      </c>
      <c r="M2694" t="s">
        <v>549</v>
      </c>
      <c r="N2694" t="s">
        <v>550</v>
      </c>
      <c r="O2694" t="s">
        <v>551</v>
      </c>
      <c r="P2694" t="s">
        <v>141</v>
      </c>
      <c r="Q2694" t="s">
        <v>236</v>
      </c>
    </row>
    <row r="2695" spans="1:17">
      <c r="A2695" t="s">
        <v>23235</v>
      </c>
      <c r="B2695" t="s">
        <v>23236</v>
      </c>
      <c r="C2695" t="s">
        <v>23740</v>
      </c>
      <c r="D2695" s="4">
        <v>45797.651307870372</v>
      </c>
      <c r="E2695" s="4">
        <v>45798.9375</v>
      </c>
      <c r="F2695" s="4">
        <v>45798.975694444445</v>
      </c>
      <c r="G2695" s="4"/>
      <c r="H2695" t="s">
        <v>3155</v>
      </c>
      <c r="I2695" t="s">
        <v>3156</v>
      </c>
      <c r="J2695">
        <v>0</v>
      </c>
      <c r="K2695" t="s">
        <v>3157</v>
      </c>
      <c r="L2695" t="s">
        <v>3245</v>
      </c>
      <c r="M2695" t="s">
        <v>549</v>
      </c>
      <c r="N2695" t="s">
        <v>550</v>
      </c>
      <c r="O2695" t="s">
        <v>551</v>
      </c>
      <c r="P2695" t="s">
        <v>141</v>
      </c>
      <c r="Q2695" t="s">
        <v>236</v>
      </c>
    </row>
    <row r="2696" spans="1:17">
      <c r="A2696" t="s">
        <v>10719</v>
      </c>
      <c r="B2696" t="s">
        <v>23741</v>
      </c>
      <c r="C2696" t="s">
        <v>23742</v>
      </c>
      <c r="D2696" s="4">
        <v>45797.645868055559</v>
      </c>
      <c r="E2696" s="4">
        <v>45802.8125</v>
      </c>
      <c r="F2696" s="4">
        <v>45802.850694444445</v>
      </c>
      <c r="G2696" s="4">
        <v>45802.816863425927</v>
      </c>
      <c r="H2696" t="s">
        <v>3155</v>
      </c>
      <c r="I2696" t="s">
        <v>3673</v>
      </c>
      <c r="J2696">
        <v>0</v>
      </c>
      <c r="K2696" t="s">
        <v>3157</v>
      </c>
      <c r="L2696" t="s">
        <v>3564</v>
      </c>
      <c r="M2696" t="s">
        <v>549</v>
      </c>
      <c r="N2696" t="s">
        <v>559</v>
      </c>
      <c r="O2696" t="s">
        <v>504</v>
      </c>
      <c r="P2696" t="s">
        <v>325</v>
      </c>
      <c r="Q2696" t="s">
        <v>334</v>
      </c>
    </row>
    <row r="2697" spans="1:17">
      <c r="A2697" t="s">
        <v>23743</v>
      </c>
      <c r="B2697" t="s">
        <v>23744</v>
      </c>
      <c r="C2697" t="s">
        <v>23745</v>
      </c>
      <c r="D2697" s="4">
        <v>45797.645833333336</v>
      </c>
      <c r="E2697" s="4">
        <v>45802.791666666664</v>
      </c>
      <c r="F2697" s="4">
        <v>45802.829861111109</v>
      </c>
      <c r="G2697" s="4">
        <v>45802.782719907409</v>
      </c>
      <c r="H2697" t="s">
        <v>3155</v>
      </c>
      <c r="I2697" t="s">
        <v>3156</v>
      </c>
      <c r="J2697">
        <v>0</v>
      </c>
      <c r="K2697" t="s">
        <v>3227</v>
      </c>
      <c r="L2697" t="s">
        <v>3564</v>
      </c>
      <c r="M2697" t="s">
        <v>549</v>
      </c>
      <c r="N2697" t="s">
        <v>550</v>
      </c>
      <c r="O2697" t="s">
        <v>136</v>
      </c>
      <c r="P2697" t="s">
        <v>143</v>
      </c>
      <c r="Q2697" t="s">
        <v>310</v>
      </c>
    </row>
    <row r="2698" spans="1:17">
      <c r="A2698" t="s">
        <v>22435</v>
      </c>
      <c r="B2698" t="s">
        <v>22438</v>
      </c>
      <c r="C2698" t="s">
        <v>23746</v>
      </c>
      <c r="D2698" s="4">
        <v>45797.645787037036</v>
      </c>
      <c r="E2698" s="4">
        <v>45801.604166666664</v>
      </c>
      <c r="F2698" s="4">
        <v>45801.621527777781</v>
      </c>
      <c r="G2698" s="4"/>
      <c r="H2698" t="s">
        <v>3155</v>
      </c>
      <c r="I2698" t="s">
        <v>3175</v>
      </c>
      <c r="J2698">
        <v>1001</v>
      </c>
      <c r="K2698" t="s">
        <v>3194</v>
      </c>
      <c r="L2698" t="s">
        <v>3245</v>
      </c>
      <c r="M2698" t="s">
        <v>549</v>
      </c>
      <c r="N2698" t="s">
        <v>559</v>
      </c>
      <c r="O2698" t="s">
        <v>504</v>
      </c>
      <c r="P2698" t="s">
        <v>325</v>
      </c>
      <c r="Q2698" t="s">
        <v>344</v>
      </c>
    </row>
    <row r="2699" spans="1:17">
      <c r="A2699" t="s">
        <v>6631</v>
      </c>
      <c r="B2699" t="s">
        <v>6632</v>
      </c>
      <c r="C2699" t="s">
        <v>23747</v>
      </c>
      <c r="D2699" s="4">
        <v>45797.642800925925</v>
      </c>
      <c r="E2699" s="4">
        <v>45804.833333333336</v>
      </c>
      <c r="F2699" s="4">
        <v>45804.871527777781</v>
      </c>
      <c r="G2699" s="4"/>
      <c r="H2699" t="s">
        <v>3155</v>
      </c>
      <c r="I2699" t="s">
        <v>3240</v>
      </c>
      <c r="J2699">
        <v>1001</v>
      </c>
      <c r="K2699" t="s">
        <v>3157</v>
      </c>
      <c r="L2699" t="s">
        <v>3245</v>
      </c>
      <c r="M2699" t="s">
        <v>549</v>
      </c>
      <c r="N2699" t="s">
        <v>550</v>
      </c>
      <c r="O2699" t="s">
        <v>551</v>
      </c>
      <c r="P2699" t="s">
        <v>141</v>
      </c>
      <c r="Q2699" t="s">
        <v>236</v>
      </c>
    </row>
    <row r="2700" spans="1:17">
      <c r="A2700" t="s">
        <v>22435</v>
      </c>
      <c r="B2700" t="s">
        <v>22436</v>
      </c>
      <c r="C2700" t="s">
        <v>23748</v>
      </c>
      <c r="D2700" s="4">
        <v>45797.640162037038</v>
      </c>
      <c r="E2700" s="4">
        <v>45801.583333333336</v>
      </c>
      <c r="F2700" s="4">
        <v>45801.621527777781</v>
      </c>
      <c r="G2700" s="4"/>
      <c r="H2700" t="s">
        <v>3155</v>
      </c>
      <c r="I2700" t="s">
        <v>3673</v>
      </c>
      <c r="J2700">
        <v>0</v>
      </c>
      <c r="K2700" t="s">
        <v>3157</v>
      </c>
      <c r="L2700" t="s">
        <v>3245</v>
      </c>
      <c r="M2700" t="s">
        <v>549</v>
      </c>
      <c r="N2700" t="s">
        <v>559</v>
      </c>
      <c r="O2700" t="s">
        <v>504</v>
      </c>
      <c r="P2700" t="s">
        <v>325</v>
      </c>
      <c r="Q2700" t="s">
        <v>344</v>
      </c>
    </row>
    <row r="2701" spans="1:17">
      <c r="A2701" t="s">
        <v>23749</v>
      </c>
      <c r="B2701" t="s">
        <v>23750</v>
      </c>
      <c r="C2701" t="s">
        <v>23751</v>
      </c>
      <c r="D2701" s="4">
        <v>45797.640057870369</v>
      </c>
      <c r="E2701" s="4">
        <v>45803.666666666664</v>
      </c>
      <c r="F2701" s="4">
        <v>45803.704861111109</v>
      </c>
      <c r="G2701" s="4">
        <v>45803.66783564815</v>
      </c>
      <c r="H2701" t="s">
        <v>3155</v>
      </c>
      <c r="I2701" t="s">
        <v>3240</v>
      </c>
      <c r="J2701">
        <v>0</v>
      </c>
      <c r="K2701" t="s">
        <v>3157</v>
      </c>
      <c r="L2701" t="s">
        <v>3564</v>
      </c>
      <c r="M2701" t="s">
        <v>549</v>
      </c>
      <c r="N2701" t="s">
        <v>559</v>
      </c>
      <c r="O2701" t="s">
        <v>163</v>
      </c>
      <c r="P2701" t="s">
        <v>473</v>
      </c>
      <c r="Q2701" t="s">
        <v>358</v>
      </c>
    </row>
    <row r="2702" spans="1:17">
      <c r="A2702" t="s">
        <v>23752</v>
      </c>
      <c r="B2702" t="s">
        <v>23753</v>
      </c>
      <c r="C2702" t="s">
        <v>23754</v>
      </c>
      <c r="D2702" s="4">
        <v>45797.636307870373</v>
      </c>
      <c r="E2702" s="4">
        <v>45808.708333333336</v>
      </c>
      <c r="F2702" s="4">
        <v>45808.725694444445</v>
      </c>
      <c r="G2702" s="4"/>
      <c r="H2702" t="s">
        <v>3155</v>
      </c>
      <c r="I2702" t="s">
        <v>3175</v>
      </c>
      <c r="J2702">
        <v>1001</v>
      </c>
      <c r="K2702" t="s">
        <v>3157</v>
      </c>
      <c r="L2702" t="s">
        <v>3158</v>
      </c>
      <c r="M2702" t="s">
        <v>549</v>
      </c>
      <c r="N2702" t="s">
        <v>559</v>
      </c>
      <c r="O2702" t="s">
        <v>504</v>
      </c>
      <c r="P2702" t="s">
        <v>325</v>
      </c>
      <c r="Q2702" t="s">
        <v>331</v>
      </c>
    </row>
    <row r="2703" spans="1:17">
      <c r="A2703" t="s">
        <v>23755</v>
      </c>
      <c r="B2703" t="s">
        <v>23756</v>
      </c>
      <c r="C2703" t="s">
        <v>23757</v>
      </c>
      <c r="D2703" s="4">
        <v>45797.635740740741</v>
      </c>
      <c r="E2703" s="4">
        <v>45808.625</v>
      </c>
      <c r="F2703" s="4">
        <v>45808.642361111109</v>
      </c>
      <c r="G2703" s="4"/>
      <c r="H2703" t="s">
        <v>3155</v>
      </c>
      <c r="I2703" t="s">
        <v>3175</v>
      </c>
      <c r="J2703">
        <v>1001</v>
      </c>
      <c r="K2703" t="s">
        <v>3157</v>
      </c>
      <c r="L2703" t="s">
        <v>3158</v>
      </c>
      <c r="M2703" t="s">
        <v>549</v>
      </c>
      <c r="N2703" t="s">
        <v>559</v>
      </c>
      <c r="O2703" t="s">
        <v>504</v>
      </c>
      <c r="P2703" t="s">
        <v>325</v>
      </c>
      <c r="Q2703" t="s">
        <v>328</v>
      </c>
    </row>
    <row r="2704" spans="1:17">
      <c r="A2704" t="s">
        <v>23758</v>
      </c>
      <c r="B2704" t="s">
        <v>23759</v>
      </c>
      <c r="C2704" t="s">
        <v>23760</v>
      </c>
      <c r="D2704" s="4">
        <v>45797.633310185185</v>
      </c>
      <c r="E2704" s="4">
        <v>45802.625</v>
      </c>
      <c r="F2704" s="4">
        <v>45802.642361111109</v>
      </c>
      <c r="G2704" s="4"/>
      <c r="H2704" t="s">
        <v>3155</v>
      </c>
      <c r="I2704" t="s">
        <v>3171</v>
      </c>
      <c r="J2704">
        <v>1001</v>
      </c>
      <c r="K2704" t="s">
        <v>3157</v>
      </c>
      <c r="L2704" t="s">
        <v>3593</v>
      </c>
      <c r="M2704" t="s">
        <v>549</v>
      </c>
      <c r="N2704" t="s">
        <v>559</v>
      </c>
      <c r="O2704" t="s">
        <v>504</v>
      </c>
      <c r="P2704" t="s">
        <v>325</v>
      </c>
      <c r="Q2704" t="s">
        <v>327</v>
      </c>
    </row>
    <row r="2705" spans="1:17">
      <c r="A2705" t="s">
        <v>23761</v>
      </c>
      <c r="B2705" t="s">
        <v>23762</v>
      </c>
      <c r="C2705" t="s">
        <v>23763</v>
      </c>
      <c r="D2705" s="4">
        <v>45797.63208333333</v>
      </c>
      <c r="E2705" s="4">
        <v>45805.625</v>
      </c>
      <c r="F2705" s="4">
        <v>45805.663194444445</v>
      </c>
      <c r="G2705" s="4">
        <v>45805.614710648151</v>
      </c>
      <c r="H2705" t="s">
        <v>3155</v>
      </c>
      <c r="I2705" t="s">
        <v>3673</v>
      </c>
      <c r="J2705">
        <v>0</v>
      </c>
      <c r="K2705" t="s">
        <v>3157</v>
      </c>
      <c r="L2705" t="s">
        <v>3564</v>
      </c>
      <c r="M2705" t="s">
        <v>549</v>
      </c>
      <c r="N2705" t="s">
        <v>559</v>
      </c>
      <c r="O2705" t="s">
        <v>504</v>
      </c>
      <c r="P2705" t="s">
        <v>325</v>
      </c>
      <c r="Q2705" t="s">
        <v>340</v>
      </c>
    </row>
    <row r="2706" spans="1:17">
      <c r="A2706" t="s">
        <v>23755</v>
      </c>
      <c r="B2706" t="s">
        <v>23764</v>
      </c>
      <c r="C2706" t="s">
        <v>23765</v>
      </c>
      <c r="D2706" s="4">
        <v>45797.631249999999</v>
      </c>
      <c r="E2706" s="4">
        <v>45808.666666666664</v>
      </c>
      <c r="F2706" s="4">
        <v>45808.684027777781</v>
      </c>
      <c r="G2706" s="4"/>
      <c r="H2706" t="s">
        <v>3155</v>
      </c>
      <c r="I2706" t="s">
        <v>3175</v>
      </c>
      <c r="J2706">
        <v>1001</v>
      </c>
      <c r="K2706" t="s">
        <v>3157</v>
      </c>
      <c r="L2706" t="s">
        <v>3158</v>
      </c>
      <c r="M2706" t="s">
        <v>549</v>
      </c>
      <c r="N2706" t="s">
        <v>559</v>
      </c>
      <c r="O2706" t="s">
        <v>504</v>
      </c>
      <c r="P2706" t="s">
        <v>325</v>
      </c>
      <c r="Q2706" t="s">
        <v>328</v>
      </c>
    </row>
    <row r="2707" spans="1:17">
      <c r="A2707" t="s">
        <v>23766</v>
      </c>
      <c r="B2707" t="s">
        <v>23767</v>
      </c>
      <c r="C2707" t="s">
        <v>23768</v>
      </c>
      <c r="D2707" s="4">
        <v>45797.627824074072</v>
      </c>
      <c r="E2707" s="4">
        <v>45801.354166666664</v>
      </c>
      <c r="F2707" s="4">
        <v>45801.371527777781</v>
      </c>
      <c r="G2707" s="4">
        <v>45801.362511574072</v>
      </c>
      <c r="H2707" t="s">
        <v>3155</v>
      </c>
      <c r="I2707" t="s">
        <v>3171</v>
      </c>
      <c r="J2707">
        <v>0</v>
      </c>
      <c r="K2707" t="s">
        <v>3157</v>
      </c>
      <c r="L2707" t="s">
        <v>3564</v>
      </c>
      <c r="M2707" t="s">
        <v>549</v>
      </c>
      <c r="N2707" t="s">
        <v>550</v>
      </c>
      <c r="O2707" t="s">
        <v>616</v>
      </c>
      <c r="P2707" t="s">
        <v>314</v>
      </c>
      <c r="Q2707" t="s">
        <v>323</v>
      </c>
    </row>
    <row r="2708" spans="1:17">
      <c r="A2708" t="s">
        <v>23752</v>
      </c>
      <c r="B2708" t="s">
        <v>23769</v>
      </c>
      <c r="C2708" t="s">
        <v>23770</v>
      </c>
      <c r="D2708" s="4">
        <v>45797.622546296298</v>
      </c>
      <c r="E2708" s="4">
        <v>45808.416666666664</v>
      </c>
      <c r="F2708" s="4">
        <v>45808.454861111109</v>
      </c>
      <c r="G2708" s="4"/>
      <c r="H2708" t="s">
        <v>3155</v>
      </c>
      <c r="I2708" t="s">
        <v>3673</v>
      </c>
      <c r="J2708">
        <v>0</v>
      </c>
      <c r="K2708" t="s">
        <v>3157</v>
      </c>
      <c r="L2708" t="s">
        <v>3158</v>
      </c>
      <c r="M2708" t="s">
        <v>549</v>
      </c>
      <c r="N2708" t="s">
        <v>559</v>
      </c>
      <c r="O2708" t="s">
        <v>504</v>
      </c>
      <c r="P2708" t="s">
        <v>325</v>
      </c>
      <c r="Q2708" t="s">
        <v>331</v>
      </c>
    </row>
    <row r="2709" spans="1:17">
      <c r="A2709" t="s">
        <v>23771</v>
      </c>
      <c r="B2709" t="s">
        <v>23772</v>
      </c>
      <c r="C2709" t="s">
        <v>23773</v>
      </c>
      <c r="D2709" s="4">
        <v>45797.617800925924</v>
      </c>
      <c r="E2709" s="4">
        <v>45801.5</v>
      </c>
      <c r="F2709" s="4">
        <v>45801.538194444445</v>
      </c>
      <c r="G2709" s="4">
        <v>45801.503564814811</v>
      </c>
      <c r="H2709" t="s">
        <v>3155</v>
      </c>
      <c r="I2709" t="s">
        <v>3156</v>
      </c>
      <c r="J2709">
        <v>0</v>
      </c>
      <c r="K2709" t="s">
        <v>3157</v>
      </c>
      <c r="L2709" t="s">
        <v>3564</v>
      </c>
      <c r="M2709" t="s">
        <v>549</v>
      </c>
      <c r="N2709" t="s">
        <v>550</v>
      </c>
      <c r="O2709" t="s">
        <v>551</v>
      </c>
      <c r="P2709" t="s">
        <v>141</v>
      </c>
      <c r="Q2709" t="s">
        <v>231</v>
      </c>
    </row>
    <row r="2710" spans="1:17">
      <c r="A2710" t="s">
        <v>23774</v>
      </c>
      <c r="B2710" t="s">
        <v>23775</v>
      </c>
      <c r="C2710" t="s">
        <v>23776</v>
      </c>
      <c r="D2710" s="4">
        <v>45797.612141203703</v>
      </c>
      <c r="E2710" s="4">
        <v>45799.666666666664</v>
      </c>
      <c r="F2710" s="4">
        <v>45799.684027777781</v>
      </c>
      <c r="G2710" s="4"/>
      <c r="H2710" t="s">
        <v>3155</v>
      </c>
      <c r="I2710" t="s">
        <v>3171</v>
      </c>
      <c r="J2710">
        <v>1002</v>
      </c>
      <c r="K2710" t="s">
        <v>3157</v>
      </c>
      <c r="L2710" t="s">
        <v>3593</v>
      </c>
      <c r="M2710" t="s">
        <v>549</v>
      </c>
      <c r="N2710" t="s">
        <v>550</v>
      </c>
      <c r="O2710" t="s">
        <v>551</v>
      </c>
      <c r="P2710" t="s">
        <v>141</v>
      </c>
      <c r="Q2710" t="s">
        <v>236</v>
      </c>
    </row>
    <row r="2711" spans="1:17">
      <c r="A2711" t="s">
        <v>23774</v>
      </c>
      <c r="B2711" t="s">
        <v>23777</v>
      </c>
      <c r="C2711" t="s">
        <v>23778</v>
      </c>
      <c r="D2711" s="4">
        <v>45797.610925925925</v>
      </c>
      <c r="E2711" s="4">
        <v>45799.666666666664</v>
      </c>
      <c r="F2711" s="4">
        <v>45799.684027777781</v>
      </c>
      <c r="G2711" s="4">
        <v>45799.680439814816</v>
      </c>
      <c r="H2711" t="s">
        <v>3155</v>
      </c>
      <c r="I2711" t="s">
        <v>3171</v>
      </c>
      <c r="J2711">
        <v>0</v>
      </c>
      <c r="K2711" t="s">
        <v>3194</v>
      </c>
      <c r="L2711" t="s">
        <v>3564</v>
      </c>
      <c r="M2711" t="s">
        <v>549</v>
      </c>
      <c r="N2711" t="s">
        <v>550</v>
      </c>
      <c r="O2711" t="s">
        <v>551</v>
      </c>
      <c r="P2711" t="s">
        <v>141</v>
      </c>
      <c r="Q2711" t="s">
        <v>236</v>
      </c>
    </row>
    <row r="2712" spans="1:17">
      <c r="A2712" t="s">
        <v>23779</v>
      </c>
      <c r="B2712" t="s">
        <v>23780</v>
      </c>
      <c r="C2712" t="s">
        <v>23781</v>
      </c>
      <c r="D2712" s="4">
        <v>45797.610659722224</v>
      </c>
      <c r="E2712" s="4">
        <v>45809.416666666664</v>
      </c>
      <c r="F2712" s="4">
        <v>45809.454861111109</v>
      </c>
      <c r="G2712" s="4"/>
      <c r="H2712" t="s">
        <v>3155</v>
      </c>
      <c r="I2712" t="s">
        <v>3156</v>
      </c>
      <c r="J2712">
        <v>0</v>
      </c>
      <c r="K2712" t="s">
        <v>3194</v>
      </c>
      <c r="L2712" t="s">
        <v>3158</v>
      </c>
      <c r="M2712" t="s">
        <v>549</v>
      </c>
      <c r="N2712" t="s">
        <v>550</v>
      </c>
      <c r="O2712" t="s">
        <v>136</v>
      </c>
      <c r="P2712" t="s">
        <v>143</v>
      </c>
      <c r="Q2712" t="s">
        <v>310</v>
      </c>
    </row>
    <row r="2713" spans="1:17">
      <c r="A2713" t="s">
        <v>22556</v>
      </c>
      <c r="B2713" t="s">
        <v>22557</v>
      </c>
      <c r="C2713" t="s">
        <v>23782</v>
      </c>
      <c r="D2713" s="4">
        <v>45797.609965277778</v>
      </c>
      <c r="E2713" s="4">
        <v>45798.6875</v>
      </c>
      <c r="F2713" s="4">
        <v>45798.725694444445</v>
      </c>
      <c r="G2713" s="4"/>
      <c r="H2713" t="s">
        <v>3155</v>
      </c>
      <c r="I2713" t="s">
        <v>3156</v>
      </c>
      <c r="J2713">
        <v>0</v>
      </c>
      <c r="K2713" t="s">
        <v>3157</v>
      </c>
      <c r="L2713" t="s">
        <v>3593</v>
      </c>
      <c r="M2713" t="s">
        <v>549</v>
      </c>
      <c r="N2713" t="s">
        <v>550</v>
      </c>
      <c r="O2713" t="s">
        <v>136</v>
      </c>
      <c r="P2713" t="s">
        <v>292</v>
      </c>
      <c r="Q2713" t="s">
        <v>293</v>
      </c>
    </row>
    <row r="2714" spans="1:17">
      <c r="A2714" t="s">
        <v>23783</v>
      </c>
      <c r="B2714" t="s">
        <v>23784</v>
      </c>
      <c r="C2714" t="s">
        <v>23785</v>
      </c>
      <c r="D2714" s="4">
        <v>45797.608877314815</v>
      </c>
      <c r="E2714" s="4">
        <v>45798.791666666664</v>
      </c>
      <c r="F2714" s="4">
        <v>45798.829861111109</v>
      </c>
      <c r="G2714" s="4">
        <v>45798.792314814818</v>
      </c>
      <c r="H2714" t="s">
        <v>3155</v>
      </c>
      <c r="I2714" t="s">
        <v>3156</v>
      </c>
      <c r="J2714">
        <v>0</v>
      </c>
      <c r="K2714" t="s">
        <v>3194</v>
      </c>
      <c r="L2714" t="s">
        <v>3564</v>
      </c>
      <c r="M2714" t="s">
        <v>549</v>
      </c>
      <c r="N2714" t="s">
        <v>550</v>
      </c>
      <c r="O2714" t="s">
        <v>551</v>
      </c>
      <c r="P2714" t="s">
        <v>141</v>
      </c>
      <c r="Q2714" t="s">
        <v>231</v>
      </c>
    </row>
    <row r="2715" spans="1:17">
      <c r="A2715" t="s">
        <v>22328</v>
      </c>
      <c r="B2715" t="s">
        <v>22329</v>
      </c>
      <c r="C2715" t="s">
        <v>23786</v>
      </c>
      <c r="D2715" s="4">
        <v>45797.608784722222</v>
      </c>
      <c r="E2715" s="4">
        <v>45800.3125</v>
      </c>
      <c r="F2715" s="4">
        <v>45800.329861111109</v>
      </c>
      <c r="G2715" s="4"/>
      <c r="H2715" t="s">
        <v>3155</v>
      </c>
      <c r="I2715" t="s">
        <v>3402</v>
      </c>
      <c r="J2715">
        <v>0</v>
      </c>
      <c r="K2715" t="s">
        <v>3403</v>
      </c>
      <c r="L2715" t="s">
        <v>3245</v>
      </c>
      <c r="M2715" t="s">
        <v>549</v>
      </c>
      <c r="N2715" t="s">
        <v>550</v>
      </c>
      <c r="O2715" t="s">
        <v>136</v>
      </c>
      <c r="P2715" t="s">
        <v>283</v>
      </c>
      <c r="Q2715" t="s">
        <v>284</v>
      </c>
    </row>
    <row r="2716" spans="1:17">
      <c r="A2716" t="s">
        <v>23787</v>
      </c>
      <c r="B2716" t="s">
        <v>23788</v>
      </c>
      <c r="C2716" t="s">
        <v>23789</v>
      </c>
      <c r="D2716" s="4">
        <v>45797.607777777775</v>
      </c>
      <c r="E2716" s="4">
        <v>45802.833333333336</v>
      </c>
      <c r="F2716" s="4">
        <v>45802.871527777781</v>
      </c>
      <c r="G2716" s="4"/>
      <c r="H2716" t="s">
        <v>3155</v>
      </c>
      <c r="I2716" t="s">
        <v>3156</v>
      </c>
      <c r="J2716">
        <v>0</v>
      </c>
      <c r="K2716" t="s">
        <v>3194</v>
      </c>
      <c r="L2716" t="s">
        <v>3593</v>
      </c>
      <c r="M2716" t="s">
        <v>549</v>
      </c>
      <c r="N2716" t="s">
        <v>559</v>
      </c>
      <c r="O2716" t="s">
        <v>504</v>
      </c>
      <c r="P2716" t="s">
        <v>325</v>
      </c>
      <c r="Q2716" t="s">
        <v>330</v>
      </c>
    </row>
    <row r="2717" spans="1:17">
      <c r="A2717" t="s">
        <v>20187</v>
      </c>
      <c r="B2717" t="s">
        <v>20188</v>
      </c>
      <c r="C2717" t="s">
        <v>23790</v>
      </c>
      <c r="D2717" s="4">
        <v>45797.606435185182</v>
      </c>
      <c r="E2717" s="4">
        <v>45799.4375</v>
      </c>
      <c r="F2717" s="4">
        <v>45799.475694444445</v>
      </c>
      <c r="G2717" s="4"/>
      <c r="H2717" t="s">
        <v>3155</v>
      </c>
      <c r="I2717" t="s">
        <v>3156</v>
      </c>
      <c r="J2717">
        <v>0</v>
      </c>
      <c r="K2717" t="s">
        <v>3157</v>
      </c>
      <c r="L2717" t="s">
        <v>3245</v>
      </c>
      <c r="M2717" t="s">
        <v>549</v>
      </c>
      <c r="N2717" t="s">
        <v>559</v>
      </c>
      <c r="O2717" t="s">
        <v>469</v>
      </c>
      <c r="P2717" t="s">
        <v>180</v>
      </c>
      <c r="Q2717" t="s">
        <v>183</v>
      </c>
    </row>
    <row r="2718" spans="1:17">
      <c r="A2718" t="s">
        <v>23791</v>
      </c>
      <c r="B2718" t="s">
        <v>23792</v>
      </c>
      <c r="C2718" t="s">
        <v>23793</v>
      </c>
      <c r="D2718" s="4">
        <v>45797.606400462966</v>
      </c>
      <c r="E2718" s="4">
        <v>45798.8125</v>
      </c>
      <c r="F2718" s="4">
        <v>45798.829861111109</v>
      </c>
      <c r="G2718" s="4">
        <v>45798.809687499997</v>
      </c>
      <c r="H2718" t="s">
        <v>3155</v>
      </c>
      <c r="I2718" t="s">
        <v>3184</v>
      </c>
      <c r="J2718">
        <v>0</v>
      </c>
      <c r="K2718" t="s">
        <v>3157</v>
      </c>
      <c r="L2718" t="s">
        <v>3564</v>
      </c>
      <c r="M2718" t="s">
        <v>549</v>
      </c>
      <c r="N2718" t="s">
        <v>550</v>
      </c>
      <c r="O2718" t="s">
        <v>616</v>
      </c>
      <c r="P2718" t="s">
        <v>314</v>
      </c>
      <c r="Q2718" t="s">
        <v>323</v>
      </c>
    </row>
    <row r="2719" spans="1:17">
      <c r="A2719" t="s">
        <v>23794</v>
      </c>
      <c r="B2719" t="s">
        <v>23795</v>
      </c>
      <c r="C2719" t="s">
        <v>23796</v>
      </c>
      <c r="D2719" s="4">
        <v>45797.586458333331</v>
      </c>
      <c r="E2719" s="4">
        <v>45798.416666666664</v>
      </c>
      <c r="F2719" s="4">
        <v>45798.434027777781</v>
      </c>
      <c r="G2719" s="4"/>
      <c r="H2719" t="s">
        <v>3155</v>
      </c>
      <c r="I2719" t="s">
        <v>3162</v>
      </c>
      <c r="J2719">
        <v>0</v>
      </c>
      <c r="K2719" t="s">
        <v>3179</v>
      </c>
      <c r="L2719" t="s">
        <v>3593</v>
      </c>
      <c r="M2719" t="s">
        <v>549</v>
      </c>
      <c r="N2719" t="s">
        <v>550</v>
      </c>
      <c r="O2719" t="s">
        <v>1923</v>
      </c>
      <c r="P2719" t="s">
        <v>1924</v>
      </c>
      <c r="Q2719" t="s">
        <v>3394</v>
      </c>
    </row>
    <row r="2720" spans="1:17">
      <c r="A2720" t="s">
        <v>23797</v>
      </c>
      <c r="B2720" t="s">
        <v>23798</v>
      </c>
      <c r="C2720" t="s">
        <v>23799</v>
      </c>
      <c r="D2720" s="4">
        <v>45797.586365740739</v>
      </c>
      <c r="E2720" s="4">
        <v>45802.708333333336</v>
      </c>
      <c r="F2720" s="4">
        <v>45802.725694444445</v>
      </c>
      <c r="G2720" s="4">
        <v>45802.700729166667</v>
      </c>
      <c r="H2720" t="s">
        <v>3155</v>
      </c>
      <c r="I2720" t="s">
        <v>3171</v>
      </c>
      <c r="J2720">
        <v>0</v>
      </c>
      <c r="K2720" t="s">
        <v>3157</v>
      </c>
      <c r="L2720" t="s">
        <v>3564</v>
      </c>
      <c r="M2720" t="s">
        <v>549</v>
      </c>
      <c r="N2720" t="s">
        <v>559</v>
      </c>
      <c r="O2720" t="s">
        <v>504</v>
      </c>
      <c r="P2720" t="s">
        <v>325</v>
      </c>
      <c r="Q2720" t="s">
        <v>328</v>
      </c>
    </row>
    <row r="2721" spans="1:17">
      <c r="A2721" t="s">
        <v>23800</v>
      </c>
      <c r="B2721" t="s">
        <v>23801</v>
      </c>
      <c r="C2721" t="s">
        <v>23802</v>
      </c>
      <c r="D2721" s="4">
        <v>45797.585833333331</v>
      </c>
      <c r="E2721" s="4">
        <v>45802.625</v>
      </c>
      <c r="F2721" s="4">
        <v>45802.642361111109</v>
      </c>
      <c r="G2721" s="4">
        <v>45802.623993055553</v>
      </c>
      <c r="H2721" t="s">
        <v>3155</v>
      </c>
      <c r="I2721" t="s">
        <v>3175</v>
      </c>
      <c r="J2721">
        <v>1001</v>
      </c>
      <c r="K2721" t="s">
        <v>3157</v>
      </c>
      <c r="L2721" t="s">
        <v>3564</v>
      </c>
      <c r="M2721" t="s">
        <v>549</v>
      </c>
      <c r="N2721" t="s">
        <v>559</v>
      </c>
      <c r="O2721" t="s">
        <v>504</v>
      </c>
      <c r="P2721" t="s">
        <v>325</v>
      </c>
      <c r="Q2721" t="s">
        <v>344</v>
      </c>
    </row>
    <row r="2722" spans="1:17">
      <c r="A2722" t="s">
        <v>23803</v>
      </c>
      <c r="B2722" t="s">
        <v>23804</v>
      </c>
      <c r="C2722" t="s">
        <v>23805</v>
      </c>
      <c r="D2722" s="4">
        <v>45797.585289351853</v>
      </c>
      <c r="E2722" s="4">
        <v>45798</v>
      </c>
      <c r="F2722" s="4">
        <v>45798.038194444445</v>
      </c>
      <c r="G2722" s="4">
        <v>45797.994120370371</v>
      </c>
      <c r="H2722" t="s">
        <v>3155</v>
      </c>
      <c r="I2722" t="s">
        <v>3240</v>
      </c>
      <c r="J2722">
        <v>0</v>
      </c>
      <c r="K2722" t="s">
        <v>3420</v>
      </c>
      <c r="L2722" t="s">
        <v>3564</v>
      </c>
      <c r="M2722" t="s">
        <v>549</v>
      </c>
      <c r="N2722" t="s">
        <v>550</v>
      </c>
      <c r="O2722" t="s">
        <v>136</v>
      </c>
      <c r="P2722" t="s">
        <v>143</v>
      </c>
      <c r="Q2722" t="s">
        <v>312</v>
      </c>
    </row>
    <row r="2723" spans="1:17">
      <c r="A2723" t="s">
        <v>23803</v>
      </c>
      <c r="B2723" t="s">
        <v>23804</v>
      </c>
      <c r="C2723" t="s">
        <v>23806</v>
      </c>
      <c r="D2723" s="4">
        <v>45797.584780092591</v>
      </c>
      <c r="E2723" s="4">
        <v>45798.020833333336</v>
      </c>
      <c r="F2723" s="4">
        <v>45798.059027777781</v>
      </c>
      <c r="G2723" s="4"/>
      <c r="H2723" t="s">
        <v>3155</v>
      </c>
      <c r="I2723" t="s">
        <v>3240</v>
      </c>
      <c r="J2723">
        <v>0</v>
      </c>
      <c r="K2723" t="s">
        <v>3420</v>
      </c>
      <c r="L2723" t="s">
        <v>3245</v>
      </c>
      <c r="M2723" t="s">
        <v>549</v>
      </c>
      <c r="N2723" t="s">
        <v>550</v>
      </c>
      <c r="O2723" t="s">
        <v>136</v>
      </c>
      <c r="P2723" t="s">
        <v>143</v>
      </c>
      <c r="Q2723" t="s">
        <v>312</v>
      </c>
    </row>
    <row r="2724" spans="1:17">
      <c r="A2724" t="s">
        <v>23807</v>
      </c>
      <c r="B2724" t="s">
        <v>23808</v>
      </c>
      <c r="C2724" t="s">
        <v>23809</v>
      </c>
      <c r="D2724" s="4">
        <v>45797.583009259259</v>
      </c>
      <c r="E2724" s="4">
        <v>45801.479166666664</v>
      </c>
      <c r="F2724" s="4">
        <v>45801.496527777781</v>
      </c>
      <c r="G2724" s="4">
        <v>45801.475555555553</v>
      </c>
      <c r="H2724" t="s">
        <v>3155</v>
      </c>
      <c r="I2724" t="s">
        <v>3175</v>
      </c>
      <c r="J2724">
        <v>0</v>
      </c>
      <c r="K2724" t="s">
        <v>3157</v>
      </c>
      <c r="L2724" t="s">
        <v>3564</v>
      </c>
      <c r="M2724" t="s">
        <v>549</v>
      </c>
      <c r="N2724" t="s">
        <v>559</v>
      </c>
      <c r="O2724" t="s">
        <v>504</v>
      </c>
      <c r="P2724" t="s">
        <v>325</v>
      </c>
      <c r="Q2724" t="s">
        <v>332</v>
      </c>
    </row>
    <row r="2725" spans="1:17">
      <c r="A2725" t="s">
        <v>23810</v>
      </c>
      <c r="B2725" t="s">
        <v>23811</v>
      </c>
      <c r="C2725" t="s">
        <v>23812</v>
      </c>
      <c r="D2725" s="4">
        <v>45797.581250000003</v>
      </c>
      <c r="E2725" s="4">
        <v>45798.75</v>
      </c>
      <c r="F2725" s="4">
        <v>45798.788194444445</v>
      </c>
      <c r="G2725" s="4"/>
      <c r="H2725" t="s">
        <v>3155</v>
      </c>
      <c r="I2725" t="s">
        <v>3240</v>
      </c>
      <c r="J2725">
        <v>1001</v>
      </c>
      <c r="K2725" t="s">
        <v>3157</v>
      </c>
      <c r="L2725" t="s">
        <v>3593</v>
      </c>
      <c r="M2725" t="s">
        <v>549</v>
      </c>
      <c r="N2725" t="s">
        <v>550</v>
      </c>
      <c r="O2725" t="s">
        <v>136</v>
      </c>
      <c r="P2725" t="s">
        <v>139</v>
      </c>
      <c r="Q2725" t="s">
        <v>273</v>
      </c>
    </row>
    <row r="2726" spans="1:17">
      <c r="A2726" t="s">
        <v>23813</v>
      </c>
      <c r="B2726" t="s">
        <v>23814</v>
      </c>
      <c r="C2726" t="s">
        <v>23815</v>
      </c>
      <c r="D2726" s="4">
        <v>45797.575057870374</v>
      </c>
      <c r="E2726" s="4">
        <v>45799.25</v>
      </c>
      <c r="F2726" s="4">
        <v>45799.267361111109</v>
      </c>
      <c r="G2726" s="4">
        <v>45799.249837962961</v>
      </c>
      <c r="H2726" t="s">
        <v>3155</v>
      </c>
      <c r="I2726" t="s">
        <v>3222</v>
      </c>
      <c r="J2726">
        <v>1</v>
      </c>
      <c r="K2726" t="s">
        <v>3223</v>
      </c>
      <c r="L2726" t="s">
        <v>3564</v>
      </c>
      <c r="M2726" t="s">
        <v>549</v>
      </c>
      <c r="N2726" t="s">
        <v>559</v>
      </c>
      <c r="O2726" t="s">
        <v>469</v>
      </c>
      <c r="P2726" t="s">
        <v>180</v>
      </c>
      <c r="Q2726" t="s">
        <v>14107</v>
      </c>
    </row>
    <row r="2727" spans="1:17">
      <c r="A2727" t="s">
        <v>23816</v>
      </c>
      <c r="B2727" t="s">
        <v>23817</v>
      </c>
      <c r="C2727" t="s">
        <v>23818</v>
      </c>
      <c r="D2727" s="4">
        <v>45797.574907407405</v>
      </c>
      <c r="E2727" s="4">
        <v>45801.479166666664</v>
      </c>
      <c r="F2727" s="4">
        <v>45801.517361111109</v>
      </c>
      <c r="G2727" s="4">
        <v>45801.470775462964</v>
      </c>
      <c r="H2727" t="s">
        <v>3155</v>
      </c>
      <c r="I2727" t="s">
        <v>3240</v>
      </c>
      <c r="J2727">
        <v>1001</v>
      </c>
      <c r="K2727" t="s">
        <v>3227</v>
      </c>
      <c r="L2727" t="s">
        <v>3564</v>
      </c>
      <c r="M2727" t="s">
        <v>549</v>
      </c>
      <c r="N2727" t="s">
        <v>550</v>
      </c>
      <c r="O2727" t="s">
        <v>136</v>
      </c>
      <c r="P2727" t="s">
        <v>143</v>
      </c>
      <c r="Q2727" t="s">
        <v>299</v>
      </c>
    </row>
    <row r="2728" spans="1:17">
      <c r="A2728" t="s">
        <v>23813</v>
      </c>
      <c r="B2728" t="s">
        <v>23819</v>
      </c>
      <c r="C2728" t="s">
        <v>23820</v>
      </c>
      <c r="D2728" s="4">
        <v>45797.574490740742</v>
      </c>
      <c r="E2728" s="4">
        <v>45799.25</v>
      </c>
      <c r="F2728" s="4">
        <v>45799.288194444445</v>
      </c>
      <c r="G2728" s="4">
        <v>45799.247893518521</v>
      </c>
      <c r="H2728" t="s">
        <v>3155</v>
      </c>
      <c r="I2728" t="s">
        <v>3156</v>
      </c>
      <c r="J2728">
        <v>0</v>
      </c>
      <c r="K2728" t="s">
        <v>3157</v>
      </c>
      <c r="L2728" t="s">
        <v>3564</v>
      </c>
      <c r="M2728" t="s">
        <v>549</v>
      </c>
      <c r="N2728" t="s">
        <v>559</v>
      </c>
      <c r="O2728" t="s">
        <v>469</v>
      </c>
      <c r="P2728" t="s">
        <v>180</v>
      </c>
      <c r="Q2728" t="s">
        <v>14107</v>
      </c>
    </row>
    <row r="2729" spans="1:17">
      <c r="A2729" t="s">
        <v>23821</v>
      </c>
      <c r="B2729" t="s">
        <v>23822</v>
      </c>
      <c r="C2729" t="s">
        <v>23823</v>
      </c>
      <c r="D2729" s="4">
        <v>45797.571689814817</v>
      </c>
      <c r="E2729" s="4">
        <v>45802.020833333336</v>
      </c>
      <c r="F2729" s="4">
        <v>45802.038194444445</v>
      </c>
      <c r="G2729" s="4">
        <v>45802.011331018519</v>
      </c>
      <c r="H2729" t="s">
        <v>3155</v>
      </c>
      <c r="I2729" t="s">
        <v>3171</v>
      </c>
      <c r="J2729">
        <v>1001</v>
      </c>
      <c r="K2729" t="s">
        <v>3157</v>
      </c>
      <c r="L2729" t="s">
        <v>3564</v>
      </c>
      <c r="M2729" t="s">
        <v>549</v>
      </c>
      <c r="N2729" t="s">
        <v>559</v>
      </c>
      <c r="O2729" t="s">
        <v>469</v>
      </c>
      <c r="P2729" t="s">
        <v>180</v>
      </c>
      <c r="Q2729" t="s">
        <v>183</v>
      </c>
    </row>
    <row r="2730" spans="1:17">
      <c r="A2730" t="s">
        <v>23824</v>
      </c>
      <c r="B2730" t="s">
        <v>23825</v>
      </c>
      <c r="C2730" t="s">
        <v>23826</v>
      </c>
      <c r="D2730" s="4">
        <v>45797.569907407407</v>
      </c>
      <c r="E2730" s="4">
        <v>45801.854166666664</v>
      </c>
      <c r="F2730" s="4">
        <v>45801.871527777781</v>
      </c>
      <c r="G2730" s="4">
        <v>45801.856516203705</v>
      </c>
      <c r="H2730" t="s">
        <v>3155</v>
      </c>
      <c r="I2730" t="s">
        <v>3222</v>
      </c>
      <c r="J2730">
        <v>1</v>
      </c>
      <c r="K2730" t="s">
        <v>3223</v>
      </c>
      <c r="L2730" t="s">
        <v>3564</v>
      </c>
      <c r="M2730" t="s">
        <v>549</v>
      </c>
      <c r="N2730" t="s">
        <v>550</v>
      </c>
      <c r="O2730" t="s">
        <v>136</v>
      </c>
      <c r="P2730" t="s">
        <v>147</v>
      </c>
      <c r="Q2730" t="s">
        <v>253</v>
      </c>
    </row>
    <row r="2731" spans="1:17">
      <c r="A2731" t="s">
        <v>23827</v>
      </c>
      <c r="B2731" t="s">
        <v>23828</v>
      </c>
      <c r="C2731" t="s">
        <v>23829</v>
      </c>
      <c r="D2731" s="4">
        <v>45797.567476851851</v>
      </c>
      <c r="E2731" s="4">
        <v>45798.708333333336</v>
      </c>
      <c r="F2731" s="4">
        <v>45798.725694444445</v>
      </c>
      <c r="G2731" s="4">
        <v>45798.708171296297</v>
      </c>
      <c r="H2731" t="s">
        <v>3155</v>
      </c>
      <c r="I2731" t="s">
        <v>3171</v>
      </c>
      <c r="J2731">
        <v>1001</v>
      </c>
      <c r="K2731" t="s">
        <v>3157</v>
      </c>
      <c r="L2731" t="s">
        <v>3564</v>
      </c>
      <c r="M2731" t="s">
        <v>549</v>
      </c>
      <c r="N2731" t="s">
        <v>550</v>
      </c>
      <c r="O2731" t="s">
        <v>136</v>
      </c>
      <c r="P2731" t="s">
        <v>143</v>
      </c>
      <c r="Q2731" t="s">
        <v>310</v>
      </c>
    </row>
    <row r="2732" spans="1:17">
      <c r="A2732" t="s">
        <v>23830</v>
      </c>
      <c r="B2732" t="s">
        <v>23831</v>
      </c>
      <c r="C2732" t="s">
        <v>23832</v>
      </c>
      <c r="D2732" s="4">
        <v>45797.562314814815</v>
      </c>
      <c r="E2732" s="4">
        <v>45800.25</v>
      </c>
      <c r="F2732" s="4">
        <v>45800.288194444445</v>
      </c>
      <c r="G2732" s="4">
        <v>45800.260798611111</v>
      </c>
      <c r="H2732" t="s">
        <v>3155</v>
      </c>
      <c r="I2732" t="s">
        <v>3156</v>
      </c>
      <c r="J2732">
        <v>0</v>
      </c>
      <c r="K2732" t="s">
        <v>3194</v>
      </c>
      <c r="L2732" t="s">
        <v>3564</v>
      </c>
      <c r="M2732" t="s">
        <v>549</v>
      </c>
      <c r="N2732" t="s">
        <v>559</v>
      </c>
      <c r="O2732" t="s">
        <v>469</v>
      </c>
      <c r="P2732" t="s">
        <v>180</v>
      </c>
      <c r="Q2732" t="s">
        <v>181</v>
      </c>
    </row>
    <row r="2733" spans="1:17">
      <c r="A2733" t="s">
        <v>23833</v>
      </c>
      <c r="B2733" t="s">
        <v>23834</v>
      </c>
      <c r="C2733" t="s">
        <v>23835</v>
      </c>
      <c r="D2733" s="4">
        <v>45797.560115740744</v>
      </c>
      <c r="E2733" s="4">
        <v>45802.458333333336</v>
      </c>
      <c r="F2733" s="4">
        <v>45802.475694444445</v>
      </c>
      <c r="G2733" s="4"/>
      <c r="H2733" t="s">
        <v>3155</v>
      </c>
      <c r="I2733" t="s">
        <v>3175</v>
      </c>
      <c r="J2733">
        <v>0</v>
      </c>
      <c r="K2733" t="s">
        <v>3157</v>
      </c>
      <c r="L2733" t="s">
        <v>3245</v>
      </c>
      <c r="M2733" t="s">
        <v>549</v>
      </c>
      <c r="N2733" t="s">
        <v>559</v>
      </c>
      <c r="O2733" t="s">
        <v>469</v>
      </c>
      <c r="P2733" t="s">
        <v>180</v>
      </c>
      <c r="Q2733" t="s">
        <v>183</v>
      </c>
    </row>
    <row r="2734" spans="1:17">
      <c r="A2734" t="s">
        <v>23836</v>
      </c>
      <c r="B2734" t="s">
        <v>23837</v>
      </c>
      <c r="C2734" t="s">
        <v>23838</v>
      </c>
      <c r="D2734" s="4">
        <v>45797.556562500002</v>
      </c>
      <c r="E2734" s="4">
        <v>45802.458333333336</v>
      </c>
      <c r="F2734" s="4">
        <v>45802.475694444445</v>
      </c>
      <c r="G2734" s="4">
        <v>45802.454618055555</v>
      </c>
      <c r="H2734" t="s">
        <v>3155</v>
      </c>
      <c r="I2734" t="s">
        <v>3175</v>
      </c>
      <c r="J2734">
        <v>1001</v>
      </c>
      <c r="K2734" t="s">
        <v>3194</v>
      </c>
      <c r="L2734" t="s">
        <v>3564</v>
      </c>
      <c r="M2734" t="s">
        <v>549</v>
      </c>
      <c r="N2734" t="s">
        <v>559</v>
      </c>
      <c r="O2734" t="s">
        <v>504</v>
      </c>
      <c r="P2734" t="s">
        <v>325</v>
      </c>
      <c r="Q2734" t="s">
        <v>326</v>
      </c>
    </row>
    <row r="2735" spans="1:17">
      <c r="A2735" t="s">
        <v>23839</v>
      </c>
      <c r="B2735" t="s">
        <v>23840</v>
      </c>
      <c r="C2735" t="s">
        <v>23841</v>
      </c>
      <c r="D2735" s="4">
        <v>45797.548587962963</v>
      </c>
      <c r="E2735" s="4">
        <v>45801.291666666664</v>
      </c>
      <c r="F2735" s="4">
        <v>45801.309027777781</v>
      </c>
      <c r="G2735" s="4">
        <v>45801.287499999999</v>
      </c>
      <c r="H2735" t="s">
        <v>3155</v>
      </c>
      <c r="I2735" t="s">
        <v>3171</v>
      </c>
      <c r="J2735">
        <v>1001</v>
      </c>
      <c r="K2735" t="s">
        <v>3157</v>
      </c>
      <c r="L2735" t="s">
        <v>3564</v>
      </c>
      <c r="M2735" t="s">
        <v>549</v>
      </c>
      <c r="N2735" t="s">
        <v>559</v>
      </c>
      <c r="O2735" t="s">
        <v>469</v>
      </c>
      <c r="P2735" t="s">
        <v>180</v>
      </c>
      <c r="Q2735" t="s">
        <v>181</v>
      </c>
    </row>
    <row r="2736" spans="1:17">
      <c r="A2736" t="s">
        <v>23842</v>
      </c>
      <c r="B2736" t="s">
        <v>23843</v>
      </c>
      <c r="C2736" t="s">
        <v>23844</v>
      </c>
      <c r="D2736" s="4">
        <v>45797.546759259261</v>
      </c>
      <c r="E2736" s="4">
        <v>45799.208333333336</v>
      </c>
      <c r="F2736" s="4">
        <v>45799.225694444445</v>
      </c>
      <c r="G2736" s="4">
        <v>45799.206944444442</v>
      </c>
      <c r="H2736" t="s">
        <v>3155</v>
      </c>
      <c r="I2736" t="s">
        <v>3291</v>
      </c>
      <c r="J2736">
        <v>0</v>
      </c>
      <c r="K2736" t="s">
        <v>3157</v>
      </c>
      <c r="L2736" t="s">
        <v>3564</v>
      </c>
      <c r="M2736" t="s">
        <v>549</v>
      </c>
      <c r="N2736" t="s">
        <v>559</v>
      </c>
      <c r="O2736" t="s">
        <v>469</v>
      </c>
      <c r="P2736" t="s">
        <v>180</v>
      </c>
      <c r="Q2736" t="s">
        <v>183</v>
      </c>
    </row>
    <row r="2737" spans="1:17">
      <c r="A2737" t="s">
        <v>5916</v>
      </c>
      <c r="B2737" t="s">
        <v>5917</v>
      </c>
      <c r="C2737" t="s">
        <v>23845</v>
      </c>
      <c r="D2737" s="4">
        <v>45797.545023148145</v>
      </c>
      <c r="E2737" s="4">
        <v>45798.833333333336</v>
      </c>
      <c r="F2737" s="4">
        <v>45798.871527777781</v>
      </c>
      <c r="G2737" s="4">
        <v>45798.835590277777</v>
      </c>
      <c r="H2737" t="s">
        <v>3155</v>
      </c>
      <c r="I2737" t="s">
        <v>3673</v>
      </c>
      <c r="J2737">
        <v>0</v>
      </c>
      <c r="K2737" t="s">
        <v>3194</v>
      </c>
      <c r="L2737" t="s">
        <v>3564</v>
      </c>
      <c r="M2737" t="s">
        <v>549</v>
      </c>
      <c r="N2737" t="s">
        <v>559</v>
      </c>
      <c r="O2737" t="s">
        <v>504</v>
      </c>
      <c r="P2737" t="s">
        <v>325</v>
      </c>
      <c r="Q2737" t="s">
        <v>341</v>
      </c>
    </row>
    <row r="2738" spans="1:17">
      <c r="A2738" t="s">
        <v>23846</v>
      </c>
      <c r="B2738" t="s">
        <v>23847</v>
      </c>
      <c r="C2738" t="s">
        <v>23848</v>
      </c>
      <c r="D2738" s="4">
        <v>45797.543715277781</v>
      </c>
      <c r="E2738" s="4">
        <v>45802.375</v>
      </c>
      <c r="F2738" s="4">
        <v>45802.413194444445</v>
      </c>
      <c r="G2738" s="4">
        <v>45802.375532407408</v>
      </c>
      <c r="H2738" t="s">
        <v>3155</v>
      </c>
      <c r="I2738" t="s">
        <v>3240</v>
      </c>
      <c r="J2738">
        <v>1001</v>
      </c>
      <c r="K2738" t="s">
        <v>3157</v>
      </c>
      <c r="L2738" t="s">
        <v>3564</v>
      </c>
      <c r="M2738" t="s">
        <v>549</v>
      </c>
      <c r="N2738" t="s">
        <v>559</v>
      </c>
      <c r="O2738" t="s">
        <v>469</v>
      </c>
      <c r="P2738" t="s">
        <v>180</v>
      </c>
      <c r="Q2738" t="s">
        <v>183</v>
      </c>
    </row>
    <row r="2739" spans="1:17">
      <c r="A2739" t="s">
        <v>23632</v>
      </c>
      <c r="B2739" t="s">
        <v>23633</v>
      </c>
      <c r="C2739" t="s">
        <v>23849</v>
      </c>
      <c r="D2739" s="4">
        <v>45797.538935185185</v>
      </c>
      <c r="E2739" s="4">
        <v>45800.916666666664</v>
      </c>
      <c r="F2739" s="4">
        <v>45800.954861111109</v>
      </c>
      <c r="G2739" s="4"/>
      <c r="H2739" t="s">
        <v>3155</v>
      </c>
      <c r="I2739" t="s">
        <v>3240</v>
      </c>
      <c r="J2739">
        <v>0</v>
      </c>
      <c r="K2739" t="s">
        <v>3194</v>
      </c>
      <c r="L2739" t="s">
        <v>3245</v>
      </c>
      <c r="M2739" t="s">
        <v>549</v>
      </c>
      <c r="N2739" t="s">
        <v>550</v>
      </c>
      <c r="O2739" t="s">
        <v>551</v>
      </c>
      <c r="P2739" t="s">
        <v>141</v>
      </c>
      <c r="Q2739" t="s">
        <v>236</v>
      </c>
    </row>
    <row r="2740" spans="1:17">
      <c r="A2740" t="s">
        <v>23850</v>
      </c>
      <c r="B2740" t="s">
        <v>23851</v>
      </c>
      <c r="C2740" t="s">
        <v>23852</v>
      </c>
      <c r="D2740" s="4">
        <v>45797.53701388889</v>
      </c>
      <c r="E2740" s="4">
        <v>45802.375</v>
      </c>
      <c r="F2740" s="4">
        <v>45802.413194444445</v>
      </c>
      <c r="G2740" s="4"/>
      <c r="H2740" t="s">
        <v>3155</v>
      </c>
      <c r="I2740" t="s">
        <v>3156</v>
      </c>
      <c r="J2740">
        <v>0</v>
      </c>
      <c r="K2740" t="s">
        <v>3227</v>
      </c>
      <c r="L2740" t="s">
        <v>3245</v>
      </c>
      <c r="M2740" t="s">
        <v>549</v>
      </c>
      <c r="N2740" t="s">
        <v>550</v>
      </c>
      <c r="O2740" t="s">
        <v>551</v>
      </c>
      <c r="P2740" t="s">
        <v>145</v>
      </c>
      <c r="Q2740" t="s">
        <v>215</v>
      </c>
    </row>
    <row r="2741" spans="1:17">
      <c r="A2741" t="s">
        <v>20778</v>
      </c>
      <c r="B2741" t="s">
        <v>20779</v>
      </c>
      <c r="C2741" t="s">
        <v>23853</v>
      </c>
      <c r="D2741" s="4">
        <v>45797.536226851851</v>
      </c>
      <c r="E2741" s="4">
        <v>45801.458333333336</v>
      </c>
      <c r="F2741" s="4">
        <v>45801.475694444445</v>
      </c>
      <c r="G2741" s="4">
        <v>45801.470995370371</v>
      </c>
      <c r="H2741" t="s">
        <v>3155</v>
      </c>
      <c r="I2741" t="s">
        <v>3512</v>
      </c>
      <c r="J2741">
        <v>1</v>
      </c>
      <c r="K2741" t="s">
        <v>3157</v>
      </c>
      <c r="L2741" t="s">
        <v>3564</v>
      </c>
      <c r="M2741" t="s">
        <v>549</v>
      </c>
      <c r="N2741" t="s">
        <v>550</v>
      </c>
      <c r="O2741" t="s">
        <v>136</v>
      </c>
      <c r="P2741" t="s">
        <v>147</v>
      </c>
      <c r="Q2741" t="s">
        <v>255</v>
      </c>
    </row>
    <row r="2742" spans="1:17">
      <c r="A2742" t="s">
        <v>23854</v>
      </c>
      <c r="B2742" t="s">
        <v>23855</v>
      </c>
      <c r="C2742" t="s">
        <v>23856</v>
      </c>
      <c r="D2742" s="4">
        <v>45797.535046296296</v>
      </c>
      <c r="E2742" s="4">
        <v>45798.416666666664</v>
      </c>
      <c r="F2742" s="4">
        <v>45798.434027777781</v>
      </c>
      <c r="G2742" s="4"/>
      <c r="H2742" t="s">
        <v>3155</v>
      </c>
      <c r="I2742" t="s">
        <v>3175</v>
      </c>
      <c r="J2742">
        <v>0</v>
      </c>
      <c r="K2742" t="s">
        <v>3157</v>
      </c>
      <c r="L2742" t="s">
        <v>3593</v>
      </c>
      <c r="M2742" t="s">
        <v>549</v>
      </c>
      <c r="N2742" t="s">
        <v>550</v>
      </c>
      <c r="O2742" t="s">
        <v>551</v>
      </c>
      <c r="P2742" t="s">
        <v>149</v>
      </c>
      <c r="Q2742" t="s">
        <v>200</v>
      </c>
    </row>
    <row r="2743" spans="1:17">
      <c r="A2743" t="s">
        <v>23854</v>
      </c>
      <c r="B2743" t="s">
        <v>23857</v>
      </c>
      <c r="C2743" t="s">
        <v>23858</v>
      </c>
      <c r="D2743" s="4">
        <v>45797.534398148149</v>
      </c>
      <c r="E2743" s="4">
        <v>45798.4375</v>
      </c>
      <c r="F2743" s="4">
        <v>45798.454861111109</v>
      </c>
      <c r="G2743" s="4">
        <v>45798.436747685184</v>
      </c>
      <c r="H2743" t="s">
        <v>3155</v>
      </c>
      <c r="I2743" t="s">
        <v>3222</v>
      </c>
      <c r="J2743">
        <v>1</v>
      </c>
      <c r="K2743" t="s">
        <v>3223</v>
      </c>
      <c r="L2743" t="s">
        <v>3564</v>
      </c>
      <c r="M2743" t="s">
        <v>549</v>
      </c>
      <c r="N2743" t="s">
        <v>550</v>
      </c>
      <c r="O2743" t="s">
        <v>551</v>
      </c>
      <c r="P2743" t="s">
        <v>149</v>
      </c>
      <c r="Q2743" t="s">
        <v>200</v>
      </c>
    </row>
    <row r="2744" spans="1:17">
      <c r="A2744" t="s">
        <v>23859</v>
      </c>
      <c r="B2744" t="s">
        <v>23860</v>
      </c>
      <c r="C2744" t="s">
        <v>23861</v>
      </c>
      <c r="D2744" s="4">
        <v>45797.531446759262</v>
      </c>
      <c r="E2744" s="4">
        <v>45800.291666666664</v>
      </c>
      <c r="F2744" s="4">
        <v>45800.329861111109</v>
      </c>
      <c r="G2744" s="4">
        <v>45800.292187500003</v>
      </c>
      <c r="H2744" t="s">
        <v>3155</v>
      </c>
      <c r="I2744" t="s">
        <v>3156</v>
      </c>
      <c r="J2744">
        <v>0</v>
      </c>
      <c r="K2744" t="s">
        <v>3227</v>
      </c>
      <c r="L2744" t="s">
        <v>3564</v>
      </c>
      <c r="M2744" t="s">
        <v>549</v>
      </c>
      <c r="N2744" t="s">
        <v>550</v>
      </c>
      <c r="O2744" t="s">
        <v>551</v>
      </c>
      <c r="P2744" t="s">
        <v>149</v>
      </c>
      <c r="Q2744" t="s">
        <v>200</v>
      </c>
    </row>
    <row r="2745" spans="1:17">
      <c r="A2745" t="s">
        <v>21205</v>
      </c>
      <c r="B2745" t="s">
        <v>21206</v>
      </c>
      <c r="C2745" t="s">
        <v>23862</v>
      </c>
      <c r="D2745" s="4">
        <v>45797.52615740741</v>
      </c>
      <c r="E2745" s="4">
        <v>45802.375</v>
      </c>
      <c r="F2745" s="4">
        <v>45802.392361111109</v>
      </c>
      <c r="G2745" s="4"/>
      <c r="H2745" t="s">
        <v>3155</v>
      </c>
      <c r="I2745" t="s">
        <v>3171</v>
      </c>
      <c r="J2745">
        <v>0</v>
      </c>
      <c r="K2745" t="s">
        <v>3157</v>
      </c>
      <c r="L2745" t="s">
        <v>3245</v>
      </c>
      <c r="M2745" t="s">
        <v>549</v>
      </c>
      <c r="N2745" t="s">
        <v>550</v>
      </c>
      <c r="O2745" t="s">
        <v>551</v>
      </c>
      <c r="P2745" t="s">
        <v>145</v>
      </c>
      <c r="Q2745" t="s">
        <v>217</v>
      </c>
    </row>
    <row r="2746" spans="1:17">
      <c r="A2746" t="s">
        <v>22799</v>
      </c>
      <c r="B2746" t="s">
        <v>22800</v>
      </c>
      <c r="C2746" t="s">
        <v>23863</v>
      </c>
      <c r="D2746" s="4">
        <v>45797.524629629632</v>
      </c>
      <c r="E2746" s="4">
        <v>45800.25</v>
      </c>
      <c r="F2746" s="4">
        <v>45800.267361111109</v>
      </c>
      <c r="G2746" s="4"/>
      <c r="H2746" t="s">
        <v>3155</v>
      </c>
      <c r="I2746" t="s">
        <v>3171</v>
      </c>
      <c r="J2746">
        <v>0</v>
      </c>
      <c r="K2746" t="s">
        <v>3194</v>
      </c>
      <c r="L2746" t="s">
        <v>3245</v>
      </c>
      <c r="M2746" t="s">
        <v>549</v>
      </c>
      <c r="N2746" t="s">
        <v>559</v>
      </c>
      <c r="O2746" t="s">
        <v>469</v>
      </c>
      <c r="P2746" t="s">
        <v>180</v>
      </c>
      <c r="Q2746" t="s">
        <v>182</v>
      </c>
    </row>
    <row r="2747" spans="1:17">
      <c r="A2747" t="s">
        <v>23864</v>
      </c>
      <c r="B2747" t="s">
        <v>23865</v>
      </c>
      <c r="C2747" t="s">
        <v>23866</v>
      </c>
      <c r="D2747" s="4">
        <v>45797.520995370367</v>
      </c>
      <c r="E2747" s="4">
        <v>45800.416666666664</v>
      </c>
      <c r="F2747" s="4">
        <v>45800.454861111109</v>
      </c>
      <c r="G2747" s="4"/>
      <c r="H2747" t="s">
        <v>3155</v>
      </c>
      <c r="I2747" t="s">
        <v>3240</v>
      </c>
      <c r="J2747">
        <v>0</v>
      </c>
      <c r="K2747" t="s">
        <v>3157</v>
      </c>
      <c r="L2747" t="s">
        <v>3245</v>
      </c>
      <c r="M2747" t="s">
        <v>549</v>
      </c>
      <c r="N2747" t="s">
        <v>550</v>
      </c>
      <c r="O2747" t="s">
        <v>136</v>
      </c>
      <c r="P2747" t="s">
        <v>143</v>
      </c>
      <c r="Q2747" t="s">
        <v>301</v>
      </c>
    </row>
    <row r="2748" spans="1:17">
      <c r="A2748" t="s">
        <v>23867</v>
      </c>
      <c r="B2748" t="s">
        <v>23868</v>
      </c>
      <c r="C2748" t="s">
        <v>23869</v>
      </c>
      <c r="D2748" s="4">
        <v>45797.520960648151</v>
      </c>
      <c r="E2748" s="4">
        <v>45800.375</v>
      </c>
      <c r="F2748" s="4">
        <v>45800.392361111109</v>
      </c>
      <c r="G2748" s="4">
        <v>45800.370509259257</v>
      </c>
      <c r="H2748" t="s">
        <v>3155</v>
      </c>
      <c r="I2748" t="s">
        <v>3171</v>
      </c>
      <c r="J2748">
        <v>1001</v>
      </c>
      <c r="K2748" t="s">
        <v>3157</v>
      </c>
      <c r="L2748" t="s">
        <v>3564</v>
      </c>
      <c r="M2748" t="s">
        <v>549</v>
      </c>
      <c r="N2748" t="s">
        <v>550</v>
      </c>
      <c r="O2748" t="s">
        <v>551</v>
      </c>
      <c r="P2748" t="s">
        <v>145</v>
      </c>
      <c r="Q2748" t="s">
        <v>224</v>
      </c>
    </row>
    <row r="2749" spans="1:17">
      <c r="A2749" t="s">
        <v>23870</v>
      </c>
      <c r="B2749" t="s">
        <v>23871</v>
      </c>
      <c r="C2749" t="s">
        <v>23872</v>
      </c>
      <c r="D2749" s="4">
        <v>45797.515046296299</v>
      </c>
      <c r="E2749" s="4">
        <v>45801.270833333336</v>
      </c>
      <c r="F2749" s="4">
        <v>45801.288194444445</v>
      </c>
      <c r="G2749" s="4">
        <v>45801.271006944444</v>
      </c>
      <c r="H2749" t="s">
        <v>3155</v>
      </c>
      <c r="I2749" t="s">
        <v>3171</v>
      </c>
      <c r="J2749">
        <v>1001</v>
      </c>
      <c r="K2749" t="s">
        <v>3157</v>
      </c>
      <c r="L2749" t="s">
        <v>3564</v>
      </c>
      <c r="M2749" t="s">
        <v>549</v>
      </c>
      <c r="N2749" t="s">
        <v>550</v>
      </c>
      <c r="O2749" t="s">
        <v>551</v>
      </c>
      <c r="P2749" t="s">
        <v>149</v>
      </c>
      <c r="Q2749" t="s">
        <v>206</v>
      </c>
    </row>
    <row r="2750" spans="1:17">
      <c r="A2750" t="s">
        <v>20231</v>
      </c>
      <c r="B2750" t="s">
        <v>20232</v>
      </c>
      <c r="C2750" t="s">
        <v>23873</v>
      </c>
      <c r="D2750" s="4">
        <v>45797.513101851851</v>
      </c>
      <c r="E2750" s="4">
        <v>45800.416666666664</v>
      </c>
      <c r="F2750" s="4">
        <v>45800.434027777781</v>
      </c>
      <c r="G2750" s="4"/>
      <c r="H2750" t="s">
        <v>3155</v>
      </c>
      <c r="I2750" t="s">
        <v>3171</v>
      </c>
      <c r="J2750">
        <v>1001</v>
      </c>
      <c r="K2750" t="s">
        <v>3157</v>
      </c>
      <c r="L2750" t="s">
        <v>3593</v>
      </c>
      <c r="M2750" t="s">
        <v>549</v>
      </c>
      <c r="N2750" t="s">
        <v>559</v>
      </c>
      <c r="O2750" t="s">
        <v>469</v>
      </c>
      <c r="P2750" t="s">
        <v>189</v>
      </c>
      <c r="Q2750" t="s">
        <v>193</v>
      </c>
    </row>
    <row r="2751" spans="1:17">
      <c r="A2751" t="s">
        <v>23874</v>
      </c>
      <c r="B2751" t="s">
        <v>23875</v>
      </c>
      <c r="C2751" t="s">
        <v>23876</v>
      </c>
      <c r="D2751" s="4">
        <v>45797.507951388892</v>
      </c>
      <c r="E2751" s="4">
        <v>45801.375</v>
      </c>
      <c r="F2751" s="4">
        <v>45801.392361111109</v>
      </c>
      <c r="G2751" s="4">
        <v>45801.3753125</v>
      </c>
      <c r="H2751" t="s">
        <v>3155</v>
      </c>
      <c r="I2751" t="s">
        <v>3162</v>
      </c>
      <c r="J2751">
        <v>0</v>
      </c>
      <c r="K2751" t="s">
        <v>4987</v>
      </c>
      <c r="L2751" t="s">
        <v>3564</v>
      </c>
      <c r="M2751" t="s">
        <v>549</v>
      </c>
      <c r="N2751" t="s">
        <v>550</v>
      </c>
      <c r="O2751" t="s">
        <v>1923</v>
      </c>
      <c r="P2751" t="s">
        <v>1924</v>
      </c>
      <c r="Q2751" t="s">
        <v>3199</v>
      </c>
    </row>
    <row r="2752" spans="1:17">
      <c r="A2752" t="s">
        <v>23877</v>
      </c>
      <c r="B2752" t="s">
        <v>23878</v>
      </c>
      <c r="C2752" t="s">
        <v>23879</v>
      </c>
      <c r="D2752" s="4">
        <v>45797.506805555553</v>
      </c>
      <c r="E2752" s="4">
        <v>45807.333333333336</v>
      </c>
      <c r="F2752" s="4">
        <v>45807.350694444445</v>
      </c>
      <c r="G2752" s="4"/>
      <c r="H2752" t="s">
        <v>3155</v>
      </c>
      <c r="I2752" t="s">
        <v>3222</v>
      </c>
      <c r="J2752">
        <v>1</v>
      </c>
      <c r="K2752" t="s">
        <v>3223</v>
      </c>
      <c r="L2752" t="s">
        <v>3245</v>
      </c>
      <c r="M2752" t="s">
        <v>549</v>
      </c>
      <c r="N2752" t="s">
        <v>559</v>
      </c>
      <c r="O2752" t="s">
        <v>469</v>
      </c>
      <c r="P2752" t="s">
        <v>180</v>
      </c>
      <c r="Q2752" t="s">
        <v>186</v>
      </c>
    </row>
    <row r="2753" spans="1:17">
      <c r="A2753" t="s">
        <v>23880</v>
      </c>
      <c r="B2753" t="s">
        <v>23881</v>
      </c>
      <c r="C2753" t="s">
        <v>23882</v>
      </c>
      <c r="D2753" s="4">
        <v>45797.506412037037</v>
      </c>
      <c r="E2753" s="4">
        <v>45798.666666666664</v>
      </c>
      <c r="F2753" s="4">
        <v>45798.684027777781</v>
      </c>
      <c r="G2753" s="4">
        <v>45798.665648148148</v>
      </c>
      <c r="H2753" t="s">
        <v>3155</v>
      </c>
      <c r="I2753" t="s">
        <v>3222</v>
      </c>
      <c r="J2753">
        <v>1</v>
      </c>
      <c r="K2753" t="s">
        <v>3223</v>
      </c>
      <c r="L2753" t="s">
        <v>3564</v>
      </c>
      <c r="M2753" t="s">
        <v>549</v>
      </c>
      <c r="N2753" t="s">
        <v>559</v>
      </c>
      <c r="O2753" t="s">
        <v>469</v>
      </c>
      <c r="P2753" t="s">
        <v>180</v>
      </c>
      <c r="Q2753" t="s">
        <v>188</v>
      </c>
    </row>
    <row r="2754" spans="1:17">
      <c r="A2754" t="s">
        <v>23650</v>
      </c>
      <c r="B2754" t="s">
        <v>23651</v>
      </c>
      <c r="C2754" t="s">
        <v>23883</v>
      </c>
      <c r="D2754" s="4">
        <v>45797.503668981481</v>
      </c>
      <c r="E2754" s="4">
        <v>45798.458333333336</v>
      </c>
      <c r="F2754" s="4">
        <v>45798.475694444445</v>
      </c>
      <c r="G2754" s="4"/>
      <c r="H2754" t="s">
        <v>3155</v>
      </c>
      <c r="I2754" t="s">
        <v>3171</v>
      </c>
      <c r="J2754">
        <v>1001</v>
      </c>
      <c r="K2754" t="s">
        <v>3157</v>
      </c>
      <c r="L2754" t="s">
        <v>3245</v>
      </c>
      <c r="M2754" t="s">
        <v>549</v>
      </c>
      <c r="N2754" t="s">
        <v>550</v>
      </c>
      <c r="O2754" t="s">
        <v>551</v>
      </c>
      <c r="P2754" t="s">
        <v>141</v>
      </c>
      <c r="Q2754" t="s">
        <v>231</v>
      </c>
    </row>
    <row r="2755" spans="1:17">
      <c r="A2755" t="s">
        <v>23884</v>
      </c>
      <c r="B2755" t="s">
        <v>23885</v>
      </c>
      <c r="C2755" t="s">
        <v>23886</v>
      </c>
      <c r="D2755" s="4">
        <v>45797.50340277778</v>
      </c>
      <c r="E2755" s="4">
        <v>45798.25</v>
      </c>
      <c r="F2755" s="4">
        <v>45798.288194444445</v>
      </c>
      <c r="G2755" s="4">
        <v>45798.251643518517</v>
      </c>
      <c r="H2755" t="s">
        <v>3155</v>
      </c>
      <c r="I2755" t="s">
        <v>3156</v>
      </c>
      <c r="J2755">
        <v>0</v>
      </c>
      <c r="K2755" t="s">
        <v>3194</v>
      </c>
      <c r="L2755" t="s">
        <v>3564</v>
      </c>
      <c r="M2755" t="s">
        <v>549</v>
      </c>
      <c r="N2755" t="s">
        <v>550</v>
      </c>
      <c r="O2755" t="s">
        <v>136</v>
      </c>
      <c r="P2755" t="s">
        <v>147</v>
      </c>
      <c r="Q2755" t="s">
        <v>254</v>
      </c>
    </row>
    <row r="2756" spans="1:17">
      <c r="A2756" t="s">
        <v>23887</v>
      </c>
      <c r="B2756" t="s">
        <v>23888</v>
      </c>
      <c r="C2756" t="s">
        <v>23889</v>
      </c>
      <c r="D2756" s="4">
        <v>45797.503032407411</v>
      </c>
      <c r="E2756" s="4">
        <v>45802.8125</v>
      </c>
      <c r="F2756" s="4">
        <v>45802.850694444445</v>
      </c>
      <c r="G2756" s="4"/>
      <c r="H2756" t="s">
        <v>3155</v>
      </c>
      <c r="I2756" t="s">
        <v>3240</v>
      </c>
      <c r="J2756">
        <v>0</v>
      </c>
      <c r="K2756" t="s">
        <v>3227</v>
      </c>
      <c r="L2756" t="s">
        <v>3593</v>
      </c>
      <c r="M2756" t="s">
        <v>549</v>
      </c>
      <c r="N2756" t="s">
        <v>550</v>
      </c>
      <c r="O2756" t="s">
        <v>136</v>
      </c>
      <c r="P2756" t="s">
        <v>143</v>
      </c>
      <c r="Q2756" t="s">
        <v>303</v>
      </c>
    </row>
    <row r="2757" spans="1:17">
      <c r="A2757" t="s">
        <v>23884</v>
      </c>
      <c r="B2757" t="s">
        <v>23890</v>
      </c>
      <c r="C2757" t="s">
        <v>23891</v>
      </c>
      <c r="D2757" s="4">
        <v>45797.502384259256</v>
      </c>
      <c r="E2757" s="4">
        <v>45798.291666666664</v>
      </c>
      <c r="F2757" s="4">
        <v>45798.309027777781</v>
      </c>
      <c r="G2757" s="4">
        <v>45798.290717592594</v>
      </c>
      <c r="H2757" t="s">
        <v>3155</v>
      </c>
      <c r="I2757" t="s">
        <v>3171</v>
      </c>
      <c r="J2757">
        <v>1001</v>
      </c>
      <c r="K2757" t="s">
        <v>3157</v>
      </c>
      <c r="L2757" t="s">
        <v>3564</v>
      </c>
      <c r="M2757" t="s">
        <v>549</v>
      </c>
      <c r="N2757" t="s">
        <v>550</v>
      </c>
      <c r="O2757" t="s">
        <v>136</v>
      </c>
      <c r="P2757" t="s">
        <v>147</v>
      </c>
      <c r="Q2757" t="s">
        <v>254</v>
      </c>
    </row>
    <row r="2758" spans="1:17">
      <c r="A2758" t="s">
        <v>23884</v>
      </c>
      <c r="B2758" t="s">
        <v>23892</v>
      </c>
      <c r="C2758" t="s">
        <v>23893</v>
      </c>
      <c r="D2758" s="4">
        <v>45797.500949074078</v>
      </c>
      <c r="E2758" s="4">
        <v>45798.3125</v>
      </c>
      <c r="F2758" s="4">
        <v>45798.329861111109</v>
      </c>
      <c r="G2758" s="4">
        <v>45798.311006944445</v>
      </c>
      <c r="H2758" t="s">
        <v>3155</v>
      </c>
      <c r="I2758" t="s">
        <v>3171</v>
      </c>
      <c r="J2758">
        <v>0</v>
      </c>
      <c r="K2758" t="s">
        <v>3194</v>
      </c>
      <c r="L2758" t="s">
        <v>3564</v>
      </c>
      <c r="M2758" t="s">
        <v>549</v>
      </c>
      <c r="N2758" t="s">
        <v>550</v>
      </c>
      <c r="O2758" t="s">
        <v>136</v>
      </c>
      <c r="P2758" t="s">
        <v>147</v>
      </c>
      <c r="Q2758" t="s">
        <v>254</v>
      </c>
    </row>
    <row r="2759" spans="1:17">
      <c r="A2759" t="s">
        <v>23647</v>
      </c>
      <c r="B2759" t="s">
        <v>23648</v>
      </c>
      <c r="C2759" t="s">
        <v>23894</v>
      </c>
      <c r="D2759" s="4">
        <v>45797.500671296293</v>
      </c>
      <c r="E2759" s="4">
        <v>45797.854166666664</v>
      </c>
      <c r="F2759" s="4">
        <v>45797.892361111109</v>
      </c>
      <c r="G2759" s="4"/>
      <c r="H2759" t="s">
        <v>3155</v>
      </c>
      <c r="I2759" t="s">
        <v>3156</v>
      </c>
      <c r="J2759">
        <v>0</v>
      </c>
      <c r="K2759" t="s">
        <v>3157</v>
      </c>
      <c r="L2759" t="s">
        <v>3245</v>
      </c>
      <c r="M2759" t="s">
        <v>549</v>
      </c>
      <c r="N2759" t="s">
        <v>550</v>
      </c>
      <c r="O2759" t="s">
        <v>551</v>
      </c>
      <c r="P2759" t="s">
        <v>149</v>
      </c>
      <c r="Q2759" t="s">
        <v>213</v>
      </c>
    </row>
    <row r="2760" spans="1:17">
      <c r="A2760" t="s">
        <v>23895</v>
      </c>
      <c r="B2760" t="s">
        <v>23896</v>
      </c>
      <c r="C2760" t="s">
        <v>23897</v>
      </c>
      <c r="D2760" s="4">
        <v>45797.498263888891</v>
      </c>
      <c r="E2760" s="4">
        <v>45800.291666666664</v>
      </c>
      <c r="F2760" s="4">
        <v>45800.309027777781</v>
      </c>
      <c r="G2760" s="4"/>
      <c r="H2760" t="s">
        <v>3155</v>
      </c>
      <c r="I2760" t="s">
        <v>3175</v>
      </c>
      <c r="J2760">
        <v>0</v>
      </c>
      <c r="K2760" t="s">
        <v>3157</v>
      </c>
      <c r="L2760" t="s">
        <v>3593</v>
      </c>
      <c r="M2760" t="s">
        <v>549</v>
      </c>
      <c r="N2760" t="s">
        <v>550</v>
      </c>
      <c r="O2760" t="s">
        <v>551</v>
      </c>
      <c r="P2760" t="s">
        <v>149</v>
      </c>
      <c r="Q2760" t="s">
        <v>208</v>
      </c>
    </row>
    <row r="2761" spans="1:17">
      <c r="A2761" t="s">
        <v>23898</v>
      </c>
      <c r="B2761" t="s">
        <v>23899</v>
      </c>
      <c r="C2761" t="s">
        <v>23900</v>
      </c>
      <c r="D2761" s="4">
        <v>45797.496574074074</v>
      </c>
      <c r="E2761" s="4">
        <v>45799.416666666664</v>
      </c>
      <c r="F2761" s="4">
        <v>45799.454861111109</v>
      </c>
      <c r="G2761" s="4">
        <v>45799.415578703702</v>
      </c>
      <c r="H2761" t="s">
        <v>3155</v>
      </c>
      <c r="I2761" t="s">
        <v>3156</v>
      </c>
      <c r="J2761">
        <v>0</v>
      </c>
      <c r="K2761" t="s">
        <v>3227</v>
      </c>
      <c r="L2761" t="s">
        <v>3564</v>
      </c>
      <c r="M2761" t="s">
        <v>549</v>
      </c>
      <c r="N2761" t="s">
        <v>550</v>
      </c>
      <c r="O2761" t="s">
        <v>551</v>
      </c>
      <c r="P2761" t="s">
        <v>149</v>
      </c>
      <c r="Q2761" t="s">
        <v>205</v>
      </c>
    </row>
    <row r="2762" spans="1:17">
      <c r="A2762" t="s">
        <v>23901</v>
      </c>
      <c r="B2762" t="s">
        <v>23902</v>
      </c>
      <c r="C2762" t="s">
        <v>23903</v>
      </c>
      <c r="D2762" s="4">
        <v>45797.493946759256</v>
      </c>
      <c r="E2762" s="4">
        <v>45801.75</v>
      </c>
      <c r="F2762" s="4">
        <v>45801.788194444445</v>
      </c>
      <c r="G2762" s="4"/>
      <c r="H2762" t="s">
        <v>3155</v>
      </c>
      <c r="I2762" t="s">
        <v>3156</v>
      </c>
      <c r="J2762">
        <v>0</v>
      </c>
      <c r="K2762" t="s">
        <v>3227</v>
      </c>
      <c r="L2762" t="s">
        <v>3245</v>
      </c>
      <c r="M2762" t="s">
        <v>549</v>
      </c>
      <c r="N2762" t="s">
        <v>550</v>
      </c>
      <c r="O2762" t="s">
        <v>136</v>
      </c>
      <c r="P2762" t="s">
        <v>292</v>
      </c>
      <c r="Q2762" t="s">
        <v>295</v>
      </c>
    </row>
    <row r="2763" spans="1:17">
      <c r="A2763" t="s">
        <v>22414</v>
      </c>
      <c r="B2763" t="s">
        <v>22415</v>
      </c>
      <c r="C2763" t="s">
        <v>23904</v>
      </c>
      <c r="D2763" s="4">
        <v>45797.492708333331</v>
      </c>
      <c r="E2763" s="4">
        <v>45801.4375</v>
      </c>
      <c r="F2763" s="4">
        <v>45801.475694444445</v>
      </c>
      <c r="G2763" s="4"/>
      <c r="H2763" t="s">
        <v>3155</v>
      </c>
      <c r="I2763" t="s">
        <v>3156</v>
      </c>
      <c r="J2763">
        <v>0</v>
      </c>
      <c r="K2763" t="s">
        <v>3227</v>
      </c>
      <c r="L2763" t="s">
        <v>3245</v>
      </c>
      <c r="M2763" t="s">
        <v>549</v>
      </c>
      <c r="N2763" t="s">
        <v>559</v>
      </c>
      <c r="O2763" t="s">
        <v>504</v>
      </c>
      <c r="P2763" t="s">
        <v>325</v>
      </c>
      <c r="Q2763" t="s">
        <v>329</v>
      </c>
    </row>
    <row r="2764" spans="1:17">
      <c r="A2764" t="s">
        <v>23884</v>
      </c>
      <c r="B2764" t="s">
        <v>23905</v>
      </c>
      <c r="C2764" t="s">
        <v>23906</v>
      </c>
      <c r="D2764" s="4">
        <v>45797.491851851853</v>
      </c>
      <c r="E2764" s="4">
        <v>45798.3125</v>
      </c>
      <c r="F2764" s="4">
        <v>45798.329861111109</v>
      </c>
      <c r="G2764" s="4">
        <v>45798.306493055556</v>
      </c>
      <c r="H2764" t="s">
        <v>3155</v>
      </c>
      <c r="I2764" t="s">
        <v>3171</v>
      </c>
      <c r="J2764">
        <v>0</v>
      </c>
      <c r="K2764" t="s">
        <v>3227</v>
      </c>
      <c r="L2764" t="s">
        <v>3564</v>
      </c>
      <c r="M2764" t="s">
        <v>549</v>
      </c>
      <c r="N2764" t="s">
        <v>550</v>
      </c>
      <c r="O2764" t="s">
        <v>136</v>
      </c>
      <c r="P2764" t="s">
        <v>147</v>
      </c>
      <c r="Q2764" t="s">
        <v>254</v>
      </c>
    </row>
    <row r="2765" spans="1:17">
      <c r="A2765" t="s">
        <v>23884</v>
      </c>
      <c r="B2765" t="s">
        <v>23885</v>
      </c>
      <c r="C2765" t="s">
        <v>23907</v>
      </c>
      <c r="D2765" s="4">
        <v>45797.490532407406</v>
      </c>
      <c r="E2765" s="4">
        <v>45798.25</v>
      </c>
      <c r="F2765" s="4">
        <v>45798.288194444445</v>
      </c>
      <c r="G2765" s="4"/>
      <c r="H2765" t="s">
        <v>3155</v>
      </c>
      <c r="I2765" t="s">
        <v>3156</v>
      </c>
      <c r="J2765">
        <v>0</v>
      </c>
      <c r="K2765" t="s">
        <v>3194</v>
      </c>
      <c r="L2765" t="s">
        <v>3245</v>
      </c>
      <c r="M2765" t="s">
        <v>549</v>
      </c>
      <c r="N2765" t="s">
        <v>550</v>
      </c>
      <c r="O2765" t="s">
        <v>136</v>
      </c>
      <c r="P2765" t="s">
        <v>147</v>
      </c>
      <c r="Q2765" t="s">
        <v>254</v>
      </c>
    </row>
    <row r="2766" spans="1:17">
      <c r="A2766" t="s">
        <v>23908</v>
      </c>
      <c r="B2766" t="s">
        <v>23909</v>
      </c>
      <c r="C2766" t="s">
        <v>23910</v>
      </c>
      <c r="D2766" s="4">
        <v>45797.48951388889</v>
      </c>
      <c r="E2766" s="4">
        <v>45799.25</v>
      </c>
      <c r="F2766" s="4">
        <v>45799.288194444445</v>
      </c>
      <c r="G2766" s="4">
        <v>45799.249722222223</v>
      </c>
      <c r="H2766" t="s">
        <v>3155</v>
      </c>
      <c r="I2766" t="s">
        <v>3156</v>
      </c>
      <c r="J2766">
        <v>0</v>
      </c>
      <c r="K2766" t="s">
        <v>3163</v>
      </c>
      <c r="L2766" t="s">
        <v>3564</v>
      </c>
      <c r="M2766" t="s">
        <v>549</v>
      </c>
      <c r="N2766" t="s">
        <v>550</v>
      </c>
      <c r="O2766" t="s">
        <v>551</v>
      </c>
      <c r="P2766" t="s">
        <v>149</v>
      </c>
      <c r="Q2766" t="s">
        <v>205</v>
      </c>
    </row>
    <row r="2767" spans="1:17">
      <c r="A2767" t="s">
        <v>23911</v>
      </c>
      <c r="B2767" t="s">
        <v>23912</v>
      </c>
      <c r="C2767" t="s">
        <v>23913</v>
      </c>
      <c r="D2767" s="4">
        <v>45797.488240740742</v>
      </c>
      <c r="E2767" s="4">
        <v>45797.875</v>
      </c>
      <c r="F2767" s="4">
        <v>45797.892361111109</v>
      </c>
      <c r="G2767" s="4">
        <v>45797.87027777778</v>
      </c>
      <c r="H2767" t="s">
        <v>3155</v>
      </c>
      <c r="I2767" t="s">
        <v>3175</v>
      </c>
      <c r="J2767">
        <v>0</v>
      </c>
      <c r="K2767" t="s">
        <v>3157</v>
      </c>
      <c r="L2767" t="s">
        <v>3564</v>
      </c>
      <c r="M2767" t="s">
        <v>549</v>
      </c>
      <c r="N2767" t="s">
        <v>559</v>
      </c>
      <c r="O2767" t="s">
        <v>504</v>
      </c>
      <c r="P2767" t="s">
        <v>325</v>
      </c>
      <c r="Q2767" t="s">
        <v>330</v>
      </c>
    </row>
    <row r="2768" spans="1:17">
      <c r="A2768" t="s">
        <v>23914</v>
      </c>
      <c r="B2768" t="s">
        <v>23915</v>
      </c>
      <c r="C2768" t="s">
        <v>23916</v>
      </c>
      <c r="D2768" s="4">
        <v>45797.481041666666</v>
      </c>
      <c r="E2768" s="4">
        <v>45811.458333333336</v>
      </c>
      <c r="F2768" s="4">
        <v>45811.475694444445</v>
      </c>
      <c r="G2768" s="4"/>
      <c r="H2768" t="s">
        <v>3155</v>
      </c>
      <c r="I2768" t="s">
        <v>3291</v>
      </c>
      <c r="J2768">
        <v>0</v>
      </c>
      <c r="K2768" t="s">
        <v>3157</v>
      </c>
      <c r="L2768" t="s">
        <v>3158</v>
      </c>
      <c r="M2768" t="s">
        <v>549</v>
      </c>
      <c r="N2768" t="s">
        <v>550</v>
      </c>
      <c r="O2768" t="s">
        <v>136</v>
      </c>
      <c r="P2768" t="s">
        <v>292</v>
      </c>
      <c r="Q2768" t="s">
        <v>293</v>
      </c>
    </row>
    <row r="2769" spans="1:17">
      <c r="A2769" t="s">
        <v>23292</v>
      </c>
      <c r="B2769" t="s">
        <v>23295</v>
      </c>
      <c r="C2769" t="s">
        <v>23917</v>
      </c>
      <c r="D2769" s="4">
        <v>45797.480497685188</v>
      </c>
      <c r="E2769" s="4">
        <v>45798.895833333336</v>
      </c>
      <c r="F2769" s="4">
        <v>45798.913194444445</v>
      </c>
      <c r="G2769" s="4"/>
      <c r="H2769" t="s">
        <v>3155</v>
      </c>
      <c r="I2769" t="s">
        <v>3175</v>
      </c>
      <c r="J2769">
        <v>1001</v>
      </c>
      <c r="K2769" t="s">
        <v>3194</v>
      </c>
      <c r="L2769" t="s">
        <v>3245</v>
      </c>
      <c r="M2769" t="s">
        <v>549</v>
      </c>
      <c r="N2769" t="s">
        <v>550</v>
      </c>
      <c r="O2769" t="s">
        <v>136</v>
      </c>
      <c r="P2769" t="s">
        <v>147</v>
      </c>
      <c r="Q2769" t="s">
        <v>253</v>
      </c>
    </row>
    <row r="2770" spans="1:17">
      <c r="A2770" t="s">
        <v>23292</v>
      </c>
      <c r="B2770" t="s">
        <v>23293</v>
      </c>
      <c r="C2770" t="s">
        <v>23918</v>
      </c>
      <c r="D2770" s="4">
        <v>45797.479143518518</v>
      </c>
      <c r="E2770" s="4">
        <v>45798.916666666664</v>
      </c>
      <c r="F2770" s="4">
        <v>45798.934027777781</v>
      </c>
      <c r="G2770" s="4"/>
      <c r="H2770" t="s">
        <v>3155</v>
      </c>
      <c r="I2770" t="s">
        <v>3175</v>
      </c>
      <c r="J2770">
        <v>0</v>
      </c>
      <c r="K2770" t="s">
        <v>3157</v>
      </c>
      <c r="L2770" t="s">
        <v>3245</v>
      </c>
      <c r="M2770" t="s">
        <v>549</v>
      </c>
      <c r="N2770" t="s">
        <v>550</v>
      </c>
      <c r="O2770" t="s">
        <v>136</v>
      </c>
      <c r="P2770" t="s">
        <v>147</v>
      </c>
      <c r="Q2770" t="s">
        <v>253</v>
      </c>
    </row>
    <row r="2771" spans="1:17">
      <c r="A2771" t="s">
        <v>33236</v>
      </c>
      <c r="B2771" t="s">
        <v>33237</v>
      </c>
      <c r="C2771" t="s">
        <v>33238</v>
      </c>
      <c r="D2771" s="4">
        <v>45797.47755787037</v>
      </c>
      <c r="E2771" s="4">
        <v>45798.4375</v>
      </c>
      <c r="F2771" s="4">
        <v>45798.454861111109</v>
      </c>
      <c r="G2771" s="4">
        <v>45798.438136574077</v>
      </c>
      <c r="H2771" t="s">
        <v>3155</v>
      </c>
      <c r="I2771" t="s">
        <v>3171</v>
      </c>
      <c r="J2771">
        <v>0</v>
      </c>
      <c r="K2771" t="s">
        <v>3194</v>
      </c>
      <c r="L2771" t="s">
        <v>3564</v>
      </c>
      <c r="M2771" t="s">
        <v>549</v>
      </c>
      <c r="N2771" t="s">
        <v>550</v>
      </c>
      <c r="O2771" t="s">
        <v>616</v>
      </c>
      <c r="P2771" t="s">
        <v>314</v>
      </c>
      <c r="Q2771" t="s">
        <v>33152</v>
      </c>
    </row>
    <row r="2772" spans="1:17">
      <c r="A2772" t="s">
        <v>23557</v>
      </c>
      <c r="B2772" t="s">
        <v>23558</v>
      </c>
      <c r="C2772" t="s">
        <v>23919</v>
      </c>
      <c r="D2772" s="4">
        <v>45797.477418981478</v>
      </c>
      <c r="E2772" s="4">
        <v>45800.291666666664</v>
      </c>
      <c r="F2772" s="4">
        <v>45800.309027777781</v>
      </c>
      <c r="G2772" s="4"/>
      <c r="H2772" t="s">
        <v>3155</v>
      </c>
      <c r="I2772" t="s">
        <v>3171</v>
      </c>
      <c r="J2772">
        <v>1001</v>
      </c>
      <c r="K2772" t="s">
        <v>3157</v>
      </c>
      <c r="L2772" t="s">
        <v>3245</v>
      </c>
      <c r="M2772" t="s">
        <v>549</v>
      </c>
      <c r="N2772" t="s">
        <v>550</v>
      </c>
      <c r="O2772" t="s">
        <v>551</v>
      </c>
      <c r="P2772" t="s">
        <v>242</v>
      </c>
      <c r="Q2772" t="s">
        <v>246</v>
      </c>
    </row>
    <row r="2773" spans="1:17">
      <c r="A2773" t="s">
        <v>22926</v>
      </c>
      <c r="B2773" t="s">
        <v>22927</v>
      </c>
      <c r="C2773" t="s">
        <v>23920</v>
      </c>
      <c r="D2773" s="4">
        <v>45797.471724537034</v>
      </c>
      <c r="E2773" s="4">
        <v>45802.375</v>
      </c>
      <c r="F2773" s="4">
        <v>45802.392361111109</v>
      </c>
      <c r="G2773" s="4"/>
      <c r="H2773" t="s">
        <v>3155</v>
      </c>
      <c r="I2773" t="s">
        <v>3175</v>
      </c>
      <c r="J2773">
        <v>0</v>
      </c>
      <c r="K2773" t="s">
        <v>3157</v>
      </c>
      <c r="L2773" t="s">
        <v>3245</v>
      </c>
      <c r="M2773" t="s">
        <v>549</v>
      </c>
      <c r="N2773" t="s">
        <v>550</v>
      </c>
      <c r="O2773" t="s">
        <v>551</v>
      </c>
      <c r="P2773" t="s">
        <v>145</v>
      </c>
      <c r="Q2773" t="s">
        <v>215</v>
      </c>
    </row>
    <row r="2774" spans="1:17">
      <c r="A2774" t="s">
        <v>23921</v>
      </c>
      <c r="B2774" t="s">
        <v>23922</v>
      </c>
      <c r="C2774" t="s">
        <v>23923</v>
      </c>
      <c r="D2774" s="4">
        <v>45797.471574074072</v>
      </c>
      <c r="E2774" s="4">
        <v>45808.625</v>
      </c>
      <c r="F2774" s="4">
        <v>45808.663194444445</v>
      </c>
      <c r="G2774" s="4"/>
      <c r="H2774" t="s">
        <v>3155</v>
      </c>
      <c r="I2774" t="s">
        <v>3240</v>
      </c>
      <c r="J2774">
        <v>1002</v>
      </c>
      <c r="K2774" t="s">
        <v>3157</v>
      </c>
      <c r="L2774" t="s">
        <v>3158</v>
      </c>
      <c r="M2774" t="s">
        <v>549</v>
      </c>
      <c r="N2774" t="s">
        <v>550</v>
      </c>
      <c r="O2774" t="s">
        <v>551</v>
      </c>
      <c r="P2774" t="s">
        <v>242</v>
      </c>
      <c r="Q2774" t="s">
        <v>243</v>
      </c>
    </row>
    <row r="2775" spans="1:17">
      <c r="A2775" t="s">
        <v>23924</v>
      </c>
      <c r="B2775" t="s">
        <v>23925</v>
      </c>
      <c r="C2775" t="s">
        <v>23926</v>
      </c>
      <c r="D2775" s="4">
        <v>45797.470451388886</v>
      </c>
      <c r="E2775" s="4">
        <v>45799.791666666664</v>
      </c>
      <c r="F2775" s="4">
        <v>45799.829861111109</v>
      </c>
      <c r="G2775" s="4">
        <v>45799.790717592594</v>
      </c>
      <c r="H2775" t="s">
        <v>3155</v>
      </c>
      <c r="I2775" t="s">
        <v>3156</v>
      </c>
      <c r="J2775">
        <v>0</v>
      </c>
      <c r="K2775" t="s">
        <v>3157</v>
      </c>
      <c r="L2775" t="s">
        <v>3564</v>
      </c>
      <c r="M2775" t="s">
        <v>549</v>
      </c>
      <c r="N2775" t="s">
        <v>550</v>
      </c>
      <c r="O2775" t="s">
        <v>616</v>
      </c>
      <c r="P2775" t="s">
        <v>314</v>
      </c>
      <c r="Q2775" t="s">
        <v>317</v>
      </c>
    </row>
    <row r="2776" spans="1:17">
      <c r="A2776" t="s">
        <v>21118</v>
      </c>
      <c r="B2776" t="s">
        <v>21119</v>
      </c>
      <c r="C2776" t="s">
        <v>23927</v>
      </c>
      <c r="D2776" s="4">
        <v>45797.468321759261</v>
      </c>
      <c r="E2776" s="4">
        <v>45799.770833333336</v>
      </c>
      <c r="F2776" s="4">
        <v>45799.809027777781</v>
      </c>
      <c r="G2776" s="4">
        <v>45799.765636574077</v>
      </c>
      <c r="H2776" t="s">
        <v>3155</v>
      </c>
      <c r="I2776" t="s">
        <v>3156</v>
      </c>
      <c r="J2776">
        <v>0</v>
      </c>
      <c r="K2776" t="s">
        <v>3163</v>
      </c>
      <c r="L2776" t="s">
        <v>3564</v>
      </c>
      <c r="M2776" t="s">
        <v>549</v>
      </c>
      <c r="N2776" t="s">
        <v>550</v>
      </c>
      <c r="O2776" t="s">
        <v>551</v>
      </c>
      <c r="P2776" t="s">
        <v>145</v>
      </c>
      <c r="Q2776" t="s">
        <v>216</v>
      </c>
    </row>
    <row r="2777" spans="1:17">
      <c r="A2777" t="s">
        <v>23928</v>
      </c>
      <c r="B2777" t="s">
        <v>23929</v>
      </c>
      <c r="C2777" t="s">
        <v>23930</v>
      </c>
      <c r="D2777" s="4">
        <v>45797.468229166669</v>
      </c>
      <c r="E2777" s="4">
        <v>45798.479166666664</v>
      </c>
      <c r="F2777" s="4">
        <v>45798.496527777781</v>
      </c>
      <c r="G2777" s="4"/>
      <c r="H2777" t="s">
        <v>3155</v>
      </c>
      <c r="I2777" t="s">
        <v>3171</v>
      </c>
      <c r="J2777">
        <v>1001</v>
      </c>
      <c r="K2777" t="s">
        <v>3157</v>
      </c>
      <c r="L2777" t="s">
        <v>3593</v>
      </c>
      <c r="M2777" t="s">
        <v>549</v>
      </c>
      <c r="N2777" t="s">
        <v>550</v>
      </c>
      <c r="O2777" t="s">
        <v>551</v>
      </c>
      <c r="P2777" t="s">
        <v>242</v>
      </c>
      <c r="Q2777" t="s">
        <v>243</v>
      </c>
    </row>
    <row r="2778" spans="1:17">
      <c r="A2778" t="s">
        <v>23931</v>
      </c>
      <c r="B2778" t="s">
        <v>23932</v>
      </c>
      <c r="C2778" t="s">
        <v>23933</v>
      </c>
      <c r="D2778" s="4">
        <v>45797.46603009259</v>
      </c>
      <c r="E2778" s="4">
        <v>45799.729166666664</v>
      </c>
      <c r="F2778" s="4">
        <v>45799.767361111109</v>
      </c>
      <c r="G2778" s="4">
        <v>45799.729305555556</v>
      </c>
      <c r="H2778" t="s">
        <v>3155</v>
      </c>
      <c r="I2778" t="s">
        <v>3673</v>
      </c>
      <c r="J2778">
        <v>0</v>
      </c>
      <c r="K2778" t="s">
        <v>3194</v>
      </c>
      <c r="L2778" t="s">
        <v>3564</v>
      </c>
      <c r="M2778" t="s">
        <v>549</v>
      </c>
      <c r="N2778" t="s">
        <v>559</v>
      </c>
      <c r="O2778" t="s">
        <v>504</v>
      </c>
      <c r="P2778" t="s">
        <v>325</v>
      </c>
      <c r="Q2778" t="s">
        <v>338</v>
      </c>
    </row>
    <row r="2779" spans="1:17">
      <c r="A2779" t="s">
        <v>23934</v>
      </c>
      <c r="B2779" t="s">
        <v>23935</v>
      </c>
      <c r="C2779" t="s">
        <v>23936</v>
      </c>
      <c r="D2779" s="4">
        <v>45797.465451388889</v>
      </c>
      <c r="E2779" s="4">
        <v>45812.291666666664</v>
      </c>
      <c r="F2779" s="4">
        <v>45812.309027777781</v>
      </c>
      <c r="G2779" s="4"/>
      <c r="H2779" t="s">
        <v>3155</v>
      </c>
      <c r="I2779" t="s">
        <v>3171</v>
      </c>
      <c r="J2779">
        <v>1001</v>
      </c>
      <c r="K2779" t="s">
        <v>3157</v>
      </c>
      <c r="L2779" t="s">
        <v>3158</v>
      </c>
      <c r="M2779" t="s">
        <v>549</v>
      </c>
      <c r="N2779" t="s">
        <v>550</v>
      </c>
      <c r="O2779" t="s">
        <v>136</v>
      </c>
      <c r="P2779" t="s">
        <v>147</v>
      </c>
      <c r="Q2779" t="s">
        <v>258</v>
      </c>
    </row>
    <row r="2780" spans="1:17">
      <c r="A2780" t="s">
        <v>23924</v>
      </c>
      <c r="B2780" t="s">
        <v>23925</v>
      </c>
      <c r="C2780" t="s">
        <v>23937</v>
      </c>
      <c r="D2780" s="4">
        <v>45797.463888888888</v>
      </c>
      <c r="E2780" s="4">
        <v>45799.833333333336</v>
      </c>
      <c r="F2780" s="4">
        <v>45799.850694444445</v>
      </c>
      <c r="G2780" s="4"/>
      <c r="H2780" t="s">
        <v>3155</v>
      </c>
      <c r="I2780" t="s">
        <v>3184</v>
      </c>
      <c r="J2780">
        <v>1</v>
      </c>
      <c r="K2780" t="s">
        <v>3227</v>
      </c>
      <c r="L2780" t="s">
        <v>3245</v>
      </c>
      <c r="M2780" t="s">
        <v>549</v>
      </c>
      <c r="N2780" t="s">
        <v>550</v>
      </c>
      <c r="O2780" t="s">
        <v>616</v>
      </c>
      <c r="P2780" t="s">
        <v>314</v>
      </c>
      <c r="Q2780" t="s">
        <v>317</v>
      </c>
    </row>
    <row r="2781" spans="1:17">
      <c r="A2781" t="s">
        <v>23934</v>
      </c>
      <c r="B2781" t="s">
        <v>23938</v>
      </c>
      <c r="C2781" t="s">
        <v>23939</v>
      </c>
      <c r="D2781" s="4">
        <v>45797.462650462963</v>
      </c>
      <c r="E2781" s="4">
        <v>45812.291666666664</v>
      </c>
      <c r="F2781" s="4">
        <v>45812.309027777781</v>
      </c>
      <c r="G2781" s="4"/>
      <c r="H2781" t="s">
        <v>3155</v>
      </c>
      <c r="I2781" t="s">
        <v>3171</v>
      </c>
      <c r="J2781">
        <v>1001</v>
      </c>
      <c r="K2781" t="s">
        <v>3157</v>
      </c>
      <c r="L2781" t="s">
        <v>3158</v>
      </c>
      <c r="M2781" t="s">
        <v>549</v>
      </c>
      <c r="N2781" t="s">
        <v>550</v>
      </c>
      <c r="O2781" t="s">
        <v>136</v>
      </c>
      <c r="P2781" t="s">
        <v>147</v>
      </c>
      <c r="Q2781" t="s">
        <v>258</v>
      </c>
    </row>
    <row r="2782" spans="1:17">
      <c r="A2782" t="s">
        <v>23940</v>
      </c>
      <c r="B2782" t="s">
        <v>23941</v>
      </c>
      <c r="C2782" t="s">
        <v>23942</v>
      </c>
      <c r="D2782" s="4">
        <v>45797.455300925925</v>
      </c>
      <c r="E2782" s="4">
        <v>45798.416666666664</v>
      </c>
      <c r="F2782" s="4">
        <v>45798.434027777781</v>
      </c>
      <c r="G2782" s="4">
        <v>45798.415335648147</v>
      </c>
      <c r="H2782" t="s">
        <v>3155</v>
      </c>
      <c r="I2782" t="s">
        <v>3222</v>
      </c>
      <c r="J2782">
        <v>1</v>
      </c>
      <c r="K2782" t="s">
        <v>3223</v>
      </c>
      <c r="L2782" t="s">
        <v>3564</v>
      </c>
      <c r="M2782" t="s">
        <v>549</v>
      </c>
      <c r="N2782" t="s">
        <v>550</v>
      </c>
      <c r="O2782" t="s">
        <v>551</v>
      </c>
      <c r="P2782" t="s">
        <v>145</v>
      </c>
      <c r="Q2782" t="s">
        <v>215</v>
      </c>
    </row>
    <row r="2783" spans="1:17">
      <c r="A2783" t="s">
        <v>23943</v>
      </c>
      <c r="B2783" t="s">
        <v>23944</v>
      </c>
      <c r="C2783" t="s">
        <v>23945</v>
      </c>
      <c r="D2783" s="4">
        <v>45797.454131944447</v>
      </c>
      <c r="E2783" s="4">
        <v>45808.583333333336</v>
      </c>
      <c r="F2783" s="4">
        <v>45808.600694444445</v>
      </c>
      <c r="G2783" s="4"/>
      <c r="H2783" t="s">
        <v>3155</v>
      </c>
      <c r="I2783" t="s">
        <v>3175</v>
      </c>
      <c r="J2783">
        <v>0</v>
      </c>
      <c r="K2783" t="s">
        <v>3157</v>
      </c>
      <c r="L2783" t="s">
        <v>3158</v>
      </c>
      <c r="M2783" t="s">
        <v>549</v>
      </c>
      <c r="N2783" t="s">
        <v>559</v>
      </c>
      <c r="O2783" t="s">
        <v>504</v>
      </c>
      <c r="P2783" t="s">
        <v>325</v>
      </c>
      <c r="Q2783" t="s">
        <v>332</v>
      </c>
    </row>
    <row r="2784" spans="1:17">
      <c r="A2784" t="s">
        <v>23946</v>
      </c>
      <c r="B2784" t="s">
        <v>23947</v>
      </c>
      <c r="C2784" t="s">
        <v>23948</v>
      </c>
      <c r="D2784" s="4">
        <v>45797.453275462962</v>
      </c>
      <c r="E2784" s="4">
        <v>45798.291666666664</v>
      </c>
      <c r="F2784" s="4">
        <v>45798.329861111109</v>
      </c>
      <c r="G2784" s="4">
        <v>45798.291076388887</v>
      </c>
      <c r="H2784" t="s">
        <v>3155</v>
      </c>
      <c r="I2784" t="s">
        <v>3156</v>
      </c>
      <c r="J2784">
        <v>0</v>
      </c>
      <c r="K2784" t="s">
        <v>3157</v>
      </c>
      <c r="L2784" t="s">
        <v>3564</v>
      </c>
      <c r="M2784" t="s">
        <v>549</v>
      </c>
      <c r="N2784" t="s">
        <v>550</v>
      </c>
      <c r="O2784" t="s">
        <v>136</v>
      </c>
      <c r="P2784" t="s">
        <v>147</v>
      </c>
      <c r="Q2784" t="s">
        <v>254</v>
      </c>
    </row>
    <row r="2785" spans="1:17">
      <c r="A2785" t="s">
        <v>23949</v>
      </c>
      <c r="B2785" t="s">
        <v>23950</v>
      </c>
      <c r="C2785" t="s">
        <v>23951</v>
      </c>
      <c r="D2785" s="4">
        <v>45797.451354166667</v>
      </c>
      <c r="E2785" s="4">
        <v>45799.1875</v>
      </c>
      <c r="F2785" s="4">
        <v>45799.204861111109</v>
      </c>
      <c r="G2785" s="4">
        <v>45799.198067129626</v>
      </c>
      <c r="H2785" t="s">
        <v>3155</v>
      </c>
      <c r="I2785" t="s">
        <v>3171</v>
      </c>
      <c r="J2785">
        <v>0</v>
      </c>
      <c r="K2785" t="s">
        <v>3157</v>
      </c>
      <c r="L2785" t="s">
        <v>3564</v>
      </c>
      <c r="M2785" t="s">
        <v>549</v>
      </c>
      <c r="N2785" t="s">
        <v>550</v>
      </c>
      <c r="O2785" t="s">
        <v>136</v>
      </c>
      <c r="P2785" t="s">
        <v>147</v>
      </c>
      <c r="Q2785" t="s">
        <v>262</v>
      </c>
    </row>
    <row r="2786" spans="1:17">
      <c r="A2786" t="s">
        <v>23952</v>
      </c>
      <c r="B2786" t="s">
        <v>23953</v>
      </c>
      <c r="C2786" t="s">
        <v>23954</v>
      </c>
      <c r="D2786" s="4">
        <v>45797.448506944442</v>
      </c>
      <c r="E2786" s="4">
        <v>45800.208333333336</v>
      </c>
      <c r="F2786" s="4">
        <v>45800.225694444445</v>
      </c>
      <c r="G2786" s="4">
        <v>45800.20752314815</v>
      </c>
      <c r="H2786" t="s">
        <v>3155</v>
      </c>
      <c r="I2786" t="s">
        <v>3175</v>
      </c>
      <c r="J2786">
        <v>0</v>
      </c>
      <c r="K2786" t="s">
        <v>3157</v>
      </c>
      <c r="L2786" t="s">
        <v>3564</v>
      </c>
      <c r="M2786" t="s">
        <v>549</v>
      </c>
      <c r="N2786" t="s">
        <v>550</v>
      </c>
      <c r="O2786" t="s">
        <v>136</v>
      </c>
      <c r="P2786" t="s">
        <v>147</v>
      </c>
      <c r="Q2786" t="s">
        <v>253</v>
      </c>
    </row>
    <row r="2787" spans="1:17">
      <c r="A2787" t="s">
        <v>23955</v>
      </c>
      <c r="B2787" t="s">
        <v>23956</v>
      </c>
      <c r="C2787" t="s">
        <v>23957</v>
      </c>
      <c r="D2787" s="4">
        <v>45797.446689814817</v>
      </c>
      <c r="E2787" s="4">
        <v>45798.291666666664</v>
      </c>
      <c r="F2787" s="4">
        <v>45798.309027777781</v>
      </c>
      <c r="G2787" s="4">
        <v>45798.292372685188</v>
      </c>
      <c r="H2787" t="s">
        <v>3155</v>
      </c>
      <c r="I2787" t="s">
        <v>3171</v>
      </c>
      <c r="J2787">
        <v>1001</v>
      </c>
      <c r="K2787" t="s">
        <v>3157</v>
      </c>
      <c r="L2787" t="s">
        <v>3564</v>
      </c>
      <c r="M2787" t="s">
        <v>549</v>
      </c>
      <c r="N2787" t="s">
        <v>559</v>
      </c>
      <c r="O2787" t="s">
        <v>469</v>
      </c>
      <c r="P2787" t="s">
        <v>180</v>
      </c>
      <c r="Q2787" t="s">
        <v>187</v>
      </c>
    </row>
    <row r="2788" spans="1:17">
      <c r="A2788" t="s">
        <v>23958</v>
      </c>
      <c r="B2788" t="s">
        <v>23959</v>
      </c>
      <c r="C2788" t="s">
        <v>23960</v>
      </c>
      <c r="D2788" s="4">
        <v>45797.442442129628</v>
      </c>
      <c r="E2788" s="4">
        <v>45798.708333333336</v>
      </c>
      <c r="F2788" s="4">
        <v>45798.746527777781</v>
      </c>
      <c r="G2788" s="4">
        <v>45798.706284722219</v>
      </c>
      <c r="H2788" t="s">
        <v>3155</v>
      </c>
      <c r="I2788" t="s">
        <v>3156</v>
      </c>
      <c r="J2788">
        <v>0</v>
      </c>
      <c r="K2788" t="s">
        <v>3157</v>
      </c>
      <c r="L2788" t="s">
        <v>3564</v>
      </c>
      <c r="M2788" t="s">
        <v>549</v>
      </c>
      <c r="N2788" t="s">
        <v>559</v>
      </c>
      <c r="O2788" t="s">
        <v>469</v>
      </c>
      <c r="P2788" t="s">
        <v>180</v>
      </c>
      <c r="Q2788" t="s">
        <v>188</v>
      </c>
    </row>
    <row r="2789" spans="1:17">
      <c r="A2789" t="s">
        <v>23961</v>
      </c>
      <c r="B2789" t="s">
        <v>23962</v>
      </c>
      <c r="C2789" t="s">
        <v>23963</v>
      </c>
      <c r="D2789" s="4">
        <v>45797.442071759258</v>
      </c>
      <c r="E2789" s="4">
        <v>45802.333333333336</v>
      </c>
      <c r="F2789" s="4">
        <v>45802.350694444445</v>
      </c>
      <c r="G2789" s="4">
        <v>45802.329131944447</v>
      </c>
      <c r="H2789" t="s">
        <v>3155</v>
      </c>
      <c r="I2789" t="s">
        <v>3162</v>
      </c>
      <c r="J2789">
        <v>0</v>
      </c>
      <c r="K2789" t="s">
        <v>3227</v>
      </c>
      <c r="L2789" t="s">
        <v>3564</v>
      </c>
      <c r="M2789" t="s">
        <v>549</v>
      </c>
      <c r="N2789" t="s">
        <v>550</v>
      </c>
      <c r="O2789" t="s">
        <v>1923</v>
      </c>
      <c r="P2789" t="s">
        <v>1924</v>
      </c>
      <c r="Q2789" t="s">
        <v>3281</v>
      </c>
    </row>
    <row r="2790" spans="1:17">
      <c r="A2790" t="s">
        <v>23964</v>
      </c>
      <c r="B2790" t="s">
        <v>23965</v>
      </c>
      <c r="C2790" t="s">
        <v>23966</v>
      </c>
      <c r="D2790" s="4">
        <v>45797.439201388886</v>
      </c>
      <c r="E2790" s="4">
        <v>45800.145833333336</v>
      </c>
      <c r="F2790" s="4">
        <v>45800.163194444445</v>
      </c>
      <c r="G2790" s="4"/>
      <c r="H2790" t="s">
        <v>3155</v>
      </c>
      <c r="I2790" t="s">
        <v>3171</v>
      </c>
      <c r="J2790">
        <v>0</v>
      </c>
      <c r="K2790" t="s">
        <v>3157</v>
      </c>
      <c r="L2790" t="s">
        <v>3245</v>
      </c>
      <c r="M2790" t="s">
        <v>549</v>
      </c>
      <c r="N2790" t="s">
        <v>550</v>
      </c>
      <c r="O2790" t="s">
        <v>616</v>
      </c>
      <c r="P2790" t="s">
        <v>314</v>
      </c>
      <c r="Q2790" t="s">
        <v>322</v>
      </c>
    </row>
    <row r="2791" spans="1:17">
      <c r="A2791" t="s">
        <v>23836</v>
      </c>
      <c r="B2791" t="s">
        <v>23837</v>
      </c>
      <c r="C2791" t="s">
        <v>23967</v>
      </c>
      <c r="D2791" s="4">
        <v>45797.43849537037</v>
      </c>
      <c r="E2791" s="4">
        <v>45802.458333333336</v>
      </c>
      <c r="F2791" s="4">
        <v>45802.496527777781</v>
      </c>
      <c r="G2791" s="4"/>
      <c r="H2791" t="s">
        <v>3155</v>
      </c>
      <c r="I2791" t="s">
        <v>3673</v>
      </c>
      <c r="J2791">
        <v>0</v>
      </c>
      <c r="K2791" t="s">
        <v>3157</v>
      </c>
      <c r="L2791" t="s">
        <v>3245</v>
      </c>
      <c r="M2791" t="s">
        <v>549</v>
      </c>
      <c r="N2791" t="s">
        <v>559</v>
      </c>
      <c r="O2791" t="s">
        <v>504</v>
      </c>
      <c r="P2791" t="s">
        <v>325</v>
      </c>
      <c r="Q2791" t="s">
        <v>326</v>
      </c>
    </row>
    <row r="2792" spans="1:17">
      <c r="A2792" t="s">
        <v>23968</v>
      </c>
      <c r="B2792" t="s">
        <v>23969</v>
      </c>
      <c r="C2792" t="s">
        <v>23970</v>
      </c>
      <c r="D2792" s="4">
        <v>45797.427719907406</v>
      </c>
      <c r="E2792" s="4">
        <v>45798.458333333336</v>
      </c>
      <c r="F2792" s="4">
        <v>45798.475694444445</v>
      </c>
      <c r="G2792" s="4">
        <v>45798.458553240744</v>
      </c>
      <c r="H2792" t="s">
        <v>3155</v>
      </c>
      <c r="I2792" t="s">
        <v>3222</v>
      </c>
      <c r="J2792">
        <v>1</v>
      </c>
      <c r="K2792" t="s">
        <v>3223</v>
      </c>
      <c r="L2792" t="s">
        <v>3564</v>
      </c>
      <c r="M2792" t="s">
        <v>549</v>
      </c>
      <c r="N2792" t="s">
        <v>550</v>
      </c>
      <c r="O2792" t="s">
        <v>136</v>
      </c>
      <c r="P2792" t="s">
        <v>147</v>
      </c>
      <c r="Q2792" t="s">
        <v>21124</v>
      </c>
    </row>
    <row r="2793" spans="1:17">
      <c r="A2793" t="s">
        <v>23971</v>
      </c>
      <c r="B2793" t="s">
        <v>23972</v>
      </c>
      <c r="C2793" t="s">
        <v>23973</v>
      </c>
      <c r="D2793" s="4">
        <v>45797.426608796297</v>
      </c>
      <c r="E2793" s="4">
        <v>45798.3125</v>
      </c>
      <c r="F2793" s="4">
        <v>45798.329861111109</v>
      </c>
      <c r="G2793" s="4">
        <v>45798.303425925929</v>
      </c>
      <c r="H2793" t="s">
        <v>3155</v>
      </c>
      <c r="I2793" t="s">
        <v>3175</v>
      </c>
      <c r="J2793">
        <v>0</v>
      </c>
      <c r="K2793" t="s">
        <v>3157</v>
      </c>
      <c r="L2793" t="s">
        <v>3564</v>
      </c>
      <c r="M2793" t="s">
        <v>549</v>
      </c>
      <c r="N2793" t="s">
        <v>550</v>
      </c>
      <c r="O2793" t="s">
        <v>136</v>
      </c>
      <c r="P2793" t="s">
        <v>147</v>
      </c>
      <c r="Q2793" t="s">
        <v>253</v>
      </c>
    </row>
    <row r="2794" spans="1:17">
      <c r="A2794" t="s">
        <v>23974</v>
      </c>
      <c r="B2794" t="s">
        <v>23975</v>
      </c>
      <c r="C2794" t="s">
        <v>23976</v>
      </c>
      <c r="D2794" s="4">
        <v>45797.426458333335</v>
      </c>
      <c r="E2794" s="4">
        <v>45798.25</v>
      </c>
      <c r="F2794" s="4">
        <v>45798.267361111109</v>
      </c>
      <c r="G2794" s="4">
        <v>45798.259189814817</v>
      </c>
      <c r="H2794" t="s">
        <v>3155</v>
      </c>
      <c r="I2794" t="s">
        <v>3171</v>
      </c>
      <c r="J2794">
        <v>0</v>
      </c>
      <c r="K2794" t="s">
        <v>3194</v>
      </c>
      <c r="L2794" t="s">
        <v>3564</v>
      </c>
      <c r="M2794" t="s">
        <v>549</v>
      </c>
      <c r="N2794" t="s">
        <v>559</v>
      </c>
      <c r="O2794" t="s">
        <v>469</v>
      </c>
      <c r="P2794" t="s">
        <v>180</v>
      </c>
      <c r="Q2794" t="s">
        <v>14107</v>
      </c>
    </row>
    <row r="2795" spans="1:17">
      <c r="A2795" t="s">
        <v>23977</v>
      </c>
      <c r="B2795" t="s">
        <v>23978</v>
      </c>
      <c r="C2795" t="s">
        <v>23979</v>
      </c>
      <c r="D2795" s="4">
        <v>45797.425462962965</v>
      </c>
      <c r="E2795" s="4">
        <v>45798.4375</v>
      </c>
      <c r="F2795" s="4">
        <v>45798.454861111109</v>
      </c>
      <c r="G2795" s="4"/>
      <c r="H2795" t="s">
        <v>3155</v>
      </c>
      <c r="I2795" t="s">
        <v>3291</v>
      </c>
      <c r="J2795">
        <v>0</v>
      </c>
      <c r="K2795" t="s">
        <v>3194</v>
      </c>
      <c r="L2795" t="s">
        <v>3593</v>
      </c>
      <c r="M2795" t="s">
        <v>549</v>
      </c>
      <c r="N2795" t="s">
        <v>550</v>
      </c>
      <c r="O2795" t="s">
        <v>136</v>
      </c>
      <c r="P2795" t="s">
        <v>283</v>
      </c>
      <c r="Q2795" t="s">
        <v>286</v>
      </c>
    </row>
    <row r="2796" spans="1:17">
      <c r="A2796" t="s">
        <v>23980</v>
      </c>
      <c r="B2796" t="s">
        <v>23981</v>
      </c>
      <c r="C2796" t="s">
        <v>23982</v>
      </c>
      <c r="D2796" s="4">
        <v>45797.419618055559</v>
      </c>
      <c r="E2796" s="4">
        <v>45801.916666666664</v>
      </c>
      <c r="F2796" s="4">
        <v>45801.934027777781</v>
      </c>
      <c r="G2796" s="4">
        <v>45801.917708333334</v>
      </c>
      <c r="H2796" t="s">
        <v>3155</v>
      </c>
      <c r="I2796" t="s">
        <v>3171</v>
      </c>
      <c r="J2796">
        <v>0</v>
      </c>
      <c r="K2796" t="s">
        <v>3194</v>
      </c>
      <c r="L2796" t="s">
        <v>3564</v>
      </c>
      <c r="M2796" t="s">
        <v>549</v>
      </c>
      <c r="N2796" t="s">
        <v>550</v>
      </c>
      <c r="O2796" t="s">
        <v>551</v>
      </c>
      <c r="P2796" t="s">
        <v>149</v>
      </c>
      <c r="Q2796" t="s">
        <v>210</v>
      </c>
    </row>
    <row r="2797" spans="1:17">
      <c r="A2797" t="s">
        <v>20554</v>
      </c>
      <c r="B2797" t="s">
        <v>20555</v>
      </c>
      <c r="C2797" t="s">
        <v>23983</v>
      </c>
      <c r="D2797" s="4">
        <v>45797.407210648147</v>
      </c>
      <c r="E2797" s="4">
        <v>45802.895833333336</v>
      </c>
      <c r="F2797" s="4">
        <v>45802.934027777781</v>
      </c>
      <c r="G2797" s="4"/>
      <c r="H2797" t="s">
        <v>3155</v>
      </c>
      <c r="I2797" t="s">
        <v>3156</v>
      </c>
      <c r="J2797">
        <v>0</v>
      </c>
      <c r="K2797" t="s">
        <v>3194</v>
      </c>
      <c r="L2797" t="s">
        <v>3245</v>
      </c>
      <c r="M2797" t="s">
        <v>549</v>
      </c>
      <c r="N2797" t="s">
        <v>550</v>
      </c>
      <c r="O2797" t="s">
        <v>616</v>
      </c>
      <c r="P2797" t="s">
        <v>314</v>
      </c>
      <c r="Q2797" t="s">
        <v>319</v>
      </c>
    </row>
    <row r="2798" spans="1:17">
      <c r="A2798" t="s">
        <v>20554</v>
      </c>
      <c r="B2798" t="s">
        <v>20563</v>
      </c>
      <c r="C2798" t="s">
        <v>23984</v>
      </c>
      <c r="D2798" s="4">
        <v>45797.404340277775</v>
      </c>
      <c r="E2798" s="4">
        <v>45802.875</v>
      </c>
      <c r="F2798" s="4">
        <v>45802.913194444445</v>
      </c>
      <c r="G2798" s="4"/>
      <c r="H2798" t="s">
        <v>3155</v>
      </c>
      <c r="I2798" t="s">
        <v>3156</v>
      </c>
      <c r="J2798">
        <v>0</v>
      </c>
      <c r="K2798" t="s">
        <v>3194</v>
      </c>
      <c r="L2798" t="s">
        <v>3245</v>
      </c>
      <c r="M2798" t="s">
        <v>549</v>
      </c>
      <c r="N2798" t="s">
        <v>550</v>
      </c>
      <c r="O2798" t="s">
        <v>616</v>
      </c>
      <c r="P2798" t="s">
        <v>314</v>
      </c>
      <c r="Q2798" t="s">
        <v>319</v>
      </c>
    </row>
    <row r="2799" spans="1:17">
      <c r="A2799" t="s">
        <v>23985</v>
      </c>
      <c r="B2799" t="s">
        <v>23986</v>
      </c>
      <c r="C2799" t="s">
        <v>23987</v>
      </c>
      <c r="D2799" s="4">
        <v>45797.401030092595</v>
      </c>
      <c r="E2799" s="4">
        <v>45797.75</v>
      </c>
      <c r="F2799" s="4">
        <v>45797.767361111109</v>
      </c>
      <c r="G2799" s="4">
        <v>45797.754317129627</v>
      </c>
      <c r="H2799" t="s">
        <v>3155</v>
      </c>
      <c r="I2799" t="s">
        <v>3402</v>
      </c>
      <c r="J2799">
        <v>0</v>
      </c>
      <c r="K2799" t="s">
        <v>3403</v>
      </c>
      <c r="L2799" t="s">
        <v>3564</v>
      </c>
      <c r="M2799" t="s">
        <v>549</v>
      </c>
      <c r="N2799" t="s">
        <v>559</v>
      </c>
      <c r="O2799" t="s">
        <v>469</v>
      </c>
      <c r="P2799" t="s">
        <v>180</v>
      </c>
      <c r="Q2799" t="s">
        <v>14107</v>
      </c>
    </row>
    <row r="2800" spans="1:17">
      <c r="A2800" t="s">
        <v>21800</v>
      </c>
      <c r="B2800" t="s">
        <v>21801</v>
      </c>
      <c r="C2800" t="s">
        <v>23988</v>
      </c>
      <c r="D2800" s="4">
        <v>45797.400509259256</v>
      </c>
      <c r="E2800" s="4">
        <v>45802.291666666664</v>
      </c>
      <c r="F2800" s="4">
        <v>45802.329861111109</v>
      </c>
      <c r="G2800" s="4"/>
      <c r="H2800" t="s">
        <v>3155</v>
      </c>
      <c r="I2800" t="s">
        <v>3240</v>
      </c>
      <c r="J2800">
        <v>0</v>
      </c>
      <c r="K2800" t="s">
        <v>3163</v>
      </c>
      <c r="L2800" t="s">
        <v>3245</v>
      </c>
      <c r="M2800" t="s">
        <v>549</v>
      </c>
      <c r="N2800" t="s">
        <v>550</v>
      </c>
      <c r="O2800" t="s">
        <v>551</v>
      </c>
      <c r="P2800" t="s">
        <v>145</v>
      </c>
      <c r="Q2800" t="s">
        <v>219</v>
      </c>
    </row>
    <row r="2801" spans="1:17">
      <c r="A2801" t="s">
        <v>23989</v>
      </c>
      <c r="B2801" t="s">
        <v>23990</v>
      </c>
      <c r="C2801" t="s">
        <v>23991</v>
      </c>
      <c r="D2801" s="4">
        <v>45797.400289351855</v>
      </c>
      <c r="E2801" s="4">
        <v>45798.416666666664</v>
      </c>
      <c r="F2801" s="4">
        <v>45798.434027777781</v>
      </c>
      <c r="G2801" s="4"/>
      <c r="H2801" t="s">
        <v>3155</v>
      </c>
      <c r="I2801" t="s">
        <v>3222</v>
      </c>
      <c r="J2801">
        <v>1</v>
      </c>
      <c r="K2801" t="s">
        <v>3223</v>
      </c>
      <c r="L2801" t="s">
        <v>3245</v>
      </c>
      <c r="M2801" t="s">
        <v>549</v>
      </c>
      <c r="N2801" t="s">
        <v>550</v>
      </c>
      <c r="O2801" t="s">
        <v>551</v>
      </c>
      <c r="P2801" t="s">
        <v>149</v>
      </c>
      <c r="Q2801" t="s">
        <v>209</v>
      </c>
    </row>
    <row r="2802" spans="1:17">
      <c r="A2802" t="s">
        <v>21800</v>
      </c>
      <c r="B2802" t="s">
        <v>21801</v>
      </c>
      <c r="C2802" t="s">
        <v>23992</v>
      </c>
      <c r="D2802" s="4">
        <v>45797.399016203701</v>
      </c>
      <c r="E2802" s="4">
        <v>45802.291666666664</v>
      </c>
      <c r="F2802" s="4">
        <v>45802.329861111109</v>
      </c>
      <c r="G2802" s="4"/>
      <c r="H2802" t="s">
        <v>3155</v>
      </c>
      <c r="I2802" t="s">
        <v>3240</v>
      </c>
      <c r="J2802">
        <v>0</v>
      </c>
      <c r="K2802" t="s">
        <v>3227</v>
      </c>
      <c r="L2802" t="s">
        <v>3245</v>
      </c>
      <c r="M2802" t="s">
        <v>549</v>
      </c>
      <c r="N2802" t="s">
        <v>550</v>
      </c>
      <c r="O2802" t="s">
        <v>551</v>
      </c>
      <c r="P2802" t="s">
        <v>145</v>
      </c>
      <c r="Q2802" t="s">
        <v>219</v>
      </c>
    </row>
    <row r="2803" spans="1:17">
      <c r="A2803" t="s">
        <v>23993</v>
      </c>
      <c r="B2803" t="s">
        <v>23994</v>
      </c>
      <c r="C2803" t="s">
        <v>23995</v>
      </c>
      <c r="D2803" s="4">
        <v>45797.397372685184</v>
      </c>
      <c r="E2803" s="4">
        <v>45799.333333333336</v>
      </c>
      <c r="F2803" s="4">
        <v>45799.350694444445</v>
      </c>
      <c r="G2803" s="4">
        <v>45799.32744212963</v>
      </c>
      <c r="H2803" t="s">
        <v>3155</v>
      </c>
      <c r="I2803" t="s">
        <v>3162</v>
      </c>
      <c r="J2803">
        <v>0</v>
      </c>
      <c r="K2803" t="s">
        <v>3295</v>
      </c>
      <c r="L2803" t="s">
        <v>3564</v>
      </c>
      <c r="M2803" t="s">
        <v>549</v>
      </c>
      <c r="N2803" t="s">
        <v>550</v>
      </c>
      <c r="O2803" t="s">
        <v>1923</v>
      </c>
      <c r="P2803" t="s">
        <v>1924</v>
      </c>
      <c r="Q2803" t="s">
        <v>3394</v>
      </c>
    </row>
    <row r="2804" spans="1:17">
      <c r="A2804" t="s">
        <v>23996</v>
      </c>
      <c r="B2804" t="s">
        <v>23997</v>
      </c>
      <c r="C2804" t="s">
        <v>23998</v>
      </c>
      <c r="D2804" s="4">
        <v>45797.39707175926</v>
      </c>
      <c r="E2804" s="4">
        <v>45802.791666666664</v>
      </c>
      <c r="F2804" s="4">
        <v>45802.829861111109</v>
      </c>
      <c r="G2804" s="4"/>
      <c r="H2804" t="s">
        <v>3155</v>
      </c>
      <c r="I2804" t="s">
        <v>3240</v>
      </c>
      <c r="J2804">
        <v>1001</v>
      </c>
      <c r="K2804" t="s">
        <v>3194</v>
      </c>
      <c r="L2804" t="s">
        <v>3593</v>
      </c>
      <c r="M2804" t="s">
        <v>549</v>
      </c>
      <c r="N2804" t="s">
        <v>550</v>
      </c>
      <c r="O2804" t="s">
        <v>136</v>
      </c>
      <c r="P2804" t="s">
        <v>283</v>
      </c>
      <c r="Q2804" t="s">
        <v>284</v>
      </c>
    </row>
    <row r="2805" spans="1:17">
      <c r="A2805" t="s">
        <v>23999</v>
      </c>
      <c r="B2805" t="s">
        <v>24000</v>
      </c>
      <c r="C2805" t="s">
        <v>24001</v>
      </c>
      <c r="D2805" s="4">
        <v>45797.391261574077</v>
      </c>
      <c r="E2805" s="4">
        <v>45811.270833333336</v>
      </c>
      <c r="F2805" s="4">
        <v>45811.288194444445</v>
      </c>
      <c r="G2805" s="4"/>
      <c r="H2805" t="s">
        <v>3155</v>
      </c>
      <c r="I2805" t="s">
        <v>3280</v>
      </c>
      <c r="J2805">
        <v>0</v>
      </c>
      <c r="K2805" t="s">
        <v>4074</v>
      </c>
      <c r="L2805" t="s">
        <v>3158</v>
      </c>
      <c r="M2805" t="s">
        <v>549</v>
      </c>
      <c r="N2805" t="s">
        <v>550</v>
      </c>
      <c r="O2805" t="s">
        <v>1923</v>
      </c>
      <c r="P2805" t="s">
        <v>1924</v>
      </c>
      <c r="Q2805" t="s">
        <v>3164</v>
      </c>
    </row>
    <row r="2806" spans="1:17">
      <c r="A2806" t="s">
        <v>24002</v>
      </c>
      <c r="B2806" t="s">
        <v>24003</v>
      </c>
      <c r="C2806" t="s">
        <v>24004</v>
      </c>
      <c r="D2806" s="4">
        <v>45797.390625</v>
      </c>
      <c r="E2806" s="4">
        <v>45798.333333333336</v>
      </c>
      <c r="F2806" s="4">
        <v>45798.350694444445</v>
      </c>
      <c r="G2806" s="4">
        <v>45798.333090277774</v>
      </c>
      <c r="H2806" t="s">
        <v>3155</v>
      </c>
      <c r="I2806" t="s">
        <v>3175</v>
      </c>
      <c r="J2806">
        <v>0</v>
      </c>
      <c r="K2806" t="s">
        <v>3157</v>
      </c>
      <c r="L2806" t="s">
        <v>3564</v>
      </c>
      <c r="M2806" t="s">
        <v>549</v>
      </c>
      <c r="N2806" t="s">
        <v>550</v>
      </c>
      <c r="O2806" t="s">
        <v>136</v>
      </c>
      <c r="P2806" t="s">
        <v>147</v>
      </c>
      <c r="Q2806" t="s">
        <v>21124</v>
      </c>
    </row>
    <row r="2807" spans="1:17">
      <c r="A2807" t="s">
        <v>24005</v>
      </c>
      <c r="B2807" t="s">
        <v>24006</v>
      </c>
      <c r="C2807" t="s">
        <v>24007</v>
      </c>
      <c r="D2807" s="4">
        <v>45797.389247685183</v>
      </c>
      <c r="E2807" s="4">
        <v>45797.833333333336</v>
      </c>
      <c r="F2807" s="4">
        <v>45797.871527777781</v>
      </c>
      <c r="G2807" s="4">
        <v>45797.82912037037</v>
      </c>
      <c r="H2807" t="s">
        <v>3155</v>
      </c>
      <c r="I2807" t="s">
        <v>3156</v>
      </c>
      <c r="J2807">
        <v>0</v>
      </c>
      <c r="K2807" t="s">
        <v>3194</v>
      </c>
      <c r="L2807" t="s">
        <v>3564</v>
      </c>
      <c r="M2807" t="s">
        <v>549</v>
      </c>
      <c r="N2807" t="s">
        <v>550</v>
      </c>
      <c r="O2807" t="s">
        <v>136</v>
      </c>
      <c r="P2807" t="s">
        <v>147</v>
      </c>
      <c r="Q2807" t="s">
        <v>256</v>
      </c>
    </row>
    <row r="2808" spans="1:17">
      <c r="A2808" t="s">
        <v>23148</v>
      </c>
      <c r="B2808" t="s">
        <v>23149</v>
      </c>
      <c r="C2808" t="s">
        <v>24008</v>
      </c>
      <c r="D2808" s="4">
        <v>45797.388194444444</v>
      </c>
      <c r="E2808" s="4">
        <v>45799.791666666664</v>
      </c>
      <c r="F2808" s="4">
        <v>45799.829861111109</v>
      </c>
      <c r="G2808" s="4"/>
      <c r="H2808" t="s">
        <v>3155</v>
      </c>
      <c r="I2808" t="s">
        <v>3240</v>
      </c>
      <c r="J2808">
        <v>0</v>
      </c>
      <c r="K2808" t="s">
        <v>3157</v>
      </c>
      <c r="L2808" t="s">
        <v>3245</v>
      </c>
      <c r="M2808" t="s">
        <v>549</v>
      </c>
      <c r="N2808" t="s">
        <v>550</v>
      </c>
      <c r="O2808" t="s">
        <v>551</v>
      </c>
      <c r="P2808" t="s">
        <v>141</v>
      </c>
      <c r="Q2808" t="s">
        <v>232</v>
      </c>
    </row>
    <row r="2809" spans="1:17">
      <c r="A2809" t="s">
        <v>23999</v>
      </c>
      <c r="B2809" t="s">
        <v>24009</v>
      </c>
      <c r="C2809" t="s">
        <v>24010</v>
      </c>
      <c r="D2809" s="4">
        <v>45797.386180555557</v>
      </c>
      <c r="E2809" s="4">
        <v>45811.3125</v>
      </c>
      <c r="F2809" s="4">
        <v>45811.329861111109</v>
      </c>
      <c r="G2809" s="4"/>
      <c r="H2809" t="s">
        <v>3155</v>
      </c>
      <c r="I2809" t="s">
        <v>3280</v>
      </c>
      <c r="J2809">
        <v>0</v>
      </c>
      <c r="K2809" t="s">
        <v>3894</v>
      </c>
      <c r="L2809" t="s">
        <v>3158</v>
      </c>
      <c r="M2809" t="s">
        <v>549</v>
      </c>
      <c r="N2809" t="s">
        <v>550</v>
      </c>
      <c r="O2809" t="s">
        <v>1923</v>
      </c>
      <c r="P2809" t="s">
        <v>1924</v>
      </c>
      <c r="Q2809" t="s">
        <v>3164</v>
      </c>
    </row>
    <row r="2810" spans="1:17">
      <c r="A2810" t="s">
        <v>23985</v>
      </c>
      <c r="B2810" t="s">
        <v>23986</v>
      </c>
      <c r="C2810" t="s">
        <v>24011</v>
      </c>
      <c r="D2810" s="4">
        <v>45797.383530092593</v>
      </c>
      <c r="E2810" s="4">
        <v>45797.75</v>
      </c>
      <c r="F2810" s="4">
        <v>45797.767361111109</v>
      </c>
      <c r="G2810" s="4"/>
      <c r="H2810" t="s">
        <v>3155</v>
      </c>
      <c r="I2810" t="s">
        <v>3402</v>
      </c>
      <c r="J2810">
        <v>0</v>
      </c>
      <c r="K2810" t="s">
        <v>3403</v>
      </c>
      <c r="L2810" t="s">
        <v>3245</v>
      </c>
      <c r="M2810" t="s">
        <v>549</v>
      </c>
      <c r="N2810" t="s">
        <v>559</v>
      </c>
      <c r="O2810" t="s">
        <v>469</v>
      </c>
      <c r="P2810" t="s">
        <v>180</v>
      </c>
      <c r="Q2810" t="s">
        <v>14107</v>
      </c>
    </row>
    <row r="2811" spans="1:17">
      <c r="A2811" t="s">
        <v>24012</v>
      </c>
      <c r="B2811" t="s">
        <v>24013</v>
      </c>
      <c r="C2811" t="s">
        <v>24014</v>
      </c>
      <c r="D2811" s="4">
        <v>45797.383136574077</v>
      </c>
      <c r="E2811" s="4">
        <v>45800.25</v>
      </c>
      <c r="F2811" s="4">
        <v>45800.288194444445</v>
      </c>
      <c r="G2811" s="4">
        <v>45800.250254629631</v>
      </c>
      <c r="H2811" t="s">
        <v>3155</v>
      </c>
      <c r="I2811" t="s">
        <v>3156</v>
      </c>
      <c r="J2811">
        <v>0</v>
      </c>
      <c r="K2811" t="s">
        <v>3157</v>
      </c>
      <c r="L2811" t="s">
        <v>3564</v>
      </c>
      <c r="M2811" t="s">
        <v>549</v>
      </c>
      <c r="N2811" t="s">
        <v>550</v>
      </c>
      <c r="O2811" t="s">
        <v>551</v>
      </c>
      <c r="P2811" t="s">
        <v>149</v>
      </c>
      <c r="Q2811" t="s">
        <v>202</v>
      </c>
    </row>
    <row r="2812" spans="1:17">
      <c r="A2812" t="s">
        <v>24015</v>
      </c>
      <c r="B2812" t="s">
        <v>24016</v>
      </c>
      <c r="C2812" t="s">
        <v>24017</v>
      </c>
      <c r="D2812" s="4">
        <v>45797.381423611114</v>
      </c>
      <c r="E2812" s="4">
        <v>45805.458333333336</v>
      </c>
      <c r="F2812" s="4">
        <v>45805.496527777781</v>
      </c>
      <c r="G2812" s="4">
        <v>45805.458425925928</v>
      </c>
      <c r="H2812" t="s">
        <v>3155</v>
      </c>
      <c r="I2812" t="s">
        <v>3240</v>
      </c>
      <c r="J2812">
        <v>0</v>
      </c>
      <c r="K2812" t="s">
        <v>3194</v>
      </c>
      <c r="L2812" t="s">
        <v>3564</v>
      </c>
      <c r="M2812" t="s">
        <v>549</v>
      </c>
      <c r="N2812" t="s">
        <v>550</v>
      </c>
      <c r="O2812" t="s">
        <v>136</v>
      </c>
      <c r="P2812" t="s">
        <v>147</v>
      </c>
      <c r="Q2812" t="s">
        <v>255</v>
      </c>
    </row>
    <row r="2813" spans="1:17">
      <c r="A2813" t="s">
        <v>24018</v>
      </c>
      <c r="B2813" t="s">
        <v>24019</v>
      </c>
      <c r="C2813" t="s">
        <v>24020</v>
      </c>
      <c r="D2813" s="4">
        <v>45797.379259259258</v>
      </c>
      <c r="E2813" s="4">
        <v>45801.291666666664</v>
      </c>
      <c r="F2813" s="4">
        <v>45801.309027777781</v>
      </c>
      <c r="G2813" s="4"/>
      <c r="H2813" t="s">
        <v>3155</v>
      </c>
      <c r="I2813" t="s">
        <v>3291</v>
      </c>
      <c r="J2813">
        <v>0</v>
      </c>
      <c r="K2813" t="s">
        <v>3157</v>
      </c>
      <c r="L2813" t="s">
        <v>3593</v>
      </c>
      <c r="M2813" t="s">
        <v>549</v>
      </c>
      <c r="N2813" t="s">
        <v>550</v>
      </c>
      <c r="O2813" t="s">
        <v>616</v>
      </c>
      <c r="P2813" t="s">
        <v>626</v>
      </c>
      <c r="Q2813" t="s">
        <v>3366</v>
      </c>
    </row>
    <row r="2814" spans="1:17">
      <c r="A2814" t="s">
        <v>6494</v>
      </c>
      <c r="B2814" t="s">
        <v>24021</v>
      </c>
      <c r="C2814" t="s">
        <v>24022</v>
      </c>
      <c r="D2814" s="4">
        <v>45797.37809027778</v>
      </c>
      <c r="E2814" s="4">
        <v>45803.8125</v>
      </c>
      <c r="F2814" s="4">
        <v>45803.850694444445</v>
      </c>
      <c r="G2814" s="4">
        <v>45803.808958333335</v>
      </c>
      <c r="H2814" t="s">
        <v>3155</v>
      </c>
      <c r="I2814" t="s">
        <v>3156</v>
      </c>
      <c r="J2814">
        <v>0</v>
      </c>
      <c r="K2814" t="s">
        <v>3157</v>
      </c>
      <c r="L2814" t="s">
        <v>3564</v>
      </c>
      <c r="M2814" t="s">
        <v>549</v>
      </c>
      <c r="N2814" t="s">
        <v>550</v>
      </c>
      <c r="O2814" t="s">
        <v>616</v>
      </c>
      <c r="P2814" t="s">
        <v>314</v>
      </c>
      <c r="Q2814" t="s">
        <v>317</v>
      </c>
    </row>
    <row r="2815" spans="1:17">
      <c r="A2815" t="s">
        <v>24023</v>
      </c>
      <c r="B2815" t="s">
        <v>24024</v>
      </c>
      <c r="C2815" t="s">
        <v>24025</v>
      </c>
      <c r="D2815" s="4">
        <v>45797.376539351855</v>
      </c>
      <c r="E2815" s="4">
        <v>45799.3125</v>
      </c>
      <c r="F2815" s="4">
        <v>45799.329861111109</v>
      </c>
      <c r="G2815" s="4">
        <v>45799.313807870371</v>
      </c>
      <c r="H2815" t="s">
        <v>3155</v>
      </c>
      <c r="I2815" t="s">
        <v>3280</v>
      </c>
      <c r="J2815">
        <v>0</v>
      </c>
      <c r="K2815" t="s">
        <v>3295</v>
      </c>
      <c r="L2815" t="s">
        <v>3564</v>
      </c>
      <c r="M2815" t="s">
        <v>549</v>
      </c>
      <c r="N2815" t="s">
        <v>550</v>
      </c>
      <c r="O2815" t="s">
        <v>1923</v>
      </c>
      <c r="P2815" t="s">
        <v>1924</v>
      </c>
      <c r="Q2815" t="s">
        <v>3180</v>
      </c>
    </row>
    <row r="2816" spans="1:17">
      <c r="A2816" t="s">
        <v>24026</v>
      </c>
      <c r="B2816" t="s">
        <v>24027</v>
      </c>
      <c r="C2816" t="s">
        <v>24028</v>
      </c>
      <c r="D2816" s="4">
        <v>45797.375833333332</v>
      </c>
      <c r="E2816" s="4">
        <v>45799.666666666664</v>
      </c>
      <c r="F2816" s="4">
        <v>45799.704861111109</v>
      </c>
      <c r="G2816" s="4">
        <v>45799.690462962964</v>
      </c>
      <c r="H2816" t="s">
        <v>3155</v>
      </c>
      <c r="I2816" t="s">
        <v>3156</v>
      </c>
      <c r="J2816">
        <v>0</v>
      </c>
      <c r="K2816" t="s">
        <v>3157</v>
      </c>
      <c r="L2816" t="s">
        <v>3564</v>
      </c>
      <c r="M2816" t="s">
        <v>549</v>
      </c>
      <c r="N2816" t="s">
        <v>550</v>
      </c>
      <c r="O2816" t="s">
        <v>136</v>
      </c>
      <c r="P2816" t="s">
        <v>147</v>
      </c>
      <c r="Q2816" t="s">
        <v>261</v>
      </c>
    </row>
    <row r="2817" spans="1:17">
      <c r="A2817" t="s">
        <v>24026</v>
      </c>
      <c r="B2817" t="s">
        <v>24029</v>
      </c>
      <c r="C2817" t="s">
        <v>24030</v>
      </c>
      <c r="D2817" s="4">
        <v>45797.373194444444</v>
      </c>
      <c r="E2817" s="4">
        <v>45799.708333333336</v>
      </c>
      <c r="F2817" s="4">
        <v>45799.746527777781</v>
      </c>
      <c r="G2817" s="4">
        <v>45799.71607638889</v>
      </c>
      <c r="H2817" t="s">
        <v>3155</v>
      </c>
      <c r="I2817" t="s">
        <v>3156</v>
      </c>
      <c r="J2817">
        <v>0</v>
      </c>
      <c r="K2817" t="s">
        <v>3163</v>
      </c>
      <c r="L2817" t="s">
        <v>3564</v>
      </c>
      <c r="M2817" t="s">
        <v>549</v>
      </c>
      <c r="N2817" t="s">
        <v>550</v>
      </c>
      <c r="O2817" t="s">
        <v>136</v>
      </c>
      <c r="P2817" t="s">
        <v>147</v>
      </c>
      <c r="Q2817" t="s">
        <v>261</v>
      </c>
    </row>
    <row r="2818" spans="1:17">
      <c r="A2818" t="s">
        <v>24031</v>
      </c>
      <c r="B2818" t="s">
        <v>24032</v>
      </c>
      <c r="C2818" t="s">
        <v>24033</v>
      </c>
      <c r="D2818" s="4">
        <v>45797.372870370367</v>
      </c>
      <c r="E2818" s="4">
        <v>45801.333333333336</v>
      </c>
      <c r="F2818" s="4">
        <v>45801.350694444445</v>
      </c>
      <c r="G2818" s="4">
        <v>45801.3278587963</v>
      </c>
      <c r="H2818" t="s">
        <v>3155</v>
      </c>
      <c r="I2818" t="s">
        <v>3162</v>
      </c>
      <c r="J2818">
        <v>0</v>
      </c>
      <c r="K2818" t="s">
        <v>4074</v>
      </c>
      <c r="L2818" t="s">
        <v>3564</v>
      </c>
      <c r="M2818" t="s">
        <v>549</v>
      </c>
      <c r="N2818" t="s">
        <v>550</v>
      </c>
      <c r="O2818" t="s">
        <v>1923</v>
      </c>
      <c r="P2818" t="s">
        <v>1924</v>
      </c>
      <c r="Q2818" t="s">
        <v>3281</v>
      </c>
    </row>
    <row r="2819" spans="1:17">
      <c r="A2819" t="s">
        <v>24005</v>
      </c>
      <c r="B2819" t="s">
        <v>24006</v>
      </c>
      <c r="C2819" t="s">
        <v>24034</v>
      </c>
      <c r="D2819" s="4">
        <v>45797.371620370373</v>
      </c>
      <c r="E2819" s="4">
        <v>45797.833333333336</v>
      </c>
      <c r="F2819" s="4">
        <v>45797.871527777781</v>
      </c>
      <c r="G2819" s="4"/>
      <c r="H2819" t="s">
        <v>3155</v>
      </c>
      <c r="I2819" t="s">
        <v>3156</v>
      </c>
      <c r="J2819">
        <v>0</v>
      </c>
      <c r="K2819" t="s">
        <v>3157</v>
      </c>
      <c r="L2819" t="s">
        <v>3245</v>
      </c>
      <c r="M2819" t="s">
        <v>549</v>
      </c>
      <c r="N2819" t="s">
        <v>550</v>
      </c>
      <c r="O2819" t="s">
        <v>136</v>
      </c>
      <c r="P2819" t="s">
        <v>147</v>
      </c>
      <c r="Q2819" t="s">
        <v>256</v>
      </c>
    </row>
    <row r="2820" spans="1:17">
      <c r="A2820" t="s">
        <v>24005</v>
      </c>
      <c r="B2820" t="s">
        <v>24006</v>
      </c>
      <c r="C2820" t="s">
        <v>24035</v>
      </c>
      <c r="D2820" s="4">
        <v>45797.364942129629</v>
      </c>
      <c r="E2820" s="4">
        <v>45797.833333333336</v>
      </c>
      <c r="F2820" s="4">
        <v>45797.850694444445</v>
      </c>
      <c r="G2820" s="4"/>
      <c r="H2820" t="s">
        <v>3155</v>
      </c>
      <c r="I2820" t="s">
        <v>3222</v>
      </c>
      <c r="J2820">
        <v>1</v>
      </c>
      <c r="K2820" t="s">
        <v>3223</v>
      </c>
      <c r="L2820" t="s">
        <v>3245</v>
      </c>
      <c r="M2820" t="s">
        <v>549</v>
      </c>
      <c r="N2820" t="s">
        <v>550</v>
      </c>
      <c r="O2820" t="s">
        <v>136</v>
      </c>
      <c r="P2820" t="s">
        <v>147</v>
      </c>
      <c r="Q2820" t="s">
        <v>256</v>
      </c>
    </row>
    <row r="2821" spans="1:17">
      <c r="A2821" t="s">
        <v>24036</v>
      </c>
      <c r="B2821" t="s">
        <v>24037</v>
      </c>
      <c r="C2821" t="s">
        <v>24038</v>
      </c>
      <c r="D2821" s="4">
        <v>45797.36210648148</v>
      </c>
      <c r="E2821" s="4">
        <v>45798.708333333336</v>
      </c>
      <c r="F2821" s="4">
        <v>45798.746527777781</v>
      </c>
      <c r="G2821" s="4">
        <v>45798.70040509259</v>
      </c>
      <c r="H2821" t="s">
        <v>3155</v>
      </c>
      <c r="I2821" t="s">
        <v>3156</v>
      </c>
      <c r="J2821">
        <v>0</v>
      </c>
      <c r="K2821" t="s">
        <v>3157</v>
      </c>
      <c r="L2821" t="s">
        <v>3564</v>
      </c>
      <c r="M2821" t="s">
        <v>549</v>
      </c>
      <c r="N2821" t="s">
        <v>559</v>
      </c>
      <c r="O2821" t="s">
        <v>469</v>
      </c>
      <c r="P2821" t="s">
        <v>189</v>
      </c>
      <c r="Q2821" t="s">
        <v>198</v>
      </c>
    </row>
    <row r="2822" spans="1:17">
      <c r="A2822" t="s">
        <v>24039</v>
      </c>
      <c r="B2822" t="s">
        <v>24040</v>
      </c>
      <c r="C2822" t="s">
        <v>24041</v>
      </c>
      <c r="D2822" s="4">
        <v>45797.358217592591</v>
      </c>
      <c r="E2822" s="4">
        <v>45801.25</v>
      </c>
      <c r="F2822" s="4">
        <v>45801.267361111109</v>
      </c>
      <c r="G2822" s="4">
        <v>45801.246481481481</v>
      </c>
      <c r="H2822" t="s">
        <v>3155</v>
      </c>
      <c r="I2822" t="s">
        <v>3175</v>
      </c>
      <c r="J2822">
        <v>1001</v>
      </c>
      <c r="K2822" t="s">
        <v>3157</v>
      </c>
      <c r="L2822" t="s">
        <v>3564</v>
      </c>
      <c r="M2822" t="s">
        <v>549</v>
      </c>
      <c r="N2822" t="s">
        <v>550</v>
      </c>
      <c r="O2822" t="s">
        <v>136</v>
      </c>
      <c r="P2822" t="s">
        <v>147</v>
      </c>
      <c r="Q2822" t="s">
        <v>259</v>
      </c>
    </row>
    <row r="2823" spans="1:17">
      <c r="A2823" t="s">
        <v>24031</v>
      </c>
      <c r="B2823" t="s">
        <v>24042</v>
      </c>
      <c r="C2823" t="s">
        <v>24043</v>
      </c>
      <c r="D2823" s="4">
        <v>45797.357569444444</v>
      </c>
      <c r="E2823" s="4">
        <v>45799.333333333336</v>
      </c>
      <c r="F2823" s="4">
        <v>45799.350694444445</v>
      </c>
      <c r="G2823" s="4"/>
      <c r="H2823" t="s">
        <v>3155</v>
      </c>
      <c r="I2823" t="s">
        <v>3162</v>
      </c>
      <c r="J2823">
        <v>0</v>
      </c>
      <c r="K2823" t="s">
        <v>4074</v>
      </c>
      <c r="L2823" t="s">
        <v>3245</v>
      </c>
      <c r="M2823" t="s">
        <v>549</v>
      </c>
      <c r="N2823" t="s">
        <v>550</v>
      </c>
      <c r="O2823" t="s">
        <v>1923</v>
      </c>
      <c r="P2823" t="s">
        <v>1924</v>
      </c>
      <c r="Q2823" t="s">
        <v>3281</v>
      </c>
    </row>
    <row r="2824" spans="1:17">
      <c r="A2824" t="s">
        <v>24044</v>
      </c>
      <c r="B2824" t="s">
        <v>24045</v>
      </c>
      <c r="C2824" t="s">
        <v>24046</v>
      </c>
      <c r="D2824" s="4">
        <v>45797.357430555552</v>
      </c>
      <c r="E2824" s="4">
        <v>45800.291666666664</v>
      </c>
      <c r="F2824" s="4">
        <v>45800.309027777781</v>
      </c>
      <c r="G2824" s="4">
        <v>45800.286539351851</v>
      </c>
      <c r="H2824" t="s">
        <v>3155</v>
      </c>
      <c r="I2824" t="s">
        <v>3175</v>
      </c>
      <c r="J2824">
        <v>0</v>
      </c>
      <c r="K2824" t="s">
        <v>3157</v>
      </c>
      <c r="L2824" t="s">
        <v>3564</v>
      </c>
      <c r="M2824" t="s">
        <v>549</v>
      </c>
      <c r="N2824" t="s">
        <v>550</v>
      </c>
      <c r="O2824" t="s">
        <v>136</v>
      </c>
      <c r="P2824" t="s">
        <v>147</v>
      </c>
      <c r="Q2824" t="s">
        <v>259</v>
      </c>
    </row>
    <row r="2825" spans="1:17">
      <c r="A2825" t="s">
        <v>24047</v>
      </c>
      <c r="B2825" t="s">
        <v>24048</v>
      </c>
      <c r="C2825" t="s">
        <v>24049</v>
      </c>
      <c r="D2825" s="4">
        <v>45797.355833333335</v>
      </c>
      <c r="E2825" s="4">
        <v>45802.833333333336</v>
      </c>
      <c r="F2825" s="4">
        <v>45802.850694444445</v>
      </c>
      <c r="G2825" s="4"/>
      <c r="H2825" t="s">
        <v>3155</v>
      </c>
      <c r="I2825" t="s">
        <v>3184</v>
      </c>
      <c r="J2825">
        <v>0</v>
      </c>
      <c r="K2825" t="s">
        <v>3157</v>
      </c>
      <c r="L2825" t="s">
        <v>3593</v>
      </c>
      <c r="M2825" t="s">
        <v>549</v>
      </c>
      <c r="N2825" t="s">
        <v>559</v>
      </c>
      <c r="O2825" t="s">
        <v>469</v>
      </c>
      <c r="P2825" t="s">
        <v>189</v>
      </c>
      <c r="Q2825" t="s">
        <v>194</v>
      </c>
    </row>
    <row r="2826" spans="1:17">
      <c r="A2826" t="s">
        <v>23791</v>
      </c>
      <c r="B2826" t="s">
        <v>23792</v>
      </c>
      <c r="C2826" t="s">
        <v>24050</v>
      </c>
      <c r="D2826" s="4">
        <v>45797.351643518516</v>
      </c>
      <c r="E2826" s="4">
        <v>45798.3125</v>
      </c>
      <c r="F2826" s="4">
        <v>45798.329861111109</v>
      </c>
      <c r="G2826" s="4"/>
      <c r="H2826" t="s">
        <v>3155</v>
      </c>
      <c r="I2826" t="s">
        <v>3184</v>
      </c>
      <c r="J2826">
        <v>0</v>
      </c>
      <c r="K2826" t="s">
        <v>3157</v>
      </c>
      <c r="L2826" t="s">
        <v>3245</v>
      </c>
      <c r="M2826" t="s">
        <v>549</v>
      </c>
      <c r="N2826" t="s">
        <v>550</v>
      </c>
      <c r="O2826" t="s">
        <v>616</v>
      </c>
      <c r="P2826" t="s">
        <v>314</v>
      </c>
      <c r="Q2826" t="s">
        <v>323</v>
      </c>
    </row>
    <row r="2827" spans="1:17">
      <c r="A2827" t="s">
        <v>4785</v>
      </c>
      <c r="B2827" t="s">
        <v>24051</v>
      </c>
      <c r="C2827" t="s">
        <v>24052</v>
      </c>
      <c r="D2827" s="4">
        <v>45797.350324074076</v>
      </c>
      <c r="E2827" s="4">
        <v>45799.166666666664</v>
      </c>
      <c r="F2827" s="4">
        <v>45799.184027777781</v>
      </c>
      <c r="G2827" s="4"/>
      <c r="H2827" t="s">
        <v>3155</v>
      </c>
      <c r="I2827" t="s">
        <v>3162</v>
      </c>
      <c r="J2827">
        <v>0</v>
      </c>
      <c r="K2827" t="s">
        <v>3198</v>
      </c>
      <c r="L2827" t="s">
        <v>3593</v>
      </c>
      <c r="M2827" t="s">
        <v>549</v>
      </c>
      <c r="N2827" t="s">
        <v>550</v>
      </c>
      <c r="O2827" t="s">
        <v>1923</v>
      </c>
      <c r="P2827" t="s">
        <v>1924</v>
      </c>
      <c r="Q2827" t="s">
        <v>3180</v>
      </c>
    </row>
    <row r="2828" spans="1:17">
      <c r="A2828" t="s">
        <v>19889</v>
      </c>
      <c r="B2828" t="s">
        <v>19890</v>
      </c>
      <c r="C2828" t="s">
        <v>24053</v>
      </c>
      <c r="D2828" s="4">
        <v>45797.347303240742</v>
      </c>
      <c r="E2828" s="4">
        <v>45809.25</v>
      </c>
      <c r="F2828" s="4">
        <v>45809.288194444445</v>
      </c>
      <c r="G2828" s="4"/>
      <c r="H2828" t="s">
        <v>3155</v>
      </c>
      <c r="I2828" t="s">
        <v>3240</v>
      </c>
      <c r="J2828">
        <v>1001</v>
      </c>
      <c r="K2828" t="s">
        <v>3194</v>
      </c>
      <c r="L2828" t="s">
        <v>3245</v>
      </c>
      <c r="M2828" t="s">
        <v>549</v>
      </c>
      <c r="N2828" t="s">
        <v>550</v>
      </c>
      <c r="O2828" t="s">
        <v>551</v>
      </c>
      <c r="P2828" t="s">
        <v>145</v>
      </c>
      <c r="Q2828" t="s">
        <v>215</v>
      </c>
    </row>
    <row r="2829" spans="1:17">
      <c r="A2829" t="s">
        <v>24023</v>
      </c>
      <c r="B2829" t="s">
        <v>24054</v>
      </c>
      <c r="C2829" t="s">
        <v>24055</v>
      </c>
      <c r="D2829" s="4">
        <v>45797.347129629627</v>
      </c>
      <c r="E2829" s="4">
        <v>45800.291666666664</v>
      </c>
      <c r="F2829" s="4">
        <v>45800.309027777781</v>
      </c>
      <c r="G2829" s="4">
        <v>45800.291458333333</v>
      </c>
      <c r="H2829" t="s">
        <v>3155</v>
      </c>
      <c r="I2829" t="s">
        <v>3162</v>
      </c>
      <c r="J2829">
        <v>0</v>
      </c>
      <c r="K2829" t="s">
        <v>3420</v>
      </c>
      <c r="L2829" t="s">
        <v>3564</v>
      </c>
      <c r="M2829" t="s">
        <v>549</v>
      </c>
      <c r="N2829" t="s">
        <v>550</v>
      </c>
      <c r="O2829" t="s">
        <v>1923</v>
      </c>
      <c r="P2829" t="s">
        <v>1924</v>
      </c>
      <c r="Q2829" t="s">
        <v>3180</v>
      </c>
    </row>
    <row r="2830" spans="1:17">
      <c r="A2830" t="s">
        <v>24056</v>
      </c>
      <c r="B2830" t="s">
        <v>24057</v>
      </c>
      <c r="C2830" t="s">
        <v>24058</v>
      </c>
      <c r="D2830" s="4">
        <v>45797.345277777778</v>
      </c>
      <c r="E2830" s="4">
        <v>45798.708333333336</v>
      </c>
      <c r="F2830" s="4">
        <v>45798.725694444445</v>
      </c>
      <c r="G2830" s="4"/>
      <c r="H2830" t="s">
        <v>3155</v>
      </c>
      <c r="I2830" t="s">
        <v>3184</v>
      </c>
      <c r="J2830">
        <v>1</v>
      </c>
      <c r="K2830" t="s">
        <v>3227</v>
      </c>
      <c r="L2830" t="s">
        <v>3593</v>
      </c>
      <c r="M2830" t="s">
        <v>549</v>
      </c>
      <c r="N2830" t="s">
        <v>550</v>
      </c>
      <c r="O2830" t="s">
        <v>136</v>
      </c>
      <c r="P2830" t="s">
        <v>292</v>
      </c>
      <c r="Q2830" t="s">
        <v>295</v>
      </c>
    </row>
    <row r="2831" spans="1:17">
      <c r="A2831" t="s">
        <v>24023</v>
      </c>
      <c r="B2831" t="s">
        <v>24024</v>
      </c>
      <c r="C2831" t="s">
        <v>24059</v>
      </c>
      <c r="D2831" s="4">
        <v>45797.345219907409</v>
      </c>
      <c r="E2831" s="4">
        <v>45800.270833333336</v>
      </c>
      <c r="F2831" s="4">
        <v>45800.288194444445</v>
      </c>
      <c r="G2831" s="4">
        <v>45800.269745370373</v>
      </c>
      <c r="H2831" t="s">
        <v>3155</v>
      </c>
      <c r="I2831" t="s">
        <v>3162</v>
      </c>
      <c r="J2831">
        <v>0</v>
      </c>
      <c r="K2831" t="s">
        <v>3358</v>
      </c>
      <c r="L2831" t="s">
        <v>3564</v>
      </c>
      <c r="M2831" t="s">
        <v>549</v>
      </c>
      <c r="N2831" t="s">
        <v>550</v>
      </c>
      <c r="O2831" t="s">
        <v>1923</v>
      </c>
      <c r="P2831" t="s">
        <v>1924</v>
      </c>
      <c r="Q2831" t="s">
        <v>3180</v>
      </c>
    </row>
    <row r="2832" spans="1:17">
      <c r="A2832" t="s">
        <v>24060</v>
      </c>
      <c r="B2832" t="s">
        <v>24061</v>
      </c>
      <c r="C2832" t="s">
        <v>24062</v>
      </c>
      <c r="D2832" s="4">
        <v>45797.343402777777</v>
      </c>
      <c r="E2832" s="4">
        <v>45800.333333333336</v>
      </c>
      <c r="F2832" s="4">
        <v>45800.350694444445</v>
      </c>
      <c r="G2832" s="4">
        <v>45800.330833333333</v>
      </c>
      <c r="H2832" t="s">
        <v>3155</v>
      </c>
      <c r="I2832" t="s">
        <v>3175</v>
      </c>
      <c r="J2832">
        <v>0</v>
      </c>
      <c r="K2832" t="s">
        <v>3157</v>
      </c>
      <c r="L2832" t="s">
        <v>3564</v>
      </c>
      <c r="M2832" t="s">
        <v>549</v>
      </c>
      <c r="N2832" t="s">
        <v>550</v>
      </c>
      <c r="O2832" t="s">
        <v>136</v>
      </c>
      <c r="P2832" t="s">
        <v>147</v>
      </c>
      <c r="Q2832" t="s">
        <v>253</v>
      </c>
    </row>
    <row r="2833" spans="1:17">
      <c r="A2833" t="s">
        <v>24063</v>
      </c>
      <c r="B2833" t="s">
        <v>24064</v>
      </c>
      <c r="C2833" t="s">
        <v>24065</v>
      </c>
      <c r="D2833" s="4">
        <v>45797.33971064815</v>
      </c>
      <c r="E2833" s="4">
        <v>45797.791666666664</v>
      </c>
      <c r="F2833" s="4">
        <v>45797.809027777781</v>
      </c>
      <c r="G2833" s="4"/>
      <c r="H2833" t="s">
        <v>3155</v>
      </c>
      <c r="I2833" t="s">
        <v>3162</v>
      </c>
      <c r="J2833">
        <v>0</v>
      </c>
      <c r="K2833" t="s">
        <v>4987</v>
      </c>
      <c r="L2833" t="s">
        <v>3593</v>
      </c>
      <c r="M2833" t="s">
        <v>549</v>
      </c>
      <c r="N2833" t="s">
        <v>550</v>
      </c>
      <c r="O2833" t="s">
        <v>1923</v>
      </c>
      <c r="P2833" t="s">
        <v>1924</v>
      </c>
      <c r="Q2833" t="s">
        <v>3359</v>
      </c>
    </row>
    <row r="2834" spans="1:17">
      <c r="A2834" t="s">
        <v>24066</v>
      </c>
      <c r="B2834" t="s">
        <v>24067</v>
      </c>
      <c r="C2834" t="s">
        <v>24068</v>
      </c>
      <c r="D2834" s="4">
        <v>45797.337858796294</v>
      </c>
      <c r="E2834" s="4">
        <v>45807.291666666664</v>
      </c>
      <c r="F2834" s="4">
        <v>45807.329861111109</v>
      </c>
      <c r="G2834" s="4"/>
      <c r="H2834" t="s">
        <v>3155</v>
      </c>
      <c r="I2834" t="s">
        <v>3156</v>
      </c>
      <c r="J2834">
        <v>0</v>
      </c>
      <c r="K2834" t="s">
        <v>3157</v>
      </c>
      <c r="L2834" t="s">
        <v>3158</v>
      </c>
      <c r="M2834" t="s">
        <v>549</v>
      </c>
      <c r="N2834" t="s">
        <v>559</v>
      </c>
      <c r="O2834" t="s">
        <v>469</v>
      </c>
      <c r="P2834" t="s">
        <v>189</v>
      </c>
      <c r="Q2834" t="s">
        <v>193</v>
      </c>
    </row>
    <row r="2835" spans="1:17">
      <c r="A2835" t="s">
        <v>24069</v>
      </c>
      <c r="B2835" t="s">
        <v>24070</v>
      </c>
      <c r="C2835" t="s">
        <v>24071</v>
      </c>
      <c r="D2835" s="4">
        <v>45797.335335648146</v>
      </c>
      <c r="E2835" s="4">
        <v>45799.270833333336</v>
      </c>
      <c r="F2835" s="4">
        <v>45799.288194444445</v>
      </c>
      <c r="G2835" s="4"/>
      <c r="H2835" t="s">
        <v>3155</v>
      </c>
      <c r="I2835" t="s">
        <v>3162</v>
      </c>
      <c r="J2835">
        <v>0</v>
      </c>
      <c r="K2835" t="s">
        <v>4987</v>
      </c>
      <c r="L2835" t="s">
        <v>3245</v>
      </c>
      <c r="M2835" t="s">
        <v>549</v>
      </c>
      <c r="N2835" t="s">
        <v>550</v>
      </c>
      <c r="O2835" t="s">
        <v>1923</v>
      </c>
      <c r="P2835" t="s">
        <v>1924</v>
      </c>
      <c r="Q2835" t="s">
        <v>3180</v>
      </c>
    </row>
    <row r="2836" spans="1:17">
      <c r="A2836" t="s">
        <v>24026</v>
      </c>
      <c r="B2836" t="s">
        <v>24027</v>
      </c>
      <c r="C2836" t="s">
        <v>24072</v>
      </c>
      <c r="D2836" s="4">
        <v>45797.325925925928</v>
      </c>
      <c r="E2836" s="4">
        <v>45799.708333333336</v>
      </c>
      <c r="F2836" s="4">
        <v>45799.746527777781</v>
      </c>
      <c r="G2836" s="4"/>
      <c r="H2836" t="s">
        <v>3155</v>
      </c>
      <c r="I2836" t="s">
        <v>3156</v>
      </c>
      <c r="J2836">
        <v>0</v>
      </c>
      <c r="K2836" t="s">
        <v>3157</v>
      </c>
      <c r="L2836" t="s">
        <v>3245</v>
      </c>
      <c r="M2836" t="s">
        <v>549</v>
      </c>
      <c r="N2836" t="s">
        <v>550</v>
      </c>
      <c r="O2836" t="s">
        <v>136</v>
      </c>
      <c r="P2836" t="s">
        <v>147</v>
      </c>
      <c r="Q2836" t="s">
        <v>261</v>
      </c>
    </row>
    <row r="2837" spans="1:17">
      <c r="A2837" t="s">
        <v>24073</v>
      </c>
      <c r="B2837" t="s">
        <v>24074</v>
      </c>
      <c r="C2837" t="s">
        <v>24075</v>
      </c>
      <c r="D2837" s="4">
        <v>45797.324652777781</v>
      </c>
      <c r="E2837" s="4">
        <v>45800.854166666664</v>
      </c>
      <c r="F2837" s="4">
        <v>45800.892361111109</v>
      </c>
      <c r="G2837" s="4"/>
      <c r="H2837" t="s">
        <v>3155</v>
      </c>
      <c r="I2837" t="s">
        <v>3209</v>
      </c>
      <c r="J2837">
        <v>0</v>
      </c>
      <c r="K2837" t="s">
        <v>3227</v>
      </c>
      <c r="L2837" t="s">
        <v>3245</v>
      </c>
      <c r="M2837" t="s">
        <v>549</v>
      </c>
      <c r="N2837" t="s">
        <v>550</v>
      </c>
      <c r="O2837" t="s">
        <v>136</v>
      </c>
      <c r="P2837" t="s">
        <v>143</v>
      </c>
      <c r="Q2837" t="s">
        <v>300</v>
      </c>
    </row>
    <row r="2838" spans="1:17">
      <c r="A2838" t="s">
        <v>24076</v>
      </c>
      <c r="B2838" t="s">
        <v>24077</v>
      </c>
      <c r="C2838" t="s">
        <v>24078</v>
      </c>
      <c r="D2838" s="4">
        <v>45797.324305555558</v>
      </c>
      <c r="E2838" s="4">
        <v>45798.416666666664</v>
      </c>
      <c r="F2838" s="4">
        <v>45798.454861111109</v>
      </c>
      <c r="G2838" s="4">
        <v>45798.419282407405</v>
      </c>
      <c r="H2838" t="s">
        <v>3155</v>
      </c>
      <c r="I2838" t="s">
        <v>3240</v>
      </c>
      <c r="J2838">
        <v>1001</v>
      </c>
      <c r="K2838" t="s">
        <v>3194</v>
      </c>
      <c r="L2838" t="s">
        <v>3564</v>
      </c>
      <c r="M2838" t="s">
        <v>549</v>
      </c>
      <c r="N2838" t="s">
        <v>550</v>
      </c>
      <c r="O2838" t="s">
        <v>136</v>
      </c>
      <c r="P2838" t="s">
        <v>147</v>
      </c>
      <c r="Q2838" t="s">
        <v>253</v>
      </c>
    </row>
    <row r="2839" spans="1:17">
      <c r="A2839" t="s">
        <v>24079</v>
      </c>
      <c r="B2839" t="s">
        <v>24080</v>
      </c>
      <c r="C2839" t="s">
        <v>24081</v>
      </c>
      <c r="D2839" s="4">
        <v>45797.324050925927</v>
      </c>
      <c r="E2839" s="4">
        <v>45797.916666666664</v>
      </c>
      <c r="F2839" s="4">
        <v>45797.934027777781</v>
      </c>
      <c r="G2839" s="4">
        <v>45797.908217592594</v>
      </c>
      <c r="H2839" t="s">
        <v>3155</v>
      </c>
      <c r="I2839" t="s">
        <v>3184</v>
      </c>
      <c r="J2839">
        <v>0</v>
      </c>
      <c r="K2839" t="s">
        <v>3157</v>
      </c>
      <c r="L2839" t="s">
        <v>3564</v>
      </c>
      <c r="M2839" t="s">
        <v>549</v>
      </c>
      <c r="N2839" t="s">
        <v>550</v>
      </c>
      <c r="O2839" t="s">
        <v>551</v>
      </c>
      <c r="P2839" t="s">
        <v>242</v>
      </c>
      <c r="Q2839" t="s">
        <v>248</v>
      </c>
    </row>
    <row r="2840" spans="1:17">
      <c r="A2840" t="s">
        <v>24026</v>
      </c>
      <c r="B2840" t="s">
        <v>24029</v>
      </c>
      <c r="C2840" t="s">
        <v>24082</v>
      </c>
      <c r="D2840" s="4">
        <v>45797.323946759258</v>
      </c>
      <c r="E2840" s="4">
        <v>45799.666666666664</v>
      </c>
      <c r="F2840" s="4">
        <v>45799.704861111109</v>
      </c>
      <c r="G2840" s="4"/>
      <c r="H2840" t="s">
        <v>3155</v>
      </c>
      <c r="I2840" t="s">
        <v>3156</v>
      </c>
      <c r="J2840">
        <v>0</v>
      </c>
      <c r="K2840" t="s">
        <v>3163</v>
      </c>
      <c r="L2840" t="s">
        <v>3245</v>
      </c>
      <c r="M2840" t="s">
        <v>549</v>
      </c>
      <c r="N2840" t="s">
        <v>550</v>
      </c>
      <c r="O2840" t="s">
        <v>136</v>
      </c>
      <c r="P2840" t="s">
        <v>147</v>
      </c>
      <c r="Q2840" t="s">
        <v>261</v>
      </c>
    </row>
    <row r="2841" spans="1:17">
      <c r="A2841" t="s">
        <v>24083</v>
      </c>
      <c r="B2841" t="s">
        <v>24084</v>
      </c>
      <c r="C2841" t="s">
        <v>24085</v>
      </c>
      <c r="D2841" s="4">
        <v>45797.321851851855</v>
      </c>
      <c r="E2841" s="4">
        <v>45801.9375</v>
      </c>
      <c r="F2841" s="4">
        <v>45801.954861111109</v>
      </c>
      <c r="G2841" s="4">
        <v>45801.941192129627</v>
      </c>
      <c r="H2841" t="s">
        <v>3155</v>
      </c>
      <c r="I2841" t="s">
        <v>3171</v>
      </c>
      <c r="J2841">
        <v>1001</v>
      </c>
      <c r="K2841" t="s">
        <v>3157</v>
      </c>
      <c r="L2841" t="s">
        <v>3564</v>
      </c>
      <c r="M2841" t="s">
        <v>549</v>
      </c>
      <c r="N2841" t="s">
        <v>550</v>
      </c>
      <c r="O2841" t="s">
        <v>551</v>
      </c>
      <c r="P2841" t="s">
        <v>242</v>
      </c>
      <c r="Q2841" t="s">
        <v>246</v>
      </c>
    </row>
    <row r="2842" spans="1:17">
      <c r="A2842" t="s">
        <v>22926</v>
      </c>
      <c r="B2842" t="s">
        <v>24086</v>
      </c>
      <c r="C2842" t="s">
        <v>24087</v>
      </c>
      <c r="D2842" s="4">
        <v>45797.314826388887</v>
      </c>
      <c r="E2842" s="4">
        <v>45798.25</v>
      </c>
      <c r="F2842" s="4">
        <v>45798.267361111109</v>
      </c>
      <c r="G2842" s="4"/>
      <c r="H2842" t="s">
        <v>3155</v>
      </c>
      <c r="I2842" t="s">
        <v>3291</v>
      </c>
      <c r="J2842">
        <v>0</v>
      </c>
      <c r="K2842" t="s">
        <v>3194</v>
      </c>
      <c r="L2842" t="s">
        <v>3245</v>
      </c>
      <c r="M2842" t="s">
        <v>549</v>
      </c>
      <c r="N2842" t="s">
        <v>550</v>
      </c>
      <c r="O2842" t="s">
        <v>551</v>
      </c>
      <c r="P2842" t="s">
        <v>145</v>
      </c>
      <c r="Q2842" t="s">
        <v>215</v>
      </c>
    </row>
    <row r="2843" spans="1:17">
      <c r="A2843" t="s">
        <v>23152</v>
      </c>
      <c r="B2843" t="s">
        <v>23153</v>
      </c>
      <c r="C2843" t="s">
        <v>24088</v>
      </c>
      <c r="D2843" s="4">
        <v>45797.30096064815</v>
      </c>
      <c r="E2843" s="4">
        <v>45802.333333333336</v>
      </c>
      <c r="F2843" s="4">
        <v>45802.350694444445</v>
      </c>
      <c r="G2843" s="4"/>
      <c r="H2843" t="s">
        <v>3155</v>
      </c>
      <c r="I2843" t="s">
        <v>3184</v>
      </c>
      <c r="J2843">
        <v>1002</v>
      </c>
      <c r="K2843" t="s">
        <v>3157</v>
      </c>
      <c r="L2843" t="s">
        <v>3245</v>
      </c>
      <c r="M2843" t="s">
        <v>549</v>
      </c>
      <c r="N2843" t="s">
        <v>550</v>
      </c>
      <c r="O2843" t="s">
        <v>551</v>
      </c>
      <c r="P2843" t="s">
        <v>141</v>
      </c>
      <c r="Q2843" t="s">
        <v>241</v>
      </c>
    </row>
    <row r="2844" spans="1:17">
      <c r="A2844" t="s">
        <v>24089</v>
      </c>
      <c r="B2844" t="s">
        <v>24090</v>
      </c>
      <c r="C2844" t="s">
        <v>24091</v>
      </c>
      <c r="D2844" s="4">
        <v>45797.300046296295</v>
      </c>
      <c r="E2844" s="4">
        <v>45799.291666666664</v>
      </c>
      <c r="F2844" s="4">
        <v>45799.309027777781</v>
      </c>
      <c r="G2844" s="4"/>
      <c r="H2844" t="s">
        <v>3155</v>
      </c>
      <c r="I2844" t="s">
        <v>3162</v>
      </c>
      <c r="J2844">
        <v>0</v>
      </c>
      <c r="K2844" t="s">
        <v>3252</v>
      </c>
      <c r="L2844" t="s">
        <v>3245</v>
      </c>
      <c r="M2844" t="s">
        <v>549</v>
      </c>
      <c r="N2844" t="s">
        <v>550</v>
      </c>
      <c r="O2844" t="s">
        <v>1923</v>
      </c>
      <c r="P2844" t="s">
        <v>1924</v>
      </c>
      <c r="Q2844" t="s">
        <v>3359</v>
      </c>
    </row>
    <row r="2845" spans="1:17">
      <c r="A2845" t="s">
        <v>3537</v>
      </c>
      <c r="B2845" t="s">
        <v>3538</v>
      </c>
      <c r="C2845" t="s">
        <v>24092</v>
      </c>
      <c r="D2845" s="4">
        <v>45797.299537037034</v>
      </c>
      <c r="E2845" s="4">
        <v>45802.375</v>
      </c>
      <c r="F2845" s="4">
        <v>45802.392361111109</v>
      </c>
      <c r="G2845" s="4"/>
      <c r="H2845" t="s">
        <v>3155</v>
      </c>
      <c r="I2845" t="s">
        <v>3222</v>
      </c>
      <c r="J2845">
        <v>1</v>
      </c>
      <c r="K2845" t="s">
        <v>3223</v>
      </c>
      <c r="L2845" t="s">
        <v>3245</v>
      </c>
      <c r="M2845" t="s">
        <v>549</v>
      </c>
      <c r="N2845" t="s">
        <v>550</v>
      </c>
      <c r="O2845" t="s">
        <v>551</v>
      </c>
      <c r="P2845" t="s">
        <v>145</v>
      </c>
      <c r="Q2845" t="s">
        <v>216</v>
      </c>
    </row>
    <row r="2846" spans="1:17">
      <c r="A2846" t="s">
        <v>24093</v>
      </c>
      <c r="B2846" t="s">
        <v>24094</v>
      </c>
      <c r="C2846" t="s">
        <v>24095</v>
      </c>
      <c r="D2846" s="4">
        <v>45797.295277777775</v>
      </c>
      <c r="E2846" s="4">
        <v>45800.854166666664</v>
      </c>
      <c r="F2846" s="4">
        <v>45800.871527777781</v>
      </c>
      <c r="G2846" s="4">
        <v>45800.852893518517</v>
      </c>
      <c r="H2846" t="s">
        <v>3155</v>
      </c>
      <c r="I2846" t="s">
        <v>3171</v>
      </c>
      <c r="J2846">
        <v>1001</v>
      </c>
      <c r="K2846" t="s">
        <v>3157</v>
      </c>
      <c r="L2846" t="s">
        <v>3564</v>
      </c>
      <c r="M2846" t="s">
        <v>549</v>
      </c>
      <c r="N2846" t="s">
        <v>550</v>
      </c>
      <c r="O2846" t="s">
        <v>616</v>
      </c>
      <c r="P2846" t="s">
        <v>314</v>
      </c>
      <c r="Q2846" t="s">
        <v>317</v>
      </c>
    </row>
    <row r="2847" spans="1:17">
      <c r="A2847" t="s">
        <v>3537</v>
      </c>
      <c r="B2847" t="s">
        <v>3538</v>
      </c>
      <c r="C2847" t="s">
        <v>24096</v>
      </c>
      <c r="D2847" s="4">
        <v>45797.295034722221</v>
      </c>
      <c r="E2847" s="4">
        <v>45802.375</v>
      </c>
      <c r="F2847" s="4">
        <v>45802.413194444445</v>
      </c>
      <c r="G2847" s="4"/>
      <c r="H2847" t="s">
        <v>3155</v>
      </c>
      <c r="I2847" t="s">
        <v>3156</v>
      </c>
      <c r="J2847">
        <v>0</v>
      </c>
      <c r="K2847" t="s">
        <v>3194</v>
      </c>
      <c r="L2847" t="s">
        <v>3245</v>
      </c>
      <c r="M2847" t="s">
        <v>549</v>
      </c>
      <c r="N2847" t="s">
        <v>550</v>
      </c>
      <c r="O2847" t="s">
        <v>551</v>
      </c>
      <c r="P2847" t="s">
        <v>145</v>
      </c>
      <c r="Q2847" t="s">
        <v>216</v>
      </c>
    </row>
    <row r="2848" spans="1:17">
      <c r="A2848" t="s">
        <v>24097</v>
      </c>
      <c r="B2848" t="s">
        <v>24098</v>
      </c>
      <c r="C2848" t="s">
        <v>24099</v>
      </c>
      <c r="D2848" s="4">
        <v>45797.280613425923</v>
      </c>
      <c r="E2848" s="4">
        <v>45802.833333333336</v>
      </c>
      <c r="F2848" s="4">
        <v>45802.850694444445</v>
      </c>
      <c r="G2848" s="4">
        <v>45802.828425925924</v>
      </c>
      <c r="H2848" t="s">
        <v>3155</v>
      </c>
      <c r="I2848" t="s">
        <v>3171</v>
      </c>
      <c r="J2848">
        <v>1001</v>
      </c>
      <c r="K2848" t="s">
        <v>3157</v>
      </c>
      <c r="L2848" t="s">
        <v>3564</v>
      </c>
      <c r="M2848" t="s">
        <v>549</v>
      </c>
      <c r="N2848" t="s">
        <v>550</v>
      </c>
      <c r="O2848" t="s">
        <v>551</v>
      </c>
      <c r="P2848" t="s">
        <v>149</v>
      </c>
      <c r="Q2848" t="s">
        <v>200</v>
      </c>
    </row>
    <row r="2849" spans="1:17">
      <c r="A2849" t="s">
        <v>3537</v>
      </c>
      <c r="B2849" t="s">
        <v>3538</v>
      </c>
      <c r="C2849" t="s">
        <v>24100</v>
      </c>
      <c r="D2849" s="4">
        <v>45797.278680555559</v>
      </c>
      <c r="E2849" s="4">
        <v>45802.375</v>
      </c>
      <c r="F2849" s="4">
        <v>45802.413194444445</v>
      </c>
      <c r="G2849" s="4"/>
      <c r="H2849" t="s">
        <v>3155</v>
      </c>
      <c r="I2849" t="s">
        <v>3156</v>
      </c>
      <c r="J2849">
        <v>0</v>
      </c>
      <c r="K2849" t="s">
        <v>3194</v>
      </c>
      <c r="L2849" t="s">
        <v>3245</v>
      </c>
      <c r="M2849" t="s">
        <v>549</v>
      </c>
      <c r="N2849" t="s">
        <v>550</v>
      </c>
      <c r="O2849" t="s">
        <v>551</v>
      </c>
      <c r="P2849" t="s">
        <v>145</v>
      </c>
      <c r="Q2849" t="s">
        <v>216</v>
      </c>
    </row>
    <row r="2850" spans="1:17">
      <c r="A2850" t="s">
        <v>20059</v>
      </c>
      <c r="B2850" t="s">
        <v>20060</v>
      </c>
      <c r="C2850" t="s">
        <v>24101</v>
      </c>
      <c r="D2850" s="4">
        <v>45797.276886574073</v>
      </c>
      <c r="E2850" s="4">
        <v>45802.479166666664</v>
      </c>
      <c r="F2850" s="4">
        <v>45802.496527777781</v>
      </c>
      <c r="G2850" s="4"/>
      <c r="H2850" t="s">
        <v>3155</v>
      </c>
      <c r="I2850" t="s">
        <v>3291</v>
      </c>
      <c r="J2850">
        <v>0</v>
      </c>
      <c r="K2850" t="s">
        <v>3194</v>
      </c>
      <c r="L2850" t="s">
        <v>3245</v>
      </c>
      <c r="M2850" t="s">
        <v>549</v>
      </c>
      <c r="N2850" t="s">
        <v>550</v>
      </c>
      <c r="O2850" t="s">
        <v>136</v>
      </c>
      <c r="P2850" t="s">
        <v>147</v>
      </c>
      <c r="Q2850" t="s">
        <v>259</v>
      </c>
    </row>
    <row r="2851" spans="1:17">
      <c r="A2851" t="s">
        <v>24069</v>
      </c>
      <c r="B2851" t="s">
        <v>24070</v>
      </c>
      <c r="C2851" t="s">
        <v>24102</v>
      </c>
      <c r="D2851" s="4">
        <v>45797.270601851851</v>
      </c>
      <c r="E2851" s="4">
        <v>45799.145833333336</v>
      </c>
      <c r="F2851" s="4">
        <v>45799.163194444445</v>
      </c>
      <c r="G2851" s="4"/>
      <c r="H2851" t="s">
        <v>3155</v>
      </c>
      <c r="I2851" t="s">
        <v>3162</v>
      </c>
      <c r="J2851">
        <v>0</v>
      </c>
      <c r="K2851" t="s">
        <v>3295</v>
      </c>
      <c r="L2851" t="s">
        <v>3245</v>
      </c>
      <c r="M2851" t="s">
        <v>549</v>
      </c>
      <c r="N2851" t="s">
        <v>550</v>
      </c>
      <c r="O2851" t="s">
        <v>1923</v>
      </c>
      <c r="P2851" t="s">
        <v>1924</v>
      </c>
      <c r="Q2851" t="s">
        <v>3180</v>
      </c>
    </row>
    <row r="2852" spans="1:17">
      <c r="A2852" t="s">
        <v>24103</v>
      </c>
      <c r="B2852" t="s">
        <v>24104</v>
      </c>
      <c r="C2852" t="s">
        <v>24105</v>
      </c>
      <c r="D2852" s="4">
        <v>45797.262175925927</v>
      </c>
      <c r="E2852" s="4">
        <v>45802.354166666664</v>
      </c>
      <c r="F2852" s="4">
        <v>45802.371527777781</v>
      </c>
      <c r="G2852" s="4">
        <v>45802.352986111109</v>
      </c>
      <c r="H2852" t="s">
        <v>3155</v>
      </c>
      <c r="I2852" t="s">
        <v>3512</v>
      </c>
      <c r="J2852">
        <v>1</v>
      </c>
      <c r="K2852" t="s">
        <v>3157</v>
      </c>
      <c r="L2852" t="s">
        <v>3564</v>
      </c>
      <c r="M2852" t="s">
        <v>549</v>
      </c>
      <c r="N2852" t="s">
        <v>550</v>
      </c>
      <c r="O2852" t="s">
        <v>136</v>
      </c>
      <c r="P2852" t="s">
        <v>147</v>
      </c>
      <c r="Q2852" t="s">
        <v>258</v>
      </c>
    </row>
    <row r="2853" spans="1:17">
      <c r="A2853" t="s">
        <v>24106</v>
      </c>
      <c r="B2853" t="s">
        <v>24107</v>
      </c>
      <c r="C2853" t="s">
        <v>24108</v>
      </c>
      <c r="D2853" s="4">
        <v>45797.25304398148</v>
      </c>
      <c r="E2853" s="4">
        <v>45798.208333333336</v>
      </c>
      <c r="F2853" s="4">
        <v>45798.225694444445</v>
      </c>
      <c r="G2853" s="4"/>
      <c r="H2853" t="s">
        <v>3155</v>
      </c>
      <c r="I2853" t="s">
        <v>3291</v>
      </c>
      <c r="J2853">
        <v>0</v>
      </c>
      <c r="K2853" t="s">
        <v>3194</v>
      </c>
      <c r="L2853" t="s">
        <v>3593</v>
      </c>
      <c r="M2853" t="s">
        <v>549</v>
      </c>
      <c r="N2853" t="s">
        <v>550</v>
      </c>
      <c r="O2853" t="s">
        <v>551</v>
      </c>
      <c r="P2853" t="s">
        <v>145</v>
      </c>
      <c r="Q2853" t="s">
        <v>219</v>
      </c>
    </row>
    <row r="2854" spans="1:17">
      <c r="A2854" t="s">
        <v>24109</v>
      </c>
      <c r="B2854" t="s">
        <v>24110</v>
      </c>
      <c r="C2854" t="s">
        <v>24111</v>
      </c>
      <c r="D2854" s="4">
        <v>45797.25271990741</v>
      </c>
      <c r="E2854" s="4">
        <v>45798.229166666664</v>
      </c>
      <c r="F2854" s="4">
        <v>45798.246527777781</v>
      </c>
      <c r="G2854" s="4">
        <v>45798.228912037041</v>
      </c>
      <c r="H2854" t="s">
        <v>3155</v>
      </c>
      <c r="I2854" t="s">
        <v>3175</v>
      </c>
      <c r="J2854">
        <v>0</v>
      </c>
      <c r="K2854" t="s">
        <v>3157</v>
      </c>
      <c r="L2854" t="s">
        <v>3564</v>
      </c>
      <c r="M2854" t="s">
        <v>549</v>
      </c>
      <c r="N2854" t="s">
        <v>559</v>
      </c>
      <c r="O2854" t="s">
        <v>469</v>
      </c>
      <c r="P2854" t="s">
        <v>180</v>
      </c>
      <c r="Q2854" t="s">
        <v>14107</v>
      </c>
    </row>
    <row r="2855" spans="1:17">
      <c r="A2855" t="s">
        <v>24112</v>
      </c>
      <c r="B2855" t="s">
        <v>24113</v>
      </c>
      <c r="C2855" t="s">
        <v>24114</v>
      </c>
      <c r="D2855" s="4">
        <v>45797.2496875</v>
      </c>
      <c r="E2855" s="4">
        <v>45800.875</v>
      </c>
      <c r="F2855" s="4">
        <v>45800.892361111109</v>
      </c>
      <c r="G2855" s="4">
        <v>45800.875601851854</v>
      </c>
      <c r="H2855" t="s">
        <v>3155</v>
      </c>
      <c r="I2855" t="s">
        <v>3171</v>
      </c>
      <c r="J2855">
        <v>1001</v>
      </c>
      <c r="K2855" t="s">
        <v>3157</v>
      </c>
      <c r="L2855" t="s">
        <v>3564</v>
      </c>
      <c r="M2855" t="s">
        <v>549</v>
      </c>
      <c r="N2855" t="s">
        <v>550</v>
      </c>
      <c r="O2855" t="s">
        <v>616</v>
      </c>
      <c r="P2855" t="s">
        <v>314</v>
      </c>
      <c r="Q2855" t="s">
        <v>316</v>
      </c>
    </row>
    <row r="2856" spans="1:17">
      <c r="A2856" t="s">
        <v>24115</v>
      </c>
      <c r="B2856" t="s">
        <v>24116</v>
      </c>
      <c r="C2856" t="s">
        <v>24117</v>
      </c>
      <c r="D2856" s="4">
        <v>45797.249594907407</v>
      </c>
      <c r="E2856" s="4">
        <v>45802.104166666664</v>
      </c>
      <c r="F2856" s="4">
        <v>45802.142361111109</v>
      </c>
      <c r="G2856" s="4">
        <v>45802.095636574071</v>
      </c>
      <c r="H2856" t="s">
        <v>3155</v>
      </c>
      <c r="I2856" t="s">
        <v>3156</v>
      </c>
      <c r="J2856">
        <v>0</v>
      </c>
      <c r="K2856" t="s">
        <v>3157</v>
      </c>
      <c r="L2856" t="s">
        <v>3564</v>
      </c>
      <c r="M2856" t="s">
        <v>549</v>
      </c>
      <c r="N2856" t="s">
        <v>550</v>
      </c>
      <c r="O2856" t="s">
        <v>136</v>
      </c>
      <c r="P2856" t="s">
        <v>283</v>
      </c>
      <c r="Q2856" t="s">
        <v>285</v>
      </c>
    </row>
    <row r="2857" spans="1:17">
      <c r="A2857" t="s">
        <v>24118</v>
      </c>
      <c r="B2857" t="s">
        <v>24119</v>
      </c>
      <c r="C2857" t="s">
        <v>24120</v>
      </c>
      <c r="D2857" s="4">
        <v>45797.238611111112</v>
      </c>
      <c r="E2857" s="4">
        <v>45801.916666666664</v>
      </c>
      <c r="F2857" s="4">
        <v>45801.934027777781</v>
      </c>
      <c r="G2857" s="4">
        <v>45801.917326388888</v>
      </c>
      <c r="H2857" t="s">
        <v>3155</v>
      </c>
      <c r="I2857" t="s">
        <v>3171</v>
      </c>
      <c r="J2857">
        <v>0</v>
      </c>
      <c r="K2857" t="s">
        <v>3157</v>
      </c>
      <c r="L2857" t="s">
        <v>3564</v>
      </c>
      <c r="M2857" t="s">
        <v>549</v>
      </c>
      <c r="N2857" t="s">
        <v>550</v>
      </c>
      <c r="O2857" t="s">
        <v>136</v>
      </c>
      <c r="P2857" t="s">
        <v>283</v>
      </c>
      <c r="Q2857" t="s">
        <v>290</v>
      </c>
    </row>
    <row r="2858" spans="1:17">
      <c r="A2858" t="s">
        <v>24121</v>
      </c>
      <c r="B2858" t="s">
        <v>24122</v>
      </c>
      <c r="C2858" t="s">
        <v>24123</v>
      </c>
      <c r="D2858" s="4">
        <v>45797.236956018518</v>
      </c>
      <c r="E2858" s="4">
        <v>45800.333333333336</v>
      </c>
      <c r="F2858" s="4">
        <v>45800.350694444445</v>
      </c>
      <c r="G2858" s="4">
        <v>45800.331226851849</v>
      </c>
      <c r="H2858" t="s">
        <v>3155</v>
      </c>
      <c r="I2858" t="s">
        <v>3162</v>
      </c>
      <c r="J2858">
        <v>0</v>
      </c>
      <c r="K2858" t="s">
        <v>3163</v>
      </c>
      <c r="L2858" t="s">
        <v>3564</v>
      </c>
      <c r="M2858" t="s">
        <v>549</v>
      </c>
      <c r="N2858" t="s">
        <v>550</v>
      </c>
      <c r="O2858" t="s">
        <v>1923</v>
      </c>
      <c r="P2858" t="s">
        <v>1924</v>
      </c>
      <c r="Q2858" t="s">
        <v>3394</v>
      </c>
    </row>
    <row r="2859" spans="1:17">
      <c r="A2859" t="s">
        <v>3388</v>
      </c>
      <c r="B2859" t="s">
        <v>3389</v>
      </c>
      <c r="C2859" t="s">
        <v>24124</v>
      </c>
      <c r="D2859" s="4">
        <v>45797.228530092594</v>
      </c>
      <c r="E2859" s="4">
        <v>45798.416666666664</v>
      </c>
      <c r="F2859" s="4">
        <v>45798.434027777781</v>
      </c>
      <c r="G2859" s="4">
        <v>45798.417245370372</v>
      </c>
      <c r="H2859" t="s">
        <v>3155</v>
      </c>
      <c r="I2859" t="s">
        <v>3402</v>
      </c>
      <c r="J2859">
        <v>0</v>
      </c>
      <c r="K2859" t="s">
        <v>3403</v>
      </c>
      <c r="L2859" t="s">
        <v>3564</v>
      </c>
      <c r="M2859" t="s">
        <v>549</v>
      </c>
      <c r="N2859" t="s">
        <v>550</v>
      </c>
      <c r="O2859" t="s">
        <v>551</v>
      </c>
      <c r="P2859" t="s">
        <v>145</v>
      </c>
      <c r="Q2859" t="s">
        <v>215</v>
      </c>
    </row>
    <row r="2860" spans="1:17">
      <c r="A2860" t="s">
        <v>22856</v>
      </c>
      <c r="B2860" t="s">
        <v>22857</v>
      </c>
      <c r="C2860" t="s">
        <v>24125</v>
      </c>
      <c r="D2860" s="4">
        <v>45797.224409722221</v>
      </c>
      <c r="E2860" s="4">
        <v>45803.291666666664</v>
      </c>
      <c r="F2860" s="4">
        <v>45803.309027777781</v>
      </c>
      <c r="G2860" s="4"/>
      <c r="H2860" t="s">
        <v>3155</v>
      </c>
      <c r="I2860" t="s">
        <v>3171</v>
      </c>
      <c r="J2860">
        <v>1002</v>
      </c>
      <c r="K2860" t="s">
        <v>3157</v>
      </c>
      <c r="L2860" t="s">
        <v>3245</v>
      </c>
      <c r="M2860" t="s">
        <v>549</v>
      </c>
      <c r="N2860" t="s">
        <v>550</v>
      </c>
      <c r="O2860" t="s">
        <v>551</v>
      </c>
      <c r="P2860" t="s">
        <v>149</v>
      </c>
      <c r="Q2860" t="s">
        <v>203</v>
      </c>
    </row>
    <row r="2861" spans="1:17">
      <c r="A2861" t="s">
        <v>22786</v>
      </c>
      <c r="B2861" t="s">
        <v>22787</v>
      </c>
      <c r="C2861" t="s">
        <v>24126</v>
      </c>
      <c r="D2861" s="4">
        <v>45797.222314814811</v>
      </c>
      <c r="E2861" s="4">
        <v>45799.354166666664</v>
      </c>
      <c r="F2861" s="4">
        <v>45799.371527777781</v>
      </c>
      <c r="G2861" s="4"/>
      <c r="H2861" t="s">
        <v>3155</v>
      </c>
      <c r="I2861" t="s">
        <v>3171</v>
      </c>
      <c r="J2861">
        <v>1001</v>
      </c>
      <c r="K2861" t="s">
        <v>3157</v>
      </c>
      <c r="L2861" t="s">
        <v>3593</v>
      </c>
      <c r="M2861" t="s">
        <v>549</v>
      </c>
      <c r="N2861" t="s">
        <v>550</v>
      </c>
      <c r="O2861" t="s">
        <v>136</v>
      </c>
      <c r="P2861" t="s">
        <v>147</v>
      </c>
      <c r="Q2861" t="s">
        <v>261</v>
      </c>
    </row>
    <row r="2862" spans="1:17">
      <c r="A2862" t="s">
        <v>24127</v>
      </c>
      <c r="B2862" t="s">
        <v>24128</v>
      </c>
      <c r="C2862" t="s">
        <v>24129</v>
      </c>
      <c r="D2862" s="4">
        <v>45797.196400462963</v>
      </c>
      <c r="E2862" s="4">
        <v>45797.854166666664</v>
      </c>
      <c r="F2862" s="4">
        <v>45797.871527777781</v>
      </c>
      <c r="G2862" s="4"/>
      <c r="H2862" t="s">
        <v>3155</v>
      </c>
      <c r="I2862" t="s">
        <v>3184</v>
      </c>
      <c r="J2862">
        <v>0</v>
      </c>
      <c r="K2862" t="s">
        <v>3157</v>
      </c>
      <c r="L2862" t="s">
        <v>3593</v>
      </c>
      <c r="M2862" t="s">
        <v>549</v>
      </c>
      <c r="N2862" t="s">
        <v>550</v>
      </c>
      <c r="O2862" t="s">
        <v>616</v>
      </c>
      <c r="P2862" t="s">
        <v>626</v>
      </c>
      <c r="Q2862" t="s">
        <v>3366</v>
      </c>
    </row>
    <row r="2863" spans="1:17">
      <c r="A2863" t="s">
        <v>24127</v>
      </c>
      <c r="B2863" t="s">
        <v>24130</v>
      </c>
      <c r="C2863" t="s">
        <v>24131</v>
      </c>
      <c r="D2863" s="4">
        <v>45797.195891203701</v>
      </c>
      <c r="E2863" s="4">
        <v>45798.333333333336</v>
      </c>
      <c r="F2863" s="4">
        <v>45798.350694444445</v>
      </c>
      <c r="G2863" s="4"/>
      <c r="H2863" t="s">
        <v>3155</v>
      </c>
      <c r="I2863" t="s">
        <v>3184</v>
      </c>
      <c r="J2863">
        <v>0</v>
      </c>
      <c r="K2863" t="s">
        <v>3157</v>
      </c>
      <c r="L2863" t="s">
        <v>3593</v>
      </c>
      <c r="M2863" t="s">
        <v>549</v>
      </c>
      <c r="N2863" t="s">
        <v>550</v>
      </c>
      <c r="O2863" t="s">
        <v>616</v>
      </c>
      <c r="P2863" t="s">
        <v>626</v>
      </c>
      <c r="Q2863" t="s">
        <v>3366</v>
      </c>
    </row>
    <row r="2864" spans="1:17">
      <c r="A2864" t="s">
        <v>24132</v>
      </c>
      <c r="B2864" t="s">
        <v>24133</v>
      </c>
      <c r="C2864" t="s">
        <v>24134</v>
      </c>
      <c r="D2864" s="4">
        <v>45797.195138888892</v>
      </c>
      <c r="E2864" s="4">
        <v>45803.208333333336</v>
      </c>
      <c r="F2864" s="4">
        <v>45803.246527777781</v>
      </c>
      <c r="G2864" s="4">
        <v>45803.205370370371</v>
      </c>
      <c r="H2864" t="s">
        <v>3155</v>
      </c>
      <c r="I2864" t="s">
        <v>3156</v>
      </c>
      <c r="J2864">
        <v>0</v>
      </c>
      <c r="K2864" t="s">
        <v>3157</v>
      </c>
      <c r="L2864" t="s">
        <v>3564</v>
      </c>
      <c r="M2864" t="s">
        <v>549</v>
      </c>
      <c r="N2864" t="s">
        <v>550</v>
      </c>
      <c r="O2864" t="s">
        <v>551</v>
      </c>
      <c r="P2864" t="s">
        <v>149</v>
      </c>
      <c r="Q2864" t="s">
        <v>200</v>
      </c>
    </row>
    <row r="2865" spans="1:17">
      <c r="A2865" t="s">
        <v>22443</v>
      </c>
      <c r="B2865" t="s">
        <v>22444</v>
      </c>
      <c r="C2865" t="s">
        <v>24135</v>
      </c>
      <c r="D2865" s="4">
        <v>45797.18209490741</v>
      </c>
      <c r="E2865" s="4">
        <v>45800.875</v>
      </c>
      <c r="F2865" s="4">
        <v>45800.913194444445</v>
      </c>
      <c r="G2865" s="4"/>
      <c r="H2865" t="s">
        <v>3155</v>
      </c>
      <c r="I2865" t="s">
        <v>3240</v>
      </c>
      <c r="J2865">
        <v>0</v>
      </c>
      <c r="K2865" t="s">
        <v>3198</v>
      </c>
      <c r="L2865" t="s">
        <v>3245</v>
      </c>
      <c r="M2865" t="s">
        <v>549</v>
      </c>
      <c r="N2865" t="s">
        <v>550</v>
      </c>
      <c r="O2865" t="s">
        <v>136</v>
      </c>
      <c r="P2865" t="s">
        <v>139</v>
      </c>
      <c r="Q2865" t="s">
        <v>275</v>
      </c>
    </row>
    <row r="2866" spans="1:17">
      <c r="A2866" t="s">
        <v>24136</v>
      </c>
      <c r="B2866" t="s">
        <v>24137</v>
      </c>
      <c r="C2866" t="s">
        <v>24138</v>
      </c>
      <c r="D2866" s="4">
        <v>45797.177974537037</v>
      </c>
      <c r="E2866" s="4">
        <v>45802.270833333336</v>
      </c>
      <c r="F2866" s="4">
        <v>45802.288194444445</v>
      </c>
      <c r="G2866" s="4">
        <v>45802.275034722225</v>
      </c>
      <c r="H2866" t="s">
        <v>3155</v>
      </c>
      <c r="I2866" t="s">
        <v>3162</v>
      </c>
      <c r="J2866">
        <v>0</v>
      </c>
      <c r="K2866" t="s">
        <v>4074</v>
      </c>
      <c r="L2866" t="s">
        <v>3564</v>
      </c>
      <c r="M2866" t="s">
        <v>549</v>
      </c>
      <c r="N2866" t="s">
        <v>550</v>
      </c>
      <c r="O2866" t="s">
        <v>1923</v>
      </c>
      <c r="P2866" t="s">
        <v>1924</v>
      </c>
      <c r="Q2866" t="s">
        <v>3281</v>
      </c>
    </row>
    <row r="2867" spans="1:17">
      <c r="A2867" t="s">
        <v>23842</v>
      </c>
      <c r="B2867" t="s">
        <v>23843</v>
      </c>
      <c r="C2867" t="s">
        <v>24139</v>
      </c>
      <c r="D2867" s="4">
        <v>45797.16207175926</v>
      </c>
      <c r="E2867" s="4">
        <v>45797.666666666664</v>
      </c>
      <c r="F2867" s="4">
        <v>45797.684027777781</v>
      </c>
      <c r="G2867" s="4"/>
      <c r="H2867" t="s">
        <v>3155</v>
      </c>
      <c r="I2867" t="s">
        <v>3291</v>
      </c>
      <c r="J2867">
        <v>0</v>
      </c>
      <c r="K2867" t="s">
        <v>3157</v>
      </c>
      <c r="L2867" t="s">
        <v>3245</v>
      </c>
      <c r="M2867" t="s">
        <v>549</v>
      </c>
      <c r="N2867" t="s">
        <v>559</v>
      </c>
      <c r="O2867" t="s">
        <v>469</v>
      </c>
      <c r="P2867" t="s">
        <v>180</v>
      </c>
      <c r="Q2867" t="s">
        <v>183</v>
      </c>
    </row>
    <row r="2868" spans="1:17">
      <c r="A2868" t="s">
        <v>23870</v>
      </c>
      <c r="B2868" t="s">
        <v>23871</v>
      </c>
      <c r="C2868" t="s">
        <v>24140</v>
      </c>
      <c r="D2868" s="4">
        <v>45797.138472222221</v>
      </c>
      <c r="E2868" s="4">
        <v>45802.875</v>
      </c>
      <c r="F2868" s="4">
        <v>45802.892361111109</v>
      </c>
      <c r="G2868" s="4"/>
      <c r="H2868" t="s">
        <v>3155</v>
      </c>
      <c r="I2868" t="s">
        <v>3171</v>
      </c>
      <c r="J2868">
        <v>0</v>
      </c>
      <c r="K2868" t="s">
        <v>3157</v>
      </c>
      <c r="L2868" t="s">
        <v>3245</v>
      </c>
      <c r="M2868" t="s">
        <v>549</v>
      </c>
      <c r="N2868" t="s">
        <v>550</v>
      </c>
      <c r="O2868" t="s">
        <v>551</v>
      </c>
      <c r="P2868" t="s">
        <v>149</v>
      </c>
      <c r="Q2868" t="s">
        <v>206</v>
      </c>
    </row>
    <row r="2869" spans="1:17">
      <c r="A2869" t="s">
        <v>24141</v>
      </c>
      <c r="B2869" t="s">
        <v>24142</v>
      </c>
      <c r="C2869" t="s">
        <v>24143</v>
      </c>
      <c r="D2869" s="4">
        <v>45797.129386574074</v>
      </c>
      <c r="E2869" s="4">
        <v>45797.479166666664</v>
      </c>
      <c r="F2869" s="4">
        <v>45797.496527777781</v>
      </c>
      <c r="G2869" s="4"/>
      <c r="H2869" t="s">
        <v>3155</v>
      </c>
      <c r="I2869" t="s">
        <v>3184</v>
      </c>
      <c r="J2869">
        <v>0</v>
      </c>
      <c r="K2869" t="s">
        <v>3157</v>
      </c>
      <c r="L2869" t="s">
        <v>3593</v>
      </c>
      <c r="M2869" t="s">
        <v>549</v>
      </c>
      <c r="N2869" t="s">
        <v>559</v>
      </c>
      <c r="O2869" t="s">
        <v>469</v>
      </c>
      <c r="P2869" t="s">
        <v>189</v>
      </c>
      <c r="Q2869" t="s">
        <v>193</v>
      </c>
    </row>
    <row r="2870" spans="1:17">
      <c r="A2870" t="s">
        <v>24144</v>
      </c>
      <c r="B2870" t="s">
        <v>24145</v>
      </c>
      <c r="C2870" t="s">
        <v>24146</v>
      </c>
      <c r="D2870" s="4">
        <v>45797.123969907407</v>
      </c>
      <c r="E2870" s="4">
        <v>45798.3125</v>
      </c>
      <c r="F2870" s="4">
        <v>45798.350694444445</v>
      </c>
      <c r="G2870" s="4">
        <v>45798.309236111112</v>
      </c>
      <c r="H2870" t="s">
        <v>3155</v>
      </c>
      <c r="I2870" t="s">
        <v>3209</v>
      </c>
      <c r="J2870">
        <v>0</v>
      </c>
      <c r="K2870" t="s">
        <v>3227</v>
      </c>
      <c r="L2870" t="s">
        <v>3564</v>
      </c>
      <c r="M2870" t="s">
        <v>549</v>
      </c>
      <c r="N2870" t="s">
        <v>559</v>
      </c>
      <c r="O2870" t="s">
        <v>469</v>
      </c>
      <c r="P2870" t="s">
        <v>180</v>
      </c>
      <c r="Q2870" t="s">
        <v>182</v>
      </c>
    </row>
    <row r="2871" spans="1:17">
      <c r="A2871" t="s">
        <v>24147</v>
      </c>
      <c r="B2871" t="s">
        <v>24148</v>
      </c>
      <c r="C2871" t="s">
        <v>24149</v>
      </c>
      <c r="D2871" s="4">
        <v>45797.123067129629</v>
      </c>
      <c r="E2871" s="4">
        <v>45799.541666666664</v>
      </c>
      <c r="F2871" s="4">
        <v>45799.559027777781</v>
      </c>
      <c r="G2871" s="4"/>
      <c r="H2871" t="s">
        <v>3155</v>
      </c>
      <c r="I2871" t="s">
        <v>3184</v>
      </c>
      <c r="J2871">
        <v>0</v>
      </c>
      <c r="K2871" t="s">
        <v>3157</v>
      </c>
      <c r="L2871" t="s">
        <v>3593</v>
      </c>
      <c r="M2871" t="s">
        <v>549</v>
      </c>
      <c r="N2871" t="s">
        <v>559</v>
      </c>
      <c r="O2871" t="s">
        <v>469</v>
      </c>
      <c r="P2871" t="s">
        <v>180</v>
      </c>
      <c r="Q2871" t="s">
        <v>187</v>
      </c>
    </row>
    <row r="2872" spans="1:17">
      <c r="A2872" t="s">
        <v>33239</v>
      </c>
      <c r="B2872" t="s">
        <v>33240</v>
      </c>
      <c r="C2872" t="s">
        <v>33241</v>
      </c>
      <c r="D2872" s="4">
        <v>45797.12195601852</v>
      </c>
      <c r="E2872" s="4">
        <v>45797.604166666664</v>
      </c>
      <c r="F2872" s="4">
        <v>45797.642361111109</v>
      </c>
      <c r="G2872" s="4"/>
      <c r="H2872" t="s">
        <v>3155</v>
      </c>
      <c r="I2872" t="s">
        <v>3209</v>
      </c>
      <c r="J2872">
        <v>0</v>
      </c>
      <c r="K2872" t="s">
        <v>3157</v>
      </c>
      <c r="L2872" t="s">
        <v>3245</v>
      </c>
      <c r="M2872" t="s">
        <v>549</v>
      </c>
      <c r="N2872" t="s">
        <v>559</v>
      </c>
      <c r="O2872" t="s">
        <v>469</v>
      </c>
      <c r="P2872" t="s">
        <v>180</v>
      </c>
      <c r="Q2872" t="s">
        <v>182</v>
      </c>
    </row>
    <row r="2873" spans="1:17">
      <c r="A2873" t="s">
        <v>24150</v>
      </c>
      <c r="B2873" t="s">
        <v>24151</v>
      </c>
      <c r="C2873" t="s">
        <v>24152</v>
      </c>
      <c r="D2873" s="4">
        <v>45797.117673611108</v>
      </c>
      <c r="E2873" s="4">
        <v>45802.333333333336</v>
      </c>
      <c r="F2873" s="4">
        <v>45802.350694444445</v>
      </c>
      <c r="G2873" s="4"/>
      <c r="H2873" t="s">
        <v>3155</v>
      </c>
      <c r="I2873" t="s">
        <v>3291</v>
      </c>
      <c r="J2873">
        <v>0</v>
      </c>
      <c r="K2873" t="s">
        <v>3157</v>
      </c>
      <c r="L2873" t="s">
        <v>3593</v>
      </c>
      <c r="M2873" t="s">
        <v>549</v>
      </c>
      <c r="N2873" t="s">
        <v>559</v>
      </c>
      <c r="O2873" t="s">
        <v>469</v>
      </c>
      <c r="P2873" t="s">
        <v>180</v>
      </c>
      <c r="Q2873" t="s">
        <v>182</v>
      </c>
    </row>
    <row r="2874" spans="1:17">
      <c r="A2874" t="s">
        <v>24153</v>
      </c>
      <c r="B2874" t="s">
        <v>24154</v>
      </c>
      <c r="C2874" t="s">
        <v>24155</v>
      </c>
      <c r="D2874" s="4">
        <v>45797.11042824074</v>
      </c>
      <c r="E2874" s="4">
        <v>45802.291666666664</v>
      </c>
      <c r="F2874" s="4">
        <v>45802.309027777781</v>
      </c>
      <c r="G2874" s="4">
        <v>45802.292060185187</v>
      </c>
      <c r="H2874" t="s">
        <v>3155</v>
      </c>
      <c r="I2874" t="s">
        <v>3291</v>
      </c>
      <c r="J2874">
        <v>0</v>
      </c>
      <c r="K2874" t="s">
        <v>3157</v>
      </c>
      <c r="L2874" t="s">
        <v>3564</v>
      </c>
      <c r="M2874" t="s">
        <v>549</v>
      </c>
      <c r="N2874" t="s">
        <v>550</v>
      </c>
      <c r="O2874" t="s">
        <v>551</v>
      </c>
      <c r="P2874" t="s">
        <v>149</v>
      </c>
      <c r="Q2874" t="s">
        <v>200</v>
      </c>
    </row>
    <row r="2875" spans="1:17">
      <c r="A2875" t="s">
        <v>20100</v>
      </c>
      <c r="B2875" t="s">
        <v>20101</v>
      </c>
      <c r="C2875" t="s">
        <v>24156</v>
      </c>
      <c r="D2875" s="4">
        <v>45797.08734953704</v>
      </c>
      <c r="E2875" s="4">
        <v>45798.4375</v>
      </c>
      <c r="F2875" s="4">
        <v>45798.454861111109</v>
      </c>
      <c r="G2875" s="4">
        <v>45798.437222222223</v>
      </c>
      <c r="H2875" t="s">
        <v>3155</v>
      </c>
      <c r="I2875" t="s">
        <v>3175</v>
      </c>
      <c r="J2875">
        <v>0</v>
      </c>
      <c r="K2875" t="s">
        <v>3194</v>
      </c>
      <c r="L2875" t="s">
        <v>3564</v>
      </c>
      <c r="M2875" t="s">
        <v>549</v>
      </c>
      <c r="N2875" t="s">
        <v>550</v>
      </c>
      <c r="O2875" t="s">
        <v>136</v>
      </c>
      <c r="P2875" t="s">
        <v>147</v>
      </c>
      <c r="Q2875" t="s">
        <v>255</v>
      </c>
    </row>
    <row r="2876" spans="1:17">
      <c r="A2876" t="s">
        <v>24157</v>
      </c>
      <c r="B2876" t="s">
        <v>24158</v>
      </c>
      <c r="C2876" t="s">
        <v>24159</v>
      </c>
      <c r="D2876" s="4">
        <v>45797.072685185187</v>
      </c>
      <c r="E2876" s="4">
        <v>45799</v>
      </c>
      <c r="F2876" s="4">
        <v>45799.038194444445</v>
      </c>
      <c r="G2876" s="4"/>
      <c r="H2876" t="s">
        <v>3155</v>
      </c>
      <c r="I2876" t="s">
        <v>3156</v>
      </c>
      <c r="J2876">
        <v>0</v>
      </c>
      <c r="K2876" t="s">
        <v>3157</v>
      </c>
      <c r="L2876" t="s">
        <v>3245</v>
      </c>
      <c r="M2876" t="s">
        <v>549</v>
      </c>
      <c r="N2876" t="s">
        <v>550</v>
      </c>
      <c r="O2876" t="s">
        <v>136</v>
      </c>
      <c r="P2876" t="s">
        <v>143</v>
      </c>
      <c r="Q2876" t="s">
        <v>301</v>
      </c>
    </row>
    <row r="2877" spans="1:17">
      <c r="A2877" t="s">
        <v>24160</v>
      </c>
      <c r="B2877" t="s">
        <v>24161</v>
      </c>
      <c r="C2877" t="s">
        <v>24162</v>
      </c>
      <c r="D2877" s="4">
        <v>45797.067187499997</v>
      </c>
      <c r="E2877" s="4">
        <v>45803.708333333336</v>
      </c>
      <c r="F2877" s="4">
        <v>45803.725694444445</v>
      </c>
      <c r="G2877" s="4">
        <v>45803.708344907405</v>
      </c>
      <c r="H2877" t="s">
        <v>3155</v>
      </c>
      <c r="I2877" t="s">
        <v>3171</v>
      </c>
      <c r="J2877">
        <v>0</v>
      </c>
      <c r="K2877" t="s">
        <v>3157</v>
      </c>
      <c r="L2877" t="s">
        <v>3564</v>
      </c>
      <c r="M2877" t="s">
        <v>549</v>
      </c>
      <c r="N2877" t="s">
        <v>550</v>
      </c>
      <c r="O2877" t="s">
        <v>136</v>
      </c>
      <c r="P2877" t="s">
        <v>143</v>
      </c>
      <c r="Q2877" t="s">
        <v>300</v>
      </c>
    </row>
    <row r="2878" spans="1:17">
      <c r="A2878" t="s">
        <v>23205</v>
      </c>
      <c r="B2878" t="s">
        <v>23206</v>
      </c>
      <c r="C2878" t="s">
        <v>24163</v>
      </c>
      <c r="D2878" s="4">
        <v>45797.059050925927</v>
      </c>
      <c r="E2878" s="4">
        <v>45801.333333333336</v>
      </c>
      <c r="F2878" s="4">
        <v>45801.371527777781</v>
      </c>
      <c r="G2878" s="4"/>
      <c r="H2878" t="s">
        <v>3155</v>
      </c>
      <c r="I2878" t="s">
        <v>3240</v>
      </c>
      <c r="J2878">
        <v>0</v>
      </c>
      <c r="K2878" t="s">
        <v>3157</v>
      </c>
      <c r="L2878" t="s">
        <v>3245</v>
      </c>
      <c r="M2878" t="s">
        <v>549</v>
      </c>
      <c r="N2878" t="s">
        <v>550</v>
      </c>
      <c r="O2878" t="s">
        <v>551</v>
      </c>
      <c r="P2878" t="s">
        <v>141</v>
      </c>
      <c r="Q2878" t="s">
        <v>237</v>
      </c>
    </row>
    <row r="2879" spans="1:17">
      <c r="A2879" t="s">
        <v>23908</v>
      </c>
      <c r="B2879" t="s">
        <v>23909</v>
      </c>
      <c r="C2879" t="s">
        <v>24164</v>
      </c>
      <c r="D2879" s="4">
        <v>45797.057627314818</v>
      </c>
      <c r="E2879" s="4">
        <v>45798.291666666664</v>
      </c>
      <c r="F2879" s="4">
        <v>45798.329861111109</v>
      </c>
      <c r="G2879" s="4"/>
      <c r="H2879" t="s">
        <v>3155</v>
      </c>
      <c r="I2879" t="s">
        <v>3240</v>
      </c>
      <c r="J2879">
        <v>1001</v>
      </c>
      <c r="K2879" t="s">
        <v>3157</v>
      </c>
      <c r="L2879" t="s">
        <v>3245</v>
      </c>
      <c r="M2879" t="s">
        <v>549</v>
      </c>
      <c r="N2879" t="s">
        <v>550</v>
      </c>
      <c r="O2879" t="s">
        <v>551</v>
      </c>
      <c r="P2879" t="s">
        <v>149</v>
      </c>
      <c r="Q2879" t="s">
        <v>205</v>
      </c>
    </row>
    <row r="2880" spans="1:17">
      <c r="A2880" t="s">
        <v>24165</v>
      </c>
      <c r="B2880" t="s">
        <v>24166</v>
      </c>
      <c r="C2880" t="s">
        <v>24167</v>
      </c>
      <c r="D2880" s="4">
        <v>45797.053449074076</v>
      </c>
      <c r="E2880" s="4">
        <v>45797.5</v>
      </c>
      <c r="F2880" s="4">
        <v>45797.517361111109</v>
      </c>
      <c r="G2880" s="4"/>
      <c r="H2880" t="s">
        <v>3155</v>
      </c>
      <c r="I2880" t="s">
        <v>3291</v>
      </c>
      <c r="J2880">
        <v>0</v>
      </c>
      <c r="K2880" t="s">
        <v>3194</v>
      </c>
      <c r="L2880" t="s">
        <v>3593</v>
      </c>
      <c r="M2880" t="s">
        <v>549</v>
      </c>
      <c r="N2880" t="s">
        <v>550</v>
      </c>
      <c r="O2880" t="s">
        <v>136</v>
      </c>
      <c r="P2880" t="s">
        <v>264</v>
      </c>
      <c r="Q2880" t="s">
        <v>266</v>
      </c>
    </row>
    <row r="2881" spans="1:17">
      <c r="A2881" t="s">
        <v>24168</v>
      </c>
      <c r="B2881" t="s">
        <v>24169</v>
      </c>
      <c r="C2881" t="s">
        <v>24170</v>
      </c>
      <c r="D2881" s="4">
        <v>45797.047754629632</v>
      </c>
      <c r="E2881" s="4">
        <v>45800.958333333336</v>
      </c>
      <c r="F2881" s="4">
        <v>45800.975694444445</v>
      </c>
      <c r="G2881" s="4">
        <v>45800.958935185183</v>
      </c>
      <c r="H2881" t="s">
        <v>3155</v>
      </c>
      <c r="I2881" t="s">
        <v>3171</v>
      </c>
      <c r="J2881">
        <v>1001</v>
      </c>
      <c r="K2881" t="s">
        <v>3157</v>
      </c>
      <c r="L2881" t="s">
        <v>3564</v>
      </c>
      <c r="M2881" t="s">
        <v>549</v>
      </c>
      <c r="N2881" t="s">
        <v>550</v>
      </c>
      <c r="O2881" t="s">
        <v>136</v>
      </c>
      <c r="P2881" t="s">
        <v>292</v>
      </c>
      <c r="Q2881" t="s">
        <v>295</v>
      </c>
    </row>
    <row r="2882" spans="1:17">
      <c r="A2882" t="s">
        <v>22386</v>
      </c>
      <c r="B2882" t="s">
        <v>22387</v>
      </c>
      <c r="C2882" t="s">
        <v>24171</v>
      </c>
      <c r="D2882" s="4">
        <v>45797.046331018515</v>
      </c>
      <c r="E2882" s="4">
        <v>45801.666666666664</v>
      </c>
      <c r="F2882" s="4">
        <v>45801.684027777781</v>
      </c>
      <c r="G2882" s="4"/>
      <c r="H2882" t="s">
        <v>3155</v>
      </c>
      <c r="I2882" t="s">
        <v>3171</v>
      </c>
      <c r="J2882">
        <v>1001</v>
      </c>
      <c r="K2882" t="s">
        <v>3157</v>
      </c>
      <c r="L2882" t="s">
        <v>3245</v>
      </c>
      <c r="M2882" t="s">
        <v>549</v>
      </c>
      <c r="N2882" t="s">
        <v>550</v>
      </c>
      <c r="O2882" t="s">
        <v>136</v>
      </c>
      <c r="P2882" t="s">
        <v>143</v>
      </c>
      <c r="Q2882" t="s">
        <v>310</v>
      </c>
    </row>
    <row r="2883" spans="1:17">
      <c r="A2883" t="s">
        <v>24172</v>
      </c>
      <c r="B2883" t="s">
        <v>24173</v>
      </c>
      <c r="C2883" t="s">
        <v>24174</v>
      </c>
      <c r="D2883" s="4">
        <v>45797.035810185182</v>
      </c>
      <c r="E2883" s="4">
        <v>45799.3125</v>
      </c>
      <c r="F2883" s="4">
        <v>45799.329861111109</v>
      </c>
      <c r="G2883" s="4">
        <v>45799.311539351853</v>
      </c>
      <c r="H2883" t="s">
        <v>3155</v>
      </c>
      <c r="I2883" t="s">
        <v>3162</v>
      </c>
      <c r="J2883">
        <v>0</v>
      </c>
      <c r="K2883" t="s">
        <v>3295</v>
      </c>
      <c r="L2883" t="s">
        <v>3564</v>
      </c>
      <c r="M2883" t="s">
        <v>549</v>
      </c>
      <c r="N2883" t="s">
        <v>550</v>
      </c>
      <c r="O2883" t="s">
        <v>1923</v>
      </c>
      <c r="P2883" t="s">
        <v>1924</v>
      </c>
      <c r="Q2883" t="s">
        <v>3394</v>
      </c>
    </row>
    <row r="2884" spans="1:17">
      <c r="A2884" t="s">
        <v>24175</v>
      </c>
      <c r="B2884" t="s">
        <v>24176</v>
      </c>
      <c r="C2884" t="s">
        <v>24177</v>
      </c>
      <c r="D2884" s="4">
        <v>45797.015081018515</v>
      </c>
      <c r="E2884" s="4">
        <v>45803.770833333336</v>
      </c>
      <c r="F2884" s="4">
        <v>45803.788194444445</v>
      </c>
      <c r="G2884" s="4"/>
      <c r="H2884" t="s">
        <v>3155</v>
      </c>
      <c r="I2884" t="s">
        <v>3171</v>
      </c>
      <c r="J2884">
        <v>1001</v>
      </c>
      <c r="K2884" t="s">
        <v>3157</v>
      </c>
      <c r="L2884" t="s">
        <v>3593</v>
      </c>
      <c r="M2884" t="s">
        <v>549</v>
      </c>
      <c r="N2884" t="s">
        <v>559</v>
      </c>
      <c r="O2884" t="s">
        <v>504</v>
      </c>
      <c r="P2884" t="s">
        <v>325</v>
      </c>
      <c r="Q2884" t="s">
        <v>326</v>
      </c>
    </row>
    <row r="2885" spans="1:17">
      <c r="A2885" t="s">
        <v>23985</v>
      </c>
      <c r="B2885" t="s">
        <v>23986</v>
      </c>
      <c r="C2885" t="s">
        <v>24178</v>
      </c>
      <c r="D2885" s="4">
        <v>45797.011990740742</v>
      </c>
      <c r="E2885" s="4">
        <v>45797.75</v>
      </c>
      <c r="F2885" s="4">
        <v>45797.788194444445</v>
      </c>
      <c r="G2885" s="4"/>
      <c r="H2885" t="s">
        <v>3155</v>
      </c>
      <c r="I2885" t="s">
        <v>3240</v>
      </c>
      <c r="J2885">
        <v>0</v>
      </c>
      <c r="K2885" t="s">
        <v>3157</v>
      </c>
      <c r="L2885" t="s">
        <v>3245</v>
      </c>
      <c r="M2885" t="s">
        <v>549</v>
      </c>
      <c r="N2885" t="s">
        <v>559</v>
      </c>
      <c r="O2885" t="s">
        <v>469</v>
      </c>
      <c r="P2885" t="s">
        <v>180</v>
      </c>
      <c r="Q2885" t="s">
        <v>14107</v>
      </c>
    </row>
    <row r="2886" spans="1:17">
      <c r="A2886" t="s">
        <v>24179</v>
      </c>
      <c r="B2886" t="s">
        <v>24180</v>
      </c>
      <c r="C2886" t="s">
        <v>24181</v>
      </c>
      <c r="D2886" s="4">
        <v>45797.010057870371</v>
      </c>
      <c r="E2886" s="4">
        <v>45799.916666666664</v>
      </c>
      <c r="F2886" s="4">
        <v>45799.934027777781</v>
      </c>
      <c r="G2886" s="4">
        <v>45799.912349537037</v>
      </c>
      <c r="H2886" t="s">
        <v>3155</v>
      </c>
      <c r="I2886" t="s">
        <v>3184</v>
      </c>
      <c r="J2886">
        <v>0</v>
      </c>
      <c r="K2886" t="s">
        <v>3157</v>
      </c>
      <c r="L2886" t="s">
        <v>3564</v>
      </c>
      <c r="M2886" t="s">
        <v>549</v>
      </c>
      <c r="N2886" t="s">
        <v>550</v>
      </c>
      <c r="O2886" t="s">
        <v>136</v>
      </c>
      <c r="P2886" t="s">
        <v>292</v>
      </c>
      <c r="Q2886" t="s">
        <v>295</v>
      </c>
    </row>
    <row r="2887" spans="1:17">
      <c r="A2887" t="s">
        <v>24182</v>
      </c>
      <c r="B2887" t="s">
        <v>24183</v>
      </c>
      <c r="C2887" t="s">
        <v>24184</v>
      </c>
      <c r="D2887" s="4">
        <v>45797.009189814817</v>
      </c>
      <c r="E2887" s="4">
        <v>45797.354166666664</v>
      </c>
      <c r="F2887" s="4">
        <v>45797.371527777781</v>
      </c>
      <c r="G2887" s="4"/>
      <c r="H2887" t="s">
        <v>3155</v>
      </c>
      <c r="I2887" t="s">
        <v>3184</v>
      </c>
      <c r="J2887">
        <v>0</v>
      </c>
      <c r="K2887" t="s">
        <v>3157</v>
      </c>
      <c r="L2887" t="s">
        <v>3593</v>
      </c>
      <c r="M2887" t="s">
        <v>549</v>
      </c>
      <c r="N2887" t="s">
        <v>550</v>
      </c>
      <c r="O2887" t="s">
        <v>136</v>
      </c>
      <c r="P2887" t="s">
        <v>143</v>
      </c>
      <c r="Q2887" t="s">
        <v>310</v>
      </c>
    </row>
    <row r="2888" spans="1:17">
      <c r="A2888" t="s">
        <v>24185</v>
      </c>
      <c r="B2888" t="s">
        <v>24186</v>
      </c>
      <c r="C2888" t="s">
        <v>24187</v>
      </c>
      <c r="D2888" s="4">
        <v>45797.00204861111</v>
      </c>
      <c r="E2888" s="4">
        <v>45797.354166666664</v>
      </c>
      <c r="F2888" s="4">
        <v>45797.392361111109</v>
      </c>
      <c r="G2888" s="4">
        <v>45797.356527777774</v>
      </c>
      <c r="H2888" t="s">
        <v>3155</v>
      </c>
      <c r="I2888" t="s">
        <v>3240</v>
      </c>
      <c r="J2888">
        <v>1001</v>
      </c>
      <c r="K2888" t="s">
        <v>3157</v>
      </c>
      <c r="L2888" t="s">
        <v>3564</v>
      </c>
      <c r="M2888" t="s">
        <v>549</v>
      </c>
      <c r="N2888" t="s">
        <v>559</v>
      </c>
      <c r="O2888" t="s">
        <v>469</v>
      </c>
      <c r="P2888" t="s">
        <v>189</v>
      </c>
      <c r="Q2888" t="s">
        <v>194</v>
      </c>
    </row>
    <row r="2889" spans="1:17">
      <c r="A2889" t="s">
        <v>24185</v>
      </c>
      <c r="B2889" t="s">
        <v>24186</v>
      </c>
      <c r="C2889" t="s">
        <v>24188</v>
      </c>
      <c r="D2889" s="4">
        <v>45796.999710648146</v>
      </c>
      <c r="E2889" s="4">
        <v>45797.333333333336</v>
      </c>
      <c r="F2889" s="4">
        <v>45797.371527777781</v>
      </c>
      <c r="G2889" s="4"/>
      <c r="H2889" t="s">
        <v>3155</v>
      </c>
      <c r="I2889" t="s">
        <v>3240</v>
      </c>
      <c r="J2889">
        <v>1001</v>
      </c>
      <c r="K2889" t="s">
        <v>3157</v>
      </c>
      <c r="L2889" t="s">
        <v>3245</v>
      </c>
      <c r="M2889" t="s">
        <v>549</v>
      </c>
      <c r="N2889" t="s">
        <v>559</v>
      </c>
      <c r="O2889" t="s">
        <v>469</v>
      </c>
      <c r="P2889" t="s">
        <v>189</v>
      </c>
      <c r="Q2889" t="s">
        <v>194</v>
      </c>
    </row>
    <row r="2890" spans="1:17">
      <c r="A2890" t="s">
        <v>24189</v>
      </c>
      <c r="B2890" t="s">
        <v>24190</v>
      </c>
      <c r="C2890" t="s">
        <v>24191</v>
      </c>
      <c r="D2890" s="4">
        <v>45796.999386574076</v>
      </c>
      <c r="E2890" s="4">
        <v>45802.875</v>
      </c>
      <c r="F2890" s="4">
        <v>45802.892361111109</v>
      </c>
      <c r="G2890" s="4"/>
      <c r="H2890" t="s">
        <v>3155</v>
      </c>
      <c r="I2890" t="s">
        <v>3175</v>
      </c>
      <c r="J2890">
        <v>0</v>
      </c>
      <c r="K2890" t="s">
        <v>3194</v>
      </c>
      <c r="L2890" t="s">
        <v>3245</v>
      </c>
      <c r="M2890" t="s">
        <v>549</v>
      </c>
      <c r="N2890" t="s">
        <v>559</v>
      </c>
      <c r="O2890" t="s">
        <v>504</v>
      </c>
      <c r="P2890" t="s">
        <v>325</v>
      </c>
      <c r="Q2890" t="s">
        <v>331</v>
      </c>
    </row>
    <row r="2891" spans="1:17">
      <c r="A2891" t="s">
        <v>24118</v>
      </c>
      <c r="B2891" t="s">
        <v>24119</v>
      </c>
      <c r="C2891" t="s">
        <v>24192</v>
      </c>
      <c r="D2891" s="4">
        <v>45796.997650462959</v>
      </c>
      <c r="E2891" s="4">
        <v>45801.916666666664</v>
      </c>
      <c r="F2891" s="4">
        <v>45801.934027777781</v>
      </c>
      <c r="G2891" s="4"/>
      <c r="H2891" t="s">
        <v>3155</v>
      </c>
      <c r="I2891" t="s">
        <v>3171</v>
      </c>
      <c r="J2891">
        <v>0</v>
      </c>
      <c r="K2891" t="s">
        <v>3157</v>
      </c>
      <c r="L2891" t="s">
        <v>3245</v>
      </c>
      <c r="M2891" t="s">
        <v>549</v>
      </c>
      <c r="N2891" t="s">
        <v>550</v>
      </c>
      <c r="O2891" t="s">
        <v>136</v>
      </c>
      <c r="P2891" t="s">
        <v>283</v>
      </c>
      <c r="Q2891" t="s">
        <v>290</v>
      </c>
    </row>
    <row r="2892" spans="1:17">
      <c r="A2892" t="s">
        <v>22862</v>
      </c>
      <c r="B2892" t="s">
        <v>22863</v>
      </c>
      <c r="C2892" t="s">
        <v>24193</v>
      </c>
      <c r="D2892" s="4">
        <v>45796.99013888889</v>
      </c>
      <c r="E2892" s="4">
        <v>45799.25</v>
      </c>
      <c r="F2892" s="4">
        <v>45799.288194444445</v>
      </c>
      <c r="G2892" s="4"/>
      <c r="H2892" t="s">
        <v>3155</v>
      </c>
      <c r="I2892" t="s">
        <v>3240</v>
      </c>
      <c r="J2892">
        <v>1002</v>
      </c>
      <c r="K2892" t="s">
        <v>3157</v>
      </c>
      <c r="L2892" t="s">
        <v>3245</v>
      </c>
      <c r="M2892" t="s">
        <v>549</v>
      </c>
      <c r="N2892" t="s">
        <v>550</v>
      </c>
      <c r="O2892" t="s">
        <v>551</v>
      </c>
      <c r="P2892" t="s">
        <v>145</v>
      </c>
      <c r="Q2892" t="s">
        <v>222</v>
      </c>
    </row>
    <row r="2893" spans="1:17">
      <c r="A2893" t="s">
        <v>23103</v>
      </c>
      <c r="B2893" t="s">
        <v>23104</v>
      </c>
      <c r="C2893" t="s">
        <v>24194</v>
      </c>
      <c r="D2893" s="4">
        <v>45796.982129629629</v>
      </c>
      <c r="E2893" s="4">
        <v>45798.833333333336</v>
      </c>
      <c r="F2893" s="4">
        <v>45798.850694444445</v>
      </c>
      <c r="G2893" s="4"/>
      <c r="H2893" t="s">
        <v>3155</v>
      </c>
      <c r="I2893" t="s">
        <v>3175</v>
      </c>
      <c r="J2893">
        <v>0</v>
      </c>
      <c r="K2893" t="s">
        <v>3157</v>
      </c>
      <c r="L2893" t="s">
        <v>3593</v>
      </c>
      <c r="M2893" t="s">
        <v>549</v>
      </c>
      <c r="N2893" t="s">
        <v>550</v>
      </c>
      <c r="O2893" t="s">
        <v>551</v>
      </c>
      <c r="P2893" t="s">
        <v>141</v>
      </c>
      <c r="Q2893" t="s">
        <v>231</v>
      </c>
    </row>
    <row r="2894" spans="1:17">
      <c r="A2894" t="s">
        <v>20588</v>
      </c>
      <c r="B2894" t="s">
        <v>20589</v>
      </c>
      <c r="C2894" t="s">
        <v>24195</v>
      </c>
      <c r="D2894" s="4">
        <v>45796.979317129626</v>
      </c>
      <c r="E2894" s="4">
        <v>45802.583333333336</v>
      </c>
      <c r="F2894" s="4">
        <v>45802.600694444445</v>
      </c>
      <c r="G2894" s="4"/>
      <c r="H2894" t="s">
        <v>3155</v>
      </c>
      <c r="I2894" t="s">
        <v>3175</v>
      </c>
      <c r="J2894">
        <v>0</v>
      </c>
      <c r="K2894" t="s">
        <v>3157</v>
      </c>
      <c r="L2894" t="s">
        <v>3245</v>
      </c>
      <c r="M2894" t="s">
        <v>549</v>
      </c>
      <c r="N2894" t="s">
        <v>550</v>
      </c>
      <c r="O2894" t="s">
        <v>136</v>
      </c>
      <c r="P2894" t="s">
        <v>264</v>
      </c>
      <c r="Q2894" t="s">
        <v>265</v>
      </c>
    </row>
    <row r="2895" spans="1:17">
      <c r="A2895" t="s">
        <v>22250</v>
      </c>
      <c r="B2895" t="s">
        <v>22251</v>
      </c>
      <c r="C2895" t="s">
        <v>24196</v>
      </c>
      <c r="D2895" s="4">
        <v>45796.976053240738</v>
      </c>
      <c r="E2895" s="4">
        <v>45801.666666666664</v>
      </c>
      <c r="F2895" s="4">
        <v>45801.684027777781</v>
      </c>
      <c r="G2895" s="4"/>
      <c r="H2895" t="s">
        <v>3155</v>
      </c>
      <c r="I2895" t="s">
        <v>3171</v>
      </c>
      <c r="J2895">
        <v>0</v>
      </c>
      <c r="K2895" t="s">
        <v>3194</v>
      </c>
      <c r="L2895" t="s">
        <v>3245</v>
      </c>
      <c r="M2895" t="s">
        <v>549</v>
      </c>
      <c r="N2895" t="s">
        <v>550</v>
      </c>
      <c r="O2895" t="s">
        <v>551</v>
      </c>
      <c r="P2895" t="s">
        <v>141</v>
      </c>
      <c r="Q2895" t="s">
        <v>231</v>
      </c>
    </row>
    <row r="2896" spans="1:17">
      <c r="A2896" t="s">
        <v>24197</v>
      </c>
      <c r="B2896" t="s">
        <v>24198</v>
      </c>
      <c r="C2896" t="s">
        <v>24199</v>
      </c>
      <c r="D2896" s="4">
        <v>45796.974074074074</v>
      </c>
      <c r="E2896" s="4">
        <v>45798.291666666664</v>
      </c>
      <c r="F2896" s="4">
        <v>45798.329861111109</v>
      </c>
      <c r="G2896" s="4"/>
      <c r="H2896" t="s">
        <v>3155</v>
      </c>
      <c r="I2896" t="s">
        <v>3156</v>
      </c>
      <c r="J2896">
        <v>0</v>
      </c>
      <c r="K2896" t="s">
        <v>3157</v>
      </c>
      <c r="L2896" t="s">
        <v>3245</v>
      </c>
      <c r="M2896" t="s">
        <v>549</v>
      </c>
      <c r="N2896" t="s">
        <v>550</v>
      </c>
      <c r="O2896" t="s">
        <v>136</v>
      </c>
      <c r="P2896" t="s">
        <v>283</v>
      </c>
      <c r="Q2896" t="s">
        <v>285</v>
      </c>
    </row>
    <row r="2897" spans="1:17">
      <c r="A2897" t="s">
        <v>24200</v>
      </c>
      <c r="B2897" t="s">
        <v>24201</v>
      </c>
      <c r="C2897" t="s">
        <v>24202</v>
      </c>
      <c r="D2897" s="4">
        <v>45796.969837962963</v>
      </c>
      <c r="E2897" s="4">
        <v>45802.4375</v>
      </c>
      <c r="F2897" s="4">
        <v>45802.475694444445</v>
      </c>
      <c r="G2897" s="4">
        <v>45802.431967592594</v>
      </c>
      <c r="H2897" t="s">
        <v>3155</v>
      </c>
      <c r="I2897" t="s">
        <v>3673</v>
      </c>
      <c r="J2897">
        <v>0</v>
      </c>
      <c r="K2897" t="s">
        <v>3194</v>
      </c>
      <c r="L2897" t="s">
        <v>3564</v>
      </c>
      <c r="M2897" t="s">
        <v>549</v>
      </c>
      <c r="N2897" t="s">
        <v>559</v>
      </c>
      <c r="O2897" t="s">
        <v>504</v>
      </c>
      <c r="P2897" t="s">
        <v>325</v>
      </c>
      <c r="Q2897" t="s">
        <v>338</v>
      </c>
    </row>
    <row r="2898" spans="1:17">
      <c r="A2898" t="s">
        <v>24203</v>
      </c>
      <c r="B2898" t="s">
        <v>24204</v>
      </c>
      <c r="C2898" t="s">
        <v>24205</v>
      </c>
      <c r="D2898" s="4">
        <v>45796.969004629631</v>
      </c>
      <c r="E2898" s="4">
        <v>45802.458333333336</v>
      </c>
      <c r="F2898" s="4">
        <v>45802.475694444445</v>
      </c>
      <c r="G2898" s="4">
        <v>45802.457118055558</v>
      </c>
      <c r="H2898" t="s">
        <v>3155</v>
      </c>
      <c r="I2898" t="s">
        <v>3175</v>
      </c>
      <c r="J2898">
        <v>0</v>
      </c>
      <c r="K2898" t="s">
        <v>3157</v>
      </c>
      <c r="L2898" t="s">
        <v>3564</v>
      </c>
      <c r="M2898" t="s">
        <v>549</v>
      </c>
      <c r="N2898" t="s">
        <v>559</v>
      </c>
      <c r="O2898" t="s">
        <v>504</v>
      </c>
      <c r="P2898" t="s">
        <v>325</v>
      </c>
      <c r="Q2898" t="s">
        <v>342</v>
      </c>
    </row>
    <row r="2899" spans="1:17">
      <c r="A2899" t="s">
        <v>24206</v>
      </c>
      <c r="B2899" t="s">
        <v>24207</v>
      </c>
      <c r="C2899" t="s">
        <v>24208</v>
      </c>
      <c r="D2899" s="4">
        <v>45796.96638888889</v>
      </c>
      <c r="E2899" s="4">
        <v>45801.416666666664</v>
      </c>
      <c r="F2899" s="4">
        <v>45801.454861111109</v>
      </c>
      <c r="G2899" s="4">
        <v>45801.415011574078</v>
      </c>
      <c r="H2899" t="s">
        <v>3155</v>
      </c>
      <c r="I2899" t="s">
        <v>3673</v>
      </c>
      <c r="J2899">
        <v>0</v>
      </c>
      <c r="K2899" t="s">
        <v>3194</v>
      </c>
      <c r="L2899" t="s">
        <v>3564</v>
      </c>
      <c r="M2899" t="s">
        <v>549</v>
      </c>
      <c r="N2899" t="s">
        <v>559</v>
      </c>
      <c r="O2899" t="s">
        <v>504</v>
      </c>
      <c r="P2899" t="s">
        <v>325</v>
      </c>
      <c r="Q2899" t="s">
        <v>339</v>
      </c>
    </row>
    <row r="2900" spans="1:17">
      <c r="A2900" t="s">
        <v>24209</v>
      </c>
      <c r="B2900" t="s">
        <v>24210</v>
      </c>
      <c r="C2900" t="s">
        <v>24211</v>
      </c>
      <c r="D2900" s="4">
        <v>45796.964745370373</v>
      </c>
      <c r="E2900" s="4">
        <v>45802.6875</v>
      </c>
      <c r="F2900" s="4">
        <v>45802.725694444445</v>
      </c>
      <c r="G2900" s="4">
        <v>45802.687974537039</v>
      </c>
      <c r="H2900" t="s">
        <v>3155</v>
      </c>
      <c r="I2900" t="s">
        <v>3673</v>
      </c>
      <c r="J2900">
        <v>0</v>
      </c>
      <c r="K2900" t="s">
        <v>3194</v>
      </c>
      <c r="L2900" t="s">
        <v>3564</v>
      </c>
      <c r="M2900" t="s">
        <v>549</v>
      </c>
      <c r="N2900" t="s">
        <v>559</v>
      </c>
      <c r="O2900" t="s">
        <v>504</v>
      </c>
      <c r="P2900" t="s">
        <v>325</v>
      </c>
      <c r="Q2900" t="s">
        <v>333</v>
      </c>
    </row>
    <row r="2901" spans="1:17">
      <c r="A2901" t="s">
        <v>24212</v>
      </c>
      <c r="B2901" t="s">
        <v>24213</v>
      </c>
      <c r="C2901" t="s">
        <v>24214</v>
      </c>
      <c r="D2901" s="4">
        <v>45796.963900462964</v>
      </c>
      <c r="E2901" s="4">
        <v>45797.854166666664</v>
      </c>
      <c r="F2901" s="4">
        <v>45797.871527777781</v>
      </c>
      <c r="G2901" s="4">
        <v>45797.84884259259</v>
      </c>
      <c r="H2901" t="s">
        <v>3155</v>
      </c>
      <c r="I2901" t="s">
        <v>3175</v>
      </c>
      <c r="J2901">
        <v>0</v>
      </c>
      <c r="K2901" t="s">
        <v>3157</v>
      </c>
      <c r="L2901" t="s">
        <v>3564</v>
      </c>
      <c r="M2901" t="s">
        <v>549</v>
      </c>
      <c r="N2901" t="s">
        <v>550</v>
      </c>
      <c r="O2901" t="s">
        <v>136</v>
      </c>
      <c r="P2901" t="s">
        <v>139</v>
      </c>
      <c r="Q2901" t="s">
        <v>275</v>
      </c>
    </row>
    <row r="2902" spans="1:17">
      <c r="A2902" t="s">
        <v>24209</v>
      </c>
      <c r="B2902" t="s">
        <v>24210</v>
      </c>
      <c r="C2902" t="s">
        <v>24215</v>
      </c>
      <c r="D2902" s="4">
        <v>45796.963252314818</v>
      </c>
      <c r="E2902" s="4">
        <v>45802.645833333336</v>
      </c>
      <c r="F2902" s="4">
        <v>45802.684027777781</v>
      </c>
      <c r="G2902" s="4"/>
      <c r="H2902" t="s">
        <v>3155</v>
      </c>
      <c r="I2902" t="s">
        <v>3673</v>
      </c>
      <c r="J2902">
        <v>0</v>
      </c>
      <c r="K2902" t="s">
        <v>3194</v>
      </c>
      <c r="L2902" t="s">
        <v>3245</v>
      </c>
      <c r="M2902" t="s">
        <v>549</v>
      </c>
      <c r="N2902" t="s">
        <v>559</v>
      </c>
      <c r="O2902" t="s">
        <v>504</v>
      </c>
      <c r="P2902" t="s">
        <v>325</v>
      </c>
      <c r="Q2902" t="s">
        <v>333</v>
      </c>
    </row>
    <row r="2903" spans="1:17">
      <c r="A2903" t="s">
        <v>24216</v>
      </c>
      <c r="B2903" t="s">
        <v>24217</v>
      </c>
      <c r="C2903" t="s">
        <v>24218</v>
      </c>
      <c r="D2903" s="4">
        <v>45796.96056712963</v>
      </c>
      <c r="E2903" s="4">
        <v>45803.625</v>
      </c>
      <c r="F2903" s="4">
        <v>45803.663194444445</v>
      </c>
      <c r="G2903" s="4">
        <v>45803.617210648146</v>
      </c>
      <c r="H2903" t="s">
        <v>3155</v>
      </c>
      <c r="I2903" t="s">
        <v>3673</v>
      </c>
      <c r="J2903">
        <v>0</v>
      </c>
      <c r="K2903" t="s">
        <v>3157</v>
      </c>
      <c r="L2903" t="s">
        <v>3564</v>
      </c>
      <c r="M2903" t="s">
        <v>549</v>
      </c>
      <c r="N2903" t="s">
        <v>559</v>
      </c>
      <c r="O2903" t="s">
        <v>504</v>
      </c>
      <c r="P2903" t="s">
        <v>325</v>
      </c>
      <c r="Q2903" t="s">
        <v>328</v>
      </c>
    </row>
    <row r="2904" spans="1:17">
      <c r="A2904" t="s">
        <v>24216</v>
      </c>
      <c r="B2904" t="s">
        <v>24219</v>
      </c>
      <c r="C2904" t="s">
        <v>24220</v>
      </c>
      <c r="D2904" s="4">
        <v>45796.95921296296</v>
      </c>
      <c r="E2904" s="4">
        <v>45803.8125</v>
      </c>
      <c r="F2904" s="4">
        <v>45803.829861111109</v>
      </c>
      <c r="G2904" s="4">
        <v>45803.803761574076</v>
      </c>
      <c r="H2904" t="s">
        <v>3155</v>
      </c>
      <c r="I2904" t="s">
        <v>3175</v>
      </c>
      <c r="J2904">
        <v>0</v>
      </c>
      <c r="K2904" t="s">
        <v>3157</v>
      </c>
      <c r="L2904" t="s">
        <v>3564</v>
      </c>
      <c r="M2904" t="s">
        <v>549</v>
      </c>
      <c r="N2904" t="s">
        <v>559</v>
      </c>
      <c r="O2904" t="s">
        <v>504</v>
      </c>
      <c r="P2904" t="s">
        <v>325</v>
      </c>
      <c r="Q2904" t="s">
        <v>328</v>
      </c>
    </row>
    <row r="2905" spans="1:17">
      <c r="A2905" t="s">
        <v>23989</v>
      </c>
      <c r="B2905" t="s">
        <v>23990</v>
      </c>
      <c r="C2905" t="s">
        <v>24221</v>
      </c>
      <c r="D2905" s="4">
        <v>45796.954884259256</v>
      </c>
      <c r="E2905" s="4">
        <v>45798.416666666664</v>
      </c>
      <c r="F2905" s="4">
        <v>45798.434027777781</v>
      </c>
      <c r="G2905" s="4"/>
      <c r="H2905" t="s">
        <v>3155</v>
      </c>
      <c r="I2905" t="s">
        <v>3175</v>
      </c>
      <c r="J2905">
        <v>1001</v>
      </c>
      <c r="K2905" t="s">
        <v>3157</v>
      </c>
      <c r="L2905" t="s">
        <v>3245</v>
      </c>
      <c r="M2905" t="s">
        <v>549</v>
      </c>
      <c r="N2905" t="s">
        <v>550</v>
      </c>
      <c r="O2905" t="s">
        <v>551</v>
      </c>
      <c r="P2905" t="s">
        <v>149</v>
      </c>
      <c r="Q2905" t="s">
        <v>209</v>
      </c>
    </row>
    <row r="2906" spans="1:17">
      <c r="A2906" t="s">
        <v>24222</v>
      </c>
      <c r="B2906" t="s">
        <v>24223</v>
      </c>
      <c r="C2906" t="s">
        <v>24224</v>
      </c>
      <c r="D2906" s="4">
        <v>45796.953159722223</v>
      </c>
      <c r="E2906" s="4">
        <v>45799.625</v>
      </c>
      <c r="F2906" s="4">
        <v>45799.642361111109</v>
      </c>
      <c r="G2906" s="4">
        <v>45799.622442129628</v>
      </c>
      <c r="H2906" t="s">
        <v>3155</v>
      </c>
      <c r="I2906" t="s">
        <v>3175</v>
      </c>
      <c r="J2906">
        <v>0</v>
      </c>
      <c r="K2906" t="s">
        <v>3157</v>
      </c>
      <c r="L2906" t="s">
        <v>3564</v>
      </c>
      <c r="M2906" t="s">
        <v>549</v>
      </c>
      <c r="N2906" t="s">
        <v>559</v>
      </c>
      <c r="O2906" t="s">
        <v>504</v>
      </c>
      <c r="P2906" t="s">
        <v>325</v>
      </c>
      <c r="Q2906" t="s">
        <v>337</v>
      </c>
    </row>
    <row r="2907" spans="1:17">
      <c r="A2907" t="s">
        <v>24222</v>
      </c>
      <c r="B2907" t="s">
        <v>24225</v>
      </c>
      <c r="C2907" t="s">
        <v>24226</v>
      </c>
      <c r="D2907" s="4">
        <v>45796.951666666668</v>
      </c>
      <c r="E2907" s="4">
        <v>45797.625</v>
      </c>
      <c r="F2907" s="4">
        <v>45797.642361111109</v>
      </c>
      <c r="G2907" s="4">
        <v>45797.626099537039</v>
      </c>
      <c r="H2907" t="s">
        <v>3155</v>
      </c>
      <c r="I2907" t="s">
        <v>3175</v>
      </c>
      <c r="J2907">
        <v>1001</v>
      </c>
      <c r="K2907" t="s">
        <v>3194</v>
      </c>
      <c r="L2907" t="s">
        <v>3564</v>
      </c>
      <c r="M2907" t="s">
        <v>549</v>
      </c>
      <c r="N2907" t="s">
        <v>559</v>
      </c>
      <c r="O2907" t="s">
        <v>504</v>
      </c>
      <c r="P2907" t="s">
        <v>325</v>
      </c>
      <c r="Q2907" t="s">
        <v>337</v>
      </c>
    </row>
    <row r="2908" spans="1:17">
      <c r="A2908" t="s">
        <v>24227</v>
      </c>
      <c r="B2908" t="s">
        <v>24228</v>
      </c>
      <c r="C2908" t="s">
        <v>24229</v>
      </c>
      <c r="D2908" s="4">
        <v>45796.950902777775</v>
      </c>
      <c r="E2908" s="4">
        <v>45801.708333333336</v>
      </c>
      <c r="F2908" s="4">
        <v>45801.725694444445</v>
      </c>
      <c r="G2908" s="4">
        <v>45801.708634259259</v>
      </c>
      <c r="H2908" t="s">
        <v>3155</v>
      </c>
      <c r="I2908" t="s">
        <v>3175</v>
      </c>
      <c r="J2908">
        <v>1001</v>
      </c>
      <c r="K2908" t="s">
        <v>3194</v>
      </c>
      <c r="L2908" t="s">
        <v>3564</v>
      </c>
      <c r="M2908" t="s">
        <v>549</v>
      </c>
      <c r="N2908" t="s">
        <v>550</v>
      </c>
      <c r="O2908" t="s">
        <v>136</v>
      </c>
      <c r="P2908" t="s">
        <v>139</v>
      </c>
      <c r="Q2908" t="s">
        <v>271</v>
      </c>
    </row>
    <row r="2909" spans="1:17">
      <c r="A2909" t="s">
        <v>24230</v>
      </c>
      <c r="B2909" t="s">
        <v>24231</v>
      </c>
      <c r="C2909" t="s">
        <v>24232</v>
      </c>
      <c r="D2909" s="4">
        <v>45796.948113425926</v>
      </c>
      <c r="E2909" s="4">
        <v>45801.4375</v>
      </c>
      <c r="F2909" s="4">
        <v>45801.454861111109</v>
      </c>
      <c r="G2909" s="4">
        <v>45801.443171296298</v>
      </c>
      <c r="H2909" t="s">
        <v>3155</v>
      </c>
      <c r="I2909" t="s">
        <v>3222</v>
      </c>
      <c r="J2909">
        <v>1</v>
      </c>
      <c r="K2909" t="s">
        <v>3223</v>
      </c>
      <c r="L2909" t="s">
        <v>3564</v>
      </c>
      <c r="M2909" t="s">
        <v>549</v>
      </c>
      <c r="N2909" t="s">
        <v>559</v>
      </c>
      <c r="O2909" t="s">
        <v>504</v>
      </c>
      <c r="P2909" t="s">
        <v>325</v>
      </c>
      <c r="Q2909" t="s">
        <v>330</v>
      </c>
    </row>
    <row r="2910" spans="1:17">
      <c r="A2910" t="s">
        <v>24083</v>
      </c>
      <c r="B2910" t="s">
        <v>24233</v>
      </c>
      <c r="C2910" t="s">
        <v>24234</v>
      </c>
      <c r="D2910" s="4">
        <v>45796.947592592594</v>
      </c>
      <c r="E2910" s="4">
        <v>45801.916666666664</v>
      </c>
      <c r="F2910" s="4">
        <v>45801.934027777781</v>
      </c>
      <c r="G2910" s="4">
        <v>45801.914594907408</v>
      </c>
      <c r="H2910" t="s">
        <v>3155</v>
      </c>
      <c r="I2910" t="s">
        <v>3171</v>
      </c>
      <c r="J2910">
        <v>1001</v>
      </c>
      <c r="K2910" t="s">
        <v>3157</v>
      </c>
      <c r="L2910" t="s">
        <v>3564</v>
      </c>
      <c r="M2910" t="s">
        <v>549</v>
      </c>
      <c r="N2910" t="s">
        <v>550</v>
      </c>
      <c r="O2910" t="s">
        <v>551</v>
      </c>
      <c r="P2910" t="s">
        <v>242</v>
      </c>
      <c r="Q2910" t="s">
        <v>246</v>
      </c>
    </row>
    <row r="2911" spans="1:17">
      <c r="A2911" t="s">
        <v>24235</v>
      </c>
      <c r="B2911" t="s">
        <v>24236</v>
      </c>
      <c r="C2911" t="s">
        <v>24237</v>
      </c>
      <c r="D2911" s="4">
        <v>45796.946145833332</v>
      </c>
      <c r="E2911" s="4">
        <v>45801.4375</v>
      </c>
      <c r="F2911" s="4">
        <v>45801.454861111109</v>
      </c>
      <c r="G2911" s="4"/>
      <c r="H2911" t="s">
        <v>3155</v>
      </c>
      <c r="I2911" t="s">
        <v>3171</v>
      </c>
      <c r="J2911">
        <v>0</v>
      </c>
      <c r="K2911" t="s">
        <v>3157</v>
      </c>
      <c r="L2911" t="s">
        <v>3593</v>
      </c>
      <c r="M2911" t="s">
        <v>549</v>
      </c>
      <c r="N2911" t="s">
        <v>559</v>
      </c>
      <c r="O2911" t="s">
        <v>504</v>
      </c>
      <c r="P2911" t="s">
        <v>325</v>
      </c>
      <c r="Q2911" t="s">
        <v>340</v>
      </c>
    </row>
    <row r="2912" spans="1:17">
      <c r="A2912" t="s">
        <v>24230</v>
      </c>
      <c r="B2912" t="s">
        <v>24238</v>
      </c>
      <c r="C2912" t="s">
        <v>24239</v>
      </c>
      <c r="D2912" s="4">
        <v>45796.944710648146</v>
      </c>
      <c r="E2912" s="4">
        <v>45801.416666666664</v>
      </c>
      <c r="F2912" s="4">
        <v>45801.434027777781</v>
      </c>
      <c r="G2912" s="4">
        <v>45801.412442129629</v>
      </c>
      <c r="H2912" t="s">
        <v>3155</v>
      </c>
      <c r="I2912" t="s">
        <v>3222</v>
      </c>
      <c r="J2912">
        <v>1</v>
      </c>
      <c r="K2912" t="s">
        <v>3223</v>
      </c>
      <c r="L2912" t="s">
        <v>3564</v>
      </c>
      <c r="M2912" t="s">
        <v>549</v>
      </c>
      <c r="N2912" t="s">
        <v>559</v>
      </c>
      <c r="O2912" t="s">
        <v>504</v>
      </c>
      <c r="P2912" t="s">
        <v>325</v>
      </c>
      <c r="Q2912" t="s">
        <v>330</v>
      </c>
    </row>
    <row r="2913" spans="1:17">
      <c r="A2913" t="s">
        <v>24240</v>
      </c>
      <c r="B2913" t="s">
        <v>24241</v>
      </c>
      <c r="C2913" t="s">
        <v>24242</v>
      </c>
      <c r="D2913" s="4">
        <v>45796.94431712963</v>
      </c>
      <c r="E2913" s="4">
        <v>45804.8125</v>
      </c>
      <c r="F2913" s="4">
        <v>45804.829861111109</v>
      </c>
      <c r="G2913" s="4">
        <v>45804.820729166669</v>
      </c>
      <c r="H2913" t="s">
        <v>3155</v>
      </c>
      <c r="I2913" t="s">
        <v>3512</v>
      </c>
      <c r="J2913">
        <v>1</v>
      </c>
      <c r="K2913" t="s">
        <v>3157</v>
      </c>
      <c r="L2913" t="s">
        <v>3564</v>
      </c>
      <c r="M2913" t="s">
        <v>549</v>
      </c>
      <c r="N2913" t="s">
        <v>550</v>
      </c>
      <c r="O2913" t="s">
        <v>136</v>
      </c>
      <c r="P2913" t="s">
        <v>264</v>
      </c>
      <c r="Q2913" t="s">
        <v>267</v>
      </c>
    </row>
    <row r="2914" spans="1:17">
      <c r="A2914" t="s">
        <v>24235</v>
      </c>
      <c r="B2914" t="s">
        <v>24243</v>
      </c>
      <c r="C2914" t="s">
        <v>24244</v>
      </c>
      <c r="D2914" s="4">
        <v>45796.943807870368</v>
      </c>
      <c r="E2914" s="4">
        <v>45801.4375</v>
      </c>
      <c r="F2914" s="4">
        <v>45801.454861111109</v>
      </c>
      <c r="G2914" s="4"/>
      <c r="H2914" t="s">
        <v>3155</v>
      </c>
      <c r="I2914" t="s">
        <v>3171</v>
      </c>
      <c r="J2914">
        <v>0</v>
      </c>
      <c r="K2914" t="s">
        <v>3157</v>
      </c>
      <c r="L2914" t="s">
        <v>3593</v>
      </c>
      <c r="M2914" t="s">
        <v>549</v>
      </c>
      <c r="N2914" t="s">
        <v>559</v>
      </c>
      <c r="O2914" t="s">
        <v>504</v>
      </c>
      <c r="P2914" t="s">
        <v>325</v>
      </c>
      <c r="Q2914" t="s">
        <v>340</v>
      </c>
    </row>
    <row r="2915" spans="1:17">
      <c r="A2915" t="s">
        <v>24245</v>
      </c>
      <c r="B2915" t="s">
        <v>24246</v>
      </c>
      <c r="C2915" t="s">
        <v>24247</v>
      </c>
      <c r="D2915" s="4">
        <v>45796.94122685185</v>
      </c>
      <c r="E2915" s="4">
        <v>45822.416666666664</v>
      </c>
      <c r="F2915" s="4">
        <v>45822.434027777781</v>
      </c>
      <c r="G2915" s="4"/>
      <c r="H2915" t="s">
        <v>3155</v>
      </c>
      <c r="I2915" t="s">
        <v>3171</v>
      </c>
      <c r="J2915">
        <v>1001</v>
      </c>
      <c r="K2915" t="s">
        <v>3157</v>
      </c>
      <c r="L2915" t="s">
        <v>3158</v>
      </c>
      <c r="M2915" t="s">
        <v>549</v>
      </c>
      <c r="N2915" t="s">
        <v>559</v>
      </c>
      <c r="O2915" t="s">
        <v>504</v>
      </c>
      <c r="P2915" t="s">
        <v>325</v>
      </c>
      <c r="Q2915" t="s">
        <v>334</v>
      </c>
    </row>
    <row r="2916" spans="1:17">
      <c r="A2916" t="s">
        <v>21728</v>
      </c>
      <c r="B2916" t="s">
        <v>21729</v>
      </c>
      <c r="C2916" t="s">
        <v>24248</v>
      </c>
      <c r="D2916" s="4">
        <v>45796.939826388887</v>
      </c>
      <c r="E2916" s="4">
        <v>45801.625</v>
      </c>
      <c r="F2916" s="4">
        <v>45801.642361111109</v>
      </c>
      <c r="G2916" s="4"/>
      <c r="H2916" t="s">
        <v>3155</v>
      </c>
      <c r="I2916" t="s">
        <v>3175</v>
      </c>
      <c r="J2916">
        <v>0</v>
      </c>
      <c r="K2916" t="s">
        <v>3194</v>
      </c>
      <c r="L2916" t="s">
        <v>3245</v>
      </c>
      <c r="M2916" t="s">
        <v>549</v>
      </c>
      <c r="N2916" t="s">
        <v>559</v>
      </c>
      <c r="O2916" t="s">
        <v>504</v>
      </c>
      <c r="P2916" t="s">
        <v>325</v>
      </c>
      <c r="Q2916" t="s">
        <v>343</v>
      </c>
    </row>
    <row r="2917" spans="1:17">
      <c r="A2917" t="s">
        <v>24249</v>
      </c>
      <c r="B2917" t="s">
        <v>24250</v>
      </c>
      <c r="C2917" t="s">
        <v>24251</v>
      </c>
      <c r="D2917" s="4">
        <v>45796.939317129632</v>
      </c>
      <c r="E2917" s="4">
        <v>45809.833333333336</v>
      </c>
      <c r="F2917" s="4">
        <v>45809.850694444445</v>
      </c>
      <c r="G2917" s="4"/>
      <c r="H2917" t="s">
        <v>3155</v>
      </c>
      <c r="I2917" t="s">
        <v>3171</v>
      </c>
      <c r="J2917">
        <v>1001</v>
      </c>
      <c r="K2917" t="s">
        <v>3157</v>
      </c>
      <c r="L2917" t="s">
        <v>3158</v>
      </c>
      <c r="M2917" t="s">
        <v>549</v>
      </c>
      <c r="N2917" t="s">
        <v>559</v>
      </c>
      <c r="O2917" t="s">
        <v>504</v>
      </c>
      <c r="P2917" t="s">
        <v>325</v>
      </c>
      <c r="Q2917" t="s">
        <v>333</v>
      </c>
    </row>
    <row r="2918" spans="1:17">
      <c r="A2918" t="s">
        <v>21554</v>
      </c>
      <c r="B2918" t="s">
        <v>21555</v>
      </c>
      <c r="C2918" t="s">
        <v>24252</v>
      </c>
      <c r="D2918" s="4">
        <v>45796.938993055555</v>
      </c>
      <c r="E2918" s="4">
        <v>45802.416666666664</v>
      </c>
      <c r="F2918" s="4">
        <v>45802.454861111109</v>
      </c>
      <c r="G2918" s="4"/>
      <c r="H2918" t="s">
        <v>3155</v>
      </c>
      <c r="I2918" t="s">
        <v>3673</v>
      </c>
      <c r="J2918">
        <v>0</v>
      </c>
      <c r="K2918" t="s">
        <v>3157</v>
      </c>
      <c r="L2918" t="s">
        <v>3245</v>
      </c>
      <c r="M2918" t="s">
        <v>549</v>
      </c>
      <c r="N2918" t="s">
        <v>559</v>
      </c>
      <c r="O2918" t="s">
        <v>504</v>
      </c>
      <c r="P2918" t="s">
        <v>325</v>
      </c>
      <c r="Q2918" t="s">
        <v>341</v>
      </c>
    </row>
    <row r="2919" spans="1:17">
      <c r="A2919" t="s">
        <v>24253</v>
      </c>
      <c r="B2919" t="s">
        <v>24254</v>
      </c>
      <c r="C2919" t="s">
        <v>24255</v>
      </c>
      <c r="D2919" s="4">
        <v>45796.937962962962</v>
      </c>
      <c r="E2919" s="4">
        <v>45798.6875</v>
      </c>
      <c r="F2919" s="4">
        <v>45798.704861111109</v>
      </c>
      <c r="G2919" s="4">
        <v>45798.67732638889</v>
      </c>
      <c r="H2919" t="s">
        <v>3155</v>
      </c>
      <c r="I2919" t="s">
        <v>3175</v>
      </c>
      <c r="J2919">
        <v>0</v>
      </c>
      <c r="K2919" t="s">
        <v>3157</v>
      </c>
      <c r="L2919" t="s">
        <v>3564</v>
      </c>
      <c r="M2919" t="s">
        <v>549</v>
      </c>
      <c r="N2919" t="s">
        <v>559</v>
      </c>
      <c r="O2919" t="s">
        <v>469</v>
      </c>
      <c r="P2919" t="s">
        <v>189</v>
      </c>
      <c r="Q2919" t="s">
        <v>190</v>
      </c>
    </row>
    <row r="2920" spans="1:17">
      <c r="A2920" t="s">
        <v>24256</v>
      </c>
      <c r="B2920" t="s">
        <v>24257</v>
      </c>
      <c r="C2920" t="s">
        <v>24258</v>
      </c>
      <c r="D2920" s="4">
        <v>45796.935324074075</v>
      </c>
      <c r="E2920" s="4">
        <v>45819.416666666664</v>
      </c>
      <c r="F2920" s="4">
        <v>45819.434027777781</v>
      </c>
      <c r="G2920" s="4"/>
      <c r="H2920" t="s">
        <v>3155</v>
      </c>
      <c r="I2920" t="s">
        <v>3175</v>
      </c>
      <c r="J2920">
        <v>1001</v>
      </c>
      <c r="K2920" t="s">
        <v>3157</v>
      </c>
      <c r="L2920" t="s">
        <v>3245</v>
      </c>
      <c r="M2920" t="s">
        <v>549</v>
      </c>
      <c r="N2920" t="s">
        <v>559</v>
      </c>
      <c r="O2920" t="s">
        <v>504</v>
      </c>
      <c r="P2920" t="s">
        <v>325</v>
      </c>
      <c r="Q2920" t="s">
        <v>329</v>
      </c>
    </row>
    <row r="2921" spans="1:17">
      <c r="A2921" t="s">
        <v>23810</v>
      </c>
      <c r="B2921" t="s">
        <v>23811</v>
      </c>
      <c r="C2921" t="s">
        <v>24259</v>
      </c>
      <c r="D2921" s="4">
        <v>45796.935277777775</v>
      </c>
      <c r="E2921" s="4">
        <v>45798.75</v>
      </c>
      <c r="F2921" s="4">
        <v>45798.788194444445</v>
      </c>
      <c r="G2921" s="4"/>
      <c r="H2921" t="s">
        <v>3155</v>
      </c>
      <c r="I2921" t="s">
        <v>3240</v>
      </c>
      <c r="J2921">
        <v>0</v>
      </c>
      <c r="K2921" t="s">
        <v>3157</v>
      </c>
      <c r="L2921" t="s">
        <v>3245</v>
      </c>
      <c r="M2921" t="s">
        <v>549</v>
      </c>
      <c r="N2921" t="s">
        <v>550</v>
      </c>
      <c r="O2921" t="s">
        <v>136</v>
      </c>
      <c r="P2921" t="s">
        <v>139</v>
      </c>
      <c r="Q2921" t="s">
        <v>273</v>
      </c>
    </row>
    <row r="2922" spans="1:17">
      <c r="A2922" t="s">
        <v>24260</v>
      </c>
      <c r="B2922" t="s">
        <v>24261</v>
      </c>
      <c r="C2922" t="s">
        <v>24262</v>
      </c>
      <c r="D2922" s="4">
        <v>45796.930636574078</v>
      </c>
      <c r="E2922" s="4">
        <v>45797.5</v>
      </c>
      <c r="F2922" s="4">
        <v>45797.517361111109</v>
      </c>
      <c r="G2922" s="4">
        <v>45797.499479166669</v>
      </c>
      <c r="H2922" t="s">
        <v>3155</v>
      </c>
      <c r="I2922" t="s">
        <v>3162</v>
      </c>
      <c r="J2922">
        <v>0</v>
      </c>
      <c r="K2922" t="s">
        <v>3295</v>
      </c>
      <c r="L2922" t="s">
        <v>3564</v>
      </c>
      <c r="M2922" t="s">
        <v>549</v>
      </c>
      <c r="N2922" t="s">
        <v>550</v>
      </c>
      <c r="O2922" t="s">
        <v>1923</v>
      </c>
      <c r="P2922" t="s">
        <v>1924</v>
      </c>
      <c r="Q2922" t="s">
        <v>3164</v>
      </c>
    </row>
    <row r="2923" spans="1:17">
      <c r="A2923" t="s">
        <v>24212</v>
      </c>
      <c r="B2923" t="s">
        <v>24213</v>
      </c>
      <c r="C2923" t="s">
        <v>24263</v>
      </c>
      <c r="D2923" s="4">
        <v>45796.9299537037</v>
      </c>
      <c r="E2923" s="4">
        <v>45797.854166666664</v>
      </c>
      <c r="F2923" s="4">
        <v>45797.871527777781</v>
      </c>
      <c r="G2923" s="4"/>
      <c r="H2923" t="s">
        <v>3155</v>
      </c>
      <c r="I2923" t="s">
        <v>3175</v>
      </c>
      <c r="J2923">
        <v>0</v>
      </c>
      <c r="K2923" t="s">
        <v>3157</v>
      </c>
      <c r="L2923" t="s">
        <v>3245</v>
      </c>
      <c r="M2923" t="s">
        <v>549</v>
      </c>
      <c r="N2923" t="s">
        <v>550</v>
      </c>
      <c r="O2923" t="s">
        <v>136</v>
      </c>
      <c r="P2923" t="s">
        <v>139</v>
      </c>
      <c r="Q2923" t="s">
        <v>275</v>
      </c>
    </row>
    <row r="2924" spans="1:17">
      <c r="A2924" t="s">
        <v>24264</v>
      </c>
      <c r="B2924" t="s">
        <v>24265</v>
      </c>
      <c r="C2924" t="s">
        <v>24266</v>
      </c>
      <c r="D2924" s="4">
        <v>45796.927731481483</v>
      </c>
      <c r="E2924" s="4">
        <v>45802.729166666664</v>
      </c>
      <c r="F2924" s="4">
        <v>45802.767361111109</v>
      </c>
      <c r="G2924" s="4"/>
      <c r="H2924" t="s">
        <v>3155</v>
      </c>
      <c r="I2924" t="s">
        <v>3209</v>
      </c>
      <c r="J2924">
        <v>0</v>
      </c>
      <c r="K2924" t="s">
        <v>3227</v>
      </c>
      <c r="L2924" t="s">
        <v>3245</v>
      </c>
      <c r="M2924" t="s">
        <v>549</v>
      </c>
      <c r="N2924" t="s">
        <v>550</v>
      </c>
      <c r="O2924" t="s">
        <v>136</v>
      </c>
      <c r="P2924" t="s">
        <v>292</v>
      </c>
      <c r="Q2924" t="s">
        <v>296</v>
      </c>
    </row>
    <row r="2925" spans="1:17">
      <c r="A2925" t="s">
        <v>24267</v>
      </c>
      <c r="B2925" t="s">
        <v>24268</v>
      </c>
      <c r="C2925" t="s">
        <v>24269</v>
      </c>
      <c r="D2925" s="4">
        <v>45796.926134259258</v>
      </c>
      <c r="E2925" s="4">
        <v>45800.583333333336</v>
      </c>
      <c r="F2925" s="4">
        <v>45800.621527777781</v>
      </c>
      <c r="G2925" s="4"/>
      <c r="H2925" t="s">
        <v>3155</v>
      </c>
      <c r="I2925" t="s">
        <v>3673</v>
      </c>
      <c r="J2925">
        <v>0</v>
      </c>
      <c r="K2925" t="s">
        <v>3157</v>
      </c>
      <c r="L2925" t="s">
        <v>3593</v>
      </c>
      <c r="M2925" t="s">
        <v>549</v>
      </c>
      <c r="N2925" t="s">
        <v>559</v>
      </c>
      <c r="O2925" t="s">
        <v>504</v>
      </c>
      <c r="P2925" t="s">
        <v>325</v>
      </c>
      <c r="Q2925" t="s">
        <v>332</v>
      </c>
    </row>
    <row r="2926" spans="1:17">
      <c r="A2926" t="s">
        <v>22894</v>
      </c>
      <c r="B2926" t="s">
        <v>22895</v>
      </c>
      <c r="C2926" t="s">
        <v>24270</v>
      </c>
      <c r="D2926" s="4">
        <v>45796.92359953704</v>
      </c>
      <c r="E2926" s="4">
        <v>45799.75</v>
      </c>
      <c r="F2926" s="4">
        <v>45799.767361111109</v>
      </c>
      <c r="G2926" s="4"/>
      <c r="H2926" t="s">
        <v>3155</v>
      </c>
      <c r="I2926" t="s">
        <v>3171</v>
      </c>
      <c r="J2926">
        <v>1001</v>
      </c>
      <c r="K2926" t="s">
        <v>3157</v>
      </c>
      <c r="L2926" t="s">
        <v>3245</v>
      </c>
      <c r="M2926" t="s">
        <v>549</v>
      </c>
      <c r="N2926" t="s">
        <v>550</v>
      </c>
      <c r="O2926" t="s">
        <v>551</v>
      </c>
      <c r="P2926" t="s">
        <v>141</v>
      </c>
      <c r="Q2926" t="s">
        <v>238</v>
      </c>
    </row>
    <row r="2927" spans="1:17">
      <c r="A2927" t="s">
        <v>24271</v>
      </c>
      <c r="B2927" t="s">
        <v>24272</v>
      </c>
      <c r="C2927" t="s">
        <v>24273</v>
      </c>
      <c r="D2927" s="4">
        <v>45796.917962962965</v>
      </c>
      <c r="E2927" s="4">
        <v>45797.666666666664</v>
      </c>
      <c r="F2927" s="4">
        <v>45797.684027777781</v>
      </c>
      <c r="G2927" s="4">
        <v>45797.663773148146</v>
      </c>
      <c r="H2927" t="s">
        <v>3155</v>
      </c>
      <c r="I2927" t="s">
        <v>3222</v>
      </c>
      <c r="J2927">
        <v>1</v>
      </c>
      <c r="K2927" t="s">
        <v>3223</v>
      </c>
      <c r="L2927" t="s">
        <v>3564</v>
      </c>
      <c r="M2927" t="s">
        <v>549</v>
      </c>
      <c r="N2927" t="s">
        <v>559</v>
      </c>
      <c r="O2927" t="s">
        <v>469</v>
      </c>
      <c r="P2927" t="s">
        <v>180</v>
      </c>
      <c r="Q2927" t="s">
        <v>188</v>
      </c>
    </row>
    <row r="2928" spans="1:17">
      <c r="A2928" t="s">
        <v>24274</v>
      </c>
      <c r="B2928" t="s">
        <v>24275</v>
      </c>
      <c r="C2928" t="s">
        <v>24276</v>
      </c>
      <c r="D2928" s="4">
        <v>45796.916342592594</v>
      </c>
      <c r="E2928" s="4">
        <v>45798.75</v>
      </c>
      <c r="F2928" s="4">
        <v>45798.767361111109</v>
      </c>
      <c r="G2928" s="4"/>
      <c r="H2928" t="s">
        <v>3155</v>
      </c>
      <c r="I2928" t="s">
        <v>3162</v>
      </c>
      <c r="J2928">
        <v>0</v>
      </c>
      <c r="K2928" t="s">
        <v>3252</v>
      </c>
      <c r="L2928" t="s">
        <v>3245</v>
      </c>
      <c r="M2928" t="s">
        <v>549</v>
      </c>
      <c r="N2928" t="s">
        <v>550</v>
      </c>
      <c r="O2928" t="s">
        <v>1923</v>
      </c>
      <c r="P2928" t="s">
        <v>1924</v>
      </c>
      <c r="Q2928" t="s">
        <v>3199</v>
      </c>
    </row>
    <row r="2929" spans="1:17">
      <c r="A2929" t="s">
        <v>24115</v>
      </c>
      <c r="B2929" t="s">
        <v>24116</v>
      </c>
      <c r="C2929" t="s">
        <v>24277</v>
      </c>
      <c r="D2929" s="4">
        <v>45796.916041666664</v>
      </c>
      <c r="E2929" s="4">
        <v>45802.104166666664</v>
      </c>
      <c r="F2929" s="4">
        <v>45802.142361111109</v>
      </c>
      <c r="G2929" s="4"/>
      <c r="H2929" t="s">
        <v>3155</v>
      </c>
      <c r="I2929" t="s">
        <v>3156</v>
      </c>
      <c r="J2929">
        <v>0</v>
      </c>
      <c r="K2929" t="s">
        <v>3157</v>
      </c>
      <c r="L2929" t="s">
        <v>3245</v>
      </c>
      <c r="M2929" t="s">
        <v>549</v>
      </c>
      <c r="N2929" t="s">
        <v>550</v>
      </c>
      <c r="O2929" t="s">
        <v>136</v>
      </c>
      <c r="P2929" t="s">
        <v>283</v>
      </c>
      <c r="Q2929" t="s">
        <v>285</v>
      </c>
    </row>
    <row r="2930" spans="1:17">
      <c r="A2930" t="s">
        <v>24278</v>
      </c>
      <c r="B2930" t="s">
        <v>24279</v>
      </c>
      <c r="C2930" t="s">
        <v>24280</v>
      </c>
      <c r="D2930" s="4">
        <v>45796.915937500002</v>
      </c>
      <c r="E2930" s="4">
        <v>45822.583333333336</v>
      </c>
      <c r="F2930" s="4">
        <v>45822.600694444445</v>
      </c>
      <c r="G2930" s="4"/>
      <c r="H2930" t="s">
        <v>3155</v>
      </c>
      <c r="I2930" t="s">
        <v>3171</v>
      </c>
      <c r="J2930">
        <v>1001</v>
      </c>
      <c r="K2930" t="s">
        <v>3157</v>
      </c>
      <c r="L2930" t="s">
        <v>3158</v>
      </c>
      <c r="M2930" t="s">
        <v>549</v>
      </c>
      <c r="N2930" t="s">
        <v>559</v>
      </c>
      <c r="O2930" t="s">
        <v>504</v>
      </c>
      <c r="P2930" t="s">
        <v>325</v>
      </c>
      <c r="Q2930" t="s">
        <v>326</v>
      </c>
    </row>
    <row r="2931" spans="1:17">
      <c r="A2931" t="s">
        <v>20948</v>
      </c>
      <c r="B2931" t="s">
        <v>20949</v>
      </c>
      <c r="C2931" t="s">
        <v>24281</v>
      </c>
      <c r="D2931" s="4">
        <v>45796.913356481484</v>
      </c>
      <c r="E2931" s="4">
        <v>45801.375</v>
      </c>
      <c r="F2931" s="4">
        <v>45801.392361111109</v>
      </c>
      <c r="G2931" s="4"/>
      <c r="H2931" t="s">
        <v>3155</v>
      </c>
      <c r="I2931" t="s">
        <v>3175</v>
      </c>
      <c r="J2931">
        <v>1001</v>
      </c>
      <c r="K2931" t="s">
        <v>3194</v>
      </c>
      <c r="L2931" t="s">
        <v>3593</v>
      </c>
      <c r="M2931" t="s">
        <v>549</v>
      </c>
      <c r="N2931" t="s">
        <v>559</v>
      </c>
      <c r="O2931" t="s">
        <v>504</v>
      </c>
      <c r="P2931" t="s">
        <v>325</v>
      </c>
      <c r="Q2931" t="s">
        <v>331</v>
      </c>
    </row>
    <row r="2932" spans="1:17">
      <c r="A2932" t="s">
        <v>24282</v>
      </c>
      <c r="B2932" t="s">
        <v>24283</v>
      </c>
      <c r="C2932" t="s">
        <v>24284</v>
      </c>
      <c r="D2932" s="4">
        <v>45796.912800925929</v>
      </c>
      <c r="E2932" s="4">
        <v>45797.791666666664</v>
      </c>
      <c r="F2932" s="4">
        <v>45797.829861111109</v>
      </c>
      <c r="G2932" s="4"/>
      <c r="H2932" t="s">
        <v>3155</v>
      </c>
      <c r="I2932" t="s">
        <v>3156</v>
      </c>
      <c r="J2932">
        <v>0</v>
      </c>
      <c r="K2932" t="s">
        <v>3194</v>
      </c>
      <c r="L2932" t="s">
        <v>3593</v>
      </c>
      <c r="M2932" t="s">
        <v>549</v>
      </c>
      <c r="N2932" t="s">
        <v>550</v>
      </c>
      <c r="O2932" t="s">
        <v>136</v>
      </c>
      <c r="P2932" t="s">
        <v>143</v>
      </c>
      <c r="Q2932" t="s">
        <v>301</v>
      </c>
    </row>
    <row r="2933" spans="1:17">
      <c r="A2933" t="s">
        <v>21462</v>
      </c>
      <c r="B2933" t="s">
        <v>21463</v>
      </c>
      <c r="C2933" t="s">
        <v>24285</v>
      </c>
      <c r="D2933" s="4">
        <v>45796.91196759259</v>
      </c>
      <c r="E2933" s="4">
        <v>45800.75</v>
      </c>
      <c r="F2933" s="4">
        <v>45800.767361111109</v>
      </c>
      <c r="G2933" s="4"/>
      <c r="H2933" t="s">
        <v>3155</v>
      </c>
      <c r="I2933" t="s">
        <v>3162</v>
      </c>
      <c r="J2933">
        <v>0</v>
      </c>
      <c r="K2933" t="s">
        <v>3379</v>
      </c>
      <c r="L2933" t="s">
        <v>3593</v>
      </c>
      <c r="M2933" t="s">
        <v>549</v>
      </c>
      <c r="N2933" t="s">
        <v>550</v>
      </c>
      <c r="O2933" t="s">
        <v>1923</v>
      </c>
      <c r="P2933" t="s">
        <v>1924</v>
      </c>
      <c r="Q2933" t="s">
        <v>3180</v>
      </c>
    </row>
    <row r="2934" spans="1:17">
      <c r="A2934" t="s">
        <v>24286</v>
      </c>
      <c r="B2934" t="s">
        <v>24287</v>
      </c>
      <c r="C2934" t="s">
        <v>24288</v>
      </c>
      <c r="D2934" s="4">
        <v>45796.907557870371</v>
      </c>
      <c r="E2934" s="4">
        <v>45808.708333333336</v>
      </c>
      <c r="F2934" s="4">
        <v>45808.746527777781</v>
      </c>
      <c r="G2934" s="4"/>
      <c r="H2934" t="s">
        <v>3155</v>
      </c>
      <c r="I2934" t="s">
        <v>3673</v>
      </c>
      <c r="J2934">
        <v>0</v>
      </c>
      <c r="K2934" t="s">
        <v>3194</v>
      </c>
      <c r="L2934" t="s">
        <v>3158</v>
      </c>
      <c r="M2934" t="s">
        <v>549</v>
      </c>
      <c r="N2934" t="s">
        <v>559</v>
      </c>
      <c r="O2934" t="s">
        <v>504</v>
      </c>
      <c r="P2934" t="s">
        <v>325</v>
      </c>
      <c r="Q2934" t="s">
        <v>344</v>
      </c>
    </row>
    <row r="2935" spans="1:17">
      <c r="A2935" t="s">
        <v>24289</v>
      </c>
      <c r="B2935" t="s">
        <v>24290</v>
      </c>
      <c r="C2935" t="s">
        <v>24291</v>
      </c>
      <c r="D2935" s="4">
        <v>45796.907465277778</v>
      </c>
      <c r="E2935" s="4">
        <v>45801.395833333336</v>
      </c>
      <c r="F2935" s="4">
        <v>45801.413194444445</v>
      </c>
      <c r="G2935" s="4"/>
      <c r="H2935" t="s">
        <v>3155</v>
      </c>
      <c r="I2935" t="s">
        <v>3171</v>
      </c>
      <c r="J2935">
        <v>1001</v>
      </c>
      <c r="K2935" t="s">
        <v>3157</v>
      </c>
      <c r="L2935" t="s">
        <v>3593</v>
      </c>
      <c r="M2935" t="s">
        <v>549</v>
      </c>
      <c r="N2935" t="s">
        <v>550</v>
      </c>
      <c r="O2935" t="s">
        <v>136</v>
      </c>
      <c r="P2935" t="s">
        <v>283</v>
      </c>
      <c r="Q2935" t="s">
        <v>8064</v>
      </c>
    </row>
    <row r="2936" spans="1:17">
      <c r="A2936" t="s">
        <v>23431</v>
      </c>
      <c r="B2936" t="s">
        <v>23432</v>
      </c>
      <c r="C2936" t="s">
        <v>24292</v>
      </c>
      <c r="D2936" s="4">
        <v>45796.907384259262</v>
      </c>
      <c r="E2936" s="4">
        <v>45798.416666666664</v>
      </c>
      <c r="F2936" s="4">
        <v>45798.454861111109</v>
      </c>
      <c r="G2936" s="4"/>
      <c r="H2936" t="s">
        <v>3155</v>
      </c>
      <c r="I2936" t="s">
        <v>3240</v>
      </c>
      <c r="J2936">
        <v>0</v>
      </c>
      <c r="K2936" t="s">
        <v>3157</v>
      </c>
      <c r="L2936" t="s">
        <v>3245</v>
      </c>
      <c r="M2936" t="s">
        <v>549</v>
      </c>
      <c r="N2936" t="s">
        <v>550</v>
      </c>
      <c r="O2936" t="s">
        <v>136</v>
      </c>
      <c r="P2936" t="s">
        <v>283</v>
      </c>
      <c r="Q2936" t="s">
        <v>284</v>
      </c>
    </row>
    <row r="2937" spans="1:17">
      <c r="A2937" t="s">
        <v>24293</v>
      </c>
      <c r="B2937" t="s">
        <v>24294</v>
      </c>
      <c r="C2937" t="s">
        <v>24295</v>
      </c>
      <c r="D2937" s="4">
        <v>45796.902326388888</v>
      </c>
      <c r="E2937" s="4">
        <v>45798.791666666664</v>
      </c>
      <c r="F2937" s="4">
        <v>45798.809027777781</v>
      </c>
      <c r="G2937" s="4"/>
      <c r="H2937" t="s">
        <v>3155</v>
      </c>
      <c r="I2937" t="s">
        <v>3171</v>
      </c>
      <c r="J2937">
        <v>0</v>
      </c>
      <c r="K2937" t="s">
        <v>3157</v>
      </c>
      <c r="L2937" t="s">
        <v>3593</v>
      </c>
      <c r="M2937" t="s">
        <v>549</v>
      </c>
      <c r="N2937" t="s">
        <v>550</v>
      </c>
      <c r="O2937" t="s">
        <v>136</v>
      </c>
      <c r="P2937" t="s">
        <v>143</v>
      </c>
      <c r="Q2937" t="s">
        <v>300</v>
      </c>
    </row>
    <row r="2938" spans="1:17">
      <c r="A2938" t="s">
        <v>24296</v>
      </c>
      <c r="B2938" t="s">
        <v>24297</v>
      </c>
      <c r="C2938" t="s">
        <v>24298</v>
      </c>
      <c r="D2938" s="4">
        <v>45796.898981481485</v>
      </c>
      <c r="E2938" s="4">
        <v>45815.416666666664</v>
      </c>
      <c r="F2938" s="4">
        <v>45815.434027777781</v>
      </c>
      <c r="G2938" s="4"/>
      <c r="H2938" t="s">
        <v>3155</v>
      </c>
      <c r="I2938" t="s">
        <v>3175</v>
      </c>
      <c r="J2938">
        <v>1001</v>
      </c>
      <c r="K2938" t="s">
        <v>3157</v>
      </c>
      <c r="L2938" t="s">
        <v>3158</v>
      </c>
      <c r="M2938" t="s">
        <v>549</v>
      </c>
      <c r="N2938" t="s">
        <v>559</v>
      </c>
      <c r="O2938" t="s">
        <v>504</v>
      </c>
      <c r="P2938" t="s">
        <v>325</v>
      </c>
      <c r="Q2938" t="s">
        <v>339</v>
      </c>
    </row>
    <row r="2939" spans="1:17">
      <c r="A2939" t="s">
        <v>24296</v>
      </c>
      <c r="B2939" t="s">
        <v>24299</v>
      </c>
      <c r="C2939" t="s">
        <v>24300</v>
      </c>
      <c r="D2939" s="4">
        <v>45796.893414351849</v>
      </c>
      <c r="E2939" s="4">
        <v>45815.458333333336</v>
      </c>
      <c r="F2939" s="4">
        <v>45815.496527777781</v>
      </c>
      <c r="G2939" s="4"/>
      <c r="H2939" t="s">
        <v>3155</v>
      </c>
      <c r="I2939" t="s">
        <v>3673</v>
      </c>
      <c r="J2939">
        <v>0</v>
      </c>
      <c r="K2939" t="s">
        <v>3157</v>
      </c>
      <c r="L2939" t="s">
        <v>3158</v>
      </c>
      <c r="M2939" t="s">
        <v>549</v>
      </c>
      <c r="N2939" t="s">
        <v>559</v>
      </c>
      <c r="O2939" t="s">
        <v>504</v>
      </c>
      <c r="P2939" t="s">
        <v>325</v>
      </c>
      <c r="Q2939" t="s">
        <v>339</v>
      </c>
    </row>
    <row r="2940" spans="1:17">
      <c r="A2940" t="s">
        <v>22331</v>
      </c>
      <c r="B2940" t="s">
        <v>22332</v>
      </c>
      <c r="C2940" t="s">
        <v>24301</v>
      </c>
      <c r="D2940" s="4">
        <v>45796.891562500001</v>
      </c>
      <c r="E2940" s="4">
        <v>45801.791666666664</v>
      </c>
      <c r="F2940" s="4">
        <v>45801.829861111109</v>
      </c>
      <c r="G2940" s="4"/>
      <c r="H2940" t="s">
        <v>3155</v>
      </c>
      <c r="I2940" t="s">
        <v>3156</v>
      </c>
      <c r="J2940">
        <v>0</v>
      </c>
      <c r="K2940" t="s">
        <v>3163</v>
      </c>
      <c r="L2940" t="s">
        <v>3245</v>
      </c>
      <c r="M2940" t="s">
        <v>549</v>
      </c>
      <c r="N2940" t="s">
        <v>550</v>
      </c>
      <c r="O2940" t="s">
        <v>136</v>
      </c>
      <c r="P2940" t="s">
        <v>143</v>
      </c>
      <c r="Q2940" t="s">
        <v>310</v>
      </c>
    </row>
    <row r="2941" spans="1:17">
      <c r="A2941" t="s">
        <v>24302</v>
      </c>
      <c r="B2941" t="s">
        <v>24303</v>
      </c>
      <c r="C2941" t="s">
        <v>24304</v>
      </c>
      <c r="D2941" s="4">
        <v>45796.887453703705</v>
      </c>
      <c r="E2941" s="4">
        <v>45800.791666666664</v>
      </c>
      <c r="F2941" s="4">
        <v>45800.809027777781</v>
      </c>
      <c r="G2941" s="4">
        <v>45800.791307870371</v>
      </c>
      <c r="H2941" t="s">
        <v>3155</v>
      </c>
      <c r="I2941" t="s">
        <v>3162</v>
      </c>
      <c r="J2941">
        <v>0</v>
      </c>
      <c r="K2941" t="s">
        <v>3379</v>
      </c>
      <c r="L2941" t="s">
        <v>3564</v>
      </c>
      <c r="M2941" t="s">
        <v>549</v>
      </c>
      <c r="N2941" t="s">
        <v>550</v>
      </c>
      <c r="O2941" t="s">
        <v>1923</v>
      </c>
      <c r="P2941" t="s">
        <v>1924</v>
      </c>
      <c r="Q2941" t="s">
        <v>3199</v>
      </c>
    </row>
    <row r="2942" spans="1:17">
      <c r="A2942" t="s">
        <v>24305</v>
      </c>
      <c r="B2942" t="s">
        <v>24306</v>
      </c>
      <c r="C2942" t="s">
        <v>24307</v>
      </c>
      <c r="D2942" s="4">
        <v>45796.886296296296</v>
      </c>
      <c r="E2942" s="4">
        <v>45797.291666666664</v>
      </c>
      <c r="F2942" s="4">
        <v>45797.329861111109</v>
      </c>
      <c r="G2942" s="4">
        <v>45797.29105324074</v>
      </c>
      <c r="H2942" t="s">
        <v>3155</v>
      </c>
      <c r="I2942" t="s">
        <v>3156</v>
      </c>
      <c r="J2942">
        <v>0</v>
      </c>
      <c r="K2942" t="s">
        <v>3420</v>
      </c>
      <c r="L2942" t="s">
        <v>3564</v>
      </c>
      <c r="M2942" t="s">
        <v>549</v>
      </c>
      <c r="N2942" t="s">
        <v>550</v>
      </c>
      <c r="O2942" t="s">
        <v>551</v>
      </c>
      <c r="P2942" t="s">
        <v>145</v>
      </c>
      <c r="Q2942" t="s">
        <v>227</v>
      </c>
    </row>
    <row r="2943" spans="1:17">
      <c r="A2943" t="s">
        <v>24308</v>
      </c>
      <c r="B2943" t="s">
        <v>24309</v>
      </c>
      <c r="C2943" t="s">
        <v>24310</v>
      </c>
      <c r="D2943" s="4">
        <v>45796.88553240741</v>
      </c>
      <c r="E2943" s="4">
        <v>45799.916666666664</v>
      </c>
      <c r="F2943" s="4">
        <v>45799.954861111109</v>
      </c>
      <c r="G2943" s="4">
        <v>45799.920231481483</v>
      </c>
      <c r="H2943" t="s">
        <v>3155</v>
      </c>
      <c r="I2943" t="s">
        <v>3240</v>
      </c>
      <c r="J2943">
        <v>0</v>
      </c>
      <c r="K2943" t="s">
        <v>3194</v>
      </c>
      <c r="L2943" t="s">
        <v>3564</v>
      </c>
      <c r="M2943" t="s">
        <v>549</v>
      </c>
      <c r="N2943" t="s">
        <v>550</v>
      </c>
      <c r="O2943" t="s">
        <v>136</v>
      </c>
      <c r="P2943" t="s">
        <v>143</v>
      </c>
      <c r="Q2943" t="s">
        <v>297</v>
      </c>
    </row>
    <row r="2944" spans="1:17">
      <c r="A2944" t="s">
        <v>24311</v>
      </c>
      <c r="B2944" t="s">
        <v>24312</v>
      </c>
      <c r="C2944" t="s">
        <v>24313</v>
      </c>
      <c r="D2944" s="4">
        <v>45796.884583333333</v>
      </c>
      <c r="E2944" s="4">
        <v>45799.6875</v>
      </c>
      <c r="F2944" s="4">
        <v>45799.725694444445</v>
      </c>
      <c r="G2944" s="4">
        <v>45799.685347222221</v>
      </c>
      <c r="H2944" t="s">
        <v>3155</v>
      </c>
      <c r="I2944" t="s">
        <v>3673</v>
      </c>
      <c r="J2944">
        <v>0</v>
      </c>
      <c r="K2944" t="s">
        <v>3157</v>
      </c>
      <c r="L2944" t="s">
        <v>3564</v>
      </c>
      <c r="M2944" t="s">
        <v>549</v>
      </c>
      <c r="N2944" t="s">
        <v>559</v>
      </c>
      <c r="O2944" t="s">
        <v>504</v>
      </c>
      <c r="P2944" t="s">
        <v>325</v>
      </c>
      <c r="Q2944" t="s">
        <v>338</v>
      </c>
    </row>
    <row r="2945" spans="1:17">
      <c r="A2945" t="s">
        <v>23661</v>
      </c>
      <c r="B2945" t="s">
        <v>23662</v>
      </c>
      <c r="C2945" t="s">
        <v>24314</v>
      </c>
      <c r="D2945" s="4">
        <v>45796.88349537037</v>
      </c>
      <c r="E2945" s="4">
        <v>45797.583333333336</v>
      </c>
      <c r="F2945" s="4">
        <v>45797.600694444445</v>
      </c>
      <c r="G2945" s="4"/>
      <c r="H2945" t="s">
        <v>3155</v>
      </c>
      <c r="I2945" t="s">
        <v>3175</v>
      </c>
      <c r="J2945">
        <v>0</v>
      </c>
      <c r="K2945" t="s">
        <v>3157</v>
      </c>
      <c r="L2945" t="s">
        <v>3593</v>
      </c>
      <c r="M2945" t="s">
        <v>549</v>
      </c>
      <c r="N2945" t="s">
        <v>550</v>
      </c>
      <c r="O2945" t="s">
        <v>136</v>
      </c>
      <c r="P2945" t="s">
        <v>143</v>
      </c>
      <c r="Q2945" t="s">
        <v>301</v>
      </c>
    </row>
    <row r="2946" spans="1:17">
      <c r="A2946" t="s">
        <v>23887</v>
      </c>
      <c r="B2946" t="s">
        <v>23888</v>
      </c>
      <c r="C2946" t="s">
        <v>24315</v>
      </c>
      <c r="D2946" s="4">
        <v>45796.883055555554</v>
      </c>
      <c r="E2946" s="4">
        <v>45802.8125</v>
      </c>
      <c r="F2946" s="4">
        <v>45802.850694444445</v>
      </c>
      <c r="G2946" s="4"/>
      <c r="H2946" t="s">
        <v>3155</v>
      </c>
      <c r="I2946" t="s">
        <v>3240</v>
      </c>
      <c r="J2946">
        <v>0</v>
      </c>
      <c r="K2946" t="s">
        <v>3198</v>
      </c>
      <c r="L2946" t="s">
        <v>3245</v>
      </c>
      <c r="M2946" t="s">
        <v>549</v>
      </c>
      <c r="N2946" t="s">
        <v>550</v>
      </c>
      <c r="O2946" t="s">
        <v>136</v>
      </c>
      <c r="P2946" t="s">
        <v>143</v>
      </c>
      <c r="Q2946" t="s">
        <v>303</v>
      </c>
    </row>
    <row r="2947" spans="1:17">
      <c r="A2947" t="s">
        <v>24316</v>
      </c>
      <c r="B2947" t="s">
        <v>24317</v>
      </c>
      <c r="C2947" t="s">
        <v>24318</v>
      </c>
      <c r="D2947" s="4">
        <v>45796.877835648149</v>
      </c>
      <c r="E2947" s="4">
        <v>45797.770833333336</v>
      </c>
      <c r="F2947" s="4">
        <v>45797.788194444445</v>
      </c>
      <c r="G2947" s="4">
        <v>45797.772013888891</v>
      </c>
      <c r="H2947" t="s">
        <v>3155</v>
      </c>
      <c r="I2947" t="s">
        <v>3171</v>
      </c>
      <c r="J2947">
        <v>1001</v>
      </c>
      <c r="K2947" t="s">
        <v>3157</v>
      </c>
      <c r="L2947" t="s">
        <v>3564</v>
      </c>
      <c r="M2947" t="s">
        <v>549</v>
      </c>
      <c r="N2947" t="s">
        <v>550</v>
      </c>
      <c r="O2947" t="s">
        <v>136</v>
      </c>
      <c r="P2947" t="s">
        <v>139</v>
      </c>
      <c r="Q2947" t="s">
        <v>282</v>
      </c>
    </row>
    <row r="2948" spans="1:17">
      <c r="A2948" t="s">
        <v>24319</v>
      </c>
      <c r="B2948" t="s">
        <v>24320</v>
      </c>
      <c r="C2948" t="s">
        <v>24321</v>
      </c>
      <c r="D2948" s="4">
        <v>45796.87771990741</v>
      </c>
      <c r="E2948" s="4">
        <v>45797.5</v>
      </c>
      <c r="F2948" s="4">
        <v>45797.538194444445</v>
      </c>
      <c r="G2948" s="4"/>
      <c r="H2948" t="s">
        <v>3155</v>
      </c>
      <c r="I2948" t="s">
        <v>3209</v>
      </c>
      <c r="J2948">
        <v>0</v>
      </c>
      <c r="K2948" t="s">
        <v>3157</v>
      </c>
      <c r="L2948" t="s">
        <v>3593</v>
      </c>
      <c r="M2948" t="s">
        <v>549</v>
      </c>
      <c r="N2948" t="s">
        <v>550</v>
      </c>
      <c r="O2948" t="s">
        <v>551</v>
      </c>
      <c r="P2948" t="s">
        <v>141</v>
      </c>
      <c r="Q2948" t="s">
        <v>231</v>
      </c>
    </row>
    <row r="2949" spans="1:17">
      <c r="A2949" t="s">
        <v>24308</v>
      </c>
      <c r="B2949" t="s">
        <v>24309</v>
      </c>
      <c r="C2949" t="s">
        <v>24322</v>
      </c>
      <c r="D2949" s="4">
        <v>45796.872997685183</v>
      </c>
      <c r="E2949" s="4">
        <v>45799.916666666664</v>
      </c>
      <c r="F2949" s="4">
        <v>45799.954861111109</v>
      </c>
      <c r="G2949" s="4"/>
      <c r="H2949" t="s">
        <v>3155</v>
      </c>
      <c r="I2949" t="s">
        <v>3240</v>
      </c>
      <c r="J2949">
        <v>1001</v>
      </c>
      <c r="K2949" t="s">
        <v>3227</v>
      </c>
      <c r="L2949" t="s">
        <v>3245</v>
      </c>
      <c r="M2949" t="s">
        <v>549</v>
      </c>
      <c r="N2949" t="s">
        <v>550</v>
      </c>
      <c r="O2949" t="s">
        <v>136</v>
      </c>
      <c r="P2949" t="s">
        <v>143</v>
      </c>
      <c r="Q2949" t="s">
        <v>297</v>
      </c>
    </row>
    <row r="2950" spans="1:17">
      <c r="A2950" t="s">
        <v>20682</v>
      </c>
      <c r="B2950" t="s">
        <v>20683</v>
      </c>
      <c r="C2950" t="s">
        <v>24323</v>
      </c>
      <c r="D2950" s="4">
        <v>45796.869872685187</v>
      </c>
      <c r="E2950" s="4">
        <v>45797.291666666664</v>
      </c>
      <c r="F2950" s="4">
        <v>45797.309027777781</v>
      </c>
      <c r="G2950" s="4"/>
      <c r="H2950" t="s">
        <v>3155</v>
      </c>
      <c r="I2950" t="s">
        <v>3162</v>
      </c>
      <c r="J2950">
        <v>0</v>
      </c>
      <c r="K2950" t="s">
        <v>4987</v>
      </c>
      <c r="L2950" t="s">
        <v>3593</v>
      </c>
      <c r="M2950" t="s">
        <v>549</v>
      </c>
      <c r="N2950" t="s">
        <v>550</v>
      </c>
      <c r="O2950" t="s">
        <v>1923</v>
      </c>
      <c r="P2950" t="s">
        <v>1924</v>
      </c>
      <c r="Q2950" t="s">
        <v>3359</v>
      </c>
    </row>
    <row r="2951" spans="1:17">
      <c r="A2951" t="s">
        <v>24324</v>
      </c>
      <c r="B2951" t="s">
        <v>24325</v>
      </c>
      <c r="C2951" t="s">
        <v>24326</v>
      </c>
      <c r="D2951" s="4">
        <v>45796.865810185183</v>
      </c>
      <c r="E2951" s="4">
        <v>45799.791666666664</v>
      </c>
      <c r="F2951" s="4">
        <v>45799.809027777781</v>
      </c>
      <c r="G2951" s="4"/>
      <c r="H2951" t="s">
        <v>3155</v>
      </c>
      <c r="I2951" t="s">
        <v>3162</v>
      </c>
      <c r="J2951">
        <v>0</v>
      </c>
      <c r="K2951" t="s">
        <v>3358</v>
      </c>
      <c r="L2951" t="s">
        <v>3245</v>
      </c>
      <c r="M2951" t="s">
        <v>549</v>
      </c>
      <c r="N2951" t="s">
        <v>550</v>
      </c>
      <c r="O2951" t="s">
        <v>1923</v>
      </c>
      <c r="P2951" t="s">
        <v>1924</v>
      </c>
      <c r="Q2951" t="s">
        <v>3180</v>
      </c>
    </row>
    <row r="2952" spans="1:17">
      <c r="A2952" t="s">
        <v>24302</v>
      </c>
      <c r="B2952" t="s">
        <v>24303</v>
      </c>
      <c r="C2952" t="s">
        <v>24327</v>
      </c>
      <c r="D2952" s="4">
        <v>45796.865277777775</v>
      </c>
      <c r="E2952" s="4">
        <v>45800.791666666664</v>
      </c>
      <c r="F2952" s="4">
        <v>45800.809027777781</v>
      </c>
      <c r="G2952" s="4"/>
      <c r="H2952" t="s">
        <v>3155</v>
      </c>
      <c r="I2952" t="s">
        <v>3162</v>
      </c>
      <c r="J2952">
        <v>0</v>
      </c>
      <c r="K2952" t="s">
        <v>3379</v>
      </c>
      <c r="L2952" t="s">
        <v>3245</v>
      </c>
      <c r="M2952" t="s">
        <v>549</v>
      </c>
      <c r="N2952" t="s">
        <v>550</v>
      </c>
      <c r="O2952" t="s">
        <v>1923</v>
      </c>
      <c r="P2952" t="s">
        <v>1924</v>
      </c>
      <c r="Q2952" t="s">
        <v>3199</v>
      </c>
    </row>
    <row r="2953" spans="1:17">
      <c r="A2953" t="s">
        <v>24328</v>
      </c>
      <c r="B2953" t="s">
        <v>24329</v>
      </c>
      <c r="C2953" t="s">
        <v>24330</v>
      </c>
      <c r="D2953" s="4">
        <v>45796.862291666665</v>
      </c>
      <c r="E2953" s="4">
        <v>45797.854166666664</v>
      </c>
      <c r="F2953" s="4">
        <v>45797.892361111109</v>
      </c>
      <c r="G2953" s="4">
        <v>45797.846516203703</v>
      </c>
      <c r="H2953" t="s">
        <v>3155</v>
      </c>
      <c r="I2953" t="s">
        <v>3156</v>
      </c>
      <c r="J2953">
        <v>0</v>
      </c>
      <c r="K2953" t="s">
        <v>3157</v>
      </c>
      <c r="L2953" t="s">
        <v>3564</v>
      </c>
      <c r="M2953" t="s">
        <v>549</v>
      </c>
      <c r="N2953" t="s">
        <v>550</v>
      </c>
      <c r="O2953" t="s">
        <v>616</v>
      </c>
      <c r="P2953" t="s">
        <v>314</v>
      </c>
      <c r="Q2953" t="s">
        <v>33152</v>
      </c>
    </row>
    <row r="2954" spans="1:17">
      <c r="A2954" t="s">
        <v>23632</v>
      </c>
      <c r="B2954" t="s">
        <v>23633</v>
      </c>
      <c r="C2954" t="s">
        <v>24331</v>
      </c>
      <c r="D2954" s="4">
        <v>45796.860347222224</v>
      </c>
      <c r="E2954" s="4">
        <v>45800.9375</v>
      </c>
      <c r="F2954" s="4">
        <v>45800.975694444445</v>
      </c>
      <c r="G2954" s="4"/>
      <c r="H2954" t="s">
        <v>3155</v>
      </c>
      <c r="I2954" t="s">
        <v>3240</v>
      </c>
      <c r="J2954">
        <v>0</v>
      </c>
      <c r="K2954" t="s">
        <v>3194</v>
      </c>
      <c r="L2954" t="s">
        <v>3245</v>
      </c>
      <c r="M2954" t="s">
        <v>549</v>
      </c>
      <c r="N2954" t="s">
        <v>550</v>
      </c>
      <c r="O2954" t="s">
        <v>551</v>
      </c>
      <c r="P2954" t="s">
        <v>141</v>
      </c>
      <c r="Q2954" t="s">
        <v>236</v>
      </c>
    </row>
    <row r="2955" spans="1:17">
      <c r="A2955" t="s">
        <v>24332</v>
      </c>
      <c r="B2955" t="s">
        <v>24333</v>
      </c>
      <c r="C2955" t="s">
        <v>24334</v>
      </c>
      <c r="D2955" s="4">
        <v>45796.844641203701</v>
      </c>
      <c r="E2955" s="4">
        <v>45799.833333333336</v>
      </c>
      <c r="F2955" s="4">
        <v>45799.850694444445</v>
      </c>
      <c r="G2955" s="4">
        <v>45799.828206018516</v>
      </c>
      <c r="H2955" t="s">
        <v>3155</v>
      </c>
      <c r="I2955" t="s">
        <v>3175</v>
      </c>
      <c r="J2955">
        <v>1001</v>
      </c>
      <c r="K2955" t="s">
        <v>3157</v>
      </c>
      <c r="L2955" t="s">
        <v>3564</v>
      </c>
      <c r="M2955" t="s">
        <v>549</v>
      </c>
      <c r="N2955" t="s">
        <v>559</v>
      </c>
      <c r="O2955" t="s">
        <v>504</v>
      </c>
      <c r="P2955" t="s">
        <v>325</v>
      </c>
      <c r="Q2955" t="s">
        <v>342</v>
      </c>
    </row>
    <row r="2956" spans="1:17">
      <c r="A2956" t="s">
        <v>22340</v>
      </c>
      <c r="B2956" t="s">
        <v>22341</v>
      </c>
      <c r="C2956" t="s">
        <v>24335</v>
      </c>
      <c r="D2956" s="4">
        <v>45796.843541666669</v>
      </c>
      <c r="E2956" s="4">
        <v>45801.5</v>
      </c>
      <c r="F2956" s="4">
        <v>45801.517361111109</v>
      </c>
      <c r="G2956" s="4"/>
      <c r="H2956" t="s">
        <v>3155</v>
      </c>
      <c r="I2956" t="s">
        <v>3175</v>
      </c>
      <c r="J2956">
        <v>0</v>
      </c>
      <c r="K2956" t="s">
        <v>3157</v>
      </c>
      <c r="L2956" t="s">
        <v>3245</v>
      </c>
      <c r="M2956" t="s">
        <v>549</v>
      </c>
      <c r="N2956" t="s">
        <v>550</v>
      </c>
      <c r="O2956" t="s">
        <v>136</v>
      </c>
      <c r="P2956" t="s">
        <v>264</v>
      </c>
      <c r="Q2956" t="s">
        <v>266</v>
      </c>
    </row>
    <row r="2957" spans="1:17">
      <c r="A2957" t="s">
        <v>33242</v>
      </c>
      <c r="B2957" t="s">
        <v>33243</v>
      </c>
      <c r="C2957" t="s">
        <v>33244</v>
      </c>
      <c r="D2957" s="4">
        <v>45796.838437500002</v>
      </c>
      <c r="E2957" s="4">
        <v>45797.375</v>
      </c>
      <c r="F2957" s="4">
        <v>45797.413194444445</v>
      </c>
      <c r="G2957" s="4">
        <v>45797.369259259256</v>
      </c>
      <c r="H2957" t="s">
        <v>3155</v>
      </c>
      <c r="I2957" t="s">
        <v>3240</v>
      </c>
      <c r="J2957">
        <v>1001</v>
      </c>
      <c r="K2957" t="s">
        <v>3157</v>
      </c>
      <c r="L2957" t="s">
        <v>3564</v>
      </c>
      <c r="M2957" t="s">
        <v>549</v>
      </c>
      <c r="N2957" t="s">
        <v>550</v>
      </c>
      <c r="O2957" t="s">
        <v>616</v>
      </c>
      <c r="P2957" t="s">
        <v>314</v>
      </c>
      <c r="Q2957" t="s">
        <v>33152</v>
      </c>
    </row>
    <row r="2958" spans="1:17">
      <c r="A2958" t="s">
        <v>9779</v>
      </c>
      <c r="B2958" t="s">
        <v>9780</v>
      </c>
      <c r="C2958" t="s">
        <v>24336</v>
      </c>
      <c r="D2958" s="4">
        <v>45796.836539351854</v>
      </c>
      <c r="E2958" s="4">
        <v>45798.291666666664</v>
      </c>
      <c r="F2958" s="4">
        <v>45798.309027777781</v>
      </c>
      <c r="G2958" s="4"/>
      <c r="H2958" t="s">
        <v>3155</v>
      </c>
      <c r="I2958" t="s">
        <v>3162</v>
      </c>
      <c r="J2958">
        <v>0</v>
      </c>
      <c r="K2958" t="s">
        <v>3379</v>
      </c>
      <c r="L2958" t="s">
        <v>3245</v>
      </c>
      <c r="M2958" t="s">
        <v>549</v>
      </c>
      <c r="N2958" t="s">
        <v>550</v>
      </c>
      <c r="O2958" t="s">
        <v>1923</v>
      </c>
      <c r="P2958" t="s">
        <v>1924</v>
      </c>
      <c r="Q2958" t="s">
        <v>3164</v>
      </c>
    </row>
    <row r="2959" spans="1:17">
      <c r="A2959" t="s">
        <v>24337</v>
      </c>
      <c r="B2959" t="s">
        <v>24338</v>
      </c>
      <c r="C2959" t="s">
        <v>24339</v>
      </c>
      <c r="D2959" s="4">
        <v>45796.831064814818</v>
      </c>
      <c r="E2959" s="4">
        <v>45799.791666666664</v>
      </c>
      <c r="F2959" s="4">
        <v>45799.829861111109</v>
      </c>
      <c r="G2959" s="4"/>
      <c r="H2959" t="s">
        <v>3155</v>
      </c>
      <c r="I2959" t="s">
        <v>3240</v>
      </c>
      <c r="J2959">
        <v>0</v>
      </c>
      <c r="K2959" t="s">
        <v>3157</v>
      </c>
      <c r="L2959" t="s">
        <v>3245</v>
      </c>
      <c r="M2959" t="s">
        <v>549</v>
      </c>
      <c r="N2959" t="s">
        <v>550</v>
      </c>
      <c r="O2959" t="s">
        <v>136</v>
      </c>
      <c r="P2959" t="s">
        <v>139</v>
      </c>
      <c r="Q2959" t="s">
        <v>271</v>
      </c>
    </row>
    <row r="2960" spans="1:17">
      <c r="A2960" t="s">
        <v>23803</v>
      </c>
      <c r="B2960" t="s">
        <v>23804</v>
      </c>
      <c r="C2960" t="s">
        <v>24340</v>
      </c>
      <c r="D2960" s="4">
        <v>45796.830625000002</v>
      </c>
      <c r="E2960" s="4">
        <v>45797.958333333336</v>
      </c>
      <c r="F2960" s="4">
        <v>45797.996527777781</v>
      </c>
      <c r="G2960" s="4"/>
      <c r="H2960" t="s">
        <v>3155</v>
      </c>
      <c r="I2960" t="s">
        <v>3240</v>
      </c>
      <c r="J2960">
        <v>0</v>
      </c>
      <c r="K2960" t="s">
        <v>3420</v>
      </c>
      <c r="L2960" t="s">
        <v>3245</v>
      </c>
      <c r="M2960" t="s">
        <v>549</v>
      </c>
      <c r="N2960" t="s">
        <v>550</v>
      </c>
      <c r="O2960" t="s">
        <v>136</v>
      </c>
      <c r="P2960" t="s">
        <v>143</v>
      </c>
      <c r="Q2960" t="s">
        <v>312</v>
      </c>
    </row>
    <row r="2961" spans="1:17">
      <c r="A2961" t="s">
        <v>23803</v>
      </c>
      <c r="B2961" t="s">
        <v>23804</v>
      </c>
      <c r="C2961" t="s">
        <v>24341</v>
      </c>
      <c r="D2961" s="4">
        <v>45796.828923611109</v>
      </c>
      <c r="E2961" s="4">
        <v>45798.958333333336</v>
      </c>
      <c r="F2961" s="4">
        <v>45798.996527777781</v>
      </c>
      <c r="G2961" s="4"/>
      <c r="H2961" t="s">
        <v>3155</v>
      </c>
      <c r="I2961" t="s">
        <v>3240</v>
      </c>
      <c r="J2961">
        <v>0</v>
      </c>
      <c r="K2961" t="s">
        <v>3198</v>
      </c>
      <c r="L2961" t="s">
        <v>3245</v>
      </c>
      <c r="M2961" t="s">
        <v>549</v>
      </c>
      <c r="N2961" t="s">
        <v>550</v>
      </c>
      <c r="O2961" t="s">
        <v>136</v>
      </c>
      <c r="P2961" t="s">
        <v>143</v>
      </c>
      <c r="Q2961" t="s">
        <v>312</v>
      </c>
    </row>
    <row r="2962" spans="1:17">
      <c r="A2962" t="s">
        <v>23592</v>
      </c>
      <c r="B2962" t="s">
        <v>23593</v>
      </c>
      <c r="C2962" t="s">
        <v>24342</v>
      </c>
      <c r="D2962" s="4">
        <v>45796.824976851851</v>
      </c>
      <c r="E2962" s="4">
        <v>45797.75</v>
      </c>
      <c r="F2962" s="4">
        <v>45797.767361111109</v>
      </c>
      <c r="G2962" s="4"/>
      <c r="H2962" t="s">
        <v>3155</v>
      </c>
      <c r="I2962" t="s">
        <v>3222</v>
      </c>
      <c r="J2962">
        <v>1</v>
      </c>
      <c r="K2962" t="s">
        <v>3223</v>
      </c>
      <c r="L2962" t="s">
        <v>3593</v>
      </c>
      <c r="M2962" t="s">
        <v>549</v>
      </c>
      <c r="N2962" t="s">
        <v>550</v>
      </c>
      <c r="O2962" t="s">
        <v>136</v>
      </c>
      <c r="P2962" t="s">
        <v>264</v>
      </c>
      <c r="Q2962" t="s">
        <v>2914</v>
      </c>
    </row>
    <row r="2963" spans="1:17">
      <c r="A2963" t="s">
        <v>24343</v>
      </c>
      <c r="B2963" t="s">
        <v>24344</v>
      </c>
      <c r="C2963" t="s">
        <v>24345</v>
      </c>
      <c r="D2963" s="4">
        <v>45796.81753472222</v>
      </c>
      <c r="E2963" s="4">
        <v>45802.666666666664</v>
      </c>
      <c r="F2963" s="4">
        <v>45802.684027777781</v>
      </c>
      <c r="G2963" s="4">
        <v>45802.666805555556</v>
      </c>
      <c r="H2963" t="s">
        <v>3155</v>
      </c>
      <c r="I2963" t="s">
        <v>3171</v>
      </c>
      <c r="J2963">
        <v>1001</v>
      </c>
      <c r="K2963" t="s">
        <v>3157</v>
      </c>
      <c r="L2963" t="s">
        <v>3564</v>
      </c>
      <c r="M2963" t="s">
        <v>549</v>
      </c>
      <c r="N2963" t="s">
        <v>559</v>
      </c>
      <c r="O2963" t="s">
        <v>504</v>
      </c>
      <c r="P2963" t="s">
        <v>325</v>
      </c>
      <c r="Q2963" t="s">
        <v>335</v>
      </c>
    </row>
    <row r="2964" spans="1:17">
      <c r="A2964" t="s">
        <v>24346</v>
      </c>
      <c r="B2964" t="s">
        <v>24347</v>
      </c>
      <c r="C2964" t="s">
        <v>24348</v>
      </c>
      <c r="D2964" s="4">
        <v>45796.817164351851</v>
      </c>
      <c r="E2964" s="4">
        <v>45802.625</v>
      </c>
      <c r="F2964" s="4">
        <v>45802.663194444445</v>
      </c>
      <c r="G2964" s="4">
        <v>45802.618668981479</v>
      </c>
      <c r="H2964" t="s">
        <v>3155</v>
      </c>
      <c r="I2964" t="s">
        <v>3156</v>
      </c>
      <c r="J2964">
        <v>0</v>
      </c>
      <c r="K2964" t="s">
        <v>3157</v>
      </c>
      <c r="L2964" t="s">
        <v>3564</v>
      </c>
      <c r="M2964" t="s">
        <v>549</v>
      </c>
      <c r="N2964" t="s">
        <v>559</v>
      </c>
      <c r="O2964" t="s">
        <v>504</v>
      </c>
      <c r="P2964" t="s">
        <v>325</v>
      </c>
      <c r="Q2964" t="s">
        <v>343</v>
      </c>
    </row>
    <row r="2965" spans="1:17">
      <c r="A2965" t="s">
        <v>23592</v>
      </c>
      <c r="B2965" t="s">
        <v>23593</v>
      </c>
      <c r="C2965" t="s">
        <v>24349</v>
      </c>
      <c r="D2965" s="4">
        <v>45796.813043981485</v>
      </c>
      <c r="E2965" s="4">
        <v>45797.75</v>
      </c>
      <c r="F2965" s="4">
        <v>45797.767361111109</v>
      </c>
      <c r="G2965" s="4"/>
      <c r="H2965" t="s">
        <v>3155</v>
      </c>
      <c r="I2965" t="s">
        <v>3222</v>
      </c>
      <c r="J2965">
        <v>1</v>
      </c>
      <c r="K2965" t="s">
        <v>3223</v>
      </c>
      <c r="L2965" t="s">
        <v>3245</v>
      </c>
      <c r="M2965" t="s">
        <v>549</v>
      </c>
      <c r="N2965" t="s">
        <v>550</v>
      </c>
      <c r="O2965" t="s">
        <v>136</v>
      </c>
      <c r="P2965" t="s">
        <v>264</v>
      </c>
      <c r="Q2965" t="s">
        <v>2914</v>
      </c>
    </row>
    <row r="2966" spans="1:17">
      <c r="A2966" t="s">
        <v>24350</v>
      </c>
      <c r="B2966" t="s">
        <v>24351</v>
      </c>
      <c r="C2966" t="s">
        <v>24352</v>
      </c>
      <c r="D2966" s="4">
        <v>45796.810370370367</v>
      </c>
      <c r="E2966" s="4">
        <v>45800.770833333336</v>
      </c>
      <c r="F2966" s="4">
        <v>45800.788194444445</v>
      </c>
      <c r="G2966" s="4"/>
      <c r="H2966" t="s">
        <v>3155</v>
      </c>
      <c r="I2966" t="s">
        <v>3162</v>
      </c>
      <c r="J2966">
        <v>0</v>
      </c>
      <c r="K2966" t="s">
        <v>3227</v>
      </c>
      <c r="L2966" t="s">
        <v>3245</v>
      </c>
      <c r="M2966" t="s">
        <v>549</v>
      </c>
      <c r="N2966" t="s">
        <v>550</v>
      </c>
      <c r="O2966" t="s">
        <v>1923</v>
      </c>
      <c r="P2966" t="s">
        <v>1924</v>
      </c>
      <c r="Q2966" t="s">
        <v>3394</v>
      </c>
    </row>
    <row r="2967" spans="1:17">
      <c r="A2967" t="s">
        <v>24353</v>
      </c>
      <c r="B2967" t="s">
        <v>24354</v>
      </c>
      <c r="C2967" t="s">
        <v>24355</v>
      </c>
      <c r="D2967" s="4">
        <v>45796.808125000003</v>
      </c>
      <c r="E2967" s="4">
        <v>45805.833333333336</v>
      </c>
      <c r="F2967" s="4">
        <v>45805.871527777781</v>
      </c>
      <c r="G2967" s="4">
        <v>45805.827210648145</v>
      </c>
      <c r="H2967" t="s">
        <v>3155</v>
      </c>
      <c r="I2967" t="s">
        <v>3156</v>
      </c>
      <c r="J2967">
        <v>0</v>
      </c>
      <c r="K2967" t="s">
        <v>3194</v>
      </c>
      <c r="L2967" t="s">
        <v>3564</v>
      </c>
      <c r="M2967" t="s">
        <v>549</v>
      </c>
      <c r="N2967" t="s">
        <v>559</v>
      </c>
      <c r="O2967" t="s">
        <v>504</v>
      </c>
      <c r="P2967" t="s">
        <v>325</v>
      </c>
      <c r="Q2967" t="s">
        <v>336</v>
      </c>
    </row>
    <row r="2968" spans="1:17">
      <c r="A2968" t="s">
        <v>24356</v>
      </c>
      <c r="B2968" t="s">
        <v>24357</v>
      </c>
      <c r="C2968" t="s">
        <v>24358</v>
      </c>
      <c r="D2968" s="4">
        <v>45796.80740740741</v>
      </c>
      <c r="E2968" s="4">
        <v>45802.625</v>
      </c>
      <c r="F2968" s="4">
        <v>45802.663194444445</v>
      </c>
      <c r="G2968" s="4">
        <v>45802.627743055556</v>
      </c>
      <c r="H2968" t="s">
        <v>3155</v>
      </c>
      <c r="I2968" t="s">
        <v>3673</v>
      </c>
      <c r="J2968">
        <v>0</v>
      </c>
      <c r="K2968" t="s">
        <v>3194</v>
      </c>
      <c r="L2968" t="s">
        <v>3564</v>
      </c>
      <c r="M2968" t="s">
        <v>549</v>
      </c>
      <c r="N2968" t="s">
        <v>559</v>
      </c>
      <c r="O2968" t="s">
        <v>504</v>
      </c>
      <c r="P2968" t="s">
        <v>325</v>
      </c>
      <c r="Q2968" t="s">
        <v>334</v>
      </c>
    </row>
    <row r="2969" spans="1:17">
      <c r="A2969" t="s">
        <v>24359</v>
      </c>
      <c r="B2969" t="s">
        <v>24360</v>
      </c>
      <c r="C2969" t="s">
        <v>24361</v>
      </c>
      <c r="D2969" s="4">
        <v>45796.804548611108</v>
      </c>
      <c r="E2969" s="4">
        <v>45809.625</v>
      </c>
      <c r="F2969" s="4">
        <v>45809.663194444445</v>
      </c>
      <c r="G2969" s="4"/>
      <c r="H2969" t="s">
        <v>3155</v>
      </c>
      <c r="I2969" t="s">
        <v>3156</v>
      </c>
      <c r="J2969">
        <v>0</v>
      </c>
      <c r="K2969" t="s">
        <v>3227</v>
      </c>
      <c r="L2969" t="s">
        <v>3158</v>
      </c>
      <c r="M2969" t="s">
        <v>549</v>
      </c>
      <c r="N2969" t="s">
        <v>559</v>
      </c>
      <c r="O2969" t="s">
        <v>504</v>
      </c>
      <c r="P2969" t="s">
        <v>325</v>
      </c>
      <c r="Q2969" t="s">
        <v>338</v>
      </c>
    </row>
    <row r="2970" spans="1:17">
      <c r="A2970" t="s">
        <v>24362</v>
      </c>
      <c r="B2970" t="s">
        <v>24363</v>
      </c>
      <c r="C2970" t="s">
        <v>24364</v>
      </c>
      <c r="D2970" s="4">
        <v>45796.801759259259</v>
      </c>
      <c r="E2970" s="4">
        <v>45797.375</v>
      </c>
      <c r="F2970" s="4">
        <v>45797.413194444445</v>
      </c>
      <c r="G2970" s="4"/>
      <c r="H2970" t="s">
        <v>3155</v>
      </c>
      <c r="I2970" t="s">
        <v>3209</v>
      </c>
      <c r="J2970">
        <v>0</v>
      </c>
      <c r="K2970" t="s">
        <v>3157</v>
      </c>
      <c r="L2970" t="s">
        <v>3593</v>
      </c>
      <c r="M2970" t="s">
        <v>549</v>
      </c>
      <c r="N2970" t="s">
        <v>559</v>
      </c>
      <c r="O2970" t="s">
        <v>163</v>
      </c>
      <c r="P2970" t="s">
        <v>472</v>
      </c>
      <c r="Q2970" t="s">
        <v>346</v>
      </c>
    </row>
    <row r="2971" spans="1:17">
      <c r="A2971" t="s">
        <v>24365</v>
      </c>
      <c r="B2971" t="s">
        <v>24366</v>
      </c>
      <c r="C2971" t="s">
        <v>24367</v>
      </c>
      <c r="D2971" s="4">
        <v>45796.799201388887</v>
      </c>
      <c r="E2971" s="4">
        <v>45802.583333333336</v>
      </c>
      <c r="F2971" s="4">
        <v>45802.600694444445</v>
      </c>
      <c r="G2971" s="4">
        <v>45802.582604166666</v>
      </c>
      <c r="H2971" t="s">
        <v>3155</v>
      </c>
      <c r="I2971" t="s">
        <v>3171</v>
      </c>
      <c r="J2971">
        <v>0</v>
      </c>
      <c r="K2971" t="s">
        <v>3157</v>
      </c>
      <c r="L2971" t="s">
        <v>3564</v>
      </c>
      <c r="M2971" t="s">
        <v>549</v>
      </c>
      <c r="N2971" t="s">
        <v>550</v>
      </c>
      <c r="O2971" t="s">
        <v>551</v>
      </c>
      <c r="P2971" t="s">
        <v>141</v>
      </c>
      <c r="Q2971" t="s">
        <v>231</v>
      </c>
    </row>
    <row r="2972" spans="1:17">
      <c r="A2972" t="s">
        <v>20585</v>
      </c>
      <c r="B2972" t="s">
        <v>24368</v>
      </c>
      <c r="C2972" t="s">
        <v>24369</v>
      </c>
      <c r="D2972" s="4">
        <v>45796.797638888886</v>
      </c>
      <c r="E2972" s="4">
        <v>45801.416666666664</v>
      </c>
      <c r="F2972" s="4">
        <v>45801.434027777781</v>
      </c>
      <c r="G2972" s="4">
        <v>45801.424467592595</v>
      </c>
      <c r="H2972" t="s">
        <v>3155</v>
      </c>
      <c r="I2972" t="s">
        <v>3171</v>
      </c>
      <c r="J2972">
        <v>0</v>
      </c>
      <c r="K2972" t="s">
        <v>3194</v>
      </c>
      <c r="L2972" t="s">
        <v>3564</v>
      </c>
      <c r="M2972" t="s">
        <v>549</v>
      </c>
      <c r="N2972" t="s">
        <v>550</v>
      </c>
      <c r="O2972" t="s">
        <v>136</v>
      </c>
      <c r="P2972" t="s">
        <v>292</v>
      </c>
      <c r="Q2972" t="s">
        <v>295</v>
      </c>
    </row>
    <row r="2973" spans="1:17">
      <c r="A2973" t="s">
        <v>20802</v>
      </c>
      <c r="B2973" t="s">
        <v>20803</v>
      </c>
      <c r="C2973" t="s">
        <v>24370</v>
      </c>
      <c r="D2973" s="4">
        <v>45796.793298611112</v>
      </c>
      <c r="E2973" s="4">
        <v>45801.791666666664</v>
      </c>
      <c r="F2973" s="4">
        <v>45801.829861111109</v>
      </c>
      <c r="G2973" s="4"/>
      <c r="H2973" t="s">
        <v>3155</v>
      </c>
      <c r="I2973" t="s">
        <v>3156</v>
      </c>
      <c r="J2973">
        <v>0</v>
      </c>
      <c r="K2973" t="s">
        <v>3194</v>
      </c>
      <c r="L2973" t="s">
        <v>3245</v>
      </c>
      <c r="M2973" t="s">
        <v>549</v>
      </c>
      <c r="N2973" t="s">
        <v>559</v>
      </c>
      <c r="O2973" t="s">
        <v>504</v>
      </c>
      <c r="P2973" t="s">
        <v>325</v>
      </c>
      <c r="Q2973" t="s">
        <v>343</v>
      </c>
    </row>
    <row r="2974" spans="1:17">
      <c r="A2974" t="s">
        <v>24371</v>
      </c>
      <c r="B2974" t="s">
        <v>24372</v>
      </c>
      <c r="C2974" t="s">
        <v>24373</v>
      </c>
      <c r="D2974" s="4">
        <v>45796.793124999997</v>
      </c>
      <c r="E2974" s="4">
        <v>45797.708333333336</v>
      </c>
      <c r="F2974" s="4">
        <v>45797.725694444445</v>
      </c>
      <c r="G2974" s="4">
        <v>45797.704768518517</v>
      </c>
      <c r="H2974" t="s">
        <v>3155</v>
      </c>
      <c r="I2974" t="s">
        <v>3175</v>
      </c>
      <c r="J2974">
        <v>0</v>
      </c>
      <c r="K2974" t="s">
        <v>3157</v>
      </c>
      <c r="L2974" t="s">
        <v>3564</v>
      </c>
      <c r="M2974" t="s">
        <v>549</v>
      </c>
      <c r="N2974" t="s">
        <v>550</v>
      </c>
      <c r="O2974" t="s">
        <v>551</v>
      </c>
      <c r="P2974" t="s">
        <v>141</v>
      </c>
      <c r="Q2974" t="s">
        <v>237</v>
      </c>
    </row>
    <row r="2975" spans="1:17">
      <c r="A2975" t="s">
        <v>24374</v>
      </c>
      <c r="B2975" t="s">
        <v>24375</v>
      </c>
      <c r="C2975" t="s">
        <v>24376</v>
      </c>
      <c r="D2975" s="4">
        <v>45796.79184027778</v>
      </c>
      <c r="E2975" s="4">
        <v>45797.75</v>
      </c>
      <c r="F2975" s="4">
        <v>45797.767361111109</v>
      </c>
      <c r="G2975" s="4">
        <v>45797.744328703702</v>
      </c>
      <c r="H2975" t="s">
        <v>3155</v>
      </c>
      <c r="I2975" t="s">
        <v>3171</v>
      </c>
      <c r="J2975">
        <v>1001</v>
      </c>
      <c r="K2975" t="s">
        <v>3157</v>
      </c>
      <c r="L2975" t="s">
        <v>3564</v>
      </c>
      <c r="M2975" t="s">
        <v>549</v>
      </c>
      <c r="N2975" t="s">
        <v>550</v>
      </c>
      <c r="O2975" t="s">
        <v>136</v>
      </c>
      <c r="P2975" t="s">
        <v>143</v>
      </c>
      <c r="Q2975" t="s">
        <v>300</v>
      </c>
    </row>
    <row r="2976" spans="1:17">
      <c r="A2976" t="s">
        <v>24377</v>
      </c>
      <c r="B2976" t="s">
        <v>24378</v>
      </c>
      <c r="C2976" t="s">
        <v>24379</v>
      </c>
      <c r="D2976" s="4">
        <v>45796.787048611113</v>
      </c>
      <c r="E2976" s="4">
        <v>45809.75</v>
      </c>
      <c r="F2976" s="4">
        <v>45809.767361111109</v>
      </c>
      <c r="G2976" s="4"/>
      <c r="H2976" t="s">
        <v>3155</v>
      </c>
      <c r="I2976" t="s">
        <v>3171</v>
      </c>
      <c r="J2976">
        <v>1001</v>
      </c>
      <c r="K2976" t="s">
        <v>3157</v>
      </c>
      <c r="L2976" t="s">
        <v>3158</v>
      </c>
      <c r="M2976" t="s">
        <v>549</v>
      </c>
      <c r="N2976" t="s">
        <v>559</v>
      </c>
      <c r="O2976" t="s">
        <v>504</v>
      </c>
      <c r="P2976" t="s">
        <v>325</v>
      </c>
      <c r="Q2976" t="s">
        <v>331</v>
      </c>
    </row>
    <row r="2977" spans="1:17">
      <c r="A2977" t="s">
        <v>21118</v>
      </c>
      <c r="B2977" t="s">
        <v>21119</v>
      </c>
      <c r="C2977" t="s">
        <v>24380</v>
      </c>
      <c r="D2977" s="4">
        <v>45796.783888888887</v>
      </c>
      <c r="E2977" s="4">
        <v>45799.770833333336</v>
      </c>
      <c r="F2977" s="4">
        <v>45799.809027777781</v>
      </c>
      <c r="G2977" s="4"/>
      <c r="H2977" t="s">
        <v>3155</v>
      </c>
      <c r="I2977" t="s">
        <v>3240</v>
      </c>
      <c r="J2977">
        <v>1001</v>
      </c>
      <c r="K2977" t="s">
        <v>3157</v>
      </c>
      <c r="L2977" t="s">
        <v>3245</v>
      </c>
      <c r="M2977" t="s">
        <v>549</v>
      </c>
      <c r="N2977" t="s">
        <v>550</v>
      </c>
      <c r="O2977" t="s">
        <v>551</v>
      </c>
      <c r="P2977" t="s">
        <v>145</v>
      </c>
      <c r="Q2977" t="s">
        <v>216</v>
      </c>
    </row>
    <row r="2978" spans="1:17">
      <c r="A2978" t="s">
        <v>23545</v>
      </c>
      <c r="B2978" t="s">
        <v>23546</v>
      </c>
      <c r="C2978" t="s">
        <v>24381</v>
      </c>
      <c r="D2978" s="4">
        <v>45796.783877314818</v>
      </c>
      <c r="E2978" s="4">
        <v>45797.8125</v>
      </c>
      <c r="F2978" s="4">
        <v>45797.850694444445</v>
      </c>
      <c r="G2978" s="4"/>
      <c r="H2978" t="s">
        <v>3155</v>
      </c>
      <c r="I2978" t="s">
        <v>3240</v>
      </c>
      <c r="J2978">
        <v>1001</v>
      </c>
      <c r="K2978" t="s">
        <v>3157</v>
      </c>
      <c r="L2978" t="s">
        <v>3245</v>
      </c>
      <c r="M2978" t="s">
        <v>549</v>
      </c>
      <c r="N2978" t="s">
        <v>550</v>
      </c>
      <c r="O2978" t="s">
        <v>136</v>
      </c>
      <c r="P2978" t="s">
        <v>264</v>
      </c>
      <c r="Q2978" t="s">
        <v>265</v>
      </c>
    </row>
    <row r="2979" spans="1:17">
      <c r="A2979" t="s">
        <v>24382</v>
      </c>
      <c r="B2979" t="s">
        <v>24383</v>
      </c>
      <c r="C2979" t="s">
        <v>24384</v>
      </c>
      <c r="D2979" s="4">
        <v>45796.782905092594</v>
      </c>
      <c r="E2979" s="4">
        <v>45801.541666666664</v>
      </c>
      <c r="F2979" s="4">
        <v>45801.559027777781</v>
      </c>
      <c r="G2979" s="4">
        <v>45801.542060185187</v>
      </c>
      <c r="H2979" t="s">
        <v>3155</v>
      </c>
      <c r="I2979" t="s">
        <v>3175</v>
      </c>
      <c r="J2979">
        <v>0</v>
      </c>
      <c r="K2979" t="s">
        <v>3157</v>
      </c>
      <c r="L2979" t="s">
        <v>3564</v>
      </c>
      <c r="M2979" t="s">
        <v>549</v>
      </c>
      <c r="N2979" t="s">
        <v>550</v>
      </c>
      <c r="O2979" t="s">
        <v>551</v>
      </c>
      <c r="P2979" t="s">
        <v>141</v>
      </c>
      <c r="Q2979" t="s">
        <v>234</v>
      </c>
    </row>
    <row r="2980" spans="1:17">
      <c r="A2980" t="s">
        <v>8650</v>
      </c>
      <c r="B2980" t="s">
        <v>8654</v>
      </c>
      <c r="C2980" t="s">
        <v>24385</v>
      </c>
      <c r="D2980" s="4">
        <v>45796.782152777778</v>
      </c>
      <c r="E2980" s="4">
        <v>45801.708333333336</v>
      </c>
      <c r="F2980" s="4">
        <v>45801.725694444445</v>
      </c>
      <c r="G2980" s="4"/>
      <c r="H2980" t="s">
        <v>3155</v>
      </c>
      <c r="I2980" t="s">
        <v>3171</v>
      </c>
      <c r="J2980">
        <v>1001</v>
      </c>
      <c r="K2980" t="s">
        <v>3157</v>
      </c>
      <c r="L2980" t="s">
        <v>3245</v>
      </c>
      <c r="M2980" t="s">
        <v>549</v>
      </c>
      <c r="N2980" t="s">
        <v>559</v>
      </c>
      <c r="O2980" t="s">
        <v>504</v>
      </c>
      <c r="P2980" t="s">
        <v>325</v>
      </c>
      <c r="Q2980" t="s">
        <v>327</v>
      </c>
    </row>
    <row r="2981" spans="1:17">
      <c r="A2981" t="s">
        <v>8650</v>
      </c>
      <c r="B2981" t="s">
        <v>8651</v>
      </c>
      <c r="C2981" t="s">
        <v>24386</v>
      </c>
      <c r="D2981" s="4">
        <v>45796.781724537039</v>
      </c>
      <c r="E2981" s="4">
        <v>45801.166666666664</v>
      </c>
      <c r="F2981" s="4">
        <v>45801.184027777781</v>
      </c>
      <c r="G2981" s="4"/>
      <c r="H2981" t="s">
        <v>3155</v>
      </c>
      <c r="I2981" t="s">
        <v>3171</v>
      </c>
      <c r="J2981">
        <v>1001</v>
      </c>
      <c r="K2981" t="s">
        <v>3157</v>
      </c>
      <c r="L2981" t="s">
        <v>3245</v>
      </c>
      <c r="M2981" t="s">
        <v>549</v>
      </c>
      <c r="N2981" t="s">
        <v>559</v>
      </c>
      <c r="O2981" t="s">
        <v>504</v>
      </c>
      <c r="P2981" t="s">
        <v>325</v>
      </c>
      <c r="Q2981" t="s">
        <v>327</v>
      </c>
    </row>
    <row r="2982" spans="1:17">
      <c r="A2982" t="s">
        <v>24387</v>
      </c>
      <c r="B2982" t="s">
        <v>24388</v>
      </c>
      <c r="C2982" t="s">
        <v>24389</v>
      </c>
      <c r="D2982" s="4">
        <v>45796.781631944446</v>
      </c>
      <c r="E2982" s="4">
        <v>45797.833333333336</v>
      </c>
      <c r="F2982" s="4">
        <v>45797.871527777781</v>
      </c>
      <c r="G2982" s="4">
        <v>45797.828275462962</v>
      </c>
      <c r="H2982" t="s">
        <v>3155</v>
      </c>
      <c r="I2982" t="s">
        <v>3156</v>
      </c>
      <c r="J2982">
        <v>0</v>
      </c>
      <c r="K2982" t="s">
        <v>3157</v>
      </c>
      <c r="L2982" t="s">
        <v>3564</v>
      </c>
      <c r="M2982" t="s">
        <v>549</v>
      </c>
      <c r="N2982" t="s">
        <v>550</v>
      </c>
      <c r="O2982" t="s">
        <v>551</v>
      </c>
      <c r="P2982" t="s">
        <v>141</v>
      </c>
      <c r="Q2982" t="s">
        <v>233</v>
      </c>
    </row>
    <row r="2983" spans="1:17">
      <c r="A2983" t="s">
        <v>23545</v>
      </c>
      <c r="B2983" t="s">
        <v>23546</v>
      </c>
      <c r="C2983" t="s">
        <v>24390</v>
      </c>
      <c r="D2983" s="4">
        <v>45796.778657407405</v>
      </c>
      <c r="E2983" s="4">
        <v>45797.791666666664</v>
      </c>
      <c r="F2983" s="4">
        <v>45797.829861111109</v>
      </c>
      <c r="G2983" s="4"/>
      <c r="H2983" t="s">
        <v>3155</v>
      </c>
      <c r="I2983" t="s">
        <v>3240</v>
      </c>
      <c r="J2983">
        <v>1001</v>
      </c>
      <c r="K2983" t="s">
        <v>3157</v>
      </c>
      <c r="L2983" t="s">
        <v>3245</v>
      </c>
      <c r="M2983" t="s">
        <v>549</v>
      </c>
      <c r="N2983" t="s">
        <v>550</v>
      </c>
      <c r="O2983" t="s">
        <v>136</v>
      </c>
      <c r="P2983" t="s">
        <v>264</v>
      </c>
      <c r="Q2983" t="s">
        <v>265</v>
      </c>
    </row>
    <row r="2984" spans="1:17">
      <c r="A2984" t="s">
        <v>24391</v>
      </c>
      <c r="B2984" t="s">
        <v>24392</v>
      </c>
      <c r="C2984" t="s">
        <v>24393</v>
      </c>
      <c r="D2984" s="4">
        <v>45796.769745370373</v>
      </c>
      <c r="E2984" s="4">
        <v>45801.75</v>
      </c>
      <c r="F2984" s="4">
        <v>45801.767361111109</v>
      </c>
      <c r="G2984" s="4"/>
      <c r="H2984" t="s">
        <v>3155</v>
      </c>
      <c r="I2984" t="s">
        <v>3171</v>
      </c>
      <c r="J2984">
        <v>0</v>
      </c>
      <c r="K2984" t="s">
        <v>3157</v>
      </c>
      <c r="L2984" t="s">
        <v>3593</v>
      </c>
      <c r="M2984" t="s">
        <v>549</v>
      </c>
      <c r="N2984" t="s">
        <v>559</v>
      </c>
      <c r="O2984" t="s">
        <v>504</v>
      </c>
      <c r="P2984" t="s">
        <v>325</v>
      </c>
      <c r="Q2984" t="s">
        <v>343</v>
      </c>
    </row>
    <row r="2985" spans="1:17">
      <c r="A2985" t="s">
        <v>24394</v>
      </c>
      <c r="B2985" t="s">
        <v>24395</v>
      </c>
      <c r="C2985" t="s">
        <v>24396</v>
      </c>
      <c r="D2985" s="4">
        <v>45796.769537037035</v>
      </c>
      <c r="E2985" s="4">
        <v>45797.645833333336</v>
      </c>
      <c r="F2985" s="4">
        <v>45797.663194444445</v>
      </c>
      <c r="G2985" s="4">
        <v>45797.646921296298</v>
      </c>
      <c r="H2985" t="s">
        <v>3155</v>
      </c>
      <c r="I2985" t="s">
        <v>3171</v>
      </c>
      <c r="J2985">
        <v>1001</v>
      </c>
      <c r="K2985" t="s">
        <v>3157</v>
      </c>
      <c r="L2985" t="s">
        <v>3564</v>
      </c>
      <c r="M2985" t="s">
        <v>549</v>
      </c>
      <c r="N2985" t="s">
        <v>559</v>
      </c>
      <c r="O2985" t="s">
        <v>504</v>
      </c>
      <c r="P2985" t="s">
        <v>325</v>
      </c>
      <c r="Q2985" t="s">
        <v>3800</v>
      </c>
    </row>
    <row r="2986" spans="1:17">
      <c r="A2986" t="s">
        <v>24397</v>
      </c>
      <c r="B2986" t="s">
        <v>24398</v>
      </c>
      <c r="C2986" t="s">
        <v>24399</v>
      </c>
      <c r="D2986" s="4">
        <v>45796.763715277775</v>
      </c>
      <c r="E2986" s="4">
        <v>45797.854166666664</v>
      </c>
      <c r="F2986" s="4">
        <v>45797.892361111109</v>
      </c>
      <c r="G2986" s="4">
        <v>45797.848333333335</v>
      </c>
      <c r="H2986" t="s">
        <v>3155</v>
      </c>
      <c r="I2986" t="s">
        <v>3156</v>
      </c>
      <c r="J2986">
        <v>0</v>
      </c>
      <c r="K2986" t="s">
        <v>3157</v>
      </c>
      <c r="L2986" t="s">
        <v>3564</v>
      </c>
      <c r="M2986" t="s">
        <v>549</v>
      </c>
      <c r="N2986" t="s">
        <v>550</v>
      </c>
      <c r="O2986" t="s">
        <v>551</v>
      </c>
      <c r="P2986" t="s">
        <v>141</v>
      </c>
      <c r="Q2986" t="s">
        <v>233</v>
      </c>
    </row>
    <row r="2987" spans="1:17">
      <c r="A2987" t="s">
        <v>24400</v>
      </c>
      <c r="B2987" t="s">
        <v>24401</v>
      </c>
      <c r="C2987" t="s">
        <v>24402</v>
      </c>
      <c r="D2987" s="4">
        <v>45796.763240740744</v>
      </c>
      <c r="E2987" s="4">
        <v>45798.75</v>
      </c>
      <c r="F2987" s="4">
        <v>45798.767361111109</v>
      </c>
      <c r="G2987" s="4">
        <v>45798.748194444444</v>
      </c>
      <c r="H2987" t="s">
        <v>3155</v>
      </c>
      <c r="I2987" t="s">
        <v>3171</v>
      </c>
      <c r="J2987">
        <v>0</v>
      </c>
      <c r="K2987" t="s">
        <v>3157</v>
      </c>
      <c r="L2987" t="s">
        <v>3564</v>
      </c>
      <c r="M2987" t="s">
        <v>549</v>
      </c>
      <c r="N2987" t="s">
        <v>550</v>
      </c>
      <c r="O2987" t="s">
        <v>551</v>
      </c>
      <c r="P2987" t="s">
        <v>141</v>
      </c>
      <c r="Q2987" t="s">
        <v>232</v>
      </c>
    </row>
    <row r="2988" spans="1:17">
      <c r="A2988" t="s">
        <v>24365</v>
      </c>
      <c r="B2988" t="s">
        <v>24366</v>
      </c>
      <c r="C2988" t="s">
        <v>24403</v>
      </c>
      <c r="D2988" s="4">
        <v>45796.763148148151</v>
      </c>
      <c r="E2988" s="4">
        <v>45802.583333333336</v>
      </c>
      <c r="F2988" s="4">
        <v>45802.600694444445</v>
      </c>
      <c r="G2988" s="4"/>
      <c r="H2988" t="s">
        <v>3155</v>
      </c>
      <c r="I2988" t="s">
        <v>3175</v>
      </c>
      <c r="J2988">
        <v>0</v>
      </c>
      <c r="K2988" t="s">
        <v>3157</v>
      </c>
      <c r="L2988" t="s">
        <v>3245</v>
      </c>
      <c r="M2988" t="s">
        <v>549</v>
      </c>
      <c r="N2988" t="s">
        <v>550</v>
      </c>
      <c r="O2988" t="s">
        <v>551</v>
      </c>
      <c r="P2988" t="s">
        <v>141</v>
      </c>
      <c r="Q2988" t="s">
        <v>231</v>
      </c>
    </row>
    <row r="2989" spans="1:17">
      <c r="A2989" t="s">
        <v>24404</v>
      </c>
      <c r="B2989" t="s">
        <v>24405</v>
      </c>
      <c r="C2989" t="s">
        <v>24406</v>
      </c>
      <c r="D2989" s="4">
        <v>45796.7575462963</v>
      </c>
      <c r="E2989" s="4">
        <v>45798.416666666664</v>
      </c>
      <c r="F2989" s="4">
        <v>45798.454861111109</v>
      </c>
      <c r="G2989" s="4"/>
      <c r="H2989" t="s">
        <v>3155</v>
      </c>
      <c r="I2989" t="s">
        <v>3156</v>
      </c>
      <c r="J2989">
        <v>0</v>
      </c>
      <c r="K2989" t="s">
        <v>3157</v>
      </c>
      <c r="L2989" t="s">
        <v>3593</v>
      </c>
      <c r="M2989" t="s">
        <v>549</v>
      </c>
      <c r="N2989" t="s">
        <v>550</v>
      </c>
      <c r="O2989" t="s">
        <v>136</v>
      </c>
      <c r="P2989" t="s">
        <v>143</v>
      </c>
      <c r="Q2989" t="s">
        <v>302</v>
      </c>
    </row>
    <row r="2990" spans="1:17">
      <c r="A2990" t="s">
        <v>22786</v>
      </c>
      <c r="B2990" t="s">
        <v>22787</v>
      </c>
      <c r="C2990" t="s">
        <v>24407</v>
      </c>
      <c r="D2990" s="4">
        <v>45796.752893518518</v>
      </c>
      <c r="E2990" s="4">
        <v>45797.104166666664</v>
      </c>
      <c r="F2990" s="4">
        <v>45797.121527777781</v>
      </c>
      <c r="G2990" s="4"/>
      <c r="H2990" t="s">
        <v>3155</v>
      </c>
      <c r="I2990" t="s">
        <v>3171</v>
      </c>
      <c r="J2990">
        <v>1001</v>
      </c>
      <c r="K2990" t="s">
        <v>3157</v>
      </c>
      <c r="L2990" t="s">
        <v>3245</v>
      </c>
      <c r="M2990" t="s">
        <v>549</v>
      </c>
      <c r="N2990" t="s">
        <v>550</v>
      </c>
      <c r="O2990" t="s">
        <v>136</v>
      </c>
      <c r="P2990" t="s">
        <v>147</v>
      </c>
      <c r="Q2990" t="s">
        <v>261</v>
      </c>
    </row>
    <row r="2991" spans="1:17">
      <c r="A2991" t="s">
        <v>21724</v>
      </c>
      <c r="B2991" t="s">
        <v>21725</v>
      </c>
      <c r="C2991" t="s">
        <v>24408</v>
      </c>
      <c r="D2991" s="4">
        <v>45796.750104166669</v>
      </c>
      <c r="E2991" s="4">
        <v>45799.958333333336</v>
      </c>
      <c r="F2991" s="4">
        <v>45799.996527777781</v>
      </c>
      <c r="G2991" s="4"/>
      <c r="H2991" t="s">
        <v>3155</v>
      </c>
      <c r="I2991" t="s">
        <v>3240</v>
      </c>
      <c r="J2991">
        <v>0</v>
      </c>
      <c r="K2991" t="s">
        <v>3157</v>
      </c>
      <c r="L2991" t="s">
        <v>3245</v>
      </c>
      <c r="M2991" t="s">
        <v>549</v>
      </c>
      <c r="N2991" t="s">
        <v>550</v>
      </c>
      <c r="O2991" t="s">
        <v>551</v>
      </c>
      <c r="P2991" t="s">
        <v>141</v>
      </c>
      <c r="Q2991" t="s">
        <v>232</v>
      </c>
    </row>
    <row r="2992" spans="1:17">
      <c r="A2992" t="s">
        <v>24409</v>
      </c>
      <c r="B2992" t="s">
        <v>24410</v>
      </c>
      <c r="C2992" t="s">
        <v>24411</v>
      </c>
      <c r="D2992" s="4">
        <v>45796.749212962961</v>
      </c>
      <c r="E2992" s="4">
        <v>45798.854166666664</v>
      </c>
      <c r="F2992" s="4">
        <v>45798.871527777781</v>
      </c>
      <c r="G2992" s="4">
        <v>45798.853854166664</v>
      </c>
      <c r="H2992" t="s">
        <v>3155</v>
      </c>
      <c r="I2992" t="s">
        <v>3175</v>
      </c>
      <c r="J2992">
        <v>0</v>
      </c>
      <c r="K2992" t="s">
        <v>3194</v>
      </c>
      <c r="L2992" t="s">
        <v>3564</v>
      </c>
      <c r="M2992" t="s">
        <v>549</v>
      </c>
      <c r="N2992" t="s">
        <v>559</v>
      </c>
      <c r="O2992" t="s">
        <v>504</v>
      </c>
      <c r="P2992" t="s">
        <v>325</v>
      </c>
      <c r="Q2992" t="s">
        <v>328</v>
      </c>
    </row>
    <row r="2993" spans="1:17">
      <c r="A2993" t="s">
        <v>24412</v>
      </c>
      <c r="B2993" t="s">
        <v>24413</v>
      </c>
      <c r="C2993" t="s">
        <v>24414</v>
      </c>
      <c r="D2993" s="4">
        <v>45796.745254629626</v>
      </c>
      <c r="E2993" s="4">
        <v>45797.854166666664</v>
      </c>
      <c r="F2993" s="4">
        <v>45797.892361111109</v>
      </c>
      <c r="G2993" s="4"/>
      <c r="H2993" t="s">
        <v>3155</v>
      </c>
      <c r="I2993" t="s">
        <v>3209</v>
      </c>
      <c r="J2993">
        <v>0</v>
      </c>
      <c r="K2993" t="s">
        <v>3157</v>
      </c>
      <c r="L2993" t="s">
        <v>3245</v>
      </c>
      <c r="M2993" t="s">
        <v>549</v>
      </c>
      <c r="N2993" t="s">
        <v>550</v>
      </c>
      <c r="O2993" t="s">
        <v>136</v>
      </c>
      <c r="P2993" t="s">
        <v>147</v>
      </c>
      <c r="Q2993" t="s">
        <v>21124</v>
      </c>
    </row>
    <row r="2994" spans="1:17">
      <c r="A2994" t="s">
        <v>24415</v>
      </c>
      <c r="B2994" t="s">
        <v>24416</v>
      </c>
      <c r="C2994" t="s">
        <v>24417</v>
      </c>
      <c r="D2994" s="4">
        <v>45796.74423611111</v>
      </c>
      <c r="E2994" s="4">
        <v>45797.833333333336</v>
      </c>
      <c r="F2994" s="4">
        <v>45797.871527777781</v>
      </c>
      <c r="G2994" s="4">
        <v>45797.833715277775</v>
      </c>
      <c r="H2994" t="s">
        <v>3155</v>
      </c>
      <c r="I2994" t="s">
        <v>3156</v>
      </c>
      <c r="J2994">
        <v>0</v>
      </c>
      <c r="K2994" t="s">
        <v>3157</v>
      </c>
      <c r="L2994" t="s">
        <v>3564</v>
      </c>
      <c r="M2994" t="s">
        <v>549</v>
      </c>
      <c r="N2994" t="s">
        <v>559</v>
      </c>
      <c r="O2994" t="s">
        <v>469</v>
      </c>
      <c r="P2994" t="s">
        <v>180</v>
      </c>
      <c r="Q2994" t="s">
        <v>14107</v>
      </c>
    </row>
    <row r="2995" spans="1:17">
      <c r="A2995" t="s">
        <v>24418</v>
      </c>
      <c r="B2995" t="s">
        <v>24419</v>
      </c>
      <c r="C2995" t="s">
        <v>24420</v>
      </c>
      <c r="D2995" s="4">
        <v>45796.731053240743</v>
      </c>
      <c r="E2995" s="4">
        <v>45797.333333333336</v>
      </c>
      <c r="F2995" s="4">
        <v>45797.371527777781</v>
      </c>
      <c r="G2995" s="4">
        <v>45797.331145833334</v>
      </c>
      <c r="H2995" t="s">
        <v>3155</v>
      </c>
      <c r="I2995" t="s">
        <v>3156</v>
      </c>
      <c r="J2995">
        <v>0</v>
      </c>
      <c r="K2995" t="s">
        <v>3227</v>
      </c>
      <c r="L2995" t="s">
        <v>3564</v>
      </c>
      <c r="M2995" t="s">
        <v>549</v>
      </c>
      <c r="N2995" t="s">
        <v>550</v>
      </c>
      <c r="O2995" t="s">
        <v>551</v>
      </c>
      <c r="P2995" t="s">
        <v>145</v>
      </c>
      <c r="Q2995" t="s">
        <v>218</v>
      </c>
    </row>
    <row r="2996" spans="1:17">
      <c r="A2996" t="s">
        <v>5216</v>
      </c>
      <c r="B2996" t="s">
        <v>5217</v>
      </c>
      <c r="C2996" t="s">
        <v>24421</v>
      </c>
      <c r="D2996" s="4">
        <v>45796.728263888886</v>
      </c>
      <c r="E2996" s="4">
        <v>45797.833333333336</v>
      </c>
      <c r="F2996" s="4">
        <v>45797.850694444445</v>
      </c>
      <c r="G2996" s="4">
        <v>45797.833275462966</v>
      </c>
      <c r="H2996" t="s">
        <v>3155</v>
      </c>
      <c r="I2996" t="s">
        <v>3171</v>
      </c>
      <c r="J2996">
        <v>1001</v>
      </c>
      <c r="K2996" t="s">
        <v>3157</v>
      </c>
      <c r="L2996" t="s">
        <v>3564</v>
      </c>
      <c r="M2996" t="s">
        <v>549</v>
      </c>
      <c r="N2996" t="s">
        <v>559</v>
      </c>
      <c r="O2996" t="s">
        <v>163</v>
      </c>
      <c r="P2996" t="s">
        <v>473</v>
      </c>
      <c r="Q2996" t="s">
        <v>357</v>
      </c>
    </row>
    <row r="2997" spans="1:17">
      <c r="A2997" t="s">
        <v>24422</v>
      </c>
      <c r="B2997" t="s">
        <v>24423</v>
      </c>
      <c r="C2997" t="s">
        <v>24424</v>
      </c>
      <c r="D2997" s="4">
        <v>45796.721342592595</v>
      </c>
      <c r="E2997" s="4">
        <v>45810.458333333336</v>
      </c>
      <c r="F2997" s="4">
        <v>45810.475694444445</v>
      </c>
      <c r="G2997" s="4"/>
      <c r="H2997" t="s">
        <v>3155</v>
      </c>
      <c r="I2997" t="s">
        <v>3512</v>
      </c>
      <c r="J2997">
        <v>1</v>
      </c>
      <c r="K2997" t="s">
        <v>3157</v>
      </c>
      <c r="L2997" t="s">
        <v>3158</v>
      </c>
      <c r="M2997" t="s">
        <v>549</v>
      </c>
      <c r="N2997" t="s">
        <v>550</v>
      </c>
      <c r="O2997" t="s">
        <v>136</v>
      </c>
      <c r="P2997" t="s">
        <v>139</v>
      </c>
      <c r="Q2997" t="s">
        <v>275</v>
      </c>
    </row>
    <row r="2998" spans="1:17">
      <c r="A2998" t="s">
        <v>24425</v>
      </c>
      <c r="B2998" t="s">
        <v>24426</v>
      </c>
      <c r="C2998" t="s">
        <v>24427</v>
      </c>
      <c r="D2998" s="4">
        <v>45796.712268518517</v>
      </c>
      <c r="E2998" s="4">
        <v>45807.625</v>
      </c>
      <c r="F2998" s="4">
        <v>45807.663194444445</v>
      </c>
      <c r="G2998" s="4"/>
      <c r="H2998" t="s">
        <v>3155</v>
      </c>
      <c r="I2998" t="s">
        <v>3240</v>
      </c>
      <c r="J2998">
        <v>1001</v>
      </c>
      <c r="K2998" t="s">
        <v>3157</v>
      </c>
      <c r="L2998" t="s">
        <v>3158</v>
      </c>
      <c r="M2998" t="s">
        <v>549</v>
      </c>
      <c r="N2998" t="s">
        <v>550</v>
      </c>
      <c r="O2998" t="s">
        <v>136</v>
      </c>
      <c r="P2998" t="s">
        <v>139</v>
      </c>
      <c r="Q2998" t="s">
        <v>273</v>
      </c>
    </row>
    <row r="2999" spans="1:17">
      <c r="A2999" t="s">
        <v>24428</v>
      </c>
      <c r="B2999" t="s">
        <v>24429</v>
      </c>
      <c r="C2999" t="s">
        <v>24430</v>
      </c>
      <c r="D2999" s="4">
        <v>45796.710729166669</v>
      </c>
      <c r="E2999" s="4">
        <v>45797.604166666664</v>
      </c>
      <c r="F2999" s="4">
        <v>45797.642361111109</v>
      </c>
      <c r="G2999" s="4">
        <v>45797.598067129627</v>
      </c>
      <c r="H2999" t="s">
        <v>3155</v>
      </c>
      <c r="I2999" t="s">
        <v>3673</v>
      </c>
      <c r="J2999">
        <v>0</v>
      </c>
      <c r="K2999" t="s">
        <v>3194</v>
      </c>
      <c r="L2999" t="s">
        <v>3564</v>
      </c>
      <c r="M2999" t="s">
        <v>549</v>
      </c>
      <c r="N2999" t="s">
        <v>559</v>
      </c>
      <c r="O2999" t="s">
        <v>504</v>
      </c>
      <c r="P2999" t="s">
        <v>325</v>
      </c>
      <c r="Q2999" t="s">
        <v>330</v>
      </c>
    </row>
    <row r="3000" spans="1:17">
      <c r="A3000" t="s">
        <v>24431</v>
      </c>
      <c r="B3000" t="s">
        <v>24432</v>
      </c>
      <c r="C3000" t="s">
        <v>24433</v>
      </c>
      <c r="D3000" s="4">
        <v>45796.704548611109</v>
      </c>
      <c r="E3000" s="4">
        <v>45802.666666666664</v>
      </c>
      <c r="F3000" s="4">
        <v>45802.704861111109</v>
      </c>
      <c r="G3000" s="4"/>
      <c r="H3000" t="s">
        <v>3155</v>
      </c>
      <c r="I3000" t="s">
        <v>3240</v>
      </c>
      <c r="J3000">
        <v>0</v>
      </c>
      <c r="K3000" t="s">
        <v>3163</v>
      </c>
      <c r="L3000" t="s">
        <v>3245</v>
      </c>
      <c r="M3000" t="s">
        <v>549</v>
      </c>
      <c r="N3000" t="s">
        <v>550</v>
      </c>
      <c r="O3000" t="s">
        <v>136</v>
      </c>
      <c r="P3000" t="s">
        <v>139</v>
      </c>
      <c r="Q3000" t="s">
        <v>275</v>
      </c>
    </row>
    <row r="3001" spans="1:17">
      <c r="A3001" t="s">
        <v>24434</v>
      </c>
      <c r="B3001" t="s">
        <v>24435</v>
      </c>
      <c r="C3001" t="s">
        <v>24436</v>
      </c>
      <c r="D3001" s="4">
        <v>45796.692511574074</v>
      </c>
      <c r="E3001" s="4">
        <v>45800.583333333336</v>
      </c>
      <c r="F3001" s="4">
        <v>45800.621527777781</v>
      </c>
      <c r="G3001" s="4">
        <v>45800.604375000003</v>
      </c>
      <c r="H3001" t="s">
        <v>3155</v>
      </c>
      <c r="I3001" t="s">
        <v>3240</v>
      </c>
      <c r="J3001">
        <v>0</v>
      </c>
      <c r="K3001" t="s">
        <v>3227</v>
      </c>
      <c r="L3001" t="s">
        <v>3564</v>
      </c>
      <c r="M3001" t="s">
        <v>549</v>
      </c>
      <c r="N3001" t="s">
        <v>550</v>
      </c>
      <c r="O3001" t="s">
        <v>136</v>
      </c>
      <c r="P3001" t="s">
        <v>292</v>
      </c>
      <c r="Q3001" t="s">
        <v>295</v>
      </c>
    </row>
    <row r="3002" spans="1:17">
      <c r="A3002" t="s">
        <v>24434</v>
      </c>
      <c r="B3002" t="s">
        <v>24435</v>
      </c>
      <c r="C3002" t="s">
        <v>24437</v>
      </c>
      <c r="D3002" s="4">
        <v>45796.681655092594</v>
      </c>
      <c r="E3002" s="4">
        <v>45800.666666666664</v>
      </c>
      <c r="F3002" s="4">
        <v>45800.704861111109</v>
      </c>
      <c r="G3002" s="4"/>
      <c r="H3002" t="s">
        <v>3155</v>
      </c>
      <c r="I3002" t="s">
        <v>3240</v>
      </c>
      <c r="J3002">
        <v>0</v>
      </c>
      <c r="K3002" t="s">
        <v>3194</v>
      </c>
      <c r="L3002" t="s">
        <v>3245</v>
      </c>
      <c r="M3002" t="s">
        <v>549</v>
      </c>
      <c r="N3002" t="s">
        <v>550</v>
      </c>
      <c r="O3002" t="s">
        <v>136</v>
      </c>
      <c r="P3002" t="s">
        <v>292</v>
      </c>
      <c r="Q3002" t="s">
        <v>295</v>
      </c>
    </row>
    <row r="3003" spans="1:17">
      <c r="A3003" t="s">
        <v>23733</v>
      </c>
      <c r="B3003" t="s">
        <v>23734</v>
      </c>
      <c r="C3003" t="s">
        <v>24438</v>
      </c>
      <c r="D3003" s="4">
        <v>45796.680046296293</v>
      </c>
      <c r="E3003" s="4">
        <v>45801.75</v>
      </c>
      <c r="F3003" s="4">
        <v>45801.788194444445</v>
      </c>
      <c r="G3003" s="4"/>
      <c r="H3003" t="s">
        <v>3155</v>
      </c>
      <c r="I3003" t="s">
        <v>3156</v>
      </c>
      <c r="J3003">
        <v>0</v>
      </c>
      <c r="K3003" t="s">
        <v>3227</v>
      </c>
      <c r="L3003" t="s">
        <v>3245</v>
      </c>
      <c r="M3003" t="s">
        <v>549</v>
      </c>
      <c r="N3003" t="s">
        <v>550</v>
      </c>
      <c r="O3003" t="s">
        <v>551</v>
      </c>
      <c r="P3003" t="s">
        <v>141</v>
      </c>
      <c r="Q3003" t="s">
        <v>241</v>
      </c>
    </row>
    <row r="3004" spans="1:17">
      <c r="A3004" t="s">
        <v>24439</v>
      </c>
      <c r="B3004" t="s">
        <v>24440</v>
      </c>
      <c r="C3004" t="s">
        <v>24441</v>
      </c>
      <c r="D3004" s="4">
        <v>45796.677858796298</v>
      </c>
      <c r="E3004" s="4">
        <v>45797.791666666664</v>
      </c>
      <c r="F3004" s="4">
        <v>45797.829861111109</v>
      </c>
      <c r="G3004" s="4">
        <v>45797.792812500003</v>
      </c>
      <c r="H3004" t="s">
        <v>3155</v>
      </c>
      <c r="I3004" t="s">
        <v>3673</v>
      </c>
      <c r="J3004">
        <v>0</v>
      </c>
      <c r="K3004" t="s">
        <v>3194</v>
      </c>
      <c r="L3004" t="s">
        <v>3564</v>
      </c>
      <c r="M3004" t="s">
        <v>549</v>
      </c>
      <c r="N3004" t="s">
        <v>550</v>
      </c>
      <c r="O3004" t="s">
        <v>551</v>
      </c>
      <c r="P3004" t="s">
        <v>242</v>
      </c>
      <c r="Q3004" t="s">
        <v>244</v>
      </c>
    </row>
    <row r="3005" spans="1:17">
      <c r="A3005" t="s">
        <v>8474</v>
      </c>
      <c r="B3005" t="s">
        <v>8477</v>
      </c>
      <c r="C3005" t="s">
        <v>24442</v>
      </c>
      <c r="D3005" s="4">
        <v>45796.677488425928</v>
      </c>
      <c r="E3005" s="4">
        <v>45797.625</v>
      </c>
      <c r="F3005" s="4">
        <v>45797.642361111109</v>
      </c>
      <c r="G3005" s="4">
        <v>45797.615370370368</v>
      </c>
      <c r="H3005" t="s">
        <v>3155</v>
      </c>
      <c r="I3005" t="s">
        <v>3175</v>
      </c>
      <c r="J3005">
        <v>0</v>
      </c>
      <c r="K3005" t="s">
        <v>3194</v>
      </c>
      <c r="L3005" t="s">
        <v>3564</v>
      </c>
      <c r="M3005" t="s">
        <v>549</v>
      </c>
      <c r="N3005" t="s">
        <v>559</v>
      </c>
      <c r="O3005" t="s">
        <v>504</v>
      </c>
      <c r="P3005" t="s">
        <v>325</v>
      </c>
      <c r="Q3005" t="s">
        <v>326</v>
      </c>
    </row>
    <row r="3006" spans="1:17">
      <c r="A3006" t="s">
        <v>8474</v>
      </c>
      <c r="B3006" t="s">
        <v>8475</v>
      </c>
      <c r="C3006" t="s">
        <v>24443</v>
      </c>
      <c r="D3006" s="4">
        <v>45796.677002314813</v>
      </c>
      <c r="E3006" s="4">
        <v>45797.625</v>
      </c>
      <c r="F3006" s="4">
        <v>45797.663194444445</v>
      </c>
      <c r="G3006" s="4">
        <v>45797.614942129629</v>
      </c>
      <c r="H3006" t="s">
        <v>3155</v>
      </c>
      <c r="I3006" t="s">
        <v>3673</v>
      </c>
      <c r="J3006">
        <v>0</v>
      </c>
      <c r="K3006" t="s">
        <v>3194</v>
      </c>
      <c r="L3006" t="s">
        <v>3564</v>
      </c>
      <c r="M3006" t="s">
        <v>549</v>
      </c>
      <c r="N3006" t="s">
        <v>559</v>
      </c>
      <c r="O3006" t="s">
        <v>504</v>
      </c>
      <c r="P3006" t="s">
        <v>325</v>
      </c>
      <c r="Q3006" t="s">
        <v>326</v>
      </c>
    </row>
    <row r="3007" spans="1:17">
      <c r="A3007" t="s">
        <v>24444</v>
      </c>
      <c r="B3007" t="s">
        <v>24445</v>
      </c>
      <c r="C3007" t="s">
        <v>24446</v>
      </c>
      <c r="D3007" s="4">
        <v>45796.673159722224</v>
      </c>
      <c r="E3007" s="4">
        <v>45803.833333333336</v>
      </c>
      <c r="F3007" s="4">
        <v>45803.871527777781</v>
      </c>
      <c r="G3007" s="4">
        <v>45803.83326388889</v>
      </c>
      <c r="H3007" t="s">
        <v>3155</v>
      </c>
      <c r="I3007" t="s">
        <v>4530</v>
      </c>
      <c r="J3007">
        <v>0</v>
      </c>
      <c r="K3007" t="s">
        <v>4531</v>
      </c>
      <c r="L3007" t="s">
        <v>3564</v>
      </c>
      <c r="M3007" t="s">
        <v>549</v>
      </c>
      <c r="N3007" t="s">
        <v>559</v>
      </c>
      <c r="O3007" t="s">
        <v>504</v>
      </c>
      <c r="P3007" t="s">
        <v>325</v>
      </c>
      <c r="Q3007" t="s">
        <v>340</v>
      </c>
    </row>
    <row r="3008" spans="1:17">
      <c r="A3008" t="s">
        <v>20649</v>
      </c>
      <c r="B3008" t="s">
        <v>20650</v>
      </c>
      <c r="C3008" t="s">
        <v>24447</v>
      </c>
      <c r="D3008" s="4">
        <v>45796.671689814815</v>
      </c>
      <c r="E3008" s="4">
        <v>45802.75</v>
      </c>
      <c r="F3008" s="4">
        <v>45802.788194444445</v>
      </c>
      <c r="G3008" s="4"/>
      <c r="H3008" t="s">
        <v>3155</v>
      </c>
      <c r="I3008" t="s">
        <v>3156</v>
      </c>
      <c r="J3008">
        <v>0</v>
      </c>
      <c r="K3008" t="s">
        <v>3227</v>
      </c>
      <c r="L3008" t="s">
        <v>3245</v>
      </c>
      <c r="M3008" t="s">
        <v>549</v>
      </c>
      <c r="N3008" t="s">
        <v>550</v>
      </c>
      <c r="O3008" t="s">
        <v>136</v>
      </c>
      <c r="P3008" t="s">
        <v>143</v>
      </c>
      <c r="Q3008" t="s">
        <v>310</v>
      </c>
    </row>
    <row r="3009" spans="1:17">
      <c r="A3009" t="s">
        <v>19935</v>
      </c>
      <c r="B3009" t="s">
        <v>19936</v>
      </c>
      <c r="C3009" t="s">
        <v>24448</v>
      </c>
      <c r="D3009" s="4">
        <v>45796.668344907404</v>
      </c>
      <c r="E3009" s="4">
        <v>45801.416666666664</v>
      </c>
      <c r="F3009" s="4">
        <v>45801.434027777781</v>
      </c>
      <c r="G3009" s="4"/>
      <c r="H3009" t="s">
        <v>3155</v>
      </c>
      <c r="I3009" t="s">
        <v>3162</v>
      </c>
      <c r="J3009">
        <v>0</v>
      </c>
      <c r="K3009" t="s">
        <v>3252</v>
      </c>
      <c r="L3009" t="s">
        <v>3593</v>
      </c>
      <c r="M3009" t="s">
        <v>549</v>
      </c>
      <c r="N3009" t="s">
        <v>550</v>
      </c>
      <c r="O3009" t="s">
        <v>1923</v>
      </c>
      <c r="P3009" t="s">
        <v>1924</v>
      </c>
      <c r="Q3009" t="s">
        <v>3199</v>
      </c>
    </row>
    <row r="3010" spans="1:17">
      <c r="A3010" t="s">
        <v>24409</v>
      </c>
      <c r="B3010" t="s">
        <v>24410</v>
      </c>
      <c r="C3010" t="s">
        <v>24449</v>
      </c>
      <c r="D3010" s="4">
        <v>45796.665636574071</v>
      </c>
      <c r="E3010" s="4">
        <v>45798.854166666664</v>
      </c>
      <c r="F3010" s="4">
        <v>45798.871527777781</v>
      </c>
      <c r="G3010" s="4"/>
      <c r="H3010" t="s">
        <v>3155</v>
      </c>
      <c r="I3010" t="s">
        <v>3175</v>
      </c>
      <c r="J3010">
        <v>0</v>
      </c>
      <c r="K3010" t="s">
        <v>3194</v>
      </c>
      <c r="L3010" t="s">
        <v>3245</v>
      </c>
      <c r="M3010" t="s">
        <v>549</v>
      </c>
      <c r="N3010" t="s">
        <v>559</v>
      </c>
      <c r="O3010" t="s">
        <v>504</v>
      </c>
      <c r="P3010" t="s">
        <v>325</v>
      </c>
      <c r="Q3010" t="s">
        <v>328</v>
      </c>
    </row>
    <row r="3011" spans="1:17">
      <c r="A3011" t="s">
        <v>21691</v>
      </c>
      <c r="B3011" t="s">
        <v>21692</v>
      </c>
      <c r="C3011" t="s">
        <v>24450</v>
      </c>
      <c r="D3011" s="4">
        <v>45796.661412037036</v>
      </c>
      <c r="E3011" s="4">
        <v>45797.708333333336</v>
      </c>
      <c r="F3011" s="4">
        <v>45797.746527777781</v>
      </c>
      <c r="G3011" s="4"/>
      <c r="H3011" t="s">
        <v>3155</v>
      </c>
      <c r="I3011" t="s">
        <v>3156</v>
      </c>
      <c r="J3011">
        <v>0</v>
      </c>
      <c r="K3011" t="s">
        <v>3157</v>
      </c>
      <c r="L3011" t="s">
        <v>3245</v>
      </c>
      <c r="M3011" t="s">
        <v>549</v>
      </c>
      <c r="N3011" t="s">
        <v>550</v>
      </c>
      <c r="O3011" t="s">
        <v>551</v>
      </c>
      <c r="P3011" t="s">
        <v>141</v>
      </c>
      <c r="Q3011" t="s">
        <v>232</v>
      </c>
    </row>
    <row r="3012" spans="1:17">
      <c r="A3012" t="s">
        <v>10839</v>
      </c>
      <c r="B3012" t="s">
        <v>10840</v>
      </c>
      <c r="C3012" t="s">
        <v>24451</v>
      </c>
      <c r="D3012" s="4">
        <v>45796.658217592594</v>
      </c>
      <c r="E3012" s="4">
        <v>45820.791666666664</v>
      </c>
      <c r="F3012" s="4">
        <v>45820.809027777781</v>
      </c>
      <c r="G3012" s="4"/>
      <c r="H3012" t="s">
        <v>3155</v>
      </c>
      <c r="I3012" t="s">
        <v>3175</v>
      </c>
      <c r="J3012">
        <v>1001</v>
      </c>
      <c r="K3012" t="s">
        <v>3157</v>
      </c>
      <c r="L3012" t="s">
        <v>3158</v>
      </c>
      <c r="M3012" t="s">
        <v>549</v>
      </c>
      <c r="N3012" t="s">
        <v>559</v>
      </c>
      <c r="O3012" t="s">
        <v>504</v>
      </c>
      <c r="P3012" t="s">
        <v>325</v>
      </c>
      <c r="Q3012" t="s">
        <v>326</v>
      </c>
    </row>
    <row r="3013" spans="1:17">
      <c r="A3013" t="s">
        <v>24452</v>
      </c>
      <c r="B3013" t="s">
        <v>24453</v>
      </c>
      <c r="C3013" t="s">
        <v>24454</v>
      </c>
      <c r="D3013" s="4">
        <v>45796.655821759261</v>
      </c>
      <c r="E3013" s="4">
        <v>45806.354166666664</v>
      </c>
      <c r="F3013" s="4">
        <v>45806.371527777781</v>
      </c>
      <c r="G3013" s="4"/>
      <c r="H3013" t="s">
        <v>3155</v>
      </c>
      <c r="I3013" t="s">
        <v>3171</v>
      </c>
      <c r="J3013">
        <v>1001</v>
      </c>
      <c r="K3013" t="s">
        <v>3157</v>
      </c>
      <c r="L3013" t="s">
        <v>4120</v>
      </c>
      <c r="M3013" t="s">
        <v>549</v>
      </c>
      <c r="N3013" t="s">
        <v>550</v>
      </c>
      <c r="O3013" t="s">
        <v>136</v>
      </c>
      <c r="P3013" t="s">
        <v>143</v>
      </c>
      <c r="Q3013" t="s">
        <v>301</v>
      </c>
    </row>
    <row r="3014" spans="1:17">
      <c r="A3014" t="s">
        <v>24455</v>
      </c>
      <c r="B3014" t="s">
        <v>24456</v>
      </c>
      <c r="C3014" t="s">
        <v>24457</v>
      </c>
      <c r="D3014" s="4">
        <v>45796.648958333331</v>
      </c>
      <c r="E3014" s="4">
        <v>45798</v>
      </c>
      <c r="F3014" s="4">
        <v>45798.017361111109</v>
      </c>
      <c r="G3014" s="4">
        <v>45797.998101851852</v>
      </c>
      <c r="H3014" t="s">
        <v>3155</v>
      </c>
      <c r="I3014" t="s">
        <v>3175</v>
      </c>
      <c r="J3014">
        <v>0</v>
      </c>
      <c r="K3014" t="s">
        <v>3194</v>
      </c>
      <c r="L3014" t="s">
        <v>3564</v>
      </c>
      <c r="M3014" t="s">
        <v>549</v>
      </c>
      <c r="N3014" t="s">
        <v>550</v>
      </c>
      <c r="O3014" t="s">
        <v>551</v>
      </c>
      <c r="P3014" t="s">
        <v>141</v>
      </c>
      <c r="Q3014" t="s">
        <v>241</v>
      </c>
    </row>
    <row r="3015" spans="1:17">
      <c r="A3015" t="s">
        <v>24458</v>
      </c>
      <c r="B3015" t="s">
        <v>24459</v>
      </c>
      <c r="C3015" t="s">
        <v>24460</v>
      </c>
      <c r="D3015" s="4">
        <v>45796.646805555552</v>
      </c>
      <c r="E3015" s="4">
        <v>45797.833333333336</v>
      </c>
      <c r="F3015" s="4">
        <v>45797.850694444445</v>
      </c>
      <c r="G3015" s="4"/>
      <c r="H3015" t="s">
        <v>3155</v>
      </c>
      <c r="I3015" t="s">
        <v>3162</v>
      </c>
      <c r="J3015">
        <v>0</v>
      </c>
      <c r="K3015" t="s">
        <v>3227</v>
      </c>
      <c r="L3015" t="s">
        <v>3245</v>
      </c>
      <c r="M3015" t="s">
        <v>549</v>
      </c>
      <c r="N3015" t="s">
        <v>550</v>
      </c>
      <c r="O3015" t="s">
        <v>1923</v>
      </c>
      <c r="P3015" t="s">
        <v>1924</v>
      </c>
      <c r="Q3015" t="s">
        <v>3180</v>
      </c>
    </row>
    <row r="3016" spans="1:17">
      <c r="A3016" t="s">
        <v>24461</v>
      </c>
      <c r="B3016" t="s">
        <v>24462</v>
      </c>
      <c r="C3016" t="s">
        <v>24463</v>
      </c>
      <c r="D3016" s="4">
        <v>45796.644606481481</v>
      </c>
      <c r="E3016" s="4">
        <v>45801.541666666664</v>
      </c>
      <c r="F3016" s="4">
        <v>45801.559027777781</v>
      </c>
      <c r="G3016" s="4">
        <v>45801.534479166665</v>
      </c>
      <c r="H3016" t="s">
        <v>3155</v>
      </c>
      <c r="I3016" t="s">
        <v>3171</v>
      </c>
      <c r="J3016">
        <v>0</v>
      </c>
      <c r="K3016" t="s">
        <v>3157</v>
      </c>
      <c r="L3016" t="s">
        <v>3564</v>
      </c>
      <c r="M3016" t="s">
        <v>549</v>
      </c>
      <c r="N3016" t="s">
        <v>559</v>
      </c>
      <c r="O3016" t="s">
        <v>504</v>
      </c>
      <c r="P3016" t="s">
        <v>325</v>
      </c>
      <c r="Q3016" t="s">
        <v>330</v>
      </c>
    </row>
    <row r="3017" spans="1:17">
      <c r="A3017" t="s">
        <v>24464</v>
      </c>
      <c r="B3017" t="s">
        <v>24465</v>
      </c>
      <c r="C3017" t="s">
        <v>24466</v>
      </c>
      <c r="D3017" s="4">
        <v>45796.643888888888</v>
      </c>
      <c r="E3017" s="4">
        <v>45799.875</v>
      </c>
      <c r="F3017" s="4">
        <v>45799.892361111109</v>
      </c>
      <c r="G3017" s="4"/>
      <c r="H3017" t="s">
        <v>3155</v>
      </c>
      <c r="I3017" t="s">
        <v>3162</v>
      </c>
      <c r="J3017">
        <v>0</v>
      </c>
      <c r="K3017" t="s">
        <v>4074</v>
      </c>
      <c r="L3017" t="s">
        <v>3593</v>
      </c>
      <c r="M3017" t="s">
        <v>549</v>
      </c>
      <c r="N3017" t="s">
        <v>550</v>
      </c>
      <c r="O3017" t="s">
        <v>1923</v>
      </c>
      <c r="P3017" t="s">
        <v>1924</v>
      </c>
      <c r="Q3017" t="s">
        <v>3359</v>
      </c>
    </row>
    <row r="3018" spans="1:17">
      <c r="A3018" t="s">
        <v>23684</v>
      </c>
      <c r="B3018" t="s">
        <v>24467</v>
      </c>
      <c r="C3018" t="s">
        <v>24468</v>
      </c>
      <c r="D3018" s="4">
        <v>45796.642094907409</v>
      </c>
      <c r="E3018" s="4">
        <v>45798.645833333336</v>
      </c>
      <c r="F3018" s="4">
        <v>45798.663194444445</v>
      </c>
      <c r="G3018" s="4"/>
      <c r="H3018" t="s">
        <v>3155</v>
      </c>
      <c r="I3018" t="s">
        <v>3184</v>
      </c>
      <c r="J3018">
        <v>1001</v>
      </c>
      <c r="K3018" t="s">
        <v>3157</v>
      </c>
      <c r="L3018" t="s">
        <v>3245</v>
      </c>
      <c r="M3018" t="s">
        <v>549</v>
      </c>
      <c r="N3018" t="s">
        <v>550</v>
      </c>
      <c r="O3018" t="s">
        <v>551</v>
      </c>
      <c r="P3018" t="s">
        <v>141</v>
      </c>
      <c r="Q3018" t="s">
        <v>241</v>
      </c>
    </row>
    <row r="3019" spans="1:17">
      <c r="A3019" t="s">
        <v>24469</v>
      </c>
      <c r="B3019" t="s">
        <v>24470</v>
      </c>
      <c r="C3019" t="s">
        <v>24471</v>
      </c>
      <c r="D3019" s="4">
        <v>45796.642071759263</v>
      </c>
      <c r="E3019" s="4">
        <v>45799.6875</v>
      </c>
      <c r="F3019" s="4">
        <v>45799.704861111109</v>
      </c>
      <c r="G3019" s="4">
        <v>45799.686145833337</v>
      </c>
      <c r="H3019" t="s">
        <v>3155</v>
      </c>
      <c r="I3019" t="s">
        <v>3171</v>
      </c>
      <c r="J3019">
        <v>1001</v>
      </c>
      <c r="K3019" t="s">
        <v>3157</v>
      </c>
      <c r="L3019" t="s">
        <v>3564</v>
      </c>
      <c r="M3019" t="s">
        <v>549</v>
      </c>
      <c r="N3019" t="s">
        <v>550</v>
      </c>
      <c r="O3019" t="s">
        <v>136</v>
      </c>
      <c r="P3019" t="s">
        <v>292</v>
      </c>
      <c r="Q3019" t="s">
        <v>291</v>
      </c>
    </row>
    <row r="3020" spans="1:17">
      <c r="A3020" t="s">
        <v>23684</v>
      </c>
      <c r="B3020" t="s">
        <v>23685</v>
      </c>
      <c r="C3020" t="s">
        <v>24472</v>
      </c>
      <c r="D3020" s="4">
        <v>45796.641203703701</v>
      </c>
      <c r="E3020" s="4">
        <v>45798.645833333336</v>
      </c>
      <c r="F3020" s="4">
        <v>45798.663194444445</v>
      </c>
      <c r="G3020" s="4"/>
      <c r="H3020" t="s">
        <v>3155</v>
      </c>
      <c r="I3020" t="s">
        <v>3184</v>
      </c>
      <c r="J3020">
        <v>1001</v>
      </c>
      <c r="K3020" t="s">
        <v>3157</v>
      </c>
      <c r="L3020" t="s">
        <v>3245</v>
      </c>
      <c r="M3020" t="s">
        <v>549</v>
      </c>
      <c r="N3020" t="s">
        <v>550</v>
      </c>
      <c r="O3020" t="s">
        <v>551</v>
      </c>
      <c r="P3020" t="s">
        <v>141</v>
      </c>
      <c r="Q3020" t="s">
        <v>241</v>
      </c>
    </row>
    <row r="3021" spans="1:17">
      <c r="A3021" t="s">
        <v>24473</v>
      </c>
      <c r="B3021" t="s">
        <v>24474</v>
      </c>
      <c r="C3021" t="s">
        <v>24475</v>
      </c>
      <c r="D3021" s="4">
        <v>45796.640856481485</v>
      </c>
      <c r="E3021" s="4">
        <v>45801.333333333336</v>
      </c>
      <c r="F3021" s="4">
        <v>45801.350694444445</v>
      </c>
      <c r="G3021" s="4">
        <v>45801.331782407404</v>
      </c>
      <c r="H3021" t="s">
        <v>3155</v>
      </c>
      <c r="I3021" t="s">
        <v>3175</v>
      </c>
      <c r="J3021">
        <v>0</v>
      </c>
      <c r="K3021" t="s">
        <v>3157</v>
      </c>
      <c r="L3021" t="s">
        <v>3564</v>
      </c>
      <c r="M3021" t="s">
        <v>549</v>
      </c>
      <c r="N3021" t="s">
        <v>559</v>
      </c>
      <c r="O3021" t="s">
        <v>504</v>
      </c>
      <c r="P3021" t="s">
        <v>325</v>
      </c>
      <c r="Q3021" t="s">
        <v>331</v>
      </c>
    </row>
    <row r="3022" spans="1:17">
      <c r="A3022" t="s">
        <v>24473</v>
      </c>
      <c r="B3022" t="s">
        <v>24476</v>
      </c>
      <c r="C3022" t="s">
        <v>24477</v>
      </c>
      <c r="D3022" s="4">
        <v>45796.640613425923</v>
      </c>
      <c r="E3022" s="4">
        <v>45801.333333333336</v>
      </c>
      <c r="F3022" s="4">
        <v>45801.350694444445</v>
      </c>
      <c r="G3022" s="4">
        <v>45801.331863425927</v>
      </c>
      <c r="H3022" t="s">
        <v>3155</v>
      </c>
      <c r="I3022" t="s">
        <v>3175</v>
      </c>
      <c r="J3022">
        <v>1001</v>
      </c>
      <c r="K3022" t="s">
        <v>3157</v>
      </c>
      <c r="L3022" t="s">
        <v>3564</v>
      </c>
      <c r="M3022" t="s">
        <v>549</v>
      </c>
      <c r="N3022" t="s">
        <v>559</v>
      </c>
      <c r="O3022" t="s">
        <v>504</v>
      </c>
      <c r="P3022" t="s">
        <v>325</v>
      </c>
      <c r="Q3022" t="s">
        <v>331</v>
      </c>
    </row>
    <row r="3023" spans="1:17">
      <c r="A3023" t="s">
        <v>24478</v>
      </c>
      <c r="B3023" t="s">
        <v>24479</v>
      </c>
      <c r="C3023" t="s">
        <v>24480</v>
      </c>
      <c r="D3023" s="4">
        <v>45796.640046296299</v>
      </c>
      <c r="E3023" s="4">
        <v>45799.708333333336</v>
      </c>
      <c r="F3023" s="4">
        <v>45799.725694444445</v>
      </c>
      <c r="G3023" s="4">
        <v>45799.710358796299</v>
      </c>
      <c r="H3023" t="s">
        <v>3155</v>
      </c>
      <c r="I3023" t="s">
        <v>3171</v>
      </c>
      <c r="J3023">
        <v>1001</v>
      </c>
      <c r="K3023" t="s">
        <v>3157</v>
      </c>
      <c r="L3023" t="s">
        <v>3564</v>
      </c>
      <c r="M3023" t="s">
        <v>549</v>
      </c>
      <c r="N3023" t="s">
        <v>550</v>
      </c>
      <c r="O3023" t="s">
        <v>136</v>
      </c>
      <c r="P3023" t="s">
        <v>264</v>
      </c>
      <c r="Q3023" t="s">
        <v>266</v>
      </c>
    </row>
    <row r="3024" spans="1:17">
      <c r="A3024" t="s">
        <v>24481</v>
      </c>
      <c r="B3024" t="s">
        <v>24482</v>
      </c>
      <c r="C3024" t="s">
        <v>24483</v>
      </c>
      <c r="D3024" s="4">
        <v>45796.635312500002</v>
      </c>
      <c r="E3024" s="4">
        <v>45797.666666666664</v>
      </c>
      <c r="F3024" s="4">
        <v>45797.684027777781</v>
      </c>
      <c r="G3024" s="4">
        <v>45797.668726851851</v>
      </c>
      <c r="H3024" t="s">
        <v>3155</v>
      </c>
      <c r="I3024" t="s">
        <v>3171</v>
      </c>
      <c r="J3024">
        <v>1001</v>
      </c>
      <c r="K3024" t="s">
        <v>3157</v>
      </c>
      <c r="L3024" t="s">
        <v>3564</v>
      </c>
      <c r="M3024" t="s">
        <v>549</v>
      </c>
      <c r="N3024" t="s">
        <v>559</v>
      </c>
      <c r="O3024" t="s">
        <v>504</v>
      </c>
      <c r="P3024" t="s">
        <v>325</v>
      </c>
      <c r="Q3024" t="s">
        <v>342</v>
      </c>
    </row>
    <row r="3025" spans="1:17">
      <c r="A3025" t="s">
        <v>24484</v>
      </c>
      <c r="B3025" t="s">
        <v>24485</v>
      </c>
      <c r="C3025" t="s">
        <v>24486</v>
      </c>
      <c r="D3025" s="4">
        <v>45796.635046296295</v>
      </c>
      <c r="E3025" s="4">
        <v>45798.333333333336</v>
      </c>
      <c r="F3025" s="4">
        <v>45798.371527777781</v>
      </c>
      <c r="G3025" s="4">
        <v>45798.330081018517</v>
      </c>
      <c r="H3025" t="s">
        <v>3155</v>
      </c>
      <c r="I3025" t="s">
        <v>3240</v>
      </c>
      <c r="J3025">
        <v>1001</v>
      </c>
      <c r="K3025" t="s">
        <v>3157</v>
      </c>
      <c r="L3025" t="s">
        <v>3564</v>
      </c>
      <c r="M3025" t="s">
        <v>549</v>
      </c>
      <c r="N3025" t="s">
        <v>550</v>
      </c>
      <c r="O3025" t="s">
        <v>136</v>
      </c>
      <c r="P3025" t="s">
        <v>143</v>
      </c>
      <c r="Q3025" t="s">
        <v>312</v>
      </c>
    </row>
    <row r="3026" spans="1:17">
      <c r="A3026" t="s">
        <v>24282</v>
      </c>
      <c r="B3026" t="s">
        <v>24283</v>
      </c>
      <c r="C3026" t="s">
        <v>24487</v>
      </c>
      <c r="D3026" s="4">
        <v>45796.632592592592</v>
      </c>
      <c r="E3026" s="4">
        <v>45797.791666666664</v>
      </c>
      <c r="F3026" s="4">
        <v>45797.829861111109</v>
      </c>
      <c r="G3026" s="4"/>
      <c r="H3026" t="s">
        <v>3155</v>
      </c>
      <c r="I3026" t="s">
        <v>3156</v>
      </c>
      <c r="J3026">
        <v>0</v>
      </c>
      <c r="K3026" t="s">
        <v>3194</v>
      </c>
      <c r="L3026" t="s">
        <v>3245</v>
      </c>
      <c r="M3026" t="s">
        <v>549</v>
      </c>
      <c r="N3026" t="s">
        <v>550</v>
      </c>
      <c r="O3026" t="s">
        <v>136</v>
      </c>
      <c r="P3026" t="s">
        <v>143</v>
      </c>
      <c r="Q3026" t="s">
        <v>301</v>
      </c>
    </row>
    <row r="3027" spans="1:17">
      <c r="A3027" t="s">
        <v>24488</v>
      </c>
      <c r="B3027" t="s">
        <v>24489</v>
      </c>
      <c r="C3027" t="s">
        <v>24490</v>
      </c>
      <c r="D3027" s="4">
        <v>45796.630150462966</v>
      </c>
      <c r="E3027" s="4">
        <v>45808.416666666664</v>
      </c>
      <c r="F3027" s="4">
        <v>45808.434027777781</v>
      </c>
      <c r="G3027" s="4"/>
      <c r="H3027" t="s">
        <v>3155</v>
      </c>
      <c r="I3027" t="s">
        <v>3222</v>
      </c>
      <c r="J3027">
        <v>1</v>
      </c>
      <c r="K3027" t="s">
        <v>3223</v>
      </c>
      <c r="L3027" t="s">
        <v>3158</v>
      </c>
      <c r="M3027" t="s">
        <v>549</v>
      </c>
      <c r="N3027" t="s">
        <v>559</v>
      </c>
      <c r="O3027" t="s">
        <v>504</v>
      </c>
      <c r="P3027" t="s">
        <v>325</v>
      </c>
      <c r="Q3027" t="s">
        <v>336</v>
      </c>
    </row>
    <row r="3028" spans="1:17">
      <c r="A3028" t="s">
        <v>24491</v>
      </c>
      <c r="B3028" t="s">
        <v>24492</v>
      </c>
      <c r="C3028" t="s">
        <v>24493</v>
      </c>
      <c r="D3028" s="4">
        <v>45796.626851851855</v>
      </c>
      <c r="E3028" s="4">
        <v>45798.8125</v>
      </c>
      <c r="F3028" s="4">
        <v>45798.850694444445</v>
      </c>
      <c r="G3028" s="4"/>
      <c r="H3028" t="s">
        <v>3155</v>
      </c>
      <c r="I3028" t="s">
        <v>3156</v>
      </c>
      <c r="J3028">
        <v>0</v>
      </c>
      <c r="K3028" t="s">
        <v>3194</v>
      </c>
      <c r="L3028" t="s">
        <v>3593</v>
      </c>
      <c r="M3028" t="s">
        <v>549</v>
      </c>
      <c r="N3028" t="s">
        <v>550</v>
      </c>
      <c r="O3028" t="s">
        <v>136</v>
      </c>
      <c r="P3028" t="s">
        <v>264</v>
      </c>
      <c r="Q3028" t="s">
        <v>266</v>
      </c>
    </row>
    <row r="3029" spans="1:17">
      <c r="A3029" t="s">
        <v>24494</v>
      </c>
      <c r="B3029" t="s">
        <v>24495</v>
      </c>
      <c r="C3029" t="s">
        <v>24496</v>
      </c>
      <c r="D3029" s="4">
        <v>45796.624699074076</v>
      </c>
      <c r="E3029" s="4">
        <v>45797.625</v>
      </c>
      <c r="F3029" s="4">
        <v>45797.663194444445</v>
      </c>
      <c r="G3029" s="4">
        <v>45797.620520833334</v>
      </c>
      <c r="H3029" t="s">
        <v>3155</v>
      </c>
      <c r="I3029" t="s">
        <v>3673</v>
      </c>
      <c r="J3029">
        <v>0</v>
      </c>
      <c r="K3029" t="s">
        <v>3157</v>
      </c>
      <c r="L3029" t="s">
        <v>3564</v>
      </c>
      <c r="M3029" t="s">
        <v>549</v>
      </c>
      <c r="N3029" t="s">
        <v>559</v>
      </c>
      <c r="O3029" t="s">
        <v>504</v>
      </c>
      <c r="P3029" t="s">
        <v>325</v>
      </c>
      <c r="Q3029" t="s">
        <v>344</v>
      </c>
    </row>
    <row r="3030" spans="1:17">
      <c r="A3030" t="s">
        <v>24497</v>
      </c>
      <c r="B3030" t="s">
        <v>24498</v>
      </c>
      <c r="C3030" t="s">
        <v>24499</v>
      </c>
      <c r="D3030" s="4">
        <v>45796.624618055554</v>
      </c>
      <c r="E3030" s="4">
        <v>45802.666666666664</v>
      </c>
      <c r="F3030" s="4">
        <v>45802.704861111109</v>
      </c>
      <c r="G3030" s="4"/>
      <c r="H3030" t="s">
        <v>3155</v>
      </c>
      <c r="I3030" t="s">
        <v>3240</v>
      </c>
      <c r="J3030">
        <v>1001</v>
      </c>
      <c r="K3030" t="s">
        <v>3157</v>
      </c>
      <c r="L3030" t="s">
        <v>3245</v>
      </c>
      <c r="M3030" t="s">
        <v>549</v>
      </c>
      <c r="N3030" t="s">
        <v>550</v>
      </c>
      <c r="O3030" t="s">
        <v>136</v>
      </c>
      <c r="P3030" t="s">
        <v>143</v>
      </c>
      <c r="Q3030" t="s">
        <v>300</v>
      </c>
    </row>
    <row r="3031" spans="1:17">
      <c r="A3031" t="s">
        <v>24488</v>
      </c>
      <c r="B3031" t="s">
        <v>24489</v>
      </c>
      <c r="C3031" t="s">
        <v>24500</v>
      </c>
      <c r="D3031" s="4">
        <v>45796.623263888891</v>
      </c>
      <c r="E3031" s="4">
        <v>45801.416666666664</v>
      </c>
      <c r="F3031" s="4">
        <v>45801.434027777781</v>
      </c>
      <c r="G3031" s="4"/>
      <c r="H3031" t="s">
        <v>3155</v>
      </c>
      <c r="I3031" t="s">
        <v>3222</v>
      </c>
      <c r="J3031">
        <v>1</v>
      </c>
      <c r="K3031" t="s">
        <v>3223</v>
      </c>
      <c r="L3031" t="s">
        <v>3245</v>
      </c>
      <c r="M3031" t="s">
        <v>549</v>
      </c>
      <c r="N3031" t="s">
        <v>559</v>
      </c>
      <c r="O3031" t="s">
        <v>504</v>
      </c>
      <c r="P3031" t="s">
        <v>325</v>
      </c>
      <c r="Q3031" t="s">
        <v>336</v>
      </c>
    </row>
    <row r="3032" spans="1:17">
      <c r="A3032" t="s">
        <v>24501</v>
      </c>
      <c r="B3032" t="s">
        <v>24502</v>
      </c>
      <c r="C3032" t="s">
        <v>24503</v>
      </c>
      <c r="D3032" s="4">
        <v>45796.622928240744</v>
      </c>
      <c r="E3032" s="4">
        <v>45800.541666666664</v>
      </c>
      <c r="F3032" s="4">
        <v>45800.559027777781</v>
      </c>
      <c r="G3032" s="4">
        <v>45800.540636574071</v>
      </c>
      <c r="H3032" t="s">
        <v>3155</v>
      </c>
      <c r="I3032" t="s">
        <v>3175</v>
      </c>
      <c r="J3032">
        <v>0</v>
      </c>
      <c r="K3032" t="s">
        <v>3194</v>
      </c>
      <c r="L3032" t="s">
        <v>3564</v>
      </c>
      <c r="M3032" t="s">
        <v>549</v>
      </c>
      <c r="N3032" t="s">
        <v>550</v>
      </c>
      <c r="O3032" t="s">
        <v>551</v>
      </c>
      <c r="P3032" t="s">
        <v>141</v>
      </c>
      <c r="Q3032" t="s">
        <v>241</v>
      </c>
    </row>
    <row r="3033" spans="1:17">
      <c r="A3033" t="s">
        <v>24504</v>
      </c>
      <c r="B3033" t="s">
        <v>24505</v>
      </c>
      <c r="C3033" t="s">
        <v>24506</v>
      </c>
      <c r="D3033" s="4">
        <v>45796.622187499997</v>
      </c>
      <c r="E3033" s="4">
        <v>45801.666666666664</v>
      </c>
      <c r="F3033" s="4">
        <v>45801.684027777781</v>
      </c>
      <c r="G3033" s="4"/>
      <c r="H3033" t="s">
        <v>3155</v>
      </c>
      <c r="I3033" t="s">
        <v>3171</v>
      </c>
      <c r="J3033">
        <v>0</v>
      </c>
      <c r="K3033" t="s">
        <v>3157</v>
      </c>
      <c r="L3033" t="s">
        <v>3245</v>
      </c>
      <c r="M3033" t="s">
        <v>549</v>
      </c>
      <c r="N3033" t="s">
        <v>559</v>
      </c>
      <c r="O3033" t="s">
        <v>504</v>
      </c>
      <c r="P3033" t="s">
        <v>325</v>
      </c>
      <c r="Q3033" t="s">
        <v>339</v>
      </c>
    </row>
    <row r="3034" spans="1:17">
      <c r="A3034" t="s">
        <v>24507</v>
      </c>
      <c r="B3034" t="s">
        <v>24508</v>
      </c>
      <c r="C3034" t="s">
        <v>24509</v>
      </c>
      <c r="D3034" s="4">
        <v>45796.620509259257</v>
      </c>
      <c r="E3034" s="4">
        <v>45802.625</v>
      </c>
      <c r="F3034" s="4">
        <v>45802.663194444445</v>
      </c>
      <c r="G3034" s="4">
        <v>45802.62226851852</v>
      </c>
      <c r="H3034" t="s">
        <v>3155</v>
      </c>
      <c r="I3034" t="s">
        <v>3209</v>
      </c>
      <c r="J3034">
        <v>0</v>
      </c>
      <c r="K3034" t="s">
        <v>3227</v>
      </c>
      <c r="L3034" t="s">
        <v>3564</v>
      </c>
      <c r="M3034" t="s">
        <v>549</v>
      </c>
      <c r="N3034" t="s">
        <v>559</v>
      </c>
      <c r="O3034" t="s">
        <v>504</v>
      </c>
      <c r="P3034" t="s">
        <v>325</v>
      </c>
      <c r="Q3034" t="s">
        <v>331</v>
      </c>
    </row>
    <row r="3035" spans="1:17">
      <c r="A3035" t="s">
        <v>24444</v>
      </c>
      <c r="B3035" t="s">
        <v>24445</v>
      </c>
      <c r="C3035" t="s">
        <v>24510</v>
      </c>
      <c r="D3035" s="4">
        <v>45796.618935185186</v>
      </c>
      <c r="E3035" s="4">
        <v>45801.458333333336</v>
      </c>
      <c r="F3035" s="4">
        <v>45801.496527777781</v>
      </c>
      <c r="G3035" s="4"/>
      <c r="H3035" t="s">
        <v>3155</v>
      </c>
      <c r="I3035" t="s">
        <v>4530</v>
      </c>
      <c r="J3035">
        <v>0</v>
      </c>
      <c r="K3035" t="s">
        <v>4531</v>
      </c>
      <c r="L3035" t="s">
        <v>3245</v>
      </c>
      <c r="M3035" t="s">
        <v>549</v>
      </c>
      <c r="N3035" t="s">
        <v>559</v>
      </c>
      <c r="O3035" t="s">
        <v>504</v>
      </c>
      <c r="P3035" t="s">
        <v>325</v>
      </c>
      <c r="Q3035" t="s">
        <v>340</v>
      </c>
    </row>
    <row r="3036" spans="1:17">
      <c r="A3036" t="s">
        <v>20585</v>
      </c>
      <c r="B3036" t="s">
        <v>24368</v>
      </c>
      <c r="C3036" t="s">
        <v>24511</v>
      </c>
      <c r="D3036" s="4">
        <v>45796.616643518515</v>
      </c>
      <c r="E3036" s="4">
        <v>45801.416666666664</v>
      </c>
      <c r="F3036" s="4">
        <v>45801.434027777781</v>
      </c>
      <c r="G3036" s="4"/>
      <c r="H3036" t="s">
        <v>3155</v>
      </c>
      <c r="I3036" t="s">
        <v>3171</v>
      </c>
      <c r="J3036">
        <v>0</v>
      </c>
      <c r="K3036" t="s">
        <v>3194</v>
      </c>
      <c r="L3036" t="s">
        <v>3245</v>
      </c>
      <c r="M3036" t="s">
        <v>549</v>
      </c>
      <c r="N3036" t="s">
        <v>550</v>
      </c>
      <c r="O3036" t="s">
        <v>136</v>
      </c>
      <c r="P3036" t="s">
        <v>292</v>
      </c>
      <c r="Q3036" t="s">
        <v>295</v>
      </c>
    </row>
    <row r="3037" spans="1:17">
      <c r="A3037" t="s">
        <v>24512</v>
      </c>
      <c r="B3037" t="s">
        <v>24513</v>
      </c>
      <c r="C3037" t="s">
        <v>24514</v>
      </c>
      <c r="D3037" s="4">
        <v>45796.614178240743</v>
      </c>
      <c r="E3037" s="4">
        <v>45798.6875</v>
      </c>
      <c r="F3037" s="4">
        <v>45798.704861111109</v>
      </c>
      <c r="G3037" s="4">
        <v>45798.686990740738</v>
      </c>
      <c r="H3037" t="s">
        <v>3155</v>
      </c>
      <c r="I3037" t="s">
        <v>3171</v>
      </c>
      <c r="J3037">
        <v>1002</v>
      </c>
      <c r="K3037" t="s">
        <v>3157</v>
      </c>
      <c r="L3037" t="s">
        <v>3564</v>
      </c>
      <c r="M3037" t="s">
        <v>549</v>
      </c>
      <c r="N3037" t="s">
        <v>550</v>
      </c>
      <c r="O3037" t="s">
        <v>136</v>
      </c>
      <c r="P3037" t="s">
        <v>143</v>
      </c>
      <c r="Q3037" t="s">
        <v>297</v>
      </c>
    </row>
    <row r="3038" spans="1:17">
      <c r="A3038" t="s">
        <v>20010</v>
      </c>
      <c r="B3038" t="s">
        <v>20011</v>
      </c>
      <c r="C3038" t="s">
        <v>24515</v>
      </c>
      <c r="D3038" s="4">
        <v>45796.611527777779</v>
      </c>
      <c r="E3038" s="4">
        <v>45797.291666666664</v>
      </c>
      <c r="F3038" s="4">
        <v>45797.329861111109</v>
      </c>
      <c r="G3038" s="4"/>
      <c r="H3038" t="s">
        <v>3155</v>
      </c>
      <c r="I3038" t="s">
        <v>3156</v>
      </c>
      <c r="J3038">
        <v>0</v>
      </c>
      <c r="K3038" t="s">
        <v>3420</v>
      </c>
      <c r="L3038" t="s">
        <v>3245</v>
      </c>
      <c r="M3038" t="s">
        <v>549</v>
      </c>
      <c r="N3038" t="s">
        <v>550</v>
      </c>
      <c r="O3038" t="s">
        <v>551</v>
      </c>
      <c r="P3038" t="s">
        <v>145</v>
      </c>
      <c r="Q3038" t="s">
        <v>227</v>
      </c>
    </row>
    <row r="3039" spans="1:17">
      <c r="A3039" t="s">
        <v>24516</v>
      </c>
      <c r="B3039" t="s">
        <v>24517</v>
      </c>
      <c r="C3039" t="s">
        <v>24518</v>
      </c>
      <c r="D3039" s="4">
        <v>45796.607812499999</v>
      </c>
      <c r="E3039" s="4">
        <v>45799.4375</v>
      </c>
      <c r="F3039" s="4">
        <v>45799.454861111109</v>
      </c>
      <c r="G3039" s="4">
        <v>45799.435868055552</v>
      </c>
      <c r="H3039" t="s">
        <v>3155</v>
      </c>
      <c r="I3039" t="s">
        <v>3175</v>
      </c>
      <c r="J3039">
        <v>1001</v>
      </c>
      <c r="K3039" t="s">
        <v>3194</v>
      </c>
      <c r="L3039" t="s">
        <v>3564</v>
      </c>
      <c r="M3039" t="s">
        <v>549</v>
      </c>
      <c r="N3039" t="s">
        <v>550</v>
      </c>
      <c r="O3039" t="s">
        <v>136</v>
      </c>
      <c r="P3039" t="s">
        <v>147</v>
      </c>
      <c r="Q3039" t="s">
        <v>253</v>
      </c>
    </row>
    <row r="3040" spans="1:17">
      <c r="A3040" t="s">
        <v>22695</v>
      </c>
      <c r="B3040" t="s">
        <v>22696</v>
      </c>
      <c r="C3040" t="s">
        <v>24519</v>
      </c>
      <c r="D3040" s="4">
        <v>45796.605405092596</v>
      </c>
      <c r="E3040" s="4">
        <v>45801.666666666664</v>
      </c>
      <c r="F3040" s="4">
        <v>45801.704861111109</v>
      </c>
      <c r="G3040" s="4"/>
      <c r="H3040" t="s">
        <v>3155</v>
      </c>
      <c r="I3040" t="s">
        <v>3156</v>
      </c>
      <c r="J3040">
        <v>0</v>
      </c>
      <c r="K3040" t="s">
        <v>3194</v>
      </c>
      <c r="L3040" t="s">
        <v>3245</v>
      </c>
      <c r="M3040" t="s">
        <v>549</v>
      </c>
      <c r="N3040" t="s">
        <v>559</v>
      </c>
      <c r="O3040" t="s">
        <v>504</v>
      </c>
      <c r="P3040" t="s">
        <v>325</v>
      </c>
      <c r="Q3040" t="s">
        <v>338</v>
      </c>
    </row>
    <row r="3041" spans="1:17">
      <c r="A3041" t="s">
        <v>24520</v>
      </c>
      <c r="B3041" t="s">
        <v>24521</v>
      </c>
      <c r="C3041" t="s">
        <v>24522</v>
      </c>
      <c r="D3041" s="4">
        <v>45796.601365740738</v>
      </c>
      <c r="E3041" s="4">
        <v>45802.3125</v>
      </c>
      <c r="F3041" s="4">
        <v>45802.329861111109</v>
      </c>
      <c r="G3041" s="4">
        <v>45802.312696759262</v>
      </c>
      <c r="H3041" t="s">
        <v>3155</v>
      </c>
      <c r="I3041" t="s">
        <v>3175</v>
      </c>
      <c r="J3041">
        <v>0</v>
      </c>
      <c r="K3041" t="s">
        <v>3157</v>
      </c>
      <c r="L3041" t="s">
        <v>3564</v>
      </c>
      <c r="M3041" t="s">
        <v>549</v>
      </c>
      <c r="N3041" t="s">
        <v>550</v>
      </c>
      <c r="O3041" t="s">
        <v>136</v>
      </c>
      <c r="P3041" t="s">
        <v>147</v>
      </c>
      <c r="Q3041" t="s">
        <v>253</v>
      </c>
    </row>
    <row r="3042" spans="1:17">
      <c r="A3042" t="s">
        <v>24523</v>
      </c>
      <c r="B3042" t="s">
        <v>24524</v>
      </c>
      <c r="C3042" t="s">
        <v>24525</v>
      </c>
      <c r="D3042" s="4">
        <v>45796.601215277777</v>
      </c>
      <c r="E3042" s="4">
        <v>45808.375</v>
      </c>
      <c r="F3042" s="4">
        <v>45808.392361111109</v>
      </c>
      <c r="G3042" s="4"/>
      <c r="H3042" t="s">
        <v>3155</v>
      </c>
      <c r="I3042" t="s">
        <v>3175</v>
      </c>
      <c r="J3042">
        <v>0</v>
      </c>
      <c r="K3042" t="s">
        <v>3157</v>
      </c>
      <c r="L3042" t="s">
        <v>3245</v>
      </c>
      <c r="M3042" t="s">
        <v>549</v>
      </c>
      <c r="N3042" t="s">
        <v>550</v>
      </c>
      <c r="O3042" t="s">
        <v>551</v>
      </c>
      <c r="P3042" t="s">
        <v>141</v>
      </c>
      <c r="Q3042" t="s">
        <v>238</v>
      </c>
    </row>
    <row r="3043" spans="1:17">
      <c r="A3043" t="s">
        <v>24526</v>
      </c>
      <c r="B3043" t="s">
        <v>24527</v>
      </c>
      <c r="C3043" t="s">
        <v>24528</v>
      </c>
      <c r="D3043" s="4">
        <v>45796.600682870368</v>
      </c>
      <c r="E3043" s="4">
        <v>45800.666666666664</v>
      </c>
      <c r="F3043" s="4">
        <v>45800.704861111109</v>
      </c>
      <c r="G3043" s="4">
        <v>45800.659745370373</v>
      </c>
      <c r="H3043" t="s">
        <v>3155</v>
      </c>
      <c r="I3043" t="s">
        <v>3240</v>
      </c>
      <c r="J3043">
        <v>1001</v>
      </c>
      <c r="K3043" t="s">
        <v>3157</v>
      </c>
      <c r="L3043" t="s">
        <v>3564</v>
      </c>
      <c r="M3043" t="s">
        <v>549</v>
      </c>
      <c r="N3043" t="s">
        <v>550</v>
      </c>
      <c r="O3043" t="s">
        <v>136</v>
      </c>
      <c r="P3043" t="s">
        <v>292</v>
      </c>
      <c r="Q3043" t="s">
        <v>294</v>
      </c>
    </row>
    <row r="3044" spans="1:17">
      <c r="A3044" t="s">
        <v>24523</v>
      </c>
      <c r="B3044" t="s">
        <v>24524</v>
      </c>
      <c r="C3044" t="s">
        <v>24529</v>
      </c>
      <c r="D3044" s="4">
        <v>45796.598900462966</v>
      </c>
      <c r="E3044" s="4">
        <v>45809.375</v>
      </c>
      <c r="F3044" s="4">
        <v>45809.392361111109</v>
      </c>
      <c r="G3044" s="4"/>
      <c r="H3044" t="s">
        <v>3155</v>
      </c>
      <c r="I3044" t="s">
        <v>3175</v>
      </c>
      <c r="J3044">
        <v>0</v>
      </c>
      <c r="K3044" t="s">
        <v>3157</v>
      </c>
      <c r="L3044" t="s">
        <v>3245</v>
      </c>
      <c r="M3044" t="s">
        <v>549</v>
      </c>
      <c r="N3044" t="s">
        <v>550</v>
      </c>
      <c r="O3044" t="s">
        <v>551</v>
      </c>
      <c r="P3044" t="s">
        <v>141</v>
      </c>
      <c r="Q3044" t="s">
        <v>238</v>
      </c>
    </row>
    <row r="3045" spans="1:17">
      <c r="A3045" t="s">
        <v>24530</v>
      </c>
      <c r="B3045" t="s">
        <v>24531</v>
      </c>
      <c r="C3045" t="s">
        <v>24532</v>
      </c>
      <c r="D3045" s="4">
        <v>45796.598321759258</v>
      </c>
      <c r="E3045" s="4">
        <v>45800.020833333336</v>
      </c>
      <c r="F3045" s="4">
        <v>45800.038194444445</v>
      </c>
      <c r="G3045" s="4">
        <v>45800.02144675926</v>
      </c>
      <c r="H3045" t="s">
        <v>3155</v>
      </c>
      <c r="I3045" t="s">
        <v>3175</v>
      </c>
      <c r="J3045">
        <v>0</v>
      </c>
      <c r="K3045" t="s">
        <v>3157</v>
      </c>
      <c r="L3045" t="s">
        <v>3564</v>
      </c>
      <c r="M3045" t="s">
        <v>549</v>
      </c>
      <c r="N3045" t="s">
        <v>559</v>
      </c>
      <c r="O3045" t="s">
        <v>469</v>
      </c>
      <c r="P3045" t="s">
        <v>180</v>
      </c>
      <c r="Q3045" t="s">
        <v>182</v>
      </c>
    </row>
    <row r="3046" spans="1:17">
      <c r="A3046" t="s">
        <v>21691</v>
      </c>
      <c r="B3046" t="s">
        <v>21692</v>
      </c>
      <c r="C3046" t="s">
        <v>24533</v>
      </c>
      <c r="D3046" s="4">
        <v>45796.591180555559</v>
      </c>
      <c r="E3046" s="4">
        <v>45797.708333333336</v>
      </c>
      <c r="F3046" s="4">
        <v>45797.746527777781</v>
      </c>
      <c r="G3046" s="4"/>
      <c r="H3046" t="s">
        <v>3155</v>
      </c>
      <c r="I3046" t="s">
        <v>3240</v>
      </c>
      <c r="J3046">
        <v>0</v>
      </c>
      <c r="K3046" t="s">
        <v>3157</v>
      </c>
      <c r="L3046" t="s">
        <v>3245</v>
      </c>
      <c r="M3046" t="s">
        <v>549</v>
      </c>
      <c r="N3046" t="s">
        <v>550</v>
      </c>
      <c r="O3046" t="s">
        <v>551</v>
      </c>
      <c r="P3046" t="s">
        <v>141</v>
      </c>
      <c r="Q3046" t="s">
        <v>232</v>
      </c>
    </row>
    <row r="3047" spans="1:17">
      <c r="A3047" t="s">
        <v>24534</v>
      </c>
      <c r="B3047" t="s">
        <v>24535</v>
      </c>
      <c r="C3047" t="s">
        <v>24536</v>
      </c>
      <c r="D3047" s="4">
        <v>45796.58730324074</v>
      </c>
      <c r="E3047" s="4">
        <v>45798.395833333336</v>
      </c>
      <c r="F3047" s="4">
        <v>45798.434027777781</v>
      </c>
      <c r="G3047" s="4"/>
      <c r="H3047" t="s">
        <v>3155</v>
      </c>
      <c r="I3047" t="s">
        <v>3156</v>
      </c>
      <c r="J3047">
        <v>0</v>
      </c>
      <c r="K3047" t="s">
        <v>3227</v>
      </c>
      <c r="L3047" t="s">
        <v>3593</v>
      </c>
      <c r="M3047" t="s">
        <v>549</v>
      </c>
      <c r="N3047" t="s">
        <v>550</v>
      </c>
      <c r="O3047" t="s">
        <v>136</v>
      </c>
      <c r="P3047" t="s">
        <v>283</v>
      </c>
      <c r="Q3047" t="s">
        <v>289</v>
      </c>
    </row>
    <row r="3048" spans="1:17">
      <c r="A3048" t="s">
        <v>24537</v>
      </c>
      <c r="B3048" t="s">
        <v>24538</v>
      </c>
      <c r="C3048" t="s">
        <v>24539</v>
      </c>
      <c r="D3048" s="4">
        <v>45796.587222222224</v>
      </c>
      <c r="E3048" s="4">
        <v>45802.375</v>
      </c>
      <c r="F3048" s="4">
        <v>45802.413194444445</v>
      </c>
      <c r="G3048" s="4"/>
      <c r="H3048" t="s">
        <v>3155</v>
      </c>
      <c r="I3048" t="s">
        <v>3156</v>
      </c>
      <c r="J3048">
        <v>0</v>
      </c>
      <c r="K3048" t="s">
        <v>3157</v>
      </c>
      <c r="L3048" t="s">
        <v>3245</v>
      </c>
      <c r="M3048" t="s">
        <v>549</v>
      </c>
      <c r="N3048" t="s">
        <v>550</v>
      </c>
      <c r="O3048" t="s">
        <v>551</v>
      </c>
      <c r="P3048" t="s">
        <v>145</v>
      </c>
      <c r="Q3048" t="s">
        <v>221</v>
      </c>
    </row>
    <row r="3049" spans="1:17">
      <c r="A3049" t="s">
        <v>24540</v>
      </c>
      <c r="B3049" t="s">
        <v>24541</v>
      </c>
      <c r="C3049" t="s">
        <v>24542</v>
      </c>
      <c r="D3049" s="4">
        <v>45796.583240740743</v>
      </c>
      <c r="E3049" s="4">
        <v>45797.4375</v>
      </c>
      <c r="F3049" s="4">
        <v>45797.454861111109</v>
      </c>
      <c r="G3049" s="4">
        <v>45797.436620370368</v>
      </c>
      <c r="H3049" t="s">
        <v>3155</v>
      </c>
      <c r="I3049" t="s">
        <v>3175</v>
      </c>
      <c r="J3049">
        <v>0</v>
      </c>
      <c r="K3049" t="s">
        <v>3157</v>
      </c>
      <c r="L3049" t="s">
        <v>3564</v>
      </c>
      <c r="M3049" t="s">
        <v>549</v>
      </c>
      <c r="N3049" t="s">
        <v>550</v>
      </c>
      <c r="O3049" t="s">
        <v>136</v>
      </c>
      <c r="P3049" t="s">
        <v>143</v>
      </c>
      <c r="Q3049" t="s">
        <v>300</v>
      </c>
    </row>
    <row r="3050" spans="1:17">
      <c r="A3050" t="s">
        <v>24543</v>
      </c>
      <c r="B3050" t="s">
        <v>24544</v>
      </c>
      <c r="C3050" t="s">
        <v>24545</v>
      </c>
      <c r="D3050" s="4">
        <v>45796.582905092589</v>
      </c>
      <c r="E3050" s="4">
        <v>45801.333333333336</v>
      </c>
      <c r="F3050" s="4">
        <v>45801.350694444445</v>
      </c>
      <c r="G3050" s="4">
        <v>45801.325694444444</v>
      </c>
      <c r="H3050" t="s">
        <v>3155</v>
      </c>
      <c r="I3050" t="s">
        <v>3171</v>
      </c>
      <c r="J3050">
        <v>0</v>
      </c>
      <c r="K3050" t="s">
        <v>3194</v>
      </c>
      <c r="L3050" t="s">
        <v>3564</v>
      </c>
      <c r="M3050" t="s">
        <v>549</v>
      </c>
      <c r="N3050" t="s">
        <v>559</v>
      </c>
      <c r="O3050" t="s">
        <v>163</v>
      </c>
      <c r="P3050" t="s">
        <v>473</v>
      </c>
      <c r="Q3050" t="s">
        <v>364</v>
      </c>
    </row>
    <row r="3051" spans="1:17">
      <c r="A3051" t="s">
        <v>24409</v>
      </c>
      <c r="B3051" t="s">
        <v>24410</v>
      </c>
      <c r="C3051" t="s">
        <v>24546</v>
      </c>
      <c r="D3051" s="4">
        <v>45796.581250000003</v>
      </c>
      <c r="E3051" s="4">
        <v>45798.854166666664</v>
      </c>
      <c r="F3051" s="4">
        <v>45798.871527777781</v>
      </c>
      <c r="G3051" s="4"/>
      <c r="H3051" t="s">
        <v>3155</v>
      </c>
      <c r="I3051" t="s">
        <v>3175</v>
      </c>
      <c r="J3051">
        <v>0</v>
      </c>
      <c r="K3051" t="s">
        <v>3194</v>
      </c>
      <c r="L3051" t="s">
        <v>3245</v>
      </c>
      <c r="M3051" t="s">
        <v>549</v>
      </c>
      <c r="N3051" t="s">
        <v>559</v>
      </c>
      <c r="O3051" t="s">
        <v>504</v>
      </c>
      <c r="P3051" t="s">
        <v>325</v>
      </c>
      <c r="Q3051" t="s">
        <v>328</v>
      </c>
    </row>
    <row r="3052" spans="1:17">
      <c r="A3052" t="s">
        <v>24547</v>
      </c>
      <c r="B3052" t="s">
        <v>24548</v>
      </c>
      <c r="C3052" t="s">
        <v>24549</v>
      </c>
      <c r="D3052" s="4">
        <v>45796.573391203703</v>
      </c>
      <c r="E3052" s="4">
        <v>45801.6875</v>
      </c>
      <c r="F3052" s="4">
        <v>45801.725694444445</v>
      </c>
      <c r="G3052" s="4">
        <v>45801.685416666667</v>
      </c>
      <c r="H3052" t="s">
        <v>3155</v>
      </c>
      <c r="I3052" t="s">
        <v>3673</v>
      </c>
      <c r="J3052">
        <v>0</v>
      </c>
      <c r="K3052" t="s">
        <v>3157</v>
      </c>
      <c r="L3052" t="s">
        <v>3564</v>
      </c>
      <c r="M3052" t="s">
        <v>549</v>
      </c>
      <c r="N3052" t="s">
        <v>559</v>
      </c>
      <c r="O3052" t="s">
        <v>504</v>
      </c>
      <c r="P3052" t="s">
        <v>325</v>
      </c>
      <c r="Q3052" t="s">
        <v>330</v>
      </c>
    </row>
    <row r="3053" spans="1:17">
      <c r="A3053" t="s">
        <v>24260</v>
      </c>
      <c r="B3053" t="s">
        <v>24261</v>
      </c>
      <c r="C3053" t="s">
        <v>24550</v>
      </c>
      <c r="D3053" s="4">
        <v>45796.572476851848</v>
      </c>
      <c r="E3053" s="4">
        <v>45797.458333333336</v>
      </c>
      <c r="F3053" s="4">
        <v>45797.475694444445</v>
      </c>
      <c r="G3053" s="4"/>
      <c r="H3053" t="s">
        <v>3155</v>
      </c>
      <c r="I3053" t="s">
        <v>3162</v>
      </c>
      <c r="J3053">
        <v>0</v>
      </c>
      <c r="K3053" t="s">
        <v>3295</v>
      </c>
      <c r="L3053" t="s">
        <v>3245</v>
      </c>
      <c r="M3053" t="s">
        <v>549</v>
      </c>
      <c r="N3053" t="s">
        <v>550</v>
      </c>
      <c r="O3053" t="s">
        <v>1923</v>
      </c>
      <c r="P3053" t="s">
        <v>1924</v>
      </c>
      <c r="Q3053" t="s">
        <v>3164</v>
      </c>
    </row>
    <row r="3054" spans="1:17">
      <c r="A3054" t="s">
        <v>24551</v>
      </c>
      <c r="B3054" t="s">
        <v>24552</v>
      </c>
      <c r="C3054" t="s">
        <v>24553</v>
      </c>
      <c r="D3054" s="4">
        <v>45796.571875000001</v>
      </c>
      <c r="E3054" s="4">
        <v>45797.583333333336</v>
      </c>
      <c r="F3054" s="4">
        <v>45797.600694444445</v>
      </c>
      <c r="G3054" s="4">
        <v>45797.576388888891</v>
      </c>
      <c r="H3054" t="s">
        <v>3155</v>
      </c>
      <c r="I3054" t="s">
        <v>3175</v>
      </c>
      <c r="J3054">
        <v>1001</v>
      </c>
      <c r="K3054" t="s">
        <v>3157</v>
      </c>
      <c r="L3054" t="s">
        <v>3564</v>
      </c>
      <c r="M3054" t="s">
        <v>549</v>
      </c>
      <c r="N3054" t="s">
        <v>550</v>
      </c>
      <c r="O3054" t="s">
        <v>136</v>
      </c>
      <c r="P3054" t="s">
        <v>147</v>
      </c>
      <c r="Q3054" t="s">
        <v>21124</v>
      </c>
    </row>
    <row r="3055" spans="1:17">
      <c r="A3055" t="s">
        <v>24554</v>
      </c>
      <c r="B3055" t="s">
        <v>24555</v>
      </c>
      <c r="C3055" t="s">
        <v>24556</v>
      </c>
      <c r="D3055" s="4">
        <v>45796.570393518516</v>
      </c>
      <c r="E3055" s="4">
        <v>45797.3125</v>
      </c>
      <c r="F3055" s="4">
        <v>45797.329861111109</v>
      </c>
      <c r="G3055" s="4">
        <v>45797.312847222223</v>
      </c>
      <c r="H3055" t="s">
        <v>3155</v>
      </c>
      <c r="I3055" t="s">
        <v>3171</v>
      </c>
      <c r="J3055">
        <v>1001</v>
      </c>
      <c r="K3055" t="s">
        <v>3157</v>
      </c>
      <c r="L3055" t="s">
        <v>3564</v>
      </c>
      <c r="M3055" t="s">
        <v>549</v>
      </c>
      <c r="N3055" t="s">
        <v>559</v>
      </c>
      <c r="O3055" t="s">
        <v>163</v>
      </c>
      <c r="P3055" t="s">
        <v>473</v>
      </c>
      <c r="Q3055" t="s">
        <v>358</v>
      </c>
    </row>
    <row r="3056" spans="1:17">
      <c r="A3056" t="s">
        <v>23498</v>
      </c>
      <c r="B3056" t="s">
        <v>23499</v>
      </c>
      <c r="C3056" t="s">
        <v>24557</v>
      </c>
      <c r="D3056" s="4">
        <v>45796.562743055554</v>
      </c>
      <c r="E3056" s="4">
        <v>45797.354166666664</v>
      </c>
      <c r="F3056" s="4">
        <v>45797.371527777781</v>
      </c>
      <c r="G3056" s="4">
        <v>45797.348587962966</v>
      </c>
      <c r="H3056" t="s">
        <v>3155</v>
      </c>
      <c r="I3056" t="s">
        <v>3171</v>
      </c>
      <c r="J3056">
        <v>0</v>
      </c>
      <c r="K3056" t="s">
        <v>3194</v>
      </c>
      <c r="L3056" t="s">
        <v>3564</v>
      </c>
      <c r="M3056" t="s">
        <v>549</v>
      </c>
      <c r="N3056" t="s">
        <v>559</v>
      </c>
      <c r="O3056" t="s">
        <v>163</v>
      </c>
      <c r="P3056" t="s">
        <v>473</v>
      </c>
      <c r="Q3056" t="s">
        <v>364</v>
      </c>
    </row>
    <row r="3057" spans="1:17">
      <c r="A3057" t="s">
        <v>24066</v>
      </c>
      <c r="B3057" t="s">
        <v>24067</v>
      </c>
      <c r="C3057" t="s">
        <v>24558</v>
      </c>
      <c r="D3057" s="4">
        <v>45796.561435185184</v>
      </c>
      <c r="E3057" s="4">
        <v>45797.291666666664</v>
      </c>
      <c r="F3057" s="4">
        <v>45797.329861111109</v>
      </c>
      <c r="G3057" s="4"/>
      <c r="H3057" t="s">
        <v>3155</v>
      </c>
      <c r="I3057" t="s">
        <v>3156</v>
      </c>
      <c r="J3057">
        <v>0</v>
      </c>
      <c r="K3057" t="s">
        <v>3157</v>
      </c>
      <c r="L3057" t="s">
        <v>3593</v>
      </c>
      <c r="M3057" t="s">
        <v>549</v>
      </c>
      <c r="N3057" t="s">
        <v>559</v>
      </c>
      <c r="O3057" t="s">
        <v>469</v>
      </c>
      <c r="P3057" t="s">
        <v>189</v>
      </c>
      <c r="Q3057" t="s">
        <v>193</v>
      </c>
    </row>
    <row r="3058" spans="1:17">
      <c r="A3058" t="s">
        <v>24559</v>
      </c>
      <c r="B3058" t="s">
        <v>24560</v>
      </c>
      <c r="C3058" t="s">
        <v>24561</v>
      </c>
      <c r="D3058" s="4">
        <v>45796.560208333336</v>
      </c>
      <c r="E3058" s="4">
        <v>45797.75</v>
      </c>
      <c r="F3058" s="4">
        <v>45797.788194444445</v>
      </c>
      <c r="G3058" s="4">
        <v>45797.750879629632</v>
      </c>
      <c r="H3058" t="s">
        <v>3155</v>
      </c>
      <c r="I3058" t="s">
        <v>3240</v>
      </c>
      <c r="J3058">
        <v>1001</v>
      </c>
      <c r="K3058" t="s">
        <v>3157</v>
      </c>
      <c r="L3058" t="s">
        <v>3564</v>
      </c>
      <c r="M3058" t="s">
        <v>549</v>
      </c>
      <c r="N3058" t="s">
        <v>550</v>
      </c>
      <c r="O3058" t="s">
        <v>616</v>
      </c>
      <c r="P3058" t="s">
        <v>314</v>
      </c>
      <c r="Q3058" t="s">
        <v>33152</v>
      </c>
    </row>
    <row r="3059" spans="1:17">
      <c r="A3059" t="s">
        <v>24185</v>
      </c>
      <c r="B3059" t="s">
        <v>24186</v>
      </c>
      <c r="C3059" t="s">
        <v>24562</v>
      </c>
      <c r="D3059" s="4">
        <v>45796.559861111113</v>
      </c>
      <c r="E3059" s="4">
        <v>45796.916666666664</v>
      </c>
      <c r="F3059" s="4">
        <v>45796.954861111109</v>
      </c>
      <c r="G3059" s="4"/>
      <c r="H3059" t="s">
        <v>3155</v>
      </c>
      <c r="I3059" t="s">
        <v>3240</v>
      </c>
      <c r="J3059">
        <v>1001</v>
      </c>
      <c r="K3059" t="s">
        <v>3157</v>
      </c>
      <c r="L3059" t="s">
        <v>3593</v>
      </c>
      <c r="M3059" t="s">
        <v>549</v>
      </c>
      <c r="N3059" t="s">
        <v>559</v>
      </c>
      <c r="O3059" t="s">
        <v>469</v>
      </c>
      <c r="P3059" t="s">
        <v>189</v>
      </c>
      <c r="Q3059" t="s">
        <v>194</v>
      </c>
    </row>
    <row r="3060" spans="1:17">
      <c r="A3060" t="s">
        <v>24563</v>
      </c>
      <c r="B3060" t="s">
        <v>24564</v>
      </c>
      <c r="C3060" t="s">
        <v>24565</v>
      </c>
      <c r="D3060" s="4">
        <v>45796.554293981484</v>
      </c>
      <c r="E3060" s="4">
        <v>45797.020833333336</v>
      </c>
      <c r="F3060" s="4">
        <v>45797.059027777781</v>
      </c>
      <c r="G3060" s="4">
        <v>45797.017476851855</v>
      </c>
      <c r="H3060" t="s">
        <v>3155</v>
      </c>
      <c r="I3060" t="s">
        <v>3156</v>
      </c>
      <c r="J3060">
        <v>0</v>
      </c>
      <c r="K3060" t="s">
        <v>3157</v>
      </c>
      <c r="L3060" t="s">
        <v>3564</v>
      </c>
      <c r="M3060" t="s">
        <v>549</v>
      </c>
      <c r="N3060" t="s">
        <v>550</v>
      </c>
      <c r="O3060" t="s">
        <v>551</v>
      </c>
      <c r="P3060" t="s">
        <v>149</v>
      </c>
      <c r="Q3060" t="s">
        <v>202</v>
      </c>
    </row>
    <row r="3061" spans="1:17">
      <c r="A3061" t="s">
        <v>24566</v>
      </c>
      <c r="B3061" t="s">
        <v>24567</v>
      </c>
      <c r="C3061" t="s">
        <v>24568</v>
      </c>
      <c r="D3061" s="4">
        <v>45796.552453703705</v>
      </c>
      <c r="E3061" s="4">
        <v>45797.25</v>
      </c>
      <c r="F3061" s="4">
        <v>45797.267361111109</v>
      </c>
      <c r="G3061" s="4">
        <v>45797.248599537037</v>
      </c>
      <c r="H3061" t="s">
        <v>3155</v>
      </c>
      <c r="I3061" t="s">
        <v>3171</v>
      </c>
      <c r="J3061">
        <v>1001</v>
      </c>
      <c r="K3061" t="s">
        <v>3157</v>
      </c>
      <c r="L3061" t="s">
        <v>3564</v>
      </c>
      <c r="M3061" t="s">
        <v>549</v>
      </c>
      <c r="N3061" t="s">
        <v>550</v>
      </c>
      <c r="O3061" t="s">
        <v>551</v>
      </c>
      <c r="P3061" t="s">
        <v>145</v>
      </c>
      <c r="Q3061" t="s">
        <v>219</v>
      </c>
    </row>
    <row r="3062" spans="1:17">
      <c r="A3062" t="s">
        <v>24563</v>
      </c>
      <c r="B3062" t="s">
        <v>24564</v>
      </c>
      <c r="C3062" t="s">
        <v>24569</v>
      </c>
      <c r="D3062" s="4">
        <v>45796.540613425925</v>
      </c>
      <c r="E3062" s="4">
        <v>45797.020833333336</v>
      </c>
      <c r="F3062" s="4">
        <v>45797.038194444445</v>
      </c>
      <c r="G3062" s="4"/>
      <c r="H3062" t="s">
        <v>3155</v>
      </c>
      <c r="I3062" t="s">
        <v>3171</v>
      </c>
      <c r="J3062">
        <v>0</v>
      </c>
      <c r="K3062" t="s">
        <v>3194</v>
      </c>
      <c r="L3062" t="s">
        <v>3245</v>
      </c>
      <c r="M3062" t="s">
        <v>549</v>
      </c>
      <c r="N3062" t="s">
        <v>550</v>
      </c>
      <c r="O3062" t="s">
        <v>551</v>
      </c>
      <c r="P3062" t="s">
        <v>149</v>
      </c>
      <c r="Q3062" t="s">
        <v>202</v>
      </c>
    </row>
    <row r="3063" spans="1:17">
      <c r="A3063" t="s">
        <v>24570</v>
      </c>
      <c r="B3063" t="s">
        <v>24571</v>
      </c>
      <c r="C3063" t="s">
        <v>24572</v>
      </c>
      <c r="D3063" s="4">
        <v>45796.53806712963</v>
      </c>
      <c r="E3063" s="4">
        <v>45800.833333333336</v>
      </c>
      <c r="F3063" s="4">
        <v>45800.871527777781</v>
      </c>
      <c r="G3063" s="4"/>
      <c r="H3063" t="s">
        <v>3155</v>
      </c>
      <c r="I3063" t="s">
        <v>3209</v>
      </c>
      <c r="J3063">
        <v>0</v>
      </c>
      <c r="K3063" t="s">
        <v>3227</v>
      </c>
      <c r="L3063" t="s">
        <v>3245</v>
      </c>
      <c r="M3063" t="s">
        <v>549</v>
      </c>
      <c r="N3063" t="s">
        <v>550</v>
      </c>
      <c r="O3063" t="s">
        <v>551</v>
      </c>
      <c r="P3063" t="s">
        <v>141</v>
      </c>
      <c r="Q3063" t="s">
        <v>241</v>
      </c>
    </row>
    <row r="3064" spans="1:17">
      <c r="A3064" t="s">
        <v>24573</v>
      </c>
      <c r="B3064" t="s">
        <v>24574</v>
      </c>
      <c r="C3064" t="s">
        <v>24575</v>
      </c>
      <c r="D3064" s="4">
        <v>45796.537974537037</v>
      </c>
      <c r="E3064" s="4">
        <v>45797.583333333336</v>
      </c>
      <c r="F3064" s="4">
        <v>45797.600694444445</v>
      </c>
      <c r="G3064" s="4"/>
      <c r="H3064" t="s">
        <v>3155</v>
      </c>
      <c r="I3064" t="s">
        <v>3171</v>
      </c>
      <c r="J3064">
        <v>0</v>
      </c>
      <c r="K3064" t="s">
        <v>3157</v>
      </c>
      <c r="L3064" t="s">
        <v>3593</v>
      </c>
      <c r="M3064" t="s">
        <v>549</v>
      </c>
      <c r="N3064" t="s">
        <v>550</v>
      </c>
      <c r="O3064" t="s">
        <v>551</v>
      </c>
      <c r="P3064" t="s">
        <v>141</v>
      </c>
      <c r="Q3064" t="s">
        <v>238</v>
      </c>
    </row>
    <row r="3065" spans="1:17">
      <c r="A3065" t="s">
        <v>24576</v>
      </c>
      <c r="B3065" t="s">
        <v>24577</v>
      </c>
      <c r="C3065" t="s">
        <v>24578</v>
      </c>
      <c r="D3065" s="4">
        <v>45796.535833333335</v>
      </c>
      <c r="E3065" s="4">
        <v>45797.229166666664</v>
      </c>
      <c r="F3065" s="4">
        <v>45797.246527777781</v>
      </c>
      <c r="G3065" s="4">
        <v>45797.246134259258</v>
      </c>
      <c r="H3065" t="s">
        <v>3155</v>
      </c>
      <c r="I3065" t="s">
        <v>3171</v>
      </c>
      <c r="J3065">
        <v>1001</v>
      </c>
      <c r="K3065" t="s">
        <v>3157</v>
      </c>
      <c r="L3065" t="s">
        <v>3564</v>
      </c>
      <c r="M3065" t="s">
        <v>549</v>
      </c>
      <c r="N3065" t="s">
        <v>550</v>
      </c>
      <c r="O3065" t="s">
        <v>551</v>
      </c>
      <c r="P3065" t="s">
        <v>242</v>
      </c>
      <c r="Q3065" t="s">
        <v>245</v>
      </c>
    </row>
    <row r="3066" spans="1:17">
      <c r="A3066" t="s">
        <v>24579</v>
      </c>
      <c r="B3066" t="s">
        <v>24580</v>
      </c>
      <c r="C3066" t="s">
        <v>24581</v>
      </c>
      <c r="D3066" s="4">
        <v>45796.533101851855</v>
      </c>
      <c r="E3066" s="4">
        <v>45799.916666666664</v>
      </c>
      <c r="F3066" s="4">
        <v>45799.954861111109</v>
      </c>
      <c r="G3066" s="4">
        <v>45799.914583333331</v>
      </c>
      <c r="H3066" t="s">
        <v>3155</v>
      </c>
      <c r="I3066" t="s">
        <v>3156</v>
      </c>
      <c r="J3066">
        <v>0</v>
      </c>
      <c r="K3066" t="s">
        <v>3157</v>
      </c>
      <c r="L3066" t="s">
        <v>3564</v>
      </c>
      <c r="M3066" t="s">
        <v>549</v>
      </c>
      <c r="N3066" t="s">
        <v>550</v>
      </c>
      <c r="O3066" t="s">
        <v>136</v>
      </c>
      <c r="P3066" t="s">
        <v>143</v>
      </c>
      <c r="Q3066" t="s">
        <v>310</v>
      </c>
    </row>
    <row r="3067" spans="1:17">
      <c r="A3067" t="s">
        <v>24582</v>
      </c>
      <c r="B3067" t="s">
        <v>24583</v>
      </c>
      <c r="C3067" t="s">
        <v>24584</v>
      </c>
      <c r="D3067" s="4">
        <v>45796.529085648152</v>
      </c>
      <c r="E3067" s="4">
        <v>45797.416666666664</v>
      </c>
      <c r="F3067" s="4">
        <v>45797.434027777781</v>
      </c>
      <c r="G3067" s="4"/>
      <c r="H3067" t="s">
        <v>3155</v>
      </c>
      <c r="I3067" t="s">
        <v>3512</v>
      </c>
      <c r="J3067">
        <v>1</v>
      </c>
      <c r="K3067" t="s">
        <v>3157</v>
      </c>
      <c r="L3067" t="s">
        <v>3245</v>
      </c>
      <c r="M3067" t="s">
        <v>549</v>
      </c>
      <c r="N3067" t="s">
        <v>550</v>
      </c>
      <c r="O3067" t="s">
        <v>616</v>
      </c>
      <c r="P3067" t="s">
        <v>314</v>
      </c>
      <c r="Q3067" t="s">
        <v>322</v>
      </c>
    </row>
    <row r="3068" spans="1:17">
      <c r="A3068" t="s">
        <v>23259</v>
      </c>
      <c r="B3068" t="s">
        <v>23260</v>
      </c>
      <c r="C3068" t="s">
        <v>24585</v>
      </c>
      <c r="D3068" s="4">
        <v>45796.528969907406</v>
      </c>
      <c r="E3068" s="4">
        <v>45800.458333333336</v>
      </c>
      <c r="F3068" s="4">
        <v>45800.475694444445</v>
      </c>
      <c r="G3068" s="4"/>
      <c r="H3068" t="s">
        <v>3155</v>
      </c>
      <c r="I3068" t="s">
        <v>3512</v>
      </c>
      <c r="J3068">
        <v>1</v>
      </c>
      <c r="K3068" t="s">
        <v>3157</v>
      </c>
      <c r="L3068" t="s">
        <v>3245</v>
      </c>
      <c r="M3068" t="s">
        <v>549</v>
      </c>
      <c r="N3068" t="s">
        <v>550</v>
      </c>
      <c r="O3068" t="s">
        <v>616</v>
      </c>
      <c r="P3068" t="s">
        <v>314</v>
      </c>
      <c r="Q3068" t="s">
        <v>319</v>
      </c>
    </row>
    <row r="3069" spans="1:17">
      <c r="A3069" t="s">
        <v>24316</v>
      </c>
      <c r="B3069" t="s">
        <v>24317</v>
      </c>
      <c r="C3069" t="s">
        <v>24586</v>
      </c>
      <c r="D3069" s="4">
        <v>45796.518287037034</v>
      </c>
      <c r="E3069" s="4">
        <v>45797.75</v>
      </c>
      <c r="F3069" s="4">
        <v>45797.767361111109</v>
      </c>
      <c r="G3069" s="4"/>
      <c r="H3069" t="s">
        <v>3155</v>
      </c>
      <c r="I3069" t="s">
        <v>3171</v>
      </c>
      <c r="J3069">
        <v>1001</v>
      </c>
      <c r="K3069" t="s">
        <v>3157</v>
      </c>
      <c r="L3069" t="s">
        <v>3245</v>
      </c>
      <c r="M3069" t="s">
        <v>549</v>
      </c>
      <c r="N3069" t="s">
        <v>550</v>
      </c>
      <c r="O3069" t="s">
        <v>136</v>
      </c>
      <c r="P3069" t="s">
        <v>139</v>
      </c>
      <c r="Q3069" t="s">
        <v>282</v>
      </c>
    </row>
    <row r="3070" spans="1:17">
      <c r="A3070" t="s">
        <v>24404</v>
      </c>
      <c r="B3070" t="s">
        <v>24405</v>
      </c>
      <c r="C3070" t="s">
        <v>24587</v>
      </c>
      <c r="D3070" s="4">
        <v>45796.517928240741</v>
      </c>
      <c r="E3070" s="4">
        <v>45798.416666666664</v>
      </c>
      <c r="F3070" s="4">
        <v>45798.454861111109</v>
      </c>
      <c r="G3070" s="4"/>
      <c r="H3070" t="s">
        <v>3155</v>
      </c>
      <c r="I3070" t="s">
        <v>3156</v>
      </c>
      <c r="J3070">
        <v>0</v>
      </c>
      <c r="K3070" t="s">
        <v>3157</v>
      </c>
      <c r="L3070" t="s">
        <v>3245</v>
      </c>
      <c r="M3070" t="s">
        <v>549</v>
      </c>
      <c r="N3070" t="s">
        <v>550</v>
      </c>
      <c r="O3070" t="s">
        <v>136</v>
      </c>
      <c r="P3070" t="s">
        <v>143</v>
      </c>
      <c r="Q3070" t="s">
        <v>302</v>
      </c>
    </row>
    <row r="3071" spans="1:17">
      <c r="A3071" t="s">
        <v>21025</v>
      </c>
      <c r="B3071" t="s">
        <v>21026</v>
      </c>
      <c r="C3071" t="s">
        <v>24588</v>
      </c>
      <c r="D3071" s="4">
        <v>45796.512384259258</v>
      </c>
      <c r="E3071" s="4">
        <v>45798.208333333336</v>
      </c>
      <c r="F3071" s="4">
        <v>45798.246527777781</v>
      </c>
      <c r="G3071" s="4"/>
      <c r="H3071" t="s">
        <v>3155</v>
      </c>
      <c r="I3071" t="s">
        <v>3156</v>
      </c>
      <c r="J3071">
        <v>0</v>
      </c>
      <c r="K3071" t="s">
        <v>3157</v>
      </c>
      <c r="L3071" t="s">
        <v>3593</v>
      </c>
      <c r="M3071" t="s">
        <v>549</v>
      </c>
      <c r="N3071" t="s">
        <v>550</v>
      </c>
      <c r="O3071" t="s">
        <v>551</v>
      </c>
      <c r="P3071" t="s">
        <v>242</v>
      </c>
      <c r="Q3071" t="s">
        <v>244</v>
      </c>
    </row>
    <row r="3072" spans="1:17">
      <c r="A3072" t="s">
        <v>24589</v>
      </c>
      <c r="B3072" t="s">
        <v>24590</v>
      </c>
      <c r="C3072" t="s">
        <v>24591</v>
      </c>
      <c r="D3072" s="4">
        <v>45796.509212962963</v>
      </c>
      <c r="E3072" s="4">
        <v>45800.416666666664</v>
      </c>
      <c r="F3072" s="4">
        <v>45800.454861111109</v>
      </c>
      <c r="G3072" s="4"/>
      <c r="H3072" t="s">
        <v>3155</v>
      </c>
      <c r="I3072" t="s">
        <v>3156</v>
      </c>
      <c r="J3072">
        <v>0</v>
      </c>
      <c r="K3072" t="s">
        <v>3194</v>
      </c>
      <c r="L3072" t="s">
        <v>3245</v>
      </c>
      <c r="M3072" t="s">
        <v>549</v>
      </c>
      <c r="N3072" t="s">
        <v>550</v>
      </c>
      <c r="O3072" t="s">
        <v>136</v>
      </c>
      <c r="P3072" t="s">
        <v>147</v>
      </c>
      <c r="Q3072" t="s">
        <v>253</v>
      </c>
    </row>
    <row r="3073" spans="1:17">
      <c r="A3073" t="s">
        <v>24592</v>
      </c>
      <c r="B3073" t="s">
        <v>24593</v>
      </c>
      <c r="C3073" t="s">
        <v>24594</v>
      </c>
      <c r="D3073" s="4">
        <v>45796.506597222222</v>
      </c>
      <c r="E3073" s="4">
        <v>45797.4375</v>
      </c>
      <c r="F3073" s="4">
        <v>45797.454861111109</v>
      </c>
      <c r="G3073" s="4">
        <v>45797.439004629632</v>
      </c>
      <c r="H3073" t="s">
        <v>3155</v>
      </c>
      <c r="I3073" t="s">
        <v>3171</v>
      </c>
      <c r="J3073">
        <v>1001</v>
      </c>
      <c r="K3073" t="s">
        <v>3157</v>
      </c>
      <c r="L3073" t="s">
        <v>3564</v>
      </c>
      <c r="M3073" t="s">
        <v>549</v>
      </c>
      <c r="N3073" t="s">
        <v>550</v>
      </c>
      <c r="O3073" t="s">
        <v>136</v>
      </c>
      <c r="P3073" t="s">
        <v>147</v>
      </c>
      <c r="Q3073" t="s">
        <v>21124</v>
      </c>
    </row>
    <row r="3074" spans="1:17">
      <c r="A3074" t="s">
        <v>24595</v>
      </c>
      <c r="B3074" t="s">
        <v>24596</v>
      </c>
      <c r="C3074" t="s">
        <v>24597</v>
      </c>
      <c r="D3074" s="4">
        <v>45796.503194444442</v>
      </c>
      <c r="E3074" s="4">
        <v>45801.75</v>
      </c>
      <c r="F3074" s="4">
        <v>45801.788194444445</v>
      </c>
      <c r="G3074" s="4"/>
      <c r="H3074" t="s">
        <v>3155</v>
      </c>
      <c r="I3074" t="s">
        <v>3156</v>
      </c>
      <c r="J3074">
        <v>0</v>
      </c>
      <c r="K3074" t="s">
        <v>3157</v>
      </c>
      <c r="L3074" t="s">
        <v>3245</v>
      </c>
      <c r="M3074" t="s">
        <v>549</v>
      </c>
      <c r="N3074" t="s">
        <v>550</v>
      </c>
      <c r="O3074" t="s">
        <v>136</v>
      </c>
      <c r="P3074" t="s">
        <v>283</v>
      </c>
      <c r="Q3074" t="s">
        <v>289</v>
      </c>
    </row>
    <row r="3075" spans="1:17">
      <c r="A3075" t="s">
        <v>22923</v>
      </c>
      <c r="B3075" t="s">
        <v>24598</v>
      </c>
      <c r="C3075" t="s">
        <v>24599</v>
      </c>
      <c r="D3075" s="4">
        <v>45796.500393518516</v>
      </c>
      <c r="E3075" s="4">
        <v>45801.208333333336</v>
      </c>
      <c r="F3075" s="4">
        <v>45801.225694444445</v>
      </c>
      <c r="G3075" s="4"/>
      <c r="H3075" t="s">
        <v>3155</v>
      </c>
      <c r="I3075" t="s">
        <v>3171</v>
      </c>
      <c r="J3075">
        <v>1001</v>
      </c>
      <c r="K3075" t="s">
        <v>3157</v>
      </c>
      <c r="L3075" t="s">
        <v>3593</v>
      </c>
      <c r="M3075" t="s">
        <v>549</v>
      </c>
      <c r="N3075" t="s">
        <v>550</v>
      </c>
      <c r="O3075" t="s">
        <v>136</v>
      </c>
      <c r="P3075" t="s">
        <v>147</v>
      </c>
      <c r="Q3075" t="s">
        <v>255</v>
      </c>
    </row>
    <row r="3076" spans="1:17">
      <c r="A3076" t="s">
        <v>24600</v>
      </c>
      <c r="B3076" t="s">
        <v>24601</v>
      </c>
      <c r="C3076" t="s">
        <v>24602</v>
      </c>
      <c r="D3076" s="4">
        <v>45796.497858796298</v>
      </c>
      <c r="E3076" s="4">
        <v>45797.270833333336</v>
      </c>
      <c r="F3076" s="4">
        <v>45797.288194444445</v>
      </c>
      <c r="G3076" s="4"/>
      <c r="H3076" t="s">
        <v>3155</v>
      </c>
      <c r="I3076" t="s">
        <v>3171</v>
      </c>
      <c r="J3076">
        <v>0</v>
      </c>
      <c r="K3076" t="s">
        <v>3157</v>
      </c>
      <c r="L3076" t="s">
        <v>3245</v>
      </c>
      <c r="M3076" t="s">
        <v>549</v>
      </c>
      <c r="N3076" t="s">
        <v>550</v>
      </c>
      <c r="O3076" t="s">
        <v>551</v>
      </c>
      <c r="P3076" t="s">
        <v>149</v>
      </c>
      <c r="Q3076" t="s">
        <v>203</v>
      </c>
    </row>
    <row r="3077" spans="1:17">
      <c r="A3077" t="s">
        <v>3388</v>
      </c>
      <c r="B3077" t="s">
        <v>3389</v>
      </c>
      <c r="C3077" t="s">
        <v>24603</v>
      </c>
      <c r="D3077" s="4">
        <v>45796.497361111113</v>
      </c>
      <c r="E3077" s="4">
        <v>45798.395833333336</v>
      </c>
      <c r="F3077" s="4">
        <v>45798.413194444445</v>
      </c>
      <c r="G3077" s="4"/>
      <c r="H3077" t="s">
        <v>3155</v>
      </c>
      <c r="I3077" t="s">
        <v>3402</v>
      </c>
      <c r="J3077">
        <v>0</v>
      </c>
      <c r="K3077" t="s">
        <v>3403</v>
      </c>
      <c r="L3077" t="s">
        <v>3245</v>
      </c>
      <c r="M3077" t="s">
        <v>549</v>
      </c>
      <c r="N3077" t="s">
        <v>550</v>
      </c>
      <c r="O3077" t="s">
        <v>551</v>
      </c>
      <c r="P3077" t="s">
        <v>145</v>
      </c>
      <c r="Q3077" t="s">
        <v>215</v>
      </c>
    </row>
    <row r="3078" spans="1:17">
      <c r="A3078" t="s">
        <v>24604</v>
      </c>
      <c r="B3078" t="s">
        <v>24605</v>
      </c>
      <c r="C3078" t="s">
        <v>24606</v>
      </c>
      <c r="D3078" s="4">
        <v>45796.496562499997</v>
      </c>
      <c r="E3078" s="4">
        <v>45799.333333333336</v>
      </c>
      <c r="F3078" s="4">
        <v>45799.371527777781</v>
      </c>
      <c r="G3078" s="4">
        <v>45799.331261574072</v>
      </c>
      <c r="H3078" t="s">
        <v>3155</v>
      </c>
      <c r="I3078" t="s">
        <v>3156</v>
      </c>
      <c r="J3078">
        <v>0</v>
      </c>
      <c r="K3078" t="s">
        <v>3157</v>
      </c>
      <c r="L3078" t="s">
        <v>3564</v>
      </c>
      <c r="M3078" t="s">
        <v>549</v>
      </c>
      <c r="N3078" t="s">
        <v>550</v>
      </c>
      <c r="O3078" t="s">
        <v>136</v>
      </c>
      <c r="P3078" t="s">
        <v>147</v>
      </c>
      <c r="Q3078" t="s">
        <v>257</v>
      </c>
    </row>
    <row r="3079" spans="1:17">
      <c r="A3079" t="s">
        <v>22935</v>
      </c>
      <c r="B3079" t="s">
        <v>22936</v>
      </c>
      <c r="C3079" t="s">
        <v>24607</v>
      </c>
      <c r="D3079" s="4">
        <v>45796.494097222225</v>
      </c>
      <c r="E3079" s="4">
        <v>45802.875</v>
      </c>
      <c r="F3079" s="4">
        <v>45802.892361111109</v>
      </c>
      <c r="G3079" s="4"/>
      <c r="H3079" t="s">
        <v>3155</v>
      </c>
      <c r="I3079" t="s">
        <v>3280</v>
      </c>
      <c r="J3079">
        <v>0</v>
      </c>
      <c r="K3079" t="s">
        <v>3379</v>
      </c>
      <c r="L3079" t="s">
        <v>3245</v>
      </c>
      <c r="M3079" t="s">
        <v>549</v>
      </c>
      <c r="N3079" t="s">
        <v>550</v>
      </c>
      <c r="O3079" t="s">
        <v>1923</v>
      </c>
      <c r="P3079" t="s">
        <v>1924</v>
      </c>
      <c r="Q3079" t="s">
        <v>3199</v>
      </c>
    </row>
    <row r="3080" spans="1:17">
      <c r="A3080" t="s">
        <v>24608</v>
      </c>
      <c r="B3080" t="s">
        <v>24609</v>
      </c>
      <c r="C3080" t="s">
        <v>24610</v>
      </c>
      <c r="D3080" s="4">
        <v>45796.493541666663</v>
      </c>
      <c r="E3080" s="4">
        <v>45799.416666666664</v>
      </c>
      <c r="F3080" s="4">
        <v>45799.454861111109</v>
      </c>
      <c r="G3080" s="4">
        <v>45799.411296296297</v>
      </c>
      <c r="H3080" t="s">
        <v>3155</v>
      </c>
      <c r="I3080" t="s">
        <v>3156</v>
      </c>
      <c r="J3080">
        <v>0</v>
      </c>
      <c r="K3080" t="s">
        <v>3157</v>
      </c>
      <c r="L3080" t="s">
        <v>3564</v>
      </c>
      <c r="M3080" t="s">
        <v>549</v>
      </c>
      <c r="N3080" t="s">
        <v>559</v>
      </c>
      <c r="O3080" t="s">
        <v>469</v>
      </c>
      <c r="P3080" t="s">
        <v>180</v>
      </c>
      <c r="Q3080" t="s">
        <v>182</v>
      </c>
    </row>
    <row r="3081" spans="1:17">
      <c r="A3081" t="s">
        <v>24611</v>
      </c>
      <c r="B3081" t="s">
        <v>24612</v>
      </c>
      <c r="C3081" t="s">
        <v>24613</v>
      </c>
      <c r="D3081" s="4">
        <v>45796.491701388892</v>
      </c>
      <c r="E3081" s="4">
        <v>45801.75</v>
      </c>
      <c r="F3081" s="4">
        <v>45801.767361111109</v>
      </c>
      <c r="G3081" s="4">
        <v>45801.750405092593</v>
      </c>
      <c r="H3081" t="s">
        <v>3155</v>
      </c>
      <c r="I3081" t="s">
        <v>3171</v>
      </c>
      <c r="J3081">
        <v>0</v>
      </c>
      <c r="K3081" t="s">
        <v>3157</v>
      </c>
      <c r="L3081" t="s">
        <v>3564</v>
      </c>
      <c r="M3081" t="s">
        <v>549</v>
      </c>
      <c r="N3081" t="s">
        <v>559</v>
      </c>
      <c r="O3081" t="s">
        <v>504</v>
      </c>
      <c r="P3081" t="s">
        <v>325</v>
      </c>
      <c r="Q3081" t="s">
        <v>333</v>
      </c>
    </row>
    <row r="3082" spans="1:17">
      <c r="A3082" t="s">
        <v>24614</v>
      </c>
      <c r="B3082" t="s">
        <v>24615</v>
      </c>
      <c r="C3082" t="s">
        <v>24616</v>
      </c>
      <c r="D3082" s="4">
        <v>45796.491516203707</v>
      </c>
      <c r="E3082" s="4">
        <v>45797.833333333336</v>
      </c>
      <c r="F3082" s="4">
        <v>45797.871527777781</v>
      </c>
      <c r="G3082" s="4"/>
      <c r="H3082" t="s">
        <v>3155</v>
      </c>
      <c r="I3082" t="s">
        <v>3156</v>
      </c>
      <c r="J3082">
        <v>0</v>
      </c>
      <c r="K3082" t="s">
        <v>3157</v>
      </c>
      <c r="L3082" t="s">
        <v>3593</v>
      </c>
      <c r="M3082" t="s">
        <v>549</v>
      </c>
      <c r="N3082" t="s">
        <v>550</v>
      </c>
      <c r="O3082" t="s">
        <v>136</v>
      </c>
      <c r="P3082" t="s">
        <v>147</v>
      </c>
      <c r="Q3082" t="s">
        <v>256</v>
      </c>
    </row>
    <row r="3083" spans="1:17">
      <c r="A3083" t="s">
        <v>24617</v>
      </c>
      <c r="B3083" t="s">
        <v>24618</v>
      </c>
      <c r="C3083" t="s">
        <v>24619</v>
      </c>
      <c r="D3083" s="4">
        <v>45796.491296296299</v>
      </c>
      <c r="E3083" s="4">
        <v>45797.333333333336</v>
      </c>
      <c r="F3083" s="4">
        <v>45797.350694444445</v>
      </c>
      <c r="G3083" s="4">
        <v>45797.339722222219</v>
      </c>
      <c r="H3083" t="s">
        <v>3155</v>
      </c>
      <c r="I3083" t="s">
        <v>3171</v>
      </c>
      <c r="J3083">
        <v>0</v>
      </c>
      <c r="K3083" t="s">
        <v>3194</v>
      </c>
      <c r="L3083" t="s">
        <v>3564</v>
      </c>
      <c r="M3083" t="s">
        <v>549</v>
      </c>
      <c r="N3083" t="s">
        <v>550</v>
      </c>
      <c r="O3083" t="s">
        <v>551</v>
      </c>
      <c r="P3083" t="s">
        <v>149</v>
      </c>
      <c r="Q3083" t="s">
        <v>208</v>
      </c>
    </row>
    <row r="3084" spans="1:17">
      <c r="A3084" t="s">
        <v>3739</v>
      </c>
      <c r="B3084" t="s">
        <v>3740</v>
      </c>
      <c r="C3084" t="s">
        <v>24620</v>
      </c>
      <c r="D3084" s="4">
        <v>45796.490335648145</v>
      </c>
      <c r="E3084" s="4">
        <v>45799.75</v>
      </c>
      <c r="F3084" s="4">
        <v>45799.767361111109</v>
      </c>
      <c r="G3084" s="4">
        <v>45799.747708333336</v>
      </c>
      <c r="H3084" t="s">
        <v>3155</v>
      </c>
      <c r="I3084" t="s">
        <v>3171</v>
      </c>
      <c r="J3084">
        <v>0</v>
      </c>
      <c r="K3084" t="s">
        <v>3157</v>
      </c>
      <c r="L3084" t="s">
        <v>3564</v>
      </c>
      <c r="M3084" t="s">
        <v>549</v>
      </c>
      <c r="N3084" t="s">
        <v>559</v>
      </c>
      <c r="O3084" t="s">
        <v>504</v>
      </c>
      <c r="P3084" t="s">
        <v>325</v>
      </c>
      <c r="Q3084" t="s">
        <v>341</v>
      </c>
    </row>
    <row r="3085" spans="1:17">
      <c r="A3085" t="s">
        <v>24621</v>
      </c>
      <c r="B3085" t="s">
        <v>24622</v>
      </c>
      <c r="C3085" t="s">
        <v>24623</v>
      </c>
      <c r="D3085" s="4">
        <v>45796.488333333335</v>
      </c>
      <c r="E3085" s="4">
        <v>45803.666666666664</v>
      </c>
      <c r="F3085" s="4">
        <v>45803.684027777781</v>
      </c>
      <c r="G3085" s="4">
        <v>45803.667546296296</v>
      </c>
      <c r="H3085" t="s">
        <v>3155</v>
      </c>
      <c r="I3085" t="s">
        <v>3175</v>
      </c>
      <c r="J3085">
        <v>1001</v>
      </c>
      <c r="K3085" t="s">
        <v>3194</v>
      </c>
      <c r="L3085" t="s">
        <v>3564</v>
      </c>
      <c r="M3085" t="s">
        <v>549</v>
      </c>
      <c r="N3085" t="s">
        <v>550</v>
      </c>
      <c r="O3085" t="s">
        <v>551</v>
      </c>
      <c r="P3085" t="s">
        <v>145</v>
      </c>
      <c r="Q3085" t="s">
        <v>217</v>
      </c>
    </row>
    <row r="3086" spans="1:17">
      <c r="A3086" t="s">
        <v>23985</v>
      </c>
      <c r="B3086" t="s">
        <v>23986</v>
      </c>
      <c r="C3086" t="s">
        <v>24624</v>
      </c>
      <c r="D3086" s="4">
        <v>45796.485613425924</v>
      </c>
      <c r="E3086" s="4">
        <v>45796.833333333336</v>
      </c>
      <c r="F3086" s="4">
        <v>45796.871527777781</v>
      </c>
      <c r="G3086" s="4"/>
      <c r="H3086" t="s">
        <v>3155</v>
      </c>
      <c r="I3086" t="s">
        <v>3156</v>
      </c>
      <c r="J3086">
        <v>0</v>
      </c>
      <c r="K3086" t="s">
        <v>3157</v>
      </c>
      <c r="L3086" t="s">
        <v>3245</v>
      </c>
      <c r="M3086" t="s">
        <v>549</v>
      </c>
      <c r="N3086" t="s">
        <v>559</v>
      </c>
      <c r="O3086" t="s">
        <v>469</v>
      </c>
      <c r="P3086" t="s">
        <v>180</v>
      </c>
      <c r="Q3086" t="s">
        <v>14107</v>
      </c>
    </row>
    <row r="3087" spans="1:17">
      <c r="A3087" t="s">
        <v>24625</v>
      </c>
      <c r="B3087" t="s">
        <v>24626</v>
      </c>
      <c r="C3087" t="s">
        <v>24627</v>
      </c>
      <c r="D3087" s="4">
        <v>45796.485347222224</v>
      </c>
      <c r="E3087" s="4">
        <v>45797.833333333336</v>
      </c>
      <c r="F3087" s="4">
        <v>45797.871527777781</v>
      </c>
      <c r="G3087" s="4"/>
      <c r="H3087" t="s">
        <v>3155</v>
      </c>
      <c r="I3087" t="s">
        <v>3240</v>
      </c>
      <c r="J3087">
        <v>1001</v>
      </c>
      <c r="K3087" t="s">
        <v>3157</v>
      </c>
      <c r="L3087" t="s">
        <v>3245</v>
      </c>
      <c r="M3087" t="s">
        <v>549</v>
      </c>
      <c r="N3087" t="s">
        <v>550</v>
      </c>
      <c r="O3087" t="s">
        <v>136</v>
      </c>
      <c r="P3087" t="s">
        <v>139</v>
      </c>
      <c r="Q3087" t="s">
        <v>276</v>
      </c>
    </row>
    <row r="3088" spans="1:17">
      <c r="A3088" t="s">
        <v>24617</v>
      </c>
      <c r="B3088" t="s">
        <v>24618</v>
      </c>
      <c r="C3088" t="s">
        <v>24628</v>
      </c>
      <c r="D3088" s="4">
        <v>45796.482511574075</v>
      </c>
      <c r="E3088" s="4">
        <v>45797.333333333336</v>
      </c>
      <c r="F3088" s="4">
        <v>45797.371527777781</v>
      </c>
      <c r="G3088" s="4"/>
      <c r="H3088" t="s">
        <v>3155</v>
      </c>
      <c r="I3088" t="s">
        <v>3240</v>
      </c>
      <c r="J3088">
        <v>0</v>
      </c>
      <c r="K3088" t="s">
        <v>3157</v>
      </c>
      <c r="L3088" t="s">
        <v>3245</v>
      </c>
      <c r="M3088" t="s">
        <v>549</v>
      </c>
      <c r="N3088" t="s">
        <v>550</v>
      </c>
      <c r="O3088" t="s">
        <v>551</v>
      </c>
      <c r="P3088" t="s">
        <v>149</v>
      </c>
      <c r="Q3088" t="s">
        <v>208</v>
      </c>
    </row>
    <row r="3089" spans="1:17">
      <c r="A3089" t="s">
        <v>22923</v>
      </c>
      <c r="B3089" t="s">
        <v>22924</v>
      </c>
      <c r="C3089" t="s">
        <v>24629</v>
      </c>
      <c r="D3089" s="4">
        <v>45796.482430555552</v>
      </c>
      <c r="E3089" s="4">
        <v>45801.208333333336</v>
      </c>
      <c r="F3089" s="4">
        <v>45801.225694444445</v>
      </c>
      <c r="G3089" s="4"/>
      <c r="H3089" t="s">
        <v>3155</v>
      </c>
      <c r="I3089" t="s">
        <v>3171</v>
      </c>
      <c r="J3089">
        <v>1001</v>
      </c>
      <c r="K3089" t="s">
        <v>3157</v>
      </c>
      <c r="L3089" t="s">
        <v>3245</v>
      </c>
      <c r="M3089" t="s">
        <v>549</v>
      </c>
      <c r="N3089" t="s">
        <v>550</v>
      </c>
      <c r="O3089" t="s">
        <v>136</v>
      </c>
      <c r="P3089" t="s">
        <v>147</v>
      </c>
      <c r="Q3089" t="s">
        <v>255</v>
      </c>
    </row>
    <row r="3090" spans="1:17">
      <c r="A3090" t="s">
        <v>24630</v>
      </c>
      <c r="B3090" t="s">
        <v>24631</v>
      </c>
      <c r="C3090" t="s">
        <v>24632</v>
      </c>
      <c r="D3090" s="4">
        <v>45796.478634259256</v>
      </c>
      <c r="E3090" s="4">
        <v>45797</v>
      </c>
      <c r="F3090" s="4">
        <v>45797.017361111109</v>
      </c>
      <c r="G3090" s="4"/>
      <c r="H3090" t="s">
        <v>3155</v>
      </c>
      <c r="I3090" t="s">
        <v>3175</v>
      </c>
      <c r="J3090">
        <v>0</v>
      </c>
      <c r="K3090" t="s">
        <v>3157</v>
      </c>
      <c r="L3090" t="s">
        <v>3593</v>
      </c>
      <c r="M3090" t="s">
        <v>549</v>
      </c>
      <c r="N3090" t="s">
        <v>550</v>
      </c>
      <c r="O3090" t="s">
        <v>551</v>
      </c>
      <c r="P3090" t="s">
        <v>242</v>
      </c>
      <c r="Q3090" t="s">
        <v>244</v>
      </c>
    </row>
    <row r="3091" spans="1:17">
      <c r="A3091" t="s">
        <v>24633</v>
      </c>
      <c r="B3091" t="s">
        <v>24634</v>
      </c>
      <c r="C3091" t="s">
        <v>24635</v>
      </c>
      <c r="D3091" s="4">
        <v>45796.478495370371</v>
      </c>
      <c r="E3091" s="4">
        <v>45796.8125</v>
      </c>
      <c r="F3091" s="4">
        <v>45796.829861111109</v>
      </c>
      <c r="G3091" s="4">
        <v>45796.815960648149</v>
      </c>
      <c r="H3091" t="s">
        <v>3155</v>
      </c>
      <c r="I3091" t="s">
        <v>3222</v>
      </c>
      <c r="J3091">
        <v>1</v>
      </c>
      <c r="K3091" t="s">
        <v>3223</v>
      </c>
      <c r="L3091" t="s">
        <v>3564</v>
      </c>
      <c r="M3091" t="s">
        <v>549</v>
      </c>
      <c r="N3091" t="s">
        <v>550</v>
      </c>
      <c r="O3091" t="s">
        <v>551</v>
      </c>
      <c r="P3091" t="s">
        <v>149</v>
      </c>
      <c r="Q3091" t="s">
        <v>208</v>
      </c>
    </row>
    <row r="3092" spans="1:17">
      <c r="A3092" t="s">
        <v>24636</v>
      </c>
      <c r="B3092" t="s">
        <v>24637</v>
      </c>
      <c r="C3092" t="s">
        <v>24638</v>
      </c>
      <c r="D3092" s="4">
        <v>45796.47314814815</v>
      </c>
      <c r="E3092" s="4">
        <v>45797.291666666664</v>
      </c>
      <c r="F3092" s="4">
        <v>45797.309027777781</v>
      </c>
      <c r="G3092" s="4">
        <v>45797.290300925924</v>
      </c>
      <c r="H3092" t="s">
        <v>3155</v>
      </c>
      <c r="I3092" t="s">
        <v>3175</v>
      </c>
      <c r="J3092">
        <v>0</v>
      </c>
      <c r="K3092" t="s">
        <v>3157</v>
      </c>
      <c r="L3092" t="s">
        <v>3564</v>
      </c>
      <c r="M3092" t="s">
        <v>549</v>
      </c>
      <c r="N3092" t="s">
        <v>550</v>
      </c>
      <c r="O3092" t="s">
        <v>136</v>
      </c>
      <c r="P3092" t="s">
        <v>147</v>
      </c>
      <c r="Q3092" t="s">
        <v>253</v>
      </c>
    </row>
    <row r="3093" spans="1:17">
      <c r="A3093" t="s">
        <v>19970</v>
      </c>
      <c r="B3093" t="s">
        <v>24639</v>
      </c>
      <c r="C3093" t="s">
        <v>24640</v>
      </c>
      <c r="D3093" s="4">
        <v>45796.472534722219</v>
      </c>
      <c r="E3093" s="4">
        <v>45802.916666666664</v>
      </c>
      <c r="F3093" s="4">
        <v>45802.934027777781</v>
      </c>
      <c r="G3093" s="4"/>
      <c r="H3093" t="s">
        <v>3155</v>
      </c>
      <c r="I3093" t="s">
        <v>3171</v>
      </c>
      <c r="J3093">
        <v>0</v>
      </c>
      <c r="K3093" t="s">
        <v>3157</v>
      </c>
      <c r="L3093" t="s">
        <v>3593</v>
      </c>
      <c r="M3093" t="s">
        <v>549</v>
      </c>
      <c r="N3093" t="s">
        <v>550</v>
      </c>
      <c r="O3093" t="s">
        <v>551</v>
      </c>
      <c r="P3093" t="s">
        <v>145</v>
      </c>
      <c r="Q3093" t="s">
        <v>217</v>
      </c>
    </row>
    <row r="3094" spans="1:17">
      <c r="A3094" t="s">
        <v>23980</v>
      </c>
      <c r="B3094" t="s">
        <v>23981</v>
      </c>
      <c r="C3094" t="s">
        <v>24641</v>
      </c>
      <c r="D3094" s="4">
        <v>45796.463402777779</v>
      </c>
      <c r="E3094" s="4">
        <v>45802.25</v>
      </c>
      <c r="F3094" s="4">
        <v>45802.288194444445</v>
      </c>
      <c r="G3094" s="4"/>
      <c r="H3094" t="s">
        <v>3155</v>
      </c>
      <c r="I3094" t="s">
        <v>3156</v>
      </c>
      <c r="J3094">
        <v>0</v>
      </c>
      <c r="K3094" t="s">
        <v>3157</v>
      </c>
      <c r="L3094" t="s">
        <v>3245</v>
      </c>
      <c r="M3094" t="s">
        <v>549</v>
      </c>
      <c r="N3094" t="s">
        <v>550</v>
      </c>
      <c r="O3094" t="s">
        <v>551</v>
      </c>
      <c r="P3094" t="s">
        <v>149</v>
      </c>
      <c r="Q3094" t="s">
        <v>210</v>
      </c>
    </row>
    <row r="3095" spans="1:17">
      <c r="A3095" t="s">
        <v>24642</v>
      </c>
      <c r="B3095" t="s">
        <v>24643</v>
      </c>
      <c r="C3095" t="s">
        <v>24644</v>
      </c>
      <c r="D3095" s="4">
        <v>45796.461354166669</v>
      </c>
      <c r="E3095" s="4">
        <v>45799.604166666664</v>
      </c>
      <c r="F3095" s="4">
        <v>45799.642361111109</v>
      </c>
      <c r="G3095" s="4">
        <v>45799.604733796295</v>
      </c>
      <c r="H3095" t="s">
        <v>3155</v>
      </c>
      <c r="I3095" t="s">
        <v>3240</v>
      </c>
      <c r="J3095">
        <v>0</v>
      </c>
      <c r="K3095" t="s">
        <v>3157</v>
      </c>
      <c r="L3095" t="s">
        <v>3564</v>
      </c>
      <c r="M3095" t="s">
        <v>549</v>
      </c>
      <c r="N3095" t="s">
        <v>550</v>
      </c>
      <c r="O3095" t="s">
        <v>136</v>
      </c>
      <c r="P3095" t="s">
        <v>147</v>
      </c>
      <c r="Q3095" t="s">
        <v>256</v>
      </c>
    </row>
    <row r="3096" spans="1:17">
      <c r="A3096" t="s">
        <v>24645</v>
      </c>
      <c r="B3096" t="s">
        <v>24646</v>
      </c>
      <c r="C3096" t="s">
        <v>24647</v>
      </c>
      <c r="D3096" s="4">
        <v>45796.460266203707</v>
      </c>
      <c r="E3096" s="4">
        <v>45799.791666666664</v>
      </c>
      <c r="F3096" s="4">
        <v>45799.809027777781</v>
      </c>
      <c r="G3096" s="4"/>
      <c r="H3096" t="s">
        <v>3155</v>
      </c>
      <c r="I3096" t="s">
        <v>3162</v>
      </c>
      <c r="J3096">
        <v>0</v>
      </c>
      <c r="K3096" t="s">
        <v>3358</v>
      </c>
      <c r="L3096" t="s">
        <v>3593</v>
      </c>
      <c r="M3096" t="s">
        <v>549</v>
      </c>
      <c r="N3096" t="s">
        <v>550</v>
      </c>
      <c r="O3096" t="s">
        <v>1923</v>
      </c>
      <c r="P3096" t="s">
        <v>1924</v>
      </c>
      <c r="Q3096" t="s">
        <v>3180</v>
      </c>
    </row>
    <row r="3097" spans="1:17">
      <c r="A3097" t="s">
        <v>24648</v>
      </c>
      <c r="B3097" t="s">
        <v>24649</v>
      </c>
      <c r="C3097" t="s">
        <v>24650</v>
      </c>
      <c r="D3097" s="4">
        <v>45796.453472222223</v>
      </c>
      <c r="E3097" s="4">
        <v>45797.083333333336</v>
      </c>
      <c r="F3097" s="4">
        <v>45797.121527777781</v>
      </c>
      <c r="G3097" s="4"/>
      <c r="H3097" t="s">
        <v>3155</v>
      </c>
      <c r="I3097" t="s">
        <v>3156</v>
      </c>
      <c r="J3097">
        <v>0</v>
      </c>
      <c r="K3097" t="s">
        <v>3157</v>
      </c>
      <c r="L3097" t="s">
        <v>3593</v>
      </c>
      <c r="M3097" t="s">
        <v>549</v>
      </c>
      <c r="N3097" t="s">
        <v>550</v>
      </c>
      <c r="O3097" t="s">
        <v>136</v>
      </c>
      <c r="P3097" t="s">
        <v>283</v>
      </c>
      <c r="Q3097" t="s">
        <v>432</v>
      </c>
    </row>
    <row r="3098" spans="1:17">
      <c r="A3098" t="s">
        <v>24651</v>
      </c>
      <c r="B3098" t="s">
        <v>24652</v>
      </c>
      <c r="C3098" t="s">
        <v>24653</v>
      </c>
      <c r="D3098" s="4">
        <v>45796.451226851852</v>
      </c>
      <c r="E3098" s="4">
        <v>45796.958333333336</v>
      </c>
      <c r="F3098" s="4">
        <v>45796.975694444445</v>
      </c>
      <c r="G3098" s="4">
        <v>45796.956886574073</v>
      </c>
      <c r="H3098" t="s">
        <v>3155</v>
      </c>
      <c r="I3098" t="s">
        <v>3171</v>
      </c>
      <c r="J3098">
        <v>0</v>
      </c>
      <c r="K3098" t="s">
        <v>3227</v>
      </c>
      <c r="L3098" t="s">
        <v>3564</v>
      </c>
      <c r="M3098" t="s">
        <v>549</v>
      </c>
      <c r="N3098" t="s">
        <v>550</v>
      </c>
      <c r="O3098" t="s">
        <v>136</v>
      </c>
      <c r="P3098" t="s">
        <v>283</v>
      </c>
      <c r="Q3098" t="s">
        <v>286</v>
      </c>
    </row>
    <row r="3099" spans="1:17">
      <c r="A3099" t="s">
        <v>24654</v>
      </c>
      <c r="B3099" t="s">
        <v>24655</v>
      </c>
      <c r="C3099" t="s">
        <v>24656</v>
      </c>
      <c r="D3099" s="4">
        <v>45796.450879629629</v>
      </c>
      <c r="E3099" s="4">
        <v>45797.416666666664</v>
      </c>
      <c r="F3099" s="4">
        <v>45797.454861111109</v>
      </c>
      <c r="G3099" s="4">
        <v>45797.416932870372</v>
      </c>
      <c r="H3099" t="s">
        <v>3155</v>
      </c>
      <c r="I3099" t="s">
        <v>3240</v>
      </c>
      <c r="J3099">
        <v>1001</v>
      </c>
      <c r="K3099" t="s">
        <v>3227</v>
      </c>
      <c r="L3099" t="s">
        <v>3564</v>
      </c>
      <c r="M3099" t="s">
        <v>549</v>
      </c>
      <c r="N3099" t="s">
        <v>550</v>
      </c>
      <c r="O3099" t="s">
        <v>136</v>
      </c>
      <c r="P3099" t="s">
        <v>147</v>
      </c>
      <c r="Q3099" t="s">
        <v>254</v>
      </c>
    </row>
    <row r="3100" spans="1:17">
      <c r="A3100" t="s">
        <v>24657</v>
      </c>
      <c r="B3100" t="s">
        <v>24658</v>
      </c>
      <c r="C3100" t="s">
        <v>24659</v>
      </c>
      <c r="D3100" s="4">
        <v>45796.448958333334</v>
      </c>
      <c r="E3100" s="4">
        <v>45801.4375</v>
      </c>
      <c r="F3100" s="4">
        <v>45801.454861111109</v>
      </c>
      <c r="G3100" s="4">
        <v>45801.438067129631</v>
      </c>
      <c r="H3100" t="s">
        <v>3155</v>
      </c>
      <c r="I3100" t="s">
        <v>3280</v>
      </c>
      <c r="J3100">
        <v>0</v>
      </c>
      <c r="K3100" t="s">
        <v>3894</v>
      </c>
      <c r="L3100" t="s">
        <v>3564</v>
      </c>
      <c r="M3100" t="s">
        <v>549</v>
      </c>
      <c r="N3100" t="s">
        <v>550</v>
      </c>
      <c r="O3100" t="s">
        <v>616</v>
      </c>
      <c r="P3100" t="s">
        <v>314</v>
      </c>
      <c r="Q3100" t="s">
        <v>321</v>
      </c>
    </row>
    <row r="3101" spans="1:17">
      <c r="A3101" t="s">
        <v>22053</v>
      </c>
      <c r="B3101" t="s">
        <v>22056</v>
      </c>
      <c r="C3101" t="s">
        <v>24660</v>
      </c>
      <c r="D3101" s="4">
        <v>45796.44866898148</v>
      </c>
      <c r="E3101" s="4">
        <v>45801.375</v>
      </c>
      <c r="F3101" s="4">
        <v>45801.392361111109</v>
      </c>
      <c r="G3101" s="4"/>
      <c r="H3101" t="s">
        <v>3155</v>
      </c>
      <c r="I3101" t="s">
        <v>3171</v>
      </c>
      <c r="J3101">
        <v>1001</v>
      </c>
      <c r="K3101" t="s">
        <v>3157</v>
      </c>
      <c r="L3101" t="s">
        <v>3245</v>
      </c>
      <c r="M3101" t="s">
        <v>549</v>
      </c>
      <c r="N3101" t="s">
        <v>550</v>
      </c>
      <c r="O3101" t="s">
        <v>551</v>
      </c>
      <c r="P3101" t="s">
        <v>242</v>
      </c>
      <c r="Q3101" t="s">
        <v>248</v>
      </c>
    </row>
    <row r="3102" spans="1:17">
      <c r="A3102" t="s">
        <v>24661</v>
      </c>
      <c r="B3102" t="s">
        <v>24662</v>
      </c>
      <c r="C3102" t="s">
        <v>24663</v>
      </c>
      <c r="D3102" s="4">
        <v>45796.44635416667</v>
      </c>
      <c r="E3102" s="4">
        <v>45801.3125</v>
      </c>
      <c r="F3102" s="4">
        <v>45801.350694444445</v>
      </c>
      <c r="G3102" s="4">
        <v>45801.316967592589</v>
      </c>
      <c r="H3102" t="s">
        <v>3155</v>
      </c>
      <c r="I3102" t="s">
        <v>3240</v>
      </c>
      <c r="J3102">
        <v>0</v>
      </c>
      <c r="K3102" t="s">
        <v>3194</v>
      </c>
      <c r="L3102" t="s">
        <v>3564</v>
      </c>
      <c r="M3102" t="s">
        <v>549</v>
      </c>
      <c r="N3102" t="s">
        <v>550</v>
      </c>
      <c r="O3102" t="s">
        <v>136</v>
      </c>
      <c r="P3102" t="s">
        <v>147</v>
      </c>
      <c r="Q3102" t="s">
        <v>253</v>
      </c>
    </row>
    <row r="3103" spans="1:17">
      <c r="A3103" t="s">
        <v>24664</v>
      </c>
      <c r="B3103" t="s">
        <v>24665</v>
      </c>
      <c r="C3103" t="s">
        <v>24666</v>
      </c>
      <c r="D3103" s="4">
        <v>45796.444409722222</v>
      </c>
      <c r="E3103" s="4">
        <v>45796.895833333336</v>
      </c>
      <c r="F3103" s="4">
        <v>45796.934027777781</v>
      </c>
      <c r="G3103" s="4">
        <v>45796.893055555556</v>
      </c>
      <c r="H3103" t="s">
        <v>3155</v>
      </c>
      <c r="I3103" t="s">
        <v>3156</v>
      </c>
      <c r="J3103">
        <v>0</v>
      </c>
      <c r="K3103" t="s">
        <v>3157</v>
      </c>
      <c r="L3103" t="s">
        <v>3564</v>
      </c>
      <c r="M3103" t="s">
        <v>549</v>
      </c>
      <c r="N3103" t="s">
        <v>550</v>
      </c>
      <c r="O3103" t="s">
        <v>136</v>
      </c>
      <c r="P3103" t="s">
        <v>147</v>
      </c>
      <c r="Q3103" t="s">
        <v>21124</v>
      </c>
    </row>
    <row r="3104" spans="1:17">
      <c r="A3104" t="s">
        <v>11597</v>
      </c>
      <c r="B3104" t="s">
        <v>11598</v>
      </c>
      <c r="C3104" t="s">
        <v>24667</v>
      </c>
      <c r="D3104" s="4">
        <v>45796.442476851851</v>
      </c>
      <c r="E3104" s="4">
        <v>45799.166666666664</v>
      </c>
      <c r="F3104" s="4">
        <v>45799.204861111109</v>
      </c>
      <c r="G3104" s="4"/>
      <c r="H3104" t="s">
        <v>3155</v>
      </c>
      <c r="I3104" t="s">
        <v>3156</v>
      </c>
      <c r="J3104">
        <v>0</v>
      </c>
      <c r="K3104" t="s">
        <v>3194</v>
      </c>
      <c r="L3104" t="s">
        <v>3593</v>
      </c>
      <c r="M3104" t="s">
        <v>549</v>
      </c>
      <c r="N3104" t="s">
        <v>550</v>
      </c>
      <c r="O3104" t="s">
        <v>551</v>
      </c>
      <c r="P3104" t="s">
        <v>145</v>
      </c>
      <c r="Q3104" t="s">
        <v>222</v>
      </c>
    </row>
    <row r="3105" spans="1:17">
      <c r="A3105" t="s">
        <v>20200</v>
      </c>
      <c r="B3105" t="s">
        <v>20201</v>
      </c>
      <c r="C3105" t="s">
        <v>24668</v>
      </c>
      <c r="D3105" s="4">
        <v>45796.442453703705</v>
      </c>
      <c r="E3105" s="4">
        <v>45802.208333333336</v>
      </c>
      <c r="F3105" s="4">
        <v>45802.246527777781</v>
      </c>
      <c r="G3105" s="4"/>
      <c r="H3105" t="s">
        <v>3155</v>
      </c>
      <c r="I3105" t="s">
        <v>3240</v>
      </c>
      <c r="J3105">
        <v>0</v>
      </c>
      <c r="K3105" t="s">
        <v>3194</v>
      </c>
      <c r="L3105" t="s">
        <v>3593</v>
      </c>
      <c r="M3105" t="s">
        <v>549</v>
      </c>
      <c r="N3105" t="s">
        <v>550</v>
      </c>
      <c r="O3105" t="s">
        <v>551</v>
      </c>
      <c r="P3105" t="s">
        <v>242</v>
      </c>
      <c r="Q3105" t="s">
        <v>243</v>
      </c>
    </row>
    <row r="3106" spans="1:17">
      <c r="A3106" t="s">
        <v>12534</v>
      </c>
      <c r="B3106" t="s">
        <v>24669</v>
      </c>
      <c r="C3106" t="s">
        <v>24670</v>
      </c>
      <c r="D3106" s="4">
        <v>45796.436284722222</v>
      </c>
      <c r="E3106" s="4">
        <v>45799.291666666664</v>
      </c>
      <c r="F3106" s="4">
        <v>45799.309027777781</v>
      </c>
      <c r="G3106" s="4">
        <v>45799.291226851848</v>
      </c>
      <c r="H3106" t="s">
        <v>3155</v>
      </c>
      <c r="I3106" t="s">
        <v>3162</v>
      </c>
      <c r="J3106">
        <v>0</v>
      </c>
      <c r="K3106" t="s">
        <v>3227</v>
      </c>
      <c r="L3106" t="s">
        <v>3564</v>
      </c>
      <c r="M3106" t="s">
        <v>549</v>
      </c>
      <c r="N3106" t="s">
        <v>550</v>
      </c>
      <c r="O3106" t="s">
        <v>616</v>
      </c>
      <c r="P3106" t="s">
        <v>626</v>
      </c>
      <c r="Q3106" t="s">
        <v>3366</v>
      </c>
    </row>
    <row r="3107" spans="1:17">
      <c r="A3107" t="s">
        <v>24671</v>
      </c>
      <c r="B3107" t="s">
        <v>24672</v>
      </c>
      <c r="C3107" t="s">
        <v>24673</v>
      </c>
      <c r="D3107" s="4">
        <v>45796.43478009259</v>
      </c>
      <c r="E3107" s="4">
        <v>45797.375</v>
      </c>
      <c r="F3107" s="4">
        <v>45797.413194444445</v>
      </c>
      <c r="G3107" s="4">
        <v>45797.373067129629</v>
      </c>
      <c r="H3107" t="s">
        <v>3155</v>
      </c>
      <c r="I3107" t="s">
        <v>3156</v>
      </c>
      <c r="J3107">
        <v>0</v>
      </c>
      <c r="K3107" t="s">
        <v>3163</v>
      </c>
      <c r="L3107" t="s">
        <v>3564</v>
      </c>
      <c r="M3107" t="s">
        <v>549</v>
      </c>
      <c r="N3107" t="s">
        <v>550</v>
      </c>
      <c r="O3107" t="s">
        <v>136</v>
      </c>
      <c r="P3107" t="s">
        <v>283</v>
      </c>
      <c r="Q3107" t="s">
        <v>284</v>
      </c>
    </row>
    <row r="3108" spans="1:17">
      <c r="A3108" t="s">
        <v>24039</v>
      </c>
      <c r="B3108" t="s">
        <v>24040</v>
      </c>
      <c r="C3108" t="s">
        <v>24674</v>
      </c>
      <c r="D3108" s="4">
        <v>45796.433599537035</v>
      </c>
      <c r="E3108" s="4">
        <v>45798.229166666664</v>
      </c>
      <c r="F3108" s="4">
        <v>45798.246527777781</v>
      </c>
      <c r="G3108" s="4"/>
      <c r="H3108" t="s">
        <v>3155</v>
      </c>
      <c r="I3108" t="s">
        <v>3175</v>
      </c>
      <c r="J3108">
        <v>1001</v>
      </c>
      <c r="K3108" t="s">
        <v>3157</v>
      </c>
      <c r="L3108" t="s">
        <v>3245</v>
      </c>
      <c r="M3108" t="s">
        <v>549</v>
      </c>
      <c r="N3108" t="s">
        <v>550</v>
      </c>
      <c r="O3108" t="s">
        <v>136</v>
      </c>
      <c r="P3108" t="s">
        <v>147</v>
      </c>
      <c r="Q3108" t="s">
        <v>259</v>
      </c>
    </row>
    <row r="3109" spans="1:17">
      <c r="A3109" t="s">
        <v>24675</v>
      </c>
      <c r="B3109" t="s">
        <v>24676</v>
      </c>
      <c r="C3109" t="s">
        <v>24677</v>
      </c>
      <c r="D3109" s="4">
        <v>45796.432638888888</v>
      </c>
      <c r="E3109" s="4">
        <v>45796.8125</v>
      </c>
      <c r="F3109" s="4">
        <v>45796.850694444445</v>
      </c>
      <c r="G3109" s="4"/>
      <c r="H3109" t="s">
        <v>3155</v>
      </c>
      <c r="I3109" t="s">
        <v>3209</v>
      </c>
      <c r="J3109">
        <v>0</v>
      </c>
      <c r="K3109" t="s">
        <v>3157</v>
      </c>
      <c r="L3109" t="s">
        <v>3245</v>
      </c>
      <c r="M3109" t="s">
        <v>549</v>
      </c>
      <c r="N3109" t="s">
        <v>550</v>
      </c>
      <c r="O3109" t="s">
        <v>616</v>
      </c>
      <c r="P3109" t="s">
        <v>314</v>
      </c>
      <c r="Q3109" t="s">
        <v>316</v>
      </c>
    </row>
    <row r="3110" spans="1:17">
      <c r="A3110" t="s">
        <v>24678</v>
      </c>
      <c r="B3110" t="s">
        <v>24679</v>
      </c>
      <c r="C3110" t="s">
        <v>24680</v>
      </c>
      <c r="D3110" s="4">
        <v>45796.432002314818</v>
      </c>
      <c r="E3110" s="4">
        <v>45797.270833333336</v>
      </c>
      <c r="F3110" s="4">
        <v>45797.288194444445</v>
      </c>
      <c r="G3110" s="4">
        <v>45797.278136574074</v>
      </c>
      <c r="H3110" t="s">
        <v>3155</v>
      </c>
      <c r="I3110" t="s">
        <v>3222</v>
      </c>
      <c r="J3110">
        <v>1</v>
      </c>
      <c r="K3110" t="s">
        <v>3223</v>
      </c>
      <c r="L3110" t="s">
        <v>3564</v>
      </c>
      <c r="M3110" t="s">
        <v>549</v>
      </c>
      <c r="N3110" t="s">
        <v>550</v>
      </c>
      <c r="O3110" t="s">
        <v>551</v>
      </c>
      <c r="P3110" t="s">
        <v>145</v>
      </c>
      <c r="Q3110" t="s">
        <v>215</v>
      </c>
    </row>
    <row r="3111" spans="1:17">
      <c r="A3111" t="s">
        <v>24681</v>
      </c>
      <c r="B3111" t="s">
        <v>24682</v>
      </c>
      <c r="C3111" t="s">
        <v>24683</v>
      </c>
      <c r="D3111" s="4">
        <v>45796.430995370371</v>
      </c>
      <c r="E3111" s="4">
        <v>45797.854166666664</v>
      </c>
      <c r="F3111" s="4">
        <v>45797.871527777781</v>
      </c>
      <c r="G3111" s="4">
        <v>45797.857499999998</v>
      </c>
      <c r="H3111" t="s">
        <v>3155</v>
      </c>
      <c r="I3111" t="s">
        <v>3291</v>
      </c>
      <c r="J3111">
        <v>0</v>
      </c>
      <c r="K3111" t="s">
        <v>3194</v>
      </c>
      <c r="L3111" t="s">
        <v>3564</v>
      </c>
      <c r="M3111" t="s">
        <v>549</v>
      </c>
      <c r="N3111" t="s">
        <v>550</v>
      </c>
      <c r="O3111" t="s">
        <v>616</v>
      </c>
      <c r="P3111" t="s">
        <v>314</v>
      </c>
      <c r="Q3111" t="s">
        <v>33152</v>
      </c>
    </row>
    <row r="3112" spans="1:17">
      <c r="A3112" t="s">
        <v>24648</v>
      </c>
      <c r="B3112" t="s">
        <v>24649</v>
      </c>
      <c r="C3112" t="s">
        <v>24684</v>
      </c>
      <c r="D3112" s="4">
        <v>45796.429270833331</v>
      </c>
      <c r="E3112" s="4">
        <v>45797.083333333336</v>
      </c>
      <c r="F3112" s="4">
        <v>45797.121527777781</v>
      </c>
      <c r="G3112" s="4"/>
      <c r="H3112" t="s">
        <v>3155</v>
      </c>
      <c r="I3112" t="s">
        <v>3156</v>
      </c>
      <c r="J3112">
        <v>0</v>
      </c>
      <c r="K3112" t="s">
        <v>3157</v>
      </c>
      <c r="L3112" t="s">
        <v>3245</v>
      </c>
      <c r="M3112" t="s">
        <v>549</v>
      </c>
      <c r="N3112" t="s">
        <v>550</v>
      </c>
      <c r="O3112" t="s">
        <v>136</v>
      </c>
      <c r="P3112" t="s">
        <v>283</v>
      </c>
      <c r="Q3112" t="s">
        <v>432</v>
      </c>
    </row>
    <row r="3113" spans="1:17">
      <c r="A3113" t="s">
        <v>12243</v>
      </c>
      <c r="B3113" t="s">
        <v>12244</v>
      </c>
      <c r="C3113" t="s">
        <v>24685</v>
      </c>
      <c r="D3113" s="4">
        <v>45796.426238425927</v>
      </c>
      <c r="E3113" s="4">
        <v>45800.333333333336</v>
      </c>
      <c r="F3113" s="4">
        <v>45800.350694444445</v>
      </c>
      <c r="G3113" s="4">
        <v>45800.331550925926</v>
      </c>
      <c r="H3113" t="s">
        <v>3155</v>
      </c>
      <c r="I3113" t="s">
        <v>3162</v>
      </c>
      <c r="J3113">
        <v>0</v>
      </c>
      <c r="K3113" t="s">
        <v>3198</v>
      </c>
      <c r="L3113" t="s">
        <v>3564</v>
      </c>
      <c r="M3113" t="s">
        <v>549</v>
      </c>
      <c r="N3113" t="s">
        <v>550</v>
      </c>
      <c r="O3113" t="s">
        <v>1923</v>
      </c>
      <c r="P3113" t="s">
        <v>1924</v>
      </c>
      <c r="Q3113" t="s">
        <v>3164</v>
      </c>
    </row>
    <row r="3114" spans="1:17">
      <c r="A3114" t="s">
        <v>24686</v>
      </c>
      <c r="B3114" t="s">
        <v>24687</v>
      </c>
      <c r="C3114" t="s">
        <v>24688</v>
      </c>
      <c r="D3114" s="4">
        <v>45796.41646990741</v>
      </c>
      <c r="E3114" s="4">
        <v>45797.458333333336</v>
      </c>
      <c r="F3114" s="4">
        <v>45797.475694444445</v>
      </c>
      <c r="G3114" s="4"/>
      <c r="H3114" t="s">
        <v>3155</v>
      </c>
      <c r="I3114" t="s">
        <v>3184</v>
      </c>
      <c r="J3114">
        <v>0</v>
      </c>
      <c r="K3114" t="s">
        <v>3157</v>
      </c>
      <c r="L3114" t="s">
        <v>3593</v>
      </c>
      <c r="M3114" t="s">
        <v>549</v>
      </c>
      <c r="N3114" t="s">
        <v>550</v>
      </c>
      <c r="O3114" t="s">
        <v>551</v>
      </c>
      <c r="P3114" t="s">
        <v>149</v>
      </c>
      <c r="Q3114" t="s">
        <v>205</v>
      </c>
    </row>
    <row r="3115" spans="1:17">
      <c r="A3115" t="s">
        <v>24686</v>
      </c>
      <c r="B3115" t="s">
        <v>24689</v>
      </c>
      <c r="C3115" t="s">
        <v>24690</v>
      </c>
      <c r="D3115" s="4">
        <v>45796.415798611109</v>
      </c>
      <c r="E3115" s="4">
        <v>45798.458333333336</v>
      </c>
      <c r="F3115" s="4">
        <v>45798.475694444445</v>
      </c>
      <c r="G3115" s="4"/>
      <c r="H3115" t="s">
        <v>3155</v>
      </c>
      <c r="I3115" t="s">
        <v>3184</v>
      </c>
      <c r="J3115">
        <v>0</v>
      </c>
      <c r="K3115" t="s">
        <v>3157</v>
      </c>
      <c r="L3115" t="s">
        <v>3245</v>
      </c>
      <c r="M3115" t="s">
        <v>549</v>
      </c>
      <c r="N3115" t="s">
        <v>550</v>
      </c>
      <c r="O3115" t="s">
        <v>551</v>
      </c>
      <c r="P3115" t="s">
        <v>149</v>
      </c>
      <c r="Q3115" t="s">
        <v>205</v>
      </c>
    </row>
    <row r="3116" spans="1:17">
      <c r="A3116" t="s">
        <v>24691</v>
      </c>
      <c r="B3116" t="s">
        <v>24692</v>
      </c>
      <c r="C3116" t="s">
        <v>24693</v>
      </c>
      <c r="D3116" s="4">
        <v>45796.414050925923</v>
      </c>
      <c r="E3116" s="4">
        <v>45799.395833333336</v>
      </c>
      <c r="F3116" s="4">
        <v>45799.413194444445</v>
      </c>
      <c r="G3116" s="4">
        <v>45799.39571759259</v>
      </c>
      <c r="H3116" t="s">
        <v>3155</v>
      </c>
      <c r="I3116" t="s">
        <v>3171</v>
      </c>
      <c r="J3116">
        <v>1002</v>
      </c>
      <c r="K3116" t="s">
        <v>3157</v>
      </c>
      <c r="L3116" t="s">
        <v>3564</v>
      </c>
      <c r="M3116" t="s">
        <v>549</v>
      </c>
      <c r="N3116" t="s">
        <v>550</v>
      </c>
      <c r="O3116" t="s">
        <v>551</v>
      </c>
      <c r="P3116" t="s">
        <v>149</v>
      </c>
      <c r="Q3116" t="s">
        <v>205</v>
      </c>
    </row>
    <row r="3117" spans="1:17">
      <c r="A3117" t="s">
        <v>9849</v>
      </c>
      <c r="B3117" t="s">
        <v>9850</v>
      </c>
      <c r="C3117" t="s">
        <v>24694</v>
      </c>
      <c r="D3117" s="4">
        <v>45796.408518518518</v>
      </c>
      <c r="E3117" s="4">
        <v>45797</v>
      </c>
      <c r="F3117" s="4">
        <v>45797.017361111109</v>
      </c>
      <c r="G3117" s="4">
        <v>45797.000567129631</v>
      </c>
      <c r="H3117" t="s">
        <v>3155</v>
      </c>
      <c r="I3117" t="s">
        <v>3175</v>
      </c>
      <c r="J3117">
        <v>0</v>
      </c>
      <c r="K3117" t="s">
        <v>3157</v>
      </c>
      <c r="L3117" t="s">
        <v>3564</v>
      </c>
      <c r="M3117" t="s">
        <v>549</v>
      </c>
      <c r="N3117" t="s">
        <v>550</v>
      </c>
      <c r="O3117" t="s">
        <v>551</v>
      </c>
      <c r="P3117" t="s">
        <v>149</v>
      </c>
      <c r="Q3117" t="s">
        <v>204</v>
      </c>
    </row>
    <row r="3118" spans="1:17">
      <c r="A3118" t="s">
        <v>24695</v>
      </c>
      <c r="B3118" t="s">
        <v>24696</v>
      </c>
      <c r="C3118" t="s">
        <v>24697</v>
      </c>
      <c r="D3118" s="4">
        <v>45796.407013888886</v>
      </c>
      <c r="E3118" s="4">
        <v>45797.3125</v>
      </c>
      <c r="F3118" s="4">
        <v>45797.329861111109</v>
      </c>
      <c r="G3118" s="4">
        <v>45797.3121875</v>
      </c>
      <c r="H3118" t="s">
        <v>3155</v>
      </c>
      <c r="I3118" t="s">
        <v>3402</v>
      </c>
      <c r="J3118">
        <v>0</v>
      </c>
      <c r="K3118" t="s">
        <v>3403</v>
      </c>
      <c r="L3118" t="s">
        <v>3564</v>
      </c>
      <c r="M3118" t="s">
        <v>549</v>
      </c>
      <c r="N3118" t="s">
        <v>559</v>
      </c>
      <c r="O3118" t="s">
        <v>469</v>
      </c>
      <c r="P3118" t="s">
        <v>189</v>
      </c>
      <c r="Q3118" t="s">
        <v>190</v>
      </c>
    </row>
    <row r="3119" spans="1:17">
      <c r="A3119" t="s">
        <v>24698</v>
      </c>
      <c r="B3119" t="s">
        <v>24699</v>
      </c>
      <c r="C3119" t="s">
        <v>24700</v>
      </c>
      <c r="D3119" s="4">
        <v>45796.405925925923</v>
      </c>
      <c r="E3119" s="4">
        <v>45798.375</v>
      </c>
      <c r="F3119" s="4">
        <v>45798.413194444445</v>
      </c>
      <c r="G3119" s="4"/>
      <c r="H3119" t="s">
        <v>3155</v>
      </c>
      <c r="I3119" t="s">
        <v>3209</v>
      </c>
      <c r="J3119">
        <v>0</v>
      </c>
      <c r="K3119" t="s">
        <v>3157</v>
      </c>
      <c r="L3119" t="s">
        <v>3593</v>
      </c>
      <c r="M3119" t="s">
        <v>549</v>
      </c>
      <c r="N3119" t="s">
        <v>550</v>
      </c>
      <c r="O3119" t="s">
        <v>136</v>
      </c>
      <c r="P3119" t="s">
        <v>143</v>
      </c>
      <c r="Q3119" t="s">
        <v>301</v>
      </c>
    </row>
    <row r="3120" spans="1:17">
      <c r="A3120" t="s">
        <v>24701</v>
      </c>
      <c r="B3120" t="s">
        <v>24702</v>
      </c>
      <c r="C3120" t="s">
        <v>24703</v>
      </c>
      <c r="D3120" s="4">
        <v>45796.405497685184</v>
      </c>
      <c r="E3120" s="4">
        <v>45806.416666666664</v>
      </c>
      <c r="F3120" s="4">
        <v>45806.434027777781</v>
      </c>
      <c r="G3120" s="4"/>
      <c r="H3120" t="s">
        <v>3155</v>
      </c>
      <c r="I3120" t="s">
        <v>3162</v>
      </c>
      <c r="J3120">
        <v>0</v>
      </c>
      <c r="K3120" t="s">
        <v>3163</v>
      </c>
      <c r="L3120" t="s">
        <v>3158</v>
      </c>
      <c r="M3120" t="s">
        <v>549</v>
      </c>
      <c r="N3120" t="s">
        <v>550</v>
      </c>
      <c r="O3120" t="s">
        <v>1923</v>
      </c>
      <c r="P3120" t="s">
        <v>1924</v>
      </c>
      <c r="Q3120" t="s">
        <v>3199</v>
      </c>
    </row>
    <row r="3121" spans="1:17">
      <c r="A3121" t="s">
        <v>24704</v>
      </c>
      <c r="B3121" t="s">
        <v>24705</v>
      </c>
      <c r="C3121" t="s">
        <v>24706</v>
      </c>
      <c r="D3121" s="4">
        <v>45796.403055555558</v>
      </c>
      <c r="E3121" s="4">
        <v>45797.3125</v>
      </c>
      <c r="F3121" s="4">
        <v>45797.350694444445</v>
      </c>
      <c r="G3121" s="4">
        <v>45797.314027777778</v>
      </c>
      <c r="H3121" t="s">
        <v>3155</v>
      </c>
      <c r="I3121" t="s">
        <v>3156</v>
      </c>
      <c r="J3121">
        <v>0</v>
      </c>
      <c r="K3121" t="s">
        <v>3157</v>
      </c>
      <c r="L3121" t="s">
        <v>3564</v>
      </c>
      <c r="M3121" t="s">
        <v>549</v>
      </c>
      <c r="N3121" t="s">
        <v>550</v>
      </c>
      <c r="O3121" t="s">
        <v>551</v>
      </c>
      <c r="P3121" t="s">
        <v>145</v>
      </c>
      <c r="Q3121" t="s">
        <v>216</v>
      </c>
    </row>
    <row r="3122" spans="1:17">
      <c r="A3122" t="s">
        <v>22411</v>
      </c>
      <c r="B3122" t="s">
        <v>22412</v>
      </c>
      <c r="C3122" t="s">
        <v>24707</v>
      </c>
      <c r="D3122" s="4">
        <v>45796.402083333334</v>
      </c>
      <c r="E3122" s="4">
        <v>45797.458333333336</v>
      </c>
      <c r="F3122" s="4">
        <v>45797.496527777781</v>
      </c>
      <c r="G3122" s="4">
        <v>45797.458055555559</v>
      </c>
      <c r="H3122" t="s">
        <v>3155</v>
      </c>
      <c r="I3122" t="s">
        <v>3156</v>
      </c>
      <c r="J3122">
        <v>0</v>
      </c>
      <c r="K3122" t="s">
        <v>3157</v>
      </c>
      <c r="L3122" t="s">
        <v>3564</v>
      </c>
      <c r="M3122" t="s">
        <v>549</v>
      </c>
      <c r="N3122" t="s">
        <v>550</v>
      </c>
      <c r="O3122" t="s">
        <v>616</v>
      </c>
      <c r="P3122" t="s">
        <v>314</v>
      </c>
      <c r="Q3122" t="s">
        <v>319</v>
      </c>
    </row>
    <row r="3123" spans="1:17">
      <c r="A3123" t="s">
        <v>24708</v>
      </c>
      <c r="B3123" t="s">
        <v>24709</v>
      </c>
      <c r="C3123" t="s">
        <v>24710</v>
      </c>
      <c r="D3123" s="4">
        <v>45796.395648148151</v>
      </c>
      <c r="E3123" s="4">
        <v>45797.375</v>
      </c>
      <c r="F3123" s="4">
        <v>45797.392361111109</v>
      </c>
      <c r="G3123" s="4">
        <v>45797.368946759256</v>
      </c>
      <c r="H3123" t="s">
        <v>3155</v>
      </c>
      <c r="I3123" t="s">
        <v>3171</v>
      </c>
      <c r="J3123">
        <v>1001</v>
      </c>
      <c r="K3123" t="s">
        <v>3157</v>
      </c>
      <c r="L3123" t="s">
        <v>3564</v>
      </c>
      <c r="M3123" t="s">
        <v>549</v>
      </c>
      <c r="N3123" t="s">
        <v>550</v>
      </c>
      <c r="O3123" t="s">
        <v>551</v>
      </c>
      <c r="P3123" t="s">
        <v>149</v>
      </c>
      <c r="Q3123" t="s">
        <v>207</v>
      </c>
    </row>
    <row r="3124" spans="1:17">
      <c r="A3124" t="s">
        <v>22411</v>
      </c>
      <c r="B3124" t="s">
        <v>22412</v>
      </c>
      <c r="C3124" t="s">
        <v>24711</v>
      </c>
      <c r="D3124" s="4">
        <v>45796.394988425927</v>
      </c>
      <c r="E3124" s="4">
        <v>45797.458333333336</v>
      </c>
      <c r="F3124" s="4">
        <v>45797.475694444445</v>
      </c>
      <c r="G3124" s="4"/>
      <c r="H3124" t="s">
        <v>3155</v>
      </c>
      <c r="I3124" t="s">
        <v>3222</v>
      </c>
      <c r="J3124">
        <v>1</v>
      </c>
      <c r="K3124" t="s">
        <v>3223</v>
      </c>
      <c r="L3124" t="s">
        <v>3245</v>
      </c>
      <c r="M3124" t="s">
        <v>549</v>
      </c>
      <c r="N3124" t="s">
        <v>550</v>
      </c>
      <c r="O3124" t="s">
        <v>616</v>
      </c>
      <c r="P3124" t="s">
        <v>314</v>
      </c>
      <c r="Q3124" t="s">
        <v>319</v>
      </c>
    </row>
    <row r="3125" spans="1:17">
      <c r="A3125" t="s">
        <v>24712</v>
      </c>
      <c r="B3125" t="s">
        <v>24713</v>
      </c>
      <c r="C3125" t="s">
        <v>24714</v>
      </c>
      <c r="D3125" s="4">
        <v>45796.394085648149</v>
      </c>
      <c r="E3125" s="4">
        <v>45801.708333333336</v>
      </c>
      <c r="F3125" s="4">
        <v>45801.725694444445</v>
      </c>
      <c r="G3125" s="4">
        <v>45801.709293981483</v>
      </c>
      <c r="H3125" t="s">
        <v>3155</v>
      </c>
      <c r="I3125" t="s">
        <v>3184</v>
      </c>
      <c r="J3125">
        <v>1001</v>
      </c>
      <c r="K3125" t="s">
        <v>3157</v>
      </c>
      <c r="L3125" t="s">
        <v>3564</v>
      </c>
      <c r="M3125" t="s">
        <v>549</v>
      </c>
      <c r="N3125" t="s">
        <v>550</v>
      </c>
      <c r="O3125" t="s">
        <v>136</v>
      </c>
      <c r="P3125" t="s">
        <v>292</v>
      </c>
      <c r="Q3125" t="s">
        <v>295</v>
      </c>
    </row>
    <row r="3126" spans="1:17">
      <c r="A3126" t="s">
        <v>24654</v>
      </c>
      <c r="B3126" t="s">
        <v>24655</v>
      </c>
      <c r="C3126" t="s">
        <v>24715</v>
      </c>
      <c r="D3126" s="4">
        <v>45796.391111111108</v>
      </c>
      <c r="E3126" s="4">
        <v>45797.416666666664</v>
      </c>
      <c r="F3126" s="4">
        <v>45797.454861111109</v>
      </c>
      <c r="G3126" s="4"/>
      <c r="H3126" t="s">
        <v>3155</v>
      </c>
      <c r="I3126" t="s">
        <v>3156</v>
      </c>
      <c r="J3126">
        <v>0</v>
      </c>
      <c r="K3126" t="s">
        <v>3163</v>
      </c>
      <c r="L3126" t="s">
        <v>3245</v>
      </c>
      <c r="M3126" t="s">
        <v>549</v>
      </c>
      <c r="N3126" t="s">
        <v>550</v>
      </c>
      <c r="O3126" t="s">
        <v>136</v>
      </c>
      <c r="P3126" t="s">
        <v>147</v>
      </c>
      <c r="Q3126" t="s">
        <v>254</v>
      </c>
    </row>
    <row r="3127" spans="1:17">
      <c r="A3127" t="s">
        <v>24716</v>
      </c>
      <c r="B3127" t="s">
        <v>24717</v>
      </c>
      <c r="C3127" t="s">
        <v>24718</v>
      </c>
      <c r="D3127" s="4">
        <v>45796.373055555552</v>
      </c>
      <c r="E3127" s="4">
        <v>45797.25</v>
      </c>
      <c r="F3127" s="4">
        <v>45797.267361111109</v>
      </c>
      <c r="G3127" s="4">
        <v>45797.24790509259</v>
      </c>
      <c r="H3127" t="s">
        <v>3155</v>
      </c>
      <c r="I3127" t="s">
        <v>3175</v>
      </c>
      <c r="J3127">
        <v>0</v>
      </c>
      <c r="K3127" t="s">
        <v>3194</v>
      </c>
      <c r="L3127" t="s">
        <v>3564</v>
      </c>
      <c r="M3127" t="s">
        <v>549</v>
      </c>
      <c r="N3127" t="s">
        <v>550</v>
      </c>
      <c r="O3127" t="s">
        <v>551</v>
      </c>
      <c r="P3127" t="s">
        <v>242</v>
      </c>
      <c r="Q3127" t="s">
        <v>245</v>
      </c>
    </row>
    <row r="3128" spans="1:17">
      <c r="A3128" t="s">
        <v>24719</v>
      </c>
      <c r="B3128" t="s">
        <v>24720</v>
      </c>
      <c r="C3128" t="s">
        <v>24721</v>
      </c>
      <c r="D3128" s="4">
        <v>45796.371770833335</v>
      </c>
      <c r="E3128" s="4">
        <v>45797.416666666664</v>
      </c>
      <c r="F3128" s="4">
        <v>45797.434027777781</v>
      </c>
      <c r="G3128" s="4">
        <v>45797.416909722226</v>
      </c>
      <c r="H3128" t="s">
        <v>3155</v>
      </c>
      <c r="I3128" t="s">
        <v>3175</v>
      </c>
      <c r="J3128">
        <v>0</v>
      </c>
      <c r="K3128" t="s">
        <v>3194</v>
      </c>
      <c r="L3128" t="s">
        <v>3564</v>
      </c>
      <c r="M3128" t="s">
        <v>549</v>
      </c>
      <c r="N3128" t="s">
        <v>550</v>
      </c>
      <c r="O3128" t="s">
        <v>551</v>
      </c>
      <c r="P3128" t="s">
        <v>145</v>
      </c>
      <c r="Q3128" t="s">
        <v>221</v>
      </c>
    </row>
    <row r="3129" spans="1:17">
      <c r="A3129" t="s">
        <v>24722</v>
      </c>
      <c r="B3129" t="s">
        <v>24723</v>
      </c>
      <c r="C3129" t="s">
        <v>24724</v>
      </c>
      <c r="D3129" s="4">
        <v>45796.368680555555</v>
      </c>
      <c r="E3129" s="4">
        <v>45796.875</v>
      </c>
      <c r="F3129" s="4">
        <v>45796.892361111109</v>
      </c>
      <c r="G3129" s="4">
        <v>45796.874386574076</v>
      </c>
      <c r="H3129" t="s">
        <v>3155</v>
      </c>
      <c r="I3129" t="s">
        <v>3171</v>
      </c>
      <c r="J3129">
        <v>1001</v>
      </c>
      <c r="K3129" t="s">
        <v>3157</v>
      </c>
      <c r="L3129" t="s">
        <v>3564</v>
      </c>
      <c r="M3129" t="s">
        <v>549</v>
      </c>
      <c r="N3129" t="s">
        <v>559</v>
      </c>
      <c r="O3129" t="s">
        <v>469</v>
      </c>
      <c r="P3129" t="s">
        <v>180</v>
      </c>
      <c r="Q3129" t="s">
        <v>183</v>
      </c>
    </row>
    <row r="3130" spans="1:17">
      <c r="A3130" t="s">
        <v>24725</v>
      </c>
      <c r="B3130" t="s">
        <v>24726</v>
      </c>
      <c r="C3130" t="s">
        <v>24727</v>
      </c>
      <c r="D3130" s="4">
        <v>45796.367256944446</v>
      </c>
      <c r="E3130" s="4">
        <v>45801.666666666664</v>
      </c>
      <c r="F3130" s="4">
        <v>45801.684027777781</v>
      </c>
      <c r="G3130" s="4">
        <v>45801.657025462962</v>
      </c>
      <c r="H3130" t="s">
        <v>3155</v>
      </c>
      <c r="I3130" t="s">
        <v>3171</v>
      </c>
      <c r="J3130">
        <v>1001</v>
      </c>
      <c r="K3130" t="s">
        <v>3157</v>
      </c>
      <c r="L3130" t="s">
        <v>3564</v>
      </c>
      <c r="M3130" t="s">
        <v>549</v>
      </c>
      <c r="N3130" t="s">
        <v>550</v>
      </c>
      <c r="O3130" t="s">
        <v>616</v>
      </c>
      <c r="P3130" t="s">
        <v>314</v>
      </c>
      <c r="Q3130" t="s">
        <v>320</v>
      </c>
    </row>
    <row r="3131" spans="1:17">
      <c r="A3131" t="s">
        <v>24728</v>
      </c>
      <c r="B3131" t="s">
        <v>24729</v>
      </c>
      <c r="C3131" t="s">
        <v>24730</v>
      </c>
      <c r="D3131" s="4">
        <v>45796.365717592591</v>
      </c>
      <c r="E3131" s="4">
        <v>45797.333333333336</v>
      </c>
      <c r="F3131" s="4">
        <v>45797.350694444445</v>
      </c>
      <c r="G3131" s="4"/>
      <c r="H3131" t="s">
        <v>3155</v>
      </c>
      <c r="I3131" t="s">
        <v>3184</v>
      </c>
      <c r="J3131">
        <v>1001</v>
      </c>
      <c r="K3131" t="s">
        <v>3157</v>
      </c>
      <c r="L3131" t="s">
        <v>3593</v>
      </c>
      <c r="M3131" t="s">
        <v>549</v>
      </c>
      <c r="N3131" t="s">
        <v>559</v>
      </c>
      <c r="O3131" t="s">
        <v>469</v>
      </c>
      <c r="P3131" t="s">
        <v>180</v>
      </c>
      <c r="Q3131" t="s">
        <v>184</v>
      </c>
    </row>
    <row r="3132" spans="1:17">
      <c r="A3132" t="s">
        <v>24731</v>
      </c>
      <c r="B3132" t="s">
        <v>24732</v>
      </c>
      <c r="C3132" t="s">
        <v>24733</v>
      </c>
      <c r="D3132" s="4">
        <v>45796.365370370368</v>
      </c>
      <c r="E3132" s="4">
        <v>45797.458333333336</v>
      </c>
      <c r="F3132" s="4">
        <v>45797.475694444445</v>
      </c>
      <c r="G3132" s="4">
        <v>45797.458518518521</v>
      </c>
      <c r="H3132" t="s">
        <v>3155</v>
      </c>
      <c r="I3132" t="s">
        <v>3175</v>
      </c>
      <c r="J3132">
        <v>1001</v>
      </c>
      <c r="K3132" t="s">
        <v>3194</v>
      </c>
      <c r="L3132" t="s">
        <v>3564</v>
      </c>
      <c r="M3132" t="s">
        <v>549</v>
      </c>
      <c r="N3132" t="s">
        <v>550</v>
      </c>
      <c r="O3132" t="s">
        <v>136</v>
      </c>
      <c r="P3132" t="s">
        <v>147</v>
      </c>
      <c r="Q3132" t="s">
        <v>253</v>
      </c>
    </row>
    <row r="3133" spans="1:17">
      <c r="A3133" t="s">
        <v>24678</v>
      </c>
      <c r="B3133" t="s">
        <v>24679</v>
      </c>
      <c r="C3133" t="s">
        <v>24734</v>
      </c>
      <c r="D3133" s="4">
        <v>45796.365312499998</v>
      </c>
      <c r="E3133" s="4">
        <v>45797.270833333336</v>
      </c>
      <c r="F3133" s="4">
        <v>45797.288194444445</v>
      </c>
      <c r="G3133" s="4"/>
      <c r="H3133" t="s">
        <v>3155</v>
      </c>
      <c r="I3133" t="s">
        <v>3171</v>
      </c>
      <c r="J3133">
        <v>0</v>
      </c>
      <c r="K3133" t="s">
        <v>3194</v>
      </c>
      <c r="L3133" t="s">
        <v>3245</v>
      </c>
      <c r="M3133" t="s">
        <v>549</v>
      </c>
      <c r="N3133" t="s">
        <v>550</v>
      </c>
      <c r="O3133" t="s">
        <v>551</v>
      </c>
      <c r="P3133" t="s">
        <v>145</v>
      </c>
      <c r="Q3133" t="s">
        <v>215</v>
      </c>
    </row>
    <row r="3134" spans="1:17">
      <c r="A3134" t="s">
        <v>3477</v>
      </c>
      <c r="B3134" t="s">
        <v>3478</v>
      </c>
      <c r="C3134" t="s">
        <v>24735</v>
      </c>
      <c r="D3134" s="4">
        <v>45796.364560185182</v>
      </c>
      <c r="E3134" s="4">
        <v>45797.479166666664</v>
      </c>
      <c r="F3134" s="4">
        <v>45797.496527777781</v>
      </c>
      <c r="G3134" s="4">
        <v>45797.475057870368</v>
      </c>
      <c r="H3134" t="s">
        <v>3155</v>
      </c>
      <c r="I3134" t="s">
        <v>3175</v>
      </c>
      <c r="J3134">
        <v>1001</v>
      </c>
      <c r="K3134" t="s">
        <v>3194</v>
      </c>
      <c r="L3134" t="s">
        <v>3564</v>
      </c>
      <c r="M3134" t="s">
        <v>549</v>
      </c>
      <c r="N3134" t="s">
        <v>550</v>
      </c>
      <c r="O3134" t="s">
        <v>136</v>
      </c>
      <c r="P3134" t="s">
        <v>147</v>
      </c>
      <c r="Q3134" t="s">
        <v>253</v>
      </c>
    </row>
    <row r="3135" spans="1:17">
      <c r="A3135" t="s">
        <v>24736</v>
      </c>
      <c r="B3135" t="s">
        <v>24737</v>
      </c>
      <c r="C3135" t="s">
        <v>24738</v>
      </c>
      <c r="D3135" s="4">
        <v>45796.360185185185</v>
      </c>
      <c r="E3135" s="4">
        <v>45799.3125</v>
      </c>
      <c r="F3135" s="4">
        <v>45799.329861111109</v>
      </c>
      <c r="G3135" s="4">
        <v>45799.308182870373</v>
      </c>
      <c r="H3135" t="s">
        <v>3155</v>
      </c>
      <c r="I3135" t="s">
        <v>3175</v>
      </c>
      <c r="J3135">
        <v>0</v>
      </c>
      <c r="K3135" t="s">
        <v>3157</v>
      </c>
      <c r="L3135" t="s">
        <v>3564</v>
      </c>
      <c r="M3135" t="s">
        <v>549</v>
      </c>
      <c r="N3135" t="s">
        <v>550</v>
      </c>
      <c r="O3135" t="s">
        <v>136</v>
      </c>
      <c r="P3135" t="s">
        <v>147</v>
      </c>
      <c r="Q3135" t="s">
        <v>253</v>
      </c>
    </row>
    <row r="3136" spans="1:17">
      <c r="A3136" t="s">
        <v>24739</v>
      </c>
      <c r="B3136" t="s">
        <v>24740</v>
      </c>
      <c r="C3136" t="s">
        <v>24741</v>
      </c>
      <c r="D3136" s="4">
        <v>45796.358298611114</v>
      </c>
      <c r="E3136" s="4">
        <v>45800.166666666664</v>
      </c>
      <c r="F3136" s="4">
        <v>45800.184027777781</v>
      </c>
      <c r="G3136" s="4">
        <v>45800.164837962962</v>
      </c>
      <c r="H3136" t="s">
        <v>3155</v>
      </c>
      <c r="I3136" t="s">
        <v>3162</v>
      </c>
      <c r="J3136">
        <v>0</v>
      </c>
      <c r="K3136" t="s">
        <v>3358</v>
      </c>
      <c r="L3136" t="s">
        <v>3564</v>
      </c>
      <c r="M3136" t="s">
        <v>549</v>
      </c>
      <c r="N3136" t="s">
        <v>550</v>
      </c>
      <c r="O3136" t="s">
        <v>1923</v>
      </c>
      <c r="P3136" t="s">
        <v>1924</v>
      </c>
      <c r="Q3136" t="s">
        <v>3199</v>
      </c>
    </row>
    <row r="3137" spans="1:17">
      <c r="A3137" t="s">
        <v>24742</v>
      </c>
      <c r="B3137" t="s">
        <v>24743</v>
      </c>
      <c r="C3137" t="s">
        <v>24744</v>
      </c>
      <c r="D3137" s="4">
        <v>45796.354444444441</v>
      </c>
      <c r="E3137" s="4">
        <v>45798.375</v>
      </c>
      <c r="F3137" s="4">
        <v>45798.392361111109</v>
      </c>
      <c r="G3137" s="4"/>
      <c r="H3137" t="s">
        <v>3155</v>
      </c>
      <c r="I3137" t="s">
        <v>3171</v>
      </c>
      <c r="J3137">
        <v>1002</v>
      </c>
      <c r="K3137" t="s">
        <v>3157</v>
      </c>
      <c r="L3137" t="s">
        <v>3245</v>
      </c>
      <c r="M3137" t="s">
        <v>549</v>
      </c>
      <c r="N3137" t="s">
        <v>550</v>
      </c>
      <c r="O3137" t="s">
        <v>551</v>
      </c>
      <c r="P3137" t="s">
        <v>242</v>
      </c>
      <c r="Q3137" t="s">
        <v>246</v>
      </c>
    </row>
    <row r="3138" spans="1:17">
      <c r="A3138" t="s">
        <v>3477</v>
      </c>
      <c r="B3138" t="s">
        <v>3478</v>
      </c>
      <c r="C3138" t="s">
        <v>24745</v>
      </c>
      <c r="D3138" s="4">
        <v>45796.354074074072</v>
      </c>
      <c r="E3138" s="4">
        <v>45797.479166666664</v>
      </c>
      <c r="F3138" s="4">
        <v>45797.496527777781</v>
      </c>
      <c r="G3138" s="4"/>
      <c r="H3138" t="s">
        <v>3155</v>
      </c>
      <c r="I3138" t="s">
        <v>3175</v>
      </c>
      <c r="J3138">
        <v>1001</v>
      </c>
      <c r="K3138" t="s">
        <v>3194</v>
      </c>
      <c r="L3138" t="s">
        <v>3245</v>
      </c>
      <c r="M3138" t="s">
        <v>549</v>
      </c>
      <c r="N3138" t="s">
        <v>550</v>
      </c>
      <c r="O3138" t="s">
        <v>136</v>
      </c>
      <c r="P3138" t="s">
        <v>147</v>
      </c>
      <c r="Q3138" t="s">
        <v>253</v>
      </c>
    </row>
    <row r="3139" spans="1:17">
      <c r="A3139" t="s">
        <v>24746</v>
      </c>
      <c r="B3139" t="s">
        <v>24747</v>
      </c>
      <c r="C3139" t="s">
        <v>24748</v>
      </c>
      <c r="D3139" s="4">
        <v>45796.352708333332</v>
      </c>
      <c r="E3139" s="4">
        <v>45796.916666666664</v>
      </c>
      <c r="F3139" s="4">
        <v>45796.934027777781</v>
      </c>
      <c r="G3139" s="4">
        <v>45796.928611111114</v>
      </c>
      <c r="H3139" t="s">
        <v>3155</v>
      </c>
      <c r="I3139" t="s">
        <v>3175</v>
      </c>
      <c r="J3139">
        <v>0</v>
      </c>
      <c r="K3139" t="s">
        <v>3157</v>
      </c>
      <c r="L3139" t="s">
        <v>3564</v>
      </c>
      <c r="M3139" t="s">
        <v>549</v>
      </c>
      <c r="N3139" t="s">
        <v>550</v>
      </c>
      <c r="O3139" t="s">
        <v>136</v>
      </c>
      <c r="P3139" t="s">
        <v>147</v>
      </c>
      <c r="Q3139" t="s">
        <v>254</v>
      </c>
    </row>
    <row r="3140" spans="1:17">
      <c r="A3140" t="s">
        <v>24749</v>
      </c>
      <c r="B3140" t="s">
        <v>24750</v>
      </c>
      <c r="C3140" t="s">
        <v>24751</v>
      </c>
      <c r="D3140" s="4">
        <v>45796.351365740738</v>
      </c>
      <c r="E3140" s="4">
        <v>45796.708333333336</v>
      </c>
      <c r="F3140" s="4">
        <v>45796.725694444445</v>
      </c>
      <c r="G3140" s="4"/>
      <c r="H3140" t="s">
        <v>3155</v>
      </c>
      <c r="I3140" t="s">
        <v>3171</v>
      </c>
      <c r="J3140">
        <v>0</v>
      </c>
      <c r="K3140" t="s">
        <v>3157</v>
      </c>
      <c r="L3140" t="s">
        <v>3593</v>
      </c>
      <c r="M3140" t="s">
        <v>549</v>
      </c>
      <c r="N3140" t="s">
        <v>550</v>
      </c>
      <c r="O3140" t="s">
        <v>136</v>
      </c>
      <c r="P3140" t="s">
        <v>139</v>
      </c>
      <c r="Q3140" t="s">
        <v>275</v>
      </c>
    </row>
    <row r="3141" spans="1:17">
      <c r="A3141" t="s">
        <v>24695</v>
      </c>
      <c r="B3141" t="s">
        <v>24696</v>
      </c>
      <c r="C3141" t="s">
        <v>24752</v>
      </c>
      <c r="D3141" s="4">
        <v>45796.346250000002</v>
      </c>
      <c r="E3141" s="4">
        <v>45797.3125</v>
      </c>
      <c r="F3141" s="4">
        <v>45797.329861111109</v>
      </c>
      <c r="G3141" s="4"/>
      <c r="H3141" t="s">
        <v>3155</v>
      </c>
      <c r="I3141" t="s">
        <v>3175</v>
      </c>
      <c r="J3141">
        <v>0</v>
      </c>
      <c r="K3141" t="s">
        <v>3157</v>
      </c>
      <c r="L3141" t="s">
        <v>3245</v>
      </c>
      <c r="M3141" t="s">
        <v>549</v>
      </c>
      <c r="N3141" t="s">
        <v>559</v>
      </c>
      <c r="O3141" t="s">
        <v>469</v>
      </c>
      <c r="P3141" t="s">
        <v>189</v>
      </c>
      <c r="Q3141" t="s">
        <v>190</v>
      </c>
    </row>
    <row r="3142" spans="1:17">
      <c r="A3142" t="s">
        <v>24753</v>
      </c>
      <c r="B3142" t="s">
        <v>24754</v>
      </c>
      <c r="C3142" t="s">
        <v>24755</v>
      </c>
      <c r="D3142" s="4">
        <v>45796.339120370372</v>
      </c>
      <c r="E3142" s="4">
        <v>45797.3125</v>
      </c>
      <c r="F3142" s="4">
        <v>45797.350694444445</v>
      </c>
      <c r="G3142" s="4">
        <v>45797.312962962962</v>
      </c>
      <c r="H3142" t="s">
        <v>3155</v>
      </c>
      <c r="I3142" t="s">
        <v>3156</v>
      </c>
      <c r="J3142">
        <v>0</v>
      </c>
      <c r="K3142" t="s">
        <v>3157</v>
      </c>
      <c r="L3142" t="s">
        <v>3564</v>
      </c>
      <c r="M3142" t="s">
        <v>549</v>
      </c>
      <c r="N3142" t="s">
        <v>550</v>
      </c>
      <c r="O3142" t="s">
        <v>551</v>
      </c>
      <c r="P3142" t="s">
        <v>149</v>
      </c>
      <c r="Q3142" t="s">
        <v>203</v>
      </c>
    </row>
    <row r="3143" spans="1:17">
      <c r="A3143" t="s">
        <v>23977</v>
      </c>
      <c r="B3143" t="s">
        <v>23978</v>
      </c>
      <c r="C3143" t="s">
        <v>24756</v>
      </c>
      <c r="D3143" s="4">
        <v>45796.336111111108</v>
      </c>
      <c r="E3143" s="4">
        <v>45798.4375</v>
      </c>
      <c r="F3143" s="4">
        <v>45798.454861111109</v>
      </c>
      <c r="G3143" s="4"/>
      <c r="H3143" t="s">
        <v>3155</v>
      </c>
      <c r="I3143" t="s">
        <v>3291</v>
      </c>
      <c r="J3143">
        <v>0</v>
      </c>
      <c r="K3143" t="s">
        <v>3194</v>
      </c>
      <c r="L3143" t="s">
        <v>3245</v>
      </c>
      <c r="M3143" t="s">
        <v>549</v>
      </c>
      <c r="N3143" t="s">
        <v>550</v>
      </c>
      <c r="O3143" t="s">
        <v>136</v>
      </c>
      <c r="P3143" t="s">
        <v>283</v>
      </c>
      <c r="Q3143" t="s">
        <v>286</v>
      </c>
    </row>
    <row r="3144" spans="1:17">
      <c r="A3144" t="s">
        <v>24757</v>
      </c>
      <c r="B3144" t="s">
        <v>24758</v>
      </c>
      <c r="C3144" t="s">
        <v>24759</v>
      </c>
      <c r="D3144" s="4">
        <v>45796.335625</v>
      </c>
      <c r="E3144" s="4">
        <v>45800.833333333336</v>
      </c>
      <c r="F3144" s="4">
        <v>45800.871527777781</v>
      </c>
      <c r="G3144" s="4"/>
      <c r="H3144" t="s">
        <v>3155</v>
      </c>
      <c r="I3144" t="s">
        <v>3209</v>
      </c>
      <c r="J3144">
        <v>0</v>
      </c>
      <c r="K3144" t="s">
        <v>3157</v>
      </c>
      <c r="L3144" t="s">
        <v>3593</v>
      </c>
      <c r="M3144" t="s">
        <v>549</v>
      </c>
      <c r="N3144" t="s">
        <v>550</v>
      </c>
      <c r="O3144" t="s">
        <v>136</v>
      </c>
      <c r="P3144" t="s">
        <v>143</v>
      </c>
      <c r="Q3144" t="s">
        <v>311</v>
      </c>
    </row>
    <row r="3145" spans="1:17">
      <c r="A3145" t="s">
        <v>24760</v>
      </c>
      <c r="B3145" t="s">
        <v>24761</v>
      </c>
      <c r="C3145" t="s">
        <v>24762</v>
      </c>
      <c r="D3145" s="4">
        <v>45796.334918981483</v>
      </c>
      <c r="E3145" s="4">
        <v>45805.333333333336</v>
      </c>
      <c r="F3145" s="4">
        <v>45805.371527777781</v>
      </c>
      <c r="G3145" s="4">
        <v>45805.334120370368</v>
      </c>
      <c r="H3145" t="s">
        <v>3155</v>
      </c>
      <c r="I3145" t="s">
        <v>3156</v>
      </c>
      <c r="J3145">
        <v>0</v>
      </c>
      <c r="K3145" t="s">
        <v>3194</v>
      </c>
      <c r="L3145" t="s">
        <v>3564</v>
      </c>
      <c r="M3145" t="s">
        <v>549</v>
      </c>
      <c r="N3145" t="s">
        <v>550</v>
      </c>
      <c r="O3145" t="s">
        <v>551</v>
      </c>
      <c r="P3145" t="s">
        <v>149</v>
      </c>
      <c r="Q3145" t="s">
        <v>200</v>
      </c>
    </row>
    <row r="3146" spans="1:17">
      <c r="A3146" t="s">
        <v>24763</v>
      </c>
      <c r="B3146" t="s">
        <v>24764</v>
      </c>
      <c r="C3146" t="s">
        <v>24765</v>
      </c>
      <c r="D3146" s="4">
        <v>45796.332094907404</v>
      </c>
      <c r="E3146" s="4">
        <v>45797.3125</v>
      </c>
      <c r="F3146" s="4">
        <v>45797.329861111109</v>
      </c>
      <c r="G3146" s="4">
        <v>45797.311724537038</v>
      </c>
      <c r="H3146" t="s">
        <v>3155</v>
      </c>
      <c r="I3146" t="s">
        <v>3171</v>
      </c>
      <c r="J3146">
        <v>0</v>
      </c>
      <c r="K3146" t="s">
        <v>3194</v>
      </c>
      <c r="L3146" t="s">
        <v>3564</v>
      </c>
      <c r="M3146" t="s">
        <v>549</v>
      </c>
      <c r="N3146" t="s">
        <v>559</v>
      </c>
      <c r="O3146" t="s">
        <v>469</v>
      </c>
      <c r="P3146" t="s">
        <v>189</v>
      </c>
      <c r="Q3146" t="s">
        <v>199</v>
      </c>
    </row>
    <row r="3147" spans="1:17">
      <c r="A3147" t="s">
        <v>24664</v>
      </c>
      <c r="B3147" t="s">
        <v>24665</v>
      </c>
      <c r="C3147" t="s">
        <v>24766</v>
      </c>
      <c r="D3147" s="4">
        <v>45796.321747685186</v>
      </c>
      <c r="E3147" s="4">
        <v>45796.895833333336</v>
      </c>
      <c r="F3147" s="4">
        <v>45796.934027777781</v>
      </c>
      <c r="G3147" s="4"/>
      <c r="H3147" t="s">
        <v>3155</v>
      </c>
      <c r="I3147" t="s">
        <v>3156</v>
      </c>
      <c r="J3147">
        <v>0</v>
      </c>
      <c r="K3147" t="s">
        <v>3157</v>
      </c>
      <c r="L3147" t="s">
        <v>3245</v>
      </c>
      <c r="M3147" t="s">
        <v>549</v>
      </c>
      <c r="N3147" t="s">
        <v>550</v>
      </c>
      <c r="O3147" t="s">
        <v>136</v>
      </c>
      <c r="P3147" t="s">
        <v>147</v>
      </c>
      <c r="Q3147" t="s">
        <v>21124</v>
      </c>
    </row>
    <row r="3148" spans="1:17">
      <c r="A3148" t="s">
        <v>22981</v>
      </c>
      <c r="B3148" t="s">
        <v>22982</v>
      </c>
      <c r="C3148" t="s">
        <v>24767</v>
      </c>
      <c r="D3148" s="4">
        <v>45796.318333333336</v>
      </c>
      <c r="E3148" s="4">
        <v>45798.333333333336</v>
      </c>
      <c r="F3148" s="4">
        <v>45798.350694444445</v>
      </c>
      <c r="G3148" s="4"/>
      <c r="H3148" t="s">
        <v>3155</v>
      </c>
      <c r="I3148" t="s">
        <v>3175</v>
      </c>
      <c r="J3148">
        <v>0</v>
      </c>
      <c r="K3148" t="s">
        <v>3157</v>
      </c>
      <c r="L3148" t="s">
        <v>3593</v>
      </c>
      <c r="M3148" t="s">
        <v>549</v>
      </c>
      <c r="N3148" t="s">
        <v>550</v>
      </c>
      <c r="O3148" t="s">
        <v>551</v>
      </c>
      <c r="P3148" t="s">
        <v>149</v>
      </c>
      <c r="Q3148" t="s">
        <v>200</v>
      </c>
    </row>
    <row r="3149" spans="1:17">
      <c r="A3149" t="s">
        <v>24768</v>
      </c>
      <c r="B3149" t="s">
        <v>24769</v>
      </c>
      <c r="C3149" t="s">
        <v>24770</v>
      </c>
      <c r="D3149" s="4">
        <v>45796.313275462962</v>
      </c>
      <c r="E3149" s="4">
        <v>45801.583333333336</v>
      </c>
      <c r="F3149" s="4">
        <v>45801.621527777781</v>
      </c>
      <c r="G3149" s="4"/>
      <c r="H3149" t="s">
        <v>3155</v>
      </c>
      <c r="I3149" t="s">
        <v>3209</v>
      </c>
      <c r="J3149">
        <v>0</v>
      </c>
      <c r="K3149" t="s">
        <v>3227</v>
      </c>
      <c r="L3149" t="s">
        <v>3593</v>
      </c>
      <c r="M3149" t="s">
        <v>549</v>
      </c>
      <c r="N3149" t="s">
        <v>550</v>
      </c>
      <c r="O3149" t="s">
        <v>136</v>
      </c>
      <c r="P3149" t="s">
        <v>292</v>
      </c>
      <c r="Q3149" t="s">
        <v>293</v>
      </c>
    </row>
    <row r="3150" spans="1:17">
      <c r="A3150" t="s">
        <v>20778</v>
      </c>
      <c r="B3150" t="s">
        <v>20779</v>
      </c>
      <c r="C3150" t="s">
        <v>24771</v>
      </c>
      <c r="D3150" s="4">
        <v>45796.308958333335</v>
      </c>
      <c r="E3150" s="4">
        <v>45797.4375</v>
      </c>
      <c r="F3150" s="4">
        <v>45797.454861111109</v>
      </c>
      <c r="G3150" s="4"/>
      <c r="H3150" t="s">
        <v>3155</v>
      </c>
      <c r="I3150" t="s">
        <v>3512</v>
      </c>
      <c r="J3150">
        <v>1</v>
      </c>
      <c r="K3150" t="s">
        <v>3157</v>
      </c>
      <c r="L3150" t="s">
        <v>3593</v>
      </c>
      <c r="M3150" t="s">
        <v>549</v>
      </c>
      <c r="N3150" t="s">
        <v>550</v>
      </c>
      <c r="O3150" t="s">
        <v>136</v>
      </c>
      <c r="P3150" t="s">
        <v>147</v>
      </c>
      <c r="Q3150" t="s">
        <v>255</v>
      </c>
    </row>
    <row r="3151" spans="1:17">
      <c r="A3151" t="s">
        <v>24772</v>
      </c>
      <c r="B3151" t="s">
        <v>24773</v>
      </c>
      <c r="C3151" t="s">
        <v>24774</v>
      </c>
      <c r="D3151" s="4">
        <v>45796.305150462962</v>
      </c>
      <c r="E3151" s="4">
        <v>45802.416666666664</v>
      </c>
      <c r="F3151" s="4">
        <v>45802.434027777781</v>
      </c>
      <c r="G3151" s="4"/>
      <c r="H3151" t="s">
        <v>3155</v>
      </c>
      <c r="I3151" t="s">
        <v>3184</v>
      </c>
      <c r="J3151">
        <v>0</v>
      </c>
      <c r="K3151" t="s">
        <v>3157</v>
      </c>
      <c r="L3151" t="s">
        <v>3593</v>
      </c>
      <c r="M3151" t="s">
        <v>549</v>
      </c>
      <c r="N3151" t="s">
        <v>550</v>
      </c>
      <c r="O3151" t="s">
        <v>616</v>
      </c>
      <c r="P3151" t="s">
        <v>314</v>
      </c>
      <c r="Q3151" t="s">
        <v>318</v>
      </c>
    </row>
    <row r="3152" spans="1:17">
      <c r="A3152" t="s">
        <v>23898</v>
      </c>
      <c r="B3152" t="s">
        <v>23899</v>
      </c>
      <c r="C3152" t="s">
        <v>24775</v>
      </c>
      <c r="D3152" s="4">
        <v>45796.304872685185</v>
      </c>
      <c r="E3152" s="4">
        <v>45799.416666666664</v>
      </c>
      <c r="F3152" s="4">
        <v>45799.434027777781</v>
      </c>
      <c r="G3152" s="4"/>
      <c r="H3152" t="s">
        <v>3155</v>
      </c>
      <c r="I3152" t="s">
        <v>3512</v>
      </c>
      <c r="J3152">
        <v>1</v>
      </c>
      <c r="K3152" t="s">
        <v>3157</v>
      </c>
      <c r="L3152" t="s">
        <v>3245</v>
      </c>
      <c r="M3152" t="s">
        <v>549</v>
      </c>
      <c r="N3152" t="s">
        <v>550</v>
      </c>
      <c r="O3152" t="s">
        <v>551</v>
      </c>
      <c r="P3152" t="s">
        <v>149</v>
      </c>
      <c r="Q3152" t="s">
        <v>205</v>
      </c>
    </row>
    <row r="3153" spans="1:17">
      <c r="A3153" t="s">
        <v>23827</v>
      </c>
      <c r="B3153" t="s">
        <v>23828</v>
      </c>
      <c r="C3153" t="s">
        <v>24776</v>
      </c>
      <c r="D3153" s="4">
        <v>45796.302256944444</v>
      </c>
      <c r="E3153" s="4">
        <v>45798.708333333336</v>
      </c>
      <c r="F3153" s="4">
        <v>45798.725694444445</v>
      </c>
      <c r="G3153" s="4"/>
      <c r="H3153" t="s">
        <v>3155</v>
      </c>
      <c r="I3153" t="s">
        <v>3171</v>
      </c>
      <c r="J3153">
        <v>1002</v>
      </c>
      <c r="K3153" t="s">
        <v>3157</v>
      </c>
      <c r="L3153" t="s">
        <v>3245</v>
      </c>
      <c r="M3153" t="s">
        <v>549</v>
      </c>
      <c r="N3153" t="s">
        <v>550</v>
      </c>
      <c r="O3153" t="s">
        <v>136</v>
      </c>
      <c r="P3153" t="s">
        <v>143</v>
      </c>
      <c r="Q3153" t="s">
        <v>310</v>
      </c>
    </row>
    <row r="3154" spans="1:17">
      <c r="A3154" t="s">
        <v>24777</v>
      </c>
      <c r="B3154" t="s">
        <v>24778</v>
      </c>
      <c r="C3154" t="s">
        <v>24779</v>
      </c>
      <c r="D3154" s="4">
        <v>45796.300335648149</v>
      </c>
      <c r="E3154" s="4">
        <v>45802.416666666664</v>
      </c>
      <c r="F3154" s="4">
        <v>45802.434027777781</v>
      </c>
      <c r="G3154" s="4">
        <v>45802.416284722225</v>
      </c>
      <c r="H3154" t="s">
        <v>3155</v>
      </c>
      <c r="I3154" t="s">
        <v>3162</v>
      </c>
      <c r="J3154">
        <v>0</v>
      </c>
      <c r="K3154" t="s">
        <v>3358</v>
      </c>
      <c r="L3154" t="s">
        <v>3564</v>
      </c>
      <c r="M3154" t="s">
        <v>549</v>
      </c>
      <c r="N3154" t="s">
        <v>550</v>
      </c>
      <c r="O3154" t="s">
        <v>1923</v>
      </c>
      <c r="P3154" t="s">
        <v>1924</v>
      </c>
      <c r="Q3154" t="s">
        <v>3180</v>
      </c>
    </row>
    <row r="3155" spans="1:17">
      <c r="A3155" t="s">
        <v>23545</v>
      </c>
      <c r="B3155" t="s">
        <v>23546</v>
      </c>
      <c r="C3155" t="s">
        <v>24780</v>
      </c>
      <c r="D3155" s="4">
        <v>45796.29415509259</v>
      </c>
      <c r="E3155" s="4">
        <v>45797.791666666664</v>
      </c>
      <c r="F3155" s="4">
        <v>45797.829861111109</v>
      </c>
      <c r="G3155" s="4"/>
      <c r="H3155" t="s">
        <v>3155</v>
      </c>
      <c r="I3155" t="s">
        <v>3156</v>
      </c>
      <c r="J3155">
        <v>0</v>
      </c>
      <c r="K3155" t="s">
        <v>3157</v>
      </c>
      <c r="L3155" t="s">
        <v>3245</v>
      </c>
      <c r="M3155" t="s">
        <v>549</v>
      </c>
      <c r="N3155" t="s">
        <v>550</v>
      </c>
      <c r="O3155" t="s">
        <v>136</v>
      </c>
      <c r="P3155" t="s">
        <v>264</v>
      </c>
      <c r="Q3155" t="s">
        <v>265</v>
      </c>
    </row>
    <row r="3156" spans="1:17">
      <c r="A3156" t="s">
        <v>24781</v>
      </c>
      <c r="B3156" t="s">
        <v>24782</v>
      </c>
      <c r="C3156" t="s">
        <v>24783</v>
      </c>
      <c r="D3156" s="4">
        <v>45796.292395833334</v>
      </c>
      <c r="E3156" s="4">
        <v>45799.416666666664</v>
      </c>
      <c r="F3156" s="4">
        <v>45799.454861111109</v>
      </c>
      <c r="G3156" s="4"/>
      <c r="H3156" t="s">
        <v>3155</v>
      </c>
      <c r="I3156" t="s">
        <v>3240</v>
      </c>
      <c r="J3156">
        <v>1001</v>
      </c>
      <c r="K3156" t="s">
        <v>3157</v>
      </c>
      <c r="L3156" t="s">
        <v>3245</v>
      </c>
      <c r="M3156" t="s">
        <v>549</v>
      </c>
      <c r="N3156" t="s">
        <v>550</v>
      </c>
      <c r="O3156" t="s">
        <v>136</v>
      </c>
      <c r="P3156" t="s">
        <v>264</v>
      </c>
      <c r="Q3156" t="s">
        <v>265</v>
      </c>
    </row>
    <row r="3157" spans="1:17">
      <c r="A3157" t="s">
        <v>24784</v>
      </c>
      <c r="B3157" t="s">
        <v>24785</v>
      </c>
      <c r="C3157" t="s">
        <v>24786</v>
      </c>
      <c r="D3157" s="4">
        <v>45796.287511574075</v>
      </c>
      <c r="E3157" s="4">
        <v>45797.4375</v>
      </c>
      <c r="F3157" s="4">
        <v>45797.454861111109</v>
      </c>
      <c r="G3157" s="4">
        <v>45797.43236111111</v>
      </c>
      <c r="H3157" t="s">
        <v>3155</v>
      </c>
      <c r="I3157" t="s">
        <v>3175</v>
      </c>
      <c r="J3157">
        <v>0</v>
      </c>
      <c r="K3157" t="s">
        <v>3157</v>
      </c>
      <c r="L3157" t="s">
        <v>3564</v>
      </c>
      <c r="M3157" t="s">
        <v>549</v>
      </c>
      <c r="N3157" t="s">
        <v>550</v>
      </c>
      <c r="O3157" t="s">
        <v>551</v>
      </c>
      <c r="P3157" t="s">
        <v>149</v>
      </c>
      <c r="Q3157" t="s">
        <v>212</v>
      </c>
    </row>
    <row r="3158" spans="1:17">
      <c r="A3158" t="s">
        <v>24491</v>
      </c>
      <c r="B3158" t="s">
        <v>24492</v>
      </c>
      <c r="C3158" t="s">
        <v>24787</v>
      </c>
      <c r="D3158" s="4">
        <v>45796.277604166666</v>
      </c>
      <c r="E3158" s="4">
        <v>45798.3125</v>
      </c>
      <c r="F3158" s="4">
        <v>45798.350694444445</v>
      </c>
      <c r="G3158" s="4"/>
      <c r="H3158" t="s">
        <v>3155</v>
      </c>
      <c r="I3158" t="s">
        <v>3209</v>
      </c>
      <c r="J3158">
        <v>0</v>
      </c>
      <c r="K3158" t="s">
        <v>3157</v>
      </c>
      <c r="L3158" t="s">
        <v>3245</v>
      </c>
      <c r="M3158" t="s">
        <v>549</v>
      </c>
      <c r="N3158" t="s">
        <v>550</v>
      </c>
      <c r="O3158" t="s">
        <v>136</v>
      </c>
      <c r="P3158" t="s">
        <v>264</v>
      </c>
      <c r="Q3158" t="s">
        <v>266</v>
      </c>
    </row>
    <row r="3159" spans="1:17">
      <c r="A3159" t="s">
        <v>24788</v>
      </c>
      <c r="B3159" t="s">
        <v>24789</v>
      </c>
      <c r="C3159" t="s">
        <v>24790</v>
      </c>
      <c r="D3159" s="4">
        <v>45796.277499999997</v>
      </c>
      <c r="E3159" s="4">
        <v>45804.354166666664</v>
      </c>
      <c r="F3159" s="4">
        <v>45804.371527777781</v>
      </c>
      <c r="G3159" s="4"/>
      <c r="H3159" t="s">
        <v>3155</v>
      </c>
      <c r="I3159" t="s">
        <v>3171</v>
      </c>
      <c r="J3159">
        <v>1001</v>
      </c>
      <c r="K3159" t="s">
        <v>3157</v>
      </c>
      <c r="L3159" t="s">
        <v>3245</v>
      </c>
      <c r="M3159" t="s">
        <v>549</v>
      </c>
      <c r="N3159" t="s">
        <v>550</v>
      </c>
      <c r="O3159" t="s">
        <v>551</v>
      </c>
      <c r="P3159" t="s">
        <v>149</v>
      </c>
      <c r="Q3159" t="s">
        <v>206</v>
      </c>
    </row>
    <row r="3160" spans="1:17">
      <c r="A3160" t="s">
        <v>24365</v>
      </c>
      <c r="B3160" t="s">
        <v>24366</v>
      </c>
      <c r="C3160" t="s">
        <v>24791</v>
      </c>
      <c r="D3160" s="4">
        <v>45796.274780092594</v>
      </c>
      <c r="E3160" s="4">
        <v>45802.458333333336</v>
      </c>
      <c r="F3160" s="4">
        <v>45802.475694444445</v>
      </c>
      <c r="G3160" s="4"/>
      <c r="H3160" t="s">
        <v>3155</v>
      </c>
      <c r="I3160" t="s">
        <v>3171</v>
      </c>
      <c r="J3160">
        <v>0</v>
      </c>
      <c r="K3160" t="s">
        <v>3157</v>
      </c>
      <c r="L3160" t="s">
        <v>3245</v>
      </c>
      <c r="M3160" t="s">
        <v>549</v>
      </c>
      <c r="N3160" t="s">
        <v>550</v>
      </c>
      <c r="O3160" t="s">
        <v>551</v>
      </c>
      <c r="P3160" t="s">
        <v>141</v>
      </c>
      <c r="Q3160" t="s">
        <v>231</v>
      </c>
    </row>
    <row r="3161" spans="1:17">
      <c r="A3161" t="s">
        <v>24400</v>
      </c>
      <c r="B3161" t="s">
        <v>24401</v>
      </c>
      <c r="C3161" t="s">
        <v>24792</v>
      </c>
      <c r="D3161" s="4">
        <v>45796.271898148145</v>
      </c>
      <c r="E3161" s="4">
        <v>45798.75</v>
      </c>
      <c r="F3161" s="4">
        <v>45798.767361111109</v>
      </c>
      <c r="G3161" s="4"/>
      <c r="H3161" t="s">
        <v>3155</v>
      </c>
      <c r="I3161" t="s">
        <v>3171</v>
      </c>
      <c r="J3161">
        <v>0</v>
      </c>
      <c r="K3161" t="s">
        <v>3157</v>
      </c>
      <c r="L3161" t="s">
        <v>3245</v>
      </c>
      <c r="M3161" t="s">
        <v>549</v>
      </c>
      <c r="N3161" t="s">
        <v>550</v>
      </c>
      <c r="O3161" t="s">
        <v>551</v>
      </c>
      <c r="P3161" t="s">
        <v>141</v>
      </c>
      <c r="Q3161" t="s">
        <v>232</v>
      </c>
    </row>
    <row r="3162" spans="1:17">
      <c r="A3162" t="s">
        <v>24793</v>
      </c>
      <c r="B3162" t="s">
        <v>24794</v>
      </c>
      <c r="C3162" t="s">
        <v>24795</v>
      </c>
      <c r="D3162" s="4">
        <v>45796.26903935185</v>
      </c>
      <c r="E3162" s="4">
        <v>45799.375</v>
      </c>
      <c r="F3162" s="4">
        <v>45799.392361111109</v>
      </c>
      <c r="G3162" s="4">
        <v>45799.373935185184</v>
      </c>
      <c r="H3162" t="s">
        <v>3155</v>
      </c>
      <c r="I3162" t="s">
        <v>3586</v>
      </c>
      <c r="J3162">
        <v>1</v>
      </c>
      <c r="K3162" t="s">
        <v>3198</v>
      </c>
      <c r="L3162" t="s">
        <v>3564</v>
      </c>
      <c r="M3162" t="s">
        <v>549</v>
      </c>
      <c r="N3162" t="s">
        <v>550</v>
      </c>
      <c r="O3162" t="s">
        <v>1923</v>
      </c>
      <c r="P3162" t="s">
        <v>1924</v>
      </c>
      <c r="Q3162" t="s">
        <v>3180</v>
      </c>
    </row>
    <row r="3163" spans="1:17">
      <c r="A3163" t="s">
        <v>21929</v>
      </c>
      <c r="B3163" t="s">
        <v>24796</v>
      </c>
      <c r="C3163" t="s">
        <v>24797</v>
      </c>
      <c r="D3163" s="4">
        <v>45796.26289351852</v>
      </c>
      <c r="E3163" s="4">
        <v>45798.291666666664</v>
      </c>
      <c r="F3163" s="4">
        <v>45798.329861111109</v>
      </c>
      <c r="G3163" s="4"/>
      <c r="H3163" t="s">
        <v>3155</v>
      </c>
      <c r="I3163" t="s">
        <v>3156</v>
      </c>
      <c r="J3163">
        <v>0</v>
      </c>
      <c r="K3163" t="s">
        <v>3157</v>
      </c>
      <c r="L3163" t="s">
        <v>3245</v>
      </c>
      <c r="M3163" t="s">
        <v>549</v>
      </c>
      <c r="N3163" t="s">
        <v>559</v>
      </c>
      <c r="O3163" t="s">
        <v>469</v>
      </c>
      <c r="P3163" t="s">
        <v>189</v>
      </c>
      <c r="Q3163" t="s">
        <v>193</v>
      </c>
    </row>
    <row r="3164" spans="1:17">
      <c r="A3164" t="s">
        <v>21222</v>
      </c>
      <c r="B3164" t="s">
        <v>21223</v>
      </c>
      <c r="C3164" t="s">
        <v>24798</v>
      </c>
      <c r="D3164" s="4">
        <v>45796.258715277778</v>
      </c>
      <c r="E3164" s="4">
        <v>45802.270833333336</v>
      </c>
      <c r="F3164" s="4">
        <v>45802.288194444445</v>
      </c>
      <c r="G3164" s="4"/>
      <c r="H3164" t="s">
        <v>3155</v>
      </c>
      <c r="I3164" t="s">
        <v>3291</v>
      </c>
      <c r="J3164">
        <v>0</v>
      </c>
      <c r="K3164" t="s">
        <v>3194</v>
      </c>
      <c r="L3164" t="s">
        <v>3245</v>
      </c>
      <c r="M3164" t="s">
        <v>549</v>
      </c>
      <c r="N3164" t="s">
        <v>550</v>
      </c>
      <c r="O3164" t="s">
        <v>551</v>
      </c>
      <c r="P3164" t="s">
        <v>145</v>
      </c>
      <c r="Q3164" t="s">
        <v>222</v>
      </c>
    </row>
    <row r="3165" spans="1:17">
      <c r="A3165" t="s">
        <v>24799</v>
      </c>
      <c r="B3165" t="s">
        <v>24800</v>
      </c>
      <c r="C3165" t="s">
        <v>24801</v>
      </c>
      <c r="D3165" s="4">
        <v>45796.255509259259</v>
      </c>
      <c r="E3165" s="4">
        <v>45803.416666666664</v>
      </c>
      <c r="F3165" s="4">
        <v>45803.434027777781</v>
      </c>
      <c r="G3165" s="4">
        <v>45803.417164351849</v>
      </c>
      <c r="H3165" t="s">
        <v>3155</v>
      </c>
      <c r="I3165" t="s">
        <v>3512</v>
      </c>
      <c r="J3165">
        <v>1</v>
      </c>
      <c r="K3165" t="s">
        <v>3157</v>
      </c>
      <c r="L3165" t="s">
        <v>3564</v>
      </c>
      <c r="M3165" t="s">
        <v>549</v>
      </c>
      <c r="N3165" t="s">
        <v>550</v>
      </c>
      <c r="O3165" t="s">
        <v>136</v>
      </c>
      <c r="P3165" t="s">
        <v>147</v>
      </c>
      <c r="Q3165" t="s">
        <v>257</v>
      </c>
    </row>
    <row r="3166" spans="1:17">
      <c r="A3166" t="s">
        <v>24802</v>
      </c>
      <c r="B3166" t="s">
        <v>24803</v>
      </c>
      <c r="C3166" t="s">
        <v>24804</v>
      </c>
      <c r="D3166" s="4">
        <v>45796.24658564815</v>
      </c>
      <c r="E3166" s="4">
        <v>45798.270833333336</v>
      </c>
      <c r="F3166" s="4">
        <v>45798.288194444445</v>
      </c>
      <c r="G3166" s="4">
        <v>45798.266863425924</v>
      </c>
      <c r="H3166" t="s">
        <v>3155</v>
      </c>
      <c r="I3166" t="s">
        <v>3175</v>
      </c>
      <c r="J3166">
        <v>0</v>
      </c>
      <c r="K3166" t="s">
        <v>3157</v>
      </c>
      <c r="L3166" t="s">
        <v>3564</v>
      </c>
      <c r="M3166" t="s">
        <v>549</v>
      </c>
      <c r="N3166" t="s">
        <v>550</v>
      </c>
      <c r="O3166" t="s">
        <v>616</v>
      </c>
      <c r="P3166" t="s">
        <v>314</v>
      </c>
      <c r="Q3166" t="s">
        <v>33152</v>
      </c>
    </row>
    <row r="3167" spans="1:17">
      <c r="A3167" t="s">
        <v>24805</v>
      </c>
      <c r="B3167" t="s">
        <v>24806</v>
      </c>
      <c r="C3167" t="s">
        <v>24807</v>
      </c>
      <c r="D3167" s="4">
        <v>45796.245115740741</v>
      </c>
      <c r="E3167" s="4">
        <v>45797.3125</v>
      </c>
      <c r="F3167" s="4">
        <v>45797.329861111109</v>
      </c>
      <c r="G3167" s="4">
        <v>45797.311469907407</v>
      </c>
      <c r="H3167" t="s">
        <v>3155</v>
      </c>
      <c r="I3167" t="s">
        <v>3171</v>
      </c>
      <c r="J3167">
        <v>1001</v>
      </c>
      <c r="K3167" t="s">
        <v>3157</v>
      </c>
      <c r="L3167" t="s">
        <v>3564</v>
      </c>
      <c r="M3167" t="s">
        <v>549</v>
      </c>
      <c r="N3167" t="s">
        <v>550</v>
      </c>
      <c r="O3167" t="s">
        <v>136</v>
      </c>
      <c r="P3167" t="s">
        <v>147</v>
      </c>
      <c r="Q3167" t="s">
        <v>253</v>
      </c>
    </row>
    <row r="3168" spans="1:17">
      <c r="A3168" t="s">
        <v>24763</v>
      </c>
      <c r="B3168" t="s">
        <v>24764</v>
      </c>
      <c r="C3168" t="s">
        <v>24808</v>
      </c>
      <c r="D3168" s="4">
        <v>45796.243634259263</v>
      </c>
      <c r="E3168" s="4">
        <v>45799.291666666664</v>
      </c>
      <c r="F3168" s="4">
        <v>45799.309027777781</v>
      </c>
      <c r="G3168" s="4"/>
      <c r="H3168" t="s">
        <v>3155</v>
      </c>
      <c r="I3168" t="s">
        <v>3171</v>
      </c>
      <c r="J3168">
        <v>0</v>
      </c>
      <c r="K3168" t="s">
        <v>3194</v>
      </c>
      <c r="L3168" t="s">
        <v>3245</v>
      </c>
      <c r="M3168" t="s">
        <v>549</v>
      </c>
      <c r="N3168" t="s">
        <v>559</v>
      </c>
      <c r="O3168" t="s">
        <v>469</v>
      </c>
      <c r="P3168" t="s">
        <v>189</v>
      </c>
      <c r="Q3168" t="s">
        <v>199</v>
      </c>
    </row>
    <row r="3169" spans="1:17">
      <c r="A3169" t="s">
        <v>24809</v>
      </c>
      <c r="B3169" t="s">
        <v>24810</v>
      </c>
      <c r="C3169" t="s">
        <v>24811</v>
      </c>
      <c r="D3169" s="4">
        <v>45796.242395833331</v>
      </c>
      <c r="E3169" s="4">
        <v>45799.416666666664</v>
      </c>
      <c r="F3169" s="4">
        <v>45799.454861111109</v>
      </c>
      <c r="G3169" s="4"/>
      <c r="H3169" t="s">
        <v>3155</v>
      </c>
      <c r="I3169" t="s">
        <v>3240</v>
      </c>
      <c r="J3169">
        <v>1002</v>
      </c>
      <c r="K3169" t="s">
        <v>3157</v>
      </c>
      <c r="L3169" t="s">
        <v>3245</v>
      </c>
      <c r="M3169" t="s">
        <v>549</v>
      </c>
      <c r="N3169" t="s">
        <v>559</v>
      </c>
      <c r="O3169" t="s">
        <v>469</v>
      </c>
      <c r="P3169" t="s">
        <v>189</v>
      </c>
      <c r="Q3169" t="s">
        <v>196</v>
      </c>
    </row>
    <row r="3170" spans="1:17">
      <c r="A3170" t="s">
        <v>24802</v>
      </c>
      <c r="B3170" t="s">
        <v>24803</v>
      </c>
      <c r="C3170" t="s">
        <v>24812</v>
      </c>
      <c r="D3170" s="4">
        <v>45796.24046296296</v>
      </c>
      <c r="E3170" s="4">
        <v>45797.25</v>
      </c>
      <c r="F3170" s="4">
        <v>45797.267361111109</v>
      </c>
      <c r="G3170" s="4"/>
      <c r="H3170" t="s">
        <v>3155</v>
      </c>
      <c r="I3170" t="s">
        <v>3175</v>
      </c>
      <c r="J3170">
        <v>0</v>
      </c>
      <c r="K3170" t="s">
        <v>3157</v>
      </c>
      <c r="L3170" t="s">
        <v>3245</v>
      </c>
      <c r="M3170" t="s">
        <v>549</v>
      </c>
      <c r="N3170" t="s">
        <v>550</v>
      </c>
      <c r="O3170" t="s">
        <v>616</v>
      </c>
      <c r="P3170" t="s">
        <v>314</v>
      </c>
      <c r="Q3170" t="s">
        <v>33152</v>
      </c>
    </row>
    <row r="3171" spans="1:17">
      <c r="A3171" t="s">
        <v>24813</v>
      </c>
      <c r="B3171" t="s">
        <v>24814</v>
      </c>
      <c r="C3171" t="s">
        <v>24815</v>
      </c>
      <c r="D3171" s="4">
        <v>45796.239629629628</v>
      </c>
      <c r="E3171" s="4">
        <v>45803.166666666664</v>
      </c>
      <c r="F3171" s="4">
        <v>45803.184027777781</v>
      </c>
      <c r="G3171" s="4"/>
      <c r="H3171" t="s">
        <v>3155</v>
      </c>
      <c r="I3171" t="s">
        <v>3184</v>
      </c>
      <c r="J3171">
        <v>1002</v>
      </c>
      <c r="K3171" t="s">
        <v>3157</v>
      </c>
      <c r="L3171" t="s">
        <v>3245</v>
      </c>
      <c r="M3171" t="s">
        <v>549</v>
      </c>
      <c r="N3171" t="s">
        <v>550</v>
      </c>
      <c r="O3171" t="s">
        <v>616</v>
      </c>
      <c r="P3171" t="s">
        <v>314</v>
      </c>
      <c r="Q3171" t="s">
        <v>315</v>
      </c>
    </row>
    <row r="3172" spans="1:17">
      <c r="A3172" t="s">
        <v>24816</v>
      </c>
      <c r="B3172" t="s">
        <v>24817</v>
      </c>
      <c r="C3172" t="s">
        <v>24818</v>
      </c>
      <c r="D3172" s="4">
        <v>45796.234386574077</v>
      </c>
      <c r="E3172" s="4">
        <v>45798.4375</v>
      </c>
      <c r="F3172" s="4">
        <v>45798.454861111109</v>
      </c>
      <c r="G3172" s="4">
        <v>45798.43409722222</v>
      </c>
      <c r="H3172" t="s">
        <v>3155</v>
      </c>
      <c r="I3172" t="s">
        <v>3175</v>
      </c>
      <c r="J3172">
        <v>0</v>
      </c>
      <c r="K3172" t="s">
        <v>3157</v>
      </c>
      <c r="L3172" t="s">
        <v>3564</v>
      </c>
      <c r="M3172" t="s">
        <v>549</v>
      </c>
      <c r="N3172" t="s">
        <v>550</v>
      </c>
      <c r="O3172" t="s">
        <v>551</v>
      </c>
      <c r="P3172" t="s">
        <v>149</v>
      </c>
      <c r="Q3172" t="s">
        <v>200</v>
      </c>
    </row>
    <row r="3173" spans="1:17">
      <c r="A3173" t="s">
        <v>24819</v>
      </c>
      <c r="B3173" t="s">
        <v>24820</v>
      </c>
      <c r="C3173" t="s">
        <v>24821</v>
      </c>
      <c r="D3173" s="4">
        <v>45796.232951388891</v>
      </c>
      <c r="E3173" s="4">
        <v>45797.291666666664</v>
      </c>
      <c r="F3173" s="4">
        <v>45797.309027777781</v>
      </c>
      <c r="G3173" s="4"/>
      <c r="H3173" t="s">
        <v>3155</v>
      </c>
      <c r="I3173" t="s">
        <v>3175</v>
      </c>
      <c r="J3173">
        <v>0</v>
      </c>
      <c r="K3173" t="s">
        <v>3157</v>
      </c>
      <c r="L3173" t="s">
        <v>3593</v>
      </c>
      <c r="M3173" t="s">
        <v>549</v>
      </c>
      <c r="N3173" t="s">
        <v>559</v>
      </c>
      <c r="O3173" t="s">
        <v>469</v>
      </c>
      <c r="P3173" t="s">
        <v>180</v>
      </c>
      <c r="Q3173" t="s">
        <v>185</v>
      </c>
    </row>
    <row r="3174" spans="1:17">
      <c r="A3174" t="s">
        <v>24434</v>
      </c>
      <c r="B3174" t="s">
        <v>24435</v>
      </c>
      <c r="C3174" t="s">
        <v>24822</v>
      </c>
      <c r="D3174" s="4">
        <v>45796.232835648145</v>
      </c>
      <c r="E3174" s="4">
        <v>45800.583333333336</v>
      </c>
      <c r="F3174" s="4">
        <v>45800.621527777781</v>
      </c>
      <c r="G3174" s="4"/>
      <c r="H3174" t="s">
        <v>3155</v>
      </c>
      <c r="I3174" t="s">
        <v>3209</v>
      </c>
      <c r="J3174">
        <v>0</v>
      </c>
      <c r="K3174" t="s">
        <v>3163</v>
      </c>
      <c r="L3174" t="s">
        <v>3245</v>
      </c>
      <c r="M3174" t="s">
        <v>549</v>
      </c>
      <c r="N3174" t="s">
        <v>550</v>
      </c>
      <c r="O3174" t="s">
        <v>136</v>
      </c>
      <c r="P3174" t="s">
        <v>292</v>
      </c>
      <c r="Q3174" t="s">
        <v>295</v>
      </c>
    </row>
    <row r="3175" spans="1:17">
      <c r="A3175" t="s">
        <v>24823</v>
      </c>
      <c r="B3175" t="s">
        <v>24824</v>
      </c>
      <c r="C3175" t="s">
        <v>24825</v>
      </c>
      <c r="D3175" s="4">
        <v>45796.231261574074</v>
      </c>
      <c r="E3175" s="4">
        <v>45799.416666666664</v>
      </c>
      <c r="F3175" s="4">
        <v>45799.434027777781</v>
      </c>
      <c r="G3175" s="4">
        <v>45799.414247685185</v>
      </c>
      <c r="H3175" t="s">
        <v>3155</v>
      </c>
      <c r="I3175" t="s">
        <v>3171</v>
      </c>
      <c r="J3175">
        <v>1002</v>
      </c>
      <c r="K3175" t="s">
        <v>3157</v>
      </c>
      <c r="L3175" t="s">
        <v>3564</v>
      </c>
      <c r="M3175" t="s">
        <v>549</v>
      </c>
      <c r="N3175" t="s">
        <v>559</v>
      </c>
      <c r="O3175" t="s">
        <v>469</v>
      </c>
      <c r="P3175" t="s">
        <v>189</v>
      </c>
      <c r="Q3175" t="s">
        <v>193</v>
      </c>
    </row>
    <row r="3176" spans="1:17">
      <c r="A3176" t="s">
        <v>24826</v>
      </c>
      <c r="B3176" t="s">
        <v>24827</v>
      </c>
      <c r="C3176" t="s">
        <v>24828</v>
      </c>
      <c r="D3176" s="4">
        <v>45796.231134259258</v>
      </c>
      <c r="E3176" s="4">
        <v>45797.166666666664</v>
      </c>
      <c r="F3176" s="4">
        <v>45797.184027777781</v>
      </c>
      <c r="G3176" s="4">
        <v>45797.165069444447</v>
      </c>
      <c r="H3176" t="s">
        <v>3155</v>
      </c>
      <c r="I3176" t="s">
        <v>3512</v>
      </c>
      <c r="J3176">
        <v>1</v>
      </c>
      <c r="K3176" t="s">
        <v>3157</v>
      </c>
      <c r="L3176" t="s">
        <v>3564</v>
      </c>
      <c r="M3176" t="s">
        <v>549</v>
      </c>
      <c r="N3176" t="s">
        <v>550</v>
      </c>
      <c r="O3176" t="s">
        <v>136</v>
      </c>
      <c r="P3176" t="s">
        <v>283</v>
      </c>
      <c r="Q3176" t="s">
        <v>285</v>
      </c>
    </row>
    <row r="3177" spans="1:17">
      <c r="A3177" t="s">
        <v>24829</v>
      </c>
      <c r="B3177" t="s">
        <v>24830</v>
      </c>
      <c r="C3177" t="s">
        <v>24831</v>
      </c>
      <c r="D3177" s="4">
        <v>45796.229756944442</v>
      </c>
      <c r="E3177" s="4">
        <v>45801.666666666664</v>
      </c>
      <c r="F3177" s="4">
        <v>45801.684027777781</v>
      </c>
      <c r="G3177" s="4"/>
      <c r="H3177" t="s">
        <v>3155</v>
      </c>
      <c r="I3177" t="s">
        <v>3171</v>
      </c>
      <c r="J3177">
        <v>0</v>
      </c>
      <c r="K3177" t="s">
        <v>3157</v>
      </c>
      <c r="L3177" t="s">
        <v>3245</v>
      </c>
      <c r="M3177" t="s">
        <v>549</v>
      </c>
      <c r="N3177" t="s">
        <v>550</v>
      </c>
      <c r="O3177" t="s">
        <v>136</v>
      </c>
      <c r="P3177" t="s">
        <v>139</v>
      </c>
      <c r="Q3177" t="s">
        <v>275</v>
      </c>
    </row>
    <row r="3178" spans="1:17">
      <c r="A3178" t="s">
        <v>23993</v>
      </c>
      <c r="B3178" t="s">
        <v>23994</v>
      </c>
      <c r="C3178" t="s">
        <v>24832</v>
      </c>
      <c r="D3178" s="4">
        <v>45796.228310185186</v>
      </c>
      <c r="E3178" s="4">
        <v>45799.333333333336</v>
      </c>
      <c r="F3178" s="4">
        <v>45799.350694444445</v>
      </c>
      <c r="G3178" s="4"/>
      <c r="H3178" t="s">
        <v>3155</v>
      </c>
      <c r="I3178" t="s">
        <v>3162</v>
      </c>
      <c r="J3178">
        <v>0</v>
      </c>
      <c r="K3178" t="s">
        <v>3358</v>
      </c>
      <c r="L3178" t="s">
        <v>3245</v>
      </c>
      <c r="M3178" t="s">
        <v>549</v>
      </c>
      <c r="N3178" t="s">
        <v>550</v>
      </c>
      <c r="O3178" t="s">
        <v>1923</v>
      </c>
      <c r="P3178" t="s">
        <v>1924</v>
      </c>
      <c r="Q3178" t="s">
        <v>3394</v>
      </c>
    </row>
    <row r="3179" spans="1:17">
      <c r="A3179" t="s">
        <v>24833</v>
      </c>
      <c r="B3179" t="s">
        <v>24834</v>
      </c>
      <c r="C3179" t="s">
        <v>24835</v>
      </c>
      <c r="D3179" s="4">
        <v>45796.221990740742</v>
      </c>
      <c r="E3179" s="4">
        <v>45797.9375</v>
      </c>
      <c r="F3179" s="4">
        <v>45797.975694444445</v>
      </c>
      <c r="G3179" s="4">
        <v>45797.943449074075</v>
      </c>
      <c r="H3179" t="s">
        <v>3155</v>
      </c>
      <c r="I3179" t="s">
        <v>3240</v>
      </c>
      <c r="J3179">
        <v>0</v>
      </c>
      <c r="K3179" t="s">
        <v>3163</v>
      </c>
      <c r="L3179" t="s">
        <v>3564</v>
      </c>
      <c r="M3179" t="s">
        <v>549</v>
      </c>
      <c r="N3179" t="s">
        <v>550</v>
      </c>
      <c r="O3179" t="s">
        <v>551</v>
      </c>
      <c r="P3179" t="s">
        <v>141</v>
      </c>
      <c r="Q3179" t="s">
        <v>233</v>
      </c>
    </row>
    <row r="3180" spans="1:17">
      <c r="A3180" t="s">
        <v>24836</v>
      </c>
      <c r="B3180" t="s">
        <v>24837</v>
      </c>
      <c r="C3180" t="s">
        <v>24838</v>
      </c>
      <c r="D3180" s="4">
        <v>45796.219097222223</v>
      </c>
      <c r="E3180" s="4">
        <v>45797.333333333336</v>
      </c>
      <c r="F3180" s="4">
        <v>45797.350694444445</v>
      </c>
      <c r="G3180" s="4"/>
      <c r="H3180" t="s">
        <v>3155</v>
      </c>
      <c r="I3180" t="s">
        <v>3171</v>
      </c>
      <c r="J3180">
        <v>0</v>
      </c>
      <c r="K3180" t="s">
        <v>3157</v>
      </c>
      <c r="L3180" t="s">
        <v>3593</v>
      </c>
      <c r="M3180" t="s">
        <v>549</v>
      </c>
      <c r="N3180" t="s">
        <v>550</v>
      </c>
      <c r="O3180" t="s">
        <v>551</v>
      </c>
      <c r="P3180" t="s">
        <v>145</v>
      </c>
      <c r="Q3180" t="s">
        <v>222</v>
      </c>
    </row>
    <row r="3181" spans="1:17">
      <c r="A3181" t="s">
        <v>24839</v>
      </c>
      <c r="B3181" t="s">
        <v>24840</v>
      </c>
      <c r="C3181" t="s">
        <v>24841</v>
      </c>
      <c r="D3181" s="4">
        <v>45796.209976851853</v>
      </c>
      <c r="E3181" s="4">
        <v>45797.25</v>
      </c>
      <c r="F3181" s="4">
        <v>45797.288194444445</v>
      </c>
      <c r="G3181" s="4"/>
      <c r="H3181" t="s">
        <v>3155</v>
      </c>
      <c r="I3181" t="s">
        <v>3156</v>
      </c>
      <c r="J3181">
        <v>0</v>
      </c>
      <c r="K3181" t="s">
        <v>3157</v>
      </c>
      <c r="L3181" t="s">
        <v>3245</v>
      </c>
      <c r="M3181" t="s">
        <v>549</v>
      </c>
      <c r="N3181" t="s">
        <v>559</v>
      </c>
      <c r="O3181" t="s">
        <v>469</v>
      </c>
      <c r="P3181" t="s">
        <v>189</v>
      </c>
      <c r="Q3181" t="s">
        <v>197</v>
      </c>
    </row>
    <row r="3182" spans="1:17">
      <c r="A3182" t="s">
        <v>24842</v>
      </c>
      <c r="B3182" t="s">
        <v>24843</v>
      </c>
      <c r="C3182" t="s">
        <v>24844</v>
      </c>
      <c r="D3182" s="4">
        <v>45796.18712962963</v>
      </c>
      <c r="E3182" s="4">
        <v>45800.291666666664</v>
      </c>
      <c r="F3182" s="4">
        <v>45800.329861111109</v>
      </c>
      <c r="G3182" s="4"/>
      <c r="H3182" t="s">
        <v>3155</v>
      </c>
      <c r="I3182" t="s">
        <v>3156</v>
      </c>
      <c r="J3182">
        <v>0</v>
      </c>
      <c r="K3182" t="s">
        <v>3157</v>
      </c>
      <c r="L3182" t="s">
        <v>3245</v>
      </c>
      <c r="M3182" t="s">
        <v>549</v>
      </c>
      <c r="N3182" t="s">
        <v>559</v>
      </c>
      <c r="O3182" t="s">
        <v>469</v>
      </c>
      <c r="P3182" t="s">
        <v>180</v>
      </c>
      <c r="Q3182" t="s">
        <v>184</v>
      </c>
    </row>
    <row r="3183" spans="1:17">
      <c r="A3183" t="s">
        <v>24719</v>
      </c>
      <c r="B3183" t="s">
        <v>24720</v>
      </c>
      <c r="C3183" t="s">
        <v>24845</v>
      </c>
      <c r="D3183" s="4">
        <v>45796.183611111112</v>
      </c>
      <c r="E3183" s="4">
        <v>45797.416666666664</v>
      </c>
      <c r="F3183" s="4">
        <v>45797.434027777781</v>
      </c>
      <c r="G3183" s="4"/>
      <c r="H3183" t="s">
        <v>3155</v>
      </c>
      <c r="I3183" t="s">
        <v>3175</v>
      </c>
      <c r="J3183">
        <v>0</v>
      </c>
      <c r="K3183" t="s">
        <v>3157</v>
      </c>
      <c r="L3183" t="s">
        <v>3245</v>
      </c>
      <c r="M3183" t="s">
        <v>549</v>
      </c>
      <c r="N3183" t="s">
        <v>550</v>
      </c>
      <c r="O3183" t="s">
        <v>551</v>
      </c>
      <c r="P3183" t="s">
        <v>145</v>
      </c>
      <c r="Q3183" t="s">
        <v>221</v>
      </c>
    </row>
    <row r="3184" spans="1:17">
      <c r="A3184" t="s">
        <v>22671</v>
      </c>
      <c r="B3184" t="s">
        <v>22672</v>
      </c>
      <c r="C3184" t="s">
        <v>24846</v>
      </c>
      <c r="D3184" s="4">
        <v>45796.177349537036</v>
      </c>
      <c r="E3184" s="4">
        <v>45798.416666666664</v>
      </c>
      <c r="F3184" s="4">
        <v>45798.434027777781</v>
      </c>
      <c r="G3184" s="4"/>
      <c r="H3184" t="s">
        <v>3155</v>
      </c>
      <c r="I3184" t="s">
        <v>3162</v>
      </c>
      <c r="J3184">
        <v>0</v>
      </c>
      <c r="K3184" t="s">
        <v>3379</v>
      </c>
      <c r="L3184" t="s">
        <v>3245</v>
      </c>
      <c r="M3184" t="s">
        <v>549</v>
      </c>
      <c r="N3184" t="s">
        <v>550</v>
      </c>
      <c r="O3184" t="s">
        <v>1923</v>
      </c>
      <c r="P3184" t="s">
        <v>1924</v>
      </c>
      <c r="Q3184" t="s">
        <v>3199</v>
      </c>
    </row>
    <row r="3185" spans="1:17">
      <c r="A3185" t="s">
        <v>24847</v>
      </c>
      <c r="B3185" t="s">
        <v>24848</v>
      </c>
      <c r="C3185" t="s">
        <v>24849</v>
      </c>
      <c r="D3185" s="4">
        <v>45796.176006944443</v>
      </c>
      <c r="E3185" s="4">
        <v>45796.583333333336</v>
      </c>
      <c r="F3185" s="4">
        <v>45796.600694444445</v>
      </c>
      <c r="G3185" s="4"/>
      <c r="H3185" t="s">
        <v>3155</v>
      </c>
      <c r="I3185" t="s">
        <v>3291</v>
      </c>
      <c r="J3185">
        <v>0</v>
      </c>
      <c r="K3185" t="s">
        <v>3157</v>
      </c>
      <c r="L3185" t="s">
        <v>3593</v>
      </c>
      <c r="M3185" t="s">
        <v>549</v>
      </c>
      <c r="N3185" t="s">
        <v>550</v>
      </c>
      <c r="O3185" t="s">
        <v>616</v>
      </c>
      <c r="P3185" t="s">
        <v>626</v>
      </c>
      <c r="Q3185" t="s">
        <v>3366</v>
      </c>
    </row>
    <row r="3186" spans="1:17">
      <c r="A3186" t="s">
        <v>24850</v>
      </c>
      <c r="B3186" t="s">
        <v>24851</v>
      </c>
      <c r="C3186" t="s">
        <v>24852</v>
      </c>
      <c r="D3186" s="4">
        <v>45796.16609953704</v>
      </c>
      <c r="E3186" s="4">
        <v>45797.208333333336</v>
      </c>
      <c r="F3186" s="4">
        <v>45797.246527777781</v>
      </c>
      <c r="G3186" s="4"/>
      <c r="H3186" t="s">
        <v>3155</v>
      </c>
      <c r="I3186" t="s">
        <v>3209</v>
      </c>
      <c r="J3186">
        <v>0</v>
      </c>
      <c r="K3186" t="s">
        <v>3157</v>
      </c>
      <c r="L3186" t="s">
        <v>3593</v>
      </c>
      <c r="M3186" t="s">
        <v>549</v>
      </c>
      <c r="N3186" t="s">
        <v>550</v>
      </c>
      <c r="O3186" t="s">
        <v>616</v>
      </c>
      <c r="P3186" t="s">
        <v>314</v>
      </c>
      <c r="Q3186" t="s">
        <v>321</v>
      </c>
    </row>
    <row r="3187" spans="1:17">
      <c r="A3187" t="s">
        <v>22411</v>
      </c>
      <c r="B3187" t="s">
        <v>22412</v>
      </c>
      <c r="C3187" t="s">
        <v>24853</v>
      </c>
      <c r="D3187" s="4">
        <v>45796.144837962966</v>
      </c>
      <c r="E3187" s="4">
        <v>45797.458333333336</v>
      </c>
      <c r="F3187" s="4">
        <v>45797.475694444445</v>
      </c>
      <c r="G3187" s="4"/>
      <c r="H3187" t="s">
        <v>3155</v>
      </c>
      <c r="I3187" t="s">
        <v>3291</v>
      </c>
      <c r="J3187">
        <v>0</v>
      </c>
      <c r="K3187" t="s">
        <v>3194</v>
      </c>
      <c r="L3187" t="s">
        <v>3245</v>
      </c>
      <c r="M3187" t="s">
        <v>549</v>
      </c>
      <c r="N3187" t="s">
        <v>550</v>
      </c>
      <c r="O3187" t="s">
        <v>616</v>
      </c>
      <c r="P3187" t="s">
        <v>314</v>
      </c>
      <c r="Q3187" t="s">
        <v>319</v>
      </c>
    </row>
    <row r="3188" spans="1:17">
      <c r="A3188" t="s">
        <v>24854</v>
      </c>
      <c r="B3188" t="s">
        <v>24855</v>
      </c>
      <c r="C3188" t="s">
        <v>24856</v>
      </c>
      <c r="D3188" s="4">
        <v>45796.136296296296</v>
      </c>
      <c r="E3188" s="4">
        <v>45796.5</v>
      </c>
      <c r="F3188" s="4">
        <v>45796.538194444445</v>
      </c>
      <c r="G3188" s="4"/>
      <c r="H3188" t="s">
        <v>3155</v>
      </c>
      <c r="I3188" t="s">
        <v>3209</v>
      </c>
      <c r="J3188">
        <v>0</v>
      </c>
      <c r="K3188" t="s">
        <v>3157</v>
      </c>
      <c r="L3188" t="s">
        <v>3593</v>
      </c>
      <c r="M3188" t="s">
        <v>549</v>
      </c>
      <c r="N3188" t="s">
        <v>550</v>
      </c>
      <c r="O3188" t="s">
        <v>136</v>
      </c>
      <c r="P3188" t="s">
        <v>143</v>
      </c>
      <c r="Q3188" t="s">
        <v>310</v>
      </c>
    </row>
    <row r="3189" spans="1:17">
      <c r="A3189" t="s">
        <v>24857</v>
      </c>
      <c r="B3189" t="s">
        <v>24858</v>
      </c>
      <c r="C3189" t="s">
        <v>24859</v>
      </c>
      <c r="D3189" s="4">
        <v>45796.131851851853</v>
      </c>
      <c r="E3189" s="4">
        <v>45796.541666666664</v>
      </c>
      <c r="F3189" s="4">
        <v>45796.559027777781</v>
      </c>
      <c r="G3189" s="4"/>
      <c r="H3189" t="s">
        <v>3155</v>
      </c>
      <c r="I3189" t="s">
        <v>3184</v>
      </c>
      <c r="J3189">
        <v>1002</v>
      </c>
      <c r="K3189" t="s">
        <v>3157</v>
      </c>
      <c r="L3189" t="s">
        <v>3593</v>
      </c>
      <c r="M3189" t="s">
        <v>549</v>
      </c>
      <c r="N3189" t="s">
        <v>550</v>
      </c>
      <c r="O3189" t="s">
        <v>616</v>
      </c>
      <c r="P3189" t="s">
        <v>314</v>
      </c>
      <c r="Q3189" t="s">
        <v>320</v>
      </c>
    </row>
    <row r="3190" spans="1:17">
      <c r="A3190" t="s">
        <v>24860</v>
      </c>
      <c r="B3190" t="s">
        <v>24861</v>
      </c>
      <c r="C3190" t="s">
        <v>24862</v>
      </c>
      <c r="D3190" s="4">
        <v>45796.127175925925</v>
      </c>
      <c r="E3190" s="4">
        <v>45797.395833333336</v>
      </c>
      <c r="F3190" s="4">
        <v>45797.413194444445</v>
      </c>
      <c r="G3190" s="4"/>
      <c r="H3190" t="s">
        <v>3155</v>
      </c>
      <c r="I3190" t="s">
        <v>3184</v>
      </c>
      <c r="J3190">
        <v>1001</v>
      </c>
      <c r="K3190" t="s">
        <v>3157</v>
      </c>
      <c r="L3190" t="s">
        <v>3245</v>
      </c>
      <c r="M3190" t="s">
        <v>549</v>
      </c>
      <c r="N3190" t="s">
        <v>550</v>
      </c>
      <c r="O3190" t="s">
        <v>616</v>
      </c>
      <c r="P3190" t="s">
        <v>314</v>
      </c>
      <c r="Q3190" t="s">
        <v>319</v>
      </c>
    </row>
    <row r="3191" spans="1:17">
      <c r="A3191" t="s">
        <v>24863</v>
      </c>
      <c r="B3191" t="s">
        <v>24864</v>
      </c>
      <c r="C3191" t="s">
        <v>24865</v>
      </c>
      <c r="D3191" s="4">
        <v>45796.116053240738</v>
      </c>
      <c r="E3191" s="4">
        <v>45802.125</v>
      </c>
      <c r="F3191" s="4">
        <v>45802.142361111109</v>
      </c>
      <c r="G3191" s="4">
        <v>45802.121770833335</v>
      </c>
      <c r="H3191" t="s">
        <v>3155</v>
      </c>
      <c r="I3191" t="s">
        <v>3184</v>
      </c>
      <c r="J3191">
        <v>0</v>
      </c>
      <c r="K3191" t="s">
        <v>3157</v>
      </c>
      <c r="L3191" t="s">
        <v>3564</v>
      </c>
      <c r="M3191" t="s">
        <v>549</v>
      </c>
      <c r="N3191" t="s">
        <v>550</v>
      </c>
      <c r="O3191" t="s">
        <v>616</v>
      </c>
      <c r="P3191" t="s">
        <v>314</v>
      </c>
      <c r="Q3191" t="s">
        <v>318</v>
      </c>
    </row>
    <row r="3192" spans="1:17">
      <c r="A3192" t="s">
        <v>24866</v>
      </c>
      <c r="B3192" t="s">
        <v>24867</v>
      </c>
      <c r="C3192" t="s">
        <v>24868</v>
      </c>
      <c r="D3192" s="4">
        <v>45796.098564814813</v>
      </c>
      <c r="E3192" s="4">
        <v>45796.916666666664</v>
      </c>
      <c r="F3192" s="4">
        <v>45796.954861111109</v>
      </c>
      <c r="G3192" s="4"/>
      <c r="H3192" t="s">
        <v>3155</v>
      </c>
      <c r="I3192" t="s">
        <v>3209</v>
      </c>
      <c r="J3192">
        <v>0</v>
      </c>
      <c r="K3192" t="s">
        <v>3227</v>
      </c>
      <c r="L3192" t="s">
        <v>3593</v>
      </c>
      <c r="M3192" t="s">
        <v>549</v>
      </c>
      <c r="N3192" t="s">
        <v>550</v>
      </c>
      <c r="O3192" t="s">
        <v>136</v>
      </c>
      <c r="P3192" t="s">
        <v>139</v>
      </c>
      <c r="Q3192" t="s">
        <v>272</v>
      </c>
    </row>
    <row r="3193" spans="1:17">
      <c r="A3193" t="s">
        <v>24869</v>
      </c>
      <c r="B3193" t="s">
        <v>24870</v>
      </c>
      <c r="C3193" t="s">
        <v>24871</v>
      </c>
      <c r="D3193" s="4">
        <v>45796.096932870372</v>
      </c>
      <c r="E3193" s="4">
        <v>45799.4375</v>
      </c>
      <c r="F3193" s="4">
        <v>45799.454861111109</v>
      </c>
      <c r="G3193" s="4">
        <v>45799.436620370368</v>
      </c>
      <c r="H3193" t="s">
        <v>3155</v>
      </c>
      <c r="I3193" t="s">
        <v>3162</v>
      </c>
      <c r="J3193">
        <v>0</v>
      </c>
      <c r="K3193" t="s">
        <v>3420</v>
      </c>
      <c r="L3193" t="s">
        <v>3564</v>
      </c>
      <c r="M3193" t="s">
        <v>549</v>
      </c>
      <c r="N3193" t="s">
        <v>550</v>
      </c>
      <c r="O3193" t="s">
        <v>1923</v>
      </c>
      <c r="P3193" t="s">
        <v>1924</v>
      </c>
      <c r="Q3193" t="s">
        <v>3180</v>
      </c>
    </row>
    <row r="3194" spans="1:17">
      <c r="A3194" t="s">
        <v>24872</v>
      </c>
      <c r="B3194" t="s">
        <v>24873</v>
      </c>
      <c r="C3194" t="s">
        <v>24874</v>
      </c>
      <c r="D3194" s="4">
        <v>45796.079780092594</v>
      </c>
      <c r="E3194" s="4">
        <v>45796.770833333336</v>
      </c>
      <c r="F3194" s="4">
        <v>45796.788194444445</v>
      </c>
      <c r="G3194" s="4"/>
      <c r="H3194" t="s">
        <v>3155</v>
      </c>
      <c r="I3194" t="s">
        <v>3162</v>
      </c>
      <c r="J3194">
        <v>0</v>
      </c>
      <c r="K3194" t="s">
        <v>3163</v>
      </c>
      <c r="L3194" t="s">
        <v>3245</v>
      </c>
      <c r="M3194" t="s">
        <v>549</v>
      </c>
      <c r="N3194" t="s">
        <v>550</v>
      </c>
      <c r="O3194" t="s">
        <v>1923</v>
      </c>
      <c r="P3194" t="s">
        <v>1924</v>
      </c>
      <c r="Q3194" t="s">
        <v>3359</v>
      </c>
    </row>
    <row r="3195" spans="1:17">
      <c r="A3195" t="s">
        <v>24875</v>
      </c>
      <c r="B3195" t="s">
        <v>24876</v>
      </c>
      <c r="C3195" t="s">
        <v>24877</v>
      </c>
      <c r="D3195" s="4">
        <v>45796.077777777777</v>
      </c>
      <c r="E3195" s="4">
        <v>45796.416666666664</v>
      </c>
      <c r="F3195" s="4">
        <v>45796.454861111109</v>
      </c>
      <c r="G3195" s="4"/>
      <c r="H3195" t="s">
        <v>3155</v>
      </c>
      <c r="I3195" t="s">
        <v>3209</v>
      </c>
      <c r="J3195">
        <v>0</v>
      </c>
      <c r="K3195" t="s">
        <v>3163</v>
      </c>
      <c r="L3195" t="s">
        <v>3245</v>
      </c>
      <c r="M3195" t="s">
        <v>549</v>
      </c>
      <c r="N3195" t="s">
        <v>550</v>
      </c>
      <c r="O3195" t="s">
        <v>616</v>
      </c>
      <c r="P3195" t="s">
        <v>314</v>
      </c>
      <c r="Q3195" t="s">
        <v>316</v>
      </c>
    </row>
    <row r="3196" spans="1:17">
      <c r="A3196" t="s">
        <v>24753</v>
      </c>
      <c r="B3196" t="s">
        <v>24754</v>
      </c>
      <c r="C3196" t="s">
        <v>24878</v>
      </c>
      <c r="D3196" s="4">
        <v>45796.072071759256</v>
      </c>
      <c r="E3196" s="4">
        <v>45797.3125</v>
      </c>
      <c r="F3196" s="4">
        <v>45797.329861111109</v>
      </c>
      <c r="G3196" s="4"/>
      <c r="H3196" t="s">
        <v>3155</v>
      </c>
      <c r="I3196" t="s">
        <v>3171</v>
      </c>
      <c r="J3196">
        <v>1001</v>
      </c>
      <c r="K3196" t="s">
        <v>3157</v>
      </c>
      <c r="L3196" t="s">
        <v>3245</v>
      </c>
      <c r="M3196" t="s">
        <v>549</v>
      </c>
      <c r="N3196" t="s">
        <v>550</v>
      </c>
      <c r="O3196" t="s">
        <v>551</v>
      </c>
      <c r="P3196" t="s">
        <v>149</v>
      </c>
      <c r="Q3196" t="s">
        <v>203</v>
      </c>
    </row>
    <row r="3197" spans="1:17">
      <c r="A3197" t="s">
        <v>24879</v>
      </c>
      <c r="B3197" t="s">
        <v>24880</v>
      </c>
      <c r="C3197" t="s">
        <v>24881</v>
      </c>
      <c r="D3197" s="4">
        <v>45796.066331018519</v>
      </c>
      <c r="E3197" s="4">
        <v>45796.416666666664</v>
      </c>
      <c r="F3197" s="4">
        <v>45796.434027777781</v>
      </c>
      <c r="G3197" s="4"/>
      <c r="H3197" t="s">
        <v>3155</v>
      </c>
      <c r="I3197" t="s">
        <v>3184</v>
      </c>
      <c r="J3197">
        <v>1002</v>
      </c>
      <c r="K3197" t="s">
        <v>3157</v>
      </c>
      <c r="L3197" t="s">
        <v>3593</v>
      </c>
      <c r="M3197" t="s">
        <v>549</v>
      </c>
      <c r="N3197" t="s">
        <v>550</v>
      </c>
      <c r="O3197" t="s">
        <v>616</v>
      </c>
      <c r="P3197" t="s">
        <v>314</v>
      </c>
      <c r="Q3197" t="s">
        <v>315</v>
      </c>
    </row>
    <row r="3198" spans="1:17">
      <c r="A3198" t="s">
        <v>24882</v>
      </c>
      <c r="B3198" t="s">
        <v>24883</v>
      </c>
      <c r="C3198" t="s">
        <v>24884</v>
      </c>
      <c r="D3198" s="4">
        <v>45796.063773148147</v>
      </c>
      <c r="E3198" s="4">
        <v>45808.708333333336</v>
      </c>
      <c r="F3198" s="4">
        <v>45808.725694444445</v>
      </c>
      <c r="G3198" s="4"/>
      <c r="H3198" t="s">
        <v>3155</v>
      </c>
      <c r="I3198" t="s">
        <v>3184</v>
      </c>
      <c r="J3198">
        <v>0</v>
      </c>
      <c r="K3198" t="s">
        <v>3157</v>
      </c>
      <c r="L3198" t="s">
        <v>3245</v>
      </c>
      <c r="M3198" t="s">
        <v>549</v>
      </c>
      <c r="N3198" t="s">
        <v>550</v>
      </c>
      <c r="O3198" t="s">
        <v>616</v>
      </c>
      <c r="P3198" t="s">
        <v>314</v>
      </c>
      <c r="Q3198" t="s">
        <v>318</v>
      </c>
    </row>
    <row r="3199" spans="1:17">
      <c r="A3199" t="s">
        <v>24885</v>
      </c>
      <c r="B3199" t="s">
        <v>24886</v>
      </c>
      <c r="C3199" t="s">
        <v>24887</v>
      </c>
      <c r="D3199" s="4">
        <v>45796.059189814812</v>
      </c>
      <c r="E3199" s="4">
        <v>45796.4375</v>
      </c>
      <c r="F3199" s="4">
        <v>45796.475694444445</v>
      </c>
      <c r="G3199" s="4"/>
      <c r="H3199" t="s">
        <v>3155</v>
      </c>
      <c r="I3199" t="s">
        <v>3209</v>
      </c>
      <c r="J3199">
        <v>0</v>
      </c>
      <c r="K3199" t="s">
        <v>3157</v>
      </c>
      <c r="L3199" t="s">
        <v>3593</v>
      </c>
      <c r="M3199" t="s">
        <v>549</v>
      </c>
      <c r="N3199" t="s">
        <v>550</v>
      </c>
      <c r="O3199" t="s">
        <v>136</v>
      </c>
      <c r="P3199" t="s">
        <v>283</v>
      </c>
      <c r="Q3199" t="s">
        <v>287</v>
      </c>
    </row>
    <row r="3200" spans="1:17">
      <c r="A3200" t="s">
        <v>24888</v>
      </c>
      <c r="B3200" t="s">
        <v>24889</v>
      </c>
      <c r="C3200" t="s">
        <v>24890</v>
      </c>
      <c r="D3200" s="4">
        <v>45796.054537037038</v>
      </c>
      <c r="E3200" s="4">
        <v>45797.291666666664</v>
      </c>
      <c r="F3200" s="4">
        <v>45797.309027777781</v>
      </c>
      <c r="G3200" s="4"/>
      <c r="H3200" t="s">
        <v>3155</v>
      </c>
      <c r="I3200" t="s">
        <v>3184</v>
      </c>
      <c r="J3200">
        <v>1</v>
      </c>
      <c r="K3200" t="s">
        <v>3227</v>
      </c>
      <c r="L3200" t="s">
        <v>3593</v>
      </c>
      <c r="M3200" t="s">
        <v>549</v>
      </c>
      <c r="N3200" t="s">
        <v>550</v>
      </c>
      <c r="O3200" t="s">
        <v>551</v>
      </c>
      <c r="P3200" t="s">
        <v>141</v>
      </c>
      <c r="Q3200" t="s">
        <v>231</v>
      </c>
    </row>
    <row r="3201" spans="1:17">
      <c r="A3201" t="s">
        <v>24891</v>
      </c>
      <c r="B3201" t="s">
        <v>24892</v>
      </c>
      <c r="C3201" t="s">
        <v>24893</v>
      </c>
      <c r="D3201" s="4">
        <v>45796.040532407409</v>
      </c>
      <c r="E3201" s="4">
        <v>45797.875</v>
      </c>
      <c r="F3201" s="4">
        <v>45797.913194444445</v>
      </c>
      <c r="G3201" s="4">
        <v>45797.877662037034</v>
      </c>
      <c r="H3201" t="s">
        <v>3155</v>
      </c>
      <c r="I3201" t="s">
        <v>3209</v>
      </c>
      <c r="J3201">
        <v>0</v>
      </c>
      <c r="K3201" t="s">
        <v>3157</v>
      </c>
      <c r="L3201" t="s">
        <v>3564</v>
      </c>
      <c r="M3201" t="s">
        <v>549</v>
      </c>
      <c r="N3201" t="s">
        <v>550</v>
      </c>
      <c r="O3201" t="s">
        <v>136</v>
      </c>
      <c r="P3201" t="s">
        <v>147</v>
      </c>
      <c r="Q3201" t="s">
        <v>21124</v>
      </c>
    </row>
    <row r="3202" spans="1:17">
      <c r="A3202" t="s">
        <v>24894</v>
      </c>
      <c r="B3202" t="s">
        <v>24895</v>
      </c>
      <c r="C3202" t="s">
        <v>24896</v>
      </c>
      <c r="D3202" s="4">
        <v>45796.024189814816</v>
      </c>
      <c r="E3202" s="4">
        <v>45796.395833333336</v>
      </c>
      <c r="F3202" s="4">
        <v>45796.413194444445</v>
      </c>
      <c r="G3202" s="4"/>
      <c r="H3202" t="s">
        <v>3155</v>
      </c>
      <c r="I3202" t="s">
        <v>3184</v>
      </c>
      <c r="J3202">
        <v>0</v>
      </c>
      <c r="K3202" t="s">
        <v>3157</v>
      </c>
      <c r="L3202" t="s">
        <v>3593</v>
      </c>
      <c r="M3202" t="s">
        <v>549</v>
      </c>
      <c r="N3202" t="s">
        <v>550</v>
      </c>
      <c r="O3202" t="s">
        <v>136</v>
      </c>
      <c r="P3202" t="s">
        <v>143</v>
      </c>
      <c r="Q3202" t="s">
        <v>300</v>
      </c>
    </row>
    <row r="3203" spans="1:17">
      <c r="A3203" t="s">
        <v>20284</v>
      </c>
      <c r="B3203" t="s">
        <v>20285</v>
      </c>
      <c r="C3203" t="s">
        <v>24897</v>
      </c>
      <c r="D3203" s="4">
        <v>45796.022187499999</v>
      </c>
      <c r="E3203" s="4">
        <v>45802.083333333336</v>
      </c>
      <c r="F3203" s="4">
        <v>45802.100694444445</v>
      </c>
      <c r="G3203" s="4"/>
      <c r="H3203" t="s">
        <v>3155</v>
      </c>
      <c r="I3203" t="s">
        <v>3184</v>
      </c>
      <c r="J3203">
        <v>1001</v>
      </c>
      <c r="K3203" t="s">
        <v>3157</v>
      </c>
      <c r="L3203" t="s">
        <v>3245</v>
      </c>
      <c r="M3203" t="s">
        <v>549</v>
      </c>
      <c r="N3203" t="s">
        <v>550</v>
      </c>
      <c r="O3203" t="s">
        <v>136</v>
      </c>
      <c r="P3203" t="s">
        <v>283</v>
      </c>
      <c r="Q3203" t="s">
        <v>284</v>
      </c>
    </row>
    <row r="3204" spans="1:17">
      <c r="A3204" t="s">
        <v>24898</v>
      </c>
      <c r="B3204" t="s">
        <v>24899</v>
      </c>
      <c r="C3204" t="s">
        <v>24900</v>
      </c>
      <c r="D3204" s="4">
        <v>45796.022141203706</v>
      </c>
      <c r="E3204" s="4">
        <v>45796.375</v>
      </c>
      <c r="F3204" s="4">
        <v>45796.413194444445</v>
      </c>
      <c r="G3204" s="4">
        <v>45796.375138888892</v>
      </c>
      <c r="H3204" t="s">
        <v>3155</v>
      </c>
      <c r="I3204" t="s">
        <v>3209</v>
      </c>
      <c r="J3204">
        <v>0</v>
      </c>
      <c r="K3204" t="s">
        <v>3227</v>
      </c>
      <c r="L3204" t="s">
        <v>3564</v>
      </c>
      <c r="M3204" t="s">
        <v>549</v>
      </c>
      <c r="N3204" t="s">
        <v>550</v>
      </c>
      <c r="O3204" t="s">
        <v>136</v>
      </c>
      <c r="P3204" t="s">
        <v>283</v>
      </c>
      <c r="Q3204" t="s">
        <v>286</v>
      </c>
    </row>
    <row r="3205" spans="1:17">
      <c r="A3205" t="s">
        <v>24901</v>
      </c>
      <c r="B3205" t="s">
        <v>24902</v>
      </c>
      <c r="C3205" t="s">
        <v>24903</v>
      </c>
      <c r="D3205" s="4">
        <v>45796.015960648147</v>
      </c>
      <c r="E3205" s="4">
        <v>45797.458333333336</v>
      </c>
      <c r="F3205" s="4">
        <v>45797.475694444445</v>
      </c>
      <c r="G3205" s="4">
        <v>45797.459050925929</v>
      </c>
      <c r="H3205" t="s">
        <v>3155</v>
      </c>
      <c r="I3205" t="s">
        <v>3175</v>
      </c>
      <c r="J3205">
        <v>0</v>
      </c>
      <c r="K3205" t="s">
        <v>3157</v>
      </c>
      <c r="L3205" t="s">
        <v>3564</v>
      </c>
      <c r="M3205" t="s">
        <v>549</v>
      </c>
      <c r="N3205" t="s">
        <v>550</v>
      </c>
      <c r="O3205" t="s">
        <v>136</v>
      </c>
      <c r="P3205" t="s">
        <v>283</v>
      </c>
      <c r="Q3205" t="s">
        <v>286</v>
      </c>
    </row>
    <row r="3206" spans="1:17">
      <c r="A3206" t="s">
        <v>24904</v>
      </c>
      <c r="B3206" t="s">
        <v>24905</v>
      </c>
      <c r="C3206" t="s">
        <v>24906</v>
      </c>
      <c r="D3206" s="4">
        <v>45796.013055555559</v>
      </c>
      <c r="E3206" s="4">
        <v>45809.875</v>
      </c>
      <c r="F3206" s="4">
        <v>45809.892361111109</v>
      </c>
      <c r="G3206" s="4"/>
      <c r="H3206" t="s">
        <v>3155</v>
      </c>
      <c r="I3206" t="s">
        <v>3184</v>
      </c>
      <c r="J3206">
        <v>1002</v>
      </c>
      <c r="K3206" t="s">
        <v>3157</v>
      </c>
      <c r="L3206" t="s">
        <v>3245</v>
      </c>
      <c r="M3206" t="s">
        <v>549</v>
      </c>
      <c r="N3206" t="s">
        <v>550</v>
      </c>
      <c r="O3206" t="s">
        <v>551</v>
      </c>
      <c r="P3206" t="s">
        <v>149</v>
      </c>
      <c r="Q3206" t="s">
        <v>201</v>
      </c>
    </row>
    <row r="3207" spans="1:17">
      <c r="A3207" t="s">
        <v>24907</v>
      </c>
      <c r="B3207" t="s">
        <v>24908</v>
      </c>
      <c r="C3207" t="s">
        <v>24909</v>
      </c>
      <c r="D3207" s="4">
        <v>45796.007164351853</v>
      </c>
      <c r="E3207" s="4">
        <v>45797.375</v>
      </c>
      <c r="F3207" s="4">
        <v>45797.392361111109</v>
      </c>
      <c r="G3207" s="4"/>
      <c r="H3207" t="s">
        <v>3155</v>
      </c>
      <c r="I3207" t="s">
        <v>3184</v>
      </c>
      <c r="J3207">
        <v>0</v>
      </c>
      <c r="K3207" t="s">
        <v>3157</v>
      </c>
      <c r="L3207" t="s">
        <v>3245</v>
      </c>
      <c r="M3207" t="s">
        <v>549</v>
      </c>
      <c r="N3207" t="s">
        <v>550</v>
      </c>
      <c r="O3207" t="s">
        <v>616</v>
      </c>
      <c r="P3207" t="s">
        <v>626</v>
      </c>
      <c r="Q3207" t="s">
        <v>3366</v>
      </c>
    </row>
    <row r="3208" spans="1:17">
      <c r="A3208" t="s">
        <v>24910</v>
      </c>
      <c r="B3208" t="s">
        <v>24911</v>
      </c>
      <c r="C3208" t="s">
        <v>24912</v>
      </c>
      <c r="D3208" s="4">
        <v>45795.999421296299</v>
      </c>
      <c r="E3208" s="4">
        <v>45796.833333333336</v>
      </c>
      <c r="F3208" s="4">
        <v>45796.850694444445</v>
      </c>
      <c r="G3208" s="4">
        <v>45796.835069444445</v>
      </c>
      <c r="H3208" t="s">
        <v>3155</v>
      </c>
      <c r="I3208" t="s">
        <v>3171</v>
      </c>
      <c r="J3208">
        <v>1001</v>
      </c>
      <c r="K3208" t="s">
        <v>3157</v>
      </c>
      <c r="L3208" t="s">
        <v>3564</v>
      </c>
      <c r="M3208" t="s">
        <v>549</v>
      </c>
      <c r="N3208" t="s">
        <v>550</v>
      </c>
      <c r="O3208" t="s">
        <v>136</v>
      </c>
      <c r="P3208" t="s">
        <v>139</v>
      </c>
      <c r="Q3208" t="s">
        <v>279</v>
      </c>
    </row>
    <row r="3209" spans="1:17">
      <c r="A3209" t="s">
        <v>24910</v>
      </c>
      <c r="B3209" t="s">
        <v>24913</v>
      </c>
      <c r="C3209" t="s">
        <v>24914</v>
      </c>
      <c r="D3209" s="4">
        <v>45795.995775462965</v>
      </c>
      <c r="E3209" s="4">
        <v>45796.854166666664</v>
      </c>
      <c r="F3209" s="4">
        <v>45796.871527777781</v>
      </c>
      <c r="G3209" s="4">
        <v>45796.851435185185</v>
      </c>
      <c r="H3209" t="s">
        <v>3155</v>
      </c>
      <c r="I3209" t="s">
        <v>3171</v>
      </c>
      <c r="J3209">
        <v>0</v>
      </c>
      <c r="K3209" t="s">
        <v>3194</v>
      </c>
      <c r="L3209" t="s">
        <v>3564</v>
      </c>
      <c r="M3209" t="s">
        <v>549</v>
      </c>
      <c r="N3209" t="s">
        <v>550</v>
      </c>
      <c r="O3209" t="s">
        <v>136</v>
      </c>
      <c r="P3209" t="s">
        <v>139</v>
      </c>
      <c r="Q3209" t="s">
        <v>279</v>
      </c>
    </row>
    <row r="3210" spans="1:17">
      <c r="A3210" t="s">
        <v>24910</v>
      </c>
      <c r="B3210" t="s">
        <v>24913</v>
      </c>
      <c r="C3210" t="s">
        <v>24915</v>
      </c>
      <c r="D3210" s="4">
        <v>45795.993611111109</v>
      </c>
      <c r="E3210" s="4">
        <v>45796.875</v>
      </c>
      <c r="F3210" s="4">
        <v>45796.892361111109</v>
      </c>
      <c r="G3210" s="4"/>
      <c r="H3210" t="s">
        <v>3155</v>
      </c>
      <c r="I3210" t="s">
        <v>3171</v>
      </c>
      <c r="J3210">
        <v>1001</v>
      </c>
      <c r="K3210" t="s">
        <v>3157</v>
      </c>
      <c r="L3210" t="s">
        <v>3245</v>
      </c>
      <c r="M3210" t="s">
        <v>549</v>
      </c>
      <c r="N3210" t="s">
        <v>550</v>
      </c>
      <c r="O3210" t="s">
        <v>136</v>
      </c>
      <c r="P3210" t="s">
        <v>139</v>
      </c>
      <c r="Q3210" t="s">
        <v>279</v>
      </c>
    </row>
    <row r="3211" spans="1:17">
      <c r="A3211" t="s">
        <v>24910</v>
      </c>
      <c r="B3211" t="s">
        <v>24916</v>
      </c>
      <c r="C3211" t="s">
        <v>24917</v>
      </c>
      <c r="D3211" s="4">
        <v>45795.992546296293</v>
      </c>
      <c r="E3211" s="4">
        <v>45796.833333333336</v>
      </c>
      <c r="F3211" s="4">
        <v>45796.871527777781</v>
      </c>
      <c r="G3211" s="4">
        <v>45796.835300925923</v>
      </c>
      <c r="H3211" t="s">
        <v>3155</v>
      </c>
      <c r="I3211" t="s">
        <v>3156</v>
      </c>
      <c r="J3211">
        <v>0</v>
      </c>
      <c r="K3211" t="s">
        <v>3157</v>
      </c>
      <c r="L3211" t="s">
        <v>3564</v>
      </c>
      <c r="M3211" t="s">
        <v>549</v>
      </c>
      <c r="N3211" t="s">
        <v>550</v>
      </c>
      <c r="O3211" t="s">
        <v>136</v>
      </c>
      <c r="P3211" t="s">
        <v>139</v>
      </c>
      <c r="Q3211" t="s">
        <v>279</v>
      </c>
    </row>
    <row r="3212" spans="1:17">
      <c r="A3212" t="s">
        <v>24704</v>
      </c>
      <c r="B3212" t="s">
        <v>24705</v>
      </c>
      <c r="C3212" t="s">
        <v>24918</v>
      </c>
      <c r="D3212" s="4">
        <v>45795.988645833335</v>
      </c>
      <c r="E3212" s="4">
        <v>45796.375</v>
      </c>
      <c r="F3212" s="4">
        <v>45796.413194444445</v>
      </c>
      <c r="G3212" s="4"/>
      <c r="H3212" t="s">
        <v>3155</v>
      </c>
      <c r="I3212" t="s">
        <v>3209</v>
      </c>
      <c r="J3212">
        <v>0</v>
      </c>
      <c r="K3212" t="s">
        <v>3157</v>
      </c>
      <c r="L3212" t="s">
        <v>3245</v>
      </c>
      <c r="M3212" t="s">
        <v>549</v>
      </c>
      <c r="N3212" t="s">
        <v>550</v>
      </c>
      <c r="O3212" t="s">
        <v>551</v>
      </c>
      <c r="P3212" t="s">
        <v>145</v>
      </c>
      <c r="Q3212" t="s">
        <v>216</v>
      </c>
    </row>
    <row r="3213" spans="1:17">
      <c r="A3213" t="s">
        <v>24919</v>
      </c>
      <c r="B3213" t="s">
        <v>24920</v>
      </c>
      <c r="C3213" t="s">
        <v>24921</v>
      </c>
      <c r="D3213" s="4">
        <v>45795.974363425928</v>
      </c>
      <c r="E3213" s="4">
        <v>45801.708333333336</v>
      </c>
      <c r="F3213" s="4">
        <v>45801.746527777781</v>
      </c>
      <c r="G3213" s="4">
        <v>45801.707476851851</v>
      </c>
      <c r="H3213" t="s">
        <v>3155</v>
      </c>
      <c r="I3213" t="s">
        <v>3156</v>
      </c>
      <c r="J3213">
        <v>0</v>
      </c>
      <c r="K3213" t="s">
        <v>3194</v>
      </c>
      <c r="L3213" t="s">
        <v>3564</v>
      </c>
      <c r="M3213" t="s">
        <v>549</v>
      </c>
      <c r="N3213" t="s">
        <v>550</v>
      </c>
      <c r="O3213" t="s">
        <v>136</v>
      </c>
      <c r="P3213" t="s">
        <v>139</v>
      </c>
      <c r="Q3213" t="s">
        <v>276</v>
      </c>
    </row>
    <row r="3214" spans="1:17">
      <c r="A3214" t="s">
        <v>24922</v>
      </c>
      <c r="B3214" t="s">
        <v>24923</v>
      </c>
      <c r="C3214" t="s">
        <v>24924</v>
      </c>
      <c r="D3214" s="4">
        <v>45795.964456018519</v>
      </c>
      <c r="E3214" s="4">
        <v>45799.333333333336</v>
      </c>
      <c r="F3214" s="4">
        <v>45799.350694444445</v>
      </c>
      <c r="G3214" s="4">
        <v>45799.333715277775</v>
      </c>
      <c r="H3214" t="s">
        <v>3155</v>
      </c>
      <c r="I3214" t="s">
        <v>3184</v>
      </c>
      <c r="J3214">
        <v>0</v>
      </c>
      <c r="K3214" t="s">
        <v>3157</v>
      </c>
      <c r="L3214" t="s">
        <v>3564</v>
      </c>
      <c r="M3214" t="s">
        <v>549</v>
      </c>
      <c r="N3214" t="s">
        <v>550</v>
      </c>
      <c r="O3214" t="s">
        <v>551</v>
      </c>
      <c r="P3214" t="s">
        <v>149</v>
      </c>
      <c r="Q3214" t="s">
        <v>202</v>
      </c>
    </row>
    <row r="3215" spans="1:17">
      <c r="A3215" t="s">
        <v>24925</v>
      </c>
      <c r="B3215" t="s">
        <v>24926</v>
      </c>
      <c r="C3215" t="s">
        <v>24927</v>
      </c>
      <c r="D3215" s="4">
        <v>45795.961296296293</v>
      </c>
      <c r="E3215" s="4">
        <v>45796.3125</v>
      </c>
      <c r="F3215" s="4">
        <v>45796.350694444445</v>
      </c>
      <c r="G3215" s="4">
        <v>45796.310983796298</v>
      </c>
      <c r="H3215" t="s">
        <v>3155</v>
      </c>
      <c r="I3215" t="s">
        <v>3209</v>
      </c>
      <c r="J3215">
        <v>0</v>
      </c>
      <c r="K3215" t="s">
        <v>3157</v>
      </c>
      <c r="L3215" t="s">
        <v>3564</v>
      </c>
      <c r="M3215" t="s">
        <v>549</v>
      </c>
      <c r="N3215" t="s">
        <v>550</v>
      </c>
      <c r="O3215" t="s">
        <v>551</v>
      </c>
      <c r="P3215" t="s">
        <v>149</v>
      </c>
      <c r="Q3215" t="s">
        <v>200</v>
      </c>
    </row>
    <row r="3216" spans="1:17">
      <c r="A3216" t="s">
        <v>24928</v>
      </c>
      <c r="B3216" t="s">
        <v>24929</v>
      </c>
      <c r="C3216" t="s">
        <v>24930</v>
      </c>
      <c r="D3216" s="4">
        <v>45795.953055555554</v>
      </c>
      <c r="E3216" s="4">
        <v>45796.791666666664</v>
      </c>
      <c r="F3216" s="4">
        <v>45796.809027777781</v>
      </c>
      <c r="G3216" s="4">
        <v>45796.793171296296</v>
      </c>
      <c r="H3216" t="s">
        <v>3155</v>
      </c>
      <c r="I3216" t="s">
        <v>3175</v>
      </c>
      <c r="J3216">
        <v>1001</v>
      </c>
      <c r="K3216" t="s">
        <v>3194</v>
      </c>
      <c r="L3216" t="s">
        <v>3564</v>
      </c>
      <c r="M3216" t="s">
        <v>549</v>
      </c>
      <c r="N3216" t="s">
        <v>550</v>
      </c>
      <c r="O3216" t="s">
        <v>136</v>
      </c>
      <c r="P3216" t="s">
        <v>143</v>
      </c>
      <c r="Q3216" t="s">
        <v>299</v>
      </c>
    </row>
    <row r="3217" spans="1:17">
      <c r="A3217" t="s">
        <v>21387</v>
      </c>
      <c r="B3217" t="s">
        <v>24931</v>
      </c>
      <c r="C3217" t="s">
        <v>24932</v>
      </c>
      <c r="D3217" s="4">
        <v>45795.952233796299</v>
      </c>
      <c r="E3217" s="4">
        <v>45798.416666666664</v>
      </c>
      <c r="F3217" s="4">
        <v>45798.434027777781</v>
      </c>
      <c r="G3217" s="4">
        <v>45798.411354166667</v>
      </c>
      <c r="H3217" t="s">
        <v>3155</v>
      </c>
      <c r="I3217" t="s">
        <v>3175</v>
      </c>
      <c r="J3217">
        <v>0</v>
      </c>
      <c r="K3217" t="s">
        <v>3157</v>
      </c>
      <c r="L3217" t="s">
        <v>3564</v>
      </c>
      <c r="M3217" t="s">
        <v>549</v>
      </c>
      <c r="N3217" t="s">
        <v>550</v>
      </c>
      <c r="O3217" t="s">
        <v>551</v>
      </c>
      <c r="P3217" t="s">
        <v>141</v>
      </c>
      <c r="Q3217" t="s">
        <v>231</v>
      </c>
    </row>
    <row r="3218" spans="1:17">
      <c r="A3218" t="s">
        <v>24919</v>
      </c>
      <c r="B3218" t="s">
        <v>24920</v>
      </c>
      <c r="C3218" t="s">
        <v>24933</v>
      </c>
      <c r="D3218" s="4">
        <v>45795.950335648151</v>
      </c>
      <c r="E3218" s="4">
        <v>45801.708333333336</v>
      </c>
      <c r="F3218" s="4">
        <v>45801.746527777781</v>
      </c>
      <c r="G3218" s="4"/>
      <c r="H3218" t="s">
        <v>3155</v>
      </c>
      <c r="I3218" t="s">
        <v>3240</v>
      </c>
      <c r="J3218">
        <v>1001</v>
      </c>
      <c r="K3218" t="s">
        <v>3157</v>
      </c>
      <c r="L3218" t="s">
        <v>3245</v>
      </c>
      <c r="M3218" t="s">
        <v>549</v>
      </c>
      <c r="N3218" t="s">
        <v>550</v>
      </c>
      <c r="O3218" t="s">
        <v>136</v>
      </c>
      <c r="P3218" t="s">
        <v>139</v>
      </c>
      <c r="Q3218" t="s">
        <v>276</v>
      </c>
    </row>
    <row r="3219" spans="1:17">
      <c r="A3219" t="s">
        <v>24934</v>
      </c>
      <c r="B3219" t="s">
        <v>24935</v>
      </c>
      <c r="C3219" t="s">
        <v>24936</v>
      </c>
      <c r="D3219" s="4">
        <v>45795.949166666665</v>
      </c>
      <c r="E3219" s="4">
        <v>45796.833333333336</v>
      </c>
      <c r="F3219" s="4">
        <v>45796.871527777781</v>
      </c>
      <c r="G3219" s="4">
        <v>45796.831064814818</v>
      </c>
      <c r="H3219" t="s">
        <v>3155</v>
      </c>
      <c r="I3219" t="s">
        <v>3156</v>
      </c>
      <c r="J3219">
        <v>0</v>
      </c>
      <c r="K3219" t="s">
        <v>3157</v>
      </c>
      <c r="L3219" t="s">
        <v>3564</v>
      </c>
      <c r="M3219" t="s">
        <v>549</v>
      </c>
      <c r="N3219" t="s">
        <v>550</v>
      </c>
      <c r="O3219" t="s">
        <v>551</v>
      </c>
      <c r="P3219" t="s">
        <v>141</v>
      </c>
      <c r="Q3219" t="s">
        <v>237</v>
      </c>
    </row>
    <row r="3220" spans="1:17">
      <c r="A3220" t="s">
        <v>24937</v>
      </c>
      <c r="B3220" t="s">
        <v>24938</v>
      </c>
      <c r="C3220" t="s">
        <v>24939</v>
      </c>
      <c r="D3220" s="4">
        <v>45795.944537037038</v>
      </c>
      <c r="E3220" s="4">
        <v>45797.3125</v>
      </c>
      <c r="F3220" s="4">
        <v>45797.350694444445</v>
      </c>
      <c r="G3220" s="4">
        <v>45797.314930555556</v>
      </c>
      <c r="H3220" t="s">
        <v>3155</v>
      </c>
      <c r="I3220" t="s">
        <v>3240</v>
      </c>
      <c r="J3220">
        <v>1002</v>
      </c>
      <c r="K3220" t="s">
        <v>3157</v>
      </c>
      <c r="L3220" t="s">
        <v>3564</v>
      </c>
      <c r="M3220" t="s">
        <v>549</v>
      </c>
      <c r="N3220" t="s">
        <v>550</v>
      </c>
      <c r="O3220" t="s">
        <v>551</v>
      </c>
      <c r="P3220" t="s">
        <v>141</v>
      </c>
      <c r="Q3220" t="s">
        <v>231</v>
      </c>
    </row>
    <row r="3221" spans="1:17">
      <c r="A3221" t="s">
        <v>24940</v>
      </c>
      <c r="B3221" t="s">
        <v>24941</v>
      </c>
      <c r="C3221" t="s">
        <v>24942</v>
      </c>
      <c r="D3221" s="4">
        <v>45795.935081018521</v>
      </c>
      <c r="E3221" s="4">
        <v>45802.833333333336</v>
      </c>
      <c r="F3221" s="4">
        <v>45802.871527777781</v>
      </c>
      <c r="G3221" s="4">
        <v>45802.828958333332</v>
      </c>
      <c r="H3221" t="s">
        <v>3155</v>
      </c>
      <c r="I3221" t="s">
        <v>3673</v>
      </c>
      <c r="J3221">
        <v>0</v>
      </c>
      <c r="K3221" t="s">
        <v>3157</v>
      </c>
      <c r="L3221" t="s">
        <v>3564</v>
      </c>
      <c r="M3221" t="s">
        <v>549</v>
      </c>
      <c r="N3221" t="s">
        <v>559</v>
      </c>
      <c r="O3221" t="s">
        <v>504</v>
      </c>
      <c r="P3221" t="s">
        <v>325</v>
      </c>
      <c r="Q3221" t="s">
        <v>331</v>
      </c>
    </row>
    <row r="3222" spans="1:17">
      <c r="A3222" t="s">
        <v>24943</v>
      </c>
      <c r="B3222" t="s">
        <v>24944</v>
      </c>
      <c r="C3222" t="s">
        <v>24945</v>
      </c>
      <c r="D3222" s="4">
        <v>45795.933113425926</v>
      </c>
      <c r="E3222" s="4">
        <v>45797.8125</v>
      </c>
      <c r="F3222" s="4">
        <v>45797.829861111109</v>
      </c>
      <c r="G3222" s="4">
        <v>45797.816203703704</v>
      </c>
      <c r="H3222" t="s">
        <v>3155</v>
      </c>
      <c r="I3222" t="s">
        <v>3171</v>
      </c>
      <c r="J3222">
        <v>0</v>
      </c>
      <c r="K3222" t="s">
        <v>3194</v>
      </c>
      <c r="L3222" t="s">
        <v>3564</v>
      </c>
      <c r="M3222" t="s">
        <v>549</v>
      </c>
      <c r="N3222" t="s">
        <v>550</v>
      </c>
      <c r="O3222" t="s">
        <v>551</v>
      </c>
      <c r="P3222" t="s">
        <v>141</v>
      </c>
      <c r="Q3222" t="s">
        <v>237</v>
      </c>
    </row>
    <row r="3223" spans="1:17">
      <c r="A3223" t="s">
        <v>24946</v>
      </c>
      <c r="B3223" t="s">
        <v>24947</v>
      </c>
      <c r="C3223" t="s">
        <v>24948</v>
      </c>
      <c r="D3223" s="4">
        <v>45795.929814814815</v>
      </c>
      <c r="E3223" s="4">
        <v>45796.541666666664</v>
      </c>
      <c r="F3223" s="4">
        <v>45796.579861111109</v>
      </c>
      <c r="G3223" s="4">
        <v>45796.569305555553</v>
      </c>
      <c r="H3223" t="s">
        <v>3155</v>
      </c>
      <c r="I3223" t="s">
        <v>3240</v>
      </c>
      <c r="J3223">
        <v>0</v>
      </c>
      <c r="K3223" t="s">
        <v>3194</v>
      </c>
      <c r="L3223" t="s">
        <v>3564</v>
      </c>
      <c r="M3223" t="s">
        <v>549</v>
      </c>
      <c r="N3223" t="s">
        <v>550</v>
      </c>
      <c r="O3223" t="s">
        <v>136</v>
      </c>
      <c r="P3223" t="s">
        <v>143</v>
      </c>
      <c r="Q3223" t="s">
        <v>299</v>
      </c>
    </row>
    <row r="3224" spans="1:17">
      <c r="A3224" t="s">
        <v>33245</v>
      </c>
      <c r="B3224" t="s">
        <v>33246</v>
      </c>
      <c r="C3224" t="s">
        <v>33247</v>
      </c>
      <c r="D3224" s="4">
        <v>45795.92869212963</v>
      </c>
      <c r="E3224" s="4">
        <v>45796.3125</v>
      </c>
      <c r="F3224" s="4">
        <v>45796.350694444445</v>
      </c>
      <c r="G3224" s="4">
        <v>45796.340613425928</v>
      </c>
      <c r="H3224" t="s">
        <v>3155</v>
      </c>
      <c r="I3224" t="s">
        <v>3240</v>
      </c>
      <c r="J3224">
        <v>1001</v>
      </c>
      <c r="K3224" t="s">
        <v>3157</v>
      </c>
      <c r="L3224" t="s">
        <v>3564</v>
      </c>
      <c r="M3224" t="s">
        <v>549</v>
      </c>
      <c r="N3224" t="s">
        <v>550</v>
      </c>
      <c r="O3224" t="s">
        <v>136</v>
      </c>
      <c r="P3224" t="s">
        <v>147</v>
      </c>
      <c r="Q3224" t="s">
        <v>21124</v>
      </c>
    </row>
    <row r="3225" spans="1:17">
      <c r="A3225" t="s">
        <v>24940</v>
      </c>
      <c r="B3225" t="s">
        <v>24941</v>
      </c>
      <c r="C3225" t="s">
        <v>24949</v>
      </c>
      <c r="D3225" s="4">
        <v>45795.927418981482</v>
      </c>
      <c r="E3225" s="4">
        <v>45801.625</v>
      </c>
      <c r="F3225" s="4">
        <v>45801.663194444445</v>
      </c>
      <c r="G3225" s="4"/>
      <c r="H3225" t="s">
        <v>3155</v>
      </c>
      <c r="I3225" t="s">
        <v>3673</v>
      </c>
      <c r="J3225">
        <v>0</v>
      </c>
      <c r="K3225" t="s">
        <v>3157</v>
      </c>
      <c r="L3225" t="s">
        <v>3245</v>
      </c>
      <c r="M3225" t="s">
        <v>549</v>
      </c>
      <c r="N3225" t="s">
        <v>559</v>
      </c>
      <c r="O3225" t="s">
        <v>504</v>
      </c>
      <c r="P3225" t="s">
        <v>325</v>
      </c>
      <c r="Q3225" t="s">
        <v>331</v>
      </c>
    </row>
    <row r="3226" spans="1:17">
      <c r="A3226" t="s">
        <v>24950</v>
      </c>
      <c r="B3226" t="s">
        <v>24951</v>
      </c>
      <c r="C3226" t="s">
        <v>24952</v>
      </c>
      <c r="D3226" s="4">
        <v>45795.926018518519</v>
      </c>
      <c r="E3226" s="4">
        <v>45802.458333333336</v>
      </c>
      <c r="F3226" s="4">
        <v>45802.475694444445</v>
      </c>
      <c r="G3226" s="4">
        <v>45802.452291666668</v>
      </c>
      <c r="H3226" t="s">
        <v>3155</v>
      </c>
      <c r="I3226" t="s">
        <v>3175</v>
      </c>
      <c r="J3226">
        <v>1001</v>
      </c>
      <c r="K3226" t="s">
        <v>3194</v>
      </c>
      <c r="L3226" t="s">
        <v>3564</v>
      </c>
      <c r="M3226" t="s">
        <v>549</v>
      </c>
      <c r="N3226" t="s">
        <v>559</v>
      </c>
      <c r="O3226" t="s">
        <v>504</v>
      </c>
      <c r="P3226" t="s">
        <v>325</v>
      </c>
      <c r="Q3226" t="s">
        <v>327</v>
      </c>
    </row>
    <row r="3227" spans="1:17">
      <c r="A3227" t="s">
        <v>24387</v>
      </c>
      <c r="B3227" t="s">
        <v>24388</v>
      </c>
      <c r="C3227" t="s">
        <v>24953</v>
      </c>
      <c r="D3227" s="4">
        <v>45795.923043981478</v>
      </c>
      <c r="E3227" s="4">
        <v>45797.833333333336</v>
      </c>
      <c r="F3227" s="4">
        <v>45797.871527777781</v>
      </c>
      <c r="G3227" s="4"/>
      <c r="H3227" t="s">
        <v>3155</v>
      </c>
      <c r="I3227" t="s">
        <v>3156</v>
      </c>
      <c r="J3227">
        <v>0</v>
      </c>
      <c r="K3227" t="s">
        <v>3157</v>
      </c>
      <c r="L3227" t="s">
        <v>3245</v>
      </c>
      <c r="M3227" t="s">
        <v>549</v>
      </c>
      <c r="N3227" t="s">
        <v>550</v>
      </c>
      <c r="O3227" t="s">
        <v>551</v>
      </c>
      <c r="P3227" t="s">
        <v>141</v>
      </c>
      <c r="Q3227" t="s">
        <v>233</v>
      </c>
    </row>
    <row r="3228" spans="1:17">
      <c r="A3228" t="s">
        <v>21449</v>
      </c>
      <c r="B3228" t="s">
        <v>21450</v>
      </c>
      <c r="C3228" t="s">
        <v>24954</v>
      </c>
      <c r="D3228" s="4">
        <v>45795.922962962963</v>
      </c>
      <c r="E3228" s="4">
        <v>45801.416666666664</v>
      </c>
      <c r="F3228" s="4">
        <v>45801.434027777781</v>
      </c>
      <c r="G3228" s="4"/>
      <c r="H3228" t="s">
        <v>3155</v>
      </c>
      <c r="I3228" t="s">
        <v>3175</v>
      </c>
      <c r="J3228">
        <v>0</v>
      </c>
      <c r="K3228" t="s">
        <v>3157</v>
      </c>
      <c r="L3228" t="s">
        <v>3245</v>
      </c>
      <c r="M3228" t="s">
        <v>549</v>
      </c>
      <c r="N3228" t="s">
        <v>550</v>
      </c>
      <c r="O3228" t="s">
        <v>551</v>
      </c>
      <c r="P3228" t="s">
        <v>141</v>
      </c>
      <c r="Q3228" t="s">
        <v>233</v>
      </c>
    </row>
    <row r="3229" spans="1:17">
      <c r="A3229" t="s">
        <v>24955</v>
      </c>
      <c r="B3229" t="s">
        <v>24956</v>
      </c>
      <c r="C3229" t="s">
        <v>24957</v>
      </c>
      <c r="D3229" s="4">
        <v>45795.920034722221</v>
      </c>
      <c r="E3229" s="4">
        <v>45815.416666666664</v>
      </c>
      <c r="F3229" s="4">
        <v>45815.434027777781</v>
      </c>
      <c r="G3229" s="4"/>
      <c r="H3229" t="s">
        <v>3155</v>
      </c>
      <c r="I3229" t="s">
        <v>3175</v>
      </c>
      <c r="J3229">
        <v>1001</v>
      </c>
      <c r="K3229" t="s">
        <v>3157</v>
      </c>
      <c r="L3229" t="s">
        <v>3158</v>
      </c>
      <c r="M3229" t="s">
        <v>549</v>
      </c>
      <c r="N3229" t="s">
        <v>559</v>
      </c>
      <c r="O3229" t="s">
        <v>504</v>
      </c>
      <c r="P3229" t="s">
        <v>325</v>
      </c>
      <c r="Q3229" t="s">
        <v>329</v>
      </c>
    </row>
    <row r="3230" spans="1:17">
      <c r="A3230" t="s">
        <v>24958</v>
      </c>
      <c r="B3230" t="s">
        <v>24959</v>
      </c>
      <c r="C3230" t="s">
        <v>24960</v>
      </c>
      <c r="D3230" s="4">
        <v>45795.914976851855</v>
      </c>
      <c r="E3230" s="4">
        <v>45809.416666666664</v>
      </c>
      <c r="F3230" s="4">
        <v>45809.454861111109</v>
      </c>
      <c r="G3230" s="4"/>
      <c r="H3230" t="s">
        <v>3155</v>
      </c>
      <c r="I3230" t="s">
        <v>3673</v>
      </c>
      <c r="J3230">
        <v>0</v>
      </c>
      <c r="K3230" t="s">
        <v>3157</v>
      </c>
      <c r="L3230" t="s">
        <v>3158</v>
      </c>
      <c r="M3230" t="s">
        <v>549</v>
      </c>
      <c r="N3230" t="s">
        <v>559</v>
      </c>
      <c r="O3230" t="s">
        <v>504</v>
      </c>
      <c r="P3230" t="s">
        <v>325</v>
      </c>
      <c r="Q3230" t="s">
        <v>452</v>
      </c>
    </row>
    <row r="3231" spans="1:17">
      <c r="A3231" t="s">
        <v>24961</v>
      </c>
      <c r="B3231" t="s">
        <v>24962</v>
      </c>
      <c r="C3231" t="s">
        <v>24963</v>
      </c>
      <c r="D3231" s="4">
        <v>45795.914837962962</v>
      </c>
      <c r="E3231" s="4">
        <v>45798.083333333336</v>
      </c>
      <c r="F3231" s="4">
        <v>45798.121527777781</v>
      </c>
      <c r="G3231" s="4">
        <v>45798.078645833331</v>
      </c>
      <c r="H3231" t="s">
        <v>3155</v>
      </c>
      <c r="I3231" t="s">
        <v>3240</v>
      </c>
      <c r="J3231">
        <v>0</v>
      </c>
      <c r="K3231" t="s">
        <v>3157</v>
      </c>
      <c r="L3231" t="s">
        <v>3564</v>
      </c>
      <c r="M3231" t="s">
        <v>549</v>
      </c>
      <c r="N3231" t="s">
        <v>559</v>
      </c>
      <c r="O3231" t="s">
        <v>163</v>
      </c>
      <c r="P3231" t="s">
        <v>472</v>
      </c>
      <c r="Q3231" t="s">
        <v>348</v>
      </c>
    </row>
    <row r="3232" spans="1:17">
      <c r="A3232" t="s">
        <v>24964</v>
      </c>
      <c r="B3232" t="s">
        <v>24965</v>
      </c>
      <c r="C3232" t="s">
        <v>24966</v>
      </c>
      <c r="D3232" s="4">
        <v>45795.908530092594</v>
      </c>
      <c r="E3232" s="4">
        <v>45799.541666666664</v>
      </c>
      <c r="F3232" s="4">
        <v>45799.559027777781</v>
      </c>
      <c r="G3232" s="4">
        <v>45799.540752314817</v>
      </c>
      <c r="H3232" t="s">
        <v>3155</v>
      </c>
      <c r="I3232" t="s">
        <v>3175</v>
      </c>
      <c r="J3232">
        <v>1001</v>
      </c>
      <c r="K3232" t="s">
        <v>3194</v>
      </c>
      <c r="L3232" t="s">
        <v>3564</v>
      </c>
      <c r="M3232" t="s">
        <v>549</v>
      </c>
      <c r="N3232" t="s">
        <v>550</v>
      </c>
      <c r="O3232" t="s">
        <v>136</v>
      </c>
      <c r="P3232" t="s">
        <v>143</v>
      </c>
      <c r="Q3232" t="s">
        <v>310</v>
      </c>
    </row>
    <row r="3233" spans="1:17">
      <c r="A3233" t="s">
        <v>24967</v>
      </c>
      <c r="B3233" t="s">
        <v>24968</v>
      </c>
      <c r="C3233" t="s">
        <v>24969</v>
      </c>
      <c r="D3233" s="4">
        <v>45795.903923611113</v>
      </c>
      <c r="E3233" s="4">
        <v>45796.833333333336</v>
      </c>
      <c r="F3233" s="4">
        <v>45796.871527777781</v>
      </c>
      <c r="G3233" s="4">
        <v>45796.832488425927</v>
      </c>
      <c r="H3233" t="s">
        <v>3155</v>
      </c>
      <c r="I3233" t="s">
        <v>3209</v>
      </c>
      <c r="J3233">
        <v>0</v>
      </c>
      <c r="K3233" t="s">
        <v>3227</v>
      </c>
      <c r="L3233" t="s">
        <v>3564</v>
      </c>
      <c r="M3233" t="s">
        <v>549</v>
      </c>
      <c r="N3233" t="s">
        <v>550</v>
      </c>
      <c r="O3233" t="s">
        <v>136</v>
      </c>
      <c r="P3233" t="s">
        <v>283</v>
      </c>
      <c r="Q3233" t="s">
        <v>286</v>
      </c>
    </row>
    <row r="3234" spans="1:17">
      <c r="A3234" t="s">
        <v>11603</v>
      </c>
      <c r="B3234" t="s">
        <v>11606</v>
      </c>
      <c r="C3234" t="s">
        <v>24970</v>
      </c>
      <c r="D3234" s="4">
        <v>45795.902025462965</v>
      </c>
      <c r="E3234" s="4">
        <v>45803.25</v>
      </c>
      <c r="F3234" s="4">
        <v>45803.267361111109</v>
      </c>
      <c r="G3234" s="4"/>
      <c r="H3234" t="s">
        <v>3155</v>
      </c>
      <c r="I3234" t="s">
        <v>3171</v>
      </c>
      <c r="J3234">
        <v>1001</v>
      </c>
      <c r="K3234" t="s">
        <v>3157</v>
      </c>
      <c r="L3234" t="s">
        <v>3245</v>
      </c>
      <c r="M3234" t="s">
        <v>549</v>
      </c>
      <c r="N3234" t="s">
        <v>550</v>
      </c>
      <c r="O3234" t="s">
        <v>136</v>
      </c>
      <c r="P3234" t="s">
        <v>283</v>
      </c>
      <c r="Q3234" t="s">
        <v>286</v>
      </c>
    </row>
    <row r="3235" spans="1:17">
      <c r="A3235" t="s">
        <v>24971</v>
      </c>
      <c r="B3235" t="s">
        <v>24972</v>
      </c>
      <c r="C3235" t="s">
        <v>24973</v>
      </c>
      <c r="D3235" s="4">
        <v>45795.898194444446</v>
      </c>
      <c r="E3235" s="4">
        <v>45797.8125</v>
      </c>
      <c r="F3235" s="4">
        <v>45797.850694444445</v>
      </c>
      <c r="G3235" s="4">
        <v>45797.813483796293</v>
      </c>
      <c r="H3235" t="s">
        <v>3155</v>
      </c>
      <c r="I3235" t="s">
        <v>3673</v>
      </c>
      <c r="J3235">
        <v>0</v>
      </c>
      <c r="K3235" t="s">
        <v>3157</v>
      </c>
      <c r="L3235" t="s">
        <v>3564</v>
      </c>
      <c r="M3235" t="s">
        <v>549</v>
      </c>
      <c r="N3235" t="s">
        <v>559</v>
      </c>
      <c r="O3235" t="s">
        <v>504</v>
      </c>
      <c r="P3235" t="s">
        <v>325</v>
      </c>
      <c r="Q3235" t="s">
        <v>334</v>
      </c>
    </row>
    <row r="3236" spans="1:17">
      <c r="A3236" t="s">
        <v>12192</v>
      </c>
      <c r="B3236" t="s">
        <v>12193</v>
      </c>
      <c r="C3236" t="s">
        <v>24974</v>
      </c>
      <c r="D3236" s="4">
        <v>45795.898009259261</v>
      </c>
      <c r="E3236" s="4">
        <v>45796.708333333336</v>
      </c>
      <c r="F3236" s="4">
        <v>45796.725694444445</v>
      </c>
      <c r="G3236" s="4"/>
      <c r="H3236" t="s">
        <v>3155</v>
      </c>
      <c r="I3236" t="s">
        <v>3171</v>
      </c>
      <c r="J3236">
        <v>1001</v>
      </c>
      <c r="K3236" t="s">
        <v>3157</v>
      </c>
      <c r="L3236" t="s">
        <v>3593</v>
      </c>
      <c r="M3236" t="s">
        <v>549</v>
      </c>
      <c r="N3236" t="s">
        <v>550</v>
      </c>
      <c r="O3236" t="s">
        <v>551</v>
      </c>
      <c r="P3236" t="s">
        <v>141</v>
      </c>
      <c r="Q3236" t="s">
        <v>237</v>
      </c>
    </row>
    <row r="3237" spans="1:17">
      <c r="A3237" t="s">
        <v>24971</v>
      </c>
      <c r="B3237" t="s">
        <v>24975</v>
      </c>
      <c r="C3237" t="s">
        <v>24976</v>
      </c>
      <c r="D3237" s="4">
        <v>45795.897465277776</v>
      </c>
      <c r="E3237" s="4">
        <v>45797.791666666664</v>
      </c>
      <c r="F3237" s="4">
        <v>45797.809027777781</v>
      </c>
      <c r="G3237" s="4">
        <v>45797.794502314813</v>
      </c>
      <c r="H3237" t="s">
        <v>3155</v>
      </c>
      <c r="I3237" t="s">
        <v>3175</v>
      </c>
      <c r="J3237">
        <v>0</v>
      </c>
      <c r="K3237" t="s">
        <v>3157</v>
      </c>
      <c r="L3237" t="s">
        <v>3564</v>
      </c>
      <c r="M3237" t="s">
        <v>549</v>
      </c>
      <c r="N3237" t="s">
        <v>559</v>
      </c>
      <c r="O3237" t="s">
        <v>504</v>
      </c>
      <c r="P3237" t="s">
        <v>325</v>
      </c>
      <c r="Q3237" t="s">
        <v>334</v>
      </c>
    </row>
    <row r="3238" spans="1:17">
      <c r="A3238" t="s">
        <v>24977</v>
      </c>
      <c r="B3238" t="s">
        <v>24978</v>
      </c>
      <c r="C3238" t="s">
        <v>24979</v>
      </c>
      <c r="D3238" s="4">
        <v>45795.896469907406</v>
      </c>
      <c r="E3238" s="4">
        <v>45797.791666666664</v>
      </c>
      <c r="F3238" s="4">
        <v>45797.829861111109</v>
      </c>
      <c r="G3238" s="4">
        <v>45797.794849537036</v>
      </c>
      <c r="H3238" t="s">
        <v>3155</v>
      </c>
      <c r="I3238" t="s">
        <v>3673</v>
      </c>
      <c r="J3238">
        <v>0</v>
      </c>
      <c r="K3238" t="s">
        <v>3157</v>
      </c>
      <c r="L3238" t="s">
        <v>3564</v>
      </c>
      <c r="M3238" t="s">
        <v>549</v>
      </c>
      <c r="N3238" t="s">
        <v>559</v>
      </c>
      <c r="O3238" t="s">
        <v>504</v>
      </c>
      <c r="P3238" t="s">
        <v>325</v>
      </c>
      <c r="Q3238" t="s">
        <v>342</v>
      </c>
    </row>
    <row r="3239" spans="1:17">
      <c r="A3239" t="s">
        <v>24980</v>
      </c>
      <c r="B3239" t="s">
        <v>24981</v>
      </c>
      <c r="C3239" t="s">
        <v>24982</v>
      </c>
      <c r="D3239" s="4">
        <v>45795.895196759258</v>
      </c>
      <c r="E3239" s="4">
        <v>45802.458333333336</v>
      </c>
      <c r="F3239" s="4">
        <v>45802.496527777781</v>
      </c>
      <c r="G3239" s="4">
        <v>45802.451898148145</v>
      </c>
      <c r="H3239" t="s">
        <v>3155</v>
      </c>
      <c r="I3239" t="s">
        <v>3673</v>
      </c>
      <c r="J3239">
        <v>0</v>
      </c>
      <c r="K3239" t="s">
        <v>3157</v>
      </c>
      <c r="L3239" t="s">
        <v>3564</v>
      </c>
      <c r="M3239" t="s">
        <v>549</v>
      </c>
      <c r="N3239" t="s">
        <v>559</v>
      </c>
      <c r="O3239" t="s">
        <v>504</v>
      </c>
      <c r="P3239" t="s">
        <v>325</v>
      </c>
      <c r="Q3239" t="s">
        <v>338</v>
      </c>
    </row>
    <row r="3240" spans="1:17">
      <c r="A3240" t="s">
        <v>24983</v>
      </c>
      <c r="B3240" t="s">
        <v>24984</v>
      </c>
      <c r="C3240" t="s">
        <v>24985</v>
      </c>
      <c r="D3240" s="4">
        <v>45795.893831018519</v>
      </c>
      <c r="E3240" s="4">
        <v>45796.833333333336</v>
      </c>
      <c r="F3240" s="4">
        <v>45796.850694444445</v>
      </c>
      <c r="G3240" s="4">
        <v>45796.836111111108</v>
      </c>
      <c r="H3240" t="s">
        <v>3155</v>
      </c>
      <c r="I3240" t="s">
        <v>3175</v>
      </c>
      <c r="J3240">
        <v>0</v>
      </c>
      <c r="K3240" t="s">
        <v>3194</v>
      </c>
      <c r="L3240" t="s">
        <v>3564</v>
      </c>
      <c r="M3240" t="s">
        <v>549</v>
      </c>
      <c r="N3240" t="s">
        <v>559</v>
      </c>
      <c r="O3240" t="s">
        <v>504</v>
      </c>
      <c r="P3240" t="s">
        <v>325</v>
      </c>
      <c r="Q3240" t="s">
        <v>344</v>
      </c>
    </row>
    <row r="3241" spans="1:17">
      <c r="A3241" t="s">
        <v>24986</v>
      </c>
      <c r="B3241" t="s">
        <v>24987</v>
      </c>
      <c r="C3241" t="s">
        <v>24988</v>
      </c>
      <c r="D3241" s="4">
        <v>45795.89371527778</v>
      </c>
      <c r="E3241" s="4">
        <v>45799.791666666664</v>
      </c>
      <c r="F3241" s="4">
        <v>45799.809027777781</v>
      </c>
      <c r="G3241" s="4"/>
      <c r="H3241" t="s">
        <v>3155</v>
      </c>
      <c r="I3241" t="s">
        <v>3162</v>
      </c>
      <c r="J3241">
        <v>0</v>
      </c>
      <c r="K3241" t="s">
        <v>3420</v>
      </c>
      <c r="L3241" t="s">
        <v>3245</v>
      </c>
      <c r="M3241" t="s">
        <v>549</v>
      </c>
      <c r="N3241" t="s">
        <v>550</v>
      </c>
      <c r="O3241" t="s">
        <v>1923</v>
      </c>
      <c r="P3241" t="s">
        <v>1924</v>
      </c>
      <c r="Q3241" t="s">
        <v>3199</v>
      </c>
    </row>
    <row r="3242" spans="1:17">
      <c r="A3242" t="s">
        <v>24989</v>
      </c>
      <c r="B3242" t="s">
        <v>24990</v>
      </c>
      <c r="C3242" t="s">
        <v>24991</v>
      </c>
      <c r="D3242" s="4">
        <v>45795.893125000002</v>
      </c>
      <c r="E3242" s="4">
        <v>45799.354166666664</v>
      </c>
      <c r="F3242" s="4">
        <v>45799.392361111109</v>
      </c>
      <c r="G3242" s="4">
        <v>45799.349282407406</v>
      </c>
      <c r="H3242" t="s">
        <v>3155</v>
      </c>
      <c r="I3242" t="s">
        <v>3240</v>
      </c>
      <c r="J3242">
        <v>1001</v>
      </c>
      <c r="K3242" t="s">
        <v>3194</v>
      </c>
      <c r="L3242" t="s">
        <v>3564</v>
      </c>
      <c r="M3242" t="s">
        <v>549</v>
      </c>
      <c r="N3242" t="s">
        <v>550</v>
      </c>
      <c r="O3242" t="s">
        <v>136</v>
      </c>
      <c r="P3242" t="s">
        <v>283</v>
      </c>
      <c r="Q3242" t="s">
        <v>285</v>
      </c>
    </row>
    <row r="3243" spans="1:17">
      <c r="A3243" t="s">
        <v>24439</v>
      </c>
      <c r="B3243" t="s">
        <v>24992</v>
      </c>
      <c r="C3243" t="s">
        <v>24993</v>
      </c>
      <c r="D3243" s="4">
        <v>45795.892418981479</v>
      </c>
      <c r="E3243" s="4">
        <v>45796.791666666664</v>
      </c>
      <c r="F3243" s="4">
        <v>45796.809027777781</v>
      </c>
      <c r="G3243" s="4">
        <v>45796.789351851854</v>
      </c>
      <c r="H3243" t="s">
        <v>3155</v>
      </c>
      <c r="I3243" t="s">
        <v>3222</v>
      </c>
      <c r="J3243">
        <v>1</v>
      </c>
      <c r="K3243" t="s">
        <v>3223</v>
      </c>
      <c r="L3243" t="s">
        <v>3564</v>
      </c>
      <c r="M3243" t="s">
        <v>549</v>
      </c>
      <c r="N3243" t="s">
        <v>550</v>
      </c>
      <c r="O3243" t="s">
        <v>551</v>
      </c>
      <c r="P3243" t="s">
        <v>242</v>
      </c>
      <c r="Q3243" t="s">
        <v>244</v>
      </c>
    </row>
    <row r="3244" spans="1:17">
      <c r="A3244" t="s">
        <v>20444</v>
      </c>
      <c r="B3244" t="s">
        <v>20445</v>
      </c>
      <c r="C3244" t="s">
        <v>24994</v>
      </c>
      <c r="D3244" s="4">
        <v>45795.890532407408</v>
      </c>
      <c r="E3244" s="4">
        <v>45802.666666666664</v>
      </c>
      <c r="F3244" s="4">
        <v>45802.684027777781</v>
      </c>
      <c r="G3244" s="4"/>
      <c r="H3244" t="s">
        <v>3155</v>
      </c>
      <c r="I3244" t="s">
        <v>3171</v>
      </c>
      <c r="J3244">
        <v>1002</v>
      </c>
      <c r="K3244" t="s">
        <v>3157</v>
      </c>
      <c r="L3244" t="s">
        <v>3245</v>
      </c>
      <c r="M3244" t="s">
        <v>549</v>
      </c>
      <c r="N3244" t="s">
        <v>550</v>
      </c>
      <c r="O3244" t="s">
        <v>136</v>
      </c>
      <c r="P3244" t="s">
        <v>139</v>
      </c>
      <c r="Q3244" t="s">
        <v>271</v>
      </c>
    </row>
    <row r="3245" spans="1:17">
      <c r="A3245" t="s">
        <v>24739</v>
      </c>
      <c r="B3245" t="s">
        <v>24995</v>
      </c>
      <c r="C3245" t="s">
        <v>24996</v>
      </c>
      <c r="D3245" s="4">
        <v>45795.885393518518</v>
      </c>
      <c r="E3245" s="4">
        <v>45797.333333333336</v>
      </c>
      <c r="F3245" s="4">
        <v>45797.371527777781</v>
      </c>
      <c r="G3245" s="4">
        <v>45797.33730324074</v>
      </c>
      <c r="H3245" t="s">
        <v>3155</v>
      </c>
      <c r="I3245" t="s">
        <v>3209</v>
      </c>
      <c r="J3245">
        <v>0</v>
      </c>
      <c r="K3245" t="s">
        <v>3157</v>
      </c>
      <c r="L3245" t="s">
        <v>3564</v>
      </c>
      <c r="M3245" t="s">
        <v>549</v>
      </c>
      <c r="N3245" t="s">
        <v>550</v>
      </c>
      <c r="O3245" t="s">
        <v>616</v>
      </c>
      <c r="P3245" t="s">
        <v>626</v>
      </c>
      <c r="Q3245" t="s">
        <v>3366</v>
      </c>
    </row>
    <row r="3246" spans="1:17">
      <c r="A3246" t="s">
        <v>24997</v>
      </c>
      <c r="B3246" t="s">
        <v>24998</v>
      </c>
      <c r="C3246" t="s">
        <v>24999</v>
      </c>
      <c r="D3246" s="4">
        <v>45795.882800925923</v>
      </c>
      <c r="E3246" s="4">
        <v>45796.604166666664</v>
      </c>
      <c r="F3246" s="4">
        <v>45796.621527777781</v>
      </c>
      <c r="G3246" s="4">
        <v>45796.600231481483</v>
      </c>
      <c r="H3246" t="s">
        <v>3155</v>
      </c>
      <c r="I3246" t="s">
        <v>3171</v>
      </c>
      <c r="J3246">
        <v>0</v>
      </c>
      <c r="K3246" t="s">
        <v>3194</v>
      </c>
      <c r="L3246" t="s">
        <v>3564</v>
      </c>
      <c r="M3246" t="s">
        <v>549</v>
      </c>
      <c r="N3246" t="s">
        <v>550</v>
      </c>
      <c r="O3246" t="s">
        <v>136</v>
      </c>
      <c r="P3246" t="s">
        <v>143</v>
      </c>
      <c r="Q3246" t="s">
        <v>306</v>
      </c>
    </row>
    <row r="3247" spans="1:17">
      <c r="A3247" t="s">
        <v>23743</v>
      </c>
      <c r="B3247" t="s">
        <v>23744</v>
      </c>
      <c r="C3247" t="s">
        <v>25000</v>
      </c>
      <c r="D3247" s="4">
        <v>45795.877870370372</v>
      </c>
      <c r="E3247" s="4">
        <v>45797.0625</v>
      </c>
      <c r="F3247" s="4">
        <v>45797.079861111109</v>
      </c>
      <c r="G3247" s="4"/>
      <c r="H3247" t="s">
        <v>3155</v>
      </c>
      <c r="I3247" t="s">
        <v>3171</v>
      </c>
      <c r="J3247">
        <v>1002</v>
      </c>
      <c r="K3247" t="s">
        <v>3157</v>
      </c>
      <c r="L3247" t="s">
        <v>3245</v>
      </c>
      <c r="M3247" t="s">
        <v>549</v>
      </c>
      <c r="N3247" t="s">
        <v>550</v>
      </c>
      <c r="O3247" t="s">
        <v>136</v>
      </c>
      <c r="P3247" t="s">
        <v>143</v>
      </c>
      <c r="Q3247" t="s">
        <v>310</v>
      </c>
    </row>
    <row r="3248" spans="1:17">
      <c r="A3248" t="s">
        <v>25001</v>
      </c>
      <c r="B3248" t="s">
        <v>25002</v>
      </c>
      <c r="C3248" t="s">
        <v>25003</v>
      </c>
      <c r="D3248" s="4">
        <v>45795.876863425925</v>
      </c>
      <c r="E3248" s="4">
        <v>45796.791666666664</v>
      </c>
      <c r="F3248" s="4">
        <v>45796.809027777781</v>
      </c>
      <c r="G3248" s="4">
        <v>45796.793842592589</v>
      </c>
      <c r="H3248" t="s">
        <v>3155</v>
      </c>
      <c r="I3248" t="s">
        <v>3162</v>
      </c>
      <c r="J3248">
        <v>0</v>
      </c>
      <c r="K3248" t="s">
        <v>4074</v>
      </c>
      <c r="L3248" t="s">
        <v>3564</v>
      </c>
      <c r="M3248" t="s">
        <v>549</v>
      </c>
      <c r="N3248" t="s">
        <v>550</v>
      </c>
      <c r="O3248" t="s">
        <v>1923</v>
      </c>
      <c r="P3248" t="s">
        <v>1924</v>
      </c>
      <c r="Q3248" t="s">
        <v>1922</v>
      </c>
    </row>
    <row r="3249" spans="1:17">
      <c r="A3249" t="s">
        <v>25004</v>
      </c>
      <c r="B3249" t="s">
        <v>25005</v>
      </c>
      <c r="C3249" t="s">
        <v>25006</v>
      </c>
      <c r="D3249" s="4">
        <v>45795.87604166667</v>
      </c>
      <c r="E3249" s="4">
        <v>45796.645833333336</v>
      </c>
      <c r="F3249" s="4">
        <v>45796.663194444445</v>
      </c>
      <c r="G3249" s="4">
        <v>45796.64266203704</v>
      </c>
      <c r="H3249" t="s">
        <v>3155</v>
      </c>
      <c r="I3249" t="s">
        <v>3175</v>
      </c>
      <c r="J3249">
        <v>0</v>
      </c>
      <c r="K3249" t="s">
        <v>3157</v>
      </c>
      <c r="L3249" t="s">
        <v>3564</v>
      </c>
      <c r="M3249" t="s">
        <v>549</v>
      </c>
      <c r="N3249" t="s">
        <v>550</v>
      </c>
      <c r="O3249" t="s">
        <v>136</v>
      </c>
      <c r="P3249" t="s">
        <v>292</v>
      </c>
      <c r="Q3249" t="s">
        <v>295</v>
      </c>
    </row>
    <row r="3250" spans="1:17">
      <c r="A3250" t="s">
        <v>25001</v>
      </c>
      <c r="B3250" t="s">
        <v>25002</v>
      </c>
      <c r="C3250" t="s">
        <v>25007</v>
      </c>
      <c r="D3250" s="4">
        <v>45795.872094907405</v>
      </c>
      <c r="E3250" s="4">
        <v>45796.791666666664</v>
      </c>
      <c r="F3250" s="4">
        <v>45796.809027777781</v>
      </c>
      <c r="G3250" s="4"/>
      <c r="H3250" t="s">
        <v>3155</v>
      </c>
      <c r="I3250" t="s">
        <v>3162</v>
      </c>
      <c r="J3250">
        <v>0</v>
      </c>
      <c r="K3250" t="s">
        <v>3252</v>
      </c>
      <c r="L3250" t="s">
        <v>3245</v>
      </c>
      <c r="M3250" t="s">
        <v>549</v>
      </c>
      <c r="N3250" t="s">
        <v>550</v>
      </c>
      <c r="O3250" t="s">
        <v>1923</v>
      </c>
      <c r="P3250" t="s">
        <v>1924</v>
      </c>
      <c r="Q3250" t="s">
        <v>1922</v>
      </c>
    </row>
    <row r="3251" spans="1:17">
      <c r="A3251" t="s">
        <v>25008</v>
      </c>
      <c r="B3251" t="s">
        <v>25009</v>
      </c>
      <c r="C3251" t="s">
        <v>25010</v>
      </c>
      <c r="D3251" s="4">
        <v>45795.871817129628</v>
      </c>
      <c r="E3251" s="4">
        <v>45798.791666666664</v>
      </c>
      <c r="F3251" s="4">
        <v>45798.809027777781</v>
      </c>
      <c r="G3251" s="4"/>
      <c r="H3251" t="s">
        <v>3155</v>
      </c>
      <c r="I3251" t="s">
        <v>3162</v>
      </c>
      <c r="J3251">
        <v>0</v>
      </c>
      <c r="K3251" t="s">
        <v>3379</v>
      </c>
      <c r="L3251" t="s">
        <v>3245</v>
      </c>
      <c r="M3251" t="s">
        <v>549</v>
      </c>
      <c r="N3251" t="s">
        <v>550</v>
      </c>
      <c r="O3251" t="s">
        <v>1923</v>
      </c>
      <c r="P3251" t="s">
        <v>1924</v>
      </c>
      <c r="Q3251" t="s">
        <v>3394</v>
      </c>
    </row>
    <row r="3252" spans="1:17">
      <c r="A3252" t="s">
        <v>25011</v>
      </c>
      <c r="B3252" t="s">
        <v>25012</v>
      </c>
      <c r="C3252" t="s">
        <v>25013</v>
      </c>
      <c r="D3252" s="4">
        <v>45795.860914351855</v>
      </c>
      <c r="E3252" s="4">
        <v>45801.416666666664</v>
      </c>
      <c r="F3252" s="4">
        <v>45801.434027777781</v>
      </c>
      <c r="G3252" s="4">
        <v>45801.415011574078</v>
      </c>
      <c r="H3252" t="s">
        <v>3155</v>
      </c>
      <c r="I3252" t="s">
        <v>3175</v>
      </c>
      <c r="J3252">
        <v>0</v>
      </c>
      <c r="K3252" t="s">
        <v>3157</v>
      </c>
      <c r="L3252" t="s">
        <v>3564</v>
      </c>
      <c r="M3252" t="s">
        <v>549</v>
      </c>
      <c r="N3252" t="s">
        <v>550</v>
      </c>
      <c r="O3252" t="s">
        <v>136</v>
      </c>
      <c r="P3252" t="s">
        <v>143</v>
      </c>
      <c r="Q3252" t="s">
        <v>300</v>
      </c>
    </row>
    <row r="3253" spans="1:17">
      <c r="A3253" t="s">
        <v>25014</v>
      </c>
      <c r="B3253" t="s">
        <v>25015</v>
      </c>
      <c r="C3253" t="s">
        <v>25016</v>
      </c>
      <c r="D3253" s="4">
        <v>45795.85800925926</v>
      </c>
      <c r="E3253" s="4">
        <v>45797.354166666664</v>
      </c>
      <c r="F3253" s="4">
        <v>45797.392361111109</v>
      </c>
      <c r="G3253" s="4">
        <v>45797.352384259262</v>
      </c>
      <c r="H3253" t="s">
        <v>3155</v>
      </c>
      <c r="I3253" t="s">
        <v>3240</v>
      </c>
      <c r="J3253">
        <v>0</v>
      </c>
      <c r="K3253" t="s">
        <v>3157</v>
      </c>
      <c r="L3253" t="s">
        <v>3564</v>
      </c>
      <c r="M3253" t="s">
        <v>549</v>
      </c>
      <c r="N3253" t="s">
        <v>550</v>
      </c>
      <c r="O3253" t="s">
        <v>136</v>
      </c>
      <c r="P3253" t="s">
        <v>147</v>
      </c>
      <c r="Q3253" t="s">
        <v>255</v>
      </c>
    </row>
    <row r="3254" spans="1:17">
      <c r="A3254" t="s">
        <v>24554</v>
      </c>
      <c r="B3254" t="s">
        <v>24555</v>
      </c>
      <c r="C3254" t="s">
        <v>25017</v>
      </c>
      <c r="D3254" s="4">
        <v>45795.854432870372</v>
      </c>
      <c r="E3254" s="4">
        <v>45797.291666666664</v>
      </c>
      <c r="F3254" s="4">
        <v>45797.309027777781</v>
      </c>
      <c r="G3254" s="4"/>
      <c r="H3254" t="s">
        <v>3155</v>
      </c>
      <c r="I3254" t="s">
        <v>3171</v>
      </c>
      <c r="J3254">
        <v>1001</v>
      </c>
      <c r="K3254" t="s">
        <v>3157</v>
      </c>
      <c r="L3254" t="s">
        <v>3245</v>
      </c>
      <c r="M3254" t="s">
        <v>549</v>
      </c>
      <c r="N3254" t="s">
        <v>559</v>
      </c>
      <c r="O3254" t="s">
        <v>163</v>
      </c>
      <c r="P3254" t="s">
        <v>473</v>
      </c>
      <c r="Q3254" t="s">
        <v>358</v>
      </c>
    </row>
    <row r="3255" spans="1:17">
      <c r="A3255" t="s">
        <v>25018</v>
      </c>
      <c r="B3255" t="s">
        <v>25019</v>
      </c>
      <c r="C3255" t="s">
        <v>25020</v>
      </c>
      <c r="D3255" s="4">
        <v>45795.854328703703</v>
      </c>
      <c r="E3255" s="4">
        <v>45799.020833333336</v>
      </c>
      <c r="F3255" s="4">
        <v>45799.038194444445</v>
      </c>
      <c r="G3255" s="4">
        <v>45799.020636574074</v>
      </c>
      <c r="H3255" t="s">
        <v>3155</v>
      </c>
      <c r="I3255" t="s">
        <v>3171</v>
      </c>
      <c r="J3255">
        <v>1001</v>
      </c>
      <c r="K3255" t="s">
        <v>3157</v>
      </c>
      <c r="L3255" t="s">
        <v>3564</v>
      </c>
      <c r="M3255" t="s">
        <v>549</v>
      </c>
      <c r="N3255" t="s">
        <v>559</v>
      </c>
      <c r="O3255" t="s">
        <v>163</v>
      </c>
      <c r="P3255" t="s">
        <v>472</v>
      </c>
      <c r="Q3255" t="s">
        <v>347</v>
      </c>
    </row>
    <row r="3256" spans="1:17">
      <c r="A3256" t="s">
        <v>25021</v>
      </c>
      <c r="B3256" t="s">
        <v>25022</v>
      </c>
      <c r="C3256" t="s">
        <v>25023</v>
      </c>
      <c r="D3256" s="4">
        <v>45795.852361111109</v>
      </c>
      <c r="E3256" s="4">
        <v>45798.041666666664</v>
      </c>
      <c r="F3256" s="4">
        <v>45798.059027777781</v>
      </c>
      <c r="G3256" s="4">
        <v>45798.038587962961</v>
      </c>
      <c r="H3256" t="s">
        <v>3155</v>
      </c>
      <c r="I3256" t="s">
        <v>3175</v>
      </c>
      <c r="J3256">
        <v>0</v>
      </c>
      <c r="K3256" t="s">
        <v>3157</v>
      </c>
      <c r="L3256" t="s">
        <v>3564</v>
      </c>
      <c r="M3256" t="s">
        <v>549</v>
      </c>
      <c r="N3256" t="s">
        <v>550</v>
      </c>
      <c r="O3256" t="s">
        <v>136</v>
      </c>
      <c r="P3256" t="s">
        <v>139</v>
      </c>
      <c r="Q3256" t="s">
        <v>275</v>
      </c>
    </row>
    <row r="3257" spans="1:17">
      <c r="A3257" t="s">
        <v>22556</v>
      </c>
      <c r="B3257" t="s">
        <v>22557</v>
      </c>
      <c r="C3257" t="s">
        <v>25024</v>
      </c>
      <c r="D3257" s="4">
        <v>45795.850925925923</v>
      </c>
      <c r="E3257" s="4">
        <v>45797.666666666664</v>
      </c>
      <c r="F3257" s="4">
        <v>45797.684027777781</v>
      </c>
      <c r="G3257" s="4"/>
      <c r="H3257" t="s">
        <v>3155</v>
      </c>
      <c r="I3257" t="s">
        <v>3222</v>
      </c>
      <c r="J3257">
        <v>1</v>
      </c>
      <c r="K3257" t="s">
        <v>3223</v>
      </c>
      <c r="L3257" t="s">
        <v>3245</v>
      </c>
      <c r="M3257" t="s">
        <v>549</v>
      </c>
      <c r="N3257" t="s">
        <v>550</v>
      </c>
      <c r="O3257" t="s">
        <v>136</v>
      </c>
      <c r="P3257" t="s">
        <v>292</v>
      </c>
      <c r="Q3257" t="s">
        <v>293</v>
      </c>
    </row>
    <row r="3258" spans="1:17">
      <c r="A3258" t="s">
        <v>25018</v>
      </c>
      <c r="B3258" t="s">
        <v>25025</v>
      </c>
      <c r="C3258" t="s">
        <v>25026</v>
      </c>
      <c r="D3258" s="4">
        <v>45795.847187500003</v>
      </c>
      <c r="E3258" s="4">
        <v>45798.979166666664</v>
      </c>
      <c r="F3258" s="4">
        <v>45798.996527777781</v>
      </c>
      <c r="G3258" s="4">
        <v>45798.978831018518</v>
      </c>
      <c r="H3258" t="s">
        <v>3155</v>
      </c>
      <c r="I3258" t="s">
        <v>3171</v>
      </c>
      <c r="J3258">
        <v>1001</v>
      </c>
      <c r="K3258" t="s">
        <v>3157</v>
      </c>
      <c r="L3258" t="s">
        <v>3564</v>
      </c>
      <c r="M3258" t="s">
        <v>549</v>
      </c>
      <c r="N3258" t="s">
        <v>559</v>
      </c>
      <c r="O3258" t="s">
        <v>163</v>
      </c>
      <c r="P3258" t="s">
        <v>472</v>
      </c>
      <c r="Q3258" t="s">
        <v>347</v>
      </c>
    </row>
    <row r="3259" spans="1:17">
      <c r="A3259" t="s">
        <v>25027</v>
      </c>
      <c r="B3259" t="s">
        <v>25028</v>
      </c>
      <c r="C3259" t="s">
        <v>25029</v>
      </c>
      <c r="D3259" s="4">
        <v>45795.842141203706</v>
      </c>
      <c r="E3259" s="4">
        <v>45797.75</v>
      </c>
      <c r="F3259" s="4">
        <v>45797.767361111109</v>
      </c>
      <c r="G3259" s="4">
        <v>45797.748460648145</v>
      </c>
      <c r="H3259" t="s">
        <v>3155</v>
      </c>
      <c r="I3259" t="s">
        <v>3222</v>
      </c>
      <c r="J3259">
        <v>1</v>
      </c>
      <c r="K3259" t="s">
        <v>3223</v>
      </c>
      <c r="L3259" t="s">
        <v>3564</v>
      </c>
      <c r="M3259" t="s">
        <v>549</v>
      </c>
      <c r="N3259" t="s">
        <v>550</v>
      </c>
      <c r="O3259" t="s">
        <v>136</v>
      </c>
      <c r="P3259" t="s">
        <v>143</v>
      </c>
      <c r="Q3259" t="s">
        <v>310</v>
      </c>
    </row>
    <row r="3260" spans="1:17">
      <c r="A3260" t="s">
        <v>22395</v>
      </c>
      <c r="B3260" t="s">
        <v>22396</v>
      </c>
      <c r="C3260" t="s">
        <v>25030</v>
      </c>
      <c r="D3260" s="4">
        <v>45795.83834490741</v>
      </c>
      <c r="E3260" s="4">
        <v>45797.75</v>
      </c>
      <c r="F3260" s="4">
        <v>45797.788194444445</v>
      </c>
      <c r="G3260" s="4">
        <v>45797.745752314811</v>
      </c>
      <c r="H3260" t="s">
        <v>3155</v>
      </c>
      <c r="I3260" t="s">
        <v>3156</v>
      </c>
      <c r="J3260">
        <v>0</v>
      </c>
      <c r="K3260" t="s">
        <v>3157</v>
      </c>
      <c r="L3260" t="s">
        <v>3564</v>
      </c>
      <c r="M3260" t="s">
        <v>549</v>
      </c>
      <c r="N3260" t="s">
        <v>559</v>
      </c>
      <c r="O3260" t="s">
        <v>504</v>
      </c>
      <c r="P3260" t="s">
        <v>325</v>
      </c>
      <c r="Q3260" t="s">
        <v>334</v>
      </c>
    </row>
    <row r="3261" spans="1:17">
      <c r="A3261" t="s">
        <v>25031</v>
      </c>
      <c r="B3261" t="s">
        <v>25032</v>
      </c>
      <c r="C3261" t="s">
        <v>25033</v>
      </c>
      <c r="D3261" s="4">
        <v>45795.836168981485</v>
      </c>
      <c r="E3261" s="4">
        <v>45802.458333333336</v>
      </c>
      <c r="F3261" s="4">
        <v>45802.475694444445</v>
      </c>
      <c r="G3261" s="4">
        <v>45802.448460648149</v>
      </c>
      <c r="H3261" t="s">
        <v>3155</v>
      </c>
      <c r="I3261" t="s">
        <v>3175</v>
      </c>
      <c r="J3261">
        <v>1001</v>
      </c>
      <c r="K3261" t="s">
        <v>3194</v>
      </c>
      <c r="L3261" t="s">
        <v>3564</v>
      </c>
      <c r="M3261" t="s">
        <v>549</v>
      </c>
      <c r="N3261" t="s">
        <v>559</v>
      </c>
      <c r="O3261" t="s">
        <v>504</v>
      </c>
      <c r="P3261" t="s">
        <v>325</v>
      </c>
      <c r="Q3261" t="s">
        <v>326</v>
      </c>
    </row>
    <row r="3262" spans="1:17">
      <c r="A3262" t="s">
        <v>25034</v>
      </c>
      <c r="B3262" t="s">
        <v>25035</v>
      </c>
      <c r="C3262" t="s">
        <v>25036</v>
      </c>
      <c r="D3262" s="4">
        <v>45795.831053240741</v>
      </c>
      <c r="E3262" s="4">
        <v>45797.6875</v>
      </c>
      <c r="F3262" s="4">
        <v>45797.725694444445</v>
      </c>
      <c r="G3262" s="4"/>
      <c r="H3262" t="s">
        <v>3155</v>
      </c>
      <c r="I3262" t="s">
        <v>3156</v>
      </c>
      <c r="J3262">
        <v>0</v>
      </c>
      <c r="K3262" t="s">
        <v>3194</v>
      </c>
      <c r="L3262" t="s">
        <v>3593</v>
      </c>
      <c r="M3262" t="s">
        <v>549</v>
      </c>
      <c r="N3262" t="s">
        <v>550</v>
      </c>
      <c r="O3262" t="s">
        <v>551</v>
      </c>
      <c r="P3262" t="s">
        <v>141</v>
      </c>
      <c r="Q3262" t="s">
        <v>231</v>
      </c>
    </row>
    <row r="3263" spans="1:17">
      <c r="A3263" t="s">
        <v>25037</v>
      </c>
      <c r="B3263" t="s">
        <v>25038</v>
      </c>
      <c r="C3263" t="s">
        <v>25039</v>
      </c>
      <c r="D3263" s="4">
        <v>45795.822372685187</v>
      </c>
      <c r="E3263" s="4">
        <v>45796.25</v>
      </c>
      <c r="F3263" s="4">
        <v>45796.267361111109</v>
      </c>
      <c r="G3263" s="4">
        <v>45796.252442129633</v>
      </c>
      <c r="H3263" t="s">
        <v>3155</v>
      </c>
      <c r="I3263" t="s">
        <v>3280</v>
      </c>
      <c r="J3263">
        <v>0</v>
      </c>
      <c r="K3263" t="s">
        <v>3420</v>
      </c>
      <c r="L3263" t="s">
        <v>3564</v>
      </c>
      <c r="M3263" t="s">
        <v>549</v>
      </c>
      <c r="N3263" t="s">
        <v>550</v>
      </c>
      <c r="O3263" t="s">
        <v>1923</v>
      </c>
      <c r="P3263" t="s">
        <v>1924</v>
      </c>
      <c r="Q3263" t="s">
        <v>3164</v>
      </c>
    </row>
    <row r="3264" spans="1:17">
      <c r="A3264" t="s">
        <v>21077</v>
      </c>
      <c r="B3264" t="s">
        <v>21078</v>
      </c>
      <c r="C3264" t="s">
        <v>25040</v>
      </c>
      <c r="D3264" s="4">
        <v>45795.813379629632</v>
      </c>
      <c r="E3264" s="4">
        <v>45802.416666666664</v>
      </c>
      <c r="F3264" s="4">
        <v>45802.434027777781</v>
      </c>
      <c r="G3264" s="4"/>
      <c r="H3264" t="s">
        <v>3155</v>
      </c>
      <c r="I3264" t="s">
        <v>3171</v>
      </c>
      <c r="J3264">
        <v>0</v>
      </c>
      <c r="K3264" t="s">
        <v>3227</v>
      </c>
      <c r="L3264" t="s">
        <v>3245</v>
      </c>
      <c r="M3264" t="s">
        <v>549</v>
      </c>
      <c r="N3264" t="s">
        <v>550</v>
      </c>
      <c r="O3264" t="s">
        <v>616</v>
      </c>
      <c r="P3264" t="s">
        <v>314</v>
      </c>
      <c r="Q3264" t="s">
        <v>315</v>
      </c>
    </row>
    <row r="3265" spans="1:17">
      <c r="A3265" t="s">
        <v>25041</v>
      </c>
      <c r="B3265" t="s">
        <v>25042</v>
      </c>
      <c r="C3265" t="s">
        <v>25043</v>
      </c>
      <c r="D3265" s="4">
        <v>45795.807824074072</v>
      </c>
      <c r="E3265" s="4">
        <v>45801.083333333336</v>
      </c>
      <c r="F3265" s="4">
        <v>45801.100694444445</v>
      </c>
      <c r="G3265" s="4"/>
      <c r="H3265" t="s">
        <v>3155</v>
      </c>
      <c r="I3265" t="s">
        <v>3171</v>
      </c>
      <c r="J3265">
        <v>1001</v>
      </c>
      <c r="K3265" t="s">
        <v>3157</v>
      </c>
      <c r="L3265" t="s">
        <v>3245</v>
      </c>
      <c r="M3265" t="s">
        <v>549</v>
      </c>
      <c r="N3265" t="s">
        <v>550</v>
      </c>
      <c r="O3265" t="s">
        <v>616</v>
      </c>
      <c r="P3265" t="s">
        <v>314</v>
      </c>
      <c r="Q3265" t="s">
        <v>319</v>
      </c>
    </row>
    <row r="3266" spans="1:17">
      <c r="A3266" t="s">
        <v>25044</v>
      </c>
      <c r="B3266" t="s">
        <v>25045</v>
      </c>
      <c r="C3266" t="s">
        <v>25046</v>
      </c>
      <c r="D3266" s="4">
        <v>45795.806712962964</v>
      </c>
      <c r="E3266" s="4">
        <v>45796.791666666664</v>
      </c>
      <c r="F3266" s="4">
        <v>45796.809027777781</v>
      </c>
      <c r="G3266" s="4">
        <v>45796.790520833332</v>
      </c>
      <c r="H3266" t="s">
        <v>3155</v>
      </c>
      <c r="I3266" t="s">
        <v>3175</v>
      </c>
      <c r="J3266">
        <v>1001</v>
      </c>
      <c r="K3266" t="s">
        <v>3157</v>
      </c>
      <c r="L3266" t="s">
        <v>3564</v>
      </c>
      <c r="M3266" t="s">
        <v>549</v>
      </c>
      <c r="N3266" t="s">
        <v>559</v>
      </c>
      <c r="O3266" t="s">
        <v>504</v>
      </c>
      <c r="P3266" t="s">
        <v>325</v>
      </c>
      <c r="Q3266" t="s">
        <v>335</v>
      </c>
    </row>
    <row r="3267" spans="1:17">
      <c r="A3267" t="s">
        <v>25047</v>
      </c>
      <c r="B3267" t="s">
        <v>25048</v>
      </c>
      <c r="C3267" t="s">
        <v>25049</v>
      </c>
      <c r="D3267" s="4">
        <v>45795.798993055556</v>
      </c>
      <c r="E3267" s="4">
        <v>45796.5</v>
      </c>
      <c r="F3267" s="4">
        <v>45796.517361111109</v>
      </c>
      <c r="G3267" s="4">
        <v>45796.499502314815</v>
      </c>
      <c r="H3267" t="s">
        <v>3155</v>
      </c>
      <c r="I3267" t="s">
        <v>3175</v>
      </c>
      <c r="J3267">
        <v>0</v>
      </c>
      <c r="K3267" t="s">
        <v>3157</v>
      </c>
      <c r="L3267" t="s">
        <v>3564</v>
      </c>
      <c r="M3267" t="s">
        <v>549</v>
      </c>
      <c r="N3267" t="s">
        <v>550</v>
      </c>
      <c r="O3267" t="s">
        <v>551</v>
      </c>
      <c r="P3267" t="s">
        <v>141</v>
      </c>
      <c r="Q3267" t="s">
        <v>234</v>
      </c>
    </row>
    <row r="3268" spans="1:17">
      <c r="A3268" t="s">
        <v>25050</v>
      </c>
      <c r="B3268" t="s">
        <v>25051</v>
      </c>
      <c r="C3268" t="s">
        <v>25052</v>
      </c>
      <c r="D3268" s="4">
        <v>45795.793680555558</v>
      </c>
      <c r="E3268" s="4">
        <v>45796.791666666664</v>
      </c>
      <c r="F3268" s="4">
        <v>45796.809027777781</v>
      </c>
      <c r="G3268" s="4">
        <v>45796.791608796295</v>
      </c>
      <c r="H3268" t="s">
        <v>3155</v>
      </c>
      <c r="I3268" t="s">
        <v>3402</v>
      </c>
      <c r="J3268">
        <v>0</v>
      </c>
      <c r="K3268" t="s">
        <v>3403</v>
      </c>
      <c r="L3268" t="s">
        <v>3564</v>
      </c>
      <c r="M3268" t="s">
        <v>549</v>
      </c>
      <c r="N3268" t="s">
        <v>550</v>
      </c>
      <c r="O3268" t="s">
        <v>136</v>
      </c>
      <c r="P3268" t="s">
        <v>292</v>
      </c>
      <c r="Q3268" t="s">
        <v>295</v>
      </c>
    </row>
    <row r="3269" spans="1:17">
      <c r="A3269" t="s">
        <v>23661</v>
      </c>
      <c r="B3269" t="s">
        <v>23662</v>
      </c>
      <c r="C3269" t="s">
        <v>25053</v>
      </c>
      <c r="D3269" s="4">
        <v>45795.779953703706</v>
      </c>
      <c r="E3269" s="4">
        <v>45797.583333333336</v>
      </c>
      <c r="F3269" s="4">
        <v>45797.600694444445</v>
      </c>
      <c r="G3269" s="4"/>
      <c r="H3269" t="s">
        <v>3155</v>
      </c>
      <c r="I3269" t="s">
        <v>3175</v>
      </c>
      <c r="J3269">
        <v>0</v>
      </c>
      <c r="K3269" t="s">
        <v>3157</v>
      </c>
      <c r="L3269" t="s">
        <v>3245</v>
      </c>
      <c r="M3269" t="s">
        <v>549</v>
      </c>
      <c r="N3269" t="s">
        <v>550</v>
      </c>
      <c r="O3269" t="s">
        <v>136</v>
      </c>
      <c r="P3269" t="s">
        <v>143</v>
      </c>
      <c r="Q3269" t="s">
        <v>301</v>
      </c>
    </row>
    <row r="3270" spans="1:17">
      <c r="A3270" t="s">
        <v>25054</v>
      </c>
      <c r="B3270" t="s">
        <v>25055</v>
      </c>
      <c r="C3270" t="s">
        <v>25056</v>
      </c>
      <c r="D3270" s="4">
        <v>45795.779039351852</v>
      </c>
      <c r="E3270" s="4">
        <v>45802.583333333336</v>
      </c>
      <c r="F3270" s="4">
        <v>45802.621527777781</v>
      </c>
      <c r="G3270" s="4">
        <v>45802.582407407404</v>
      </c>
      <c r="H3270" t="s">
        <v>3155</v>
      </c>
      <c r="I3270" t="s">
        <v>3156</v>
      </c>
      <c r="J3270">
        <v>0</v>
      </c>
      <c r="K3270" t="s">
        <v>3194</v>
      </c>
      <c r="L3270" t="s">
        <v>3564</v>
      </c>
      <c r="M3270" t="s">
        <v>549</v>
      </c>
      <c r="N3270" t="s">
        <v>550</v>
      </c>
      <c r="O3270" t="s">
        <v>136</v>
      </c>
      <c r="P3270" t="s">
        <v>143</v>
      </c>
      <c r="Q3270" t="s">
        <v>298</v>
      </c>
    </row>
    <row r="3271" spans="1:17">
      <c r="A3271" t="s">
        <v>22553</v>
      </c>
      <c r="B3271" t="s">
        <v>22554</v>
      </c>
      <c r="C3271" t="s">
        <v>25057</v>
      </c>
      <c r="D3271" s="4">
        <v>45795.778749999998</v>
      </c>
      <c r="E3271" s="4">
        <v>45800.625</v>
      </c>
      <c r="F3271" s="4">
        <v>45800.642361111109</v>
      </c>
      <c r="G3271" s="4"/>
      <c r="H3271" t="s">
        <v>3155</v>
      </c>
      <c r="I3271" t="s">
        <v>3175</v>
      </c>
      <c r="J3271">
        <v>0</v>
      </c>
      <c r="K3271" t="s">
        <v>3157</v>
      </c>
      <c r="L3271" t="s">
        <v>3245</v>
      </c>
      <c r="M3271" t="s">
        <v>549</v>
      </c>
      <c r="N3271" t="s">
        <v>550</v>
      </c>
      <c r="O3271" t="s">
        <v>136</v>
      </c>
      <c r="P3271" t="s">
        <v>292</v>
      </c>
      <c r="Q3271" t="s">
        <v>295</v>
      </c>
    </row>
    <row r="3272" spans="1:17">
      <c r="A3272" t="s">
        <v>25058</v>
      </c>
      <c r="B3272" t="s">
        <v>25059</v>
      </c>
      <c r="C3272" t="s">
        <v>25060</v>
      </c>
      <c r="D3272" s="4">
        <v>45795.777280092596</v>
      </c>
      <c r="E3272" s="4">
        <v>45801.375</v>
      </c>
      <c r="F3272" s="4">
        <v>45801.392361111109</v>
      </c>
      <c r="G3272" s="4"/>
      <c r="H3272" t="s">
        <v>3155</v>
      </c>
      <c r="I3272" t="s">
        <v>3175</v>
      </c>
      <c r="J3272">
        <v>0</v>
      </c>
      <c r="K3272" t="s">
        <v>3157</v>
      </c>
      <c r="L3272" t="s">
        <v>3593</v>
      </c>
      <c r="M3272" t="s">
        <v>549</v>
      </c>
      <c r="N3272" t="s">
        <v>550</v>
      </c>
      <c r="O3272" t="s">
        <v>136</v>
      </c>
      <c r="P3272" t="s">
        <v>139</v>
      </c>
      <c r="Q3272" t="s">
        <v>271</v>
      </c>
    </row>
    <row r="3273" spans="1:17">
      <c r="A3273" t="s">
        <v>24371</v>
      </c>
      <c r="B3273" t="s">
        <v>24372</v>
      </c>
      <c r="C3273" t="s">
        <v>25061</v>
      </c>
      <c r="D3273" s="4">
        <v>45795.775046296294</v>
      </c>
      <c r="E3273" s="4">
        <v>45797.708333333336</v>
      </c>
      <c r="F3273" s="4">
        <v>45797.725694444445</v>
      </c>
      <c r="G3273" s="4"/>
      <c r="H3273" t="s">
        <v>3155</v>
      </c>
      <c r="I3273" t="s">
        <v>3175</v>
      </c>
      <c r="J3273">
        <v>0</v>
      </c>
      <c r="K3273" t="s">
        <v>3157</v>
      </c>
      <c r="L3273" t="s">
        <v>3245</v>
      </c>
      <c r="M3273" t="s">
        <v>549</v>
      </c>
      <c r="N3273" t="s">
        <v>550</v>
      </c>
      <c r="O3273" t="s">
        <v>551</v>
      </c>
      <c r="P3273" t="s">
        <v>141</v>
      </c>
      <c r="Q3273" t="s">
        <v>237</v>
      </c>
    </row>
    <row r="3274" spans="1:17">
      <c r="A3274" t="s">
        <v>25062</v>
      </c>
      <c r="B3274" t="s">
        <v>25063</v>
      </c>
      <c r="C3274" t="s">
        <v>25064</v>
      </c>
      <c r="D3274" s="4">
        <v>45795.758217592593</v>
      </c>
      <c r="E3274" s="4">
        <v>45796.333333333336</v>
      </c>
      <c r="F3274" s="4">
        <v>45796.350694444445</v>
      </c>
      <c r="G3274" s="4"/>
      <c r="H3274" t="s">
        <v>3155</v>
      </c>
      <c r="I3274" t="s">
        <v>3184</v>
      </c>
      <c r="J3274">
        <v>1002</v>
      </c>
      <c r="K3274" t="s">
        <v>3157</v>
      </c>
      <c r="L3274" t="s">
        <v>3593</v>
      </c>
      <c r="M3274" t="s">
        <v>549</v>
      </c>
      <c r="N3274" t="s">
        <v>550</v>
      </c>
      <c r="O3274" t="s">
        <v>616</v>
      </c>
      <c r="P3274" t="s">
        <v>314</v>
      </c>
      <c r="Q3274" t="s">
        <v>318</v>
      </c>
    </row>
    <row r="3275" spans="1:17">
      <c r="A3275" t="s">
        <v>25065</v>
      </c>
      <c r="B3275" t="s">
        <v>25066</v>
      </c>
      <c r="C3275" t="s">
        <v>25067</v>
      </c>
      <c r="D3275" s="4">
        <v>45795.757256944446</v>
      </c>
      <c r="E3275" s="4">
        <v>45796.625</v>
      </c>
      <c r="F3275" s="4">
        <v>45796.663194444445</v>
      </c>
      <c r="G3275" s="4">
        <v>45796.625219907408</v>
      </c>
      <c r="H3275" t="s">
        <v>3155</v>
      </c>
      <c r="I3275" t="s">
        <v>3240</v>
      </c>
      <c r="J3275">
        <v>0</v>
      </c>
      <c r="K3275" t="s">
        <v>3163</v>
      </c>
      <c r="L3275" t="s">
        <v>3564</v>
      </c>
      <c r="M3275" t="s">
        <v>549</v>
      </c>
      <c r="N3275" t="s">
        <v>550</v>
      </c>
      <c r="O3275" t="s">
        <v>136</v>
      </c>
      <c r="P3275" t="s">
        <v>292</v>
      </c>
      <c r="Q3275" t="s">
        <v>295</v>
      </c>
    </row>
    <row r="3276" spans="1:17">
      <c r="A3276" t="s">
        <v>10719</v>
      </c>
      <c r="B3276" t="s">
        <v>10720</v>
      </c>
      <c r="C3276" t="s">
        <v>25068</v>
      </c>
      <c r="D3276" s="4">
        <v>45795.752268518518</v>
      </c>
      <c r="E3276" s="4">
        <v>45802.791666666664</v>
      </c>
      <c r="F3276" s="4">
        <v>45802.809027777781</v>
      </c>
      <c r="G3276" s="4">
        <v>45802.790011574078</v>
      </c>
      <c r="H3276" t="s">
        <v>3155</v>
      </c>
      <c r="I3276" t="s">
        <v>3175</v>
      </c>
      <c r="J3276">
        <v>0</v>
      </c>
      <c r="K3276" t="s">
        <v>3157</v>
      </c>
      <c r="L3276" t="s">
        <v>3564</v>
      </c>
      <c r="M3276" t="s">
        <v>549</v>
      </c>
      <c r="N3276" t="s">
        <v>559</v>
      </c>
      <c r="O3276" t="s">
        <v>504</v>
      </c>
      <c r="P3276" t="s">
        <v>325</v>
      </c>
      <c r="Q3276" t="s">
        <v>334</v>
      </c>
    </row>
    <row r="3277" spans="1:17">
      <c r="A3277" t="s">
        <v>25069</v>
      </c>
      <c r="B3277" t="s">
        <v>25070</v>
      </c>
      <c r="C3277" t="s">
        <v>25071</v>
      </c>
      <c r="D3277" s="4">
        <v>45795.746064814812</v>
      </c>
      <c r="E3277" s="4">
        <v>45801.875</v>
      </c>
      <c r="F3277" s="4">
        <v>45801.913194444445</v>
      </c>
      <c r="G3277" s="4"/>
      <c r="H3277" t="s">
        <v>3155</v>
      </c>
      <c r="I3277" t="s">
        <v>3156</v>
      </c>
      <c r="J3277">
        <v>0</v>
      </c>
      <c r="K3277" t="s">
        <v>3157</v>
      </c>
      <c r="L3277" t="s">
        <v>3245</v>
      </c>
      <c r="M3277" t="s">
        <v>549</v>
      </c>
      <c r="N3277" t="s">
        <v>550</v>
      </c>
      <c r="O3277" t="s">
        <v>551</v>
      </c>
      <c r="P3277" t="s">
        <v>149</v>
      </c>
      <c r="Q3277" t="s">
        <v>205</v>
      </c>
    </row>
    <row r="3278" spans="1:17">
      <c r="A3278" t="s">
        <v>25072</v>
      </c>
      <c r="B3278" t="s">
        <v>25073</v>
      </c>
      <c r="C3278" t="s">
        <v>25074</v>
      </c>
      <c r="D3278" s="4">
        <v>45795.737384259257</v>
      </c>
      <c r="E3278" s="4">
        <v>45797.791666666664</v>
      </c>
      <c r="F3278" s="4">
        <v>45797.809027777781</v>
      </c>
      <c r="G3278" s="4">
        <v>45797.788668981484</v>
      </c>
      <c r="H3278" t="s">
        <v>3155</v>
      </c>
      <c r="I3278" t="s">
        <v>3175</v>
      </c>
      <c r="J3278">
        <v>1001</v>
      </c>
      <c r="K3278" t="s">
        <v>3194</v>
      </c>
      <c r="L3278" t="s">
        <v>3564</v>
      </c>
      <c r="M3278" t="s">
        <v>549</v>
      </c>
      <c r="N3278" t="s">
        <v>559</v>
      </c>
      <c r="O3278" t="s">
        <v>504</v>
      </c>
      <c r="P3278" t="s">
        <v>325</v>
      </c>
      <c r="Q3278" t="s">
        <v>332</v>
      </c>
    </row>
    <row r="3279" spans="1:17">
      <c r="A3279" t="s">
        <v>25075</v>
      </c>
      <c r="B3279" t="s">
        <v>25076</v>
      </c>
      <c r="C3279" t="s">
        <v>25077</v>
      </c>
      <c r="D3279" s="4">
        <v>45795.711400462962</v>
      </c>
      <c r="E3279" s="4">
        <v>45796.75</v>
      </c>
      <c r="F3279" s="4">
        <v>45796.767361111109</v>
      </c>
      <c r="G3279" s="4"/>
      <c r="H3279" t="s">
        <v>3155</v>
      </c>
      <c r="I3279" t="s">
        <v>3171</v>
      </c>
      <c r="J3279">
        <v>0</v>
      </c>
      <c r="K3279" t="s">
        <v>3194</v>
      </c>
      <c r="L3279" t="s">
        <v>3245</v>
      </c>
      <c r="M3279" t="s">
        <v>549</v>
      </c>
      <c r="N3279" t="s">
        <v>559</v>
      </c>
      <c r="O3279" t="s">
        <v>504</v>
      </c>
      <c r="P3279" t="s">
        <v>325</v>
      </c>
      <c r="Q3279" t="s">
        <v>329</v>
      </c>
    </row>
    <row r="3280" spans="1:17">
      <c r="A3280" t="s">
        <v>24989</v>
      </c>
      <c r="B3280" t="s">
        <v>24990</v>
      </c>
      <c r="C3280" t="s">
        <v>25078</v>
      </c>
      <c r="D3280" s="4">
        <v>45795.707858796297</v>
      </c>
      <c r="E3280" s="4">
        <v>45799.333333333336</v>
      </c>
      <c r="F3280" s="4">
        <v>45799.371527777781</v>
      </c>
      <c r="G3280" s="4"/>
      <c r="H3280" t="s">
        <v>3155</v>
      </c>
      <c r="I3280" t="s">
        <v>3240</v>
      </c>
      <c r="J3280">
        <v>1001</v>
      </c>
      <c r="K3280" t="s">
        <v>3194</v>
      </c>
      <c r="L3280" t="s">
        <v>3245</v>
      </c>
      <c r="M3280" t="s">
        <v>549</v>
      </c>
      <c r="N3280" t="s">
        <v>550</v>
      </c>
      <c r="O3280" t="s">
        <v>136</v>
      </c>
      <c r="P3280" t="s">
        <v>283</v>
      </c>
      <c r="Q3280" t="s">
        <v>285</v>
      </c>
    </row>
    <row r="3281" spans="1:17">
      <c r="A3281" t="s">
        <v>25079</v>
      </c>
      <c r="B3281" t="s">
        <v>25080</v>
      </c>
      <c r="C3281" t="s">
        <v>25081</v>
      </c>
      <c r="D3281" s="4">
        <v>45795.69699074074</v>
      </c>
      <c r="E3281" s="4">
        <v>45801.604166666664</v>
      </c>
      <c r="F3281" s="4">
        <v>45801.621527777781</v>
      </c>
      <c r="G3281" s="4"/>
      <c r="H3281" t="s">
        <v>3155</v>
      </c>
      <c r="I3281" t="s">
        <v>3171</v>
      </c>
      <c r="J3281">
        <v>0</v>
      </c>
      <c r="K3281" t="s">
        <v>3157</v>
      </c>
      <c r="L3281" t="s">
        <v>3593</v>
      </c>
      <c r="M3281" t="s">
        <v>549</v>
      </c>
      <c r="N3281" t="s">
        <v>559</v>
      </c>
      <c r="O3281" t="s">
        <v>504</v>
      </c>
      <c r="P3281" t="s">
        <v>325</v>
      </c>
      <c r="Q3281" t="s">
        <v>339</v>
      </c>
    </row>
    <row r="3282" spans="1:17">
      <c r="A3282" t="s">
        <v>25082</v>
      </c>
      <c r="B3282" t="s">
        <v>25083</v>
      </c>
      <c r="C3282" t="s">
        <v>25084</v>
      </c>
      <c r="D3282" s="4">
        <v>45795.682233796295</v>
      </c>
      <c r="E3282" s="4">
        <v>45796.75</v>
      </c>
      <c r="F3282" s="4">
        <v>45796.767361111109</v>
      </c>
      <c r="G3282" s="4"/>
      <c r="H3282" t="s">
        <v>3155</v>
      </c>
      <c r="I3282" t="s">
        <v>3171</v>
      </c>
      <c r="J3282">
        <v>1001</v>
      </c>
      <c r="K3282" t="s">
        <v>3157</v>
      </c>
      <c r="L3282" t="s">
        <v>3245</v>
      </c>
      <c r="M3282" t="s">
        <v>549</v>
      </c>
      <c r="N3282" t="s">
        <v>550</v>
      </c>
      <c r="O3282" t="s">
        <v>136</v>
      </c>
      <c r="P3282" t="s">
        <v>264</v>
      </c>
      <c r="Q3282" t="s">
        <v>2914</v>
      </c>
    </row>
    <row r="3283" spans="1:17">
      <c r="A3283" t="s">
        <v>25085</v>
      </c>
      <c r="B3283" t="s">
        <v>25086</v>
      </c>
      <c r="C3283" t="s">
        <v>25087</v>
      </c>
      <c r="D3283" s="4">
        <v>45795.681342592594</v>
      </c>
      <c r="E3283" s="4">
        <v>45805.833333333336</v>
      </c>
      <c r="F3283" s="4">
        <v>45805.850694444445</v>
      </c>
      <c r="G3283" s="4"/>
      <c r="H3283" t="s">
        <v>3155</v>
      </c>
      <c r="I3283" t="s">
        <v>3175</v>
      </c>
      <c r="J3283">
        <v>1001</v>
      </c>
      <c r="K3283" t="s">
        <v>3157</v>
      </c>
      <c r="L3283" t="s">
        <v>3245</v>
      </c>
      <c r="M3283" t="s">
        <v>549</v>
      </c>
      <c r="N3283" t="s">
        <v>559</v>
      </c>
      <c r="O3283" t="s">
        <v>504</v>
      </c>
      <c r="P3283" t="s">
        <v>325</v>
      </c>
      <c r="Q3283" t="s">
        <v>327</v>
      </c>
    </row>
    <row r="3284" spans="1:17">
      <c r="A3284" t="s">
        <v>25088</v>
      </c>
      <c r="B3284" t="s">
        <v>25089</v>
      </c>
      <c r="C3284" t="s">
        <v>25090</v>
      </c>
      <c r="D3284" s="4">
        <v>45795.678900462961</v>
      </c>
      <c r="E3284" s="4">
        <v>45801.708333333336</v>
      </c>
      <c r="F3284" s="4">
        <v>45801.725694444445</v>
      </c>
      <c r="G3284" s="4">
        <v>45801.703668981485</v>
      </c>
      <c r="H3284" t="s">
        <v>3155</v>
      </c>
      <c r="I3284" t="s">
        <v>3171</v>
      </c>
      <c r="J3284">
        <v>1001</v>
      </c>
      <c r="K3284" t="s">
        <v>3157</v>
      </c>
      <c r="L3284" t="s">
        <v>3564</v>
      </c>
      <c r="M3284" t="s">
        <v>549</v>
      </c>
      <c r="N3284" t="s">
        <v>559</v>
      </c>
      <c r="O3284" t="s">
        <v>163</v>
      </c>
      <c r="P3284" t="s">
        <v>472</v>
      </c>
      <c r="Q3284" t="s">
        <v>354</v>
      </c>
    </row>
    <row r="3285" spans="1:17">
      <c r="A3285" t="s">
        <v>25091</v>
      </c>
      <c r="B3285" t="s">
        <v>25092</v>
      </c>
      <c r="C3285" t="s">
        <v>25093</v>
      </c>
      <c r="D3285" s="4">
        <v>45795.669166666667</v>
      </c>
      <c r="E3285" s="4">
        <v>45802.583333333336</v>
      </c>
      <c r="F3285" s="4">
        <v>45802.621527777781</v>
      </c>
      <c r="G3285" s="4">
        <v>45802.584120370368</v>
      </c>
      <c r="H3285" t="s">
        <v>3155</v>
      </c>
      <c r="I3285" t="s">
        <v>3156</v>
      </c>
      <c r="J3285">
        <v>0</v>
      </c>
      <c r="K3285" t="s">
        <v>3157</v>
      </c>
      <c r="L3285" t="s">
        <v>3564</v>
      </c>
      <c r="M3285" t="s">
        <v>549</v>
      </c>
      <c r="N3285" t="s">
        <v>550</v>
      </c>
      <c r="O3285" t="s">
        <v>136</v>
      </c>
      <c r="P3285" t="s">
        <v>139</v>
      </c>
      <c r="Q3285" t="s">
        <v>277</v>
      </c>
    </row>
    <row r="3286" spans="1:17">
      <c r="A3286" t="s">
        <v>25091</v>
      </c>
      <c r="B3286" t="s">
        <v>25092</v>
      </c>
      <c r="C3286" t="s">
        <v>25094</v>
      </c>
      <c r="D3286" s="4">
        <v>45795.668553240743</v>
      </c>
      <c r="E3286" s="4">
        <v>45802.583333333336</v>
      </c>
      <c r="F3286" s="4">
        <v>45802.621527777781</v>
      </c>
      <c r="G3286" s="4"/>
      <c r="H3286" t="s">
        <v>3155</v>
      </c>
      <c r="I3286" t="s">
        <v>3156</v>
      </c>
      <c r="J3286">
        <v>0</v>
      </c>
      <c r="K3286" t="s">
        <v>3157</v>
      </c>
      <c r="L3286" t="s">
        <v>3245</v>
      </c>
      <c r="M3286" t="s">
        <v>549</v>
      </c>
      <c r="N3286" t="s">
        <v>550</v>
      </c>
      <c r="O3286" t="s">
        <v>136</v>
      </c>
      <c r="P3286" t="s">
        <v>139</v>
      </c>
      <c r="Q3286" t="s">
        <v>277</v>
      </c>
    </row>
    <row r="3287" spans="1:17">
      <c r="A3287" t="s">
        <v>19961</v>
      </c>
      <c r="B3287" t="s">
        <v>19962</v>
      </c>
      <c r="C3287" t="s">
        <v>25095</v>
      </c>
      <c r="D3287" s="4">
        <v>45795.666145833333</v>
      </c>
      <c r="E3287" s="4">
        <v>45802.458333333336</v>
      </c>
      <c r="F3287" s="4">
        <v>45802.496527777781</v>
      </c>
      <c r="G3287" s="4"/>
      <c r="H3287" t="s">
        <v>3155</v>
      </c>
      <c r="I3287" t="s">
        <v>3673</v>
      </c>
      <c r="J3287">
        <v>0</v>
      </c>
      <c r="K3287" t="s">
        <v>3157</v>
      </c>
      <c r="L3287" t="s">
        <v>3593</v>
      </c>
      <c r="M3287" t="s">
        <v>549</v>
      </c>
      <c r="N3287" t="s">
        <v>559</v>
      </c>
      <c r="O3287" t="s">
        <v>504</v>
      </c>
      <c r="P3287" t="s">
        <v>325</v>
      </c>
      <c r="Q3287" t="s">
        <v>338</v>
      </c>
    </row>
    <row r="3288" spans="1:17">
      <c r="A3288" t="s">
        <v>20543</v>
      </c>
      <c r="B3288" t="s">
        <v>25096</v>
      </c>
      <c r="C3288" t="s">
        <v>25097</v>
      </c>
      <c r="D3288" s="4">
        <v>45795.664398148147</v>
      </c>
      <c r="E3288" s="4">
        <v>45802.854166666664</v>
      </c>
      <c r="F3288" s="4">
        <v>45802.871527777781</v>
      </c>
      <c r="G3288" s="4">
        <v>45802.853206018517</v>
      </c>
      <c r="H3288" t="s">
        <v>3155</v>
      </c>
      <c r="I3288" t="s">
        <v>3171</v>
      </c>
      <c r="J3288">
        <v>1001</v>
      </c>
      <c r="K3288" t="s">
        <v>3157</v>
      </c>
      <c r="L3288" t="s">
        <v>3564</v>
      </c>
      <c r="M3288" t="s">
        <v>549</v>
      </c>
      <c r="N3288" t="s">
        <v>550</v>
      </c>
      <c r="O3288" t="s">
        <v>136</v>
      </c>
      <c r="P3288" t="s">
        <v>143</v>
      </c>
      <c r="Q3288" t="s">
        <v>300</v>
      </c>
    </row>
    <row r="3289" spans="1:17">
      <c r="A3289" t="s">
        <v>21429</v>
      </c>
      <c r="B3289" t="s">
        <v>21430</v>
      </c>
      <c r="C3289" t="s">
        <v>25098</v>
      </c>
      <c r="D3289" s="4">
        <v>45795.662847222222</v>
      </c>
      <c r="E3289" s="4">
        <v>45800.520833333336</v>
      </c>
      <c r="F3289" s="4">
        <v>45800.559027777781</v>
      </c>
      <c r="G3289" s="4">
        <v>45800.522037037037</v>
      </c>
      <c r="H3289" t="s">
        <v>3155</v>
      </c>
      <c r="I3289" t="s">
        <v>3240</v>
      </c>
      <c r="J3289">
        <v>0</v>
      </c>
      <c r="K3289" t="s">
        <v>3227</v>
      </c>
      <c r="L3289" t="s">
        <v>3564</v>
      </c>
      <c r="M3289" t="s">
        <v>549</v>
      </c>
      <c r="N3289" t="s">
        <v>550</v>
      </c>
      <c r="O3289" t="s">
        <v>136</v>
      </c>
      <c r="P3289" t="s">
        <v>139</v>
      </c>
      <c r="Q3289" t="s">
        <v>271</v>
      </c>
    </row>
    <row r="3290" spans="1:17">
      <c r="A3290" t="s">
        <v>25099</v>
      </c>
      <c r="B3290" t="s">
        <v>25100</v>
      </c>
      <c r="C3290" t="s">
        <v>25101</v>
      </c>
      <c r="D3290" s="4">
        <v>45795.658078703702</v>
      </c>
      <c r="E3290" s="4">
        <v>45801.375</v>
      </c>
      <c r="F3290" s="4">
        <v>45801.392361111109</v>
      </c>
      <c r="G3290" s="4"/>
      <c r="H3290" t="s">
        <v>3155</v>
      </c>
      <c r="I3290" t="s">
        <v>3171</v>
      </c>
      <c r="J3290">
        <v>0</v>
      </c>
      <c r="K3290" t="s">
        <v>3194</v>
      </c>
      <c r="L3290" t="s">
        <v>3245</v>
      </c>
      <c r="M3290" t="s">
        <v>549</v>
      </c>
      <c r="N3290" t="s">
        <v>550</v>
      </c>
      <c r="O3290" t="s">
        <v>136</v>
      </c>
      <c r="P3290" t="s">
        <v>143</v>
      </c>
      <c r="Q3290" t="s">
        <v>299</v>
      </c>
    </row>
    <row r="3291" spans="1:17">
      <c r="A3291" t="s">
        <v>25102</v>
      </c>
      <c r="B3291" t="s">
        <v>25103</v>
      </c>
      <c r="C3291" t="s">
        <v>25104</v>
      </c>
      <c r="D3291" s="4">
        <v>45795.656886574077</v>
      </c>
      <c r="E3291" s="4">
        <v>45804.520833333336</v>
      </c>
      <c r="F3291" s="4">
        <v>45804.538194444445</v>
      </c>
      <c r="G3291" s="4"/>
      <c r="H3291" t="s">
        <v>3155</v>
      </c>
      <c r="I3291" t="s">
        <v>3175</v>
      </c>
      <c r="J3291">
        <v>0</v>
      </c>
      <c r="K3291" t="s">
        <v>3194</v>
      </c>
      <c r="L3291" t="s">
        <v>3593</v>
      </c>
      <c r="M3291" t="s">
        <v>549</v>
      </c>
      <c r="N3291" t="s">
        <v>550</v>
      </c>
      <c r="O3291" t="s">
        <v>136</v>
      </c>
      <c r="P3291" t="s">
        <v>139</v>
      </c>
      <c r="Q3291" t="s">
        <v>271</v>
      </c>
    </row>
    <row r="3292" spans="1:17">
      <c r="A3292" t="s">
        <v>25105</v>
      </c>
      <c r="B3292" t="s">
        <v>25106</v>
      </c>
      <c r="C3292" t="s">
        <v>25107</v>
      </c>
      <c r="D3292" s="4">
        <v>45795.65525462963</v>
      </c>
      <c r="E3292" s="4">
        <v>45796.416666666664</v>
      </c>
      <c r="F3292" s="4">
        <v>45796.454861111109</v>
      </c>
      <c r="G3292" s="4">
        <v>45796.423657407409</v>
      </c>
      <c r="H3292" t="s">
        <v>3155</v>
      </c>
      <c r="I3292" t="s">
        <v>3156</v>
      </c>
      <c r="J3292">
        <v>0</v>
      </c>
      <c r="K3292" t="s">
        <v>3157</v>
      </c>
      <c r="L3292" t="s">
        <v>3564</v>
      </c>
      <c r="M3292" t="s">
        <v>549</v>
      </c>
      <c r="N3292" t="s">
        <v>550</v>
      </c>
      <c r="O3292" t="s">
        <v>136</v>
      </c>
      <c r="P3292" t="s">
        <v>139</v>
      </c>
      <c r="Q3292" t="s">
        <v>274</v>
      </c>
    </row>
    <row r="3293" spans="1:17">
      <c r="A3293" t="s">
        <v>24630</v>
      </c>
      <c r="B3293" t="s">
        <v>24631</v>
      </c>
      <c r="C3293" t="s">
        <v>25108</v>
      </c>
      <c r="D3293" s="4">
        <v>45795.652280092596</v>
      </c>
      <c r="E3293" s="4">
        <v>45796</v>
      </c>
      <c r="F3293" s="4">
        <v>45796.017361111109</v>
      </c>
      <c r="G3293" s="4"/>
      <c r="H3293" t="s">
        <v>3155</v>
      </c>
      <c r="I3293" t="s">
        <v>3175</v>
      </c>
      <c r="J3293">
        <v>0</v>
      </c>
      <c r="K3293" t="s">
        <v>3157</v>
      </c>
      <c r="L3293" t="s">
        <v>3593</v>
      </c>
      <c r="M3293" t="s">
        <v>549</v>
      </c>
      <c r="N3293" t="s">
        <v>550</v>
      </c>
      <c r="O3293" t="s">
        <v>551</v>
      </c>
      <c r="P3293" t="s">
        <v>242</v>
      </c>
      <c r="Q3293" t="s">
        <v>244</v>
      </c>
    </row>
    <row r="3294" spans="1:17">
      <c r="A3294" t="s">
        <v>24579</v>
      </c>
      <c r="B3294" t="s">
        <v>24580</v>
      </c>
      <c r="C3294" t="s">
        <v>25109</v>
      </c>
      <c r="D3294" s="4">
        <v>45795.646747685183</v>
      </c>
      <c r="E3294" s="4">
        <v>45801.916666666664</v>
      </c>
      <c r="F3294" s="4">
        <v>45801.954861111109</v>
      </c>
      <c r="G3294" s="4"/>
      <c r="H3294" t="s">
        <v>3155</v>
      </c>
      <c r="I3294" t="s">
        <v>3156</v>
      </c>
      <c r="J3294">
        <v>0</v>
      </c>
      <c r="K3294" t="s">
        <v>3157</v>
      </c>
      <c r="L3294" t="s">
        <v>3245</v>
      </c>
      <c r="M3294" t="s">
        <v>549</v>
      </c>
      <c r="N3294" t="s">
        <v>550</v>
      </c>
      <c r="O3294" t="s">
        <v>136</v>
      </c>
      <c r="P3294" t="s">
        <v>143</v>
      </c>
      <c r="Q3294" t="s">
        <v>310</v>
      </c>
    </row>
    <row r="3295" spans="1:17">
      <c r="A3295" t="s">
        <v>25110</v>
      </c>
      <c r="B3295" t="s">
        <v>25111</v>
      </c>
      <c r="C3295" t="s">
        <v>25112</v>
      </c>
      <c r="D3295" s="4">
        <v>45795.643564814818</v>
      </c>
      <c r="E3295" s="4">
        <v>45796.75</v>
      </c>
      <c r="F3295" s="4">
        <v>45796.788194444445</v>
      </c>
      <c r="G3295" s="4">
        <v>45796.749803240738</v>
      </c>
      <c r="H3295" t="s">
        <v>3155</v>
      </c>
      <c r="I3295" t="s">
        <v>3156</v>
      </c>
      <c r="J3295">
        <v>0</v>
      </c>
      <c r="K3295" t="s">
        <v>3157</v>
      </c>
      <c r="L3295" t="s">
        <v>3564</v>
      </c>
      <c r="M3295" t="s">
        <v>549</v>
      </c>
      <c r="N3295" t="s">
        <v>559</v>
      </c>
      <c r="O3295" t="s">
        <v>469</v>
      </c>
      <c r="P3295" t="s">
        <v>180</v>
      </c>
      <c r="Q3295" t="s">
        <v>14107</v>
      </c>
    </row>
    <row r="3296" spans="1:17">
      <c r="A3296" t="s">
        <v>25113</v>
      </c>
      <c r="B3296" t="s">
        <v>25114</v>
      </c>
      <c r="C3296" t="s">
        <v>25115</v>
      </c>
      <c r="D3296" s="4">
        <v>45795.641516203701</v>
      </c>
      <c r="E3296" s="4">
        <v>45796.625</v>
      </c>
      <c r="F3296" s="4">
        <v>45796.663194444445</v>
      </c>
      <c r="G3296" s="4">
        <v>45796.619293981479</v>
      </c>
      <c r="H3296" t="s">
        <v>3155</v>
      </c>
      <c r="I3296" t="s">
        <v>3156</v>
      </c>
      <c r="J3296">
        <v>0</v>
      </c>
      <c r="K3296" t="s">
        <v>3194</v>
      </c>
      <c r="L3296" t="s">
        <v>3564</v>
      </c>
      <c r="M3296" t="s">
        <v>549</v>
      </c>
      <c r="N3296" t="s">
        <v>550</v>
      </c>
      <c r="O3296" t="s">
        <v>136</v>
      </c>
      <c r="P3296" t="s">
        <v>143</v>
      </c>
      <c r="Q3296" t="s">
        <v>299</v>
      </c>
    </row>
    <row r="3297" spans="1:17">
      <c r="A3297" t="s">
        <v>25116</v>
      </c>
      <c r="B3297" t="s">
        <v>25117</v>
      </c>
      <c r="C3297" t="s">
        <v>25118</v>
      </c>
      <c r="D3297" s="4">
        <v>45795.63994212963</v>
      </c>
      <c r="E3297" s="4">
        <v>45797.75</v>
      </c>
      <c r="F3297" s="4">
        <v>45797.767361111109</v>
      </c>
      <c r="G3297" s="4"/>
      <c r="H3297" t="s">
        <v>3155</v>
      </c>
      <c r="I3297" t="s">
        <v>3171</v>
      </c>
      <c r="J3297">
        <v>1001</v>
      </c>
      <c r="K3297" t="s">
        <v>3157</v>
      </c>
      <c r="L3297" t="s">
        <v>3593</v>
      </c>
      <c r="M3297" t="s">
        <v>549</v>
      </c>
      <c r="N3297" t="s">
        <v>550</v>
      </c>
      <c r="O3297" t="s">
        <v>136</v>
      </c>
      <c r="P3297" t="s">
        <v>264</v>
      </c>
      <c r="Q3297" t="s">
        <v>265</v>
      </c>
    </row>
    <row r="3298" spans="1:17">
      <c r="A3298" t="s">
        <v>25119</v>
      </c>
      <c r="B3298" t="s">
        <v>25120</v>
      </c>
      <c r="C3298" t="s">
        <v>25121</v>
      </c>
      <c r="D3298" s="4">
        <v>45795.636631944442</v>
      </c>
      <c r="E3298" s="4">
        <v>45801.375</v>
      </c>
      <c r="F3298" s="4">
        <v>45801.392361111109</v>
      </c>
      <c r="G3298" s="4">
        <v>45801.370706018519</v>
      </c>
      <c r="H3298" t="s">
        <v>3155</v>
      </c>
      <c r="I3298" t="s">
        <v>3171</v>
      </c>
      <c r="J3298">
        <v>0</v>
      </c>
      <c r="K3298" t="s">
        <v>3157</v>
      </c>
      <c r="L3298" t="s">
        <v>3564</v>
      </c>
      <c r="M3298" t="s">
        <v>549</v>
      </c>
      <c r="N3298" t="s">
        <v>559</v>
      </c>
      <c r="O3298" t="s">
        <v>504</v>
      </c>
      <c r="P3298" t="s">
        <v>325</v>
      </c>
      <c r="Q3298" t="s">
        <v>336</v>
      </c>
    </row>
    <row r="3299" spans="1:17">
      <c r="A3299" t="s">
        <v>4557</v>
      </c>
      <c r="B3299" t="s">
        <v>4558</v>
      </c>
      <c r="C3299" t="s">
        <v>25122</v>
      </c>
      <c r="D3299" s="4">
        <v>45795.628240740742</v>
      </c>
      <c r="E3299" s="4">
        <v>45796.833333333336</v>
      </c>
      <c r="F3299" s="4">
        <v>45796.850694444445</v>
      </c>
      <c r="G3299" s="4">
        <v>45796.830706018518</v>
      </c>
      <c r="H3299" t="s">
        <v>3155</v>
      </c>
      <c r="I3299" t="s">
        <v>3402</v>
      </c>
      <c r="J3299">
        <v>0</v>
      </c>
      <c r="K3299" t="s">
        <v>3403</v>
      </c>
      <c r="L3299" t="s">
        <v>3564</v>
      </c>
      <c r="M3299" t="s">
        <v>549</v>
      </c>
      <c r="N3299" t="s">
        <v>550</v>
      </c>
      <c r="O3299" t="s">
        <v>136</v>
      </c>
      <c r="P3299" t="s">
        <v>143</v>
      </c>
      <c r="Q3299" t="s">
        <v>312</v>
      </c>
    </row>
    <row r="3300" spans="1:17">
      <c r="A3300" t="s">
        <v>10633</v>
      </c>
      <c r="B3300" t="s">
        <v>10634</v>
      </c>
      <c r="C3300" t="s">
        <v>25123</v>
      </c>
      <c r="D3300" s="4">
        <v>45795.618298611109</v>
      </c>
      <c r="E3300" s="4">
        <v>45796.708333333336</v>
      </c>
      <c r="F3300" s="4">
        <v>45796.725694444445</v>
      </c>
      <c r="G3300" s="4">
        <v>45796.709490740737</v>
      </c>
      <c r="H3300" t="s">
        <v>3155</v>
      </c>
      <c r="I3300" t="s">
        <v>3175</v>
      </c>
      <c r="J3300">
        <v>0</v>
      </c>
      <c r="K3300" t="s">
        <v>3157</v>
      </c>
      <c r="L3300" t="s">
        <v>3564</v>
      </c>
      <c r="M3300" t="s">
        <v>549</v>
      </c>
      <c r="N3300" t="s">
        <v>550</v>
      </c>
      <c r="O3300" t="s">
        <v>136</v>
      </c>
      <c r="P3300" t="s">
        <v>143</v>
      </c>
      <c r="Q3300" t="s">
        <v>310</v>
      </c>
    </row>
    <row r="3301" spans="1:17">
      <c r="A3301" t="s">
        <v>25124</v>
      </c>
      <c r="B3301" t="s">
        <v>25125</v>
      </c>
      <c r="C3301" t="s">
        <v>25126</v>
      </c>
      <c r="D3301" s="4">
        <v>45795.616516203707</v>
      </c>
      <c r="E3301" s="4">
        <v>45797.916666666664</v>
      </c>
      <c r="F3301" s="4">
        <v>45797.934027777781</v>
      </c>
      <c r="G3301" s="4">
        <v>45797.913182870368</v>
      </c>
      <c r="H3301" t="s">
        <v>3155</v>
      </c>
      <c r="I3301" t="s">
        <v>3171</v>
      </c>
      <c r="J3301">
        <v>1001</v>
      </c>
      <c r="K3301" t="s">
        <v>3157</v>
      </c>
      <c r="L3301" t="s">
        <v>3564</v>
      </c>
      <c r="M3301" t="s">
        <v>549</v>
      </c>
      <c r="N3301" t="s">
        <v>559</v>
      </c>
      <c r="O3301" t="s">
        <v>163</v>
      </c>
      <c r="P3301" t="s">
        <v>472</v>
      </c>
      <c r="Q3301" t="s">
        <v>346</v>
      </c>
    </row>
    <row r="3302" spans="1:17">
      <c r="A3302" t="s">
        <v>25127</v>
      </c>
      <c r="B3302" t="s">
        <v>25128</v>
      </c>
      <c r="C3302" t="s">
        <v>25129</v>
      </c>
      <c r="D3302" s="4">
        <v>45795.609930555554</v>
      </c>
      <c r="E3302" s="4">
        <v>45797.291666666664</v>
      </c>
      <c r="F3302" s="4">
        <v>45797.309027777781</v>
      </c>
      <c r="G3302" s="4">
        <v>45797.288680555554</v>
      </c>
      <c r="H3302" t="s">
        <v>3155</v>
      </c>
      <c r="I3302" t="s">
        <v>3171</v>
      </c>
      <c r="J3302">
        <v>1001</v>
      </c>
      <c r="K3302" t="s">
        <v>3157</v>
      </c>
      <c r="L3302" t="s">
        <v>3564</v>
      </c>
      <c r="M3302" t="s">
        <v>549</v>
      </c>
      <c r="N3302" t="s">
        <v>550</v>
      </c>
      <c r="O3302" t="s">
        <v>136</v>
      </c>
      <c r="P3302" t="s">
        <v>292</v>
      </c>
      <c r="Q3302" t="s">
        <v>293</v>
      </c>
    </row>
    <row r="3303" spans="1:17">
      <c r="A3303" t="s">
        <v>22776</v>
      </c>
      <c r="B3303" t="s">
        <v>22777</v>
      </c>
      <c r="C3303" t="s">
        <v>25130</v>
      </c>
      <c r="D3303" s="4">
        <v>45795.607442129629</v>
      </c>
      <c r="E3303" s="4">
        <v>45798.833333333336</v>
      </c>
      <c r="F3303" s="4">
        <v>45798.850694444445</v>
      </c>
      <c r="G3303" s="4"/>
      <c r="H3303" t="s">
        <v>3155</v>
      </c>
      <c r="I3303" t="s">
        <v>3171</v>
      </c>
      <c r="J3303">
        <v>0</v>
      </c>
      <c r="K3303" t="s">
        <v>3157</v>
      </c>
      <c r="L3303" t="s">
        <v>3593</v>
      </c>
      <c r="M3303" t="s">
        <v>549</v>
      </c>
      <c r="N3303" t="s">
        <v>559</v>
      </c>
      <c r="O3303" t="s">
        <v>504</v>
      </c>
      <c r="P3303" t="s">
        <v>325</v>
      </c>
      <c r="Q3303" t="s">
        <v>3800</v>
      </c>
    </row>
    <row r="3304" spans="1:17">
      <c r="A3304" t="s">
        <v>25131</v>
      </c>
      <c r="B3304" t="s">
        <v>25132</v>
      </c>
      <c r="C3304" t="s">
        <v>25133</v>
      </c>
      <c r="D3304" s="4">
        <v>45795.605937499997</v>
      </c>
      <c r="E3304" s="4">
        <v>45796.666666666664</v>
      </c>
      <c r="F3304" s="4">
        <v>45796.704861111109</v>
      </c>
      <c r="G3304" s="4">
        <v>45796.666134259256</v>
      </c>
      <c r="H3304" t="s">
        <v>3155</v>
      </c>
      <c r="I3304" t="s">
        <v>3673</v>
      </c>
      <c r="J3304">
        <v>0</v>
      </c>
      <c r="K3304" t="s">
        <v>3157</v>
      </c>
      <c r="L3304" t="s">
        <v>3564</v>
      </c>
      <c r="M3304" t="s">
        <v>549</v>
      </c>
      <c r="N3304" t="s">
        <v>559</v>
      </c>
      <c r="O3304" t="s">
        <v>504</v>
      </c>
      <c r="P3304" t="s">
        <v>325</v>
      </c>
      <c r="Q3304" t="s">
        <v>328</v>
      </c>
    </row>
    <row r="3305" spans="1:17">
      <c r="A3305" t="s">
        <v>25134</v>
      </c>
      <c r="B3305" t="s">
        <v>25135</v>
      </c>
      <c r="C3305" t="s">
        <v>25136</v>
      </c>
      <c r="D3305" s="4">
        <v>45795.60429398148</v>
      </c>
      <c r="E3305" s="4">
        <v>45802.583333333336</v>
      </c>
      <c r="F3305" s="4">
        <v>45802.600694444445</v>
      </c>
      <c r="G3305" s="4">
        <v>45802.585706018515</v>
      </c>
      <c r="H3305" t="s">
        <v>3155</v>
      </c>
      <c r="I3305" t="s">
        <v>3171</v>
      </c>
      <c r="J3305">
        <v>1001</v>
      </c>
      <c r="K3305" t="s">
        <v>3157</v>
      </c>
      <c r="L3305" t="s">
        <v>3564</v>
      </c>
      <c r="M3305" t="s">
        <v>549</v>
      </c>
      <c r="N3305" t="s">
        <v>559</v>
      </c>
      <c r="O3305" t="s">
        <v>504</v>
      </c>
      <c r="P3305" t="s">
        <v>325</v>
      </c>
      <c r="Q3305" t="s">
        <v>338</v>
      </c>
    </row>
    <row r="3306" spans="1:17">
      <c r="A3306" t="s">
        <v>25137</v>
      </c>
      <c r="B3306" t="s">
        <v>25138</v>
      </c>
      <c r="C3306" t="s">
        <v>25139</v>
      </c>
      <c r="D3306" s="4">
        <v>45795.602858796294</v>
      </c>
      <c r="E3306" s="4">
        <v>45798.6875</v>
      </c>
      <c r="F3306" s="4">
        <v>45798.704861111109</v>
      </c>
      <c r="G3306" s="4"/>
      <c r="H3306" t="s">
        <v>3155</v>
      </c>
      <c r="I3306" t="s">
        <v>3175</v>
      </c>
      <c r="J3306">
        <v>0</v>
      </c>
      <c r="K3306" t="s">
        <v>3157</v>
      </c>
      <c r="L3306" t="s">
        <v>3245</v>
      </c>
      <c r="M3306" t="s">
        <v>549</v>
      </c>
      <c r="N3306" t="s">
        <v>550</v>
      </c>
      <c r="O3306" t="s">
        <v>136</v>
      </c>
      <c r="P3306" t="s">
        <v>292</v>
      </c>
      <c r="Q3306" t="s">
        <v>296</v>
      </c>
    </row>
    <row r="3307" spans="1:17">
      <c r="A3307" t="s">
        <v>4557</v>
      </c>
      <c r="B3307" t="s">
        <v>4558</v>
      </c>
      <c r="C3307" t="s">
        <v>25140</v>
      </c>
      <c r="D3307" s="4">
        <v>45795.601747685185</v>
      </c>
      <c r="E3307" s="4">
        <v>45796.75</v>
      </c>
      <c r="F3307" s="4">
        <v>45796.767361111109</v>
      </c>
      <c r="G3307" s="4"/>
      <c r="H3307" t="s">
        <v>3155</v>
      </c>
      <c r="I3307" t="s">
        <v>3402</v>
      </c>
      <c r="J3307">
        <v>0</v>
      </c>
      <c r="K3307" t="s">
        <v>3403</v>
      </c>
      <c r="L3307" t="s">
        <v>3245</v>
      </c>
      <c r="M3307" t="s">
        <v>549</v>
      </c>
      <c r="N3307" t="s">
        <v>550</v>
      </c>
      <c r="O3307" t="s">
        <v>136</v>
      </c>
      <c r="P3307" t="s">
        <v>143</v>
      </c>
      <c r="Q3307" t="s">
        <v>312</v>
      </c>
    </row>
    <row r="3308" spans="1:17">
      <c r="A3308" t="s">
        <v>20700</v>
      </c>
      <c r="B3308" t="s">
        <v>20701</v>
      </c>
      <c r="C3308" t="s">
        <v>25141</v>
      </c>
      <c r="D3308" s="4">
        <v>45795.600659722222</v>
      </c>
      <c r="E3308" s="4">
        <v>45802.416666666664</v>
      </c>
      <c r="F3308" s="4">
        <v>45802.454861111109</v>
      </c>
      <c r="G3308" s="4"/>
      <c r="H3308" t="s">
        <v>3155</v>
      </c>
      <c r="I3308" t="s">
        <v>3209</v>
      </c>
      <c r="J3308">
        <v>0</v>
      </c>
      <c r="K3308" t="s">
        <v>3227</v>
      </c>
      <c r="L3308" t="s">
        <v>3245</v>
      </c>
      <c r="M3308" t="s">
        <v>549</v>
      </c>
      <c r="N3308" t="s">
        <v>559</v>
      </c>
      <c r="O3308" t="s">
        <v>504</v>
      </c>
      <c r="P3308" t="s">
        <v>325</v>
      </c>
      <c r="Q3308" t="s">
        <v>339</v>
      </c>
    </row>
    <row r="3309" spans="1:17">
      <c r="A3309" t="s">
        <v>25142</v>
      </c>
      <c r="B3309" t="s">
        <v>25143</v>
      </c>
      <c r="C3309" t="s">
        <v>25144</v>
      </c>
      <c r="D3309" s="4">
        <v>45795.598807870374</v>
      </c>
      <c r="E3309" s="4">
        <v>45798.4375</v>
      </c>
      <c r="F3309" s="4">
        <v>45798.454861111109</v>
      </c>
      <c r="G3309" s="4">
        <v>45798.451863425929</v>
      </c>
      <c r="H3309" t="s">
        <v>3155</v>
      </c>
      <c r="I3309" t="s">
        <v>3280</v>
      </c>
      <c r="J3309">
        <v>0</v>
      </c>
      <c r="K3309" t="s">
        <v>3420</v>
      </c>
      <c r="L3309" t="s">
        <v>3564</v>
      </c>
      <c r="M3309" t="s">
        <v>549</v>
      </c>
      <c r="N3309" t="s">
        <v>550</v>
      </c>
      <c r="O3309" t="s">
        <v>1923</v>
      </c>
      <c r="P3309" t="s">
        <v>1924</v>
      </c>
      <c r="Q3309" t="s">
        <v>3180</v>
      </c>
    </row>
    <row r="3310" spans="1:17">
      <c r="A3310" t="s">
        <v>25145</v>
      </c>
      <c r="B3310" t="s">
        <v>25146</v>
      </c>
      <c r="C3310" t="s">
        <v>25147</v>
      </c>
      <c r="D3310" s="4">
        <v>45795.594097222223</v>
      </c>
      <c r="E3310" s="4">
        <v>45796.333333333336</v>
      </c>
      <c r="F3310" s="4">
        <v>45796.371527777781</v>
      </c>
      <c r="G3310" s="4">
        <v>45796.333645833336</v>
      </c>
      <c r="H3310" t="s">
        <v>3155</v>
      </c>
      <c r="I3310" t="s">
        <v>3156</v>
      </c>
      <c r="J3310">
        <v>0</v>
      </c>
      <c r="K3310" t="s">
        <v>3157</v>
      </c>
      <c r="L3310" t="s">
        <v>3564</v>
      </c>
      <c r="M3310" t="s">
        <v>549</v>
      </c>
      <c r="N3310" t="s">
        <v>559</v>
      </c>
      <c r="O3310" t="s">
        <v>469</v>
      </c>
      <c r="P3310" t="s">
        <v>180</v>
      </c>
      <c r="Q3310" t="s">
        <v>183</v>
      </c>
    </row>
    <row r="3311" spans="1:17">
      <c r="A3311" t="s">
        <v>25148</v>
      </c>
      <c r="B3311" t="s">
        <v>25149</v>
      </c>
      <c r="C3311" t="s">
        <v>25150</v>
      </c>
      <c r="D3311" s="4">
        <v>45795.591481481482</v>
      </c>
      <c r="E3311" s="4">
        <v>45799.8125</v>
      </c>
      <c r="F3311" s="4">
        <v>45799.829861111109</v>
      </c>
      <c r="G3311" s="4">
        <v>45799.812731481485</v>
      </c>
      <c r="H3311" t="s">
        <v>3155</v>
      </c>
      <c r="I3311" t="s">
        <v>3184</v>
      </c>
      <c r="J3311">
        <v>0</v>
      </c>
      <c r="K3311" t="s">
        <v>3157</v>
      </c>
      <c r="L3311" t="s">
        <v>3564</v>
      </c>
      <c r="M3311" t="s">
        <v>549</v>
      </c>
      <c r="N3311" t="s">
        <v>559</v>
      </c>
      <c r="O3311" t="s">
        <v>504</v>
      </c>
      <c r="P3311" t="s">
        <v>325</v>
      </c>
      <c r="Q3311" t="s">
        <v>338</v>
      </c>
    </row>
    <row r="3312" spans="1:17">
      <c r="A3312" t="s">
        <v>25151</v>
      </c>
      <c r="B3312" t="s">
        <v>25152</v>
      </c>
      <c r="C3312" t="s">
        <v>25153</v>
      </c>
      <c r="D3312" s="4">
        <v>45795.590856481482</v>
      </c>
      <c r="E3312" s="4">
        <v>45796.666666666664</v>
      </c>
      <c r="F3312" s="4">
        <v>45796.684027777781</v>
      </c>
      <c r="G3312" s="4">
        <v>45796.66684027778</v>
      </c>
      <c r="H3312" t="s">
        <v>3155</v>
      </c>
      <c r="I3312" t="s">
        <v>3162</v>
      </c>
      <c r="J3312">
        <v>0</v>
      </c>
      <c r="K3312" t="s">
        <v>3379</v>
      </c>
      <c r="L3312" t="s">
        <v>3564</v>
      </c>
      <c r="M3312" t="s">
        <v>549</v>
      </c>
      <c r="N3312" t="s">
        <v>550</v>
      </c>
      <c r="O3312" t="s">
        <v>1923</v>
      </c>
      <c r="P3312" t="s">
        <v>1924</v>
      </c>
      <c r="Q3312" t="s">
        <v>3164</v>
      </c>
    </row>
    <row r="3313" spans="1:17">
      <c r="A3313" t="s">
        <v>33248</v>
      </c>
      <c r="B3313" t="s">
        <v>33249</v>
      </c>
      <c r="C3313" t="s">
        <v>33250</v>
      </c>
      <c r="D3313" s="4">
        <v>45795.587106481478</v>
      </c>
      <c r="E3313" s="4">
        <v>45796.354166666664</v>
      </c>
      <c r="F3313" s="4">
        <v>45796.371527777781</v>
      </c>
      <c r="G3313" s="4">
        <v>45796.364374999997</v>
      </c>
      <c r="H3313" t="s">
        <v>3155</v>
      </c>
      <c r="I3313" t="s">
        <v>3175</v>
      </c>
      <c r="J3313">
        <v>0</v>
      </c>
      <c r="K3313" t="s">
        <v>3157</v>
      </c>
      <c r="L3313" t="s">
        <v>3564</v>
      </c>
      <c r="M3313" t="s">
        <v>549</v>
      </c>
      <c r="N3313" t="s">
        <v>550</v>
      </c>
      <c r="O3313" t="s">
        <v>136</v>
      </c>
      <c r="P3313" t="s">
        <v>147</v>
      </c>
      <c r="Q3313" t="s">
        <v>21124</v>
      </c>
    </row>
    <row r="3314" spans="1:17">
      <c r="A3314" t="s">
        <v>25154</v>
      </c>
      <c r="B3314" t="s">
        <v>25155</v>
      </c>
      <c r="C3314" t="s">
        <v>25156</v>
      </c>
      <c r="D3314" s="4">
        <v>45795.585902777777</v>
      </c>
      <c r="E3314" s="4">
        <v>45801.770833333336</v>
      </c>
      <c r="F3314" s="4">
        <v>45801.809027777781</v>
      </c>
      <c r="G3314" s="4">
        <v>45801.77789351852</v>
      </c>
      <c r="H3314" t="s">
        <v>3155</v>
      </c>
      <c r="I3314" t="s">
        <v>3156</v>
      </c>
      <c r="J3314">
        <v>0</v>
      </c>
      <c r="K3314" t="s">
        <v>3157</v>
      </c>
      <c r="L3314" t="s">
        <v>3564</v>
      </c>
      <c r="M3314" t="s">
        <v>549</v>
      </c>
      <c r="N3314" t="s">
        <v>550</v>
      </c>
      <c r="O3314" t="s">
        <v>136</v>
      </c>
      <c r="P3314" t="s">
        <v>143</v>
      </c>
      <c r="Q3314" t="s">
        <v>301</v>
      </c>
    </row>
    <row r="3315" spans="1:17">
      <c r="A3315" t="s">
        <v>25157</v>
      </c>
      <c r="B3315" t="s">
        <v>25158</v>
      </c>
      <c r="C3315" t="s">
        <v>25159</v>
      </c>
      <c r="D3315" s="4">
        <v>45795.584201388891</v>
      </c>
      <c r="E3315" s="4">
        <v>45796.645833333336</v>
      </c>
      <c r="F3315" s="4">
        <v>45796.663194444445</v>
      </c>
      <c r="G3315" s="4">
        <v>45796.668981481482</v>
      </c>
      <c r="H3315" t="s">
        <v>3155</v>
      </c>
      <c r="I3315" t="s">
        <v>3175</v>
      </c>
      <c r="J3315">
        <v>0</v>
      </c>
      <c r="K3315" t="s">
        <v>3157</v>
      </c>
      <c r="L3315" t="s">
        <v>3564</v>
      </c>
      <c r="M3315" t="s">
        <v>549</v>
      </c>
      <c r="N3315" t="s">
        <v>550</v>
      </c>
      <c r="O3315" t="s">
        <v>136</v>
      </c>
      <c r="P3315" t="s">
        <v>143</v>
      </c>
      <c r="Q3315" t="s">
        <v>297</v>
      </c>
    </row>
    <row r="3316" spans="1:17">
      <c r="A3316" t="s">
        <v>33251</v>
      </c>
      <c r="B3316" t="s">
        <v>33252</v>
      </c>
      <c r="C3316" t="s">
        <v>33253</v>
      </c>
      <c r="D3316" s="4">
        <v>45795.581736111111</v>
      </c>
      <c r="E3316" s="4">
        <v>45796.9375</v>
      </c>
      <c r="F3316" s="4">
        <v>45796.975694444445</v>
      </c>
      <c r="G3316" s="4"/>
      <c r="H3316" t="s">
        <v>3155</v>
      </c>
      <c r="I3316" t="s">
        <v>3209</v>
      </c>
      <c r="J3316">
        <v>0</v>
      </c>
      <c r="K3316" t="s">
        <v>3157</v>
      </c>
      <c r="L3316" t="s">
        <v>3245</v>
      </c>
      <c r="M3316" t="s">
        <v>549</v>
      </c>
      <c r="N3316" t="s">
        <v>550</v>
      </c>
      <c r="O3316" t="s">
        <v>136</v>
      </c>
      <c r="P3316" t="s">
        <v>147</v>
      </c>
      <c r="Q3316" t="s">
        <v>21124</v>
      </c>
    </row>
    <row r="3317" spans="1:17">
      <c r="A3317" t="s">
        <v>25160</v>
      </c>
      <c r="B3317" t="s">
        <v>25161</v>
      </c>
      <c r="C3317" t="s">
        <v>25162</v>
      </c>
      <c r="D3317" s="4">
        <v>45795.578796296293</v>
      </c>
      <c r="E3317" s="4">
        <v>45798.6875</v>
      </c>
      <c r="F3317" s="4">
        <v>45798.725694444445</v>
      </c>
      <c r="G3317" s="4"/>
      <c r="H3317" t="s">
        <v>3155</v>
      </c>
      <c r="I3317" t="s">
        <v>4530</v>
      </c>
      <c r="J3317">
        <v>0</v>
      </c>
      <c r="K3317" t="s">
        <v>4531</v>
      </c>
      <c r="L3317" t="s">
        <v>3593</v>
      </c>
      <c r="M3317" t="s">
        <v>549</v>
      </c>
      <c r="N3317" t="s">
        <v>559</v>
      </c>
      <c r="O3317" t="s">
        <v>504</v>
      </c>
      <c r="P3317" t="s">
        <v>325</v>
      </c>
      <c r="Q3317" t="s">
        <v>336</v>
      </c>
    </row>
    <row r="3318" spans="1:17">
      <c r="A3318" t="s">
        <v>25163</v>
      </c>
      <c r="B3318" t="s">
        <v>25164</v>
      </c>
      <c r="C3318" t="s">
        <v>25165</v>
      </c>
      <c r="D3318" s="4">
        <v>45795.578229166669</v>
      </c>
      <c r="E3318" s="4">
        <v>45796.291666666664</v>
      </c>
      <c r="F3318" s="4">
        <v>45796.309027777781</v>
      </c>
      <c r="G3318" s="4">
        <v>45796.293541666666</v>
      </c>
      <c r="H3318" t="s">
        <v>3155</v>
      </c>
      <c r="I3318" t="s">
        <v>3175</v>
      </c>
      <c r="J3318">
        <v>0</v>
      </c>
      <c r="K3318" t="s">
        <v>3157</v>
      </c>
      <c r="L3318" t="s">
        <v>3564</v>
      </c>
      <c r="M3318" t="s">
        <v>549</v>
      </c>
      <c r="N3318" t="s">
        <v>550</v>
      </c>
      <c r="O3318" t="s">
        <v>551</v>
      </c>
      <c r="P3318" t="s">
        <v>141</v>
      </c>
      <c r="Q3318" t="s">
        <v>231</v>
      </c>
    </row>
    <row r="3319" spans="1:17">
      <c r="A3319" t="s">
        <v>25166</v>
      </c>
      <c r="B3319" t="s">
        <v>25167</v>
      </c>
      <c r="C3319" t="s">
        <v>25168</v>
      </c>
      <c r="D3319" s="4">
        <v>45795.575312499997</v>
      </c>
      <c r="E3319" s="4">
        <v>45801.458333333336</v>
      </c>
      <c r="F3319" s="4">
        <v>45801.475694444445</v>
      </c>
      <c r="G3319" s="4">
        <v>45801.459004629629</v>
      </c>
      <c r="H3319" t="s">
        <v>3155</v>
      </c>
      <c r="I3319" t="s">
        <v>3171</v>
      </c>
      <c r="J3319">
        <v>0</v>
      </c>
      <c r="K3319" t="s">
        <v>3157</v>
      </c>
      <c r="L3319" t="s">
        <v>3564</v>
      </c>
      <c r="M3319" t="s">
        <v>549</v>
      </c>
      <c r="N3319" t="s">
        <v>559</v>
      </c>
      <c r="O3319" t="s">
        <v>504</v>
      </c>
      <c r="P3319" t="s">
        <v>325</v>
      </c>
      <c r="Q3319" t="s">
        <v>341</v>
      </c>
    </row>
    <row r="3320" spans="1:17">
      <c r="A3320" t="s">
        <v>25169</v>
      </c>
      <c r="B3320" t="s">
        <v>25170</v>
      </c>
      <c r="C3320" t="s">
        <v>25171</v>
      </c>
      <c r="D3320" s="4">
        <v>45795.574756944443</v>
      </c>
      <c r="E3320" s="4">
        <v>45801.625</v>
      </c>
      <c r="F3320" s="4">
        <v>45801.663194444445</v>
      </c>
      <c r="G3320" s="4">
        <v>45801.615752314814</v>
      </c>
      <c r="H3320" t="s">
        <v>3155</v>
      </c>
      <c r="I3320" t="s">
        <v>3673</v>
      </c>
      <c r="J3320">
        <v>0</v>
      </c>
      <c r="K3320" t="s">
        <v>3194</v>
      </c>
      <c r="L3320" t="s">
        <v>3564</v>
      </c>
      <c r="M3320" t="s">
        <v>549</v>
      </c>
      <c r="N3320" t="s">
        <v>559</v>
      </c>
      <c r="O3320" t="s">
        <v>504</v>
      </c>
      <c r="P3320" t="s">
        <v>325</v>
      </c>
      <c r="Q3320" t="s">
        <v>335</v>
      </c>
    </row>
    <row r="3321" spans="1:17">
      <c r="A3321" t="s">
        <v>25172</v>
      </c>
      <c r="B3321" t="s">
        <v>25173</v>
      </c>
      <c r="C3321" t="s">
        <v>25174</v>
      </c>
      <c r="D3321" s="4">
        <v>45795.573067129626</v>
      </c>
      <c r="E3321" s="4">
        <v>45796.291666666664</v>
      </c>
      <c r="F3321" s="4">
        <v>45796.329861111109</v>
      </c>
      <c r="G3321" s="4">
        <v>45796.290763888886</v>
      </c>
      <c r="H3321" t="s">
        <v>3155</v>
      </c>
      <c r="I3321" t="s">
        <v>3156</v>
      </c>
      <c r="J3321">
        <v>0</v>
      </c>
      <c r="K3321" t="s">
        <v>3157</v>
      </c>
      <c r="L3321" t="s">
        <v>3564</v>
      </c>
      <c r="M3321" t="s">
        <v>549</v>
      </c>
      <c r="N3321" t="s">
        <v>559</v>
      </c>
      <c r="O3321" t="s">
        <v>469</v>
      </c>
      <c r="P3321" t="s">
        <v>180</v>
      </c>
      <c r="Q3321" t="s">
        <v>183</v>
      </c>
    </row>
    <row r="3322" spans="1:17">
      <c r="A3322" t="s">
        <v>12736</v>
      </c>
      <c r="B3322" t="s">
        <v>12737</v>
      </c>
      <c r="C3322" t="s">
        <v>25175</v>
      </c>
      <c r="D3322" s="4">
        <v>45795.566284722219</v>
      </c>
      <c r="E3322" s="4">
        <v>45798.8125</v>
      </c>
      <c r="F3322" s="4">
        <v>45798.829861111109</v>
      </c>
      <c r="G3322" s="4">
        <v>45798.807905092595</v>
      </c>
      <c r="H3322" t="s">
        <v>3155</v>
      </c>
      <c r="I3322" t="s">
        <v>3162</v>
      </c>
      <c r="J3322">
        <v>0</v>
      </c>
      <c r="K3322" t="s">
        <v>3379</v>
      </c>
      <c r="L3322" t="s">
        <v>3564</v>
      </c>
      <c r="M3322" t="s">
        <v>549</v>
      </c>
      <c r="N3322" t="s">
        <v>550</v>
      </c>
      <c r="O3322" t="s">
        <v>1923</v>
      </c>
      <c r="P3322" t="s">
        <v>1924</v>
      </c>
      <c r="Q3322" t="s">
        <v>3394</v>
      </c>
    </row>
    <row r="3323" spans="1:17">
      <c r="A3323" t="s">
        <v>25176</v>
      </c>
      <c r="B3323" t="s">
        <v>25177</v>
      </c>
      <c r="C3323" t="s">
        <v>25178</v>
      </c>
      <c r="D3323" s="4">
        <v>45795.565162037034</v>
      </c>
      <c r="E3323" s="4">
        <v>45797.25</v>
      </c>
      <c r="F3323" s="4">
        <v>45797.288194444445</v>
      </c>
      <c r="G3323" s="4"/>
      <c r="H3323" t="s">
        <v>3155</v>
      </c>
      <c r="I3323" t="s">
        <v>3240</v>
      </c>
      <c r="J3323">
        <v>1001</v>
      </c>
      <c r="K3323" t="s">
        <v>3227</v>
      </c>
      <c r="L3323" t="s">
        <v>3593</v>
      </c>
      <c r="M3323" t="s">
        <v>549</v>
      </c>
      <c r="N3323" t="s">
        <v>550</v>
      </c>
      <c r="O3323" t="s">
        <v>136</v>
      </c>
      <c r="P3323" t="s">
        <v>147</v>
      </c>
      <c r="Q3323" t="s">
        <v>253</v>
      </c>
    </row>
    <row r="3324" spans="1:17">
      <c r="A3324" t="s">
        <v>25142</v>
      </c>
      <c r="B3324" t="s">
        <v>25143</v>
      </c>
      <c r="C3324" t="s">
        <v>25179</v>
      </c>
      <c r="D3324" s="4">
        <v>45795.563761574071</v>
      </c>
      <c r="E3324" s="4">
        <v>45800.4375</v>
      </c>
      <c r="F3324" s="4">
        <v>45800.454861111109</v>
      </c>
      <c r="G3324" s="4"/>
      <c r="H3324" t="s">
        <v>3155</v>
      </c>
      <c r="I3324" t="s">
        <v>3280</v>
      </c>
      <c r="J3324">
        <v>0</v>
      </c>
      <c r="K3324" t="s">
        <v>3420</v>
      </c>
      <c r="L3324" t="s">
        <v>3245</v>
      </c>
      <c r="M3324" t="s">
        <v>549</v>
      </c>
      <c r="N3324" t="s">
        <v>550</v>
      </c>
      <c r="O3324" t="s">
        <v>1923</v>
      </c>
      <c r="P3324" t="s">
        <v>1924</v>
      </c>
      <c r="Q3324" t="s">
        <v>3180</v>
      </c>
    </row>
    <row r="3325" spans="1:17">
      <c r="A3325" t="s">
        <v>24076</v>
      </c>
      <c r="B3325" t="s">
        <v>24077</v>
      </c>
      <c r="C3325" t="s">
        <v>25180</v>
      </c>
      <c r="D3325" s="4">
        <v>45795.560393518521</v>
      </c>
      <c r="E3325" s="4">
        <v>45797.229166666664</v>
      </c>
      <c r="F3325" s="4">
        <v>45797.267361111109</v>
      </c>
      <c r="G3325" s="4"/>
      <c r="H3325" t="s">
        <v>3155</v>
      </c>
      <c r="I3325" t="s">
        <v>3240</v>
      </c>
      <c r="J3325">
        <v>1001</v>
      </c>
      <c r="K3325" t="s">
        <v>3157</v>
      </c>
      <c r="L3325" t="s">
        <v>3593</v>
      </c>
      <c r="M3325" t="s">
        <v>549</v>
      </c>
      <c r="N3325" t="s">
        <v>550</v>
      </c>
      <c r="O3325" t="s">
        <v>136</v>
      </c>
      <c r="P3325" t="s">
        <v>147</v>
      </c>
      <c r="Q3325" t="s">
        <v>253</v>
      </c>
    </row>
    <row r="3326" spans="1:17">
      <c r="A3326" t="s">
        <v>25181</v>
      </c>
      <c r="B3326" t="s">
        <v>25182</v>
      </c>
      <c r="C3326" t="s">
        <v>25183</v>
      </c>
      <c r="D3326" s="4">
        <v>45795.55940972222</v>
      </c>
      <c r="E3326" s="4">
        <v>45801.708333333336</v>
      </c>
      <c r="F3326" s="4">
        <v>45801.725694444445</v>
      </c>
      <c r="G3326" s="4"/>
      <c r="H3326" t="s">
        <v>3155</v>
      </c>
      <c r="I3326" t="s">
        <v>3162</v>
      </c>
      <c r="J3326">
        <v>0</v>
      </c>
      <c r="K3326" t="s">
        <v>3358</v>
      </c>
      <c r="L3326" t="s">
        <v>3245</v>
      </c>
      <c r="M3326" t="s">
        <v>549</v>
      </c>
      <c r="N3326" t="s">
        <v>550</v>
      </c>
      <c r="O3326" t="s">
        <v>1923</v>
      </c>
      <c r="P3326" t="s">
        <v>626</v>
      </c>
      <c r="Q3326" t="s">
        <v>25184</v>
      </c>
    </row>
    <row r="3327" spans="1:17">
      <c r="A3327" t="s">
        <v>25185</v>
      </c>
      <c r="B3327" t="s">
        <v>25186</v>
      </c>
      <c r="C3327" t="s">
        <v>25187</v>
      </c>
      <c r="D3327" s="4">
        <v>45795.557812500003</v>
      </c>
      <c r="E3327" s="4">
        <v>45796.458333333336</v>
      </c>
      <c r="F3327" s="4">
        <v>45796.475694444445</v>
      </c>
      <c r="G3327" s="4">
        <v>45796.45820601852</v>
      </c>
      <c r="H3327" t="s">
        <v>3155</v>
      </c>
      <c r="I3327" t="s">
        <v>3175</v>
      </c>
      <c r="J3327">
        <v>0</v>
      </c>
      <c r="K3327" t="s">
        <v>3194</v>
      </c>
      <c r="L3327" t="s">
        <v>3564</v>
      </c>
      <c r="M3327" t="s">
        <v>549</v>
      </c>
      <c r="N3327" t="s">
        <v>550</v>
      </c>
      <c r="O3327" t="s">
        <v>136</v>
      </c>
      <c r="P3327" t="s">
        <v>283</v>
      </c>
      <c r="Q3327" t="s">
        <v>286</v>
      </c>
    </row>
    <row r="3328" spans="1:17">
      <c r="A3328" t="s">
        <v>23535</v>
      </c>
      <c r="B3328" t="s">
        <v>23536</v>
      </c>
      <c r="C3328" t="s">
        <v>25188</v>
      </c>
      <c r="D3328" s="4">
        <v>45795.554409722223</v>
      </c>
      <c r="E3328" s="4">
        <v>45797.25</v>
      </c>
      <c r="F3328" s="4">
        <v>45797.267361111109</v>
      </c>
      <c r="G3328" s="4"/>
      <c r="H3328" t="s">
        <v>3155</v>
      </c>
      <c r="I3328" t="s">
        <v>3162</v>
      </c>
      <c r="J3328">
        <v>0</v>
      </c>
      <c r="K3328" t="s">
        <v>3379</v>
      </c>
      <c r="L3328" t="s">
        <v>3593</v>
      </c>
      <c r="M3328" t="s">
        <v>549</v>
      </c>
      <c r="N3328" t="s">
        <v>550</v>
      </c>
      <c r="O3328" t="s">
        <v>1923</v>
      </c>
      <c r="P3328" t="s">
        <v>1924</v>
      </c>
      <c r="Q3328" t="s">
        <v>3359</v>
      </c>
    </row>
    <row r="3329" spans="1:17">
      <c r="A3329" t="s">
        <v>25189</v>
      </c>
      <c r="B3329" t="s">
        <v>25190</v>
      </c>
      <c r="C3329" t="s">
        <v>25191</v>
      </c>
      <c r="D3329" s="4">
        <v>45795.552083333336</v>
      </c>
      <c r="E3329" s="4">
        <v>45796.416666666664</v>
      </c>
      <c r="F3329" s="4">
        <v>45796.434027777781</v>
      </c>
      <c r="G3329" s="4">
        <v>45796.417442129627</v>
      </c>
      <c r="H3329" t="s">
        <v>3155</v>
      </c>
      <c r="I3329" t="s">
        <v>3171</v>
      </c>
      <c r="J3329">
        <v>0</v>
      </c>
      <c r="K3329" t="s">
        <v>3194</v>
      </c>
      <c r="L3329" t="s">
        <v>3564</v>
      </c>
      <c r="M3329" t="s">
        <v>549</v>
      </c>
      <c r="N3329" t="s">
        <v>550</v>
      </c>
      <c r="O3329" t="s">
        <v>136</v>
      </c>
      <c r="P3329" t="s">
        <v>283</v>
      </c>
      <c r="Q3329" t="s">
        <v>284</v>
      </c>
    </row>
    <row r="3330" spans="1:17">
      <c r="A3330" t="s">
        <v>11603</v>
      </c>
      <c r="B3330" t="s">
        <v>11604</v>
      </c>
      <c r="C3330" t="s">
        <v>25192</v>
      </c>
      <c r="D3330" s="4">
        <v>45795.551226851851</v>
      </c>
      <c r="E3330" s="4">
        <v>45803.291666666664</v>
      </c>
      <c r="F3330" s="4">
        <v>45803.309027777781</v>
      </c>
      <c r="G3330" s="4">
        <v>45803.289722222224</v>
      </c>
      <c r="H3330" t="s">
        <v>3155</v>
      </c>
      <c r="I3330" t="s">
        <v>3171</v>
      </c>
      <c r="J3330">
        <v>1001</v>
      </c>
      <c r="K3330" t="s">
        <v>3157</v>
      </c>
      <c r="L3330" t="s">
        <v>3564</v>
      </c>
      <c r="M3330" t="s">
        <v>549</v>
      </c>
      <c r="N3330" t="s">
        <v>550</v>
      </c>
      <c r="O3330" t="s">
        <v>136</v>
      </c>
      <c r="P3330" t="s">
        <v>283</v>
      </c>
      <c r="Q3330" t="s">
        <v>286</v>
      </c>
    </row>
    <row r="3331" spans="1:17">
      <c r="A3331" t="s">
        <v>11603</v>
      </c>
      <c r="B3331" t="s">
        <v>11606</v>
      </c>
      <c r="C3331" t="s">
        <v>25193</v>
      </c>
      <c r="D3331" s="4">
        <v>45795.55060185185</v>
      </c>
      <c r="E3331" s="4">
        <v>45796.25</v>
      </c>
      <c r="F3331" s="4">
        <v>45796.267361111109</v>
      </c>
      <c r="G3331" s="4"/>
      <c r="H3331" t="s">
        <v>3155</v>
      </c>
      <c r="I3331" t="s">
        <v>3171</v>
      </c>
      <c r="J3331">
        <v>1001</v>
      </c>
      <c r="K3331" t="s">
        <v>3157</v>
      </c>
      <c r="L3331" t="s">
        <v>3245</v>
      </c>
      <c r="M3331" t="s">
        <v>549</v>
      </c>
      <c r="N3331" t="s">
        <v>550</v>
      </c>
      <c r="O3331" t="s">
        <v>136</v>
      </c>
      <c r="P3331" t="s">
        <v>283</v>
      </c>
      <c r="Q3331" t="s">
        <v>286</v>
      </c>
    </row>
    <row r="3332" spans="1:17">
      <c r="A3332" t="s">
        <v>22868</v>
      </c>
      <c r="B3332" t="s">
        <v>22869</v>
      </c>
      <c r="C3332" t="s">
        <v>25194</v>
      </c>
      <c r="D3332" s="4">
        <v>45795.543912037036</v>
      </c>
      <c r="E3332" s="4">
        <v>45798.479166666664</v>
      </c>
      <c r="F3332" s="4">
        <v>45798.496527777781</v>
      </c>
      <c r="G3332" s="4">
        <v>45798.469178240739</v>
      </c>
      <c r="H3332" t="s">
        <v>3155</v>
      </c>
      <c r="I3332" t="s">
        <v>3162</v>
      </c>
      <c r="J3332">
        <v>0</v>
      </c>
      <c r="K3332" t="s">
        <v>4074</v>
      </c>
      <c r="L3332" t="s">
        <v>3564</v>
      </c>
      <c r="M3332" t="s">
        <v>549</v>
      </c>
      <c r="N3332" t="s">
        <v>550</v>
      </c>
      <c r="O3332" t="s">
        <v>1923</v>
      </c>
      <c r="P3332" t="s">
        <v>1924</v>
      </c>
      <c r="Q3332" t="s">
        <v>3394</v>
      </c>
    </row>
    <row r="3333" spans="1:17">
      <c r="A3333" t="s">
        <v>25195</v>
      </c>
      <c r="B3333" t="s">
        <v>25196</v>
      </c>
      <c r="C3333" t="s">
        <v>25197</v>
      </c>
      <c r="D3333" s="4">
        <v>45795.53802083333</v>
      </c>
      <c r="E3333" s="4">
        <v>45796.291666666664</v>
      </c>
      <c r="F3333" s="4">
        <v>45796.309027777781</v>
      </c>
      <c r="G3333" s="4">
        <v>45796.290243055555</v>
      </c>
      <c r="H3333" t="s">
        <v>3155</v>
      </c>
      <c r="I3333" t="s">
        <v>3171</v>
      </c>
      <c r="J3333">
        <v>0</v>
      </c>
      <c r="K3333" t="s">
        <v>3194</v>
      </c>
      <c r="L3333" t="s">
        <v>3564</v>
      </c>
      <c r="M3333" t="s">
        <v>549</v>
      </c>
      <c r="N3333" t="s">
        <v>550</v>
      </c>
      <c r="O3333" t="s">
        <v>551</v>
      </c>
      <c r="P3333" t="s">
        <v>145</v>
      </c>
      <c r="Q3333" t="s">
        <v>216</v>
      </c>
    </row>
    <row r="3334" spans="1:17">
      <c r="A3334" t="s">
        <v>25198</v>
      </c>
      <c r="B3334" t="s">
        <v>25199</v>
      </c>
      <c r="C3334" t="s">
        <v>25200</v>
      </c>
      <c r="D3334" s="4">
        <v>45795.535300925927</v>
      </c>
      <c r="E3334" s="4">
        <v>45799.833333333336</v>
      </c>
      <c r="F3334" s="4">
        <v>45799.871527777781</v>
      </c>
      <c r="G3334" s="4"/>
      <c r="H3334" t="s">
        <v>3155</v>
      </c>
      <c r="I3334" t="s">
        <v>3240</v>
      </c>
      <c r="J3334">
        <v>1002</v>
      </c>
      <c r="K3334" t="s">
        <v>3157</v>
      </c>
      <c r="L3334" t="s">
        <v>3593</v>
      </c>
      <c r="M3334" t="s">
        <v>549</v>
      </c>
      <c r="N3334" t="s">
        <v>550</v>
      </c>
      <c r="O3334" t="s">
        <v>551</v>
      </c>
      <c r="P3334" t="s">
        <v>141</v>
      </c>
      <c r="Q3334" t="s">
        <v>231</v>
      </c>
    </row>
    <row r="3335" spans="1:17">
      <c r="A3335" t="s">
        <v>25195</v>
      </c>
      <c r="B3335" t="s">
        <v>25201</v>
      </c>
      <c r="C3335" t="s">
        <v>25202</v>
      </c>
      <c r="D3335" s="4">
        <v>45795.534004629626</v>
      </c>
      <c r="E3335" s="4">
        <v>45796.25</v>
      </c>
      <c r="F3335" s="4">
        <v>45796.288194444445</v>
      </c>
      <c r="G3335" s="4">
        <v>45796.249780092592</v>
      </c>
      <c r="H3335" t="s">
        <v>3155</v>
      </c>
      <c r="I3335" t="s">
        <v>3156</v>
      </c>
      <c r="J3335">
        <v>0</v>
      </c>
      <c r="K3335" t="s">
        <v>3194</v>
      </c>
      <c r="L3335" t="s">
        <v>3564</v>
      </c>
      <c r="M3335" t="s">
        <v>549</v>
      </c>
      <c r="N3335" t="s">
        <v>550</v>
      </c>
      <c r="O3335" t="s">
        <v>551</v>
      </c>
      <c r="P3335" t="s">
        <v>145</v>
      </c>
      <c r="Q3335" t="s">
        <v>216</v>
      </c>
    </row>
    <row r="3336" spans="1:17">
      <c r="A3336" t="s">
        <v>25203</v>
      </c>
      <c r="B3336" t="s">
        <v>25204</v>
      </c>
      <c r="C3336" t="s">
        <v>25205</v>
      </c>
      <c r="D3336" s="4">
        <v>45795.531435185185</v>
      </c>
      <c r="E3336" s="4">
        <v>45795.958333333336</v>
      </c>
      <c r="F3336" s="4">
        <v>45795.975694444445</v>
      </c>
      <c r="G3336" s="4">
        <v>45795.958726851852</v>
      </c>
      <c r="H3336" t="s">
        <v>3155</v>
      </c>
      <c r="I3336" t="s">
        <v>3291</v>
      </c>
      <c r="J3336">
        <v>0</v>
      </c>
      <c r="K3336" t="s">
        <v>3194</v>
      </c>
      <c r="L3336" t="s">
        <v>3564</v>
      </c>
      <c r="M3336" t="s">
        <v>549</v>
      </c>
      <c r="N3336" t="s">
        <v>550</v>
      </c>
      <c r="O3336" t="s">
        <v>136</v>
      </c>
      <c r="P3336" t="s">
        <v>147</v>
      </c>
      <c r="Q3336" t="s">
        <v>257</v>
      </c>
    </row>
    <row r="3337" spans="1:17">
      <c r="A3337" t="s">
        <v>25206</v>
      </c>
      <c r="B3337" t="s">
        <v>25207</v>
      </c>
      <c r="C3337" t="s">
        <v>25208</v>
      </c>
      <c r="D3337" s="4">
        <v>45795.525289351855</v>
      </c>
      <c r="E3337" s="4">
        <v>45795.9375</v>
      </c>
      <c r="F3337" s="4">
        <v>45795.975694444445</v>
      </c>
      <c r="G3337" s="4">
        <v>45795.93787037037</v>
      </c>
      <c r="H3337" t="s">
        <v>3155</v>
      </c>
      <c r="I3337" t="s">
        <v>3240</v>
      </c>
      <c r="J3337">
        <v>0</v>
      </c>
      <c r="K3337" t="s">
        <v>3194</v>
      </c>
      <c r="L3337" t="s">
        <v>3564</v>
      </c>
      <c r="M3337" t="s">
        <v>549</v>
      </c>
      <c r="N3337" t="s">
        <v>550</v>
      </c>
      <c r="O3337" t="s">
        <v>616</v>
      </c>
      <c r="P3337" t="s">
        <v>314</v>
      </c>
      <c r="Q3337" t="s">
        <v>322</v>
      </c>
    </row>
    <row r="3338" spans="1:17">
      <c r="A3338" t="s">
        <v>25209</v>
      </c>
      <c r="B3338" t="s">
        <v>25210</v>
      </c>
      <c r="C3338" t="s">
        <v>25211</v>
      </c>
      <c r="D3338" s="4">
        <v>45795.524097222224</v>
      </c>
      <c r="E3338" s="4">
        <v>45809.520833333336</v>
      </c>
      <c r="F3338" s="4">
        <v>45809.538194444445</v>
      </c>
      <c r="G3338" s="4"/>
      <c r="H3338" t="s">
        <v>3155</v>
      </c>
      <c r="I3338" t="s">
        <v>3291</v>
      </c>
      <c r="J3338">
        <v>0</v>
      </c>
      <c r="K3338" t="s">
        <v>3194</v>
      </c>
      <c r="L3338" t="s">
        <v>3158</v>
      </c>
      <c r="M3338" t="s">
        <v>549</v>
      </c>
      <c r="N3338" t="s">
        <v>550</v>
      </c>
      <c r="O3338" t="s">
        <v>136</v>
      </c>
      <c r="P3338" t="s">
        <v>143</v>
      </c>
      <c r="Q3338" t="s">
        <v>301</v>
      </c>
    </row>
    <row r="3339" spans="1:17">
      <c r="A3339" t="s">
        <v>25206</v>
      </c>
      <c r="B3339" t="s">
        <v>25207</v>
      </c>
      <c r="C3339" t="s">
        <v>25212</v>
      </c>
      <c r="D3339" s="4">
        <v>45795.521840277775</v>
      </c>
      <c r="E3339" s="4">
        <v>45795.916666666664</v>
      </c>
      <c r="F3339" s="4">
        <v>45795.954861111109</v>
      </c>
      <c r="G3339" s="4"/>
      <c r="H3339" t="s">
        <v>3155</v>
      </c>
      <c r="I3339" t="s">
        <v>3240</v>
      </c>
      <c r="J3339">
        <v>0</v>
      </c>
      <c r="K3339" t="s">
        <v>3194</v>
      </c>
      <c r="L3339" t="s">
        <v>3245</v>
      </c>
      <c r="M3339" t="s">
        <v>549</v>
      </c>
      <c r="N3339" t="s">
        <v>550</v>
      </c>
      <c r="O3339" t="s">
        <v>616</v>
      </c>
      <c r="P3339" t="s">
        <v>314</v>
      </c>
      <c r="Q3339" t="s">
        <v>322</v>
      </c>
    </row>
    <row r="3340" spans="1:17">
      <c r="A3340" t="s">
        <v>25213</v>
      </c>
      <c r="B3340" t="s">
        <v>25214</v>
      </c>
      <c r="C3340" t="s">
        <v>25215</v>
      </c>
      <c r="D3340" s="4">
        <v>45795.521203703705</v>
      </c>
      <c r="E3340" s="4">
        <v>45809.4375</v>
      </c>
      <c r="F3340" s="4">
        <v>45809.454861111109</v>
      </c>
      <c r="G3340" s="4"/>
      <c r="H3340" t="s">
        <v>3155</v>
      </c>
      <c r="I3340" t="s">
        <v>3184</v>
      </c>
      <c r="J3340">
        <v>1001</v>
      </c>
      <c r="K3340" t="s">
        <v>3157</v>
      </c>
      <c r="L3340" t="s">
        <v>3158</v>
      </c>
      <c r="M3340" t="s">
        <v>549</v>
      </c>
      <c r="N3340" t="s">
        <v>550</v>
      </c>
      <c r="O3340" t="s">
        <v>136</v>
      </c>
      <c r="P3340" t="s">
        <v>139</v>
      </c>
      <c r="Q3340" t="s">
        <v>271</v>
      </c>
    </row>
    <row r="3341" spans="1:17">
      <c r="A3341" t="s">
        <v>21503</v>
      </c>
      <c r="B3341" t="s">
        <v>21504</v>
      </c>
      <c r="C3341" t="s">
        <v>25216</v>
      </c>
      <c r="D3341" s="4">
        <v>45795.518483796295</v>
      </c>
      <c r="E3341" s="4">
        <v>45801.354166666664</v>
      </c>
      <c r="F3341" s="4">
        <v>45801.371527777781</v>
      </c>
      <c r="G3341" s="4"/>
      <c r="H3341" t="s">
        <v>3155</v>
      </c>
      <c r="I3341" t="s">
        <v>3175</v>
      </c>
      <c r="J3341">
        <v>0</v>
      </c>
      <c r="K3341" t="s">
        <v>3157</v>
      </c>
      <c r="L3341" t="s">
        <v>3245</v>
      </c>
      <c r="M3341" t="s">
        <v>549</v>
      </c>
      <c r="N3341" t="s">
        <v>550</v>
      </c>
      <c r="O3341" t="s">
        <v>551</v>
      </c>
      <c r="P3341" t="s">
        <v>141</v>
      </c>
      <c r="Q3341" t="s">
        <v>232</v>
      </c>
    </row>
    <row r="3342" spans="1:17">
      <c r="A3342" t="s">
        <v>24777</v>
      </c>
      <c r="B3342" t="s">
        <v>24778</v>
      </c>
      <c r="C3342" t="s">
        <v>25217</v>
      </c>
      <c r="D3342" s="4">
        <v>45795.514687499999</v>
      </c>
      <c r="E3342" s="4">
        <v>45796.416666666664</v>
      </c>
      <c r="F3342" s="4">
        <v>45796.434027777781</v>
      </c>
      <c r="G3342" s="4"/>
      <c r="H3342" t="s">
        <v>3155</v>
      </c>
      <c r="I3342" t="s">
        <v>3162</v>
      </c>
      <c r="J3342">
        <v>0</v>
      </c>
      <c r="K3342" t="s">
        <v>3358</v>
      </c>
      <c r="L3342" t="s">
        <v>3245</v>
      </c>
      <c r="M3342" t="s">
        <v>549</v>
      </c>
      <c r="N3342" t="s">
        <v>550</v>
      </c>
      <c r="O3342" t="s">
        <v>1923</v>
      </c>
      <c r="P3342" t="s">
        <v>1924</v>
      </c>
      <c r="Q3342" t="s">
        <v>3180</v>
      </c>
    </row>
    <row r="3343" spans="1:17">
      <c r="A3343" t="s">
        <v>19970</v>
      </c>
      <c r="B3343" t="s">
        <v>24639</v>
      </c>
      <c r="C3343" t="s">
        <v>25218</v>
      </c>
      <c r="D3343" s="4">
        <v>45795.511747685188</v>
      </c>
      <c r="E3343" s="4">
        <v>45795.916666666664</v>
      </c>
      <c r="F3343" s="4">
        <v>45795.934027777781</v>
      </c>
      <c r="G3343" s="4"/>
      <c r="H3343" t="s">
        <v>3155</v>
      </c>
      <c r="I3343" t="s">
        <v>3171</v>
      </c>
      <c r="J3343">
        <v>0</v>
      </c>
      <c r="K3343" t="s">
        <v>3157</v>
      </c>
      <c r="L3343" t="s">
        <v>3245</v>
      </c>
      <c r="M3343" t="s">
        <v>549</v>
      </c>
      <c r="N3343" t="s">
        <v>550</v>
      </c>
      <c r="O3343" t="s">
        <v>551</v>
      </c>
      <c r="P3343" t="s">
        <v>145</v>
      </c>
      <c r="Q3343" t="s">
        <v>217</v>
      </c>
    </row>
    <row r="3344" spans="1:17">
      <c r="A3344" t="s">
        <v>33254</v>
      </c>
      <c r="B3344" t="s">
        <v>33255</v>
      </c>
      <c r="C3344" t="s">
        <v>33256</v>
      </c>
      <c r="D3344" s="4">
        <v>45795.50990740741</v>
      </c>
      <c r="E3344" s="4">
        <v>45796.354166666664</v>
      </c>
      <c r="F3344" s="4">
        <v>45796.392361111109</v>
      </c>
      <c r="G3344" s="4">
        <v>45796.350023148145</v>
      </c>
      <c r="H3344" t="s">
        <v>3155</v>
      </c>
      <c r="I3344" t="s">
        <v>3156</v>
      </c>
      <c r="J3344">
        <v>0</v>
      </c>
      <c r="K3344" t="s">
        <v>3227</v>
      </c>
      <c r="L3344" t="s">
        <v>3564</v>
      </c>
      <c r="M3344" t="s">
        <v>549</v>
      </c>
      <c r="N3344" t="s">
        <v>559</v>
      </c>
      <c r="O3344" t="s">
        <v>469</v>
      </c>
      <c r="P3344" t="s">
        <v>180</v>
      </c>
      <c r="Q3344" t="s">
        <v>14107</v>
      </c>
    </row>
    <row r="3345" spans="1:17">
      <c r="A3345" t="s">
        <v>23583</v>
      </c>
      <c r="B3345" t="s">
        <v>23584</v>
      </c>
      <c r="C3345" t="s">
        <v>25219</v>
      </c>
      <c r="D3345" s="4">
        <v>45795.508032407408</v>
      </c>
      <c r="E3345" s="4">
        <v>45795.916666666664</v>
      </c>
      <c r="F3345" s="4">
        <v>45795.954861111109</v>
      </c>
      <c r="G3345" s="4">
        <v>45795.909097222226</v>
      </c>
      <c r="H3345" t="s">
        <v>3155</v>
      </c>
      <c r="I3345" t="s">
        <v>3156</v>
      </c>
      <c r="J3345">
        <v>0</v>
      </c>
      <c r="K3345" t="s">
        <v>3227</v>
      </c>
      <c r="L3345" t="s">
        <v>3564</v>
      </c>
      <c r="M3345" t="s">
        <v>549</v>
      </c>
      <c r="N3345" t="s">
        <v>550</v>
      </c>
      <c r="O3345" t="s">
        <v>136</v>
      </c>
      <c r="P3345" t="s">
        <v>139</v>
      </c>
      <c r="Q3345" t="s">
        <v>282</v>
      </c>
    </row>
    <row r="3346" spans="1:17">
      <c r="A3346" t="s">
        <v>25220</v>
      </c>
      <c r="B3346" t="s">
        <v>25221</v>
      </c>
      <c r="C3346" t="s">
        <v>25222</v>
      </c>
      <c r="D3346" s="4">
        <v>45795.507534722223</v>
      </c>
      <c r="E3346" s="4">
        <v>45796.416666666664</v>
      </c>
      <c r="F3346" s="4">
        <v>45796.434027777781</v>
      </c>
      <c r="G3346" s="4">
        <v>45796.414872685185</v>
      </c>
      <c r="H3346" t="s">
        <v>3155</v>
      </c>
      <c r="I3346" t="s">
        <v>3512</v>
      </c>
      <c r="J3346">
        <v>1</v>
      </c>
      <c r="K3346" t="s">
        <v>3157</v>
      </c>
      <c r="L3346" t="s">
        <v>3564</v>
      </c>
      <c r="M3346" t="s">
        <v>549</v>
      </c>
      <c r="N3346" t="s">
        <v>550</v>
      </c>
      <c r="O3346" t="s">
        <v>136</v>
      </c>
      <c r="P3346" t="s">
        <v>147</v>
      </c>
      <c r="Q3346" t="s">
        <v>253</v>
      </c>
    </row>
    <row r="3347" spans="1:17">
      <c r="A3347" t="s">
        <v>33257</v>
      </c>
      <c r="B3347" t="s">
        <v>33258</v>
      </c>
      <c r="C3347" t="s">
        <v>33259</v>
      </c>
      <c r="D3347" s="4">
        <v>45795.505462962959</v>
      </c>
      <c r="E3347" s="4">
        <v>45796.354166666664</v>
      </c>
      <c r="F3347" s="4">
        <v>45796.371527777781</v>
      </c>
      <c r="G3347" s="4">
        <v>45796.351875</v>
      </c>
      <c r="H3347" t="s">
        <v>3155</v>
      </c>
      <c r="I3347" t="s">
        <v>3175</v>
      </c>
      <c r="J3347">
        <v>0</v>
      </c>
      <c r="K3347" t="s">
        <v>3157</v>
      </c>
      <c r="L3347" t="s">
        <v>3564</v>
      </c>
      <c r="M3347" t="s">
        <v>549</v>
      </c>
      <c r="N3347" t="s">
        <v>559</v>
      </c>
      <c r="O3347" t="s">
        <v>469</v>
      </c>
      <c r="P3347" t="s">
        <v>180</v>
      </c>
      <c r="Q3347" t="s">
        <v>14107</v>
      </c>
    </row>
    <row r="3348" spans="1:17">
      <c r="A3348" t="s">
        <v>25223</v>
      </c>
      <c r="B3348" t="s">
        <v>25224</v>
      </c>
      <c r="C3348" t="s">
        <v>25225</v>
      </c>
      <c r="D3348" s="4">
        <v>45795.504328703704</v>
      </c>
      <c r="E3348" s="4">
        <v>45796.333333333336</v>
      </c>
      <c r="F3348" s="4">
        <v>45796.350694444445</v>
      </c>
      <c r="G3348" s="4">
        <v>45796.333773148152</v>
      </c>
      <c r="H3348" t="s">
        <v>3155</v>
      </c>
      <c r="I3348" t="s">
        <v>3162</v>
      </c>
      <c r="J3348">
        <v>0</v>
      </c>
      <c r="K3348" t="s">
        <v>3198</v>
      </c>
      <c r="L3348" t="s">
        <v>3564</v>
      </c>
      <c r="M3348" t="s">
        <v>549</v>
      </c>
      <c r="N3348" t="s">
        <v>550</v>
      </c>
      <c r="O3348" t="s">
        <v>1923</v>
      </c>
      <c r="P3348" t="s">
        <v>1924</v>
      </c>
      <c r="Q3348" t="s">
        <v>3164</v>
      </c>
    </row>
    <row r="3349" spans="1:17">
      <c r="A3349" t="s">
        <v>25226</v>
      </c>
      <c r="B3349" t="s">
        <v>25227</v>
      </c>
      <c r="C3349" t="s">
        <v>25228</v>
      </c>
      <c r="D3349" s="4">
        <v>45795.502349537041</v>
      </c>
      <c r="E3349" s="4">
        <v>45797.291666666664</v>
      </c>
      <c r="F3349" s="4">
        <v>45797.309027777781</v>
      </c>
      <c r="G3349" s="4">
        <v>45797.283078703702</v>
      </c>
      <c r="H3349" t="s">
        <v>3155</v>
      </c>
      <c r="I3349" t="s">
        <v>3175</v>
      </c>
      <c r="J3349">
        <v>1001</v>
      </c>
      <c r="K3349" t="s">
        <v>3194</v>
      </c>
      <c r="L3349" t="s">
        <v>3564</v>
      </c>
      <c r="M3349" t="s">
        <v>549</v>
      </c>
      <c r="N3349" t="s">
        <v>550</v>
      </c>
      <c r="O3349" t="s">
        <v>551</v>
      </c>
      <c r="P3349" t="s">
        <v>145</v>
      </c>
      <c r="Q3349" t="s">
        <v>217</v>
      </c>
    </row>
    <row r="3350" spans="1:17">
      <c r="A3350" t="s">
        <v>10318</v>
      </c>
      <c r="B3350" t="s">
        <v>10319</v>
      </c>
      <c r="C3350" t="s">
        <v>25229</v>
      </c>
      <c r="D3350" s="4">
        <v>45795.500902777778</v>
      </c>
      <c r="E3350" s="4">
        <v>45796.416666666664</v>
      </c>
      <c r="F3350" s="4">
        <v>45796.434027777781</v>
      </c>
      <c r="G3350" s="4"/>
      <c r="H3350" t="s">
        <v>3155</v>
      </c>
      <c r="I3350" t="s">
        <v>3171</v>
      </c>
      <c r="J3350">
        <v>0</v>
      </c>
      <c r="K3350" t="s">
        <v>3157</v>
      </c>
      <c r="L3350" t="s">
        <v>3245</v>
      </c>
      <c r="M3350" t="s">
        <v>549</v>
      </c>
      <c r="N3350" t="s">
        <v>550</v>
      </c>
      <c r="O3350" t="s">
        <v>136</v>
      </c>
      <c r="P3350" t="s">
        <v>283</v>
      </c>
      <c r="Q3350" t="s">
        <v>284</v>
      </c>
    </row>
    <row r="3351" spans="1:17">
      <c r="A3351" t="s">
        <v>25230</v>
      </c>
      <c r="B3351" t="s">
        <v>25231</v>
      </c>
      <c r="C3351" t="s">
        <v>25232</v>
      </c>
      <c r="D3351" s="4">
        <v>45795.49486111111</v>
      </c>
      <c r="E3351" s="4">
        <v>45796.416666666664</v>
      </c>
      <c r="F3351" s="4">
        <v>45796.454861111109</v>
      </c>
      <c r="G3351" s="4">
        <v>45796.41673611111</v>
      </c>
      <c r="H3351" t="s">
        <v>3155</v>
      </c>
      <c r="I3351" t="s">
        <v>3156</v>
      </c>
      <c r="J3351">
        <v>0</v>
      </c>
      <c r="K3351" t="s">
        <v>3157</v>
      </c>
      <c r="L3351" t="s">
        <v>3564</v>
      </c>
      <c r="M3351" t="s">
        <v>549</v>
      </c>
      <c r="N3351" t="s">
        <v>550</v>
      </c>
      <c r="O3351" t="s">
        <v>136</v>
      </c>
      <c r="P3351" t="s">
        <v>283</v>
      </c>
      <c r="Q3351" t="s">
        <v>284</v>
      </c>
    </row>
    <row r="3352" spans="1:17">
      <c r="A3352" t="s">
        <v>25233</v>
      </c>
      <c r="B3352" t="s">
        <v>25234</v>
      </c>
      <c r="C3352" t="s">
        <v>25235</v>
      </c>
      <c r="D3352" s="4">
        <v>45795.49386574074</v>
      </c>
      <c r="E3352" s="4">
        <v>45799.333333333336</v>
      </c>
      <c r="F3352" s="4">
        <v>45799.350694444445</v>
      </c>
      <c r="G3352" s="4">
        <v>45799.333078703705</v>
      </c>
      <c r="H3352" t="s">
        <v>3155</v>
      </c>
      <c r="I3352" t="s">
        <v>3175</v>
      </c>
      <c r="J3352">
        <v>1001</v>
      </c>
      <c r="K3352" t="s">
        <v>3194</v>
      </c>
      <c r="L3352" t="s">
        <v>3564</v>
      </c>
      <c r="M3352" t="s">
        <v>549</v>
      </c>
      <c r="N3352" t="s">
        <v>550</v>
      </c>
      <c r="O3352" t="s">
        <v>136</v>
      </c>
      <c r="P3352" t="s">
        <v>147</v>
      </c>
      <c r="Q3352" t="s">
        <v>253</v>
      </c>
    </row>
    <row r="3353" spans="1:17">
      <c r="A3353" t="s">
        <v>25236</v>
      </c>
      <c r="B3353" t="s">
        <v>25237</v>
      </c>
      <c r="C3353" t="s">
        <v>25238</v>
      </c>
      <c r="D3353" s="4">
        <v>45795.492696759262</v>
      </c>
      <c r="E3353" s="4">
        <v>45801.416666666664</v>
      </c>
      <c r="F3353" s="4">
        <v>45801.434027777781</v>
      </c>
      <c r="G3353" s="4"/>
      <c r="H3353" t="s">
        <v>3155</v>
      </c>
      <c r="I3353" t="s">
        <v>3175</v>
      </c>
      <c r="J3353">
        <v>0</v>
      </c>
      <c r="K3353" t="s">
        <v>3157</v>
      </c>
      <c r="L3353" t="s">
        <v>3593</v>
      </c>
      <c r="M3353" t="s">
        <v>549</v>
      </c>
      <c r="N3353" t="s">
        <v>550</v>
      </c>
      <c r="O3353" t="s">
        <v>136</v>
      </c>
      <c r="P3353" t="s">
        <v>292</v>
      </c>
      <c r="Q3353" t="s">
        <v>295</v>
      </c>
    </row>
    <row r="3354" spans="1:17">
      <c r="A3354" t="s">
        <v>25239</v>
      </c>
      <c r="B3354" t="s">
        <v>25240</v>
      </c>
      <c r="C3354" t="s">
        <v>25241</v>
      </c>
      <c r="D3354" s="4">
        <v>45795.491666666669</v>
      </c>
      <c r="E3354" s="4">
        <v>45796.854166666664</v>
      </c>
      <c r="F3354" s="4">
        <v>45796.871527777781</v>
      </c>
      <c r="G3354" s="4">
        <v>45796.853807870371</v>
      </c>
      <c r="H3354" t="s">
        <v>3155</v>
      </c>
      <c r="I3354" t="s">
        <v>3291</v>
      </c>
      <c r="J3354">
        <v>0</v>
      </c>
      <c r="K3354" t="s">
        <v>3157</v>
      </c>
      <c r="L3354" t="s">
        <v>3564</v>
      </c>
      <c r="M3354" t="s">
        <v>549</v>
      </c>
      <c r="N3354" t="s">
        <v>550</v>
      </c>
      <c r="O3354" t="s">
        <v>136</v>
      </c>
      <c r="P3354" t="s">
        <v>147</v>
      </c>
      <c r="Q3354" t="s">
        <v>21124</v>
      </c>
    </row>
    <row r="3355" spans="1:17">
      <c r="A3355" t="s">
        <v>19889</v>
      </c>
      <c r="B3355" t="s">
        <v>19890</v>
      </c>
      <c r="C3355" t="s">
        <v>25242</v>
      </c>
      <c r="D3355" s="4">
        <v>45795.49113425926</v>
      </c>
      <c r="E3355" s="4">
        <v>45797.208333333336</v>
      </c>
      <c r="F3355" s="4">
        <v>45797.246527777781</v>
      </c>
      <c r="G3355" s="4"/>
      <c r="H3355" t="s">
        <v>3155</v>
      </c>
      <c r="I3355" t="s">
        <v>3240</v>
      </c>
      <c r="J3355">
        <v>1001</v>
      </c>
      <c r="K3355" t="s">
        <v>3194</v>
      </c>
      <c r="L3355" t="s">
        <v>3593</v>
      </c>
      <c r="M3355" t="s">
        <v>549</v>
      </c>
      <c r="N3355" t="s">
        <v>550</v>
      </c>
      <c r="O3355" t="s">
        <v>551</v>
      </c>
      <c r="P3355" t="s">
        <v>145</v>
      </c>
      <c r="Q3355" t="s">
        <v>215</v>
      </c>
    </row>
    <row r="3356" spans="1:17">
      <c r="A3356" t="s">
        <v>24501</v>
      </c>
      <c r="B3356" t="s">
        <v>24502</v>
      </c>
      <c r="C3356" t="s">
        <v>25243</v>
      </c>
      <c r="D3356" s="4">
        <v>45795.488356481481</v>
      </c>
      <c r="E3356" s="4">
        <v>45800.541666666664</v>
      </c>
      <c r="F3356" s="4">
        <v>45800.559027777781</v>
      </c>
      <c r="G3356" s="4"/>
      <c r="H3356" t="s">
        <v>3155</v>
      </c>
      <c r="I3356" t="s">
        <v>3175</v>
      </c>
      <c r="J3356">
        <v>0</v>
      </c>
      <c r="K3356" t="s">
        <v>3157</v>
      </c>
      <c r="L3356" t="s">
        <v>3245</v>
      </c>
      <c r="M3356" t="s">
        <v>549</v>
      </c>
      <c r="N3356" t="s">
        <v>550</v>
      </c>
      <c r="O3356" t="s">
        <v>551</v>
      </c>
      <c r="P3356" t="s">
        <v>141</v>
      </c>
      <c r="Q3356" t="s">
        <v>241</v>
      </c>
    </row>
    <row r="3357" spans="1:17">
      <c r="A3357" t="s">
        <v>25244</v>
      </c>
      <c r="B3357" t="s">
        <v>25245</v>
      </c>
      <c r="C3357" t="s">
        <v>25246</v>
      </c>
      <c r="D3357" s="4">
        <v>45795.483425925922</v>
      </c>
      <c r="E3357" s="4">
        <v>45797.791666666664</v>
      </c>
      <c r="F3357" s="4">
        <v>45797.809027777781</v>
      </c>
      <c r="G3357" s="4">
        <v>45797.792557870373</v>
      </c>
      <c r="H3357" t="s">
        <v>3155</v>
      </c>
      <c r="I3357" t="s">
        <v>3184</v>
      </c>
      <c r="J3357">
        <v>1002</v>
      </c>
      <c r="K3357" t="s">
        <v>3157</v>
      </c>
      <c r="L3357" t="s">
        <v>3564</v>
      </c>
      <c r="M3357" t="s">
        <v>549</v>
      </c>
      <c r="N3357" t="s">
        <v>559</v>
      </c>
      <c r="O3357" t="s">
        <v>504</v>
      </c>
      <c r="P3357" t="s">
        <v>325</v>
      </c>
      <c r="Q3357" t="s">
        <v>340</v>
      </c>
    </row>
    <row r="3358" spans="1:17">
      <c r="A3358" t="s">
        <v>25247</v>
      </c>
      <c r="B3358" t="s">
        <v>25248</v>
      </c>
      <c r="C3358" t="s">
        <v>25249</v>
      </c>
      <c r="D3358" s="4">
        <v>45795.479085648149</v>
      </c>
      <c r="E3358" s="4">
        <v>45799.208333333336</v>
      </c>
      <c r="F3358" s="4">
        <v>45799.246527777781</v>
      </c>
      <c r="G3358" s="4">
        <v>45799.210347222222</v>
      </c>
      <c r="H3358" t="s">
        <v>3155</v>
      </c>
      <c r="I3358" t="s">
        <v>3240</v>
      </c>
      <c r="J3358">
        <v>1002</v>
      </c>
      <c r="K3358" t="s">
        <v>3157</v>
      </c>
      <c r="L3358" t="s">
        <v>3564</v>
      </c>
      <c r="M3358" t="s">
        <v>549</v>
      </c>
      <c r="N3358" t="s">
        <v>550</v>
      </c>
      <c r="O3358" t="s">
        <v>551</v>
      </c>
      <c r="P3358" t="s">
        <v>145</v>
      </c>
      <c r="Q3358" t="s">
        <v>226</v>
      </c>
    </row>
    <row r="3359" spans="1:17">
      <c r="A3359" t="s">
        <v>25250</v>
      </c>
      <c r="B3359" t="s">
        <v>25251</v>
      </c>
      <c r="C3359" t="s">
        <v>25252</v>
      </c>
      <c r="D3359" s="4">
        <v>45795.478217592594</v>
      </c>
      <c r="E3359" s="4">
        <v>45801.833333333336</v>
      </c>
      <c r="F3359" s="4">
        <v>45801.871527777781</v>
      </c>
      <c r="G3359" s="4"/>
      <c r="H3359" t="s">
        <v>3155</v>
      </c>
      <c r="I3359" t="s">
        <v>3209</v>
      </c>
      <c r="J3359">
        <v>0</v>
      </c>
      <c r="K3359" t="s">
        <v>3227</v>
      </c>
      <c r="L3359" t="s">
        <v>3593</v>
      </c>
      <c r="M3359" t="s">
        <v>549</v>
      </c>
      <c r="N3359" t="s">
        <v>550</v>
      </c>
      <c r="O3359" t="s">
        <v>136</v>
      </c>
      <c r="P3359" t="s">
        <v>143</v>
      </c>
      <c r="Q3359" t="s">
        <v>298</v>
      </c>
    </row>
    <row r="3360" spans="1:17">
      <c r="A3360" t="s">
        <v>25253</v>
      </c>
      <c r="B3360" t="s">
        <v>25254</v>
      </c>
      <c r="C3360" t="s">
        <v>25255</v>
      </c>
      <c r="D3360" s="4">
        <v>45795.478182870371</v>
      </c>
      <c r="E3360" s="4">
        <v>45802.416666666664</v>
      </c>
      <c r="F3360" s="4">
        <v>45802.434027777781</v>
      </c>
      <c r="G3360" s="4">
        <v>45802.418680555558</v>
      </c>
      <c r="H3360" t="s">
        <v>3155</v>
      </c>
      <c r="I3360" t="s">
        <v>3171</v>
      </c>
      <c r="J3360">
        <v>1001</v>
      </c>
      <c r="K3360" t="s">
        <v>3157</v>
      </c>
      <c r="L3360" t="s">
        <v>3564</v>
      </c>
      <c r="M3360" t="s">
        <v>549</v>
      </c>
      <c r="N3360" t="s">
        <v>550</v>
      </c>
      <c r="O3360" t="s">
        <v>616</v>
      </c>
      <c r="P3360" t="s">
        <v>314</v>
      </c>
      <c r="Q3360" t="s">
        <v>315</v>
      </c>
    </row>
    <row r="3361" spans="1:17">
      <c r="A3361" t="s">
        <v>33260</v>
      </c>
      <c r="B3361" t="s">
        <v>33261</v>
      </c>
      <c r="C3361" t="s">
        <v>33262</v>
      </c>
      <c r="D3361" s="4">
        <v>45795.477361111109</v>
      </c>
      <c r="E3361" s="4">
        <v>45796.333333333336</v>
      </c>
      <c r="F3361" s="4">
        <v>45796.350694444445</v>
      </c>
      <c r="G3361" s="4">
        <v>45796.334328703706</v>
      </c>
      <c r="H3361" t="s">
        <v>3155</v>
      </c>
      <c r="I3361" t="s">
        <v>3171</v>
      </c>
      <c r="J3361">
        <v>0</v>
      </c>
      <c r="K3361" t="s">
        <v>3194</v>
      </c>
      <c r="L3361" t="s">
        <v>3564</v>
      </c>
      <c r="M3361" t="s">
        <v>549</v>
      </c>
      <c r="N3361" t="s">
        <v>550</v>
      </c>
      <c r="O3361" t="s">
        <v>136</v>
      </c>
      <c r="P3361" t="s">
        <v>147</v>
      </c>
      <c r="Q3361" t="s">
        <v>21124</v>
      </c>
    </row>
    <row r="3362" spans="1:17">
      <c r="A3362" t="s">
        <v>24540</v>
      </c>
      <c r="B3362" t="s">
        <v>24541</v>
      </c>
      <c r="C3362" t="s">
        <v>25256</v>
      </c>
      <c r="D3362" s="4">
        <v>45795.475983796299</v>
      </c>
      <c r="E3362" s="4">
        <v>45796.541666666664</v>
      </c>
      <c r="F3362" s="4">
        <v>45796.559027777781</v>
      </c>
      <c r="G3362" s="4"/>
      <c r="H3362" t="s">
        <v>3155</v>
      </c>
      <c r="I3362" t="s">
        <v>3175</v>
      </c>
      <c r="J3362">
        <v>0</v>
      </c>
      <c r="K3362" t="s">
        <v>3157</v>
      </c>
      <c r="L3362" t="s">
        <v>3593</v>
      </c>
      <c r="M3362" t="s">
        <v>549</v>
      </c>
      <c r="N3362" t="s">
        <v>550</v>
      </c>
      <c r="O3362" t="s">
        <v>136</v>
      </c>
      <c r="P3362" t="s">
        <v>143</v>
      </c>
      <c r="Q3362" t="s">
        <v>300</v>
      </c>
    </row>
    <row r="3363" spans="1:17">
      <c r="A3363" t="s">
        <v>25253</v>
      </c>
      <c r="B3363" t="s">
        <v>25254</v>
      </c>
      <c r="C3363" t="s">
        <v>25257</v>
      </c>
      <c r="D3363" s="4">
        <v>45795.475891203707</v>
      </c>
      <c r="E3363" s="4">
        <v>45795.8125</v>
      </c>
      <c r="F3363" s="4">
        <v>45795.829861111109</v>
      </c>
      <c r="G3363" s="4"/>
      <c r="H3363" t="s">
        <v>3155</v>
      </c>
      <c r="I3363" t="s">
        <v>3171</v>
      </c>
      <c r="J3363">
        <v>1001</v>
      </c>
      <c r="K3363" t="s">
        <v>3157</v>
      </c>
      <c r="L3363" t="s">
        <v>3245</v>
      </c>
      <c r="M3363" t="s">
        <v>549</v>
      </c>
      <c r="N3363" t="s">
        <v>550</v>
      </c>
      <c r="O3363" t="s">
        <v>616</v>
      </c>
      <c r="P3363" t="s">
        <v>314</v>
      </c>
      <c r="Q3363" t="s">
        <v>315</v>
      </c>
    </row>
    <row r="3364" spans="1:17">
      <c r="A3364" t="s">
        <v>25258</v>
      </c>
      <c r="B3364" t="s">
        <v>25259</v>
      </c>
      <c r="C3364" t="s">
        <v>25260</v>
      </c>
      <c r="D3364" s="4">
        <v>45795.475335648145</v>
      </c>
      <c r="E3364" s="4">
        <v>45796.25</v>
      </c>
      <c r="F3364" s="4">
        <v>45796.267361111109</v>
      </c>
      <c r="G3364" s="4">
        <v>45796.248379629629</v>
      </c>
      <c r="H3364" t="s">
        <v>3155</v>
      </c>
      <c r="I3364" t="s">
        <v>3175</v>
      </c>
      <c r="J3364">
        <v>1001</v>
      </c>
      <c r="K3364" t="s">
        <v>3194</v>
      </c>
      <c r="L3364" t="s">
        <v>3564</v>
      </c>
      <c r="M3364" t="s">
        <v>549</v>
      </c>
      <c r="N3364" t="s">
        <v>559</v>
      </c>
      <c r="O3364" t="s">
        <v>469</v>
      </c>
      <c r="P3364" t="s">
        <v>180</v>
      </c>
      <c r="Q3364" t="s">
        <v>181</v>
      </c>
    </row>
    <row r="3365" spans="1:17">
      <c r="A3365" t="s">
        <v>25261</v>
      </c>
      <c r="B3365" t="s">
        <v>25262</v>
      </c>
      <c r="C3365" t="s">
        <v>25263</v>
      </c>
      <c r="D3365" s="4">
        <v>45795.475162037037</v>
      </c>
      <c r="E3365" s="4">
        <v>45808.666666666664</v>
      </c>
      <c r="F3365" s="4">
        <v>45808.684027777781</v>
      </c>
      <c r="G3365" s="4"/>
      <c r="H3365" t="s">
        <v>3155</v>
      </c>
      <c r="I3365" t="s">
        <v>3512</v>
      </c>
      <c r="J3365">
        <v>1</v>
      </c>
      <c r="K3365" t="s">
        <v>3157</v>
      </c>
      <c r="L3365" t="s">
        <v>3158</v>
      </c>
      <c r="M3365" t="s">
        <v>549</v>
      </c>
      <c r="N3365" t="s">
        <v>550</v>
      </c>
      <c r="O3365" t="s">
        <v>136</v>
      </c>
      <c r="P3365" t="s">
        <v>292</v>
      </c>
      <c r="Q3365" t="s">
        <v>293</v>
      </c>
    </row>
    <row r="3366" spans="1:17">
      <c r="A3366" t="s">
        <v>25264</v>
      </c>
      <c r="B3366" t="s">
        <v>25265</v>
      </c>
      <c r="C3366" t="s">
        <v>25266</v>
      </c>
      <c r="D3366" s="4">
        <v>45795.475023148145</v>
      </c>
      <c r="E3366" s="4">
        <v>45796.291666666664</v>
      </c>
      <c r="F3366" s="4">
        <v>45796.309027777781</v>
      </c>
      <c r="G3366" s="4">
        <v>45796.29146990741</v>
      </c>
      <c r="H3366" t="s">
        <v>3155</v>
      </c>
      <c r="I3366" t="s">
        <v>3175</v>
      </c>
      <c r="J3366">
        <v>0</v>
      </c>
      <c r="K3366" t="s">
        <v>3157</v>
      </c>
      <c r="L3366" t="s">
        <v>3564</v>
      </c>
      <c r="M3366" t="s">
        <v>549</v>
      </c>
      <c r="N3366" t="s">
        <v>559</v>
      </c>
      <c r="O3366" t="s">
        <v>469</v>
      </c>
      <c r="P3366" t="s">
        <v>180</v>
      </c>
      <c r="Q3366" t="s">
        <v>182</v>
      </c>
    </row>
    <row r="3367" spans="1:17">
      <c r="A3367" t="s">
        <v>25267</v>
      </c>
      <c r="B3367" t="s">
        <v>25268</v>
      </c>
      <c r="C3367" t="s">
        <v>25269</v>
      </c>
      <c r="D3367" s="4">
        <v>45795.472442129627</v>
      </c>
      <c r="E3367" s="4">
        <v>45803.8125</v>
      </c>
      <c r="F3367" s="4">
        <v>45803.829861111109</v>
      </c>
      <c r="G3367" s="4">
        <v>45803.805289351854</v>
      </c>
      <c r="H3367" t="s">
        <v>3155</v>
      </c>
      <c r="I3367" t="s">
        <v>3291</v>
      </c>
      <c r="J3367">
        <v>0</v>
      </c>
      <c r="K3367" t="s">
        <v>3157</v>
      </c>
      <c r="L3367" t="s">
        <v>3564</v>
      </c>
      <c r="M3367" t="s">
        <v>549</v>
      </c>
      <c r="N3367" t="s">
        <v>559</v>
      </c>
      <c r="O3367" t="s">
        <v>504</v>
      </c>
      <c r="P3367" t="s">
        <v>325</v>
      </c>
      <c r="Q3367" t="s">
        <v>333</v>
      </c>
    </row>
    <row r="3368" spans="1:17">
      <c r="A3368" t="s">
        <v>25270</v>
      </c>
      <c r="B3368" t="s">
        <v>25271</v>
      </c>
      <c r="C3368" t="s">
        <v>25272</v>
      </c>
      <c r="D3368" s="4">
        <v>45795.469513888886</v>
      </c>
      <c r="E3368" s="4">
        <v>45802.583333333336</v>
      </c>
      <c r="F3368" s="4">
        <v>45802.600694444445</v>
      </c>
      <c r="G3368" s="4"/>
      <c r="H3368" t="s">
        <v>3155</v>
      </c>
      <c r="I3368" t="s">
        <v>3175</v>
      </c>
      <c r="J3368">
        <v>0</v>
      </c>
      <c r="K3368" t="s">
        <v>3194</v>
      </c>
      <c r="L3368" t="s">
        <v>3593</v>
      </c>
      <c r="M3368" t="s">
        <v>549</v>
      </c>
      <c r="N3368" t="s">
        <v>559</v>
      </c>
      <c r="O3368" t="s">
        <v>504</v>
      </c>
      <c r="P3368" t="s">
        <v>325</v>
      </c>
      <c r="Q3368" t="s">
        <v>326</v>
      </c>
    </row>
    <row r="3369" spans="1:17">
      <c r="A3369" t="s">
        <v>24901</v>
      </c>
      <c r="B3369" t="s">
        <v>24902</v>
      </c>
      <c r="C3369" t="s">
        <v>25273</v>
      </c>
      <c r="D3369" s="4">
        <v>45795.469236111108</v>
      </c>
      <c r="E3369" s="4">
        <v>45797.458333333336</v>
      </c>
      <c r="F3369" s="4">
        <v>45797.475694444445</v>
      </c>
      <c r="G3369" s="4"/>
      <c r="H3369" t="s">
        <v>3155</v>
      </c>
      <c r="I3369" t="s">
        <v>3175</v>
      </c>
      <c r="J3369">
        <v>0</v>
      </c>
      <c r="K3369" t="s">
        <v>3157</v>
      </c>
      <c r="L3369" t="s">
        <v>3245</v>
      </c>
      <c r="M3369" t="s">
        <v>549</v>
      </c>
      <c r="N3369" t="s">
        <v>550</v>
      </c>
      <c r="O3369" t="s">
        <v>136</v>
      </c>
      <c r="P3369" t="s">
        <v>283</v>
      </c>
      <c r="Q3369" t="s">
        <v>286</v>
      </c>
    </row>
    <row r="3370" spans="1:17">
      <c r="A3370" t="s">
        <v>24934</v>
      </c>
      <c r="B3370" t="s">
        <v>24935</v>
      </c>
      <c r="C3370" t="s">
        <v>25274</v>
      </c>
      <c r="D3370" s="4">
        <v>45795.466678240744</v>
      </c>
      <c r="E3370" s="4">
        <v>45796.833333333336</v>
      </c>
      <c r="F3370" s="4">
        <v>45796.871527777781</v>
      </c>
      <c r="G3370" s="4"/>
      <c r="H3370" t="s">
        <v>3155</v>
      </c>
      <c r="I3370" t="s">
        <v>3156</v>
      </c>
      <c r="J3370">
        <v>0</v>
      </c>
      <c r="K3370" t="s">
        <v>3157</v>
      </c>
      <c r="L3370" t="s">
        <v>3245</v>
      </c>
      <c r="M3370" t="s">
        <v>549</v>
      </c>
      <c r="N3370" t="s">
        <v>550</v>
      </c>
      <c r="O3370" t="s">
        <v>551</v>
      </c>
      <c r="P3370" t="s">
        <v>141</v>
      </c>
      <c r="Q3370" t="s">
        <v>237</v>
      </c>
    </row>
    <row r="3371" spans="1:17">
      <c r="A3371" t="s">
        <v>25275</v>
      </c>
      <c r="B3371" t="s">
        <v>25276</v>
      </c>
      <c r="C3371" t="s">
        <v>25277</v>
      </c>
      <c r="D3371" s="4">
        <v>45795.46665509259</v>
      </c>
      <c r="E3371" s="4">
        <v>45795.958333333336</v>
      </c>
      <c r="F3371" s="4">
        <v>45795.975694444445</v>
      </c>
      <c r="G3371" s="4"/>
      <c r="H3371" t="s">
        <v>3155</v>
      </c>
      <c r="I3371" t="s">
        <v>3291</v>
      </c>
      <c r="J3371">
        <v>0</v>
      </c>
      <c r="K3371" t="s">
        <v>3157</v>
      </c>
      <c r="L3371" t="s">
        <v>3245</v>
      </c>
      <c r="M3371" t="s">
        <v>549</v>
      </c>
      <c r="N3371" t="s">
        <v>550</v>
      </c>
      <c r="O3371" t="s">
        <v>616</v>
      </c>
      <c r="P3371" t="s">
        <v>314</v>
      </c>
      <c r="Q3371" t="s">
        <v>319</v>
      </c>
    </row>
    <row r="3372" spans="1:17">
      <c r="A3372" t="s">
        <v>25278</v>
      </c>
      <c r="B3372" t="s">
        <v>25279</v>
      </c>
      <c r="C3372" t="s">
        <v>25280</v>
      </c>
      <c r="D3372" s="4">
        <v>45795.466574074075</v>
      </c>
      <c r="E3372" s="4">
        <v>45801.333333333336</v>
      </c>
      <c r="F3372" s="4">
        <v>45801.350694444445</v>
      </c>
      <c r="G3372" s="4"/>
      <c r="H3372" t="s">
        <v>3155</v>
      </c>
      <c r="I3372" t="s">
        <v>3512</v>
      </c>
      <c r="J3372">
        <v>1</v>
      </c>
      <c r="K3372" t="s">
        <v>3157</v>
      </c>
      <c r="L3372" t="s">
        <v>3245</v>
      </c>
      <c r="M3372" t="s">
        <v>549</v>
      </c>
      <c r="N3372" t="s">
        <v>550</v>
      </c>
      <c r="O3372" t="s">
        <v>136</v>
      </c>
      <c r="P3372" t="s">
        <v>147</v>
      </c>
      <c r="Q3372" t="s">
        <v>253</v>
      </c>
    </row>
    <row r="3373" spans="1:17">
      <c r="A3373" t="s">
        <v>25281</v>
      </c>
      <c r="B3373" t="s">
        <v>25282</v>
      </c>
      <c r="C3373" t="s">
        <v>25283</v>
      </c>
      <c r="D3373" s="4">
        <v>45795.46638888889</v>
      </c>
      <c r="E3373" s="4">
        <v>45796.208333333336</v>
      </c>
      <c r="F3373" s="4">
        <v>45796.225694444445</v>
      </c>
      <c r="G3373" s="4">
        <v>45796.21292824074</v>
      </c>
      <c r="H3373" t="s">
        <v>3155</v>
      </c>
      <c r="I3373" t="s">
        <v>3222</v>
      </c>
      <c r="J3373">
        <v>1</v>
      </c>
      <c r="K3373" t="s">
        <v>3223</v>
      </c>
      <c r="L3373" t="s">
        <v>3564</v>
      </c>
      <c r="M3373" t="s">
        <v>549</v>
      </c>
      <c r="N3373" t="s">
        <v>550</v>
      </c>
      <c r="O3373" t="s">
        <v>551</v>
      </c>
      <c r="P3373" t="s">
        <v>149</v>
      </c>
      <c r="Q3373" t="s">
        <v>213</v>
      </c>
    </row>
    <row r="3374" spans="1:17">
      <c r="A3374" t="s">
        <v>25284</v>
      </c>
      <c r="B3374" t="s">
        <v>25285</v>
      </c>
      <c r="C3374" t="s">
        <v>25286</v>
      </c>
      <c r="D3374" s="4">
        <v>45795.466377314813</v>
      </c>
      <c r="E3374" s="4">
        <v>45800.75</v>
      </c>
      <c r="F3374" s="4">
        <v>45800.767361111109</v>
      </c>
      <c r="G3374" s="4">
        <v>45800.769328703704</v>
      </c>
      <c r="H3374" t="s">
        <v>3155</v>
      </c>
      <c r="I3374" t="s">
        <v>3171</v>
      </c>
      <c r="J3374">
        <v>1001</v>
      </c>
      <c r="K3374" t="s">
        <v>3157</v>
      </c>
      <c r="L3374" t="s">
        <v>3564</v>
      </c>
      <c r="M3374" t="s">
        <v>549</v>
      </c>
      <c r="N3374" t="s">
        <v>559</v>
      </c>
      <c r="O3374" t="s">
        <v>504</v>
      </c>
      <c r="P3374" t="s">
        <v>325</v>
      </c>
      <c r="Q3374" t="s">
        <v>332</v>
      </c>
    </row>
    <row r="3375" spans="1:17">
      <c r="A3375" t="s">
        <v>33263</v>
      </c>
      <c r="B3375" t="s">
        <v>33264</v>
      </c>
      <c r="C3375" t="s">
        <v>33265</v>
      </c>
      <c r="D3375" s="4">
        <v>45795.466238425928</v>
      </c>
      <c r="E3375" s="4">
        <v>45796.333333333336</v>
      </c>
      <c r="F3375" s="4">
        <v>45796.371527777781</v>
      </c>
      <c r="G3375" s="4">
        <v>45796.33184027778</v>
      </c>
      <c r="H3375" t="s">
        <v>3155</v>
      </c>
      <c r="I3375" t="s">
        <v>3240</v>
      </c>
      <c r="J3375">
        <v>1001</v>
      </c>
      <c r="K3375" t="s">
        <v>3157</v>
      </c>
      <c r="L3375" t="s">
        <v>3564</v>
      </c>
      <c r="M3375" t="s">
        <v>549</v>
      </c>
      <c r="N3375" t="s">
        <v>559</v>
      </c>
      <c r="O3375" t="s">
        <v>469</v>
      </c>
      <c r="P3375" t="s">
        <v>180</v>
      </c>
      <c r="Q3375" t="s">
        <v>14107</v>
      </c>
    </row>
    <row r="3376" spans="1:17">
      <c r="A3376" t="s">
        <v>8142</v>
      </c>
      <c r="B3376" t="s">
        <v>8143</v>
      </c>
      <c r="C3376" t="s">
        <v>25287</v>
      </c>
      <c r="D3376" s="4">
        <v>45795.465254629627</v>
      </c>
      <c r="E3376" s="4">
        <v>45796.916666666664</v>
      </c>
      <c r="F3376" s="4">
        <v>45796.954861111109</v>
      </c>
      <c r="G3376" s="4">
        <v>45796.915439814817</v>
      </c>
      <c r="H3376" t="s">
        <v>3155</v>
      </c>
      <c r="I3376" t="s">
        <v>3156</v>
      </c>
      <c r="J3376">
        <v>0</v>
      </c>
      <c r="K3376" t="s">
        <v>3157</v>
      </c>
      <c r="L3376" t="s">
        <v>3564</v>
      </c>
      <c r="M3376" t="s">
        <v>549</v>
      </c>
      <c r="N3376" t="s">
        <v>550</v>
      </c>
      <c r="O3376" t="s">
        <v>551</v>
      </c>
      <c r="P3376" t="s">
        <v>145</v>
      </c>
      <c r="Q3376" t="s">
        <v>221</v>
      </c>
    </row>
    <row r="3377" spans="1:17">
      <c r="A3377" t="s">
        <v>25236</v>
      </c>
      <c r="B3377" t="s">
        <v>25237</v>
      </c>
      <c r="C3377" t="s">
        <v>25288</v>
      </c>
      <c r="D3377" s="4">
        <v>45795.46435185185</v>
      </c>
      <c r="E3377" s="4">
        <v>45796.791666666664</v>
      </c>
      <c r="F3377" s="4">
        <v>45796.809027777781</v>
      </c>
      <c r="G3377" s="4"/>
      <c r="H3377" t="s">
        <v>3155</v>
      </c>
      <c r="I3377" t="s">
        <v>3175</v>
      </c>
      <c r="J3377">
        <v>0</v>
      </c>
      <c r="K3377" t="s">
        <v>3157</v>
      </c>
      <c r="L3377" t="s">
        <v>3245</v>
      </c>
      <c r="M3377" t="s">
        <v>549</v>
      </c>
      <c r="N3377" t="s">
        <v>550</v>
      </c>
      <c r="O3377" t="s">
        <v>136</v>
      </c>
      <c r="P3377" t="s">
        <v>292</v>
      </c>
      <c r="Q3377" t="s">
        <v>295</v>
      </c>
    </row>
    <row r="3378" spans="1:17">
      <c r="A3378" t="s">
        <v>22553</v>
      </c>
      <c r="B3378" t="s">
        <v>22554</v>
      </c>
      <c r="C3378" t="s">
        <v>25289</v>
      </c>
      <c r="D3378" s="4">
        <v>45795.464097222219</v>
      </c>
      <c r="E3378" s="4">
        <v>45802.625</v>
      </c>
      <c r="F3378" s="4">
        <v>45802.642361111109</v>
      </c>
      <c r="G3378" s="4"/>
      <c r="H3378" t="s">
        <v>3155</v>
      </c>
      <c r="I3378" t="s">
        <v>3175</v>
      </c>
      <c r="J3378">
        <v>0</v>
      </c>
      <c r="K3378" t="s">
        <v>3157</v>
      </c>
      <c r="L3378" t="s">
        <v>3245</v>
      </c>
      <c r="M3378" t="s">
        <v>549</v>
      </c>
      <c r="N3378" t="s">
        <v>550</v>
      </c>
      <c r="O3378" t="s">
        <v>136</v>
      </c>
      <c r="P3378" t="s">
        <v>292</v>
      </c>
      <c r="Q3378" t="s">
        <v>295</v>
      </c>
    </row>
    <row r="3379" spans="1:17">
      <c r="A3379" t="s">
        <v>23124</v>
      </c>
      <c r="B3379" t="s">
        <v>23125</v>
      </c>
      <c r="C3379" t="s">
        <v>25290</v>
      </c>
      <c r="D3379" s="4">
        <v>45795.463993055557</v>
      </c>
      <c r="E3379" s="4">
        <v>45798.833333333336</v>
      </c>
      <c r="F3379" s="4">
        <v>45798.871527777781</v>
      </c>
      <c r="G3379" s="4">
        <v>45798.834236111114</v>
      </c>
      <c r="H3379" t="s">
        <v>3155</v>
      </c>
      <c r="I3379" t="s">
        <v>3156</v>
      </c>
      <c r="J3379">
        <v>0</v>
      </c>
      <c r="K3379" t="s">
        <v>3227</v>
      </c>
      <c r="L3379" t="s">
        <v>3564</v>
      </c>
      <c r="M3379" t="s">
        <v>549</v>
      </c>
      <c r="N3379" t="s">
        <v>550</v>
      </c>
      <c r="O3379" t="s">
        <v>136</v>
      </c>
      <c r="P3379" t="s">
        <v>139</v>
      </c>
      <c r="Q3379" t="s">
        <v>272</v>
      </c>
    </row>
    <row r="3380" spans="1:17">
      <c r="A3380" t="s">
        <v>25291</v>
      </c>
      <c r="B3380" t="s">
        <v>25292</v>
      </c>
      <c r="C3380" t="s">
        <v>25293</v>
      </c>
      <c r="D3380" s="4">
        <v>45795.461701388886</v>
      </c>
      <c r="E3380" s="4">
        <v>45797.25</v>
      </c>
      <c r="F3380" s="4">
        <v>45797.267361111109</v>
      </c>
      <c r="G3380" s="4">
        <v>45797.250277777777</v>
      </c>
      <c r="H3380" t="s">
        <v>3155</v>
      </c>
      <c r="I3380" t="s">
        <v>3162</v>
      </c>
      <c r="J3380">
        <v>0</v>
      </c>
      <c r="K3380" t="s">
        <v>3252</v>
      </c>
      <c r="L3380" t="s">
        <v>3564</v>
      </c>
      <c r="M3380" t="s">
        <v>549</v>
      </c>
      <c r="N3380" t="s">
        <v>550</v>
      </c>
      <c r="O3380" t="s">
        <v>1923</v>
      </c>
      <c r="P3380" t="s">
        <v>1924</v>
      </c>
      <c r="Q3380" t="s">
        <v>3359</v>
      </c>
    </row>
    <row r="3381" spans="1:17">
      <c r="A3381" t="s">
        <v>25294</v>
      </c>
      <c r="B3381" t="s">
        <v>25295</v>
      </c>
      <c r="C3381" t="s">
        <v>25296</v>
      </c>
      <c r="D3381" s="4">
        <v>45795.460300925923</v>
      </c>
      <c r="E3381" s="4">
        <v>45796.375</v>
      </c>
      <c r="F3381" s="4">
        <v>45796.392361111109</v>
      </c>
      <c r="G3381" s="4">
        <v>45796.375902777778</v>
      </c>
      <c r="H3381" t="s">
        <v>3155</v>
      </c>
      <c r="I3381" t="s">
        <v>3171</v>
      </c>
      <c r="J3381">
        <v>1001</v>
      </c>
      <c r="K3381" t="s">
        <v>3157</v>
      </c>
      <c r="L3381" t="s">
        <v>3564</v>
      </c>
      <c r="M3381" t="s">
        <v>549</v>
      </c>
      <c r="N3381" t="s">
        <v>550</v>
      </c>
      <c r="O3381" t="s">
        <v>551</v>
      </c>
      <c r="P3381" t="s">
        <v>149</v>
      </c>
      <c r="Q3381" t="s">
        <v>209</v>
      </c>
    </row>
    <row r="3382" spans="1:17">
      <c r="A3382" t="s">
        <v>22671</v>
      </c>
      <c r="B3382" t="s">
        <v>25297</v>
      </c>
      <c r="C3382" t="s">
        <v>25298</v>
      </c>
      <c r="D3382" s="4">
        <v>45795.460104166668</v>
      </c>
      <c r="E3382" s="4">
        <v>45797.416666666664</v>
      </c>
      <c r="F3382" s="4">
        <v>45797.454861111109</v>
      </c>
      <c r="G3382" s="4">
        <v>45797.411932870367</v>
      </c>
      <c r="H3382" t="s">
        <v>3155</v>
      </c>
      <c r="I3382" t="s">
        <v>3240</v>
      </c>
      <c r="J3382">
        <v>1001</v>
      </c>
      <c r="K3382" t="s">
        <v>3157</v>
      </c>
      <c r="L3382" t="s">
        <v>3564</v>
      </c>
      <c r="M3382" t="s">
        <v>549</v>
      </c>
      <c r="N3382" t="s">
        <v>550</v>
      </c>
      <c r="O3382" t="s">
        <v>136</v>
      </c>
      <c r="P3382" t="s">
        <v>283</v>
      </c>
      <c r="Q3382" t="s">
        <v>285</v>
      </c>
    </row>
    <row r="3383" spans="1:17">
      <c r="A3383" t="s">
        <v>25299</v>
      </c>
      <c r="B3383" t="s">
        <v>25300</v>
      </c>
      <c r="C3383" t="s">
        <v>25301</v>
      </c>
      <c r="D3383" s="4">
        <v>45795.457708333335</v>
      </c>
      <c r="E3383" s="4">
        <v>45796.291666666664</v>
      </c>
      <c r="F3383" s="4">
        <v>45796.329861111109</v>
      </c>
      <c r="G3383" s="4">
        <v>45796.281319444446</v>
      </c>
      <c r="H3383" t="s">
        <v>3155</v>
      </c>
      <c r="I3383" t="s">
        <v>3156</v>
      </c>
      <c r="J3383">
        <v>0</v>
      </c>
      <c r="K3383" t="s">
        <v>3420</v>
      </c>
      <c r="L3383" t="s">
        <v>3564</v>
      </c>
      <c r="M3383" t="s">
        <v>549</v>
      </c>
      <c r="N3383" t="s">
        <v>550</v>
      </c>
      <c r="O3383" t="s">
        <v>551</v>
      </c>
      <c r="P3383" t="s">
        <v>242</v>
      </c>
      <c r="Q3383" t="s">
        <v>248</v>
      </c>
    </row>
    <row r="3384" spans="1:17">
      <c r="A3384" t="s">
        <v>25253</v>
      </c>
      <c r="B3384" t="s">
        <v>25254</v>
      </c>
      <c r="C3384" t="s">
        <v>25302</v>
      </c>
      <c r="D3384" s="4">
        <v>45795.455763888887</v>
      </c>
      <c r="E3384" s="4">
        <v>45802.416666666664</v>
      </c>
      <c r="F3384" s="4">
        <v>45802.434027777781</v>
      </c>
      <c r="G3384" s="4"/>
      <c r="H3384" t="s">
        <v>3155</v>
      </c>
      <c r="I3384" t="s">
        <v>3171</v>
      </c>
      <c r="J3384">
        <v>1001</v>
      </c>
      <c r="K3384" t="s">
        <v>3157</v>
      </c>
      <c r="L3384" t="s">
        <v>3245</v>
      </c>
      <c r="M3384" t="s">
        <v>549</v>
      </c>
      <c r="N3384" t="s">
        <v>550</v>
      </c>
      <c r="O3384" t="s">
        <v>616</v>
      </c>
      <c r="P3384" t="s">
        <v>314</v>
      </c>
      <c r="Q3384" t="s">
        <v>315</v>
      </c>
    </row>
    <row r="3385" spans="1:17">
      <c r="A3385" t="s">
        <v>25303</v>
      </c>
      <c r="B3385" t="s">
        <v>25304</v>
      </c>
      <c r="C3385" t="s">
        <v>25305</v>
      </c>
      <c r="D3385" s="4">
        <v>45795.453356481485</v>
      </c>
      <c r="E3385" s="4">
        <v>45797.416666666664</v>
      </c>
      <c r="F3385" s="4">
        <v>45797.454861111109</v>
      </c>
      <c r="G3385" s="4">
        <v>45797.414120370369</v>
      </c>
      <c r="H3385" t="s">
        <v>3155</v>
      </c>
      <c r="I3385" t="s">
        <v>3156</v>
      </c>
      <c r="J3385">
        <v>0</v>
      </c>
      <c r="K3385" t="s">
        <v>3157</v>
      </c>
      <c r="L3385" t="s">
        <v>3564</v>
      </c>
      <c r="M3385" t="s">
        <v>549</v>
      </c>
      <c r="N3385" t="s">
        <v>550</v>
      </c>
      <c r="O3385" t="s">
        <v>136</v>
      </c>
      <c r="P3385" t="s">
        <v>283</v>
      </c>
      <c r="Q3385" t="s">
        <v>284</v>
      </c>
    </row>
    <row r="3386" spans="1:17">
      <c r="A3386" t="s">
        <v>22349</v>
      </c>
      <c r="B3386" t="s">
        <v>22350</v>
      </c>
      <c r="C3386" t="s">
        <v>25306</v>
      </c>
      <c r="D3386" s="4">
        <v>45795.4528587963</v>
      </c>
      <c r="E3386" s="4">
        <v>45802.458333333336</v>
      </c>
      <c r="F3386" s="4">
        <v>45802.475694444445</v>
      </c>
      <c r="G3386" s="4"/>
      <c r="H3386" t="s">
        <v>3155</v>
      </c>
      <c r="I3386" t="s">
        <v>3175</v>
      </c>
      <c r="J3386">
        <v>0</v>
      </c>
      <c r="K3386" t="s">
        <v>3157</v>
      </c>
      <c r="L3386" t="s">
        <v>3245</v>
      </c>
      <c r="M3386" t="s">
        <v>549</v>
      </c>
      <c r="N3386" t="s">
        <v>550</v>
      </c>
      <c r="O3386" t="s">
        <v>136</v>
      </c>
      <c r="P3386" t="s">
        <v>143</v>
      </c>
      <c r="Q3386" t="s">
        <v>310</v>
      </c>
    </row>
    <row r="3387" spans="1:17">
      <c r="A3387" t="s">
        <v>24901</v>
      </c>
      <c r="B3387" t="s">
        <v>24902</v>
      </c>
      <c r="C3387" t="s">
        <v>25307</v>
      </c>
      <c r="D3387" s="4">
        <v>45795.451863425929</v>
      </c>
      <c r="E3387" s="4">
        <v>45797.458333333336</v>
      </c>
      <c r="F3387" s="4">
        <v>45797.475694444445</v>
      </c>
      <c r="G3387" s="4"/>
      <c r="H3387" t="s">
        <v>3155</v>
      </c>
      <c r="I3387" t="s">
        <v>3175</v>
      </c>
      <c r="J3387">
        <v>0</v>
      </c>
      <c r="K3387" t="s">
        <v>3157</v>
      </c>
      <c r="L3387" t="s">
        <v>3245</v>
      </c>
      <c r="M3387" t="s">
        <v>549</v>
      </c>
      <c r="N3387" t="s">
        <v>550</v>
      </c>
      <c r="O3387" t="s">
        <v>136</v>
      </c>
      <c r="P3387" t="s">
        <v>283</v>
      </c>
      <c r="Q3387" t="s">
        <v>286</v>
      </c>
    </row>
    <row r="3388" spans="1:17">
      <c r="A3388" t="s">
        <v>23535</v>
      </c>
      <c r="B3388" t="s">
        <v>23536</v>
      </c>
      <c r="C3388" t="s">
        <v>25308</v>
      </c>
      <c r="D3388" s="4">
        <v>45795.450914351852</v>
      </c>
      <c r="E3388" s="4">
        <v>45797.291666666664</v>
      </c>
      <c r="F3388" s="4">
        <v>45797.309027777781</v>
      </c>
      <c r="G3388" s="4"/>
      <c r="H3388" t="s">
        <v>3155</v>
      </c>
      <c r="I3388" t="s">
        <v>3162</v>
      </c>
      <c r="J3388">
        <v>0</v>
      </c>
      <c r="K3388" t="s">
        <v>3379</v>
      </c>
      <c r="L3388" t="s">
        <v>3245</v>
      </c>
      <c r="M3388" t="s">
        <v>549</v>
      </c>
      <c r="N3388" t="s">
        <v>550</v>
      </c>
      <c r="O3388" t="s">
        <v>1923</v>
      </c>
      <c r="P3388" t="s">
        <v>1924</v>
      </c>
      <c r="Q3388" t="s">
        <v>3359</v>
      </c>
    </row>
    <row r="3389" spans="1:17">
      <c r="A3389" t="s">
        <v>33254</v>
      </c>
      <c r="B3389" t="s">
        <v>33255</v>
      </c>
      <c r="C3389" t="s">
        <v>33266</v>
      </c>
      <c r="D3389" s="4">
        <v>45795.447152777779</v>
      </c>
      <c r="E3389" s="4">
        <v>45796.354166666664</v>
      </c>
      <c r="F3389" s="4">
        <v>45796.392361111109</v>
      </c>
      <c r="G3389" s="4"/>
      <c r="H3389" t="s">
        <v>3155</v>
      </c>
      <c r="I3389" t="s">
        <v>3240</v>
      </c>
      <c r="J3389">
        <v>1001</v>
      </c>
      <c r="K3389" t="s">
        <v>3194</v>
      </c>
      <c r="L3389" t="s">
        <v>3245</v>
      </c>
      <c r="M3389" t="s">
        <v>549</v>
      </c>
      <c r="N3389" t="s">
        <v>559</v>
      </c>
      <c r="O3389" t="s">
        <v>469</v>
      </c>
      <c r="P3389" t="s">
        <v>180</v>
      </c>
      <c r="Q3389" t="s">
        <v>14107</v>
      </c>
    </row>
    <row r="3390" spans="1:17">
      <c r="A3390" t="s">
        <v>25309</v>
      </c>
      <c r="B3390" t="s">
        <v>25310</v>
      </c>
      <c r="C3390" t="s">
        <v>25311</v>
      </c>
      <c r="D3390" s="4">
        <v>45795.44599537037</v>
      </c>
      <c r="E3390" s="4">
        <v>45802.458333333336</v>
      </c>
      <c r="F3390" s="4">
        <v>45802.475694444445</v>
      </c>
      <c r="G3390" s="4"/>
      <c r="H3390" t="s">
        <v>3155</v>
      </c>
      <c r="I3390" t="s">
        <v>3175</v>
      </c>
      <c r="J3390">
        <v>0</v>
      </c>
      <c r="K3390" t="s">
        <v>3157</v>
      </c>
      <c r="L3390" t="s">
        <v>3245</v>
      </c>
      <c r="M3390" t="s">
        <v>549</v>
      </c>
      <c r="N3390" t="s">
        <v>550</v>
      </c>
      <c r="O3390" t="s">
        <v>136</v>
      </c>
      <c r="P3390" t="s">
        <v>264</v>
      </c>
      <c r="Q3390" t="s">
        <v>265</v>
      </c>
    </row>
    <row r="3391" spans="1:17">
      <c r="A3391" t="s">
        <v>25312</v>
      </c>
      <c r="B3391" t="s">
        <v>25313</v>
      </c>
      <c r="C3391" t="s">
        <v>25314</v>
      </c>
      <c r="D3391" s="4">
        <v>45795.445416666669</v>
      </c>
      <c r="E3391" s="4">
        <v>45797.25</v>
      </c>
      <c r="F3391" s="4">
        <v>45797.267361111109</v>
      </c>
      <c r="G3391" s="4">
        <v>45797.242129629631</v>
      </c>
      <c r="H3391" t="s">
        <v>3155</v>
      </c>
      <c r="I3391" t="s">
        <v>3222</v>
      </c>
      <c r="J3391">
        <v>1</v>
      </c>
      <c r="K3391" t="s">
        <v>3223</v>
      </c>
      <c r="L3391" t="s">
        <v>3564</v>
      </c>
      <c r="M3391" t="s">
        <v>549</v>
      </c>
      <c r="N3391" t="s">
        <v>550</v>
      </c>
      <c r="O3391" t="s">
        <v>551</v>
      </c>
      <c r="P3391" t="s">
        <v>145</v>
      </c>
      <c r="Q3391" t="s">
        <v>217</v>
      </c>
    </row>
    <row r="3392" spans="1:17">
      <c r="A3392" t="s">
        <v>25315</v>
      </c>
      <c r="B3392" t="s">
        <v>25316</v>
      </c>
      <c r="C3392" t="s">
        <v>25317</v>
      </c>
      <c r="D3392" s="4">
        <v>45795.445243055554</v>
      </c>
      <c r="E3392" s="4">
        <v>45795.854166666664</v>
      </c>
      <c r="F3392" s="4">
        <v>45795.892361111109</v>
      </c>
      <c r="G3392" s="4"/>
      <c r="H3392" t="s">
        <v>3155</v>
      </c>
      <c r="I3392" t="s">
        <v>3209</v>
      </c>
      <c r="J3392">
        <v>0</v>
      </c>
      <c r="K3392" t="s">
        <v>3157</v>
      </c>
      <c r="L3392" t="s">
        <v>3245</v>
      </c>
      <c r="M3392" t="s">
        <v>549</v>
      </c>
      <c r="N3392" t="s">
        <v>550</v>
      </c>
      <c r="O3392" t="s">
        <v>136</v>
      </c>
      <c r="P3392" t="s">
        <v>264</v>
      </c>
      <c r="Q3392" t="s">
        <v>265</v>
      </c>
    </row>
    <row r="3393" spans="1:17">
      <c r="A3393" t="s">
        <v>24005</v>
      </c>
      <c r="B3393" t="s">
        <v>24006</v>
      </c>
      <c r="C3393" t="s">
        <v>25318</v>
      </c>
      <c r="D3393" s="4">
        <v>45795.442696759259</v>
      </c>
      <c r="E3393" s="4">
        <v>45797.791666666664</v>
      </c>
      <c r="F3393" s="4">
        <v>45797.809027777781</v>
      </c>
      <c r="G3393" s="4"/>
      <c r="H3393" t="s">
        <v>3155</v>
      </c>
      <c r="I3393" t="s">
        <v>3512</v>
      </c>
      <c r="J3393">
        <v>1</v>
      </c>
      <c r="K3393" t="s">
        <v>3157</v>
      </c>
      <c r="L3393" t="s">
        <v>3245</v>
      </c>
      <c r="M3393" t="s">
        <v>549</v>
      </c>
      <c r="N3393" t="s">
        <v>550</v>
      </c>
      <c r="O3393" t="s">
        <v>136</v>
      </c>
      <c r="P3393" t="s">
        <v>147</v>
      </c>
      <c r="Q3393" t="s">
        <v>256</v>
      </c>
    </row>
    <row r="3394" spans="1:17">
      <c r="A3394" t="s">
        <v>24657</v>
      </c>
      <c r="B3394" t="s">
        <v>25319</v>
      </c>
      <c r="C3394" t="s">
        <v>25320</v>
      </c>
      <c r="D3394" s="4">
        <v>45795.439386574071</v>
      </c>
      <c r="E3394" s="4">
        <v>45799.4375</v>
      </c>
      <c r="F3394" s="4">
        <v>45799.454861111109</v>
      </c>
      <c r="G3394" s="4">
        <v>45799.437754629631</v>
      </c>
      <c r="H3394" t="s">
        <v>3155</v>
      </c>
      <c r="I3394" t="s">
        <v>3162</v>
      </c>
      <c r="J3394">
        <v>0</v>
      </c>
      <c r="K3394" t="s">
        <v>4987</v>
      </c>
      <c r="L3394" t="s">
        <v>3564</v>
      </c>
      <c r="M3394" t="s">
        <v>549</v>
      </c>
      <c r="N3394" t="s">
        <v>550</v>
      </c>
      <c r="O3394" t="s">
        <v>616</v>
      </c>
      <c r="P3394" t="s">
        <v>314</v>
      </c>
      <c r="Q3394" t="s">
        <v>321</v>
      </c>
    </row>
    <row r="3395" spans="1:17">
      <c r="A3395" t="s">
        <v>21077</v>
      </c>
      <c r="B3395" t="s">
        <v>21078</v>
      </c>
      <c r="C3395" t="s">
        <v>25321</v>
      </c>
      <c r="D3395" s="4">
        <v>45795.428946759261</v>
      </c>
      <c r="E3395" s="4">
        <v>45797.75</v>
      </c>
      <c r="F3395" s="4">
        <v>45797.767361111109</v>
      </c>
      <c r="G3395" s="4"/>
      <c r="H3395" t="s">
        <v>3155</v>
      </c>
      <c r="I3395" t="s">
        <v>3184</v>
      </c>
      <c r="J3395">
        <v>1</v>
      </c>
      <c r="K3395" t="s">
        <v>3227</v>
      </c>
      <c r="L3395" t="s">
        <v>3245</v>
      </c>
      <c r="M3395" t="s">
        <v>549</v>
      </c>
      <c r="N3395" t="s">
        <v>550</v>
      </c>
      <c r="O3395" t="s">
        <v>616</v>
      </c>
      <c r="P3395" t="s">
        <v>314</v>
      </c>
      <c r="Q3395" t="s">
        <v>315</v>
      </c>
    </row>
    <row r="3396" spans="1:17">
      <c r="A3396" t="s">
        <v>25322</v>
      </c>
      <c r="B3396" t="s">
        <v>25323</v>
      </c>
      <c r="C3396" t="s">
        <v>25324</v>
      </c>
      <c r="D3396" s="4">
        <v>45795.428356481483</v>
      </c>
      <c r="E3396" s="4">
        <v>45798.541666666664</v>
      </c>
      <c r="F3396" s="4">
        <v>45798.579861111109</v>
      </c>
      <c r="G3396" s="4"/>
      <c r="H3396" t="s">
        <v>3155</v>
      </c>
      <c r="I3396" t="s">
        <v>3240</v>
      </c>
      <c r="J3396">
        <v>0</v>
      </c>
      <c r="K3396" t="s">
        <v>3157</v>
      </c>
      <c r="L3396" t="s">
        <v>3245</v>
      </c>
      <c r="M3396" t="s">
        <v>549</v>
      </c>
      <c r="N3396" t="s">
        <v>550</v>
      </c>
      <c r="O3396" t="s">
        <v>551</v>
      </c>
      <c r="P3396" t="s">
        <v>141</v>
      </c>
      <c r="Q3396" t="s">
        <v>232</v>
      </c>
    </row>
    <row r="3397" spans="1:17">
      <c r="A3397" t="s">
        <v>25325</v>
      </c>
      <c r="B3397" t="s">
        <v>25326</v>
      </c>
      <c r="C3397" t="s">
        <v>25327</v>
      </c>
      <c r="D3397" s="4">
        <v>45795.427384259259</v>
      </c>
      <c r="E3397" s="4">
        <v>45798.25</v>
      </c>
      <c r="F3397" s="4">
        <v>45798.267361111109</v>
      </c>
      <c r="G3397" s="4"/>
      <c r="H3397" t="s">
        <v>3155</v>
      </c>
      <c r="I3397" t="s">
        <v>3162</v>
      </c>
      <c r="J3397">
        <v>0</v>
      </c>
      <c r="K3397" t="s">
        <v>3358</v>
      </c>
      <c r="L3397" t="s">
        <v>3593</v>
      </c>
      <c r="M3397" t="s">
        <v>549</v>
      </c>
      <c r="N3397" t="s">
        <v>550</v>
      </c>
      <c r="O3397" t="s">
        <v>1923</v>
      </c>
      <c r="P3397" t="s">
        <v>1924</v>
      </c>
      <c r="Q3397" t="s">
        <v>3199</v>
      </c>
    </row>
    <row r="3398" spans="1:17">
      <c r="A3398" t="s">
        <v>10047</v>
      </c>
      <c r="B3398" t="s">
        <v>10048</v>
      </c>
      <c r="C3398" t="s">
        <v>25328</v>
      </c>
      <c r="D3398" s="4">
        <v>45795.427291666667</v>
      </c>
      <c r="E3398" s="4">
        <v>45798.791666666664</v>
      </c>
      <c r="F3398" s="4">
        <v>45798.809027777781</v>
      </c>
      <c r="G3398" s="4"/>
      <c r="H3398" t="s">
        <v>3155</v>
      </c>
      <c r="I3398" t="s">
        <v>3162</v>
      </c>
      <c r="J3398">
        <v>0</v>
      </c>
      <c r="K3398" t="s">
        <v>3379</v>
      </c>
      <c r="L3398" t="s">
        <v>3245</v>
      </c>
      <c r="M3398" t="s">
        <v>549</v>
      </c>
      <c r="N3398" t="s">
        <v>550</v>
      </c>
      <c r="O3398" t="s">
        <v>1923</v>
      </c>
      <c r="P3398" t="s">
        <v>1924</v>
      </c>
      <c r="Q3398" t="s">
        <v>3180</v>
      </c>
    </row>
    <row r="3399" spans="1:17">
      <c r="A3399" t="s">
        <v>25329</v>
      </c>
      <c r="B3399" t="s">
        <v>25330</v>
      </c>
      <c r="C3399" t="s">
        <v>25331</v>
      </c>
      <c r="D3399" s="4">
        <v>45795.427025462966</v>
      </c>
      <c r="E3399" s="4">
        <v>45796.479166666664</v>
      </c>
      <c r="F3399" s="4">
        <v>45796.517361111109</v>
      </c>
      <c r="G3399" s="4">
        <v>45796.47792824074</v>
      </c>
      <c r="H3399" t="s">
        <v>3155</v>
      </c>
      <c r="I3399" t="s">
        <v>3156</v>
      </c>
      <c r="J3399">
        <v>0</v>
      </c>
      <c r="K3399" t="s">
        <v>3194</v>
      </c>
      <c r="L3399" t="s">
        <v>3564</v>
      </c>
      <c r="M3399" t="s">
        <v>549</v>
      </c>
      <c r="N3399" t="s">
        <v>559</v>
      </c>
      <c r="O3399" t="s">
        <v>469</v>
      </c>
      <c r="P3399" t="s">
        <v>180</v>
      </c>
      <c r="Q3399" t="s">
        <v>14107</v>
      </c>
    </row>
    <row r="3400" spans="1:17">
      <c r="A3400" t="s">
        <v>25332</v>
      </c>
      <c r="B3400" t="s">
        <v>25333</v>
      </c>
      <c r="C3400" t="s">
        <v>25334</v>
      </c>
      <c r="D3400" s="4">
        <v>45795.424305555556</v>
      </c>
      <c r="E3400" s="4">
        <v>45798.291666666664</v>
      </c>
      <c r="F3400" s="4">
        <v>45798.329861111109</v>
      </c>
      <c r="G3400" s="4"/>
      <c r="H3400" t="s">
        <v>3155</v>
      </c>
      <c r="I3400" t="s">
        <v>3156</v>
      </c>
      <c r="J3400">
        <v>0</v>
      </c>
      <c r="K3400" t="s">
        <v>3157</v>
      </c>
      <c r="L3400" t="s">
        <v>3245</v>
      </c>
      <c r="M3400" t="s">
        <v>549</v>
      </c>
      <c r="N3400" t="s">
        <v>550</v>
      </c>
      <c r="O3400" t="s">
        <v>551</v>
      </c>
      <c r="P3400" t="s">
        <v>145</v>
      </c>
      <c r="Q3400" t="s">
        <v>223</v>
      </c>
    </row>
    <row r="3401" spans="1:17">
      <c r="A3401" t="s">
        <v>25335</v>
      </c>
      <c r="B3401" t="s">
        <v>25336</v>
      </c>
      <c r="C3401" t="s">
        <v>25337</v>
      </c>
      <c r="D3401" s="4">
        <v>45795.423703703702</v>
      </c>
      <c r="E3401" s="4">
        <v>45797.541666666664</v>
      </c>
      <c r="F3401" s="4">
        <v>45797.559027777781</v>
      </c>
      <c r="G3401" s="4">
        <v>45797.540127314816</v>
      </c>
      <c r="H3401" t="s">
        <v>3155</v>
      </c>
      <c r="I3401" t="s">
        <v>3171</v>
      </c>
      <c r="J3401">
        <v>1001</v>
      </c>
      <c r="K3401" t="s">
        <v>3157</v>
      </c>
      <c r="L3401" t="s">
        <v>3564</v>
      </c>
      <c r="M3401" t="s">
        <v>549</v>
      </c>
      <c r="N3401" t="s">
        <v>550</v>
      </c>
      <c r="O3401" t="s">
        <v>616</v>
      </c>
      <c r="P3401" t="s">
        <v>314</v>
      </c>
      <c r="Q3401" t="s">
        <v>318</v>
      </c>
    </row>
    <row r="3402" spans="1:17">
      <c r="A3402" t="s">
        <v>25338</v>
      </c>
      <c r="B3402" t="s">
        <v>25339</v>
      </c>
      <c r="C3402" t="s">
        <v>25340</v>
      </c>
      <c r="D3402" s="4">
        <v>45795.422638888886</v>
      </c>
      <c r="E3402" s="4">
        <v>45796.25</v>
      </c>
      <c r="F3402" s="4">
        <v>45796.267361111109</v>
      </c>
      <c r="G3402" s="4">
        <v>45796.257199074076</v>
      </c>
      <c r="H3402" t="s">
        <v>3155</v>
      </c>
      <c r="I3402" t="s">
        <v>3171</v>
      </c>
      <c r="J3402">
        <v>1001</v>
      </c>
      <c r="K3402" t="s">
        <v>3157</v>
      </c>
      <c r="L3402" t="s">
        <v>3564</v>
      </c>
      <c r="M3402" t="s">
        <v>549</v>
      </c>
      <c r="N3402" t="s">
        <v>550</v>
      </c>
      <c r="O3402" t="s">
        <v>616</v>
      </c>
      <c r="P3402" t="s">
        <v>314</v>
      </c>
      <c r="Q3402" t="s">
        <v>319</v>
      </c>
    </row>
    <row r="3403" spans="1:17">
      <c r="A3403" t="s">
        <v>25341</v>
      </c>
      <c r="B3403" t="s">
        <v>25342</v>
      </c>
      <c r="C3403" t="s">
        <v>25343</v>
      </c>
      <c r="D3403" s="4">
        <v>45795.421678240738</v>
      </c>
      <c r="E3403" s="4">
        <v>45796.666666666664</v>
      </c>
      <c r="F3403" s="4">
        <v>45796.684027777781</v>
      </c>
      <c r="G3403" s="4"/>
      <c r="H3403" t="s">
        <v>3155</v>
      </c>
      <c r="I3403" t="s">
        <v>3184</v>
      </c>
      <c r="J3403">
        <v>0</v>
      </c>
      <c r="K3403" t="s">
        <v>3157</v>
      </c>
      <c r="L3403" t="s">
        <v>3593</v>
      </c>
      <c r="M3403" t="s">
        <v>549</v>
      </c>
      <c r="N3403" t="s">
        <v>550</v>
      </c>
      <c r="O3403" t="s">
        <v>616</v>
      </c>
      <c r="P3403" t="s">
        <v>314</v>
      </c>
      <c r="Q3403" t="s">
        <v>316</v>
      </c>
    </row>
    <row r="3404" spans="1:17">
      <c r="A3404" t="s">
        <v>20849</v>
      </c>
      <c r="B3404" t="s">
        <v>20850</v>
      </c>
      <c r="C3404" t="s">
        <v>25344</v>
      </c>
      <c r="D3404" s="4">
        <v>45795.42119212963</v>
      </c>
      <c r="E3404" s="4">
        <v>45802.583333333336</v>
      </c>
      <c r="F3404" s="4">
        <v>45802.621527777781</v>
      </c>
      <c r="G3404" s="4"/>
      <c r="H3404" t="s">
        <v>3155</v>
      </c>
      <c r="I3404" t="s">
        <v>3673</v>
      </c>
      <c r="J3404">
        <v>0</v>
      </c>
      <c r="K3404" t="s">
        <v>3194</v>
      </c>
      <c r="L3404" t="s">
        <v>3245</v>
      </c>
      <c r="M3404" t="s">
        <v>549</v>
      </c>
      <c r="N3404" t="s">
        <v>550</v>
      </c>
      <c r="O3404" t="s">
        <v>551</v>
      </c>
      <c r="P3404" t="s">
        <v>141</v>
      </c>
      <c r="Q3404" t="s">
        <v>237</v>
      </c>
    </row>
    <row r="3405" spans="1:17">
      <c r="A3405" t="s">
        <v>21475</v>
      </c>
      <c r="B3405" t="s">
        <v>21476</v>
      </c>
      <c r="C3405" t="s">
        <v>25345</v>
      </c>
      <c r="D3405" s="4">
        <v>45795.421099537038</v>
      </c>
      <c r="E3405" s="4">
        <v>45801.416666666664</v>
      </c>
      <c r="F3405" s="4">
        <v>45801.434027777781</v>
      </c>
      <c r="G3405" s="4"/>
      <c r="H3405" t="s">
        <v>3155</v>
      </c>
      <c r="I3405" t="s">
        <v>3512</v>
      </c>
      <c r="J3405">
        <v>1</v>
      </c>
      <c r="K3405" t="s">
        <v>3157</v>
      </c>
      <c r="L3405" t="s">
        <v>3245</v>
      </c>
      <c r="M3405" t="s">
        <v>549</v>
      </c>
      <c r="N3405" t="s">
        <v>550</v>
      </c>
      <c r="O3405" t="s">
        <v>551</v>
      </c>
      <c r="P3405" t="s">
        <v>141</v>
      </c>
      <c r="Q3405" t="s">
        <v>231</v>
      </c>
    </row>
    <row r="3406" spans="1:17">
      <c r="A3406" t="s">
        <v>25346</v>
      </c>
      <c r="B3406" t="s">
        <v>25347</v>
      </c>
      <c r="C3406" t="s">
        <v>25348</v>
      </c>
      <c r="D3406" s="4">
        <v>45795.420185185183</v>
      </c>
      <c r="E3406" s="4">
        <v>45796.270833333336</v>
      </c>
      <c r="F3406" s="4">
        <v>45796.288194444445</v>
      </c>
      <c r="G3406" s="4"/>
      <c r="H3406" t="s">
        <v>3155</v>
      </c>
      <c r="I3406" t="s">
        <v>3162</v>
      </c>
      <c r="J3406">
        <v>0</v>
      </c>
      <c r="K3406" t="s">
        <v>3252</v>
      </c>
      <c r="L3406" t="s">
        <v>3593</v>
      </c>
      <c r="M3406" t="s">
        <v>549</v>
      </c>
      <c r="N3406" t="s">
        <v>550</v>
      </c>
      <c r="O3406" t="s">
        <v>1923</v>
      </c>
      <c r="P3406" t="s">
        <v>1924</v>
      </c>
      <c r="Q3406" t="s">
        <v>3359</v>
      </c>
    </row>
    <row r="3407" spans="1:17">
      <c r="A3407" t="s">
        <v>21049</v>
      </c>
      <c r="B3407" t="s">
        <v>21050</v>
      </c>
      <c r="C3407" t="s">
        <v>25349</v>
      </c>
      <c r="D3407" s="4">
        <v>45795.414722222224</v>
      </c>
      <c r="E3407" s="4">
        <v>45795.895833333336</v>
      </c>
      <c r="F3407" s="4">
        <v>45795.934027777781</v>
      </c>
      <c r="G3407" s="4">
        <v>45795.896631944444</v>
      </c>
      <c r="H3407" t="s">
        <v>3155</v>
      </c>
      <c r="I3407" t="s">
        <v>3240</v>
      </c>
      <c r="J3407">
        <v>0</v>
      </c>
      <c r="K3407" t="s">
        <v>3227</v>
      </c>
      <c r="L3407" t="s">
        <v>3564</v>
      </c>
      <c r="M3407" t="s">
        <v>549</v>
      </c>
      <c r="N3407" t="s">
        <v>550</v>
      </c>
      <c r="O3407" t="s">
        <v>136</v>
      </c>
      <c r="P3407" t="s">
        <v>283</v>
      </c>
      <c r="Q3407" t="s">
        <v>286</v>
      </c>
    </row>
    <row r="3408" spans="1:17">
      <c r="A3408" t="s">
        <v>25350</v>
      </c>
      <c r="B3408" t="s">
        <v>25351</v>
      </c>
      <c r="C3408" t="s">
        <v>25352</v>
      </c>
      <c r="D3408" s="4">
        <v>45795.414340277777</v>
      </c>
      <c r="E3408" s="4">
        <v>45796.416666666664</v>
      </c>
      <c r="F3408" s="4">
        <v>45796.434027777781</v>
      </c>
      <c r="G3408" s="4">
        <v>45796.416851851849</v>
      </c>
      <c r="H3408" t="s">
        <v>3155</v>
      </c>
      <c r="I3408" t="s">
        <v>3171</v>
      </c>
      <c r="J3408">
        <v>0</v>
      </c>
      <c r="K3408" t="s">
        <v>3194</v>
      </c>
      <c r="L3408" t="s">
        <v>3564</v>
      </c>
      <c r="M3408" t="s">
        <v>549</v>
      </c>
      <c r="N3408" t="s">
        <v>559</v>
      </c>
      <c r="O3408" t="s">
        <v>469</v>
      </c>
      <c r="P3408" t="s">
        <v>180</v>
      </c>
      <c r="Q3408" t="s">
        <v>14107</v>
      </c>
    </row>
    <row r="3409" spans="1:17">
      <c r="A3409" t="s">
        <v>25353</v>
      </c>
      <c r="B3409" t="s">
        <v>25354</v>
      </c>
      <c r="C3409" t="s">
        <v>25355</v>
      </c>
      <c r="D3409" s="4">
        <v>45795.410694444443</v>
      </c>
      <c r="E3409" s="4">
        <v>45798.375</v>
      </c>
      <c r="F3409" s="4">
        <v>45798.413194444445</v>
      </c>
      <c r="G3409" s="4"/>
      <c r="H3409" t="s">
        <v>3155</v>
      </c>
      <c r="I3409" t="s">
        <v>3156</v>
      </c>
      <c r="J3409">
        <v>0</v>
      </c>
      <c r="K3409" t="s">
        <v>3194</v>
      </c>
      <c r="L3409" t="s">
        <v>3593</v>
      </c>
      <c r="M3409" t="s">
        <v>549</v>
      </c>
      <c r="N3409" t="s">
        <v>550</v>
      </c>
      <c r="O3409" t="s">
        <v>136</v>
      </c>
      <c r="P3409" t="s">
        <v>147</v>
      </c>
      <c r="Q3409" t="s">
        <v>260</v>
      </c>
    </row>
    <row r="3410" spans="1:17">
      <c r="A3410" t="s">
        <v>25356</v>
      </c>
      <c r="B3410" t="s">
        <v>25357</v>
      </c>
      <c r="C3410" t="s">
        <v>25358</v>
      </c>
      <c r="D3410" s="4">
        <v>45795.410312499997</v>
      </c>
      <c r="E3410" s="4">
        <v>45795.770833333336</v>
      </c>
      <c r="F3410" s="4">
        <v>45795.788194444445</v>
      </c>
      <c r="G3410" s="4">
        <v>45795.769942129627</v>
      </c>
      <c r="H3410" t="s">
        <v>3155</v>
      </c>
      <c r="I3410" t="s">
        <v>3184</v>
      </c>
      <c r="J3410">
        <v>1002</v>
      </c>
      <c r="K3410" t="s">
        <v>3157</v>
      </c>
      <c r="L3410" t="s">
        <v>3564</v>
      </c>
      <c r="M3410" t="s">
        <v>549</v>
      </c>
      <c r="N3410" t="s">
        <v>550</v>
      </c>
      <c r="O3410" t="s">
        <v>551</v>
      </c>
      <c r="P3410" t="s">
        <v>141</v>
      </c>
      <c r="Q3410" t="s">
        <v>232</v>
      </c>
    </row>
    <row r="3411" spans="1:17">
      <c r="A3411" t="s">
        <v>25359</v>
      </c>
      <c r="B3411" t="s">
        <v>25360</v>
      </c>
      <c r="C3411" t="s">
        <v>25361</v>
      </c>
      <c r="D3411" s="4">
        <v>45795.405995370369</v>
      </c>
      <c r="E3411" s="4">
        <v>45796.395833333336</v>
      </c>
      <c r="F3411" s="4">
        <v>45796.413194444445</v>
      </c>
      <c r="G3411" s="4"/>
      <c r="H3411" t="s">
        <v>3155</v>
      </c>
      <c r="I3411" t="s">
        <v>3175</v>
      </c>
      <c r="J3411">
        <v>1001</v>
      </c>
      <c r="K3411" t="s">
        <v>3194</v>
      </c>
      <c r="L3411" t="s">
        <v>3245</v>
      </c>
      <c r="M3411" t="s">
        <v>549</v>
      </c>
      <c r="N3411" t="s">
        <v>550</v>
      </c>
      <c r="O3411" t="s">
        <v>136</v>
      </c>
      <c r="P3411" t="s">
        <v>147</v>
      </c>
      <c r="Q3411" t="s">
        <v>253</v>
      </c>
    </row>
    <row r="3412" spans="1:17">
      <c r="A3412" t="s">
        <v>23300</v>
      </c>
      <c r="B3412" t="s">
        <v>23301</v>
      </c>
      <c r="C3412" t="s">
        <v>25362</v>
      </c>
      <c r="D3412" s="4">
        <v>45795.401712962965</v>
      </c>
      <c r="E3412" s="4">
        <v>45801.3125</v>
      </c>
      <c r="F3412" s="4">
        <v>45801.329861111109</v>
      </c>
      <c r="G3412" s="4"/>
      <c r="H3412" t="s">
        <v>3155</v>
      </c>
      <c r="I3412" t="s">
        <v>3171</v>
      </c>
      <c r="J3412">
        <v>0</v>
      </c>
      <c r="K3412" t="s">
        <v>3194</v>
      </c>
      <c r="L3412" t="s">
        <v>3245</v>
      </c>
      <c r="M3412" t="s">
        <v>549</v>
      </c>
      <c r="N3412" t="s">
        <v>559</v>
      </c>
      <c r="O3412" t="s">
        <v>469</v>
      </c>
      <c r="P3412" t="s">
        <v>180</v>
      </c>
      <c r="Q3412" t="s">
        <v>181</v>
      </c>
    </row>
    <row r="3413" spans="1:17">
      <c r="A3413" t="s">
        <v>25363</v>
      </c>
      <c r="B3413" t="s">
        <v>25364</v>
      </c>
      <c r="C3413" t="s">
        <v>25365</v>
      </c>
      <c r="D3413" s="4">
        <v>45795.399444444447</v>
      </c>
      <c r="E3413" s="4">
        <v>45797.3125</v>
      </c>
      <c r="F3413" s="4">
        <v>45797.329861111109</v>
      </c>
      <c r="G3413" s="4">
        <v>45797.305671296293</v>
      </c>
      <c r="H3413" t="s">
        <v>3155</v>
      </c>
      <c r="I3413" t="s">
        <v>3171</v>
      </c>
      <c r="J3413">
        <v>0</v>
      </c>
      <c r="K3413" t="s">
        <v>3157</v>
      </c>
      <c r="L3413" t="s">
        <v>3564</v>
      </c>
      <c r="M3413" t="s">
        <v>549</v>
      </c>
      <c r="N3413" t="s">
        <v>559</v>
      </c>
      <c r="O3413" t="s">
        <v>469</v>
      </c>
      <c r="P3413" t="s">
        <v>180</v>
      </c>
      <c r="Q3413" t="s">
        <v>185</v>
      </c>
    </row>
    <row r="3414" spans="1:17">
      <c r="A3414" t="s">
        <v>25366</v>
      </c>
      <c r="B3414" t="s">
        <v>25367</v>
      </c>
      <c r="C3414" t="s">
        <v>25368</v>
      </c>
      <c r="D3414" s="4">
        <v>45795.392858796295</v>
      </c>
      <c r="E3414" s="4">
        <v>45798.208333333336</v>
      </c>
      <c r="F3414" s="4">
        <v>45798.225694444445</v>
      </c>
      <c r="G3414" s="4"/>
      <c r="H3414" t="s">
        <v>3155</v>
      </c>
      <c r="I3414" t="s">
        <v>3162</v>
      </c>
      <c r="J3414">
        <v>0</v>
      </c>
      <c r="K3414" t="s">
        <v>3198</v>
      </c>
      <c r="L3414" t="s">
        <v>3593</v>
      </c>
      <c r="M3414" t="s">
        <v>549</v>
      </c>
      <c r="N3414" t="s">
        <v>550</v>
      </c>
      <c r="O3414" t="s">
        <v>1923</v>
      </c>
      <c r="P3414" t="s">
        <v>1924</v>
      </c>
      <c r="Q3414" t="s">
        <v>3180</v>
      </c>
    </row>
    <row r="3415" spans="1:17">
      <c r="A3415" t="s">
        <v>12105</v>
      </c>
      <c r="B3415" t="s">
        <v>12106</v>
      </c>
      <c r="C3415" t="s">
        <v>25369</v>
      </c>
      <c r="D3415" s="4">
        <v>45795.392222222225</v>
      </c>
      <c r="E3415" s="4">
        <v>45796.333333333336</v>
      </c>
      <c r="F3415" s="4">
        <v>45796.350694444445</v>
      </c>
      <c r="G3415" s="4">
        <v>45796.333344907405</v>
      </c>
      <c r="H3415" t="s">
        <v>3155</v>
      </c>
      <c r="I3415" t="s">
        <v>3171</v>
      </c>
      <c r="J3415">
        <v>1001</v>
      </c>
      <c r="K3415" t="s">
        <v>3157</v>
      </c>
      <c r="L3415" t="s">
        <v>3564</v>
      </c>
      <c r="M3415" t="s">
        <v>549</v>
      </c>
      <c r="N3415" t="s">
        <v>550</v>
      </c>
      <c r="O3415" t="s">
        <v>551</v>
      </c>
      <c r="P3415" t="s">
        <v>145</v>
      </c>
      <c r="Q3415" t="s">
        <v>222</v>
      </c>
    </row>
    <row r="3416" spans="1:17">
      <c r="A3416" t="s">
        <v>24788</v>
      </c>
      <c r="B3416" t="s">
        <v>24789</v>
      </c>
      <c r="C3416" t="s">
        <v>25370</v>
      </c>
      <c r="D3416" s="4">
        <v>45795.387662037036</v>
      </c>
      <c r="E3416" s="4">
        <v>45797.354166666664</v>
      </c>
      <c r="F3416" s="4">
        <v>45797.371527777781</v>
      </c>
      <c r="G3416" s="4"/>
      <c r="H3416" t="s">
        <v>3155</v>
      </c>
      <c r="I3416" t="s">
        <v>3171</v>
      </c>
      <c r="J3416">
        <v>1001</v>
      </c>
      <c r="K3416" t="s">
        <v>3157</v>
      </c>
      <c r="L3416" t="s">
        <v>3245</v>
      </c>
      <c r="M3416" t="s">
        <v>549</v>
      </c>
      <c r="N3416" t="s">
        <v>550</v>
      </c>
      <c r="O3416" t="s">
        <v>551</v>
      </c>
      <c r="P3416" t="s">
        <v>149</v>
      </c>
      <c r="Q3416" t="s">
        <v>206</v>
      </c>
    </row>
    <row r="3417" spans="1:17">
      <c r="A3417" t="s">
        <v>25371</v>
      </c>
      <c r="B3417" t="s">
        <v>25372</v>
      </c>
      <c r="C3417" t="s">
        <v>25373</v>
      </c>
      <c r="D3417" s="4">
        <v>45795.386643518519</v>
      </c>
      <c r="E3417" s="4">
        <v>45797.270833333336</v>
      </c>
      <c r="F3417" s="4">
        <v>45797.309027777781</v>
      </c>
      <c r="G3417" s="4">
        <v>45797.270462962966</v>
      </c>
      <c r="H3417" t="s">
        <v>3155</v>
      </c>
      <c r="I3417" t="s">
        <v>3156</v>
      </c>
      <c r="J3417">
        <v>0</v>
      </c>
      <c r="K3417" t="s">
        <v>3194</v>
      </c>
      <c r="L3417" t="s">
        <v>3564</v>
      </c>
      <c r="M3417" t="s">
        <v>549</v>
      </c>
      <c r="N3417" t="s">
        <v>550</v>
      </c>
      <c r="O3417" t="s">
        <v>136</v>
      </c>
      <c r="P3417" t="s">
        <v>147</v>
      </c>
      <c r="Q3417" t="s">
        <v>253</v>
      </c>
    </row>
    <row r="3418" spans="1:17">
      <c r="A3418" t="s">
        <v>23583</v>
      </c>
      <c r="B3418" t="s">
        <v>23584</v>
      </c>
      <c r="C3418" t="s">
        <v>25374</v>
      </c>
      <c r="D3418" s="4">
        <v>45795.382835648146</v>
      </c>
      <c r="E3418" s="4">
        <v>45795.916666666664</v>
      </c>
      <c r="F3418" s="4">
        <v>45795.954861111109</v>
      </c>
      <c r="G3418" s="4"/>
      <c r="H3418" t="s">
        <v>3155</v>
      </c>
      <c r="I3418" t="s">
        <v>3240</v>
      </c>
      <c r="J3418">
        <v>1001</v>
      </c>
      <c r="K3418" t="s">
        <v>3194</v>
      </c>
      <c r="L3418" t="s">
        <v>3245</v>
      </c>
      <c r="M3418" t="s">
        <v>549</v>
      </c>
      <c r="N3418" t="s">
        <v>550</v>
      </c>
      <c r="O3418" t="s">
        <v>136</v>
      </c>
      <c r="P3418" t="s">
        <v>139</v>
      </c>
      <c r="Q3418" t="s">
        <v>282</v>
      </c>
    </row>
    <row r="3419" spans="1:17">
      <c r="A3419" t="s">
        <v>25375</v>
      </c>
      <c r="B3419" t="s">
        <v>25376</v>
      </c>
      <c r="C3419" t="s">
        <v>25377</v>
      </c>
      <c r="D3419" s="4">
        <v>45795.382592592592</v>
      </c>
      <c r="E3419" s="4">
        <v>45796.5</v>
      </c>
      <c r="F3419" s="4">
        <v>45796.517361111109</v>
      </c>
      <c r="G3419" s="4"/>
      <c r="H3419" t="s">
        <v>3155</v>
      </c>
      <c r="I3419" t="s">
        <v>3184</v>
      </c>
      <c r="J3419">
        <v>0</v>
      </c>
      <c r="K3419" t="s">
        <v>3157</v>
      </c>
      <c r="L3419" t="s">
        <v>3245</v>
      </c>
      <c r="M3419" t="s">
        <v>549</v>
      </c>
      <c r="N3419" t="s">
        <v>550</v>
      </c>
      <c r="O3419" t="s">
        <v>616</v>
      </c>
      <c r="P3419" t="s">
        <v>314</v>
      </c>
      <c r="Q3419" t="s">
        <v>321</v>
      </c>
    </row>
    <row r="3420" spans="1:17">
      <c r="A3420" t="s">
        <v>25378</v>
      </c>
      <c r="B3420" t="s">
        <v>25379</v>
      </c>
      <c r="C3420" t="s">
        <v>25380</v>
      </c>
      <c r="D3420" s="4">
        <v>45795.382152777776</v>
      </c>
      <c r="E3420" s="4">
        <v>45796.4375</v>
      </c>
      <c r="F3420" s="4">
        <v>45796.454861111109</v>
      </c>
      <c r="G3420" s="4">
        <v>45796.435254629629</v>
      </c>
      <c r="H3420" t="s">
        <v>3155</v>
      </c>
      <c r="I3420" t="s">
        <v>3171</v>
      </c>
      <c r="J3420">
        <v>1002</v>
      </c>
      <c r="K3420" t="s">
        <v>3157</v>
      </c>
      <c r="L3420" t="s">
        <v>3564</v>
      </c>
      <c r="M3420" t="s">
        <v>549</v>
      </c>
      <c r="N3420" t="s">
        <v>550</v>
      </c>
      <c r="O3420" t="s">
        <v>136</v>
      </c>
      <c r="P3420" t="s">
        <v>147</v>
      </c>
      <c r="Q3420" t="s">
        <v>253</v>
      </c>
    </row>
    <row r="3421" spans="1:17">
      <c r="A3421" t="s">
        <v>25381</v>
      </c>
      <c r="B3421" t="s">
        <v>25382</v>
      </c>
      <c r="C3421" t="s">
        <v>25383</v>
      </c>
      <c r="D3421" s="4">
        <v>45795.381469907406</v>
      </c>
      <c r="E3421" s="4">
        <v>45797.791666666664</v>
      </c>
      <c r="F3421" s="4">
        <v>45797.809027777781</v>
      </c>
      <c r="G3421" s="4"/>
      <c r="H3421" t="s">
        <v>3155</v>
      </c>
      <c r="I3421" t="s">
        <v>3162</v>
      </c>
      <c r="J3421">
        <v>0</v>
      </c>
      <c r="K3421" t="s">
        <v>4074</v>
      </c>
      <c r="L3421" t="s">
        <v>3593</v>
      </c>
      <c r="M3421" t="s">
        <v>549</v>
      </c>
      <c r="N3421" t="s">
        <v>550</v>
      </c>
      <c r="O3421" t="s">
        <v>1923</v>
      </c>
      <c r="P3421" t="s">
        <v>1924</v>
      </c>
      <c r="Q3421" t="s">
        <v>3180</v>
      </c>
    </row>
    <row r="3422" spans="1:17">
      <c r="A3422" t="s">
        <v>25384</v>
      </c>
      <c r="B3422" t="s">
        <v>25385</v>
      </c>
      <c r="C3422" t="s">
        <v>25386</v>
      </c>
      <c r="D3422" s="4">
        <v>45795.379884259259</v>
      </c>
      <c r="E3422" s="4">
        <v>45801.458333333336</v>
      </c>
      <c r="F3422" s="4">
        <v>45801.475694444445</v>
      </c>
      <c r="G3422" s="4"/>
      <c r="H3422" t="s">
        <v>3155</v>
      </c>
      <c r="I3422" t="s">
        <v>3184</v>
      </c>
      <c r="J3422">
        <v>1002</v>
      </c>
      <c r="K3422" t="s">
        <v>3157</v>
      </c>
      <c r="L3422" t="s">
        <v>3593</v>
      </c>
      <c r="M3422" t="s">
        <v>549</v>
      </c>
      <c r="N3422" t="s">
        <v>550</v>
      </c>
      <c r="O3422" t="s">
        <v>136</v>
      </c>
      <c r="P3422" t="s">
        <v>292</v>
      </c>
      <c r="Q3422" t="s">
        <v>296</v>
      </c>
    </row>
    <row r="3423" spans="1:17">
      <c r="A3423" t="s">
        <v>25387</v>
      </c>
      <c r="B3423" t="s">
        <v>25388</v>
      </c>
      <c r="C3423" t="s">
        <v>25389</v>
      </c>
      <c r="D3423" s="4">
        <v>45795.376932870371</v>
      </c>
      <c r="E3423" s="4">
        <v>45796.333333333336</v>
      </c>
      <c r="F3423" s="4">
        <v>45796.350694444445</v>
      </c>
      <c r="G3423" s="4">
        <v>45796.327337962961</v>
      </c>
      <c r="H3423" t="s">
        <v>3155</v>
      </c>
      <c r="I3423" t="s">
        <v>3171</v>
      </c>
      <c r="J3423">
        <v>0</v>
      </c>
      <c r="K3423" t="s">
        <v>3157</v>
      </c>
      <c r="L3423" t="s">
        <v>3564</v>
      </c>
      <c r="M3423" t="s">
        <v>549</v>
      </c>
      <c r="N3423" t="s">
        <v>550</v>
      </c>
      <c r="O3423" t="s">
        <v>136</v>
      </c>
      <c r="P3423" t="s">
        <v>147</v>
      </c>
      <c r="Q3423" t="s">
        <v>259</v>
      </c>
    </row>
    <row r="3424" spans="1:17">
      <c r="A3424" t="s">
        <v>24708</v>
      </c>
      <c r="B3424" t="s">
        <v>24709</v>
      </c>
      <c r="C3424" t="s">
        <v>25390</v>
      </c>
      <c r="D3424" s="4">
        <v>45795.376805555556</v>
      </c>
      <c r="E3424" s="4">
        <v>45796.375</v>
      </c>
      <c r="F3424" s="4">
        <v>45796.392361111109</v>
      </c>
      <c r="G3424" s="4"/>
      <c r="H3424" t="s">
        <v>3155</v>
      </c>
      <c r="I3424" t="s">
        <v>3171</v>
      </c>
      <c r="J3424">
        <v>1001</v>
      </c>
      <c r="K3424" t="s">
        <v>3157</v>
      </c>
      <c r="L3424" t="s">
        <v>3593</v>
      </c>
      <c r="M3424" t="s">
        <v>549</v>
      </c>
      <c r="N3424" t="s">
        <v>550</v>
      </c>
      <c r="O3424" t="s">
        <v>551</v>
      </c>
      <c r="P3424" t="s">
        <v>149</v>
      </c>
      <c r="Q3424" t="s">
        <v>207</v>
      </c>
    </row>
    <row r="3425" spans="1:17">
      <c r="A3425" t="s">
        <v>25391</v>
      </c>
      <c r="B3425" t="s">
        <v>25392</v>
      </c>
      <c r="C3425" t="s">
        <v>25393</v>
      </c>
      <c r="D3425" s="4">
        <v>45795.375555555554</v>
      </c>
      <c r="E3425" s="4">
        <v>45796.291666666664</v>
      </c>
      <c r="F3425" s="4">
        <v>45796.309027777781</v>
      </c>
      <c r="G3425" s="4">
        <v>45796.290324074071</v>
      </c>
      <c r="H3425" t="s">
        <v>3155</v>
      </c>
      <c r="I3425" t="s">
        <v>3162</v>
      </c>
      <c r="J3425">
        <v>0</v>
      </c>
      <c r="K3425" t="s">
        <v>3179</v>
      </c>
      <c r="L3425" t="s">
        <v>3564</v>
      </c>
      <c r="M3425" t="s">
        <v>549</v>
      </c>
      <c r="N3425" t="s">
        <v>550</v>
      </c>
      <c r="O3425" t="s">
        <v>1923</v>
      </c>
      <c r="P3425" t="s">
        <v>1924</v>
      </c>
      <c r="Q3425" t="s">
        <v>3394</v>
      </c>
    </row>
    <row r="3426" spans="1:17">
      <c r="A3426" t="s">
        <v>25394</v>
      </c>
      <c r="B3426" t="s">
        <v>25395</v>
      </c>
      <c r="C3426" t="s">
        <v>25396</v>
      </c>
      <c r="D3426" s="4">
        <v>45795.374027777776</v>
      </c>
      <c r="E3426" s="4">
        <v>45802.375</v>
      </c>
      <c r="F3426" s="4">
        <v>45802.392361111109</v>
      </c>
      <c r="G3426" s="4"/>
      <c r="H3426" t="s">
        <v>3155</v>
      </c>
      <c r="I3426" t="s">
        <v>3162</v>
      </c>
      <c r="J3426">
        <v>0</v>
      </c>
      <c r="K3426" t="s">
        <v>3227</v>
      </c>
      <c r="L3426" t="s">
        <v>3593</v>
      </c>
      <c r="M3426" t="s">
        <v>549</v>
      </c>
      <c r="N3426" t="s">
        <v>550</v>
      </c>
      <c r="O3426" t="s">
        <v>1923</v>
      </c>
      <c r="P3426" t="s">
        <v>1924</v>
      </c>
      <c r="Q3426" t="s">
        <v>3281</v>
      </c>
    </row>
    <row r="3427" spans="1:17">
      <c r="A3427" t="s">
        <v>25397</v>
      </c>
      <c r="B3427" t="s">
        <v>25398</v>
      </c>
      <c r="C3427" t="s">
        <v>25399</v>
      </c>
      <c r="D3427" s="4">
        <v>45795.372743055559</v>
      </c>
      <c r="E3427" s="4">
        <v>45796.333333333336</v>
      </c>
      <c r="F3427" s="4">
        <v>45796.350694444445</v>
      </c>
      <c r="G3427" s="4">
        <v>45796.331666666665</v>
      </c>
      <c r="H3427" t="s">
        <v>3155</v>
      </c>
      <c r="I3427" t="s">
        <v>3171</v>
      </c>
      <c r="J3427">
        <v>1001</v>
      </c>
      <c r="K3427" t="s">
        <v>3157</v>
      </c>
      <c r="L3427" t="s">
        <v>3564</v>
      </c>
      <c r="M3427" t="s">
        <v>549</v>
      </c>
      <c r="N3427" t="s">
        <v>550</v>
      </c>
      <c r="O3427" t="s">
        <v>136</v>
      </c>
      <c r="P3427" t="s">
        <v>147</v>
      </c>
      <c r="Q3427" t="s">
        <v>253</v>
      </c>
    </row>
    <row r="3428" spans="1:17">
      <c r="A3428" t="s">
        <v>24328</v>
      </c>
      <c r="B3428" t="s">
        <v>24329</v>
      </c>
      <c r="C3428" t="s">
        <v>25400</v>
      </c>
      <c r="D3428" s="4">
        <v>45795.372465277775</v>
      </c>
      <c r="E3428" s="4">
        <v>45796.854166666664</v>
      </c>
      <c r="F3428" s="4">
        <v>45796.871527777781</v>
      </c>
      <c r="G3428" s="4"/>
      <c r="H3428" t="s">
        <v>3155</v>
      </c>
      <c r="I3428" t="s">
        <v>3184</v>
      </c>
      <c r="J3428">
        <v>1002</v>
      </c>
      <c r="K3428" t="s">
        <v>3157</v>
      </c>
      <c r="L3428" t="s">
        <v>3245</v>
      </c>
      <c r="M3428" t="s">
        <v>549</v>
      </c>
      <c r="N3428" t="s">
        <v>550</v>
      </c>
      <c r="O3428" t="s">
        <v>616</v>
      </c>
      <c r="P3428" t="s">
        <v>314</v>
      </c>
      <c r="Q3428" t="s">
        <v>33152</v>
      </c>
    </row>
    <row r="3429" spans="1:17">
      <c r="A3429" t="s">
        <v>25394</v>
      </c>
      <c r="B3429" t="s">
        <v>25395</v>
      </c>
      <c r="C3429" t="s">
        <v>25401</v>
      </c>
      <c r="D3429" s="4">
        <v>45795.372210648151</v>
      </c>
      <c r="E3429" s="4">
        <v>45802.375</v>
      </c>
      <c r="F3429" s="4">
        <v>45802.392361111109</v>
      </c>
      <c r="G3429" s="4"/>
      <c r="H3429" t="s">
        <v>3155</v>
      </c>
      <c r="I3429" t="s">
        <v>3162</v>
      </c>
      <c r="J3429">
        <v>0</v>
      </c>
      <c r="K3429" t="s">
        <v>3227</v>
      </c>
      <c r="L3429" t="s">
        <v>3245</v>
      </c>
      <c r="M3429" t="s">
        <v>549</v>
      </c>
      <c r="N3429" t="s">
        <v>550</v>
      </c>
      <c r="O3429" t="s">
        <v>1923</v>
      </c>
      <c r="P3429" t="s">
        <v>1924</v>
      </c>
      <c r="Q3429" t="s">
        <v>3281</v>
      </c>
    </row>
    <row r="3430" spans="1:17">
      <c r="A3430" t="s">
        <v>25402</v>
      </c>
      <c r="B3430" t="s">
        <v>25403</v>
      </c>
      <c r="C3430" t="s">
        <v>25404</v>
      </c>
      <c r="D3430" s="4">
        <v>45795.36859953704</v>
      </c>
      <c r="E3430" s="4">
        <v>45809.625</v>
      </c>
      <c r="F3430" s="4">
        <v>45809.642361111109</v>
      </c>
      <c r="G3430" s="4"/>
      <c r="H3430" t="s">
        <v>3155</v>
      </c>
      <c r="I3430" t="s">
        <v>3171</v>
      </c>
      <c r="J3430">
        <v>1002</v>
      </c>
      <c r="K3430" t="s">
        <v>3157</v>
      </c>
      <c r="L3430" t="s">
        <v>3158</v>
      </c>
      <c r="M3430" t="s">
        <v>549</v>
      </c>
      <c r="N3430" t="s">
        <v>559</v>
      </c>
      <c r="O3430" t="s">
        <v>504</v>
      </c>
      <c r="P3430" t="s">
        <v>325</v>
      </c>
      <c r="Q3430" t="s">
        <v>330</v>
      </c>
    </row>
    <row r="3431" spans="1:17">
      <c r="A3431" t="s">
        <v>25405</v>
      </c>
      <c r="B3431" t="s">
        <v>25406</v>
      </c>
      <c r="C3431" t="s">
        <v>25407</v>
      </c>
      <c r="D3431" s="4">
        <v>45795.367511574077</v>
      </c>
      <c r="E3431" s="4">
        <v>45798.333333333336</v>
      </c>
      <c r="F3431" s="4">
        <v>45798.371527777781</v>
      </c>
      <c r="G3431" s="4">
        <v>45798.338206018518</v>
      </c>
      <c r="H3431" t="s">
        <v>3155</v>
      </c>
      <c r="I3431" t="s">
        <v>3156</v>
      </c>
      <c r="J3431">
        <v>0</v>
      </c>
      <c r="K3431" t="s">
        <v>3157</v>
      </c>
      <c r="L3431" t="s">
        <v>3564</v>
      </c>
      <c r="M3431" t="s">
        <v>549</v>
      </c>
      <c r="N3431" t="s">
        <v>550</v>
      </c>
      <c r="O3431" t="s">
        <v>551</v>
      </c>
      <c r="P3431" t="s">
        <v>149</v>
      </c>
      <c r="Q3431" t="s">
        <v>201</v>
      </c>
    </row>
    <row r="3432" spans="1:17">
      <c r="A3432" t="s">
        <v>24708</v>
      </c>
      <c r="B3432" t="s">
        <v>24709</v>
      </c>
      <c r="C3432" t="s">
        <v>25408</v>
      </c>
      <c r="D3432" s="4">
        <v>45795.367361111108</v>
      </c>
      <c r="E3432" s="4">
        <v>45796.375</v>
      </c>
      <c r="F3432" s="4">
        <v>45796.392361111109</v>
      </c>
      <c r="G3432" s="4"/>
      <c r="H3432" t="s">
        <v>3155</v>
      </c>
      <c r="I3432" t="s">
        <v>3171</v>
      </c>
      <c r="J3432">
        <v>1001</v>
      </c>
      <c r="K3432" t="s">
        <v>3157</v>
      </c>
      <c r="L3432" t="s">
        <v>3245</v>
      </c>
      <c r="M3432" t="s">
        <v>549</v>
      </c>
      <c r="N3432" t="s">
        <v>550</v>
      </c>
      <c r="O3432" t="s">
        <v>551</v>
      </c>
      <c r="P3432" t="s">
        <v>149</v>
      </c>
      <c r="Q3432" t="s">
        <v>207</v>
      </c>
    </row>
    <row r="3433" spans="1:17">
      <c r="A3433" t="s">
        <v>25409</v>
      </c>
      <c r="B3433" t="s">
        <v>25410</v>
      </c>
      <c r="C3433" t="s">
        <v>25411</v>
      </c>
      <c r="D3433" s="4">
        <v>45795.367326388892</v>
      </c>
      <c r="E3433" s="4">
        <v>45795.875</v>
      </c>
      <c r="F3433" s="4">
        <v>45795.913194444445</v>
      </c>
      <c r="G3433" s="4">
        <v>45795.875034722223</v>
      </c>
      <c r="H3433" t="s">
        <v>3155</v>
      </c>
      <c r="I3433" t="s">
        <v>3156</v>
      </c>
      <c r="J3433">
        <v>0</v>
      </c>
      <c r="K3433" t="s">
        <v>3194</v>
      </c>
      <c r="L3433" t="s">
        <v>3564</v>
      </c>
      <c r="M3433" t="s">
        <v>549</v>
      </c>
      <c r="N3433" t="s">
        <v>550</v>
      </c>
      <c r="O3433" t="s">
        <v>551</v>
      </c>
      <c r="P3433" t="s">
        <v>242</v>
      </c>
      <c r="Q3433" t="s">
        <v>245</v>
      </c>
    </row>
    <row r="3434" spans="1:17">
      <c r="A3434" t="s">
        <v>24708</v>
      </c>
      <c r="B3434" t="s">
        <v>24709</v>
      </c>
      <c r="C3434" t="s">
        <v>25412</v>
      </c>
      <c r="D3434" s="4">
        <v>45795.365914351853</v>
      </c>
      <c r="E3434" s="4">
        <v>45795.916666666664</v>
      </c>
      <c r="F3434" s="4">
        <v>45795.934027777781</v>
      </c>
      <c r="G3434" s="4"/>
      <c r="H3434" t="s">
        <v>3155</v>
      </c>
      <c r="I3434" t="s">
        <v>3171</v>
      </c>
      <c r="J3434">
        <v>0</v>
      </c>
      <c r="K3434" t="s">
        <v>3157</v>
      </c>
      <c r="L3434" t="s">
        <v>3245</v>
      </c>
      <c r="M3434" t="s">
        <v>549</v>
      </c>
      <c r="N3434" t="s">
        <v>550</v>
      </c>
      <c r="O3434" t="s">
        <v>551</v>
      </c>
      <c r="P3434" t="s">
        <v>149</v>
      </c>
      <c r="Q3434" t="s">
        <v>207</v>
      </c>
    </row>
    <row r="3435" spans="1:17">
      <c r="A3435" t="s">
        <v>22912</v>
      </c>
      <c r="B3435" t="s">
        <v>22913</v>
      </c>
      <c r="C3435" t="s">
        <v>25413</v>
      </c>
      <c r="D3435" s="4">
        <v>45795.364918981482</v>
      </c>
      <c r="E3435" s="4">
        <v>45800.291666666664</v>
      </c>
      <c r="F3435" s="4">
        <v>45800.329861111109</v>
      </c>
      <c r="G3435" s="4"/>
      <c r="H3435" t="s">
        <v>3155</v>
      </c>
      <c r="I3435" t="s">
        <v>3240</v>
      </c>
      <c r="J3435">
        <v>0</v>
      </c>
      <c r="K3435" t="s">
        <v>3157</v>
      </c>
      <c r="L3435" t="s">
        <v>3245</v>
      </c>
      <c r="M3435" t="s">
        <v>549</v>
      </c>
      <c r="N3435" t="s">
        <v>550</v>
      </c>
      <c r="O3435" t="s">
        <v>551</v>
      </c>
      <c r="P3435" t="s">
        <v>145</v>
      </c>
      <c r="Q3435" t="s">
        <v>219</v>
      </c>
    </row>
    <row r="3436" spans="1:17">
      <c r="A3436" t="s">
        <v>25414</v>
      </c>
      <c r="B3436" t="s">
        <v>25415</v>
      </c>
      <c r="C3436" t="s">
        <v>25416</v>
      </c>
      <c r="D3436" s="4">
        <v>45795.362210648149</v>
      </c>
      <c r="E3436" s="4">
        <v>45796.354166666664</v>
      </c>
      <c r="F3436" s="4">
        <v>45796.371527777781</v>
      </c>
      <c r="G3436" s="4"/>
      <c r="H3436" t="s">
        <v>3155</v>
      </c>
      <c r="I3436" t="s">
        <v>3512</v>
      </c>
      <c r="J3436">
        <v>1</v>
      </c>
      <c r="K3436" t="s">
        <v>3157</v>
      </c>
      <c r="L3436" t="s">
        <v>3593</v>
      </c>
      <c r="M3436" t="s">
        <v>549</v>
      </c>
      <c r="N3436" t="s">
        <v>550</v>
      </c>
      <c r="O3436" t="s">
        <v>616</v>
      </c>
      <c r="P3436" t="s">
        <v>314</v>
      </c>
      <c r="Q3436" t="s">
        <v>318</v>
      </c>
    </row>
    <row r="3437" spans="1:17">
      <c r="A3437" t="s">
        <v>25417</v>
      </c>
      <c r="B3437" t="s">
        <v>25418</v>
      </c>
      <c r="C3437" t="s">
        <v>25419</v>
      </c>
      <c r="D3437" s="4">
        <v>45795.359895833331</v>
      </c>
      <c r="E3437" s="4">
        <v>45803.375</v>
      </c>
      <c r="F3437" s="4">
        <v>45803.413194444445</v>
      </c>
      <c r="G3437" s="4"/>
      <c r="H3437" t="s">
        <v>3155</v>
      </c>
      <c r="I3437" t="s">
        <v>3156</v>
      </c>
      <c r="J3437">
        <v>0</v>
      </c>
      <c r="K3437" t="s">
        <v>3227</v>
      </c>
      <c r="L3437" t="s">
        <v>3245</v>
      </c>
      <c r="M3437" t="s">
        <v>549</v>
      </c>
      <c r="N3437" t="s">
        <v>550</v>
      </c>
      <c r="O3437" t="s">
        <v>136</v>
      </c>
      <c r="P3437" t="s">
        <v>283</v>
      </c>
      <c r="Q3437" t="s">
        <v>284</v>
      </c>
    </row>
    <row r="3438" spans="1:17">
      <c r="A3438" t="s">
        <v>25417</v>
      </c>
      <c r="B3438" t="s">
        <v>25418</v>
      </c>
      <c r="C3438" t="s">
        <v>25420</v>
      </c>
      <c r="D3438" s="4">
        <v>45795.356192129628</v>
      </c>
      <c r="E3438" s="4">
        <v>45796.375</v>
      </c>
      <c r="F3438" s="4">
        <v>45796.413194444445</v>
      </c>
      <c r="G3438" s="4"/>
      <c r="H3438" t="s">
        <v>3155</v>
      </c>
      <c r="I3438" t="s">
        <v>3156</v>
      </c>
      <c r="J3438">
        <v>0</v>
      </c>
      <c r="K3438" t="s">
        <v>3227</v>
      </c>
      <c r="L3438" t="s">
        <v>3245</v>
      </c>
      <c r="M3438" t="s">
        <v>549</v>
      </c>
      <c r="N3438" t="s">
        <v>550</v>
      </c>
      <c r="O3438" t="s">
        <v>136</v>
      </c>
      <c r="P3438" t="s">
        <v>283</v>
      </c>
      <c r="Q3438" t="s">
        <v>284</v>
      </c>
    </row>
    <row r="3439" spans="1:17">
      <c r="A3439" t="s">
        <v>25421</v>
      </c>
      <c r="B3439" t="s">
        <v>25422</v>
      </c>
      <c r="C3439" t="s">
        <v>25423</v>
      </c>
      <c r="D3439" s="4">
        <v>45795.355509259258</v>
      </c>
      <c r="E3439" s="4">
        <v>45798.416666666664</v>
      </c>
      <c r="F3439" s="4">
        <v>45798.434027777781</v>
      </c>
      <c r="G3439" s="4">
        <v>45798.40697916667</v>
      </c>
      <c r="H3439" t="s">
        <v>3155</v>
      </c>
      <c r="I3439" t="s">
        <v>3175</v>
      </c>
      <c r="J3439">
        <v>0</v>
      </c>
      <c r="K3439" t="s">
        <v>3157</v>
      </c>
      <c r="L3439" t="s">
        <v>3564</v>
      </c>
      <c r="M3439" t="s">
        <v>549</v>
      </c>
      <c r="N3439" t="s">
        <v>550</v>
      </c>
      <c r="O3439" t="s">
        <v>616</v>
      </c>
      <c r="P3439" t="s">
        <v>314</v>
      </c>
      <c r="Q3439" t="s">
        <v>33152</v>
      </c>
    </row>
    <row r="3440" spans="1:17">
      <c r="A3440" t="s">
        <v>25424</v>
      </c>
      <c r="B3440" t="s">
        <v>25425</v>
      </c>
      <c r="C3440" t="s">
        <v>25426</v>
      </c>
      <c r="D3440" s="4">
        <v>45795.354409722226</v>
      </c>
      <c r="E3440" s="4">
        <v>45799.229166666664</v>
      </c>
      <c r="F3440" s="4">
        <v>45799.246527777781</v>
      </c>
      <c r="G3440" s="4">
        <v>45799.229328703703</v>
      </c>
      <c r="H3440" t="s">
        <v>3155</v>
      </c>
      <c r="I3440" t="s">
        <v>3175</v>
      </c>
      <c r="J3440">
        <v>1001</v>
      </c>
      <c r="K3440" t="s">
        <v>3157</v>
      </c>
      <c r="L3440" t="s">
        <v>3564</v>
      </c>
      <c r="M3440" t="s">
        <v>549</v>
      </c>
      <c r="N3440" t="s">
        <v>550</v>
      </c>
      <c r="O3440" t="s">
        <v>551</v>
      </c>
      <c r="P3440" t="s">
        <v>145</v>
      </c>
      <c r="Q3440" t="s">
        <v>219</v>
      </c>
    </row>
    <row r="3441" spans="1:17">
      <c r="A3441" t="s">
        <v>22383</v>
      </c>
      <c r="B3441" t="s">
        <v>22384</v>
      </c>
      <c r="C3441" t="s">
        <v>25427</v>
      </c>
      <c r="D3441" s="4">
        <v>45795.354328703703</v>
      </c>
      <c r="E3441" s="4">
        <v>45800.291666666664</v>
      </c>
      <c r="F3441" s="4">
        <v>45800.309027777781</v>
      </c>
      <c r="G3441" s="4"/>
      <c r="H3441" t="s">
        <v>3155</v>
      </c>
      <c r="I3441" t="s">
        <v>3175</v>
      </c>
      <c r="J3441">
        <v>0</v>
      </c>
      <c r="K3441" t="s">
        <v>3157</v>
      </c>
      <c r="L3441" t="s">
        <v>3245</v>
      </c>
      <c r="M3441" t="s">
        <v>549</v>
      </c>
      <c r="N3441" t="s">
        <v>550</v>
      </c>
      <c r="O3441" t="s">
        <v>136</v>
      </c>
      <c r="P3441" t="s">
        <v>147</v>
      </c>
      <c r="Q3441" t="s">
        <v>254</v>
      </c>
    </row>
    <row r="3442" spans="1:17">
      <c r="A3442" t="s">
        <v>25387</v>
      </c>
      <c r="B3442" t="s">
        <v>25428</v>
      </c>
      <c r="C3442" t="s">
        <v>25429</v>
      </c>
      <c r="D3442" s="4">
        <v>45795.353877314818</v>
      </c>
      <c r="E3442" s="4">
        <v>45796.291666666664</v>
      </c>
      <c r="F3442" s="4">
        <v>45796.309027777781</v>
      </c>
      <c r="G3442" s="4">
        <v>45796.287256944444</v>
      </c>
      <c r="H3442" t="s">
        <v>3155</v>
      </c>
      <c r="I3442" t="s">
        <v>3171</v>
      </c>
      <c r="J3442">
        <v>0</v>
      </c>
      <c r="K3442" t="s">
        <v>3157</v>
      </c>
      <c r="L3442" t="s">
        <v>3564</v>
      </c>
      <c r="M3442" t="s">
        <v>549</v>
      </c>
      <c r="N3442" t="s">
        <v>550</v>
      </c>
      <c r="O3442" t="s">
        <v>136</v>
      </c>
      <c r="P3442" t="s">
        <v>147</v>
      </c>
      <c r="Q3442" t="s">
        <v>259</v>
      </c>
    </row>
    <row r="3443" spans="1:17">
      <c r="A3443" t="s">
        <v>24788</v>
      </c>
      <c r="B3443" t="s">
        <v>24789</v>
      </c>
      <c r="C3443" t="s">
        <v>25430</v>
      </c>
      <c r="D3443" s="4">
        <v>45795.35361111111</v>
      </c>
      <c r="E3443" s="4">
        <v>45797.354166666664</v>
      </c>
      <c r="F3443" s="4">
        <v>45797.371527777781</v>
      </c>
      <c r="G3443" s="4"/>
      <c r="H3443" t="s">
        <v>3155</v>
      </c>
      <c r="I3443" t="s">
        <v>3171</v>
      </c>
      <c r="J3443">
        <v>1001</v>
      </c>
      <c r="K3443" t="s">
        <v>3157</v>
      </c>
      <c r="L3443" t="s">
        <v>3245</v>
      </c>
      <c r="M3443" t="s">
        <v>549</v>
      </c>
      <c r="N3443" t="s">
        <v>550</v>
      </c>
      <c r="O3443" t="s">
        <v>551</v>
      </c>
      <c r="P3443" t="s">
        <v>149</v>
      </c>
      <c r="Q3443" t="s">
        <v>206</v>
      </c>
    </row>
    <row r="3444" spans="1:17">
      <c r="A3444" t="s">
        <v>25431</v>
      </c>
      <c r="B3444" t="s">
        <v>25432</v>
      </c>
      <c r="C3444" t="s">
        <v>25433</v>
      </c>
      <c r="D3444" s="4">
        <v>45795.352638888886</v>
      </c>
      <c r="E3444" s="4">
        <v>45796.291666666664</v>
      </c>
      <c r="F3444" s="4">
        <v>45796.309027777781</v>
      </c>
      <c r="G3444" s="4"/>
      <c r="H3444" t="s">
        <v>3155</v>
      </c>
      <c r="I3444" t="s">
        <v>3586</v>
      </c>
      <c r="J3444">
        <v>1</v>
      </c>
      <c r="K3444" t="s">
        <v>3420</v>
      </c>
      <c r="L3444" t="s">
        <v>3245</v>
      </c>
      <c r="M3444" t="s">
        <v>549</v>
      </c>
      <c r="N3444" t="s">
        <v>550</v>
      </c>
      <c r="O3444" t="s">
        <v>1923</v>
      </c>
      <c r="P3444" t="s">
        <v>1924</v>
      </c>
      <c r="Q3444" t="s">
        <v>3180</v>
      </c>
    </row>
    <row r="3445" spans="1:17">
      <c r="A3445" t="s">
        <v>10314</v>
      </c>
      <c r="B3445" t="s">
        <v>10315</v>
      </c>
      <c r="C3445" t="s">
        <v>25434</v>
      </c>
      <c r="D3445" s="4">
        <v>45795.350694444445</v>
      </c>
      <c r="E3445" s="4">
        <v>45795.916666666664</v>
      </c>
      <c r="F3445" s="4">
        <v>45795.934027777781</v>
      </c>
      <c r="G3445" s="4">
        <v>45795.917141203703</v>
      </c>
      <c r="H3445" t="s">
        <v>3155</v>
      </c>
      <c r="I3445" t="s">
        <v>3162</v>
      </c>
      <c r="J3445">
        <v>0</v>
      </c>
      <c r="K3445" t="s">
        <v>3252</v>
      </c>
      <c r="L3445" t="s">
        <v>3564</v>
      </c>
      <c r="M3445" t="s">
        <v>549</v>
      </c>
      <c r="N3445" t="s">
        <v>550</v>
      </c>
      <c r="O3445" t="s">
        <v>1923</v>
      </c>
      <c r="P3445" t="s">
        <v>1924</v>
      </c>
      <c r="Q3445" t="s">
        <v>3394</v>
      </c>
    </row>
    <row r="3446" spans="1:17">
      <c r="A3446" t="s">
        <v>25435</v>
      </c>
      <c r="B3446" t="s">
        <v>25436</v>
      </c>
      <c r="C3446" t="s">
        <v>25437</v>
      </c>
      <c r="D3446" s="4">
        <v>45795.350358796299</v>
      </c>
      <c r="E3446" s="4">
        <v>45796.479166666664</v>
      </c>
      <c r="F3446" s="4">
        <v>45796.496527777781</v>
      </c>
      <c r="G3446" s="4">
        <v>45796.47415509259</v>
      </c>
      <c r="H3446" t="s">
        <v>3155</v>
      </c>
      <c r="I3446" t="s">
        <v>3175</v>
      </c>
      <c r="J3446">
        <v>0</v>
      </c>
      <c r="K3446" t="s">
        <v>3157</v>
      </c>
      <c r="L3446" t="s">
        <v>3564</v>
      </c>
      <c r="M3446" t="s">
        <v>549</v>
      </c>
      <c r="N3446" t="s">
        <v>550</v>
      </c>
      <c r="O3446" t="s">
        <v>136</v>
      </c>
      <c r="P3446" t="s">
        <v>139</v>
      </c>
      <c r="Q3446" t="s">
        <v>271</v>
      </c>
    </row>
    <row r="3447" spans="1:17">
      <c r="A3447" t="s">
        <v>25438</v>
      </c>
      <c r="B3447" t="s">
        <v>25439</v>
      </c>
      <c r="C3447" t="s">
        <v>25440</v>
      </c>
      <c r="D3447" s="4">
        <v>45795.345312500001</v>
      </c>
      <c r="E3447" s="4">
        <v>45795.958333333336</v>
      </c>
      <c r="F3447" s="4">
        <v>45795.975694444445</v>
      </c>
      <c r="G3447" s="4">
        <v>45795.951863425929</v>
      </c>
      <c r="H3447" t="s">
        <v>3155</v>
      </c>
      <c r="I3447" t="s">
        <v>3175</v>
      </c>
      <c r="J3447">
        <v>1001</v>
      </c>
      <c r="K3447" t="s">
        <v>3157</v>
      </c>
      <c r="L3447" t="s">
        <v>3564</v>
      </c>
      <c r="M3447" t="s">
        <v>549</v>
      </c>
      <c r="N3447" t="s">
        <v>550</v>
      </c>
      <c r="O3447" t="s">
        <v>551</v>
      </c>
      <c r="P3447" t="s">
        <v>145</v>
      </c>
      <c r="Q3447" t="s">
        <v>219</v>
      </c>
    </row>
    <row r="3448" spans="1:17">
      <c r="A3448" t="s">
        <v>25441</v>
      </c>
      <c r="B3448" t="s">
        <v>25442</v>
      </c>
      <c r="C3448" t="s">
        <v>25443</v>
      </c>
      <c r="D3448" s="4">
        <v>45795.341064814813</v>
      </c>
      <c r="E3448" s="4">
        <v>45801.875</v>
      </c>
      <c r="F3448" s="4">
        <v>45801.913194444445</v>
      </c>
      <c r="G3448" s="4">
        <v>45801.875289351854</v>
      </c>
      <c r="H3448" t="s">
        <v>3155</v>
      </c>
      <c r="I3448" t="s">
        <v>3156</v>
      </c>
      <c r="J3448">
        <v>0</v>
      </c>
      <c r="K3448" t="s">
        <v>3157</v>
      </c>
      <c r="L3448" t="s">
        <v>3564</v>
      </c>
      <c r="M3448" t="s">
        <v>549</v>
      </c>
      <c r="N3448" t="s">
        <v>550</v>
      </c>
      <c r="O3448" t="s">
        <v>136</v>
      </c>
      <c r="P3448" t="s">
        <v>147</v>
      </c>
      <c r="Q3448" t="s">
        <v>258</v>
      </c>
    </row>
    <row r="3449" spans="1:17">
      <c r="A3449" t="s">
        <v>25444</v>
      </c>
      <c r="B3449" t="s">
        <v>25445</v>
      </c>
      <c r="C3449" t="s">
        <v>25446</v>
      </c>
      <c r="D3449" s="4">
        <v>45795.339606481481</v>
      </c>
      <c r="E3449" s="4">
        <v>45799.291666666664</v>
      </c>
      <c r="F3449" s="4">
        <v>45799.309027777781</v>
      </c>
      <c r="G3449" s="4">
        <v>45799.285682870373</v>
      </c>
      <c r="H3449" t="s">
        <v>3155</v>
      </c>
      <c r="I3449" t="s">
        <v>3280</v>
      </c>
      <c r="J3449">
        <v>0</v>
      </c>
      <c r="K3449" t="s">
        <v>3379</v>
      </c>
      <c r="L3449" t="s">
        <v>3564</v>
      </c>
      <c r="M3449" t="s">
        <v>549</v>
      </c>
      <c r="N3449" t="s">
        <v>550</v>
      </c>
      <c r="O3449" t="s">
        <v>1923</v>
      </c>
      <c r="P3449" t="s">
        <v>1924</v>
      </c>
      <c r="Q3449" t="s">
        <v>3180</v>
      </c>
    </row>
    <row r="3450" spans="1:17">
      <c r="A3450" t="s">
        <v>25447</v>
      </c>
      <c r="B3450" t="s">
        <v>25448</v>
      </c>
      <c r="C3450" t="s">
        <v>25449</v>
      </c>
      <c r="D3450" s="4">
        <v>45795.339386574073</v>
      </c>
      <c r="E3450" s="4">
        <v>45796.375</v>
      </c>
      <c r="F3450" s="4">
        <v>45796.392361111109</v>
      </c>
      <c r="G3450" s="4">
        <v>45796.374490740738</v>
      </c>
      <c r="H3450" t="s">
        <v>3155</v>
      </c>
      <c r="I3450" t="s">
        <v>3162</v>
      </c>
      <c r="J3450">
        <v>0</v>
      </c>
      <c r="K3450" t="s">
        <v>4987</v>
      </c>
      <c r="L3450" t="s">
        <v>3564</v>
      </c>
      <c r="M3450" t="s">
        <v>549</v>
      </c>
      <c r="N3450" t="s">
        <v>550</v>
      </c>
      <c r="O3450" t="s">
        <v>1923</v>
      </c>
      <c r="P3450" t="s">
        <v>1924</v>
      </c>
      <c r="Q3450" t="s">
        <v>3199</v>
      </c>
    </row>
    <row r="3451" spans="1:17">
      <c r="A3451" t="s">
        <v>12023</v>
      </c>
      <c r="B3451" t="s">
        <v>12574</v>
      </c>
      <c r="C3451" t="s">
        <v>25450</v>
      </c>
      <c r="D3451" s="4">
        <v>45795.335196759261</v>
      </c>
      <c r="E3451" s="4">
        <v>45796.208333333336</v>
      </c>
      <c r="F3451" s="4">
        <v>45796.225694444445</v>
      </c>
      <c r="G3451" s="4">
        <v>45796.208333333336</v>
      </c>
      <c r="H3451" t="s">
        <v>3155</v>
      </c>
      <c r="I3451" t="s">
        <v>3171</v>
      </c>
      <c r="J3451">
        <v>1002</v>
      </c>
      <c r="K3451" t="s">
        <v>3157</v>
      </c>
      <c r="L3451" t="s">
        <v>3564</v>
      </c>
      <c r="M3451" t="s">
        <v>549</v>
      </c>
      <c r="N3451" t="s">
        <v>550</v>
      </c>
      <c r="O3451" t="s">
        <v>551</v>
      </c>
      <c r="P3451" t="s">
        <v>149</v>
      </c>
      <c r="Q3451" t="s">
        <v>201</v>
      </c>
    </row>
    <row r="3452" spans="1:17">
      <c r="A3452" t="s">
        <v>25451</v>
      </c>
      <c r="B3452" t="s">
        <v>25452</v>
      </c>
      <c r="C3452" t="s">
        <v>25453</v>
      </c>
      <c r="D3452" s="4">
        <v>45795.333611111113</v>
      </c>
      <c r="E3452" s="4">
        <v>45796.291666666664</v>
      </c>
      <c r="F3452" s="4">
        <v>45796.309027777781</v>
      </c>
      <c r="G3452" s="4">
        <v>45796.284895833334</v>
      </c>
      <c r="H3452" t="s">
        <v>3155</v>
      </c>
      <c r="I3452" t="s">
        <v>3222</v>
      </c>
      <c r="J3452">
        <v>1</v>
      </c>
      <c r="K3452" t="s">
        <v>3223</v>
      </c>
      <c r="L3452" t="s">
        <v>3564</v>
      </c>
      <c r="M3452" t="s">
        <v>549</v>
      </c>
      <c r="N3452" t="s">
        <v>550</v>
      </c>
      <c r="O3452" t="s">
        <v>136</v>
      </c>
      <c r="P3452" t="s">
        <v>147</v>
      </c>
      <c r="Q3452" t="s">
        <v>255</v>
      </c>
    </row>
    <row r="3453" spans="1:17">
      <c r="A3453" t="s">
        <v>25454</v>
      </c>
      <c r="B3453" t="s">
        <v>25455</v>
      </c>
      <c r="C3453" t="s">
        <v>25456</v>
      </c>
      <c r="D3453" s="4">
        <v>45795.329317129632</v>
      </c>
      <c r="E3453" s="4">
        <v>45799.291666666664</v>
      </c>
      <c r="F3453" s="4">
        <v>45799.329861111109</v>
      </c>
      <c r="G3453" s="4"/>
      <c r="H3453" t="s">
        <v>3155</v>
      </c>
      <c r="I3453" t="s">
        <v>3240</v>
      </c>
      <c r="J3453">
        <v>0</v>
      </c>
      <c r="K3453" t="s">
        <v>3157</v>
      </c>
      <c r="L3453" t="s">
        <v>3593</v>
      </c>
      <c r="M3453" t="s">
        <v>549</v>
      </c>
      <c r="N3453" t="s">
        <v>550</v>
      </c>
      <c r="O3453" t="s">
        <v>551</v>
      </c>
      <c r="P3453" t="s">
        <v>145</v>
      </c>
      <c r="Q3453" t="s">
        <v>218</v>
      </c>
    </row>
    <row r="3454" spans="1:17">
      <c r="A3454" t="s">
        <v>25457</v>
      </c>
      <c r="B3454" t="s">
        <v>25458</v>
      </c>
      <c r="C3454" t="s">
        <v>25459</v>
      </c>
      <c r="D3454" s="4">
        <v>45795.324687499997</v>
      </c>
      <c r="E3454" s="4">
        <v>45795.666666666664</v>
      </c>
      <c r="F3454" s="4">
        <v>45795.684027777781</v>
      </c>
      <c r="G3454" s="4"/>
      <c r="H3454" t="s">
        <v>3155</v>
      </c>
      <c r="I3454" t="s">
        <v>3171</v>
      </c>
      <c r="J3454">
        <v>0</v>
      </c>
      <c r="K3454" t="s">
        <v>3157</v>
      </c>
      <c r="L3454" t="s">
        <v>3593</v>
      </c>
      <c r="M3454" t="s">
        <v>549</v>
      </c>
      <c r="N3454" t="s">
        <v>550</v>
      </c>
      <c r="O3454" t="s">
        <v>136</v>
      </c>
      <c r="P3454" t="s">
        <v>143</v>
      </c>
      <c r="Q3454" t="s">
        <v>301</v>
      </c>
    </row>
    <row r="3455" spans="1:17">
      <c r="A3455" t="s">
        <v>22799</v>
      </c>
      <c r="B3455" t="s">
        <v>22800</v>
      </c>
      <c r="C3455" t="s">
        <v>25460</v>
      </c>
      <c r="D3455" s="4">
        <v>45795.322314814817</v>
      </c>
      <c r="E3455" s="4">
        <v>45797.291666666664</v>
      </c>
      <c r="F3455" s="4">
        <v>45797.309027777781</v>
      </c>
      <c r="G3455" s="4"/>
      <c r="H3455" t="s">
        <v>3155</v>
      </c>
      <c r="I3455" t="s">
        <v>3184</v>
      </c>
      <c r="J3455">
        <v>1001</v>
      </c>
      <c r="K3455" t="s">
        <v>3157</v>
      </c>
      <c r="L3455" t="s">
        <v>3593</v>
      </c>
      <c r="M3455" t="s">
        <v>549</v>
      </c>
      <c r="N3455" t="s">
        <v>559</v>
      </c>
      <c r="O3455" t="s">
        <v>469</v>
      </c>
      <c r="P3455" t="s">
        <v>180</v>
      </c>
      <c r="Q3455" t="s">
        <v>182</v>
      </c>
    </row>
    <row r="3456" spans="1:17">
      <c r="A3456" t="s">
        <v>22383</v>
      </c>
      <c r="B3456" t="s">
        <v>22384</v>
      </c>
      <c r="C3456" t="s">
        <v>25461</v>
      </c>
      <c r="D3456" s="4">
        <v>45795.319756944446</v>
      </c>
      <c r="E3456" s="4">
        <v>45795.875</v>
      </c>
      <c r="F3456" s="4">
        <v>45795.892361111109</v>
      </c>
      <c r="G3456" s="4"/>
      <c r="H3456" t="s">
        <v>3155</v>
      </c>
      <c r="I3456" t="s">
        <v>3175</v>
      </c>
      <c r="J3456">
        <v>0</v>
      </c>
      <c r="K3456" t="s">
        <v>3157</v>
      </c>
      <c r="L3456" t="s">
        <v>3245</v>
      </c>
      <c r="M3456" t="s">
        <v>549</v>
      </c>
      <c r="N3456" t="s">
        <v>550</v>
      </c>
      <c r="O3456" t="s">
        <v>136</v>
      </c>
      <c r="P3456" t="s">
        <v>147</v>
      </c>
      <c r="Q3456" t="s">
        <v>254</v>
      </c>
    </row>
    <row r="3457" spans="1:17">
      <c r="A3457" t="s">
        <v>25462</v>
      </c>
      <c r="B3457" t="s">
        <v>25463</v>
      </c>
      <c r="C3457" t="s">
        <v>25464</v>
      </c>
      <c r="D3457" s="4">
        <v>45795.317442129628</v>
      </c>
      <c r="E3457" s="4">
        <v>45795.8125</v>
      </c>
      <c r="F3457" s="4">
        <v>45795.850694444445</v>
      </c>
      <c r="G3457" s="4"/>
      <c r="H3457" t="s">
        <v>3155</v>
      </c>
      <c r="I3457" t="s">
        <v>3209</v>
      </c>
      <c r="J3457">
        <v>0</v>
      </c>
      <c r="K3457" t="s">
        <v>3157</v>
      </c>
      <c r="L3457" t="s">
        <v>3593</v>
      </c>
      <c r="M3457" t="s">
        <v>549</v>
      </c>
      <c r="N3457" t="s">
        <v>550</v>
      </c>
      <c r="O3457" t="s">
        <v>551</v>
      </c>
      <c r="P3457" t="s">
        <v>242</v>
      </c>
      <c r="Q3457" t="s">
        <v>244</v>
      </c>
    </row>
    <row r="3458" spans="1:17">
      <c r="A3458" t="s">
        <v>25465</v>
      </c>
      <c r="B3458" t="s">
        <v>25466</v>
      </c>
      <c r="C3458" t="s">
        <v>25467</v>
      </c>
      <c r="D3458" s="4">
        <v>45795.314120370371</v>
      </c>
      <c r="E3458" s="4">
        <v>45797.291666666664</v>
      </c>
      <c r="F3458" s="4">
        <v>45797.309027777781</v>
      </c>
      <c r="G3458" s="4"/>
      <c r="H3458" t="s">
        <v>3155</v>
      </c>
      <c r="I3458" t="s">
        <v>3162</v>
      </c>
      <c r="J3458">
        <v>0</v>
      </c>
      <c r="K3458" t="s">
        <v>3198</v>
      </c>
      <c r="L3458" t="s">
        <v>3593</v>
      </c>
      <c r="M3458" t="s">
        <v>549</v>
      </c>
      <c r="N3458" t="s">
        <v>550</v>
      </c>
      <c r="O3458" t="s">
        <v>1923</v>
      </c>
      <c r="P3458" t="s">
        <v>1924</v>
      </c>
      <c r="Q3458" t="s">
        <v>3180</v>
      </c>
    </row>
    <row r="3459" spans="1:17">
      <c r="A3459" t="s">
        <v>25468</v>
      </c>
      <c r="B3459" t="s">
        <v>25469</v>
      </c>
      <c r="C3459" t="s">
        <v>25470</v>
      </c>
      <c r="D3459" s="4">
        <v>45795.312835648147</v>
      </c>
      <c r="E3459" s="4">
        <v>45795.833333333336</v>
      </c>
      <c r="F3459" s="4">
        <v>45795.871527777781</v>
      </c>
      <c r="G3459" s="4"/>
      <c r="H3459" t="s">
        <v>3155</v>
      </c>
      <c r="I3459" t="s">
        <v>3209</v>
      </c>
      <c r="J3459">
        <v>0</v>
      </c>
      <c r="K3459" t="s">
        <v>3157</v>
      </c>
      <c r="L3459" t="s">
        <v>3593</v>
      </c>
      <c r="M3459" t="s">
        <v>549</v>
      </c>
      <c r="N3459" t="s">
        <v>550</v>
      </c>
      <c r="O3459" t="s">
        <v>136</v>
      </c>
      <c r="P3459" t="s">
        <v>143</v>
      </c>
      <c r="Q3459" t="s">
        <v>301</v>
      </c>
    </row>
    <row r="3460" spans="1:17">
      <c r="A3460" t="s">
        <v>25471</v>
      </c>
      <c r="B3460" t="s">
        <v>25472</v>
      </c>
      <c r="C3460" t="s">
        <v>25473</v>
      </c>
      <c r="D3460" s="4">
        <v>45795.311331018522</v>
      </c>
      <c r="E3460" s="4">
        <v>45801.770833333336</v>
      </c>
      <c r="F3460" s="4">
        <v>45801.809027777781</v>
      </c>
      <c r="G3460" s="4"/>
      <c r="H3460" t="s">
        <v>3155</v>
      </c>
      <c r="I3460" t="s">
        <v>3240</v>
      </c>
      <c r="J3460">
        <v>0</v>
      </c>
      <c r="K3460" t="s">
        <v>3157</v>
      </c>
      <c r="L3460" t="s">
        <v>3593</v>
      </c>
      <c r="M3460" t="s">
        <v>549</v>
      </c>
      <c r="N3460" t="s">
        <v>559</v>
      </c>
      <c r="O3460" t="s">
        <v>504</v>
      </c>
      <c r="P3460" t="s">
        <v>325</v>
      </c>
      <c r="Q3460" t="s">
        <v>340</v>
      </c>
    </row>
    <row r="3461" spans="1:17">
      <c r="A3461" t="s">
        <v>4205</v>
      </c>
      <c r="B3461" t="s">
        <v>4757</v>
      </c>
      <c r="C3461" t="s">
        <v>25474</v>
      </c>
      <c r="D3461" s="4">
        <v>45795.306516203702</v>
      </c>
      <c r="E3461" s="4">
        <v>45799.4375</v>
      </c>
      <c r="F3461" s="4">
        <v>45799.454861111109</v>
      </c>
      <c r="G3461" s="4">
        <v>45799.435243055559</v>
      </c>
      <c r="H3461" t="s">
        <v>3155</v>
      </c>
      <c r="I3461" t="s">
        <v>3171</v>
      </c>
      <c r="J3461">
        <v>1001</v>
      </c>
      <c r="K3461" t="s">
        <v>3157</v>
      </c>
      <c r="L3461" t="s">
        <v>3564</v>
      </c>
      <c r="M3461" t="s">
        <v>549</v>
      </c>
      <c r="N3461" t="s">
        <v>550</v>
      </c>
      <c r="O3461" t="s">
        <v>136</v>
      </c>
      <c r="P3461" t="s">
        <v>147</v>
      </c>
      <c r="Q3461" t="s">
        <v>260</v>
      </c>
    </row>
    <row r="3462" spans="1:17">
      <c r="A3462" t="s">
        <v>33233</v>
      </c>
      <c r="B3462" t="s">
        <v>33234</v>
      </c>
      <c r="C3462" t="s">
        <v>33267</v>
      </c>
      <c r="D3462" s="4">
        <v>45795.305324074077</v>
      </c>
      <c r="E3462" s="4">
        <v>45798.333333333336</v>
      </c>
      <c r="F3462" s="4">
        <v>45798.350694444445</v>
      </c>
      <c r="G3462" s="4"/>
      <c r="H3462" t="s">
        <v>3155</v>
      </c>
      <c r="I3462" t="s">
        <v>3184</v>
      </c>
      <c r="J3462">
        <v>1001</v>
      </c>
      <c r="K3462" t="s">
        <v>3157</v>
      </c>
      <c r="L3462" t="s">
        <v>3245</v>
      </c>
      <c r="M3462" t="s">
        <v>549</v>
      </c>
      <c r="N3462" t="s">
        <v>550</v>
      </c>
      <c r="O3462" t="s">
        <v>136</v>
      </c>
      <c r="P3462" t="s">
        <v>147</v>
      </c>
      <c r="Q3462" t="s">
        <v>21124</v>
      </c>
    </row>
    <row r="3463" spans="1:17">
      <c r="A3463" t="s">
        <v>25475</v>
      </c>
      <c r="B3463" t="s">
        <v>25476</v>
      </c>
      <c r="C3463" t="s">
        <v>25477</v>
      </c>
      <c r="D3463" s="4">
        <v>45795.305173611108</v>
      </c>
      <c r="E3463" s="4">
        <v>45796.416666666664</v>
      </c>
      <c r="F3463" s="4">
        <v>45796.454861111109</v>
      </c>
      <c r="G3463" s="4"/>
      <c r="H3463" t="s">
        <v>3155</v>
      </c>
      <c r="I3463" t="s">
        <v>3240</v>
      </c>
      <c r="J3463">
        <v>1002</v>
      </c>
      <c r="K3463" t="s">
        <v>3157</v>
      </c>
      <c r="L3463" t="s">
        <v>3245</v>
      </c>
      <c r="M3463" t="s">
        <v>549</v>
      </c>
      <c r="N3463" t="s">
        <v>550</v>
      </c>
      <c r="O3463" t="s">
        <v>136</v>
      </c>
      <c r="P3463" t="s">
        <v>147</v>
      </c>
      <c r="Q3463" t="s">
        <v>21124</v>
      </c>
    </row>
    <row r="3464" spans="1:17">
      <c r="A3464" t="s">
        <v>25478</v>
      </c>
      <c r="B3464" t="s">
        <v>25479</v>
      </c>
      <c r="C3464" t="s">
        <v>25480</v>
      </c>
      <c r="D3464" s="4">
        <v>45795.304571759261</v>
      </c>
      <c r="E3464" s="4">
        <v>45795.833333333336</v>
      </c>
      <c r="F3464" s="4">
        <v>45795.850694444445</v>
      </c>
      <c r="G3464" s="4">
        <v>45795.838136574072</v>
      </c>
      <c r="H3464" t="s">
        <v>3155</v>
      </c>
      <c r="I3464" t="s">
        <v>3175</v>
      </c>
      <c r="J3464">
        <v>0</v>
      </c>
      <c r="K3464" t="s">
        <v>3157</v>
      </c>
      <c r="L3464" t="s">
        <v>3564</v>
      </c>
      <c r="M3464" t="s">
        <v>549</v>
      </c>
      <c r="N3464" t="s">
        <v>550</v>
      </c>
      <c r="O3464" t="s">
        <v>551</v>
      </c>
      <c r="P3464" t="s">
        <v>149</v>
      </c>
      <c r="Q3464" t="s">
        <v>210</v>
      </c>
    </row>
    <row r="3465" spans="1:17">
      <c r="A3465" t="s">
        <v>24967</v>
      </c>
      <c r="B3465" t="s">
        <v>25481</v>
      </c>
      <c r="C3465" t="s">
        <v>25482</v>
      </c>
      <c r="D3465" s="4">
        <v>45795.301655092589</v>
      </c>
      <c r="E3465" s="4">
        <v>45795.875</v>
      </c>
      <c r="F3465" s="4">
        <v>45795.892361111109</v>
      </c>
      <c r="G3465" s="4">
        <v>45795.872430555559</v>
      </c>
      <c r="H3465" t="s">
        <v>3155</v>
      </c>
      <c r="I3465" t="s">
        <v>3291</v>
      </c>
      <c r="J3465">
        <v>0</v>
      </c>
      <c r="K3465" t="s">
        <v>3194</v>
      </c>
      <c r="L3465" t="s">
        <v>3564</v>
      </c>
      <c r="M3465" t="s">
        <v>549</v>
      </c>
      <c r="N3465" t="s">
        <v>550</v>
      </c>
      <c r="O3465" t="s">
        <v>136</v>
      </c>
      <c r="P3465" t="s">
        <v>283</v>
      </c>
      <c r="Q3465" t="s">
        <v>432</v>
      </c>
    </row>
    <row r="3466" spans="1:17">
      <c r="A3466" t="s">
        <v>24967</v>
      </c>
      <c r="B3466" t="s">
        <v>24968</v>
      </c>
      <c r="C3466" t="s">
        <v>25483</v>
      </c>
      <c r="D3466" s="4">
        <v>45795.299837962964</v>
      </c>
      <c r="E3466" s="4">
        <v>45796.833333333336</v>
      </c>
      <c r="F3466" s="4">
        <v>45796.871527777781</v>
      </c>
      <c r="G3466" s="4"/>
      <c r="H3466" t="s">
        <v>3155</v>
      </c>
      <c r="I3466" t="s">
        <v>3209</v>
      </c>
      <c r="J3466">
        <v>0</v>
      </c>
      <c r="K3466" t="s">
        <v>3227</v>
      </c>
      <c r="L3466" t="s">
        <v>3245</v>
      </c>
      <c r="M3466" t="s">
        <v>549</v>
      </c>
      <c r="N3466" t="s">
        <v>550</v>
      </c>
      <c r="O3466" t="s">
        <v>136</v>
      </c>
      <c r="P3466" t="s">
        <v>283</v>
      </c>
      <c r="Q3466" t="s">
        <v>286</v>
      </c>
    </row>
    <row r="3467" spans="1:17">
      <c r="A3467" t="s">
        <v>25169</v>
      </c>
      <c r="B3467" t="s">
        <v>25484</v>
      </c>
      <c r="C3467" t="s">
        <v>25485</v>
      </c>
      <c r="D3467" s="4">
        <v>45795.293946759259</v>
      </c>
      <c r="E3467" s="4">
        <v>45801.666666666664</v>
      </c>
      <c r="F3467" s="4">
        <v>45801.684027777781</v>
      </c>
      <c r="G3467" s="4">
        <v>45801.666747685187</v>
      </c>
      <c r="H3467" t="s">
        <v>3155</v>
      </c>
      <c r="I3467" t="s">
        <v>3175</v>
      </c>
      <c r="J3467">
        <v>1001</v>
      </c>
      <c r="K3467" t="s">
        <v>3194</v>
      </c>
      <c r="L3467" t="s">
        <v>3564</v>
      </c>
      <c r="M3467" t="s">
        <v>549</v>
      </c>
      <c r="N3467" t="s">
        <v>559</v>
      </c>
      <c r="O3467" t="s">
        <v>504</v>
      </c>
      <c r="P3467" t="s">
        <v>325</v>
      </c>
      <c r="Q3467" t="s">
        <v>335</v>
      </c>
    </row>
    <row r="3468" spans="1:17">
      <c r="A3468" t="s">
        <v>25421</v>
      </c>
      <c r="B3468" t="s">
        <v>25422</v>
      </c>
      <c r="C3468" t="s">
        <v>25486</v>
      </c>
      <c r="D3468" s="4">
        <v>45795.29346064815</v>
      </c>
      <c r="E3468" s="4">
        <v>45798.166666666664</v>
      </c>
      <c r="F3468" s="4">
        <v>45798.184027777781</v>
      </c>
      <c r="G3468" s="4"/>
      <c r="H3468" t="s">
        <v>3155</v>
      </c>
      <c r="I3468" t="s">
        <v>3291</v>
      </c>
      <c r="J3468">
        <v>0</v>
      </c>
      <c r="K3468" t="s">
        <v>3194</v>
      </c>
      <c r="L3468" t="s">
        <v>3245</v>
      </c>
      <c r="M3468" t="s">
        <v>549</v>
      </c>
      <c r="N3468" t="s">
        <v>550</v>
      </c>
      <c r="O3468" t="s">
        <v>616</v>
      </c>
      <c r="P3468" t="s">
        <v>314</v>
      </c>
      <c r="Q3468" t="s">
        <v>33152</v>
      </c>
    </row>
    <row r="3469" spans="1:17">
      <c r="A3469" t="s">
        <v>25475</v>
      </c>
      <c r="B3469" t="s">
        <v>25476</v>
      </c>
      <c r="C3469" t="s">
        <v>25487</v>
      </c>
      <c r="D3469" s="4">
        <v>45795.285567129627</v>
      </c>
      <c r="E3469" s="4">
        <v>45796.416666666664</v>
      </c>
      <c r="F3469" s="4">
        <v>45796.434027777781</v>
      </c>
      <c r="G3469" s="4"/>
      <c r="H3469" t="s">
        <v>3155</v>
      </c>
      <c r="I3469" t="s">
        <v>3402</v>
      </c>
      <c r="J3469">
        <v>1002</v>
      </c>
      <c r="K3469" t="s">
        <v>3403</v>
      </c>
      <c r="L3469" t="s">
        <v>3245</v>
      </c>
      <c r="M3469" t="s">
        <v>549</v>
      </c>
      <c r="N3469" t="s">
        <v>550</v>
      </c>
      <c r="O3469" t="s">
        <v>136</v>
      </c>
      <c r="P3469" t="s">
        <v>147</v>
      </c>
      <c r="Q3469" t="s">
        <v>21124</v>
      </c>
    </row>
    <row r="3470" spans="1:17">
      <c r="A3470" t="s">
        <v>25176</v>
      </c>
      <c r="B3470" t="s">
        <v>25177</v>
      </c>
      <c r="C3470" t="s">
        <v>25488</v>
      </c>
      <c r="D3470" s="4">
        <v>45795.284513888888</v>
      </c>
      <c r="E3470" s="4">
        <v>45797.25</v>
      </c>
      <c r="F3470" s="4">
        <v>45797.288194444445</v>
      </c>
      <c r="G3470" s="4"/>
      <c r="H3470" t="s">
        <v>3155</v>
      </c>
      <c r="I3470" t="s">
        <v>3240</v>
      </c>
      <c r="J3470">
        <v>1001</v>
      </c>
      <c r="K3470" t="s">
        <v>3227</v>
      </c>
      <c r="L3470" t="s">
        <v>3245</v>
      </c>
      <c r="M3470" t="s">
        <v>549</v>
      </c>
      <c r="N3470" t="s">
        <v>550</v>
      </c>
      <c r="O3470" t="s">
        <v>136</v>
      </c>
      <c r="P3470" t="s">
        <v>147</v>
      </c>
      <c r="Q3470" t="s">
        <v>253</v>
      </c>
    </row>
    <row r="3471" spans="1:17">
      <c r="A3471" t="s">
        <v>25489</v>
      </c>
      <c r="B3471" t="s">
        <v>25490</v>
      </c>
      <c r="C3471" t="s">
        <v>25491</v>
      </c>
      <c r="D3471" s="4">
        <v>45795.283634259256</v>
      </c>
      <c r="E3471" s="4">
        <v>45795.833333333336</v>
      </c>
      <c r="F3471" s="4">
        <v>45795.850694444445</v>
      </c>
      <c r="G3471" s="4"/>
      <c r="H3471" t="s">
        <v>3155</v>
      </c>
      <c r="I3471" t="s">
        <v>3171</v>
      </c>
      <c r="J3471">
        <v>1001</v>
      </c>
      <c r="K3471" t="s">
        <v>3157</v>
      </c>
      <c r="L3471" t="s">
        <v>3245</v>
      </c>
      <c r="M3471" t="s">
        <v>549</v>
      </c>
      <c r="N3471" t="s">
        <v>550</v>
      </c>
      <c r="O3471" t="s">
        <v>616</v>
      </c>
      <c r="P3471" t="s">
        <v>314</v>
      </c>
      <c r="Q3471" t="s">
        <v>316</v>
      </c>
    </row>
    <row r="3472" spans="1:17">
      <c r="A3472" t="s">
        <v>25475</v>
      </c>
      <c r="B3472" t="s">
        <v>25476</v>
      </c>
      <c r="C3472" t="s">
        <v>25492</v>
      </c>
      <c r="D3472" s="4">
        <v>45795.282627314817</v>
      </c>
      <c r="E3472" s="4">
        <v>45796.416666666664</v>
      </c>
      <c r="F3472" s="4">
        <v>45796.454861111109</v>
      </c>
      <c r="G3472" s="4"/>
      <c r="H3472" t="s">
        <v>3155</v>
      </c>
      <c r="I3472" t="s">
        <v>3240</v>
      </c>
      <c r="J3472">
        <v>0</v>
      </c>
      <c r="K3472" t="s">
        <v>3157</v>
      </c>
      <c r="L3472" t="s">
        <v>3245</v>
      </c>
      <c r="M3472" t="s">
        <v>549</v>
      </c>
      <c r="N3472" t="s">
        <v>550</v>
      </c>
      <c r="O3472" t="s">
        <v>136</v>
      </c>
      <c r="P3472" t="s">
        <v>147</v>
      </c>
      <c r="Q3472" t="s">
        <v>21124</v>
      </c>
    </row>
    <row r="3473" spans="1:17">
      <c r="A3473" t="s">
        <v>24793</v>
      </c>
      <c r="B3473" t="s">
        <v>24794</v>
      </c>
      <c r="C3473" t="s">
        <v>25493</v>
      </c>
      <c r="D3473" s="4">
        <v>45795.279363425929</v>
      </c>
      <c r="E3473" s="4">
        <v>45797.375</v>
      </c>
      <c r="F3473" s="4">
        <v>45797.392361111109</v>
      </c>
      <c r="G3473" s="4"/>
      <c r="H3473" t="s">
        <v>3155</v>
      </c>
      <c r="I3473" t="s">
        <v>3586</v>
      </c>
      <c r="J3473">
        <v>1</v>
      </c>
      <c r="K3473" t="s">
        <v>3198</v>
      </c>
      <c r="L3473" t="s">
        <v>3245</v>
      </c>
      <c r="M3473" t="s">
        <v>549</v>
      </c>
      <c r="N3473" t="s">
        <v>550</v>
      </c>
      <c r="O3473" t="s">
        <v>1923</v>
      </c>
      <c r="P3473" t="s">
        <v>1924</v>
      </c>
      <c r="Q3473" t="s">
        <v>3180</v>
      </c>
    </row>
    <row r="3474" spans="1:17">
      <c r="A3474" t="s">
        <v>33268</v>
      </c>
      <c r="B3474" t="s">
        <v>33269</v>
      </c>
      <c r="C3474" t="s">
        <v>33270</v>
      </c>
      <c r="D3474" s="4">
        <v>45795.277662037035</v>
      </c>
      <c r="E3474" s="4">
        <v>45796.25</v>
      </c>
      <c r="F3474" s="4">
        <v>45796.267361111109</v>
      </c>
      <c r="G3474" s="4">
        <v>45796.249039351853</v>
      </c>
      <c r="H3474" t="s">
        <v>3155</v>
      </c>
      <c r="I3474" t="s">
        <v>3171</v>
      </c>
      <c r="J3474">
        <v>1001</v>
      </c>
      <c r="K3474" t="s">
        <v>3157</v>
      </c>
      <c r="L3474" t="s">
        <v>3564</v>
      </c>
      <c r="M3474" t="s">
        <v>549</v>
      </c>
      <c r="N3474" t="s">
        <v>559</v>
      </c>
      <c r="O3474" t="s">
        <v>469</v>
      </c>
      <c r="P3474" t="s">
        <v>180</v>
      </c>
      <c r="Q3474" t="s">
        <v>14107</v>
      </c>
    </row>
    <row r="3475" spans="1:17">
      <c r="A3475" t="s">
        <v>9773</v>
      </c>
      <c r="B3475" t="s">
        <v>9774</v>
      </c>
      <c r="C3475" t="s">
        <v>25494</v>
      </c>
      <c r="D3475" s="4">
        <v>45795.277430555558</v>
      </c>
      <c r="E3475" s="4">
        <v>45802.333333333336</v>
      </c>
      <c r="F3475" s="4">
        <v>45802.350694444445</v>
      </c>
      <c r="G3475" s="4">
        <v>45802.332465277781</v>
      </c>
      <c r="H3475" t="s">
        <v>3155</v>
      </c>
      <c r="I3475" t="s">
        <v>3175</v>
      </c>
      <c r="J3475">
        <v>0</v>
      </c>
      <c r="K3475" t="s">
        <v>3157</v>
      </c>
      <c r="L3475" t="s">
        <v>3564</v>
      </c>
      <c r="M3475" t="s">
        <v>549</v>
      </c>
      <c r="N3475" t="s">
        <v>550</v>
      </c>
      <c r="O3475" t="s">
        <v>551</v>
      </c>
      <c r="P3475" t="s">
        <v>242</v>
      </c>
      <c r="Q3475" t="s">
        <v>249</v>
      </c>
    </row>
    <row r="3476" spans="1:17">
      <c r="A3476" t="s">
        <v>25495</v>
      </c>
      <c r="B3476" t="s">
        <v>25496</v>
      </c>
      <c r="C3476" t="s">
        <v>25497</v>
      </c>
      <c r="D3476" s="4">
        <v>45795.276296296295</v>
      </c>
      <c r="E3476" s="4">
        <v>45796.333333333336</v>
      </c>
      <c r="F3476" s="4">
        <v>45796.371527777781</v>
      </c>
      <c r="G3476" s="4"/>
      <c r="H3476" t="s">
        <v>3155</v>
      </c>
      <c r="I3476" t="s">
        <v>3156</v>
      </c>
      <c r="J3476">
        <v>0</v>
      </c>
      <c r="K3476" t="s">
        <v>3157</v>
      </c>
      <c r="L3476" t="s">
        <v>3245</v>
      </c>
      <c r="M3476" t="s">
        <v>549</v>
      </c>
      <c r="N3476" t="s">
        <v>550</v>
      </c>
      <c r="O3476" t="s">
        <v>136</v>
      </c>
      <c r="P3476" t="s">
        <v>264</v>
      </c>
      <c r="Q3476" t="s">
        <v>266</v>
      </c>
    </row>
    <row r="3477" spans="1:17">
      <c r="A3477" t="s">
        <v>25498</v>
      </c>
      <c r="B3477" t="s">
        <v>25499</v>
      </c>
      <c r="C3477" t="s">
        <v>25500</v>
      </c>
      <c r="D3477" s="4">
        <v>45795.276284722226</v>
      </c>
      <c r="E3477" s="4">
        <v>45801.666666666664</v>
      </c>
      <c r="F3477" s="4">
        <v>45801.684027777781</v>
      </c>
      <c r="G3477" s="4">
        <v>45801.673020833332</v>
      </c>
      <c r="H3477" t="s">
        <v>3155</v>
      </c>
      <c r="I3477" t="s">
        <v>3175</v>
      </c>
      <c r="J3477">
        <v>0</v>
      </c>
      <c r="K3477" t="s">
        <v>3157</v>
      </c>
      <c r="L3477" t="s">
        <v>3564</v>
      </c>
      <c r="M3477" t="s">
        <v>549</v>
      </c>
      <c r="N3477" t="s">
        <v>550</v>
      </c>
      <c r="O3477" t="s">
        <v>136</v>
      </c>
      <c r="P3477" t="s">
        <v>143</v>
      </c>
      <c r="Q3477" t="s">
        <v>298</v>
      </c>
    </row>
    <row r="3478" spans="1:17">
      <c r="A3478" t="s">
        <v>25501</v>
      </c>
      <c r="B3478" t="s">
        <v>25502</v>
      </c>
      <c r="C3478" t="s">
        <v>25503</v>
      </c>
      <c r="D3478" s="4">
        <v>45795.275462962964</v>
      </c>
      <c r="E3478" s="4">
        <v>45796.395833333336</v>
      </c>
      <c r="F3478" s="4">
        <v>45796.413194444445</v>
      </c>
      <c r="G3478" s="4">
        <v>45796.395821759259</v>
      </c>
      <c r="H3478" t="s">
        <v>3155</v>
      </c>
      <c r="I3478" t="s">
        <v>3162</v>
      </c>
      <c r="J3478">
        <v>0</v>
      </c>
      <c r="K3478" t="s">
        <v>3252</v>
      </c>
      <c r="L3478" t="s">
        <v>3564</v>
      </c>
      <c r="M3478" t="s">
        <v>549</v>
      </c>
      <c r="N3478" t="s">
        <v>550</v>
      </c>
      <c r="O3478" t="s">
        <v>1923</v>
      </c>
      <c r="P3478" t="s">
        <v>1924</v>
      </c>
      <c r="Q3478" t="s">
        <v>3180</v>
      </c>
    </row>
    <row r="3479" spans="1:17">
      <c r="A3479" t="s">
        <v>33268</v>
      </c>
      <c r="B3479" t="s">
        <v>33271</v>
      </c>
      <c r="C3479" t="s">
        <v>33272</v>
      </c>
      <c r="D3479" s="4">
        <v>45795.274143518516</v>
      </c>
      <c r="E3479" s="4">
        <v>45796.25</v>
      </c>
      <c r="F3479" s="4">
        <v>45796.267361111109</v>
      </c>
      <c r="G3479" s="4">
        <v>45796.249803240738</v>
      </c>
      <c r="H3479" t="s">
        <v>3155</v>
      </c>
      <c r="I3479" t="s">
        <v>3171</v>
      </c>
      <c r="J3479">
        <v>0</v>
      </c>
      <c r="K3479" t="s">
        <v>3194</v>
      </c>
      <c r="L3479" t="s">
        <v>3564</v>
      </c>
      <c r="M3479" t="s">
        <v>549</v>
      </c>
      <c r="N3479" t="s">
        <v>559</v>
      </c>
      <c r="O3479" t="s">
        <v>469</v>
      </c>
      <c r="P3479" t="s">
        <v>180</v>
      </c>
      <c r="Q3479" t="s">
        <v>14107</v>
      </c>
    </row>
    <row r="3480" spans="1:17">
      <c r="A3480" t="s">
        <v>21456</v>
      </c>
      <c r="B3480" t="s">
        <v>21457</v>
      </c>
      <c r="C3480" t="s">
        <v>25504</v>
      </c>
      <c r="D3480" s="4">
        <v>45795.272164351853</v>
      </c>
      <c r="E3480" s="4">
        <v>45801.666666666664</v>
      </c>
      <c r="F3480" s="4">
        <v>45801.704861111109</v>
      </c>
      <c r="G3480" s="4"/>
      <c r="H3480" t="s">
        <v>3155</v>
      </c>
      <c r="I3480" t="s">
        <v>3240</v>
      </c>
      <c r="J3480">
        <v>0</v>
      </c>
      <c r="K3480" t="s">
        <v>3157</v>
      </c>
      <c r="L3480" t="s">
        <v>3245</v>
      </c>
      <c r="M3480" t="s">
        <v>549</v>
      </c>
      <c r="N3480" t="s">
        <v>550</v>
      </c>
      <c r="O3480" t="s">
        <v>136</v>
      </c>
      <c r="P3480" t="s">
        <v>143</v>
      </c>
      <c r="Q3480" t="s">
        <v>301</v>
      </c>
    </row>
    <row r="3481" spans="1:17">
      <c r="A3481" t="s">
        <v>25495</v>
      </c>
      <c r="B3481" t="s">
        <v>25496</v>
      </c>
      <c r="C3481" t="s">
        <v>25505</v>
      </c>
      <c r="D3481" s="4">
        <v>45795.27103009259</v>
      </c>
      <c r="E3481" s="4">
        <v>45796.333333333336</v>
      </c>
      <c r="F3481" s="4">
        <v>45796.371527777781</v>
      </c>
      <c r="G3481" s="4"/>
      <c r="H3481" t="s">
        <v>3155</v>
      </c>
      <c r="I3481" t="s">
        <v>3156</v>
      </c>
      <c r="J3481">
        <v>0</v>
      </c>
      <c r="K3481" t="s">
        <v>3157</v>
      </c>
      <c r="L3481" t="s">
        <v>3245</v>
      </c>
      <c r="M3481" t="s">
        <v>549</v>
      </c>
      <c r="N3481" t="s">
        <v>550</v>
      </c>
      <c r="O3481" t="s">
        <v>136</v>
      </c>
      <c r="P3481" t="s">
        <v>264</v>
      </c>
      <c r="Q3481" t="s">
        <v>266</v>
      </c>
    </row>
    <row r="3482" spans="1:17">
      <c r="A3482" t="s">
        <v>25506</v>
      </c>
      <c r="B3482" t="s">
        <v>25507</v>
      </c>
      <c r="C3482" t="s">
        <v>25508</v>
      </c>
      <c r="D3482" s="4">
        <v>45795.269560185188</v>
      </c>
      <c r="E3482" s="4">
        <v>45801.875</v>
      </c>
      <c r="F3482" s="4">
        <v>45801.913194444445</v>
      </c>
      <c r="G3482" s="4"/>
      <c r="H3482" t="s">
        <v>3155</v>
      </c>
      <c r="I3482" t="s">
        <v>3209</v>
      </c>
      <c r="J3482">
        <v>0</v>
      </c>
      <c r="K3482" t="s">
        <v>3157</v>
      </c>
      <c r="L3482" t="s">
        <v>3245</v>
      </c>
      <c r="M3482" t="s">
        <v>549</v>
      </c>
      <c r="N3482" t="s">
        <v>550</v>
      </c>
      <c r="O3482" t="s">
        <v>551</v>
      </c>
      <c r="P3482" t="s">
        <v>149</v>
      </c>
      <c r="Q3482" t="s">
        <v>204</v>
      </c>
    </row>
    <row r="3483" spans="1:17">
      <c r="A3483" t="s">
        <v>25509</v>
      </c>
      <c r="B3483" t="s">
        <v>25510</v>
      </c>
      <c r="C3483" t="s">
        <v>25511</v>
      </c>
      <c r="D3483" s="4">
        <v>45795.268460648149</v>
      </c>
      <c r="E3483" s="4">
        <v>45815.791666666664</v>
      </c>
      <c r="F3483" s="4">
        <v>45815.829861111109</v>
      </c>
      <c r="G3483" s="4"/>
      <c r="H3483" t="s">
        <v>3155</v>
      </c>
      <c r="I3483" t="s">
        <v>3240</v>
      </c>
      <c r="J3483">
        <v>1001</v>
      </c>
      <c r="K3483" t="s">
        <v>3157</v>
      </c>
      <c r="L3483" t="s">
        <v>3158</v>
      </c>
      <c r="M3483" t="s">
        <v>549</v>
      </c>
      <c r="N3483" t="s">
        <v>559</v>
      </c>
      <c r="O3483" t="s">
        <v>504</v>
      </c>
      <c r="P3483" t="s">
        <v>325</v>
      </c>
      <c r="Q3483" t="s">
        <v>334</v>
      </c>
    </row>
    <row r="3484" spans="1:17">
      <c r="A3484" t="s">
        <v>25258</v>
      </c>
      <c r="B3484" t="s">
        <v>25259</v>
      </c>
      <c r="C3484" t="s">
        <v>25512</v>
      </c>
      <c r="D3484" s="4">
        <v>45795.265613425923</v>
      </c>
      <c r="E3484" s="4">
        <v>45796.375</v>
      </c>
      <c r="F3484" s="4">
        <v>45796.392361111109</v>
      </c>
      <c r="G3484" s="4"/>
      <c r="H3484" t="s">
        <v>3155</v>
      </c>
      <c r="I3484" t="s">
        <v>3175</v>
      </c>
      <c r="J3484">
        <v>1001</v>
      </c>
      <c r="K3484" t="s">
        <v>3194</v>
      </c>
      <c r="L3484" t="s">
        <v>3245</v>
      </c>
      <c r="M3484" t="s">
        <v>549</v>
      </c>
      <c r="N3484" t="s">
        <v>559</v>
      </c>
      <c r="O3484" t="s">
        <v>469</v>
      </c>
      <c r="P3484" t="s">
        <v>180</v>
      </c>
      <c r="Q3484" t="s">
        <v>181</v>
      </c>
    </row>
    <row r="3485" spans="1:17">
      <c r="A3485" t="s">
        <v>25513</v>
      </c>
      <c r="B3485" t="s">
        <v>25514</v>
      </c>
      <c r="C3485" t="s">
        <v>25515</v>
      </c>
      <c r="D3485" s="4">
        <v>45795.26295138889</v>
      </c>
      <c r="E3485" s="4">
        <v>45795.979166666664</v>
      </c>
      <c r="F3485" s="4">
        <v>45795.996527777781</v>
      </c>
      <c r="G3485" s="4">
        <v>45795.979571759257</v>
      </c>
      <c r="H3485" t="s">
        <v>3155</v>
      </c>
      <c r="I3485" t="s">
        <v>3171</v>
      </c>
      <c r="J3485">
        <v>1001</v>
      </c>
      <c r="K3485" t="s">
        <v>3157</v>
      </c>
      <c r="L3485" t="s">
        <v>3564</v>
      </c>
      <c r="M3485" t="s">
        <v>549</v>
      </c>
      <c r="N3485" t="s">
        <v>550</v>
      </c>
      <c r="O3485" t="s">
        <v>551</v>
      </c>
      <c r="P3485" t="s">
        <v>242</v>
      </c>
      <c r="Q3485" t="s">
        <v>243</v>
      </c>
    </row>
    <row r="3486" spans="1:17">
      <c r="A3486" t="s">
        <v>25366</v>
      </c>
      <c r="B3486" t="s">
        <v>25367</v>
      </c>
      <c r="C3486" t="s">
        <v>25516</v>
      </c>
      <c r="D3486" s="4">
        <v>45795.254224537035</v>
      </c>
      <c r="E3486" s="4">
        <v>45795.9375</v>
      </c>
      <c r="F3486" s="4">
        <v>45795.954861111109</v>
      </c>
      <c r="G3486" s="4"/>
      <c r="H3486" t="s">
        <v>3155</v>
      </c>
      <c r="I3486" t="s">
        <v>3162</v>
      </c>
      <c r="J3486">
        <v>0</v>
      </c>
      <c r="K3486" t="s">
        <v>3198</v>
      </c>
      <c r="L3486" t="s">
        <v>3245</v>
      </c>
      <c r="M3486" t="s">
        <v>549</v>
      </c>
      <c r="N3486" t="s">
        <v>550</v>
      </c>
      <c r="O3486" t="s">
        <v>1923</v>
      </c>
      <c r="P3486" t="s">
        <v>1924</v>
      </c>
      <c r="Q3486" t="s">
        <v>3180</v>
      </c>
    </row>
    <row r="3487" spans="1:17">
      <c r="A3487" t="s">
        <v>23510</v>
      </c>
      <c r="B3487" t="s">
        <v>23511</v>
      </c>
      <c r="C3487" t="s">
        <v>25517</v>
      </c>
      <c r="D3487" s="4">
        <v>45795.250034722223</v>
      </c>
      <c r="E3487" s="4">
        <v>45796.3125</v>
      </c>
      <c r="F3487" s="4">
        <v>45796.350694444445</v>
      </c>
      <c r="G3487" s="4"/>
      <c r="H3487" t="s">
        <v>3155</v>
      </c>
      <c r="I3487" t="s">
        <v>3156</v>
      </c>
      <c r="J3487">
        <v>0</v>
      </c>
      <c r="K3487" t="s">
        <v>3194</v>
      </c>
      <c r="L3487" t="s">
        <v>3245</v>
      </c>
      <c r="M3487" t="s">
        <v>549</v>
      </c>
      <c r="N3487" t="s">
        <v>550</v>
      </c>
      <c r="O3487" t="s">
        <v>551</v>
      </c>
      <c r="P3487" t="s">
        <v>149</v>
      </c>
      <c r="Q3487" t="s">
        <v>202</v>
      </c>
    </row>
    <row r="3488" spans="1:17">
      <c r="A3488" t="s">
        <v>25518</v>
      </c>
      <c r="B3488" t="s">
        <v>25519</v>
      </c>
      <c r="C3488" t="s">
        <v>25520</v>
      </c>
      <c r="D3488" s="4">
        <v>45795.249178240738</v>
      </c>
      <c r="E3488" s="4">
        <v>45801.583333333336</v>
      </c>
      <c r="F3488" s="4">
        <v>45801.600694444445</v>
      </c>
      <c r="G3488" s="4">
        <v>45801.582696759258</v>
      </c>
      <c r="H3488" t="s">
        <v>3155</v>
      </c>
      <c r="I3488" t="s">
        <v>3162</v>
      </c>
      <c r="J3488">
        <v>0</v>
      </c>
      <c r="K3488" t="s">
        <v>3227</v>
      </c>
      <c r="L3488" t="s">
        <v>3564</v>
      </c>
      <c r="M3488" t="s">
        <v>549</v>
      </c>
      <c r="N3488" t="s">
        <v>550</v>
      </c>
      <c r="O3488" t="s">
        <v>1923</v>
      </c>
      <c r="P3488" t="s">
        <v>1924</v>
      </c>
      <c r="Q3488" t="s">
        <v>3394</v>
      </c>
    </row>
    <row r="3489" spans="1:17">
      <c r="A3489" t="s">
        <v>25521</v>
      </c>
      <c r="B3489" t="s">
        <v>25522</v>
      </c>
      <c r="C3489" t="s">
        <v>25523</v>
      </c>
      <c r="D3489" s="4">
        <v>45795.24796296296</v>
      </c>
      <c r="E3489" s="4">
        <v>45801.125</v>
      </c>
      <c r="F3489" s="4">
        <v>45801.142361111109</v>
      </c>
      <c r="G3489" s="4"/>
      <c r="H3489" t="s">
        <v>3155</v>
      </c>
      <c r="I3489" t="s">
        <v>3184</v>
      </c>
      <c r="J3489">
        <v>1001</v>
      </c>
      <c r="K3489" t="s">
        <v>3157</v>
      </c>
      <c r="L3489" t="s">
        <v>3245</v>
      </c>
      <c r="M3489" t="s">
        <v>549</v>
      </c>
      <c r="N3489" t="s">
        <v>550</v>
      </c>
      <c r="O3489" t="s">
        <v>136</v>
      </c>
      <c r="P3489" t="s">
        <v>143</v>
      </c>
      <c r="Q3489" t="s">
        <v>300</v>
      </c>
    </row>
    <row r="3490" spans="1:17">
      <c r="A3490" t="s">
        <v>33273</v>
      </c>
      <c r="B3490" t="s">
        <v>33274</v>
      </c>
      <c r="C3490" t="s">
        <v>33275</v>
      </c>
      <c r="D3490" s="4">
        <v>45795.245879629627</v>
      </c>
      <c r="E3490" s="4">
        <v>45795.875</v>
      </c>
      <c r="F3490" s="4">
        <v>45795.913194444445</v>
      </c>
      <c r="G3490" s="4">
        <v>45795.87568287037</v>
      </c>
      <c r="H3490" t="s">
        <v>3155</v>
      </c>
      <c r="I3490" t="s">
        <v>3156</v>
      </c>
      <c r="J3490">
        <v>0</v>
      </c>
      <c r="K3490" t="s">
        <v>3194</v>
      </c>
      <c r="L3490" t="s">
        <v>3564</v>
      </c>
      <c r="M3490" t="s">
        <v>549</v>
      </c>
      <c r="N3490" t="s">
        <v>559</v>
      </c>
      <c r="O3490" t="s">
        <v>469</v>
      </c>
      <c r="P3490" t="s">
        <v>180</v>
      </c>
      <c r="Q3490" t="s">
        <v>14107</v>
      </c>
    </row>
    <row r="3491" spans="1:17">
      <c r="A3491" t="s">
        <v>33273</v>
      </c>
      <c r="B3491" t="s">
        <v>33274</v>
      </c>
      <c r="C3491" t="s">
        <v>33276</v>
      </c>
      <c r="D3491" s="4">
        <v>45795.242986111109</v>
      </c>
      <c r="E3491" s="4">
        <v>45796.875</v>
      </c>
      <c r="F3491" s="4">
        <v>45796.913194444445</v>
      </c>
      <c r="G3491" s="4"/>
      <c r="H3491" t="s">
        <v>3155</v>
      </c>
      <c r="I3491" t="s">
        <v>3156</v>
      </c>
      <c r="J3491">
        <v>0</v>
      </c>
      <c r="K3491" t="s">
        <v>3194</v>
      </c>
      <c r="L3491" t="s">
        <v>3245</v>
      </c>
      <c r="M3491" t="s">
        <v>549</v>
      </c>
      <c r="N3491" t="s">
        <v>559</v>
      </c>
      <c r="O3491" t="s">
        <v>469</v>
      </c>
      <c r="P3491" t="s">
        <v>180</v>
      </c>
      <c r="Q3491" t="s">
        <v>14107</v>
      </c>
    </row>
    <row r="3492" spans="1:17">
      <c r="A3492" t="s">
        <v>25513</v>
      </c>
      <c r="B3492" t="s">
        <v>25524</v>
      </c>
      <c r="C3492" t="s">
        <v>25525</v>
      </c>
      <c r="D3492" s="4">
        <v>45795.238599537035</v>
      </c>
      <c r="E3492" s="4">
        <v>45795.979166666664</v>
      </c>
      <c r="F3492" s="4">
        <v>45795.996527777781</v>
      </c>
      <c r="G3492" s="4">
        <v>45795.980370370373</v>
      </c>
      <c r="H3492" t="s">
        <v>3155</v>
      </c>
      <c r="I3492" t="s">
        <v>3171</v>
      </c>
      <c r="J3492">
        <v>1002</v>
      </c>
      <c r="K3492" t="s">
        <v>3157</v>
      </c>
      <c r="L3492" t="s">
        <v>3564</v>
      </c>
      <c r="M3492" t="s">
        <v>549</v>
      </c>
      <c r="N3492" t="s">
        <v>550</v>
      </c>
      <c r="O3492" t="s">
        <v>551</v>
      </c>
      <c r="P3492" t="s">
        <v>242</v>
      </c>
      <c r="Q3492" t="s">
        <v>243</v>
      </c>
    </row>
    <row r="3493" spans="1:17">
      <c r="A3493" t="s">
        <v>24742</v>
      </c>
      <c r="B3493" t="s">
        <v>24743</v>
      </c>
      <c r="C3493" t="s">
        <v>25526</v>
      </c>
      <c r="D3493" s="4">
        <v>45795.233391203707</v>
      </c>
      <c r="E3493" s="4">
        <v>45798.375</v>
      </c>
      <c r="F3493" s="4">
        <v>45798.392361111109</v>
      </c>
      <c r="G3493" s="4"/>
      <c r="H3493" t="s">
        <v>3155</v>
      </c>
      <c r="I3493" t="s">
        <v>3175</v>
      </c>
      <c r="J3493">
        <v>0</v>
      </c>
      <c r="K3493" t="s">
        <v>3157</v>
      </c>
      <c r="L3493" t="s">
        <v>3245</v>
      </c>
      <c r="M3493" t="s">
        <v>549</v>
      </c>
      <c r="N3493" t="s">
        <v>550</v>
      </c>
      <c r="O3493" t="s">
        <v>551</v>
      </c>
      <c r="P3493" t="s">
        <v>242</v>
      </c>
      <c r="Q3493" t="s">
        <v>246</v>
      </c>
    </row>
    <row r="3494" spans="1:17">
      <c r="A3494" t="s">
        <v>24651</v>
      </c>
      <c r="B3494" t="s">
        <v>25527</v>
      </c>
      <c r="C3494" t="s">
        <v>25528</v>
      </c>
      <c r="D3494" s="4">
        <v>45795.231412037036</v>
      </c>
      <c r="E3494" s="4">
        <v>45795.625</v>
      </c>
      <c r="F3494" s="4">
        <v>45795.642361111109</v>
      </c>
      <c r="G3494" s="4">
        <v>45795.624224537038</v>
      </c>
      <c r="H3494" t="s">
        <v>3155</v>
      </c>
      <c r="I3494" t="s">
        <v>3184</v>
      </c>
      <c r="J3494">
        <v>1002</v>
      </c>
      <c r="K3494" t="s">
        <v>3157</v>
      </c>
      <c r="L3494" t="s">
        <v>3564</v>
      </c>
      <c r="M3494" t="s">
        <v>549</v>
      </c>
      <c r="N3494" t="s">
        <v>550</v>
      </c>
      <c r="O3494" t="s">
        <v>136</v>
      </c>
      <c r="P3494" t="s">
        <v>283</v>
      </c>
      <c r="Q3494" t="s">
        <v>286</v>
      </c>
    </row>
    <row r="3495" spans="1:17">
      <c r="A3495" t="s">
        <v>25529</v>
      </c>
      <c r="B3495" t="s">
        <v>25530</v>
      </c>
      <c r="C3495" t="s">
        <v>25531</v>
      </c>
      <c r="D3495" s="4">
        <v>45795.227638888886</v>
      </c>
      <c r="E3495" s="4">
        <v>45800.854166666664</v>
      </c>
      <c r="F3495" s="4">
        <v>45800.871527777781</v>
      </c>
      <c r="G3495" s="4"/>
      <c r="H3495" t="s">
        <v>3155</v>
      </c>
      <c r="I3495" t="s">
        <v>3171</v>
      </c>
      <c r="J3495">
        <v>0</v>
      </c>
      <c r="K3495" t="s">
        <v>3157</v>
      </c>
      <c r="L3495" t="s">
        <v>3593</v>
      </c>
      <c r="M3495" t="s">
        <v>549</v>
      </c>
      <c r="N3495" t="s">
        <v>550</v>
      </c>
      <c r="O3495" t="s">
        <v>616</v>
      </c>
      <c r="P3495" t="s">
        <v>314</v>
      </c>
      <c r="Q3495" t="s">
        <v>320</v>
      </c>
    </row>
    <row r="3496" spans="1:17">
      <c r="A3496" t="s">
        <v>25532</v>
      </c>
      <c r="B3496" t="s">
        <v>25533</v>
      </c>
      <c r="C3496" t="s">
        <v>25534</v>
      </c>
      <c r="D3496" s="4">
        <v>45795.194502314815</v>
      </c>
      <c r="E3496" s="4">
        <v>45801.916666666664</v>
      </c>
      <c r="F3496" s="4">
        <v>45801.934027777781</v>
      </c>
      <c r="G3496" s="4"/>
      <c r="H3496" t="s">
        <v>3155</v>
      </c>
      <c r="I3496" t="s">
        <v>3291</v>
      </c>
      <c r="J3496">
        <v>0</v>
      </c>
      <c r="K3496" t="s">
        <v>3157</v>
      </c>
      <c r="L3496" t="s">
        <v>3593</v>
      </c>
      <c r="M3496" t="s">
        <v>549</v>
      </c>
      <c r="N3496" t="s">
        <v>550</v>
      </c>
      <c r="O3496" t="s">
        <v>616</v>
      </c>
      <c r="P3496" t="s">
        <v>314</v>
      </c>
      <c r="Q3496" t="s">
        <v>322</v>
      </c>
    </row>
    <row r="3497" spans="1:17">
      <c r="A3497" t="s">
        <v>25535</v>
      </c>
      <c r="B3497" t="s">
        <v>25536</v>
      </c>
      <c r="C3497" t="s">
        <v>25537</v>
      </c>
      <c r="D3497" s="4">
        <v>45795.18309027778</v>
      </c>
      <c r="E3497" s="4">
        <v>45801.604166666664</v>
      </c>
      <c r="F3497" s="4">
        <v>45801.642361111109</v>
      </c>
      <c r="G3497" s="4"/>
      <c r="H3497" t="s">
        <v>3155</v>
      </c>
      <c r="I3497" t="s">
        <v>3209</v>
      </c>
      <c r="J3497">
        <v>0</v>
      </c>
      <c r="K3497" t="s">
        <v>3163</v>
      </c>
      <c r="L3497" t="s">
        <v>3245</v>
      </c>
      <c r="M3497" t="s">
        <v>549</v>
      </c>
      <c r="N3497" t="s">
        <v>550</v>
      </c>
      <c r="O3497" t="s">
        <v>551</v>
      </c>
      <c r="P3497" t="s">
        <v>242</v>
      </c>
      <c r="Q3497" t="s">
        <v>248</v>
      </c>
    </row>
    <row r="3498" spans="1:17">
      <c r="A3498" t="s">
        <v>25538</v>
      </c>
      <c r="B3498" t="s">
        <v>25539</v>
      </c>
      <c r="C3498" t="s">
        <v>25540</v>
      </c>
      <c r="D3498" s="4">
        <v>45795.164537037039</v>
      </c>
      <c r="E3498" s="4">
        <v>45795.520833333336</v>
      </c>
      <c r="F3498" s="4">
        <v>45795.538194444445</v>
      </c>
      <c r="G3498" s="4"/>
      <c r="H3498" t="s">
        <v>3155</v>
      </c>
      <c r="I3498" t="s">
        <v>3291</v>
      </c>
      <c r="J3498">
        <v>0</v>
      </c>
      <c r="K3498" t="s">
        <v>3157</v>
      </c>
      <c r="L3498" t="s">
        <v>3245</v>
      </c>
      <c r="M3498" t="s">
        <v>549</v>
      </c>
      <c r="N3498" t="s">
        <v>550</v>
      </c>
      <c r="O3498" t="s">
        <v>551</v>
      </c>
      <c r="P3498" t="s">
        <v>149</v>
      </c>
      <c r="Q3498" t="s">
        <v>200</v>
      </c>
    </row>
    <row r="3499" spans="1:17">
      <c r="A3499" t="s">
        <v>25541</v>
      </c>
      <c r="B3499" t="s">
        <v>25542</v>
      </c>
      <c r="C3499" t="s">
        <v>25543</v>
      </c>
      <c r="D3499" s="4">
        <v>45795.156238425923</v>
      </c>
      <c r="E3499" s="4">
        <v>45796.25</v>
      </c>
      <c r="F3499" s="4">
        <v>45796.267361111109</v>
      </c>
      <c r="G3499" s="4"/>
      <c r="H3499" t="s">
        <v>3155</v>
      </c>
      <c r="I3499" t="s">
        <v>3184</v>
      </c>
      <c r="J3499">
        <v>0</v>
      </c>
      <c r="K3499" t="s">
        <v>3157</v>
      </c>
      <c r="L3499" t="s">
        <v>3593</v>
      </c>
      <c r="M3499" t="s">
        <v>549</v>
      </c>
      <c r="N3499" t="s">
        <v>550</v>
      </c>
      <c r="O3499" t="s">
        <v>616</v>
      </c>
      <c r="P3499" t="s">
        <v>314</v>
      </c>
      <c r="Q3499" t="s">
        <v>319</v>
      </c>
    </row>
    <row r="3500" spans="1:17">
      <c r="A3500" t="s">
        <v>25544</v>
      </c>
      <c r="B3500" t="s">
        <v>25545</v>
      </c>
      <c r="C3500" t="s">
        <v>25546</v>
      </c>
      <c r="D3500" s="4">
        <v>45795.155543981484</v>
      </c>
      <c r="E3500" s="4">
        <v>45800.416666666664</v>
      </c>
      <c r="F3500" s="4">
        <v>45800.434027777781</v>
      </c>
      <c r="G3500" s="4">
        <v>45800.414502314816</v>
      </c>
      <c r="H3500" t="s">
        <v>3155</v>
      </c>
      <c r="I3500" t="s">
        <v>3512</v>
      </c>
      <c r="J3500">
        <v>1</v>
      </c>
      <c r="K3500" t="s">
        <v>3157</v>
      </c>
      <c r="L3500" t="s">
        <v>3564</v>
      </c>
      <c r="M3500" t="s">
        <v>549</v>
      </c>
      <c r="N3500" t="s">
        <v>550</v>
      </c>
      <c r="O3500" t="s">
        <v>136</v>
      </c>
      <c r="P3500" t="s">
        <v>147</v>
      </c>
      <c r="Q3500" t="s">
        <v>259</v>
      </c>
    </row>
    <row r="3501" spans="1:17">
      <c r="A3501" t="s">
        <v>23928</v>
      </c>
      <c r="B3501" t="s">
        <v>23929</v>
      </c>
      <c r="C3501" t="s">
        <v>25547</v>
      </c>
      <c r="D3501" s="4">
        <v>45795.132638888892</v>
      </c>
      <c r="E3501" s="4">
        <v>45802.458333333336</v>
      </c>
      <c r="F3501" s="4">
        <v>45802.475694444445</v>
      </c>
      <c r="G3501" s="4"/>
      <c r="H3501" t="s">
        <v>3155</v>
      </c>
      <c r="I3501" t="s">
        <v>3184</v>
      </c>
      <c r="J3501">
        <v>1001</v>
      </c>
      <c r="K3501" t="s">
        <v>3157</v>
      </c>
      <c r="L3501" t="s">
        <v>3593</v>
      </c>
      <c r="M3501" t="s">
        <v>549</v>
      </c>
      <c r="N3501" t="s">
        <v>550</v>
      </c>
      <c r="O3501" t="s">
        <v>551</v>
      </c>
      <c r="P3501" t="s">
        <v>242</v>
      </c>
      <c r="Q3501" t="s">
        <v>243</v>
      </c>
    </row>
    <row r="3502" spans="1:17">
      <c r="A3502" t="s">
        <v>25548</v>
      </c>
      <c r="B3502" t="s">
        <v>25549</v>
      </c>
      <c r="C3502" t="s">
        <v>25550</v>
      </c>
      <c r="D3502" s="4">
        <v>45795.129918981482</v>
      </c>
      <c r="E3502" s="4">
        <v>45795.5</v>
      </c>
      <c r="F3502" s="4">
        <v>45795.517361111109</v>
      </c>
      <c r="G3502" s="4"/>
      <c r="H3502" t="s">
        <v>3155</v>
      </c>
      <c r="I3502" t="s">
        <v>3184</v>
      </c>
      <c r="J3502">
        <v>1001</v>
      </c>
      <c r="K3502" t="s">
        <v>3157</v>
      </c>
      <c r="L3502" t="s">
        <v>3593</v>
      </c>
      <c r="M3502" t="s">
        <v>549</v>
      </c>
      <c r="N3502" t="s">
        <v>550</v>
      </c>
      <c r="O3502" t="s">
        <v>136</v>
      </c>
      <c r="P3502" t="s">
        <v>292</v>
      </c>
      <c r="Q3502" t="s">
        <v>295</v>
      </c>
    </row>
    <row r="3503" spans="1:17">
      <c r="A3503" t="s">
        <v>25551</v>
      </c>
      <c r="B3503" t="s">
        <v>25552</v>
      </c>
      <c r="C3503" t="s">
        <v>25553</v>
      </c>
      <c r="D3503" s="4">
        <v>45795.127708333333</v>
      </c>
      <c r="E3503" s="4">
        <v>45796.395833333336</v>
      </c>
      <c r="F3503" s="4">
        <v>45796.413194444445</v>
      </c>
      <c r="G3503" s="4"/>
      <c r="H3503" t="s">
        <v>3155</v>
      </c>
      <c r="I3503" t="s">
        <v>3291</v>
      </c>
      <c r="J3503">
        <v>0</v>
      </c>
      <c r="K3503" t="s">
        <v>3157</v>
      </c>
      <c r="L3503" t="s">
        <v>3593</v>
      </c>
      <c r="M3503" t="s">
        <v>549</v>
      </c>
      <c r="N3503" t="s">
        <v>550</v>
      </c>
      <c r="O3503" t="s">
        <v>551</v>
      </c>
      <c r="P3503" t="s">
        <v>145</v>
      </c>
      <c r="Q3503" t="s">
        <v>215</v>
      </c>
    </row>
    <row r="3504" spans="1:17">
      <c r="A3504" t="s">
        <v>25554</v>
      </c>
      <c r="B3504" t="s">
        <v>25555</v>
      </c>
      <c r="C3504" t="s">
        <v>25556</v>
      </c>
      <c r="D3504" s="4">
        <v>45795.119826388887</v>
      </c>
      <c r="E3504" s="4">
        <v>45800.541666666664</v>
      </c>
      <c r="F3504" s="4">
        <v>45800.559027777781</v>
      </c>
      <c r="G3504" s="4"/>
      <c r="H3504" t="s">
        <v>3155</v>
      </c>
      <c r="I3504" t="s">
        <v>3184</v>
      </c>
      <c r="J3504">
        <v>0</v>
      </c>
      <c r="K3504" t="s">
        <v>3157</v>
      </c>
      <c r="L3504" t="s">
        <v>3245</v>
      </c>
      <c r="M3504" t="s">
        <v>549</v>
      </c>
      <c r="N3504" t="s">
        <v>550</v>
      </c>
      <c r="O3504" t="s">
        <v>616</v>
      </c>
      <c r="P3504" t="s">
        <v>314</v>
      </c>
      <c r="Q3504" t="s">
        <v>317</v>
      </c>
    </row>
    <row r="3505" spans="1:17">
      <c r="A3505" t="s">
        <v>25557</v>
      </c>
      <c r="B3505" t="s">
        <v>25558</v>
      </c>
      <c r="C3505" t="s">
        <v>25559</v>
      </c>
      <c r="D3505" s="4">
        <v>45795.111180555556</v>
      </c>
      <c r="E3505" s="4">
        <v>45796.479166666664</v>
      </c>
      <c r="F3505" s="4">
        <v>45796.496527777781</v>
      </c>
      <c r="G3505" s="4">
        <v>45796.480173611111</v>
      </c>
      <c r="H3505" t="s">
        <v>3155</v>
      </c>
      <c r="I3505" t="s">
        <v>3291</v>
      </c>
      <c r="J3505">
        <v>0</v>
      </c>
      <c r="K3505" t="s">
        <v>3157</v>
      </c>
      <c r="L3505" t="s">
        <v>3564</v>
      </c>
      <c r="M3505" t="s">
        <v>549</v>
      </c>
      <c r="N3505" t="s">
        <v>550</v>
      </c>
      <c r="O3505" t="s">
        <v>136</v>
      </c>
      <c r="P3505" t="s">
        <v>143</v>
      </c>
      <c r="Q3505" t="s">
        <v>299</v>
      </c>
    </row>
    <row r="3506" spans="1:17">
      <c r="A3506" t="s">
        <v>25560</v>
      </c>
      <c r="B3506" t="s">
        <v>25561</v>
      </c>
      <c r="C3506" t="s">
        <v>25562</v>
      </c>
      <c r="D3506" s="4">
        <v>45795.104988425926</v>
      </c>
      <c r="E3506" s="4">
        <v>45803.833333333336</v>
      </c>
      <c r="F3506" s="4">
        <v>45803.850694444445</v>
      </c>
      <c r="G3506" s="4"/>
      <c r="H3506" t="s">
        <v>3155</v>
      </c>
      <c r="I3506" t="s">
        <v>3222</v>
      </c>
      <c r="J3506">
        <v>1</v>
      </c>
      <c r="K3506" t="s">
        <v>3223</v>
      </c>
      <c r="L3506" t="s">
        <v>3593</v>
      </c>
      <c r="M3506" t="s">
        <v>549</v>
      </c>
      <c r="N3506" t="s">
        <v>559</v>
      </c>
      <c r="O3506" t="s">
        <v>504</v>
      </c>
      <c r="P3506" t="s">
        <v>325</v>
      </c>
      <c r="Q3506" t="s">
        <v>340</v>
      </c>
    </row>
    <row r="3507" spans="1:17">
      <c r="A3507" t="s">
        <v>25563</v>
      </c>
      <c r="B3507" t="s">
        <v>25564</v>
      </c>
      <c r="C3507" t="s">
        <v>25565</v>
      </c>
      <c r="D3507" s="4">
        <v>45795.091134259259</v>
      </c>
      <c r="E3507" s="4">
        <v>45796.208333333336</v>
      </c>
      <c r="F3507" s="4">
        <v>45796.246527777781</v>
      </c>
      <c r="G3507" s="4">
        <v>45796.204988425925</v>
      </c>
      <c r="H3507" t="s">
        <v>3155</v>
      </c>
      <c r="I3507" t="s">
        <v>3209</v>
      </c>
      <c r="J3507">
        <v>0</v>
      </c>
      <c r="K3507" t="s">
        <v>3157</v>
      </c>
      <c r="L3507" t="s">
        <v>3564</v>
      </c>
      <c r="M3507" t="s">
        <v>549</v>
      </c>
      <c r="N3507" t="s">
        <v>550</v>
      </c>
      <c r="O3507" t="s">
        <v>616</v>
      </c>
      <c r="P3507" t="s">
        <v>314</v>
      </c>
      <c r="Q3507" t="s">
        <v>319</v>
      </c>
    </row>
    <row r="3508" spans="1:17">
      <c r="A3508" t="s">
        <v>25566</v>
      </c>
      <c r="B3508" t="s">
        <v>25567</v>
      </c>
      <c r="C3508" t="s">
        <v>25568</v>
      </c>
      <c r="D3508" s="4">
        <v>45795.087789351855</v>
      </c>
      <c r="E3508" s="4">
        <v>45795.4375</v>
      </c>
      <c r="F3508" s="4">
        <v>45795.475694444445</v>
      </c>
      <c r="G3508" s="4"/>
      <c r="H3508" t="s">
        <v>3155</v>
      </c>
      <c r="I3508" t="s">
        <v>3209</v>
      </c>
      <c r="J3508">
        <v>0</v>
      </c>
      <c r="K3508" t="s">
        <v>3157</v>
      </c>
      <c r="L3508" t="s">
        <v>3593</v>
      </c>
      <c r="M3508" t="s">
        <v>549</v>
      </c>
      <c r="N3508" t="s">
        <v>550</v>
      </c>
      <c r="O3508" t="s">
        <v>616</v>
      </c>
      <c r="P3508" t="s">
        <v>314</v>
      </c>
      <c r="Q3508" t="s">
        <v>318</v>
      </c>
    </row>
    <row r="3509" spans="1:17">
      <c r="A3509" t="s">
        <v>25569</v>
      </c>
      <c r="B3509" t="s">
        <v>25570</v>
      </c>
      <c r="C3509" t="s">
        <v>25571</v>
      </c>
      <c r="D3509" s="4">
        <v>45795.085833333331</v>
      </c>
      <c r="E3509" s="4">
        <v>45796.25</v>
      </c>
      <c r="F3509" s="4">
        <v>45796.288194444445</v>
      </c>
      <c r="G3509" s="4"/>
      <c r="H3509" t="s">
        <v>3155</v>
      </c>
      <c r="I3509" t="s">
        <v>3209</v>
      </c>
      <c r="J3509">
        <v>0</v>
      </c>
      <c r="K3509" t="s">
        <v>3227</v>
      </c>
      <c r="L3509" t="s">
        <v>3593</v>
      </c>
      <c r="M3509" t="s">
        <v>549</v>
      </c>
      <c r="N3509" t="s">
        <v>559</v>
      </c>
      <c r="O3509" t="s">
        <v>469</v>
      </c>
      <c r="P3509" t="s">
        <v>189</v>
      </c>
      <c r="Q3509" t="s">
        <v>193</v>
      </c>
    </row>
    <row r="3510" spans="1:17">
      <c r="A3510" t="s">
        <v>25572</v>
      </c>
      <c r="B3510" t="s">
        <v>25573</v>
      </c>
      <c r="C3510" t="s">
        <v>25574</v>
      </c>
      <c r="D3510" s="4">
        <v>45795.061365740738</v>
      </c>
      <c r="E3510" s="4">
        <v>45795.520833333336</v>
      </c>
      <c r="F3510" s="4">
        <v>45795.559027777781</v>
      </c>
      <c r="G3510" s="4"/>
      <c r="H3510" t="s">
        <v>3155</v>
      </c>
      <c r="I3510" t="s">
        <v>3209</v>
      </c>
      <c r="J3510">
        <v>0</v>
      </c>
      <c r="K3510" t="s">
        <v>3157</v>
      </c>
      <c r="L3510" t="s">
        <v>3593</v>
      </c>
      <c r="M3510" t="s">
        <v>549</v>
      </c>
      <c r="N3510" t="s">
        <v>550</v>
      </c>
      <c r="O3510" t="s">
        <v>136</v>
      </c>
      <c r="P3510" t="s">
        <v>264</v>
      </c>
      <c r="Q3510" t="s">
        <v>266</v>
      </c>
    </row>
    <row r="3511" spans="1:17">
      <c r="A3511" t="s">
        <v>25575</v>
      </c>
      <c r="B3511" t="s">
        <v>25576</v>
      </c>
      <c r="C3511" t="s">
        <v>25577</v>
      </c>
      <c r="D3511" s="4">
        <v>45795.05809027778</v>
      </c>
      <c r="E3511" s="4">
        <v>45795.583333333336</v>
      </c>
      <c r="F3511" s="4">
        <v>45795.600694444445</v>
      </c>
      <c r="G3511" s="4"/>
      <c r="H3511" t="s">
        <v>3155</v>
      </c>
      <c r="I3511" t="s">
        <v>3512</v>
      </c>
      <c r="J3511">
        <v>1</v>
      </c>
      <c r="K3511" t="s">
        <v>3157</v>
      </c>
      <c r="L3511" t="s">
        <v>3593</v>
      </c>
      <c r="M3511" t="s">
        <v>549</v>
      </c>
      <c r="N3511" t="s">
        <v>550</v>
      </c>
      <c r="O3511" t="s">
        <v>136</v>
      </c>
      <c r="P3511" t="s">
        <v>264</v>
      </c>
      <c r="Q3511" t="s">
        <v>265</v>
      </c>
    </row>
    <row r="3512" spans="1:17">
      <c r="A3512" t="s">
        <v>25578</v>
      </c>
      <c r="B3512" t="s">
        <v>25579</v>
      </c>
      <c r="C3512" t="s">
        <v>25580</v>
      </c>
      <c r="D3512" s="4">
        <v>45795.041990740741</v>
      </c>
      <c r="E3512" s="4">
        <v>45796.895833333336</v>
      </c>
      <c r="F3512" s="4">
        <v>45796.913194444445</v>
      </c>
      <c r="G3512" s="4">
        <v>45796.896655092591</v>
      </c>
      <c r="H3512" t="s">
        <v>3155</v>
      </c>
      <c r="I3512" t="s">
        <v>3184</v>
      </c>
      <c r="J3512">
        <v>1</v>
      </c>
      <c r="K3512" t="s">
        <v>3227</v>
      </c>
      <c r="L3512" t="s">
        <v>3564</v>
      </c>
      <c r="M3512" t="s">
        <v>549</v>
      </c>
      <c r="N3512" t="s">
        <v>550</v>
      </c>
      <c r="O3512" t="s">
        <v>616</v>
      </c>
      <c r="P3512" t="s">
        <v>314</v>
      </c>
      <c r="Q3512" t="s">
        <v>316</v>
      </c>
    </row>
    <row r="3513" spans="1:17">
      <c r="A3513" t="s">
        <v>25581</v>
      </c>
      <c r="B3513" t="s">
        <v>25582</v>
      </c>
      <c r="C3513" t="s">
        <v>25583</v>
      </c>
      <c r="D3513" s="4">
        <v>45795.037777777776</v>
      </c>
      <c r="E3513" s="4">
        <v>45795.541666666664</v>
      </c>
      <c r="F3513" s="4">
        <v>45795.559027777781</v>
      </c>
      <c r="G3513" s="4"/>
      <c r="H3513" t="s">
        <v>3155</v>
      </c>
      <c r="I3513" t="s">
        <v>3184</v>
      </c>
      <c r="J3513">
        <v>0</v>
      </c>
      <c r="K3513" t="s">
        <v>3157</v>
      </c>
      <c r="L3513" t="s">
        <v>3593</v>
      </c>
      <c r="M3513" t="s">
        <v>549</v>
      </c>
      <c r="N3513" t="s">
        <v>550</v>
      </c>
      <c r="O3513" t="s">
        <v>616</v>
      </c>
      <c r="P3513" t="s">
        <v>314</v>
      </c>
      <c r="Q3513" t="s">
        <v>323</v>
      </c>
    </row>
    <row r="3514" spans="1:17">
      <c r="A3514" t="s">
        <v>25584</v>
      </c>
      <c r="B3514" t="s">
        <v>25585</v>
      </c>
      <c r="C3514" t="s">
        <v>25586</v>
      </c>
      <c r="D3514" s="4">
        <v>45795.02721064815</v>
      </c>
      <c r="E3514" s="4">
        <v>45808.9375</v>
      </c>
      <c r="F3514" s="4">
        <v>45808.975694444445</v>
      </c>
      <c r="G3514" s="4"/>
      <c r="H3514" t="s">
        <v>3155</v>
      </c>
      <c r="I3514" t="s">
        <v>3209</v>
      </c>
      <c r="J3514">
        <v>0</v>
      </c>
      <c r="K3514" t="s">
        <v>3227</v>
      </c>
      <c r="L3514" t="s">
        <v>3158</v>
      </c>
      <c r="M3514" t="s">
        <v>549</v>
      </c>
      <c r="N3514" t="s">
        <v>550</v>
      </c>
      <c r="O3514" t="s">
        <v>136</v>
      </c>
      <c r="P3514" t="s">
        <v>292</v>
      </c>
      <c r="Q3514" t="s">
        <v>295</v>
      </c>
    </row>
    <row r="3515" spans="1:17">
      <c r="A3515" t="s">
        <v>25587</v>
      </c>
      <c r="B3515" t="s">
        <v>25588</v>
      </c>
      <c r="C3515" t="s">
        <v>25589</v>
      </c>
      <c r="D3515" s="4">
        <v>45795.026921296296</v>
      </c>
      <c r="E3515" s="4">
        <v>45802.875</v>
      </c>
      <c r="F3515" s="4">
        <v>45802.892361111109</v>
      </c>
      <c r="G3515" s="4"/>
      <c r="H3515" t="s">
        <v>3155</v>
      </c>
      <c r="I3515" t="s">
        <v>3512</v>
      </c>
      <c r="J3515">
        <v>1</v>
      </c>
      <c r="K3515" t="s">
        <v>3157</v>
      </c>
      <c r="L3515" t="s">
        <v>3593</v>
      </c>
      <c r="M3515" t="s">
        <v>549</v>
      </c>
      <c r="N3515" t="s">
        <v>550</v>
      </c>
      <c r="O3515" t="s">
        <v>136</v>
      </c>
      <c r="P3515" t="s">
        <v>143</v>
      </c>
      <c r="Q3515" t="s">
        <v>310</v>
      </c>
    </row>
    <row r="3516" spans="1:17">
      <c r="A3516" t="s">
        <v>25590</v>
      </c>
      <c r="B3516" t="s">
        <v>25591</v>
      </c>
      <c r="C3516" t="s">
        <v>25592</v>
      </c>
      <c r="D3516" s="4">
        <v>45795.008333333331</v>
      </c>
      <c r="E3516" s="4">
        <v>45795.520833333336</v>
      </c>
      <c r="F3516" s="4">
        <v>45795.538194444445</v>
      </c>
      <c r="G3516" s="4"/>
      <c r="H3516" t="s">
        <v>3155</v>
      </c>
      <c r="I3516" t="s">
        <v>3291</v>
      </c>
      <c r="J3516">
        <v>0</v>
      </c>
      <c r="K3516" t="s">
        <v>3157</v>
      </c>
      <c r="L3516" t="s">
        <v>3593</v>
      </c>
      <c r="M3516" t="s">
        <v>549</v>
      </c>
      <c r="N3516" t="s">
        <v>550</v>
      </c>
      <c r="O3516" t="s">
        <v>136</v>
      </c>
      <c r="P3516" t="s">
        <v>139</v>
      </c>
      <c r="Q3516" t="s">
        <v>272</v>
      </c>
    </row>
    <row r="3517" spans="1:17">
      <c r="A3517" t="s">
        <v>29468</v>
      </c>
      <c r="B3517" t="s">
        <v>29469</v>
      </c>
      <c r="C3517" t="s">
        <v>29470</v>
      </c>
      <c r="D3517" s="4">
        <v>45795.007604166669</v>
      </c>
      <c r="E3517" s="4">
        <v>45795.6875</v>
      </c>
      <c r="F3517" s="4">
        <v>45795.704861111109</v>
      </c>
      <c r="G3517" s="4">
        <v>45795.686192129629</v>
      </c>
      <c r="H3517" t="s">
        <v>3155</v>
      </c>
      <c r="I3517" t="s">
        <v>3402</v>
      </c>
      <c r="J3517">
        <v>0</v>
      </c>
      <c r="K3517" t="s">
        <v>3403</v>
      </c>
      <c r="L3517" t="s">
        <v>3564</v>
      </c>
      <c r="M3517" t="s">
        <v>549</v>
      </c>
      <c r="N3517" t="s">
        <v>550</v>
      </c>
      <c r="O3517" t="s">
        <v>616</v>
      </c>
      <c r="P3517" t="s">
        <v>314</v>
      </c>
      <c r="Q3517" t="s">
        <v>323</v>
      </c>
    </row>
    <row r="3518" spans="1:17">
      <c r="A3518" t="s">
        <v>25593</v>
      </c>
      <c r="B3518" t="s">
        <v>25594</v>
      </c>
      <c r="C3518" t="s">
        <v>25595</v>
      </c>
      <c r="D3518" s="4">
        <v>45795.006053240744</v>
      </c>
      <c r="E3518" s="4">
        <v>45796.354166666664</v>
      </c>
      <c r="F3518" s="4">
        <v>45796.371527777781</v>
      </c>
      <c r="G3518" s="4"/>
      <c r="H3518" t="s">
        <v>3155</v>
      </c>
      <c r="I3518" t="s">
        <v>3184</v>
      </c>
      <c r="J3518">
        <v>0</v>
      </c>
      <c r="K3518" t="s">
        <v>3157</v>
      </c>
      <c r="L3518" t="s">
        <v>3245</v>
      </c>
      <c r="M3518" t="s">
        <v>549</v>
      </c>
      <c r="N3518" t="s">
        <v>550</v>
      </c>
      <c r="O3518" t="s">
        <v>551</v>
      </c>
      <c r="P3518" t="s">
        <v>149</v>
      </c>
      <c r="Q3518" t="s">
        <v>208</v>
      </c>
    </row>
    <row r="3519" spans="1:17">
      <c r="A3519" t="s">
        <v>25596</v>
      </c>
      <c r="B3519" t="s">
        <v>25597</v>
      </c>
      <c r="C3519" t="s">
        <v>25598</v>
      </c>
      <c r="D3519" s="4">
        <v>45794.996504629627</v>
      </c>
      <c r="E3519" s="4">
        <v>45797.3125</v>
      </c>
      <c r="F3519" s="4">
        <v>45797.329861111109</v>
      </c>
      <c r="G3519" s="4">
        <v>45797.317106481481</v>
      </c>
      <c r="H3519" t="s">
        <v>3155</v>
      </c>
      <c r="I3519" t="s">
        <v>3171</v>
      </c>
      <c r="J3519">
        <v>1001</v>
      </c>
      <c r="K3519" t="s">
        <v>3157</v>
      </c>
      <c r="L3519" t="s">
        <v>3564</v>
      </c>
      <c r="M3519" t="s">
        <v>549</v>
      </c>
      <c r="N3519" t="s">
        <v>550</v>
      </c>
      <c r="O3519" t="s">
        <v>136</v>
      </c>
      <c r="P3519" t="s">
        <v>139</v>
      </c>
      <c r="Q3519" t="s">
        <v>271</v>
      </c>
    </row>
    <row r="3520" spans="1:17">
      <c r="A3520" t="s">
        <v>25599</v>
      </c>
      <c r="B3520" t="s">
        <v>25600</v>
      </c>
      <c r="C3520" t="s">
        <v>25601</v>
      </c>
      <c r="D3520" s="4">
        <v>45794.97384259259</v>
      </c>
      <c r="E3520" s="4">
        <v>45795.6875</v>
      </c>
      <c r="F3520" s="4">
        <v>45795.725694444445</v>
      </c>
      <c r="G3520" s="4">
        <v>45795.693912037037</v>
      </c>
      <c r="H3520" t="s">
        <v>3155</v>
      </c>
      <c r="I3520" t="s">
        <v>3240</v>
      </c>
      <c r="J3520">
        <v>0</v>
      </c>
      <c r="K3520" t="s">
        <v>3194</v>
      </c>
      <c r="L3520" t="s">
        <v>3564</v>
      </c>
      <c r="M3520" t="s">
        <v>549</v>
      </c>
      <c r="N3520" t="s">
        <v>559</v>
      </c>
      <c r="O3520" t="s">
        <v>469</v>
      </c>
      <c r="P3520" t="s">
        <v>189</v>
      </c>
      <c r="Q3520" t="s">
        <v>196</v>
      </c>
    </row>
    <row r="3521" spans="1:17">
      <c r="A3521" t="s">
        <v>25602</v>
      </c>
      <c r="B3521" t="s">
        <v>25603</v>
      </c>
      <c r="C3521" t="s">
        <v>25604</v>
      </c>
      <c r="D3521" s="4">
        <v>45794.97320601852</v>
      </c>
      <c r="E3521" s="4">
        <v>45795.5</v>
      </c>
      <c r="F3521" s="4">
        <v>45795.538194444445</v>
      </c>
      <c r="G3521" s="4">
        <v>45795.501770833333</v>
      </c>
      <c r="H3521" t="s">
        <v>3155</v>
      </c>
      <c r="I3521" t="s">
        <v>3240</v>
      </c>
      <c r="J3521">
        <v>1001</v>
      </c>
      <c r="K3521" t="s">
        <v>3157</v>
      </c>
      <c r="L3521" t="s">
        <v>3564</v>
      </c>
      <c r="M3521" t="s">
        <v>549</v>
      </c>
      <c r="N3521" t="s">
        <v>559</v>
      </c>
      <c r="O3521" t="s">
        <v>469</v>
      </c>
      <c r="P3521" t="s">
        <v>189</v>
      </c>
      <c r="Q3521" t="s">
        <v>196</v>
      </c>
    </row>
    <row r="3522" spans="1:17">
      <c r="A3522" t="s">
        <v>20764</v>
      </c>
      <c r="B3522" t="s">
        <v>20765</v>
      </c>
      <c r="C3522" t="s">
        <v>25605</v>
      </c>
      <c r="D3522" s="4">
        <v>45794.956724537034</v>
      </c>
      <c r="E3522" s="4">
        <v>45802.625</v>
      </c>
      <c r="F3522" s="4">
        <v>45802.663194444445</v>
      </c>
      <c r="G3522" s="4"/>
      <c r="H3522" t="s">
        <v>3155</v>
      </c>
      <c r="I3522" t="s">
        <v>3240</v>
      </c>
      <c r="J3522">
        <v>1001</v>
      </c>
      <c r="K3522" t="s">
        <v>3157</v>
      </c>
      <c r="L3522" t="s">
        <v>3245</v>
      </c>
      <c r="M3522" t="s">
        <v>549</v>
      </c>
      <c r="N3522" t="s">
        <v>559</v>
      </c>
      <c r="O3522" t="s">
        <v>469</v>
      </c>
      <c r="P3522" t="s">
        <v>189</v>
      </c>
      <c r="Q3522" t="s">
        <v>190</v>
      </c>
    </row>
    <row r="3523" spans="1:17">
      <c r="A3523" t="s">
        <v>25606</v>
      </c>
      <c r="B3523" t="s">
        <v>25607</v>
      </c>
      <c r="C3523" t="s">
        <v>25608</v>
      </c>
      <c r="D3523" s="4">
        <v>45794.947280092594</v>
      </c>
      <c r="E3523" s="4">
        <v>45796.333333333336</v>
      </c>
      <c r="F3523" s="4">
        <v>45796.350694444445</v>
      </c>
      <c r="G3523" s="4"/>
      <c r="H3523" t="s">
        <v>3155</v>
      </c>
      <c r="I3523" t="s">
        <v>3162</v>
      </c>
      <c r="J3523">
        <v>0</v>
      </c>
      <c r="K3523" t="s">
        <v>3252</v>
      </c>
      <c r="L3523" t="s">
        <v>3593</v>
      </c>
      <c r="M3523" t="s">
        <v>549</v>
      </c>
      <c r="N3523" t="s">
        <v>550</v>
      </c>
      <c r="O3523" t="s">
        <v>1923</v>
      </c>
      <c r="P3523" t="s">
        <v>1924</v>
      </c>
      <c r="Q3523" t="s">
        <v>3164</v>
      </c>
    </row>
    <row r="3524" spans="1:17">
      <c r="A3524" t="s">
        <v>23124</v>
      </c>
      <c r="B3524" t="s">
        <v>23125</v>
      </c>
      <c r="C3524" t="s">
        <v>25609</v>
      </c>
      <c r="D3524" s="4">
        <v>45794.940752314818</v>
      </c>
      <c r="E3524" s="4">
        <v>45795.666666666664</v>
      </c>
      <c r="F3524" s="4">
        <v>45795.704861111109</v>
      </c>
      <c r="G3524" s="4"/>
      <c r="H3524" t="s">
        <v>3155</v>
      </c>
      <c r="I3524" t="s">
        <v>3156</v>
      </c>
      <c r="J3524">
        <v>0</v>
      </c>
      <c r="K3524" t="s">
        <v>3227</v>
      </c>
      <c r="L3524" t="s">
        <v>3245</v>
      </c>
      <c r="M3524" t="s">
        <v>549</v>
      </c>
      <c r="N3524" t="s">
        <v>550</v>
      </c>
      <c r="O3524" t="s">
        <v>136</v>
      </c>
      <c r="P3524" t="s">
        <v>139</v>
      </c>
      <c r="Q3524" t="s">
        <v>272</v>
      </c>
    </row>
    <row r="3525" spans="1:17">
      <c r="A3525" t="s">
        <v>25387</v>
      </c>
      <c r="B3525" t="s">
        <v>25428</v>
      </c>
      <c r="C3525" t="s">
        <v>25610</v>
      </c>
      <c r="D3525" s="4">
        <v>45794.935937499999</v>
      </c>
      <c r="E3525" s="4">
        <v>45796.291666666664</v>
      </c>
      <c r="F3525" s="4">
        <v>45796.309027777781</v>
      </c>
      <c r="G3525" s="4"/>
      <c r="H3525" t="s">
        <v>3155</v>
      </c>
      <c r="I3525" t="s">
        <v>3171</v>
      </c>
      <c r="J3525">
        <v>0</v>
      </c>
      <c r="K3525" t="s">
        <v>3157</v>
      </c>
      <c r="L3525" t="s">
        <v>3245</v>
      </c>
      <c r="M3525" t="s">
        <v>549</v>
      </c>
      <c r="N3525" t="s">
        <v>550</v>
      </c>
      <c r="O3525" t="s">
        <v>136</v>
      </c>
      <c r="P3525" t="s">
        <v>147</v>
      </c>
      <c r="Q3525" t="s">
        <v>259</v>
      </c>
    </row>
    <row r="3526" spans="1:17">
      <c r="A3526" t="s">
        <v>25611</v>
      </c>
      <c r="B3526" t="s">
        <v>25612</v>
      </c>
      <c r="C3526" t="s">
        <v>25613</v>
      </c>
      <c r="D3526" s="4">
        <v>45794.933599537035</v>
      </c>
      <c r="E3526" s="4">
        <v>45795.708333333336</v>
      </c>
      <c r="F3526" s="4">
        <v>45795.725694444445</v>
      </c>
      <c r="G3526" s="4">
        <v>45795.707916666666</v>
      </c>
      <c r="H3526" t="s">
        <v>3155</v>
      </c>
      <c r="I3526" t="s">
        <v>3171</v>
      </c>
      <c r="J3526">
        <v>0</v>
      </c>
      <c r="K3526" t="s">
        <v>3227</v>
      </c>
      <c r="L3526" t="s">
        <v>3564</v>
      </c>
      <c r="M3526" t="s">
        <v>549</v>
      </c>
      <c r="N3526" t="s">
        <v>550</v>
      </c>
      <c r="O3526" t="s">
        <v>551</v>
      </c>
      <c r="P3526" t="s">
        <v>141</v>
      </c>
      <c r="Q3526" t="s">
        <v>241</v>
      </c>
    </row>
    <row r="3527" spans="1:17">
      <c r="A3527" t="s">
        <v>25614</v>
      </c>
      <c r="B3527" t="s">
        <v>25615</v>
      </c>
      <c r="C3527" t="s">
        <v>25616</v>
      </c>
      <c r="D3527" s="4">
        <v>45794.930844907409</v>
      </c>
      <c r="E3527" s="4">
        <v>45795.458333333336</v>
      </c>
      <c r="F3527" s="4">
        <v>45795.475694444445</v>
      </c>
      <c r="G3527" s="4">
        <v>45795.457361111112</v>
      </c>
      <c r="H3527" t="s">
        <v>3155</v>
      </c>
      <c r="I3527" t="s">
        <v>3175</v>
      </c>
      <c r="J3527">
        <v>1001</v>
      </c>
      <c r="K3527" t="s">
        <v>3194</v>
      </c>
      <c r="L3527" t="s">
        <v>3564</v>
      </c>
      <c r="M3527" t="s">
        <v>549</v>
      </c>
      <c r="N3527" t="s">
        <v>550</v>
      </c>
      <c r="O3527" t="s">
        <v>136</v>
      </c>
      <c r="P3527" t="s">
        <v>143</v>
      </c>
      <c r="Q3527" t="s">
        <v>311</v>
      </c>
    </row>
    <row r="3528" spans="1:17">
      <c r="A3528" t="s">
        <v>25617</v>
      </c>
      <c r="B3528" t="s">
        <v>25618</v>
      </c>
      <c r="C3528" t="s">
        <v>25619</v>
      </c>
      <c r="D3528" s="4">
        <v>45794.929745370369</v>
      </c>
      <c r="E3528" s="4">
        <v>45795.729166666664</v>
      </c>
      <c r="F3528" s="4">
        <v>45795.746527777781</v>
      </c>
      <c r="G3528" s="4">
        <v>45795.728807870371</v>
      </c>
      <c r="H3528" t="s">
        <v>3155</v>
      </c>
      <c r="I3528" t="s">
        <v>3171</v>
      </c>
      <c r="J3528">
        <v>1001</v>
      </c>
      <c r="K3528" t="s">
        <v>3157</v>
      </c>
      <c r="L3528" t="s">
        <v>3564</v>
      </c>
      <c r="M3528" t="s">
        <v>549</v>
      </c>
      <c r="N3528" t="s">
        <v>550</v>
      </c>
      <c r="O3528" t="s">
        <v>551</v>
      </c>
      <c r="P3528" t="s">
        <v>141</v>
      </c>
      <c r="Q3528" t="s">
        <v>236</v>
      </c>
    </row>
    <row r="3529" spans="1:17">
      <c r="A3529" t="s">
        <v>25620</v>
      </c>
      <c r="B3529" t="s">
        <v>25621</v>
      </c>
      <c r="C3529" t="s">
        <v>25622</v>
      </c>
      <c r="D3529" s="4">
        <v>45794.925902777781</v>
      </c>
      <c r="E3529" s="4">
        <v>45803.833333333336</v>
      </c>
      <c r="F3529" s="4">
        <v>45803.850694444445</v>
      </c>
      <c r="G3529" s="4"/>
      <c r="H3529" t="s">
        <v>3155</v>
      </c>
      <c r="I3529" t="s">
        <v>3184</v>
      </c>
      <c r="J3529">
        <v>1</v>
      </c>
      <c r="K3529" t="s">
        <v>3227</v>
      </c>
      <c r="L3529" t="s">
        <v>3593</v>
      </c>
      <c r="M3529" t="s">
        <v>549</v>
      </c>
      <c r="N3529" t="s">
        <v>550</v>
      </c>
      <c r="O3529" t="s">
        <v>616</v>
      </c>
      <c r="P3529" t="s">
        <v>314</v>
      </c>
      <c r="Q3529" t="s">
        <v>322</v>
      </c>
    </row>
    <row r="3530" spans="1:17">
      <c r="A3530" t="s">
        <v>25611</v>
      </c>
      <c r="B3530" t="s">
        <v>25612</v>
      </c>
      <c r="C3530" t="s">
        <v>25623</v>
      </c>
      <c r="D3530" s="4">
        <v>45794.921365740738</v>
      </c>
      <c r="E3530" s="4">
        <v>45795.666666666664</v>
      </c>
      <c r="F3530" s="4">
        <v>45795.684027777781</v>
      </c>
      <c r="G3530" s="4"/>
      <c r="H3530" t="s">
        <v>3155</v>
      </c>
      <c r="I3530" t="s">
        <v>3171</v>
      </c>
      <c r="J3530">
        <v>0</v>
      </c>
      <c r="K3530" t="s">
        <v>3227</v>
      </c>
      <c r="L3530" t="s">
        <v>3245</v>
      </c>
      <c r="M3530" t="s">
        <v>549</v>
      </c>
      <c r="N3530" t="s">
        <v>550</v>
      </c>
      <c r="O3530" t="s">
        <v>551</v>
      </c>
      <c r="P3530" t="s">
        <v>141</v>
      </c>
      <c r="Q3530" t="s">
        <v>241</v>
      </c>
    </row>
    <row r="3531" spans="1:17">
      <c r="A3531" t="s">
        <v>22508</v>
      </c>
      <c r="B3531" t="s">
        <v>22509</v>
      </c>
      <c r="C3531" t="s">
        <v>25624</v>
      </c>
      <c r="D3531" s="4">
        <v>45794.919976851852</v>
      </c>
      <c r="E3531" s="4">
        <v>45801.229166666664</v>
      </c>
      <c r="F3531" s="4">
        <v>45801.246527777781</v>
      </c>
      <c r="G3531" s="4"/>
      <c r="H3531" t="s">
        <v>3155</v>
      </c>
      <c r="I3531" t="s">
        <v>3175</v>
      </c>
      <c r="J3531">
        <v>0</v>
      </c>
      <c r="K3531" t="s">
        <v>3157</v>
      </c>
      <c r="L3531" t="s">
        <v>3245</v>
      </c>
      <c r="M3531" t="s">
        <v>549</v>
      </c>
      <c r="N3531" t="s">
        <v>550</v>
      </c>
      <c r="O3531" t="s">
        <v>551</v>
      </c>
      <c r="P3531" t="s">
        <v>141</v>
      </c>
      <c r="Q3531" t="s">
        <v>238</v>
      </c>
    </row>
    <row r="3532" spans="1:17">
      <c r="A3532" t="s">
        <v>25625</v>
      </c>
      <c r="B3532" t="s">
        <v>25626</v>
      </c>
      <c r="C3532" t="s">
        <v>25627</v>
      </c>
      <c r="D3532" s="4">
        <v>45794.918668981481</v>
      </c>
      <c r="E3532" s="4">
        <v>45795.354166666664</v>
      </c>
      <c r="F3532" s="4">
        <v>45795.392361111109</v>
      </c>
      <c r="G3532" s="4"/>
      <c r="H3532" t="s">
        <v>3155</v>
      </c>
      <c r="I3532" t="s">
        <v>3156</v>
      </c>
      <c r="J3532">
        <v>0</v>
      </c>
      <c r="K3532" t="s">
        <v>3194</v>
      </c>
      <c r="L3532" t="s">
        <v>3593</v>
      </c>
      <c r="M3532" t="s">
        <v>549</v>
      </c>
      <c r="N3532" t="s">
        <v>550</v>
      </c>
      <c r="O3532" t="s">
        <v>551</v>
      </c>
      <c r="P3532" t="s">
        <v>141</v>
      </c>
      <c r="Q3532" t="s">
        <v>233</v>
      </c>
    </row>
    <row r="3533" spans="1:17">
      <c r="A3533" t="s">
        <v>23103</v>
      </c>
      <c r="B3533" t="s">
        <v>23104</v>
      </c>
      <c r="C3533" t="s">
        <v>25628</v>
      </c>
      <c r="D3533" s="4">
        <v>45794.916041666664</v>
      </c>
      <c r="E3533" s="4">
        <v>45796.833333333336</v>
      </c>
      <c r="F3533" s="4">
        <v>45796.850694444445</v>
      </c>
      <c r="G3533" s="4"/>
      <c r="H3533" t="s">
        <v>3155</v>
      </c>
      <c r="I3533" t="s">
        <v>3175</v>
      </c>
      <c r="J3533">
        <v>0</v>
      </c>
      <c r="K3533" t="s">
        <v>3157</v>
      </c>
      <c r="L3533" t="s">
        <v>3593</v>
      </c>
      <c r="M3533" t="s">
        <v>549</v>
      </c>
      <c r="N3533" t="s">
        <v>550</v>
      </c>
      <c r="O3533" t="s">
        <v>551</v>
      </c>
      <c r="P3533" t="s">
        <v>141</v>
      </c>
      <c r="Q3533" t="s">
        <v>231</v>
      </c>
    </row>
    <row r="3534" spans="1:17">
      <c r="A3534" t="s">
        <v>21472</v>
      </c>
      <c r="B3534" t="s">
        <v>21473</v>
      </c>
      <c r="C3534" t="s">
        <v>25629</v>
      </c>
      <c r="D3534" s="4">
        <v>45794.915983796294</v>
      </c>
      <c r="E3534" s="4">
        <v>45796.333333333336</v>
      </c>
      <c r="F3534" s="4">
        <v>45796.350694444445</v>
      </c>
      <c r="G3534" s="4">
        <v>45796.3358912037</v>
      </c>
      <c r="H3534" t="s">
        <v>3155</v>
      </c>
      <c r="I3534" t="s">
        <v>3171</v>
      </c>
      <c r="J3534">
        <v>1001</v>
      </c>
      <c r="K3534" t="s">
        <v>3157</v>
      </c>
      <c r="L3534" t="s">
        <v>3564</v>
      </c>
      <c r="M3534" t="s">
        <v>549</v>
      </c>
      <c r="N3534" t="s">
        <v>550</v>
      </c>
      <c r="O3534" t="s">
        <v>551</v>
      </c>
      <c r="P3534" t="s">
        <v>149</v>
      </c>
      <c r="Q3534" t="s">
        <v>209</v>
      </c>
    </row>
    <row r="3535" spans="1:17">
      <c r="A3535" t="s">
        <v>25630</v>
      </c>
      <c r="B3535" t="s">
        <v>25631</v>
      </c>
      <c r="C3535" t="s">
        <v>25632</v>
      </c>
      <c r="D3535" s="4">
        <v>45794.914351851854</v>
      </c>
      <c r="E3535" s="4">
        <v>45795.395833333336</v>
      </c>
      <c r="F3535" s="4">
        <v>45795.434027777781</v>
      </c>
      <c r="G3535" s="4">
        <v>45795.39234953704</v>
      </c>
      <c r="H3535" t="s">
        <v>3155</v>
      </c>
      <c r="I3535" t="s">
        <v>3156</v>
      </c>
      <c r="J3535">
        <v>0</v>
      </c>
      <c r="K3535" t="s">
        <v>3227</v>
      </c>
      <c r="L3535" t="s">
        <v>3564</v>
      </c>
      <c r="M3535" t="s">
        <v>549</v>
      </c>
      <c r="N3535" t="s">
        <v>550</v>
      </c>
      <c r="O3535" t="s">
        <v>551</v>
      </c>
      <c r="P3535" t="s">
        <v>242</v>
      </c>
      <c r="Q3535" t="s">
        <v>247</v>
      </c>
    </row>
    <row r="3536" spans="1:17">
      <c r="A3536" t="s">
        <v>25630</v>
      </c>
      <c r="B3536" t="s">
        <v>25633</v>
      </c>
      <c r="C3536" t="s">
        <v>25634</v>
      </c>
      <c r="D3536" s="4">
        <v>45794.914097222223</v>
      </c>
      <c r="E3536" s="4">
        <v>45795.375</v>
      </c>
      <c r="F3536" s="4">
        <v>45795.413194444445</v>
      </c>
      <c r="G3536" s="4">
        <v>45795.37164351852</v>
      </c>
      <c r="H3536" t="s">
        <v>3155</v>
      </c>
      <c r="I3536" t="s">
        <v>3156</v>
      </c>
      <c r="J3536">
        <v>0</v>
      </c>
      <c r="K3536" t="s">
        <v>3227</v>
      </c>
      <c r="L3536" t="s">
        <v>3564</v>
      </c>
      <c r="M3536" t="s">
        <v>549</v>
      </c>
      <c r="N3536" t="s">
        <v>550</v>
      </c>
      <c r="O3536" t="s">
        <v>551</v>
      </c>
      <c r="P3536" t="s">
        <v>242</v>
      </c>
      <c r="Q3536" t="s">
        <v>247</v>
      </c>
    </row>
    <row r="3537" spans="1:17">
      <c r="A3537" t="s">
        <v>33277</v>
      </c>
      <c r="B3537" t="s">
        <v>33278</v>
      </c>
      <c r="C3537" t="s">
        <v>33279</v>
      </c>
      <c r="D3537" s="4">
        <v>45794.911122685182</v>
      </c>
      <c r="E3537" s="4">
        <v>45795.666666666664</v>
      </c>
      <c r="F3537" s="4">
        <v>45795.684027777781</v>
      </c>
      <c r="G3537" s="4">
        <v>45795.67391203704</v>
      </c>
      <c r="H3537" t="s">
        <v>3155</v>
      </c>
      <c r="I3537" t="s">
        <v>3222</v>
      </c>
      <c r="J3537">
        <v>1</v>
      </c>
      <c r="K3537" t="s">
        <v>3223</v>
      </c>
      <c r="L3537" t="s">
        <v>3564</v>
      </c>
      <c r="M3537" t="s">
        <v>549</v>
      </c>
      <c r="N3537" t="s">
        <v>550</v>
      </c>
      <c r="O3537" t="s">
        <v>136</v>
      </c>
      <c r="P3537" t="s">
        <v>143</v>
      </c>
      <c r="Q3537" t="s">
        <v>311</v>
      </c>
    </row>
    <row r="3538" spans="1:17">
      <c r="A3538" t="s">
        <v>25635</v>
      </c>
      <c r="B3538" t="s">
        <v>25636</v>
      </c>
      <c r="C3538" t="s">
        <v>25637</v>
      </c>
      <c r="D3538" s="4">
        <v>45794.910752314812</v>
      </c>
      <c r="E3538" s="4">
        <v>45795.75</v>
      </c>
      <c r="F3538" s="4">
        <v>45795.788194444445</v>
      </c>
      <c r="G3538" s="4"/>
      <c r="H3538" t="s">
        <v>3155</v>
      </c>
      <c r="I3538" t="s">
        <v>3240</v>
      </c>
      <c r="J3538">
        <v>1001</v>
      </c>
      <c r="K3538" t="s">
        <v>3157</v>
      </c>
      <c r="L3538" t="s">
        <v>3593</v>
      </c>
      <c r="M3538" t="s">
        <v>549</v>
      </c>
      <c r="N3538" t="s">
        <v>550</v>
      </c>
      <c r="O3538" t="s">
        <v>551</v>
      </c>
      <c r="P3538" t="s">
        <v>242</v>
      </c>
      <c r="Q3538" t="s">
        <v>249</v>
      </c>
    </row>
    <row r="3539" spans="1:17">
      <c r="A3539" t="s">
        <v>25638</v>
      </c>
      <c r="B3539" t="s">
        <v>25639</v>
      </c>
      <c r="C3539" t="s">
        <v>25640</v>
      </c>
      <c r="D3539" s="4">
        <v>45794.909259259257</v>
      </c>
      <c r="E3539" s="4">
        <v>45795.395833333336</v>
      </c>
      <c r="F3539" s="4">
        <v>45795.413194444445</v>
      </c>
      <c r="G3539" s="4">
        <v>45795.385868055557</v>
      </c>
      <c r="H3539" t="s">
        <v>3155</v>
      </c>
      <c r="I3539" t="s">
        <v>3175</v>
      </c>
      <c r="J3539">
        <v>0</v>
      </c>
      <c r="K3539" t="s">
        <v>3194</v>
      </c>
      <c r="L3539" t="s">
        <v>3564</v>
      </c>
      <c r="M3539" t="s">
        <v>549</v>
      </c>
      <c r="N3539" t="s">
        <v>550</v>
      </c>
      <c r="O3539" t="s">
        <v>551</v>
      </c>
      <c r="P3539" t="s">
        <v>141</v>
      </c>
      <c r="Q3539" t="s">
        <v>241</v>
      </c>
    </row>
    <row r="3540" spans="1:17">
      <c r="A3540" t="s">
        <v>25441</v>
      </c>
      <c r="B3540" t="s">
        <v>25442</v>
      </c>
      <c r="C3540" t="s">
        <v>25641</v>
      </c>
      <c r="D3540" s="4">
        <v>45794.901030092595</v>
      </c>
      <c r="E3540" s="4">
        <v>45801.875</v>
      </c>
      <c r="F3540" s="4">
        <v>45801.913194444445</v>
      </c>
      <c r="G3540" s="4"/>
      <c r="H3540" t="s">
        <v>3155</v>
      </c>
      <c r="I3540" t="s">
        <v>3156</v>
      </c>
      <c r="J3540">
        <v>0</v>
      </c>
      <c r="K3540" t="s">
        <v>3227</v>
      </c>
      <c r="L3540" t="s">
        <v>3245</v>
      </c>
      <c r="M3540" t="s">
        <v>549</v>
      </c>
      <c r="N3540" t="s">
        <v>550</v>
      </c>
      <c r="O3540" t="s">
        <v>136</v>
      </c>
      <c r="P3540" t="s">
        <v>147</v>
      </c>
      <c r="Q3540" t="s">
        <v>258</v>
      </c>
    </row>
    <row r="3541" spans="1:17">
      <c r="A3541" t="s">
        <v>25642</v>
      </c>
      <c r="B3541" t="s">
        <v>25643</v>
      </c>
      <c r="C3541" t="s">
        <v>25644</v>
      </c>
      <c r="D3541" s="4">
        <v>45794.898854166669</v>
      </c>
      <c r="E3541" s="4">
        <v>45795.375</v>
      </c>
      <c r="F3541" s="4">
        <v>45795.413194444445</v>
      </c>
      <c r="G3541" s="4">
        <v>45795.373923611114</v>
      </c>
      <c r="H3541" t="s">
        <v>3155</v>
      </c>
      <c r="I3541" t="s">
        <v>3240</v>
      </c>
      <c r="J3541">
        <v>1001</v>
      </c>
      <c r="K3541" t="s">
        <v>3194</v>
      </c>
      <c r="L3541" t="s">
        <v>3564</v>
      </c>
      <c r="M3541" t="s">
        <v>549</v>
      </c>
      <c r="N3541" t="s">
        <v>550</v>
      </c>
      <c r="O3541" t="s">
        <v>551</v>
      </c>
      <c r="P3541" t="s">
        <v>242</v>
      </c>
      <c r="Q3541" t="s">
        <v>245</v>
      </c>
    </row>
    <row r="3542" spans="1:17">
      <c r="A3542" t="s">
        <v>25645</v>
      </c>
      <c r="B3542" t="s">
        <v>25646</v>
      </c>
      <c r="C3542" t="s">
        <v>25647</v>
      </c>
      <c r="D3542" s="4">
        <v>45794.897835648146</v>
      </c>
      <c r="E3542" s="4">
        <v>45795.75</v>
      </c>
      <c r="F3542" s="4">
        <v>45795.788194444445</v>
      </c>
      <c r="G3542" s="4">
        <v>45795.746770833335</v>
      </c>
      <c r="H3542" t="s">
        <v>3155</v>
      </c>
      <c r="I3542" t="s">
        <v>3240</v>
      </c>
      <c r="J3542">
        <v>1001</v>
      </c>
      <c r="K3542" t="s">
        <v>3157</v>
      </c>
      <c r="L3542" t="s">
        <v>3564</v>
      </c>
      <c r="M3542" t="s">
        <v>549</v>
      </c>
      <c r="N3542" t="s">
        <v>559</v>
      </c>
      <c r="O3542" t="s">
        <v>163</v>
      </c>
      <c r="P3542" t="s">
        <v>473</v>
      </c>
      <c r="Q3542" t="s">
        <v>357</v>
      </c>
    </row>
    <row r="3543" spans="1:17">
      <c r="A3543" t="s">
        <v>5346</v>
      </c>
      <c r="B3543" t="s">
        <v>5347</v>
      </c>
      <c r="C3543" t="s">
        <v>25648</v>
      </c>
      <c r="D3543" s="4">
        <v>45794.897106481483</v>
      </c>
      <c r="E3543" s="4">
        <v>45795.25</v>
      </c>
      <c r="F3543" s="4">
        <v>45795.288194444445</v>
      </c>
      <c r="G3543" s="4">
        <v>45795.255879629629</v>
      </c>
      <c r="H3543" t="s">
        <v>3155</v>
      </c>
      <c r="I3543" t="s">
        <v>3240</v>
      </c>
      <c r="J3543">
        <v>1001</v>
      </c>
      <c r="K3543" t="s">
        <v>3157</v>
      </c>
      <c r="L3543" t="s">
        <v>3564</v>
      </c>
      <c r="M3543" t="s">
        <v>549</v>
      </c>
      <c r="N3543" t="s">
        <v>559</v>
      </c>
      <c r="O3543" t="s">
        <v>469</v>
      </c>
      <c r="P3543" t="s">
        <v>180</v>
      </c>
      <c r="Q3543" t="s">
        <v>184</v>
      </c>
    </row>
    <row r="3544" spans="1:17">
      <c r="A3544" t="s">
        <v>4246</v>
      </c>
      <c r="B3544" t="s">
        <v>4247</v>
      </c>
      <c r="C3544" t="s">
        <v>25649</v>
      </c>
      <c r="D3544" s="4">
        <v>45794.89434027778</v>
      </c>
      <c r="E3544" s="4">
        <v>45795.583333333336</v>
      </c>
      <c r="F3544" s="4">
        <v>45795.621527777781</v>
      </c>
      <c r="G3544" s="4">
        <v>45795.581087962964</v>
      </c>
      <c r="H3544" t="s">
        <v>3155</v>
      </c>
      <c r="I3544" t="s">
        <v>3156</v>
      </c>
      <c r="J3544">
        <v>0</v>
      </c>
      <c r="K3544" t="s">
        <v>3157</v>
      </c>
      <c r="L3544" t="s">
        <v>3564</v>
      </c>
      <c r="M3544" t="s">
        <v>549</v>
      </c>
      <c r="N3544" t="s">
        <v>550</v>
      </c>
      <c r="O3544" t="s">
        <v>136</v>
      </c>
      <c r="P3544" t="s">
        <v>139</v>
      </c>
      <c r="Q3544" t="s">
        <v>425</v>
      </c>
    </row>
    <row r="3545" spans="1:17">
      <c r="A3545" t="s">
        <v>25650</v>
      </c>
      <c r="B3545" t="s">
        <v>25651</v>
      </c>
      <c r="C3545" t="s">
        <v>25652</v>
      </c>
      <c r="D3545" s="4">
        <v>45794.892696759256</v>
      </c>
      <c r="E3545" s="4">
        <v>45795.416666666664</v>
      </c>
      <c r="F3545" s="4">
        <v>45795.434027777781</v>
      </c>
      <c r="G3545" s="4">
        <v>45795.416250000002</v>
      </c>
      <c r="H3545" t="s">
        <v>3155</v>
      </c>
      <c r="I3545" t="s">
        <v>3171</v>
      </c>
      <c r="J3545">
        <v>1001</v>
      </c>
      <c r="K3545" t="s">
        <v>3157</v>
      </c>
      <c r="L3545" t="s">
        <v>3564</v>
      </c>
      <c r="M3545" t="s">
        <v>549</v>
      </c>
      <c r="N3545" t="s">
        <v>550</v>
      </c>
      <c r="O3545" t="s">
        <v>136</v>
      </c>
      <c r="P3545" t="s">
        <v>139</v>
      </c>
      <c r="Q3545" t="s">
        <v>276</v>
      </c>
    </row>
    <row r="3546" spans="1:17">
      <c r="A3546" t="s">
        <v>25653</v>
      </c>
      <c r="B3546" t="s">
        <v>25654</v>
      </c>
      <c r="C3546" t="s">
        <v>25655</v>
      </c>
      <c r="D3546" s="4">
        <v>45794.892175925925</v>
      </c>
      <c r="E3546" s="4">
        <v>45795.791666666664</v>
      </c>
      <c r="F3546" s="4">
        <v>45795.809027777781</v>
      </c>
      <c r="G3546" s="4">
        <v>45795.785775462966</v>
      </c>
      <c r="H3546" t="s">
        <v>3155</v>
      </c>
      <c r="I3546" t="s">
        <v>3222</v>
      </c>
      <c r="J3546">
        <v>1</v>
      </c>
      <c r="K3546" t="s">
        <v>3223</v>
      </c>
      <c r="L3546" t="s">
        <v>3564</v>
      </c>
      <c r="M3546" t="s">
        <v>549</v>
      </c>
      <c r="N3546" t="s">
        <v>550</v>
      </c>
      <c r="O3546" t="s">
        <v>551</v>
      </c>
      <c r="P3546" t="s">
        <v>141</v>
      </c>
      <c r="Q3546" t="s">
        <v>233</v>
      </c>
    </row>
    <row r="3547" spans="1:17">
      <c r="A3547" t="s">
        <v>3967</v>
      </c>
      <c r="B3547" t="s">
        <v>3968</v>
      </c>
      <c r="C3547" t="s">
        <v>25656</v>
      </c>
      <c r="D3547" s="4">
        <v>45794.889965277776</v>
      </c>
      <c r="E3547" s="4">
        <v>45795.5</v>
      </c>
      <c r="F3547" s="4">
        <v>45795.517361111109</v>
      </c>
      <c r="G3547" s="4">
        <v>45795.497569444444</v>
      </c>
      <c r="H3547" t="s">
        <v>3155</v>
      </c>
      <c r="I3547" t="s">
        <v>3175</v>
      </c>
      <c r="J3547">
        <v>1001</v>
      </c>
      <c r="K3547" t="s">
        <v>3157</v>
      </c>
      <c r="L3547" t="s">
        <v>3564</v>
      </c>
      <c r="M3547" t="s">
        <v>549</v>
      </c>
      <c r="N3547" t="s">
        <v>550</v>
      </c>
      <c r="O3547" t="s">
        <v>136</v>
      </c>
      <c r="P3547" t="s">
        <v>139</v>
      </c>
      <c r="Q3547" t="s">
        <v>275</v>
      </c>
    </row>
    <row r="3548" spans="1:17">
      <c r="A3548" t="s">
        <v>25645</v>
      </c>
      <c r="B3548" t="s">
        <v>25646</v>
      </c>
      <c r="C3548" t="s">
        <v>25657</v>
      </c>
      <c r="D3548" s="4">
        <v>45794.889027777775</v>
      </c>
      <c r="E3548" s="4">
        <v>45795.75</v>
      </c>
      <c r="F3548" s="4">
        <v>45795.788194444445</v>
      </c>
      <c r="G3548" s="4"/>
      <c r="H3548" t="s">
        <v>3155</v>
      </c>
      <c r="I3548" t="s">
        <v>3240</v>
      </c>
      <c r="J3548">
        <v>1001</v>
      </c>
      <c r="K3548" t="s">
        <v>3157</v>
      </c>
      <c r="L3548" t="s">
        <v>3245</v>
      </c>
      <c r="M3548" t="s">
        <v>549</v>
      </c>
      <c r="N3548" t="s">
        <v>559</v>
      </c>
      <c r="O3548" t="s">
        <v>163</v>
      </c>
      <c r="P3548" t="s">
        <v>473</v>
      </c>
      <c r="Q3548" t="s">
        <v>357</v>
      </c>
    </row>
    <row r="3549" spans="1:17">
      <c r="A3549" t="s">
        <v>25658</v>
      </c>
      <c r="B3549" t="s">
        <v>25659</v>
      </c>
      <c r="C3549" t="s">
        <v>25660</v>
      </c>
      <c r="D3549" s="4">
        <v>45794.888865740744</v>
      </c>
      <c r="E3549" s="4">
        <v>45795.541666666664</v>
      </c>
      <c r="F3549" s="4">
        <v>45795.579861111109</v>
      </c>
      <c r="G3549" s="4">
        <v>45795.552106481482</v>
      </c>
      <c r="H3549" t="s">
        <v>3155</v>
      </c>
      <c r="I3549" t="s">
        <v>3156</v>
      </c>
      <c r="J3549">
        <v>0</v>
      </c>
      <c r="K3549" t="s">
        <v>3157</v>
      </c>
      <c r="L3549" t="s">
        <v>3564</v>
      </c>
      <c r="M3549" t="s">
        <v>549</v>
      </c>
      <c r="N3549" t="s">
        <v>550</v>
      </c>
      <c r="O3549" t="s">
        <v>136</v>
      </c>
      <c r="P3549" t="s">
        <v>143</v>
      </c>
      <c r="Q3549" t="s">
        <v>301</v>
      </c>
    </row>
    <row r="3550" spans="1:17">
      <c r="A3550" t="s">
        <v>25625</v>
      </c>
      <c r="B3550" t="s">
        <v>25626</v>
      </c>
      <c r="C3550" t="s">
        <v>25661</v>
      </c>
      <c r="D3550" s="4">
        <v>45794.888310185182</v>
      </c>
      <c r="E3550" s="4">
        <v>45795.354166666664</v>
      </c>
      <c r="F3550" s="4">
        <v>45795.392361111109</v>
      </c>
      <c r="G3550" s="4"/>
      <c r="H3550" t="s">
        <v>3155</v>
      </c>
      <c r="I3550" t="s">
        <v>3156</v>
      </c>
      <c r="J3550">
        <v>0</v>
      </c>
      <c r="K3550" t="s">
        <v>3194</v>
      </c>
      <c r="L3550" t="s">
        <v>3245</v>
      </c>
      <c r="M3550" t="s">
        <v>549</v>
      </c>
      <c r="N3550" t="s">
        <v>550</v>
      </c>
      <c r="O3550" t="s">
        <v>551</v>
      </c>
      <c r="P3550" t="s">
        <v>141</v>
      </c>
      <c r="Q3550" t="s">
        <v>233</v>
      </c>
    </row>
    <row r="3551" spans="1:17">
      <c r="A3551" t="s">
        <v>25662</v>
      </c>
      <c r="B3551" t="s">
        <v>25663</v>
      </c>
      <c r="C3551" t="s">
        <v>25664</v>
      </c>
      <c r="D3551" s="4">
        <v>45794.882615740738</v>
      </c>
      <c r="E3551" s="4">
        <v>45797.708333333336</v>
      </c>
      <c r="F3551" s="4">
        <v>45797.746527777781</v>
      </c>
      <c r="G3551" s="4">
        <v>45797.70511574074</v>
      </c>
      <c r="H3551" t="s">
        <v>3155</v>
      </c>
      <c r="I3551" t="s">
        <v>3156</v>
      </c>
      <c r="J3551">
        <v>0</v>
      </c>
      <c r="K3551" t="s">
        <v>3157</v>
      </c>
      <c r="L3551" t="s">
        <v>3564</v>
      </c>
      <c r="M3551" t="s">
        <v>549</v>
      </c>
      <c r="N3551" t="s">
        <v>550</v>
      </c>
      <c r="O3551" t="s">
        <v>136</v>
      </c>
      <c r="P3551" t="s">
        <v>147</v>
      </c>
      <c r="Q3551" t="s">
        <v>21124</v>
      </c>
    </row>
    <row r="3552" spans="1:17">
      <c r="A3552" t="s">
        <v>25665</v>
      </c>
      <c r="B3552" t="s">
        <v>25666</v>
      </c>
      <c r="C3552" t="s">
        <v>25667</v>
      </c>
      <c r="D3552" s="4">
        <v>45794.882407407407</v>
      </c>
      <c r="E3552" s="4">
        <v>45803.3125</v>
      </c>
      <c r="F3552" s="4">
        <v>45803.350694444445</v>
      </c>
      <c r="G3552" s="4">
        <v>45803.311886574076</v>
      </c>
      <c r="H3552" t="s">
        <v>3155</v>
      </c>
      <c r="I3552" t="s">
        <v>3156</v>
      </c>
      <c r="J3552">
        <v>0</v>
      </c>
      <c r="K3552" t="s">
        <v>3227</v>
      </c>
      <c r="L3552" t="s">
        <v>3564</v>
      </c>
      <c r="M3552" t="s">
        <v>549</v>
      </c>
      <c r="N3552" t="s">
        <v>559</v>
      </c>
      <c r="O3552" t="s">
        <v>469</v>
      </c>
      <c r="P3552" t="s">
        <v>180</v>
      </c>
      <c r="Q3552" t="s">
        <v>181</v>
      </c>
    </row>
    <row r="3553" spans="1:17">
      <c r="A3553" t="s">
        <v>25668</v>
      </c>
      <c r="B3553" t="s">
        <v>25669</v>
      </c>
      <c r="C3553" t="s">
        <v>25670</v>
      </c>
      <c r="D3553" s="4">
        <v>45794.878136574072</v>
      </c>
      <c r="E3553" s="4">
        <v>45796.770833333336</v>
      </c>
      <c r="F3553" s="4">
        <v>45796.788194444445</v>
      </c>
      <c r="G3553" s="4">
        <v>45796.779351851852</v>
      </c>
      <c r="H3553" t="s">
        <v>3155</v>
      </c>
      <c r="I3553" t="s">
        <v>3222</v>
      </c>
      <c r="J3553">
        <v>1</v>
      </c>
      <c r="K3553" t="s">
        <v>3223</v>
      </c>
      <c r="L3553" t="s">
        <v>3564</v>
      </c>
      <c r="M3553" t="s">
        <v>549</v>
      </c>
      <c r="N3553" t="s">
        <v>550</v>
      </c>
      <c r="O3553" t="s">
        <v>136</v>
      </c>
      <c r="P3553" t="s">
        <v>292</v>
      </c>
      <c r="Q3553" t="s">
        <v>296</v>
      </c>
    </row>
    <row r="3554" spans="1:17">
      <c r="A3554" t="s">
        <v>25671</v>
      </c>
      <c r="B3554" t="s">
        <v>25672</v>
      </c>
      <c r="C3554" t="s">
        <v>25673</v>
      </c>
      <c r="D3554" s="4">
        <v>45794.877453703702</v>
      </c>
      <c r="E3554" s="4">
        <v>45797.145833333336</v>
      </c>
      <c r="F3554" s="4">
        <v>45797.163194444445</v>
      </c>
      <c r="G3554" s="4">
        <v>45797.145196759258</v>
      </c>
      <c r="H3554" t="s">
        <v>3155</v>
      </c>
      <c r="I3554" t="s">
        <v>3162</v>
      </c>
      <c r="J3554">
        <v>0</v>
      </c>
      <c r="K3554" t="s">
        <v>3198</v>
      </c>
      <c r="L3554" t="s">
        <v>3564</v>
      </c>
      <c r="M3554" t="s">
        <v>549</v>
      </c>
      <c r="N3554" t="s">
        <v>550</v>
      </c>
      <c r="O3554" t="s">
        <v>1923</v>
      </c>
      <c r="P3554" t="s">
        <v>1924</v>
      </c>
      <c r="Q3554" t="s">
        <v>3164</v>
      </c>
    </row>
    <row r="3555" spans="1:17">
      <c r="A3555" t="s">
        <v>25674</v>
      </c>
      <c r="B3555" t="s">
        <v>25675</v>
      </c>
      <c r="C3555" t="s">
        <v>25676</v>
      </c>
      <c r="D3555" s="4">
        <v>45794.875034722223</v>
      </c>
      <c r="E3555" s="4">
        <v>45795.875</v>
      </c>
      <c r="F3555" s="4">
        <v>45795.913194444445</v>
      </c>
      <c r="G3555" s="4"/>
      <c r="H3555" t="s">
        <v>3155</v>
      </c>
      <c r="I3555" t="s">
        <v>3156</v>
      </c>
      <c r="J3555">
        <v>0</v>
      </c>
      <c r="K3555" t="s">
        <v>3157</v>
      </c>
      <c r="L3555" t="s">
        <v>3245</v>
      </c>
      <c r="M3555" t="s">
        <v>549</v>
      </c>
      <c r="N3555" t="s">
        <v>550</v>
      </c>
      <c r="O3555" t="s">
        <v>136</v>
      </c>
      <c r="P3555" t="s">
        <v>139</v>
      </c>
      <c r="Q3555" t="s">
        <v>271</v>
      </c>
    </row>
    <row r="3556" spans="1:17">
      <c r="A3556" t="s">
        <v>25677</v>
      </c>
      <c r="B3556" t="s">
        <v>25678</v>
      </c>
      <c r="C3556" t="s">
        <v>25679</v>
      </c>
      <c r="D3556" s="4">
        <v>45794.874849537038</v>
      </c>
      <c r="E3556" s="4">
        <v>45795.666666666664</v>
      </c>
      <c r="F3556" s="4">
        <v>45795.684027777781</v>
      </c>
      <c r="G3556" s="4"/>
      <c r="H3556" t="s">
        <v>3155</v>
      </c>
      <c r="I3556" t="s">
        <v>3171</v>
      </c>
      <c r="J3556">
        <v>1002</v>
      </c>
      <c r="K3556" t="s">
        <v>3157</v>
      </c>
      <c r="L3556" t="s">
        <v>3593</v>
      </c>
      <c r="M3556" t="s">
        <v>549</v>
      </c>
      <c r="N3556" t="s">
        <v>550</v>
      </c>
      <c r="O3556" t="s">
        <v>136</v>
      </c>
      <c r="P3556" t="s">
        <v>139</v>
      </c>
      <c r="Q3556" t="s">
        <v>425</v>
      </c>
    </row>
    <row r="3557" spans="1:17">
      <c r="A3557" t="s">
        <v>25680</v>
      </c>
      <c r="B3557" t="s">
        <v>25681</v>
      </c>
      <c r="C3557" t="s">
        <v>25682</v>
      </c>
      <c r="D3557" s="4">
        <v>45794.872800925928</v>
      </c>
      <c r="E3557" s="4">
        <v>45795.708333333336</v>
      </c>
      <c r="F3557" s="4">
        <v>45795.725694444445</v>
      </c>
      <c r="G3557" s="4"/>
      <c r="H3557" t="s">
        <v>3155</v>
      </c>
      <c r="I3557" t="s">
        <v>3171</v>
      </c>
      <c r="J3557">
        <v>1001</v>
      </c>
      <c r="K3557" t="s">
        <v>3157</v>
      </c>
      <c r="L3557" t="s">
        <v>3593</v>
      </c>
      <c r="M3557" t="s">
        <v>549</v>
      </c>
      <c r="N3557" t="s">
        <v>550</v>
      </c>
      <c r="O3557" t="s">
        <v>136</v>
      </c>
      <c r="P3557" t="s">
        <v>292</v>
      </c>
      <c r="Q3557" t="s">
        <v>293</v>
      </c>
    </row>
    <row r="3558" spans="1:17">
      <c r="A3558" t="s">
        <v>25683</v>
      </c>
      <c r="B3558" t="s">
        <v>25684</v>
      </c>
      <c r="C3558" t="s">
        <v>25685</v>
      </c>
      <c r="D3558" s="4">
        <v>45794.86928240741</v>
      </c>
      <c r="E3558" s="4">
        <v>45796.75</v>
      </c>
      <c r="F3558" s="4">
        <v>45796.767361111109</v>
      </c>
      <c r="G3558" s="4">
        <v>45796.748784722222</v>
      </c>
      <c r="H3558" t="s">
        <v>3155</v>
      </c>
      <c r="I3558" t="s">
        <v>3175</v>
      </c>
      <c r="J3558">
        <v>1001</v>
      </c>
      <c r="K3558" t="s">
        <v>3194</v>
      </c>
      <c r="L3558" t="s">
        <v>3564</v>
      </c>
      <c r="M3558" t="s">
        <v>549</v>
      </c>
      <c r="N3558" t="s">
        <v>550</v>
      </c>
      <c r="O3558" t="s">
        <v>136</v>
      </c>
      <c r="P3558" t="s">
        <v>139</v>
      </c>
      <c r="Q3558" t="s">
        <v>425</v>
      </c>
    </row>
    <row r="3559" spans="1:17">
      <c r="A3559" t="s">
        <v>3967</v>
      </c>
      <c r="B3559" t="s">
        <v>3968</v>
      </c>
      <c r="C3559" t="s">
        <v>25686</v>
      </c>
      <c r="D3559" s="4">
        <v>45794.867418981485</v>
      </c>
      <c r="E3559" s="4">
        <v>45795.645833333336</v>
      </c>
      <c r="F3559" s="4">
        <v>45795.663194444445</v>
      </c>
      <c r="G3559" s="4"/>
      <c r="H3559" t="s">
        <v>3155</v>
      </c>
      <c r="I3559" t="s">
        <v>3175</v>
      </c>
      <c r="J3559">
        <v>1001</v>
      </c>
      <c r="K3559" t="s">
        <v>3157</v>
      </c>
      <c r="L3559" t="s">
        <v>3245</v>
      </c>
      <c r="M3559" t="s">
        <v>549</v>
      </c>
      <c r="N3559" t="s">
        <v>550</v>
      </c>
      <c r="O3559" t="s">
        <v>136</v>
      </c>
      <c r="P3559" t="s">
        <v>139</v>
      </c>
      <c r="Q3559" t="s">
        <v>275</v>
      </c>
    </row>
    <row r="3560" spans="1:17">
      <c r="A3560" t="s">
        <v>25687</v>
      </c>
      <c r="B3560" t="s">
        <v>25688</v>
      </c>
      <c r="C3560" t="s">
        <v>25689</v>
      </c>
      <c r="D3560" s="4">
        <v>45794.865393518521</v>
      </c>
      <c r="E3560" s="4">
        <v>45795.541666666664</v>
      </c>
      <c r="F3560" s="4">
        <v>45795.579861111109</v>
      </c>
      <c r="G3560" s="4"/>
      <c r="H3560" t="s">
        <v>3155</v>
      </c>
      <c r="I3560" t="s">
        <v>3240</v>
      </c>
      <c r="J3560">
        <v>1001</v>
      </c>
      <c r="K3560" t="s">
        <v>3157</v>
      </c>
      <c r="L3560" t="s">
        <v>3593</v>
      </c>
      <c r="M3560" t="s">
        <v>549</v>
      </c>
      <c r="N3560" t="s">
        <v>550</v>
      </c>
      <c r="O3560" t="s">
        <v>136</v>
      </c>
      <c r="P3560" t="s">
        <v>139</v>
      </c>
      <c r="Q3560" t="s">
        <v>275</v>
      </c>
    </row>
    <row r="3561" spans="1:17">
      <c r="A3561" t="s">
        <v>25690</v>
      </c>
      <c r="B3561" t="s">
        <v>25691</v>
      </c>
      <c r="C3561" t="s">
        <v>25692</v>
      </c>
      <c r="D3561" s="4">
        <v>45794.854166666664</v>
      </c>
      <c r="E3561" s="4">
        <v>45795.895833333336</v>
      </c>
      <c r="F3561" s="4">
        <v>45795.934027777781</v>
      </c>
      <c r="G3561" s="4">
        <v>45795.897800925923</v>
      </c>
      <c r="H3561" t="s">
        <v>3155</v>
      </c>
      <c r="I3561" t="s">
        <v>3240</v>
      </c>
      <c r="J3561">
        <v>1002</v>
      </c>
      <c r="K3561" t="s">
        <v>3157</v>
      </c>
      <c r="L3561" t="s">
        <v>3564</v>
      </c>
      <c r="M3561" t="s">
        <v>549</v>
      </c>
      <c r="N3561" t="s">
        <v>559</v>
      </c>
      <c r="O3561" t="s">
        <v>469</v>
      </c>
      <c r="P3561" t="s">
        <v>180</v>
      </c>
      <c r="Q3561" t="s">
        <v>14107</v>
      </c>
    </row>
    <row r="3562" spans="1:17">
      <c r="A3562" t="s">
        <v>25690</v>
      </c>
      <c r="B3562" t="s">
        <v>25693</v>
      </c>
      <c r="C3562" t="s">
        <v>25694</v>
      </c>
      <c r="D3562" s="4">
        <v>45794.853900462964</v>
      </c>
      <c r="E3562" s="4">
        <v>45795.9375</v>
      </c>
      <c r="F3562" s="4">
        <v>45795.975694444445</v>
      </c>
      <c r="G3562" s="4">
        <v>45795.942777777775</v>
      </c>
      <c r="H3562" t="s">
        <v>3155</v>
      </c>
      <c r="I3562" t="s">
        <v>3240</v>
      </c>
      <c r="J3562">
        <v>1002</v>
      </c>
      <c r="K3562" t="s">
        <v>3157</v>
      </c>
      <c r="L3562" t="s">
        <v>3564</v>
      </c>
      <c r="M3562" t="s">
        <v>549</v>
      </c>
      <c r="N3562" t="s">
        <v>559</v>
      </c>
      <c r="O3562" t="s">
        <v>469</v>
      </c>
      <c r="P3562" t="s">
        <v>180</v>
      </c>
      <c r="Q3562" t="s">
        <v>14107</v>
      </c>
    </row>
    <row r="3563" spans="1:17">
      <c r="A3563" t="s">
        <v>25462</v>
      </c>
      <c r="B3563" t="s">
        <v>25463</v>
      </c>
      <c r="C3563" t="s">
        <v>25695</v>
      </c>
      <c r="D3563" s="4">
        <v>45794.853125000001</v>
      </c>
      <c r="E3563" s="4">
        <v>45795.354166666664</v>
      </c>
      <c r="F3563" s="4">
        <v>45795.392361111109</v>
      </c>
      <c r="G3563" s="4">
        <v>45795.352500000001</v>
      </c>
      <c r="H3563" t="s">
        <v>3155</v>
      </c>
      <c r="I3563" t="s">
        <v>3156</v>
      </c>
      <c r="J3563">
        <v>0</v>
      </c>
      <c r="K3563" t="s">
        <v>3157</v>
      </c>
      <c r="L3563" t="s">
        <v>3564</v>
      </c>
      <c r="M3563" t="s">
        <v>549</v>
      </c>
      <c r="N3563" t="s">
        <v>550</v>
      </c>
      <c r="O3563" t="s">
        <v>551</v>
      </c>
      <c r="P3563" t="s">
        <v>242</v>
      </c>
      <c r="Q3563" t="s">
        <v>244</v>
      </c>
    </row>
    <row r="3564" spans="1:17">
      <c r="A3564" t="s">
        <v>25696</v>
      </c>
      <c r="B3564" t="s">
        <v>25697</v>
      </c>
      <c r="C3564" t="s">
        <v>25698</v>
      </c>
      <c r="D3564" s="4">
        <v>45794.852349537039</v>
      </c>
      <c r="E3564" s="4">
        <v>45795.666666666664</v>
      </c>
      <c r="F3564" s="4">
        <v>45795.704861111109</v>
      </c>
      <c r="G3564" s="4">
        <v>45795.657442129632</v>
      </c>
      <c r="H3564" t="s">
        <v>3155</v>
      </c>
      <c r="I3564" t="s">
        <v>3156</v>
      </c>
      <c r="J3564">
        <v>0</v>
      </c>
      <c r="K3564" t="s">
        <v>3163</v>
      </c>
      <c r="L3564" t="s">
        <v>3564</v>
      </c>
      <c r="M3564" t="s">
        <v>549</v>
      </c>
      <c r="N3564" t="s">
        <v>550</v>
      </c>
      <c r="O3564" t="s">
        <v>136</v>
      </c>
      <c r="P3564" t="s">
        <v>139</v>
      </c>
      <c r="Q3564" t="s">
        <v>275</v>
      </c>
    </row>
    <row r="3565" spans="1:17">
      <c r="A3565" t="s">
        <v>25699</v>
      </c>
      <c r="B3565" t="s">
        <v>25700</v>
      </c>
      <c r="C3565" t="s">
        <v>25701</v>
      </c>
      <c r="D3565" s="4">
        <v>45794.848599537036</v>
      </c>
      <c r="E3565" s="4">
        <v>45795.9375</v>
      </c>
      <c r="F3565" s="4">
        <v>45795.975694444445</v>
      </c>
      <c r="G3565" s="4">
        <v>45795.938206018516</v>
      </c>
      <c r="H3565" t="s">
        <v>3155</v>
      </c>
      <c r="I3565" t="s">
        <v>3156</v>
      </c>
      <c r="J3565">
        <v>0</v>
      </c>
      <c r="K3565" t="s">
        <v>3157</v>
      </c>
      <c r="L3565" t="s">
        <v>3564</v>
      </c>
      <c r="M3565" t="s">
        <v>549</v>
      </c>
      <c r="N3565" t="s">
        <v>550</v>
      </c>
      <c r="O3565" t="s">
        <v>136</v>
      </c>
      <c r="P3565" t="s">
        <v>147</v>
      </c>
      <c r="Q3565" t="s">
        <v>256</v>
      </c>
    </row>
    <row r="3566" spans="1:17">
      <c r="A3566" t="s">
        <v>25702</v>
      </c>
      <c r="B3566" t="s">
        <v>25703</v>
      </c>
      <c r="C3566" t="s">
        <v>25704</v>
      </c>
      <c r="D3566" s="4">
        <v>45794.848009259258</v>
      </c>
      <c r="E3566" s="4">
        <v>45797.708333333336</v>
      </c>
      <c r="F3566" s="4">
        <v>45797.725694444445</v>
      </c>
      <c r="G3566" s="4">
        <v>45797.707106481481</v>
      </c>
      <c r="H3566" t="s">
        <v>3155</v>
      </c>
      <c r="I3566" t="s">
        <v>3162</v>
      </c>
      <c r="J3566">
        <v>0</v>
      </c>
      <c r="K3566" t="s">
        <v>3163</v>
      </c>
      <c r="L3566" t="s">
        <v>3564</v>
      </c>
      <c r="M3566" t="s">
        <v>549</v>
      </c>
      <c r="N3566" t="s">
        <v>550</v>
      </c>
      <c r="O3566" t="s">
        <v>1923</v>
      </c>
      <c r="P3566" t="s">
        <v>1924</v>
      </c>
      <c r="Q3566" t="s">
        <v>3281</v>
      </c>
    </row>
    <row r="3567" spans="1:17">
      <c r="A3567" t="s">
        <v>25705</v>
      </c>
      <c r="B3567" t="s">
        <v>25706</v>
      </c>
      <c r="C3567" t="s">
        <v>25707</v>
      </c>
      <c r="D3567" s="4">
        <v>45794.846250000002</v>
      </c>
      <c r="E3567" s="4">
        <v>45795.708333333336</v>
      </c>
      <c r="F3567" s="4">
        <v>45795.725694444445</v>
      </c>
      <c r="G3567" s="4">
        <v>45795.701215277775</v>
      </c>
      <c r="H3567" t="s">
        <v>3155</v>
      </c>
      <c r="I3567" t="s">
        <v>3184</v>
      </c>
      <c r="J3567">
        <v>1001</v>
      </c>
      <c r="K3567" t="s">
        <v>3157</v>
      </c>
      <c r="L3567" t="s">
        <v>3564</v>
      </c>
      <c r="M3567" t="s">
        <v>549</v>
      </c>
      <c r="N3567" t="s">
        <v>550</v>
      </c>
      <c r="O3567" t="s">
        <v>616</v>
      </c>
      <c r="P3567" t="s">
        <v>626</v>
      </c>
      <c r="Q3567" t="s">
        <v>3366</v>
      </c>
    </row>
    <row r="3568" spans="1:17">
      <c r="A3568" t="s">
        <v>25708</v>
      </c>
      <c r="B3568" t="s">
        <v>25709</v>
      </c>
      <c r="C3568" t="s">
        <v>25710</v>
      </c>
      <c r="D3568" s="4">
        <v>45794.843564814815</v>
      </c>
      <c r="E3568" s="4">
        <v>45804.645833333336</v>
      </c>
      <c r="F3568" s="4">
        <v>45804.663194444445</v>
      </c>
      <c r="G3568" s="4"/>
      <c r="H3568" t="s">
        <v>3155</v>
      </c>
      <c r="I3568" t="s">
        <v>3171</v>
      </c>
      <c r="J3568">
        <v>0</v>
      </c>
      <c r="K3568" t="s">
        <v>3157</v>
      </c>
      <c r="L3568" t="s">
        <v>3245</v>
      </c>
      <c r="M3568" t="s">
        <v>549</v>
      </c>
      <c r="N3568" t="s">
        <v>559</v>
      </c>
      <c r="O3568" t="s">
        <v>504</v>
      </c>
      <c r="P3568" t="s">
        <v>325</v>
      </c>
      <c r="Q3568" t="s">
        <v>336</v>
      </c>
    </row>
    <row r="3569" spans="1:17">
      <c r="A3569" t="s">
        <v>6356</v>
      </c>
      <c r="B3569" t="s">
        <v>6359</v>
      </c>
      <c r="C3569" t="s">
        <v>25711</v>
      </c>
      <c r="D3569" s="4">
        <v>45794.842835648145</v>
      </c>
      <c r="E3569" s="4">
        <v>45808.604166666664</v>
      </c>
      <c r="F3569" s="4">
        <v>45808.621527777781</v>
      </c>
      <c r="G3569" s="4"/>
      <c r="H3569" t="s">
        <v>3155</v>
      </c>
      <c r="I3569" t="s">
        <v>3175</v>
      </c>
      <c r="J3569">
        <v>1001</v>
      </c>
      <c r="K3569" t="s">
        <v>3157</v>
      </c>
      <c r="L3569" t="s">
        <v>3245</v>
      </c>
      <c r="M3569" t="s">
        <v>549</v>
      </c>
      <c r="N3569" t="s">
        <v>559</v>
      </c>
      <c r="O3569" t="s">
        <v>504</v>
      </c>
      <c r="P3569" t="s">
        <v>325</v>
      </c>
      <c r="Q3569" t="s">
        <v>336</v>
      </c>
    </row>
    <row r="3570" spans="1:17">
      <c r="A3570" t="s">
        <v>25712</v>
      </c>
      <c r="B3570" t="s">
        <v>25713</v>
      </c>
      <c r="C3570" t="s">
        <v>25714</v>
      </c>
      <c r="D3570" s="4">
        <v>45794.842210648145</v>
      </c>
      <c r="E3570" s="4">
        <v>45795.833333333336</v>
      </c>
      <c r="F3570" s="4">
        <v>45795.871527777781</v>
      </c>
      <c r="G3570" s="4">
        <v>45795.835428240738</v>
      </c>
      <c r="H3570" t="s">
        <v>3155</v>
      </c>
      <c r="I3570" t="s">
        <v>3156</v>
      </c>
      <c r="J3570">
        <v>0</v>
      </c>
      <c r="K3570" t="s">
        <v>3163</v>
      </c>
      <c r="L3570" t="s">
        <v>3564</v>
      </c>
      <c r="M3570" t="s">
        <v>549</v>
      </c>
      <c r="N3570" t="s">
        <v>559</v>
      </c>
      <c r="O3570" t="s">
        <v>504</v>
      </c>
      <c r="P3570" t="s">
        <v>325</v>
      </c>
      <c r="Q3570" t="s">
        <v>337</v>
      </c>
    </row>
    <row r="3571" spans="1:17">
      <c r="A3571" t="s">
        <v>6356</v>
      </c>
      <c r="B3571" t="s">
        <v>6357</v>
      </c>
      <c r="C3571" t="s">
        <v>25715</v>
      </c>
      <c r="D3571" s="4">
        <v>45794.842175925929</v>
      </c>
      <c r="E3571" s="4">
        <v>45808.645833333336</v>
      </c>
      <c r="F3571" s="4">
        <v>45808.684027777781</v>
      </c>
      <c r="G3571" s="4"/>
      <c r="H3571" t="s">
        <v>3155</v>
      </c>
      <c r="I3571" t="s">
        <v>3673</v>
      </c>
      <c r="J3571">
        <v>0</v>
      </c>
      <c r="K3571" t="s">
        <v>3194</v>
      </c>
      <c r="L3571" t="s">
        <v>3245</v>
      </c>
      <c r="M3571" t="s">
        <v>549</v>
      </c>
      <c r="N3571" t="s">
        <v>559</v>
      </c>
      <c r="O3571" t="s">
        <v>504</v>
      </c>
      <c r="P3571" t="s">
        <v>325</v>
      </c>
      <c r="Q3571" t="s">
        <v>336</v>
      </c>
    </row>
    <row r="3572" spans="1:17">
      <c r="A3572" t="s">
        <v>25696</v>
      </c>
      <c r="B3572" t="s">
        <v>25697</v>
      </c>
      <c r="C3572" t="s">
        <v>25716</v>
      </c>
      <c r="D3572" s="4">
        <v>45794.840636574074</v>
      </c>
      <c r="E3572" s="4">
        <v>45795.666666666664</v>
      </c>
      <c r="F3572" s="4">
        <v>45795.704861111109</v>
      </c>
      <c r="G3572" s="4"/>
      <c r="H3572" t="s">
        <v>3155</v>
      </c>
      <c r="I3572" t="s">
        <v>3156</v>
      </c>
      <c r="J3572">
        <v>0</v>
      </c>
      <c r="K3572" t="s">
        <v>3163</v>
      </c>
      <c r="L3572" t="s">
        <v>3245</v>
      </c>
      <c r="M3572" t="s">
        <v>549</v>
      </c>
      <c r="N3572" t="s">
        <v>550</v>
      </c>
      <c r="O3572" t="s">
        <v>136</v>
      </c>
      <c r="P3572" t="s">
        <v>139</v>
      </c>
      <c r="Q3572" t="s">
        <v>275</v>
      </c>
    </row>
    <row r="3573" spans="1:17">
      <c r="A3573" t="s">
        <v>9952</v>
      </c>
      <c r="B3573" t="s">
        <v>9958</v>
      </c>
      <c r="C3573" t="s">
        <v>25717</v>
      </c>
      <c r="D3573" s="4">
        <v>45794.839826388888</v>
      </c>
      <c r="E3573" s="4">
        <v>45795.416666666664</v>
      </c>
      <c r="F3573" s="4">
        <v>45795.454861111109</v>
      </c>
      <c r="G3573" s="4">
        <v>45795.427951388891</v>
      </c>
      <c r="H3573" t="s">
        <v>3155</v>
      </c>
      <c r="I3573" t="s">
        <v>3156</v>
      </c>
      <c r="J3573">
        <v>0</v>
      </c>
      <c r="K3573" t="s">
        <v>3194</v>
      </c>
      <c r="L3573" t="s">
        <v>3564</v>
      </c>
      <c r="M3573" t="s">
        <v>549</v>
      </c>
      <c r="N3573" t="s">
        <v>559</v>
      </c>
      <c r="O3573" t="s">
        <v>163</v>
      </c>
      <c r="P3573" t="s">
        <v>472</v>
      </c>
      <c r="Q3573" t="s">
        <v>351</v>
      </c>
    </row>
    <row r="3574" spans="1:17">
      <c r="A3574" t="s">
        <v>25718</v>
      </c>
      <c r="B3574" t="s">
        <v>25719</v>
      </c>
      <c r="C3574" t="s">
        <v>25720</v>
      </c>
      <c r="D3574" s="4">
        <v>45794.83457175926</v>
      </c>
      <c r="E3574" s="4">
        <v>45798.708333333336</v>
      </c>
      <c r="F3574" s="4">
        <v>45798.725694444445</v>
      </c>
      <c r="G3574" s="4">
        <v>45798.705601851849</v>
      </c>
      <c r="H3574" t="s">
        <v>3155</v>
      </c>
      <c r="I3574" t="s">
        <v>3171</v>
      </c>
      <c r="J3574">
        <v>1001</v>
      </c>
      <c r="K3574" t="s">
        <v>3157</v>
      </c>
      <c r="L3574" t="s">
        <v>3564</v>
      </c>
      <c r="M3574" t="s">
        <v>549</v>
      </c>
      <c r="N3574" t="s">
        <v>559</v>
      </c>
      <c r="O3574" t="s">
        <v>163</v>
      </c>
      <c r="P3574" t="s">
        <v>473</v>
      </c>
      <c r="Q3574" t="s">
        <v>359</v>
      </c>
    </row>
    <row r="3575" spans="1:17">
      <c r="A3575" t="s">
        <v>25721</v>
      </c>
      <c r="B3575" t="s">
        <v>25722</v>
      </c>
      <c r="C3575" t="s">
        <v>25723</v>
      </c>
      <c r="D3575" s="4">
        <v>45794.827418981484</v>
      </c>
      <c r="E3575" s="4">
        <v>45795.875</v>
      </c>
      <c r="F3575" s="4">
        <v>45795.892361111109</v>
      </c>
      <c r="G3575" s="4">
        <v>45795.874606481484</v>
      </c>
      <c r="H3575" t="s">
        <v>3155</v>
      </c>
      <c r="I3575" t="s">
        <v>3171</v>
      </c>
      <c r="J3575">
        <v>1002</v>
      </c>
      <c r="K3575" t="s">
        <v>3157</v>
      </c>
      <c r="L3575" t="s">
        <v>3564</v>
      </c>
      <c r="M3575" t="s">
        <v>549</v>
      </c>
      <c r="N3575" t="s">
        <v>559</v>
      </c>
      <c r="O3575" t="s">
        <v>504</v>
      </c>
      <c r="P3575" t="s">
        <v>325</v>
      </c>
      <c r="Q3575" t="s">
        <v>338</v>
      </c>
    </row>
    <row r="3576" spans="1:17">
      <c r="A3576" t="s">
        <v>25724</v>
      </c>
      <c r="B3576" t="s">
        <v>25725</v>
      </c>
      <c r="C3576" t="s">
        <v>25726</v>
      </c>
      <c r="D3576" s="4">
        <v>45794.818078703705</v>
      </c>
      <c r="E3576" s="4">
        <v>45795.5</v>
      </c>
      <c r="F3576" s="4">
        <v>45795.517361111109</v>
      </c>
      <c r="G3576" s="4"/>
      <c r="H3576" t="s">
        <v>3155</v>
      </c>
      <c r="I3576" t="s">
        <v>3184</v>
      </c>
      <c r="J3576">
        <v>1</v>
      </c>
      <c r="K3576" t="s">
        <v>3227</v>
      </c>
      <c r="L3576" t="s">
        <v>3593</v>
      </c>
      <c r="M3576" t="s">
        <v>549</v>
      </c>
      <c r="N3576" t="s">
        <v>550</v>
      </c>
      <c r="O3576" t="s">
        <v>136</v>
      </c>
      <c r="P3576" t="s">
        <v>139</v>
      </c>
      <c r="Q3576" t="s">
        <v>271</v>
      </c>
    </row>
    <row r="3577" spans="1:17">
      <c r="A3577" t="s">
        <v>25727</v>
      </c>
      <c r="B3577" t="s">
        <v>25728</v>
      </c>
      <c r="C3577" t="s">
        <v>25729</v>
      </c>
      <c r="D3577" s="4">
        <v>45794.811192129629</v>
      </c>
      <c r="E3577" s="4">
        <v>45798.75</v>
      </c>
      <c r="F3577" s="4">
        <v>45798.767361111109</v>
      </c>
      <c r="G3577" s="4">
        <v>45798.750462962962</v>
      </c>
      <c r="H3577" t="s">
        <v>3155</v>
      </c>
      <c r="I3577" t="s">
        <v>3175</v>
      </c>
      <c r="J3577">
        <v>0</v>
      </c>
      <c r="K3577" t="s">
        <v>3194</v>
      </c>
      <c r="L3577" t="s">
        <v>3564</v>
      </c>
      <c r="M3577" t="s">
        <v>549</v>
      </c>
      <c r="N3577" t="s">
        <v>550</v>
      </c>
      <c r="O3577" t="s">
        <v>551</v>
      </c>
      <c r="P3577" t="s">
        <v>141</v>
      </c>
      <c r="Q3577" t="s">
        <v>241</v>
      </c>
    </row>
    <row r="3578" spans="1:17">
      <c r="A3578" t="s">
        <v>25730</v>
      </c>
      <c r="B3578" t="s">
        <v>25731</v>
      </c>
      <c r="C3578" t="s">
        <v>25732</v>
      </c>
      <c r="D3578" s="4">
        <v>45794.81082175926</v>
      </c>
      <c r="E3578" s="4">
        <v>45797</v>
      </c>
      <c r="F3578" s="4">
        <v>45797.038194444445</v>
      </c>
      <c r="G3578" s="4">
        <v>45796.999305555553</v>
      </c>
      <c r="H3578" t="s">
        <v>3155</v>
      </c>
      <c r="I3578" t="s">
        <v>3240</v>
      </c>
      <c r="J3578">
        <v>0</v>
      </c>
      <c r="K3578" t="s">
        <v>3163</v>
      </c>
      <c r="L3578" t="s">
        <v>3564</v>
      </c>
      <c r="M3578" t="s">
        <v>549</v>
      </c>
      <c r="N3578" t="s">
        <v>559</v>
      </c>
      <c r="O3578" t="s">
        <v>469</v>
      </c>
      <c r="P3578" t="s">
        <v>180</v>
      </c>
      <c r="Q3578" t="s">
        <v>14107</v>
      </c>
    </row>
    <row r="3579" spans="1:17">
      <c r="A3579" t="s">
        <v>25733</v>
      </c>
      <c r="B3579" t="s">
        <v>25734</v>
      </c>
      <c r="C3579" t="s">
        <v>25735</v>
      </c>
      <c r="D3579" s="4">
        <v>45794.809756944444</v>
      </c>
      <c r="E3579" s="4">
        <v>45808.5625</v>
      </c>
      <c r="F3579" s="4">
        <v>45808.579861111109</v>
      </c>
      <c r="G3579" s="4"/>
      <c r="H3579" t="s">
        <v>3155</v>
      </c>
      <c r="I3579" t="s">
        <v>3184</v>
      </c>
      <c r="J3579">
        <v>0</v>
      </c>
      <c r="K3579" t="s">
        <v>3157</v>
      </c>
      <c r="L3579" t="s">
        <v>3158</v>
      </c>
      <c r="M3579" t="s">
        <v>549</v>
      </c>
      <c r="N3579" t="s">
        <v>559</v>
      </c>
      <c r="O3579" t="s">
        <v>469</v>
      </c>
      <c r="P3579" t="s">
        <v>180</v>
      </c>
      <c r="Q3579" t="s">
        <v>184</v>
      </c>
    </row>
    <row r="3580" spans="1:17">
      <c r="A3580" t="s">
        <v>20056</v>
      </c>
      <c r="B3580" t="s">
        <v>20057</v>
      </c>
      <c r="C3580" t="s">
        <v>25736</v>
      </c>
      <c r="D3580" s="4">
        <v>45794.805185185185</v>
      </c>
      <c r="E3580" s="4">
        <v>45801.875</v>
      </c>
      <c r="F3580" s="4">
        <v>45801.892361111109</v>
      </c>
      <c r="G3580" s="4"/>
      <c r="H3580" t="s">
        <v>3155</v>
      </c>
      <c r="I3580" t="s">
        <v>3171</v>
      </c>
      <c r="J3580">
        <v>1001</v>
      </c>
      <c r="K3580" t="s">
        <v>3157</v>
      </c>
      <c r="L3580" t="s">
        <v>3593</v>
      </c>
      <c r="M3580" t="s">
        <v>549</v>
      </c>
      <c r="N3580" t="s">
        <v>559</v>
      </c>
      <c r="O3580" t="s">
        <v>504</v>
      </c>
      <c r="P3580" t="s">
        <v>325</v>
      </c>
      <c r="Q3580" t="s">
        <v>3800</v>
      </c>
    </row>
    <row r="3581" spans="1:17">
      <c r="A3581" t="s">
        <v>25737</v>
      </c>
      <c r="B3581" t="s">
        <v>25738</v>
      </c>
      <c r="C3581" t="s">
        <v>25739</v>
      </c>
      <c r="D3581" s="4">
        <v>45794.79650462963</v>
      </c>
      <c r="E3581" s="4">
        <v>45795.666666666664</v>
      </c>
      <c r="F3581" s="4">
        <v>45795.684027777781</v>
      </c>
      <c r="G3581" s="4"/>
      <c r="H3581" t="s">
        <v>3155</v>
      </c>
      <c r="I3581" t="s">
        <v>3402</v>
      </c>
      <c r="J3581">
        <v>1002</v>
      </c>
      <c r="K3581" t="s">
        <v>3403</v>
      </c>
      <c r="L3581" t="s">
        <v>3593</v>
      </c>
      <c r="M3581" t="s">
        <v>549</v>
      </c>
      <c r="N3581" t="s">
        <v>550</v>
      </c>
      <c r="O3581" t="s">
        <v>136</v>
      </c>
      <c r="P3581" t="s">
        <v>139</v>
      </c>
      <c r="Q3581" t="s">
        <v>275</v>
      </c>
    </row>
    <row r="3582" spans="1:17">
      <c r="A3582" t="s">
        <v>25740</v>
      </c>
      <c r="B3582" t="s">
        <v>25741</v>
      </c>
      <c r="C3582" t="s">
        <v>25742</v>
      </c>
      <c r="D3582" s="4">
        <v>45794.79315972222</v>
      </c>
      <c r="E3582" s="4">
        <v>45795.291666666664</v>
      </c>
      <c r="F3582" s="4">
        <v>45795.329861111109</v>
      </c>
      <c r="G3582" s="4"/>
      <c r="H3582" t="s">
        <v>3155</v>
      </c>
      <c r="I3582" t="s">
        <v>3156</v>
      </c>
      <c r="J3582">
        <v>0</v>
      </c>
      <c r="K3582" t="s">
        <v>3194</v>
      </c>
      <c r="L3582" t="s">
        <v>3245</v>
      </c>
      <c r="M3582" t="s">
        <v>549</v>
      </c>
      <c r="N3582" t="s">
        <v>550</v>
      </c>
      <c r="O3582" t="s">
        <v>551</v>
      </c>
      <c r="P3582" t="s">
        <v>145</v>
      </c>
      <c r="Q3582" t="s">
        <v>224</v>
      </c>
    </row>
    <row r="3583" spans="1:17">
      <c r="A3583" t="s">
        <v>25529</v>
      </c>
      <c r="B3583" t="s">
        <v>25530</v>
      </c>
      <c r="C3583" t="s">
        <v>25743</v>
      </c>
      <c r="D3583" s="4">
        <v>45794.792812500003</v>
      </c>
      <c r="E3583" s="4">
        <v>45799.354166666664</v>
      </c>
      <c r="F3583" s="4">
        <v>45799.371527777781</v>
      </c>
      <c r="G3583" s="4"/>
      <c r="H3583" t="s">
        <v>3155</v>
      </c>
      <c r="I3583" t="s">
        <v>3291</v>
      </c>
      <c r="J3583">
        <v>0</v>
      </c>
      <c r="K3583" t="s">
        <v>3194</v>
      </c>
      <c r="L3583" t="s">
        <v>3245</v>
      </c>
      <c r="M3583" t="s">
        <v>549</v>
      </c>
      <c r="N3583" t="s">
        <v>550</v>
      </c>
      <c r="O3583" t="s">
        <v>616</v>
      </c>
      <c r="P3583" t="s">
        <v>314</v>
      </c>
      <c r="Q3583" t="s">
        <v>320</v>
      </c>
    </row>
    <row r="3584" spans="1:17">
      <c r="A3584" t="s">
        <v>25744</v>
      </c>
      <c r="B3584" t="s">
        <v>25745</v>
      </c>
      <c r="C3584" t="s">
        <v>25746</v>
      </c>
      <c r="D3584" s="4">
        <v>45794.788252314815</v>
      </c>
      <c r="E3584" s="4">
        <v>45796.708333333336</v>
      </c>
      <c r="F3584" s="4">
        <v>45796.725694444445</v>
      </c>
      <c r="G3584" s="4"/>
      <c r="H3584" t="s">
        <v>3155</v>
      </c>
      <c r="I3584" t="s">
        <v>3162</v>
      </c>
      <c r="J3584">
        <v>0</v>
      </c>
      <c r="K3584" t="s">
        <v>4074</v>
      </c>
      <c r="L3584" t="s">
        <v>3245</v>
      </c>
      <c r="M3584" t="s">
        <v>549</v>
      </c>
      <c r="N3584" t="s">
        <v>550</v>
      </c>
      <c r="O3584" t="s">
        <v>1923</v>
      </c>
      <c r="P3584" t="s">
        <v>1924</v>
      </c>
      <c r="Q3584" t="s">
        <v>3164</v>
      </c>
    </row>
    <row r="3585" spans="1:17">
      <c r="A3585" t="s">
        <v>25747</v>
      </c>
      <c r="B3585" t="s">
        <v>25748</v>
      </c>
      <c r="C3585" t="s">
        <v>25749</v>
      </c>
      <c r="D3585" s="4">
        <v>45794.784641203703</v>
      </c>
      <c r="E3585" s="4">
        <v>45796.270833333336</v>
      </c>
      <c r="F3585" s="4">
        <v>45796.309027777781</v>
      </c>
      <c r="G3585" s="4"/>
      <c r="H3585" t="s">
        <v>3155</v>
      </c>
      <c r="I3585" t="s">
        <v>3209</v>
      </c>
      <c r="J3585">
        <v>0</v>
      </c>
      <c r="K3585" t="s">
        <v>3157</v>
      </c>
      <c r="L3585" t="s">
        <v>3245</v>
      </c>
      <c r="M3585" t="s">
        <v>549</v>
      </c>
      <c r="N3585" t="s">
        <v>550</v>
      </c>
      <c r="O3585" t="s">
        <v>136</v>
      </c>
      <c r="P3585" t="s">
        <v>292</v>
      </c>
      <c r="Q3585" t="s">
        <v>295</v>
      </c>
    </row>
    <row r="3586" spans="1:17">
      <c r="A3586" t="s">
        <v>25750</v>
      </c>
      <c r="B3586" t="s">
        <v>25751</v>
      </c>
      <c r="C3586" t="s">
        <v>25752</v>
      </c>
      <c r="D3586" s="4">
        <v>45794.778148148151</v>
      </c>
      <c r="E3586" s="4">
        <v>45795.625</v>
      </c>
      <c r="F3586" s="4">
        <v>45795.663194444445</v>
      </c>
      <c r="G3586" s="4">
        <v>45795.626597222225</v>
      </c>
      <c r="H3586" t="s">
        <v>3155</v>
      </c>
      <c r="I3586" t="s">
        <v>3156</v>
      </c>
      <c r="J3586">
        <v>0</v>
      </c>
      <c r="K3586" t="s">
        <v>3227</v>
      </c>
      <c r="L3586" t="s">
        <v>3564</v>
      </c>
      <c r="M3586" t="s">
        <v>549</v>
      </c>
      <c r="N3586" t="s">
        <v>550</v>
      </c>
      <c r="O3586" t="s">
        <v>551</v>
      </c>
      <c r="P3586" t="s">
        <v>141</v>
      </c>
      <c r="Q3586" t="s">
        <v>233</v>
      </c>
    </row>
    <row r="3587" spans="1:17">
      <c r="A3587" t="s">
        <v>25753</v>
      </c>
      <c r="B3587" t="s">
        <v>25754</v>
      </c>
      <c r="C3587" t="s">
        <v>25755</v>
      </c>
      <c r="D3587" s="4">
        <v>45794.774722222224</v>
      </c>
      <c r="E3587" s="4">
        <v>45795.458333333336</v>
      </c>
      <c r="F3587" s="4">
        <v>45795.496527777781</v>
      </c>
      <c r="G3587" s="4"/>
      <c r="H3587" t="s">
        <v>3155</v>
      </c>
      <c r="I3587" t="s">
        <v>3673</v>
      </c>
      <c r="J3587">
        <v>0</v>
      </c>
      <c r="K3587" t="s">
        <v>3157</v>
      </c>
      <c r="L3587" t="s">
        <v>3593</v>
      </c>
      <c r="M3587" t="s">
        <v>549</v>
      </c>
      <c r="N3587" t="s">
        <v>559</v>
      </c>
      <c r="O3587" t="s">
        <v>504</v>
      </c>
      <c r="P3587" t="s">
        <v>325</v>
      </c>
      <c r="Q3587" t="s">
        <v>3800</v>
      </c>
    </row>
    <row r="3588" spans="1:17">
      <c r="A3588" t="s">
        <v>25756</v>
      </c>
      <c r="B3588" t="s">
        <v>25757</v>
      </c>
      <c r="C3588" t="s">
        <v>25758</v>
      </c>
      <c r="D3588" s="4">
        <v>45794.773402777777</v>
      </c>
      <c r="E3588" s="4">
        <v>45797.104166666664</v>
      </c>
      <c r="F3588" s="4">
        <v>45797.121527777781</v>
      </c>
      <c r="G3588" s="4">
        <v>45797.109988425924</v>
      </c>
      <c r="H3588" t="s">
        <v>3155</v>
      </c>
      <c r="I3588" t="s">
        <v>3171</v>
      </c>
      <c r="J3588">
        <v>1001</v>
      </c>
      <c r="K3588" t="s">
        <v>3157</v>
      </c>
      <c r="L3588" t="s">
        <v>3564</v>
      </c>
      <c r="M3588" t="s">
        <v>549</v>
      </c>
      <c r="N3588" t="s">
        <v>550</v>
      </c>
      <c r="O3588" t="s">
        <v>136</v>
      </c>
      <c r="P3588" t="s">
        <v>292</v>
      </c>
      <c r="Q3588" t="s">
        <v>295</v>
      </c>
    </row>
    <row r="3589" spans="1:17">
      <c r="A3589" t="s">
        <v>6996</v>
      </c>
      <c r="B3589" t="s">
        <v>6997</v>
      </c>
      <c r="C3589" t="s">
        <v>25759</v>
      </c>
      <c r="D3589" s="4">
        <v>45794.771111111113</v>
      </c>
      <c r="E3589" s="4">
        <v>45797.6875</v>
      </c>
      <c r="F3589" s="4">
        <v>45797.704861111109</v>
      </c>
      <c r="G3589" s="4">
        <v>45797.704872685186</v>
      </c>
      <c r="H3589" t="s">
        <v>3155</v>
      </c>
      <c r="I3589" t="s">
        <v>3171</v>
      </c>
      <c r="J3589">
        <v>0</v>
      </c>
      <c r="K3589" t="s">
        <v>3157</v>
      </c>
      <c r="L3589" t="s">
        <v>3564</v>
      </c>
      <c r="M3589" t="s">
        <v>549</v>
      </c>
      <c r="N3589" t="s">
        <v>550</v>
      </c>
      <c r="O3589" t="s">
        <v>136</v>
      </c>
      <c r="P3589" t="s">
        <v>292</v>
      </c>
      <c r="Q3589" t="s">
        <v>291</v>
      </c>
    </row>
    <row r="3590" spans="1:17">
      <c r="A3590" t="s">
        <v>25760</v>
      </c>
      <c r="B3590" t="s">
        <v>25761</v>
      </c>
      <c r="C3590" t="s">
        <v>25762</v>
      </c>
      <c r="D3590" s="4">
        <v>45794.770937499998</v>
      </c>
      <c r="E3590" s="4">
        <v>45799.916666666664</v>
      </c>
      <c r="F3590" s="4">
        <v>45799.954861111109</v>
      </c>
      <c r="G3590" s="4">
        <v>45799.917326388888</v>
      </c>
      <c r="H3590" t="s">
        <v>3155</v>
      </c>
      <c r="I3590" t="s">
        <v>3156</v>
      </c>
      <c r="J3590">
        <v>0</v>
      </c>
      <c r="K3590" t="s">
        <v>3194</v>
      </c>
      <c r="L3590" t="s">
        <v>3564</v>
      </c>
      <c r="M3590" t="s">
        <v>549</v>
      </c>
      <c r="N3590" t="s">
        <v>550</v>
      </c>
      <c r="O3590" t="s">
        <v>136</v>
      </c>
      <c r="P3590" t="s">
        <v>139</v>
      </c>
      <c r="Q3590" t="s">
        <v>272</v>
      </c>
    </row>
    <row r="3591" spans="1:17">
      <c r="A3591" t="s">
        <v>25763</v>
      </c>
      <c r="B3591" t="s">
        <v>25764</v>
      </c>
      <c r="C3591" t="s">
        <v>25765</v>
      </c>
      <c r="D3591" s="4">
        <v>45794.77076388889</v>
      </c>
      <c r="E3591" s="4">
        <v>45801.625</v>
      </c>
      <c r="F3591" s="4">
        <v>45801.642361111109</v>
      </c>
      <c r="G3591" s="4"/>
      <c r="H3591" t="s">
        <v>3155</v>
      </c>
      <c r="I3591" t="s">
        <v>3184</v>
      </c>
      <c r="J3591">
        <v>0</v>
      </c>
      <c r="K3591" t="s">
        <v>3157</v>
      </c>
      <c r="L3591" t="s">
        <v>3593</v>
      </c>
      <c r="M3591" t="s">
        <v>549</v>
      </c>
      <c r="N3591" t="s">
        <v>550</v>
      </c>
      <c r="O3591" t="s">
        <v>616</v>
      </c>
      <c r="P3591" t="s">
        <v>314</v>
      </c>
      <c r="Q3591" t="s">
        <v>319</v>
      </c>
    </row>
    <row r="3592" spans="1:17">
      <c r="A3592" t="s">
        <v>25766</v>
      </c>
      <c r="B3592" t="s">
        <v>25767</v>
      </c>
      <c r="C3592" t="s">
        <v>25768</v>
      </c>
      <c r="D3592" s="4">
        <v>45794.766365740739</v>
      </c>
      <c r="E3592" s="4">
        <v>45795.395833333336</v>
      </c>
      <c r="F3592" s="4">
        <v>45795.413194444445</v>
      </c>
      <c r="G3592" s="4">
        <v>45795.389675925922</v>
      </c>
      <c r="H3592" t="s">
        <v>3155</v>
      </c>
      <c r="I3592" t="s">
        <v>3402</v>
      </c>
      <c r="J3592">
        <v>0</v>
      </c>
      <c r="K3592" t="s">
        <v>3403</v>
      </c>
      <c r="L3592" t="s">
        <v>3564</v>
      </c>
      <c r="M3592" t="s">
        <v>549</v>
      </c>
      <c r="N3592" t="s">
        <v>550</v>
      </c>
      <c r="O3592" t="s">
        <v>551</v>
      </c>
      <c r="P3592" t="s">
        <v>242</v>
      </c>
      <c r="Q3592" t="s">
        <v>245</v>
      </c>
    </row>
    <row r="3593" spans="1:17">
      <c r="A3593" t="s">
        <v>25769</v>
      </c>
      <c r="B3593" t="s">
        <v>25770</v>
      </c>
      <c r="C3593" t="s">
        <v>25771</v>
      </c>
      <c r="D3593" s="4">
        <v>45794.763819444444</v>
      </c>
      <c r="E3593" s="4">
        <v>45796.625</v>
      </c>
      <c r="F3593" s="4">
        <v>45796.663194444445</v>
      </c>
      <c r="G3593" s="4">
        <v>45796.626770833333</v>
      </c>
      <c r="H3593" t="s">
        <v>3155</v>
      </c>
      <c r="I3593" t="s">
        <v>3673</v>
      </c>
      <c r="J3593">
        <v>0</v>
      </c>
      <c r="K3593" t="s">
        <v>3157</v>
      </c>
      <c r="L3593" t="s">
        <v>3564</v>
      </c>
      <c r="M3593" t="s">
        <v>549</v>
      </c>
      <c r="N3593" t="s">
        <v>559</v>
      </c>
      <c r="O3593" t="s">
        <v>504</v>
      </c>
      <c r="P3593" t="s">
        <v>325</v>
      </c>
      <c r="Q3593" t="s">
        <v>329</v>
      </c>
    </row>
    <row r="3594" spans="1:17">
      <c r="A3594" t="s">
        <v>23510</v>
      </c>
      <c r="B3594" t="s">
        <v>23511</v>
      </c>
      <c r="C3594" t="s">
        <v>25772</v>
      </c>
      <c r="D3594" s="4">
        <v>45794.759675925925</v>
      </c>
      <c r="E3594" s="4">
        <v>45796.395833333336</v>
      </c>
      <c r="F3594" s="4">
        <v>45796.434027777781</v>
      </c>
      <c r="G3594" s="4"/>
      <c r="H3594" t="s">
        <v>3155</v>
      </c>
      <c r="I3594" t="s">
        <v>3156</v>
      </c>
      <c r="J3594">
        <v>0</v>
      </c>
      <c r="K3594" t="s">
        <v>3194</v>
      </c>
      <c r="L3594" t="s">
        <v>3245</v>
      </c>
      <c r="M3594" t="s">
        <v>549</v>
      </c>
      <c r="N3594" t="s">
        <v>550</v>
      </c>
      <c r="O3594" t="s">
        <v>551</v>
      </c>
      <c r="P3594" t="s">
        <v>149</v>
      </c>
      <c r="Q3594" t="s">
        <v>202</v>
      </c>
    </row>
    <row r="3595" spans="1:17">
      <c r="A3595" t="s">
        <v>25773</v>
      </c>
      <c r="B3595" t="s">
        <v>25774</v>
      </c>
      <c r="C3595" t="s">
        <v>25775</v>
      </c>
      <c r="D3595" s="4">
        <v>45794.758379629631</v>
      </c>
      <c r="E3595" s="4">
        <v>45795.3125</v>
      </c>
      <c r="F3595" s="4">
        <v>45795.329861111109</v>
      </c>
      <c r="G3595" s="4"/>
      <c r="H3595" t="s">
        <v>3155</v>
      </c>
      <c r="I3595" t="s">
        <v>3184</v>
      </c>
      <c r="J3595">
        <v>1002</v>
      </c>
      <c r="K3595" t="s">
        <v>3157</v>
      </c>
      <c r="L3595" t="s">
        <v>3593</v>
      </c>
      <c r="M3595" t="s">
        <v>549</v>
      </c>
      <c r="N3595" t="s">
        <v>550</v>
      </c>
      <c r="O3595" t="s">
        <v>136</v>
      </c>
      <c r="P3595" t="s">
        <v>264</v>
      </c>
      <c r="Q3595" t="s">
        <v>266</v>
      </c>
    </row>
    <row r="3596" spans="1:17">
      <c r="A3596" t="s">
        <v>25776</v>
      </c>
      <c r="B3596" t="s">
        <v>25777</v>
      </c>
      <c r="C3596" t="s">
        <v>25778</v>
      </c>
      <c r="D3596" s="4">
        <v>45794.753958333335</v>
      </c>
      <c r="E3596" s="4">
        <v>45795.666666666664</v>
      </c>
      <c r="F3596" s="4">
        <v>45795.684027777781</v>
      </c>
      <c r="G3596" s="4">
        <v>45795.667222222219</v>
      </c>
      <c r="H3596" t="s">
        <v>3155</v>
      </c>
      <c r="I3596" t="s">
        <v>3222</v>
      </c>
      <c r="J3596">
        <v>1</v>
      </c>
      <c r="K3596" t="s">
        <v>3223</v>
      </c>
      <c r="L3596" t="s">
        <v>3564</v>
      </c>
      <c r="M3596" t="s">
        <v>549</v>
      </c>
      <c r="N3596" t="s">
        <v>550</v>
      </c>
      <c r="O3596" t="s">
        <v>136</v>
      </c>
      <c r="P3596" t="s">
        <v>139</v>
      </c>
      <c r="Q3596" t="s">
        <v>278</v>
      </c>
    </row>
    <row r="3597" spans="1:17">
      <c r="A3597" t="s">
        <v>5672</v>
      </c>
      <c r="B3597" t="s">
        <v>5673</v>
      </c>
      <c r="C3597" t="s">
        <v>25779</v>
      </c>
      <c r="D3597" s="4">
        <v>45794.753298611111</v>
      </c>
      <c r="E3597" s="4">
        <v>45800.854166666664</v>
      </c>
      <c r="F3597" s="4">
        <v>45800.892361111109</v>
      </c>
      <c r="G3597" s="4"/>
      <c r="H3597" t="s">
        <v>3155</v>
      </c>
      <c r="I3597" t="s">
        <v>3673</v>
      </c>
      <c r="J3597">
        <v>0</v>
      </c>
      <c r="K3597" t="s">
        <v>3194</v>
      </c>
      <c r="L3597" t="s">
        <v>3245</v>
      </c>
      <c r="M3597" t="s">
        <v>549</v>
      </c>
      <c r="N3597" t="s">
        <v>559</v>
      </c>
      <c r="O3597" t="s">
        <v>504</v>
      </c>
      <c r="P3597" t="s">
        <v>325</v>
      </c>
      <c r="Q3597" t="s">
        <v>327</v>
      </c>
    </row>
    <row r="3598" spans="1:17">
      <c r="A3598" t="s">
        <v>25780</v>
      </c>
      <c r="B3598" t="s">
        <v>25781</v>
      </c>
      <c r="C3598" t="s">
        <v>25782</v>
      </c>
      <c r="D3598" s="4">
        <v>45794.749641203707</v>
      </c>
      <c r="E3598" s="4">
        <v>45795.375</v>
      </c>
      <c r="F3598" s="4">
        <v>45795.392361111109</v>
      </c>
      <c r="G3598" s="4">
        <v>45795.38144675926</v>
      </c>
      <c r="H3598" t="s">
        <v>3155</v>
      </c>
      <c r="I3598" t="s">
        <v>3171</v>
      </c>
      <c r="J3598">
        <v>1002</v>
      </c>
      <c r="K3598" t="s">
        <v>3157</v>
      </c>
      <c r="L3598" t="s">
        <v>3564</v>
      </c>
      <c r="M3598" t="s">
        <v>549</v>
      </c>
      <c r="N3598" t="s">
        <v>550</v>
      </c>
      <c r="O3598" t="s">
        <v>136</v>
      </c>
      <c r="P3598" t="s">
        <v>292</v>
      </c>
      <c r="Q3598" t="s">
        <v>293</v>
      </c>
    </row>
    <row r="3599" spans="1:17">
      <c r="A3599" t="s">
        <v>3319</v>
      </c>
      <c r="B3599" t="s">
        <v>3320</v>
      </c>
      <c r="C3599" t="s">
        <v>25783</v>
      </c>
      <c r="D3599" s="4">
        <v>45794.746736111112</v>
      </c>
      <c r="E3599" s="4">
        <v>45795.354166666664</v>
      </c>
      <c r="F3599" s="4">
        <v>45795.392361111109</v>
      </c>
      <c r="G3599" s="4">
        <v>45795.348981481482</v>
      </c>
      <c r="H3599" t="s">
        <v>3155</v>
      </c>
      <c r="I3599" t="s">
        <v>3673</v>
      </c>
      <c r="J3599">
        <v>0</v>
      </c>
      <c r="K3599" t="s">
        <v>3157</v>
      </c>
      <c r="L3599" t="s">
        <v>3564</v>
      </c>
      <c r="M3599" t="s">
        <v>549</v>
      </c>
      <c r="N3599" t="s">
        <v>559</v>
      </c>
      <c r="O3599" t="s">
        <v>504</v>
      </c>
      <c r="P3599" t="s">
        <v>325</v>
      </c>
      <c r="Q3599" t="s">
        <v>336</v>
      </c>
    </row>
    <row r="3600" spans="1:17">
      <c r="A3600" t="s">
        <v>25784</v>
      </c>
      <c r="B3600" t="s">
        <v>25785</v>
      </c>
      <c r="C3600" t="s">
        <v>25786</v>
      </c>
      <c r="D3600" s="4">
        <v>45794.743773148148</v>
      </c>
      <c r="E3600" s="4">
        <v>45796.229166666664</v>
      </c>
      <c r="F3600" s="4">
        <v>45796.267361111109</v>
      </c>
      <c r="G3600" s="4"/>
      <c r="H3600" t="s">
        <v>3155</v>
      </c>
      <c r="I3600" t="s">
        <v>3209</v>
      </c>
      <c r="J3600">
        <v>0</v>
      </c>
      <c r="K3600" t="s">
        <v>3157</v>
      </c>
      <c r="L3600" t="s">
        <v>3245</v>
      </c>
      <c r="M3600" t="s">
        <v>549</v>
      </c>
      <c r="N3600" t="s">
        <v>550</v>
      </c>
      <c r="O3600" t="s">
        <v>136</v>
      </c>
      <c r="P3600" t="s">
        <v>292</v>
      </c>
      <c r="Q3600" t="s">
        <v>293</v>
      </c>
    </row>
    <row r="3601" spans="1:17">
      <c r="A3601" t="s">
        <v>25787</v>
      </c>
      <c r="B3601" t="s">
        <v>25788</v>
      </c>
      <c r="C3601" t="s">
        <v>25789</v>
      </c>
      <c r="D3601" s="4">
        <v>45794.741180555553</v>
      </c>
      <c r="E3601" s="4">
        <v>45795.458333333336</v>
      </c>
      <c r="F3601" s="4">
        <v>45795.496527777781</v>
      </c>
      <c r="G3601" s="4">
        <v>45795.456319444442</v>
      </c>
      <c r="H3601" t="s">
        <v>3155</v>
      </c>
      <c r="I3601" t="s">
        <v>3673</v>
      </c>
      <c r="J3601">
        <v>0</v>
      </c>
      <c r="K3601" t="s">
        <v>3157</v>
      </c>
      <c r="L3601" t="s">
        <v>3564</v>
      </c>
      <c r="M3601" t="s">
        <v>549</v>
      </c>
      <c r="N3601" t="s">
        <v>559</v>
      </c>
      <c r="O3601" t="s">
        <v>504</v>
      </c>
      <c r="P3601" t="s">
        <v>325</v>
      </c>
      <c r="Q3601" t="s">
        <v>336</v>
      </c>
    </row>
    <row r="3602" spans="1:17">
      <c r="A3602" t="s">
        <v>10562</v>
      </c>
      <c r="B3602" t="s">
        <v>10563</v>
      </c>
      <c r="C3602" t="s">
        <v>25790</v>
      </c>
      <c r="D3602" s="4">
        <v>45794.734884259262</v>
      </c>
      <c r="E3602" s="4">
        <v>45795.395833333336</v>
      </c>
      <c r="F3602" s="4">
        <v>45795.434027777781</v>
      </c>
      <c r="G3602" s="4"/>
      <c r="H3602" t="s">
        <v>3155</v>
      </c>
      <c r="I3602" t="s">
        <v>3156</v>
      </c>
      <c r="J3602">
        <v>0</v>
      </c>
      <c r="K3602" t="s">
        <v>3194</v>
      </c>
      <c r="L3602" t="s">
        <v>3593</v>
      </c>
      <c r="M3602" t="s">
        <v>549</v>
      </c>
      <c r="N3602" t="s">
        <v>550</v>
      </c>
      <c r="O3602" t="s">
        <v>136</v>
      </c>
      <c r="P3602" t="s">
        <v>264</v>
      </c>
      <c r="Q3602" t="s">
        <v>268</v>
      </c>
    </row>
    <row r="3603" spans="1:17">
      <c r="A3603" t="s">
        <v>25791</v>
      </c>
      <c r="B3603" t="s">
        <v>25792</v>
      </c>
      <c r="C3603" t="s">
        <v>25793</v>
      </c>
      <c r="D3603" s="4">
        <v>45794.733703703707</v>
      </c>
      <c r="E3603" s="4">
        <v>45795.375</v>
      </c>
      <c r="F3603" s="4">
        <v>45795.413194444445</v>
      </c>
      <c r="G3603" s="4">
        <v>45795.379641203705</v>
      </c>
      <c r="H3603" t="s">
        <v>3155</v>
      </c>
      <c r="I3603" t="s">
        <v>3209</v>
      </c>
      <c r="J3603">
        <v>0</v>
      </c>
      <c r="K3603" t="s">
        <v>3227</v>
      </c>
      <c r="L3603" t="s">
        <v>3564</v>
      </c>
      <c r="M3603" t="s">
        <v>549</v>
      </c>
      <c r="N3603" t="s">
        <v>550</v>
      </c>
      <c r="O3603" t="s">
        <v>551</v>
      </c>
      <c r="P3603" t="s">
        <v>242</v>
      </c>
      <c r="Q3603" t="s">
        <v>245</v>
      </c>
    </row>
    <row r="3604" spans="1:17">
      <c r="A3604" t="s">
        <v>25131</v>
      </c>
      <c r="B3604" t="s">
        <v>25132</v>
      </c>
      <c r="C3604" t="s">
        <v>25794</v>
      </c>
      <c r="D3604" s="4">
        <v>45794.731770833336</v>
      </c>
      <c r="E3604" s="4">
        <v>45796.666666666664</v>
      </c>
      <c r="F3604" s="4">
        <v>45796.704861111109</v>
      </c>
      <c r="G3604" s="4"/>
      <c r="H3604" t="s">
        <v>3155</v>
      </c>
      <c r="I3604" t="s">
        <v>3673</v>
      </c>
      <c r="J3604">
        <v>0</v>
      </c>
      <c r="K3604" t="s">
        <v>3157</v>
      </c>
      <c r="L3604" t="s">
        <v>3245</v>
      </c>
      <c r="M3604" t="s">
        <v>549</v>
      </c>
      <c r="N3604" t="s">
        <v>559</v>
      </c>
      <c r="O3604" t="s">
        <v>504</v>
      </c>
      <c r="P3604" t="s">
        <v>325</v>
      </c>
      <c r="Q3604" t="s">
        <v>328</v>
      </c>
    </row>
    <row r="3605" spans="1:17">
      <c r="A3605" t="s">
        <v>25795</v>
      </c>
      <c r="B3605" t="s">
        <v>25796</v>
      </c>
      <c r="C3605" t="s">
        <v>25797</v>
      </c>
      <c r="D3605" s="4">
        <v>45794.726284722223</v>
      </c>
      <c r="E3605" s="4">
        <v>45795.541666666664</v>
      </c>
      <c r="F3605" s="4">
        <v>45795.579861111109</v>
      </c>
      <c r="G3605" s="4">
        <v>45795.542326388888</v>
      </c>
      <c r="H3605" t="s">
        <v>3155</v>
      </c>
      <c r="I3605" t="s">
        <v>3673</v>
      </c>
      <c r="J3605">
        <v>0</v>
      </c>
      <c r="K3605" t="s">
        <v>3227</v>
      </c>
      <c r="L3605" t="s">
        <v>3564</v>
      </c>
      <c r="M3605" t="s">
        <v>549</v>
      </c>
      <c r="N3605" t="s">
        <v>559</v>
      </c>
      <c r="O3605" t="s">
        <v>504</v>
      </c>
      <c r="P3605" t="s">
        <v>325</v>
      </c>
      <c r="Q3605" t="s">
        <v>327</v>
      </c>
    </row>
    <row r="3606" spans="1:17">
      <c r="A3606" t="s">
        <v>24681</v>
      </c>
      <c r="B3606" t="s">
        <v>24682</v>
      </c>
      <c r="C3606" t="s">
        <v>25798</v>
      </c>
      <c r="D3606" s="4">
        <v>45794.720370370371</v>
      </c>
      <c r="E3606" s="4">
        <v>45796.354166666664</v>
      </c>
      <c r="F3606" s="4">
        <v>45796.371527777781</v>
      </c>
      <c r="G3606" s="4"/>
      <c r="H3606" t="s">
        <v>3155</v>
      </c>
      <c r="I3606" t="s">
        <v>3291</v>
      </c>
      <c r="J3606">
        <v>0</v>
      </c>
      <c r="K3606" t="s">
        <v>3194</v>
      </c>
      <c r="L3606" t="s">
        <v>3593</v>
      </c>
      <c r="M3606" t="s">
        <v>549</v>
      </c>
      <c r="N3606" t="s">
        <v>550</v>
      </c>
      <c r="O3606" t="s">
        <v>616</v>
      </c>
      <c r="P3606" t="s">
        <v>314</v>
      </c>
      <c r="Q3606" t="s">
        <v>33152</v>
      </c>
    </row>
    <row r="3607" spans="1:17">
      <c r="A3607" t="s">
        <v>23570</v>
      </c>
      <c r="B3607" t="s">
        <v>23571</v>
      </c>
      <c r="C3607" t="s">
        <v>25799</v>
      </c>
      <c r="D3607" s="4">
        <v>45794.718402777777</v>
      </c>
      <c r="E3607" s="4">
        <v>45796.354166666664</v>
      </c>
      <c r="F3607" s="4">
        <v>45796.371527777781</v>
      </c>
      <c r="G3607" s="4"/>
      <c r="H3607" t="s">
        <v>3155</v>
      </c>
      <c r="I3607" t="s">
        <v>3291</v>
      </c>
      <c r="J3607">
        <v>0</v>
      </c>
      <c r="K3607" t="s">
        <v>3194</v>
      </c>
      <c r="L3607" t="s">
        <v>3593</v>
      </c>
      <c r="M3607" t="s">
        <v>549</v>
      </c>
      <c r="N3607" t="s">
        <v>559</v>
      </c>
      <c r="O3607" t="s">
        <v>504</v>
      </c>
      <c r="P3607" t="s">
        <v>325</v>
      </c>
      <c r="Q3607" t="s">
        <v>329</v>
      </c>
    </row>
    <row r="3608" spans="1:17">
      <c r="A3608" t="s">
        <v>22395</v>
      </c>
      <c r="B3608" t="s">
        <v>22396</v>
      </c>
      <c r="C3608" t="s">
        <v>25800</v>
      </c>
      <c r="D3608" s="4">
        <v>45794.709513888891</v>
      </c>
      <c r="E3608" s="4">
        <v>45799.729166666664</v>
      </c>
      <c r="F3608" s="4">
        <v>45799.767361111109</v>
      </c>
      <c r="G3608" s="4"/>
      <c r="H3608" t="s">
        <v>3155</v>
      </c>
      <c r="I3608" t="s">
        <v>3156</v>
      </c>
      <c r="J3608">
        <v>0</v>
      </c>
      <c r="K3608" t="s">
        <v>3157</v>
      </c>
      <c r="L3608" t="s">
        <v>3245</v>
      </c>
      <c r="M3608" t="s">
        <v>549</v>
      </c>
      <c r="N3608" t="s">
        <v>559</v>
      </c>
      <c r="O3608" t="s">
        <v>504</v>
      </c>
      <c r="P3608" t="s">
        <v>325</v>
      </c>
      <c r="Q3608" t="s">
        <v>334</v>
      </c>
    </row>
    <row r="3609" spans="1:17">
      <c r="A3609" t="s">
        <v>9936</v>
      </c>
      <c r="B3609" t="s">
        <v>9937</v>
      </c>
      <c r="C3609" t="s">
        <v>25801</v>
      </c>
      <c r="D3609" s="4">
        <v>45794.707245370373</v>
      </c>
      <c r="E3609" s="4">
        <v>45795.625</v>
      </c>
      <c r="F3609" s="4">
        <v>45795.663194444445</v>
      </c>
      <c r="G3609" s="4">
        <v>45795.615868055553</v>
      </c>
      <c r="H3609" t="s">
        <v>3155</v>
      </c>
      <c r="I3609" t="s">
        <v>3156</v>
      </c>
      <c r="J3609">
        <v>0</v>
      </c>
      <c r="K3609" t="s">
        <v>3227</v>
      </c>
      <c r="L3609" t="s">
        <v>3564</v>
      </c>
      <c r="M3609" t="s">
        <v>549</v>
      </c>
      <c r="N3609" t="s">
        <v>550</v>
      </c>
      <c r="O3609" t="s">
        <v>136</v>
      </c>
      <c r="P3609" t="s">
        <v>292</v>
      </c>
      <c r="Q3609" t="s">
        <v>296</v>
      </c>
    </row>
    <row r="3610" spans="1:17">
      <c r="A3610" t="s">
        <v>25802</v>
      </c>
      <c r="B3610" t="s">
        <v>25803</v>
      </c>
      <c r="C3610" t="s">
        <v>25804</v>
      </c>
      <c r="D3610" s="4">
        <v>45794.705277777779</v>
      </c>
      <c r="E3610" s="4">
        <v>45795.458333333336</v>
      </c>
      <c r="F3610" s="4">
        <v>45795.496527777781</v>
      </c>
      <c r="G3610" s="4">
        <v>45795.454351851855</v>
      </c>
      <c r="H3610" t="s">
        <v>3155</v>
      </c>
      <c r="I3610" t="s">
        <v>3673</v>
      </c>
      <c r="J3610">
        <v>0</v>
      </c>
      <c r="K3610" t="s">
        <v>3157</v>
      </c>
      <c r="L3610" t="s">
        <v>3564</v>
      </c>
      <c r="M3610" t="s">
        <v>549</v>
      </c>
      <c r="N3610" t="s">
        <v>559</v>
      </c>
      <c r="O3610" t="s">
        <v>504</v>
      </c>
      <c r="P3610" t="s">
        <v>325</v>
      </c>
      <c r="Q3610" t="s">
        <v>343</v>
      </c>
    </row>
    <row r="3611" spans="1:17">
      <c r="A3611" t="s">
        <v>23124</v>
      </c>
      <c r="B3611" t="s">
        <v>25805</v>
      </c>
      <c r="C3611" t="s">
        <v>25806</v>
      </c>
      <c r="D3611" s="4">
        <v>45794.704328703701</v>
      </c>
      <c r="E3611" s="4">
        <v>45795.666666666664</v>
      </c>
      <c r="F3611" s="4">
        <v>45795.684027777781</v>
      </c>
      <c r="G3611" s="4"/>
      <c r="H3611" t="s">
        <v>3155</v>
      </c>
      <c r="I3611" t="s">
        <v>3171</v>
      </c>
      <c r="J3611">
        <v>0</v>
      </c>
      <c r="K3611" t="s">
        <v>3194</v>
      </c>
      <c r="L3611" t="s">
        <v>3245</v>
      </c>
      <c r="M3611" t="s">
        <v>549</v>
      </c>
      <c r="N3611" t="s">
        <v>550</v>
      </c>
      <c r="O3611" t="s">
        <v>136</v>
      </c>
      <c r="P3611" t="s">
        <v>139</v>
      </c>
      <c r="Q3611" t="s">
        <v>272</v>
      </c>
    </row>
    <row r="3612" spans="1:17">
      <c r="A3612" t="s">
        <v>22691</v>
      </c>
      <c r="B3612" t="s">
        <v>22692</v>
      </c>
      <c r="C3612" t="s">
        <v>25807</v>
      </c>
      <c r="D3612" s="4">
        <v>45794.703043981484</v>
      </c>
      <c r="E3612" s="4">
        <v>45801.375</v>
      </c>
      <c r="F3612" s="4">
        <v>45801.392361111109</v>
      </c>
      <c r="G3612" s="4"/>
      <c r="H3612" t="s">
        <v>3155</v>
      </c>
      <c r="I3612" t="s">
        <v>3175</v>
      </c>
      <c r="J3612">
        <v>0</v>
      </c>
      <c r="K3612" t="s">
        <v>3157</v>
      </c>
      <c r="L3612" t="s">
        <v>3245</v>
      </c>
      <c r="M3612" t="s">
        <v>549</v>
      </c>
      <c r="N3612" t="s">
        <v>550</v>
      </c>
      <c r="O3612" t="s">
        <v>136</v>
      </c>
      <c r="P3612" t="s">
        <v>143</v>
      </c>
      <c r="Q3612" t="s">
        <v>310</v>
      </c>
    </row>
    <row r="3613" spans="1:17">
      <c r="A3613" t="s">
        <v>22691</v>
      </c>
      <c r="B3613" t="s">
        <v>22692</v>
      </c>
      <c r="C3613" t="s">
        <v>25808</v>
      </c>
      <c r="D3613" s="4">
        <v>45794.701226851852</v>
      </c>
      <c r="E3613" s="4">
        <v>45795.375</v>
      </c>
      <c r="F3613" s="4">
        <v>45795.392361111109</v>
      </c>
      <c r="G3613" s="4"/>
      <c r="H3613" t="s">
        <v>3155</v>
      </c>
      <c r="I3613" t="s">
        <v>3175</v>
      </c>
      <c r="J3613">
        <v>0</v>
      </c>
      <c r="K3613" t="s">
        <v>3157</v>
      </c>
      <c r="L3613" t="s">
        <v>3245</v>
      </c>
      <c r="M3613" t="s">
        <v>549</v>
      </c>
      <c r="N3613" t="s">
        <v>550</v>
      </c>
      <c r="O3613" t="s">
        <v>136</v>
      </c>
      <c r="P3613" t="s">
        <v>143</v>
      </c>
      <c r="Q3613" t="s">
        <v>310</v>
      </c>
    </row>
    <row r="3614" spans="1:17">
      <c r="A3614" t="s">
        <v>23124</v>
      </c>
      <c r="B3614" t="s">
        <v>23125</v>
      </c>
      <c r="C3614" t="s">
        <v>25809</v>
      </c>
      <c r="D3614" s="4">
        <v>45794.699618055558</v>
      </c>
      <c r="E3614" s="4">
        <v>45795.666666666664</v>
      </c>
      <c r="F3614" s="4">
        <v>45795.684027777781</v>
      </c>
      <c r="G3614" s="4"/>
      <c r="H3614" t="s">
        <v>3155</v>
      </c>
      <c r="I3614" t="s">
        <v>3171</v>
      </c>
      <c r="J3614">
        <v>0</v>
      </c>
      <c r="K3614" t="s">
        <v>3194</v>
      </c>
      <c r="L3614" t="s">
        <v>3245</v>
      </c>
      <c r="M3614" t="s">
        <v>549</v>
      </c>
      <c r="N3614" t="s">
        <v>550</v>
      </c>
      <c r="O3614" t="s">
        <v>136</v>
      </c>
      <c r="P3614" t="s">
        <v>139</v>
      </c>
      <c r="Q3614" t="s">
        <v>272</v>
      </c>
    </row>
    <row r="3615" spans="1:17">
      <c r="A3615" t="s">
        <v>25810</v>
      </c>
      <c r="B3615" t="s">
        <v>25811</v>
      </c>
      <c r="C3615" t="s">
        <v>25812</v>
      </c>
      <c r="D3615" s="4">
        <v>45794.698842592596</v>
      </c>
      <c r="E3615" s="4">
        <v>45802.416666666664</v>
      </c>
      <c r="F3615" s="4">
        <v>45802.454861111109</v>
      </c>
      <c r="G3615" s="4">
        <v>45802.41302083333</v>
      </c>
      <c r="H3615" t="s">
        <v>3155</v>
      </c>
      <c r="I3615" t="s">
        <v>4530</v>
      </c>
      <c r="J3615">
        <v>0</v>
      </c>
      <c r="K3615" t="s">
        <v>6466</v>
      </c>
      <c r="L3615" t="s">
        <v>3564</v>
      </c>
      <c r="M3615" t="s">
        <v>549</v>
      </c>
      <c r="N3615" t="s">
        <v>559</v>
      </c>
      <c r="O3615" t="s">
        <v>504</v>
      </c>
      <c r="P3615" t="s">
        <v>325</v>
      </c>
      <c r="Q3615" t="s">
        <v>333</v>
      </c>
    </row>
    <row r="3616" spans="1:17">
      <c r="A3616" t="s">
        <v>11448</v>
      </c>
      <c r="B3616" t="s">
        <v>11449</v>
      </c>
      <c r="C3616" t="s">
        <v>25813</v>
      </c>
      <c r="D3616" s="4">
        <v>45794.697245370371</v>
      </c>
      <c r="E3616" s="4">
        <v>45795.395833333336</v>
      </c>
      <c r="F3616" s="4">
        <v>45795.413194444445</v>
      </c>
      <c r="G3616" s="4">
        <v>45795.391562500001</v>
      </c>
      <c r="H3616" t="s">
        <v>3155</v>
      </c>
      <c r="I3616" t="s">
        <v>3171</v>
      </c>
      <c r="J3616">
        <v>1001</v>
      </c>
      <c r="K3616" t="s">
        <v>3157</v>
      </c>
      <c r="L3616" t="s">
        <v>3564</v>
      </c>
      <c r="M3616" t="s">
        <v>549</v>
      </c>
      <c r="N3616" t="s">
        <v>550</v>
      </c>
      <c r="O3616" t="s">
        <v>136</v>
      </c>
      <c r="P3616" t="s">
        <v>292</v>
      </c>
      <c r="Q3616" t="s">
        <v>293</v>
      </c>
    </row>
    <row r="3617" spans="1:17">
      <c r="A3617" t="s">
        <v>5540</v>
      </c>
      <c r="B3617" t="s">
        <v>5541</v>
      </c>
      <c r="C3617" t="s">
        <v>25814</v>
      </c>
      <c r="D3617" s="4">
        <v>45794.694050925929</v>
      </c>
      <c r="E3617" s="4">
        <v>45795.8125</v>
      </c>
      <c r="F3617" s="4">
        <v>45795.829861111109</v>
      </c>
      <c r="G3617" s="4">
        <v>45795.812743055554</v>
      </c>
      <c r="H3617" t="s">
        <v>3155</v>
      </c>
      <c r="I3617" t="s">
        <v>3162</v>
      </c>
      <c r="J3617">
        <v>0</v>
      </c>
      <c r="K3617" t="s">
        <v>3295</v>
      </c>
      <c r="L3617" t="s">
        <v>3564</v>
      </c>
      <c r="M3617" t="s">
        <v>549</v>
      </c>
      <c r="N3617" t="s">
        <v>550</v>
      </c>
      <c r="O3617" t="s">
        <v>1923</v>
      </c>
      <c r="P3617" t="s">
        <v>1924</v>
      </c>
      <c r="Q3617" t="s">
        <v>3180</v>
      </c>
    </row>
    <row r="3618" spans="1:17">
      <c r="A3618" t="s">
        <v>25815</v>
      </c>
      <c r="B3618" t="s">
        <v>25816</v>
      </c>
      <c r="C3618" t="s">
        <v>25817</v>
      </c>
      <c r="D3618" s="4">
        <v>45794.693055555559</v>
      </c>
      <c r="E3618" s="4">
        <v>45795.6875</v>
      </c>
      <c r="F3618" s="4">
        <v>45795.704861111109</v>
      </c>
      <c r="G3618" s="4">
        <v>45795.689189814817</v>
      </c>
      <c r="H3618" t="s">
        <v>3155</v>
      </c>
      <c r="I3618" t="s">
        <v>3402</v>
      </c>
      <c r="J3618">
        <v>0</v>
      </c>
      <c r="K3618" t="s">
        <v>3403</v>
      </c>
      <c r="L3618" t="s">
        <v>3564</v>
      </c>
      <c r="M3618" t="s">
        <v>549</v>
      </c>
      <c r="N3618" t="s">
        <v>550</v>
      </c>
      <c r="O3618" t="s">
        <v>136</v>
      </c>
      <c r="P3618" t="s">
        <v>292</v>
      </c>
      <c r="Q3618" t="s">
        <v>295</v>
      </c>
    </row>
    <row r="3619" spans="1:17">
      <c r="A3619" t="s">
        <v>25818</v>
      </c>
      <c r="B3619" t="s">
        <v>25819</v>
      </c>
      <c r="C3619" t="s">
        <v>25820</v>
      </c>
      <c r="D3619" s="4">
        <v>45794.689108796294</v>
      </c>
      <c r="E3619" s="4">
        <v>45796.375</v>
      </c>
      <c r="F3619" s="4">
        <v>45796.392361111109</v>
      </c>
      <c r="G3619" s="4"/>
      <c r="H3619" t="s">
        <v>3155</v>
      </c>
      <c r="I3619" t="s">
        <v>3171</v>
      </c>
      <c r="J3619">
        <v>0</v>
      </c>
      <c r="K3619" t="s">
        <v>3194</v>
      </c>
      <c r="L3619" t="s">
        <v>3245</v>
      </c>
      <c r="M3619" t="s">
        <v>549</v>
      </c>
      <c r="N3619" t="s">
        <v>550</v>
      </c>
      <c r="O3619" t="s">
        <v>136</v>
      </c>
      <c r="P3619" t="s">
        <v>147</v>
      </c>
      <c r="Q3619" t="s">
        <v>261</v>
      </c>
    </row>
    <row r="3620" spans="1:17">
      <c r="A3620" t="s">
        <v>23124</v>
      </c>
      <c r="B3620" t="s">
        <v>23125</v>
      </c>
      <c r="C3620" t="s">
        <v>25821</v>
      </c>
      <c r="D3620" s="4">
        <v>45794.685347222221</v>
      </c>
      <c r="E3620" s="4">
        <v>45795.666666666664</v>
      </c>
      <c r="F3620" s="4">
        <v>45795.704861111109</v>
      </c>
      <c r="G3620" s="4"/>
      <c r="H3620" t="s">
        <v>3155</v>
      </c>
      <c r="I3620" t="s">
        <v>3156</v>
      </c>
      <c r="J3620">
        <v>0</v>
      </c>
      <c r="K3620" t="s">
        <v>3157</v>
      </c>
      <c r="L3620" t="s">
        <v>3245</v>
      </c>
      <c r="M3620" t="s">
        <v>549</v>
      </c>
      <c r="N3620" t="s">
        <v>550</v>
      </c>
      <c r="O3620" t="s">
        <v>136</v>
      </c>
      <c r="P3620" t="s">
        <v>139</v>
      </c>
      <c r="Q3620" t="s">
        <v>272</v>
      </c>
    </row>
    <row r="3621" spans="1:17">
      <c r="A3621" t="s">
        <v>25802</v>
      </c>
      <c r="B3621" t="s">
        <v>25822</v>
      </c>
      <c r="C3621" t="s">
        <v>25823</v>
      </c>
      <c r="D3621" s="4">
        <v>45794.685081018521</v>
      </c>
      <c r="E3621" s="4">
        <v>45795.625</v>
      </c>
      <c r="F3621" s="4">
        <v>45795.663194444445</v>
      </c>
      <c r="G3621" s="4"/>
      <c r="H3621" t="s">
        <v>3155</v>
      </c>
      <c r="I3621" t="s">
        <v>3240</v>
      </c>
      <c r="J3621">
        <v>1002</v>
      </c>
      <c r="K3621" t="s">
        <v>3157</v>
      </c>
      <c r="L3621" t="s">
        <v>3245</v>
      </c>
      <c r="M3621" t="s">
        <v>549</v>
      </c>
      <c r="N3621" t="s">
        <v>559</v>
      </c>
      <c r="O3621" t="s">
        <v>504</v>
      </c>
      <c r="P3621" t="s">
        <v>325</v>
      </c>
      <c r="Q3621" t="s">
        <v>343</v>
      </c>
    </row>
    <row r="3622" spans="1:17">
      <c r="A3622" t="s">
        <v>25824</v>
      </c>
      <c r="B3622" t="s">
        <v>25825</v>
      </c>
      <c r="C3622" t="s">
        <v>25826</v>
      </c>
      <c r="D3622" s="4">
        <v>45794.684733796297</v>
      </c>
      <c r="E3622" s="4">
        <v>45795.041666666664</v>
      </c>
      <c r="F3622" s="4">
        <v>45795.059027777781</v>
      </c>
      <c r="G3622" s="4"/>
      <c r="H3622" t="s">
        <v>3155</v>
      </c>
      <c r="I3622" t="s">
        <v>3222</v>
      </c>
      <c r="J3622">
        <v>1</v>
      </c>
      <c r="K3622" t="s">
        <v>3223</v>
      </c>
      <c r="L3622" t="s">
        <v>3593</v>
      </c>
      <c r="M3622" t="s">
        <v>549</v>
      </c>
      <c r="N3622" t="s">
        <v>559</v>
      </c>
      <c r="O3622" t="s">
        <v>469</v>
      </c>
      <c r="P3622" t="s">
        <v>189</v>
      </c>
      <c r="Q3622" t="s">
        <v>190</v>
      </c>
    </row>
    <row r="3623" spans="1:17">
      <c r="A3623" t="s">
        <v>25827</v>
      </c>
      <c r="B3623" t="s">
        <v>25828</v>
      </c>
      <c r="C3623" t="s">
        <v>25829</v>
      </c>
      <c r="D3623" s="4">
        <v>45794.683379629627</v>
      </c>
      <c r="E3623" s="4">
        <v>45795.333333333336</v>
      </c>
      <c r="F3623" s="4">
        <v>45795.350694444445</v>
      </c>
      <c r="G3623" s="4">
        <v>45795.332187499997</v>
      </c>
      <c r="H3623" t="s">
        <v>3155</v>
      </c>
      <c r="I3623" t="s">
        <v>3171</v>
      </c>
      <c r="J3623">
        <v>1001</v>
      </c>
      <c r="K3623" t="s">
        <v>3157</v>
      </c>
      <c r="L3623" t="s">
        <v>3564</v>
      </c>
      <c r="M3623" t="s">
        <v>549</v>
      </c>
      <c r="N3623" t="s">
        <v>559</v>
      </c>
      <c r="O3623" t="s">
        <v>469</v>
      </c>
      <c r="P3623" t="s">
        <v>180</v>
      </c>
      <c r="Q3623" t="s">
        <v>181</v>
      </c>
    </row>
    <row r="3624" spans="1:17">
      <c r="A3624" t="s">
        <v>25830</v>
      </c>
      <c r="B3624" t="s">
        <v>25831</v>
      </c>
      <c r="C3624" t="s">
        <v>25832</v>
      </c>
      <c r="D3624" s="4">
        <v>45794.680787037039</v>
      </c>
      <c r="E3624" s="4">
        <v>45795.791666666664</v>
      </c>
      <c r="F3624" s="4">
        <v>45795.829861111109</v>
      </c>
      <c r="G3624" s="4"/>
      <c r="H3624" t="s">
        <v>3155</v>
      </c>
      <c r="I3624" t="s">
        <v>3673</v>
      </c>
      <c r="J3624">
        <v>0</v>
      </c>
      <c r="K3624" t="s">
        <v>3194</v>
      </c>
      <c r="L3624" t="s">
        <v>3245</v>
      </c>
      <c r="M3624" t="s">
        <v>549</v>
      </c>
      <c r="N3624" t="s">
        <v>559</v>
      </c>
      <c r="O3624" t="s">
        <v>504</v>
      </c>
      <c r="P3624" t="s">
        <v>325</v>
      </c>
      <c r="Q3624" t="s">
        <v>335</v>
      </c>
    </row>
    <row r="3625" spans="1:17">
      <c r="A3625" t="s">
        <v>25833</v>
      </c>
      <c r="B3625" t="s">
        <v>25834</v>
      </c>
      <c r="C3625" t="s">
        <v>25835</v>
      </c>
      <c r="D3625" s="4">
        <v>45794.680104166669</v>
      </c>
      <c r="E3625" s="4">
        <v>45796.645833333336</v>
      </c>
      <c r="F3625" s="4">
        <v>45796.684027777781</v>
      </c>
      <c r="G3625" s="4"/>
      <c r="H3625" t="s">
        <v>3155</v>
      </c>
      <c r="I3625" t="s">
        <v>3156</v>
      </c>
      <c r="J3625">
        <v>0</v>
      </c>
      <c r="K3625" t="s">
        <v>3194</v>
      </c>
      <c r="L3625" t="s">
        <v>3245</v>
      </c>
      <c r="M3625" t="s">
        <v>549</v>
      </c>
      <c r="N3625" t="s">
        <v>550</v>
      </c>
      <c r="O3625" t="s">
        <v>136</v>
      </c>
      <c r="P3625" t="s">
        <v>139</v>
      </c>
      <c r="Q3625" t="s">
        <v>271</v>
      </c>
    </row>
    <row r="3626" spans="1:17">
      <c r="A3626" t="s">
        <v>20056</v>
      </c>
      <c r="B3626" t="s">
        <v>20057</v>
      </c>
      <c r="C3626" t="s">
        <v>25836</v>
      </c>
      <c r="D3626" s="4">
        <v>45794.678287037037</v>
      </c>
      <c r="E3626" s="4">
        <v>45801.375</v>
      </c>
      <c r="F3626" s="4">
        <v>45801.392361111109</v>
      </c>
      <c r="G3626" s="4"/>
      <c r="H3626" t="s">
        <v>3155</v>
      </c>
      <c r="I3626" t="s">
        <v>3171</v>
      </c>
      <c r="J3626">
        <v>1001</v>
      </c>
      <c r="K3626" t="s">
        <v>3157</v>
      </c>
      <c r="L3626" t="s">
        <v>3245</v>
      </c>
      <c r="M3626" t="s">
        <v>549</v>
      </c>
      <c r="N3626" t="s">
        <v>559</v>
      </c>
      <c r="O3626" t="s">
        <v>504</v>
      </c>
      <c r="P3626" t="s">
        <v>325</v>
      </c>
      <c r="Q3626" t="s">
        <v>3800</v>
      </c>
    </row>
    <row r="3627" spans="1:17">
      <c r="A3627" t="s">
        <v>25737</v>
      </c>
      <c r="B3627" t="s">
        <v>25738</v>
      </c>
      <c r="C3627" t="s">
        <v>25837</v>
      </c>
      <c r="D3627" s="4">
        <v>45794.67732638889</v>
      </c>
      <c r="E3627" s="4">
        <v>45795.6875</v>
      </c>
      <c r="F3627" s="4">
        <v>45795.725694444445</v>
      </c>
      <c r="G3627" s="4"/>
      <c r="H3627" t="s">
        <v>3155</v>
      </c>
      <c r="I3627" t="s">
        <v>3156</v>
      </c>
      <c r="J3627">
        <v>0</v>
      </c>
      <c r="K3627" t="s">
        <v>3194</v>
      </c>
      <c r="L3627" t="s">
        <v>3245</v>
      </c>
      <c r="M3627" t="s">
        <v>549</v>
      </c>
      <c r="N3627" t="s">
        <v>550</v>
      </c>
      <c r="O3627" t="s">
        <v>136</v>
      </c>
      <c r="P3627" t="s">
        <v>139</v>
      </c>
      <c r="Q3627" t="s">
        <v>275</v>
      </c>
    </row>
    <row r="3628" spans="1:17">
      <c r="A3628" t="s">
        <v>10156</v>
      </c>
      <c r="B3628" t="s">
        <v>10157</v>
      </c>
      <c r="C3628" t="s">
        <v>25838</v>
      </c>
      <c r="D3628" s="4">
        <v>45794.676469907405</v>
      </c>
      <c r="E3628" s="4">
        <v>45795.916666666664</v>
      </c>
      <c r="F3628" s="4">
        <v>45795.954861111109</v>
      </c>
      <c r="G3628" s="4">
        <v>45795.911874999998</v>
      </c>
      <c r="H3628" t="s">
        <v>3155</v>
      </c>
      <c r="I3628" t="s">
        <v>3156</v>
      </c>
      <c r="J3628">
        <v>0</v>
      </c>
      <c r="K3628" t="s">
        <v>3157</v>
      </c>
      <c r="L3628" t="s">
        <v>3564</v>
      </c>
      <c r="M3628" t="s">
        <v>549</v>
      </c>
      <c r="N3628" t="s">
        <v>550</v>
      </c>
      <c r="O3628" t="s">
        <v>136</v>
      </c>
      <c r="P3628" t="s">
        <v>139</v>
      </c>
      <c r="Q3628" t="s">
        <v>277</v>
      </c>
    </row>
    <row r="3629" spans="1:17">
      <c r="A3629" t="s">
        <v>25185</v>
      </c>
      <c r="B3629" t="s">
        <v>25186</v>
      </c>
      <c r="C3629" t="s">
        <v>25839</v>
      </c>
      <c r="D3629" s="4">
        <v>45794.673020833332</v>
      </c>
      <c r="E3629" s="4">
        <v>45795.458333333336</v>
      </c>
      <c r="F3629" s="4">
        <v>45795.475694444445</v>
      </c>
      <c r="G3629" s="4"/>
      <c r="H3629" t="s">
        <v>3155</v>
      </c>
      <c r="I3629" t="s">
        <v>3175</v>
      </c>
      <c r="J3629">
        <v>0</v>
      </c>
      <c r="K3629" t="s">
        <v>3194</v>
      </c>
      <c r="L3629" t="s">
        <v>3593</v>
      </c>
      <c r="M3629" t="s">
        <v>549</v>
      </c>
      <c r="N3629" t="s">
        <v>550</v>
      </c>
      <c r="O3629" t="s">
        <v>136</v>
      </c>
      <c r="P3629" t="s">
        <v>283</v>
      </c>
      <c r="Q3629" t="s">
        <v>286</v>
      </c>
    </row>
    <row r="3630" spans="1:17">
      <c r="A3630" t="s">
        <v>25840</v>
      </c>
      <c r="B3630" t="s">
        <v>25841</v>
      </c>
      <c r="C3630" t="s">
        <v>25842</v>
      </c>
      <c r="D3630" s="4">
        <v>45794.672511574077</v>
      </c>
      <c r="E3630" s="4">
        <v>45795.625</v>
      </c>
      <c r="F3630" s="4">
        <v>45795.642361111109</v>
      </c>
      <c r="G3630" s="4">
        <v>45795.622488425928</v>
      </c>
      <c r="H3630" t="s">
        <v>3155</v>
      </c>
      <c r="I3630" t="s">
        <v>3171</v>
      </c>
      <c r="J3630">
        <v>1002</v>
      </c>
      <c r="K3630" t="s">
        <v>3157</v>
      </c>
      <c r="L3630" t="s">
        <v>3564</v>
      </c>
      <c r="M3630" t="s">
        <v>549</v>
      </c>
      <c r="N3630" t="s">
        <v>559</v>
      </c>
      <c r="O3630" t="s">
        <v>504</v>
      </c>
      <c r="P3630" t="s">
        <v>325</v>
      </c>
      <c r="Q3630" t="s">
        <v>338</v>
      </c>
    </row>
    <row r="3631" spans="1:17">
      <c r="A3631" t="s">
        <v>25843</v>
      </c>
      <c r="B3631" t="s">
        <v>25844</v>
      </c>
      <c r="C3631" t="s">
        <v>25845</v>
      </c>
      <c r="D3631" s="4">
        <v>45794.672268518516</v>
      </c>
      <c r="E3631" s="4">
        <v>45801.625</v>
      </c>
      <c r="F3631" s="4">
        <v>45801.663194444445</v>
      </c>
      <c r="G3631" s="4">
        <v>45801.619849537034</v>
      </c>
      <c r="H3631" t="s">
        <v>3155</v>
      </c>
      <c r="I3631" t="s">
        <v>3673</v>
      </c>
      <c r="J3631">
        <v>0</v>
      </c>
      <c r="K3631" t="s">
        <v>3194</v>
      </c>
      <c r="L3631" t="s">
        <v>3564</v>
      </c>
      <c r="M3631" t="s">
        <v>549</v>
      </c>
      <c r="N3631" t="s">
        <v>559</v>
      </c>
      <c r="O3631" t="s">
        <v>504</v>
      </c>
      <c r="P3631" t="s">
        <v>325</v>
      </c>
      <c r="Q3631" t="s">
        <v>332</v>
      </c>
    </row>
    <row r="3632" spans="1:17">
      <c r="A3632" t="s">
        <v>25846</v>
      </c>
      <c r="B3632" t="s">
        <v>25847</v>
      </c>
      <c r="C3632" t="s">
        <v>25848</v>
      </c>
      <c r="D3632" s="4">
        <v>45794.669652777775</v>
      </c>
      <c r="E3632" s="4">
        <v>45795.708333333336</v>
      </c>
      <c r="F3632" s="4">
        <v>45795.746527777781</v>
      </c>
      <c r="G3632" s="4">
        <v>45795.70517361111</v>
      </c>
      <c r="H3632" t="s">
        <v>3155</v>
      </c>
      <c r="I3632" t="s">
        <v>3156</v>
      </c>
      <c r="J3632">
        <v>0</v>
      </c>
      <c r="K3632" t="s">
        <v>3157</v>
      </c>
      <c r="L3632" t="s">
        <v>3564</v>
      </c>
      <c r="M3632" t="s">
        <v>549</v>
      </c>
      <c r="N3632" t="s">
        <v>550</v>
      </c>
      <c r="O3632" t="s">
        <v>551</v>
      </c>
      <c r="P3632" t="s">
        <v>141</v>
      </c>
      <c r="Q3632" t="s">
        <v>232</v>
      </c>
    </row>
    <row r="3633" spans="1:17">
      <c r="A3633" t="s">
        <v>25849</v>
      </c>
      <c r="B3633" t="s">
        <v>25850</v>
      </c>
      <c r="C3633" t="s">
        <v>25851</v>
      </c>
      <c r="D3633" s="4">
        <v>45794.666932870372</v>
      </c>
      <c r="E3633" s="4">
        <v>45795.708333333336</v>
      </c>
      <c r="F3633" s="4">
        <v>45795.725694444445</v>
      </c>
      <c r="G3633" s="4">
        <v>45795.70753472222</v>
      </c>
      <c r="H3633" t="s">
        <v>3155</v>
      </c>
      <c r="I3633" t="s">
        <v>3222</v>
      </c>
      <c r="J3633">
        <v>1</v>
      </c>
      <c r="K3633" t="s">
        <v>3223</v>
      </c>
      <c r="L3633" t="s">
        <v>3564</v>
      </c>
      <c r="M3633" t="s">
        <v>549</v>
      </c>
      <c r="N3633" t="s">
        <v>550</v>
      </c>
      <c r="O3633" t="s">
        <v>136</v>
      </c>
      <c r="P3633" t="s">
        <v>264</v>
      </c>
      <c r="Q3633" t="s">
        <v>266</v>
      </c>
    </row>
    <row r="3634" spans="1:17">
      <c r="A3634" t="s">
        <v>21387</v>
      </c>
      <c r="B3634" t="s">
        <v>24931</v>
      </c>
      <c r="C3634" t="s">
        <v>25852</v>
      </c>
      <c r="D3634" s="4">
        <v>45794.661793981482</v>
      </c>
      <c r="E3634" s="4">
        <v>45796.416666666664</v>
      </c>
      <c r="F3634" s="4">
        <v>45796.434027777781</v>
      </c>
      <c r="G3634" s="4"/>
      <c r="H3634" t="s">
        <v>3155</v>
      </c>
      <c r="I3634" t="s">
        <v>3175</v>
      </c>
      <c r="J3634">
        <v>0</v>
      </c>
      <c r="K3634" t="s">
        <v>3157</v>
      </c>
      <c r="L3634" t="s">
        <v>3245</v>
      </c>
      <c r="M3634" t="s">
        <v>549</v>
      </c>
      <c r="N3634" t="s">
        <v>550</v>
      </c>
      <c r="O3634" t="s">
        <v>551</v>
      </c>
      <c r="P3634" t="s">
        <v>141</v>
      </c>
      <c r="Q3634" t="s">
        <v>231</v>
      </c>
    </row>
    <row r="3635" spans="1:17">
      <c r="A3635" t="s">
        <v>12395</v>
      </c>
      <c r="B3635" t="s">
        <v>12396</v>
      </c>
      <c r="C3635" t="s">
        <v>25853</v>
      </c>
      <c r="D3635" s="4">
        <v>45794.659861111111</v>
      </c>
      <c r="E3635" s="4">
        <v>45795.604166666664</v>
      </c>
      <c r="F3635" s="4">
        <v>45795.642361111109</v>
      </c>
      <c r="G3635" s="4">
        <v>45795.602037037039</v>
      </c>
      <c r="H3635" t="s">
        <v>3155</v>
      </c>
      <c r="I3635" t="s">
        <v>3240</v>
      </c>
      <c r="J3635">
        <v>1001</v>
      </c>
      <c r="K3635" t="s">
        <v>3227</v>
      </c>
      <c r="L3635" t="s">
        <v>3564</v>
      </c>
      <c r="M3635" t="s">
        <v>549</v>
      </c>
      <c r="N3635" t="s">
        <v>550</v>
      </c>
      <c r="O3635" t="s">
        <v>551</v>
      </c>
      <c r="P3635" t="s">
        <v>141</v>
      </c>
      <c r="Q3635" t="s">
        <v>241</v>
      </c>
    </row>
    <row r="3636" spans="1:17">
      <c r="A3636" t="s">
        <v>25854</v>
      </c>
      <c r="B3636" t="s">
        <v>25855</v>
      </c>
      <c r="C3636" t="s">
        <v>25856</v>
      </c>
      <c r="D3636" s="4">
        <v>45794.658750000002</v>
      </c>
      <c r="E3636" s="4">
        <v>45795.791666666664</v>
      </c>
      <c r="F3636" s="4">
        <v>45795.809027777781</v>
      </c>
      <c r="G3636" s="4">
        <v>45795.791562500002</v>
      </c>
      <c r="H3636" t="s">
        <v>3155</v>
      </c>
      <c r="I3636" t="s">
        <v>3171</v>
      </c>
      <c r="J3636">
        <v>0</v>
      </c>
      <c r="K3636" t="s">
        <v>3157</v>
      </c>
      <c r="L3636" t="s">
        <v>3564</v>
      </c>
      <c r="M3636" t="s">
        <v>549</v>
      </c>
      <c r="N3636" t="s">
        <v>550</v>
      </c>
      <c r="O3636" t="s">
        <v>551</v>
      </c>
      <c r="P3636" t="s">
        <v>141</v>
      </c>
      <c r="Q3636" t="s">
        <v>232</v>
      </c>
    </row>
    <row r="3637" spans="1:17">
      <c r="A3637" t="s">
        <v>25833</v>
      </c>
      <c r="B3637" t="s">
        <v>25834</v>
      </c>
      <c r="C3637" t="s">
        <v>25857</v>
      </c>
      <c r="D3637" s="4">
        <v>45794.655277777776</v>
      </c>
      <c r="E3637" s="4">
        <v>45795.604166666664</v>
      </c>
      <c r="F3637" s="4">
        <v>45795.642361111109</v>
      </c>
      <c r="G3637" s="4"/>
      <c r="H3637" t="s">
        <v>3155</v>
      </c>
      <c r="I3637" t="s">
        <v>3156</v>
      </c>
      <c r="J3637">
        <v>0</v>
      </c>
      <c r="K3637" t="s">
        <v>3194</v>
      </c>
      <c r="L3637" t="s">
        <v>3245</v>
      </c>
      <c r="M3637" t="s">
        <v>549</v>
      </c>
      <c r="N3637" t="s">
        <v>550</v>
      </c>
      <c r="O3637" t="s">
        <v>136</v>
      </c>
      <c r="P3637" t="s">
        <v>139</v>
      </c>
      <c r="Q3637" t="s">
        <v>271</v>
      </c>
    </row>
    <row r="3638" spans="1:17">
      <c r="A3638" t="s">
        <v>25705</v>
      </c>
      <c r="B3638" t="s">
        <v>25706</v>
      </c>
      <c r="C3638" t="s">
        <v>25858</v>
      </c>
      <c r="D3638" s="4">
        <v>45794.654652777775</v>
      </c>
      <c r="E3638" s="4">
        <v>45795.3125</v>
      </c>
      <c r="F3638" s="4">
        <v>45795.329861111109</v>
      </c>
      <c r="G3638" s="4"/>
      <c r="H3638" t="s">
        <v>3155</v>
      </c>
      <c r="I3638" t="s">
        <v>3184</v>
      </c>
      <c r="J3638">
        <v>1001</v>
      </c>
      <c r="K3638" t="s">
        <v>3157</v>
      </c>
      <c r="L3638" t="s">
        <v>3245</v>
      </c>
      <c r="M3638" t="s">
        <v>549</v>
      </c>
      <c r="N3638" t="s">
        <v>550</v>
      </c>
      <c r="O3638" t="s">
        <v>616</v>
      </c>
      <c r="P3638" t="s">
        <v>626</v>
      </c>
      <c r="Q3638" t="s">
        <v>3366</v>
      </c>
    </row>
    <row r="3639" spans="1:17">
      <c r="A3639" t="s">
        <v>24749</v>
      </c>
      <c r="B3639" t="s">
        <v>24750</v>
      </c>
      <c r="C3639" t="s">
        <v>25859</v>
      </c>
      <c r="D3639" s="4">
        <v>45794.654456018521</v>
      </c>
      <c r="E3639" s="4">
        <v>45796.708333333336</v>
      </c>
      <c r="F3639" s="4">
        <v>45796.725694444445</v>
      </c>
      <c r="G3639" s="4"/>
      <c r="H3639" t="s">
        <v>3155</v>
      </c>
      <c r="I3639" t="s">
        <v>3171</v>
      </c>
      <c r="J3639">
        <v>0</v>
      </c>
      <c r="K3639" t="s">
        <v>3157</v>
      </c>
      <c r="L3639" t="s">
        <v>3245</v>
      </c>
      <c r="M3639" t="s">
        <v>549</v>
      </c>
      <c r="N3639" t="s">
        <v>550</v>
      </c>
      <c r="O3639" t="s">
        <v>136</v>
      </c>
      <c r="P3639" t="s">
        <v>139</v>
      </c>
      <c r="Q3639" t="s">
        <v>275</v>
      </c>
    </row>
    <row r="3640" spans="1:17">
      <c r="A3640" t="s">
        <v>25780</v>
      </c>
      <c r="B3640" t="s">
        <v>25781</v>
      </c>
      <c r="C3640" t="s">
        <v>25860</v>
      </c>
      <c r="D3640" s="4">
        <v>45794.650717592594</v>
      </c>
      <c r="E3640" s="4">
        <v>45795.291666666664</v>
      </c>
      <c r="F3640" s="4">
        <v>45795.309027777781</v>
      </c>
      <c r="G3640" s="4"/>
      <c r="H3640" t="s">
        <v>3155</v>
      </c>
      <c r="I3640" t="s">
        <v>3171</v>
      </c>
      <c r="J3640">
        <v>1002</v>
      </c>
      <c r="K3640" t="s">
        <v>3157</v>
      </c>
      <c r="L3640" t="s">
        <v>3245</v>
      </c>
      <c r="M3640" t="s">
        <v>549</v>
      </c>
      <c r="N3640" t="s">
        <v>550</v>
      </c>
      <c r="O3640" t="s">
        <v>136</v>
      </c>
      <c r="P3640" t="s">
        <v>292</v>
      </c>
      <c r="Q3640" t="s">
        <v>293</v>
      </c>
    </row>
    <row r="3641" spans="1:17">
      <c r="A3641" t="s">
        <v>24793</v>
      </c>
      <c r="B3641" t="s">
        <v>24794</v>
      </c>
      <c r="C3641" t="s">
        <v>25861</v>
      </c>
      <c r="D3641" s="4">
        <v>45794.650555555556</v>
      </c>
      <c r="E3641" s="4">
        <v>45797.375</v>
      </c>
      <c r="F3641" s="4">
        <v>45797.392361111109</v>
      </c>
      <c r="G3641" s="4"/>
      <c r="H3641" t="s">
        <v>3155</v>
      </c>
      <c r="I3641" t="s">
        <v>3162</v>
      </c>
      <c r="J3641">
        <v>0</v>
      </c>
      <c r="K3641" t="s">
        <v>3420</v>
      </c>
      <c r="L3641" t="s">
        <v>3245</v>
      </c>
      <c r="M3641" t="s">
        <v>549</v>
      </c>
      <c r="N3641" t="s">
        <v>550</v>
      </c>
      <c r="O3641" t="s">
        <v>1923</v>
      </c>
      <c r="P3641" t="s">
        <v>1924</v>
      </c>
      <c r="Q3641" t="s">
        <v>3180</v>
      </c>
    </row>
    <row r="3642" spans="1:17">
      <c r="A3642" t="s">
        <v>33280</v>
      </c>
      <c r="B3642" t="s">
        <v>33281</v>
      </c>
      <c r="C3642" t="s">
        <v>33282</v>
      </c>
      <c r="D3642" s="4">
        <v>45794.649270833332</v>
      </c>
      <c r="E3642" s="4">
        <v>45795.625</v>
      </c>
      <c r="F3642" s="4">
        <v>45795.663194444445</v>
      </c>
      <c r="G3642" s="4">
        <v>45795.624085648145</v>
      </c>
      <c r="H3642" t="s">
        <v>3155</v>
      </c>
      <c r="I3642" t="s">
        <v>3156</v>
      </c>
      <c r="J3642">
        <v>0</v>
      </c>
      <c r="K3642" t="s">
        <v>3194</v>
      </c>
      <c r="L3642" t="s">
        <v>3564</v>
      </c>
      <c r="M3642" t="s">
        <v>549</v>
      </c>
      <c r="N3642" t="s">
        <v>550</v>
      </c>
      <c r="O3642" t="s">
        <v>136</v>
      </c>
      <c r="P3642" t="s">
        <v>147</v>
      </c>
      <c r="Q3642" t="s">
        <v>21124</v>
      </c>
    </row>
    <row r="3643" spans="1:17">
      <c r="A3643" t="s">
        <v>23687</v>
      </c>
      <c r="B3643" t="s">
        <v>23688</v>
      </c>
      <c r="C3643" t="s">
        <v>25862</v>
      </c>
      <c r="D3643" s="4">
        <v>45794.648576388892</v>
      </c>
      <c r="E3643" s="4">
        <v>45795.708333333336</v>
      </c>
      <c r="F3643" s="4">
        <v>45795.725694444445</v>
      </c>
      <c r="G3643" s="4"/>
      <c r="H3643" t="s">
        <v>3155</v>
      </c>
      <c r="I3643" t="s">
        <v>3175</v>
      </c>
      <c r="J3643">
        <v>1001</v>
      </c>
      <c r="K3643" t="s">
        <v>3194</v>
      </c>
      <c r="L3643" t="s">
        <v>3593</v>
      </c>
      <c r="M3643" t="s">
        <v>549</v>
      </c>
      <c r="N3643" t="s">
        <v>559</v>
      </c>
      <c r="O3643" t="s">
        <v>504</v>
      </c>
      <c r="P3643" t="s">
        <v>325</v>
      </c>
      <c r="Q3643" t="s">
        <v>3800</v>
      </c>
    </row>
    <row r="3644" spans="1:17">
      <c r="A3644" t="s">
        <v>25863</v>
      </c>
      <c r="B3644" t="s">
        <v>25864</v>
      </c>
      <c r="C3644" t="s">
        <v>25865</v>
      </c>
      <c r="D3644" s="4">
        <v>45794.647881944446</v>
      </c>
      <c r="E3644" s="4">
        <v>45795.833333333336</v>
      </c>
      <c r="F3644" s="4">
        <v>45795.850694444445</v>
      </c>
      <c r="G3644" s="4">
        <v>45795.827314814815</v>
      </c>
      <c r="H3644" t="s">
        <v>3155</v>
      </c>
      <c r="I3644" t="s">
        <v>3175</v>
      </c>
      <c r="J3644">
        <v>0</v>
      </c>
      <c r="K3644" t="s">
        <v>3157</v>
      </c>
      <c r="L3644" t="s">
        <v>3564</v>
      </c>
      <c r="M3644" t="s">
        <v>549</v>
      </c>
      <c r="N3644" t="s">
        <v>550</v>
      </c>
      <c r="O3644" t="s">
        <v>136</v>
      </c>
      <c r="P3644" t="s">
        <v>264</v>
      </c>
      <c r="Q3644" t="s">
        <v>268</v>
      </c>
    </row>
    <row r="3645" spans="1:17">
      <c r="A3645" t="s">
        <v>25866</v>
      </c>
      <c r="B3645" t="s">
        <v>25867</v>
      </c>
      <c r="C3645" t="s">
        <v>25868</v>
      </c>
      <c r="D3645" s="4">
        <v>45794.642754629633</v>
      </c>
      <c r="E3645" s="4">
        <v>45795.645833333336</v>
      </c>
      <c r="F3645" s="4">
        <v>45795.684027777781</v>
      </c>
      <c r="G3645" s="4">
        <v>45795.644594907404</v>
      </c>
      <c r="H3645" t="s">
        <v>3155</v>
      </c>
      <c r="I3645" t="s">
        <v>3240</v>
      </c>
      <c r="J3645">
        <v>1002</v>
      </c>
      <c r="K3645" t="s">
        <v>3157</v>
      </c>
      <c r="L3645" t="s">
        <v>3564</v>
      </c>
      <c r="M3645" t="s">
        <v>549</v>
      </c>
      <c r="N3645" t="s">
        <v>550</v>
      </c>
      <c r="O3645" t="s">
        <v>136</v>
      </c>
      <c r="P3645" t="s">
        <v>264</v>
      </c>
      <c r="Q3645" t="s">
        <v>309</v>
      </c>
    </row>
    <row r="3646" spans="1:17">
      <c r="A3646" t="s">
        <v>33283</v>
      </c>
      <c r="B3646" t="s">
        <v>33284</v>
      </c>
      <c r="C3646" t="s">
        <v>33285</v>
      </c>
      <c r="D3646" s="4">
        <v>45794.6403587963</v>
      </c>
      <c r="E3646" s="4">
        <v>45800.833333333336</v>
      </c>
      <c r="F3646" s="4">
        <v>45800.850694444445</v>
      </c>
      <c r="G3646" s="4">
        <v>45800.83152777778</v>
      </c>
      <c r="H3646" t="s">
        <v>3155</v>
      </c>
      <c r="I3646" t="s">
        <v>3175</v>
      </c>
      <c r="J3646">
        <v>0</v>
      </c>
      <c r="K3646" t="s">
        <v>3157</v>
      </c>
      <c r="L3646" t="s">
        <v>3564</v>
      </c>
      <c r="M3646" t="s">
        <v>549</v>
      </c>
      <c r="N3646" t="s">
        <v>559</v>
      </c>
      <c r="O3646" t="s">
        <v>469</v>
      </c>
      <c r="P3646" t="s">
        <v>180</v>
      </c>
      <c r="Q3646" t="s">
        <v>14107</v>
      </c>
    </row>
    <row r="3647" spans="1:17">
      <c r="A3647" t="s">
        <v>33283</v>
      </c>
      <c r="B3647" t="s">
        <v>33284</v>
      </c>
      <c r="C3647" t="s">
        <v>33286</v>
      </c>
      <c r="D3647" s="4">
        <v>45794.639618055553</v>
      </c>
      <c r="E3647" s="4">
        <v>45796.833333333336</v>
      </c>
      <c r="F3647" s="4">
        <v>45796.850694444445</v>
      </c>
      <c r="G3647" s="4"/>
      <c r="H3647" t="s">
        <v>3155</v>
      </c>
      <c r="I3647" t="s">
        <v>3175</v>
      </c>
      <c r="J3647">
        <v>0</v>
      </c>
      <c r="K3647" t="s">
        <v>3157</v>
      </c>
      <c r="L3647" t="s">
        <v>3245</v>
      </c>
      <c r="M3647" t="s">
        <v>549</v>
      </c>
      <c r="N3647" t="s">
        <v>559</v>
      </c>
      <c r="O3647" t="s">
        <v>469</v>
      </c>
      <c r="P3647" t="s">
        <v>180</v>
      </c>
      <c r="Q3647" t="s">
        <v>14107</v>
      </c>
    </row>
    <row r="3648" spans="1:17">
      <c r="A3648" t="s">
        <v>25869</v>
      </c>
      <c r="B3648" t="s">
        <v>25870</v>
      </c>
      <c r="C3648" t="s">
        <v>25871</v>
      </c>
      <c r="D3648" s="4">
        <v>45794.635891203703</v>
      </c>
      <c r="E3648" s="4">
        <v>45795.645833333336</v>
      </c>
      <c r="F3648" s="4">
        <v>45795.663194444445</v>
      </c>
      <c r="G3648" s="4">
        <v>45795.644224537034</v>
      </c>
      <c r="H3648" t="s">
        <v>3155</v>
      </c>
      <c r="I3648" t="s">
        <v>3171</v>
      </c>
      <c r="J3648">
        <v>1002</v>
      </c>
      <c r="K3648" t="s">
        <v>3157</v>
      </c>
      <c r="L3648" t="s">
        <v>3564</v>
      </c>
      <c r="M3648" t="s">
        <v>549</v>
      </c>
      <c r="N3648" t="s">
        <v>550</v>
      </c>
      <c r="O3648" t="s">
        <v>136</v>
      </c>
      <c r="P3648" t="s">
        <v>143</v>
      </c>
      <c r="Q3648" t="s">
        <v>297</v>
      </c>
    </row>
    <row r="3649" spans="1:17">
      <c r="A3649" t="s">
        <v>33283</v>
      </c>
      <c r="B3649" t="s">
        <v>33284</v>
      </c>
      <c r="C3649" t="s">
        <v>33287</v>
      </c>
      <c r="D3649" s="4">
        <v>45794.635474537034</v>
      </c>
      <c r="E3649" s="4">
        <v>45795.833333333336</v>
      </c>
      <c r="F3649" s="4">
        <v>45795.850694444445</v>
      </c>
      <c r="G3649" s="4"/>
      <c r="H3649" t="s">
        <v>3155</v>
      </c>
      <c r="I3649" t="s">
        <v>3175</v>
      </c>
      <c r="J3649">
        <v>0</v>
      </c>
      <c r="K3649" t="s">
        <v>3157</v>
      </c>
      <c r="L3649" t="s">
        <v>3245</v>
      </c>
      <c r="M3649" t="s">
        <v>549</v>
      </c>
      <c r="N3649" t="s">
        <v>559</v>
      </c>
      <c r="O3649" t="s">
        <v>469</v>
      </c>
      <c r="P3649" t="s">
        <v>180</v>
      </c>
      <c r="Q3649" t="s">
        <v>14107</v>
      </c>
    </row>
    <row r="3650" spans="1:17">
      <c r="A3650" t="s">
        <v>25866</v>
      </c>
      <c r="B3650" t="s">
        <v>33288</v>
      </c>
      <c r="C3650" t="s">
        <v>33289</v>
      </c>
      <c r="D3650" s="4">
        <v>45794.632025462961</v>
      </c>
      <c r="E3650" s="4">
        <v>45795.75</v>
      </c>
      <c r="F3650" s="4">
        <v>45795.788194444445</v>
      </c>
      <c r="G3650" s="4">
        <v>45795.745613425926</v>
      </c>
      <c r="H3650" t="s">
        <v>3155</v>
      </c>
      <c r="I3650" t="s">
        <v>3156</v>
      </c>
      <c r="J3650">
        <v>0</v>
      </c>
      <c r="K3650" t="s">
        <v>3157</v>
      </c>
      <c r="L3650" t="s">
        <v>3564</v>
      </c>
      <c r="M3650" t="s">
        <v>549</v>
      </c>
      <c r="N3650" t="s">
        <v>559</v>
      </c>
      <c r="O3650" t="s">
        <v>469</v>
      </c>
      <c r="P3650" t="s">
        <v>180</v>
      </c>
      <c r="Q3650" t="s">
        <v>14107</v>
      </c>
    </row>
    <row r="3651" spans="1:17">
      <c r="A3651" t="s">
        <v>21965</v>
      </c>
      <c r="B3651" t="s">
        <v>25872</v>
      </c>
      <c r="C3651" t="s">
        <v>25873</v>
      </c>
      <c r="D3651" s="4">
        <v>45794.618680555555</v>
      </c>
      <c r="E3651" s="4">
        <v>45796.8125</v>
      </c>
      <c r="F3651" s="4">
        <v>45796.829861111109</v>
      </c>
      <c r="G3651" s="4">
        <v>45796.806377314817</v>
      </c>
      <c r="H3651" t="s">
        <v>3155</v>
      </c>
      <c r="I3651" t="s">
        <v>3175</v>
      </c>
      <c r="J3651">
        <v>0</v>
      </c>
      <c r="K3651" t="s">
        <v>3194</v>
      </c>
      <c r="L3651" t="s">
        <v>3564</v>
      </c>
      <c r="M3651" t="s">
        <v>549</v>
      </c>
      <c r="N3651" t="s">
        <v>550</v>
      </c>
      <c r="O3651" t="s">
        <v>551</v>
      </c>
      <c r="P3651" t="s">
        <v>141</v>
      </c>
      <c r="Q3651" t="s">
        <v>232</v>
      </c>
    </row>
    <row r="3652" spans="1:17">
      <c r="A3652" t="s">
        <v>23687</v>
      </c>
      <c r="B3652" t="s">
        <v>23688</v>
      </c>
      <c r="C3652" t="s">
        <v>25874</v>
      </c>
      <c r="D3652" s="4">
        <v>45794.617129629631</v>
      </c>
      <c r="E3652" s="4">
        <v>45795.708333333336</v>
      </c>
      <c r="F3652" s="4">
        <v>45795.746527777781</v>
      </c>
      <c r="G3652" s="4"/>
      <c r="H3652" t="s">
        <v>3155</v>
      </c>
      <c r="I3652" t="s">
        <v>3156</v>
      </c>
      <c r="J3652">
        <v>0</v>
      </c>
      <c r="K3652" t="s">
        <v>3157</v>
      </c>
      <c r="L3652" t="s">
        <v>3245</v>
      </c>
      <c r="M3652" t="s">
        <v>549</v>
      </c>
      <c r="N3652" t="s">
        <v>559</v>
      </c>
      <c r="O3652" t="s">
        <v>504</v>
      </c>
      <c r="P3652" t="s">
        <v>325</v>
      </c>
      <c r="Q3652" t="s">
        <v>3800</v>
      </c>
    </row>
    <row r="3653" spans="1:17">
      <c r="A3653" t="s">
        <v>25875</v>
      </c>
      <c r="B3653" t="s">
        <v>25876</v>
      </c>
      <c r="C3653" t="s">
        <v>25877</v>
      </c>
      <c r="D3653" s="4">
        <v>45794.614282407405</v>
      </c>
      <c r="E3653" s="4">
        <v>45795.291666666664</v>
      </c>
      <c r="F3653" s="4">
        <v>45795.309027777781</v>
      </c>
      <c r="G3653" s="4">
        <v>45795.292118055557</v>
      </c>
      <c r="H3653" t="s">
        <v>3155</v>
      </c>
      <c r="I3653" t="s">
        <v>3175</v>
      </c>
      <c r="J3653">
        <v>0</v>
      </c>
      <c r="K3653" t="s">
        <v>3157</v>
      </c>
      <c r="L3653" t="s">
        <v>3564</v>
      </c>
      <c r="M3653" t="s">
        <v>549</v>
      </c>
      <c r="N3653" t="s">
        <v>550</v>
      </c>
      <c r="O3653" t="s">
        <v>136</v>
      </c>
      <c r="P3653" t="s">
        <v>283</v>
      </c>
      <c r="Q3653" t="s">
        <v>284</v>
      </c>
    </row>
    <row r="3654" spans="1:17">
      <c r="A3654" t="s">
        <v>25044</v>
      </c>
      <c r="B3654" t="s">
        <v>25045</v>
      </c>
      <c r="C3654" t="s">
        <v>25878</v>
      </c>
      <c r="D3654" s="4">
        <v>45794.614016203705</v>
      </c>
      <c r="E3654" s="4">
        <v>45795.75</v>
      </c>
      <c r="F3654" s="4">
        <v>45795.767361111109</v>
      </c>
      <c r="G3654" s="4"/>
      <c r="H3654" t="s">
        <v>3155</v>
      </c>
      <c r="I3654" t="s">
        <v>3175</v>
      </c>
      <c r="J3654">
        <v>1001</v>
      </c>
      <c r="K3654" t="s">
        <v>3157</v>
      </c>
      <c r="L3654" t="s">
        <v>3593</v>
      </c>
      <c r="M3654" t="s">
        <v>549</v>
      </c>
      <c r="N3654" t="s">
        <v>559</v>
      </c>
      <c r="O3654" t="s">
        <v>504</v>
      </c>
      <c r="P3654" t="s">
        <v>325</v>
      </c>
      <c r="Q3654" t="s">
        <v>335</v>
      </c>
    </row>
    <row r="3655" spans="1:17">
      <c r="A3655" t="s">
        <v>25879</v>
      </c>
      <c r="B3655" t="s">
        <v>25880</v>
      </c>
      <c r="C3655" t="s">
        <v>25881</v>
      </c>
      <c r="D3655" s="4">
        <v>45794.611990740741</v>
      </c>
      <c r="E3655" s="4">
        <v>45795.333333333336</v>
      </c>
      <c r="F3655" s="4">
        <v>45795.350694444445</v>
      </c>
      <c r="G3655" s="4">
        <v>45795.335023148145</v>
      </c>
      <c r="H3655" t="s">
        <v>3155</v>
      </c>
      <c r="I3655" t="s">
        <v>3175</v>
      </c>
      <c r="J3655">
        <v>0</v>
      </c>
      <c r="K3655" t="s">
        <v>3157</v>
      </c>
      <c r="L3655" t="s">
        <v>3564</v>
      </c>
      <c r="M3655" t="s">
        <v>549</v>
      </c>
      <c r="N3655" t="s">
        <v>550</v>
      </c>
      <c r="O3655" t="s">
        <v>551</v>
      </c>
      <c r="P3655" t="s">
        <v>141</v>
      </c>
      <c r="Q3655" t="s">
        <v>238</v>
      </c>
    </row>
    <row r="3656" spans="1:17">
      <c r="A3656" t="s">
        <v>25882</v>
      </c>
      <c r="B3656" t="s">
        <v>25883</v>
      </c>
      <c r="C3656" t="s">
        <v>25884</v>
      </c>
      <c r="D3656" s="4">
        <v>45794.610856481479</v>
      </c>
      <c r="E3656" s="4">
        <v>45801.416666666664</v>
      </c>
      <c r="F3656" s="4">
        <v>45801.434027777781</v>
      </c>
      <c r="G3656" s="4">
        <v>45801.41265046296</v>
      </c>
      <c r="H3656" t="s">
        <v>3155</v>
      </c>
      <c r="I3656" t="s">
        <v>3222</v>
      </c>
      <c r="J3656">
        <v>1</v>
      </c>
      <c r="K3656" t="s">
        <v>3223</v>
      </c>
      <c r="L3656" t="s">
        <v>3564</v>
      </c>
      <c r="M3656" t="s">
        <v>549</v>
      </c>
      <c r="N3656" t="s">
        <v>559</v>
      </c>
      <c r="O3656" t="s">
        <v>504</v>
      </c>
      <c r="P3656" t="s">
        <v>325</v>
      </c>
      <c r="Q3656" t="s">
        <v>341</v>
      </c>
    </row>
    <row r="3657" spans="1:17">
      <c r="A3657" t="s">
        <v>3811</v>
      </c>
      <c r="B3657" t="s">
        <v>25885</v>
      </c>
      <c r="C3657" t="s">
        <v>25886</v>
      </c>
      <c r="D3657" s="4">
        <v>45794.609085648146</v>
      </c>
      <c r="E3657" s="4">
        <v>45795.479166666664</v>
      </c>
      <c r="F3657" s="4">
        <v>45795.517361111109</v>
      </c>
      <c r="G3657" s="4">
        <v>45795.470682870371</v>
      </c>
      <c r="H3657" t="s">
        <v>3155</v>
      </c>
      <c r="I3657" t="s">
        <v>3673</v>
      </c>
      <c r="J3657">
        <v>0</v>
      </c>
      <c r="K3657" t="s">
        <v>3163</v>
      </c>
      <c r="L3657" t="s">
        <v>3564</v>
      </c>
      <c r="M3657" t="s">
        <v>549</v>
      </c>
      <c r="N3657" t="s">
        <v>559</v>
      </c>
      <c r="O3657" t="s">
        <v>504</v>
      </c>
      <c r="P3657" t="s">
        <v>325</v>
      </c>
      <c r="Q3657" t="s">
        <v>334</v>
      </c>
    </row>
    <row r="3658" spans="1:17">
      <c r="A3658" t="s">
        <v>25866</v>
      </c>
      <c r="B3658" t="s">
        <v>25867</v>
      </c>
      <c r="C3658" t="s">
        <v>25887</v>
      </c>
      <c r="D3658" s="4">
        <v>45794.603530092594</v>
      </c>
      <c r="E3658" s="4">
        <v>45795.6875</v>
      </c>
      <c r="F3658" s="4">
        <v>45795.725694444445</v>
      </c>
      <c r="G3658" s="4"/>
      <c r="H3658" t="s">
        <v>3155</v>
      </c>
      <c r="I3658" t="s">
        <v>3240</v>
      </c>
      <c r="J3658">
        <v>1002</v>
      </c>
      <c r="K3658" t="s">
        <v>3157</v>
      </c>
      <c r="L3658" t="s">
        <v>3245</v>
      </c>
      <c r="M3658" t="s">
        <v>549</v>
      </c>
      <c r="N3658" t="s">
        <v>550</v>
      </c>
      <c r="O3658" t="s">
        <v>136</v>
      </c>
      <c r="P3658" t="s">
        <v>264</v>
      </c>
      <c r="Q3658" t="s">
        <v>309</v>
      </c>
    </row>
    <row r="3659" spans="1:17">
      <c r="A3659" t="s">
        <v>25888</v>
      </c>
      <c r="B3659" t="s">
        <v>25889</v>
      </c>
      <c r="C3659" t="s">
        <v>25890</v>
      </c>
      <c r="D3659" s="4">
        <v>45794.601041666669</v>
      </c>
      <c r="E3659" s="4">
        <v>45796.791666666664</v>
      </c>
      <c r="F3659" s="4">
        <v>45796.809027777781</v>
      </c>
      <c r="G3659" s="4">
        <v>45796.788657407407</v>
      </c>
      <c r="H3659" t="s">
        <v>3155</v>
      </c>
      <c r="I3659" t="s">
        <v>3171</v>
      </c>
      <c r="J3659">
        <v>0</v>
      </c>
      <c r="K3659" t="s">
        <v>3157</v>
      </c>
      <c r="L3659" t="s">
        <v>3564</v>
      </c>
      <c r="M3659" t="s">
        <v>549</v>
      </c>
      <c r="N3659" t="s">
        <v>559</v>
      </c>
      <c r="O3659" t="s">
        <v>163</v>
      </c>
      <c r="P3659" t="s">
        <v>472</v>
      </c>
      <c r="Q3659" t="s">
        <v>346</v>
      </c>
    </row>
    <row r="3660" spans="1:17">
      <c r="A3660" t="s">
        <v>25891</v>
      </c>
      <c r="B3660" t="s">
        <v>25892</v>
      </c>
      <c r="C3660" t="s">
        <v>25893</v>
      </c>
      <c r="D3660" s="4">
        <v>45794.596273148149</v>
      </c>
      <c r="E3660" s="4">
        <v>45795.3125</v>
      </c>
      <c r="F3660" s="4">
        <v>45795.329861111109</v>
      </c>
      <c r="G3660" s="4">
        <v>45795.311724537038</v>
      </c>
      <c r="H3660" t="s">
        <v>3155</v>
      </c>
      <c r="I3660" t="s">
        <v>3171</v>
      </c>
      <c r="J3660">
        <v>1001</v>
      </c>
      <c r="K3660" t="s">
        <v>3157</v>
      </c>
      <c r="L3660" t="s">
        <v>3564</v>
      </c>
      <c r="M3660" t="s">
        <v>549</v>
      </c>
      <c r="N3660" t="s">
        <v>550</v>
      </c>
      <c r="O3660" t="s">
        <v>136</v>
      </c>
      <c r="P3660" t="s">
        <v>292</v>
      </c>
      <c r="Q3660" t="s">
        <v>291</v>
      </c>
    </row>
    <row r="3661" spans="1:17">
      <c r="A3661" t="s">
        <v>21625</v>
      </c>
      <c r="B3661" t="s">
        <v>25894</v>
      </c>
      <c r="C3661" t="s">
        <v>25895</v>
      </c>
      <c r="D3661" s="4">
        <v>45794.590891203705</v>
      </c>
      <c r="E3661" s="4">
        <v>45796.75</v>
      </c>
      <c r="F3661" s="4">
        <v>45796.767361111109</v>
      </c>
      <c r="G3661" s="4">
        <v>45796.748206018521</v>
      </c>
      <c r="H3661" t="s">
        <v>3155</v>
      </c>
      <c r="I3661" t="s">
        <v>3171</v>
      </c>
      <c r="J3661">
        <v>1001</v>
      </c>
      <c r="K3661" t="s">
        <v>3157</v>
      </c>
      <c r="L3661" t="s">
        <v>3564</v>
      </c>
      <c r="M3661" t="s">
        <v>549</v>
      </c>
      <c r="N3661" t="s">
        <v>559</v>
      </c>
      <c r="O3661" t="s">
        <v>504</v>
      </c>
      <c r="P3661" t="s">
        <v>325</v>
      </c>
      <c r="Q3661" t="s">
        <v>3800</v>
      </c>
    </row>
    <row r="3662" spans="1:17">
      <c r="A3662" t="s">
        <v>21625</v>
      </c>
      <c r="B3662" t="s">
        <v>21681</v>
      </c>
      <c r="C3662" t="s">
        <v>25896</v>
      </c>
      <c r="D3662" s="4">
        <v>45794.590243055558</v>
      </c>
      <c r="E3662" s="4">
        <v>45796.75</v>
      </c>
      <c r="F3662" s="4">
        <v>45796.767361111109</v>
      </c>
      <c r="G3662" s="4"/>
      <c r="H3662" t="s">
        <v>3155</v>
      </c>
      <c r="I3662" t="s">
        <v>3171</v>
      </c>
      <c r="J3662">
        <v>0</v>
      </c>
      <c r="K3662" t="s">
        <v>3157</v>
      </c>
      <c r="L3662" t="s">
        <v>3593</v>
      </c>
      <c r="M3662" t="s">
        <v>549</v>
      </c>
      <c r="N3662" t="s">
        <v>559</v>
      </c>
      <c r="O3662" t="s">
        <v>504</v>
      </c>
      <c r="P3662" t="s">
        <v>325</v>
      </c>
      <c r="Q3662" t="s">
        <v>3800</v>
      </c>
    </row>
    <row r="3663" spans="1:17">
      <c r="A3663" t="s">
        <v>21625</v>
      </c>
      <c r="B3663" t="s">
        <v>21626</v>
      </c>
      <c r="C3663" t="s">
        <v>25897</v>
      </c>
      <c r="D3663" s="4">
        <v>45794.589490740742</v>
      </c>
      <c r="E3663" s="4">
        <v>45796.75</v>
      </c>
      <c r="F3663" s="4">
        <v>45796.767361111109</v>
      </c>
      <c r="G3663" s="4"/>
      <c r="H3663" t="s">
        <v>3155</v>
      </c>
      <c r="I3663" t="s">
        <v>3171</v>
      </c>
      <c r="J3663">
        <v>1002</v>
      </c>
      <c r="K3663" t="s">
        <v>3157</v>
      </c>
      <c r="L3663" t="s">
        <v>3593</v>
      </c>
      <c r="M3663" t="s">
        <v>549</v>
      </c>
      <c r="N3663" t="s">
        <v>559</v>
      </c>
      <c r="O3663" t="s">
        <v>504</v>
      </c>
      <c r="P3663" t="s">
        <v>325</v>
      </c>
      <c r="Q3663" t="s">
        <v>3800</v>
      </c>
    </row>
    <row r="3664" spans="1:17">
      <c r="A3664" t="s">
        <v>25658</v>
      </c>
      <c r="B3664" t="s">
        <v>25659</v>
      </c>
      <c r="C3664" t="s">
        <v>25898</v>
      </c>
      <c r="D3664" s="4">
        <v>45794.587592592594</v>
      </c>
      <c r="E3664" s="4">
        <v>45795.541666666664</v>
      </c>
      <c r="F3664" s="4">
        <v>45795.579861111109</v>
      </c>
      <c r="G3664" s="4"/>
      <c r="H3664" t="s">
        <v>3155</v>
      </c>
      <c r="I3664" t="s">
        <v>3156</v>
      </c>
      <c r="J3664">
        <v>0</v>
      </c>
      <c r="K3664" t="s">
        <v>3157</v>
      </c>
      <c r="L3664" t="s">
        <v>3245</v>
      </c>
      <c r="M3664" t="s">
        <v>549</v>
      </c>
      <c r="N3664" t="s">
        <v>550</v>
      </c>
      <c r="O3664" t="s">
        <v>136</v>
      </c>
      <c r="P3664" t="s">
        <v>143</v>
      </c>
      <c r="Q3664" t="s">
        <v>301</v>
      </c>
    </row>
    <row r="3665" spans="1:17">
      <c r="A3665" t="s">
        <v>20543</v>
      </c>
      <c r="B3665" t="s">
        <v>20544</v>
      </c>
      <c r="C3665" t="s">
        <v>25899</v>
      </c>
      <c r="D3665" s="4">
        <v>45794.58116898148</v>
      </c>
      <c r="E3665" s="4">
        <v>45802.833333333336</v>
      </c>
      <c r="F3665" s="4">
        <v>45802.850694444445</v>
      </c>
      <c r="G3665" s="4"/>
      <c r="H3665" t="s">
        <v>3155</v>
      </c>
      <c r="I3665" t="s">
        <v>3171</v>
      </c>
      <c r="J3665">
        <v>0</v>
      </c>
      <c r="K3665" t="s">
        <v>3157</v>
      </c>
      <c r="L3665" t="s">
        <v>3245</v>
      </c>
      <c r="M3665" t="s">
        <v>549</v>
      </c>
      <c r="N3665" t="s">
        <v>550</v>
      </c>
      <c r="O3665" t="s">
        <v>136</v>
      </c>
      <c r="P3665" t="s">
        <v>143</v>
      </c>
      <c r="Q3665" t="s">
        <v>300</v>
      </c>
    </row>
    <row r="3666" spans="1:17">
      <c r="A3666" t="s">
        <v>25662</v>
      </c>
      <c r="B3666" t="s">
        <v>25663</v>
      </c>
      <c r="C3666" t="s">
        <v>25900</v>
      </c>
      <c r="D3666" s="4">
        <v>45794.580787037034</v>
      </c>
      <c r="E3666" s="4">
        <v>45797.708333333336</v>
      </c>
      <c r="F3666" s="4">
        <v>45797.746527777781</v>
      </c>
      <c r="G3666" s="4"/>
      <c r="H3666" t="s">
        <v>3155</v>
      </c>
      <c r="I3666" t="s">
        <v>3156</v>
      </c>
      <c r="J3666">
        <v>0</v>
      </c>
      <c r="K3666" t="s">
        <v>3157</v>
      </c>
      <c r="L3666" t="s">
        <v>3245</v>
      </c>
      <c r="M3666" t="s">
        <v>549</v>
      </c>
      <c r="N3666" t="s">
        <v>550</v>
      </c>
      <c r="O3666" t="s">
        <v>136</v>
      </c>
      <c r="P3666" t="s">
        <v>147</v>
      </c>
      <c r="Q3666" t="s">
        <v>21124</v>
      </c>
    </row>
    <row r="3667" spans="1:17">
      <c r="A3667" t="s">
        <v>25901</v>
      </c>
      <c r="B3667" t="s">
        <v>25902</v>
      </c>
      <c r="C3667" t="s">
        <v>25903</v>
      </c>
      <c r="D3667" s="4">
        <v>45794.577291666668</v>
      </c>
      <c r="E3667" s="4">
        <v>45795.3125</v>
      </c>
      <c r="F3667" s="4">
        <v>45795.350694444445</v>
      </c>
      <c r="G3667" s="4">
        <v>45795.30572916667</v>
      </c>
      <c r="H3667" t="s">
        <v>3155</v>
      </c>
      <c r="I3667" t="s">
        <v>3240</v>
      </c>
      <c r="J3667">
        <v>1001</v>
      </c>
      <c r="K3667" t="s">
        <v>3157</v>
      </c>
      <c r="L3667" t="s">
        <v>3564</v>
      </c>
      <c r="M3667" t="s">
        <v>549</v>
      </c>
      <c r="N3667" t="s">
        <v>550</v>
      </c>
      <c r="O3667" t="s">
        <v>136</v>
      </c>
      <c r="P3667" t="s">
        <v>147</v>
      </c>
      <c r="Q3667" t="s">
        <v>253</v>
      </c>
    </row>
    <row r="3668" spans="1:17">
      <c r="A3668" t="s">
        <v>11562</v>
      </c>
      <c r="B3668" t="s">
        <v>25904</v>
      </c>
      <c r="C3668" t="s">
        <v>25905</v>
      </c>
      <c r="D3668" s="4">
        <v>45794.573240740741</v>
      </c>
      <c r="E3668" s="4">
        <v>45797.416666666664</v>
      </c>
      <c r="F3668" s="4">
        <v>45797.434027777781</v>
      </c>
      <c r="G3668" s="4">
        <v>45797.41684027778</v>
      </c>
      <c r="H3668" t="s">
        <v>3155</v>
      </c>
      <c r="I3668" t="s">
        <v>3162</v>
      </c>
      <c r="J3668">
        <v>0</v>
      </c>
      <c r="K3668" t="s">
        <v>3379</v>
      </c>
      <c r="L3668" t="s">
        <v>3564</v>
      </c>
      <c r="M3668" t="s">
        <v>549</v>
      </c>
      <c r="N3668" t="s">
        <v>550</v>
      </c>
      <c r="O3668" t="s">
        <v>1923</v>
      </c>
      <c r="P3668" t="s">
        <v>1924</v>
      </c>
      <c r="Q3668" t="s">
        <v>3180</v>
      </c>
    </row>
    <row r="3669" spans="1:17">
      <c r="A3669" t="s">
        <v>25906</v>
      </c>
      <c r="B3669" t="s">
        <v>25907</v>
      </c>
      <c r="C3669" t="s">
        <v>25908</v>
      </c>
      <c r="D3669" s="4">
        <v>45794.566620370373</v>
      </c>
      <c r="E3669" s="4">
        <v>45800.291666666664</v>
      </c>
      <c r="F3669" s="4">
        <v>45800.329861111109</v>
      </c>
      <c r="G3669" s="4">
        <v>45800.284409722219</v>
      </c>
      <c r="H3669" t="s">
        <v>3155</v>
      </c>
      <c r="I3669" t="s">
        <v>3240</v>
      </c>
      <c r="J3669">
        <v>0</v>
      </c>
      <c r="K3669" t="s">
        <v>3157</v>
      </c>
      <c r="L3669" t="s">
        <v>3564</v>
      </c>
      <c r="M3669" t="s">
        <v>549</v>
      </c>
      <c r="N3669" t="s">
        <v>550</v>
      </c>
      <c r="O3669" t="s">
        <v>136</v>
      </c>
      <c r="P3669" t="s">
        <v>147</v>
      </c>
      <c r="Q3669" t="s">
        <v>256</v>
      </c>
    </row>
    <row r="3670" spans="1:17">
      <c r="A3670" t="s">
        <v>25909</v>
      </c>
      <c r="B3670" t="s">
        <v>25910</v>
      </c>
      <c r="C3670" t="s">
        <v>25911</v>
      </c>
      <c r="D3670" s="4">
        <v>45794.565752314818</v>
      </c>
      <c r="E3670" s="4">
        <v>45795.375</v>
      </c>
      <c r="F3670" s="4">
        <v>45795.392361111109</v>
      </c>
      <c r="G3670" s="4">
        <v>45795.375462962962</v>
      </c>
      <c r="H3670" t="s">
        <v>3155</v>
      </c>
      <c r="I3670" t="s">
        <v>3171</v>
      </c>
      <c r="J3670">
        <v>1002</v>
      </c>
      <c r="K3670" t="s">
        <v>3157</v>
      </c>
      <c r="L3670" t="s">
        <v>3564</v>
      </c>
      <c r="M3670" t="s">
        <v>549</v>
      </c>
      <c r="N3670" t="s">
        <v>550</v>
      </c>
      <c r="O3670" t="s">
        <v>136</v>
      </c>
      <c r="P3670" t="s">
        <v>292</v>
      </c>
      <c r="Q3670" t="s">
        <v>295</v>
      </c>
    </row>
    <row r="3671" spans="1:17">
      <c r="A3671" t="s">
        <v>25909</v>
      </c>
      <c r="B3671" t="s">
        <v>25912</v>
      </c>
      <c r="C3671" t="s">
        <v>25913</v>
      </c>
      <c r="D3671" s="4">
        <v>45794.562939814816</v>
      </c>
      <c r="E3671" s="4">
        <v>45795.333333333336</v>
      </c>
      <c r="F3671" s="4">
        <v>45795.350694444445</v>
      </c>
      <c r="G3671" s="4">
        <v>45795.333437499998</v>
      </c>
      <c r="H3671" t="s">
        <v>3155</v>
      </c>
      <c r="I3671" t="s">
        <v>3171</v>
      </c>
      <c r="J3671">
        <v>1001</v>
      </c>
      <c r="K3671" t="s">
        <v>3157</v>
      </c>
      <c r="L3671" t="s">
        <v>3564</v>
      </c>
      <c r="M3671" t="s">
        <v>549</v>
      </c>
      <c r="N3671" t="s">
        <v>550</v>
      </c>
      <c r="O3671" t="s">
        <v>136</v>
      </c>
      <c r="P3671" t="s">
        <v>292</v>
      </c>
      <c r="Q3671" t="s">
        <v>295</v>
      </c>
    </row>
    <row r="3672" spans="1:17">
      <c r="A3672" t="s">
        <v>25914</v>
      </c>
      <c r="B3672" t="s">
        <v>25915</v>
      </c>
      <c r="C3672" t="s">
        <v>25916</v>
      </c>
      <c r="D3672" s="4">
        <v>45794.561145833337</v>
      </c>
      <c r="E3672" s="4">
        <v>45797.541666666664</v>
      </c>
      <c r="F3672" s="4">
        <v>45797.559027777781</v>
      </c>
      <c r="G3672" s="4">
        <v>45797.542951388888</v>
      </c>
      <c r="H3672" t="s">
        <v>3155</v>
      </c>
      <c r="I3672" t="s">
        <v>3175</v>
      </c>
      <c r="J3672">
        <v>0</v>
      </c>
      <c r="K3672" t="s">
        <v>3157</v>
      </c>
      <c r="L3672" t="s">
        <v>3564</v>
      </c>
      <c r="M3672" t="s">
        <v>549</v>
      </c>
      <c r="N3672" t="s">
        <v>550</v>
      </c>
      <c r="O3672" t="s">
        <v>136</v>
      </c>
      <c r="P3672" t="s">
        <v>292</v>
      </c>
      <c r="Q3672" t="s">
        <v>295</v>
      </c>
    </row>
    <row r="3673" spans="1:17">
      <c r="A3673" t="s">
        <v>25917</v>
      </c>
      <c r="B3673" t="s">
        <v>25918</v>
      </c>
      <c r="C3673" t="s">
        <v>25919</v>
      </c>
      <c r="D3673" s="4">
        <v>45794.559861111113</v>
      </c>
      <c r="E3673" s="4">
        <v>45795.395833333336</v>
      </c>
      <c r="F3673" s="4">
        <v>45795.434027777781</v>
      </c>
      <c r="G3673" s="4">
        <v>45795.393043981479</v>
      </c>
      <c r="H3673" t="s">
        <v>3155</v>
      </c>
      <c r="I3673" t="s">
        <v>3240</v>
      </c>
      <c r="J3673">
        <v>1002</v>
      </c>
      <c r="K3673" t="s">
        <v>3157</v>
      </c>
      <c r="L3673" t="s">
        <v>3564</v>
      </c>
      <c r="M3673" t="s">
        <v>549</v>
      </c>
      <c r="N3673" t="s">
        <v>550</v>
      </c>
      <c r="O3673" t="s">
        <v>136</v>
      </c>
      <c r="P3673" t="s">
        <v>143</v>
      </c>
      <c r="Q3673" t="s">
        <v>300</v>
      </c>
    </row>
    <row r="3674" spans="1:17">
      <c r="A3674" t="s">
        <v>25920</v>
      </c>
      <c r="B3674" t="s">
        <v>25921</v>
      </c>
      <c r="C3674" t="s">
        <v>25922</v>
      </c>
      <c r="D3674" s="4">
        <v>45794.557187500002</v>
      </c>
      <c r="E3674" s="4">
        <v>45796.583333333336</v>
      </c>
      <c r="F3674" s="4">
        <v>45796.621527777781</v>
      </c>
      <c r="G3674" s="4">
        <v>45796.586863425924</v>
      </c>
      <c r="H3674" t="s">
        <v>3155</v>
      </c>
      <c r="I3674" t="s">
        <v>3156</v>
      </c>
      <c r="J3674">
        <v>0</v>
      </c>
      <c r="K3674" t="s">
        <v>3157</v>
      </c>
      <c r="L3674" t="s">
        <v>3564</v>
      </c>
      <c r="M3674" t="s">
        <v>549</v>
      </c>
      <c r="N3674" t="s">
        <v>550</v>
      </c>
      <c r="O3674" t="s">
        <v>136</v>
      </c>
      <c r="P3674" t="s">
        <v>147</v>
      </c>
      <c r="Q3674" t="s">
        <v>21124</v>
      </c>
    </row>
    <row r="3675" spans="1:17">
      <c r="A3675" t="s">
        <v>25888</v>
      </c>
      <c r="B3675" t="s">
        <v>25889</v>
      </c>
      <c r="C3675" t="s">
        <v>25923</v>
      </c>
      <c r="D3675" s="4">
        <v>45794.55641203704</v>
      </c>
      <c r="E3675" s="4">
        <v>45796.791666666664</v>
      </c>
      <c r="F3675" s="4">
        <v>45796.809027777781</v>
      </c>
      <c r="G3675" s="4"/>
      <c r="H3675" t="s">
        <v>3155</v>
      </c>
      <c r="I3675" t="s">
        <v>3171</v>
      </c>
      <c r="J3675">
        <v>0</v>
      </c>
      <c r="K3675" t="s">
        <v>3157</v>
      </c>
      <c r="L3675" t="s">
        <v>3245</v>
      </c>
      <c r="M3675" t="s">
        <v>549</v>
      </c>
      <c r="N3675" t="s">
        <v>559</v>
      </c>
      <c r="O3675" t="s">
        <v>163</v>
      </c>
      <c r="P3675" t="s">
        <v>472</v>
      </c>
      <c r="Q3675" t="s">
        <v>346</v>
      </c>
    </row>
    <row r="3676" spans="1:17">
      <c r="A3676" t="s">
        <v>25154</v>
      </c>
      <c r="B3676" t="s">
        <v>25155</v>
      </c>
      <c r="C3676" t="s">
        <v>25924</v>
      </c>
      <c r="D3676" s="4">
        <v>45794.552986111114</v>
      </c>
      <c r="E3676" s="4">
        <v>45795.416666666664</v>
      </c>
      <c r="F3676" s="4">
        <v>45795.454861111109</v>
      </c>
      <c r="G3676" s="4"/>
      <c r="H3676" t="s">
        <v>3155</v>
      </c>
      <c r="I3676" t="s">
        <v>3156</v>
      </c>
      <c r="J3676">
        <v>0</v>
      </c>
      <c r="K3676" t="s">
        <v>3157</v>
      </c>
      <c r="L3676" t="s">
        <v>3593</v>
      </c>
      <c r="M3676" t="s">
        <v>549</v>
      </c>
      <c r="N3676" t="s">
        <v>550</v>
      </c>
      <c r="O3676" t="s">
        <v>136</v>
      </c>
      <c r="P3676" t="s">
        <v>143</v>
      </c>
      <c r="Q3676" t="s">
        <v>301</v>
      </c>
    </row>
    <row r="3677" spans="1:17">
      <c r="A3677" t="s">
        <v>25925</v>
      </c>
      <c r="B3677" t="s">
        <v>25926</v>
      </c>
      <c r="C3677" t="s">
        <v>25927</v>
      </c>
      <c r="D3677" s="4">
        <v>45794.552881944444</v>
      </c>
      <c r="E3677" s="4">
        <v>45797.333333333336</v>
      </c>
      <c r="F3677" s="4">
        <v>45797.350694444445</v>
      </c>
      <c r="G3677" s="4"/>
      <c r="H3677" t="s">
        <v>3155</v>
      </c>
      <c r="I3677" t="s">
        <v>3171</v>
      </c>
      <c r="J3677">
        <v>0</v>
      </c>
      <c r="K3677" t="s">
        <v>3157</v>
      </c>
      <c r="L3677" t="s">
        <v>3593</v>
      </c>
      <c r="M3677" t="s">
        <v>549</v>
      </c>
      <c r="N3677" t="s">
        <v>559</v>
      </c>
      <c r="O3677" t="s">
        <v>469</v>
      </c>
      <c r="P3677" t="s">
        <v>180</v>
      </c>
      <c r="Q3677" t="s">
        <v>184</v>
      </c>
    </row>
    <row r="3678" spans="1:17">
      <c r="A3678" t="s">
        <v>25495</v>
      </c>
      <c r="B3678" t="s">
        <v>25496</v>
      </c>
      <c r="C3678" t="s">
        <v>25928</v>
      </c>
      <c r="D3678" s="4">
        <v>45794.550312500003</v>
      </c>
      <c r="E3678" s="4">
        <v>45796.333333333336</v>
      </c>
      <c r="F3678" s="4">
        <v>45796.371527777781</v>
      </c>
      <c r="G3678" s="4"/>
      <c r="H3678" t="s">
        <v>3155</v>
      </c>
      <c r="I3678" t="s">
        <v>3156</v>
      </c>
      <c r="J3678">
        <v>0</v>
      </c>
      <c r="K3678" t="s">
        <v>3157</v>
      </c>
      <c r="L3678" t="s">
        <v>3245</v>
      </c>
      <c r="M3678" t="s">
        <v>549</v>
      </c>
      <c r="N3678" t="s">
        <v>550</v>
      </c>
      <c r="O3678" t="s">
        <v>136</v>
      </c>
      <c r="P3678" t="s">
        <v>264</v>
      </c>
      <c r="Q3678" t="s">
        <v>266</v>
      </c>
    </row>
    <row r="3679" spans="1:17">
      <c r="A3679" t="s">
        <v>24819</v>
      </c>
      <c r="B3679" t="s">
        <v>24820</v>
      </c>
      <c r="C3679" t="s">
        <v>25929</v>
      </c>
      <c r="D3679" s="4">
        <v>45794.548356481479</v>
      </c>
      <c r="E3679" s="4">
        <v>45795.291666666664</v>
      </c>
      <c r="F3679" s="4">
        <v>45795.309027777781</v>
      </c>
      <c r="G3679" s="4"/>
      <c r="H3679" t="s">
        <v>3155</v>
      </c>
      <c r="I3679" t="s">
        <v>3175</v>
      </c>
      <c r="J3679">
        <v>0</v>
      </c>
      <c r="K3679" t="s">
        <v>3157</v>
      </c>
      <c r="L3679" t="s">
        <v>3593</v>
      </c>
      <c r="M3679" t="s">
        <v>549</v>
      </c>
      <c r="N3679" t="s">
        <v>559</v>
      </c>
      <c r="O3679" t="s">
        <v>469</v>
      </c>
      <c r="P3679" t="s">
        <v>180</v>
      </c>
      <c r="Q3679" t="s">
        <v>185</v>
      </c>
    </row>
    <row r="3680" spans="1:17">
      <c r="A3680" t="s">
        <v>25930</v>
      </c>
      <c r="B3680" t="s">
        <v>25931</v>
      </c>
      <c r="C3680" t="s">
        <v>25932</v>
      </c>
      <c r="D3680" s="4">
        <v>45794.545497685183</v>
      </c>
      <c r="E3680" s="4">
        <v>45796.291666666664</v>
      </c>
      <c r="F3680" s="4">
        <v>45796.309027777781</v>
      </c>
      <c r="G3680" s="4"/>
      <c r="H3680" t="s">
        <v>3155</v>
      </c>
      <c r="I3680" t="s">
        <v>3171</v>
      </c>
      <c r="J3680">
        <v>0</v>
      </c>
      <c r="K3680" t="s">
        <v>3157</v>
      </c>
      <c r="L3680" t="s">
        <v>3593</v>
      </c>
      <c r="M3680" t="s">
        <v>549</v>
      </c>
      <c r="N3680" t="s">
        <v>559</v>
      </c>
      <c r="O3680" t="s">
        <v>469</v>
      </c>
      <c r="P3680" t="s">
        <v>180</v>
      </c>
      <c r="Q3680" t="s">
        <v>184</v>
      </c>
    </row>
    <row r="3681" spans="1:17">
      <c r="A3681" t="s">
        <v>25933</v>
      </c>
      <c r="B3681" t="s">
        <v>25934</v>
      </c>
      <c r="C3681" t="s">
        <v>25935</v>
      </c>
      <c r="D3681" s="4">
        <v>45794.54409722222</v>
      </c>
      <c r="E3681" s="4">
        <v>45795.645833333336</v>
      </c>
      <c r="F3681" s="4">
        <v>45795.663194444445</v>
      </c>
      <c r="G3681" s="4">
        <v>45795.643680555557</v>
      </c>
      <c r="H3681" t="s">
        <v>3155</v>
      </c>
      <c r="I3681" t="s">
        <v>3280</v>
      </c>
      <c r="J3681">
        <v>0</v>
      </c>
      <c r="K3681" t="s">
        <v>3227</v>
      </c>
      <c r="L3681" t="s">
        <v>3564</v>
      </c>
      <c r="M3681" t="s">
        <v>549</v>
      </c>
      <c r="N3681" t="s">
        <v>550</v>
      </c>
      <c r="O3681" t="s">
        <v>1923</v>
      </c>
      <c r="P3681" t="s">
        <v>1924</v>
      </c>
      <c r="Q3681" t="s">
        <v>3359</v>
      </c>
    </row>
    <row r="3682" spans="1:17">
      <c r="A3682" t="s">
        <v>4219</v>
      </c>
      <c r="B3682" t="s">
        <v>4220</v>
      </c>
      <c r="C3682" t="s">
        <v>25936</v>
      </c>
      <c r="D3682" s="4">
        <v>45794.543344907404</v>
      </c>
      <c r="E3682" s="4">
        <v>45795.395833333336</v>
      </c>
      <c r="F3682" s="4">
        <v>45795.413194444445</v>
      </c>
      <c r="G3682" s="4">
        <v>45795.392083333332</v>
      </c>
      <c r="H3682" t="s">
        <v>3155</v>
      </c>
      <c r="I3682" t="s">
        <v>3171</v>
      </c>
      <c r="J3682">
        <v>1001</v>
      </c>
      <c r="K3682" t="s">
        <v>3157</v>
      </c>
      <c r="L3682" t="s">
        <v>3564</v>
      </c>
      <c r="M3682" t="s">
        <v>549</v>
      </c>
      <c r="N3682" t="s">
        <v>550</v>
      </c>
      <c r="O3682" t="s">
        <v>136</v>
      </c>
      <c r="P3682" t="s">
        <v>147</v>
      </c>
      <c r="Q3682" t="s">
        <v>255</v>
      </c>
    </row>
    <row r="3683" spans="1:17">
      <c r="A3683" t="s">
        <v>25937</v>
      </c>
      <c r="B3683" t="s">
        <v>25938</v>
      </c>
      <c r="C3683" t="s">
        <v>25939</v>
      </c>
      <c r="D3683" s="4">
        <v>45794.542870370373</v>
      </c>
      <c r="E3683" s="4">
        <v>45795.333333333336</v>
      </c>
      <c r="F3683" s="4">
        <v>45795.350694444445</v>
      </c>
      <c r="G3683" s="4">
        <v>45795.334583333337</v>
      </c>
      <c r="H3683" t="s">
        <v>3155</v>
      </c>
      <c r="I3683" t="s">
        <v>3171</v>
      </c>
      <c r="J3683">
        <v>1001</v>
      </c>
      <c r="K3683" t="s">
        <v>3157</v>
      </c>
      <c r="L3683" t="s">
        <v>3564</v>
      </c>
      <c r="M3683" t="s">
        <v>549</v>
      </c>
      <c r="N3683" t="s">
        <v>550</v>
      </c>
      <c r="O3683" t="s">
        <v>551</v>
      </c>
      <c r="P3683" t="s">
        <v>149</v>
      </c>
      <c r="Q3683" t="s">
        <v>200</v>
      </c>
    </row>
    <row r="3684" spans="1:17">
      <c r="A3684" t="s">
        <v>25940</v>
      </c>
      <c r="B3684" t="s">
        <v>25941</v>
      </c>
      <c r="C3684" t="s">
        <v>25942</v>
      </c>
      <c r="D3684" s="4">
        <v>45794.539479166669</v>
      </c>
      <c r="E3684" s="4">
        <v>45798.604166666664</v>
      </c>
      <c r="F3684" s="4">
        <v>45798.621527777781</v>
      </c>
      <c r="G3684" s="4"/>
      <c r="H3684" t="s">
        <v>3155</v>
      </c>
      <c r="I3684" t="s">
        <v>3162</v>
      </c>
      <c r="J3684">
        <v>0</v>
      </c>
      <c r="K3684" t="s">
        <v>3379</v>
      </c>
      <c r="L3684" t="s">
        <v>3593</v>
      </c>
      <c r="M3684" t="s">
        <v>549</v>
      </c>
      <c r="N3684" t="s">
        <v>550</v>
      </c>
      <c r="O3684" t="s">
        <v>1923</v>
      </c>
      <c r="P3684" t="s">
        <v>1924</v>
      </c>
      <c r="Q3684" t="s">
        <v>3199</v>
      </c>
    </row>
    <row r="3685" spans="1:17">
      <c r="A3685" t="s">
        <v>25943</v>
      </c>
      <c r="B3685" t="s">
        <v>25944</v>
      </c>
      <c r="C3685" t="s">
        <v>25945</v>
      </c>
      <c r="D3685" s="4">
        <v>45794.536990740744</v>
      </c>
      <c r="E3685" s="4">
        <v>45795.395833333336</v>
      </c>
      <c r="F3685" s="4">
        <v>45795.413194444445</v>
      </c>
      <c r="G3685" s="4">
        <v>45795.394155092596</v>
      </c>
      <c r="H3685" t="s">
        <v>3155</v>
      </c>
      <c r="I3685" t="s">
        <v>3171</v>
      </c>
      <c r="J3685">
        <v>1001</v>
      </c>
      <c r="K3685" t="s">
        <v>3157</v>
      </c>
      <c r="L3685" t="s">
        <v>3564</v>
      </c>
      <c r="M3685" t="s">
        <v>549</v>
      </c>
      <c r="N3685" t="s">
        <v>550</v>
      </c>
      <c r="O3685" t="s">
        <v>551</v>
      </c>
      <c r="P3685" t="s">
        <v>149</v>
      </c>
      <c r="Q3685" t="s">
        <v>200</v>
      </c>
    </row>
    <row r="3686" spans="1:17">
      <c r="A3686" t="s">
        <v>25943</v>
      </c>
      <c r="B3686" t="s">
        <v>25946</v>
      </c>
      <c r="C3686" t="s">
        <v>25947</v>
      </c>
      <c r="D3686" s="4">
        <v>45794.535127314812</v>
      </c>
      <c r="E3686" s="4">
        <v>45795.375</v>
      </c>
      <c r="F3686" s="4">
        <v>45795.392361111109</v>
      </c>
      <c r="G3686" s="4">
        <v>45795.369456018518</v>
      </c>
      <c r="H3686" t="s">
        <v>3155</v>
      </c>
      <c r="I3686" t="s">
        <v>3171</v>
      </c>
      <c r="J3686">
        <v>1002</v>
      </c>
      <c r="K3686" t="s">
        <v>3157</v>
      </c>
      <c r="L3686" t="s">
        <v>3564</v>
      </c>
      <c r="M3686" t="s">
        <v>549</v>
      </c>
      <c r="N3686" t="s">
        <v>550</v>
      </c>
      <c r="O3686" t="s">
        <v>551</v>
      </c>
      <c r="P3686" t="s">
        <v>149</v>
      </c>
      <c r="Q3686" t="s">
        <v>200</v>
      </c>
    </row>
    <row r="3687" spans="1:17">
      <c r="A3687" t="s">
        <v>25948</v>
      </c>
      <c r="B3687" t="s">
        <v>25949</v>
      </c>
      <c r="C3687" t="s">
        <v>25950</v>
      </c>
      <c r="D3687" s="4">
        <v>45794.533078703702</v>
      </c>
      <c r="E3687" s="4">
        <v>45797.416666666664</v>
      </c>
      <c r="F3687" s="4">
        <v>45797.434027777781</v>
      </c>
      <c r="G3687" s="4">
        <v>45797.415821759256</v>
      </c>
      <c r="H3687" t="s">
        <v>3155</v>
      </c>
      <c r="I3687" t="s">
        <v>3175</v>
      </c>
      <c r="J3687">
        <v>0</v>
      </c>
      <c r="K3687" t="s">
        <v>3157</v>
      </c>
      <c r="L3687" t="s">
        <v>3564</v>
      </c>
      <c r="M3687" t="s">
        <v>549</v>
      </c>
      <c r="N3687" t="s">
        <v>559</v>
      </c>
      <c r="O3687" t="s">
        <v>469</v>
      </c>
      <c r="P3687" t="s">
        <v>180</v>
      </c>
      <c r="Q3687" t="s">
        <v>14107</v>
      </c>
    </row>
    <row r="3688" spans="1:17">
      <c r="A3688" t="s">
        <v>25687</v>
      </c>
      <c r="B3688" t="s">
        <v>25688</v>
      </c>
      <c r="C3688" t="s">
        <v>25951</v>
      </c>
      <c r="D3688" s="4">
        <v>45794.531631944446</v>
      </c>
      <c r="E3688" s="4">
        <v>45795.5625</v>
      </c>
      <c r="F3688" s="4">
        <v>45795.600694444445</v>
      </c>
      <c r="G3688" s="4"/>
      <c r="H3688" t="s">
        <v>3155</v>
      </c>
      <c r="I3688" t="s">
        <v>3209</v>
      </c>
      <c r="J3688">
        <v>0</v>
      </c>
      <c r="K3688" t="s">
        <v>3157</v>
      </c>
      <c r="L3688" t="s">
        <v>3245</v>
      </c>
      <c r="M3688" t="s">
        <v>549</v>
      </c>
      <c r="N3688" t="s">
        <v>550</v>
      </c>
      <c r="O3688" t="s">
        <v>136</v>
      </c>
      <c r="P3688" t="s">
        <v>139</v>
      </c>
      <c r="Q3688" t="s">
        <v>275</v>
      </c>
    </row>
    <row r="3689" spans="1:17">
      <c r="A3689" t="s">
        <v>25952</v>
      </c>
      <c r="B3689" t="s">
        <v>25953</v>
      </c>
      <c r="C3689" t="s">
        <v>25954</v>
      </c>
      <c r="D3689" s="4">
        <v>45794.531365740739</v>
      </c>
      <c r="E3689" s="4">
        <v>45795.458333333336</v>
      </c>
      <c r="F3689" s="4">
        <v>45795.475694444445</v>
      </c>
      <c r="G3689" s="4">
        <v>45795.457685185182</v>
      </c>
      <c r="H3689" t="s">
        <v>3155</v>
      </c>
      <c r="I3689" t="s">
        <v>3175</v>
      </c>
      <c r="J3689">
        <v>0</v>
      </c>
      <c r="K3689" t="s">
        <v>3194</v>
      </c>
      <c r="L3689" t="s">
        <v>3564</v>
      </c>
      <c r="M3689" t="s">
        <v>549</v>
      </c>
      <c r="N3689" t="s">
        <v>550</v>
      </c>
      <c r="O3689" t="s">
        <v>136</v>
      </c>
      <c r="P3689" t="s">
        <v>143</v>
      </c>
      <c r="Q3689" t="s">
        <v>303</v>
      </c>
    </row>
    <row r="3690" spans="1:17">
      <c r="A3690" t="s">
        <v>25955</v>
      </c>
      <c r="B3690" t="s">
        <v>25956</v>
      </c>
      <c r="C3690" t="s">
        <v>25957</v>
      </c>
      <c r="D3690" s="4">
        <v>45794.529236111113</v>
      </c>
      <c r="E3690" s="4">
        <v>45797.625</v>
      </c>
      <c r="F3690" s="4">
        <v>45797.642361111109</v>
      </c>
      <c r="G3690" s="4">
        <v>45797.624907407408</v>
      </c>
      <c r="H3690" t="s">
        <v>3155</v>
      </c>
      <c r="I3690" t="s">
        <v>3175</v>
      </c>
      <c r="J3690">
        <v>0</v>
      </c>
      <c r="K3690" t="s">
        <v>3194</v>
      </c>
      <c r="L3690" t="s">
        <v>3564</v>
      </c>
      <c r="M3690" t="s">
        <v>549</v>
      </c>
      <c r="N3690" t="s">
        <v>550</v>
      </c>
      <c r="O3690" t="s">
        <v>136</v>
      </c>
      <c r="P3690" t="s">
        <v>139</v>
      </c>
      <c r="Q3690" t="s">
        <v>271</v>
      </c>
    </row>
    <row r="3691" spans="1:17">
      <c r="A3691" t="s">
        <v>25958</v>
      </c>
      <c r="B3691" t="s">
        <v>25959</v>
      </c>
      <c r="C3691" t="s">
        <v>25960</v>
      </c>
      <c r="D3691" s="4">
        <v>45794.524606481478</v>
      </c>
      <c r="E3691" s="4">
        <v>45795.916666666664</v>
      </c>
      <c r="F3691" s="4">
        <v>45795.934027777781</v>
      </c>
      <c r="G3691" s="4"/>
      <c r="H3691" t="s">
        <v>3155</v>
      </c>
      <c r="I3691" t="s">
        <v>3291</v>
      </c>
      <c r="J3691">
        <v>0</v>
      </c>
      <c r="K3691" t="s">
        <v>3157</v>
      </c>
      <c r="L3691" t="s">
        <v>3593</v>
      </c>
      <c r="M3691" t="s">
        <v>549</v>
      </c>
      <c r="N3691" t="s">
        <v>550</v>
      </c>
      <c r="O3691" t="s">
        <v>136</v>
      </c>
      <c r="P3691" t="s">
        <v>292</v>
      </c>
      <c r="Q3691" t="s">
        <v>295</v>
      </c>
    </row>
    <row r="3692" spans="1:17">
      <c r="A3692" t="s">
        <v>3635</v>
      </c>
      <c r="B3692" t="s">
        <v>3636</v>
      </c>
      <c r="C3692" t="s">
        <v>25961</v>
      </c>
      <c r="D3692" s="4">
        <v>45794.524571759262</v>
      </c>
      <c r="E3692" s="4">
        <v>45801.416666666664</v>
      </c>
      <c r="F3692" s="4">
        <v>45801.434027777781</v>
      </c>
      <c r="G3692" s="4"/>
      <c r="H3692" t="s">
        <v>3155</v>
      </c>
      <c r="I3692" t="s">
        <v>3171</v>
      </c>
      <c r="J3692">
        <v>1001</v>
      </c>
      <c r="K3692" t="s">
        <v>3157</v>
      </c>
      <c r="L3692" t="s">
        <v>3593</v>
      </c>
      <c r="M3692" t="s">
        <v>549</v>
      </c>
      <c r="N3692" t="s">
        <v>550</v>
      </c>
      <c r="O3692" t="s">
        <v>136</v>
      </c>
      <c r="P3692" t="s">
        <v>143</v>
      </c>
      <c r="Q3692" t="s">
        <v>299</v>
      </c>
    </row>
    <row r="3693" spans="1:17">
      <c r="A3693" t="s">
        <v>25630</v>
      </c>
      <c r="B3693" t="s">
        <v>25633</v>
      </c>
      <c r="C3693" t="s">
        <v>25962</v>
      </c>
      <c r="D3693" s="4">
        <v>45794.522465277776</v>
      </c>
      <c r="E3693" s="4">
        <v>45795.375</v>
      </c>
      <c r="F3693" s="4">
        <v>45795.413194444445</v>
      </c>
      <c r="G3693" s="4"/>
      <c r="H3693" t="s">
        <v>3155</v>
      </c>
      <c r="I3693" t="s">
        <v>3156</v>
      </c>
      <c r="J3693">
        <v>0</v>
      </c>
      <c r="K3693" t="s">
        <v>3227</v>
      </c>
      <c r="L3693" t="s">
        <v>3245</v>
      </c>
      <c r="M3693" t="s">
        <v>549</v>
      </c>
      <c r="N3693" t="s">
        <v>550</v>
      </c>
      <c r="O3693" t="s">
        <v>551</v>
      </c>
      <c r="P3693" t="s">
        <v>242</v>
      </c>
      <c r="Q3693" t="s">
        <v>247</v>
      </c>
    </row>
    <row r="3694" spans="1:17">
      <c r="A3694" t="s">
        <v>33242</v>
      </c>
      <c r="B3694" t="s">
        <v>33243</v>
      </c>
      <c r="C3694" t="s">
        <v>33290</v>
      </c>
      <c r="D3694" s="4">
        <v>45794.520555555559</v>
      </c>
      <c r="E3694" s="4">
        <v>45796.458333333336</v>
      </c>
      <c r="F3694" s="4">
        <v>45796.496527777781</v>
      </c>
      <c r="G3694" s="4"/>
      <c r="H3694" t="s">
        <v>3155</v>
      </c>
      <c r="I3694" t="s">
        <v>3156</v>
      </c>
      <c r="J3694">
        <v>0</v>
      </c>
      <c r="K3694" t="s">
        <v>3194</v>
      </c>
      <c r="L3694" t="s">
        <v>3593</v>
      </c>
      <c r="M3694" t="s">
        <v>549</v>
      </c>
      <c r="N3694" t="s">
        <v>550</v>
      </c>
      <c r="O3694" t="s">
        <v>616</v>
      </c>
      <c r="P3694" t="s">
        <v>314</v>
      </c>
      <c r="Q3694" t="s">
        <v>33152</v>
      </c>
    </row>
    <row r="3695" spans="1:17">
      <c r="A3695" t="s">
        <v>10204</v>
      </c>
      <c r="B3695" t="s">
        <v>10205</v>
      </c>
      <c r="C3695" t="s">
        <v>25963</v>
      </c>
      <c r="D3695" s="4">
        <v>45794.519432870373</v>
      </c>
      <c r="E3695" s="4">
        <v>45802.916666666664</v>
      </c>
      <c r="F3695" s="4">
        <v>45802.954861111109</v>
      </c>
      <c r="G3695" s="4">
        <v>45802.908194444448</v>
      </c>
      <c r="H3695" t="s">
        <v>3155</v>
      </c>
      <c r="I3695" t="s">
        <v>3156</v>
      </c>
      <c r="J3695">
        <v>0</v>
      </c>
      <c r="K3695" t="s">
        <v>3157</v>
      </c>
      <c r="L3695" t="s">
        <v>3564</v>
      </c>
      <c r="M3695" t="s">
        <v>549</v>
      </c>
      <c r="N3695" t="s">
        <v>550</v>
      </c>
      <c r="O3695" t="s">
        <v>551</v>
      </c>
      <c r="P3695" t="s">
        <v>145</v>
      </c>
      <c r="Q3695" t="s">
        <v>221</v>
      </c>
    </row>
    <row r="3696" spans="1:17">
      <c r="A3696" t="s">
        <v>25964</v>
      </c>
      <c r="B3696" t="s">
        <v>25965</v>
      </c>
      <c r="C3696" t="s">
        <v>25966</v>
      </c>
      <c r="D3696" s="4">
        <v>45794.519247685188</v>
      </c>
      <c r="E3696" s="4">
        <v>45795.270833333336</v>
      </c>
      <c r="F3696" s="4">
        <v>45795.309027777781</v>
      </c>
      <c r="G3696" s="4">
        <v>45795.277569444443</v>
      </c>
      <c r="H3696" t="s">
        <v>3155</v>
      </c>
      <c r="I3696" t="s">
        <v>3156</v>
      </c>
      <c r="J3696">
        <v>0</v>
      </c>
      <c r="K3696" t="s">
        <v>3194</v>
      </c>
      <c r="L3696" t="s">
        <v>3564</v>
      </c>
      <c r="M3696" t="s">
        <v>549</v>
      </c>
      <c r="N3696" t="s">
        <v>550</v>
      </c>
      <c r="O3696" t="s">
        <v>136</v>
      </c>
      <c r="P3696" t="s">
        <v>139</v>
      </c>
      <c r="Q3696" t="s">
        <v>271</v>
      </c>
    </row>
    <row r="3697" spans="1:17">
      <c r="A3697" t="s">
        <v>25967</v>
      </c>
      <c r="B3697" t="s">
        <v>25968</v>
      </c>
      <c r="C3697" t="s">
        <v>25969</v>
      </c>
      <c r="D3697" s="4">
        <v>45794.518506944441</v>
      </c>
      <c r="E3697" s="4">
        <v>45795.416666666664</v>
      </c>
      <c r="F3697" s="4">
        <v>45795.434027777781</v>
      </c>
      <c r="G3697" s="4">
        <v>45795.413124999999</v>
      </c>
      <c r="H3697" t="s">
        <v>3155</v>
      </c>
      <c r="I3697" t="s">
        <v>3171</v>
      </c>
      <c r="J3697">
        <v>0</v>
      </c>
      <c r="K3697" t="s">
        <v>3157</v>
      </c>
      <c r="L3697" t="s">
        <v>3564</v>
      </c>
      <c r="M3697" t="s">
        <v>549</v>
      </c>
      <c r="N3697" t="s">
        <v>550</v>
      </c>
      <c r="O3697" t="s">
        <v>551</v>
      </c>
      <c r="P3697" t="s">
        <v>242</v>
      </c>
      <c r="Q3697" t="s">
        <v>245</v>
      </c>
    </row>
    <row r="3698" spans="1:17">
      <c r="A3698" t="s">
        <v>25264</v>
      </c>
      <c r="B3698" t="s">
        <v>25265</v>
      </c>
      <c r="C3698" t="s">
        <v>25970</v>
      </c>
      <c r="D3698" s="4">
        <v>45794.517002314817</v>
      </c>
      <c r="E3698" s="4">
        <v>45796.291666666664</v>
      </c>
      <c r="F3698" s="4">
        <v>45796.309027777781</v>
      </c>
      <c r="G3698" s="4"/>
      <c r="H3698" t="s">
        <v>3155</v>
      </c>
      <c r="I3698" t="s">
        <v>3175</v>
      </c>
      <c r="J3698">
        <v>0</v>
      </c>
      <c r="K3698" t="s">
        <v>3157</v>
      </c>
      <c r="L3698" t="s">
        <v>3245</v>
      </c>
      <c r="M3698" t="s">
        <v>549</v>
      </c>
      <c r="N3698" t="s">
        <v>559</v>
      </c>
      <c r="O3698" t="s">
        <v>469</v>
      </c>
      <c r="P3698" t="s">
        <v>180</v>
      </c>
      <c r="Q3698" t="s">
        <v>182</v>
      </c>
    </row>
    <row r="3699" spans="1:17">
      <c r="A3699" t="s">
        <v>20652</v>
      </c>
      <c r="B3699" t="s">
        <v>20653</v>
      </c>
      <c r="C3699" t="s">
        <v>25971</v>
      </c>
      <c r="D3699" s="4">
        <v>45794.515509259261</v>
      </c>
      <c r="E3699" s="4">
        <v>45802.5</v>
      </c>
      <c r="F3699" s="4">
        <v>45802.517361111109</v>
      </c>
      <c r="G3699" s="4"/>
      <c r="H3699" t="s">
        <v>3155</v>
      </c>
      <c r="I3699" t="s">
        <v>3175</v>
      </c>
      <c r="J3699">
        <v>0</v>
      </c>
      <c r="K3699" t="s">
        <v>3194</v>
      </c>
      <c r="L3699" t="s">
        <v>3245</v>
      </c>
      <c r="M3699" t="s">
        <v>549</v>
      </c>
      <c r="N3699" t="s">
        <v>550</v>
      </c>
      <c r="O3699" t="s">
        <v>136</v>
      </c>
      <c r="P3699" t="s">
        <v>139</v>
      </c>
      <c r="Q3699" t="s">
        <v>271</v>
      </c>
    </row>
    <row r="3700" spans="1:17">
      <c r="A3700" t="s">
        <v>25972</v>
      </c>
      <c r="B3700" t="s">
        <v>25973</v>
      </c>
      <c r="C3700" t="s">
        <v>25974</v>
      </c>
      <c r="D3700" s="4">
        <v>45794.513483796298</v>
      </c>
      <c r="E3700" s="4">
        <v>45796.75</v>
      </c>
      <c r="F3700" s="4">
        <v>45796.767361111109</v>
      </c>
      <c r="G3700" s="4">
        <v>45796.750937500001</v>
      </c>
      <c r="H3700" t="s">
        <v>3155</v>
      </c>
      <c r="I3700" t="s">
        <v>3222</v>
      </c>
      <c r="J3700">
        <v>1</v>
      </c>
      <c r="K3700" t="s">
        <v>3223</v>
      </c>
      <c r="L3700" t="s">
        <v>3564</v>
      </c>
      <c r="M3700" t="s">
        <v>549</v>
      </c>
      <c r="N3700" t="s">
        <v>550</v>
      </c>
      <c r="O3700" t="s">
        <v>136</v>
      </c>
      <c r="P3700" t="s">
        <v>292</v>
      </c>
      <c r="Q3700" t="s">
        <v>296</v>
      </c>
    </row>
    <row r="3701" spans="1:17">
      <c r="A3701" t="s">
        <v>19889</v>
      </c>
      <c r="B3701" t="s">
        <v>19890</v>
      </c>
      <c r="C3701" t="s">
        <v>25975</v>
      </c>
      <c r="D3701" s="4">
        <v>45794.511956018519</v>
      </c>
      <c r="E3701" s="4">
        <v>45796.395833333336</v>
      </c>
      <c r="F3701" s="4">
        <v>45796.434027777781</v>
      </c>
      <c r="G3701" s="4"/>
      <c r="H3701" t="s">
        <v>3155</v>
      </c>
      <c r="I3701" t="s">
        <v>3240</v>
      </c>
      <c r="J3701">
        <v>1002</v>
      </c>
      <c r="K3701" t="s">
        <v>3157</v>
      </c>
      <c r="L3701" t="s">
        <v>3245</v>
      </c>
      <c r="M3701" t="s">
        <v>549</v>
      </c>
      <c r="N3701" t="s">
        <v>550</v>
      </c>
      <c r="O3701" t="s">
        <v>551</v>
      </c>
      <c r="P3701" t="s">
        <v>145</v>
      </c>
      <c r="Q3701" t="s">
        <v>215</v>
      </c>
    </row>
    <row r="3702" spans="1:17">
      <c r="A3702" t="s">
        <v>33291</v>
      </c>
      <c r="B3702" t="s">
        <v>33292</v>
      </c>
      <c r="C3702" t="s">
        <v>33293</v>
      </c>
      <c r="D3702" s="4">
        <v>45794.511192129627</v>
      </c>
      <c r="E3702" s="4">
        <v>45795.708333333336</v>
      </c>
      <c r="F3702" s="4">
        <v>45795.725694444445</v>
      </c>
      <c r="G3702" s="4">
        <v>45795.725752314815</v>
      </c>
      <c r="H3702" t="s">
        <v>3155</v>
      </c>
      <c r="I3702" t="s">
        <v>3175</v>
      </c>
      <c r="J3702">
        <v>0</v>
      </c>
      <c r="K3702" t="s">
        <v>3157</v>
      </c>
      <c r="L3702" t="s">
        <v>3564</v>
      </c>
      <c r="M3702" t="s">
        <v>549</v>
      </c>
      <c r="N3702" t="s">
        <v>550</v>
      </c>
      <c r="O3702" t="s">
        <v>136</v>
      </c>
      <c r="P3702" t="s">
        <v>143</v>
      </c>
      <c r="Q3702" t="s">
        <v>311</v>
      </c>
    </row>
    <row r="3703" spans="1:17">
      <c r="A3703" t="s">
        <v>25976</v>
      </c>
      <c r="B3703" t="s">
        <v>25977</v>
      </c>
      <c r="C3703" t="s">
        <v>25978</v>
      </c>
      <c r="D3703" s="4">
        <v>45794.510347222225</v>
      </c>
      <c r="E3703" s="4">
        <v>45797.395833333336</v>
      </c>
      <c r="F3703" s="4">
        <v>45797.413194444445</v>
      </c>
      <c r="G3703" s="4">
        <v>45797.396412037036</v>
      </c>
      <c r="H3703" t="s">
        <v>3155</v>
      </c>
      <c r="I3703" t="s">
        <v>3171</v>
      </c>
      <c r="J3703">
        <v>1002</v>
      </c>
      <c r="K3703" t="s">
        <v>3157</v>
      </c>
      <c r="L3703" t="s">
        <v>3564</v>
      </c>
      <c r="M3703" t="s">
        <v>549</v>
      </c>
      <c r="N3703" t="s">
        <v>550</v>
      </c>
      <c r="O3703" t="s">
        <v>551</v>
      </c>
      <c r="P3703" t="s">
        <v>145</v>
      </c>
      <c r="Q3703" t="s">
        <v>217</v>
      </c>
    </row>
    <row r="3704" spans="1:17">
      <c r="A3704" t="s">
        <v>33294</v>
      </c>
      <c r="B3704" t="s">
        <v>33295</v>
      </c>
      <c r="C3704" t="s">
        <v>33296</v>
      </c>
      <c r="D3704" s="4">
        <v>45794.509155092594</v>
      </c>
      <c r="E3704" s="4">
        <v>45795.666666666664</v>
      </c>
      <c r="F3704" s="4">
        <v>45795.684027777781</v>
      </c>
      <c r="G3704" s="4">
        <v>45795.669212962966</v>
      </c>
      <c r="H3704" t="s">
        <v>3155</v>
      </c>
      <c r="I3704" t="s">
        <v>3184</v>
      </c>
      <c r="J3704">
        <v>0</v>
      </c>
      <c r="K3704" t="s">
        <v>3157</v>
      </c>
      <c r="L3704" t="s">
        <v>3564</v>
      </c>
      <c r="M3704" t="s">
        <v>549</v>
      </c>
      <c r="N3704" t="s">
        <v>550</v>
      </c>
      <c r="O3704" t="s">
        <v>136</v>
      </c>
      <c r="P3704" t="s">
        <v>139</v>
      </c>
      <c r="Q3704" t="s">
        <v>425</v>
      </c>
    </row>
    <row r="3705" spans="1:17">
      <c r="A3705" t="s">
        <v>25979</v>
      </c>
      <c r="B3705" t="s">
        <v>25980</v>
      </c>
      <c r="C3705" t="s">
        <v>25981</v>
      </c>
      <c r="D3705" s="4">
        <v>45794.508993055555</v>
      </c>
      <c r="E3705" s="4">
        <v>45801.3125</v>
      </c>
      <c r="F3705" s="4">
        <v>45801.350694444445</v>
      </c>
      <c r="G3705" s="4">
        <v>45801.308287037034</v>
      </c>
      <c r="H3705" t="s">
        <v>3155</v>
      </c>
      <c r="I3705" t="s">
        <v>3156</v>
      </c>
      <c r="J3705">
        <v>0</v>
      </c>
      <c r="K3705" t="s">
        <v>3157</v>
      </c>
      <c r="L3705" t="s">
        <v>3564</v>
      </c>
      <c r="M3705" t="s">
        <v>549</v>
      </c>
      <c r="N3705" t="s">
        <v>550</v>
      </c>
      <c r="O3705" t="s">
        <v>551</v>
      </c>
      <c r="P3705" t="s">
        <v>145</v>
      </c>
      <c r="Q3705" t="s">
        <v>224</v>
      </c>
    </row>
    <row r="3706" spans="1:17">
      <c r="A3706" t="s">
        <v>25982</v>
      </c>
      <c r="B3706" t="s">
        <v>25983</v>
      </c>
      <c r="C3706" t="s">
        <v>25984</v>
      </c>
      <c r="D3706" s="4">
        <v>45794.508715277778</v>
      </c>
      <c r="E3706" s="4">
        <v>45795.291666666664</v>
      </c>
      <c r="F3706" s="4">
        <v>45795.329861111109</v>
      </c>
      <c r="G3706" s="4">
        <v>45795.292037037034</v>
      </c>
      <c r="H3706" t="s">
        <v>3155</v>
      </c>
      <c r="I3706" t="s">
        <v>3156</v>
      </c>
      <c r="J3706">
        <v>0</v>
      </c>
      <c r="K3706" t="s">
        <v>3194</v>
      </c>
      <c r="L3706" t="s">
        <v>3564</v>
      </c>
      <c r="M3706" t="s">
        <v>549</v>
      </c>
      <c r="N3706" t="s">
        <v>550</v>
      </c>
      <c r="O3706" t="s">
        <v>551</v>
      </c>
      <c r="P3706" t="s">
        <v>149</v>
      </c>
      <c r="Q3706" t="s">
        <v>200</v>
      </c>
    </row>
    <row r="3707" spans="1:17">
      <c r="A3707" t="s">
        <v>25424</v>
      </c>
      <c r="B3707" t="s">
        <v>25425</v>
      </c>
      <c r="C3707" t="s">
        <v>25985</v>
      </c>
      <c r="D3707" s="4">
        <v>45794.508321759262</v>
      </c>
      <c r="E3707" s="4">
        <v>45797.208333333336</v>
      </c>
      <c r="F3707" s="4">
        <v>45797.225694444445</v>
      </c>
      <c r="G3707" s="4"/>
      <c r="H3707" t="s">
        <v>3155</v>
      </c>
      <c r="I3707" t="s">
        <v>3175</v>
      </c>
      <c r="J3707">
        <v>1001</v>
      </c>
      <c r="K3707" t="s">
        <v>3157</v>
      </c>
      <c r="L3707" t="s">
        <v>3245</v>
      </c>
      <c r="M3707" t="s">
        <v>549</v>
      </c>
      <c r="N3707" t="s">
        <v>550</v>
      </c>
      <c r="O3707" t="s">
        <v>551</v>
      </c>
      <c r="P3707" t="s">
        <v>145</v>
      </c>
      <c r="Q3707" t="s">
        <v>219</v>
      </c>
    </row>
    <row r="3708" spans="1:17">
      <c r="A3708" t="s">
        <v>25986</v>
      </c>
      <c r="B3708" t="s">
        <v>25987</v>
      </c>
      <c r="C3708" t="s">
        <v>25988</v>
      </c>
      <c r="D3708" s="4">
        <v>45794.507581018515</v>
      </c>
      <c r="E3708" s="4">
        <v>45795.375</v>
      </c>
      <c r="F3708" s="4">
        <v>45795.413194444445</v>
      </c>
      <c r="G3708" s="4">
        <v>45795.390590277777</v>
      </c>
      <c r="H3708" t="s">
        <v>3155</v>
      </c>
      <c r="I3708" t="s">
        <v>3156</v>
      </c>
      <c r="J3708">
        <v>0</v>
      </c>
      <c r="K3708" t="s">
        <v>3227</v>
      </c>
      <c r="L3708" t="s">
        <v>3564</v>
      </c>
      <c r="M3708" t="s">
        <v>549</v>
      </c>
      <c r="N3708" t="s">
        <v>550</v>
      </c>
      <c r="O3708" t="s">
        <v>551</v>
      </c>
      <c r="P3708" t="s">
        <v>242</v>
      </c>
      <c r="Q3708" t="s">
        <v>243</v>
      </c>
    </row>
    <row r="3709" spans="1:17">
      <c r="A3709" t="s">
        <v>24397</v>
      </c>
      <c r="B3709" t="s">
        <v>24398</v>
      </c>
      <c r="C3709" t="s">
        <v>25989</v>
      </c>
      <c r="D3709" s="4">
        <v>45794.507268518515</v>
      </c>
      <c r="E3709" s="4">
        <v>45797.8125</v>
      </c>
      <c r="F3709" s="4">
        <v>45797.850694444445</v>
      </c>
      <c r="G3709" s="4"/>
      <c r="H3709" t="s">
        <v>3155</v>
      </c>
      <c r="I3709" t="s">
        <v>3156</v>
      </c>
      <c r="J3709">
        <v>0</v>
      </c>
      <c r="K3709" t="s">
        <v>3157</v>
      </c>
      <c r="L3709" t="s">
        <v>3245</v>
      </c>
      <c r="M3709" t="s">
        <v>549</v>
      </c>
      <c r="N3709" t="s">
        <v>550</v>
      </c>
      <c r="O3709" t="s">
        <v>551</v>
      </c>
      <c r="P3709" t="s">
        <v>141</v>
      </c>
      <c r="Q3709" t="s">
        <v>233</v>
      </c>
    </row>
    <row r="3710" spans="1:17">
      <c r="A3710" t="s">
        <v>33242</v>
      </c>
      <c r="B3710" t="s">
        <v>33243</v>
      </c>
      <c r="C3710" t="s">
        <v>33297</v>
      </c>
      <c r="D3710" s="4">
        <v>45794.504675925928</v>
      </c>
      <c r="E3710" s="4">
        <v>45796.333333333336</v>
      </c>
      <c r="F3710" s="4">
        <v>45796.371527777781</v>
      </c>
      <c r="G3710" s="4"/>
      <c r="H3710" t="s">
        <v>3155</v>
      </c>
      <c r="I3710" t="s">
        <v>3156</v>
      </c>
      <c r="J3710">
        <v>0</v>
      </c>
      <c r="K3710" t="s">
        <v>3194</v>
      </c>
      <c r="L3710" t="s">
        <v>3245</v>
      </c>
      <c r="M3710" t="s">
        <v>549</v>
      </c>
      <c r="N3710" t="s">
        <v>550</v>
      </c>
      <c r="O3710" t="s">
        <v>616</v>
      </c>
      <c r="P3710" t="s">
        <v>314</v>
      </c>
      <c r="Q3710" t="s">
        <v>33152</v>
      </c>
    </row>
    <row r="3711" spans="1:17">
      <c r="A3711" t="s">
        <v>3249</v>
      </c>
      <c r="B3711" t="s">
        <v>20788</v>
      </c>
      <c r="C3711" t="s">
        <v>25990</v>
      </c>
      <c r="D3711" s="4">
        <v>45794.503750000003</v>
      </c>
      <c r="E3711" s="4">
        <v>45795.8125</v>
      </c>
      <c r="F3711" s="4">
        <v>45795.829861111109</v>
      </c>
      <c r="G3711" s="4"/>
      <c r="H3711" t="s">
        <v>3155</v>
      </c>
      <c r="I3711" t="s">
        <v>3280</v>
      </c>
      <c r="J3711">
        <v>0</v>
      </c>
      <c r="K3711" t="s">
        <v>3179</v>
      </c>
      <c r="L3711" t="s">
        <v>3593</v>
      </c>
      <c r="M3711" t="s">
        <v>549</v>
      </c>
      <c r="N3711" t="s">
        <v>550</v>
      </c>
      <c r="O3711" t="s">
        <v>1923</v>
      </c>
      <c r="P3711" t="s">
        <v>1924</v>
      </c>
      <c r="Q3711" t="s">
        <v>3164</v>
      </c>
    </row>
    <row r="3712" spans="1:17">
      <c r="A3712" t="s">
        <v>25991</v>
      </c>
      <c r="B3712" t="s">
        <v>25992</v>
      </c>
      <c r="C3712" t="s">
        <v>25993</v>
      </c>
      <c r="D3712" s="4">
        <v>45794.499942129631</v>
      </c>
      <c r="E3712" s="4">
        <v>45798.416666666664</v>
      </c>
      <c r="F3712" s="4">
        <v>45798.454861111109</v>
      </c>
      <c r="G3712" s="4">
        <v>45798.420173611114</v>
      </c>
      <c r="H3712" t="s">
        <v>3155</v>
      </c>
      <c r="I3712" t="s">
        <v>3156</v>
      </c>
      <c r="J3712">
        <v>0</v>
      </c>
      <c r="K3712" t="s">
        <v>3157</v>
      </c>
      <c r="L3712" t="s">
        <v>3564</v>
      </c>
      <c r="M3712" t="s">
        <v>549</v>
      </c>
      <c r="N3712" t="s">
        <v>550</v>
      </c>
      <c r="O3712" t="s">
        <v>551</v>
      </c>
      <c r="P3712" t="s">
        <v>149</v>
      </c>
      <c r="Q3712" t="s">
        <v>19243</v>
      </c>
    </row>
    <row r="3713" spans="1:17">
      <c r="A3713" t="s">
        <v>25994</v>
      </c>
      <c r="B3713" t="s">
        <v>25995</v>
      </c>
      <c r="C3713" t="s">
        <v>25996</v>
      </c>
      <c r="D3713" s="4">
        <v>45794.499189814815</v>
      </c>
      <c r="E3713" s="4">
        <v>45795.375</v>
      </c>
      <c r="F3713" s="4">
        <v>45795.413194444445</v>
      </c>
      <c r="G3713" s="4">
        <v>45795.376018518517</v>
      </c>
      <c r="H3713" t="s">
        <v>3155</v>
      </c>
      <c r="I3713" t="s">
        <v>3240</v>
      </c>
      <c r="J3713">
        <v>1001</v>
      </c>
      <c r="K3713" t="s">
        <v>3157</v>
      </c>
      <c r="L3713" t="s">
        <v>3564</v>
      </c>
      <c r="M3713" t="s">
        <v>549</v>
      </c>
      <c r="N3713" t="s">
        <v>550</v>
      </c>
      <c r="O3713" t="s">
        <v>551</v>
      </c>
      <c r="P3713" t="s">
        <v>242</v>
      </c>
      <c r="Q3713" t="s">
        <v>245</v>
      </c>
    </row>
    <row r="3714" spans="1:17">
      <c r="A3714" t="s">
        <v>25997</v>
      </c>
      <c r="B3714" t="s">
        <v>25998</v>
      </c>
      <c r="C3714" t="s">
        <v>25999</v>
      </c>
      <c r="D3714" s="4">
        <v>45794.497997685183</v>
      </c>
      <c r="E3714" s="4">
        <v>45801.354166666664</v>
      </c>
      <c r="F3714" s="4">
        <v>45801.371527777781</v>
      </c>
      <c r="G3714" s="4"/>
      <c r="H3714" t="s">
        <v>3155</v>
      </c>
      <c r="I3714" t="s">
        <v>3171</v>
      </c>
      <c r="J3714">
        <v>0</v>
      </c>
      <c r="K3714" t="s">
        <v>3194</v>
      </c>
      <c r="L3714" t="s">
        <v>3245</v>
      </c>
      <c r="M3714" t="s">
        <v>549</v>
      </c>
      <c r="N3714" t="s">
        <v>550</v>
      </c>
      <c r="O3714" t="s">
        <v>551</v>
      </c>
      <c r="P3714" t="s">
        <v>149</v>
      </c>
      <c r="Q3714" t="s">
        <v>202</v>
      </c>
    </row>
    <row r="3715" spans="1:17">
      <c r="A3715" t="s">
        <v>26000</v>
      </c>
      <c r="B3715" t="s">
        <v>26001</v>
      </c>
      <c r="C3715" t="s">
        <v>26002</v>
      </c>
      <c r="D3715" s="4">
        <v>45794.497766203705</v>
      </c>
      <c r="E3715" s="4">
        <v>45801.375</v>
      </c>
      <c r="F3715" s="4">
        <v>45801.392361111109</v>
      </c>
      <c r="G3715" s="4"/>
      <c r="H3715" t="s">
        <v>3155</v>
      </c>
      <c r="I3715" t="s">
        <v>3175</v>
      </c>
      <c r="J3715">
        <v>1001</v>
      </c>
      <c r="K3715" t="s">
        <v>3157</v>
      </c>
      <c r="L3715" t="s">
        <v>3245</v>
      </c>
      <c r="M3715" t="s">
        <v>549</v>
      </c>
      <c r="N3715" t="s">
        <v>559</v>
      </c>
      <c r="O3715" t="s">
        <v>469</v>
      </c>
      <c r="P3715" t="s">
        <v>180</v>
      </c>
      <c r="Q3715" t="s">
        <v>187</v>
      </c>
    </row>
    <row r="3716" spans="1:17">
      <c r="A3716" t="s">
        <v>21800</v>
      </c>
      <c r="B3716" t="s">
        <v>21801</v>
      </c>
      <c r="C3716" t="s">
        <v>26003</v>
      </c>
      <c r="D3716" s="4">
        <v>45794.493414351855</v>
      </c>
      <c r="E3716" s="4">
        <v>45795.875</v>
      </c>
      <c r="F3716" s="4">
        <v>45795.913194444445</v>
      </c>
      <c r="G3716" s="4"/>
      <c r="H3716" t="s">
        <v>3155</v>
      </c>
      <c r="I3716" t="s">
        <v>3240</v>
      </c>
      <c r="J3716">
        <v>0</v>
      </c>
      <c r="K3716" t="s">
        <v>3227</v>
      </c>
      <c r="L3716" t="s">
        <v>3593</v>
      </c>
      <c r="M3716" t="s">
        <v>549</v>
      </c>
      <c r="N3716" t="s">
        <v>550</v>
      </c>
      <c r="O3716" t="s">
        <v>551</v>
      </c>
      <c r="P3716" t="s">
        <v>145</v>
      </c>
      <c r="Q3716" t="s">
        <v>219</v>
      </c>
    </row>
    <row r="3717" spans="1:17">
      <c r="A3717" t="s">
        <v>21721</v>
      </c>
      <c r="B3717" t="s">
        <v>21722</v>
      </c>
      <c r="C3717" t="s">
        <v>26004</v>
      </c>
      <c r="D3717" s="4">
        <v>45794.490439814814</v>
      </c>
      <c r="E3717" s="4">
        <v>45801.375</v>
      </c>
      <c r="F3717" s="4">
        <v>45801.392361111109</v>
      </c>
      <c r="G3717" s="4"/>
      <c r="H3717" t="s">
        <v>3155</v>
      </c>
      <c r="I3717" t="s">
        <v>3512</v>
      </c>
      <c r="J3717">
        <v>1</v>
      </c>
      <c r="K3717" t="s">
        <v>3157</v>
      </c>
      <c r="L3717" t="s">
        <v>3245</v>
      </c>
      <c r="M3717" t="s">
        <v>549</v>
      </c>
      <c r="N3717" t="s">
        <v>559</v>
      </c>
      <c r="O3717" t="s">
        <v>504</v>
      </c>
      <c r="P3717" t="s">
        <v>325</v>
      </c>
      <c r="Q3717" t="s">
        <v>331</v>
      </c>
    </row>
    <row r="3718" spans="1:17">
      <c r="A3718" t="s">
        <v>33298</v>
      </c>
      <c r="B3718" t="s">
        <v>33299</v>
      </c>
      <c r="C3718" t="s">
        <v>33300</v>
      </c>
      <c r="D3718" s="4">
        <v>45794.490405092591</v>
      </c>
      <c r="E3718" s="4">
        <v>45796.3125</v>
      </c>
      <c r="F3718" s="4">
        <v>45796.329861111109</v>
      </c>
      <c r="G3718" s="4">
        <v>45796.302199074074</v>
      </c>
      <c r="H3718" t="s">
        <v>3155</v>
      </c>
      <c r="I3718" t="s">
        <v>3175</v>
      </c>
      <c r="J3718">
        <v>0</v>
      </c>
      <c r="K3718" t="s">
        <v>3157</v>
      </c>
      <c r="L3718" t="s">
        <v>3564</v>
      </c>
      <c r="M3718" t="s">
        <v>549</v>
      </c>
      <c r="N3718" t="s">
        <v>550</v>
      </c>
      <c r="O3718" t="s">
        <v>136</v>
      </c>
      <c r="P3718" t="s">
        <v>147</v>
      </c>
      <c r="Q3718" t="s">
        <v>21124</v>
      </c>
    </row>
    <row r="3719" spans="1:17">
      <c r="A3719" t="s">
        <v>25154</v>
      </c>
      <c r="B3719" t="s">
        <v>25155</v>
      </c>
      <c r="C3719" t="s">
        <v>26005</v>
      </c>
      <c r="D3719" s="4">
        <v>45794.488194444442</v>
      </c>
      <c r="E3719" s="4">
        <v>45795.375</v>
      </c>
      <c r="F3719" s="4">
        <v>45795.413194444445</v>
      </c>
      <c r="G3719" s="4"/>
      <c r="H3719" t="s">
        <v>3155</v>
      </c>
      <c r="I3719" t="s">
        <v>3156</v>
      </c>
      <c r="J3719">
        <v>0</v>
      </c>
      <c r="K3719" t="s">
        <v>3157</v>
      </c>
      <c r="L3719" t="s">
        <v>3245</v>
      </c>
      <c r="M3719" t="s">
        <v>549</v>
      </c>
      <c r="N3719" t="s">
        <v>550</v>
      </c>
      <c r="O3719" t="s">
        <v>136</v>
      </c>
      <c r="P3719" t="s">
        <v>143</v>
      </c>
      <c r="Q3719" t="s">
        <v>301</v>
      </c>
    </row>
    <row r="3720" spans="1:17">
      <c r="A3720" t="s">
        <v>26006</v>
      </c>
      <c r="B3720" t="s">
        <v>26007</v>
      </c>
      <c r="C3720" t="s">
        <v>26008</v>
      </c>
      <c r="D3720" s="4">
        <v>45794.487824074073</v>
      </c>
      <c r="E3720" s="4">
        <v>45795.791666666664</v>
      </c>
      <c r="F3720" s="4">
        <v>45795.829861111109</v>
      </c>
      <c r="G3720" s="4"/>
      <c r="H3720" t="s">
        <v>3155</v>
      </c>
      <c r="I3720" t="s">
        <v>3156</v>
      </c>
      <c r="J3720">
        <v>0</v>
      </c>
      <c r="K3720" t="s">
        <v>3157</v>
      </c>
      <c r="L3720" t="s">
        <v>3245</v>
      </c>
      <c r="M3720" t="s">
        <v>549</v>
      </c>
      <c r="N3720" t="s">
        <v>550</v>
      </c>
      <c r="O3720" t="s">
        <v>136</v>
      </c>
      <c r="P3720" t="s">
        <v>292</v>
      </c>
      <c r="Q3720" t="s">
        <v>295</v>
      </c>
    </row>
    <row r="3721" spans="1:17">
      <c r="A3721" t="s">
        <v>3249</v>
      </c>
      <c r="B3721" t="s">
        <v>3250</v>
      </c>
      <c r="C3721" t="s">
        <v>26009</v>
      </c>
      <c r="D3721" s="4">
        <v>45794.48642361111</v>
      </c>
      <c r="E3721" s="4">
        <v>45795.791666666664</v>
      </c>
      <c r="F3721" s="4">
        <v>45795.809027777781</v>
      </c>
      <c r="G3721" s="4"/>
      <c r="H3721" t="s">
        <v>3155</v>
      </c>
      <c r="I3721" t="s">
        <v>3162</v>
      </c>
      <c r="J3721">
        <v>0</v>
      </c>
      <c r="K3721" t="s">
        <v>3252</v>
      </c>
      <c r="L3721" t="s">
        <v>3593</v>
      </c>
      <c r="M3721" t="s">
        <v>549</v>
      </c>
      <c r="N3721" t="s">
        <v>550</v>
      </c>
      <c r="O3721" t="s">
        <v>1923</v>
      </c>
      <c r="P3721" t="s">
        <v>1924</v>
      </c>
      <c r="Q3721" t="s">
        <v>3164</v>
      </c>
    </row>
    <row r="3722" spans="1:17">
      <c r="A3722" t="s">
        <v>26010</v>
      </c>
      <c r="B3722" t="s">
        <v>26011</v>
      </c>
      <c r="C3722" t="s">
        <v>26012</v>
      </c>
      <c r="D3722" s="4">
        <v>45794.485000000001</v>
      </c>
      <c r="E3722" s="4">
        <v>45800.791666666664</v>
      </c>
      <c r="F3722" s="4">
        <v>45800.829861111109</v>
      </c>
      <c r="G3722" s="4">
        <v>45800.786990740744</v>
      </c>
      <c r="H3722" t="s">
        <v>3155</v>
      </c>
      <c r="I3722" t="s">
        <v>4530</v>
      </c>
      <c r="J3722">
        <v>0</v>
      </c>
      <c r="K3722" t="s">
        <v>5661</v>
      </c>
      <c r="L3722" t="s">
        <v>3564</v>
      </c>
      <c r="M3722" t="s">
        <v>549</v>
      </c>
      <c r="N3722" t="s">
        <v>559</v>
      </c>
      <c r="O3722" t="s">
        <v>504</v>
      </c>
      <c r="P3722" t="s">
        <v>325</v>
      </c>
      <c r="Q3722" t="s">
        <v>335</v>
      </c>
    </row>
    <row r="3723" spans="1:17">
      <c r="A3723" t="s">
        <v>26013</v>
      </c>
      <c r="B3723" t="s">
        <v>26014</v>
      </c>
      <c r="C3723" t="s">
        <v>26015</v>
      </c>
      <c r="D3723" s="4">
        <v>45794.484143518515</v>
      </c>
      <c r="E3723" s="4">
        <v>45796.6875</v>
      </c>
      <c r="F3723" s="4">
        <v>45796.725694444445</v>
      </c>
      <c r="G3723" s="4"/>
      <c r="H3723" t="s">
        <v>3155</v>
      </c>
      <c r="I3723" t="s">
        <v>3156</v>
      </c>
      <c r="J3723">
        <v>0</v>
      </c>
      <c r="K3723" t="s">
        <v>3157</v>
      </c>
      <c r="L3723" t="s">
        <v>3245</v>
      </c>
      <c r="M3723" t="s">
        <v>549</v>
      </c>
      <c r="N3723" t="s">
        <v>550</v>
      </c>
      <c r="O3723" t="s">
        <v>136</v>
      </c>
      <c r="P3723" t="s">
        <v>143</v>
      </c>
      <c r="Q3723" t="s">
        <v>310</v>
      </c>
    </row>
    <row r="3724" spans="1:17">
      <c r="A3724" t="s">
        <v>33248</v>
      </c>
      <c r="B3724" t="s">
        <v>33301</v>
      </c>
      <c r="C3724" t="s">
        <v>33302</v>
      </c>
      <c r="D3724" s="4">
        <v>45794.483993055554</v>
      </c>
      <c r="E3724" s="4">
        <v>45795.3125</v>
      </c>
      <c r="F3724" s="4">
        <v>45795.350694444445</v>
      </c>
      <c r="G3724" s="4">
        <v>45795.314247685186</v>
      </c>
      <c r="H3724" t="s">
        <v>3155</v>
      </c>
      <c r="I3724" t="s">
        <v>3156</v>
      </c>
      <c r="J3724">
        <v>0</v>
      </c>
      <c r="K3724" t="s">
        <v>3157</v>
      </c>
      <c r="L3724" t="s">
        <v>3564</v>
      </c>
      <c r="M3724" t="s">
        <v>549</v>
      </c>
      <c r="N3724" t="s">
        <v>550</v>
      </c>
      <c r="O3724" t="s">
        <v>136</v>
      </c>
      <c r="P3724" t="s">
        <v>147</v>
      </c>
      <c r="Q3724" t="s">
        <v>21124</v>
      </c>
    </row>
    <row r="3725" spans="1:17">
      <c r="A3725" t="s">
        <v>25253</v>
      </c>
      <c r="B3725" t="s">
        <v>26016</v>
      </c>
      <c r="C3725" t="s">
        <v>26017</v>
      </c>
      <c r="D3725" s="4">
        <v>45794.483831018515</v>
      </c>
      <c r="E3725" s="4">
        <v>45795.416666666664</v>
      </c>
      <c r="F3725" s="4">
        <v>45795.434027777781</v>
      </c>
      <c r="G3725" s="4">
        <v>45795.416875000003</v>
      </c>
      <c r="H3725" t="s">
        <v>3155</v>
      </c>
      <c r="I3725" t="s">
        <v>3171</v>
      </c>
      <c r="J3725">
        <v>1001</v>
      </c>
      <c r="K3725" t="s">
        <v>3157</v>
      </c>
      <c r="L3725" t="s">
        <v>3564</v>
      </c>
      <c r="M3725" t="s">
        <v>549</v>
      </c>
      <c r="N3725" t="s">
        <v>550</v>
      </c>
      <c r="O3725" t="s">
        <v>616</v>
      </c>
      <c r="P3725" t="s">
        <v>314</v>
      </c>
      <c r="Q3725" t="s">
        <v>315</v>
      </c>
    </row>
    <row r="3726" spans="1:17">
      <c r="A3726" t="s">
        <v>25253</v>
      </c>
      <c r="B3726" t="s">
        <v>26018</v>
      </c>
      <c r="C3726" t="s">
        <v>26019</v>
      </c>
      <c r="D3726" s="4">
        <v>45794.482754629629</v>
      </c>
      <c r="E3726" s="4">
        <v>45795.4375</v>
      </c>
      <c r="F3726" s="4">
        <v>45795.454861111109</v>
      </c>
      <c r="G3726" s="4">
        <v>45795.438460648147</v>
      </c>
      <c r="H3726" t="s">
        <v>3155</v>
      </c>
      <c r="I3726" t="s">
        <v>3171</v>
      </c>
      <c r="J3726">
        <v>1001</v>
      </c>
      <c r="K3726" t="s">
        <v>3157</v>
      </c>
      <c r="L3726" t="s">
        <v>3564</v>
      </c>
      <c r="M3726" t="s">
        <v>549</v>
      </c>
      <c r="N3726" t="s">
        <v>550</v>
      </c>
      <c r="O3726" t="s">
        <v>616</v>
      </c>
      <c r="P3726" t="s">
        <v>314</v>
      </c>
      <c r="Q3726" t="s">
        <v>315</v>
      </c>
    </row>
    <row r="3727" spans="1:17">
      <c r="A3727" t="s">
        <v>26020</v>
      </c>
      <c r="B3727" t="s">
        <v>26021</v>
      </c>
      <c r="C3727" t="s">
        <v>26022</v>
      </c>
      <c r="D3727" s="4">
        <v>45794.482615740744</v>
      </c>
      <c r="E3727" s="4">
        <v>45801.291666666664</v>
      </c>
      <c r="F3727" s="4">
        <v>45801.309027777781</v>
      </c>
      <c r="G3727" s="4">
        <v>45801.291689814818</v>
      </c>
      <c r="H3727" t="s">
        <v>3155</v>
      </c>
      <c r="I3727" t="s">
        <v>3175</v>
      </c>
      <c r="J3727">
        <v>1001</v>
      </c>
      <c r="K3727" t="s">
        <v>3194</v>
      </c>
      <c r="L3727" t="s">
        <v>3564</v>
      </c>
      <c r="M3727" t="s">
        <v>549</v>
      </c>
      <c r="N3727" t="s">
        <v>550</v>
      </c>
      <c r="O3727" t="s">
        <v>551</v>
      </c>
      <c r="P3727" t="s">
        <v>145</v>
      </c>
      <c r="Q3727" t="s">
        <v>221</v>
      </c>
    </row>
    <row r="3728" spans="1:17">
      <c r="A3728" t="s">
        <v>26023</v>
      </c>
      <c r="B3728" t="s">
        <v>26024</v>
      </c>
      <c r="C3728" t="s">
        <v>26025</v>
      </c>
      <c r="D3728" s="4">
        <v>45794.48238425926</v>
      </c>
      <c r="E3728" s="4">
        <v>45795.625</v>
      </c>
      <c r="F3728" s="4">
        <v>45795.642361111109</v>
      </c>
      <c r="G3728" s="4"/>
      <c r="H3728" t="s">
        <v>3155</v>
      </c>
      <c r="I3728" t="s">
        <v>3162</v>
      </c>
      <c r="J3728">
        <v>0</v>
      </c>
      <c r="K3728" t="s">
        <v>3252</v>
      </c>
      <c r="L3728" t="s">
        <v>3245</v>
      </c>
      <c r="M3728" t="s">
        <v>549</v>
      </c>
      <c r="N3728" t="s">
        <v>550</v>
      </c>
      <c r="O3728" t="s">
        <v>1923</v>
      </c>
      <c r="P3728" t="s">
        <v>1924</v>
      </c>
      <c r="Q3728" t="s">
        <v>3199</v>
      </c>
    </row>
    <row r="3729" spans="1:17">
      <c r="A3729" t="s">
        <v>26026</v>
      </c>
      <c r="B3729" t="s">
        <v>26027</v>
      </c>
      <c r="C3729" t="s">
        <v>26028</v>
      </c>
      <c r="D3729" s="4">
        <v>45794.479849537034</v>
      </c>
      <c r="E3729" s="4">
        <v>45795.875</v>
      </c>
      <c r="F3729" s="4">
        <v>45795.892361111109</v>
      </c>
      <c r="G3729" s="4">
        <v>45795.870717592596</v>
      </c>
      <c r="H3729" t="s">
        <v>3155</v>
      </c>
      <c r="I3729" t="s">
        <v>3175</v>
      </c>
      <c r="J3729">
        <v>0</v>
      </c>
      <c r="K3729" t="s">
        <v>3157</v>
      </c>
      <c r="L3729" t="s">
        <v>3564</v>
      </c>
      <c r="M3729" t="s">
        <v>549</v>
      </c>
      <c r="N3729" t="s">
        <v>550</v>
      </c>
      <c r="O3729" t="s">
        <v>551</v>
      </c>
      <c r="P3729" t="s">
        <v>145</v>
      </c>
      <c r="Q3729" t="s">
        <v>219</v>
      </c>
    </row>
    <row r="3730" spans="1:17">
      <c r="A3730" t="s">
        <v>26029</v>
      </c>
      <c r="B3730" t="s">
        <v>26030</v>
      </c>
      <c r="C3730" t="s">
        <v>26031</v>
      </c>
      <c r="D3730" s="4">
        <v>45794.476967592593</v>
      </c>
      <c r="E3730" s="4">
        <v>45795.75</v>
      </c>
      <c r="F3730" s="4">
        <v>45795.767361111109</v>
      </c>
      <c r="G3730" s="4"/>
      <c r="H3730" t="s">
        <v>3155</v>
      </c>
      <c r="I3730" t="s">
        <v>3171</v>
      </c>
      <c r="J3730">
        <v>0</v>
      </c>
      <c r="K3730" t="s">
        <v>3157</v>
      </c>
      <c r="L3730" t="s">
        <v>3245</v>
      </c>
      <c r="M3730" t="s">
        <v>549</v>
      </c>
      <c r="N3730" t="s">
        <v>550</v>
      </c>
      <c r="O3730" t="s">
        <v>551</v>
      </c>
      <c r="P3730" t="s">
        <v>149</v>
      </c>
      <c r="Q3730" t="s">
        <v>202</v>
      </c>
    </row>
    <row r="3731" spans="1:17">
      <c r="A3731" t="s">
        <v>25253</v>
      </c>
      <c r="B3731" t="s">
        <v>26018</v>
      </c>
      <c r="C3731" t="s">
        <v>26032</v>
      </c>
      <c r="D3731" s="4">
        <v>45794.476469907408</v>
      </c>
      <c r="E3731" s="4">
        <v>45795.375</v>
      </c>
      <c r="F3731" s="4">
        <v>45795.392361111109</v>
      </c>
      <c r="G3731" s="4"/>
      <c r="H3731" t="s">
        <v>3155</v>
      </c>
      <c r="I3731" t="s">
        <v>3171</v>
      </c>
      <c r="J3731">
        <v>1001</v>
      </c>
      <c r="K3731" t="s">
        <v>3157</v>
      </c>
      <c r="L3731" t="s">
        <v>3245</v>
      </c>
      <c r="M3731" t="s">
        <v>549</v>
      </c>
      <c r="N3731" t="s">
        <v>550</v>
      </c>
      <c r="O3731" t="s">
        <v>616</v>
      </c>
      <c r="P3731" t="s">
        <v>314</v>
      </c>
      <c r="Q3731" t="s">
        <v>315</v>
      </c>
    </row>
    <row r="3732" spans="1:17">
      <c r="A3732" t="s">
        <v>22373</v>
      </c>
      <c r="B3732" t="s">
        <v>22374</v>
      </c>
      <c r="C3732" t="s">
        <v>26033</v>
      </c>
      <c r="D3732" s="4">
        <v>45794.474756944444</v>
      </c>
      <c r="E3732" s="4">
        <v>45801.375</v>
      </c>
      <c r="F3732" s="4">
        <v>45801.392361111109</v>
      </c>
      <c r="G3732" s="4"/>
      <c r="H3732" t="s">
        <v>3155</v>
      </c>
      <c r="I3732" t="s">
        <v>3222</v>
      </c>
      <c r="J3732">
        <v>1</v>
      </c>
      <c r="K3732" t="s">
        <v>3223</v>
      </c>
      <c r="L3732" t="s">
        <v>3245</v>
      </c>
      <c r="M3732" t="s">
        <v>549</v>
      </c>
      <c r="N3732" t="s">
        <v>550</v>
      </c>
      <c r="O3732" t="s">
        <v>136</v>
      </c>
      <c r="P3732" t="s">
        <v>264</v>
      </c>
      <c r="Q3732" t="s">
        <v>265</v>
      </c>
    </row>
    <row r="3733" spans="1:17">
      <c r="A3733" t="s">
        <v>26034</v>
      </c>
      <c r="B3733" t="s">
        <v>26035</v>
      </c>
      <c r="C3733" t="s">
        <v>26036</v>
      </c>
      <c r="D3733" s="4">
        <v>45794.472118055557</v>
      </c>
      <c r="E3733" s="4">
        <v>45805.375</v>
      </c>
      <c r="F3733" s="4">
        <v>45805.413194444445</v>
      </c>
      <c r="G3733" s="4"/>
      <c r="H3733" t="s">
        <v>3155</v>
      </c>
      <c r="I3733" t="s">
        <v>3240</v>
      </c>
      <c r="J3733">
        <v>0</v>
      </c>
      <c r="K3733" t="s">
        <v>3198</v>
      </c>
      <c r="L3733" t="s">
        <v>3245</v>
      </c>
      <c r="M3733" t="s">
        <v>549</v>
      </c>
      <c r="N3733" t="s">
        <v>550</v>
      </c>
      <c r="O3733" t="s">
        <v>136</v>
      </c>
      <c r="P3733" t="s">
        <v>283</v>
      </c>
      <c r="Q3733" t="s">
        <v>432</v>
      </c>
    </row>
    <row r="3734" spans="1:17">
      <c r="A3734" t="s">
        <v>10076</v>
      </c>
      <c r="B3734" t="s">
        <v>10077</v>
      </c>
      <c r="C3734" t="s">
        <v>26037</v>
      </c>
      <c r="D3734" s="4">
        <v>45794.468553240738</v>
      </c>
      <c r="E3734" s="4">
        <v>45795.541666666664</v>
      </c>
      <c r="F3734" s="4">
        <v>45795.559027777781</v>
      </c>
      <c r="G3734" s="4">
        <v>45795.537523148145</v>
      </c>
      <c r="H3734" t="s">
        <v>3155</v>
      </c>
      <c r="I3734" t="s">
        <v>3175</v>
      </c>
      <c r="J3734">
        <v>0</v>
      </c>
      <c r="K3734" t="s">
        <v>3157</v>
      </c>
      <c r="L3734" t="s">
        <v>3564</v>
      </c>
      <c r="M3734" t="s">
        <v>549</v>
      </c>
      <c r="N3734" t="s">
        <v>550</v>
      </c>
      <c r="O3734" t="s">
        <v>136</v>
      </c>
      <c r="P3734" t="s">
        <v>292</v>
      </c>
      <c r="Q3734" t="s">
        <v>295</v>
      </c>
    </row>
    <row r="3735" spans="1:17">
      <c r="A3735" t="s">
        <v>26038</v>
      </c>
      <c r="B3735" t="s">
        <v>26039</v>
      </c>
      <c r="C3735" t="s">
        <v>26040</v>
      </c>
      <c r="D3735" s="4">
        <v>45794.468368055554</v>
      </c>
      <c r="E3735" s="4">
        <v>45796.375</v>
      </c>
      <c r="F3735" s="4">
        <v>45796.413194444445</v>
      </c>
      <c r="G3735" s="4">
        <v>45796.373599537037</v>
      </c>
      <c r="H3735" t="s">
        <v>3155</v>
      </c>
      <c r="I3735" t="s">
        <v>3156</v>
      </c>
      <c r="J3735">
        <v>0</v>
      </c>
      <c r="K3735" t="s">
        <v>3163</v>
      </c>
      <c r="L3735" t="s">
        <v>3564</v>
      </c>
      <c r="M3735" t="s">
        <v>549</v>
      </c>
      <c r="N3735" t="s">
        <v>550</v>
      </c>
      <c r="O3735" t="s">
        <v>551</v>
      </c>
      <c r="P3735" t="s">
        <v>145</v>
      </c>
      <c r="Q3735" t="s">
        <v>216</v>
      </c>
    </row>
    <row r="3736" spans="1:17">
      <c r="A3736" t="s">
        <v>26041</v>
      </c>
      <c r="B3736" t="s">
        <v>26042</v>
      </c>
      <c r="C3736" t="s">
        <v>26043</v>
      </c>
      <c r="D3736" s="4">
        <v>45794.467164351852</v>
      </c>
      <c r="E3736" s="4">
        <v>45795.458333333336</v>
      </c>
      <c r="F3736" s="4">
        <v>45795.496527777781</v>
      </c>
      <c r="G3736" s="4">
        <v>45795.463414351849</v>
      </c>
      <c r="H3736" t="s">
        <v>3155</v>
      </c>
      <c r="I3736" t="s">
        <v>3156</v>
      </c>
      <c r="J3736">
        <v>0</v>
      </c>
      <c r="K3736" t="s">
        <v>3157</v>
      </c>
      <c r="L3736" t="s">
        <v>3564</v>
      </c>
      <c r="M3736" t="s">
        <v>549</v>
      </c>
      <c r="N3736" t="s">
        <v>559</v>
      </c>
      <c r="O3736" t="s">
        <v>504</v>
      </c>
      <c r="P3736" t="s">
        <v>325</v>
      </c>
      <c r="Q3736" t="s">
        <v>327</v>
      </c>
    </row>
    <row r="3737" spans="1:17">
      <c r="A3737" t="s">
        <v>3635</v>
      </c>
      <c r="B3737" t="s">
        <v>3636</v>
      </c>
      <c r="C3737" t="s">
        <v>26044</v>
      </c>
      <c r="D3737" s="4">
        <v>45794.465509259258</v>
      </c>
      <c r="E3737" s="4">
        <v>45801.375</v>
      </c>
      <c r="F3737" s="4">
        <v>45801.392361111109</v>
      </c>
      <c r="G3737" s="4"/>
      <c r="H3737" t="s">
        <v>3155</v>
      </c>
      <c r="I3737" t="s">
        <v>3171</v>
      </c>
      <c r="J3737">
        <v>1001</v>
      </c>
      <c r="K3737" t="s">
        <v>3157</v>
      </c>
      <c r="L3737" t="s">
        <v>3245</v>
      </c>
      <c r="M3737" t="s">
        <v>549</v>
      </c>
      <c r="N3737" t="s">
        <v>550</v>
      </c>
      <c r="O3737" t="s">
        <v>136</v>
      </c>
      <c r="P3737" t="s">
        <v>143</v>
      </c>
      <c r="Q3737" t="s">
        <v>299</v>
      </c>
    </row>
    <row r="3738" spans="1:17">
      <c r="A3738" t="s">
        <v>26045</v>
      </c>
      <c r="B3738" t="s">
        <v>26046</v>
      </c>
      <c r="C3738" t="s">
        <v>26047</v>
      </c>
      <c r="D3738" s="4">
        <v>45794.465439814812</v>
      </c>
      <c r="E3738" s="4">
        <v>45802.583333333336</v>
      </c>
      <c r="F3738" s="4">
        <v>45802.621527777781</v>
      </c>
      <c r="G3738" s="4">
        <v>45802.588310185187</v>
      </c>
      <c r="H3738" t="s">
        <v>3155</v>
      </c>
      <c r="I3738" t="s">
        <v>3156</v>
      </c>
      <c r="J3738">
        <v>0</v>
      </c>
      <c r="K3738" t="s">
        <v>3157</v>
      </c>
      <c r="L3738" t="s">
        <v>3564</v>
      </c>
      <c r="M3738" t="s">
        <v>549</v>
      </c>
      <c r="N3738" t="s">
        <v>550</v>
      </c>
      <c r="O3738" t="s">
        <v>136</v>
      </c>
      <c r="P3738" t="s">
        <v>143</v>
      </c>
      <c r="Q3738" t="s">
        <v>301</v>
      </c>
    </row>
    <row r="3739" spans="1:17">
      <c r="A3739" t="s">
        <v>19970</v>
      </c>
      <c r="B3739" t="s">
        <v>24639</v>
      </c>
      <c r="C3739" t="s">
        <v>26048</v>
      </c>
      <c r="D3739" s="4">
        <v>45794.462731481479</v>
      </c>
      <c r="E3739" s="4">
        <v>45795.916666666664</v>
      </c>
      <c r="F3739" s="4">
        <v>45795.934027777781</v>
      </c>
      <c r="G3739" s="4"/>
      <c r="H3739" t="s">
        <v>3155</v>
      </c>
      <c r="I3739" t="s">
        <v>3171</v>
      </c>
      <c r="J3739">
        <v>0</v>
      </c>
      <c r="K3739" t="s">
        <v>3157</v>
      </c>
      <c r="L3739" t="s">
        <v>3245</v>
      </c>
      <c r="M3739" t="s">
        <v>549</v>
      </c>
      <c r="N3739" t="s">
        <v>550</v>
      </c>
      <c r="O3739" t="s">
        <v>551</v>
      </c>
      <c r="P3739" t="s">
        <v>145</v>
      </c>
      <c r="Q3739" t="s">
        <v>217</v>
      </c>
    </row>
    <row r="3740" spans="1:17">
      <c r="A3740" t="s">
        <v>25378</v>
      </c>
      <c r="B3740" t="s">
        <v>25379</v>
      </c>
      <c r="C3740" t="s">
        <v>26049</v>
      </c>
      <c r="D3740" s="4">
        <v>45794.461064814815</v>
      </c>
      <c r="E3740" s="4">
        <v>45795.354166666664</v>
      </c>
      <c r="F3740" s="4">
        <v>45795.371527777781</v>
      </c>
      <c r="G3740" s="4"/>
      <c r="H3740" t="s">
        <v>3155</v>
      </c>
      <c r="I3740" t="s">
        <v>3171</v>
      </c>
      <c r="J3740">
        <v>1002</v>
      </c>
      <c r="K3740" t="s">
        <v>3157</v>
      </c>
      <c r="L3740" t="s">
        <v>3593</v>
      </c>
      <c r="M3740" t="s">
        <v>549</v>
      </c>
      <c r="N3740" t="s">
        <v>550</v>
      </c>
      <c r="O3740" t="s">
        <v>136</v>
      </c>
      <c r="P3740" t="s">
        <v>147</v>
      </c>
      <c r="Q3740" t="s">
        <v>253</v>
      </c>
    </row>
    <row r="3741" spans="1:17">
      <c r="A3741" t="s">
        <v>25882</v>
      </c>
      <c r="B3741" t="s">
        <v>25883</v>
      </c>
      <c r="C3741" t="s">
        <v>26050</v>
      </c>
      <c r="D3741" s="4">
        <v>45794.457673611112</v>
      </c>
      <c r="E3741" s="4">
        <v>45801.416666666664</v>
      </c>
      <c r="F3741" s="4">
        <v>45801.434027777781</v>
      </c>
      <c r="G3741" s="4"/>
      <c r="H3741" t="s">
        <v>3155</v>
      </c>
      <c r="I3741" t="s">
        <v>3222</v>
      </c>
      <c r="J3741">
        <v>1</v>
      </c>
      <c r="K3741" t="s">
        <v>3223</v>
      </c>
      <c r="L3741" t="s">
        <v>3245</v>
      </c>
      <c r="M3741" t="s">
        <v>549</v>
      </c>
      <c r="N3741" t="s">
        <v>559</v>
      </c>
      <c r="O3741" t="s">
        <v>504</v>
      </c>
      <c r="P3741" t="s">
        <v>325</v>
      </c>
      <c r="Q3741" t="s">
        <v>341</v>
      </c>
    </row>
    <row r="3742" spans="1:17">
      <c r="A3742" t="s">
        <v>3388</v>
      </c>
      <c r="B3742" t="s">
        <v>3389</v>
      </c>
      <c r="C3742" t="s">
        <v>26051</v>
      </c>
      <c r="D3742" s="4">
        <v>45794.454513888886</v>
      </c>
      <c r="E3742" s="4">
        <v>45796.291666666664</v>
      </c>
      <c r="F3742" s="4">
        <v>45796.309027777781</v>
      </c>
      <c r="G3742" s="4"/>
      <c r="H3742" t="s">
        <v>3155</v>
      </c>
      <c r="I3742" t="s">
        <v>3402</v>
      </c>
      <c r="J3742">
        <v>0</v>
      </c>
      <c r="K3742" t="s">
        <v>3403</v>
      </c>
      <c r="L3742" t="s">
        <v>3593</v>
      </c>
      <c r="M3742" t="s">
        <v>549</v>
      </c>
      <c r="N3742" t="s">
        <v>550</v>
      </c>
      <c r="O3742" t="s">
        <v>551</v>
      </c>
      <c r="P3742" t="s">
        <v>145</v>
      </c>
      <c r="Q3742" t="s">
        <v>215</v>
      </c>
    </row>
    <row r="3743" spans="1:17">
      <c r="A3743" t="s">
        <v>25665</v>
      </c>
      <c r="B3743" t="s">
        <v>25666</v>
      </c>
      <c r="C3743" t="s">
        <v>26052</v>
      </c>
      <c r="D3743" s="4">
        <v>45794.452094907407</v>
      </c>
      <c r="E3743" s="4">
        <v>45801.229166666664</v>
      </c>
      <c r="F3743" s="4">
        <v>45801.267361111109</v>
      </c>
      <c r="G3743" s="4"/>
      <c r="H3743" t="s">
        <v>3155</v>
      </c>
      <c r="I3743" t="s">
        <v>3156</v>
      </c>
      <c r="J3743">
        <v>0</v>
      </c>
      <c r="K3743" t="s">
        <v>3227</v>
      </c>
      <c r="L3743" t="s">
        <v>3245</v>
      </c>
      <c r="M3743" t="s">
        <v>549</v>
      </c>
      <c r="N3743" t="s">
        <v>559</v>
      </c>
      <c r="O3743" t="s">
        <v>469</v>
      </c>
      <c r="P3743" t="s">
        <v>180</v>
      </c>
      <c r="Q3743" t="s">
        <v>181</v>
      </c>
    </row>
    <row r="3744" spans="1:17">
      <c r="A3744" t="s">
        <v>26053</v>
      </c>
      <c r="B3744" t="s">
        <v>26054</v>
      </c>
      <c r="C3744" t="s">
        <v>26055</v>
      </c>
      <c r="D3744" s="4">
        <v>45794.44976851852</v>
      </c>
      <c r="E3744" s="4">
        <v>45796.458333333336</v>
      </c>
      <c r="F3744" s="4">
        <v>45796.475694444445</v>
      </c>
      <c r="G3744" s="4">
        <v>45796.455347222225</v>
      </c>
      <c r="H3744" t="s">
        <v>3155</v>
      </c>
      <c r="I3744" t="s">
        <v>3175</v>
      </c>
      <c r="J3744">
        <v>0</v>
      </c>
      <c r="K3744" t="s">
        <v>3157</v>
      </c>
      <c r="L3744" t="s">
        <v>3564</v>
      </c>
      <c r="M3744" t="s">
        <v>549</v>
      </c>
      <c r="N3744" t="s">
        <v>550</v>
      </c>
      <c r="O3744" t="s">
        <v>551</v>
      </c>
      <c r="P3744" t="s">
        <v>145</v>
      </c>
      <c r="Q3744" t="s">
        <v>228</v>
      </c>
    </row>
    <row r="3745" spans="1:17">
      <c r="A3745" t="s">
        <v>26056</v>
      </c>
      <c r="B3745" t="s">
        <v>26057</v>
      </c>
      <c r="C3745" t="s">
        <v>26058</v>
      </c>
      <c r="D3745" s="4">
        <v>45794.449594907404</v>
      </c>
      <c r="E3745" s="4">
        <v>45797.333333333336</v>
      </c>
      <c r="F3745" s="4">
        <v>45797.371527777781</v>
      </c>
      <c r="G3745" s="4"/>
      <c r="H3745" t="s">
        <v>3155</v>
      </c>
      <c r="I3745" t="s">
        <v>3240</v>
      </c>
      <c r="J3745">
        <v>1001</v>
      </c>
      <c r="K3745" t="s">
        <v>3194</v>
      </c>
      <c r="L3745" t="s">
        <v>3593</v>
      </c>
      <c r="M3745" t="s">
        <v>549</v>
      </c>
      <c r="N3745" t="s">
        <v>559</v>
      </c>
      <c r="O3745" t="s">
        <v>469</v>
      </c>
      <c r="P3745" t="s">
        <v>189</v>
      </c>
      <c r="Q3745" t="s">
        <v>426</v>
      </c>
    </row>
    <row r="3746" spans="1:17">
      <c r="A3746" t="s">
        <v>33303</v>
      </c>
      <c r="B3746" t="s">
        <v>33304</v>
      </c>
      <c r="C3746" t="s">
        <v>33305</v>
      </c>
      <c r="D3746" s="4">
        <v>45794.448298611111</v>
      </c>
      <c r="E3746" s="4">
        <v>45798.666666666664</v>
      </c>
      <c r="F3746" s="4">
        <v>45798.704861111109</v>
      </c>
      <c r="G3746" s="4">
        <v>45798.666666666664</v>
      </c>
      <c r="H3746" t="s">
        <v>3155</v>
      </c>
      <c r="I3746" t="s">
        <v>3240</v>
      </c>
      <c r="J3746">
        <v>0</v>
      </c>
      <c r="K3746" t="s">
        <v>3157</v>
      </c>
      <c r="L3746" t="s">
        <v>3564</v>
      </c>
      <c r="M3746" t="s">
        <v>549</v>
      </c>
      <c r="N3746" t="s">
        <v>550</v>
      </c>
      <c r="O3746" t="s">
        <v>136</v>
      </c>
      <c r="P3746" t="s">
        <v>147</v>
      </c>
      <c r="Q3746" t="s">
        <v>21124</v>
      </c>
    </row>
    <row r="3747" spans="1:17">
      <c r="A3747" t="s">
        <v>26059</v>
      </c>
      <c r="B3747" t="s">
        <v>26060</v>
      </c>
      <c r="C3747" t="s">
        <v>26061</v>
      </c>
      <c r="D3747" s="4">
        <v>45794.448217592595</v>
      </c>
      <c r="E3747" s="4">
        <v>45795.375</v>
      </c>
      <c r="F3747" s="4">
        <v>45795.392361111109</v>
      </c>
      <c r="G3747" s="4">
        <v>45795.375150462962</v>
      </c>
      <c r="H3747" t="s">
        <v>3155</v>
      </c>
      <c r="I3747" t="s">
        <v>3171</v>
      </c>
      <c r="J3747">
        <v>1001</v>
      </c>
      <c r="K3747" t="s">
        <v>3157</v>
      </c>
      <c r="L3747" t="s">
        <v>3564</v>
      </c>
      <c r="M3747" t="s">
        <v>549</v>
      </c>
      <c r="N3747" t="s">
        <v>550</v>
      </c>
      <c r="O3747" t="s">
        <v>616</v>
      </c>
      <c r="P3747" t="s">
        <v>314</v>
      </c>
      <c r="Q3747" t="s">
        <v>316</v>
      </c>
    </row>
    <row r="3748" spans="1:17">
      <c r="A3748" t="s">
        <v>26062</v>
      </c>
      <c r="B3748" t="s">
        <v>26063</v>
      </c>
      <c r="C3748" t="s">
        <v>26064</v>
      </c>
      <c r="D3748" s="4">
        <v>45794.443368055552</v>
      </c>
      <c r="E3748" s="4">
        <v>45795.3125</v>
      </c>
      <c r="F3748" s="4">
        <v>45795.350694444445</v>
      </c>
      <c r="G3748" s="4">
        <v>45795.313043981485</v>
      </c>
      <c r="H3748" t="s">
        <v>3155</v>
      </c>
      <c r="I3748" t="s">
        <v>3156</v>
      </c>
      <c r="J3748">
        <v>0</v>
      </c>
      <c r="K3748" t="s">
        <v>3157</v>
      </c>
      <c r="L3748" t="s">
        <v>3564</v>
      </c>
      <c r="M3748" t="s">
        <v>549</v>
      </c>
      <c r="N3748" t="s">
        <v>550</v>
      </c>
      <c r="O3748" t="s">
        <v>136</v>
      </c>
      <c r="P3748" t="s">
        <v>147</v>
      </c>
      <c r="Q3748" t="s">
        <v>255</v>
      </c>
    </row>
    <row r="3749" spans="1:17">
      <c r="A3749" t="s">
        <v>22420</v>
      </c>
      <c r="B3749" t="s">
        <v>22423</v>
      </c>
      <c r="C3749" t="s">
        <v>26065</v>
      </c>
      <c r="D3749" s="4">
        <v>45794.443055555559</v>
      </c>
      <c r="E3749" s="4">
        <v>45795.4375</v>
      </c>
      <c r="F3749" s="4">
        <v>45795.454861111109</v>
      </c>
      <c r="G3749" s="4"/>
      <c r="H3749" t="s">
        <v>3155</v>
      </c>
      <c r="I3749" t="s">
        <v>3171</v>
      </c>
      <c r="J3749">
        <v>1001</v>
      </c>
      <c r="K3749" t="s">
        <v>3157</v>
      </c>
      <c r="L3749" t="s">
        <v>3593</v>
      </c>
      <c r="M3749" t="s">
        <v>549</v>
      </c>
      <c r="N3749" t="s">
        <v>550</v>
      </c>
      <c r="O3749" t="s">
        <v>616</v>
      </c>
      <c r="P3749" t="s">
        <v>314</v>
      </c>
      <c r="Q3749" t="s">
        <v>315</v>
      </c>
    </row>
    <row r="3750" spans="1:17">
      <c r="A3750" t="s">
        <v>22420</v>
      </c>
      <c r="B3750" t="s">
        <v>22421</v>
      </c>
      <c r="C3750" t="s">
        <v>26066</v>
      </c>
      <c r="D3750" s="4">
        <v>45794.440381944441</v>
      </c>
      <c r="E3750" s="4">
        <v>45795.458333333336</v>
      </c>
      <c r="F3750" s="4">
        <v>45795.475694444445</v>
      </c>
      <c r="G3750" s="4"/>
      <c r="H3750" t="s">
        <v>3155</v>
      </c>
      <c r="I3750" t="s">
        <v>3171</v>
      </c>
      <c r="J3750">
        <v>1001</v>
      </c>
      <c r="K3750" t="s">
        <v>3157</v>
      </c>
      <c r="L3750" t="s">
        <v>3245</v>
      </c>
      <c r="M3750" t="s">
        <v>549</v>
      </c>
      <c r="N3750" t="s">
        <v>550</v>
      </c>
      <c r="O3750" t="s">
        <v>616</v>
      </c>
      <c r="P3750" t="s">
        <v>314</v>
      </c>
      <c r="Q3750" t="s">
        <v>315</v>
      </c>
    </row>
    <row r="3751" spans="1:17">
      <c r="A3751" t="s">
        <v>26067</v>
      </c>
      <c r="B3751" t="s">
        <v>26068</v>
      </c>
      <c r="C3751" t="s">
        <v>26069</v>
      </c>
      <c r="D3751" s="4">
        <v>45794.439976851849</v>
      </c>
      <c r="E3751" s="4">
        <v>45809.625</v>
      </c>
      <c r="F3751" s="4">
        <v>45809.663194444445</v>
      </c>
      <c r="G3751" s="4"/>
      <c r="H3751" t="s">
        <v>3155</v>
      </c>
      <c r="I3751" t="s">
        <v>3673</v>
      </c>
      <c r="J3751">
        <v>0</v>
      </c>
      <c r="K3751" t="s">
        <v>3194</v>
      </c>
      <c r="L3751" t="s">
        <v>3158</v>
      </c>
      <c r="M3751" t="s">
        <v>549</v>
      </c>
      <c r="N3751" t="s">
        <v>559</v>
      </c>
      <c r="O3751" t="s">
        <v>504</v>
      </c>
      <c r="P3751" t="s">
        <v>325</v>
      </c>
      <c r="Q3751" t="s">
        <v>341</v>
      </c>
    </row>
    <row r="3752" spans="1:17">
      <c r="A3752" t="s">
        <v>26070</v>
      </c>
      <c r="B3752" t="s">
        <v>26071</v>
      </c>
      <c r="C3752" t="s">
        <v>26072</v>
      </c>
      <c r="D3752" s="4">
        <v>45794.43644675926</v>
      </c>
      <c r="E3752" s="4">
        <v>45795</v>
      </c>
      <c r="F3752" s="4">
        <v>45795.017361111109</v>
      </c>
      <c r="G3752" s="4">
        <v>45794.998784722222</v>
      </c>
      <c r="H3752" t="s">
        <v>3155</v>
      </c>
      <c r="I3752" t="s">
        <v>3171</v>
      </c>
      <c r="J3752">
        <v>1001</v>
      </c>
      <c r="K3752" t="s">
        <v>3157</v>
      </c>
      <c r="L3752" t="s">
        <v>3564</v>
      </c>
      <c r="M3752" t="s">
        <v>549</v>
      </c>
      <c r="N3752" t="s">
        <v>550</v>
      </c>
      <c r="O3752" t="s">
        <v>616</v>
      </c>
      <c r="P3752" t="s">
        <v>314</v>
      </c>
      <c r="Q3752" t="s">
        <v>321</v>
      </c>
    </row>
    <row r="3753" spans="1:17">
      <c r="A3753" t="s">
        <v>25699</v>
      </c>
      <c r="B3753" t="s">
        <v>26073</v>
      </c>
      <c r="C3753" t="s">
        <v>26074</v>
      </c>
      <c r="D3753" s="4">
        <v>45794.436238425929</v>
      </c>
      <c r="E3753" s="4">
        <v>45795.916666666664</v>
      </c>
      <c r="F3753" s="4">
        <v>45795.954861111109</v>
      </c>
      <c r="G3753" s="4">
        <v>45795.920358796298</v>
      </c>
      <c r="H3753" t="s">
        <v>3155</v>
      </c>
      <c r="I3753" t="s">
        <v>3156</v>
      </c>
      <c r="J3753">
        <v>0</v>
      </c>
      <c r="K3753" t="s">
        <v>3194</v>
      </c>
      <c r="L3753" t="s">
        <v>3564</v>
      </c>
      <c r="M3753" t="s">
        <v>549</v>
      </c>
      <c r="N3753" t="s">
        <v>550</v>
      </c>
      <c r="O3753" t="s">
        <v>136</v>
      </c>
      <c r="P3753" t="s">
        <v>147</v>
      </c>
      <c r="Q3753" t="s">
        <v>256</v>
      </c>
    </row>
    <row r="3754" spans="1:17">
      <c r="A3754" t="s">
        <v>26075</v>
      </c>
      <c r="B3754" t="s">
        <v>26076</v>
      </c>
      <c r="C3754" t="s">
        <v>26077</v>
      </c>
      <c r="D3754" s="4">
        <v>45794.435717592591</v>
      </c>
      <c r="E3754" s="4">
        <v>45796.270833333336</v>
      </c>
      <c r="F3754" s="4">
        <v>45796.288194444445</v>
      </c>
      <c r="G3754" s="4">
        <v>45796.270324074074</v>
      </c>
      <c r="H3754" t="s">
        <v>3155</v>
      </c>
      <c r="I3754" t="s">
        <v>3171</v>
      </c>
      <c r="J3754">
        <v>0</v>
      </c>
      <c r="K3754" t="s">
        <v>3157</v>
      </c>
      <c r="L3754" t="s">
        <v>3564</v>
      </c>
      <c r="M3754" t="s">
        <v>549</v>
      </c>
      <c r="N3754" t="s">
        <v>550</v>
      </c>
      <c r="O3754" t="s">
        <v>136</v>
      </c>
      <c r="P3754" t="s">
        <v>147</v>
      </c>
      <c r="Q3754" t="s">
        <v>259</v>
      </c>
    </row>
    <row r="3755" spans="1:17">
      <c r="A3755" t="s">
        <v>26078</v>
      </c>
      <c r="B3755" t="s">
        <v>26079</v>
      </c>
      <c r="C3755" t="s">
        <v>26080</v>
      </c>
      <c r="D3755" s="4">
        <v>45794.434189814812</v>
      </c>
      <c r="E3755" s="4">
        <v>45795.25</v>
      </c>
      <c r="F3755" s="4">
        <v>45795.288194444445</v>
      </c>
      <c r="G3755" s="4">
        <v>45795.248206018521</v>
      </c>
      <c r="H3755" t="s">
        <v>3155</v>
      </c>
      <c r="I3755" t="s">
        <v>3156</v>
      </c>
      <c r="J3755">
        <v>0</v>
      </c>
      <c r="K3755" t="s">
        <v>3157</v>
      </c>
      <c r="L3755" t="s">
        <v>3564</v>
      </c>
      <c r="M3755" t="s">
        <v>549</v>
      </c>
      <c r="N3755" t="s">
        <v>559</v>
      </c>
      <c r="O3755" t="s">
        <v>469</v>
      </c>
      <c r="P3755" t="s">
        <v>180</v>
      </c>
      <c r="Q3755" t="s">
        <v>185</v>
      </c>
    </row>
    <row r="3756" spans="1:17">
      <c r="A3756" t="s">
        <v>10241</v>
      </c>
      <c r="B3756" t="s">
        <v>10242</v>
      </c>
      <c r="C3756" t="s">
        <v>26081</v>
      </c>
      <c r="D3756" s="4">
        <v>45794.434004629627</v>
      </c>
      <c r="E3756" s="4">
        <v>45794.916666666664</v>
      </c>
      <c r="F3756" s="4">
        <v>45794.934027777781</v>
      </c>
      <c r="G3756" s="4">
        <v>45794.916562500002</v>
      </c>
      <c r="H3756" t="s">
        <v>3155</v>
      </c>
      <c r="I3756" t="s">
        <v>3175</v>
      </c>
      <c r="J3756">
        <v>0</v>
      </c>
      <c r="K3756" t="s">
        <v>3157</v>
      </c>
      <c r="L3756" t="s">
        <v>3564</v>
      </c>
      <c r="M3756" t="s">
        <v>549</v>
      </c>
      <c r="N3756" t="s">
        <v>550</v>
      </c>
      <c r="O3756" t="s">
        <v>551</v>
      </c>
      <c r="P3756" t="s">
        <v>149</v>
      </c>
      <c r="Q3756" t="s">
        <v>203</v>
      </c>
    </row>
    <row r="3757" spans="1:17">
      <c r="A3757" t="s">
        <v>26082</v>
      </c>
      <c r="B3757" t="s">
        <v>26083</v>
      </c>
      <c r="C3757" t="s">
        <v>26084</v>
      </c>
      <c r="D3757" s="4">
        <v>45794.433611111112</v>
      </c>
      <c r="E3757" s="4">
        <v>45795.479166666664</v>
      </c>
      <c r="F3757" s="4">
        <v>45795.517361111109</v>
      </c>
      <c r="G3757" s="4">
        <v>45795.474027777775</v>
      </c>
      <c r="H3757" t="s">
        <v>3155</v>
      </c>
      <c r="I3757" t="s">
        <v>3673</v>
      </c>
      <c r="J3757">
        <v>0</v>
      </c>
      <c r="K3757" t="s">
        <v>3194</v>
      </c>
      <c r="L3757" t="s">
        <v>3564</v>
      </c>
      <c r="M3757" t="s">
        <v>549</v>
      </c>
      <c r="N3757" t="s">
        <v>559</v>
      </c>
      <c r="O3757" t="s">
        <v>504</v>
      </c>
      <c r="P3757" t="s">
        <v>325</v>
      </c>
      <c r="Q3757" t="s">
        <v>337</v>
      </c>
    </row>
    <row r="3758" spans="1:17">
      <c r="A3758" t="s">
        <v>10241</v>
      </c>
      <c r="B3758" t="s">
        <v>10242</v>
      </c>
      <c r="C3758" t="s">
        <v>26085</v>
      </c>
      <c r="D3758" s="4">
        <v>45794.42732638889</v>
      </c>
      <c r="E3758" s="4">
        <v>45794.895833333336</v>
      </c>
      <c r="F3758" s="4">
        <v>45794.913194444445</v>
      </c>
      <c r="G3758" s="4"/>
      <c r="H3758" t="s">
        <v>3155</v>
      </c>
      <c r="I3758" t="s">
        <v>3175</v>
      </c>
      <c r="J3758">
        <v>0</v>
      </c>
      <c r="K3758" t="s">
        <v>3157</v>
      </c>
      <c r="L3758" t="s">
        <v>3245</v>
      </c>
      <c r="M3758" t="s">
        <v>549</v>
      </c>
      <c r="N3758" t="s">
        <v>550</v>
      </c>
      <c r="O3758" t="s">
        <v>551</v>
      </c>
      <c r="P3758" t="s">
        <v>149</v>
      </c>
      <c r="Q3758" t="s">
        <v>203</v>
      </c>
    </row>
    <row r="3759" spans="1:17">
      <c r="A3759" t="s">
        <v>33254</v>
      </c>
      <c r="B3759" t="s">
        <v>33255</v>
      </c>
      <c r="C3759" t="s">
        <v>33306</v>
      </c>
      <c r="D3759" s="4">
        <v>45794.426874999997</v>
      </c>
      <c r="E3759" s="4">
        <v>45796.354166666664</v>
      </c>
      <c r="F3759" s="4">
        <v>45796.392361111109</v>
      </c>
      <c r="G3759" s="4"/>
      <c r="H3759" t="s">
        <v>3155</v>
      </c>
      <c r="I3759" t="s">
        <v>3240</v>
      </c>
      <c r="J3759">
        <v>1001</v>
      </c>
      <c r="K3759" t="s">
        <v>3194</v>
      </c>
      <c r="L3759" t="s">
        <v>3245</v>
      </c>
      <c r="M3759" t="s">
        <v>549</v>
      </c>
      <c r="N3759" t="s">
        <v>559</v>
      </c>
      <c r="O3759" t="s">
        <v>469</v>
      </c>
      <c r="P3759" t="s">
        <v>180</v>
      </c>
      <c r="Q3759" t="s">
        <v>14107</v>
      </c>
    </row>
    <row r="3760" spans="1:17">
      <c r="A3760" t="s">
        <v>11558</v>
      </c>
      <c r="B3760" t="s">
        <v>11559</v>
      </c>
      <c r="C3760" t="s">
        <v>26086</v>
      </c>
      <c r="D3760" s="4">
        <v>45794.426689814813</v>
      </c>
      <c r="E3760" s="4">
        <v>45796.625</v>
      </c>
      <c r="F3760" s="4">
        <v>45796.642361111109</v>
      </c>
      <c r="G3760" s="4">
        <v>45796.624895833331</v>
      </c>
      <c r="H3760" t="s">
        <v>3155</v>
      </c>
      <c r="I3760" t="s">
        <v>3184</v>
      </c>
      <c r="J3760">
        <v>1002</v>
      </c>
      <c r="K3760" t="s">
        <v>3157</v>
      </c>
      <c r="L3760" t="s">
        <v>3564</v>
      </c>
      <c r="M3760" t="s">
        <v>549</v>
      </c>
      <c r="N3760" t="s">
        <v>559</v>
      </c>
      <c r="O3760" t="s">
        <v>469</v>
      </c>
      <c r="P3760" t="s">
        <v>180</v>
      </c>
      <c r="Q3760" t="s">
        <v>182</v>
      </c>
    </row>
    <row r="3761" spans="1:17">
      <c r="A3761" t="s">
        <v>26087</v>
      </c>
      <c r="B3761" t="s">
        <v>26088</v>
      </c>
      <c r="C3761" t="s">
        <v>26089</v>
      </c>
      <c r="D3761" s="4">
        <v>45794.425196759257</v>
      </c>
      <c r="E3761" s="4">
        <v>45795.708333333336</v>
      </c>
      <c r="F3761" s="4">
        <v>45795.746527777781</v>
      </c>
      <c r="G3761" s="4"/>
      <c r="H3761" t="s">
        <v>3155</v>
      </c>
      <c r="I3761" t="s">
        <v>3156</v>
      </c>
      <c r="J3761">
        <v>0</v>
      </c>
      <c r="K3761" t="s">
        <v>3194</v>
      </c>
      <c r="L3761" t="s">
        <v>3593</v>
      </c>
      <c r="M3761" t="s">
        <v>549</v>
      </c>
      <c r="N3761" t="s">
        <v>550</v>
      </c>
      <c r="O3761" t="s">
        <v>551</v>
      </c>
      <c r="P3761" t="s">
        <v>141</v>
      </c>
      <c r="Q3761" t="s">
        <v>231</v>
      </c>
    </row>
    <row r="3762" spans="1:17">
      <c r="A3762" t="s">
        <v>26090</v>
      </c>
      <c r="B3762" t="s">
        <v>26091</v>
      </c>
      <c r="C3762" t="s">
        <v>26092</v>
      </c>
      <c r="D3762" s="4">
        <v>45794.42428240741</v>
      </c>
      <c r="E3762" s="4">
        <v>45795.3125</v>
      </c>
      <c r="F3762" s="4">
        <v>45795.329861111109</v>
      </c>
      <c r="G3762" s="4"/>
      <c r="H3762" t="s">
        <v>3155</v>
      </c>
      <c r="I3762" t="s">
        <v>3171</v>
      </c>
      <c r="J3762">
        <v>1001</v>
      </c>
      <c r="K3762" t="s">
        <v>3157</v>
      </c>
      <c r="L3762" t="s">
        <v>3593</v>
      </c>
      <c r="M3762" t="s">
        <v>549</v>
      </c>
      <c r="N3762" t="s">
        <v>559</v>
      </c>
      <c r="O3762" t="s">
        <v>469</v>
      </c>
      <c r="P3762" t="s">
        <v>189</v>
      </c>
      <c r="Q3762" t="s">
        <v>196</v>
      </c>
    </row>
    <row r="3763" spans="1:17">
      <c r="A3763" t="s">
        <v>26093</v>
      </c>
      <c r="B3763" t="s">
        <v>26094</v>
      </c>
      <c r="C3763" t="s">
        <v>26095</v>
      </c>
      <c r="D3763" s="4">
        <v>45794.422083333331</v>
      </c>
      <c r="E3763" s="4">
        <v>45795.875</v>
      </c>
      <c r="F3763" s="4">
        <v>45795.892361111109</v>
      </c>
      <c r="G3763" s="4">
        <v>45795.874074074076</v>
      </c>
      <c r="H3763" t="s">
        <v>3155</v>
      </c>
      <c r="I3763" t="s">
        <v>3171</v>
      </c>
      <c r="J3763">
        <v>0</v>
      </c>
      <c r="K3763" t="s">
        <v>3227</v>
      </c>
      <c r="L3763" t="s">
        <v>3564</v>
      </c>
      <c r="M3763" t="s">
        <v>549</v>
      </c>
      <c r="N3763" t="s">
        <v>550</v>
      </c>
      <c r="O3763" t="s">
        <v>551</v>
      </c>
      <c r="P3763" t="s">
        <v>145</v>
      </c>
      <c r="Q3763" t="s">
        <v>228</v>
      </c>
    </row>
    <row r="3764" spans="1:17">
      <c r="A3764" t="s">
        <v>26096</v>
      </c>
      <c r="B3764" t="s">
        <v>26097</v>
      </c>
      <c r="C3764" t="s">
        <v>26098</v>
      </c>
      <c r="D3764" s="4">
        <v>45794.421631944446</v>
      </c>
      <c r="E3764" s="4">
        <v>45802.083333333336</v>
      </c>
      <c r="F3764" s="4">
        <v>45802.100694444445</v>
      </c>
      <c r="G3764" s="4"/>
      <c r="H3764" t="s">
        <v>3155</v>
      </c>
      <c r="I3764" t="s">
        <v>3171</v>
      </c>
      <c r="J3764">
        <v>1001</v>
      </c>
      <c r="K3764" t="s">
        <v>3157</v>
      </c>
      <c r="L3764" t="s">
        <v>3245</v>
      </c>
      <c r="M3764" t="s">
        <v>549</v>
      </c>
      <c r="N3764" t="s">
        <v>550</v>
      </c>
      <c r="O3764" t="s">
        <v>616</v>
      </c>
      <c r="P3764" t="s">
        <v>314</v>
      </c>
      <c r="Q3764" t="s">
        <v>319</v>
      </c>
    </row>
    <row r="3765" spans="1:17">
      <c r="A3765" t="s">
        <v>26099</v>
      </c>
      <c r="B3765" t="s">
        <v>26100</v>
      </c>
      <c r="C3765" t="s">
        <v>26101</v>
      </c>
      <c r="D3765" s="4">
        <v>45794.4215625</v>
      </c>
      <c r="E3765" s="4">
        <v>45806.416666666664</v>
      </c>
      <c r="F3765" s="4">
        <v>45806.434027777781</v>
      </c>
      <c r="G3765" s="4"/>
      <c r="H3765" t="s">
        <v>3155</v>
      </c>
      <c r="I3765" t="s">
        <v>3222</v>
      </c>
      <c r="J3765">
        <v>1</v>
      </c>
      <c r="K3765" t="s">
        <v>3223</v>
      </c>
      <c r="L3765" t="s">
        <v>3245</v>
      </c>
      <c r="M3765" t="s">
        <v>549</v>
      </c>
      <c r="N3765" t="s">
        <v>559</v>
      </c>
      <c r="O3765" t="s">
        <v>469</v>
      </c>
      <c r="P3765" t="s">
        <v>189</v>
      </c>
      <c r="Q3765" t="s">
        <v>191</v>
      </c>
    </row>
    <row r="3766" spans="1:17">
      <c r="A3766" t="s">
        <v>29465</v>
      </c>
      <c r="B3766" t="s">
        <v>29466</v>
      </c>
      <c r="C3766" t="s">
        <v>29471</v>
      </c>
      <c r="D3766" s="4">
        <v>45794.421400462961</v>
      </c>
      <c r="E3766" s="4">
        <v>45800.354166666664</v>
      </c>
      <c r="F3766" s="4">
        <v>45800.392361111109</v>
      </c>
      <c r="G3766" s="4"/>
      <c r="H3766" t="s">
        <v>3155</v>
      </c>
      <c r="I3766" t="s">
        <v>3240</v>
      </c>
      <c r="J3766">
        <v>1001</v>
      </c>
      <c r="K3766" t="s">
        <v>3194</v>
      </c>
      <c r="L3766" t="s">
        <v>3245</v>
      </c>
      <c r="M3766" t="s">
        <v>549</v>
      </c>
      <c r="N3766" t="s">
        <v>550</v>
      </c>
      <c r="O3766" t="s">
        <v>136</v>
      </c>
      <c r="P3766" t="s">
        <v>147</v>
      </c>
      <c r="Q3766" t="s">
        <v>254</v>
      </c>
    </row>
    <row r="3767" spans="1:17">
      <c r="A3767" t="s">
        <v>12201</v>
      </c>
      <c r="B3767" t="s">
        <v>12202</v>
      </c>
      <c r="C3767" t="s">
        <v>26102</v>
      </c>
      <c r="D3767" s="4">
        <v>45794.420046296298</v>
      </c>
      <c r="E3767" s="4">
        <v>45802.416666666664</v>
      </c>
      <c r="F3767" s="4">
        <v>45802.434027777781</v>
      </c>
      <c r="G3767" s="4"/>
      <c r="H3767" t="s">
        <v>3155</v>
      </c>
      <c r="I3767" t="s">
        <v>3171</v>
      </c>
      <c r="J3767">
        <v>0</v>
      </c>
      <c r="K3767" t="s">
        <v>3157</v>
      </c>
      <c r="L3767" t="s">
        <v>3245</v>
      </c>
      <c r="M3767" t="s">
        <v>549</v>
      </c>
      <c r="N3767" t="s">
        <v>550</v>
      </c>
      <c r="O3767" t="s">
        <v>136</v>
      </c>
      <c r="P3767" t="s">
        <v>283</v>
      </c>
      <c r="Q3767" t="s">
        <v>284</v>
      </c>
    </row>
    <row r="3768" spans="1:17">
      <c r="A3768" t="s">
        <v>26096</v>
      </c>
      <c r="B3768" t="s">
        <v>26103</v>
      </c>
      <c r="C3768" t="s">
        <v>26104</v>
      </c>
      <c r="D3768" s="4">
        <v>45794.415879629632</v>
      </c>
      <c r="E3768" s="4">
        <v>45802.041666666664</v>
      </c>
      <c r="F3768" s="4">
        <v>45802.059027777781</v>
      </c>
      <c r="G3768" s="4"/>
      <c r="H3768" t="s">
        <v>3155</v>
      </c>
      <c r="I3768" t="s">
        <v>3171</v>
      </c>
      <c r="J3768">
        <v>0</v>
      </c>
      <c r="K3768" t="s">
        <v>3157</v>
      </c>
      <c r="L3768" t="s">
        <v>3245</v>
      </c>
      <c r="M3768" t="s">
        <v>549</v>
      </c>
      <c r="N3768" t="s">
        <v>3275</v>
      </c>
      <c r="O3768" t="s">
        <v>3276</v>
      </c>
      <c r="P3768" t="s">
        <v>626</v>
      </c>
      <c r="Q3768" t="s">
        <v>3283</v>
      </c>
    </row>
    <row r="3769" spans="1:17">
      <c r="A3769" t="s">
        <v>25166</v>
      </c>
      <c r="B3769" t="s">
        <v>25167</v>
      </c>
      <c r="C3769" t="s">
        <v>26105</v>
      </c>
      <c r="D3769" s="4">
        <v>45794.415127314816</v>
      </c>
      <c r="E3769" s="4">
        <v>45795.791666666664</v>
      </c>
      <c r="F3769" s="4">
        <v>45795.809027777781</v>
      </c>
      <c r="G3769" s="4"/>
      <c r="H3769" t="s">
        <v>3155</v>
      </c>
      <c r="I3769" t="s">
        <v>3171</v>
      </c>
      <c r="J3769">
        <v>0</v>
      </c>
      <c r="K3769" t="s">
        <v>3157</v>
      </c>
      <c r="L3769" t="s">
        <v>3245</v>
      </c>
      <c r="M3769" t="s">
        <v>549</v>
      </c>
      <c r="N3769" t="s">
        <v>559</v>
      </c>
      <c r="O3769" t="s">
        <v>504</v>
      </c>
      <c r="P3769" t="s">
        <v>325</v>
      </c>
      <c r="Q3769" t="s">
        <v>341</v>
      </c>
    </row>
    <row r="3770" spans="1:17">
      <c r="A3770" t="s">
        <v>9897</v>
      </c>
      <c r="B3770" t="s">
        <v>9898</v>
      </c>
      <c r="C3770" t="s">
        <v>26106</v>
      </c>
      <c r="D3770" s="4">
        <v>45794.414988425924</v>
      </c>
      <c r="E3770" s="4">
        <v>45799.354166666664</v>
      </c>
      <c r="F3770" s="4">
        <v>45799.371527777781</v>
      </c>
      <c r="G3770" s="4"/>
      <c r="H3770" t="s">
        <v>3155</v>
      </c>
      <c r="I3770" t="s">
        <v>3222</v>
      </c>
      <c r="J3770">
        <v>1</v>
      </c>
      <c r="K3770" t="s">
        <v>3223</v>
      </c>
      <c r="L3770" t="s">
        <v>3245</v>
      </c>
      <c r="M3770" t="s">
        <v>549</v>
      </c>
      <c r="N3770" t="s">
        <v>550</v>
      </c>
      <c r="O3770" t="s">
        <v>551</v>
      </c>
      <c r="P3770" t="s">
        <v>149</v>
      </c>
      <c r="Q3770" t="s">
        <v>205</v>
      </c>
    </row>
    <row r="3771" spans="1:17">
      <c r="A3771" t="s">
        <v>12105</v>
      </c>
      <c r="B3771" t="s">
        <v>12106</v>
      </c>
      <c r="C3771" t="s">
        <v>26107</v>
      </c>
      <c r="D3771" s="4">
        <v>45794.414027777777</v>
      </c>
      <c r="E3771" s="4">
        <v>45795.3125</v>
      </c>
      <c r="F3771" s="4">
        <v>45795.329861111109</v>
      </c>
      <c r="G3771" s="4"/>
      <c r="H3771" t="s">
        <v>3155</v>
      </c>
      <c r="I3771" t="s">
        <v>3171</v>
      </c>
      <c r="J3771">
        <v>1001</v>
      </c>
      <c r="K3771" t="s">
        <v>3157</v>
      </c>
      <c r="L3771" t="s">
        <v>3593</v>
      </c>
      <c r="M3771" t="s">
        <v>549</v>
      </c>
      <c r="N3771" t="s">
        <v>550</v>
      </c>
      <c r="O3771" t="s">
        <v>551</v>
      </c>
      <c r="P3771" t="s">
        <v>145</v>
      </c>
      <c r="Q3771" t="s">
        <v>222</v>
      </c>
    </row>
    <row r="3772" spans="1:17">
      <c r="A3772" t="s">
        <v>24788</v>
      </c>
      <c r="B3772" t="s">
        <v>24789</v>
      </c>
      <c r="C3772" t="s">
        <v>26108</v>
      </c>
      <c r="D3772" s="4">
        <v>45794.411238425928</v>
      </c>
      <c r="E3772" s="4">
        <v>45796.354166666664</v>
      </c>
      <c r="F3772" s="4">
        <v>45796.371527777781</v>
      </c>
      <c r="G3772" s="4"/>
      <c r="H3772" t="s">
        <v>3155</v>
      </c>
      <c r="I3772" t="s">
        <v>3171</v>
      </c>
      <c r="J3772">
        <v>1001</v>
      </c>
      <c r="K3772" t="s">
        <v>3157</v>
      </c>
      <c r="L3772" t="s">
        <v>3245</v>
      </c>
      <c r="M3772" t="s">
        <v>549</v>
      </c>
      <c r="N3772" t="s">
        <v>550</v>
      </c>
      <c r="O3772" t="s">
        <v>551</v>
      </c>
      <c r="P3772" t="s">
        <v>149</v>
      </c>
      <c r="Q3772" t="s">
        <v>206</v>
      </c>
    </row>
    <row r="3773" spans="1:17">
      <c r="A3773" t="s">
        <v>26109</v>
      </c>
      <c r="B3773" t="s">
        <v>26110</v>
      </c>
      <c r="C3773" t="s">
        <v>26111</v>
      </c>
      <c r="D3773" s="4">
        <v>45794.410821759258</v>
      </c>
      <c r="E3773" s="4">
        <v>45798.25</v>
      </c>
      <c r="F3773" s="4">
        <v>45798.267361111109</v>
      </c>
      <c r="G3773" s="4">
        <v>45798.250115740739</v>
      </c>
      <c r="H3773" t="s">
        <v>3155</v>
      </c>
      <c r="I3773" t="s">
        <v>3171</v>
      </c>
      <c r="J3773">
        <v>1001</v>
      </c>
      <c r="K3773" t="s">
        <v>3157</v>
      </c>
      <c r="L3773" t="s">
        <v>3564</v>
      </c>
      <c r="M3773" t="s">
        <v>549</v>
      </c>
      <c r="N3773" t="s">
        <v>550</v>
      </c>
      <c r="O3773" t="s">
        <v>136</v>
      </c>
      <c r="P3773" t="s">
        <v>147</v>
      </c>
      <c r="Q3773" t="s">
        <v>21124</v>
      </c>
    </row>
    <row r="3774" spans="1:17">
      <c r="A3774" t="s">
        <v>26112</v>
      </c>
      <c r="B3774" t="s">
        <v>26113</v>
      </c>
      <c r="C3774" t="s">
        <v>26114</v>
      </c>
      <c r="D3774" s="4">
        <v>45794.410775462966</v>
      </c>
      <c r="E3774" s="4">
        <v>45795.791666666664</v>
      </c>
      <c r="F3774" s="4">
        <v>45795.809027777781</v>
      </c>
      <c r="G3774" s="4"/>
      <c r="H3774" t="s">
        <v>3155</v>
      </c>
      <c r="I3774" t="s">
        <v>3171</v>
      </c>
      <c r="J3774">
        <v>0</v>
      </c>
      <c r="K3774" t="s">
        <v>3194</v>
      </c>
      <c r="L3774" t="s">
        <v>3245</v>
      </c>
      <c r="M3774" t="s">
        <v>549</v>
      </c>
      <c r="N3774" t="s">
        <v>550</v>
      </c>
      <c r="O3774" t="s">
        <v>551</v>
      </c>
      <c r="P3774" t="s">
        <v>141</v>
      </c>
      <c r="Q3774" t="s">
        <v>232</v>
      </c>
    </row>
    <row r="3775" spans="1:17">
      <c r="A3775" t="s">
        <v>25696</v>
      </c>
      <c r="B3775" t="s">
        <v>25697</v>
      </c>
      <c r="C3775" t="s">
        <v>26115</v>
      </c>
      <c r="D3775" s="4">
        <v>45794.404479166667</v>
      </c>
      <c r="E3775" s="4">
        <v>45795.666666666664</v>
      </c>
      <c r="F3775" s="4">
        <v>45795.704861111109</v>
      </c>
      <c r="G3775" s="4"/>
      <c r="H3775" t="s">
        <v>3155</v>
      </c>
      <c r="I3775" t="s">
        <v>3240</v>
      </c>
      <c r="J3775">
        <v>1001</v>
      </c>
      <c r="K3775" t="s">
        <v>3157</v>
      </c>
      <c r="L3775" t="s">
        <v>3245</v>
      </c>
      <c r="M3775" t="s">
        <v>549</v>
      </c>
      <c r="N3775" t="s">
        <v>550</v>
      </c>
      <c r="O3775" t="s">
        <v>136</v>
      </c>
      <c r="P3775" t="s">
        <v>139</v>
      </c>
      <c r="Q3775" t="s">
        <v>275</v>
      </c>
    </row>
    <row r="3776" spans="1:17">
      <c r="A3776" t="s">
        <v>26116</v>
      </c>
      <c r="B3776" t="s">
        <v>26117</v>
      </c>
      <c r="C3776" t="s">
        <v>26118</v>
      </c>
      <c r="D3776" s="4">
        <v>45794.397222222222</v>
      </c>
      <c r="E3776" s="4">
        <v>45795.333333333336</v>
      </c>
      <c r="F3776" s="4">
        <v>45795.350694444445</v>
      </c>
      <c r="G3776" s="4">
        <v>45795.336574074077</v>
      </c>
      <c r="H3776" t="s">
        <v>3155</v>
      </c>
      <c r="I3776" t="s">
        <v>3162</v>
      </c>
      <c r="J3776">
        <v>0</v>
      </c>
      <c r="K3776" t="s">
        <v>3163</v>
      </c>
      <c r="L3776" t="s">
        <v>3564</v>
      </c>
      <c r="M3776" t="s">
        <v>549</v>
      </c>
      <c r="N3776" t="s">
        <v>550</v>
      </c>
      <c r="O3776" t="s">
        <v>1923</v>
      </c>
      <c r="P3776" t="s">
        <v>1924</v>
      </c>
      <c r="Q3776" t="s">
        <v>3394</v>
      </c>
    </row>
    <row r="3777" spans="1:17">
      <c r="A3777" t="s">
        <v>25278</v>
      </c>
      <c r="B3777" t="s">
        <v>25279</v>
      </c>
      <c r="C3777" t="s">
        <v>26119</v>
      </c>
      <c r="D3777" s="4">
        <v>45794.396053240744</v>
      </c>
      <c r="E3777" s="4">
        <v>45801.333333333336</v>
      </c>
      <c r="F3777" s="4">
        <v>45801.350694444445</v>
      </c>
      <c r="G3777" s="4"/>
      <c r="H3777" t="s">
        <v>3155</v>
      </c>
      <c r="I3777" t="s">
        <v>3512</v>
      </c>
      <c r="J3777">
        <v>1</v>
      </c>
      <c r="K3777" t="s">
        <v>3157</v>
      </c>
      <c r="L3777" t="s">
        <v>3245</v>
      </c>
      <c r="M3777" t="s">
        <v>549</v>
      </c>
      <c r="N3777" t="s">
        <v>550</v>
      </c>
      <c r="O3777" t="s">
        <v>136</v>
      </c>
      <c r="P3777" t="s">
        <v>147</v>
      </c>
      <c r="Q3777" t="s">
        <v>253</v>
      </c>
    </row>
    <row r="3778" spans="1:17">
      <c r="A3778" t="s">
        <v>26120</v>
      </c>
      <c r="B3778" t="s">
        <v>26121</v>
      </c>
      <c r="C3778" t="s">
        <v>26122</v>
      </c>
      <c r="D3778" s="4">
        <v>45794.395821759259</v>
      </c>
      <c r="E3778" s="4">
        <v>45796.458333333336</v>
      </c>
      <c r="F3778" s="4">
        <v>45796.496527777781</v>
      </c>
      <c r="G3778" s="4">
        <v>45796.458287037036</v>
      </c>
      <c r="H3778" t="s">
        <v>3155</v>
      </c>
      <c r="I3778" t="s">
        <v>3156</v>
      </c>
      <c r="J3778">
        <v>0</v>
      </c>
      <c r="K3778" t="s">
        <v>3157</v>
      </c>
      <c r="L3778" t="s">
        <v>3564</v>
      </c>
      <c r="M3778" t="s">
        <v>549</v>
      </c>
      <c r="N3778" t="s">
        <v>550</v>
      </c>
      <c r="O3778" t="s">
        <v>136</v>
      </c>
      <c r="P3778" t="s">
        <v>283</v>
      </c>
      <c r="Q3778" t="s">
        <v>284</v>
      </c>
    </row>
    <row r="3779" spans="1:17">
      <c r="A3779" t="s">
        <v>26123</v>
      </c>
      <c r="B3779" t="s">
        <v>26124</v>
      </c>
      <c r="C3779" t="s">
        <v>26125</v>
      </c>
      <c r="D3779" s="4">
        <v>45794.39534722222</v>
      </c>
      <c r="E3779" s="4">
        <v>45795.875</v>
      </c>
      <c r="F3779" s="4">
        <v>45795.892361111109</v>
      </c>
      <c r="G3779" s="4">
        <v>45795.873402777775</v>
      </c>
      <c r="H3779" t="s">
        <v>3155</v>
      </c>
      <c r="I3779" t="s">
        <v>3171</v>
      </c>
      <c r="J3779">
        <v>1001</v>
      </c>
      <c r="K3779" t="s">
        <v>3157</v>
      </c>
      <c r="L3779" t="s">
        <v>3564</v>
      </c>
      <c r="M3779" t="s">
        <v>549</v>
      </c>
      <c r="N3779" t="s">
        <v>550</v>
      </c>
      <c r="O3779" t="s">
        <v>136</v>
      </c>
      <c r="P3779" t="s">
        <v>147</v>
      </c>
      <c r="Q3779" t="s">
        <v>255</v>
      </c>
    </row>
    <row r="3780" spans="1:17">
      <c r="A3780" t="s">
        <v>25665</v>
      </c>
      <c r="B3780" t="s">
        <v>25666</v>
      </c>
      <c r="C3780" t="s">
        <v>26126</v>
      </c>
      <c r="D3780" s="4">
        <v>45794.392326388886</v>
      </c>
      <c r="E3780" s="4">
        <v>45801.291666666664</v>
      </c>
      <c r="F3780" s="4">
        <v>45801.329861111109</v>
      </c>
      <c r="G3780" s="4"/>
      <c r="H3780" t="s">
        <v>3155</v>
      </c>
      <c r="I3780" t="s">
        <v>3156</v>
      </c>
      <c r="J3780">
        <v>0</v>
      </c>
      <c r="K3780" t="s">
        <v>3227</v>
      </c>
      <c r="L3780" t="s">
        <v>3245</v>
      </c>
      <c r="M3780" t="s">
        <v>549</v>
      </c>
      <c r="N3780" t="s">
        <v>559</v>
      </c>
      <c r="O3780" t="s">
        <v>469</v>
      </c>
      <c r="P3780" t="s">
        <v>180</v>
      </c>
      <c r="Q3780" t="s">
        <v>181</v>
      </c>
    </row>
    <row r="3781" spans="1:17">
      <c r="A3781" t="s">
        <v>33263</v>
      </c>
      <c r="B3781" t="s">
        <v>33264</v>
      </c>
      <c r="C3781" t="s">
        <v>33307</v>
      </c>
      <c r="D3781" s="4">
        <v>45794.391192129631</v>
      </c>
      <c r="E3781" s="4">
        <v>45795.333333333336</v>
      </c>
      <c r="F3781" s="4">
        <v>45795.371527777781</v>
      </c>
      <c r="G3781" s="4"/>
      <c r="H3781" t="s">
        <v>3155</v>
      </c>
      <c r="I3781" t="s">
        <v>3240</v>
      </c>
      <c r="J3781">
        <v>1001</v>
      </c>
      <c r="K3781" t="s">
        <v>3157</v>
      </c>
      <c r="L3781" t="s">
        <v>3593</v>
      </c>
      <c r="M3781" t="s">
        <v>549</v>
      </c>
      <c r="N3781" t="s">
        <v>559</v>
      </c>
      <c r="O3781" t="s">
        <v>469</v>
      </c>
      <c r="P3781" t="s">
        <v>180</v>
      </c>
      <c r="Q3781" t="s">
        <v>14107</v>
      </c>
    </row>
    <row r="3782" spans="1:17">
      <c r="A3782" t="s">
        <v>26127</v>
      </c>
      <c r="B3782" t="s">
        <v>26128</v>
      </c>
      <c r="C3782" t="s">
        <v>26129</v>
      </c>
      <c r="D3782" s="4">
        <v>45794.390636574077</v>
      </c>
      <c r="E3782" s="4">
        <v>45796.395833333336</v>
      </c>
      <c r="F3782" s="4">
        <v>45796.413194444445</v>
      </c>
      <c r="G3782" s="4"/>
      <c r="H3782" t="s">
        <v>3155</v>
      </c>
      <c r="I3782" t="s">
        <v>3175</v>
      </c>
      <c r="J3782">
        <v>0</v>
      </c>
      <c r="K3782" t="s">
        <v>3157</v>
      </c>
      <c r="L3782" t="s">
        <v>3593</v>
      </c>
      <c r="M3782" t="s">
        <v>549</v>
      </c>
      <c r="N3782" t="s">
        <v>559</v>
      </c>
      <c r="O3782" t="s">
        <v>469</v>
      </c>
      <c r="P3782" t="s">
        <v>180</v>
      </c>
      <c r="Q3782" t="s">
        <v>182</v>
      </c>
    </row>
    <row r="3783" spans="1:17">
      <c r="A3783" t="s">
        <v>19889</v>
      </c>
      <c r="B3783" t="s">
        <v>19890</v>
      </c>
      <c r="C3783" t="s">
        <v>26130</v>
      </c>
      <c r="D3783" s="4">
        <v>45794.389340277776</v>
      </c>
      <c r="E3783" s="4">
        <v>45795.375</v>
      </c>
      <c r="F3783" s="4">
        <v>45795.413194444445</v>
      </c>
      <c r="G3783" s="4"/>
      <c r="H3783" t="s">
        <v>3155</v>
      </c>
      <c r="I3783" t="s">
        <v>3240</v>
      </c>
      <c r="J3783">
        <v>1002</v>
      </c>
      <c r="K3783" t="s">
        <v>3157</v>
      </c>
      <c r="L3783" t="s">
        <v>3245</v>
      </c>
      <c r="M3783" t="s">
        <v>549</v>
      </c>
      <c r="N3783" t="s">
        <v>550</v>
      </c>
      <c r="O3783" t="s">
        <v>551</v>
      </c>
      <c r="P3783" t="s">
        <v>145</v>
      </c>
      <c r="Q3783" t="s">
        <v>215</v>
      </c>
    </row>
    <row r="3784" spans="1:17">
      <c r="A3784" t="s">
        <v>26131</v>
      </c>
      <c r="B3784" t="s">
        <v>26132</v>
      </c>
      <c r="C3784" t="s">
        <v>26133</v>
      </c>
      <c r="D3784" s="4">
        <v>45794.387476851851</v>
      </c>
      <c r="E3784" s="4">
        <v>45796.291666666664</v>
      </c>
      <c r="F3784" s="4">
        <v>45796.309027777781</v>
      </c>
      <c r="G3784" s="4">
        <v>45796.292002314818</v>
      </c>
      <c r="H3784" t="s">
        <v>3155</v>
      </c>
      <c r="I3784" t="s">
        <v>3222</v>
      </c>
      <c r="J3784">
        <v>1</v>
      </c>
      <c r="K3784" t="s">
        <v>3223</v>
      </c>
      <c r="L3784" t="s">
        <v>3564</v>
      </c>
      <c r="M3784" t="s">
        <v>549</v>
      </c>
      <c r="N3784" t="s">
        <v>550</v>
      </c>
      <c r="O3784" t="s">
        <v>136</v>
      </c>
      <c r="P3784" t="s">
        <v>147</v>
      </c>
      <c r="Q3784" t="s">
        <v>255</v>
      </c>
    </row>
    <row r="3785" spans="1:17">
      <c r="A3785" t="s">
        <v>24788</v>
      </c>
      <c r="B3785" t="s">
        <v>24789</v>
      </c>
      <c r="C3785" t="s">
        <v>26134</v>
      </c>
      <c r="D3785" s="4">
        <v>45794.38486111111</v>
      </c>
      <c r="E3785" s="4">
        <v>45796.354166666664</v>
      </c>
      <c r="F3785" s="4">
        <v>45796.371527777781</v>
      </c>
      <c r="G3785" s="4"/>
      <c r="H3785" t="s">
        <v>3155</v>
      </c>
      <c r="I3785" t="s">
        <v>3171</v>
      </c>
      <c r="J3785">
        <v>1001</v>
      </c>
      <c r="K3785" t="s">
        <v>3157</v>
      </c>
      <c r="L3785" t="s">
        <v>3245</v>
      </c>
      <c r="M3785" t="s">
        <v>549</v>
      </c>
      <c r="N3785" t="s">
        <v>550</v>
      </c>
      <c r="O3785" t="s">
        <v>551</v>
      </c>
      <c r="P3785" t="s">
        <v>149</v>
      </c>
      <c r="Q3785" t="s">
        <v>206</v>
      </c>
    </row>
    <row r="3786" spans="1:17">
      <c r="A3786" t="s">
        <v>26135</v>
      </c>
      <c r="B3786" t="s">
        <v>26136</v>
      </c>
      <c r="C3786" t="s">
        <v>26137</v>
      </c>
      <c r="D3786" s="4">
        <v>45794.381331018521</v>
      </c>
      <c r="E3786" s="4">
        <v>45795.229166666664</v>
      </c>
      <c r="F3786" s="4">
        <v>45795.246527777781</v>
      </c>
      <c r="G3786" s="4">
        <v>45795.228680555556</v>
      </c>
      <c r="H3786" t="s">
        <v>3155</v>
      </c>
      <c r="I3786" t="s">
        <v>3162</v>
      </c>
      <c r="J3786">
        <v>0</v>
      </c>
      <c r="K3786" t="s">
        <v>4074</v>
      </c>
      <c r="L3786" t="s">
        <v>3564</v>
      </c>
      <c r="M3786" t="s">
        <v>549</v>
      </c>
      <c r="N3786" t="s">
        <v>550</v>
      </c>
      <c r="O3786" t="s">
        <v>1923</v>
      </c>
      <c r="P3786" t="s">
        <v>1924</v>
      </c>
      <c r="Q3786" t="s">
        <v>3199</v>
      </c>
    </row>
    <row r="3787" spans="1:17">
      <c r="A3787" t="s">
        <v>6672</v>
      </c>
      <c r="B3787" t="s">
        <v>6673</v>
      </c>
      <c r="C3787" t="s">
        <v>26138</v>
      </c>
      <c r="D3787" s="4">
        <v>45794.374525462961</v>
      </c>
      <c r="E3787" s="4">
        <v>45794.916666666664</v>
      </c>
      <c r="F3787" s="4">
        <v>45794.934027777781</v>
      </c>
      <c r="G3787" s="4">
        <v>45794.91574074074</v>
      </c>
      <c r="H3787" t="s">
        <v>3155</v>
      </c>
      <c r="I3787" t="s">
        <v>3402</v>
      </c>
      <c r="J3787">
        <v>1002</v>
      </c>
      <c r="K3787" t="s">
        <v>3403</v>
      </c>
      <c r="L3787" t="s">
        <v>3564</v>
      </c>
      <c r="M3787" t="s">
        <v>549</v>
      </c>
      <c r="N3787" t="s">
        <v>550</v>
      </c>
      <c r="O3787" t="s">
        <v>136</v>
      </c>
      <c r="P3787" t="s">
        <v>283</v>
      </c>
      <c r="Q3787" t="s">
        <v>285</v>
      </c>
    </row>
    <row r="3788" spans="1:17">
      <c r="A3788" t="s">
        <v>26139</v>
      </c>
      <c r="B3788" t="s">
        <v>26140</v>
      </c>
      <c r="C3788" t="s">
        <v>26141</v>
      </c>
      <c r="D3788" s="4">
        <v>45794.37327546296</v>
      </c>
      <c r="E3788" s="4">
        <v>45816.791666666664</v>
      </c>
      <c r="F3788" s="4">
        <v>45816.829861111109</v>
      </c>
      <c r="G3788" s="4"/>
      <c r="H3788" t="s">
        <v>3155</v>
      </c>
      <c r="I3788" t="s">
        <v>3240</v>
      </c>
      <c r="J3788">
        <v>1001</v>
      </c>
      <c r="K3788" t="s">
        <v>3157</v>
      </c>
      <c r="L3788" t="s">
        <v>3158</v>
      </c>
      <c r="M3788" t="s">
        <v>549</v>
      </c>
      <c r="N3788" t="s">
        <v>550</v>
      </c>
      <c r="O3788" t="s">
        <v>136</v>
      </c>
      <c r="P3788" t="s">
        <v>292</v>
      </c>
      <c r="Q3788" t="s">
        <v>296</v>
      </c>
    </row>
    <row r="3789" spans="1:17">
      <c r="A3789" t="s">
        <v>26142</v>
      </c>
      <c r="B3789" t="s">
        <v>26143</v>
      </c>
      <c r="C3789" t="s">
        <v>26144</v>
      </c>
      <c r="D3789" s="4">
        <v>45794.372673611113</v>
      </c>
      <c r="E3789" s="4">
        <v>45795.104166666664</v>
      </c>
      <c r="F3789" s="4">
        <v>45795.121527777781</v>
      </c>
      <c r="G3789" s="4">
        <v>45795.100925925923</v>
      </c>
      <c r="H3789" t="s">
        <v>3155</v>
      </c>
      <c r="I3789" t="s">
        <v>3184</v>
      </c>
      <c r="J3789">
        <v>1002</v>
      </c>
      <c r="K3789" t="s">
        <v>3157</v>
      </c>
      <c r="L3789" t="s">
        <v>3564</v>
      </c>
      <c r="M3789" t="s">
        <v>549</v>
      </c>
      <c r="N3789" t="s">
        <v>550</v>
      </c>
      <c r="O3789" t="s">
        <v>551</v>
      </c>
      <c r="P3789" t="s">
        <v>242</v>
      </c>
      <c r="Q3789" t="s">
        <v>245</v>
      </c>
    </row>
    <row r="3790" spans="1:17">
      <c r="A3790" t="s">
        <v>26145</v>
      </c>
      <c r="B3790" t="s">
        <v>26146</v>
      </c>
      <c r="C3790" t="s">
        <v>26147</v>
      </c>
      <c r="D3790" s="4">
        <v>45794.355000000003</v>
      </c>
      <c r="E3790" s="4">
        <v>45797.375</v>
      </c>
      <c r="F3790" s="4">
        <v>45797.413194444445</v>
      </c>
      <c r="G3790" s="4"/>
      <c r="H3790" t="s">
        <v>3155</v>
      </c>
      <c r="I3790" t="s">
        <v>3240</v>
      </c>
      <c r="J3790">
        <v>0</v>
      </c>
      <c r="K3790" t="s">
        <v>3157</v>
      </c>
      <c r="L3790" t="s">
        <v>3245</v>
      </c>
      <c r="M3790" t="s">
        <v>549</v>
      </c>
      <c r="N3790" t="s">
        <v>559</v>
      </c>
      <c r="O3790" t="s">
        <v>469</v>
      </c>
      <c r="P3790" t="s">
        <v>189</v>
      </c>
      <c r="Q3790" t="s">
        <v>193</v>
      </c>
    </row>
    <row r="3791" spans="1:17">
      <c r="A3791" t="s">
        <v>26148</v>
      </c>
      <c r="B3791" t="s">
        <v>26149</v>
      </c>
      <c r="C3791" t="s">
        <v>26150</v>
      </c>
      <c r="D3791" s="4">
        <v>45794.35056712963</v>
      </c>
      <c r="E3791" s="4">
        <v>45796.416666666664</v>
      </c>
      <c r="F3791" s="4">
        <v>45796.434027777781</v>
      </c>
      <c r="G3791" s="4">
        <v>45796.414201388892</v>
      </c>
      <c r="H3791" t="s">
        <v>3155</v>
      </c>
      <c r="I3791" t="s">
        <v>3175</v>
      </c>
      <c r="J3791">
        <v>0</v>
      </c>
      <c r="K3791" t="s">
        <v>3157</v>
      </c>
      <c r="L3791" t="s">
        <v>3564</v>
      </c>
      <c r="M3791" t="s">
        <v>549</v>
      </c>
      <c r="N3791" t="s">
        <v>550</v>
      </c>
      <c r="O3791" t="s">
        <v>136</v>
      </c>
      <c r="P3791" t="s">
        <v>147</v>
      </c>
      <c r="Q3791" t="s">
        <v>253</v>
      </c>
    </row>
    <row r="3792" spans="1:17">
      <c r="A3792" t="s">
        <v>26148</v>
      </c>
      <c r="B3792" t="s">
        <v>26149</v>
      </c>
      <c r="C3792" t="s">
        <v>26151</v>
      </c>
      <c r="D3792" s="4">
        <v>45794.349930555552</v>
      </c>
      <c r="E3792" s="4">
        <v>45795.416666666664</v>
      </c>
      <c r="F3792" s="4">
        <v>45795.434027777781</v>
      </c>
      <c r="G3792" s="4"/>
      <c r="H3792" t="s">
        <v>3155</v>
      </c>
      <c r="I3792" t="s">
        <v>3175</v>
      </c>
      <c r="J3792">
        <v>0</v>
      </c>
      <c r="K3792" t="s">
        <v>3157</v>
      </c>
      <c r="L3792" t="s">
        <v>3245</v>
      </c>
      <c r="M3792" t="s">
        <v>549</v>
      </c>
      <c r="N3792" t="s">
        <v>550</v>
      </c>
      <c r="O3792" t="s">
        <v>136</v>
      </c>
      <c r="P3792" t="s">
        <v>147</v>
      </c>
      <c r="Q3792" t="s">
        <v>253</v>
      </c>
    </row>
    <row r="3793" spans="1:17">
      <c r="A3793" t="s">
        <v>26152</v>
      </c>
      <c r="B3793" t="s">
        <v>26153</v>
      </c>
      <c r="C3793" t="s">
        <v>26154</v>
      </c>
      <c r="D3793" s="4">
        <v>45794.347210648149</v>
      </c>
      <c r="E3793" s="4">
        <v>45798.4375</v>
      </c>
      <c r="F3793" s="4">
        <v>45798.454861111109</v>
      </c>
      <c r="G3793" s="4"/>
      <c r="H3793" t="s">
        <v>3155</v>
      </c>
      <c r="I3793" t="s">
        <v>3171</v>
      </c>
      <c r="J3793">
        <v>1001</v>
      </c>
      <c r="K3793" t="s">
        <v>3157</v>
      </c>
      <c r="L3793" t="s">
        <v>3593</v>
      </c>
      <c r="M3793" t="s">
        <v>549</v>
      </c>
      <c r="N3793" t="s">
        <v>550</v>
      </c>
      <c r="O3793" t="s">
        <v>616</v>
      </c>
      <c r="P3793" t="s">
        <v>314</v>
      </c>
      <c r="Q3793" t="s">
        <v>322</v>
      </c>
    </row>
    <row r="3794" spans="1:17">
      <c r="A3794" t="s">
        <v>25727</v>
      </c>
      <c r="B3794" t="s">
        <v>25728</v>
      </c>
      <c r="C3794" t="s">
        <v>26155</v>
      </c>
      <c r="D3794" s="4">
        <v>45794.343553240738</v>
      </c>
      <c r="E3794" s="4">
        <v>45798.75</v>
      </c>
      <c r="F3794" s="4">
        <v>45798.767361111109</v>
      </c>
      <c r="G3794" s="4"/>
      <c r="H3794" t="s">
        <v>3155</v>
      </c>
      <c r="I3794" t="s">
        <v>3171</v>
      </c>
      <c r="J3794">
        <v>1001</v>
      </c>
      <c r="K3794" t="s">
        <v>3157</v>
      </c>
      <c r="L3794" t="s">
        <v>3245</v>
      </c>
      <c r="M3794" t="s">
        <v>549</v>
      </c>
      <c r="N3794" t="s">
        <v>550</v>
      </c>
      <c r="O3794" t="s">
        <v>551</v>
      </c>
      <c r="P3794" t="s">
        <v>141</v>
      </c>
      <c r="Q3794" t="s">
        <v>241</v>
      </c>
    </row>
    <row r="3795" spans="1:17">
      <c r="A3795" t="s">
        <v>26156</v>
      </c>
      <c r="B3795" t="s">
        <v>26157</v>
      </c>
      <c r="C3795" t="s">
        <v>26158</v>
      </c>
      <c r="D3795" s="4">
        <v>45794.341782407406</v>
      </c>
      <c r="E3795" s="4">
        <v>45794.6875</v>
      </c>
      <c r="F3795" s="4">
        <v>45794.725694444445</v>
      </c>
      <c r="G3795" s="4">
        <v>45794.68608796296</v>
      </c>
      <c r="H3795" t="s">
        <v>3155</v>
      </c>
      <c r="I3795" t="s">
        <v>3156</v>
      </c>
      <c r="J3795">
        <v>0</v>
      </c>
      <c r="K3795" t="s">
        <v>3227</v>
      </c>
      <c r="L3795" t="s">
        <v>3564</v>
      </c>
      <c r="M3795" t="s">
        <v>549</v>
      </c>
      <c r="N3795" t="s">
        <v>550</v>
      </c>
      <c r="O3795" t="s">
        <v>136</v>
      </c>
      <c r="P3795" t="s">
        <v>143</v>
      </c>
      <c r="Q3795" t="s">
        <v>301</v>
      </c>
    </row>
    <row r="3796" spans="1:17">
      <c r="A3796" t="s">
        <v>24614</v>
      </c>
      <c r="B3796" t="s">
        <v>24615</v>
      </c>
      <c r="C3796" t="s">
        <v>26159</v>
      </c>
      <c r="D3796" s="4">
        <v>45794.341423611113</v>
      </c>
      <c r="E3796" s="4">
        <v>45797.833333333336</v>
      </c>
      <c r="F3796" s="4">
        <v>45797.871527777781</v>
      </c>
      <c r="G3796" s="4"/>
      <c r="H3796" t="s">
        <v>3155</v>
      </c>
      <c r="I3796" t="s">
        <v>3156</v>
      </c>
      <c r="J3796">
        <v>0</v>
      </c>
      <c r="K3796" t="s">
        <v>3157</v>
      </c>
      <c r="L3796" t="s">
        <v>3245</v>
      </c>
      <c r="M3796" t="s">
        <v>549</v>
      </c>
      <c r="N3796" t="s">
        <v>550</v>
      </c>
      <c r="O3796" t="s">
        <v>136</v>
      </c>
      <c r="P3796" t="s">
        <v>147</v>
      </c>
      <c r="Q3796" t="s">
        <v>256</v>
      </c>
    </row>
    <row r="3797" spans="1:17">
      <c r="A3797" t="s">
        <v>25596</v>
      </c>
      <c r="B3797" t="s">
        <v>25597</v>
      </c>
      <c r="C3797" t="s">
        <v>26160</v>
      </c>
      <c r="D3797" s="4">
        <v>45794.340532407405</v>
      </c>
      <c r="E3797" s="4">
        <v>45795.291666666664</v>
      </c>
      <c r="F3797" s="4">
        <v>45795.309027777781</v>
      </c>
      <c r="G3797" s="4"/>
      <c r="H3797" t="s">
        <v>3155</v>
      </c>
      <c r="I3797" t="s">
        <v>3171</v>
      </c>
      <c r="J3797">
        <v>1001</v>
      </c>
      <c r="K3797" t="s">
        <v>3157</v>
      </c>
      <c r="L3797" t="s">
        <v>3245</v>
      </c>
      <c r="M3797" t="s">
        <v>549</v>
      </c>
      <c r="N3797" t="s">
        <v>550</v>
      </c>
      <c r="O3797" t="s">
        <v>136</v>
      </c>
      <c r="P3797" t="s">
        <v>139</v>
      </c>
      <c r="Q3797" t="s">
        <v>271</v>
      </c>
    </row>
    <row r="3798" spans="1:17">
      <c r="A3798" t="s">
        <v>26161</v>
      </c>
      <c r="B3798" t="s">
        <v>26162</v>
      </c>
      <c r="C3798" t="s">
        <v>26163</v>
      </c>
      <c r="D3798" s="4">
        <v>45794.339085648149</v>
      </c>
      <c r="E3798" s="4">
        <v>45795.375</v>
      </c>
      <c r="F3798" s="4">
        <v>45795.413194444445</v>
      </c>
      <c r="G3798" s="4">
        <v>45795.371006944442</v>
      </c>
      <c r="H3798" t="s">
        <v>3155</v>
      </c>
      <c r="I3798" t="s">
        <v>3156</v>
      </c>
      <c r="J3798">
        <v>0</v>
      </c>
      <c r="K3798" t="s">
        <v>3157</v>
      </c>
      <c r="L3798" t="s">
        <v>3564</v>
      </c>
      <c r="M3798" t="s">
        <v>549</v>
      </c>
      <c r="N3798" t="s">
        <v>550</v>
      </c>
      <c r="O3798" t="s">
        <v>136</v>
      </c>
      <c r="P3798" t="s">
        <v>143</v>
      </c>
      <c r="Q3798" t="s">
        <v>300</v>
      </c>
    </row>
    <row r="3799" spans="1:17">
      <c r="A3799" t="s">
        <v>26164</v>
      </c>
      <c r="B3799" t="s">
        <v>26165</v>
      </c>
      <c r="C3799" t="s">
        <v>26166</v>
      </c>
      <c r="D3799" s="4">
        <v>45794.336793981478</v>
      </c>
      <c r="E3799" s="4">
        <v>45795.041666666664</v>
      </c>
      <c r="F3799" s="4">
        <v>45795.059027777781</v>
      </c>
      <c r="G3799" s="4"/>
      <c r="H3799" t="s">
        <v>3155</v>
      </c>
      <c r="I3799" t="s">
        <v>3280</v>
      </c>
      <c r="J3799">
        <v>0</v>
      </c>
      <c r="K3799" t="s">
        <v>3179</v>
      </c>
      <c r="L3799" t="s">
        <v>3593</v>
      </c>
      <c r="M3799" t="s">
        <v>549</v>
      </c>
      <c r="N3799" t="s">
        <v>550</v>
      </c>
      <c r="O3799" t="s">
        <v>1923</v>
      </c>
      <c r="P3799" t="s">
        <v>1924</v>
      </c>
      <c r="Q3799" t="s">
        <v>3180</v>
      </c>
    </row>
    <row r="3800" spans="1:17">
      <c r="A3800" t="s">
        <v>26093</v>
      </c>
      <c r="B3800" t="s">
        <v>26094</v>
      </c>
      <c r="C3800" t="s">
        <v>26167</v>
      </c>
      <c r="D3800" s="4">
        <v>45794.333101851851</v>
      </c>
      <c r="E3800" s="4">
        <v>45795.354166666664</v>
      </c>
      <c r="F3800" s="4">
        <v>45795.371527777781</v>
      </c>
      <c r="G3800" s="4"/>
      <c r="H3800" t="s">
        <v>3155</v>
      </c>
      <c r="I3800" t="s">
        <v>3171</v>
      </c>
      <c r="J3800">
        <v>0</v>
      </c>
      <c r="K3800" t="s">
        <v>3227</v>
      </c>
      <c r="L3800" t="s">
        <v>3245</v>
      </c>
      <c r="M3800" t="s">
        <v>549</v>
      </c>
      <c r="N3800" t="s">
        <v>550</v>
      </c>
      <c r="O3800" t="s">
        <v>551</v>
      </c>
      <c r="P3800" t="s">
        <v>145</v>
      </c>
      <c r="Q3800" t="s">
        <v>228</v>
      </c>
    </row>
    <row r="3801" spans="1:17">
      <c r="A3801" t="s">
        <v>5346</v>
      </c>
      <c r="B3801" t="s">
        <v>5347</v>
      </c>
      <c r="C3801" t="s">
        <v>26168</v>
      </c>
      <c r="D3801" s="4">
        <v>45794.329664351855</v>
      </c>
      <c r="E3801" s="4">
        <v>45794.791666666664</v>
      </c>
      <c r="F3801" s="4">
        <v>45794.829861111109</v>
      </c>
      <c r="G3801" s="4"/>
      <c r="H3801" t="s">
        <v>3155</v>
      </c>
      <c r="I3801" t="s">
        <v>3240</v>
      </c>
      <c r="J3801">
        <v>1001</v>
      </c>
      <c r="K3801" t="s">
        <v>3157</v>
      </c>
      <c r="L3801" t="s">
        <v>3245</v>
      </c>
      <c r="M3801" t="s">
        <v>549</v>
      </c>
      <c r="N3801" t="s">
        <v>559</v>
      </c>
      <c r="O3801" t="s">
        <v>469</v>
      </c>
      <c r="P3801" t="s">
        <v>180</v>
      </c>
      <c r="Q3801" t="s">
        <v>184</v>
      </c>
    </row>
    <row r="3802" spans="1:17">
      <c r="A3802" t="s">
        <v>26169</v>
      </c>
      <c r="B3802" t="s">
        <v>26170</v>
      </c>
      <c r="C3802" t="s">
        <v>26171</v>
      </c>
      <c r="D3802" s="4">
        <v>45794.326736111114</v>
      </c>
      <c r="E3802" s="4">
        <v>45795.041666666664</v>
      </c>
      <c r="F3802" s="4">
        <v>45795.059027777781</v>
      </c>
      <c r="G3802" s="4">
        <v>45795.03833333333</v>
      </c>
      <c r="H3802" t="s">
        <v>3155</v>
      </c>
      <c r="I3802" t="s">
        <v>3171</v>
      </c>
      <c r="J3802">
        <v>0</v>
      </c>
      <c r="K3802" t="s">
        <v>3157</v>
      </c>
      <c r="L3802" t="s">
        <v>3564</v>
      </c>
      <c r="M3802" t="s">
        <v>549</v>
      </c>
      <c r="N3802" t="s">
        <v>550</v>
      </c>
      <c r="O3802" t="s">
        <v>136</v>
      </c>
      <c r="P3802" t="s">
        <v>283</v>
      </c>
      <c r="Q3802" t="s">
        <v>288</v>
      </c>
    </row>
    <row r="3803" spans="1:17">
      <c r="A3803" t="s">
        <v>26172</v>
      </c>
      <c r="B3803" t="s">
        <v>26173</v>
      </c>
      <c r="C3803" t="s">
        <v>26174</v>
      </c>
      <c r="D3803" s="4">
        <v>45794.326481481483</v>
      </c>
      <c r="E3803" s="4">
        <v>45795.395833333336</v>
      </c>
      <c r="F3803" s="4">
        <v>45795.434027777781</v>
      </c>
      <c r="G3803" s="4"/>
      <c r="H3803" t="s">
        <v>3155</v>
      </c>
      <c r="I3803" t="s">
        <v>3209</v>
      </c>
      <c r="J3803">
        <v>0</v>
      </c>
      <c r="K3803" t="s">
        <v>3227</v>
      </c>
      <c r="L3803" t="s">
        <v>3593</v>
      </c>
      <c r="M3803" t="s">
        <v>549</v>
      </c>
      <c r="N3803" t="s">
        <v>550</v>
      </c>
      <c r="O3803" t="s">
        <v>616</v>
      </c>
      <c r="P3803" t="s">
        <v>314</v>
      </c>
      <c r="Q3803" t="s">
        <v>322</v>
      </c>
    </row>
    <row r="3804" spans="1:17">
      <c r="A3804" t="s">
        <v>25405</v>
      </c>
      <c r="B3804" t="s">
        <v>25406</v>
      </c>
      <c r="C3804" t="s">
        <v>26175</v>
      </c>
      <c r="D3804" s="4">
        <v>45794.32607638889</v>
      </c>
      <c r="E3804" s="4">
        <v>45795.354166666664</v>
      </c>
      <c r="F3804" s="4">
        <v>45795.392361111109</v>
      </c>
      <c r="G3804" s="4"/>
      <c r="H3804" t="s">
        <v>3155</v>
      </c>
      <c r="I3804" t="s">
        <v>3156</v>
      </c>
      <c r="J3804">
        <v>0</v>
      </c>
      <c r="K3804" t="s">
        <v>3157</v>
      </c>
      <c r="L3804" t="s">
        <v>3593</v>
      </c>
      <c r="M3804" t="s">
        <v>549</v>
      </c>
      <c r="N3804" t="s">
        <v>550</v>
      </c>
      <c r="O3804" t="s">
        <v>551</v>
      </c>
      <c r="P3804" t="s">
        <v>149</v>
      </c>
      <c r="Q3804" t="s">
        <v>201</v>
      </c>
    </row>
    <row r="3805" spans="1:17">
      <c r="A3805" t="s">
        <v>26176</v>
      </c>
      <c r="B3805" t="s">
        <v>26177</v>
      </c>
      <c r="C3805" t="s">
        <v>26178</v>
      </c>
      <c r="D3805" s="4">
        <v>45794.323449074072</v>
      </c>
      <c r="E3805" s="4">
        <v>45795.25</v>
      </c>
      <c r="F3805" s="4">
        <v>45795.288194444445</v>
      </c>
      <c r="G3805" s="4">
        <v>45795.249247685184</v>
      </c>
      <c r="H3805" t="s">
        <v>3155</v>
      </c>
      <c r="I3805" t="s">
        <v>3156</v>
      </c>
      <c r="J3805">
        <v>0</v>
      </c>
      <c r="K3805" t="s">
        <v>3227</v>
      </c>
      <c r="L3805" t="s">
        <v>3564</v>
      </c>
      <c r="M3805" t="s">
        <v>549</v>
      </c>
      <c r="N3805" t="s">
        <v>550</v>
      </c>
      <c r="O3805" t="s">
        <v>551</v>
      </c>
      <c r="P3805" t="s">
        <v>242</v>
      </c>
      <c r="Q3805" t="s">
        <v>245</v>
      </c>
    </row>
    <row r="3806" spans="1:17">
      <c r="A3806" t="s">
        <v>26179</v>
      </c>
      <c r="B3806" t="s">
        <v>26180</v>
      </c>
      <c r="C3806" t="s">
        <v>26181</v>
      </c>
      <c r="D3806" s="4">
        <v>45794.320532407408</v>
      </c>
      <c r="E3806" s="4">
        <v>45795.666666666664</v>
      </c>
      <c r="F3806" s="4">
        <v>45795.684027777781</v>
      </c>
      <c r="G3806" s="4">
        <v>45795.66783564815</v>
      </c>
      <c r="H3806" t="s">
        <v>3155</v>
      </c>
      <c r="I3806" t="s">
        <v>3162</v>
      </c>
      <c r="J3806">
        <v>0</v>
      </c>
      <c r="K3806" t="s">
        <v>3252</v>
      </c>
      <c r="L3806" t="s">
        <v>3564</v>
      </c>
      <c r="M3806" t="s">
        <v>549</v>
      </c>
      <c r="N3806" t="s">
        <v>550</v>
      </c>
      <c r="O3806" t="s">
        <v>1923</v>
      </c>
      <c r="P3806" t="s">
        <v>1924</v>
      </c>
      <c r="Q3806" t="s">
        <v>3359</v>
      </c>
    </row>
    <row r="3807" spans="1:17">
      <c r="A3807" t="s">
        <v>26182</v>
      </c>
      <c r="B3807" t="s">
        <v>26183</v>
      </c>
      <c r="C3807" t="s">
        <v>26184</v>
      </c>
      <c r="D3807" s="4">
        <v>45794.318159722221</v>
      </c>
      <c r="E3807" s="4">
        <v>45795.270833333336</v>
      </c>
      <c r="F3807" s="4">
        <v>45795.288194444445</v>
      </c>
      <c r="G3807" s="4">
        <v>45795.277337962965</v>
      </c>
      <c r="H3807" t="s">
        <v>3155</v>
      </c>
      <c r="I3807" t="s">
        <v>3171</v>
      </c>
      <c r="J3807">
        <v>0</v>
      </c>
      <c r="K3807" t="s">
        <v>3157</v>
      </c>
      <c r="L3807" t="s">
        <v>3564</v>
      </c>
      <c r="M3807" t="s">
        <v>549</v>
      </c>
      <c r="N3807" t="s">
        <v>550</v>
      </c>
      <c r="O3807" t="s">
        <v>551</v>
      </c>
      <c r="P3807" t="s">
        <v>242</v>
      </c>
      <c r="Q3807" t="s">
        <v>247</v>
      </c>
    </row>
    <row r="3808" spans="1:17">
      <c r="A3808" t="s">
        <v>26185</v>
      </c>
      <c r="B3808" t="s">
        <v>26186</v>
      </c>
      <c r="C3808" t="s">
        <v>26187</v>
      </c>
      <c r="D3808" s="4">
        <v>45794.317071759258</v>
      </c>
      <c r="E3808" s="4">
        <v>45795.25</v>
      </c>
      <c r="F3808" s="4">
        <v>45795.267361111109</v>
      </c>
      <c r="G3808" s="4">
        <v>45795.258634259262</v>
      </c>
      <c r="H3808" t="s">
        <v>3155</v>
      </c>
      <c r="I3808" t="s">
        <v>3171</v>
      </c>
      <c r="J3808">
        <v>0</v>
      </c>
      <c r="K3808" t="s">
        <v>3227</v>
      </c>
      <c r="L3808" t="s">
        <v>3564</v>
      </c>
      <c r="M3808" t="s">
        <v>549</v>
      </c>
      <c r="N3808" t="s">
        <v>550</v>
      </c>
      <c r="O3808" t="s">
        <v>136</v>
      </c>
      <c r="P3808" t="s">
        <v>283</v>
      </c>
      <c r="Q3808" t="s">
        <v>284</v>
      </c>
    </row>
    <row r="3809" spans="1:17">
      <c r="A3809" t="s">
        <v>25611</v>
      </c>
      <c r="B3809" t="s">
        <v>25612</v>
      </c>
      <c r="C3809" t="s">
        <v>26188</v>
      </c>
      <c r="D3809" s="4">
        <v>45794.316493055558</v>
      </c>
      <c r="E3809" s="4">
        <v>45795.708333333336</v>
      </c>
      <c r="F3809" s="4">
        <v>45795.746527777781</v>
      </c>
      <c r="G3809" s="4"/>
      <c r="H3809" t="s">
        <v>3155</v>
      </c>
      <c r="I3809" t="s">
        <v>3240</v>
      </c>
      <c r="J3809">
        <v>1001</v>
      </c>
      <c r="K3809" t="s">
        <v>3227</v>
      </c>
      <c r="L3809" t="s">
        <v>3245</v>
      </c>
      <c r="M3809" t="s">
        <v>549</v>
      </c>
      <c r="N3809" t="s">
        <v>550</v>
      </c>
      <c r="O3809" t="s">
        <v>551</v>
      </c>
      <c r="P3809" t="s">
        <v>141</v>
      </c>
      <c r="Q3809" t="s">
        <v>241</v>
      </c>
    </row>
    <row r="3810" spans="1:17">
      <c r="A3810" t="s">
        <v>26189</v>
      </c>
      <c r="B3810" t="s">
        <v>26190</v>
      </c>
      <c r="C3810" t="s">
        <v>26191</v>
      </c>
      <c r="D3810" s="4">
        <v>45794.305543981478</v>
      </c>
      <c r="E3810" s="4">
        <v>45795.770833333336</v>
      </c>
      <c r="F3810" s="4">
        <v>45795.809027777781</v>
      </c>
      <c r="G3810" s="4"/>
      <c r="H3810" t="s">
        <v>3155</v>
      </c>
      <c r="I3810" t="s">
        <v>3209</v>
      </c>
      <c r="J3810">
        <v>0</v>
      </c>
      <c r="K3810" t="s">
        <v>3227</v>
      </c>
      <c r="L3810" t="s">
        <v>3245</v>
      </c>
      <c r="M3810" t="s">
        <v>549</v>
      </c>
      <c r="N3810" t="s">
        <v>550</v>
      </c>
      <c r="O3810" t="s">
        <v>136</v>
      </c>
      <c r="P3810" t="s">
        <v>143</v>
      </c>
      <c r="Q3810" t="s">
        <v>311</v>
      </c>
    </row>
    <row r="3811" spans="1:17">
      <c r="A3811" t="s">
        <v>26096</v>
      </c>
      <c r="B3811" t="s">
        <v>26097</v>
      </c>
      <c r="C3811" t="s">
        <v>26192</v>
      </c>
      <c r="D3811" s="4">
        <v>45794.297905092593</v>
      </c>
      <c r="E3811" s="4">
        <v>45802.083333333336</v>
      </c>
      <c r="F3811" s="4">
        <v>45802.100694444445</v>
      </c>
      <c r="G3811" s="4"/>
      <c r="H3811" t="s">
        <v>3155</v>
      </c>
      <c r="I3811" t="s">
        <v>3184</v>
      </c>
      <c r="J3811">
        <v>0</v>
      </c>
      <c r="K3811" t="s">
        <v>3157</v>
      </c>
      <c r="L3811" t="s">
        <v>3245</v>
      </c>
      <c r="M3811" t="s">
        <v>549</v>
      </c>
      <c r="N3811" t="s">
        <v>550</v>
      </c>
      <c r="O3811" t="s">
        <v>616</v>
      </c>
      <c r="P3811" t="s">
        <v>314</v>
      </c>
      <c r="Q3811" t="s">
        <v>319</v>
      </c>
    </row>
    <row r="3812" spans="1:17">
      <c r="A3812" t="s">
        <v>26193</v>
      </c>
      <c r="B3812" t="s">
        <v>26194</v>
      </c>
      <c r="C3812" t="s">
        <v>26195</v>
      </c>
      <c r="D3812" s="4">
        <v>45794.294988425929</v>
      </c>
      <c r="E3812" s="4">
        <v>45795.5</v>
      </c>
      <c r="F3812" s="4">
        <v>45795.538194444445</v>
      </c>
      <c r="G3812" s="4">
        <v>45795.505173611113</v>
      </c>
      <c r="H3812" t="s">
        <v>3155</v>
      </c>
      <c r="I3812" t="s">
        <v>3240</v>
      </c>
      <c r="J3812">
        <v>1002</v>
      </c>
      <c r="K3812" t="s">
        <v>3157</v>
      </c>
      <c r="L3812" t="s">
        <v>3564</v>
      </c>
      <c r="M3812" t="s">
        <v>549</v>
      </c>
      <c r="N3812" t="s">
        <v>559</v>
      </c>
      <c r="O3812" t="s">
        <v>469</v>
      </c>
      <c r="P3812" t="s">
        <v>180</v>
      </c>
      <c r="Q3812" t="s">
        <v>187</v>
      </c>
    </row>
    <row r="3813" spans="1:17">
      <c r="A3813" t="s">
        <v>26196</v>
      </c>
      <c r="B3813" t="s">
        <v>26197</v>
      </c>
      <c r="C3813" t="s">
        <v>26198</v>
      </c>
      <c r="D3813" s="4">
        <v>45794.282569444447</v>
      </c>
      <c r="E3813" s="4">
        <v>45795.291666666664</v>
      </c>
      <c r="F3813" s="4">
        <v>45795.329861111109</v>
      </c>
      <c r="G3813" s="4">
        <v>45795.283460648148</v>
      </c>
      <c r="H3813" t="s">
        <v>3155</v>
      </c>
      <c r="I3813" t="s">
        <v>3240</v>
      </c>
      <c r="J3813">
        <v>0</v>
      </c>
      <c r="K3813" t="s">
        <v>3157</v>
      </c>
      <c r="L3813" t="s">
        <v>3564</v>
      </c>
      <c r="M3813" t="s">
        <v>549</v>
      </c>
      <c r="N3813" t="s">
        <v>550</v>
      </c>
      <c r="O3813" t="s">
        <v>136</v>
      </c>
      <c r="P3813" t="s">
        <v>143</v>
      </c>
      <c r="Q3813" t="s">
        <v>300</v>
      </c>
    </row>
    <row r="3814" spans="1:17">
      <c r="A3814" t="s">
        <v>26196</v>
      </c>
      <c r="B3814" t="s">
        <v>26199</v>
      </c>
      <c r="C3814" t="s">
        <v>26200</v>
      </c>
      <c r="D3814" s="4">
        <v>45794.282268518517</v>
      </c>
      <c r="E3814" s="4">
        <v>45795.291666666664</v>
      </c>
      <c r="F3814" s="4">
        <v>45795.329861111109</v>
      </c>
      <c r="G3814" s="4">
        <v>45795.28701388889</v>
      </c>
      <c r="H3814" t="s">
        <v>3155</v>
      </c>
      <c r="I3814" t="s">
        <v>3240</v>
      </c>
      <c r="J3814">
        <v>0</v>
      </c>
      <c r="K3814" t="s">
        <v>3194</v>
      </c>
      <c r="L3814" t="s">
        <v>3564</v>
      </c>
      <c r="M3814" t="s">
        <v>549</v>
      </c>
      <c r="N3814" t="s">
        <v>550</v>
      </c>
      <c r="O3814" t="s">
        <v>136</v>
      </c>
      <c r="P3814" t="s">
        <v>143</v>
      </c>
      <c r="Q3814" t="s">
        <v>300</v>
      </c>
    </row>
    <row r="3815" spans="1:17">
      <c r="A3815" t="s">
        <v>9963</v>
      </c>
      <c r="B3815" t="s">
        <v>9964</v>
      </c>
      <c r="C3815" t="s">
        <v>26201</v>
      </c>
      <c r="D3815" s="4">
        <v>45794.279722222222</v>
      </c>
      <c r="E3815" s="4">
        <v>45799.333333333336</v>
      </c>
      <c r="F3815" s="4">
        <v>45799.350694444445</v>
      </c>
      <c r="G3815" s="4">
        <v>45799.338194444441</v>
      </c>
      <c r="H3815" t="s">
        <v>3155</v>
      </c>
      <c r="I3815" t="s">
        <v>3171</v>
      </c>
      <c r="J3815">
        <v>1001</v>
      </c>
      <c r="K3815" t="s">
        <v>3157</v>
      </c>
      <c r="L3815" t="s">
        <v>3564</v>
      </c>
      <c r="M3815" t="s">
        <v>549</v>
      </c>
      <c r="N3815" t="s">
        <v>550</v>
      </c>
      <c r="O3815" t="s">
        <v>136</v>
      </c>
      <c r="P3815" t="s">
        <v>147</v>
      </c>
      <c r="Q3815" t="s">
        <v>258</v>
      </c>
    </row>
    <row r="3816" spans="1:17">
      <c r="A3816" t="s">
        <v>26202</v>
      </c>
      <c r="B3816" t="s">
        <v>26203</v>
      </c>
      <c r="C3816" t="s">
        <v>26204</v>
      </c>
      <c r="D3816" s="4">
        <v>45794.279548611114</v>
      </c>
      <c r="E3816" s="4">
        <v>45796.333333333336</v>
      </c>
      <c r="F3816" s="4">
        <v>45796.350694444445</v>
      </c>
      <c r="G3816" s="4">
        <v>45796.341215277775</v>
      </c>
      <c r="H3816" t="s">
        <v>3155</v>
      </c>
      <c r="I3816" t="s">
        <v>3171</v>
      </c>
      <c r="J3816">
        <v>1001</v>
      </c>
      <c r="K3816" t="s">
        <v>3157</v>
      </c>
      <c r="L3816" t="s">
        <v>3564</v>
      </c>
      <c r="M3816" t="s">
        <v>549</v>
      </c>
      <c r="N3816" t="s">
        <v>550</v>
      </c>
      <c r="O3816" t="s">
        <v>136</v>
      </c>
      <c r="P3816" t="s">
        <v>283</v>
      </c>
      <c r="Q3816" t="s">
        <v>286</v>
      </c>
    </row>
    <row r="3817" spans="1:17">
      <c r="A3817" t="s">
        <v>26202</v>
      </c>
      <c r="B3817" t="s">
        <v>26205</v>
      </c>
      <c r="C3817" t="s">
        <v>26206</v>
      </c>
      <c r="D3817" s="4">
        <v>45794.279467592591</v>
      </c>
      <c r="E3817" s="4">
        <v>45796.375</v>
      </c>
      <c r="F3817" s="4">
        <v>45796.392361111109</v>
      </c>
      <c r="G3817" s="4">
        <v>45796.369155092594</v>
      </c>
      <c r="H3817" t="s">
        <v>3155</v>
      </c>
      <c r="I3817" t="s">
        <v>3171</v>
      </c>
      <c r="J3817">
        <v>1001</v>
      </c>
      <c r="K3817" t="s">
        <v>3157</v>
      </c>
      <c r="L3817" t="s">
        <v>3564</v>
      </c>
      <c r="M3817" t="s">
        <v>549</v>
      </c>
      <c r="N3817" t="s">
        <v>550</v>
      </c>
      <c r="O3817" t="s">
        <v>136</v>
      </c>
      <c r="P3817" t="s">
        <v>283</v>
      </c>
      <c r="Q3817" t="s">
        <v>286</v>
      </c>
    </row>
    <row r="3818" spans="1:17">
      <c r="A3818" t="s">
        <v>26207</v>
      </c>
      <c r="B3818" t="s">
        <v>26208</v>
      </c>
      <c r="C3818" t="s">
        <v>26209</v>
      </c>
      <c r="D3818" s="4">
        <v>45794.276921296296</v>
      </c>
      <c r="E3818" s="4">
        <v>45795.291666666664</v>
      </c>
      <c r="F3818" s="4">
        <v>45795.329861111109</v>
      </c>
      <c r="G3818" s="4"/>
      <c r="H3818" t="s">
        <v>3155</v>
      </c>
      <c r="I3818" t="s">
        <v>3209</v>
      </c>
      <c r="J3818">
        <v>0</v>
      </c>
      <c r="K3818" t="s">
        <v>3157</v>
      </c>
      <c r="L3818" t="s">
        <v>3593</v>
      </c>
      <c r="M3818" t="s">
        <v>549</v>
      </c>
      <c r="N3818" t="s">
        <v>550</v>
      </c>
      <c r="O3818" t="s">
        <v>616</v>
      </c>
      <c r="P3818" t="s">
        <v>314</v>
      </c>
      <c r="Q3818" t="s">
        <v>320</v>
      </c>
    </row>
    <row r="3819" spans="1:17">
      <c r="A3819" t="s">
        <v>9963</v>
      </c>
      <c r="B3819" t="s">
        <v>9964</v>
      </c>
      <c r="C3819" t="s">
        <v>26210</v>
      </c>
      <c r="D3819" s="4">
        <v>45794.275983796295</v>
      </c>
      <c r="E3819" s="4">
        <v>45798.333333333336</v>
      </c>
      <c r="F3819" s="4">
        <v>45798.350694444445</v>
      </c>
      <c r="G3819" s="4"/>
      <c r="H3819" t="s">
        <v>3155</v>
      </c>
      <c r="I3819" t="s">
        <v>3171</v>
      </c>
      <c r="J3819">
        <v>1001</v>
      </c>
      <c r="K3819" t="s">
        <v>3157</v>
      </c>
      <c r="L3819" t="s">
        <v>3245</v>
      </c>
      <c r="M3819" t="s">
        <v>549</v>
      </c>
      <c r="N3819" t="s">
        <v>550</v>
      </c>
      <c r="O3819" t="s">
        <v>136</v>
      </c>
      <c r="P3819" t="s">
        <v>147</v>
      </c>
      <c r="Q3819" t="s">
        <v>258</v>
      </c>
    </row>
    <row r="3820" spans="1:17">
      <c r="A3820" t="s">
        <v>9963</v>
      </c>
      <c r="B3820" t="s">
        <v>9964</v>
      </c>
      <c r="C3820" t="s">
        <v>26211</v>
      </c>
      <c r="D3820" s="4">
        <v>45794.274826388886</v>
      </c>
      <c r="E3820" s="4">
        <v>45799.333333333336</v>
      </c>
      <c r="F3820" s="4">
        <v>45799.350694444445</v>
      </c>
      <c r="G3820" s="4"/>
      <c r="H3820" t="s">
        <v>3155</v>
      </c>
      <c r="I3820" t="s">
        <v>3171</v>
      </c>
      <c r="J3820">
        <v>1001</v>
      </c>
      <c r="K3820" t="s">
        <v>3157</v>
      </c>
      <c r="L3820" t="s">
        <v>3245</v>
      </c>
      <c r="M3820" t="s">
        <v>549</v>
      </c>
      <c r="N3820" t="s">
        <v>550</v>
      </c>
      <c r="O3820" t="s">
        <v>136</v>
      </c>
      <c r="P3820" t="s">
        <v>147</v>
      </c>
      <c r="Q3820" t="s">
        <v>258</v>
      </c>
    </row>
    <row r="3821" spans="1:17">
      <c r="A3821" t="s">
        <v>25065</v>
      </c>
      <c r="B3821" t="s">
        <v>25066</v>
      </c>
      <c r="C3821" t="s">
        <v>26212</v>
      </c>
      <c r="D3821" s="4">
        <v>45794.274652777778</v>
      </c>
      <c r="E3821" s="4">
        <v>45796.625</v>
      </c>
      <c r="F3821" s="4">
        <v>45796.663194444445</v>
      </c>
      <c r="G3821" s="4"/>
      <c r="H3821" t="s">
        <v>3155</v>
      </c>
      <c r="I3821" t="s">
        <v>3156</v>
      </c>
      <c r="J3821">
        <v>0</v>
      </c>
      <c r="K3821" t="s">
        <v>3227</v>
      </c>
      <c r="L3821" t="s">
        <v>3245</v>
      </c>
      <c r="M3821" t="s">
        <v>549</v>
      </c>
      <c r="N3821" t="s">
        <v>550</v>
      </c>
      <c r="O3821" t="s">
        <v>136</v>
      </c>
      <c r="P3821" t="s">
        <v>292</v>
      </c>
      <c r="Q3821" t="s">
        <v>295</v>
      </c>
    </row>
    <row r="3822" spans="1:17">
      <c r="A3822" t="s">
        <v>26213</v>
      </c>
      <c r="B3822" t="s">
        <v>26214</v>
      </c>
      <c r="C3822" t="s">
        <v>26215</v>
      </c>
      <c r="D3822" s="4">
        <v>45794.272141203706</v>
      </c>
      <c r="E3822" s="4">
        <v>45796.458333333336</v>
      </c>
      <c r="F3822" s="4">
        <v>45796.496527777781</v>
      </c>
      <c r="G3822" s="4">
        <v>45796.458275462966</v>
      </c>
      <c r="H3822" t="s">
        <v>3155</v>
      </c>
      <c r="I3822" t="s">
        <v>3240</v>
      </c>
      <c r="J3822">
        <v>1002</v>
      </c>
      <c r="K3822" t="s">
        <v>3157</v>
      </c>
      <c r="L3822" t="s">
        <v>3564</v>
      </c>
      <c r="M3822" t="s">
        <v>549</v>
      </c>
      <c r="N3822" t="s">
        <v>550</v>
      </c>
      <c r="O3822" t="s">
        <v>136</v>
      </c>
      <c r="P3822" t="s">
        <v>283</v>
      </c>
      <c r="Q3822" t="s">
        <v>290</v>
      </c>
    </row>
    <row r="3823" spans="1:17">
      <c r="A3823" t="s">
        <v>26216</v>
      </c>
      <c r="B3823" t="s">
        <v>26217</v>
      </c>
      <c r="C3823" t="s">
        <v>26218</v>
      </c>
      <c r="D3823" s="4">
        <v>45794.264780092592</v>
      </c>
      <c r="E3823" s="4">
        <v>45794.666666666664</v>
      </c>
      <c r="F3823" s="4">
        <v>45794.684027777781</v>
      </c>
      <c r="G3823" s="4"/>
      <c r="H3823" t="s">
        <v>3155</v>
      </c>
      <c r="I3823" t="s">
        <v>3171</v>
      </c>
      <c r="J3823">
        <v>1001</v>
      </c>
      <c r="K3823" t="s">
        <v>3157</v>
      </c>
      <c r="L3823" t="s">
        <v>3593</v>
      </c>
      <c r="M3823" t="s">
        <v>549</v>
      </c>
      <c r="N3823" t="s">
        <v>550</v>
      </c>
      <c r="O3823" t="s">
        <v>616</v>
      </c>
      <c r="P3823" t="s">
        <v>314</v>
      </c>
      <c r="Q3823" t="s">
        <v>322</v>
      </c>
    </row>
    <row r="3824" spans="1:17">
      <c r="A3824" t="s">
        <v>26179</v>
      </c>
      <c r="B3824" t="s">
        <v>26180</v>
      </c>
      <c r="C3824" t="s">
        <v>26219</v>
      </c>
      <c r="D3824" s="4">
        <v>45794.260914351849</v>
      </c>
      <c r="E3824" s="4">
        <v>45794.666666666664</v>
      </c>
      <c r="F3824" s="4">
        <v>45794.684027777781</v>
      </c>
      <c r="G3824" s="4"/>
      <c r="H3824" t="s">
        <v>3155</v>
      </c>
      <c r="I3824" t="s">
        <v>3162</v>
      </c>
      <c r="J3824">
        <v>0</v>
      </c>
      <c r="K3824" t="s">
        <v>3252</v>
      </c>
      <c r="L3824" t="s">
        <v>3245</v>
      </c>
      <c r="M3824" t="s">
        <v>549</v>
      </c>
      <c r="N3824" t="s">
        <v>550</v>
      </c>
      <c r="O3824" t="s">
        <v>1923</v>
      </c>
      <c r="P3824" t="s">
        <v>1924</v>
      </c>
      <c r="Q3824" t="s">
        <v>3359</v>
      </c>
    </row>
    <row r="3825" spans="1:17">
      <c r="A3825" t="s">
        <v>11590</v>
      </c>
      <c r="B3825" t="s">
        <v>11591</v>
      </c>
      <c r="C3825" t="s">
        <v>26220</v>
      </c>
      <c r="D3825" s="4">
        <v>45794.25340277778</v>
      </c>
      <c r="E3825" s="4">
        <v>45795.416666666664</v>
      </c>
      <c r="F3825" s="4">
        <v>45795.434027777781</v>
      </c>
      <c r="G3825" s="4">
        <v>45795.413703703707</v>
      </c>
      <c r="H3825" t="s">
        <v>3155</v>
      </c>
      <c r="I3825" t="s">
        <v>3175</v>
      </c>
      <c r="J3825">
        <v>0</v>
      </c>
      <c r="K3825" t="s">
        <v>3157</v>
      </c>
      <c r="L3825" t="s">
        <v>3564</v>
      </c>
      <c r="M3825" t="s">
        <v>549</v>
      </c>
      <c r="N3825" t="s">
        <v>559</v>
      </c>
      <c r="O3825" t="s">
        <v>469</v>
      </c>
      <c r="P3825" t="s">
        <v>180</v>
      </c>
      <c r="Q3825" t="s">
        <v>187</v>
      </c>
    </row>
    <row r="3826" spans="1:17">
      <c r="A3826" t="s">
        <v>26221</v>
      </c>
      <c r="B3826" t="s">
        <v>26222</v>
      </c>
      <c r="C3826" t="s">
        <v>26223</v>
      </c>
      <c r="D3826" s="4">
        <v>45794.251886574071</v>
      </c>
      <c r="E3826" s="4">
        <v>45795.75</v>
      </c>
      <c r="F3826" s="4">
        <v>45795.767361111109</v>
      </c>
      <c r="G3826" s="4">
        <v>45795.748078703706</v>
      </c>
      <c r="H3826" t="s">
        <v>3155</v>
      </c>
      <c r="I3826" t="s">
        <v>3162</v>
      </c>
      <c r="J3826">
        <v>0</v>
      </c>
      <c r="K3826" t="s">
        <v>3163</v>
      </c>
      <c r="L3826" t="s">
        <v>3564</v>
      </c>
      <c r="M3826" t="s">
        <v>549</v>
      </c>
      <c r="N3826" t="s">
        <v>550</v>
      </c>
      <c r="O3826" t="s">
        <v>1923</v>
      </c>
      <c r="P3826" t="s">
        <v>1924</v>
      </c>
      <c r="Q3826" t="s">
        <v>3180</v>
      </c>
    </row>
    <row r="3827" spans="1:17">
      <c r="A3827" t="s">
        <v>26224</v>
      </c>
      <c r="B3827" t="s">
        <v>26225</v>
      </c>
      <c r="C3827" t="s">
        <v>26226</v>
      </c>
      <c r="D3827" s="4">
        <v>45794.247418981482</v>
      </c>
      <c r="E3827" s="4">
        <v>45795.791666666664</v>
      </c>
      <c r="F3827" s="4">
        <v>45795.809027777781</v>
      </c>
      <c r="G3827" s="4"/>
      <c r="H3827" t="s">
        <v>3155</v>
      </c>
      <c r="I3827" t="s">
        <v>3162</v>
      </c>
      <c r="J3827">
        <v>0</v>
      </c>
      <c r="K3827" t="s">
        <v>3358</v>
      </c>
      <c r="L3827" t="s">
        <v>3245</v>
      </c>
      <c r="M3827" t="s">
        <v>549</v>
      </c>
      <c r="N3827" t="s">
        <v>550</v>
      </c>
      <c r="O3827" t="s">
        <v>1923</v>
      </c>
      <c r="P3827" t="s">
        <v>1924</v>
      </c>
      <c r="Q3827" t="s">
        <v>3359</v>
      </c>
    </row>
    <row r="3828" spans="1:17">
      <c r="A3828" t="s">
        <v>26227</v>
      </c>
      <c r="B3828" t="s">
        <v>26228</v>
      </c>
      <c r="C3828" t="s">
        <v>26229</v>
      </c>
      <c r="D3828" s="4">
        <v>45794.247291666667</v>
      </c>
      <c r="E3828" s="4">
        <v>45807.791666666664</v>
      </c>
      <c r="F3828" s="4">
        <v>45807.809027777781</v>
      </c>
      <c r="G3828" s="4"/>
      <c r="H3828" t="s">
        <v>3155</v>
      </c>
      <c r="I3828" t="s">
        <v>3184</v>
      </c>
      <c r="J3828">
        <v>1002</v>
      </c>
      <c r="K3828" t="s">
        <v>3157</v>
      </c>
      <c r="L3828" t="s">
        <v>3245</v>
      </c>
      <c r="M3828" t="s">
        <v>549</v>
      </c>
      <c r="N3828" t="s">
        <v>550</v>
      </c>
      <c r="O3828" t="s">
        <v>616</v>
      </c>
      <c r="P3828" t="s">
        <v>314</v>
      </c>
      <c r="Q3828" t="s">
        <v>33152</v>
      </c>
    </row>
    <row r="3829" spans="1:17">
      <c r="A3829" t="s">
        <v>26230</v>
      </c>
      <c r="B3829" t="s">
        <v>26231</v>
      </c>
      <c r="C3829" t="s">
        <v>26232</v>
      </c>
      <c r="D3829" s="4">
        <v>45794.245416666665</v>
      </c>
      <c r="E3829" s="4">
        <v>45808.75</v>
      </c>
      <c r="F3829" s="4">
        <v>45808.767361111109</v>
      </c>
      <c r="G3829" s="4"/>
      <c r="H3829" t="s">
        <v>3155</v>
      </c>
      <c r="I3829" t="s">
        <v>3171</v>
      </c>
      <c r="J3829">
        <v>0</v>
      </c>
      <c r="K3829" t="s">
        <v>3157</v>
      </c>
      <c r="L3829" t="s">
        <v>3158</v>
      </c>
      <c r="M3829" t="s">
        <v>549</v>
      </c>
      <c r="N3829" t="s">
        <v>550</v>
      </c>
      <c r="O3829" t="s">
        <v>136</v>
      </c>
      <c r="P3829" t="s">
        <v>264</v>
      </c>
      <c r="Q3829" t="s">
        <v>2914</v>
      </c>
    </row>
    <row r="3830" spans="1:17">
      <c r="A3830" t="s">
        <v>26176</v>
      </c>
      <c r="B3830" t="s">
        <v>26177</v>
      </c>
      <c r="C3830" t="s">
        <v>26233</v>
      </c>
      <c r="D3830" s="4">
        <v>45794.244027777779</v>
      </c>
      <c r="E3830" s="4">
        <v>45795.25</v>
      </c>
      <c r="F3830" s="4">
        <v>45795.288194444445</v>
      </c>
      <c r="G3830" s="4"/>
      <c r="H3830" t="s">
        <v>3155</v>
      </c>
      <c r="I3830" t="s">
        <v>3240</v>
      </c>
      <c r="J3830">
        <v>0</v>
      </c>
      <c r="K3830" t="s">
        <v>3157</v>
      </c>
      <c r="L3830" t="s">
        <v>3245</v>
      </c>
      <c r="M3830" t="s">
        <v>549</v>
      </c>
      <c r="N3830" t="s">
        <v>550</v>
      </c>
      <c r="O3830" t="s">
        <v>551</v>
      </c>
      <c r="P3830" t="s">
        <v>242</v>
      </c>
      <c r="Q3830" t="s">
        <v>245</v>
      </c>
    </row>
    <row r="3831" spans="1:17">
      <c r="A3831" t="s">
        <v>26234</v>
      </c>
      <c r="B3831" t="s">
        <v>26235</v>
      </c>
      <c r="C3831" t="s">
        <v>26236</v>
      </c>
      <c r="D3831" s="4">
        <v>45794.24287037037</v>
      </c>
      <c r="E3831" s="4">
        <v>45798.208333333336</v>
      </c>
      <c r="F3831" s="4">
        <v>45798.225694444445</v>
      </c>
      <c r="G3831" s="4"/>
      <c r="H3831" t="s">
        <v>3155</v>
      </c>
      <c r="I3831" t="s">
        <v>3171</v>
      </c>
      <c r="J3831">
        <v>0</v>
      </c>
      <c r="K3831" t="s">
        <v>3157</v>
      </c>
      <c r="L3831" t="s">
        <v>3245</v>
      </c>
      <c r="M3831" t="s">
        <v>549</v>
      </c>
      <c r="N3831" t="s">
        <v>559</v>
      </c>
      <c r="O3831" t="s">
        <v>469</v>
      </c>
      <c r="P3831" t="s">
        <v>189</v>
      </c>
      <c r="Q3831" t="s">
        <v>192</v>
      </c>
    </row>
    <row r="3832" spans="1:17">
      <c r="A3832" t="s">
        <v>26237</v>
      </c>
      <c r="B3832" t="s">
        <v>26238</v>
      </c>
      <c r="C3832" t="s">
        <v>26239</v>
      </c>
      <c r="D3832" s="4">
        <v>45794.233159722222</v>
      </c>
      <c r="E3832" s="4">
        <v>45794.75</v>
      </c>
      <c r="F3832" s="4">
        <v>45794.788194444445</v>
      </c>
      <c r="G3832" s="4">
        <v>45794.742754629631</v>
      </c>
      <c r="H3832" t="s">
        <v>3155</v>
      </c>
      <c r="I3832" t="s">
        <v>3156</v>
      </c>
      <c r="J3832">
        <v>0</v>
      </c>
      <c r="K3832" t="s">
        <v>3157</v>
      </c>
      <c r="L3832" t="s">
        <v>3564</v>
      </c>
      <c r="M3832" t="s">
        <v>549</v>
      </c>
      <c r="N3832" t="s">
        <v>550</v>
      </c>
      <c r="O3832" t="s">
        <v>136</v>
      </c>
      <c r="P3832" t="s">
        <v>283</v>
      </c>
      <c r="Q3832" t="s">
        <v>286</v>
      </c>
    </row>
    <row r="3833" spans="1:17">
      <c r="A3833" t="s">
        <v>26240</v>
      </c>
      <c r="B3833" t="s">
        <v>26241</v>
      </c>
      <c r="C3833" t="s">
        <v>26242</v>
      </c>
      <c r="D3833" s="4">
        <v>45794.232060185182</v>
      </c>
      <c r="E3833" s="4">
        <v>45794.666666666664</v>
      </c>
      <c r="F3833" s="4">
        <v>45794.684027777781</v>
      </c>
      <c r="G3833" s="4"/>
      <c r="H3833" t="s">
        <v>3155</v>
      </c>
      <c r="I3833" t="s">
        <v>3291</v>
      </c>
      <c r="J3833">
        <v>0</v>
      </c>
      <c r="K3833" t="s">
        <v>3157</v>
      </c>
      <c r="L3833" t="s">
        <v>3593</v>
      </c>
      <c r="M3833" t="s">
        <v>549</v>
      </c>
      <c r="N3833" t="s">
        <v>550</v>
      </c>
      <c r="O3833" t="s">
        <v>616</v>
      </c>
      <c r="P3833" t="s">
        <v>314</v>
      </c>
      <c r="Q3833" t="s">
        <v>316</v>
      </c>
    </row>
    <row r="3834" spans="1:17">
      <c r="A3834" t="s">
        <v>25185</v>
      </c>
      <c r="B3834" t="s">
        <v>25186</v>
      </c>
      <c r="C3834" t="s">
        <v>26243</v>
      </c>
      <c r="D3834" s="4">
        <v>45794.229571759257</v>
      </c>
      <c r="E3834" s="4">
        <v>45794.75</v>
      </c>
      <c r="F3834" s="4">
        <v>45794.767361111109</v>
      </c>
      <c r="G3834" s="4"/>
      <c r="H3834" t="s">
        <v>3155</v>
      </c>
      <c r="I3834" t="s">
        <v>3175</v>
      </c>
      <c r="J3834">
        <v>0</v>
      </c>
      <c r="K3834" t="s">
        <v>3194</v>
      </c>
      <c r="L3834" t="s">
        <v>3245</v>
      </c>
      <c r="M3834" t="s">
        <v>549</v>
      </c>
      <c r="N3834" t="s">
        <v>550</v>
      </c>
      <c r="O3834" t="s">
        <v>136</v>
      </c>
      <c r="P3834" t="s">
        <v>283</v>
      </c>
      <c r="Q3834" t="s">
        <v>286</v>
      </c>
    </row>
    <row r="3835" spans="1:17">
      <c r="A3835" t="s">
        <v>26237</v>
      </c>
      <c r="B3835" t="s">
        <v>26238</v>
      </c>
      <c r="C3835" t="s">
        <v>26244</v>
      </c>
      <c r="D3835" s="4">
        <v>45794.225798611114</v>
      </c>
      <c r="E3835" s="4">
        <v>45794.75</v>
      </c>
      <c r="F3835" s="4">
        <v>45794.788194444445</v>
      </c>
      <c r="G3835" s="4"/>
      <c r="H3835" t="s">
        <v>3155</v>
      </c>
      <c r="I3835" t="s">
        <v>3156</v>
      </c>
      <c r="J3835">
        <v>0</v>
      </c>
      <c r="K3835" t="s">
        <v>3157</v>
      </c>
      <c r="L3835" t="s">
        <v>3245</v>
      </c>
      <c r="M3835" t="s">
        <v>549</v>
      </c>
      <c r="N3835" t="s">
        <v>550</v>
      </c>
      <c r="O3835" t="s">
        <v>136</v>
      </c>
      <c r="P3835" t="s">
        <v>283</v>
      </c>
      <c r="Q3835" t="s">
        <v>286</v>
      </c>
    </row>
    <row r="3836" spans="1:17">
      <c r="A3836" t="s">
        <v>26245</v>
      </c>
      <c r="B3836" t="s">
        <v>26246</v>
      </c>
      <c r="C3836" t="s">
        <v>26247</v>
      </c>
      <c r="D3836" s="4">
        <v>45794.219409722224</v>
      </c>
      <c r="E3836" s="4">
        <v>45796.333333333336</v>
      </c>
      <c r="F3836" s="4">
        <v>45796.350694444445</v>
      </c>
      <c r="G3836" s="4">
        <v>45796.332974537036</v>
      </c>
      <c r="H3836" t="s">
        <v>3155</v>
      </c>
      <c r="I3836" t="s">
        <v>3175</v>
      </c>
      <c r="J3836">
        <v>0</v>
      </c>
      <c r="K3836" t="s">
        <v>3157</v>
      </c>
      <c r="L3836" t="s">
        <v>3564</v>
      </c>
      <c r="M3836" t="s">
        <v>549</v>
      </c>
      <c r="N3836" t="s">
        <v>550</v>
      </c>
      <c r="O3836" t="s">
        <v>551</v>
      </c>
      <c r="P3836" t="s">
        <v>145</v>
      </c>
      <c r="Q3836" t="s">
        <v>225</v>
      </c>
    </row>
    <row r="3837" spans="1:17">
      <c r="A3837" t="s">
        <v>3440</v>
      </c>
      <c r="B3837" t="s">
        <v>26248</v>
      </c>
      <c r="C3837" t="s">
        <v>26249</v>
      </c>
      <c r="D3837" s="4">
        <v>45794.217106481483</v>
      </c>
      <c r="E3837" s="4">
        <v>45795.833333333336</v>
      </c>
      <c r="F3837" s="4">
        <v>45795.850694444445</v>
      </c>
      <c r="G3837" s="4">
        <v>45795.833009259259</v>
      </c>
      <c r="H3837" t="s">
        <v>3155</v>
      </c>
      <c r="I3837" t="s">
        <v>3171</v>
      </c>
      <c r="J3837">
        <v>1001</v>
      </c>
      <c r="K3837" t="s">
        <v>3157</v>
      </c>
      <c r="L3837" t="s">
        <v>3564</v>
      </c>
      <c r="M3837" t="s">
        <v>549</v>
      </c>
      <c r="N3837" t="s">
        <v>550</v>
      </c>
      <c r="O3837" t="s">
        <v>616</v>
      </c>
      <c r="P3837" t="s">
        <v>314</v>
      </c>
      <c r="Q3837" t="s">
        <v>318</v>
      </c>
    </row>
    <row r="3838" spans="1:17">
      <c r="A3838" t="s">
        <v>26250</v>
      </c>
      <c r="B3838" t="s">
        <v>26251</v>
      </c>
      <c r="C3838" t="s">
        <v>26252</v>
      </c>
      <c r="D3838" s="4">
        <v>45794.205775462964</v>
      </c>
      <c r="E3838" s="4">
        <v>45795.541666666664</v>
      </c>
      <c r="F3838" s="4">
        <v>45795.559027777781</v>
      </c>
      <c r="G3838" s="4"/>
      <c r="H3838" t="s">
        <v>3155</v>
      </c>
      <c r="I3838" t="s">
        <v>3184</v>
      </c>
      <c r="J3838">
        <v>1002</v>
      </c>
      <c r="K3838" t="s">
        <v>3157</v>
      </c>
      <c r="L3838" t="s">
        <v>3593</v>
      </c>
      <c r="M3838" t="s">
        <v>549</v>
      </c>
      <c r="N3838" t="s">
        <v>550</v>
      </c>
      <c r="O3838" t="s">
        <v>136</v>
      </c>
      <c r="P3838" t="s">
        <v>143</v>
      </c>
      <c r="Q3838" t="s">
        <v>301</v>
      </c>
    </row>
    <row r="3839" spans="1:17">
      <c r="A3839" t="s">
        <v>26253</v>
      </c>
      <c r="B3839" t="s">
        <v>26254</v>
      </c>
      <c r="C3839" t="s">
        <v>26255</v>
      </c>
      <c r="D3839" s="4">
        <v>45794.191817129627</v>
      </c>
      <c r="E3839" s="4">
        <v>45797.4375</v>
      </c>
      <c r="F3839" s="4">
        <v>45797.475694444445</v>
      </c>
      <c r="G3839" s="4"/>
      <c r="H3839" t="s">
        <v>3155</v>
      </c>
      <c r="I3839" t="s">
        <v>3209</v>
      </c>
      <c r="J3839">
        <v>0</v>
      </c>
      <c r="K3839" t="s">
        <v>3227</v>
      </c>
      <c r="L3839" t="s">
        <v>3593</v>
      </c>
      <c r="M3839" t="s">
        <v>549</v>
      </c>
      <c r="N3839" t="s">
        <v>550</v>
      </c>
      <c r="O3839" t="s">
        <v>136</v>
      </c>
      <c r="P3839" t="s">
        <v>143</v>
      </c>
      <c r="Q3839" t="s">
        <v>300</v>
      </c>
    </row>
    <row r="3840" spans="1:17">
      <c r="A3840" t="s">
        <v>26053</v>
      </c>
      <c r="B3840" t="s">
        <v>26256</v>
      </c>
      <c r="C3840" t="s">
        <v>26257</v>
      </c>
      <c r="D3840" s="4">
        <v>45794.185381944444</v>
      </c>
      <c r="E3840" s="4">
        <v>45796.416666666664</v>
      </c>
      <c r="F3840" s="4">
        <v>45796.434027777781</v>
      </c>
      <c r="G3840" s="4">
        <v>45796.413645833331</v>
      </c>
      <c r="H3840" t="s">
        <v>3155</v>
      </c>
      <c r="I3840" t="s">
        <v>3175</v>
      </c>
      <c r="J3840">
        <v>0</v>
      </c>
      <c r="K3840" t="s">
        <v>3157</v>
      </c>
      <c r="L3840" t="s">
        <v>3564</v>
      </c>
      <c r="M3840" t="s">
        <v>549</v>
      </c>
      <c r="N3840" t="s">
        <v>550</v>
      </c>
      <c r="O3840" t="s">
        <v>551</v>
      </c>
      <c r="P3840" t="s">
        <v>145</v>
      </c>
      <c r="Q3840" t="s">
        <v>228</v>
      </c>
    </row>
    <row r="3841" spans="1:17">
      <c r="A3841" t="s">
        <v>26258</v>
      </c>
      <c r="B3841" t="s">
        <v>26259</v>
      </c>
      <c r="C3841" t="s">
        <v>26260</v>
      </c>
      <c r="D3841" s="4">
        <v>45794.169722222221</v>
      </c>
      <c r="E3841" s="4">
        <v>45801.166666666664</v>
      </c>
      <c r="F3841" s="4">
        <v>45801.184027777781</v>
      </c>
      <c r="G3841" s="4"/>
      <c r="H3841" t="s">
        <v>3155</v>
      </c>
      <c r="I3841" t="s">
        <v>3171</v>
      </c>
      <c r="J3841">
        <v>1001</v>
      </c>
      <c r="K3841" t="s">
        <v>3157</v>
      </c>
      <c r="L3841" t="s">
        <v>3593</v>
      </c>
      <c r="M3841" t="s">
        <v>549</v>
      </c>
      <c r="N3841" t="s">
        <v>550</v>
      </c>
      <c r="O3841" t="s">
        <v>136</v>
      </c>
      <c r="P3841" t="s">
        <v>283</v>
      </c>
      <c r="Q3841" t="s">
        <v>285</v>
      </c>
    </row>
    <row r="3842" spans="1:17">
      <c r="A3842" t="s">
        <v>25189</v>
      </c>
      <c r="B3842" t="s">
        <v>25190</v>
      </c>
      <c r="C3842" t="s">
        <v>26261</v>
      </c>
      <c r="D3842" s="4">
        <v>45794.156226851854</v>
      </c>
      <c r="E3842" s="4">
        <v>45796.416666666664</v>
      </c>
      <c r="F3842" s="4">
        <v>45796.434027777781</v>
      </c>
      <c r="G3842" s="4"/>
      <c r="H3842" t="s">
        <v>3155</v>
      </c>
      <c r="I3842" t="s">
        <v>3171</v>
      </c>
      <c r="J3842">
        <v>1001</v>
      </c>
      <c r="K3842" t="s">
        <v>3157</v>
      </c>
      <c r="L3842" t="s">
        <v>3245</v>
      </c>
      <c r="M3842" t="s">
        <v>549</v>
      </c>
      <c r="N3842" t="s">
        <v>550</v>
      </c>
      <c r="O3842" t="s">
        <v>136</v>
      </c>
      <c r="P3842" t="s">
        <v>283</v>
      </c>
      <c r="Q3842" t="s">
        <v>284</v>
      </c>
    </row>
    <row r="3843" spans="1:17">
      <c r="A3843" t="s">
        <v>26262</v>
      </c>
      <c r="B3843" t="s">
        <v>26263</v>
      </c>
      <c r="C3843" t="s">
        <v>26264</v>
      </c>
      <c r="D3843" s="4">
        <v>45794.151504629626</v>
      </c>
      <c r="E3843" s="4">
        <v>45795.729166666664</v>
      </c>
      <c r="F3843" s="4">
        <v>45795.746527777781</v>
      </c>
      <c r="G3843" s="4"/>
      <c r="H3843" t="s">
        <v>3155</v>
      </c>
      <c r="I3843" t="s">
        <v>3184</v>
      </c>
      <c r="J3843">
        <v>1001</v>
      </c>
      <c r="K3843" t="s">
        <v>3157</v>
      </c>
      <c r="L3843" t="s">
        <v>3245</v>
      </c>
      <c r="M3843" t="s">
        <v>549</v>
      </c>
      <c r="N3843" t="s">
        <v>550</v>
      </c>
      <c r="O3843" t="s">
        <v>136</v>
      </c>
      <c r="P3843" t="s">
        <v>292</v>
      </c>
      <c r="Q3843" t="s">
        <v>295</v>
      </c>
    </row>
    <row r="3844" spans="1:17">
      <c r="A3844" t="s">
        <v>26202</v>
      </c>
      <c r="B3844" t="s">
        <v>26203</v>
      </c>
      <c r="C3844" t="s">
        <v>26265</v>
      </c>
      <c r="D3844" s="4">
        <v>45794.148935185185</v>
      </c>
      <c r="E3844" s="4">
        <v>45796.333333333336</v>
      </c>
      <c r="F3844" s="4">
        <v>45796.350694444445</v>
      </c>
      <c r="G3844" s="4"/>
      <c r="H3844" t="s">
        <v>3155</v>
      </c>
      <c r="I3844" t="s">
        <v>3171</v>
      </c>
      <c r="J3844">
        <v>0</v>
      </c>
      <c r="K3844" t="s">
        <v>3157</v>
      </c>
      <c r="L3844" t="s">
        <v>3245</v>
      </c>
      <c r="M3844" t="s">
        <v>549</v>
      </c>
      <c r="N3844" t="s">
        <v>550</v>
      </c>
      <c r="O3844" t="s">
        <v>136</v>
      </c>
      <c r="P3844" t="s">
        <v>283</v>
      </c>
      <c r="Q3844" t="s">
        <v>286</v>
      </c>
    </row>
    <row r="3845" spans="1:17">
      <c r="A3845" t="s">
        <v>26262</v>
      </c>
      <c r="B3845" t="s">
        <v>26263</v>
      </c>
      <c r="C3845" t="s">
        <v>26266</v>
      </c>
      <c r="D3845" s="4">
        <v>45794.137974537036</v>
      </c>
      <c r="E3845" s="4">
        <v>45795.729166666664</v>
      </c>
      <c r="F3845" s="4">
        <v>45795.746527777781</v>
      </c>
      <c r="G3845" s="4"/>
      <c r="H3845" t="s">
        <v>3155</v>
      </c>
      <c r="I3845" t="s">
        <v>3184</v>
      </c>
      <c r="J3845">
        <v>1001</v>
      </c>
      <c r="K3845" t="s">
        <v>3157</v>
      </c>
      <c r="L3845" t="s">
        <v>3245</v>
      </c>
      <c r="M3845" t="s">
        <v>549</v>
      </c>
      <c r="N3845" t="s">
        <v>550</v>
      </c>
      <c r="O3845" t="s">
        <v>136</v>
      </c>
      <c r="P3845" t="s">
        <v>292</v>
      </c>
      <c r="Q3845" t="s">
        <v>295</v>
      </c>
    </row>
    <row r="3846" spans="1:17">
      <c r="A3846" t="s">
        <v>26267</v>
      </c>
      <c r="B3846" t="s">
        <v>26268</v>
      </c>
      <c r="C3846" t="s">
        <v>26269</v>
      </c>
      <c r="D3846" s="4">
        <v>45794.137256944443</v>
      </c>
      <c r="E3846" s="4">
        <v>45798.354166666664</v>
      </c>
      <c r="F3846" s="4">
        <v>45798.392361111109</v>
      </c>
      <c r="G3846" s="4"/>
      <c r="H3846" t="s">
        <v>3155</v>
      </c>
      <c r="I3846" t="s">
        <v>3156</v>
      </c>
      <c r="J3846">
        <v>0</v>
      </c>
      <c r="K3846" t="s">
        <v>3194</v>
      </c>
      <c r="L3846" t="s">
        <v>3245</v>
      </c>
      <c r="M3846" t="s">
        <v>549</v>
      </c>
      <c r="N3846" t="s">
        <v>550</v>
      </c>
      <c r="O3846" t="s">
        <v>136</v>
      </c>
      <c r="P3846" t="s">
        <v>147</v>
      </c>
      <c r="Q3846" t="s">
        <v>259</v>
      </c>
    </row>
    <row r="3847" spans="1:17">
      <c r="A3847" t="s">
        <v>26267</v>
      </c>
      <c r="B3847" t="s">
        <v>26268</v>
      </c>
      <c r="C3847" t="s">
        <v>26270</v>
      </c>
      <c r="D3847" s="4">
        <v>45794.136493055557</v>
      </c>
      <c r="E3847" s="4">
        <v>45796.354166666664</v>
      </c>
      <c r="F3847" s="4">
        <v>45796.371527777781</v>
      </c>
      <c r="G3847" s="4"/>
      <c r="H3847" t="s">
        <v>3155</v>
      </c>
      <c r="I3847" t="s">
        <v>3171</v>
      </c>
      <c r="J3847">
        <v>0</v>
      </c>
      <c r="K3847" t="s">
        <v>3157</v>
      </c>
      <c r="L3847" t="s">
        <v>3245</v>
      </c>
      <c r="M3847" t="s">
        <v>549</v>
      </c>
      <c r="N3847" t="s">
        <v>550</v>
      </c>
      <c r="O3847" t="s">
        <v>136</v>
      </c>
      <c r="P3847" t="s">
        <v>147</v>
      </c>
      <c r="Q3847" t="s">
        <v>259</v>
      </c>
    </row>
    <row r="3848" spans="1:17">
      <c r="A3848" t="s">
        <v>26271</v>
      </c>
      <c r="B3848" t="s">
        <v>26272</v>
      </c>
      <c r="C3848" t="s">
        <v>26273</v>
      </c>
      <c r="D3848" s="4">
        <v>45794.126736111109</v>
      </c>
      <c r="E3848" s="4">
        <v>45794.5</v>
      </c>
      <c r="F3848" s="4">
        <v>45794.538194444445</v>
      </c>
      <c r="G3848" s="4"/>
      <c r="H3848" t="s">
        <v>3155</v>
      </c>
      <c r="I3848" t="s">
        <v>3209</v>
      </c>
      <c r="J3848">
        <v>0</v>
      </c>
      <c r="K3848" t="s">
        <v>3157</v>
      </c>
      <c r="L3848" t="s">
        <v>3245</v>
      </c>
      <c r="M3848" t="s">
        <v>549</v>
      </c>
      <c r="N3848" t="s">
        <v>550</v>
      </c>
      <c r="O3848" t="s">
        <v>616</v>
      </c>
      <c r="P3848" t="s">
        <v>314</v>
      </c>
      <c r="Q3848" t="s">
        <v>318</v>
      </c>
    </row>
    <row r="3849" spans="1:17">
      <c r="A3849" t="s">
        <v>26148</v>
      </c>
      <c r="B3849" t="s">
        <v>26149</v>
      </c>
      <c r="C3849" t="s">
        <v>26274</v>
      </c>
      <c r="D3849" s="4">
        <v>45794.118541666663</v>
      </c>
      <c r="E3849" s="4">
        <v>45796.416666666664</v>
      </c>
      <c r="F3849" s="4">
        <v>45796.434027777781</v>
      </c>
      <c r="G3849" s="4"/>
      <c r="H3849" t="s">
        <v>3155</v>
      </c>
      <c r="I3849" t="s">
        <v>3175</v>
      </c>
      <c r="J3849">
        <v>0</v>
      </c>
      <c r="K3849" t="s">
        <v>3157</v>
      </c>
      <c r="L3849" t="s">
        <v>3245</v>
      </c>
      <c r="M3849" t="s">
        <v>549</v>
      </c>
      <c r="N3849" t="s">
        <v>550</v>
      </c>
      <c r="O3849" t="s">
        <v>136</v>
      </c>
      <c r="P3849" t="s">
        <v>147</v>
      </c>
      <c r="Q3849" t="s">
        <v>253</v>
      </c>
    </row>
    <row r="3850" spans="1:17">
      <c r="A3850" t="s">
        <v>26275</v>
      </c>
      <c r="B3850" t="s">
        <v>26276</v>
      </c>
      <c r="C3850" t="s">
        <v>26277</v>
      </c>
      <c r="D3850" s="4">
        <v>45794.114016203705</v>
      </c>
      <c r="E3850" s="4">
        <v>45806.395833333336</v>
      </c>
      <c r="F3850" s="4">
        <v>45806.434027777781</v>
      </c>
      <c r="G3850" s="4"/>
      <c r="H3850" t="s">
        <v>3155</v>
      </c>
      <c r="I3850" t="s">
        <v>3209</v>
      </c>
      <c r="J3850">
        <v>0</v>
      </c>
      <c r="K3850" t="s">
        <v>3163</v>
      </c>
      <c r="L3850" t="s">
        <v>3245</v>
      </c>
      <c r="M3850" t="s">
        <v>549</v>
      </c>
      <c r="N3850" t="s">
        <v>550</v>
      </c>
      <c r="O3850" t="s">
        <v>616</v>
      </c>
      <c r="P3850" t="s">
        <v>626</v>
      </c>
      <c r="Q3850" t="s">
        <v>3366</v>
      </c>
    </row>
    <row r="3851" spans="1:17">
      <c r="A3851" t="s">
        <v>26278</v>
      </c>
      <c r="B3851" t="s">
        <v>26279</v>
      </c>
      <c r="C3851" t="s">
        <v>26280</v>
      </c>
      <c r="D3851" s="4">
        <v>45794.106122685182</v>
      </c>
      <c r="E3851" s="4">
        <v>45796.375</v>
      </c>
      <c r="F3851" s="4">
        <v>45796.392361111109</v>
      </c>
      <c r="G3851" s="4">
        <v>45796.382986111108</v>
      </c>
      <c r="H3851" t="s">
        <v>3155</v>
      </c>
      <c r="I3851" t="s">
        <v>3184</v>
      </c>
      <c r="J3851">
        <v>0</v>
      </c>
      <c r="K3851" t="s">
        <v>3157</v>
      </c>
      <c r="L3851" t="s">
        <v>3564</v>
      </c>
      <c r="M3851" t="s">
        <v>549</v>
      </c>
      <c r="N3851" t="s">
        <v>550</v>
      </c>
      <c r="O3851" t="s">
        <v>551</v>
      </c>
      <c r="P3851" t="s">
        <v>145</v>
      </c>
      <c r="Q3851" t="s">
        <v>217</v>
      </c>
    </row>
    <row r="3852" spans="1:17">
      <c r="A3852" t="s">
        <v>26281</v>
      </c>
      <c r="B3852" t="s">
        <v>26282</v>
      </c>
      <c r="C3852" t="s">
        <v>26283</v>
      </c>
      <c r="D3852" s="4">
        <v>45794.099039351851</v>
      </c>
      <c r="E3852" s="4">
        <v>45798.666666666664</v>
      </c>
      <c r="F3852" s="4">
        <v>45798.684027777781</v>
      </c>
      <c r="G3852" s="4"/>
      <c r="H3852" t="s">
        <v>3155</v>
      </c>
      <c r="I3852" t="s">
        <v>3184</v>
      </c>
      <c r="J3852">
        <v>0</v>
      </c>
      <c r="K3852" t="s">
        <v>3157</v>
      </c>
      <c r="L3852" t="s">
        <v>3245</v>
      </c>
      <c r="M3852" t="s">
        <v>549</v>
      </c>
      <c r="N3852" t="s">
        <v>550</v>
      </c>
      <c r="O3852" t="s">
        <v>616</v>
      </c>
      <c r="P3852" t="s">
        <v>314</v>
      </c>
      <c r="Q3852" t="s">
        <v>323</v>
      </c>
    </row>
    <row r="3853" spans="1:17">
      <c r="A3853" t="s">
        <v>26284</v>
      </c>
      <c r="B3853" t="s">
        <v>26285</v>
      </c>
      <c r="C3853" t="s">
        <v>26286</v>
      </c>
      <c r="D3853" s="4">
        <v>45794.097210648149</v>
      </c>
      <c r="E3853" s="4">
        <v>45807.895833333336</v>
      </c>
      <c r="F3853" s="4">
        <v>45807.934027777781</v>
      </c>
      <c r="G3853" s="4"/>
      <c r="H3853" t="s">
        <v>3155</v>
      </c>
      <c r="I3853" t="s">
        <v>3209</v>
      </c>
      <c r="J3853">
        <v>0</v>
      </c>
      <c r="K3853" t="s">
        <v>3227</v>
      </c>
      <c r="L3853" t="s">
        <v>3245</v>
      </c>
      <c r="M3853" t="s">
        <v>549</v>
      </c>
      <c r="N3853" t="s">
        <v>550</v>
      </c>
      <c r="O3853" t="s">
        <v>136</v>
      </c>
      <c r="P3853" t="s">
        <v>147</v>
      </c>
      <c r="Q3853" t="s">
        <v>21124</v>
      </c>
    </row>
    <row r="3854" spans="1:17">
      <c r="A3854" t="s">
        <v>26287</v>
      </c>
      <c r="B3854" t="s">
        <v>26288</v>
      </c>
      <c r="C3854" t="s">
        <v>26289</v>
      </c>
      <c r="D3854" s="4">
        <v>45794.093136574076</v>
      </c>
      <c r="E3854" s="4">
        <v>45794.75</v>
      </c>
      <c r="F3854" s="4">
        <v>45794.788194444445</v>
      </c>
      <c r="G3854" s="4"/>
      <c r="H3854" t="s">
        <v>3155</v>
      </c>
      <c r="I3854" t="s">
        <v>3209</v>
      </c>
      <c r="J3854">
        <v>0</v>
      </c>
      <c r="K3854" t="s">
        <v>3157</v>
      </c>
      <c r="L3854" t="s">
        <v>3593</v>
      </c>
      <c r="M3854" t="s">
        <v>549</v>
      </c>
      <c r="N3854" t="s">
        <v>550</v>
      </c>
      <c r="O3854" t="s">
        <v>136</v>
      </c>
      <c r="P3854" t="s">
        <v>292</v>
      </c>
      <c r="Q3854" t="s">
        <v>295</v>
      </c>
    </row>
    <row r="3855" spans="1:17">
      <c r="A3855" t="s">
        <v>26290</v>
      </c>
      <c r="B3855" t="s">
        <v>26291</v>
      </c>
      <c r="C3855" t="s">
        <v>26292</v>
      </c>
      <c r="D3855" s="4">
        <v>45794.086527777778</v>
      </c>
      <c r="E3855" s="4">
        <v>45796.416666666664</v>
      </c>
      <c r="F3855" s="4">
        <v>45796.454861111109</v>
      </c>
      <c r="G3855" s="4">
        <v>45796.417881944442</v>
      </c>
      <c r="H3855" t="s">
        <v>3155</v>
      </c>
      <c r="I3855" t="s">
        <v>3209</v>
      </c>
      <c r="J3855">
        <v>0</v>
      </c>
      <c r="K3855" t="s">
        <v>3227</v>
      </c>
      <c r="L3855" t="s">
        <v>3564</v>
      </c>
      <c r="M3855" t="s">
        <v>549</v>
      </c>
      <c r="N3855" t="s">
        <v>550</v>
      </c>
      <c r="O3855" t="s">
        <v>616</v>
      </c>
      <c r="P3855" t="s">
        <v>314</v>
      </c>
      <c r="Q3855" t="s">
        <v>318</v>
      </c>
    </row>
    <row r="3856" spans="1:17">
      <c r="A3856" t="s">
        <v>26278</v>
      </c>
      <c r="B3856" t="s">
        <v>26279</v>
      </c>
      <c r="C3856" t="s">
        <v>26293</v>
      </c>
      <c r="D3856" s="4">
        <v>45794.084699074076</v>
      </c>
      <c r="E3856" s="4">
        <v>45795.625</v>
      </c>
      <c r="F3856" s="4">
        <v>45795.642361111109</v>
      </c>
      <c r="G3856" s="4"/>
      <c r="H3856" t="s">
        <v>3155</v>
      </c>
      <c r="I3856" t="s">
        <v>3184</v>
      </c>
      <c r="J3856">
        <v>0</v>
      </c>
      <c r="K3856" t="s">
        <v>3157</v>
      </c>
      <c r="L3856" t="s">
        <v>3245</v>
      </c>
      <c r="M3856" t="s">
        <v>549</v>
      </c>
      <c r="N3856" t="s">
        <v>550</v>
      </c>
      <c r="O3856" t="s">
        <v>551</v>
      </c>
      <c r="P3856" t="s">
        <v>145</v>
      </c>
      <c r="Q3856" t="s">
        <v>217</v>
      </c>
    </row>
    <row r="3857" spans="1:17">
      <c r="A3857" t="s">
        <v>26294</v>
      </c>
      <c r="B3857" t="s">
        <v>26295</v>
      </c>
      <c r="C3857" t="s">
        <v>26296</v>
      </c>
      <c r="D3857" s="4">
        <v>45794.07916666667</v>
      </c>
      <c r="E3857" s="4">
        <v>45794.916666666664</v>
      </c>
      <c r="F3857" s="4">
        <v>45794.934027777781</v>
      </c>
      <c r="G3857" s="4"/>
      <c r="H3857" t="s">
        <v>3155</v>
      </c>
      <c r="I3857" t="s">
        <v>3291</v>
      </c>
      <c r="J3857">
        <v>0</v>
      </c>
      <c r="K3857" t="s">
        <v>3194</v>
      </c>
      <c r="L3857" t="s">
        <v>3593</v>
      </c>
      <c r="M3857" t="s">
        <v>549</v>
      </c>
      <c r="N3857" t="s">
        <v>550</v>
      </c>
      <c r="O3857" t="s">
        <v>616</v>
      </c>
      <c r="P3857" t="s">
        <v>626</v>
      </c>
      <c r="Q3857" t="s">
        <v>3366</v>
      </c>
    </row>
    <row r="3858" spans="1:17">
      <c r="A3858" t="s">
        <v>26297</v>
      </c>
      <c r="B3858" t="s">
        <v>26298</v>
      </c>
      <c r="C3858" t="s">
        <v>26299</v>
      </c>
      <c r="D3858" s="4">
        <v>45794.077673611115</v>
      </c>
      <c r="E3858" s="4">
        <v>45794.833333333336</v>
      </c>
      <c r="F3858" s="4">
        <v>45794.871527777781</v>
      </c>
      <c r="G3858" s="4">
        <v>45794.824131944442</v>
      </c>
      <c r="H3858" t="s">
        <v>3155</v>
      </c>
      <c r="I3858" t="s">
        <v>3156</v>
      </c>
      <c r="J3858">
        <v>0</v>
      </c>
      <c r="K3858" t="s">
        <v>3157</v>
      </c>
      <c r="L3858" t="s">
        <v>3564</v>
      </c>
      <c r="M3858" t="s">
        <v>549</v>
      </c>
      <c r="N3858" t="s">
        <v>550</v>
      </c>
      <c r="O3858" t="s">
        <v>551</v>
      </c>
      <c r="P3858" t="s">
        <v>141</v>
      </c>
      <c r="Q3858" t="s">
        <v>238</v>
      </c>
    </row>
    <row r="3859" spans="1:17">
      <c r="A3859" t="s">
        <v>26300</v>
      </c>
      <c r="B3859" t="s">
        <v>26301</v>
      </c>
      <c r="C3859" t="s">
        <v>26302</v>
      </c>
      <c r="D3859" s="4">
        <v>45794.057615740741</v>
      </c>
      <c r="E3859" s="4">
        <v>45794.416666666664</v>
      </c>
      <c r="F3859" s="4">
        <v>45794.454861111109</v>
      </c>
      <c r="G3859" s="4"/>
      <c r="H3859" t="s">
        <v>3155</v>
      </c>
      <c r="I3859" t="s">
        <v>3209</v>
      </c>
      <c r="J3859">
        <v>0</v>
      </c>
      <c r="K3859" t="s">
        <v>3227</v>
      </c>
      <c r="L3859" t="s">
        <v>3593</v>
      </c>
      <c r="M3859" t="s">
        <v>549</v>
      </c>
      <c r="N3859" t="s">
        <v>550</v>
      </c>
      <c r="O3859" t="s">
        <v>136</v>
      </c>
      <c r="P3859" t="s">
        <v>292</v>
      </c>
      <c r="Q3859" t="s">
        <v>293</v>
      </c>
    </row>
    <row r="3860" spans="1:17">
      <c r="A3860" t="s">
        <v>26303</v>
      </c>
      <c r="B3860" t="s">
        <v>26304</v>
      </c>
      <c r="C3860" t="s">
        <v>26305</v>
      </c>
      <c r="D3860" s="4">
        <v>45794.051261574074</v>
      </c>
      <c r="E3860" s="4">
        <v>45795.770833333336</v>
      </c>
      <c r="F3860" s="4">
        <v>45795.788194444445</v>
      </c>
      <c r="G3860" s="4">
        <v>45795.770868055559</v>
      </c>
      <c r="H3860" t="s">
        <v>3155</v>
      </c>
      <c r="I3860" t="s">
        <v>3162</v>
      </c>
      <c r="J3860">
        <v>0</v>
      </c>
      <c r="K3860" t="s">
        <v>3295</v>
      </c>
      <c r="L3860" t="s">
        <v>3564</v>
      </c>
      <c r="M3860" t="s">
        <v>549</v>
      </c>
      <c r="N3860" t="s">
        <v>550</v>
      </c>
      <c r="O3860" t="s">
        <v>1923</v>
      </c>
      <c r="P3860" t="s">
        <v>1924</v>
      </c>
      <c r="Q3860" t="s">
        <v>3394</v>
      </c>
    </row>
    <row r="3861" spans="1:17">
      <c r="A3861" t="s">
        <v>26306</v>
      </c>
      <c r="B3861" t="s">
        <v>26307</v>
      </c>
      <c r="C3861" t="s">
        <v>26308</v>
      </c>
      <c r="D3861" s="4">
        <v>45794.047812500001</v>
      </c>
      <c r="E3861" s="4">
        <v>45831.416666666664</v>
      </c>
      <c r="F3861" s="4">
        <v>45831.434027777781</v>
      </c>
      <c r="G3861" s="4"/>
      <c r="H3861" t="s">
        <v>3155</v>
      </c>
      <c r="I3861" t="s">
        <v>3162</v>
      </c>
      <c r="J3861">
        <v>0</v>
      </c>
      <c r="K3861" t="s">
        <v>3379</v>
      </c>
      <c r="L3861" t="s">
        <v>3158</v>
      </c>
      <c r="M3861" t="s">
        <v>549</v>
      </c>
      <c r="N3861" t="s">
        <v>550</v>
      </c>
      <c r="O3861" t="s">
        <v>1923</v>
      </c>
      <c r="P3861" t="s">
        <v>1924</v>
      </c>
      <c r="Q3861" t="s">
        <v>3394</v>
      </c>
    </row>
    <row r="3862" spans="1:17">
      <c r="A3862" t="s">
        <v>26309</v>
      </c>
      <c r="B3862" t="s">
        <v>26310</v>
      </c>
      <c r="C3862" t="s">
        <v>26311</v>
      </c>
      <c r="D3862" s="4">
        <v>45794.035775462966</v>
      </c>
      <c r="E3862" s="4">
        <v>45795.708333333336</v>
      </c>
      <c r="F3862" s="4">
        <v>45795.725694444445</v>
      </c>
      <c r="G3862" s="4"/>
      <c r="H3862" t="s">
        <v>3155</v>
      </c>
      <c r="I3862" t="s">
        <v>3184</v>
      </c>
      <c r="J3862">
        <v>0</v>
      </c>
      <c r="K3862" t="s">
        <v>3157</v>
      </c>
      <c r="L3862" t="s">
        <v>3593</v>
      </c>
      <c r="M3862" t="s">
        <v>549</v>
      </c>
      <c r="N3862" t="s">
        <v>550</v>
      </c>
      <c r="O3862" t="s">
        <v>136</v>
      </c>
      <c r="P3862" t="s">
        <v>264</v>
      </c>
      <c r="Q3862" t="s">
        <v>265</v>
      </c>
    </row>
    <row r="3863" spans="1:17">
      <c r="A3863" t="s">
        <v>26312</v>
      </c>
      <c r="B3863" t="s">
        <v>26313</v>
      </c>
      <c r="C3863" t="s">
        <v>26314</v>
      </c>
      <c r="D3863" s="4">
        <v>45794.02753472222</v>
      </c>
      <c r="E3863" s="4">
        <v>45795.145833333336</v>
      </c>
      <c r="F3863" s="4">
        <v>45795.163194444445</v>
      </c>
      <c r="G3863" s="4"/>
      <c r="H3863" t="s">
        <v>3155</v>
      </c>
      <c r="I3863" t="s">
        <v>3184</v>
      </c>
      <c r="J3863">
        <v>1</v>
      </c>
      <c r="K3863" t="s">
        <v>3227</v>
      </c>
      <c r="L3863" t="s">
        <v>3593</v>
      </c>
      <c r="M3863" t="s">
        <v>549</v>
      </c>
      <c r="N3863" t="s">
        <v>550</v>
      </c>
      <c r="O3863" t="s">
        <v>136</v>
      </c>
      <c r="P3863" t="s">
        <v>264</v>
      </c>
      <c r="Q3863" t="s">
        <v>266</v>
      </c>
    </row>
    <row r="3864" spans="1:17">
      <c r="A3864" t="s">
        <v>26179</v>
      </c>
      <c r="B3864" t="s">
        <v>26315</v>
      </c>
      <c r="C3864" t="s">
        <v>26316</v>
      </c>
      <c r="D3864" s="4">
        <v>45794.025069444448</v>
      </c>
      <c r="E3864" s="4">
        <v>45795.645833333336</v>
      </c>
      <c r="F3864" s="4">
        <v>45795.663194444445</v>
      </c>
      <c r="G3864" s="4">
        <v>45795.646620370368</v>
      </c>
      <c r="H3864" t="s">
        <v>3155</v>
      </c>
      <c r="I3864" t="s">
        <v>3162</v>
      </c>
      <c r="J3864">
        <v>0</v>
      </c>
      <c r="K3864" t="s">
        <v>3358</v>
      </c>
      <c r="L3864" t="s">
        <v>3564</v>
      </c>
      <c r="M3864" t="s">
        <v>549</v>
      </c>
      <c r="N3864" t="s">
        <v>550</v>
      </c>
      <c r="O3864" t="s">
        <v>1923</v>
      </c>
      <c r="P3864" t="s">
        <v>1924</v>
      </c>
      <c r="Q3864" t="s">
        <v>3359</v>
      </c>
    </row>
    <row r="3865" spans="1:17">
      <c r="A3865" t="s">
        <v>26317</v>
      </c>
      <c r="B3865" t="s">
        <v>26318</v>
      </c>
      <c r="C3865" t="s">
        <v>26319</v>
      </c>
      <c r="D3865" s="4">
        <v>45794.016944444447</v>
      </c>
      <c r="E3865" s="4">
        <v>45806.666666666664</v>
      </c>
      <c r="F3865" s="4">
        <v>45806.704861111109</v>
      </c>
      <c r="G3865" s="4"/>
      <c r="H3865" t="s">
        <v>3155</v>
      </c>
      <c r="I3865" t="s">
        <v>3209</v>
      </c>
      <c r="J3865">
        <v>0</v>
      </c>
      <c r="K3865" t="s">
        <v>3227</v>
      </c>
      <c r="L3865" t="s">
        <v>3158</v>
      </c>
      <c r="M3865" t="s">
        <v>549</v>
      </c>
      <c r="N3865" t="s">
        <v>550</v>
      </c>
      <c r="O3865" t="s">
        <v>136</v>
      </c>
      <c r="P3865" t="s">
        <v>139</v>
      </c>
      <c r="Q3865" t="s">
        <v>272</v>
      </c>
    </row>
    <row r="3866" spans="1:17">
      <c r="A3866" t="s">
        <v>26320</v>
      </c>
      <c r="B3866" t="s">
        <v>26321</v>
      </c>
      <c r="C3866" t="s">
        <v>26322</v>
      </c>
      <c r="D3866" s="4">
        <v>45794.014814814815</v>
      </c>
      <c r="E3866" s="4">
        <v>45797.291666666664</v>
      </c>
      <c r="F3866" s="4">
        <v>45797.309027777781</v>
      </c>
      <c r="G3866" s="4">
        <v>45797.291203703702</v>
      </c>
      <c r="H3866" t="s">
        <v>3155</v>
      </c>
      <c r="I3866" t="s">
        <v>3162</v>
      </c>
      <c r="J3866">
        <v>0</v>
      </c>
      <c r="K3866" t="s">
        <v>3358</v>
      </c>
      <c r="L3866" t="s">
        <v>3564</v>
      </c>
      <c r="M3866" t="s">
        <v>549</v>
      </c>
      <c r="N3866" t="s">
        <v>550</v>
      </c>
      <c r="O3866" t="s">
        <v>1923</v>
      </c>
      <c r="P3866" t="s">
        <v>1924</v>
      </c>
      <c r="Q3866" t="s">
        <v>3359</v>
      </c>
    </row>
    <row r="3867" spans="1:17">
      <c r="A3867" t="s">
        <v>26323</v>
      </c>
      <c r="B3867" t="s">
        <v>26324</v>
      </c>
      <c r="C3867" t="s">
        <v>26325</v>
      </c>
      <c r="D3867" s="4">
        <v>45794.01295138889</v>
      </c>
      <c r="E3867" s="4">
        <v>45794.625</v>
      </c>
      <c r="F3867" s="4">
        <v>45794.642361111109</v>
      </c>
      <c r="G3867" s="4"/>
      <c r="H3867" t="s">
        <v>3155</v>
      </c>
      <c r="I3867" t="s">
        <v>3184</v>
      </c>
      <c r="J3867">
        <v>0</v>
      </c>
      <c r="K3867" t="s">
        <v>3157</v>
      </c>
      <c r="L3867" t="s">
        <v>3593</v>
      </c>
      <c r="M3867" t="s">
        <v>549</v>
      </c>
      <c r="N3867" t="s">
        <v>550</v>
      </c>
      <c r="O3867" t="s">
        <v>616</v>
      </c>
      <c r="P3867" t="s">
        <v>314</v>
      </c>
      <c r="Q3867" t="s">
        <v>320</v>
      </c>
    </row>
    <row r="3868" spans="1:17">
      <c r="A3868" t="s">
        <v>6672</v>
      </c>
      <c r="B3868" t="s">
        <v>6673</v>
      </c>
      <c r="C3868" t="s">
        <v>26326</v>
      </c>
      <c r="D3868" s="4">
        <v>45794.012499999997</v>
      </c>
      <c r="E3868" s="4">
        <v>45794.895833333336</v>
      </c>
      <c r="F3868" s="4">
        <v>45794.913194444445</v>
      </c>
      <c r="G3868" s="4"/>
      <c r="H3868" t="s">
        <v>3155</v>
      </c>
      <c r="I3868" t="s">
        <v>3402</v>
      </c>
      <c r="J3868">
        <v>1002</v>
      </c>
      <c r="K3868" t="s">
        <v>3403</v>
      </c>
      <c r="L3868" t="s">
        <v>3245</v>
      </c>
      <c r="M3868" t="s">
        <v>549</v>
      </c>
      <c r="N3868" t="s">
        <v>550</v>
      </c>
      <c r="O3868" t="s">
        <v>136</v>
      </c>
      <c r="P3868" t="s">
        <v>283</v>
      </c>
      <c r="Q3868" t="s">
        <v>285</v>
      </c>
    </row>
    <row r="3869" spans="1:17">
      <c r="A3869" t="s">
        <v>26327</v>
      </c>
      <c r="B3869" t="s">
        <v>26328</v>
      </c>
      <c r="C3869" t="s">
        <v>26329</v>
      </c>
      <c r="D3869" s="4">
        <v>45794.012418981481</v>
      </c>
      <c r="E3869" s="4">
        <v>45795.729166666664</v>
      </c>
      <c r="F3869" s="4">
        <v>45795.746527777781</v>
      </c>
      <c r="G3869" s="4"/>
      <c r="H3869" t="s">
        <v>3155</v>
      </c>
      <c r="I3869" t="s">
        <v>3162</v>
      </c>
      <c r="J3869">
        <v>0</v>
      </c>
      <c r="K3869" t="s">
        <v>3420</v>
      </c>
      <c r="L3869" t="s">
        <v>3245</v>
      </c>
      <c r="M3869" t="s">
        <v>549</v>
      </c>
      <c r="N3869" t="s">
        <v>550</v>
      </c>
      <c r="O3869" t="s">
        <v>1923</v>
      </c>
      <c r="P3869" t="s">
        <v>1924</v>
      </c>
      <c r="Q3869" t="s">
        <v>3359</v>
      </c>
    </row>
    <row r="3870" spans="1:17">
      <c r="A3870" t="s">
        <v>26330</v>
      </c>
      <c r="B3870" t="s">
        <v>26331</v>
      </c>
      <c r="C3870" t="s">
        <v>26332</v>
      </c>
      <c r="D3870" s="4">
        <v>45794.009016203701</v>
      </c>
      <c r="E3870" s="4">
        <v>45796.875</v>
      </c>
      <c r="F3870" s="4">
        <v>45796.913194444445</v>
      </c>
      <c r="G3870" s="4">
        <v>45796.875358796293</v>
      </c>
      <c r="H3870" t="s">
        <v>3155</v>
      </c>
      <c r="I3870" t="s">
        <v>3156</v>
      </c>
      <c r="J3870">
        <v>0</v>
      </c>
      <c r="K3870" t="s">
        <v>3157</v>
      </c>
      <c r="L3870" t="s">
        <v>3564</v>
      </c>
      <c r="M3870" t="s">
        <v>549</v>
      </c>
      <c r="N3870" t="s">
        <v>559</v>
      </c>
      <c r="O3870" t="s">
        <v>469</v>
      </c>
      <c r="P3870" t="s">
        <v>180</v>
      </c>
      <c r="Q3870" t="s">
        <v>186</v>
      </c>
    </row>
    <row r="3871" spans="1:17">
      <c r="A3871" t="s">
        <v>26333</v>
      </c>
      <c r="B3871" t="s">
        <v>26334</v>
      </c>
      <c r="C3871" t="s">
        <v>26335</v>
      </c>
      <c r="D3871" s="4">
        <v>45794.008923611109</v>
      </c>
      <c r="E3871" s="4">
        <v>45794.854166666664</v>
      </c>
      <c r="F3871" s="4">
        <v>45794.892361111109</v>
      </c>
      <c r="G3871" s="4">
        <v>45794.85297453704</v>
      </c>
      <c r="H3871" t="s">
        <v>3155</v>
      </c>
      <c r="I3871" t="s">
        <v>3156</v>
      </c>
      <c r="J3871">
        <v>0</v>
      </c>
      <c r="K3871" t="s">
        <v>3157</v>
      </c>
      <c r="L3871" t="s">
        <v>3564</v>
      </c>
      <c r="M3871" t="s">
        <v>549</v>
      </c>
      <c r="N3871" t="s">
        <v>550</v>
      </c>
      <c r="O3871" t="s">
        <v>551</v>
      </c>
      <c r="P3871" t="s">
        <v>242</v>
      </c>
      <c r="Q3871" t="s">
        <v>245</v>
      </c>
    </row>
    <row r="3872" spans="1:17">
      <c r="A3872" t="s">
        <v>25325</v>
      </c>
      <c r="B3872" t="s">
        <v>25326</v>
      </c>
      <c r="C3872" t="s">
        <v>26336</v>
      </c>
      <c r="D3872" s="4">
        <v>45794.007835648146</v>
      </c>
      <c r="E3872" s="4">
        <v>45796.25</v>
      </c>
      <c r="F3872" s="4">
        <v>45796.267361111109</v>
      </c>
      <c r="G3872" s="4"/>
      <c r="H3872" t="s">
        <v>3155</v>
      </c>
      <c r="I3872" t="s">
        <v>3162</v>
      </c>
      <c r="J3872">
        <v>0</v>
      </c>
      <c r="K3872" t="s">
        <v>3358</v>
      </c>
      <c r="L3872" t="s">
        <v>3245</v>
      </c>
      <c r="M3872" t="s">
        <v>549</v>
      </c>
      <c r="N3872" t="s">
        <v>550</v>
      </c>
      <c r="O3872" t="s">
        <v>1923</v>
      </c>
      <c r="P3872" t="s">
        <v>1924</v>
      </c>
      <c r="Q3872" t="s">
        <v>3199</v>
      </c>
    </row>
    <row r="3873" spans="1:17">
      <c r="A3873" t="s">
        <v>26038</v>
      </c>
      <c r="B3873" t="s">
        <v>26039</v>
      </c>
      <c r="C3873" t="s">
        <v>26337</v>
      </c>
      <c r="D3873" s="4">
        <v>45794.004710648151</v>
      </c>
      <c r="E3873" s="4">
        <v>45796.375</v>
      </c>
      <c r="F3873" s="4">
        <v>45796.413194444445</v>
      </c>
      <c r="G3873" s="4"/>
      <c r="H3873" t="s">
        <v>3155</v>
      </c>
      <c r="I3873" t="s">
        <v>3156</v>
      </c>
      <c r="J3873">
        <v>0</v>
      </c>
      <c r="K3873" t="s">
        <v>3157</v>
      </c>
      <c r="L3873" t="s">
        <v>3245</v>
      </c>
      <c r="M3873" t="s">
        <v>549</v>
      </c>
      <c r="N3873" t="s">
        <v>550</v>
      </c>
      <c r="O3873" t="s">
        <v>551</v>
      </c>
      <c r="P3873" t="s">
        <v>145</v>
      </c>
      <c r="Q3873" t="s">
        <v>216</v>
      </c>
    </row>
    <row r="3874" spans="1:17">
      <c r="A3874" t="s">
        <v>24076</v>
      </c>
      <c r="B3874" t="s">
        <v>24077</v>
      </c>
      <c r="C3874" t="s">
        <v>26338</v>
      </c>
      <c r="D3874" s="4">
        <v>45794.000879629632</v>
      </c>
      <c r="E3874" s="4">
        <v>45797.229166666664</v>
      </c>
      <c r="F3874" s="4">
        <v>45797.267361111109</v>
      </c>
      <c r="G3874" s="4"/>
      <c r="H3874" t="s">
        <v>3155</v>
      </c>
      <c r="I3874" t="s">
        <v>3240</v>
      </c>
      <c r="J3874">
        <v>0</v>
      </c>
      <c r="K3874" t="s">
        <v>3157</v>
      </c>
      <c r="L3874" t="s">
        <v>3245</v>
      </c>
      <c r="M3874" t="s">
        <v>549</v>
      </c>
      <c r="N3874" t="s">
        <v>550</v>
      </c>
      <c r="O3874" t="s">
        <v>136</v>
      </c>
      <c r="P3874" t="s">
        <v>147</v>
      </c>
      <c r="Q3874" t="s">
        <v>253</v>
      </c>
    </row>
    <row r="3875" spans="1:17">
      <c r="A3875" t="s">
        <v>25236</v>
      </c>
      <c r="B3875" t="s">
        <v>25237</v>
      </c>
      <c r="C3875" t="s">
        <v>26339</v>
      </c>
      <c r="D3875" s="4">
        <v>45793.99832175926</v>
      </c>
      <c r="E3875" s="4">
        <v>45795.791666666664</v>
      </c>
      <c r="F3875" s="4">
        <v>45795.809027777781</v>
      </c>
      <c r="G3875" s="4"/>
      <c r="H3875" t="s">
        <v>3155</v>
      </c>
      <c r="I3875" t="s">
        <v>3175</v>
      </c>
      <c r="J3875">
        <v>0</v>
      </c>
      <c r="K3875" t="s">
        <v>3157</v>
      </c>
      <c r="L3875" t="s">
        <v>3245</v>
      </c>
      <c r="M3875" t="s">
        <v>549</v>
      </c>
      <c r="N3875" t="s">
        <v>550</v>
      </c>
      <c r="O3875" t="s">
        <v>136</v>
      </c>
      <c r="P3875" t="s">
        <v>292</v>
      </c>
      <c r="Q3875" t="s">
        <v>295</v>
      </c>
    </row>
    <row r="3876" spans="1:17">
      <c r="A3876" t="s">
        <v>21063</v>
      </c>
      <c r="B3876" t="s">
        <v>21064</v>
      </c>
      <c r="C3876" t="s">
        <v>26340</v>
      </c>
      <c r="D3876" s="4">
        <v>45793.995312500003</v>
      </c>
      <c r="E3876" s="4">
        <v>45795.416666666664</v>
      </c>
      <c r="F3876" s="4">
        <v>45795.434027777781</v>
      </c>
      <c r="G3876" s="4"/>
      <c r="H3876" t="s">
        <v>3155</v>
      </c>
      <c r="I3876" t="s">
        <v>3222</v>
      </c>
      <c r="J3876">
        <v>1</v>
      </c>
      <c r="K3876" t="s">
        <v>3223</v>
      </c>
      <c r="L3876" t="s">
        <v>3593</v>
      </c>
      <c r="M3876" t="s">
        <v>549</v>
      </c>
      <c r="N3876" t="s">
        <v>559</v>
      </c>
      <c r="O3876" t="s">
        <v>469</v>
      </c>
      <c r="P3876" t="s">
        <v>180</v>
      </c>
      <c r="Q3876" t="s">
        <v>187</v>
      </c>
    </row>
    <row r="3877" spans="1:17">
      <c r="A3877" t="s">
        <v>26341</v>
      </c>
      <c r="B3877" t="s">
        <v>26342</v>
      </c>
      <c r="C3877" t="s">
        <v>26343</v>
      </c>
      <c r="D3877" s="4">
        <v>45793.987824074073</v>
      </c>
      <c r="E3877" s="4">
        <v>45803.333333333336</v>
      </c>
      <c r="F3877" s="4">
        <v>45803.350694444445</v>
      </c>
      <c r="G3877" s="4"/>
      <c r="H3877" t="s">
        <v>3155</v>
      </c>
      <c r="I3877" t="s">
        <v>3171</v>
      </c>
      <c r="J3877">
        <v>1002</v>
      </c>
      <c r="K3877" t="s">
        <v>3157</v>
      </c>
      <c r="L3877" t="s">
        <v>3245</v>
      </c>
      <c r="M3877" t="s">
        <v>549</v>
      </c>
      <c r="N3877" t="s">
        <v>550</v>
      </c>
      <c r="O3877" t="s">
        <v>551</v>
      </c>
      <c r="P3877" t="s">
        <v>149</v>
      </c>
      <c r="Q3877" t="s">
        <v>205</v>
      </c>
    </row>
    <row r="3878" spans="1:17">
      <c r="A3878" t="s">
        <v>25671</v>
      </c>
      <c r="B3878" t="s">
        <v>25672</v>
      </c>
      <c r="C3878" t="s">
        <v>26344</v>
      </c>
      <c r="D3878" s="4">
        <v>45793.985868055555</v>
      </c>
      <c r="E3878" s="4">
        <v>45795.229166666664</v>
      </c>
      <c r="F3878" s="4">
        <v>45795.246527777781</v>
      </c>
      <c r="G3878" s="4"/>
      <c r="H3878" t="s">
        <v>3155</v>
      </c>
      <c r="I3878" t="s">
        <v>3162</v>
      </c>
      <c r="J3878">
        <v>0</v>
      </c>
      <c r="K3878" t="s">
        <v>3198</v>
      </c>
      <c r="L3878" t="s">
        <v>3245</v>
      </c>
      <c r="M3878" t="s">
        <v>549</v>
      </c>
      <c r="N3878" t="s">
        <v>550</v>
      </c>
      <c r="O3878" t="s">
        <v>1923</v>
      </c>
      <c r="P3878" t="s">
        <v>1924</v>
      </c>
      <c r="Q3878" t="s">
        <v>3164</v>
      </c>
    </row>
    <row r="3879" spans="1:17">
      <c r="A3879" t="s">
        <v>26345</v>
      </c>
      <c r="B3879" t="s">
        <v>26346</v>
      </c>
      <c r="C3879" t="s">
        <v>26347</v>
      </c>
      <c r="D3879" s="4">
        <v>45793.979490740741</v>
      </c>
      <c r="E3879" s="4">
        <v>45794.75</v>
      </c>
      <c r="F3879" s="4">
        <v>45794.767361111109</v>
      </c>
      <c r="G3879" s="4">
        <v>45794.740416666667</v>
      </c>
      <c r="H3879" t="s">
        <v>3155</v>
      </c>
      <c r="I3879" t="s">
        <v>3171</v>
      </c>
      <c r="J3879">
        <v>1001</v>
      </c>
      <c r="K3879" t="s">
        <v>3157</v>
      </c>
      <c r="L3879" t="s">
        <v>3564</v>
      </c>
      <c r="M3879" t="s">
        <v>549</v>
      </c>
      <c r="N3879" t="s">
        <v>550</v>
      </c>
      <c r="O3879" t="s">
        <v>551</v>
      </c>
      <c r="P3879" t="s">
        <v>242</v>
      </c>
      <c r="Q3879" t="s">
        <v>245</v>
      </c>
    </row>
    <row r="3880" spans="1:17">
      <c r="A3880" t="s">
        <v>26348</v>
      </c>
      <c r="B3880" t="s">
        <v>26349</v>
      </c>
      <c r="C3880" t="s">
        <v>26350</v>
      </c>
      <c r="D3880" s="4">
        <v>45793.978564814817</v>
      </c>
      <c r="E3880" s="4">
        <v>45795.3125</v>
      </c>
      <c r="F3880" s="4">
        <v>45795.329861111109</v>
      </c>
      <c r="G3880" s="4">
        <v>45795.312430555554</v>
      </c>
      <c r="H3880" t="s">
        <v>3155</v>
      </c>
      <c r="I3880" t="s">
        <v>3171</v>
      </c>
      <c r="J3880">
        <v>1001</v>
      </c>
      <c r="K3880" t="s">
        <v>3157</v>
      </c>
      <c r="L3880" t="s">
        <v>3564</v>
      </c>
      <c r="M3880" t="s">
        <v>549</v>
      </c>
      <c r="N3880" t="s">
        <v>550</v>
      </c>
      <c r="O3880" t="s">
        <v>551</v>
      </c>
      <c r="P3880" t="s">
        <v>242</v>
      </c>
      <c r="Q3880" t="s">
        <v>246</v>
      </c>
    </row>
    <row r="3881" spans="1:17">
      <c r="A3881" t="s">
        <v>26351</v>
      </c>
      <c r="B3881" t="s">
        <v>26352</v>
      </c>
      <c r="C3881" t="s">
        <v>26353</v>
      </c>
      <c r="D3881" s="4">
        <v>45793.976597222223</v>
      </c>
      <c r="E3881" s="4">
        <v>45795.458333333336</v>
      </c>
      <c r="F3881" s="4">
        <v>45795.475694444445</v>
      </c>
      <c r="G3881" s="4">
        <v>45795.464490740742</v>
      </c>
      <c r="H3881" t="s">
        <v>3155</v>
      </c>
      <c r="I3881" t="s">
        <v>3171</v>
      </c>
      <c r="J3881">
        <v>1001</v>
      </c>
      <c r="K3881" t="s">
        <v>3157</v>
      </c>
      <c r="L3881" t="s">
        <v>3564</v>
      </c>
      <c r="M3881" t="s">
        <v>549</v>
      </c>
      <c r="N3881" t="s">
        <v>550</v>
      </c>
      <c r="O3881" t="s">
        <v>136</v>
      </c>
      <c r="P3881" t="s">
        <v>139</v>
      </c>
      <c r="Q3881" t="s">
        <v>274</v>
      </c>
    </row>
    <row r="3882" spans="1:17">
      <c r="A3882" t="s">
        <v>26348</v>
      </c>
      <c r="B3882" t="s">
        <v>26349</v>
      </c>
      <c r="C3882" t="s">
        <v>26354</v>
      </c>
      <c r="D3882" s="4">
        <v>45793.975694444445</v>
      </c>
      <c r="E3882" s="4">
        <v>45795.3125</v>
      </c>
      <c r="F3882" s="4">
        <v>45795.329861111109</v>
      </c>
      <c r="G3882" s="4"/>
      <c r="H3882" t="s">
        <v>3155</v>
      </c>
      <c r="I3882" t="s">
        <v>3175</v>
      </c>
      <c r="J3882">
        <v>0</v>
      </c>
      <c r="K3882" t="s">
        <v>3157</v>
      </c>
      <c r="L3882" t="s">
        <v>3245</v>
      </c>
      <c r="M3882" t="s">
        <v>549</v>
      </c>
      <c r="N3882" t="s">
        <v>550</v>
      </c>
      <c r="O3882" t="s">
        <v>551</v>
      </c>
      <c r="P3882" t="s">
        <v>242</v>
      </c>
      <c r="Q3882" t="s">
        <v>246</v>
      </c>
    </row>
    <row r="3883" spans="1:17">
      <c r="A3883" t="s">
        <v>26355</v>
      </c>
      <c r="B3883" t="s">
        <v>26356</v>
      </c>
      <c r="C3883" t="s">
        <v>26357</v>
      </c>
      <c r="D3883" s="4">
        <v>45793.972615740742</v>
      </c>
      <c r="E3883" s="4">
        <v>45795.958333333336</v>
      </c>
      <c r="F3883" s="4">
        <v>45795.996527777781</v>
      </c>
      <c r="G3883" s="4">
        <v>45795.953541666669</v>
      </c>
      <c r="H3883" t="s">
        <v>3155</v>
      </c>
      <c r="I3883" t="s">
        <v>3156</v>
      </c>
      <c r="J3883">
        <v>0</v>
      </c>
      <c r="K3883" t="s">
        <v>3194</v>
      </c>
      <c r="L3883" t="s">
        <v>3564</v>
      </c>
      <c r="M3883" t="s">
        <v>549</v>
      </c>
      <c r="N3883" t="s">
        <v>550</v>
      </c>
      <c r="O3883" t="s">
        <v>551</v>
      </c>
      <c r="P3883" t="s">
        <v>242</v>
      </c>
      <c r="Q3883" t="s">
        <v>248</v>
      </c>
    </row>
    <row r="3884" spans="1:17">
      <c r="A3884" t="s">
        <v>10265</v>
      </c>
      <c r="B3884" t="s">
        <v>10266</v>
      </c>
      <c r="C3884" t="s">
        <v>26358</v>
      </c>
      <c r="D3884" s="4">
        <v>45793.968761574077</v>
      </c>
      <c r="E3884" s="4">
        <v>45795.416666666664</v>
      </c>
      <c r="F3884" s="4">
        <v>45795.454861111109</v>
      </c>
      <c r="G3884" s="4">
        <v>45795.417129629626</v>
      </c>
      <c r="H3884" t="s">
        <v>3155</v>
      </c>
      <c r="I3884" t="s">
        <v>3156</v>
      </c>
      <c r="J3884">
        <v>0</v>
      </c>
      <c r="K3884" t="s">
        <v>3194</v>
      </c>
      <c r="L3884" t="s">
        <v>3564</v>
      </c>
      <c r="M3884" t="s">
        <v>549</v>
      </c>
      <c r="N3884" t="s">
        <v>550</v>
      </c>
      <c r="O3884" t="s">
        <v>551</v>
      </c>
      <c r="P3884" t="s">
        <v>141</v>
      </c>
      <c r="Q3884" t="s">
        <v>233</v>
      </c>
    </row>
    <row r="3885" spans="1:17">
      <c r="A3885" t="s">
        <v>26348</v>
      </c>
      <c r="B3885" t="s">
        <v>26349</v>
      </c>
      <c r="C3885" t="s">
        <v>26359</v>
      </c>
      <c r="D3885" s="4">
        <v>45793.96471064815</v>
      </c>
      <c r="E3885" s="4">
        <v>45795.3125</v>
      </c>
      <c r="F3885" s="4">
        <v>45795.329861111109</v>
      </c>
      <c r="G3885" s="4"/>
      <c r="H3885" t="s">
        <v>3155</v>
      </c>
      <c r="I3885" t="s">
        <v>3171</v>
      </c>
      <c r="J3885">
        <v>1001</v>
      </c>
      <c r="K3885" t="s">
        <v>3157</v>
      </c>
      <c r="L3885" t="s">
        <v>3245</v>
      </c>
      <c r="M3885" t="s">
        <v>549</v>
      </c>
      <c r="N3885" t="s">
        <v>550</v>
      </c>
      <c r="O3885" t="s">
        <v>551</v>
      </c>
      <c r="P3885" t="s">
        <v>242</v>
      </c>
      <c r="Q3885" t="s">
        <v>246</v>
      </c>
    </row>
    <row r="3886" spans="1:17">
      <c r="A3886" t="s">
        <v>5241</v>
      </c>
      <c r="B3886" t="s">
        <v>26360</v>
      </c>
      <c r="C3886" t="s">
        <v>26361</v>
      </c>
      <c r="D3886" s="4">
        <v>45793.955451388887</v>
      </c>
      <c r="E3886" s="4">
        <v>45794.708333333336</v>
      </c>
      <c r="F3886" s="4">
        <v>45794.725694444445</v>
      </c>
      <c r="G3886" s="4">
        <v>45794.709409722222</v>
      </c>
      <c r="H3886" t="s">
        <v>3155</v>
      </c>
      <c r="I3886" t="s">
        <v>3175</v>
      </c>
      <c r="J3886">
        <v>1001</v>
      </c>
      <c r="K3886" t="s">
        <v>3194</v>
      </c>
      <c r="L3886" t="s">
        <v>3564</v>
      </c>
      <c r="M3886" t="s">
        <v>549</v>
      </c>
      <c r="N3886" t="s">
        <v>550</v>
      </c>
      <c r="O3886" t="s">
        <v>551</v>
      </c>
      <c r="P3886" t="s">
        <v>141</v>
      </c>
      <c r="Q3886" t="s">
        <v>237</v>
      </c>
    </row>
    <row r="3887" spans="1:17">
      <c r="A3887" t="s">
        <v>26075</v>
      </c>
      <c r="B3887" t="s">
        <v>26076</v>
      </c>
      <c r="C3887" t="s">
        <v>26362</v>
      </c>
      <c r="D3887" s="4">
        <v>45793.955393518518</v>
      </c>
      <c r="E3887" s="4">
        <v>45796.270833333336</v>
      </c>
      <c r="F3887" s="4">
        <v>45796.288194444445</v>
      </c>
      <c r="G3887" s="4"/>
      <c r="H3887" t="s">
        <v>3155</v>
      </c>
      <c r="I3887" t="s">
        <v>3171</v>
      </c>
      <c r="J3887">
        <v>0</v>
      </c>
      <c r="K3887" t="s">
        <v>3157</v>
      </c>
      <c r="L3887" t="s">
        <v>3245</v>
      </c>
      <c r="M3887" t="s">
        <v>549</v>
      </c>
      <c r="N3887" t="s">
        <v>550</v>
      </c>
      <c r="O3887" t="s">
        <v>136</v>
      </c>
      <c r="P3887" t="s">
        <v>147</v>
      </c>
      <c r="Q3887" t="s">
        <v>259</v>
      </c>
    </row>
    <row r="3888" spans="1:17">
      <c r="A3888" t="s">
        <v>12395</v>
      </c>
      <c r="B3888" t="s">
        <v>26363</v>
      </c>
      <c r="C3888" t="s">
        <v>26364</v>
      </c>
      <c r="D3888" s="4">
        <v>45793.95412037037</v>
      </c>
      <c r="E3888" s="4">
        <v>45794.625</v>
      </c>
      <c r="F3888" s="4">
        <v>45794.642361111109</v>
      </c>
      <c r="G3888" s="4">
        <v>45794.624421296299</v>
      </c>
      <c r="H3888" t="s">
        <v>3155</v>
      </c>
      <c r="I3888" t="s">
        <v>3402</v>
      </c>
      <c r="J3888">
        <v>0</v>
      </c>
      <c r="K3888" t="s">
        <v>3403</v>
      </c>
      <c r="L3888" t="s">
        <v>3564</v>
      </c>
      <c r="M3888" t="s">
        <v>549</v>
      </c>
      <c r="N3888" t="s">
        <v>550</v>
      </c>
      <c r="O3888" t="s">
        <v>551</v>
      </c>
      <c r="P3888" t="s">
        <v>141</v>
      </c>
      <c r="Q3888" t="s">
        <v>241</v>
      </c>
    </row>
    <row r="3889" spans="1:17">
      <c r="A3889" t="s">
        <v>5241</v>
      </c>
      <c r="B3889" t="s">
        <v>26365</v>
      </c>
      <c r="C3889" t="s">
        <v>26366</v>
      </c>
      <c r="D3889" s="4">
        <v>45793.950150462966</v>
      </c>
      <c r="E3889" s="4">
        <v>45794.666666666664</v>
      </c>
      <c r="F3889" s="4">
        <v>45794.704861111109</v>
      </c>
      <c r="G3889" s="4">
        <v>45794.665659722225</v>
      </c>
      <c r="H3889" t="s">
        <v>3155</v>
      </c>
      <c r="I3889" t="s">
        <v>3156</v>
      </c>
      <c r="J3889">
        <v>0</v>
      </c>
      <c r="K3889" t="s">
        <v>3157</v>
      </c>
      <c r="L3889" t="s">
        <v>3564</v>
      </c>
      <c r="M3889" t="s">
        <v>549</v>
      </c>
      <c r="N3889" t="s">
        <v>550</v>
      </c>
      <c r="O3889" t="s">
        <v>551</v>
      </c>
      <c r="P3889" t="s">
        <v>141</v>
      </c>
      <c r="Q3889" t="s">
        <v>237</v>
      </c>
    </row>
    <row r="3890" spans="1:17">
      <c r="A3890" t="s">
        <v>26367</v>
      </c>
      <c r="B3890" t="s">
        <v>26368</v>
      </c>
      <c r="C3890" t="s">
        <v>26369</v>
      </c>
      <c r="D3890" s="4">
        <v>45793.944837962961</v>
      </c>
      <c r="E3890" s="4">
        <v>45796.020833333336</v>
      </c>
      <c r="F3890" s="4">
        <v>45796.038194444445</v>
      </c>
      <c r="G3890" s="4">
        <v>45796.022291666668</v>
      </c>
      <c r="H3890" t="s">
        <v>3155</v>
      </c>
      <c r="I3890" t="s">
        <v>3171</v>
      </c>
      <c r="J3890">
        <v>1001</v>
      </c>
      <c r="K3890" t="s">
        <v>3157</v>
      </c>
      <c r="L3890" t="s">
        <v>3564</v>
      </c>
      <c r="M3890" t="s">
        <v>549</v>
      </c>
      <c r="N3890" t="s">
        <v>550</v>
      </c>
      <c r="O3890" t="s">
        <v>551</v>
      </c>
      <c r="P3890" t="s">
        <v>141</v>
      </c>
      <c r="Q3890" t="s">
        <v>232</v>
      </c>
    </row>
    <row r="3891" spans="1:17">
      <c r="A3891" t="s">
        <v>26370</v>
      </c>
      <c r="B3891" t="s">
        <v>26371</v>
      </c>
      <c r="C3891" t="s">
        <v>26372</v>
      </c>
      <c r="D3891" s="4">
        <v>45793.934965277775</v>
      </c>
      <c r="E3891" s="4">
        <v>45794.645833333336</v>
      </c>
      <c r="F3891" s="4">
        <v>45794.684027777781</v>
      </c>
      <c r="G3891" s="4">
        <v>45794.637523148151</v>
      </c>
      <c r="H3891" t="s">
        <v>3155</v>
      </c>
      <c r="I3891" t="s">
        <v>3156</v>
      </c>
      <c r="J3891">
        <v>0</v>
      </c>
      <c r="K3891" t="s">
        <v>3227</v>
      </c>
      <c r="L3891" t="s">
        <v>3564</v>
      </c>
      <c r="M3891" t="s">
        <v>549</v>
      </c>
      <c r="N3891" t="s">
        <v>550</v>
      </c>
      <c r="O3891" t="s">
        <v>551</v>
      </c>
      <c r="P3891" t="s">
        <v>141</v>
      </c>
      <c r="Q3891" t="s">
        <v>241</v>
      </c>
    </row>
    <row r="3892" spans="1:17">
      <c r="A3892" t="s">
        <v>26373</v>
      </c>
      <c r="B3892" t="s">
        <v>26374</v>
      </c>
      <c r="C3892" t="s">
        <v>26375</v>
      </c>
      <c r="D3892" s="4">
        <v>45793.934293981481</v>
      </c>
      <c r="E3892" s="4">
        <v>45796.333333333336</v>
      </c>
      <c r="F3892" s="4">
        <v>45796.350694444445</v>
      </c>
      <c r="G3892" s="4">
        <v>45796.327534722222</v>
      </c>
      <c r="H3892" t="s">
        <v>3155</v>
      </c>
      <c r="I3892" t="s">
        <v>3171</v>
      </c>
      <c r="J3892">
        <v>1002</v>
      </c>
      <c r="K3892" t="s">
        <v>3157</v>
      </c>
      <c r="L3892" t="s">
        <v>3564</v>
      </c>
      <c r="M3892" t="s">
        <v>549</v>
      </c>
      <c r="N3892" t="s">
        <v>550</v>
      </c>
      <c r="O3892" t="s">
        <v>136</v>
      </c>
      <c r="P3892" t="s">
        <v>147</v>
      </c>
      <c r="Q3892" t="s">
        <v>258</v>
      </c>
    </row>
    <row r="3893" spans="1:17">
      <c r="A3893" t="s">
        <v>26376</v>
      </c>
      <c r="B3893" t="s">
        <v>26377</v>
      </c>
      <c r="C3893" t="s">
        <v>26378</v>
      </c>
      <c r="D3893" s="4">
        <v>45793.926886574074</v>
      </c>
      <c r="E3893" s="4">
        <v>45794.291666666664</v>
      </c>
      <c r="F3893" s="4">
        <v>45794.309027777781</v>
      </c>
      <c r="G3893" s="4"/>
      <c r="H3893" t="s">
        <v>3155</v>
      </c>
      <c r="I3893" t="s">
        <v>3184</v>
      </c>
      <c r="J3893">
        <v>0</v>
      </c>
      <c r="K3893" t="s">
        <v>3157</v>
      </c>
      <c r="L3893" t="s">
        <v>3593</v>
      </c>
      <c r="M3893" t="s">
        <v>549</v>
      </c>
      <c r="N3893" t="s">
        <v>550</v>
      </c>
      <c r="O3893" t="s">
        <v>616</v>
      </c>
      <c r="P3893" t="s">
        <v>314</v>
      </c>
      <c r="Q3893" t="s">
        <v>316</v>
      </c>
    </row>
    <row r="3894" spans="1:17">
      <c r="A3894" t="s">
        <v>24260</v>
      </c>
      <c r="B3894" t="s">
        <v>24261</v>
      </c>
      <c r="C3894" t="s">
        <v>26379</v>
      </c>
      <c r="D3894" s="4">
        <v>45793.925428240742</v>
      </c>
      <c r="E3894" s="4">
        <v>45796.416666666664</v>
      </c>
      <c r="F3894" s="4">
        <v>45796.434027777781</v>
      </c>
      <c r="G3894" s="4"/>
      <c r="H3894" t="s">
        <v>3155</v>
      </c>
      <c r="I3894" t="s">
        <v>3162</v>
      </c>
      <c r="J3894">
        <v>0</v>
      </c>
      <c r="K3894" t="s">
        <v>3295</v>
      </c>
      <c r="L3894" t="s">
        <v>3593</v>
      </c>
      <c r="M3894" t="s">
        <v>549</v>
      </c>
      <c r="N3894" t="s">
        <v>550</v>
      </c>
      <c r="O3894" t="s">
        <v>1923</v>
      </c>
      <c r="P3894" t="s">
        <v>1924</v>
      </c>
      <c r="Q3894" t="s">
        <v>3164</v>
      </c>
    </row>
    <row r="3895" spans="1:17">
      <c r="A3895" t="s">
        <v>23541</v>
      </c>
      <c r="B3895" t="s">
        <v>23542</v>
      </c>
      <c r="C3895" t="s">
        <v>26380</v>
      </c>
      <c r="D3895" s="4">
        <v>45793.924756944441</v>
      </c>
      <c r="E3895" s="4">
        <v>45798.958333333336</v>
      </c>
      <c r="F3895" s="4">
        <v>45798.975694444445</v>
      </c>
      <c r="G3895" s="4"/>
      <c r="H3895" t="s">
        <v>3155</v>
      </c>
      <c r="I3895" t="s">
        <v>3175</v>
      </c>
      <c r="J3895">
        <v>0</v>
      </c>
      <c r="K3895" t="s">
        <v>3157</v>
      </c>
      <c r="L3895" t="s">
        <v>3245</v>
      </c>
      <c r="M3895" t="s">
        <v>549</v>
      </c>
      <c r="N3895" t="s">
        <v>550</v>
      </c>
      <c r="O3895" t="s">
        <v>136</v>
      </c>
      <c r="P3895" t="s">
        <v>139</v>
      </c>
      <c r="Q3895" t="s">
        <v>273</v>
      </c>
    </row>
    <row r="3896" spans="1:17">
      <c r="A3896" t="s">
        <v>26373</v>
      </c>
      <c r="B3896" t="s">
        <v>26374</v>
      </c>
      <c r="C3896" t="s">
        <v>26381</v>
      </c>
      <c r="D3896" s="4">
        <v>45793.914027777777</v>
      </c>
      <c r="E3896" s="4">
        <v>45796.333333333336</v>
      </c>
      <c r="F3896" s="4">
        <v>45796.371527777781</v>
      </c>
      <c r="G3896" s="4"/>
      <c r="H3896" t="s">
        <v>3155</v>
      </c>
      <c r="I3896" t="s">
        <v>3156</v>
      </c>
      <c r="J3896">
        <v>0</v>
      </c>
      <c r="K3896" t="s">
        <v>3157</v>
      </c>
      <c r="L3896" t="s">
        <v>3245</v>
      </c>
      <c r="M3896" t="s">
        <v>549</v>
      </c>
      <c r="N3896" t="s">
        <v>550</v>
      </c>
      <c r="O3896" t="s">
        <v>136</v>
      </c>
      <c r="P3896" t="s">
        <v>147</v>
      </c>
      <c r="Q3896" t="s">
        <v>258</v>
      </c>
    </row>
    <row r="3897" spans="1:17">
      <c r="A3897" t="s">
        <v>25925</v>
      </c>
      <c r="B3897" t="s">
        <v>25926</v>
      </c>
      <c r="C3897" t="s">
        <v>26382</v>
      </c>
      <c r="D3897" s="4">
        <v>45793.912893518522</v>
      </c>
      <c r="E3897" s="4">
        <v>45797.333333333336</v>
      </c>
      <c r="F3897" s="4">
        <v>45797.350694444445</v>
      </c>
      <c r="G3897" s="4"/>
      <c r="H3897" t="s">
        <v>3155</v>
      </c>
      <c r="I3897" t="s">
        <v>3171</v>
      </c>
      <c r="J3897">
        <v>0</v>
      </c>
      <c r="K3897" t="s">
        <v>3157</v>
      </c>
      <c r="L3897" t="s">
        <v>3245</v>
      </c>
      <c r="M3897" t="s">
        <v>549</v>
      </c>
      <c r="N3897" t="s">
        <v>559</v>
      </c>
      <c r="O3897" t="s">
        <v>469</v>
      </c>
      <c r="P3897" t="s">
        <v>180</v>
      </c>
      <c r="Q3897" t="s">
        <v>184</v>
      </c>
    </row>
    <row r="3898" spans="1:17">
      <c r="A3898" t="s">
        <v>24455</v>
      </c>
      <c r="B3898" t="s">
        <v>24456</v>
      </c>
      <c r="C3898" t="s">
        <v>26383</v>
      </c>
      <c r="D3898" s="4">
        <v>45793.910393518519</v>
      </c>
      <c r="E3898" s="4">
        <v>45796.979166666664</v>
      </c>
      <c r="F3898" s="4">
        <v>45796.996527777781</v>
      </c>
      <c r="G3898" s="4"/>
      <c r="H3898" t="s">
        <v>3155</v>
      </c>
      <c r="I3898" t="s">
        <v>3171</v>
      </c>
      <c r="J3898">
        <v>1001</v>
      </c>
      <c r="K3898" t="s">
        <v>3157</v>
      </c>
      <c r="L3898" t="s">
        <v>3245</v>
      </c>
      <c r="M3898" t="s">
        <v>549</v>
      </c>
      <c r="N3898" t="s">
        <v>550</v>
      </c>
      <c r="O3898" t="s">
        <v>551</v>
      </c>
      <c r="P3898" t="s">
        <v>141</v>
      </c>
      <c r="Q3898" t="s">
        <v>241</v>
      </c>
    </row>
    <row r="3899" spans="1:17">
      <c r="A3899" t="s">
        <v>26384</v>
      </c>
      <c r="B3899" t="s">
        <v>26385</v>
      </c>
      <c r="C3899" t="s">
        <v>26386</v>
      </c>
      <c r="D3899" s="4">
        <v>45793.910115740742</v>
      </c>
      <c r="E3899" s="4">
        <v>45794.583333333336</v>
      </c>
      <c r="F3899" s="4">
        <v>45794.600694444445</v>
      </c>
      <c r="G3899" s="4">
        <v>45794.582187499997</v>
      </c>
      <c r="H3899" t="s">
        <v>3155</v>
      </c>
      <c r="I3899" t="s">
        <v>3171</v>
      </c>
      <c r="J3899">
        <v>0</v>
      </c>
      <c r="K3899" t="s">
        <v>3157</v>
      </c>
      <c r="L3899" t="s">
        <v>3564</v>
      </c>
      <c r="M3899" t="s">
        <v>549</v>
      </c>
      <c r="N3899" t="s">
        <v>550</v>
      </c>
      <c r="O3899" t="s">
        <v>551</v>
      </c>
      <c r="P3899" t="s">
        <v>141</v>
      </c>
      <c r="Q3899" t="s">
        <v>231</v>
      </c>
    </row>
    <row r="3900" spans="1:17">
      <c r="A3900" t="s">
        <v>26384</v>
      </c>
      <c r="B3900" t="s">
        <v>26387</v>
      </c>
      <c r="C3900" t="s">
        <v>26388</v>
      </c>
      <c r="D3900" s="4">
        <v>45793.909733796296</v>
      </c>
      <c r="E3900" s="4">
        <v>45794.583333333336</v>
      </c>
      <c r="F3900" s="4">
        <v>45794.600694444445</v>
      </c>
      <c r="G3900" s="4">
        <v>45794.578761574077</v>
      </c>
      <c r="H3900" t="s">
        <v>3155</v>
      </c>
      <c r="I3900" t="s">
        <v>3171</v>
      </c>
      <c r="J3900">
        <v>0</v>
      </c>
      <c r="K3900" t="s">
        <v>3157</v>
      </c>
      <c r="L3900" t="s">
        <v>3564</v>
      </c>
      <c r="M3900" t="s">
        <v>549</v>
      </c>
      <c r="N3900" t="s">
        <v>550</v>
      </c>
      <c r="O3900" t="s">
        <v>551</v>
      </c>
      <c r="P3900" t="s">
        <v>141</v>
      </c>
      <c r="Q3900" t="s">
        <v>231</v>
      </c>
    </row>
    <row r="3901" spans="1:17">
      <c r="A3901" t="s">
        <v>26389</v>
      </c>
      <c r="B3901" t="s">
        <v>26390</v>
      </c>
      <c r="C3901" t="s">
        <v>26391</v>
      </c>
      <c r="D3901" s="4">
        <v>45793.909282407411</v>
      </c>
      <c r="E3901" s="4">
        <v>45794.625</v>
      </c>
      <c r="F3901" s="4">
        <v>45794.642361111109</v>
      </c>
      <c r="G3901" s="4">
        <v>45794.636805555558</v>
      </c>
      <c r="H3901" t="s">
        <v>3155</v>
      </c>
      <c r="I3901" t="s">
        <v>3175</v>
      </c>
      <c r="J3901">
        <v>0</v>
      </c>
      <c r="K3901" t="s">
        <v>3157</v>
      </c>
      <c r="L3901" t="s">
        <v>3564</v>
      </c>
      <c r="M3901" t="s">
        <v>549</v>
      </c>
      <c r="N3901" t="s">
        <v>550</v>
      </c>
      <c r="O3901" t="s">
        <v>136</v>
      </c>
      <c r="P3901" t="s">
        <v>143</v>
      </c>
      <c r="Q3901" t="s">
        <v>311</v>
      </c>
    </row>
    <row r="3902" spans="1:17">
      <c r="A3902" t="s">
        <v>26327</v>
      </c>
      <c r="B3902" t="s">
        <v>26328</v>
      </c>
      <c r="C3902" t="s">
        <v>26392</v>
      </c>
      <c r="D3902" s="4">
        <v>45793.905347222222</v>
      </c>
      <c r="E3902" s="4">
        <v>45795.729166666664</v>
      </c>
      <c r="F3902" s="4">
        <v>45795.746527777781</v>
      </c>
      <c r="G3902" s="4"/>
      <c r="H3902" t="s">
        <v>3155</v>
      </c>
      <c r="I3902" t="s">
        <v>3162</v>
      </c>
      <c r="J3902">
        <v>0</v>
      </c>
      <c r="K3902" t="s">
        <v>3420</v>
      </c>
      <c r="L3902" t="s">
        <v>3245</v>
      </c>
      <c r="M3902" t="s">
        <v>549</v>
      </c>
      <c r="N3902" t="s">
        <v>550</v>
      </c>
      <c r="O3902" t="s">
        <v>1923</v>
      </c>
      <c r="P3902" t="s">
        <v>1924</v>
      </c>
      <c r="Q3902" t="s">
        <v>3359</v>
      </c>
    </row>
    <row r="3903" spans="1:17">
      <c r="A3903" t="s">
        <v>26393</v>
      </c>
      <c r="B3903" t="s">
        <v>26394</v>
      </c>
      <c r="C3903" t="s">
        <v>26395</v>
      </c>
      <c r="D3903" s="4">
        <v>45793.898587962962</v>
      </c>
      <c r="E3903" s="4">
        <v>45794.75</v>
      </c>
      <c r="F3903" s="4">
        <v>45794.788194444445</v>
      </c>
      <c r="G3903" s="4"/>
      <c r="H3903" t="s">
        <v>3155</v>
      </c>
      <c r="I3903" t="s">
        <v>3156</v>
      </c>
      <c r="J3903">
        <v>0</v>
      </c>
      <c r="K3903" t="s">
        <v>3227</v>
      </c>
      <c r="L3903" t="s">
        <v>3245</v>
      </c>
      <c r="M3903" t="s">
        <v>549</v>
      </c>
      <c r="N3903" t="s">
        <v>550</v>
      </c>
      <c r="O3903" t="s">
        <v>136</v>
      </c>
      <c r="P3903" t="s">
        <v>264</v>
      </c>
      <c r="Q3903" t="s">
        <v>268</v>
      </c>
    </row>
    <row r="3904" spans="1:17">
      <c r="A3904" t="s">
        <v>26396</v>
      </c>
      <c r="B3904" t="s">
        <v>26397</v>
      </c>
      <c r="C3904" t="s">
        <v>26398</v>
      </c>
      <c r="D3904" s="4">
        <v>45793.894085648149</v>
      </c>
      <c r="E3904" s="4">
        <v>45795.416666666664</v>
      </c>
      <c r="F3904" s="4">
        <v>45795.454861111109</v>
      </c>
      <c r="G3904" s="4">
        <v>45795.410393518519</v>
      </c>
      <c r="H3904" t="s">
        <v>3155</v>
      </c>
      <c r="I3904" t="s">
        <v>3156</v>
      </c>
      <c r="J3904">
        <v>0</v>
      </c>
      <c r="K3904" t="s">
        <v>3194</v>
      </c>
      <c r="L3904" t="s">
        <v>3564</v>
      </c>
      <c r="M3904" t="s">
        <v>549</v>
      </c>
      <c r="N3904" t="s">
        <v>550</v>
      </c>
      <c r="O3904" t="s">
        <v>136</v>
      </c>
      <c r="P3904" t="s">
        <v>143</v>
      </c>
      <c r="Q3904" t="s">
        <v>310</v>
      </c>
    </row>
    <row r="3905" spans="1:17">
      <c r="A3905" t="s">
        <v>26399</v>
      </c>
      <c r="B3905" t="s">
        <v>26400</v>
      </c>
      <c r="C3905" t="s">
        <v>26401</v>
      </c>
      <c r="D3905" s="4">
        <v>45793.89298611111</v>
      </c>
      <c r="E3905" s="4">
        <v>45794.395833333336</v>
      </c>
      <c r="F3905" s="4">
        <v>45794.413194444445</v>
      </c>
      <c r="G3905" s="4">
        <v>45794.395011574074</v>
      </c>
      <c r="H3905" t="s">
        <v>3155</v>
      </c>
      <c r="I3905" t="s">
        <v>3402</v>
      </c>
      <c r="J3905">
        <v>0</v>
      </c>
      <c r="K3905" t="s">
        <v>3403</v>
      </c>
      <c r="L3905" t="s">
        <v>3564</v>
      </c>
      <c r="M3905" t="s">
        <v>549</v>
      </c>
      <c r="N3905" t="s">
        <v>550</v>
      </c>
      <c r="O3905" t="s">
        <v>551</v>
      </c>
      <c r="P3905" t="s">
        <v>242</v>
      </c>
      <c r="Q3905" t="s">
        <v>247</v>
      </c>
    </row>
    <row r="3906" spans="1:17">
      <c r="A3906" t="s">
        <v>26384</v>
      </c>
      <c r="B3906" t="s">
        <v>26385</v>
      </c>
      <c r="C3906" t="s">
        <v>26402</v>
      </c>
      <c r="D3906" s="4">
        <v>45793.885659722226</v>
      </c>
      <c r="E3906" s="4">
        <v>45794.583333333336</v>
      </c>
      <c r="F3906" s="4">
        <v>45794.600694444445</v>
      </c>
      <c r="G3906" s="4"/>
      <c r="H3906" t="s">
        <v>3155</v>
      </c>
      <c r="I3906" t="s">
        <v>3171</v>
      </c>
      <c r="J3906">
        <v>0</v>
      </c>
      <c r="K3906" t="s">
        <v>3157</v>
      </c>
      <c r="L3906" t="s">
        <v>3245</v>
      </c>
      <c r="M3906" t="s">
        <v>549</v>
      </c>
      <c r="N3906" t="s">
        <v>550</v>
      </c>
      <c r="O3906" t="s">
        <v>551</v>
      </c>
      <c r="P3906" t="s">
        <v>141</v>
      </c>
      <c r="Q3906" t="s">
        <v>231</v>
      </c>
    </row>
    <row r="3907" spans="1:17">
      <c r="A3907" t="s">
        <v>19898</v>
      </c>
      <c r="B3907" t="s">
        <v>26403</v>
      </c>
      <c r="C3907" t="s">
        <v>26404</v>
      </c>
      <c r="D3907" s="4">
        <v>45793.883969907409</v>
      </c>
      <c r="E3907" s="4">
        <v>45794.5</v>
      </c>
      <c r="F3907" s="4">
        <v>45794.517361111109</v>
      </c>
      <c r="G3907" s="4"/>
      <c r="H3907" t="s">
        <v>3155</v>
      </c>
      <c r="I3907" t="s">
        <v>3171</v>
      </c>
      <c r="J3907">
        <v>1002</v>
      </c>
      <c r="K3907" t="s">
        <v>3157</v>
      </c>
      <c r="L3907" t="s">
        <v>3593</v>
      </c>
      <c r="M3907" t="s">
        <v>549</v>
      </c>
      <c r="N3907" t="s">
        <v>550</v>
      </c>
      <c r="O3907" t="s">
        <v>136</v>
      </c>
      <c r="P3907" t="s">
        <v>143</v>
      </c>
      <c r="Q3907" t="s">
        <v>312</v>
      </c>
    </row>
    <row r="3908" spans="1:17">
      <c r="A3908" t="s">
        <v>25031</v>
      </c>
      <c r="B3908" t="s">
        <v>25032</v>
      </c>
      <c r="C3908" t="s">
        <v>26405</v>
      </c>
      <c r="D3908" s="4">
        <v>45793.880601851852</v>
      </c>
      <c r="E3908" s="4">
        <v>45802.458333333336</v>
      </c>
      <c r="F3908" s="4">
        <v>45802.496527777781</v>
      </c>
      <c r="G3908" s="4"/>
      <c r="H3908" t="s">
        <v>3155</v>
      </c>
      <c r="I3908" t="s">
        <v>3673</v>
      </c>
      <c r="J3908">
        <v>0</v>
      </c>
      <c r="K3908" t="s">
        <v>3157</v>
      </c>
      <c r="L3908" t="s">
        <v>3245</v>
      </c>
      <c r="M3908" t="s">
        <v>549</v>
      </c>
      <c r="N3908" t="s">
        <v>559</v>
      </c>
      <c r="O3908" t="s">
        <v>504</v>
      </c>
      <c r="P3908" t="s">
        <v>325</v>
      </c>
      <c r="Q3908" t="s">
        <v>326</v>
      </c>
    </row>
    <row r="3909" spans="1:17">
      <c r="A3909" t="s">
        <v>26406</v>
      </c>
      <c r="B3909" t="s">
        <v>26407</v>
      </c>
      <c r="C3909" t="s">
        <v>26408</v>
      </c>
      <c r="D3909" s="4">
        <v>45793.8753125</v>
      </c>
      <c r="E3909" s="4">
        <v>45795.6875</v>
      </c>
      <c r="F3909" s="4">
        <v>45795.704861111109</v>
      </c>
      <c r="G3909" s="4">
        <v>45795.685104166667</v>
      </c>
      <c r="H3909" t="s">
        <v>3155</v>
      </c>
      <c r="I3909" t="s">
        <v>3222</v>
      </c>
      <c r="J3909">
        <v>1</v>
      </c>
      <c r="K3909" t="s">
        <v>3223</v>
      </c>
      <c r="L3909" t="s">
        <v>3564</v>
      </c>
      <c r="M3909" t="s">
        <v>549</v>
      </c>
      <c r="N3909" t="s">
        <v>550</v>
      </c>
      <c r="O3909" t="s">
        <v>136</v>
      </c>
      <c r="P3909" t="s">
        <v>139</v>
      </c>
      <c r="Q3909" t="s">
        <v>271</v>
      </c>
    </row>
    <row r="3910" spans="1:17">
      <c r="A3910" t="s">
        <v>26409</v>
      </c>
      <c r="B3910" t="s">
        <v>26410</v>
      </c>
      <c r="C3910" t="s">
        <v>26411</v>
      </c>
      <c r="D3910" s="4">
        <v>45793.8749537037</v>
      </c>
      <c r="E3910" s="4">
        <v>45794.583333333336</v>
      </c>
      <c r="F3910" s="4">
        <v>45794.621527777781</v>
      </c>
      <c r="G3910" s="4"/>
      <c r="H3910" t="s">
        <v>3155</v>
      </c>
      <c r="I3910" t="s">
        <v>3209</v>
      </c>
      <c r="J3910">
        <v>0</v>
      </c>
      <c r="K3910" t="s">
        <v>3157</v>
      </c>
      <c r="L3910" t="s">
        <v>3593</v>
      </c>
      <c r="M3910" t="s">
        <v>549</v>
      </c>
      <c r="N3910" t="s">
        <v>550</v>
      </c>
      <c r="O3910" t="s">
        <v>551</v>
      </c>
      <c r="P3910" t="s">
        <v>141</v>
      </c>
      <c r="Q3910" t="s">
        <v>238</v>
      </c>
    </row>
    <row r="3911" spans="1:17">
      <c r="A3911" t="s">
        <v>12058</v>
      </c>
      <c r="B3911" t="s">
        <v>12059</v>
      </c>
      <c r="C3911" t="s">
        <v>26412</v>
      </c>
      <c r="D3911" s="4">
        <v>45793.873206018521</v>
      </c>
      <c r="E3911" s="4">
        <v>45797.270833333336</v>
      </c>
      <c r="F3911" s="4">
        <v>45797.288194444445</v>
      </c>
      <c r="G3911" s="4">
        <v>45797.267604166664</v>
      </c>
      <c r="H3911" t="s">
        <v>3155</v>
      </c>
      <c r="I3911" t="s">
        <v>3171</v>
      </c>
      <c r="J3911">
        <v>1001</v>
      </c>
      <c r="K3911" t="s">
        <v>3157</v>
      </c>
      <c r="L3911" t="s">
        <v>3564</v>
      </c>
      <c r="M3911" t="s">
        <v>549</v>
      </c>
      <c r="N3911" t="s">
        <v>559</v>
      </c>
      <c r="O3911" t="s">
        <v>469</v>
      </c>
      <c r="P3911" t="s">
        <v>180</v>
      </c>
      <c r="Q3911" t="s">
        <v>182</v>
      </c>
    </row>
    <row r="3912" spans="1:17">
      <c r="A3912" t="s">
        <v>26413</v>
      </c>
      <c r="B3912" t="s">
        <v>26414</v>
      </c>
      <c r="C3912" t="s">
        <v>26415</v>
      </c>
      <c r="D3912" s="4">
        <v>45793.871701388889</v>
      </c>
      <c r="E3912" s="4">
        <v>45795.25</v>
      </c>
      <c r="F3912" s="4">
        <v>45795.267361111109</v>
      </c>
      <c r="G3912" s="4">
        <v>45795.248726851853</v>
      </c>
      <c r="H3912" t="s">
        <v>3155</v>
      </c>
      <c r="I3912" t="s">
        <v>3280</v>
      </c>
      <c r="J3912">
        <v>0</v>
      </c>
      <c r="K3912" t="s">
        <v>3179</v>
      </c>
      <c r="L3912" t="s">
        <v>3564</v>
      </c>
      <c r="M3912" t="s">
        <v>549</v>
      </c>
      <c r="N3912" t="s">
        <v>550</v>
      </c>
      <c r="O3912" t="s">
        <v>1923</v>
      </c>
      <c r="P3912" t="s">
        <v>1924</v>
      </c>
      <c r="Q3912" t="s">
        <v>3164</v>
      </c>
    </row>
    <row r="3913" spans="1:17">
      <c r="A3913" t="s">
        <v>12169</v>
      </c>
      <c r="B3913" t="s">
        <v>12170</v>
      </c>
      <c r="C3913" t="s">
        <v>26416</v>
      </c>
      <c r="D3913" s="4">
        <v>45793.868379629632</v>
      </c>
      <c r="E3913" s="4">
        <v>45794.333333333336</v>
      </c>
      <c r="F3913" s="4">
        <v>45794.350694444445</v>
      </c>
      <c r="G3913" s="4">
        <v>45794.330069444448</v>
      </c>
      <c r="H3913" t="s">
        <v>3155</v>
      </c>
      <c r="I3913" t="s">
        <v>3175</v>
      </c>
      <c r="J3913">
        <v>1001</v>
      </c>
      <c r="K3913" t="s">
        <v>3157</v>
      </c>
      <c r="L3913" t="s">
        <v>3564</v>
      </c>
      <c r="M3913" t="s">
        <v>549</v>
      </c>
      <c r="N3913" t="s">
        <v>550</v>
      </c>
      <c r="O3913" t="s">
        <v>551</v>
      </c>
      <c r="P3913" t="s">
        <v>141</v>
      </c>
      <c r="Q3913" t="s">
        <v>236</v>
      </c>
    </row>
    <row r="3914" spans="1:17">
      <c r="A3914" t="s">
        <v>26417</v>
      </c>
      <c r="B3914" t="s">
        <v>26418</v>
      </c>
      <c r="C3914" t="s">
        <v>26419</v>
      </c>
      <c r="D3914" s="4">
        <v>45793.865289351852</v>
      </c>
      <c r="E3914" s="4">
        <v>45794.458333333336</v>
      </c>
      <c r="F3914" s="4">
        <v>45794.475694444445</v>
      </c>
      <c r="G3914" s="4"/>
      <c r="H3914" t="s">
        <v>3155</v>
      </c>
      <c r="I3914" t="s">
        <v>3222</v>
      </c>
      <c r="J3914">
        <v>1</v>
      </c>
      <c r="K3914" t="s">
        <v>3223</v>
      </c>
      <c r="L3914" t="s">
        <v>3593</v>
      </c>
      <c r="M3914" t="s">
        <v>549</v>
      </c>
      <c r="N3914" t="s">
        <v>550</v>
      </c>
      <c r="O3914" t="s">
        <v>136</v>
      </c>
      <c r="P3914" t="s">
        <v>292</v>
      </c>
      <c r="Q3914" t="s">
        <v>295</v>
      </c>
    </row>
    <row r="3915" spans="1:17">
      <c r="A3915" t="s">
        <v>26420</v>
      </c>
      <c r="B3915" t="s">
        <v>26421</v>
      </c>
      <c r="C3915" t="s">
        <v>26422</v>
      </c>
      <c r="D3915" s="4">
        <v>45793.86440972222</v>
      </c>
      <c r="E3915" s="4">
        <v>45809.458333333336</v>
      </c>
      <c r="F3915" s="4">
        <v>45809.475694444445</v>
      </c>
      <c r="G3915" s="4"/>
      <c r="H3915" t="s">
        <v>3155</v>
      </c>
      <c r="I3915" t="s">
        <v>3175</v>
      </c>
      <c r="J3915">
        <v>1001</v>
      </c>
      <c r="K3915" t="s">
        <v>3157</v>
      </c>
      <c r="L3915" t="s">
        <v>3158</v>
      </c>
      <c r="M3915" t="s">
        <v>549</v>
      </c>
      <c r="N3915" t="s">
        <v>559</v>
      </c>
      <c r="O3915" t="s">
        <v>504</v>
      </c>
      <c r="P3915" t="s">
        <v>325</v>
      </c>
      <c r="Q3915" t="s">
        <v>326</v>
      </c>
    </row>
    <row r="3916" spans="1:17">
      <c r="A3916" t="s">
        <v>26423</v>
      </c>
      <c r="B3916" t="s">
        <v>26424</v>
      </c>
      <c r="C3916" t="s">
        <v>26425</v>
      </c>
      <c r="D3916" s="4">
        <v>45793.862488425926</v>
      </c>
      <c r="E3916" s="4">
        <v>45795.333333333336</v>
      </c>
      <c r="F3916" s="4">
        <v>45795.371527777781</v>
      </c>
      <c r="G3916" s="4">
        <v>45795.331261574072</v>
      </c>
      <c r="H3916" t="s">
        <v>3155</v>
      </c>
      <c r="I3916" t="s">
        <v>3156</v>
      </c>
      <c r="J3916">
        <v>0</v>
      </c>
      <c r="K3916" t="s">
        <v>3227</v>
      </c>
      <c r="L3916" t="s">
        <v>3564</v>
      </c>
      <c r="M3916" t="s">
        <v>549</v>
      </c>
      <c r="N3916" t="s">
        <v>550</v>
      </c>
      <c r="O3916" t="s">
        <v>136</v>
      </c>
      <c r="P3916" t="s">
        <v>283</v>
      </c>
      <c r="Q3916" t="s">
        <v>289</v>
      </c>
    </row>
    <row r="3917" spans="1:17">
      <c r="A3917" t="s">
        <v>26426</v>
      </c>
      <c r="B3917" t="s">
        <v>26427</v>
      </c>
      <c r="C3917" t="s">
        <v>26428</v>
      </c>
      <c r="D3917" s="4">
        <v>45793.859884259262</v>
      </c>
      <c r="E3917" s="4">
        <v>45794.666666666664</v>
      </c>
      <c r="F3917" s="4">
        <v>45794.684027777781</v>
      </c>
      <c r="G3917" s="4">
        <v>45794.667708333334</v>
      </c>
      <c r="H3917" t="s">
        <v>3155</v>
      </c>
      <c r="I3917" t="s">
        <v>3171</v>
      </c>
      <c r="J3917">
        <v>1001</v>
      </c>
      <c r="K3917" t="s">
        <v>3157</v>
      </c>
      <c r="L3917" t="s">
        <v>3564</v>
      </c>
      <c r="M3917" t="s">
        <v>549</v>
      </c>
      <c r="N3917" t="s">
        <v>559</v>
      </c>
      <c r="O3917" t="s">
        <v>469</v>
      </c>
      <c r="P3917" t="s">
        <v>180</v>
      </c>
      <c r="Q3917" t="s">
        <v>185</v>
      </c>
    </row>
    <row r="3918" spans="1:17">
      <c r="A3918" t="s">
        <v>26429</v>
      </c>
      <c r="B3918" t="s">
        <v>26430</v>
      </c>
      <c r="C3918" t="s">
        <v>26431</v>
      </c>
      <c r="D3918" s="4">
        <v>45793.859247685185</v>
      </c>
      <c r="E3918" s="4">
        <v>45802.666666666664</v>
      </c>
      <c r="F3918" s="4">
        <v>45802.704861111109</v>
      </c>
      <c r="G3918" s="4">
        <v>45802.679872685185</v>
      </c>
      <c r="H3918" t="s">
        <v>3155</v>
      </c>
      <c r="I3918" t="s">
        <v>3156</v>
      </c>
      <c r="J3918">
        <v>0</v>
      </c>
      <c r="K3918" t="s">
        <v>3157</v>
      </c>
      <c r="L3918" t="s">
        <v>3564</v>
      </c>
      <c r="M3918" t="s">
        <v>549</v>
      </c>
      <c r="N3918" t="s">
        <v>550</v>
      </c>
      <c r="O3918" t="s">
        <v>136</v>
      </c>
      <c r="P3918" t="s">
        <v>139</v>
      </c>
      <c r="Q3918" t="s">
        <v>274</v>
      </c>
    </row>
    <row r="3919" spans="1:17">
      <c r="A3919" t="s">
        <v>26432</v>
      </c>
      <c r="B3919" t="s">
        <v>26433</v>
      </c>
      <c r="C3919" t="s">
        <v>26434</v>
      </c>
      <c r="D3919" s="4">
        <v>45793.858946759261</v>
      </c>
      <c r="E3919" s="4">
        <v>45795.6875</v>
      </c>
      <c r="F3919" s="4">
        <v>45795.725694444445</v>
      </c>
      <c r="G3919" s="4">
        <v>45795.687592592592</v>
      </c>
      <c r="H3919" t="s">
        <v>3155</v>
      </c>
      <c r="I3919" t="s">
        <v>3156</v>
      </c>
      <c r="J3919">
        <v>0</v>
      </c>
      <c r="K3919" t="s">
        <v>3194</v>
      </c>
      <c r="L3919" t="s">
        <v>3564</v>
      </c>
      <c r="M3919" t="s">
        <v>549</v>
      </c>
      <c r="N3919" t="s">
        <v>550</v>
      </c>
      <c r="O3919" t="s">
        <v>136</v>
      </c>
      <c r="P3919" t="s">
        <v>143</v>
      </c>
      <c r="Q3919" t="s">
        <v>310</v>
      </c>
    </row>
    <row r="3920" spans="1:17">
      <c r="A3920" t="s">
        <v>26429</v>
      </c>
      <c r="B3920" t="s">
        <v>26430</v>
      </c>
      <c r="C3920" t="s">
        <v>26435</v>
      </c>
      <c r="D3920" s="4">
        <v>45793.856145833335</v>
      </c>
      <c r="E3920" s="4">
        <v>45795.666666666664</v>
      </c>
      <c r="F3920" s="4">
        <v>45795.704861111109</v>
      </c>
      <c r="G3920" s="4"/>
      <c r="H3920" t="s">
        <v>3155</v>
      </c>
      <c r="I3920" t="s">
        <v>3156</v>
      </c>
      <c r="J3920">
        <v>0</v>
      </c>
      <c r="K3920" t="s">
        <v>3157</v>
      </c>
      <c r="L3920" t="s">
        <v>3245</v>
      </c>
      <c r="M3920" t="s">
        <v>549</v>
      </c>
      <c r="N3920" t="s">
        <v>550</v>
      </c>
      <c r="O3920" t="s">
        <v>136</v>
      </c>
      <c r="P3920" t="s">
        <v>139</v>
      </c>
      <c r="Q3920" t="s">
        <v>274</v>
      </c>
    </row>
    <row r="3921" spans="1:17">
      <c r="A3921" t="s">
        <v>12746</v>
      </c>
      <c r="B3921" t="s">
        <v>26436</v>
      </c>
      <c r="C3921" t="s">
        <v>26437</v>
      </c>
      <c r="D3921" s="4">
        <v>45793.855393518519</v>
      </c>
      <c r="E3921" s="4">
        <v>45794.333333333336</v>
      </c>
      <c r="F3921" s="4">
        <v>45794.350694444445</v>
      </c>
      <c r="G3921" s="4"/>
      <c r="H3921" t="s">
        <v>3155</v>
      </c>
      <c r="I3921" t="s">
        <v>3171</v>
      </c>
      <c r="J3921">
        <v>0</v>
      </c>
      <c r="K3921" t="s">
        <v>3157</v>
      </c>
      <c r="L3921" t="s">
        <v>3593</v>
      </c>
      <c r="M3921" t="s">
        <v>549</v>
      </c>
      <c r="N3921" t="s">
        <v>550</v>
      </c>
      <c r="O3921" t="s">
        <v>551</v>
      </c>
      <c r="P3921" t="s">
        <v>242</v>
      </c>
      <c r="Q3921" t="s">
        <v>249</v>
      </c>
    </row>
    <row r="3922" spans="1:17">
      <c r="A3922" t="s">
        <v>10584</v>
      </c>
      <c r="B3922" t="s">
        <v>10585</v>
      </c>
      <c r="C3922" t="s">
        <v>26438</v>
      </c>
      <c r="D3922" s="4">
        <v>45793.853125000001</v>
      </c>
      <c r="E3922" s="4">
        <v>45794.625</v>
      </c>
      <c r="F3922" s="4">
        <v>45794.642361111109</v>
      </c>
      <c r="G3922" s="4">
        <v>45794.622106481482</v>
      </c>
      <c r="H3922" t="s">
        <v>3155</v>
      </c>
      <c r="I3922" t="s">
        <v>3222</v>
      </c>
      <c r="J3922">
        <v>1</v>
      </c>
      <c r="K3922" t="s">
        <v>3223</v>
      </c>
      <c r="L3922" t="s">
        <v>3564</v>
      </c>
      <c r="M3922" t="s">
        <v>549</v>
      </c>
      <c r="N3922" t="s">
        <v>550</v>
      </c>
      <c r="O3922" t="s">
        <v>136</v>
      </c>
      <c r="P3922" t="s">
        <v>292</v>
      </c>
      <c r="Q3922" t="s">
        <v>293</v>
      </c>
    </row>
    <row r="3923" spans="1:17">
      <c r="A3923" t="s">
        <v>26237</v>
      </c>
      <c r="B3923" t="s">
        <v>26238</v>
      </c>
      <c r="C3923" t="s">
        <v>26439</v>
      </c>
      <c r="D3923" s="4">
        <v>45793.848761574074</v>
      </c>
      <c r="E3923" s="4">
        <v>45794.75</v>
      </c>
      <c r="F3923" s="4">
        <v>45794.767361111109</v>
      </c>
      <c r="G3923" s="4"/>
      <c r="H3923" t="s">
        <v>3155</v>
      </c>
      <c r="I3923" t="s">
        <v>3175</v>
      </c>
      <c r="J3923">
        <v>0</v>
      </c>
      <c r="K3923" t="s">
        <v>3157</v>
      </c>
      <c r="L3923" t="s">
        <v>3245</v>
      </c>
      <c r="M3923" t="s">
        <v>549</v>
      </c>
      <c r="N3923" t="s">
        <v>550</v>
      </c>
      <c r="O3923" t="s">
        <v>136</v>
      </c>
      <c r="P3923" t="s">
        <v>283</v>
      </c>
      <c r="Q3923" t="s">
        <v>286</v>
      </c>
    </row>
    <row r="3924" spans="1:17">
      <c r="A3924" t="s">
        <v>25037</v>
      </c>
      <c r="B3924" t="s">
        <v>25038</v>
      </c>
      <c r="C3924" t="s">
        <v>26440</v>
      </c>
      <c r="D3924" s="4">
        <v>45793.848738425928</v>
      </c>
      <c r="E3924" s="4">
        <v>45794.333333333336</v>
      </c>
      <c r="F3924" s="4">
        <v>45794.350694444445</v>
      </c>
      <c r="G3924" s="4"/>
      <c r="H3924" t="s">
        <v>3155</v>
      </c>
      <c r="I3924" t="s">
        <v>3280</v>
      </c>
      <c r="J3924">
        <v>0</v>
      </c>
      <c r="K3924" t="s">
        <v>3420</v>
      </c>
      <c r="L3924" t="s">
        <v>3593</v>
      </c>
      <c r="M3924" t="s">
        <v>549</v>
      </c>
      <c r="N3924" t="s">
        <v>550</v>
      </c>
      <c r="O3924" t="s">
        <v>1923</v>
      </c>
      <c r="P3924" t="s">
        <v>1924</v>
      </c>
      <c r="Q3924" t="s">
        <v>3164</v>
      </c>
    </row>
    <row r="3925" spans="1:17">
      <c r="A3925" t="s">
        <v>25671</v>
      </c>
      <c r="B3925" t="s">
        <v>25672</v>
      </c>
      <c r="C3925" t="s">
        <v>26441</v>
      </c>
      <c r="D3925" s="4">
        <v>45793.846770833334</v>
      </c>
      <c r="E3925" s="4">
        <v>45795.9375</v>
      </c>
      <c r="F3925" s="4">
        <v>45795.954861111109</v>
      </c>
      <c r="G3925" s="4"/>
      <c r="H3925" t="s">
        <v>3155</v>
      </c>
      <c r="I3925" t="s">
        <v>3162</v>
      </c>
      <c r="J3925">
        <v>0</v>
      </c>
      <c r="K3925" t="s">
        <v>3198</v>
      </c>
      <c r="L3925" t="s">
        <v>3245</v>
      </c>
      <c r="M3925" t="s">
        <v>549</v>
      </c>
      <c r="N3925" t="s">
        <v>550</v>
      </c>
      <c r="O3925" t="s">
        <v>1923</v>
      </c>
      <c r="P3925" t="s">
        <v>1924</v>
      </c>
      <c r="Q3925" t="s">
        <v>3164</v>
      </c>
    </row>
    <row r="3926" spans="1:17">
      <c r="A3926" t="s">
        <v>26442</v>
      </c>
      <c r="B3926" t="s">
        <v>26443</v>
      </c>
      <c r="C3926" t="s">
        <v>26444</v>
      </c>
      <c r="D3926" s="4">
        <v>45793.843206018515</v>
      </c>
      <c r="E3926" s="4">
        <v>45802.666666666664</v>
      </c>
      <c r="F3926" s="4">
        <v>45802.684027777781</v>
      </c>
      <c r="G3926" s="4"/>
      <c r="H3926" t="s">
        <v>3155</v>
      </c>
      <c r="I3926" t="s">
        <v>3175</v>
      </c>
      <c r="J3926">
        <v>1001</v>
      </c>
      <c r="K3926" t="s">
        <v>3194</v>
      </c>
      <c r="L3926" t="s">
        <v>3245</v>
      </c>
      <c r="M3926" t="s">
        <v>549</v>
      </c>
      <c r="N3926" t="s">
        <v>559</v>
      </c>
      <c r="O3926" t="s">
        <v>504</v>
      </c>
      <c r="P3926" t="s">
        <v>325</v>
      </c>
      <c r="Q3926" t="s">
        <v>344</v>
      </c>
    </row>
    <row r="3927" spans="1:17">
      <c r="A3927" t="s">
        <v>11491</v>
      </c>
      <c r="B3927" t="s">
        <v>11492</v>
      </c>
      <c r="C3927" t="s">
        <v>26445</v>
      </c>
      <c r="D3927" s="4">
        <v>45793.843009259261</v>
      </c>
      <c r="E3927" s="4">
        <v>45795.75</v>
      </c>
      <c r="F3927" s="4">
        <v>45795.788194444445</v>
      </c>
      <c r="G3927" s="4">
        <v>45795.747604166667</v>
      </c>
      <c r="H3927" t="s">
        <v>3155</v>
      </c>
      <c r="I3927" t="s">
        <v>3156</v>
      </c>
      <c r="J3927">
        <v>0</v>
      </c>
      <c r="K3927" t="s">
        <v>3157</v>
      </c>
      <c r="L3927" t="s">
        <v>3564</v>
      </c>
      <c r="M3927" t="s">
        <v>549</v>
      </c>
      <c r="N3927" t="s">
        <v>550</v>
      </c>
      <c r="O3927" t="s">
        <v>136</v>
      </c>
      <c r="P3927" t="s">
        <v>143</v>
      </c>
      <c r="Q3927" t="s">
        <v>300</v>
      </c>
    </row>
    <row r="3928" spans="1:17">
      <c r="A3928" t="s">
        <v>26446</v>
      </c>
      <c r="B3928" t="s">
        <v>26447</v>
      </c>
      <c r="C3928" t="s">
        <v>26448</v>
      </c>
      <c r="D3928" s="4">
        <v>45793.841562499998</v>
      </c>
      <c r="E3928" s="4">
        <v>45794.625</v>
      </c>
      <c r="F3928" s="4">
        <v>45794.642361111109</v>
      </c>
      <c r="G3928" s="4">
        <v>45794.621527777781</v>
      </c>
      <c r="H3928" t="s">
        <v>3155</v>
      </c>
      <c r="I3928" t="s">
        <v>3175</v>
      </c>
      <c r="J3928">
        <v>0</v>
      </c>
      <c r="K3928" t="s">
        <v>3157</v>
      </c>
      <c r="L3928" t="s">
        <v>3564</v>
      </c>
      <c r="M3928" t="s">
        <v>549</v>
      </c>
      <c r="N3928" t="s">
        <v>550</v>
      </c>
      <c r="O3928" t="s">
        <v>551</v>
      </c>
      <c r="P3928" t="s">
        <v>141</v>
      </c>
      <c r="Q3928" t="s">
        <v>238</v>
      </c>
    </row>
    <row r="3929" spans="1:17">
      <c r="A3929" t="s">
        <v>26449</v>
      </c>
      <c r="B3929" t="s">
        <v>26450</v>
      </c>
      <c r="C3929" t="s">
        <v>26451</v>
      </c>
      <c r="D3929" s="4">
        <v>45793.837395833332</v>
      </c>
      <c r="E3929" s="4">
        <v>45794.666666666664</v>
      </c>
      <c r="F3929" s="4">
        <v>45794.684027777781</v>
      </c>
      <c r="G3929" s="4">
        <v>45794.664456018516</v>
      </c>
      <c r="H3929" t="s">
        <v>3155</v>
      </c>
      <c r="I3929" t="s">
        <v>3171</v>
      </c>
      <c r="J3929">
        <v>0</v>
      </c>
      <c r="K3929" t="s">
        <v>3157</v>
      </c>
      <c r="L3929" t="s">
        <v>3564</v>
      </c>
      <c r="M3929" t="s">
        <v>549</v>
      </c>
      <c r="N3929" t="s">
        <v>550</v>
      </c>
      <c r="O3929" t="s">
        <v>551</v>
      </c>
      <c r="P3929" t="s">
        <v>141</v>
      </c>
      <c r="Q3929" t="s">
        <v>236</v>
      </c>
    </row>
    <row r="3930" spans="1:17">
      <c r="A3930" t="s">
        <v>26452</v>
      </c>
      <c r="B3930" t="s">
        <v>26453</v>
      </c>
      <c r="C3930" t="s">
        <v>26454</v>
      </c>
      <c r="D3930" s="4">
        <v>45793.834768518522</v>
      </c>
      <c r="E3930" s="4">
        <v>45794.6875</v>
      </c>
      <c r="F3930" s="4">
        <v>45794.704861111109</v>
      </c>
      <c r="G3930" s="4">
        <v>45794.689027777778</v>
      </c>
      <c r="H3930" t="s">
        <v>3155</v>
      </c>
      <c r="I3930" t="s">
        <v>3171</v>
      </c>
      <c r="J3930">
        <v>1001</v>
      </c>
      <c r="K3930" t="s">
        <v>3157</v>
      </c>
      <c r="L3930" t="s">
        <v>3564</v>
      </c>
      <c r="M3930" t="s">
        <v>549</v>
      </c>
      <c r="N3930" t="s">
        <v>559</v>
      </c>
      <c r="O3930" t="s">
        <v>469</v>
      </c>
      <c r="P3930" t="s">
        <v>180</v>
      </c>
      <c r="Q3930" t="s">
        <v>187</v>
      </c>
    </row>
    <row r="3931" spans="1:17">
      <c r="A3931" t="s">
        <v>26455</v>
      </c>
      <c r="B3931" t="s">
        <v>26456</v>
      </c>
      <c r="C3931" t="s">
        <v>26457</v>
      </c>
      <c r="D3931" s="4">
        <v>45793.832916666666</v>
      </c>
      <c r="E3931" s="4">
        <v>45794.708333333336</v>
      </c>
      <c r="F3931" s="4">
        <v>45794.746527777781</v>
      </c>
      <c r="G3931" s="4">
        <v>45794.705081018517</v>
      </c>
      <c r="H3931" t="s">
        <v>3155</v>
      </c>
      <c r="I3931" t="s">
        <v>3240</v>
      </c>
      <c r="J3931">
        <v>0</v>
      </c>
      <c r="K3931" t="s">
        <v>3194</v>
      </c>
      <c r="L3931" t="s">
        <v>3564</v>
      </c>
      <c r="M3931" t="s">
        <v>549</v>
      </c>
      <c r="N3931" t="s">
        <v>550</v>
      </c>
      <c r="O3931" t="s">
        <v>551</v>
      </c>
      <c r="P3931" t="s">
        <v>141</v>
      </c>
      <c r="Q3931" t="s">
        <v>231</v>
      </c>
    </row>
    <row r="3932" spans="1:17">
      <c r="A3932" t="s">
        <v>26458</v>
      </c>
      <c r="B3932" t="s">
        <v>26459</v>
      </c>
      <c r="C3932" t="s">
        <v>26460</v>
      </c>
      <c r="D3932" s="4">
        <v>45793.823611111111</v>
      </c>
      <c r="E3932" s="4">
        <v>45808.729166666664</v>
      </c>
      <c r="F3932" s="4">
        <v>45808.746527777781</v>
      </c>
      <c r="G3932" s="4"/>
      <c r="H3932" t="s">
        <v>3155</v>
      </c>
      <c r="I3932" t="s">
        <v>3171</v>
      </c>
      <c r="J3932">
        <v>1001</v>
      </c>
      <c r="K3932" t="s">
        <v>3157</v>
      </c>
      <c r="L3932" t="s">
        <v>3158</v>
      </c>
      <c r="M3932" t="s">
        <v>549</v>
      </c>
      <c r="N3932" t="s">
        <v>559</v>
      </c>
      <c r="O3932" t="s">
        <v>504</v>
      </c>
      <c r="P3932" t="s">
        <v>325</v>
      </c>
      <c r="Q3932" t="s">
        <v>331</v>
      </c>
    </row>
    <row r="3933" spans="1:17">
      <c r="A3933" t="s">
        <v>26458</v>
      </c>
      <c r="B3933" t="s">
        <v>26461</v>
      </c>
      <c r="C3933" t="s">
        <v>26462</v>
      </c>
      <c r="D3933" s="4">
        <v>45793.823229166665</v>
      </c>
      <c r="E3933" s="4">
        <v>45808.708333333336</v>
      </c>
      <c r="F3933" s="4">
        <v>45808.725694444445</v>
      </c>
      <c r="G3933" s="4"/>
      <c r="H3933" t="s">
        <v>3155</v>
      </c>
      <c r="I3933" t="s">
        <v>3171</v>
      </c>
      <c r="J3933">
        <v>1002</v>
      </c>
      <c r="K3933" t="s">
        <v>3157</v>
      </c>
      <c r="L3933" t="s">
        <v>3158</v>
      </c>
      <c r="M3933" t="s">
        <v>549</v>
      </c>
      <c r="N3933" t="s">
        <v>559</v>
      </c>
      <c r="O3933" t="s">
        <v>504</v>
      </c>
      <c r="P3933" t="s">
        <v>325</v>
      </c>
      <c r="Q3933" t="s">
        <v>331</v>
      </c>
    </row>
    <row r="3934" spans="1:17">
      <c r="A3934" t="s">
        <v>26463</v>
      </c>
      <c r="B3934" t="s">
        <v>26464</v>
      </c>
      <c r="C3934" t="s">
        <v>26465</v>
      </c>
      <c r="D3934" s="4">
        <v>45793.819386574076</v>
      </c>
      <c r="E3934" s="4">
        <v>45815.4375</v>
      </c>
      <c r="F3934" s="4">
        <v>45815.475694444445</v>
      </c>
      <c r="G3934" s="4"/>
      <c r="H3934" t="s">
        <v>3155</v>
      </c>
      <c r="I3934" t="s">
        <v>3673</v>
      </c>
      <c r="J3934">
        <v>0</v>
      </c>
      <c r="K3934" t="s">
        <v>3157</v>
      </c>
      <c r="L3934" t="s">
        <v>3158</v>
      </c>
      <c r="M3934" t="s">
        <v>549</v>
      </c>
      <c r="N3934" t="s">
        <v>559</v>
      </c>
      <c r="O3934" t="s">
        <v>504</v>
      </c>
      <c r="P3934" t="s">
        <v>325</v>
      </c>
      <c r="Q3934" t="s">
        <v>334</v>
      </c>
    </row>
    <row r="3935" spans="1:17">
      <c r="A3935" t="s">
        <v>10273</v>
      </c>
      <c r="B3935" t="s">
        <v>10274</v>
      </c>
      <c r="C3935" t="s">
        <v>26466</v>
      </c>
      <c r="D3935" s="4">
        <v>45793.81795138889</v>
      </c>
      <c r="E3935" s="4">
        <v>45794.416666666664</v>
      </c>
      <c r="F3935" s="4">
        <v>45794.454861111109</v>
      </c>
      <c r="G3935" s="4">
        <v>45794.417256944442</v>
      </c>
      <c r="H3935" t="s">
        <v>3155</v>
      </c>
      <c r="I3935" t="s">
        <v>3240</v>
      </c>
      <c r="J3935">
        <v>1002</v>
      </c>
      <c r="K3935" t="s">
        <v>3157</v>
      </c>
      <c r="L3935" t="s">
        <v>3564</v>
      </c>
      <c r="M3935" t="s">
        <v>549</v>
      </c>
      <c r="N3935" t="s">
        <v>550</v>
      </c>
      <c r="O3935" t="s">
        <v>136</v>
      </c>
      <c r="P3935" t="s">
        <v>143</v>
      </c>
      <c r="Q3935" t="s">
        <v>301</v>
      </c>
    </row>
    <row r="3936" spans="1:17">
      <c r="A3936" t="s">
        <v>26467</v>
      </c>
      <c r="B3936" t="s">
        <v>26468</v>
      </c>
      <c r="C3936" t="s">
        <v>26469</v>
      </c>
      <c r="D3936" s="4">
        <v>45793.80976851852</v>
      </c>
      <c r="E3936" s="4">
        <v>45794.791666666664</v>
      </c>
      <c r="F3936" s="4">
        <v>45794.829861111109</v>
      </c>
      <c r="G3936" s="4">
        <v>45794.80945601852</v>
      </c>
      <c r="H3936" t="s">
        <v>3155</v>
      </c>
      <c r="I3936" t="s">
        <v>3673</v>
      </c>
      <c r="J3936">
        <v>0</v>
      </c>
      <c r="K3936" t="s">
        <v>3227</v>
      </c>
      <c r="L3936" t="s">
        <v>3564</v>
      </c>
      <c r="M3936" t="s">
        <v>549</v>
      </c>
      <c r="N3936" t="s">
        <v>559</v>
      </c>
      <c r="O3936" t="s">
        <v>504</v>
      </c>
      <c r="P3936" t="s">
        <v>325</v>
      </c>
      <c r="Q3936" t="s">
        <v>335</v>
      </c>
    </row>
    <row r="3937" spans="1:17">
      <c r="A3937" t="s">
        <v>26470</v>
      </c>
      <c r="B3937" t="s">
        <v>26471</v>
      </c>
      <c r="C3937" t="s">
        <v>26472</v>
      </c>
      <c r="D3937" s="4">
        <v>45793.805995370371</v>
      </c>
      <c r="E3937" s="4">
        <v>45794.791666666664</v>
      </c>
      <c r="F3937" s="4">
        <v>45794.809027777781</v>
      </c>
      <c r="G3937" s="4">
        <v>45794.786782407406</v>
      </c>
      <c r="H3937" t="s">
        <v>3155</v>
      </c>
      <c r="I3937" t="s">
        <v>3171</v>
      </c>
      <c r="J3937">
        <v>1001</v>
      </c>
      <c r="K3937" t="s">
        <v>3157</v>
      </c>
      <c r="L3937" t="s">
        <v>3564</v>
      </c>
      <c r="M3937" t="s">
        <v>549</v>
      </c>
      <c r="N3937" t="s">
        <v>559</v>
      </c>
      <c r="O3937" t="s">
        <v>504</v>
      </c>
      <c r="P3937" t="s">
        <v>325</v>
      </c>
      <c r="Q3937" t="s">
        <v>339</v>
      </c>
    </row>
    <row r="3938" spans="1:17">
      <c r="A3938" t="s">
        <v>26473</v>
      </c>
      <c r="B3938" t="s">
        <v>26474</v>
      </c>
      <c r="C3938" t="s">
        <v>26475</v>
      </c>
      <c r="D3938" s="4">
        <v>45793.802893518521</v>
      </c>
      <c r="E3938" s="4">
        <v>45795.770833333336</v>
      </c>
      <c r="F3938" s="4">
        <v>45795.809027777781</v>
      </c>
      <c r="G3938" s="4">
        <v>45795.76866898148</v>
      </c>
      <c r="H3938" t="s">
        <v>3155</v>
      </c>
      <c r="I3938" t="s">
        <v>3240</v>
      </c>
      <c r="J3938">
        <v>1002</v>
      </c>
      <c r="K3938" t="s">
        <v>3157</v>
      </c>
      <c r="L3938" t="s">
        <v>3564</v>
      </c>
      <c r="M3938" t="s">
        <v>549</v>
      </c>
      <c r="N3938" t="s">
        <v>559</v>
      </c>
      <c r="O3938" t="s">
        <v>163</v>
      </c>
      <c r="P3938" t="s">
        <v>473</v>
      </c>
      <c r="Q3938" t="s">
        <v>362</v>
      </c>
    </row>
    <row r="3939" spans="1:17">
      <c r="A3939" t="s">
        <v>26476</v>
      </c>
      <c r="B3939" t="s">
        <v>26477</v>
      </c>
      <c r="C3939" t="s">
        <v>26478</v>
      </c>
      <c r="D3939" s="4">
        <v>45793.802824074075</v>
      </c>
      <c r="E3939" s="4">
        <v>45796.6875</v>
      </c>
      <c r="F3939" s="4">
        <v>45796.704861111109</v>
      </c>
      <c r="G3939" s="4">
        <v>45796.69290509259</v>
      </c>
      <c r="H3939" t="s">
        <v>3155</v>
      </c>
      <c r="I3939" t="s">
        <v>3171</v>
      </c>
      <c r="J3939">
        <v>1002</v>
      </c>
      <c r="K3939" t="s">
        <v>3157</v>
      </c>
      <c r="L3939" t="s">
        <v>3564</v>
      </c>
      <c r="M3939" t="s">
        <v>549</v>
      </c>
      <c r="N3939" t="s">
        <v>559</v>
      </c>
      <c r="O3939" t="s">
        <v>469</v>
      </c>
      <c r="P3939" t="s">
        <v>180</v>
      </c>
      <c r="Q3939" t="s">
        <v>188</v>
      </c>
    </row>
    <row r="3940" spans="1:17">
      <c r="A3940" t="s">
        <v>26479</v>
      </c>
      <c r="B3940" t="s">
        <v>26480</v>
      </c>
      <c r="C3940" t="s">
        <v>26481</v>
      </c>
      <c r="D3940" s="4">
        <v>45793.801111111112</v>
      </c>
      <c r="E3940" s="4">
        <v>45794.75</v>
      </c>
      <c r="F3940" s="4">
        <v>45794.767361111109</v>
      </c>
      <c r="G3940" s="4"/>
      <c r="H3940" t="s">
        <v>3155</v>
      </c>
      <c r="I3940" t="s">
        <v>3162</v>
      </c>
      <c r="J3940">
        <v>0</v>
      </c>
      <c r="K3940" t="s">
        <v>3252</v>
      </c>
      <c r="L3940" t="s">
        <v>3593</v>
      </c>
      <c r="M3940" t="s">
        <v>549</v>
      </c>
      <c r="N3940" t="s">
        <v>550</v>
      </c>
      <c r="O3940" t="s">
        <v>1923</v>
      </c>
      <c r="P3940" t="s">
        <v>1924</v>
      </c>
      <c r="Q3940" t="s">
        <v>3394</v>
      </c>
    </row>
    <row r="3941" spans="1:17">
      <c r="A3941" t="s">
        <v>26470</v>
      </c>
      <c r="B3941" t="s">
        <v>26471</v>
      </c>
      <c r="C3941" t="s">
        <v>26482</v>
      </c>
      <c r="D3941" s="4">
        <v>45793.796006944445</v>
      </c>
      <c r="E3941" s="4">
        <v>45794.791666666664</v>
      </c>
      <c r="F3941" s="4">
        <v>45794.809027777781</v>
      </c>
      <c r="G3941" s="4"/>
      <c r="H3941" t="s">
        <v>3155</v>
      </c>
      <c r="I3941" t="s">
        <v>3171</v>
      </c>
      <c r="J3941">
        <v>1001</v>
      </c>
      <c r="K3941" t="s">
        <v>3157</v>
      </c>
      <c r="L3941" t="s">
        <v>3245</v>
      </c>
      <c r="M3941" t="s">
        <v>549</v>
      </c>
      <c r="N3941" t="s">
        <v>559</v>
      </c>
      <c r="O3941" t="s">
        <v>504</v>
      </c>
      <c r="P3941" t="s">
        <v>325</v>
      </c>
      <c r="Q3941" t="s">
        <v>339</v>
      </c>
    </row>
    <row r="3942" spans="1:17">
      <c r="A3942" t="s">
        <v>26179</v>
      </c>
      <c r="B3942" t="s">
        <v>26315</v>
      </c>
      <c r="C3942" t="s">
        <v>26483</v>
      </c>
      <c r="D3942" s="4">
        <v>45793.786412037036</v>
      </c>
      <c r="E3942" s="4">
        <v>45795.645833333336</v>
      </c>
      <c r="F3942" s="4">
        <v>45795.663194444445</v>
      </c>
      <c r="G3942" s="4"/>
      <c r="H3942" t="s">
        <v>3155</v>
      </c>
      <c r="I3942" t="s">
        <v>3162</v>
      </c>
      <c r="J3942">
        <v>0</v>
      </c>
      <c r="K3942" t="s">
        <v>4074</v>
      </c>
      <c r="L3942" t="s">
        <v>3245</v>
      </c>
      <c r="M3942" t="s">
        <v>549</v>
      </c>
      <c r="N3942" t="s">
        <v>550</v>
      </c>
      <c r="O3942" t="s">
        <v>1923</v>
      </c>
      <c r="P3942" t="s">
        <v>1924</v>
      </c>
      <c r="Q3942" t="s">
        <v>3359</v>
      </c>
    </row>
    <row r="3943" spans="1:17">
      <c r="A3943" t="s">
        <v>26484</v>
      </c>
      <c r="B3943" t="s">
        <v>26485</v>
      </c>
      <c r="C3943" t="s">
        <v>26486</v>
      </c>
      <c r="D3943" s="4">
        <v>45793.781493055554</v>
      </c>
      <c r="E3943" s="4">
        <v>45795.541666666664</v>
      </c>
      <c r="F3943" s="4">
        <v>45795.559027777781</v>
      </c>
      <c r="G3943" s="4">
        <v>45795.54283564815</v>
      </c>
      <c r="H3943" t="s">
        <v>3155</v>
      </c>
      <c r="I3943" t="s">
        <v>3171</v>
      </c>
      <c r="J3943">
        <v>0</v>
      </c>
      <c r="K3943" t="s">
        <v>3157</v>
      </c>
      <c r="L3943" t="s">
        <v>3564</v>
      </c>
      <c r="M3943" t="s">
        <v>549</v>
      </c>
      <c r="N3943" t="s">
        <v>559</v>
      </c>
      <c r="O3943" t="s">
        <v>504</v>
      </c>
      <c r="P3943" t="s">
        <v>325</v>
      </c>
      <c r="Q3943" t="s">
        <v>343</v>
      </c>
    </row>
    <row r="3944" spans="1:17">
      <c r="A3944" t="s">
        <v>6497</v>
      </c>
      <c r="B3944" t="s">
        <v>6498</v>
      </c>
      <c r="C3944" t="s">
        <v>26487</v>
      </c>
      <c r="D3944" s="4">
        <v>45793.777488425927</v>
      </c>
      <c r="E3944" s="4">
        <v>45794.458333333336</v>
      </c>
      <c r="F3944" s="4">
        <v>45794.475694444445</v>
      </c>
      <c r="G3944" s="4"/>
      <c r="H3944" t="s">
        <v>3155</v>
      </c>
      <c r="I3944" t="s">
        <v>3171</v>
      </c>
      <c r="J3944">
        <v>0</v>
      </c>
      <c r="K3944" t="s">
        <v>3157</v>
      </c>
      <c r="L3944" t="s">
        <v>3593</v>
      </c>
      <c r="M3944" t="s">
        <v>549</v>
      </c>
      <c r="N3944" t="s">
        <v>550</v>
      </c>
      <c r="O3944" t="s">
        <v>136</v>
      </c>
      <c r="P3944" t="s">
        <v>264</v>
      </c>
      <c r="Q3944" t="s">
        <v>267</v>
      </c>
    </row>
    <row r="3945" spans="1:17">
      <c r="A3945" t="s">
        <v>26417</v>
      </c>
      <c r="B3945" t="s">
        <v>26418</v>
      </c>
      <c r="C3945" t="s">
        <v>26488</v>
      </c>
      <c r="D3945" s="4">
        <v>45793.776307870372</v>
      </c>
      <c r="E3945" s="4">
        <v>45794.458333333336</v>
      </c>
      <c r="F3945" s="4">
        <v>45794.475694444445</v>
      </c>
      <c r="G3945" s="4"/>
      <c r="H3945" t="s">
        <v>3155</v>
      </c>
      <c r="I3945" t="s">
        <v>3175</v>
      </c>
      <c r="J3945">
        <v>0</v>
      </c>
      <c r="K3945" t="s">
        <v>3157</v>
      </c>
      <c r="L3945" t="s">
        <v>3245</v>
      </c>
      <c r="M3945" t="s">
        <v>549</v>
      </c>
      <c r="N3945" t="s">
        <v>550</v>
      </c>
      <c r="O3945" t="s">
        <v>136</v>
      </c>
      <c r="P3945" t="s">
        <v>292</v>
      </c>
      <c r="Q3945" t="s">
        <v>295</v>
      </c>
    </row>
    <row r="3946" spans="1:17">
      <c r="A3946" t="s">
        <v>26489</v>
      </c>
      <c r="B3946" t="s">
        <v>26490</v>
      </c>
      <c r="C3946" t="s">
        <v>26491</v>
      </c>
      <c r="D3946" s="4">
        <v>45793.775775462964</v>
      </c>
      <c r="E3946" s="4">
        <v>45794.583333333336</v>
      </c>
      <c r="F3946" s="4">
        <v>45794.600694444445</v>
      </c>
      <c r="G3946" s="4">
        <v>45794.573784722219</v>
      </c>
      <c r="H3946" t="s">
        <v>3155</v>
      </c>
      <c r="I3946" t="s">
        <v>3175</v>
      </c>
      <c r="J3946">
        <v>0</v>
      </c>
      <c r="K3946" t="s">
        <v>3194</v>
      </c>
      <c r="L3946" t="s">
        <v>3564</v>
      </c>
      <c r="M3946" t="s">
        <v>549</v>
      </c>
      <c r="N3946" t="s">
        <v>559</v>
      </c>
      <c r="O3946" t="s">
        <v>504</v>
      </c>
      <c r="P3946" t="s">
        <v>325</v>
      </c>
      <c r="Q3946" t="s">
        <v>343</v>
      </c>
    </row>
    <row r="3947" spans="1:17">
      <c r="A3947" t="s">
        <v>26492</v>
      </c>
      <c r="B3947" t="s">
        <v>26493</v>
      </c>
      <c r="C3947" t="s">
        <v>26494</v>
      </c>
      <c r="D3947" s="4">
        <v>45793.77270833333</v>
      </c>
      <c r="E3947" s="4">
        <v>45795.479166666664</v>
      </c>
      <c r="F3947" s="4">
        <v>45795.517361111109</v>
      </c>
      <c r="G3947" s="4">
        <v>45795.471817129626</v>
      </c>
      <c r="H3947" t="s">
        <v>3155</v>
      </c>
      <c r="I3947" t="s">
        <v>4530</v>
      </c>
      <c r="J3947">
        <v>0</v>
      </c>
      <c r="K3947" t="s">
        <v>4531</v>
      </c>
      <c r="L3947" t="s">
        <v>3564</v>
      </c>
      <c r="M3947" t="s">
        <v>549</v>
      </c>
      <c r="N3947" t="s">
        <v>559</v>
      </c>
      <c r="O3947" t="s">
        <v>504</v>
      </c>
      <c r="P3947" t="s">
        <v>325</v>
      </c>
      <c r="Q3947" t="s">
        <v>341</v>
      </c>
    </row>
    <row r="3948" spans="1:17">
      <c r="A3948" t="s">
        <v>26495</v>
      </c>
      <c r="B3948" t="s">
        <v>26496</v>
      </c>
      <c r="C3948" t="s">
        <v>26497</v>
      </c>
      <c r="D3948" s="4">
        <v>45793.771747685183</v>
      </c>
      <c r="E3948" s="4">
        <v>45794.333333333336</v>
      </c>
      <c r="F3948" s="4">
        <v>45794.350694444445</v>
      </c>
      <c r="G3948" s="4">
        <v>45794.336180555554</v>
      </c>
      <c r="H3948" t="s">
        <v>3155</v>
      </c>
      <c r="I3948" t="s">
        <v>3184</v>
      </c>
      <c r="J3948">
        <v>1001</v>
      </c>
      <c r="K3948" t="s">
        <v>3157</v>
      </c>
      <c r="L3948" t="s">
        <v>3564</v>
      </c>
      <c r="M3948" t="s">
        <v>549</v>
      </c>
      <c r="N3948" t="s">
        <v>550</v>
      </c>
      <c r="O3948" t="s">
        <v>136</v>
      </c>
      <c r="P3948" t="s">
        <v>143</v>
      </c>
      <c r="Q3948" t="s">
        <v>310</v>
      </c>
    </row>
    <row r="3949" spans="1:17">
      <c r="A3949" t="s">
        <v>12210</v>
      </c>
      <c r="B3949" t="s">
        <v>12211</v>
      </c>
      <c r="C3949" t="s">
        <v>26498</v>
      </c>
      <c r="D3949" s="4">
        <v>45793.771331018521</v>
      </c>
      <c r="E3949" s="4">
        <v>45795</v>
      </c>
      <c r="F3949" s="4">
        <v>45795.038194444445</v>
      </c>
      <c r="G3949" s="4">
        <v>45794.999282407407</v>
      </c>
      <c r="H3949" t="s">
        <v>3155</v>
      </c>
      <c r="I3949" t="s">
        <v>3240</v>
      </c>
      <c r="J3949">
        <v>1002</v>
      </c>
      <c r="K3949" t="s">
        <v>3157</v>
      </c>
      <c r="L3949" t="s">
        <v>3564</v>
      </c>
      <c r="M3949" t="s">
        <v>549</v>
      </c>
      <c r="N3949" t="s">
        <v>550</v>
      </c>
      <c r="O3949" t="s">
        <v>551</v>
      </c>
      <c r="P3949" t="s">
        <v>242</v>
      </c>
      <c r="Q3949" t="s">
        <v>243</v>
      </c>
    </row>
    <row r="3950" spans="1:17">
      <c r="A3950" t="s">
        <v>24943</v>
      </c>
      <c r="B3950" t="s">
        <v>24944</v>
      </c>
      <c r="C3950" t="s">
        <v>26499</v>
      </c>
      <c r="D3950" s="4">
        <v>45793.765787037039</v>
      </c>
      <c r="E3950" s="4">
        <v>45795.375</v>
      </c>
      <c r="F3950" s="4">
        <v>45795.392361111109</v>
      </c>
      <c r="G3950" s="4"/>
      <c r="H3950" t="s">
        <v>3155</v>
      </c>
      <c r="I3950" t="s">
        <v>3171</v>
      </c>
      <c r="J3950">
        <v>0</v>
      </c>
      <c r="K3950" t="s">
        <v>3194</v>
      </c>
      <c r="L3950" t="s">
        <v>3593</v>
      </c>
      <c r="M3950" t="s">
        <v>549</v>
      </c>
      <c r="N3950" t="s">
        <v>550</v>
      </c>
      <c r="O3950" t="s">
        <v>551</v>
      </c>
      <c r="P3950" t="s">
        <v>141</v>
      </c>
      <c r="Q3950" t="s">
        <v>237</v>
      </c>
    </row>
    <row r="3951" spans="1:17">
      <c r="A3951" t="s">
        <v>25750</v>
      </c>
      <c r="B3951" t="s">
        <v>26500</v>
      </c>
      <c r="C3951" t="s">
        <v>26501</v>
      </c>
      <c r="D3951" s="4">
        <v>45793.764166666668</v>
      </c>
      <c r="E3951" s="4">
        <v>45795.625</v>
      </c>
      <c r="F3951" s="4">
        <v>45795.663194444445</v>
      </c>
      <c r="G3951" s="4">
        <v>45795.626840277779</v>
      </c>
      <c r="H3951" t="s">
        <v>3155</v>
      </c>
      <c r="I3951" t="s">
        <v>3156</v>
      </c>
      <c r="J3951">
        <v>0</v>
      </c>
      <c r="K3951" t="s">
        <v>3163</v>
      </c>
      <c r="L3951" t="s">
        <v>3564</v>
      </c>
      <c r="M3951" t="s">
        <v>549</v>
      </c>
      <c r="N3951" t="s">
        <v>550</v>
      </c>
      <c r="O3951" t="s">
        <v>551</v>
      </c>
      <c r="P3951" t="s">
        <v>141</v>
      </c>
      <c r="Q3951" t="s">
        <v>233</v>
      </c>
    </row>
    <row r="3952" spans="1:17">
      <c r="A3952" t="s">
        <v>26489</v>
      </c>
      <c r="B3952" t="s">
        <v>26490</v>
      </c>
      <c r="C3952" t="s">
        <v>26502</v>
      </c>
      <c r="D3952" s="4">
        <v>45793.763553240744</v>
      </c>
      <c r="E3952" s="4">
        <v>45794.583333333336</v>
      </c>
      <c r="F3952" s="4">
        <v>45794.600694444445</v>
      </c>
      <c r="G3952" s="4"/>
      <c r="H3952" t="s">
        <v>3155</v>
      </c>
      <c r="I3952" t="s">
        <v>3175</v>
      </c>
      <c r="J3952">
        <v>1001</v>
      </c>
      <c r="K3952" t="s">
        <v>3194</v>
      </c>
      <c r="L3952" t="s">
        <v>3245</v>
      </c>
      <c r="M3952" t="s">
        <v>549</v>
      </c>
      <c r="N3952" t="s">
        <v>559</v>
      </c>
      <c r="O3952" t="s">
        <v>504</v>
      </c>
      <c r="P3952" t="s">
        <v>325</v>
      </c>
      <c r="Q3952" t="s">
        <v>343</v>
      </c>
    </row>
    <row r="3953" spans="1:17">
      <c r="A3953" t="s">
        <v>26406</v>
      </c>
      <c r="B3953" t="s">
        <v>26407</v>
      </c>
      <c r="C3953" t="s">
        <v>26503</v>
      </c>
      <c r="D3953" s="4">
        <v>45793.763182870367</v>
      </c>
      <c r="E3953" s="4">
        <v>45795.666666666664</v>
      </c>
      <c r="F3953" s="4">
        <v>45795.704861111109</v>
      </c>
      <c r="G3953" s="4"/>
      <c r="H3953" t="s">
        <v>3155</v>
      </c>
      <c r="I3953" t="s">
        <v>3156</v>
      </c>
      <c r="J3953">
        <v>0</v>
      </c>
      <c r="K3953" t="s">
        <v>3157</v>
      </c>
      <c r="L3953" t="s">
        <v>3245</v>
      </c>
      <c r="M3953" t="s">
        <v>549</v>
      </c>
      <c r="N3953" t="s">
        <v>550</v>
      </c>
      <c r="O3953" t="s">
        <v>136</v>
      </c>
      <c r="P3953" t="s">
        <v>139</v>
      </c>
      <c r="Q3953" t="s">
        <v>271</v>
      </c>
    </row>
    <row r="3954" spans="1:17">
      <c r="A3954" t="s">
        <v>26504</v>
      </c>
      <c r="B3954" t="s">
        <v>26505</v>
      </c>
      <c r="C3954" t="s">
        <v>26506</v>
      </c>
      <c r="D3954" s="4">
        <v>45793.761365740742</v>
      </c>
      <c r="E3954" s="4">
        <v>45795.833333333336</v>
      </c>
      <c r="F3954" s="4">
        <v>45795.850694444445</v>
      </c>
      <c r="G3954" s="4"/>
      <c r="H3954" t="s">
        <v>3155</v>
      </c>
      <c r="I3954" t="s">
        <v>3162</v>
      </c>
      <c r="J3954">
        <v>0</v>
      </c>
      <c r="K3954" t="s">
        <v>3227</v>
      </c>
      <c r="L3954" t="s">
        <v>3245</v>
      </c>
      <c r="M3954" t="s">
        <v>549</v>
      </c>
      <c r="N3954" t="s">
        <v>550</v>
      </c>
      <c r="O3954" t="s">
        <v>1923</v>
      </c>
      <c r="P3954" t="s">
        <v>1924</v>
      </c>
      <c r="Q3954" t="s">
        <v>3199</v>
      </c>
    </row>
    <row r="3955" spans="1:17">
      <c r="A3955" t="s">
        <v>25653</v>
      </c>
      <c r="B3955" t="s">
        <v>25654</v>
      </c>
      <c r="C3955" t="s">
        <v>26507</v>
      </c>
      <c r="D3955" s="4">
        <v>45793.757743055554</v>
      </c>
      <c r="E3955" s="4">
        <v>45795.791666666664</v>
      </c>
      <c r="F3955" s="4">
        <v>45795.809027777781</v>
      </c>
      <c r="G3955" s="4"/>
      <c r="H3955" t="s">
        <v>3155</v>
      </c>
      <c r="I3955" t="s">
        <v>3171</v>
      </c>
      <c r="J3955">
        <v>1001</v>
      </c>
      <c r="K3955" t="s">
        <v>3157</v>
      </c>
      <c r="L3955" t="s">
        <v>3245</v>
      </c>
      <c r="M3955" t="s">
        <v>549</v>
      </c>
      <c r="N3955" t="s">
        <v>550</v>
      </c>
      <c r="O3955" t="s">
        <v>551</v>
      </c>
      <c r="P3955" t="s">
        <v>141</v>
      </c>
      <c r="Q3955" t="s">
        <v>233</v>
      </c>
    </row>
    <row r="3956" spans="1:17">
      <c r="A3956" t="s">
        <v>26508</v>
      </c>
      <c r="B3956" t="s">
        <v>26509</v>
      </c>
      <c r="C3956" t="s">
        <v>26510</v>
      </c>
      <c r="D3956" s="4">
        <v>45793.756932870368</v>
      </c>
      <c r="E3956" s="4">
        <v>45799.625</v>
      </c>
      <c r="F3956" s="4">
        <v>45799.663194444445</v>
      </c>
      <c r="G3956" s="4">
        <v>45799.616261574076</v>
      </c>
      <c r="H3956" t="s">
        <v>3155</v>
      </c>
      <c r="I3956" t="s">
        <v>3673</v>
      </c>
      <c r="J3956">
        <v>0</v>
      </c>
      <c r="K3956" t="s">
        <v>3157</v>
      </c>
      <c r="L3956" t="s">
        <v>3564</v>
      </c>
      <c r="M3956" t="s">
        <v>549</v>
      </c>
      <c r="N3956" t="s">
        <v>559</v>
      </c>
      <c r="O3956" t="s">
        <v>504</v>
      </c>
      <c r="P3956" t="s">
        <v>325</v>
      </c>
      <c r="Q3956" t="s">
        <v>337</v>
      </c>
    </row>
    <row r="3957" spans="1:17">
      <c r="A3957" t="s">
        <v>21616</v>
      </c>
      <c r="B3957" t="s">
        <v>21617</v>
      </c>
      <c r="C3957" t="s">
        <v>26511</v>
      </c>
      <c r="D3957" s="4">
        <v>45793.755844907406</v>
      </c>
      <c r="E3957" s="4">
        <v>45795.395833333336</v>
      </c>
      <c r="F3957" s="4">
        <v>45795.413194444445</v>
      </c>
      <c r="G3957" s="4">
        <v>45795.388749999998</v>
      </c>
      <c r="H3957" t="s">
        <v>3155</v>
      </c>
      <c r="I3957" t="s">
        <v>3171</v>
      </c>
      <c r="J3957">
        <v>1001</v>
      </c>
      <c r="K3957" t="s">
        <v>3157</v>
      </c>
      <c r="L3957" t="s">
        <v>3564</v>
      </c>
      <c r="M3957" t="s">
        <v>549</v>
      </c>
      <c r="N3957" t="s">
        <v>550</v>
      </c>
      <c r="O3957" t="s">
        <v>136</v>
      </c>
      <c r="P3957" t="s">
        <v>143</v>
      </c>
      <c r="Q3957" t="s">
        <v>300</v>
      </c>
    </row>
    <row r="3958" spans="1:17">
      <c r="A3958" t="s">
        <v>26512</v>
      </c>
      <c r="B3958" t="s">
        <v>26513</v>
      </c>
      <c r="C3958" t="s">
        <v>26514</v>
      </c>
      <c r="D3958" s="4">
        <v>45793.751388888886</v>
      </c>
      <c r="E3958" s="4">
        <v>45794.8125</v>
      </c>
      <c r="F3958" s="4">
        <v>45794.850694444445</v>
      </c>
      <c r="G3958" s="4">
        <v>45794.821701388886</v>
      </c>
      <c r="H3958" t="s">
        <v>3155</v>
      </c>
      <c r="I3958" t="s">
        <v>3156</v>
      </c>
      <c r="J3958">
        <v>0</v>
      </c>
      <c r="K3958" t="s">
        <v>3194</v>
      </c>
      <c r="L3958" t="s">
        <v>3564</v>
      </c>
      <c r="M3958" t="s">
        <v>549</v>
      </c>
      <c r="N3958" t="s">
        <v>550</v>
      </c>
      <c r="O3958" t="s">
        <v>551</v>
      </c>
      <c r="P3958" t="s">
        <v>141</v>
      </c>
      <c r="Q3958" t="s">
        <v>238</v>
      </c>
    </row>
    <row r="3959" spans="1:17">
      <c r="A3959" t="s">
        <v>26515</v>
      </c>
      <c r="B3959" t="s">
        <v>26516</v>
      </c>
      <c r="C3959" t="s">
        <v>26517</v>
      </c>
      <c r="D3959" s="4">
        <v>45793.749837962961</v>
      </c>
      <c r="E3959" s="4">
        <v>45794.75</v>
      </c>
      <c r="F3959" s="4">
        <v>45794.767361111109</v>
      </c>
      <c r="G3959" s="4">
        <v>45794.74962962963</v>
      </c>
      <c r="H3959" t="s">
        <v>3155</v>
      </c>
      <c r="I3959" t="s">
        <v>3175</v>
      </c>
      <c r="J3959">
        <v>0</v>
      </c>
      <c r="K3959" t="s">
        <v>3157</v>
      </c>
      <c r="L3959" t="s">
        <v>3564</v>
      </c>
      <c r="M3959" t="s">
        <v>549</v>
      </c>
      <c r="N3959" t="s">
        <v>550</v>
      </c>
      <c r="O3959" t="s">
        <v>136</v>
      </c>
      <c r="P3959" t="s">
        <v>264</v>
      </c>
      <c r="Q3959" t="s">
        <v>2914</v>
      </c>
    </row>
    <row r="3960" spans="1:17">
      <c r="A3960" t="s">
        <v>26518</v>
      </c>
      <c r="B3960" t="s">
        <v>26519</v>
      </c>
      <c r="C3960" t="s">
        <v>26520</v>
      </c>
      <c r="D3960" s="4">
        <v>45793.747824074075</v>
      </c>
      <c r="E3960" s="4">
        <v>45801.625</v>
      </c>
      <c r="F3960" s="4">
        <v>45801.663194444445</v>
      </c>
      <c r="G3960" s="4">
        <v>45801.623159722221</v>
      </c>
      <c r="H3960" t="s">
        <v>3155</v>
      </c>
      <c r="I3960" t="s">
        <v>3673</v>
      </c>
      <c r="J3960">
        <v>0</v>
      </c>
      <c r="K3960" t="s">
        <v>3194</v>
      </c>
      <c r="L3960" t="s">
        <v>3564</v>
      </c>
      <c r="M3960" t="s">
        <v>549</v>
      </c>
      <c r="N3960" t="s">
        <v>559</v>
      </c>
      <c r="O3960" t="s">
        <v>504</v>
      </c>
      <c r="P3960" t="s">
        <v>325</v>
      </c>
      <c r="Q3960" t="s">
        <v>336</v>
      </c>
    </row>
    <row r="3961" spans="1:17">
      <c r="A3961" t="s">
        <v>26521</v>
      </c>
      <c r="B3961" t="s">
        <v>26522</v>
      </c>
      <c r="C3961" t="s">
        <v>26523</v>
      </c>
      <c r="D3961" s="4">
        <v>45793.746203703704</v>
      </c>
      <c r="E3961" s="4">
        <v>45796.708333333336</v>
      </c>
      <c r="F3961" s="4">
        <v>45796.725694444445</v>
      </c>
      <c r="G3961" s="4">
        <v>45796.714768518519</v>
      </c>
      <c r="H3961" t="s">
        <v>3155</v>
      </c>
      <c r="I3961" t="s">
        <v>3171</v>
      </c>
      <c r="J3961">
        <v>1001</v>
      </c>
      <c r="K3961" t="s">
        <v>3157</v>
      </c>
      <c r="L3961" t="s">
        <v>3564</v>
      </c>
      <c r="M3961" t="s">
        <v>549</v>
      </c>
      <c r="N3961" t="s">
        <v>550</v>
      </c>
      <c r="O3961" t="s">
        <v>136</v>
      </c>
      <c r="P3961" t="s">
        <v>292</v>
      </c>
      <c r="Q3961" t="s">
        <v>295</v>
      </c>
    </row>
    <row r="3962" spans="1:17">
      <c r="A3962" t="s">
        <v>26524</v>
      </c>
      <c r="B3962" t="s">
        <v>26525</v>
      </c>
      <c r="C3962" t="s">
        <v>26526</v>
      </c>
      <c r="D3962" s="4">
        <v>45793.737361111111</v>
      </c>
      <c r="E3962" s="4">
        <v>45797.416666666664</v>
      </c>
      <c r="F3962" s="4">
        <v>45797.434027777781</v>
      </c>
      <c r="G3962" s="4"/>
      <c r="H3962" t="s">
        <v>3155</v>
      </c>
      <c r="I3962" t="s">
        <v>3162</v>
      </c>
      <c r="J3962">
        <v>0</v>
      </c>
      <c r="K3962" t="s">
        <v>3227</v>
      </c>
      <c r="L3962" t="s">
        <v>3593</v>
      </c>
      <c r="M3962" t="s">
        <v>549</v>
      </c>
      <c r="N3962" t="s">
        <v>550</v>
      </c>
      <c r="O3962" t="s">
        <v>1923</v>
      </c>
      <c r="P3962" t="s">
        <v>1924</v>
      </c>
      <c r="Q3962" t="s">
        <v>3164</v>
      </c>
    </row>
    <row r="3963" spans="1:17">
      <c r="A3963" t="s">
        <v>26527</v>
      </c>
      <c r="B3963" t="s">
        <v>26528</v>
      </c>
      <c r="C3963" t="s">
        <v>26529</v>
      </c>
      <c r="D3963" s="4">
        <v>45793.737210648149</v>
      </c>
      <c r="E3963" s="4">
        <v>45794.083333333336</v>
      </c>
      <c r="F3963" s="4">
        <v>45794.100694444445</v>
      </c>
      <c r="G3963" s="4"/>
      <c r="H3963" t="s">
        <v>3155</v>
      </c>
      <c r="I3963" t="s">
        <v>3184</v>
      </c>
      <c r="J3963">
        <v>1001</v>
      </c>
      <c r="K3963" t="s">
        <v>3157</v>
      </c>
      <c r="L3963" t="s">
        <v>3593</v>
      </c>
      <c r="M3963" t="s">
        <v>549</v>
      </c>
      <c r="N3963" t="s">
        <v>550</v>
      </c>
      <c r="O3963" t="s">
        <v>136</v>
      </c>
      <c r="P3963" t="s">
        <v>143</v>
      </c>
      <c r="Q3963" t="s">
        <v>311</v>
      </c>
    </row>
    <row r="3964" spans="1:17">
      <c r="A3964" t="s">
        <v>26530</v>
      </c>
      <c r="B3964" t="s">
        <v>26531</v>
      </c>
      <c r="C3964" t="s">
        <v>26532</v>
      </c>
      <c r="D3964" s="4">
        <v>45793.735497685186</v>
      </c>
      <c r="E3964" s="4">
        <v>45794.520833333336</v>
      </c>
      <c r="F3964" s="4">
        <v>45794.538194444445</v>
      </c>
      <c r="G3964" s="4"/>
      <c r="H3964" t="s">
        <v>3155</v>
      </c>
      <c r="I3964" t="s">
        <v>3175</v>
      </c>
      <c r="J3964">
        <v>0</v>
      </c>
      <c r="K3964" t="s">
        <v>3157</v>
      </c>
      <c r="L3964" t="s">
        <v>3593</v>
      </c>
      <c r="M3964" t="s">
        <v>549</v>
      </c>
      <c r="N3964" t="s">
        <v>559</v>
      </c>
      <c r="O3964" t="s">
        <v>504</v>
      </c>
      <c r="P3964" t="s">
        <v>325</v>
      </c>
      <c r="Q3964" t="s">
        <v>328</v>
      </c>
    </row>
    <row r="3965" spans="1:17">
      <c r="A3965" t="s">
        <v>20840</v>
      </c>
      <c r="B3965" t="s">
        <v>20841</v>
      </c>
      <c r="C3965" t="s">
        <v>26533</v>
      </c>
      <c r="D3965" s="4">
        <v>45793.730636574073</v>
      </c>
      <c r="E3965" s="4">
        <v>45798.291666666664</v>
      </c>
      <c r="F3965" s="4">
        <v>45798.309027777781</v>
      </c>
      <c r="G3965" s="4"/>
      <c r="H3965" t="s">
        <v>3155</v>
      </c>
      <c r="I3965" t="s">
        <v>3162</v>
      </c>
      <c r="J3965">
        <v>0</v>
      </c>
      <c r="K3965" t="s">
        <v>3358</v>
      </c>
      <c r="L3965" t="s">
        <v>3245</v>
      </c>
      <c r="M3965" t="s">
        <v>549</v>
      </c>
      <c r="N3965" t="s">
        <v>550</v>
      </c>
      <c r="O3965" t="s">
        <v>1923</v>
      </c>
      <c r="P3965" t="s">
        <v>1924</v>
      </c>
      <c r="Q3965" t="s">
        <v>3180</v>
      </c>
    </row>
    <row r="3966" spans="1:17">
      <c r="A3966" t="s">
        <v>21037</v>
      </c>
      <c r="B3966" t="s">
        <v>26534</v>
      </c>
      <c r="C3966" t="s">
        <v>26535</v>
      </c>
      <c r="D3966" s="4">
        <v>45793.728622685187</v>
      </c>
      <c r="E3966" s="4">
        <v>45798.708333333336</v>
      </c>
      <c r="F3966" s="4">
        <v>45798.725694444445</v>
      </c>
      <c r="G3966" s="4">
        <v>45798.702222222222</v>
      </c>
      <c r="H3966" t="s">
        <v>3155</v>
      </c>
      <c r="I3966" t="s">
        <v>3171</v>
      </c>
      <c r="J3966">
        <v>1001</v>
      </c>
      <c r="K3966" t="s">
        <v>3157</v>
      </c>
      <c r="L3966" t="s">
        <v>3564</v>
      </c>
      <c r="M3966" t="s">
        <v>549</v>
      </c>
      <c r="N3966" t="s">
        <v>550</v>
      </c>
      <c r="O3966" t="s">
        <v>616</v>
      </c>
      <c r="P3966" t="s">
        <v>314</v>
      </c>
      <c r="Q3966" t="s">
        <v>315</v>
      </c>
    </row>
    <row r="3967" spans="1:17">
      <c r="A3967" t="s">
        <v>26512</v>
      </c>
      <c r="B3967" t="s">
        <v>26513</v>
      </c>
      <c r="C3967" t="s">
        <v>26536</v>
      </c>
      <c r="D3967" s="4">
        <v>45793.727800925924</v>
      </c>
      <c r="E3967" s="4">
        <v>45794.8125</v>
      </c>
      <c r="F3967" s="4">
        <v>45794.850694444445</v>
      </c>
      <c r="G3967" s="4"/>
      <c r="H3967" t="s">
        <v>3155</v>
      </c>
      <c r="I3967" t="s">
        <v>3156</v>
      </c>
      <c r="J3967">
        <v>0</v>
      </c>
      <c r="K3967" t="s">
        <v>3194</v>
      </c>
      <c r="L3967" t="s">
        <v>3245</v>
      </c>
      <c r="M3967" t="s">
        <v>549</v>
      </c>
      <c r="N3967" t="s">
        <v>550</v>
      </c>
      <c r="O3967" t="s">
        <v>551</v>
      </c>
      <c r="P3967" t="s">
        <v>141</v>
      </c>
      <c r="Q3967" t="s">
        <v>238</v>
      </c>
    </row>
    <row r="3968" spans="1:17">
      <c r="A3968" t="s">
        <v>26537</v>
      </c>
      <c r="B3968" t="s">
        <v>26538</v>
      </c>
      <c r="C3968" t="s">
        <v>26539</v>
      </c>
      <c r="D3968" s="4">
        <v>45793.727152777778</v>
      </c>
      <c r="E3968" s="4">
        <v>45794.375</v>
      </c>
      <c r="F3968" s="4">
        <v>45794.392361111109</v>
      </c>
      <c r="G3968" s="4">
        <v>45794.369942129626</v>
      </c>
      <c r="H3968" t="s">
        <v>3155</v>
      </c>
      <c r="I3968" t="s">
        <v>3175</v>
      </c>
      <c r="J3968">
        <v>0</v>
      </c>
      <c r="K3968" t="s">
        <v>3157</v>
      </c>
      <c r="L3968" t="s">
        <v>3564</v>
      </c>
      <c r="M3968" t="s">
        <v>549</v>
      </c>
      <c r="N3968" t="s">
        <v>550</v>
      </c>
      <c r="O3968" t="s">
        <v>551</v>
      </c>
      <c r="P3968" t="s">
        <v>242</v>
      </c>
      <c r="Q3968" t="s">
        <v>247</v>
      </c>
    </row>
    <row r="3969" spans="1:17">
      <c r="A3969" t="s">
        <v>26540</v>
      </c>
      <c r="B3969" t="s">
        <v>26541</v>
      </c>
      <c r="C3969" t="s">
        <v>26542</v>
      </c>
      <c r="D3969" s="4">
        <v>45793.726238425923</v>
      </c>
      <c r="E3969" s="4">
        <v>45796.791666666664</v>
      </c>
      <c r="F3969" s="4">
        <v>45796.829861111109</v>
      </c>
      <c r="G3969" s="4">
        <v>45796.789490740739</v>
      </c>
      <c r="H3969" t="s">
        <v>3155</v>
      </c>
      <c r="I3969" t="s">
        <v>3673</v>
      </c>
      <c r="J3969">
        <v>0</v>
      </c>
      <c r="K3969" t="s">
        <v>3194</v>
      </c>
      <c r="L3969" t="s">
        <v>3564</v>
      </c>
      <c r="M3969" t="s">
        <v>549</v>
      </c>
      <c r="N3969" t="s">
        <v>559</v>
      </c>
      <c r="O3969" t="s">
        <v>504</v>
      </c>
      <c r="P3969" t="s">
        <v>325</v>
      </c>
      <c r="Q3969" t="s">
        <v>342</v>
      </c>
    </row>
    <row r="3970" spans="1:17">
      <c r="A3970" t="s">
        <v>26543</v>
      </c>
      <c r="B3970" t="s">
        <v>26544</v>
      </c>
      <c r="C3970" t="s">
        <v>26545</v>
      </c>
      <c r="D3970" s="4">
        <v>45793.726145833331</v>
      </c>
      <c r="E3970" s="4">
        <v>45808.791666666664</v>
      </c>
      <c r="F3970" s="4">
        <v>45808.809027777781</v>
      </c>
      <c r="G3970" s="4"/>
      <c r="H3970" t="s">
        <v>3155</v>
      </c>
      <c r="I3970" t="s">
        <v>3175</v>
      </c>
      <c r="J3970">
        <v>0</v>
      </c>
      <c r="K3970" t="s">
        <v>3157</v>
      </c>
      <c r="L3970" t="s">
        <v>3158</v>
      </c>
      <c r="M3970" t="s">
        <v>549</v>
      </c>
      <c r="N3970" t="s">
        <v>559</v>
      </c>
      <c r="O3970" t="s">
        <v>504</v>
      </c>
      <c r="P3970" t="s">
        <v>325</v>
      </c>
      <c r="Q3970" t="s">
        <v>341</v>
      </c>
    </row>
    <row r="3971" spans="1:17">
      <c r="A3971" t="s">
        <v>24063</v>
      </c>
      <c r="B3971" t="s">
        <v>24064</v>
      </c>
      <c r="C3971" t="s">
        <v>26546</v>
      </c>
      <c r="D3971" s="4">
        <v>45793.725428240738</v>
      </c>
      <c r="E3971" s="4">
        <v>45795.625</v>
      </c>
      <c r="F3971" s="4">
        <v>45795.642361111109</v>
      </c>
      <c r="G3971" s="4"/>
      <c r="H3971" t="s">
        <v>3155</v>
      </c>
      <c r="I3971" t="s">
        <v>3162</v>
      </c>
      <c r="J3971">
        <v>0</v>
      </c>
      <c r="K3971" t="s">
        <v>3358</v>
      </c>
      <c r="L3971" t="s">
        <v>3593</v>
      </c>
      <c r="M3971" t="s">
        <v>549</v>
      </c>
      <c r="N3971" t="s">
        <v>550</v>
      </c>
      <c r="O3971" t="s">
        <v>1923</v>
      </c>
      <c r="P3971" t="s">
        <v>1924</v>
      </c>
      <c r="Q3971" t="s">
        <v>3359</v>
      </c>
    </row>
    <row r="3972" spans="1:17">
      <c r="A3972" t="s">
        <v>26547</v>
      </c>
      <c r="B3972" t="s">
        <v>26548</v>
      </c>
      <c r="C3972" t="s">
        <v>26549</v>
      </c>
      <c r="D3972" s="4">
        <v>45793.724351851852</v>
      </c>
      <c r="E3972" s="4">
        <v>45802.416666666664</v>
      </c>
      <c r="F3972" s="4">
        <v>45802.434027777781</v>
      </c>
      <c r="G3972" s="4"/>
      <c r="H3972" t="s">
        <v>3155</v>
      </c>
      <c r="I3972" t="s">
        <v>3162</v>
      </c>
      <c r="J3972">
        <v>0</v>
      </c>
      <c r="K3972" t="s">
        <v>3358</v>
      </c>
      <c r="L3972" t="s">
        <v>3245</v>
      </c>
      <c r="M3972" t="s">
        <v>549</v>
      </c>
      <c r="N3972" t="s">
        <v>550</v>
      </c>
      <c r="O3972" t="s">
        <v>1923</v>
      </c>
      <c r="P3972" t="s">
        <v>1924</v>
      </c>
      <c r="Q3972" t="s">
        <v>3199</v>
      </c>
    </row>
    <row r="3973" spans="1:17">
      <c r="A3973" t="s">
        <v>26550</v>
      </c>
      <c r="B3973" t="s">
        <v>26551</v>
      </c>
      <c r="C3973" t="s">
        <v>26552</v>
      </c>
      <c r="D3973" s="4">
        <v>45793.72216435185</v>
      </c>
      <c r="E3973" s="4">
        <v>45798.833333333336</v>
      </c>
      <c r="F3973" s="4">
        <v>45798.850694444445</v>
      </c>
      <c r="G3973" s="4">
        <v>45798.831365740742</v>
      </c>
      <c r="H3973" t="s">
        <v>3155</v>
      </c>
      <c r="I3973" t="s">
        <v>3171</v>
      </c>
      <c r="J3973">
        <v>1002</v>
      </c>
      <c r="K3973" t="s">
        <v>3157</v>
      </c>
      <c r="L3973" t="s">
        <v>3564</v>
      </c>
      <c r="M3973" t="s">
        <v>549</v>
      </c>
      <c r="N3973" t="s">
        <v>559</v>
      </c>
      <c r="O3973" t="s">
        <v>504</v>
      </c>
      <c r="P3973" t="s">
        <v>325</v>
      </c>
      <c r="Q3973" t="s">
        <v>335</v>
      </c>
    </row>
    <row r="3974" spans="1:17">
      <c r="A3974" t="s">
        <v>26553</v>
      </c>
      <c r="B3974" t="s">
        <v>26554</v>
      </c>
      <c r="C3974" t="s">
        <v>26555</v>
      </c>
      <c r="D3974" s="4">
        <v>45793.720127314817</v>
      </c>
      <c r="E3974" s="4">
        <v>45794.791666666664</v>
      </c>
      <c r="F3974" s="4">
        <v>45794.829861111109</v>
      </c>
      <c r="G3974" s="4"/>
      <c r="H3974" t="s">
        <v>3155</v>
      </c>
      <c r="I3974" t="s">
        <v>3156</v>
      </c>
      <c r="J3974">
        <v>0</v>
      </c>
      <c r="K3974" t="s">
        <v>3157</v>
      </c>
      <c r="L3974" t="s">
        <v>3245</v>
      </c>
      <c r="M3974" t="s">
        <v>549</v>
      </c>
      <c r="N3974" t="s">
        <v>550</v>
      </c>
      <c r="O3974" t="s">
        <v>136</v>
      </c>
      <c r="P3974" t="s">
        <v>147</v>
      </c>
      <c r="Q3974" t="s">
        <v>21124</v>
      </c>
    </row>
    <row r="3975" spans="1:17">
      <c r="A3975" t="s">
        <v>26556</v>
      </c>
      <c r="B3975" t="s">
        <v>26557</v>
      </c>
      <c r="C3975" t="s">
        <v>26558</v>
      </c>
      <c r="D3975" s="4">
        <v>45793.718333333331</v>
      </c>
      <c r="E3975" s="4">
        <v>45795.791666666664</v>
      </c>
      <c r="F3975" s="4">
        <v>45795.809027777781</v>
      </c>
      <c r="G3975" s="4">
        <v>45795.791712962964</v>
      </c>
      <c r="H3975" t="s">
        <v>3155</v>
      </c>
      <c r="I3975" t="s">
        <v>3175</v>
      </c>
      <c r="J3975">
        <v>0</v>
      </c>
      <c r="K3975" t="s">
        <v>3194</v>
      </c>
      <c r="L3975" t="s">
        <v>3564</v>
      </c>
      <c r="M3975" t="s">
        <v>549</v>
      </c>
      <c r="N3975" t="s">
        <v>550</v>
      </c>
      <c r="O3975" t="s">
        <v>136</v>
      </c>
      <c r="P3975" t="s">
        <v>139</v>
      </c>
      <c r="Q3975" t="s">
        <v>278</v>
      </c>
    </row>
    <row r="3976" spans="1:17">
      <c r="A3976" t="s">
        <v>26559</v>
      </c>
      <c r="B3976" t="s">
        <v>26560</v>
      </c>
      <c r="C3976" t="s">
        <v>26561</v>
      </c>
      <c r="D3976" s="4">
        <v>45793.718240740738</v>
      </c>
      <c r="E3976" s="4">
        <v>45794.708333333336</v>
      </c>
      <c r="F3976" s="4">
        <v>45794.725694444445</v>
      </c>
      <c r="G3976" s="4">
        <v>45794.698634259257</v>
      </c>
      <c r="H3976" t="s">
        <v>3155</v>
      </c>
      <c r="I3976" t="s">
        <v>3175</v>
      </c>
      <c r="J3976">
        <v>1001</v>
      </c>
      <c r="K3976" t="s">
        <v>3157</v>
      </c>
      <c r="L3976" t="s">
        <v>3564</v>
      </c>
      <c r="M3976" t="s">
        <v>549</v>
      </c>
      <c r="N3976" t="s">
        <v>559</v>
      </c>
      <c r="O3976" t="s">
        <v>504</v>
      </c>
      <c r="P3976" t="s">
        <v>325</v>
      </c>
      <c r="Q3976" t="s">
        <v>340</v>
      </c>
    </row>
    <row r="3977" spans="1:17">
      <c r="A3977" t="s">
        <v>25721</v>
      </c>
      <c r="B3977" t="s">
        <v>25722</v>
      </c>
      <c r="C3977" t="s">
        <v>26562</v>
      </c>
      <c r="D3977" s="4">
        <v>45793.716967592591</v>
      </c>
      <c r="E3977" s="4">
        <v>45794.75</v>
      </c>
      <c r="F3977" s="4">
        <v>45794.767361111109</v>
      </c>
      <c r="G3977" s="4">
        <v>45794.742974537039</v>
      </c>
      <c r="H3977" t="s">
        <v>3155</v>
      </c>
      <c r="I3977" t="s">
        <v>3175</v>
      </c>
      <c r="J3977">
        <v>0</v>
      </c>
      <c r="K3977" t="s">
        <v>3157</v>
      </c>
      <c r="L3977" t="s">
        <v>3564</v>
      </c>
      <c r="M3977" t="s">
        <v>549</v>
      </c>
      <c r="N3977" t="s">
        <v>559</v>
      </c>
      <c r="O3977" t="s">
        <v>504</v>
      </c>
      <c r="P3977" t="s">
        <v>325</v>
      </c>
      <c r="Q3977" t="s">
        <v>338</v>
      </c>
    </row>
    <row r="3978" spans="1:17">
      <c r="A3978" t="s">
        <v>26563</v>
      </c>
      <c r="B3978" t="s">
        <v>26564</v>
      </c>
      <c r="C3978" t="s">
        <v>26565</v>
      </c>
      <c r="D3978" s="4">
        <v>45793.715254629627</v>
      </c>
      <c r="E3978" s="4">
        <v>45795.291666666664</v>
      </c>
      <c r="F3978" s="4">
        <v>45795.309027777781</v>
      </c>
      <c r="G3978" s="4">
        <v>45795.291296296295</v>
      </c>
      <c r="H3978" t="s">
        <v>3155</v>
      </c>
      <c r="I3978" t="s">
        <v>3184</v>
      </c>
      <c r="J3978">
        <v>0</v>
      </c>
      <c r="K3978" t="s">
        <v>3157</v>
      </c>
      <c r="L3978" t="s">
        <v>3564</v>
      </c>
      <c r="M3978" t="s">
        <v>549</v>
      </c>
      <c r="N3978" t="s">
        <v>550</v>
      </c>
      <c r="O3978" t="s">
        <v>616</v>
      </c>
      <c r="P3978" t="s">
        <v>626</v>
      </c>
      <c r="Q3978" t="s">
        <v>3366</v>
      </c>
    </row>
    <row r="3979" spans="1:17">
      <c r="A3979" t="s">
        <v>26432</v>
      </c>
      <c r="B3979" t="s">
        <v>26433</v>
      </c>
      <c r="C3979" t="s">
        <v>26566</v>
      </c>
      <c r="D3979" s="4">
        <v>45793.713171296295</v>
      </c>
      <c r="E3979" s="4">
        <v>45795.666666666664</v>
      </c>
      <c r="F3979" s="4">
        <v>45795.704861111109</v>
      </c>
      <c r="G3979" s="4"/>
      <c r="H3979" t="s">
        <v>3155</v>
      </c>
      <c r="I3979" t="s">
        <v>3156</v>
      </c>
      <c r="J3979">
        <v>0</v>
      </c>
      <c r="K3979" t="s">
        <v>3194</v>
      </c>
      <c r="L3979" t="s">
        <v>3245</v>
      </c>
      <c r="M3979" t="s">
        <v>549</v>
      </c>
      <c r="N3979" t="s">
        <v>550</v>
      </c>
      <c r="O3979" t="s">
        <v>136</v>
      </c>
      <c r="P3979" t="s">
        <v>143</v>
      </c>
      <c r="Q3979" t="s">
        <v>310</v>
      </c>
    </row>
    <row r="3980" spans="1:17">
      <c r="A3980" t="s">
        <v>26567</v>
      </c>
      <c r="B3980" t="s">
        <v>26568</v>
      </c>
      <c r="C3980" t="s">
        <v>26569</v>
      </c>
      <c r="D3980" s="4">
        <v>45793.712361111109</v>
      </c>
      <c r="E3980" s="4">
        <v>45801.583333333336</v>
      </c>
      <c r="F3980" s="4">
        <v>45801.600694444445</v>
      </c>
      <c r="G3980" s="4">
        <v>45801.58</v>
      </c>
      <c r="H3980" t="s">
        <v>3155</v>
      </c>
      <c r="I3980" t="s">
        <v>3171</v>
      </c>
      <c r="J3980">
        <v>0</v>
      </c>
      <c r="K3980" t="s">
        <v>3157</v>
      </c>
      <c r="L3980" t="s">
        <v>3564</v>
      </c>
      <c r="M3980" t="s">
        <v>549</v>
      </c>
      <c r="N3980" t="s">
        <v>559</v>
      </c>
      <c r="O3980" t="s">
        <v>504</v>
      </c>
      <c r="P3980" t="s">
        <v>325</v>
      </c>
      <c r="Q3980" t="s">
        <v>328</v>
      </c>
    </row>
    <row r="3981" spans="1:17">
      <c r="A3981" t="s">
        <v>26567</v>
      </c>
      <c r="B3981" t="s">
        <v>26570</v>
      </c>
      <c r="C3981" t="s">
        <v>26571</v>
      </c>
      <c r="D3981" s="4">
        <v>45793.709618055553</v>
      </c>
      <c r="E3981" s="4">
        <v>45801.583333333336</v>
      </c>
      <c r="F3981" s="4">
        <v>45801.600694444445</v>
      </c>
      <c r="G3981" s="4">
        <v>45801.574282407404</v>
      </c>
      <c r="H3981" t="s">
        <v>3155</v>
      </c>
      <c r="I3981" t="s">
        <v>3171</v>
      </c>
      <c r="J3981">
        <v>0</v>
      </c>
      <c r="K3981" t="s">
        <v>3157</v>
      </c>
      <c r="L3981" t="s">
        <v>3564</v>
      </c>
      <c r="M3981" t="s">
        <v>549</v>
      </c>
      <c r="N3981" t="s">
        <v>559</v>
      </c>
      <c r="O3981" t="s">
        <v>504</v>
      </c>
      <c r="P3981" t="s">
        <v>325</v>
      </c>
      <c r="Q3981" t="s">
        <v>328</v>
      </c>
    </row>
    <row r="3982" spans="1:17">
      <c r="A3982" t="s">
        <v>26572</v>
      </c>
      <c r="B3982" t="s">
        <v>26573</v>
      </c>
      <c r="C3982" t="s">
        <v>26574</v>
      </c>
      <c r="D3982" s="4">
        <v>45793.708877314813</v>
      </c>
      <c r="E3982" s="4">
        <v>45795.458333333336</v>
      </c>
      <c r="F3982" s="4">
        <v>45795.475694444445</v>
      </c>
      <c r="G3982" s="4">
        <v>45795.453958333332</v>
      </c>
      <c r="H3982" t="s">
        <v>3155</v>
      </c>
      <c r="I3982" t="s">
        <v>3175</v>
      </c>
      <c r="J3982">
        <v>0</v>
      </c>
      <c r="K3982" t="s">
        <v>3194</v>
      </c>
      <c r="L3982" t="s">
        <v>3564</v>
      </c>
      <c r="M3982" t="s">
        <v>549</v>
      </c>
      <c r="N3982" t="s">
        <v>559</v>
      </c>
      <c r="O3982" t="s">
        <v>504</v>
      </c>
      <c r="P3982" t="s">
        <v>325</v>
      </c>
      <c r="Q3982" t="s">
        <v>328</v>
      </c>
    </row>
    <row r="3983" spans="1:17">
      <c r="A3983" t="s">
        <v>26575</v>
      </c>
      <c r="B3983" t="s">
        <v>26576</v>
      </c>
      <c r="C3983" t="s">
        <v>26577</v>
      </c>
      <c r="D3983" s="4">
        <v>45793.706817129627</v>
      </c>
      <c r="E3983" s="4">
        <v>45798.625</v>
      </c>
      <c r="F3983" s="4">
        <v>45798.663194444445</v>
      </c>
      <c r="G3983" s="4">
        <v>45798.624351851853</v>
      </c>
      <c r="H3983" t="s">
        <v>3155</v>
      </c>
      <c r="I3983" t="s">
        <v>3673</v>
      </c>
      <c r="J3983">
        <v>0</v>
      </c>
      <c r="K3983" t="s">
        <v>3194</v>
      </c>
      <c r="L3983" t="s">
        <v>3564</v>
      </c>
      <c r="M3983" t="s">
        <v>549</v>
      </c>
      <c r="N3983" t="s">
        <v>559</v>
      </c>
      <c r="O3983" t="s">
        <v>504</v>
      </c>
      <c r="P3983" t="s">
        <v>325</v>
      </c>
      <c r="Q3983" t="s">
        <v>341</v>
      </c>
    </row>
    <row r="3984" spans="1:17">
      <c r="A3984" t="s">
        <v>26578</v>
      </c>
      <c r="B3984" t="s">
        <v>26579</v>
      </c>
      <c r="C3984" t="s">
        <v>26580</v>
      </c>
      <c r="D3984" s="4">
        <v>45793.702685185184</v>
      </c>
      <c r="E3984" s="4">
        <v>45802.458333333336</v>
      </c>
      <c r="F3984" s="4">
        <v>45802.496527777781</v>
      </c>
      <c r="G3984" s="4"/>
      <c r="H3984" t="s">
        <v>3155</v>
      </c>
      <c r="I3984" t="s">
        <v>3673</v>
      </c>
      <c r="J3984">
        <v>0</v>
      </c>
      <c r="K3984" t="s">
        <v>3194</v>
      </c>
      <c r="L3984" t="s">
        <v>3593</v>
      </c>
      <c r="M3984" t="s">
        <v>549</v>
      </c>
      <c r="N3984" t="s">
        <v>559</v>
      </c>
      <c r="O3984" t="s">
        <v>504</v>
      </c>
      <c r="P3984" t="s">
        <v>325</v>
      </c>
      <c r="Q3984" t="s">
        <v>330</v>
      </c>
    </row>
    <row r="3985" spans="1:17">
      <c r="A3985" t="s">
        <v>26581</v>
      </c>
      <c r="B3985" t="s">
        <v>26582</v>
      </c>
      <c r="C3985" t="s">
        <v>26583</v>
      </c>
      <c r="D3985" s="4">
        <v>45793.695717592593</v>
      </c>
      <c r="E3985" s="4">
        <v>45798.354166666664</v>
      </c>
      <c r="F3985" s="4">
        <v>45798.371527777781</v>
      </c>
      <c r="G3985" s="4">
        <v>45798.356805555559</v>
      </c>
      <c r="H3985" t="s">
        <v>3155</v>
      </c>
      <c r="I3985" t="s">
        <v>3171</v>
      </c>
      <c r="J3985">
        <v>1001</v>
      </c>
      <c r="K3985" t="s">
        <v>3157</v>
      </c>
      <c r="L3985" t="s">
        <v>3564</v>
      </c>
      <c r="M3985" t="s">
        <v>549</v>
      </c>
      <c r="N3985" t="s">
        <v>550</v>
      </c>
      <c r="O3985" t="s">
        <v>136</v>
      </c>
      <c r="P3985" t="s">
        <v>283</v>
      </c>
      <c r="Q3985" t="s">
        <v>289</v>
      </c>
    </row>
    <row r="3986" spans="1:17">
      <c r="A3986" t="s">
        <v>26584</v>
      </c>
      <c r="B3986" t="s">
        <v>26585</v>
      </c>
      <c r="C3986" t="s">
        <v>26586</v>
      </c>
      <c r="D3986" s="4">
        <v>45793.682592592595</v>
      </c>
      <c r="E3986" s="4">
        <v>45794.458333333336</v>
      </c>
      <c r="F3986" s="4">
        <v>45794.475694444445</v>
      </c>
      <c r="G3986" s="4"/>
      <c r="H3986" t="s">
        <v>3155</v>
      </c>
      <c r="I3986" t="s">
        <v>3184</v>
      </c>
      <c r="J3986">
        <v>1</v>
      </c>
      <c r="K3986" t="s">
        <v>3227</v>
      </c>
      <c r="L3986" t="s">
        <v>3593</v>
      </c>
      <c r="M3986" t="s">
        <v>549</v>
      </c>
      <c r="N3986" t="s">
        <v>550</v>
      </c>
      <c r="O3986" t="s">
        <v>616</v>
      </c>
      <c r="P3986" t="s">
        <v>626</v>
      </c>
      <c r="Q3986" t="s">
        <v>3366</v>
      </c>
    </row>
    <row r="3987" spans="1:17">
      <c r="A3987" t="s">
        <v>26587</v>
      </c>
      <c r="B3987" t="s">
        <v>26588</v>
      </c>
      <c r="C3987" t="s">
        <v>26589</v>
      </c>
      <c r="D3987" s="4">
        <v>45793.68173611111</v>
      </c>
      <c r="E3987" s="4">
        <v>45794.416666666664</v>
      </c>
      <c r="F3987" s="4">
        <v>45794.434027777781</v>
      </c>
      <c r="G3987" s="4">
        <v>45794.415821759256</v>
      </c>
      <c r="H3987" t="s">
        <v>3155</v>
      </c>
      <c r="I3987" t="s">
        <v>3175</v>
      </c>
      <c r="J3987">
        <v>0</v>
      </c>
      <c r="K3987" t="s">
        <v>3157</v>
      </c>
      <c r="L3987" t="s">
        <v>3564</v>
      </c>
      <c r="M3987" t="s">
        <v>549</v>
      </c>
      <c r="N3987" t="s">
        <v>550</v>
      </c>
      <c r="O3987" t="s">
        <v>136</v>
      </c>
      <c r="P3987" t="s">
        <v>147</v>
      </c>
      <c r="Q3987" t="s">
        <v>253</v>
      </c>
    </row>
    <row r="3988" spans="1:17">
      <c r="A3988" t="s">
        <v>26590</v>
      </c>
      <c r="B3988" t="s">
        <v>26591</v>
      </c>
      <c r="C3988" t="s">
        <v>26592</v>
      </c>
      <c r="D3988" s="4">
        <v>45793.673564814817</v>
      </c>
      <c r="E3988" s="4">
        <v>45801.458333333336</v>
      </c>
      <c r="F3988" s="4">
        <v>45801.475694444445</v>
      </c>
      <c r="G3988" s="4"/>
      <c r="H3988" t="s">
        <v>3155</v>
      </c>
      <c r="I3988" t="s">
        <v>3171</v>
      </c>
      <c r="J3988">
        <v>0</v>
      </c>
      <c r="K3988" t="s">
        <v>3157</v>
      </c>
      <c r="L3988" t="s">
        <v>3593</v>
      </c>
      <c r="M3988" t="s">
        <v>549</v>
      </c>
      <c r="N3988" t="s">
        <v>559</v>
      </c>
      <c r="O3988" t="s">
        <v>504</v>
      </c>
      <c r="P3988" t="s">
        <v>325</v>
      </c>
      <c r="Q3988" t="s">
        <v>333</v>
      </c>
    </row>
    <row r="3989" spans="1:17">
      <c r="A3989" t="s">
        <v>26590</v>
      </c>
      <c r="B3989" t="s">
        <v>26593</v>
      </c>
      <c r="C3989" t="s">
        <v>26594</v>
      </c>
      <c r="D3989" s="4">
        <v>45793.670949074076</v>
      </c>
      <c r="E3989" s="4">
        <v>45801.458333333336</v>
      </c>
      <c r="F3989" s="4">
        <v>45801.475694444445</v>
      </c>
      <c r="G3989" s="4"/>
      <c r="H3989" t="s">
        <v>3155</v>
      </c>
      <c r="I3989" t="s">
        <v>3171</v>
      </c>
      <c r="J3989">
        <v>0</v>
      </c>
      <c r="K3989" t="s">
        <v>3157</v>
      </c>
      <c r="L3989" t="s">
        <v>3593</v>
      </c>
      <c r="M3989" t="s">
        <v>549</v>
      </c>
      <c r="N3989" t="s">
        <v>559</v>
      </c>
      <c r="O3989" t="s">
        <v>504</v>
      </c>
      <c r="P3989" t="s">
        <v>325</v>
      </c>
      <c r="Q3989" t="s">
        <v>333</v>
      </c>
    </row>
    <row r="3990" spans="1:17">
      <c r="A3990" t="s">
        <v>5492</v>
      </c>
      <c r="B3990" t="s">
        <v>5493</v>
      </c>
      <c r="C3990" t="s">
        <v>26595</v>
      </c>
      <c r="D3990" s="4">
        <v>45793.669340277775</v>
      </c>
      <c r="E3990" s="4">
        <v>45794.791666666664</v>
      </c>
      <c r="F3990" s="4">
        <v>45794.829861111109</v>
      </c>
      <c r="G3990" s="4"/>
      <c r="H3990" t="s">
        <v>3155</v>
      </c>
      <c r="I3990" t="s">
        <v>3156</v>
      </c>
      <c r="J3990">
        <v>0</v>
      </c>
      <c r="K3990" t="s">
        <v>3194</v>
      </c>
      <c r="L3990" t="s">
        <v>3245</v>
      </c>
      <c r="M3990" t="s">
        <v>549</v>
      </c>
      <c r="N3990" t="s">
        <v>550</v>
      </c>
      <c r="O3990" t="s">
        <v>551</v>
      </c>
      <c r="P3990" t="s">
        <v>141</v>
      </c>
      <c r="Q3990" t="s">
        <v>236</v>
      </c>
    </row>
    <row r="3991" spans="1:17">
      <c r="A3991" t="s">
        <v>11442</v>
      </c>
      <c r="B3991" t="s">
        <v>11443</v>
      </c>
      <c r="C3991" t="s">
        <v>26596</v>
      </c>
      <c r="D3991" s="4">
        <v>45793.666956018518</v>
      </c>
      <c r="E3991" s="4">
        <v>45798.75</v>
      </c>
      <c r="F3991" s="4">
        <v>45798.788194444445</v>
      </c>
      <c r="G3991" s="4">
        <v>45798.750543981485</v>
      </c>
      <c r="H3991" t="s">
        <v>3155</v>
      </c>
      <c r="I3991" t="s">
        <v>3156</v>
      </c>
      <c r="J3991">
        <v>0</v>
      </c>
      <c r="K3991" t="s">
        <v>3157</v>
      </c>
      <c r="L3991" t="s">
        <v>3564</v>
      </c>
      <c r="M3991" t="s">
        <v>549</v>
      </c>
      <c r="N3991" t="s">
        <v>550</v>
      </c>
      <c r="O3991" t="s">
        <v>136</v>
      </c>
      <c r="P3991" t="s">
        <v>292</v>
      </c>
      <c r="Q3991" t="s">
        <v>295</v>
      </c>
    </row>
    <row r="3992" spans="1:17">
      <c r="A3992" t="s">
        <v>25683</v>
      </c>
      <c r="B3992" t="s">
        <v>25684</v>
      </c>
      <c r="C3992" t="s">
        <v>26597</v>
      </c>
      <c r="D3992" s="4">
        <v>45793.665208333332</v>
      </c>
      <c r="E3992" s="4">
        <v>45794.75</v>
      </c>
      <c r="F3992" s="4">
        <v>45794.767361111109</v>
      </c>
      <c r="G3992" s="4"/>
      <c r="H3992" t="s">
        <v>3155</v>
      </c>
      <c r="I3992" t="s">
        <v>3175</v>
      </c>
      <c r="J3992">
        <v>1001</v>
      </c>
      <c r="K3992" t="s">
        <v>3194</v>
      </c>
      <c r="L3992" t="s">
        <v>3593</v>
      </c>
      <c r="M3992" t="s">
        <v>549</v>
      </c>
      <c r="N3992" t="s">
        <v>550</v>
      </c>
      <c r="O3992" t="s">
        <v>136</v>
      </c>
      <c r="P3992" t="s">
        <v>139</v>
      </c>
      <c r="Q3992" t="s">
        <v>425</v>
      </c>
    </row>
    <row r="3993" spans="1:17">
      <c r="A3993" t="s">
        <v>12424</v>
      </c>
      <c r="B3993" t="s">
        <v>12425</v>
      </c>
      <c r="C3993" t="s">
        <v>26598</v>
      </c>
      <c r="D3993" s="4">
        <v>45793.665092592593</v>
      </c>
      <c r="E3993" s="4">
        <v>45794.625</v>
      </c>
      <c r="F3993" s="4">
        <v>45794.663194444445</v>
      </c>
      <c r="G3993" s="4">
        <v>45794.623773148145</v>
      </c>
      <c r="H3993" t="s">
        <v>3155</v>
      </c>
      <c r="I3993" t="s">
        <v>3156</v>
      </c>
      <c r="J3993">
        <v>0</v>
      </c>
      <c r="K3993" t="s">
        <v>3194</v>
      </c>
      <c r="L3993" t="s">
        <v>3564</v>
      </c>
      <c r="M3993" t="s">
        <v>549</v>
      </c>
      <c r="N3993" t="s">
        <v>550</v>
      </c>
      <c r="O3993" t="s">
        <v>136</v>
      </c>
      <c r="P3993" t="s">
        <v>264</v>
      </c>
      <c r="Q3993" t="s">
        <v>268</v>
      </c>
    </row>
    <row r="3994" spans="1:17">
      <c r="A3994" t="s">
        <v>26599</v>
      </c>
      <c r="B3994" t="s">
        <v>26600</v>
      </c>
      <c r="C3994" t="s">
        <v>26601</v>
      </c>
      <c r="D3994" s="4">
        <v>45793.664988425924</v>
      </c>
      <c r="E3994" s="4">
        <v>45795.791666666664</v>
      </c>
      <c r="F3994" s="4">
        <v>45795.809027777781</v>
      </c>
      <c r="G3994" s="4"/>
      <c r="H3994" t="s">
        <v>3155</v>
      </c>
      <c r="I3994" t="s">
        <v>3162</v>
      </c>
      <c r="J3994">
        <v>0</v>
      </c>
      <c r="K3994" t="s">
        <v>3227</v>
      </c>
      <c r="L3994" t="s">
        <v>3593</v>
      </c>
      <c r="M3994" t="s">
        <v>549</v>
      </c>
      <c r="N3994" t="s">
        <v>550</v>
      </c>
      <c r="O3994" t="s">
        <v>1923</v>
      </c>
      <c r="P3994" t="s">
        <v>1924</v>
      </c>
      <c r="Q3994" t="s">
        <v>3199</v>
      </c>
    </row>
    <row r="3995" spans="1:17">
      <c r="A3995" t="s">
        <v>26602</v>
      </c>
      <c r="B3995" t="s">
        <v>26603</v>
      </c>
      <c r="C3995" t="s">
        <v>26604</v>
      </c>
      <c r="D3995" s="4">
        <v>45793.662615740737</v>
      </c>
      <c r="E3995" s="4">
        <v>45794.375</v>
      </c>
      <c r="F3995" s="4">
        <v>45794.413194444445</v>
      </c>
      <c r="G3995" s="4">
        <v>45794.374525462961</v>
      </c>
      <c r="H3995" t="s">
        <v>3155</v>
      </c>
      <c r="I3995" t="s">
        <v>3156</v>
      </c>
      <c r="J3995">
        <v>0</v>
      </c>
      <c r="K3995" t="s">
        <v>3194</v>
      </c>
      <c r="L3995" t="s">
        <v>3564</v>
      </c>
      <c r="M3995" t="s">
        <v>549</v>
      </c>
      <c r="N3995" t="s">
        <v>550</v>
      </c>
      <c r="O3995" t="s">
        <v>551</v>
      </c>
      <c r="P3995" t="s">
        <v>242</v>
      </c>
      <c r="Q3995" t="s">
        <v>245</v>
      </c>
    </row>
    <row r="3996" spans="1:17">
      <c r="A3996" t="s">
        <v>26605</v>
      </c>
      <c r="B3996" t="s">
        <v>26606</v>
      </c>
      <c r="C3996" t="s">
        <v>26607</v>
      </c>
      <c r="D3996" s="4">
        <v>45793.659375000003</v>
      </c>
      <c r="E3996" s="4">
        <v>45795.4375</v>
      </c>
      <c r="F3996" s="4">
        <v>45795.475694444445</v>
      </c>
      <c r="G3996" s="4">
        <v>45795.445798611108</v>
      </c>
      <c r="H3996" t="s">
        <v>3155</v>
      </c>
      <c r="I3996" t="s">
        <v>3673</v>
      </c>
      <c r="J3996">
        <v>0</v>
      </c>
      <c r="K3996" t="s">
        <v>3157</v>
      </c>
      <c r="L3996" t="s">
        <v>3564</v>
      </c>
      <c r="M3996" t="s">
        <v>549</v>
      </c>
      <c r="N3996" t="s">
        <v>559</v>
      </c>
      <c r="O3996" t="s">
        <v>504</v>
      </c>
      <c r="P3996" t="s">
        <v>325</v>
      </c>
      <c r="Q3996" t="s">
        <v>326</v>
      </c>
    </row>
    <row r="3997" spans="1:17">
      <c r="A3997" t="s">
        <v>26608</v>
      </c>
      <c r="B3997" t="s">
        <v>26609</v>
      </c>
      <c r="C3997" t="s">
        <v>26610</v>
      </c>
      <c r="D3997" s="4">
        <v>45793.657858796294</v>
      </c>
      <c r="E3997" s="4">
        <v>45803.25</v>
      </c>
      <c r="F3997" s="4">
        <v>45803.267361111109</v>
      </c>
      <c r="G3997" s="4">
        <v>45803.246238425927</v>
      </c>
      <c r="H3997" t="s">
        <v>3155</v>
      </c>
      <c r="I3997" t="s">
        <v>3184</v>
      </c>
      <c r="J3997">
        <v>1001</v>
      </c>
      <c r="K3997" t="s">
        <v>3157</v>
      </c>
      <c r="L3997" t="s">
        <v>3564</v>
      </c>
      <c r="M3997" t="s">
        <v>549</v>
      </c>
      <c r="N3997" t="s">
        <v>550</v>
      </c>
      <c r="O3997" t="s">
        <v>551</v>
      </c>
      <c r="P3997" t="s">
        <v>149</v>
      </c>
      <c r="Q3997" t="s">
        <v>204</v>
      </c>
    </row>
    <row r="3998" spans="1:17">
      <c r="A3998" t="s">
        <v>26611</v>
      </c>
      <c r="B3998" t="s">
        <v>26612</v>
      </c>
      <c r="C3998" t="s">
        <v>26613</v>
      </c>
      <c r="D3998" s="4">
        <v>45793.656631944446</v>
      </c>
      <c r="E3998" s="4">
        <v>45794.458333333336</v>
      </c>
      <c r="F3998" s="4">
        <v>45794.496527777781</v>
      </c>
      <c r="G3998" s="4"/>
      <c r="H3998" t="s">
        <v>3155</v>
      </c>
      <c r="I3998" t="s">
        <v>3156</v>
      </c>
      <c r="J3998">
        <v>0</v>
      </c>
      <c r="K3998" t="s">
        <v>3194</v>
      </c>
      <c r="L3998" t="s">
        <v>3245</v>
      </c>
      <c r="M3998" t="s">
        <v>549</v>
      </c>
      <c r="N3998" t="s">
        <v>550</v>
      </c>
      <c r="O3998" t="s">
        <v>136</v>
      </c>
      <c r="P3998" t="s">
        <v>264</v>
      </c>
      <c r="Q3998" t="s">
        <v>265</v>
      </c>
    </row>
    <row r="3999" spans="1:17">
      <c r="A3999" t="s">
        <v>26611</v>
      </c>
      <c r="B3999" t="s">
        <v>26612</v>
      </c>
      <c r="C3999" t="s">
        <v>26614</v>
      </c>
      <c r="D3999" s="4">
        <v>45793.654722222222</v>
      </c>
      <c r="E3999" s="4">
        <v>45794.458333333336</v>
      </c>
      <c r="F3999" s="4">
        <v>45794.496527777781</v>
      </c>
      <c r="G3999" s="4"/>
      <c r="H3999" t="s">
        <v>3155</v>
      </c>
      <c r="I3999" t="s">
        <v>3156</v>
      </c>
      <c r="J3999">
        <v>0</v>
      </c>
      <c r="K3999" t="s">
        <v>3194</v>
      </c>
      <c r="L3999" t="s">
        <v>3245</v>
      </c>
      <c r="M3999" t="s">
        <v>549</v>
      </c>
      <c r="N3999" t="s">
        <v>550</v>
      </c>
      <c r="O3999" t="s">
        <v>136</v>
      </c>
      <c r="P3999" t="s">
        <v>264</v>
      </c>
      <c r="Q3999" t="s">
        <v>265</v>
      </c>
    </row>
    <row r="4000" spans="1:17">
      <c r="A4000" t="s">
        <v>26615</v>
      </c>
      <c r="B4000" t="s">
        <v>26616</v>
      </c>
      <c r="C4000" t="s">
        <v>26617</v>
      </c>
      <c r="D4000" s="4">
        <v>45793.653935185182</v>
      </c>
      <c r="E4000" s="4">
        <v>45794.708333333336</v>
      </c>
      <c r="F4000" s="4">
        <v>45794.746527777781</v>
      </c>
      <c r="G4000" s="4">
        <v>45794.708518518521</v>
      </c>
      <c r="H4000" t="s">
        <v>3155</v>
      </c>
      <c r="I4000" t="s">
        <v>3156</v>
      </c>
      <c r="J4000">
        <v>0</v>
      </c>
      <c r="K4000" t="s">
        <v>3194</v>
      </c>
      <c r="L4000" t="s">
        <v>3564</v>
      </c>
      <c r="M4000" t="s">
        <v>549</v>
      </c>
      <c r="N4000" t="s">
        <v>550</v>
      </c>
      <c r="O4000" t="s">
        <v>551</v>
      </c>
      <c r="P4000" t="s">
        <v>141</v>
      </c>
      <c r="Q4000" t="s">
        <v>241</v>
      </c>
    </row>
    <row r="4001" spans="1:17">
      <c r="A4001" t="s">
        <v>25964</v>
      </c>
      <c r="B4001" t="s">
        <v>25965</v>
      </c>
      <c r="C4001" t="s">
        <v>26618</v>
      </c>
      <c r="D4001" s="4">
        <v>45793.653622685182</v>
      </c>
      <c r="E4001" s="4">
        <v>45794.270833333336</v>
      </c>
      <c r="F4001" s="4">
        <v>45794.309027777781</v>
      </c>
      <c r="G4001" s="4"/>
      <c r="H4001" t="s">
        <v>3155</v>
      </c>
      <c r="I4001" t="s">
        <v>3156</v>
      </c>
      <c r="J4001">
        <v>0</v>
      </c>
      <c r="K4001" t="s">
        <v>3194</v>
      </c>
      <c r="L4001" t="s">
        <v>3593</v>
      </c>
      <c r="M4001" t="s">
        <v>549</v>
      </c>
      <c r="N4001" t="s">
        <v>550</v>
      </c>
      <c r="O4001" t="s">
        <v>136</v>
      </c>
      <c r="P4001" t="s">
        <v>139</v>
      </c>
      <c r="Q4001" t="s">
        <v>271</v>
      </c>
    </row>
    <row r="4002" spans="1:17">
      <c r="A4002" t="s">
        <v>26619</v>
      </c>
      <c r="B4002" t="s">
        <v>26620</v>
      </c>
      <c r="C4002" t="s">
        <v>26621</v>
      </c>
      <c r="D4002" s="4">
        <v>45793.653414351851</v>
      </c>
      <c r="E4002" s="4">
        <v>45795.416666666664</v>
      </c>
      <c r="F4002" s="4">
        <v>45795.434027777781</v>
      </c>
      <c r="G4002" s="4">
        <v>45795.416701388887</v>
      </c>
      <c r="H4002" t="s">
        <v>3155</v>
      </c>
      <c r="I4002" t="s">
        <v>3175</v>
      </c>
      <c r="J4002">
        <v>0</v>
      </c>
      <c r="K4002" t="s">
        <v>3157</v>
      </c>
      <c r="L4002" t="s">
        <v>3564</v>
      </c>
      <c r="M4002" t="s">
        <v>549</v>
      </c>
      <c r="N4002" t="s">
        <v>559</v>
      </c>
      <c r="O4002" t="s">
        <v>504</v>
      </c>
      <c r="P4002" t="s">
        <v>325</v>
      </c>
      <c r="Q4002" t="s">
        <v>335</v>
      </c>
    </row>
    <row r="4003" spans="1:17">
      <c r="A4003" t="s">
        <v>26622</v>
      </c>
      <c r="B4003" t="s">
        <v>26623</v>
      </c>
      <c r="C4003" t="s">
        <v>26624</v>
      </c>
      <c r="D4003" s="4">
        <v>45793.65284722222</v>
      </c>
      <c r="E4003" s="4">
        <v>45794.520833333336</v>
      </c>
      <c r="F4003" s="4">
        <v>45794.538194444445</v>
      </c>
      <c r="G4003" s="4">
        <v>45794.511099537034</v>
      </c>
      <c r="H4003" t="s">
        <v>3155</v>
      </c>
      <c r="I4003" t="s">
        <v>3171</v>
      </c>
      <c r="J4003">
        <v>0</v>
      </c>
      <c r="K4003" t="s">
        <v>3157</v>
      </c>
      <c r="L4003" t="s">
        <v>3564</v>
      </c>
      <c r="M4003" t="s">
        <v>549</v>
      </c>
      <c r="N4003" t="s">
        <v>550</v>
      </c>
      <c r="O4003" t="s">
        <v>136</v>
      </c>
      <c r="P4003" t="s">
        <v>139</v>
      </c>
      <c r="Q4003" t="s">
        <v>275</v>
      </c>
    </row>
    <row r="4004" spans="1:17">
      <c r="A4004" t="s">
        <v>33260</v>
      </c>
      <c r="B4004" t="s">
        <v>33261</v>
      </c>
      <c r="C4004" t="s">
        <v>33308</v>
      </c>
      <c r="D4004" s="4">
        <v>45793.652384259258</v>
      </c>
      <c r="E4004" s="4">
        <v>45794.333333333336</v>
      </c>
      <c r="F4004" s="4">
        <v>45794.350694444445</v>
      </c>
      <c r="G4004" s="4"/>
      <c r="H4004" t="s">
        <v>3155</v>
      </c>
      <c r="I4004" t="s">
        <v>3184</v>
      </c>
      <c r="J4004">
        <v>1002</v>
      </c>
      <c r="K4004" t="s">
        <v>3157</v>
      </c>
      <c r="L4004" t="s">
        <v>3245</v>
      </c>
      <c r="M4004" t="s">
        <v>549</v>
      </c>
      <c r="N4004" t="s">
        <v>550</v>
      </c>
      <c r="O4004" t="s">
        <v>136</v>
      </c>
      <c r="P4004" t="s">
        <v>147</v>
      </c>
      <c r="Q4004" t="s">
        <v>21124</v>
      </c>
    </row>
    <row r="4005" spans="1:17">
      <c r="A4005" t="s">
        <v>24036</v>
      </c>
      <c r="B4005" t="s">
        <v>24037</v>
      </c>
      <c r="C4005" t="s">
        <v>26625</v>
      </c>
      <c r="D4005" s="4">
        <v>45793.647256944445</v>
      </c>
      <c r="E4005" s="4">
        <v>45796.375</v>
      </c>
      <c r="F4005" s="4">
        <v>45796.413194444445</v>
      </c>
      <c r="G4005" s="4"/>
      <c r="H4005" t="s">
        <v>3155</v>
      </c>
      <c r="I4005" t="s">
        <v>3156</v>
      </c>
      <c r="J4005">
        <v>0</v>
      </c>
      <c r="K4005" t="s">
        <v>3157</v>
      </c>
      <c r="L4005" t="s">
        <v>3593</v>
      </c>
      <c r="M4005" t="s">
        <v>549</v>
      </c>
      <c r="N4005" t="s">
        <v>559</v>
      </c>
      <c r="O4005" t="s">
        <v>469</v>
      </c>
      <c r="P4005" t="s">
        <v>189</v>
      </c>
      <c r="Q4005" t="s">
        <v>198</v>
      </c>
    </row>
    <row r="4006" spans="1:17">
      <c r="A4006" t="s">
        <v>26467</v>
      </c>
      <c r="B4006" t="s">
        <v>26626</v>
      </c>
      <c r="C4006" t="s">
        <v>26627</v>
      </c>
      <c r="D4006" s="4">
        <v>45793.647199074076</v>
      </c>
      <c r="E4006" s="4">
        <v>45794.791666666664</v>
      </c>
      <c r="F4006" s="4">
        <v>45794.809027777781</v>
      </c>
      <c r="G4006" s="4">
        <v>45794.789050925923</v>
      </c>
      <c r="H4006" t="s">
        <v>3155</v>
      </c>
      <c r="I4006" t="s">
        <v>3175</v>
      </c>
      <c r="J4006">
        <v>0</v>
      </c>
      <c r="K4006" t="s">
        <v>3194</v>
      </c>
      <c r="L4006" t="s">
        <v>3564</v>
      </c>
      <c r="M4006" t="s">
        <v>549</v>
      </c>
      <c r="N4006" t="s">
        <v>559</v>
      </c>
      <c r="O4006" t="s">
        <v>504</v>
      </c>
      <c r="P4006" t="s">
        <v>325</v>
      </c>
      <c r="Q4006" t="s">
        <v>335</v>
      </c>
    </row>
    <row r="4007" spans="1:17">
      <c r="A4007" t="s">
        <v>26628</v>
      </c>
      <c r="B4007" t="s">
        <v>26629</v>
      </c>
      <c r="C4007" t="s">
        <v>26630</v>
      </c>
      <c r="D4007" s="4">
        <v>45793.645474537036</v>
      </c>
      <c r="E4007" s="4">
        <v>45795.6875</v>
      </c>
      <c r="F4007" s="4">
        <v>45795.704861111109</v>
      </c>
      <c r="G4007" s="4"/>
      <c r="H4007" t="s">
        <v>3155</v>
      </c>
      <c r="I4007" t="s">
        <v>3184</v>
      </c>
      <c r="J4007">
        <v>1001</v>
      </c>
      <c r="K4007" t="s">
        <v>3157</v>
      </c>
      <c r="L4007" t="s">
        <v>3593</v>
      </c>
      <c r="M4007" t="s">
        <v>549</v>
      </c>
      <c r="N4007" t="s">
        <v>550</v>
      </c>
      <c r="O4007" t="s">
        <v>616</v>
      </c>
      <c r="P4007" t="s">
        <v>314</v>
      </c>
      <c r="Q4007" t="s">
        <v>322</v>
      </c>
    </row>
    <row r="4008" spans="1:17">
      <c r="A4008" t="s">
        <v>11549</v>
      </c>
      <c r="B4008" t="s">
        <v>26631</v>
      </c>
      <c r="C4008" t="s">
        <v>26632</v>
      </c>
      <c r="D4008" s="4">
        <v>45793.645324074074</v>
      </c>
      <c r="E4008" s="4">
        <v>45794.791666666664</v>
      </c>
      <c r="F4008" s="4">
        <v>45794.809027777781</v>
      </c>
      <c r="G4008" s="4"/>
      <c r="H4008" t="s">
        <v>3155</v>
      </c>
      <c r="I4008" t="s">
        <v>3171</v>
      </c>
      <c r="J4008">
        <v>0</v>
      </c>
      <c r="K4008" t="s">
        <v>3157</v>
      </c>
      <c r="L4008" t="s">
        <v>3593</v>
      </c>
      <c r="M4008" t="s">
        <v>549</v>
      </c>
      <c r="N4008" t="s">
        <v>550</v>
      </c>
      <c r="O4008" t="s">
        <v>551</v>
      </c>
      <c r="P4008" t="s">
        <v>141</v>
      </c>
      <c r="Q4008" t="s">
        <v>236</v>
      </c>
    </row>
    <row r="4009" spans="1:17">
      <c r="A4009" t="s">
        <v>26633</v>
      </c>
      <c r="B4009" t="s">
        <v>26634</v>
      </c>
      <c r="C4009" t="s">
        <v>26635</v>
      </c>
      <c r="D4009" s="4">
        <v>45793.645254629628</v>
      </c>
      <c r="E4009" s="4">
        <v>45794.958333333336</v>
      </c>
      <c r="F4009" s="4">
        <v>45794.975694444445</v>
      </c>
      <c r="G4009" s="4">
        <v>45794.955717592595</v>
      </c>
      <c r="H4009" t="s">
        <v>3155</v>
      </c>
      <c r="I4009" t="s">
        <v>3175</v>
      </c>
      <c r="J4009">
        <v>0</v>
      </c>
      <c r="K4009" t="s">
        <v>3157</v>
      </c>
      <c r="L4009" t="s">
        <v>3564</v>
      </c>
      <c r="M4009" t="s">
        <v>549</v>
      </c>
      <c r="N4009" t="s">
        <v>550</v>
      </c>
      <c r="O4009" t="s">
        <v>551</v>
      </c>
      <c r="P4009" t="s">
        <v>141</v>
      </c>
      <c r="Q4009" t="s">
        <v>232</v>
      </c>
    </row>
    <row r="4010" spans="1:17">
      <c r="A4010" t="s">
        <v>26636</v>
      </c>
      <c r="B4010" t="s">
        <v>26637</v>
      </c>
      <c r="C4010" t="s">
        <v>26638</v>
      </c>
      <c r="D4010" s="4">
        <v>45793.644212962965</v>
      </c>
      <c r="E4010" s="4">
        <v>45794.625</v>
      </c>
      <c r="F4010" s="4">
        <v>45794.663194444445</v>
      </c>
      <c r="G4010" s="4">
        <v>45794.61787037037</v>
      </c>
      <c r="H4010" t="s">
        <v>3155</v>
      </c>
      <c r="I4010" t="s">
        <v>3673</v>
      </c>
      <c r="J4010">
        <v>0</v>
      </c>
      <c r="K4010" t="s">
        <v>3227</v>
      </c>
      <c r="L4010" t="s">
        <v>3564</v>
      </c>
      <c r="M4010" t="s">
        <v>549</v>
      </c>
      <c r="N4010" t="s">
        <v>559</v>
      </c>
      <c r="O4010" t="s">
        <v>504</v>
      </c>
      <c r="P4010" t="s">
        <v>325</v>
      </c>
      <c r="Q4010" t="s">
        <v>332</v>
      </c>
    </row>
    <row r="4011" spans="1:17">
      <c r="A4011" t="s">
        <v>26639</v>
      </c>
      <c r="B4011" t="s">
        <v>26640</v>
      </c>
      <c r="C4011" t="s">
        <v>26641</v>
      </c>
      <c r="D4011" s="4">
        <v>45793.643738425926</v>
      </c>
      <c r="E4011" s="4">
        <v>45795.791666666664</v>
      </c>
      <c r="F4011" s="4">
        <v>45795.809027777781</v>
      </c>
      <c r="G4011" s="4"/>
      <c r="H4011" t="s">
        <v>3155</v>
      </c>
      <c r="I4011" t="s">
        <v>3162</v>
      </c>
      <c r="J4011">
        <v>0</v>
      </c>
      <c r="K4011" t="s">
        <v>3358</v>
      </c>
      <c r="L4011" t="s">
        <v>3245</v>
      </c>
      <c r="M4011" t="s">
        <v>549</v>
      </c>
      <c r="N4011" t="s">
        <v>550</v>
      </c>
      <c r="O4011" t="s">
        <v>1923</v>
      </c>
      <c r="P4011" t="s">
        <v>1924</v>
      </c>
      <c r="Q4011" t="s">
        <v>3164</v>
      </c>
    </row>
    <row r="4012" spans="1:17">
      <c r="A4012" t="s">
        <v>12313</v>
      </c>
      <c r="B4012" t="s">
        <v>12314</v>
      </c>
      <c r="C4012" t="s">
        <v>26642</v>
      </c>
      <c r="D4012" s="4">
        <v>45793.638726851852</v>
      </c>
      <c r="E4012" s="4">
        <v>45794.375</v>
      </c>
      <c r="F4012" s="4">
        <v>45794.392361111109</v>
      </c>
      <c r="G4012" s="4"/>
      <c r="H4012" t="s">
        <v>3155</v>
      </c>
      <c r="I4012" t="s">
        <v>3175</v>
      </c>
      <c r="J4012">
        <v>0</v>
      </c>
      <c r="K4012" t="s">
        <v>3157</v>
      </c>
      <c r="L4012" t="s">
        <v>3245</v>
      </c>
      <c r="M4012" t="s">
        <v>549</v>
      </c>
      <c r="N4012" t="s">
        <v>550</v>
      </c>
      <c r="O4012" t="s">
        <v>551</v>
      </c>
      <c r="P4012" t="s">
        <v>141</v>
      </c>
      <c r="Q4012" t="s">
        <v>236</v>
      </c>
    </row>
    <row r="4013" spans="1:17">
      <c r="A4013" t="s">
        <v>26643</v>
      </c>
      <c r="B4013" t="s">
        <v>26644</v>
      </c>
      <c r="C4013" t="s">
        <v>26645</v>
      </c>
      <c r="D4013" s="4">
        <v>45793.635046296295</v>
      </c>
      <c r="E4013" s="4">
        <v>45797.416666666664</v>
      </c>
      <c r="F4013" s="4">
        <v>45797.434027777781</v>
      </c>
      <c r="G4013" s="4">
        <v>45797.41474537037</v>
      </c>
      <c r="H4013" t="s">
        <v>3155</v>
      </c>
      <c r="I4013" t="s">
        <v>3162</v>
      </c>
      <c r="J4013">
        <v>0</v>
      </c>
      <c r="K4013" t="s">
        <v>4987</v>
      </c>
      <c r="L4013" t="s">
        <v>3564</v>
      </c>
      <c r="M4013" t="s">
        <v>549</v>
      </c>
      <c r="N4013" t="s">
        <v>550</v>
      </c>
      <c r="O4013" t="s">
        <v>1923</v>
      </c>
      <c r="P4013" t="s">
        <v>1924</v>
      </c>
      <c r="Q4013" t="s">
        <v>3180</v>
      </c>
    </row>
    <row r="4014" spans="1:17">
      <c r="A4014" t="s">
        <v>10588</v>
      </c>
      <c r="B4014" t="s">
        <v>10589</v>
      </c>
      <c r="C4014" t="s">
        <v>26646</v>
      </c>
      <c r="D4014" s="4">
        <v>45793.632835648146</v>
      </c>
      <c r="E4014" s="4">
        <v>45794.291666666664</v>
      </c>
      <c r="F4014" s="4">
        <v>45794.329861111109</v>
      </c>
      <c r="G4014" s="4">
        <v>45794.282025462962</v>
      </c>
      <c r="H4014" t="s">
        <v>3155</v>
      </c>
      <c r="I4014" t="s">
        <v>3156</v>
      </c>
      <c r="J4014">
        <v>0</v>
      </c>
      <c r="K4014" t="s">
        <v>3227</v>
      </c>
      <c r="L4014" t="s">
        <v>3564</v>
      </c>
      <c r="M4014" t="s">
        <v>549</v>
      </c>
      <c r="N4014" t="s">
        <v>550</v>
      </c>
      <c r="O4014" t="s">
        <v>551</v>
      </c>
      <c r="P4014" t="s">
        <v>242</v>
      </c>
      <c r="Q4014" t="s">
        <v>247</v>
      </c>
    </row>
    <row r="4015" spans="1:17">
      <c r="A4015" t="s">
        <v>25082</v>
      </c>
      <c r="B4015" t="s">
        <v>25083</v>
      </c>
      <c r="C4015" t="s">
        <v>26647</v>
      </c>
      <c r="D4015" s="4">
        <v>45793.62773148148</v>
      </c>
      <c r="E4015" s="4">
        <v>45796.75</v>
      </c>
      <c r="F4015" s="4">
        <v>45796.767361111109</v>
      </c>
      <c r="G4015" s="4"/>
      <c r="H4015" t="s">
        <v>3155</v>
      </c>
      <c r="I4015" t="s">
        <v>3175</v>
      </c>
      <c r="J4015">
        <v>0</v>
      </c>
      <c r="K4015" t="s">
        <v>3157</v>
      </c>
      <c r="L4015" t="s">
        <v>3245</v>
      </c>
      <c r="M4015" t="s">
        <v>549</v>
      </c>
      <c r="N4015" t="s">
        <v>550</v>
      </c>
      <c r="O4015" t="s">
        <v>136</v>
      </c>
      <c r="P4015" t="s">
        <v>264</v>
      </c>
      <c r="Q4015" t="s">
        <v>2914</v>
      </c>
    </row>
    <row r="4016" spans="1:17">
      <c r="A4016" t="s">
        <v>26648</v>
      </c>
      <c r="B4016" t="s">
        <v>26649</v>
      </c>
      <c r="C4016" t="s">
        <v>26650</v>
      </c>
      <c r="D4016" s="4">
        <v>45793.622870370367</v>
      </c>
      <c r="E4016" s="4">
        <v>45795.791666666664</v>
      </c>
      <c r="F4016" s="4">
        <v>45795.809027777781</v>
      </c>
      <c r="G4016" s="4"/>
      <c r="H4016" t="s">
        <v>3155</v>
      </c>
      <c r="I4016" t="s">
        <v>3171</v>
      </c>
      <c r="J4016">
        <v>0</v>
      </c>
      <c r="K4016" t="s">
        <v>3157</v>
      </c>
      <c r="L4016" t="s">
        <v>3245</v>
      </c>
      <c r="M4016" t="s">
        <v>549</v>
      </c>
      <c r="N4016" t="s">
        <v>550</v>
      </c>
      <c r="O4016" t="s">
        <v>551</v>
      </c>
      <c r="P4016" t="s">
        <v>141</v>
      </c>
      <c r="Q4016" t="s">
        <v>231</v>
      </c>
    </row>
    <row r="4017" spans="1:17">
      <c r="A4017" t="s">
        <v>26651</v>
      </c>
      <c r="B4017" t="s">
        <v>26652</v>
      </c>
      <c r="C4017" t="s">
        <v>26653</v>
      </c>
      <c r="D4017" s="4">
        <v>45793.622013888889</v>
      </c>
      <c r="E4017" s="4">
        <v>45794.75</v>
      </c>
      <c r="F4017" s="4">
        <v>45794.767361111109</v>
      </c>
      <c r="G4017" s="4">
        <v>45794.743807870371</v>
      </c>
      <c r="H4017" t="s">
        <v>3155</v>
      </c>
      <c r="I4017" t="s">
        <v>3184</v>
      </c>
      <c r="J4017">
        <v>0</v>
      </c>
      <c r="K4017" t="s">
        <v>3157</v>
      </c>
      <c r="L4017" t="s">
        <v>3564</v>
      </c>
      <c r="M4017" t="s">
        <v>549</v>
      </c>
      <c r="N4017" t="s">
        <v>559</v>
      </c>
      <c r="O4017" t="s">
        <v>504</v>
      </c>
      <c r="P4017" t="s">
        <v>325</v>
      </c>
      <c r="Q4017" t="s">
        <v>331</v>
      </c>
    </row>
    <row r="4018" spans="1:17">
      <c r="A4018" t="s">
        <v>26654</v>
      </c>
      <c r="B4018" t="s">
        <v>26655</v>
      </c>
      <c r="C4018" t="s">
        <v>26656</v>
      </c>
      <c r="D4018" s="4">
        <v>45793.62090277778</v>
      </c>
      <c r="E4018" s="4">
        <v>45795.583333333336</v>
      </c>
      <c r="F4018" s="4">
        <v>45795.621527777781</v>
      </c>
      <c r="G4018" s="4"/>
      <c r="H4018" t="s">
        <v>3155</v>
      </c>
      <c r="I4018" t="s">
        <v>3156</v>
      </c>
      <c r="J4018">
        <v>0</v>
      </c>
      <c r="K4018" t="s">
        <v>3227</v>
      </c>
      <c r="L4018" t="s">
        <v>3245</v>
      </c>
      <c r="M4018" t="s">
        <v>549</v>
      </c>
      <c r="N4018" t="s">
        <v>550</v>
      </c>
      <c r="O4018" t="s">
        <v>551</v>
      </c>
      <c r="P4018" t="s">
        <v>141</v>
      </c>
      <c r="Q4018" t="s">
        <v>231</v>
      </c>
    </row>
    <row r="4019" spans="1:17">
      <c r="A4019" t="s">
        <v>26657</v>
      </c>
      <c r="B4019" t="s">
        <v>26658</v>
      </c>
      <c r="C4019" t="s">
        <v>26659</v>
      </c>
      <c r="D4019" s="4">
        <v>45793.618946759256</v>
      </c>
      <c r="E4019" s="4">
        <v>45801.583333333336</v>
      </c>
      <c r="F4019" s="4">
        <v>45801.600694444445</v>
      </c>
      <c r="G4019" s="4"/>
      <c r="H4019" t="s">
        <v>3155</v>
      </c>
      <c r="I4019" t="s">
        <v>3184</v>
      </c>
      <c r="J4019">
        <v>1001</v>
      </c>
      <c r="K4019" t="s">
        <v>3157</v>
      </c>
      <c r="L4019" t="s">
        <v>3245</v>
      </c>
      <c r="M4019" t="s">
        <v>549</v>
      </c>
      <c r="N4019" t="s">
        <v>550</v>
      </c>
      <c r="O4019" t="s">
        <v>136</v>
      </c>
      <c r="P4019" t="s">
        <v>264</v>
      </c>
      <c r="Q4019" t="s">
        <v>265</v>
      </c>
    </row>
    <row r="4020" spans="1:17">
      <c r="A4020" t="s">
        <v>10262</v>
      </c>
      <c r="B4020" t="s">
        <v>10263</v>
      </c>
      <c r="C4020" t="s">
        <v>26660</v>
      </c>
      <c r="D4020" s="4">
        <v>45793.618611111109</v>
      </c>
      <c r="E4020" s="4">
        <v>45794.458333333336</v>
      </c>
      <c r="F4020" s="4">
        <v>45794.475694444445</v>
      </c>
      <c r="G4020" s="4">
        <v>45794.457071759258</v>
      </c>
      <c r="H4020" t="s">
        <v>3155</v>
      </c>
      <c r="I4020" t="s">
        <v>3175</v>
      </c>
      <c r="J4020">
        <v>0</v>
      </c>
      <c r="K4020" t="s">
        <v>3157</v>
      </c>
      <c r="L4020" t="s">
        <v>3564</v>
      </c>
      <c r="M4020" t="s">
        <v>549</v>
      </c>
      <c r="N4020" t="s">
        <v>550</v>
      </c>
      <c r="O4020" t="s">
        <v>551</v>
      </c>
      <c r="P4020" t="s">
        <v>141</v>
      </c>
      <c r="Q4020" t="s">
        <v>241</v>
      </c>
    </row>
    <row r="4021" spans="1:17">
      <c r="A4021" t="s">
        <v>26661</v>
      </c>
      <c r="B4021" t="s">
        <v>26662</v>
      </c>
      <c r="C4021" t="s">
        <v>26663</v>
      </c>
      <c r="D4021" s="4">
        <v>45793.6171875</v>
      </c>
      <c r="E4021" s="4">
        <v>45796.8125</v>
      </c>
      <c r="F4021" s="4">
        <v>45796.850694444445</v>
      </c>
      <c r="G4021" s="4">
        <v>45796.808854166666</v>
      </c>
      <c r="H4021" t="s">
        <v>3155</v>
      </c>
      <c r="I4021" t="s">
        <v>3240</v>
      </c>
      <c r="J4021">
        <v>1001</v>
      </c>
      <c r="K4021" t="s">
        <v>3157</v>
      </c>
      <c r="L4021" t="s">
        <v>3564</v>
      </c>
      <c r="M4021" t="s">
        <v>549</v>
      </c>
      <c r="N4021" t="s">
        <v>550</v>
      </c>
      <c r="O4021" t="s">
        <v>136</v>
      </c>
      <c r="P4021" t="s">
        <v>143</v>
      </c>
      <c r="Q4021" t="s">
        <v>299</v>
      </c>
    </row>
    <row r="4022" spans="1:17">
      <c r="A4022" t="s">
        <v>20056</v>
      </c>
      <c r="B4022" t="s">
        <v>20057</v>
      </c>
      <c r="C4022" t="s">
        <v>26664</v>
      </c>
      <c r="D4022" s="4">
        <v>45793.616597222222</v>
      </c>
      <c r="E4022" s="4">
        <v>45794.645833333336</v>
      </c>
      <c r="F4022" s="4">
        <v>45794.663194444445</v>
      </c>
      <c r="G4022" s="4"/>
      <c r="H4022" t="s">
        <v>3155</v>
      </c>
      <c r="I4022" t="s">
        <v>3171</v>
      </c>
      <c r="J4022">
        <v>1001</v>
      </c>
      <c r="K4022" t="s">
        <v>3157</v>
      </c>
      <c r="L4022" t="s">
        <v>3593</v>
      </c>
      <c r="M4022" t="s">
        <v>549</v>
      </c>
      <c r="N4022" t="s">
        <v>559</v>
      </c>
      <c r="O4022" t="s">
        <v>504</v>
      </c>
      <c r="P4022" t="s">
        <v>325</v>
      </c>
      <c r="Q4022" t="s">
        <v>3800</v>
      </c>
    </row>
    <row r="4023" spans="1:17">
      <c r="A4023" t="s">
        <v>26581</v>
      </c>
      <c r="B4023" t="s">
        <v>26582</v>
      </c>
      <c r="C4023" t="s">
        <v>26665</v>
      </c>
      <c r="D4023" s="4">
        <v>45793.614259259259</v>
      </c>
      <c r="E4023" s="4">
        <v>45798.354166666664</v>
      </c>
      <c r="F4023" s="4">
        <v>45798.371527777781</v>
      </c>
      <c r="G4023" s="4"/>
      <c r="H4023" t="s">
        <v>3155</v>
      </c>
      <c r="I4023" t="s">
        <v>3171</v>
      </c>
      <c r="J4023">
        <v>1001</v>
      </c>
      <c r="K4023" t="s">
        <v>3157</v>
      </c>
      <c r="L4023" t="s">
        <v>3245</v>
      </c>
      <c r="M4023" t="s">
        <v>549</v>
      </c>
      <c r="N4023" t="s">
        <v>550</v>
      </c>
      <c r="O4023" t="s">
        <v>136</v>
      </c>
      <c r="P4023" t="s">
        <v>283</v>
      </c>
      <c r="Q4023" t="s">
        <v>289</v>
      </c>
    </row>
    <row r="4024" spans="1:17">
      <c r="A4024" t="s">
        <v>26666</v>
      </c>
      <c r="B4024" t="s">
        <v>26667</v>
      </c>
      <c r="C4024" t="s">
        <v>26668</v>
      </c>
      <c r="D4024" s="4">
        <v>45793.613807870373</v>
      </c>
      <c r="E4024" s="4">
        <v>45794.458333333336</v>
      </c>
      <c r="F4024" s="4">
        <v>45794.475694444445</v>
      </c>
      <c r="G4024" s="4">
        <v>45794.45853009259</v>
      </c>
      <c r="H4024" t="s">
        <v>3155</v>
      </c>
      <c r="I4024" t="s">
        <v>3171</v>
      </c>
      <c r="J4024">
        <v>1001</v>
      </c>
      <c r="K4024" t="s">
        <v>3157</v>
      </c>
      <c r="L4024" t="s">
        <v>3564</v>
      </c>
      <c r="M4024" t="s">
        <v>549</v>
      </c>
      <c r="N4024" t="s">
        <v>559</v>
      </c>
      <c r="O4024" t="s">
        <v>504</v>
      </c>
      <c r="P4024" t="s">
        <v>325</v>
      </c>
      <c r="Q4024" t="s">
        <v>329</v>
      </c>
    </row>
    <row r="4025" spans="1:17">
      <c r="A4025" t="s">
        <v>26669</v>
      </c>
      <c r="B4025" t="s">
        <v>26670</v>
      </c>
      <c r="C4025" t="s">
        <v>26671</v>
      </c>
      <c r="D4025" s="4">
        <v>45793.610185185185</v>
      </c>
      <c r="E4025" s="4">
        <v>45795.916666666664</v>
      </c>
      <c r="F4025" s="4">
        <v>45795.954861111109</v>
      </c>
      <c r="G4025" s="4"/>
      <c r="H4025" t="s">
        <v>3155</v>
      </c>
      <c r="I4025" t="s">
        <v>3209</v>
      </c>
      <c r="J4025">
        <v>0</v>
      </c>
      <c r="K4025" t="s">
        <v>3227</v>
      </c>
      <c r="L4025" t="s">
        <v>3245</v>
      </c>
      <c r="M4025" t="s">
        <v>549</v>
      </c>
      <c r="N4025" t="s">
        <v>550</v>
      </c>
      <c r="O4025" t="s">
        <v>136</v>
      </c>
      <c r="P4025" t="s">
        <v>139</v>
      </c>
      <c r="Q4025" t="s">
        <v>275</v>
      </c>
    </row>
    <row r="4026" spans="1:17">
      <c r="A4026" t="s">
        <v>26672</v>
      </c>
      <c r="B4026" t="s">
        <v>26673</v>
      </c>
      <c r="C4026" t="s">
        <v>26674</v>
      </c>
      <c r="D4026" s="4">
        <v>45793.609756944446</v>
      </c>
      <c r="E4026" s="4">
        <v>45796.625</v>
      </c>
      <c r="F4026" s="4">
        <v>45796.642361111109</v>
      </c>
      <c r="G4026" s="4">
        <v>45796.626122685186</v>
      </c>
      <c r="H4026" t="s">
        <v>3155</v>
      </c>
      <c r="I4026" t="s">
        <v>3171</v>
      </c>
      <c r="J4026">
        <v>1001</v>
      </c>
      <c r="K4026" t="s">
        <v>3157</v>
      </c>
      <c r="L4026" t="s">
        <v>3564</v>
      </c>
      <c r="M4026" t="s">
        <v>549</v>
      </c>
      <c r="N4026" t="s">
        <v>550</v>
      </c>
      <c r="O4026" t="s">
        <v>136</v>
      </c>
      <c r="P4026" t="s">
        <v>143</v>
      </c>
      <c r="Q4026" t="s">
        <v>301</v>
      </c>
    </row>
    <row r="4027" spans="1:17">
      <c r="A4027" t="s">
        <v>26675</v>
      </c>
      <c r="B4027" t="s">
        <v>26676</v>
      </c>
      <c r="C4027" t="s">
        <v>26677</v>
      </c>
      <c r="D4027" s="4">
        <v>45793.606273148151</v>
      </c>
      <c r="E4027" s="4">
        <v>45801.416666666664</v>
      </c>
      <c r="F4027" s="4">
        <v>45801.434027777781</v>
      </c>
      <c r="G4027" s="4">
        <v>45801.417488425926</v>
      </c>
      <c r="H4027" t="s">
        <v>3155</v>
      </c>
      <c r="I4027" t="s">
        <v>3175</v>
      </c>
      <c r="J4027">
        <v>1001</v>
      </c>
      <c r="K4027" t="s">
        <v>3157</v>
      </c>
      <c r="L4027" t="s">
        <v>3564</v>
      </c>
      <c r="M4027" t="s">
        <v>549</v>
      </c>
      <c r="N4027" t="s">
        <v>559</v>
      </c>
      <c r="O4027" t="s">
        <v>504</v>
      </c>
      <c r="P4027" t="s">
        <v>325</v>
      </c>
      <c r="Q4027" t="s">
        <v>332</v>
      </c>
    </row>
    <row r="4028" spans="1:17">
      <c r="A4028" t="s">
        <v>25680</v>
      </c>
      <c r="B4028" t="s">
        <v>25681</v>
      </c>
      <c r="C4028" t="s">
        <v>26678</v>
      </c>
      <c r="D4028" s="4">
        <v>45793.606168981481</v>
      </c>
      <c r="E4028" s="4">
        <v>45795.708333333336</v>
      </c>
      <c r="F4028" s="4">
        <v>45795.725694444445</v>
      </c>
      <c r="G4028" s="4"/>
      <c r="H4028" t="s">
        <v>3155</v>
      </c>
      <c r="I4028" t="s">
        <v>3171</v>
      </c>
      <c r="J4028">
        <v>1001</v>
      </c>
      <c r="K4028" t="s">
        <v>3157</v>
      </c>
      <c r="L4028" t="s">
        <v>3245</v>
      </c>
      <c r="M4028" t="s">
        <v>549</v>
      </c>
      <c r="N4028" t="s">
        <v>550</v>
      </c>
      <c r="O4028" t="s">
        <v>136</v>
      </c>
      <c r="P4028" t="s">
        <v>292</v>
      </c>
      <c r="Q4028" t="s">
        <v>293</v>
      </c>
    </row>
    <row r="4029" spans="1:17">
      <c r="A4029" t="s">
        <v>26679</v>
      </c>
      <c r="B4029" t="s">
        <v>26680</v>
      </c>
      <c r="C4029" t="s">
        <v>26681</v>
      </c>
      <c r="D4029" s="4">
        <v>45793.600578703707</v>
      </c>
      <c r="E4029" s="4">
        <v>45795.916666666664</v>
      </c>
      <c r="F4029" s="4">
        <v>45795.954861111109</v>
      </c>
      <c r="G4029" s="4">
        <v>45795.915706018517</v>
      </c>
      <c r="H4029" t="s">
        <v>3155</v>
      </c>
      <c r="I4029" t="s">
        <v>3240</v>
      </c>
      <c r="J4029">
        <v>1001</v>
      </c>
      <c r="K4029" t="s">
        <v>3157</v>
      </c>
      <c r="L4029" t="s">
        <v>3564</v>
      </c>
      <c r="M4029" t="s">
        <v>549</v>
      </c>
      <c r="N4029" t="s">
        <v>559</v>
      </c>
      <c r="O4029" t="s">
        <v>163</v>
      </c>
      <c r="P4029" t="s">
        <v>472</v>
      </c>
      <c r="Q4029" t="s">
        <v>352</v>
      </c>
    </row>
    <row r="4030" spans="1:17">
      <c r="A4030" t="s">
        <v>26682</v>
      </c>
      <c r="B4030" t="s">
        <v>26683</v>
      </c>
      <c r="C4030" t="s">
        <v>26684</v>
      </c>
      <c r="D4030" s="4">
        <v>45793.59946759259</v>
      </c>
      <c r="E4030" s="4">
        <v>45797.416666666664</v>
      </c>
      <c r="F4030" s="4">
        <v>45797.434027777781</v>
      </c>
      <c r="G4030" s="4"/>
      <c r="H4030" t="s">
        <v>3155</v>
      </c>
      <c r="I4030" t="s">
        <v>3175</v>
      </c>
      <c r="J4030">
        <v>0</v>
      </c>
      <c r="K4030" t="s">
        <v>3157</v>
      </c>
      <c r="L4030" t="s">
        <v>3593</v>
      </c>
      <c r="M4030" t="s">
        <v>549</v>
      </c>
      <c r="N4030" t="s">
        <v>559</v>
      </c>
      <c r="O4030" t="s">
        <v>469</v>
      </c>
      <c r="P4030" t="s">
        <v>180</v>
      </c>
      <c r="Q4030" t="s">
        <v>183</v>
      </c>
    </row>
    <row r="4031" spans="1:17">
      <c r="A4031" t="s">
        <v>26685</v>
      </c>
      <c r="B4031" t="s">
        <v>26686</v>
      </c>
      <c r="C4031" t="s">
        <v>26687</v>
      </c>
      <c r="D4031" s="4">
        <v>45793.598738425928</v>
      </c>
      <c r="E4031" s="4">
        <v>45794.291666666664</v>
      </c>
      <c r="F4031" s="4">
        <v>45794.309027777781</v>
      </c>
      <c r="G4031" s="4">
        <v>45794.29378472222</v>
      </c>
      <c r="H4031" t="s">
        <v>3155</v>
      </c>
      <c r="I4031" t="s">
        <v>3175</v>
      </c>
      <c r="J4031">
        <v>0</v>
      </c>
      <c r="K4031" t="s">
        <v>3157</v>
      </c>
      <c r="L4031" t="s">
        <v>3564</v>
      </c>
      <c r="M4031" t="s">
        <v>549</v>
      </c>
      <c r="N4031" t="s">
        <v>550</v>
      </c>
      <c r="O4031" t="s">
        <v>551</v>
      </c>
      <c r="P4031" t="s">
        <v>141</v>
      </c>
      <c r="Q4031" t="s">
        <v>232</v>
      </c>
    </row>
    <row r="4032" spans="1:17">
      <c r="A4032" t="s">
        <v>3480</v>
      </c>
      <c r="B4032" t="s">
        <v>3481</v>
      </c>
      <c r="C4032" t="s">
        <v>26688</v>
      </c>
      <c r="D4032" s="4">
        <v>45793.595810185187</v>
      </c>
      <c r="E4032" s="4">
        <v>45794.416666666664</v>
      </c>
      <c r="F4032" s="4">
        <v>45794.434027777781</v>
      </c>
      <c r="G4032" s="4">
        <v>45794.421678240738</v>
      </c>
      <c r="H4032" t="s">
        <v>3155</v>
      </c>
      <c r="I4032" t="s">
        <v>3171</v>
      </c>
      <c r="J4032">
        <v>1001</v>
      </c>
      <c r="K4032" t="s">
        <v>3157</v>
      </c>
      <c r="L4032" t="s">
        <v>3564</v>
      </c>
      <c r="M4032" t="s">
        <v>549</v>
      </c>
      <c r="N4032" t="s">
        <v>559</v>
      </c>
      <c r="O4032" t="s">
        <v>469</v>
      </c>
      <c r="P4032" t="s">
        <v>189</v>
      </c>
      <c r="Q4032" t="s">
        <v>193</v>
      </c>
    </row>
    <row r="4033" spans="1:17">
      <c r="A4033" t="s">
        <v>26689</v>
      </c>
      <c r="B4033" t="s">
        <v>26690</v>
      </c>
      <c r="C4033" t="s">
        <v>26691</v>
      </c>
      <c r="D4033" s="4">
        <v>45793.593645833331</v>
      </c>
      <c r="E4033" s="4">
        <v>45795.375</v>
      </c>
      <c r="F4033" s="4">
        <v>45795.392361111109</v>
      </c>
      <c r="G4033" s="4">
        <v>45795.372569444444</v>
      </c>
      <c r="H4033" t="s">
        <v>3155</v>
      </c>
      <c r="I4033" t="s">
        <v>3175</v>
      </c>
      <c r="J4033">
        <v>0</v>
      </c>
      <c r="K4033" t="s">
        <v>3194</v>
      </c>
      <c r="L4033" t="s">
        <v>3564</v>
      </c>
      <c r="M4033" t="s">
        <v>549</v>
      </c>
      <c r="N4033" t="s">
        <v>559</v>
      </c>
      <c r="O4033" t="s">
        <v>504</v>
      </c>
      <c r="P4033" t="s">
        <v>325</v>
      </c>
      <c r="Q4033" t="s">
        <v>330</v>
      </c>
    </row>
    <row r="4034" spans="1:17">
      <c r="A4034" t="s">
        <v>26692</v>
      </c>
      <c r="B4034" t="s">
        <v>26693</v>
      </c>
      <c r="C4034" t="s">
        <v>26694</v>
      </c>
      <c r="D4034" s="4">
        <v>45793.591689814813</v>
      </c>
      <c r="E4034" s="4">
        <v>45795.104166666664</v>
      </c>
      <c r="F4034" s="4">
        <v>45795.121527777781</v>
      </c>
      <c r="G4034" s="4">
        <v>45795.105520833335</v>
      </c>
      <c r="H4034" t="s">
        <v>3155</v>
      </c>
      <c r="I4034" t="s">
        <v>3175</v>
      </c>
      <c r="J4034">
        <v>0</v>
      </c>
      <c r="K4034" t="s">
        <v>3157</v>
      </c>
      <c r="L4034" t="s">
        <v>3564</v>
      </c>
      <c r="M4034" t="s">
        <v>549</v>
      </c>
      <c r="N4034" t="s">
        <v>559</v>
      </c>
      <c r="O4034" t="s">
        <v>469</v>
      </c>
      <c r="P4034" t="s">
        <v>189</v>
      </c>
      <c r="Q4034" t="s">
        <v>193</v>
      </c>
    </row>
    <row r="4035" spans="1:17">
      <c r="A4035" t="s">
        <v>26689</v>
      </c>
      <c r="B4035" t="s">
        <v>26690</v>
      </c>
      <c r="C4035" t="s">
        <v>26695</v>
      </c>
      <c r="D4035" s="4">
        <v>45793.590405092589</v>
      </c>
      <c r="E4035" s="4">
        <v>45795.5</v>
      </c>
      <c r="F4035" s="4">
        <v>45795.517361111109</v>
      </c>
      <c r="G4035" s="4"/>
      <c r="H4035" t="s">
        <v>3155</v>
      </c>
      <c r="I4035" t="s">
        <v>3175</v>
      </c>
      <c r="J4035">
        <v>0</v>
      </c>
      <c r="K4035" t="s">
        <v>3194</v>
      </c>
      <c r="L4035" t="s">
        <v>3245</v>
      </c>
      <c r="M4035" t="s">
        <v>549</v>
      </c>
      <c r="N4035" t="s">
        <v>559</v>
      </c>
      <c r="O4035" t="s">
        <v>504</v>
      </c>
      <c r="P4035" t="s">
        <v>325</v>
      </c>
      <c r="Q4035" t="s">
        <v>330</v>
      </c>
    </row>
    <row r="4036" spans="1:17">
      <c r="A4036" t="s">
        <v>3811</v>
      </c>
      <c r="B4036" t="s">
        <v>3812</v>
      </c>
      <c r="C4036" t="s">
        <v>26696</v>
      </c>
      <c r="D4036" s="4">
        <v>45793.588333333333</v>
      </c>
      <c r="E4036" s="4">
        <v>45794.541666666664</v>
      </c>
      <c r="F4036" s="4">
        <v>45794.559027777781</v>
      </c>
      <c r="G4036" s="4">
        <v>45794.535231481481</v>
      </c>
      <c r="H4036" t="s">
        <v>3155</v>
      </c>
      <c r="I4036" t="s">
        <v>3175</v>
      </c>
      <c r="J4036">
        <v>0</v>
      </c>
      <c r="K4036" t="s">
        <v>3157</v>
      </c>
      <c r="L4036" t="s">
        <v>3564</v>
      </c>
      <c r="M4036" t="s">
        <v>549</v>
      </c>
      <c r="N4036" t="s">
        <v>559</v>
      </c>
      <c r="O4036" t="s">
        <v>504</v>
      </c>
      <c r="P4036" t="s">
        <v>325</v>
      </c>
      <c r="Q4036" t="s">
        <v>334</v>
      </c>
    </row>
    <row r="4037" spans="1:17">
      <c r="A4037" t="s">
        <v>26697</v>
      </c>
      <c r="B4037" t="s">
        <v>26698</v>
      </c>
      <c r="C4037" t="s">
        <v>26699</v>
      </c>
      <c r="D4037" s="4">
        <v>45793.581932870373</v>
      </c>
      <c r="E4037" s="4">
        <v>45795.5625</v>
      </c>
      <c r="F4037" s="4">
        <v>45795.579861111109</v>
      </c>
      <c r="G4037" s="4">
        <v>45795.558912037035</v>
      </c>
      <c r="H4037" t="s">
        <v>3155</v>
      </c>
      <c r="I4037" t="s">
        <v>3171</v>
      </c>
      <c r="J4037">
        <v>1002</v>
      </c>
      <c r="K4037" t="s">
        <v>3157</v>
      </c>
      <c r="L4037" t="s">
        <v>3564</v>
      </c>
      <c r="M4037" t="s">
        <v>549</v>
      </c>
      <c r="N4037" t="s">
        <v>550</v>
      </c>
      <c r="O4037" t="s">
        <v>551</v>
      </c>
      <c r="P4037" t="s">
        <v>242</v>
      </c>
      <c r="Q4037" t="s">
        <v>243</v>
      </c>
    </row>
    <row r="4038" spans="1:17">
      <c r="A4038" t="s">
        <v>26700</v>
      </c>
      <c r="B4038" t="s">
        <v>26701</v>
      </c>
      <c r="C4038" t="s">
        <v>26702</v>
      </c>
      <c r="D4038" s="4">
        <v>45793.581562500003</v>
      </c>
      <c r="E4038" s="4">
        <v>45800.5</v>
      </c>
      <c r="F4038" s="4">
        <v>45800.538194444445</v>
      </c>
      <c r="G4038" s="4"/>
      <c r="H4038" t="s">
        <v>3155</v>
      </c>
      <c r="I4038" t="s">
        <v>3209</v>
      </c>
      <c r="J4038">
        <v>0</v>
      </c>
      <c r="K4038" t="s">
        <v>3163</v>
      </c>
      <c r="L4038" t="s">
        <v>3593</v>
      </c>
      <c r="M4038" t="s">
        <v>549</v>
      </c>
      <c r="N4038" t="s">
        <v>550</v>
      </c>
      <c r="O4038" t="s">
        <v>136</v>
      </c>
      <c r="P4038" t="s">
        <v>147</v>
      </c>
      <c r="Q4038" t="s">
        <v>21124</v>
      </c>
    </row>
    <row r="4039" spans="1:17">
      <c r="A4039" t="s">
        <v>26703</v>
      </c>
      <c r="B4039" t="s">
        <v>26704</v>
      </c>
      <c r="C4039" t="s">
        <v>26705</v>
      </c>
      <c r="D4039" s="4">
        <v>45793.580023148148</v>
      </c>
      <c r="E4039" s="4">
        <v>45795.333333333336</v>
      </c>
      <c r="F4039" s="4">
        <v>45795.350694444445</v>
      </c>
      <c r="G4039" s="4">
        <v>45795.333194444444</v>
      </c>
      <c r="H4039" t="s">
        <v>3155</v>
      </c>
      <c r="I4039" t="s">
        <v>3171</v>
      </c>
      <c r="J4039">
        <v>1001</v>
      </c>
      <c r="K4039" t="s">
        <v>3157</v>
      </c>
      <c r="L4039" t="s">
        <v>3564</v>
      </c>
      <c r="M4039" t="s">
        <v>549</v>
      </c>
      <c r="N4039" t="s">
        <v>550</v>
      </c>
      <c r="O4039" t="s">
        <v>136</v>
      </c>
      <c r="P4039" t="s">
        <v>139</v>
      </c>
      <c r="Q4039" t="s">
        <v>271</v>
      </c>
    </row>
    <row r="4040" spans="1:17">
      <c r="A4040" t="s">
        <v>3811</v>
      </c>
      <c r="B4040" t="s">
        <v>3812</v>
      </c>
      <c r="C4040" t="s">
        <v>26706</v>
      </c>
      <c r="D4040" s="4">
        <v>45793.579236111109</v>
      </c>
      <c r="E4040" s="4">
        <v>45794.541666666664</v>
      </c>
      <c r="F4040" s="4">
        <v>45794.559027777781</v>
      </c>
      <c r="G4040" s="4"/>
      <c r="H4040" t="s">
        <v>3155</v>
      </c>
      <c r="I4040" t="s">
        <v>3175</v>
      </c>
      <c r="J4040">
        <v>0</v>
      </c>
      <c r="K4040" t="s">
        <v>3157</v>
      </c>
      <c r="L4040" t="s">
        <v>3245</v>
      </c>
      <c r="M4040" t="s">
        <v>549</v>
      </c>
      <c r="N4040" t="s">
        <v>559</v>
      </c>
      <c r="O4040" t="s">
        <v>504</v>
      </c>
      <c r="P4040" t="s">
        <v>325</v>
      </c>
      <c r="Q4040" t="s">
        <v>334</v>
      </c>
    </row>
    <row r="4041" spans="1:17">
      <c r="A4041" t="s">
        <v>26707</v>
      </c>
      <c r="B4041" t="s">
        <v>26708</v>
      </c>
      <c r="C4041" t="s">
        <v>26709</v>
      </c>
      <c r="D4041" s="4">
        <v>45793.574826388889</v>
      </c>
      <c r="E4041" s="4">
        <v>45796.604166666664</v>
      </c>
      <c r="F4041" s="4">
        <v>45796.621527777781</v>
      </c>
      <c r="G4041" s="4">
        <v>45796.605069444442</v>
      </c>
      <c r="H4041" t="s">
        <v>3155</v>
      </c>
      <c r="I4041" t="s">
        <v>3402</v>
      </c>
      <c r="J4041">
        <v>0</v>
      </c>
      <c r="K4041" t="s">
        <v>3403</v>
      </c>
      <c r="L4041" t="s">
        <v>3564</v>
      </c>
      <c r="M4041" t="s">
        <v>549</v>
      </c>
      <c r="N4041" t="s">
        <v>550</v>
      </c>
      <c r="O4041" t="s">
        <v>136</v>
      </c>
      <c r="P4041" t="s">
        <v>143</v>
      </c>
      <c r="Q4041" t="s">
        <v>300</v>
      </c>
    </row>
    <row r="4042" spans="1:17">
      <c r="A4042" t="s">
        <v>26710</v>
      </c>
      <c r="B4042" t="s">
        <v>26711</v>
      </c>
      <c r="C4042" t="s">
        <v>26712</v>
      </c>
      <c r="D4042" s="4">
        <v>45793.572395833333</v>
      </c>
      <c r="E4042" s="4">
        <v>45794.520833333336</v>
      </c>
      <c r="F4042" s="4">
        <v>45794.538194444445</v>
      </c>
      <c r="G4042" s="4">
        <v>45794.52275462963</v>
      </c>
      <c r="H4042" t="s">
        <v>3155</v>
      </c>
      <c r="I4042" t="s">
        <v>3171</v>
      </c>
      <c r="J4042">
        <v>1001</v>
      </c>
      <c r="K4042" t="s">
        <v>3157</v>
      </c>
      <c r="L4042" t="s">
        <v>3564</v>
      </c>
      <c r="M4042" t="s">
        <v>549</v>
      </c>
      <c r="N4042" t="s">
        <v>559</v>
      </c>
      <c r="O4042" t="s">
        <v>504</v>
      </c>
      <c r="P4042" t="s">
        <v>325</v>
      </c>
      <c r="Q4042" t="s">
        <v>326</v>
      </c>
    </row>
    <row r="4043" spans="1:17">
      <c r="A4043" t="s">
        <v>26713</v>
      </c>
      <c r="B4043" t="s">
        <v>26714</v>
      </c>
      <c r="C4043" t="s">
        <v>26715</v>
      </c>
      <c r="D4043" s="4">
        <v>45793.57135416667</v>
      </c>
      <c r="E4043" s="4">
        <v>45795.916666666664</v>
      </c>
      <c r="F4043" s="4">
        <v>45795.954861111109</v>
      </c>
      <c r="G4043" s="4"/>
      <c r="H4043" t="s">
        <v>3155</v>
      </c>
      <c r="I4043" t="s">
        <v>3240</v>
      </c>
      <c r="J4043">
        <v>1001</v>
      </c>
      <c r="K4043" t="s">
        <v>3157</v>
      </c>
      <c r="L4043" t="s">
        <v>3245</v>
      </c>
      <c r="M4043" t="s">
        <v>549</v>
      </c>
      <c r="N4043" t="s">
        <v>550</v>
      </c>
      <c r="O4043" t="s">
        <v>551</v>
      </c>
      <c r="P4043" t="s">
        <v>145</v>
      </c>
      <c r="Q4043" t="s">
        <v>222</v>
      </c>
    </row>
    <row r="4044" spans="1:17">
      <c r="A4044" t="s">
        <v>26716</v>
      </c>
      <c r="B4044" t="s">
        <v>26717</v>
      </c>
      <c r="C4044" t="s">
        <v>26718</v>
      </c>
      <c r="D4044" s="4">
        <v>45793.569004629629</v>
      </c>
      <c r="E4044" s="4">
        <v>45794.1875</v>
      </c>
      <c r="F4044" s="4">
        <v>45794.225694444445</v>
      </c>
      <c r="G4044" s="4">
        <v>45794.186666666668</v>
      </c>
      <c r="H4044" t="s">
        <v>3155</v>
      </c>
      <c r="I4044" t="s">
        <v>3156</v>
      </c>
      <c r="J4044">
        <v>0</v>
      </c>
      <c r="K4044" t="s">
        <v>3157</v>
      </c>
      <c r="L4044" t="s">
        <v>3564</v>
      </c>
      <c r="M4044" t="s">
        <v>549</v>
      </c>
      <c r="N4044" t="s">
        <v>550</v>
      </c>
      <c r="O4044" t="s">
        <v>551</v>
      </c>
      <c r="P4044" t="s">
        <v>242</v>
      </c>
      <c r="Q4044" t="s">
        <v>249</v>
      </c>
    </row>
    <row r="4045" spans="1:17">
      <c r="A4045" t="s">
        <v>26710</v>
      </c>
      <c r="B4045" t="s">
        <v>26711</v>
      </c>
      <c r="C4045" t="s">
        <v>26719</v>
      </c>
      <c r="D4045" s="4">
        <v>45793.567789351851</v>
      </c>
      <c r="E4045" s="4">
        <v>45794.520833333336</v>
      </c>
      <c r="F4045" s="4">
        <v>45794.559027777781</v>
      </c>
      <c r="G4045" s="4"/>
      <c r="H4045" t="s">
        <v>3155</v>
      </c>
      <c r="I4045" t="s">
        <v>3673</v>
      </c>
      <c r="J4045">
        <v>0</v>
      </c>
      <c r="K4045" t="s">
        <v>3163</v>
      </c>
      <c r="L4045" t="s">
        <v>3245</v>
      </c>
      <c r="M4045" t="s">
        <v>549</v>
      </c>
      <c r="N4045" t="s">
        <v>559</v>
      </c>
      <c r="O4045" t="s">
        <v>504</v>
      </c>
      <c r="P4045" t="s">
        <v>325</v>
      </c>
      <c r="Q4045" t="s">
        <v>326</v>
      </c>
    </row>
    <row r="4046" spans="1:17">
      <c r="A4046" t="s">
        <v>26720</v>
      </c>
      <c r="B4046" t="s">
        <v>26721</v>
      </c>
      <c r="C4046" t="s">
        <v>26722</v>
      </c>
      <c r="D4046" s="4">
        <v>45793.565937500003</v>
      </c>
      <c r="E4046" s="4">
        <v>45795.333333333336</v>
      </c>
      <c r="F4046" s="4">
        <v>45795.350694444445</v>
      </c>
      <c r="G4046" s="4">
        <v>45795.332928240743</v>
      </c>
      <c r="H4046" t="s">
        <v>3155</v>
      </c>
      <c r="I4046" t="s">
        <v>3171</v>
      </c>
      <c r="J4046">
        <v>1002</v>
      </c>
      <c r="K4046" t="s">
        <v>3157</v>
      </c>
      <c r="L4046" t="s">
        <v>3564</v>
      </c>
      <c r="M4046" t="s">
        <v>549</v>
      </c>
      <c r="N4046" t="s">
        <v>550</v>
      </c>
      <c r="O4046" t="s">
        <v>136</v>
      </c>
      <c r="P4046" t="s">
        <v>139</v>
      </c>
      <c r="Q4046" t="s">
        <v>274</v>
      </c>
    </row>
    <row r="4047" spans="1:17">
      <c r="A4047" t="s">
        <v>26720</v>
      </c>
      <c r="B4047" t="s">
        <v>26721</v>
      </c>
      <c r="C4047" t="s">
        <v>26723</v>
      </c>
      <c r="D4047" s="4">
        <v>45793.564675925925</v>
      </c>
      <c r="E4047" s="4">
        <v>45795.333333333336</v>
      </c>
      <c r="F4047" s="4">
        <v>45795.350694444445</v>
      </c>
      <c r="G4047" s="4"/>
      <c r="H4047" t="s">
        <v>3155</v>
      </c>
      <c r="I4047" t="s">
        <v>3171</v>
      </c>
      <c r="J4047">
        <v>1001</v>
      </c>
      <c r="K4047" t="s">
        <v>3157</v>
      </c>
      <c r="L4047" t="s">
        <v>3245</v>
      </c>
      <c r="M4047" t="s">
        <v>549</v>
      </c>
      <c r="N4047" t="s">
        <v>550</v>
      </c>
      <c r="O4047" t="s">
        <v>136</v>
      </c>
      <c r="P4047" t="s">
        <v>139</v>
      </c>
      <c r="Q4047" t="s">
        <v>274</v>
      </c>
    </row>
    <row r="4048" spans="1:17">
      <c r="A4048" t="s">
        <v>26724</v>
      </c>
      <c r="B4048" t="s">
        <v>26725</v>
      </c>
      <c r="C4048" t="s">
        <v>26726</v>
      </c>
      <c r="D4048" s="4">
        <v>45793.563888888886</v>
      </c>
      <c r="E4048" s="4">
        <v>45795.416666666664</v>
      </c>
      <c r="F4048" s="4">
        <v>45795.434027777781</v>
      </c>
      <c r="G4048" s="4"/>
      <c r="H4048" t="s">
        <v>3155</v>
      </c>
      <c r="I4048" t="s">
        <v>3171</v>
      </c>
      <c r="J4048">
        <v>0</v>
      </c>
      <c r="K4048" t="s">
        <v>3194</v>
      </c>
      <c r="L4048" t="s">
        <v>3593</v>
      </c>
      <c r="M4048" t="s">
        <v>549</v>
      </c>
      <c r="N4048" t="s">
        <v>550</v>
      </c>
      <c r="O4048" t="s">
        <v>136</v>
      </c>
      <c r="P4048" t="s">
        <v>292</v>
      </c>
      <c r="Q4048" t="s">
        <v>295</v>
      </c>
    </row>
    <row r="4049" spans="1:17">
      <c r="A4049" t="s">
        <v>26720</v>
      </c>
      <c r="B4049" t="s">
        <v>26727</v>
      </c>
      <c r="C4049" t="s">
        <v>26728</v>
      </c>
      <c r="D4049" s="4">
        <v>45793.561886574076</v>
      </c>
      <c r="E4049" s="4">
        <v>45795.333333333336</v>
      </c>
      <c r="F4049" s="4">
        <v>45795.350694444445</v>
      </c>
      <c r="G4049" s="4">
        <v>45795.332326388889</v>
      </c>
      <c r="H4049" t="s">
        <v>3155</v>
      </c>
      <c r="I4049" t="s">
        <v>3171</v>
      </c>
      <c r="J4049">
        <v>1002</v>
      </c>
      <c r="K4049" t="s">
        <v>3157</v>
      </c>
      <c r="L4049" t="s">
        <v>3564</v>
      </c>
      <c r="M4049" t="s">
        <v>549</v>
      </c>
      <c r="N4049" t="s">
        <v>550</v>
      </c>
      <c r="O4049" t="s">
        <v>136</v>
      </c>
      <c r="P4049" t="s">
        <v>139</v>
      </c>
      <c r="Q4049" t="s">
        <v>274</v>
      </c>
    </row>
    <row r="4050" spans="1:17">
      <c r="A4050" t="s">
        <v>26729</v>
      </c>
      <c r="B4050" t="s">
        <v>26730</v>
      </c>
      <c r="C4050" t="s">
        <v>26731</v>
      </c>
      <c r="D4050" s="4">
        <v>45793.561724537038</v>
      </c>
      <c r="E4050" s="4">
        <v>45794.875</v>
      </c>
      <c r="F4050" s="4">
        <v>45794.892361111109</v>
      </c>
      <c r="G4050" s="4"/>
      <c r="H4050" t="s">
        <v>3155</v>
      </c>
      <c r="I4050" t="s">
        <v>3162</v>
      </c>
      <c r="J4050">
        <v>0</v>
      </c>
      <c r="K4050" t="s">
        <v>3252</v>
      </c>
      <c r="L4050" t="s">
        <v>3245</v>
      </c>
      <c r="M4050" t="s">
        <v>549</v>
      </c>
      <c r="N4050" t="s">
        <v>3275</v>
      </c>
      <c r="O4050" t="s">
        <v>3276</v>
      </c>
      <c r="P4050" t="s">
        <v>626</v>
      </c>
      <c r="Q4050" t="s">
        <v>3529</v>
      </c>
    </row>
    <row r="4051" spans="1:17">
      <c r="A4051" t="s">
        <v>26732</v>
      </c>
      <c r="B4051" t="s">
        <v>26733</v>
      </c>
      <c r="C4051" t="s">
        <v>26734</v>
      </c>
      <c r="D4051" s="4">
        <v>45793.559884259259</v>
      </c>
      <c r="E4051" s="4">
        <v>45794.708333333336</v>
      </c>
      <c r="F4051" s="4">
        <v>45794.725694444445</v>
      </c>
      <c r="G4051" s="4">
        <v>45794.707685185182</v>
      </c>
      <c r="H4051" t="s">
        <v>3155</v>
      </c>
      <c r="I4051" t="s">
        <v>3171</v>
      </c>
      <c r="J4051">
        <v>1001</v>
      </c>
      <c r="K4051" t="s">
        <v>3157</v>
      </c>
      <c r="L4051" t="s">
        <v>3564</v>
      </c>
      <c r="M4051" t="s">
        <v>549</v>
      </c>
      <c r="N4051" t="s">
        <v>559</v>
      </c>
      <c r="O4051" t="s">
        <v>163</v>
      </c>
      <c r="P4051" t="s">
        <v>472</v>
      </c>
      <c r="Q4051" t="s">
        <v>352</v>
      </c>
    </row>
    <row r="4052" spans="1:17">
      <c r="A4052" t="s">
        <v>26735</v>
      </c>
      <c r="B4052" t="s">
        <v>26736</v>
      </c>
      <c r="C4052" t="s">
        <v>26737</v>
      </c>
      <c r="D4052" s="4">
        <v>45793.559861111113</v>
      </c>
      <c r="E4052" s="4">
        <v>45793.895833333336</v>
      </c>
      <c r="F4052" s="4">
        <v>45793.913194444445</v>
      </c>
      <c r="G4052" s="4"/>
      <c r="H4052" t="s">
        <v>3155</v>
      </c>
      <c r="I4052" t="s">
        <v>3184</v>
      </c>
      <c r="J4052">
        <v>1001</v>
      </c>
      <c r="K4052" t="s">
        <v>3157</v>
      </c>
      <c r="L4052" t="s">
        <v>3593</v>
      </c>
      <c r="M4052" t="s">
        <v>549</v>
      </c>
      <c r="N4052" t="s">
        <v>550</v>
      </c>
      <c r="O4052" t="s">
        <v>136</v>
      </c>
      <c r="P4052" t="s">
        <v>147</v>
      </c>
      <c r="Q4052" t="s">
        <v>257</v>
      </c>
    </row>
    <row r="4053" spans="1:17">
      <c r="A4053" t="s">
        <v>10056</v>
      </c>
      <c r="B4053" t="s">
        <v>10057</v>
      </c>
      <c r="C4053" t="s">
        <v>26738</v>
      </c>
      <c r="D4053" s="4">
        <v>45793.559803240743</v>
      </c>
      <c r="E4053" s="4">
        <v>45796.708333333336</v>
      </c>
      <c r="F4053" s="4">
        <v>45796.746527777781</v>
      </c>
      <c r="G4053" s="4">
        <v>45796.710011574076</v>
      </c>
      <c r="H4053" t="s">
        <v>3155</v>
      </c>
      <c r="I4053" t="s">
        <v>3156</v>
      </c>
      <c r="J4053">
        <v>0</v>
      </c>
      <c r="K4053" t="s">
        <v>3157</v>
      </c>
      <c r="L4053" t="s">
        <v>3564</v>
      </c>
      <c r="M4053" t="s">
        <v>549</v>
      </c>
      <c r="N4053" t="s">
        <v>559</v>
      </c>
      <c r="O4053" t="s">
        <v>163</v>
      </c>
      <c r="P4053" t="s">
        <v>473</v>
      </c>
      <c r="Q4053" t="s">
        <v>356</v>
      </c>
    </row>
    <row r="4054" spans="1:17">
      <c r="A4054" t="s">
        <v>26739</v>
      </c>
      <c r="B4054" t="s">
        <v>26740</v>
      </c>
      <c r="C4054" t="s">
        <v>26741</v>
      </c>
      <c r="D4054" s="4">
        <v>45793.557824074072</v>
      </c>
      <c r="E4054" s="4">
        <v>45794.75</v>
      </c>
      <c r="F4054" s="4">
        <v>45794.788194444445</v>
      </c>
      <c r="G4054" s="4">
        <v>45794.752129629633</v>
      </c>
      <c r="H4054" t="s">
        <v>3155</v>
      </c>
      <c r="I4054" t="s">
        <v>3156</v>
      </c>
      <c r="J4054">
        <v>0</v>
      </c>
      <c r="K4054" t="s">
        <v>3157</v>
      </c>
      <c r="L4054" t="s">
        <v>3564</v>
      </c>
      <c r="M4054" t="s">
        <v>549</v>
      </c>
      <c r="N4054" t="s">
        <v>550</v>
      </c>
      <c r="O4054" t="s">
        <v>551</v>
      </c>
      <c r="P4054" t="s">
        <v>141</v>
      </c>
      <c r="Q4054" t="s">
        <v>235</v>
      </c>
    </row>
    <row r="4055" spans="1:17">
      <c r="A4055" t="s">
        <v>24691</v>
      </c>
      <c r="B4055" t="s">
        <v>24692</v>
      </c>
      <c r="C4055" t="s">
        <v>26742</v>
      </c>
      <c r="D4055" s="4">
        <v>45793.556446759256</v>
      </c>
      <c r="E4055" s="4">
        <v>45794.4375</v>
      </c>
      <c r="F4055" s="4">
        <v>45794.454861111109</v>
      </c>
      <c r="G4055" s="4">
        <v>45794.437939814816</v>
      </c>
      <c r="H4055" t="s">
        <v>3155</v>
      </c>
      <c r="I4055" t="s">
        <v>3175</v>
      </c>
      <c r="J4055">
        <v>0</v>
      </c>
      <c r="K4055" t="s">
        <v>3194</v>
      </c>
      <c r="L4055" t="s">
        <v>3564</v>
      </c>
      <c r="M4055" t="s">
        <v>549</v>
      </c>
      <c r="N4055" t="s">
        <v>550</v>
      </c>
      <c r="O4055" t="s">
        <v>551</v>
      </c>
      <c r="P4055" t="s">
        <v>149</v>
      </c>
      <c r="Q4055" t="s">
        <v>205</v>
      </c>
    </row>
    <row r="4056" spans="1:17">
      <c r="A4056" t="s">
        <v>26045</v>
      </c>
      <c r="B4056" t="s">
        <v>26046</v>
      </c>
      <c r="C4056" t="s">
        <v>26743</v>
      </c>
      <c r="D4056" s="4">
        <v>45793.554097222222</v>
      </c>
      <c r="E4056" s="4">
        <v>45795.583333333336</v>
      </c>
      <c r="F4056" s="4">
        <v>45795.621527777781</v>
      </c>
      <c r="G4056" s="4"/>
      <c r="H4056" t="s">
        <v>3155</v>
      </c>
      <c r="I4056" t="s">
        <v>3156</v>
      </c>
      <c r="J4056">
        <v>0</v>
      </c>
      <c r="K4056" t="s">
        <v>3157</v>
      </c>
      <c r="L4056" t="s">
        <v>3245</v>
      </c>
      <c r="M4056" t="s">
        <v>549</v>
      </c>
      <c r="N4056" t="s">
        <v>550</v>
      </c>
      <c r="O4056" t="s">
        <v>136</v>
      </c>
      <c r="P4056" t="s">
        <v>143</v>
      </c>
      <c r="Q4056" t="s">
        <v>301</v>
      </c>
    </row>
    <row r="4057" spans="1:17">
      <c r="A4057" t="s">
        <v>26744</v>
      </c>
      <c r="B4057" t="s">
        <v>26745</v>
      </c>
      <c r="C4057" t="s">
        <v>26746</v>
      </c>
      <c r="D4057" s="4">
        <v>45793.552106481482</v>
      </c>
      <c r="E4057" s="4">
        <v>45801.583333333336</v>
      </c>
      <c r="F4057" s="4">
        <v>45801.621527777781</v>
      </c>
      <c r="G4057" s="4">
        <v>45801.578703703701</v>
      </c>
      <c r="H4057" t="s">
        <v>3155</v>
      </c>
      <c r="I4057" t="s">
        <v>3673</v>
      </c>
      <c r="J4057">
        <v>0</v>
      </c>
      <c r="K4057" t="s">
        <v>3157</v>
      </c>
      <c r="L4057" t="s">
        <v>3564</v>
      </c>
      <c r="M4057" t="s">
        <v>549</v>
      </c>
      <c r="N4057" t="s">
        <v>559</v>
      </c>
      <c r="O4057" t="s">
        <v>504</v>
      </c>
      <c r="P4057" t="s">
        <v>325</v>
      </c>
      <c r="Q4057" t="s">
        <v>331</v>
      </c>
    </row>
    <row r="4058" spans="1:17">
      <c r="A4058" t="s">
        <v>26739</v>
      </c>
      <c r="B4058" t="s">
        <v>26740</v>
      </c>
      <c r="C4058" t="s">
        <v>26747</v>
      </c>
      <c r="D4058" s="4">
        <v>45793.549675925926</v>
      </c>
      <c r="E4058" s="4">
        <v>45795.416666666664</v>
      </c>
      <c r="F4058" s="4">
        <v>45795.454861111109</v>
      </c>
      <c r="G4058" s="4"/>
      <c r="H4058" t="s">
        <v>3155</v>
      </c>
      <c r="I4058" t="s">
        <v>3156</v>
      </c>
      <c r="J4058">
        <v>0</v>
      </c>
      <c r="K4058" t="s">
        <v>3157</v>
      </c>
      <c r="L4058" t="s">
        <v>3245</v>
      </c>
      <c r="M4058" t="s">
        <v>549</v>
      </c>
      <c r="N4058" t="s">
        <v>550</v>
      </c>
      <c r="O4058" t="s">
        <v>551</v>
      </c>
      <c r="P4058" t="s">
        <v>141</v>
      </c>
      <c r="Q4058" t="s">
        <v>235</v>
      </c>
    </row>
    <row r="4059" spans="1:17">
      <c r="A4059" t="s">
        <v>26748</v>
      </c>
      <c r="B4059" t="s">
        <v>26749</v>
      </c>
      <c r="C4059" t="s">
        <v>26750</v>
      </c>
      <c r="D4059" s="4">
        <v>45793.549664351849</v>
      </c>
      <c r="E4059" s="4">
        <v>45794.416666666664</v>
      </c>
      <c r="F4059" s="4">
        <v>45794.434027777781</v>
      </c>
      <c r="G4059" s="4">
        <v>45794.409953703704</v>
      </c>
      <c r="H4059" t="s">
        <v>3155</v>
      </c>
      <c r="I4059" t="s">
        <v>3175</v>
      </c>
      <c r="J4059">
        <v>0</v>
      </c>
      <c r="K4059" t="s">
        <v>3194</v>
      </c>
      <c r="L4059" t="s">
        <v>3564</v>
      </c>
      <c r="M4059" t="s">
        <v>549</v>
      </c>
      <c r="N4059" t="s">
        <v>559</v>
      </c>
      <c r="O4059" t="s">
        <v>504</v>
      </c>
      <c r="P4059" t="s">
        <v>325</v>
      </c>
      <c r="Q4059" t="s">
        <v>326</v>
      </c>
    </row>
    <row r="4060" spans="1:17">
      <c r="A4060" t="s">
        <v>26602</v>
      </c>
      <c r="B4060" t="s">
        <v>26751</v>
      </c>
      <c r="C4060" t="s">
        <v>26752</v>
      </c>
      <c r="D4060" s="4">
        <v>45793.548796296294</v>
      </c>
      <c r="E4060" s="4">
        <v>45794.395833333336</v>
      </c>
      <c r="F4060" s="4">
        <v>45794.434027777781</v>
      </c>
      <c r="G4060" s="4">
        <v>45794.394837962966</v>
      </c>
      <c r="H4060" t="s">
        <v>3155</v>
      </c>
      <c r="I4060" t="s">
        <v>3156</v>
      </c>
      <c r="J4060">
        <v>0</v>
      </c>
      <c r="K4060" t="s">
        <v>3194</v>
      </c>
      <c r="L4060" t="s">
        <v>3564</v>
      </c>
      <c r="M4060" t="s">
        <v>549</v>
      </c>
      <c r="N4060" t="s">
        <v>550</v>
      </c>
      <c r="O4060" t="s">
        <v>551</v>
      </c>
      <c r="P4060" t="s">
        <v>242</v>
      </c>
      <c r="Q4060" t="s">
        <v>245</v>
      </c>
    </row>
    <row r="4061" spans="1:17">
      <c r="A4061" t="s">
        <v>26082</v>
      </c>
      <c r="B4061" t="s">
        <v>26083</v>
      </c>
      <c r="C4061" t="s">
        <v>26753</v>
      </c>
      <c r="D4061" s="4">
        <v>45793.545520833337</v>
      </c>
      <c r="E4061" s="4">
        <v>45795.458333333336</v>
      </c>
      <c r="F4061" s="4">
        <v>45795.496527777781</v>
      </c>
      <c r="G4061" s="4"/>
      <c r="H4061" t="s">
        <v>3155</v>
      </c>
      <c r="I4061" t="s">
        <v>3673</v>
      </c>
      <c r="J4061">
        <v>0</v>
      </c>
      <c r="K4061" t="s">
        <v>3194</v>
      </c>
      <c r="L4061" t="s">
        <v>3245</v>
      </c>
      <c r="M4061" t="s">
        <v>549</v>
      </c>
      <c r="N4061" t="s">
        <v>559</v>
      </c>
      <c r="O4061" t="s">
        <v>504</v>
      </c>
      <c r="P4061" t="s">
        <v>325</v>
      </c>
      <c r="Q4061" t="s">
        <v>337</v>
      </c>
    </row>
    <row r="4062" spans="1:17">
      <c r="A4062" t="s">
        <v>26754</v>
      </c>
      <c r="B4062" t="s">
        <v>26755</v>
      </c>
      <c r="C4062" t="s">
        <v>26756</v>
      </c>
      <c r="D4062" s="4">
        <v>45793.545486111114</v>
      </c>
      <c r="E4062" s="4">
        <v>45797.479166666664</v>
      </c>
      <c r="F4062" s="4">
        <v>45797.496527777781</v>
      </c>
      <c r="G4062" s="4">
        <v>45797.480208333334</v>
      </c>
      <c r="H4062" t="s">
        <v>3155</v>
      </c>
      <c r="I4062" t="s">
        <v>3171</v>
      </c>
      <c r="J4062">
        <v>1001</v>
      </c>
      <c r="K4062" t="s">
        <v>3157</v>
      </c>
      <c r="L4062" t="s">
        <v>3564</v>
      </c>
      <c r="M4062" t="s">
        <v>549</v>
      </c>
      <c r="N4062" t="s">
        <v>550</v>
      </c>
      <c r="O4062" t="s">
        <v>136</v>
      </c>
      <c r="P4062" t="s">
        <v>147</v>
      </c>
      <c r="Q4062" t="s">
        <v>21124</v>
      </c>
    </row>
    <row r="4063" spans="1:17">
      <c r="A4063" t="s">
        <v>12094</v>
      </c>
      <c r="B4063" t="s">
        <v>12095</v>
      </c>
      <c r="C4063" t="s">
        <v>26757</v>
      </c>
      <c r="D4063" s="4">
        <v>45793.54414351852</v>
      </c>
      <c r="E4063" s="4">
        <v>45801.5</v>
      </c>
      <c r="F4063" s="4">
        <v>45801.517361111109</v>
      </c>
      <c r="G4063" s="4"/>
      <c r="H4063" t="s">
        <v>3155</v>
      </c>
      <c r="I4063" t="s">
        <v>3222</v>
      </c>
      <c r="J4063">
        <v>1</v>
      </c>
      <c r="K4063" t="s">
        <v>3223</v>
      </c>
      <c r="L4063" t="s">
        <v>3245</v>
      </c>
      <c r="M4063" t="s">
        <v>549</v>
      </c>
      <c r="N4063" t="s">
        <v>559</v>
      </c>
      <c r="O4063" t="s">
        <v>504</v>
      </c>
      <c r="P4063" t="s">
        <v>325</v>
      </c>
      <c r="Q4063" t="s">
        <v>343</v>
      </c>
    </row>
    <row r="4064" spans="1:17">
      <c r="A4064" t="s">
        <v>26758</v>
      </c>
      <c r="B4064" t="s">
        <v>26759</v>
      </c>
      <c r="C4064" t="s">
        <v>26760</v>
      </c>
      <c r="D4064" s="4">
        <v>45793.541921296295</v>
      </c>
      <c r="E4064" s="4">
        <v>45795.4375</v>
      </c>
      <c r="F4064" s="4">
        <v>45795.454861111109</v>
      </c>
      <c r="G4064" s="4">
        <v>45795.434317129628</v>
      </c>
      <c r="H4064" t="s">
        <v>3155</v>
      </c>
      <c r="I4064" t="s">
        <v>3222</v>
      </c>
      <c r="J4064">
        <v>1</v>
      </c>
      <c r="K4064" t="s">
        <v>3223</v>
      </c>
      <c r="L4064" t="s">
        <v>3564</v>
      </c>
      <c r="M4064" t="s">
        <v>549</v>
      </c>
      <c r="N4064" t="s">
        <v>550</v>
      </c>
      <c r="O4064" t="s">
        <v>551</v>
      </c>
      <c r="P4064" t="s">
        <v>242</v>
      </c>
      <c r="Q4064" t="s">
        <v>245</v>
      </c>
    </row>
    <row r="4065" spans="1:17">
      <c r="A4065" t="s">
        <v>24222</v>
      </c>
      <c r="B4065" t="s">
        <v>26761</v>
      </c>
      <c r="C4065" t="s">
        <v>26762</v>
      </c>
      <c r="D4065" s="4">
        <v>45793.539988425924</v>
      </c>
      <c r="E4065" s="4">
        <v>45796.625</v>
      </c>
      <c r="F4065" s="4">
        <v>45796.663194444445</v>
      </c>
      <c r="G4065" s="4">
        <v>45796.624062499999</v>
      </c>
      <c r="H4065" t="s">
        <v>3155</v>
      </c>
      <c r="I4065" t="s">
        <v>3673</v>
      </c>
      <c r="J4065">
        <v>0</v>
      </c>
      <c r="K4065" t="s">
        <v>3157</v>
      </c>
      <c r="L4065" t="s">
        <v>3564</v>
      </c>
      <c r="M4065" t="s">
        <v>549</v>
      </c>
      <c r="N4065" t="s">
        <v>559</v>
      </c>
      <c r="O4065" t="s">
        <v>504</v>
      </c>
      <c r="P4065" t="s">
        <v>325</v>
      </c>
      <c r="Q4065" t="s">
        <v>337</v>
      </c>
    </row>
    <row r="4066" spans="1:17">
      <c r="A4066" t="s">
        <v>24222</v>
      </c>
      <c r="B4066" t="s">
        <v>26761</v>
      </c>
      <c r="C4066" t="s">
        <v>26763</v>
      </c>
      <c r="D4066" s="4">
        <v>45793.539155092592</v>
      </c>
      <c r="E4066" s="4">
        <v>45797.625</v>
      </c>
      <c r="F4066" s="4">
        <v>45797.663194444445</v>
      </c>
      <c r="G4066" s="4"/>
      <c r="H4066" t="s">
        <v>3155</v>
      </c>
      <c r="I4066" t="s">
        <v>3673</v>
      </c>
      <c r="J4066">
        <v>0</v>
      </c>
      <c r="K4066" t="s">
        <v>3157</v>
      </c>
      <c r="L4066" t="s">
        <v>3245</v>
      </c>
      <c r="M4066" t="s">
        <v>549</v>
      </c>
      <c r="N4066" t="s">
        <v>559</v>
      </c>
      <c r="O4066" t="s">
        <v>504</v>
      </c>
      <c r="P4066" t="s">
        <v>325</v>
      </c>
      <c r="Q4066" t="s">
        <v>337</v>
      </c>
    </row>
    <row r="4067" spans="1:17">
      <c r="A4067" t="s">
        <v>24222</v>
      </c>
      <c r="B4067" t="s">
        <v>24225</v>
      </c>
      <c r="C4067" t="s">
        <v>26764</v>
      </c>
      <c r="D4067" s="4">
        <v>45793.538252314815</v>
      </c>
      <c r="E4067" s="4">
        <v>45797.583333333336</v>
      </c>
      <c r="F4067" s="4">
        <v>45797.600694444445</v>
      </c>
      <c r="G4067" s="4"/>
      <c r="H4067" t="s">
        <v>3155</v>
      </c>
      <c r="I4067" t="s">
        <v>3175</v>
      </c>
      <c r="J4067">
        <v>1001</v>
      </c>
      <c r="K4067" t="s">
        <v>3194</v>
      </c>
      <c r="L4067" t="s">
        <v>3245</v>
      </c>
      <c r="M4067" t="s">
        <v>549</v>
      </c>
      <c r="N4067" t="s">
        <v>559</v>
      </c>
      <c r="O4067" t="s">
        <v>504</v>
      </c>
      <c r="P4067" t="s">
        <v>325</v>
      </c>
      <c r="Q4067" t="s">
        <v>337</v>
      </c>
    </row>
    <row r="4068" spans="1:17">
      <c r="A4068" t="s">
        <v>24222</v>
      </c>
      <c r="B4068" t="s">
        <v>24223</v>
      </c>
      <c r="C4068" t="s">
        <v>26765</v>
      </c>
      <c r="D4068" s="4">
        <v>45793.537094907406</v>
      </c>
      <c r="E4068" s="4">
        <v>45797.625</v>
      </c>
      <c r="F4068" s="4">
        <v>45797.642361111109</v>
      </c>
      <c r="G4068" s="4"/>
      <c r="H4068" t="s">
        <v>3155</v>
      </c>
      <c r="I4068" t="s">
        <v>3175</v>
      </c>
      <c r="J4068">
        <v>0</v>
      </c>
      <c r="K4068" t="s">
        <v>3157</v>
      </c>
      <c r="L4068" t="s">
        <v>3245</v>
      </c>
      <c r="M4068" t="s">
        <v>549</v>
      </c>
      <c r="N4068" t="s">
        <v>559</v>
      </c>
      <c r="O4068" t="s">
        <v>504</v>
      </c>
      <c r="P4068" t="s">
        <v>325</v>
      </c>
      <c r="Q4068" t="s">
        <v>337</v>
      </c>
    </row>
    <row r="4069" spans="1:17">
      <c r="A4069" t="s">
        <v>25830</v>
      </c>
      <c r="B4069" t="s">
        <v>25831</v>
      </c>
      <c r="C4069" t="s">
        <v>26766</v>
      </c>
      <c r="D4069" s="4">
        <v>45793.534479166665</v>
      </c>
      <c r="E4069" s="4">
        <v>45795.791666666664</v>
      </c>
      <c r="F4069" s="4">
        <v>45795.829861111109</v>
      </c>
      <c r="G4069" s="4"/>
      <c r="H4069" t="s">
        <v>3155</v>
      </c>
      <c r="I4069" t="s">
        <v>3240</v>
      </c>
      <c r="J4069">
        <v>1001</v>
      </c>
      <c r="K4069" t="s">
        <v>3194</v>
      </c>
      <c r="L4069" t="s">
        <v>3245</v>
      </c>
      <c r="M4069" t="s">
        <v>549</v>
      </c>
      <c r="N4069" t="s">
        <v>559</v>
      </c>
      <c r="O4069" t="s">
        <v>504</v>
      </c>
      <c r="P4069" t="s">
        <v>325</v>
      </c>
      <c r="Q4069" t="s">
        <v>335</v>
      </c>
    </row>
    <row r="4070" spans="1:17">
      <c r="A4070" t="s">
        <v>22674</v>
      </c>
      <c r="B4070" t="s">
        <v>26767</v>
      </c>
      <c r="C4070" t="s">
        <v>26768</v>
      </c>
      <c r="D4070" s="4">
        <v>45793.532199074078</v>
      </c>
      <c r="E4070" s="4">
        <v>45802.333333333336</v>
      </c>
      <c r="F4070" s="4">
        <v>45802.350694444445</v>
      </c>
      <c r="G4070" s="4">
        <v>45802.331145833334</v>
      </c>
      <c r="H4070" t="s">
        <v>3155</v>
      </c>
      <c r="I4070" t="s">
        <v>3222</v>
      </c>
      <c r="J4070">
        <v>1</v>
      </c>
      <c r="K4070" t="s">
        <v>3223</v>
      </c>
      <c r="L4070" t="s">
        <v>3564</v>
      </c>
      <c r="M4070" t="s">
        <v>549</v>
      </c>
      <c r="N4070" t="s">
        <v>550</v>
      </c>
      <c r="O4070" t="s">
        <v>551</v>
      </c>
      <c r="P4070" t="s">
        <v>145</v>
      </c>
      <c r="Q4070" t="s">
        <v>220</v>
      </c>
    </row>
    <row r="4071" spans="1:17">
      <c r="A4071" t="s">
        <v>25976</v>
      </c>
      <c r="B4071" t="s">
        <v>25977</v>
      </c>
      <c r="C4071" t="s">
        <v>26769</v>
      </c>
      <c r="D4071" s="4">
        <v>45793.530543981484</v>
      </c>
      <c r="E4071" s="4">
        <v>45794.020833333336</v>
      </c>
      <c r="F4071" s="4">
        <v>45794.059027777781</v>
      </c>
      <c r="G4071" s="4">
        <v>45794.023298611108</v>
      </c>
      <c r="H4071" t="s">
        <v>3155</v>
      </c>
      <c r="I4071" t="s">
        <v>3156</v>
      </c>
      <c r="J4071">
        <v>0</v>
      </c>
      <c r="K4071" t="s">
        <v>3157</v>
      </c>
      <c r="L4071" t="s">
        <v>3564</v>
      </c>
      <c r="M4071" t="s">
        <v>549</v>
      </c>
      <c r="N4071" t="s">
        <v>550</v>
      </c>
      <c r="O4071" t="s">
        <v>551</v>
      </c>
      <c r="P4071" t="s">
        <v>145</v>
      </c>
      <c r="Q4071" t="s">
        <v>217</v>
      </c>
    </row>
    <row r="4072" spans="1:17">
      <c r="A4072" t="s">
        <v>26685</v>
      </c>
      <c r="B4072" t="s">
        <v>26686</v>
      </c>
      <c r="C4072" t="s">
        <v>26770</v>
      </c>
      <c r="D4072" s="4">
        <v>45793.530335648145</v>
      </c>
      <c r="E4072" s="4">
        <v>45794.291666666664</v>
      </c>
      <c r="F4072" s="4">
        <v>45794.309027777781</v>
      </c>
      <c r="G4072" s="4"/>
      <c r="H4072" t="s">
        <v>3155</v>
      </c>
      <c r="I4072" t="s">
        <v>3175</v>
      </c>
      <c r="J4072">
        <v>0</v>
      </c>
      <c r="K4072" t="s">
        <v>3157</v>
      </c>
      <c r="L4072" t="s">
        <v>3245</v>
      </c>
      <c r="M4072" t="s">
        <v>549</v>
      </c>
      <c r="N4072" t="s">
        <v>550</v>
      </c>
      <c r="O4072" t="s">
        <v>551</v>
      </c>
      <c r="P4072" t="s">
        <v>141</v>
      </c>
      <c r="Q4072" t="s">
        <v>232</v>
      </c>
    </row>
    <row r="4073" spans="1:17">
      <c r="A4073" t="s">
        <v>26771</v>
      </c>
      <c r="B4073" t="s">
        <v>26772</v>
      </c>
      <c r="C4073" t="s">
        <v>26773</v>
      </c>
      <c r="D4073" s="4">
        <v>45793.530219907407</v>
      </c>
      <c r="E4073" s="4">
        <v>45801.416666666664</v>
      </c>
      <c r="F4073" s="4">
        <v>45801.454861111109</v>
      </c>
      <c r="G4073" s="4">
        <v>45801.417060185187</v>
      </c>
      <c r="H4073" t="s">
        <v>3155</v>
      </c>
      <c r="I4073" t="s">
        <v>3156</v>
      </c>
      <c r="J4073">
        <v>0</v>
      </c>
      <c r="K4073" t="s">
        <v>3157</v>
      </c>
      <c r="L4073" t="s">
        <v>3564</v>
      </c>
      <c r="M4073" t="s">
        <v>549</v>
      </c>
      <c r="N4073" t="s">
        <v>559</v>
      </c>
      <c r="O4073" t="s">
        <v>504</v>
      </c>
      <c r="P4073" t="s">
        <v>325</v>
      </c>
      <c r="Q4073" t="s">
        <v>330</v>
      </c>
    </row>
    <row r="4074" spans="1:17">
      <c r="A4074" t="s">
        <v>26774</v>
      </c>
      <c r="B4074" t="s">
        <v>26775</v>
      </c>
      <c r="C4074" t="s">
        <v>26776</v>
      </c>
      <c r="D4074" s="4">
        <v>45793.529432870368</v>
      </c>
      <c r="E4074" s="4">
        <v>45794.395833333336</v>
      </c>
      <c r="F4074" s="4">
        <v>45794.434027777781</v>
      </c>
      <c r="G4074" s="4">
        <v>45794.387476851851</v>
      </c>
      <c r="H4074" t="s">
        <v>3155</v>
      </c>
      <c r="I4074" t="s">
        <v>3156</v>
      </c>
      <c r="J4074">
        <v>0</v>
      </c>
      <c r="K4074" t="s">
        <v>3157</v>
      </c>
      <c r="L4074" t="s">
        <v>3564</v>
      </c>
      <c r="M4074" t="s">
        <v>549</v>
      </c>
      <c r="N4074" t="s">
        <v>550</v>
      </c>
      <c r="O4074" t="s">
        <v>136</v>
      </c>
      <c r="P4074" t="s">
        <v>147</v>
      </c>
      <c r="Q4074" t="s">
        <v>255</v>
      </c>
    </row>
    <row r="4075" spans="1:17">
      <c r="A4075" t="s">
        <v>26777</v>
      </c>
      <c r="B4075" t="s">
        <v>26778</v>
      </c>
      <c r="C4075" t="s">
        <v>26779</v>
      </c>
      <c r="D4075" s="4">
        <v>45793.528923611113</v>
      </c>
      <c r="E4075" s="4">
        <v>45795.333333333336</v>
      </c>
      <c r="F4075" s="4">
        <v>45795.350694444445</v>
      </c>
      <c r="G4075" s="4">
        <v>45795.327499999999</v>
      </c>
      <c r="H4075" t="s">
        <v>3155</v>
      </c>
      <c r="I4075" t="s">
        <v>3175</v>
      </c>
      <c r="J4075">
        <v>0</v>
      </c>
      <c r="K4075" t="s">
        <v>3194</v>
      </c>
      <c r="L4075" t="s">
        <v>3564</v>
      </c>
      <c r="M4075" t="s">
        <v>549</v>
      </c>
      <c r="N4075" t="s">
        <v>550</v>
      </c>
      <c r="O4075" t="s">
        <v>136</v>
      </c>
      <c r="P4075" t="s">
        <v>143</v>
      </c>
      <c r="Q4075" t="s">
        <v>300</v>
      </c>
    </row>
    <row r="4076" spans="1:17">
      <c r="A4076" t="s">
        <v>22674</v>
      </c>
      <c r="B4076" t="s">
        <v>22675</v>
      </c>
      <c r="C4076" t="s">
        <v>26780</v>
      </c>
      <c r="D4076" s="4">
        <v>45793.528032407405</v>
      </c>
      <c r="E4076" s="4">
        <v>45802.291666666664</v>
      </c>
      <c r="F4076" s="4">
        <v>45802.329861111109</v>
      </c>
      <c r="G4076" s="4"/>
      <c r="H4076" t="s">
        <v>3155</v>
      </c>
      <c r="I4076" t="s">
        <v>3156</v>
      </c>
      <c r="J4076">
        <v>0</v>
      </c>
      <c r="K4076" t="s">
        <v>3194</v>
      </c>
      <c r="L4076" t="s">
        <v>3245</v>
      </c>
      <c r="M4076" t="s">
        <v>549</v>
      </c>
      <c r="N4076" t="s">
        <v>550</v>
      </c>
      <c r="O4076" t="s">
        <v>551</v>
      </c>
      <c r="P4076" t="s">
        <v>145</v>
      </c>
      <c r="Q4076" t="s">
        <v>220</v>
      </c>
    </row>
    <row r="4077" spans="1:17">
      <c r="A4077" t="s">
        <v>26781</v>
      </c>
      <c r="B4077" t="s">
        <v>26782</v>
      </c>
      <c r="C4077" t="s">
        <v>26783</v>
      </c>
      <c r="D4077" s="4">
        <v>45793.523136574076</v>
      </c>
      <c r="E4077" s="4">
        <v>45794.354166666664</v>
      </c>
      <c r="F4077" s="4">
        <v>45794.371527777781</v>
      </c>
      <c r="G4077" s="4">
        <v>45794.355416666665</v>
      </c>
      <c r="H4077" t="s">
        <v>3155</v>
      </c>
      <c r="I4077" t="s">
        <v>3171</v>
      </c>
      <c r="J4077">
        <v>1001</v>
      </c>
      <c r="K4077" t="s">
        <v>3157</v>
      </c>
      <c r="L4077" t="s">
        <v>3564</v>
      </c>
      <c r="M4077" t="s">
        <v>549</v>
      </c>
      <c r="N4077" t="s">
        <v>550</v>
      </c>
      <c r="O4077" t="s">
        <v>551</v>
      </c>
      <c r="P4077" t="s">
        <v>149</v>
      </c>
      <c r="Q4077" t="s">
        <v>207</v>
      </c>
    </row>
    <row r="4078" spans="1:17">
      <c r="A4078" t="s">
        <v>26622</v>
      </c>
      <c r="B4078" t="s">
        <v>26623</v>
      </c>
      <c r="C4078" t="s">
        <v>26784</v>
      </c>
      <c r="D4078" s="4">
        <v>45793.519861111112</v>
      </c>
      <c r="E4078" s="4">
        <v>45794.3125</v>
      </c>
      <c r="F4078" s="4">
        <v>45794.329861111109</v>
      </c>
      <c r="G4078" s="4"/>
      <c r="H4078" t="s">
        <v>3155</v>
      </c>
      <c r="I4078" t="s">
        <v>3222</v>
      </c>
      <c r="J4078">
        <v>1</v>
      </c>
      <c r="K4078" t="s">
        <v>3223</v>
      </c>
      <c r="L4078" t="s">
        <v>3245</v>
      </c>
      <c r="M4078" t="s">
        <v>549</v>
      </c>
      <c r="N4078" t="s">
        <v>550</v>
      </c>
      <c r="O4078" t="s">
        <v>136</v>
      </c>
      <c r="P4078" t="s">
        <v>139</v>
      </c>
      <c r="Q4078" t="s">
        <v>275</v>
      </c>
    </row>
    <row r="4079" spans="1:17">
      <c r="A4079" t="s">
        <v>9852</v>
      </c>
      <c r="B4079" t="s">
        <v>9853</v>
      </c>
      <c r="C4079" t="s">
        <v>26785</v>
      </c>
      <c r="D4079" s="4">
        <v>45793.519502314812</v>
      </c>
      <c r="E4079" s="4">
        <v>45796.041666666664</v>
      </c>
      <c r="F4079" s="4">
        <v>45796.079861111109</v>
      </c>
      <c r="G4079" s="4">
        <v>45796.042754629627</v>
      </c>
      <c r="H4079" t="s">
        <v>3155</v>
      </c>
      <c r="I4079" t="s">
        <v>3156</v>
      </c>
      <c r="J4079">
        <v>0</v>
      </c>
      <c r="K4079" t="s">
        <v>3157</v>
      </c>
      <c r="L4079" t="s">
        <v>3564</v>
      </c>
      <c r="M4079" t="s">
        <v>549</v>
      </c>
      <c r="N4079" t="s">
        <v>550</v>
      </c>
      <c r="O4079" t="s">
        <v>551</v>
      </c>
      <c r="P4079" t="s">
        <v>242</v>
      </c>
      <c r="Q4079" t="s">
        <v>246</v>
      </c>
    </row>
    <row r="4080" spans="1:17">
      <c r="A4080" t="s">
        <v>26622</v>
      </c>
      <c r="B4080" t="s">
        <v>26623</v>
      </c>
      <c r="C4080" t="s">
        <v>26786</v>
      </c>
      <c r="D4080" s="4">
        <v>45793.518460648149</v>
      </c>
      <c r="E4080" s="4">
        <v>45794.3125</v>
      </c>
      <c r="F4080" s="4">
        <v>45794.329861111109</v>
      </c>
      <c r="G4080" s="4"/>
      <c r="H4080" t="s">
        <v>3155</v>
      </c>
      <c r="I4080" t="s">
        <v>3222</v>
      </c>
      <c r="J4080">
        <v>1</v>
      </c>
      <c r="K4080" t="s">
        <v>3223</v>
      </c>
      <c r="L4080" t="s">
        <v>3245</v>
      </c>
      <c r="M4080" t="s">
        <v>549</v>
      </c>
      <c r="N4080" t="s">
        <v>550</v>
      </c>
      <c r="O4080" t="s">
        <v>136</v>
      </c>
      <c r="P4080" t="s">
        <v>139</v>
      </c>
      <c r="Q4080" t="s">
        <v>275</v>
      </c>
    </row>
    <row r="4081" spans="1:17">
      <c r="A4081" t="s">
        <v>26787</v>
      </c>
      <c r="B4081" t="s">
        <v>26788</v>
      </c>
      <c r="C4081" t="s">
        <v>26789</v>
      </c>
      <c r="D4081" s="4">
        <v>45793.514270833337</v>
      </c>
      <c r="E4081" s="4">
        <v>45795.25</v>
      </c>
      <c r="F4081" s="4">
        <v>45795.267361111109</v>
      </c>
      <c r="G4081" s="4">
        <v>45795.249305555553</v>
      </c>
      <c r="H4081" t="s">
        <v>3155</v>
      </c>
      <c r="I4081" t="s">
        <v>3175</v>
      </c>
      <c r="J4081">
        <v>1001</v>
      </c>
      <c r="K4081" t="s">
        <v>3194</v>
      </c>
      <c r="L4081" t="s">
        <v>3564</v>
      </c>
      <c r="M4081" t="s">
        <v>549</v>
      </c>
      <c r="N4081" t="s">
        <v>550</v>
      </c>
      <c r="O4081" t="s">
        <v>551</v>
      </c>
      <c r="P4081" t="s">
        <v>242</v>
      </c>
      <c r="Q4081" t="s">
        <v>243</v>
      </c>
    </row>
    <row r="4082" spans="1:17">
      <c r="A4082" t="s">
        <v>26790</v>
      </c>
      <c r="B4082" t="s">
        <v>26791</v>
      </c>
      <c r="C4082" t="s">
        <v>26792</v>
      </c>
      <c r="D4082" s="4">
        <v>45793.513888888891</v>
      </c>
      <c r="E4082" s="4">
        <v>45794.875</v>
      </c>
      <c r="F4082" s="4">
        <v>45794.913194444445</v>
      </c>
      <c r="G4082" s="4"/>
      <c r="H4082" t="s">
        <v>3155</v>
      </c>
      <c r="I4082" t="s">
        <v>3209</v>
      </c>
      <c r="J4082">
        <v>0</v>
      </c>
      <c r="K4082" t="s">
        <v>3157</v>
      </c>
      <c r="L4082" t="s">
        <v>3593</v>
      </c>
      <c r="M4082" t="s">
        <v>549</v>
      </c>
      <c r="N4082" t="s">
        <v>550</v>
      </c>
      <c r="O4082" t="s">
        <v>136</v>
      </c>
      <c r="P4082" t="s">
        <v>139</v>
      </c>
      <c r="Q4082" t="s">
        <v>271</v>
      </c>
    </row>
    <row r="4083" spans="1:17">
      <c r="A4083" t="s">
        <v>26793</v>
      </c>
      <c r="B4083" t="s">
        <v>26794</v>
      </c>
      <c r="C4083" t="s">
        <v>26795</v>
      </c>
      <c r="D4083" s="4">
        <v>45793.511655092596</v>
      </c>
      <c r="E4083" s="4">
        <v>45795.291666666664</v>
      </c>
      <c r="F4083" s="4">
        <v>45795.329861111109</v>
      </c>
      <c r="G4083" s="4">
        <v>45795.291770833333</v>
      </c>
      <c r="H4083" t="s">
        <v>3155</v>
      </c>
      <c r="I4083" t="s">
        <v>3156</v>
      </c>
      <c r="J4083">
        <v>0</v>
      </c>
      <c r="K4083" t="s">
        <v>3157</v>
      </c>
      <c r="L4083" t="s">
        <v>3564</v>
      </c>
      <c r="M4083" t="s">
        <v>549</v>
      </c>
      <c r="N4083" t="s">
        <v>550</v>
      </c>
      <c r="O4083" t="s">
        <v>551</v>
      </c>
      <c r="P4083" t="s">
        <v>242</v>
      </c>
      <c r="Q4083" t="s">
        <v>245</v>
      </c>
    </row>
    <row r="4084" spans="1:17">
      <c r="A4084" t="s">
        <v>26796</v>
      </c>
      <c r="B4084" t="s">
        <v>26797</v>
      </c>
      <c r="C4084" t="s">
        <v>26798</v>
      </c>
      <c r="D4084" s="4">
        <v>45793.507002314815</v>
      </c>
      <c r="E4084" s="4">
        <v>45804.416666666664</v>
      </c>
      <c r="F4084" s="4">
        <v>45804.434027777781</v>
      </c>
      <c r="G4084" s="4">
        <v>45804.413553240738</v>
      </c>
      <c r="H4084" t="s">
        <v>3155</v>
      </c>
      <c r="I4084" t="s">
        <v>3175</v>
      </c>
      <c r="J4084">
        <v>0</v>
      </c>
      <c r="K4084" t="s">
        <v>3157</v>
      </c>
      <c r="L4084" t="s">
        <v>3564</v>
      </c>
      <c r="M4084" t="s">
        <v>549</v>
      </c>
      <c r="N4084" t="s">
        <v>559</v>
      </c>
      <c r="O4084" t="s">
        <v>504</v>
      </c>
      <c r="P4084" t="s">
        <v>325</v>
      </c>
      <c r="Q4084" t="s">
        <v>344</v>
      </c>
    </row>
    <row r="4085" spans="1:17">
      <c r="A4085" t="s">
        <v>25185</v>
      </c>
      <c r="B4085" t="s">
        <v>25186</v>
      </c>
      <c r="C4085" t="s">
        <v>26799</v>
      </c>
      <c r="D4085" s="4">
        <v>45793.504282407404</v>
      </c>
      <c r="E4085" s="4">
        <v>45796.291666666664</v>
      </c>
      <c r="F4085" s="4">
        <v>45796.309027777781</v>
      </c>
      <c r="G4085" s="4"/>
      <c r="H4085" t="s">
        <v>3155</v>
      </c>
      <c r="I4085" t="s">
        <v>3175</v>
      </c>
      <c r="J4085">
        <v>0</v>
      </c>
      <c r="K4085" t="s">
        <v>3194</v>
      </c>
      <c r="L4085" t="s">
        <v>3245</v>
      </c>
      <c r="M4085" t="s">
        <v>549</v>
      </c>
      <c r="N4085" t="s">
        <v>550</v>
      </c>
      <c r="O4085" t="s">
        <v>136</v>
      </c>
      <c r="P4085" t="s">
        <v>283</v>
      </c>
      <c r="Q4085" t="s">
        <v>286</v>
      </c>
    </row>
    <row r="4086" spans="1:17">
      <c r="A4086" t="s">
        <v>3322</v>
      </c>
      <c r="B4086" t="s">
        <v>3323</v>
      </c>
      <c r="C4086" t="s">
        <v>26800</v>
      </c>
      <c r="D4086" s="4">
        <v>45793.502129629633</v>
      </c>
      <c r="E4086" s="4">
        <v>45794.958333333336</v>
      </c>
      <c r="F4086" s="4">
        <v>45794.975694444445</v>
      </c>
      <c r="G4086" s="4">
        <v>45794.957719907405</v>
      </c>
      <c r="H4086" t="s">
        <v>3155</v>
      </c>
      <c r="I4086" t="s">
        <v>3162</v>
      </c>
      <c r="J4086">
        <v>0</v>
      </c>
      <c r="K4086" t="s">
        <v>3252</v>
      </c>
      <c r="L4086" t="s">
        <v>3564</v>
      </c>
      <c r="M4086" t="s">
        <v>549</v>
      </c>
      <c r="N4086" t="s">
        <v>550</v>
      </c>
      <c r="O4086" t="s">
        <v>1923</v>
      </c>
      <c r="P4086" t="s">
        <v>1924</v>
      </c>
      <c r="Q4086" t="s">
        <v>3199</v>
      </c>
    </row>
    <row r="4087" spans="1:17">
      <c r="A4087" t="s">
        <v>26581</v>
      </c>
      <c r="B4087" t="s">
        <v>26582</v>
      </c>
      <c r="C4087" t="s">
        <v>26801</v>
      </c>
      <c r="D4087" s="4">
        <v>45793.501863425925</v>
      </c>
      <c r="E4087" s="4">
        <v>45798.354166666664</v>
      </c>
      <c r="F4087" s="4">
        <v>45798.371527777781</v>
      </c>
      <c r="G4087" s="4"/>
      <c r="H4087" t="s">
        <v>3155</v>
      </c>
      <c r="I4087" t="s">
        <v>3171</v>
      </c>
      <c r="J4087">
        <v>1001</v>
      </c>
      <c r="K4087" t="s">
        <v>3157</v>
      </c>
      <c r="L4087" t="s">
        <v>3245</v>
      </c>
      <c r="M4087" t="s">
        <v>549</v>
      </c>
      <c r="N4087" t="s">
        <v>550</v>
      </c>
      <c r="O4087" t="s">
        <v>136</v>
      </c>
      <c r="P4087" t="s">
        <v>283</v>
      </c>
      <c r="Q4087" t="s">
        <v>289</v>
      </c>
    </row>
    <row r="4088" spans="1:17">
      <c r="A4088" t="s">
        <v>26802</v>
      </c>
      <c r="B4088" t="s">
        <v>26803</v>
      </c>
      <c r="C4088" t="s">
        <v>26804</v>
      </c>
      <c r="D4088" s="4">
        <v>45793.501805555556</v>
      </c>
      <c r="E4088" s="4">
        <v>45795.166666666664</v>
      </c>
      <c r="F4088" s="4">
        <v>45795.184027777781</v>
      </c>
      <c r="G4088" s="4"/>
      <c r="H4088" t="s">
        <v>3155</v>
      </c>
      <c r="I4088" t="s">
        <v>3184</v>
      </c>
      <c r="J4088">
        <v>1002</v>
      </c>
      <c r="K4088" t="s">
        <v>3157</v>
      </c>
      <c r="L4088" t="s">
        <v>3245</v>
      </c>
      <c r="M4088" t="s">
        <v>549</v>
      </c>
      <c r="N4088" t="s">
        <v>550</v>
      </c>
      <c r="O4088" t="s">
        <v>616</v>
      </c>
      <c r="P4088" t="s">
        <v>314</v>
      </c>
      <c r="Q4088" t="s">
        <v>323</v>
      </c>
    </row>
    <row r="4089" spans="1:17">
      <c r="A4089" t="s">
        <v>26805</v>
      </c>
      <c r="B4089" t="s">
        <v>26806</v>
      </c>
      <c r="C4089" t="s">
        <v>26807</v>
      </c>
      <c r="D4089" s="4">
        <v>45793.501354166663</v>
      </c>
      <c r="E4089" s="4">
        <v>45797.791666666664</v>
      </c>
      <c r="F4089" s="4">
        <v>45797.829861111109</v>
      </c>
      <c r="G4089" s="4"/>
      <c r="H4089" t="s">
        <v>3155</v>
      </c>
      <c r="I4089" t="s">
        <v>3673</v>
      </c>
      <c r="J4089">
        <v>0</v>
      </c>
      <c r="K4089" t="s">
        <v>3194</v>
      </c>
      <c r="L4089" t="s">
        <v>3245</v>
      </c>
      <c r="M4089" t="s">
        <v>549</v>
      </c>
      <c r="N4089" t="s">
        <v>559</v>
      </c>
      <c r="O4089" t="s">
        <v>504</v>
      </c>
      <c r="P4089" t="s">
        <v>325</v>
      </c>
      <c r="Q4089" t="s">
        <v>339</v>
      </c>
    </row>
    <row r="4090" spans="1:17">
      <c r="A4090" t="s">
        <v>26808</v>
      </c>
      <c r="B4090" t="s">
        <v>26809</v>
      </c>
      <c r="C4090" t="s">
        <v>26810</v>
      </c>
      <c r="D4090" s="4">
        <v>45793.500891203701</v>
      </c>
      <c r="E4090" s="4">
        <v>45795.833333333336</v>
      </c>
      <c r="F4090" s="4">
        <v>45795.850694444445</v>
      </c>
      <c r="G4090" s="4">
        <v>45795.832604166666</v>
      </c>
      <c r="H4090" t="s">
        <v>3155</v>
      </c>
      <c r="I4090" t="s">
        <v>3162</v>
      </c>
      <c r="J4090">
        <v>0</v>
      </c>
      <c r="K4090" t="s">
        <v>3295</v>
      </c>
      <c r="L4090" t="s">
        <v>3564</v>
      </c>
      <c r="M4090" t="s">
        <v>549</v>
      </c>
      <c r="N4090" t="s">
        <v>550</v>
      </c>
      <c r="O4090" t="s">
        <v>1923</v>
      </c>
      <c r="P4090" t="s">
        <v>1924</v>
      </c>
      <c r="Q4090" t="s">
        <v>3180</v>
      </c>
    </row>
    <row r="4091" spans="1:17">
      <c r="A4091" t="s">
        <v>12746</v>
      </c>
      <c r="B4091" t="s">
        <v>12747</v>
      </c>
      <c r="C4091" t="s">
        <v>26811</v>
      </c>
      <c r="D4091" s="4">
        <v>45793.49796296296</v>
      </c>
      <c r="E4091" s="4">
        <v>45794.333333333336</v>
      </c>
      <c r="F4091" s="4">
        <v>45794.350694444445</v>
      </c>
      <c r="G4091" s="4">
        <v>45794.332685185182</v>
      </c>
      <c r="H4091" t="s">
        <v>3155</v>
      </c>
      <c r="I4091" t="s">
        <v>3171</v>
      </c>
      <c r="J4091">
        <v>1001</v>
      </c>
      <c r="K4091" t="s">
        <v>3157</v>
      </c>
      <c r="L4091" t="s">
        <v>3564</v>
      </c>
      <c r="M4091" t="s">
        <v>549</v>
      </c>
      <c r="N4091" t="s">
        <v>550</v>
      </c>
      <c r="O4091" t="s">
        <v>551</v>
      </c>
      <c r="P4091" t="s">
        <v>242</v>
      </c>
      <c r="Q4091" t="s">
        <v>249</v>
      </c>
    </row>
    <row r="4092" spans="1:17">
      <c r="A4092" t="s">
        <v>26540</v>
      </c>
      <c r="B4092" t="s">
        <v>26541</v>
      </c>
      <c r="C4092" t="s">
        <v>26812</v>
      </c>
      <c r="D4092" s="4">
        <v>45793.493194444447</v>
      </c>
      <c r="E4092" s="4">
        <v>45796.791666666664</v>
      </c>
      <c r="F4092" s="4">
        <v>45796.809027777781</v>
      </c>
      <c r="G4092" s="4"/>
      <c r="H4092" t="s">
        <v>3155</v>
      </c>
      <c r="I4092" t="s">
        <v>3171</v>
      </c>
      <c r="J4092">
        <v>0</v>
      </c>
      <c r="K4092" t="s">
        <v>3194</v>
      </c>
      <c r="L4092" t="s">
        <v>3245</v>
      </c>
      <c r="M4092" t="s">
        <v>549</v>
      </c>
      <c r="N4092" t="s">
        <v>559</v>
      </c>
      <c r="O4092" t="s">
        <v>504</v>
      </c>
      <c r="P4092" t="s">
        <v>325</v>
      </c>
      <c r="Q4092" t="s">
        <v>342</v>
      </c>
    </row>
    <row r="4093" spans="1:17">
      <c r="A4093" t="s">
        <v>26813</v>
      </c>
      <c r="B4093" t="s">
        <v>26814</v>
      </c>
      <c r="C4093" t="s">
        <v>26815</v>
      </c>
      <c r="D4093" s="4">
        <v>45793.492951388886</v>
      </c>
      <c r="E4093" s="4">
        <v>45796.291666666664</v>
      </c>
      <c r="F4093" s="4">
        <v>45796.309027777781</v>
      </c>
      <c r="G4093" s="4">
        <v>45796.291666666664</v>
      </c>
      <c r="H4093" t="s">
        <v>3155</v>
      </c>
      <c r="I4093" t="s">
        <v>3162</v>
      </c>
      <c r="J4093">
        <v>0</v>
      </c>
      <c r="K4093" t="s">
        <v>3198</v>
      </c>
      <c r="L4093" t="s">
        <v>3564</v>
      </c>
      <c r="M4093" t="s">
        <v>549</v>
      </c>
      <c r="N4093" t="s">
        <v>550</v>
      </c>
      <c r="O4093" t="s">
        <v>1923</v>
      </c>
      <c r="P4093" t="s">
        <v>1924</v>
      </c>
      <c r="Q4093" t="s">
        <v>3180</v>
      </c>
    </row>
    <row r="4094" spans="1:17">
      <c r="A4094" t="s">
        <v>4205</v>
      </c>
      <c r="B4094" t="s">
        <v>4757</v>
      </c>
      <c r="C4094" t="s">
        <v>26816</v>
      </c>
      <c r="D4094" s="4">
        <v>45793.492766203701</v>
      </c>
      <c r="E4094" s="4">
        <v>45802.291666666664</v>
      </c>
      <c r="F4094" s="4">
        <v>45802.309027777781</v>
      </c>
      <c r="G4094" s="4"/>
      <c r="H4094" t="s">
        <v>3155</v>
      </c>
      <c r="I4094" t="s">
        <v>3171</v>
      </c>
      <c r="J4094">
        <v>1001</v>
      </c>
      <c r="K4094" t="s">
        <v>3157</v>
      </c>
      <c r="L4094" t="s">
        <v>3245</v>
      </c>
      <c r="M4094" t="s">
        <v>549</v>
      </c>
      <c r="N4094" t="s">
        <v>550</v>
      </c>
      <c r="O4094" t="s">
        <v>136</v>
      </c>
      <c r="P4094" t="s">
        <v>147</v>
      </c>
      <c r="Q4094" t="s">
        <v>260</v>
      </c>
    </row>
    <row r="4095" spans="1:17">
      <c r="A4095" t="s">
        <v>26817</v>
      </c>
      <c r="B4095" t="s">
        <v>26818</v>
      </c>
      <c r="C4095" t="s">
        <v>26819</v>
      </c>
      <c r="D4095" s="4">
        <v>45793.490914351853</v>
      </c>
      <c r="E4095" s="4">
        <v>45794.3125</v>
      </c>
      <c r="F4095" s="4">
        <v>45794.329861111109</v>
      </c>
      <c r="G4095" s="4">
        <v>45794.312152777777</v>
      </c>
      <c r="H4095" t="s">
        <v>3155</v>
      </c>
      <c r="I4095" t="s">
        <v>3171</v>
      </c>
      <c r="J4095">
        <v>1001</v>
      </c>
      <c r="K4095" t="s">
        <v>3157</v>
      </c>
      <c r="L4095" t="s">
        <v>3564</v>
      </c>
      <c r="M4095" t="s">
        <v>549</v>
      </c>
      <c r="N4095" t="s">
        <v>550</v>
      </c>
      <c r="O4095" t="s">
        <v>551</v>
      </c>
      <c r="P4095" t="s">
        <v>242</v>
      </c>
      <c r="Q4095" t="s">
        <v>244</v>
      </c>
    </row>
    <row r="4096" spans="1:17">
      <c r="A4096" t="s">
        <v>26820</v>
      </c>
      <c r="B4096" t="s">
        <v>26821</v>
      </c>
      <c r="C4096" t="s">
        <v>26822</v>
      </c>
      <c r="D4096" s="4">
        <v>45793.490763888891</v>
      </c>
      <c r="E4096" s="4">
        <v>45794.354166666664</v>
      </c>
      <c r="F4096" s="4">
        <v>45794.371527777781</v>
      </c>
      <c r="G4096" s="4"/>
      <c r="H4096" t="s">
        <v>3155</v>
      </c>
      <c r="I4096" t="s">
        <v>3184</v>
      </c>
      <c r="J4096">
        <v>1001</v>
      </c>
      <c r="K4096" t="s">
        <v>3157</v>
      </c>
      <c r="L4096" t="s">
        <v>3245</v>
      </c>
      <c r="M4096" t="s">
        <v>549</v>
      </c>
      <c r="N4096" t="s">
        <v>550</v>
      </c>
      <c r="O4096" t="s">
        <v>136</v>
      </c>
      <c r="P4096" t="s">
        <v>147</v>
      </c>
      <c r="Q4096" t="s">
        <v>21124</v>
      </c>
    </row>
    <row r="4097" spans="1:17">
      <c r="A4097" t="s">
        <v>26823</v>
      </c>
      <c r="B4097" t="s">
        <v>26824</v>
      </c>
      <c r="C4097" t="s">
        <v>26825</v>
      </c>
      <c r="D4097" s="4">
        <v>45793.489606481482</v>
      </c>
      <c r="E4097" s="4">
        <v>45816.416666666664</v>
      </c>
      <c r="F4097" s="4">
        <v>45816.434027777781</v>
      </c>
      <c r="G4097" s="4"/>
      <c r="H4097" t="s">
        <v>3155</v>
      </c>
      <c r="I4097" t="s">
        <v>3171</v>
      </c>
      <c r="J4097">
        <v>0</v>
      </c>
      <c r="K4097" t="s">
        <v>3157</v>
      </c>
      <c r="L4097" t="s">
        <v>3158</v>
      </c>
      <c r="M4097" t="s">
        <v>549</v>
      </c>
      <c r="N4097" t="s">
        <v>559</v>
      </c>
      <c r="O4097" t="s">
        <v>469</v>
      </c>
      <c r="P4097" t="s">
        <v>180</v>
      </c>
      <c r="Q4097" t="s">
        <v>187</v>
      </c>
    </row>
    <row r="4098" spans="1:17">
      <c r="A4098" t="s">
        <v>26550</v>
      </c>
      <c r="B4098" t="s">
        <v>26551</v>
      </c>
      <c r="C4098" t="s">
        <v>26826</v>
      </c>
      <c r="D4098" s="4">
        <v>45793.487314814818</v>
      </c>
      <c r="E4098" s="4">
        <v>45798.833333333336</v>
      </c>
      <c r="F4098" s="4">
        <v>45798.871527777781</v>
      </c>
      <c r="G4098" s="4"/>
      <c r="H4098" t="s">
        <v>3155</v>
      </c>
      <c r="I4098" t="s">
        <v>3673</v>
      </c>
      <c r="J4098">
        <v>0</v>
      </c>
      <c r="K4098" t="s">
        <v>3157</v>
      </c>
      <c r="L4098" t="s">
        <v>3245</v>
      </c>
      <c r="M4098" t="s">
        <v>549</v>
      </c>
      <c r="N4098" t="s">
        <v>559</v>
      </c>
      <c r="O4098" t="s">
        <v>504</v>
      </c>
      <c r="P4098" t="s">
        <v>325</v>
      </c>
      <c r="Q4098" t="s">
        <v>335</v>
      </c>
    </row>
    <row r="4099" spans="1:17">
      <c r="A4099" t="s">
        <v>26827</v>
      </c>
      <c r="B4099" t="s">
        <v>26828</v>
      </c>
      <c r="C4099" t="s">
        <v>26829</v>
      </c>
      <c r="D4099" s="4">
        <v>45793.486956018518</v>
      </c>
      <c r="E4099" s="4">
        <v>45795.375</v>
      </c>
      <c r="F4099" s="4">
        <v>45795.392361111109</v>
      </c>
      <c r="G4099" s="4">
        <v>45795.371944444443</v>
      </c>
      <c r="H4099" t="s">
        <v>3155</v>
      </c>
      <c r="I4099" t="s">
        <v>3171</v>
      </c>
      <c r="J4099">
        <v>1001</v>
      </c>
      <c r="K4099" t="s">
        <v>3157</v>
      </c>
      <c r="L4099" t="s">
        <v>3564</v>
      </c>
      <c r="M4099" t="s">
        <v>549</v>
      </c>
      <c r="N4099" t="s">
        <v>550</v>
      </c>
      <c r="O4099" t="s">
        <v>551</v>
      </c>
      <c r="P4099" t="s">
        <v>149</v>
      </c>
      <c r="Q4099" t="s">
        <v>201</v>
      </c>
    </row>
    <row r="4100" spans="1:17">
      <c r="A4100" t="s">
        <v>26297</v>
      </c>
      <c r="B4100" t="s">
        <v>26298</v>
      </c>
      <c r="C4100" t="s">
        <v>26830</v>
      </c>
      <c r="D4100" s="4">
        <v>45793.486875000002</v>
      </c>
      <c r="E4100" s="4">
        <v>45794.833333333336</v>
      </c>
      <c r="F4100" s="4">
        <v>45794.871527777781</v>
      </c>
      <c r="G4100" s="4"/>
      <c r="H4100" t="s">
        <v>3155</v>
      </c>
      <c r="I4100" t="s">
        <v>3156</v>
      </c>
      <c r="J4100">
        <v>0</v>
      </c>
      <c r="K4100" t="s">
        <v>3157</v>
      </c>
      <c r="L4100" t="s">
        <v>3245</v>
      </c>
      <c r="M4100" t="s">
        <v>549</v>
      </c>
      <c r="N4100" t="s">
        <v>550</v>
      </c>
      <c r="O4100" t="s">
        <v>551</v>
      </c>
      <c r="P4100" t="s">
        <v>141</v>
      </c>
      <c r="Q4100" t="s">
        <v>238</v>
      </c>
    </row>
    <row r="4101" spans="1:17">
      <c r="A4101" t="s">
        <v>24943</v>
      </c>
      <c r="B4101" t="s">
        <v>24944</v>
      </c>
      <c r="C4101" t="s">
        <v>26831</v>
      </c>
      <c r="D4101" s="4">
        <v>45793.485914351855</v>
      </c>
      <c r="E4101" s="4">
        <v>45794.375</v>
      </c>
      <c r="F4101" s="4">
        <v>45794.392361111109</v>
      </c>
      <c r="G4101" s="4"/>
      <c r="H4101" t="s">
        <v>3155</v>
      </c>
      <c r="I4101" t="s">
        <v>3171</v>
      </c>
      <c r="J4101">
        <v>0</v>
      </c>
      <c r="K4101" t="s">
        <v>3194</v>
      </c>
      <c r="L4101" t="s">
        <v>3245</v>
      </c>
      <c r="M4101" t="s">
        <v>549</v>
      </c>
      <c r="N4101" t="s">
        <v>550</v>
      </c>
      <c r="O4101" t="s">
        <v>551</v>
      </c>
      <c r="P4101" t="s">
        <v>141</v>
      </c>
      <c r="Q4101" t="s">
        <v>237</v>
      </c>
    </row>
    <row r="4102" spans="1:17">
      <c r="A4102" t="s">
        <v>26832</v>
      </c>
      <c r="B4102" t="s">
        <v>26833</v>
      </c>
      <c r="C4102" t="s">
        <v>26834</v>
      </c>
      <c r="D4102" s="4">
        <v>45793.485856481479</v>
      </c>
      <c r="E4102" s="4">
        <v>45795.208333333336</v>
      </c>
      <c r="F4102" s="4">
        <v>45795.246527777781</v>
      </c>
      <c r="G4102" s="4">
        <v>45795.2033912037</v>
      </c>
      <c r="H4102" t="s">
        <v>3155</v>
      </c>
      <c r="I4102" t="s">
        <v>3156</v>
      </c>
      <c r="J4102">
        <v>0</v>
      </c>
      <c r="K4102" t="s">
        <v>3194</v>
      </c>
      <c r="L4102" t="s">
        <v>3564</v>
      </c>
      <c r="M4102" t="s">
        <v>549</v>
      </c>
      <c r="N4102" t="s">
        <v>550</v>
      </c>
      <c r="O4102" t="s">
        <v>551</v>
      </c>
      <c r="P4102" t="s">
        <v>145</v>
      </c>
      <c r="Q4102" t="s">
        <v>215</v>
      </c>
    </row>
    <row r="4103" spans="1:17">
      <c r="A4103" t="s">
        <v>25181</v>
      </c>
      <c r="B4103" t="s">
        <v>25182</v>
      </c>
      <c r="C4103" t="s">
        <v>26835</v>
      </c>
      <c r="D4103" s="4">
        <v>45793.485023148147</v>
      </c>
      <c r="E4103" s="4">
        <v>45794.708333333336</v>
      </c>
      <c r="F4103" s="4">
        <v>45794.725694444445</v>
      </c>
      <c r="G4103" s="4">
        <v>45794.709768518522</v>
      </c>
      <c r="H4103" t="s">
        <v>3155</v>
      </c>
      <c r="I4103" t="s">
        <v>3280</v>
      </c>
      <c r="J4103">
        <v>0</v>
      </c>
      <c r="K4103" t="s">
        <v>4987</v>
      </c>
      <c r="L4103" t="s">
        <v>3564</v>
      </c>
      <c r="M4103" t="s">
        <v>549</v>
      </c>
      <c r="N4103" t="s">
        <v>550</v>
      </c>
      <c r="O4103" t="s">
        <v>1923</v>
      </c>
      <c r="P4103" t="s">
        <v>626</v>
      </c>
      <c r="Q4103" t="s">
        <v>25184</v>
      </c>
    </row>
    <row r="4104" spans="1:17">
      <c r="A4104" t="s">
        <v>26581</v>
      </c>
      <c r="B4104" t="s">
        <v>26836</v>
      </c>
      <c r="C4104" t="s">
        <v>26837</v>
      </c>
      <c r="D4104" s="4">
        <v>45793.4841087963</v>
      </c>
      <c r="E4104" s="4">
        <v>45798.416666666664</v>
      </c>
      <c r="F4104" s="4">
        <v>45798.434027777781</v>
      </c>
      <c r="G4104" s="4">
        <v>45798.417500000003</v>
      </c>
      <c r="H4104" t="s">
        <v>3155</v>
      </c>
      <c r="I4104" t="s">
        <v>3171</v>
      </c>
      <c r="J4104">
        <v>1001</v>
      </c>
      <c r="K4104" t="s">
        <v>3157</v>
      </c>
      <c r="L4104" t="s">
        <v>3564</v>
      </c>
      <c r="M4104" t="s">
        <v>549</v>
      </c>
      <c r="N4104" t="s">
        <v>550</v>
      </c>
      <c r="O4104" t="s">
        <v>136</v>
      </c>
      <c r="P4104" t="s">
        <v>283</v>
      </c>
      <c r="Q4104" t="s">
        <v>289</v>
      </c>
    </row>
    <row r="4105" spans="1:17">
      <c r="A4105" t="s">
        <v>21112</v>
      </c>
      <c r="B4105" t="s">
        <v>21113</v>
      </c>
      <c r="C4105" t="s">
        <v>26838</v>
      </c>
      <c r="D4105" s="4">
        <v>45793.483796296299</v>
      </c>
      <c r="E4105" s="4">
        <v>45801.291666666664</v>
      </c>
      <c r="F4105" s="4">
        <v>45801.329861111109</v>
      </c>
      <c r="G4105" s="4"/>
      <c r="H4105" t="s">
        <v>3155</v>
      </c>
      <c r="I4105" t="s">
        <v>3156</v>
      </c>
      <c r="J4105">
        <v>0</v>
      </c>
      <c r="K4105" t="s">
        <v>3227</v>
      </c>
      <c r="L4105" t="s">
        <v>3593</v>
      </c>
      <c r="M4105" t="s">
        <v>549</v>
      </c>
      <c r="N4105" t="s">
        <v>550</v>
      </c>
      <c r="O4105" t="s">
        <v>136</v>
      </c>
      <c r="P4105" t="s">
        <v>143</v>
      </c>
      <c r="Q4105" t="s">
        <v>303</v>
      </c>
    </row>
    <row r="4106" spans="1:17">
      <c r="A4106" t="s">
        <v>26839</v>
      </c>
      <c r="B4106" t="s">
        <v>26840</v>
      </c>
      <c r="C4106" t="s">
        <v>26841</v>
      </c>
      <c r="D4106" s="4">
        <v>45793.483495370368</v>
      </c>
      <c r="E4106" s="4">
        <v>45808.3125</v>
      </c>
      <c r="F4106" s="4">
        <v>45808.329861111109</v>
      </c>
      <c r="G4106" s="4"/>
      <c r="H4106" t="s">
        <v>3155</v>
      </c>
      <c r="I4106" t="s">
        <v>3222</v>
      </c>
      <c r="J4106">
        <v>1</v>
      </c>
      <c r="K4106" t="s">
        <v>3223</v>
      </c>
      <c r="L4106" t="s">
        <v>3158</v>
      </c>
      <c r="M4106" t="s">
        <v>549</v>
      </c>
      <c r="N4106" t="s">
        <v>550</v>
      </c>
      <c r="O4106" t="s">
        <v>616</v>
      </c>
      <c r="P4106" t="s">
        <v>626</v>
      </c>
      <c r="Q4106" t="s">
        <v>3366</v>
      </c>
    </row>
    <row r="4107" spans="1:17">
      <c r="A4107" t="s">
        <v>26842</v>
      </c>
      <c r="B4107" t="s">
        <v>26843</v>
      </c>
      <c r="C4107" t="s">
        <v>26844</v>
      </c>
      <c r="D4107" s="4">
        <v>45793.476921296293</v>
      </c>
      <c r="E4107" s="4">
        <v>45794.895833333336</v>
      </c>
      <c r="F4107" s="4">
        <v>45794.934027777781</v>
      </c>
      <c r="G4107" s="4">
        <v>45794.895821759259</v>
      </c>
      <c r="H4107" t="s">
        <v>3155</v>
      </c>
      <c r="I4107" t="s">
        <v>3156</v>
      </c>
      <c r="J4107">
        <v>0</v>
      </c>
      <c r="K4107" t="s">
        <v>3227</v>
      </c>
      <c r="L4107" t="s">
        <v>3564</v>
      </c>
      <c r="M4107" t="s">
        <v>549</v>
      </c>
      <c r="N4107" t="s">
        <v>550</v>
      </c>
      <c r="O4107" t="s">
        <v>551</v>
      </c>
      <c r="P4107" t="s">
        <v>242</v>
      </c>
      <c r="Q4107" t="s">
        <v>245</v>
      </c>
    </row>
    <row r="4108" spans="1:17">
      <c r="A4108" t="s">
        <v>26845</v>
      </c>
      <c r="B4108" t="s">
        <v>26846</v>
      </c>
      <c r="C4108" t="s">
        <v>26847</v>
      </c>
      <c r="D4108" s="4">
        <v>45793.475856481484</v>
      </c>
      <c r="E4108" s="4">
        <v>45797.291666666664</v>
      </c>
      <c r="F4108" s="4">
        <v>45797.309027777781</v>
      </c>
      <c r="G4108" s="4">
        <v>45797.288738425923</v>
      </c>
      <c r="H4108" t="s">
        <v>3155</v>
      </c>
      <c r="I4108" t="s">
        <v>3175</v>
      </c>
      <c r="J4108">
        <v>0</v>
      </c>
      <c r="K4108" t="s">
        <v>3157</v>
      </c>
      <c r="L4108" t="s">
        <v>3564</v>
      </c>
      <c r="M4108" t="s">
        <v>549</v>
      </c>
      <c r="N4108" t="s">
        <v>550</v>
      </c>
      <c r="O4108" t="s">
        <v>551</v>
      </c>
      <c r="P4108" t="s">
        <v>145</v>
      </c>
      <c r="Q4108" t="s">
        <v>217</v>
      </c>
    </row>
    <row r="4109" spans="1:17">
      <c r="A4109" t="s">
        <v>22395</v>
      </c>
      <c r="B4109" t="s">
        <v>22396</v>
      </c>
      <c r="C4109" t="s">
        <v>26848</v>
      </c>
      <c r="D4109" s="4">
        <v>45793.475706018522</v>
      </c>
      <c r="E4109" s="4">
        <v>45797.708333333336</v>
      </c>
      <c r="F4109" s="4">
        <v>45797.746527777781</v>
      </c>
      <c r="G4109" s="4"/>
      <c r="H4109" t="s">
        <v>3155</v>
      </c>
      <c r="I4109" t="s">
        <v>3156</v>
      </c>
      <c r="J4109">
        <v>0</v>
      </c>
      <c r="K4109" t="s">
        <v>3157</v>
      </c>
      <c r="L4109" t="s">
        <v>3245</v>
      </c>
      <c r="M4109" t="s">
        <v>549</v>
      </c>
      <c r="N4109" t="s">
        <v>559</v>
      </c>
      <c r="O4109" t="s">
        <v>504</v>
      </c>
      <c r="P4109" t="s">
        <v>325</v>
      </c>
      <c r="Q4109" t="s">
        <v>334</v>
      </c>
    </row>
    <row r="4110" spans="1:17">
      <c r="A4110" t="s">
        <v>26152</v>
      </c>
      <c r="B4110" t="s">
        <v>26153</v>
      </c>
      <c r="C4110" t="s">
        <v>26849</v>
      </c>
      <c r="D4110" s="4">
        <v>45793.475324074076</v>
      </c>
      <c r="E4110" s="4">
        <v>45794.4375</v>
      </c>
      <c r="F4110" s="4">
        <v>45794.454861111109</v>
      </c>
      <c r="G4110" s="4"/>
      <c r="H4110" t="s">
        <v>3155</v>
      </c>
      <c r="I4110" t="s">
        <v>3171</v>
      </c>
      <c r="J4110">
        <v>1001</v>
      </c>
      <c r="K4110" t="s">
        <v>3157</v>
      </c>
      <c r="L4110" t="s">
        <v>3245</v>
      </c>
      <c r="M4110" t="s">
        <v>549</v>
      </c>
      <c r="N4110" t="s">
        <v>550</v>
      </c>
      <c r="O4110" t="s">
        <v>616</v>
      </c>
      <c r="P4110" t="s">
        <v>314</v>
      </c>
      <c r="Q4110" t="s">
        <v>322</v>
      </c>
    </row>
    <row r="4111" spans="1:17">
      <c r="A4111" t="s">
        <v>26850</v>
      </c>
      <c r="B4111" t="s">
        <v>26851</v>
      </c>
      <c r="C4111" t="s">
        <v>26852</v>
      </c>
      <c r="D4111" s="4">
        <v>45793.474398148152</v>
      </c>
      <c r="E4111" s="4">
        <v>45797.25</v>
      </c>
      <c r="F4111" s="4">
        <v>45797.267361111109</v>
      </c>
      <c r="G4111" s="4"/>
      <c r="H4111" t="s">
        <v>3155</v>
      </c>
      <c r="I4111" t="s">
        <v>3171</v>
      </c>
      <c r="J4111">
        <v>1001</v>
      </c>
      <c r="K4111" t="s">
        <v>3157</v>
      </c>
      <c r="L4111" t="s">
        <v>3593</v>
      </c>
      <c r="M4111" t="s">
        <v>549</v>
      </c>
      <c r="N4111" t="s">
        <v>550</v>
      </c>
      <c r="O4111" t="s">
        <v>616</v>
      </c>
      <c r="P4111" t="s">
        <v>314</v>
      </c>
      <c r="Q4111" t="s">
        <v>319</v>
      </c>
    </row>
    <row r="4112" spans="1:17">
      <c r="A4112" t="s">
        <v>12296</v>
      </c>
      <c r="B4112" t="s">
        <v>12297</v>
      </c>
      <c r="C4112" t="s">
        <v>26853</v>
      </c>
      <c r="D4112" s="4">
        <v>45793.474386574075</v>
      </c>
      <c r="E4112" s="4">
        <v>45802.479166666664</v>
      </c>
      <c r="F4112" s="4">
        <v>45802.496527777781</v>
      </c>
      <c r="G4112" s="4"/>
      <c r="H4112" t="s">
        <v>3155</v>
      </c>
      <c r="I4112" t="s">
        <v>3162</v>
      </c>
      <c r="J4112">
        <v>0</v>
      </c>
      <c r="K4112" t="s">
        <v>3179</v>
      </c>
      <c r="L4112" t="s">
        <v>3593</v>
      </c>
      <c r="M4112" t="s">
        <v>549</v>
      </c>
      <c r="N4112" t="s">
        <v>550</v>
      </c>
      <c r="O4112" t="s">
        <v>1923</v>
      </c>
      <c r="P4112" t="s">
        <v>1924</v>
      </c>
      <c r="Q4112" t="s">
        <v>3164</v>
      </c>
    </row>
    <row r="4113" spans="1:17">
      <c r="A4113" t="s">
        <v>26842</v>
      </c>
      <c r="B4113" t="s">
        <v>26854</v>
      </c>
      <c r="C4113" t="s">
        <v>26855</v>
      </c>
      <c r="D4113" s="4">
        <v>45793.47420138889</v>
      </c>
      <c r="E4113" s="4">
        <v>45794.875</v>
      </c>
      <c r="F4113" s="4">
        <v>45794.913194444445</v>
      </c>
      <c r="G4113" s="4">
        <v>45794.880914351852</v>
      </c>
      <c r="H4113" t="s">
        <v>3155</v>
      </c>
      <c r="I4113" t="s">
        <v>3156</v>
      </c>
      <c r="J4113">
        <v>0</v>
      </c>
      <c r="K4113" t="s">
        <v>3227</v>
      </c>
      <c r="L4113" t="s">
        <v>3564</v>
      </c>
      <c r="M4113" t="s">
        <v>549</v>
      </c>
      <c r="N4113" t="s">
        <v>550</v>
      </c>
      <c r="O4113" t="s">
        <v>551</v>
      </c>
      <c r="P4113" t="s">
        <v>242</v>
      </c>
      <c r="Q4113" t="s">
        <v>245</v>
      </c>
    </row>
    <row r="4114" spans="1:17">
      <c r="A4114" t="s">
        <v>26856</v>
      </c>
      <c r="B4114" t="s">
        <v>26857</v>
      </c>
      <c r="C4114" t="s">
        <v>26858</v>
      </c>
      <c r="D4114" s="4">
        <v>45793.473611111112</v>
      </c>
      <c r="E4114" s="4">
        <v>45795.708333333336</v>
      </c>
      <c r="F4114" s="4">
        <v>45795.746527777781</v>
      </c>
      <c r="G4114" s="4"/>
      <c r="H4114" t="s">
        <v>3155</v>
      </c>
      <c r="I4114" t="s">
        <v>3156</v>
      </c>
      <c r="J4114">
        <v>0</v>
      </c>
      <c r="K4114" t="s">
        <v>3157</v>
      </c>
      <c r="L4114" t="s">
        <v>3593</v>
      </c>
      <c r="M4114" t="s">
        <v>549</v>
      </c>
      <c r="N4114" t="s">
        <v>550</v>
      </c>
      <c r="O4114" t="s">
        <v>136</v>
      </c>
      <c r="P4114" t="s">
        <v>143</v>
      </c>
      <c r="Q4114" t="s">
        <v>301</v>
      </c>
    </row>
    <row r="4115" spans="1:17">
      <c r="A4115" t="s">
        <v>26489</v>
      </c>
      <c r="B4115" t="s">
        <v>26490</v>
      </c>
      <c r="C4115" t="s">
        <v>26859</v>
      </c>
      <c r="D4115" s="4">
        <v>45793.473564814813</v>
      </c>
      <c r="E4115" s="4">
        <v>45794.583333333336</v>
      </c>
      <c r="F4115" s="4">
        <v>45794.600694444445</v>
      </c>
      <c r="G4115" s="4"/>
      <c r="H4115" t="s">
        <v>3155</v>
      </c>
      <c r="I4115" t="s">
        <v>3175</v>
      </c>
      <c r="J4115">
        <v>1001</v>
      </c>
      <c r="K4115" t="s">
        <v>3194</v>
      </c>
      <c r="L4115" t="s">
        <v>3245</v>
      </c>
      <c r="M4115" t="s">
        <v>549</v>
      </c>
      <c r="N4115" t="s">
        <v>559</v>
      </c>
      <c r="O4115" t="s">
        <v>504</v>
      </c>
      <c r="P4115" t="s">
        <v>325</v>
      </c>
      <c r="Q4115" t="s">
        <v>343</v>
      </c>
    </row>
    <row r="4116" spans="1:17">
      <c r="A4116" t="s">
        <v>26860</v>
      </c>
      <c r="B4116" t="s">
        <v>26861</v>
      </c>
      <c r="C4116" t="s">
        <v>26862</v>
      </c>
      <c r="D4116" s="4">
        <v>45793.472916666666</v>
      </c>
      <c r="E4116" s="4">
        <v>45795.375</v>
      </c>
      <c r="F4116" s="4">
        <v>45795.392361111109</v>
      </c>
      <c r="G4116" s="4">
        <v>45795.379178240742</v>
      </c>
      <c r="H4116" t="s">
        <v>3155</v>
      </c>
      <c r="I4116" t="s">
        <v>3162</v>
      </c>
      <c r="J4116">
        <v>0</v>
      </c>
      <c r="K4116" t="s">
        <v>3420</v>
      </c>
      <c r="L4116" t="s">
        <v>3564</v>
      </c>
      <c r="M4116" t="s">
        <v>549</v>
      </c>
      <c r="N4116" t="s">
        <v>550</v>
      </c>
      <c r="O4116" t="s">
        <v>1923</v>
      </c>
      <c r="P4116" t="s">
        <v>1924</v>
      </c>
      <c r="Q4116" t="s">
        <v>3164</v>
      </c>
    </row>
    <row r="4117" spans="1:17">
      <c r="A4117" t="s">
        <v>26863</v>
      </c>
      <c r="B4117" t="s">
        <v>26864</v>
      </c>
      <c r="C4117" t="s">
        <v>26865</v>
      </c>
      <c r="D4117" s="4">
        <v>45793.472060185188</v>
      </c>
      <c r="E4117" s="4">
        <v>45794.416666666664</v>
      </c>
      <c r="F4117" s="4">
        <v>45794.434027777781</v>
      </c>
      <c r="G4117" s="4">
        <v>45794.416863425926</v>
      </c>
      <c r="H4117" t="s">
        <v>3155</v>
      </c>
      <c r="I4117" t="s">
        <v>3175</v>
      </c>
      <c r="J4117">
        <v>0</v>
      </c>
      <c r="K4117" t="s">
        <v>3157</v>
      </c>
      <c r="L4117" t="s">
        <v>3564</v>
      </c>
      <c r="M4117" t="s">
        <v>549</v>
      </c>
      <c r="N4117" t="s">
        <v>550</v>
      </c>
      <c r="O4117" t="s">
        <v>551</v>
      </c>
      <c r="P4117" t="s">
        <v>141</v>
      </c>
      <c r="Q4117" t="s">
        <v>232</v>
      </c>
    </row>
    <row r="4118" spans="1:17">
      <c r="A4118" t="s">
        <v>26866</v>
      </c>
      <c r="B4118" t="s">
        <v>26867</v>
      </c>
      <c r="C4118" t="s">
        <v>26868</v>
      </c>
      <c r="D4118" s="4">
        <v>45793.46775462963</v>
      </c>
      <c r="E4118" s="4">
        <v>45794.416666666664</v>
      </c>
      <c r="F4118" s="4">
        <v>45794.434027777781</v>
      </c>
      <c r="G4118" s="4"/>
      <c r="H4118" t="s">
        <v>3155</v>
      </c>
      <c r="I4118" t="s">
        <v>3171</v>
      </c>
      <c r="J4118">
        <v>0</v>
      </c>
      <c r="K4118" t="s">
        <v>3157</v>
      </c>
      <c r="L4118" t="s">
        <v>3593</v>
      </c>
      <c r="M4118" t="s">
        <v>549</v>
      </c>
      <c r="N4118" t="s">
        <v>559</v>
      </c>
      <c r="O4118" t="s">
        <v>504</v>
      </c>
      <c r="P4118" t="s">
        <v>325</v>
      </c>
      <c r="Q4118" t="s">
        <v>3800</v>
      </c>
    </row>
    <row r="4119" spans="1:17">
      <c r="A4119" t="s">
        <v>26869</v>
      </c>
      <c r="B4119" t="s">
        <v>26870</v>
      </c>
      <c r="C4119" t="s">
        <v>26871</v>
      </c>
      <c r="D4119" s="4">
        <v>45793.46675925926</v>
      </c>
      <c r="E4119" s="4">
        <v>45795.583333333336</v>
      </c>
      <c r="F4119" s="4">
        <v>45795.621527777781</v>
      </c>
      <c r="G4119" s="4">
        <v>45795.584340277775</v>
      </c>
      <c r="H4119" t="s">
        <v>3155</v>
      </c>
      <c r="I4119" t="s">
        <v>3156</v>
      </c>
      <c r="J4119">
        <v>0</v>
      </c>
      <c r="K4119" t="s">
        <v>3157</v>
      </c>
      <c r="L4119" t="s">
        <v>3564</v>
      </c>
      <c r="M4119" t="s">
        <v>549</v>
      </c>
      <c r="N4119" t="s">
        <v>550</v>
      </c>
      <c r="O4119" t="s">
        <v>616</v>
      </c>
      <c r="P4119" t="s">
        <v>314</v>
      </c>
      <c r="Q4119" t="s">
        <v>318</v>
      </c>
    </row>
    <row r="4120" spans="1:17">
      <c r="A4120" t="s">
        <v>26866</v>
      </c>
      <c r="B4120" t="s">
        <v>26872</v>
      </c>
      <c r="C4120" t="s">
        <v>26873</v>
      </c>
      <c r="D4120" s="4">
        <v>45793.466307870367</v>
      </c>
      <c r="E4120" s="4">
        <v>45794.416666666664</v>
      </c>
      <c r="F4120" s="4">
        <v>45794.434027777781</v>
      </c>
      <c r="G4120" s="4"/>
      <c r="H4120" t="s">
        <v>3155</v>
      </c>
      <c r="I4120" t="s">
        <v>3171</v>
      </c>
      <c r="J4120">
        <v>0</v>
      </c>
      <c r="K4120" t="s">
        <v>3157</v>
      </c>
      <c r="L4120" t="s">
        <v>3593</v>
      </c>
      <c r="M4120" t="s">
        <v>549</v>
      </c>
      <c r="N4120" t="s">
        <v>559</v>
      </c>
      <c r="O4120" t="s">
        <v>504</v>
      </c>
      <c r="P4120" t="s">
        <v>325</v>
      </c>
      <c r="Q4120" t="s">
        <v>3800</v>
      </c>
    </row>
    <row r="4121" spans="1:17">
      <c r="A4121" t="s">
        <v>26874</v>
      </c>
      <c r="B4121" t="s">
        <v>26875</v>
      </c>
      <c r="C4121" t="s">
        <v>26876</v>
      </c>
      <c r="D4121" s="4">
        <v>45793.464270833334</v>
      </c>
      <c r="E4121" s="4">
        <v>45794.541666666664</v>
      </c>
      <c r="F4121" s="4">
        <v>45794.559027777781</v>
      </c>
      <c r="G4121" s="4"/>
      <c r="H4121" t="s">
        <v>3155</v>
      </c>
      <c r="I4121" t="s">
        <v>3171</v>
      </c>
      <c r="J4121">
        <v>1001</v>
      </c>
      <c r="K4121" t="s">
        <v>3157</v>
      </c>
      <c r="L4121" t="s">
        <v>3593</v>
      </c>
      <c r="M4121" t="s">
        <v>549</v>
      </c>
      <c r="N4121" t="s">
        <v>550</v>
      </c>
      <c r="O4121" t="s">
        <v>136</v>
      </c>
      <c r="P4121" t="s">
        <v>292</v>
      </c>
      <c r="Q4121" t="s">
        <v>23601</v>
      </c>
    </row>
    <row r="4122" spans="1:17">
      <c r="A4122" t="s">
        <v>22674</v>
      </c>
      <c r="B4122" t="s">
        <v>22675</v>
      </c>
      <c r="C4122" t="s">
        <v>26877</v>
      </c>
      <c r="D4122" s="4">
        <v>45793.464155092595</v>
      </c>
      <c r="E4122" s="4">
        <v>45802.291666666664</v>
      </c>
      <c r="F4122" s="4">
        <v>45802.329861111109</v>
      </c>
      <c r="G4122" s="4"/>
      <c r="H4122" t="s">
        <v>3155</v>
      </c>
      <c r="I4122" t="s">
        <v>3156</v>
      </c>
      <c r="J4122">
        <v>0</v>
      </c>
      <c r="K4122" t="s">
        <v>3194</v>
      </c>
      <c r="L4122" t="s">
        <v>3245</v>
      </c>
      <c r="M4122" t="s">
        <v>549</v>
      </c>
      <c r="N4122" t="s">
        <v>550</v>
      </c>
      <c r="O4122" t="s">
        <v>551</v>
      </c>
      <c r="P4122" t="s">
        <v>145</v>
      </c>
      <c r="Q4122" t="s">
        <v>220</v>
      </c>
    </row>
    <row r="4123" spans="1:17">
      <c r="A4123" t="s">
        <v>26878</v>
      </c>
      <c r="B4123" t="s">
        <v>26879</v>
      </c>
      <c r="C4123" t="s">
        <v>26880</v>
      </c>
      <c r="D4123" s="4">
        <v>45793.460960648146</v>
      </c>
      <c r="E4123" s="4">
        <v>45801.291666666664</v>
      </c>
      <c r="F4123" s="4">
        <v>45801.309027777781</v>
      </c>
      <c r="G4123" s="4">
        <v>45801.295023148145</v>
      </c>
      <c r="H4123" t="s">
        <v>3155</v>
      </c>
      <c r="I4123" t="s">
        <v>3171</v>
      </c>
      <c r="J4123">
        <v>0</v>
      </c>
      <c r="K4123" t="s">
        <v>3157</v>
      </c>
      <c r="L4123" t="s">
        <v>3564</v>
      </c>
      <c r="M4123" t="s">
        <v>549</v>
      </c>
      <c r="N4123" t="s">
        <v>550</v>
      </c>
      <c r="O4123" t="s">
        <v>136</v>
      </c>
      <c r="P4123" t="s">
        <v>147</v>
      </c>
      <c r="Q4123" t="s">
        <v>253</v>
      </c>
    </row>
    <row r="4124" spans="1:17">
      <c r="A4124" t="s">
        <v>9856</v>
      </c>
      <c r="B4124" t="s">
        <v>26881</v>
      </c>
      <c r="C4124" t="s">
        <v>26882</v>
      </c>
      <c r="D4124" s="4">
        <v>45793.459502314814</v>
      </c>
      <c r="E4124" s="4">
        <v>45794.458333333336</v>
      </c>
      <c r="F4124" s="4">
        <v>45794.475694444445</v>
      </c>
      <c r="G4124" s="4">
        <v>45794.452060185184</v>
      </c>
      <c r="H4124" t="s">
        <v>3155</v>
      </c>
      <c r="I4124" t="s">
        <v>3175</v>
      </c>
      <c r="J4124">
        <v>0</v>
      </c>
      <c r="K4124" t="s">
        <v>3157</v>
      </c>
      <c r="L4124" t="s">
        <v>3564</v>
      </c>
      <c r="M4124" t="s">
        <v>549</v>
      </c>
      <c r="N4124" t="s">
        <v>550</v>
      </c>
      <c r="O4124" t="s">
        <v>551</v>
      </c>
      <c r="P4124" t="s">
        <v>145</v>
      </c>
      <c r="Q4124" t="s">
        <v>217</v>
      </c>
    </row>
    <row r="4125" spans="1:17">
      <c r="A4125" t="s">
        <v>26883</v>
      </c>
      <c r="B4125" t="s">
        <v>26884</v>
      </c>
      <c r="C4125" t="s">
        <v>26885</v>
      </c>
      <c r="D4125" s="4">
        <v>45793.459062499998</v>
      </c>
      <c r="E4125" s="4">
        <v>45794.416666666664</v>
      </c>
      <c r="F4125" s="4">
        <v>45794.434027777781</v>
      </c>
      <c r="G4125" s="4">
        <v>45794.416064814817</v>
      </c>
      <c r="H4125" t="s">
        <v>3155</v>
      </c>
      <c r="I4125" t="s">
        <v>3171</v>
      </c>
      <c r="J4125">
        <v>1001</v>
      </c>
      <c r="K4125" t="s">
        <v>3157</v>
      </c>
      <c r="L4125" t="s">
        <v>3564</v>
      </c>
      <c r="M4125" t="s">
        <v>549</v>
      </c>
      <c r="N4125" t="s">
        <v>559</v>
      </c>
      <c r="O4125" t="s">
        <v>504</v>
      </c>
      <c r="P4125" t="s">
        <v>325</v>
      </c>
      <c r="Q4125" t="s">
        <v>332</v>
      </c>
    </row>
    <row r="4126" spans="1:17">
      <c r="A4126" t="s">
        <v>26886</v>
      </c>
      <c r="B4126" t="s">
        <v>26887</v>
      </c>
      <c r="C4126" t="s">
        <v>26888</v>
      </c>
      <c r="D4126" s="4">
        <v>45793.454398148147</v>
      </c>
      <c r="E4126" s="4">
        <v>45798.375</v>
      </c>
      <c r="F4126" s="4">
        <v>45798.392361111109</v>
      </c>
      <c r="G4126" s="4">
        <v>45798.373877314814</v>
      </c>
      <c r="H4126" t="s">
        <v>3155</v>
      </c>
      <c r="I4126" t="s">
        <v>3162</v>
      </c>
      <c r="J4126">
        <v>0</v>
      </c>
      <c r="K4126" t="s">
        <v>3198</v>
      </c>
      <c r="L4126" t="s">
        <v>3564</v>
      </c>
      <c r="M4126" t="s">
        <v>549</v>
      </c>
      <c r="N4126" t="s">
        <v>550</v>
      </c>
      <c r="O4126" t="s">
        <v>616</v>
      </c>
      <c r="P4126" t="s">
        <v>314</v>
      </c>
      <c r="Q4126" t="s">
        <v>322</v>
      </c>
    </row>
    <row r="4127" spans="1:17">
      <c r="A4127" t="s">
        <v>5185</v>
      </c>
      <c r="B4127" t="s">
        <v>5186</v>
      </c>
      <c r="C4127" t="s">
        <v>26889</v>
      </c>
      <c r="D4127" s="4">
        <v>45793.451261574075</v>
      </c>
      <c r="E4127" s="4">
        <v>45796.625</v>
      </c>
      <c r="F4127" s="4">
        <v>45796.642361111109</v>
      </c>
      <c r="G4127" s="4">
        <v>45796.622812499998</v>
      </c>
      <c r="H4127" t="s">
        <v>3155</v>
      </c>
      <c r="I4127" t="s">
        <v>3162</v>
      </c>
      <c r="J4127">
        <v>0</v>
      </c>
      <c r="K4127" t="s">
        <v>3179</v>
      </c>
      <c r="L4127" t="s">
        <v>3564</v>
      </c>
      <c r="M4127" t="s">
        <v>549</v>
      </c>
      <c r="N4127" t="s">
        <v>550</v>
      </c>
      <c r="O4127" t="s">
        <v>1923</v>
      </c>
      <c r="P4127" t="s">
        <v>1924</v>
      </c>
      <c r="Q4127" t="s">
        <v>3199</v>
      </c>
    </row>
    <row r="4128" spans="1:17">
      <c r="A4128" t="s">
        <v>21999</v>
      </c>
      <c r="B4128" t="s">
        <v>26890</v>
      </c>
      <c r="C4128" t="s">
        <v>26891</v>
      </c>
      <c r="D4128" s="4">
        <v>45793.450636574074</v>
      </c>
      <c r="E4128" s="4">
        <v>45799.833333333336</v>
      </c>
      <c r="F4128" s="4">
        <v>45799.850694444445</v>
      </c>
      <c r="G4128" s="4">
        <v>45799.837291666663</v>
      </c>
      <c r="H4128" t="s">
        <v>3155</v>
      </c>
      <c r="I4128" t="s">
        <v>3171</v>
      </c>
      <c r="J4128">
        <v>1001</v>
      </c>
      <c r="K4128" t="s">
        <v>3157</v>
      </c>
      <c r="L4128" t="s">
        <v>3564</v>
      </c>
      <c r="M4128" t="s">
        <v>549</v>
      </c>
      <c r="N4128" t="s">
        <v>550</v>
      </c>
      <c r="O4128" t="s">
        <v>616</v>
      </c>
      <c r="P4128" t="s">
        <v>314</v>
      </c>
      <c r="Q4128" t="s">
        <v>321</v>
      </c>
    </row>
    <row r="4129" spans="1:17">
      <c r="A4129" t="s">
        <v>26892</v>
      </c>
      <c r="B4129" t="s">
        <v>26893</v>
      </c>
      <c r="C4129" t="s">
        <v>26894</v>
      </c>
      <c r="D4129" s="4">
        <v>45793.447488425925</v>
      </c>
      <c r="E4129" s="4">
        <v>45796.770833333336</v>
      </c>
      <c r="F4129" s="4">
        <v>45796.788194444445</v>
      </c>
      <c r="G4129" s="4"/>
      <c r="H4129" t="s">
        <v>3155</v>
      </c>
      <c r="I4129" t="s">
        <v>3175</v>
      </c>
      <c r="J4129">
        <v>0</v>
      </c>
      <c r="K4129" t="s">
        <v>3157</v>
      </c>
      <c r="L4129" t="s">
        <v>3245</v>
      </c>
      <c r="M4129" t="s">
        <v>549</v>
      </c>
      <c r="N4129" t="s">
        <v>559</v>
      </c>
      <c r="O4129" t="s">
        <v>504</v>
      </c>
      <c r="P4129" t="s">
        <v>325</v>
      </c>
      <c r="Q4129" t="s">
        <v>341</v>
      </c>
    </row>
    <row r="4130" spans="1:17">
      <c r="A4130" t="s">
        <v>26895</v>
      </c>
      <c r="B4130" t="s">
        <v>26896</v>
      </c>
      <c r="C4130" t="s">
        <v>26897</v>
      </c>
      <c r="D4130" s="4">
        <v>45793.445034722223</v>
      </c>
      <c r="E4130" s="4">
        <v>45807.375</v>
      </c>
      <c r="F4130" s="4">
        <v>45807.392361111109</v>
      </c>
      <c r="G4130" s="4"/>
      <c r="H4130" t="s">
        <v>3155</v>
      </c>
      <c r="I4130" t="s">
        <v>3175</v>
      </c>
      <c r="J4130">
        <v>0</v>
      </c>
      <c r="K4130" t="s">
        <v>3157</v>
      </c>
      <c r="L4130" t="s">
        <v>3245</v>
      </c>
      <c r="M4130" t="s">
        <v>549</v>
      </c>
      <c r="N4130" t="s">
        <v>550</v>
      </c>
      <c r="O4130" t="s">
        <v>551</v>
      </c>
      <c r="P4130" t="s">
        <v>242</v>
      </c>
      <c r="Q4130" t="s">
        <v>243</v>
      </c>
    </row>
    <row r="4131" spans="1:17">
      <c r="A4131" t="s">
        <v>26898</v>
      </c>
      <c r="B4131" t="s">
        <v>26899</v>
      </c>
      <c r="C4131" t="s">
        <v>26900</v>
      </c>
      <c r="D4131" s="4">
        <v>45793.44425925926</v>
      </c>
      <c r="E4131" s="4">
        <v>45798.666666666664</v>
      </c>
      <c r="F4131" s="4">
        <v>45798.684027777781</v>
      </c>
      <c r="G4131" s="4">
        <v>45798.670046296298</v>
      </c>
      <c r="H4131" t="s">
        <v>3155</v>
      </c>
      <c r="I4131" t="s">
        <v>3162</v>
      </c>
      <c r="J4131">
        <v>0</v>
      </c>
      <c r="K4131" t="s">
        <v>3163</v>
      </c>
      <c r="L4131" t="s">
        <v>3564</v>
      </c>
      <c r="M4131" t="s">
        <v>549</v>
      </c>
      <c r="N4131" t="s">
        <v>550</v>
      </c>
      <c r="O4131" t="s">
        <v>1923</v>
      </c>
      <c r="P4131" t="s">
        <v>1924</v>
      </c>
      <c r="Q4131" t="s">
        <v>3180</v>
      </c>
    </row>
    <row r="4132" spans="1:17">
      <c r="A4132" t="s">
        <v>26901</v>
      </c>
      <c r="B4132" t="s">
        <v>26902</v>
      </c>
      <c r="C4132" t="s">
        <v>26903</v>
      </c>
      <c r="D4132" s="4">
        <v>45793.443761574075</v>
      </c>
      <c r="E4132" s="4">
        <v>45794.375</v>
      </c>
      <c r="F4132" s="4">
        <v>45794.392361111109</v>
      </c>
      <c r="G4132" s="4">
        <v>45794.374780092592</v>
      </c>
      <c r="H4132" t="s">
        <v>3155</v>
      </c>
      <c r="I4132" t="s">
        <v>3162</v>
      </c>
      <c r="J4132">
        <v>0</v>
      </c>
      <c r="K4132" t="s">
        <v>3179</v>
      </c>
      <c r="L4132" t="s">
        <v>3564</v>
      </c>
      <c r="M4132" t="s">
        <v>549</v>
      </c>
      <c r="N4132" t="s">
        <v>550</v>
      </c>
      <c r="O4132" t="s">
        <v>1923</v>
      </c>
      <c r="P4132" t="s">
        <v>1924</v>
      </c>
      <c r="Q4132" t="s">
        <v>3394</v>
      </c>
    </row>
    <row r="4133" spans="1:17">
      <c r="A4133" t="s">
        <v>22768</v>
      </c>
      <c r="B4133" t="s">
        <v>22769</v>
      </c>
      <c r="C4133" t="s">
        <v>26904</v>
      </c>
      <c r="D4133" s="4">
        <v>45793.44327546296</v>
      </c>
      <c r="E4133" s="4">
        <v>45795.375</v>
      </c>
      <c r="F4133" s="4">
        <v>45795.392361111109</v>
      </c>
      <c r="G4133" s="4"/>
      <c r="H4133" t="s">
        <v>3155</v>
      </c>
      <c r="I4133" t="s">
        <v>3171</v>
      </c>
      <c r="J4133">
        <v>0</v>
      </c>
      <c r="K4133" t="s">
        <v>3194</v>
      </c>
      <c r="L4133" t="s">
        <v>3245</v>
      </c>
      <c r="M4133" t="s">
        <v>549</v>
      </c>
      <c r="N4133" t="s">
        <v>550</v>
      </c>
      <c r="O4133" t="s">
        <v>551</v>
      </c>
      <c r="P4133" t="s">
        <v>145</v>
      </c>
      <c r="Q4133" t="s">
        <v>215</v>
      </c>
    </row>
    <row r="4134" spans="1:17">
      <c r="A4134" t="s">
        <v>26905</v>
      </c>
      <c r="B4134" t="s">
        <v>26906</v>
      </c>
      <c r="C4134" t="s">
        <v>26907</v>
      </c>
      <c r="D4134" s="4">
        <v>45793.438946759263</v>
      </c>
      <c r="E4134" s="4">
        <v>45796.291666666664</v>
      </c>
      <c r="F4134" s="4">
        <v>45796.329861111109</v>
      </c>
      <c r="G4134" s="4">
        <v>45796.292557870373</v>
      </c>
      <c r="H4134" t="s">
        <v>3155</v>
      </c>
      <c r="I4134" t="s">
        <v>3156</v>
      </c>
      <c r="J4134">
        <v>0</v>
      </c>
      <c r="K4134" t="s">
        <v>3157</v>
      </c>
      <c r="L4134" t="s">
        <v>3564</v>
      </c>
      <c r="M4134" t="s">
        <v>549</v>
      </c>
      <c r="N4134" t="s">
        <v>550</v>
      </c>
      <c r="O4134" t="s">
        <v>616</v>
      </c>
      <c r="P4134" t="s">
        <v>314</v>
      </c>
      <c r="Q4134" t="s">
        <v>316</v>
      </c>
    </row>
    <row r="4135" spans="1:17">
      <c r="A4135" t="s">
        <v>26744</v>
      </c>
      <c r="B4135" t="s">
        <v>26745</v>
      </c>
      <c r="C4135" t="s">
        <v>26908</v>
      </c>
      <c r="D4135" s="4">
        <v>45793.434317129628</v>
      </c>
      <c r="E4135" s="4">
        <v>45801.625</v>
      </c>
      <c r="F4135" s="4">
        <v>45801.663194444445</v>
      </c>
      <c r="G4135" s="4"/>
      <c r="H4135" t="s">
        <v>3155</v>
      </c>
      <c r="I4135" t="s">
        <v>3673</v>
      </c>
      <c r="J4135">
        <v>0</v>
      </c>
      <c r="K4135" t="s">
        <v>3157</v>
      </c>
      <c r="L4135" t="s">
        <v>3245</v>
      </c>
      <c r="M4135" t="s">
        <v>549</v>
      </c>
      <c r="N4135" t="s">
        <v>559</v>
      </c>
      <c r="O4135" t="s">
        <v>504</v>
      </c>
      <c r="P4135" t="s">
        <v>325</v>
      </c>
      <c r="Q4135" t="s">
        <v>331</v>
      </c>
    </row>
    <row r="4136" spans="1:17">
      <c r="A4136" t="s">
        <v>26909</v>
      </c>
      <c r="B4136" t="s">
        <v>26910</v>
      </c>
      <c r="C4136" t="s">
        <v>26911</v>
      </c>
      <c r="D4136" s="4">
        <v>45793.434282407405</v>
      </c>
      <c r="E4136" s="4">
        <v>45800.333333333336</v>
      </c>
      <c r="F4136" s="4">
        <v>45800.350694444445</v>
      </c>
      <c r="G4136" s="4">
        <v>45800.335011574076</v>
      </c>
      <c r="H4136" t="s">
        <v>3155</v>
      </c>
      <c r="I4136" t="s">
        <v>3222</v>
      </c>
      <c r="J4136">
        <v>1</v>
      </c>
      <c r="K4136" t="s">
        <v>3223</v>
      </c>
      <c r="L4136" t="s">
        <v>3564</v>
      </c>
      <c r="M4136" t="s">
        <v>549</v>
      </c>
      <c r="N4136" t="s">
        <v>550</v>
      </c>
      <c r="O4136" t="s">
        <v>136</v>
      </c>
      <c r="P4136" t="s">
        <v>283</v>
      </c>
      <c r="Q4136" t="s">
        <v>285</v>
      </c>
    </row>
    <row r="4137" spans="1:17">
      <c r="A4137" t="s">
        <v>9856</v>
      </c>
      <c r="B4137" t="s">
        <v>26881</v>
      </c>
      <c r="C4137" t="s">
        <v>26912</v>
      </c>
      <c r="D4137" s="4">
        <v>45793.433946759258</v>
      </c>
      <c r="E4137" s="4">
        <v>45795.458333333336</v>
      </c>
      <c r="F4137" s="4">
        <v>45795.475694444445</v>
      </c>
      <c r="G4137" s="4"/>
      <c r="H4137" t="s">
        <v>3155</v>
      </c>
      <c r="I4137" t="s">
        <v>3175</v>
      </c>
      <c r="J4137">
        <v>0</v>
      </c>
      <c r="K4137" t="s">
        <v>3157</v>
      </c>
      <c r="L4137" t="s">
        <v>3245</v>
      </c>
      <c r="M4137" t="s">
        <v>549</v>
      </c>
      <c r="N4137" t="s">
        <v>550</v>
      </c>
      <c r="O4137" t="s">
        <v>551</v>
      </c>
      <c r="P4137" t="s">
        <v>145</v>
      </c>
      <c r="Q4137" t="s">
        <v>217</v>
      </c>
    </row>
    <row r="4138" spans="1:17">
      <c r="A4138" t="s">
        <v>26913</v>
      </c>
      <c r="B4138" t="s">
        <v>26914</v>
      </c>
      <c r="C4138" t="s">
        <v>26915</v>
      </c>
      <c r="D4138" s="4">
        <v>45793.431643518517</v>
      </c>
      <c r="E4138" s="4">
        <v>45799.395833333336</v>
      </c>
      <c r="F4138" s="4">
        <v>45799.413194444445</v>
      </c>
      <c r="G4138" s="4">
        <v>45799.393784722219</v>
      </c>
      <c r="H4138" t="s">
        <v>3155</v>
      </c>
      <c r="I4138" t="s">
        <v>3162</v>
      </c>
      <c r="J4138">
        <v>0</v>
      </c>
      <c r="K4138" t="s">
        <v>3163</v>
      </c>
      <c r="L4138" t="s">
        <v>3564</v>
      </c>
      <c r="M4138" t="s">
        <v>549</v>
      </c>
      <c r="N4138" t="s">
        <v>550</v>
      </c>
      <c r="O4138" t="s">
        <v>1923</v>
      </c>
      <c r="P4138" t="s">
        <v>1924</v>
      </c>
      <c r="Q4138" t="s">
        <v>3359</v>
      </c>
    </row>
    <row r="4139" spans="1:17">
      <c r="A4139" t="s">
        <v>26916</v>
      </c>
      <c r="B4139" t="s">
        <v>26917</v>
      </c>
      <c r="C4139" t="s">
        <v>26918</v>
      </c>
      <c r="D4139" s="4">
        <v>45793.430972222224</v>
      </c>
      <c r="E4139" s="4">
        <v>45794.708333333336</v>
      </c>
      <c r="F4139" s="4">
        <v>45794.746527777781</v>
      </c>
      <c r="G4139" s="4"/>
      <c r="H4139" t="s">
        <v>3155</v>
      </c>
      <c r="I4139" t="s">
        <v>3156</v>
      </c>
      <c r="J4139">
        <v>0</v>
      </c>
      <c r="K4139" t="s">
        <v>3194</v>
      </c>
      <c r="L4139" t="s">
        <v>3593</v>
      </c>
      <c r="M4139" t="s">
        <v>549</v>
      </c>
      <c r="N4139" t="s">
        <v>550</v>
      </c>
      <c r="O4139" t="s">
        <v>616</v>
      </c>
      <c r="P4139" t="s">
        <v>314</v>
      </c>
      <c r="Q4139" t="s">
        <v>322</v>
      </c>
    </row>
    <row r="4140" spans="1:17">
      <c r="A4140" t="s">
        <v>26919</v>
      </c>
      <c r="B4140" t="s">
        <v>26920</v>
      </c>
      <c r="C4140" t="s">
        <v>26921</v>
      </c>
      <c r="D4140" s="4">
        <v>45793.42832175926</v>
      </c>
      <c r="E4140" s="4">
        <v>45794.416666666664</v>
      </c>
      <c r="F4140" s="4">
        <v>45794.434027777781</v>
      </c>
      <c r="G4140" s="4">
        <v>45794.417361111111</v>
      </c>
      <c r="H4140" t="s">
        <v>3155</v>
      </c>
      <c r="I4140" t="s">
        <v>3175</v>
      </c>
      <c r="J4140">
        <v>0</v>
      </c>
      <c r="K4140" t="s">
        <v>3157</v>
      </c>
      <c r="L4140" t="s">
        <v>3564</v>
      </c>
      <c r="M4140" t="s">
        <v>549</v>
      </c>
      <c r="N4140" t="s">
        <v>550</v>
      </c>
      <c r="O4140" t="s">
        <v>136</v>
      </c>
      <c r="P4140" t="s">
        <v>147</v>
      </c>
      <c r="Q4140" t="s">
        <v>254</v>
      </c>
    </row>
    <row r="4141" spans="1:17">
      <c r="A4141" t="s">
        <v>21625</v>
      </c>
      <c r="B4141" t="s">
        <v>21681</v>
      </c>
      <c r="C4141" t="s">
        <v>26922</v>
      </c>
      <c r="D4141" s="4">
        <v>45793.427407407406</v>
      </c>
      <c r="E4141" s="4">
        <v>45794.416666666664</v>
      </c>
      <c r="F4141" s="4">
        <v>45794.434027777781</v>
      </c>
      <c r="G4141" s="4"/>
      <c r="H4141" t="s">
        <v>3155</v>
      </c>
      <c r="I4141" t="s">
        <v>3171</v>
      </c>
      <c r="J4141">
        <v>0</v>
      </c>
      <c r="K4141" t="s">
        <v>3157</v>
      </c>
      <c r="L4141" t="s">
        <v>3593</v>
      </c>
      <c r="M4141" t="s">
        <v>549</v>
      </c>
      <c r="N4141" t="s">
        <v>559</v>
      </c>
      <c r="O4141" t="s">
        <v>504</v>
      </c>
      <c r="P4141" t="s">
        <v>325</v>
      </c>
      <c r="Q4141" t="s">
        <v>3800</v>
      </c>
    </row>
    <row r="4142" spans="1:17">
      <c r="A4142" t="s">
        <v>6644</v>
      </c>
      <c r="B4142" t="s">
        <v>6645</v>
      </c>
      <c r="C4142" t="s">
        <v>26923</v>
      </c>
      <c r="D4142" s="4">
        <v>45793.426874999997</v>
      </c>
      <c r="E4142" s="4">
        <v>45794.229166666664</v>
      </c>
      <c r="F4142" s="4">
        <v>45794.246527777781</v>
      </c>
      <c r="G4142" s="4">
        <v>45794.229861111111</v>
      </c>
      <c r="H4142" t="s">
        <v>3155</v>
      </c>
      <c r="I4142" t="s">
        <v>3171</v>
      </c>
      <c r="J4142">
        <v>1001</v>
      </c>
      <c r="K4142" t="s">
        <v>3157</v>
      </c>
      <c r="L4142" t="s">
        <v>3564</v>
      </c>
      <c r="M4142" t="s">
        <v>549</v>
      </c>
      <c r="N4142" t="s">
        <v>550</v>
      </c>
      <c r="O4142" t="s">
        <v>551</v>
      </c>
      <c r="P4142" t="s">
        <v>242</v>
      </c>
      <c r="Q4142" t="s">
        <v>249</v>
      </c>
    </row>
    <row r="4143" spans="1:17">
      <c r="A4143" t="s">
        <v>26924</v>
      </c>
      <c r="B4143" t="s">
        <v>26925</v>
      </c>
      <c r="C4143" t="s">
        <v>26926</v>
      </c>
      <c r="D4143" s="4">
        <v>45793.418935185182</v>
      </c>
      <c r="E4143" s="4">
        <v>45797.270833333336</v>
      </c>
      <c r="F4143" s="4">
        <v>45797.309027777781</v>
      </c>
      <c r="G4143" s="4">
        <v>45797.27140046296</v>
      </c>
      <c r="H4143" t="s">
        <v>3155</v>
      </c>
      <c r="I4143" t="s">
        <v>3156</v>
      </c>
      <c r="J4143">
        <v>0</v>
      </c>
      <c r="K4143" t="s">
        <v>3157</v>
      </c>
      <c r="L4143" t="s">
        <v>3564</v>
      </c>
      <c r="M4143" t="s">
        <v>549</v>
      </c>
      <c r="N4143" t="s">
        <v>550</v>
      </c>
      <c r="O4143" t="s">
        <v>551</v>
      </c>
      <c r="P4143" t="s">
        <v>149</v>
      </c>
      <c r="Q4143" t="s">
        <v>203</v>
      </c>
    </row>
    <row r="4144" spans="1:17">
      <c r="A4144" t="s">
        <v>26927</v>
      </c>
      <c r="B4144" t="s">
        <v>26928</v>
      </c>
      <c r="C4144" t="s">
        <v>26929</v>
      </c>
      <c r="D4144" s="4">
        <v>45793.418379629627</v>
      </c>
      <c r="E4144" s="4">
        <v>45794.416666666664</v>
      </c>
      <c r="F4144" s="4">
        <v>45794.454861111109</v>
      </c>
      <c r="G4144" s="4">
        <v>45794.413807870369</v>
      </c>
      <c r="H4144" t="s">
        <v>3155</v>
      </c>
      <c r="I4144" t="s">
        <v>3156</v>
      </c>
      <c r="J4144">
        <v>0</v>
      </c>
      <c r="K4144" t="s">
        <v>3194</v>
      </c>
      <c r="L4144" t="s">
        <v>3564</v>
      </c>
      <c r="M4144" t="s">
        <v>549</v>
      </c>
      <c r="N4144" t="s">
        <v>559</v>
      </c>
      <c r="O4144" t="s">
        <v>469</v>
      </c>
      <c r="P4144" t="s">
        <v>189</v>
      </c>
      <c r="Q4144" t="s">
        <v>198</v>
      </c>
    </row>
    <row r="4145" spans="1:17">
      <c r="A4145" t="s">
        <v>26930</v>
      </c>
      <c r="B4145" t="s">
        <v>26931</v>
      </c>
      <c r="C4145" t="s">
        <v>26932</v>
      </c>
      <c r="D4145" s="4">
        <v>45793.416504629633</v>
      </c>
      <c r="E4145" s="4">
        <v>45802.583333333336</v>
      </c>
      <c r="F4145" s="4">
        <v>45802.600694444445</v>
      </c>
      <c r="G4145" s="4"/>
      <c r="H4145" t="s">
        <v>3155</v>
      </c>
      <c r="I4145" t="s">
        <v>3171</v>
      </c>
      <c r="J4145">
        <v>1001</v>
      </c>
      <c r="K4145" t="s">
        <v>3157</v>
      </c>
      <c r="L4145" t="s">
        <v>3593</v>
      </c>
      <c r="M4145" t="s">
        <v>549</v>
      </c>
      <c r="N4145" t="s">
        <v>559</v>
      </c>
      <c r="O4145" t="s">
        <v>504</v>
      </c>
      <c r="P4145" t="s">
        <v>325</v>
      </c>
      <c r="Q4145" t="s">
        <v>336</v>
      </c>
    </row>
    <row r="4146" spans="1:17">
      <c r="A4146" t="s">
        <v>26930</v>
      </c>
      <c r="B4146" t="s">
        <v>26933</v>
      </c>
      <c r="C4146" t="s">
        <v>26934</v>
      </c>
      <c r="D4146" s="4">
        <v>45793.412673611114</v>
      </c>
      <c r="E4146" s="4">
        <v>45802.583333333336</v>
      </c>
      <c r="F4146" s="4">
        <v>45802.600694444445</v>
      </c>
      <c r="G4146" s="4"/>
      <c r="H4146" t="s">
        <v>3155</v>
      </c>
      <c r="I4146" t="s">
        <v>3171</v>
      </c>
      <c r="J4146">
        <v>1002</v>
      </c>
      <c r="K4146" t="s">
        <v>3157</v>
      </c>
      <c r="L4146" t="s">
        <v>3593</v>
      </c>
      <c r="M4146" t="s">
        <v>549</v>
      </c>
      <c r="N4146" t="s">
        <v>559</v>
      </c>
      <c r="O4146" t="s">
        <v>504</v>
      </c>
      <c r="P4146" t="s">
        <v>325</v>
      </c>
      <c r="Q4146" t="s">
        <v>336</v>
      </c>
    </row>
    <row r="4147" spans="1:17">
      <c r="A4147" t="s">
        <v>26935</v>
      </c>
      <c r="B4147" t="s">
        <v>26936</v>
      </c>
      <c r="C4147" t="s">
        <v>26937</v>
      </c>
      <c r="D4147" s="4">
        <v>45793.412453703706</v>
      </c>
      <c r="E4147" s="4">
        <v>45794.4375</v>
      </c>
      <c r="F4147" s="4">
        <v>45794.475694444445</v>
      </c>
      <c r="G4147" s="4"/>
      <c r="H4147" t="s">
        <v>3155</v>
      </c>
      <c r="I4147" t="s">
        <v>3156</v>
      </c>
      <c r="J4147">
        <v>0</v>
      </c>
      <c r="K4147" t="s">
        <v>3157</v>
      </c>
      <c r="L4147" t="s">
        <v>3245</v>
      </c>
      <c r="M4147" t="s">
        <v>549</v>
      </c>
      <c r="N4147" t="s">
        <v>559</v>
      </c>
      <c r="O4147" t="s">
        <v>469</v>
      </c>
      <c r="P4147" t="s">
        <v>189</v>
      </c>
      <c r="Q4147" t="s">
        <v>190</v>
      </c>
    </row>
    <row r="4148" spans="1:17">
      <c r="A4148" t="s">
        <v>26938</v>
      </c>
      <c r="B4148" t="s">
        <v>26939</v>
      </c>
      <c r="C4148" t="s">
        <v>26940</v>
      </c>
      <c r="D4148" s="4">
        <v>45793.411493055559</v>
      </c>
      <c r="E4148" s="4">
        <v>45794.458333333336</v>
      </c>
      <c r="F4148" s="4">
        <v>45794.475694444445</v>
      </c>
      <c r="G4148" s="4">
        <v>45794.458368055559</v>
      </c>
      <c r="H4148" t="s">
        <v>3155</v>
      </c>
      <c r="I4148" t="s">
        <v>3162</v>
      </c>
      <c r="J4148">
        <v>0</v>
      </c>
      <c r="K4148" t="s">
        <v>3358</v>
      </c>
      <c r="L4148" t="s">
        <v>3564</v>
      </c>
      <c r="M4148" t="s">
        <v>549</v>
      </c>
      <c r="N4148" t="s">
        <v>550</v>
      </c>
      <c r="O4148" t="s">
        <v>1923</v>
      </c>
      <c r="P4148" t="s">
        <v>1924</v>
      </c>
      <c r="Q4148" t="s">
        <v>3359</v>
      </c>
    </row>
    <row r="4149" spans="1:17">
      <c r="A4149" t="s">
        <v>26941</v>
      </c>
      <c r="B4149" t="s">
        <v>26942</v>
      </c>
      <c r="C4149" t="s">
        <v>26943</v>
      </c>
      <c r="D4149" s="4">
        <v>45793.411192129628</v>
      </c>
      <c r="E4149" s="4">
        <v>45794.291666666664</v>
      </c>
      <c r="F4149" s="4">
        <v>45794.309027777781</v>
      </c>
      <c r="G4149" s="4">
        <v>45794.290706018517</v>
      </c>
      <c r="H4149" t="s">
        <v>3155</v>
      </c>
      <c r="I4149" t="s">
        <v>3171</v>
      </c>
      <c r="J4149">
        <v>1001</v>
      </c>
      <c r="K4149" t="s">
        <v>3157</v>
      </c>
      <c r="L4149" t="s">
        <v>3564</v>
      </c>
      <c r="M4149" t="s">
        <v>549</v>
      </c>
      <c r="N4149" t="s">
        <v>550</v>
      </c>
      <c r="O4149" t="s">
        <v>136</v>
      </c>
      <c r="P4149" t="s">
        <v>147</v>
      </c>
      <c r="Q4149" t="s">
        <v>261</v>
      </c>
    </row>
    <row r="4150" spans="1:17">
      <c r="A4150" t="s">
        <v>5328</v>
      </c>
      <c r="B4150" t="s">
        <v>26944</v>
      </c>
      <c r="C4150" t="s">
        <v>26945</v>
      </c>
      <c r="D4150" s="4">
        <v>45793.409918981481</v>
      </c>
      <c r="E4150" s="4">
        <v>45794.729166666664</v>
      </c>
      <c r="F4150" s="4">
        <v>45794.746527777781</v>
      </c>
      <c r="G4150" s="4">
        <v>45794.728298611109</v>
      </c>
      <c r="H4150" t="s">
        <v>3155</v>
      </c>
      <c r="I4150" t="s">
        <v>3171</v>
      </c>
      <c r="J4150">
        <v>1001</v>
      </c>
      <c r="K4150" t="s">
        <v>3157</v>
      </c>
      <c r="L4150" t="s">
        <v>3564</v>
      </c>
      <c r="M4150" t="s">
        <v>549</v>
      </c>
      <c r="N4150" t="s">
        <v>550</v>
      </c>
      <c r="O4150" t="s">
        <v>136</v>
      </c>
      <c r="P4150" t="s">
        <v>139</v>
      </c>
      <c r="Q4150" t="s">
        <v>272</v>
      </c>
    </row>
    <row r="4151" spans="1:17">
      <c r="A4151" t="s">
        <v>26707</v>
      </c>
      <c r="B4151" t="s">
        <v>26708</v>
      </c>
      <c r="C4151" t="s">
        <v>26946</v>
      </c>
      <c r="D4151" s="4">
        <v>45793.408622685187</v>
      </c>
      <c r="E4151" s="4">
        <v>45796.625</v>
      </c>
      <c r="F4151" s="4">
        <v>45796.663194444445</v>
      </c>
      <c r="G4151" s="4"/>
      <c r="H4151" t="s">
        <v>3155</v>
      </c>
      <c r="I4151" t="s">
        <v>3156</v>
      </c>
      <c r="J4151">
        <v>0</v>
      </c>
      <c r="K4151" t="s">
        <v>3157</v>
      </c>
      <c r="L4151" t="s">
        <v>3245</v>
      </c>
      <c r="M4151" t="s">
        <v>549</v>
      </c>
      <c r="N4151" t="s">
        <v>550</v>
      </c>
      <c r="O4151" t="s">
        <v>136</v>
      </c>
      <c r="P4151" t="s">
        <v>143</v>
      </c>
      <c r="Q4151" t="s">
        <v>300</v>
      </c>
    </row>
    <row r="4152" spans="1:17">
      <c r="A4152" t="s">
        <v>26947</v>
      </c>
      <c r="B4152" t="s">
        <v>26948</v>
      </c>
      <c r="C4152" t="s">
        <v>26949</v>
      </c>
      <c r="D4152" s="4">
        <v>45793.403807870367</v>
      </c>
      <c r="E4152" s="4">
        <v>45816.979166666664</v>
      </c>
      <c r="F4152" s="4">
        <v>45817.017361111109</v>
      </c>
      <c r="G4152" s="4"/>
      <c r="H4152" t="s">
        <v>3155</v>
      </c>
      <c r="I4152" t="s">
        <v>3156</v>
      </c>
      <c r="J4152">
        <v>0</v>
      </c>
      <c r="K4152" t="s">
        <v>3157</v>
      </c>
      <c r="L4152" t="s">
        <v>3158</v>
      </c>
      <c r="M4152" t="s">
        <v>549</v>
      </c>
      <c r="N4152" t="s">
        <v>550</v>
      </c>
      <c r="O4152" t="s">
        <v>136</v>
      </c>
      <c r="P4152" t="s">
        <v>147</v>
      </c>
      <c r="Q4152" t="s">
        <v>253</v>
      </c>
    </row>
    <row r="4153" spans="1:17">
      <c r="A4153" t="s">
        <v>25677</v>
      </c>
      <c r="B4153" t="s">
        <v>26950</v>
      </c>
      <c r="C4153" t="s">
        <v>26951</v>
      </c>
      <c r="D4153" s="4">
        <v>45793.402060185188</v>
      </c>
      <c r="E4153" s="4">
        <v>45795.666666666664</v>
      </c>
      <c r="F4153" s="4">
        <v>45795.704861111109</v>
      </c>
      <c r="G4153" s="4"/>
      <c r="H4153" t="s">
        <v>3155</v>
      </c>
      <c r="I4153" t="s">
        <v>3156</v>
      </c>
      <c r="J4153">
        <v>0</v>
      </c>
      <c r="K4153" t="s">
        <v>3194</v>
      </c>
      <c r="L4153" t="s">
        <v>3245</v>
      </c>
      <c r="M4153" t="s">
        <v>549</v>
      </c>
      <c r="N4153" t="s">
        <v>550</v>
      </c>
      <c r="O4153" t="s">
        <v>136</v>
      </c>
      <c r="P4153" t="s">
        <v>139</v>
      </c>
      <c r="Q4153" t="s">
        <v>425</v>
      </c>
    </row>
    <row r="4154" spans="1:17">
      <c r="A4154" t="s">
        <v>26952</v>
      </c>
      <c r="B4154" t="s">
        <v>26953</v>
      </c>
      <c r="C4154" t="s">
        <v>26954</v>
      </c>
      <c r="D4154" s="4">
        <v>45793.394444444442</v>
      </c>
      <c r="E4154" s="4">
        <v>45793.833333333336</v>
      </c>
      <c r="F4154" s="4">
        <v>45793.850694444445</v>
      </c>
      <c r="G4154" s="4"/>
      <c r="H4154" t="s">
        <v>3155</v>
      </c>
      <c r="I4154" t="s">
        <v>3184</v>
      </c>
      <c r="J4154">
        <v>1002</v>
      </c>
      <c r="K4154" t="s">
        <v>3157</v>
      </c>
      <c r="L4154" t="s">
        <v>3593</v>
      </c>
      <c r="M4154" t="s">
        <v>549</v>
      </c>
      <c r="N4154" t="s">
        <v>550</v>
      </c>
      <c r="O4154" t="s">
        <v>136</v>
      </c>
      <c r="P4154" t="s">
        <v>283</v>
      </c>
      <c r="Q4154" t="s">
        <v>8064</v>
      </c>
    </row>
    <row r="4155" spans="1:17">
      <c r="A4155" t="s">
        <v>7386</v>
      </c>
      <c r="B4155" t="s">
        <v>7387</v>
      </c>
      <c r="C4155" t="s">
        <v>26955</v>
      </c>
      <c r="D4155" s="4">
        <v>45793.393946759257</v>
      </c>
      <c r="E4155" s="4">
        <v>45795.416666666664</v>
      </c>
      <c r="F4155" s="4">
        <v>45795.434027777781</v>
      </c>
      <c r="G4155" s="4">
        <v>45795.437337962961</v>
      </c>
      <c r="H4155" t="s">
        <v>3155</v>
      </c>
      <c r="I4155" t="s">
        <v>3171</v>
      </c>
      <c r="J4155">
        <v>1002</v>
      </c>
      <c r="K4155" t="s">
        <v>3157</v>
      </c>
      <c r="L4155" t="s">
        <v>3564</v>
      </c>
      <c r="M4155" t="s">
        <v>549</v>
      </c>
      <c r="N4155" t="s">
        <v>550</v>
      </c>
      <c r="O4155" t="s">
        <v>551</v>
      </c>
      <c r="P4155" t="s">
        <v>145</v>
      </c>
      <c r="Q4155" t="s">
        <v>229</v>
      </c>
    </row>
    <row r="4156" spans="1:17">
      <c r="A4156" t="s">
        <v>26956</v>
      </c>
      <c r="B4156" t="s">
        <v>26957</v>
      </c>
      <c r="C4156" t="s">
        <v>26958</v>
      </c>
      <c r="D4156" s="4">
        <v>45793.391064814816</v>
      </c>
      <c r="E4156" s="4">
        <v>45794.3125</v>
      </c>
      <c r="F4156" s="4">
        <v>45794.329861111109</v>
      </c>
      <c r="G4156" s="4">
        <v>45794.323495370372</v>
      </c>
      <c r="H4156" t="s">
        <v>3155</v>
      </c>
      <c r="I4156" t="s">
        <v>3171</v>
      </c>
      <c r="J4156">
        <v>0</v>
      </c>
      <c r="K4156" t="s">
        <v>3157</v>
      </c>
      <c r="L4156" t="s">
        <v>3564</v>
      </c>
      <c r="M4156" t="s">
        <v>549</v>
      </c>
      <c r="N4156" t="s">
        <v>550</v>
      </c>
      <c r="O4156" t="s">
        <v>136</v>
      </c>
      <c r="P4156" t="s">
        <v>147</v>
      </c>
      <c r="Q4156" t="s">
        <v>253</v>
      </c>
    </row>
    <row r="4157" spans="1:17">
      <c r="A4157" t="s">
        <v>26959</v>
      </c>
      <c r="B4157" t="s">
        <v>26960</v>
      </c>
      <c r="C4157" t="s">
        <v>26961</v>
      </c>
      <c r="D4157" s="4">
        <v>45793.390034722222</v>
      </c>
      <c r="E4157" s="4">
        <v>45800.5625</v>
      </c>
      <c r="F4157" s="4">
        <v>45800.579861111109</v>
      </c>
      <c r="G4157" s="4"/>
      <c r="H4157" t="s">
        <v>3155</v>
      </c>
      <c r="I4157" t="s">
        <v>3162</v>
      </c>
      <c r="J4157">
        <v>0</v>
      </c>
      <c r="K4157" t="s">
        <v>3420</v>
      </c>
      <c r="L4157" t="s">
        <v>3245</v>
      </c>
      <c r="M4157" t="s">
        <v>549</v>
      </c>
      <c r="N4157" t="s">
        <v>550</v>
      </c>
      <c r="O4157" t="s">
        <v>1923</v>
      </c>
      <c r="P4157" t="s">
        <v>1924</v>
      </c>
      <c r="Q4157" t="s">
        <v>3199</v>
      </c>
    </row>
    <row r="4158" spans="1:17">
      <c r="A4158" t="s">
        <v>26962</v>
      </c>
      <c r="B4158" t="s">
        <v>26963</v>
      </c>
      <c r="C4158" t="s">
        <v>26964</v>
      </c>
      <c r="D4158" s="4">
        <v>45793.38890046296</v>
      </c>
      <c r="E4158" s="4">
        <v>45796.291666666664</v>
      </c>
      <c r="F4158" s="4">
        <v>45796.309027777781</v>
      </c>
      <c r="G4158" s="4">
        <v>45796.292118055557</v>
      </c>
      <c r="H4158" t="s">
        <v>3155</v>
      </c>
      <c r="I4158" t="s">
        <v>3175</v>
      </c>
      <c r="J4158">
        <v>0</v>
      </c>
      <c r="K4158" t="s">
        <v>3157</v>
      </c>
      <c r="L4158" t="s">
        <v>3564</v>
      </c>
      <c r="M4158" t="s">
        <v>549</v>
      </c>
      <c r="N4158" t="s">
        <v>550</v>
      </c>
      <c r="O4158" t="s">
        <v>551</v>
      </c>
      <c r="P4158" t="s">
        <v>145</v>
      </c>
      <c r="Q4158" t="s">
        <v>226</v>
      </c>
    </row>
    <row r="4159" spans="1:17">
      <c r="A4159" t="s">
        <v>26965</v>
      </c>
      <c r="B4159" t="s">
        <v>26966</v>
      </c>
      <c r="C4159" t="s">
        <v>26967</v>
      </c>
      <c r="D4159" s="4">
        <v>45793.388564814813</v>
      </c>
      <c r="E4159" s="4">
        <v>45794.375</v>
      </c>
      <c r="F4159" s="4">
        <v>45794.392361111109</v>
      </c>
      <c r="G4159" s="4"/>
      <c r="H4159" t="s">
        <v>3155</v>
      </c>
      <c r="I4159" t="s">
        <v>3162</v>
      </c>
      <c r="J4159">
        <v>0</v>
      </c>
      <c r="K4159" t="s">
        <v>3252</v>
      </c>
      <c r="L4159" t="s">
        <v>3245</v>
      </c>
      <c r="M4159" t="s">
        <v>549</v>
      </c>
      <c r="N4159" t="s">
        <v>550</v>
      </c>
      <c r="O4159" t="s">
        <v>1923</v>
      </c>
      <c r="P4159" t="s">
        <v>1924</v>
      </c>
      <c r="Q4159" t="s">
        <v>3394</v>
      </c>
    </row>
    <row r="4160" spans="1:17">
      <c r="A4160" t="s">
        <v>26968</v>
      </c>
      <c r="B4160" t="s">
        <v>26969</v>
      </c>
      <c r="C4160" t="s">
        <v>26970</v>
      </c>
      <c r="D4160" s="4">
        <v>45793.383831018517</v>
      </c>
      <c r="E4160" s="4">
        <v>45795.520833333336</v>
      </c>
      <c r="F4160" s="4">
        <v>45795.538194444445</v>
      </c>
      <c r="G4160" s="4">
        <v>45795.521180555559</v>
      </c>
      <c r="H4160" t="s">
        <v>3155</v>
      </c>
      <c r="I4160" t="s">
        <v>3175</v>
      </c>
      <c r="J4160">
        <v>0</v>
      </c>
      <c r="K4160" t="s">
        <v>3157</v>
      </c>
      <c r="L4160" t="s">
        <v>3564</v>
      </c>
      <c r="M4160" t="s">
        <v>549</v>
      </c>
      <c r="N4160" t="s">
        <v>559</v>
      </c>
      <c r="O4160" t="s">
        <v>504</v>
      </c>
      <c r="P4160" t="s">
        <v>325</v>
      </c>
      <c r="Q4160" t="s">
        <v>344</v>
      </c>
    </row>
    <row r="4161" spans="1:17">
      <c r="A4161" t="s">
        <v>23189</v>
      </c>
      <c r="B4161" t="s">
        <v>23190</v>
      </c>
      <c r="C4161" t="s">
        <v>26971</v>
      </c>
      <c r="D4161" s="4">
        <v>45793.37462962963</v>
      </c>
      <c r="E4161" s="4">
        <v>45801.583333333336</v>
      </c>
      <c r="F4161" s="4">
        <v>45801.600694444445</v>
      </c>
      <c r="G4161" s="4"/>
      <c r="H4161" t="s">
        <v>3155</v>
      </c>
      <c r="I4161" t="s">
        <v>3175</v>
      </c>
      <c r="J4161">
        <v>0</v>
      </c>
      <c r="K4161" t="s">
        <v>3194</v>
      </c>
      <c r="L4161" t="s">
        <v>3245</v>
      </c>
      <c r="M4161" t="s">
        <v>549</v>
      </c>
      <c r="N4161" t="s">
        <v>559</v>
      </c>
      <c r="O4161" t="s">
        <v>504</v>
      </c>
      <c r="P4161" t="s">
        <v>325</v>
      </c>
      <c r="Q4161" t="s">
        <v>332</v>
      </c>
    </row>
    <row r="4162" spans="1:17">
      <c r="A4162" t="s">
        <v>26972</v>
      </c>
      <c r="B4162" t="s">
        <v>26973</v>
      </c>
      <c r="C4162" t="s">
        <v>26974</v>
      </c>
      <c r="D4162" s="4">
        <v>45793.372928240744</v>
      </c>
      <c r="E4162" s="4">
        <v>45794.291666666664</v>
      </c>
      <c r="F4162" s="4">
        <v>45794.309027777781</v>
      </c>
      <c r="G4162" s="4">
        <v>45794.285960648151</v>
      </c>
      <c r="H4162" t="s">
        <v>3155</v>
      </c>
      <c r="I4162" t="s">
        <v>3162</v>
      </c>
      <c r="J4162">
        <v>0</v>
      </c>
      <c r="K4162" t="s">
        <v>3420</v>
      </c>
      <c r="L4162" t="s">
        <v>3564</v>
      </c>
      <c r="M4162" t="s">
        <v>549</v>
      </c>
      <c r="N4162" t="s">
        <v>550</v>
      </c>
      <c r="O4162" t="s">
        <v>1923</v>
      </c>
      <c r="P4162" t="s">
        <v>1924</v>
      </c>
      <c r="Q4162" t="s">
        <v>3359</v>
      </c>
    </row>
    <row r="4163" spans="1:17">
      <c r="A4163" t="s">
        <v>26975</v>
      </c>
      <c r="B4163" t="s">
        <v>26976</v>
      </c>
      <c r="C4163" t="s">
        <v>26977</v>
      </c>
      <c r="D4163" s="4">
        <v>45793.372372685182</v>
      </c>
      <c r="E4163" s="4">
        <v>45796.291666666664</v>
      </c>
      <c r="F4163" s="4">
        <v>45796.329861111109</v>
      </c>
      <c r="G4163" s="4">
        <v>45796.29184027778</v>
      </c>
      <c r="H4163" t="s">
        <v>3155</v>
      </c>
      <c r="I4163" t="s">
        <v>3240</v>
      </c>
      <c r="J4163">
        <v>1001</v>
      </c>
      <c r="K4163" t="s">
        <v>3157</v>
      </c>
      <c r="L4163" t="s">
        <v>3564</v>
      </c>
      <c r="M4163" t="s">
        <v>549</v>
      </c>
      <c r="N4163" t="s">
        <v>550</v>
      </c>
      <c r="O4163" t="s">
        <v>551</v>
      </c>
      <c r="P4163" t="s">
        <v>145</v>
      </c>
      <c r="Q4163" t="s">
        <v>222</v>
      </c>
    </row>
    <row r="4164" spans="1:17">
      <c r="A4164" t="s">
        <v>25417</v>
      </c>
      <c r="B4164" t="s">
        <v>25418</v>
      </c>
      <c r="C4164" t="s">
        <v>26978</v>
      </c>
      <c r="D4164" s="4">
        <v>45793.371261574073</v>
      </c>
      <c r="E4164" s="4">
        <v>45795.395833333336</v>
      </c>
      <c r="F4164" s="4">
        <v>45795.434027777781</v>
      </c>
      <c r="G4164" s="4"/>
      <c r="H4164" t="s">
        <v>3155</v>
      </c>
      <c r="I4164" t="s">
        <v>3156</v>
      </c>
      <c r="J4164">
        <v>0</v>
      </c>
      <c r="K4164" t="s">
        <v>3227</v>
      </c>
      <c r="L4164" t="s">
        <v>3245</v>
      </c>
      <c r="M4164" t="s">
        <v>549</v>
      </c>
      <c r="N4164" t="s">
        <v>550</v>
      </c>
      <c r="O4164" t="s">
        <v>136</v>
      </c>
      <c r="P4164" t="s">
        <v>283</v>
      </c>
      <c r="Q4164" t="s">
        <v>284</v>
      </c>
    </row>
    <row r="4165" spans="1:17">
      <c r="A4165" t="s">
        <v>26979</v>
      </c>
      <c r="B4165" t="s">
        <v>26980</v>
      </c>
      <c r="C4165" t="s">
        <v>26981</v>
      </c>
      <c r="D4165" s="4">
        <v>45793.370868055557</v>
      </c>
      <c r="E4165" s="4">
        <v>45797.208333333336</v>
      </c>
      <c r="F4165" s="4">
        <v>45797.225694444445</v>
      </c>
      <c r="G4165" s="4">
        <v>45797.209201388891</v>
      </c>
      <c r="H4165" t="s">
        <v>3155</v>
      </c>
      <c r="I4165" t="s">
        <v>3222</v>
      </c>
      <c r="J4165">
        <v>1</v>
      </c>
      <c r="K4165" t="s">
        <v>3223</v>
      </c>
      <c r="L4165" t="s">
        <v>3564</v>
      </c>
      <c r="M4165" t="s">
        <v>549</v>
      </c>
      <c r="N4165" t="s">
        <v>550</v>
      </c>
      <c r="O4165" t="s">
        <v>136</v>
      </c>
      <c r="P4165" t="s">
        <v>283</v>
      </c>
      <c r="Q4165" t="s">
        <v>285</v>
      </c>
    </row>
    <row r="4166" spans="1:17">
      <c r="A4166" t="s">
        <v>26982</v>
      </c>
      <c r="B4166" t="s">
        <v>26983</v>
      </c>
      <c r="C4166" t="s">
        <v>26984</v>
      </c>
      <c r="D4166" s="4">
        <v>45793.3674537037</v>
      </c>
      <c r="E4166" s="4">
        <v>45796.8125</v>
      </c>
      <c r="F4166" s="4">
        <v>45796.829861111109</v>
      </c>
      <c r="G4166" s="4">
        <v>45796.808321759258</v>
      </c>
      <c r="H4166" t="s">
        <v>3155</v>
      </c>
      <c r="I4166" t="s">
        <v>3175</v>
      </c>
      <c r="J4166">
        <v>0</v>
      </c>
      <c r="K4166" t="s">
        <v>3194</v>
      </c>
      <c r="L4166" t="s">
        <v>3564</v>
      </c>
      <c r="M4166" t="s">
        <v>549</v>
      </c>
      <c r="N4166" t="s">
        <v>559</v>
      </c>
      <c r="O4166" t="s">
        <v>504</v>
      </c>
      <c r="P4166" t="s">
        <v>325</v>
      </c>
      <c r="Q4166" t="s">
        <v>338</v>
      </c>
    </row>
    <row r="4167" spans="1:17">
      <c r="A4167" t="s">
        <v>26985</v>
      </c>
      <c r="B4167" t="s">
        <v>26986</v>
      </c>
      <c r="C4167" t="s">
        <v>26987</v>
      </c>
      <c r="D4167" s="4">
        <v>45793.367430555554</v>
      </c>
      <c r="E4167" s="4">
        <v>45797.208333333336</v>
      </c>
      <c r="F4167" s="4">
        <v>45797.225694444445</v>
      </c>
      <c r="G4167" s="4">
        <v>45797.204432870371</v>
      </c>
      <c r="H4167" t="s">
        <v>3155</v>
      </c>
      <c r="I4167" t="s">
        <v>3171</v>
      </c>
      <c r="J4167">
        <v>1001</v>
      </c>
      <c r="K4167" t="s">
        <v>3157</v>
      </c>
      <c r="L4167" t="s">
        <v>3564</v>
      </c>
      <c r="M4167" t="s">
        <v>549</v>
      </c>
      <c r="N4167" t="s">
        <v>550</v>
      </c>
      <c r="O4167" t="s">
        <v>136</v>
      </c>
      <c r="P4167" t="s">
        <v>147</v>
      </c>
      <c r="Q4167" t="s">
        <v>261</v>
      </c>
    </row>
    <row r="4168" spans="1:17">
      <c r="A4168" t="s">
        <v>21472</v>
      </c>
      <c r="B4168" t="s">
        <v>21473</v>
      </c>
      <c r="C4168" t="s">
        <v>26988</v>
      </c>
      <c r="D4168" s="4">
        <v>45793.367280092592</v>
      </c>
      <c r="E4168" s="4">
        <v>45795.333333333336</v>
      </c>
      <c r="F4168" s="4">
        <v>45795.350694444445</v>
      </c>
      <c r="G4168" s="4"/>
      <c r="H4168" t="s">
        <v>3155</v>
      </c>
      <c r="I4168" t="s">
        <v>3171</v>
      </c>
      <c r="J4168">
        <v>1001</v>
      </c>
      <c r="K4168" t="s">
        <v>3157</v>
      </c>
      <c r="L4168" t="s">
        <v>3245</v>
      </c>
      <c r="M4168" t="s">
        <v>549</v>
      </c>
      <c r="N4168" t="s">
        <v>550</v>
      </c>
      <c r="O4168" t="s">
        <v>551</v>
      </c>
      <c r="P4168" t="s">
        <v>149</v>
      </c>
      <c r="Q4168" t="s">
        <v>209</v>
      </c>
    </row>
    <row r="4169" spans="1:17">
      <c r="A4169" t="s">
        <v>26985</v>
      </c>
      <c r="B4169" t="s">
        <v>26989</v>
      </c>
      <c r="C4169" t="s">
        <v>26990</v>
      </c>
      <c r="D4169" s="4">
        <v>45793.366863425923</v>
      </c>
      <c r="E4169" s="4">
        <v>45797.083333333336</v>
      </c>
      <c r="F4169" s="4">
        <v>45797.100694444445</v>
      </c>
      <c r="G4169" s="4">
        <v>45797.086493055554</v>
      </c>
      <c r="H4169" t="s">
        <v>3155</v>
      </c>
      <c r="I4169" t="s">
        <v>3171</v>
      </c>
      <c r="J4169">
        <v>0</v>
      </c>
      <c r="K4169" t="s">
        <v>3157</v>
      </c>
      <c r="L4169" t="s">
        <v>3564</v>
      </c>
      <c r="M4169" t="s">
        <v>549</v>
      </c>
      <c r="N4169" t="s">
        <v>550</v>
      </c>
      <c r="O4169" t="s">
        <v>136</v>
      </c>
      <c r="P4169" t="s">
        <v>147</v>
      </c>
      <c r="Q4169" t="s">
        <v>261</v>
      </c>
    </row>
    <row r="4170" spans="1:17">
      <c r="A4170" t="s">
        <v>26991</v>
      </c>
      <c r="B4170" t="s">
        <v>26992</v>
      </c>
      <c r="C4170" t="s">
        <v>26993</v>
      </c>
      <c r="D4170" s="4">
        <v>45793.365347222221</v>
      </c>
      <c r="E4170" s="4">
        <v>45794.416666666664</v>
      </c>
      <c r="F4170" s="4">
        <v>45794.434027777781</v>
      </c>
      <c r="G4170" s="4">
        <v>45794.412037037036</v>
      </c>
      <c r="H4170" t="s">
        <v>3155</v>
      </c>
      <c r="I4170" t="s">
        <v>3171</v>
      </c>
      <c r="J4170">
        <v>0</v>
      </c>
      <c r="K4170" t="s">
        <v>3157</v>
      </c>
      <c r="L4170" t="s">
        <v>3564</v>
      </c>
      <c r="M4170" t="s">
        <v>549</v>
      </c>
      <c r="N4170" t="s">
        <v>550</v>
      </c>
      <c r="O4170" t="s">
        <v>551</v>
      </c>
      <c r="P4170" t="s">
        <v>242</v>
      </c>
      <c r="Q4170" t="s">
        <v>247</v>
      </c>
    </row>
    <row r="4171" spans="1:17">
      <c r="A4171" t="s">
        <v>12210</v>
      </c>
      <c r="B4171" t="s">
        <v>21823</v>
      </c>
      <c r="C4171" t="s">
        <v>26994</v>
      </c>
      <c r="D4171" s="4">
        <v>45793.36341435185</v>
      </c>
      <c r="E4171" s="4">
        <v>45795</v>
      </c>
      <c r="F4171" s="4">
        <v>45795.038194444445</v>
      </c>
      <c r="G4171" s="4">
        <v>45794.998553240737</v>
      </c>
      <c r="H4171" t="s">
        <v>3155</v>
      </c>
      <c r="I4171" t="s">
        <v>3156</v>
      </c>
      <c r="J4171">
        <v>0</v>
      </c>
      <c r="K4171" t="s">
        <v>3194</v>
      </c>
      <c r="L4171" t="s">
        <v>3564</v>
      </c>
      <c r="M4171" t="s">
        <v>549</v>
      </c>
      <c r="N4171" t="s">
        <v>550</v>
      </c>
      <c r="O4171" t="s">
        <v>551</v>
      </c>
      <c r="P4171" t="s">
        <v>242</v>
      </c>
      <c r="Q4171" t="s">
        <v>243</v>
      </c>
    </row>
    <row r="4172" spans="1:17">
      <c r="A4172" t="s">
        <v>26995</v>
      </c>
      <c r="B4172" t="s">
        <v>26996</v>
      </c>
      <c r="C4172" t="s">
        <v>26997</v>
      </c>
      <c r="D4172" s="4">
        <v>45793.3593287037</v>
      </c>
      <c r="E4172" s="4">
        <v>45794.854166666664</v>
      </c>
      <c r="F4172" s="4">
        <v>45794.871527777781</v>
      </c>
      <c r="G4172" s="4">
        <v>45794.852430555555</v>
      </c>
      <c r="H4172" t="s">
        <v>3155</v>
      </c>
      <c r="I4172" t="s">
        <v>3175</v>
      </c>
      <c r="J4172">
        <v>1001</v>
      </c>
      <c r="K4172" t="s">
        <v>3194</v>
      </c>
      <c r="L4172" t="s">
        <v>3564</v>
      </c>
      <c r="M4172" t="s">
        <v>549</v>
      </c>
      <c r="N4172" t="s">
        <v>559</v>
      </c>
      <c r="O4172" t="s">
        <v>469</v>
      </c>
      <c r="P4172" t="s">
        <v>189</v>
      </c>
      <c r="Q4172" t="s">
        <v>195</v>
      </c>
    </row>
    <row r="4173" spans="1:17">
      <c r="A4173" t="s">
        <v>23338</v>
      </c>
      <c r="B4173" t="s">
        <v>23339</v>
      </c>
      <c r="C4173" t="s">
        <v>26998</v>
      </c>
      <c r="D4173" s="4">
        <v>45793.354756944442</v>
      </c>
      <c r="E4173" s="4">
        <v>45798.291666666664</v>
      </c>
      <c r="F4173" s="4">
        <v>45798.309027777781</v>
      </c>
      <c r="G4173" s="4"/>
      <c r="H4173" t="s">
        <v>3155</v>
      </c>
      <c r="I4173" t="s">
        <v>3171</v>
      </c>
      <c r="J4173">
        <v>1001</v>
      </c>
      <c r="K4173" t="s">
        <v>3157</v>
      </c>
      <c r="L4173" t="s">
        <v>3593</v>
      </c>
      <c r="M4173" t="s">
        <v>549</v>
      </c>
      <c r="N4173" t="s">
        <v>550</v>
      </c>
      <c r="O4173" t="s">
        <v>616</v>
      </c>
      <c r="P4173" t="s">
        <v>314</v>
      </c>
      <c r="Q4173" t="s">
        <v>315</v>
      </c>
    </row>
    <row r="4174" spans="1:17">
      <c r="A4174" t="s">
        <v>26935</v>
      </c>
      <c r="B4174" t="s">
        <v>26999</v>
      </c>
      <c r="C4174" t="s">
        <v>27000</v>
      </c>
      <c r="D4174" s="4">
        <v>45793.351111111115</v>
      </c>
      <c r="E4174" s="4">
        <v>45794.4375</v>
      </c>
      <c r="F4174" s="4">
        <v>45794.475694444445</v>
      </c>
      <c r="G4174" s="4"/>
      <c r="H4174" t="s">
        <v>3155</v>
      </c>
      <c r="I4174" t="s">
        <v>3156</v>
      </c>
      <c r="J4174">
        <v>0</v>
      </c>
      <c r="K4174" t="s">
        <v>3157</v>
      </c>
      <c r="L4174" t="s">
        <v>3245</v>
      </c>
      <c r="M4174" t="s">
        <v>549</v>
      </c>
      <c r="N4174" t="s">
        <v>559</v>
      </c>
      <c r="O4174" t="s">
        <v>469</v>
      </c>
      <c r="P4174" t="s">
        <v>189</v>
      </c>
      <c r="Q4174" t="s">
        <v>190</v>
      </c>
    </row>
    <row r="4175" spans="1:17">
      <c r="A4175" t="s">
        <v>9888</v>
      </c>
      <c r="B4175" t="s">
        <v>9889</v>
      </c>
      <c r="C4175" t="s">
        <v>27001</v>
      </c>
      <c r="D4175" s="4">
        <v>45793.350555555553</v>
      </c>
      <c r="E4175" s="4">
        <v>45800.458333333336</v>
      </c>
      <c r="F4175" s="4">
        <v>45800.496527777781</v>
      </c>
      <c r="G4175" s="4"/>
      <c r="H4175" t="s">
        <v>3155</v>
      </c>
      <c r="I4175" t="s">
        <v>3209</v>
      </c>
      <c r="J4175">
        <v>0</v>
      </c>
      <c r="K4175" t="s">
        <v>3157</v>
      </c>
      <c r="L4175" t="s">
        <v>3593</v>
      </c>
      <c r="M4175" t="s">
        <v>549</v>
      </c>
      <c r="N4175" t="s">
        <v>559</v>
      </c>
      <c r="O4175" t="s">
        <v>469</v>
      </c>
      <c r="P4175" t="s">
        <v>189</v>
      </c>
      <c r="Q4175" t="s">
        <v>192</v>
      </c>
    </row>
    <row r="4176" spans="1:17">
      <c r="A4176" t="s">
        <v>25044</v>
      </c>
      <c r="B4176" t="s">
        <v>25045</v>
      </c>
      <c r="C4176" t="s">
        <v>27002</v>
      </c>
      <c r="D4176" s="4">
        <v>45793.350300925929</v>
      </c>
      <c r="E4176" s="4">
        <v>45795.708333333336</v>
      </c>
      <c r="F4176" s="4">
        <v>45795.725694444445</v>
      </c>
      <c r="G4176" s="4"/>
      <c r="H4176" t="s">
        <v>3155</v>
      </c>
      <c r="I4176" t="s">
        <v>3175</v>
      </c>
      <c r="J4176">
        <v>0</v>
      </c>
      <c r="K4176" t="s">
        <v>3157</v>
      </c>
      <c r="L4176" t="s">
        <v>3245</v>
      </c>
      <c r="M4176" t="s">
        <v>549</v>
      </c>
      <c r="N4176" t="s">
        <v>559</v>
      </c>
      <c r="O4176" t="s">
        <v>504</v>
      </c>
      <c r="P4176" t="s">
        <v>325</v>
      </c>
      <c r="Q4176" t="s">
        <v>335</v>
      </c>
    </row>
    <row r="4177" spans="1:17">
      <c r="A4177" t="s">
        <v>27003</v>
      </c>
      <c r="B4177" t="s">
        <v>27004</v>
      </c>
      <c r="C4177" t="s">
        <v>27005</v>
      </c>
      <c r="D4177" s="4">
        <v>45793.350208333337</v>
      </c>
      <c r="E4177" s="4">
        <v>45794.25</v>
      </c>
      <c r="F4177" s="4">
        <v>45794.267361111109</v>
      </c>
      <c r="G4177" s="4"/>
      <c r="H4177" t="s">
        <v>3155</v>
      </c>
      <c r="I4177" t="s">
        <v>3280</v>
      </c>
      <c r="J4177">
        <v>0</v>
      </c>
      <c r="K4177" t="s">
        <v>3163</v>
      </c>
      <c r="L4177" t="s">
        <v>3593</v>
      </c>
      <c r="M4177" t="s">
        <v>549</v>
      </c>
      <c r="N4177" t="s">
        <v>550</v>
      </c>
      <c r="O4177" t="s">
        <v>1923</v>
      </c>
      <c r="P4177" t="s">
        <v>1924</v>
      </c>
      <c r="Q4177" t="s">
        <v>3164</v>
      </c>
    </row>
    <row r="4178" spans="1:17">
      <c r="A4178" t="s">
        <v>27006</v>
      </c>
      <c r="B4178" t="s">
        <v>27007</v>
      </c>
      <c r="C4178" t="s">
        <v>27008</v>
      </c>
      <c r="D4178" s="4">
        <v>45793.348090277781</v>
      </c>
      <c r="E4178" s="4">
        <v>45794.833333333336</v>
      </c>
      <c r="F4178" s="4">
        <v>45794.850694444445</v>
      </c>
      <c r="G4178" s="4">
        <v>45794.832986111112</v>
      </c>
      <c r="H4178" t="s">
        <v>3155</v>
      </c>
      <c r="I4178" t="s">
        <v>3175</v>
      </c>
      <c r="J4178">
        <v>0</v>
      </c>
      <c r="K4178" t="s">
        <v>3157</v>
      </c>
      <c r="L4178" t="s">
        <v>3564</v>
      </c>
      <c r="M4178" t="s">
        <v>549</v>
      </c>
      <c r="N4178" t="s">
        <v>550</v>
      </c>
      <c r="O4178" t="s">
        <v>551</v>
      </c>
      <c r="P4178" t="s">
        <v>145</v>
      </c>
      <c r="Q4178" t="s">
        <v>219</v>
      </c>
    </row>
    <row r="4179" spans="1:17">
      <c r="A4179" t="s">
        <v>24026</v>
      </c>
      <c r="B4179" t="s">
        <v>24027</v>
      </c>
      <c r="C4179" t="s">
        <v>27009</v>
      </c>
      <c r="D4179" s="4">
        <v>45793.346250000002</v>
      </c>
      <c r="E4179" s="4">
        <v>45799.75</v>
      </c>
      <c r="F4179" s="4">
        <v>45799.788194444445</v>
      </c>
      <c r="G4179" s="4"/>
      <c r="H4179" t="s">
        <v>3155</v>
      </c>
      <c r="I4179" t="s">
        <v>3156</v>
      </c>
      <c r="J4179">
        <v>0</v>
      </c>
      <c r="K4179" t="s">
        <v>3157</v>
      </c>
      <c r="L4179" t="s">
        <v>3245</v>
      </c>
      <c r="M4179" t="s">
        <v>549</v>
      </c>
      <c r="N4179" t="s">
        <v>550</v>
      </c>
      <c r="O4179" t="s">
        <v>136</v>
      </c>
      <c r="P4179" t="s">
        <v>147</v>
      </c>
      <c r="Q4179" t="s">
        <v>261</v>
      </c>
    </row>
    <row r="4180" spans="1:17">
      <c r="A4180" t="s">
        <v>26935</v>
      </c>
      <c r="B4180" t="s">
        <v>27010</v>
      </c>
      <c r="C4180" t="s">
        <v>27011</v>
      </c>
      <c r="D4180" s="4">
        <v>45793.344930555555</v>
      </c>
      <c r="E4180" s="4">
        <v>45794.375</v>
      </c>
      <c r="F4180" s="4">
        <v>45794.413194444445</v>
      </c>
      <c r="G4180" s="4"/>
      <c r="H4180" t="s">
        <v>3155</v>
      </c>
      <c r="I4180" t="s">
        <v>3156</v>
      </c>
      <c r="J4180">
        <v>0</v>
      </c>
      <c r="K4180" t="s">
        <v>3227</v>
      </c>
      <c r="L4180" t="s">
        <v>3245</v>
      </c>
      <c r="M4180" t="s">
        <v>549</v>
      </c>
      <c r="N4180" t="s">
        <v>559</v>
      </c>
      <c r="O4180" t="s">
        <v>469</v>
      </c>
      <c r="P4180" t="s">
        <v>189</v>
      </c>
      <c r="Q4180" t="s">
        <v>190</v>
      </c>
    </row>
    <row r="4181" spans="1:17">
      <c r="A4181" t="s">
        <v>25986</v>
      </c>
      <c r="B4181" t="s">
        <v>27012</v>
      </c>
      <c r="C4181" t="s">
        <v>27013</v>
      </c>
      <c r="D4181" s="4">
        <v>45793.344884259262</v>
      </c>
      <c r="E4181" s="4">
        <v>45795.375</v>
      </c>
      <c r="F4181" s="4">
        <v>45795.413194444445</v>
      </c>
      <c r="G4181" s="4">
        <v>45795.375150462962</v>
      </c>
      <c r="H4181" t="s">
        <v>3155</v>
      </c>
      <c r="I4181" t="s">
        <v>3156</v>
      </c>
      <c r="J4181">
        <v>0</v>
      </c>
      <c r="K4181" t="s">
        <v>3194</v>
      </c>
      <c r="L4181" t="s">
        <v>3564</v>
      </c>
      <c r="M4181" t="s">
        <v>549</v>
      </c>
      <c r="N4181" t="s">
        <v>550</v>
      </c>
      <c r="O4181" t="s">
        <v>551</v>
      </c>
      <c r="P4181" t="s">
        <v>242</v>
      </c>
      <c r="Q4181" t="s">
        <v>245</v>
      </c>
    </row>
    <row r="4182" spans="1:17">
      <c r="A4182" t="s">
        <v>26924</v>
      </c>
      <c r="B4182" t="s">
        <v>26925</v>
      </c>
      <c r="C4182" t="s">
        <v>27014</v>
      </c>
      <c r="D4182" s="4">
        <v>45793.344756944447</v>
      </c>
      <c r="E4182" s="4">
        <v>45803.333333333336</v>
      </c>
      <c r="F4182" s="4">
        <v>45803.371527777781</v>
      </c>
      <c r="G4182" s="4"/>
      <c r="H4182" t="s">
        <v>3155</v>
      </c>
      <c r="I4182" t="s">
        <v>3156</v>
      </c>
      <c r="J4182">
        <v>0</v>
      </c>
      <c r="K4182" t="s">
        <v>3157</v>
      </c>
      <c r="L4182" t="s">
        <v>3245</v>
      </c>
      <c r="M4182" t="s">
        <v>549</v>
      </c>
      <c r="N4182" t="s">
        <v>550</v>
      </c>
      <c r="O4182" t="s">
        <v>551</v>
      </c>
      <c r="P4182" t="s">
        <v>149</v>
      </c>
      <c r="Q4182" t="s">
        <v>203</v>
      </c>
    </row>
    <row r="4183" spans="1:17">
      <c r="A4183" t="s">
        <v>26935</v>
      </c>
      <c r="B4183" t="s">
        <v>27015</v>
      </c>
      <c r="C4183" t="s">
        <v>27016</v>
      </c>
      <c r="D4183" s="4">
        <v>45793.344351851854</v>
      </c>
      <c r="E4183" s="4">
        <v>45794.375</v>
      </c>
      <c r="F4183" s="4">
        <v>45794.413194444445</v>
      </c>
      <c r="G4183" s="4"/>
      <c r="H4183" t="s">
        <v>3155</v>
      </c>
      <c r="I4183" t="s">
        <v>3156</v>
      </c>
      <c r="J4183">
        <v>0</v>
      </c>
      <c r="K4183" t="s">
        <v>3227</v>
      </c>
      <c r="L4183" t="s">
        <v>3245</v>
      </c>
      <c r="M4183" t="s">
        <v>549</v>
      </c>
      <c r="N4183" t="s">
        <v>559</v>
      </c>
      <c r="O4183" t="s">
        <v>469</v>
      </c>
      <c r="P4183" t="s">
        <v>189</v>
      </c>
      <c r="Q4183" t="s">
        <v>190</v>
      </c>
    </row>
    <row r="4184" spans="1:17">
      <c r="A4184" t="s">
        <v>25986</v>
      </c>
      <c r="B4184" t="s">
        <v>27012</v>
      </c>
      <c r="C4184" t="s">
        <v>27017</v>
      </c>
      <c r="D4184" s="4">
        <v>45793.344293981485</v>
      </c>
      <c r="E4184" s="4">
        <v>45795.416666666664</v>
      </c>
      <c r="F4184" s="4">
        <v>45795.454861111109</v>
      </c>
      <c r="G4184" s="4"/>
      <c r="H4184" t="s">
        <v>3155</v>
      </c>
      <c r="I4184" t="s">
        <v>3156</v>
      </c>
      <c r="J4184">
        <v>0</v>
      </c>
      <c r="K4184" t="s">
        <v>3194</v>
      </c>
      <c r="L4184" t="s">
        <v>3245</v>
      </c>
      <c r="M4184" t="s">
        <v>549</v>
      </c>
      <c r="N4184" t="s">
        <v>550</v>
      </c>
      <c r="O4184" t="s">
        <v>551</v>
      </c>
      <c r="P4184" t="s">
        <v>242</v>
      </c>
      <c r="Q4184" t="s">
        <v>245</v>
      </c>
    </row>
    <row r="4185" spans="1:17">
      <c r="A4185" t="s">
        <v>26423</v>
      </c>
      <c r="B4185" t="s">
        <v>26424</v>
      </c>
      <c r="C4185" t="s">
        <v>27018</v>
      </c>
      <c r="D4185" s="4">
        <v>45793.341817129629</v>
      </c>
      <c r="E4185" s="4">
        <v>45794.333333333336</v>
      </c>
      <c r="F4185" s="4">
        <v>45794.371527777781</v>
      </c>
      <c r="G4185" s="4"/>
      <c r="H4185" t="s">
        <v>3155</v>
      </c>
      <c r="I4185" t="s">
        <v>3156</v>
      </c>
      <c r="J4185">
        <v>0</v>
      </c>
      <c r="K4185" t="s">
        <v>3227</v>
      </c>
      <c r="L4185" t="s">
        <v>3245</v>
      </c>
      <c r="M4185" t="s">
        <v>549</v>
      </c>
      <c r="N4185" t="s">
        <v>550</v>
      </c>
      <c r="O4185" t="s">
        <v>136</v>
      </c>
      <c r="P4185" t="s">
        <v>283</v>
      </c>
      <c r="Q4185" t="s">
        <v>289</v>
      </c>
    </row>
    <row r="4186" spans="1:17">
      <c r="A4186" t="s">
        <v>5046</v>
      </c>
      <c r="B4186" t="s">
        <v>5047</v>
      </c>
      <c r="C4186" t="s">
        <v>27019</v>
      </c>
      <c r="D4186" s="4">
        <v>45793.341747685183</v>
      </c>
      <c r="E4186" s="4">
        <v>45800.375</v>
      </c>
      <c r="F4186" s="4">
        <v>45800.392361111109</v>
      </c>
      <c r="G4186" s="4">
        <v>45800.369745370372</v>
      </c>
      <c r="H4186" t="s">
        <v>3155</v>
      </c>
      <c r="I4186" t="s">
        <v>3175</v>
      </c>
      <c r="J4186">
        <v>0</v>
      </c>
      <c r="K4186" t="s">
        <v>3194</v>
      </c>
      <c r="L4186" t="s">
        <v>3564</v>
      </c>
      <c r="M4186" t="s">
        <v>549</v>
      </c>
      <c r="N4186" t="s">
        <v>559</v>
      </c>
      <c r="O4186" t="s">
        <v>469</v>
      </c>
      <c r="P4186" t="s">
        <v>180</v>
      </c>
      <c r="Q4186" t="s">
        <v>181</v>
      </c>
    </row>
    <row r="4187" spans="1:17">
      <c r="A4187" t="s">
        <v>24026</v>
      </c>
      <c r="B4187" t="s">
        <v>24029</v>
      </c>
      <c r="C4187" t="s">
        <v>27020</v>
      </c>
      <c r="D4187" s="4">
        <v>45793.341585648152</v>
      </c>
      <c r="E4187" s="4">
        <v>45799.708333333336</v>
      </c>
      <c r="F4187" s="4">
        <v>45799.746527777781</v>
      </c>
      <c r="G4187" s="4"/>
      <c r="H4187" t="s">
        <v>3155</v>
      </c>
      <c r="I4187" t="s">
        <v>3156</v>
      </c>
      <c r="J4187">
        <v>0</v>
      </c>
      <c r="K4187" t="s">
        <v>3163</v>
      </c>
      <c r="L4187" t="s">
        <v>3245</v>
      </c>
      <c r="M4187" t="s">
        <v>549</v>
      </c>
      <c r="N4187" t="s">
        <v>550</v>
      </c>
      <c r="O4187" t="s">
        <v>136</v>
      </c>
      <c r="P4187" t="s">
        <v>147</v>
      </c>
      <c r="Q4187" t="s">
        <v>261</v>
      </c>
    </row>
    <row r="4188" spans="1:17">
      <c r="A4188" t="s">
        <v>27021</v>
      </c>
      <c r="B4188" t="s">
        <v>27022</v>
      </c>
      <c r="C4188" t="s">
        <v>27023</v>
      </c>
      <c r="D4188" s="4">
        <v>45793.341215277775</v>
      </c>
      <c r="E4188" s="4">
        <v>45801.75</v>
      </c>
      <c r="F4188" s="4">
        <v>45801.767361111109</v>
      </c>
      <c r="G4188" s="4">
        <v>45801.750497685185</v>
      </c>
      <c r="H4188" t="s">
        <v>3155</v>
      </c>
      <c r="I4188" t="s">
        <v>3171</v>
      </c>
      <c r="J4188">
        <v>1001</v>
      </c>
      <c r="K4188" t="s">
        <v>3157</v>
      </c>
      <c r="L4188" t="s">
        <v>3564</v>
      </c>
      <c r="M4188" t="s">
        <v>549</v>
      </c>
      <c r="N4188" t="s">
        <v>559</v>
      </c>
      <c r="O4188" t="s">
        <v>504</v>
      </c>
      <c r="P4188" t="s">
        <v>325</v>
      </c>
      <c r="Q4188" t="s">
        <v>340</v>
      </c>
    </row>
    <row r="4189" spans="1:17">
      <c r="A4189" t="s">
        <v>26245</v>
      </c>
      <c r="B4189" t="s">
        <v>26246</v>
      </c>
      <c r="C4189" t="s">
        <v>27024</v>
      </c>
      <c r="D4189" s="4">
        <v>45793.337731481479</v>
      </c>
      <c r="E4189" s="4">
        <v>45795.25</v>
      </c>
      <c r="F4189" s="4">
        <v>45795.267361111109</v>
      </c>
      <c r="G4189" s="4"/>
      <c r="H4189" t="s">
        <v>3155</v>
      </c>
      <c r="I4189" t="s">
        <v>3175</v>
      </c>
      <c r="J4189">
        <v>0</v>
      </c>
      <c r="K4189" t="s">
        <v>3157</v>
      </c>
      <c r="L4189" t="s">
        <v>3245</v>
      </c>
      <c r="M4189" t="s">
        <v>549</v>
      </c>
      <c r="N4189" t="s">
        <v>550</v>
      </c>
      <c r="O4189" t="s">
        <v>551</v>
      </c>
      <c r="P4189" t="s">
        <v>145</v>
      </c>
      <c r="Q4189" t="s">
        <v>225</v>
      </c>
    </row>
    <row r="4190" spans="1:17">
      <c r="A4190" t="s">
        <v>27021</v>
      </c>
      <c r="B4190" t="s">
        <v>27025</v>
      </c>
      <c r="C4190" t="s">
        <v>27026</v>
      </c>
      <c r="D4190" s="4">
        <v>45793.337361111109</v>
      </c>
      <c r="E4190" s="4">
        <v>45801.708333333336</v>
      </c>
      <c r="F4190" s="4">
        <v>45801.725694444445</v>
      </c>
      <c r="G4190" s="4">
        <v>45801.708124999997</v>
      </c>
      <c r="H4190" t="s">
        <v>3155</v>
      </c>
      <c r="I4190" t="s">
        <v>3171</v>
      </c>
      <c r="J4190">
        <v>1001</v>
      </c>
      <c r="K4190" t="s">
        <v>3157</v>
      </c>
      <c r="L4190" t="s">
        <v>3564</v>
      </c>
      <c r="M4190" t="s">
        <v>549</v>
      </c>
      <c r="N4190" t="s">
        <v>559</v>
      </c>
      <c r="O4190" t="s">
        <v>504</v>
      </c>
      <c r="P4190" t="s">
        <v>325</v>
      </c>
      <c r="Q4190" t="s">
        <v>340</v>
      </c>
    </row>
    <row r="4191" spans="1:17">
      <c r="A4191" t="s">
        <v>27027</v>
      </c>
      <c r="B4191" t="s">
        <v>27028</v>
      </c>
      <c r="C4191" t="s">
        <v>27029</v>
      </c>
      <c r="D4191" s="4">
        <v>45793.335451388892</v>
      </c>
      <c r="E4191" s="4">
        <v>45796.416666666664</v>
      </c>
      <c r="F4191" s="4">
        <v>45796.434027777781</v>
      </c>
      <c r="G4191" s="4">
        <v>45796.414421296293</v>
      </c>
      <c r="H4191" t="s">
        <v>3155</v>
      </c>
      <c r="I4191" t="s">
        <v>3184</v>
      </c>
      <c r="J4191">
        <v>1002</v>
      </c>
      <c r="K4191" t="s">
        <v>3157</v>
      </c>
      <c r="L4191" t="s">
        <v>3564</v>
      </c>
      <c r="M4191" t="s">
        <v>549</v>
      </c>
      <c r="N4191" t="s">
        <v>550</v>
      </c>
      <c r="O4191" t="s">
        <v>616</v>
      </c>
      <c r="P4191" t="s">
        <v>314</v>
      </c>
      <c r="Q4191" t="s">
        <v>317</v>
      </c>
    </row>
    <row r="4192" spans="1:17">
      <c r="A4192" t="s">
        <v>25195</v>
      </c>
      <c r="B4192" t="s">
        <v>25201</v>
      </c>
      <c r="C4192" t="s">
        <v>27030</v>
      </c>
      <c r="D4192" s="4">
        <v>45793.334606481483</v>
      </c>
      <c r="E4192" s="4">
        <v>45795.916666666664</v>
      </c>
      <c r="F4192" s="4">
        <v>45795.954861111109</v>
      </c>
      <c r="G4192" s="4"/>
      <c r="H4192" t="s">
        <v>3155</v>
      </c>
      <c r="I4192" t="s">
        <v>3156</v>
      </c>
      <c r="J4192">
        <v>0</v>
      </c>
      <c r="K4192" t="s">
        <v>3157</v>
      </c>
      <c r="L4192" t="s">
        <v>3245</v>
      </c>
      <c r="M4192" t="s">
        <v>549</v>
      </c>
      <c r="N4192" t="s">
        <v>550</v>
      </c>
      <c r="O4192" t="s">
        <v>551</v>
      </c>
      <c r="P4192" t="s">
        <v>145</v>
      </c>
      <c r="Q4192" t="s">
        <v>216</v>
      </c>
    </row>
    <row r="4193" spans="1:17">
      <c r="A4193" t="s">
        <v>10197</v>
      </c>
      <c r="B4193" t="s">
        <v>27031</v>
      </c>
      <c r="C4193" t="s">
        <v>27032</v>
      </c>
      <c r="D4193" s="4">
        <v>45793.334363425929</v>
      </c>
      <c r="E4193" s="4">
        <v>45795.291666666664</v>
      </c>
      <c r="F4193" s="4">
        <v>45795.309027777781</v>
      </c>
      <c r="G4193" s="4">
        <v>45795.289826388886</v>
      </c>
      <c r="H4193" t="s">
        <v>3155</v>
      </c>
      <c r="I4193" t="s">
        <v>3171</v>
      </c>
      <c r="J4193">
        <v>1002</v>
      </c>
      <c r="K4193" t="s">
        <v>3157</v>
      </c>
      <c r="L4193" t="s">
        <v>3564</v>
      </c>
      <c r="M4193" t="s">
        <v>549</v>
      </c>
      <c r="N4193" t="s">
        <v>550</v>
      </c>
      <c r="O4193" t="s">
        <v>136</v>
      </c>
      <c r="P4193" t="s">
        <v>147</v>
      </c>
      <c r="Q4193" t="s">
        <v>254</v>
      </c>
    </row>
    <row r="4194" spans="1:17">
      <c r="A4194" t="s">
        <v>26827</v>
      </c>
      <c r="B4194" t="s">
        <v>26828</v>
      </c>
      <c r="C4194" t="s">
        <v>27036</v>
      </c>
      <c r="D4194" s="4">
        <v>45793.332627314812</v>
      </c>
      <c r="E4194" s="4">
        <v>45796.041666666664</v>
      </c>
      <c r="F4194" s="4">
        <v>45796.059027777781</v>
      </c>
      <c r="G4194" s="4"/>
      <c r="H4194" t="s">
        <v>3155</v>
      </c>
      <c r="I4194" t="s">
        <v>3171</v>
      </c>
      <c r="J4194">
        <v>0</v>
      </c>
      <c r="K4194" t="s">
        <v>3157</v>
      </c>
      <c r="L4194" t="s">
        <v>3245</v>
      </c>
      <c r="M4194" t="s">
        <v>549</v>
      </c>
      <c r="N4194" t="s">
        <v>550</v>
      </c>
      <c r="O4194" t="s">
        <v>551</v>
      </c>
      <c r="P4194" t="s">
        <v>149</v>
      </c>
      <c r="Q4194" t="s">
        <v>201</v>
      </c>
    </row>
    <row r="4195" spans="1:17">
      <c r="A4195" t="s">
        <v>27033</v>
      </c>
      <c r="B4195" t="s">
        <v>27034</v>
      </c>
      <c r="C4195" t="s">
        <v>27035</v>
      </c>
      <c r="D4195" s="4">
        <v>45793.332627314812</v>
      </c>
      <c r="E4195" s="4">
        <v>45795.270833333336</v>
      </c>
      <c r="F4195" s="4">
        <v>45795.288194444445</v>
      </c>
      <c r="G4195" s="4">
        <v>45795.270648148151</v>
      </c>
      <c r="H4195" t="s">
        <v>3155</v>
      </c>
      <c r="I4195" t="s">
        <v>3222</v>
      </c>
      <c r="J4195">
        <v>1</v>
      </c>
      <c r="K4195" t="s">
        <v>3223</v>
      </c>
      <c r="L4195" t="s">
        <v>3564</v>
      </c>
      <c r="M4195" t="s">
        <v>549</v>
      </c>
      <c r="N4195" t="s">
        <v>550</v>
      </c>
      <c r="O4195" t="s">
        <v>136</v>
      </c>
      <c r="P4195" t="s">
        <v>139</v>
      </c>
      <c r="Q4195" t="s">
        <v>274</v>
      </c>
    </row>
    <row r="4196" spans="1:17">
      <c r="A4196" t="s">
        <v>27037</v>
      </c>
      <c r="B4196" t="s">
        <v>27038</v>
      </c>
      <c r="C4196" t="s">
        <v>27039</v>
      </c>
      <c r="D4196" s="4">
        <v>45793.326412037037</v>
      </c>
      <c r="E4196" s="4">
        <v>45796.416666666664</v>
      </c>
      <c r="F4196" s="4">
        <v>45796.434027777781</v>
      </c>
      <c r="G4196" s="4"/>
      <c r="H4196" t="s">
        <v>3155</v>
      </c>
      <c r="I4196" t="s">
        <v>3162</v>
      </c>
      <c r="J4196">
        <v>0</v>
      </c>
      <c r="K4196" t="s">
        <v>3252</v>
      </c>
      <c r="L4196" t="s">
        <v>3593</v>
      </c>
      <c r="M4196" t="s">
        <v>549</v>
      </c>
      <c r="N4196" t="s">
        <v>550</v>
      </c>
      <c r="O4196" t="s">
        <v>1923</v>
      </c>
      <c r="P4196" t="s">
        <v>1924</v>
      </c>
      <c r="Q4196" t="s">
        <v>3199</v>
      </c>
    </row>
    <row r="4197" spans="1:17">
      <c r="A4197" t="s">
        <v>27040</v>
      </c>
      <c r="B4197" t="s">
        <v>27041</v>
      </c>
      <c r="C4197" t="s">
        <v>27042</v>
      </c>
      <c r="D4197" s="4">
        <v>45793.32199074074</v>
      </c>
      <c r="E4197" s="4">
        <v>45795.333333333336</v>
      </c>
      <c r="F4197" s="4">
        <v>45795.350694444445</v>
      </c>
      <c r="G4197" s="4">
        <v>45795.33353009259</v>
      </c>
      <c r="H4197" t="s">
        <v>3155</v>
      </c>
      <c r="I4197" t="s">
        <v>3162</v>
      </c>
      <c r="J4197">
        <v>0</v>
      </c>
      <c r="K4197" t="s">
        <v>3198</v>
      </c>
      <c r="L4197" t="s">
        <v>3564</v>
      </c>
      <c r="M4197" t="s">
        <v>549</v>
      </c>
      <c r="N4197" t="s">
        <v>550</v>
      </c>
      <c r="O4197" t="s">
        <v>1923</v>
      </c>
      <c r="P4197" t="s">
        <v>1924</v>
      </c>
      <c r="Q4197" t="s">
        <v>3180</v>
      </c>
    </row>
    <row r="4198" spans="1:17">
      <c r="A4198" t="s">
        <v>26703</v>
      </c>
      <c r="B4198" t="s">
        <v>26704</v>
      </c>
      <c r="C4198" t="s">
        <v>27043</v>
      </c>
      <c r="D4198" s="4">
        <v>45793.318506944444</v>
      </c>
      <c r="E4198" s="4">
        <v>45795.3125</v>
      </c>
      <c r="F4198" s="4">
        <v>45795.329861111109</v>
      </c>
      <c r="G4198" s="4"/>
      <c r="H4198" t="s">
        <v>3155</v>
      </c>
      <c r="I4198" t="s">
        <v>3171</v>
      </c>
      <c r="J4198">
        <v>0</v>
      </c>
      <c r="K4198" t="s">
        <v>3157</v>
      </c>
      <c r="L4198" t="s">
        <v>3245</v>
      </c>
      <c r="M4198" t="s">
        <v>549</v>
      </c>
      <c r="N4198" t="s">
        <v>550</v>
      </c>
      <c r="O4198" t="s">
        <v>136</v>
      </c>
      <c r="P4198" t="s">
        <v>139</v>
      </c>
      <c r="Q4198" t="s">
        <v>271</v>
      </c>
    </row>
    <row r="4199" spans="1:17">
      <c r="A4199" t="s">
        <v>27044</v>
      </c>
      <c r="B4199" t="s">
        <v>27045</v>
      </c>
      <c r="C4199" t="s">
        <v>27046</v>
      </c>
      <c r="D4199" s="4">
        <v>45793.316631944443</v>
      </c>
      <c r="E4199" s="4">
        <v>45795.5</v>
      </c>
      <c r="F4199" s="4">
        <v>45795.538194444445</v>
      </c>
      <c r="G4199" s="4">
        <v>45795.513958333337</v>
      </c>
      <c r="H4199" t="s">
        <v>3155</v>
      </c>
      <c r="I4199" t="s">
        <v>3209</v>
      </c>
      <c r="J4199">
        <v>0</v>
      </c>
      <c r="K4199" t="s">
        <v>3157</v>
      </c>
      <c r="L4199" t="s">
        <v>3564</v>
      </c>
      <c r="M4199" t="s">
        <v>549</v>
      </c>
      <c r="N4199" t="s">
        <v>550</v>
      </c>
      <c r="O4199" t="s">
        <v>136</v>
      </c>
      <c r="P4199" t="s">
        <v>264</v>
      </c>
      <c r="Q4199" t="s">
        <v>268</v>
      </c>
    </row>
    <row r="4200" spans="1:17">
      <c r="A4200" t="s">
        <v>27047</v>
      </c>
      <c r="B4200" t="s">
        <v>27048</v>
      </c>
      <c r="C4200" t="s">
        <v>27049</v>
      </c>
      <c r="D4200" s="4">
        <v>45793.30641203704</v>
      </c>
      <c r="E4200" s="4">
        <v>45801.25</v>
      </c>
      <c r="F4200" s="4">
        <v>45801.267361111109</v>
      </c>
      <c r="G4200" s="4"/>
      <c r="H4200" t="s">
        <v>3155</v>
      </c>
      <c r="I4200" t="s">
        <v>3512</v>
      </c>
      <c r="J4200">
        <v>1</v>
      </c>
      <c r="K4200" t="s">
        <v>3157</v>
      </c>
      <c r="L4200" t="s">
        <v>3245</v>
      </c>
      <c r="M4200" t="s">
        <v>549</v>
      </c>
      <c r="N4200" t="s">
        <v>550</v>
      </c>
      <c r="O4200" t="s">
        <v>616</v>
      </c>
      <c r="P4200" t="s">
        <v>314</v>
      </c>
      <c r="Q4200" t="s">
        <v>318</v>
      </c>
    </row>
    <row r="4201" spans="1:17">
      <c r="A4201" t="s">
        <v>27050</v>
      </c>
      <c r="B4201" t="s">
        <v>27051</v>
      </c>
      <c r="C4201" t="s">
        <v>27052</v>
      </c>
      <c r="D4201" s="4">
        <v>45793.304282407407</v>
      </c>
      <c r="E4201" s="4">
        <v>45794.25</v>
      </c>
      <c r="F4201" s="4">
        <v>45794.288194444445</v>
      </c>
      <c r="G4201" s="4">
        <v>45794.250358796293</v>
      </c>
      <c r="H4201" t="s">
        <v>3155</v>
      </c>
      <c r="I4201" t="s">
        <v>3156</v>
      </c>
      <c r="J4201">
        <v>0</v>
      </c>
      <c r="K4201" t="s">
        <v>3157</v>
      </c>
      <c r="L4201" t="s">
        <v>3564</v>
      </c>
      <c r="M4201" t="s">
        <v>549</v>
      </c>
      <c r="N4201" t="s">
        <v>550</v>
      </c>
      <c r="O4201" t="s">
        <v>551</v>
      </c>
      <c r="P4201" t="s">
        <v>145</v>
      </c>
      <c r="Q4201" t="s">
        <v>23000</v>
      </c>
    </row>
    <row r="4202" spans="1:17">
      <c r="A4202" t="s">
        <v>25417</v>
      </c>
      <c r="B4202" t="s">
        <v>25418</v>
      </c>
      <c r="C4202" t="s">
        <v>27053</v>
      </c>
      <c r="D4202" s="4">
        <v>45793.297592592593</v>
      </c>
      <c r="E4202" s="4">
        <v>45795.416666666664</v>
      </c>
      <c r="F4202" s="4">
        <v>45795.454861111109</v>
      </c>
      <c r="G4202" s="4"/>
      <c r="H4202" t="s">
        <v>3155</v>
      </c>
      <c r="I4202" t="s">
        <v>3240</v>
      </c>
      <c r="J4202">
        <v>0</v>
      </c>
      <c r="K4202" t="s">
        <v>3157</v>
      </c>
      <c r="L4202" t="s">
        <v>3245</v>
      </c>
      <c r="M4202" t="s">
        <v>549</v>
      </c>
      <c r="N4202" t="s">
        <v>550</v>
      </c>
      <c r="O4202" t="s">
        <v>136</v>
      </c>
      <c r="P4202" t="s">
        <v>283</v>
      </c>
      <c r="Q4202" t="s">
        <v>284</v>
      </c>
    </row>
    <row r="4203" spans="1:17">
      <c r="A4203" t="s">
        <v>21472</v>
      </c>
      <c r="B4203" t="s">
        <v>21473</v>
      </c>
      <c r="C4203" t="s">
        <v>27054</v>
      </c>
      <c r="D4203" s="4">
        <v>45793.294178240743</v>
      </c>
      <c r="E4203" s="4">
        <v>45795.333333333336</v>
      </c>
      <c r="F4203" s="4">
        <v>45795.350694444445</v>
      </c>
      <c r="G4203" s="4"/>
      <c r="H4203" t="s">
        <v>3155</v>
      </c>
      <c r="I4203" t="s">
        <v>3171</v>
      </c>
      <c r="J4203">
        <v>1001</v>
      </c>
      <c r="K4203" t="s">
        <v>3157</v>
      </c>
      <c r="L4203" t="s">
        <v>3245</v>
      </c>
      <c r="M4203" t="s">
        <v>549</v>
      </c>
      <c r="N4203" t="s">
        <v>550</v>
      </c>
      <c r="O4203" t="s">
        <v>551</v>
      </c>
      <c r="P4203" t="s">
        <v>149</v>
      </c>
      <c r="Q4203" t="s">
        <v>209</v>
      </c>
    </row>
    <row r="4204" spans="1:17">
      <c r="A4204" t="s">
        <v>27055</v>
      </c>
      <c r="B4204" t="s">
        <v>27056</v>
      </c>
      <c r="C4204" t="s">
        <v>27057</v>
      </c>
      <c r="D4204" s="4">
        <v>45793.290254629632</v>
      </c>
      <c r="E4204" s="4">
        <v>45793.854166666664</v>
      </c>
      <c r="F4204" s="4">
        <v>45793.871527777781</v>
      </c>
      <c r="G4204" s="4">
        <v>45793.852858796294</v>
      </c>
      <c r="H4204" t="s">
        <v>3155</v>
      </c>
      <c r="I4204" t="s">
        <v>3280</v>
      </c>
      <c r="J4204">
        <v>0</v>
      </c>
      <c r="K4204" t="s">
        <v>3179</v>
      </c>
      <c r="L4204" t="s">
        <v>3564</v>
      </c>
      <c r="M4204" t="s">
        <v>549</v>
      </c>
      <c r="N4204" t="s">
        <v>550</v>
      </c>
      <c r="O4204" t="s">
        <v>1923</v>
      </c>
      <c r="P4204" t="s">
        <v>1924</v>
      </c>
      <c r="Q4204" t="s">
        <v>3199</v>
      </c>
    </row>
    <row r="4205" spans="1:17">
      <c r="A4205" t="s">
        <v>27055</v>
      </c>
      <c r="B4205" t="s">
        <v>27058</v>
      </c>
      <c r="C4205" t="s">
        <v>27059</v>
      </c>
      <c r="D4205" s="4">
        <v>45793.288506944446</v>
      </c>
      <c r="E4205" s="4">
        <v>45793.833333333336</v>
      </c>
      <c r="F4205" s="4">
        <v>45793.850694444445</v>
      </c>
      <c r="G4205" s="4">
        <v>45793.830312500002</v>
      </c>
      <c r="H4205" t="s">
        <v>3155</v>
      </c>
      <c r="I4205" t="s">
        <v>3280</v>
      </c>
      <c r="J4205">
        <v>0</v>
      </c>
      <c r="K4205" t="s">
        <v>4074</v>
      </c>
      <c r="L4205" t="s">
        <v>3564</v>
      </c>
      <c r="M4205" t="s">
        <v>549</v>
      </c>
      <c r="N4205" t="s">
        <v>550</v>
      </c>
      <c r="O4205" t="s">
        <v>1923</v>
      </c>
      <c r="P4205" t="s">
        <v>1924</v>
      </c>
      <c r="Q4205" t="s">
        <v>3199</v>
      </c>
    </row>
    <row r="4206" spans="1:17">
      <c r="A4206" t="s">
        <v>4086</v>
      </c>
      <c r="B4206" t="s">
        <v>4087</v>
      </c>
      <c r="C4206" t="s">
        <v>27060</v>
      </c>
      <c r="D4206" s="4">
        <v>45793.287430555552</v>
      </c>
      <c r="E4206" s="4">
        <v>45794.4375</v>
      </c>
      <c r="F4206" s="4">
        <v>45794.454861111109</v>
      </c>
      <c r="G4206" s="4">
        <v>45794.429907407408</v>
      </c>
      <c r="H4206" t="s">
        <v>3155</v>
      </c>
      <c r="I4206" t="s">
        <v>3175</v>
      </c>
      <c r="J4206">
        <v>0</v>
      </c>
      <c r="K4206" t="s">
        <v>3157</v>
      </c>
      <c r="L4206" t="s">
        <v>3564</v>
      </c>
      <c r="M4206" t="s">
        <v>549</v>
      </c>
      <c r="N4206" t="s">
        <v>550</v>
      </c>
      <c r="O4206" t="s">
        <v>136</v>
      </c>
      <c r="P4206" t="s">
        <v>283</v>
      </c>
      <c r="Q4206" t="s">
        <v>290</v>
      </c>
    </row>
    <row r="4207" spans="1:17">
      <c r="A4207" t="s">
        <v>26941</v>
      </c>
      <c r="B4207" t="s">
        <v>26942</v>
      </c>
      <c r="C4207" t="s">
        <v>27061</v>
      </c>
      <c r="D4207" s="4">
        <v>45793.284884259258</v>
      </c>
      <c r="E4207" s="4">
        <v>45794.333333333336</v>
      </c>
      <c r="F4207" s="4">
        <v>45794.350694444445</v>
      </c>
      <c r="G4207" s="4"/>
      <c r="H4207" t="s">
        <v>3155</v>
      </c>
      <c r="I4207" t="s">
        <v>3171</v>
      </c>
      <c r="J4207">
        <v>1001</v>
      </c>
      <c r="K4207" t="s">
        <v>3157</v>
      </c>
      <c r="L4207" t="s">
        <v>3245</v>
      </c>
      <c r="M4207" t="s">
        <v>549</v>
      </c>
      <c r="N4207" t="s">
        <v>550</v>
      </c>
      <c r="O4207" t="s">
        <v>136</v>
      </c>
      <c r="P4207" t="s">
        <v>147</v>
      </c>
      <c r="Q4207" t="s">
        <v>261</v>
      </c>
    </row>
    <row r="4208" spans="1:17">
      <c r="A4208" t="s">
        <v>26941</v>
      </c>
      <c r="B4208" t="s">
        <v>26942</v>
      </c>
      <c r="C4208" t="s">
        <v>27062</v>
      </c>
      <c r="D4208" s="4">
        <v>45793.283854166664</v>
      </c>
      <c r="E4208" s="4">
        <v>45794.333333333336</v>
      </c>
      <c r="F4208" s="4">
        <v>45794.350694444445</v>
      </c>
      <c r="G4208" s="4"/>
      <c r="H4208" t="s">
        <v>3155</v>
      </c>
      <c r="I4208" t="s">
        <v>3171</v>
      </c>
      <c r="J4208">
        <v>1001</v>
      </c>
      <c r="K4208" t="s">
        <v>3157</v>
      </c>
      <c r="L4208" t="s">
        <v>3245</v>
      </c>
      <c r="M4208" t="s">
        <v>549</v>
      </c>
      <c r="N4208" t="s">
        <v>550</v>
      </c>
      <c r="O4208" t="s">
        <v>136</v>
      </c>
      <c r="P4208" t="s">
        <v>147</v>
      </c>
      <c r="Q4208" t="s">
        <v>261</v>
      </c>
    </row>
    <row r="4209" spans="1:17">
      <c r="A4209" t="s">
        <v>26774</v>
      </c>
      <c r="B4209" t="s">
        <v>26775</v>
      </c>
      <c r="C4209" t="s">
        <v>27063</v>
      </c>
      <c r="D4209" s="4">
        <v>45793.282557870371</v>
      </c>
      <c r="E4209" s="4">
        <v>45794.395833333336</v>
      </c>
      <c r="F4209" s="4">
        <v>45794.434027777781</v>
      </c>
      <c r="G4209" s="4"/>
      <c r="H4209" t="s">
        <v>3155</v>
      </c>
      <c r="I4209" t="s">
        <v>3156</v>
      </c>
      <c r="J4209">
        <v>0</v>
      </c>
      <c r="K4209" t="s">
        <v>3157</v>
      </c>
      <c r="L4209" t="s">
        <v>3245</v>
      </c>
      <c r="M4209" t="s">
        <v>549</v>
      </c>
      <c r="N4209" t="s">
        <v>550</v>
      </c>
      <c r="O4209" t="s">
        <v>136</v>
      </c>
      <c r="P4209" t="s">
        <v>147</v>
      </c>
      <c r="Q4209" t="s">
        <v>255</v>
      </c>
    </row>
    <row r="4210" spans="1:17">
      <c r="A4210" t="s">
        <v>27064</v>
      </c>
      <c r="B4210" t="s">
        <v>27065</v>
      </c>
      <c r="C4210" t="s">
        <v>27066</v>
      </c>
      <c r="D4210" s="4">
        <v>45793.281377314815</v>
      </c>
      <c r="E4210" s="4">
        <v>45794.166666666664</v>
      </c>
      <c r="F4210" s="4">
        <v>45794.204861111109</v>
      </c>
      <c r="G4210" s="4">
        <v>45794.169479166667</v>
      </c>
      <c r="H4210" t="s">
        <v>3155</v>
      </c>
      <c r="I4210" t="s">
        <v>3240</v>
      </c>
      <c r="J4210">
        <v>0</v>
      </c>
      <c r="K4210" t="s">
        <v>3163</v>
      </c>
      <c r="L4210" t="s">
        <v>3564</v>
      </c>
      <c r="M4210" t="s">
        <v>549</v>
      </c>
      <c r="N4210" t="s">
        <v>550</v>
      </c>
      <c r="O4210" t="s">
        <v>136</v>
      </c>
      <c r="P4210" t="s">
        <v>283</v>
      </c>
      <c r="Q4210" t="s">
        <v>432</v>
      </c>
    </row>
    <row r="4211" spans="1:17">
      <c r="A4211" t="s">
        <v>27067</v>
      </c>
      <c r="B4211" t="s">
        <v>27068</v>
      </c>
      <c r="C4211" t="s">
        <v>27069</v>
      </c>
      <c r="D4211" s="4">
        <v>45793.278807870367</v>
      </c>
      <c r="E4211" s="4">
        <v>45794.3125</v>
      </c>
      <c r="F4211" s="4">
        <v>45794.329861111109</v>
      </c>
      <c r="G4211" s="4">
        <v>45794.311226851853</v>
      </c>
      <c r="H4211" t="s">
        <v>3155</v>
      </c>
      <c r="I4211" t="s">
        <v>3175</v>
      </c>
      <c r="J4211">
        <v>0</v>
      </c>
      <c r="K4211" t="s">
        <v>3157</v>
      </c>
      <c r="L4211" t="s">
        <v>3564</v>
      </c>
      <c r="M4211" t="s">
        <v>549</v>
      </c>
      <c r="N4211" t="s">
        <v>550</v>
      </c>
      <c r="O4211" t="s">
        <v>551</v>
      </c>
      <c r="P4211" t="s">
        <v>149</v>
      </c>
      <c r="Q4211" t="s">
        <v>210</v>
      </c>
    </row>
    <row r="4212" spans="1:17">
      <c r="A4212" t="s">
        <v>27064</v>
      </c>
      <c r="B4212" t="s">
        <v>27065</v>
      </c>
      <c r="C4212" t="s">
        <v>27070</v>
      </c>
      <c r="D4212" s="4">
        <v>45793.278298611112</v>
      </c>
      <c r="E4212" s="4">
        <v>45794.25</v>
      </c>
      <c r="F4212" s="4">
        <v>45794.288194444445</v>
      </c>
      <c r="G4212" s="4"/>
      <c r="H4212" t="s">
        <v>3155</v>
      </c>
      <c r="I4212" t="s">
        <v>3240</v>
      </c>
      <c r="J4212">
        <v>0</v>
      </c>
      <c r="K4212" t="s">
        <v>3163</v>
      </c>
      <c r="L4212" t="s">
        <v>3245</v>
      </c>
      <c r="M4212" t="s">
        <v>549</v>
      </c>
      <c r="N4212" t="s">
        <v>550</v>
      </c>
      <c r="O4212" t="s">
        <v>136</v>
      </c>
      <c r="P4212" t="s">
        <v>283</v>
      </c>
      <c r="Q4212" t="s">
        <v>432</v>
      </c>
    </row>
    <row r="4213" spans="1:17">
      <c r="A4213" t="s">
        <v>12786</v>
      </c>
      <c r="B4213" t="s">
        <v>12787</v>
      </c>
      <c r="C4213" t="s">
        <v>27071</v>
      </c>
      <c r="D4213" s="4">
        <v>45793.270891203705</v>
      </c>
      <c r="E4213" s="4">
        <v>45795.291666666664</v>
      </c>
      <c r="F4213" s="4">
        <v>45795.309027777781</v>
      </c>
      <c r="G4213" s="4">
        <v>45795.291018518517</v>
      </c>
      <c r="H4213" t="s">
        <v>3155</v>
      </c>
      <c r="I4213" t="s">
        <v>3175</v>
      </c>
      <c r="J4213">
        <v>0</v>
      </c>
      <c r="K4213" t="s">
        <v>3194</v>
      </c>
      <c r="L4213" t="s">
        <v>3564</v>
      </c>
      <c r="M4213" t="s">
        <v>549</v>
      </c>
      <c r="N4213" t="s">
        <v>550</v>
      </c>
      <c r="O4213" t="s">
        <v>136</v>
      </c>
      <c r="P4213" t="s">
        <v>147</v>
      </c>
      <c r="Q4213" t="s">
        <v>253</v>
      </c>
    </row>
    <row r="4214" spans="1:17">
      <c r="A4214" t="s">
        <v>27072</v>
      </c>
      <c r="B4214" t="s">
        <v>27073</v>
      </c>
      <c r="C4214" t="s">
        <v>27074</v>
      </c>
      <c r="D4214" s="4">
        <v>45793.270648148151</v>
      </c>
      <c r="E4214" s="4">
        <v>45795.3125</v>
      </c>
      <c r="F4214" s="4">
        <v>45795.329861111109</v>
      </c>
      <c r="G4214" s="4">
        <v>45795.311099537037</v>
      </c>
      <c r="H4214" t="s">
        <v>3155</v>
      </c>
      <c r="I4214" t="s">
        <v>3175</v>
      </c>
      <c r="J4214">
        <v>1001</v>
      </c>
      <c r="K4214" t="s">
        <v>3194</v>
      </c>
      <c r="L4214" t="s">
        <v>3564</v>
      </c>
      <c r="M4214" t="s">
        <v>549</v>
      </c>
      <c r="N4214" t="s">
        <v>550</v>
      </c>
      <c r="O4214" t="s">
        <v>136</v>
      </c>
      <c r="P4214" t="s">
        <v>147</v>
      </c>
      <c r="Q4214" t="s">
        <v>253</v>
      </c>
    </row>
    <row r="4215" spans="1:17">
      <c r="A4215" t="s">
        <v>26720</v>
      </c>
      <c r="B4215" t="s">
        <v>26721</v>
      </c>
      <c r="C4215" t="s">
        <v>27075</v>
      </c>
      <c r="D4215" s="4">
        <v>45793.268819444442</v>
      </c>
      <c r="E4215" s="4">
        <v>45795.354166666664</v>
      </c>
      <c r="F4215" s="4">
        <v>45795.371527777781</v>
      </c>
      <c r="G4215" s="4"/>
      <c r="H4215" t="s">
        <v>3155</v>
      </c>
      <c r="I4215" t="s">
        <v>3171</v>
      </c>
      <c r="J4215">
        <v>1001</v>
      </c>
      <c r="K4215" t="s">
        <v>3157</v>
      </c>
      <c r="L4215" t="s">
        <v>3245</v>
      </c>
      <c r="M4215" t="s">
        <v>549</v>
      </c>
      <c r="N4215" t="s">
        <v>550</v>
      </c>
      <c r="O4215" t="s">
        <v>136</v>
      </c>
      <c r="P4215" t="s">
        <v>139</v>
      </c>
      <c r="Q4215" t="s">
        <v>274</v>
      </c>
    </row>
    <row r="4216" spans="1:17">
      <c r="A4216" t="s">
        <v>26720</v>
      </c>
      <c r="B4216" t="s">
        <v>26727</v>
      </c>
      <c r="C4216" t="s">
        <v>27076</v>
      </c>
      <c r="D4216" s="4">
        <v>45793.268067129633</v>
      </c>
      <c r="E4216" s="4">
        <v>45795.3125</v>
      </c>
      <c r="F4216" s="4">
        <v>45795.329861111109</v>
      </c>
      <c r="G4216" s="4"/>
      <c r="H4216" t="s">
        <v>3155</v>
      </c>
      <c r="I4216" t="s">
        <v>3171</v>
      </c>
      <c r="J4216">
        <v>1001</v>
      </c>
      <c r="K4216" t="s">
        <v>3157</v>
      </c>
      <c r="L4216" t="s">
        <v>3245</v>
      </c>
      <c r="M4216" t="s">
        <v>549</v>
      </c>
      <c r="N4216" t="s">
        <v>550</v>
      </c>
      <c r="O4216" t="s">
        <v>136</v>
      </c>
      <c r="P4216" t="s">
        <v>139</v>
      </c>
      <c r="Q4216" t="s">
        <v>274</v>
      </c>
    </row>
    <row r="4217" spans="1:17">
      <c r="A4217" t="s">
        <v>27077</v>
      </c>
      <c r="B4217" t="s">
        <v>27078</v>
      </c>
      <c r="C4217" t="s">
        <v>27079</v>
      </c>
      <c r="D4217" s="4">
        <v>45793.268009259256</v>
      </c>
      <c r="E4217" s="4">
        <v>45796.791666666664</v>
      </c>
      <c r="F4217" s="4">
        <v>45796.829861111109</v>
      </c>
      <c r="G4217" s="4"/>
      <c r="H4217" t="s">
        <v>3155</v>
      </c>
      <c r="I4217" t="s">
        <v>3156</v>
      </c>
      <c r="J4217">
        <v>0</v>
      </c>
      <c r="K4217" t="s">
        <v>3157</v>
      </c>
      <c r="L4217" t="s">
        <v>3245</v>
      </c>
      <c r="M4217" t="s">
        <v>549</v>
      </c>
      <c r="N4217" t="s">
        <v>550</v>
      </c>
      <c r="O4217" t="s">
        <v>551</v>
      </c>
      <c r="P4217" t="s">
        <v>141</v>
      </c>
      <c r="Q4217" t="s">
        <v>241</v>
      </c>
    </row>
    <row r="4218" spans="1:17">
      <c r="A4218" t="s">
        <v>27080</v>
      </c>
      <c r="B4218" t="s">
        <v>27081</v>
      </c>
      <c r="C4218" t="s">
        <v>27082</v>
      </c>
      <c r="D4218" s="4">
        <v>45793.267060185186</v>
      </c>
      <c r="E4218" s="4">
        <v>45795.291666666664</v>
      </c>
      <c r="F4218" s="4">
        <v>45795.329861111109</v>
      </c>
      <c r="G4218" s="4">
        <v>45795.293877314813</v>
      </c>
      <c r="H4218" t="s">
        <v>3155</v>
      </c>
      <c r="I4218" t="s">
        <v>3240</v>
      </c>
      <c r="J4218">
        <v>1001</v>
      </c>
      <c r="K4218" t="s">
        <v>3157</v>
      </c>
      <c r="L4218" t="s">
        <v>3564</v>
      </c>
      <c r="M4218" t="s">
        <v>549</v>
      </c>
      <c r="N4218" t="s">
        <v>550</v>
      </c>
      <c r="O4218" t="s">
        <v>136</v>
      </c>
      <c r="P4218" t="s">
        <v>147</v>
      </c>
      <c r="Q4218" t="s">
        <v>253</v>
      </c>
    </row>
    <row r="4219" spans="1:17">
      <c r="A4219" t="s">
        <v>27083</v>
      </c>
      <c r="B4219" t="s">
        <v>27084</v>
      </c>
      <c r="C4219" t="s">
        <v>27085</v>
      </c>
      <c r="D4219" s="4">
        <v>45793.255173611113</v>
      </c>
      <c r="E4219" s="4">
        <v>45794.333333333336</v>
      </c>
      <c r="F4219" s="4">
        <v>45794.350694444445</v>
      </c>
      <c r="G4219" s="4">
        <v>45794.334872685184</v>
      </c>
      <c r="H4219" t="s">
        <v>3155</v>
      </c>
      <c r="I4219" t="s">
        <v>3175</v>
      </c>
      <c r="J4219">
        <v>0</v>
      </c>
      <c r="K4219" t="s">
        <v>3157</v>
      </c>
      <c r="L4219" t="s">
        <v>3564</v>
      </c>
      <c r="M4219" t="s">
        <v>549</v>
      </c>
      <c r="N4219" t="s">
        <v>550</v>
      </c>
      <c r="O4219" t="s">
        <v>136</v>
      </c>
      <c r="P4219" t="s">
        <v>147</v>
      </c>
      <c r="Q4219" t="s">
        <v>255</v>
      </c>
    </row>
    <row r="4220" spans="1:17">
      <c r="A4220" t="s">
        <v>25815</v>
      </c>
      <c r="B4220" t="s">
        <v>25816</v>
      </c>
      <c r="C4220" t="s">
        <v>27086</v>
      </c>
      <c r="D4220" s="4">
        <v>45793.251712962963</v>
      </c>
      <c r="E4220" s="4">
        <v>45794.666666666664</v>
      </c>
      <c r="F4220" s="4">
        <v>45794.684027777781</v>
      </c>
      <c r="G4220" s="4"/>
      <c r="H4220" t="s">
        <v>3155</v>
      </c>
      <c r="I4220" t="s">
        <v>3175</v>
      </c>
      <c r="J4220">
        <v>1001</v>
      </c>
      <c r="K4220" t="s">
        <v>3194</v>
      </c>
      <c r="L4220" t="s">
        <v>3593</v>
      </c>
      <c r="M4220" t="s">
        <v>549</v>
      </c>
      <c r="N4220" t="s">
        <v>550</v>
      </c>
      <c r="O4220" t="s">
        <v>136</v>
      </c>
      <c r="P4220" t="s">
        <v>292</v>
      </c>
      <c r="Q4220" t="s">
        <v>295</v>
      </c>
    </row>
    <row r="4221" spans="1:17">
      <c r="A4221" t="s">
        <v>27087</v>
      </c>
      <c r="B4221" t="s">
        <v>27088</v>
      </c>
      <c r="C4221" t="s">
        <v>27089</v>
      </c>
      <c r="D4221" s="4">
        <v>45793.251400462963</v>
      </c>
      <c r="E4221" s="4">
        <v>45794.25</v>
      </c>
      <c r="F4221" s="4">
        <v>45794.267361111109</v>
      </c>
      <c r="G4221" s="4"/>
      <c r="H4221" t="s">
        <v>3155</v>
      </c>
      <c r="I4221" t="s">
        <v>3171</v>
      </c>
      <c r="J4221">
        <v>0</v>
      </c>
      <c r="K4221" t="s">
        <v>3157</v>
      </c>
      <c r="L4221" t="s">
        <v>3245</v>
      </c>
      <c r="M4221" t="s">
        <v>549</v>
      </c>
      <c r="N4221" t="s">
        <v>550</v>
      </c>
      <c r="O4221" t="s">
        <v>136</v>
      </c>
      <c r="P4221" t="s">
        <v>147</v>
      </c>
      <c r="Q4221" t="s">
        <v>259</v>
      </c>
    </row>
    <row r="4222" spans="1:17">
      <c r="A4222" t="s">
        <v>6128</v>
      </c>
      <c r="B4222" t="s">
        <v>6129</v>
      </c>
      <c r="C4222" t="s">
        <v>27090</v>
      </c>
      <c r="D4222" s="4">
        <v>45793.250057870369</v>
      </c>
      <c r="E4222" s="4">
        <v>45802.1875</v>
      </c>
      <c r="F4222" s="4">
        <v>45802.204861111109</v>
      </c>
      <c r="G4222" s="4">
        <v>45802.185173611113</v>
      </c>
      <c r="H4222" t="s">
        <v>3155</v>
      </c>
      <c r="I4222" t="s">
        <v>3171</v>
      </c>
      <c r="J4222">
        <v>1001</v>
      </c>
      <c r="K4222" t="s">
        <v>3157</v>
      </c>
      <c r="L4222" t="s">
        <v>3564</v>
      </c>
      <c r="M4222" t="s">
        <v>549</v>
      </c>
      <c r="N4222" t="s">
        <v>550</v>
      </c>
      <c r="O4222" t="s">
        <v>616</v>
      </c>
      <c r="P4222" t="s">
        <v>314</v>
      </c>
      <c r="Q4222" t="s">
        <v>322</v>
      </c>
    </row>
    <row r="4223" spans="1:17">
      <c r="A4223" t="s">
        <v>12113</v>
      </c>
      <c r="B4223" t="s">
        <v>12114</v>
      </c>
      <c r="C4223" t="s">
        <v>27091</v>
      </c>
      <c r="D4223" s="4">
        <v>45793.249050925922</v>
      </c>
      <c r="E4223" s="4">
        <v>45794.291666666664</v>
      </c>
      <c r="F4223" s="4">
        <v>45794.309027777781</v>
      </c>
      <c r="G4223" s="4">
        <v>45794.293715277781</v>
      </c>
      <c r="H4223" t="s">
        <v>3155</v>
      </c>
      <c r="I4223" t="s">
        <v>3171</v>
      </c>
      <c r="J4223">
        <v>0</v>
      </c>
      <c r="K4223" t="s">
        <v>3194</v>
      </c>
      <c r="L4223" t="s">
        <v>3564</v>
      </c>
      <c r="M4223" t="s">
        <v>549</v>
      </c>
      <c r="N4223" t="s">
        <v>550</v>
      </c>
      <c r="O4223" t="s">
        <v>136</v>
      </c>
      <c r="P4223" t="s">
        <v>147</v>
      </c>
      <c r="Q4223" t="s">
        <v>254</v>
      </c>
    </row>
    <row r="4224" spans="1:17">
      <c r="A4224" t="s">
        <v>27092</v>
      </c>
      <c r="B4224" t="s">
        <v>27093</v>
      </c>
      <c r="C4224" t="s">
        <v>27094</v>
      </c>
      <c r="D4224" s="4">
        <v>45793.247430555559</v>
      </c>
      <c r="E4224" s="4">
        <v>45801.625</v>
      </c>
      <c r="F4224" s="4">
        <v>45801.642361111109</v>
      </c>
      <c r="G4224" s="4">
        <v>45801.624479166669</v>
      </c>
      <c r="H4224" t="s">
        <v>3155</v>
      </c>
      <c r="I4224" t="s">
        <v>3171</v>
      </c>
      <c r="J4224">
        <v>1001</v>
      </c>
      <c r="K4224" t="s">
        <v>3157</v>
      </c>
      <c r="L4224" t="s">
        <v>3564</v>
      </c>
      <c r="M4224" t="s">
        <v>549</v>
      </c>
      <c r="N4224" t="s">
        <v>550</v>
      </c>
      <c r="O4224" t="s">
        <v>616</v>
      </c>
      <c r="P4224" t="s">
        <v>314</v>
      </c>
      <c r="Q4224" t="s">
        <v>315</v>
      </c>
    </row>
    <row r="4225" spans="1:17">
      <c r="A4225" t="s">
        <v>5450</v>
      </c>
      <c r="B4225" t="s">
        <v>5451</v>
      </c>
      <c r="C4225" t="s">
        <v>27095</v>
      </c>
      <c r="D4225" s="4">
        <v>45793.246944444443</v>
      </c>
      <c r="E4225" s="4">
        <v>45802.875</v>
      </c>
      <c r="F4225" s="4">
        <v>45802.913194444445</v>
      </c>
      <c r="G4225" s="4">
        <v>45802.874155092592</v>
      </c>
      <c r="H4225" t="s">
        <v>3155</v>
      </c>
      <c r="I4225" t="s">
        <v>3156</v>
      </c>
      <c r="J4225">
        <v>0</v>
      </c>
      <c r="K4225" t="s">
        <v>3157</v>
      </c>
      <c r="L4225" t="s">
        <v>3564</v>
      </c>
      <c r="M4225" t="s">
        <v>549</v>
      </c>
      <c r="N4225" t="s">
        <v>550</v>
      </c>
      <c r="O4225" t="s">
        <v>136</v>
      </c>
      <c r="P4225" t="s">
        <v>147</v>
      </c>
      <c r="Q4225" t="s">
        <v>257</v>
      </c>
    </row>
    <row r="4226" spans="1:17">
      <c r="A4226" t="s">
        <v>25680</v>
      </c>
      <c r="B4226" t="s">
        <v>25681</v>
      </c>
      <c r="C4226" t="s">
        <v>27096</v>
      </c>
      <c r="D4226" s="4">
        <v>45793.239965277775</v>
      </c>
      <c r="E4226" s="4">
        <v>45795.708333333336</v>
      </c>
      <c r="F4226" s="4">
        <v>45795.725694444445</v>
      </c>
      <c r="G4226" s="4"/>
      <c r="H4226" t="s">
        <v>3155</v>
      </c>
      <c r="I4226" t="s">
        <v>3171</v>
      </c>
      <c r="J4226">
        <v>1001</v>
      </c>
      <c r="K4226" t="s">
        <v>3157</v>
      </c>
      <c r="L4226" t="s">
        <v>3245</v>
      </c>
      <c r="M4226" t="s">
        <v>549</v>
      </c>
      <c r="N4226" t="s">
        <v>550</v>
      </c>
      <c r="O4226" t="s">
        <v>136</v>
      </c>
      <c r="P4226" t="s">
        <v>292</v>
      </c>
      <c r="Q4226" t="s">
        <v>293</v>
      </c>
    </row>
    <row r="4227" spans="1:17">
      <c r="A4227" t="s">
        <v>33248</v>
      </c>
      <c r="B4227" t="s">
        <v>33301</v>
      </c>
      <c r="C4227" t="s">
        <v>33309</v>
      </c>
      <c r="D4227" s="4">
        <v>45793.238182870373</v>
      </c>
      <c r="E4227" s="4">
        <v>45795.3125</v>
      </c>
      <c r="F4227" s="4">
        <v>45795.350694444445</v>
      </c>
      <c r="G4227" s="4"/>
      <c r="H4227" t="s">
        <v>3155</v>
      </c>
      <c r="I4227" t="s">
        <v>3156</v>
      </c>
      <c r="J4227">
        <v>0</v>
      </c>
      <c r="K4227" t="s">
        <v>3157</v>
      </c>
      <c r="L4227" t="s">
        <v>3245</v>
      </c>
      <c r="M4227" t="s">
        <v>549</v>
      </c>
      <c r="N4227" t="s">
        <v>550</v>
      </c>
      <c r="O4227" t="s">
        <v>136</v>
      </c>
      <c r="P4227" t="s">
        <v>147</v>
      </c>
      <c r="Q4227" t="s">
        <v>21124</v>
      </c>
    </row>
    <row r="4228" spans="1:17">
      <c r="A4228" t="s">
        <v>25041</v>
      </c>
      <c r="B4228" t="s">
        <v>25042</v>
      </c>
      <c r="C4228" t="s">
        <v>27097</v>
      </c>
      <c r="D4228" s="4">
        <v>45793.228587962964</v>
      </c>
      <c r="E4228" s="4">
        <v>45794.083333333336</v>
      </c>
      <c r="F4228" s="4">
        <v>45794.100694444445</v>
      </c>
      <c r="G4228" s="4"/>
      <c r="H4228" t="s">
        <v>3155</v>
      </c>
      <c r="I4228" t="s">
        <v>3171</v>
      </c>
      <c r="J4228">
        <v>1001</v>
      </c>
      <c r="K4228" t="s">
        <v>3157</v>
      </c>
      <c r="L4228" t="s">
        <v>3593</v>
      </c>
      <c r="M4228" t="s">
        <v>549</v>
      </c>
      <c r="N4228" t="s">
        <v>550</v>
      </c>
      <c r="O4228" t="s">
        <v>616</v>
      </c>
      <c r="P4228" t="s">
        <v>314</v>
      </c>
      <c r="Q4228" t="s">
        <v>319</v>
      </c>
    </row>
    <row r="4229" spans="1:17">
      <c r="A4229" t="s">
        <v>12071</v>
      </c>
      <c r="B4229" t="s">
        <v>12072</v>
      </c>
      <c r="C4229" t="s">
        <v>27098</v>
      </c>
      <c r="D4229" s="4">
        <v>45793.217245370368</v>
      </c>
      <c r="E4229" s="4">
        <v>45797.208333333336</v>
      </c>
      <c r="F4229" s="4">
        <v>45797.246527777781</v>
      </c>
      <c r="G4229" s="4"/>
      <c r="H4229" t="s">
        <v>3155</v>
      </c>
      <c r="I4229" t="s">
        <v>3240</v>
      </c>
      <c r="J4229">
        <v>0</v>
      </c>
      <c r="K4229" t="s">
        <v>3194</v>
      </c>
      <c r="L4229" t="s">
        <v>3593</v>
      </c>
      <c r="M4229" t="s">
        <v>549</v>
      </c>
      <c r="N4229" t="s">
        <v>550</v>
      </c>
      <c r="O4229" t="s">
        <v>136</v>
      </c>
      <c r="P4229" t="s">
        <v>143</v>
      </c>
      <c r="Q4229" t="s">
        <v>303</v>
      </c>
    </row>
    <row r="4230" spans="1:17">
      <c r="A4230" t="s">
        <v>26109</v>
      </c>
      <c r="B4230" t="s">
        <v>26110</v>
      </c>
      <c r="C4230" t="s">
        <v>27099</v>
      </c>
      <c r="D4230" s="4">
        <v>45793.192210648151</v>
      </c>
      <c r="E4230" s="4">
        <v>45794.25</v>
      </c>
      <c r="F4230" s="4">
        <v>45794.267361111109</v>
      </c>
      <c r="G4230" s="4"/>
      <c r="H4230" t="s">
        <v>3155</v>
      </c>
      <c r="I4230" t="s">
        <v>3171</v>
      </c>
      <c r="J4230">
        <v>1001</v>
      </c>
      <c r="K4230" t="s">
        <v>3157</v>
      </c>
      <c r="L4230" t="s">
        <v>3593</v>
      </c>
      <c r="M4230" t="s">
        <v>549</v>
      </c>
      <c r="N4230" t="s">
        <v>550</v>
      </c>
      <c r="O4230" t="s">
        <v>136</v>
      </c>
      <c r="P4230" t="s">
        <v>147</v>
      </c>
      <c r="Q4230" t="s">
        <v>21124</v>
      </c>
    </row>
    <row r="4231" spans="1:17">
      <c r="A4231" t="s">
        <v>27100</v>
      </c>
      <c r="B4231" t="s">
        <v>27101</v>
      </c>
      <c r="C4231" t="s">
        <v>27102</v>
      </c>
      <c r="D4231" s="4">
        <v>45793.136446759258</v>
      </c>
      <c r="E4231" s="4">
        <v>45793.479166666664</v>
      </c>
      <c r="F4231" s="4">
        <v>45793.496527777781</v>
      </c>
      <c r="G4231" s="4"/>
      <c r="H4231" t="s">
        <v>3155</v>
      </c>
      <c r="I4231" t="s">
        <v>3184</v>
      </c>
      <c r="J4231">
        <v>0</v>
      </c>
      <c r="K4231" t="s">
        <v>3157</v>
      </c>
      <c r="L4231" t="s">
        <v>3245</v>
      </c>
      <c r="M4231" t="s">
        <v>549</v>
      </c>
      <c r="N4231" t="s">
        <v>550</v>
      </c>
      <c r="O4231" t="s">
        <v>551</v>
      </c>
      <c r="P4231" t="s">
        <v>145</v>
      </c>
      <c r="Q4231" t="s">
        <v>217</v>
      </c>
    </row>
    <row r="4232" spans="1:17">
      <c r="A4232" t="s">
        <v>27103</v>
      </c>
      <c r="B4232" t="s">
        <v>27104</v>
      </c>
      <c r="C4232" t="s">
        <v>27105</v>
      </c>
      <c r="D4232" s="4">
        <v>45793.132222222222</v>
      </c>
      <c r="E4232" s="4">
        <v>45800.916666666664</v>
      </c>
      <c r="F4232" s="4">
        <v>45800.934027777781</v>
      </c>
      <c r="G4232" s="4"/>
      <c r="H4232" t="s">
        <v>3155</v>
      </c>
      <c r="I4232" t="s">
        <v>3184</v>
      </c>
      <c r="J4232">
        <v>0</v>
      </c>
      <c r="K4232" t="s">
        <v>3157</v>
      </c>
      <c r="L4232" t="s">
        <v>3593</v>
      </c>
      <c r="M4232" t="s">
        <v>549</v>
      </c>
      <c r="N4232" t="s">
        <v>559</v>
      </c>
      <c r="O4232" t="s">
        <v>469</v>
      </c>
      <c r="P4232" t="s">
        <v>180</v>
      </c>
      <c r="Q4232" t="s">
        <v>14107</v>
      </c>
    </row>
    <row r="4233" spans="1:17">
      <c r="A4233" t="s">
        <v>27106</v>
      </c>
      <c r="B4233" t="s">
        <v>27107</v>
      </c>
      <c r="C4233" t="s">
        <v>27108</v>
      </c>
      <c r="D4233" s="4">
        <v>45793.11550925926</v>
      </c>
      <c r="E4233" s="4">
        <v>45805.583333333336</v>
      </c>
      <c r="F4233" s="4">
        <v>45805.600694444445</v>
      </c>
      <c r="G4233" s="4"/>
      <c r="H4233" t="s">
        <v>3155</v>
      </c>
      <c r="I4233" t="s">
        <v>3184</v>
      </c>
      <c r="J4233">
        <v>0</v>
      </c>
      <c r="K4233" t="s">
        <v>3157</v>
      </c>
      <c r="L4233" t="s">
        <v>3245</v>
      </c>
      <c r="M4233" t="s">
        <v>549</v>
      </c>
      <c r="N4233" t="s">
        <v>550</v>
      </c>
      <c r="O4233" t="s">
        <v>616</v>
      </c>
      <c r="P4233" t="s">
        <v>626</v>
      </c>
      <c r="Q4233" t="s">
        <v>3366</v>
      </c>
    </row>
    <row r="4234" spans="1:17">
      <c r="A4234" t="s">
        <v>26152</v>
      </c>
      <c r="B4234" t="s">
        <v>26153</v>
      </c>
      <c r="C4234" t="s">
        <v>27109</v>
      </c>
      <c r="D4234" s="4">
        <v>45793.083240740743</v>
      </c>
      <c r="E4234" s="4">
        <v>45793.4375</v>
      </c>
      <c r="F4234" s="4">
        <v>45793.454861111109</v>
      </c>
      <c r="G4234" s="4"/>
      <c r="H4234" t="s">
        <v>3155</v>
      </c>
      <c r="I4234" t="s">
        <v>3291</v>
      </c>
      <c r="J4234">
        <v>0</v>
      </c>
      <c r="K4234" t="s">
        <v>3157</v>
      </c>
      <c r="L4234" t="s">
        <v>3593</v>
      </c>
      <c r="M4234" t="s">
        <v>549</v>
      </c>
      <c r="N4234" t="s">
        <v>550</v>
      </c>
      <c r="O4234" t="s">
        <v>616</v>
      </c>
      <c r="P4234" t="s">
        <v>314</v>
      </c>
      <c r="Q4234" t="s">
        <v>322</v>
      </c>
    </row>
    <row r="4235" spans="1:17">
      <c r="A4235" t="s">
        <v>27110</v>
      </c>
      <c r="B4235" t="s">
        <v>27111</v>
      </c>
      <c r="C4235" t="s">
        <v>27112</v>
      </c>
      <c r="D4235" s="4">
        <v>45793.076284722221</v>
      </c>
      <c r="E4235" s="4">
        <v>45793.708333333336</v>
      </c>
      <c r="F4235" s="4">
        <v>45793.746527777781</v>
      </c>
      <c r="G4235" s="4"/>
      <c r="H4235" t="s">
        <v>3155</v>
      </c>
      <c r="I4235" t="s">
        <v>3673</v>
      </c>
      <c r="J4235">
        <v>0</v>
      </c>
      <c r="K4235" t="s">
        <v>3194</v>
      </c>
      <c r="L4235" t="s">
        <v>3593</v>
      </c>
      <c r="M4235" t="s">
        <v>549</v>
      </c>
      <c r="N4235" t="s">
        <v>559</v>
      </c>
      <c r="O4235" t="s">
        <v>504</v>
      </c>
      <c r="P4235" t="s">
        <v>325</v>
      </c>
      <c r="Q4235" t="s">
        <v>342</v>
      </c>
    </row>
    <row r="4236" spans="1:17">
      <c r="A4236" t="s">
        <v>27110</v>
      </c>
      <c r="B4236" t="s">
        <v>27113</v>
      </c>
      <c r="C4236" t="s">
        <v>27114</v>
      </c>
      <c r="D4236" s="4">
        <v>45793.075462962966</v>
      </c>
      <c r="E4236" s="4">
        <v>45793.708333333336</v>
      </c>
      <c r="F4236" s="4">
        <v>45793.725694444445</v>
      </c>
      <c r="G4236" s="4"/>
      <c r="H4236" t="s">
        <v>3155</v>
      </c>
      <c r="I4236" t="s">
        <v>3175</v>
      </c>
      <c r="J4236">
        <v>1001</v>
      </c>
      <c r="K4236" t="s">
        <v>3194</v>
      </c>
      <c r="L4236" t="s">
        <v>3593</v>
      </c>
      <c r="M4236" t="s">
        <v>549</v>
      </c>
      <c r="N4236" t="s">
        <v>559</v>
      </c>
      <c r="O4236" t="s">
        <v>504</v>
      </c>
      <c r="P4236" t="s">
        <v>325</v>
      </c>
      <c r="Q4236" t="s">
        <v>342</v>
      </c>
    </row>
    <row r="4237" spans="1:17">
      <c r="A4237" t="s">
        <v>27115</v>
      </c>
      <c r="B4237" t="s">
        <v>27116</v>
      </c>
      <c r="C4237" t="s">
        <v>27117</v>
      </c>
      <c r="D4237" s="4">
        <v>45793.072025462963</v>
      </c>
      <c r="E4237" s="4">
        <v>45793.6875</v>
      </c>
      <c r="F4237" s="4">
        <v>45793.704861111109</v>
      </c>
      <c r="G4237" s="4"/>
      <c r="H4237" t="s">
        <v>3155</v>
      </c>
      <c r="I4237" t="s">
        <v>3184</v>
      </c>
      <c r="J4237">
        <v>1</v>
      </c>
      <c r="K4237" t="s">
        <v>3227</v>
      </c>
      <c r="L4237" t="s">
        <v>3593</v>
      </c>
      <c r="M4237" t="s">
        <v>549</v>
      </c>
      <c r="N4237" t="s">
        <v>550</v>
      </c>
      <c r="O4237" t="s">
        <v>616</v>
      </c>
      <c r="P4237" t="s">
        <v>314</v>
      </c>
      <c r="Q4237" t="s">
        <v>319</v>
      </c>
    </row>
    <row r="4238" spans="1:17">
      <c r="A4238" t="s">
        <v>27118</v>
      </c>
      <c r="B4238" t="s">
        <v>27119</v>
      </c>
      <c r="C4238" t="s">
        <v>27120</v>
      </c>
      <c r="D4238" s="4">
        <v>45793.058599537035</v>
      </c>
      <c r="E4238" s="4">
        <v>45796.395833333336</v>
      </c>
      <c r="F4238" s="4">
        <v>45796.413194444445</v>
      </c>
      <c r="G4238" s="4"/>
      <c r="H4238" t="s">
        <v>3155</v>
      </c>
      <c r="I4238" t="s">
        <v>3184</v>
      </c>
      <c r="J4238">
        <v>0</v>
      </c>
      <c r="K4238" t="s">
        <v>3157</v>
      </c>
      <c r="L4238" t="s">
        <v>3245</v>
      </c>
      <c r="M4238" t="s">
        <v>549</v>
      </c>
      <c r="N4238" t="s">
        <v>550</v>
      </c>
      <c r="O4238" t="s">
        <v>616</v>
      </c>
      <c r="P4238" t="s">
        <v>314</v>
      </c>
      <c r="Q4238" t="s">
        <v>322</v>
      </c>
    </row>
    <row r="4239" spans="1:17">
      <c r="A4239" t="s">
        <v>25617</v>
      </c>
      <c r="B4239" t="s">
        <v>27121</v>
      </c>
      <c r="C4239" t="s">
        <v>27122</v>
      </c>
      <c r="D4239" s="4">
        <v>45793.037546296298</v>
      </c>
      <c r="E4239" s="4">
        <v>45795.708333333336</v>
      </c>
      <c r="F4239" s="4">
        <v>45795.725694444445</v>
      </c>
      <c r="G4239" s="4">
        <v>45795.709687499999</v>
      </c>
      <c r="H4239" t="s">
        <v>3155</v>
      </c>
      <c r="I4239" t="s">
        <v>3171</v>
      </c>
      <c r="J4239">
        <v>1001</v>
      </c>
      <c r="K4239" t="s">
        <v>3157</v>
      </c>
      <c r="L4239" t="s">
        <v>3564</v>
      </c>
      <c r="M4239" t="s">
        <v>549</v>
      </c>
      <c r="N4239" t="s">
        <v>550</v>
      </c>
      <c r="O4239" t="s">
        <v>551</v>
      </c>
      <c r="P4239" t="s">
        <v>141</v>
      </c>
      <c r="Q4239" t="s">
        <v>236</v>
      </c>
    </row>
    <row r="4240" spans="1:17">
      <c r="A4240" t="s">
        <v>24691</v>
      </c>
      <c r="B4240" t="s">
        <v>24692</v>
      </c>
      <c r="C4240" t="s">
        <v>27123</v>
      </c>
      <c r="D4240" s="4">
        <v>45793.035868055558</v>
      </c>
      <c r="E4240" s="4">
        <v>45794.416666666664</v>
      </c>
      <c r="F4240" s="4">
        <v>45794.434027777781</v>
      </c>
      <c r="G4240" s="4"/>
      <c r="H4240" t="s">
        <v>3155</v>
      </c>
      <c r="I4240" t="s">
        <v>3171</v>
      </c>
      <c r="J4240">
        <v>0</v>
      </c>
      <c r="K4240" t="s">
        <v>3157</v>
      </c>
      <c r="L4240" t="s">
        <v>3245</v>
      </c>
      <c r="M4240" t="s">
        <v>549</v>
      </c>
      <c r="N4240" t="s">
        <v>550</v>
      </c>
      <c r="O4240" t="s">
        <v>551</v>
      </c>
      <c r="P4240" t="s">
        <v>149</v>
      </c>
      <c r="Q4240" t="s">
        <v>205</v>
      </c>
    </row>
    <row r="4241" spans="1:17">
      <c r="A4241" t="s">
        <v>27124</v>
      </c>
      <c r="B4241" t="s">
        <v>27125</v>
      </c>
      <c r="C4241" t="s">
        <v>27126</v>
      </c>
      <c r="D4241" s="4">
        <v>45793.034432870372</v>
      </c>
      <c r="E4241" s="4">
        <v>45795.333333333336</v>
      </c>
      <c r="F4241" s="4">
        <v>45795.350694444445</v>
      </c>
      <c r="G4241" s="4"/>
      <c r="H4241" t="s">
        <v>3155</v>
      </c>
      <c r="I4241" t="s">
        <v>3171</v>
      </c>
      <c r="J4241">
        <v>0</v>
      </c>
      <c r="K4241" t="s">
        <v>3157</v>
      </c>
      <c r="L4241" t="s">
        <v>3245</v>
      </c>
      <c r="M4241" t="s">
        <v>549</v>
      </c>
      <c r="N4241" t="s">
        <v>550</v>
      </c>
      <c r="O4241" t="s">
        <v>136</v>
      </c>
      <c r="P4241" t="s">
        <v>143</v>
      </c>
      <c r="Q4241" t="s">
        <v>310</v>
      </c>
    </row>
    <row r="4242" spans="1:17">
      <c r="A4242" t="s">
        <v>27127</v>
      </c>
      <c r="B4242" t="s">
        <v>27128</v>
      </c>
      <c r="C4242" t="s">
        <v>27129</v>
      </c>
      <c r="D4242" s="4">
        <v>45793.026273148149</v>
      </c>
      <c r="E4242" s="4">
        <v>45793.395833333336</v>
      </c>
      <c r="F4242" s="4">
        <v>45793.413194444445</v>
      </c>
      <c r="G4242" s="4"/>
      <c r="H4242" t="s">
        <v>3155</v>
      </c>
      <c r="I4242" t="s">
        <v>3291</v>
      </c>
      <c r="J4242">
        <v>0</v>
      </c>
      <c r="K4242" t="s">
        <v>3194</v>
      </c>
      <c r="L4242" t="s">
        <v>3593</v>
      </c>
      <c r="M4242" t="s">
        <v>549</v>
      </c>
      <c r="N4242" t="s">
        <v>550</v>
      </c>
      <c r="O4242" t="s">
        <v>136</v>
      </c>
      <c r="P4242" t="s">
        <v>143</v>
      </c>
      <c r="Q4242" t="s">
        <v>310</v>
      </c>
    </row>
    <row r="4243" spans="1:17">
      <c r="A4243" t="s">
        <v>27130</v>
      </c>
      <c r="B4243" t="s">
        <v>27131</v>
      </c>
      <c r="C4243" t="s">
        <v>27132</v>
      </c>
      <c r="D4243" s="4">
        <v>45793.011643518519</v>
      </c>
      <c r="E4243" s="4">
        <v>45793.520833333336</v>
      </c>
      <c r="F4243" s="4">
        <v>45793.559027777781</v>
      </c>
      <c r="G4243" s="4"/>
      <c r="H4243" t="s">
        <v>3155</v>
      </c>
      <c r="I4243" t="s">
        <v>3209</v>
      </c>
      <c r="J4243">
        <v>0</v>
      </c>
      <c r="K4243" t="s">
        <v>3157</v>
      </c>
      <c r="L4243" t="s">
        <v>3593</v>
      </c>
      <c r="M4243" t="s">
        <v>549</v>
      </c>
      <c r="N4243" t="s">
        <v>559</v>
      </c>
      <c r="O4243" t="s">
        <v>469</v>
      </c>
      <c r="P4243" t="s">
        <v>189</v>
      </c>
      <c r="Q4243" t="s">
        <v>190</v>
      </c>
    </row>
    <row r="4244" spans="1:17">
      <c r="A4244" t="s">
        <v>27130</v>
      </c>
      <c r="B4244" t="s">
        <v>27133</v>
      </c>
      <c r="C4244" t="s">
        <v>27134</v>
      </c>
      <c r="D4244" s="4">
        <v>45793.010266203702</v>
      </c>
      <c r="E4244" s="4">
        <v>45793.583333333336</v>
      </c>
      <c r="F4244" s="4">
        <v>45793.600694444445</v>
      </c>
      <c r="G4244" s="4"/>
      <c r="H4244" t="s">
        <v>3155</v>
      </c>
      <c r="I4244" t="s">
        <v>3291</v>
      </c>
      <c r="J4244">
        <v>0</v>
      </c>
      <c r="K4244" t="s">
        <v>3157</v>
      </c>
      <c r="L4244" t="s">
        <v>3593</v>
      </c>
      <c r="M4244" t="s">
        <v>549</v>
      </c>
      <c r="N4244" t="s">
        <v>550</v>
      </c>
      <c r="O4244" t="s">
        <v>551</v>
      </c>
      <c r="P4244" t="s">
        <v>141</v>
      </c>
      <c r="Q4244" t="s">
        <v>231</v>
      </c>
    </row>
    <row r="4245" spans="1:17">
      <c r="A4245" t="s">
        <v>26935</v>
      </c>
      <c r="B4245" t="s">
        <v>27010</v>
      </c>
      <c r="C4245" t="s">
        <v>27135</v>
      </c>
      <c r="D4245" s="4">
        <v>45793.005046296297</v>
      </c>
      <c r="E4245" s="4">
        <v>45795.416666666664</v>
      </c>
      <c r="F4245" s="4">
        <v>45795.454861111109</v>
      </c>
      <c r="G4245" s="4"/>
      <c r="H4245" t="s">
        <v>3155</v>
      </c>
      <c r="I4245" t="s">
        <v>3156</v>
      </c>
      <c r="J4245">
        <v>0</v>
      </c>
      <c r="K4245" t="s">
        <v>3227</v>
      </c>
      <c r="L4245" t="s">
        <v>3245</v>
      </c>
      <c r="M4245" t="s">
        <v>549</v>
      </c>
      <c r="N4245" t="s">
        <v>559</v>
      </c>
      <c r="O4245" t="s">
        <v>469</v>
      </c>
      <c r="P4245" t="s">
        <v>189</v>
      </c>
      <c r="Q4245" t="s">
        <v>190</v>
      </c>
    </row>
    <row r="4246" spans="1:17">
      <c r="A4246" t="s">
        <v>27136</v>
      </c>
      <c r="B4246" t="s">
        <v>27137</v>
      </c>
      <c r="C4246" t="s">
        <v>27138</v>
      </c>
      <c r="D4246" s="4">
        <v>45792.996087962965</v>
      </c>
      <c r="E4246" s="4">
        <v>45801.5</v>
      </c>
      <c r="F4246" s="4">
        <v>45801.538194444445</v>
      </c>
      <c r="G4246" s="4">
        <v>45801.495092592595</v>
      </c>
      <c r="H4246" t="s">
        <v>3155</v>
      </c>
      <c r="I4246" t="s">
        <v>3673</v>
      </c>
      <c r="J4246">
        <v>0</v>
      </c>
      <c r="K4246" t="s">
        <v>3194</v>
      </c>
      <c r="L4246" t="s">
        <v>3564</v>
      </c>
      <c r="M4246" t="s">
        <v>549</v>
      </c>
      <c r="N4246" t="s">
        <v>559</v>
      </c>
      <c r="O4246" t="s">
        <v>504</v>
      </c>
      <c r="P4246" t="s">
        <v>325</v>
      </c>
      <c r="Q4246" t="s">
        <v>327</v>
      </c>
    </row>
    <row r="4247" spans="1:17">
      <c r="A4247" t="s">
        <v>24428</v>
      </c>
      <c r="B4247" t="s">
        <v>24429</v>
      </c>
      <c r="C4247" t="s">
        <v>27139</v>
      </c>
      <c r="D4247" s="4">
        <v>45792.984537037039</v>
      </c>
      <c r="E4247" s="4">
        <v>45797.645833333336</v>
      </c>
      <c r="F4247" s="4">
        <v>45797.684027777781</v>
      </c>
      <c r="G4247" s="4"/>
      <c r="H4247" t="s">
        <v>3155</v>
      </c>
      <c r="I4247" t="s">
        <v>3673</v>
      </c>
      <c r="J4247">
        <v>0</v>
      </c>
      <c r="K4247" t="s">
        <v>3194</v>
      </c>
      <c r="L4247" t="s">
        <v>3245</v>
      </c>
      <c r="M4247" t="s">
        <v>549</v>
      </c>
      <c r="N4247" t="s">
        <v>559</v>
      </c>
      <c r="O4247" t="s">
        <v>504</v>
      </c>
      <c r="P4247" t="s">
        <v>325</v>
      </c>
      <c r="Q4247" t="s">
        <v>330</v>
      </c>
    </row>
    <row r="4248" spans="1:17">
      <c r="A4248" t="s">
        <v>27140</v>
      </c>
      <c r="B4248" t="s">
        <v>27141</v>
      </c>
      <c r="C4248" t="s">
        <v>27142</v>
      </c>
      <c r="D4248" s="4">
        <v>45792.983275462961</v>
      </c>
      <c r="E4248" s="4">
        <v>45801.6875</v>
      </c>
      <c r="F4248" s="4">
        <v>45801.725694444445</v>
      </c>
      <c r="G4248" s="4"/>
      <c r="H4248" t="s">
        <v>3155</v>
      </c>
      <c r="I4248" t="s">
        <v>3156</v>
      </c>
      <c r="J4248">
        <v>0</v>
      </c>
      <c r="K4248" t="s">
        <v>3157</v>
      </c>
      <c r="L4248" t="s">
        <v>3593</v>
      </c>
      <c r="M4248" t="s">
        <v>549</v>
      </c>
      <c r="N4248" t="s">
        <v>550</v>
      </c>
      <c r="O4248" t="s">
        <v>136</v>
      </c>
      <c r="P4248" t="s">
        <v>143</v>
      </c>
      <c r="Q4248" t="s">
        <v>301</v>
      </c>
    </row>
    <row r="4249" spans="1:17">
      <c r="A4249" t="s">
        <v>27143</v>
      </c>
      <c r="B4249" t="s">
        <v>27144</v>
      </c>
      <c r="C4249" t="s">
        <v>27145</v>
      </c>
      <c r="D4249" s="4">
        <v>45792.981087962966</v>
      </c>
      <c r="E4249" s="4">
        <v>45802.583333333336</v>
      </c>
      <c r="F4249" s="4">
        <v>45802.600694444445</v>
      </c>
      <c r="G4249" s="4"/>
      <c r="H4249" t="s">
        <v>3155</v>
      </c>
      <c r="I4249" t="s">
        <v>3171</v>
      </c>
      <c r="J4249">
        <v>1001</v>
      </c>
      <c r="K4249" t="s">
        <v>3157</v>
      </c>
      <c r="L4249" t="s">
        <v>3593</v>
      </c>
      <c r="M4249" t="s">
        <v>549</v>
      </c>
      <c r="N4249" t="s">
        <v>559</v>
      </c>
      <c r="O4249" t="s">
        <v>504</v>
      </c>
      <c r="P4249" t="s">
        <v>325</v>
      </c>
      <c r="Q4249" t="s">
        <v>333</v>
      </c>
    </row>
    <row r="4250" spans="1:17">
      <c r="A4250" t="s">
        <v>8536</v>
      </c>
      <c r="B4250" t="s">
        <v>27146</v>
      </c>
      <c r="C4250" t="s">
        <v>27147</v>
      </c>
      <c r="D4250" s="4">
        <v>45792.980636574073</v>
      </c>
      <c r="E4250" s="4">
        <v>45794.3125</v>
      </c>
      <c r="F4250" s="4">
        <v>45794.329861111109</v>
      </c>
      <c r="G4250" s="4">
        <v>45794.309062499997</v>
      </c>
      <c r="H4250" t="s">
        <v>3155</v>
      </c>
      <c r="I4250" t="s">
        <v>3162</v>
      </c>
      <c r="J4250">
        <v>0</v>
      </c>
      <c r="K4250" t="s">
        <v>3198</v>
      </c>
      <c r="L4250" t="s">
        <v>3564</v>
      </c>
      <c r="M4250" t="s">
        <v>549</v>
      </c>
      <c r="N4250" t="s">
        <v>550</v>
      </c>
      <c r="O4250" t="s">
        <v>1923</v>
      </c>
      <c r="P4250" t="s">
        <v>1924</v>
      </c>
      <c r="Q4250" t="s">
        <v>3164</v>
      </c>
    </row>
    <row r="4251" spans="1:17">
      <c r="A4251" t="s">
        <v>27148</v>
      </c>
      <c r="B4251" t="s">
        <v>27149</v>
      </c>
      <c r="C4251" t="s">
        <v>27150</v>
      </c>
      <c r="D4251" s="4">
        <v>45792.977893518517</v>
      </c>
      <c r="E4251" s="4">
        <v>45794</v>
      </c>
      <c r="F4251" s="4">
        <v>45794.017361111109</v>
      </c>
      <c r="G4251" s="4"/>
      <c r="H4251" t="s">
        <v>3155</v>
      </c>
      <c r="I4251" t="s">
        <v>3171</v>
      </c>
      <c r="J4251">
        <v>0</v>
      </c>
      <c r="K4251" t="s">
        <v>3157</v>
      </c>
      <c r="L4251" t="s">
        <v>3245</v>
      </c>
      <c r="M4251" t="s">
        <v>549</v>
      </c>
      <c r="N4251" t="s">
        <v>550</v>
      </c>
      <c r="O4251" t="s">
        <v>136</v>
      </c>
      <c r="P4251" t="s">
        <v>283</v>
      </c>
      <c r="Q4251" t="s">
        <v>289</v>
      </c>
    </row>
    <row r="4252" spans="1:17">
      <c r="A4252" t="s">
        <v>27151</v>
      </c>
      <c r="B4252" t="s">
        <v>27152</v>
      </c>
      <c r="C4252" t="s">
        <v>27153</v>
      </c>
      <c r="D4252" s="4">
        <v>45792.974027777775</v>
      </c>
      <c r="E4252" s="4">
        <v>45794.770833333336</v>
      </c>
      <c r="F4252" s="4">
        <v>45794.809027777781</v>
      </c>
      <c r="G4252" s="4"/>
      <c r="H4252" t="s">
        <v>3155</v>
      </c>
      <c r="I4252" t="s">
        <v>3156</v>
      </c>
      <c r="J4252">
        <v>0</v>
      </c>
      <c r="K4252" t="s">
        <v>3157</v>
      </c>
      <c r="L4252" t="s">
        <v>3593</v>
      </c>
      <c r="M4252" t="s">
        <v>549</v>
      </c>
      <c r="N4252" t="s">
        <v>550</v>
      </c>
      <c r="O4252" t="s">
        <v>136</v>
      </c>
      <c r="P4252" t="s">
        <v>143</v>
      </c>
      <c r="Q4252" t="s">
        <v>297</v>
      </c>
    </row>
    <row r="4253" spans="1:17">
      <c r="A4253" t="s">
        <v>27154</v>
      </c>
      <c r="B4253" t="s">
        <v>27155</v>
      </c>
      <c r="C4253" t="s">
        <v>27156</v>
      </c>
      <c r="D4253" s="4">
        <v>45792.971701388888</v>
      </c>
      <c r="E4253" s="4">
        <v>45794.479166666664</v>
      </c>
      <c r="F4253" s="4">
        <v>45794.496527777781</v>
      </c>
      <c r="G4253" s="4">
        <v>45794.476967592593</v>
      </c>
      <c r="H4253" t="s">
        <v>3155</v>
      </c>
      <c r="I4253" t="s">
        <v>3175</v>
      </c>
      <c r="J4253">
        <v>1001</v>
      </c>
      <c r="K4253" t="s">
        <v>3194</v>
      </c>
      <c r="L4253" t="s">
        <v>3564</v>
      </c>
      <c r="M4253" t="s">
        <v>549</v>
      </c>
      <c r="N4253" t="s">
        <v>550</v>
      </c>
      <c r="O4253" t="s">
        <v>551</v>
      </c>
      <c r="P4253" t="s">
        <v>141</v>
      </c>
      <c r="Q4253" t="s">
        <v>231</v>
      </c>
    </row>
    <row r="4254" spans="1:17">
      <c r="A4254" t="s">
        <v>25606</v>
      </c>
      <c r="B4254" t="s">
        <v>25607</v>
      </c>
      <c r="C4254" t="s">
        <v>27157</v>
      </c>
      <c r="D4254" s="4">
        <v>45792.970381944448</v>
      </c>
      <c r="E4254" s="4">
        <v>45795.291666666664</v>
      </c>
      <c r="F4254" s="4">
        <v>45795.309027777781</v>
      </c>
      <c r="G4254" s="4"/>
      <c r="H4254" t="s">
        <v>3155</v>
      </c>
      <c r="I4254" t="s">
        <v>3162</v>
      </c>
      <c r="J4254">
        <v>0</v>
      </c>
      <c r="K4254" t="s">
        <v>3252</v>
      </c>
      <c r="L4254" t="s">
        <v>3245</v>
      </c>
      <c r="M4254" t="s">
        <v>549</v>
      </c>
      <c r="N4254" t="s">
        <v>550</v>
      </c>
      <c r="O4254" t="s">
        <v>1923</v>
      </c>
      <c r="P4254" t="s">
        <v>1924</v>
      </c>
      <c r="Q4254" t="s">
        <v>3164</v>
      </c>
    </row>
    <row r="4255" spans="1:17">
      <c r="A4255" t="s">
        <v>27158</v>
      </c>
      <c r="B4255" t="s">
        <v>27159</v>
      </c>
      <c r="C4255" t="s">
        <v>27160</v>
      </c>
      <c r="D4255" s="4">
        <v>45792.964189814818</v>
      </c>
      <c r="E4255" s="4">
        <v>45804.291666666664</v>
      </c>
      <c r="F4255" s="4">
        <v>45804.309027777781</v>
      </c>
      <c r="G4255" s="4"/>
      <c r="H4255" t="s">
        <v>3155</v>
      </c>
      <c r="I4255" t="s">
        <v>3222</v>
      </c>
      <c r="J4255">
        <v>1</v>
      </c>
      <c r="K4255" t="s">
        <v>3223</v>
      </c>
      <c r="L4255" t="s">
        <v>3245</v>
      </c>
      <c r="M4255" t="s">
        <v>549</v>
      </c>
      <c r="N4255" t="s">
        <v>550</v>
      </c>
      <c r="O4255" t="s">
        <v>136</v>
      </c>
      <c r="P4255" t="s">
        <v>283</v>
      </c>
      <c r="Q4255" t="s">
        <v>284</v>
      </c>
    </row>
    <row r="4256" spans="1:17">
      <c r="A4256" t="s">
        <v>27161</v>
      </c>
      <c r="B4256" t="s">
        <v>27162</v>
      </c>
      <c r="C4256" t="s">
        <v>27163</v>
      </c>
      <c r="D4256" s="4">
        <v>45792.963726851849</v>
      </c>
      <c r="E4256" s="4">
        <v>45799.8125</v>
      </c>
      <c r="F4256" s="4">
        <v>45799.829861111109</v>
      </c>
      <c r="G4256" s="4"/>
      <c r="H4256" t="s">
        <v>3155</v>
      </c>
      <c r="I4256" t="s">
        <v>3175</v>
      </c>
      <c r="J4256">
        <v>0</v>
      </c>
      <c r="K4256" t="s">
        <v>3157</v>
      </c>
      <c r="L4256" t="s">
        <v>3245</v>
      </c>
      <c r="M4256" t="s">
        <v>549</v>
      </c>
      <c r="N4256" t="s">
        <v>559</v>
      </c>
      <c r="O4256" t="s">
        <v>504</v>
      </c>
      <c r="P4256" t="s">
        <v>325</v>
      </c>
      <c r="Q4256" t="s">
        <v>329</v>
      </c>
    </row>
    <row r="4257" spans="1:17">
      <c r="A4257" t="s">
        <v>27164</v>
      </c>
      <c r="B4257" t="s">
        <v>27165</v>
      </c>
      <c r="C4257" t="s">
        <v>27166</v>
      </c>
      <c r="D4257" s="4">
        <v>45792.962847222225</v>
      </c>
      <c r="E4257" s="4">
        <v>45802.625</v>
      </c>
      <c r="F4257" s="4">
        <v>45802.642361111109</v>
      </c>
      <c r="G4257" s="4"/>
      <c r="H4257" t="s">
        <v>3155</v>
      </c>
      <c r="I4257" t="s">
        <v>3171</v>
      </c>
      <c r="J4257">
        <v>0</v>
      </c>
      <c r="K4257" t="s">
        <v>3157</v>
      </c>
      <c r="L4257" t="s">
        <v>3593</v>
      </c>
      <c r="M4257" t="s">
        <v>549</v>
      </c>
      <c r="N4257" t="s">
        <v>559</v>
      </c>
      <c r="O4257" t="s">
        <v>504</v>
      </c>
      <c r="P4257" t="s">
        <v>325</v>
      </c>
      <c r="Q4257" t="s">
        <v>332</v>
      </c>
    </row>
    <row r="4258" spans="1:17">
      <c r="A4258" t="s">
        <v>5912</v>
      </c>
      <c r="B4258" t="s">
        <v>5913</v>
      </c>
      <c r="C4258" t="s">
        <v>27167</v>
      </c>
      <c r="D4258" s="4">
        <v>45792.958749999998</v>
      </c>
      <c r="E4258" s="4">
        <v>45793.3125</v>
      </c>
      <c r="F4258" s="4">
        <v>45793.329861111109</v>
      </c>
      <c r="G4258" s="4"/>
      <c r="H4258" t="s">
        <v>3155</v>
      </c>
      <c r="I4258" t="s">
        <v>3175</v>
      </c>
      <c r="J4258">
        <v>0</v>
      </c>
      <c r="K4258" t="s">
        <v>3157</v>
      </c>
      <c r="L4258" t="s">
        <v>3245</v>
      </c>
      <c r="M4258" t="s">
        <v>549</v>
      </c>
      <c r="N4258" t="s">
        <v>550</v>
      </c>
      <c r="O4258" t="s">
        <v>136</v>
      </c>
      <c r="P4258" t="s">
        <v>283</v>
      </c>
      <c r="Q4258" t="s">
        <v>284</v>
      </c>
    </row>
    <row r="4259" spans="1:17">
      <c r="A4259" t="s">
        <v>27168</v>
      </c>
      <c r="B4259" t="s">
        <v>27169</v>
      </c>
      <c r="C4259" t="s">
        <v>27170</v>
      </c>
      <c r="D4259" s="4">
        <v>45792.958182870374</v>
      </c>
      <c r="E4259" s="4">
        <v>45802.395833333336</v>
      </c>
      <c r="F4259" s="4">
        <v>45802.413194444445</v>
      </c>
      <c r="G4259" s="4"/>
      <c r="H4259" t="s">
        <v>3155</v>
      </c>
      <c r="I4259" t="s">
        <v>3175</v>
      </c>
      <c r="J4259">
        <v>0</v>
      </c>
      <c r="K4259" t="s">
        <v>3194</v>
      </c>
      <c r="L4259" t="s">
        <v>3593</v>
      </c>
      <c r="M4259" t="s">
        <v>549</v>
      </c>
      <c r="N4259" t="s">
        <v>559</v>
      </c>
      <c r="O4259" t="s">
        <v>504</v>
      </c>
      <c r="P4259" t="s">
        <v>325</v>
      </c>
      <c r="Q4259" t="s">
        <v>326</v>
      </c>
    </row>
    <row r="4260" spans="1:17">
      <c r="A4260" t="s">
        <v>27171</v>
      </c>
      <c r="B4260" t="s">
        <v>27172</v>
      </c>
      <c r="C4260" t="s">
        <v>27173</v>
      </c>
      <c r="D4260" s="4">
        <v>45792.957372685189</v>
      </c>
      <c r="E4260" s="4">
        <v>45794.458333333336</v>
      </c>
      <c r="F4260" s="4">
        <v>45794.496527777781</v>
      </c>
      <c r="G4260" s="4">
        <v>45794.451342592591</v>
      </c>
      <c r="H4260" t="s">
        <v>3155</v>
      </c>
      <c r="I4260" t="s">
        <v>3673</v>
      </c>
      <c r="J4260">
        <v>0</v>
      </c>
      <c r="K4260" t="s">
        <v>3157</v>
      </c>
      <c r="L4260" t="s">
        <v>3564</v>
      </c>
      <c r="M4260" t="s">
        <v>549</v>
      </c>
      <c r="N4260" t="s">
        <v>559</v>
      </c>
      <c r="O4260" t="s">
        <v>504</v>
      </c>
      <c r="P4260" t="s">
        <v>325</v>
      </c>
      <c r="Q4260" t="s">
        <v>338</v>
      </c>
    </row>
    <row r="4261" spans="1:17">
      <c r="A4261" t="s">
        <v>26389</v>
      </c>
      <c r="B4261" t="s">
        <v>26390</v>
      </c>
      <c r="C4261" t="s">
        <v>27174</v>
      </c>
      <c r="D4261" s="4">
        <v>45792.957361111112</v>
      </c>
      <c r="E4261" s="4">
        <v>45794.666666666664</v>
      </c>
      <c r="F4261" s="4">
        <v>45794.684027777781</v>
      </c>
      <c r="G4261" s="4"/>
      <c r="H4261" t="s">
        <v>3155</v>
      </c>
      <c r="I4261" t="s">
        <v>3171</v>
      </c>
      <c r="J4261">
        <v>0</v>
      </c>
      <c r="K4261" t="s">
        <v>3157</v>
      </c>
      <c r="L4261" t="s">
        <v>3245</v>
      </c>
      <c r="M4261" t="s">
        <v>549</v>
      </c>
      <c r="N4261" t="s">
        <v>550</v>
      </c>
      <c r="O4261" t="s">
        <v>136</v>
      </c>
      <c r="P4261" t="s">
        <v>143</v>
      </c>
      <c r="Q4261" t="s">
        <v>311</v>
      </c>
    </row>
    <row r="4262" spans="1:17">
      <c r="A4262" t="s">
        <v>27175</v>
      </c>
      <c r="B4262" t="s">
        <v>27176</v>
      </c>
      <c r="C4262" t="s">
        <v>27177</v>
      </c>
      <c r="D4262" s="4">
        <v>45792.956469907411</v>
      </c>
      <c r="E4262" s="4">
        <v>45801.416666666664</v>
      </c>
      <c r="F4262" s="4">
        <v>45801.434027777781</v>
      </c>
      <c r="G4262" s="4"/>
      <c r="H4262" t="s">
        <v>3155</v>
      </c>
      <c r="I4262" t="s">
        <v>3171</v>
      </c>
      <c r="J4262">
        <v>0</v>
      </c>
      <c r="K4262" t="s">
        <v>3157</v>
      </c>
      <c r="L4262" t="s">
        <v>3593</v>
      </c>
      <c r="M4262" t="s">
        <v>549</v>
      </c>
      <c r="N4262" t="s">
        <v>559</v>
      </c>
      <c r="O4262" t="s">
        <v>504</v>
      </c>
      <c r="P4262" t="s">
        <v>325</v>
      </c>
      <c r="Q4262" t="s">
        <v>331</v>
      </c>
    </row>
    <row r="4263" spans="1:17">
      <c r="A4263" t="s">
        <v>27178</v>
      </c>
      <c r="B4263" t="s">
        <v>27179</v>
      </c>
      <c r="C4263" t="s">
        <v>27180</v>
      </c>
      <c r="D4263" s="4">
        <v>45792.956006944441</v>
      </c>
      <c r="E4263" s="4">
        <v>45796.75</v>
      </c>
      <c r="F4263" s="4">
        <v>45796.788194444445</v>
      </c>
      <c r="G4263" s="4">
        <v>45796.749606481484</v>
      </c>
      <c r="H4263" t="s">
        <v>3155</v>
      </c>
      <c r="I4263" t="s">
        <v>3240</v>
      </c>
      <c r="J4263">
        <v>1002</v>
      </c>
      <c r="K4263" t="s">
        <v>3157</v>
      </c>
      <c r="L4263" t="s">
        <v>3564</v>
      </c>
      <c r="M4263" t="s">
        <v>549</v>
      </c>
      <c r="N4263" t="s">
        <v>550</v>
      </c>
      <c r="O4263" t="s">
        <v>551</v>
      </c>
      <c r="P4263" t="s">
        <v>141</v>
      </c>
      <c r="Q4263" t="s">
        <v>231</v>
      </c>
    </row>
    <row r="4264" spans="1:17">
      <c r="A4264" t="s">
        <v>27181</v>
      </c>
      <c r="B4264" t="s">
        <v>27182</v>
      </c>
      <c r="C4264" t="s">
        <v>27183</v>
      </c>
      <c r="D4264" s="4">
        <v>45792.955775462964</v>
      </c>
      <c r="E4264" s="4">
        <v>45794.416666666664</v>
      </c>
      <c r="F4264" s="4">
        <v>45794.434027777781</v>
      </c>
      <c r="G4264" s="4">
        <v>45794.420578703706</v>
      </c>
      <c r="H4264" t="s">
        <v>3155</v>
      </c>
      <c r="I4264" t="s">
        <v>3175</v>
      </c>
      <c r="J4264">
        <v>0</v>
      </c>
      <c r="K4264" t="s">
        <v>3157</v>
      </c>
      <c r="L4264" t="s">
        <v>3564</v>
      </c>
      <c r="M4264" t="s">
        <v>549</v>
      </c>
      <c r="N4264" t="s">
        <v>559</v>
      </c>
      <c r="O4264" t="s">
        <v>504</v>
      </c>
      <c r="P4264" t="s">
        <v>325</v>
      </c>
      <c r="Q4264" t="s">
        <v>344</v>
      </c>
    </row>
    <row r="4265" spans="1:17">
      <c r="A4265" t="s">
        <v>25270</v>
      </c>
      <c r="B4265" t="s">
        <v>25271</v>
      </c>
      <c r="C4265" t="s">
        <v>27184</v>
      </c>
      <c r="D4265" s="4">
        <v>45792.954456018517</v>
      </c>
      <c r="E4265" s="4">
        <v>45795.583333333336</v>
      </c>
      <c r="F4265" s="4">
        <v>45795.600694444445</v>
      </c>
      <c r="G4265" s="4"/>
      <c r="H4265" t="s">
        <v>3155</v>
      </c>
      <c r="I4265" t="s">
        <v>3175</v>
      </c>
      <c r="J4265">
        <v>0</v>
      </c>
      <c r="K4265" t="s">
        <v>3194</v>
      </c>
      <c r="L4265" t="s">
        <v>3245</v>
      </c>
      <c r="M4265" t="s">
        <v>549</v>
      </c>
      <c r="N4265" t="s">
        <v>559</v>
      </c>
      <c r="O4265" t="s">
        <v>504</v>
      </c>
      <c r="P4265" t="s">
        <v>325</v>
      </c>
      <c r="Q4265" t="s">
        <v>326</v>
      </c>
    </row>
    <row r="4266" spans="1:17">
      <c r="A4266" t="s">
        <v>27185</v>
      </c>
      <c r="B4266" t="s">
        <v>27186</v>
      </c>
      <c r="C4266" t="s">
        <v>27187</v>
      </c>
      <c r="D4266" s="4">
        <v>45792.953483796293</v>
      </c>
      <c r="E4266" s="4">
        <v>45795.583333333336</v>
      </c>
      <c r="F4266" s="4">
        <v>45795.600694444445</v>
      </c>
      <c r="G4266" s="4">
        <v>45795.585833333331</v>
      </c>
      <c r="H4266" t="s">
        <v>3155</v>
      </c>
      <c r="I4266" t="s">
        <v>3171</v>
      </c>
      <c r="J4266">
        <v>0</v>
      </c>
      <c r="K4266" t="s">
        <v>3157</v>
      </c>
      <c r="L4266" t="s">
        <v>3564</v>
      </c>
      <c r="M4266" t="s">
        <v>549</v>
      </c>
      <c r="N4266" t="s">
        <v>559</v>
      </c>
      <c r="O4266" t="s">
        <v>504</v>
      </c>
      <c r="P4266" t="s">
        <v>325</v>
      </c>
      <c r="Q4266" t="s">
        <v>339</v>
      </c>
    </row>
    <row r="4267" spans="1:17">
      <c r="A4267" t="s">
        <v>27067</v>
      </c>
      <c r="B4267" t="s">
        <v>27068</v>
      </c>
      <c r="C4267" t="s">
        <v>27188</v>
      </c>
      <c r="D4267" s="4">
        <v>45792.950821759259</v>
      </c>
      <c r="E4267" s="4">
        <v>45796.3125</v>
      </c>
      <c r="F4267" s="4">
        <v>45796.329861111109</v>
      </c>
      <c r="G4267" s="4"/>
      <c r="H4267" t="s">
        <v>3155</v>
      </c>
      <c r="I4267" t="s">
        <v>3171</v>
      </c>
      <c r="J4267">
        <v>1001</v>
      </c>
      <c r="K4267" t="s">
        <v>3157</v>
      </c>
      <c r="L4267" t="s">
        <v>3245</v>
      </c>
      <c r="M4267" t="s">
        <v>549</v>
      </c>
      <c r="N4267" t="s">
        <v>550</v>
      </c>
      <c r="O4267" t="s">
        <v>551</v>
      </c>
      <c r="P4267" t="s">
        <v>149</v>
      </c>
      <c r="Q4267" t="s">
        <v>210</v>
      </c>
    </row>
    <row r="4268" spans="1:17">
      <c r="A4268" t="s">
        <v>21625</v>
      </c>
      <c r="B4268" t="s">
        <v>25894</v>
      </c>
      <c r="C4268" t="s">
        <v>27189</v>
      </c>
      <c r="D4268" s="4">
        <v>45792.947175925925</v>
      </c>
      <c r="E4268" s="4">
        <v>45794.416666666664</v>
      </c>
      <c r="F4268" s="4">
        <v>45794.434027777781</v>
      </c>
      <c r="G4268" s="4"/>
      <c r="H4268" t="s">
        <v>3155</v>
      </c>
      <c r="I4268" t="s">
        <v>3171</v>
      </c>
      <c r="J4268">
        <v>1001</v>
      </c>
      <c r="K4268" t="s">
        <v>3157</v>
      </c>
      <c r="L4268" t="s">
        <v>3593</v>
      </c>
      <c r="M4268" t="s">
        <v>549</v>
      </c>
      <c r="N4268" t="s">
        <v>559</v>
      </c>
      <c r="O4268" t="s">
        <v>504</v>
      </c>
      <c r="P4268" t="s">
        <v>325</v>
      </c>
      <c r="Q4268" t="s">
        <v>3800</v>
      </c>
    </row>
    <row r="4269" spans="1:17">
      <c r="A4269" t="s">
        <v>25875</v>
      </c>
      <c r="B4269" t="s">
        <v>25876</v>
      </c>
      <c r="C4269" t="s">
        <v>27190</v>
      </c>
      <c r="D4269" s="4">
        <v>45792.946747685186</v>
      </c>
      <c r="E4269" s="4">
        <v>45795.291666666664</v>
      </c>
      <c r="F4269" s="4">
        <v>45795.309027777781</v>
      </c>
      <c r="G4269" s="4"/>
      <c r="H4269" t="s">
        <v>3155</v>
      </c>
      <c r="I4269" t="s">
        <v>3175</v>
      </c>
      <c r="J4269">
        <v>0</v>
      </c>
      <c r="K4269" t="s">
        <v>3157</v>
      </c>
      <c r="L4269" t="s">
        <v>3245</v>
      </c>
      <c r="M4269" t="s">
        <v>549</v>
      </c>
      <c r="N4269" t="s">
        <v>550</v>
      </c>
      <c r="O4269" t="s">
        <v>136</v>
      </c>
      <c r="P4269" t="s">
        <v>283</v>
      </c>
      <c r="Q4269" t="s">
        <v>284</v>
      </c>
    </row>
    <row r="4270" spans="1:17">
      <c r="A4270" t="s">
        <v>21625</v>
      </c>
      <c r="B4270" t="s">
        <v>21626</v>
      </c>
      <c r="C4270" t="s">
        <v>27191</v>
      </c>
      <c r="D4270" s="4">
        <v>45792.946620370371</v>
      </c>
      <c r="E4270" s="4">
        <v>45794.416666666664</v>
      </c>
      <c r="F4270" s="4">
        <v>45794.434027777781</v>
      </c>
      <c r="G4270" s="4"/>
      <c r="H4270" t="s">
        <v>3155</v>
      </c>
      <c r="I4270" t="s">
        <v>3171</v>
      </c>
      <c r="J4270">
        <v>1001</v>
      </c>
      <c r="K4270" t="s">
        <v>3157</v>
      </c>
      <c r="L4270" t="s">
        <v>3593</v>
      </c>
      <c r="M4270" t="s">
        <v>549</v>
      </c>
      <c r="N4270" t="s">
        <v>559</v>
      </c>
      <c r="O4270" t="s">
        <v>504</v>
      </c>
      <c r="P4270" t="s">
        <v>325</v>
      </c>
      <c r="Q4270" t="s">
        <v>3800</v>
      </c>
    </row>
    <row r="4271" spans="1:17">
      <c r="A4271" t="s">
        <v>27192</v>
      </c>
      <c r="B4271" t="s">
        <v>27193</v>
      </c>
      <c r="C4271" t="s">
        <v>27194</v>
      </c>
      <c r="D4271" s="4">
        <v>45792.945208333331</v>
      </c>
      <c r="E4271" s="4">
        <v>45795.479166666664</v>
      </c>
      <c r="F4271" s="4">
        <v>45795.496527777781</v>
      </c>
      <c r="G4271" s="4">
        <v>45795.487685185188</v>
      </c>
      <c r="H4271" t="s">
        <v>3155</v>
      </c>
      <c r="I4271" t="s">
        <v>3171</v>
      </c>
      <c r="J4271">
        <v>0</v>
      </c>
      <c r="K4271" t="s">
        <v>3157</v>
      </c>
      <c r="L4271" t="s">
        <v>3564</v>
      </c>
      <c r="M4271" t="s">
        <v>549</v>
      </c>
      <c r="N4271" t="s">
        <v>559</v>
      </c>
      <c r="O4271" t="s">
        <v>504</v>
      </c>
      <c r="P4271" t="s">
        <v>325</v>
      </c>
      <c r="Q4271" t="s">
        <v>327</v>
      </c>
    </row>
    <row r="4272" spans="1:17">
      <c r="A4272" t="s">
        <v>27195</v>
      </c>
      <c r="B4272" t="s">
        <v>27196</v>
      </c>
      <c r="C4272" t="s">
        <v>27197</v>
      </c>
      <c r="D4272" s="4">
        <v>45792.943078703705</v>
      </c>
      <c r="E4272" s="4">
        <v>45793.3125</v>
      </c>
      <c r="F4272" s="4">
        <v>45793.329861111109</v>
      </c>
      <c r="G4272" s="4">
        <v>45793.315891203703</v>
      </c>
      <c r="H4272" t="s">
        <v>3155</v>
      </c>
      <c r="I4272" t="s">
        <v>3222</v>
      </c>
      <c r="J4272">
        <v>1</v>
      </c>
      <c r="K4272" t="s">
        <v>3223</v>
      </c>
      <c r="L4272" t="s">
        <v>3564</v>
      </c>
      <c r="M4272" t="s">
        <v>549</v>
      </c>
      <c r="N4272" t="s">
        <v>550</v>
      </c>
      <c r="O4272" t="s">
        <v>136</v>
      </c>
      <c r="P4272" t="s">
        <v>283</v>
      </c>
      <c r="Q4272" t="s">
        <v>288</v>
      </c>
    </row>
    <row r="4273" spans="1:17">
      <c r="A4273" t="s">
        <v>27198</v>
      </c>
      <c r="B4273" t="s">
        <v>27199</v>
      </c>
      <c r="C4273" t="s">
        <v>27200</v>
      </c>
      <c r="D4273" s="4">
        <v>45792.940763888888</v>
      </c>
      <c r="E4273" s="4">
        <v>45795.416666666664</v>
      </c>
      <c r="F4273" s="4">
        <v>45795.454861111109</v>
      </c>
      <c r="G4273" s="4">
        <v>45795.410185185188</v>
      </c>
      <c r="H4273" t="s">
        <v>3155</v>
      </c>
      <c r="I4273" t="s">
        <v>3673</v>
      </c>
      <c r="J4273">
        <v>0</v>
      </c>
      <c r="K4273" t="s">
        <v>3194</v>
      </c>
      <c r="L4273" t="s">
        <v>3564</v>
      </c>
      <c r="M4273" t="s">
        <v>549</v>
      </c>
      <c r="N4273" t="s">
        <v>559</v>
      </c>
      <c r="O4273" t="s">
        <v>504</v>
      </c>
      <c r="P4273" t="s">
        <v>325</v>
      </c>
      <c r="Q4273" t="s">
        <v>341</v>
      </c>
    </row>
    <row r="4274" spans="1:17">
      <c r="A4274" t="s">
        <v>27195</v>
      </c>
      <c r="B4274" t="s">
        <v>27201</v>
      </c>
      <c r="C4274" t="s">
        <v>27202</v>
      </c>
      <c r="D4274" s="4">
        <v>45792.939942129633</v>
      </c>
      <c r="E4274" s="4">
        <v>45793.291666666664</v>
      </c>
      <c r="F4274" s="4">
        <v>45793.309027777781</v>
      </c>
      <c r="G4274" s="4">
        <v>45793.289490740739</v>
      </c>
      <c r="H4274" t="s">
        <v>3155</v>
      </c>
      <c r="I4274" t="s">
        <v>3175</v>
      </c>
      <c r="J4274">
        <v>0</v>
      </c>
      <c r="K4274" t="s">
        <v>3157</v>
      </c>
      <c r="L4274" t="s">
        <v>3564</v>
      </c>
      <c r="M4274" t="s">
        <v>549</v>
      </c>
      <c r="N4274" t="s">
        <v>550</v>
      </c>
      <c r="O4274" t="s">
        <v>136</v>
      </c>
      <c r="P4274" t="s">
        <v>283</v>
      </c>
      <c r="Q4274" t="s">
        <v>288</v>
      </c>
    </row>
    <row r="4275" spans="1:17">
      <c r="A4275" t="s">
        <v>27203</v>
      </c>
      <c r="B4275" t="s">
        <v>27204</v>
      </c>
      <c r="C4275" t="s">
        <v>27205</v>
      </c>
      <c r="D4275" s="4">
        <v>45792.933472222219</v>
      </c>
      <c r="E4275" s="4">
        <v>45797.8125</v>
      </c>
      <c r="F4275" s="4">
        <v>45797.829861111109</v>
      </c>
      <c r="G4275" s="4">
        <v>45797.811319444445</v>
      </c>
      <c r="H4275" t="s">
        <v>3155</v>
      </c>
      <c r="I4275" t="s">
        <v>3171</v>
      </c>
      <c r="J4275">
        <v>1001</v>
      </c>
      <c r="K4275" t="s">
        <v>3157</v>
      </c>
      <c r="L4275" t="s">
        <v>3564</v>
      </c>
      <c r="M4275" t="s">
        <v>549</v>
      </c>
      <c r="N4275" t="s">
        <v>559</v>
      </c>
      <c r="O4275" t="s">
        <v>504</v>
      </c>
      <c r="P4275" t="s">
        <v>325</v>
      </c>
      <c r="Q4275" t="s">
        <v>336</v>
      </c>
    </row>
    <row r="4276" spans="1:17">
      <c r="A4276" t="s">
        <v>27206</v>
      </c>
      <c r="B4276" t="s">
        <v>27207</v>
      </c>
      <c r="C4276" t="s">
        <v>27208</v>
      </c>
      <c r="D4276" s="4">
        <v>45792.933333333334</v>
      </c>
      <c r="E4276" s="4">
        <v>45795.833333333336</v>
      </c>
      <c r="F4276" s="4">
        <v>45795.871527777781</v>
      </c>
      <c r="G4276" s="4">
        <v>45795.827708333331</v>
      </c>
      <c r="H4276" t="s">
        <v>3155</v>
      </c>
      <c r="I4276" t="s">
        <v>3240</v>
      </c>
      <c r="J4276">
        <v>0</v>
      </c>
      <c r="K4276" t="s">
        <v>3157</v>
      </c>
      <c r="L4276" t="s">
        <v>3564</v>
      </c>
      <c r="M4276" t="s">
        <v>549</v>
      </c>
      <c r="N4276" t="s">
        <v>550</v>
      </c>
      <c r="O4276" t="s">
        <v>551</v>
      </c>
      <c r="P4276" t="s">
        <v>141</v>
      </c>
      <c r="Q4276" t="s">
        <v>232</v>
      </c>
    </row>
    <row r="4277" spans="1:17">
      <c r="A4277" t="s">
        <v>27209</v>
      </c>
      <c r="B4277" t="s">
        <v>27210</v>
      </c>
      <c r="C4277" t="s">
        <v>27211</v>
      </c>
      <c r="D4277" s="4">
        <v>45792.931979166664</v>
      </c>
      <c r="E4277" s="4">
        <v>45793.583333333336</v>
      </c>
      <c r="F4277" s="4">
        <v>45793.600694444445</v>
      </c>
      <c r="G4277" s="4">
        <v>45793.584768518522</v>
      </c>
      <c r="H4277" t="s">
        <v>3155</v>
      </c>
      <c r="I4277" t="s">
        <v>3171</v>
      </c>
      <c r="J4277">
        <v>0</v>
      </c>
      <c r="K4277" t="s">
        <v>3227</v>
      </c>
      <c r="L4277" t="s">
        <v>3564</v>
      </c>
      <c r="M4277" t="s">
        <v>549</v>
      </c>
      <c r="N4277" t="s">
        <v>550</v>
      </c>
      <c r="O4277" t="s">
        <v>551</v>
      </c>
      <c r="P4277" t="s">
        <v>141</v>
      </c>
      <c r="Q4277" t="s">
        <v>237</v>
      </c>
    </row>
    <row r="4278" spans="1:17">
      <c r="A4278" t="s">
        <v>26384</v>
      </c>
      <c r="B4278" t="s">
        <v>26385</v>
      </c>
      <c r="C4278" t="s">
        <v>27212</v>
      </c>
      <c r="D4278" s="4">
        <v>45792.929224537038</v>
      </c>
      <c r="E4278" s="4">
        <v>45794.583333333336</v>
      </c>
      <c r="F4278" s="4">
        <v>45794.621527777781</v>
      </c>
      <c r="G4278" s="4"/>
      <c r="H4278" t="s">
        <v>3155</v>
      </c>
      <c r="I4278" t="s">
        <v>3156</v>
      </c>
      <c r="J4278">
        <v>0</v>
      </c>
      <c r="K4278" t="s">
        <v>3157</v>
      </c>
      <c r="L4278" t="s">
        <v>3245</v>
      </c>
      <c r="M4278" t="s">
        <v>549</v>
      </c>
      <c r="N4278" t="s">
        <v>550</v>
      </c>
      <c r="O4278" t="s">
        <v>551</v>
      </c>
      <c r="P4278" t="s">
        <v>141</v>
      </c>
      <c r="Q4278" t="s">
        <v>231</v>
      </c>
    </row>
    <row r="4279" spans="1:17">
      <c r="A4279" t="s">
        <v>27213</v>
      </c>
      <c r="B4279" t="s">
        <v>27214</v>
      </c>
      <c r="C4279" t="s">
        <v>27215</v>
      </c>
      <c r="D4279" s="4">
        <v>45792.927268518521</v>
      </c>
      <c r="E4279" s="4">
        <v>45795.75</v>
      </c>
      <c r="F4279" s="4">
        <v>45795.767361111109</v>
      </c>
      <c r="G4279" s="4">
        <v>45795.745162037034</v>
      </c>
      <c r="H4279" t="s">
        <v>3155</v>
      </c>
      <c r="I4279" t="s">
        <v>3171</v>
      </c>
      <c r="J4279">
        <v>1001</v>
      </c>
      <c r="K4279" t="s">
        <v>3157</v>
      </c>
      <c r="L4279" t="s">
        <v>3564</v>
      </c>
      <c r="M4279" t="s">
        <v>549</v>
      </c>
      <c r="N4279" t="s">
        <v>559</v>
      </c>
      <c r="O4279" t="s">
        <v>504</v>
      </c>
      <c r="P4279" t="s">
        <v>325</v>
      </c>
      <c r="Q4279" t="s">
        <v>340</v>
      </c>
    </row>
    <row r="4280" spans="1:17">
      <c r="A4280" t="s">
        <v>27216</v>
      </c>
      <c r="B4280" t="s">
        <v>27217</v>
      </c>
      <c r="C4280" t="s">
        <v>27218</v>
      </c>
      <c r="D4280" s="4">
        <v>45792.926041666666</v>
      </c>
      <c r="E4280" s="4">
        <v>45795.291666666664</v>
      </c>
      <c r="F4280" s="4">
        <v>45795.309027777781</v>
      </c>
      <c r="G4280" s="4"/>
      <c r="H4280" t="s">
        <v>3155</v>
      </c>
      <c r="I4280" t="s">
        <v>3162</v>
      </c>
      <c r="J4280">
        <v>0</v>
      </c>
      <c r="K4280" t="s">
        <v>3252</v>
      </c>
      <c r="L4280" t="s">
        <v>3245</v>
      </c>
      <c r="M4280" t="s">
        <v>549</v>
      </c>
      <c r="N4280" t="s">
        <v>550</v>
      </c>
      <c r="O4280" t="s">
        <v>1923</v>
      </c>
      <c r="P4280" t="s">
        <v>1924</v>
      </c>
      <c r="Q4280" t="s">
        <v>3199</v>
      </c>
    </row>
    <row r="4281" spans="1:17">
      <c r="A4281" t="s">
        <v>27219</v>
      </c>
      <c r="B4281" t="s">
        <v>27220</v>
      </c>
      <c r="C4281" t="s">
        <v>27221</v>
      </c>
      <c r="D4281" s="4">
        <v>45792.920914351853</v>
      </c>
      <c r="E4281" s="4">
        <v>45795.583333333336</v>
      </c>
      <c r="F4281" s="4">
        <v>45795.621527777781</v>
      </c>
      <c r="G4281" s="4">
        <v>45795.577303240738</v>
      </c>
      <c r="H4281" t="s">
        <v>3155</v>
      </c>
      <c r="I4281" t="s">
        <v>3673</v>
      </c>
      <c r="J4281">
        <v>0</v>
      </c>
      <c r="K4281" t="s">
        <v>3194</v>
      </c>
      <c r="L4281" t="s">
        <v>3564</v>
      </c>
      <c r="M4281" t="s">
        <v>549</v>
      </c>
      <c r="N4281" t="s">
        <v>559</v>
      </c>
      <c r="O4281" t="s">
        <v>504</v>
      </c>
      <c r="P4281" t="s">
        <v>325</v>
      </c>
      <c r="Q4281" t="s">
        <v>328</v>
      </c>
    </row>
    <row r="4282" spans="1:17">
      <c r="A4282" t="s">
        <v>27222</v>
      </c>
      <c r="B4282" t="s">
        <v>27223</v>
      </c>
      <c r="C4282" t="s">
        <v>27224</v>
      </c>
      <c r="D4282" s="4">
        <v>45792.919374999998</v>
      </c>
      <c r="E4282" s="4">
        <v>45794.625</v>
      </c>
      <c r="F4282" s="4">
        <v>45794.663194444445</v>
      </c>
      <c r="G4282" s="4"/>
      <c r="H4282" t="s">
        <v>3155</v>
      </c>
      <c r="I4282" t="s">
        <v>3156</v>
      </c>
      <c r="J4282">
        <v>0</v>
      </c>
      <c r="K4282" t="s">
        <v>3194</v>
      </c>
      <c r="L4282" t="s">
        <v>3245</v>
      </c>
      <c r="M4282" t="s">
        <v>549</v>
      </c>
      <c r="N4282" t="s">
        <v>559</v>
      </c>
      <c r="O4282" t="s">
        <v>504</v>
      </c>
      <c r="P4282" t="s">
        <v>325</v>
      </c>
      <c r="Q4282" t="s">
        <v>339</v>
      </c>
    </row>
    <row r="4283" spans="1:17">
      <c r="A4283" t="s">
        <v>27225</v>
      </c>
      <c r="B4283" t="s">
        <v>27226</v>
      </c>
      <c r="C4283" t="s">
        <v>27227</v>
      </c>
      <c r="D4283" s="4">
        <v>45792.918819444443</v>
      </c>
      <c r="E4283" s="4">
        <v>45794.708333333336</v>
      </c>
      <c r="F4283" s="4">
        <v>45794.746527777781</v>
      </c>
      <c r="G4283" s="4">
        <v>45794.709687499999</v>
      </c>
      <c r="H4283" t="s">
        <v>3155</v>
      </c>
      <c r="I4283" t="s">
        <v>3156</v>
      </c>
      <c r="J4283">
        <v>0</v>
      </c>
      <c r="K4283" t="s">
        <v>3157</v>
      </c>
      <c r="L4283" t="s">
        <v>3564</v>
      </c>
      <c r="M4283" t="s">
        <v>549</v>
      </c>
      <c r="N4283" t="s">
        <v>550</v>
      </c>
      <c r="O4283" t="s">
        <v>136</v>
      </c>
      <c r="P4283" t="s">
        <v>139</v>
      </c>
      <c r="Q4283" t="s">
        <v>277</v>
      </c>
    </row>
    <row r="4284" spans="1:17">
      <c r="A4284" t="s">
        <v>26463</v>
      </c>
      <c r="B4284" t="s">
        <v>26464</v>
      </c>
      <c r="C4284" t="s">
        <v>27228</v>
      </c>
      <c r="D4284" s="4">
        <v>45792.91851851852</v>
      </c>
      <c r="E4284" s="4">
        <v>45815.4375</v>
      </c>
      <c r="F4284" s="4">
        <v>45815.475694444445</v>
      </c>
      <c r="G4284" s="4"/>
      <c r="H4284" t="s">
        <v>3155</v>
      </c>
      <c r="I4284" t="s">
        <v>3673</v>
      </c>
      <c r="J4284">
        <v>0</v>
      </c>
      <c r="K4284" t="s">
        <v>3157</v>
      </c>
      <c r="L4284" t="s">
        <v>3245</v>
      </c>
      <c r="M4284" t="s">
        <v>549</v>
      </c>
      <c r="N4284" t="s">
        <v>559</v>
      </c>
      <c r="O4284" t="s">
        <v>504</v>
      </c>
      <c r="P4284" t="s">
        <v>325</v>
      </c>
      <c r="Q4284" t="s">
        <v>334</v>
      </c>
    </row>
    <row r="4285" spans="1:17">
      <c r="A4285" t="s">
        <v>27229</v>
      </c>
      <c r="B4285" t="s">
        <v>27230</v>
      </c>
      <c r="C4285" t="s">
        <v>27231</v>
      </c>
      <c r="D4285" s="4">
        <v>45792.910520833335</v>
      </c>
      <c r="E4285" s="4">
        <v>45795.416666666664</v>
      </c>
      <c r="F4285" s="4">
        <v>45795.454861111109</v>
      </c>
      <c r="G4285" s="4"/>
      <c r="H4285" t="s">
        <v>3155</v>
      </c>
      <c r="I4285" t="s">
        <v>3240</v>
      </c>
      <c r="J4285">
        <v>1001</v>
      </c>
      <c r="K4285" t="s">
        <v>3194</v>
      </c>
      <c r="L4285" t="s">
        <v>3245</v>
      </c>
      <c r="M4285" t="s">
        <v>549</v>
      </c>
      <c r="N4285" t="s">
        <v>550</v>
      </c>
      <c r="O4285" t="s">
        <v>136</v>
      </c>
      <c r="P4285" t="s">
        <v>139</v>
      </c>
      <c r="Q4285" t="s">
        <v>272</v>
      </c>
    </row>
    <row r="4286" spans="1:17">
      <c r="A4286" t="s">
        <v>22617</v>
      </c>
      <c r="B4286" t="s">
        <v>22618</v>
      </c>
      <c r="C4286" t="s">
        <v>27232</v>
      </c>
      <c r="D4286" s="4">
        <v>45792.909849537034</v>
      </c>
      <c r="E4286" s="4">
        <v>45794.458333333336</v>
      </c>
      <c r="F4286" s="4">
        <v>45794.475694444445</v>
      </c>
      <c r="G4286" s="4"/>
      <c r="H4286" t="s">
        <v>3155</v>
      </c>
      <c r="I4286" t="s">
        <v>3171</v>
      </c>
      <c r="J4286">
        <v>1001</v>
      </c>
      <c r="K4286" t="s">
        <v>3157</v>
      </c>
      <c r="L4286" t="s">
        <v>3593</v>
      </c>
      <c r="M4286" t="s">
        <v>549</v>
      </c>
      <c r="N4286" t="s">
        <v>559</v>
      </c>
      <c r="O4286" t="s">
        <v>504</v>
      </c>
      <c r="P4286" t="s">
        <v>325</v>
      </c>
      <c r="Q4286" t="s">
        <v>330</v>
      </c>
    </row>
    <row r="4287" spans="1:17">
      <c r="A4287" t="s">
        <v>27233</v>
      </c>
      <c r="B4287" t="s">
        <v>27234</v>
      </c>
      <c r="C4287" t="s">
        <v>27235</v>
      </c>
      <c r="D4287" s="4">
        <v>45792.902615740742</v>
      </c>
      <c r="E4287" s="4">
        <v>45795.5625</v>
      </c>
      <c r="F4287" s="4">
        <v>45795.579861111109</v>
      </c>
      <c r="G4287" s="4">
        <v>45795.571921296294</v>
      </c>
      <c r="H4287" t="s">
        <v>3155</v>
      </c>
      <c r="I4287" t="s">
        <v>3175</v>
      </c>
      <c r="J4287">
        <v>0</v>
      </c>
      <c r="K4287" t="s">
        <v>3157</v>
      </c>
      <c r="L4287" t="s">
        <v>3564</v>
      </c>
      <c r="M4287" t="s">
        <v>549</v>
      </c>
      <c r="N4287" t="s">
        <v>550</v>
      </c>
      <c r="O4287" t="s">
        <v>136</v>
      </c>
      <c r="P4287" t="s">
        <v>143</v>
      </c>
      <c r="Q4287" t="s">
        <v>303</v>
      </c>
    </row>
    <row r="4288" spans="1:17">
      <c r="A4288" t="s">
        <v>26237</v>
      </c>
      <c r="B4288" t="s">
        <v>26238</v>
      </c>
      <c r="C4288" t="s">
        <v>27236</v>
      </c>
      <c r="D4288" s="4">
        <v>45792.899328703701</v>
      </c>
      <c r="E4288" s="4">
        <v>45794.75</v>
      </c>
      <c r="F4288" s="4">
        <v>45794.767361111109</v>
      </c>
      <c r="G4288" s="4"/>
      <c r="H4288" t="s">
        <v>3155</v>
      </c>
      <c r="I4288" t="s">
        <v>3175</v>
      </c>
      <c r="J4288">
        <v>0</v>
      </c>
      <c r="K4288" t="s">
        <v>3157</v>
      </c>
      <c r="L4288" t="s">
        <v>3245</v>
      </c>
      <c r="M4288" t="s">
        <v>549</v>
      </c>
      <c r="N4288" t="s">
        <v>550</v>
      </c>
      <c r="O4288" t="s">
        <v>136</v>
      </c>
      <c r="P4288" t="s">
        <v>283</v>
      </c>
      <c r="Q4288" t="s">
        <v>286</v>
      </c>
    </row>
    <row r="4289" spans="1:17">
      <c r="A4289" t="s">
        <v>20764</v>
      </c>
      <c r="B4289" t="s">
        <v>20765</v>
      </c>
      <c r="C4289" t="s">
        <v>27237</v>
      </c>
      <c r="D4289" s="4">
        <v>45792.897048611114</v>
      </c>
      <c r="E4289" s="4">
        <v>45795.625</v>
      </c>
      <c r="F4289" s="4">
        <v>45795.663194444445</v>
      </c>
      <c r="G4289" s="4"/>
      <c r="H4289" t="s">
        <v>3155</v>
      </c>
      <c r="I4289" t="s">
        <v>3240</v>
      </c>
      <c r="J4289">
        <v>1001</v>
      </c>
      <c r="K4289" t="s">
        <v>3157</v>
      </c>
      <c r="L4289" t="s">
        <v>3245</v>
      </c>
      <c r="M4289" t="s">
        <v>549</v>
      </c>
      <c r="N4289" t="s">
        <v>559</v>
      </c>
      <c r="O4289" t="s">
        <v>469</v>
      </c>
      <c r="P4289" t="s">
        <v>189</v>
      </c>
      <c r="Q4289" t="s">
        <v>190</v>
      </c>
    </row>
    <row r="4290" spans="1:17">
      <c r="A4290" t="s">
        <v>24943</v>
      </c>
      <c r="B4290" t="s">
        <v>27238</v>
      </c>
      <c r="C4290" t="s">
        <v>27239</v>
      </c>
      <c r="D4290" s="4">
        <v>45792.895787037036</v>
      </c>
      <c r="E4290" s="4">
        <v>45794.354166666664</v>
      </c>
      <c r="F4290" s="4">
        <v>45794.392361111109</v>
      </c>
      <c r="G4290" s="4"/>
      <c r="H4290" t="s">
        <v>3155</v>
      </c>
      <c r="I4290" t="s">
        <v>3156</v>
      </c>
      <c r="J4290">
        <v>0</v>
      </c>
      <c r="K4290" t="s">
        <v>3157</v>
      </c>
      <c r="L4290" t="s">
        <v>3245</v>
      </c>
      <c r="M4290" t="s">
        <v>549</v>
      </c>
      <c r="N4290" t="s">
        <v>550</v>
      </c>
      <c r="O4290" t="s">
        <v>551</v>
      </c>
      <c r="P4290" t="s">
        <v>141</v>
      </c>
      <c r="Q4290" t="s">
        <v>237</v>
      </c>
    </row>
    <row r="4291" spans="1:17">
      <c r="A4291" t="s">
        <v>27240</v>
      </c>
      <c r="B4291" t="s">
        <v>27241</v>
      </c>
      <c r="C4291" t="s">
        <v>27242</v>
      </c>
      <c r="D4291" s="4">
        <v>45792.894803240742</v>
      </c>
      <c r="E4291" s="4">
        <v>45794.875</v>
      </c>
      <c r="F4291" s="4">
        <v>45794.892361111109</v>
      </c>
      <c r="G4291" s="4">
        <v>45794.874282407407</v>
      </c>
      <c r="H4291" t="s">
        <v>3155</v>
      </c>
      <c r="I4291" t="s">
        <v>3222</v>
      </c>
      <c r="J4291">
        <v>1</v>
      </c>
      <c r="K4291" t="s">
        <v>3223</v>
      </c>
      <c r="L4291" t="s">
        <v>3564</v>
      </c>
      <c r="M4291" t="s">
        <v>549</v>
      </c>
      <c r="N4291" t="s">
        <v>550</v>
      </c>
      <c r="O4291" t="s">
        <v>551</v>
      </c>
      <c r="P4291" t="s">
        <v>149</v>
      </c>
      <c r="Q4291" t="s">
        <v>202</v>
      </c>
    </row>
    <row r="4292" spans="1:17">
      <c r="A4292" t="s">
        <v>24943</v>
      </c>
      <c r="B4292" t="s">
        <v>27238</v>
      </c>
      <c r="C4292" t="s">
        <v>27243</v>
      </c>
      <c r="D4292" s="4">
        <v>45792.894490740742</v>
      </c>
      <c r="E4292" s="4">
        <v>45793.354166666664</v>
      </c>
      <c r="F4292" s="4">
        <v>45793.392361111109</v>
      </c>
      <c r="G4292" s="4"/>
      <c r="H4292" t="s">
        <v>3155</v>
      </c>
      <c r="I4292" t="s">
        <v>3156</v>
      </c>
      <c r="J4292">
        <v>0</v>
      </c>
      <c r="K4292" t="s">
        <v>3157</v>
      </c>
      <c r="L4292" t="s">
        <v>3245</v>
      </c>
      <c r="M4292" t="s">
        <v>549</v>
      </c>
      <c r="N4292" t="s">
        <v>550</v>
      </c>
      <c r="O4292" t="s">
        <v>551</v>
      </c>
      <c r="P4292" t="s">
        <v>141</v>
      </c>
      <c r="Q4292" t="s">
        <v>237</v>
      </c>
    </row>
    <row r="4293" spans="1:17">
      <c r="A4293" t="s">
        <v>27244</v>
      </c>
      <c r="B4293" t="s">
        <v>27245</v>
      </c>
      <c r="C4293" t="s">
        <v>27246</v>
      </c>
      <c r="D4293" s="4">
        <v>45792.894166666665</v>
      </c>
      <c r="E4293" s="4">
        <v>45797.416666666664</v>
      </c>
      <c r="F4293" s="4">
        <v>45797.434027777781</v>
      </c>
      <c r="G4293" s="4">
        <v>45797.41747685185</v>
      </c>
      <c r="H4293" t="s">
        <v>3155</v>
      </c>
      <c r="I4293" t="s">
        <v>3175</v>
      </c>
      <c r="J4293">
        <v>0</v>
      </c>
      <c r="K4293" t="s">
        <v>3157</v>
      </c>
      <c r="L4293" t="s">
        <v>3564</v>
      </c>
      <c r="M4293" t="s">
        <v>549</v>
      </c>
      <c r="N4293" t="s">
        <v>559</v>
      </c>
      <c r="O4293" t="s">
        <v>469</v>
      </c>
      <c r="P4293" t="s">
        <v>180</v>
      </c>
      <c r="Q4293" t="s">
        <v>185</v>
      </c>
    </row>
    <row r="4294" spans="1:17">
      <c r="A4294" t="s">
        <v>27033</v>
      </c>
      <c r="B4294" t="s">
        <v>27034</v>
      </c>
      <c r="C4294" t="s">
        <v>27247</v>
      </c>
      <c r="D4294" s="4">
        <v>45792.892743055556</v>
      </c>
      <c r="E4294" s="4">
        <v>45793.291666666664</v>
      </c>
      <c r="F4294" s="4">
        <v>45793.309027777781</v>
      </c>
      <c r="G4294" s="4"/>
      <c r="H4294" t="s">
        <v>3155</v>
      </c>
      <c r="I4294" t="s">
        <v>3222</v>
      </c>
      <c r="J4294">
        <v>1</v>
      </c>
      <c r="K4294" t="s">
        <v>3223</v>
      </c>
      <c r="L4294" t="s">
        <v>3593</v>
      </c>
      <c r="M4294" t="s">
        <v>549</v>
      </c>
      <c r="N4294" t="s">
        <v>550</v>
      </c>
      <c r="O4294" t="s">
        <v>136</v>
      </c>
      <c r="P4294" t="s">
        <v>139</v>
      </c>
      <c r="Q4294" t="s">
        <v>274</v>
      </c>
    </row>
    <row r="4295" spans="1:17">
      <c r="A4295" t="s">
        <v>27248</v>
      </c>
      <c r="B4295" t="s">
        <v>27249</v>
      </c>
      <c r="C4295" t="s">
        <v>27250</v>
      </c>
      <c r="D4295" s="4">
        <v>45792.892500000002</v>
      </c>
      <c r="E4295" s="4">
        <v>45793.416666666664</v>
      </c>
      <c r="F4295" s="4">
        <v>45793.454861111109</v>
      </c>
      <c r="G4295" s="4">
        <v>45793.418344907404</v>
      </c>
      <c r="H4295" t="s">
        <v>3155</v>
      </c>
      <c r="I4295" t="s">
        <v>3240</v>
      </c>
      <c r="J4295">
        <v>1001</v>
      </c>
      <c r="K4295" t="s">
        <v>3227</v>
      </c>
      <c r="L4295" t="s">
        <v>3564</v>
      </c>
      <c r="M4295" t="s">
        <v>549</v>
      </c>
      <c r="N4295" t="s">
        <v>550</v>
      </c>
      <c r="O4295" t="s">
        <v>551</v>
      </c>
      <c r="P4295" t="s">
        <v>141</v>
      </c>
      <c r="Q4295" t="s">
        <v>231</v>
      </c>
    </row>
    <row r="4296" spans="1:17">
      <c r="A4296" t="s">
        <v>23250</v>
      </c>
      <c r="B4296" t="s">
        <v>23251</v>
      </c>
      <c r="C4296" t="s">
        <v>27251</v>
      </c>
      <c r="D4296" s="4">
        <v>45792.888460648152</v>
      </c>
      <c r="E4296" s="4">
        <v>45798.625</v>
      </c>
      <c r="F4296" s="4">
        <v>45798.642361111109</v>
      </c>
      <c r="G4296" s="4"/>
      <c r="H4296" t="s">
        <v>3155</v>
      </c>
      <c r="I4296" t="s">
        <v>3171</v>
      </c>
      <c r="J4296">
        <v>1001</v>
      </c>
      <c r="K4296" t="s">
        <v>3157</v>
      </c>
      <c r="L4296" t="s">
        <v>3245</v>
      </c>
      <c r="M4296" t="s">
        <v>549</v>
      </c>
      <c r="N4296" t="s">
        <v>559</v>
      </c>
      <c r="O4296" t="s">
        <v>504</v>
      </c>
      <c r="P4296" t="s">
        <v>325</v>
      </c>
      <c r="Q4296" t="s">
        <v>329</v>
      </c>
    </row>
    <row r="4297" spans="1:17">
      <c r="A4297" t="s">
        <v>27248</v>
      </c>
      <c r="B4297" t="s">
        <v>27249</v>
      </c>
      <c r="C4297" t="s">
        <v>27252</v>
      </c>
      <c r="D4297" s="4">
        <v>45792.888229166667</v>
      </c>
      <c r="E4297" s="4">
        <v>45793.4375</v>
      </c>
      <c r="F4297" s="4">
        <v>45793.475694444445</v>
      </c>
      <c r="G4297" s="4"/>
      <c r="H4297" t="s">
        <v>3155</v>
      </c>
      <c r="I4297" t="s">
        <v>3240</v>
      </c>
      <c r="J4297">
        <v>1001</v>
      </c>
      <c r="K4297" t="s">
        <v>3227</v>
      </c>
      <c r="L4297" t="s">
        <v>3245</v>
      </c>
      <c r="M4297" t="s">
        <v>549</v>
      </c>
      <c r="N4297" t="s">
        <v>550</v>
      </c>
      <c r="O4297" t="s">
        <v>551</v>
      </c>
      <c r="P4297" t="s">
        <v>141</v>
      </c>
      <c r="Q4297" t="s">
        <v>231</v>
      </c>
    </row>
    <row r="4298" spans="1:17">
      <c r="A4298" t="s">
        <v>27253</v>
      </c>
      <c r="B4298" t="s">
        <v>27254</v>
      </c>
      <c r="C4298" t="s">
        <v>27255</v>
      </c>
      <c r="D4298" s="4">
        <v>45792.887638888889</v>
      </c>
      <c r="E4298" s="4">
        <v>45795.6875</v>
      </c>
      <c r="F4298" s="4">
        <v>45795.704861111109</v>
      </c>
      <c r="G4298" s="4">
        <v>45795.685335648152</v>
      </c>
      <c r="H4298" t="s">
        <v>3155</v>
      </c>
      <c r="I4298" t="s">
        <v>3171</v>
      </c>
      <c r="J4298">
        <v>1001</v>
      </c>
      <c r="K4298" t="s">
        <v>3157</v>
      </c>
      <c r="L4298" t="s">
        <v>3564</v>
      </c>
      <c r="M4298" t="s">
        <v>549</v>
      </c>
      <c r="N4298" t="s">
        <v>550</v>
      </c>
      <c r="O4298" t="s">
        <v>136</v>
      </c>
      <c r="P4298" t="s">
        <v>139</v>
      </c>
      <c r="Q4298" t="s">
        <v>271</v>
      </c>
    </row>
    <row r="4299" spans="1:17">
      <c r="A4299" t="s">
        <v>10107</v>
      </c>
      <c r="B4299" t="s">
        <v>27256</v>
      </c>
      <c r="C4299" t="s">
        <v>27257</v>
      </c>
      <c r="D4299" s="4">
        <v>45792.885428240741</v>
      </c>
      <c r="E4299" s="4">
        <v>45794.666666666664</v>
      </c>
      <c r="F4299" s="4">
        <v>45794.684027777781</v>
      </c>
      <c r="G4299" s="4">
        <v>45794.664780092593</v>
      </c>
      <c r="H4299" t="s">
        <v>3155</v>
      </c>
      <c r="I4299" t="s">
        <v>3222</v>
      </c>
      <c r="J4299">
        <v>1</v>
      </c>
      <c r="K4299" t="s">
        <v>3223</v>
      </c>
      <c r="L4299" t="s">
        <v>3564</v>
      </c>
      <c r="M4299" t="s">
        <v>549</v>
      </c>
      <c r="N4299" t="s">
        <v>550</v>
      </c>
      <c r="O4299" t="s">
        <v>551</v>
      </c>
      <c r="P4299" t="s">
        <v>242</v>
      </c>
      <c r="Q4299" t="s">
        <v>245</v>
      </c>
    </row>
    <row r="4300" spans="1:17">
      <c r="A4300" t="s">
        <v>27258</v>
      </c>
      <c r="B4300" t="s">
        <v>27259</v>
      </c>
      <c r="C4300" t="s">
        <v>27260</v>
      </c>
      <c r="D4300" s="4">
        <v>45792.883368055554</v>
      </c>
      <c r="E4300" s="4">
        <v>45793.270833333336</v>
      </c>
      <c r="F4300" s="4">
        <v>45793.288194444445</v>
      </c>
      <c r="G4300" s="4">
        <v>45793.280682870369</v>
      </c>
      <c r="H4300" t="s">
        <v>3155</v>
      </c>
      <c r="I4300" t="s">
        <v>3171</v>
      </c>
      <c r="J4300">
        <v>1001</v>
      </c>
      <c r="K4300" t="s">
        <v>3157</v>
      </c>
      <c r="L4300" t="s">
        <v>3564</v>
      </c>
      <c r="M4300" t="s">
        <v>549</v>
      </c>
      <c r="N4300" t="s">
        <v>550</v>
      </c>
      <c r="O4300" t="s">
        <v>616</v>
      </c>
      <c r="P4300" t="s">
        <v>314</v>
      </c>
      <c r="Q4300" t="s">
        <v>321</v>
      </c>
    </row>
    <row r="4301" spans="1:17">
      <c r="A4301" t="s">
        <v>27261</v>
      </c>
      <c r="B4301" t="s">
        <v>27262</v>
      </c>
      <c r="C4301" t="s">
        <v>27263</v>
      </c>
      <c r="D4301" s="4">
        <v>45792.881863425922</v>
      </c>
      <c r="E4301" s="4">
        <v>45794.9375</v>
      </c>
      <c r="F4301" s="4">
        <v>45794.975694444445</v>
      </c>
      <c r="G4301" s="4">
        <v>45794.930868055555</v>
      </c>
      <c r="H4301" t="s">
        <v>3155</v>
      </c>
      <c r="I4301" t="s">
        <v>3240</v>
      </c>
      <c r="J4301">
        <v>0</v>
      </c>
      <c r="K4301" t="s">
        <v>3194</v>
      </c>
      <c r="L4301" t="s">
        <v>3564</v>
      </c>
      <c r="M4301" t="s">
        <v>549</v>
      </c>
      <c r="N4301" t="s">
        <v>550</v>
      </c>
      <c r="O4301" t="s">
        <v>136</v>
      </c>
      <c r="P4301" t="s">
        <v>143</v>
      </c>
      <c r="Q4301" t="s">
        <v>312</v>
      </c>
    </row>
    <row r="4302" spans="1:17">
      <c r="A4302" t="s">
        <v>27264</v>
      </c>
      <c r="B4302" t="s">
        <v>27265</v>
      </c>
      <c r="C4302" t="s">
        <v>27266</v>
      </c>
      <c r="D4302" s="4">
        <v>45792.880925925929</v>
      </c>
      <c r="E4302" s="4">
        <v>45793.25</v>
      </c>
      <c r="F4302" s="4">
        <v>45793.267361111109</v>
      </c>
      <c r="G4302" s="4">
        <v>45793.254259259258</v>
      </c>
      <c r="H4302" t="s">
        <v>3155</v>
      </c>
      <c r="I4302" t="s">
        <v>3162</v>
      </c>
      <c r="J4302">
        <v>0</v>
      </c>
      <c r="K4302" t="s">
        <v>4074</v>
      </c>
      <c r="L4302" t="s">
        <v>3564</v>
      </c>
      <c r="M4302" t="s">
        <v>549</v>
      </c>
      <c r="N4302" t="s">
        <v>550</v>
      </c>
      <c r="O4302" t="s">
        <v>1923</v>
      </c>
      <c r="P4302" t="s">
        <v>1924</v>
      </c>
      <c r="Q4302" t="s">
        <v>3299</v>
      </c>
    </row>
    <row r="4303" spans="1:17">
      <c r="A4303" t="s">
        <v>27267</v>
      </c>
      <c r="B4303" t="s">
        <v>27268</v>
      </c>
      <c r="C4303" t="s">
        <v>27269</v>
      </c>
      <c r="D4303" s="4">
        <v>45792.880057870374</v>
      </c>
      <c r="E4303" s="4">
        <v>45793.4375</v>
      </c>
      <c r="F4303" s="4">
        <v>45793.454861111109</v>
      </c>
      <c r="G4303" s="4">
        <v>45793.436481481483</v>
      </c>
      <c r="H4303" t="s">
        <v>3155</v>
      </c>
      <c r="I4303" t="s">
        <v>3175</v>
      </c>
      <c r="J4303">
        <v>0</v>
      </c>
      <c r="K4303" t="s">
        <v>3157</v>
      </c>
      <c r="L4303" t="s">
        <v>3564</v>
      </c>
      <c r="M4303" t="s">
        <v>549</v>
      </c>
      <c r="N4303" t="s">
        <v>550</v>
      </c>
      <c r="O4303" t="s">
        <v>551</v>
      </c>
      <c r="P4303" t="s">
        <v>141</v>
      </c>
      <c r="Q4303" t="s">
        <v>231</v>
      </c>
    </row>
    <row r="4304" spans="1:17">
      <c r="A4304" t="s">
        <v>26636</v>
      </c>
      <c r="B4304" t="s">
        <v>26637</v>
      </c>
      <c r="C4304" t="s">
        <v>27270</v>
      </c>
      <c r="D4304" s="4">
        <v>45792.879861111112</v>
      </c>
      <c r="E4304" s="4">
        <v>45793.625</v>
      </c>
      <c r="F4304" s="4">
        <v>45793.663194444445</v>
      </c>
      <c r="G4304" s="4"/>
      <c r="H4304" t="s">
        <v>3155</v>
      </c>
      <c r="I4304" t="s">
        <v>3673</v>
      </c>
      <c r="J4304">
        <v>0</v>
      </c>
      <c r="K4304" t="s">
        <v>3227</v>
      </c>
      <c r="L4304" t="s">
        <v>3593</v>
      </c>
      <c r="M4304" t="s">
        <v>549</v>
      </c>
      <c r="N4304" t="s">
        <v>559</v>
      </c>
      <c r="O4304" t="s">
        <v>504</v>
      </c>
      <c r="P4304" t="s">
        <v>325</v>
      </c>
      <c r="Q4304" t="s">
        <v>332</v>
      </c>
    </row>
    <row r="4305" spans="1:17">
      <c r="A4305" t="s">
        <v>27271</v>
      </c>
      <c r="B4305" t="s">
        <v>27272</v>
      </c>
      <c r="C4305" t="s">
        <v>27273</v>
      </c>
      <c r="D4305" s="4">
        <v>45792.878692129627</v>
      </c>
      <c r="E4305" s="4">
        <v>45793.583333333336</v>
      </c>
      <c r="F4305" s="4">
        <v>45793.621527777781</v>
      </c>
      <c r="G4305" s="4">
        <v>45793.585289351853</v>
      </c>
      <c r="H4305" t="s">
        <v>3155</v>
      </c>
      <c r="I4305" t="s">
        <v>3156</v>
      </c>
      <c r="J4305">
        <v>0</v>
      </c>
      <c r="K4305" t="s">
        <v>3194</v>
      </c>
      <c r="L4305" t="s">
        <v>3564</v>
      </c>
      <c r="M4305" t="s">
        <v>549</v>
      </c>
      <c r="N4305" t="s">
        <v>550</v>
      </c>
      <c r="O4305" t="s">
        <v>551</v>
      </c>
      <c r="P4305" t="s">
        <v>141</v>
      </c>
      <c r="Q4305" t="s">
        <v>241</v>
      </c>
    </row>
    <row r="4306" spans="1:17">
      <c r="A4306" t="s">
        <v>27274</v>
      </c>
      <c r="B4306" t="s">
        <v>27275</v>
      </c>
      <c r="C4306" t="s">
        <v>27276</v>
      </c>
      <c r="D4306" s="4">
        <v>45792.878587962965</v>
      </c>
      <c r="E4306" s="4">
        <v>45794.708333333336</v>
      </c>
      <c r="F4306" s="4">
        <v>45794.725694444445</v>
      </c>
      <c r="G4306" s="4">
        <v>45794.705717592595</v>
      </c>
      <c r="H4306" t="s">
        <v>3155</v>
      </c>
      <c r="I4306" t="s">
        <v>3171</v>
      </c>
      <c r="J4306">
        <v>1001</v>
      </c>
      <c r="K4306" t="s">
        <v>3157</v>
      </c>
      <c r="L4306" t="s">
        <v>3564</v>
      </c>
      <c r="M4306" t="s">
        <v>549</v>
      </c>
      <c r="N4306" t="s">
        <v>550</v>
      </c>
      <c r="O4306" t="s">
        <v>136</v>
      </c>
      <c r="P4306" t="s">
        <v>139</v>
      </c>
      <c r="Q4306" t="s">
        <v>273</v>
      </c>
    </row>
    <row r="4307" spans="1:17">
      <c r="A4307" t="s">
        <v>27271</v>
      </c>
      <c r="B4307" t="s">
        <v>27272</v>
      </c>
      <c r="C4307" t="s">
        <v>27277</v>
      </c>
      <c r="D4307" s="4">
        <v>45792.877465277779</v>
      </c>
      <c r="E4307" s="4">
        <v>45793.583333333336</v>
      </c>
      <c r="F4307" s="4">
        <v>45793.600694444445</v>
      </c>
      <c r="G4307" s="4"/>
      <c r="H4307" t="s">
        <v>3155</v>
      </c>
      <c r="I4307" t="s">
        <v>3171</v>
      </c>
      <c r="J4307">
        <v>0</v>
      </c>
      <c r="K4307" t="s">
        <v>3194</v>
      </c>
      <c r="L4307" t="s">
        <v>3245</v>
      </c>
      <c r="M4307" t="s">
        <v>549</v>
      </c>
      <c r="N4307" t="s">
        <v>550</v>
      </c>
      <c r="O4307" t="s">
        <v>551</v>
      </c>
      <c r="P4307" t="s">
        <v>141</v>
      </c>
      <c r="Q4307" t="s">
        <v>241</v>
      </c>
    </row>
    <row r="4308" spans="1:17">
      <c r="A4308" t="s">
        <v>26898</v>
      </c>
      <c r="B4308" t="s">
        <v>26899</v>
      </c>
      <c r="C4308" t="s">
        <v>27278</v>
      </c>
      <c r="D4308" s="4">
        <v>45792.875648148147</v>
      </c>
      <c r="E4308" s="4">
        <v>45794.708333333336</v>
      </c>
      <c r="F4308" s="4">
        <v>45794.725694444445</v>
      </c>
      <c r="G4308" s="4"/>
      <c r="H4308" t="s">
        <v>3155</v>
      </c>
      <c r="I4308" t="s">
        <v>3162</v>
      </c>
      <c r="J4308">
        <v>0</v>
      </c>
      <c r="K4308" t="s">
        <v>3420</v>
      </c>
      <c r="L4308" t="s">
        <v>3245</v>
      </c>
      <c r="M4308" t="s">
        <v>549</v>
      </c>
      <c r="N4308" t="s">
        <v>550</v>
      </c>
      <c r="O4308" t="s">
        <v>1923</v>
      </c>
      <c r="P4308" t="s">
        <v>1924</v>
      </c>
      <c r="Q4308" t="s">
        <v>3180</v>
      </c>
    </row>
    <row r="4309" spans="1:17">
      <c r="A4309" t="s">
        <v>27279</v>
      </c>
      <c r="B4309" t="s">
        <v>27280</v>
      </c>
      <c r="C4309" t="s">
        <v>27281</v>
      </c>
      <c r="D4309" s="4">
        <v>45792.875277777777</v>
      </c>
      <c r="E4309" s="4">
        <v>45795.708333333336</v>
      </c>
      <c r="F4309" s="4">
        <v>45795.746527777781</v>
      </c>
      <c r="G4309" s="4">
        <v>45795.721446759257</v>
      </c>
      <c r="H4309" t="s">
        <v>3155</v>
      </c>
      <c r="I4309" t="s">
        <v>3156</v>
      </c>
      <c r="J4309">
        <v>0</v>
      </c>
      <c r="K4309" t="s">
        <v>3157</v>
      </c>
      <c r="L4309" t="s">
        <v>3564</v>
      </c>
      <c r="M4309" t="s">
        <v>549</v>
      </c>
      <c r="N4309" t="s">
        <v>550</v>
      </c>
      <c r="O4309" t="s">
        <v>551</v>
      </c>
      <c r="P4309" t="s">
        <v>141</v>
      </c>
      <c r="Q4309" t="s">
        <v>231</v>
      </c>
    </row>
    <row r="4310" spans="1:17">
      <c r="A4310" t="s">
        <v>27282</v>
      </c>
      <c r="B4310" t="s">
        <v>27283</v>
      </c>
      <c r="C4310" t="s">
        <v>27284</v>
      </c>
      <c r="D4310" s="4">
        <v>45792.866620370369</v>
      </c>
      <c r="E4310" s="4">
        <v>45793.958333333336</v>
      </c>
      <c r="F4310" s="4">
        <v>45793.996527777781</v>
      </c>
      <c r="G4310" s="4">
        <v>45793.949016203704</v>
      </c>
      <c r="H4310" t="s">
        <v>3155</v>
      </c>
      <c r="I4310" t="s">
        <v>3156</v>
      </c>
      <c r="J4310">
        <v>0</v>
      </c>
      <c r="K4310" t="s">
        <v>3194</v>
      </c>
      <c r="L4310" t="s">
        <v>3564</v>
      </c>
      <c r="M4310" t="s">
        <v>549</v>
      </c>
      <c r="N4310" t="s">
        <v>550</v>
      </c>
      <c r="O4310" t="s">
        <v>551</v>
      </c>
      <c r="P4310" t="s">
        <v>141</v>
      </c>
      <c r="Q4310" t="s">
        <v>231</v>
      </c>
    </row>
    <row r="4311" spans="1:17">
      <c r="A4311" t="s">
        <v>27285</v>
      </c>
      <c r="B4311" t="s">
        <v>27286</v>
      </c>
      <c r="C4311" t="s">
        <v>27287</v>
      </c>
      <c r="D4311" s="4">
        <v>45792.86482638889</v>
      </c>
      <c r="E4311" s="4">
        <v>45794.6875</v>
      </c>
      <c r="F4311" s="4">
        <v>45794.725694444445</v>
      </c>
      <c r="G4311" s="4">
        <v>45794.686585648145</v>
      </c>
      <c r="H4311" t="s">
        <v>3155</v>
      </c>
      <c r="I4311" t="s">
        <v>3156</v>
      </c>
      <c r="J4311">
        <v>0</v>
      </c>
      <c r="K4311" t="s">
        <v>3194</v>
      </c>
      <c r="L4311" t="s">
        <v>3564</v>
      </c>
      <c r="M4311" t="s">
        <v>549</v>
      </c>
      <c r="N4311" t="s">
        <v>550</v>
      </c>
      <c r="O4311" t="s">
        <v>136</v>
      </c>
      <c r="P4311" t="s">
        <v>139</v>
      </c>
      <c r="Q4311" t="s">
        <v>273</v>
      </c>
    </row>
    <row r="4312" spans="1:17">
      <c r="A4312" t="s">
        <v>27288</v>
      </c>
      <c r="B4312" t="s">
        <v>27289</v>
      </c>
      <c r="C4312" t="s">
        <v>27290</v>
      </c>
      <c r="D4312" s="4">
        <v>45792.863171296296</v>
      </c>
      <c r="E4312" s="4">
        <v>45794.666666666664</v>
      </c>
      <c r="F4312" s="4">
        <v>45794.684027777781</v>
      </c>
      <c r="G4312" s="4">
        <v>45794.663865740738</v>
      </c>
      <c r="H4312" t="s">
        <v>3155</v>
      </c>
      <c r="I4312" t="s">
        <v>3175</v>
      </c>
      <c r="J4312">
        <v>0</v>
      </c>
      <c r="K4312" t="s">
        <v>3157</v>
      </c>
      <c r="L4312" t="s">
        <v>3564</v>
      </c>
      <c r="M4312" t="s">
        <v>549</v>
      </c>
      <c r="N4312" t="s">
        <v>550</v>
      </c>
      <c r="O4312" t="s">
        <v>136</v>
      </c>
      <c r="P4312" t="s">
        <v>139</v>
      </c>
      <c r="Q4312" t="s">
        <v>274</v>
      </c>
    </row>
    <row r="4313" spans="1:17">
      <c r="A4313" t="s">
        <v>27291</v>
      </c>
      <c r="B4313" t="s">
        <v>27292</v>
      </c>
      <c r="C4313" t="s">
        <v>27293</v>
      </c>
      <c r="D4313" s="4">
        <v>45792.863159722219</v>
      </c>
      <c r="E4313" s="4">
        <v>45795.708333333336</v>
      </c>
      <c r="F4313" s="4">
        <v>45795.746527777781</v>
      </c>
      <c r="G4313" s="4">
        <v>45795.707800925928</v>
      </c>
      <c r="H4313" t="s">
        <v>3155</v>
      </c>
      <c r="I4313" t="s">
        <v>3673</v>
      </c>
      <c r="J4313">
        <v>0</v>
      </c>
      <c r="K4313" t="s">
        <v>3157</v>
      </c>
      <c r="L4313" t="s">
        <v>3564</v>
      </c>
      <c r="M4313" t="s">
        <v>549</v>
      </c>
      <c r="N4313" t="s">
        <v>559</v>
      </c>
      <c r="O4313" t="s">
        <v>504</v>
      </c>
      <c r="P4313" t="s">
        <v>325</v>
      </c>
      <c r="Q4313" t="s">
        <v>327</v>
      </c>
    </row>
    <row r="4314" spans="1:17">
      <c r="A4314" t="s">
        <v>27294</v>
      </c>
      <c r="B4314" t="s">
        <v>27295</v>
      </c>
      <c r="C4314" t="s">
        <v>27296</v>
      </c>
      <c r="D4314" s="4">
        <v>45792.862824074073</v>
      </c>
      <c r="E4314" s="4">
        <v>45793.833333333336</v>
      </c>
      <c r="F4314" s="4">
        <v>45793.850694444445</v>
      </c>
      <c r="G4314" s="4">
        <v>45793.827361111114</v>
      </c>
      <c r="H4314" t="s">
        <v>3155</v>
      </c>
      <c r="I4314" t="s">
        <v>3222</v>
      </c>
      <c r="J4314">
        <v>1</v>
      </c>
      <c r="K4314" t="s">
        <v>3223</v>
      </c>
      <c r="L4314" t="s">
        <v>3564</v>
      </c>
      <c r="M4314" t="s">
        <v>549</v>
      </c>
      <c r="N4314" t="s">
        <v>550</v>
      </c>
      <c r="O4314" t="s">
        <v>551</v>
      </c>
      <c r="P4314" t="s">
        <v>141</v>
      </c>
      <c r="Q4314" t="s">
        <v>233</v>
      </c>
    </row>
    <row r="4315" spans="1:17">
      <c r="A4315" t="s">
        <v>27288</v>
      </c>
      <c r="B4315" t="s">
        <v>27289</v>
      </c>
      <c r="C4315" t="s">
        <v>27297</v>
      </c>
      <c r="D4315" s="4">
        <v>45792.862256944441</v>
      </c>
      <c r="E4315" s="4">
        <v>45794.708333333336</v>
      </c>
      <c r="F4315" s="4">
        <v>45794.725694444445</v>
      </c>
      <c r="G4315" s="4"/>
      <c r="H4315" t="s">
        <v>3155</v>
      </c>
      <c r="I4315" t="s">
        <v>3175</v>
      </c>
      <c r="J4315">
        <v>0</v>
      </c>
      <c r="K4315" t="s">
        <v>3157</v>
      </c>
      <c r="L4315" t="s">
        <v>3245</v>
      </c>
      <c r="M4315" t="s">
        <v>549</v>
      </c>
      <c r="N4315" t="s">
        <v>550</v>
      </c>
      <c r="O4315" t="s">
        <v>136</v>
      </c>
      <c r="P4315" t="s">
        <v>139</v>
      </c>
      <c r="Q4315" t="s">
        <v>274</v>
      </c>
    </row>
    <row r="4316" spans="1:17">
      <c r="A4316" t="s">
        <v>27298</v>
      </c>
      <c r="B4316" t="s">
        <v>27299</v>
      </c>
      <c r="C4316" t="s">
        <v>27300</v>
      </c>
      <c r="D4316" s="4">
        <v>45792.857361111113</v>
      </c>
      <c r="E4316" s="4">
        <v>45802.833333333336</v>
      </c>
      <c r="F4316" s="4">
        <v>45802.850694444445</v>
      </c>
      <c r="G4316" s="4">
        <v>45802.832141203704</v>
      </c>
      <c r="H4316" t="s">
        <v>3155</v>
      </c>
      <c r="I4316" t="s">
        <v>3171</v>
      </c>
      <c r="J4316">
        <v>1002</v>
      </c>
      <c r="K4316" t="s">
        <v>3157</v>
      </c>
      <c r="L4316" t="s">
        <v>3564</v>
      </c>
      <c r="M4316" t="s">
        <v>549</v>
      </c>
      <c r="N4316" t="s">
        <v>559</v>
      </c>
      <c r="O4316" t="s">
        <v>504</v>
      </c>
      <c r="P4316" t="s">
        <v>325</v>
      </c>
      <c r="Q4316" t="s">
        <v>338</v>
      </c>
    </row>
    <row r="4317" spans="1:17">
      <c r="A4317" t="s">
        <v>26237</v>
      </c>
      <c r="B4317" t="s">
        <v>26238</v>
      </c>
      <c r="C4317" t="s">
        <v>27301</v>
      </c>
      <c r="D4317" s="4">
        <v>45792.852210648147</v>
      </c>
      <c r="E4317" s="4">
        <v>45794.75</v>
      </c>
      <c r="F4317" s="4">
        <v>45794.767361111109</v>
      </c>
      <c r="G4317" s="4"/>
      <c r="H4317" t="s">
        <v>3155</v>
      </c>
      <c r="I4317" t="s">
        <v>3175</v>
      </c>
      <c r="J4317">
        <v>0</v>
      </c>
      <c r="K4317" t="s">
        <v>3157</v>
      </c>
      <c r="L4317" t="s">
        <v>3245</v>
      </c>
      <c r="M4317" t="s">
        <v>549</v>
      </c>
      <c r="N4317" t="s">
        <v>550</v>
      </c>
      <c r="O4317" t="s">
        <v>136</v>
      </c>
      <c r="P4317" t="s">
        <v>283</v>
      </c>
      <c r="Q4317" t="s">
        <v>286</v>
      </c>
    </row>
    <row r="4318" spans="1:17">
      <c r="A4318" t="s">
        <v>27302</v>
      </c>
      <c r="B4318" t="s">
        <v>27303</v>
      </c>
      <c r="C4318" t="s">
        <v>27304</v>
      </c>
      <c r="D4318" s="4">
        <v>45792.852164351854</v>
      </c>
      <c r="E4318" s="4">
        <v>45795.708333333336</v>
      </c>
      <c r="F4318" s="4">
        <v>45795.746527777781</v>
      </c>
      <c r="G4318" s="4"/>
      <c r="H4318" t="s">
        <v>3155</v>
      </c>
      <c r="I4318" t="s">
        <v>3673</v>
      </c>
      <c r="J4318">
        <v>0</v>
      </c>
      <c r="K4318" t="s">
        <v>3194</v>
      </c>
      <c r="L4318" t="s">
        <v>3245</v>
      </c>
      <c r="M4318" t="s">
        <v>549</v>
      </c>
      <c r="N4318" t="s">
        <v>559</v>
      </c>
      <c r="O4318" t="s">
        <v>504</v>
      </c>
      <c r="P4318" t="s">
        <v>325</v>
      </c>
      <c r="Q4318" t="s">
        <v>326</v>
      </c>
    </row>
    <row r="4319" spans="1:17">
      <c r="A4319" t="s">
        <v>27305</v>
      </c>
      <c r="B4319" t="s">
        <v>27306</v>
      </c>
      <c r="C4319" t="s">
        <v>27307</v>
      </c>
      <c r="D4319" s="4">
        <v>45792.850555555553</v>
      </c>
      <c r="E4319" s="4">
        <v>45793.3125</v>
      </c>
      <c r="F4319" s="4">
        <v>45793.329861111109</v>
      </c>
      <c r="G4319" s="4">
        <v>45793.31082175926</v>
      </c>
      <c r="H4319" t="s">
        <v>3155</v>
      </c>
      <c r="I4319" t="s">
        <v>3175</v>
      </c>
      <c r="J4319">
        <v>1001</v>
      </c>
      <c r="K4319" t="s">
        <v>3157</v>
      </c>
      <c r="L4319" t="s">
        <v>3564</v>
      </c>
      <c r="M4319" t="s">
        <v>549</v>
      </c>
      <c r="N4319" t="s">
        <v>550</v>
      </c>
      <c r="O4319" t="s">
        <v>136</v>
      </c>
      <c r="P4319" t="s">
        <v>264</v>
      </c>
      <c r="Q4319" t="s">
        <v>267</v>
      </c>
    </row>
    <row r="4320" spans="1:17">
      <c r="A4320" t="s">
        <v>27308</v>
      </c>
      <c r="B4320" t="s">
        <v>27309</v>
      </c>
      <c r="C4320" t="s">
        <v>27310</v>
      </c>
      <c r="D4320" s="4">
        <v>45792.847696759258</v>
      </c>
      <c r="E4320" s="4">
        <v>45798.25</v>
      </c>
      <c r="F4320" s="4">
        <v>45798.267361111109</v>
      </c>
      <c r="G4320" s="4"/>
      <c r="H4320" t="s">
        <v>3155</v>
      </c>
      <c r="I4320" t="s">
        <v>3162</v>
      </c>
      <c r="J4320">
        <v>0</v>
      </c>
      <c r="K4320" t="s">
        <v>3358</v>
      </c>
      <c r="L4320" t="s">
        <v>3245</v>
      </c>
      <c r="M4320" t="s">
        <v>549</v>
      </c>
      <c r="N4320" t="s">
        <v>550</v>
      </c>
      <c r="O4320" t="s">
        <v>1923</v>
      </c>
      <c r="P4320" t="s">
        <v>1924</v>
      </c>
      <c r="Q4320" t="s">
        <v>3359</v>
      </c>
    </row>
    <row r="4321" spans="1:17">
      <c r="A4321" t="s">
        <v>27258</v>
      </c>
      <c r="B4321" t="s">
        <v>27259</v>
      </c>
      <c r="C4321" t="s">
        <v>27311</v>
      </c>
      <c r="D4321" s="4">
        <v>45792.840914351851</v>
      </c>
      <c r="E4321" s="4">
        <v>45793.395833333336</v>
      </c>
      <c r="F4321" s="4">
        <v>45793.413194444445</v>
      </c>
      <c r="G4321" s="4"/>
      <c r="H4321" t="s">
        <v>3155</v>
      </c>
      <c r="I4321" t="s">
        <v>3171</v>
      </c>
      <c r="J4321">
        <v>1001</v>
      </c>
      <c r="K4321" t="s">
        <v>3157</v>
      </c>
      <c r="L4321" t="s">
        <v>3245</v>
      </c>
      <c r="M4321" t="s">
        <v>549</v>
      </c>
      <c r="N4321" t="s">
        <v>550</v>
      </c>
      <c r="O4321" t="s">
        <v>616</v>
      </c>
      <c r="P4321" t="s">
        <v>314</v>
      </c>
      <c r="Q4321" t="s">
        <v>321</v>
      </c>
    </row>
    <row r="4322" spans="1:17">
      <c r="A4322" t="s">
        <v>5889</v>
      </c>
      <c r="B4322" t="s">
        <v>5890</v>
      </c>
      <c r="C4322" t="s">
        <v>27312</v>
      </c>
      <c r="D4322" s="4">
        <v>45792.839745370373</v>
      </c>
      <c r="E4322" s="4">
        <v>45803.833333333336</v>
      </c>
      <c r="F4322" s="4">
        <v>45803.871527777781</v>
      </c>
      <c r="G4322" s="4">
        <v>45803.835439814815</v>
      </c>
      <c r="H4322" t="s">
        <v>3155</v>
      </c>
      <c r="I4322" t="s">
        <v>3240</v>
      </c>
      <c r="J4322">
        <v>1001</v>
      </c>
      <c r="K4322" t="s">
        <v>3157</v>
      </c>
      <c r="L4322" t="s">
        <v>3564</v>
      </c>
      <c r="M4322" t="s">
        <v>549</v>
      </c>
      <c r="N4322" t="s">
        <v>550</v>
      </c>
      <c r="O4322" t="s">
        <v>136</v>
      </c>
      <c r="P4322" t="s">
        <v>143</v>
      </c>
      <c r="Q4322" t="s">
        <v>301</v>
      </c>
    </row>
    <row r="4323" spans="1:17">
      <c r="A4323" t="s">
        <v>27033</v>
      </c>
      <c r="B4323" t="s">
        <v>27034</v>
      </c>
      <c r="C4323" t="s">
        <v>27313</v>
      </c>
      <c r="D4323" s="4">
        <v>45792.836354166669</v>
      </c>
      <c r="E4323" s="4">
        <v>45793.291666666664</v>
      </c>
      <c r="F4323" s="4">
        <v>45793.309027777781</v>
      </c>
      <c r="G4323" s="4"/>
      <c r="H4323" t="s">
        <v>3155</v>
      </c>
      <c r="I4323" t="s">
        <v>3222</v>
      </c>
      <c r="J4323">
        <v>1</v>
      </c>
      <c r="K4323" t="s">
        <v>3223</v>
      </c>
      <c r="L4323" t="s">
        <v>3245</v>
      </c>
      <c r="M4323" t="s">
        <v>549</v>
      </c>
      <c r="N4323" t="s">
        <v>550</v>
      </c>
      <c r="O4323" t="s">
        <v>136</v>
      </c>
      <c r="P4323" t="s">
        <v>139</v>
      </c>
      <c r="Q4323" t="s">
        <v>274</v>
      </c>
    </row>
    <row r="4324" spans="1:17">
      <c r="A4324" t="s">
        <v>27314</v>
      </c>
      <c r="B4324" t="s">
        <v>27315</v>
      </c>
      <c r="C4324" t="s">
        <v>27316</v>
      </c>
      <c r="D4324" s="4">
        <v>45792.831967592596</v>
      </c>
      <c r="E4324" s="4">
        <v>45794.666666666664</v>
      </c>
      <c r="F4324" s="4">
        <v>45794.704861111109</v>
      </c>
      <c r="G4324" s="4">
        <v>45794.688414351855</v>
      </c>
      <c r="H4324" t="s">
        <v>3155</v>
      </c>
      <c r="I4324" t="s">
        <v>3156</v>
      </c>
      <c r="J4324">
        <v>0</v>
      </c>
      <c r="K4324" t="s">
        <v>3194</v>
      </c>
      <c r="L4324" t="s">
        <v>3564</v>
      </c>
      <c r="M4324" t="s">
        <v>549</v>
      </c>
      <c r="N4324" t="s">
        <v>550</v>
      </c>
      <c r="O4324" t="s">
        <v>136</v>
      </c>
      <c r="P4324" t="s">
        <v>292</v>
      </c>
      <c r="Q4324" t="s">
        <v>296</v>
      </c>
    </row>
    <row r="4325" spans="1:17">
      <c r="A4325" t="s">
        <v>10265</v>
      </c>
      <c r="B4325" t="s">
        <v>10266</v>
      </c>
      <c r="C4325" t="s">
        <v>27317</v>
      </c>
      <c r="D4325" s="4">
        <v>45792.830868055556</v>
      </c>
      <c r="E4325" s="4">
        <v>45793.8125</v>
      </c>
      <c r="F4325" s="4">
        <v>45793.850694444445</v>
      </c>
      <c r="G4325" s="4"/>
      <c r="H4325" t="s">
        <v>3155</v>
      </c>
      <c r="I4325" t="s">
        <v>3156</v>
      </c>
      <c r="J4325">
        <v>0</v>
      </c>
      <c r="K4325" t="s">
        <v>3194</v>
      </c>
      <c r="L4325" t="s">
        <v>3245</v>
      </c>
      <c r="M4325" t="s">
        <v>549</v>
      </c>
      <c r="N4325" t="s">
        <v>550</v>
      </c>
      <c r="O4325" t="s">
        <v>551</v>
      </c>
      <c r="P4325" t="s">
        <v>141</v>
      </c>
      <c r="Q4325" t="s">
        <v>233</v>
      </c>
    </row>
    <row r="4326" spans="1:17">
      <c r="A4326" t="s">
        <v>10265</v>
      </c>
      <c r="B4326" t="s">
        <v>10266</v>
      </c>
      <c r="C4326" t="s">
        <v>27318</v>
      </c>
      <c r="D4326" s="4">
        <v>45792.830694444441</v>
      </c>
      <c r="E4326" s="4">
        <v>45793.916666666664</v>
      </c>
      <c r="F4326" s="4">
        <v>45793.954861111109</v>
      </c>
      <c r="G4326" s="4"/>
      <c r="H4326" t="s">
        <v>3155</v>
      </c>
      <c r="I4326" t="s">
        <v>3156</v>
      </c>
      <c r="J4326">
        <v>0</v>
      </c>
      <c r="K4326" t="s">
        <v>3194</v>
      </c>
      <c r="L4326" t="s">
        <v>3245</v>
      </c>
      <c r="M4326" t="s">
        <v>549</v>
      </c>
      <c r="N4326" t="s">
        <v>550</v>
      </c>
      <c r="O4326" t="s">
        <v>551</v>
      </c>
      <c r="P4326" t="s">
        <v>141</v>
      </c>
      <c r="Q4326" t="s">
        <v>233</v>
      </c>
    </row>
    <row r="4327" spans="1:17">
      <c r="A4327" t="s">
        <v>27319</v>
      </c>
      <c r="B4327" t="s">
        <v>27320</v>
      </c>
      <c r="C4327" t="s">
        <v>27321</v>
      </c>
      <c r="D4327" s="4">
        <v>45792.819363425922</v>
      </c>
      <c r="E4327" s="4">
        <v>45797.666666666664</v>
      </c>
      <c r="F4327" s="4">
        <v>45797.684027777781</v>
      </c>
      <c r="G4327" s="4"/>
      <c r="H4327" t="s">
        <v>3155</v>
      </c>
      <c r="I4327" t="s">
        <v>3175</v>
      </c>
      <c r="J4327">
        <v>0</v>
      </c>
      <c r="K4327" t="s">
        <v>3157</v>
      </c>
      <c r="L4327" t="s">
        <v>3593</v>
      </c>
      <c r="M4327" t="s">
        <v>549</v>
      </c>
      <c r="N4327" t="s">
        <v>550</v>
      </c>
      <c r="O4327" t="s">
        <v>551</v>
      </c>
      <c r="P4327" t="s">
        <v>141</v>
      </c>
      <c r="Q4327" t="s">
        <v>232</v>
      </c>
    </row>
    <row r="4328" spans="1:17">
      <c r="A4328" t="s">
        <v>27322</v>
      </c>
      <c r="B4328" t="s">
        <v>27323</v>
      </c>
      <c r="C4328" t="s">
        <v>27324</v>
      </c>
      <c r="D4328" s="4">
        <v>45792.81821759259</v>
      </c>
      <c r="E4328" s="4">
        <v>45805.75</v>
      </c>
      <c r="F4328" s="4">
        <v>45805.767361111109</v>
      </c>
      <c r="G4328" s="4">
        <v>45805.750787037039</v>
      </c>
      <c r="H4328" t="s">
        <v>3155</v>
      </c>
      <c r="I4328" t="s">
        <v>3175</v>
      </c>
      <c r="J4328">
        <v>0</v>
      </c>
      <c r="K4328" t="s">
        <v>3157</v>
      </c>
      <c r="L4328" t="s">
        <v>3564</v>
      </c>
      <c r="M4328" t="s">
        <v>549</v>
      </c>
      <c r="N4328" t="s">
        <v>550</v>
      </c>
      <c r="O4328" t="s">
        <v>616</v>
      </c>
      <c r="P4328" t="s">
        <v>314</v>
      </c>
      <c r="Q4328" t="s">
        <v>322</v>
      </c>
    </row>
    <row r="4329" spans="1:17">
      <c r="A4329" t="s">
        <v>27325</v>
      </c>
      <c r="B4329" t="s">
        <v>27326</v>
      </c>
      <c r="C4329" t="s">
        <v>27327</v>
      </c>
      <c r="D4329" s="4">
        <v>45792.815972222219</v>
      </c>
      <c r="E4329" s="4">
        <v>45793.416666666664</v>
      </c>
      <c r="F4329" s="4">
        <v>45793.434027777781</v>
      </c>
      <c r="G4329" s="4">
        <v>45793.415023148147</v>
      </c>
      <c r="H4329" t="s">
        <v>3155</v>
      </c>
      <c r="I4329" t="s">
        <v>3175</v>
      </c>
      <c r="J4329">
        <v>0</v>
      </c>
      <c r="K4329" t="s">
        <v>3157</v>
      </c>
      <c r="L4329" t="s">
        <v>3564</v>
      </c>
      <c r="M4329" t="s">
        <v>549</v>
      </c>
      <c r="N4329" t="s">
        <v>550</v>
      </c>
      <c r="O4329" t="s">
        <v>136</v>
      </c>
      <c r="P4329" t="s">
        <v>264</v>
      </c>
      <c r="Q4329" t="s">
        <v>266</v>
      </c>
    </row>
    <row r="4330" spans="1:17">
      <c r="A4330" t="s">
        <v>27328</v>
      </c>
      <c r="B4330" t="s">
        <v>27329</v>
      </c>
      <c r="C4330" t="s">
        <v>27330</v>
      </c>
      <c r="D4330" s="4">
        <v>45792.81144675926</v>
      </c>
      <c r="E4330" s="4">
        <v>45794.375</v>
      </c>
      <c r="F4330" s="4">
        <v>45794.413194444445</v>
      </c>
      <c r="G4330" s="4">
        <v>45794.375277777777</v>
      </c>
      <c r="H4330" t="s">
        <v>3155</v>
      </c>
      <c r="I4330" t="s">
        <v>3240</v>
      </c>
      <c r="J4330">
        <v>1001</v>
      </c>
      <c r="K4330" t="s">
        <v>3194</v>
      </c>
      <c r="L4330" t="s">
        <v>3564</v>
      </c>
      <c r="M4330" t="s">
        <v>549</v>
      </c>
      <c r="N4330" t="s">
        <v>550</v>
      </c>
      <c r="O4330" t="s">
        <v>616</v>
      </c>
      <c r="P4330" t="s">
        <v>314</v>
      </c>
      <c r="Q4330" t="s">
        <v>321</v>
      </c>
    </row>
    <row r="4331" spans="1:17">
      <c r="A4331" t="s">
        <v>27331</v>
      </c>
      <c r="B4331" t="s">
        <v>27332</v>
      </c>
      <c r="C4331" t="s">
        <v>27333</v>
      </c>
      <c r="D4331" s="4">
        <v>45792.804652777777</v>
      </c>
      <c r="E4331" s="4">
        <v>45809.708333333336</v>
      </c>
      <c r="F4331" s="4">
        <v>45809.725694444445</v>
      </c>
      <c r="G4331" s="4"/>
      <c r="H4331" t="s">
        <v>3155</v>
      </c>
      <c r="I4331" t="s">
        <v>3175</v>
      </c>
      <c r="J4331">
        <v>0</v>
      </c>
      <c r="K4331" t="s">
        <v>3157</v>
      </c>
      <c r="L4331" t="s">
        <v>3158</v>
      </c>
      <c r="M4331" t="s">
        <v>549</v>
      </c>
      <c r="N4331" t="s">
        <v>550</v>
      </c>
      <c r="O4331" t="s">
        <v>551</v>
      </c>
      <c r="P4331" t="s">
        <v>141</v>
      </c>
      <c r="Q4331" t="s">
        <v>233</v>
      </c>
    </row>
    <row r="4332" spans="1:17">
      <c r="A4332" t="s">
        <v>27334</v>
      </c>
      <c r="B4332" t="s">
        <v>27335</v>
      </c>
      <c r="C4332" t="s">
        <v>27336</v>
      </c>
      <c r="D4332" s="4">
        <v>45792.798576388886</v>
      </c>
      <c r="E4332" s="4">
        <v>45795.291666666664</v>
      </c>
      <c r="F4332" s="4">
        <v>45795.329861111109</v>
      </c>
      <c r="G4332" s="4">
        <v>45795.289930555555</v>
      </c>
      <c r="H4332" t="s">
        <v>3155</v>
      </c>
      <c r="I4332" t="s">
        <v>3240</v>
      </c>
      <c r="J4332">
        <v>1002</v>
      </c>
      <c r="K4332" t="s">
        <v>3157</v>
      </c>
      <c r="L4332" t="s">
        <v>3564</v>
      </c>
      <c r="M4332" t="s">
        <v>549</v>
      </c>
      <c r="N4332" t="s">
        <v>550</v>
      </c>
      <c r="O4332" t="s">
        <v>136</v>
      </c>
      <c r="P4332" t="s">
        <v>147</v>
      </c>
      <c r="Q4332" t="s">
        <v>255</v>
      </c>
    </row>
    <row r="4333" spans="1:17">
      <c r="A4333" t="s">
        <v>5712</v>
      </c>
      <c r="B4333" t="s">
        <v>5713</v>
      </c>
      <c r="C4333" t="s">
        <v>27337</v>
      </c>
      <c r="D4333" s="4">
        <v>45792.792719907404</v>
      </c>
      <c r="E4333" s="4">
        <v>45801.458333333336</v>
      </c>
      <c r="F4333" s="4">
        <v>45801.475694444445</v>
      </c>
      <c r="G4333" s="4"/>
      <c r="H4333" t="s">
        <v>3155</v>
      </c>
      <c r="I4333" t="s">
        <v>3171</v>
      </c>
      <c r="J4333">
        <v>1001</v>
      </c>
      <c r="K4333" t="s">
        <v>3157</v>
      </c>
      <c r="L4333" t="s">
        <v>3245</v>
      </c>
      <c r="M4333" t="s">
        <v>549</v>
      </c>
      <c r="N4333" t="s">
        <v>559</v>
      </c>
      <c r="O4333" t="s">
        <v>504</v>
      </c>
      <c r="P4333" t="s">
        <v>325</v>
      </c>
      <c r="Q4333" t="s">
        <v>326</v>
      </c>
    </row>
    <row r="4334" spans="1:17">
      <c r="A4334" t="s">
        <v>10621</v>
      </c>
      <c r="B4334" t="s">
        <v>10622</v>
      </c>
      <c r="C4334" t="s">
        <v>27338</v>
      </c>
      <c r="D4334" s="4">
        <v>45792.789571759262</v>
      </c>
      <c r="E4334" s="4">
        <v>45793.958333333336</v>
      </c>
      <c r="F4334" s="4">
        <v>45793.996527777781</v>
      </c>
      <c r="G4334" s="4">
        <v>45793.963842592595</v>
      </c>
      <c r="H4334" t="s">
        <v>3155</v>
      </c>
      <c r="I4334" t="s">
        <v>3240</v>
      </c>
      <c r="J4334">
        <v>1001</v>
      </c>
      <c r="K4334" t="s">
        <v>3194</v>
      </c>
      <c r="L4334" t="s">
        <v>3564</v>
      </c>
      <c r="M4334" t="s">
        <v>549</v>
      </c>
      <c r="N4334" t="s">
        <v>550</v>
      </c>
      <c r="O4334" t="s">
        <v>136</v>
      </c>
      <c r="P4334" t="s">
        <v>292</v>
      </c>
      <c r="Q4334" t="s">
        <v>293</v>
      </c>
    </row>
    <row r="4335" spans="1:17">
      <c r="A4335" t="s">
        <v>22476</v>
      </c>
      <c r="B4335" t="s">
        <v>22477</v>
      </c>
      <c r="C4335" t="s">
        <v>27339</v>
      </c>
      <c r="D4335" s="4">
        <v>45792.780972222223</v>
      </c>
      <c r="E4335" s="4">
        <v>45800.625</v>
      </c>
      <c r="F4335" s="4">
        <v>45800.663194444445</v>
      </c>
      <c r="G4335" s="4"/>
      <c r="H4335" t="s">
        <v>3155</v>
      </c>
      <c r="I4335" t="s">
        <v>3156</v>
      </c>
      <c r="J4335">
        <v>0</v>
      </c>
      <c r="K4335" t="s">
        <v>3227</v>
      </c>
      <c r="L4335" t="s">
        <v>3245</v>
      </c>
      <c r="M4335" t="s">
        <v>549</v>
      </c>
      <c r="N4335" t="s">
        <v>550</v>
      </c>
      <c r="O4335" t="s">
        <v>136</v>
      </c>
      <c r="P4335" t="s">
        <v>264</v>
      </c>
      <c r="Q4335" t="s">
        <v>265</v>
      </c>
    </row>
    <row r="4336" spans="1:17">
      <c r="A4336" t="s">
        <v>26869</v>
      </c>
      <c r="B4336" t="s">
        <v>26870</v>
      </c>
      <c r="C4336" t="s">
        <v>27340</v>
      </c>
      <c r="D4336" s="4">
        <v>45792.778622685182</v>
      </c>
      <c r="E4336" s="4">
        <v>45795.625</v>
      </c>
      <c r="F4336" s="4">
        <v>45795.642361111109</v>
      </c>
      <c r="G4336" s="4"/>
      <c r="H4336" t="s">
        <v>3155</v>
      </c>
      <c r="I4336" t="s">
        <v>3184</v>
      </c>
      <c r="J4336">
        <v>1001</v>
      </c>
      <c r="K4336" t="s">
        <v>3157</v>
      </c>
      <c r="L4336" t="s">
        <v>3245</v>
      </c>
      <c r="M4336" t="s">
        <v>549</v>
      </c>
      <c r="N4336" t="s">
        <v>550</v>
      </c>
      <c r="O4336" t="s">
        <v>616</v>
      </c>
      <c r="P4336" t="s">
        <v>314</v>
      </c>
      <c r="Q4336" t="s">
        <v>318</v>
      </c>
    </row>
    <row r="4337" spans="1:17">
      <c r="A4337" t="s">
        <v>25863</v>
      </c>
      <c r="B4337" t="s">
        <v>25864</v>
      </c>
      <c r="C4337" t="s">
        <v>27341</v>
      </c>
      <c r="D4337" s="4">
        <v>45792.777418981481</v>
      </c>
      <c r="E4337" s="4">
        <v>45795.8125</v>
      </c>
      <c r="F4337" s="4">
        <v>45795.829861111109</v>
      </c>
      <c r="G4337" s="4"/>
      <c r="H4337" t="s">
        <v>3155</v>
      </c>
      <c r="I4337" t="s">
        <v>3175</v>
      </c>
      <c r="J4337">
        <v>0</v>
      </c>
      <c r="K4337" t="s">
        <v>3157</v>
      </c>
      <c r="L4337" t="s">
        <v>3245</v>
      </c>
      <c r="M4337" t="s">
        <v>549</v>
      </c>
      <c r="N4337" t="s">
        <v>550</v>
      </c>
      <c r="O4337" t="s">
        <v>136</v>
      </c>
      <c r="P4337" t="s">
        <v>264</v>
      </c>
      <c r="Q4337" t="s">
        <v>268</v>
      </c>
    </row>
    <row r="4338" spans="1:17">
      <c r="A4338" t="s">
        <v>27342</v>
      </c>
      <c r="B4338" t="s">
        <v>27343</v>
      </c>
      <c r="C4338" t="s">
        <v>27344</v>
      </c>
      <c r="D4338" s="4">
        <v>45792.777199074073</v>
      </c>
      <c r="E4338" s="4">
        <v>45794.625</v>
      </c>
      <c r="F4338" s="4">
        <v>45794.663194444445</v>
      </c>
      <c r="G4338" s="4"/>
      <c r="H4338" t="s">
        <v>3155</v>
      </c>
      <c r="I4338" t="s">
        <v>3673</v>
      </c>
      <c r="J4338">
        <v>0</v>
      </c>
      <c r="K4338" t="s">
        <v>3157</v>
      </c>
      <c r="L4338" t="s">
        <v>3245</v>
      </c>
      <c r="M4338" t="s">
        <v>549</v>
      </c>
      <c r="N4338" t="s">
        <v>559</v>
      </c>
      <c r="O4338" t="s">
        <v>504</v>
      </c>
      <c r="P4338" t="s">
        <v>325</v>
      </c>
      <c r="Q4338" t="s">
        <v>329</v>
      </c>
    </row>
    <row r="4339" spans="1:17">
      <c r="A4339" t="s">
        <v>26866</v>
      </c>
      <c r="B4339" t="s">
        <v>26867</v>
      </c>
      <c r="C4339" t="s">
        <v>27345</v>
      </c>
      <c r="D4339" s="4">
        <v>45792.774247685185</v>
      </c>
      <c r="E4339" s="4">
        <v>45794.416666666664</v>
      </c>
      <c r="F4339" s="4">
        <v>45794.454861111109</v>
      </c>
      <c r="G4339" s="4"/>
      <c r="H4339" t="s">
        <v>3155</v>
      </c>
      <c r="I4339" t="s">
        <v>3673</v>
      </c>
      <c r="J4339">
        <v>0</v>
      </c>
      <c r="K4339" t="s">
        <v>3227</v>
      </c>
      <c r="L4339" t="s">
        <v>3245</v>
      </c>
      <c r="M4339" t="s">
        <v>549</v>
      </c>
      <c r="N4339" t="s">
        <v>559</v>
      </c>
      <c r="O4339" t="s">
        <v>504</v>
      </c>
      <c r="P4339" t="s">
        <v>325</v>
      </c>
      <c r="Q4339" t="s">
        <v>3800</v>
      </c>
    </row>
    <row r="4340" spans="1:17">
      <c r="A4340" t="s">
        <v>27346</v>
      </c>
      <c r="B4340" t="s">
        <v>27347</v>
      </c>
      <c r="C4340" t="s">
        <v>27348</v>
      </c>
      <c r="D4340" s="4">
        <v>45792.773668981485</v>
      </c>
      <c r="E4340" s="4">
        <v>45794.333333333336</v>
      </c>
      <c r="F4340" s="4">
        <v>45794.371527777781</v>
      </c>
      <c r="G4340" s="4">
        <v>45794.332141203704</v>
      </c>
      <c r="H4340" t="s">
        <v>3155</v>
      </c>
      <c r="I4340" t="s">
        <v>3240</v>
      </c>
      <c r="J4340">
        <v>1001</v>
      </c>
      <c r="K4340" t="s">
        <v>3157</v>
      </c>
      <c r="L4340" t="s">
        <v>3564</v>
      </c>
      <c r="M4340" t="s">
        <v>549</v>
      </c>
      <c r="N4340" t="s">
        <v>550</v>
      </c>
      <c r="O4340" t="s">
        <v>136</v>
      </c>
      <c r="P4340" t="s">
        <v>143</v>
      </c>
      <c r="Q4340" t="s">
        <v>301</v>
      </c>
    </row>
    <row r="4341" spans="1:17">
      <c r="A4341" t="s">
        <v>3739</v>
      </c>
      <c r="B4341" t="s">
        <v>3740</v>
      </c>
      <c r="C4341" t="s">
        <v>27349</v>
      </c>
      <c r="D4341" s="4">
        <v>45792.7734837963</v>
      </c>
      <c r="E4341" s="4">
        <v>45798.75</v>
      </c>
      <c r="F4341" s="4">
        <v>45798.767361111109</v>
      </c>
      <c r="G4341" s="4"/>
      <c r="H4341" t="s">
        <v>3155</v>
      </c>
      <c r="I4341" t="s">
        <v>3171</v>
      </c>
      <c r="J4341">
        <v>0</v>
      </c>
      <c r="K4341" t="s">
        <v>3157</v>
      </c>
      <c r="L4341" t="s">
        <v>3245</v>
      </c>
      <c r="M4341" t="s">
        <v>549</v>
      </c>
      <c r="N4341" t="s">
        <v>559</v>
      </c>
      <c r="O4341" t="s">
        <v>504</v>
      </c>
      <c r="P4341" t="s">
        <v>325</v>
      </c>
      <c r="Q4341" t="s">
        <v>341</v>
      </c>
    </row>
    <row r="4342" spans="1:17">
      <c r="A4342" t="s">
        <v>27350</v>
      </c>
      <c r="B4342" t="s">
        <v>27351</v>
      </c>
      <c r="C4342" t="s">
        <v>27352</v>
      </c>
      <c r="D4342" s="4">
        <v>45792.773020833331</v>
      </c>
      <c r="E4342" s="4">
        <v>45793.729166666664</v>
      </c>
      <c r="F4342" s="4">
        <v>45793.746527777781</v>
      </c>
      <c r="G4342" s="4">
        <v>45793.722384259258</v>
      </c>
      <c r="H4342" t="s">
        <v>3155</v>
      </c>
      <c r="I4342" t="s">
        <v>3175</v>
      </c>
      <c r="J4342">
        <v>1001</v>
      </c>
      <c r="K4342" t="s">
        <v>3157</v>
      </c>
      <c r="L4342" t="s">
        <v>3564</v>
      </c>
      <c r="M4342" t="s">
        <v>549</v>
      </c>
      <c r="N4342" t="s">
        <v>550</v>
      </c>
      <c r="O4342" t="s">
        <v>136</v>
      </c>
      <c r="P4342" t="s">
        <v>264</v>
      </c>
      <c r="Q4342" t="s">
        <v>266</v>
      </c>
    </row>
    <row r="4343" spans="1:17">
      <c r="A4343" t="s">
        <v>27353</v>
      </c>
      <c r="B4343" t="s">
        <v>27354</v>
      </c>
      <c r="C4343" t="s">
        <v>27355</v>
      </c>
      <c r="D4343" s="4">
        <v>45792.772233796299</v>
      </c>
      <c r="E4343" s="4">
        <v>45795.333333333336</v>
      </c>
      <c r="F4343" s="4">
        <v>45795.350694444445</v>
      </c>
      <c r="G4343" s="4">
        <v>45795.33148148148</v>
      </c>
      <c r="H4343" t="s">
        <v>3155</v>
      </c>
      <c r="I4343" t="s">
        <v>3171</v>
      </c>
      <c r="J4343">
        <v>1001</v>
      </c>
      <c r="K4343" t="s">
        <v>3157</v>
      </c>
      <c r="L4343" t="s">
        <v>3564</v>
      </c>
      <c r="M4343" t="s">
        <v>549</v>
      </c>
      <c r="N4343" t="s">
        <v>550</v>
      </c>
      <c r="O4343" t="s">
        <v>136</v>
      </c>
      <c r="P4343" t="s">
        <v>139</v>
      </c>
      <c r="Q4343" t="s">
        <v>282</v>
      </c>
    </row>
    <row r="4344" spans="1:17">
      <c r="A4344" t="s">
        <v>26866</v>
      </c>
      <c r="B4344" t="s">
        <v>26872</v>
      </c>
      <c r="C4344" t="s">
        <v>27356</v>
      </c>
      <c r="D4344" s="4">
        <v>45792.771435185183</v>
      </c>
      <c r="E4344" s="4">
        <v>45794.416666666664</v>
      </c>
      <c r="F4344" s="4">
        <v>45794.454861111109</v>
      </c>
      <c r="G4344" s="4"/>
      <c r="H4344" t="s">
        <v>3155</v>
      </c>
      <c r="I4344" t="s">
        <v>3673</v>
      </c>
      <c r="J4344">
        <v>0</v>
      </c>
      <c r="K4344" t="s">
        <v>3163</v>
      </c>
      <c r="L4344" t="s">
        <v>3245</v>
      </c>
      <c r="M4344" t="s">
        <v>549</v>
      </c>
      <c r="N4344" t="s">
        <v>559</v>
      </c>
      <c r="O4344" t="s">
        <v>504</v>
      </c>
      <c r="P4344" t="s">
        <v>325</v>
      </c>
      <c r="Q4344" t="s">
        <v>3800</v>
      </c>
    </row>
    <row r="4345" spans="1:17">
      <c r="A4345" t="s">
        <v>27357</v>
      </c>
      <c r="B4345" t="s">
        <v>27358</v>
      </c>
      <c r="C4345" t="s">
        <v>27359</v>
      </c>
      <c r="D4345" s="4">
        <v>45792.771319444444</v>
      </c>
      <c r="E4345" s="4">
        <v>45794.375</v>
      </c>
      <c r="F4345" s="4">
        <v>45794.392361111109</v>
      </c>
      <c r="G4345" s="4">
        <v>45794.374293981484</v>
      </c>
      <c r="H4345" t="s">
        <v>3155</v>
      </c>
      <c r="I4345" t="s">
        <v>3175</v>
      </c>
      <c r="J4345">
        <v>0</v>
      </c>
      <c r="K4345" t="s">
        <v>3157</v>
      </c>
      <c r="L4345" t="s">
        <v>3564</v>
      </c>
      <c r="M4345" t="s">
        <v>549</v>
      </c>
      <c r="N4345" t="s">
        <v>550</v>
      </c>
      <c r="O4345" t="s">
        <v>136</v>
      </c>
      <c r="P4345" t="s">
        <v>139</v>
      </c>
      <c r="Q4345" t="s">
        <v>272</v>
      </c>
    </row>
    <row r="4346" spans="1:17">
      <c r="A4346" t="s">
        <v>27360</v>
      </c>
      <c r="B4346" t="s">
        <v>27361</v>
      </c>
      <c r="C4346" t="s">
        <v>27362</v>
      </c>
      <c r="D4346" s="4">
        <v>45792.770011574074</v>
      </c>
      <c r="E4346" s="4">
        <v>45793.75</v>
      </c>
      <c r="F4346" s="4">
        <v>45793.767361111109</v>
      </c>
      <c r="G4346" s="4">
        <v>45793.752164351848</v>
      </c>
      <c r="H4346" t="s">
        <v>3155</v>
      </c>
      <c r="I4346" t="s">
        <v>3222</v>
      </c>
      <c r="J4346">
        <v>1</v>
      </c>
      <c r="K4346" t="s">
        <v>3223</v>
      </c>
      <c r="L4346" t="s">
        <v>3564</v>
      </c>
      <c r="M4346" t="s">
        <v>549</v>
      </c>
      <c r="N4346" t="s">
        <v>550</v>
      </c>
      <c r="O4346" t="s">
        <v>136</v>
      </c>
      <c r="P4346" t="s">
        <v>292</v>
      </c>
      <c r="Q4346" t="s">
        <v>296</v>
      </c>
    </row>
    <row r="4347" spans="1:17">
      <c r="A4347" t="s">
        <v>12040</v>
      </c>
      <c r="B4347" t="s">
        <v>12041</v>
      </c>
      <c r="C4347" t="s">
        <v>27363</v>
      </c>
      <c r="D4347" s="4">
        <v>45792.769293981481</v>
      </c>
      <c r="E4347" s="4">
        <v>45794.875</v>
      </c>
      <c r="F4347" s="4">
        <v>45794.892361111109</v>
      </c>
      <c r="G4347" s="4">
        <v>45794.875023148146</v>
      </c>
      <c r="H4347" t="s">
        <v>3155</v>
      </c>
      <c r="I4347" t="s">
        <v>3162</v>
      </c>
      <c r="J4347">
        <v>0</v>
      </c>
      <c r="K4347" t="s">
        <v>3198</v>
      </c>
      <c r="L4347" t="s">
        <v>3564</v>
      </c>
      <c r="M4347" t="s">
        <v>549</v>
      </c>
      <c r="N4347" t="s">
        <v>550</v>
      </c>
      <c r="O4347" t="s">
        <v>1923</v>
      </c>
      <c r="P4347" t="s">
        <v>1924</v>
      </c>
      <c r="Q4347" t="s">
        <v>3394</v>
      </c>
    </row>
    <row r="4348" spans="1:17">
      <c r="A4348" t="s">
        <v>27364</v>
      </c>
      <c r="B4348" t="s">
        <v>27365</v>
      </c>
      <c r="C4348" t="s">
        <v>27366</v>
      </c>
      <c r="D4348" s="4">
        <v>45792.769212962965</v>
      </c>
      <c r="E4348" s="4">
        <v>45793.791666666664</v>
      </c>
      <c r="F4348" s="4">
        <v>45793.829861111109</v>
      </c>
      <c r="G4348" s="4"/>
      <c r="H4348" t="s">
        <v>3155</v>
      </c>
      <c r="I4348" t="s">
        <v>3209</v>
      </c>
      <c r="J4348">
        <v>0</v>
      </c>
      <c r="K4348" t="s">
        <v>3157</v>
      </c>
      <c r="L4348" t="s">
        <v>3245</v>
      </c>
      <c r="M4348" t="s">
        <v>549</v>
      </c>
      <c r="N4348" t="s">
        <v>550</v>
      </c>
      <c r="O4348" t="s">
        <v>136</v>
      </c>
      <c r="P4348" t="s">
        <v>143</v>
      </c>
      <c r="Q4348" t="s">
        <v>301</v>
      </c>
    </row>
    <row r="4349" spans="1:17">
      <c r="A4349" t="s">
        <v>27367</v>
      </c>
      <c r="B4349" t="s">
        <v>27368</v>
      </c>
      <c r="C4349" t="s">
        <v>27369</v>
      </c>
      <c r="D4349" s="4">
        <v>45792.768634259257</v>
      </c>
      <c r="E4349" s="4">
        <v>45793.708333333336</v>
      </c>
      <c r="F4349" s="4">
        <v>45793.725694444445</v>
      </c>
      <c r="G4349" s="4">
        <v>45793.706192129626</v>
      </c>
      <c r="H4349" t="s">
        <v>3155</v>
      </c>
      <c r="I4349" t="s">
        <v>3175</v>
      </c>
      <c r="J4349">
        <v>0</v>
      </c>
      <c r="K4349" t="s">
        <v>3157</v>
      </c>
      <c r="L4349" t="s">
        <v>3564</v>
      </c>
      <c r="M4349" t="s">
        <v>549</v>
      </c>
      <c r="N4349" t="s">
        <v>550</v>
      </c>
      <c r="O4349" t="s">
        <v>136</v>
      </c>
      <c r="P4349" t="s">
        <v>143</v>
      </c>
      <c r="Q4349" t="s">
        <v>301</v>
      </c>
    </row>
    <row r="4350" spans="1:17">
      <c r="A4350" t="s">
        <v>27370</v>
      </c>
      <c r="B4350" t="s">
        <v>27371</v>
      </c>
      <c r="C4350" t="s">
        <v>27372</v>
      </c>
      <c r="D4350" s="4">
        <v>45792.766226851854</v>
      </c>
      <c r="E4350" s="4">
        <v>45803.666666666664</v>
      </c>
      <c r="F4350" s="4">
        <v>45803.704861111109</v>
      </c>
      <c r="G4350" s="4">
        <v>45803.65966435185</v>
      </c>
      <c r="H4350" t="s">
        <v>3155</v>
      </c>
      <c r="I4350" t="s">
        <v>3156</v>
      </c>
      <c r="J4350">
        <v>0</v>
      </c>
      <c r="K4350" t="s">
        <v>3157</v>
      </c>
      <c r="L4350" t="s">
        <v>3564</v>
      </c>
      <c r="M4350" t="s">
        <v>549</v>
      </c>
      <c r="N4350" t="s">
        <v>559</v>
      </c>
      <c r="O4350" t="s">
        <v>504</v>
      </c>
      <c r="P4350" t="s">
        <v>325</v>
      </c>
      <c r="Q4350" t="s">
        <v>327</v>
      </c>
    </row>
    <row r="4351" spans="1:17">
      <c r="A4351" t="s">
        <v>23722</v>
      </c>
      <c r="B4351" t="s">
        <v>23723</v>
      </c>
      <c r="C4351" t="s">
        <v>27373</v>
      </c>
      <c r="D4351" s="4">
        <v>45792.765844907408</v>
      </c>
      <c r="E4351" s="4">
        <v>45798.625</v>
      </c>
      <c r="F4351" s="4">
        <v>45798.663194444445</v>
      </c>
      <c r="G4351" s="4"/>
      <c r="H4351" t="s">
        <v>3155</v>
      </c>
      <c r="I4351" t="s">
        <v>3240</v>
      </c>
      <c r="J4351">
        <v>1002</v>
      </c>
      <c r="K4351" t="s">
        <v>3157</v>
      </c>
      <c r="L4351" t="s">
        <v>3245</v>
      </c>
      <c r="M4351" t="s">
        <v>549</v>
      </c>
      <c r="N4351" t="s">
        <v>550</v>
      </c>
      <c r="O4351" t="s">
        <v>136</v>
      </c>
      <c r="P4351" t="s">
        <v>292</v>
      </c>
      <c r="Q4351" t="s">
        <v>296</v>
      </c>
    </row>
    <row r="4352" spans="1:17">
      <c r="A4352" t="s">
        <v>27374</v>
      </c>
      <c r="B4352" t="s">
        <v>27375</v>
      </c>
      <c r="C4352" t="s">
        <v>27376</v>
      </c>
      <c r="D4352" s="4">
        <v>45792.763483796298</v>
      </c>
      <c r="E4352" s="4">
        <v>45795.4375</v>
      </c>
      <c r="F4352" s="4">
        <v>45795.454861111109</v>
      </c>
      <c r="G4352" s="4"/>
      <c r="H4352" t="s">
        <v>3155</v>
      </c>
      <c r="I4352" t="s">
        <v>3162</v>
      </c>
      <c r="J4352">
        <v>0</v>
      </c>
      <c r="K4352" t="s">
        <v>3227</v>
      </c>
      <c r="L4352" t="s">
        <v>3593</v>
      </c>
      <c r="M4352" t="s">
        <v>549</v>
      </c>
      <c r="N4352" t="s">
        <v>550</v>
      </c>
      <c r="O4352" t="s">
        <v>1923</v>
      </c>
      <c r="P4352" t="s">
        <v>1924</v>
      </c>
      <c r="Q4352" t="s">
        <v>3394</v>
      </c>
    </row>
    <row r="4353" spans="1:17">
      <c r="A4353" t="s">
        <v>27377</v>
      </c>
      <c r="B4353" t="s">
        <v>27378</v>
      </c>
      <c r="C4353" t="s">
        <v>27379</v>
      </c>
      <c r="D4353" s="4">
        <v>45792.763067129628</v>
      </c>
      <c r="E4353" s="4">
        <v>45794.375</v>
      </c>
      <c r="F4353" s="4">
        <v>45794.413194444445</v>
      </c>
      <c r="G4353" s="4">
        <v>45794.377500000002</v>
      </c>
      <c r="H4353" t="s">
        <v>3155</v>
      </c>
      <c r="I4353" t="s">
        <v>3240</v>
      </c>
      <c r="J4353">
        <v>1002</v>
      </c>
      <c r="K4353" t="s">
        <v>3157</v>
      </c>
      <c r="L4353" t="s">
        <v>3564</v>
      </c>
      <c r="M4353" t="s">
        <v>549</v>
      </c>
      <c r="N4353" t="s">
        <v>550</v>
      </c>
      <c r="O4353" t="s">
        <v>136</v>
      </c>
      <c r="P4353" t="s">
        <v>292</v>
      </c>
      <c r="Q4353" t="s">
        <v>295</v>
      </c>
    </row>
    <row r="4354" spans="1:17">
      <c r="A4354" t="s">
        <v>27380</v>
      </c>
      <c r="B4354" t="s">
        <v>27381</v>
      </c>
      <c r="C4354" t="s">
        <v>27382</v>
      </c>
      <c r="D4354" s="4">
        <v>45792.762303240743</v>
      </c>
      <c r="E4354" s="4">
        <v>45806.625</v>
      </c>
      <c r="F4354" s="4">
        <v>45806.663194444445</v>
      </c>
      <c r="G4354" s="4"/>
      <c r="H4354" t="s">
        <v>3155</v>
      </c>
      <c r="I4354" t="s">
        <v>3156</v>
      </c>
      <c r="J4354">
        <v>0</v>
      </c>
      <c r="K4354" t="s">
        <v>3157</v>
      </c>
      <c r="L4354" t="s">
        <v>3158</v>
      </c>
      <c r="M4354" t="s">
        <v>549</v>
      </c>
      <c r="N4354" t="s">
        <v>550</v>
      </c>
      <c r="O4354" t="s">
        <v>136</v>
      </c>
      <c r="P4354" t="s">
        <v>292</v>
      </c>
      <c r="Q4354" t="s">
        <v>296</v>
      </c>
    </row>
    <row r="4355" spans="1:17">
      <c r="A4355" t="s">
        <v>27383</v>
      </c>
      <c r="B4355" t="s">
        <v>27384</v>
      </c>
      <c r="C4355" t="s">
        <v>27385</v>
      </c>
      <c r="D4355" s="4">
        <v>45792.761446759258</v>
      </c>
      <c r="E4355" s="4">
        <v>45801.5</v>
      </c>
      <c r="F4355" s="4">
        <v>45801.517361111109</v>
      </c>
      <c r="G4355" s="4"/>
      <c r="H4355" t="s">
        <v>3155</v>
      </c>
      <c r="I4355" t="s">
        <v>3171</v>
      </c>
      <c r="J4355">
        <v>1002</v>
      </c>
      <c r="K4355" t="s">
        <v>3157</v>
      </c>
      <c r="L4355" t="s">
        <v>3245</v>
      </c>
      <c r="M4355" t="s">
        <v>549</v>
      </c>
      <c r="N4355" t="s">
        <v>550</v>
      </c>
      <c r="O4355" t="s">
        <v>136</v>
      </c>
      <c r="P4355" t="s">
        <v>147</v>
      </c>
      <c r="Q4355" t="s">
        <v>21124</v>
      </c>
    </row>
    <row r="4356" spans="1:17">
      <c r="A4356" t="s">
        <v>27386</v>
      </c>
      <c r="B4356" t="s">
        <v>27387</v>
      </c>
      <c r="C4356" t="s">
        <v>27388</v>
      </c>
      <c r="D4356" s="4">
        <v>45792.761087962965</v>
      </c>
      <c r="E4356" s="4">
        <v>45794.708333333336</v>
      </c>
      <c r="F4356" s="4">
        <v>45794.746527777781</v>
      </c>
      <c r="G4356" s="4"/>
      <c r="H4356" t="s">
        <v>3155</v>
      </c>
      <c r="I4356" t="s">
        <v>27389</v>
      </c>
      <c r="J4356">
        <v>0</v>
      </c>
      <c r="K4356" t="s">
        <v>27390</v>
      </c>
      <c r="L4356" t="s">
        <v>3245</v>
      </c>
      <c r="M4356" t="s">
        <v>549</v>
      </c>
      <c r="N4356" t="s">
        <v>550</v>
      </c>
      <c r="O4356" t="s">
        <v>136</v>
      </c>
      <c r="P4356" t="s">
        <v>143</v>
      </c>
      <c r="Q4356" t="s">
        <v>310</v>
      </c>
    </row>
    <row r="4357" spans="1:17">
      <c r="A4357" t="s">
        <v>27386</v>
      </c>
      <c r="B4357" t="s">
        <v>27391</v>
      </c>
      <c r="C4357" t="s">
        <v>27392</v>
      </c>
      <c r="D4357" s="4">
        <v>45792.759131944447</v>
      </c>
      <c r="E4357" s="4">
        <v>45794.375</v>
      </c>
      <c r="F4357" s="4">
        <v>45794.392361111109</v>
      </c>
      <c r="G4357" s="4">
        <v>45794.373599537037</v>
      </c>
      <c r="H4357" t="s">
        <v>3155</v>
      </c>
      <c r="I4357" t="s">
        <v>3175</v>
      </c>
      <c r="J4357">
        <v>0</v>
      </c>
      <c r="K4357" t="s">
        <v>3157</v>
      </c>
      <c r="L4357" t="s">
        <v>3564</v>
      </c>
      <c r="M4357" t="s">
        <v>549</v>
      </c>
      <c r="N4357" t="s">
        <v>550</v>
      </c>
      <c r="O4357" t="s">
        <v>136</v>
      </c>
      <c r="P4357" t="s">
        <v>143</v>
      </c>
      <c r="Q4357" t="s">
        <v>310</v>
      </c>
    </row>
    <row r="4358" spans="1:17">
      <c r="A4358" t="s">
        <v>27386</v>
      </c>
      <c r="B4358" t="s">
        <v>27387</v>
      </c>
      <c r="C4358" t="s">
        <v>27393</v>
      </c>
      <c r="D4358" s="4">
        <v>45792.757557870369</v>
      </c>
      <c r="E4358" s="4">
        <v>45794.666666666664</v>
      </c>
      <c r="F4358" s="4">
        <v>45794.704861111109</v>
      </c>
      <c r="G4358" s="4"/>
      <c r="H4358" t="s">
        <v>3155</v>
      </c>
      <c r="I4358" t="s">
        <v>27389</v>
      </c>
      <c r="J4358">
        <v>0</v>
      </c>
      <c r="K4358" t="s">
        <v>27390</v>
      </c>
      <c r="L4358" t="s">
        <v>3245</v>
      </c>
      <c r="M4358" t="s">
        <v>549</v>
      </c>
      <c r="N4358" t="s">
        <v>550</v>
      </c>
      <c r="O4358" t="s">
        <v>136</v>
      </c>
      <c r="P4358" t="s">
        <v>143</v>
      </c>
      <c r="Q4358" t="s">
        <v>310</v>
      </c>
    </row>
    <row r="4359" spans="1:17">
      <c r="A4359" t="s">
        <v>27364</v>
      </c>
      <c r="B4359" t="s">
        <v>27365</v>
      </c>
      <c r="C4359" t="s">
        <v>27394</v>
      </c>
      <c r="D4359" s="4">
        <v>45792.757430555554</v>
      </c>
      <c r="E4359" s="4">
        <v>45793.25</v>
      </c>
      <c r="F4359" s="4">
        <v>45793.288194444445</v>
      </c>
      <c r="G4359" s="4"/>
      <c r="H4359" t="s">
        <v>3155</v>
      </c>
      <c r="I4359" t="s">
        <v>3209</v>
      </c>
      <c r="J4359">
        <v>0</v>
      </c>
      <c r="K4359" t="s">
        <v>3157</v>
      </c>
      <c r="L4359" t="s">
        <v>3245</v>
      </c>
      <c r="M4359" t="s">
        <v>549</v>
      </c>
      <c r="N4359" t="s">
        <v>550</v>
      </c>
      <c r="O4359" t="s">
        <v>136</v>
      </c>
      <c r="P4359" t="s">
        <v>143</v>
      </c>
      <c r="Q4359" t="s">
        <v>301</v>
      </c>
    </row>
    <row r="4360" spans="1:17">
      <c r="A4360" t="s">
        <v>27350</v>
      </c>
      <c r="B4360" t="s">
        <v>27351</v>
      </c>
      <c r="C4360" t="s">
        <v>27395</v>
      </c>
      <c r="D4360" s="4">
        <v>45792.756782407407</v>
      </c>
      <c r="E4360" s="4">
        <v>45793.729166666664</v>
      </c>
      <c r="F4360" s="4">
        <v>45793.746527777781</v>
      </c>
      <c r="G4360" s="4"/>
      <c r="H4360" t="s">
        <v>3155</v>
      </c>
      <c r="I4360" t="s">
        <v>3175</v>
      </c>
      <c r="J4360">
        <v>1001</v>
      </c>
      <c r="K4360" t="s">
        <v>3157</v>
      </c>
      <c r="L4360" t="s">
        <v>3245</v>
      </c>
      <c r="M4360" t="s">
        <v>549</v>
      </c>
      <c r="N4360" t="s">
        <v>550</v>
      </c>
      <c r="O4360" t="s">
        <v>136</v>
      </c>
      <c r="P4360" t="s">
        <v>264</v>
      </c>
      <c r="Q4360" t="s">
        <v>266</v>
      </c>
    </row>
    <row r="4361" spans="1:17">
      <c r="A4361" t="s">
        <v>25402</v>
      </c>
      <c r="B4361" t="s">
        <v>25403</v>
      </c>
      <c r="C4361" t="s">
        <v>27396</v>
      </c>
      <c r="D4361" s="4">
        <v>45792.754687499997</v>
      </c>
      <c r="E4361" s="4">
        <v>45795.625</v>
      </c>
      <c r="F4361" s="4">
        <v>45795.642361111109</v>
      </c>
      <c r="G4361" s="4"/>
      <c r="H4361" t="s">
        <v>3155</v>
      </c>
      <c r="I4361" t="s">
        <v>3171</v>
      </c>
      <c r="J4361">
        <v>1002</v>
      </c>
      <c r="K4361" t="s">
        <v>3157</v>
      </c>
      <c r="L4361" t="s">
        <v>3245</v>
      </c>
      <c r="M4361" t="s">
        <v>549</v>
      </c>
      <c r="N4361" t="s">
        <v>559</v>
      </c>
      <c r="O4361" t="s">
        <v>504</v>
      </c>
      <c r="P4361" t="s">
        <v>325</v>
      </c>
      <c r="Q4361" t="s">
        <v>330</v>
      </c>
    </row>
    <row r="4362" spans="1:17">
      <c r="A4362" t="s">
        <v>27350</v>
      </c>
      <c r="B4362" t="s">
        <v>27351</v>
      </c>
      <c r="C4362" t="s">
        <v>27397</v>
      </c>
      <c r="D4362" s="4">
        <v>45792.754120370373</v>
      </c>
      <c r="E4362" s="4">
        <v>45793.520833333336</v>
      </c>
      <c r="F4362" s="4">
        <v>45793.538194444445</v>
      </c>
      <c r="G4362" s="4"/>
      <c r="H4362" t="s">
        <v>3155</v>
      </c>
      <c r="I4362" t="s">
        <v>3175</v>
      </c>
      <c r="J4362">
        <v>1001</v>
      </c>
      <c r="K4362" t="s">
        <v>3157</v>
      </c>
      <c r="L4362" t="s">
        <v>3245</v>
      </c>
      <c r="M4362" t="s">
        <v>549</v>
      </c>
      <c r="N4362" t="s">
        <v>550</v>
      </c>
      <c r="O4362" t="s">
        <v>136</v>
      </c>
      <c r="P4362" t="s">
        <v>264</v>
      </c>
      <c r="Q4362" t="s">
        <v>266</v>
      </c>
    </row>
    <row r="4363" spans="1:17">
      <c r="A4363" t="s">
        <v>12699</v>
      </c>
      <c r="B4363" t="s">
        <v>27398</v>
      </c>
      <c r="C4363" t="s">
        <v>27399</v>
      </c>
      <c r="D4363" s="4">
        <v>45792.753877314812</v>
      </c>
      <c r="E4363" s="4">
        <v>45793.5625</v>
      </c>
      <c r="F4363" s="4">
        <v>45793.600694444445</v>
      </c>
      <c r="G4363" s="4">
        <v>45793.568090277775</v>
      </c>
      <c r="H4363" t="s">
        <v>3155</v>
      </c>
      <c r="I4363" t="s">
        <v>3673</v>
      </c>
      <c r="J4363">
        <v>0</v>
      </c>
      <c r="K4363" t="s">
        <v>3227</v>
      </c>
      <c r="L4363" t="s">
        <v>3564</v>
      </c>
      <c r="M4363" t="s">
        <v>549</v>
      </c>
      <c r="N4363" t="s">
        <v>550</v>
      </c>
      <c r="O4363" t="s">
        <v>616</v>
      </c>
      <c r="P4363" t="s">
        <v>314</v>
      </c>
      <c r="Q4363" t="s">
        <v>322</v>
      </c>
    </row>
    <row r="4364" spans="1:17">
      <c r="A4364" t="s">
        <v>27400</v>
      </c>
      <c r="B4364" t="s">
        <v>27401</v>
      </c>
      <c r="C4364" t="s">
        <v>27402</v>
      </c>
      <c r="D4364" s="4">
        <v>45792.75267361111</v>
      </c>
      <c r="E4364" s="4">
        <v>45794.625</v>
      </c>
      <c r="F4364" s="4">
        <v>45794.642361111109</v>
      </c>
      <c r="G4364" s="4">
        <v>45794.624965277777</v>
      </c>
      <c r="H4364" t="s">
        <v>3155</v>
      </c>
      <c r="I4364" t="s">
        <v>3175</v>
      </c>
      <c r="J4364">
        <v>0</v>
      </c>
      <c r="K4364" t="s">
        <v>3157</v>
      </c>
      <c r="L4364" t="s">
        <v>3564</v>
      </c>
      <c r="M4364" t="s">
        <v>549</v>
      </c>
      <c r="N4364" t="s">
        <v>550</v>
      </c>
      <c r="O4364" t="s">
        <v>136</v>
      </c>
      <c r="P4364" t="s">
        <v>143</v>
      </c>
      <c r="Q4364" t="s">
        <v>301</v>
      </c>
    </row>
    <row r="4365" spans="1:17">
      <c r="A4365" t="s">
        <v>27403</v>
      </c>
      <c r="B4365" t="s">
        <v>27404</v>
      </c>
      <c r="C4365" t="s">
        <v>27405</v>
      </c>
      <c r="D4365" s="4">
        <v>45792.749675925923</v>
      </c>
      <c r="E4365" s="4">
        <v>45793.666666666664</v>
      </c>
      <c r="F4365" s="4">
        <v>45793.684027777781</v>
      </c>
      <c r="G4365" s="4">
        <v>45793.658599537041</v>
      </c>
      <c r="H4365" t="s">
        <v>3155</v>
      </c>
      <c r="I4365" t="s">
        <v>3171</v>
      </c>
      <c r="J4365">
        <v>0</v>
      </c>
      <c r="K4365" t="s">
        <v>3157</v>
      </c>
      <c r="L4365" t="s">
        <v>3564</v>
      </c>
      <c r="M4365" t="s">
        <v>549</v>
      </c>
      <c r="N4365" t="s">
        <v>559</v>
      </c>
      <c r="O4365" t="s">
        <v>504</v>
      </c>
      <c r="P4365" t="s">
        <v>325</v>
      </c>
      <c r="Q4365" t="s">
        <v>336</v>
      </c>
    </row>
    <row r="4366" spans="1:17">
      <c r="A4366" t="s">
        <v>25802</v>
      </c>
      <c r="B4366" t="s">
        <v>25803</v>
      </c>
      <c r="C4366" t="s">
        <v>27406</v>
      </c>
      <c r="D4366" s="4">
        <v>45792.747094907405</v>
      </c>
      <c r="E4366" s="4">
        <v>45795.458333333336</v>
      </c>
      <c r="F4366" s="4">
        <v>45795.496527777781</v>
      </c>
      <c r="G4366" s="4"/>
      <c r="H4366" t="s">
        <v>3155</v>
      </c>
      <c r="I4366" t="s">
        <v>3240</v>
      </c>
      <c r="J4366">
        <v>1001</v>
      </c>
      <c r="K4366" t="s">
        <v>3157</v>
      </c>
      <c r="L4366" t="s">
        <v>3245</v>
      </c>
      <c r="M4366" t="s">
        <v>549</v>
      </c>
      <c r="N4366" t="s">
        <v>559</v>
      </c>
      <c r="O4366" t="s">
        <v>504</v>
      </c>
      <c r="P4366" t="s">
        <v>325</v>
      </c>
      <c r="Q4366" t="s">
        <v>343</v>
      </c>
    </row>
    <row r="4367" spans="1:17">
      <c r="A4367" t="s">
        <v>27407</v>
      </c>
      <c r="B4367" t="s">
        <v>27408</v>
      </c>
      <c r="C4367" t="s">
        <v>27409</v>
      </c>
      <c r="D4367" s="4">
        <v>45792.743993055556</v>
      </c>
      <c r="E4367" s="4">
        <v>45806.645833333336</v>
      </c>
      <c r="F4367" s="4">
        <v>45806.684027777781</v>
      </c>
      <c r="G4367" s="4"/>
      <c r="H4367" t="s">
        <v>3155</v>
      </c>
      <c r="I4367" t="s">
        <v>3209</v>
      </c>
      <c r="J4367">
        <v>0</v>
      </c>
      <c r="K4367" t="s">
        <v>3157</v>
      </c>
      <c r="L4367" t="s">
        <v>3158</v>
      </c>
      <c r="M4367" t="s">
        <v>549</v>
      </c>
      <c r="N4367" t="s">
        <v>550</v>
      </c>
      <c r="O4367" t="s">
        <v>616</v>
      </c>
      <c r="P4367" t="s">
        <v>626</v>
      </c>
      <c r="Q4367" t="s">
        <v>3366</v>
      </c>
    </row>
    <row r="4368" spans="1:17">
      <c r="A4368" t="s">
        <v>26470</v>
      </c>
      <c r="B4368" t="s">
        <v>26471</v>
      </c>
      <c r="C4368" t="s">
        <v>27410</v>
      </c>
      <c r="D4368" s="4">
        <v>45792.739560185182</v>
      </c>
      <c r="E4368" s="4">
        <v>45794.75</v>
      </c>
      <c r="F4368" s="4">
        <v>45794.767361111109</v>
      </c>
      <c r="G4368" s="4"/>
      <c r="H4368" t="s">
        <v>3155</v>
      </c>
      <c r="I4368" t="s">
        <v>3171</v>
      </c>
      <c r="J4368">
        <v>1001</v>
      </c>
      <c r="K4368" t="s">
        <v>3157</v>
      </c>
      <c r="L4368" t="s">
        <v>3245</v>
      </c>
      <c r="M4368" t="s">
        <v>549</v>
      </c>
      <c r="N4368" t="s">
        <v>559</v>
      </c>
      <c r="O4368" t="s">
        <v>504</v>
      </c>
      <c r="P4368" t="s">
        <v>325</v>
      </c>
      <c r="Q4368" t="s">
        <v>339</v>
      </c>
    </row>
    <row r="4369" spans="1:17">
      <c r="A4369" t="s">
        <v>26429</v>
      </c>
      <c r="B4369" t="s">
        <v>26430</v>
      </c>
      <c r="C4369" t="s">
        <v>27411</v>
      </c>
      <c r="D4369" s="4">
        <v>45792.734537037039</v>
      </c>
      <c r="E4369" s="4">
        <v>45802.666666666664</v>
      </c>
      <c r="F4369" s="4">
        <v>45802.704861111109</v>
      </c>
      <c r="G4369" s="4"/>
      <c r="H4369" t="s">
        <v>3155</v>
      </c>
      <c r="I4369" t="s">
        <v>3156</v>
      </c>
      <c r="J4369">
        <v>0</v>
      </c>
      <c r="K4369" t="s">
        <v>3157</v>
      </c>
      <c r="L4369" t="s">
        <v>3245</v>
      </c>
      <c r="M4369" t="s">
        <v>549</v>
      </c>
      <c r="N4369" t="s">
        <v>550</v>
      </c>
      <c r="O4369" t="s">
        <v>136</v>
      </c>
      <c r="P4369" t="s">
        <v>139</v>
      </c>
      <c r="Q4369" t="s">
        <v>274</v>
      </c>
    </row>
    <row r="4370" spans="1:17">
      <c r="A4370" t="s">
        <v>27288</v>
      </c>
      <c r="B4370" t="s">
        <v>27289</v>
      </c>
      <c r="C4370" t="s">
        <v>27412</v>
      </c>
      <c r="D4370" s="4">
        <v>45792.732974537037</v>
      </c>
      <c r="E4370" s="4">
        <v>45794.666666666664</v>
      </c>
      <c r="F4370" s="4">
        <v>45794.684027777781</v>
      </c>
      <c r="G4370" s="4"/>
      <c r="H4370" t="s">
        <v>3155</v>
      </c>
      <c r="I4370" t="s">
        <v>3175</v>
      </c>
      <c r="J4370">
        <v>0</v>
      </c>
      <c r="K4370" t="s">
        <v>3157</v>
      </c>
      <c r="L4370" t="s">
        <v>3245</v>
      </c>
      <c r="M4370" t="s">
        <v>549</v>
      </c>
      <c r="N4370" t="s">
        <v>550</v>
      </c>
      <c r="O4370" t="s">
        <v>136</v>
      </c>
      <c r="P4370" t="s">
        <v>139</v>
      </c>
      <c r="Q4370" t="s">
        <v>274</v>
      </c>
    </row>
    <row r="4371" spans="1:17">
      <c r="A4371" t="s">
        <v>26045</v>
      </c>
      <c r="B4371" t="s">
        <v>26046</v>
      </c>
      <c r="C4371" t="s">
        <v>27413</v>
      </c>
      <c r="D4371" s="4">
        <v>45792.730138888888</v>
      </c>
      <c r="E4371" s="4">
        <v>45795.333333333336</v>
      </c>
      <c r="F4371" s="4">
        <v>45795.371527777781</v>
      </c>
      <c r="G4371" s="4"/>
      <c r="H4371" t="s">
        <v>3155</v>
      </c>
      <c r="I4371" t="s">
        <v>3240</v>
      </c>
      <c r="J4371">
        <v>0</v>
      </c>
      <c r="K4371" t="s">
        <v>3157</v>
      </c>
      <c r="L4371" t="s">
        <v>3245</v>
      </c>
      <c r="M4371" t="s">
        <v>549</v>
      </c>
      <c r="N4371" t="s">
        <v>550</v>
      </c>
      <c r="O4371" t="s">
        <v>136</v>
      </c>
      <c r="P4371" t="s">
        <v>143</v>
      </c>
      <c r="Q4371" t="s">
        <v>301</v>
      </c>
    </row>
    <row r="4372" spans="1:17">
      <c r="A4372" t="s">
        <v>12346</v>
      </c>
      <c r="B4372" t="s">
        <v>12347</v>
      </c>
      <c r="C4372" t="s">
        <v>27414</v>
      </c>
      <c r="D4372" s="4">
        <v>45792.728993055556</v>
      </c>
      <c r="E4372" s="4">
        <v>45794.6875</v>
      </c>
      <c r="F4372" s="4">
        <v>45794.725694444445</v>
      </c>
      <c r="G4372" s="4">
        <v>45794.689884259256</v>
      </c>
      <c r="H4372" t="s">
        <v>3155</v>
      </c>
      <c r="I4372" t="s">
        <v>3240</v>
      </c>
      <c r="J4372">
        <v>1001</v>
      </c>
      <c r="K4372" t="s">
        <v>3194</v>
      </c>
      <c r="L4372" t="s">
        <v>3564</v>
      </c>
      <c r="M4372" t="s">
        <v>549</v>
      </c>
      <c r="N4372" t="s">
        <v>550</v>
      </c>
      <c r="O4372" t="s">
        <v>136</v>
      </c>
      <c r="P4372" t="s">
        <v>139</v>
      </c>
      <c r="Q4372" t="s">
        <v>273</v>
      </c>
    </row>
    <row r="4373" spans="1:17">
      <c r="A4373" t="s">
        <v>27415</v>
      </c>
      <c r="B4373" t="s">
        <v>27416</v>
      </c>
      <c r="C4373" t="s">
        <v>27417</v>
      </c>
      <c r="D4373" s="4">
        <v>45792.728530092594</v>
      </c>
      <c r="E4373" s="4">
        <v>45794.395833333336</v>
      </c>
      <c r="F4373" s="4">
        <v>45794.434027777781</v>
      </c>
      <c r="G4373" s="4">
        <v>45794.393634259257</v>
      </c>
      <c r="H4373" t="s">
        <v>3155</v>
      </c>
      <c r="I4373" t="s">
        <v>3673</v>
      </c>
      <c r="J4373">
        <v>0</v>
      </c>
      <c r="K4373" t="s">
        <v>3157</v>
      </c>
      <c r="L4373" t="s">
        <v>3564</v>
      </c>
      <c r="M4373" t="s">
        <v>549</v>
      </c>
      <c r="N4373" t="s">
        <v>559</v>
      </c>
      <c r="O4373" t="s">
        <v>504</v>
      </c>
      <c r="P4373" t="s">
        <v>325</v>
      </c>
      <c r="Q4373" t="s">
        <v>338</v>
      </c>
    </row>
    <row r="4374" spans="1:17">
      <c r="A4374" t="s">
        <v>27418</v>
      </c>
      <c r="B4374" t="s">
        <v>27419</v>
      </c>
      <c r="C4374" t="s">
        <v>27420</v>
      </c>
      <c r="D4374" s="4">
        <v>45792.716365740744</v>
      </c>
      <c r="E4374" s="4">
        <v>45796.708333333336</v>
      </c>
      <c r="F4374" s="4">
        <v>45796.725694444445</v>
      </c>
      <c r="G4374" s="4">
        <v>45796.705150462964</v>
      </c>
      <c r="H4374" t="s">
        <v>3155</v>
      </c>
      <c r="I4374" t="s">
        <v>3162</v>
      </c>
      <c r="J4374">
        <v>0</v>
      </c>
      <c r="K4374" t="s">
        <v>3227</v>
      </c>
      <c r="L4374" t="s">
        <v>3564</v>
      </c>
      <c r="M4374" t="s">
        <v>549</v>
      </c>
      <c r="N4374" t="s">
        <v>550</v>
      </c>
      <c r="O4374" t="s">
        <v>1923</v>
      </c>
      <c r="P4374" t="s">
        <v>1924</v>
      </c>
      <c r="Q4374" t="s">
        <v>3199</v>
      </c>
    </row>
    <row r="4375" spans="1:17">
      <c r="A4375" t="s">
        <v>24551</v>
      </c>
      <c r="B4375" t="s">
        <v>24552</v>
      </c>
      <c r="C4375" t="s">
        <v>27421</v>
      </c>
      <c r="D4375" s="4">
        <v>45792.712858796294</v>
      </c>
      <c r="E4375" s="4">
        <v>45796.541666666664</v>
      </c>
      <c r="F4375" s="4">
        <v>45796.559027777781</v>
      </c>
      <c r="G4375" s="4">
        <v>45796.556377314817</v>
      </c>
      <c r="H4375" t="s">
        <v>3155</v>
      </c>
      <c r="I4375" t="s">
        <v>3175</v>
      </c>
      <c r="J4375">
        <v>0</v>
      </c>
      <c r="K4375" t="s">
        <v>3157</v>
      </c>
      <c r="L4375" t="s">
        <v>3564</v>
      </c>
      <c r="M4375" t="s">
        <v>549</v>
      </c>
      <c r="N4375" t="s">
        <v>550</v>
      </c>
      <c r="O4375" t="s">
        <v>136</v>
      </c>
      <c r="P4375" t="s">
        <v>147</v>
      </c>
      <c r="Q4375" t="s">
        <v>21124</v>
      </c>
    </row>
    <row r="4376" spans="1:17">
      <c r="A4376" t="s">
        <v>33310</v>
      </c>
      <c r="B4376" t="s">
        <v>33311</v>
      </c>
      <c r="C4376" t="s">
        <v>33312</v>
      </c>
      <c r="D4376" s="4">
        <v>45792.712800925925</v>
      </c>
      <c r="E4376" s="4">
        <v>45795.645833333336</v>
      </c>
      <c r="F4376" s="4">
        <v>45795.684027777781</v>
      </c>
      <c r="G4376" s="4"/>
      <c r="H4376" t="s">
        <v>3155</v>
      </c>
      <c r="I4376" t="s">
        <v>3156</v>
      </c>
      <c r="J4376">
        <v>0</v>
      </c>
      <c r="K4376" t="s">
        <v>3194</v>
      </c>
      <c r="L4376" t="s">
        <v>3245</v>
      </c>
      <c r="M4376" t="s">
        <v>549</v>
      </c>
      <c r="N4376" t="s">
        <v>559</v>
      </c>
      <c r="O4376" t="s">
        <v>469</v>
      </c>
      <c r="P4376" t="s">
        <v>180</v>
      </c>
      <c r="Q4376" t="s">
        <v>14107</v>
      </c>
    </row>
    <row r="4377" spans="1:17">
      <c r="A4377" t="s">
        <v>27422</v>
      </c>
      <c r="B4377" t="s">
        <v>27423</v>
      </c>
      <c r="C4377" t="s">
        <v>27424</v>
      </c>
      <c r="D4377" s="4">
        <v>45792.706990740742</v>
      </c>
      <c r="E4377" s="4">
        <v>45798.770833333336</v>
      </c>
      <c r="F4377" s="4">
        <v>45798.788194444445</v>
      </c>
      <c r="G4377" s="4"/>
      <c r="H4377" t="s">
        <v>3155</v>
      </c>
      <c r="I4377" t="s">
        <v>3162</v>
      </c>
      <c r="J4377">
        <v>0</v>
      </c>
      <c r="K4377" t="s">
        <v>3295</v>
      </c>
      <c r="L4377" t="s">
        <v>3245</v>
      </c>
      <c r="M4377" t="s">
        <v>549</v>
      </c>
      <c r="N4377" t="s">
        <v>550</v>
      </c>
      <c r="O4377" t="s">
        <v>1923</v>
      </c>
      <c r="P4377" t="s">
        <v>1924</v>
      </c>
      <c r="Q4377" t="s">
        <v>3394</v>
      </c>
    </row>
    <row r="4378" spans="1:17">
      <c r="A4378" t="s">
        <v>27425</v>
      </c>
      <c r="B4378" t="s">
        <v>27426</v>
      </c>
      <c r="C4378" t="s">
        <v>27427</v>
      </c>
      <c r="D4378" s="4">
        <v>45792.705208333333</v>
      </c>
      <c r="E4378" s="4">
        <v>45795.354166666664</v>
      </c>
      <c r="F4378" s="4">
        <v>45795.392361111109</v>
      </c>
      <c r="G4378" s="4">
        <v>45795.351284722223</v>
      </c>
      <c r="H4378" t="s">
        <v>3155</v>
      </c>
      <c r="I4378" t="s">
        <v>3240</v>
      </c>
      <c r="J4378">
        <v>0</v>
      </c>
      <c r="K4378" t="s">
        <v>3163</v>
      </c>
      <c r="L4378" t="s">
        <v>3564</v>
      </c>
      <c r="M4378" t="s">
        <v>549</v>
      </c>
      <c r="N4378" t="s">
        <v>550</v>
      </c>
      <c r="O4378" t="s">
        <v>136</v>
      </c>
      <c r="P4378" t="s">
        <v>143</v>
      </c>
      <c r="Q4378" t="s">
        <v>297</v>
      </c>
    </row>
    <row r="4379" spans="1:17">
      <c r="A4379" t="s">
        <v>27428</v>
      </c>
      <c r="B4379" t="s">
        <v>27429</v>
      </c>
      <c r="C4379" t="s">
        <v>27430</v>
      </c>
      <c r="D4379" s="4">
        <v>45792.704942129632</v>
      </c>
      <c r="E4379" s="4">
        <v>45795.708333333336</v>
      </c>
      <c r="F4379" s="4">
        <v>45795.746527777781</v>
      </c>
      <c r="G4379" s="4">
        <v>45795.7033912037</v>
      </c>
      <c r="H4379" t="s">
        <v>3155</v>
      </c>
      <c r="I4379" t="s">
        <v>3156</v>
      </c>
      <c r="J4379">
        <v>0</v>
      </c>
      <c r="K4379" t="s">
        <v>3157</v>
      </c>
      <c r="L4379" t="s">
        <v>3564</v>
      </c>
      <c r="M4379" t="s">
        <v>549</v>
      </c>
      <c r="N4379" t="s">
        <v>559</v>
      </c>
      <c r="O4379" t="s">
        <v>504</v>
      </c>
      <c r="P4379" t="s">
        <v>325</v>
      </c>
      <c r="Q4379" t="s">
        <v>336</v>
      </c>
    </row>
    <row r="4380" spans="1:17">
      <c r="A4380" t="s">
        <v>10633</v>
      </c>
      <c r="B4380" t="s">
        <v>10634</v>
      </c>
      <c r="C4380" t="s">
        <v>27431</v>
      </c>
      <c r="D4380" s="4">
        <v>45792.704131944447</v>
      </c>
      <c r="E4380" s="4">
        <v>45796.708333333336</v>
      </c>
      <c r="F4380" s="4">
        <v>45796.725694444445</v>
      </c>
      <c r="G4380" s="4"/>
      <c r="H4380" t="s">
        <v>3155</v>
      </c>
      <c r="I4380" t="s">
        <v>3175</v>
      </c>
      <c r="J4380">
        <v>0</v>
      </c>
      <c r="K4380" t="s">
        <v>3157</v>
      </c>
      <c r="L4380" t="s">
        <v>3245</v>
      </c>
      <c r="M4380" t="s">
        <v>549</v>
      </c>
      <c r="N4380" t="s">
        <v>550</v>
      </c>
      <c r="O4380" t="s">
        <v>136</v>
      </c>
      <c r="P4380" t="s">
        <v>143</v>
      </c>
      <c r="Q4380" t="s">
        <v>310</v>
      </c>
    </row>
    <row r="4381" spans="1:17">
      <c r="A4381" t="s">
        <v>27432</v>
      </c>
      <c r="B4381" t="s">
        <v>27433</v>
      </c>
      <c r="C4381" t="s">
        <v>27434</v>
      </c>
      <c r="D4381" s="4">
        <v>45792.703055555554</v>
      </c>
      <c r="E4381" s="4">
        <v>45793.354166666664</v>
      </c>
      <c r="F4381" s="4">
        <v>45793.371527777781</v>
      </c>
      <c r="G4381" s="4"/>
      <c r="H4381" t="s">
        <v>3155</v>
      </c>
      <c r="I4381" t="s">
        <v>3171</v>
      </c>
      <c r="J4381">
        <v>1001</v>
      </c>
      <c r="K4381" t="s">
        <v>3157</v>
      </c>
      <c r="L4381" t="s">
        <v>3593</v>
      </c>
      <c r="M4381" t="s">
        <v>549</v>
      </c>
      <c r="N4381" t="s">
        <v>550</v>
      </c>
      <c r="O4381" t="s">
        <v>136</v>
      </c>
      <c r="P4381" t="s">
        <v>143</v>
      </c>
      <c r="Q4381" t="s">
        <v>300</v>
      </c>
    </row>
    <row r="4382" spans="1:17">
      <c r="A4382" t="s">
        <v>27435</v>
      </c>
      <c r="B4382" t="s">
        <v>27436</v>
      </c>
      <c r="C4382" t="s">
        <v>27437</v>
      </c>
      <c r="D4382" s="4">
        <v>45792.691979166666</v>
      </c>
      <c r="E4382" s="4">
        <v>45793.645833333336</v>
      </c>
      <c r="F4382" s="4">
        <v>45793.663194444445</v>
      </c>
      <c r="G4382" s="4">
        <v>45793.644490740742</v>
      </c>
      <c r="H4382" t="s">
        <v>3155</v>
      </c>
      <c r="I4382" t="s">
        <v>3171</v>
      </c>
      <c r="J4382">
        <v>1001</v>
      </c>
      <c r="K4382" t="s">
        <v>3157</v>
      </c>
      <c r="L4382" t="s">
        <v>3564</v>
      </c>
      <c r="M4382" t="s">
        <v>549</v>
      </c>
      <c r="N4382" t="s">
        <v>559</v>
      </c>
      <c r="O4382" t="s">
        <v>504</v>
      </c>
      <c r="P4382" t="s">
        <v>325</v>
      </c>
      <c r="Q4382" t="s">
        <v>332</v>
      </c>
    </row>
    <row r="4383" spans="1:17">
      <c r="A4383" t="s">
        <v>27438</v>
      </c>
      <c r="B4383" t="s">
        <v>27439</v>
      </c>
      <c r="C4383" t="s">
        <v>27440</v>
      </c>
      <c r="D4383" s="4">
        <v>45792.690057870372</v>
      </c>
      <c r="E4383" s="4">
        <v>45794.375</v>
      </c>
      <c r="F4383" s="4">
        <v>45794.413194444445</v>
      </c>
      <c r="G4383" s="4">
        <v>45794.370451388888</v>
      </c>
      <c r="H4383" t="s">
        <v>3155</v>
      </c>
      <c r="I4383" t="s">
        <v>3673</v>
      </c>
      <c r="J4383">
        <v>0</v>
      </c>
      <c r="K4383" t="s">
        <v>3157</v>
      </c>
      <c r="L4383" t="s">
        <v>3564</v>
      </c>
      <c r="M4383" t="s">
        <v>549</v>
      </c>
      <c r="N4383" t="s">
        <v>559</v>
      </c>
      <c r="O4383" t="s">
        <v>504</v>
      </c>
      <c r="P4383" t="s">
        <v>325</v>
      </c>
      <c r="Q4383" t="s">
        <v>342</v>
      </c>
    </row>
    <row r="4384" spans="1:17">
      <c r="A4384" t="s">
        <v>3767</v>
      </c>
      <c r="B4384" t="s">
        <v>3768</v>
      </c>
      <c r="C4384" t="s">
        <v>27441</v>
      </c>
      <c r="D4384" s="4">
        <v>45792.689328703702</v>
      </c>
      <c r="E4384" s="4">
        <v>45795.666666666664</v>
      </c>
      <c r="F4384" s="4">
        <v>45795.704861111109</v>
      </c>
      <c r="G4384" s="4">
        <v>45795.66474537037</v>
      </c>
      <c r="H4384" t="s">
        <v>3155</v>
      </c>
      <c r="I4384" t="s">
        <v>3156</v>
      </c>
      <c r="J4384">
        <v>0</v>
      </c>
      <c r="K4384" t="s">
        <v>3157</v>
      </c>
      <c r="L4384" t="s">
        <v>3564</v>
      </c>
      <c r="M4384" t="s">
        <v>549</v>
      </c>
      <c r="N4384" t="s">
        <v>550</v>
      </c>
      <c r="O4384" t="s">
        <v>136</v>
      </c>
      <c r="P4384" t="s">
        <v>143</v>
      </c>
      <c r="Q4384" t="s">
        <v>310</v>
      </c>
    </row>
    <row r="4385" spans="1:17">
      <c r="A4385" t="s">
        <v>26396</v>
      </c>
      <c r="B4385" t="s">
        <v>26397</v>
      </c>
      <c r="C4385" t="s">
        <v>27442</v>
      </c>
      <c r="D4385" s="4">
        <v>45792.688113425924</v>
      </c>
      <c r="E4385" s="4">
        <v>45794.708333333336</v>
      </c>
      <c r="F4385" s="4">
        <v>45794.746527777781</v>
      </c>
      <c r="G4385" s="4"/>
      <c r="H4385" t="s">
        <v>3155</v>
      </c>
      <c r="I4385" t="s">
        <v>3156</v>
      </c>
      <c r="J4385">
        <v>0</v>
      </c>
      <c r="K4385" t="s">
        <v>3194</v>
      </c>
      <c r="L4385" t="s">
        <v>3245</v>
      </c>
      <c r="M4385" t="s">
        <v>549</v>
      </c>
      <c r="N4385" t="s">
        <v>550</v>
      </c>
      <c r="O4385" t="s">
        <v>136</v>
      </c>
      <c r="P4385" t="s">
        <v>143</v>
      </c>
      <c r="Q4385" t="s">
        <v>310</v>
      </c>
    </row>
    <row r="4386" spans="1:17">
      <c r="A4386" t="s">
        <v>27443</v>
      </c>
      <c r="B4386" t="s">
        <v>27444</v>
      </c>
      <c r="C4386" t="s">
        <v>27445</v>
      </c>
      <c r="D4386" s="4">
        <v>45792.685659722221</v>
      </c>
      <c r="E4386" s="4">
        <v>45801.604166666664</v>
      </c>
      <c r="F4386" s="4">
        <v>45801.642361111109</v>
      </c>
      <c r="G4386" s="4"/>
      <c r="H4386" t="s">
        <v>3155</v>
      </c>
      <c r="I4386" t="s">
        <v>3156</v>
      </c>
      <c r="J4386">
        <v>0</v>
      </c>
      <c r="K4386" t="s">
        <v>3194</v>
      </c>
      <c r="L4386" t="s">
        <v>3593</v>
      </c>
      <c r="M4386" t="s">
        <v>549</v>
      </c>
      <c r="N4386" t="s">
        <v>559</v>
      </c>
      <c r="O4386" t="s">
        <v>504</v>
      </c>
      <c r="P4386" t="s">
        <v>325</v>
      </c>
      <c r="Q4386" t="s">
        <v>333</v>
      </c>
    </row>
    <row r="4387" spans="1:17">
      <c r="A4387" t="s">
        <v>27446</v>
      </c>
      <c r="B4387" t="s">
        <v>27447</v>
      </c>
      <c r="C4387" t="s">
        <v>27448</v>
      </c>
      <c r="D4387" s="4">
        <v>45792.682164351849</v>
      </c>
      <c r="E4387" s="4">
        <v>45794.375</v>
      </c>
      <c r="F4387" s="4">
        <v>45794.392361111109</v>
      </c>
      <c r="G4387" s="4">
        <v>45794.371076388888</v>
      </c>
      <c r="H4387" t="s">
        <v>3155</v>
      </c>
      <c r="I4387" t="s">
        <v>3171</v>
      </c>
      <c r="J4387">
        <v>1001</v>
      </c>
      <c r="K4387" t="s">
        <v>3157</v>
      </c>
      <c r="L4387" t="s">
        <v>3564</v>
      </c>
      <c r="M4387" t="s">
        <v>549</v>
      </c>
      <c r="N4387" t="s">
        <v>550</v>
      </c>
      <c r="O4387" t="s">
        <v>136</v>
      </c>
      <c r="P4387" t="s">
        <v>143</v>
      </c>
      <c r="Q4387" t="s">
        <v>310</v>
      </c>
    </row>
    <row r="4388" spans="1:17">
      <c r="A4388" t="s">
        <v>27449</v>
      </c>
      <c r="B4388" t="s">
        <v>27450</v>
      </c>
      <c r="C4388" t="s">
        <v>27451</v>
      </c>
      <c r="D4388" s="4">
        <v>45792.678148148145</v>
      </c>
      <c r="E4388" s="4">
        <v>45794.770833333336</v>
      </c>
      <c r="F4388" s="4">
        <v>45794.788194444445</v>
      </c>
      <c r="G4388" s="4">
        <v>45794.766180555554</v>
      </c>
      <c r="H4388" t="s">
        <v>3155</v>
      </c>
      <c r="I4388" t="s">
        <v>3171</v>
      </c>
      <c r="J4388">
        <v>1001</v>
      </c>
      <c r="K4388" t="s">
        <v>3157</v>
      </c>
      <c r="L4388" t="s">
        <v>3564</v>
      </c>
      <c r="M4388" t="s">
        <v>549</v>
      </c>
      <c r="N4388" t="s">
        <v>550</v>
      </c>
      <c r="O4388" t="s">
        <v>136</v>
      </c>
      <c r="P4388" t="s">
        <v>264</v>
      </c>
      <c r="Q4388" t="s">
        <v>266</v>
      </c>
    </row>
    <row r="4389" spans="1:17">
      <c r="A4389" t="s">
        <v>27449</v>
      </c>
      <c r="B4389" t="s">
        <v>27452</v>
      </c>
      <c r="C4389" t="s">
        <v>27453</v>
      </c>
      <c r="D4389" s="4">
        <v>45792.677083333336</v>
      </c>
      <c r="E4389" s="4">
        <v>45794.729166666664</v>
      </c>
      <c r="F4389" s="4">
        <v>45794.746527777781</v>
      </c>
      <c r="G4389" s="4">
        <v>45794.728703703702</v>
      </c>
      <c r="H4389" t="s">
        <v>3155</v>
      </c>
      <c r="I4389" t="s">
        <v>3171</v>
      </c>
      <c r="J4389">
        <v>0</v>
      </c>
      <c r="K4389" t="s">
        <v>3194</v>
      </c>
      <c r="L4389" t="s">
        <v>3564</v>
      </c>
      <c r="M4389" t="s">
        <v>549</v>
      </c>
      <c r="N4389" t="s">
        <v>550</v>
      </c>
      <c r="O4389" t="s">
        <v>136</v>
      </c>
      <c r="P4389" t="s">
        <v>264</v>
      </c>
      <c r="Q4389" t="s">
        <v>266</v>
      </c>
    </row>
    <row r="4390" spans="1:17">
      <c r="A4390" t="s">
        <v>27454</v>
      </c>
      <c r="B4390" t="s">
        <v>27455</v>
      </c>
      <c r="C4390" t="s">
        <v>27456</v>
      </c>
      <c r="D4390" s="4">
        <v>45792.675011574072</v>
      </c>
      <c r="E4390" s="4">
        <v>45795.458333333336</v>
      </c>
      <c r="F4390" s="4">
        <v>45795.475694444445</v>
      </c>
      <c r="G4390" s="4"/>
      <c r="H4390" t="s">
        <v>3155</v>
      </c>
      <c r="I4390" t="s">
        <v>3175</v>
      </c>
      <c r="J4390">
        <v>1001</v>
      </c>
      <c r="K4390" t="s">
        <v>3194</v>
      </c>
      <c r="L4390" t="s">
        <v>3593</v>
      </c>
      <c r="M4390" t="s">
        <v>549</v>
      </c>
      <c r="N4390" t="s">
        <v>559</v>
      </c>
      <c r="O4390" t="s">
        <v>504</v>
      </c>
      <c r="P4390" t="s">
        <v>325</v>
      </c>
      <c r="Q4390" t="s">
        <v>342</v>
      </c>
    </row>
    <row r="4391" spans="1:17">
      <c r="A4391" t="s">
        <v>4483</v>
      </c>
      <c r="B4391" t="s">
        <v>4484</v>
      </c>
      <c r="C4391" t="s">
        <v>27457</v>
      </c>
      <c r="D4391" s="4">
        <v>45792.673136574071</v>
      </c>
      <c r="E4391" s="4">
        <v>45793.083333333336</v>
      </c>
      <c r="F4391" s="4">
        <v>45793.121527777781</v>
      </c>
      <c r="G4391" s="4">
        <v>45793.081273148149</v>
      </c>
      <c r="H4391" t="s">
        <v>3155</v>
      </c>
      <c r="I4391" t="s">
        <v>3156</v>
      </c>
      <c r="J4391">
        <v>0</v>
      </c>
      <c r="K4391" t="s">
        <v>3227</v>
      </c>
      <c r="L4391" t="s">
        <v>3564</v>
      </c>
      <c r="M4391" t="s">
        <v>549</v>
      </c>
      <c r="N4391" t="s">
        <v>550</v>
      </c>
      <c r="O4391" t="s">
        <v>136</v>
      </c>
      <c r="P4391" t="s">
        <v>139</v>
      </c>
      <c r="Q4391" t="s">
        <v>275</v>
      </c>
    </row>
    <row r="4392" spans="1:17">
      <c r="A4392" t="s">
        <v>27458</v>
      </c>
      <c r="B4392" t="s">
        <v>27459</v>
      </c>
      <c r="C4392" t="s">
        <v>27460</v>
      </c>
      <c r="D4392" s="4">
        <v>45792.672696759262</v>
      </c>
      <c r="E4392" s="4">
        <v>45795.375</v>
      </c>
      <c r="F4392" s="4">
        <v>45795.392361111109</v>
      </c>
      <c r="G4392" s="4">
        <v>45795.380474537036</v>
      </c>
      <c r="H4392" t="s">
        <v>3155</v>
      </c>
      <c r="I4392" t="s">
        <v>3171</v>
      </c>
      <c r="J4392">
        <v>1001</v>
      </c>
      <c r="K4392" t="s">
        <v>3157</v>
      </c>
      <c r="L4392" t="s">
        <v>3564</v>
      </c>
      <c r="M4392" t="s">
        <v>549</v>
      </c>
      <c r="N4392" t="s">
        <v>550</v>
      </c>
      <c r="O4392" t="s">
        <v>136</v>
      </c>
      <c r="P4392" t="s">
        <v>139</v>
      </c>
      <c r="Q4392" t="s">
        <v>282</v>
      </c>
    </row>
    <row r="4393" spans="1:17">
      <c r="A4393" t="s">
        <v>12125</v>
      </c>
      <c r="B4393" t="s">
        <v>12126</v>
      </c>
      <c r="C4393" t="s">
        <v>27461</v>
      </c>
      <c r="D4393" s="4">
        <v>45792.671655092592</v>
      </c>
      <c r="E4393" s="4">
        <v>45793.791666666664</v>
      </c>
      <c r="F4393" s="4">
        <v>45793.829861111109</v>
      </c>
      <c r="G4393" s="4">
        <v>45793.791817129626</v>
      </c>
      <c r="H4393" t="s">
        <v>3155</v>
      </c>
      <c r="I4393" t="s">
        <v>3240</v>
      </c>
      <c r="J4393">
        <v>1001</v>
      </c>
      <c r="K4393" t="s">
        <v>3157</v>
      </c>
      <c r="L4393" t="s">
        <v>3564</v>
      </c>
      <c r="M4393" t="s">
        <v>549</v>
      </c>
      <c r="N4393" t="s">
        <v>550</v>
      </c>
      <c r="O4393" t="s">
        <v>136</v>
      </c>
      <c r="P4393" t="s">
        <v>292</v>
      </c>
      <c r="Q4393" t="s">
        <v>293</v>
      </c>
    </row>
    <row r="4394" spans="1:17">
      <c r="A4394" t="s">
        <v>27462</v>
      </c>
      <c r="B4394" t="s">
        <v>27463</v>
      </c>
      <c r="C4394" t="s">
        <v>27464</v>
      </c>
      <c r="D4394" s="4">
        <v>45792.671388888892</v>
      </c>
      <c r="E4394" s="4">
        <v>45794.854166666664</v>
      </c>
      <c r="F4394" s="4">
        <v>45794.892361111109</v>
      </c>
      <c r="G4394" s="4">
        <v>45794.851620370369</v>
      </c>
      <c r="H4394" t="s">
        <v>3155</v>
      </c>
      <c r="I4394" t="s">
        <v>3156</v>
      </c>
      <c r="J4394">
        <v>0</v>
      </c>
      <c r="K4394" t="s">
        <v>3227</v>
      </c>
      <c r="L4394" t="s">
        <v>3564</v>
      </c>
      <c r="M4394" t="s">
        <v>549</v>
      </c>
      <c r="N4394" t="s">
        <v>550</v>
      </c>
      <c r="O4394" t="s">
        <v>136</v>
      </c>
      <c r="P4394" t="s">
        <v>139</v>
      </c>
      <c r="Q4394" t="s">
        <v>272</v>
      </c>
    </row>
    <row r="4395" spans="1:17">
      <c r="A4395" t="s">
        <v>27346</v>
      </c>
      <c r="B4395" t="s">
        <v>27347</v>
      </c>
      <c r="C4395" t="s">
        <v>27465</v>
      </c>
      <c r="D4395" s="4">
        <v>45792.670162037037</v>
      </c>
      <c r="E4395" s="4">
        <v>45794.375</v>
      </c>
      <c r="F4395" s="4">
        <v>45794.413194444445</v>
      </c>
      <c r="G4395" s="4"/>
      <c r="H4395" t="s">
        <v>3155</v>
      </c>
      <c r="I4395" t="s">
        <v>3240</v>
      </c>
      <c r="J4395">
        <v>1001</v>
      </c>
      <c r="K4395" t="s">
        <v>3157</v>
      </c>
      <c r="L4395" t="s">
        <v>3245</v>
      </c>
      <c r="M4395" t="s">
        <v>549</v>
      </c>
      <c r="N4395" t="s">
        <v>550</v>
      </c>
      <c r="O4395" t="s">
        <v>136</v>
      </c>
      <c r="P4395" t="s">
        <v>143</v>
      </c>
      <c r="Q4395" t="s">
        <v>301</v>
      </c>
    </row>
    <row r="4396" spans="1:17">
      <c r="A4396" t="s">
        <v>27466</v>
      </c>
      <c r="B4396" t="s">
        <v>27467</v>
      </c>
      <c r="C4396" t="s">
        <v>27468</v>
      </c>
      <c r="D4396" s="4">
        <v>45792.669606481482</v>
      </c>
      <c r="E4396" s="4">
        <v>45794.479166666664</v>
      </c>
      <c r="F4396" s="4">
        <v>45794.517361111109</v>
      </c>
      <c r="G4396" s="4"/>
      <c r="H4396" t="s">
        <v>3155</v>
      </c>
      <c r="I4396" t="s">
        <v>3673</v>
      </c>
      <c r="J4396">
        <v>0</v>
      </c>
      <c r="K4396" t="s">
        <v>3194</v>
      </c>
      <c r="L4396" t="s">
        <v>3593</v>
      </c>
      <c r="M4396" t="s">
        <v>549</v>
      </c>
      <c r="N4396" t="s">
        <v>559</v>
      </c>
      <c r="O4396" t="s">
        <v>504</v>
      </c>
      <c r="P4396" t="s">
        <v>325</v>
      </c>
      <c r="Q4396" t="s">
        <v>3800</v>
      </c>
    </row>
    <row r="4397" spans="1:17">
      <c r="A4397" t="s">
        <v>27466</v>
      </c>
      <c r="B4397" t="s">
        <v>27469</v>
      </c>
      <c r="C4397" t="s">
        <v>27470</v>
      </c>
      <c r="D4397" s="4">
        <v>45792.669293981482</v>
      </c>
      <c r="E4397" s="4">
        <v>45794.479166666664</v>
      </c>
      <c r="F4397" s="4">
        <v>45794.496527777781</v>
      </c>
      <c r="G4397" s="4"/>
      <c r="H4397" t="s">
        <v>3155</v>
      </c>
      <c r="I4397" t="s">
        <v>3175</v>
      </c>
      <c r="J4397">
        <v>1001</v>
      </c>
      <c r="K4397" t="s">
        <v>3194</v>
      </c>
      <c r="L4397" t="s">
        <v>3593</v>
      </c>
      <c r="M4397" t="s">
        <v>549</v>
      </c>
      <c r="N4397" t="s">
        <v>559</v>
      </c>
      <c r="O4397" t="s">
        <v>504</v>
      </c>
      <c r="P4397" t="s">
        <v>325</v>
      </c>
      <c r="Q4397" t="s">
        <v>3800</v>
      </c>
    </row>
    <row r="4398" spans="1:17">
      <c r="A4398" t="s">
        <v>27471</v>
      </c>
      <c r="B4398" t="s">
        <v>27472</v>
      </c>
      <c r="C4398" t="s">
        <v>27473</v>
      </c>
      <c r="D4398" s="4">
        <v>45792.665937500002</v>
      </c>
      <c r="E4398" s="4">
        <v>45795.625</v>
      </c>
      <c r="F4398" s="4">
        <v>45795.642361111109</v>
      </c>
      <c r="G4398" s="4">
        <v>45795.627939814818</v>
      </c>
      <c r="H4398" t="s">
        <v>3155</v>
      </c>
      <c r="I4398" t="s">
        <v>3171</v>
      </c>
      <c r="J4398">
        <v>1001</v>
      </c>
      <c r="K4398" t="s">
        <v>3157</v>
      </c>
      <c r="L4398" t="s">
        <v>3564</v>
      </c>
      <c r="M4398" t="s">
        <v>549</v>
      </c>
      <c r="N4398" t="s">
        <v>550</v>
      </c>
      <c r="O4398" t="s">
        <v>136</v>
      </c>
      <c r="P4398" t="s">
        <v>139</v>
      </c>
      <c r="Q4398" t="s">
        <v>277</v>
      </c>
    </row>
    <row r="4399" spans="1:17">
      <c r="A4399" t="s">
        <v>27474</v>
      </c>
      <c r="B4399" t="s">
        <v>27475</v>
      </c>
      <c r="C4399" t="s">
        <v>27476</v>
      </c>
      <c r="D4399" s="4">
        <v>45792.665648148148</v>
      </c>
      <c r="E4399" s="4">
        <v>45816.416666666664</v>
      </c>
      <c r="F4399" s="4">
        <v>45816.454861111109</v>
      </c>
      <c r="G4399" s="4"/>
      <c r="H4399" t="s">
        <v>3155</v>
      </c>
      <c r="I4399" t="s">
        <v>3673</v>
      </c>
      <c r="J4399">
        <v>0</v>
      </c>
      <c r="K4399" t="s">
        <v>3157</v>
      </c>
      <c r="L4399" t="s">
        <v>3158</v>
      </c>
      <c r="M4399" t="s">
        <v>549</v>
      </c>
      <c r="N4399" t="s">
        <v>559</v>
      </c>
      <c r="O4399" t="s">
        <v>504</v>
      </c>
      <c r="P4399" t="s">
        <v>325</v>
      </c>
      <c r="Q4399" t="s">
        <v>334</v>
      </c>
    </row>
    <row r="4400" spans="1:17">
      <c r="A4400" t="s">
        <v>27477</v>
      </c>
      <c r="B4400" t="s">
        <v>27478</v>
      </c>
      <c r="C4400" t="s">
        <v>27479</v>
      </c>
      <c r="D4400" s="4">
        <v>45792.663437499999</v>
      </c>
      <c r="E4400" s="4">
        <v>45795.375</v>
      </c>
      <c r="F4400" s="4">
        <v>45795.392361111109</v>
      </c>
      <c r="G4400" s="4">
        <v>45795.370729166665</v>
      </c>
      <c r="H4400" t="s">
        <v>3155</v>
      </c>
      <c r="I4400" t="s">
        <v>3175</v>
      </c>
      <c r="J4400">
        <v>0</v>
      </c>
      <c r="K4400" t="s">
        <v>3157</v>
      </c>
      <c r="L4400" t="s">
        <v>3564</v>
      </c>
      <c r="M4400" t="s">
        <v>549</v>
      </c>
      <c r="N4400" t="s">
        <v>550</v>
      </c>
      <c r="O4400" t="s">
        <v>136</v>
      </c>
      <c r="P4400" t="s">
        <v>143</v>
      </c>
      <c r="Q4400" t="s">
        <v>301</v>
      </c>
    </row>
    <row r="4401" spans="1:17">
      <c r="A4401" t="s">
        <v>27480</v>
      </c>
      <c r="B4401" t="s">
        <v>27481</v>
      </c>
      <c r="C4401" t="s">
        <v>27482</v>
      </c>
      <c r="D4401" s="4">
        <v>45792.662743055553</v>
      </c>
      <c r="E4401" s="4">
        <v>45793.854166666664</v>
      </c>
      <c r="F4401" s="4">
        <v>45793.871527777781</v>
      </c>
      <c r="G4401" s="4">
        <v>45793.854513888888</v>
      </c>
      <c r="H4401" t="s">
        <v>3155</v>
      </c>
      <c r="I4401" t="s">
        <v>3175</v>
      </c>
      <c r="J4401">
        <v>0</v>
      </c>
      <c r="K4401" t="s">
        <v>3194</v>
      </c>
      <c r="L4401" t="s">
        <v>3564</v>
      </c>
      <c r="M4401" t="s">
        <v>549</v>
      </c>
      <c r="N4401" t="s">
        <v>559</v>
      </c>
      <c r="O4401" t="s">
        <v>504</v>
      </c>
      <c r="P4401" t="s">
        <v>325</v>
      </c>
      <c r="Q4401" t="s">
        <v>335</v>
      </c>
    </row>
    <row r="4402" spans="1:17">
      <c r="A4402" t="s">
        <v>27483</v>
      </c>
      <c r="B4402" t="s">
        <v>27484</v>
      </c>
      <c r="C4402" t="s">
        <v>27485</v>
      </c>
      <c r="D4402" s="4">
        <v>45792.660763888889</v>
      </c>
      <c r="E4402" s="4">
        <v>45795.666666666664</v>
      </c>
      <c r="F4402" s="4">
        <v>45795.704861111109</v>
      </c>
      <c r="G4402" s="4"/>
      <c r="H4402" t="s">
        <v>3155</v>
      </c>
      <c r="I4402" t="s">
        <v>3209</v>
      </c>
      <c r="J4402">
        <v>0</v>
      </c>
      <c r="K4402" t="s">
        <v>3157</v>
      </c>
      <c r="L4402" t="s">
        <v>3593</v>
      </c>
      <c r="M4402" t="s">
        <v>549</v>
      </c>
      <c r="N4402" t="s">
        <v>550</v>
      </c>
      <c r="O4402" t="s">
        <v>616</v>
      </c>
      <c r="P4402" t="s">
        <v>314</v>
      </c>
      <c r="Q4402" t="s">
        <v>319</v>
      </c>
    </row>
    <row r="4403" spans="1:17">
      <c r="A4403" t="s">
        <v>6503</v>
      </c>
      <c r="B4403" t="s">
        <v>10116</v>
      </c>
      <c r="C4403" t="s">
        <v>27486</v>
      </c>
      <c r="D4403" s="4">
        <v>45792.65828703704</v>
      </c>
      <c r="E4403" s="4">
        <v>45796.583333333336</v>
      </c>
      <c r="F4403" s="4">
        <v>45796.600694444445</v>
      </c>
      <c r="G4403" s="4">
        <v>45796.583703703705</v>
      </c>
      <c r="H4403" t="s">
        <v>3155</v>
      </c>
      <c r="I4403" t="s">
        <v>3402</v>
      </c>
      <c r="J4403">
        <v>0</v>
      </c>
      <c r="K4403" t="s">
        <v>3403</v>
      </c>
      <c r="L4403" t="s">
        <v>3564</v>
      </c>
      <c r="M4403" t="s">
        <v>549</v>
      </c>
      <c r="N4403" t="s">
        <v>550</v>
      </c>
      <c r="O4403" t="s">
        <v>136</v>
      </c>
      <c r="P4403" t="s">
        <v>292</v>
      </c>
      <c r="Q4403" t="s">
        <v>291</v>
      </c>
    </row>
    <row r="4404" spans="1:17">
      <c r="A4404" t="s">
        <v>27487</v>
      </c>
      <c r="B4404" t="s">
        <v>27488</v>
      </c>
      <c r="C4404" t="s">
        <v>27489</v>
      </c>
      <c r="D4404" s="4">
        <v>45792.657372685186</v>
      </c>
      <c r="E4404" s="4">
        <v>45799.791666666664</v>
      </c>
      <c r="F4404" s="4">
        <v>45799.809027777781</v>
      </c>
      <c r="G4404" s="4">
        <v>45799.782453703701</v>
      </c>
      <c r="H4404" t="s">
        <v>3155</v>
      </c>
      <c r="I4404" t="s">
        <v>3175</v>
      </c>
      <c r="J4404">
        <v>0</v>
      </c>
      <c r="K4404" t="s">
        <v>3157</v>
      </c>
      <c r="L4404" t="s">
        <v>3564</v>
      </c>
      <c r="M4404" t="s">
        <v>549</v>
      </c>
      <c r="N4404" t="s">
        <v>550</v>
      </c>
      <c r="O4404" t="s">
        <v>136</v>
      </c>
      <c r="P4404" t="s">
        <v>143</v>
      </c>
      <c r="Q4404" t="s">
        <v>301</v>
      </c>
    </row>
    <row r="4405" spans="1:17">
      <c r="A4405" t="s">
        <v>27490</v>
      </c>
      <c r="B4405" t="s">
        <v>27491</v>
      </c>
      <c r="C4405" t="s">
        <v>27492</v>
      </c>
      <c r="D4405" s="4">
        <v>45792.6562037037</v>
      </c>
      <c r="E4405" s="4">
        <v>45798.708333333336</v>
      </c>
      <c r="F4405" s="4">
        <v>45798.725694444445</v>
      </c>
      <c r="G4405" s="4">
        <v>45798.706469907411</v>
      </c>
      <c r="H4405" t="s">
        <v>3155</v>
      </c>
      <c r="I4405" t="s">
        <v>3402</v>
      </c>
      <c r="J4405">
        <v>1002</v>
      </c>
      <c r="K4405" t="s">
        <v>3403</v>
      </c>
      <c r="L4405" t="s">
        <v>3564</v>
      </c>
      <c r="M4405" t="s">
        <v>549</v>
      </c>
      <c r="N4405" t="s">
        <v>550</v>
      </c>
      <c r="O4405" t="s">
        <v>136</v>
      </c>
      <c r="P4405" t="s">
        <v>139</v>
      </c>
      <c r="Q4405" t="s">
        <v>271</v>
      </c>
    </row>
    <row r="4406" spans="1:17">
      <c r="A4406" t="s">
        <v>27386</v>
      </c>
      <c r="B4406" t="s">
        <v>27391</v>
      </c>
      <c r="C4406" t="s">
        <v>27493</v>
      </c>
      <c r="D4406" s="4">
        <v>45792.65457175926</v>
      </c>
      <c r="E4406" s="4">
        <v>45795.4375</v>
      </c>
      <c r="F4406" s="4">
        <v>45795.454861111109</v>
      </c>
      <c r="G4406" s="4"/>
      <c r="H4406" t="s">
        <v>3155</v>
      </c>
      <c r="I4406" t="s">
        <v>3175</v>
      </c>
      <c r="J4406">
        <v>0</v>
      </c>
      <c r="K4406" t="s">
        <v>3157</v>
      </c>
      <c r="L4406" t="s">
        <v>3245</v>
      </c>
      <c r="M4406" t="s">
        <v>549</v>
      </c>
      <c r="N4406" t="s">
        <v>550</v>
      </c>
      <c r="O4406" t="s">
        <v>136</v>
      </c>
      <c r="P4406" t="s">
        <v>143</v>
      </c>
      <c r="Q4406" t="s">
        <v>310</v>
      </c>
    </row>
    <row r="4407" spans="1:17">
      <c r="A4407" t="s">
        <v>26090</v>
      </c>
      <c r="B4407" t="s">
        <v>26091</v>
      </c>
      <c r="C4407" t="s">
        <v>27494</v>
      </c>
      <c r="D4407" s="4">
        <v>45792.652141203704</v>
      </c>
      <c r="E4407" s="4">
        <v>45793.291666666664</v>
      </c>
      <c r="F4407" s="4">
        <v>45793.309027777781</v>
      </c>
      <c r="G4407" s="4"/>
      <c r="H4407" t="s">
        <v>3155</v>
      </c>
      <c r="I4407" t="s">
        <v>3171</v>
      </c>
      <c r="J4407">
        <v>1001</v>
      </c>
      <c r="K4407" t="s">
        <v>3157</v>
      </c>
      <c r="L4407" t="s">
        <v>3593</v>
      </c>
      <c r="M4407" t="s">
        <v>549</v>
      </c>
      <c r="N4407" t="s">
        <v>559</v>
      </c>
      <c r="O4407" t="s">
        <v>469</v>
      </c>
      <c r="P4407" t="s">
        <v>189</v>
      </c>
      <c r="Q4407" t="s">
        <v>196</v>
      </c>
    </row>
    <row r="4408" spans="1:17">
      <c r="A4408" t="s">
        <v>27495</v>
      </c>
      <c r="B4408" t="s">
        <v>27496</v>
      </c>
      <c r="C4408" t="s">
        <v>27497</v>
      </c>
      <c r="D4408" s="4">
        <v>45792.649583333332</v>
      </c>
      <c r="E4408" s="4">
        <v>45793.75</v>
      </c>
      <c r="F4408" s="4">
        <v>45793.767361111109</v>
      </c>
      <c r="G4408" s="4">
        <v>45793.750393518516</v>
      </c>
      <c r="H4408" t="s">
        <v>3155</v>
      </c>
      <c r="I4408" t="s">
        <v>3222</v>
      </c>
      <c r="J4408">
        <v>1</v>
      </c>
      <c r="K4408" t="s">
        <v>3223</v>
      </c>
      <c r="L4408" t="s">
        <v>3564</v>
      </c>
      <c r="M4408" t="s">
        <v>549</v>
      </c>
      <c r="N4408" t="s">
        <v>550</v>
      </c>
      <c r="O4408" t="s">
        <v>551</v>
      </c>
      <c r="P4408" t="s">
        <v>141</v>
      </c>
      <c r="Q4408" t="s">
        <v>234</v>
      </c>
    </row>
    <row r="4409" spans="1:17">
      <c r="A4409" t="s">
        <v>27495</v>
      </c>
      <c r="B4409" t="s">
        <v>27496</v>
      </c>
      <c r="C4409" t="s">
        <v>27498</v>
      </c>
      <c r="D4409" s="4">
        <v>45792.645104166666</v>
      </c>
      <c r="E4409" s="4">
        <v>45795.75</v>
      </c>
      <c r="F4409" s="4">
        <v>45795.767361111109</v>
      </c>
      <c r="G4409" s="4"/>
      <c r="H4409" t="s">
        <v>3155</v>
      </c>
      <c r="I4409" t="s">
        <v>3222</v>
      </c>
      <c r="J4409">
        <v>1</v>
      </c>
      <c r="K4409" t="s">
        <v>3223</v>
      </c>
      <c r="L4409" t="s">
        <v>3245</v>
      </c>
      <c r="M4409" t="s">
        <v>549</v>
      </c>
      <c r="N4409" t="s">
        <v>550</v>
      </c>
      <c r="O4409" t="s">
        <v>551</v>
      </c>
      <c r="P4409" t="s">
        <v>141</v>
      </c>
      <c r="Q4409" t="s">
        <v>234</v>
      </c>
    </row>
    <row r="4410" spans="1:17">
      <c r="A4410" t="s">
        <v>27499</v>
      </c>
      <c r="B4410" t="s">
        <v>27500</v>
      </c>
      <c r="C4410" t="s">
        <v>27501</v>
      </c>
      <c r="D4410" s="4">
        <v>45792.642951388887</v>
      </c>
      <c r="E4410" s="4">
        <v>45793.75</v>
      </c>
      <c r="F4410" s="4">
        <v>45793.767361111109</v>
      </c>
      <c r="G4410" s="4">
        <v>45793.750277777777</v>
      </c>
      <c r="H4410" t="s">
        <v>3155</v>
      </c>
      <c r="I4410" t="s">
        <v>3171</v>
      </c>
      <c r="J4410">
        <v>1001</v>
      </c>
      <c r="K4410" t="s">
        <v>3157</v>
      </c>
      <c r="L4410" t="s">
        <v>3564</v>
      </c>
      <c r="M4410" t="s">
        <v>549</v>
      </c>
      <c r="N4410" t="s">
        <v>559</v>
      </c>
      <c r="O4410" t="s">
        <v>504</v>
      </c>
      <c r="P4410" t="s">
        <v>325</v>
      </c>
      <c r="Q4410" t="s">
        <v>336</v>
      </c>
    </row>
    <row r="4411" spans="1:17">
      <c r="A4411" t="s">
        <v>27502</v>
      </c>
      <c r="B4411" t="s">
        <v>27503</v>
      </c>
      <c r="C4411" t="s">
        <v>27504</v>
      </c>
      <c r="D4411" s="4">
        <v>45792.639490740738</v>
      </c>
      <c r="E4411" s="4">
        <v>45798.666666666664</v>
      </c>
      <c r="F4411" s="4">
        <v>45798.684027777781</v>
      </c>
      <c r="G4411" s="4">
        <v>45798.667002314818</v>
      </c>
      <c r="H4411" t="s">
        <v>3155</v>
      </c>
      <c r="I4411" t="s">
        <v>3175</v>
      </c>
      <c r="J4411">
        <v>0</v>
      </c>
      <c r="K4411" t="s">
        <v>3157</v>
      </c>
      <c r="L4411" t="s">
        <v>3564</v>
      </c>
      <c r="M4411" t="s">
        <v>549</v>
      </c>
      <c r="N4411" t="s">
        <v>559</v>
      </c>
      <c r="O4411" t="s">
        <v>469</v>
      </c>
      <c r="P4411" t="s">
        <v>180</v>
      </c>
      <c r="Q4411" t="s">
        <v>14107</v>
      </c>
    </row>
    <row r="4412" spans="1:17">
      <c r="A4412" t="s">
        <v>23722</v>
      </c>
      <c r="B4412" t="s">
        <v>23723</v>
      </c>
      <c r="C4412" t="s">
        <v>27505</v>
      </c>
      <c r="D4412" s="4">
        <v>45792.637870370374</v>
      </c>
      <c r="E4412" s="4">
        <v>45798.708333333336</v>
      </c>
      <c r="F4412" s="4">
        <v>45798.746527777781</v>
      </c>
      <c r="G4412" s="4"/>
      <c r="H4412" t="s">
        <v>3155</v>
      </c>
      <c r="I4412" t="s">
        <v>3240</v>
      </c>
      <c r="J4412">
        <v>1002</v>
      </c>
      <c r="K4412" t="s">
        <v>3157</v>
      </c>
      <c r="L4412" t="s">
        <v>3245</v>
      </c>
      <c r="M4412" t="s">
        <v>549</v>
      </c>
      <c r="N4412" t="s">
        <v>550</v>
      </c>
      <c r="O4412" t="s">
        <v>136</v>
      </c>
      <c r="P4412" t="s">
        <v>292</v>
      </c>
      <c r="Q4412" t="s">
        <v>296</v>
      </c>
    </row>
    <row r="4413" spans="1:17">
      <c r="A4413" t="s">
        <v>27322</v>
      </c>
      <c r="B4413" t="s">
        <v>27323</v>
      </c>
      <c r="C4413" t="s">
        <v>27506</v>
      </c>
      <c r="D4413" s="4">
        <v>45792.627870370372</v>
      </c>
      <c r="E4413" s="4">
        <v>45805.25</v>
      </c>
      <c r="F4413" s="4">
        <v>45805.267361111109</v>
      </c>
      <c r="G4413" s="4"/>
      <c r="H4413" t="s">
        <v>3155</v>
      </c>
      <c r="I4413" t="s">
        <v>3291</v>
      </c>
      <c r="J4413">
        <v>0</v>
      </c>
      <c r="K4413" t="s">
        <v>3157</v>
      </c>
      <c r="L4413" t="s">
        <v>3245</v>
      </c>
      <c r="M4413" t="s">
        <v>549</v>
      </c>
      <c r="N4413" t="s">
        <v>550</v>
      </c>
      <c r="O4413" t="s">
        <v>616</v>
      </c>
      <c r="P4413" t="s">
        <v>314</v>
      </c>
      <c r="Q4413" t="s">
        <v>322</v>
      </c>
    </row>
    <row r="4414" spans="1:17">
      <c r="A4414" t="s">
        <v>27507</v>
      </c>
      <c r="B4414" t="s">
        <v>27508</v>
      </c>
      <c r="C4414" t="s">
        <v>27509</v>
      </c>
      <c r="D4414" s="4">
        <v>45792.625115740739</v>
      </c>
      <c r="E4414" s="4">
        <v>45794.458333333336</v>
      </c>
      <c r="F4414" s="4">
        <v>45794.496527777781</v>
      </c>
      <c r="G4414" s="4">
        <v>45794.451249999998</v>
      </c>
      <c r="H4414" t="s">
        <v>3155</v>
      </c>
      <c r="I4414" t="s">
        <v>3673</v>
      </c>
      <c r="J4414">
        <v>0</v>
      </c>
      <c r="K4414" t="s">
        <v>3227</v>
      </c>
      <c r="L4414" t="s">
        <v>3564</v>
      </c>
      <c r="M4414" t="s">
        <v>549</v>
      </c>
      <c r="N4414" t="s">
        <v>559</v>
      </c>
      <c r="O4414" t="s">
        <v>504</v>
      </c>
      <c r="P4414" t="s">
        <v>325</v>
      </c>
      <c r="Q4414" t="s">
        <v>340</v>
      </c>
    </row>
    <row r="4415" spans="1:17">
      <c r="A4415" t="s">
        <v>27510</v>
      </c>
      <c r="B4415" t="s">
        <v>27511</v>
      </c>
      <c r="C4415" t="s">
        <v>27512</v>
      </c>
      <c r="D4415" s="4">
        <v>45792.624189814815</v>
      </c>
      <c r="E4415" s="4">
        <v>45794.5</v>
      </c>
      <c r="F4415" s="4">
        <v>45794.538194444445</v>
      </c>
      <c r="G4415" s="4">
        <v>45794.499745370369</v>
      </c>
      <c r="H4415" t="s">
        <v>3155</v>
      </c>
      <c r="I4415" t="s">
        <v>3673</v>
      </c>
      <c r="J4415">
        <v>0</v>
      </c>
      <c r="K4415" t="s">
        <v>3157</v>
      </c>
      <c r="L4415" t="s">
        <v>3564</v>
      </c>
      <c r="M4415" t="s">
        <v>549</v>
      </c>
      <c r="N4415" t="s">
        <v>559</v>
      </c>
      <c r="O4415" t="s">
        <v>504</v>
      </c>
      <c r="P4415" t="s">
        <v>325</v>
      </c>
      <c r="Q4415" t="s">
        <v>328</v>
      </c>
    </row>
    <row r="4416" spans="1:17">
      <c r="A4416" t="s">
        <v>22605</v>
      </c>
      <c r="B4416" t="s">
        <v>22608</v>
      </c>
      <c r="C4416" t="s">
        <v>27513</v>
      </c>
      <c r="D4416" s="4">
        <v>45792.623715277776</v>
      </c>
      <c r="E4416" s="4">
        <v>45794.520833333336</v>
      </c>
      <c r="F4416" s="4">
        <v>45794.538194444445</v>
      </c>
      <c r="G4416" s="4"/>
      <c r="H4416" t="s">
        <v>3155</v>
      </c>
      <c r="I4416" t="s">
        <v>3171</v>
      </c>
      <c r="J4416">
        <v>0</v>
      </c>
      <c r="K4416" t="s">
        <v>3157</v>
      </c>
      <c r="L4416" t="s">
        <v>3593</v>
      </c>
      <c r="M4416" t="s">
        <v>549</v>
      </c>
      <c r="N4416" t="s">
        <v>559</v>
      </c>
      <c r="O4416" t="s">
        <v>504</v>
      </c>
      <c r="P4416" t="s">
        <v>325</v>
      </c>
      <c r="Q4416" t="s">
        <v>3800</v>
      </c>
    </row>
    <row r="4417" spans="1:17">
      <c r="A4417" t="s">
        <v>27510</v>
      </c>
      <c r="B4417" t="s">
        <v>27511</v>
      </c>
      <c r="C4417" t="s">
        <v>27514</v>
      </c>
      <c r="D4417" s="4">
        <v>45792.622870370367</v>
      </c>
      <c r="E4417" s="4">
        <v>45795.5</v>
      </c>
      <c r="F4417" s="4">
        <v>45795.538194444445</v>
      </c>
      <c r="G4417" s="4"/>
      <c r="H4417" t="s">
        <v>3155</v>
      </c>
      <c r="I4417" t="s">
        <v>3673</v>
      </c>
      <c r="J4417">
        <v>0</v>
      </c>
      <c r="K4417" t="s">
        <v>3157</v>
      </c>
      <c r="L4417" t="s">
        <v>3245</v>
      </c>
      <c r="M4417" t="s">
        <v>549</v>
      </c>
      <c r="N4417" t="s">
        <v>559</v>
      </c>
      <c r="O4417" t="s">
        <v>504</v>
      </c>
      <c r="P4417" t="s">
        <v>325</v>
      </c>
      <c r="Q4417" t="s">
        <v>328</v>
      </c>
    </row>
    <row r="4418" spans="1:17">
      <c r="A4418" t="s">
        <v>25891</v>
      </c>
      <c r="B4418" t="s">
        <v>25892</v>
      </c>
      <c r="C4418" t="s">
        <v>27515</v>
      </c>
      <c r="D4418" s="4">
        <v>45792.622395833336</v>
      </c>
      <c r="E4418" s="4">
        <v>45794.333333333336</v>
      </c>
      <c r="F4418" s="4">
        <v>45794.350694444445</v>
      </c>
      <c r="G4418" s="4"/>
      <c r="H4418" t="s">
        <v>3155</v>
      </c>
      <c r="I4418" t="s">
        <v>3171</v>
      </c>
      <c r="J4418">
        <v>1001</v>
      </c>
      <c r="K4418" t="s">
        <v>3157</v>
      </c>
      <c r="L4418" t="s">
        <v>3593</v>
      </c>
      <c r="M4418" t="s">
        <v>549</v>
      </c>
      <c r="N4418" t="s">
        <v>550</v>
      </c>
      <c r="O4418" t="s">
        <v>136</v>
      </c>
      <c r="P4418" t="s">
        <v>292</v>
      </c>
      <c r="Q4418" t="s">
        <v>291</v>
      </c>
    </row>
    <row r="4419" spans="1:17">
      <c r="A4419" t="s">
        <v>26619</v>
      </c>
      <c r="B4419" t="s">
        <v>26620</v>
      </c>
      <c r="C4419" t="s">
        <v>27516</v>
      </c>
      <c r="D4419" s="4">
        <v>45792.618252314816</v>
      </c>
      <c r="E4419" s="4">
        <v>45795.416666666664</v>
      </c>
      <c r="F4419" s="4">
        <v>45795.434027777781</v>
      </c>
      <c r="G4419" s="4"/>
      <c r="H4419" t="s">
        <v>3155</v>
      </c>
      <c r="I4419" t="s">
        <v>3175</v>
      </c>
      <c r="J4419">
        <v>0</v>
      </c>
      <c r="K4419" t="s">
        <v>3157</v>
      </c>
      <c r="L4419" t="s">
        <v>3245</v>
      </c>
      <c r="M4419" t="s">
        <v>549</v>
      </c>
      <c r="N4419" t="s">
        <v>559</v>
      </c>
      <c r="O4419" t="s">
        <v>504</v>
      </c>
      <c r="P4419" t="s">
        <v>325</v>
      </c>
      <c r="Q4419" t="s">
        <v>335</v>
      </c>
    </row>
    <row r="4420" spans="1:17">
      <c r="A4420" t="s">
        <v>22605</v>
      </c>
      <c r="B4420" t="s">
        <v>22606</v>
      </c>
      <c r="C4420" t="s">
        <v>27517</v>
      </c>
      <c r="D4420" s="4">
        <v>45792.614606481482</v>
      </c>
      <c r="E4420" s="4">
        <v>45794.583333333336</v>
      </c>
      <c r="F4420" s="4">
        <v>45794.600694444445</v>
      </c>
      <c r="G4420" s="4"/>
      <c r="H4420" t="s">
        <v>3155</v>
      </c>
      <c r="I4420" t="s">
        <v>3171</v>
      </c>
      <c r="J4420">
        <v>0</v>
      </c>
      <c r="K4420" t="s">
        <v>3157</v>
      </c>
      <c r="L4420" t="s">
        <v>3593</v>
      </c>
      <c r="M4420" t="s">
        <v>549</v>
      </c>
      <c r="N4420" t="s">
        <v>559</v>
      </c>
      <c r="O4420" t="s">
        <v>504</v>
      </c>
      <c r="P4420" t="s">
        <v>325</v>
      </c>
      <c r="Q4420" t="s">
        <v>3800</v>
      </c>
    </row>
    <row r="4421" spans="1:17">
      <c r="A4421" t="s">
        <v>27518</v>
      </c>
      <c r="B4421" t="s">
        <v>27519</v>
      </c>
      <c r="C4421" t="s">
        <v>27520</v>
      </c>
      <c r="D4421" s="4">
        <v>45792.614444444444</v>
      </c>
      <c r="E4421" s="4">
        <v>45793.6875</v>
      </c>
      <c r="F4421" s="4">
        <v>45793.704861111109</v>
      </c>
      <c r="G4421" s="4"/>
      <c r="H4421" t="s">
        <v>3155</v>
      </c>
      <c r="I4421" t="s">
        <v>3175</v>
      </c>
      <c r="J4421">
        <v>0</v>
      </c>
      <c r="K4421" t="s">
        <v>3157</v>
      </c>
      <c r="L4421" t="s">
        <v>3245</v>
      </c>
      <c r="M4421" t="s">
        <v>549</v>
      </c>
      <c r="N4421" t="s">
        <v>550</v>
      </c>
      <c r="O4421" t="s">
        <v>551</v>
      </c>
      <c r="P4421" t="s">
        <v>141</v>
      </c>
      <c r="Q4421" t="s">
        <v>236</v>
      </c>
    </row>
    <row r="4422" spans="1:17">
      <c r="A4422" t="s">
        <v>27521</v>
      </c>
      <c r="B4422" t="s">
        <v>27522</v>
      </c>
      <c r="C4422" t="s">
        <v>27523</v>
      </c>
      <c r="D4422" s="4">
        <v>45792.61346064815</v>
      </c>
      <c r="E4422" s="4">
        <v>45795.458333333336</v>
      </c>
      <c r="F4422" s="4">
        <v>45795.475694444445</v>
      </c>
      <c r="G4422" s="4">
        <v>45795.457361111112</v>
      </c>
      <c r="H4422" t="s">
        <v>3155</v>
      </c>
      <c r="I4422" t="s">
        <v>3175</v>
      </c>
      <c r="J4422">
        <v>1001</v>
      </c>
      <c r="K4422" t="s">
        <v>3194</v>
      </c>
      <c r="L4422" t="s">
        <v>3564</v>
      </c>
      <c r="M4422" t="s">
        <v>549</v>
      </c>
      <c r="N4422" t="s">
        <v>559</v>
      </c>
      <c r="O4422" t="s">
        <v>504</v>
      </c>
      <c r="P4422" t="s">
        <v>325</v>
      </c>
      <c r="Q4422" t="s">
        <v>330</v>
      </c>
    </row>
    <row r="4423" spans="1:17">
      <c r="A4423" t="s">
        <v>27386</v>
      </c>
      <c r="B4423" t="s">
        <v>27387</v>
      </c>
      <c r="C4423" t="s">
        <v>27524</v>
      </c>
      <c r="D4423" s="4">
        <v>45792.61346064815</v>
      </c>
      <c r="E4423" s="4">
        <v>45794.375</v>
      </c>
      <c r="F4423" s="4">
        <v>45794.413194444445</v>
      </c>
      <c r="G4423" s="4"/>
      <c r="H4423" t="s">
        <v>3155</v>
      </c>
      <c r="I4423" t="s">
        <v>27389</v>
      </c>
      <c r="J4423">
        <v>0</v>
      </c>
      <c r="K4423" t="s">
        <v>27390</v>
      </c>
      <c r="L4423" t="s">
        <v>3245</v>
      </c>
      <c r="M4423" t="s">
        <v>549</v>
      </c>
      <c r="N4423" t="s">
        <v>550</v>
      </c>
      <c r="O4423" t="s">
        <v>136</v>
      </c>
      <c r="P4423" t="s">
        <v>143</v>
      </c>
      <c r="Q4423" t="s">
        <v>310</v>
      </c>
    </row>
    <row r="4424" spans="1:17">
      <c r="A4424" t="s">
        <v>27525</v>
      </c>
      <c r="B4424" t="s">
        <v>27526</v>
      </c>
      <c r="C4424" t="s">
        <v>27527</v>
      </c>
      <c r="D4424" s="4">
        <v>45792.606296296297</v>
      </c>
      <c r="E4424" s="4">
        <v>45794.75</v>
      </c>
      <c r="F4424" s="4">
        <v>45794.767361111109</v>
      </c>
      <c r="G4424" s="4"/>
      <c r="H4424" t="s">
        <v>3155</v>
      </c>
      <c r="I4424" t="s">
        <v>3171</v>
      </c>
      <c r="J4424">
        <v>1001</v>
      </c>
      <c r="K4424" t="s">
        <v>3157</v>
      </c>
      <c r="L4424" t="s">
        <v>3593</v>
      </c>
      <c r="M4424" t="s">
        <v>549</v>
      </c>
      <c r="N4424" t="s">
        <v>559</v>
      </c>
      <c r="O4424" t="s">
        <v>504</v>
      </c>
      <c r="P4424" t="s">
        <v>325</v>
      </c>
      <c r="Q4424" t="s">
        <v>333</v>
      </c>
    </row>
    <row r="4425" spans="1:17">
      <c r="A4425" t="s">
        <v>27495</v>
      </c>
      <c r="B4425" t="s">
        <v>27496</v>
      </c>
      <c r="C4425" t="s">
        <v>27528</v>
      </c>
      <c r="D4425" s="4">
        <v>45792.604155092595</v>
      </c>
      <c r="E4425" s="4">
        <v>45793.75</v>
      </c>
      <c r="F4425" s="4">
        <v>45793.788194444445</v>
      </c>
      <c r="G4425" s="4"/>
      <c r="H4425" t="s">
        <v>3155</v>
      </c>
      <c r="I4425" t="s">
        <v>3156</v>
      </c>
      <c r="J4425">
        <v>0</v>
      </c>
      <c r="K4425" t="s">
        <v>3157</v>
      </c>
      <c r="L4425" t="s">
        <v>3245</v>
      </c>
      <c r="M4425" t="s">
        <v>549</v>
      </c>
      <c r="N4425" t="s">
        <v>550</v>
      </c>
      <c r="O4425" t="s">
        <v>551</v>
      </c>
      <c r="P4425" t="s">
        <v>141</v>
      </c>
      <c r="Q4425" t="s">
        <v>234</v>
      </c>
    </row>
    <row r="4426" spans="1:17">
      <c r="A4426" t="s">
        <v>6884</v>
      </c>
      <c r="B4426" t="s">
        <v>6885</v>
      </c>
      <c r="C4426" t="s">
        <v>27529</v>
      </c>
      <c r="D4426" s="4">
        <v>45792.603483796294</v>
      </c>
      <c r="E4426" s="4">
        <v>45794.541666666664</v>
      </c>
      <c r="F4426" s="4">
        <v>45794.559027777781</v>
      </c>
      <c r="G4426" s="4">
        <v>45794.541527777779</v>
      </c>
      <c r="H4426" t="s">
        <v>3155</v>
      </c>
      <c r="I4426" t="s">
        <v>3175</v>
      </c>
      <c r="J4426">
        <v>1001</v>
      </c>
      <c r="K4426" t="s">
        <v>3157</v>
      </c>
      <c r="L4426" t="s">
        <v>3564</v>
      </c>
      <c r="M4426" t="s">
        <v>549</v>
      </c>
      <c r="N4426" t="s">
        <v>559</v>
      </c>
      <c r="O4426" t="s">
        <v>504</v>
      </c>
      <c r="P4426" t="s">
        <v>325</v>
      </c>
      <c r="Q4426" t="s">
        <v>326</v>
      </c>
    </row>
    <row r="4427" spans="1:17">
      <c r="A4427" t="s">
        <v>27530</v>
      </c>
      <c r="B4427" t="s">
        <v>27531</v>
      </c>
      <c r="C4427" t="s">
        <v>27532</v>
      </c>
      <c r="D4427" s="4">
        <v>45792.602129629631</v>
      </c>
      <c r="E4427" s="4">
        <v>45793.583333333336</v>
      </c>
      <c r="F4427" s="4">
        <v>45793.600694444445</v>
      </c>
      <c r="G4427" s="4">
        <v>45793.58353009259</v>
      </c>
      <c r="H4427" t="s">
        <v>3155</v>
      </c>
      <c r="I4427" t="s">
        <v>3171</v>
      </c>
      <c r="J4427">
        <v>0</v>
      </c>
      <c r="K4427" t="s">
        <v>3157</v>
      </c>
      <c r="L4427" t="s">
        <v>3564</v>
      </c>
      <c r="M4427" t="s">
        <v>549</v>
      </c>
      <c r="N4427" t="s">
        <v>550</v>
      </c>
      <c r="O4427" t="s">
        <v>551</v>
      </c>
      <c r="P4427" t="s">
        <v>242</v>
      </c>
      <c r="Q4427" t="s">
        <v>248</v>
      </c>
    </row>
    <row r="4428" spans="1:17">
      <c r="A4428" t="s">
        <v>27533</v>
      </c>
      <c r="B4428" t="s">
        <v>27534</v>
      </c>
      <c r="C4428" t="s">
        <v>27535</v>
      </c>
      <c r="D4428" s="4">
        <v>45792.602002314816</v>
      </c>
      <c r="E4428" s="4">
        <v>45795.375</v>
      </c>
      <c r="F4428" s="4">
        <v>45795.413194444445</v>
      </c>
      <c r="G4428" s="4">
        <v>45795.375104166669</v>
      </c>
      <c r="H4428" t="s">
        <v>3155</v>
      </c>
      <c r="I4428" t="s">
        <v>3673</v>
      </c>
      <c r="J4428">
        <v>0</v>
      </c>
      <c r="K4428" t="s">
        <v>3194</v>
      </c>
      <c r="L4428" t="s">
        <v>3564</v>
      </c>
      <c r="M4428" t="s">
        <v>549</v>
      </c>
      <c r="N4428" t="s">
        <v>559</v>
      </c>
      <c r="O4428" t="s">
        <v>504</v>
      </c>
      <c r="P4428" t="s">
        <v>325</v>
      </c>
      <c r="Q4428" t="s">
        <v>329</v>
      </c>
    </row>
    <row r="4429" spans="1:17">
      <c r="A4429" t="s">
        <v>27536</v>
      </c>
      <c r="B4429" t="s">
        <v>27537</v>
      </c>
      <c r="C4429" t="s">
        <v>27538</v>
      </c>
      <c r="D4429" s="4">
        <v>45792.6012962963</v>
      </c>
      <c r="E4429" s="4">
        <v>45793.291666666664</v>
      </c>
      <c r="F4429" s="4">
        <v>45793.309027777781</v>
      </c>
      <c r="G4429" s="4">
        <v>45793.290034722224</v>
      </c>
      <c r="H4429" t="s">
        <v>3155</v>
      </c>
      <c r="I4429" t="s">
        <v>3280</v>
      </c>
      <c r="J4429">
        <v>0</v>
      </c>
      <c r="K4429" t="s">
        <v>4074</v>
      </c>
      <c r="L4429" t="s">
        <v>3564</v>
      </c>
      <c r="M4429" t="s">
        <v>549</v>
      </c>
      <c r="N4429" t="s">
        <v>550</v>
      </c>
      <c r="O4429" t="s">
        <v>1923</v>
      </c>
      <c r="P4429" t="s">
        <v>1924</v>
      </c>
      <c r="Q4429" t="s">
        <v>3199</v>
      </c>
    </row>
    <row r="4430" spans="1:17">
      <c r="A4430" t="s">
        <v>26034</v>
      </c>
      <c r="B4430" t="s">
        <v>26035</v>
      </c>
      <c r="C4430" t="s">
        <v>27539</v>
      </c>
      <c r="D4430" s="4">
        <v>45792.601099537038</v>
      </c>
      <c r="E4430" s="4">
        <v>45795.416666666664</v>
      </c>
      <c r="F4430" s="4">
        <v>45795.454861111109</v>
      </c>
      <c r="G4430" s="4"/>
      <c r="H4430" t="s">
        <v>3155</v>
      </c>
      <c r="I4430" t="s">
        <v>3240</v>
      </c>
      <c r="J4430">
        <v>0</v>
      </c>
      <c r="K4430" t="s">
        <v>3198</v>
      </c>
      <c r="L4430" t="s">
        <v>3245</v>
      </c>
      <c r="M4430" t="s">
        <v>549</v>
      </c>
      <c r="N4430" t="s">
        <v>550</v>
      </c>
      <c r="O4430" t="s">
        <v>136</v>
      </c>
      <c r="P4430" t="s">
        <v>283</v>
      </c>
      <c r="Q4430" t="s">
        <v>432</v>
      </c>
    </row>
    <row r="4431" spans="1:17">
      <c r="A4431" t="s">
        <v>3694</v>
      </c>
      <c r="B4431" t="s">
        <v>3697</v>
      </c>
      <c r="C4431" t="s">
        <v>27540</v>
      </c>
      <c r="D4431" s="4">
        <v>45792.598576388889</v>
      </c>
      <c r="E4431" s="4">
        <v>45801.395833333336</v>
      </c>
      <c r="F4431" s="4">
        <v>45801.434027777781</v>
      </c>
      <c r="G4431" s="4">
        <v>45801.393634259257</v>
      </c>
      <c r="H4431" t="s">
        <v>3155</v>
      </c>
      <c r="I4431" t="s">
        <v>3673</v>
      </c>
      <c r="J4431">
        <v>0</v>
      </c>
      <c r="K4431" t="s">
        <v>3194</v>
      </c>
      <c r="L4431" t="s">
        <v>3564</v>
      </c>
      <c r="M4431" t="s">
        <v>549</v>
      </c>
      <c r="N4431" t="s">
        <v>559</v>
      </c>
      <c r="O4431" t="s">
        <v>504</v>
      </c>
      <c r="P4431" t="s">
        <v>325</v>
      </c>
      <c r="Q4431" t="s">
        <v>327</v>
      </c>
    </row>
    <row r="4432" spans="1:17">
      <c r="A4432" t="s">
        <v>3694</v>
      </c>
      <c r="B4432" t="s">
        <v>3695</v>
      </c>
      <c r="C4432" t="s">
        <v>27541</v>
      </c>
      <c r="D4432" s="4">
        <v>45792.59783564815</v>
      </c>
      <c r="E4432" s="4">
        <v>45801.4375</v>
      </c>
      <c r="F4432" s="4">
        <v>45801.454861111109</v>
      </c>
      <c r="G4432" s="4">
        <v>45801.436724537038</v>
      </c>
      <c r="H4432" t="s">
        <v>3155</v>
      </c>
      <c r="I4432" t="s">
        <v>3175</v>
      </c>
      <c r="J4432">
        <v>0</v>
      </c>
      <c r="K4432" t="s">
        <v>3194</v>
      </c>
      <c r="L4432" t="s">
        <v>3564</v>
      </c>
      <c r="M4432" t="s">
        <v>549</v>
      </c>
      <c r="N4432" t="s">
        <v>559</v>
      </c>
      <c r="O4432" t="s">
        <v>504</v>
      </c>
      <c r="P4432" t="s">
        <v>325</v>
      </c>
      <c r="Q4432" t="s">
        <v>327</v>
      </c>
    </row>
    <row r="4433" spans="1:17">
      <c r="A4433" t="s">
        <v>21132</v>
      </c>
      <c r="B4433" t="s">
        <v>21133</v>
      </c>
      <c r="C4433" t="s">
        <v>27542</v>
      </c>
      <c r="D4433" s="4">
        <v>45792.596770833334</v>
      </c>
      <c r="E4433" s="4">
        <v>45801.583333333336</v>
      </c>
      <c r="F4433" s="4">
        <v>45801.600694444445</v>
      </c>
      <c r="G4433" s="4"/>
      <c r="H4433" t="s">
        <v>3155</v>
      </c>
      <c r="I4433" t="s">
        <v>3175</v>
      </c>
      <c r="J4433">
        <v>1001</v>
      </c>
      <c r="K4433" t="s">
        <v>3157</v>
      </c>
      <c r="L4433" t="s">
        <v>3245</v>
      </c>
      <c r="M4433" t="s">
        <v>549</v>
      </c>
      <c r="N4433" t="s">
        <v>559</v>
      </c>
      <c r="O4433" t="s">
        <v>504</v>
      </c>
      <c r="P4433" t="s">
        <v>325</v>
      </c>
      <c r="Q4433" t="s">
        <v>332</v>
      </c>
    </row>
    <row r="4434" spans="1:17">
      <c r="A4434" t="s">
        <v>27543</v>
      </c>
      <c r="B4434" t="s">
        <v>27544</v>
      </c>
      <c r="C4434" t="s">
        <v>27545</v>
      </c>
      <c r="D4434" s="4">
        <v>45792.596446759257</v>
      </c>
      <c r="E4434" s="4">
        <v>45794.916666666664</v>
      </c>
      <c r="F4434" s="4">
        <v>45794.954861111109</v>
      </c>
      <c r="G4434" s="4">
        <v>45794.909745370373</v>
      </c>
      <c r="H4434" t="s">
        <v>3155</v>
      </c>
      <c r="I4434" t="s">
        <v>3240</v>
      </c>
      <c r="J4434">
        <v>1002</v>
      </c>
      <c r="K4434" t="s">
        <v>3157</v>
      </c>
      <c r="L4434" t="s">
        <v>3564</v>
      </c>
      <c r="M4434" t="s">
        <v>549</v>
      </c>
      <c r="N4434" t="s">
        <v>550</v>
      </c>
      <c r="O4434" t="s">
        <v>551</v>
      </c>
      <c r="P4434" t="s">
        <v>242</v>
      </c>
      <c r="Q4434" t="s">
        <v>245</v>
      </c>
    </row>
    <row r="4435" spans="1:17">
      <c r="A4435" t="s">
        <v>27546</v>
      </c>
      <c r="B4435" t="s">
        <v>27547</v>
      </c>
      <c r="C4435" t="s">
        <v>27548</v>
      </c>
      <c r="D4435" s="4">
        <v>45792.589375000003</v>
      </c>
      <c r="E4435" s="4">
        <v>45793.291666666664</v>
      </c>
      <c r="F4435" s="4">
        <v>45793.309027777781</v>
      </c>
      <c r="G4435" s="4">
        <v>45793.28402777778</v>
      </c>
      <c r="H4435" t="s">
        <v>3155</v>
      </c>
      <c r="I4435" t="s">
        <v>3175</v>
      </c>
      <c r="J4435">
        <v>0</v>
      </c>
      <c r="K4435" t="s">
        <v>3157</v>
      </c>
      <c r="L4435" t="s">
        <v>3564</v>
      </c>
      <c r="M4435" t="s">
        <v>549</v>
      </c>
      <c r="N4435" t="s">
        <v>550</v>
      </c>
      <c r="O4435" t="s">
        <v>136</v>
      </c>
      <c r="P4435" t="s">
        <v>283</v>
      </c>
      <c r="Q4435" t="s">
        <v>287</v>
      </c>
    </row>
    <row r="4436" spans="1:17">
      <c r="A4436" t="s">
        <v>27549</v>
      </c>
      <c r="B4436" t="s">
        <v>27550</v>
      </c>
      <c r="C4436" t="s">
        <v>27551</v>
      </c>
      <c r="D4436" s="4">
        <v>45792.586516203701</v>
      </c>
      <c r="E4436" s="4">
        <v>45793.25</v>
      </c>
      <c r="F4436" s="4">
        <v>45793.267361111109</v>
      </c>
      <c r="G4436" s="4">
        <v>45793.247164351851</v>
      </c>
      <c r="H4436" t="s">
        <v>3155</v>
      </c>
      <c r="I4436" t="s">
        <v>3171</v>
      </c>
      <c r="J4436">
        <v>0</v>
      </c>
      <c r="K4436" t="s">
        <v>3157</v>
      </c>
      <c r="L4436" t="s">
        <v>3564</v>
      </c>
      <c r="M4436" t="s">
        <v>549</v>
      </c>
      <c r="N4436" t="s">
        <v>559</v>
      </c>
      <c r="O4436" t="s">
        <v>469</v>
      </c>
      <c r="P4436" t="s">
        <v>180</v>
      </c>
      <c r="Q4436" t="s">
        <v>183</v>
      </c>
    </row>
    <row r="4437" spans="1:17">
      <c r="A4437" t="s">
        <v>12566</v>
      </c>
      <c r="B4437" t="s">
        <v>12567</v>
      </c>
      <c r="C4437" t="s">
        <v>27552</v>
      </c>
      <c r="D4437" s="4">
        <v>45792.579108796293</v>
      </c>
      <c r="E4437" s="4">
        <v>45794.416666666664</v>
      </c>
      <c r="F4437" s="4">
        <v>45794.454861111109</v>
      </c>
      <c r="G4437" s="4">
        <v>45794.416134259256</v>
      </c>
      <c r="H4437" t="s">
        <v>3155</v>
      </c>
      <c r="I4437" t="s">
        <v>3156</v>
      </c>
      <c r="J4437">
        <v>0</v>
      </c>
      <c r="K4437" t="s">
        <v>3227</v>
      </c>
      <c r="L4437" t="s">
        <v>3564</v>
      </c>
      <c r="M4437" t="s">
        <v>549</v>
      </c>
      <c r="N4437" t="s">
        <v>550</v>
      </c>
      <c r="O4437" t="s">
        <v>136</v>
      </c>
      <c r="P4437" t="s">
        <v>147</v>
      </c>
      <c r="Q4437" t="s">
        <v>255</v>
      </c>
    </row>
    <row r="4438" spans="1:17">
      <c r="A4438" t="s">
        <v>21037</v>
      </c>
      <c r="B4438" t="s">
        <v>26534</v>
      </c>
      <c r="C4438" t="s">
        <v>27553</v>
      </c>
      <c r="D4438" s="4">
        <v>45792.578912037039</v>
      </c>
      <c r="E4438" s="4">
        <v>45798.708333333336</v>
      </c>
      <c r="F4438" s="4">
        <v>45798.725694444445</v>
      </c>
      <c r="G4438" s="4"/>
      <c r="H4438" t="s">
        <v>3155</v>
      </c>
      <c r="I4438" t="s">
        <v>3171</v>
      </c>
      <c r="J4438">
        <v>0</v>
      </c>
      <c r="K4438" t="s">
        <v>3157</v>
      </c>
      <c r="L4438" t="s">
        <v>3245</v>
      </c>
      <c r="M4438" t="s">
        <v>549</v>
      </c>
      <c r="N4438" t="s">
        <v>550</v>
      </c>
      <c r="O4438" t="s">
        <v>616</v>
      </c>
      <c r="P4438" t="s">
        <v>314</v>
      </c>
      <c r="Q4438" t="s">
        <v>315</v>
      </c>
    </row>
    <row r="4439" spans="1:17">
      <c r="A4439" t="s">
        <v>27554</v>
      </c>
      <c r="B4439" t="s">
        <v>27555</v>
      </c>
      <c r="C4439" t="s">
        <v>27556</v>
      </c>
      <c r="D4439" s="4">
        <v>45792.578402777777</v>
      </c>
      <c r="E4439" s="4">
        <v>45795.708333333336</v>
      </c>
      <c r="F4439" s="4">
        <v>45795.746527777781</v>
      </c>
      <c r="G4439" s="4">
        <v>45795.707569444443</v>
      </c>
      <c r="H4439" t="s">
        <v>3155</v>
      </c>
      <c r="I4439" t="s">
        <v>3156</v>
      </c>
      <c r="J4439">
        <v>0</v>
      </c>
      <c r="K4439" t="s">
        <v>3227</v>
      </c>
      <c r="L4439" t="s">
        <v>3564</v>
      </c>
      <c r="M4439" t="s">
        <v>549</v>
      </c>
      <c r="N4439" t="s">
        <v>550</v>
      </c>
      <c r="O4439" t="s">
        <v>136</v>
      </c>
      <c r="P4439" t="s">
        <v>143</v>
      </c>
      <c r="Q4439" t="s">
        <v>717</v>
      </c>
    </row>
    <row r="4440" spans="1:17">
      <c r="A4440" t="s">
        <v>22786</v>
      </c>
      <c r="B4440" t="s">
        <v>22787</v>
      </c>
      <c r="C4440" t="s">
        <v>27557</v>
      </c>
      <c r="D4440" s="4">
        <v>45792.577615740738</v>
      </c>
      <c r="E4440" s="4">
        <v>45797.104166666664</v>
      </c>
      <c r="F4440" s="4">
        <v>45797.121527777781</v>
      </c>
      <c r="G4440" s="4"/>
      <c r="H4440" t="s">
        <v>3155</v>
      </c>
      <c r="I4440" t="s">
        <v>3171</v>
      </c>
      <c r="J4440">
        <v>1001</v>
      </c>
      <c r="K4440" t="s">
        <v>3157</v>
      </c>
      <c r="L4440" t="s">
        <v>3245</v>
      </c>
      <c r="M4440" t="s">
        <v>549</v>
      </c>
      <c r="N4440" t="s">
        <v>550</v>
      </c>
      <c r="O4440" t="s">
        <v>136</v>
      </c>
      <c r="P4440" t="s">
        <v>147</v>
      </c>
      <c r="Q4440" t="s">
        <v>261</v>
      </c>
    </row>
    <row r="4441" spans="1:17">
      <c r="A4441" t="s">
        <v>27558</v>
      </c>
      <c r="B4441" t="s">
        <v>27559</v>
      </c>
      <c r="C4441" t="s">
        <v>27560</v>
      </c>
      <c r="D4441" s="4">
        <v>45792.576527777775</v>
      </c>
      <c r="E4441" s="4">
        <v>45794.791666666664</v>
      </c>
      <c r="F4441" s="4">
        <v>45794.809027777781</v>
      </c>
      <c r="G4441" s="4">
        <v>45794.789537037039</v>
      </c>
      <c r="H4441" t="s">
        <v>3155</v>
      </c>
      <c r="I4441" t="s">
        <v>3171</v>
      </c>
      <c r="J4441">
        <v>1002</v>
      </c>
      <c r="K4441" t="s">
        <v>3157</v>
      </c>
      <c r="L4441" t="s">
        <v>3564</v>
      </c>
      <c r="M4441" t="s">
        <v>549</v>
      </c>
      <c r="N4441" t="s">
        <v>550</v>
      </c>
      <c r="O4441" t="s">
        <v>551</v>
      </c>
      <c r="P4441" t="s">
        <v>242</v>
      </c>
      <c r="Q4441" t="s">
        <v>245</v>
      </c>
    </row>
    <row r="4442" spans="1:17">
      <c r="A4442" t="s">
        <v>27561</v>
      </c>
      <c r="B4442" t="s">
        <v>27562</v>
      </c>
      <c r="C4442" t="s">
        <v>27563</v>
      </c>
      <c r="D4442" s="4">
        <v>45792.575798611113</v>
      </c>
      <c r="E4442" s="4">
        <v>45794.75</v>
      </c>
      <c r="F4442" s="4">
        <v>45794.767361111109</v>
      </c>
      <c r="G4442" s="4">
        <v>45794.748483796298</v>
      </c>
      <c r="H4442" t="s">
        <v>3155</v>
      </c>
      <c r="I4442" t="s">
        <v>3175</v>
      </c>
      <c r="J4442">
        <v>1001</v>
      </c>
      <c r="K4442" t="s">
        <v>3194</v>
      </c>
      <c r="L4442" t="s">
        <v>3564</v>
      </c>
      <c r="M4442" t="s">
        <v>549</v>
      </c>
      <c r="N4442" t="s">
        <v>550</v>
      </c>
      <c r="O4442" t="s">
        <v>136</v>
      </c>
      <c r="P4442" t="s">
        <v>143</v>
      </c>
      <c r="Q4442" t="s">
        <v>311</v>
      </c>
    </row>
    <row r="4443" spans="1:17">
      <c r="A4443" t="s">
        <v>27353</v>
      </c>
      <c r="B4443" t="s">
        <v>27354</v>
      </c>
      <c r="C4443" t="s">
        <v>27564</v>
      </c>
      <c r="D4443" s="4">
        <v>45792.569976851853</v>
      </c>
      <c r="E4443" s="4">
        <v>45795.333333333336</v>
      </c>
      <c r="F4443" s="4">
        <v>45795.350694444445</v>
      </c>
      <c r="G4443" s="4"/>
      <c r="H4443" t="s">
        <v>3155</v>
      </c>
      <c r="I4443" t="s">
        <v>3171</v>
      </c>
      <c r="J4443">
        <v>0</v>
      </c>
      <c r="K4443" t="s">
        <v>3157</v>
      </c>
      <c r="L4443" t="s">
        <v>3245</v>
      </c>
      <c r="M4443" t="s">
        <v>549</v>
      </c>
      <c r="N4443" t="s">
        <v>550</v>
      </c>
      <c r="O4443" t="s">
        <v>136</v>
      </c>
      <c r="P4443" t="s">
        <v>139</v>
      </c>
      <c r="Q4443" t="s">
        <v>282</v>
      </c>
    </row>
    <row r="4444" spans="1:17">
      <c r="A4444" t="s">
        <v>27565</v>
      </c>
      <c r="B4444" t="s">
        <v>27566</v>
      </c>
      <c r="C4444" t="s">
        <v>27567</v>
      </c>
      <c r="D4444" s="4">
        <v>45792.569537037038</v>
      </c>
      <c r="E4444" s="4">
        <v>45795.291666666664</v>
      </c>
      <c r="F4444" s="4">
        <v>45795.329861111109</v>
      </c>
      <c r="G4444" s="4">
        <v>45795.289131944446</v>
      </c>
      <c r="H4444" t="s">
        <v>3155</v>
      </c>
      <c r="I4444" t="s">
        <v>3240</v>
      </c>
      <c r="J4444">
        <v>1002</v>
      </c>
      <c r="K4444" t="s">
        <v>3157</v>
      </c>
      <c r="L4444" t="s">
        <v>3564</v>
      </c>
      <c r="M4444" t="s">
        <v>549</v>
      </c>
      <c r="N4444" t="s">
        <v>550</v>
      </c>
      <c r="O4444" t="s">
        <v>551</v>
      </c>
      <c r="P4444" t="s">
        <v>242</v>
      </c>
      <c r="Q4444" t="s">
        <v>245</v>
      </c>
    </row>
    <row r="4445" spans="1:17">
      <c r="A4445" t="s">
        <v>8465</v>
      </c>
      <c r="B4445" t="s">
        <v>8466</v>
      </c>
      <c r="C4445" t="s">
        <v>27568</v>
      </c>
      <c r="D4445" s="4">
        <v>45792.565497685187</v>
      </c>
      <c r="E4445" s="4">
        <v>45794.979166666664</v>
      </c>
      <c r="F4445" s="4">
        <v>45795.017361111109</v>
      </c>
      <c r="G4445" s="4">
        <v>45794.97928240741</v>
      </c>
      <c r="H4445" t="s">
        <v>3155</v>
      </c>
      <c r="I4445" t="s">
        <v>3240</v>
      </c>
      <c r="J4445">
        <v>1001</v>
      </c>
      <c r="K4445" t="s">
        <v>3157</v>
      </c>
      <c r="L4445" t="s">
        <v>3564</v>
      </c>
      <c r="M4445" t="s">
        <v>549</v>
      </c>
      <c r="N4445" t="s">
        <v>550</v>
      </c>
      <c r="O4445" t="s">
        <v>136</v>
      </c>
      <c r="P4445" t="s">
        <v>147</v>
      </c>
      <c r="Q4445" t="s">
        <v>254</v>
      </c>
    </row>
    <row r="4446" spans="1:17">
      <c r="A4446" t="s">
        <v>8465</v>
      </c>
      <c r="B4446" t="s">
        <v>8466</v>
      </c>
      <c r="C4446" t="s">
        <v>27569</v>
      </c>
      <c r="D4446" s="4">
        <v>45792.56449074074</v>
      </c>
      <c r="E4446" s="4">
        <v>45794.958333333336</v>
      </c>
      <c r="F4446" s="4">
        <v>45794.996527777781</v>
      </c>
      <c r="G4446" s="4"/>
      <c r="H4446" t="s">
        <v>3155</v>
      </c>
      <c r="I4446" t="s">
        <v>3240</v>
      </c>
      <c r="J4446">
        <v>1001</v>
      </c>
      <c r="K4446" t="s">
        <v>3157</v>
      </c>
      <c r="L4446" t="s">
        <v>3245</v>
      </c>
      <c r="M4446" t="s">
        <v>549</v>
      </c>
      <c r="N4446" t="s">
        <v>550</v>
      </c>
      <c r="O4446" t="s">
        <v>136</v>
      </c>
      <c r="P4446" t="s">
        <v>147</v>
      </c>
      <c r="Q4446" t="s">
        <v>254</v>
      </c>
    </row>
    <row r="4447" spans="1:17">
      <c r="A4447" t="s">
        <v>26956</v>
      </c>
      <c r="B4447" t="s">
        <v>27570</v>
      </c>
      <c r="C4447" t="s">
        <v>27571</v>
      </c>
      <c r="D4447" s="4">
        <v>45792.563611111109</v>
      </c>
      <c r="E4447" s="4">
        <v>45794.291666666664</v>
      </c>
      <c r="F4447" s="4">
        <v>45794.309027777781</v>
      </c>
      <c r="G4447" s="4">
        <v>45794.283101851855</v>
      </c>
      <c r="H4447" t="s">
        <v>3155</v>
      </c>
      <c r="I4447" t="s">
        <v>3171</v>
      </c>
      <c r="J4447">
        <v>1001</v>
      </c>
      <c r="K4447" t="s">
        <v>3157</v>
      </c>
      <c r="L4447" t="s">
        <v>3564</v>
      </c>
      <c r="M4447" t="s">
        <v>549</v>
      </c>
      <c r="N4447" t="s">
        <v>550</v>
      </c>
      <c r="O4447" t="s">
        <v>136</v>
      </c>
      <c r="P4447" t="s">
        <v>147</v>
      </c>
      <c r="Q4447" t="s">
        <v>253</v>
      </c>
    </row>
    <row r="4448" spans="1:17">
      <c r="A4448" t="s">
        <v>27572</v>
      </c>
      <c r="B4448" t="s">
        <v>27573</v>
      </c>
      <c r="C4448" t="s">
        <v>27574</v>
      </c>
      <c r="D4448" s="4">
        <v>45792.560208333336</v>
      </c>
      <c r="E4448" s="4">
        <v>45797.708333333336</v>
      </c>
      <c r="F4448" s="4">
        <v>45797.725694444445</v>
      </c>
      <c r="G4448" s="4"/>
      <c r="H4448" t="s">
        <v>3155</v>
      </c>
      <c r="I4448" t="s">
        <v>3162</v>
      </c>
      <c r="J4448">
        <v>0</v>
      </c>
      <c r="K4448" t="s">
        <v>3227</v>
      </c>
      <c r="L4448" t="s">
        <v>3245</v>
      </c>
      <c r="M4448" t="s">
        <v>549</v>
      </c>
      <c r="N4448" t="s">
        <v>550</v>
      </c>
      <c r="O4448" t="s">
        <v>1923</v>
      </c>
      <c r="P4448" t="s">
        <v>1924</v>
      </c>
      <c r="Q4448" t="s">
        <v>3164</v>
      </c>
    </row>
    <row r="4449" spans="1:17">
      <c r="A4449" t="s">
        <v>27575</v>
      </c>
      <c r="B4449" t="s">
        <v>27576</v>
      </c>
      <c r="C4449" t="s">
        <v>27577</v>
      </c>
      <c r="D4449" s="4">
        <v>45792.556226851855</v>
      </c>
      <c r="E4449" s="4">
        <v>45793.395833333336</v>
      </c>
      <c r="F4449" s="4">
        <v>45793.413194444445</v>
      </c>
      <c r="G4449" s="4"/>
      <c r="H4449" t="s">
        <v>3155</v>
      </c>
      <c r="I4449" t="s">
        <v>3184</v>
      </c>
      <c r="J4449">
        <v>1001</v>
      </c>
      <c r="K4449" t="s">
        <v>3157</v>
      </c>
      <c r="L4449" t="s">
        <v>3245</v>
      </c>
      <c r="M4449" t="s">
        <v>549</v>
      </c>
      <c r="N4449" t="s">
        <v>550</v>
      </c>
      <c r="O4449" t="s">
        <v>551</v>
      </c>
      <c r="P4449" t="s">
        <v>141</v>
      </c>
      <c r="Q4449" t="s">
        <v>237</v>
      </c>
    </row>
    <row r="4450" spans="1:17">
      <c r="A4450" t="s">
        <v>25258</v>
      </c>
      <c r="B4450" t="s">
        <v>25259</v>
      </c>
      <c r="C4450" t="s">
        <v>27578</v>
      </c>
      <c r="D4450" s="4">
        <v>45792.554548611108</v>
      </c>
      <c r="E4450" s="4">
        <v>45795.375</v>
      </c>
      <c r="F4450" s="4">
        <v>45795.392361111109</v>
      </c>
      <c r="G4450" s="4"/>
      <c r="H4450" t="s">
        <v>3155</v>
      </c>
      <c r="I4450" t="s">
        <v>3175</v>
      </c>
      <c r="J4450">
        <v>1001</v>
      </c>
      <c r="K4450" t="s">
        <v>3194</v>
      </c>
      <c r="L4450" t="s">
        <v>3245</v>
      </c>
      <c r="M4450" t="s">
        <v>549</v>
      </c>
      <c r="N4450" t="s">
        <v>559</v>
      </c>
      <c r="O4450" t="s">
        <v>469</v>
      </c>
      <c r="P4450" t="s">
        <v>180</v>
      </c>
      <c r="Q4450" t="s">
        <v>181</v>
      </c>
    </row>
    <row r="4451" spans="1:17">
      <c r="A4451" t="s">
        <v>11625</v>
      </c>
      <c r="B4451" t="s">
        <v>11626</v>
      </c>
      <c r="C4451" t="s">
        <v>27579</v>
      </c>
      <c r="D4451" s="4">
        <v>45792.552337962959</v>
      </c>
      <c r="E4451" s="4">
        <v>45795.291666666664</v>
      </c>
      <c r="F4451" s="4">
        <v>45795.329861111109</v>
      </c>
      <c r="G4451" s="4">
        <v>45795.284085648149</v>
      </c>
      <c r="H4451" t="s">
        <v>3155</v>
      </c>
      <c r="I4451" t="s">
        <v>3156</v>
      </c>
      <c r="J4451">
        <v>0</v>
      </c>
      <c r="K4451" t="s">
        <v>3157</v>
      </c>
      <c r="L4451" t="s">
        <v>3564</v>
      </c>
      <c r="M4451" t="s">
        <v>549</v>
      </c>
      <c r="N4451" t="s">
        <v>559</v>
      </c>
      <c r="O4451" t="s">
        <v>469</v>
      </c>
      <c r="P4451" t="s">
        <v>189</v>
      </c>
      <c r="Q4451" t="s">
        <v>190</v>
      </c>
    </row>
    <row r="4452" spans="1:17">
      <c r="A4452" t="s">
        <v>27580</v>
      </c>
      <c r="B4452" t="s">
        <v>27581</v>
      </c>
      <c r="C4452" t="s">
        <v>27582</v>
      </c>
      <c r="D4452" s="4">
        <v>45792.550335648149</v>
      </c>
      <c r="E4452" s="4">
        <v>45794.708333333336</v>
      </c>
      <c r="F4452" s="4">
        <v>45794.725694444445</v>
      </c>
      <c r="G4452" s="4">
        <v>45794.701458333337</v>
      </c>
      <c r="H4452" t="s">
        <v>3155</v>
      </c>
      <c r="I4452" t="s">
        <v>3175</v>
      </c>
      <c r="J4452">
        <v>0</v>
      </c>
      <c r="K4452" t="s">
        <v>3157</v>
      </c>
      <c r="L4452" t="s">
        <v>3564</v>
      </c>
      <c r="M4452" t="s">
        <v>549</v>
      </c>
      <c r="N4452" t="s">
        <v>550</v>
      </c>
      <c r="O4452" t="s">
        <v>551</v>
      </c>
      <c r="P4452" t="s">
        <v>141</v>
      </c>
      <c r="Q4452" t="s">
        <v>238</v>
      </c>
    </row>
    <row r="4453" spans="1:17">
      <c r="A4453" t="s">
        <v>27583</v>
      </c>
      <c r="B4453" t="s">
        <v>27584</v>
      </c>
      <c r="C4453" t="s">
        <v>27585</v>
      </c>
      <c r="D4453" s="4">
        <v>45792.549513888887</v>
      </c>
      <c r="E4453" s="4">
        <v>45793.291666666664</v>
      </c>
      <c r="F4453" s="4">
        <v>45793.329861111109</v>
      </c>
      <c r="G4453" s="4">
        <v>45793.293032407404</v>
      </c>
      <c r="H4453" t="s">
        <v>3155</v>
      </c>
      <c r="I4453" t="s">
        <v>3156</v>
      </c>
      <c r="J4453">
        <v>0</v>
      </c>
      <c r="K4453" t="s">
        <v>3157</v>
      </c>
      <c r="L4453" t="s">
        <v>3564</v>
      </c>
      <c r="M4453" t="s">
        <v>549</v>
      </c>
      <c r="N4453" t="s">
        <v>550</v>
      </c>
      <c r="O4453" t="s">
        <v>136</v>
      </c>
      <c r="P4453" t="s">
        <v>147</v>
      </c>
      <c r="Q4453" t="s">
        <v>255</v>
      </c>
    </row>
    <row r="4454" spans="1:17">
      <c r="A4454" t="s">
        <v>27586</v>
      </c>
      <c r="B4454" t="s">
        <v>27587</v>
      </c>
      <c r="C4454" t="s">
        <v>27588</v>
      </c>
      <c r="D4454" s="4">
        <v>45792.544027777774</v>
      </c>
      <c r="E4454" s="4">
        <v>45797.4375</v>
      </c>
      <c r="F4454" s="4">
        <v>45797.454861111109</v>
      </c>
      <c r="G4454" s="4">
        <v>45797.436319444445</v>
      </c>
      <c r="H4454" t="s">
        <v>3155</v>
      </c>
      <c r="I4454" t="s">
        <v>3171</v>
      </c>
      <c r="J4454">
        <v>1002</v>
      </c>
      <c r="K4454" t="s">
        <v>3157</v>
      </c>
      <c r="L4454" t="s">
        <v>3564</v>
      </c>
      <c r="M4454" t="s">
        <v>549</v>
      </c>
      <c r="N4454" t="s">
        <v>550</v>
      </c>
      <c r="O4454" t="s">
        <v>551</v>
      </c>
      <c r="P4454" t="s">
        <v>145</v>
      </c>
      <c r="Q4454" t="s">
        <v>217</v>
      </c>
    </row>
    <row r="4455" spans="1:17">
      <c r="A4455" t="s">
        <v>27589</v>
      </c>
      <c r="B4455" t="s">
        <v>27590</v>
      </c>
      <c r="C4455" t="s">
        <v>27591</v>
      </c>
      <c r="D4455" s="4">
        <v>45792.54347222222</v>
      </c>
      <c r="E4455" s="4">
        <v>45794.4375</v>
      </c>
      <c r="F4455" s="4">
        <v>45794.454861111109</v>
      </c>
      <c r="G4455" s="4">
        <v>45794.431087962963</v>
      </c>
      <c r="H4455" t="s">
        <v>3155</v>
      </c>
      <c r="I4455" t="s">
        <v>3222</v>
      </c>
      <c r="J4455">
        <v>1</v>
      </c>
      <c r="K4455" t="s">
        <v>3223</v>
      </c>
      <c r="L4455" t="s">
        <v>3564</v>
      </c>
      <c r="M4455" t="s">
        <v>549</v>
      </c>
      <c r="N4455" t="s">
        <v>550</v>
      </c>
      <c r="O4455" t="s">
        <v>551</v>
      </c>
      <c r="P4455" t="s">
        <v>141</v>
      </c>
      <c r="Q4455" t="s">
        <v>235</v>
      </c>
    </row>
    <row r="4456" spans="1:17">
      <c r="A4456" t="s">
        <v>26587</v>
      </c>
      <c r="B4456" t="s">
        <v>26588</v>
      </c>
      <c r="C4456" t="s">
        <v>27592</v>
      </c>
      <c r="D4456" s="4">
        <v>45792.542268518519</v>
      </c>
      <c r="E4456" s="4">
        <v>45794.416666666664</v>
      </c>
      <c r="F4456" s="4">
        <v>45794.434027777781</v>
      </c>
      <c r="G4456" s="4"/>
      <c r="H4456" t="s">
        <v>3155</v>
      </c>
      <c r="I4456" t="s">
        <v>3175</v>
      </c>
      <c r="J4456">
        <v>0</v>
      </c>
      <c r="K4456" t="s">
        <v>3157</v>
      </c>
      <c r="L4456" t="s">
        <v>3245</v>
      </c>
      <c r="M4456" t="s">
        <v>549</v>
      </c>
      <c r="N4456" t="s">
        <v>550</v>
      </c>
      <c r="O4456" t="s">
        <v>136</v>
      </c>
      <c r="P4456" t="s">
        <v>147</v>
      </c>
      <c r="Q4456" t="s">
        <v>253</v>
      </c>
    </row>
    <row r="4457" spans="1:17">
      <c r="A4457" t="s">
        <v>27593</v>
      </c>
      <c r="B4457" t="s">
        <v>27594</v>
      </c>
      <c r="C4457" t="s">
        <v>27595</v>
      </c>
      <c r="D4457" s="4">
        <v>45792.540127314816</v>
      </c>
      <c r="E4457" s="4">
        <v>45795.333333333336</v>
      </c>
      <c r="F4457" s="4">
        <v>45795.350694444445</v>
      </c>
      <c r="G4457" s="4">
        <v>45795.332800925928</v>
      </c>
      <c r="H4457" t="s">
        <v>3155</v>
      </c>
      <c r="I4457" t="s">
        <v>3222</v>
      </c>
      <c r="J4457">
        <v>1</v>
      </c>
      <c r="K4457" t="s">
        <v>3223</v>
      </c>
      <c r="L4457" t="s">
        <v>3564</v>
      </c>
      <c r="M4457" t="s">
        <v>549</v>
      </c>
      <c r="N4457" t="s">
        <v>550</v>
      </c>
      <c r="O4457" t="s">
        <v>551</v>
      </c>
      <c r="P4457" t="s">
        <v>149</v>
      </c>
      <c r="Q4457" t="s">
        <v>210</v>
      </c>
    </row>
    <row r="4458" spans="1:17">
      <c r="A4458" t="s">
        <v>27596</v>
      </c>
      <c r="B4458" t="s">
        <v>27597</v>
      </c>
      <c r="C4458" t="s">
        <v>27598</v>
      </c>
      <c r="D4458" s="4">
        <v>45792.538935185185</v>
      </c>
      <c r="E4458" s="4">
        <v>45798.25</v>
      </c>
      <c r="F4458" s="4">
        <v>45798.267361111109</v>
      </c>
      <c r="G4458" s="4"/>
      <c r="H4458" t="s">
        <v>3155</v>
      </c>
      <c r="I4458" t="s">
        <v>3175</v>
      </c>
      <c r="J4458">
        <v>0</v>
      </c>
      <c r="K4458" t="s">
        <v>3157</v>
      </c>
      <c r="L4458" t="s">
        <v>3245</v>
      </c>
      <c r="M4458" t="s">
        <v>549</v>
      </c>
      <c r="N4458" t="s">
        <v>550</v>
      </c>
      <c r="O4458" t="s">
        <v>136</v>
      </c>
      <c r="P4458" t="s">
        <v>147</v>
      </c>
      <c r="Q4458" t="s">
        <v>261</v>
      </c>
    </row>
    <row r="4459" spans="1:17">
      <c r="A4459" t="s">
        <v>27599</v>
      </c>
      <c r="B4459" t="s">
        <v>27600</v>
      </c>
      <c r="C4459" t="s">
        <v>27601</v>
      </c>
      <c r="D4459" s="4">
        <v>45792.534722222219</v>
      </c>
      <c r="E4459" s="4">
        <v>45794.458333333336</v>
      </c>
      <c r="F4459" s="4">
        <v>45794.496527777781</v>
      </c>
      <c r="G4459" s="4">
        <v>45794.456990740742</v>
      </c>
      <c r="H4459" t="s">
        <v>3155</v>
      </c>
      <c r="I4459" t="s">
        <v>3156</v>
      </c>
      <c r="J4459">
        <v>0</v>
      </c>
      <c r="K4459" t="s">
        <v>3227</v>
      </c>
      <c r="L4459" t="s">
        <v>3564</v>
      </c>
      <c r="M4459" t="s">
        <v>549</v>
      </c>
      <c r="N4459" t="s">
        <v>559</v>
      </c>
      <c r="O4459" t="s">
        <v>469</v>
      </c>
      <c r="P4459" t="s">
        <v>189</v>
      </c>
      <c r="Q4459" t="s">
        <v>192</v>
      </c>
    </row>
    <row r="4460" spans="1:17">
      <c r="A4460" t="s">
        <v>6644</v>
      </c>
      <c r="B4460" t="s">
        <v>6665</v>
      </c>
      <c r="C4460" t="s">
        <v>27602</v>
      </c>
      <c r="D4460" s="4">
        <v>45792.532824074071</v>
      </c>
      <c r="E4460" s="4">
        <v>45794.229166666664</v>
      </c>
      <c r="F4460" s="4">
        <v>45794.246527777781</v>
      </c>
      <c r="G4460" s="4">
        <v>45794.229733796295</v>
      </c>
      <c r="H4460" t="s">
        <v>3155</v>
      </c>
      <c r="I4460" t="s">
        <v>3171</v>
      </c>
      <c r="J4460">
        <v>1001</v>
      </c>
      <c r="K4460" t="s">
        <v>3157</v>
      </c>
      <c r="L4460" t="s">
        <v>3564</v>
      </c>
      <c r="M4460" t="s">
        <v>549</v>
      </c>
      <c r="N4460" t="s">
        <v>550</v>
      </c>
      <c r="O4460" t="s">
        <v>551</v>
      </c>
      <c r="P4460" t="s">
        <v>242</v>
      </c>
      <c r="Q4460" t="s">
        <v>249</v>
      </c>
    </row>
    <row r="4461" spans="1:17">
      <c r="A4461" t="s">
        <v>12172</v>
      </c>
      <c r="B4461" t="s">
        <v>12173</v>
      </c>
      <c r="C4461" t="s">
        <v>27603</v>
      </c>
      <c r="D4461" s="4">
        <v>45792.531168981484</v>
      </c>
      <c r="E4461" s="4">
        <v>45793.291666666664</v>
      </c>
      <c r="F4461" s="4">
        <v>45793.329861111109</v>
      </c>
      <c r="G4461" s="4">
        <v>45793.282083333332</v>
      </c>
      <c r="H4461" t="s">
        <v>3155</v>
      </c>
      <c r="I4461" t="s">
        <v>3156</v>
      </c>
      <c r="J4461">
        <v>0</v>
      </c>
      <c r="K4461" t="s">
        <v>3163</v>
      </c>
      <c r="L4461" t="s">
        <v>3564</v>
      </c>
      <c r="M4461" t="s">
        <v>549</v>
      </c>
      <c r="N4461" t="s">
        <v>550</v>
      </c>
      <c r="O4461" t="s">
        <v>551</v>
      </c>
      <c r="P4461" t="s">
        <v>242</v>
      </c>
      <c r="Q4461" t="s">
        <v>249</v>
      </c>
    </row>
    <row r="4462" spans="1:17">
      <c r="A4462" t="s">
        <v>27604</v>
      </c>
      <c r="B4462" t="s">
        <v>27605</v>
      </c>
      <c r="C4462" t="s">
        <v>27606</v>
      </c>
      <c r="D4462" s="4">
        <v>45792.530231481483</v>
      </c>
      <c r="E4462" s="4">
        <v>45793.333333333336</v>
      </c>
      <c r="F4462" s="4">
        <v>45793.350694444445</v>
      </c>
      <c r="G4462" s="4">
        <v>45793.334398148145</v>
      </c>
      <c r="H4462" t="s">
        <v>3155</v>
      </c>
      <c r="I4462" t="s">
        <v>3171</v>
      </c>
      <c r="J4462">
        <v>0</v>
      </c>
      <c r="K4462" t="s">
        <v>3194</v>
      </c>
      <c r="L4462" t="s">
        <v>3564</v>
      </c>
      <c r="M4462" t="s">
        <v>549</v>
      </c>
      <c r="N4462" t="s">
        <v>550</v>
      </c>
      <c r="O4462" t="s">
        <v>551</v>
      </c>
      <c r="P4462" t="s">
        <v>149</v>
      </c>
      <c r="Q4462" t="s">
        <v>210</v>
      </c>
    </row>
    <row r="4463" spans="1:17">
      <c r="A4463" t="s">
        <v>12340</v>
      </c>
      <c r="B4463" t="s">
        <v>12341</v>
      </c>
      <c r="C4463" t="s">
        <v>27607</v>
      </c>
      <c r="D4463" s="4">
        <v>45792.524988425925</v>
      </c>
      <c r="E4463" s="4">
        <v>45794.25</v>
      </c>
      <c r="F4463" s="4">
        <v>45794.267361111109</v>
      </c>
      <c r="G4463" s="4">
        <v>45794.241412037038</v>
      </c>
      <c r="H4463" t="s">
        <v>3155</v>
      </c>
      <c r="I4463" t="s">
        <v>3171</v>
      </c>
      <c r="J4463">
        <v>1001</v>
      </c>
      <c r="K4463" t="s">
        <v>3157</v>
      </c>
      <c r="L4463" t="s">
        <v>3564</v>
      </c>
      <c r="M4463" t="s">
        <v>549</v>
      </c>
      <c r="N4463" t="s">
        <v>550</v>
      </c>
      <c r="O4463" t="s">
        <v>551</v>
      </c>
      <c r="P4463" t="s">
        <v>242</v>
      </c>
      <c r="Q4463" t="s">
        <v>247</v>
      </c>
    </row>
    <row r="4464" spans="1:17">
      <c r="A4464" t="s">
        <v>27608</v>
      </c>
      <c r="B4464" t="s">
        <v>27609</v>
      </c>
      <c r="C4464" t="s">
        <v>27610</v>
      </c>
      <c r="D4464" s="4">
        <v>45792.524571759262</v>
      </c>
      <c r="E4464" s="4">
        <v>45796.395833333336</v>
      </c>
      <c r="F4464" s="4">
        <v>45796.434027777781</v>
      </c>
      <c r="G4464" s="4">
        <v>45796.396979166668</v>
      </c>
      <c r="H4464" t="s">
        <v>3155</v>
      </c>
      <c r="I4464" t="s">
        <v>3240</v>
      </c>
      <c r="J4464">
        <v>1002</v>
      </c>
      <c r="K4464" t="s">
        <v>3157</v>
      </c>
      <c r="L4464" t="s">
        <v>3564</v>
      </c>
      <c r="M4464" t="s">
        <v>549</v>
      </c>
      <c r="N4464" t="s">
        <v>550</v>
      </c>
      <c r="O4464" t="s">
        <v>551</v>
      </c>
      <c r="P4464" t="s">
        <v>145</v>
      </c>
      <c r="Q4464" t="s">
        <v>220</v>
      </c>
    </row>
    <row r="4465" spans="1:17">
      <c r="A4465" t="s">
        <v>27611</v>
      </c>
      <c r="B4465" t="s">
        <v>27612</v>
      </c>
      <c r="C4465" t="s">
        <v>27613</v>
      </c>
      <c r="D4465" s="4">
        <v>45792.522407407407</v>
      </c>
      <c r="E4465" s="4">
        <v>45793.833333333336</v>
      </c>
      <c r="F4465" s="4">
        <v>45793.850694444445</v>
      </c>
      <c r="G4465" s="4">
        <v>45793.826423611114</v>
      </c>
      <c r="H4465" t="s">
        <v>3155</v>
      </c>
      <c r="I4465" t="s">
        <v>3222</v>
      </c>
      <c r="J4465">
        <v>1</v>
      </c>
      <c r="K4465" t="s">
        <v>3223</v>
      </c>
      <c r="L4465" t="s">
        <v>3564</v>
      </c>
      <c r="M4465" t="s">
        <v>549</v>
      </c>
      <c r="N4465" t="s">
        <v>550</v>
      </c>
      <c r="O4465" t="s">
        <v>136</v>
      </c>
      <c r="P4465" t="s">
        <v>147</v>
      </c>
      <c r="Q4465" t="s">
        <v>261</v>
      </c>
    </row>
    <row r="4466" spans="1:17">
      <c r="A4466" t="s">
        <v>26245</v>
      </c>
      <c r="B4466" t="s">
        <v>26246</v>
      </c>
      <c r="C4466" t="s">
        <v>27614</v>
      </c>
      <c r="D4466" s="4">
        <v>45792.520312499997</v>
      </c>
      <c r="E4466" s="4">
        <v>45795.354166666664</v>
      </c>
      <c r="F4466" s="4">
        <v>45795.371527777781</v>
      </c>
      <c r="G4466" s="4"/>
      <c r="H4466" t="s">
        <v>3155</v>
      </c>
      <c r="I4466" t="s">
        <v>3175</v>
      </c>
      <c r="J4466">
        <v>0</v>
      </c>
      <c r="K4466" t="s">
        <v>3157</v>
      </c>
      <c r="L4466" t="s">
        <v>3245</v>
      </c>
      <c r="M4466" t="s">
        <v>549</v>
      </c>
      <c r="N4466" t="s">
        <v>550</v>
      </c>
      <c r="O4466" t="s">
        <v>551</v>
      </c>
      <c r="P4466" t="s">
        <v>145</v>
      </c>
      <c r="Q4466" t="s">
        <v>225</v>
      </c>
    </row>
    <row r="4467" spans="1:17">
      <c r="A4467" t="s">
        <v>27615</v>
      </c>
      <c r="B4467" t="s">
        <v>27616</v>
      </c>
      <c r="C4467" t="s">
        <v>27617</v>
      </c>
      <c r="D4467" s="4">
        <v>45792.519166666665</v>
      </c>
      <c r="E4467" s="4">
        <v>45793.729166666664</v>
      </c>
      <c r="F4467" s="4">
        <v>45793.746527777781</v>
      </c>
      <c r="G4467" s="4"/>
      <c r="H4467" t="s">
        <v>3155</v>
      </c>
      <c r="I4467" t="s">
        <v>3512</v>
      </c>
      <c r="J4467">
        <v>1</v>
      </c>
      <c r="K4467" t="s">
        <v>3157</v>
      </c>
      <c r="L4467" t="s">
        <v>3593</v>
      </c>
      <c r="M4467" t="s">
        <v>549</v>
      </c>
      <c r="N4467" t="s">
        <v>550</v>
      </c>
      <c r="O4467" t="s">
        <v>136</v>
      </c>
      <c r="P4467" t="s">
        <v>143</v>
      </c>
      <c r="Q4467" t="s">
        <v>300</v>
      </c>
    </row>
    <row r="4468" spans="1:17">
      <c r="A4468" t="s">
        <v>27618</v>
      </c>
      <c r="B4468" t="s">
        <v>27619</v>
      </c>
      <c r="C4468" t="s">
        <v>27620</v>
      </c>
      <c r="D4468" s="4">
        <v>45792.517858796295</v>
      </c>
      <c r="E4468" s="4">
        <v>45793.666666666664</v>
      </c>
      <c r="F4468" s="4">
        <v>45793.684027777781</v>
      </c>
      <c r="G4468" s="4">
        <v>45793.680590277778</v>
      </c>
      <c r="H4468" t="s">
        <v>3155</v>
      </c>
      <c r="I4468" t="s">
        <v>3175</v>
      </c>
      <c r="J4468">
        <v>1001</v>
      </c>
      <c r="K4468" t="s">
        <v>3157</v>
      </c>
      <c r="L4468" t="s">
        <v>3564</v>
      </c>
      <c r="M4468" t="s">
        <v>549</v>
      </c>
      <c r="N4468" t="s">
        <v>559</v>
      </c>
      <c r="O4468" t="s">
        <v>504</v>
      </c>
      <c r="P4468" t="s">
        <v>325</v>
      </c>
      <c r="Q4468" t="s">
        <v>331</v>
      </c>
    </row>
    <row r="4469" spans="1:17">
      <c r="A4469" t="s">
        <v>27618</v>
      </c>
      <c r="B4469" t="s">
        <v>27621</v>
      </c>
      <c r="C4469" t="s">
        <v>27622</v>
      </c>
      <c r="D4469" s="4">
        <v>45792.517129629632</v>
      </c>
      <c r="E4469" s="4">
        <v>45793.666666666664</v>
      </c>
      <c r="F4469" s="4">
        <v>45793.684027777781</v>
      </c>
      <c r="G4469" s="4">
        <v>45793.672523148147</v>
      </c>
      <c r="H4469" t="s">
        <v>3155</v>
      </c>
      <c r="I4469" t="s">
        <v>3175</v>
      </c>
      <c r="J4469">
        <v>1001</v>
      </c>
      <c r="K4469" t="s">
        <v>3157</v>
      </c>
      <c r="L4469" t="s">
        <v>3564</v>
      </c>
      <c r="M4469" t="s">
        <v>549</v>
      </c>
      <c r="N4469" t="s">
        <v>559</v>
      </c>
      <c r="O4469" t="s">
        <v>504</v>
      </c>
      <c r="P4469" t="s">
        <v>325</v>
      </c>
      <c r="Q4469" t="s">
        <v>331</v>
      </c>
    </row>
    <row r="4470" spans="1:17">
      <c r="A4470" t="s">
        <v>27623</v>
      </c>
      <c r="B4470" t="s">
        <v>27624</v>
      </c>
      <c r="C4470" t="s">
        <v>27625</v>
      </c>
      <c r="D4470" s="4">
        <v>45792.504814814813</v>
      </c>
      <c r="E4470" s="4">
        <v>45793.395833333336</v>
      </c>
      <c r="F4470" s="4">
        <v>45793.413194444445</v>
      </c>
      <c r="G4470" s="4">
        <v>45793.395682870374</v>
      </c>
      <c r="H4470" t="s">
        <v>3155</v>
      </c>
      <c r="I4470" t="s">
        <v>3175</v>
      </c>
      <c r="J4470">
        <v>0</v>
      </c>
      <c r="K4470" t="s">
        <v>3157</v>
      </c>
      <c r="L4470" t="s">
        <v>3564</v>
      </c>
      <c r="M4470" t="s">
        <v>549</v>
      </c>
      <c r="N4470" t="s">
        <v>550</v>
      </c>
      <c r="O4470" t="s">
        <v>551</v>
      </c>
      <c r="P4470" t="s">
        <v>145</v>
      </c>
      <c r="Q4470" t="s">
        <v>23000</v>
      </c>
    </row>
    <row r="4471" spans="1:17">
      <c r="A4471" t="s">
        <v>9888</v>
      </c>
      <c r="B4471" t="s">
        <v>9889</v>
      </c>
      <c r="C4471" t="s">
        <v>27626</v>
      </c>
      <c r="D4471" s="4">
        <v>45792.503946759258</v>
      </c>
      <c r="E4471" s="4">
        <v>45793.458333333336</v>
      </c>
      <c r="F4471" s="4">
        <v>45793.496527777781</v>
      </c>
      <c r="G4471" s="4"/>
      <c r="H4471" t="s">
        <v>3155</v>
      </c>
      <c r="I4471" t="s">
        <v>3209</v>
      </c>
      <c r="J4471">
        <v>0</v>
      </c>
      <c r="K4471" t="s">
        <v>3157</v>
      </c>
      <c r="L4471" t="s">
        <v>3245</v>
      </c>
      <c r="M4471" t="s">
        <v>549</v>
      </c>
      <c r="N4471" t="s">
        <v>559</v>
      </c>
      <c r="O4471" t="s">
        <v>469</v>
      </c>
      <c r="P4471" t="s">
        <v>189</v>
      </c>
      <c r="Q4471" t="s">
        <v>192</v>
      </c>
    </row>
    <row r="4472" spans="1:17">
      <c r="A4472" t="s">
        <v>27627</v>
      </c>
      <c r="B4472" t="s">
        <v>27628</v>
      </c>
      <c r="C4472" t="s">
        <v>27629</v>
      </c>
      <c r="D4472" s="4">
        <v>45792.502708333333</v>
      </c>
      <c r="E4472" s="4">
        <v>45797.458333333336</v>
      </c>
      <c r="F4472" s="4">
        <v>45797.475694444445</v>
      </c>
      <c r="G4472" s="4">
        <v>45797.458553240744</v>
      </c>
      <c r="H4472" t="s">
        <v>3155</v>
      </c>
      <c r="I4472" t="s">
        <v>3175</v>
      </c>
      <c r="J4472">
        <v>0</v>
      </c>
      <c r="K4472" t="s">
        <v>3194</v>
      </c>
      <c r="L4472" t="s">
        <v>3564</v>
      </c>
      <c r="M4472" t="s">
        <v>549</v>
      </c>
      <c r="N4472" t="s">
        <v>550</v>
      </c>
      <c r="O4472" t="s">
        <v>551</v>
      </c>
      <c r="P4472" t="s">
        <v>145</v>
      </c>
      <c r="Q4472" t="s">
        <v>221</v>
      </c>
    </row>
    <row r="4473" spans="1:17">
      <c r="A4473" t="s">
        <v>27630</v>
      </c>
      <c r="B4473" t="s">
        <v>27631</v>
      </c>
      <c r="C4473" t="s">
        <v>27632</v>
      </c>
      <c r="D4473" s="4">
        <v>45792.501932870371</v>
      </c>
      <c r="E4473" s="4">
        <v>45794.416666666664</v>
      </c>
      <c r="F4473" s="4">
        <v>45794.434027777781</v>
      </c>
      <c r="G4473" s="4"/>
      <c r="H4473" t="s">
        <v>3155</v>
      </c>
      <c r="I4473" t="s">
        <v>3175</v>
      </c>
      <c r="J4473">
        <v>1001</v>
      </c>
      <c r="K4473" t="s">
        <v>3157</v>
      </c>
      <c r="L4473" t="s">
        <v>3245</v>
      </c>
      <c r="M4473" t="s">
        <v>549</v>
      </c>
      <c r="N4473" t="s">
        <v>559</v>
      </c>
      <c r="O4473" t="s">
        <v>504</v>
      </c>
      <c r="P4473" t="s">
        <v>325</v>
      </c>
      <c r="Q4473" t="s">
        <v>327</v>
      </c>
    </row>
    <row r="4474" spans="1:17">
      <c r="A4474" t="s">
        <v>27633</v>
      </c>
      <c r="B4474" t="s">
        <v>27634</v>
      </c>
      <c r="C4474" t="s">
        <v>27635</v>
      </c>
      <c r="D4474" s="4">
        <v>45792.500902777778</v>
      </c>
      <c r="E4474" s="4">
        <v>45793.25</v>
      </c>
      <c r="F4474" s="4">
        <v>45793.288194444445</v>
      </c>
      <c r="G4474" s="4">
        <v>45793.250821759262</v>
      </c>
      <c r="H4474" t="s">
        <v>3155</v>
      </c>
      <c r="I4474" t="s">
        <v>3156</v>
      </c>
      <c r="J4474">
        <v>0</v>
      </c>
      <c r="K4474" t="s">
        <v>3194</v>
      </c>
      <c r="L4474" t="s">
        <v>3564</v>
      </c>
      <c r="M4474" t="s">
        <v>549</v>
      </c>
      <c r="N4474" t="s">
        <v>550</v>
      </c>
      <c r="O4474" t="s">
        <v>136</v>
      </c>
      <c r="P4474" t="s">
        <v>147</v>
      </c>
      <c r="Q4474" t="s">
        <v>259</v>
      </c>
    </row>
    <row r="4475" spans="1:17">
      <c r="A4475" t="s">
        <v>27636</v>
      </c>
      <c r="B4475" t="s">
        <v>27637</v>
      </c>
      <c r="C4475" t="s">
        <v>27638</v>
      </c>
      <c r="D4475" s="4">
        <v>45792.489155092589</v>
      </c>
      <c r="E4475" s="4">
        <v>45797.833333333336</v>
      </c>
      <c r="F4475" s="4">
        <v>45797.871527777781</v>
      </c>
      <c r="G4475" s="4">
        <v>45797.830196759256</v>
      </c>
      <c r="H4475" t="s">
        <v>3155</v>
      </c>
      <c r="I4475" t="s">
        <v>3156</v>
      </c>
      <c r="J4475">
        <v>0</v>
      </c>
      <c r="K4475" t="s">
        <v>3227</v>
      </c>
      <c r="L4475" t="s">
        <v>3564</v>
      </c>
      <c r="M4475" t="s">
        <v>549</v>
      </c>
      <c r="N4475" t="s">
        <v>559</v>
      </c>
      <c r="O4475" t="s">
        <v>504</v>
      </c>
      <c r="P4475" t="s">
        <v>325</v>
      </c>
      <c r="Q4475" t="s">
        <v>331</v>
      </c>
    </row>
    <row r="4476" spans="1:17">
      <c r="A4476" t="s">
        <v>27639</v>
      </c>
      <c r="B4476" t="s">
        <v>27640</v>
      </c>
      <c r="C4476" t="s">
        <v>27641</v>
      </c>
      <c r="D4476" s="4">
        <v>45792.488206018519</v>
      </c>
      <c r="E4476" s="4">
        <v>45794.729166666664</v>
      </c>
      <c r="F4476" s="4">
        <v>45794.746527777781</v>
      </c>
      <c r="G4476" s="4">
        <v>45794.728356481479</v>
      </c>
      <c r="H4476" t="s">
        <v>3155</v>
      </c>
      <c r="I4476" t="s">
        <v>3162</v>
      </c>
      <c r="J4476">
        <v>0</v>
      </c>
      <c r="K4476" t="s">
        <v>3163</v>
      </c>
      <c r="L4476" t="s">
        <v>3564</v>
      </c>
      <c r="M4476" t="s">
        <v>549</v>
      </c>
      <c r="N4476" t="s">
        <v>550</v>
      </c>
      <c r="O4476" t="s">
        <v>1923</v>
      </c>
      <c r="P4476" t="s">
        <v>1924</v>
      </c>
      <c r="Q4476" t="s">
        <v>3180</v>
      </c>
    </row>
    <row r="4477" spans="1:17">
      <c r="A4477" t="s">
        <v>6672</v>
      </c>
      <c r="B4477" t="s">
        <v>6673</v>
      </c>
      <c r="C4477" t="s">
        <v>27642</v>
      </c>
      <c r="D4477" s="4">
        <v>45792.487129629626</v>
      </c>
      <c r="E4477" s="4">
        <v>45794.25</v>
      </c>
      <c r="F4477" s="4">
        <v>45794.267361111109</v>
      </c>
      <c r="G4477" s="4"/>
      <c r="H4477" t="s">
        <v>3155</v>
      </c>
      <c r="I4477" t="s">
        <v>3402</v>
      </c>
      <c r="J4477">
        <v>1002</v>
      </c>
      <c r="K4477" t="s">
        <v>3403</v>
      </c>
      <c r="L4477" t="s">
        <v>3245</v>
      </c>
      <c r="M4477" t="s">
        <v>549</v>
      </c>
      <c r="N4477" t="s">
        <v>550</v>
      </c>
      <c r="O4477" t="s">
        <v>136</v>
      </c>
      <c r="P4477" t="s">
        <v>283</v>
      </c>
      <c r="Q4477" t="s">
        <v>285</v>
      </c>
    </row>
    <row r="4478" spans="1:17">
      <c r="A4478" t="s">
        <v>11566</v>
      </c>
      <c r="B4478" t="s">
        <v>11567</v>
      </c>
      <c r="C4478" t="s">
        <v>27643</v>
      </c>
      <c r="D4478" s="4">
        <v>45792.48128472222</v>
      </c>
      <c r="E4478" s="4">
        <v>45795.3125</v>
      </c>
      <c r="F4478" s="4">
        <v>45795.329861111109</v>
      </c>
      <c r="G4478" s="4">
        <v>45795.312430555554</v>
      </c>
      <c r="H4478" t="s">
        <v>3155</v>
      </c>
      <c r="I4478" t="s">
        <v>3171</v>
      </c>
      <c r="J4478">
        <v>1001</v>
      </c>
      <c r="K4478" t="s">
        <v>3157</v>
      </c>
      <c r="L4478" t="s">
        <v>3564</v>
      </c>
      <c r="M4478" t="s">
        <v>549</v>
      </c>
      <c r="N4478" t="s">
        <v>550</v>
      </c>
      <c r="O4478" t="s">
        <v>136</v>
      </c>
      <c r="P4478" t="s">
        <v>147</v>
      </c>
      <c r="Q4478" t="s">
        <v>256</v>
      </c>
    </row>
    <row r="4479" spans="1:17">
      <c r="A4479" t="s">
        <v>27644</v>
      </c>
      <c r="B4479" t="s">
        <v>27645</v>
      </c>
      <c r="C4479" t="s">
        <v>27646</v>
      </c>
      <c r="D4479" s="4">
        <v>45792.478865740741</v>
      </c>
      <c r="E4479" s="4">
        <v>45800.625</v>
      </c>
      <c r="F4479" s="4">
        <v>45800.642361111109</v>
      </c>
      <c r="G4479" s="4">
        <v>45800.621921296297</v>
      </c>
      <c r="H4479" t="s">
        <v>3155</v>
      </c>
      <c r="I4479" t="s">
        <v>3512</v>
      </c>
      <c r="J4479">
        <v>1</v>
      </c>
      <c r="K4479" t="s">
        <v>3157</v>
      </c>
      <c r="L4479" t="s">
        <v>3564</v>
      </c>
      <c r="M4479" t="s">
        <v>549</v>
      </c>
      <c r="N4479" t="s">
        <v>550</v>
      </c>
      <c r="O4479" t="s">
        <v>136</v>
      </c>
      <c r="P4479" t="s">
        <v>139</v>
      </c>
      <c r="Q4479" t="s">
        <v>425</v>
      </c>
    </row>
    <row r="4480" spans="1:17">
      <c r="A4480" t="s">
        <v>27639</v>
      </c>
      <c r="B4480" t="s">
        <v>27640</v>
      </c>
      <c r="C4480" t="s">
        <v>27647</v>
      </c>
      <c r="D4480" s="4">
        <v>45792.475648148145</v>
      </c>
      <c r="E4480" s="4">
        <v>45796.75</v>
      </c>
      <c r="F4480" s="4">
        <v>45796.767361111109</v>
      </c>
      <c r="G4480" s="4"/>
      <c r="H4480" t="s">
        <v>3155</v>
      </c>
      <c r="I4480" t="s">
        <v>3162</v>
      </c>
      <c r="J4480">
        <v>0</v>
      </c>
      <c r="K4480" t="s">
        <v>3163</v>
      </c>
      <c r="L4480" t="s">
        <v>3245</v>
      </c>
      <c r="M4480" t="s">
        <v>549</v>
      </c>
      <c r="N4480" t="s">
        <v>550</v>
      </c>
      <c r="O4480" t="s">
        <v>1923</v>
      </c>
      <c r="P4480" t="s">
        <v>1924</v>
      </c>
      <c r="Q4480" t="s">
        <v>3180</v>
      </c>
    </row>
    <row r="4481" spans="1:17">
      <c r="A4481" t="s">
        <v>27648</v>
      </c>
      <c r="B4481" t="s">
        <v>27649</v>
      </c>
      <c r="C4481" t="s">
        <v>27650</v>
      </c>
      <c r="D4481" s="4">
        <v>45792.475173611114</v>
      </c>
      <c r="E4481" s="4">
        <v>45794.791666666664</v>
      </c>
      <c r="F4481" s="4">
        <v>45794.829861111109</v>
      </c>
      <c r="G4481" s="4"/>
      <c r="H4481" t="s">
        <v>3155</v>
      </c>
      <c r="I4481" t="s">
        <v>3240</v>
      </c>
      <c r="J4481">
        <v>1001</v>
      </c>
      <c r="K4481" t="s">
        <v>3157</v>
      </c>
      <c r="L4481" t="s">
        <v>3593</v>
      </c>
      <c r="M4481" t="s">
        <v>549</v>
      </c>
      <c r="N4481" t="s">
        <v>559</v>
      </c>
      <c r="O4481" t="s">
        <v>469</v>
      </c>
      <c r="P4481" t="s">
        <v>189</v>
      </c>
      <c r="Q4481" t="s">
        <v>192</v>
      </c>
    </row>
    <row r="4482" spans="1:17">
      <c r="A4482" t="s">
        <v>20342</v>
      </c>
      <c r="B4482" t="s">
        <v>20343</v>
      </c>
      <c r="C4482" t="s">
        <v>27651</v>
      </c>
      <c r="D4482" s="4">
        <v>45792.474537037036</v>
      </c>
      <c r="E4482" s="4">
        <v>45803.083333333336</v>
      </c>
      <c r="F4482" s="4">
        <v>45803.100694444445</v>
      </c>
      <c r="G4482" s="4"/>
      <c r="H4482" t="s">
        <v>3155</v>
      </c>
      <c r="I4482" t="s">
        <v>3162</v>
      </c>
      <c r="J4482">
        <v>0</v>
      </c>
      <c r="K4482" t="s">
        <v>3198</v>
      </c>
      <c r="L4482" t="s">
        <v>3245</v>
      </c>
      <c r="M4482" t="s">
        <v>549</v>
      </c>
      <c r="N4482" t="s">
        <v>550</v>
      </c>
      <c r="O4482" t="s">
        <v>616</v>
      </c>
      <c r="P4482" t="s">
        <v>314</v>
      </c>
      <c r="Q4482" t="s">
        <v>320</v>
      </c>
    </row>
    <row r="4483" spans="1:17">
      <c r="A4483" t="s">
        <v>27652</v>
      </c>
      <c r="B4483" t="s">
        <v>27653</v>
      </c>
      <c r="C4483" t="s">
        <v>27654</v>
      </c>
      <c r="D4483" s="4">
        <v>45792.47415509259</v>
      </c>
      <c r="E4483" s="4">
        <v>45801.541666666664</v>
      </c>
      <c r="F4483" s="4">
        <v>45801.559027777781</v>
      </c>
      <c r="G4483" s="4">
        <v>45801.531689814816</v>
      </c>
      <c r="H4483" t="s">
        <v>3155</v>
      </c>
      <c r="I4483" t="s">
        <v>3171</v>
      </c>
      <c r="J4483">
        <v>0</v>
      </c>
      <c r="K4483" t="s">
        <v>3157</v>
      </c>
      <c r="L4483" t="s">
        <v>3564</v>
      </c>
      <c r="M4483" t="s">
        <v>549</v>
      </c>
      <c r="N4483" t="s">
        <v>550</v>
      </c>
      <c r="O4483" t="s">
        <v>136</v>
      </c>
      <c r="P4483" t="s">
        <v>283</v>
      </c>
      <c r="Q4483" t="s">
        <v>286</v>
      </c>
    </row>
    <row r="4484" spans="1:17">
      <c r="A4484" t="s">
        <v>26956</v>
      </c>
      <c r="B4484" t="s">
        <v>27570</v>
      </c>
      <c r="C4484" t="s">
        <v>27655</v>
      </c>
      <c r="D4484" s="4">
        <v>45792.473761574074</v>
      </c>
      <c r="E4484" s="4">
        <v>45794.291666666664</v>
      </c>
      <c r="F4484" s="4">
        <v>45794.309027777781</v>
      </c>
      <c r="G4484" s="4"/>
      <c r="H4484" t="s">
        <v>3155</v>
      </c>
      <c r="I4484" t="s">
        <v>3171</v>
      </c>
      <c r="J4484">
        <v>0</v>
      </c>
      <c r="K4484" t="s">
        <v>3157</v>
      </c>
      <c r="L4484" t="s">
        <v>3245</v>
      </c>
      <c r="M4484" t="s">
        <v>549</v>
      </c>
      <c r="N4484" t="s">
        <v>550</v>
      </c>
      <c r="O4484" t="s">
        <v>136</v>
      </c>
      <c r="P4484" t="s">
        <v>147</v>
      </c>
      <c r="Q4484" t="s">
        <v>253</v>
      </c>
    </row>
    <row r="4485" spans="1:17">
      <c r="A4485" t="s">
        <v>27652</v>
      </c>
      <c r="B4485" t="s">
        <v>27653</v>
      </c>
      <c r="C4485" t="s">
        <v>27656</v>
      </c>
      <c r="D4485" s="4">
        <v>45792.470462962963</v>
      </c>
      <c r="E4485" s="4">
        <v>45801.541666666664</v>
      </c>
      <c r="F4485" s="4">
        <v>45801.559027777781</v>
      </c>
      <c r="G4485" s="4"/>
      <c r="H4485" t="s">
        <v>3155</v>
      </c>
      <c r="I4485" t="s">
        <v>3175</v>
      </c>
      <c r="J4485">
        <v>0</v>
      </c>
      <c r="K4485" t="s">
        <v>3157</v>
      </c>
      <c r="L4485" t="s">
        <v>3245</v>
      </c>
      <c r="M4485" t="s">
        <v>549</v>
      </c>
      <c r="N4485" t="s">
        <v>550</v>
      </c>
      <c r="O4485" t="s">
        <v>136</v>
      </c>
      <c r="P4485" t="s">
        <v>283</v>
      </c>
      <c r="Q4485" t="s">
        <v>286</v>
      </c>
    </row>
    <row r="4486" spans="1:17">
      <c r="A4486" t="s">
        <v>27561</v>
      </c>
      <c r="B4486" t="s">
        <v>27562</v>
      </c>
      <c r="C4486" t="s">
        <v>27657</v>
      </c>
      <c r="D4486" s="4">
        <v>45792.468263888892</v>
      </c>
      <c r="E4486" s="4">
        <v>45794.75</v>
      </c>
      <c r="F4486" s="4">
        <v>45794.767361111109</v>
      </c>
      <c r="G4486" s="4"/>
      <c r="H4486" t="s">
        <v>3155</v>
      </c>
      <c r="I4486" t="s">
        <v>3222</v>
      </c>
      <c r="J4486">
        <v>1</v>
      </c>
      <c r="K4486" t="s">
        <v>3223</v>
      </c>
      <c r="L4486" t="s">
        <v>3245</v>
      </c>
      <c r="M4486" t="s">
        <v>549</v>
      </c>
      <c r="N4486" t="s">
        <v>550</v>
      </c>
      <c r="O4486" t="s">
        <v>136</v>
      </c>
      <c r="P4486" t="s">
        <v>143</v>
      </c>
      <c r="Q4486" t="s">
        <v>311</v>
      </c>
    </row>
    <row r="4487" spans="1:17">
      <c r="A4487" t="s">
        <v>27658</v>
      </c>
      <c r="B4487" t="s">
        <v>27659</v>
      </c>
      <c r="C4487" t="s">
        <v>27660</v>
      </c>
      <c r="D4487" s="4">
        <v>45792.467881944445</v>
      </c>
      <c r="E4487" s="4">
        <v>45793.291666666664</v>
      </c>
      <c r="F4487" s="4">
        <v>45793.309027777781</v>
      </c>
      <c r="G4487" s="4">
        <v>45793.291828703703</v>
      </c>
      <c r="H4487" t="s">
        <v>3155</v>
      </c>
      <c r="I4487" t="s">
        <v>3175</v>
      </c>
      <c r="J4487">
        <v>1001</v>
      </c>
      <c r="K4487" t="s">
        <v>3194</v>
      </c>
      <c r="L4487" t="s">
        <v>3564</v>
      </c>
      <c r="M4487" t="s">
        <v>549</v>
      </c>
      <c r="N4487" t="s">
        <v>550</v>
      </c>
      <c r="O4487" t="s">
        <v>136</v>
      </c>
      <c r="P4487" t="s">
        <v>147</v>
      </c>
      <c r="Q4487" t="s">
        <v>253</v>
      </c>
    </row>
    <row r="4488" spans="1:17">
      <c r="A4488" t="s">
        <v>27661</v>
      </c>
      <c r="B4488" t="s">
        <v>27662</v>
      </c>
      <c r="C4488" t="s">
        <v>27663</v>
      </c>
      <c r="D4488" s="4">
        <v>45792.463831018518</v>
      </c>
      <c r="E4488" s="4">
        <v>45794.895833333336</v>
      </c>
      <c r="F4488" s="4">
        <v>45794.913194444445</v>
      </c>
      <c r="G4488" s="4">
        <v>45794.897488425922</v>
      </c>
      <c r="H4488" t="s">
        <v>3155</v>
      </c>
      <c r="I4488" t="s">
        <v>3171</v>
      </c>
      <c r="J4488">
        <v>1001</v>
      </c>
      <c r="K4488" t="s">
        <v>3157</v>
      </c>
      <c r="L4488" t="s">
        <v>3564</v>
      </c>
      <c r="M4488" t="s">
        <v>549</v>
      </c>
      <c r="N4488" t="s">
        <v>550</v>
      </c>
      <c r="O4488" t="s">
        <v>616</v>
      </c>
      <c r="P4488" t="s">
        <v>314</v>
      </c>
      <c r="Q4488" t="s">
        <v>316</v>
      </c>
    </row>
    <row r="4489" spans="1:17">
      <c r="A4489" t="s">
        <v>27664</v>
      </c>
      <c r="B4489" t="s">
        <v>27665</v>
      </c>
      <c r="C4489" t="s">
        <v>27666</v>
      </c>
      <c r="D4489" s="4">
        <v>45792.45826388889</v>
      </c>
      <c r="E4489" s="4">
        <v>45794.875</v>
      </c>
      <c r="F4489" s="4">
        <v>45794.892361111109</v>
      </c>
      <c r="G4489" s="4">
        <v>45794.875057870369</v>
      </c>
      <c r="H4489" t="s">
        <v>3155</v>
      </c>
      <c r="I4489" t="s">
        <v>3162</v>
      </c>
      <c r="J4489">
        <v>0</v>
      </c>
      <c r="K4489" t="s">
        <v>3227</v>
      </c>
      <c r="L4489" t="s">
        <v>3564</v>
      </c>
      <c r="M4489" t="s">
        <v>549</v>
      </c>
      <c r="N4489" t="s">
        <v>550</v>
      </c>
      <c r="O4489" t="s">
        <v>616</v>
      </c>
      <c r="P4489" t="s">
        <v>314</v>
      </c>
      <c r="Q4489" t="s">
        <v>317</v>
      </c>
    </row>
    <row r="4490" spans="1:17">
      <c r="A4490" t="s">
        <v>25041</v>
      </c>
      <c r="B4490" t="s">
        <v>25042</v>
      </c>
      <c r="C4490" t="s">
        <v>27667</v>
      </c>
      <c r="D4490" s="4">
        <v>45792.455960648149</v>
      </c>
      <c r="E4490" s="4">
        <v>45794.083333333336</v>
      </c>
      <c r="F4490" s="4">
        <v>45794.100694444445</v>
      </c>
      <c r="G4490" s="4"/>
      <c r="H4490" t="s">
        <v>3155</v>
      </c>
      <c r="I4490" t="s">
        <v>3184</v>
      </c>
      <c r="J4490">
        <v>0</v>
      </c>
      <c r="K4490" t="s">
        <v>3157</v>
      </c>
      <c r="L4490" t="s">
        <v>3245</v>
      </c>
      <c r="M4490" t="s">
        <v>549</v>
      </c>
      <c r="N4490" t="s">
        <v>550</v>
      </c>
      <c r="O4490" t="s">
        <v>616</v>
      </c>
      <c r="P4490" t="s">
        <v>314</v>
      </c>
      <c r="Q4490" t="s">
        <v>319</v>
      </c>
    </row>
    <row r="4491" spans="1:17">
      <c r="A4491" t="s">
        <v>27668</v>
      </c>
      <c r="B4491" t="s">
        <v>27669</v>
      </c>
      <c r="C4491" t="s">
        <v>27670</v>
      </c>
      <c r="D4491" s="4">
        <v>45792.455763888887</v>
      </c>
      <c r="E4491" s="4">
        <v>45793.229166666664</v>
      </c>
      <c r="F4491" s="4">
        <v>45793.246527777781</v>
      </c>
      <c r="G4491" s="4">
        <v>45793.230150462965</v>
      </c>
      <c r="H4491" t="s">
        <v>3155</v>
      </c>
      <c r="I4491" t="s">
        <v>3171</v>
      </c>
      <c r="J4491">
        <v>1001</v>
      </c>
      <c r="K4491" t="s">
        <v>3157</v>
      </c>
      <c r="L4491" t="s">
        <v>3564</v>
      </c>
      <c r="M4491" t="s">
        <v>549</v>
      </c>
      <c r="N4491" t="s">
        <v>550</v>
      </c>
      <c r="O4491" t="s">
        <v>551</v>
      </c>
      <c r="P4491" t="s">
        <v>145</v>
      </c>
      <c r="Q4491" t="s">
        <v>215</v>
      </c>
    </row>
    <row r="4492" spans="1:17">
      <c r="A4492" t="s">
        <v>22981</v>
      </c>
      <c r="B4492" t="s">
        <v>22982</v>
      </c>
      <c r="C4492" t="s">
        <v>27671</v>
      </c>
      <c r="D4492" s="4">
        <v>45792.455347222225</v>
      </c>
      <c r="E4492" s="4">
        <v>45796.416666666664</v>
      </c>
      <c r="F4492" s="4">
        <v>45796.434027777781</v>
      </c>
      <c r="G4492" s="4"/>
      <c r="H4492" t="s">
        <v>3155</v>
      </c>
      <c r="I4492" t="s">
        <v>3175</v>
      </c>
      <c r="J4492">
        <v>0</v>
      </c>
      <c r="K4492" t="s">
        <v>3157</v>
      </c>
      <c r="L4492" t="s">
        <v>3245</v>
      </c>
      <c r="M4492" t="s">
        <v>549</v>
      </c>
      <c r="N4492" t="s">
        <v>550</v>
      </c>
      <c r="O4492" t="s">
        <v>551</v>
      </c>
      <c r="P4492" t="s">
        <v>149</v>
      </c>
      <c r="Q4492" t="s">
        <v>200</v>
      </c>
    </row>
    <row r="4493" spans="1:17">
      <c r="A4493" t="s">
        <v>27664</v>
      </c>
      <c r="B4493" t="s">
        <v>27672</v>
      </c>
      <c r="C4493" t="s">
        <v>27673</v>
      </c>
      <c r="D4493" s="4">
        <v>45792.454548611109</v>
      </c>
      <c r="E4493" s="4">
        <v>45794.291666666664</v>
      </c>
      <c r="F4493" s="4">
        <v>45794.309027777781</v>
      </c>
      <c r="G4493" s="4">
        <v>45794.291574074072</v>
      </c>
      <c r="H4493" t="s">
        <v>3155</v>
      </c>
      <c r="I4493" t="s">
        <v>3162</v>
      </c>
      <c r="J4493">
        <v>0</v>
      </c>
      <c r="K4493" t="s">
        <v>3420</v>
      </c>
      <c r="L4493" t="s">
        <v>3564</v>
      </c>
      <c r="M4493" t="s">
        <v>549</v>
      </c>
      <c r="N4493" t="s">
        <v>550</v>
      </c>
      <c r="O4493" t="s">
        <v>616</v>
      </c>
      <c r="P4493" t="s">
        <v>314</v>
      </c>
      <c r="Q4493" t="s">
        <v>317</v>
      </c>
    </row>
    <row r="4494" spans="1:17">
      <c r="A4494" t="s">
        <v>27674</v>
      </c>
      <c r="B4494" t="s">
        <v>27675</v>
      </c>
      <c r="C4494" t="s">
        <v>27676</v>
      </c>
      <c r="D4494" s="4">
        <v>45792.451701388891</v>
      </c>
      <c r="E4494" s="4">
        <v>45793.625</v>
      </c>
      <c r="F4494" s="4">
        <v>45793.642361111109</v>
      </c>
      <c r="G4494" s="4"/>
      <c r="H4494" t="s">
        <v>3155</v>
      </c>
      <c r="I4494" t="s">
        <v>3162</v>
      </c>
      <c r="J4494">
        <v>0</v>
      </c>
      <c r="K4494" t="s">
        <v>3227</v>
      </c>
      <c r="L4494" t="s">
        <v>3593</v>
      </c>
      <c r="M4494" t="s">
        <v>549</v>
      </c>
      <c r="N4494" t="s">
        <v>550</v>
      </c>
      <c r="O4494" t="s">
        <v>616</v>
      </c>
      <c r="P4494" t="s">
        <v>314</v>
      </c>
      <c r="Q4494" t="s">
        <v>320</v>
      </c>
    </row>
    <row r="4495" spans="1:17">
      <c r="A4495" t="s">
        <v>27677</v>
      </c>
      <c r="B4495" t="s">
        <v>27678</v>
      </c>
      <c r="C4495" t="s">
        <v>27679</v>
      </c>
      <c r="D4495" s="4">
        <v>45792.451678240737</v>
      </c>
      <c r="E4495" s="4">
        <v>45794.458333333336</v>
      </c>
      <c r="F4495" s="4">
        <v>45794.475694444445</v>
      </c>
      <c r="G4495" s="4">
        <v>45794.457488425927</v>
      </c>
      <c r="H4495" t="s">
        <v>3155</v>
      </c>
      <c r="I4495" t="s">
        <v>3175</v>
      </c>
      <c r="J4495">
        <v>1001</v>
      </c>
      <c r="K4495" t="s">
        <v>3194</v>
      </c>
      <c r="L4495" t="s">
        <v>3564</v>
      </c>
      <c r="M4495" t="s">
        <v>549</v>
      </c>
      <c r="N4495" t="s">
        <v>559</v>
      </c>
      <c r="O4495" t="s">
        <v>504</v>
      </c>
      <c r="P4495" t="s">
        <v>325</v>
      </c>
      <c r="Q4495" t="s">
        <v>337</v>
      </c>
    </row>
    <row r="4496" spans="1:17">
      <c r="A4496" t="s">
        <v>27680</v>
      </c>
      <c r="B4496" t="s">
        <v>27681</v>
      </c>
      <c r="C4496" t="s">
        <v>27682</v>
      </c>
      <c r="D4496" s="4">
        <v>45792.450937499998</v>
      </c>
      <c r="E4496" s="4">
        <v>45793.333333333336</v>
      </c>
      <c r="F4496" s="4">
        <v>45793.371527777781</v>
      </c>
      <c r="G4496" s="4">
        <v>45793.332430555558</v>
      </c>
      <c r="H4496" t="s">
        <v>3155</v>
      </c>
      <c r="I4496" t="s">
        <v>3240</v>
      </c>
      <c r="J4496">
        <v>1001</v>
      </c>
      <c r="K4496" t="s">
        <v>3227</v>
      </c>
      <c r="L4496" t="s">
        <v>3564</v>
      </c>
      <c r="M4496" t="s">
        <v>549</v>
      </c>
      <c r="N4496" t="s">
        <v>550</v>
      </c>
      <c r="O4496" t="s">
        <v>551</v>
      </c>
      <c r="P4496" t="s">
        <v>145</v>
      </c>
      <c r="Q4496" t="s">
        <v>219</v>
      </c>
    </row>
    <row r="4497" spans="1:17">
      <c r="A4497" t="s">
        <v>27683</v>
      </c>
      <c r="B4497" t="s">
        <v>27684</v>
      </c>
      <c r="C4497" t="s">
        <v>27685</v>
      </c>
      <c r="D4497" s="4">
        <v>45792.449675925927</v>
      </c>
      <c r="E4497" s="4">
        <v>45793.270833333336</v>
      </c>
      <c r="F4497" s="4">
        <v>45793.288194444445</v>
      </c>
      <c r="G4497" s="4"/>
      <c r="H4497" t="s">
        <v>3155</v>
      </c>
      <c r="I4497" t="s">
        <v>3175</v>
      </c>
      <c r="J4497">
        <v>0</v>
      </c>
      <c r="K4497" t="s">
        <v>3194</v>
      </c>
      <c r="L4497" t="s">
        <v>3593</v>
      </c>
      <c r="M4497" t="s">
        <v>549</v>
      </c>
      <c r="N4497" t="s">
        <v>550</v>
      </c>
      <c r="O4497" t="s">
        <v>616</v>
      </c>
      <c r="P4497" t="s">
        <v>314</v>
      </c>
      <c r="Q4497" t="s">
        <v>315</v>
      </c>
    </row>
    <row r="4498" spans="1:17">
      <c r="A4498" t="s">
        <v>5630</v>
      </c>
      <c r="B4498" t="s">
        <v>5631</v>
      </c>
      <c r="C4498" t="s">
        <v>27686</v>
      </c>
      <c r="D4498" s="4">
        <v>45792.449641203704</v>
      </c>
      <c r="E4498" s="4">
        <v>45794.458333333336</v>
      </c>
      <c r="F4498" s="4">
        <v>45794.496527777781</v>
      </c>
      <c r="G4498" s="4">
        <v>45794.456585648149</v>
      </c>
      <c r="H4498" t="s">
        <v>3155</v>
      </c>
      <c r="I4498" t="s">
        <v>3673</v>
      </c>
      <c r="J4498">
        <v>0</v>
      </c>
      <c r="K4498" t="s">
        <v>3157</v>
      </c>
      <c r="L4498" t="s">
        <v>3564</v>
      </c>
      <c r="M4498" t="s">
        <v>549</v>
      </c>
      <c r="N4498" t="s">
        <v>559</v>
      </c>
      <c r="O4498" t="s">
        <v>504</v>
      </c>
      <c r="P4498" t="s">
        <v>325</v>
      </c>
      <c r="Q4498" t="s">
        <v>337</v>
      </c>
    </row>
    <row r="4499" spans="1:17">
      <c r="A4499" t="s">
        <v>27683</v>
      </c>
      <c r="B4499" t="s">
        <v>27684</v>
      </c>
      <c r="C4499" t="s">
        <v>27687</v>
      </c>
      <c r="D4499" s="4">
        <v>45792.449074074073</v>
      </c>
      <c r="E4499" s="4">
        <v>45793.25</v>
      </c>
      <c r="F4499" s="4">
        <v>45793.267361111109</v>
      </c>
      <c r="G4499" s="4"/>
      <c r="H4499" t="s">
        <v>3155</v>
      </c>
      <c r="I4499" t="s">
        <v>3175</v>
      </c>
      <c r="J4499">
        <v>0</v>
      </c>
      <c r="K4499" t="s">
        <v>3194</v>
      </c>
      <c r="L4499" t="s">
        <v>3245</v>
      </c>
      <c r="M4499" t="s">
        <v>549</v>
      </c>
      <c r="N4499" t="s">
        <v>550</v>
      </c>
      <c r="O4499" t="s">
        <v>616</v>
      </c>
      <c r="P4499" t="s">
        <v>314</v>
      </c>
      <c r="Q4499" t="s">
        <v>315</v>
      </c>
    </row>
    <row r="4500" spans="1:17">
      <c r="A4500" t="s">
        <v>25462</v>
      </c>
      <c r="B4500" t="s">
        <v>25463</v>
      </c>
      <c r="C4500" t="s">
        <v>27688</v>
      </c>
      <c r="D4500" s="4">
        <v>45792.446504629632</v>
      </c>
      <c r="E4500" s="4">
        <v>45795.333333333336</v>
      </c>
      <c r="F4500" s="4">
        <v>45795.371527777781</v>
      </c>
      <c r="G4500" s="4"/>
      <c r="H4500" t="s">
        <v>3155</v>
      </c>
      <c r="I4500" t="s">
        <v>3209</v>
      </c>
      <c r="J4500">
        <v>0</v>
      </c>
      <c r="K4500" t="s">
        <v>3157</v>
      </c>
      <c r="L4500" t="s">
        <v>3245</v>
      </c>
      <c r="M4500" t="s">
        <v>549</v>
      </c>
      <c r="N4500" t="s">
        <v>550</v>
      </c>
      <c r="O4500" t="s">
        <v>551</v>
      </c>
      <c r="P4500" t="s">
        <v>242</v>
      </c>
      <c r="Q4500" t="s">
        <v>244</v>
      </c>
    </row>
    <row r="4501" spans="1:17">
      <c r="A4501" t="s">
        <v>27689</v>
      </c>
      <c r="B4501" t="s">
        <v>27690</v>
      </c>
      <c r="C4501" t="s">
        <v>27691</v>
      </c>
      <c r="D4501" s="4">
        <v>45792.445520833331</v>
      </c>
      <c r="E4501" s="4">
        <v>45802.458333333336</v>
      </c>
      <c r="F4501" s="4">
        <v>45802.475694444445</v>
      </c>
      <c r="G4501" s="4">
        <v>45802.448125000003</v>
      </c>
      <c r="H4501" t="s">
        <v>3155</v>
      </c>
      <c r="I4501" t="s">
        <v>3171</v>
      </c>
      <c r="J4501">
        <v>0</v>
      </c>
      <c r="K4501" t="s">
        <v>3194</v>
      </c>
      <c r="L4501" t="s">
        <v>3564</v>
      </c>
      <c r="M4501" t="s">
        <v>549</v>
      </c>
      <c r="N4501" t="s">
        <v>550</v>
      </c>
      <c r="O4501" t="s">
        <v>616</v>
      </c>
      <c r="P4501" t="s">
        <v>314</v>
      </c>
      <c r="Q4501" t="s">
        <v>322</v>
      </c>
    </row>
    <row r="4502" spans="1:17">
      <c r="A4502" t="s">
        <v>26473</v>
      </c>
      <c r="B4502" t="s">
        <v>26474</v>
      </c>
      <c r="C4502" t="s">
        <v>27692</v>
      </c>
      <c r="D4502" s="4">
        <v>45792.443981481483</v>
      </c>
      <c r="E4502" s="4">
        <v>45795.770833333336</v>
      </c>
      <c r="F4502" s="4">
        <v>45795.809027777781</v>
      </c>
      <c r="G4502" s="4"/>
      <c r="H4502" t="s">
        <v>3155</v>
      </c>
      <c r="I4502" t="s">
        <v>3156</v>
      </c>
      <c r="J4502">
        <v>0</v>
      </c>
      <c r="K4502" t="s">
        <v>3163</v>
      </c>
      <c r="L4502" t="s">
        <v>3245</v>
      </c>
      <c r="M4502" t="s">
        <v>549</v>
      </c>
      <c r="N4502" t="s">
        <v>559</v>
      </c>
      <c r="O4502" t="s">
        <v>163</v>
      </c>
      <c r="P4502" t="s">
        <v>473</v>
      </c>
      <c r="Q4502" t="s">
        <v>362</v>
      </c>
    </row>
    <row r="4503" spans="1:17">
      <c r="A4503" t="s">
        <v>27664</v>
      </c>
      <c r="B4503" t="s">
        <v>27672</v>
      </c>
      <c r="C4503" t="s">
        <v>27693</v>
      </c>
      <c r="D4503" s="4">
        <v>45792.442986111113</v>
      </c>
      <c r="E4503" s="4">
        <v>45794.875</v>
      </c>
      <c r="F4503" s="4">
        <v>45794.892361111109</v>
      </c>
      <c r="G4503" s="4"/>
      <c r="H4503" t="s">
        <v>3155</v>
      </c>
      <c r="I4503" t="s">
        <v>3162</v>
      </c>
      <c r="J4503">
        <v>0</v>
      </c>
      <c r="K4503" t="s">
        <v>3420</v>
      </c>
      <c r="L4503" t="s">
        <v>3245</v>
      </c>
      <c r="M4503" t="s">
        <v>549</v>
      </c>
      <c r="N4503" t="s">
        <v>550</v>
      </c>
      <c r="O4503" t="s">
        <v>616</v>
      </c>
      <c r="P4503" t="s">
        <v>314</v>
      </c>
      <c r="Q4503" t="s">
        <v>317</v>
      </c>
    </row>
    <row r="4504" spans="1:17">
      <c r="A4504" t="s">
        <v>27694</v>
      </c>
      <c r="B4504" t="s">
        <v>27695</v>
      </c>
      <c r="C4504" t="s">
        <v>27696</v>
      </c>
      <c r="D4504" s="4">
        <v>45792.442662037036</v>
      </c>
      <c r="E4504" s="4">
        <v>45793.291666666664</v>
      </c>
      <c r="F4504" s="4">
        <v>45793.309027777781</v>
      </c>
      <c r="G4504" s="4">
        <v>45793.286666666667</v>
      </c>
      <c r="H4504" t="s">
        <v>3155</v>
      </c>
      <c r="I4504" t="s">
        <v>3171</v>
      </c>
      <c r="J4504">
        <v>1002</v>
      </c>
      <c r="K4504" t="s">
        <v>3157</v>
      </c>
      <c r="L4504" t="s">
        <v>3564</v>
      </c>
      <c r="M4504" t="s">
        <v>549</v>
      </c>
      <c r="N4504" t="s">
        <v>559</v>
      </c>
      <c r="O4504" t="s">
        <v>469</v>
      </c>
      <c r="P4504" t="s">
        <v>189</v>
      </c>
      <c r="Q4504" t="s">
        <v>193</v>
      </c>
    </row>
    <row r="4505" spans="1:17">
      <c r="A4505" t="s">
        <v>27697</v>
      </c>
      <c r="B4505" t="s">
        <v>27698</v>
      </c>
      <c r="C4505" t="s">
        <v>27699</v>
      </c>
      <c r="D4505" s="4">
        <v>45792.439710648148</v>
      </c>
      <c r="E4505" s="4">
        <v>45795.270833333336</v>
      </c>
      <c r="F4505" s="4">
        <v>45795.288194444445</v>
      </c>
      <c r="G4505" s="4">
        <v>45795.270497685182</v>
      </c>
      <c r="H4505" t="s">
        <v>3155</v>
      </c>
      <c r="I4505" t="s">
        <v>3175</v>
      </c>
      <c r="J4505">
        <v>0</v>
      </c>
      <c r="K4505" t="s">
        <v>3157</v>
      </c>
      <c r="L4505" t="s">
        <v>3564</v>
      </c>
      <c r="M4505" t="s">
        <v>549</v>
      </c>
      <c r="N4505" t="s">
        <v>550</v>
      </c>
      <c r="O4505" t="s">
        <v>616</v>
      </c>
      <c r="P4505" t="s">
        <v>314</v>
      </c>
      <c r="Q4505" t="s">
        <v>323</v>
      </c>
    </row>
    <row r="4506" spans="1:17">
      <c r="A4506" t="s">
        <v>27652</v>
      </c>
      <c r="B4506" t="s">
        <v>27653</v>
      </c>
      <c r="C4506" t="s">
        <v>27700</v>
      </c>
      <c r="D4506" s="4">
        <v>45792.438599537039</v>
      </c>
      <c r="E4506" s="4">
        <v>45795.541666666664</v>
      </c>
      <c r="F4506" s="4">
        <v>45795.559027777781</v>
      </c>
      <c r="G4506" s="4"/>
      <c r="H4506" t="s">
        <v>3155</v>
      </c>
      <c r="I4506" t="s">
        <v>3175</v>
      </c>
      <c r="J4506">
        <v>0</v>
      </c>
      <c r="K4506" t="s">
        <v>3194</v>
      </c>
      <c r="L4506" t="s">
        <v>3245</v>
      </c>
      <c r="M4506" t="s">
        <v>549</v>
      </c>
      <c r="N4506" t="s">
        <v>550</v>
      </c>
      <c r="O4506" t="s">
        <v>136</v>
      </c>
      <c r="P4506" t="s">
        <v>283</v>
      </c>
      <c r="Q4506" t="s">
        <v>286</v>
      </c>
    </row>
    <row r="4507" spans="1:17">
      <c r="A4507" t="s">
        <v>27701</v>
      </c>
      <c r="B4507" t="s">
        <v>27702</v>
      </c>
      <c r="C4507" t="s">
        <v>27703</v>
      </c>
      <c r="D4507" s="4">
        <v>45792.438437500001</v>
      </c>
      <c r="E4507" s="4">
        <v>45800.333333333336</v>
      </c>
      <c r="F4507" s="4">
        <v>45800.371527777781</v>
      </c>
      <c r="G4507" s="4"/>
      <c r="H4507" t="s">
        <v>3155</v>
      </c>
      <c r="I4507" t="s">
        <v>3240</v>
      </c>
      <c r="J4507">
        <v>2003</v>
      </c>
      <c r="K4507" t="s">
        <v>3223</v>
      </c>
      <c r="L4507" t="s">
        <v>3593</v>
      </c>
      <c r="M4507" t="s">
        <v>549</v>
      </c>
      <c r="N4507" t="s">
        <v>550</v>
      </c>
      <c r="O4507" t="s">
        <v>616</v>
      </c>
      <c r="P4507" t="s">
        <v>314</v>
      </c>
      <c r="Q4507" t="s">
        <v>317</v>
      </c>
    </row>
    <row r="4508" spans="1:17">
      <c r="A4508" t="s">
        <v>27704</v>
      </c>
      <c r="B4508" t="s">
        <v>27705</v>
      </c>
      <c r="C4508" t="s">
        <v>27706</v>
      </c>
      <c r="D4508" s="4">
        <v>45792.435162037036</v>
      </c>
      <c r="E4508" s="4">
        <v>45795.958333333336</v>
      </c>
      <c r="F4508" s="4">
        <v>45795.996527777781</v>
      </c>
      <c r="G4508" s="4"/>
      <c r="H4508" t="s">
        <v>3155</v>
      </c>
      <c r="I4508" t="s">
        <v>3156</v>
      </c>
      <c r="J4508">
        <v>0</v>
      </c>
      <c r="K4508" t="s">
        <v>3157</v>
      </c>
      <c r="L4508" t="s">
        <v>3245</v>
      </c>
      <c r="M4508" t="s">
        <v>549</v>
      </c>
      <c r="N4508" t="s">
        <v>550</v>
      </c>
      <c r="O4508" t="s">
        <v>551</v>
      </c>
      <c r="P4508" t="s">
        <v>149</v>
      </c>
      <c r="Q4508" t="s">
        <v>201</v>
      </c>
    </row>
    <row r="4509" spans="1:17">
      <c r="A4509" t="s">
        <v>27707</v>
      </c>
      <c r="B4509" t="s">
        <v>27708</v>
      </c>
      <c r="C4509" t="s">
        <v>27709</v>
      </c>
      <c r="D4509" s="4">
        <v>45792.43377314815</v>
      </c>
      <c r="E4509" s="4">
        <v>45793.333333333336</v>
      </c>
      <c r="F4509" s="4">
        <v>45793.371527777781</v>
      </c>
      <c r="G4509" s="4">
        <v>45793.326284722221</v>
      </c>
      <c r="H4509" t="s">
        <v>3155</v>
      </c>
      <c r="I4509" t="s">
        <v>3240</v>
      </c>
      <c r="J4509">
        <v>1002</v>
      </c>
      <c r="K4509" t="s">
        <v>3157</v>
      </c>
      <c r="L4509" t="s">
        <v>3564</v>
      </c>
      <c r="M4509" t="s">
        <v>549</v>
      </c>
      <c r="N4509" t="s">
        <v>550</v>
      </c>
      <c r="O4509" t="s">
        <v>136</v>
      </c>
      <c r="P4509" t="s">
        <v>147</v>
      </c>
      <c r="Q4509" t="s">
        <v>7316</v>
      </c>
    </row>
    <row r="4510" spans="1:17">
      <c r="A4510" t="s">
        <v>27697</v>
      </c>
      <c r="B4510" t="s">
        <v>27698</v>
      </c>
      <c r="C4510" t="s">
        <v>27710</v>
      </c>
      <c r="D4510" s="4">
        <v>45792.431875000002</v>
      </c>
      <c r="E4510" s="4">
        <v>45795.270833333336</v>
      </c>
      <c r="F4510" s="4">
        <v>45795.288194444445</v>
      </c>
      <c r="G4510" s="4"/>
      <c r="H4510" t="s">
        <v>3155</v>
      </c>
      <c r="I4510" t="s">
        <v>3175</v>
      </c>
      <c r="J4510">
        <v>0</v>
      </c>
      <c r="K4510" t="s">
        <v>3157</v>
      </c>
      <c r="L4510" t="s">
        <v>3245</v>
      </c>
      <c r="M4510" t="s">
        <v>549</v>
      </c>
      <c r="N4510" t="s">
        <v>550</v>
      </c>
      <c r="O4510" t="s">
        <v>616</v>
      </c>
      <c r="P4510" t="s">
        <v>314</v>
      </c>
      <c r="Q4510" t="s">
        <v>323</v>
      </c>
    </row>
    <row r="4511" spans="1:17">
      <c r="A4511" t="s">
        <v>22981</v>
      </c>
      <c r="B4511" t="s">
        <v>22982</v>
      </c>
      <c r="C4511" t="s">
        <v>27711</v>
      </c>
      <c r="D4511" s="4">
        <v>45792.430891203701</v>
      </c>
      <c r="E4511" s="4">
        <v>45796.416666666664</v>
      </c>
      <c r="F4511" s="4">
        <v>45796.434027777781</v>
      </c>
      <c r="G4511" s="4"/>
      <c r="H4511" t="s">
        <v>3155</v>
      </c>
      <c r="I4511" t="s">
        <v>3171</v>
      </c>
      <c r="J4511">
        <v>1001</v>
      </c>
      <c r="K4511" t="s">
        <v>3157</v>
      </c>
      <c r="L4511" t="s">
        <v>3245</v>
      </c>
      <c r="M4511" t="s">
        <v>549</v>
      </c>
      <c r="N4511" t="s">
        <v>550</v>
      </c>
      <c r="O4511" t="s">
        <v>551</v>
      </c>
      <c r="P4511" t="s">
        <v>149</v>
      </c>
      <c r="Q4511" t="s">
        <v>200</v>
      </c>
    </row>
    <row r="4512" spans="1:17">
      <c r="A4512" t="s">
        <v>27712</v>
      </c>
      <c r="B4512" t="s">
        <v>27713</v>
      </c>
      <c r="C4512" t="s">
        <v>27714</v>
      </c>
      <c r="D4512" s="4">
        <v>45792.430254629631</v>
      </c>
      <c r="E4512" s="4">
        <v>45793.354166666664</v>
      </c>
      <c r="F4512" s="4">
        <v>45793.392361111109</v>
      </c>
      <c r="G4512" s="4">
        <v>45793.352800925924</v>
      </c>
      <c r="H4512" t="s">
        <v>3155</v>
      </c>
      <c r="I4512" t="s">
        <v>3156</v>
      </c>
      <c r="J4512">
        <v>0</v>
      </c>
      <c r="K4512" t="s">
        <v>3157</v>
      </c>
      <c r="L4512" t="s">
        <v>3564</v>
      </c>
      <c r="M4512" t="s">
        <v>549</v>
      </c>
      <c r="N4512" t="s">
        <v>550</v>
      </c>
      <c r="O4512" t="s">
        <v>551</v>
      </c>
      <c r="P4512" t="s">
        <v>145</v>
      </c>
      <c r="Q4512" t="s">
        <v>23000</v>
      </c>
    </row>
    <row r="4513" spans="1:17">
      <c r="A4513" t="s">
        <v>27715</v>
      </c>
      <c r="B4513" t="s">
        <v>27716</v>
      </c>
      <c r="C4513" t="s">
        <v>27717</v>
      </c>
      <c r="D4513" s="4">
        <v>45792.429456018515</v>
      </c>
      <c r="E4513" s="4">
        <v>45794.229166666664</v>
      </c>
      <c r="F4513" s="4">
        <v>45794.267361111109</v>
      </c>
      <c r="G4513" s="4">
        <v>45794.227488425924</v>
      </c>
      <c r="H4513" t="s">
        <v>3155</v>
      </c>
      <c r="I4513" t="s">
        <v>3156</v>
      </c>
      <c r="J4513">
        <v>0</v>
      </c>
      <c r="K4513" t="s">
        <v>3194</v>
      </c>
      <c r="L4513" t="s">
        <v>3564</v>
      </c>
      <c r="M4513" t="s">
        <v>549</v>
      </c>
      <c r="N4513" t="s">
        <v>550</v>
      </c>
      <c r="O4513" t="s">
        <v>551</v>
      </c>
      <c r="P4513" t="s">
        <v>242</v>
      </c>
      <c r="Q4513" t="s">
        <v>249</v>
      </c>
    </row>
    <row r="4514" spans="1:17">
      <c r="A4514" t="s">
        <v>10030</v>
      </c>
      <c r="B4514" t="s">
        <v>27718</v>
      </c>
      <c r="C4514" t="s">
        <v>27719</v>
      </c>
      <c r="D4514" s="4">
        <v>45792.429305555554</v>
      </c>
      <c r="E4514" s="4">
        <v>45793.583333333336</v>
      </c>
      <c r="F4514" s="4">
        <v>45793.600694444445</v>
      </c>
      <c r="G4514" s="4">
        <v>45793.583171296297</v>
      </c>
      <c r="H4514" t="s">
        <v>3155</v>
      </c>
      <c r="I4514" t="s">
        <v>3280</v>
      </c>
      <c r="J4514">
        <v>0</v>
      </c>
      <c r="K4514" t="s">
        <v>3420</v>
      </c>
      <c r="L4514" t="s">
        <v>3564</v>
      </c>
      <c r="M4514" t="s">
        <v>549</v>
      </c>
      <c r="N4514" t="s">
        <v>3275</v>
      </c>
      <c r="O4514" t="s">
        <v>3276</v>
      </c>
      <c r="P4514" t="s">
        <v>626</v>
      </c>
      <c r="Q4514" t="s">
        <v>10086</v>
      </c>
    </row>
    <row r="4515" spans="1:17">
      <c r="A4515" t="s">
        <v>4893</v>
      </c>
      <c r="B4515" t="s">
        <v>4894</v>
      </c>
      <c r="C4515" t="s">
        <v>27720</v>
      </c>
      <c r="D4515" s="4">
        <v>45792.428113425929</v>
      </c>
      <c r="E4515" s="4">
        <v>45796.625</v>
      </c>
      <c r="F4515" s="4">
        <v>45796.642361111109</v>
      </c>
      <c r="G4515" s="4">
        <v>45796.624340277776</v>
      </c>
      <c r="H4515" t="s">
        <v>3155</v>
      </c>
      <c r="I4515" t="s">
        <v>3171</v>
      </c>
      <c r="J4515">
        <v>1001</v>
      </c>
      <c r="K4515" t="s">
        <v>3157</v>
      </c>
      <c r="L4515" t="s">
        <v>3564</v>
      </c>
      <c r="M4515" t="s">
        <v>549</v>
      </c>
      <c r="N4515" t="s">
        <v>550</v>
      </c>
      <c r="O4515" t="s">
        <v>136</v>
      </c>
      <c r="P4515" t="s">
        <v>147</v>
      </c>
      <c r="Q4515" t="s">
        <v>253</v>
      </c>
    </row>
    <row r="4516" spans="1:17">
      <c r="A4516" t="s">
        <v>27715</v>
      </c>
      <c r="B4516" t="s">
        <v>27716</v>
      </c>
      <c r="C4516" t="s">
        <v>27721</v>
      </c>
      <c r="D4516" s="4">
        <v>45792.427430555559</v>
      </c>
      <c r="E4516" s="4">
        <v>45794.229166666664</v>
      </c>
      <c r="F4516" s="4">
        <v>45794.267361111109</v>
      </c>
      <c r="G4516" s="4"/>
      <c r="H4516" t="s">
        <v>3155</v>
      </c>
      <c r="I4516" t="s">
        <v>3156</v>
      </c>
      <c r="J4516">
        <v>0</v>
      </c>
      <c r="K4516" t="s">
        <v>3194</v>
      </c>
      <c r="L4516" t="s">
        <v>3245</v>
      </c>
      <c r="M4516" t="s">
        <v>549</v>
      </c>
      <c r="N4516" t="s">
        <v>550</v>
      </c>
      <c r="O4516" t="s">
        <v>551</v>
      </c>
      <c r="P4516" t="s">
        <v>242</v>
      </c>
      <c r="Q4516" t="s">
        <v>249</v>
      </c>
    </row>
    <row r="4517" spans="1:17">
      <c r="A4517" t="s">
        <v>25258</v>
      </c>
      <c r="B4517" t="s">
        <v>25259</v>
      </c>
      <c r="C4517" t="s">
        <v>27722</v>
      </c>
      <c r="D4517" s="4">
        <v>45792.425312500003</v>
      </c>
      <c r="E4517" s="4">
        <v>45793.375</v>
      </c>
      <c r="F4517" s="4">
        <v>45793.392361111109</v>
      </c>
      <c r="G4517" s="4"/>
      <c r="H4517" t="s">
        <v>3155</v>
      </c>
      <c r="I4517" t="s">
        <v>3175</v>
      </c>
      <c r="J4517">
        <v>1001</v>
      </c>
      <c r="K4517" t="s">
        <v>3194</v>
      </c>
      <c r="L4517" t="s">
        <v>3245</v>
      </c>
      <c r="M4517" t="s">
        <v>549</v>
      </c>
      <c r="N4517" t="s">
        <v>559</v>
      </c>
      <c r="O4517" t="s">
        <v>469</v>
      </c>
      <c r="P4517" t="s">
        <v>180</v>
      </c>
      <c r="Q4517" t="s">
        <v>181</v>
      </c>
    </row>
    <row r="4518" spans="1:17">
      <c r="A4518" t="s">
        <v>27723</v>
      </c>
      <c r="B4518" t="s">
        <v>27724</v>
      </c>
      <c r="C4518" t="s">
        <v>27725</v>
      </c>
      <c r="D4518" s="4">
        <v>45792.425219907411</v>
      </c>
      <c r="E4518" s="4">
        <v>45816.708333333336</v>
      </c>
      <c r="F4518" s="4">
        <v>45816.725694444445</v>
      </c>
      <c r="G4518" s="4"/>
      <c r="H4518" t="s">
        <v>3155</v>
      </c>
      <c r="I4518" t="s">
        <v>3162</v>
      </c>
      <c r="J4518">
        <v>0</v>
      </c>
      <c r="K4518" t="s">
        <v>3358</v>
      </c>
      <c r="L4518" t="s">
        <v>3158</v>
      </c>
      <c r="M4518" t="s">
        <v>549</v>
      </c>
      <c r="N4518" t="s">
        <v>550</v>
      </c>
      <c r="O4518" t="s">
        <v>1923</v>
      </c>
      <c r="P4518" t="s">
        <v>1924</v>
      </c>
      <c r="Q4518" t="s">
        <v>3359</v>
      </c>
    </row>
    <row r="4519" spans="1:17">
      <c r="A4519" t="s">
        <v>26396</v>
      </c>
      <c r="B4519" t="s">
        <v>26397</v>
      </c>
      <c r="C4519" t="s">
        <v>27726</v>
      </c>
      <c r="D4519" s="4">
        <v>45792.422384259262</v>
      </c>
      <c r="E4519" s="4">
        <v>45794.708333333336</v>
      </c>
      <c r="F4519" s="4">
        <v>45794.746527777781</v>
      </c>
      <c r="G4519" s="4"/>
      <c r="H4519" t="s">
        <v>3155</v>
      </c>
      <c r="I4519" t="s">
        <v>3156</v>
      </c>
      <c r="J4519">
        <v>0</v>
      </c>
      <c r="K4519" t="s">
        <v>3157</v>
      </c>
      <c r="L4519" t="s">
        <v>3245</v>
      </c>
      <c r="M4519" t="s">
        <v>549</v>
      </c>
      <c r="N4519" t="s">
        <v>550</v>
      </c>
      <c r="O4519" t="s">
        <v>136</v>
      </c>
      <c r="P4519" t="s">
        <v>143</v>
      </c>
      <c r="Q4519" t="s">
        <v>310</v>
      </c>
    </row>
    <row r="4520" spans="1:17">
      <c r="A4520" t="s">
        <v>27727</v>
      </c>
      <c r="B4520" t="s">
        <v>27728</v>
      </c>
      <c r="C4520" t="s">
        <v>27729</v>
      </c>
      <c r="D4520" s="4">
        <v>45792.42114583333</v>
      </c>
      <c r="E4520" s="4">
        <v>45802.895833333336</v>
      </c>
      <c r="F4520" s="4">
        <v>45802.934027777781</v>
      </c>
      <c r="G4520" s="4"/>
      <c r="H4520" t="s">
        <v>3155</v>
      </c>
      <c r="I4520" t="s">
        <v>3156</v>
      </c>
      <c r="J4520">
        <v>0</v>
      </c>
      <c r="K4520" t="s">
        <v>3157</v>
      </c>
      <c r="L4520" t="s">
        <v>3593</v>
      </c>
      <c r="M4520" t="s">
        <v>549</v>
      </c>
      <c r="N4520" t="s">
        <v>550</v>
      </c>
      <c r="O4520" t="s">
        <v>136</v>
      </c>
      <c r="P4520" t="s">
        <v>283</v>
      </c>
      <c r="Q4520" t="s">
        <v>288</v>
      </c>
    </row>
    <row r="4521" spans="1:17">
      <c r="A4521" t="s">
        <v>7194</v>
      </c>
      <c r="B4521" t="s">
        <v>7195</v>
      </c>
      <c r="C4521" t="s">
        <v>27730</v>
      </c>
      <c r="D4521" s="4">
        <v>45792.418773148151</v>
      </c>
      <c r="E4521" s="4">
        <v>45795.166666666664</v>
      </c>
      <c r="F4521" s="4">
        <v>45795.184027777781</v>
      </c>
      <c r="G4521" s="4">
        <v>45795.164386574077</v>
      </c>
      <c r="H4521" t="s">
        <v>3155</v>
      </c>
      <c r="I4521" t="s">
        <v>3162</v>
      </c>
      <c r="J4521">
        <v>0</v>
      </c>
      <c r="K4521" t="s">
        <v>3358</v>
      </c>
      <c r="L4521" t="s">
        <v>3564</v>
      </c>
      <c r="M4521" t="s">
        <v>549</v>
      </c>
      <c r="N4521" t="s">
        <v>550</v>
      </c>
      <c r="O4521" t="s">
        <v>1923</v>
      </c>
      <c r="P4521" t="s">
        <v>1924</v>
      </c>
      <c r="Q4521" t="s">
        <v>3299</v>
      </c>
    </row>
    <row r="4522" spans="1:17">
      <c r="A4522" t="s">
        <v>19767</v>
      </c>
      <c r="B4522" t="s">
        <v>19768</v>
      </c>
      <c r="C4522" t="s">
        <v>27731</v>
      </c>
      <c r="D4522" s="4">
        <v>45792.411770833336</v>
      </c>
      <c r="E4522" s="4">
        <v>45796.333333333336</v>
      </c>
      <c r="F4522" s="4">
        <v>45796.350694444445</v>
      </c>
      <c r="G4522" s="4"/>
      <c r="H4522" t="s">
        <v>3155</v>
      </c>
      <c r="I4522" t="s">
        <v>3162</v>
      </c>
      <c r="J4522">
        <v>0</v>
      </c>
      <c r="K4522" t="s">
        <v>3198</v>
      </c>
      <c r="L4522" t="s">
        <v>3245</v>
      </c>
      <c r="M4522" t="s">
        <v>549</v>
      </c>
      <c r="N4522" t="s">
        <v>550</v>
      </c>
      <c r="O4522" t="s">
        <v>1923</v>
      </c>
      <c r="P4522" t="s">
        <v>1924</v>
      </c>
      <c r="Q4522" t="s">
        <v>3164</v>
      </c>
    </row>
    <row r="4523" spans="1:17">
      <c r="A4523" t="s">
        <v>27732</v>
      </c>
      <c r="B4523" t="s">
        <v>27733</v>
      </c>
      <c r="C4523" t="s">
        <v>27734</v>
      </c>
      <c r="D4523" s="4">
        <v>45792.408842592595</v>
      </c>
      <c r="E4523" s="4">
        <v>45795.291666666664</v>
      </c>
      <c r="F4523" s="4">
        <v>45795.309027777781</v>
      </c>
      <c r="G4523" s="4">
        <v>45795.291446759256</v>
      </c>
      <c r="H4523" t="s">
        <v>3155</v>
      </c>
      <c r="I4523" t="s">
        <v>3171</v>
      </c>
      <c r="J4523">
        <v>1001</v>
      </c>
      <c r="K4523" t="s">
        <v>3157</v>
      </c>
      <c r="L4523" t="s">
        <v>3564</v>
      </c>
      <c r="M4523" t="s">
        <v>549</v>
      </c>
      <c r="N4523" t="s">
        <v>550</v>
      </c>
      <c r="O4523" t="s">
        <v>551</v>
      </c>
      <c r="P4523" t="s">
        <v>242</v>
      </c>
      <c r="Q4523" t="s">
        <v>243</v>
      </c>
    </row>
    <row r="4524" spans="1:17">
      <c r="A4524" t="s">
        <v>27735</v>
      </c>
      <c r="B4524" t="s">
        <v>27736</v>
      </c>
      <c r="C4524" t="s">
        <v>27737</v>
      </c>
      <c r="D4524" s="4">
        <v>45792.408518518518</v>
      </c>
      <c r="E4524" s="4">
        <v>45793.3125</v>
      </c>
      <c r="F4524" s="4">
        <v>45793.350694444445</v>
      </c>
      <c r="G4524" s="4"/>
      <c r="H4524" t="s">
        <v>3155</v>
      </c>
      <c r="I4524" t="s">
        <v>3240</v>
      </c>
      <c r="J4524">
        <v>1001</v>
      </c>
      <c r="K4524" t="s">
        <v>3157</v>
      </c>
      <c r="L4524" t="s">
        <v>3245</v>
      </c>
      <c r="M4524" t="s">
        <v>549</v>
      </c>
      <c r="N4524" t="s">
        <v>550</v>
      </c>
      <c r="O4524" t="s">
        <v>551</v>
      </c>
      <c r="P4524" t="s">
        <v>242</v>
      </c>
      <c r="Q4524" t="s">
        <v>245</v>
      </c>
    </row>
    <row r="4525" spans="1:17">
      <c r="A4525" t="s">
        <v>23235</v>
      </c>
      <c r="B4525" t="s">
        <v>23236</v>
      </c>
      <c r="C4525" t="s">
        <v>27738</v>
      </c>
      <c r="D4525" s="4">
        <v>45792.406539351854</v>
      </c>
      <c r="E4525" s="4">
        <v>45798.916666666664</v>
      </c>
      <c r="F4525" s="4">
        <v>45798.954861111109</v>
      </c>
      <c r="G4525" s="4"/>
      <c r="H4525" t="s">
        <v>3155</v>
      </c>
      <c r="I4525" t="s">
        <v>3156</v>
      </c>
      <c r="J4525">
        <v>0</v>
      </c>
      <c r="K4525" t="s">
        <v>3157</v>
      </c>
      <c r="L4525" t="s">
        <v>3245</v>
      </c>
      <c r="M4525" t="s">
        <v>549</v>
      </c>
      <c r="N4525" t="s">
        <v>550</v>
      </c>
      <c r="O4525" t="s">
        <v>551</v>
      </c>
      <c r="P4525" t="s">
        <v>141</v>
      </c>
      <c r="Q4525" t="s">
        <v>236</v>
      </c>
    </row>
    <row r="4526" spans="1:17">
      <c r="A4526" t="s">
        <v>27739</v>
      </c>
      <c r="B4526" t="s">
        <v>27740</v>
      </c>
      <c r="C4526" t="s">
        <v>27741</v>
      </c>
      <c r="D4526" s="4">
        <v>45792.406388888892</v>
      </c>
      <c r="E4526" s="4">
        <v>45798.958333333336</v>
      </c>
      <c r="F4526" s="4">
        <v>45798.975694444445</v>
      </c>
      <c r="G4526" s="4">
        <v>45798.954907407409</v>
      </c>
      <c r="H4526" t="s">
        <v>3155</v>
      </c>
      <c r="I4526" t="s">
        <v>3280</v>
      </c>
      <c r="J4526">
        <v>0</v>
      </c>
      <c r="K4526" t="s">
        <v>3227</v>
      </c>
      <c r="L4526" t="s">
        <v>3564</v>
      </c>
      <c r="M4526" t="s">
        <v>549</v>
      </c>
      <c r="N4526" t="s">
        <v>550</v>
      </c>
      <c r="O4526" t="s">
        <v>1923</v>
      </c>
      <c r="P4526" t="s">
        <v>1924</v>
      </c>
      <c r="Q4526" t="s">
        <v>3359</v>
      </c>
    </row>
    <row r="4527" spans="1:17">
      <c r="A4527" t="s">
        <v>27739</v>
      </c>
      <c r="B4527" t="s">
        <v>27740</v>
      </c>
      <c r="C4527" t="s">
        <v>27742</v>
      </c>
      <c r="D4527" s="4">
        <v>45792.405601851853</v>
      </c>
      <c r="E4527" s="4">
        <v>45798.916666666664</v>
      </c>
      <c r="F4527" s="4">
        <v>45798.934027777781</v>
      </c>
      <c r="G4527" s="4">
        <v>45798.915949074071</v>
      </c>
      <c r="H4527" t="s">
        <v>3155</v>
      </c>
      <c r="I4527" t="s">
        <v>3162</v>
      </c>
      <c r="J4527">
        <v>0</v>
      </c>
      <c r="K4527" t="s">
        <v>3227</v>
      </c>
      <c r="L4527" t="s">
        <v>3564</v>
      </c>
      <c r="M4527" t="s">
        <v>549</v>
      </c>
      <c r="N4527" t="s">
        <v>550</v>
      </c>
      <c r="O4527" t="s">
        <v>1923</v>
      </c>
      <c r="P4527" t="s">
        <v>1924</v>
      </c>
      <c r="Q4527" t="s">
        <v>3359</v>
      </c>
    </row>
    <row r="4528" spans="1:17">
      <c r="A4528" t="s">
        <v>27739</v>
      </c>
      <c r="B4528" t="s">
        <v>27740</v>
      </c>
      <c r="C4528" t="s">
        <v>27743</v>
      </c>
      <c r="D4528" s="4">
        <v>45792.404444444444</v>
      </c>
      <c r="E4528" s="4">
        <v>45798.916666666664</v>
      </c>
      <c r="F4528" s="4">
        <v>45798.934027777781</v>
      </c>
      <c r="G4528" s="4"/>
      <c r="H4528" t="s">
        <v>3155</v>
      </c>
      <c r="I4528" t="s">
        <v>3280</v>
      </c>
      <c r="J4528">
        <v>0</v>
      </c>
      <c r="K4528" t="s">
        <v>3227</v>
      </c>
      <c r="L4528" t="s">
        <v>3245</v>
      </c>
      <c r="M4528" t="s">
        <v>549</v>
      </c>
      <c r="N4528" t="s">
        <v>550</v>
      </c>
      <c r="O4528" t="s">
        <v>1923</v>
      </c>
      <c r="P4528" t="s">
        <v>1924</v>
      </c>
      <c r="Q4528" t="s">
        <v>3359</v>
      </c>
    </row>
    <row r="4529" spans="1:17">
      <c r="A4529" t="s">
        <v>27744</v>
      </c>
      <c r="B4529" t="s">
        <v>27745</v>
      </c>
      <c r="C4529" t="s">
        <v>27746</v>
      </c>
      <c r="D4529" s="4">
        <v>45792.397673611114</v>
      </c>
      <c r="E4529" s="4">
        <v>45792.75</v>
      </c>
      <c r="F4529" s="4">
        <v>45792.767361111109</v>
      </c>
      <c r="G4529" s="4"/>
      <c r="H4529" t="s">
        <v>3155</v>
      </c>
      <c r="I4529" t="s">
        <v>3162</v>
      </c>
      <c r="J4529">
        <v>0</v>
      </c>
      <c r="K4529" t="s">
        <v>3179</v>
      </c>
      <c r="L4529" t="s">
        <v>3593</v>
      </c>
      <c r="M4529" t="s">
        <v>549</v>
      </c>
      <c r="N4529" t="s">
        <v>550</v>
      </c>
      <c r="O4529" t="s">
        <v>1923</v>
      </c>
      <c r="P4529" t="s">
        <v>1924</v>
      </c>
      <c r="Q4529" t="s">
        <v>3180</v>
      </c>
    </row>
    <row r="4530" spans="1:17">
      <c r="A4530" t="s">
        <v>6672</v>
      </c>
      <c r="B4530" t="s">
        <v>6673</v>
      </c>
      <c r="C4530" t="s">
        <v>27747</v>
      </c>
      <c r="D4530" s="4">
        <v>45792.396550925929</v>
      </c>
      <c r="E4530" s="4">
        <v>45793.270833333336</v>
      </c>
      <c r="F4530" s="4">
        <v>45793.288194444445</v>
      </c>
      <c r="G4530" s="4"/>
      <c r="H4530" t="s">
        <v>3155</v>
      </c>
      <c r="I4530" t="s">
        <v>3402</v>
      </c>
      <c r="J4530">
        <v>1002</v>
      </c>
      <c r="K4530" t="s">
        <v>3403</v>
      </c>
      <c r="L4530" t="s">
        <v>3245</v>
      </c>
      <c r="M4530" t="s">
        <v>549</v>
      </c>
      <c r="N4530" t="s">
        <v>550</v>
      </c>
      <c r="O4530" t="s">
        <v>136</v>
      </c>
      <c r="P4530" t="s">
        <v>283</v>
      </c>
      <c r="Q4530" t="s">
        <v>285</v>
      </c>
    </row>
    <row r="4531" spans="1:17">
      <c r="A4531" t="s">
        <v>29472</v>
      </c>
      <c r="B4531" t="s">
        <v>29473</v>
      </c>
      <c r="C4531" t="s">
        <v>29474</v>
      </c>
      <c r="D4531" s="4">
        <v>45792.396099537036</v>
      </c>
      <c r="E4531" s="4">
        <v>45793.416666666664</v>
      </c>
      <c r="F4531" s="4">
        <v>45793.434027777781</v>
      </c>
      <c r="G4531" s="4"/>
      <c r="H4531" t="s">
        <v>3155</v>
      </c>
      <c r="I4531" t="s">
        <v>3512</v>
      </c>
      <c r="J4531">
        <v>1</v>
      </c>
      <c r="K4531" t="s">
        <v>3157</v>
      </c>
      <c r="L4531" t="s">
        <v>3593</v>
      </c>
      <c r="M4531" t="s">
        <v>549</v>
      </c>
      <c r="N4531" t="s">
        <v>550</v>
      </c>
      <c r="O4531" t="s">
        <v>551</v>
      </c>
      <c r="P4531" t="s">
        <v>149</v>
      </c>
      <c r="Q4531" t="s">
        <v>213</v>
      </c>
    </row>
    <row r="4532" spans="1:17">
      <c r="A4532" t="s">
        <v>27748</v>
      </c>
      <c r="B4532" t="s">
        <v>27749</v>
      </c>
      <c r="C4532" t="s">
        <v>27750</v>
      </c>
      <c r="D4532" s="4">
        <v>45792.395636574074</v>
      </c>
      <c r="E4532" s="4">
        <v>45792.854166666664</v>
      </c>
      <c r="F4532" s="4">
        <v>45792.871527777781</v>
      </c>
      <c r="G4532" s="4"/>
      <c r="H4532" t="s">
        <v>3155</v>
      </c>
      <c r="I4532" t="s">
        <v>3291</v>
      </c>
      <c r="J4532">
        <v>0</v>
      </c>
      <c r="K4532" t="s">
        <v>3194</v>
      </c>
      <c r="L4532" t="s">
        <v>3245</v>
      </c>
      <c r="M4532" t="s">
        <v>549</v>
      </c>
      <c r="N4532" t="s">
        <v>550</v>
      </c>
      <c r="O4532" t="s">
        <v>616</v>
      </c>
      <c r="P4532" t="s">
        <v>314</v>
      </c>
      <c r="Q4532" t="s">
        <v>315</v>
      </c>
    </row>
    <row r="4533" spans="1:17">
      <c r="A4533" t="s">
        <v>29472</v>
      </c>
      <c r="B4533" t="s">
        <v>29475</v>
      </c>
      <c r="C4533" t="s">
        <v>29476</v>
      </c>
      <c r="D4533" s="4">
        <v>45792.395428240743</v>
      </c>
      <c r="E4533" s="4">
        <v>45793.583333333336</v>
      </c>
      <c r="F4533" s="4">
        <v>45793.600694444445</v>
      </c>
      <c r="G4533" s="4"/>
      <c r="H4533" t="s">
        <v>3155</v>
      </c>
      <c r="I4533" t="s">
        <v>3512</v>
      </c>
      <c r="J4533">
        <v>1</v>
      </c>
      <c r="K4533" t="s">
        <v>3157</v>
      </c>
      <c r="L4533" t="s">
        <v>3593</v>
      </c>
      <c r="M4533" t="s">
        <v>549</v>
      </c>
      <c r="N4533" t="s">
        <v>550</v>
      </c>
      <c r="O4533" t="s">
        <v>551</v>
      </c>
      <c r="P4533" t="s">
        <v>149</v>
      </c>
      <c r="Q4533" t="s">
        <v>213</v>
      </c>
    </row>
    <row r="4534" spans="1:17">
      <c r="A4534" t="s">
        <v>26878</v>
      </c>
      <c r="B4534" t="s">
        <v>26879</v>
      </c>
      <c r="C4534" t="s">
        <v>27751</v>
      </c>
      <c r="D4534" s="4">
        <v>45792.395046296297</v>
      </c>
      <c r="E4534" s="4">
        <v>45801.291666666664</v>
      </c>
      <c r="F4534" s="4">
        <v>45801.309027777781</v>
      </c>
      <c r="G4534" s="4"/>
      <c r="H4534" t="s">
        <v>3155</v>
      </c>
      <c r="I4534" t="s">
        <v>3171</v>
      </c>
      <c r="J4534">
        <v>0</v>
      </c>
      <c r="K4534" t="s">
        <v>3157</v>
      </c>
      <c r="L4534" t="s">
        <v>3245</v>
      </c>
      <c r="M4534" t="s">
        <v>549</v>
      </c>
      <c r="N4534" t="s">
        <v>550</v>
      </c>
      <c r="O4534" t="s">
        <v>136</v>
      </c>
      <c r="P4534" t="s">
        <v>147</v>
      </c>
      <c r="Q4534" t="s">
        <v>253</v>
      </c>
    </row>
    <row r="4535" spans="1:17">
      <c r="A4535" t="s">
        <v>27752</v>
      </c>
      <c r="B4535" t="s">
        <v>27753</v>
      </c>
      <c r="C4535" t="s">
        <v>27754</v>
      </c>
      <c r="D4535" s="4">
        <v>45792.39130787037</v>
      </c>
      <c r="E4535" s="4">
        <v>45798.208333333336</v>
      </c>
      <c r="F4535" s="4">
        <v>45798.225694444445</v>
      </c>
      <c r="G4535" s="4">
        <v>45798.207835648151</v>
      </c>
      <c r="H4535" t="s">
        <v>3155</v>
      </c>
      <c r="I4535" t="s">
        <v>3171</v>
      </c>
      <c r="J4535">
        <v>0</v>
      </c>
      <c r="K4535" t="s">
        <v>3227</v>
      </c>
      <c r="L4535" t="s">
        <v>3564</v>
      </c>
      <c r="M4535" t="s">
        <v>549</v>
      </c>
      <c r="N4535" t="s">
        <v>550</v>
      </c>
      <c r="O4535" t="s">
        <v>616</v>
      </c>
      <c r="P4535" t="s">
        <v>314</v>
      </c>
      <c r="Q4535" t="s">
        <v>323</v>
      </c>
    </row>
    <row r="4536" spans="1:17">
      <c r="A4536" t="s">
        <v>27755</v>
      </c>
      <c r="B4536" t="s">
        <v>27756</v>
      </c>
      <c r="C4536" t="s">
        <v>27757</v>
      </c>
      <c r="D4536" s="4">
        <v>45792.388622685183</v>
      </c>
      <c r="E4536" s="4">
        <v>45795.958333333336</v>
      </c>
      <c r="F4536" s="4">
        <v>45795.996527777781</v>
      </c>
      <c r="G4536" s="4"/>
      <c r="H4536" t="s">
        <v>3155</v>
      </c>
      <c r="I4536" t="s">
        <v>3240</v>
      </c>
      <c r="J4536">
        <v>0</v>
      </c>
      <c r="K4536" t="s">
        <v>3194</v>
      </c>
      <c r="L4536" t="s">
        <v>3245</v>
      </c>
      <c r="M4536" t="s">
        <v>549</v>
      </c>
      <c r="N4536" t="s">
        <v>550</v>
      </c>
      <c r="O4536" t="s">
        <v>136</v>
      </c>
      <c r="P4536" t="s">
        <v>264</v>
      </c>
      <c r="Q4536" t="s">
        <v>265</v>
      </c>
    </row>
    <row r="4537" spans="1:17">
      <c r="A4537" t="s">
        <v>27758</v>
      </c>
      <c r="B4537" t="s">
        <v>27759</v>
      </c>
      <c r="C4537" t="s">
        <v>27760</v>
      </c>
      <c r="D4537" s="4">
        <v>45792.388541666667</v>
      </c>
      <c r="E4537" s="4">
        <v>45794.395833333336</v>
      </c>
      <c r="F4537" s="4">
        <v>45794.434027777781</v>
      </c>
      <c r="G4537" s="4"/>
      <c r="H4537" t="s">
        <v>3155</v>
      </c>
      <c r="I4537" t="s">
        <v>3240</v>
      </c>
      <c r="J4537">
        <v>1001</v>
      </c>
      <c r="K4537" t="s">
        <v>3194</v>
      </c>
      <c r="L4537" t="s">
        <v>3593</v>
      </c>
      <c r="M4537" t="s">
        <v>549</v>
      </c>
      <c r="N4537" t="s">
        <v>550</v>
      </c>
      <c r="O4537" t="s">
        <v>136</v>
      </c>
      <c r="P4537" t="s">
        <v>292</v>
      </c>
      <c r="Q4537" t="s">
        <v>293</v>
      </c>
    </row>
    <row r="4538" spans="1:17">
      <c r="A4538" t="s">
        <v>12067</v>
      </c>
      <c r="B4538" t="s">
        <v>12068</v>
      </c>
      <c r="C4538" t="s">
        <v>27761</v>
      </c>
      <c r="D4538" s="4">
        <v>45792.387743055559</v>
      </c>
      <c r="E4538" s="4">
        <v>45794.270833333336</v>
      </c>
      <c r="F4538" s="4">
        <v>45794.309027777781</v>
      </c>
      <c r="G4538" s="4">
        <v>45794.271539351852</v>
      </c>
      <c r="H4538" t="s">
        <v>3155</v>
      </c>
      <c r="I4538" t="s">
        <v>3156</v>
      </c>
      <c r="J4538">
        <v>0</v>
      </c>
      <c r="K4538" t="s">
        <v>3227</v>
      </c>
      <c r="L4538" t="s">
        <v>3564</v>
      </c>
      <c r="M4538" t="s">
        <v>549</v>
      </c>
      <c r="N4538" t="s">
        <v>550</v>
      </c>
      <c r="O4538" t="s">
        <v>551</v>
      </c>
      <c r="P4538" t="s">
        <v>242</v>
      </c>
      <c r="Q4538" t="s">
        <v>248</v>
      </c>
    </row>
    <row r="4539" spans="1:17">
      <c r="A4539" t="s">
        <v>4733</v>
      </c>
      <c r="B4539" t="s">
        <v>4734</v>
      </c>
      <c r="C4539" t="s">
        <v>27762</v>
      </c>
      <c r="D4539" s="4">
        <v>45792.385567129626</v>
      </c>
      <c r="E4539" s="4">
        <v>45794.916666666664</v>
      </c>
      <c r="F4539" s="4">
        <v>45794.934027777781</v>
      </c>
      <c r="G4539" s="4">
        <v>45794.911921296298</v>
      </c>
      <c r="H4539" t="s">
        <v>3155</v>
      </c>
      <c r="I4539" t="s">
        <v>3222</v>
      </c>
      <c r="J4539">
        <v>1</v>
      </c>
      <c r="K4539" t="s">
        <v>3223</v>
      </c>
      <c r="L4539" t="s">
        <v>3564</v>
      </c>
      <c r="M4539" t="s">
        <v>549</v>
      </c>
      <c r="N4539" t="s">
        <v>550</v>
      </c>
      <c r="O4539" t="s">
        <v>136</v>
      </c>
      <c r="P4539" t="s">
        <v>147</v>
      </c>
      <c r="Q4539" t="s">
        <v>256</v>
      </c>
    </row>
    <row r="4540" spans="1:17">
      <c r="A4540" t="s">
        <v>27763</v>
      </c>
      <c r="B4540" t="s">
        <v>27764</v>
      </c>
      <c r="C4540" t="s">
        <v>27765</v>
      </c>
      <c r="D4540" s="4">
        <v>45792.384039351855</v>
      </c>
      <c r="E4540" s="4">
        <v>45794.333333333336</v>
      </c>
      <c r="F4540" s="4">
        <v>45794.350694444445</v>
      </c>
      <c r="G4540" s="4">
        <v>45794.333726851852</v>
      </c>
      <c r="H4540" t="s">
        <v>3155</v>
      </c>
      <c r="I4540" t="s">
        <v>3175</v>
      </c>
      <c r="J4540">
        <v>0</v>
      </c>
      <c r="K4540" t="s">
        <v>3194</v>
      </c>
      <c r="L4540" t="s">
        <v>3564</v>
      </c>
      <c r="M4540" t="s">
        <v>549</v>
      </c>
      <c r="N4540" t="s">
        <v>550</v>
      </c>
      <c r="O4540" t="s">
        <v>551</v>
      </c>
      <c r="P4540" t="s">
        <v>145</v>
      </c>
      <c r="Q4540" t="s">
        <v>215</v>
      </c>
    </row>
    <row r="4541" spans="1:17">
      <c r="A4541" t="s">
        <v>27766</v>
      </c>
      <c r="B4541" t="s">
        <v>27767</v>
      </c>
      <c r="C4541" t="s">
        <v>27768</v>
      </c>
      <c r="D4541" s="4">
        <v>45792.383379629631</v>
      </c>
      <c r="E4541" s="4">
        <v>45795</v>
      </c>
      <c r="F4541" s="4">
        <v>45795.017361111109</v>
      </c>
      <c r="G4541" s="4">
        <v>45794.994675925926</v>
      </c>
      <c r="H4541" t="s">
        <v>3155</v>
      </c>
      <c r="I4541" t="s">
        <v>3171</v>
      </c>
      <c r="J4541">
        <v>0</v>
      </c>
      <c r="K4541" t="s">
        <v>3194</v>
      </c>
      <c r="L4541" t="s">
        <v>3564</v>
      </c>
      <c r="M4541" t="s">
        <v>549</v>
      </c>
      <c r="N4541" t="s">
        <v>550</v>
      </c>
      <c r="O4541" t="s">
        <v>616</v>
      </c>
      <c r="P4541" t="s">
        <v>314</v>
      </c>
      <c r="Q4541" t="s">
        <v>321</v>
      </c>
    </row>
    <row r="4542" spans="1:17">
      <c r="A4542" t="s">
        <v>27769</v>
      </c>
      <c r="B4542" t="s">
        <v>27770</v>
      </c>
      <c r="C4542" t="s">
        <v>27771</v>
      </c>
      <c r="D4542" s="4">
        <v>45792.379745370374</v>
      </c>
      <c r="E4542" s="4">
        <v>45795.208333333336</v>
      </c>
      <c r="F4542" s="4">
        <v>45795.225694444445</v>
      </c>
      <c r="G4542" s="4">
        <v>45795.209513888891</v>
      </c>
      <c r="H4542" t="s">
        <v>3155</v>
      </c>
      <c r="I4542" t="s">
        <v>3171</v>
      </c>
      <c r="J4542">
        <v>1001</v>
      </c>
      <c r="K4542" t="s">
        <v>3157</v>
      </c>
      <c r="L4542" t="s">
        <v>3564</v>
      </c>
      <c r="M4542" t="s">
        <v>549</v>
      </c>
      <c r="N4542" t="s">
        <v>550</v>
      </c>
      <c r="O4542" t="s">
        <v>136</v>
      </c>
      <c r="P4542" t="s">
        <v>283</v>
      </c>
      <c r="Q4542" t="s">
        <v>285</v>
      </c>
    </row>
    <row r="4543" spans="1:17">
      <c r="A4543" t="s">
        <v>27772</v>
      </c>
      <c r="B4543" t="s">
        <v>27773</v>
      </c>
      <c r="C4543" t="s">
        <v>27774</v>
      </c>
      <c r="D4543" s="4">
        <v>45792.379699074074</v>
      </c>
      <c r="E4543" s="4">
        <v>45794.333333333336</v>
      </c>
      <c r="F4543" s="4">
        <v>45794.350694444445</v>
      </c>
      <c r="G4543" s="4">
        <v>45794.333854166667</v>
      </c>
      <c r="H4543" t="s">
        <v>3155</v>
      </c>
      <c r="I4543" t="s">
        <v>3184</v>
      </c>
      <c r="J4543">
        <v>0</v>
      </c>
      <c r="K4543" t="s">
        <v>3157</v>
      </c>
      <c r="L4543" t="s">
        <v>3564</v>
      </c>
      <c r="M4543" t="s">
        <v>549</v>
      </c>
      <c r="N4543" t="s">
        <v>550</v>
      </c>
      <c r="O4543" t="s">
        <v>616</v>
      </c>
      <c r="P4543" t="s">
        <v>314</v>
      </c>
      <c r="Q4543" t="s">
        <v>315</v>
      </c>
    </row>
    <row r="4544" spans="1:17">
      <c r="A4544" t="s">
        <v>27775</v>
      </c>
      <c r="B4544" t="s">
        <v>27776</v>
      </c>
      <c r="C4544" t="s">
        <v>27777</v>
      </c>
      <c r="D4544" s="4">
        <v>45792.377650462964</v>
      </c>
      <c r="E4544" s="4">
        <v>45793.3125</v>
      </c>
      <c r="F4544" s="4">
        <v>45793.329861111109</v>
      </c>
      <c r="G4544" s="4">
        <v>45793.305405092593</v>
      </c>
      <c r="H4544" t="s">
        <v>3155</v>
      </c>
      <c r="I4544" t="s">
        <v>3175</v>
      </c>
      <c r="J4544">
        <v>0</v>
      </c>
      <c r="K4544" t="s">
        <v>3157</v>
      </c>
      <c r="L4544" t="s">
        <v>3564</v>
      </c>
      <c r="M4544" t="s">
        <v>549</v>
      </c>
      <c r="N4544" t="s">
        <v>550</v>
      </c>
      <c r="O4544" t="s">
        <v>551</v>
      </c>
      <c r="P4544" t="s">
        <v>242</v>
      </c>
      <c r="Q4544" t="s">
        <v>249</v>
      </c>
    </row>
    <row r="4545" spans="1:17">
      <c r="A4545" t="s">
        <v>27778</v>
      </c>
      <c r="B4545" t="s">
        <v>27779</v>
      </c>
      <c r="C4545" t="s">
        <v>27780</v>
      </c>
      <c r="D4545" s="4">
        <v>45792.371620370373</v>
      </c>
      <c r="E4545" s="4">
        <v>45792.729166666664</v>
      </c>
      <c r="F4545" s="4">
        <v>45792.746527777781</v>
      </c>
      <c r="G4545" s="4">
        <v>45792.725046296298</v>
      </c>
      <c r="H4545" t="s">
        <v>3155</v>
      </c>
      <c r="I4545" t="s">
        <v>3162</v>
      </c>
      <c r="J4545">
        <v>0</v>
      </c>
      <c r="K4545" t="s">
        <v>3179</v>
      </c>
      <c r="L4545" t="s">
        <v>3564</v>
      </c>
      <c r="M4545" t="s">
        <v>549</v>
      </c>
      <c r="N4545" t="s">
        <v>550</v>
      </c>
      <c r="O4545" t="s">
        <v>1923</v>
      </c>
      <c r="P4545" t="s">
        <v>1924</v>
      </c>
      <c r="Q4545" t="s">
        <v>3359</v>
      </c>
    </row>
    <row r="4546" spans="1:17">
      <c r="A4546" t="s">
        <v>26348</v>
      </c>
      <c r="B4546" t="s">
        <v>26349</v>
      </c>
      <c r="C4546" t="s">
        <v>27781</v>
      </c>
      <c r="D4546" s="4">
        <v>45792.370995370373</v>
      </c>
      <c r="E4546" s="4">
        <v>45795.291666666664</v>
      </c>
      <c r="F4546" s="4">
        <v>45795.309027777781</v>
      </c>
      <c r="G4546" s="4"/>
      <c r="H4546" t="s">
        <v>3155</v>
      </c>
      <c r="I4546" t="s">
        <v>3171</v>
      </c>
      <c r="J4546">
        <v>1001</v>
      </c>
      <c r="K4546" t="s">
        <v>3157</v>
      </c>
      <c r="L4546" t="s">
        <v>3245</v>
      </c>
      <c r="M4546" t="s">
        <v>549</v>
      </c>
      <c r="N4546" t="s">
        <v>550</v>
      </c>
      <c r="O4546" t="s">
        <v>551</v>
      </c>
      <c r="P4546" t="s">
        <v>242</v>
      </c>
      <c r="Q4546" t="s">
        <v>246</v>
      </c>
    </row>
    <row r="4547" spans="1:17">
      <c r="A4547" t="s">
        <v>27782</v>
      </c>
      <c r="B4547" t="s">
        <v>27783</v>
      </c>
      <c r="C4547" t="s">
        <v>27784</v>
      </c>
      <c r="D4547" s="4">
        <v>45792.370763888888</v>
      </c>
      <c r="E4547" s="4">
        <v>45800.25</v>
      </c>
      <c r="F4547" s="4">
        <v>45800.267361111109</v>
      </c>
      <c r="G4547" s="4">
        <v>45800.249340277776</v>
      </c>
      <c r="H4547" t="s">
        <v>3155</v>
      </c>
      <c r="I4547" t="s">
        <v>3184</v>
      </c>
      <c r="J4547">
        <v>0</v>
      </c>
      <c r="K4547" t="s">
        <v>3157</v>
      </c>
      <c r="L4547" t="s">
        <v>3564</v>
      </c>
      <c r="M4547" t="s">
        <v>549</v>
      </c>
      <c r="N4547" t="s">
        <v>550</v>
      </c>
      <c r="O4547" t="s">
        <v>616</v>
      </c>
      <c r="P4547" t="s">
        <v>314</v>
      </c>
      <c r="Q4547" t="s">
        <v>318</v>
      </c>
    </row>
    <row r="4548" spans="1:17">
      <c r="A4548" t="s">
        <v>27785</v>
      </c>
      <c r="B4548" t="s">
        <v>27786</v>
      </c>
      <c r="C4548" t="s">
        <v>27787</v>
      </c>
      <c r="D4548" s="4">
        <v>45792.36954861111</v>
      </c>
      <c r="E4548" s="4">
        <v>45794.708333333336</v>
      </c>
      <c r="F4548" s="4">
        <v>45794.725694444445</v>
      </c>
      <c r="G4548" s="4"/>
      <c r="H4548" t="s">
        <v>3155</v>
      </c>
      <c r="I4548" t="s">
        <v>3175</v>
      </c>
      <c r="J4548">
        <v>0</v>
      </c>
      <c r="K4548" t="s">
        <v>3157</v>
      </c>
      <c r="L4548" t="s">
        <v>3593</v>
      </c>
      <c r="M4548" t="s">
        <v>549</v>
      </c>
      <c r="N4548" t="s">
        <v>550</v>
      </c>
      <c r="O4548" t="s">
        <v>136</v>
      </c>
      <c r="P4548" t="s">
        <v>143</v>
      </c>
      <c r="Q4548" t="s">
        <v>297</v>
      </c>
    </row>
    <row r="4549" spans="1:17">
      <c r="A4549" t="s">
        <v>27788</v>
      </c>
      <c r="B4549" t="s">
        <v>27789</v>
      </c>
      <c r="C4549" t="s">
        <v>27790</v>
      </c>
      <c r="D4549" s="4">
        <v>45792.367835648147</v>
      </c>
      <c r="E4549" s="4">
        <v>45792.875</v>
      </c>
      <c r="F4549" s="4">
        <v>45792.913194444445</v>
      </c>
      <c r="G4549" s="4">
        <v>45792.866006944445</v>
      </c>
      <c r="H4549" t="s">
        <v>3155</v>
      </c>
      <c r="I4549" t="s">
        <v>3156</v>
      </c>
      <c r="J4549">
        <v>0</v>
      </c>
      <c r="K4549" t="s">
        <v>3194</v>
      </c>
      <c r="L4549" t="s">
        <v>3564</v>
      </c>
      <c r="M4549" t="s">
        <v>549</v>
      </c>
      <c r="N4549" t="s">
        <v>550</v>
      </c>
      <c r="O4549" t="s">
        <v>136</v>
      </c>
      <c r="P4549" t="s">
        <v>147</v>
      </c>
      <c r="Q4549" t="s">
        <v>21124</v>
      </c>
    </row>
    <row r="4550" spans="1:17">
      <c r="A4550" t="s">
        <v>12030</v>
      </c>
      <c r="B4550" t="s">
        <v>12031</v>
      </c>
      <c r="C4550" t="s">
        <v>27791</v>
      </c>
      <c r="D4550" s="4">
        <v>45792.367569444446</v>
      </c>
      <c r="E4550" s="4">
        <v>45793.3125</v>
      </c>
      <c r="F4550" s="4">
        <v>45793.329861111109</v>
      </c>
      <c r="G4550" s="4">
        <v>45793.312604166669</v>
      </c>
      <c r="H4550" t="s">
        <v>3155</v>
      </c>
      <c r="I4550" t="s">
        <v>3222</v>
      </c>
      <c r="J4550">
        <v>1</v>
      </c>
      <c r="K4550" t="s">
        <v>3223</v>
      </c>
      <c r="L4550" t="s">
        <v>3564</v>
      </c>
      <c r="M4550" t="s">
        <v>549</v>
      </c>
      <c r="N4550" t="s">
        <v>550</v>
      </c>
      <c r="O4550" t="s">
        <v>616</v>
      </c>
      <c r="P4550" t="s">
        <v>314</v>
      </c>
      <c r="Q4550" t="s">
        <v>322</v>
      </c>
    </row>
    <row r="4551" spans="1:17">
      <c r="A4551" t="s">
        <v>27792</v>
      </c>
      <c r="B4551" t="s">
        <v>27793</v>
      </c>
      <c r="C4551" t="s">
        <v>27794</v>
      </c>
      <c r="D4551" s="4">
        <v>45792.364814814813</v>
      </c>
      <c r="E4551" s="4">
        <v>45794.4375</v>
      </c>
      <c r="F4551" s="4">
        <v>45794.454861111109</v>
      </c>
      <c r="G4551" s="4">
        <v>45794.434004629627</v>
      </c>
      <c r="H4551" t="s">
        <v>3155</v>
      </c>
      <c r="I4551" t="s">
        <v>3175</v>
      </c>
      <c r="J4551">
        <v>1001</v>
      </c>
      <c r="K4551" t="s">
        <v>3194</v>
      </c>
      <c r="L4551" t="s">
        <v>3564</v>
      </c>
      <c r="M4551" t="s">
        <v>549</v>
      </c>
      <c r="N4551" t="s">
        <v>550</v>
      </c>
      <c r="O4551" t="s">
        <v>551</v>
      </c>
      <c r="P4551" t="s">
        <v>149</v>
      </c>
      <c r="Q4551" t="s">
        <v>200</v>
      </c>
    </row>
    <row r="4552" spans="1:17">
      <c r="A4552" t="s">
        <v>27795</v>
      </c>
      <c r="B4552" t="s">
        <v>27796</v>
      </c>
      <c r="C4552" t="s">
        <v>27797</v>
      </c>
      <c r="D4552" s="4">
        <v>45792.363206018519</v>
      </c>
      <c r="E4552" s="4">
        <v>45793.708333333336</v>
      </c>
      <c r="F4552" s="4">
        <v>45793.746527777781</v>
      </c>
      <c r="G4552" s="4"/>
      <c r="H4552" t="s">
        <v>3155</v>
      </c>
      <c r="I4552" t="s">
        <v>3156</v>
      </c>
      <c r="J4552">
        <v>0</v>
      </c>
      <c r="K4552" t="s">
        <v>3157</v>
      </c>
      <c r="L4552" t="s">
        <v>3245</v>
      </c>
      <c r="M4552" t="s">
        <v>549</v>
      </c>
      <c r="N4552" t="s">
        <v>550</v>
      </c>
      <c r="O4552" t="s">
        <v>616</v>
      </c>
      <c r="P4552" t="s">
        <v>314</v>
      </c>
      <c r="Q4552" t="s">
        <v>322</v>
      </c>
    </row>
    <row r="4553" spans="1:17">
      <c r="A4553" t="s">
        <v>27798</v>
      </c>
      <c r="B4553" t="s">
        <v>27799</v>
      </c>
      <c r="C4553" t="s">
        <v>27800</v>
      </c>
      <c r="D4553" s="4">
        <v>45792.362222222226</v>
      </c>
      <c r="E4553" s="4">
        <v>45798.208333333336</v>
      </c>
      <c r="F4553" s="4">
        <v>45798.225694444445</v>
      </c>
      <c r="G4553" s="4">
        <v>45798.210868055554</v>
      </c>
      <c r="H4553" t="s">
        <v>3155</v>
      </c>
      <c r="I4553" t="s">
        <v>3171</v>
      </c>
      <c r="J4553">
        <v>1001</v>
      </c>
      <c r="K4553" t="s">
        <v>3157</v>
      </c>
      <c r="L4553" t="s">
        <v>3564</v>
      </c>
      <c r="M4553" t="s">
        <v>549</v>
      </c>
      <c r="N4553" t="s">
        <v>550</v>
      </c>
      <c r="O4553" t="s">
        <v>551</v>
      </c>
      <c r="P4553" t="s">
        <v>145</v>
      </c>
      <c r="Q4553" t="s">
        <v>219</v>
      </c>
    </row>
    <row r="4554" spans="1:17">
      <c r="A4554" t="s">
        <v>27633</v>
      </c>
      <c r="B4554" t="s">
        <v>27634</v>
      </c>
      <c r="C4554" t="s">
        <v>27801</v>
      </c>
      <c r="D4554" s="4">
        <v>45792.360150462962</v>
      </c>
      <c r="E4554" s="4">
        <v>45793.333333333336</v>
      </c>
      <c r="F4554" s="4">
        <v>45793.371527777781</v>
      </c>
      <c r="G4554" s="4"/>
      <c r="H4554" t="s">
        <v>3155</v>
      </c>
      <c r="I4554" t="s">
        <v>3240</v>
      </c>
      <c r="J4554">
        <v>0</v>
      </c>
      <c r="K4554" t="s">
        <v>3157</v>
      </c>
      <c r="L4554" t="s">
        <v>3245</v>
      </c>
      <c r="M4554" t="s">
        <v>549</v>
      </c>
      <c r="N4554" t="s">
        <v>550</v>
      </c>
      <c r="O4554" t="s">
        <v>136</v>
      </c>
      <c r="P4554" t="s">
        <v>147</v>
      </c>
      <c r="Q4554" t="s">
        <v>259</v>
      </c>
    </row>
    <row r="4555" spans="1:17">
      <c r="A4555" t="s">
        <v>27279</v>
      </c>
      <c r="B4555" t="s">
        <v>27280</v>
      </c>
      <c r="C4555" t="s">
        <v>27802</v>
      </c>
      <c r="D4555" s="4">
        <v>45792.357372685183</v>
      </c>
      <c r="E4555" s="4">
        <v>45795.708333333336</v>
      </c>
      <c r="F4555" s="4">
        <v>45795.725694444445</v>
      </c>
      <c r="G4555" s="4"/>
      <c r="H4555" t="s">
        <v>3155</v>
      </c>
      <c r="I4555" t="s">
        <v>3171</v>
      </c>
      <c r="J4555">
        <v>1001</v>
      </c>
      <c r="K4555" t="s">
        <v>3157</v>
      </c>
      <c r="L4555" t="s">
        <v>3245</v>
      </c>
      <c r="M4555" t="s">
        <v>549</v>
      </c>
      <c r="N4555" t="s">
        <v>550</v>
      </c>
      <c r="O4555" t="s">
        <v>551</v>
      </c>
      <c r="P4555" t="s">
        <v>141</v>
      </c>
      <c r="Q4555" t="s">
        <v>231</v>
      </c>
    </row>
    <row r="4556" spans="1:17">
      <c r="A4556" t="s">
        <v>27803</v>
      </c>
      <c r="B4556" t="s">
        <v>27804</v>
      </c>
      <c r="C4556" t="s">
        <v>27805</v>
      </c>
      <c r="D4556" s="4">
        <v>45792.355486111112</v>
      </c>
      <c r="E4556" s="4">
        <v>45794.291666666664</v>
      </c>
      <c r="F4556" s="4">
        <v>45794.329861111109</v>
      </c>
      <c r="G4556" s="4">
        <v>45794.290520833332</v>
      </c>
      <c r="H4556" t="s">
        <v>3155</v>
      </c>
      <c r="I4556" t="s">
        <v>3240</v>
      </c>
      <c r="J4556">
        <v>0</v>
      </c>
      <c r="K4556" t="s">
        <v>3157</v>
      </c>
      <c r="L4556" t="s">
        <v>3564</v>
      </c>
      <c r="M4556" t="s">
        <v>549</v>
      </c>
      <c r="N4556" t="s">
        <v>559</v>
      </c>
      <c r="O4556" t="s">
        <v>469</v>
      </c>
      <c r="P4556" t="s">
        <v>189</v>
      </c>
      <c r="Q4556" t="s">
        <v>190</v>
      </c>
    </row>
    <row r="4557" spans="1:17">
      <c r="A4557" t="s">
        <v>27806</v>
      </c>
      <c r="B4557" t="s">
        <v>27807</v>
      </c>
      <c r="C4557" t="s">
        <v>27808</v>
      </c>
      <c r="D4557" s="4">
        <v>45792.350057870368</v>
      </c>
      <c r="E4557" s="4">
        <v>45806.270833333336</v>
      </c>
      <c r="F4557" s="4">
        <v>45806.309027777781</v>
      </c>
      <c r="G4557" s="4"/>
      <c r="H4557" t="s">
        <v>3155</v>
      </c>
      <c r="I4557" t="s">
        <v>3209</v>
      </c>
      <c r="J4557">
        <v>0</v>
      </c>
      <c r="K4557" t="s">
        <v>3227</v>
      </c>
      <c r="L4557" t="s">
        <v>3593</v>
      </c>
      <c r="M4557" t="s">
        <v>549</v>
      </c>
      <c r="N4557" t="s">
        <v>550</v>
      </c>
      <c r="O4557" t="s">
        <v>616</v>
      </c>
      <c r="P4557" t="s">
        <v>626</v>
      </c>
      <c r="Q4557" t="s">
        <v>3366</v>
      </c>
    </row>
    <row r="4558" spans="1:17">
      <c r="A4558" t="s">
        <v>27661</v>
      </c>
      <c r="B4558" t="s">
        <v>27662</v>
      </c>
      <c r="C4558" t="s">
        <v>27809</v>
      </c>
      <c r="D4558" s="4">
        <v>45792.34983796296</v>
      </c>
      <c r="E4558" s="4">
        <v>45793.25</v>
      </c>
      <c r="F4558" s="4">
        <v>45793.267361111109</v>
      </c>
      <c r="G4558" s="4"/>
      <c r="H4558" t="s">
        <v>3155</v>
      </c>
      <c r="I4558" t="s">
        <v>3184</v>
      </c>
      <c r="J4558">
        <v>0</v>
      </c>
      <c r="K4558" t="s">
        <v>3157</v>
      </c>
      <c r="L4558" t="s">
        <v>3245</v>
      </c>
      <c r="M4558" t="s">
        <v>549</v>
      </c>
      <c r="N4558" t="s">
        <v>550</v>
      </c>
      <c r="O4558" t="s">
        <v>616</v>
      </c>
      <c r="P4558" t="s">
        <v>314</v>
      </c>
      <c r="Q4558" t="s">
        <v>316</v>
      </c>
    </row>
    <row r="4559" spans="1:17">
      <c r="A4559" t="s">
        <v>22920</v>
      </c>
      <c r="B4559" t="s">
        <v>22921</v>
      </c>
      <c r="C4559" t="s">
        <v>27810</v>
      </c>
      <c r="D4559" s="4">
        <v>45792.346099537041</v>
      </c>
      <c r="E4559" s="4">
        <v>45798.416666666664</v>
      </c>
      <c r="F4559" s="4">
        <v>45798.434027777781</v>
      </c>
      <c r="G4559" s="4"/>
      <c r="H4559" t="s">
        <v>3155</v>
      </c>
      <c r="I4559" t="s">
        <v>3171</v>
      </c>
      <c r="J4559">
        <v>1001</v>
      </c>
      <c r="K4559" t="s">
        <v>3157</v>
      </c>
      <c r="L4559" t="s">
        <v>3593</v>
      </c>
      <c r="M4559" t="s">
        <v>549</v>
      </c>
      <c r="N4559" t="s">
        <v>550</v>
      </c>
      <c r="O4559" t="s">
        <v>616</v>
      </c>
      <c r="P4559" t="s">
        <v>626</v>
      </c>
      <c r="Q4559" t="s">
        <v>3366</v>
      </c>
    </row>
    <row r="4560" spans="1:17">
      <c r="A4560" t="s">
        <v>3388</v>
      </c>
      <c r="B4560" t="s">
        <v>3389</v>
      </c>
      <c r="C4560" t="s">
        <v>27811</v>
      </c>
      <c r="D4560" s="4">
        <v>45792.344224537039</v>
      </c>
      <c r="E4560" s="4">
        <v>45793.4375</v>
      </c>
      <c r="F4560" s="4">
        <v>45793.454861111109</v>
      </c>
      <c r="G4560" s="4"/>
      <c r="H4560" t="s">
        <v>3155</v>
      </c>
      <c r="I4560" t="s">
        <v>3402</v>
      </c>
      <c r="J4560">
        <v>0</v>
      </c>
      <c r="K4560" t="s">
        <v>3403</v>
      </c>
      <c r="L4560" t="s">
        <v>3593</v>
      </c>
      <c r="M4560" t="s">
        <v>549</v>
      </c>
      <c r="N4560" t="s">
        <v>550</v>
      </c>
      <c r="O4560" t="s">
        <v>551</v>
      </c>
      <c r="P4560" t="s">
        <v>145</v>
      </c>
      <c r="Q4560" t="s">
        <v>215</v>
      </c>
    </row>
    <row r="4561" spans="1:17">
      <c r="A4561" t="s">
        <v>3388</v>
      </c>
      <c r="B4561" t="s">
        <v>3389</v>
      </c>
      <c r="C4561" t="s">
        <v>27812</v>
      </c>
      <c r="D4561" s="4">
        <v>45792.343611111108</v>
      </c>
      <c r="E4561" s="4">
        <v>45793.4375</v>
      </c>
      <c r="F4561" s="4">
        <v>45793.454861111109</v>
      </c>
      <c r="G4561" s="4"/>
      <c r="H4561" t="s">
        <v>3155</v>
      </c>
      <c r="I4561" t="s">
        <v>3222</v>
      </c>
      <c r="J4561">
        <v>1</v>
      </c>
      <c r="K4561" t="s">
        <v>3223</v>
      </c>
      <c r="L4561" t="s">
        <v>3245</v>
      </c>
      <c r="M4561" t="s">
        <v>549</v>
      </c>
      <c r="N4561" t="s">
        <v>550</v>
      </c>
      <c r="O4561" t="s">
        <v>551</v>
      </c>
      <c r="P4561" t="s">
        <v>145</v>
      </c>
      <c r="Q4561" t="s">
        <v>215</v>
      </c>
    </row>
    <row r="4562" spans="1:17">
      <c r="A4562" t="s">
        <v>27813</v>
      </c>
      <c r="B4562" t="s">
        <v>27814</v>
      </c>
      <c r="C4562" t="s">
        <v>27815</v>
      </c>
      <c r="D4562" s="4">
        <v>45792.343472222223</v>
      </c>
      <c r="E4562" s="4">
        <v>45794.291666666664</v>
      </c>
      <c r="F4562" s="4">
        <v>45794.329861111109</v>
      </c>
      <c r="G4562" s="4"/>
      <c r="H4562" t="s">
        <v>3155</v>
      </c>
      <c r="I4562" t="s">
        <v>3240</v>
      </c>
      <c r="J4562">
        <v>1001</v>
      </c>
      <c r="K4562" t="s">
        <v>3157</v>
      </c>
      <c r="L4562" t="s">
        <v>3593</v>
      </c>
      <c r="M4562" t="s">
        <v>549</v>
      </c>
      <c r="N4562" t="s">
        <v>550</v>
      </c>
      <c r="O4562" t="s">
        <v>136</v>
      </c>
      <c r="P4562" t="s">
        <v>147</v>
      </c>
      <c r="Q4562" t="s">
        <v>258</v>
      </c>
    </row>
    <row r="4563" spans="1:17">
      <c r="A4563" t="s">
        <v>12412</v>
      </c>
      <c r="B4563" t="s">
        <v>12413</v>
      </c>
      <c r="C4563" t="s">
        <v>27816</v>
      </c>
      <c r="D4563" s="4">
        <v>45792.343090277776</v>
      </c>
      <c r="E4563" s="4">
        <v>45793.25</v>
      </c>
      <c r="F4563" s="4">
        <v>45793.267361111109</v>
      </c>
      <c r="G4563" s="4">
        <v>45793.242314814815</v>
      </c>
      <c r="H4563" t="s">
        <v>3155</v>
      </c>
      <c r="I4563" t="s">
        <v>3171</v>
      </c>
      <c r="J4563">
        <v>1001</v>
      </c>
      <c r="K4563" t="s">
        <v>3157</v>
      </c>
      <c r="L4563" t="s">
        <v>3564</v>
      </c>
      <c r="M4563" t="s">
        <v>549</v>
      </c>
      <c r="N4563" t="s">
        <v>550</v>
      </c>
      <c r="O4563" t="s">
        <v>616</v>
      </c>
      <c r="P4563" t="s">
        <v>314</v>
      </c>
      <c r="Q4563" t="s">
        <v>322</v>
      </c>
    </row>
    <row r="4564" spans="1:17">
      <c r="A4564" t="s">
        <v>27817</v>
      </c>
      <c r="B4564" t="s">
        <v>27818</v>
      </c>
      <c r="C4564" t="s">
        <v>27819</v>
      </c>
      <c r="D4564" s="4">
        <v>45792.34175925926</v>
      </c>
      <c r="E4564" s="4">
        <v>45795.375</v>
      </c>
      <c r="F4564" s="4">
        <v>45795.392361111109</v>
      </c>
      <c r="G4564" s="4">
        <v>45795.37</v>
      </c>
      <c r="H4564" t="s">
        <v>3155</v>
      </c>
      <c r="I4564" t="s">
        <v>3184</v>
      </c>
      <c r="J4564">
        <v>1001</v>
      </c>
      <c r="K4564" t="s">
        <v>3157</v>
      </c>
      <c r="L4564" t="s">
        <v>3564</v>
      </c>
      <c r="M4564" t="s">
        <v>549</v>
      </c>
      <c r="N4564" t="s">
        <v>559</v>
      </c>
      <c r="O4564" t="s">
        <v>469</v>
      </c>
      <c r="P4564" t="s">
        <v>189</v>
      </c>
      <c r="Q4564" t="s">
        <v>191</v>
      </c>
    </row>
    <row r="4565" spans="1:17">
      <c r="A4565" t="s">
        <v>12412</v>
      </c>
      <c r="B4565" t="s">
        <v>12413</v>
      </c>
      <c r="C4565" t="s">
        <v>27820</v>
      </c>
      <c r="D4565" s="4">
        <v>45792.341377314813</v>
      </c>
      <c r="E4565" s="4">
        <v>45793.25</v>
      </c>
      <c r="F4565" s="4">
        <v>45793.267361111109</v>
      </c>
      <c r="G4565" s="4"/>
      <c r="H4565" t="s">
        <v>3155</v>
      </c>
      <c r="I4565" t="s">
        <v>3171</v>
      </c>
      <c r="J4565">
        <v>1001</v>
      </c>
      <c r="K4565" t="s">
        <v>3157</v>
      </c>
      <c r="L4565" t="s">
        <v>3245</v>
      </c>
      <c r="M4565" t="s">
        <v>549</v>
      </c>
      <c r="N4565" t="s">
        <v>550</v>
      </c>
      <c r="O4565" t="s">
        <v>616</v>
      </c>
      <c r="P4565" t="s">
        <v>314</v>
      </c>
      <c r="Q4565" t="s">
        <v>322</v>
      </c>
    </row>
    <row r="4566" spans="1:17">
      <c r="A4566" t="s">
        <v>27821</v>
      </c>
      <c r="B4566" t="s">
        <v>27822</v>
      </c>
      <c r="C4566" t="s">
        <v>27823</v>
      </c>
      <c r="D4566" s="4">
        <v>45792.340995370374</v>
      </c>
      <c r="E4566" s="4">
        <v>45793.583333333336</v>
      </c>
      <c r="F4566" s="4">
        <v>45793.600694444445</v>
      </c>
      <c r="G4566" s="4">
        <v>45793.584282407406</v>
      </c>
      <c r="H4566" t="s">
        <v>3155</v>
      </c>
      <c r="I4566" t="s">
        <v>3280</v>
      </c>
      <c r="J4566">
        <v>0</v>
      </c>
      <c r="K4566" t="s">
        <v>3179</v>
      </c>
      <c r="L4566" t="s">
        <v>3564</v>
      </c>
      <c r="M4566" t="s">
        <v>549</v>
      </c>
      <c r="N4566" t="s">
        <v>550</v>
      </c>
      <c r="O4566" t="s">
        <v>1923</v>
      </c>
      <c r="P4566" t="s">
        <v>1924</v>
      </c>
      <c r="Q4566" t="s">
        <v>3164</v>
      </c>
    </row>
    <row r="4567" spans="1:17">
      <c r="A4567" t="s">
        <v>26142</v>
      </c>
      <c r="B4567" t="s">
        <v>26143</v>
      </c>
      <c r="C4567" t="s">
        <v>27824</v>
      </c>
      <c r="D4567" s="4">
        <v>45792.33761574074</v>
      </c>
      <c r="E4567" s="4">
        <v>45795.104166666664</v>
      </c>
      <c r="F4567" s="4">
        <v>45795.121527777781</v>
      </c>
      <c r="G4567" s="4"/>
      <c r="H4567" t="s">
        <v>3155</v>
      </c>
      <c r="I4567" t="s">
        <v>3184</v>
      </c>
      <c r="J4567">
        <v>1002</v>
      </c>
      <c r="K4567" t="s">
        <v>3157</v>
      </c>
      <c r="L4567" t="s">
        <v>3245</v>
      </c>
      <c r="M4567" t="s">
        <v>549</v>
      </c>
      <c r="N4567" t="s">
        <v>550</v>
      </c>
      <c r="O4567" t="s">
        <v>551</v>
      </c>
      <c r="P4567" t="s">
        <v>242</v>
      </c>
      <c r="Q4567" t="s">
        <v>245</v>
      </c>
    </row>
    <row r="4568" spans="1:17">
      <c r="A4568" t="s">
        <v>27825</v>
      </c>
      <c r="B4568" t="s">
        <v>27826</v>
      </c>
      <c r="C4568" t="s">
        <v>27827</v>
      </c>
      <c r="D4568" s="4">
        <v>45792.319097222222</v>
      </c>
      <c r="E4568" s="4">
        <v>45792.791666666664</v>
      </c>
      <c r="F4568" s="4">
        <v>45792.809027777781</v>
      </c>
      <c r="G4568" s="4"/>
      <c r="H4568" t="s">
        <v>3155</v>
      </c>
      <c r="I4568" t="s">
        <v>3184</v>
      </c>
      <c r="J4568">
        <v>0</v>
      </c>
      <c r="K4568" t="s">
        <v>3157</v>
      </c>
      <c r="L4568" t="s">
        <v>3593</v>
      </c>
      <c r="M4568" t="s">
        <v>549</v>
      </c>
      <c r="N4568" t="s">
        <v>550</v>
      </c>
      <c r="O4568" t="s">
        <v>616</v>
      </c>
      <c r="P4568" t="s">
        <v>314</v>
      </c>
      <c r="Q4568" t="s">
        <v>318</v>
      </c>
    </row>
    <row r="4569" spans="1:17">
      <c r="A4569" t="s">
        <v>27828</v>
      </c>
      <c r="B4569" t="s">
        <v>27829</v>
      </c>
      <c r="C4569" t="s">
        <v>27830</v>
      </c>
      <c r="D4569" s="4">
        <v>45792.314768518518</v>
      </c>
      <c r="E4569" s="4">
        <v>45794.416666666664</v>
      </c>
      <c r="F4569" s="4">
        <v>45794.434027777781</v>
      </c>
      <c r="G4569" s="4">
        <v>45794.413043981483</v>
      </c>
      <c r="H4569" t="s">
        <v>3155</v>
      </c>
      <c r="I4569" t="s">
        <v>3184</v>
      </c>
      <c r="J4569">
        <v>0</v>
      </c>
      <c r="K4569" t="s">
        <v>3157</v>
      </c>
      <c r="L4569" t="s">
        <v>3564</v>
      </c>
      <c r="M4569" t="s">
        <v>549</v>
      </c>
      <c r="N4569" t="s">
        <v>550</v>
      </c>
      <c r="O4569" t="s">
        <v>616</v>
      </c>
      <c r="P4569" t="s">
        <v>314</v>
      </c>
      <c r="Q4569" t="s">
        <v>317</v>
      </c>
    </row>
    <row r="4570" spans="1:17">
      <c r="A4570" t="s">
        <v>27530</v>
      </c>
      <c r="B4570" t="s">
        <v>27531</v>
      </c>
      <c r="C4570" t="s">
        <v>27831</v>
      </c>
      <c r="D4570" s="4">
        <v>45792.314710648148</v>
      </c>
      <c r="E4570" s="4">
        <v>45793.604166666664</v>
      </c>
      <c r="F4570" s="4">
        <v>45793.621527777781</v>
      </c>
      <c r="G4570" s="4"/>
      <c r="H4570" t="s">
        <v>3155</v>
      </c>
      <c r="I4570" t="s">
        <v>3171</v>
      </c>
      <c r="J4570">
        <v>0</v>
      </c>
      <c r="K4570" t="s">
        <v>3157</v>
      </c>
      <c r="L4570" t="s">
        <v>3245</v>
      </c>
      <c r="M4570" t="s">
        <v>549</v>
      </c>
      <c r="N4570" t="s">
        <v>550</v>
      </c>
      <c r="O4570" t="s">
        <v>551</v>
      </c>
      <c r="P4570" t="s">
        <v>242</v>
      </c>
      <c r="Q4570" t="s">
        <v>248</v>
      </c>
    </row>
    <row r="4571" spans="1:17">
      <c r="A4571" t="s">
        <v>11406</v>
      </c>
      <c r="B4571" t="s">
        <v>11407</v>
      </c>
      <c r="C4571" t="s">
        <v>27832</v>
      </c>
      <c r="D4571" s="4">
        <v>45792.310324074075</v>
      </c>
      <c r="E4571" s="4">
        <v>45798.791666666664</v>
      </c>
      <c r="F4571" s="4">
        <v>45798.809027777781</v>
      </c>
      <c r="G4571" s="4"/>
      <c r="H4571" t="s">
        <v>3155</v>
      </c>
      <c r="I4571" t="s">
        <v>3162</v>
      </c>
      <c r="J4571">
        <v>0</v>
      </c>
      <c r="K4571" t="s">
        <v>3252</v>
      </c>
      <c r="L4571" t="s">
        <v>3593</v>
      </c>
      <c r="M4571" t="s">
        <v>549</v>
      </c>
      <c r="N4571" t="s">
        <v>550</v>
      </c>
      <c r="O4571" t="s">
        <v>1923</v>
      </c>
      <c r="P4571" t="s">
        <v>1924</v>
      </c>
      <c r="Q4571" t="s">
        <v>3164</v>
      </c>
    </row>
    <row r="4572" spans="1:17">
      <c r="A4572" t="s">
        <v>27003</v>
      </c>
      <c r="B4572" t="s">
        <v>27004</v>
      </c>
      <c r="C4572" t="s">
        <v>27833</v>
      </c>
      <c r="D4572" s="4">
        <v>45792.306168981479</v>
      </c>
      <c r="E4572" s="4">
        <v>45793.25</v>
      </c>
      <c r="F4572" s="4">
        <v>45793.267361111109</v>
      </c>
      <c r="G4572" s="4"/>
      <c r="H4572" t="s">
        <v>3155</v>
      </c>
      <c r="I4572" t="s">
        <v>3280</v>
      </c>
      <c r="J4572">
        <v>0</v>
      </c>
      <c r="K4572" t="s">
        <v>3163</v>
      </c>
      <c r="L4572" t="s">
        <v>3593</v>
      </c>
      <c r="M4572" t="s">
        <v>549</v>
      </c>
      <c r="N4572" t="s">
        <v>550</v>
      </c>
      <c r="O4572" t="s">
        <v>1923</v>
      </c>
      <c r="P4572" t="s">
        <v>1924</v>
      </c>
      <c r="Q4572" t="s">
        <v>3164</v>
      </c>
    </row>
    <row r="4573" spans="1:17">
      <c r="A4573" t="s">
        <v>27683</v>
      </c>
      <c r="B4573" t="s">
        <v>27684</v>
      </c>
      <c r="C4573" t="s">
        <v>27834</v>
      </c>
      <c r="D4573" s="4">
        <v>45792.300046296295</v>
      </c>
      <c r="E4573" s="4">
        <v>45793.375</v>
      </c>
      <c r="F4573" s="4">
        <v>45793.392361111109</v>
      </c>
      <c r="G4573" s="4"/>
      <c r="H4573" t="s">
        <v>3155</v>
      </c>
      <c r="I4573" t="s">
        <v>3512</v>
      </c>
      <c r="J4573">
        <v>1</v>
      </c>
      <c r="K4573" t="s">
        <v>3157</v>
      </c>
      <c r="L4573" t="s">
        <v>3245</v>
      </c>
      <c r="M4573" t="s">
        <v>549</v>
      </c>
      <c r="N4573" t="s">
        <v>550</v>
      </c>
      <c r="O4573" t="s">
        <v>616</v>
      </c>
      <c r="P4573" t="s">
        <v>314</v>
      </c>
      <c r="Q4573" t="s">
        <v>315</v>
      </c>
    </row>
    <row r="4574" spans="1:17">
      <c r="A4574" t="s">
        <v>12058</v>
      </c>
      <c r="B4574" t="s">
        <v>12059</v>
      </c>
      <c r="C4574" t="s">
        <v>27835</v>
      </c>
      <c r="D4574" s="4">
        <v>45792.298206018517</v>
      </c>
      <c r="E4574" s="4">
        <v>45795.291666666664</v>
      </c>
      <c r="F4574" s="4">
        <v>45795.309027777781</v>
      </c>
      <c r="G4574" s="4"/>
      <c r="H4574" t="s">
        <v>3155</v>
      </c>
      <c r="I4574" t="s">
        <v>3171</v>
      </c>
      <c r="J4574">
        <v>1001</v>
      </c>
      <c r="K4574" t="s">
        <v>3157</v>
      </c>
      <c r="L4574" t="s">
        <v>3245</v>
      </c>
      <c r="M4574" t="s">
        <v>549</v>
      </c>
      <c r="N4574" t="s">
        <v>559</v>
      </c>
      <c r="O4574" t="s">
        <v>469</v>
      </c>
      <c r="P4574" t="s">
        <v>180</v>
      </c>
      <c r="Q4574" t="s">
        <v>182</v>
      </c>
    </row>
    <row r="4575" spans="1:17">
      <c r="A4575" t="s">
        <v>27836</v>
      </c>
      <c r="B4575" t="s">
        <v>27837</v>
      </c>
      <c r="C4575" t="s">
        <v>27838</v>
      </c>
      <c r="D4575" s="4">
        <v>45792.296782407408</v>
      </c>
      <c r="E4575" s="4">
        <v>45795.375</v>
      </c>
      <c r="F4575" s="4">
        <v>45795.413194444445</v>
      </c>
      <c r="G4575" s="4"/>
      <c r="H4575" t="s">
        <v>3155</v>
      </c>
      <c r="I4575" t="s">
        <v>3240</v>
      </c>
      <c r="J4575">
        <v>0</v>
      </c>
      <c r="K4575" t="s">
        <v>3157</v>
      </c>
      <c r="L4575" t="s">
        <v>3245</v>
      </c>
      <c r="M4575" t="s">
        <v>549</v>
      </c>
      <c r="N4575" t="s">
        <v>559</v>
      </c>
      <c r="O4575" t="s">
        <v>469</v>
      </c>
      <c r="P4575" t="s">
        <v>189</v>
      </c>
      <c r="Q4575" t="s">
        <v>190</v>
      </c>
    </row>
    <row r="4576" spans="1:17">
      <c r="A4576" t="s">
        <v>10432</v>
      </c>
      <c r="B4576" t="s">
        <v>10433</v>
      </c>
      <c r="C4576" t="s">
        <v>27839</v>
      </c>
      <c r="D4576" s="4">
        <v>45792.293842592589</v>
      </c>
      <c r="E4576" s="4">
        <v>45795.333333333336</v>
      </c>
      <c r="F4576" s="4">
        <v>45795.371527777781</v>
      </c>
      <c r="G4576" s="4"/>
      <c r="H4576" t="s">
        <v>3155</v>
      </c>
      <c r="I4576" t="s">
        <v>3464</v>
      </c>
      <c r="J4576">
        <v>1</v>
      </c>
      <c r="K4576" t="s">
        <v>3223</v>
      </c>
      <c r="L4576" t="s">
        <v>3245</v>
      </c>
      <c r="M4576" t="s">
        <v>549</v>
      </c>
      <c r="N4576" t="s">
        <v>550</v>
      </c>
      <c r="O4576" t="s">
        <v>551</v>
      </c>
      <c r="P4576" t="s">
        <v>149</v>
      </c>
      <c r="Q4576" t="s">
        <v>202</v>
      </c>
    </row>
    <row r="4577" spans="1:17">
      <c r="A4577" t="s">
        <v>5185</v>
      </c>
      <c r="B4577" t="s">
        <v>5186</v>
      </c>
      <c r="C4577" t="s">
        <v>27840</v>
      </c>
      <c r="D4577" s="4">
        <v>45792.289733796293</v>
      </c>
      <c r="E4577" s="4">
        <v>45793.625</v>
      </c>
      <c r="F4577" s="4">
        <v>45793.642361111109</v>
      </c>
      <c r="G4577" s="4"/>
      <c r="H4577" t="s">
        <v>3155</v>
      </c>
      <c r="I4577" t="s">
        <v>3162</v>
      </c>
      <c r="J4577">
        <v>0</v>
      </c>
      <c r="K4577" t="s">
        <v>3179</v>
      </c>
      <c r="L4577" t="s">
        <v>3245</v>
      </c>
      <c r="M4577" t="s">
        <v>549</v>
      </c>
      <c r="N4577" t="s">
        <v>550</v>
      </c>
      <c r="O4577" t="s">
        <v>1923</v>
      </c>
      <c r="P4577" t="s">
        <v>1924</v>
      </c>
      <c r="Q4577" t="s">
        <v>3199</v>
      </c>
    </row>
    <row r="4578" spans="1:17">
      <c r="A4578" t="s">
        <v>27240</v>
      </c>
      <c r="B4578" t="s">
        <v>27241</v>
      </c>
      <c r="C4578" t="s">
        <v>27841</v>
      </c>
      <c r="D4578" s="4">
        <v>45792.289675925924</v>
      </c>
      <c r="E4578" s="4">
        <v>45794.895833333336</v>
      </c>
      <c r="F4578" s="4">
        <v>45794.913194444445</v>
      </c>
      <c r="G4578" s="4"/>
      <c r="H4578" t="s">
        <v>3155</v>
      </c>
      <c r="I4578" t="s">
        <v>3222</v>
      </c>
      <c r="J4578">
        <v>1</v>
      </c>
      <c r="K4578" t="s">
        <v>3223</v>
      </c>
      <c r="L4578" t="s">
        <v>3245</v>
      </c>
      <c r="M4578" t="s">
        <v>549</v>
      </c>
      <c r="N4578" t="s">
        <v>550</v>
      </c>
      <c r="O4578" t="s">
        <v>551</v>
      </c>
      <c r="P4578" t="s">
        <v>149</v>
      </c>
      <c r="Q4578" t="s">
        <v>202</v>
      </c>
    </row>
    <row r="4579" spans="1:17">
      <c r="A4579" t="s">
        <v>27732</v>
      </c>
      <c r="B4579" t="s">
        <v>27733</v>
      </c>
      <c r="C4579" t="s">
        <v>27842</v>
      </c>
      <c r="D4579" s="4">
        <v>45792.286307870374</v>
      </c>
      <c r="E4579" s="4">
        <v>45795.291666666664</v>
      </c>
      <c r="F4579" s="4">
        <v>45795.309027777781</v>
      </c>
      <c r="G4579" s="4"/>
      <c r="H4579" t="s">
        <v>3155</v>
      </c>
      <c r="I4579" t="s">
        <v>3171</v>
      </c>
      <c r="J4579">
        <v>0</v>
      </c>
      <c r="K4579" t="s">
        <v>3157</v>
      </c>
      <c r="L4579" t="s">
        <v>3245</v>
      </c>
      <c r="M4579" t="s">
        <v>549</v>
      </c>
      <c r="N4579" t="s">
        <v>550</v>
      </c>
      <c r="O4579" t="s">
        <v>551</v>
      </c>
      <c r="P4579" t="s">
        <v>242</v>
      </c>
      <c r="Q4579" t="s">
        <v>243</v>
      </c>
    </row>
    <row r="4580" spans="1:17">
      <c r="A4580" t="s">
        <v>9785</v>
      </c>
      <c r="B4580" t="s">
        <v>9786</v>
      </c>
      <c r="C4580" t="s">
        <v>27843</v>
      </c>
      <c r="D4580" s="4">
        <v>45792.285011574073</v>
      </c>
      <c r="E4580" s="4">
        <v>45798.416666666664</v>
      </c>
      <c r="F4580" s="4">
        <v>45798.454861111109</v>
      </c>
      <c r="G4580" s="4"/>
      <c r="H4580" t="s">
        <v>3155</v>
      </c>
      <c r="I4580" t="s">
        <v>3240</v>
      </c>
      <c r="J4580">
        <v>1001</v>
      </c>
      <c r="K4580" t="s">
        <v>3194</v>
      </c>
      <c r="L4580" t="s">
        <v>3593</v>
      </c>
      <c r="M4580" t="s">
        <v>549</v>
      </c>
      <c r="N4580" t="s">
        <v>550</v>
      </c>
      <c r="O4580" t="s">
        <v>136</v>
      </c>
      <c r="P4580" t="s">
        <v>283</v>
      </c>
      <c r="Q4580" t="s">
        <v>285</v>
      </c>
    </row>
    <row r="4581" spans="1:17">
      <c r="A4581" t="s">
        <v>33313</v>
      </c>
      <c r="B4581" t="s">
        <v>33314</v>
      </c>
      <c r="C4581" t="s">
        <v>33315</v>
      </c>
      <c r="D4581" s="4">
        <v>45792.281331018516</v>
      </c>
      <c r="E4581" s="4">
        <v>45795.75</v>
      </c>
      <c r="F4581" s="4">
        <v>45795.788194444445</v>
      </c>
      <c r="G4581" s="4">
        <v>45795.752986111111</v>
      </c>
      <c r="H4581" t="s">
        <v>3155</v>
      </c>
      <c r="I4581" t="s">
        <v>3156</v>
      </c>
      <c r="J4581">
        <v>0</v>
      </c>
      <c r="K4581" t="s">
        <v>3157</v>
      </c>
      <c r="L4581" t="s">
        <v>3564</v>
      </c>
      <c r="M4581" t="s">
        <v>549</v>
      </c>
      <c r="N4581" t="s">
        <v>550</v>
      </c>
      <c r="O4581" t="s">
        <v>136</v>
      </c>
      <c r="P4581" t="s">
        <v>143</v>
      </c>
      <c r="Q4581" t="s">
        <v>311</v>
      </c>
    </row>
    <row r="4582" spans="1:17">
      <c r="A4582" t="s">
        <v>27844</v>
      </c>
      <c r="B4582" t="s">
        <v>27845</v>
      </c>
      <c r="C4582" t="s">
        <v>27846</v>
      </c>
      <c r="D4582" s="4">
        <v>45792.279513888891</v>
      </c>
      <c r="E4582" s="4">
        <v>45796.291666666664</v>
      </c>
      <c r="F4582" s="4">
        <v>45796.329861111109</v>
      </c>
      <c r="G4582" s="4"/>
      <c r="H4582" t="s">
        <v>3155</v>
      </c>
      <c r="I4582" t="s">
        <v>3240</v>
      </c>
      <c r="J4582">
        <v>0</v>
      </c>
      <c r="K4582" t="s">
        <v>3157</v>
      </c>
      <c r="L4582" t="s">
        <v>3245</v>
      </c>
      <c r="M4582" t="s">
        <v>549</v>
      </c>
      <c r="N4582" t="s">
        <v>559</v>
      </c>
      <c r="O4582" t="s">
        <v>469</v>
      </c>
      <c r="P4582" t="s">
        <v>180</v>
      </c>
      <c r="Q4582" t="s">
        <v>184</v>
      </c>
    </row>
    <row r="4583" spans="1:17">
      <c r="A4583" t="s">
        <v>5006</v>
      </c>
      <c r="B4583" t="s">
        <v>5007</v>
      </c>
      <c r="C4583" t="s">
        <v>27847</v>
      </c>
      <c r="D4583" s="4">
        <v>45792.276354166665</v>
      </c>
      <c r="E4583" s="4">
        <v>45797.270833333336</v>
      </c>
      <c r="F4583" s="4">
        <v>45797.288194444445</v>
      </c>
      <c r="G4583" s="4">
        <v>45797.267557870371</v>
      </c>
      <c r="H4583" t="s">
        <v>3155</v>
      </c>
      <c r="I4583" t="s">
        <v>3162</v>
      </c>
      <c r="J4583">
        <v>0</v>
      </c>
      <c r="K4583" t="s">
        <v>3163</v>
      </c>
      <c r="L4583" t="s">
        <v>3564</v>
      </c>
      <c r="M4583" t="s">
        <v>549</v>
      </c>
      <c r="N4583" t="s">
        <v>550</v>
      </c>
      <c r="O4583" t="s">
        <v>1923</v>
      </c>
      <c r="P4583" t="s">
        <v>1924</v>
      </c>
      <c r="Q4583" t="s">
        <v>3394</v>
      </c>
    </row>
    <row r="4584" spans="1:17">
      <c r="A4584" t="s">
        <v>12097</v>
      </c>
      <c r="B4584" t="s">
        <v>12098</v>
      </c>
      <c r="C4584" t="s">
        <v>27848</v>
      </c>
      <c r="D4584" s="4">
        <v>45792.271296296298</v>
      </c>
      <c r="E4584" s="4">
        <v>45794.291666666664</v>
      </c>
      <c r="F4584" s="4">
        <v>45794.329861111109</v>
      </c>
      <c r="G4584" s="4">
        <v>45794.285995370374</v>
      </c>
      <c r="H4584" t="s">
        <v>3155</v>
      </c>
      <c r="I4584" t="s">
        <v>3240</v>
      </c>
      <c r="J4584">
        <v>1001</v>
      </c>
      <c r="K4584" t="s">
        <v>3194</v>
      </c>
      <c r="L4584" t="s">
        <v>3564</v>
      </c>
      <c r="M4584" t="s">
        <v>549</v>
      </c>
      <c r="N4584" t="s">
        <v>559</v>
      </c>
      <c r="O4584" t="s">
        <v>469</v>
      </c>
      <c r="P4584" t="s">
        <v>189</v>
      </c>
      <c r="Q4584" t="s">
        <v>192</v>
      </c>
    </row>
    <row r="4585" spans="1:17">
      <c r="A4585" t="s">
        <v>3296</v>
      </c>
      <c r="B4585" t="s">
        <v>3297</v>
      </c>
      <c r="C4585" t="s">
        <v>27849</v>
      </c>
      <c r="D4585" s="4">
        <v>45792.270844907405</v>
      </c>
      <c r="E4585" s="4">
        <v>45793.291666666664</v>
      </c>
      <c r="F4585" s="4">
        <v>45793.309027777781</v>
      </c>
      <c r="G4585" s="4">
        <v>45793.297673611109</v>
      </c>
      <c r="H4585" t="s">
        <v>3155</v>
      </c>
      <c r="I4585" t="s">
        <v>3162</v>
      </c>
      <c r="J4585">
        <v>0</v>
      </c>
      <c r="K4585" t="s">
        <v>3379</v>
      </c>
      <c r="L4585" t="s">
        <v>3564</v>
      </c>
      <c r="M4585" t="s">
        <v>549</v>
      </c>
      <c r="N4585" t="s">
        <v>550</v>
      </c>
      <c r="O4585" t="s">
        <v>1923</v>
      </c>
      <c r="P4585" t="s">
        <v>1924</v>
      </c>
      <c r="Q4585" t="s">
        <v>3299</v>
      </c>
    </row>
    <row r="4586" spans="1:17">
      <c r="A4586" t="s">
        <v>27599</v>
      </c>
      <c r="B4586" t="s">
        <v>27600</v>
      </c>
      <c r="C4586" t="s">
        <v>27850</v>
      </c>
      <c r="D4586" s="4">
        <v>45792.267071759263</v>
      </c>
      <c r="E4586" s="4">
        <v>45793.75</v>
      </c>
      <c r="F4586" s="4">
        <v>45793.788194444445</v>
      </c>
      <c r="G4586" s="4"/>
      <c r="H4586" t="s">
        <v>3155</v>
      </c>
      <c r="I4586" t="s">
        <v>3156</v>
      </c>
      <c r="J4586">
        <v>0</v>
      </c>
      <c r="K4586" t="s">
        <v>3157</v>
      </c>
      <c r="L4586" t="s">
        <v>3245</v>
      </c>
      <c r="M4586" t="s">
        <v>549</v>
      </c>
      <c r="N4586" t="s">
        <v>559</v>
      </c>
      <c r="O4586" t="s">
        <v>469</v>
      </c>
      <c r="P4586" t="s">
        <v>189</v>
      </c>
      <c r="Q4586" t="s">
        <v>192</v>
      </c>
    </row>
    <row r="4587" spans="1:17">
      <c r="A4587" t="s">
        <v>27851</v>
      </c>
      <c r="B4587" t="s">
        <v>27852</v>
      </c>
      <c r="C4587" t="s">
        <v>27853</v>
      </c>
      <c r="D4587" s="4">
        <v>45792.263854166667</v>
      </c>
      <c r="E4587" s="4">
        <v>45792.833333333336</v>
      </c>
      <c r="F4587" s="4">
        <v>45792.850694444445</v>
      </c>
      <c r="G4587" s="4"/>
      <c r="H4587" t="s">
        <v>3155</v>
      </c>
      <c r="I4587" t="s">
        <v>3162</v>
      </c>
      <c r="J4587">
        <v>0</v>
      </c>
      <c r="K4587" t="s">
        <v>4074</v>
      </c>
      <c r="L4587" t="s">
        <v>3245</v>
      </c>
      <c r="M4587" t="s">
        <v>549</v>
      </c>
      <c r="N4587" t="s">
        <v>550</v>
      </c>
      <c r="O4587" t="s">
        <v>1923</v>
      </c>
      <c r="P4587" t="s">
        <v>1924</v>
      </c>
      <c r="Q4587" t="s">
        <v>3180</v>
      </c>
    </row>
    <row r="4588" spans="1:17">
      <c r="A4588" t="s">
        <v>10302</v>
      </c>
      <c r="B4588" t="s">
        <v>10303</v>
      </c>
      <c r="C4588" t="s">
        <v>27854</v>
      </c>
      <c r="D4588" s="4">
        <v>45792.263298611113</v>
      </c>
      <c r="E4588" s="4">
        <v>45794.333333333336</v>
      </c>
      <c r="F4588" s="4">
        <v>45794.350694444445</v>
      </c>
      <c r="G4588" s="4">
        <v>45794.333854166667</v>
      </c>
      <c r="H4588" t="s">
        <v>3155</v>
      </c>
      <c r="I4588" t="s">
        <v>3162</v>
      </c>
      <c r="J4588">
        <v>0</v>
      </c>
      <c r="K4588" t="s">
        <v>3379</v>
      </c>
      <c r="L4588" t="s">
        <v>3564</v>
      </c>
      <c r="M4588" t="s">
        <v>549</v>
      </c>
      <c r="N4588" t="s">
        <v>550</v>
      </c>
      <c r="O4588" t="s">
        <v>1923</v>
      </c>
      <c r="P4588" t="s">
        <v>1924</v>
      </c>
      <c r="Q4588" t="s">
        <v>3199</v>
      </c>
    </row>
    <row r="4589" spans="1:17">
      <c r="A4589" t="s">
        <v>27855</v>
      </c>
      <c r="B4589" t="s">
        <v>27856</v>
      </c>
      <c r="C4589" t="s">
        <v>27857</v>
      </c>
      <c r="D4589" s="4">
        <v>45792.263078703705</v>
      </c>
      <c r="E4589" s="4">
        <v>45793.708333333336</v>
      </c>
      <c r="F4589" s="4">
        <v>45793.725694444445</v>
      </c>
      <c r="G4589" s="4"/>
      <c r="H4589" t="s">
        <v>3155</v>
      </c>
      <c r="I4589" t="s">
        <v>3175</v>
      </c>
      <c r="J4589">
        <v>0</v>
      </c>
      <c r="K4589" t="s">
        <v>3157</v>
      </c>
      <c r="L4589" t="s">
        <v>3593</v>
      </c>
      <c r="M4589" t="s">
        <v>549</v>
      </c>
      <c r="N4589" t="s">
        <v>550</v>
      </c>
      <c r="O4589" t="s">
        <v>136</v>
      </c>
      <c r="P4589" t="s">
        <v>139</v>
      </c>
      <c r="Q4589" t="s">
        <v>277</v>
      </c>
    </row>
    <row r="4590" spans="1:17">
      <c r="A4590" t="s">
        <v>11424</v>
      </c>
      <c r="B4590" t="s">
        <v>11425</v>
      </c>
      <c r="C4590" t="s">
        <v>27858</v>
      </c>
      <c r="D4590" s="4">
        <v>45792.258877314816</v>
      </c>
      <c r="E4590" s="4">
        <v>45792.729166666664</v>
      </c>
      <c r="F4590" s="4">
        <v>45792.746527777781</v>
      </c>
      <c r="G4590" s="4"/>
      <c r="H4590" t="s">
        <v>3155</v>
      </c>
      <c r="I4590" t="s">
        <v>3162</v>
      </c>
      <c r="J4590">
        <v>0</v>
      </c>
      <c r="K4590" t="s">
        <v>3358</v>
      </c>
      <c r="L4590" t="s">
        <v>3245</v>
      </c>
      <c r="M4590" t="s">
        <v>549</v>
      </c>
      <c r="N4590" t="s">
        <v>550</v>
      </c>
      <c r="O4590" t="s">
        <v>1923</v>
      </c>
      <c r="P4590" t="s">
        <v>1924</v>
      </c>
      <c r="Q4590" t="s">
        <v>3180</v>
      </c>
    </row>
    <row r="4591" spans="1:17">
      <c r="A4591" t="s">
        <v>10030</v>
      </c>
      <c r="B4591" t="s">
        <v>10031</v>
      </c>
      <c r="C4591" t="s">
        <v>27859</v>
      </c>
      <c r="D4591" s="4">
        <v>45792.241400462961</v>
      </c>
      <c r="E4591" s="4">
        <v>45792.583333333336</v>
      </c>
      <c r="F4591" s="4">
        <v>45792.600694444445</v>
      </c>
      <c r="G4591" s="4"/>
      <c r="H4591" t="s">
        <v>3155</v>
      </c>
      <c r="I4591" t="s">
        <v>3162</v>
      </c>
      <c r="J4591">
        <v>0</v>
      </c>
      <c r="K4591" t="s">
        <v>3163</v>
      </c>
      <c r="L4591" t="s">
        <v>3593</v>
      </c>
      <c r="M4591" t="s">
        <v>549</v>
      </c>
      <c r="N4591" t="s">
        <v>550</v>
      </c>
      <c r="O4591" t="s">
        <v>1923</v>
      </c>
      <c r="P4591" t="s">
        <v>1924</v>
      </c>
      <c r="Q4591" t="s">
        <v>3164</v>
      </c>
    </row>
    <row r="4592" spans="1:17">
      <c r="A4592" t="s">
        <v>27860</v>
      </c>
      <c r="B4592" t="s">
        <v>27861</v>
      </c>
      <c r="C4592" t="s">
        <v>27862</v>
      </c>
      <c r="D4592" s="4">
        <v>45792.239444444444</v>
      </c>
      <c r="E4592" s="4">
        <v>45795.375</v>
      </c>
      <c r="F4592" s="4">
        <v>45795.392361111109</v>
      </c>
      <c r="G4592" s="4">
        <v>45795.370648148149</v>
      </c>
      <c r="H4592" t="s">
        <v>3155</v>
      </c>
      <c r="I4592" t="s">
        <v>3171</v>
      </c>
      <c r="J4592">
        <v>0</v>
      </c>
      <c r="K4592" t="s">
        <v>3194</v>
      </c>
      <c r="L4592" t="s">
        <v>3564</v>
      </c>
      <c r="M4592" t="s">
        <v>549</v>
      </c>
      <c r="N4592" t="s">
        <v>550</v>
      </c>
      <c r="O4592" t="s">
        <v>551</v>
      </c>
      <c r="P4592" t="s">
        <v>242</v>
      </c>
      <c r="Q4592" t="s">
        <v>245</v>
      </c>
    </row>
    <row r="4593" spans="1:17">
      <c r="A4593" t="s">
        <v>27668</v>
      </c>
      <c r="B4593" t="s">
        <v>27669</v>
      </c>
      <c r="C4593" t="s">
        <v>27863</v>
      </c>
      <c r="D4593" s="4">
        <v>45792.23847222222</v>
      </c>
      <c r="E4593" s="4">
        <v>45793.229166666664</v>
      </c>
      <c r="F4593" s="4">
        <v>45793.246527777781</v>
      </c>
      <c r="G4593" s="4"/>
      <c r="H4593" t="s">
        <v>3155</v>
      </c>
      <c r="I4593" t="s">
        <v>3171</v>
      </c>
      <c r="J4593">
        <v>1001</v>
      </c>
      <c r="K4593" t="s">
        <v>3157</v>
      </c>
      <c r="L4593" t="s">
        <v>3245</v>
      </c>
      <c r="M4593" t="s">
        <v>549</v>
      </c>
      <c r="N4593" t="s">
        <v>550</v>
      </c>
      <c r="O4593" t="s">
        <v>551</v>
      </c>
      <c r="P4593" t="s">
        <v>145</v>
      </c>
      <c r="Q4593" t="s">
        <v>215</v>
      </c>
    </row>
    <row r="4594" spans="1:17">
      <c r="A4594" t="s">
        <v>27006</v>
      </c>
      <c r="B4594" t="s">
        <v>27007</v>
      </c>
      <c r="C4594" t="s">
        <v>27864</v>
      </c>
      <c r="D4594" s="4">
        <v>45792.237916666665</v>
      </c>
      <c r="E4594" s="4">
        <v>45792.833333333336</v>
      </c>
      <c r="F4594" s="4">
        <v>45792.850694444445</v>
      </c>
      <c r="G4594" s="4">
        <v>45792.832314814812</v>
      </c>
      <c r="H4594" t="s">
        <v>3155</v>
      </c>
      <c r="I4594" t="s">
        <v>3175</v>
      </c>
      <c r="J4594">
        <v>0</v>
      </c>
      <c r="K4594" t="s">
        <v>3157</v>
      </c>
      <c r="L4594" t="s">
        <v>3245</v>
      </c>
      <c r="M4594" t="s">
        <v>549</v>
      </c>
      <c r="N4594" t="s">
        <v>550</v>
      </c>
      <c r="O4594" t="s">
        <v>551</v>
      </c>
      <c r="P4594" t="s">
        <v>145</v>
      </c>
      <c r="Q4594" t="s">
        <v>219</v>
      </c>
    </row>
    <row r="4595" spans="1:17">
      <c r="A4595" t="s">
        <v>27865</v>
      </c>
      <c r="B4595" t="s">
        <v>27866</v>
      </c>
      <c r="C4595" t="s">
        <v>27867</v>
      </c>
      <c r="D4595" s="4">
        <v>45792.235706018517</v>
      </c>
      <c r="E4595" s="4">
        <v>45797.208333333336</v>
      </c>
      <c r="F4595" s="4">
        <v>45797.225694444445</v>
      </c>
      <c r="G4595" s="4">
        <v>45797.203969907408</v>
      </c>
      <c r="H4595" t="s">
        <v>3155</v>
      </c>
      <c r="I4595" t="s">
        <v>3171</v>
      </c>
      <c r="J4595">
        <v>1001</v>
      </c>
      <c r="K4595" t="s">
        <v>3157</v>
      </c>
      <c r="L4595" t="s">
        <v>3564</v>
      </c>
      <c r="M4595" t="s">
        <v>549</v>
      </c>
      <c r="N4595" t="s">
        <v>550</v>
      </c>
      <c r="O4595" t="s">
        <v>616</v>
      </c>
      <c r="P4595" t="s">
        <v>314</v>
      </c>
      <c r="Q4595" t="s">
        <v>315</v>
      </c>
    </row>
    <row r="4596" spans="1:17">
      <c r="A4596" t="s">
        <v>10070</v>
      </c>
      <c r="B4596" t="s">
        <v>10071</v>
      </c>
      <c r="C4596" t="s">
        <v>27868</v>
      </c>
      <c r="D4596" s="4">
        <v>45792.223344907405</v>
      </c>
      <c r="E4596" s="4">
        <v>45795.645833333336</v>
      </c>
      <c r="F4596" s="4">
        <v>45795.663194444445</v>
      </c>
      <c r="G4596" s="4"/>
      <c r="H4596" t="s">
        <v>3155</v>
      </c>
      <c r="I4596" t="s">
        <v>3171</v>
      </c>
      <c r="J4596">
        <v>1001</v>
      </c>
      <c r="K4596" t="s">
        <v>3157</v>
      </c>
      <c r="L4596" t="s">
        <v>3593</v>
      </c>
      <c r="M4596" t="s">
        <v>549</v>
      </c>
      <c r="N4596" t="s">
        <v>559</v>
      </c>
      <c r="O4596" t="s">
        <v>469</v>
      </c>
      <c r="P4596" t="s">
        <v>180</v>
      </c>
      <c r="Q4596" t="s">
        <v>185</v>
      </c>
    </row>
    <row r="4597" spans="1:17">
      <c r="A4597" t="s">
        <v>21999</v>
      </c>
      <c r="B4597" t="s">
        <v>26890</v>
      </c>
      <c r="C4597" t="s">
        <v>27869</v>
      </c>
      <c r="D4597" s="4">
        <v>45792.209965277776</v>
      </c>
      <c r="E4597" s="4">
        <v>45792.833333333336</v>
      </c>
      <c r="F4597" s="4">
        <v>45792.850694444445</v>
      </c>
      <c r="G4597" s="4"/>
      <c r="H4597" t="s">
        <v>3155</v>
      </c>
      <c r="I4597" t="s">
        <v>3171</v>
      </c>
      <c r="J4597">
        <v>1001</v>
      </c>
      <c r="K4597" t="s">
        <v>3157</v>
      </c>
      <c r="L4597" t="s">
        <v>3593</v>
      </c>
      <c r="M4597" t="s">
        <v>549</v>
      </c>
      <c r="N4597" t="s">
        <v>550</v>
      </c>
      <c r="O4597" t="s">
        <v>616</v>
      </c>
      <c r="P4597" t="s">
        <v>314</v>
      </c>
      <c r="Q4597" t="s">
        <v>321</v>
      </c>
    </row>
    <row r="4598" spans="1:17">
      <c r="A4598" t="s">
        <v>27870</v>
      </c>
      <c r="B4598" t="s">
        <v>27871</v>
      </c>
      <c r="C4598" t="s">
        <v>27872</v>
      </c>
      <c r="D4598" s="4">
        <v>45792.202187499999</v>
      </c>
      <c r="E4598" s="4">
        <v>45793.75</v>
      </c>
      <c r="F4598" s="4">
        <v>45793.767361111109</v>
      </c>
      <c r="G4598" s="4">
        <v>45793.755243055559</v>
      </c>
      <c r="H4598" t="s">
        <v>3155</v>
      </c>
      <c r="I4598" t="s">
        <v>3184</v>
      </c>
      <c r="J4598">
        <v>1002</v>
      </c>
      <c r="K4598" t="s">
        <v>3157</v>
      </c>
      <c r="L4598" t="s">
        <v>3564</v>
      </c>
      <c r="M4598" t="s">
        <v>549</v>
      </c>
      <c r="N4598" t="s">
        <v>550</v>
      </c>
      <c r="O4598" t="s">
        <v>616</v>
      </c>
      <c r="P4598" t="s">
        <v>314</v>
      </c>
      <c r="Q4598" t="s">
        <v>322</v>
      </c>
    </row>
    <row r="4599" spans="1:17">
      <c r="A4599" t="s">
        <v>27865</v>
      </c>
      <c r="B4599" t="s">
        <v>27866</v>
      </c>
      <c r="C4599" t="s">
        <v>27873</v>
      </c>
      <c r="D4599" s="4">
        <v>45792.189305555556</v>
      </c>
      <c r="E4599" s="4">
        <v>45794.208333333336</v>
      </c>
      <c r="F4599" s="4">
        <v>45794.225694444445</v>
      </c>
      <c r="G4599" s="4"/>
      <c r="H4599" t="s">
        <v>3155</v>
      </c>
      <c r="I4599" t="s">
        <v>3175</v>
      </c>
      <c r="J4599">
        <v>0</v>
      </c>
      <c r="K4599" t="s">
        <v>3157</v>
      </c>
      <c r="L4599" t="s">
        <v>3245</v>
      </c>
      <c r="M4599" t="s">
        <v>549</v>
      </c>
      <c r="N4599" t="s">
        <v>550</v>
      </c>
      <c r="O4599" t="s">
        <v>616</v>
      </c>
      <c r="P4599" t="s">
        <v>314</v>
      </c>
      <c r="Q4599" t="s">
        <v>315</v>
      </c>
    </row>
    <row r="4600" spans="1:17">
      <c r="A4600" t="s">
        <v>24725</v>
      </c>
      <c r="B4600" t="s">
        <v>24726</v>
      </c>
      <c r="C4600" t="s">
        <v>27874</v>
      </c>
      <c r="D4600" s="4">
        <v>45792.186886574076</v>
      </c>
      <c r="E4600" s="4">
        <v>45801.666666666664</v>
      </c>
      <c r="F4600" s="4">
        <v>45801.684027777781</v>
      </c>
      <c r="G4600" s="4"/>
      <c r="H4600" t="s">
        <v>3155</v>
      </c>
      <c r="I4600" t="s">
        <v>3184</v>
      </c>
      <c r="J4600">
        <v>0</v>
      </c>
      <c r="K4600" t="s">
        <v>3157</v>
      </c>
      <c r="L4600" t="s">
        <v>3245</v>
      </c>
      <c r="M4600" t="s">
        <v>549</v>
      </c>
      <c r="N4600" t="s">
        <v>550</v>
      </c>
      <c r="O4600" t="s">
        <v>616</v>
      </c>
      <c r="P4600" t="s">
        <v>314</v>
      </c>
      <c r="Q4600" t="s">
        <v>320</v>
      </c>
    </row>
    <row r="4601" spans="1:17">
      <c r="A4601" t="s">
        <v>27875</v>
      </c>
      <c r="B4601" t="s">
        <v>27876</v>
      </c>
      <c r="C4601" t="s">
        <v>27877</v>
      </c>
      <c r="D4601" s="4">
        <v>45792.141342592593</v>
      </c>
      <c r="E4601" s="4">
        <v>45792.5</v>
      </c>
      <c r="F4601" s="4">
        <v>45792.517361111109</v>
      </c>
      <c r="G4601" s="4"/>
      <c r="H4601" t="s">
        <v>3155</v>
      </c>
      <c r="I4601" t="s">
        <v>3184</v>
      </c>
      <c r="J4601">
        <v>1002</v>
      </c>
      <c r="K4601" t="s">
        <v>3157</v>
      </c>
      <c r="L4601" t="s">
        <v>3593</v>
      </c>
      <c r="M4601" t="s">
        <v>549</v>
      </c>
      <c r="N4601" t="s">
        <v>550</v>
      </c>
      <c r="O4601" t="s">
        <v>616</v>
      </c>
      <c r="P4601" t="s">
        <v>314</v>
      </c>
      <c r="Q4601" t="s">
        <v>319</v>
      </c>
    </row>
    <row r="4602" spans="1:17">
      <c r="A4602" t="s">
        <v>27878</v>
      </c>
      <c r="B4602" t="s">
        <v>27879</v>
      </c>
      <c r="C4602" t="s">
        <v>27880</v>
      </c>
      <c r="D4602" s="4">
        <v>45792.136655092596</v>
      </c>
      <c r="E4602" s="4">
        <v>45805.375</v>
      </c>
      <c r="F4602" s="4">
        <v>45805.413194444445</v>
      </c>
      <c r="G4602" s="4"/>
      <c r="H4602" t="s">
        <v>3155</v>
      </c>
      <c r="I4602" t="s">
        <v>3209</v>
      </c>
      <c r="J4602">
        <v>0</v>
      </c>
      <c r="K4602" t="s">
        <v>3227</v>
      </c>
      <c r="L4602" t="s">
        <v>3245</v>
      </c>
      <c r="M4602" t="s">
        <v>549</v>
      </c>
      <c r="N4602" t="s">
        <v>550</v>
      </c>
      <c r="O4602" t="s">
        <v>136</v>
      </c>
      <c r="P4602" t="s">
        <v>143</v>
      </c>
      <c r="Q4602" t="s">
        <v>310</v>
      </c>
    </row>
    <row r="4603" spans="1:17">
      <c r="A4603" t="s">
        <v>27357</v>
      </c>
      <c r="B4603" t="s">
        <v>27358</v>
      </c>
      <c r="C4603" t="s">
        <v>27881</v>
      </c>
      <c r="D4603" s="4">
        <v>45792.133252314816</v>
      </c>
      <c r="E4603" s="4">
        <v>45794.375</v>
      </c>
      <c r="F4603" s="4">
        <v>45794.392361111109</v>
      </c>
      <c r="G4603" s="4"/>
      <c r="H4603" t="s">
        <v>3155</v>
      </c>
      <c r="I4603" t="s">
        <v>3175</v>
      </c>
      <c r="J4603">
        <v>0</v>
      </c>
      <c r="K4603" t="s">
        <v>3157</v>
      </c>
      <c r="L4603" t="s">
        <v>3245</v>
      </c>
      <c r="M4603" t="s">
        <v>549</v>
      </c>
      <c r="N4603" t="s">
        <v>550</v>
      </c>
      <c r="O4603" t="s">
        <v>136</v>
      </c>
      <c r="P4603" t="s">
        <v>139</v>
      </c>
      <c r="Q4603" t="s">
        <v>272</v>
      </c>
    </row>
    <row r="4604" spans="1:17">
      <c r="A4604" t="s">
        <v>27882</v>
      </c>
      <c r="B4604" t="s">
        <v>27883</v>
      </c>
      <c r="C4604" t="s">
        <v>27884</v>
      </c>
      <c r="D4604" s="4">
        <v>45792.131388888891</v>
      </c>
      <c r="E4604" s="4">
        <v>45794.333333333336</v>
      </c>
      <c r="F4604" s="4">
        <v>45794.350694444445</v>
      </c>
      <c r="G4604" s="4">
        <v>45794.337187500001</v>
      </c>
      <c r="H4604" t="s">
        <v>3155</v>
      </c>
      <c r="I4604" t="s">
        <v>3171</v>
      </c>
      <c r="J4604">
        <v>0</v>
      </c>
      <c r="K4604" t="s">
        <v>3157</v>
      </c>
      <c r="L4604" t="s">
        <v>3564</v>
      </c>
      <c r="M4604" t="s">
        <v>549</v>
      </c>
      <c r="N4604" t="s">
        <v>559</v>
      </c>
      <c r="O4604" t="s">
        <v>469</v>
      </c>
      <c r="P4604" t="s">
        <v>189</v>
      </c>
      <c r="Q4604" t="s">
        <v>193</v>
      </c>
    </row>
    <row r="4605" spans="1:17">
      <c r="A4605" t="s">
        <v>26648</v>
      </c>
      <c r="B4605" t="s">
        <v>27885</v>
      </c>
      <c r="C4605" t="s">
        <v>27886</v>
      </c>
      <c r="D4605" s="4">
        <v>45792.129513888889</v>
      </c>
      <c r="E4605" s="4">
        <v>45795.770833333336</v>
      </c>
      <c r="F4605" s="4">
        <v>45795.788194444445</v>
      </c>
      <c r="G4605" s="4"/>
      <c r="H4605" t="s">
        <v>3155</v>
      </c>
      <c r="I4605" t="s">
        <v>3171</v>
      </c>
      <c r="J4605">
        <v>0</v>
      </c>
      <c r="K4605" t="s">
        <v>3157</v>
      </c>
      <c r="L4605" t="s">
        <v>3245</v>
      </c>
      <c r="M4605" t="s">
        <v>549</v>
      </c>
      <c r="N4605" t="s">
        <v>550</v>
      </c>
      <c r="O4605" t="s">
        <v>551</v>
      </c>
      <c r="P4605" t="s">
        <v>141</v>
      </c>
      <c r="Q4605" t="s">
        <v>231</v>
      </c>
    </row>
    <row r="4606" spans="1:17">
      <c r="A4606" t="s">
        <v>27887</v>
      </c>
      <c r="B4606" t="s">
        <v>27888</v>
      </c>
      <c r="C4606" t="s">
        <v>27889</v>
      </c>
      <c r="D4606" s="4">
        <v>45792.126666666663</v>
      </c>
      <c r="E4606" s="4">
        <v>45792.479166666664</v>
      </c>
      <c r="F4606" s="4">
        <v>45792.496527777781</v>
      </c>
      <c r="G4606" s="4"/>
      <c r="H4606" t="s">
        <v>3155</v>
      </c>
      <c r="I4606" t="s">
        <v>3184</v>
      </c>
      <c r="J4606">
        <v>0</v>
      </c>
      <c r="K4606" t="s">
        <v>3157</v>
      </c>
      <c r="L4606" t="s">
        <v>3245</v>
      </c>
      <c r="M4606" t="s">
        <v>549</v>
      </c>
      <c r="N4606" t="s">
        <v>550</v>
      </c>
      <c r="O4606" t="s">
        <v>616</v>
      </c>
      <c r="P4606" t="s">
        <v>314</v>
      </c>
      <c r="Q4606" t="s">
        <v>323</v>
      </c>
    </row>
    <row r="4607" spans="1:17">
      <c r="A4607" t="s">
        <v>27890</v>
      </c>
      <c r="B4607" t="s">
        <v>27891</v>
      </c>
      <c r="C4607" t="s">
        <v>27892</v>
      </c>
      <c r="D4607" s="4">
        <v>45792.109444444446</v>
      </c>
      <c r="E4607" s="4">
        <v>45795.666666666664</v>
      </c>
      <c r="F4607" s="4">
        <v>45795.684027777781</v>
      </c>
      <c r="G4607" s="4"/>
      <c r="H4607" t="s">
        <v>3155</v>
      </c>
      <c r="I4607" t="s">
        <v>3175</v>
      </c>
      <c r="J4607">
        <v>0</v>
      </c>
      <c r="K4607" t="s">
        <v>3157</v>
      </c>
      <c r="L4607" t="s">
        <v>3593</v>
      </c>
      <c r="M4607" t="s">
        <v>549</v>
      </c>
      <c r="N4607" t="s">
        <v>550</v>
      </c>
      <c r="O4607" t="s">
        <v>551</v>
      </c>
      <c r="P4607" t="s">
        <v>141</v>
      </c>
      <c r="Q4607" t="s">
        <v>231</v>
      </c>
    </row>
    <row r="4608" spans="1:17">
      <c r="A4608" t="s">
        <v>27893</v>
      </c>
      <c r="B4608" t="s">
        <v>27894</v>
      </c>
      <c r="C4608" t="s">
        <v>27895</v>
      </c>
      <c r="D4608" s="4">
        <v>45792.104467592595</v>
      </c>
      <c r="E4608" s="4">
        <v>45793.729166666664</v>
      </c>
      <c r="F4608" s="4">
        <v>45793.767361111109</v>
      </c>
      <c r="G4608" s="4"/>
      <c r="H4608" t="s">
        <v>3155</v>
      </c>
      <c r="I4608" t="s">
        <v>3240</v>
      </c>
      <c r="J4608">
        <v>1001</v>
      </c>
      <c r="K4608" t="s">
        <v>3157</v>
      </c>
      <c r="L4608" t="s">
        <v>3245</v>
      </c>
      <c r="M4608" t="s">
        <v>549</v>
      </c>
      <c r="N4608" t="s">
        <v>550</v>
      </c>
      <c r="O4608" t="s">
        <v>136</v>
      </c>
      <c r="P4608" t="s">
        <v>292</v>
      </c>
      <c r="Q4608" t="s">
        <v>296</v>
      </c>
    </row>
    <row r="4609" spans="1:17">
      <c r="A4609" t="s">
        <v>27896</v>
      </c>
      <c r="B4609" t="s">
        <v>27897</v>
      </c>
      <c r="C4609" t="s">
        <v>27898</v>
      </c>
      <c r="D4609" s="4">
        <v>45792.101585648146</v>
      </c>
      <c r="E4609" s="4">
        <v>45793.791666666664</v>
      </c>
      <c r="F4609" s="4">
        <v>45793.809027777781</v>
      </c>
      <c r="G4609" s="4"/>
      <c r="H4609" t="s">
        <v>3155</v>
      </c>
      <c r="I4609" t="s">
        <v>3171</v>
      </c>
      <c r="J4609">
        <v>1001</v>
      </c>
      <c r="K4609" t="s">
        <v>3157</v>
      </c>
      <c r="L4609" t="s">
        <v>3245</v>
      </c>
      <c r="M4609" t="s">
        <v>549</v>
      </c>
      <c r="N4609" t="s">
        <v>550</v>
      </c>
      <c r="O4609" t="s">
        <v>551</v>
      </c>
      <c r="P4609" t="s">
        <v>242</v>
      </c>
      <c r="Q4609" t="s">
        <v>247</v>
      </c>
    </row>
    <row r="4610" spans="1:17">
      <c r="A4610" t="s">
        <v>27274</v>
      </c>
      <c r="B4610" t="s">
        <v>27275</v>
      </c>
      <c r="C4610" t="s">
        <v>27899</v>
      </c>
      <c r="D4610" s="4">
        <v>45792.097939814812</v>
      </c>
      <c r="E4610" s="4">
        <v>45794.6875</v>
      </c>
      <c r="F4610" s="4">
        <v>45794.704861111109</v>
      </c>
      <c r="G4610" s="4"/>
      <c r="H4610" t="s">
        <v>3155</v>
      </c>
      <c r="I4610" t="s">
        <v>3171</v>
      </c>
      <c r="J4610">
        <v>1001</v>
      </c>
      <c r="K4610" t="s">
        <v>3157</v>
      </c>
      <c r="L4610" t="s">
        <v>3245</v>
      </c>
      <c r="M4610" t="s">
        <v>549</v>
      </c>
      <c r="N4610" t="s">
        <v>550</v>
      </c>
      <c r="O4610" t="s">
        <v>136</v>
      </c>
      <c r="P4610" t="s">
        <v>139</v>
      </c>
      <c r="Q4610" t="s">
        <v>273</v>
      </c>
    </row>
    <row r="4611" spans="1:17">
      <c r="A4611" t="s">
        <v>20571</v>
      </c>
      <c r="B4611" t="s">
        <v>20572</v>
      </c>
      <c r="C4611" t="s">
        <v>27900</v>
      </c>
      <c r="D4611" s="4">
        <v>45792.09270833333</v>
      </c>
      <c r="E4611" s="4">
        <v>45809.083333333336</v>
      </c>
      <c r="F4611" s="4">
        <v>45809.121527777781</v>
      </c>
      <c r="G4611" s="4"/>
      <c r="H4611" t="s">
        <v>3155</v>
      </c>
      <c r="I4611" t="s">
        <v>3156</v>
      </c>
      <c r="J4611">
        <v>0</v>
      </c>
      <c r="K4611" t="s">
        <v>3157</v>
      </c>
      <c r="L4611" t="s">
        <v>3245</v>
      </c>
      <c r="M4611" t="s">
        <v>549</v>
      </c>
      <c r="N4611" t="s">
        <v>550</v>
      </c>
      <c r="O4611" t="s">
        <v>136</v>
      </c>
      <c r="P4611" t="s">
        <v>264</v>
      </c>
      <c r="Q4611" t="s">
        <v>268</v>
      </c>
    </row>
    <row r="4612" spans="1:17">
      <c r="A4612" t="s">
        <v>26216</v>
      </c>
      <c r="B4612" t="s">
        <v>26217</v>
      </c>
      <c r="C4612" t="s">
        <v>27901</v>
      </c>
      <c r="D4612" s="4">
        <v>45792.090717592589</v>
      </c>
      <c r="E4612" s="4">
        <v>45792.75</v>
      </c>
      <c r="F4612" s="4">
        <v>45792.767361111109</v>
      </c>
      <c r="G4612" s="4"/>
      <c r="H4612" t="s">
        <v>3155</v>
      </c>
      <c r="I4612" t="s">
        <v>3512</v>
      </c>
      <c r="J4612">
        <v>1</v>
      </c>
      <c r="K4612" t="s">
        <v>3157</v>
      </c>
      <c r="L4612" t="s">
        <v>3593</v>
      </c>
      <c r="M4612" t="s">
        <v>549</v>
      </c>
      <c r="N4612" t="s">
        <v>550</v>
      </c>
      <c r="O4612" t="s">
        <v>616</v>
      </c>
      <c r="P4612" t="s">
        <v>314</v>
      </c>
      <c r="Q4612" t="s">
        <v>322</v>
      </c>
    </row>
    <row r="4613" spans="1:17">
      <c r="A4613" t="s">
        <v>27902</v>
      </c>
      <c r="B4613" t="s">
        <v>27903</v>
      </c>
      <c r="C4613" t="s">
        <v>27904</v>
      </c>
      <c r="D4613" s="4">
        <v>45792.062118055554</v>
      </c>
      <c r="E4613" s="4">
        <v>45794.708333333336</v>
      </c>
      <c r="F4613" s="4">
        <v>45794.725694444445</v>
      </c>
      <c r="G4613" s="4">
        <v>45794.707743055558</v>
      </c>
      <c r="H4613" t="s">
        <v>3155</v>
      </c>
      <c r="I4613" t="s">
        <v>3175</v>
      </c>
      <c r="J4613">
        <v>1001</v>
      </c>
      <c r="K4613" t="s">
        <v>3157</v>
      </c>
      <c r="L4613" t="s">
        <v>3564</v>
      </c>
      <c r="M4613" t="s">
        <v>549</v>
      </c>
      <c r="N4613" t="s">
        <v>550</v>
      </c>
      <c r="O4613" t="s">
        <v>136</v>
      </c>
      <c r="P4613" t="s">
        <v>139</v>
      </c>
      <c r="Q4613" t="s">
        <v>278</v>
      </c>
    </row>
    <row r="4614" spans="1:17">
      <c r="A4614" t="s">
        <v>27905</v>
      </c>
      <c r="B4614" t="s">
        <v>27906</v>
      </c>
      <c r="C4614" t="s">
        <v>27907</v>
      </c>
      <c r="D4614" s="4">
        <v>45792.04792824074</v>
      </c>
      <c r="E4614" s="4">
        <v>45792.75</v>
      </c>
      <c r="F4614" s="4">
        <v>45792.788194444445</v>
      </c>
      <c r="G4614" s="4"/>
      <c r="H4614" t="s">
        <v>3155</v>
      </c>
      <c r="I4614" t="s">
        <v>3209</v>
      </c>
      <c r="J4614">
        <v>0</v>
      </c>
      <c r="K4614" t="s">
        <v>3157</v>
      </c>
      <c r="L4614" t="s">
        <v>3593</v>
      </c>
      <c r="M4614" t="s">
        <v>549</v>
      </c>
      <c r="N4614" t="s">
        <v>550</v>
      </c>
      <c r="O4614" t="s">
        <v>551</v>
      </c>
      <c r="P4614" t="s">
        <v>141</v>
      </c>
      <c r="Q4614" t="s">
        <v>231</v>
      </c>
    </row>
    <row r="4615" spans="1:17">
      <c r="A4615" t="s">
        <v>27908</v>
      </c>
      <c r="B4615" t="s">
        <v>27909</v>
      </c>
      <c r="C4615" t="s">
        <v>27910</v>
      </c>
      <c r="D4615" s="4">
        <v>45792.042048611111</v>
      </c>
      <c r="E4615" s="4">
        <v>45794.729166666664</v>
      </c>
      <c r="F4615" s="4">
        <v>45794.767361111109</v>
      </c>
      <c r="G4615" s="4"/>
      <c r="H4615" t="s">
        <v>3155</v>
      </c>
      <c r="I4615" t="s">
        <v>3209</v>
      </c>
      <c r="J4615">
        <v>0</v>
      </c>
      <c r="K4615" t="s">
        <v>3163</v>
      </c>
      <c r="L4615" t="s">
        <v>3245</v>
      </c>
      <c r="M4615" t="s">
        <v>549</v>
      </c>
      <c r="N4615" t="s">
        <v>550</v>
      </c>
      <c r="O4615" t="s">
        <v>136</v>
      </c>
      <c r="P4615" t="s">
        <v>147</v>
      </c>
      <c r="Q4615" t="s">
        <v>255</v>
      </c>
    </row>
    <row r="4616" spans="1:17">
      <c r="A4616" t="s">
        <v>27911</v>
      </c>
      <c r="B4616" t="s">
        <v>27912</v>
      </c>
      <c r="C4616" t="s">
        <v>27913</v>
      </c>
      <c r="D4616" s="4">
        <v>45792.032766203702</v>
      </c>
      <c r="E4616" s="4">
        <v>45792.5</v>
      </c>
      <c r="F4616" s="4">
        <v>45792.517361111109</v>
      </c>
      <c r="G4616" s="4">
        <v>45792.502106481479</v>
      </c>
      <c r="H4616" t="s">
        <v>3155</v>
      </c>
      <c r="I4616" t="s">
        <v>3175</v>
      </c>
      <c r="J4616">
        <v>0</v>
      </c>
      <c r="K4616" t="s">
        <v>3157</v>
      </c>
      <c r="L4616" t="s">
        <v>3564</v>
      </c>
      <c r="M4616" t="s">
        <v>549</v>
      </c>
      <c r="N4616" t="s">
        <v>550</v>
      </c>
      <c r="O4616" t="s">
        <v>136</v>
      </c>
      <c r="P4616" t="s">
        <v>139</v>
      </c>
      <c r="Q4616" t="s">
        <v>278</v>
      </c>
    </row>
    <row r="4617" spans="1:17">
      <c r="A4617" t="s">
        <v>27914</v>
      </c>
      <c r="B4617" t="s">
        <v>27915</v>
      </c>
      <c r="C4617" t="s">
        <v>27916</v>
      </c>
      <c r="D4617" s="4">
        <v>45792.016250000001</v>
      </c>
      <c r="E4617" s="4">
        <v>45796.8125</v>
      </c>
      <c r="F4617" s="4">
        <v>45796.829861111109</v>
      </c>
      <c r="G4617" s="4">
        <v>45796.808946759258</v>
      </c>
      <c r="H4617" t="s">
        <v>3155</v>
      </c>
      <c r="I4617" t="s">
        <v>3171</v>
      </c>
      <c r="J4617">
        <v>1001</v>
      </c>
      <c r="K4617" t="s">
        <v>3157</v>
      </c>
      <c r="L4617" t="s">
        <v>3564</v>
      </c>
      <c r="M4617" t="s">
        <v>549</v>
      </c>
      <c r="N4617" t="s">
        <v>559</v>
      </c>
      <c r="O4617" t="s">
        <v>504</v>
      </c>
      <c r="P4617" t="s">
        <v>325</v>
      </c>
      <c r="Q4617" t="s">
        <v>327</v>
      </c>
    </row>
    <row r="4618" spans="1:17">
      <c r="A4618" t="s">
        <v>27917</v>
      </c>
      <c r="B4618" t="s">
        <v>27918</v>
      </c>
      <c r="C4618" t="s">
        <v>27919</v>
      </c>
      <c r="D4618" s="4">
        <v>45792.016122685185</v>
      </c>
      <c r="E4618" s="4">
        <v>45792.9375</v>
      </c>
      <c r="F4618" s="4">
        <v>45792.975694444445</v>
      </c>
      <c r="G4618" s="4"/>
      <c r="H4618" t="s">
        <v>3155</v>
      </c>
      <c r="I4618" t="s">
        <v>3209</v>
      </c>
      <c r="J4618">
        <v>0</v>
      </c>
      <c r="K4618" t="s">
        <v>3227</v>
      </c>
      <c r="L4618" t="s">
        <v>3593</v>
      </c>
      <c r="M4618" t="s">
        <v>549</v>
      </c>
      <c r="N4618" t="s">
        <v>550</v>
      </c>
      <c r="O4618" t="s">
        <v>136</v>
      </c>
      <c r="P4618" t="s">
        <v>143</v>
      </c>
      <c r="Q4618" t="s">
        <v>301</v>
      </c>
    </row>
    <row r="4619" spans="1:17">
      <c r="A4619" t="s">
        <v>27920</v>
      </c>
      <c r="B4619" t="s">
        <v>27921</v>
      </c>
      <c r="C4619" t="s">
        <v>27922</v>
      </c>
      <c r="D4619" s="4">
        <v>45792.015370370369</v>
      </c>
      <c r="E4619" s="4">
        <v>45792.479166666664</v>
      </c>
      <c r="F4619" s="4">
        <v>45792.496527777781</v>
      </c>
      <c r="G4619" s="4"/>
      <c r="H4619" t="s">
        <v>3155</v>
      </c>
      <c r="I4619" t="s">
        <v>3291</v>
      </c>
      <c r="J4619">
        <v>0</v>
      </c>
      <c r="K4619" t="s">
        <v>3157</v>
      </c>
      <c r="L4619" t="s">
        <v>3593</v>
      </c>
      <c r="M4619" t="s">
        <v>549</v>
      </c>
      <c r="N4619" t="s">
        <v>550</v>
      </c>
      <c r="O4619" t="s">
        <v>136</v>
      </c>
      <c r="P4619" t="s">
        <v>283</v>
      </c>
      <c r="Q4619" t="s">
        <v>286</v>
      </c>
    </row>
    <row r="4620" spans="1:17">
      <c r="A4620" t="s">
        <v>27923</v>
      </c>
      <c r="B4620" t="s">
        <v>27924</v>
      </c>
      <c r="C4620" t="s">
        <v>27925</v>
      </c>
      <c r="D4620" s="4">
        <v>45792.015138888892</v>
      </c>
      <c r="E4620" s="4">
        <v>45794.666666666664</v>
      </c>
      <c r="F4620" s="4">
        <v>45794.684027777781</v>
      </c>
      <c r="G4620" s="4">
        <v>45794.661030092589</v>
      </c>
      <c r="H4620" t="s">
        <v>3155</v>
      </c>
      <c r="I4620" t="s">
        <v>3512</v>
      </c>
      <c r="J4620">
        <v>1</v>
      </c>
      <c r="K4620" t="s">
        <v>3157</v>
      </c>
      <c r="L4620" t="s">
        <v>3564</v>
      </c>
      <c r="M4620" t="s">
        <v>549</v>
      </c>
      <c r="N4620" t="s">
        <v>550</v>
      </c>
      <c r="O4620" t="s">
        <v>616</v>
      </c>
      <c r="P4620" t="s">
        <v>626</v>
      </c>
      <c r="Q4620" t="s">
        <v>3366</v>
      </c>
    </row>
    <row r="4621" spans="1:17">
      <c r="A4621" t="s">
        <v>27926</v>
      </c>
      <c r="B4621" t="s">
        <v>27927</v>
      </c>
      <c r="C4621" t="s">
        <v>27928</v>
      </c>
      <c r="D4621" s="4">
        <v>45792.002314814818</v>
      </c>
      <c r="E4621" s="4">
        <v>45792.458333333336</v>
      </c>
      <c r="F4621" s="4">
        <v>45792.475694444445</v>
      </c>
      <c r="G4621" s="4"/>
      <c r="H4621" t="s">
        <v>3155</v>
      </c>
      <c r="I4621" t="s">
        <v>3184</v>
      </c>
      <c r="J4621">
        <v>1001</v>
      </c>
      <c r="K4621" t="s">
        <v>3157</v>
      </c>
      <c r="L4621" t="s">
        <v>3593</v>
      </c>
      <c r="M4621" t="s">
        <v>549</v>
      </c>
      <c r="N4621" t="s">
        <v>550</v>
      </c>
      <c r="O4621" t="s">
        <v>136</v>
      </c>
      <c r="P4621" t="s">
        <v>143</v>
      </c>
      <c r="Q4621" t="s">
        <v>297</v>
      </c>
    </row>
    <row r="4622" spans="1:17">
      <c r="A4622" t="s">
        <v>27929</v>
      </c>
      <c r="B4622" t="s">
        <v>27930</v>
      </c>
      <c r="C4622" t="s">
        <v>27931</v>
      </c>
      <c r="D4622" s="4">
        <v>45791.996793981481</v>
      </c>
      <c r="E4622" s="4">
        <v>45793.833333333336</v>
      </c>
      <c r="F4622" s="4">
        <v>45793.871527777781</v>
      </c>
      <c r="G4622" s="4"/>
      <c r="H4622" t="s">
        <v>3155</v>
      </c>
      <c r="I4622" t="s">
        <v>3673</v>
      </c>
      <c r="J4622">
        <v>0</v>
      </c>
      <c r="K4622" t="s">
        <v>3157</v>
      </c>
      <c r="L4622" t="s">
        <v>3245</v>
      </c>
      <c r="M4622" t="s">
        <v>549</v>
      </c>
      <c r="N4622" t="s">
        <v>559</v>
      </c>
      <c r="O4622" t="s">
        <v>504</v>
      </c>
      <c r="P4622" t="s">
        <v>325</v>
      </c>
      <c r="Q4622" t="s">
        <v>331</v>
      </c>
    </row>
    <row r="4623" spans="1:17">
      <c r="A4623" t="s">
        <v>27932</v>
      </c>
      <c r="B4623" t="s">
        <v>27933</v>
      </c>
      <c r="C4623" t="s">
        <v>27934</v>
      </c>
      <c r="D4623" s="4">
        <v>45791.991828703707</v>
      </c>
      <c r="E4623" s="4">
        <v>45792.958333333336</v>
      </c>
      <c r="F4623" s="4">
        <v>45792.996527777781</v>
      </c>
      <c r="G4623" s="4">
        <v>45792.951041666667</v>
      </c>
      <c r="H4623" t="s">
        <v>3155</v>
      </c>
      <c r="I4623" t="s">
        <v>3156</v>
      </c>
      <c r="J4623">
        <v>0</v>
      </c>
      <c r="K4623" t="s">
        <v>3157</v>
      </c>
      <c r="L4623" t="s">
        <v>3564</v>
      </c>
      <c r="M4623" t="s">
        <v>549</v>
      </c>
      <c r="N4623" t="s">
        <v>550</v>
      </c>
      <c r="O4623" t="s">
        <v>136</v>
      </c>
      <c r="P4623" t="s">
        <v>143</v>
      </c>
      <c r="Q4623" t="s">
        <v>300</v>
      </c>
    </row>
    <row r="4624" spans="1:17">
      <c r="A4624" t="s">
        <v>27935</v>
      </c>
      <c r="B4624" t="s">
        <v>27936</v>
      </c>
      <c r="C4624" t="s">
        <v>27937</v>
      </c>
      <c r="D4624" s="4">
        <v>45791.991550925923</v>
      </c>
      <c r="E4624" s="4">
        <v>45796.833333333336</v>
      </c>
      <c r="F4624" s="4">
        <v>45796.871527777781</v>
      </c>
      <c r="G4624" s="4">
        <v>45796.832777777781</v>
      </c>
      <c r="H4624" t="s">
        <v>3155</v>
      </c>
      <c r="I4624" t="s">
        <v>3673</v>
      </c>
      <c r="J4624">
        <v>0</v>
      </c>
      <c r="K4624" t="s">
        <v>3194</v>
      </c>
      <c r="L4624" t="s">
        <v>3564</v>
      </c>
      <c r="M4624" t="s">
        <v>549</v>
      </c>
      <c r="N4624" t="s">
        <v>559</v>
      </c>
      <c r="O4624" t="s">
        <v>504</v>
      </c>
      <c r="P4624" t="s">
        <v>325</v>
      </c>
      <c r="Q4624" t="s">
        <v>342</v>
      </c>
    </row>
    <row r="4625" spans="1:17">
      <c r="A4625" t="s">
        <v>27938</v>
      </c>
      <c r="B4625" t="s">
        <v>27939</v>
      </c>
      <c r="C4625" t="s">
        <v>27940</v>
      </c>
      <c r="D4625" s="4">
        <v>45791.984918981485</v>
      </c>
      <c r="E4625" s="4">
        <v>45794.5625</v>
      </c>
      <c r="F4625" s="4">
        <v>45794.600694444445</v>
      </c>
      <c r="G4625" s="4">
        <v>45794.559224537035</v>
      </c>
      <c r="H4625" t="s">
        <v>3155</v>
      </c>
      <c r="I4625" t="s">
        <v>3673</v>
      </c>
      <c r="J4625">
        <v>0</v>
      </c>
      <c r="K4625" t="s">
        <v>3194</v>
      </c>
      <c r="L4625" t="s">
        <v>3564</v>
      </c>
      <c r="M4625" t="s">
        <v>549</v>
      </c>
      <c r="N4625" t="s">
        <v>559</v>
      </c>
      <c r="O4625" t="s">
        <v>504</v>
      </c>
      <c r="P4625" t="s">
        <v>325</v>
      </c>
      <c r="Q4625" t="s">
        <v>330</v>
      </c>
    </row>
    <row r="4626" spans="1:17">
      <c r="A4626" t="s">
        <v>12283</v>
      </c>
      <c r="B4626" t="s">
        <v>12284</v>
      </c>
      <c r="C4626" t="s">
        <v>27941</v>
      </c>
      <c r="D4626" s="4">
        <v>45791.984537037039</v>
      </c>
      <c r="E4626" s="4">
        <v>45792.333333333336</v>
      </c>
      <c r="F4626" s="4">
        <v>45792.371527777781</v>
      </c>
      <c r="G4626" s="4">
        <v>45792.33221064815</v>
      </c>
      <c r="H4626" t="s">
        <v>3155</v>
      </c>
      <c r="I4626" t="s">
        <v>3156</v>
      </c>
      <c r="J4626">
        <v>0</v>
      </c>
      <c r="K4626" t="s">
        <v>3157</v>
      </c>
      <c r="L4626" t="s">
        <v>3564</v>
      </c>
      <c r="M4626" t="s">
        <v>549</v>
      </c>
      <c r="N4626" t="s">
        <v>550</v>
      </c>
      <c r="O4626" t="s">
        <v>136</v>
      </c>
      <c r="P4626" t="s">
        <v>143</v>
      </c>
      <c r="Q4626" t="s">
        <v>297</v>
      </c>
    </row>
    <row r="4627" spans="1:17">
      <c r="A4627" t="s">
        <v>24377</v>
      </c>
      <c r="B4627" t="s">
        <v>24378</v>
      </c>
      <c r="C4627" t="s">
        <v>27942</v>
      </c>
      <c r="D4627" s="4">
        <v>45791.972372685188</v>
      </c>
      <c r="E4627" s="4">
        <v>45794.791666666664</v>
      </c>
      <c r="F4627" s="4">
        <v>45794.809027777781</v>
      </c>
      <c r="G4627" s="4"/>
      <c r="H4627" t="s">
        <v>3155</v>
      </c>
      <c r="I4627" t="s">
        <v>3171</v>
      </c>
      <c r="J4627">
        <v>1001</v>
      </c>
      <c r="K4627" t="s">
        <v>3157</v>
      </c>
      <c r="L4627" t="s">
        <v>3593</v>
      </c>
      <c r="M4627" t="s">
        <v>549</v>
      </c>
      <c r="N4627" t="s">
        <v>559</v>
      </c>
      <c r="O4627" t="s">
        <v>504</v>
      </c>
      <c r="P4627" t="s">
        <v>325</v>
      </c>
      <c r="Q4627" t="s">
        <v>331</v>
      </c>
    </row>
    <row r="4628" spans="1:17">
      <c r="A4628" t="s">
        <v>27943</v>
      </c>
      <c r="B4628" t="s">
        <v>27944</v>
      </c>
      <c r="C4628" t="s">
        <v>27945</v>
      </c>
      <c r="D4628" s="4">
        <v>45791.971898148149</v>
      </c>
      <c r="E4628" s="4">
        <v>45799.916666666664</v>
      </c>
      <c r="F4628" s="4">
        <v>45799.934027777781</v>
      </c>
      <c r="G4628" s="4">
        <v>45799.918252314812</v>
      </c>
      <c r="H4628" t="s">
        <v>3155</v>
      </c>
      <c r="I4628" t="s">
        <v>3184</v>
      </c>
      <c r="J4628">
        <v>0</v>
      </c>
      <c r="K4628" t="s">
        <v>3157</v>
      </c>
      <c r="L4628" t="s">
        <v>3564</v>
      </c>
      <c r="M4628" t="s">
        <v>549</v>
      </c>
      <c r="N4628" t="s">
        <v>550</v>
      </c>
      <c r="O4628" t="s">
        <v>136</v>
      </c>
      <c r="P4628" t="s">
        <v>147</v>
      </c>
      <c r="Q4628" t="s">
        <v>21124</v>
      </c>
    </row>
    <row r="4629" spans="1:17">
      <c r="A4629" t="s">
        <v>27946</v>
      </c>
      <c r="B4629" t="s">
        <v>27947</v>
      </c>
      <c r="C4629" t="s">
        <v>27948</v>
      </c>
      <c r="D4629" s="4">
        <v>45791.970810185187</v>
      </c>
      <c r="E4629" s="4">
        <v>45794.9375</v>
      </c>
      <c r="F4629" s="4">
        <v>45794.954861111109</v>
      </c>
      <c r="G4629" s="4">
        <v>45794.938194444447</v>
      </c>
      <c r="H4629" t="s">
        <v>3155</v>
      </c>
      <c r="I4629" t="s">
        <v>3162</v>
      </c>
      <c r="J4629">
        <v>0</v>
      </c>
      <c r="K4629" t="s">
        <v>3163</v>
      </c>
      <c r="L4629" t="s">
        <v>3564</v>
      </c>
      <c r="M4629" t="s">
        <v>549</v>
      </c>
      <c r="N4629" t="s">
        <v>550</v>
      </c>
      <c r="O4629" t="s">
        <v>616</v>
      </c>
      <c r="P4629" t="s">
        <v>314</v>
      </c>
      <c r="Q4629" t="s">
        <v>321</v>
      </c>
    </row>
    <row r="4630" spans="1:17">
      <c r="A4630" t="s">
        <v>27949</v>
      </c>
      <c r="B4630" t="s">
        <v>27950</v>
      </c>
      <c r="C4630" t="s">
        <v>27951</v>
      </c>
      <c r="D4630" s="4">
        <v>45791.970763888887</v>
      </c>
      <c r="E4630" s="4">
        <v>45793.875</v>
      </c>
      <c r="F4630" s="4">
        <v>45793.892361111109</v>
      </c>
      <c r="G4630" s="4"/>
      <c r="H4630" t="s">
        <v>3155</v>
      </c>
      <c r="I4630" t="s">
        <v>3175</v>
      </c>
      <c r="J4630">
        <v>0</v>
      </c>
      <c r="K4630" t="s">
        <v>3194</v>
      </c>
      <c r="L4630" t="s">
        <v>3593</v>
      </c>
      <c r="M4630" t="s">
        <v>549</v>
      </c>
      <c r="N4630" t="s">
        <v>559</v>
      </c>
      <c r="O4630" t="s">
        <v>504</v>
      </c>
      <c r="P4630" t="s">
        <v>325</v>
      </c>
      <c r="Q4630" t="s">
        <v>341</v>
      </c>
    </row>
    <row r="4631" spans="1:17">
      <c r="A4631" t="s">
        <v>26090</v>
      </c>
      <c r="B4631" t="s">
        <v>26091</v>
      </c>
      <c r="C4631" t="s">
        <v>27952</v>
      </c>
      <c r="D4631" s="4">
        <v>45791.970289351855</v>
      </c>
      <c r="E4631" s="4">
        <v>45793.291666666664</v>
      </c>
      <c r="F4631" s="4">
        <v>45793.309027777781</v>
      </c>
      <c r="G4631" s="4"/>
      <c r="H4631" t="s">
        <v>3155</v>
      </c>
      <c r="I4631" t="s">
        <v>3171</v>
      </c>
      <c r="J4631">
        <v>1001</v>
      </c>
      <c r="K4631" t="s">
        <v>3157</v>
      </c>
      <c r="L4631" t="s">
        <v>3245</v>
      </c>
      <c r="M4631" t="s">
        <v>549</v>
      </c>
      <c r="N4631" t="s">
        <v>559</v>
      </c>
      <c r="O4631" t="s">
        <v>469</v>
      </c>
      <c r="P4631" t="s">
        <v>189</v>
      </c>
      <c r="Q4631" t="s">
        <v>196</v>
      </c>
    </row>
    <row r="4632" spans="1:17">
      <c r="A4632" t="s">
        <v>27953</v>
      </c>
      <c r="B4632" t="s">
        <v>27954</v>
      </c>
      <c r="C4632" t="s">
        <v>27955</v>
      </c>
      <c r="D4632" s="4">
        <v>45791.970138888886</v>
      </c>
      <c r="E4632" s="4">
        <v>45793.833333333336</v>
      </c>
      <c r="F4632" s="4">
        <v>45793.850694444445</v>
      </c>
      <c r="G4632" s="4">
        <v>45793.83184027778</v>
      </c>
      <c r="H4632" t="s">
        <v>3155</v>
      </c>
      <c r="I4632" t="s">
        <v>3171</v>
      </c>
      <c r="J4632">
        <v>1001</v>
      </c>
      <c r="K4632" t="s">
        <v>3157</v>
      </c>
      <c r="L4632" t="s">
        <v>3564</v>
      </c>
      <c r="M4632" t="s">
        <v>549</v>
      </c>
      <c r="N4632" t="s">
        <v>559</v>
      </c>
      <c r="O4632" t="s">
        <v>504</v>
      </c>
      <c r="P4632" t="s">
        <v>325</v>
      </c>
      <c r="Q4632" t="s">
        <v>333</v>
      </c>
    </row>
    <row r="4633" spans="1:17">
      <c r="A4633" t="s">
        <v>27956</v>
      </c>
      <c r="B4633" t="s">
        <v>27957</v>
      </c>
      <c r="C4633" t="s">
        <v>27958</v>
      </c>
      <c r="D4633" s="4">
        <v>45791.969629629632</v>
      </c>
      <c r="E4633" s="4">
        <v>45794.791666666664</v>
      </c>
      <c r="F4633" s="4">
        <v>45794.809027777781</v>
      </c>
      <c r="G4633" s="4">
        <v>45794.784687500003</v>
      </c>
      <c r="H4633" t="s">
        <v>3155</v>
      </c>
      <c r="I4633" t="s">
        <v>3175</v>
      </c>
      <c r="J4633">
        <v>0</v>
      </c>
      <c r="K4633" t="s">
        <v>3194</v>
      </c>
      <c r="L4633" t="s">
        <v>3564</v>
      </c>
      <c r="M4633" t="s">
        <v>549</v>
      </c>
      <c r="N4633" t="s">
        <v>559</v>
      </c>
      <c r="O4633" t="s">
        <v>504</v>
      </c>
      <c r="P4633" t="s">
        <v>325</v>
      </c>
      <c r="Q4633" t="s">
        <v>335</v>
      </c>
    </row>
    <row r="4634" spans="1:17">
      <c r="A4634" t="s">
        <v>25840</v>
      </c>
      <c r="B4634" t="s">
        <v>25841</v>
      </c>
      <c r="C4634" t="s">
        <v>27959</v>
      </c>
      <c r="D4634" s="4">
        <v>45791.968148148146</v>
      </c>
      <c r="E4634" s="4">
        <v>45794.625</v>
      </c>
      <c r="F4634" s="4">
        <v>45794.642361111109</v>
      </c>
      <c r="G4634" s="4">
        <v>45794.624259259261</v>
      </c>
      <c r="H4634" t="s">
        <v>3155</v>
      </c>
      <c r="I4634" t="s">
        <v>3171</v>
      </c>
      <c r="J4634">
        <v>1001</v>
      </c>
      <c r="K4634" t="s">
        <v>3157</v>
      </c>
      <c r="L4634" t="s">
        <v>3564</v>
      </c>
      <c r="M4634" t="s">
        <v>549</v>
      </c>
      <c r="N4634" t="s">
        <v>559</v>
      </c>
      <c r="O4634" t="s">
        <v>504</v>
      </c>
      <c r="P4634" t="s">
        <v>325</v>
      </c>
      <c r="Q4634" t="s">
        <v>338</v>
      </c>
    </row>
    <row r="4635" spans="1:17">
      <c r="A4635" t="s">
        <v>25840</v>
      </c>
      <c r="B4635" t="s">
        <v>27960</v>
      </c>
      <c r="C4635" t="s">
        <v>27961</v>
      </c>
      <c r="D4635" s="4">
        <v>45791.967685185184</v>
      </c>
      <c r="E4635" s="4">
        <v>45794.625</v>
      </c>
      <c r="F4635" s="4">
        <v>45794.642361111109</v>
      </c>
      <c r="G4635" s="4">
        <v>45794.623692129629</v>
      </c>
      <c r="H4635" t="s">
        <v>3155</v>
      </c>
      <c r="I4635" t="s">
        <v>3171</v>
      </c>
      <c r="J4635">
        <v>1001</v>
      </c>
      <c r="K4635" t="s">
        <v>3157</v>
      </c>
      <c r="L4635" t="s">
        <v>3564</v>
      </c>
      <c r="M4635" t="s">
        <v>549</v>
      </c>
      <c r="N4635" t="s">
        <v>559</v>
      </c>
      <c r="O4635" t="s">
        <v>504</v>
      </c>
      <c r="P4635" t="s">
        <v>325</v>
      </c>
      <c r="Q4635" t="s">
        <v>338</v>
      </c>
    </row>
    <row r="4636" spans="1:17">
      <c r="A4636" t="s">
        <v>27962</v>
      </c>
      <c r="B4636" t="s">
        <v>27963</v>
      </c>
      <c r="C4636" t="s">
        <v>27964</v>
      </c>
      <c r="D4636" s="4">
        <v>45791.96671296296</v>
      </c>
      <c r="E4636" s="4">
        <v>45800.833333333336</v>
      </c>
      <c r="F4636" s="4">
        <v>45800.850694444445</v>
      </c>
      <c r="G4636" s="4"/>
      <c r="H4636" t="s">
        <v>3155</v>
      </c>
      <c r="I4636" t="s">
        <v>3171</v>
      </c>
      <c r="J4636">
        <v>0</v>
      </c>
      <c r="K4636" t="s">
        <v>3157</v>
      </c>
      <c r="L4636" t="s">
        <v>3593</v>
      </c>
      <c r="M4636" t="s">
        <v>549</v>
      </c>
      <c r="N4636" t="s">
        <v>559</v>
      </c>
      <c r="O4636" t="s">
        <v>504</v>
      </c>
      <c r="P4636" t="s">
        <v>325</v>
      </c>
      <c r="Q4636" t="s">
        <v>343</v>
      </c>
    </row>
    <row r="4637" spans="1:17">
      <c r="A4637" t="s">
        <v>27932</v>
      </c>
      <c r="B4637" t="s">
        <v>27933</v>
      </c>
      <c r="C4637" t="s">
        <v>27965</v>
      </c>
      <c r="D4637" s="4">
        <v>45791.965868055559</v>
      </c>
      <c r="E4637" s="4">
        <v>45792.958333333336</v>
      </c>
      <c r="F4637" s="4">
        <v>45792.996527777781</v>
      </c>
      <c r="G4637" s="4"/>
      <c r="H4637" t="s">
        <v>3155</v>
      </c>
      <c r="I4637" t="s">
        <v>3156</v>
      </c>
      <c r="J4637">
        <v>0</v>
      </c>
      <c r="K4637" t="s">
        <v>3157</v>
      </c>
      <c r="L4637" t="s">
        <v>3245</v>
      </c>
      <c r="M4637" t="s">
        <v>549</v>
      </c>
      <c r="N4637" t="s">
        <v>550</v>
      </c>
      <c r="O4637" t="s">
        <v>136</v>
      </c>
      <c r="P4637" t="s">
        <v>143</v>
      </c>
      <c r="Q4637" t="s">
        <v>300</v>
      </c>
    </row>
    <row r="4638" spans="1:17">
      <c r="A4638" t="s">
        <v>27966</v>
      </c>
      <c r="B4638" t="s">
        <v>27967</v>
      </c>
      <c r="C4638" t="s">
        <v>27968</v>
      </c>
      <c r="D4638" s="4">
        <v>45791.965543981481</v>
      </c>
      <c r="E4638" s="4">
        <v>45795.4375</v>
      </c>
      <c r="F4638" s="4">
        <v>45795.454861111109</v>
      </c>
      <c r="G4638" s="4"/>
      <c r="H4638" t="s">
        <v>3155</v>
      </c>
      <c r="I4638" t="s">
        <v>3171</v>
      </c>
      <c r="J4638">
        <v>0</v>
      </c>
      <c r="K4638" t="s">
        <v>3157</v>
      </c>
      <c r="L4638" t="s">
        <v>3593</v>
      </c>
      <c r="M4638" t="s">
        <v>549</v>
      </c>
      <c r="N4638" t="s">
        <v>559</v>
      </c>
      <c r="O4638" t="s">
        <v>504</v>
      </c>
      <c r="P4638" t="s">
        <v>325</v>
      </c>
      <c r="Q4638" t="s">
        <v>344</v>
      </c>
    </row>
    <row r="4639" spans="1:17">
      <c r="A4639" t="s">
        <v>27966</v>
      </c>
      <c r="B4639" t="s">
        <v>27969</v>
      </c>
      <c r="C4639" t="s">
        <v>27970</v>
      </c>
      <c r="D4639" s="4">
        <v>45791.964953703704</v>
      </c>
      <c r="E4639" s="4">
        <v>45795.416666666664</v>
      </c>
      <c r="F4639" s="4">
        <v>45795.434027777781</v>
      </c>
      <c r="G4639" s="4"/>
      <c r="H4639" t="s">
        <v>3155</v>
      </c>
      <c r="I4639" t="s">
        <v>3171</v>
      </c>
      <c r="J4639">
        <v>0</v>
      </c>
      <c r="K4639" t="s">
        <v>3157</v>
      </c>
      <c r="L4639" t="s">
        <v>3593</v>
      </c>
      <c r="M4639" t="s">
        <v>549</v>
      </c>
      <c r="N4639" t="s">
        <v>559</v>
      </c>
      <c r="O4639" t="s">
        <v>504</v>
      </c>
      <c r="P4639" t="s">
        <v>325</v>
      </c>
      <c r="Q4639" t="s">
        <v>344</v>
      </c>
    </row>
    <row r="4640" spans="1:17">
      <c r="A4640" t="s">
        <v>22605</v>
      </c>
      <c r="B4640" t="s">
        <v>27971</v>
      </c>
      <c r="C4640" t="s">
        <v>27972</v>
      </c>
      <c r="D4640" s="4">
        <v>45791.961041666669</v>
      </c>
      <c r="E4640" s="4">
        <v>45794.5625</v>
      </c>
      <c r="F4640" s="4">
        <v>45794.579861111109</v>
      </c>
      <c r="G4640" s="4">
        <v>45794.566168981481</v>
      </c>
      <c r="H4640" t="s">
        <v>3155</v>
      </c>
      <c r="I4640" t="s">
        <v>3171</v>
      </c>
      <c r="J4640">
        <v>0</v>
      </c>
      <c r="K4640" t="s">
        <v>3157</v>
      </c>
      <c r="L4640" t="s">
        <v>3564</v>
      </c>
      <c r="M4640" t="s">
        <v>549</v>
      </c>
      <c r="N4640" t="s">
        <v>559</v>
      </c>
      <c r="O4640" t="s">
        <v>504</v>
      </c>
      <c r="P4640" t="s">
        <v>325</v>
      </c>
      <c r="Q4640" t="s">
        <v>3800</v>
      </c>
    </row>
    <row r="4641" spans="1:17">
      <c r="A4641" t="s">
        <v>22605</v>
      </c>
      <c r="B4641" t="s">
        <v>27973</v>
      </c>
      <c r="C4641" t="s">
        <v>27974</v>
      </c>
      <c r="D4641" s="4">
        <v>45791.960428240738</v>
      </c>
      <c r="E4641" s="4">
        <v>45794.541666666664</v>
      </c>
      <c r="F4641" s="4">
        <v>45794.559027777781</v>
      </c>
      <c r="G4641" s="4"/>
      <c r="H4641" t="s">
        <v>3155</v>
      </c>
      <c r="I4641" t="s">
        <v>3171</v>
      </c>
      <c r="J4641">
        <v>1001</v>
      </c>
      <c r="K4641" t="s">
        <v>3157</v>
      </c>
      <c r="L4641" t="s">
        <v>3593</v>
      </c>
      <c r="M4641" t="s">
        <v>549</v>
      </c>
      <c r="N4641" t="s">
        <v>559</v>
      </c>
      <c r="O4641" t="s">
        <v>504</v>
      </c>
      <c r="P4641" t="s">
        <v>325</v>
      </c>
      <c r="Q4641" t="s">
        <v>3800</v>
      </c>
    </row>
    <row r="4642" spans="1:17">
      <c r="A4642" t="s">
        <v>27975</v>
      </c>
      <c r="B4642" t="s">
        <v>27976</v>
      </c>
      <c r="C4642" t="s">
        <v>27977</v>
      </c>
      <c r="D4642" s="4">
        <v>45791.959247685183</v>
      </c>
      <c r="E4642" s="4">
        <v>45794.416666666664</v>
      </c>
      <c r="F4642" s="4">
        <v>45794.434027777781</v>
      </c>
      <c r="G4642" s="4">
        <v>45794.41333333333</v>
      </c>
      <c r="H4642" t="s">
        <v>3155</v>
      </c>
      <c r="I4642" t="s">
        <v>3175</v>
      </c>
      <c r="J4642">
        <v>0</v>
      </c>
      <c r="K4642" t="s">
        <v>3194</v>
      </c>
      <c r="L4642" t="s">
        <v>3564</v>
      </c>
      <c r="M4642" t="s">
        <v>549</v>
      </c>
      <c r="N4642" t="s">
        <v>559</v>
      </c>
      <c r="O4642" t="s">
        <v>504</v>
      </c>
      <c r="P4642" t="s">
        <v>325</v>
      </c>
      <c r="Q4642" t="s">
        <v>328</v>
      </c>
    </row>
    <row r="4643" spans="1:17">
      <c r="A4643" t="s">
        <v>25708</v>
      </c>
      <c r="B4643" t="s">
        <v>25709</v>
      </c>
      <c r="C4643" t="s">
        <v>27978</v>
      </c>
      <c r="D4643" s="4">
        <v>45791.95853009259</v>
      </c>
      <c r="E4643" s="4">
        <v>45794.583333333336</v>
      </c>
      <c r="F4643" s="4">
        <v>45794.600694444445</v>
      </c>
      <c r="G4643" s="4"/>
      <c r="H4643" t="s">
        <v>3155</v>
      </c>
      <c r="I4643" t="s">
        <v>3171</v>
      </c>
      <c r="J4643">
        <v>0</v>
      </c>
      <c r="K4643" t="s">
        <v>3157</v>
      </c>
      <c r="L4643" t="s">
        <v>3593</v>
      </c>
      <c r="M4643" t="s">
        <v>549</v>
      </c>
      <c r="N4643" t="s">
        <v>559</v>
      </c>
      <c r="O4643" t="s">
        <v>504</v>
      </c>
      <c r="P4643" t="s">
        <v>325</v>
      </c>
      <c r="Q4643" t="s">
        <v>336</v>
      </c>
    </row>
    <row r="4644" spans="1:17">
      <c r="A4644" t="s">
        <v>25753</v>
      </c>
      <c r="B4644" t="s">
        <v>25754</v>
      </c>
      <c r="C4644" t="s">
        <v>27979</v>
      </c>
      <c r="D4644" s="4">
        <v>45791.957199074073</v>
      </c>
      <c r="E4644" s="4">
        <v>45793.833333333336</v>
      </c>
      <c r="F4644" s="4">
        <v>45793.871527777781</v>
      </c>
      <c r="G4644" s="4"/>
      <c r="H4644" t="s">
        <v>3155</v>
      </c>
      <c r="I4644" t="s">
        <v>3673</v>
      </c>
      <c r="J4644">
        <v>0</v>
      </c>
      <c r="K4644" t="s">
        <v>3157</v>
      </c>
      <c r="L4644" t="s">
        <v>3593</v>
      </c>
      <c r="M4644" t="s">
        <v>549</v>
      </c>
      <c r="N4644" t="s">
        <v>559</v>
      </c>
      <c r="O4644" t="s">
        <v>504</v>
      </c>
      <c r="P4644" t="s">
        <v>325</v>
      </c>
      <c r="Q4644" t="s">
        <v>3800</v>
      </c>
    </row>
    <row r="4645" spans="1:17">
      <c r="A4645" t="s">
        <v>27980</v>
      </c>
      <c r="B4645" t="s">
        <v>27981</v>
      </c>
      <c r="C4645" t="s">
        <v>27982</v>
      </c>
      <c r="D4645" s="4">
        <v>45791.952534722222</v>
      </c>
      <c r="E4645" s="4">
        <v>45792.708333333336</v>
      </c>
      <c r="F4645" s="4">
        <v>45792.746527777781</v>
      </c>
      <c r="G4645" s="4">
        <v>45792.704386574071</v>
      </c>
      <c r="H4645" t="s">
        <v>3155</v>
      </c>
      <c r="I4645" t="s">
        <v>3156</v>
      </c>
      <c r="J4645">
        <v>0</v>
      </c>
      <c r="K4645" t="s">
        <v>3157</v>
      </c>
      <c r="L4645" t="s">
        <v>3564</v>
      </c>
      <c r="M4645" t="s">
        <v>549</v>
      </c>
      <c r="N4645" t="s">
        <v>550</v>
      </c>
      <c r="O4645" t="s">
        <v>136</v>
      </c>
      <c r="P4645" t="s">
        <v>292</v>
      </c>
      <c r="Q4645" t="s">
        <v>293</v>
      </c>
    </row>
    <row r="4646" spans="1:17">
      <c r="A4646" t="s">
        <v>27983</v>
      </c>
      <c r="B4646" t="s">
        <v>27984</v>
      </c>
      <c r="C4646" t="s">
        <v>27985</v>
      </c>
      <c r="D4646" s="4">
        <v>45791.952245370368</v>
      </c>
      <c r="E4646" s="4">
        <v>45795.625</v>
      </c>
      <c r="F4646" s="4">
        <v>45795.663194444445</v>
      </c>
      <c r="G4646" s="4">
        <v>45795.63144675926</v>
      </c>
      <c r="H4646" t="s">
        <v>3155</v>
      </c>
      <c r="I4646" t="s">
        <v>3673</v>
      </c>
      <c r="J4646">
        <v>0</v>
      </c>
      <c r="K4646" t="s">
        <v>3194</v>
      </c>
      <c r="L4646" t="s">
        <v>3564</v>
      </c>
      <c r="M4646" t="s">
        <v>549</v>
      </c>
      <c r="N4646" t="s">
        <v>559</v>
      </c>
      <c r="O4646" t="s">
        <v>504</v>
      </c>
      <c r="P4646" t="s">
        <v>325</v>
      </c>
      <c r="Q4646" t="s">
        <v>332</v>
      </c>
    </row>
    <row r="4647" spans="1:17">
      <c r="A4647" t="s">
        <v>27689</v>
      </c>
      <c r="B4647" t="s">
        <v>27690</v>
      </c>
      <c r="C4647" t="s">
        <v>27986</v>
      </c>
      <c r="D4647" s="4">
        <v>45791.950474537036</v>
      </c>
      <c r="E4647" s="4">
        <v>45802.458333333336</v>
      </c>
      <c r="F4647" s="4">
        <v>45802.496527777781</v>
      </c>
      <c r="G4647" s="4"/>
      <c r="H4647" t="s">
        <v>3155</v>
      </c>
      <c r="I4647" t="s">
        <v>3209</v>
      </c>
      <c r="J4647">
        <v>0</v>
      </c>
      <c r="K4647" t="s">
        <v>3157</v>
      </c>
      <c r="L4647" t="s">
        <v>3245</v>
      </c>
      <c r="M4647" t="s">
        <v>549</v>
      </c>
      <c r="N4647" t="s">
        <v>550</v>
      </c>
      <c r="O4647" t="s">
        <v>616</v>
      </c>
      <c r="P4647" t="s">
        <v>314</v>
      </c>
      <c r="Q4647" t="s">
        <v>322</v>
      </c>
    </row>
    <row r="4648" spans="1:17">
      <c r="A4648" t="s">
        <v>27987</v>
      </c>
      <c r="B4648" t="s">
        <v>27988</v>
      </c>
      <c r="C4648" t="s">
        <v>27989</v>
      </c>
      <c r="D4648" s="4">
        <v>45791.948344907411</v>
      </c>
      <c r="E4648" s="4">
        <v>45794.8125</v>
      </c>
      <c r="F4648" s="4">
        <v>45794.829861111109</v>
      </c>
      <c r="G4648" s="4">
        <v>45794.813726851855</v>
      </c>
      <c r="H4648" t="s">
        <v>3155</v>
      </c>
      <c r="I4648" t="s">
        <v>3175</v>
      </c>
      <c r="J4648">
        <v>0</v>
      </c>
      <c r="K4648" t="s">
        <v>3194</v>
      </c>
      <c r="L4648" t="s">
        <v>3564</v>
      </c>
      <c r="M4648" t="s">
        <v>549</v>
      </c>
      <c r="N4648" t="s">
        <v>559</v>
      </c>
      <c r="O4648" t="s">
        <v>504</v>
      </c>
      <c r="P4648" t="s">
        <v>325</v>
      </c>
      <c r="Q4648" t="s">
        <v>327</v>
      </c>
    </row>
    <row r="4649" spans="1:17">
      <c r="A4649" t="s">
        <v>27990</v>
      </c>
      <c r="B4649" t="s">
        <v>27991</v>
      </c>
      <c r="C4649" t="s">
        <v>27992</v>
      </c>
      <c r="D4649" s="4">
        <v>45791.944930555554</v>
      </c>
      <c r="E4649" s="4">
        <v>45801.625</v>
      </c>
      <c r="F4649" s="4">
        <v>45801.663194444445</v>
      </c>
      <c r="G4649" s="4"/>
      <c r="H4649" t="s">
        <v>3155</v>
      </c>
      <c r="I4649" t="s">
        <v>3673</v>
      </c>
      <c r="J4649">
        <v>0</v>
      </c>
      <c r="K4649" t="s">
        <v>3194</v>
      </c>
      <c r="L4649" t="s">
        <v>3245</v>
      </c>
      <c r="M4649" t="s">
        <v>549</v>
      </c>
      <c r="N4649" t="s">
        <v>559</v>
      </c>
      <c r="O4649" t="s">
        <v>504</v>
      </c>
      <c r="P4649" t="s">
        <v>325</v>
      </c>
      <c r="Q4649" t="s">
        <v>326</v>
      </c>
    </row>
    <row r="4650" spans="1:17">
      <c r="A4650" t="s">
        <v>26716</v>
      </c>
      <c r="B4650" t="s">
        <v>26717</v>
      </c>
      <c r="C4650" t="s">
        <v>27993</v>
      </c>
      <c r="D4650" s="4">
        <v>45791.942025462966</v>
      </c>
      <c r="E4650" s="4">
        <v>45794.1875</v>
      </c>
      <c r="F4650" s="4">
        <v>45794.225694444445</v>
      </c>
      <c r="G4650" s="4"/>
      <c r="H4650" t="s">
        <v>3155</v>
      </c>
      <c r="I4650" t="s">
        <v>3156</v>
      </c>
      <c r="J4650">
        <v>0</v>
      </c>
      <c r="K4650" t="s">
        <v>3157</v>
      </c>
      <c r="L4650" t="s">
        <v>3245</v>
      </c>
      <c r="M4650" t="s">
        <v>549</v>
      </c>
      <c r="N4650" t="s">
        <v>550</v>
      </c>
      <c r="O4650" t="s">
        <v>551</v>
      </c>
      <c r="P4650" t="s">
        <v>242</v>
      </c>
      <c r="Q4650" t="s">
        <v>249</v>
      </c>
    </row>
    <row r="4651" spans="1:17">
      <c r="A4651" t="s">
        <v>27994</v>
      </c>
      <c r="B4651" t="s">
        <v>27995</v>
      </c>
      <c r="C4651" t="s">
        <v>27996</v>
      </c>
      <c r="D4651" s="4">
        <v>45791.939004629632</v>
      </c>
      <c r="E4651" s="4">
        <v>45794.833333333336</v>
      </c>
      <c r="F4651" s="4">
        <v>45794.871527777781</v>
      </c>
      <c r="G4651" s="4">
        <v>45794.837546296294</v>
      </c>
      <c r="H4651" t="s">
        <v>3155</v>
      </c>
      <c r="I4651" t="s">
        <v>3673</v>
      </c>
      <c r="J4651">
        <v>0</v>
      </c>
      <c r="K4651" t="s">
        <v>3194</v>
      </c>
      <c r="L4651" t="s">
        <v>3564</v>
      </c>
      <c r="M4651" t="s">
        <v>549</v>
      </c>
      <c r="N4651" t="s">
        <v>559</v>
      </c>
      <c r="O4651" t="s">
        <v>504</v>
      </c>
      <c r="P4651" t="s">
        <v>325</v>
      </c>
      <c r="Q4651" t="s">
        <v>326</v>
      </c>
    </row>
    <row r="4652" spans="1:17">
      <c r="A4652" t="s">
        <v>12101</v>
      </c>
      <c r="B4652" t="s">
        <v>12102</v>
      </c>
      <c r="C4652" t="s">
        <v>27997</v>
      </c>
      <c r="D4652" s="4">
        <v>45791.936111111114</v>
      </c>
      <c r="E4652" s="4">
        <v>45792.791666666664</v>
      </c>
      <c r="F4652" s="4">
        <v>45792.829861111109</v>
      </c>
      <c r="G4652" s="4">
        <v>45792.793078703704</v>
      </c>
      <c r="H4652" t="s">
        <v>3155</v>
      </c>
      <c r="I4652" t="s">
        <v>3673</v>
      </c>
      <c r="J4652">
        <v>0</v>
      </c>
      <c r="K4652" t="s">
        <v>3157</v>
      </c>
      <c r="L4652" t="s">
        <v>3564</v>
      </c>
      <c r="M4652" t="s">
        <v>549</v>
      </c>
      <c r="N4652" t="s">
        <v>559</v>
      </c>
      <c r="O4652" t="s">
        <v>504</v>
      </c>
      <c r="P4652" t="s">
        <v>325</v>
      </c>
      <c r="Q4652" t="s">
        <v>336</v>
      </c>
    </row>
    <row r="4653" spans="1:17">
      <c r="A4653" t="s">
        <v>27998</v>
      </c>
      <c r="B4653" t="s">
        <v>27999</v>
      </c>
      <c r="C4653" t="s">
        <v>28000</v>
      </c>
      <c r="D4653" s="4">
        <v>45791.935486111113</v>
      </c>
      <c r="E4653" s="4">
        <v>45802.3125</v>
      </c>
      <c r="F4653" s="4">
        <v>45802.350694444445</v>
      </c>
      <c r="G4653" s="4"/>
      <c r="H4653" t="s">
        <v>3155</v>
      </c>
      <c r="I4653" t="s">
        <v>3209</v>
      </c>
      <c r="J4653">
        <v>0</v>
      </c>
      <c r="K4653" t="s">
        <v>3227</v>
      </c>
      <c r="L4653" t="s">
        <v>3245</v>
      </c>
      <c r="M4653" t="s">
        <v>549</v>
      </c>
      <c r="N4653" t="s">
        <v>550</v>
      </c>
      <c r="O4653" t="s">
        <v>551</v>
      </c>
      <c r="P4653" t="s">
        <v>141</v>
      </c>
      <c r="Q4653" t="s">
        <v>232</v>
      </c>
    </row>
    <row r="4654" spans="1:17">
      <c r="A4654" t="s">
        <v>28001</v>
      </c>
      <c r="B4654" t="s">
        <v>28002</v>
      </c>
      <c r="C4654" t="s">
        <v>28003</v>
      </c>
      <c r="D4654" s="4">
        <v>45791.934675925928</v>
      </c>
      <c r="E4654" s="4">
        <v>45794.8125</v>
      </c>
      <c r="F4654" s="4">
        <v>45794.829861111109</v>
      </c>
      <c r="G4654" s="4">
        <v>45794.810393518521</v>
      </c>
      <c r="H4654" t="s">
        <v>3155</v>
      </c>
      <c r="I4654" t="s">
        <v>3171</v>
      </c>
      <c r="J4654">
        <v>0</v>
      </c>
      <c r="K4654" t="s">
        <v>3157</v>
      </c>
      <c r="L4654" t="s">
        <v>3564</v>
      </c>
      <c r="M4654" t="s">
        <v>549</v>
      </c>
      <c r="N4654" t="s">
        <v>559</v>
      </c>
      <c r="O4654" t="s">
        <v>504</v>
      </c>
      <c r="P4654" t="s">
        <v>325</v>
      </c>
      <c r="Q4654" t="s">
        <v>340</v>
      </c>
    </row>
    <row r="4655" spans="1:17">
      <c r="A4655" t="s">
        <v>27980</v>
      </c>
      <c r="B4655" t="s">
        <v>27981</v>
      </c>
      <c r="C4655" t="s">
        <v>28004</v>
      </c>
      <c r="D4655" s="4">
        <v>45791.930856481478</v>
      </c>
      <c r="E4655" s="4">
        <v>45792.708333333336</v>
      </c>
      <c r="F4655" s="4">
        <v>45792.746527777781</v>
      </c>
      <c r="G4655" s="4"/>
      <c r="H4655" t="s">
        <v>3155</v>
      </c>
      <c r="I4655" t="s">
        <v>3240</v>
      </c>
      <c r="J4655">
        <v>1001</v>
      </c>
      <c r="K4655" t="s">
        <v>3157</v>
      </c>
      <c r="L4655" t="s">
        <v>3245</v>
      </c>
      <c r="M4655" t="s">
        <v>549</v>
      </c>
      <c r="N4655" t="s">
        <v>550</v>
      </c>
      <c r="O4655" t="s">
        <v>136</v>
      </c>
      <c r="P4655" t="s">
        <v>292</v>
      </c>
      <c r="Q4655" t="s">
        <v>293</v>
      </c>
    </row>
    <row r="4656" spans="1:17">
      <c r="A4656" t="s">
        <v>28005</v>
      </c>
      <c r="B4656" t="s">
        <v>28006</v>
      </c>
      <c r="C4656" t="s">
        <v>28007</v>
      </c>
      <c r="D4656" s="4">
        <v>45791.92759259259</v>
      </c>
      <c r="E4656" s="4">
        <v>45819.583333333336</v>
      </c>
      <c r="F4656" s="4">
        <v>45819.621527777781</v>
      </c>
      <c r="G4656" s="4"/>
      <c r="H4656" t="s">
        <v>3155</v>
      </c>
      <c r="I4656" t="s">
        <v>3673</v>
      </c>
      <c r="J4656">
        <v>0</v>
      </c>
      <c r="K4656" t="s">
        <v>3194</v>
      </c>
      <c r="L4656" t="s">
        <v>3158</v>
      </c>
      <c r="M4656" t="s">
        <v>549</v>
      </c>
      <c r="N4656" t="s">
        <v>559</v>
      </c>
      <c r="O4656" t="s">
        <v>504</v>
      </c>
      <c r="P4656" t="s">
        <v>325</v>
      </c>
      <c r="Q4656" t="s">
        <v>331</v>
      </c>
    </row>
    <row r="4657" spans="1:17">
      <c r="A4657" t="s">
        <v>28008</v>
      </c>
      <c r="B4657" t="s">
        <v>28009</v>
      </c>
      <c r="C4657" t="s">
        <v>28010</v>
      </c>
      <c r="D4657" s="4">
        <v>45791.926793981482</v>
      </c>
      <c r="E4657" s="4">
        <v>45796.791666666664</v>
      </c>
      <c r="F4657" s="4">
        <v>45796.829861111109</v>
      </c>
      <c r="G4657" s="4"/>
      <c r="H4657" t="s">
        <v>3155</v>
      </c>
      <c r="I4657" t="s">
        <v>3240</v>
      </c>
      <c r="J4657">
        <v>0</v>
      </c>
      <c r="K4657" t="s">
        <v>3157</v>
      </c>
      <c r="L4657" t="s">
        <v>3245</v>
      </c>
      <c r="M4657" t="s">
        <v>549</v>
      </c>
      <c r="N4657" t="s">
        <v>550</v>
      </c>
      <c r="O4657" t="s">
        <v>551</v>
      </c>
      <c r="P4657" t="s">
        <v>141</v>
      </c>
      <c r="Q4657" t="s">
        <v>237</v>
      </c>
    </row>
    <row r="4658" spans="1:17">
      <c r="A4658" t="s">
        <v>28005</v>
      </c>
      <c r="B4658" t="s">
        <v>28011</v>
      </c>
      <c r="C4658" t="s">
        <v>28012</v>
      </c>
      <c r="D4658" s="4">
        <v>45791.926099537035</v>
      </c>
      <c r="E4658" s="4">
        <v>45819.625</v>
      </c>
      <c r="F4658" s="4">
        <v>45819.663194444445</v>
      </c>
      <c r="G4658" s="4"/>
      <c r="H4658" t="s">
        <v>3155</v>
      </c>
      <c r="I4658" t="s">
        <v>3673</v>
      </c>
      <c r="J4658">
        <v>0</v>
      </c>
      <c r="K4658" t="s">
        <v>3157</v>
      </c>
      <c r="L4658" t="s">
        <v>3158</v>
      </c>
      <c r="M4658" t="s">
        <v>549</v>
      </c>
      <c r="N4658" t="s">
        <v>559</v>
      </c>
      <c r="O4658" t="s">
        <v>504</v>
      </c>
      <c r="P4658" t="s">
        <v>325</v>
      </c>
      <c r="Q4658" t="s">
        <v>331</v>
      </c>
    </row>
    <row r="4659" spans="1:17">
      <c r="A4659" t="s">
        <v>28013</v>
      </c>
      <c r="B4659" t="s">
        <v>28014</v>
      </c>
      <c r="C4659" t="s">
        <v>28015</v>
      </c>
      <c r="D4659" s="4">
        <v>45791.919537037036</v>
      </c>
      <c r="E4659" s="4">
        <v>45794.333333333336</v>
      </c>
      <c r="F4659" s="4">
        <v>45794.371527777781</v>
      </c>
      <c r="G4659" s="4"/>
      <c r="H4659" t="s">
        <v>3155</v>
      </c>
      <c r="I4659" t="s">
        <v>3209</v>
      </c>
      <c r="J4659">
        <v>0</v>
      </c>
      <c r="K4659" t="s">
        <v>3157</v>
      </c>
      <c r="L4659" t="s">
        <v>3593</v>
      </c>
      <c r="M4659" t="s">
        <v>549</v>
      </c>
      <c r="N4659" t="s">
        <v>550</v>
      </c>
      <c r="O4659" t="s">
        <v>616</v>
      </c>
      <c r="P4659" t="s">
        <v>314</v>
      </c>
      <c r="Q4659" t="s">
        <v>319</v>
      </c>
    </row>
    <row r="4660" spans="1:17">
      <c r="A4660" t="s">
        <v>28016</v>
      </c>
      <c r="B4660" t="s">
        <v>28017</v>
      </c>
      <c r="C4660" t="s">
        <v>28018</v>
      </c>
      <c r="D4660" s="4">
        <v>45791.916643518518</v>
      </c>
      <c r="E4660" s="4">
        <v>45793.729166666664</v>
      </c>
      <c r="F4660" s="4">
        <v>45793.767361111109</v>
      </c>
      <c r="G4660" s="4">
        <v>45793.722800925927</v>
      </c>
      <c r="H4660" t="s">
        <v>3155</v>
      </c>
      <c r="I4660" t="s">
        <v>3673</v>
      </c>
      <c r="J4660">
        <v>0</v>
      </c>
      <c r="K4660" t="s">
        <v>3227</v>
      </c>
      <c r="L4660" t="s">
        <v>3564</v>
      </c>
      <c r="M4660" t="s">
        <v>549</v>
      </c>
      <c r="N4660" t="s">
        <v>559</v>
      </c>
      <c r="O4660" t="s">
        <v>504</v>
      </c>
      <c r="P4660" t="s">
        <v>325</v>
      </c>
      <c r="Q4660" t="s">
        <v>344</v>
      </c>
    </row>
    <row r="4661" spans="1:17">
      <c r="A4661" t="s">
        <v>27677</v>
      </c>
      <c r="B4661" t="s">
        <v>27678</v>
      </c>
      <c r="C4661" t="s">
        <v>28019</v>
      </c>
      <c r="D4661" s="4">
        <v>45791.912210648145</v>
      </c>
      <c r="E4661" s="4">
        <v>45794.458333333336</v>
      </c>
      <c r="F4661" s="4">
        <v>45794.475694444445</v>
      </c>
      <c r="G4661" s="4"/>
      <c r="H4661" t="s">
        <v>3155</v>
      </c>
      <c r="I4661" t="s">
        <v>3175</v>
      </c>
      <c r="J4661">
        <v>1001</v>
      </c>
      <c r="K4661" t="s">
        <v>3194</v>
      </c>
      <c r="L4661" t="s">
        <v>3245</v>
      </c>
      <c r="M4661" t="s">
        <v>549</v>
      </c>
      <c r="N4661" t="s">
        <v>559</v>
      </c>
      <c r="O4661" t="s">
        <v>504</v>
      </c>
      <c r="P4661" t="s">
        <v>325</v>
      </c>
      <c r="Q4661" t="s">
        <v>337</v>
      </c>
    </row>
    <row r="4662" spans="1:17">
      <c r="A4662" t="s">
        <v>21512</v>
      </c>
      <c r="B4662" t="s">
        <v>21513</v>
      </c>
      <c r="C4662" t="s">
        <v>28020</v>
      </c>
      <c r="D4662" s="4">
        <v>45791.912094907406</v>
      </c>
      <c r="E4662" s="4">
        <v>45801.625</v>
      </c>
      <c r="F4662" s="4">
        <v>45801.642361111109</v>
      </c>
      <c r="G4662" s="4"/>
      <c r="H4662" t="s">
        <v>3155</v>
      </c>
      <c r="I4662" t="s">
        <v>3171</v>
      </c>
      <c r="J4662">
        <v>0</v>
      </c>
      <c r="K4662" t="s">
        <v>3194</v>
      </c>
      <c r="L4662" t="s">
        <v>3245</v>
      </c>
      <c r="M4662" t="s">
        <v>549</v>
      </c>
      <c r="N4662" t="s">
        <v>559</v>
      </c>
      <c r="O4662" t="s">
        <v>504</v>
      </c>
      <c r="P4662" t="s">
        <v>325</v>
      </c>
      <c r="Q4662" t="s">
        <v>342</v>
      </c>
    </row>
    <row r="4663" spans="1:17">
      <c r="A4663" t="s">
        <v>26082</v>
      </c>
      <c r="B4663" t="s">
        <v>26083</v>
      </c>
      <c r="C4663" t="s">
        <v>28021</v>
      </c>
      <c r="D4663" s="4">
        <v>45791.907523148147</v>
      </c>
      <c r="E4663" s="4">
        <v>45795.416666666664</v>
      </c>
      <c r="F4663" s="4">
        <v>45795.454861111109</v>
      </c>
      <c r="G4663" s="4"/>
      <c r="H4663" t="s">
        <v>3155</v>
      </c>
      <c r="I4663" t="s">
        <v>3156</v>
      </c>
      <c r="J4663">
        <v>0</v>
      </c>
      <c r="K4663" t="s">
        <v>3157</v>
      </c>
      <c r="L4663" t="s">
        <v>3245</v>
      </c>
      <c r="M4663" t="s">
        <v>549</v>
      </c>
      <c r="N4663" t="s">
        <v>559</v>
      </c>
      <c r="O4663" t="s">
        <v>504</v>
      </c>
      <c r="P4663" t="s">
        <v>325</v>
      </c>
      <c r="Q4663" t="s">
        <v>337</v>
      </c>
    </row>
    <row r="4664" spans="1:17">
      <c r="A4664" t="s">
        <v>23911</v>
      </c>
      <c r="B4664" t="s">
        <v>28022</v>
      </c>
      <c r="C4664" t="s">
        <v>28023</v>
      </c>
      <c r="D4664" s="4">
        <v>45791.890659722223</v>
      </c>
      <c r="E4664" s="4">
        <v>45796.875</v>
      </c>
      <c r="F4664" s="4">
        <v>45796.913194444445</v>
      </c>
      <c r="G4664" s="4">
        <v>45796.865972222222</v>
      </c>
      <c r="H4664" t="s">
        <v>3155</v>
      </c>
      <c r="I4664" t="s">
        <v>3156</v>
      </c>
      <c r="J4664">
        <v>0</v>
      </c>
      <c r="K4664" t="s">
        <v>3157</v>
      </c>
      <c r="L4664" t="s">
        <v>3564</v>
      </c>
      <c r="M4664" t="s">
        <v>549</v>
      </c>
      <c r="N4664" t="s">
        <v>559</v>
      </c>
      <c r="O4664" t="s">
        <v>504</v>
      </c>
      <c r="P4664" t="s">
        <v>325</v>
      </c>
      <c r="Q4664" t="s">
        <v>330</v>
      </c>
    </row>
    <row r="4665" spans="1:17">
      <c r="A4665" t="s">
        <v>28024</v>
      </c>
      <c r="B4665" t="s">
        <v>28025</v>
      </c>
      <c r="C4665" t="s">
        <v>28026</v>
      </c>
      <c r="D4665" s="4">
        <v>45791.876469907409</v>
      </c>
      <c r="E4665" s="4">
        <v>45792.583333333336</v>
      </c>
      <c r="F4665" s="4">
        <v>45792.600694444445</v>
      </c>
      <c r="G4665" s="4">
        <v>45792.589537037034</v>
      </c>
      <c r="H4665" t="s">
        <v>3155</v>
      </c>
      <c r="I4665" t="s">
        <v>3171</v>
      </c>
      <c r="J4665">
        <v>1001</v>
      </c>
      <c r="K4665" t="s">
        <v>3157</v>
      </c>
      <c r="L4665" t="s">
        <v>3564</v>
      </c>
      <c r="M4665" t="s">
        <v>549</v>
      </c>
      <c r="N4665" t="s">
        <v>550</v>
      </c>
      <c r="O4665" t="s">
        <v>136</v>
      </c>
      <c r="P4665" t="s">
        <v>139</v>
      </c>
      <c r="Q4665" t="s">
        <v>271</v>
      </c>
    </row>
    <row r="4666" spans="1:17">
      <c r="A4666" t="s">
        <v>28027</v>
      </c>
      <c r="B4666" t="s">
        <v>28028</v>
      </c>
      <c r="C4666" t="s">
        <v>28029</v>
      </c>
      <c r="D4666" s="4">
        <v>45791.876331018517</v>
      </c>
      <c r="E4666" s="4">
        <v>45792.75</v>
      </c>
      <c r="F4666" s="4">
        <v>45792.767361111109</v>
      </c>
      <c r="G4666" s="4">
        <v>45792.744791666664</v>
      </c>
      <c r="H4666" t="s">
        <v>3155</v>
      </c>
      <c r="I4666" t="s">
        <v>3171</v>
      </c>
      <c r="J4666">
        <v>1001</v>
      </c>
      <c r="K4666" t="s">
        <v>3157</v>
      </c>
      <c r="L4666" t="s">
        <v>3564</v>
      </c>
      <c r="M4666" t="s">
        <v>549</v>
      </c>
      <c r="N4666" t="s">
        <v>550</v>
      </c>
      <c r="O4666" t="s">
        <v>136</v>
      </c>
      <c r="P4666" t="s">
        <v>143</v>
      </c>
      <c r="Q4666" t="s">
        <v>311</v>
      </c>
    </row>
    <row r="4667" spans="1:17">
      <c r="A4667" t="s">
        <v>25134</v>
      </c>
      <c r="B4667" t="s">
        <v>25135</v>
      </c>
      <c r="C4667" t="s">
        <v>28030</v>
      </c>
      <c r="D4667" s="4">
        <v>45791.866249999999</v>
      </c>
      <c r="E4667" s="4">
        <v>45795.583333333336</v>
      </c>
      <c r="F4667" s="4">
        <v>45795.600694444445</v>
      </c>
      <c r="G4667" s="4"/>
      <c r="H4667" t="s">
        <v>3155</v>
      </c>
      <c r="I4667" t="s">
        <v>3171</v>
      </c>
      <c r="J4667">
        <v>1001</v>
      </c>
      <c r="K4667" t="s">
        <v>3157</v>
      </c>
      <c r="L4667" t="s">
        <v>3593</v>
      </c>
      <c r="M4667" t="s">
        <v>549</v>
      </c>
      <c r="N4667" t="s">
        <v>559</v>
      </c>
      <c r="O4667" t="s">
        <v>504</v>
      </c>
      <c r="P4667" t="s">
        <v>325</v>
      </c>
      <c r="Q4667" t="s">
        <v>338</v>
      </c>
    </row>
    <row r="4668" spans="1:17">
      <c r="A4668" t="s">
        <v>28031</v>
      </c>
      <c r="B4668" t="s">
        <v>28032</v>
      </c>
      <c r="C4668" t="s">
        <v>28033</v>
      </c>
      <c r="D4668" s="4">
        <v>45791.86074074074</v>
      </c>
      <c r="E4668" s="4">
        <v>45792.833333333336</v>
      </c>
      <c r="F4668" s="4">
        <v>45792.850694444445</v>
      </c>
      <c r="G4668" s="4">
        <v>45792.831400462965</v>
      </c>
      <c r="H4668" t="s">
        <v>3155</v>
      </c>
      <c r="I4668" t="s">
        <v>3175</v>
      </c>
      <c r="J4668">
        <v>0</v>
      </c>
      <c r="K4668" t="s">
        <v>3157</v>
      </c>
      <c r="L4668" t="s">
        <v>3564</v>
      </c>
      <c r="M4668" t="s">
        <v>549</v>
      </c>
      <c r="N4668" t="s">
        <v>559</v>
      </c>
      <c r="O4668" t="s">
        <v>504</v>
      </c>
      <c r="P4668" t="s">
        <v>325</v>
      </c>
      <c r="Q4668" t="s">
        <v>333</v>
      </c>
    </row>
    <row r="4669" spans="1:17">
      <c r="A4669" t="s">
        <v>28034</v>
      </c>
      <c r="B4669" t="s">
        <v>28035</v>
      </c>
      <c r="C4669" t="s">
        <v>28036</v>
      </c>
      <c r="D4669" s="4">
        <v>45791.857268518521</v>
      </c>
      <c r="E4669" s="4">
        <v>45793.791666666664</v>
      </c>
      <c r="F4669" s="4">
        <v>45793.829861111109</v>
      </c>
      <c r="G4669" s="4"/>
      <c r="H4669" t="s">
        <v>3155</v>
      </c>
      <c r="I4669" t="s">
        <v>3240</v>
      </c>
      <c r="J4669">
        <v>0</v>
      </c>
      <c r="K4669" t="s">
        <v>3157</v>
      </c>
      <c r="L4669" t="s">
        <v>3245</v>
      </c>
      <c r="M4669" t="s">
        <v>549</v>
      </c>
      <c r="N4669" t="s">
        <v>550</v>
      </c>
      <c r="O4669" t="s">
        <v>136</v>
      </c>
      <c r="P4669" t="s">
        <v>292</v>
      </c>
      <c r="Q4669" t="s">
        <v>295</v>
      </c>
    </row>
    <row r="4670" spans="1:17">
      <c r="A4670" t="s">
        <v>28031</v>
      </c>
      <c r="B4670" t="s">
        <v>28032</v>
      </c>
      <c r="C4670" t="s">
        <v>28037</v>
      </c>
      <c r="D4670" s="4">
        <v>45791.851863425924</v>
      </c>
      <c r="E4670" s="4">
        <v>45799.833333333336</v>
      </c>
      <c r="F4670" s="4">
        <v>45799.850694444445</v>
      </c>
      <c r="G4670" s="4"/>
      <c r="H4670" t="s">
        <v>3155</v>
      </c>
      <c r="I4670" t="s">
        <v>3175</v>
      </c>
      <c r="J4670">
        <v>0</v>
      </c>
      <c r="K4670" t="s">
        <v>3157</v>
      </c>
      <c r="L4670" t="s">
        <v>3245</v>
      </c>
      <c r="M4670" t="s">
        <v>549</v>
      </c>
      <c r="N4670" t="s">
        <v>559</v>
      </c>
      <c r="O4670" t="s">
        <v>504</v>
      </c>
      <c r="P4670" t="s">
        <v>325</v>
      </c>
      <c r="Q4670" t="s">
        <v>333</v>
      </c>
    </row>
    <row r="4671" spans="1:17">
      <c r="A4671" t="s">
        <v>33316</v>
      </c>
      <c r="B4671" t="s">
        <v>33317</v>
      </c>
      <c r="C4671" t="s">
        <v>33318</v>
      </c>
      <c r="D4671" s="4">
        <v>45791.84884259259</v>
      </c>
      <c r="E4671" s="4">
        <v>45792.666666666664</v>
      </c>
      <c r="F4671" s="4">
        <v>45792.704861111109</v>
      </c>
      <c r="G4671" s="4">
        <v>45792.659178240741</v>
      </c>
      <c r="H4671" t="s">
        <v>3155</v>
      </c>
      <c r="I4671" t="s">
        <v>3156</v>
      </c>
      <c r="J4671">
        <v>0</v>
      </c>
      <c r="K4671" t="s">
        <v>3157</v>
      </c>
      <c r="L4671" t="s">
        <v>3564</v>
      </c>
      <c r="M4671" t="s">
        <v>549</v>
      </c>
      <c r="N4671" t="s">
        <v>550</v>
      </c>
      <c r="O4671" t="s">
        <v>136</v>
      </c>
      <c r="P4671" t="s">
        <v>143</v>
      </c>
      <c r="Q4671" t="s">
        <v>299</v>
      </c>
    </row>
    <row r="4672" spans="1:17">
      <c r="A4672" t="s">
        <v>10056</v>
      </c>
      <c r="B4672" t="s">
        <v>10057</v>
      </c>
      <c r="C4672" t="s">
        <v>28038</v>
      </c>
      <c r="D4672" s="4">
        <v>45791.836192129631</v>
      </c>
      <c r="E4672" s="4">
        <v>45793.708333333336</v>
      </c>
      <c r="F4672" s="4">
        <v>45793.746527777781</v>
      </c>
      <c r="G4672" s="4"/>
      <c r="H4672" t="s">
        <v>3155</v>
      </c>
      <c r="I4672" t="s">
        <v>3156</v>
      </c>
      <c r="J4672">
        <v>0</v>
      </c>
      <c r="K4672" t="s">
        <v>3157</v>
      </c>
      <c r="L4672" t="s">
        <v>3245</v>
      </c>
      <c r="M4672" t="s">
        <v>549</v>
      </c>
      <c r="N4672" t="s">
        <v>559</v>
      </c>
      <c r="O4672" t="s">
        <v>163</v>
      </c>
      <c r="P4672" t="s">
        <v>473</v>
      </c>
      <c r="Q4672" t="s">
        <v>356</v>
      </c>
    </row>
    <row r="4673" spans="1:17">
      <c r="A4673" t="s">
        <v>27727</v>
      </c>
      <c r="B4673" t="s">
        <v>27728</v>
      </c>
      <c r="C4673" t="s">
        <v>28039</v>
      </c>
      <c r="D4673" s="4">
        <v>45791.834513888891</v>
      </c>
      <c r="E4673" s="4">
        <v>45802.895833333336</v>
      </c>
      <c r="F4673" s="4">
        <v>45802.934027777781</v>
      </c>
      <c r="G4673" s="4"/>
      <c r="H4673" t="s">
        <v>3155</v>
      </c>
      <c r="I4673" t="s">
        <v>3156</v>
      </c>
      <c r="J4673">
        <v>0</v>
      </c>
      <c r="K4673" t="s">
        <v>3157</v>
      </c>
      <c r="L4673" t="s">
        <v>3245</v>
      </c>
      <c r="M4673" t="s">
        <v>549</v>
      </c>
      <c r="N4673" t="s">
        <v>550</v>
      </c>
      <c r="O4673" t="s">
        <v>136</v>
      </c>
      <c r="P4673" t="s">
        <v>283</v>
      </c>
      <c r="Q4673" t="s">
        <v>288</v>
      </c>
    </row>
    <row r="4674" spans="1:17">
      <c r="A4674" t="s">
        <v>27980</v>
      </c>
      <c r="B4674" t="s">
        <v>27981</v>
      </c>
      <c r="C4674" t="s">
        <v>28040</v>
      </c>
      <c r="D4674" s="4">
        <v>45791.831805555557</v>
      </c>
      <c r="E4674" s="4">
        <v>45792.708333333336</v>
      </c>
      <c r="F4674" s="4">
        <v>45792.746527777781</v>
      </c>
      <c r="G4674" s="4"/>
      <c r="H4674" t="s">
        <v>3155</v>
      </c>
      <c r="I4674" t="s">
        <v>3156</v>
      </c>
      <c r="J4674">
        <v>0</v>
      </c>
      <c r="K4674" t="s">
        <v>3194</v>
      </c>
      <c r="L4674" t="s">
        <v>3245</v>
      </c>
      <c r="M4674" t="s">
        <v>549</v>
      </c>
      <c r="N4674" t="s">
        <v>550</v>
      </c>
      <c r="O4674" t="s">
        <v>136</v>
      </c>
      <c r="P4674" t="s">
        <v>292</v>
      </c>
      <c r="Q4674" t="s">
        <v>293</v>
      </c>
    </row>
    <row r="4675" spans="1:17">
      <c r="A4675" t="s">
        <v>28041</v>
      </c>
      <c r="B4675" t="s">
        <v>28042</v>
      </c>
      <c r="C4675" t="s">
        <v>28043</v>
      </c>
      <c r="D4675" s="4">
        <v>45791.827696759261</v>
      </c>
      <c r="E4675" s="4">
        <v>45794.833333333336</v>
      </c>
      <c r="F4675" s="4">
        <v>45794.871527777781</v>
      </c>
      <c r="G4675" s="4">
        <v>45794.832372685189</v>
      </c>
      <c r="H4675" t="s">
        <v>3155</v>
      </c>
      <c r="I4675" t="s">
        <v>3156</v>
      </c>
      <c r="J4675">
        <v>0</v>
      </c>
      <c r="K4675" t="s">
        <v>3194</v>
      </c>
      <c r="L4675" t="s">
        <v>3564</v>
      </c>
      <c r="M4675" t="s">
        <v>549</v>
      </c>
      <c r="N4675" t="s">
        <v>550</v>
      </c>
      <c r="O4675" t="s">
        <v>136</v>
      </c>
      <c r="P4675" t="s">
        <v>143</v>
      </c>
      <c r="Q4675" t="s">
        <v>298</v>
      </c>
    </row>
    <row r="4676" spans="1:17">
      <c r="A4676" t="s">
        <v>10021</v>
      </c>
      <c r="B4676" t="s">
        <v>10022</v>
      </c>
      <c r="C4676" t="s">
        <v>28044</v>
      </c>
      <c r="D4676" s="4">
        <v>45791.826851851853</v>
      </c>
      <c r="E4676" s="4">
        <v>45792.291666666664</v>
      </c>
      <c r="F4676" s="4">
        <v>45792.329861111109</v>
      </c>
      <c r="G4676" s="4"/>
      <c r="H4676" t="s">
        <v>3155</v>
      </c>
      <c r="I4676" t="s">
        <v>3156</v>
      </c>
      <c r="J4676">
        <v>0</v>
      </c>
      <c r="K4676" t="s">
        <v>3157</v>
      </c>
      <c r="L4676" t="s">
        <v>3245</v>
      </c>
      <c r="M4676" t="s">
        <v>549</v>
      </c>
      <c r="N4676" t="s">
        <v>550</v>
      </c>
      <c r="O4676" t="s">
        <v>136</v>
      </c>
      <c r="P4676" t="s">
        <v>143</v>
      </c>
      <c r="Q4676" t="s">
        <v>300</v>
      </c>
    </row>
    <row r="4677" spans="1:17">
      <c r="A4677" t="s">
        <v>28045</v>
      </c>
      <c r="B4677" t="s">
        <v>28046</v>
      </c>
      <c r="C4677" t="s">
        <v>28047</v>
      </c>
      <c r="D4677" s="4">
        <v>45791.817881944444</v>
      </c>
      <c r="E4677" s="4">
        <v>45796.833333333336</v>
      </c>
      <c r="F4677" s="4">
        <v>45796.871527777781</v>
      </c>
      <c r="G4677" s="4">
        <v>45796.834606481483</v>
      </c>
      <c r="H4677" t="s">
        <v>3155</v>
      </c>
      <c r="I4677" t="s">
        <v>3156</v>
      </c>
      <c r="J4677">
        <v>0</v>
      </c>
      <c r="K4677" t="s">
        <v>3157</v>
      </c>
      <c r="L4677" t="s">
        <v>3564</v>
      </c>
      <c r="M4677" t="s">
        <v>549</v>
      </c>
      <c r="N4677" t="s">
        <v>559</v>
      </c>
      <c r="O4677" t="s">
        <v>504</v>
      </c>
      <c r="P4677" t="s">
        <v>325</v>
      </c>
      <c r="Q4677" t="s">
        <v>330</v>
      </c>
    </row>
    <row r="4678" spans="1:17">
      <c r="A4678" t="s">
        <v>24109</v>
      </c>
      <c r="B4678" t="s">
        <v>24110</v>
      </c>
      <c r="C4678" t="s">
        <v>28048</v>
      </c>
      <c r="D4678" s="4">
        <v>45791.816064814811</v>
      </c>
      <c r="E4678" s="4">
        <v>45797.229166666664</v>
      </c>
      <c r="F4678" s="4">
        <v>45797.246527777781</v>
      </c>
      <c r="G4678" s="4"/>
      <c r="H4678" t="s">
        <v>3155</v>
      </c>
      <c r="I4678" t="s">
        <v>3175</v>
      </c>
      <c r="J4678">
        <v>0</v>
      </c>
      <c r="K4678" t="s">
        <v>3157</v>
      </c>
      <c r="L4678" t="s">
        <v>3593</v>
      </c>
      <c r="M4678" t="s">
        <v>549</v>
      </c>
      <c r="N4678" t="s">
        <v>559</v>
      </c>
      <c r="O4678" t="s">
        <v>469</v>
      </c>
      <c r="P4678" t="s">
        <v>180</v>
      </c>
      <c r="Q4678" t="s">
        <v>14107</v>
      </c>
    </row>
    <row r="4679" spans="1:17">
      <c r="A4679" t="s">
        <v>27788</v>
      </c>
      <c r="B4679" t="s">
        <v>27789</v>
      </c>
      <c r="C4679" t="s">
        <v>28049</v>
      </c>
      <c r="D4679" s="4">
        <v>45791.803437499999</v>
      </c>
      <c r="E4679" s="4">
        <v>45792.916666666664</v>
      </c>
      <c r="F4679" s="4">
        <v>45792.954861111109</v>
      </c>
      <c r="G4679" s="4"/>
      <c r="H4679" t="s">
        <v>3155</v>
      </c>
      <c r="I4679" t="s">
        <v>3209</v>
      </c>
      <c r="J4679">
        <v>0</v>
      </c>
      <c r="K4679" t="s">
        <v>3157</v>
      </c>
      <c r="L4679" t="s">
        <v>3245</v>
      </c>
      <c r="M4679" t="s">
        <v>549</v>
      </c>
      <c r="N4679" t="s">
        <v>550</v>
      </c>
      <c r="O4679" t="s">
        <v>136</v>
      </c>
      <c r="P4679" t="s">
        <v>147</v>
      </c>
      <c r="Q4679" t="s">
        <v>21124</v>
      </c>
    </row>
    <row r="4680" spans="1:17">
      <c r="A4680" t="s">
        <v>9770</v>
      </c>
      <c r="B4680" t="s">
        <v>9771</v>
      </c>
      <c r="C4680" t="s">
        <v>28050</v>
      </c>
      <c r="D4680" s="4">
        <v>45791.792210648149</v>
      </c>
      <c r="E4680" s="4">
        <v>45792.208333333336</v>
      </c>
      <c r="F4680" s="4">
        <v>45792.225694444445</v>
      </c>
      <c r="G4680" s="4">
        <v>45792.20888888889</v>
      </c>
      <c r="H4680" t="s">
        <v>3155</v>
      </c>
      <c r="I4680" t="s">
        <v>3171</v>
      </c>
      <c r="J4680">
        <v>0</v>
      </c>
      <c r="K4680" t="s">
        <v>3157</v>
      </c>
      <c r="L4680" t="s">
        <v>3564</v>
      </c>
      <c r="M4680" t="s">
        <v>549</v>
      </c>
      <c r="N4680" t="s">
        <v>550</v>
      </c>
      <c r="O4680" t="s">
        <v>616</v>
      </c>
      <c r="P4680" t="s">
        <v>314</v>
      </c>
      <c r="Q4680" t="s">
        <v>322</v>
      </c>
    </row>
    <row r="4681" spans="1:17">
      <c r="A4681" t="s">
        <v>28051</v>
      </c>
      <c r="B4681" t="s">
        <v>28052</v>
      </c>
      <c r="C4681" t="s">
        <v>28053</v>
      </c>
      <c r="D4681" s="4">
        <v>45791.784548611111</v>
      </c>
      <c r="E4681" s="4">
        <v>45793.708333333336</v>
      </c>
      <c r="F4681" s="4">
        <v>45793.725694444445</v>
      </c>
      <c r="G4681" s="4">
        <v>45793.714062500003</v>
      </c>
      <c r="H4681" t="s">
        <v>3155</v>
      </c>
      <c r="I4681" t="s">
        <v>3171</v>
      </c>
      <c r="J4681">
        <v>1001</v>
      </c>
      <c r="K4681" t="s">
        <v>3157</v>
      </c>
      <c r="L4681" t="s">
        <v>3564</v>
      </c>
      <c r="M4681" t="s">
        <v>549</v>
      </c>
      <c r="N4681" t="s">
        <v>559</v>
      </c>
      <c r="O4681" t="s">
        <v>163</v>
      </c>
      <c r="P4681" t="s">
        <v>472</v>
      </c>
      <c r="Q4681" t="s">
        <v>354</v>
      </c>
    </row>
    <row r="4682" spans="1:17">
      <c r="A4682" t="s">
        <v>27446</v>
      </c>
      <c r="B4682" t="s">
        <v>27447</v>
      </c>
      <c r="C4682" t="s">
        <v>28054</v>
      </c>
      <c r="D4682" s="4">
        <v>45791.764178240737</v>
      </c>
      <c r="E4682" s="4">
        <v>45794.375</v>
      </c>
      <c r="F4682" s="4">
        <v>45794.392361111109</v>
      </c>
      <c r="G4682" s="4"/>
      <c r="H4682" t="s">
        <v>3155</v>
      </c>
      <c r="I4682" t="s">
        <v>3171</v>
      </c>
      <c r="J4682">
        <v>1001</v>
      </c>
      <c r="K4682" t="s">
        <v>3157</v>
      </c>
      <c r="L4682" t="s">
        <v>3245</v>
      </c>
      <c r="M4682" t="s">
        <v>549</v>
      </c>
      <c r="N4682" t="s">
        <v>550</v>
      </c>
      <c r="O4682" t="s">
        <v>136</v>
      </c>
      <c r="P4682" t="s">
        <v>143</v>
      </c>
      <c r="Q4682" t="s">
        <v>310</v>
      </c>
    </row>
    <row r="4683" spans="1:17">
      <c r="A4683" t="s">
        <v>28055</v>
      </c>
      <c r="B4683" t="s">
        <v>28056</v>
      </c>
      <c r="C4683" t="s">
        <v>28057</v>
      </c>
      <c r="D4683" s="4">
        <v>45791.755011574074</v>
      </c>
      <c r="E4683" s="4">
        <v>45794.770833333336</v>
      </c>
      <c r="F4683" s="4">
        <v>45794.788194444445</v>
      </c>
      <c r="G4683" s="4">
        <v>45794.761481481481</v>
      </c>
      <c r="H4683" t="s">
        <v>3155</v>
      </c>
      <c r="I4683" t="s">
        <v>3171</v>
      </c>
      <c r="J4683">
        <v>1001</v>
      </c>
      <c r="K4683" t="s">
        <v>3157</v>
      </c>
      <c r="L4683" t="s">
        <v>3564</v>
      </c>
      <c r="M4683" t="s">
        <v>549</v>
      </c>
      <c r="N4683" t="s">
        <v>559</v>
      </c>
      <c r="O4683" t="s">
        <v>163</v>
      </c>
      <c r="P4683" t="s">
        <v>472</v>
      </c>
      <c r="Q4683" t="s">
        <v>354</v>
      </c>
    </row>
    <row r="4684" spans="1:17">
      <c r="A4684" t="s">
        <v>28058</v>
      </c>
      <c r="B4684" t="s">
        <v>28059</v>
      </c>
      <c r="C4684" t="s">
        <v>28060</v>
      </c>
      <c r="D4684" s="4">
        <v>45791.753240740742</v>
      </c>
      <c r="E4684" s="4">
        <v>45794.458333333336</v>
      </c>
      <c r="F4684" s="4">
        <v>45794.475694444445</v>
      </c>
      <c r="G4684" s="4">
        <v>45794.455613425926</v>
      </c>
      <c r="H4684" t="s">
        <v>3155</v>
      </c>
      <c r="I4684" t="s">
        <v>3171</v>
      </c>
      <c r="J4684">
        <v>1001</v>
      </c>
      <c r="K4684" t="s">
        <v>3157</v>
      </c>
      <c r="L4684" t="s">
        <v>3564</v>
      </c>
      <c r="M4684" t="s">
        <v>549</v>
      </c>
      <c r="N4684" t="s">
        <v>559</v>
      </c>
      <c r="O4684" t="s">
        <v>504</v>
      </c>
      <c r="P4684" t="s">
        <v>325</v>
      </c>
      <c r="Q4684" t="s">
        <v>336</v>
      </c>
    </row>
    <row r="4685" spans="1:17">
      <c r="A4685" t="s">
        <v>28061</v>
      </c>
      <c r="B4685" t="s">
        <v>28062</v>
      </c>
      <c r="C4685" t="s">
        <v>28063</v>
      </c>
      <c r="D4685" s="4">
        <v>45791.751192129632</v>
      </c>
      <c r="E4685" s="4">
        <v>45793.75</v>
      </c>
      <c r="F4685" s="4">
        <v>45793.788194444445</v>
      </c>
      <c r="G4685" s="4">
        <v>45793.742627314816</v>
      </c>
      <c r="H4685" t="s">
        <v>3155</v>
      </c>
      <c r="I4685" t="s">
        <v>3209</v>
      </c>
      <c r="J4685">
        <v>0</v>
      </c>
      <c r="K4685" t="s">
        <v>3157</v>
      </c>
      <c r="L4685" t="s">
        <v>3564</v>
      </c>
      <c r="M4685" t="s">
        <v>549</v>
      </c>
      <c r="N4685" t="s">
        <v>550</v>
      </c>
      <c r="O4685" t="s">
        <v>551</v>
      </c>
      <c r="P4685" t="s">
        <v>141</v>
      </c>
      <c r="Q4685" t="s">
        <v>236</v>
      </c>
    </row>
    <row r="4686" spans="1:17">
      <c r="A4686" t="s">
        <v>27360</v>
      </c>
      <c r="B4686" t="s">
        <v>27361</v>
      </c>
      <c r="C4686" t="s">
        <v>28064</v>
      </c>
      <c r="D4686" s="4">
        <v>45791.749236111114</v>
      </c>
      <c r="E4686" s="4">
        <v>45793.75</v>
      </c>
      <c r="F4686" s="4">
        <v>45793.767361111109</v>
      </c>
      <c r="G4686" s="4"/>
      <c r="H4686" t="s">
        <v>3155</v>
      </c>
      <c r="I4686" t="s">
        <v>3171</v>
      </c>
      <c r="J4686">
        <v>0</v>
      </c>
      <c r="K4686" t="s">
        <v>3194</v>
      </c>
      <c r="L4686" t="s">
        <v>3245</v>
      </c>
      <c r="M4686" t="s">
        <v>549</v>
      </c>
      <c r="N4686" t="s">
        <v>550</v>
      </c>
      <c r="O4686" t="s">
        <v>136</v>
      </c>
      <c r="P4686" t="s">
        <v>292</v>
      </c>
      <c r="Q4686" t="s">
        <v>296</v>
      </c>
    </row>
    <row r="4687" spans="1:17">
      <c r="A4687" t="s">
        <v>28065</v>
      </c>
      <c r="B4687" t="s">
        <v>28066</v>
      </c>
      <c r="C4687" t="s">
        <v>28067</v>
      </c>
      <c r="D4687" s="4">
        <v>45791.746064814812</v>
      </c>
      <c r="E4687" s="4">
        <v>45795.458333333336</v>
      </c>
      <c r="F4687" s="4">
        <v>45795.475694444445</v>
      </c>
      <c r="G4687" s="4">
        <v>45795.456678240742</v>
      </c>
      <c r="H4687" t="s">
        <v>3155</v>
      </c>
      <c r="I4687" t="s">
        <v>3171</v>
      </c>
      <c r="J4687">
        <v>1001</v>
      </c>
      <c r="K4687" t="s">
        <v>3157</v>
      </c>
      <c r="L4687" t="s">
        <v>3564</v>
      </c>
      <c r="M4687" t="s">
        <v>549</v>
      </c>
      <c r="N4687" t="s">
        <v>559</v>
      </c>
      <c r="O4687" t="s">
        <v>504</v>
      </c>
      <c r="P4687" t="s">
        <v>325</v>
      </c>
      <c r="Q4687" t="s">
        <v>343</v>
      </c>
    </row>
    <row r="4688" spans="1:17">
      <c r="A4688" t="s">
        <v>28068</v>
      </c>
      <c r="B4688" t="s">
        <v>28069</v>
      </c>
      <c r="C4688" t="s">
        <v>28070</v>
      </c>
      <c r="D4688" s="4">
        <v>45791.742777777778</v>
      </c>
      <c r="E4688" s="4">
        <v>45801.416666666664</v>
      </c>
      <c r="F4688" s="4">
        <v>45801.434027777781</v>
      </c>
      <c r="G4688" s="4"/>
      <c r="H4688" t="s">
        <v>3155</v>
      </c>
      <c r="I4688" t="s">
        <v>3171</v>
      </c>
      <c r="J4688">
        <v>1001</v>
      </c>
      <c r="K4688" t="s">
        <v>3157</v>
      </c>
      <c r="L4688" t="s">
        <v>3245</v>
      </c>
      <c r="M4688" t="s">
        <v>549</v>
      </c>
      <c r="N4688" t="s">
        <v>559</v>
      </c>
      <c r="O4688" t="s">
        <v>504</v>
      </c>
      <c r="P4688" t="s">
        <v>325</v>
      </c>
      <c r="Q4688" t="s">
        <v>341</v>
      </c>
    </row>
    <row r="4689" spans="1:17">
      <c r="A4689" t="s">
        <v>28071</v>
      </c>
      <c r="B4689" t="s">
        <v>28072</v>
      </c>
      <c r="C4689" t="s">
        <v>28073</v>
      </c>
      <c r="D4689" s="4">
        <v>45791.742013888892</v>
      </c>
      <c r="E4689" s="4">
        <v>45843.666666666664</v>
      </c>
      <c r="F4689" s="4">
        <v>45843.684027777781</v>
      </c>
      <c r="G4689" s="4"/>
      <c r="H4689" t="s">
        <v>3155</v>
      </c>
      <c r="I4689" t="s">
        <v>3175</v>
      </c>
      <c r="J4689">
        <v>0</v>
      </c>
      <c r="K4689" t="s">
        <v>3194</v>
      </c>
      <c r="L4689" t="s">
        <v>3158</v>
      </c>
      <c r="M4689" t="s">
        <v>549</v>
      </c>
      <c r="N4689" t="s">
        <v>559</v>
      </c>
      <c r="O4689" t="s">
        <v>504</v>
      </c>
      <c r="P4689" t="s">
        <v>325</v>
      </c>
      <c r="Q4689" t="s">
        <v>336</v>
      </c>
    </row>
    <row r="4690" spans="1:17">
      <c r="A4690" t="s">
        <v>26916</v>
      </c>
      <c r="B4690" t="s">
        <v>26917</v>
      </c>
      <c r="C4690" t="s">
        <v>28074</v>
      </c>
      <c r="D4690" s="4">
        <v>45791.736307870371</v>
      </c>
      <c r="E4690" s="4">
        <v>45794.708333333336</v>
      </c>
      <c r="F4690" s="4">
        <v>45794.746527777781</v>
      </c>
      <c r="G4690" s="4"/>
      <c r="H4690" t="s">
        <v>3155</v>
      </c>
      <c r="I4690" t="s">
        <v>3240</v>
      </c>
      <c r="J4690">
        <v>1001</v>
      </c>
      <c r="K4690" t="s">
        <v>3157</v>
      </c>
      <c r="L4690" t="s">
        <v>3245</v>
      </c>
      <c r="M4690" t="s">
        <v>549</v>
      </c>
      <c r="N4690" t="s">
        <v>550</v>
      </c>
      <c r="O4690" t="s">
        <v>616</v>
      </c>
      <c r="P4690" t="s">
        <v>314</v>
      </c>
      <c r="Q4690" t="s">
        <v>322</v>
      </c>
    </row>
    <row r="4691" spans="1:17">
      <c r="A4691" t="s">
        <v>28075</v>
      </c>
      <c r="B4691" t="s">
        <v>28076</v>
      </c>
      <c r="C4691" t="s">
        <v>28077</v>
      </c>
      <c r="D4691" s="4">
        <v>45791.733229166668</v>
      </c>
      <c r="E4691" s="4">
        <v>45794.666666666664</v>
      </c>
      <c r="F4691" s="4">
        <v>45794.704861111109</v>
      </c>
      <c r="G4691" s="4"/>
      <c r="H4691" t="s">
        <v>3155</v>
      </c>
      <c r="I4691" t="s">
        <v>3240</v>
      </c>
      <c r="J4691">
        <v>1001</v>
      </c>
      <c r="K4691" t="s">
        <v>3157</v>
      </c>
      <c r="L4691" t="s">
        <v>3593</v>
      </c>
      <c r="M4691" t="s">
        <v>549</v>
      </c>
      <c r="N4691" t="s">
        <v>550</v>
      </c>
      <c r="O4691" t="s">
        <v>136</v>
      </c>
      <c r="P4691" t="s">
        <v>143</v>
      </c>
      <c r="Q4691" t="s">
        <v>300</v>
      </c>
    </row>
    <row r="4692" spans="1:17">
      <c r="A4692" t="s">
        <v>28078</v>
      </c>
      <c r="B4692" t="s">
        <v>28079</v>
      </c>
      <c r="C4692" t="s">
        <v>28080</v>
      </c>
      <c r="D4692" s="4">
        <v>45791.730775462966</v>
      </c>
      <c r="E4692" s="4">
        <v>45796.8125</v>
      </c>
      <c r="F4692" s="4">
        <v>45796.850694444445</v>
      </c>
      <c r="G4692" s="4">
        <v>45796.810208333336</v>
      </c>
      <c r="H4692" t="s">
        <v>3155</v>
      </c>
      <c r="I4692" t="s">
        <v>3673</v>
      </c>
      <c r="J4692">
        <v>0</v>
      </c>
      <c r="K4692" t="s">
        <v>3157</v>
      </c>
      <c r="L4692" t="s">
        <v>3564</v>
      </c>
      <c r="M4692" t="s">
        <v>549</v>
      </c>
      <c r="N4692" t="s">
        <v>559</v>
      </c>
      <c r="O4692" t="s">
        <v>504</v>
      </c>
      <c r="P4692" t="s">
        <v>325</v>
      </c>
      <c r="Q4692" t="s">
        <v>336</v>
      </c>
    </row>
    <row r="4693" spans="1:17">
      <c r="A4693" t="s">
        <v>28081</v>
      </c>
      <c r="B4693" t="s">
        <v>28082</v>
      </c>
      <c r="C4693" t="s">
        <v>28083</v>
      </c>
      <c r="D4693" s="4">
        <v>45791.726168981484</v>
      </c>
      <c r="E4693" s="4">
        <v>45807.520833333336</v>
      </c>
      <c r="F4693" s="4">
        <v>45807.538194444445</v>
      </c>
      <c r="G4693" s="4"/>
      <c r="H4693" t="s">
        <v>3155</v>
      </c>
      <c r="I4693" t="s">
        <v>3171</v>
      </c>
      <c r="J4693">
        <v>0</v>
      </c>
      <c r="K4693" t="s">
        <v>3194</v>
      </c>
      <c r="L4693" t="s">
        <v>3245</v>
      </c>
      <c r="M4693" t="s">
        <v>549</v>
      </c>
      <c r="N4693" t="s">
        <v>559</v>
      </c>
      <c r="O4693" t="s">
        <v>504</v>
      </c>
      <c r="P4693" t="s">
        <v>325</v>
      </c>
      <c r="Q4693" t="s">
        <v>336</v>
      </c>
    </row>
    <row r="4694" spans="1:17">
      <c r="A4694" t="s">
        <v>28084</v>
      </c>
      <c r="B4694" t="s">
        <v>28085</v>
      </c>
      <c r="C4694" t="s">
        <v>28086</v>
      </c>
      <c r="D4694" s="4">
        <v>45791.721250000002</v>
      </c>
      <c r="E4694" s="4">
        <v>45794.625</v>
      </c>
      <c r="F4694" s="4">
        <v>45794.642361111109</v>
      </c>
      <c r="G4694" s="4">
        <v>45794.615914351853</v>
      </c>
      <c r="H4694" t="s">
        <v>3155</v>
      </c>
      <c r="I4694" t="s">
        <v>3171</v>
      </c>
      <c r="J4694">
        <v>1001</v>
      </c>
      <c r="K4694" t="s">
        <v>3157</v>
      </c>
      <c r="L4694" t="s">
        <v>3564</v>
      </c>
      <c r="M4694" t="s">
        <v>549</v>
      </c>
      <c r="N4694" t="s">
        <v>559</v>
      </c>
      <c r="O4694" t="s">
        <v>504</v>
      </c>
      <c r="P4694" t="s">
        <v>325</v>
      </c>
      <c r="Q4694" t="s">
        <v>327</v>
      </c>
    </row>
    <row r="4695" spans="1:17">
      <c r="A4695" t="s">
        <v>28087</v>
      </c>
      <c r="B4695" t="s">
        <v>28088</v>
      </c>
      <c r="C4695" t="s">
        <v>28089</v>
      </c>
      <c r="D4695" s="4">
        <v>45791.719548611109</v>
      </c>
      <c r="E4695" s="4">
        <v>45792.583333333336</v>
      </c>
      <c r="F4695" s="4">
        <v>45792.600694444445</v>
      </c>
      <c r="G4695" s="4">
        <v>45792.583518518521</v>
      </c>
      <c r="H4695" t="s">
        <v>3155</v>
      </c>
      <c r="I4695" t="s">
        <v>3512</v>
      </c>
      <c r="J4695">
        <v>1</v>
      </c>
      <c r="K4695" t="s">
        <v>3157</v>
      </c>
      <c r="L4695" t="s">
        <v>3564</v>
      </c>
      <c r="M4695" t="s">
        <v>549</v>
      </c>
      <c r="N4695" t="s">
        <v>559</v>
      </c>
      <c r="O4695" t="s">
        <v>469</v>
      </c>
      <c r="P4695" t="s">
        <v>180</v>
      </c>
      <c r="Q4695" t="s">
        <v>14107</v>
      </c>
    </row>
    <row r="4696" spans="1:17">
      <c r="A4696" t="s">
        <v>23185</v>
      </c>
      <c r="B4696" t="s">
        <v>23186</v>
      </c>
      <c r="C4696" t="s">
        <v>28090</v>
      </c>
      <c r="D4696" s="4">
        <v>45791.711967592593</v>
      </c>
      <c r="E4696" s="4">
        <v>45797.875</v>
      </c>
      <c r="F4696" s="4">
        <v>45797.892361111109</v>
      </c>
      <c r="G4696" s="4"/>
      <c r="H4696" t="s">
        <v>3155</v>
      </c>
      <c r="I4696" t="s">
        <v>3184</v>
      </c>
      <c r="J4696">
        <v>0</v>
      </c>
      <c r="K4696" t="s">
        <v>3157</v>
      </c>
      <c r="L4696" t="s">
        <v>3593</v>
      </c>
      <c r="M4696" t="s">
        <v>549</v>
      </c>
      <c r="N4696" t="s">
        <v>550</v>
      </c>
      <c r="O4696" t="s">
        <v>616</v>
      </c>
      <c r="P4696" t="s">
        <v>314</v>
      </c>
      <c r="Q4696" t="s">
        <v>316</v>
      </c>
    </row>
    <row r="4697" spans="1:17">
      <c r="A4697" t="s">
        <v>28091</v>
      </c>
      <c r="B4697" t="s">
        <v>28092</v>
      </c>
      <c r="C4697" t="s">
        <v>28093</v>
      </c>
      <c r="D4697" s="4">
        <v>45791.7112037037</v>
      </c>
      <c r="E4697" s="4">
        <v>45795.666666666664</v>
      </c>
      <c r="F4697" s="4">
        <v>45795.704861111109</v>
      </c>
      <c r="G4697" s="4"/>
      <c r="H4697" t="s">
        <v>3155</v>
      </c>
      <c r="I4697" t="s">
        <v>3240</v>
      </c>
      <c r="J4697">
        <v>0</v>
      </c>
      <c r="K4697" t="s">
        <v>3163</v>
      </c>
      <c r="L4697" t="s">
        <v>3593</v>
      </c>
      <c r="M4697" t="s">
        <v>549</v>
      </c>
      <c r="N4697" t="s">
        <v>550</v>
      </c>
      <c r="O4697" t="s">
        <v>551</v>
      </c>
      <c r="P4697" t="s">
        <v>141</v>
      </c>
      <c r="Q4697" t="s">
        <v>236</v>
      </c>
    </row>
    <row r="4698" spans="1:17">
      <c r="A4698" t="s">
        <v>22011</v>
      </c>
      <c r="B4698" t="s">
        <v>22012</v>
      </c>
      <c r="C4698" t="s">
        <v>28094</v>
      </c>
      <c r="D4698" s="4">
        <v>45791.709027777775</v>
      </c>
      <c r="E4698" s="4">
        <v>45802.083333333336</v>
      </c>
      <c r="F4698" s="4">
        <v>45802.100694444445</v>
      </c>
      <c r="G4698" s="4"/>
      <c r="H4698" t="s">
        <v>3155</v>
      </c>
      <c r="I4698" t="s">
        <v>3184</v>
      </c>
      <c r="J4698">
        <v>1002</v>
      </c>
      <c r="K4698" t="s">
        <v>3157</v>
      </c>
      <c r="L4698" t="s">
        <v>3245</v>
      </c>
      <c r="M4698" t="s">
        <v>549</v>
      </c>
      <c r="N4698" t="s">
        <v>550</v>
      </c>
      <c r="O4698" t="s">
        <v>616</v>
      </c>
      <c r="P4698" t="s">
        <v>314</v>
      </c>
      <c r="Q4698" t="s">
        <v>317</v>
      </c>
    </row>
    <row r="4699" spans="1:17">
      <c r="A4699" t="s">
        <v>25787</v>
      </c>
      <c r="B4699" t="s">
        <v>28095</v>
      </c>
      <c r="C4699" t="s">
        <v>28096</v>
      </c>
      <c r="D4699" s="4">
        <v>45791.70553240741</v>
      </c>
      <c r="E4699" s="4">
        <v>45795.416666666664</v>
      </c>
      <c r="F4699" s="4">
        <v>45795.454861111109</v>
      </c>
      <c r="G4699" s="4">
        <v>45795.412187499998</v>
      </c>
      <c r="H4699" t="s">
        <v>3155</v>
      </c>
      <c r="I4699" t="s">
        <v>3156</v>
      </c>
      <c r="J4699">
        <v>0</v>
      </c>
      <c r="K4699" t="s">
        <v>3157</v>
      </c>
      <c r="L4699" t="s">
        <v>3564</v>
      </c>
      <c r="M4699" t="s">
        <v>549</v>
      </c>
      <c r="N4699" t="s">
        <v>559</v>
      </c>
      <c r="O4699" t="s">
        <v>504</v>
      </c>
      <c r="P4699" t="s">
        <v>325</v>
      </c>
      <c r="Q4699" t="s">
        <v>336</v>
      </c>
    </row>
    <row r="4700" spans="1:17">
      <c r="A4700" t="s">
        <v>28097</v>
      </c>
      <c r="B4700" t="s">
        <v>28098</v>
      </c>
      <c r="C4700" t="s">
        <v>28099</v>
      </c>
      <c r="D4700" s="4">
        <v>45791.686122685183</v>
      </c>
      <c r="E4700" s="4">
        <v>45798.75</v>
      </c>
      <c r="F4700" s="4">
        <v>45798.767361111109</v>
      </c>
      <c r="G4700" s="4"/>
      <c r="H4700" t="s">
        <v>3155</v>
      </c>
      <c r="I4700" t="s">
        <v>3171</v>
      </c>
      <c r="J4700">
        <v>1001</v>
      </c>
      <c r="K4700" t="s">
        <v>3157</v>
      </c>
      <c r="L4700" t="s">
        <v>3593</v>
      </c>
      <c r="M4700" t="s">
        <v>549</v>
      </c>
      <c r="N4700" t="s">
        <v>559</v>
      </c>
      <c r="O4700" t="s">
        <v>504</v>
      </c>
      <c r="P4700" t="s">
        <v>325</v>
      </c>
      <c r="Q4700" t="s">
        <v>340</v>
      </c>
    </row>
    <row r="4701" spans="1:17">
      <c r="A4701" t="s">
        <v>12756</v>
      </c>
      <c r="B4701" t="s">
        <v>12757</v>
      </c>
      <c r="C4701" t="s">
        <v>28100</v>
      </c>
      <c r="D4701" s="4">
        <v>45791.683009259257</v>
      </c>
      <c r="E4701" s="4">
        <v>45801.708333333336</v>
      </c>
      <c r="F4701" s="4">
        <v>45801.725694444445</v>
      </c>
      <c r="G4701" s="4">
        <v>45801.707696759258</v>
      </c>
      <c r="H4701" t="s">
        <v>3155</v>
      </c>
      <c r="I4701" t="s">
        <v>3171</v>
      </c>
      <c r="J4701">
        <v>1002</v>
      </c>
      <c r="K4701" t="s">
        <v>3157</v>
      </c>
      <c r="L4701" t="s">
        <v>3564</v>
      </c>
      <c r="M4701" t="s">
        <v>549</v>
      </c>
      <c r="N4701" t="s">
        <v>550</v>
      </c>
      <c r="O4701" t="s">
        <v>136</v>
      </c>
      <c r="P4701" t="s">
        <v>139</v>
      </c>
      <c r="Q4701" t="s">
        <v>276</v>
      </c>
    </row>
    <row r="4702" spans="1:17">
      <c r="A4702" t="s">
        <v>26611</v>
      </c>
      <c r="B4702" t="s">
        <v>26612</v>
      </c>
      <c r="C4702" t="s">
        <v>28101</v>
      </c>
      <c r="D4702" s="4">
        <v>45791.677951388891</v>
      </c>
      <c r="E4702" s="4">
        <v>45794.458333333336</v>
      </c>
      <c r="F4702" s="4">
        <v>45794.496527777781</v>
      </c>
      <c r="G4702" s="4"/>
      <c r="H4702" t="s">
        <v>3155</v>
      </c>
      <c r="I4702" t="s">
        <v>3156</v>
      </c>
      <c r="J4702">
        <v>0</v>
      </c>
      <c r="K4702" t="s">
        <v>3194</v>
      </c>
      <c r="L4702" t="s">
        <v>3245</v>
      </c>
      <c r="M4702" t="s">
        <v>549</v>
      </c>
      <c r="N4702" t="s">
        <v>550</v>
      </c>
      <c r="O4702" t="s">
        <v>136</v>
      </c>
      <c r="P4702" t="s">
        <v>264</v>
      </c>
      <c r="Q4702" t="s">
        <v>265</v>
      </c>
    </row>
    <row r="4703" spans="1:17">
      <c r="A4703" t="s">
        <v>28102</v>
      </c>
      <c r="B4703" t="s">
        <v>28103</v>
      </c>
      <c r="C4703" t="s">
        <v>28104</v>
      </c>
      <c r="D4703" s="4">
        <v>45791.674953703703</v>
      </c>
      <c r="E4703" s="4">
        <v>45792.833333333336</v>
      </c>
      <c r="F4703" s="4">
        <v>45792.871527777781</v>
      </c>
      <c r="G4703" s="4">
        <v>45792.831574074073</v>
      </c>
      <c r="H4703" t="s">
        <v>3155</v>
      </c>
      <c r="I4703" t="s">
        <v>3156</v>
      </c>
      <c r="J4703">
        <v>0</v>
      </c>
      <c r="K4703" t="s">
        <v>3157</v>
      </c>
      <c r="L4703" t="s">
        <v>3564</v>
      </c>
      <c r="M4703" t="s">
        <v>549</v>
      </c>
      <c r="N4703" t="s">
        <v>559</v>
      </c>
      <c r="O4703" t="s">
        <v>504</v>
      </c>
      <c r="P4703" t="s">
        <v>325</v>
      </c>
      <c r="Q4703" t="s">
        <v>327</v>
      </c>
    </row>
    <row r="4704" spans="1:17">
      <c r="A4704" t="s">
        <v>28105</v>
      </c>
      <c r="B4704" t="s">
        <v>28106</v>
      </c>
      <c r="C4704" t="s">
        <v>28107</v>
      </c>
      <c r="D4704" s="4">
        <v>45791.67255787037</v>
      </c>
      <c r="E4704" s="4">
        <v>45795.416666666664</v>
      </c>
      <c r="F4704" s="4">
        <v>45795.454861111109</v>
      </c>
      <c r="G4704" s="4"/>
      <c r="H4704" t="s">
        <v>3155</v>
      </c>
      <c r="I4704" t="s">
        <v>3240</v>
      </c>
      <c r="J4704">
        <v>1001</v>
      </c>
      <c r="K4704" t="s">
        <v>3194</v>
      </c>
      <c r="L4704" t="s">
        <v>3245</v>
      </c>
      <c r="M4704" t="s">
        <v>549</v>
      </c>
      <c r="N4704" t="s">
        <v>559</v>
      </c>
      <c r="O4704" t="s">
        <v>504</v>
      </c>
      <c r="P4704" t="s">
        <v>325</v>
      </c>
      <c r="Q4704" t="s">
        <v>327</v>
      </c>
    </row>
    <row r="4705" spans="1:17">
      <c r="A4705" t="s">
        <v>28108</v>
      </c>
      <c r="B4705" t="s">
        <v>28109</v>
      </c>
      <c r="C4705" t="s">
        <v>28110</v>
      </c>
      <c r="D4705" s="4">
        <v>45791.663645833331</v>
      </c>
      <c r="E4705" s="4">
        <v>45794.6875</v>
      </c>
      <c r="F4705" s="4">
        <v>45794.704861111109</v>
      </c>
      <c r="G4705" s="4">
        <v>45794.687777777777</v>
      </c>
      <c r="H4705" t="s">
        <v>3155</v>
      </c>
      <c r="I4705" t="s">
        <v>3184</v>
      </c>
      <c r="J4705">
        <v>0</v>
      </c>
      <c r="K4705" t="s">
        <v>3157</v>
      </c>
      <c r="L4705" t="s">
        <v>3564</v>
      </c>
      <c r="M4705" t="s">
        <v>549</v>
      </c>
      <c r="N4705" t="s">
        <v>550</v>
      </c>
      <c r="O4705" t="s">
        <v>616</v>
      </c>
      <c r="P4705" t="s">
        <v>314</v>
      </c>
      <c r="Q4705" t="s">
        <v>323</v>
      </c>
    </row>
    <row r="4706" spans="1:17">
      <c r="A4706" t="s">
        <v>20470</v>
      </c>
      <c r="B4706" t="s">
        <v>28111</v>
      </c>
      <c r="C4706" t="s">
        <v>28112</v>
      </c>
      <c r="D4706" s="4">
        <v>45791.658391203702</v>
      </c>
      <c r="E4706" s="4">
        <v>45796.791666666664</v>
      </c>
      <c r="F4706" s="4">
        <v>45796.809027777781</v>
      </c>
      <c r="G4706" s="4">
        <v>45796.791631944441</v>
      </c>
      <c r="H4706" t="s">
        <v>3155</v>
      </c>
      <c r="I4706" t="s">
        <v>3162</v>
      </c>
      <c r="J4706">
        <v>0</v>
      </c>
      <c r="K4706" t="s">
        <v>3198</v>
      </c>
      <c r="L4706" t="s">
        <v>3564</v>
      </c>
      <c r="M4706" t="s">
        <v>549</v>
      </c>
      <c r="N4706" t="s">
        <v>550</v>
      </c>
      <c r="O4706" t="s">
        <v>1923</v>
      </c>
      <c r="P4706" t="s">
        <v>1924</v>
      </c>
      <c r="Q4706" t="s">
        <v>3359</v>
      </c>
    </row>
    <row r="4707" spans="1:17">
      <c r="A4707" t="s">
        <v>23338</v>
      </c>
      <c r="B4707" t="s">
        <v>23339</v>
      </c>
      <c r="C4707" t="s">
        <v>28113</v>
      </c>
      <c r="D4707" s="4">
        <v>45791.655185185184</v>
      </c>
      <c r="E4707" s="4">
        <v>45792.416666666664</v>
      </c>
      <c r="F4707" s="4">
        <v>45792.434027777781</v>
      </c>
      <c r="G4707" s="4"/>
      <c r="H4707" t="s">
        <v>3155</v>
      </c>
      <c r="I4707" t="s">
        <v>3184</v>
      </c>
      <c r="J4707">
        <v>0</v>
      </c>
      <c r="K4707" t="s">
        <v>3157</v>
      </c>
      <c r="L4707" t="s">
        <v>3245</v>
      </c>
      <c r="M4707" t="s">
        <v>549</v>
      </c>
      <c r="N4707" t="s">
        <v>550</v>
      </c>
      <c r="O4707" t="s">
        <v>616</v>
      </c>
      <c r="P4707" t="s">
        <v>314</v>
      </c>
      <c r="Q4707" t="s">
        <v>315</v>
      </c>
    </row>
    <row r="4708" spans="1:17">
      <c r="A4708" t="s">
        <v>28114</v>
      </c>
      <c r="B4708" t="s">
        <v>28115</v>
      </c>
      <c r="C4708" t="s">
        <v>28116</v>
      </c>
      <c r="D4708" s="4">
        <v>45791.647152777776</v>
      </c>
      <c r="E4708" s="4">
        <v>45792.729166666664</v>
      </c>
      <c r="F4708" s="4">
        <v>45792.767361111109</v>
      </c>
      <c r="G4708" s="4">
        <v>45792.729247685187</v>
      </c>
      <c r="H4708" t="s">
        <v>3155</v>
      </c>
      <c r="I4708" t="s">
        <v>3240</v>
      </c>
      <c r="J4708">
        <v>0</v>
      </c>
      <c r="K4708" t="s">
        <v>3157</v>
      </c>
      <c r="L4708" t="s">
        <v>3564</v>
      </c>
      <c r="M4708" t="s">
        <v>549</v>
      </c>
      <c r="N4708" t="s">
        <v>559</v>
      </c>
      <c r="O4708" t="s">
        <v>163</v>
      </c>
      <c r="P4708" t="s">
        <v>472</v>
      </c>
      <c r="Q4708" t="s">
        <v>348</v>
      </c>
    </row>
    <row r="4709" spans="1:17">
      <c r="A4709" t="s">
        <v>28117</v>
      </c>
      <c r="B4709" t="s">
        <v>28118</v>
      </c>
      <c r="C4709" t="s">
        <v>28119</v>
      </c>
      <c r="D4709" s="4">
        <v>45791.646793981483</v>
      </c>
      <c r="E4709" s="4">
        <v>45794.625</v>
      </c>
      <c r="F4709" s="4">
        <v>45794.663194444445</v>
      </c>
      <c r="G4709" s="4">
        <v>45794.624791666669</v>
      </c>
      <c r="H4709" t="s">
        <v>3155</v>
      </c>
      <c r="I4709" t="s">
        <v>3156</v>
      </c>
      <c r="J4709">
        <v>0</v>
      </c>
      <c r="K4709" t="s">
        <v>3157</v>
      </c>
      <c r="L4709" t="s">
        <v>3564</v>
      </c>
      <c r="M4709" t="s">
        <v>549</v>
      </c>
      <c r="N4709" t="s">
        <v>550</v>
      </c>
      <c r="O4709" t="s">
        <v>136</v>
      </c>
      <c r="P4709" t="s">
        <v>143</v>
      </c>
      <c r="Q4709" t="s">
        <v>297</v>
      </c>
    </row>
    <row r="4710" spans="1:17">
      <c r="A4710" t="s">
        <v>28114</v>
      </c>
      <c r="B4710" t="s">
        <v>28115</v>
      </c>
      <c r="C4710" t="s">
        <v>28120</v>
      </c>
      <c r="D4710" s="4">
        <v>45791.646770833337</v>
      </c>
      <c r="E4710" s="4">
        <v>45792.770833333336</v>
      </c>
      <c r="F4710" s="4">
        <v>45792.809027777781</v>
      </c>
      <c r="G4710" s="4"/>
      <c r="H4710" t="s">
        <v>3155</v>
      </c>
      <c r="I4710" t="s">
        <v>3240</v>
      </c>
      <c r="J4710">
        <v>0</v>
      </c>
      <c r="K4710" t="s">
        <v>3157</v>
      </c>
      <c r="L4710" t="s">
        <v>3245</v>
      </c>
      <c r="M4710" t="s">
        <v>549</v>
      </c>
      <c r="N4710" t="s">
        <v>559</v>
      </c>
      <c r="O4710" t="s">
        <v>163</v>
      </c>
      <c r="P4710" t="s">
        <v>472</v>
      </c>
      <c r="Q4710" t="s">
        <v>348</v>
      </c>
    </row>
    <row r="4711" spans="1:17">
      <c r="A4711" t="s">
        <v>28114</v>
      </c>
      <c r="B4711" t="s">
        <v>28115</v>
      </c>
      <c r="C4711" t="s">
        <v>28121</v>
      </c>
      <c r="D4711" s="4">
        <v>45791.646041666667</v>
      </c>
      <c r="E4711" s="4">
        <v>45792.770833333336</v>
      </c>
      <c r="F4711" s="4">
        <v>45792.809027777781</v>
      </c>
      <c r="G4711" s="4"/>
      <c r="H4711" t="s">
        <v>3155</v>
      </c>
      <c r="I4711" t="s">
        <v>3240</v>
      </c>
      <c r="J4711">
        <v>0</v>
      </c>
      <c r="K4711" t="s">
        <v>3157</v>
      </c>
      <c r="L4711" t="s">
        <v>3245</v>
      </c>
      <c r="M4711" t="s">
        <v>549</v>
      </c>
      <c r="N4711" t="s">
        <v>559</v>
      </c>
      <c r="O4711" t="s">
        <v>163</v>
      </c>
      <c r="P4711" t="s">
        <v>472</v>
      </c>
      <c r="Q4711" t="s">
        <v>348</v>
      </c>
    </row>
    <row r="4712" spans="1:17">
      <c r="A4712" t="s">
        <v>23103</v>
      </c>
      <c r="B4712" t="s">
        <v>23104</v>
      </c>
      <c r="C4712" t="s">
        <v>28122</v>
      </c>
      <c r="D4712" s="4">
        <v>45791.643252314818</v>
      </c>
      <c r="E4712" s="4">
        <v>45792.791666666664</v>
      </c>
      <c r="F4712" s="4">
        <v>45792.809027777781</v>
      </c>
      <c r="G4712" s="4"/>
      <c r="H4712" t="s">
        <v>3155</v>
      </c>
      <c r="I4712" t="s">
        <v>3175</v>
      </c>
      <c r="J4712">
        <v>0</v>
      </c>
      <c r="K4712" t="s">
        <v>3157</v>
      </c>
      <c r="L4712" t="s">
        <v>3245</v>
      </c>
      <c r="M4712" t="s">
        <v>549</v>
      </c>
      <c r="N4712" t="s">
        <v>550</v>
      </c>
      <c r="O4712" t="s">
        <v>551</v>
      </c>
      <c r="P4712" t="s">
        <v>141</v>
      </c>
      <c r="Q4712" t="s">
        <v>231</v>
      </c>
    </row>
    <row r="4713" spans="1:17">
      <c r="A4713" t="s">
        <v>28123</v>
      </c>
      <c r="B4713" t="s">
        <v>28124</v>
      </c>
      <c r="C4713" t="s">
        <v>28125</v>
      </c>
      <c r="D4713" s="4">
        <v>45791.637384259258</v>
      </c>
      <c r="E4713" s="4">
        <v>45795.458333333336</v>
      </c>
      <c r="F4713" s="4">
        <v>45795.475694444445</v>
      </c>
      <c r="G4713" s="4">
        <v>45795.455763888887</v>
      </c>
      <c r="H4713" t="s">
        <v>3155</v>
      </c>
      <c r="I4713" t="s">
        <v>3162</v>
      </c>
      <c r="J4713">
        <v>0</v>
      </c>
      <c r="K4713" t="s">
        <v>4074</v>
      </c>
      <c r="L4713" t="s">
        <v>3564</v>
      </c>
      <c r="M4713" t="s">
        <v>549</v>
      </c>
      <c r="N4713" t="s">
        <v>550</v>
      </c>
      <c r="O4713" t="s">
        <v>1923</v>
      </c>
      <c r="P4713" t="s">
        <v>1924</v>
      </c>
      <c r="Q4713" t="s">
        <v>3281</v>
      </c>
    </row>
    <row r="4714" spans="1:17">
      <c r="A4714" t="s">
        <v>21711</v>
      </c>
      <c r="B4714" t="s">
        <v>21712</v>
      </c>
      <c r="C4714" t="s">
        <v>28126</v>
      </c>
      <c r="D4714" s="4">
        <v>45791.631620370368</v>
      </c>
      <c r="E4714" s="4">
        <v>45801.416666666664</v>
      </c>
      <c r="F4714" s="4">
        <v>45801.434027777781</v>
      </c>
      <c r="G4714" s="4"/>
      <c r="H4714" t="s">
        <v>3155</v>
      </c>
      <c r="I4714" t="s">
        <v>3171</v>
      </c>
      <c r="J4714">
        <v>1001</v>
      </c>
      <c r="K4714" t="s">
        <v>3157</v>
      </c>
      <c r="L4714" t="s">
        <v>3245</v>
      </c>
      <c r="M4714" t="s">
        <v>549</v>
      </c>
      <c r="N4714" t="s">
        <v>559</v>
      </c>
      <c r="O4714" t="s">
        <v>504</v>
      </c>
      <c r="P4714" t="s">
        <v>325</v>
      </c>
      <c r="Q4714" t="s">
        <v>336</v>
      </c>
    </row>
    <row r="4715" spans="1:17">
      <c r="A4715" t="s">
        <v>26508</v>
      </c>
      <c r="B4715" t="s">
        <v>28127</v>
      </c>
      <c r="C4715" t="s">
        <v>28128</v>
      </c>
      <c r="D4715" s="4">
        <v>45791.61891203704</v>
      </c>
      <c r="E4715" s="4">
        <v>45793.666666666664</v>
      </c>
      <c r="F4715" s="4">
        <v>45793.704861111109</v>
      </c>
      <c r="G4715" s="4"/>
      <c r="H4715" t="s">
        <v>3155</v>
      </c>
      <c r="I4715" t="s">
        <v>3156</v>
      </c>
      <c r="J4715">
        <v>0</v>
      </c>
      <c r="K4715" t="s">
        <v>3194</v>
      </c>
      <c r="L4715" t="s">
        <v>3245</v>
      </c>
      <c r="M4715" t="s">
        <v>549</v>
      </c>
      <c r="N4715" t="s">
        <v>559</v>
      </c>
      <c r="O4715" t="s">
        <v>504</v>
      </c>
      <c r="P4715" t="s">
        <v>325</v>
      </c>
      <c r="Q4715" t="s">
        <v>337</v>
      </c>
    </row>
    <row r="4716" spans="1:17">
      <c r="A4716" t="s">
        <v>28129</v>
      </c>
      <c r="B4716" t="s">
        <v>28130</v>
      </c>
      <c r="C4716" t="s">
        <v>28131</v>
      </c>
      <c r="D4716" s="4">
        <v>45791.617314814815</v>
      </c>
      <c r="E4716" s="4">
        <v>45794.041666666664</v>
      </c>
      <c r="F4716" s="4">
        <v>45794.059027777781</v>
      </c>
      <c r="G4716" s="4"/>
      <c r="H4716" t="s">
        <v>3155</v>
      </c>
      <c r="I4716" t="s">
        <v>3184</v>
      </c>
      <c r="J4716">
        <v>0</v>
      </c>
      <c r="K4716" t="s">
        <v>3157</v>
      </c>
      <c r="L4716" t="s">
        <v>3593</v>
      </c>
      <c r="M4716" t="s">
        <v>549</v>
      </c>
      <c r="N4716" t="s">
        <v>550</v>
      </c>
      <c r="O4716" t="s">
        <v>616</v>
      </c>
      <c r="P4716" t="s">
        <v>314</v>
      </c>
      <c r="Q4716" t="s">
        <v>318</v>
      </c>
    </row>
    <row r="4717" spans="1:17">
      <c r="A4717" t="s">
        <v>28132</v>
      </c>
      <c r="B4717" t="s">
        <v>28133</v>
      </c>
      <c r="C4717" t="s">
        <v>28134</v>
      </c>
      <c r="D4717" s="4">
        <v>45791.616284722222</v>
      </c>
      <c r="E4717" s="4">
        <v>45795.625</v>
      </c>
      <c r="F4717" s="4">
        <v>45795.663194444445</v>
      </c>
      <c r="G4717" s="4"/>
      <c r="H4717" t="s">
        <v>3155</v>
      </c>
      <c r="I4717" t="s">
        <v>3156</v>
      </c>
      <c r="J4717">
        <v>0</v>
      </c>
      <c r="K4717" t="s">
        <v>3157</v>
      </c>
      <c r="L4717" t="s">
        <v>3593</v>
      </c>
      <c r="M4717" t="s">
        <v>549</v>
      </c>
      <c r="N4717" t="s">
        <v>550</v>
      </c>
      <c r="O4717" t="s">
        <v>136</v>
      </c>
      <c r="P4717" t="s">
        <v>139</v>
      </c>
      <c r="Q4717" t="s">
        <v>271</v>
      </c>
    </row>
    <row r="4718" spans="1:17">
      <c r="A4718" t="s">
        <v>11379</v>
      </c>
      <c r="B4718" t="s">
        <v>11380</v>
      </c>
      <c r="C4718" t="s">
        <v>28135</v>
      </c>
      <c r="D4718" s="4">
        <v>45791.614236111112</v>
      </c>
      <c r="E4718" s="4">
        <v>45793.625</v>
      </c>
      <c r="F4718" s="4">
        <v>45793.663194444445</v>
      </c>
      <c r="G4718" s="4">
        <v>45793.623900462961</v>
      </c>
      <c r="H4718" t="s">
        <v>3155</v>
      </c>
      <c r="I4718" t="s">
        <v>3156</v>
      </c>
      <c r="J4718">
        <v>0</v>
      </c>
      <c r="K4718" t="s">
        <v>3157</v>
      </c>
      <c r="L4718" t="s">
        <v>3564</v>
      </c>
      <c r="M4718" t="s">
        <v>549</v>
      </c>
      <c r="N4718" t="s">
        <v>559</v>
      </c>
      <c r="O4718" t="s">
        <v>163</v>
      </c>
      <c r="P4718" t="s">
        <v>473</v>
      </c>
      <c r="Q4718" t="s">
        <v>358</v>
      </c>
    </row>
    <row r="4719" spans="1:17">
      <c r="A4719" t="s">
        <v>28136</v>
      </c>
      <c r="B4719" t="s">
        <v>28137</v>
      </c>
      <c r="C4719" t="s">
        <v>28138</v>
      </c>
      <c r="D4719" s="4">
        <v>45791.613055555557</v>
      </c>
      <c r="E4719" s="4">
        <v>45802.541666666664</v>
      </c>
      <c r="F4719" s="4">
        <v>45802.579861111109</v>
      </c>
      <c r="G4719" s="4"/>
      <c r="H4719" t="s">
        <v>3155</v>
      </c>
      <c r="I4719" t="s">
        <v>3156</v>
      </c>
      <c r="J4719">
        <v>0</v>
      </c>
      <c r="K4719" t="s">
        <v>3194</v>
      </c>
      <c r="L4719" t="s">
        <v>3593</v>
      </c>
      <c r="M4719" t="s">
        <v>549</v>
      </c>
      <c r="N4719" t="s">
        <v>550</v>
      </c>
      <c r="O4719" t="s">
        <v>551</v>
      </c>
      <c r="P4719" t="s">
        <v>141</v>
      </c>
      <c r="Q4719" t="s">
        <v>237</v>
      </c>
    </row>
    <row r="4720" spans="1:17">
      <c r="A4720" t="s">
        <v>28139</v>
      </c>
      <c r="B4720" t="s">
        <v>28140</v>
      </c>
      <c r="C4720" t="s">
        <v>28141</v>
      </c>
      <c r="D4720" s="4">
        <v>45791.604826388888</v>
      </c>
      <c r="E4720" s="4">
        <v>45794.791666666664</v>
      </c>
      <c r="F4720" s="4">
        <v>45794.829861111109</v>
      </c>
      <c r="G4720" s="4"/>
      <c r="H4720" t="s">
        <v>3155</v>
      </c>
      <c r="I4720" t="s">
        <v>3156</v>
      </c>
      <c r="J4720">
        <v>0</v>
      </c>
      <c r="K4720" t="s">
        <v>3194</v>
      </c>
      <c r="L4720" t="s">
        <v>3593</v>
      </c>
      <c r="M4720" t="s">
        <v>549</v>
      </c>
      <c r="N4720" t="s">
        <v>550</v>
      </c>
      <c r="O4720" t="s">
        <v>551</v>
      </c>
      <c r="P4720" t="s">
        <v>141</v>
      </c>
      <c r="Q4720" t="s">
        <v>232</v>
      </c>
    </row>
    <row r="4721" spans="1:17">
      <c r="A4721" t="s">
        <v>28142</v>
      </c>
      <c r="B4721" t="s">
        <v>28143</v>
      </c>
      <c r="C4721" t="s">
        <v>28144</v>
      </c>
      <c r="D4721" s="4">
        <v>45791.604502314818</v>
      </c>
      <c r="E4721" s="4">
        <v>45792.666666666664</v>
      </c>
      <c r="F4721" s="4">
        <v>45792.704861111109</v>
      </c>
      <c r="G4721" s="4">
        <v>45792.664236111108</v>
      </c>
      <c r="H4721" t="s">
        <v>3155</v>
      </c>
      <c r="I4721" t="s">
        <v>3156</v>
      </c>
      <c r="J4721">
        <v>0</v>
      </c>
      <c r="K4721" t="s">
        <v>3157</v>
      </c>
      <c r="L4721" t="s">
        <v>3564</v>
      </c>
      <c r="M4721" t="s">
        <v>549</v>
      </c>
      <c r="N4721" t="s">
        <v>550</v>
      </c>
      <c r="O4721" t="s">
        <v>136</v>
      </c>
      <c r="P4721" t="s">
        <v>292</v>
      </c>
      <c r="Q4721" t="s">
        <v>293</v>
      </c>
    </row>
    <row r="4722" spans="1:17">
      <c r="A4722" t="s">
        <v>28145</v>
      </c>
      <c r="B4722" t="s">
        <v>28146</v>
      </c>
      <c r="C4722" t="s">
        <v>28147</v>
      </c>
      <c r="D4722" s="4">
        <v>45791.60359953704</v>
      </c>
      <c r="E4722" s="4">
        <v>45792.708333333336</v>
      </c>
      <c r="F4722" s="4">
        <v>45792.725694444445</v>
      </c>
      <c r="G4722" s="4">
        <v>45792.708958333336</v>
      </c>
      <c r="H4722" t="s">
        <v>3155</v>
      </c>
      <c r="I4722" t="s">
        <v>3222</v>
      </c>
      <c r="J4722">
        <v>1</v>
      </c>
      <c r="K4722" t="s">
        <v>3223</v>
      </c>
      <c r="L4722" t="s">
        <v>3564</v>
      </c>
      <c r="M4722" t="s">
        <v>549</v>
      </c>
      <c r="N4722" t="s">
        <v>550</v>
      </c>
      <c r="O4722" t="s">
        <v>136</v>
      </c>
      <c r="P4722" t="s">
        <v>264</v>
      </c>
      <c r="Q4722" t="s">
        <v>2914</v>
      </c>
    </row>
    <row r="4723" spans="1:17">
      <c r="A4723" t="s">
        <v>28148</v>
      </c>
      <c r="B4723" t="s">
        <v>28149</v>
      </c>
      <c r="C4723" t="s">
        <v>28150</v>
      </c>
      <c r="D4723" s="4">
        <v>45791.598564814813</v>
      </c>
      <c r="E4723" s="4">
        <v>45794.458333333336</v>
      </c>
      <c r="F4723" s="4">
        <v>45794.475694444445</v>
      </c>
      <c r="G4723" s="4">
        <v>45794.456504629627</v>
      </c>
      <c r="H4723" t="s">
        <v>3155</v>
      </c>
      <c r="I4723" t="s">
        <v>3171</v>
      </c>
      <c r="J4723">
        <v>0</v>
      </c>
      <c r="K4723" t="s">
        <v>3157</v>
      </c>
      <c r="L4723" t="s">
        <v>3564</v>
      </c>
      <c r="M4723" t="s">
        <v>549</v>
      </c>
      <c r="N4723" t="s">
        <v>559</v>
      </c>
      <c r="O4723" t="s">
        <v>504</v>
      </c>
      <c r="P4723" t="s">
        <v>325</v>
      </c>
      <c r="Q4723" t="s">
        <v>337</v>
      </c>
    </row>
    <row r="4724" spans="1:17">
      <c r="A4724" t="s">
        <v>28151</v>
      </c>
      <c r="B4724" t="s">
        <v>28152</v>
      </c>
      <c r="C4724" t="s">
        <v>28153</v>
      </c>
      <c r="D4724" s="4">
        <v>45791.597754629627</v>
      </c>
      <c r="E4724" s="4">
        <v>45798.625</v>
      </c>
      <c r="F4724" s="4">
        <v>45798.663194444445</v>
      </c>
      <c r="G4724" s="4"/>
      <c r="H4724" t="s">
        <v>3155</v>
      </c>
      <c r="I4724" t="s">
        <v>3156</v>
      </c>
      <c r="J4724">
        <v>0</v>
      </c>
      <c r="K4724" t="s">
        <v>3157</v>
      </c>
      <c r="L4724" t="s">
        <v>3245</v>
      </c>
      <c r="M4724" t="s">
        <v>549</v>
      </c>
      <c r="N4724" t="s">
        <v>550</v>
      </c>
      <c r="O4724" t="s">
        <v>136</v>
      </c>
      <c r="P4724" t="s">
        <v>292</v>
      </c>
      <c r="Q4724" t="s">
        <v>295</v>
      </c>
    </row>
    <row r="4725" spans="1:17">
      <c r="A4725" t="s">
        <v>28154</v>
      </c>
      <c r="B4725" t="s">
        <v>28155</v>
      </c>
      <c r="C4725" t="s">
        <v>28156</v>
      </c>
      <c r="D4725" s="4">
        <v>45791.5940625</v>
      </c>
      <c r="E4725" s="4">
        <v>45798.625</v>
      </c>
      <c r="F4725" s="4">
        <v>45798.663194444445</v>
      </c>
      <c r="G4725" s="4"/>
      <c r="H4725" t="s">
        <v>3155</v>
      </c>
      <c r="I4725" t="s">
        <v>3156</v>
      </c>
      <c r="J4725">
        <v>0</v>
      </c>
      <c r="K4725" t="s">
        <v>3157</v>
      </c>
      <c r="L4725" t="s">
        <v>3245</v>
      </c>
      <c r="M4725" t="s">
        <v>549</v>
      </c>
      <c r="N4725" t="s">
        <v>559</v>
      </c>
      <c r="O4725" t="s">
        <v>469</v>
      </c>
      <c r="P4725" t="s">
        <v>189</v>
      </c>
      <c r="Q4725" t="s">
        <v>190</v>
      </c>
    </row>
    <row r="4726" spans="1:17">
      <c r="A4726" t="s">
        <v>28157</v>
      </c>
      <c r="B4726" t="s">
        <v>28158</v>
      </c>
      <c r="C4726" t="s">
        <v>28159</v>
      </c>
      <c r="D4726" s="4">
        <v>45791.581886574073</v>
      </c>
      <c r="E4726" s="4">
        <v>45792.625</v>
      </c>
      <c r="F4726" s="4">
        <v>45792.642361111109</v>
      </c>
      <c r="G4726" s="4">
        <v>45792.620393518519</v>
      </c>
      <c r="H4726" t="s">
        <v>3155</v>
      </c>
      <c r="I4726" t="s">
        <v>3184</v>
      </c>
      <c r="J4726">
        <v>0</v>
      </c>
      <c r="K4726" t="s">
        <v>3157</v>
      </c>
      <c r="L4726" t="s">
        <v>3564</v>
      </c>
      <c r="M4726" t="s">
        <v>549</v>
      </c>
      <c r="N4726" t="s">
        <v>550</v>
      </c>
      <c r="O4726" t="s">
        <v>551</v>
      </c>
      <c r="P4726" t="s">
        <v>141</v>
      </c>
      <c r="Q4726" t="s">
        <v>231</v>
      </c>
    </row>
    <row r="4727" spans="1:17">
      <c r="A4727" t="s">
        <v>28157</v>
      </c>
      <c r="B4727" t="s">
        <v>28160</v>
      </c>
      <c r="C4727" t="s">
        <v>28161</v>
      </c>
      <c r="D4727" s="4">
        <v>45791.580347222225</v>
      </c>
      <c r="E4727" s="4">
        <v>45793.666666666664</v>
      </c>
      <c r="F4727" s="4">
        <v>45793.684027777781</v>
      </c>
      <c r="G4727" s="4">
        <v>45793.667256944442</v>
      </c>
      <c r="H4727" t="s">
        <v>3155</v>
      </c>
      <c r="I4727" t="s">
        <v>3184</v>
      </c>
      <c r="J4727">
        <v>0</v>
      </c>
      <c r="K4727" t="s">
        <v>3157</v>
      </c>
      <c r="L4727" t="s">
        <v>3564</v>
      </c>
      <c r="M4727" t="s">
        <v>549</v>
      </c>
      <c r="N4727" t="s">
        <v>550</v>
      </c>
      <c r="O4727" t="s">
        <v>551</v>
      </c>
      <c r="P4727" t="s">
        <v>141</v>
      </c>
      <c r="Q4727" t="s">
        <v>231</v>
      </c>
    </row>
    <row r="4728" spans="1:17">
      <c r="A4728" t="s">
        <v>28145</v>
      </c>
      <c r="B4728" t="s">
        <v>28162</v>
      </c>
      <c r="C4728" t="s">
        <v>28163</v>
      </c>
      <c r="D4728" s="4">
        <v>45791.579247685186</v>
      </c>
      <c r="E4728" s="4">
        <v>45793.6875</v>
      </c>
      <c r="F4728" s="4">
        <v>45793.725694444445</v>
      </c>
      <c r="G4728" s="4">
        <v>45793.684155092589</v>
      </c>
      <c r="H4728" t="s">
        <v>3155</v>
      </c>
      <c r="I4728" t="s">
        <v>3156</v>
      </c>
      <c r="J4728">
        <v>0</v>
      </c>
      <c r="K4728" t="s">
        <v>3227</v>
      </c>
      <c r="L4728" t="s">
        <v>3564</v>
      </c>
      <c r="M4728" t="s">
        <v>549</v>
      </c>
      <c r="N4728" t="s">
        <v>550</v>
      </c>
      <c r="O4728" t="s">
        <v>136</v>
      </c>
      <c r="P4728" t="s">
        <v>264</v>
      </c>
      <c r="Q4728" t="s">
        <v>2914</v>
      </c>
    </row>
    <row r="4729" spans="1:17">
      <c r="A4729" t="s">
        <v>3941</v>
      </c>
      <c r="B4729" t="s">
        <v>28164</v>
      </c>
      <c r="C4729" t="s">
        <v>28165</v>
      </c>
      <c r="D4729" s="4">
        <v>45791.577800925923</v>
      </c>
      <c r="E4729" s="4">
        <v>45797.8125</v>
      </c>
      <c r="F4729" s="4">
        <v>45797.829861111109</v>
      </c>
      <c r="G4729" s="4">
        <v>45797.810659722221</v>
      </c>
      <c r="H4729" t="s">
        <v>3155</v>
      </c>
      <c r="I4729" t="s">
        <v>3175</v>
      </c>
      <c r="J4729">
        <v>0</v>
      </c>
      <c r="K4729" t="s">
        <v>3157</v>
      </c>
      <c r="L4729" t="s">
        <v>3564</v>
      </c>
      <c r="M4729" t="s">
        <v>549</v>
      </c>
      <c r="N4729" t="s">
        <v>559</v>
      </c>
      <c r="O4729" t="s">
        <v>504</v>
      </c>
      <c r="P4729" t="s">
        <v>325</v>
      </c>
      <c r="Q4729" t="s">
        <v>337</v>
      </c>
    </row>
    <row r="4730" spans="1:17">
      <c r="A4730" t="s">
        <v>28166</v>
      </c>
      <c r="B4730" t="s">
        <v>28167</v>
      </c>
      <c r="C4730" t="s">
        <v>28168</v>
      </c>
      <c r="D4730" s="4">
        <v>45791.575555555559</v>
      </c>
      <c r="E4730" s="4">
        <v>45793.375</v>
      </c>
      <c r="F4730" s="4">
        <v>45793.392361111109</v>
      </c>
      <c r="G4730" s="4"/>
      <c r="H4730" t="s">
        <v>3155</v>
      </c>
      <c r="I4730" t="s">
        <v>3175</v>
      </c>
      <c r="J4730">
        <v>0</v>
      </c>
      <c r="K4730" t="s">
        <v>3157</v>
      </c>
      <c r="L4730" t="s">
        <v>3245</v>
      </c>
      <c r="M4730" t="s">
        <v>549</v>
      </c>
      <c r="N4730" t="s">
        <v>550</v>
      </c>
      <c r="O4730" t="s">
        <v>551</v>
      </c>
      <c r="P4730" t="s">
        <v>145</v>
      </c>
      <c r="Q4730" t="s">
        <v>219</v>
      </c>
    </row>
    <row r="4731" spans="1:17">
      <c r="A4731" t="s">
        <v>12742</v>
      </c>
      <c r="B4731" t="s">
        <v>12743</v>
      </c>
      <c r="C4731" t="s">
        <v>28169</v>
      </c>
      <c r="D4731" s="4">
        <v>45791.57540509259</v>
      </c>
      <c r="E4731" s="4">
        <v>45793.666666666664</v>
      </c>
      <c r="F4731" s="4">
        <v>45793.684027777781</v>
      </c>
      <c r="G4731" s="4">
        <v>45793.666967592595</v>
      </c>
      <c r="H4731" t="s">
        <v>3155</v>
      </c>
      <c r="I4731" t="s">
        <v>3171</v>
      </c>
      <c r="J4731">
        <v>0</v>
      </c>
      <c r="K4731" t="s">
        <v>3194</v>
      </c>
      <c r="L4731" t="s">
        <v>3564</v>
      </c>
      <c r="M4731" t="s">
        <v>549</v>
      </c>
      <c r="N4731" t="s">
        <v>559</v>
      </c>
      <c r="O4731" t="s">
        <v>469</v>
      </c>
      <c r="P4731" t="s">
        <v>180</v>
      </c>
      <c r="Q4731" t="s">
        <v>184</v>
      </c>
    </row>
    <row r="4732" spans="1:17">
      <c r="A4732" t="s">
        <v>5328</v>
      </c>
      <c r="B4732" t="s">
        <v>26944</v>
      </c>
      <c r="C4732" t="s">
        <v>28170</v>
      </c>
      <c r="D4732" s="4">
        <v>45791.567245370374</v>
      </c>
      <c r="E4732" s="4">
        <v>45794.458333333336</v>
      </c>
      <c r="F4732" s="4">
        <v>45794.496527777781</v>
      </c>
      <c r="G4732" s="4"/>
      <c r="H4732" t="s">
        <v>3155</v>
      </c>
      <c r="I4732" t="s">
        <v>3156</v>
      </c>
      <c r="J4732">
        <v>0</v>
      </c>
      <c r="K4732" t="s">
        <v>3157</v>
      </c>
      <c r="L4732" t="s">
        <v>3245</v>
      </c>
      <c r="M4732" t="s">
        <v>549</v>
      </c>
      <c r="N4732" t="s">
        <v>550</v>
      </c>
      <c r="O4732" t="s">
        <v>136</v>
      </c>
      <c r="P4732" t="s">
        <v>139</v>
      </c>
      <c r="Q4732" t="s">
        <v>272</v>
      </c>
    </row>
    <row r="4733" spans="1:17">
      <c r="A4733" t="s">
        <v>27701</v>
      </c>
      <c r="B4733" t="s">
        <v>27702</v>
      </c>
      <c r="C4733" t="s">
        <v>28171</v>
      </c>
      <c r="D4733" s="4">
        <v>45791.565474537034</v>
      </c>
      <c r="E4733" s="4">
        <v>45793.291666666664</v>
      </c>
      <c r="F4733" s="4">
        <v>45793.329861111109</v>
      </c>
      <c r="G4733" s="4"/>
      <c r="H4733" t="s">
        <v>3155</v>
      </c>
      <c r="I4733" t="s">
        <v>3240</v>
      </c>
      <c r="J4733">
        <v>2003</v>
      </c>
      <c r="K4733" t="s">
        <v>3223</v>
      </c>
      <c r="L4733" t="s">
        <v>3245</v>
      </c>
      <c r="M4733" t="s">
        <v>549</v>
      </c>
      <c r="N4733" t="s">
        <v>550</v>
      </c>
      <c r="O4733" t="s">
        <v>616</v>
      </c>
      <c r="P4733" t="s">
        <v>314</v>
      </c>
      <c r="Q4733" t="s">
        <v>317</v>
      </c>
    </row>
    <row r="4734" spans="1:17">
      <c r="A4734" t="s">
        <v>28148</v>
      </c>
      <c r="B4734" t="s">
        <v>28149</v>
      </c>
      <c r="C4734" t="s">
        <v>28172</v>
      </c>
      <c r="D4734" s="4">
        <v>45791.559502314813</v>
      </c>
      <c r="E4734" s="4">
        <v>45794.458333333336</v>
      </c>
      <c r="F4734" s="4">
        <v>45794.475694444445</v>
      </c>
      <c r="G4734" s="4"/>
      <c r="H4734" t="s">
        <v>3155</v>
      </c>
      <c r="I4734" t="s">
        <v>3171</v>
      </c>
      <c r="J4734">
        <v>0</v>
      </c>
      <c r="K4734" t="s">
        <v>3157</v>
      </c>
      <c r="L4734" t="s">
        <v>3245</v>
      </c>
      <c r="M4734" t="s">
        <v>549</v>
      </c>
      <c r="N4734" t="s">
        <v>559</v>
      </c>
      <c r="O4734" t="s">
        <v>504</v>
      </c>
      <c r="P4734" t="s">
        <v>325</v>
      </c>
      <c r="Q4734" t="s">
        <v>337</v>
      </c>
    </row>
    <row r="4735" spans="1:17">
      <c r="A4735" t="s">
        <v>28173</v>
      </c>
      <c r="B4735" t="s">
        <v>28174</v>
      </c>
      <c r="C4735" t="s">
        <v>28175</v>
      </c>
      <c r="D4735" s="4">
        <v>45791.552928240744</v>
      </c>
      <c r="E4735" s="4">
        <v>45792.583333333336</v>
      </c>
      <c r="F4735" s="4">
        <v>45792.600694444445</v>
      </c>
      <c r="G4735" s="4"/>
      <c r="H4735" t="s">
        <v>3155</v>
      </c>
      <c r="I4735" t="s">
        <v>3162</v>
      </c>
      <c r="J4735">
        <v>0</v>
      </c>
      <c r="K4735" t="s">
        <v>3420</v>
      </c>
      <c r="L4735" t="s">
        <v>3245</v>
      </c>
      <c r="M4735" t="s">
        <v>549</v>
      </c>
      <c r="N4735" t="s">
        <v>550</v>
      </c>
      <c r="O4735" t="s">
        <v>1923</v>
      </c>
      <c r="P4735" t="s">
        <v>1924</v>
      </c>
      <c r="Q4735" t="s">
        <v>3394</v>
      </c>
    </row>
    <row r="4736" spans="1:17">
      <c r="A4736" t="s">
        <v>27589</v>
      </c>
      <c r="B4736" t="s">
        <v>27590</v>
      </c>
      <c r="C4736" t="s">
        <v>28176</v>
      </c>
      <c r="D4736" s="4">
        <v>45791.552523148152</v>
      </c>
      <c r="E4736" s="4">
        <v>45794.458333333336</v>
      </c>
      <c r="F4736" s="4">
        <v>45794.475694444445</v>
      </c>
      <c r="G4736" s="4"/>
      <c r="H4736" t="s">
        <v>3155</v>
      </c>
      <c r="I4736" t="s">
        <v>3222</v>
      </c>
      <c r="J4736">
        <v>1</v>
      </c>
      <c r="K4736" t="s">
        <v>3223</v>
      </c>
      <c r="L4736" t="s">
        <v>3245</v>
      </c>
      <c r="M4736" t="s">
        <v>549</v>
      </c>
      <c r="N4736" t="s">
        <v>550</v>
      </c>
      <c r="O4736" t="s">
        <v>551</v>
      </c>
      <c r="P4736" t="s">
        <v>141</v>
      </c>
      <c r="Q4736" t="s">
        <v>235</v>
      </c>
    </row>
    <row r="4737" spans="1:17">
      <c r="A4737" t="s">
        <v>28177</v>
      </c>
      <c r="B4737" t="s">
        <v>28178</v>
      </c>
      <c r="C4737" t="s">
        <v>28179</v>
      </c>
      <c r="D4737" s="4">
        <v>45791.545162037037</v>
      </c>
      <c r="E4737" s="4">
        <v>45798.833333333336</v>
      </c>
      <c r="F4737" s="4">
        <v>45798.850694444445</v>
      </c>
      <c r="G4737" s="4">
        <v>45798.832106481481</v>
      </c>
      <c r="H4737" t="s">
        <v>3155</v>
      </c>
      <c r="I4737" t="s">
        <v>3171</v>
      </c>
      <c r="J4737">
        <v>0</v>
      </c>
      <c r="K4737" t="s">
        <v>3227</v>
      </c>
      <c r="L4737" t="s">
        <v>3564</v>
      </c>
      <c r="M4737" t="s">
        <v>549</v>
      </c>
      <c r="N4737" t="s">
        <v>550</v>
      </c>
      <c r="O4737" t="s">
        <v>551</v>
      </c>
      <c r="P4737" t="s">
        <v>141</v>
      </c>
      <c r="Q4737" t="s">
        <v>235</v>
      </c>
    </row>
    <row r="4738" spans="1:17">
      <c r="A4738" t="s">
        <v>28180</v>
      </c>
      <c r="B4738" t="s">
        <v>28181</v>
      </c>
      <c r="C4738" t="s">
        <v>28182</v>
      </c>
      <c r="D4738" s="4">
        <v>45791.542233796295</v>
      </c>
      <c r="E4738" s="4">
        <v>45793.666666666664</v>
      </c>
      <c r="F4738" s="4">
        <v>45793.684027777781</v>
      </c>
      <c r="G4738" s="4">
        <v>45793.667395833334</v>
      </c>
      <c r="H4738" t="s">
        <v>3155</v>
      </c>
      <c r="I4738" t="s">
        <v>3402</v>
      </c>
      <c r="J4738">
        <v>1002</v>
      </c>
      <c r="K4738" t="s">
        <v>3403</v>
      </c>
      <c r="L4738" t="s">
        <v>3564</v>
      </c>
      <c r="M4738" t="s">
        <v>549</v>
      </c>
      <c r="N4738" t="s">
        <v>550</v>
      </c>
      <c r="O4738" t="s">
        <v>136</v>
      </c>
      <c r="P4738" t="s">
        <v>147</v>
      </c>
      <c r="Q4738" t="s">
        <v>21124</v>
      </c>
    </row>
    <row r="4739" spans="1:17">
      <c r="A4739" t="s">
        <v>27860</v>
      </c>
      <c r="B4739" t="s">
        <v>27861</v>
      </c>
      <c r="C4739" t="s">
        <v>28183</v>
      </c>
      <c r="D4739" s="4">
        <v>45791.537858796299</v>
      </c>
      <c r="E4739" s="4">
        <v>45794.416666666664</v>
      </c>
      <c r="F4739" s="4">
        <v>45794.454861111109</v>
      </c>
      <c r="G4739" s="4"/>
      <c r="H4739" t="s">
        <v>3155</v>
      </c>
      <c r="I4739" t="s">
        <v>3156</v>
      </c>
      <c r="J4739">
        <v>0</v>
      </c>
      <c r="K4739" t="s">
        <v>3157</v>
      </c>
      <c r="L4739" t="s">
        <v>3245</v>
      </c>
      <c r="M4739" t="s">
        <v>549</v>
      </c>
      <c r="N4739" t="s">
        <v>550</v>
      </c>
      <c r="O4739" t="s">
        <v>551</v>
      </c>
      <c r="P4739" t="s">
        <v>242</v>
      </c>
      <c r="Q4739" t="s">
        <v>245</v>
      </c>
    </row>
    <row r="4740" spans="1:17">
      <c r="A4740" t="s">
        <v>28184</v>
      </c>
      <c r="B4740" t="s">
        <v>28185</v>
      </c>
      <c r="C4740" t="s">
        <v>28186</v>
      </c>
      <c r="D4740" s="4">
        <v>45791.536886574075</v>
      </c>
      <c r="E4740" s="4">
        <v>45792.541666666664</v>
      </c>
      <c r="F4740" s="4">
        <v>45792.579861111109</v>
      </c>
      <c r="G4740" s="4">
        <v>45792.541261574072</v>
      </c>
      <c r="H4740" t="s">
        <v>3155</v>
      </c>
      <c r="I4740" t="s">
        <v>3156</v>
      </c>
      <c r="J4740">
        <v>0</v>
      </c>
      <c r="K4740" t="s">
        <v>3157</v>
      </c>
      <c r="L4740" t="s">
        <v>3564</v>
      </c>
      <c r="M4740" t="s">
        <v>549</v>
      </c>
      <c r="N4740" t="s">
        <v>550</v>
      </c>
      <c r="O4740" t="s">
        <v>136</v>
      </c>
      <c r="P4740" t="s">
        <v>292</v>
      </c>
      <c r="Q4740" t="s">
        <v>296</v>
      </c>
    </row>
    <row r="4741" spans="1:17">
      <c r="A4741" t="s">
        <v>26781</v>
      </c>
      <c r="B4741" t="s">
        <v>28187</v>
      </c>
      <c r="C4741" t="s">
        <v>28188</v>
      </c>
      <c r="D4741" s="4">
        <v>45791.534062500003</v>
      </c>
      <c r="E4741" s="4">
        <v>45792.291666666664</v>
      </c>
      <c r="F4741" s="4">
        <v>45792.309027777781</v>
      </c>
      <c r="G4741" s="4">
        <v>45792.287152777775</v>
      </c>
      <c r="H4741" t="s">
        <v>3155</v>
      </c>
      <c r="I4741" t="s">
        <v>3171</v>
      </c>
      <c r="J4741">
        <v>0</v>
      </c>
      <c r="K4741" t="s">
        <v>3157</v>
      </c>
      <c r="L4741" t="s">
        <v>3564</v>
      </c>
      <c r="M4741" t="s">
        <v>549</v>
      </c>
      <c r="N4741" t="s">
        <v>550</v>
      </c>
      <c r="O4741" t="s">
        <v>551</v>
      </c>
      <c r="P4741" t="s">
        <v>149</v>
      </c>
      <c r="Q4741" t="s">
        <v>207</v>
      </c>
    </row>
    <row r="4742" spans="1:17">
      <c r="A4742" t="s">
        <v>28189</v>
      </c>
      <c r="B4742" t="s">
        <v>28190</v>
      </c>
      <c r="C4742" t="s">
        <v>28191</v>
      </c>
      <c r="D4742" s="4">
        <v>45791.531041666669</v>
      </c>
      <c r="E4742" s="4">
        <v>45793.625</v>
      </c>
      <c r="F4742" s="4">
        <v>45793.663194444445</v>
      </c>
      <c r="G4742" s="4"/>
      <c r="H4742" t="s">
        <v>3155</v>
      </c>
      <c r="I4742" t="s">
        <v>3156</v>
      </c>
      <c r="J4742">
        <v>0</v>
      </c>
      <c r="K4742" t="s">
        <v>3157</v>
      </c>
      <c r="L4742" t="s">
        <v>3593</v>
      </c>
      <c r="M4742" t="s">
        <v>549</v>
      </c>
      <c r="N4742" t="s">
        <v>559</v>
      </c>
      <c r="O4742" t="s">
        <v>163</v>
      </c>
      <c r="P4742" t="s">
        <v>472</v>
      </c>
      <c r="Q4742" t="s">
        <v>348</v>
      </c>
    </row>
    <row r="4743" spans="1:17">
      <c r="A4743" t="s">
        <v>28192</v>
      </c>
      <c r="B4743" t="s">
        <v>28193</v>
      </c>
      <c r="C4743" t="s">
        <v>28194</v>
      </c>
      <c r="D4743" s="4">
        <v>45791.530023148145</v>
      </c>
      <c r="E4743" s="4">
        <v>45792.75</v>
      </c>
      <c r="F4743" s="4">
        <v>45792.767361111109</v>
      </c>
      <c r="G4743" s="4"/>
      <c r="H4743" t="s">
        <v>3155</v>
      </c>
      <c r="I4743" t="s">
        <v>3184</v>
      </c>
      <c r="J4743">
        <v>0</v>
      </c>
      <c r="K4743" t="s">
        <v>3157</v>
      </c>
      <c r="L4743" t="s">
        <v>3245</v>
      </c>
      <c r="M4743" t="s">
        <v>549</v>
      </c>
      <c r="N4743" t="s">
        <v>550</v>
      </c>
      <c r="O4743" t="s">
        <v>136</v>
      </c>
      <c r="P4743" t="s">
        <v>143</v>
      </c>
      <c r="Q4743" t="s">
        <v>297</v>
      </c>
    </row>
    <row r="4744" spans="1:17">
      <c r="A4744" t="s">
        <v>28192</v>
      </c>
      <c r="B4744" t="s">
        <v>28195</v>
      </c>
      <c r="C4744" t="s">
        <v>28196</v>
      </c>
      <c r="D4744" s="4">
        <v>45791.527789351851</v>
      </c>
      <c r="E4744" s="4">
        <v>45793.75</v>
      </c>
      <c r="F4744" s="4">
        <v>45793.767361111109</v>
      </c>
      <c r="G4744" s="4"/>
      <c r="H4744" t="s">
        <v>3155</v>
      </c>
      <c r="I4744" t="s">
        <v>3184</v>
      </c>
      <c r="J4744">
        <v>0</v>
      </c>
      <c r="K4744" t="s">
        <v>3157</v>
      </c>
      <c r="L4744" t="s">
        <v>3245</v>
      </c>
      <c r="M4744" t="s">
        <v>549</v>
      </c>
      <c r="N4744" t="s">
        <v>550</v>
      </c>
      <c r="O4744" t="s">
        <v>136</v>
      </c>
      <c r="P4744" t="s">
        <v>143</v>
      </c>
      <c r="Q4744" t="s">
        <v>297</v>
      </c>
    </row>
    <row r="4745" spans="1:17">
      <c r="A4745" t="s">
        <v>28197</v>
      </c>
      <c r="B4745" t="s">
        <v>28198</v>
      </c>
      <c r="C4745" t="s">
        <v>28199</v>
      </c>
      <c r="D4745" s="4">
        <v>45791.527222222219</v>
      </c>
      <c r="E4745" s="4">
        <v>45794.208333333336</v>
      </c>
      <c r="F4745" s="4">
        <v>45794.225694444445</v>
      </c>
      <c r="G4745" s="4">
        <v>45794.208611111113</v>
      </c>
      <c r="H4745" t="s">
        <v>3155</v>
      </c>
      <c r="I4745" t="s">
        <v>3171</v>
      </c>
      <c r="J4745">
        <v>0</v>
      </c>
      <c r="K4745" t="s">
        <v>3157</v>
      </c>
      <c r="L4745" t="s">
        <v>3564</v>
      </c>
      <c r="M4745" t="s">
        <v>549</v>
      </c>
      <c r="N4745" t="s">
        <v>550</v>
      </c>
      <c r="O4745" t="s">
        <v>136</v>
      </c>
      <c r="P4745" t="s">
        <v>147</v>
      </c>
      <c r="Q4745" t="s">
        <v>255</v>
      </c>
    </row>
    <row r="4746" spans="1:17">
      <c r="A4746" t="s">
        <v>28184</v>
      </c>
      <c r="B4746" t="s">
        <v>28185</v>
      </c>
      <c r="C4746" t="s">
        <v>28200</v>
      </c>
      <c r="D4746" s="4">
        <v>45791.52721064815</v>
      </c>
      <c r="E4746" s="4">
        <v>45792.541666666664</v>
      </c>
      <c r="F4746" s="4">
        <v>45792.579861111109</v>
      </c>
      <c r="G4746" s="4"/>
      <c r="H4746" t="s">
        <v>3155</v>
      </c>
      <c r="I4746" t="s">
        <v>3240</v>
      </c>
      <c r="J4746">
        <v>1001</v>
      </c>
      <c r="K4746" t="s">
        <v>3157</v>
      </c>
      <c r="L4746" t="s">
        <v>3245</v>
      </c>
      <c r="M4746" t="s">
        <v>549</v>
      </c>
      <c r="N4746" t="s">
        <v>550</v>
      </c>
      <c r="O4746" t="s">
        <v>136</v>
      </c>
      <c r="P4746" t="s">
        <v>292</v>
      </c>
      <c r="Q4746" t="s">
        <v>296</v>
      </c>
    </row>
    <row r="4747" spans="1:17">
      <c r="A4747" t="s">
        <v>28201</v>
      </c>
      <c r="B4747" t="s">
        <v>28202</v>
      </c>
      <c r="C4747" t="s">
        <v>28203</v>
      </c>
      <c r="D4747" s="4">
        <v>45791.517731481479</v>
      </c>
      <c r="E4747" s="4">
        <v>45792.625</v>
      </c>
      <c r="F4747" s="4">
        <v>45792.642361111109</v>
      </c>
      <c r="G4747" s="4">
        <v>45792.626122685186</v>
      </c>
      <c r="H4747" t="s">
        <v>3155</v>
      </c>
      <c r="I4747" t="s">
        <v>3171</v>
      </c>
      <c r="J4747">
        <v>1001</v>
      </c>
      <c r="K4747" t="s">
        <v>3157</v>
      </c>
      <c r="L4747" t="s">
        <v>3564</v>
      </c>
      <c r="M4747" t="s">
        <v>549</v>
      </c>
      <c r="N4747" t="s">
        <v>559</v>
      </c>
      <c r="O4747" t="s">
        <v>504</v>
      </c>
      <c r="P4747" t="s">
        <v>325</v>
      </c>
      <c r="Q4747" t="s">
        <v>330</v>
      </c>
    </row>
    <row r="4748" spans="1:17">
      <c r="A4748" t="s">
        <v>9973</v>
      </c>
      <c r="B4748" t="s">
        <v>9974</v>
      </c>
      <c r="C4748" t="s">
        <v>28204</v>
      </c>
      <c r="D4748" s="4">
        <v>45791.504270833335</v>
      </c>
      <c r="E4748" s="4">
        <v>45794.875</v>
      </c>
      <c r="F4748" s="4">
        <v>45794.913194444445</v>
      </c>
      <c r="G4748" s="4">
        <v>45794.872696759259</v>
      </c>
      <c r="H4748" t="s">
        <v>3155</v>
      </c>
      <c r="I4748" t="s">
        <v>3240</v>
      </c>
      <c r="J4748">
        <v>1002</v>
      </c>
      <c r="K4748" t="s">
        <v>3157</v>
      </c>
      <c r="L4748" t="s">
        <v>3564</v>
      </c>
      <c r="M4748" t="s">
        <v>549</v>
      </c>
      <c r="N4748" t="s">
        <v>550</v>
      </c>
      <c r="O4748" t="s">
        <v>136</v>
      </c>
      <c r="P4748" t="s">
        <v>292</v>
      </c>
      <c r="Q4748" t="s">
        <v>291</v>
      </c>
    </row>
    <row r="4749" spans="1:17">
      <c r="A4749" t="s">
        <v>6401</v>
      </c>
      <c r="B4749" t="s">
        <v>28205</v>
      </c>
      <c r="C4749" t="s">
        <v>28206</v>
      </c>
      <c r="D4749" s="4">
        <v>45791.488506944443</v>
      </c>
      <c r="E4749" s="4">
        <v>45793.604166666664</v>
      </c>
      <c r="F4749" s="4">
        <v>45793.621527777781</v>
      </c>
      <c r="G4749" s="4">
        <v>45793.600416666668</v>
      </c>
      <c r="H4749" t="s">
        <v>3155</v>
      </c>
      <c r="I4749" t="s">
        <v>3162</v>
      </c>
      <c r="J4749">
        <v>0</v>
      </c>
      <c r="K4749" t="s">
        <v>3198</v>
      </c>
      <c r="L4749" t="s">
        <v>3564</v>
      </c>
      <c r="M4749" t="s">
        <v>549</v>
      </c>
      <c r="N4749" t="s">
        <v>550</v>
      </c>
      <c r="O4749" t="s">
        <v>616</v>
      </c>
      <c r="P4749" t="s">
        <v>314</v>
      </c>
      <c r="Q4749" t="s">
        <v>322</v>
      </c>
    </row>
    <row r="4750" spans="1:17">
      <c r="A4750" t="s">
        <v>12305</v>
      </c>
      <c r="B4750" t="s">
        <v>12306</v>
      </c>
      <c r="C4750" t="s">
        <v>28207</v>
      </c>
      <c r="D4750" s="4">
        <v>45791.488171296296</v>
      </c>
      <c r="E4750" s="4">
        <v>45792.4375</v>
      </c>
      <c r="F4750" s="4">
        <v>45792.475694444445</v>
      </c>
      <c r="G4750" s="4">
        <v>45792.436041666668</v>
      </c>
      <c r="H4750" t="s">
        <v>3155</v>
      </c>
      <c r="I4750" t="s">
        <v>3156</v>
      </c>
      <c r="J4750">
        <v>0</v>
      </c>
      <c r="K4750" t="s">
        <v>3227</v>
      </c>
      <c r="L4750" t="s">
        <v>3564</v>
      </c>
      <c r="M4750" t="s">
        <v>549</v>
      </c>
      <c r="N4750" t="s">
        <v>550</v>
      </c>
      <c r="O4750" t="s">
        <v>551</v>
      </c>
      <c r="P4750" t="s">
        <v>145</v>
      </c>
      <c r="Q4750" t="s">
        <v>216</v>
      </c>
    </row>
    <row r="4751" spans="1:17">
      <c r="A4751" t="s">
        <v>10507</v>
      </c>
      <c r="B4751" t="s">
        <v>10508</v>
      </c>
      <c r="C4751" t="s">
        <v>28208</v>
      </c>
      <c r="D4751" s="4">
        <v>45791.486087962963</v>
      </c>
      <c r="E4751" s="4">
        <v>45792.3125</v>
      </c>
      <c r="F4751" s="4">
        <v>45792.350694444445</v>
      </c>
      <c r="G4751" s="4">
        <v>45792.314027777778</v>
      </c>
      <c r="H4751" t="s">
        <v>3155</v>
      </c>
      <c r="I4751" t="s">
        <v>3240</v>
      </c>
      <c r="J4751">
        <v>0</v>
      </c>
      <c r="K4751" t="s">
        <v>3194</v>
      </c>
      <c r="L4751" t="s">
        <v>3564</v>
      </c>
      <c r="M4751" t="s">
        <v>549</v>
      </c>
      <c r="N4751" t="s">
        <v>550</v>
      </c>
      <c r="O4751" t="s">
        <v>551</v>
      </c>
      <c r="P4751" t="s">
        <v>145</v>
      </c>
      <c r="Q4751" t="s">
        <v>219</v>
      </c>
    </row>
    <row r="4752" spans="1:17">
      <c r="A4752" t="s">
        <v>28184</v>
      </c>
      <c r="B4752" t="s">
        <v>28185</v>
      </c>
      <c r="C4752" t="s">
        <v>28209</v>
      </c>
      <c r="D4752" s="4">
        <v>45791.479490740741</v>
      </c>
      <c r="E4752" s="4">
        <v>45792.541666666664</v>
      </c>
      <c r="F4752" s="4">
        <v>45792.579861111109</v>
      </c>
      <c r="G4752" s="4"/>
      <c r="H4752" t="s">
        <v>3155</v>
      </c>
      <c r="I4752" t="s">
        <v>3240</v>
      </c>
      <c r="J4752">
        <v>1001</v>
      </c>
      <c r="K4752" t="s">
        <v>3157</v>
      </c>
      <c r="L4752" t="s">
        <v>3245</v>
      </c>
      <c r="M4752" t="s">
        <v>549</v>
      </c>
      <c r="N4752" t="s">
        <v>550</v>
      </c>
      <c r="O4752" t="s">
        <v>136</v>
      </c>
      <c r="P4752" t="s">
        <v>292</v>
      </c>
      <c r="Q4752" t="s">
        <v>296</v>
      </c>
    </row>
    <row r="4753" spans="1:17">
      <c r="A4753" t="s">
        <v>12778</v>
      </c>
      <c r="B4753" t="s">
        <v>12779</v>
      </c>
      <c r="C4753" t="s">
        <v>28210</v>
      </c>
      <c r="D4753" s="4">
        <v>45791.476585648146</v>
      </c>
      <c r="E4753" s="4">
        <v>45792.291666666664</v>
      </c>
      <c r="F4753" s="4">
        <v>45792.309027777781</v>
      </c>
      <c r="G4753" s="4">
        <v>45792.292175925926</v>
      </c>
      <c r="H4753" t="s">
        <v>3155</v>
      </c>
      <c r="I4753" t="s">
        <v>3171</v>
      </c>
      <c r="J4753">
        <v>0</v>
      </c>
      <c r="K4753" t="s">
        <v>3194</v>
      </c>
      <c r="L4753" t="s">
        <v>3564</v>
      </c>
      <c r="M4753" t="s">
        <v>549</v>
      </c>
      <c r="N4753" t="s">
        <v>550</v>
      </c>
      <c r="O4753" t="s">
        <v>551</v>
      </c>
      <c r="P4753" t="s">
        <v>149</v>
      </c>
      <c r="Q4753" t="s">
        <v>203</v>
      </c>
    </row>
    <row r="4754" spans="1:17">
      <c r="A4754" t="s">
        <v>12054</v>
      </c>
      <c r="B4754" t="s">
        <v>12055</v>
      </c>
      <c r="C4754" t="s">
        <v>28211</v>
      </c>
      <c r="D4754" s="4">
        <v>45791.471284722225</v>
      </c>
      <c r="E4754" s="4">
        <v>45797.375</v>
      </c>
      <c r="F4754" s="4">
        <v>45797.392361111109</v>
      </c>
      <c r="G4754" s="4">
        <v>45797.376319444447</v>
      </c>
      <c r="H4754" t="s">
        <v>3155</v>
      </c>
      <c r="I4754" t="s">
        <v>3171</v>
      </c>
      <c r="J4754">
        <v>1001</v>
      </c>
      <c r="K4754" t="s">
        <v>3157</v>
      </c>
      <c r="L4754" t="s">
        <v>3564</v>
      </c>
      <c r="M4754" t="s">
        <v>549</v>
      </c>
      <c r="N4754" t="s">
        <v>550</v>
      </c>
      <c r="O4754" t="s">
        <v>551</v>
      </c>
      <c r="P4754" t="s">
        <v>145</v>
      </c>
      <c r="Q4754" t="s">
        <v>215</v>
      </c>
    </row>
    <row r="4755" spans="1:17">
      <c r="A4755" t="s">
        <v>33316</v>
      </c>
      <c r="B4755" t="s">
        <v>33317</v>
      </c>
      <c r="C4755" t="s">
        <v>33319</v>
      </c>
      <c r="D4755" s="4">
        <v>45791.464675925927</v>
      </c>
      <c r="E4755" s="4">
        <v>45792.666666666664</v>
      </c>
      <c r="F4755" s="4">
        <v>45792.684027777781</v>
      </c>
      <c r="G4755" s="4"/>
      <c r="H4755" t="s">
        <v>3155</v>
      </c>
      <c r="I4755" t="s">
        <v>3175</v>
      </c>
      <c r="J4755">
        <v>0</v>
      </c>
      <c r="K4755" t="s">
        <v>3157</v>
      </c>
      <c r="L4755" t="s">
        <v>3245</v>
      </c>
      <c r="M4755" t="s">
        <v>549</v>
      </c>
      <c r="N4755" t="s">
        <v>550</v>
      </c>
      <c r="O4755" t="s">
        <v>136</v>
      </c>
      <c r="P4755" t="s">
        <v>143</v>
      </c>
      <c r="Q4755" t="s">
        <v>299</v>
      </c>
    </row>
    <row r="4756" spans="1:17">
      <c r="A4756" t="s">
        <v>28212</v>
      </c>
      <c r="B4756" t="s">
        <v>28213</v>
      </c>
      <c r="C4756" t="s">
        <v>28214</v>
      </c>
      <c r="D4756" s="4">
        <v>45791.463645833333</v>
      </c>
      <c r="E4756" s="4">
        <v>45792.354166666664</v>
      </c>
      <c r="F4756" s="4">
        <v>45792.392361111109</v>
      </c>
      <c r="G4756" s="4">
        <v>45792.346087962964</v>
      </c>
      <c r="H4756" t="s">
        <v>3155</v>
      </c>
      <c r="I4756" t="s">
        <v>3156</v>
      </c>
      <c r="J4756">
        <v>0</v>
      </c>
      <c r="K4756" t="s">
        <v>3157</v>
      </c>
      <c r="L4756" t="s">
        <v>3564</v>
      </c>
      <c r="M4756" t="s">
        <v>549</v>
      </c>
      <c r="N4756" t="s">
        <v>550</v>
      </c>
      <c r="O4756" t="s">
        <v>136</v>
      </c>
      <c r="P4756" t="s">
        <v>147</v>
      </c>
      <c r="Q4756" t="s">
        <v>253</v>
      </c>
    </row>
    <row r="4757" spans="1:17">
      <c r="A4757" t="s">
        <v>28212</v>
      </c>
      <c r="B4757" t="s">
        <v>28213</v>
      </c>
      <c r="C4757" t="s">
        <v>28215</v>
      </c>
      <c r="D4757" s="4">
        <v>45791.462210648147</v>
      </c>
      <c r="E4757" s="4">
        <v>45792.354166666664</v>
      </c>
      <c r="F4757" s="4">
        <v>45792.371527777781</v>
      </c>
      <c r="G4757" s="4"/>
      <c r="H4757" t="s">
        <v>3155</v>
      </c>
      <c r="I4757" t="s">
        <v>3175</v>
      </c>
      <c r="J4757">
        <v>0</v>
      </c>
      <c r="K4757" t="s">
        <v>3194</v>
      </c>
      <c r="L4757" t="s">
        <v>3245</v>
      </c>
      <c r="M4757" t="s">
        <v>549</v>
      </c>
      <c r="N4757" t="s">
        <v>550</v>
      </c>
      <c r="O4757" t="s">
        <v>136</v>
      </c>
      <c r="P4757" t="s">
        <v>147</v>
      </c>
      <c r="Q4757" t="s">
        <v>253</v>
      </c>
    </row>
    <row r="4758" spans="1:17">
      <c r="A4758" t="s">
        <v>26423</v>
      </c>
      <c r="B4758" t="s">
        <v>26424</v>
      </c>
      <c r="C4758" t="s">
        <v>28216</v>
      </c>
      <c r="D4758" s="4">
        <v>45791.461909722224</v>
      </c>
      <c r="E4758" s="4">
        <v>45795.416666666664</v>
      </c>
      <c r="F4758" s="4">
        <v>45795.434027777781</v>
      </c>
      <c r="G4758" s="4"/>
      <c r="H4758" t="s">
        <v>3155</v>
      </c>
      <c r="I4758" t="s">
        <v>3171</v>
      </c>
      <c r="J4758">
        <v>1002</v>
      </c>
      <c r="K4758" t="s">
        <v>3157</v>
      </c>
      <c r="L4758" t="s">
        <v>3245</v>
      </c>
      <c r="M4758" t="s">
        <v>549</v>
      </c>
      <c r="N4758" t="s">
        <v>550</v>
      </c>
      <c r="O4758" t="s">
        <v>136</v>
      </c>
      <c r="P4758" t="s">
        <v>283</v>
      </c>
      <c r="Q4758" t="s">
        <v>289</v>
      </c>
    </row>
    <row r="4759" spans="1:17">
      <c r="A4759" t="s">
        <v>28031</v>
      </c>
      <c r="B4759" t="s">
        <v>28032</v>
      </c>
      <c r="C4759" t="s">
        <v>28217</v>
      </c>
      <c r="D4759" s="4">
        <v>45791.46056712963</v>
      </c>
      <c r="E4759" s="4">
        <v>45792.833333333336</v>
      </c>
      <c r="F4759" s="4">
        <v>45792.850694444445</v>
      </c>
      <c r="G4759" s="4"/>
      <c r="H4759" t="s">
        <v>3155</v>
      </c>
      <c r="I4759" t="s">
        <v>3175</v>
      </c>
      <c r="J4759">
        <v>0</v>
      </c>
      <c r="K4759" t="s">
        <v>3157</v>
      </c>
      <c r="L4759" t="s">
        <v>3245</v>
      </c>
      <c r="M4759" t="s">
        <v>549</v>
      </c>
      <c r="N4759" t="s">
        <v>559</v>
      </c>
      <c r="O4759" t="s">
        <v>504</v>
      </c>
      <c r="P4759" t="s">
        <v>325</v>
      </c>
      <c r="Q4759" t="s">
        <v>333</v>
      </c>
    </row>
    <row r="4760" spans="1:17">
      <c r="A4760" t="s">
        <v>28218</v>
      </c>
      <c r="B4760" t="s">
        <v>28219</v>
      </c>
      <c r="C4760" t="s">
        <v>28220</v>
      </c>
      <c r="D4760" s="4">
        <v>45791.459351851852</v>
      </c>
      <c r="E4760" s="4">
        <v>45796.375</v>
      </c>
      <c r="F4760" s="4">
        <v>45796.392361111109</v>
      </c>
      <c r="G4760" s="4"/>
      <c r="H4760" t="s">
        <v>3155</v>
      </c>
      <c r="I4760" t="s">
        <v>3171</v>
      </c>
      <c r="J4760">
        <v>0</v>
      </c>
      <c r="K4760" t="s">
        <v>3157</v>
      </c>
      <c r="L4760" t="s">
        <v>3593</v>
      </c>
      <c r="M4760" t="s">
        <v>549</v>
      </c>
      <c r="N4760" t="s">
        <v>559</v>
      </c>
      <c r="O4760" t="s">
        <v>469</v>
      </c>
      <c r="P4760" t="s">
        <v>180</v>
      </c>
      <c r="Q4760" t="s">
        <v>185</v>
      </c>
    </row>
    <row r="4761" spans="1:17">
      <c r="A4761" t="s">
        <v>26393</v>
      </c>
      <c r="B4761" t="s">
        <v>28221</v>
      </c>
      <c r="C4761" t="s">
        <v>28222</v>
      </c>
      <c r="D4761" s="4">
        <v>45791.455833333333</v>
      </c>
      <c r="E4761" s="4">
        <v>45793.75</v>
      </c>
      <c r="F4761" s="4">
        <v>45793.788194444445</v>
      </c>
      <c r="G4761" s="4">
        <v>45793.768900462965</v>
      </c>
      <c r="H4761" t="s">
        <v>3155</v>
      </c>
      <c r="I4761" t="s">
        <v>3156</v>
      </c>
      <c r="J4761">
        <v>0</v>
      </c>
      <c r="K4761" t="s">
        <v>3194</v>
      </c>
      <c r="L4761" t="s">
        <v>3564</v>
      </c>
      <c r="M4761" t="s">
        <v>549</v>
      </c>
      <c r="N4761" t="s">
        <v>550</v>
      </c>
      <c r="O4761" t="s">
        <v>136</v>
      </c>
      <c r="P4761" t="s">
        <v>264</v>
      </c>
      <c r="Q4761" t="s">
        <v>268</v>
      </c>
    </row>
    <row r="4762" spans="1:17">
      <c r="A4762" t="s">
        <v>28223</v>
      </c>
      <c r="B4762" t="s">
        <v>28224</v>
      </c>
      <c r="C4762" t="s">
        <v>28225</v>
      </c>
      <c r="D4762" s="4">
        <v>45791.453946759262</v>
      </c>
      <c r="E4762" s="4">
        <v>45792.854166666664</v>
      </c>
      <c r="F4762" s="4">
        <v>45792.892361111109</v>
      </c>
      <c r="G4762" s="4"/>
      <c r="H4762" t="s">
        <v>3155</v>
      </c>
      <c r="I4762" t="s">
        <v>3673</v>
      </c>
      <c r="J4762">
        <v>0</v>
      </c>
      <c r="K4762" t="s">
        <v>3157</v>
      </c>
      <c r="L4762" t="s">
        <v>3245</v>
      </c>
      <c r="M4762" t="s">
        <v>549</v>
      </c>
      <c r="N4762" t="s">
        <v>550</v>
      </c>
      <c r="O4762" t="s">
        <v>136</v>
      </c>
      <c r="P4762" t="s">
        <v>143</v>
      </c>
      <c r="Q4762" t="s">
        <v>301</v>
      </c>
    </row>
    <row r="4763" spans="1:17">
      <c r="A4763" t="s">
        <v>28226</v>
      </c>
      <c r="B4763" t="s">
        <v>28227</v>
      </c>
      <c r="C4763" t="s">
        <v>28228</v>
      </c>
      <c r="D4763" s="4">
        <v>45791.450462962966</v>
      </c>
      <c r="E4763" s="4">
        <v>45798.791666666664</v>
      </c>
      <c r="F4763" s="4">
        <v>45798.809027777781</v>
      </c>
      <c r="G4763" s="4">
        <v>45798.788622685184</v>
      </c>
      <c r="H4763" t="s">
        <v>3155</v>
      </c>
      <c r="I4763" t="s">
        <v>3171</v>
      </c>
      <c r="J4763">
        <v>1001</v>
      </c>
      <c r="K4763" t="s">
        <v>3157</v>
      </c>
      <c r="L4763" t="s">
        <v>3564</v>
      </c>
      <c r="M4763" t="s">
        <v>549</v>
      </c>
      <c r="N4763" t="s">
        <v>550</v>
      </c>
      <c r="O4763" t="s">
        <v>136</v>
      </c>
      <c r="P4763" t="s">
        <v>143</v>
      </c>
      <c r="Q4763" t="s">
        <v>300</v>
      </c>
    </row>
    <row r="4764" spans="1:17">
      <c r="A4764" t="s">
        <v>28229</v>
      </c>
      <c r="B4764" t="s">
        <v>28230</v>
      </c>
      <c r="C4764" t="s">
        <v>28231</v>
      </c>
      <c r="D4764" s="4">
        <v>45791.446550925924</v>
      </c>
      <c r="E4764" s="4">
        <v>45792.5</v>
      </c>
      <c r="F4764" s="4">
        <v>45792.517361111109</v>
      </c>
      <c r="G4764" s="4">
        <v>45792.499641203707</v>
      </c>
      <c r="H4764" t="s">
        <v>3155</v>
      </c>
      <c r="I4764" t="s">
        <v>3175</v>
      </c>
      <c r="J4764">
        <v>0</v>
      </c>
      <c r="K4764" t="s">
        <v>3194</v>
      </c>
      <c r="L4764" t="s">
        <v>3564</v>
      </c>
      <c r="M4764" t="s">
        <v>549</v>
      </c>
      <c r="N4764" t="s">
        <v>550</v>
      </c>
      <c r="O4764" t="s">
        <v>136</v>
      </c>
      <c r="P4764" t="s">
        <v>139</v>
      </c>
      <c r="Q4764" t="s">
        <v>271</v>
      </c>
    </row>
    <row r="4765" spans="1:17">
      <c r="A4765" t="s">
        <v>28232</v>
      </c>
      <c r="B4765" t="s">
        <v>28233</v>
      </c>
      <c r="C4765" t="s">
        <v>28234</v>
      </c>
      <c r="D4765" s="4">
        <v>45791.434201388889</v>
      </c>
      <c r="E4765" s="4">
        <v>45798.291666666664</v>
      </c>
      <c r="F4765" s="4">
        <v>45798.329861111109</v>
      </c>
      <c r="G4765" s="4"/>
      <c r="H4765" t="s">
        <v>3155</v>
      </c>
      <c r="I4765" t="s">
        <v>3240</v>
      </c>
      <c r="J4765">
        <v>1001</v>
      </c>
      <c r="K4765" t="s">
        <v>3194</v>
      </c>
      <c r="L4765" t="s">
        <v>3245</v>
      </c>
      <c r="M4765" t="s">
        <v>549</v>
      </c>
      <c r="N4765" t="s">
        <v>550</v>
      </c>
      <c r="O4765" t="s">
        <v>551</v>
      </c>
      <c r="P4765" t="s">
        <v>149</v>
      </c>
      <c r="Q4765" t="s">
        <v>205</v>
      </c>
    </row>
    <row r="4766" spans="1:17">
      <c r="A4766" t="s">
        <v>28235</v>
      </c>
      <c r="B4766" t="s">
        <v>28236</v>
      </c>
      <c r="C4766" t="s">
        <v>28237</v>
      </c>
      <c r="D4766" s="4">
        <v>45791.41988425926</v>
      </c>
      <c r="E4766" s="4">
        <v>45793.5625</v>
      </c>
      <c r="F4766" s="4">
        <v>45793.579861111109</v>
      </c>
      <c r="G4766" s="4">
        <v>45793.560347222221</v>
      </c>
      <c r="H4766" t="s">
        <v>3155</v>
      </c>
      <c r="I4766" t="s">
        <v>3175</v>
      </c>
      <c r="J4766">
        <v>1001</v>
      </c>
      <c r="K4766" t="s">
        <v>3194</v>
      </c>
      <c r="L4766" t="s">
        <v>3564</v>
      </c>
      <c r="M4766" t="s">
        <v>549</v>
      </c>
      <c r="N4766" t="s">
        <v>559</v>
      </c>
      <c r="O4766" t="s">
        <v>469</v>
      </c>
      <c r="P4766" t="s">
        <v>180</v>
      </c>
      <c r="Q4766" t="s">
        <v>185</v>
      </c>
    </row>
    <row r="4767" spans="1:17">
      <c r="A4767" t="s">
        <v>28238</v>
      </c>
      <c r="B4767" t="s">
        <v>28239</v>
      </c>
      <c r="C4767" t="s">
        <v>28240</v>
      </c>
      <c r="D4767" s="4">
        <v>45791.417800925927</v>
      </c>
      <c r="E4767" s="4">
        <v>45797.270833333336</v>
      </c>
      <c r="F4767" s="4">
        <v>45797.288194444445</v>
      </c>
      <c r="G4767" s="4"/>
      <c r="H4767" t="s">
        <v>3155</v>
      </c>
      <c r="I4767" t="s">
        <v>3171</v>
      </c>
      <c r="J4767">
        <v>0</v>
      </c>
      <c r="K4767" t="s">
        <v>3157</v>
      </c>
      <c r="L4767" t="s">
        <v>3593</v>
      </c>
      <c r="M4767" t="s">
        <v>549</v>
      </c>
      <c r="N4767" t="s">
        <v>550</v>
      </c>
      <c r="O4767" t="s">
        <v>551</v>
      </c>
      <c r="P4767" t="s">
        <v>145</v>
      </c>
      <c r="Q4767" t="s">
        <v>222</v>
      </c>
    </row>
    <row r="4768" spans="1:17">
      <c r="A4768" t="s">
        <v>25683</v>
      </c>
      <c r="B4768" t="s">
        <v>25684</v>
      </c>
      <c r="C4768" t="s">
        <v>28241</v>
      </c>
      <c r="D4768" s="4">
        <v>45791.410844907405</v>
      </c>
      <c r="E4768" s="4">
        <v>45793.75</v>
      </c>
      <c r="F4768" s="4">
        <v>45793.767361111109</v>
      </c>
      <c r="G4768" s="4"/>
      <c r="H4768" t="s">
        <v>3155</v>
      </c>
      <c r="I4768" t="s">
        <v>3175</v>
      </c>
      <c r="J4768">
        <v>1001</v>
      </c>
      <c r="K4768" t="s">
        <v>3194</v>
      </c>
      <c r="L4768" t="s">
        <v>3245</v>
      </c>
      <c r="M4768" t="s">
        <v>549</v>
      </c>
      <c r="N4768" t="s">
        <v>550</v>
      </c>
      <c r="O4768" t="s">
        <v>136</v>
      </c>
      <c r="P4768" t="s">
        <v>139</v>
      </c>
      <c r="Q4768" t="s">
        <v>425</v>
      </c>
    </row>
    <row r="4769" spans="1:17">
      <c r="A4769" t="s">
        <v>28242</v>
      </c>
      <c r="B4769" t="s">
        <v>28243</v>
      </c>
      <c r="C4769" t="s">
        <v>28244</v>
      </c>
      <c r="D4769" s="4">
        <v>45791.4059375</v>
      </c>
      <c r="E4769" s="4">
        <v>45792.458333333336</v>
      </c>
      <c r="F4769" s="4">
        <v>45792.475694444445</v>
      </c>
      <c r="G4769" s="4">
        <v>45792.461006944446</v>
      </c>
      <c r="H4769" t="s">
        <v>3155</v>
      </c>
      <c r="I4769" t="s">
        <v>3162</v>
      </c>
      <c r="J4769">
        <v>0</v>
      </c>
      <c r="K4769" t="s">
        <v>3227</v>
      </c>
      <c r="L4769" t="s">
        <v>3564</v>
      </c>
      <c r="M4769" t="s">
        <v>549</v>
      </c>
      <c r="N4769" t="s">
        <v>550</v>
      </c>
      <c r="O4769" t="s">
        <v>1923</v>
      </c>
      <c r="P4769" t="s">
        <v>1924</v>
      </c>
      <c r="Q4769" t="s">
        <v>3164</v>
      </c>
    </row>
    <row r="4770" spans="1:17">
      <c r="A4770" t="s">
        <v>28245</v>
      </c>
      <c r="B4770" t="s">
        <v>28246</v>
      </c>
      <c r="C4770" t="s">
        <v>28247</v>
      </c>
      <c r="D4770" s="4">
        <v>45791.399895833332</v>
      </c>
      <c r="E4770" s="4">
        <v>45802.416666666664</v>
      </c>
      <c r="F4770" s="4">
        <v>45802.454861111109</v>
      </c>
      <c r="G4770" s="4"/>
      <c r="H4770" t="s">
        <v>3155</v>
      </c>
      <c r="I4770" t="s">
        <v>3240</v>
      </c>
      <c r="J4770">
        <v>0</v>
      </c>
      <c r="K4770" t="s">
        <v>3194</v>
      </c>
      <c r="L4770" t="s">
        <v>3593</v>
      </c>
      <c r="M4770" t="s">
        <v>549</v>
      </c>
      <c r="N4770" t="s">
        <v>550</v>
      </c>
      <c r="O4770" t="s">
        <v>136</v>
      </c>
      <c r="P4770" t="s">
        <v>283</v>
      </c>
      <c r="Q4770" t="s">
        <v>287</v>
      </c>
    </row>
    <row r="4771" spans="1:17">
      <c r="A4771" t="s">
        <v>27458</v>
      </c>
      <c r="B4771" t="s">
        <v>27459</v>
      </c>
      <c r="C4771" t="s">
        <v>28248</v>
      </c>
      <c r="D4771" s="4">
        <v>45791.397465277776</v>
      </c>
      <c r="E4771" s="4">
        <v>45795.375</v>
      </c>
      <c r="F4771" s="4">
        <v>45795.392361111109</v>
      </c>
      <c r="G4771" s="4"/>
      <c r="H4771" t="s">
        <v>3155</v>
      </c>
      <c r="I4771" t="s">
        <v>3171</v>
      </c>
      <c r="J4771">
        <v>1001</v>
      </c>
      <c r="K4771" t="s">
        <v>3157</v>
      </c>
      <c r="L4771" t="s">
        <v>3245</v>
      </c>
      <c r="M4771" t="s">
        <v>549</v>
      </c>
      <c r="N4771" t="s">
        <v>550</v>
      </c>
      <c r="O4771" t="s">
        <v>136</v>
      </c>
      <c r="P4771" t="s">
        <v>139</v>
      </c>
      <c r="Q4771" t="s">
        <v>282</v>
      </c>
    </row>
    <row r="4772" spans="1:17">
      <c r="A4772" t="s">
        <v>12302</v>
      </c>
      <c r="B4772" t="s">
        <v>12303</v>
      </c>
      <c r="C4772" t="s">
        <v>28249</v>
      </c>
      <c r="D4772" s="4">
        <v>45791.396273148152</v>
      </c>
      <c r="E4772" s="4">
        <v>45791.833333333336</v>
      </c>
      <c r="F4772" s="4">
        <v>45791.850694444445</v>
      </c>
      <c r="G4772" s="4">
        <v>45791.833587962959</v>
      </c>
      <c r="H4772" t="s">
        <v>3155</v>
      </c>
      <c r="I4772" t="s">
        <v>3175</v>
      </c>
      <c r="J4772">
        <v>1001</v>
      </c>
      <c r="K4772" t="s">
        <v>3157</v>
      </c>
      <c r="L4772" t="s">
        <v>3564</v>
      </c>
      <c r="M4772" t="s">
        <v>549</v>
      </c>
      <c r="N4772" t="s">
        <v>559</v>
      </c>
      <c r="O4772" t="s">
        <v>504</v>
      </c>
      <c r="P4772" t="s">
        <v>325</v>
      </c>
      <c r="Q4772" t="s">
        <v>339</v>
      </c>
    </row>
    <row r="4773" spans="1:17">
      <c r="A4773" t="s">
        <v>27458</v>
      </c>
      <c r="B4773" t="s">
        <v>27459</v>
      </c>
      <c r="C4773" t="s">
        <v>28250</v>
      </c>
      <c r="D4773" s="4">
        <v>45791.395405092589</v>
      </c>
      <c r="E4773" s="4">
        <v>45795.416666666664</v>
      </c>
      <c r="F4773" s="4">
        <v>45795.434027777781</v>
      </c>
      <c r="G4773" s="4"/>
      <c r="H4773" t="s">
        <v>3155</v>
      </c>
      <c r="I4773" t="s">
        <v>3171</v>
      </c>
      <c r="J4773">
        <v>1001</v>
      </c>
      <c r="K4773" t="s">
        <v>3157</v>
      </c>
      <c r="L4773" t="s">
        <v>3245</v>
      </c>
      <c r="M4773" t="s">
        <v>549</v>
      </c>
      <c r="N4773" t="s">
        <v>550</v>
      </c>
      <c r="O4773" t="s">
        <v>136</v>
      </c>
      <c r="P4773" t="s">
        <v>139</v>
      </c>
      <c r="Q4773" t="s">
        <v>282</v>
      </c>
    </row>
    <row r="4774" spans="1:17">
      <c r="A4774" t="s">
        <v>27342</v>
      </c>
      <c r="B4774" t="s">
        <v>27343</v>
      </c>
      <c r="C4774" t="s">
        <v>28251</v>
      </c>
      <c r="D4774" s="4">
        <v>45791.395219907405</v>
      </c>
      <c r="E4774" s="4">
        <v>45794.625</v>
      </c>
      <c r="F4774" s="4">
        <v>45794.663194444445</v>
      </c>
      <c r="G4774" s="4"/>
      <c r="H4774" t="s">
        <v>3155</v>
      </c>
      <c r="I4774" t="s">
        <v>3673</v>
      </c>
      <c r="J4774">
        <v>0</v>
      </c>
      <c r="K4774" t="s">
        <v>3194</v>
      </c>
      <c r="L4774" t="s">
        <v>3245</v>
      </c>
      <c r="M4774" t="s">
        <v>549</v>
      </c>
      <c r="N4774" t="s">
        <v>559</v>
      </c>
      <c r="O4774" t="s">
        <v>504</v>
      </c>
      <c r="P4774" t="s">
        <v>325</v>
      </c>
      <c r="Q4774" t="s">
        <v>329</v>
      </c>
    </row>
    <row r="4775" spans="1:17">
      <c r="A4775" t="s">
        <v>28252</v>
      </c>
      <c r="B4775" t="s">
        <v>33320</v>
      </c>
      <c r="C4775" t="s">
        <v>33321</v>
      </c>
      <c r="D4775" s="4">
        <v>45791.392314814817</v>
      </c>
      <c r="E4775" s="4">
        <v>45795.625</v>
      </c>
      <c r="F4775" s="4">
        <v>45795.642361111109</v>
      </c>
      <c r="G4775" s="4">
        <v>45795.624178240738</v>
      </c>
      <c r="H4775" t="s">
        <v>3155</v>
      </c>
      <c r="I4775" t="s">
        <v>3184</v>
      </c>
      <c r="J4775">
        <v>1002</v>
      </c>
      <c r="K4775" t="s">
        <v>3157</v>
      </c>
      <c r="L4775" t="s">
        <v>3564</v>
      </c>
      <c r="M4775" t="s">
        <v>549</v>
      </c>
      <c r="N4775" t="s">
        <v>550</v>
      </c>
      <c r="O4775" t="s">
        <v>136</v>
      </c>
      <c r="P4775" t="s">
        <v>143</v>
      </c>
      <c r="Q4775" t="s">
        <v>311</v>
      </c>
    </row>
    <row r="4776" spans="1:17">
      <c r="A4776" t="s">
        <v>22417</v>
      </c>
      <c r="B4776" t="s">
        <v>22418</v>
      </c>
      <c r="C4776" t="s">
        <v>28253</v>
      </c>
      <c r="D4776" s="4">
        <v>45791.39130787037</v>
      </c>
      <c r="E4776" s="4">
        <v>45793.791666666664</v>
      </c>
      <c r="F4776" s="4">
        <v>45793.829861111109</v>
      </c>
      <c r="G4776" s="4"/>
      <c r="H4776" t="s">
        <v>3155</v>
      </c>
      <c r="I4776" t="s">
        <v>3156</v>
      </c>
      <c r="J4776">
        <v>0</v>
      </c>
      <c r="K4776" t="s">
        <v>3194</v>
      </c>
      <c r="L4776" t="s">
        <v>3245</v>
      </c>
      <c r="M4776" t="s">
        <v>549</v>
      </c>
      <c r="N4776" t="s">
        <v>550</v>
      </c>
      <c r="O4776" t="s">
        <v>551</v>
      </c>
      <c r="P4776" t="s">
        <v>141</v>
      </c>
      <c r="Q4776" t="s">
        <v>241</v>
      </c>
    </row>
    <row r="4777" spans="1:17">
      <c r="A4777" t="s">
        <v>28252</v>
      </c>
      <c r="B4777" t="s">
        <v>28254</v>
      </c>
      <c r="C4777" t="s">
        <v>28255</v>
      </c>
      <c r="D4777" s="4">
        <v>45791.391018518516</v>
      </c>
      <c r="E4777" s="4">
        <v>45795.583333333336</v>
      </c>
      <c r="F4777" s="4">
        <v>45795.600694444445</v>
      </c>
      <c r="G4777" s="4">
        <v>45795.582812499997</v>
      </c>
      <c r="H4777" t="s">
        <v>3155</v>
      </c>
      <c r="I4777" t="s">
        <v>3184</v>
      </c>
      <c r="J4777">
        <v>1002</v>
      </c>
      <c r="K4777" t="s">
        <v>3157</v>
      </c>
      <c r="L4777" t="s">
        <v>3564</v>
      </c>
      <c r="M4777" t="s">
        <v>549</v>
      </c>
      <c r="N4777" t="s">
        <v>550</v>
      </c>
      <c r="O4777" t="s">
        <v>616</v>
      </c>
      <c r="P4777" t="s">
        <v>314</v>
      </c>
      <c r="Q4777" t="s">
        <v>323</v>
      </c>
    </row>
    <row r="4778" spans="1:17">
      <c r="A4778" t="s">
        <v>28256</v>
      </c>
      <c r="B4778" t="s">
        <v>28257</v>
      </c>
      <c r="C4778" t="s">
        <v>28258</v>
      </c>
      <c r="D4778" s="4">
        <v>45791.387719907405</v>
      </c>
      <c r="E4778" s="4">
        <v>45792.333333333336</v>
      </c>
      <c r="F4778" s="4">
        <v>45792.371527777781</v>
      </c>
      <c r="G4778" s="4"/>
      <c r="H4778" t="s">
        <v>3155</v>
      </c>
      <c r="I4778" t="s">
        <v>3209</v>
      </c>
      <c r="J4778">
        <v>0</v>
      </c>
      <c r="K4778" t="s">
        <v>3157</v>
      </c>
      <c r="L4778" t="s">
        <v>3593</v>
      </c>
      <c r="M4778" t="s">
        <v>549</v>
      </c>
      <c r="N4778" t="s">
        <v>550</v>
      </c>
      <c r="O4778" t="s">
        <v>551</v>
      </c>
      <c r="P4778" t="s">
        <v>242</v>
      </c>
      <c r="Q4778" t="s">
        <v>244</v>
      </c>
    </row>
    <row r="4779" spans="1:17">
      <c r="A4779" t="s">
        <v>26724</v>
      </c>
      <c r="B4779" t="s">
        <v>26725</v>
      </c>
      <c r="C4779" t="s">
        <v>28259</v>
      </c>
      <c r="D4779" s="4">
        <v>45791.386620370373</v>
      </c>
      <c r="E4779" s="4">
        <v>45795.416666666664</v>
      </c>
      <c r="F4779" s="4">
        <v>45795.434027777781</v>
      </c>
      <c r="G4779" s="4"/>
      <c r="H4779" t="s">
        <v>3155</v>
      </c>
      <c r="I4779" t="s">
        <v>3175</v>
      </c>
      <c r="J4779">
        <v>0</v>
      </c>
      <c r="K4779" t="s">
        <v>3157</v>
      </c>
      <c r="L4779" t="s">
        <v>3245</v>
      </c>
      <c r="M4779" t="s">
        <v>549</v>
      </c>
      <c r="N4779" t="s">
        <v>550</v>
      </c>
      <c r="O4779" t="s">
        <v>136</v>
      </c>
      <c r="P4779" t="s">
        <v>292</v>
      </c>
      <c r="Q4779" t="s">
        <v>295</v>
      </c>
    </row>
    <row r="4780" spans="1:17">
      <c r="A4780" t="s">
        <v>22556</v>
      </c>
      <c r="B4780" t="s">
        <v>22557</v>
      </c>
      <c r="C4780" t="s">
        <v>28260</v>
      </c>
      <c r="D4780" s="4">
        <v>45791.384837962964</v>
      </c>
      <c r="E4780" s="4">
        <v>45793.791666666664</v>
      </c>
      <c r="F4780" s="4">
        <v>45793.829861111109</v>
      </c>
      <c r="G4780" s="4"/>
      <c r="H4780" t="s">
        <v>3155</v>
      </c>
      <c r="I4780" t="s">
        <v>3156</v>
      </c>
      <c r="J4780">
        <v>0</v>
      </c>
      <c r="K4780" t="s">
        <v>3194</v>
      </c>
      <c r="L4780" t="s">
        <v>3245</v>
      </c>
      <c r="M4780" t="s">
        <v>549</v>
      </c>
      <c r="N4780" t="s">
        <v>550</v>
      </c>
      <c r="O4780" t="s">
        <v>136</v>
      </c>
      <c r="P4780" t="s">
        <v>292</v>
      </c>
      <c r="Q4780" t="s">
        <v>293</v>
      </c>
    </row>
    <row r="4781" spans="1:17">
      <c r="A4781" t="s">
        <v>28261</v>
      </c>
      <c r="B4781" t="s">
        <v>28262</v>
      </c>
      <c r="C4781" t="s">
        <v>28263</v>
      </c>
      <c r="D4781" s="4">
        <v>45791.380509259259</v>
      </c>
      <c r="E4781" s="4">
        <v>45794.708333333336</v>
      </c>
      <c r="F4781" s="4">
        <v>45794.725694444445</v>
      </c>
      <c r="G4781" s="4"/>
      <c r="H4781" t="s">
        <v>3155</v>
      </c>
      <c r="I4781" t="s">
        <v>3171</v>
      </c>
      <c r="J4781">
        <v>1001</v>
      </c>
      <c r="K4781" t="s">
        <v>3157</v>
      </c>
      <c r="L4781" t="s">
        <v>3245</v>
      </c>
      <c r="M4781" t="s">
        <v>549</v>
      </c>
      <c r="N4781" t="s">
        <v>550</v>
      </c>
      <c r="O4781" t="s">
        <v>136</v>
      </c>
      <c r="P4781" t="s">
        <v>143</v>
      </c>
      <c r="Q4781" t="s">
        <v>310</v>
      </c>
    </row>
    <row r="4782" spans="1:17">
      <c r="A4782" t="s">
        <v>28264</v>
      </c>
      <c r="B4782" t="s">
        <v>28265</v>
      </c>
      <c r="C4782" t="s">
        <v>28266</v>
      </c>
      <c r="D4782" s="4">
        <v>45791.373935185184</v>
      </c>
      <c r="E4782" s="4">
        <v>45792.625</v>
      </c>
      <c r="F4782" s="4">
        <v>45792.663194444445</v>
      </c>
      <c r="G4782" s="4">
        <v>45792.623599537037</v>
      </c>
      <c r="H4782" t="s">
        <v>3155</v>
      </c>
      <c r="I4782" t="s">
        <v>3156</v>
      </c>
      <c r="J4782">
        <v>0</v>
      </c>
      <c r="K4782" t="s">
        <v>3194</v>
      </c>
      <c r="L4782" t="s">
        <v>3564</v>
      </c>
      <c r="M4782" t="s">
        <v>549</v>
      </c>
      <c r="N4782" t="s">
        <v>550</v>
      </c>
      <c r="O4782" t="s">
        <v>136</v>
      </c>
      <c r="P4782" t="s">
        <v>139</v>
      </c>
      <c r="Q4782" t="s">
        <v>271</v>
      </c>
    </row>
    <row r="4783" spans="1:17">
      <c r="A4783" t="s">
        <v>26813</v>
      </c>
      <c r="B4783" t="s">
        <v>26814</v>
      </c>
      <c r="C4783" t="s">
        <v>28267</v>
      </c>
      <c r="D4783" s="4">
        <v>45791.364756944444</v>
      </c>
      <c r="E4783" s="4">
        <v>45793.291666666664</v>
      </c>
      <c r="F4783" s="4">
        <v>45793.309027777781</v>
      </c>
      <c r="G4783" s="4"/>
      <c r="H4783" t="s">
        <v>3155</v>
      </c>
      <c r="I4783" t="s">
        <v>3162</v>
      </c>
      <c r="J4783">
        <v>0</v>
      </c>
      <c r="K4783" t="s">
        <v>3227</v>
      </c>
      <c r="L4783" t="s">
        <v>3245</v>
      </c>
      <c r="M4783" t="s">
        <v>549</v>
      </c>
      <c r="N4783" t="s">
        <v>550</v>
      </c>
      <c r="O4783" t="s">
        <v>1923</v>
      </c>
      <c r="P4783" t="s">
        <v>1924</v>
      </c>
      <c r="Q4783" t="s">
        <v>3180</v>
      </c>
    </row>
    <row r="4784" spans="1:17">
      <c r="A4784" t="s">
        <v>27518</v>
      </c>
      <c r="B4784" t="s">
        <v>27519</v>
      </c>
      <c r="C4784" t="s">
        <v>28268</v>
      </c>
      <c r="D4784" s="4">
        <v>45791.36383101852</v>
      </c>
      <c r="E4784" s="4">
        <v>45793.6875</v>
      </c>
      <c r="F4784" s="4">
        <v>45793.704861111109</v>
      </c>
      <c r="G4784" s="4"/>
      <c r="H4784" t="s">
        <v>3155</v>
      </c>
      <c r="I4784" t="s">
        <v>3171</v>
      </c>
      <c r="J4784">
        <v>0</v>
      </c>
      <c r="K4784" t="s">
        <v>3157</v>
      </c>
      <c r="L4784" t="s">
        <v>3245</v>
      </c>
      <c r="M4784" t="s">
        <v>549</v>
      </c>
      <c r="N4784" t="s">
        <v>550</v>
      </c>
      <c r="O4784" t="s">
        <v>551</v>
      </c>
      <c r="P4784" t="s">
        <v>141</v>
      </c>
      <c r="Q4784" t="s">
        <v>236</v>
      </c>
    </row>
    <row r="4785" spans="1:17">
      <c r="A4785" t="s">
        <v>25230</v>
      </c>
      <c r="B4785" t="s">
        <v>25231</v>
      </c>
      <c r="C4785" t="s">
        <v>28269</v>
      </c>
      <c r="D4785" s="4">
        <v>45791.358668981484</v>
      </c>
      <c r="E4785" s="4">
        <v>45796.416666666664</v>
      </c>
      <c r="F4785" s="4">
        <v>45796.454861111109</v>
      </c>
      <c r="G4785" s="4"/>
      <c r="H4785" t="s">
        <v>3155</v>
      </c>
      <c r="I4785" t="s">
        <v>3156</v>
      </c>
      <c r="J4785">
        <v>0</v>
      </c>
      <c r="K4785" t="s">
        <v>3157</v>
      </c>
      <c r="L4785" t="s">
        <v>3245</v>
      </c>
      <c r="M4785" t="s">
        <v>549</v>
      </c>
      <c r="N4785" t="s">
        <v>550</v>
      </c>
      <c r="O4785" t="s">
        <v>136</v>
      </c>
      <c r="P4785" t="s">
        <v>283</v>
      </c>
      <c r="Q4785" t="s">
        <v>284</v>
      </c>
    </row>
    <row r="4786" spans="1:17">
      <c r="A4786" t="s">
        <v>10546</v>
      </c>
      <c r="B4786" t="s">
        <v>10547</v>
      </c>
      <c r="C4786" t="s">
        <v>28270</v>
      </c>
      <c r="D4786" s="4">
        <v>45791.357986111114</v>
      </c>
      <c r="E4786" s="4">
        <v>45792.25</v>
      </c>
      <c r="F4786" s="4">
        <v>45792.288194444445</v>
      </c>
      <c r="G4786" s="4">
        <v>45792.250798611109</v>
      </c>
      <c r="H4786" t="s">
        <v>3155</v>
      </c>
      <c r="I4786" t="s">
        <v>3240</v>
      </c>
      <c r="J4786">
        <v>0</v>
      </c>
      <c r="K4786" t="s">
        <v>3194</v>
      </c>
      <c r="L4786" t="s">
        <v>3564</v>
      </c>
      <c r="M4786" t="s">
        <v>549</v>
      </c>
      <c r="N4786" t="s">
        <v>550</v>
      </c>
      <c r="O4786" t="s">
        <v>136</v>
      </c>
      <c r="P4786" t="s">
        <v>283</v>
      </c>
      <c r="Q4786" t="s">
        <v>287</v>
      </c>
    </row>
    <row r="4787" spans="1:17">
      <c r="A4787" t="s">
        <v>28271</v>
      </c>
      <c r="B4787" t="s">
        <v>28272</v>
      </c>
      <c r="C4787" t="s">
        <v>28273</v>
      </c>
      <c r="D4787" s="4">
        <v>45791.352638888886</v>
      </c>
      <c r="E4787" s="4">
        <v>45792.333333333336</v>
      </c>
      <c r="F4787" s="4">
        <v>45792.350694444445</v>
      </c>
      <c r="G4787" s="4">
        <v>45792.335555555554</v>
      </c>
      <c r="H4787" t="s">
        <v>3155</v>
      </c>
      <c r="I4787" t="s">
        <v>3175</v>
      </c>
      <c r="J4787">
        <v>0</v>
      </c>
      <c r="K4787" t="s">
        <v>3157</v>
      </c>
      <c r="L4787" t="s">
        <v>3564</v>
      </c>
      <c r="M4787" t="s">
        <v>549</v>
      </c>
      <c r="N4787" t="s">
        <v>550</v>
      </c>
      <c r="O4787" t="s">
        <v>551</v>
      </c>
      <c r="P4787" t="s">
        <v>242</v>
      </c>
      <c r="Q4787" t="s">
        <v>245</v>
      </c>
    </row>
    <row r="4788" spans="1:17">
      <c r="A4788" t="s">
        <v>28274</v>
      </c>
      <c r="B4788" t="s">
        <v>28275</v>
      </c>
      <c r="C4788" t="s">
        <v>28276</v>
      </c>
      <c r="D4788" s="4">
        <v>45791.350949074076</v>
      </c>
      <c r="E4788" s="4">
        <v>45795.291666666664</v>
      </c>
      <c r="F4788" s="4">
        <v>45795.309027777781</v>
      </c>
      <c r="G4788" s="4">
        <v>45795.292407407411</v>
      </c>
      <c r="H4788" t="s">
        <v>3155</v>
      </c>
      <c r="I4788" t="s">
        <v>3402</v>
      </c>
      <c r="J4788">
        <v>1002</v>
      </c>
      <c r="K4788" t="s">
        <v>3403</v>
      </c>
      <c r="L4788" t="s">
        <v>3564</v>
      </c>
      <c r="M4788" t="s">
        <v>549</v>
      </c>
      <c r="N4788" t="s">
        <v>550</v>
      </c>
      <c r="O4788" t="s">
        <v>136</v>
      </c>
      <c r="P4788" t="s">
        <v>139</v>
      </c>
      <c r="Q4788" t="s">
        <v>271</v>
      </c>
    </row>
    <row r="4789" spans="1:17">
      <c r="A4789" t="s">
        <v>26169</v>
      </c>
      <c r="B4789" t="s">
        <v>26170</v>
      </c>
      <c r="C4789" t="s">
        <v>28277</v>
      </c>
      <c r="D4789" s="4">
        <v>45791.342650462961</v>
      </c>
      <c r="E4789" s="4">
        <v>45795.541666666664</v>
      </c>
      <c r="F4789" s="4">
        <v>45795.559027777781</v>
      </c>
      <c r="G4789" s="4"/>
      <c r="H4789" t="s">
        <v>3155</v>
      </c>
      <c r="I4789" t="s">
        <v>3171</v>
      </c>
      <c r="J4789">
        <v>0</v>
      </c>
      <c r="K4789" t="s">
        <v>3157</v>
      </c>
      <c r="L4789" t="s">
        <v>3245</v>
      </c>
      <c r="M4789" t="s">
        <v>549</v>
      </c>
      <c r="N4789" t="s">
        <v>550</v>
      </c>
      <c r="O4789" t="s">
        <v>136</v>
      </c>
      <c r="P4789" t="s">
        <v>283</v>
      </c>
      <c r="Q4789" t="s">
        <v>288</v>
      </c>
    </row>
    <row r="4790" spans="1:17">
      <c r="A4790" t="s">
        <v>21999</v>
      </c>
      <c r="B4790" t="s">
        <v>26890</v>
      </c>
      <c r="C4790" t="s">
        <v>28278</v>
      </c>
      <c r="D4790" s="4">
        <v>45791.317939814813</v>
      </c>
      <c r="E4790" s="4">
        <v>45791.8125</v>
      </c>
      <c r="F4790" s="4">
        <v>45791.829861111109</v>
      </c>
      <c r="G4790" s="4"/>
      <c r="H4790" t="s">
        <v>3155</v>
      </c>
      <c r="I4790" t="s">
        <v>3184</v>
      </c>
      <c r="J4790">
        <v>1</v>
      </c>
      <c r="K4790" t="s">
        <v>3227</v>
      </c>
      <c r="L4790" t="s">
        <v>3593</v>
      </c>
      <c r="M4790" t="s">
        <v>549</v>
      </c>
      <c r="N4790" t="s">
        <v>550</v>
      </c>
      <c r="O4790" t="s">
        <v>616</v>
      </c>
      <c r="P4790" t="s">
        <v>314</v>
      </c>
      <c r="Q4790" t="s">
        <v>321</v>
      </c>
    </row>
    <row r="4791" spans="1:17">
      <c r="A4791" t="s">
        <v>28145</v>
      </c>
      <c r="B4791" t="s">
        <v>28162</v>
      </c>
      <c r="C4791" t="s">
        <v>28279</v>
      </c>
      <c r="D4791" s="4">
        <v>45791.317118055558</v>
      </c>
      <c r="E4791" s="4">
        <v>45795.625</v>
      </c>
      <c r="F4791" s="4">
        <v>45795.663194444445</v>
      </c>
      <c r="G4791" s="4"/>
      <c r="H4791" t="s">
        <v>3155</v>
      </c>
      <c r="I4791" t="s">
        <v>3156</v>
      </c>
      <c r="J4791">
        <v>0</v>
      </c>
      <c r="K4791" t="s">
        <v>3194</v>
      </c>
      <c r="L4791" t="s">
        <v>3245</v>
      </c>
      <c r="M4791" t="s">
        <v>549</v>
      </c>
      <c r="N4791" t="s">
        <v>550</v>
      </c>
      <c r="O4791" t="s">
        <v>136</v>
      </c>
      <c r="P4791" t="s">
        <v>264</v>
      </c>
      <c r="Q4791" t="s">
        <v>2914</v>
      </c>
    </row>
    <row r="4792" spans="1:17">
      <c r="A4792" t="s">
        <v>26169</v>
      </c>
      <c r="B4792" t="s">
        <v>26170</v>
      </c>
      <c r="C4792" t="s">
        <v>28280</v>
      </c>
      <c r="D4792" s="4">
        <v>45791.316874999997</v>
      </c>
      <c r="E4792" s="4">
        <v>45794.916666666664</v>
      </c>
      <c r="F4792" s="4">
        <v>45794.934027777781</v>
      </c>
      <c r="G4792" s="4"/>
      <c r="H4792" t="s">
        <v>3155</v>
      </c>
      <c r="I4792" t="s">
        <v>3171</v>
      </c>
      <c r="J4792">
        <v>0</v>
      </c>
      <c r="K4792" t="s">
        <v>3157</v>
      </c>
      <c r="L4792" t="s">
        <v>3245</v>
      </c>
      <c r="M4792" t="s">
        <v>549</v>
      </c>
      <c r="N4792" t="s">
        <v>550</v>
      </c>
      <c r="O4792" t="s">
        <v>136</v>
      </c>
      <c r="P4792" t="s">
        <v>283</v>
      </c>
      <c r="Q4792" t="s">
        <v>288</v>
      </c>
    </row>
    <row r="4793" spans="1:17">
      <c r="A4793" t="s">
        <v>26169</v>
      </c>
      <c r="B4793" t="s">
        <v>26170</v>
      </c>
      <c r="C4793" t="s">
        <v>28281</v>
      </c>
      <c r="D4793" s="4">
        <v>45791.312997685185</v>
      </c>
      <c r="E4793" s="4">
        <v>45794.916666666664</v>
      </c>
      <c r="F4793" s="4">
        <v>45794.934027777781</v>
      </c>
      <c r="G4793" s="4"/>
      <c r="H4793" t="s">
        <v>3155</v>
      </c>
      <c r="I4793" t="s">
        <v>3175</v>
      </c>
      <c r="J4793">
        <v>0</v>
      </c>
      <c r="K4793" t="s">
        <v>3157</v>
      </c>
      <c r="L4793" t="s">
        <v>3245</v>
      </c>
      <c r="M4793" t="s">
        <v>549</v>
      </c>
      <c r="N4793" t="s">
        <v>550</v>
      </c>
      <c r="O4793" t="s">
        <v>136</v>
      </c>
      <c r="P4793" t="s">
        <v>283</v>
      </c>
      <c r="Q4793" t="s">
        <v>288</v>
      </c>
    </row>
    <row r="4794" spans="1:17">
      <c r="A4794" t="s">
        <v>28282</v>
      </c>
      <c r="B4794" t="s">
        <v>28283</v>
      </c>
      <c r="C4794" t="s">
        <v>28284</v>
      </c>
      <c r="D4794" s="4">
        <v>45791.29184027778</v>
      </c>
      <c r="E4794" s="4">
        <v>45793.291666666664</v>
      </c>
      <c r="F4794" s="4">
        <v>45793.329861111109</v>
      </c>
      <c r="G4794" s="4">
        <v>45793.295775462961</v>
      </c>
      <c r="H4794" t="s">
        <v>3155</v>
      </c>
      <c r="I4794" t="s">
        <v>3156</v>
      </c>
      <c r="J4794">
        <v>0</v>
      </c>
      <c r="K4794" t="s">
        <v>3157</v>
      </c>
      <c r="L4794" t="s">
        <v>3564</v>
      </c>
      <c r="M4794" t="s">
        <v>549</v>
      </c>
      <c r="N4794" t="s">
        <v>550</v>
      </c>
      <c r="O4794" t="s">
        <v>551</v>
      </c>
      <c r="P4794" t="s">
        <v>149</v>
      </c>
      <c r="Q4794" t="s">
        <v>209</v>
      </c>
    </row>
    <row r="4795" spans="1:17">
      <c r="A4795" t="s">
        <v>10546</v>
      </c>
      <c r="B4795" t="s">
        <v>10547</v>
      </c>
      <c r="C4795" t="s">
        <v>28285</v>
      </c>
      <c r="D4795" s="4">
        <v>45791.287754629629</v>
      </c>
      <c r="E4795" s="4">
        <v>45792.25</v>
      </c>
      <c r="F4795" s="4">
        <v>45792.288194444445</v>
      </c>
      <c r="G4795" s="4"/>
      <c r="H4795" t="s">
        <v>3155</v>
      </c>
      <c r="I4795" t="s">
        <v>3240</v>
      </c>
      <c r="J4795">
        <v>1002</v>
      </c>
      <c r="K4795" t="s">
        <v>3157</v>
      </c>
      <c r="L4795" t="s">
        <v>3245</v>
      </c>
      <c r="M4795" t="s">
        <v>549</v>
      </c>
      <c r="N4795" t="s">
        <v>550</v>
      </c>
      <c r="O4795" t="s">
        <v>136</v>
      </c>
      <c r="P4795" t="s">
        <v>283</v>
      </c>
      <c r="Q4795" t="s">
        <v>287</v>
      </c>
    </row>
    <row r="4796" spans="1:17">
      <c r="A4796" t="s">
        <v>23419</v>
      </c>
      <c r="B4796" t="s">
        <v>23420</v>
      </c>
      <c r="C4796" t="s">
        <v>28286</v>
      </c>
      <c r="D4796" s="4">
        <v>45791.285601851851</v>
      </c>
      <c r="E4796" s="4">
        <v>45799.291666666664</v>
      </c>
      <c r="F4796" s="4">
        <v>45799.309027777781</v>
      </c>
      <c r="G4796" s="4"/>
      <c r="H4796" t="s">
        <v>3155</v>
      </c>
      <c r="I4796" t="s">
        <v>3184</v>
      </c>
      <c r="J4796">
        <v>0</v>
      </c>
      <c r="K4796" t="s">
        <v>3157</v>
      </c>
      <c r="L4796" t="s">
        <v>3245</v>
      </c>
      <c r="M4796" t="s">
        <v>549</v>
      </c>
      <c r="N4796" t="s">
        <v>550</v>
      </c>
      <c r="O4796" t="s">
        <v>136</v>
      </c>
      <c r="P4796" t="s">
        <v>283</v>
      </c>
      <c r="Q4796" t="s">
        <v>284</v>
      </c>
    </row>
    <row r="4797" spans="1:17">
      <c r="A4797" t="s">
        <v>28287</v>
      </c>
      <c r="B4797" t="s">
        <v>28288</v>
      </c>
      <c r="C4797" t="s">
        <v>28289</v>
      </c>
      <c r="D4797" s="4">
        <v>45791.282962962963</v>
      </c>
      <c r="E4797" s="4">
        <v>45795.770833333336</v>
      </c>
      <c r="F4797" s="4">
        <v>45795.788194444445</v>
      </c>
      <c r="G4797" s="4"/>
      <c r="H4797" t="s">
        <v>3155</v>
      </c>
      <c r="I4797" t="s">
        <v>3184</v>
      </c>
      <c r="J4797">
        <v>1001</v>
      </c>
      <c r="K4797" t="s">
        <v>3157</v>
      </c>
      <c r="L4797" t="s">
        <v>3245</v>
      </c>
      <c r="M4797" t="s">
        <v>549</v>
      </c>
      <c r="N4797" t="s">
        <v>550</v>
      </c>
      <c r="O4797" t="s">
        <v>616</v>
      </c>
      <c r="P4797" t="s">
        <v>314</v>
      </c>
      <c r="Q4797" t="s">
        <v>321</v>
      </c>
    </row>
    <row r="4798" spans="1:17">
      <c r="A4798" t="s">
        <v>28287</v>
      </c>
      <c r="B4798" t="s">
        <v>28290</v>
      </c>
      <c r="C4798" t="s">
        <v>28291</v>
      </c>
      <c r="D4798" s="4">
        <v>45791.282060185185</v>
      </c>
      <c r="E4798" s="4">
        <v>45795.8125</v>
      </c>
      <c r="F4798" s="4">
        <v>45795.829861111109</v>
      </c>
      <c r="G4798" s="4"/>
      <c r="H4798" t="s">
        <v>3155</v>
      </c>
      <c r="I4798" t="s">
        <v>3184</v>
      </c>
      <c r="J4798">
        <v>0</v>
      </c>
      <c r="K4798" t="s">
        <v>3157</v>
      </c>
      <c r="L4798" t="s">
        <v>3593</v>
      </c>
      <c r="M4798" t="s">
        <v>549</v>
      </c>
      <c r="N4798" t="s">
        <v>550</v>
      </c>
      <c r="O4798" t="s">
        <v>616</v>
      </c>
      <c r="P4798" t="s">
        <v>314</v>
      </c>
      <c r="Q4798" t="s">
        <v>322</v>
      </c>
    </row>
    <row r="4799" spans="1:17">
      <c r="A4799" t="s">
        <v>28292</v>
      </c>
      <c r="B4799" t="s">
        <v>28293</v>
      </c>
      <c r="C4799" t="s">
        <v>28294</v>
      </c>
      <c r="D4799" s="4">
        <v>45791.277916666666</v>
      </c>
      <c r="E4799" s="4">
        <v>45795.333333333336</v>
      </c>
      <c r="F4799" s="4">
        <v>45795.371527777781</v>
      </c>
      <c r="G4799" s="4">
        <v>45795.333379629628</v>
      </c>
      <c r="H4799" t="s">
        <v>3155</v>
      </c>
      <c r="I4799" t="s">
        <v>3156</v>
      </c>
      <c r="J4799">
        <v>0</v>
      </c>
      <c r="K4799" t="s">
        <v>3157</v>
      </c>
      <c r="L4799" t="s">
        <v>3564</v>
      </c>
      <c r="M4799" t="s">
        <v>549</v>
      </c>
      <c r="N4799" t="s">
        <v>550</v>
      </c>
      <c r="O4799" t="s">
        <v>136</v>
      </c>
      <c r="P4799" t="s">
        <v>264</v>
      </c>
      <c r="Q4799" t="s">
        <v>268</v>
      </c>
    </row>
    <row r="4800" spans="1:17">
      <c r="A4800" t="s">
        <v>27735</v>
      </c>
      <c r="B4800" t="s">
        <v>27736</v>
      </c>
      <c r="C4800" t="s">
        <v>28295</v>
      </c>
      <c r="D4800" s="4">
        <v>45791.276250000003</v>
      </c>
      <c r="E4800" s="4">
        <v>45792.3125</v>
      </c>
      <c r="F4800" s="4">
        <v>45792.350694444445</v>
      </c>
      <c r="G4800" s="4"/>
      <c r="H4800" t="s">
        <v>3155</v>
      </c>
      <c r="I4800" t="s">
        <v>3240</v>
      </c>
      <c r="J4800">
        <v>1001</v>
      </c>
      <c r="K4800" t="s">
        <v>3157</v>
      </c>
      <c r="L4800" t="s">
        <v>3245</v>
      </c>
      <c r="M4800" t="s">
        <v>549</v>
      </c>
      <c r="N4800" t="s">
        <v>550</v>
      </c>
      <c r="O4800" t="s">
        <v>551</v>
      </c>
      <c r="P4800" t="s">
        <v>242</v>
      </c>
      <c r="Q4800" t="s">
        <v>245</v>
      </c>
    </row>
    <row r="4801" spans="1:17">
      <c r="A4801" t="s">
        <v>28296</v>
      </c>
      <c r="B4801" t="s">
        <v>28297</v>
      </c>
      <c r="C4801" t="s">
        <v>28298</v>
      </c>
      <c r="D4801" s="4">
        <v>45791.261562500003</v>
      </c>
      <c r="E4801" s="4">
        <v>45792.291666666664</v>
      </c>
      <c r="F4801" s="4">
        <v>45792.329861111109</v>
      </c>
      <c r="G4801" s="4">
        <v>45792.29146990741</v>
      </c>
      <c r="H4801" t="s">
        <v>3155</v>
      </c>
      <c r="I4801" t="s">
        <v>3156</v>
      </c>
      <c r="J4801">
        <v>0</v>
      </c>
      <c r="K4801" t="s">
        <v>3157</v>
      </c>
      <c r="L4801" t="s">
        <v>3564</v>
      </c>
      <c r="M4801" t="s">
        <v>549</v>
      </c>
      <c r="N4801" t="s">
        <v>550</v>
      </c>
      <c r="O4801" t="s">
        <v>551</v>
      </c>
      <c r="P4801" t="s">
        <v>149</v>
      </c>
      <c r="Q4801" t="s">
        <v>202</v>
      </c>
    </row>
    <row r="4802" spans="1:17">
      <c r="A4802" t="s">
        <v>28299</v>
      </c>
      <c r="B4802" t="s">
        <v>28300</v>
      </c>
      <c r="C4802" t="s">
        <v>28301</v>
      </c>
      <c r="D4802" s="4">
        <v>45791.261157407411</v>
      </c>
      <c r="E4802" s="4">
        <v>45792.458333333336</v>
      </c>
      <c r="F4802" s="4">
        <v>45792.475694444445</v>
      </c>
      <c r="G4802" s="4"/>
      <c r="H4802" t="s">
        <v>3155</v>
      </c>
      <c r="I4802" t="s">
        <v>3184</v>
      </c>
      <c r="J4802">
        <v>1002</v>
      </c>
      <c r="K4802" t="s">
        <v>3157</v>
      </c>
      <c r="L4802" t="s">
        <v>3593</v>
      </c>
      <c r="M4802" t="s">
        <v>549</v>
      </c>
      <c r="N4802" t="s">
        <v>550</v>
      </c>
      <c r="O4802" t="s">
        <v>136</v>
      </c>
      <c r="P4802" t="s">
        <v>147</v>
      </c>
      <c r="Q4802" t="s">
        <v>431</v>
      </c>
    </row>
    <row r="4803" spans="1:17">
      <c r="A4803" t="s">
        <v>28302</v>
      </c>
      <c r="B4803" t="s">
        <v>28303</v>
      </c>
      <c r="C4803" t="s">
        <v>28304</v>
      </c>
      <c r="D4803" s="4">
        <v>45791.254745370374</v>
      </c>
      <c r="E4803" s="4">
        <v>45791.875</v>
      </c>
      <c r="F4803" s="4">
        <v>45791.913194444445</v>
      </c>
      <c r="G4803" s="4"/>
      <c r="H4803" t="s">
        <v>3155</v>
      </c>
      <c r="I4803" t="s">
        <v>3209</v>
      </c>
      <c r="J4803">
        <v>0</v>
      </c>
      <c r="K4803" t="s">
        <v>3227</v>
      </c>
      <c r="L4803" t="s">
        <v>3593</v>
      </c>
      <c r="M4803" t="s">
        <v>549</v>
      </c>
      <c r="N4803" t="s">
        <v>550</v>
      </c>
      <c r="O4803" t="s">
        <v>616</v>
      </c>
      <c r="P4803" t="s">
        <v>314</v>
      </c>
      <c r="Q4803" t="s">
        <v>319</v>
      </c>
    </row>
    <row r="4804" spans="1:17">
      <c r="A4804" t="s">
        <v>27623</v>
      </c>
      <c r="B4804" t="s">
        <v>27624</v>
      </c>
      <c r="C4804" t="s">
        <v>28305</v>
      </c>
      <c r="D4804" s="4">
        <v>45791.246724537035</v>
      </c>
      <c r="E4804" s="4">
        <v>45793.395833333336</v>
      </c>
      <c r="F4804" s="4">
        <v>45793.413194444445</v>
      </c>
      <c r="G4804" s="4"/>
      <c r="H4804" t="s">
        <v>3155</v>
      </c>
      <c r="I4804" t="s">
        <v>3175</v>
      </c>
      <c r="J4804">
        <v>0</v>
      </c>
      <c r="K4804" t="s">
        <v>3157</v>
      </c>
      <c r="L4804" t="s">
        <v>3245</v>
      </c>
      <c r="M4804" t="s">
        <v>549</v>
      </c>
      <c r="N4804" t="s">
        <v>550</v>
      </c>
      <c r="O4804" t="s">
        <v>551</v>
      </c>
      <c r="P4804" t="s">
        <v>145</v>
      </c>
      <c r="Q4804" t="s">
        <v>23000</v>
      </c>
    </row>
    <row r="4805" spans="1:17">
      <c r="A4805" t="s">
        <v>28306</v>
      </c>
      <c r="B4805" t="s">
        <v>28307</v>
      </c>
      <c r="C4805" t="s">
        <v>28308</v>
      </c>
      <c r="D4805" s="4">
        <v>45791.245462962965</v>
      </c>
      <c r="E4805" s="4">
        <v>45794.291666666664</v>
      </c>
      <c r="F4805" s="4">
        <v>45794.309027777781</v>
      </c>
      <c r="G4805" s="4">
        <v>45794.300428240742</v>
      </c>
      <c r="H4805" t="s">
        <v>3155</v>
      </c>
      <c r="I4805" t="s">
        <v>3162</v>
      </c>
      <c r="J4805">
        <v>0</v>
      </c>
      <c r="K4805" t="s">
        <v>3252</v>
      </c>
      <c r="L4805" t="s">
        <v>3564</v>
      </c>
      <c r="M4805" t="s">
        <v>549</v>
      </c>
      <c r="N4805" t="s">
        <v>550</v>
      </c>
      <c r="O4805" t="s">
        <v>1923</v>
      </c>
      <c r="P4805" t="s">
        <v>1924</v>
      </c>
      <c r="Q4805" t="s">
        <v>3359</v>
      </c>
    </row>
    <row r="4806" spans="1:17">
      <c r="A4806" t="s">
        <v>28309</v>
      </c>
      <c r="B4806" t="s">
        <v>28310</v>
      </c>
      <c r="C4806" t="s">
        <v>28311</v>
      </c>
      <c r="D4806" s="4">
        <v>45791.244212962964</v>
      </c>
      <c r="E4806" s="4">
        <v>45793.666666666664</v>
      </c>
      <c r="F4806" s="4">
        <v>45793.704861111109</v>
      </c>
      <c r="G4806" s="4"/>
      <c r="H4806" t="s">
        <v>3155</v>
      </c>
      <c r="I4806" t="s">
        <v>3156</v>
      </c>
      <c r="J4806">
        <v>0</v>
      </c>
      <c r="K4806" t="s">
        <v>3157</v>
      </c>
      <c r="L4806" t="s">
        <v>3593</v>
      </c>
      <c r="M4806" t="s">
        <v>549</v>
      </c>
      <c r="N4806" t="s">
        <v>550</v>
      </c>
      <c r="O4806" t="s">
        <v>136</v>
      </c>
      <c r="P4806" t="s">
        <v>143</v>
      </c>
      <c r="Q4806" t="s">
        <v>297</v>
      </c>
    </row>
    <row r="4807" spans="1:17">
      <c r="A4807" t="s">
        <v>27712</v>
      </c>
      <c r="B4807" t="s">
        <v>27713</v>
      </c>
      <c r="C4807" t="s">
        <v>28312</v>
      </c>
      <c r="D4807" s="4">
        <v>45791.244097222225</v>
      </c>
      <c r="E4807" s="4">
        <v>45793.354166666664</v>
      </c>
      <c r="F4807" s="4">
        <v>45793.371527777781</v>
      </c>
      <c r="G4807" s="4"/>
      <c r="H4807" t="s">
        <v>3155</v>
      </c>
      <c r="I4807" t="s">
        <v>3175</v>
      </c>
      <c r="J4807">
        <v>0</v>
      </c>
      <c r="K4807" t="s">
        <v>3157</v>
      </c>
      <c r="L4807" t="s">
        <v>3245</v>
      </c>
      <c r="M4807" t="s">
        <v>549</v>
      </c>
      <c r="N4807" t="s">
        <v>550</v>
      </c>
      <c r="O4807" t="s">
        <v>551</v>
      </c>
      <c r="P4807" t="s">
        <v>145</v>
      </c>
      <c r="Q4807" t="s">
        <v>23000</v>
      </c>
    </row>
    <row r="4808" spans="1:17">
      <c r="A4808" t="s">
        <v>28313</v>
      </c>
      <c r="B4808" t="s">
        <v>28314</v>
      </c>
      <c r="C4808" t="s">
        <v>28315</v>
      </c>
      <c r="D4808" s="4">
        <v>45791.240624999999</v>
      </c>
      <c r="E4808" s="4">
        <v>45791.729166666664</v>
      </c>
      <c r="F4808" s="4">
        <v>45791.767361111109</v>
      </c>
      <c r="G4808" s="4"/>
      <c r="H4808" t="s">
        <v>3155</v>
      </c>
      <c r="I4808" t="s">
        <v>3209</v>
      </c>
      <c r="J4808">
        <v>0</v>
      </c>
      <c r="K4808" t="s">
        <v>3157</v>
      </c>
      <c r="L4808" t="s">
        <v>3593</v>
      </c>
      <c r="M4808" t="s">
        <v>549</v>
      </c>
      <c r="N4808" t="s">
        <v>550</v>
      </c>
      <c r="O4808" t="s">
        <v>616</v>
      </c>
      <c r="P4808" t="s">
        <v>314</v>
      </c>
      <c r="Q4808" t="s">
        <v>319</v>
      </c>
    </row>
    <row r="4809" spans="1:17">
      <c r="A4809" t="s">
        <v>28316</v>
      </c>
      <c r="B4809" t="s">
        <v>28317</v>
      </c>
      <c r="C4809" t="s">
        <v>28318</v>
      </c>
      <c r="D4809" s="4">
        <v>45791.233877314815</v>
      </c>
      <c r="E4809" s="4">
        <v>45793.041666666664</v>
      </c>
      <c r="F4809" s="4">
        <v>45793.059027777781</v>
      </c>
      <c r="G4809" s="4"/>
      <c r="H4809" t="s">
        <v>3155</v>
      </c>
      <c r="I4809" t="s">
        <v>3162</v>
      </c>
      <c r="J4809">
        <v>0</v>
      </c>
      <c r="K4809" t="s">
        <v>3420</v>
      </c>
      <c r="L4809" t="s">
        <v>3593</v>
      </c>
      <c r="M4809" t="s">
        <v>549</v>
      </c>
      <c r="N4809" t="s">
        <v>550</v>
      </c>
      <c r="O4809" t="s">
        <v>1923</v>
      </c>
      <c r="P4809" t="s">
        <v>1924</v>
      </c>
      <c r="Q4809" t="s">
        <v>3359</v>
      </c>
    </row>
    <row r="4810" spans="1:17">
      <c r="A4810" t="s">
        <v>28212</v>
      </c>
      <c r="B4810" t="s">
        <v>28213</v>
      </c>
      <c r="C4810" t="s">
        <v>28319</v>
      </c>
      <c r="D4810" s="4">
        <v>45791.231412037036</v>
      </c>
      <c r="E4810" s="4">
        <v>45792.354166666664</v>
      </c>
      <c r="F4810" s="4">
        <v>45792.392361111109</v>
      </c>
      <c r="G4810" s="4"/>
      <c r="H4810" t="s">
        <v>3155</v>
      </c>
      <c r="I4810" t="s">
        <v>3156</v>
      </c>
      <c r="J4810">
        <v>0</v>
      </c>
      <c r="K4810" t="s">
        <v>3157</v>
      </c>
      <c r="L4810" t="s">
        <v>3245</v>
      </c>
      <c r="M4810" t="s">
        <v>549</v>
      </c>
      <c r="N4810" t="s">
        <v>550</v>
      </c>
      <c r="O4810" t="s">
        <v>136</v>
      </c>
      <c r="P4810" t="s">
        <v>147</v>
      </c>
      <c r="Q4810" t="s">
        <v>253</v>
      </c>
    </row>
    <row r="4811" spans="1:17">
      <c r="A4811" t="s">
        <v>28320</v>
      </c>
      <c r="B4811" t="s">
        <v>28321</v>
      </c>
      <c r="C4811" t="s">
        <v>28322</v>
      </c>
      <c r="D4811" s="4">
        <v>45791.228877314818</v>
      </c>
      <c r="E4811" s="4">
        <v>45833.791666666664</v>
      </c>
      <c r="F4811" s="4">
        <v>45833.809027777781</v>
      </c>
      <c r="G4811" s="4"/>
      <c r="H4811" t="s">
        <v>3155</v>
      </c>
      <c r="I4811" t="s">
        <v>3162</v>
      </c>
      <c r="J4811">
        <v>0</v>
      </c>
      <c r="K4811" t="s">
        <v>3358</v>
      </c>
      <c r="L4811" t="s">
        <v>3245</v>
      </c>
      <c r="M4811" t="s">
        <v>549</v>
      </c>
      <c r="N4811" t="s">
        <v>550</v>
      </c>
      <c r="O4811" t="s">
        <v>1923</v>
      </c>
      <c r="P4811" t="s">
        <v>1924</v>
      </c>
      <c r="Q4811" t="s">
        <v>3394</v>
      </c>
    </row>
    <row r="4812" spans="1:17">
      <c r="A4812" t="s">
        <v>28323</v>
      </c>
      <c r="B4812" t="s">
        <v>28324</v>
      </c>
      <c r="C4812" t="s">
        <v>28325</v>
      </c>
      <c r="D4812" s="4">
        <v>45791.2268287037</v>
      </c>
      <c r="E4812" s="4">
        <v>45791.625</v>
      </c>
      <c r="F4812" s="4">
        <v>45791.642361111109</v>
      </c>
      <c r="G4812" s="4"/>
      <c r="H4812" t="s">
        <v>3155</v>
      </c>
      <c r="I4812" t="s">
        <v>3184</v>
      </c>
      <c r="J4812">
        <v>0</v>
      </c>
      <c r="K4812" t="s">
        <v>3157</v>
      </c>
      <c r="L4812" t="s">
        <v>3593</v>
      </c>
      <c r="M4812" t="s">
        <v>549</v>
      </c>
      <c r="N4812" t="s">
        <v>550</v>
      </c>
      <c r="O4812" t="s">
        <v>616</v>
      </c>
      <c r="P4812" t="s">
        <v>626</v>
      </c>
      <c r="Q4812" t="s">
        <v>3366</v>
      </c>
    </row>
    <row r="4813" spans="1:17">
      <c r="A4813" t="s">
        <v>28326</v>
      </c>
      <c r="B4813" t="s">
        <v>28327</v>
      </c>
      <c r="C4813" t="s">
        <v>28328</v>
      </c>
      <c r="D4813" s="4">
        <v>45791.223923611113</v>
      </c>
      <c r="E4813" s="4">
        <v>45794.979166666664</v>
      </c>
      <c r="F4813" s="4">
        <v>45795.017361111109</v>
      </c>
      <c r="G4813" s="4"/>
      <c r="H4813" t="s">
        <v>3155</v>
      </c>
      <c r="I4813" t="s">
        <v>3156</v>
      </c>
      <c r="J4813">
        <v>0</v>
      </c>
      <c r="K4813" t="s">
        <v>3157</v>
      </c>
      <c r="L4813" t="s">
        <v>3593</v>
      </c>
      <c r="M4813" t="s">
        <v>549</v>
      </c>
      <c r="N4813" t="s">
        <v>550</v>
      </c>
      <c r="O4813" t="s">
        <v>551</v>
      </c>
      <c r="P4813" t="s">
        <v>242</v>
      </c>
      <c r="Q4813" t="s">
        <v>245</v>
      </c>
    </row>
    <row r="4814" spans="1:17">
      <c r="A4814" t="s">
        <v>28329</v>
      </c>
      <c r="B4814" t="s">
        <v>28330</v>
      </c>
      <c r="C4814" t="s">
        <v>28331</v>
      </c>
      <c r="D4814" s="4">
        <v>45791.218206018515</v>
      </c>
      <c r="E4814" s="4">
        <v>45794.25</v>
      </c>
      <c r="F4814" s="4">
        <v>45794.267361111109</v>
      </c>
      <c r="G4814" s="4">
        <v>45794.245243055557</v>
      </c>
      <c r="H4814" t="s">
        <v>3155</v>
      </c>
      <c r="I4814" t="s">
        <v>3184</v>
      </c>
      <c r="J4814">
        <v>1002</v>
      </c>
      <c r="K4814" t="s">
        <v>3157</v>
      </c>
      <c r="L4814" t="s">
        <v>3564</v>
      </c>
      <c r="M4814" t="s">
        <v>549</v>
      </c>
      <c r="N4814" t="s">
        <v>550</v>
      </c>
      <c r="O4814" t="s">
        <v>616</v>
      </c>
      <c r="P4814" t="s">
        <v>314</v>
      </c>
      <c r="Q4814" t="s">
        <v>323</v>
      </c>
    </row>
    <row r="4815" spans="1:17">
      <c r="A4815" t="s">
        <v>26587</v>
      </c>
      <c r="B4815" t="s">
        <v>26588</v>
      </c>
      <c r="C4815" t="s">
        <v>28332</v>
      </c>
      <c r="D4815" s="4">
        <v>45791.193252314813</v>
      </c>
      <c r="E4815" s="4">
        <v>45794.416666666664</v>
      </c>
      <c r="F4815" s="4">
        <v>45794.434027777781</v>
      </c>
      <c r="G4815" s="4"/>
      <c r="H4815" t="s">
        <v>3155</v>
      </c>
      <c r="I4815" t="s">
        <v>3175</v>
      </c>
      <c r="J4815">
        <v>0</v>
      </c>
      <c r="K4815" t="s">
        <v>3157</v>
      </c>
      <c r="L4815" t="s">
        <v>3245</v>
      </c>
      <c r="M4815" t="s">
        <v>549</v>
      </c>
      <c r="N4815" t="s">
        <v>550</v>
      </c>
      <c r="O4815" t="s">
        <v>136</v>
      </c>
      <c r="P4815" t="s">
        <v>147</v>
      </c>
      <c r="Q4815" t="s">
        <v>253</v>
      </c>
    </row>
    <row r="4816" spans="1:17">
      <c r="A4816" t="s">
        <v>28333</v>
      </c>
      <c r="B4816" t="s">
        <v>28334</v>
      </c>
      <c r="C4816" t="s">
        <v>28335</v>
      </c>
      <c r="D4816" s="4">
        <v>45791.13616898148</v>
      </c>
      <c r="E4816" s="4">
        <v>45791.5</v>
      </c>
      <c r="F4816" s="4">
        <v>45791.538194444445</v>
      </c>
      <c r="G4816" s="4"/>
      <c r="H4816" t="s">
        <v>3155</v>
      </c>
      <c r="I4816" t="s">
        <v>3209</v>
      </c>
      <c r="J4816">
        <v>0</v>
      </c>
      <c r="K4816" t="s">
        <v>3157</v>
      </c>
      <c r="L4816" t="s">
        <v>3593</v>
      </c>
      <c r="M4816" t="s">
        <v>549</v>
      </c>
      <c r="N4816" t="s">
        <v>550</v>
      </c>
      <c r="O4816" t="s">
        <v>136</v>
      </c>
      <c r="P4816" t="s">
        <v>139</v>
      </c>
      <c r="Q4816" t="s">
        <v>275</v>
      </c>
    </row>
    <row r="4817" spans="1:17">
      <c r="A4817" t="s">
        <v>28336</v>
      </c>
      <c r="B4817" t="s">
        <v>28337</v>
      </c>
      <c r="C4817" t="s">
        <v>28338</v>
      </c>
      <c r="D4817" s="4">
        <v>45791.103032407409</v>
      </c>
      <c r="E4817" s="4">
        <v>45791.458333333336</v>
      </c>
      <c r="F4817" s="4">
        <v>45791.475694444445</v>
      </c>
      <c r="G4817" s="4"/>
      <c r="H4817" t="s">
        <v>3155</v>
      </c>
      <c r="I4817" t="s">
        <v>3184</v>
      </c>
      <c r="J4817">
        <v>0</v>
      </c>
      <c r="K4817" t="s">
        <v>3157</v>
      </c>
      <c r="L4817" t="s">
        <v>3593</v>
      </c>
      <c r="M4817" t="s">
        <v>549</v>
      </c>
      <c r="N4817" t="s">
        <v>550</v>
      </c>
      <c r="O4817" t="s">
        <v>136</v>
      </c>
      <c r="P4817" t="s">
        <v>143</v>
      </c>
      <c r="Q4817" t="s">
        <v>297</v>
      </c>
    </row>
    <row r="4818" spans="1:17">
      <c r="A4818" t="s">
        <v>28339</v>
      </c>
      <c r="B4818" t="s">
        <v>28340</v>
      </c>
      <c r="C4818" t="s">
        <v>28341</v>
      </c>
      <c r="D4818" s="4">
        <v>45791.09447916667</v>
      </c>
      <c r="E4818" s="4">
        <v>45791.625</v>
      </c>
      <c r="F4818" s="4">
        <v>45791.663194444445</v>
      </c>
      <c r="G4818" s="4"/>
      <c r="H4818" t="s">
        <v>3155</v>
      </c>
      <c r="I4818" t="s">
        <v>3209</v>
      </c>
      <c r="J4818">
        <v>0</v>
      </c>
      <c r="K4818" t="s">
        <v>3157</v>
      </c>
      <c r="L4818" t="s">
        <v>3593</v>
      </c>
      <c r="M4818" t="s">
        <v>549</v>
      </c>
      <c r="N4818" t="s">
        <v>550</v>
      </c>
      <c r="O4818" t="s">
        <v>616</v>
      </c>
      <c r="P4818" t="s">
        <v>314</v>
      </c>
      <c r="Q4818" t="s">
        <v>317</v>
      </c>
    </row>
    <row r="4819" spans="1:17">
      <c r="A4819" t="s">
        <v>28342</v>
      </c>
      <c r="B4819" t="s">
        <v>28343</v>
      </c>
      <c r="C4819" t="s">
        <v>28344</v>
      </c>
      <c r="D4819" s="4">
        <v>45791.073877314811</v>
      </c>
      <c r="E4819" s="4">
        <v>45795.416666666664</v>
      </c>
      <c r="F4819" s="4">
        <v>45795.434027777781</v>
      </c>
      <c r="G4819" s="4">
        <v>45795.41679398148</v>
      </c>
      <c r="H4819" t="s">
        <v>3155</v>
      </c>
      <c r="I4819" t="s">
        <v>3171</v>
      </c>
      <c r="J4819">
        <v>0</v>
      </c>
      <c r="K4819" t="s">
        <v>3194</v>
      </c>
      <c r="L4819" t="s">
        <v>3564</v>
      </c>
      <c r="M4819" t="s">
        <v>549</v>
      </c>
      <c r="N4819" t="s">
        <v>550</v>
      </c>
      <c r="O4819" t="s">
        <v>551</v>
      </c>
      <c r="P4819" t="s">
        <v>242</v>
      </c>
      <c r="Q4819" t="s">
        <v>245</v>
      </c>
    </row>
    <row r="4820" spans="1:17">
      <c r="A4820" t="s">
        <v>28345</v>
      </c>
      <c r="B4820" t="s">
        <v>28346</v>
      </c>
      <c r="C4820" t="s">
        <v>28347</v>
      </c>
      <c r="D4820" s="4">
        <v>45791.073275462964</v>
      </c>
      <c r="E4820" s="4">
        <v>45791.416666666664</v>
      </c>
      <c r="F4820" s="4">
        <v>45791.434027777781</v>
      </c>
      <c r="G4820" s="4"/>
      <c r="H4820" t="s">
        <v>3155</v>
      </c>
      <c r="I4820" t="s">
        <v>3184</v>
      </c>
      <c r="J4820">
        <v>0</v>
      </c>
      <c r="K4820" t="s">
        <v>3157</v>
      </c>
      <c r="L4820" t="s">
        <v>3593</v>
      </c>
      <c r="M4820" t="s">
        <v>549</v>
      </c>
      <c r="N4820" t="s">
        <v>550</v>
      </c>
      <c r="O4820" t="s">
        <v>616</v>
      </c>
      <c r="P4820" t="s">
        <v>314</v>
      </c>
      <c r="Q4820" t="s">
        <v>315</v>
      </c>
    </row>
    <row r="4821" spans="1:17">
      <c r="A4821" t="s">
        <v>27033</v>
      </c>
      <c r="B4821" t="s">
        <v>27034</v>
      </c>
      <c r="C4821" t="s">
        <v>28348</v>
      </c>
      <c r="D4821" s="4">
        <v>45791.039895833332</v>
      </c>
      <c r="E4821" s="4">
        <v>45793.291666666664</v>
      </c>
      <c r="F4821" s="4">
        <v>45793.329861111109</v>
      </c>
      <c r="G4821" s="4"/>
      <c r="H4821" t="s">
        <v>3155</v>
      </c>
      <c r="I4821" t="s">
        <v>3156</v>
      </c>
      <c r="J4821">
        <v>0</v>
      </c>
      <c r="K4821" t="s">
        <v>3157</v>
      </c>
      <c r="L4821" t="s">
        <v>3245</v>
      </c>
      <c r="M4821" t="s">
        <v>549</v>
      </c>
      <c r="N4821" t="s">
        <v>550</v>
      </c>
      <c r="O4821" t="s">
        <v>136</v>
      </c>
      <c r="P4821" t="s">
        <v>139</v>
      </c>
      <c r="Q4821" t="s">
        <v>274</v>
      </c>
    </row>
    <row r="4822" spans="1:17">
      <c r="A4822" t="s">
        <v>28349</v>
      </c>
      <c r="B4822" t="s">
        <v>28350</v>
      </c>
      <c r="C4822" t="s">
        <v>28351</v>
      </c>
      <c r="D4822" s="4">
        <v>45791.012372685182</v>
      </c>
      <c r="E4822" s="4">
        <v>45791.6875</v>
      </c>
      <c r="F4822" s="4">
        <v>45791.725694444445</v>
      </c>
      <c r="G4822" s="4"/>
      <c r="H4822" t="s">
        <v>3155</v>
      </c>
      <c r="I4822" t="s">
        <v>3209</v>
      </c>
      <c r="J4822">
        <v>0</v>
      </c>
      <c r="K4822" t="s">
        <v>3157</v>
      </c>
      <c r="L4822" t="s">
        <v>3593</v>
      </c>
      <c r="M4822" t="s">
        <v>549</v>
      </c>
      <c r="N4822" t="s">
        <v>550</v>
      </c>
      <c r="O4822" t="s">
        <v>551</v>
      </c>
      <c r="P4822" t="s">
        <v>141</v>
      </c>
      <c r="Q4822" t="s">
        <v>238</v>
      </c>
    </row>
    <row r="4823" spans="1:17">
      <c r="A4823" t="s">
        <v>28352</v>
      </c>
      <c r="B4823" t="s">
        <v>28353</v>
      </c>
      <c r="C4823" t="s">
        <v>28354</v>
      </c>
      <c r="D4823" s="4">
        <v>45791.010694444441</v>
      </c>
      <c r="E4823" s="4">
        <v>45795.666666666664</v>
      </c>
      <c r="F4823" s="4">
        <v>45795.704861111109</v>
      </c>
      <c r="G4823" s="4">
        <v>45795.658148148148</v>
      </c>
      <c r="H4823" t="s">
        <v>3155</v>
      </c>
      <c r="I4823" t="s">
        <v>3156</v>
      </c>
      <c r="J4823">
        <v>0</v>
      </c>
      <c r="K4823" t="s">
        <v>3157</v>
      </c>
      <c r="L4823" t="s">
        <v>3564</v>
      </c>
      <c r="M4823" t="s">
        <v>549</v>
      </c>
      <c r="N4823" t="s">
        <v>550</v>
      </c>
      <c r="O4823" t="s">
        <v>551</v>
      </c>
      <c r="P4823" t="s">
        <v>141</v>
      </c>
      <c r="Q4823" t="s">
        <v>232</v>
      </c>
    </row>
    <row r="4824" spans="1:17">
      <c r="A4824" t="s">
        <v>28355</v>
      </c>
      <c r="B4824" t="s">
        <v>28356</v>
      </c>
      <c r="C4824" t="s">
        <v>28357</v>
      </c>
      <c r="D4824" s="4">
        <v>45791.007986111108</v>
      </c>
      <c r="E4824" s="4">
        <v>45792.333333333336</v>
      </c>
      <c r="F4824" s="4">
        <v>45792.350694444445</v>
      </c>
      <c r="G4824" s="4"/>
      <c r="H4824" t="s">
        <v>3155</v>
      </c>
      <c r="I4824" t="s">
        <v>3184</v>
      </c>
      <c r="J4824">
        <v>0</v>
      </c>
      <c r="K4824" t="s">
        <v>3157</v>
      </c>
      <c r="L4824" t="s">
        <v>3593</v>
      </c>
      <c r="M4824" t="s">
        <v>549</v>
      </c>
      <c r="N4824" t="s">
        <v>550</v>
      </c>
      <c r="O4824" t="s">
        <v>136</v>
      </c>
      <c r="P4824" t="s">
        <v>283</v>
      </c>
      <c r="Q4824" t="s">
        <v>287</v>
      </c>
    </row>
    <row r="4825" spans="1:17">
      <c r="A4825" t="s">
        <v>3926</v>
      </c>
      <c r="B4825" t="s">
        <v>3927</v>
      </c>
      <c r="C4825" t="s">
        <v>28358</v>
      </c>
      <c r="D4825" s="4">
        <v>45791.005532407406</v>
      </c>
      <c r="E4825" s="4">
        <v>45791.979166666664</v>
      </c>
      <c r="F4825" s="4">
        <v>45791.996527777781</v>
      </c>
      <c r="G4825" s="4">
        <v>45791.97724537037</v>
      </c>
      <c r="H4825" t="s">
        <v>3155</v>
      </c>
      <c r="I4825" t="s">
        <v>3222</v>
      </c>
      <c r="J4825">
        <v>1</v>
      </c>
      <c r="K4825" t="s">
        <v>3223</v>
      </c>
      <c r="L4825" t="s">
        <v>3564</v>
      </c>
      <c r="M4825" t="s">
        <v>549</v>
      </c>
      <c r="N4825" t="s">
        <v>550</v>
      </c>
      <c r="O4825" t="s">
        <v>551</v>
      </c>
      <c r="P4825" t="s">
        <v>141</v>
      </c>
      <c r="Q4825" t="s">
        <v>238</v>
      </c>
    </row>
    <row r="4826" spans="1:17">
      <c r="A4826" t="s">
        <v>28359</v>
      </c>
      <c r="B4826" t="s">
        <v>28360</v>
      </c>
      <c r="C4826" t="s">
        <v>28361</v>
      </c>
      <c r="D4826" s="4">
        <v>45790.994606481479</v>
      </c>
      <c r="E4826" s="4">
        <v>45792.375</v>
      </c>
      <c r="F4826" s="4">
        <v>45792.392361111109</v>
      </c>
      <c r="G4826" s="4">
        <v>45792.375057870369</v>
      </c>
      <c r="H4826" t="s">
        <v>3155</v>
      </c>
      <c r="I4826" t="s">
        <v>3175</v>
      </c>
      <c r="J4826">
        <v>0</v>
      </c>
      <c r="K4826" t="s">
        <v>3157</v>
      </c>
      <c r="L4826" t="s">
        <v>3564</v>
      </c>
      <c r="M4826" t="s">
        <v>549</v>
      </c>
      <c r="N4826" t="s">
        <v>550</v>
      </c>
      <c r="O4826" t="s">
        <v>551</v>
      </c>
      <c r="P4826" t="s">
        <v>242</v>
      </c>
      <c r="Q4826" t="s">
        <v>248</v>
      </c>
    </row>
    <row r="4827" spans="1:17">
      <c r="A4827" t="s">
        <v>28362</v>
      </c>
      <c r="B4827" t="s">
        <v>28363</v>
      </c>
      <c r="C4827" t="s">
        <v>28364</v>
      </c>
      <c r="D4827" s="4">
        <v>45790.985613425924</v>
      </c>
      <c r="E4827" s="4">
        <v>45794.416666666664</v>
      </c>
      <c r="F4827" s="4">
        <v>45794.434027777781</v>
      </c>
      <c r="G4827" s="4">
        <v>45794.417164351849</v>
      </c>
      <c r="H4827" t="s">
        <v>3155</v>
      </c>
      <c r="I4827" t="s">
        <v>3162</v>
      </c>
      <c r="J4827">
        <v>0</v>
      </c>
      <c r="K4827" t="s">
        <v>4987</v>
      </c>
      <c r="L4827" t="s">
        <v>3564</v>
      </c>
      <c r="M4827" t="s">
        <v>549</v>
      </c>
      <c r="N4827" t="s">
        <v>550</v>
      </c>
      <c r="O4827" t="s">
        <v>1923</v>
      </c>
      <c r="P4827" t="s">
        <v>1924</v>
      </c>
      <c r="Q4827" t="s">
        <v>3199</v>
      </c>
    </row>
    <row r="4828" spans="1:17">
      <c r="A4828" t="s">
        <v>28365</v>
      </c>
      <c r="B4828" t="s">
        <v>28366</v>
      </c>
      <c r="C4828" t="s">
        <v>28367</v>
      </c>
      <c r="D4828" s="4">
        <v>45790.982905092591</v>
      </c>
      <c r="E4828" s="4">
        <v>45792.3125</v>
      </c>
      <c r="F4828" s="4">
        <v>45792.329861111109</v>
      </c>
      <c r="G4828" s="4"/>
      <c r="H4828" t="s">
        <v>3155</v>
      </c>
      <c r="I4828" t="s">
        <v>3175</v>
      </c>
      <c r="J4828">
        <v>0</v>
      </c>
      <c r="K4828" t="s">
        <v>3157</v>
      </c>
      <c r="L4828" t="s">
        <v>3593</v>
      </c>
      <c r="M4828" t="s">
        <v>549</v>
      </c>
      <c r="N4828" t="s">
        <v>550</v>
      </c>
      <c r="O4828" t="s">
        <v>551</v>
      </c>
      <c r="P4828" t="s">
        <v>242</v>
      </c>
      <c r="Q4828" t="s">
        <v>247</v>
      </c>
    </row>
    <row r="4829" spans="1:17">
      <c r="A4829" t="s">
        <v>28368</v>
      </c>
      <c r="B4829" t="s">
        <v>28369</v>
      </c>
      <c r="C4829" t="s">
        <v>28370</v>
      </c>
      <c r="D4829" s="4">
        <v>45790.979618055557</v>
      </c>
      <c r="E4829" s="4">
        <v>45791.416666666664</v>
      </c>
      <c r="F4829" s="4">
        <v>45791.454861111109</v>
      </c>
      <c r="G4829" s="4"/>
      <c r="H4829" t="s">
        <v>3155</v>
      </c>
      <c r="I4829" t="s">
        <v>3209</v>
      </c>
      <c r="J4829">
        <v>0</v>
      </c>
      <c r="K4829" t="s">
        <v>3157</v>
      </c>
      <c r="L4829" t="s">
        <v>3593</v>
      </c>
      <c r="M4829" t="s">
        <v>549</v>
      </c>
      <c r="N4829" t="s">
        <v>550</v>
      </c>
      <c r="O4829" t="s">
        <v>616</v>
      </c>
      <c r="P4829" t="s">
        <v>626</v>
      </c>
      <c r="Q4829" t="s">
        <v>3366</v>
      </c>
    </row>
    <row r="4830" spans="1:17">
      <c r="A4830" t="s">
        <v>28371</v>
      </c>
      <c r="B4830" t="s">
        <v>28372</v>
      </c>
      <c r="C4830" t="s">
        <v>28373</v>
      </c>
      <c r="D4830" s="4">
        <v>45790.977789351855</v>
      </c>
      <c r="E4830" s="4">
        <v>45800.458333333336</v>
      </c>
      <c r="F4830" s="4">
        <v>45800.475694444445</v>
      </c>
      <c r="G4830" s="4">
        <v>45800.460046296299</v>
      </c>
      <c r="H4830" t="s">
        <v>3155</v>
      </c>
      <c r="I4830" t="s">
        <v>3184</v>
      </c>
      <c r="J4830">
        <v>1002</v>
      </c>
      <c r="K4830" t="s">
        <v>3157</v>
      </c>
      <c r="L4830" t="s">
        <v>3564</v>
      </c>
      <c r="M4830" t="s">
        <v>549</v>
      </c>
      <c r="N4830" t="s">
        <v>550</v>
      </c>
      <c r="O4830" t="s">
        <v>616</v>
      </c>
      <c r="P4830" t="s">
        <v>314</v>
      </c>
      <c r="Q4830" t="s">
        <v>316</v>
      </c>
    </row>
    <row r="4831" spans="1:17">
      <c r="A4831" t="s">
        <v>28374</v>
      </c>
      <c r="B4831" t="s">
        <v>28375</v>
      </c>
      <c r="C4831" t="s">
        <v>28376</v>
      </c>
      <c r="D4831" s="4">
        <v>45790.948101851849</v>
      </c>
      <c r="E4831" s="4">
        <v>45791.791666666664</v>
      </c>
      <c r="F4831" s="4">
        <v>45791.809027777781</v>
      </c>
      <c r="G4831" s="4">
        <v>45791.790451388886</v>
      </c>
      <c r="H4831" t="s">
        <v>3155</v>
      </c>
      <c r="I4831" t="s">
        <v>3171</v>
      </c>
      <c r="J4831">
        <v>0</v>
      </c>
      <c r="K4831" t="s">
        <v>3157</v>
      </c>
      <c r="L4831" t="s">
        <v>3564</v>
      </c>
      <c r="M4831" t="s">
        <v>549</v>
      </c>
      <c r="N4831" t="s">
        <v>550</v>
      </c>
      <c r="O4831" t="s">
        <v>616</v>
      </c>
      <c r="P4831" t="s">
        <v>314</v>
      </c>
      <c r="Q4831" t="s">
        <v>320</v>
      </c>
    </row>
    <row r="4832" spans="1:17">
      <c r="A4832" t="s">
        <v>28377</v>
      </c>
      <c r="B4832" t="s">
        <v>28378</v>
      </c>
      <c r="C4832" t="s">
        <v>28379</v>
      </c>
      <c r="D4832" s="4">
        <v>45790.941307870373</v>
      </c>
      <c r="E4832" s="4">
        <v>45794.395833333336</v>
      </c>
      <c r="F4832" s="4">
        <v>45794.434027777781</v>
      </c>
      <c r="G4832" s="4">
        <v>45794.394317129627</v>
      </c>
      <c r="H4832" t="s">
        <v>3155</v>
      </c>
      <c r="I4832" t="s">
        <v>3673</v>
      </c>
      <c r="J4832">
        <v>0</v>
      </c>
      <c r="K4832" t="s">
        <v>3194</v>
      </c>
      <c r="L4832" t="s">
        <v>3564</v>
      </c>
      <c r="M4832" t="s">
        <v>549</v>
      </c>
      <c r="N4832" t="s">
        <v>559</v>
      </c>
      <c r="O4832" t="s">
        <v>504</v>
      </c>
      <c r="P4832" t="s">
        <v>325</v>
      </c>
      <c r="Q4832" t="s">
        <v>332</v>
      </c>
    </row>
    <row r="4833" spans="1:17">
      <c r="A4833" t="s">
        <v>27471</v>
      </c>
      <c r="B4833" t="s">
        <v>28380</v>
      </c>
      <c r="C4833" t="s">
        <v>28381</v>
      </c>
      <c r="D4833" s="4">
        <v>45790.933078703703</v>
      </c>
      <c r="E4833" s="4">
        <v>45795.583333333336</v>
      </c>
      <c r="F4833" s="4">
        <v>45795.621527777781</v>
      </c>
      <c r="G4833" s="4">
        <v>45795.583449074074</v>
      </c>
      <c r="H4833" t="s">
        <v>3155</v>
      </c>
      <c r="I4833" t="s">
        <v>3156</v>
      </c>
      <c r="J4833">
        <v>0</v>
      </c>
      <c r="K4833" t="s">
        <v>3194</v>
      </c>
      <c r="L4833" t="s">
        <v>3564</v>
      </c>
      <c r="M4833" t="s">
        <v>549</v>
      </c>
      <c r="N4833" t="s">
        <v>550</v>
      </c>
      <c r="O4833" t="s">
        <v>136</v>
      </c>
      <c r="P4833" t="s">
        <v>139</v>
      </c>
      <c r="Q4833" t="s">
        <v>277</v>
      </c>
    </row>
    <row r="4834" spans="1:17">
      <c r="A4834" t="s">
        <v>26455</v>
      </c>
      <c r="B4834" t="s">
        <v>26456</v>
      </c>
      <c r="C4834" t="s">
        <v>28382</v>
      </c>
      <c r="D4834" s="4">
        <v>45790.93240740741</v>
      </c>
      <c r="E4834" s="4">
        <v>45801.708333333336</v>
      </c>
      <c r="F4834" s="4">
        <v>45801.746527777781</v>
      </c>
      <c r="G4834" s="4"/>
      <c r="H4834" t="s">
        <v>3155</v>
      </c>
      <c r="I4834" t="s">
        <v>3240</v>
      </c>
      <c r="J4834">
        <v>0</v>
      </c>
      <c r="K4834" t="s">
        <v>3194</v>
      </c>
      <c r="L4834" t="s">
        <v>3245</v>
      </c>
      <c r="M4834" t="s">
        <v>549</v>
      </c>
      <c r="N4834" t="s">
        <v>550</v>
      </c>
      <c r="O4834" t="s">
        <v>551</v>
      </c>
      <c r="P4834" t="s">
        <v>141</v>
      </c>
      <c r="Q4834" t="s">
        <v>231</v>
      </c>
    </row>
    <row r="4835" spans="1:17">
      <c r="A4835" t="s">
        <v>28383</v>
      </c>
      <c r="B4835" t="s">
        <v>28384</v>
      </c>
      <c r="C4835" t="s">
        <v>28385</v>
      </c>
      <c r="D4835" s="4">
        <v>45790.927372685182</v>
      </c>
      <c r="E4835" s="4">
        <v>45794.666666666664</v>
      </c>
      <c r="F4835" s="4">
        <v>45794.684027777781</v>
      </c>
      <c r="G4835" s="4">
        <v>45794.667395833334</v>
      </c>
      <c r="H4835" t="s">
        <v>3155</v>
      </c>
      <c r="I4835" t="s">
        <v>3175</v>
      </c>
      <c r="J4835">
        <v>0</v>
      </c>
      <c r="K4835" t="s">
        <v>3157</v>
      </c>
      <c r="L4835" t="s">
        <v>3564</v>
      </c>
      <c r="M4835" t="s">
        <v>549</v>
      </c>
      <c r="N4835" t="s">
        <v>550</v>
      </c>
      <c r="O4835" t="s">
        <v>136</v>
      </c>
      <c r="P4835" t="s">
        <v>139</v>
      </c>
      <c r="Q4835" t="s">
        <v>273</v>
      </c>
    </row>
    <row r="4836" spans="1:17">
      <c r="A4836" t="s">
        <v>28386</v>
      </c>
      <c r="B4836" t="s">
        <v>28387</v>
      </c>
      <c r="C4836" t="s">
        <v>28388</v>
      </c>
      <c r="D4836" s="4">
        <v>45790.925439814811</v>
      </c>
      <c r="E4836" s="4">
        <v>45793.791666666664</v>
      </c>
      <c r="F4836" s="4">
        <v>45793.809027777781</v>
      </c>
      <c r="G4836" s="4">
        <v>45793.789814814816</v>
      </c>
      <c r="H4836" t="s">
        <v>3155</v>
      </c>
      <c r="I4836" t="s">
        <v>3171</v>
      </c>
      <c r="J4836">
        <v>1001</v>
      </c>
      <c r="K4836" t="s">
        <v>3157</v>
      </c>
      <c r="L4836" t="s">
        <v>3564</v>
      </c>
      <c r="M4836" t="s">
        <v>549</v>
      </c>
      <c r="N4836" t="s">
        <v>559</v>
      </c>
      <c r="O4836" t="s">
        <v>504</v>
      </c>
      <c r="P4836" t="s">
        <v>325</v>
      </c>
      <c r="Q4836" t="s">
        <v>327</v>
      </c>
    </row>
    <row r="4837" spans="1:17">
      <c r="A4837" t="s">
        <v>27178</v>
      </c>
      <c r="B4837" t="s">
        <v>27179</v>
      </c>
      <c r="C4837" t="s">
        <v>28389</v>
      </c>
      <c r="D4837" s="4">
        <v>45790.922164351854</v>
      </c>
      <c r="E4837" s="4">
        <v>45791.625</v>
      </c>
      <c r="F4837" s="4">
        <v>45791.663194444445</v>
      </c>
      <c r="G4837" s="4"/>
      <c r="H4837" t="s">
        <v>3155</v>
      </c>
      <c r="I4837" t="s">
        <v>3240</v>
      </c>
      <c r="J4837">
        <v>1002</v>
      </c>
      <c r="K4837" t="s">
        <v>3157</v>
      </c>
      <c r="L4837" t="s">
        <v>3593</v>
      </c>
      <c r="M4837" t="s">
        <v>549</v>
      </c>
      <c r="N4837" t="s">
        <v>550</v>
      </c>
      <c r="O4837" t="s">
        <v>551</v>
      </c>
      <c r="P4837" t="s">
        <v>141</v>
      </c>
      <c r="Q4837" t="s">
        <v>231</v>
      </c>
    </row>
    <row r="4838" spans="1:17">
      <c r="A4838" t="s">
        <v>28390</v>
      </c>
      <c r="B4838" t="s">
        <v>28391</v>
      </c>
      <c r="C4838" t="s">
        <v>28392</v>
      </c>
      <c r="D4838" s="4">
        <v>45790.920532407406</v>
      </c>
      <c r="E4838" s="4">
        <v>45791.916666666664</v>
      </c>
      <c r="F4838" s="4">
        <v>45791.954861111109</v>
      </c>
      <c r="G4838" s="4"/>
      <c r="H4838" t="s">
        <v>3155</v>
      </c>
      <c r="I4838" t="s">
        <v>3240</v>
      </c>
      <c r="J4838">
        <v>0</v>
      </c>
      <c r="K4838" t="s">
        <v>3163</v>
      </c>
      <c r="L4838" t="s">
        <v>3593</v>
      </c>
      <c r="M4838" t="s">
        <v>549</v>
      </c>
      <c r="N4838" t="s">
        <v>550</v>
      </c>
      <c r="O4838" t="s">
        <v>136</v>
      </c>
      <c r="P4838" t="s">
        <v>147</v>
      </c>
      <c r="Q4838" t="s">
        <v>258</v>
      </c>
    </row>
    <row r="4839" spans="1:17">
      <c r="A4839" t="s">
        <v>28282</v>
      </c>
      <c r="B4839" t="s">
        <v>28283</v>
      </c>
      <c r="C4839" t="s">
        <v>28393</v>
      </c>
      <c r="D4839" s="4">
        <v>45790.919062499997</v>
      </c>
      <c r="E4839" s="4">
        <v>45793.291666666664</v>
      </c>
      <c r="F4839" s="4">
        <v>45793.329861111109</v>
      </c>
      <c r="G4839" s="4"/>
      <c r="H4839" t="s">
        <v>3155</v>
      </c>
      <c r="I4839" t="s">
        <v>3240</v>
      </c>
      <c r="J4839">
        <v>0</v>
      </c>
      <c r="K4839" t="s">
        <v>3157</v>
      </c>
      <c r="L4839" t="s">
        <v>3245</v>
      </c>
      <c r="M4839" t="s">
        <v>549</v>
      </c>
      <c r="N4839" t="s">
        <v>550</v>
      </c>
      <c r="O4839" t="s">
        <v>551</v>
      </c>
      <c r="P4839" t="s">
        <v>149</v>
      </c>
      <c r="Q4839" t="s">
        <v>209</v>
      </c>
    </row>
    <row r="4840" spans="1:17">
      <c r="A4840" t="s">
        <v>28374</v>
      </c>
      <c r="B4840" t="s">
        <v>28375</v>
      </c>
      <c r="C4840" t="s">
        <v>28394</v>
      </c>
      <c r="D4840" s="4">
        <v>45790.917928240742</v>
      </c>
      <c r="E4840" s="4">
        <v>45791.791666666664</v>
      </c>
      <c r="F4840" s="4">
        <v>45791.809027777781</v>
      </c>
      <c r="G4840" s="4"/>
      <c r="H4840" t="s">
        <v>3155</v>
      </c>
      <c r="I4840" t="s">
        <v>3171</v>
      </c>
      <c r="J4840">
        <v>0</v>
      </c>
      <c r="K4840" t="s">
        <v>3157</v>
      </c>
      <c r="L4840" t="s">
        <v>3245</v>
      </c>
      <c r="M4840" t="s">
        <v>549</v>
      </c>
      <c r="N4840" t="s">
        <v>550</v>
      </c>
      <c r="O4840" t="s">
        <v>616</v>
      </c>
      <c r="P4840" t="s">
        <v>314</v>
      </c>
      <c r="Q4840" t="s">
        <v>320</v>
      </c>
    </row>
    <row r="4841" spans="1:17">
      <c r="A4841" t="s">
        <v>26605</v>
      </c>
      <c r="B4841" t="s">
        <v>26606</v>
      </c>
      <c r="C4841" t="s">
        <v>28395</v>
      </c>
      <c r="D4841" s="4">
        <v>45790.913148148145</v>
      </c>
      <c r="E4841" s="4">
        <v>45794.416666666664</v>
      </c>
      <c r="F4841" s="4">
        <v>45794.454861111109</v>
      </c>
      <c r="G4841" s="4"/>
      <c r="H4841" t="s">
        <v>3155</v>
      </c>
      <c r="I4841" t="s">
        <v>3673</v>
      </c>
      <c r="J4841">
        <v>0</v>
      </c>
      <c r="K4841" t="s">
        <v>3194</v>
      </c>
      <c r="L4841" t="s">
        <v>3245</v>
      </c>
      <c r="M4841" t="s">
        <v>549</v>
      </c>
      <c r="N4841" t="s">
        <v>559</v>
      </c>
      <c r="O4841" t="s">
        <v>504</v>
      </c>
      <c r="P4841" t="s">
        <v>325</v>
      </c>
      <c r="Q4841" t="s">
        <v>326</v>
      </c>
    </row>
    <row r="4842" spans="1:17">
      <c r="A4842" t="s">
        <v>28396</v>
      </c>
      <c r="B4842" t="s">
        <v>28397</v>
      </c>
      <c r="C4842" t="s">
        <v>28398</v>
      </c>
      <c r="D4842" s="4">
        <v>45790.908761574072</v>
      </c>
      <c r="E4842" s="4">
        <v>45791.958333333336</v>
      </c>
      <c r="F4842" s="4">
        <v>45791.975694444445</v>
      </c>
      <c r="G4842" s="4"/>
      <c r="H4842" t="s">
        <v>3155</v>
      </c>
      <c r="I4842" t="s">
        <v>3222</v>
      </c>
      <c r="J4842">
        <v>1</v>
      </c>
      <c r="K4842" t="s">
        <v>3223</v>
      </c>
      <c r="L4842" t="s">
        <v>3593</v>
      </c>
      <c r="M4842" t="s">
        <v>549</v>
      </c>
      <c r="N4842" t="s">
        <v>550</v>
      </c>
      <c r="O4842" t="s">
        <v>136</v>
      </c>
      <c r="P4842" t="s">
        <v>143</v>
      </c>
      <c r="Q4842" t="s">
        <v>306</v>
      </c>
    </row>
    <row r="4843" spans="1:17">
      <c r="A4843" t="s">
        <v>28399</v>
      </c>
      <c r="B4843" t="s">
        <v>28400</v>
      </c>
      <c r="C4843" t="s">
        <v>28401</v>
      </c>
      <c r="D4843" s="4">
        <v>45790.90587962963</v>
      </c>
      <c r="E4843" s="4">
        <v>45816.291666666664</v>
      </c>
      <c r="F4843" s="4">
        <v>45816.329861111109</v>
      </c>
      <c r="G4843" s="4"/>
      <c r="H4843" t="s">
        <v>3155</v>
      </c>
      <c r="I4843" t="s">
        <v>3240</v>
      </c>
      <c r="J4843">
        <v>0</v>
      </c>
      <c r="K4843" t="s">
        <v>3157</v>
      </c>
      <c r="L4843" t="s">
        <v>3158</v>
      </c>
      <c r="M4843" t="s">
        <v>549</v>
      </c>
      <c r="N4843" t="s">
        <v>550</v>
      </c>
      <c r="O4843" t="s">
        <v>551</v>
      </c>
      <c r="P4843" t="s">
        <v>242</v>
      </c>
      <c r="Q4843" t="s">
        <v>249</v>
      </c>
    </row>
    <row r="4844" spans="1:17">
      <c r="A4844" t="s">
        <v>26748</v>
      </c>
      <c r="B4844" t="s">
        <v>26749</v>
      </c>
      <c r="C4844" t="s">
        <v>28402</v>
      </c>
      <c r="D4844" s="4">
        <v>45790.904791666668</v>
      </c>
      <c r="E4844" s="4">
        <v>45794.416666666664</v>
      </c>
      <c r="F4844" s="4">
        <v>45794.454861111109</v>
      </c>
      <c r="G4844" s="4"/>
      <c r="H4844" t="s">
        <v>3155</v>
      </c>
      <c r="I4844" t="s">
        <v>3673</v>
      </c>
      <c r="J4844">
        <v>0</v>
      </c>
      <c r="K4844" t="s">
        <v>3157</v>
      </c>
      <c r="L4844" t="s">
        <v>3245</v>
      </c>
      <c r="M4844" t="s">
        <v>549</v>
      </c>
      <c r="N4844" t="s">
        <v>559</v>
      </c>
      <c r="O4844" t="s">
        <v>504</v>
      </c>
      <c r="P4844" t="s">
        <v>325</v>
      </c>
      <c r="Q4844" t="s">
        <v>326</v>
      </c>
    </row>
    <row r="4845" spans="1:17">
      <c r="A4845" t="s">
        <v>28383</v>
      </c>
      <c r="B4845" t="s">
        <v>28384</v>
      </c>
      <c r="C4845" t="s">
        <v>28403</v>
      </c>
      <c r="D4845" s="4">
        <v>45790.899768518517</v>
      </c>
      <c r="E4845" s="4">
        <v>45794.666666666664</v>
      </c>
      <c r="F4845" s="4">
        <v>45794.684027777781</v>
      </c>
      <c r="G4845" s="4"/>
      <c r="H4845" t="s">
        <v>3155</v>
      </c>
      <c r="I4845" t="s">
        <v>3175</v>
      </c>
      <c r="J4845">
        <v>0</v>
      </c>
      <c r="K4845" t="s">
        <v>3157</v>
      </c>
      <c r="L4845" t="s">
        <v>3245</v>
      </c>
      <c r="M4845" t="s">
        <v>549</v>
      </c>
      <c r="N4845" t="s">
        <v>550</v>
      </c>
      <c r="O4845" t="s">
        <v>136</v>
      </c>
      <c r="P4845" t="s">
        <v>139</v>
      </c>
      <c r="Q4845" t="s">
        <v>273</v>
      </c>
    </row>
    <row r="4846" spans="1:17">
      <c r="A4846" t="s">
        <v>28404</v>
      </c>
      <c r="B4846" t="s">
        <v>28405</v>
      </c>
      <c r="C4846" t="s">
        <v>28406</v>
      </c>
      <c r="D4846" s="4">
        <v>45790.897638888891</v>
      </c>
      <c r="E4846" s="4">
        <v>45794.583333333336</v>
      </c>
      <c r="F4846" s="4">
        <v>45794.600694444445</v>
      </c>
      <c r="G4846" s="4"/>
      <c r="H4846" t="s">
        <v>3155</v>
      </c>
      <c r="I4846" t="s">
        <v>3171</v>
      </c>
      <c r="J4846">
        <v>0</v>
      </c>
      <c r="K4846" t="s">
        <v>3157</v>
      </c>
      <c r="L4846" t="s">
        <v>3593</v>
      </c>
      <c r="M4846" t="s">
        <v>549</v>
      </c>
      <c r="N4846" t="s">
        <v>559</v>
      </c>
      <c r="O4846" t="s">
        <v>504</v>
      </c>
      <c r="P4846" t="s">
        <v>325</v>
      </c>
      <c r="Q4846" t="s">
        <v>335</v>
      </c>
    </row>
    <row r="4847" spans="1:17">
      <c r="A4847" t="s">
        <v>23758</v>
      </c>
      <c r="B4847" t="s">
        <v>23759</v>
      </c>
      <c r="C4847" t="s">
        <v>28407</v>
      </c>
      <c r="D4847" s="4">
        <v>45790.897152777776</v>
      </c>
      <c r="E4847" s="4">
        <v>45794.625</v>
      </c>
      <c r="F4847" s="4">
        <v>45794.642361111109</v>
      </c>
      <c r="G4847" s="4"/>
      <c r="H4847" t="s">
        <v>3155</v>
      </c>
      <c r="I4847" t="s">
        <v>3171</v>
      </c>
      <c r="J4847">
        <v>1001</v>
      </c>
      <c r="K4847" t="s">
        <v>3157</v>
      </c>
      <c r="L4847" t="s">
        <v>3593</v>
      </c>
      <c r="M4847" t="s">
        <v>549</v>
      </c>
      <c r="N4847" t="s">
        <v>559</v>
      </c>
      <c r="O4847" t="s">
        <v>504</v>
      </c>
      <c r="P4847" t="s">
        <v>325</v>
      </c>
      <c r="Q4847" t="s">
        <v>327</v>
      </c>
    </row>
    <row r="4848" spans="1:17">
      <c r="A4848" t="s">
        <v>27360</v>
      </c>
      <c r="B4848" t="s">
        <v>27361</v>
      </c>
      <c r="C4848" t="s">
        <v>28408</v>
      </c>
      <c r="D4848" s="4">
        <v>45790.896481481483</v>
      </c>
      <c r="E4848" s="4">
        <v>45793.75</v>
      </c>
      <c r="F4848" s="4">
        <v>45793.767361111109</v>
      </c>
      <c r="G4848" s="4"/>
      <c r="H4848" t="s">
        <v>3155</v>
      </c>
      <c r="I4848" t="s">
        <v>3171</v>
      </c>
      <c r="J4848">
        <v>1002</v>
      </c>
      <c r="K4848" t="s">
        <v>3157</v>
      </c>
      <c r="L4848" t="s">
        <v>3245</v>
      </c>
      <c r="M4848" t="s">
        <v>549</v>
      </c>
      <c r="N4848" t="s">
        <v>550</v>
      </c>
      <c r="O4848" t="s">
        <v>136</v>
      </c>
      <c r="P4848" t="s">
        <v>292</v>
      </c>
      <c r="Q4848" t="s">
        <v>296</v>
      </c>
    </row>
    <row r="4849" spans="1:17">
      <c r="A4849" t="s">
        <v>28409</v>
      </c>
      <c r="B4849" t="s">
        <v>28410</v>
      </c>
      <c r="C4849" t="s">
        <v>28411</v>
      </c>
      <c r="D4849" s="4">
        <v>45790.896469907406</v>
      </c>
      <c r="E4849" s="4">
        <v>45795.458333333336</v>
      </c>
      <c r="F4849" s="4">
        <v>45795.496527777781</v>
      </c>
      <c r="G4849" s="4">
        <v>45795.458298611113</v>
      </c>
      <c r="H4849" t="s">
        <v>3155</v>
      </c>
      <c r="I4849" t="s">
        <v>3673</v>
      </c>
      <c r="J4849">
        <v>0</v>
      </c>
      <c r="K4849" t="s">
        <v>3157</v>
      </c>
      <c r="L4849" t="s">
        <v>3564</v>
      </c>
      <c r="M4849" t="s">
        <v>549</v>
      </c>
      <c r="N4849" t="s">
        <v>559</v>
      </c>
      <c r="O4849" t="s">
        <v>504</v>
      </c>
      <c r="P4849" t="s">
        <v>325</v>
      </c>
      <c r="Q4849" t="s">
        <v>331</v>
      </c>
    </row>
    <row r="4850" spans="1:17">
      <c r="A4850" t="s">
        <v>28412</v>
      </c>
      <c r="B4850" t="s">
        <v>28413</v>
      </c>
      <c r="C4850" t="s">
        <v>28414</v>
      </c>
      <c r="D4850" s="4">
        <v>45790.893935185188</v>
      </c>
      <c r="E4850" s="4">
        <v>45799.625</v>
      </c>
      <c r="F4850" s="4">
        <v>45799.642361111109</v>
      </c>
      <c r="G4850" s="4"/>
      <c r="H4850" t="s">
        <v>3155</v>
      </c>
      <c r="I4850" t="s">
        <v>3171</v>
      </c>
      <c r="J4850">
        <v>1001</v>
      </c>
      <c r="K4850" t="s">
        <v>3157</v>
      </c>
      <c r="L4850" t="s">
        <v>3593</v>
      </c>
      <c r="M4850" t="s">
        <v>549</v>
      </c>
      <c r="N4850" t="s">
        <v>559</v>
      </c>
      <c r="O4850" t="s">
        <v>504</v>
      </c>
      <c r="P4850" t="s">
        <v>325</v>
      </c>
      <c r="Q4850" t="s">
        <v>339</v>
      </c>
    </row>
    <row r="4851" spans="1:17">
      <c r="A4851" t="s">
        <v>28399</v>
      </c>
      <c r="B4851" t="s">
        <v>28400</v>
      </c>
      <c r="C4851" t="s">
        <v>28415</v>
      </c>
      <c r="D4851" s="4">
        <v>45790.892013888886</v>
      </c>
      <c r="E4851" s="4">
        <v>45800.291666666664</v>
      </c>
      <c r="F4851" s="4">
        <v>45800.329861111109</v>
      </c>
      <c r="G4851" s="4"/>
      <c r="H4851" t="s">
        <v>3155</v>
      </c>
      <c r="I4851" t="s">
        <v>3240</v>
      </c>
      <c r="J4851">
        <v>0</v>
      </c>
      <c r="K4851" t="s">
        <v>3157</v>
      </c>
      <c r="L4851" t="s">
        <v>3245</v>
      </c>
      <c r="M4851" t="s">
        <v>549</v>
      </c>
      <c r="N4851" t="s">
        <v>550</v>
      </c>
      <c r="O4851" t="s">
        <v>551</v>
      </c>
      <c r="P4851" t="s">
        <v>242</v>
      </c>
      <c r="Q4851" t="s">
        <v>249</v>
      </c>
    </row>
    <row r="4852" spans="1:17">
      <c r="A4852" t="s">
        <v>28416</v>
      </c>
      <c r="B4852" t="s">
        <v>28417</v>
      </c>
      <c r="C4852" t="s">
        <v>28418</v>
      </c>
      <c r="D4852" s="4">
        <v>45790.889236111114</v>
      </c>
      <c r="E4852" s="4">
        <v>45792.958333333336</v>
      </c>
      <c r="F4852" s="4">
        <v>45792.996527777781</v>
      </c>
      <c r="G4852" s="4"/>
      <c r="H4852" t="s">
        <v>3155</v>
      </c>
      <c r="I4852" t="s">
        <v>3156</v>
      </c>
      <c r="J4852">
        <v>0</v>
      </c>
      <c r="K4852" t="s">
        <v>3194</v>
      </c>
      <c r="L4852" t="s">
        <v>3245</v>
      </c>
      <c r="M4852" t="s">
        <v>549</v>
      </c>
      <c r="N4852" t="s">
        <v>550</v>
      </c>
      <c r="O4852" t="s">
        <v>551</v>
      </c>
      <c r="P4852" t="s">
        <v>141</v>
      </c>
      <c r="Q4852" t="s">
        <v>238</v>
      </c>
    </row>
    <row r="4853" spans="1:17">
      <c r="A4853" t="s">
        <v>28419</v>
      </c>
      <c r="B4853" t="s">
        <v>28420</v>
      </c>
      <c r="C4853" t="s">
        <v>28421</v>
      </c>
      <c r="D4853" s="4">
        <v>45790.888368055559</v>
      </c>
      <c r="E4853" s="4">
        <v>45797.3125</v>
      </c>
      <c r="F4853" s="4">
        <v>45797.329861111109</v>
      </c>
      <c r="G4853" s="4"/>
      <c r="H4853" t="s">
        <v>3155</v>
      </c>
      <c r="I4853" t="s">
        <v>3184</v>
      </c>
      <c r="J4853">
        <v>0</v>
      </c>
      <c r="K4853" t="s">
        <v>3157</v>
      </c>
      <c r="L4853" t="s">
        <v>3245</v>
      </c>
      <c r="M4853" t="s">
        <v>549</v>
      </c>
      <c r="N4853" t="s">
        <v>550</v>
      </c>
      <c r="O4853" t="s">
        <v>616</v>
      </c>
      <c r="P4853" t="s">
        <v>314</v>
      </c>
      <c r="Q4853" t="s">
        <v>323</v>
      </c>
    </row>
    <row r="4854" spans="1:17">
      <c r="A4854" t="s">
        <v>28422</v>
      </c>
      <c r="B4854" t="s">
        <v>28423</v>
      </c>
      <c r="C4854" t="s">
        <v>28424</v>
      </c>
      <c r="D4854" s="4">
        <v>45790.88795138889</v>
      </c>
      <c r="E4854" s="4">
        <v>45794.416666666664</v>
      </c>
      <c r="F4854" s="4">
        <v>45794.434027777781</v>
      </c>
      <c r="G4854" s="4">
        <v>45794.415439814817</v>
      </c>
      <c r="H4854" t="s">
        <v>3155</v>
      </c>
      <c r="I4854" t="s">
        <v>3162</v>
      </c>
      <c r="J4854">
        <v>0</v>
      </c>
      <c r="K4854" t="s">
        <v>3227</v>
      </c>
      <c r="L4854" t="s">
        <v>3564</v>
      </c>
      <c r="M4854" t="s">
        <v>549</v>
      </c>
      <c r="N4854" t="s">
        <v>550</v>
      </c>
      <c r="O4854" t="s">
        <v>1923</v>
      </c>
      <c r="P4854" t="s">
        <v>1924</v>
      </c>
      <c r="Q4854" t="s">
        <v>3164</v>
      </c>
    </row>
    <row r="4855" spans="1:17">
      <c r="A4855" t="s">
        <v>11452</v>
      </c>
      <c r="B4855" t="s">
        <v>11453</v>
      </c>
      <c r="C4855" t="s">
        <v>28425</v>
      </c>
      <c r="D4855" s="4">
        <v>45790.886828703704</v>
      </c>
      <c r="E4855" s="4">
        <v>45791.708333333336</v>
      </c>
      <c r="F4855" s="4">
        <v>45791.746527777781</v>
      </c>
      <c r="G4855" s="4">
        <v>45791.708761574075</v>
      </c>
      <c r="H4855" t="s">
        <v>3155</v>
      </c>
      <c r="I4855" t="s">
        <v>3156</v>
      </c>
      <c r="J4855">
        <v>0</v>
      </c>
      <c r="K4855" t="s">
        <v>3157</v>
      </c>
      <c r="L4855" t="s">
        <v>3564</v>
      </c>
      <c r="M4855" t="s">
        <v>549</v>
      </c>
      <c r="N4855" t="s">
        <v>550</v>
      </c>
      <c r="O4855" t="s">
        <v>551</v>
      </c>
      <c r="P4855" t="s">
        <v>141</v>
      </c>
      <c r="Q4855" t="s">
        <v>238</v>
      </c>
    </row>
    <row r="4856" spans="1:17">
      <c r="A4856" t="s">
        <v>10265</v>
      </c>
      <c r="B4856" t="s">
        <v>10266</v>
      </c>
      <c r="C4856" t="s">
        <v>28426</v>
      </c>
      <c r="D4856" s="4">
        <v>45790.88653935185</v>
      </c>
      <c r="E4856" s="4">
        <v>45793.791666666664</v>
      </c>
      <c r="F4856" s="4">
        <v>45793.829861111109</v>
      </c>
      <c r="G4856" s="4"/>
      <c r="H4856" t="s">
        <v>3155</v>
      </c>
      <c r="I4856" t="s">
        <v>3156</v>
      </c>
      <c r="J4856">
        <v>0</v>
      </c>
      <c r="K4856" t="s">
        <v>3194</v>
      </c>
      <c r="L4856" t="s">
        <v>3245</v>
      </c>
      <c r="M4856" t="s">
        <v>549</v>
      </c>
      <c r="N4856" t="s">
        <v>550</v>
      </c>
      <c r="O4856" t="s">
        <v>551</v>
      </c>
      <c r="P4856" t="s">
        <v>141</v>
      </c>
      <c r="Q4856" t="s">
        <v>233</v>
      </c>
    </row>
    <row r="4857" spans="1:17">
      <c r="A4857" t="s">
        <v>27487</v>
      </c>
      <c r="B4857" t="s">
        <v>27488</v>
      </c>
      <c r="C4857" t="s">
        <v>28427</v>
      </c>
      <c r="D4857" s="4">
        <v>45790.885648148149</v>
      </c>
      <c r="E4857" s="4">
        <v>45799.791666666664</v>
      </c>
      <c r="F4857" s="4">
        <v>45799.809027777781</v>
      </c>
      <c r="G4857" s="4"/>
      <c r="H4857" t="s">
        <v>3155</v>
      </c>
      <c r="I4857" t="s">
        <v>3171</v>
      </c>
      <c r="J4857">
        <v>0</v>
      </c>
      <c r="K4857" t="s">
        <v>3157</v>
      </c>
      <c r="L4857" t="s">
        <v>3245</v>
      </c>
      <c r="M4857" t="s">
        <v>549</v>
      </c>
      <c r="N4857" t="s">
        <v>550</v>
      </c>
      <c r="O4857" t="s">
        <v>136</v>
      </c>
      <c r="P4857" t="s">
        <v>143</v>
      </c>
      <c r="Q4857" t="s">
        <v>301</v>
      </c>
    </row>
    <row r="4858" spans="1:17">
      <c r="A4858" t="s">
        <v>28428</v>
      </c>
      <c r="B4858" t="s">
        <v>28429</v>
      </c>
      <c r="C4858" t="s">
        <v>28430</v>
      </c>
      <c r="D4858" s="4">
        <v>45790.881030092591</v>
      </c>
      <c r="E4858" s="4">
        <v>45792.666666666664</v>
      </c>
      <c r="F4858" s="4">
        <v>45792.684027777781</v>
      </c>
      <c r="G4858" s="4">
        <v>45792.668182870373</v>
      </c>
      <c r="H4858" t="s">
        <v>3155</v>
      </c>
      <c r="I4858" t="s">
        <v>3402</v>
      </c>
      <c r="J4858">
        <v>0</v>
      </c>
      <c r="K4858" t="s">
        <v>3403</v>
      </c>
      <c r="L4858" t="s">
        <v>3564</v>
      </c>
      <c r="M4858" t="s">
        <v>549</v>
      </c>
      <c r="N4858" t="s">
        <v>550</v>
      </c>
      <c r="O4858" t="s">
        <v>136</v>
      </c>
      <c r="P4858" t="s">
        <v>264</v>
      </c>
      <c r="Q4858" t="s">
        <v>265</v>
      </c>
    </row>
    <row r="4859" spans="1:17">
      <c r="A4859" t="s">
        <v>28431</v>
      </c>
      <c r="B4859" t="s">
        <v>28432</v>
      </c>
      <c r="C4859" t="s">
        <v>28433</v>
      </c>
      <c r="D4859" s="4">
        <v>45790.881030092591</v>
      </c>
      <c r="E4859" s="4">
        <v>45792.958333333336</v>
      </c>
      <c r="F4859" s="4">
        <v>45792.996527777781</v>
      </c>
      <c r="G4859" s="4">
        <v>45792.95616898148</v>
      </c>
      <c r="H4859" t="s">
        <v>3155</v>
      </c>
      <c r="I4859" t="s">
        <v>3240</v>
      </c>
      <c r="J4859">
        <v>0</v>
      </c>
      <c r="K4859" t="s">
        <v>3157</v>
      </c>
      <c r="L4859" t="s">
        <v>3564</v>
      </c>
      <c r="M4859" t="s">
        <v>549</v>
      </c>
      <c r="N4859" t="s">
        <v>550</v>
      </c>
      <c r="O4859" t="s">
        <v>136</v>
      </c>
      <c r="P4859" t="s">
        <v>143</v>
      </c>
      <c r="Q4859" t="s">
        <v>303</v>
      </c>
    </row>
    <row r="4860" spans="1:17">
      <c r="A4860" t="s">
        <v>28434</v>
      </c>
      <c r="B4860" t="s">
        <v>28435</v>
      </c>
      <c r="C4860" t="s">
        <v>28436</v>
      </c>
      <c r="D4860" s="4">
        <v>45790.877662037034</v>
      </c>
      <c r="E4860" s="4">
        <v>45793.708333333336</v>
      </c>
      <c r="F4860" s="4">
        <v>45793.725694444445</v>
      </c>
      <c r="G4860" s="4">
        <v>45793.707962962966</v>
      </c>
      <c r="H4860" t="s">
        <v>3155</v>
      </c>
      <c r="I4860" t="s">
        <v>3162</v>
      </c>
      <c r="J4860">
        <v>0</v>
      </c>
      <c r="K4860" t="s">
        <v>3295</v>
      </c>
      <c r="L4860" t="s">
        <v>3564</v>
      </c>
      <c r="M4860" t="s">
        <v>549</v>
      </c>
      <c r="N4860" t="s">
        <v>550</v>
      </c>
      <c r="O4860" t="s">
        <v>1923</v>
      </c>
      <c r="P4860" t="s">
        <v>1924</v>
      </c>
      <c r="Q4860" t="s">
        <v>3359</v>
      </c>
    </row>
    <row r="4861" spans="1:17">
      <c r="A4861" t="s">
        <v>22526</v>
      </c>
      <c r="B4861" t="s">
        <v>22527</v>
      </c>
      <c r="C4861" t="s">
        <v>28437</v>
      </c>
      <c r="D4861" s="4">
        <v>45790.876296296294</v>
      </c>
      <c r="E4861" s="4">
        <v>45800.916666666664</v>
      </c>
      <c r="F4861" s="4">
        <v>45800.954861111109</v>
      </c>
      <c r="G4861" s="4"/>
      <c r="H4861" t="s">
        <v>3155</v>
      </c>
      <c r="I4861" t="s">
        <v>3156</v>
      </c>
      <c r="J4861">
        <v>0</v>
      </c>
      <c r="K4861" t="s">
        <v>3157</v>
      </c>
      <c r="L4861" t="s">
        <v>3245</v>
      </c>
      <c r="M4861" t="s">
        <v>549</v>
      </c>
      <c r="N4861" t="s">
        <v>550</v>
      </c>
      <c r="O4861" t="s">
        <v>136</v>
      </c>
      <c r="P4861" t="s">
        <v>143</v>
      </c>
      <c r="Q4861" t="s">
        <v>298</v>
      </c>
    </row>
    <row r="4862" spans="1:17">
      <c r="A4862" t="s">
        <v>28396</v>
      </c>
      <c r="B4862" t="s">
        <v>28397</v>
      </c>
      <c r="C4862" t="s">
        <v>28438</v>
      </c>
      <c r="D4862" s="4">
        <v>45790.876134259262</v>
      </c>
      <c r="E4862" s="4">
        <v>45791.979166666664</v>
      </c>
      <c r="F4862" s="4">
        <v>45791.996527777781</v>
      </c>
      <c r="G4862" s="4"/>
      <c r="H4862" t="s">
        <v>3155</v>
      </c>
      <c r="I4862" t="s">
        <v>3222</v>
      </c>
      <c r="J4862">
        <v>1</v>
      </c>
      <c r="K4862" t="s">
        <v>3223</v>
      </c>
      <c r="L4862" t="s">
        <v>3245</v>
      </c>
      <c r="M4862" t="s">
        <v>549</v>
      </c>
      <c r="N4862" t="s">
        <v>550</v>
      </c>
      <c r="O4862" t="s">
        <v>136</v>
      </c>
      <c r="P4862" t="s">
        <v>143</v>
      </c>
      <c r="Q4862" t="s">
        <v>306</v>
      </c>
    </row>
    <row r="4863" spans="1:17">
      <c r="A4863" t="s">
        <v>28439</v>
      </c>
      <c r="B4863" t="s">
        <v>28440</v>
      </c>
      <c r="C4863" t="s">
        <v>28441</v>
      </c>
      <c r="D4863" s="4">
        <v>45790.873553240737</v>
      </c>
      <c r="E4863" s="4">
        <v>45791.916666666664</v>
      </c>
      <c r="F4863" s="4">
        <v>45791.954861111109</v>
      </c>
      <c r="G4863" s="4">
        <v>45791.913935185185</v>
      </c>
      <c r="H4863" t="s">
        <v>3155</v>
      </c>
      <c r="I4863" t="s">
        <v>3156</v>
      </c>
      <c r="J4863">
        <v>0</v>
      </c>
      <c r="K4863" t="s">
        <v>3194</v>
      </c>
      <c r="L4863" t="s">
        <v>3564</v>
      </c>
      <c r="M4863" t="s">
        <v>549</v>
      </c>
      <c r="N4863" t="s">
        <v>550</v>
      </c>
      <c r="O4863" t="s">
        <v>136</v>
      </c>
      <c r="P4863" t="s">
        <v>139</v>
      </c>
      <c r="Q4863" t="s">
        <v>281</v>
      </c>
    </row>
    <row r="4864" spans="1:17">
      <c r="A4864" t="s">
        <v>28442</v>
      </c>
      <c r="B4864" t="s">
        <v>28443</v>
      </c>
      <c r="C4864" t="s">
        <v>28444</v>
      </c>
      <c r="D4864" s="4">
        <v>45790.871249999997</v>
      </c>
      <c r="E4864" s="4">
        <v>45792.625</v>
      </c>
      <c r="F4864" s="4">
        <v>45792.642361111109</v>
      </c>
      <c r="G4864" s="4">
        <v>45792.622256944444</v>
      </c>
      <c r="H4864" t="s">
        <v>3155</v>
      </c>
      <c r="I4864" t="s">
        <v>3175</v>
      </c>
      <c r="J4864">
        <v>1001</v>
      </c>
      <c r="K4864" t="s">
        <v>3194</v>
      </c>
      <c r="L4864" t="s">
        <v>3564</v>
      </c>
      <c r="M4864" t="s">
        <v>549</v>
      </c>
      <c r="N4864" t="s">
        <v>550</v>
      </c>
      <c r="O4864" t="s">
        <v>136</v>
      </c>
      <c r="P4864" t="s">
        <v>143</v>
      </c>
      <c r="Q4864" t="s">
        <v>717</v>
      </c>
    </row>
    <row r="4865" spans="1:17">
      <c r="A4865" t="s">
        <v>12046</v>
      </c>
      <c r="B4865" t="s">
        <v>12047</v>
      </c>
      <c r="C4865" t="s">
        <v>28445</v>
      </c>
      <c r="D4865" s="4">
        <v>45790.870439814818</v>
      </c>
      <c r="E4865" s="4">
        <v>45792.625</v>
      </c>
      <c r="F4865" s="4">
        <v>45792.642361111109</v>
      </c>
      <c r="G4865" s="4">
        <v>45792.626122685186</v>
      </c>
      <c r="H4865" t="s">
        <v>3155</v>
      </c>
      <c r="I4865" t="s">
        <v>3175</v>
      </c>
      <c r="J4865">
        <v>0</v>
      </c>
      <c r="K4865" t="s">
        <v>3194</v>
      </c>
      <c r="L4865" t="s">
        <v>3564</v>
      </c>
      <c r="M4865" t="s">
        <v>549</v>
      </c>
      <c r="N4865" t="s">
        <v>559</v>
      </c>
      <c r="O4865" t="s">
        <v>469</v>
      </c>
      <c r="P4865" t="s">
        <v>180</v>
      </c>
      <c r="Q4865" t="s">
        <v>183</v>
      </c>
    </row>
    <row r="4866" spans="1:17">
      <c r="A4866" t="s">
        <v>28446</v>
      </c>
      <c r="B4866" t="s">
        <v>28447</v>
      </c>
      <c r="C4866" t="s">
        <v>28448</v>
      </c>
      <c r="D4866" s="4">
        <v>45790.86986111111</v>
      </c>
      <c r="E4866" s="4">
        <v>45791.833333333336</v>
      </c>
      <c r="F4866" s="4">
        <v>45791.850694444445</v>
      </c>
      <c r="G4866" s="4">
        <v>45791.833749999998</v>
      </c>
      <c r="H4866" t="s">
        <v>3155</v>
      </c>
      <c r="I4866" t="s">
        <v>3175</v>
      </c>
      <c r="J4866">
        <v>0</v>
      </c>
      <c r="K4866" t="s">
        <v>3157</v>
      </c>
      <c r="L4866" t="s">
        <v>3564</v>
      </c>
      <c r="M4866" t="s">
        <v>549</v>
      </c>
      <c r="N4866" t="s">
        <v>550</v>
      </c>
      <c r="O4866" t="s">
        <v>136</v>
      </c>
      <c r="P4866" t="s">
        <v>143</v>
      </c>
      <c r="Q4866" t="s">
        <v>301</v>
      </c>
    </row>
    <row r="4867" spans="1:17">
      <c r="A4867" t="s">
        <v>28449</v>
      </c>
      <c r="B4867" t="s">
        <v>28450</v>
      </c>
      <c r="C4867" t="s">
        <v>28451</v>
      </c>
      <c r="D4867" s="4">
        <v>45790.869791666664</v>
      </c>
      <c r="E4867" s="4">
        <v>45792.291666666664</v>
      </c>
      <c r="F4867" s="4">
        <v>45792.309027777781</v>
      </c>
      <c r="G4867" s="4">
        <v>45792.290914351855</v>
      </c>
      <c r="H4867" t="s">
        <v>3155</v>
      </c>
      <c r="I4867" t="s">
        <v>3171</v>
      </c>
      <c r="J4867">
        <v>0</v>
      </c>
      <c r="K4867" t="s">
        <v>3157</v>
      </c>
      <c r="L4867" t="s">
        <v>3564</v>
      </c>
      <c r="M4867" t="s">
        <v>549</v>
      </c>
      <c r="N4867" t="s">
        <v>559</v>
      </c>
      <c r="O4867" t="s">
        <v>469</v>
      </c>
      <c r="P4867" t="s">
        <v>180</v>
      </c>
      <c r="Q4867" t="s">
        <v>184</v>
      </c>
    </row>
    <row r="4868" spans="1:17">
      <c r="A4868" t="s">
        <v>22526</v>
      </c>
      <c r="B4868" t="s">
        <v>22527</v>
      </c>
      <c r="C4868" t="s">
        <v>28452</v>
      </c>
      <c r="D4868" s="4">
        <v>45790.868634259263</v>
      </c>
      <c r="E4868" s="4">
        <v>45800.916666666664</v>
      </c>
      <c r="F4868" s="4">
        <v>45800.954861111109</v>
      </c>
      <c r="G4868" s="4"/>
      <c r="H4868" t="s">
        <v>3155</v>
      </c>
      <c r="I4868" t="s">
        <v>3156</v>
      </c>
      <c r="J4868">
        <v>0</v>
      </c>
      <c r="K4868" t="s">
        <v>3157</v>
      </c>
      <c r="L4868" t="s">
        <v>3245</v>
      </c>
      <c r="M4868" t="s">
        <v>549</v>
      </c>
      <c r="N4868" t="s">
        <v>550</v>
      </c>
      <c r="O4868" t="s">
        <v>136</v>
      </c>
      <c r="P4868" t="s">
        <v>143</v>
      </c>
      <c r="Q4868" t="s">
        <v>298</v>
      </c>
    </row>
    <row r="4869" spans="1:17">
      <c r="A4869" t="s">
        <v>28453</v>
      </c>
      <c r="B4869" t="s">
        <v>28454</v>
      </c>
      <c r="C4869" t="s">
        <v>28455</v>
      </c>
      <c r="D4869" s="4">
        <v>45790.868506944447</v>
      </c>
      <c r="E4869" s="4">
        <v>45792.75</v>
      </c>
      <c r="F4869" s="4">
        <v>45792.767361111109</v>
      </c>
      <c r="G4869" s="4">
        <v>45792.752025462964</v>
      </c>
      <c r="H4869" t="s">
        <v>3155</v>
      </c>
      <c r="I4869" t="s">
        <v>3171</v>
      </c>
      <c r="J4869">
        <v>0</v>
      </c>
      <c r="K4869" t="s">
        <v>3157</v>
      </c>
      <c r="L4869" t="s">
        <v>3564</v>
      </c>
      <c r="M4869" t="s">
        <v>549</v>
      </c>
      <c r="N4869" t="s">
        <v>550</v>
      </c>
      <c r="O4869" t="s">
        <v>136</v>
      </c>
      <c r="P4869" t="s">
        <v>264</v>
      </c>
      <c r="Q4869" t="s">
        <v>268</v>
      </c>
    </row>
    <row r="4870" spans="1:17">
      <c r="A4870" t="s">
        <v>3388</v>
      </c>
      <c r="B4870" t="s">
        <v>3389</v>
      </c>
      <c r="C4870" t="s">
        <v>28456</v>
      </c>
      <c r="D4870" s="4">
        <v>45790.86755787037</v>
      </c>
      <c r="E4870" s="4">
        <v>45791.395833333336</v>
      </c>
      <c r="F4870" s="4">
        <v>45791.413194444445</v>
      </c>
      <c r="G4870" s="4">
        <v>45791.396956018521</v>
      </c>
      <c r="H4870" t="s">
        <v>3155</v>
      </c>
      <c r="I4870" t="s">
        <v>3222</v>
      </c>
      <c r="J4870">
        <v>1</v>
      </c>
      <c r="K4870" t="s">
        <v>3223</v>
      </c>
      <c r="L4870" t="s">
        <v>3564</v>
      </c>
      <c r="M4870" t="s">
        <v>549</v>
      </c>
      <c r="N4870" t="s">
        <v>550</v>
      </c>
      <c r="O4870" t="s">
        <v>551</v>
      </c>
      <c r="P4870" t="s">
        <v>145</v>
      </c>
      <c r="Q4870" t="s">
        <v>215</v>
      </c>
    </row>
    <row r="4871" spans="1:17">
      <c r="A4871" t="s">
        <v>28457</v>
      </c>
      <c r="B4871" t="s">
        <v>28458</v>
      </c>
      <c r="C4871" t="s">
        <v>28459</v>
      </c>
      <c r="D4871" s="4">
        <v>45790.859722222223</v>
      </c>
      <c r="E4871" s="4">
        <v>45794.541666666664</v>
      </c>
      <c r="F4871" s="4">
        <v>45794.579861111109</v>
      </c>
      <c r="G4871" s="4">
        <v>45794.539722222224</v>
      </c>
      <c r="H4871" t="s">
        <v>3155</v>
      </c>
      <c r="I4871" t="s">
        <v>3156</v>
      </c>
      <c r="J4871">
        <v>0</v>
      </c>
      <c r="K4871" t="s">
        <v>3194</v>
      </c>
      <c r="L4871" t="s">
        <v>3564</v>
      </c>
      <c r="M4871" t="s">
        <v>549</v>
      </c>
      <c r="N4871" t="s">
        <v>550</v>
      </c>
      <c r="O4871" t="s">
        <v>136</v>
      </c>
      <c r="P4871" t="s">
        <v>139</v>
      </c>
      <c r="Q4871" t="s">
        <v>272</v>
      </c>
    </row>
    <row r="4872" spans="1:17">
      <c r="A4872" t="s">
        <v>28460</v>
      </c>
      <c r="B4872" t="s">
        <v>28461</v>
      </c>
      <c r="C4872" t="s">
        <v>28462</v>
      </c>
      <c r="D4872" s="4">
        <v>45790.855787037035</v>
      </c>
      <c r="E4872" s="4">
        <v>45793.291666666664</v>
      </c>
      <c r="F4872" s="4">
        <v>45793.329861111109</v>
      </c>
      <c r="G4872" s="4">
        <v>45793.292013888888</v>
      </c>
      <c r="H4872" t="s">
        <v>3155</v>
      </c>
      <c r="I4872" t="s">
        <v>3240</v>
      </c>
      <c r="J4872">
        <v>1001</v>
      </c>
      <c r="K4872" t="s">
        <v>3194</v>
      </c>
      <c r="L4872" t="s">
        <v>3564</v>
      </c>
      <c r="M4872" t="s">
        <v>549</v>
      </c>
      <c r="N4872" t="s">
        <v>550</v>
      </c>
      <c r="O4872" t="s">
        <v>136</v>
      </c>
      <c r="P4872" t="s">
        <v>147</v>
      </c>
      <c r="Q4872" t="s">
        <v>21124</v>
      </c>
    </row>
    <row r="4873" spans="1:17">
      <c r="A4873" t="s">
        <v>24551</v>
      </c>
      <c r="B4873" t="s">
        <v>24552</v>
      </c>
      <c r="C4873" t="s">
        <v>28463</v>
      </c>
      <c r="D4873" s="4">
        <v>45790.851284722223</v>
      </c>
      <c r="E4873" s="4">
        <v>45792.666666666664</v>
      </c>
      <c r="F4873" s="4">
        <v>45792.684027777781</v>
      </c>
      <c r="G4873" s="4"/>
      <c r="H4873" t="s">
        <v>3155</v>
      </c>
      <c r="I4873" t="s">
        <v>3175</v>
      </c>
      <c r="J4873">
        <v>0</v>
      </c>
      <c r="K4873" t="s">
        <v>3157</v>
      </c>
      <c r="L4873" t="s">
        <v>3593</v>
      </c>
      <c r="M4873" t="s">
        <v>549</v>
      </c>
      <c r="N4873" t="s">
        <v>550</v>
      </c>
      <c r="O4873" t="s">
        <v>136</v>
      </c>
      <c r="P4873" t="s">
        <v>147</v>
      </c>
      <c r="Q4873" t="s">
        <v>21124</v>
      </c>
    </row>
    <row r="4874" spans="1:17">
      <c r="A4874" t="s">
        <v>12382</v>
      </c>
      <c r="B4874" t="s">
        <v>12383</v>
      </c>
      <c r="C4874" t="s">
        <v>28464</v>
      </c>
      <c r="D4874" s="4">
        <v>45790.848645833335</v>
      </c>
      <c r="E4874" s="4">
        <v>45792.333333333336</v>
      </c>
      <c r="F4874" s="4">
        <v>45792.350694444445</v>
      </c>
      <c r="G4874" s="4">
        <v>45792.335347222222</v>
      </c>
      <c r="H4874" t="s">
        <v>3155</v>
      </c>
      <c r="I4874" t="s">
        <v>3171</v>
      </c>
      <c r="J4874">
        <v>1001</v>
      </c>
      <c r="K4874" t="s">
        <v>3157</v>
      </c>
      <c r="L4874" t="s">
        <v>3564</v>
      </c>
      <c r="M4874" t="s">
        <v>549</v>
      </c>
      <c r="N4874" t="s">
        <v>550</v>
      </c>
      <c r="O4874" t="s">
        <v>136</v>
      </c>
      <c r="P4874" t="s">
        <v>143</v>
      </c>
      <c r="Q4874" t="s">
        <v>302</v>
      </c>
    </row>
    <row r="4875" spans="1:17">
      <c r="A4875" t="s">
        <v>28465</v>
      </c>
      <c r="B4875" t="s">
        <v>28466</v>
      </c>
      <c r="C4875" t="s">
        <v>28467</v>
      </c>
      <c r="D4875" s="4">
        <v>45790.848622685182</v>
      </c>
      <c r="E4875" s="4">
        <v>45791.916666666664</v>
      </c>
      <c r="F4875" s="4">
        <v>45791.934027777781</v>
      </c>
      <c r="G4875" s="4">
        <v>45791.924895833334</v>
      </c>
      <c r="H4875" t="s">
        <v>3155</v>
      </c>
      <c r="I4875" t="s">
        <v>3171</v>
      </c>
      <c r="J4875">
        <v>0</v>
      </c>
      <c r="K4875" t="s">
        <v>3194</v>
      </c>
      <c r="L4875" t="s">
        <v>3564</v>
      </c>
      <c r="M4875" t="s">
        <v>549</v>
      </c>
      <c r="N4875" t="s">
        <v>550</v>
      </c>
      <c r="O4875" t="s">
        <v>136</v>
      </c>
      <c r="P4875" t="s">
        <v>147</v>
      </c>
      <c r="Q4875" t="s">
        <v>21124</v>
      </c>
    </row>
    <row r="4876" spans="1:17">
      <c r="A4876" t="s">
        <v>28439</v>
      </c>
      <c r="B4876" t="s">
        <v>28440</v>
      </c>
      <c r="C4876" t="s">
        <v>28468</v>
      </c>
      <c r="D4876" s="4">
        <v>45790.848356481481</v>
      </c>
      <c r="E4876" s="4">
        <v>45791.916666666664</v>
      </c>
      <c r="F4876" s="4">
        <v>45791.954861111109</v>
      </c>
      <c r="G4876" s="4"/>
      <c r="H4876" t="s">
        <v>3155</v>
      </c>
      <c r="I4876" t="s">
        <v>3156</v>
      </c>
      <c r="J4876">
        <v>0</v>
      </c>
      <c r="K4876" t="s">
        <v>3157</v>
      </c>
      <c r="L4876" t="s">
        <v>3245</v>
      </c>
      <c r="M4876" t="s">
        <v>549</v>
      </c>
      <c r="N4876" t="s">
        <v>550</v>
      </c>
      <c r="O4876" t="s">
        <v>136</v>
      </c>
      <c r="P4876" t="s">
        <v>139</v>
      </c>
      <c r="Q4876" t="s">
        <v>281</v>
      </c>
    </row>
    <row r="4877" spans="1:17">
      <c r="A4877" t="s">
        <v>28469</v>
      </c>
      <c r="B4877" t="s">
        <v>28470</v>
      </c>
      <c r="C4877" t="s">
        <v>28471</v>
      </c>
      <c r="D4877" s="4">
        <v>45790.847870370373</v>
      </c>
      <c r="E4877" s="4">
        <v>45798.291666666664</v>
      </c>
      <c r="F4877" s="4">
        <v>45798.309027777781</v>
      </c>
      <c r="G4877" s="4">
        <v>45798.290844907409</v>
      </c>
      <c r="H4877" t="s">
        <v>3155</v>
      </c>
      <c r="I4877" t="s">
        <v>3162</v>
      </c>
      <c r="J4877">
        <v>0</v>
      </c>
      <c r="K4877" t="s">
        <v>3163</v>
      </c>
      <c r="L4877" t="s">
        <v>3564</v>
      </c>
      <c r="M4877" t="s">
        <v>549</v>
      </c>
      <c r="N4877" t="s">
        <v>550</v>
      </c>
      <c r="O4877" t="s">
        <v>1923</v>
      </c>
      <c r="P4877" t="s">
        <v>1924</v>
      </c>
      <c r="Q4877" t="s">
        <v>3164</v>
      </c>
    </row>
    <row r="4878" spans="1:17">
      <c r="A4878" t="s">
        <v>10485</v>
      </c>
      <c r="B4878" t="s">
        <v>10486</v>
      </c>
      <c r="C4878" t="s">
        <v>28472</v>
      </c>
      <c r="D4878" s="4">
        <v>45790.843043981484</v>
      </c>
      <c r="E4878" s="4">
        <v>45794.666666666664</v>
      </c>
      <c r="F4878" s="4">
        <v>45794.684027777781</v>
      </c>
      <c r="G4878" s="4"/>
      <c r="H4878" t="s">
        <v>3155</v>
      </c>
      <c r="I4878" t="s">
        <v>3175</v>
      </c>
      <c r="J4878">
        <v>0</v>
      </c>
      <c r="K4878" t="s">
        <v>3194</v>
      </c>
      <c r="L4878" t="s">
        <v>3245</v>
      </c>
      <c r="M4878" t="s">
        <v>549</v>
      </c>
      <c r="N4878" t="s">
        <v>550</v>
      </c>
      <c r="O4878" t="s">
        <v>136</v>
      </c>
      <c r="P4878" t="s">
        <v>139</v>
      </c>
      <c r="Q4878" t="s">
        <v>272</v>
      </c>
    </row>
    <row r="4879" spans="1:17">
      <c r="A4879" t="s">
        <v>28473</v>
      </c>
      <c r="B4879" t="s">
        <v>28474</v>
      </c>
      <c r="C4879" t="s">
        <v>28475</v>
      </c>
      <c r="D4879" s="4">
        <v>45790.842465277776</v>
      </c>
      <c r="E4879" s="4">
        <v>45794.583333333336</v>
      </c>
      <c r="F4879" s="4">
        <v>45794.600694444445</v>
      </c>
      <c r="G4879" s="4"/>
      <c r="H4879" t="s">
        <v>3155</v>
      </c>
      <c r="I4879" t="s">
        <v>3171</v>
      </c>
      <c r="J4879">
        <v>1001</v>
      </c>
      <c r="K4879" t="s">
        <v>3157</v>
      </c>
      <c r="L4879" t="s">
        <v>3593</v>
      </c>
      <c r="M4879" t="s">
        <v>549</v>
      </c>
      <c r="N4879" t="s">
        <v>559</v>
      </c>
      <c r="O4879" t="s">
        <v>504</v>
      </c>
      <c r="P4879" t="s">
        <v>325</v>
      </c>
      <c r="Q4879" t="s">
        <v>338</v>
      </c>
    </row>
    <row r="4880" spans="1:17">
      <c r="A4880" t="s">
        <v>27480</v>
      </c>
      <c r="B4880" t="s">
        <v>27481</v>
      </c>
      <c r="C4880" t="s">
        <v>28476</v>
      </c>
      <c r="D4880" s="4">
        <v>45790.842106481483</v>
      </c>
      <c r="E4880" s="4">
        <v>45793.854166666664</v>
      </c>
      <c r="F4880" s="4">
        <v>45793.871527777781</v>
      </c>
      <c r="G4880" s="4"/>
      <c r="H4880" t="s">
        <v>3155</v>
      </c>
      <c r="I4880" t="s">
        <v>3175</v>
      </c>
      <c r="J4880">
        <v>0</v>
      </c>
      <c r="K4880" t="s">
        <v>3194</v>
      </c>
      <c r="L4880" t="s">
        <v>3245</v>
      </c>
      <c r="M4880" t="s">
        <v>549</v>
      </c>
      <c r="N4880" t="s">
        <v>559</v>
      </c>
      <c r="O4880" t="s">
        <v>504</v>
      </c>
      <c r="P4880" t="s">
        <v>325</v>
      </c>
      <c r="Q4880" t="s">
        <v>335</v>
      </c>
    </row>
    <row r="4881" spans="1:17">
      <c r="A4881" t="s">
        <v>28477</v>
      </c>
      <c r="B4881" t="s">
        <v>28478</v>
      </c>
      <c r="C4881" t="s">
        <v>28479</v>
      </c>
      <c r="D4881" s="4">
        <v>45790.840532407405</v>
      </c>
      <c r="E4881" s="4">
        <v>45792.708333333336</v>
      </c>
      <c r="F4881" s="4">
        <v>45792.725694444445</v>
      </c>
      <c r="G4881" s="4">
        <v>45792.708483796298</v>
      </c>
      <c r="H4881" t="s">
        <v>3155</v>
      </c>
      <c r="I4881" t="s">
        <v>3175</v>
      </c>
      <c r="J4881">
        <v>0</v>
      </c>
      <c r="K4881" t="s">
        <v>3157</v>
      </c>
      <c r="L4881" t="s">
        <v>3564</v>
      </c>
      <c r="M4881" t="s">
        <v>549</v>
      </c>
      <c r="N4881" t="s">
        <v>550</v>
      </c>
      <c r="O4881" t="s">
        <v>136</v>
      </c>
      <c r="P4881" t="s">
        <v>143</v>
      </c>
      <c r="Q4881" t="s">
        <v>311</v>
      </c>
    </row>
    <row r="4882" spans="1:17">
      <c r="A4882" t="s">
        <v>28465</v>
      </c>
      <c r="B4882" t="s">
        <v>28466</v>
      </c>
      <c r="C4882" t="s">
        <v>28480</v>
      </c>
      <c r="D4882" s="4">
        <v>45790.835266203707</v>
      </c>
      <c r="E4882" s="4">
        <v>45791.916666666664</v>
      </c>
      <c r="F4882" s="4">
        <v>45791.934027777781</v>
      </c>
      <c r="G4882" s="4"/>
      <c r="H4882" t="s">
        <v>3155</v>
      </c>
      <c r="I4882" t="s">
        <v>3171</v>
      </c>
      <c r="J4882">
        <v>0</v>
      </c>
      <c r="K4882" t="s">
        <v>3194</v>
      </c>
      <c r="L4882" t="s">
        <v>3245</v>
      </c>
      <c r="M4882" t="s">
        <v>549</v>
      </c>
      <c r="N4882" t="s">
        <v>550</v>
      </c>
      <c r="O4882" t="s">
        <v>136</v>
      </c>
      <c r="P4882" t="s">
        <v>147</v>
      </c>
      <c r="Q4882" t="s">
        <v>21124</v>
      </c>
    </row>
    <row r="4883" spans="1:17">
      <c r="A4883" t="s">
        <v>28481</v>
      </c>
      <c r="B4883" t="s">
        <v>28482</v>
      </c>
      <c r="C4883" t="s">
        <v>28483</v>
      </c>
      <c r="D4883" s="4">
        <v>45790.829826388886</v>
      </c>
      <c r="E4883" s="4">
        <v>45805.708333333336</v>
      </c>
      <c r="F4883" s="4">
        <v>45805.725694444445</v>
      </c>
      <c r="G4883" s="4"/>
      <c r="H4883" t="s">
        <v>3155</v>
      </c>
      <c r="I4883" t="s">
        <v>3171</v>
      </c>
      <c r="J4883">
        <v>1001</v>
      </c>
      <c r="K4883" t="s">
        <v>3157</v>
      </c>
      <c r="L4883" t="s">
        <v>3245</v>
      </c>
      <c r="M4883" t="s">
        <v>549</v>
      </c>
      <c r="N4883" t="s">
        <v>559</v>
      </c>
      <c r="O4883" t="s">
        <v>504</v>
      </c>
      <c r="P4883" t="s">
        <v>325</v>
      </c>
      <c r="Q4883" t="s">
        <v>334</v>
      </c>
    </row>
    <row r="4884" spans="1:17">
      <c r="A4884" t="s">
        <v>27694</v>
      </c>
      <c r="B4884" t="s">
        <v>27695</v>
      </c>
      <c r="C4884" t="s">
        <v>28484</v>
      </c>
      <c r="D4884" s="4">
        <v>45790.829293981478</v>
      </c>
      <c r="E4884" s="4">
        <v>45793.291666666664</v>
      </c>
      <c r="F4884" s="4">
        <v>45793.329861111109</v>
      </c>
      <c r="G4884" s="4"/>
      <c r="H4884" t="s">
        <v>3155</v>
      </c>
      <c r="I4884" t="s">
        <v>3156</v>
      </c>
      <c r="J4884">
        <v>0</v>
      </c>
      <c r="K4884" t="s">
        <v>3194</v>
      </c>
      <c r="L4884" t="s">
        <v>3245</v>
      </c>
      <c r="M4884" t="s">
        <v>549</v>
      </c>
      <c r="N4884" t="s">
        <v>559</v>
      </c>
      <c r="O4884" t="s">
        <v>469</v>
      </c>
      <c r="P4884" t="s">
        <v>189</v>
      </c>
      <c r="Q4884" t="s">
        <v>193</v>
      </c>
    </row>
    <row r="4885" spans="1:17">
      <c r="A4885" t="s">
        <v>28485</v>
      </c>
      <c r="B4885" t="s">
        <v>28486</v>
      </c>
      <c r="C4885" t="s">
        <v>28487</v>
      </c>
      <c r="D4885" s="4">
        <v>45790.828252314815</v>
      </c>
      <c r="E4885" s="4">
        <v>45791.625</v>
      </c>
      <c r="F4885" s="4">
        <v>45791.642361111109</v>
      </c>
      <c r="G4885" s="4">
        <v>45791.624050925922</v>
      </c>
      <c r="H4885" t="s">
        <v>3155</v>
      </c>
      <c r="I4885" t="s">
        <v>3171</v>
      </c>
      <c r="J4885">
        <v>1001</v>
      </c>
      <c r="K4885" t="s">
        <v>3157</v>
      </c>
      <c r="L4885" t="s">
        <v>3564</v>
      </c>
      <c r="M4885" t="s">
        <v>549</v>
      </c>
      <c r="N4885" t="s">
        <v>550</v>
      </c>
      <c r="O4885" t="s">
        <v>136</v>
      </c>
      <c r="P4885" t="s">
        <v>147</v>
      </c>
      <c r="Q4885" t="s">
        <v>257</v>
      </c>
    </row>
    <row r="4886" spans="1:17">
      <c r="A4886" t="s">
        <v>12271</v>
      </c>
      <c r="B4886" t="s">
        <v>12272</v>
      </c>
      <c r="C4886" t="s">
        <v>28488</v>
      </c>
      <c r="D4886" s="4">
        <v>45790.825752314813</v>
      </c>
      <c r="E4886" s="4">
        <v>45791.625</v>
      </c>
      <c r="F4886" s="4">
        <v>45791.663194444445</v>
      </c>
      <c r="G4886" s="4"/>
      <c r="H4886" t="s">
        <v>3155</v>
      </c>
      <c r="I4886" t="s">
        <v>3156</v>
      </c>
      <c r="J4886">
        <v>0</v>
      </c>
      <c r="K4886" t="s">
        <v>3194</v>
      </c>
      <c r="L4886" t="s">
        <v>3245</v>
      </c>
      <c r="M4886" t="s">
        <v>549</v>
      </c>
      <c r="N4886" t="s">
        <v>550</v>
      </c>
      <c r="O4886" t="s">
        <v>136</v>
      </c>
      <c r="P4886" t="s">
        <v>143</v>
      </c>
      <c r="Q4886" t="s">
        <v>300</v>
      </c>
    </row>
    <row r="4887" spans="1:17">
      <c r="A4887" t="s">
        <v>12271</v>
      </c>
      <c r="B4887" t="s">
        <v>28489</v>
      </c>
      <c r="C4887" t="s">
        <v>28490</v>
      </c>
      <c r="D4887" s="4">
        <v>45790.824918981481</v>
      </c>
      <c r="E4887" s="4">
        <v>45791.625</v>
      </c>
      <c r="F4887" s="4">
        <v>45791.663194444445</v>
      </c>
      <c r="G4887" s="4"/>
      <c r="H4887" t="s">
        <v>3155</v>
      </c>
      <c r="I4887" t="s">
        <v>3156</v>
      </c>
      <c r="J4887">
        <v>0</v>
      </c>
      <c r="K4887" t="s">
        <v>3157</v>
      </c>
      <c r="L4887" t="s">
        <v>3245</v>
      </c>
      <c r="M4887" t="s">
        <v>549</v>
      </c>
      <c r="N4887" t="s">
        <v>550</v>
      </c>
      <c r="O4887" t="s">
        <v>551</v>
      </c>
      <c r="P4887" t="s">
        <v>141</v>
      </c>
      <c r="Q4887" t="s">
        <v>231</v>
      </c>
    </row>
    <row r="4888" spans="1:17">
      <c r="A4888" t="s">
        <v>26452</v>
      </c>
      <c r="B4888" t="s">
        <v>26453</v>
      </c>
      <c r="C4888" t="s">
        <v>28491</v>
      </c>
      <c r="D4888" s="4">
        <v>45790.818680555552</v>
      </c>
      <c r="E4888" s="4">
        <v>45794.6875</v>
      </c>
      <c r="F4888" s="4">
        <v>45794.704861111109</v>
      </c>
      <c r="G4888" s="4"/>
      <c r="H4888" t="s">
        <v>3155</v>
      </c>
      <c r="I4888" t="s">
        <v>3184</v>
      </c>
      <c r="J4888">
        <v>0</v>
      </c>
      <c r="K4888" t="s">
        <v>3157</v>
      </c>
      <c r="L4888" t="s">
        <v>3245</v>
      </c>
      <c r="M4888" t="s">
        <v>549</v>
      </c>
      <c r="N4888" t="s">
        <v>559</v>
      </c>
      <c r="O4888" t="s">
        <v>469</v>
      </c>
      <c r="P4888" t="s">
        <v>180</v>
      </c>
      <c r="Q4888" t="s">
        <v>187</v>
      </c>
    </row>
    <row r="4889" spans="1:17">
      <c r="A4889" t="s">
        <v>10083</v>
      </c>
      <c r="B4889" t="s">
        <v>10084</v>
      </c>
      <c r="C4889" t="s">
        <v>28492</v>
      </c>
      <c r="D4889" s="4">
        <v>45790.814074074071</v>
      </c>
      <c r="E4889" s="4">
        <v>45793.708333333336</v>
      </c>
      <c r="F4889" s="4">
        <v>45793.725694444445</v>
      </c>
      <c r="G4889" s="4">
        <v>45793.709293981483</v>
      </c>
      <c r="H4889" t="s">
        <v>3155</v>
      </c>
      <c r="I4889" t="s">
        <v>3171</v>
      </c>
      <c r="J4889">
        <v>0</v>
      </c>
      <c r="K4889" t="s">
        <v>3194</v>
      </c>
      <c r="L4889" t="s">
        <v>3564</v>
      </c>
      <c r="M4889" t="s">
        <v>549</v>
      </c>
      <c r="N4889" t="s">
        <v>3275</v>
      </c>
      <c r="O4889" t="s">
        <v>3276</v>
      </c>
      <c r="P4889" t="s">
        <v>626</v>
      </c>
      <c r="Q4889" t="s">
        <v>10086</v>
      </c>
    </row>
    <row r="4890" spans="1:17">
      <c r="A4890" t="s">
        <v>28493</v>
      </c>
      <c r="B4890" t="s">
        <v>28494</v>
      </c>
      <c r="C4890" t="s">
        <v>28495</v>
      </c>
      <c r="D4890" s="4">
        <v>45790.813611111109</v>
      </c>
      <c r="E4890" s="4">
        <v>45801.333333333336</v>
      </c>
      <c r="F4890" s="4">
        <v>45801.371527777781</v>
      </c>
      <c r="G4890" s="4"/>
      <c r="H4890" t="s">
        <v>3155</v>
      </c>
      <c r="I4890" t="s">
        <v>3156</v>
      </c>
      <c r="J4890">
        <v>0</v>
      </c>
      <c r="K4890" t="s">
        <v>3194</v>
      </c>
      <c r="L4890" t="s">
        <v>3245</v>
      </c>
      <c r="M4890" t="s">
        <v>549</v>
      </c>
      <c r="N4890" t="s">
        <v>559</v>
      </c>
      <c r="O4890" t="s">
        <v>504</v>
      </c>
      <c r="P4890" t="s">
        <v>325</v>
      </c>
      <c r="Q4890" t="s">
        <v>337</v>
      </c>
    </row>
    <row r="4891" spans="1:17">
      <c r="A4891" t="s">
        <v>28496</v>
      </c>
      <c r="B4891" t="s">
        <v>28497</v>
      </c>
      <c r="C4891" t="s">
        <v>28498</v>
      </c>
      <c r="D4891" s="4">
        <v>45790.808518518519</v>
      </c>
      <c r="E4891" s="4">
        <v>45791.708333333336</v>
      </c>
      <c r="F4891" s="4">
        <v>45791.725694444445</v>
      </c>
      <c r="G4891" s="4">
        <v>45791.708819444444</v>
      </c>
      <c r="H4891" t="s">
        <v>3155</v>
      </c>
      <c r="I4891" t="s">
        <v>3171</v>
      </c>
      <c r="J4891">
        <v>0</v>
      </c>
      <c r="K4891" t="s">
        <v>3194</v>
      </c>
      <c r="L4891" t="s">
        <v>3564</v>
      </c>
      <c r="M4891" t="s">
        <v>549</v>
      </c>
      <c r="N4891" t="s">
        <v>550</v>
      </c>
      <c r="O4891" t="s">
        <v>551</v>
      </c>
      <c r="P4891" t="s">
        <v>141</v>
      </c>
      <c r="Q4891" t="s">
        <v>232</v>
      </c>
    </row>
    <row r="4892" spans="1:17">
      <c r="A4892" t="s">
        <v>10083</v>
      </c>
      <c r="B4892" t="s">
        <v>10084</v>
      </c>
      <c r="C4892" t="s">
        <v>28499</v>
      </c>
      <c r="D4892" s="4">
        <v>45790.805520833332</v>
      </c>
      <c r="E4892" s="4">
        <v>45793.708333333336</v>
      </c>
      <c r="F4892" s="4">
        <v>45793.725694444445</v>
      </c>
      <c r="G4892" s="4"/>
      <c r="H4892" t="s">
        <v>3155</v>
      </c>
      <c r="I4892" t="s">
        <v>3171</v>
      </c>
      <c r="J4892">
        <v>0</v>
      </c>
      <c r="K4892" t="s">
        <v>3194</v>
      </c>
      <c r="L4892" t="s">
        <v>3245</v>
      </c>
      <c r="M4892" t="s">
        <v>549</v>
      </c>
      <c r="N4892" t="s">
        <v>3275</v>
      </c>
      <c r="O4892" t="s">
        <v>3276</v>
      </c>
      <c r="P4892" t="s">
        <v>626</v>
      </c>
      <c r="Q4892" t="s">
        <v>10086</v>
      </c>
    </row>
    <row r="4893" spans="1:17">
      <c r="A4893" t="s">
        <v>10083</v>
      </c>
      <c r="B4893" t="s">
        <v>10084</v>
      </c>
      <c r="C4893" t="s">
        <v>28500</v>
      </c>
      <c r="D4893" s="4">
        <v>45790.804837962962</v>
      </c>
      <c r="E4893" s="4">
        <v>45793.708333333336</v>
      </c>
      <c r="F4893" s="4">
        <v>45793.746527777781</v>
      </c>
      <c r="G4893" s="4"/>
      <c r="H4893" t="s">
        <v>3155</v>
      </c>
      <c r="I4893" t="s">
        <v>3156</v>
      </c>
      <c r="J4893">
        <v>0</v>
      </c>
      <c r="K4893" t="s">
        <v>3157</v>
      </c>
      <c r="L4893" t="s">
        <v>3245</v>
      </c>
      <c r="M4893" t="s">
        <v>549</v>
      </c>
      <c r="N4893" t="s">
        <v>3275</v>
      </c>
      <c r="O4893" t="s">
        <v>3276</v>
      </c>
      <c r="P4893" t="s">
        <v>626</v>
      </c>
      <c r="Q4893" t="s">
        <v>10086</v>
      </c>
    </row>
    <row r="4894" spans="1:17">
      <c r="A4894" t="s">
        <v>28501</v>
      </c>
      <c r="B4894" t="s">
        <v>28502</v>
      </c>
      <c r="C4894" t="s">
        <v>28503</v>
      </c>
      <c r="D4894" s="4">
        <v>45790.802488425928</v>
      </c>
      <c r="E4894" s="4">
        <v>45801.395833333336</v>
      </c>
      <c r="F4894" s="4">
        <v>45801.413194444445</v>
      </c>
      <c r="G4894" s="4"/>
      <c r="H4894" t="s">
        <v>3155</v>
      </c>
      <c r="I4894" t="s">
        <v>3171</v>
      </c>
      <c r="J4894">
        <v>1001</v>
      </c>
      <c r="K4894" t="s">
        <v>3157</v>
      </c>
      <c r="L4894" t="s">
        <v>3245</v>
      </c>
      <c r="M4894" t="s">
        <v>549</v>
      </c>
      <c r="N4894" t="s">
        <v>550</v>
      </c>
      <c r="O4894" t="s">
        <v>136</v>
      </c>
      <c r="P4894" t="s">
        <v>139</v>
      </c>
      <c r="Q4894" t="s">
        <v>271</v>
      </c>
    </row>
    <row r="4895" spans="1:17">
      <c r="A4895" t="s">
        <v>28504</v>
      </c>
      <c r="B4895" t="s">
        <v>28505</v>
      </c>
      <c r="C4895" t="s">
        <v>28506</v>
      </c>
      <c r="D4895" s="4">
        <v>45790.790648148148</v>
      </c>
      <c r="E4895" s="4">
        <v>45791.395833333336</v>
      </c>
      <c r="F4895" s="4">
        <v>45791.413194444445</v>
      </c>
      <c r="G4895" s="4"/>
      <c r="H4895" t="s">
        <v>3155</v>
      </c>
      <c r="I4895" t="s">
        <v>3162</v>
      </c>
      <c r="J4895">
        <v>0</v>
      </c>
      <c r="K4895" t="s">
        <v>3252</v>
      </c>
      <c r="L4895" t="s">
        <v>3245</v>
      </c>
      <c r="M4895" t="s">
        <v>549</v>
      </c>
      <c r="N4895" t="s">
        <v>550</v>
      </c>
      <c r="O4895" t="s">
        <v>1923</v>
      </c>
      <c r="P4895" t="s">
        <v>1924</v>
      </c>
      <c r="Q4895" t="s">
        <v>3199</v>
      </c>
    </row>
    <row r="4896" spans="1:17">
      <c r="A4896" t="s">
        <v>25110</v>
      </c>
      <c r="B4896" t="s">
        <v>25111</v>
      </c>
      <c r="C4896" t="s">
        <v>28507</v>
      </c>
      <c r="D4896" s="4">
        <v>45790.790034722224</v>
      </c>
      <c r="E4896" s="4">
        <v>45795.5</v>
      </c>
      <c r="F4896" s="4">
        <v>45795.538194444445</v>
      </c>
      <c r="G4896" s="4"/>
      <c r="H4896" t="s">
        <v>3155</v>
      </c>
      <c r="I4896" t="s">
        <v>3156</v>
      </c>
      <c r="J4896">
        <v>0</v>
      </c>
      <c r="K4896" t="s">
        <v>3157</v>
      </c>
      <c r="L4896" t="s">
        <v>3593</v>
      </c>
      <c r="M4896" t="s">
        <v>549</v>
      </c>
      <c r="N4896" t="s">
        <v>559</v>
      </c>
      <c r="O4896" t="s">
        <v>469</v>
      </c>
      <c r="P4896" t="s">
        <v>180</v>
      </c>
      <c r="Q4896" t="s">
        <v>14107</v>
      </c>
    </row>
    <row r="4897" spans="1:17">
      <c r="A4897" t="s">
        <v>12219</v>
      </c>
      <c r="B4897" t="s">
        <v>12220</v>
      </c>
      <c r="C4897" t="s">
        <v>28508</v>
      </c>
      <c r="D4897" s="4">
        <v>45790.78769675926</v>
      </c>
      <c r="E4897" s="4">
        <v>45791.833333333336</v>
      </c>
      <c r="F4897" s="4">
        <v>45791.850694444445</v>
      </c>
      <c r="G4897" s="4">
        <v>45791.840243055558</v>
      </c>
      <c r="H4897" t="s">
        <v>3155</v>
      </c>
      <c r="I4897" t="s">
        <v>3402</v>
      </c>
      <c r="J4897">
        <v>1002</v>
      </c>
      <c r="K4897" t="s">
        <v>3403</v>
      </c>
      <c r="L4897" t="s">
        <v>3564</v>
      </c>
      <c r="M4897" t="s">
        <v>549</v>
      </c>
      <c r="N4897" t="s">
        <v>550</v>
      </c>
      <c r="O4897" t="s">
        <v>136</v>
      </c>
      <c r="P4897" t="s">
        <v>143</v>
      </c>
      <c r="Q4897" t="s">
        <v>300</v>
      </c>
    </row>
    <row r="4898" spans="1:17">
      <c r="A4898" t="s">
        <v>28509</v>
      </c>
      <c r="B4898" t="s">
        <v>28510</v>
      </c>
      <c r="C4898" t="s">
        <v>28511</v>
      </c>
      <c r="D4898" s="4">
        <v>45790.786805555559</v>
      </c>
      <c r="E4898" s="4">
        <v>45791.270833333336</v>
      </c>
      <c r="F4898" s="4">
        <v>45791.288194444445</v>
      </c>
      <c r="G4898" s="4"/>
      <c r="H4898" t="s">
        <v>3155</v>
      </c>
      <c r="I4898" t="s">
        <v>3184</v>
      </c>
      <c r="J4898">
        <v>0</v>
      </c>
      <c r="K4898" t="s">
        <v>3157</v>
      </c>
      <c r="L4898" t="s">
        <v>3245</v>
      </c>
      <c r="M4898" t="s">
        <v>549</v>
      </c>
      <c r="N4898" t="s">
        <v>550</v>
      </c>
      <c r="O4898" t="s">
        <v>551</v>
      </c>
      <c r="P4898" t="s">
        <v>242</v>
      </c>
      <c r="Q4898" t="s">
        <v>246</v>
      </c>
    </row>
    <row r="4899" spans="1:17">
      <c r="A4899" t="s">
        <v>28512</v>
      </c>
      <c r="B4899" t="s">
        <v>28513</v>
      </c>
      <c r="C4899" t="s">
        <v>28514</v>
      </c>
      <c r="D4899" s="4">
        <v>45790.785405092596</v>
      </c>
      <c r="E4899" s="4">
        <v>45795</v>
      </c>
      <c r="F4899" s="4">
        <v>45795.017361111109</v>
      </c>
      <c r="G4899" s="4">
        <v>45794.999606481484</v>
      </c>
      <c r="H4899" t="s">
        <v>3155</v>
      </c>
      <c r="I4899" t="s">
        <v>3171</v>
      </c>
      <c r="J4899">
        <v>1001</v>
      </c>
      <c r="K4899" t="s">
        <v>3157</v>
      </c>
      <c r="L4899" t="s">
        <v>3564</v>
      </c>
      <c r="M4899" t="s">
        <v>549</v>
      </c>
      <c r="N4899" t="s">
        <v>550</v>
      </c>
      <c r="O4899" t="s">
        <v>136</v>
      </c>
      <c r="P4899" t="s">
        <v>292</v>
      </c>
      <c r="Q4899" t="s">
        <v>296</v>
      </c>
    </row>
    <row r="4900" spans="1:17">
      <c r="A4900" t="s">
        <v>21446</v>
      </c>
      <c r="B4900" t="s">
        <v>21447</v>
      </c>
      <c r="C4900" t="s">
        <v>28515</v>
      </c>
      <c r="D4900" s="4">
        <v>45790.784571759257</v>
      </c>
      <c r="E4900" s="4">
        <v>45794.6875</v>
      </c>
      <c r="F4900" s="4">
        <v>45794.704861111109</v>
      </c>
      <c r="G4900" s="4"/>
      <c r="H4900" t="s">
        <v>3155</v>
      </c>
      <c r="I4900" t="s">
        <v>3171</v>
      </c>
      <c r="J4900">
        <v>0</v>
      </c>
      <c r="K4900" t="s">
        <v>3157</v>
      </c>
      <c r="L4900" t="s">
        <v>3593</v>
      </c>
      <c r="M4900" t="s">
        <v>549</v>
      </c>
      <c r="N4900" t="s">
        <v>550</v>
      </c>
      <c r="O4900" t="s">
        <v>136</v>
      </c>
      <c r="P4900" t="s">
        <v>143</v>
      </c>
      <c r="Q4900" t="s">
        <v>299</v>
      </c>
    </row>
    <row r="4901" spans="1:17">
      <c r="A4901" t="s">
        <v>28516</v>
      </c>
      <c r="B4901" t="s">
        <v>28517</v>
      </c>
      <c r="C4901" t="s">
        <v>28518</v>
      </c>
      <c r="D4901" s="4">
        <v>45790.784456018519</v>
      </c>
      <c r="E4901" s="4">
        <v>45791.208333333336</v>
      </c>
      <c r="F4901" s="4">
        <v>45791.225694444445</v>
      </c>
      <c r="G4901" s="4"/>
      <c r="H4901" t="s">
        <v>3155</v>
      </c>
      <c r="I4901" t="s">
        <v>3512</v>
      </c>
      <c r="J4901">
        <v>1</v>
      </c>
      <c r="K4901" t="s">
        <v>3157</v>
      </c>
      <c r="L4901" t="s">
        <v>3593</v>
      </c>
      <c r="M4901" t="s">
        <v>549</v>
      </c>
      <c r="N4901" t="s">
        <v>550</v>
      </c>
      <c r="O4901" t="s">
        <v>616</v>
      </c>
      <c r="P4901" t="s">
        <v>314</v>
      </c>
      <c r="Q4901" t="s">
        <v>33152</v>
      </c>
    </row>
    <row r="4902" spans="1:17">
      <c r="A4902" t="s">
        <v>5209</v>
      </c>
      <c r="B4902" t="s">
        <v>5210</v>
      </c>
      <c r="C4902" t="s">
        <v>28519</v>
      </c>
      <c r="D4902" s="4">
        <v>45790.778993055559</v>
      </c>
      <c r="E4902" s="4">
        <v>45792.8125</v>
      </c>
      <c r="F4902" s="4">
        <v>45792.829861111109</v>
      </c>
      <c r="G4902" s="4">
        <v>45792.813148148147</v>
      </c>
      <c r="H4902" t="s">
        <v>3155</v>
      </c>
      <c r="I4902" t="s">
        <v>3402</v>
      </c>
      <c r="J4902">
        <v>0</v>
      </c>
      <c r="K4902" t="s">
        <v>3403</v>
      </c>
      <c r="L4902" t="s">
        <v>3564</v>
      </c>
      <c r="M4902" t="s">
        <v>549</v>
      </c>
      <c r="N4902" t="s">
        <v>550</v>
      </c>
      <c r="O4902" t="s">
        <v>136</v>
      </c>
      <c r="P4902" t="s">
        <v>143</v>
      </c>
      <c r="Q4902" t="s">
        <v>300</v>
      </c>
    </row>
    <row r="4903" spans="1:17">
      <c r="A4903" t="s">
        <v>5209</v>
      </c>
      <c r="B4903" t="s">
        <v>5210</v>
      </c>
      <c r="C4903" t="s">
        <v>28520</v>
      </c>
      <c r="D4903" s="4">
        <v>45790.778541666667</v>
      </c>
      <c r="E4903" s="4">
        <v>45791.8125</v>
      </c>
      <c r="F4903" s="4">
        <v>45791.829861111109</v>
      </c>
      <c r="G4903" s="4"/>
      <c r="H4903" t="s">
        <v>3155</v>
      </c>
      <c r="I4903" t="s">
        <v>3402</v>
      </c>
      <c r="J4903">
        <v>0</v>
      </c>
      <c r="K4903" t="s">
        <v>3403</v>
      </c>
      <c r="L4903" t="s">
        <v>3245</v>
      </c>
      <c r="M4903" t="s">
        <v>549</v>
      </c>
      <c r="N4903" t="s">
        <v>550</v>
      </c>
      <c r="O4903" t="s">
        <v>136</v>
      </c>
      <c r="P4903" t="s">
        <v>143</v>
      </c>
      <c r="Q4903" t="s">
        <v>300</v>
      </c>
    </row>
    <row r="4904" spans="1:17">
      <c r="A4904" t="s">
        <v>26530</v>
      </c>
      <c r="B4904" t="s">
        <v>26531</v>
      </c>
      <c r="C4904" t="s">
        <v>28521</v>
      </c>
      <c r="D4904" s="4">
        <v>45790.777812499997</v>
      </c>
      <c r="E4904" s="4">
        <v>45794.458333333336</v>
      </c>
      <c r="F4904" s="4">
        <v>45794.475694444445</v>
      </c>
      <c r="G4904" s="4"/>
      <c r="H4904" t="s">
        <v>3155</v>
      </c>
      <c r="I4904" t="s">
        <v>3175</v>
      </c>
      <c r="J4904">
        <v>0</v>
      </c>
      <c r="K4904" t="s">
        <v>3157</v>
      </c>
      <c r="L4904" t="s">
        <v>3245</v>
      </c>
      <c r="M4904" t="s">
        <v>549</v>
      </c>
      <c r="N4904" t="s">
        <v>559</v>
      </c>
      <c r="O4904" t="s">
        <v>504</v>
      </c>
      <c r="P4904" t="s">
        <v>325</v>
      </c>
      <c r="Q4904" t="s">
        <v>328</v>
      </c>
    </row>
    <row r="4905" spans="1:17">
      <c r="A4905" t="s">
        <v>28522</v>
      </c>
      <c r="B4905" t="s">
        <v>28523</v>
      </c>
      <c r="C4905" t="s">
        <v>28524</v>
      </c>
      <c r="D4905" s="4">
        <v>45790.777766203704</v>
      </c>
      <c r="E4905" s="4">
        <v>45794.541666666664</v>
      </c>
      <c r="F4905" s="4">
        <v>45794.559027777781</v>
      </c>
      <c r="G4905" s="4"/>
      <c r="H4905" t="s">
        <v>3155</v>
      </c>
      <c r="I4905" t="s">
        <v>3171</v>
      </c>
      <c r="J4905">
        <v>0</v>
      </c>
      <c r="K4905" t="s">
        <v>3157</v>
      </c>
      <c r="L4905" t="s">
        <v>3593</v>
      </c>
      <c r="M4905" t="s">
        <v>549</v>
      </c>
      <c r="N4905" t="s">
        <v>559</v>
      </c>
      <c r="O4905" t="s">
        <v>504</v>
      </c>
      <c r="P4905" t="s">
        <v>325</v>
      </c>
      <c r="Q4905" t="s">
        <v>334</v>
      </c>
    </row>
    <row r="4906" spans="1:17">
      <c r="A4906" t="s">
        <v>28525</v>
      </c>
      <c r="B4906" t="s">
        <v>28526</v>
      </c>
      <c r="C4906" t="s">
        <v>28527</v>
      </c>
      <c r="D4906" s="4">
        <v>45790.777002314811</v>
      </c>
      <c r="E4906" s="4">
        <v>45794.541666666664</v>
      </c>
      <c r="F4906" s="4">
        <v>45794.579861111109</v>
      </c>
      <c r="G4906" s="4"/>
      <c r="H4906" t="s">
        <v>3155</v>
      </c>
      <c r="I4906" t="s">
        <v>3673</v>
      </c>
      <c r="J4906">
        <v>0</v>
      </c>
      <c r="K4906" t="s">
        <v>3157</v>
      </c>
      <c r="L4906" t="s">
        <v>3593</v>
      </c>
      <c r="M4906" t="s">
        <v>549</v>
      </c>
      <c r="N4906" t="s">
        <v>559</v>
      </c>
      <c r="O4906" t="s">
        <v>504</v>
      </c>
      <c r="P4906" t="s">
        <v>325</v>
      </c>
      <c r="Q4906" t="s">
        <v>343</v>
      </c>
    </row>
    <row r="4907" spans="1:17">
      <c r="A4907" t="s">
        <v>24573</v>
      </c>
      <c r="B4907" t="s">
        <v>24574</v>
      </c>
      <c r="C4907" t="s">
        <v>28528</v>
      </c>
      <c r="D4907" s="4">
        <v>45790.774618055555</v>
      </c>
      <c r="E4907" s="4">
        <v>45797.583333333336</v>
      </c>
      <c r="F4907" s="4">
        <v>45797.600694444445</v>
      </c>
      <c r="G4907" s="4"/>
      <c r="H4907" t="s">
        <v>3155</v>
      </c>
      <c r="I4907" t="s">
        <v>3171</v>
      </c>
      <c r="J4907">
        <v>0</v>
      </c>
      <c r="K4907" t="s">
        <v>3157</v>
      </c>
      <c r="L4907" t="s">
        <v>3245</v>
      </c>
      <c r="M4907" t="s">
        <v>549</v>
      </c>
      <c r="N4907" t="s">
        <v>550</v>
      </c>
      <c r="O4907" t="s">
        <v>551</v>
      </c>
      <c r="P4907" t="s">
        <v>141</v>
      </c>
      <c r="Q4907" t="s">
        <v>238</v>
      </c>
    </row>
    <row r="4908" spans="1:17">
      <c r="A4908" t="s">
        <v>20056</v>
      </c>
      <c r="B4908" t="s">
        <v>20057</v>
      </c>
      <c r="C4908" t="s">
        <v>28529</v>
      </c>
      <c r="D4908" s="4">
        <v>45790.773877314816</v>
      </c>
      <c r="E4908" s="4">
        <v>45791.8125</v>
      </c>
      <c r="F4908" s="4">
        <v>45791.829861111109</v>
      </c>
      <c r="G4908" s="4"/>
      <c r="H4908" t="s">
        <v>3155</v>
      </c>
      <c r="I4908" t="s">
        <v>3171</v>
      </c>
      <c r="J4908">
        <v>1001</v>
      </c>
      <c r="K4908" t="s">
        <v>3157</v>
      </c>
      <c r="L4908" t="s">
        <v>3245</v>
      </c>
      <c r="M4908" t="s">
        <v>549</v>
      </c>
      <c r="N4908" t="s">
        <v>559</v>
      </c>
      <c r="O4908" t="s">
        <v>504</v>
      </c>
      <c r="P4908" t="s">
        <v>325</v>
      </c>
      <c r="Q4908" t="s">
        <v>3800</v>
      </c>
    </row>
    <row r="4909" spans="1:17">
      <c r="A4909" t="s">
        <v>28530</v>
      </c>
      <c r="B4909" t="s">
        <v>28531</v>
      </c>
      <c r="C4909" t="s">
        <v>28532</v>
      </c>
      <c r="D4909" s="4">
        <v>45790.768055555556</v>
      </c>
      <c r="E4909" s="4">
        <v>45795.4375</v>
      </c>
      <c r="F4909" s="4">
        <v>45795.454861111109</v>
      </c>
      <c r="G4909" s="4">
        <v>45795.439386574071</v>
      </c>
      <c r="H4909" t="s">
        <v>3155</v>
      </c>
      <c r="I4909" t="s">
        <v>3222</v>
      </c>
      <c r="J4909">
        <v>1</v>
      </c>
      <c r="K4909" t="s">
        <v>3223</v>
      </c>
      <c r="L4909" t="s">
        <v>3564</v>
      </c>
      <c r="M4909" t="s">
        <v>549</v>
      </c>
      <c r="N4909" t="s">
        <v>550</v>
      </c>
      <c r="O4909" t="s">
        <v>136</v>
      </c>
      <c r="P4909" t="s">
        <v>264</v>
      </c>
      <c r="Q4909" t="s">
        <v>265</v>
      </c>
    </row>
    <row r="4910" spans="1:17">
      <c r="A4910" t="s">
        <v>28533</v>
      </c>
      <c r="B4910" t="s">
        <v>28534</v>
      </c>
      <c r="C4910" t="s">
        <v>28535</v>
      </c>
      <c r="D4910" s="4">
        <v>45790.758935185186</v>
      </c>
      <c r="E4910" s="4">
        <v>45795.416666666664</v>
      </c>
      <c r="F4910" s="4">
        <v>45795.434027777781</v>
      </c>
      <c r="G4910" s="4">
        <v>45795.417048611111</v>
      </c>
      <c r="H4910" t="s">
        <v>3155</v>
      </c>
      <c r="I4910" t="s">
        <v>3175</v>
      </c>
      <c r="J4910">
        <v>1001</v>
      </c>
      <c r="K4910" t="s">
        <v>3194</v>
      </c>
      <c r="L4910" t="s">
        <v>3564</v>
      </c>
      <c r="M4910" t="s">
        <v>549</v>
      </c>
      <c r="N4910" t="s">
        <v>559</v>
      </c>
      <c r="O4910" t="s">
        <v>504</v>
      </c>
      <c r="P4910" t="s">
        <v>325</v>
      </c>
      <c r="Q4910" t="s">
        <v>336</v>
      </c>
    </row>
    <row r="4911" spans="1:17">
      <c r="A4911" t="s">
        <v>26041</v>
      </c>
      <c r="B4911" t="s">
        <v>26042</v>
      </c>
      <c r="C4911" t="s">
        <v>28536</v>
      </c>
      <c r="D4911" s="4">
        <v>45790.756377314814</v>
      </c>
      <c r="E4911" s="4">
        <v>45794.791666666664</v>
      </c>
      <c r="F4911" s="4">
        <v>45794.829861111109</v>
      </c>
      <c r="G4911" s="4"/>
      <c r="H4911" t="s">
        <v>3155</v>
      </c>
      <c r="I4911" t="s">
        <v>3156</v>
      </c>
      <c r="J4911">
        <v>0</v>
      </c>
      <c r="K4911" t="s">
        <v>3157</v>
      </c>
      <c r="L4911" t="s">
        <v>3245</v>
      </c>
      <c r="M4911" t="s">
        <v>549</v>
      </c>
      <c r="N4911" t="s">
        <v>559</v>
      </c>
      <c r="O4911" t="s">
        <v>504</v>
      </c>
      <c r="P4911" t="s">
        <v>325</v>
      </c>
      <c r="Q4911" t="s">
        <v>327</v>
      </c>
    </row>
    <row r="4912" spans="1:17">
      <c r="A4912" t="s">
        <v>28533</v>
      </c>
      <c r="B4912" t="s">
        <v>28534</v>
      </c>
      <c r="C4912" t="s">
        <v>28537</v>
      </c>
      <c r="D4912" s="4">
        <v>45790.753680555557</v>
      </c>
      <c r="E4912" s="4">
        <v>45794.416666666664</v>
      </c>
      <c r="F4912" s="4">
        <v>45794.434027777781</v>
      </c>
      <c r="G4912" s="4"/>
      <c r="H4912" t="s">
        <v>3155</v>
      </c>
      <c r="I4912" t="s">
        <v>3175</v>
      </c>
      <c r="J4912">
        <v>1001</v>
      </c>
      <c r="K4912" t="s">
        <v>3194</v>
      </c>
      <c r="L4912" t="s">
        <v>3245</v>
      </c>
      <c r="M4912" t="s">
        <v>549</v>
      </c>
      <c r="N4912" t="s">
        <v>559</v>
      </c>
      <c r="O4912" t="s">
        <v>504</v>
      </c>
      <c r="P4912" t="s">
        <v>325</v>
      </c>
      <c r="Q4912" t="s">
        <v>336</v>
      </c>
    </row>
    <row r="4913" spans="1:17">
      <c r="A4913" t="s">
        <v>28027</v>
      </c>
      <c r="B4913" t="s">
        <v>28028</v>
      </c>
      <c r="C4913" t="s">
        <v>28538</v>
      </c>
      <c r="D4913" s="4">
        <v>45790.75335648148</v>
      </c>
      <c r="E4913" s="4">
        <v>45791.75</v>
      </c>
      <c r="F4913" s="4">
        <v>45791.767361111109</v>
      </c>
      <c r="G4913" s="4"/>
      <c r="H4913" t="s">
        <v>3155</v>
      </c>
      <c r="I4913" t="s">
        <v>3171</v>
      </c>
      <c r="J4913">
        <v>1001</v>
      </c>
      <c r="K4913" t="s">
        <v>3157</v>
      </c>
      <c r="L4913" t="s">
        <v>3593</v>
      </c>
      <c r="M4913" t="s">
        <v>549</v>
      </c>
      <c r="N4913" t="s">
        <v>550</v>
      </c>
      <c r="O4913" t="s">
        <v>136</v>
      </c>
      <c r="P4913" t="s">
        <v>143</v>
      </c>
      <c r="Q4913" t="s">
        <v>311</v>
      </c>
    </row>
    <row r="4914" spans="1:17">
      <c r="A4914" t="s">
        <v>28539</v>
      </c>
      <c r="B4914" t="s">
        <v>28540</v>
      </c>
      <c r="C4914" t="s">
        <v>28541</v>
      </c>
      <c r="D4914" s="4">
        <v>45790.749722222223</v>
      </c>
      <c r="E4914" s="4">
        <v>45797.916666666664</v>
      </c>
      <c r="F4914" s="4">
        <v>45797.934027777781</v>
      </c>
      <c r="G4914" s="4"/>
      <c r="H4914" t="s">
        <v>3155</v>
      </c>
      <c r="I4914" t="s">
        <v>3184</v>
      </c>
      <c r="J4914">
        <v>0</v>
      </c>
      <c r="K4914" t="s">
        <v>3157</v>
      </c>
      <c r="L4914" t="s">
        <v>3245</v>
      </c>
      <c r="M4914" t="s">
        <v>549</v>
      </c>
      <c r="N4914" t="s">
        <v>550</v>
      </c>
      <c r="O4914" t="s">
        <v>616</v>
      </c>
      <c r="P4914" t="s">
        <v>626</v>
      </c>
      <c r="Q4914" t="s">
        <v>3366</v>
      </c>
    </row>
    <row r="4915" spans="1:17">
      <c r="A4915" t="s">
        <v>28539</v>
      </c>
      <c r="B4915" t="s">
        <v>28542</v>
      </c>
      <c r="C4915" t="s">
        <v>28543</v>
      </c>
      <c r="D4915" s="4">
        <v>45790.748993055553</v>
      </c>
      <c r="E4915" s="4">
        <v>45797.895833333336</v>
      </c>
      <c r="F4915" s="4">
        <v>45797.913194444445</v>
      </c>
      <c r="G4915" s="4"/>
      <c r="H4915" t="s">
        <v>3155</v>
      </c>
      <c r="I4915" t="s">
        <v>3184</v>
      </c>
      <c r="J4915">
        <v>0</v>
      </c>
      <c r="K4915" t="s">
        <v>3157</v>
      </c>
      <c r="L4915" t="s">
        <v>3245</v>
      </c>
      <c r="M4915" t="s">
        <v>549</v>
      </c>
      <c r="N4915" t="s">
        <v>550</v>
      </c>
      <c r="O4915" t="s">
        <v>616</v>
      </c>
      <c r="P4915" t="s">
        <v>626</v>
      </c>
      <c r="Q4915" t="s">
        <v>3366</v>
      </c>
    </row>
    <row r="4916" spans="1:17">
      <c r="A4916" t="s">
        <v>28544</v>
      </c>
      <c r="B4916" t="s">
        <v>28545</v>
      </c>
      <c r="C4916" t="s">
        <v>28546</v>
      </c>
      <c r="D4916" s="4">
        <v>45790.746516203704</v>
      </c>
      <c r="E4916" s="4">
        <v>45794.895833333336</v>
      </c>
      <c r="F4916" s="4">
        <v>45794.934027777781</v>
      </c>
      <c r="G4916" s="4">
        <v>45794.895555555559</v>
      </c>
      <c r="H4916" t="s">
        <v>3155</v>
      </c>
      <c r="I4916" t="s">
        <v>3209</v>
      </c>
      <c r="J4916">
        <v>0</v>
      </c>
      <c r="K4916" t="s">
        <v>3157</v>
      </c>
      <c r="L4916" t="s">
        <v>3564</v>
      </c>
      <c r="M4916" t="s">
        <v>549</v>
      </c>
      <c r="N4916" t="s">
        <v>550</v>
      </c>
      <c r="O4916" t="s">
        <v>551</v>
      </c>
      <c r="P4916" t="s">
        <v>242</v>
      </c>
      <c r="Q4916" t="s">
        <v>245</v>
      </c>
    </row>
    <row r="4917" spans="1:17">
      <c r="A4917" t="s">
        <v>5556</v>
      </c>
      <c r="B4917" t="s">
        <v>5559</v>
      </c>
      <c r="C4917" t="s">
        <v>28547</v>
      </c>
      <c r="D4917" s="4">
        <v>45790.737858796296</v>
      </c>
      <c r="E4917" s="4">
        <v>45798.833333333336</v>
      </c>
      <c r="F4917" s="4">
        <v>45798.850694444445</v>
      </c>
      <c r="G4917" s="4">
        <v>45798.834293981483</v>
      </c>
      <c r="H4917" t="s">
        <v>3155</v>
      </c>
      <c r="I4917" t="s">
        <v>3175</v>
      </c>
      <c r="J4917">
        <v>1001</v>
      </c>
      <c r="K4917" t="s">
        <v>3194</v>
      </c>
      <c r="L4917" t="s">
        <v>3564</v>
      </c>
      <c r="M4917" t="s">
        <v>549</v>
      </c>
      <c r="N4917" t="s">
        <v>559</v>
      </c>
      <c r="O4917" t="s">
        <v>504</v>
      </c>
      <c r="P4917" t="s">
        <v>325</v>
      </c>
      <c r="Q4917" t="s">
        <v>327</v>
      </c>
    </row>
    <row r="4918" spans="1:17">
      <c r="A4918" t="s">
        <v>28548</v>
      </c>
      <c r="B4918" t="s">
        <v>28549</v>
      </c>
      <c r="C4918" t="s">
        <v>28550</v>
      </c>
      <c r="D4918" s="4">
        <v>45790.737326388888</v>
      </c>
      <c r="E4918" s="4">
        <v>45793.958333333336</v>
      </c>
      <c r="F4918" s="4">
        <v>45793.996527777781</v>
      </c>
      <c r="G4918" s="4">
        <v>45793.959791666668</v>
      </c>
      <c r="H4918" t="s">
        <v>3155</v>
      </c>
      <c r="I4918" t="s">
        <v>3156</v>
      </c>
      <c r="J4918">
        <v>0</v>
      </c>
      <c r="K4918" t="s">
        <v>3194</v>
      </c>
      <c r="L4918" t="s">
        <v>3564</v>
      </c>
      <c r="M4918" t="s">
        <v>549</v>
      </c>
      <c r="N4918" t="s">
        <v>550</v>
      </c>
      <c r="O4918" t="s">
        <v>551</v>
      </c>
      <c r="P4918" t="s">
        <v>149</v>
      </c>
      <c r="Q4918" t="s">
        <v>208</v>
      </c>
    </row>
    <row r="4919" spans="1:17">
      <c r="A4919" t="s">
        <v>20166</v>
      </c>
      <c r="B4919" t="s">
        <v>20167</v>
      </c>
      <c r="C4919" t="s">
        <v>28551</v>
      </c>
      <c r="D4919" s="4">
        <v>45790.731689814813</v>
      </c>
      <c r="E4919" s="4">
        <v>45792.791666666664</v>
      </c>
      <c r="F4919" s="4">
        <v>45792.809027777781</v>
      </c>
      <c r="G4919" s="4"/>
      <c r="H4919" t="s">
        <v>3155</v>
      </c>
      <c r="I4919" t="s">
        <v>3171</v>
      </c>
      <c r="J4919">
        <v>0</v>
      </c>
      <c r="K4919" t="s">
        <v>3194</v>
      </c>
      <c r="L4919" t="s">
        <v>3245</v>
      </c>
      <c r="M4919" t="s">
        <v>549</v>
      </c>
      <c r="N4919" t="s">
        <v>550</v>
      </c>
      <c r="O4919" t="s">
        <v>136</v>
      </c>
      <c r="P4919" t="s">
        <v>139</v>
      </c>
      <c r="Q4919" t="s">
        <v>425</v>
      </c>
    </row>
    <row r="4920" spans="1:17">
      <c r="A4920" t="s">
        <v>28552</v>
      </c>
      <c r="B4920" t="s">
        <v>28553</v>
      </c>
      <c r="C4920" t="s">
        <v>28554</v>
      </c>
      <c r="D4920" s="4">
        <v>45790.723993055559</v>
      </c>
      <c r="E4920" s="4">
        <v>45791.916666666664</v>
      </c>
      <c r="F4920" s="4">
        <v>45791.954861111109</v>
      </c>
      <c r="G4920" s="4">
        <v>45791.917268518519</v>
      </c>
      <c r="H4920" t="s">
        <v>3155</v>
      </c>
      <c r="I4920" t="s">
        <v>3156</v>
      </c>
      <c r="J4920">
        <v>0</v>
      </c>
      <c r="K4920" t="s">
        <v>3163</v>
      </c>
      <c r="L4920" t="s">
        <v>3564</v>
      </c>
      <c r="M4920" t="s">
        <v>549</v>
      </c>
      <c r="N4920" t="s">
        <v>550</v>
      </c>
      <c r="O4920" t="s">
        <v>136</v>
      </c>
      <c r="P4920" t="s">
        <v>139</v>
      </c>
      <c r="Q4920" t="s">
        <v>273</v>
      </c>
    </row>
    <row r="4921" spans="1:17">
      <c r="A4921" t="s">
        <v>28555</v>
      </c>
      <c r="B4921" t="s">
        <v>28556</v>
      </c>
      <c r="C4921" t="s">
        <v>28557</v>
      </c>
      <c r="D4921" s="4">
        <v>45790.722222222219</v>
      </c>
      <c r="E4921" s="4">
        <v>45794.458333333336</v>
      </c>
      <c r="F4921" s="4">
        <v>45794.496527777781</v>
      </c>
      <c r="G4921" s="4">
        <v>45794.451064814813</v>
      </c>
      <c r="H4921" t="s">
        <v>3155</v>
      </c>
      <c r="I4921" t="s">
        <v>3673</v>
      </c>
      <c r="J4921">
        <v>0</v>
      </c>
      <c r="K4921" t="s">
        <v>3157</v>
      </c>
      <c r="L4921" t="s">
        <v>3564</v>
      </c>
      <c r="M4921" t="s">
        <v>549</v>
      </c>
      <c r="N4921" t="s">
        <v>559</v>
      </c>
      <c r="O4921" t="s">
        <v>504</v>
      </c>
      <c r="P4921" t="s">
        <v>325</v>
      </c>
      <c r="Q4921" t="s">
        <v>340</v>
      </c>
    </row>
    <row r="4922" spans="1:17">
      <c r="A4922" t="s">
        <v>9966</v>
      </c>
      <c r="B4922" t="s">
        <v>28558</v>
      </c>
      <c r="C4922" t="s">
        <v>28559</v>
      </c>
      <c r="D4922" s="4">
        <v>45790.714525462965</v>
      </c>
      <c r="E4922" s="4">
        <v>45792.333333333336</v>
      </c>
      <c r="F4922" s="4">
        <v>45792.350694444445</v>
      </c>
      <c r="G4922" s="4">
        <v>45792.332349537035</v>
      </c>
      <c r="H4922" t="s">
        <v>3155</v>
      </c>
      <c r="I4922" t="s">
        <v>3171</v>
      </c>
      <c r="J4922">
        <v>1001</v>
      </c>
      <c r="K4922" t="s">
        <v>3157</v>
      </c>
      <c r="L4922" t="s">
        <v>3564</v>
      </c>
      <c r="M4922" t="s">
        <v>549</v>
      </c>
      <c r="N4922" t="s">
        <v>550</v>
      </c>
      <c r="O4922" t="s">
        <v>551</v>
      </c>
      <c r="P4922" t="s">
        <v>145</v>
      </c>
      <c r="Q4922" t="s">
        <v>227</v>
      </c>
    </row>
    <row r="4923" spans="1:17">
      <c r="A4923" t="s">
        <v>9966</v>
      </c>
      <c r="B4923" t="s">
        <v>9967</v>
      </c>
      <c r="C4923" t="s">
        <v>28560</v>
      </c>
      <c r="D4923" s="4">
        <v>45790.712939814817</v>
      </c>
      <c r="E4923" s="4">
        <v>45792.3125</v>
      </c>
      <c r="F4923" s="4">
        <v>45792.329861111109</v>
      </c>
      <c r="G4923" s="4">
        <v>45792.310844907406</v>
      </c>
      <c r="H4923" t="s">
        <v>3155</v>
      </c>
      <c r="I4923" t="s">
        <v>3171</v>
      </c>
      <c r="J4923">
        <v>0</v>
      </c>
      <c r="K4923" t="s">
        <v>3194</v>
      </c>
      <c r="L4923" t="s">
        <v>3564</v>
      </c>
      <c r="M4923" t="s">
        <v>549</v>
      </c>
      <c r="N4923" t="s">
        <v>550</v>
      </c>
      <c r="O4923" t="s">
        <v>551</v>
      </c>
      <c r="P4923" t="s">
        <v>145</v>
      </c>
      <c r="Q4923" t="s">
        <v>227</v>
      </c>
    </row>
    <row r="4924" spans="1:17">
      <c r="A4924" t="s">
        <v>28561</v>
      </c>
      <c r="B4924" t="s">
        <v>28562</v>
      </c>
      <c r="C4924" t="s">
        <v>28563</v>
      </c>
      <c r="D4924" s="4">
        <v>45790.704710648148</v>
      </c>
      <c r="E4924" s="4">
        <v>45795.666666666664</v>
      </c>
      <c r="F4924" s="4">
        <v>45795.704861111109</v>
      </c>
      <c r="G4924" s="4">
        <v>45795.666585648149</v>
      </c>
      <c r="H4924" t="s">
        <v>3155</v>
      </c>
      <c r="I4924" t="s">
        <v>3240</v>
      </c>
      <c r="J4924">
        <v>1002</v>
      </c>
      <c r="K4924" t="s">
        <v>3157</v>
      </c>
      <c r="L4924" t="s">
        <v>3564</v>
      </c>
      <c r="M4924" t="s">
        <v>549</v>
      </c>
      <c r="N4924" t="s">
        <v>550</v>
      </c>
      <c r="O4924" t="s">
        <v>136</v>
      </c>
      <c r="P4924" t="s">
        <v>143</v>
      </c>
      <c r="Q4924" t="s">
        <v>297</v>
      </c>
    </row>
    <row r="4925" spans="1:17">
      <c r="A4925" t="s">
        <v>27636</v>
      </c>
      <c r="B4925" t="s">
        <v>28564</v>
      </c>
      <c r="C4925" t="s">
        <v>28565</v>
      </c>
      <c r="D4925" s="4">
        <v>45790.698506944442</v>
      </c>
      <c r="E4925" s="4">
        <v>45797.833333333336</v>
      </c>
      <c r="F4925" s="4">
        <v>45797.871527777781</v>
      </c>
      <c r="G4925" s="4">
        <v>45797.830694444441</v>
      </c>
      <c r="H4925" t="s">
        <v>3155</v>
      </c>
      <c r="I4925" t="s">
        <v>3156</v>
      </c>
      <c r="J4925">
        <v>0</v>
      </c>
      <c r="K4925" t="s">
        <v>3157</v>
      </c>
      <c r="L4925" t="s">
        <v>3564</v>
      </c>
      <c r="M4925" t="s">
        <v>549</v>
      </c>
      <c r="N4925" t="s">
        <v>559</v>
      </c>
      <c r="O4925" t="s">
        <v>504</v>
      </c>
      <c r="P4925" t="s">
        <v>325</v>
      </c>
      <c r="Q4925" t="s">
        <v>331</v>
      </c>
    </row>
    <row r="4926" spans="1:17">
      <c r="A4926" t="s">
        <v>27636</v>
      </c>
      <c r="B4926" t="s">
        <v>28566</v>
      </c>
      <c r="C4926" t="s">
        <v>28567</v>
      </c>
      <c r="D4926" s="4">
        <v>45790.69809027778</v>
      </c>
      <c r="E4926" s="4">
        <v>45797.833333333336</v>
      </c>
      <c r="F4926" s="4">
        <v>45797.871527777781</v>
      </c>
      <c r="G4926" s="4">
        <v>45797.828726851854</v>
      </c>
      <c r="H4926" t="s">
        <v>3155</v>
      </c>
      <c r="I4926" t="s">
        <v>3156</v>
      </c>
      <c r="J4926">
        <v>0</v>
      </c>
      <c r="K4926" t="s">
        <v>3420</v>
      </c>
      <c r="L4926" t="s">
        <v>3564</v>
      </c>
      <c r="M4926" t="s">
        <v>549</v>
      </c>
      <c r="N4926" t="s">
        <v>559</v>
      </c>
      <c r="O4926" t="s">
        <v>504</v>
      </c>
      <c r="P4926" t="s">
        <v>325</v>
      </c>
      <c r="Q4926" t="s">
        <v>331</v>
      </c>
    </row>
    <row r="4927" spans="1:17">
      <c r="A4927" t="s">
        <v>28568</v>
      </c>
      <c r="B4927" t="s">
        <v>28569</v>
      </c>
      <c r="C4927" t="s">
        <v>28570</v>
      </c>
      <c r="D4927" s="4">
        <v>45790.692291666666</v>
      </c>
      <c r="E4927" s="4">
        <v>45794.666666666664</v>
      </c>
      <c r="F4927" s="4">
        <v>45794.704861111109</v>
      </c>
      <c r="G4927" s="4"/>
      <c r="H4927" t="s">
        <v>3155</v>
      </c>
      <c r="I4927" t="s">
        <v>3156</v>
      </c>
      <c r="J4927">
        <v>0</v>
      </c>
      <c r="K4927" t="s">
        <v>3163</v>
      </c>
      <c r="L4927" t="s">
        <v>3245</v>
      </c>
      <c r="M4927" t="s">
        <v>549</v>
      </c>
      <c r="N4927" t="s">
        <v>550</v>
      </c>
      <c r="O4927" t="s">
        <v>136</v>
      </c>
      <c r="P4927" t="s">
        <v>139</v>
      </c>
      <c r="Q4927" t="s">
        <v>271</v>
      </c>
    </row>
    <row r="4928" spans="1:17">
      <c r="A4928" t="s">
        <v>5298</v>
      </c>
      <c r="B4928" t="s">
        <v>5299</v>
      </c>
      <c r="C4928" t="s">
        <v>28571</v>
      </c>
      <c r="D4928" s="4">
        <v>45790.690324074072</v>
      </c>
      <c r="E4928" s="4">
        <v>45791.645833333336</v>
      </c>
      <c r="F4928" s="4">
        <v>45791.684027777781</v>
      </c>
      <c r="G4928" s="4">
        <v>45791.645335648151</v>
      </c>
      <c r="H4928" t="s">
        <v>3155</v>
      </c>
      <c r="I4928" t="s">
        <v>3240</v>
      </c>
      <c r="J4928">
        <v>1001</v>
      </c>
      <c r="K4928" t="s">
        <v>3194</v>
      </c>
      <c r="L4928" t="s">
        <v>3564</v>
      </c>
      <c r="M4928" t="s">
        <v>549</v>
      </c>
      <c r="N4928" t="s">
        <v>550</v>
      </c>
      <c r="O4928" t="s">
        <v>136</v>
      </c>
      <c r="P4928" t="s">
        <v>139</v>
      </c>
      <c r="Q4928" t="s">
        <v>271</v>
      </c>
    </row>
    <row r="4929" spans="1:17">
      <c r="A4929" t="s">
        <v>12721</v>
      </c>
      <c r="B4929" t="s">
        <v>28572</v>
      </c>
      <c r="C4929" t="s">
        <v>28573</v>
      </c>
      <c r="D4929" s="4">
        <v>45790.689722222225</v>
      </c>
      <c r="E4929" s="4">
        <v>45791.833333333336</v>
      </c>
      <c r="F4929" s="4">
        <v>45791.871527777781</v>
      </c>
      <c r="G4929" s="4">
        <v>45791.833113425928</v>
      </c>
      <c r="H4929" t="s">
        <v>3155</v>
      </c>
      <c r="I4929" t="s">
        <v>3240</v>
      </c>
      <c r="J4929">
        <v>0</v>
      </c>
      <c r="K4929" t="s">
        <v>3227</v>
      </c>
      <c r="L4929" t="s">
        <v>3564</v>
      </c>
      <c r="M4929" t="s">
        <v>549</v>
      </c>
      <c r="N4929" t="s">
        <v>550</v>
      </c>
      <c r="O4929" t="s">
        <v>616</v>
      </c>
      <c r="P4929" t="s">
        <v>314</v>
      </c>
      <c r="Q4929" t="s">
        <v>321</v>
      </c>
    </row>
    <row r="4930" spans="1:17">
      <c r="A4930" t="s">
        <v>28574</v>
      </c>
      <c r="B4930" t="s">
        <v>28575</v>
      </c>
      <c r="C4930" t="s">
        <v>28576</v>
      </c>
      <c r="D4930" s="4">
        <v>45790.686782407407</v>
      </c>
      <c r="E4930" s="4">
        <v>45792.708333333336</v>
      </c>
      <c r="F4930" s="4">
        <v>45792.746527777781</v>
      </c>
      <c r="G4930" s="4"/>
      <c r="H4930" t="s">
        <v>3155</v>
      </c>
      <c r="I4930" t="s">
        <v>3156</v>
      </c>
      <c r="J4930">
        <v>0</v>
      </c>
      <c r="K4930" t="s">
        <v>3157</v>
      </c>
      <c r="L4930" t="s">
        <v>3245</v>
      </c>
      <c r="M4930" t="s">
        <v>549</v>
      </c>
      <c r="N4930" t="s">
        <v>550</v>
      </c>
      <c r="O4930" t="s">
        <v>136</v>
      </c>
      <c r="P4930" t="s">
        <v>264</v>
      </c>
      <c r="Q4930" t="s">
        <v>265</v>
      </c>
    </row>
    <row r="4931" spans="1:17">
      <c r="A4931" t="s">
        <v>12399</v>
      </c>
      <c r="B4931" t="s">
        <v>12400</v>
      </c>
      <c r="C4931" t="s">
        <v>28577</v>
      </c>
      <c r="D4931" s="4">
        <v>45790.685104166667</v>
      </c>
      <c r="E4931" s="4">
        <v>45793.708333333336</v>
      </c>
      <c r="F4931" s="4">
        <v>45793.725694444445</v>
      </c>
      <c r="G4931" s="4">
        <v>45793.707291666666</v>
      </c>
      <c r="H4931" t="s">
        <v>3155</v>
      </c>
      <c r="I4931" t="s">
        <v>3171</v>
      </c>
      <c r="J4931">
        <v>1001</v>
      </c>
      <c r="K4931" t="s">
        <v>3157</v>
      </c>
      <c r="L4931" t="s">
        <v>3564</v>
      </c>
      <c r="M4931" t="s">
        <v>549</v>
      </c>
      <c r="N4931" t="s">
        <v>559</v>
      </c>
      <c r="O4931" t="s">
        <v>163</v>
      </c>
      <c r="P4931" t="s">
        <v>473</v>
      </c>
      <c r="Q4931" t="s">
        <v>358</v>
      </c>
    </row>
    <row r="4932" spans="1:17">
      <c r="A4932" t="s">
        <v>24551</v>
      </c>
      <c r="B4932" t="s">
        <v>24552</v>
      </c>
      <c r="C4932" t="s">
        <v>28578</v>
      </c>
      <c r="D4932" s="4">
        <v>45790.680787037039</v>
      </c>
      <c r="E4932" s="4">
        <v>45792.666666666664</v>
      </c>
      <c r="F4932" s="4">
        <v>45792.684027777781</v>
      </c>
      <c r="G4932" s="4"/>
      <c r="H4932" t="s">
        <v>3155</v>
      </c>
      <c r="I4932" t="s">
        <v>3175</v>
      </c>
      <c r="J4932">
        <v>0</v>
      </c>
      <c r="K4932" t="s">
        <v>3157</v>
      </c>
      <c r="L4932" t="s">
        <v>3245</v>
      </c>
      <c r="M4932" t="s">
        <v>549</v>
      </c>
      <c r="N4932" t="s">
        <v>550</v>
      </c>
      <c r="O4932" t="s">
        <v>136</v>
      </c>
      <c r="P4932" t="s">
        <v>147</v>
      </c>
      <c r="Q4932" t="s">
        <v>21124</v>
      </c>
    </row>
    <row r="4933" spans="1:17">
      <c r="A4933" t="s">
        <v>28142</v>
      </c>
      <c r="B4933" t="s">
        <v>28143</v>
      </c>
      <c r="C4933" t="s">
        <v>28579</v>
      </c>
      <c r="D4933" s="4">
        <v>45790.677037037036</v>
      </c>
      <c r="E4933" s="4">
        <v>45792.666666666664</v>
      </c>
      <c r="F4933" s="4">
        <v>45792.704861111109</v>
      </c>
      <c r="G4933" s="4"/>
      <c r="H4933" t="s">
        <v>3155</v>
      </c>
      <c r="I4933" t="s">
        <v>3156</v>
      </c>
      <c r="J4933">
        <v>0</v>
      </c>
      <c r="K4933" t="s">
        <v>3157</v>
      </c>
      <c r="L4933" t="s">
        <v>3245</v>
      </c>
      <c r="M4933" t="s">
        <v>549</v>
      </c>
      <c r="N4933" t="s">
        <v>550</v>
      </c>
      <c r="O4933" t="s">
        <v>136</v>
      </c>
      <c r="P4933" t="s">
        <v>292</v>
      </c>
      <c r="Q4933" t="s">
        <v>293</v>
      </c>
    </row>
    <row r="4934" spans="1:17">
      <c r="A4934" t="s">
        <v>28580</v>
      </c>
      <c r="B4934" t="s">
        <v>28581</v>
      </c>
      <c r="C4934" t="s">
        <v>28582</v>
      </c>
      <c r="D4934" s="4">
        <v>45790.675833333335</v>
      </c>
      <c r="E4934" s="4">
        <v>45793.708333333336</v>
      </c>
      <c r="F4934" s="4">
        <v>45793.746527777781</v>
      </c>
      <c r="G4934" s="4">
        <v>45793.703877314816</v>
      </c>
      <c r="H4934" t="s">
        <v>3155</v>
      </c>
      <c r="I4934" t="s">
        <v>3240</v>
      </c>
      <c r="J4934">
        <v>1001</v>
      </c>
      <c r="K4934" t="s">
        <v>3157</v>
      </c>
      <c r="L4934" t="s">
        <v>3564</v>
      </c>
      <c r="M4934" t="s">
        <v>549</v>
      </c>
      <c r="N4934" t="s">
        <v>550</v>
      </c>
      <c r="O4934" t="s">
        <v>136</v>
      </c>
      <c r="P4934" t="s">
        <v>292</v>
      </c>
      <c r="Q4934" t="s">
        <v>291</v>
      </c>
    </row>
    <row r="4935" spans="1:17">
      <c r="A4935" t="s">
        <v>28583</v>
      </c>
      <c r="B4935" t="s">
        <v>28584</v>
      </c>
      <c r="C4935" t="s">
        <v>28585</v>
      </c>
      <c r="D4935" s="4">
        <v>45790.674618055556</v>
      </c>
      <c r="E4935" s="4">
        <v>45794.416666666664</v>
      </c>
      <c r="F4935" s="4">
        <v>45794.434027777781</v>
      </c>
      <c r="G4935" s="4">
        <v>45794.416076388887</v>
      </c>
      <c r="H4935" t="s">
        <v>3155</v>
      </c>
      <c r="I4935" t="s">
        <v>3171</v>
      </c>
      <c r="J4935">
        <v>0</v>
      </c>
      <c r="K4935" t="s">
        <v>3157</v>
      </c>
      <c r="L4935" t="s">
        <v>3564</v>
      </c>
      <c r="M4935" t="s">
        <v>549</v>
      </c>
      <c r="N4935" t="s">
        <v>550</v>
      </c>
      <c r="O4935" t="s">
        <v>551</v>
      </c>
      <c r="P4935" t="s">
        <v>242</v>
      </c>
      <c r="Q4935" t="s">
        <v>247</v>
      </c>
    </row>
    <row r="4936" spans="1:17">
      <c r="A4936" t="s">
        <v>28580</v>
      </c>
      <c r="B4936" t="s">
        <v>28586</v>
      </c>
      <c r="C4936" t="s">
        <v>28587</v>
      </c>
      <c r="D4936" s="4">
        <v>45790.673831018517</v>
      </c>
      <c r="E4936" s="4">
        <v>45793.708333333336</v>
      </c>
      <c r="F4936" s="4">
        <v>45793.725694444445</v>
      </c>
      <c r="G4936" s="4">
        <v>45793.705787037034</v>
      </c>
      <c r="H4936" t="s">
        <v>3155</v>
      </c>
      <c r="I4936" t="s">
        <v>3171</v>
      </c>
      <c r="J4936">
        <v>1001</v>
      </c>
      <c r="K4936" t="s">
        <v>3157</v>
      </c>
      <c r="L4936" t="s">
        <v>3564</v>
      </c>
      <c r="M4936" t="s">
        <v>549</v>
      </c>
      <c r="N4936" t="s">
        <v>550</v>
      </c>
      <c r="O4936" t="s">
        <v>136</v>
      </c>
      <c r="P4936" t="s">
        <v>292</v>
      </c>
      <c r="Q4936" t="s">
        <v>291</v>
      </c>
    </row>
    <row r="4937" spans="1:17">
      <c r="A4937" t="s">
        <v>28108</v>
      </c>
      <c r="B4937" t="s">
        <v>28109</v>
      </c>
      <c r="C4937" t="s">
        <v>28588</v>
      </c>
      <c r="D4937" s="4">
        <v>45790.672627314816</v>
      </c>
      <c r="E4937" s="4">
        <v>45791.666666666664</v>
      </c>
      <c r="F4937" s="4">
        <v>45791.684027777781</v>
      </c>
      <c r="G4937" s="4"/>
      <c r="H4937" t="s">
        <v>3155</v>
      </c>
      <c r="I4937" t="s">
        <v>3184</v>
      </c>
      <c r="J4937">
        <v>0</v>
      </c>
      <c r="K4937" t="s">
        <v>3157</v>
      </c>
      <c r="L4937" t="s">
        <v>3245</v>
      </c>
      <c r="M4937" t="s">
        <v>549</v>
      </c>
      <c r="N4937" t="s">
        <v>550</v>
      </c>
      <c r="O4937" t="s">
        <v>616</v>
      </c>
      <c r="P4937" t="s">
        <v>314</v>
      </c>
      <c r="Q4937" t="s">
        <v>323</v>
      </c>
    </row>
    <row r="4938" spans="1:17">
      <c r="A4938" t="s">
        <v>28583</v>
      </c>
      <c r="B4938" t="s">
        <v>28584</v>
      </c>
      <c r="C4938" t="s">
        <v>28589</v>
      </c>
      <c r="D4938" s="4">
        <v>45790.6718287037</v>
      </c>
      <c r="E4938" s="4">
        <v>45794.416666666664</v>
      </c>
      <c r="F4938" s="4">
        <v>45794.434027777781</v>
      </c>
      <c r="G4938" s="4"/>
      <c r="H4938" t="s">
        <v>3155</v>
      </c>
      <c r="I4938" t="s">
        <v>3171</v>
      </c>
      <c r="J4938">
        <v>0</v>
      </c>
      <c r="K4938" t="s">
        <v>3157</v>
      </c>
      <c r="L4938" t="s">
        <v>3245</v>
      </c>
      <c r="M4938" t="s">
        <v>549</v>
      </c>
      <c r="N4938" t="s">
        <v>550</v>
      </c>
      <c r="O4938" t="s">
        <v>551</v>
      </c>
      <c r="P4938" t="s">
        <v>242</v>
      </c>
      <c r="Q4938" t="s">
        <v>247</v>
      </c>
    </row>
    <row r="4939" spans="1:17">
      <c r="A4939" t="s">
        <v>28590</v>
      </c>
      <c r="B4939" t="s">
        <v>28591</v>
      </c>
      <c r="C4939" t="s">
        <v>28592</v>
      </c>
      <c r="D4939" s="4">
        <v>45790.671388888892</v>
      </c>
      <c r="E4939" s="4">
        <v>45794.604166666664</v>
      </c>
      <c r="F4939" s="4">
        <v>45794.621527777781</v>
      </c>
      <c r="G4939" s="4"/>
      <c r="H4939" t="s">
        <v>3155</v>
      </c>
      <c r="I4939" t="s">
        <v>3162</v>
      </c>
      <c r="J4939">
        <v>0</v>
      </c>
      <c r="K4939" t="s">
        <v>4987</v>
      </c>
      <c r="L4939" t="s">
        <v>3593</v>
      </c>
      <c r="M4939" t="s">
        <v>549</v>
      </c>
      <c r="N4939" t="s">
        <v>550</v>
      </c>
      <c r="O4939" t="s">
        <v>1923</v>
      </c>
      <c r="P4939" t="s">
        <v>1924</v>
      </c>
      <c r="Q4939" t="s">
        <v>3180</v>
      </c>
    </row>
    <row r="4940" spans="1:17">
      <c r="A4940" t="s">
        <v>28593</v>
      </c>
      <c r="B4940" t="s">
        <v>28594</v>
      </c>
      <c r="C4940" t="s">
        <v>28595</v>
      </c>
      <c r="D4940" s="4">
        <v>45790.669722222221</v>
      </c>
      <c r="E4940" s="4">
        <v>45791.708333333336</v>
      </c>
      <c r="F4940" s="4">
        <v>45791.725694444445</v>
      </c>
      <c r="G4940" s="4"/>
      <c r="H4940" t="s">
        <v>3155</v>
      </c>
      <c r="I4940" t="s">
        <v>3175</v>
      </c>
      <c r="J4940">
        <v>0</v>
      </c>
      <c r="K4940" t="s">
        <v>3157</v>
      </c>
      <c r="L4940" t="s">
        <v>3593</v>
      </c>
      <c r="M4940" t="s">
        <v>549</v>
      </c>
      <c r="N4940" t="s">
        <v>559</v>
      </c>
      <c r="O4940" t="s">
        <v>163</v>
      </c>
      <c r="P4940" t="s">
        <v>473</v>
      </c>
      <c r="Q4940" t="s">
        <v>363</v>
      </c>
    </row>
    <row r="4941" spans="1:17">
      <c r="A4941" t="s">
        <v>12711</v>
      </c>
      <c r="B4941" t="s">
        <v>12712</v>
      </c>
      <c r="C4941" t="s">
        <v>28596</v>
      </c>
      <c r="D4941" s="4">
        <v>45790.66914351852</v>
      </c>
      <c r="E4941" s="4">
        <v>45793.666666666664</v>
      </c>
      <c r="F4941" s="4">
        <v>45793.684027777781</v>
      </c>
      <c r="G4941" s="4">
        <v>45793.665439814817</v>
      </c>
      <c r="H4941" t="s">
        <v>3155</v>
      </c>
      <c r="I4941" t="s">
        <v>3171</v>
      </c>
      <c r="J4941">
        <v>1001</v>
      </c>
      <c r="K4941" t="s">
        <v>3157</v>
      </c>
      <c r="L4941" t="s">
        <v>3564</v>
      </c>
      <c r="M4941" t="s">
        <v>549</v>
      </c>
      <c r="N4941" t="s">
        <v>559</v>
      </c>
      <c r="O4941" t="s">
        <v>504</v>
      </c>
      <c r="P4941" t="s">
        <v>325</v>
      </c>
      <c r="Q4941" t="s">
        <v>326</v>
      </c>
    </row>
    <row r="4942" spans="1:17">
      <c r="A4942" t="s">
        <v>28583</v>
      </c>
      <c r="B4942" t="s">
        <v>28584</v>
      </c>
      <c r="C4942" t="s">
        <v>28597</v>
      </c>
      <c r="D4942" s="4">
        <v>45790.667557870373</v>
      </c>
      <c r="E4942" s="4">
        <v>45794.416666666664</v>
      </c>
      <c r="F4942" s="4">
        <v>45794.434027777781</v>
      </c>
      <c r="G4942" s="4"/>
      <c r="H4942" t="s">
        <v>3155</v>
      </c>
      <c r="I4942" t="s">
        <v>3171</v>
      </c>
      <c r="J4942">
        <v>0</v>
      </c>
      <c r="K4942" t="s">
        <v>3157</v>
      </c>
      <c r="L4942" t="s">
        <v>3245</v>
      </c>
      <c r="M4942" t="s">
        <v>549</v>
      </c>
      <c r="N4942" t="s">
        <v>550</v>
      </c>
      <c r="O4942" t="s">
        <v>551</v>
      </c>
      <c r="P4942" t="s">
        <v>242</v>
      </c>
      <c r="Q4942" t="s">
        <v>247</v>
      </c>
    </row>
    <row r="4943" spans="1:17">
      <c r="A4943" t="s">
        <v>28598</v>
      </c>
      <c r="B4943" t="s">
        <v>28599</v>
      </c>
      <c r="C4943" t="s">
        <v>28600</v>
      </c>
      <c r="D4943" s="4">
        <v>45790.665949074071</v>
      </c>
      <c r="E4943" s="4">
        <v>45793.8125</v>
      </c>
      <c r="F4943" s="4">
        <v>45793.829861111109</v>
      </c>
      <c r="G4943" s="4">
        <v>45793.805868055555</v>
      </c>
      <c r="H4943" t="s">
        <v>3155</v>
      </c>
      <c r="I4943" t="s">
        <v>3175</v>
      </c>
      <c r="J4943">
        <v>0</v>
      </c>
      <c r="K4943" t="s">
        <v>3157</v>
      </c>
      <c r="L4943" t="s">
        <v>3564</v>
      </c>
      <c r="M4943" t="s">
        <v>549</v>
      </c>
      <c r="N4943" t="s">
        <v>559</v>
      </c>
      <c r="O4943" t="s">
        <v>504</v>
      </c>
      <c r="P4943" t="s">
        <v>325</v>
      </c>
      <c r="Q4943" t="s">
        <v>337</v>
      </c>
    </row>
    <row r="4944" spans="1:17">
      <c r="A4944" t="s">
        <v>28601</v>
      </c>
      <c r="B4944" t="s">
        <v>28602</v>
      </c>
      <c r="C4944" t="s">
        <v>28603</v>
      </c>
      <c r="D4944" s="4">
        <v>45790.665648148148</v>
      </c>
      <c r="E4944" s="4">
        <v>45792.791666666664</v>
      </c>
      <c r="F4944" s="4">
        <v>45792.809027777781</v>
      </c>
      <c r="G4944" s="4">
        <v>45792.781319444446</v>
      </c>
      <c r="H4944" t="s">
        <v>3155</v>
      </c>
      <c r="I4944" t="s">
        <v>3222</v>
      </c>
      <c r="J4944">
        <v>1</v>
      </c>
      <c r="K4944" t="s">
        <v>3223</v>
      </c>
      <c r="L4944" t="s">
        <v>3564</v>
      </c>
      <c r="M4944" t="s">
        <v>549</v>
      </c>
      <c r="N4944" t="s">
        <v>550</v>
      </c>
      <c r="O4944" t="s">
        <v>136</v>
      </c>
      <c r="P4944" t="s">
        <v>264</v>
      </c>
      <c r="Q4944" t="s">
        <v>268</v>
      </c>
    </row>
    <row r="4945" spans="1:17">
      <c r="A4945" t="s">
        <v>12368</v>
      </c>
      <c r="B4945" t="s">
        <v>12369</v>
      </c>
      <c r="C4945" t="s">
        <v>28604</v>
      </c>
      <c r="D4945" s="4">
        <v>45790.662858796299</v>
      </c>
      <c r="E4945" s="4">
        <v>45791.729166666664</v>
      </c>
      <c r="F4945" s="4">
        <v>45791.767361111109</v>
      </c>
      <c r="G4945" s="4">
        <v>45791.719652777778</v>
      </c>
      <c r="H4945" t="s">
        <v>3155</v>
      </c>
      <c r="I4945" t="s">
        <v>3156</v>
      </c>
      <c r="J4945">
        <v>0</v>
      </c>
      <c r="K4945" t="s">
        <v>3227</v>
      </c>
      <c r="L4945" t="s">
        <v>3564</v>
      </c>
      <c r="M4945" t="s">
        <v>549</v>
      </c>
      <c r="N4945" t="s">
        <v>550</v>
      </c>
      <c r="O4945" t="s">
        <v>136</v>
      </c>
      <c r="P4945" t="s">
        <v>139</v>
      </c>
      <c r="Q4945" t="s">
        <v>282</v>
      </c>
    </row>
    <row r="4946" spans="1:17">
      <c r="A4946" t="s">
        <v>28605</v>
      </c>
      <c r="B4946" t="s">
        <v>28606</v>
      </c>
      <c r="C4946" t="s">
        <v>28607</v>
      </c>
      <c r="D4946" s="4">
        <v>45790.655543981484</v>
      </c>
      <c r="E4946" s="4">
        <v>45791.645833333336</v>
      </c>
      <c r="F4946" s="4">
        <v>45791.684027777781</v>
      </c>
      <c r="G4946" s="4">
        <v>45791.643368055556</v>
      </c>
      <c r="H4946" t="s">
        <v>3155</v>
      </c>
      <c r="I4946" t="s">
        <v>3673</v>
      </c>
      <c r="J4946">
        <v>0</v>
      </c>
      <c r="K4946" t="s">
        <v>3157</v>
      </c>
      <c r="L4946" t="s">
        <v>3564</v>
      </c>
      <c r="M4946" t="s">
        <v>549</v>
      </c>
      <c r="N4946" t="s">
        <v>559</v>
      </c>
      <c r="O4946" t="s">
        <v>504</v>
      </c>
      <c r="P4946" t="s">
        <v>325</v>
      </c>
      <c r="Q4946" t="s">
        <v>340</v>
      </c>
    </row>
    <row r="4947" spans="1:17">
      <c r="A4947" t="s">
        <v>28608</v>
      </c>
      <c r="B4947" t="s">
        <v>28609</v>
      </c>
      <c r="C4947" t="s">
        <v>28610</v>
      </c>
      <c r="D4947" s="4">
        <v>45790.65519675926</v>
      </c>
      <c r="E4947" s="4">
        <v>45791.625</v>
      </c>
      <c r="F4947" s="4">
        <v>45791.642361111109</v>
      </c>
      <c r="G4947" s="4">
        <v>45791.619849537034</v>
      </c>
      <c r="H4947" t="s">
        <v>3155</v>
      </c>
      <c r="I4947" t="s">
        <v>3175</v>
      </c>
      <c r="J4947">
        <v>0</v>
      </c>
      <c r="K4947" t="s">
        <v>3194</v>
      </c>
      <c r="L4947" t="s">
        <v>3564</v>
      </c>
      <c r="M4947" t="s">
        <v>549</v>
      </c>
      <c r="N4947" t="s">
        <v>559</v>
      </c>
      <c r="O4947" t="s">
        <v>504</v>
      </c>
      <c r="P4947" t="s">
        <v>325</v>
      </c>
      <c r="Q4947" t="s">
        <v>3800</v>
      </c>
    </row>
    <row r="4948" spans="1:17">
      <c r="A4948" t="s">
        <v>28611</v>
      </c>
      <c r="B4948" t="s">
        <v>28612</v>
      </c>
      <c r="C4948" t="s">
        <v>28613</v>
      </c>
      <c r="D4948" s="4">
        <v>45790.654016203705</v>
      </c>
      <c r="E4948" s="4">
        <v>45791.416666666664</v>
      </c>
      <c r="F4948" s="4">
        <v>45791.454861111109</v>
      </c>
      <c r="G4948" s="4">
        <v>45791.408159722225</v>
      </c>
      <c r="H4948" t="s">
        <v>3155</v>
      </c>
      <c r="I4948" t="s">
        <v>3156</v>
      </c>
      <c r="J4948">
        <v>0</v>
      </c>
      <c r="K4948" t="s">
        <v>3227</v>
      </c>
      <c r="L4948" t="s">
        <v>3564</v>
      </c>
      <c r="M4948" t="s">
        <v>549</v>
      </c>
      <c r="N4948" t="s">
        <v>550</v>
      </c>
      <c r="O4948" t="s">
        <v>551</v>
      </c>
      <c r="P4948" t="s">
        <v>145</v>
      </c>
      <c r="Q4948" t="s">
        <v>218</v>
      </c>
    </row>
    <row r="4949" spans="1:17">
      <c r="A4949" t="s">
        <v>28608</v>
      </c>
      <c r="B4949" t="s">
        <v>28614</v>
      </c>
      <c r="C4949" t="s">
        <v>28615</v>
      </c>
      <c r="D4949" s="4">
        <v>45790.653194444443</v>
      </c>
      <c r="E4949" s="4">
        <v>45791.625</v>
      </c>
      <c r="F4949" s="4">
        <v>45791.642361111109</v>
      </c>
      <c r="G4949" s="4">
        <v>45791.619340277779</v>
      </c>
      <c r="H4949" t="s">
        <v>3155</v>
      </c>
      <c r="I4949" t="s">
        <v>3175</v>
      </c>
      <c r="J4949">
        <v>0</v>
      </c>
      <c r="K4949" t="s">
        <v>3194</v>
      </c>
      <c r="L4949" t="s">
        <v>3564</v>
      </c>
      <c r="M4949" t="s">
        <v>549</v>
      </c>
      <c r="N4949" t="s">
        <v>559</v>
      </c>
      <c r="O4949" t="s">
        <v>504</v>
      </c>
      <c r="P4949" t="s">
        <v>325</v>
      </c>
      <c r="Q4949" t="s">
        <v>3800</v>
      </c>
    </row>
    <row r="4950" spans="1:17">
      <c r="A4950" t="s">
        <v>12721</v>
      </c>
      <c r="B4950" t="s">
        <v>28572</v>
      </c>
      <c r="C4950" t="s">
        <v>28616</v>
      </c>
      <c r="D4950" s="4">
        <v>45790.651319444441</v>
      </c>
      <c r="E4950" s="4">
        <v>45791.833333333336</v>
      </c>
      <c r="F4950" s="4">
        <v>45791.871527777781</v>
      </c>
      <c r="G4950" s="4"/>
      <c r="H4950" t="s">
        <v>3155</v>
      </c>
      <c r="I4950" t="s">
        <v>3240</v>
      </c>
      <c r="J4950">
        <v>0</v>
      </c>
      <c r="K4950" t="s">
        <v>3227</v>
      </c>
      <c r="L4950" t="s">
        <v>3245</v>
      </c>
      <c r="M4950" t="s">
        <v>549</v>
      </c>
      <c r="N4950" t="s">
        <v>550</v>
      </c>
      <c r="O4950" t="s">
        <v>616</v>
      </c>
      <c r="P4950" t="s">
        <v>314</v>
      </c>
      <c r="Q4950" t="s">
        <v>321</v>
      </c>
    </row>
    <row r="4951" spans="1:17">
      <c r="A4951" t="s">
        <v>28605</v>
      </c>
      <c r="B4951" t="s">
        <v>28617</v>
      </c>
      <c r="C4951" t="s">
        <v>28618</v>
      </c>
      <c r="D4951" s="4">
        <v>45790.650729166664</v>
      </c>
      <c r="E4951" s="4">
        <v>45791.645833333336</v>
      </c>
      <c r="F4951" s="4">
        <v>45791.684027777781</v>
      </c>
      <c r="G4951" s="4"/>
      <c r="H4951" t="s">
        <v>3155</v>
      </c>
      <c r="I4951" t="s">
        <v>3673</v>
      </c>
      <c r="J4951">
        <v>0</v>
      </c>
      <c r="K4951" t="s">
        <v>3157</v>
      </c>
      <c r="L4951" t="s">
        <v>3593</v>
      </c>
      <c r="M4951" t="s">
        <v>549</v>
      </c>
      <c r="N4951" t="s">
        <v>559</v>
      </c>
      <c r="O4951" t="s">
        <v>504</v>
      </c>
      <c r="P4951" t="s">
        <v>325</v>
      </c>
      <c r="Q4951" t="s">
        <v>340</v>
      </c>
    </row>
    <row r="4952" spans="1:17">
      <c r="A4952" t="s">
        <v>3767</v>
      </c>
      <c r="B4952" t="s">
        <v>3768</v>
      </c>
      <c r="C4952" t="s">
        <v>28619</v>
      </c>
      <c r="D4952" s="4">
        <v>45790.649814814817</v>
      </c>
      <c r="E4952" s="4">
        <v>45795.666666666664</v>
      </c>
      <c r="F4952" s="4">
        <v>45795.704861111109</v>
      </c>
      <c r="G4952" s="4"/>
      <c r="H4952" t="s">
        <v>3155</v>
      </c>
      <c r="I4952" t="s">
        <v>3156</v>
      </c>
      <c r="J4952">
        <v>0</v>
      </c>
      <c r="K4952" t="s">
        <v>3157</v>
      </c>
      <c r="L4952" t="s">
        <v>3245</v>
      </c>
      <c r="M4952" t="s">
        <v>549</v>
      </c>
      <c r="N4952" t="s">
        <v>550</v>
      </c>
      <c r="O4952" t="s">
        <v>136</v>
      </c>
      <c r="P4952" t="s">
        <v>143</v>
      </c>
      <c r="Q4952" t="s">
        <v>310</v>
      </c>
    </row>
    <row r="4953" spans="1:17">
      <c r="A4953" t="s">
        <v>28611</v>
      </c>
      <c r="B4953" t="s">
        <v>28612</v>
      </c>
      <c r="C4953" t="s">
        <v>28620</v>
      </c>
      <c r="D4953" s="4">
        <v>45790.644363425927</v>
      </c>
      <c r="E4953" s="4">
        <v>45791.416666666664</v>
      </c>
      <c r="F4953" s="4">
        <v>45791.454861111109</v>
      </c>
      <c r="G4953" s="4"/>
      <c r="H4953" t="s">
        <v>3155</v>
      </c>
      <c r="I4953" t="s">
        <v>3156</v>
      </c>
      <c r="J4953">
        <v>0</v>
      </c>
      <c r="K4953" t="s">
        <v>3227</v>
      </c>
      <c r="L4953" t="s">
        <v>3245</v>
      </c>
      <c r="M4953" t="s">
        <v>549</v>
      </c>
      <c r="N4953" t="s">
        <v>550</v>
      </c>
      <c r="O4953" t="s">
        <v>551</v>
      </c>
      <c r="P4953" t="s">
        <v>145</v>
      </c>
      <c r="Q4953" t="s">
        <v>218</v>
      </c>
    </row>
    <row r="4954" spans="1:17">
      <c r="A4954" t="s">
        <v>12750</v>
      </c>
      <c r="B4954" t="s">
        <v>12751</v>
      </c>
      <c r="C4954" t="s">
        <v>28621</v>
      </c>
      <c r="D4954" s="4">
        <v>45790.644016203703</v>
      </c>
      <c r="E4954" s="4">
        <v>45794.666666666664</v>
      </c>
      <c r="F4954" s="4">
        <v>45794.684027777781</v>
      </c>
      <c r="G4954" s="4">
        <v>45794.665196759262</v>
      </c>
      <c r="H4954" t="s">
        <v>3155</v>
      </c>
      <c r="I4954" t="s">
        <v>3175</v>
      </c>
      <c r="J4954">
        <v>0</v>
      </c>
      <c r="K4954" t="s">
        <v>3157</v>
      </c>
      <c r="L4954" t="s">
        <v>3564</v>
      </c>
      <c r="M4954" t="s">
        <v>549</v>
      </c>
      <c r="N4954" t="s">
        <v>550</v>
      </c>
      <c r="O4954" t="s">
        <v>551</v>
      </c>
      <c r="P4954" t="s">
        <v>242</v>
      </c>
      <c r="Q4954" t="s">
        <v>245</v>
      </c>
    </row>
    <row r="4955" spans="1:17">
      <c r="A4955" t="s">
        <v>28622</v>
      </c>
      <c r="B4955" t="s">
        <v>28623</v>
      </c>
      <c r="C4955" t="s">
        <v>28624</v>
      </c>
      <c r="D4955" s="4">
        <v>45790.643009259256</v>
      </c>
      <c r="E4955" s="4">
        <v>45795.583333333336</v>
      </c>
      <c r="F4955" s="4">
        <v>45795.621527777781</v>
      </c>
      <c r="G4955" s="4"/>
      <c r="H4955" t="s">
        <v>3155</v>
      </c>
      <c r="I4955" t="s">
        <v>3156</v>
      </c>
      <c r="J4955">
        <v>0</v>
      </c>
      <c r="K4955" t="s">
        <v>3163</v>
      </c>
      <c r="L4955" t="s">
        <v>3593</v>
      </c>
      <c r="M4955" t="s">
        <v>549</v>
      </c>
      <c r="N4955" t="s">
        <v>550</v>
      </c>
      <c r="O4955" t="s">
        <v>551</v>
      </c>
      <c r="P4955" t="s">
        <v>141</v>
      </c>
      <c r="Q4955" t="s">
        <v>241</v>
      </c>
    </row>
    <row r="4956" spans="1:17">
      <c r="A4956" t="s">
        <v>12020</v>
      </c>
      <c r="B4956" t="s">
        <v>12021</v>
      </c>
      <c r="C4956" t="s">
        <v>28625</v>
      </c>
      <c r="D4956" s="4">
        <v>45790.639004629629</v>
      </c>
      <c r="E4956" s="4">
        <v>45795.833333333336</v>
      </c>
      <c r="F4956" s="4">
        <v>45795.850694444445</v>
      </c>
      <c r="G4956" s="4">
        <v>45795.830879629626</v>
      </c>
      <c r="H4956" t="s">
        <v>3155</v>
      </c>
      <c r="I4956" t="s">
        <v>3222</v>
      </c>
      <c r="J4956">
        <v>1</v>
      </c>
      <c r="K4956" t="s">
        <v>3223</v>
      </c>
      <c r="L4956" t="s">
        <v>3564</v>
      </c>
      <c r="M4956" t="s">
        <v>549</v>
      </c>
      <c r="N4956" t="s">
        <v>559</v>
      </c>
      <c r="O4956" t="s">
        <v>504</v>
      </c>
      <c r="P4956" t="s">
        <v>325</v>
      </c>
      <c r="Q4956" t="s">
        <v>341</v>
      </c>
    </row>
    <row r="4957" spans="1:17">
      <c r="A4957" t="s">
        <v>28626</v>
      </c>
      <c r="B4957" t="s">
        <v>28627</v>
      </c>
      <c r="C4957" t="s">
        <v>28628</v>
      </c>
      <c r="D4957" s="4">
        <v>45790.638692129629</v>
      </c>
      <c r="E4957" s="4">
        <v>45792</v>
      </c>
      <c r="F4957" s="4">
        <v>45792.017361111109</v>
      </c>
      <c r="G4957" s="4">
        <v>45791.994432870371</v>
      </c>
      <c r="H4957" t="s">
        <v>3155</v>
      </c>
      <c r="I4957" t="s">
        <v>3175</v>
      </c>
      <c r="J4957">
        <v>1001</v>
      </c>
      <c r="K4957" t="s">
        <v>3194</v>
      </c>
      <c r="L4957" t="s">
        <v>3564</v>
      </c>
      <c r="M4957" t="s">
        <v>549</v>
      </c>
      <c r="N4957" t="s">
        <v>550</v>
      </c>
      <c r="O4957" t="s">
        <v>136</v>
      </c>
      <c r="P4957" t="s">
        <v>143</v>
      </c>
      <c r="Q4957" t="s">
        <v>297</v>
      </c>
    </row>
    <row r="4958" spans="1:17">
      <c r="A4958" t="s">
        <v>26185</v>
      </c>
      <c r="B4958" t="s">
        <v>26186</v>
      </c>
      <c r="C4958" t="s">
        <v>28629</v>
      </c>
      <c r="D4958" s="4">
        <v>45790.636145833334</v>
      </c>
      <c r="E4958" s="4">
        <v>45795.291666666664</v>
      </c>
      <c r="F4958" s="4">
        <v>45795.309027777781</v>
      </c>
      <c r="G4958" s="4"/>
      <c r="H4958" t="s">
        <v>3155</v>
      </c>
      <c r="I4958" t="s">
        <v>3171</v>
      </c>
      <c r="J4958">
        <v>0</v>
      </c>
      <c r="K4958" t="s">
        <v>3194</v>
      </c>
      <c r="L4958" t="s">
        <v>3245</v>
      </c>
      <c r="M4958" t="s">
        <v>549</v>
      </c>
      <c r="N4958" t="s">
        <v>550</v>
      </c>
      <c r="O4958" t="s">
        <v>136</v>
      </c>
      <c r="P4958" t="s">
        <v>283</v>
      </c>
      <c r="Q4958" t="s">
        <v>284</v>
      </c>
    </row>
    <row r="4959" spans="1:17">
      <c r="A4959" t="s">
        <v>28630</v>
      </c>
      <c r="B4959" t="s">
        <v>28631</v>
      </c>
      <c r="C4959" t="s">
        <v>28632</v>
      </c>
      <c r="D4959" s="4">
        <v>45790.629074074073</v>
      </c>
      <c r="E4959" s="4">
        <v>45794.75</v>
      </c>
      <c r="F4959" s="4">
        <v>45794.788194444445</v>
      </c>
      <c r="G4959" s="4">
        <v>45794.748391203706</v>
      </c>
      <c r="H4959" t="s">
        <v>3155</v>
      </c>
      <c r="I4959" t="s">
        <v>3156</v>
      </c>
      <c r="J4959">
        <v>0</v>
      </c>
      <c r="K4959" t="s">
        <v>3157</v>
      </c>
      <c r="L4959" t="s">
        <v>3564</v>
      </c>
      <c r="M4959" t="s">
        <v>549</v>
      </c>
      <c r="N4959" t="s">
        <v>550</v>
      </c>
      <c r="O4959" t="s">
        <v>551</v>
      </c>
      <c r="P4959" t="s">
        <v>141</v>
      </c>
      <c r="Q4959" t="s">
        <v>234</v>
      </c>
    </row>
    <row r="4960" spans="1:17">
      <c r="A4960" t="s">
        <v>27636</v>
      </c>
      <c r="B4960" t="s">
        <v>28566</v>
      </c>
      <c r="C4960" t="s">
        <v>28633</v>
      </c>
      <c r="D4960" s="4">
        <v>45790.628194444442</v>
      </c>
      <c r="E4960" s="4">
        <v>45797.833333333336</v>
      </c>
      <c r="F4960" s="4">
        <v>45797.871527777781</v>
      </c>
      <c r="G4960" s="4"/>
      <c r="H4960" t="s">
        <v>3155</v>
      </c>
      <c r="I4960" t="s">
        <v>3240</v>
      </c>
      <c r="J4960">
        <v>0</v>
      </c>
      <c r="K4960" t="s">
        <v>3227</v>
      </c>
      <c r="L4960" t="s">
        <v>3245</v>
      </c>
      <c r="M4960" t="s">
        <v>549</v>
      </c>
      <c r="N4960" t="s">
        <v>559</v>
      </c>
      <c r="O4960" t="s">
        <v>504</v>
      </c>
      <c r="P4960" t="s">
        <v>325</v>
      </c>
      <c r="Q4960" t="s">
        <v>331</v>
      </c>
    </row>
    <row r="4961" spans="1:17">
      <c r="A4961" t="s">
        <v>28634</v>
      </c>
      <c r="B4961" t="s">
        <v>28635</v>
      </c>
      <c r="C4961" t="s">
        <v>28636</v>
      </c>
      <c r="D4961" s="4">
        <v>45790.627442129633</v>
      </c>
      <c r="E4961" s="4">
        <v>45794.416666666664</v>
      </c>
      <c r="F4961" s="4">
        <v>45794.454861111109</v>
      </c>
      <c r="G4961" s="4"/>
      <c r="H4961" t="s">
        <v>3155</v>
      </c>
      <c r="I4961" t="s">
        <v>3240</v>
      </c>
      <c r="J4961">
        <v>0</v>
      </c>
      <c r="K4961" t="s">
        <v>3163</v>
      </c>
      <c r="L4961" t="s">
        <v>3245</v>
      </c>
      <c r="M4961" t="s">
        <v>549</v>
      </c>
      <c r="N4961" t="s">
        <v>550</v>
      </c>
      <c r="O4961" t="s">
        <v>136</v>
      </c>
      <c r="P4961" t="s">
        <v>147</v>
      </c>
      <c r="Q4961" t="s">
        <v>257</v>
      </c>
    </row>
    <row r="4962" spans="1:17">
      <c r="A4962" t="s">
        <v>28637</v>
      </c>
      <c r="B4962" t="s">
        <v>28638</v>
      </c>
      <c r="C4962" t="s">
        <v>28639</v>
      </c>
      <c r="D4962" s="4">
        <v>45790.625497685185</v>
      </c>
      <c r="E4962" s="4">
        <v>45794.4375</v>
      </c>
      <c r="F4962" s="4">
        <v>45794.454861111109</v>
      </c>
      <c r="G4962" s="4"/>
      <c r="H4962" t="s">
        <v>3155</v>
      </c>
      <c r="I4962" t="s">
        <v>3171</v>
      </c>
      <c r="J4962">
        <v>1001</v>
      </c>
      <c r="K4962" t="s">
        <v>3157</v>
      </c>
      <c r="L4962" t="s">
        <v>3593</v>
      </c>
      <c r="M4962" t="s">
        <v>549</v>
      </c>
      <c r="N4962" t="s">
        <v>559</v>
      </c>
      <c r="O4962" t="s">
        <v>504</v>
      </c>
      <c r="P4962" t="s">
        <v>325</v>
      </c>
      <c r="Q4962" t="s">
        <v>327</v>
      </c>
    </row>
    <row r="4963" spans="1:17">
      <c r="A4963" t="s">
        <v>28611</v>
      </c>
      <c r="B4963" t="s">
        <v>28612</v>
      </c>
      <c r="C4963" t="s">
        <v>28640</v>
      </c>
      <c r="D4963" s="4">
        <v>45790.622418981482</v>
      </c>
      <c r="E4963" s="4">
        <v>45791.416666666664</v>
      </c>
      <c r="F4963" s="4">
        <v>45791.454861111109</v>
      </c>
      <c r="G4963" s="4"/>
      <c r="H4963" t="s">
        <v>3155</v>
      </c>
      <c r="I4963" t="s">
        <v>3240</v>
      </c>
      <c r="J4963">
        <v>0</v>
      </c>
      <c r="K4963" t="s">
        <v>3227</v>
      </c>
      <c r="L4963" t="s">
        <v>3245</v>
      </c>
      <c r="M4963" t="s">
        <v>549</v>
      </c>
      <c r="N4963" t="s">
        <v>550</v>
      </c>
      <c r="O4963" t="s">
        <v>551</v>
      </c>
      <c r="P4963" t="s">
        <v>145</v>
      </c>
      <c r="Q4963" t="s">
        <v>218</v>
      </c>
    </row>
    <row r="4964" spans="1:17">
      <c r="A4964" t="s">
        <v>28434</v>
      </c>
      <c r="B4964" t="s">
        <v>28435</v>
      </c>
      <c r="C4964" t="s">
        <v>28641</v>
      </c>
      <c r="D4964" s="4">
        <v>45790.616377314815</v>
      </c>
      <c r="E4964" s="4">
        <v>45793.708333333336</v>
      </c>
      <c r="F4964" s="4">
        <v>45793.725694444445</v>
      </c>
      <c r="G4964" s="4"/>
      <c r="H4964" t="s">
        <v>3155</v>
      </c>
      <c r="I4964" t="s">
        <v>3162</v>
      </c>
      <c r="J4964">
        <v>0</v>
      </c>
      <c r="K4964" t="s">
        <v>3379</v>
      </c>
      <c r="L4964" t="s">
        <v>3245</v>
      </c>
      <c r="M4964" t="s">
        <v>549</v>
      </c>
      <c r="N4964" t="s">
        <v>550</v>
      </c>
      <c r="O4964" t="s">
        <v>1923</v>
      </c>
      <c r="P4964" t="s">
        <v>1924</v>
      </c>
      <c r="Q4964" t="s">
        <v>3359</v>
      </c>
    </row>
    <row r="4965" spans="1:17">
      <c r="A4965" t="s">
        <v>28642</v>
      </c>
      <c r="B4965" t="s">
        <v>28643</v>
      </c>
      <c r="C4965" t="s">
        <v>28644</v>
      </c>
      <c r="D4965" s="4">
        <v>45790.615347222221</v>
      </c>
      <c r="E4965" s="4">
        <v>45794.458333333336</v>
      </c>
      <c r="F4965" s="4">
        <v>45794.475694444445</v>
      </c>
      <c r="G4965" s="4"/>
      <c r="H4965" t="s">
        <v>3155</v>
      </c>
      <c r="I4965" t="s">
        <v>3162</v>
      </c>
      <c r="J4965">
        <v>0</v>
      </c>
      <c r="K4965" t="s">
        <v>3420</v>
      </c>
      <c r="L4965" t="s">
        <v>3245</v>
      </c>
      <c r="M4965" t="s">
        <v>549</v>
      </c>
      <c r="N4965" t="s">
        <v>550</v>
      </c>
      <c r="O4965" t="s">
        <v>1923</v>
      </c>
      <c r="P4965" t="s">
        <v>1924</v>
      </c>
      <c r="Q4965" t="s">
        <v>3199</v>
      </c>
    </row>
    <row r="4966" spans="1:17">
      <c r="A4966" t="s">
        <v>28645</v>
      </c>
      <c r="B4966" t="s">
        <v>28646</v>
      </c>
      <c r="C4966" t="s">
        <v>28647</v>
      </c>
      <c r="D4966" s="4">
        <v>45790.614050925928</v>
      </c>
      <c r="E4966" s="4">
        <v>45796.833333333336</v>
      </c>
      <c r="F4966" s="4">
        <v>45796.850694444445</v>
      </c>
      <c r="G4966" s="4">
        <v>45796.829988425925</v>
      </c>
      <c r="H4966" t="s">
        <v>3155</v>
      </c>
      <c r="I4966" t="s">
        <v>3175</v>
      </c>
      <c r="J4966">
        <v>0</v>
      </c>
      <c r="K4966" t="s">
        <v>3194</v>
      </c>
      <c r="L4966" t="s">
        <v>3564</v>
      </c>
      <c r="M4966" t="s">
        <v>549</v>
      </c>
      <c r="N4966" t="s">
        <v>559</v>
      </c>
      <c r="O4966" t="s">
        <v>504</v>
      </c>
      <c r="P4966" t="s">
        <v>325</v>
      </c>
      <c r="Q4966" t="s">
        <v>329</v>
      </c>
    </row>
    <row r="4967" spans="1:17">
      <c r="A4967" t="s">
        <v>12696</v>
      </c>
      <c r="B4967" t="s">
        <v>12697</v>
      </c>
      <c r="C4967" t="s">
        <v>12698</v>
      </c>
      <c r="D4967" s="4">
        <v>45790.607118055559</v>
      </c>
      <c r="E4967" s="4">
        <v>45794.708333333336</v>
      </c>
      <c r="F4967" s="4">
        <v>45794.725694444445</v>
      </c>
      <c r="G4967" s="4"/>
      <c r="H4967" t="s">
        <v>3155</v>
      </c>
      <c r="I4967" t="s">
        <v>3175</v>
      </c>
      <c r="J4967">
        <v>1001</v>
      </c>
      <c r="K4967" t="s">
        <v>3194</v>
      </c>
      <c r="L4967" t="s">
        <v>3593</v>
      </c>
      <c r="M4967" t="s">
        <v>549</v>
      </c>
      <c r="N4967" t="s">
        <v>559</v>
      </c>
      <c r="O4967" t="s">
        <v>504</v>
      </c>
      <c r="P4967" t="s">
        <v>325</v>
      </c>
      <c r="Q4967" t="s">
        <v>332</v>
      </c>
    </row>
    <row r="4968" spans="1:17">
      <c r="A4968" t="s">
        <v>12699</v>
      </c>
      <c r="B4968" t="s">
        <v>12700</v>
      </c>
      <c r="C4968" t="s">
        <v>12701</v>
      </c>
      <c r="D4968" s="4">
        <v>45790.604027777779</v>
      </c>
      <c r="E4968" s="4">
        <v>45793.75</v>
      </c>
      <c r="F4968" s="4">
        <v>45793.788194444445</v>
      </c>
      <c r="G4968" s="4">
        <v>45793.743483796294</v>
      </c>
      <c r="H4968" t="s">
        <v>3155</v>
      </c>
      <c r="I4968" t="s">
        <v>4530</v>
      </c>
      <c r="J4968">
        <v>0</v>
      </c>
      <c r="K4968" t="s">
        <v>5661</v>
      </c>
      <c r="L4968" t="s">
        <v>3564</v>
      </c>
      <c r="M4968" t="s">
        <v>549</v>
      </c>
      <c r="N4968" t="s">
        <v>550</v>
      </c>
      <c r="O4968" t="s">
        <v>616</v>
      </c>
      <c r="P4968" t="s">
        <v>314</v>
      </c>
      <c r="Q4968" t="s">
        <v>322</v>
      </c>
    </row>
    <row r="4969" spans="1:17">
      <c r="A4969" t="s">
        <v>6477</v>
      </c>
      <c r="B4969" t="s">
        <v>6478</v>
      </c>
      <c r="C4969" t="s">
        <v>12702</v>
      </c>
      <c r="D4969" s="4">
        <v>45790.602986111109</v>
      </c>
      <c r="E4969" s="4">
        <v>45794.458333333336</v>
      </c>
      <c r="F4969" s="4">
        <v>45794.475694444445</v>
      </c>
      <c r="G4969" s="4">
        <v>45794.458321759259</v>
      </c>
      <c r="H4969" t="s">
        <v>3155</v>
      </c>
      <c r="I4969" t="s">
        <v>3171</v>
      </c>
      <c r="J4969">
        <v>1001</v>
      </c>
      <c r="K4969" t="s">
        <v>3157</v>
      </c>
      <c r="L4969" t="s">
        <v>3564</v>
      </c>
      <c r="M4969" t="s">
        <v>549</v>
      </c>
      <c r="N4969" t="s">
        <v>550</v>
      </c>
      <c r="O4969" t="s">
        <v>551</v>
      </c>
      <c r="P4969" t="s">
        <v>141</v>
      </c>
      <c r="Q4969" t="s">
        <v>232</v>
      </c>
    </row>
    <row r="4970" spans="1:17">
      <c r="A4970" t="s">
        <v>3997</v>
      </c>
      <c r="B4970" t="s">
        <v>3998</v>
      </c>
      <c r="C4970" t="s">
        <v>12703</v>
      </c>
      <c r="D4970" s="4">
        <v>45790.591284722221</v>
      </c>
      <c r="E4970" s="4">
        <v>45794.625</v>
      </c>
      <c r="F4970" s="4">
        <v>45794.663194444445</v>
      </c>
      <c r="G4970" s="4">
        <v>45794.624826388892</v>
      </c>
      <c r="H4970" t="s">
        <v>3155</v>
      </c>
      <c r="I4970" t="s">
        <v>3673</v>
      </c>
      <c r="J4970">
        <v>0</v>
      </c>
      <c r="K4970" t="s">
        <v>3157</v>
      </c>
      <c r="L4970" t="s">
        <v>3564</v>
      </c>
      <c r="M4970" t="s">
        <v>549</v>
      </c>
      <c r="N4970" t="s">
        <v>559</v>
      </c>
      <c r="O4970" t="s">
        <v>504</v>
      </c>
      <c r="P4970" t="s">
        <v>325</v>
      </c>
      <c r="Q4970" t="s">
        <v>330</v>
      </c>
    </row>
    <row r="4971" spans="1:17">
      <c r="A4971" t="s">
        <v>12704</v>
      </c>
      <c r="B4971" t="s">
        <v>12705</v>
      </c>
      <c r="C4971" t="s">
        <v>12706</v>
      </c>
      <c r="D4971" s="4">
        <v>45790.588703703703</v>
      </c>
      <c r="E4971" s="4">
        <v>45791.583333333336</v>
      </c>
      <c r="F4971" s="4">
        <v>45791.600694444445</v>
      </c>
      <c r="G4971" s="4">
        <v>45791.590960648151</v>
      </c>
      <c r="H4971" t="s">
        <v>3155</v>
      </c>
      <c r="I4971" t="s">
        <v>3222</v>
      </c>
      <c r="J4971">
        <v>1</v>
      </c>
      <c r="K4971" t="s">
        <v>3223</v>
      </c>
      <c r="L4971" t="s">
        <v>3564</v>
      </c>
      <c r="M4971" t="s">
        <v>549</v>
      </c>
      <c r="N4971" t="s">
        <v>550</v>
      </c>
      <c r="O4971" t="s">
        <v>136</v>
      </c>
      <c r="P4971" t="s">
        <v>264</v>
      </c>
      <c r="Q4971" t="s">
        <v>265</v>
      </c>
    </row>
    <row r="4972" spans="1:17">
      <c r="A4972" t="s">
        <v>12707</v>
      </c>
      <c r="B4972" t="s">
        <v>12708</v>
      </c>
      <c r="C4972" t="s">
        <v>12709</v>
      </c>
      <c r="D4972" s="4">
        <v>45790.585358796299</v>
      </c>
      <c r="E4972" s="4">
        <v>45798.25</v>
      </c>
      <c r="F4972" s="4">
        <v>45798.267361111109</v>
      </c>
      <c r="G4972" s="4"/>
      <c r="H4972" t="s">
        <v>3155</v>
      </c>
      <c r="I4972" t="s">
        <v>3184</v>
      </c>
      <c r="J4972">
        <v>0</v>
      </c>
      <c r="K4972" t="s">
        <v>3157</v>
      </c>
      <c r="L4972" t="s">
        <v>3245</v>
      </c>
      <c r="M4972" t="s">
        <v>549</v>
      </c>
      <c r="N4972" t="s">
        <v>550</v>
      </c>
      <c r="O4972" t="s">
        <v>616</v>
      </c>
      <c r="P4972" t="s">
        <v>314</v>
      </c>
      <c r="Q4972" t="s">
        <v>321</v>
      </c>
    </row>
    <row r="4973" spans="1:17">
      <c r="A4973" t="s">
        <v>6477</v>
      </c>
      <c r="B4973" t="s">
        <v>6478</v>
      </c>
      <c r="C4973" t="s">
        <v>12710</v>
      </c>
      <c r="D4973" s="4">
        <v>45790.583437499998</v>
      </c>
      <c r="E4973" s="4">
        <v>45794.458333333336</v>
      </c>
      <c r="F4973" s="4">
        <v>45794.475694444445</v>
      </c>
      <c r="G4973" s="4"/>
      <c r="H4973" t="s">
        <v>3155</v>
      </c>
      <c r="I4973" t="s">
        <v>3175</v>
      </c>
      <c r="J4973">
        <v>0</v>
      </c>
      <c r="K4973" t="s">
        <v>3157</v>
      </c>
      <c r="L4973" t="s">
        <v>3245</v>
      </c>
      <c r="M4973" t="s">
        <v>549</v>
      </c>
      <c r="N4973" t="s">
        <v>550</v>
      </c>
      <c r="O4973" t="s">
        <v>551</v>
      </c>
      <c r="P4973" t="s">
        <v>141</v>
      </c>
      <c r="Q4973" t="s">
        <v>232</v>
      </c>
    </row>
    <row r="4974" spans="1:17">
      <c r="A4974" t="s">
        <v>12711</v>
      </c>
      <c r="B4974" t="s">
        <v>12712</v>
      </c>
      <c r="C4974" t="s">
        <v>12713</v>
      </c>
      <c r="D4974" s="4">
        <v>45790.576736111114</v>
      </c>
      <c r="E4974" s="4">
        <v>45793.666666666664</v>
      </c>
      <c r="F4974" s="4">
        <v>45793.684027777781</v>
      </c>
      <c r="G4974" s="4"/>
      <c r="H4974" t="s">
        <v>3155</v>
      </c>
      <c r="I4974" t="s">
        <v>3175</v>
      </c>
      <c r="J4974">
        <v>0</v>
      </c>
      <c r="K4974" t="s">
        <v>3157</v>
      </c>
      <c r="L4974" t="s">
        <v>3245</v>
      </c>
      <c r="M4974" t="s">
        <v>549</v>
      </c>
      <c r="N4974" t="s">
        <v>559</v>
      </c>
      <c r="O4974" t="s">
        <v>504</v>
      </c>
      <c r="P4974" t="s">
        <v>325</v>
      </c>
      <c r="Q4974" t="s">
        <v>326</v>
      </c>
    </row>
    <row r="4975" spans="1:17">
      <c r="A4975" t="s">
        <v>12714</v>
      </c>
      <c r="B4975" t="s">
        <v>12715</v>
      </c>
      <c r="C4975" t="s">
        <v>12716</v>
      </c>
      <c r="D4975" s="4">
        <v>45790.575023148151</v>
      </c>
      <c r="E4975" s="4">
        <v>45793.833333333336</v>
      </c>
      <c r="F4975" s="4">
        <v>45793.850694444445</v>
      </c>
      <c r="G4975" s="4">
        <v>45793.829861111109</v>
      </c>
      <c r="H4975" t="s">
        <v>3155</v>
      </c>
      <c r="I4975" t="s">
        <v>3175</v>
      </c>
      <c r="J4975">
        <v>1001</v>
      </c>
      <c r="K4975" t="s">
        <v>3157</v>
      </c>
      <c r="L4975" t="s">
        <v>3564</v>
      </c>
      <c r="M4975" t="s">
        <v>549</v>
      </c>
      <c r="N4975" t="s">
        <v>559</v>
      </c>
      <c r="O4975" t="s">
        <v>504</v>
      </c>
      <c r="P4975" t="s">
        <v>325</v>
      </c>
      <c r="Q4975" t="s">
        <v>327</v>
      </c>
    </row>
    <row r="4976" spans="1:17">
      <c r="A4976" t="s">
        <v>12717</v>
      </c>
      <c r="B4976" t="s">
        <v>12718</v>
      </c>
      <c r="C4976" t="s">
        <v>12719</v>
      </c>
      <c r="D4976" s="4">
        <v>45790.5705787037</v>
      </c>
      <c r="E4976" s="4">
        <v>45794.75</v>
      </c>
      <c r="F4976" s="4">
        <v>45794.767361111109</v>
      </c>
      <c r="G4976" s="4">
        <v>45794.744976851849</v>
      </c>
      <c r="H4976" t="s">
        <v>3155</v>
      </c>
      <c r="I4976" t="s">
        <v>3175</v>
      </c>
      <c r="J4976">
        <v>0</v>
      </c>
      <c r="K4976" t="s">
        <v>3194</v>
      </c>
      <c r="L4976" t="s">
        <v>3564</v>
      </c>
      <c r="M4976" t="s">
        <v>549</v>
      </c>
      <c r="N4976" t="s">
        <v>559</v>
      </c>
      <c r="O4976" t="s">
        <v>504</v>
      </c>
      <c r="P4976" t="s">
        <v>325</v>
      </c>
      <c r="Q4976" t="s">
        <v>330</v>
      </c>
    </row>
    <row r="4977" spans="1:17">
      <c r="A4977" t="s">
        <v>12711</v>
      </c>
      <c r="B4977" t="s">
        <v>12712</v>
      </c>
      <c r="C4977" t="s">
        <v>12720</v>
      </c>
      <c r="D4977" s="4">
        <v>45790.568148148152</v>
      </c>
      <c r="E4977" s="4">
        <v>45794.625</v>
      </c>
      <c r="F4977" s="4">
        <v>45794.642361111109</v>
      </c>
      <c r="G4977" s="4"/>
      <c r="H4977" t="s">
        <v>3155</v>
      </c>
      <c r="I4977" t="s">
        <v>3175</v>
      </c>
      <c r="J4977">
        <v>0</v>
      </c>
      <c r="K4977" t="s">
        <v>3157</v>
      </c>
      <c r="L4977" t="s">
        <v>3245</v>
      </c>
      <c r="M4977" t="s">
        <v>549</v>
      </c>
      <c r="N4977" t="s">
        <v>559</v>
      </c>
      <c r="O4977" t="s">
        <v>504</v>
      </c>
      <c r="P4977" t="s">
        <v>325</v>
      </c>
      <c r="Q4977" t="s">
        <v>326</v>
      </c>
    </row>
    <row r="4978" spans="1:17">
      <c r="A4978" t="s">
        <v>12721</v>
      </c>
      <c r="B4978" t="s">
        <v>12722</v>
      </c>
      <c r="C4978" t="s">
        <v>12723</v>
      </c>
      <c r="D4978" s="4">
        <v>45790.566689814812</v>
      </c>
      <c r="E4978" s="4">
        <v>45791.833333333336</v>
      </c>
      <c r="F4978" s="4">
        <v>45791.871527777781</v>
      </c>
      <c r="G4978" s="4">
        <v>45791.835277777776</v>
      </c>
      <c r="H4978" t="s">
        <v>3155</v>
      </c>
      <c r="I4978" t="s">
        <v>3156</v>
      </c>
      <c r="J4978">
        <v>0</v>
      </c>
      <c r="K4978" t="s">
        <v>3227</v>
      </c>
      <c r="L4978" t="s">
        <v>3564</v>
      </c>
      <c r="M4978" t="s">
        <v>549</v>
      </c>
      <c r="N4978" t="s">
        <v>550</v>
      </c>
      <c r="O4978" t="s">
        <v>616</v>
      </c>
      <c r="P4978" t="s">
        <v>314</v>
      </c>
      <c r="Q4978" t="s">
        <v>321</v>
      </c>
    </row>
    <row r="4979" spans="1:17">
      <c r="A4979" t="s">
        <v>12724</v>
      </c>
      <c r="B4979" t="s">
        <v>12725</v>
      </c>
      <c r="C4979" t="s">
        <v>12726</v>
      </c>
      <c r="D4979" s="4">
        <v>45790.56391203704</v>
      </c>
      <c r="E4979" s="4">
        <v>45790.916666666664</v>
      </c>
      <c r="F4979" s="4">
        <v>45790.934027777781</v>
      </c>
      <c r="G4979" s="4"/>
      <c r="H4979" t="s">
        <v>3155</v>
      </c>
      <c r="I4979" t="s">
        <v>3291</v>
      </c>
      <c r="J4979">
        <v>0</v>
      </c>
      <c r="K4979" t="s">
        <v>3157</v>
      </c>
      <c r="L4979" t="s">
        <v>3593</v>
      </c>
      <c r="M4979" t="s">
        <v>549</v>
      </c>
      <c r="N4979" t="s">
        <v>550</v>
      </c>
      <c r="O4979" t="s">
        <v>616</v>
      </c>
      <c r="P4979" t="s">
        <v>314</v>
      </c>
      <c r="Q4979" t="s">
        <v>320</v>
      </c>
    </row>
    <row r="4980" spans="1:17">
      <c r="A4980" t="s">
        <v>12727</v>
      </c>
      <c r="B4980" t="s">
        <v>12728</v>
      </c>
      <c r="C4980" t="s">
        <v>12729</v>
      </c>
      <c r="D4980" s="4">
        <v>45790.561608796299</v>
      </c>
      <c r="E4980" s="4">
        <v>45794.416666666664</v>
      </c>
      <c r="F4980" s="4">
        <v>45794.434027777781</v>
      </c>
      <c r="G4980" s="4">
        <v>45794.415451388886</v>
      </c>
      <c r="H4980" t="s">
        <v>3155</v>
      </c>
      <c r="I4980" t="s">
        <v>3222</v>
      </c>
      <c r="J4980">
        <v>1</v>
      </c>
      <c r="K4980" t="s">
        <v>3223</v>
      </c>
      <c r="L4980" t="s">
        <v>3564</v>
      </c>
      <c r="M4980" t="s">
        <v>549</v>
      </c>
      <c r="N4980" t="s">
        <v>550</v>
      </c>
      <c r="O4980" t="s">
        <v>136</v>
      </c>
      <c r="P4980" t="s">
        <v>147</v>
      </c>
      <c r="Q4980" t="s">
        <v>256</v>
      </c>
    </row>
    <row r="4981" spans="1:17">
      <c r="A4981" t="s">
        <v>12219</v>
      </c>
      <c r="B4981" t="s">
        <v>12730</v>
      </c>
      <c r="C4981" t="s">
        <v>12731</v>
      </c>
      <c r="D4981" s="4">
        <v>45790.554976851854</v>
      </c>
      <c r="E4981" s="4">
        <v>45791.854166666664</v>
      </c>
      <c r="F4981" s="4">
        <v>45791.871527777781</v>
      </c>
      <c r="G4981" s="4">
        <v>45791.875381944446</v>
      </c>
      <c r="H4981" t="s">
        <v>3155</v>
      </c>
      <c r="I4981" t="s">
        <v>3175</v>
      </c>
      <c r="J4981">
        <v>0</v>
      </c>
      <c r="K4981" t="s">
        <v>3157</v>
      </c>
      <c r="L4981" t="s">
        <v>3564</v>
      </c>
      <c r="M4981" t="s">
        <v>549</v>
      </c>
      <c r="N4981" t="s">
        <v>550</v>
      </c>
      <c r="O4981" t="s">
        <v>136</v>
      </c>
      <c r="P4981" t="s">
        <v>143</v>
      </c>
      <c r="Q4981" t="s">
        <v>300</v>
      </c>
    </row>
    <row r="4982" spans="1:17">
      <c r="A4982" t="s">
        <v>12133</v>
      </c>
      <c r="B4982" t="s">
        <v>12134</v>
      </c>
      <c r="C4982" t="s">
        <v>12732</v>
      </c>
      <c r="D4982" s="4">
        <v>45790.554907407408</v>
      </c>
      <c r="E4982" s="4">
        <v>45792.416666666664</v>
      </c>
      <c r="F4982" s="4">
        <v>45792.434027777781</v>
      </c>
      <c r="G4982" s="4">
        <v>45792.416701388887</v>
      </c>
      <c r="H4982" t="s">
        <v>3155</v>
      </c>
      <c r="I4982" t="s">
        <v>3175</v>
      </c>
      <c r="J4982">
        <v>1001</v>
      </c>
      <c r="K4982" t="s">
        <v>3194</v>
      </c>
      <c r="L4982" t="s">
        <v>3564</v>
      </c>
      <c r="M4982" t="s">
        <v>549</v>
      </c>
      <c r="N4982" t="s">
        <v>550</v>
      </c>
      <c r="O4982" t="s">
        <v>136</v>
      </c>
      <c r="P4982" t="s">
        <v>143</v>
      </c>
      <c r="Q4982" t="s">
        <v>310</v>
      </c>
    </row>
    <row r="4983" spans="1:17">
      <c r="A4983" t="s">
        <v>3237</v>
      </c>
      <c r="B4983" t="s">
        <v>3238</v>
      </c>
      <c r="C4983" t="s">
        <v>12733</v>
      </c>
      <c r="D4983" s="4">
        <v>45790.554074074076</v>
      </c>
      <c r="E4983" s="4">
        <v>45791.416666666664</v>
      </c>
      <c r="F4983" s="4">
        <v>45791.454861111109</v>
      </c>
      <c r="G4983" s="4">
        <v>45791.413298611114</v>
      </c>
      <c r="H4983" t="s">
        <v>3155</v>
      </c>
      <c r="I4983" t="s">
        <v>3240</v>
      </c>
      <c r="J4983">
        <v>0</v>
      </c>
      <c r="K4983" t="s">
        <v>3194</v>
      </c>
      <c r="L4983" t="s">
        <v>3564</v>
      </c>
      <c r="M4983" t="s">
        <v>549</v>
      </c>
      <c r="N4983" t="s">
        <v>550</v>
      </c>
      <c r="O4983" t="s">
        <v>616</v>
      </c>
      <c r="P4983" t="s">
        <v>314</v>
      </c>
      <c r="Q4983" t="s">
        <v>320</v>
      </c>
    </row>
    <row r="4984" spans="1:17">
      <c r="A4984" t="s">
        <v>3237</v>
      </c>
      <c r="B4984" t="s">
        <v>3238</v>
      </c>
      <c r="C4984" t="s">
        <v>12734</v>
      </c>
      <c r="D4984" s="4">
        <v>45790.553252314814</v>
      </c>
      <c r="E4984" s="4">
        <v>45791.395833333336</v>
      </c>
      <c r="F4984" s="4">
        <v>45791.434027777781</v>
      </c>
      <c r="G4984" s="4"/>
      <c r="H4984" t="s">
        <v>3155</v>
      </c>
      <c r="I4984" t="s">
        <v>3240</v>
      </c>
      <c r="J4984">
        <v>0</v>
      </c>
      <c r="K4984" t="s">
        <v>3194</v>
      </c>
      <c r="L4984" t="s">
        <v>3245</v>
      </c>
      <c r="M4984" t="s">
        <v>549</v>
      </c>
      <c r="N4984" t="s">
        <v>550</v>
      </c>
      <c r="O4984" t="s">
        <v>616</v>
      </c>
      <c r="P4984" t="s">
        <v>314</v>
      </c>
      <c r="Q4984" t="s">
        <v>320</v>
      </c>
    </row>
    <row r="4985" spans="1:17">
      <c r="A4985" t="s">
        <v>28648</v>
      </c>
      <c r="B4985" t="s">
        <v>28649</v>
      </c>
      <c r="C4985" t="s">
        <v>28650</v>
      </c>
      <c r="D4985" s="4">
        <v>45790.551979166667</v>
      </c>
      <c r="E4985" s="4">
        <v>45792.291666666664</v>
      </c>
      <c r="F4985" s="4">
        <v>45792.309027777781</v>
      </c>
      <c r="G4985" s="4">
        <v>45792.294282407405</v>
      </c>
      <c r="H4985" t="s">
        <v>3155</v>
      </c>
      <c r="I4985" t="s">
        <v>3171</v>
      </c>
      <c r="J4985">
        <v>0</v>
      </c>
      <c r="K4985" t="s">
        <v>3157</v>
      </c>
      <c r="L4985" t="s">
        <v>3564</v>
      </c>
      <c r="M4985" t="s">
        <v>549</v>
      </c>
      <c r="N4985" t="s">
        <v>550</v>
      </c>
      <c r="O4985" t="s">
        <v>136</v>
      </c>
      <c r="P4985" t="s">
        <v>143</v>
      </c>
      <c r="Q4985" t="s">
        <v>297</v>
      </c>
    </row>
    <row r="4986" spans="1:17">
      <c r="A4986" t="s">
        <v>12727</v>
      </c>
      <c r="B4986" t="s">
        <v>12728</v>
      </c>
      <c r="C4986" t="s">
        <v>12735</v>
      </c>
      <c r="D4986" s="4">
        <v>45790.54996527778</v>
      </c>
      <c r="E4986" s="4">
        <v>45794.416666666664</v>
      </c>
      <c r="F4986" s="4">
        <v>45794.434027777781</v>
      </c>
      <c r="G4986" s="4"/>
      <c r="H4986" t="s">
        <v>3155</v>
      </c>
      <c r="I4986" t="s">
        <v>3222</v>
      </c>
      <c r="J4986">
        <v>1</v>
      </c>
      <c r="K4986" t="s">
        <v>3223</v>
      </c>
      <c r="L4986" t="s">
        <v>3245</v>
      </c>
      <c r="M4986" t="s">
        <v>549</v>
      </c>
      <c r="N4986" t="s">
        <v>550</v>
      </c>
      <c r="O4986" t="s">
        <v>136</v>
      </c>
      <c r="P4986" t="s">
        <v>147</v>
      </c>
      <c r="Q4986" t="s">
        <v>256</v>
      </c>
    </row>
    <row r="4987" spans="1:17">
      <c r="A4987" t="s">
        <v>12736</v>
      </c>
      <c r="B4987" t="s">
        <v>12737</v>
      </c>
      <c r="C4987" t="s">
        <v>12738</v>
      </c>
      <c r="D4987" s="4">
        <v>45790.548900462964</v>
      </c>
      <c r="E4987" s="4">
        <v>45794.875</v>
      </c>
      <c r="F4987" s="4">
        <v>45794.892361111109</v>
      </c>
      <c r="G4987" s="4"/>
      <c r="H4987" t="s">
        <v>3155</v>
      </c>
      <c r="I4987" t="s">
        <v>3162</v>
      </c>
      <c r="J4987">
        <v>0</v>
      </c>
      <c r="K4987" t="s">
        <v>3379</v>
      </c>
      <c r="L4987" t="s">
        <v>3245</v>
      </c>
      <c r="M4987" t="s">
        <v>549</v>
      </c>
      <c r="N4987" t="s">
        <v>550</v>
      </c>
      <c r="O4987" t="s">
        <v>1923</v>
      </c>
      <c r="P4987" t="s">
        <v>1924</v>
      </c>
      <c r="Q4987" t="s">
        <v>3394</v>
      </c>
    </row>
    <row r="4988" spans="1:17">
      <c r="A4988" t="s">
        <v>12739</v>
      </c>
      <c r="B4988" t="s">
        <v>12740</v>
      </c>
      <c r="C4988" t="s">
        <v>12741</v>
      </c>
      <c r="D4988" s="4">
        <v>45790.545439814814</v>
      </c>
      <c r="E4988" s="4">
        <v>45796.416666666664</v>
      </c>
      <c r="F4988" s="4">
        <v>45796.434027777781</v>
      </c>
      <c r="G4988" s="4">
        <v>45796.412719907406</v>
      </c>
      <c r="H4988" t="s">
        <v>3155</v>
      </c>
      <c r="I4988" t="s">
        <v>3171</v>
      </c>
      <c r="J4988">
        <v>1002</v>
      </c>
      <c r="K4988" t="s">
        <v>3157</v>
      </c>
      <c r="L4988" t="s">
        <v>3564</v>
      </c>
      <c r="M4988" t="s">
        <v>549</v>
      </c>
      <c r="N4988" t="s">
        <v>550</v>
      </c>
      <c r="O4988" t="s">
        <v>551</v>
      </c>
      <c r="P4988" t="s">
        <v>149</v>
      </c>
      <c r="Q4988" t="s">
        <v>204</v>
      </c>
    </row>
    <row r="4989" spans="1:17">
      <c r="A4989" t="s">
        <v>12742</v>
      </c>
      <c r="B4989" t="s">
        <v>12743</v>
      </c>
      <c r="C4989" t="s">
        <v>12744</v>
      </c>
      <c r="D4989" s="4">
        <v>45790.543819444443</v>
      </c>
      <c r="E4989" s="4">
        <v>45791.6875</v>
      </c>
      <c r="F4989" s="4">
        <v>45791.704861111109</v>
      </c>
      <c r="G4989" s="4"/>
      <c r="H4989" t="s">
        <v>3155</v>
      </c>
      <c r="I4989" t="s">
        <v>3171</v>
      </c>
      <c r="J4989">
        <v>0</v>
      </c>
      <c r="K4989" t="s">
        <v>3194</v>
      </c>
      <c r="L4989" t="s">
        <v>3245</v>
      </c>
      <c r="M4989" t="s">
        <v>549</v>
      </c>
      <c r="N4989" t="s">
        <v>559</v>
      </c>
      <c r="O4989" t="s">
        <v>469</v>
      </c>
      <c r="P4989" t="s">
        <v>180</v>
      </c>
      <c r="Q4989" t="s">
        <v>184</v>
      </c>
    </row>
    <row r="4990" spans="1:17">
      <c r="A4990" t="s">
        <v>4905</v>
      </c>
      <c r="B4990" t="s">
        <v>4906</v>
      </c>
      <c r="C4990" t="s">
        <v>12745</v>
      </c>
      <c r="D4990" s="4">
        <v>45790.539247685185</v>
      </c>
      <c r="E4990" s="4">
        <v>45791.395833333336</v>
      </c>
      <c r="F4990" s="4">
        <v>45791.434027777781</v>
      </c>
      <c r="G4990" s="4">
        <v>45791.397314814814</v>
      </c>
      <c r="H4990" t="s">
        <v>3155</v>
      </c>
      <c r="I4990" t="s">
        <v>3240</v>
      </c>
      <c r="J4990">
        <v>0</v>
      </c>
      <c r="K4990" t="s">
        <v>3227</v>
      </c>
      <c r="L4990" t="s">
        <v>3564</v>
      </c>
      <c r="M4990" t="s">
        <v>549</v>
      </c>
      <c r="N4990" t="s">
        <v>550</v>
      </c>
      <c r="O4990" t="s">
        <v>136</v>
      </c>
      <c r="P4990" t="s">
        <v>147</v>
      </c>
      <c r="Q4990" t="s">
        <v>256</v>
      </c>
    </row>
    <row r="4991" spans="1:17">
      <c r="A4991" t="s">
        <v>12746</v>
      </c>
      <c r="B4991" t="s">
        <v>12747</v>
      </c>
      <c r="C4991" t="s">
        <v>12748</v>
      </c>
      <c r="D4991" s="4">
        <v>45790.538159722222</v>
      </c>
      <c r="E4991" s="4">
        <v>45794.333333333336</v>
      </c>
      <c r="F4991" s="4">
        <v>45794.350694444445</v>
      </c>
      <c r="G4991" s="4"/>
      <c r="H4991" t="s">
        <v>3155</v>
      </c>
      <c r="I4991" t="s">
        <v>3171</v>
      </c>
      <c r="J4991">
        <v>0</v>
      </c>
      <c r="K4991" t="s">
        <v>3157</v>
      </c>
      <c r="L4991" t="s">
        <v>3245</v>
      </c>
      <c r="M4991" t="s">
        <v>549</v>
      </c>
      <c r="N4991" t="s">
        <v>550</v>
      </c>
      <c r="O4991" t="s">
        <v>551</v>
      </c>
      <c r="P4991" t="s">
        <v>242</v>
      </c>
      <c r="Q4991" t="s">
        <v>249</v>
      </c>
    </row>
    <row r="4992" spans="1:17">
      <c r="A4992" t="s">
        <v>10410</v>
      </c>
      <c r="B4992" t="s">
        <v>10411</v>
      </c>
      <c r="C4992" t="s">
        <v>12749</v>
      </c>
      <c r="D4992" s="4">
        <v>45790.537395833337</v>
      </c>
      <c r="E4992" s="4">
        <v>45791.458333333336</v>
      </c>
      <c r="F4992" s="4">
        <v>45791.496527777781</v>
      </c>
      <c r="G4992" s="4">
        <v>45791.479942129627</v>
      </c>
      <c r="H4992" t="s">
        <v>3155</v>
      </c>
      <c r="I4992" t="s">
        <v>3156</v>
      </c>
      <c r="J4992">
        <v>0</v>
      </c>
      <c r="K4992" t="s">
        <v>3157</v>
      </c>
      <c r="L4992" t="s">
        <v>3564</v>
      </c>
      <c r="M4992" t="s">
        <v>549</v>
      </c>
      <c r="N4992" t="s">
        <v>550</v>
      </c>
      <c r="O4992" t="s">
        <v>136</v>
      </c>
      <c r="P4992" t="s">
        <v>283</v>
      </c>
      <c r="Q4992" t="s">
        <v>288</v>
      </c>
    </row>
    <row r="4993" spans="1:17">
      <c r="A4993" t="s">
        <v>12750</v>
      </c>
      <c r="B4993" t="s">
        <v>12751</v>
      </c>
      <c r="C4993" t="s">
        <v>12752</v>
      </c>
      <c r="D4993" s="4">
        <v>45790.532442129632</v>
      </c>
      <c r="E4993" s="4">
        <v>45792.666666666664</v>
      </c>
      <c r="F4993" s="4">
        <v>45792.684027777781</v>
      </c>
      <c r="G4993" s="4"/>
      <c r="H4993" t="s">
        <v>3155</v>
      </c>
      <c r="I4993" t="s">
        <v>3175</v>
      </c>
      <c r="J4993">
        <v>0</v>
      </c>
      <c r="K4993" t="s">
        <v>3157</v>
      </c>
      <c r="L4993" t="s">
        <v>3245</v>
      </c>
      <c r="M4993" t="s">
        <v>549</v>
      </c>
      <c r="N4993" t="s">
        <v>550</v>
      </c>
      <c r="O4993" t="s">
        <v>551</v>
      </c>
      <c r="P4993" t="s">
        <v>242</v>
      </c>
      <c r="Q4993" t="s">
        <v>245</v>
      </c>
    </row>
    <row r="4994" spans="1:17">
      <c r="A4994" t="s">
        <v>12753</v>
      </c>
      <c r="B4994" t="s">
        <v>12754</v>
      </c>
      <c r="C4994" t="s">
        <v>12755</v>
      </c>
      <c r="D4994" s="4">
        <v>45790.518611111111</v>
      </c>
      <c r="E4994" s="4">
        <v>45792.3125</v>
      </c>
      <c r="F4994" s="4">
        <v>45792.350694444445</v>
      </c>
      <c r="G4994" s="4"/>
      <c r="H4994" t="s">
        <v>3155</v>
      </c>
      <c r="I4994" t="s">
        <v>3240</v>
      </c>
      <c r="J4994">
        <v>0</v>
      </c>
      <c r="K4994" t="s">
        <v>3194</v>
      </c>
      <c r="L4994" t="s">
        <v>3245</v>
      </c>
      <c r="M4994" t="s">
        <v>549</v>
      </c>
      <c r="N4994" t="s">
        <v>550</v>
      </c>
      <c r="O4994" t="s">
        <v>136</v>
      </c>
      <c r="P4994" t="s">
        <v>147</v>
      </c>
      <c r="Q4994" t="s">
        <v>255</v>
      </c>
    </row>
    <row r="4995" spans="1:17">
      <c r="A4995" t="s">
        <v>12756</v>
      </c>
      <c r="B4995" t="s">
        <v>12757</v>
      </c>
      <c r="C4995" t="s">
        <v>12758</v>
      </c>
      <c r="D4995" s="4">
        <v>45790.503935185188</v>
      </c>
      <c r="E4995" s="4">
        <v>45794.708333333336</v>
      </c>
      <c r="F4995" s="4">
        <v>45794.725694444445</v>
      </c>
      <c r="G4995" s="4"/>
      <c r="H4995" t="s">
        <v>3155</v>
      </c>
      <c r="I4995" t="s">
        <v>3171</v>
      </c>
      <c r="J4995">
        <v>1002</v>
      </c>
      <c r="K4995" t="s">
        <v>3157</v>
      </c>
      <c r="L4995" t="s">
        <v>3245</v>
      </c>
      <c r="M4995" t="s">
        <v>549</v>
      </c>
      <c r="N4995" t="s">
        <v>550</v>
      </c>
      <c r="O4995" t="s">
        <v>136</v>
      </c>
      <c r="P4995" t="s">
        <v>139</v>
      </c>
      <c r="Q4995" t="s">
        <v>276</v>
      </c>
    </row>
    <row r="4996" spans="1:17">
      <c r="A4996" t="s">
        <v>12759</v>
      </c>
      <c r="B4996" t="s">
        <v>12760</v>
      </c>
      <c r="C4996" t="s">
        <v>12761</v>
      </c>
      <c r="D4996" s="4">
        <v>45790.501898148148</v>
      </c>
      <c r="E4996" s="4">
        <v>45791.416666666664</v>
      </c>
      <c r="F4996" s="4">
        <v>45791.434027777781</v>
      </c>
      <c r="G4996" s="4">
        <v>45791.417685185188</v>
      </c>
      <c r="H4996" t="s">
        <v>3155</v>
      </c>
      <c r="I4996" t="s">
        <v>3162</v>
      </c>
      <c r="J4996">
        <v>0</v>
      </c>
      <c r="K4996" t="s">
        <v>3358</v>
      </c>
      <c r="L4996" t="s">
        <v>3564</v>
      </c>
      <c r="M4996" t="s">
        <v>549</v>
      </c>
      <c r="N4996" t="s">
        <v>550</v>
      </c>
      <c r="O4996" t="s">
        <v>616</v>
      </c>
      <c r="P4996" t="s">
        <v>314</v>
      </c>
      <c r="Q4996" t="s">
        <v>323</v>
      </c>
    </row>
    <row r="4997" spans="1:17">
      <c r="A4997" t="s">
        <v>10396</v>
      </c>
      <c r="B4997" t="s">
        <v>10397</v>
      </c>
      <c r="C4997" t="s">
        <v>12762</v>
      </c>
      <c r="D4997" s="4">
        <v>45790.500474537039</v>
      </c>
      <c r="E4997" s="4">
        <v>45794.416666666664</v>
      </c>
      <c r="F4997" s="4">
        <v>45794.434027777781</v>
      </c>
      <c r="G4997" s="4">
        <v>45794.416215277779</v>
      </c>
      <c r="H4997" t="s">
        <v>3155</v>
      </c>
      <c r="I4997" t="s">
        <v>3171</v>
      </c>
      <c r="J4997">
        <v>0</v>
      </c>
      <c r="K4997" t="s">
        <v>3194</v>
      </c>
      <c r="L4997" t="s">
        <v>3564</v>
      </c>
      <c r="M4997" t="s">
        <v>549</v>
      </c>
      <c r="N4997" t="s">
        <v>550</v>
      </c>
      <c r="O4997" t="s">
        <v>551</v>
      </c>
      <c r="P4997" t="s">
        <v>242</v>
      </c>
      <c r="Q4997" t="s">
        <v>248</v>
      </c>
    </row>
    <row r="4998" spans="1:17">
      <c r="A4998" t="s">
        <v>12763</v>
      </c>
      <c r="B4998" t="s">
        <v>12764</v>
      </c>
      <c r="C4998" t="s">
        <v>12765</v>
      </c>
      <c r="D4998" s="4">
        <v>45790.499039351853</v>
      </c>
      <c r="E4998" s="4">
        <v>45791.416666666664</v>
      </c>
      <c r="F4998" s="4">
        <v>45791.434027777781</v>
      </c>
      <c r="G4998" s="4">
        <v>45791.417662037034</v>
      </c>
      <c r="H4998" t="s">
        <v>3155</v>
      </c>
      <c r="I4998" t="s">
        <v>3162</v>
      </c>
      <c r="J4998">
        <v>0</v>
      </c>
      <c r="K4998" t="s">
        <v>3379</v>
      </c>
      <c r="L4998" t="s">
        <v>3564</v>
      </c>
      <c r="M4998" t="s">
        <v>549</v>
      </c>
      <c r="N4998" t="s">
        <v>550</v>
      </c>
      <c r="O4998" t="s">
        <v>1923</v>
      </c>
      <c r="P4998" t="s">
        <v>1924</v>
      </c>
      <c r="Q4998" t="s">
        <v>3199</v>
      </c>
    </row>
    <row r="4999" spans="1:17">
      <c r="A4999" t="s">
        <v>12766</v>
      </c>
      <c r="B4999" t="s">
        <v>12767</v>
      </c>
      <c r="C4999" t="s">
        <v>12768</v>
      </c>
      <c r="D4999" s="4">
        <v>45790.494513888887</v>
      </c>
      <c r="E4999" s="4">
        <v>45794.666666666664</v>
      </c>
      <c r="F4999" s="4">
        <v>45794.684027777781</v>
      </c>
      <c r="G4999" s="4"/>
      <c r="H4999" t="s">
        <v>3155</v>
      </c>
      <c r="I4999" t="s">
        <v>3184</v>
      </c>
      <c r="J4999">
        <v>1001</v>
      </c>
      <c r="K4999" t="s">
        <v>3157</v>
      </c>
      <c r="L4999" t="s">
        <v>3245</v>
      </c>
      <c r="M4999" t="s">
        <v>549</v>
      </c>
      <c r="N4999" t="s">
        <v>550</v>
      </c>
      <c r="O4999" t="s">
        <v>551</v>
      </c>
      <c r="P4999" t="s">
        <v>149</v>
      </c>
      <c r="Q4999" t="s">
        <v>202</v>
      </c>
    </row>
    <row r="5000" spans="1:17">
      <c r="A5000" t="s">
        <v>12769</v>
      </c>
      <c r="B5000" t="s">
        <v>12770</v>
      </c>
      <c r="C5000" t="s">
        <v>12771</v>
      </c>
      <c r="D5000" s="4">
        <v>45790.493449074071</v>
      </c>
      <c r="E5000" s="4">
        <v>45791.375</v>
      </c>
      <c r="F5000" s="4">
        <v>45791.392361111109</v>
      </c>
      <c r="G5000" s="4"/>
      <c r="H5000" t="s">
        <v>3155</v>
      </c>
      <c r="I5000" t="s">
        <v>3184</v>
      </c>
      <c r="J5000">
        <v>0</v>
      </c>
      <c r="K5000" t="s">
        <v>3157</v>
      </c>
      <c r="L5000" t="s">
        <v>3593</v>
      </c>
      <c r="M5000" t="s">
        <v>549</v>
      </c>
      <c r="N5000" t="s">
        <v>550</v>
      </c>
      <c r="O5000" t="s">
        <v>616</v>
      </c>
      <c r="P5000" t="s">
        <v>314</v>
      </c>
      <c r="Q5000" t="s">
        <v>319</v>
      </c>
    </row>
    <row r="5001" spans="1:17">
      <c r="A5001" t="s">
        <v>12772</v>
      </c>
      <c r="B5001" t="s">
        <v>12773</v>
      </c>
      <c r="C5001" t="s">
        <v>12774</v>
      </c>
      <c r="D5001" s="4">
        <v>45790.489837962959</v>
      </c>
      <c r="E5001" s="4">
        <v>45792.729166666664</v>
      </c>
      <c r="F5001" s="4">
        <v>45792.746527777781</v>
      </c>
      <c r="G5001" s="4">
        <v>45792.729907407411</v>
      </c>
      <c r="H5001" t="s">
        <v>3155</v>
      </c>
      <c r="I5001" t="s">
        <v>3280</v>
      </c>
      <c r="J5001">
        <v>0</v>
      </c>
      <c r="K5001" t="s">
        <v>3179</v>
      </c>
      <c r="L5001" t="s">
        <v>3564</v>
      </c>
      <c r="M5001" t="s">
        <v>549</v>
      </c>
      <c r="N5001" t="s">
        <v>550</v>
      </c>
      <c r="O5001" t="s">
        <v>1923</v>
      </c>
      <c r="P5001" t="s">
        <v>1924</v>
      </c>
      <c r="Q5001" t="s">
        <v>3164</v>
      </c>
    </row>
    <row r="5002" spans="1:17">
      <c r="A5002" t="s">
        <v>12775</v>
      </c>
      <c r="B5002" t="s">
        <v>12776</v>
      </c>
      <c r="C5002" t="s">
        <v>12777</v>
      </c>
      <c r="D5002" s="4">
        <v>45790.481319444443</v>
      </c>
      <c r="E5002" s="4">
        <v>45809.4375</v>
      </c>
      <c r="F5002" s="4">
        <v>45809.454861111109</v>
      </c>
      <c r="G5002" s="4"/>
      <c r="H5002" t="s">
        <v>3155</v>
      </c>
      <c r="I5002" t="s">
        <v>3175</v>
      </c>
      <c r="J5002">
        <v>0</v>
      </c>
      <c r="K5002" t="s">
        <v>3157</v>
      </c>
      <c r="L5002" t="s">
        <v>3158</v>
      </c>
      <c r="M5002" t="s">
        <v>549</v>
      </c>
      <c r="N5002" t="s">
        <v>559</v>
      </c>
      <c r="O5002" t="s">
        <v>469</v>
      </c>
      <c r="P5002" t="s">
        <v>180</v>
      </c>
      <c r="Q5002" t="s">
        <v>181</v>
      </c>
    </row>
    <row r="5003" spans="1:17">
      <c r="A5003" t="s">
        <v>12778</v>
      </c>
      <c r="B5003" t="s">
        <v>12779</v>
      </c>
      <c r="C5003" t="s">
        <v>12780</v>
      </c>
      <c r="D5003" s="4">
        <v>45790.480196759258</v>
      </c>
      <c r="E5003" s="4">
        <v>45792.333333333336</v>
      </c>
      <c r="F5003" s="4">
        <v>45792.350694444445</v>
      </c>
      <c r="G5003" s="4"/>
      <c r="H5003" t="s">
        <v>3155</v>
      </c>
      <c r="I5003" t="s">
        <v>3184</v>
      </c>
      <c r="J5003">
        <v>1001</v>
      </c>
      <c r="K5003" t="s">
        <v>3157</v>
      </c>
      <c r="L5003" t="s">
        <v>3245</v>
      </c>
      <c r="M5003" t="s">
        <v>549</v>
      </c>
      <c r="N5003" t="s">
        <v>550</v>
      </c>
      <c r="O5003" t="s">
        <v>551</v>
      </c>
      <c r="P5003" t="s">
        <v>149</v>
      </c>
      <c r="Q5003" t="s">
        <v>203</v>
      </c>
    </row>
    <row r="5004" spans="1:17">
      <c r="A5004" t="s">
        <v>12781</v>
      </c>
      <c r="B5004" t="s">
        <v>12782</v>
      </c>
      <c r="C5004" t="s">
        <v>12783</v>
      </c>
      <c r="D5004" s="4">
        <v>45790.478379629632</v>
      </c>
      <c r="E5004" s="4">
        <v>45792.333333333336</v>
      </c>
      <c r="F5004" s="4">
        <v>45792.350694444445</v>
      </c>
      <c r="G5004" s="4">
        <v>45792.329212962963</v>
      </c>
      <c r="H5004" t="s">
        <v>3155</v>
      </c>
      <c r="I5004" t="s">
        <v>3171</v>
      </c>
      <c r="J5004">
        <v>0</v>
      </c>
      <c r="K5004" t="s">
        <v>3194</v>
      </c>
      <c r="L5004" t="s">
        <v>3564</v>
      </c>
      <c r="M5004" t="s">
        <v>549</v>
      </c>
      <c r="N5004" t="s">
        <v>559</v>
      </c>
      <c r="O5004" t="s">
        <v>469</v>
      </c>
      <c r="P5004" t="s">
        <v>180</v>
      </c>
      <c r="Q5004" t="s">
        <v>181</v>
      </c>
    </row>
    <row r="5005" spans="1:17">
      <c r="A5005" t="s">
        <v>12067</v>
      </c>
      <c r="B5005" t="s">
        <v>12784</v>
      </c>
      <c r="C5005" t="s">
        <v>12785</v>
      </c>
      <c r="D5005" s="4">
        <v>45790.471990740742</v>
      </c>
      <c r="E5005" s="4">
        <v>45794.270833333336</v>
      </c>
      <c r="F5005" s="4">
        <v>45794.309027777781</v>
      </c>
      <c r="G5005" s="4">
        <v>45794.271956018521</v>
      </c>
      <c r="H5005" t="s">
        <v>3155</v>
      </c>
      <c r="I5005" t="s">
        <v>3156</v>
      </c>
      <c r="J5005">
        <v>0</v>
      </c>
      <c r="K5005" t="s">
        <v>3227</v>
      </c>
      <c r="L5005" t="s">
        <v>3564</v>
      </c>
      <c r="M5005" t="s">
        <v>549</v>
      </c>
      <c r="N5005" t="s">
        <v>550</v>
      </c>
      <c r="O5005" t="s">
        <v>551</v>
      </c>
      <c r="P5005" t="s">
        <v>242</v>
      </c>
      <c r="Q5005" t="s">
        <v>248</v>
      </c>
    </row>
    <row r="5006" spans="1:17">
      <c r="A5006" t="s">
        <v>12786</v>
      </c>
      <c r="B5006" t="s">
        <v>12787</v>
      </c>
      <c r="C5006" t="s">
        <v>12788</v>
      </c>
      <c r="D5006" s="4">
        <v>45790.471539351849</v>
      </c>
      <c r="E5006" s="4">
        <v>45795.291666666664</v>
      </c>
      <c r="F5006" s="4">
        <v>45795.309027777781</v>
      </c>
      <c r="G5006" s="4"/>
      <c r="H5006" t="s">
        <v>3155</v>
      </c>
      <c r="I5006" t="s">
        <v>3175</v>
      </c>
      <c r="J5006">
        <v>0</v>
      </c>
      <c r="K5006" t="s">
        <v>3194</v>
      </c>
      <c r="L5006" t="s">
        <v>3245</v>
      </c>
      <c r="M5006" t="s">
        <v>549</v>
      </c>
      <c r="N5006" t="s">
        <v>550</v>
      </c>
      <c r="O5006" t="s">
        <v>136</v>
      </c>
      <c r="P5006" t="s">
        <v>147</v>
      </c>
      <c r="Q5006" t="s">
        <v>253</v>
      </c>
    </row>
    <row r="5007" spans="1:17">
      <c r="A5007" t="s">
        <v>12067</v>
      </c>
      <c r="B5007" t="s">
        <v>12068</v>
      </c>
      <c r="C5007" t="s">
        <v>12789</v>
      </c>
      <c r="D5007" s="4">
        <v>45790.47111111111</v>
      </c>
      <c r="E5007" s="4">
        <v>45794.270833333336</v>
      </c>
      <c r="F5007" s="4">
        <v>45794.309027777781</v>
      </c>
      <c r="G5007" s="4"/>
      <c r="H5007" t="s">
        <v>3155</v>
      </c>
      <c r="I5007" t="s">
        <v>3156</v>
      </c>
      <c r="J5007">
        <v>0</v>
      </c>
      <c r="K5007" t="s">
        <v>3227</v>
      </c>
      <c r="L5007" t="s">
        <v>3245</v>
      </c>
      <c r="M5007" t="s">
        <v>549</v>
      </c>
      <c r="N5007" t="s">
        <v>550</v>
      </c>
      <c r="O5007" t="s">
        <v>551</v>
      </c>
      <c r="P5007" t="s">
        <v>242</v>
      </c>
      <c r="Q5007" t="s">
        <v>248</v>
      </c>
    </row>
    <row r="5008" spans="1:17">
      <c r="A5008" t="s">
        <v>10183</v>
      </c>
      <c r="B5008" t="s">
        <v>12790</v>
      </c>
      <c r="C5008" t="s">
        <v>12791</v>
      </c>
      <c r="D5008" s="4">
        <v>45790.454780092594</v>
      </c>
      <c r="E5008" s="4">
        <v>45802.333333333336</v>
      </c>
      <c r="F5008" s="4">
        <v>45802.350694444445</v>
      </c>
      <c r="G5008" s="4"/>
      <c r="H5008" t="s">
        <v>3155</v>
      </c>
      <c r="I5008" t="s">
        <v>3162</v>
      </c>
      <c r="J5008">
        <v>0</v>
      </c>
      <c r="K5008" t="s">
        <v>3163</v>
      </c>
      <c r="L5008" t="s">
        <v>3245</v>
      </c>
      <c r="M5008" t="s">
        <v>549</v>
      </c>
      <c r="N5008" t="s">
        <v>550</v>
      </c>
      <c r="O5008" t="s">
        <v>1923</v>
      </c>
      <c r="P5008" t="s">
        <v>1924</v>
      </c>
      <c r="Q5008" t="s">
        <v>3394</v>
      </c>
    </row>
    <row r="5009" spans="1:17">
      <c r="A5009" t="s">
        <v>12530</v>
      </c>
      <c r="B5009" t="s">
        <v>12531</v>
      </c>
      <c r="C5009" t="s">
        <v>12532</v>
      </c>
      <c r="D5009" s="4">
        <v>45790.437928240739</v>
      </c>
      <c r="E5009" s="4">
        <v>45793.625</v>
      </c>
      <c r="F5009" s="4">
        <v>45793.642361111109</v>
      </c>
      <c r="G5009" s="4">
        <v>45793.625115740739</v>
      </c>
      <c r="H5009" t="s">
        <v>3155</v>
      </c>
      <c r="I5009" t="s">
        <v>3171</v>
      </c>
      <c r="J5009">
        <v>1002</v>
      </c>
      <c r="K5009" t="s">
        <v>3157</v>
      </c>
      <c r="L5009" t="s">
        <v>3564</v>
      </c>
      <c r="M5009" t="s">
        <v>549</v>
      </c>
      <c r="N5009" t="s">
        <v>550</v>
      </c>
      <c r="O5009" t="s">
        <v>616</v>
      </c>
      <c r="P5009" t="s">
        <v>314</v>
      </c>
      <c r="Q5009" t="s">
        <v>315</v>
      </c>
    </row>
    <row r="5010" spans="1:17">
      <c r="A5010" t="s">
        <v>12243</v>
      </c>
      <c r="B5010" t="s">
        <v>12244</v>
      </c>
      <c r="C5010" t="s">
        <v>12533</v>
      </c>
      <c r="D5010" s="4">
        <v>45790.436620370368</v>
      </c>
      <c r="E5010" s="4">
        <v>45795.291666666664</v>
      </c>
      <c r="F5010" s="4">
        <v>45795.309027777781</v>
      </c>
      <c r="G5010" s="4"/>
      <c r="H5010" t="s">
        <v>3155</v>
      </c>
      <c r="I5010" t="s">
        <v>3162</v>
      </c>
      <c r="J5010">
        <v>0</v>
      </c>
      <c r="K5010" t="s">
        <v>3420</v>
      </c>
      <c r="L5010" t="s">
        <v>3593</v>
      </c>
      <c r="M5010" t="s">
        <v>549</v>
      </c>
      <c r="N5010" t="s">
        <v>550</v>
      </c>
      <c r="O5010" t="s">
        <v>1923</v>
      </c>
      <c r="P5010" t="s">
        <v>1924</v>
      </c>
      <c r="Q5010" t="s">
        <v>3164</v>
      </c>
    </row>
    <row r="5011" spans="1:17">
      <c r="A5011" t="s">
        <v>12535</v>
      </c>
      <c r="B5011" t="s">
        <v>12536</v>
      </c>
      <c r="C5011" t="s">
        <v>12537</v>
      </c>
      <c r="D5011" s="4">
        <v>45790.434525462966</v>
      </c>
      <c r="E5011" s="4">
        <v>45793.395833333336</v>
      </c>
      <c r="F5011" s="4">
        <v>45793.413194444445</v>
      </c>
      <c r="G5011" s="4"/>
      <c r="H5011" t="s">
        <v>3155</v>
      </c>
      <c r="I5011" t="s">
        <v>3184</v>
      </c>
      <c r="J5011">
        <v>0</v>
      </c>
      <c r="K5011" t="s">
        <v>3157</v>
      </c>
      <c r="L5011" t="s">
        <v>3593</v>
      </c>
      <c r="M5011" t="s">
        <v>549</v>
      </c>
      <c r="N5011" t="s">
        <v>550</v>
      </c>
      <c r="O5011" t="s">
        <v>136</v>
      </c>
      <c r="P5011" t="s">
        <v>147</v>
      </c>
      <c r="Q5011" t="s">
        <v>21124</v>
      </c>
    </row>
    <row r="5012" spans="1:17">
      <c r="A5012" t="s">
        <v>12538</v>
      </c>
      <c r="B5012" t="s">
        <v>12539</v>
      </c>
      <c r="C5012" t="s">
        <v>12540</v>
      </c>
      <c r="D5012" s="4">
        <v>45790.429305555554</v>
      </c>
      <c r="E5012" s="4">
        <v>45795.75</v>
      </c>
      <c r="F5012" s="4">
        <v>45795.767361111109</v>
      </c>
      <c r="G5012" s="4"/>
      <c r="H5012" t="s">
        <v>3155</v>
      </c>
      <c r="I5012" t="s">
        <v>3184</v>
      </c>
      <c r="J5012">
        <v>1002</v>
      </c>
      <c r="K5012" t="s">
        <v>3157</v>
      </c>
      <c r="L5012" t="s">
        <v>3593</v>
      </c>
      <c r="M5012" t="s">
        <v>549</v>
      </c>
      <c r="N5012" t="s">
        <v>550</v>
      </c>
      <c r="O5012" t="s">
        <v>551</v>
      </c>
      <c r="P5012" t="s">
        <v>145</v>
      </c>
      <c r="Q5012" t="s">
        <v>216</v>
      </c>
    </row>
    <row r="5013" spans="1:17">
      <c r="A5013" t="s">
        <v>12541</v>
      </c>
      <c r="B5013" t="s">
        <v>12542</v>
      </c>
      <c r="C5013" t="s">
        <v>12543</v>
      </c>
      <c r="D5013" s="4">
        <v>45790.426712962966</v>
      </c>
      <c r="E5013" s="4">
        <v>45791.354166666664</v>
      </c>
      <c r="F5013" s="4">
        <v>45791.371527777781</v>
      </c>
      <c r="G5013" s="4">
        <v>45791.353356481479</v>
      </c>
      <c r="H5013" t="s">
        <v>3155</v>
      </c>
      <c r="I5013" t="s">
        <v>3171</v>
      </c>
      <c r="J5013">
        <v>0</v>
      </c>
      <c r="K5013" t="s">
        <v>3157</v>
      </c>
      <c r="L5013" t="s">
        <v>3564</v>
      </c>
      <c r="M5013" t="s">
        <v>549</v>
      </c>
      <c r="N5013" t="s">
        <v>550</v>
      </c>
      <c r="O5013" t="s">
        <v>551</v>
      </c>
      <c r="P5013" t="s">
        <v>145</v>
      </c>
      <c r="Q5013" t="s">
        <v>223</v>
      </c>
    </row>
    <row r="5014" spans="1:17">
      <c r="A5014" t="s">
        <v>12544</v>
      </c>
      <c r="B5014" t="s">
        <v>12545</v>
      </c>
      <c r="C5014" t="s">
        <v>12546</v>
      </c>
      <c r="D5014" s="4">
        <v>45790.422569444447</v>
      </c>
      <c r="E5014" s="4">
        <v>45791.791666666664</v>
      </c>
      <c r="F5014" s="4">
        <v>45791.809027777781</v>
      </c>
      <c r="G5014" s="4"/>
      <c r="H5014" t="s">
        <v>3155</v>
      </c>
      <c r="I5014" t="s">
        <v>3162</v>
      </c>
      <c r="J5014">
        <v>0</v>
      </c>
      <c r="K5014" t="s">
        <v>3252</v>
      </c>
      <c r="L5014" t="s">
        <v>3245</v>
      </c>
      <c r="M5014" t="s">
        <v>549</v>
      </c>
      <c r="N5014" t="s">
        <v>550</v>
      </c>
      <c r="O5014" t="s">
        <v>1923</v>
      </c>
      <c r="P5014" t="s">
        <v>1924</v>
      </c>
      <c r="Q5014" t="s">
        <v>3359</v>
      </c>
    </row>
    <row r="5015" spans="1:17">
      <c r="A5015" t="s">
        <v>12547</v>
      </c>
      <c r="B5015" t="s">
        <v>12548</v>
      </c>
      <c r="C5015" t="s">
        <v>12549</v>
      </c>
      <c r="D5015" s="4">
        <v>45790.422395833331</v>
      </c>
      <c r="E5015" s="4">
        <v>45792.291666666664</v>
      </c>
      <c r="F5015" s="4">
        <v>45792.309027777781</v>
      </c>
      <c r="G5015" s="4">
        <v>45792.289444444446</v>
      </c>
      <c r="H5015" t="s">
        <v>3155</v>
      </c>
      <c r="I5015" t="s">
        <v>3222</v>
      </c>
      <c r="J5015">
        <v>1</v>
      </c>
      <c r="K5015" t="s">
        <v>3223</v>
      </c>
      <c r="L5015" t="s">
        <v>3564</v>
      </c>
      <c r="M5015" t="s">
        <v>549</v>
      </c>
      <c r="N5015" t="s">
        <v>550</v>
      </c>
      <c r="O5015" t="s">
        <v>136</v>
      </c>
      <c r="P5015" t="s">
        <v>147</v>
      </c>
      <c r="Q5015" t="s">
        <v>254</v>
      </c>
    </row>
    <row r="5016" spans="1:17">
      <c r="A5016" t="s">
        <v>12550</v>
      </c>
      <c r="B5016" t="s">
        <v>12551</v>
      </c>
      <c r="C5016" t="s">
        <v>12552</v>
      </c>
      <c r="D5016" s="4">
        <v>45790.419942129629</v>
      </c>
      <c r="E5016" s="4">
        <v>45794.625</v>
      </c>
      <c r="F5016" s="4">
        <v>45794.642361111109</v>
      </c>
      <c r="G5016" s="4">
        <v>45794.623495370368</v>
      </c>
      <c r="H5016" t="s">
        <v>3155</v>
      </c>
      <c r="I5016" t="s">
        <v>3175</v>
      </c>
      <c r="J5016">
        <v>1001</v>
      </c>
      <c r="K5016" t="s">
        <v>3157</v>
      </c>
      <c r="L5016" t="s">
        <v>3564</v>
      </c>
      <c r="M5016" t="s">
        <v>549</v>
      </c>
      <c r="N5016" t="s">
        <v>559</v>
      </c>
      <c r="O5016" t="s">
        <v>504</v>
      </c>
      <c r="P5016" t="s">
        <v>325</v>
      </c>
      <c r="Q5016" t="s">
        <v>331</v>
      </c>
    </row>
    <row r="5017" spans="1:17">
      <c r="A5017" t="s">
        <v>12553</v>
      </c>
      <c r="B5017" t="s">
        <v>12554</v>
      </c>
      <c r="C5017" t="s">
        <v>12555</v>
      </c>
      <c r="D5017" s="4">
        <v>45790.418981481482</v>
      </c>
      <c r="E5017" s="4">
        <v>45794.791666666664</v>
      </c>
      <c r="F5017" s="4">
        <v>45794.809027777781</v>
      </c>
      <c r="G5017" s="4"/>
      <c r="H5017" t="s">
        <v>3155</v>
      </c>
      <c r="I5017" t="s">
        <v>3171</v>
      </c>
      <c r="J5017">
        <v>1001</v>
      </c>
      <c r="K5017" t="s">
        <v>3157</v>
      </c>
      <c r="L5017" t="s">
        <v>3245</v>
      </c>
      <c r="M5017" t="s">
        <v>549</v>
      </c>
      <c r="N5017" t="s">
        <v>550</v>
      </c>
      <c r="O5017" t="s">
        <v>136</v>
      </c>
      <c r="P5017" t="s">
        <v>143</v>
      </c>
      <c r="Q5017" t="s">
        <v>306</v>
      </c>
    </row>
    <row r="5018" spans="1:17">
      <c r="A5018" t="s">
        <v>12556</v>
      </c>
      <c r="B5018" t="s">
        <v>12557</v>
      </c>
      <c r="C5018" t="s">
        <v>12558</v>
      </c>
      <c r="D5018" s="4">
        <v>45790.418506944443</v>
      </c>
      <c r="E5018" s="4">
        <v>45794.354166666664</v>
      </c>
      <c r="F5018" s="4">
        <v>45794.371527777781</v>
      </c>
      <c r="G5018" s="4">
        <v>45794.352824074071</v>
      </c>
      <c r="H5018" t="s">
        <v>3155</v>
      </c>
      <c r="I5018" t="s">
        <v>3162</v>
      </c>
      <c r="J5018">
        <v>0</v>
      </c>
      <c r="K5018" t="s">
        <v>3420</v>
      </c>
      <c r="L5018" t="s">
        <v>3564</v>
      </c>
      <c r="M5018" t="s">
        <v>549</v>
      </c>
      <c r="N5018" t="s">
        <v>550</v>
      </c>
      <c r="O5018" t="s">
        <v>1923</v>
      </c>
      <c r="P5018" t="s">
        <v>1924</v>
      </c>
      <c r="Q5018" t="s">
        <v>3359</v>
      </c>
    </row>
    <row r="5019" spans="1:17">
      <c r="A5019" t="s">
        <v>9821</v>
      </c>
      <c r="B5019" t="s">
        <v>9822</v>
      </c>
      <c r="C5019" t="s">
        <v>12559</v>
      </c>
      <c r="D5019" s="4">
        <v>45790.415694444448</v>
      </c>
      <c r="E5019" s="4">
        <v>45791.416666666664</v>
      </c>
      <c r="F5019" s="4">
        <v>45791.434027777781</v>
      </c>
      <c r="G5019" s="4">
        <v>45791.415601851855</v>
      </c>
      <c r="H5019" t="s">
        <v>3155</v>
      </c>
      <c r="I5019" t="s">
        <v>3291</v>
      </c>
      <c r="J5019">
        <v>0</v>
      </c>
      <c r="K5019" t="s">
        <v>3157</v>
      </c>
      <c r="L5019" t="s">
        <v>3564</v>
      </c>
      <c r="M5019" t="s">
        <v>549</v>
      </c>
      <c r="N5019" t="s">
        <v>559</v>
      </c>
      <c r="O5019" t="s">
        <v>469</v>
      </c>
      <c r="P5019" t="s">
        <v>180</v>
      </c>
      <c r="Q5019" t="s">
        <v>184</v>
      </c>
    </row>
    <row r="5020" spans="1:17">
      <c r="A5020" t="s">
        <v>12560</v>
      </c>
      <c r="B5020" t="s">
        <v>12561</v>
      </c>
      <c r="C5020" t="s">
        <v>12562</v>
      </c>
      <c r="D5020" s="4">
        <v>45790.412245370368</v>
      </c>
      <c r="E5020" s="4">
        <v>45793.75</v>
      </c>
      <c r="F5020" s="4">
        <v>45793.767361111109</v>
      </c>
      <c r="G5020" s="4"/>
      <c r="H5020" t="s">
        <v>3155</v>
      </c>
      <c r="I5020" t="s">
        <v>3171</v>
      </c>
      <c r="J5020">
        <v>1001</v>
      </c>
      <c r="K5020" t="s">
        <v>3157</v>
      </c>
      <c r="L5020" t="s">
        <v>3593</v>
      </c>
      <c r="M5020" t="s">
        <v>549</v>
      </c>
      <c r="N5020" t="s">
        <v>550</v>
      </c>
      <c r="O5020" t="s">
        <v>136</v>
      </c>
      <c r="P5020" t="s">
        <v>292</v>
      </c>
      <c r="Q5020" t="s">
        <v>295</v>
      </c>
    </row>
    <row r="5021" spans="1:17">
      <c r="A5021" t="s">
        <v>12563</v>
      </c>
      <c r="B5021" t="s">
        <v>12564</v>
      </c>
      <c r="C5021" t="s">
        <v>12565</v>
      </c>
      <c r="D5021" s="4">
        <v>45790.408900462964</v>
      </c>
      <c r="E5021" s="4">
        <v>45794.9375</v>
      </c>
      <c r="F5021" s="4">
        <v>45794.975694444445</v>
      </c>
      <c r="G5021" s="4">
        <v>45794.938159722224</v>
      </c>
      <c r="H5021" t="s">
        <v>3155</v>
      </c>
      <c r="I5021" t="s">
        <v>3209</v>
      </c>
      <c r="J5021">
        <v>0</v>
      </c>
      <c r="K5021" t="s">
        <v>3227</v>
      </c>
      <c r="L5021" t="s">
        <v>3564</v>
      </c>
      <c r="M5021" t="s">
        <v>549</v>
      </c>
      <c r="N5021" t="s">
        <v>550</v>
      </c>
      <c r="O5021" t="s">
        <v>551</v>
      </c>
      <c r="P5021" t="s">
        <v>149</v>
      </c>
      <c r="Q5021" t="s">
        <v>200</v>
      </c>
    </row>
    <row r="5022" spans="1:17">
      <c r="A5022" t="s">
        <v>12566</v>
      </c>
      <c r="B5022" t="s">
        <v>12567</v>
      </c>
      <c r="C5022" t="s">
        <v>12568</v>
      </c>
      <c r="D5022" s="4">
        <v>45790.407881944448</v>
      </c>
      <c r="E5022" s="4">
        <v>45791.416666666664</v>
      </c>
      <c r="F5022" s="4">
        <v>45791.454861111109</v>
      </c>
      <c r="G5022" s="4">
        <v>45791.416064814817</v>
      </c>
      <c r="H5022" t="s">
        <v>3155</v>
      </c>
      <c r="I5022" t="s">
        <v>3240</v>
      </c>
      <c r="J5022">
        <v>1001</v>
      </c>
      <c r="K5022" t="s">
        <v>3194</v>
      </c>
      <c r="L5022" t="s">
        <v>3564</v>
      </c>
      <c r="M5022" t="s">
        <v>549</v>
      </c>
      <c r="N5022" t="s">
        <v>550</v>
      </c>
      <c r="O5022" t="s">
        <v>136</v>
      </c>
      <c r="P5022" t="s">
        <v>147</v>
      </c>
      <c r="Q5022" t="s">
        <v>255</v>
      </c>
    </row>
    <row r="5023" spans="1:17">
      <c r="A5023" t="s">
        <v>5505</v>
      </c>
      <c r="B5023" t="s">
        <v>12569</v>
      </c>
      <c r="C5023" t="s">
        <v>12570</v>
      </c>
      <c r="D5023" s="4">
        <v>45790.405335648145</v>
      </c>
      <c r="E5023" s="4">
        <v>45791.354166666664</v>
      </c>
      <c r="F5023" s="4">
        <v>45791.392361111109</v>
      </c>
      <c r="G5023" s="4">
        <v>45791.351435185185</v>
      </c>
      <c r="H5023" t="s">
        <v>3155</v>
      </c>
      <c r="I5023" t="s">
        <v>3156</v>
      </c>
      <c r="J5023">
        <v>0</v>
      </c>
      <c r="K5023" t="s">
        <v>3227</v>
      </c>
      <c r="L5023" t="s">
        <v>3564</v>
      </c>
      <c r="M5023" t="s">
        <v>549</v>
      </c>
      <c r="N5023" t="s">
        <v>550</v>
      </c>
      <c r="O5023" t="s">
        <v>551</v>
      </c>
      <c r="P5023" t="s">
        <v>145</v>
      </c>
      <c r="Q5023" t="s">
        <v>227</v>
      </c>
    </row>
    <row r="5024" spans="1:17">
      <c r="A5024" t="s">
        <v>12571</v>
      </c>
      <c r="B5024" t="s">
        <v>12572</v>
      </c>
      <c r="C5024" t="s">
        <v>12573</v>
      </c>
      <c r="D5024" s="4">
        <v>45790.404814814814</v>
      </c>
      <c r="E5024" s="4">
        <v>45792.0625</v>
      </c>
      <c r="F5024" s="4">
        <v>45792.079861111109</v>
      </c>
      <c r="G5024" s="4">
        <v>45792.061365740738</v>
      </c>
      <c r="H5024" t="s">
        <v>3155</v>
      </c>
      <c r="I5024" t="s">
        <v>3171</v>
      </c>
      <c r="J5024">
        <v>0</v>
      </c>
      <c r="K5024" t="s">
        <v>3194</v>
      </c>
      <c r="L5024" t="s">
        <v>3564</v>
      </c>
      <c r="M5024" t="s">
        <v>549</v>
      </c>
      <c r="N5024" t="s">
        <v>550</v>
      </c>
      <c r="O5024" t="s">
        <v>616</v>
      </c>
      <c r="P5024" t="s">
        <v>314</v>
      </c>
      <c r="Q5024" t="s">
        <v>320</v>
      </c>
    </row>
    <row r="5025" spans="1:17">
      <c r="A5025" t="s">
        <v>12023</v>
      </c>
      <c r="B5025" t="s">
        <v>12574</v>
      </c>
      <c r="C5025" t="s">
        <v>12575</v>
      </c>
      <c r="D5025" s="4">
        <v>45790.403900462959</v>
      </c>
      <c r="E5025" s="4">
        <v>45795.291666666664</v>
      </c>
      <c r="F5025" s="4">
        <v>45795.329861111109</v>
      </c>
      <c r="G5025" s="4"/>
      <c r="H5025" t="s">
        <v>3155</v>
      </c>
      <c r="I5025" t="s">
        <v>3156</v>
      </c>
      <c r="J5025">
        <v>0</v>
      </c>
      <c r="K5025" t="s">
        <v>3157</v>
      </c>
      <c r="L5025" t="s">
        <v>3593</v>
      </c>
      <c r="M5025" t="s">
        <v>549</v>
      </c>
      <c r="N5025" t="s">
        <v>550</v>
      </c>
      <c r="O5025" t="s">
        <v>551</v>
      </c>
      <c r="P5025" t="s">
        <v>149</v>
      </c>
      <c r="Q5025" t="s">
        <v>201</v>
      </c>
    </row>
    <row r="5026" spans="1:17">
      <c r="A5026" t="s">
        <v>12020</v>
      </c>
      <c r="B5026" t="s">
        <v>12021</v>
      </c>
      <c r="C5026" t="s">
        <v>12022</v>
      </c>
      <c r="D5026" s="4">
        <v>45790.399224537039</v>
      </c>
      <c r="E5026" s="4">
        <v>45795.833333333336</v>
      </c>
      <c r="F5026" s="4">
        <v>45795.850694444445</v>
      </c>
      <c r="G5026" s="4"/>
      <c r="H5026" t="s">
        <v>3155</v>
      </c>
      <c r="I5026" t="s">
        <v>3402</v>
      </c>
      <c r="J5026">
        <v>0</v>
      </c>
      <c r="K5026" t="s">
        <v>3403</v>
      </c>
      <c r="L5026" t="s">
        <v>3245</v>
      </c>
      <c r="M5026" t="s">
        <v>549</v>
      </c>
      <c r="N5026" t="s">
        <v>559</v>
      </c>
      <c r="O5026" t="s">
        <v>504</v>
      </c>
      <c r="P5026" t="s">
        <v>325</v>
      </c>
      <c r="Q5026" t="s">
        <v>341</v>
      </c>
    </row>
    <row r="5027" spans="1:17">
      <c r="A5027" t="s">
        <v>12023</v>
      </c>
      <c r="B5027" t="s">
        <v>12024</v>
      </c>
      <c r="C5027" t="s">
        <v>12025</v>
      </c>
      <c r="D5027" s="4">
        <v>45790.399027777778</v>
      </c>
      <c r="E5027" s="4">
        <v>45795.25</v>
      </c>
      <c r="F5027" s="4">
        <v>45795.288194444445</v>
      </c>
      <c r="G5027" s="4">
        <v>45795.24827546296</v>
      </c>
      <c r="H5027" t="s">
        <v>3155</v>
      </c>
      <c r="I5027" t="s">
        <v>3156</v>
      </c>
      <c r="J5027">
        <v>0</v>
      </c>
      <c r="K5027" t="s">
        <v>3157</v>
      </c>
      <c r="L5027" t="s">
        <v>3564</v>
      </c>
      <c r="M5027" t="s">
        <v>549</v>
      </c>
      <c r="N5027" t="s">
        <v>550</v>
      </c>
      <c r="O5027" t="s">
        <v>551</v>
      </c>
      <c r="P5027" t="s">
        <v>149</v>
      </c>
      <c r="Q5027" t="s">
        <v>201</v>
      </c>
    </row>
    <row r="5028" spans="1:17">
      <c r="A5028" t="s">
        <v>5061</v>
      </c>
      <c r="B5028" t="s">
        <v>5062</v>
      </c>
      <c r="C5028" t="s">
        <v>12026</v>
      </c>
      <c r="D5028" s="4">
        <v>45790.398344907408</v>
      </c>
      <c r="E5028" s="4">
        <v>45802.3125</v>
      </c>
      <c r="F5028" s="4">
        <v>45802.350694444445</v>
      </c>
      <c r="G5028" s="4">
        <v>45802.312928240739</v>
      </c>
      <c r="H5028" t="s">
        <v>3155</v>
      </c>
      <c r="I5028" t="s">
        <v>3240</v>
      </c>
      <c r="J5028">
        <v>1001</v>
      </c>
      <c r="K5028" t="s">
        <v>3194</v>
      </c>
      <c r="L5028" t="s">
        <v>3564</v>
      </c>
      <c r="M5028" t="s">
        <v>549</v>
      </c>
      <c r="N5028" t="s">
        <v>550</v>
      </c>
      <c r="O5028" t="s">
        <v>136</v>
      </c>
      <c r="P5028" t="s">
        <v>147</v>
      </c>
      <c r="Q5028" t="s">
        <v>256</v>
      </c>
    </row>
    <row r="5029" spans="1:17">
      <c r="A5029" t="s">
        <v>3549</v>
      </c>
      <c r="B5029" t="s">
        <v>12027</v>
      </c>
      <c r="C5029" t="s">
        <v>12028</v>
      </c>
      <c r="D5029" s="4">
        <v>45790.391006944446</v>
      </c>
      <c r="E5029" s="4">
        <v>45791.229166666664</v>
      </c>
      <c r="F5029" s="4">
        <v>45791.246527777781</v>
      </c>
      <c r="G5029" s="4"/>
      <c r="H5029" t="s">
        <v>3155</v>
      </c>
      <c r="I5029" t="s">
        <v>3171</v>
      </c>
      <c r="J5029">
        <v>0</v>
      </c>
      <c r="K5029" t="s">
        <v>3194</v>
      </c>
      <c r="L5029" t="s">
        <v>3593</v>
      </c>
      <c r="M5029" t="s">
        <v>549</v>
      </c>
      <c r="N5029" t="s">
        <v>550</v>
      </c>
      <c r="O5029" t="s">
        <v>551</v>
      </c>
      <c r="P5029" t="s">
        <v>149</v>
      </c>
      <c r="Q5029" t="s">
        <v>202</v>
      </c>
    </row>
    <row r="5030" spans="1:17">
      <c r="A5030" t="s">
        <v>5061</v>
      </c>
      <c r="B5030" t="s">
        <v>5062</v>
      </c>
      <c r="C5030" t="s">
        <v>12029</v>
      </c>
      <c r="D5030" s="4">
        <v>45790.390775462962</v>
      </c>
      <c r="E5030" s="4">
        <v>45803.3125</v>
      </c>
      <c r="F5030" s="4">
        <v>45803.350694444445</v>
      </c>
      <c r="G5030" s="4"/>
      <c r="H5030" t="s">
        <v>3155</v>
      </c>
      <c r="I5030" t="s">
        <v>3240</v>
      </c>
      <c r="J5030">
        <v>1001</v>
      </c>
      <c r="K5030" t="s">
        <v>3194</v>
      </c>
      <c r="L5030" t="s">
        <v>3245</v>
      </c>
      <c r="M5030" t="s">
        <v>549</v>
      </c>
      <c r="N5030" t="s">
        <v>550</v>
      </c>
      <c r="O5030" t="s">
        <v>136</v>
      </c>
      <c r="P5030" t="s">
        <v>147</v>
      </c>
      <c r="Q5030" t="s">
        <v>256</v>
      </c>
    </row>
    <row r="5031" spans="1:17">
      <c r="A5031" t="s">
        <v>12030</v>
      </c>
      <c r="B5031" t="s">
        <v>12031</v>
      </c>
      <c r="C5031" t="s">
        <v>12032</v>
      </c>
      <c r="D5031" s="4">
        <v>45790.387187499997</v>
      </c>
      <c r="E5031" s="4">
        <v>45793.291666666664</v>
      </c>
      <c r="F5031" s="4">
        <v>45793.309027777781</v>
      </c>
      <c r="G5031" s="4"/>
      <c r="H5031" t="s">
        <v>3155</v>
      </c>
      <c r="I5031" t="s">
        <v>3222</v>
      </c>
      <c r="J5031">
        <v>1</v>
      </c>
      <c r="K5031" t="s">
        <v>3223</v>
      </c>
      <c r="L5031" t="s">
        <v>3245</v>
      </c>
      <c r="M5031" t="s">
        <v>549</v>
      </c>
      <c r="N5031" t="s">
        <v>550</v>
      </c>
      <c r="O5031" t="s">
        <v>616</v>
      </c>
      <c r="P5031" t="s">
        <v>314</v>
      </c>
      <c r="Q5031" t="s">
        <v>322</v>
      </c>
    </row>
    <row r="5032" spans="1:17">
      <c r="A5032" t="s">
        <v>12033</v>
      </c>
      <c r="B5032" t="s">
        <v>12034</v>
      </c>
      <c r="C5032" t="s">
        <v>12035</v>
      </c>
      <c r="D5032" s="4">
        <v>45790.386307870373</v>
      </c>
      <c r="E5032" s="4">
        <v>45792.291666666664</v>
      </c>
      <c r="F5032" s="4">
        <v>45792.309027777781</v>
      </c>
      <c r="G5032" s="4">
        <v>45792.29011574074</v>
      </c>
      <c r="H5032" t="s">
        <v>3155</v>
      </c>
      <c r="I5032" t="s">
        <v>3162</v>
      </c>
      <c r="J5032">
        <v>0</v>
      </c>
      <c r="K5032" t="s">
        <v>3252</v>
      </c>
      <c r="L5032" t="s">
        <v>3564</v>
      </c>
      <c r="M5032" t="s">
        <v>549</v>
      </c>
      <c r="N5032" t="s">
        <v>550</v>
      </c>
      <c r="O5032" t="s">
        <v>1923</v>
      </c>
      <c r="P5032" t="s">
        <v>1924</v>
      </c>
      <c r="Q5032" t="s">
        <v>3180</v>
      </c>
    </row>
    <row r="5033" spans="1:17">
      <c r="A5033" t="s">
        <v>12036</v>
      </c>
      <c r="B5033" t="s">
        <v>12037</v>
      </c>
      <c r="C5033" t="s">
        <v>12038</v>
      </c>
      <c r="D5033" s="4">
        <v>45790.381678240738</v>
      </c>
      <c r="E5033" s="4">
        <v>45792.333333333336</v>
      </c>
      <c r="F5033" s="4">
        <v>45792.350694444445</v>
      </c>
      <c r="G5033" s="4">
        <v>45792.333009259259</v>
      </c>
      <c r="H5033" t="s">
        <v>3155</v>
      </c>
      <c r="I5033" t="s">
        <v>3171</v>
      </c>
      <c r="J5033">
        <v>0</v>
      </c>
      <c r="K5033" t="s">
        <v>3227</v>
      </c>
      <c r="L5033" t="s">
        <v>3564</v>
      </c>
      <c r="M5033" t="s">
        <v>549</v>
      </c>
      <c r="N5033" t="s">
        <v>550</v>
      </c>
      <c r="O5033" t="s">
        <v>136</v>
      </c>
      <c r="P5033" t="s">
        <v>283</v>
      </c>
      <c r="Q5033" t="s">
        <v>288</v>
      </c>
    </row>
    <row r="5034" spans="1:17">
      <c r="A5034" t="s">
        <v>5346</v>
      </c>
      <c r="B5034" t="s">
        <v>5347</v>
      </c>
      <c r="C5034" t="s">
        <v>12039</v>
      </c>
      <c r="D5034" s="4">
        <v>45790.380868055552</v>
      </c>
      <c r="E5034" s="4">
        <v>45792.25</v>
      </c>
      <c r="F5034" s="4">
        <v>45792.288194444445</v>
      </c>
      <c r="G5034" s="4">
        <v>45792.26971064815</v>
      </c>
      <c r="H5034" t="s">
        <v>3155</v>
      </c>
      <c r="I5034" t="s">
        <v>3240</v>
      </c>
      <c r="J5034">
        <v>0</v>
      </c>
      <c r="K5034" t="s">
        <v>3157</v>
      </c>
      <c r="L5034" t="s">
        <v>3564</v>
      </c>
      <c r="M5034" t="s">
        <v>549</v>
      </c>
      <c r="N5034" t="s">
        <v>559</v>
      </c>
      <c r="O5034" t="s">
        <v>469</v>
      </c>
      <c r="P5034" t="s">
        <v>180</v>
      </c>
      <c r="Q5034" t="s">
        <v>184</v>
      </c>
    </row>
    <row r="5035" spans="1:17">
      <c r="A5035" t="s">
        <v>12040</v>
      </c>
      <c r="B5035" t="s">
        <v>12041</v>
      </c>
      <c r="C5035" t="s">
        <v>12042</v>
      </c>
      <c r="D5035" s="4">
        <v>45790.380833333336</v>
      </c>
      <c r="E5035" s="4">
        <v>45793.875</v>
      </c>
      <c r="F5035" s="4">
        <v>45793.892361111109</v>
      </c>
      <c r="G5035" s="4"/>
      <c r="H5035" t="s">
        <v>3155</v>
      </c>
      <c r="I5035" t="s">
        <v>3162</v>
      </c>
      <c r="J5035">
        <v>0</v>
      </c>
      <c r="K5035" t="s">
        <v>3420</v>
      </c>
      <c r="L5035" t="s">
        <v>3245</v>
      </c>
      <c r="M5035" t="s">
        <v>549</v>
      </c>
      <c r="N5035" t="s">
        <v>550</v>
      </c>
      <c r="O5035" t="s">
        <v>1923</v>
      </c>
      <c r="P5035" t="s">
        <v>1924</v>
      </c>
      <c r="Q5035" t="s">
        <v>3394</v>
      </c>
    </row>
    <row r="5036" spans="1:17">
      <c r="A5036" t="s">
        <v>12043</v>
      </c>
      <c r="B5036" t="s">
        <v>12044</v>
      </c>
      <c r="C5036" t="s">
        <v>12045</v>
      </c>
      <c r="D5036" s="4">
        <v>45790.379201388889</v>
      </c>
      <c r="E5036" s="4">
        <v>45792.3125</v>
      </c>
      <c r="F5036" s="4">
        <v>45792.329861111109</v>
      </c>
      <c r="G5036" s="4">
        <v>45792.311793981484</v>
      </c>
      <c r="H5036" t="s">
        <v>3155</v>
      </c>
      <c r="I5036" t="s">
        <v>3171</v>
      </c>
      <c r="J5036">
        <v>1001</v>
      </c>
      <c r="K5036" t="s">
        <v>3157</v>
      </c>
      <c r="L5036" t="s">
        <v>3564</v>
      </c>
      <c r="M5036" t="s">
        <v>549</v>
      </c>
      <c r="N5036" t="s">
        <v>550</v>
      </c>
      <c r="O5036" t="s">
        <v>551</v>
      </c>
      <c r="P5036" t="s">
        <v>149</v>
      </c>
      <c r="Q5036" t="s">
        <v>206</v>
      </c>
    </row>
    <row r="5037" spans="1:17">
      <c r="A5037" t="s">
        <v>12046</v>
      </c>
      <c r="B5037" t="s">
        <v>12047</v>
      </c>
      <c r="C5037" t="s">
        <v>12048</v>
      </c>
      <c r="D5037" s="4">
        <v>45790.377638888887</v>
      </c>
      <c r="E5037" s="4">
        <v>45790.729166666664</v>
      </c>
      <c r="F5037" s="4">
        <v>45790.746527777781</v>
      </c>
      <c r="G5037" s="4"/>
      <c r="H5037" t="s">
        <v>3155</v>
      </c>
      <c r="I5037" t="s">
        <v>3175</v>
      </c>
      <c r="J5037">
        <v>0</v>
      </c>
      <c r="K5037" t="s">
        <v>3194</v>
      </c>
      <c r="L5037" t="s">
        <v>3593</v>
      </c>
      <c r="M5037" t="s">
        <v>549</v>
      </c>
      <c r="N5037" t="s">
        <v>559</v>
      </c>
      <c r="O5037" t="s">
        <v>469</v>
      </c>
      <c r="P5037" t="s">
        <v>180</v>
      </c>
      <c r="Q5037" t="s">
        <v>183</v>
      </c>
    </row>
    <row r="5038" spans="1:17">
      <c r="A5038" t="s">
        <v>12049</v>
      </c>
      <c r="B5038" t="s">
        <v>12050</v>
      </c>
      <c r="C5038" t="s">
        <v>12051</v>
      </c>
      <c r="D5038" s="4">
        <v>45790.373599537037</v>
      </c>
      <c r="E5038" s="4">
        <v>45801.708333333336</v>
      </c>
      <c r="F5038" s="4">
        <v>45801.725694444445</v>
      </c>
      <c r="G5038" s="4"/>
      <c r="H5038" t="s">
        <v>3155</v>
      </c>
      <c r="I5038" t="s">
        <v>3175</v>
      </c>
      <c r="J5038">
        <v>0</v>
      </c>
      <c r="K5038" t="s">
        <v>3157</v>
      </c>
      <c r="L5038" t="s">
        <v>3245</v>
      </c>
      <c r="M5038" t="s">
        <v>549</v>
      </c>
      <c r="N5038" t="s">
        <v>550</v>
      </c>
      <c r="O5038" t="s">
        <v>136</v>
      </c>
      <c r="P5038" t="s">
        <v>264</v>
      </c>
      <c r="Q5038" t="s">
        <v>2914</v>
      </c>
    </row>
    <row r="5039" spans="1:17">
      <c r="A5039" t="s">
        <v>9757</v>
      </c>
      <c r="B5039" t="s">
        <v>9758</v>
      </c>
      <c r="C5039" t="s">
        <v>12052</v>
      </c>
      <c r="D5039" s="4">
        <v>45790.371979166666</v>
      </c>
      <c r="E5039" s="4">
        <v>45792.291666666664</v>
      </c>
      <c r="F5039" s="4">
        <v>45792.309027777781</v>
      </c>
      <c r="G5039" s="4"/>
      <c r="H5039" t="s">
        <v>3155</v>
      </c>
      <c r="I5039" t="s">
        <v>3184</v>
      </c>
      <c r="J5039">
        <v>0</v>
      </c>
      <c r="K5039" t="s">
        <v>3157</v>
      </c>
      <c r="L5039" t="s">
        <v>3593</v>
      </c>
      <c r="M5039" t="s">
        <v>549</v>
      </c>
      <c r="N5039" t="s">
        <v>550</v>
      </c>
      <c r="O5039" t="s">
        <v>136</v>
      </c>
      <c r="P5039" t="s">
        <v>147</v>
      </c>
      <c r="Q5039" t="s">
        <v>259</v>
      </c>
    </row>
    <row r="5040" spans="1:17">
      <c r="A5040" t="s">
        <v>12043</v>
      </c>
      <c r="B5040" t="s">
        <v>12044</v>
      </c>
      <c r="C5040" t="s">
        <v>12053</v>
      </c>
      <c r="D5040" s="4">
        <v>45790.369849537034</v>
      </c>
      <c r="E5040" s="4">
        <v>45792.291666666664</v>
      </c>
      <c r="F5040" s="4">
        <v>45792.309027777781</v>
      </c>
      <c r="G5040" s="4"/>
      <c r="H5040" t="s">
        <v>3155</v>
      </c>
      <c r="I5040" t="s">
        <v>3171</v>
      </c>
      <c r="J5040">
        <v>1001</v>
      </c>
      <c r="K5040" t="s">
        <v>3157</v>
      </c>
      <c r="L5040" t="s">
        <v>3245</v>
      </c>
      <c r="M5040" t="s">
        <v>549</v>
      </c>
      <c r="N5040" t="s">
        <v>550</v>
      </c>
      <c r="O5040" t="s">
        <v>551</v>
      </c>
      <c r="P5040" t="s">
        <v>149</v>
      </c>
      <c r="Q5040" t="s">
        <v>206</v>
      </c>
    </row>
    <row r="5041" spans="1:17">
      <c r="A5041" t="s">
        <v>12054</v>
      </c>
      <c r="B5041" t="s">
        <v>12055</v>
      </c>
      <c r="C5041" t="s">
        <v>12056</v>
      </c>
      <c r="D5041" s="4">
        <v>45790.368194444447</v>
      </c>
      <c r="E5041" s="4">
        <v>45797.375</v>
      </c>
      <c r="F5041" s="4">
        <v>45797.392361111109</v>
      </c>
      <c r="G5041" s="4"/>
      <c r="H5041" t="s">
        <v>3155</v>
      </c>
      <c r="I5041" t="s">
        <v>3184</v>
      </c>
      <c r="J5041">
        <v>0</v>
      </c>
      <c r="K5041" t="s">
        <v>3157</v>
      </c>
      <c r="L5041" t="s">
        <v>3245</v>
      </c>
      <c r="M5041" t="s">
        <v>549</v>
      </c>
      <c r="N5041" t="s">
        <v>550</v>
      </c>
      <c r="O5041" t="s">
        <v>551</v>
      </c>
      <c r="P5041" t="s">
        <v>145</v>
      </c>
      <c r="Q5041" t="s">
        <v>215</v>
      </c>
    </row>
    <row r="5042" spans="1:17">
      <c r="A5042" t="s">
        <v>12043</v>
      </c>
      <c r="B5042" t="s">
        <v>12044</v>
      </c>
      <c r="C5042" t="s">
        <v>12057</v>
      </c>
      <c r="D5042" s="4">
        <v>45790.36310185185</v>
      </c>
      <c r="E5042" s="4">
        <v>45792.291666666664</v>
      </c>
      <c r="F5042" s="4">
        <v>45792.309027777781</v>
      </c>
      <c r="G5042" s="4"/>
      <c r="H5042" t="s">
        <v>3155</v>
      </c>
      <c r="I5042" t="s">
        <v>3171</v>
      </c>
      <c r="J5042">
        <v>1001</v>
      </c>
      <c r="K5042" t="s">
        <v>3157</v>
      </c>
      <c r="L5042" t="s">
        <v>3245</v>
      </c>
      <c r="M5042" t="s">
        <v>549</v>
      </c>
      <c r="N5042" t="s">
        <v>550</v>
      </c>
      <c r="O5042" t="s">
        <v>551</v>
      </c>
      <c r="P5042" t="s">
        <v>149</v>
      </c>
      <c r="Q5042" t="s">
        <v>206</v>
      </c>
    </row>
    <row r="5043" spans="1:17">
      <c r="A5043" t="s">
        <v>12058</v>
      </c>
      <c r="B5043" t="s">
        <v>12059</v>
      </c>
      <c r="C5043" t="s">
        <v>12060</v>
      </c>
      <c r="D5043" s="4">
        <v>45790.35728009259</v>
      </c>
      <c r="E5043" s="4">
        <v>45795.291666666664</v>
      </c>
      <c r="F5043" s="4">
        <v>45795.309027777781</v>
      </c>
      <c r="G5043" s="4"/>
      <c r="H5043" t="s">
        <v>3155</v>
      </c>
      <c r="I5043" t="s">
        <v>3171</v>
      </c>
      <c r="J5043">
        <v>1001</v>
      </c>
      <c r="K5043" t="s">
        <v>3157</v>
      </c>
      <c r="L5043" t="s">
        <v>3245</v>
      </c>
      <c r="M5043" t="s">
        <v>549</v>
      </c>
      <c r="N5043" t="s">
        <v>559</v>
      </c>
      <c r="O5043" t="s">
        <v>469</v>
      </c>
      <c r="P5043" t="s">
        <v>180</v>
      </c>
      <c r="Q5043" t="s">
        <v>182</v>
      </c>
    </row>
    <row r="5044" spans="1:17">
      <c r="A5044" t="s">
        <v>12061</v>
      </c>
      <c r="B5044" t="s">
        <v>12062</v>
      </c>
      <c r="C5044" t="s">
        <v>12063</v>
      </c>
      <c r="D5044" s="4">
        <v>45790.355173611111</v>
      </c>
      <c r="E5044" s="4">
        <v>45793.291666666664</v>
      </c>
      <c r="F5044" s="4">
        <v>45793.309027777781</v>
      </c>
      <c r="G5044" s="4">
        <v>45793.298587962963</v>
      </c>
      <c r="H5044" t="s">
        <v>3155</v>
      </c>
      <c r="I5044" t="s">
        <v>3402</v>
      </c>
      <c r="J5044">
        <v>0</v>
      </c>
      <c r="K5044" t="s">
        <v>3403</v>
      </c>
      <c r="L5044" t="s">
        <v>3564</v>
      </c>
      <c r="M5044" t="s">
        <v>549</v>
      </c>
      <c r="N5044" t="s">
        <v>559</v>
      </c>
      <c r="O5044" t="s">
        <v>469</v>
      </c>
      <c r="P5044" t="s">
        <v>189</v>
      </c>
      <c r="Q5044" t="s">
        <v>193</v>
      </c>
    </row>
    <row r="5045" spans="1:17">
      <c r="A5045" t="s">
        <v>12064</v>
      </c>
      <c r="B5045" t="s">
        <v>12065</v>
      </c>
      <c r="C5045" t="s">
        <v>12066</v>
      </c>
      <c r="D5045" s="4">
        <v>45790.352164351854</v>
      </c>
      <c r="E5045" s="4">
        <v>45797.4375</v>
      </c>
      <c r="F5045" s="4">
        <v>45797.454861111109</v>
      </c>
      <c r="G5045" s="4">
        <v>45797.433275462965</v>
      </c>
      <c r="H5045" t="s">
        <v>3155</v>
      </c>
      <c r="I5045" t="s">
        <v>3175</v>
      </c>
      <c r="J5045">
        <v>0</v>
      </c>
      <c r="K5045" t="s">
        <v>3157</v>
      </c>
      <c r="L5045" t="s">
        <v>3564</v>
      </c>
      <c r="M5045" t="s">
        <v>549</v>
      </c>
      <c r="N5045" t="s">
        <v>550</v>
      </c>
      <c r="O5045" t="s">
        <v>551</v>
      </c>
      <c r="P5045" t="s">
        <v>149</v>
      </c>
      <c r="Q5045" t="s">
        <v>201</v>
      </c>
    </row>
    <row r="5046" spans="1:17">
      <c r="A5046" t="s">
        <v>12067</v>
      </c>
      <c r="B5046" t="s">
        <v>12068</v>
      </c>
      <c r="C5046" t="s">
        <v>12069</v>
      </c>
      <c r="D5046" s="4">
        <v>45790.349131944444</v>
      </c>
      <c r="E5046" s="4">
        <v>45794.291666666664</v>
      </c>
      <c r="F5046" s="4">
        <v>45794.329861111109</v>
      </c>
      <c r="G5046" s="4"/>
      <c r="H5046" t="s">
        <v>3155</v>
      </c>
      <c r="I5046" t="s">
        <v>3156</v>
      </c>
      <c r="J5046">
        <v>0</v>
      </c>
      <c r="K5046" t="s">
        <v>3227</v>
      </c>
      <c r="L5046" t="s">
        <v>3245</v>
      </c>
      <c r="M5046" t="s">
        <v>549</v>
      </c>
      <c r="N5046" t="s">
        <v>550</v>
      </c>
      <c r="O5046" t="s">
        <v>551</v>
      </c>
      <c r="P5046" t="s">
        <v>242</v>
      </c>
      <c r="Q5046" t="s">
        <v>248</v>
      </c>
    </row>
    <row r="5047" spans="1:17">
      <c r="A5047" t="s">
        <v>3483</v>
      </c>
      <c r="B5047" t="s">
        <v>3484</v>
      </c>
      <c r="C5047" t="s">
        <v>12070</v>
      </c>
      <c r="D5047" s="4">
        <v>45790.348726851851</v>
      </c>
      <c r="E5047" s="4">
        <v>45792.3125</v>
      </c>
      <c r="F5047" s="4">
        <v>45792.329861111109</v>
      </c>
      <c r="G5047" s="4"/>
      <c r="H5047" t="s">
        <v>3155</v>
      </c>
      <c r="I5047" t="s">
        <v>3162</v>
      </c>
      <c r="J5047">
        <v>0</v>
      </c>
      <c r="K5047" t="s">
        <v>3163</v>
      </c>
      <c r="L5047" t="s">
        <v>3593</v>
      </c>
      <c r="M5047" t="s">
        <v>549</v>
      </c>
      <c r="N5047" t="s">
        <v>550</v>
      </c>
      <c r="O5047" t="s">
        <v>1923</v>
      </c>
      <c r="P5047" t="s">
        <v>1924</v>
      </c>
      <c r="Q5047" t="s">
        <v>3180</v>
      </c>
    </row>
    <row r="5048" spans="1:17">
      <c r="A5048" t="s">
        <v>12071</v>
      </c>
      <c r="B5048" t="s">
        <v>12072</v>
      </c>
      <c r="C5048" t="s">
        <v>12073</v>
      </c>
      <c r="D5048" s="4">
        <v>45790.347233796296</v>
      </c>
      <c r="E5048" s="4">
        <v>45797.208333333336</v>
      </c>
      <c r="F5048" s="4">
        <v>45797.246527777781</v>
      </c>
      <c r="G5048" s="4"/>
      <c r="H5048" t="s">
        <v>3155</v>
      </c>
      <c r="I5048" t="s">
        <v>3240</v>
      </c>
      <c r="J5048">
        <v>0</v>
      </c>
      <c r="K5048" t="s">
        <v>3194</v>
      </c>
      <c r="L5048" t="s">
        <v>3245</v>
      </c>
      <c r="M5048" t="s">
        <v>549</v>
      </c>
      <c r="N5048" t="s">
        <v>550</v>
      </c>
      <c r="O5048" t="s">
        <v>136</v>
      </c>
      <c r="P5048" t="s">
        <v>143</v>
      </c>
      <c r="Q5048" t="s">
        <v>303</v>
      </c>
    </row>
    <row r="5049" spans="1:17">
      <c r="A5049" t="s">
        <v>3216</v>
      </c>
      <c r="B5049" t="s">
        <v>12074</v>
      </c>
      <c r="C5049" t="s">
        <v>12075</v>
      </c>
      <c r="D5049" s="4">
        <v>45790.346238425926</v>
      </c>
      <c r="E5049" s="4">
        <v>45797.625</v>
      </c>
      <c r="F5049" s="4">
        <v>45797.642361111109</v>
      </c>
      <c r="G5049" s="4">
        <v>45797.62427083333</v>
      </c>
      <c r="H5049" t="s">
        <v>3155</v>
      </c>
      <c r="I5049" t="s">
        <v>3280</v>
      </c>
      <c r="J5049">
        <v>0</v>
      </c>
      <c r="K5049" t="s">
        <v>3179</v>
      </c>
      <c r="L5049" t="s">
        <v>3564</v>
      </c>
      <c r="M5049" t="s">
        <v>549</v>
      </c>
      <c r="N5049" t="s">
        <v>550</v>
      </c>
      <c r="O5049" t="s">
        <v>1923</v>
      </c>
      <c r="P5049" t="s">
        <v>1924</v>
      </c>
      <c r="Q5049" t="s">
        <v>3164</v>
      </c>
    </row>
    <row r="5050" spans="1:17">
      <c r="A5050" t="s">
        <v>7442</v>
      </c>
      <c r="B5050" t="s">
        <v>7443</v>
      </c>
      <c r="C5050" t="s">
        <v>12076</v>
      </c>
      <c r="D5050" s="4">
        <v>45790.344328703701</v>
      </c>
      <c r="E5050" s="4">
        <v>45794.479166666664</v>
      </c>
      <c r="F5050" s="4">
        <v>45794.517361111109</v>
      </c>
      <c r="G5050" s="4">
        <v>45794.478865740741</v>
      </c>
      <c r="H5050" t="s">
        <v>3155</v>
      </c>
      <c r="I5050" t="s">
        <v>3156</v>
      </c>
      <c r="J5050">
        <v>0</v>
      </c>
      <c r="K5050" t="s">
        <v>3157</v>
      </c>
      <c r="L5050" t="s">
        <v>3564</v>
      </c>
      <c r="M5050" t="s">
        <v>549</v>
      </c>
      <c r="N5050" t="s">
        <v>550</v>
      </c>
      <c r="O5050" t="s">
        <v>136</v>
      </c>
      <c r="P5050" t="s">
        <v>147</v>
      </c>
      <c r="Q5050" t="s">
        <v>257</v>
      </c>
    </row>
    <row r="5051" spans="1:17">
      <c r="A5051" t="s">
        <v>5163</v>
      </c>
      <c r="B5051" t="s">
        <v>5164</v>
      </c>
      <c r="C5051" t="s">
        <v>12077</v>
      </c>
      <c r="D5051" s="4">
        <v>45790.343240740738</v>
      </c>
      <c r="E5051" s="4">
        <v>45791.333333333336</v>
      </c>
      <c r="F5051" s="4">
        <v>45791.350694444445</v>
      </c>
      <c r="G5051" s="4">
        <v>45791.333784722221</v>
      </c>
      <c r="H5051" t="s">
        <v>3155</v>
      </c>
      <c r="I5051" t="s">
        <v>3222</v>
      </c>
      <c r="J5051">
        <v>1</v>
      </c>
      <c r="K5051" t="s">
        <v>3223</v>
      </c>
      <c r="L5051" t="s">
        <v>3564</v>
      </c>
      <c r="M5051" t="s">
        <v>549</v>
      </c>
      <c r="N5051" t="s">
        <v>550</v>
      </c>
      <c r="O5051" t="s">
        <v>551</v>
      </c>
      <c r="P5051" t="s">
        <v>242</v>
      </c>
      <c r="Q5051" t="s">
        <v>245</v>
      </c>
    </row>
    <row r="5052" spans="1:17">
      <c r="A5052" t="s">
        <v>12078</v>
      </c>
      <c r="B5052" t="s">
        <v>12079</v>
      </c>
      <c r="C5052" t="s">
        <v>12080</v>
      </c>
      <c r="D5052" s="4">
        <v>45790.336724537039</v>
      </c>
      <c r="E5052" s="4">
        <v>45793.291666666664</v>
      </c>
      <c r="F5052" s="4">
        <v>45793.329861111109</v>
      </c>
      <c r="G5052" s="4">
        <v>45793.291273148148</v>
      </c>
      <c r="H5052" t="s">
        <v>3155</v>
      </c>
      <c r="I5052" t="s">
        <v>3156</v>
      </c>
      <c r="J5052">
        <v>0</v>
      </c>
      <c r="K5052" t="s">
        <v>3157</v>
      </c>
      <c r="L5052" t="s">
        <v>3564</v>
      </c>
      <c r="M5052" t="s">
        <v>549</v>
      </c>
      <c r="N5052" t="s">
        <v>550</v>
      </c>
      <c r="O5052" t="s">
        <v>616</v>
      </c>
      <c r="P5052" t="s">
        <v>626</v>
      </c>
      <c r="Q5052" t="s">
        <v>3366</v>
      </c>
    </row>
    <row r="5053" spans="1:17">
      <c r="A5053" t="s">
        <v>12081</v>
      </c>
      <c r="B5053" t="s">
        <v>12082</v>
      </c>
      <c r="C5053" t="s">
        <v>12083</v>
      </c>
      <c r="D5053" s="4">
        <v>45790.324756944443</v>
      </c>
      <c r="E5053" s="4">
        <v>45791.3125</v>
      </c>
      <c r="F5053" s="4">
        <v>45791.329861111109</v>
      </c>
      <c r="G5053" s="4"/>
      <c r="H5053" t="s">
        <v>3155</v>
      </c>
      <c r="I5053" t="s">
        <v>3280</v>
      </c>
      <c r="J5053">
        <v>0</v>
      </c>
      <c r="K5053" t="s">
        <v>3227</v>
      </c>
      <c r="L5053" t="s">
        <v>3593</v>
      </c>
      <c r="M5053" t="s">
        <v>549</v>
      </c>
      <c r="N5053" t="s">
        <v>550</v>
      </c>
      <c r="O5053" t="s">
        <v>1923</v>
      </c>
      <c r="P5053" t="s">
        <v>1924</v>
      </c>
      <c r="Q5053" t="s">
        <v>3180</v>
      </c>
    </row>
    <row r="5054" spans="1:17">
      <c r="A5054" t="s">
        <v>12061</v>
      </c>
      <c r="B5054" t="s">
        <v>12062</v>
      </c>
      <c r="C5054" t="s">
        <v>12084</v>
      </c>
      <c r="D5054" s="4">
        <v>45790.321828703702</v>
      </c>
      <c r="E5054" s="4">
        <v>45793.291666666664</v>
      </c>
      <c r="F5054" s="4">
        <v>45793.309027777781</v>
      </c>
      <c r="G5054" s="4"/>
      <c r="H5054" t="s">
        <v>3155</v>
      </c>
      <c r="I5054" t="s">
        <v>3171</v>
      </c>
      <c r="J5054">
        <v>1002</v>
      </c>
      <c r="K5054" t="s">
        <v>3157</v>
      </c>
      <c r="L5054" t="s">
        <v>3245</v>
      </c>
      <c r="M5054" t="s">
        <v>549</v>
      </c>
      <c r="N5054" t="s">
        <v>559</v>
      </c>
      <c r="O5054" t="s">
        <v>469</v>
      </c>
      <c r="P5054" t="s">
        <v>189</v>
      </c>
      <c r="Q5054" t="s">
        <v>193</v>
      </c>
    </row>
    <row r="5055" spans="1:17">
      <c r="A5055" t="s">
        <v>12085</v>
      </c>
      <c r="B5055" t="s">
        <v>12086</v>
      </c>
      <c r="C5055" t="s">
        <v>12087</v>
      </c>
      <c r="D5055" s="4">
        <v>45790.318425925929</v>
      </c>
      <c r="E5055" s="4">
        <v>45796.3125</v>
      </c>
      <c r="F5055" s="4">
        <v>45796.350694444445</v>
      </c>
      <c r="G5055" s="4"/>
      <c r="H5055" t="s">
        <v>3155</v>
      </c>
      <c r="I5055" t="s">
        <v>3240</v>
      </c>
      <c r="J5055">
        <v>1001</v>
      </c>
      <c r="K5055" t="s">
        <v>3157</v>
      </c>
      <c r="L5055" t="s">
        <v>3245</v>
      </c>
      <c r="M5055" t="s">
        <v>549</v>
      </c>
      <c r="N5055" t="s">
        <v>559</v>
      </c>
      <c r="O5055" t="s">
        <v>469</v>
      </c>
      <c r="P5055" t="s">
        <v>189</v>
      </c>
      <c r="Q5055" t="s">
        <v>193</v>
      </c>
    </row>
    <row r="5056" spans="1:17">
      <c r="A5056" t="s">
        <v>12088</v>
      </c>
      <c r="B5056" t="s">
        <v>12089</v>
      </c>
      <c r="C5056" t="s">
        <v>12090</v>
      </c>
      <c r="D5056" s="4">
        <v>45790.311747685184</v>
      </c>
      <c r="E5056" s="4">
        <v>45794.791666666664</v>
      </c>
      <c r="F5056" s="4">
        <v>45794.829861111109</v>
      </c>
      <c r="G5056" s="4"/>
      <c r="H5056" t="s">
        <v>3155</v>
      </c>
      <c r="I5056" t="s">
        <v>3240</v>
      </c>
      <c r="J5056">
        <v>0</v>
      </c>
      <c r="K5056" t="s">
        <v>3420</v>
      </c>
      <c r="L5056" t="s">
        <v>3245</v>
      </c>
      <c r="M5056" t="s">
        <v>549</v>
      </c>
      <c r="N5056" t="s">
        <v>550</v>
      </c>
      <c r="O5056" t="s">
        <v>136</v>
      </c>
      <c r="P5056" t="s">
        <v>143</v>
      </c>
      <c r="Q5056" t="s">
        <v>301</v>
      </c>
    </row>
    <row r="5057" spans="1:17">
      <c r="A5057" t="s">
        <v>12091</v>
      </c>
      <c r="B5057" t="s">
        <v>12092</v>
      </c>
      <c r="C5057" t="s">
        <v>12093</v>
      </c>
      <c r="D5057" s="4">
        <v>45790.307928240742</v>
      </c>
      <c r="E5057" s="4">
        <v>45792.791666666664</v>
      </c>
      <c r="F5057" s="4">
        <v>45792.809027777781</v>
      </c>
      <c r="G5057" s="4"/>
      <c r="H5057" t="s">
        <v>3155</v>
      </c>
      <c r="I5057" t="s">
        <v>3175</v>
      </c>
      <c r="J5057">
        <v>0</v>
      </c>
      <c r="K5057" t="s">
        <v>3157</v>
      </c>
      <c r="L5057" t="s">
        <v>3593</v>
      </c>
      <c r="M5057" t="s">
        <v>549</v>
      </c>
      <c r="N5057" t="s">
        <v>550</v>
      </c>
      <c r="O5057" t="s">
        <v>136</v>
      </c>
      <c r="P5057" t="s">
        <v>143</v>
      </c>
      <c r="Q5057" t="s">
        <v>300</v>
      </c>
    </row>
    <row r="5058" spans="1:17">
      <c r="A5058" t="s">
        <v>12094</v>
      </c>
      <c r="B5058" t="s">
        <v>12095</v>
      </c>
      <c r="C5058" t="s">
        <v>12096</v>
      </c>
      <c r="D5058" s="4">
        <v>45790.303229166668</v>
      </c>
      <c r="E5058" s="4">
        <v>45794.5</v>
      </c>
      <c r="F5058" s="4">
        <v>45794.517361111109</v>
      </c>
      <c r="G5058" s="4"/>
      <c r="H5058" t="s">
        <v>3155</v>
      </c>
      <c r="I5058" t="s">
        <v>3222</v>
      </c>
      <c r="J5058">
        <v>1</v>
      </c>
      <c r="K5058" t="s">
        <v>3223</v>
      </c>
      <c r="L5058" t="s">
        <v>3245</v>
      </c>
      <c r="M5058" t="s">
        <v>549</v>
      </c>
      <c r="N5058" t="s">
        <v>559</v>
      </c>
      <c r="O5058" t="s">
        <v>504</v>
      </c>
      <c r="P5058" t="s">
        <v>325</v>
      </c>
      <c r="Q5058" t="s">
        <v>343</v>
      </c>
    </row>
    <row r="5059" spans="1:17">
      <c r="A5059" t="s">
        <v>12097</v>
      </c>
      <c r="B5059" t="s">
        <v>12098</v>
      </c>
      <c r="C5059" t="s">
        <v>12099</v>
      </c>
      <c r="D5059" s="4">
        <v>45790.297766203701</v>
      </c>
      <c r="E5059" s="4">
        <v>45794.291666666664</v>
      </c>
      <c r="F5059" s="4">
        <v>45794.329861111109</v>
      </c>
      <c r="G5059" s="4"/>
      <c r="H5059" t="s">
        <v>3155</v>
      </c>
      <c r="I5059" t="s">
        <v>3240</v>
      </c>
      <c r="J5059">
        <v>1001</v>
      </c>
      <c r="K5059" t="s">
        <v>3194</v>
      </c>
      <c r="L5059" t="s">
        <v>3245</v>
      </c>
      <c r="M5059" t="s">
        <v>549</v>
      </c>
      <c r="N5059" t="s">
        <v>559</v>
      </c>
      <c r="O5059" t="s">
        <v>469</v>
      </c>
      <c r="P5059" t="s">
        <v>189</v>
      </c>
      <c r="Q5059" t="s">
        <v>192</v>
      </c>
    </row>
    <row r="5060" spans="1:17">
      <c r="A5060" t="s">
        <v>10520</v>
      </c>
      <c r="B5060" t="s">
        <v>10521</v>
      </c>
      <c r="C5060" t="s">
        <v>12100</v>
      </c>
      <c r="D5060" s="4">
        <v>45790.294814814813</v>
      </c>
      <c r="E5060" s="4">
        <v>45795.333333333336</v>
      </c>
      <c r="F5060" s="4">
        <v>45795.371527777781</v>
      </c>
      <c r="G5060" s="4">
        <v>45795.333726851852</v>
      </c>
      <c r="H5060" t="s">
        <v>3155</v>
      </c>
      <c r="I5060" t="s">
        <v>3156</v>
      </c>
      <c r="J5060">
        <v>0</v>
      </c>
      <c r="K5060" t="s">
        <v>3194</v>
      </c>
      <c r="L5060" t="s">
        <v>3564</v>
      </c>
      <c r="M5060" t="s">
        <v>549</v>
      </c>
      <c r="N5060" t="s">
        <v>550</v>
      </c>
      <c r="O5060" t="s">
        <v>616</v>
      </c>
      <c r="P5060" t="s">
        <v>314</v>
      </c>
      <c r="Q5060" t="s">
        <v>322</v>
      </c>
    </row>
    <row r="5061" spans="1:17">
      <c r="A5061" t="s">
        <v>12101</v>
      </c>
      <c r="B5061" t="s">
        <v>12102</v>
      </c>
      <c r="C5061" t="s">
        <v>12103</v>
      </c>
      <c r="D5061" s="4">
        <v>45790.294652777775</v>
      </c>
      <c r="E5061" s="4">
        <v>45792.791666666664</v>
      </c>
      <c r="F5061" s="4">
        <v>45792.829861111109</v>
      </c>
      <c r="G5061" s="4"/>
      <c r="H5061" t="s">
        <v>3155</v>
      </c>
      <c r="I5061" t="s">
        <v>3240</v>
      </c>
      <c r="J5061">
        <v>0</v>
      </c>
      <c r="K5061" t="s">
        <v>3157</v>
      </c>
      <c r="L5061" t="s">
        <v>3245</v>
      </c>
      <c r="M5061" t="s">
        <v>549</v>
      </c>
      <c r="N5061" t="s">
        <v>559</v>
      </c>
      <c r="O5061" t="s">
        <v>504</v>
      </c>
      <c r="P5061" t="s">
        <v>325</v>
      </c>
      <c r="Q5061" t="s">
        <v>336</v>
      </c>
    </row>
    <row r="5062" spans="1:17">
      <c r="A5062" t="s">
        <v>5849</v>
      </c>
      <c r="B5062" t="s">
        <v>5850</v>
      </c>
      <c r="C5062" t="s">
        <v>12104</v>
      </c>
      <c r="D5062" s="4">
        <v>45790.292534722219</v>
      </c>
      <c r="E5062" s="4">
        <v>45791.291666666664</v>
      </c>
      <c r="F5062" s="4">
        <v>45791.309027777781</v>
      </c>
      <c r="G5062" s="4">
        <v>45791.291956018518</v>
      </c>
      <c r="H5062" t="s">
        <v>3155</v>
      </c>
      <c r="I5062" t="s">
        <v>3171</v>
      </c>
      <c r="J5062">
        <v>1001</v>
      </c>
      <c r="K5062" t="s">
        <v>3157</v>
      </c>
      <c r="L5062" t="s">
        <v>3564</v>
      </c>
      <c r="M5062" t="s">
        <v>549</v>
      </c>
      <c r="N5062" t="s">
        <v>559</v>
      </c>
      <c r="O5062" t="s">
        <v>469</v>
      </c>
      <c r="P5062" t="s">
        <v>180</v>
      </c>
      <c r="Q5062" t="s">
        <v>185</v>
      </c>
    </row>
    <row r="5063" spans="1:17">
      <c r="A5063" t="s">
        <v>12105</v>
      </c>
      <c r="B5063" t="s">
        <v>12106</v>
      </c>
      <c r="C5063" t="s">
        <v>12107</v>
      </c>
      <c r="D5063" s="4">
        <v>45790.290995370371</v>
      </c>
      <c r="E5063" s="4">
        <v>45796.291666666664</v>
      </c>
      <c r="F5063" s="4">
        <v>45796.309027777781</v>
      </c>
      <c r="G5063" s="4"/>
      <c r="H5063" t="s">
        <v>3155</v>
      </c>
      <c r="I5063" t="s">
        <v>3171</v>
      </c>
      <c r="J5063">
        <v>1001</v>
      </c>
      <c r="K5063" t="s">
        <v>3157</v>
      </c>
      <c r="L5063" t="s">
        <v>3245</v>
      </c>
      <c r="M5063" t="s">
        <v>549</v>
      </c>
      <c r="N5063" t="s">
        <v>550</v>
      </c>
      <c r="O5063" t="s">
        <v>551</v>
      </c>
      <c r="P5063" t="s">
        <v>145</v>
      </c>
      <c r="Q5063" t="s">
        <v>222</v>
      </c>
    </row>
    <row r="5064" spans="1:17">
      <c r="A5064" t="s">
        <v>12108</v>
      </c>
      <c r="B5064" t="s">
        <v>12109</v>
      </c>
      <c r="C5064" t="s">
        <v>12110</v>
      </c>
      <c r="D5064" s="4">
        <v>45790.289143518516</v>
      </c>
      <c r="E5064" s="4">
        <v>45794.791666666664</v>
      </c>
      <c r="F5064" s="4">
        <v>45794.809027777781</v>
      </c>
      <c r="G5064" s="4"/>
      <c r="H5064" t="s">
        <v>3155</v>
      </c>
      <c r="I5064" t="s">
        <v>3184</v>
      </c>
      <c r="J5064">
        <v>0</v>
      </c>
      <c r="K5064" t="s">
        <v>3157</v>
      </c>
      <c r="L5064" t="s">
        <v>3593</v>
      </c>
      <c r="M5064" t="s">
        <v>549</v>
      </c>
      <c r="N5064" t="s">
        <v>550</v>
      </c>
      <c r="O5064" t="s">
        <v>136</v>
      </c>
      <c r="P5064" t="s">
        <v>292</v>
      </c>
      <c r="Q5064" t="s">
        <v>296</v>
      </c>
    </row>
    <row r="5065" spans="1:17">
      <c r="A5065" t="s">
        <v>5849</v>
      </c>
      <c r="B5065" t="s">
        <v>5850</v>
      </c>
      <c r="C5065" t="s">
        <v>12111</v>
      </c>
      <c r="D5065" s="4">
        <v>45790.288090277776</v>
      </c>
      <c r="E5065" s="4">
        <v>45791.270833333336</v>
      </c>
      <c r="F5065" s="4">
        <v>45791.288194444445</v>
      </c>
      <c r="G5065" s="4"/>
      <c r="H5065" t="s">
        <v>3155</v>
      </c>
      <c r="I5065" t="s">
        <v>3171</v>
      </c>
      <c r="J5065">
        <v>1001</v>
      </c>
      <c r="K5065" t="s">
        <v>3157</v>
      </c>
      <c r="L5065" t="s">
        <v>3245</v>
      </c>
      <c r="M5065" t="s">
        <v>549</v>
      </c>
      <c r="N5065" t="s">
        <v>559</v>
      </c>
      <c r="O5065" t="s">
        <v>469</v>
      </c>
      <c r="P5065" t="s">
        <v>180</v>
      </c>
      <c r="Q5065" t="s">
        <v>185</v>
      </c>
    </row>
    <row r="5066" spans="1:17">
      <c r="A5066" t="s">
        <v>10488</v>
      </c>
      <c r="B5066" t="s">
        <v>10489</v>
      </c>
      <c r="C5066" t="s">
        <v>12112</v>
      </c>
      <c r="D5066" s="4">
        <v>45790.285613425927</v>
      </c>
      <c r="E5066" s="4">
        <v>45792.4375</v>
      </c>
      <c r="F5066" s="4">
        <v>45792.454861111109</v>
      </c>
      <c r="G5066" s="4">
        <v>45792.43645833333</v>
      </c>
      <c r="H5066" t="s">
        <v>3155</v>
      </c>
      <c r="I5066" t="s">
        <v>3175</v>
      </c>
      <c r="J5066">
        <v>0</v>
      </c>
      <c r="K5066" t="s">
        <v>3157</v>
      </c>
      <c r="L5066" t="s">
        <v>3564</v>
      </c>
      <c r="M5066" t="s">
        <v>549</v>
      </c>
      <c r="N5066" t="s">
        <v>550</v>
      </c>
      <c r="O5066" t="s">
        <v>136</v>
      </c>
      <c r="P5066" t="s">
        <v>147</v>
      </c>
      <c r="Q5066" t="s">
        <v>255</v>
      </c>
    </row>
    <row r="5067" spans="1:17">
      <c r="A5067" t="s">
        <v>12113</v>
      </c>
      <c r="B5067" t="s">
        <v>12114</v>
      </c>
      <c r="C5067" t="s">
        <v>12115</v>
      </c>
      <c r="D5067" s="4">
        <v>45790.285451388889</v>
      </c>
      <c r="E5067" s="4">
        <v>45791.333333333336</v>
      </c>
      <c r="F5067" s="4">
        <v>45791.371527777781</v>
      </c>
      <c r="G5067" s="4"/>
      <c r="H5067" t="s">
        <v>3155</v>
      </c>
      <c r="I5067" t="s">
        <v>3240</v>
      </c>
      <c r="J5067">
        <v>0</v>
      </c>
      <c r="K5067" t="s">
        <v>3157</v>
      </c>
      <c r="L5067" t="s">
        <v>3245</v>
      </c>
      <c r="M5067" t="s">
        <v>549</v>
      </c>
      <c r="N5067" t="s">
        <v>550</v>
      </c>
      <c r="O5067" t="s">
        <v>136</v>
      </c>
      <c r="P5067" t="s">
        <v>147</v>
      </c>
      <c r="Q5067" t="s">
        <v>254</v>
      </c>
    </row>
    <row r="5068" spans="1:17">
      <c r="A5068" t="s">
        <v>12116</v>
      </c>
      <c r="B5068" t="s">
        <v>12117</v>
      </c>
      <c r="C5068" t="s">
        <v>12118</v>
      </c>
      <c r="D5068" s="4">
        <v>45790.284375000003</v>
      </c>
      <c r="E5068" s="4">
        <v>45791.208333333336</v>
      </c>
      <c r="F5068" s="4">
        <v>45791.225694444445</v>
      </c>
      <c r="G5068" s="4">
        <v>45791.203136574077</v>
      </c>
      <c r="H5068" t="s">
        <v>3155</v>
      </c>
      <c r="I5068" t="s">
        <v>3175</v>
      </c>
      <c r="J5068">
        <v>0</v>
      </c>
      <c r="K5068" t="s">
        <v>3157</v>
      </c>
      <c r="L5068" t="s">
        <v>3564</v>
      </c>
      <c r="M5068" t="s">
        <v>549</v>
      </c>
      <c r="N5068" t="s">
        <v>550</v>
      </c>
      <c r="O5068" t="s">
        <v>551</v>
      </c>
      <c r="P5068" t="s">
        <v>149</v>
      </c>
      <c r="Q5068" t="s">
        <v>209</v>
      </c>
    </row>
    <row r="5069" spans="1:17">
      <c r="A5069" t="s">
        <v>12119</v>
      </c>
      <c r="B5069" t="s">
        <v>12120</v>
      </c>
      <c r="C5069" t="s">
        <v>12121</v>
      </c>
      <c r="D5069" s="4">
        <v>45790.278263888889</v>
      </c>
      <c r="E5069" s="4">
        <v>45795.333333333336</v>
      </c>
      <c r="F5069" s="4">
        <v>45795.371527777781</v>
      </c>
      <c r="G5069" s="4"/>
      <c r="H5069" t="s">
        <v>3155</v>
      </c>
      <c r="I5069" t="s">
        <v>3240</v>
      </c>
      <c r="J5069">
        <v>1001</v>
      </c>
      <c r="K5069" t="s">
        <v>3157</v>
      </c>
      <c r="L5069" t="s">
        <v>3593</v>
      </c>
      <c r="M5069" t="s">
        <v>549</v>
      </c>
      <c r="N5069" t="s">
        <v>559</v>
      </c>
      <c r="O5069" t="s">
        <v>469</v>
      </c>
      <c r="P5069" t="s">
        <v>189</v>
      </c>
      <c r="Q5069" t="s">
        <v>426</v>
      </c>
    </row>
    <row r="5070" spans="1:17">
      <c r="A5070" t="s">
        <v>12122</v>
      </c>
      <c r="B5070" t="s">
        <v>12123</v>
      </c>
      <c r="C5070" t="s">
        <v>12124</v>
      </c>
      <c r="D5070" s="4">
        <v>45790.276990740742</v>
      </c>
      <c r="E5070" s="4">
        <v>45791.25</v>
      </c>
      <c r="F5070" s="4">
        <v>45791.288194444445</v>
      </c>
      <c r="G5070" s="4">
        <v>45791.250428240739</v>
      </c>
      <c r="H5070" t="s">
        <v>3155</v>
      </c>
      <c r="I5070" t="s">
        <v>3156</v>
      </c>
      <c r="J5070">
        <v>0</v>
      </c>
      <c r="K5070" t="s">
        <v>3194</v>
      </c>
      <c r="L5070" t="s">
        <v>3564</v>
      </c>
      <c r="M5070" t="s">
        <v>549</v>
      </c>
      <c r="N5070" t="s">
        <v>550</v>
      </c>
      <c r="O5070" t="s">
        <v>551</v>
      </c>
      <c r="P5070" t="s">
        <v>149</v>
      </c>
      <c r="Q5070" t="s">
        <v>201</v>
      </c>
    </row>
    <row r="5071" spans="1:17">
      <c r="A5071" t="s">
        <v>12125</v>
      </c>
      <c r="B5071" t="s">
        <v>12126</v>
      </c>
      <c r="C5071" t="s">
        <v>12127</v>
      </c>
      <c r="D5071" s="4">
        <v>45790.276828703703</v>
      </c>
      <c r="E5071" s="4">
        <v>45793.791666666664</v>
      </c>
      <c r="F5071" s="4">
        <v>45793.829861111109</v>
      </c>
      <c r="G5071" s="4"/>
      <c r="H5071" t="s">
        <v>3155</v>
      </c>
      <c r="I5071" t="s">
        <v>3240</v>
      </c>
      <c r="J5071">
        <v>1001</v>
      </c>
      <c r="K5071" t="s">
        <v>3157</v>
      </c>
      <c r="L5071" t="s">
        <v>3245</v>
      </c>
      <c r="M5071" t="s">
        <v>549</v>
      </c>
      <c r="N5071" t="s">
        <v>550</v>
      </c>
      <c r="O5071" t="s">
        <v>136</v>
      </c>
      <c r="P5071" t="s">
        <v>292</v>
      </c>
      <c r="Q5071" t="s">
        <v>293</v>
      </c>
    </row>
    <row r="5072" spans="1:17">
      <c r="A5072" t="s">
        <v>4086</v>
      </c>
      <c r="B5072" t="s">
        <v>4087</v>
      </c>
      <c r="C5072" t="s">
        <v>12128</v>
      </c>
      <c r="D5072" s="4">
        <v>45790.276724537034</v>
      </c>
      <c r="E5072" s="4">
        <v>45794.4375</v>
      </c>
      <c r="F5072" s="4">
        <v>45794.454861111109</v>
      </c>
      <c r="G5072" s="4"/>
      <c r="H5072" t="s">
        <v>3155</v>
      </c>
      <c r="I5072" t="s">
        <v>3175</v>
      </c>
      <c r="J5072">
        <v>0</v>
      </c>
      <c r="K5072" t="s">
        <v>3157</v>
      </c>
      <c r="L5072" t="s">
        <v>3245</v>
      </c>
      <c r="M5072" t="s">
        <v>549</v>
      </c>
      <c r="N5072" t="s">
        <v>550</v>
      </c>
      <c r="O5072" t="s">
        <v>136</v>
      </c>
      <c r="P5072" t="s">
        <v>283</v>
      </c>
      <c r="Q5072" t="s">
        <v>290</v>
      </c>
    </row>
    <row r="5073" spans="1:17">
      <c r="A5073" t="s">
        <v>12054</v>
      </c>
      <c r="B5073" t="s">
        <v>12055</v>
      </c>
      <c r="C5073" t="s">
        <v>12129</v>
      </c>
      <c r="D5073" s="4">
        <v>45790.275347222225</v>
      </c>
      <c r="E5073" s="4">
        <v>45797.416666666664</v>
      </c>
      <c r="F5073" s="4">
        <v>45797.434027777781</v>
      </c>
      <c r="G5073" s="4"/>
      <c r="H5073" t="s">
        <v>3155</v>
      </c>
      <c r="I5073" t="s">
        <v>3184</v>
      </c>
      <c r="J5073">
        <v>0</v>
      </c>
      <c r="K5073" t="s">
        <v>3157</v>
      </c>
      <c r="L5073" t="s">
        <v>3245</v>
      </c>
      <c r="M5073" t="s">
        <v>549</v>
      </c>
      <c r="N5073" t="s">
        <v>550</v>
      </c>
      <c r="O5073" t="s">
        <v>551</v>
      </c>
      <c r="P5073" t="s">
        <v>145</v>
      </c>
      <c r="Q5073" t="s">
        <v>215</v>
      </c>
    </row>
    <row r="5074" spans="1:17">
      <c r="A5074" t="s">
        <v>12130</v>
      </c>
      <c r="B5074" t="s">
        <v>12131</v>
      </c>
      <c r="C5074" t="s">
        <v>12132</v>
      </c>
      <c r="D5074" s="4">
        <v>45790.27480324074</v>
      </c>
      <c r="E5074" s="4">
        <v>45790.645833333336</v>
      </c>
      <c r="F5074" s="4">
        <v>45790.663194444445</v>
      </c>
      <c r="G5074" s="4">
        <v>45790.640787037039</v>
      </c>
      <c r="H5074" t="s">
        <v>3155</v>
      </c>
      <c r="I5074" t="s">
        <v>3171</v>
      </c>
      <c r="J5074">
        <v>1002</v>
      </c>
      <c r="K5074" t="s">
        <v>3157</v>
      </c>
      <c r="L5074" t="s">
        <v>3564</v>
      </c>
      <c r="M5074" t="s">
        <v>549</v>
      </c>
      <c r="N5074" t="s">
        <v>550</v>
      </c>
      <c r="O5074" t="s">
        <v>136</v>
      </c>
      <c r="P5074" t="s">
        <v>147</v>
      </c>
      <c r="Q5074" t="s">
        <v>21124</v>
      </c>
    </row>
    <row r="5075" spans="1:17">
      <c r="A5075" t="s">
        <v>12133</v>
      </c>
      <c r="B5075" t="s">
        <v>12134</v>
      </c>
      <c r="C5075" t="s">
        <v>12135</v>
      </c>
      <c r="D5075" s="4">
        <v>45790.27480324074</v>
      </c>
      <c r="E5075" s="4">
        <v>45792.416666666664</v>
      </c>
      <c r="F5075" s="4">
        <v>45792.434027777781</v>
      </c>
      <c r="G5075" s="4"/>
      <c r="H5075" t="s">
        <v>3155</v>
      </c>
      <c r="I5075" t="s">
        <v>3175</v>
      </c>
      <c r="J5075">
        <v>1001</v>
      </c>
      <c r="K5075" t="s">
        <v>3194</v>
      </c>
      <c r="L5075" t="s">
        <v>3245</v>
      </c>
      <c r="M5075" t="s">
        <v>549</v>
      </c>
      <c r="N5075" t="s">
        <v>550</v>
      </c>
      <c r="O5075" t="s">
        <v>136</v>
      </c>
      <c r="P5075" t="s">
        <v>143</v>
      </c>
      <c r="Q5075" t="s">
        <v>310</v>
      </c>
    </row>
    <row r="5076" spans="1:17">
      <c r="A5076" t="s">
        <v>12136</v>
      </c>
      <c r="B5076" t="s">
        <v>12137</v>
      </c>
      <c r="C5076" t="s">
        <v>12138</v>
      </c>
      <c r="D5076" s="4">
        <v>45790.274236111109</v>
      </c>
      <c r="E5076" s="4">
        <v>45791.458333333336</v>
      </c>
      <c r="F5076" s="4">
        <v>45791.475694444445</v>
      </c>
      <c r="G5076" s="4">
        <v>45791.456504629627</v>
      </c>
      <c r="H5076" t="s">
        <v>3155</v>
      </c>
      <c r="I5076" t="s">
        <v>3175</v>
      </c>
      <c r="J5076">
        <v>1001</v>
      </c>
      <c r="K5076" t="s">
        <v>3194</v>
      </c>
      <c r="L5076" t="s">
        <v>3564</v>
      </c>
      <c r="M5076" t="s">
        <v>549</v>
      </c>
      <c r="N5076" t="s">
        <v>550</v>
      </c>
      <c r="O5076" t="s">
        <v>551</v>
      </c>
      <c r="P5076" t="s">
        <v>149</v>
      </c>
      <c r="Q5076" t="s">
        <v>200</v>
      </c>
    </row>
    <row r="5077" spans="1:17">
      <c r="A5077" t="s">
        <v>12139</v>
      </c>
      <c r="B5077" t="s">
        <v>12140</v>
      </c>
      <c r="C5077" t="s">
        <v>12141</v>
      </c>
      <c r="D5077" s="4">
        <v>45790.273333333331</v>
      </c>
      <c r="E5077" s="4">
        <v>45793.291666666664</v>
      </c>
      <c r="F5077" s="4">
        <v>45793.309027777781</v>
      </c>
      <c r="G5077" s="4">
        <v>45793.291504629633</v>
      </c>
      <c r="H5077" t="s">
        <v>3155</v>
      </c>
      <c r="I5077" t="s">
        <v>3175</v>
      </c>
      <c r="J5077">
        <v>0</v>
      </c>
      <c r="K5077" t="s">
        <v>3194</v>
      </c>
      <c r="L5077" t="s">
        <v>3564</v>
      </c>
      <c r="M5077" t="s">
        <v>549</v>
      </c>
      <c r="N5077" t="s">
        <v>550</v>
      </c>
      <c r="O5077" t="s">
        <v>136</v>
      </c>
      <c r="P5077" t="s">
        <v>147</v>
      </c>
      <c r="Q5077" t="s">
        <v>253</v>
      </c>
    </row>
    <row r="5078" spans="1:17">
      <c r="A5078" t="s">
        <v>12142</v>
      </c>
      <c r="B5078" t="s">
        <v>12143</v>
      </c>
      <c r="C5078" t="s">
        <v>12144</v>
      </c>
      <c r="D5078" s="4">
        <v>45790.269317129627</v>
      </c>
      <c r="E5078" s="4">
        <v>45791.395833333336</v>
      </c>
      <c r="F5078" s="4">
        <v>45791.413194444445</v>
      </c>
      <c r="G5078" s="4">
        <v>45791.396863425929</v>
      </c>
      <c r="H5078" t="s">
        <v>3155</v>
      </c>
      <c r="I5078" t="s">
        <v>3171</v>
      </c>
      <c r="J5078">
        <v>1002</v>
      </c>
      <c r="K5078" t="s">
        <v>3157</v>
      </c>
      <c r="L5078" t="s">
        <v>3564</v>
      </c>
      <c r="M5078" t="s">
        <v>549</v>
      </c>
      <c r="N5078" t="s">
        <v>550</v>
      </c>
      <c r="O5078" t="s">
        <v>551</v>
      </c>
      <c r="P5078" t="s">
        <v>149</v>
      </c>
      <c r="Q5078" t="s">
        <v>200</v>
      </c>
    </row>
    <row r="5079" spans="1:17">
      <c r="A5079" t="s">
        <v>3483</v>
      </c>
      <c r="B5079" t="s">
        <v>3484</v>
      </c>
      <c r="C5079" t="s">
        <v>12145</v>
      </c>
      <c r="D5079" s="4">
        <v>45790.266932870371</v>
      </c>
      <c r="E5079" s="4">
        <v>45793.1875</v>
      </c>
      <c r="F5079" s="4">
        <v>45793.204861111109</v>
      </c>
      <c r="G5079" s="4"/>
      <c r="H5079" t="s">
        <v>3155</v>
      </c>
      <c r="I5079" t="s">
        <v>3162</v>
      </c>
      <c r="J5079">
        <v>0</v>
      </c>
      <c r="K5079" t="s">
        <v>3163</v>
      </c>
      <c r="L5079" t="s">
        <v>3245</v>
      </c>
      <c r="M5079" t="s">
        <v>549</v>
      </c>
      <c r="N5079" t="s">
        <v>550</v>
      </c>
      <c r="O5079" t="s">
        <v>1923</v>
      </c>
      <c r="P5079" t="s">
        <v>1924</v>
      </c>
      <c r="Q5079" t="s">
        <v>3180</v>
      </c>
    </row>
    <row r="5080" spans="1:17">
      <c r="A5080" t="s">
        <v>4384</v>
      </c>
      <c r="B5080" t="s">
        <v>4385</v>
      </c>
      <c r="C5080" t="s">
        <v>12146</v>
      </c>
      <c r="D5080" s="4">
        <v>45790.266006944446</v>
      </c>
      <c r="E5080" s="4">
        <v>45795.291666666664</v>
      </c>
      <c r="F5080" s="4">
        <v>45795.329861111109</v>
      </c>
      <c r="G5080" s="4">
        <v>45795.290312500001</v>
      </c>
      <c r="H5080" t="s">
        <v>3155</v>
      </c>
      <c r="I5080" t="s">
        <v>3156</v>
      </c>
      <c r="J5080">
        <v>0</v>
      </c>
      <c r="K5080" t="s">
        <v>3227</v>
      </c>
      <c r="L5080" t="s">
        <v>3564</v>
      </c>
      <c r="M5080" t="s">
        <v>549</v>
      </c>
      <c r="N5080" t="s">
        <v>550</v>
      </c>
      <c r="O5080" t="s">
        <v>551</v>
      </c>
      <c r="P5080" t="s">
        <v>242</v>
      </c>
      <c r="Q5080" t="s">
        <v>245</v>
      </c>
    </row>
    <row r="5081" spans="1:17">
      <c r="A5081" t="s">
        <v>12147</v>
      </c>
      <c r="B5081" t="s">
        <v>12148</v>
      </c>
      <c r="C5081" t="s">
        <v>12149</v>
      </c>
      <c r="D5081" s="4">
        <v>45790.264699074076</v>
      </c>
      <c r="E5081" s="4">
        <v>45792.291666666664</v>
      </c>
      <c r="F5081" s="4">
        <v>45792.329861111109</v>
      </c>
      <c r="G5081" s="4">
        <v>45792.291006944448</v>
      </c>
      <c r="H5081" t="s">
        <v>3155</v>
      </c>
      <c r="I5081" t="s">
        <v>3156</v>
      </c>
      <c r="J5081">
        <v>0</v>
      </c>
      <c r="K5081" t="s">
        <v>3157</v>
      </c>
      <c r="L5081" t="s">
        <v>3564</v>
      </c>
      <c r="M5081" t="s">
        <v>549</v>
      </c>
      <c r="N5081" t="s">
        <v>550</v>
      </c>
      <c r="O5081" t="s">
        <v>551</v>
      </c>
      <c r="P5081" t="s">
        <v>149</v>
      </c>
      <c r="Q5081" t="s">
        <v>201</v>
      </c>
    </row>
    <row r="5082" spans="1:17">
      <c r="A5082" t="s">
        <v>3313</v>
      </c>
      <c r="B5082" t="s">
        <v>3314</v>
      </c>
      <c r="C5082" t="s">
        <v>12150</v>
      </c>
      <c r="D5082" s="4">
        <v>45790.262708333335</v>
      </c>
      <c r="E5082" s="4">
        <v>45791.25</v>
      </c>
      <c r="F5082" s="4">
        <v>45791.288194444445</v>
      </c>
      <c r="G5082" s="4">
        <v>45791.251134259262</v>
      </c>
      <c r="H5082" t="s">
        <v>3155</v>
      </c>
      <c r="I5082" t="s">
        <v>3156</v>
      </c>
      <c r="J5082">
        <v>0</v>
      </c>
      <c r="K5082" t="s">
        <v>3227</v>
      </c>
      <c r="L5082" t="s">
        <v>3564</v>
      </c>
      <c r="M5082" t="s">
        <v>549</v>
      </c>
      <c r="N5082" t="s">
        <v>550</v>
      </c>
      <c r="O5082" t="s">
        <v>551</v>
      </c>
      <c r="P5082" t="s">
        <v>145</v>
      </c>
      <c r="Q5082" t="s">
        <v>220</v>
      </c>
    </row>
    <row r="5083" spans="1:17">
      <c r="A5083" t="s">
        <v>12151</v>
      </c>
      <c r="B5083" t="s">
        <v>12152</v>
      </c>
      <c r="C5083" t="s">
        <v>12153</v>
      </c>
      <c r="D5083" s="4">
        <v>45790.261041666665</v>
      </c>
      <c r="E5083" s="4">
        <v>45794.375</v>
      </c>
      <c r="F5083" s="4">
        <v>45794.413194444445</v>
      </c>
      <c r="G5083" s="4"/>
      <c r="H5083" t="s">
        <v>3155</v>
      </c>
      <c r="I5083" t="s">
        <v>3209</v>
      </c>
      <c r="J5083">
        <v>0</v>
      </c>
      <c r="K5083" t="s">
        <v>3157</v>
      </c>
      <c r="L5083" t="s">
        <v>3245</v>
      </c>
      <c r="M5083" t="s">
        <v>549</v>
      </c>
      <c r="N5083" t="s">
        <v>550</v>
      </c>
      <c r="O5083" t="s">
        <v>136</v>
      </c>
      <c r="P5083" t="s">
        <v>139</v>
      </c>
      <c r="Q5083" t="s">
        <v>271</v>
      </c>
    </row>
    <row r="5084" spans="1:17">
      <c r="A5084" t="s">
        <v>12154</v>
      </c>
      <c r="B5084" t="s">
        <v>12155</v>
      </c>
      <c r="C5084" t="s">
        <v>12156</v>
      </c>
      <c r="D5084" s="4">
        <v>45790.260208333333</v>
      </c>
      <c r="E5084" s="4">
        <v>45791.416666666664</v>
      </c>
      <c r="F5084" s="4">
        <v>45791.434027777781</v>
      </c>
      <c r="G5084" s="4">
        <v>45791.417013888888</v>
      </c>
      <c r="H5084" t="s">
        <v>3155</v>
      </c>
      <c r="I5084" t="s">
        <v>3162</v>
      </c>
      <c r="J5084">
        <v>0</v>
      </c>
      <c r="K5084" t="s">
        <v>3420</v>
      </c>
      <c r="L5084" t="s">
        <v>3564</v>
      </c>
      <c r="M5084" t="s">
        <v>549</v>
      </c>
      <c r="N5084" t="s">
        <v>550</v>
      </c>
      <c r="O5084" t="s">
        <v>1923</v>
      </c>
      <c r="P5084" t="s">
        <v>1924</v>
      </c>
      <c r="Q5084" t="s">
        <v>3180</v>
      </c>
    </row>
    <row r="5085" spans="1:17">
      <c r="A5085" t="s">
        <v>12157</v>
      </c>
      <c r="B5085" t="s">
        <v>12158</v>
      </c>
      <c r="C5085" t="s">
        <v>12159</v>
      </c>
      <c r="D5085" s="4">
        <v>45790.258668981478</v>
      </c>
      <c r="E5085" s="4">
        <v>45807.333333333336</v>
      </c>
      <c r="F5085" s="4">
        <v>45807.371527777781</v>
      </c>
      <c r="G5085" s="4"/>
      <c r="H5085" t="s">
        <v>3155</v>
      </c>
      <c r="I5085" t="s">
        <v>3156</v>
      </c>
      <c r="J5085">
        <v>0</v>
      </c>
      <c r="K5085" t="s">
        <v>3157</v>
      </c>
      <c r="L5085" t="s">
        <v>3158</v>
      </c>
      <c r="M5085" t="s">
        <v>549</v>
      </c>
      <c r="N5085" t="s">
        <v>550</v>
      </c>
      <c r="O5085" t="s">
        <v>551</v>
      </c>
      <c r="P5085" t="s">
        <v>242</v>
      </c>
      <c r="Q5085" t="s">
        <v>243</v>
      </c>
    </row>
    <row r="5086" spans="1:17">
      <c r="A5086" t="s">
        <v>33322</v>
      </c>
      <c r="B5086" t="s">
        <v>33323</v>
      </c>
      <c r="C5086" t="s">
        <v>33324</v>
      </c>
      <c r="D5086" s="4">
        <v>45790.258576388886</v>
      </c>
      <c r="E5086" s="4">
        <v>45791.0625</v>
      </c>
      <c r="F5086" s="4">
        <v>45791.079861111109</v>
      </c>
      <c r="G5086" s="4">
        <v>45791.061342592591</v>
      </c>
      <c r="H5086" t="s">
        <v>3155</v>
      </c>
      <c r="I5086" t="s">
        <v>3171</v>
      </c>
      <c r="J5086">
        <v>0</v>
      </c>
      <c r="K5086" t="s">
        <v>3194</v>
      </c>
      <c r="L5086" t="s">
        <v>3564</v>
      </c>
      <c r="M5086" t="s">
        <v>549</v>
      </c>
      <c r="N5086" t="s">
        <v>550</v>
      </c>
      <c r="O5086" t="s">
        <v>136</v>
      </c>
      <c r="P5086" t="s">
        <v>143</v>
      </c>
      <c r="Q5086" t="s">
        <v>299</v>
      </c>
    </row>
    <row r="5087" spans="1:17">
      <c r="A5087" t="s">
        <v>10377</v>
      </c>
      <c r="B5087" t="s">
        <v>10378</v>
      </c>
      <c r="C5087" t="s">
        <v>12160</v>
      </c>
      <c r="D5087" s="4">
        <v>45790.244351851848</v>
      </c>
      <c r="E5087" s="4">
        <v>45791.333333333336</v>
      </c>
      <c r="F5087" s="4">
        <v>45791.371527777781</v>
      </c>
      <c r="G5087" s="4">
        <v>45791.325578703705</v>
      </c>
      <c r="H5087" t="s">
        <v>3155</v>
      </c>
      <c r="I5087" t="s">
        <v>3156</v>
      </c>
      <c r="J5087">
        <v>0</v>
      </c>
      <c r="K5087" t="s">
        <v>3157</v>
      </c>
      <c r="L5087" t="s">
        <v>3564</v>
      </c>
      <c r="M5087" t="s">
        <v>549</v>
      </c>
      <c r="N5087" t="s">
        <v>550</v>
      </c>
      <c r="O5087" t="s">
        <v>136</v>
      </c>
      <c r="P5087" t="s">
        <v>147</v>
      </c>
      <c r="Q5087" t="s">
        <v>262</v>
      </c>
    </row>
    <row r="5088" spans="1:17">
      <c r="A5088" t="s">
        <v>12157</v>
      </c>
      <c r="B5088" t="s">
        <v>12158</v>
      </c>
      <c r="C5088" t="s">
        <v>12161</v>
      </c>
      <c r="D5088" s="4">
        <v>45790.244120370371</v>
      </c>
      <c r="E5088" s="4">
        <v>45804.104166666664</v>
      </c>
      <c r="F5088" s="4">
        <v>45804.121527777781</v>
      </c>
      <c r="G5088" s="4"/>
      <c r="H5088" t="s">
        <v>3155</v>
      </c>
      <c r="I5088" t="s">
        <v>3184</v>
      </c>
      <c r="J5088">
        <v>1002</v>
      </c>
      <c r="K5088" t="s">
        <v>3157</v>
      </c>
      <c r="L5088" t="s">
        <v>3245</v>
      </c>
      <c r="M5088" t="s">
        <v>549</v>
      </c>
      <c r="N5088" t="s">
        <v>550</v>
      </c>
      <c r="O5088" t="s">
        <v>551</v>
      </c>
      <c r="P5088" t="s">
        <v>242</v>
      </c>
      <c r="Q5088" t="s">
        <v>243</v>
      </c>
    </row>
    <row r="5089" spans="1:17">
      <c r="A5089" t="s">
        <v>12162</v>
      </c>
      <c r="B5089" t="s">
        <v>12163</v>
      </c>
      <c r="C5089" t="s">
        <v>12164</v>
      </c>
      <c r="D5089" s="4">
        <v>45790.243935185186</v>
      </c>
      <c r="E5089" s="4">
        <v>45790.625</v>
      </c>
      <c r="F5089" s="4">
        <v>45790.663194444445</v>
      </c>
      <c r="G5089" s="4">
        <v>45790.625347222223</v>
      </c>
      <c r="H5089" t="s">
        <v>3155</v>
      </c>
      <c r="I5089" t="s">
        <v>3209</v>
      </c>
      <c r="J5089">
        <v>0</v>
      </c>
      <c r="K5089" t="s">
        <v>3163</v>
      </c>
      <c r="L5089" t="s">
        <v>3564</v>
      </c>
      <c r="M5089" t="s">
        <v>549</v>
      </c>
      <c r="N5089" t="s">
        <v>550</v>
      </c>
      <c r="O5089" t="s">
        <v>136</v>
      </c>
      <c r="P5089" t="s">
        <v>264</v>
      </c>
      <c r="Q5089" t="s">
        <v>266</v>
      </c>
    </row>
    <row r="5090" spans="1:17">
      <c r="A5090" t="s">
        <v>12165</v>
      </c>
      <c r="B5090" t="s">
        <v>12166</v>
      </c>
      <c r="C5090" t="s">
        <v>12167</v>
      </c>
      <c r="D5090" s="4">
        <v>45790.243125000001</v>
      </c>
      <c r="E5090" s="4">
        <v>45794.708333333336</v>
      </c>
      <c r="F5090" s="4">
        <v>45794.725694444445</v>
      </c>
      <c r="G5090" s="4">
        <v>45794.704942129632</v>
      </c>
      <c r="H5090" t="s">
        <v>3155</v>
      </c>
      <c r="I5090" t="s">
        <v>3171</v>
      </c>
      <c r="J5090">
        <v>1001</v>
      </c>
      <c r="K5090" t="s">
        <v>3157</v>
      </c>
      <c r="L5090" t="s">
        <v>3564</v>
      </c>
      <c r="M5090" t="s">
        <v>549</v>
      </c>
      <c r="N5090" t="s">
        <v>550</v>
      </c>
      <c r="O5090" t="s">
        <v>551</v>
      </c>
      <c r="P5090" t="s">
        <v>242</v>
      </c>
      <c r="Q5090" t="s">
        <v>247</v>
      </c>
    </row>
    <row r="5091" spans="1:17">
      <c r="A5091" t="s">
        <v>9879</v>
      </c>
      <c r="B5091" t="s">
        <v>9880</v>
      </c>
      <c r="C5091" t="s">
        <v>12168</v>
      </c>
      <c r="D5091" s="4">
        <v>45790.242800925924</v>
      </c>
      <c r="E5091" s="4">
        <v>45794.354166666664</v>
      </c>
      <c r="F5091" s="4">
        <v>45794.371527777781</v>
      </c>
      <c r="G5091" s="4">
        <v>45794.351736111108</v>
      </c>
      <c r="H5091" t="s">
        <v>3155</v>
      </c>
      <c r="I5091" t="s">
        <v>3222</v>
      </c>
      <c r="J5091">
        <v>1</v>
      </c>
      <c r="K5091" t="s">
        <v>3223</v>
      </c>
      <c r="L5091" t="s">
        <v>3564</v>
      </c>
      <c r="M5091" t="s">
        <v>549</v>
      </c>
      <c r="N5091" t="s">
        <v>550</v>
      </c>
      <c r="O5091" t="s">
        <v>551</v>
      </c>
      <c r="P5091" t="s">
        <v>145</v>
      </c>
      <c r="Q5091" t="s">
        <v>215</v>
      </c>
    </row>
    <row r="5092" spans="1:17">
      <c r="A5092" t="s">
        <v>12169</v>
      </c>
      <c r="B5092" t="s">
        <v>12170</v>
      </c>
      <c r="C5092" t="s">
        <v>12171</v>
      </c>
      <c r="D5092" s="4">
        <v>45790.241689814815</v>
      </c>
      <c r="E5092" s="4">
        <v>45794.333333333336</v>
      </c>
      <c r="F5092" s="4">
        <v>45794.350694444445</v>
      </c>
      <c r="G5092" s="4"/>
      <c r="H5092" t="s">
        <v>3155</v>
      </c>
      <c r="I5092" t="s">
        <v>3171</v>
      </c>
      <c r="J5092">
        <v>1001</v>
      </c>
      <c r="K5092" t="s">
        <v>3157</v>
      </c>
      <c r="L5092" t="s">
        <v>3245</v>
      </c>
      <c r="M5092" t="s">
        <v>549</v>
      </c>
      <c r="N5092" t="s">
        <v>550</v>
      </c>
      <c r="O5092" t="s">
        <v>551</v>
      </c>
      <c r="P5092" t="s">
        <v>141</v>
      </c>
      <c r="Q5092" t="s">
        <v>236</v>
      </c>
    </row>
    <row r="5093" spans="1:17">
      <c r="A5093" t="s">
        <v>12172</v>
      </c>
      <c r="B5093" t="s">
        <v>12173</v>
      </c>
      <c r="C5093" t="s">
        <v>12174</v>
      </c>
      <c r="D5093" s="4">
        <v>45790.234560185185</v>
      </c>
      <c r="E5093" s="4">
        <v>45792.291666666664</v>
      </c>
      <c r="F5093" s="4">
        <v>45792.329861111109</v>
      </c>
      <c r="G5093" s="4"/>
      <c r="H5093" t="s">
        <v>3155</v>
      </c>
      <c r="I5093" t="s">
        <v>3156</v>
      </c>
      <c r="J5093">
        <v>0</v>
      </c>
      <c r="K5093" t="s">
        <v>3194</v>
      </c>
      <c r="L5093" t="s">
        <v>3245</v>
      </c>
      <c r="M5093" t="s">
        <v>549</v>
      </c>
      <c r="N5093" t="s">
        <v>550</v>
      </c>
      <c r="O5093" t="s">
        <v>551</v>
      </c>
      <c r="P5093" t="s">
        <v>242</v>
      </c>
      <c r="Q5093" t="s">
        <v>249</v>
      </c>
    </row>
    <row r="5094" spans="1:17">
      <c r="A5094" t="s">
        <v>12105</v>
      </c>
      <c r="B5094" t="s">
        <v>12106</v>
      </c>
      <c r="C5094" t="s">
        <v>12175</v>
      </c>
      <c r="D5094" s="4">
        <v>45790.230138888888</v>
      </c>
      <c r="E5094" s="4">
        <v>45792.291666666664</v>
      </c>
      <c r="F5094" s="4">
        <v>45792.309027777781</v>
      </c>
      <c r="G5094" s="4"/>
      <c r="H5094" t="s">
        <v>3155</v>
      </c>
      <c r="I5094" t="s">
        <v>3171</v>
      </c>
      <c r="J5094">
        <v>1001</v>
      </c>
      <c r="K5094" t="s">
        <v>3157</v>
      </c>
      <c r="L5094" t="s">
        <v>3245</v>
      </c>
      <c r="M5094" t="s">
        <v>549</v>
      </c>
      <c r="N5094" t="s">
        <v>550</v>
      </c>
      <c r="O5094" t="s">
        <v>551</v>
      </c>
      <c r="P5094" t="s">
        <v>145</v>
      </c>
      <c r="Q5094" t="s">
        <v>222</v>
      </c>
    </row>
    <row r="5095" spans="1:17">
      <c r="A5095" t="s">
        <v>12176</v>
      </c>
      <c r="B5095" t="s">
        <v>12177</v>
      </c>
      <c r="C5095" t="s">
        <v>12178</v>
      </c>
      <c r="D5095" s="4">
        <v>45790.229027777779</v>
      </c>
      <c r="E5095" s="4">
        <v>45790.625</v>
      </c>
      <c r="F5095" s="4">
        <v>45790.663194444445</v>
      </c>
      <c r="G5095" s="4"/>
      <c r="H5095" t="s">
        <v>3155</v>
      </c>
      <c r="I5095" t="s">
        <v>3209</v>
      </c>
      <c r="J5095">
        <v>0</v>
      </c>
      <c r="K5095" t="s">
        <v>3157</v>
      </c>
      <c r="L5095" t="s">
        <v>3245</v>
      </c>
      <c r="M5095" t="s">
        <v>549</v>
      </c>
      <c r="N5095" t="s">
        <v>550</v>
      </c>
      <c r="O5095" t="s">
        <v>551</v>
      </c>
      <c r="P5095" t="s">
        <v>149</v>
      </c>
      <c r="Q5095" t="s">
        <v>202</v>
      </c>
    </row>
    <row r="5096" spans="1:17">
      <c r="A5096" t="s">
        <v>11470</v>
      </c>
      <c r="B5096" t="s">
        <v>11471</v>
      </c>
      <c r="C5096" t="s">
        <v>12179</v>
      </c>
      <c r="D5096" s="4">
        <v>45790.227395833332</v>
      </c>
      <c r="E5096" s="4">
        <v>45791.354166666664</v>
      </c>
      <c r="F5096" s="4">
        <v>45791.371527777781</v>
      </c>
      <c r="G5096" s="4">
        <v>45791.347407407404</v>
      </c>
      <c r="H5096" t="s">
        <v>3155</v>
      </c>
      <c r="I5096" t="s">
        <v>3171</v>
      </c>
      <c r="J5096">
        <v>0</v>
      </c>
      <c r="K5096" t="s">
        <v>3157</v>
      </c>
      <c r="L5096" t="s">
        <v>3564</v>
      </c>
      <c r="M5096" t="s">
        <v>549</v>
      </c>
      <c r="N5096" t="s">
        <v>550</v>
      </c>
      <c r="O5096" t="s">
        <v>136</v>
      </c>
      <c r="P5096" t="s">
        <v>147</v>
      </c>
      <c r="Q5096" t="s">
        <v>258</v>
      </c>
    </row>
    <row r="5097" spans="1:17">
      <c r="A5097" t="s">
        <v>12180</v>
      </c>
      <c r="B5097" t="s">
        <v>12181</v>
      </c>
      <c r="C5097" t="s">
        <v>12182</v>
      </c>
      <c r="D5097" s="4">
        <v>45790.222361111111</v>
      </c>
      <c r="E5097" s="4">
        <v>45793.145833333336</v>
      </c>
      <c r="F5097" s="4">
        <v>45793.184027777781</v>
      </c>
      <c r="G5097" s="4">
        <v>45793.146631944444</v>
      </c>
      <c r="H5097" t="s">
        <v>3155</v>
      </c>
      <c r="I5097" t="s">
        <v>3156</v>
      </c>
      <c r="J5097">
        <v>0</v>
      </c>
      <c r="K5097" t="s">
        <v>3157</v>
      </c>
      <c r="L5097" t="s">
        <v>3564</v>
      </c>
      <c r="M5097" t="s">
        <v>549</v>
      </c>
      <c r="N5097" t="s">
        <v>550</v>
      </c>
      <c r="O5097" t="s">
        <v>136</v>
      </c>
      <c r="P5097" t="s">
        <v>147</v>
      </c>
      <c r="Q5097" t="s">
        <v>21124</v>
      </c>
    </row>
    <row r="5098" spans="1:17">
      <c r="A5098" t="s">
        <v>9782</v>
      </c>
      <c r="B5098" t="s">
        <v>9783</v>
      </c>
      <c r="C5098" t="s">
        <v>12183</v>
      </c>
      <c r="D5098" s="4">
        <v>45790.221898148149</v>
      </c>
      <c r="E5098" s="4">
        <v>45791.916666666664</v>
      </c>
      <c r="F5098" s="4">
        <v>45791.934027777781</v>
      </c>
      <c r="G5098" s="4"/>
      <c r="H5098" t="s">
        <v>3155</v>
      </c>
      <c r="I5098" t="s">
        <v>3171</v>
      </c>
      <c r="J5098">
        <v>1001</v>
      </c>
      <c r="K5098" t="s">
        <v>3157</v>
      </c>
      <c r="L5098" t="s">
        <v>3593</v>
      </c>
      <c r="M5098" t="s">
        <v>549</v>
      </c>
      <c r="N5098" t="s">
        <v>550</v>
      </c>
      <c r="O5098" t="s">
        <v>551</v>
      </c>
      <c r="P5098" t="s">
        <v>141</v>
      </c>
      <c r="Q5098" t="s">
        <v>238</v>
      </c>
    </row>
    <row r="5099" spans="1:17">
      <c r="A5099" t="s">
        <v>3313</v>
      </c>
      <c r="B5099" t="s">
        <v>3314</v>
      </c>
      <c r="C5099" t="s">
        <v>12184</v>
      </c>
      <c r="D5099" s="4">
        <v>45790.213819444441</v>
      </c>
      <c r="E5099" s="4">
        <v>45790.625</v>
      </c>
      <c r="F5099" s="4">
        <v>45790.663194444445</v>
      </c>
      <c r="G5099" s="4"/>
      <c r="H5099" t="s">
        <v>3155</v>
      </c>
      <c r="I5099" t="s">
        <v>3156</v>
      </c>
      <c r="J5099">
        <v>0</v>
      </c>
      <c r="K5099" t="s">
        <v>3227</v>
      </c>
      <c r="L5099" t="s">
        <v>3245</v>
      </c>
      <c r="M5099" t="s">
        <v>549</v>
      </c>
      <c r="N5099" t="s">
        <v>550</v>
      </c>
      <c r="O5099" t="s">
        <v>551</v>
      </c>
      <c r="P5099" t="s">
        <v>145</v>
      </c>
      <c r="Q5099" t="s">
        <v>220</v>
      </c>
    </row>
    <row r="5100" spans="1:17">
      <c r="A5100" t="s">
        <v>12185</v>
      </c>
      <c r="B5100" t="s">
        <v>12186</v>
      </c>
      <c r="C5100" t="s">
        <v>12187</v>
      </c>
      <c r="D5100" s="4">
        <v>45790.190451388888</v>
      </c>
      <c r="E5100" s="4">
        <v>45790.541666666664</v>
      </c>
      <c r="F5100" s="4">
        <v>45790.579861111109</v>
      </c>
      <c r="G5100" s="4"/>
      <c r="H5100" t="s">
        <v>3155</v>
      </c>
      <c r="I5100" t="s">
        <v>3209</v>
      </c>
      <c r="J5100">
        <v>0</v>
      </c>
      <c r="K5100" t="s">
        <v>3157</v>
      </c>
      <c r="L5100" t="s">
        <v>3593</v>
      </c>
      <c r="M5100" t="s">
        <v>549</v>
      </c>
      <c r="N5100" t="s">
        <v>550</v>
      </c>
      <c r="O5100" t="s">
        <v>616</v>
      </c>
      <c r="P5100" t="s">
        <v>314</v>
      </c>
      <c r="Q5100" t="s">
        <v>319</v>
      </c>
    </row>
    <row r="5101" spans="1:17">
      <c r="A5101" t="s">
        <v>12064</v>
      </c>
      <c r="B5101" t="s">
        <v>12065</v>
      </c>
      <c r="C5101" t="s">
        <v>12188</v>
      </c>
      <c r="D5101" s="4">
        <v>45790.190312500003</v>
      </c>
      <c r="E5101" s="4">
        <v>45792.4375</v>
      </c>
      <c r="F5101" s="4">
        <v>45792.454861111109</v>
      </c>
      <c r="G5101" s="4"/>
      <c r="H5101" t="s">
        <v>3155</v>
      </c>
      <c r="I5101" t="s">
        <v>3175</v>
      </c>
      <c r="J5101">
        <v>0</v>
      </c>
      <c r="K5101" t="s">
        <v>3157</v>
      </c>
      <c r="L5101" t="s">
        <v>3245</v>
      </c>
      <c r="M5101" t="s">
        <v>549</v>
      </c>
      <c r="N5101" t="s">
        <v>550</v>
      </c>
      <c r="O5101" t="s">
        <v>551</v>
      </c>
      <c r="P5101" t="s">
        <v>149</v>
      </c>
      <c r="Q5101" t="s">
        <v>201</v>
      </c>
    </row>
    <row r="5102" spans="1:17">
      <c r="A5102" t="s">
        <v>12189</v>
      </c>
      <c r="B5102" t="s">
        <v>12190</v>
      </c>
      <c r="C5102" t="s">
        <v>12191</v>
      </c>
      <c r="D5102" s="4">
        <v>45790.187037037038</v>
      </c>
      <c r="E5102" s="4">
        <v>45791.416666666664</v>
      </c>
      <c r="F5102" s="4">
        <v>45791.454861111109</v>
      </c>
      <c r="G5102" s="4"/>
      <c r="H5102" t="s">
        <v>3155</v>
      </c>
      <c r="I5102" t="s">
        <v>3209</v>
      </c>
      <c r="J5102">
        <v>0</v>
      </c>
      <c r="K5102" t="s">
        <v>3227</v>
      </c>
      <c r="L5102" t="s">
        <v>3593</v>
      </c>
      <c r="M5102" t="s">
        <v>549</v>
      </c>
      <c r="N5102" t="s">
        <v>550</v>
      </c>
      <c r="O5102" t="s">
        <v>616</v>
      </c>
      <c r="P5102" t="s">
        <v>626</v>
      </c>
      <c r="Q5102" t="s">
        <v>3366</v>
      </c>
    </row>
    <row r="5103" spans="1:17">
      <c r="A5103" t="s">
        <v>12192</v>
      </c>
      <c r="B5103" t="s">
        <v>12193</v>
      </c>
      <c r="C5103" t="s">
        <v>12194</v>
      </c>
      <c r="D5103" s="4">
        <v>45790.162662037037</v>
      </c>
      <c r="E5103" s="4">
        <v>45796.708333333336</v>
      </c>
      <c r="F5103" s="4">
        <v>45796.725694444445</v>
      </c>
      <c r="G5103" s="4"/>
      <c r="H5103" t="s">
        <v>3155</v>
      </c>
      <c r="I5103" t="s">
        <v>3171</v>
      </c>
      <c r="J5103">
        <v>1001</v>
      </c>
      <c r="K5103" t="s">
        <v>3157</v>
      </c>
      <c r="L5103" t="s">
        <v>3245</v>
      </c>
      <c r="M5103" t="s">
        <v>549</v>
      </c>
      <c r="N5103" t="s">
        <v>550</v>
      </c>
      <c r="O5103" t="s">
        <v>551</v>
      </c>
      <c r="P5103" t="s">
        <v>141</v>
      </c>
      <c r="Q5103" t="s">
        <v>237</v>
      </c>
    </row>
    <row r="5104" spans="1:17">
      <c r="A5104" t="s">
        <v>12195</v>
      </c>
      <c r="B5104" t="s">
        <v>12196</v>
      </c>
      <c r="C5104" t="s">
        <v>12197</v>
      </c>
      <c r="D5104" s="4">
        <v>45790.158692129633</v>
      </c>
      <c r="E5104" s="4">
        <v>45792.291666666664</v>
      </c>
      <c r="F5104" s="4">
        <v>45792.329861111109</v>
      </c>
      <c r="G5104" s="4"/>
      <c r="H5104" t="s">
        <v>3155</v>
      </c>
      <c r="I5104" t="s">
        <v>3240</v>
      </c>
      <c r="J5104">
        <v>0</v>
      </c>
      <c r="K5104" t="s">
        <v>3163</v>
      </c>
      <c r="L5104" t="s">
        <v>3245</v>
      </c>
      <c r="M5104" t="s">
        <v>549</v>
      </c>
      <c r="N5104" t="s">
        <v>550</v>
      </c>
      <c r="O5104" t="s">
        <v>136</v>
      </c>
      <c r="P5104" t="s">
        <v>147</v>
      </c>
      <c r="Q5104" t="s">
        <v>254</v>
      </c>
    </row>
    <row r="5105" spans="1:17">
      <c r="A5105" t="s">
        <v>12198</v>
      </c>
      <c r="B5105" t="s">
        <v>12199</v>
      </c>
      <c r="C5105" t="s">
        <v>12200</v>
      </c>
      <c r="D5105" s="4">
        <v>45790.15116898148</v>
      </c>
      <c r="E5105" s="4">
        <v>45797.104166666664</v>
      </c>
      <c r="F5105" s="4">
        <v>45797.121527777781</v>
      </c>
      <c r="G5105" s="4">
        <v>45797.104907407411</v>
      </c>
      <c r="H5105" t="s">
        <v>3155</v>
      </c>
      <c r="I5105" t="s">
        <v>3184</v>
      </c>
      <c r="J5105">
        <v>0</v>
      </c>
      <c r="K5105" t="s">
        <v>3157</v>
      </c>
      <c r="L5105" t="s">
        <v>3564</v>
      </c>
      <c r="M5105" t="s">
        <v>549</v>
      </c>
      <c r="N5105" t="s">
        <v>550</v>
      </c>
      <c r="O5105" t="s">
        <v>551</v>
      </c>
      <c r="P5105" t="s">
        <v>149</v>
      </c>
      <c r="Q5105" t="s">
        <v>201</v>
      </c>
    </row>
    <row r="5106" spans="1:17">
      <c r="A5106" t="s">
        <v>12201</v>
      </c>
      <c r="B5106" t="s">
        <v>12202</v>
      </c>
      <c r="C5106" t="s">
        <v>12203</v>
      </c>
      <c r="D5106" s="4">
        <v>45790.150960648149</v>
      </c>
      <c r="E5106" s="4">
        <v>45795.416666666664</v>
      </c>
      <c r="F5106" s="4">
        <v>45795.434027777781</v>
      </c>
      <c r="G5106" s="4"/>
      <c r="H5106" t="s">
        <v>3155</v>
      </c>
      <c r="I5106" t="s">
        <v>3171</v>
      </c>
      <c r="J5106">
        <v>0</v>
      </c>
      <c r="K5106" t="s">
        <v>3157</v>
      </c>
      <c r="L5106" t="s">
        <v>3245</v>
      </c>
      <c r="M5106" t="s">
        <v>549</v>
      </c>
      <c r="N5106" t="s">
        <v>550</v>
      </c>
      <c r="O5106" t="s">
        <v>136</v>
      </c>
      <c r="P5106" t="s">
        <v>283</v>
      </c>
      <c r="Q5106" t="s">
        <v>284</v>
      </c>
    </row>
    <row r="5107" spans="1:17">
      <c r="A5107" t="s">
        <v>12204</v>
      </c>
      <c r="B5107" t="s">
        <v>12205</v>
      </c>
      <c r="C5107" t="s">
        <v>12206</v>
      </c>
      <c r="D5107" s="4">
        <v>45790.141932870371</v>
      </c>
      <c r="E5107" s="4">
        <v>45790.604166666664</v>
      </c>
      <c r="F5107" s="4">
        <v>45790.642361111109</v>
      </c>
      <c r="G5107" s="4"/>
      <c r="H5107" t="s">
        <v>3155</v>
      </c>
      <c r="I5107" t="s">
        <v>3209</v>
      </c>
      <c r="J5107">
        <v>0</v>
      </c>
      <c r="K5107" t="s">
        <v>3157</v>
      </c>
      <c r="L5107" t="s">
        <v>3593</v>
      </c>
      <c r="M5107" t="s">
        <v>549</v>
      </c>
      <c r="N5107" t="s">
        <v>550</v>
      </c>
      <c r="O5107" t="s">
        <v>136</v>
      </c>
      <c r="P5107" t="s">
        <v>143</v>
      </c>
      <c r="Q5107" t="s">
        <v>311</v>
      </c>
    </row>
    <row r="5108" spans="1:17">
      <c r="A5108" t="s">
        <v>12207</v>
      </c>
      <c r="B5108" t="s">
        <v>12208</v>
      </c>
      <c r="C5108" t="s">
        <v>12209</v>
      </c>
      <c r="D5108" s="4">
        <v>45790.134409722225</v>
      </c>
      <c r="E5108" s="4">
        <v>45790.479166666664</v>
      </c>
      <c r="F5108" s="4">
        <v>45790.517361111109</v>
      </c>
      <c r="G5108" s="4"/>
      <c r="H5108" t="s">
        <v>3155</v>
      </c>
      <c r="I5108" t="s">
        <v>3209</v>
      </c>
      <c r="J5108">
        <v>0</v>
      </c>
      <c r="K5108" t="s">
        <v>3163</v>
      </c>
      <c r="L5108" t="s">
        <v>3593</v>
      </c>
      <c r="M5108" t="s">
        <v>549</v>
      </c>
      <c r="N5108" t="s">
        <v>559</v>
      </c>
      <c r="O5108" t="s">
        <v>469</v>
      </c>
      <c r="P5108" t="s">
        <v>180</v>
      </c>
      <c r="Q5108" t="s">
        <v>183</v>
      </c>
    </row>
    <row r="5109" spans="1:17">
      <c r="A5109" t="s">
        <v>12210</v>
      </c>
      <c r="B5109" t="s">
        <v>12211</v>
      </c>
      <c r="C5109" t="s">
        <v>12212</v>
      </c>
      <c r="D5109" s="4">
        <v>45790.121967592589</v>
      </c>
      <c r="E5109" s="4">
        <v>45791.416666666664</v>
      </c>
      <c r="F5109" s="4">
        <v>45791.454861111109</v>
      </c>
      <c r="G5109" s="4"/>
      <c r="H5109" t="s">
        <v>3155</v>
      </c>
      <c r="I5109" t="s">
        <v>3240</v>
      </c>
      <c r="J5109">
        <v>1002</v>
      </c>
      <c r="K5109" t="s">
        <v>3157</v>
      </c>
      <c r="L5109" t="s">
        <v>3245</v>
      </c>
      <c r="M5109" t="s">
        <v>549</v>
      </c>
      <c r="N5109" t="s">
        <v>550</v>
      </c>
      <c r="O5109" t="s">
        <v>551</v>
      </c>
      <c r="P5109" t="s">
        <v>242</v>
      </c>
      <c r="Q5109" t="s">
        <v>243</v>
      </c>
    </row>
    <row r="5110" spans="1:17">
      <c r="A5110" t="s">
        <v>12213</v>
      </c>
      <c r="B5110" t="s">
        <v>12214</v>
      </c>
      <c r="C5110" t="s">
        <v>12215</v>
      </c>
      <c r="D5110" s="4">
        <v>45790.113437499997</v>
      </c>
      <c r="E5110" s="4">
        <v>45790.875</v>
      </c>
      <c r="F5110" s="4">
        <v>45790.913194444445</v>
      </c>
      <c r="G5110" s="4"/>
      <c r="H5110" t="s">
        <v>3155</v>
      </c>
      <c r="I5110" t="s">
        <v>3209</v>
      </c>
      <c r="J5110">
        <v>0</v>
      </c>
      <c r="K5110" t="s">
        <v>3157</v>
      </c>
      <c r="L5110" t="s">
        <v>3593</v>
      </c>
      <c r="M5110" t="s">
        <v>549</v>
      </c>
      <c r="N5110" t="s">
        <v>550</v>
      </c>
      <c r="O5110" t="s">
        <v>136</v>
      </c>
      <c r="P5110" t="s">
        <v>292</v>
      </c>
      <c r="Q5110" t="s">
        <v>295</v>
      </c>
    </row>
    <row r="5111" spans="1:17">
      <c r="A5111" t="s">
        <v>12216</v>
      </c>
      <c r="B5111" t="s">
        <v>12217</v>
      </c>
      <c r="C5111" t="s">
        <v>12218</v>
      </c>
      <c r="D5111" s="4">
        <v>45790.106053240743</v>
      </c>
      <c r="E5111" s="4">
        <v>45793.333333333336</v>
      </c>
      <c r="F5111" s="4">
        <v>45793.350694444445</v>
      </c>
      <c r="G5111" s="4">
        <v>45793.331273148149</v>
      </c>
      <c r="H5111" t="s">
        <v>3155</v>
      </c>
      <c r="I5111" t="s">
        <v>3184</v>
      </c>
      <c r="J5111">
        <v>1002</v>
      </c>
      <c r="K5111" t="s">
        <v>3157</v>
      </c>
      <c r="L5111" t="s">
        <v>3564</v>
      </c>
      <c r="M5111" t="s">
        <v>549</v>
      </c>
      <c r="N5111" t="s">
        <v>550</v>
      </c>
      <c r="O5111" t="s">
        <v>551</v>
      </c>
      <c r="P5111" t="s">
        <v>242</v>
      </c>
      <c r="Q5111" t="s">
        <v>245</v>
      </c>
    </row>
    <row r="5112" spans="1:17">
      <c r="A5112" t="s">
        <v>12219</v>
      </c>
      <c r="B5112" t="s">
        <v>12220</v>
      </c>
      <c r="C5112" t="s">
        <v>12221</v>
      </c>
      <c r="D5112" s="4">
        <v>45790.095613425925</v>
      </c>
      <c r="E5112" s="4">
        <v>45791.833333333336</v>
      </c>
      <c r="F5112" s="4">
        <v>45791.871527777781</v>
      </c>
      <c r="G5112" s="4"/>
      <c r="H5112" t="s">
        <v>3155</v>
      </c>
      <c r="I5112" t="s">
        <v>3156</v>
      </c>
      <c r="J5112">
        <v>0</v>
      </c>
      <c r="K5112" t="s">
        <v>3157</v>
      </c>
      <c r="L5112" t="s">
        <v>3245</v>
      </c>
      <c r="M5112" t="s">
        <v>549</v>
      </c>
      <c r="N5112" t="s">
        <v>550</v>
      </c>
      <c r="O5112" t="s">
        <v>136</v>
      </c>
      <c r="P5112" t="s">
        <v>143</v>
      </c>
      <c r="Q5112" t="s">
        <v>300</v>
      </c>
    </row>
    <row r="5113" spans="1:17">
      <c r="A5113" t="s">
        <v>12222</v>
      </c>
      <c r="B5113" t="s">
        <v>12223</v>
      </c>
      <c r="C5113" t="s">
        <v>12224</v>
      </c>
      <c r="D5113" s="4">
        <v>45790.08934027778</v>
      </c>
      <c r="E5113" s="4">
        <v>45798.354166666664</v>
      </c>
      <c r="F5113" s="4">
        <v>45798.392361111109</v>
      </c>
      <c r="G5113" s="4"/>
      <c r="H5113" t="s">
        <v>3155</v>
      </c>
      <c r="I5113" t="s">
        <v>3209</v>
      </c>
      <c r="J5113">
        <v>0</v>
      </c>
      <c r="K5113" t="s">
        <v>3163</v>
      </c>
      <c r="L5113" t="s">
        <v>3593</v>
      </c>
      <c r="M5113" t="s">
        <v>549</v>
      </c>
      <c r="N5113" t="s">
        <v>559</v>
      </c>
      <c r="O5113" t="s">
        <v>469</v>
      </c>
      <c r="P5113" t="s">
        <v>180</v>
      </c>
      <c r="Q5113" t="s">
        <v>14107</v>
      </c>
    </row>
    <row r="5114" spans="1:17">
      <c r="A5114" t="s">
        <v>12225</v>
      </c>
      <c r="B5114" t="s">
        <v>12226</v>
      </c>
      <c r="C5114" t="s">
        <v>12227</v>
      </c>
      <c r="D5114" s="4">
        <v>45790.083518518521</v>
      </c>
      <c r="E5114" s="4">
        <v>45791.791666666664</v>
      </c>
      <c r="F5114" s="4">
        <v>45791.809027777781</v>
      </c>
      <c r="G5114" s="4">
        <v>45791.797627314816</v>
      </c>
      <c r="H5114" t="s">
        <v>3155</v>
      </c>
      <c r="I5114" t="s">
        <v>3280</v>
      </c>
      <c r="J5114">
        <v>0</v>
      </c>
      <c r="K5114" t="s">
        <v>3227</v>
      </c>
      <c r="L5114" t="s">
        <v>3564</v>
      </c>
      <c r="M5114" t="s">
        <v>549</v>
      </c>
      <c r="N5114" t="s">
        <v>550</v>
      </c>
      <c r="O5114" t="s">
        <v>1923</v>
      </c>
      <c r="P5114" t="s">
        <v>1924</v>
      </c>
      <c r="Q5114" t="s">
        <v>3199</v>
      </c>
    </row>
    <row r="5115" spans="1:17">
      <c r="A5115" t="s">
        <v>12228</v>
      </c>
      <c r="B5115" t="s">
        <v>12229</v>
      </c>
      <c r="C5115" t="s">
        <v>12230</v>
      </c>
      <c r="D5115" s="4">
        <v>45790.075150462966</v>
      </c>
      <c r="E5115" s="4">
        <v>45790.458333333336</v>
      </c>
      <c r="F5115" s="4">
        <v>45790.475694444445</v>
      </c>
      <c r="G5115" s="4">
        <v>45790.447939814818</v>
      </c>
      <c r="H5115" t="s">
        <v>3155</v>
      </c>
      <c r="I5115" t="s">
        <v>3291</v>
      </c>
      <c r="J5115">
        <v>0</v>
      </c>
      <c r="K5115" t="s">
        <v>3194</v>
      </c>
      <c r="L5115" t="s">
        <v>3564</v>
      </c>
      <c r="M5115" t="s">
        <v>549</v>
      </c>
      <c r="N5115" t="s">
        <v>550</v>
      </c>
      <c r="O5115" t="s">
        <v>136</v>
      </c>
      <c r="P5115" t="s">
        <v>283</v>
      </c>
      <c r="Q5115" t="s">
        <v>288</v>
      </c>
    </row>
    <row r="5116" spans="1:17">
      <c r="A5116" t="s">
        <v>12231</v>
      </c>
      <c r="B5116" t="s">
        <v>12232</v>
      </c>
      <c r="C5116" t="s">
        <v>12233</v>
      </c>
      <c r="D5116" s="4">
        <v>45790.07304398148</v>
      </c>
      <c r="E5116" s="4">
        <v>45790.5625</v>
      </c>
      <c r="F5116" s="4">
        <v>45790.600694444445</v>
      </c>
      <c r="G5116" s="4"/>
      <c r="H5116" t="s">
        <v>3155</v>
      </c>
      <c r="I5116" t="s">
        <v>3209</v>
      </c>
      <c r="J5116">
        <v>0</v>
      </c>
      <c r="K5116" t="s">
        <v>3157</v>
      </c>
      <c r="L5116" t="s">
        <v>3593</v>
      </c>
      <c r="M5116" t="s">
        <v>549</v>
      </c>
      <c r="N5116" t="s">
        <v>550</v>
      </c>
      <c r="O5116" t="s">
        <v>551</v>
      </c>
      <c r="P5116" t="s">
        <v>141</v>
      </c>
      <c r="Q5116" t="s">
        <v>231</v>
      </c>
    </row>
    <row r="5117" spans="1:17">
      <c r="A5117" t="s">
        <v>12234</v>
      </c>
      <c r="B5117" t="s">
        <v>12235</v>
      </c>
      <c r="C5117" t="s">
        <v>12236</v>
      </c>
      <c r="D5117" s="4">
        <v>45790.0703587963</v>
      </c>
      <c r="E5117" s="4">
        <v>45790.4375</v>
      </c>
      <c r="F5117" s="4">
        <v>45790.475694444445</v>
      </c>
      <c r="G5117" s="4"/>
      <c r="H5117" t="s">
        <v>3155</v>
      </c>
      <c r="I5117" t="s">
        <v>3209</v>
      </c>
      <c r="J5117">
        <v>0</v>
      </c>
      <c r="K5117" t="s">
        <v>3157</v>
      </c>
      <c r="L5117" t="s">
        <v>3593</v>
      </c>
      <c r="M5117" t="s">
        <v>549</v>
      </c>
      <c r="N5117" t="s">
        <v>550</v>
      </c>
      <c r="O5117" t="s">
        <v>551</v>
      </c>
      <c r="P5117" t="s">
        <v>141</v>
      </c>
      <c r="Q5117" t="s">
        <v>232</v>
      </c>
    </row>
    <row r="5118" spans="1:17">
      <c r="A5118" t="s">
        <v>12237</v>
      </c>
      <c r="B5118" t="s">
        <v>12238</v>
      </c>
      <c r="C5118" t="s">
        <v>12239</v>
      </c>
      <c r="D5118" s="4">
        <v>45790.055277777778</v>
      </c>
      <c r="E5118" s="4">
        <v>45802.520833333336</v>
      </c>
      <c r="F5118" s="4">
        <v>45802.559027777781</v>
      </c>
      <c r="G5118" s="4"/>
      <c r="H5118" t="s">
        <v>3155</v>
      </c>
      <c r="I5118" t="s">
        <v>3209</v>
      </c>
      <c r="J5118">
        <v>0</v>
      </c>
      <c r="K5118" t="s">
        <v>3227</v>
      </c>
      <c r="L5118" t="s">
        <v>3593</v>
      </c>
      <c r="M5118" t="s">
        <v>549</v>
      </c>
      <c r="N5118" t="s">
        <v>550</v>
      </c>
      <c r="O5118" t="s">
        <v>136</v>
      </c>
      <c r="P5118" t="s">
        <v>143</v>
      </c>
      <c r="Q5118" t="s">
        <v>306</v>
      </c>
    </row>
    <row r="5119" spans="1:17">
      <c r="A5119" t="s">
        <v>12240</v>
      </c>
      <c r="B5119" t="s">
        <v>12241</v>
      </c>
      <c r="C5119" t="s">
        <v>12242</v>
      </c>
      <c r="D5119" s="4">
        <v>45790.051863425928</v>
      </c>
      <c r="E5119" s="4">
        <v>45790.458333333336</v>
      </c>
      <c r="F5119" s="4">
        <v>45790.496527777781</v>
      </c>
      <c r="G5119" s="4"/>
      <c r="H5119" t="s">
        <v>3155</v>
      </c>
      <c r="I5119" t="s">
        <v>3209</v>
      </c>
      <c r="J5119">
        <v>0</v>
      </c>
      <c r="K5119" t="s">
        <v>3157</v>
      </c>
      <c r="L5119" t="s">
        <v>3593</v>
      </c>
      <c r="M5119" t="s">
        <v>549</v>
      </c>
      <c r="N5119" t="s">
        <v>550</v>
      </c>
      <c r="O5119" t="s">
        <v>551</v>
      </c>
      <c r="P5119" t="s">
        <v>149</v>
      </c>
      <c r="Q5119" t="s">
        <v>201</v>
      </c>
    </row>
    <row r="5120" spans="1:17">
      <c r="A5120" t="s">
        <v>12243</v>
      </c>
      <c r="B5120" t="s">
        <v>12244</v>
      </c>
      <c r="C5120" t="s">
        <v>12245</v>
      </c>
      <c r="D5120" s="4">
        <v>45790.028993055559</v>
      </c>
      <c r="E5120" s="4">
        <v>45795.020833333336</v>
      </c>
      <c r="F5120" s="4">
        <v>45795.038194444445</v>
      </c>
      <c r="G5120" s="4"/>
      <c r="H5120" t="s">
        <v>3155</v>
      </c>
      <c r="I5120" t="s">
        <v>3162</v>
      </c>
      <c r="J5120">
        <v>0</v>
      </c>
      <c r="K5120" t="s">
        <v>3420</v>
      </c>
      <c r="L5120" t="s">
        <v>3245</v>
      </c>
      <c r="M5120" t="s">
        <v>549</v>
      </c>
      <c r="N5120" t="s">
        <v>550</v>
      </c>
      <c r="O5120" t="s">
        <v>1923</v>
      </c>
      <c r="P5120" t="s">
        <v>1924</v>
      </c>
      <c r="Q5120" t="s">
        <v>3164</v>
      </c>
    </row>
    <row r="5121" spans="1:17">
      <c r="A5121" t="s">
        <v>12246</v>
      </c>
      <c r="B5121" t="s">
        <v>12247</v>
      </c>
      <c r="C5121" t="s">
        <v>12248</v>
      </c>
      <c r="D5121" s="4">
        <v>45790.025254629632</v>
      </c>
      <c r="E5121" s="4">
        <v>45790.395833333336</v>
      </c>
      <c r="F5121" s="4">
        <v>45790.413194444445</v>
      </c>
      <c r="G5121" s="4"/>
      <c r="H5121" t="s">
        <v>3155</v>
      </c>
      <c r="I5121" t="s">
        <v>3184</v>
      </c>
      <c r="J5121">
        <v>0</v>
      </c>
      <c r="K5121" t="s">
        <v>3157</v>
      </c>
      <c r="L5121" t="s">
        <v>3593</v>
      </c>
      <c r="M5121" t="s">
        <v>549</v>
      </c>
      <c r="N5121" t="s">
        <v>550</v>
      </c>
      <c r="O5121" t="s">
        <v>136</v>
      </c>
      <c r="P5121" t="s">
        <v>264</v>
      </c>
      <c r="Q5121" t="s">
        <v>268</v>
      </c>
    </row>
    <row r="5122" spans="1:17">
      <c r="A5122" t="s">
        <v>12249</v>
      </c>
      <c r="B5122" t="s">
        <v>12250</v>
      </c>
      <c r="C5122" t="s">
        <v>12251</v>
      </c>
      <c r="D5122" s="4">
        <v>45790.008067129631</v>
      </c>
      <c r="E5122" s="4">
        <v>45790.895833333336</v>
      </c>
      <c r="F5122" s="4">
        <v>45790.934027777781</v>
      </c>
      <c r="G5122" s="4"/>
      <c r="H5122" t="s">
        <v>3155</v>
      </c>
      <c r="I5122" t="s">
        <v>3209</v>
      </c>
      <c r="J5122">
        <v>0</v>
      </c>
      <c r="K5122" t="s">
        <v>3157</v>
      </c>
      <c r="L5122" t="s">
        <v>3593</v>
      </c>
      <c r="M5122" t="s">
        <v>549</v>
      </c>
      <c r="N5122" t="s">
        <v>550</v>
      </c>
      <c r="O5122" t="s">
        <v>551</v>
      </c>
      <c r="P5122" t="s">
        <v>141</v>
      </c>
      <c r="Q5122" t="s">
        <v>238</v>
      </c>
    </row>
    <row r="5123" spans="1:17">
      <c r="A5123" t="s">
        <v>12252</v>
      </c>
      <c r="B5123" t="s">
        <v>12253</v>
      </c>
      <c r="C5123" t="s">
        <v>12254</v>
      </c>
      <c r="D5123" s="4">
        <v>45790.00509259259</v>
      </c>
      <c r="E5123" s="4">
        <v>45790.604166666664</v>
      </c>
      <c r="F5123" s="4">
        <v>45790.642361111109</v>
      </c>
      <c r="G5123" s="4"/>
      <c r="H5123" t="s">
        <v>3155</v>
      </c>
      <c r="I5123" t="s">
        <v>3209</v>
      </c>
      <c r="J5123">
        <v>0</v>
      </c>
      <c r="K5123" t="s">
        <v>3157</v>
      </c>
      <c r="L5123" t="s">
        <v>3593</v>
      </c>
      <c r="M5123" t="s">
        <v>549</v>
      </c>
      <c r="N5123" t="s">
        <v>550</v>
      </c>
      <c r="O5123" t="s">
        <v>136</v>
      </c>
      <c r="P5123" t="s">
        <v>143</v>
      </c>
      <c r="Q5123" t="s">
        <v>301</v>
      </c>
    </row>
    <row r="5124" spans="1:17">
      <c r="A5124" t="s">
        <v>12255</v>
      </c>
      <c r="B5124" t="s">
        <v>12256</v>
      </c>
      <c r="C5124" t="s">
        <v>12257</v>
      </c>
      <c r="D5124" s="4">
        <v>45790.003391203703</v>
      </c>
      <c r="E5124" s="4">
        <v>45791.666666666664</v>
      </c>
      <c r="F5124" s="4">
        <v>45791.704861111109</v>
      </c>
      <c r="G5124" s="4"/>
      <c r="H5124" t="s">
        <v>3155</v>
      </c>
      <c r="I5124" t="s">
        <v>3209</v>
      </c>
      <c r="J5124">
        <v>0</v>
      </c>
      <c r="K5124" t="s">
        <v>3157</v>
      </c>
      <c r="L5124" t="s">
        <v>3593</v>
      </c>
      <c r="M5124" t="s">
        <v>549</v>
      </c>
      <c r="N5124" t="s">
        <v>550</v>
      </c>
      <c r="O5124" t="s">
        <v>136</v>
      </c>
      <c r="P5124" t="s">
        <v>143</v>
      </c>
      <c r="Q5124" t="s">
        <v>301</v>
      </c>
    </row>
    <row r="5125" spans="1:17">
      <c r="A5125" t="s">
        <v>5579</v>
      </c>
      <c r="B5125" t="s">
        <v>5580</v>
      </c>
      <c r="C5125" t="s">
        <v>12258</v>
      </c>
      <c r="D5125" s="4">
        <v>45789.989918981482</v>
      </c>
      <c r="E5125" s="4">
        <v>45791.875</v>
      </c>
      <c r="F5125" s="4">
        <v>45791.913194444445</v>
      </c>
      <c r="G5125" s="4">
        <v>45791.872314814813</v>
      </c>
      <c r="H5125" t="s">
        <v>3155</v>
      </c>
      <c r="I5125" t="s">
        <v>3240</v>
      </c>
      <c r="J5125">
        <v>0</v>
      </c>
      <c r="K5125" t="s">
        <v>3227</v>
      </c>
      <c r="L5125" t="s">
        <v>3564</v>
      </c>
      <c r="M5125" t="s">
        <v>549</v>
      </c>
      <c r="N5125" t="s">
        <v>550</v>
      </c>
      <c r="O5125" t="s">
        <v>136</v>
      </c>
      <c r="P5125" t="s">
        <v>139</v>
      </c>
      <c r="Q5125" t="s">
        <v>281</v>
      </c>
    </row>
    <row r="5126" spans="1:17">
      <c r="A5126" t="s">
        <v>12259</v>
      </c>
      <c r="B5126" t="s">
        <v>12260</v>
      </c>
      <c r="C5126" t="s">
        <v>12261</v>
      </c>
      <c r="D5126" s="4">
        <v>45789.988923611112</v>
      </c>
      <c r="E5126" s="4">
        <v>45792.791666666664</v>
      </c>
      <c r="F5126" s="4">
        <v>45792.809027777781</v>
      </c>
      <c r="G5126" s="4">
        <v>45792.7890162037</v>
      </c>
      <c r="H5126" t="s">
        <v>3155</v>
      </c>
      <c r="I5126" t="s">
        <v>3171</v>
      </c>
      <c r="J5126">
        <v>1001</v>
      </c>
      <c r="K5126" t="s">
        <v>3157</v>
      </c>
      <c r="L5126" t="s">
        <v>3564</v>
      </c>
      <c r="M5126" t="s">
        <v>549</v>
      </c>
      <c r="N5126" t="s">
        <v>559</v>
      </c>
      <c r="O5126" t="s">
        <v>163</v>
      </c>
      <c r="P5126" t="s">
        <v>472</v>
      </c>
      <c r="Q5126" t="s">
        <v>351</v>
      </c>
    </row>
    <row r="5127" spans="1:17">
      <c r="A5127" t="s">
        <v>12262</v>
      </c>
      <c r="B5127" t="s">
        <v>12263</v>
      </c>
      <c r="C5127" t="s">
        <v>12264</v>
      </c>
      <c r="D5127" s="4">
        <v>45789.988842592589</v>
      </c>
      <c r="E5127" s="4">
        <v>45794.458333333336</v>
      </c>
      <c r="F5127" s="4">
        <v>45794.496527777781</v>
      </c>
      <c r="G5127" s="4">
        <v>45794.460138888891</v>
      </c>
      <c r="H5127" t="s">
        <v>3155</v>
      </c>
      <c r="I5127" t="s">
        <v>3156</v>
      </c>
      <c r="J5127">
        <v>0</v>
      </c>
      <c r="K5127" t="s">
        <v>3194</v>
      </c>
      <c r="L5127" t="s">
        <v>3564</v>
      </c>
      <c r="M5127" t="s">
        <v>549</v>
      </c>
      <c r="N5127" t="s">
        <v>559</v>
      </c>
      <c r="O5127" t="s">
        <v>504</v>
      </c>
      <c r="P5127" t="s">
        <v>325</v>
      </c>
      <c r="Q5127" t="s">
        <v>344</v>
      </c>
    </row>
    <row r="5128" spans="1:17">
      <c r="A5128" t="s">
        <v>12265</v>
      </c>
      <c r="B5128" t="s">
        <v>12266</v>
      </c>
      <c r="C5128" t="s">
        <v>12267</v>
      </c>
      <c r="D5128" s="4">
        <v>45789.985046296293</v>
      </c>
      <c r="E5128" s="4">
        <v>45791.708333333336</v>
      </c>
      <c r="F5128" s="4">
        <v>45791.746527777781</v>
      </c>
      <c r="G5128" s="4">
        <v>45791.708564814813</v>
      </c>
      <c r="H5128" t="s">
        <v>3155</v>
      </c>
      <c r="I5128" t="s">
        <v>3156</v>
      </c>
      <c r="J5128">
        <v>0</v>
      </c>
      <c r="K5128" t="s">
        <v>3157</v>
      </c>
      <c r="L5128" t="s">
        <v>3564</v>
      </c>
      <c r="M5128" t="s">
        <v>549</v>
      </c>
      <c r="N5128" t="s">
        <v>550</v>
      </c>
      <c r="O5128" t="s">
        <v>136</v>
      </c>
      <c r="P5128" t="s">
        <v>143</v>
      </c>
      <c r="Q5128" t="s">
        <v>297</v>
      </c>
    </row>
    <row r="5129" spans="1:17">
      <c r="A5129" t="s">
        <v>12228</v>
      </c>
      <c r="B5129" t="s">
        <v>12229</v>
      </c>
      <c r="C5129" t="s">
        <v>12268</v>
      </c>
      <c r="D5129" s="4">
        <v>45789.982800925929</v>
      </c>
      <c r="E5129" s="4">
        <v>45790.458333333336</v>
      </c>
      <c r="F5129" s="4">
        <v>45790.475694444445</v>
      </c>
      <c r="G5129" s="4"/>
      <c r="H5129" t="s">
        <v>3155</v>
      </c>
      <c r="I5129" t="s">
        <v>3291</v>
      </c>
      <c r="J5129">
        <v>0</v>
      </c>
      <c r="K5129" t="s">
        <v>3194</v>
      </c>
      <c r="L5129" t="s">
        <v>3245</v>
      </c>
      <c r="M5129" t="s">
        <v>549</v>
      </c>
      <c r="N5129" t="s">
        <v>550</v>
      </c>
      <c r="O5129" t="s">
        <v>136</v>
      </c>
      <c r="P5129" t="s">
        <v>283</v>
      </c>
      <c r="Q5129" t="s">
        <v>288</v>
      </c>
    </row>
    <row r="5130" spans="1:17">
      <c r="A5130" t="s">
        <v>12262</v>
      </c>
      <c r="B5130" t="s">
        <v>12269</v>
      </c>
      <c r="C5130" t="s">
        <v>12270</v>
      </c>
      <c r="D5130" s="4">
        <v>45789.982581018521</v>
      </c>
      <c r="E5130" s="4">
        <v>45794.416666666664</v>
      </c>
      <c r="F5130" s="4">
        <v>45794.454861111109</v>
      </c>
      <c r="G5130" s="4">
        <v>45794.416828703703</v>
      </c>
      <c r="H5130" t="s">
        <v>3155</v>
      </c>
      <c r="I5130" t="s">
        <v>3156</v>
      </c>
      <c r="J5130">
        <v>0</v>
      </c>
      <c r="K5130" t="s">
        <v>3157</v>
      </c>
      <c r="L5130" t="s">
        <v>3564</v>
      </c>
      <c r="M5130" t="s">
        <v>549</v>
      </c>
      <c r="N5130" t="s">
        <v>559</v>
      </c>
      <c r="O5130" t="s">
        <v>504</v>
      </c>
      <c r="P5130" t="s">
        <v>325</v>
      </c>
      <c r="Q5130" t="s">
        <v>344</v>
      </c>
    </row>
    <row r="5131" spans="1:17">
      <c r="A5131" t="s">
        <v>12271</v>
      </c>
      <c r="B5131" t="s">
        <v>12272</v>
      </c>
      <c r="C5131" t="s">
        <v>12273</v>
      </c>
      <c r="D5131" s="4">
        <v>45789.982187499998</v>
      </c>
      <c r="E5131" s="4">
        <v>45791.625</v>
      </c>
      <c r="F5131" s="4">
        <v>45791.642361111109</v>
      </c>
      <c r="G5131" s="4"/>
      <c r="H5131" t="s">
        <v>3155</v>
      </c>
      <c r="I5131" t="s">
        <v>3171</v>
      </c>
      <c r="J5131">
        <v>1001</v>
      </c>
      <c r="K5131" t="s">
        <v>3157</v>
      </c>
      <c r="L5131" t="s">
        <v>3245</v>
      </c>
      <c r="M5131" t="s">
        <v>549</v>
      </c>
      <c r="N5131" t="s">
        <v>550</v>
      </c>
      <c r="O5131" t="s">
        <v>136</v>
      </c>
      <c r="P5131" t="s">
        <v>143</v>
      </c>
      <c r="Q5131" t="s">
        <v>300</v>
      </c>
    </row>
    <row r="5132" spans="1:17">
      <c r="A5132" t="s">
        <v>12274</v>
      </c>
      <c r="B5132" t="s">
        <v>12275</v>
      </c>
      <c r="C5132" t="s">
        <v>12276</v>
      </c>
      <c r="D5132" s="4">
        <v>45789.974791666667</v>
      </c>
      <c r="E5132" s="4">
        <v>45794.666666666664</v>
      </c>
      <c r="F5132" s="4">
        <v>45794.684027777781</v>
      </c>
      <c r="G5132" s="4"/>
      <c r="H5132" t="s">
        <v>3155</v>
      </c>
      <c r="I5132" t="s">
        <v>3175</v>
      </c>
      <c r="J5132">
        <v>0</v>
      </c>
      <c r="K5132" t="s">
        <v>3157</v>
      </c>
      <c r="L5132" t="s">
        <v>3245</v>
      </c>
      <c r="M5132" t="s">
        <v>549</v>
      </c>
      <c r="N5132" t="s">
        <v>550</v>
      </c>
      <c r="O5132" t="s">
        <v>551</v>
      </c>
      <c r="P5132" t="s">
        <v>141</v>
      </c>
      <c r="Q5132" t="s">
        <v>232</v>
      </c>
    </row>
    <row r="5133" spans="1:17">
      <c r="A5133" t="s">
        <v>12277</v>
      </c>
      <c r="B5133" t="s">
        <v>12278</v>
      </c>
      <c r="C5133" t="s">
        <v>12279</v>
      </c>
      <c r="D5133" s="4">
        <v>45789.96565972222</v>
      </c>
      <c r="E5133" s="4">
        <v>45790.854166666664</v>
      </c>
      <c r="F5133" s="4">
        <v>45790.892361111109</v>
      </c>
      <c r="G5133" s="4">
        <v>45790.866655092592</v>
      </c>
      <c r="H5133" t="s">
        <v>3155</v>
      </c>
      <c r="I5133" t="s">
        <v>3240</v>
      </c>
      <c r="J5133">
        <v>0</v>
      </c>
      <c r="K5133" t="s">
        <v>3227</v>
      </c>
      <c r="L5133" t="s">
        <v>3564</v>
      </c>
      <c r="M5133" t="s">
        <v>549</v>
      </c>
      <c r="N5133" t="s">
        <v>559</v>
      </c>
      <c r="O5133" t="s">
        <v>469</v>
      </c>
      <c r="P5133" t="s">
        <v>189</v>
      </c>
      <c r="Q5133" t="s">
        <v>198</v>
      </c>
    </row>
    <row r="5134" spans="1:17">
      <c r="A5134" t="s">
        <v>12280</v>
      </c>
      <c r="B5134" t="s">
        <v>12281</v>
      </c>
      <c r="C5134" t="s">
        <v>12282</v>
      </c>
      <c r="D5134" s="4">
        <v>45789.965231481481</v>
      </c>
      <c r="E5134" s="4">
        <v>45790.791666666664</v>
      </c>
      <c r="F5134" s="4">
        <v>45790.829861111109</v>
      </c>
      <c r="G5134" s="4">
        <v>45790.798368055555</v>
      </c>
      <c r="H5134" t="s">
        <v>3155</v>
      </c>
      <c r="I5134" t="s">
        <v>3240</v>
      </c>
      <c r="J5134">
        <v>0</v>
      </c>
      <c r="K5134" t="s">
        <v>3194</v>
      </c>
      <c r="L5134" t="s">
        <v>3564</v>
      </c>
      <c r="M5134" t="s">
        <v>549</v>
      </c>
      <c r="N5134" t="s">
        <v>559</v>
      </c>
      <c r="O5134" t="s">
        <v>469</v>
      </c>
      <c r="P5134" t="s">
        <v>189</v>
      </c>
      <c r="Q5134" t="s">
        <v>199</v>
      </c>
    </row>
    <row r="5135" spans="1:17">
      <c r="A5135" t="s">
        <v>12283</v>
      </c>
      <c r="B5135" t="s">
        <v>12284</v>
      </c>
      <c r="C5135" t="s">
        <v>12285</v>
      </c>
      <c r="D5135" s="4">
        <v>45789.964722222219</v>
      </c>
      <c r="E5135" s="4">
        <v>45796</v>
      </c>
      <c r="F5135" s="4">
        <v>45796.038194444445</v>
      </c>
      <c r="G5135" s="4"/>
      <c r="H5135" t="s">
        <v>3155</v>
      </c>
      <c r="I5135" t="s">
        <v>3156</v>
      </c>
      <c r="J5135">
        <v>0</v>
      </c>
      <c r="K5135" t="s">
        <v>3194</v>
      </c>
      <c r="L5135" t="s">
        <v>3245</v>
      </c>
      <c r="M5135" t="s">
        <v>549</v>
      </c>
      <c r="N5135" t="s">
        <v>550</v>
      </c>
      <c r="O5135" t="s">
        <v>136</v>
      </c>
      <c r="P5135" t="s">
        <v>143</v>
      </c>
      <c r="Q5135" t="s">
        <v>297</v>
      </c>
    </row>
    <row r="5136" spans="1:17">
      <c r="A5136" t="s">
        <v>12286</v>
      </c>
      <c r="B5136" t="s">
        <v>12287</v>
      </c>
      <c r="C5136" t="s">
        <v>12288</v>
      </c>
      <c r="D5136" s="4">
        <v>45789.964039351849</v>
      </c>
      <c r="E5136" s="4">
        <v>45790.333333333336</v>
      </c>
      <c r="F5136" s="4">
        <v>45790.371527777781</v>
      </c>
      <c r="G5136" s="4">
        <v>45790.335775462961</v>
      </c>
      <c r="H5136" t="s">
        <v>3155</v>
      </c>
      <c r="I5136" t="s">
        <v>3240</v>
      </c>
      <c r="J5136">
        <v>0</v>
      </c>
      <c r="K5136" t="s">
        <v>3157</v>
      </c>
      <c r="L5136" t="s">
        <v>3564</v>
      </c>
      <c r="M5136" t="s">
        <v>549</v>
      </c>
      <c r="N5136" t="s">
        <v>559</v>
      </c>
      <c r="O5136" t="s">
        <v>469</v>
      </c>
      <c r="P5136" t="s">
        <v>189</v>
      </c>
      <c r="Q5136" t="s">
        <v>194</v>
      </c>
    </row>
    <row r="5137" spans="1:17">
      <c r="A5137" t="s">
        <v>10132</v>
      </c>
      <c r="B5137" t="s">
        <v>10133</v>
      </c>
      <c r="C5137" t="s">
        <v>12289</v>
      </c>
      <c r="D5137" s="4">
        <v>45789.961446759262</v>
      </c>
      <c r="E5137" s="4">
        <v>45801.666666666664</v>
      </c>
      <c r="F5137" s="4">
        <v>45801.684027777781</v>
      </c>
      <c r="G5137" s="4">
        <v>45801.657013888886</v>
      </c>
      <c r="H5137" t="s">
        <v>3155</v>
      </c>
      <c r="I5137" t="s">
        <v>3171</v>
      </c>
      <c r="J5137">
        <v>1001</v>
      </c>
      <c r="K5137" t="s">
        <v>3157</v>
      </c>
      <c r="L5137" t="s">
        <v>3564</v>
      </c>
      <c r="M5137" t="s">
        <v>549</v>
      </c>
      <c r="N5137" t="s">
        <v>550</v>
      </c>
      <c r="O5137" t="s">
        <v>136</v>
      </c>
      <c r="P5137" t="s">
        <v>143</v>
      </c>
      <c r="Q5137" t="s">
        <v>300</v>
      </c>
    </row>
    <row r="5138" spans="1:17">
      <c r="A5138" t="s">
        <v>12290</v>
      </c>
      <c r="B5138" t="s">
        <v>12291</v>
      </c>
      <c r="C5138" t="s">
        <v>12292</v>
      </c>
      <c r="D5138" s="4">
        <v>45789.960590277777</v>
      </c>
      <c r="E5138" s="4">
        <v>45794.916666666664</v>
      </c>
      <c r="F5138" s="4">
        <v>45794.934027777781</v>
      </c>
      <c r="G5138" s="4"/>
      <c r="H5138" t="s">
        <v>3155</v>
      </c>
      <c r="I5138" t="s">
        <v>3171</v>
      </c>
      <c r="J5138">
        <v>1001</v>
      </c>
      <c r="K5138" t="s">
        <v>3157</v>
      </c>
      <c r="L5138" t="s">
        <v>3593</v>
      </c>
      <c r="M5138" t="s">
        <v>549</v>
      </c>
      <c r="N5138" t="s">
        <v>550</v>
      </c>
      <c r="O5138" t="s">
        <v>136</v>
      </c>
      <c r="P5138" t="s">
        <v>283</v>
      </c>
      <c r="Q5138" t="s">
        <v>287</v>
      </c>
    </row>
    <row r="5139" spans="1:17">
      <c r="A5139" t="s">
        <v>12293</v>
      </c>
      <c r="B5139" t="s">
        <v>12294</v>
      </c>
      <c r="C5139" t="s">
        <v>12295</v>
      </c>
      <c r="D5139" s="4">
        <v>45789.953356481485</v>
      </c>
      <c r="E5139" s="4">
        <v>45792.3125</v>
      </c>
      <c r="F5139" s="4">
        <v>45792.329861111109</v>
      </c>
      <c r="G5139" s="4"/>
      <c r="H5139" t="s">
        <v>3155</v>
      </c>
      <c r="I5139" t="s">
        <v>3162</v>
      </c>
      <c r="J5139">
        <v>0</v>
      </c>
      <c r="K5139" t="s">
        <v>3379</v>
      </c>
      <c r="L5139" t="s">
        <v>3245</v>
      </c>
      <c r="M5139" t="s">
        <v>549</v>
      </c>
      <c r="N5139" t="s">
        <v>550</v>
      </c>
      <c r="O5139" t="s">
        <v>1923</v>
      </c>
      <c r="P5139" t="s">
        <v>1924</v>
      </c>
      <c r="Q5139" t="s">
        <v>3180</v>
      </c>
    </row>
    <row r="5140" spans="1:17">
      <c r="A5140" t="s">
        <v>12296</v>
      </c>
      <c r="B5140" t="s">
        <v>12297</v>
      </c>
      <c r="C5140" t="s">
        <v>12298</v>
      </c>
      <c r="D5140" s="4">
        <v>45789.939050925925</v>
      </c>
      <c r="E5140" s="4">
        <v>45792.75</v>
      </c>
      <c r="F5140" s="4">
        <v>45792.767361111109</v>
      </c>
      <c r="G5140" s="4"/>
      <c r="H5140" t="s">
        <v>3155</v>
      </c>
      <c r="I5140" t="s">
        <v>3162</v>
      </c>
      <c r="J5140">
        <v>0</v>
      </c>
      <c r="K5140" t="s">
        <v>3179</v>
      </c>
      <c r="L5140" t="s">
        <v>3593</v>
      </c>
      <c r="M5140" t="s">
        <v>549</v>
      </c>
      <c r="N5140" t="s">
        <v>550</v>
      </c>
      <c r="O5140" t="s">
        <v>1923</v>
      </c>
      <c r="P5140" t="s">
        <v>1924</v>
      </c>
      <c r="Q5140" t="s">
        <v>3164</v>
      </c>
    </row>
    <row r="5141" spans="1:17">
      <c r="A5141" t="s">
        <v>12299</v>
      </c>
      <c r="B5141" t="s">
        <v>12300</v>
      </c>
      <c r="C5141" t="s">
        <v>12301</v>
      </c>
      <c r="D5141" s="4">
        <v>45789.918252314812</v>
      </c>
      <c r="E5141" s="4">
        <v>45792.458333333336</v>
      </c>
      <c r="F5141" s="4">
        <v>45792.475694444445</v>
      </c>
      <c r="G5141" s="4">
        <v>45792.45584490741</v>
      </c>
      <c r="H5141" t="s">
        <v>3155</v>
      </c>
      <c r="I5141" t="s">
        <v>3162</v>
      </c>
      <c r="J5141">
        <v>0</v>
      </c>
      <c r="K5141" t="s">
        <v>3227</v>
      </c>
      <c r="L5141" t="s">
        <v>3564</v>
      </c>
      <c r="M5141" t="s">
        <v>549</v>
      </c>
      <c r="N5141" t="s">
        <v>550</v>
      </c>
      <c r="O5141" t="s">
        <v>1923</v>
      </c>
      <c r="P5141" t="s">
        <v>1924</v>
      </c>
      <c r="Q5141" t="s">
        <v>3359</v>
      </c>
    </row>
    <row r="5142" spans="1:17">
      <c r="A5142" t="s">
        <v>12302</v>
      </c>
      <c r="B5142" t="s">
        <v>12303</v>
      </c>
      <c r="C5142" t="s">
        <v>12304</v>
      </c>
      <c r="D5142" s="4">
        <v>45789.914085648146</v>
      </c>
      <c r="E5142" s="4">
        <v>45791.833333333336</v>
      </c>
      <c r="F5142" s="4">
        <v>45791.850694444445</v>
      </c>
      <c r="G5142" s="4"/>
      <c r="H5142" t="s">
        <v>3155</v>
      </c>
      <c r="I5142" t="s">
        <v>3171</v>
      </c>
      <c r="J5142">
        <v>0</v>
      </c>
      <c r="K5142" t="s">
        <v>3194</v>
      </c>
      <c r="L5142" t="s">
        <v>3245</v>
      </c>
      <c r="M5142" t="s">
        <v>549</v>
      </c>
      <c r="N5142" t="s">
        <v>559</v>
      </c>
      <c r="O5142" t="s">
        <v>504</v>
      </c>
      <c r="P5142" t="s">
        <v>325</v>
      </c>
      <c r="Q5142" t="s">
        <v>339</v>
      </c>
    </row>
    <row r="5143" spans="1:17">
      <c r="A5143" t="s">
        <v>12305</v>
      </c>
      <c r="B5143" t="s">
        <v>12306</v>
      </c>
      <c r="C5143" t="s">
        <v>12307</v>
      </c>
      <c r="D5143" s="4">
        <v>45789.898969907408</v>
      </c>
      <c r="E5143" s="4">
        <v>45792.416666666664</v>
      </c>
      <c r="F5143" s="4">
        <v>45792.454861111109</v>
      </c>
      <c r="G5143" s="4"/>
      <c r="H5143" t="s">
        <v>3155</v>
      </c>
      <c r="I5143" t="s">
        <v>3156</v>
      </c>
      <c r="J5143">
        <v>0</v>
      </c>
      <c r="K5143" t="s">
        <v>3227</v>
      </c>
      <c r="L5143" t="s">
        <v>3245</v>
      </c>
      <c r="M5143" t="s">
        <v>549</v>
      </c>
      <c r="N5143" t="s">
        <v>550</v>
      </c>
      <c r="O5143" t="s">
        <v>551</v>
      </c>
      <c r="P5143" t="s">
        <v>145</v>
      </c>
      <c r="Q5143" t="s">
        <v>216</v>
      </c>
    </row>
    <row r="5144" spans="1:17">
      <c r="A5144" t="s">
        <v>9788</v>
      </c>
      <c r="B5144" t="s">
        <v>9789</v>
      </c>
      <c r="C5144" t="s">
        <v>12308</v>
      </c>
      <c r="D5144" s="4">
        <v>45789.898217592592</v>
      </c>
      <c r="E5144" s="4">
        <v>45790.291666666664</v>
      </c>
      <c r="F5144" s="4">
        <v>45790.309027777781</v>
      </c>
      <c r="G5144" s="4">
        <v>45790.28802083333</v>
      </c>
      <c r="H5144" t="s">
        <v>3155</v>
      </c>
      <c r="I5144" t="s">
        <v>3175</v>
      </c>
      <c r="J5144">
        <v>0</v>
      </c>
      <c r="K5144" t="s">
        <v>3157</v>
      </c>
      <c r="L5144" t="s">
        <v>3564</v>
      </c>
      <c r="M5144" t="s">
        <v>549</v>
      </c>
      <c r="N5144" t="s">
        <v>550</v>
      </c>
      <c r="O5144" t="s">
        <v>136</v>
      </c>
      <c r="P5144" t="s">
        <v>147</v>
      </c>
      <c r="Q5144" t="s">
        <v>258</v>
      </c>
    </row>
    <row r="5145" spans="1:17">
      <c r="A5145" t="s">
        <v>12309</v>
      </c>
      <c r="B5145" t="s">
        <v>12310</v>
      </c>
      <c r="C5145" t="s">
        <v>12311</v>
      </c>
      <c r="D5145" s="4">
        <v>45789.897812499999</v>
      </c>
      <c r="E5145" s="4">
        <v>45795.375</v>
      </c>
      <c r="F5145" s="4">
        <v>45795.392361111109</v>
      </c>
      <c r="G5145" s="4"/>
      <c r="H5145" t="s">
        <v>3155</v>
      </c>
      <c r="I5145" t="s">
        <v>3171</v>
      </c>
      <c r="J5145">
        <v>0</v>
      </c>
      <c r="K5145" t="s">
        <v>3194</v>
      </c>
      <c r="L5145" t="s">
        <v>3593</v>
      </c>
      <c r="M5145" t="s">
        <v>549</v>
      </c>
      <c r="N5145" t="s">
        <v>550</v>
      </c>
      <c r="O5145" t="s">
        <v>551</v>
      </c>
      <c r="P5145" t="s">
        <v>149</v>
      </c>
      <c r="Q5145" t="s">
        <v>202</v>
      </c>
    </row>
    <row r="5146" spans="1:17">
      <c r="A5146" t="s">
        <v>12283</v>
      </c>
      <c r="B5146" t="s">
        <v>12284</v>
      </c>
      <c r="C5146" t="s">
        <v>12312</v>
      </c>
      <c r="D5146" s="4">
        <v>45789.895810185182</v>
      </c>
      <c r="E5146" s="4">
        <v>45795</v>
      </c>
      <c r="F5146" s="4">
        <v>45795.038194444445</v>
      </c>
      <c r="G5146" s="4"/>
      <c r="H5146" t="s">
        <v>3155</v>
      </c>
      <c r="I5146" t="s">
        <v>3156</v>
      </c>
      <c r="J5146">
        <v>0</v>
      </c>
      <c r="K5146" t="s">
        <v>3194</v>
      </c>
      <c r="L5146" t="s">
        <v>3245</v>
      </c>
      <c r="M5146" t="s">
        <v>549</v>
      </c>
      <c r="N5146" t="s">
        <v>550</v>
      </c>
      <c r="O5146" t="s">
        <v>136</v>
      </c>
      <c r="P5146" t="s">
        <v>143</v>
      </c>
      <c r="Q5146" t="s">
        <v>297</v>
      </c>
    </row>
    <row r="5147" spans="1:17">
      <c r="A5147" t="s">
        <v>12313</v>
      </c>
      <c r="B5147" t="s">
        <v>12314</v>
      </c>
      <c r="C5147" t="s">
        <v>12315</v>
      </c>
      <c r="D5147" s="4">
        <v>45789.892534722225</v>
      </c>
      <c r="E5147" s="4">
        <v>45794.375</v>
      </c>
      <c r="F5147" s="4">
        <v>45794.392361111109</v>
      </c>
      <c r="G5147" s="4"/>
      <c r="H5147" t="s">
        <v>3155</v>
      </c>
      <c r="I5147" t="s">
        <v>3171</v>
      </c>
      <c r="J5147">
        <v>0</v>
      </c>
      <c r="K5147" t="s">
        <v>3194</v>
      </c>
      <c r="L5147" t="s">
        <v>3245</v>
      </c>
      <c r="M5147" t="s">
        <v>549</v>
      </c>
      <c r="N5147" t="s">
        <v>550</v>
      </c>
      <c r="O5147" t="s">
        <v>551</v>
      </c>
      <c r="P5147" t="s">
        <v>141</v>
      </c>
      <c r="Q5147" t="s">
        <v>236</v>
      </c>
    </row>
    <row r="5148" spans="1:17">
      <c r="A5148" t="s">
        <v>12316</v>
      </c>
      <c r="B5148" t="s">
        <v>12317</v>
      </c>
      <c r="C5148" t="s">
        <v>12318</v>
      </c>
      <c r="D5148" s="4">
        <v>45789.891400462962</v>
      </c>
      <c r="E5148" s="4">
        <v>45791.416666666664</v>
      </c>
      <c r="F5148" s="4">
        <v>45791.454861111109</v>
      </c>
      <c r="G5148" s="4">
        <v>45791.41878472222</v>
      </c>
      <c r="H5148" t="s">
        <v>3155</v>
      </c>
      <c r="I5148" t="s">
        <v>3240</v>
      </c>
      <c r="J5148">
        <v>1001</v>
      </c>
      <c r="K5148" t="s">
        <v>3157</v>
      </c>
      <c r="L5148" t="s">
        <v>3564</v>
      </c>
      <c r="M5148" t="s">
        <v>549</v>
      </c>
      <c r="N5148" t="s">
        <v>550</v>
      </c>
      <c r="O5148" t="s">
        <v>136</v>
      </c>
      <c r="P5148" t="s">
        <v>147</v>
      </c>
      <c r="Q5148" t="s">
        <v>21124</v>
      </c>
    </row>
    <row r="5149" spans="1:17">
      <c r="A5149" t="s">
        <v>12319</v>
      </c>
      <c r="B5149" t="s">
        <v>12320</v>
      </c>
      <c r="C5149" t="s">
        <v>12321</v>
      </c>
      <c r="D5149" s="4">
        <v>45789.888055555559</v>
      </c>
      <c r="E5149" s="4">
        <v>45790.375</v>
      </c>
      <c r="F5149" s="4">
        <v>45790.413194444445</v>
      </c>
      <c r="G5149" s="4">
        <v>45790.374236111114</v>
      </c>
      <c r="H5149" t="s">
        <v>3155</v>
      </c>
      <c r="I5149" t="s">
        <v>3240</v>
      </c>
      <c r="J5149">
        <v>0</v>
      </c>
      <c r="K5149" t="s">
        <v>3194</v>
      </c>
      <c r="L5149" t="s">
        <v>3564</v>
      </c>
      <c r="M5149" t="s">
        <v>549</v>
      </c>
      <c r="N5149" t="s">
        <v>550</v>
      </c>
      <c r="O5149" t="s">
        <v>136</v>
      </c>
      <c r="P5149" t="s">
        <v>143</v>
      </c>
      <c r="Q5149" t="s">
        <v>306</v>
      </c>
    </row>
    <row r="5150" spans="1:17">
      <c r="A5150" t="s">
        <v>12322</v>
      </c>
      <c r="B5150" t="s">
        <v>12323</v>
      </c>
      <c r="C5150" t="s">
        <v>12324</v>
      </c>
      <c r="D5150" s="4">
        <v>45789.887812499997</v>
      </c>
      <c r="E5150" s="4">
        <v>45798</v>
      </c>
      <c r="F5150" s="4">
        <v>45798.017361111109</v>
      </c>
      <c r="G5150" s="4">
        <v>45797.999479166669</v>
      </c>
      <c r="H5150" t="s">
        <v>3155</v>
      </c>
      <c r="I5150" t="s">
        <v>3171</v>
      </c>
      <c r="J5150">
        <v>1002</v>
      </c>
      <c r="K5150" t="s">
        <v>3157</v>
      </c>
      <c r="L5150" t="s">
        <v>3564</v>
      </c>
      <c r="M5150" t="s">
        <v>549</v>
      </c>
      <c r="N5150" t="s">
        <v>550</v>
      </c>
      <c r="O5150" t="s">
        <v>136</v>
      </c>
      <c r="P5150" t="s">
        <v>139</v>
      </c>
      <c r="Q5150" t="s">
        <v>277</v>
      </c>
    </row>
    <row r="5151" spans="1:17">
      <c r="A5151" t="s">
        <v>12325</v>
      </c>
      <c r="B5151" t="s">
        <v>12326</v>
      </c>
      <c r="C5151" t="s">
        <v>12327</v>
      </c>
      <c r="D5151" s="4">
        <v>45789.882627314815</v>
      </c>
      <c r="E5151" s="4">
        <v>45790.791666666664</v>
      </c>
      <c r="F5151" s="4">
        <v>45790.809027777781</v>
      </c>
      <c r="G5151" s="4">
        <v>45790.792893518519</v>
      </c>
      <c r="H5151" t="s">
        <v>3155</v>
      </c>
      <c r="I5151" t="s">
        <v>3222</v>
      </c>
      <c r="J5151">
        <v>1</v>
      </c>
      <c r="K5151" t="s">
        <v>3223</v>
      </c>
      <c r="L5151" t="s">
        <v>3564</v>
      </c>
      <c r="M5151" t="s">
        <v>549</v>
      </c>
      <c r="N5151" t="s">
        <v>550</v>
      </c>
      <c r="O5151" t="s">
        <v>136</v>
      </c>
      <c r="P5151" t="s">
        <v>264</v>
      </c>
      <c r="Q5151" t="s">
        <v>266</v>
      </c>
    </row>
    <row r="5152" spans="1:17">
      <c r="A5152" t="s">
        <v>12328</v>
      </c>
      <c r="B5152" t="s">
        <v>12329</v>
      </c>
      <c r="C5152" t="s">
        <v>12330</v>
      </c>
      <c r="D5152" s="4">
        <v>45789.881631944445</v>
      </c>
      <c r="E5152" s="4">
        <v>45792.75</v>
      </c>
      <c r="F5152" s="4">
        <v>45792.767361111109</v>
      </c>
      <c r="G5152" s="4">
        <v>45792.749872685185</v>
      </c>
      <c r="H5152" t="s">
        <v>3155</v>
      </c>
      <c r="I5152" t="s">
        <v>3171</v>
      </c>
      <c r="J5152">
        <v>1001</v>
      </c>
      <c r="K5152" t="s">
        <v>3157</v>
      </c>
      <c r="L5152" t="s">
        <v>3564</v>
      </c>
      <c r="M5152" t="s">
        <v>549</v>
      </c>
      <c r="N5152" t="s">
        <v>550</v>
      </c>
      <c r="O5152" t="s">
        <v>551</v>
      </c>
      <c r="P5152" t="s">
        <v>242</v>
      </c>
      <c r="Q5152" t="s">
        <v>248</v>
      </c>
    </row>
    <row r="5153" spans="1:17">
      <c r="A5153" t="s">
        <v>12328</v>
      </c>
      <c r="B5153" t="s">
        <v>12329</v>
      </c>
      <c r="C5153" t="s">
        <v>12331</v>
      </c>
      <c r="D5153" s="4">
        <v>45789.881030092591</v>
      </c>
      <c r="E5153" s="4">
        <v>45792.75</v>
      </c>
      <c r="F5153" s="4">
        <v>45792.767361111109</v>
      </c>
      <c r="G5153" s="4"/>
      <c r="H5153" t="s">
        <v>3155</v>
      </c>
      <c r="I5153" t="s">
        <v>3171</v>
      </c>
      <c r="J5153">
        <v>0</v>
      </c>
      <c r="K5153" t="s">
        <v>3194</v>
      </c>
      <c r="L5153" t="s">
        <v>3245</v>
      </c>
      <c r="M5153" t="s">
        <v>549</v>
      </c>
      <c r="N5153" t="s">
        <v>550</v>
      </c>
      <c r="O5153" t="s">
        <v>551</v>
      </c>
      <c r="P5153" t="s">
        <v>242</v>
      </c>
      <c r="Q5153" t="s">
        <v>248</v>
      </c>
    </row>
    <row r="5154" spans="1:17">
      <c r="A5154" t="s">
        <v>12122</v>
      </c>
      <c r="B5154" t="s">
        <v>12123</v>
      </c>
      <c r="C5154" t="s">
        <v>12332</v>
      </c>
      <c r="D5154" s="4">
        <v>45789.877129629633</v>
      </c>
      <c r="E5154" s="4">
        <v>45791.25</v>
      </c>
      <c r="F5154" s="4">
        <v>45791.288194444445</v>
      </c>
      <c r="G5154" s="4"/>
      <c r="H5154" t="s">
        <v>3155</v>
      </c>
      <c r="I5154" t="s">
        <v>3240</v>
      </c>
      <c r="J5154">
        <v>0</v>
      </c>
      <c r="K5154" t="s">
        <v>3157</v>
      </c>
      <c r="L5154" t="s">
        <v>3245</v>
      </c>
      <c r="M5154" t="s">
        <v>549</v>
      </c>
      <c r="N5154" t="s">
        <v>550</v>
      </c>
      <c r="O5154" t="s">
        <v>551</v>
      </c>
      <c r="P5154" t="s">
        <v>149</v>
      </c>
      <c r="Q5154" t="s">
        <v>201</v>
      </c>
    </row>
    <row r="5155" spans="1:17">
      <c r="A5155" t="s">
        <v>12333</v>
      </c>
      <c r="B5155" t="s">
        <v>12334</v>
      </c>
      <c r="C5155" t="s">
        <v>12335</v>
      </c>
      <c r="D5155" s="4">
        <v>45789.874571759261</v>
      </c>
      <c r="E5155" s="4">
        <v>45794.416666666664</v>
      </c>
      <c r="F5155" s="4">
        <v>45794.434027777781</v>
      </c>
      <c r="G5155" s="4">
        <v>45794.416817129626</v>
      </c>
      <c r="H5155" t="s">
        <v>3155</v>
      </c>
      <c r="I5155" t="s">
        <v>3162</v>
      </c>
      <c r="J5155">
        <v>0</v>
      </c>
      <c r="K5155" t="s">
        <v>3179</v>
      </c>
      <c r="L5155" t="s">
        <v>3564</v>
      </c>
      <c r="M5155" t="s">
        <v>549</v>
      </c>
      <c r="N5155" t="s">
        <v>550</v>
      </c>
      <c r="O5155" t="s">
        <v>1923</v>
      </c>
      <c r="P5155" t="s">
        <v>1924</v>
      </c>
      <c r="Q5155" t="s">
        <v>1922</v>
      </c>
    </row>
    <row r="5156" spans="1:17">
      <c r="A5156" t="s">
        <v>11615</v>
      </c>
      <c r="B5156" t="s">
        <v>12336</v>
      </c>
      <c r="C5156" t="s">
        <v>12337</v>
      </c>
      <c r="D5156" s="4">
        <v>45789.873101851852</v>
      </c>
      <c r="E5156" s="4">
        <v>45792.729166666664</v>
      </c>
      <c r="F5156" s="4">
        <v>45792.746527777781</v>
      </c>
      <c r="G5156" s="4">
        <v>45792.728402777779</v>
      </c>
      <c r="H5156" t="s">
        <v>3155</v>
      </c>
      <c r="I5156" t="s">
        <v>3171</v>
      </c>
      <c r="J5156">
        <v>0</v>
      </c>
      <c r="K5156" t="s">
        <v>3157</v>
      </c>
      <c r="L5156" t="s">
        <v>3564</v>
      </c>
      <c r="M5156" t="s">
        <v>549</v>
      </c>
      <c r="N5156" t="s">
        <v>550</v>
      </c>
      <c r="O5156" t="s">
        <v>136</v>
      </c>
      <c r="P5156" t="s">
        <v>143</v>
      </c>
      <c r="Q5156" t="s">
        <v>311</v>
      </c>
    </row>
    <row r="5157" spans="1:17">
      <c r="A5157" t="s">
        <v>11499</v>
      </c>
      <c r="B5157" t="s">
        <v>11500</v>
      </c>
      <c r="C5157" t="s">
        <v>12338</v>
      </c>
      <c r="D5157" s="4">
        <v>45789.872812499998</v>
      </c>
      <c r="E5157" s="4">
        <v>45793.833333333336</v>
      </c>
      <c r="F5157" s="4">
        <v>45793.850694444445</v>
      </c>
      <c r="G5157" s="4">
        <v>45793.833611111113</v>
      </c>
      <c r="H5157" t="s">
        <v>3155</v>
      </c>
      <c r="I5157" t="s">
        <v>3162</v>
      </c>
      <c r="J5157">
        <v>0</v>
      </c>
      <c r="K5157" t="s">
        <v>4987</v>
      </c>
      <c r="L5157" t="s">
        <v>3564</v>
      </c>
      <c r="M5157" t="s">
        <v>549</v>
      </c>
      <c r="N5157" t="s">
        <v>550</v>
      </c>
      <c r="O5157" t="s">
        <v>1923</v>
      </c>
      <c r="P5157" t="s">
        <v>1924</v>
      </c>
      <c r="Q5157" t="s">
        <v>3199</v>
      </c>
    </row>
    <row r="5158" spans="1:17">
      <c r="A5158" t="s">
        <v>11615</v>
      </c>
      <c r="B5158" t="s">
        <v>11616</v>
      </c>
      <c r="C5158" t="s">
        <v>12339</v>
      </c>
      <c r="D5158" s="4">
        <v>45789.872291666667</v>
      </c>
      <c r="E5158" s="4">
        <v>45792.6875</v>
      </c>
      <c r="F5158" s="4">
        <v>45792.704861111109</v>
      </c>
      <c r="G5158" s="4">
        <v>45792.68540509259</v>
      </c>
      <c r="H5158" t="s">
        <v>3155</v>
      </c>
      <c r="I5158" t="s">
        <v>3171</v>
      </c>
      <c r="J5158">
        <v>1001</v>
      </c>
      <c r="K5158" t="s">
        <v>3157</v>
      </c>
      <c r="L5158" t="s">
        <v>3564</v>
      </c>
      <c r="M5158" t="s">
        <v>549</v>
      </c>
      <c r="N5158" t="s">
        <v>550</v>
      </c>
      <c r="O5158" t="s">
        <v>136</v>
      </c>
      <c r="P5158" t="s">
        <v>143</v>
      </c>
      <c r="Q5158" t="s">
        <v>311</v>
      </c>
    </row>
    <row r="5159" spans="1:17">
      <c r="A5159" t="s">
        <v>12340</v>
      </c>
      <c r="B5159" t="s">
        <v>12341</v>
      </c>
      <c r="C5159" t="s">
        <v>12342</v>
      </c>
      <c r="D5159" s="4">
        <v>45789.869872685187</v>
      </c>
      <c r="E5159" s="4">
        <v>45791.875</v>
      </c>
      <c r="F5159" s="4">
        <v>45791.892361111109</v>
      </c>
      <c r="G5159" s="4"/>
      <c r="H5159" t="s">
        <v>3155</v>
      </c>
      <c r="I5159" t="s">
        <v>3171</v>
      </c>
      <c r="J5159">
        <v>0</v>
      </c>
      <c r="K5159" t="s">
        <v>3157</v>
      </c>
      <c r="L5159" t="s">
        <v>3245</v>
      </c>
      <c r="M5159" t="s">
        <v>549</v>
      </c>
      <c r="N5159" t="s">
        <v>550</v>
      </c>
      <c r="O5159" t="s">
        <v>551</v>
      </c>
      <c r="P5159" t="s">
        <v>242</v>
      </c>
      <c r="Q5159" t="s">
        <v>247</v>
      </c>
    </row>
    <row r="5160" spans="1:17">
      <c r="A5160" t="s">
        <v>12343</v>
      </c>
      <c r="B5160" t="s">
        <v>12344</v>
      </c>
      <c r="C5160" t="s">
        <v>12345</v>
      </c>
      <c r="D5160" s="4">
        <v>45789.86105324074</v>
      </c>
      <c r="E5160" s="4">
        <v>45794.666666666664</v>
      </c>
      <c r="F5160" s="4">
        <v>45794.704861111109</v>
      </c>
      <c r="G5160" s="4">
        <v>45794.678194444445</v>
      </c>
      <c r="H5160" t="s">
        <v>3155</v>
      </c>
      <c r="I5160" t="s">
        <v>3156</v>
      </c>
      <c r="J5160">
        <v>0</v>
      </c>
      <c r="K5160" t="s">
        <v>3194</v>
      </c>
      <c r="L5160" t="s">
        <v>3564</v>
      </c>
      <c r="M5160" t="s">
        <v>549</v>
      </c>
      <c r="N5160" t="s">
        <v>550</v>
      </c>
      <c r="O5160" t="s">
        <v>136</v>
      </c>
      <c r="P5160" t="s">
        <v>264</v>
      </c>
      <c r="Q5160" t="s">
        <v>2914</v>
      </c>
    </row>
    <row r="5161" spans="1:17">
      <c r="A5161" t="s">
        <v>12346</v>
      </c>
      <c r="B5161" t="s">
        <v>12347</v>
      </c>
      <c r="C5161" t="s">
        <v>12348</v>
      </c>
      <c r="D5161" s="4">
        <v>45789.85565972222</v>
      </c>
      <c r="E5161" s="4">
        <v>45794.666666666664</v>
      </c>
      <c r="F5161" s="4">
        <v>45794.704861111109</v>
      </c>
      <c r="G5161" s="4"/>
      <c r="H5161" t="s">
        <v>3155</v>
      </c>
      <c r="I5161" t="s">
        <v>3240</v>
      </c>
      <c r="J5161">
        <v>1001</v>
      </c>
      <c r="K5161" t="s">
        <v>3157</v>
      </c>
      <c r="L5161" t="s">
        <v>3245</v>
      </c>
      <c r="M5161" t="s">
        <v>549</v>
      </c>
      <c r="N5161" t="s">
        <v>550</v>
      </c>
      <c r="O5161" t="s">
        <v>136</v>
      </c>
      <c r="P5161" t="s">
        <v>139</v>
      </c>
      <c r="Q5161" t="s">
        <v>273</v>
      </c>
    </row>
    <row r="5162" spans="1:17">
      <c r="A5162" t="s">
        <v>10562</v>
      </c>
      <c r="B5162" t="s">
        <v>10563</v>
      </c>
      <c r="C5162" t="s">
        <v>12349</v>
      </c>
      <c r="D5162" s="4">
        <v>45789.852430555555</v>
      </c>
      <c r="E5162" s="4">
        <v>45795.375</v>
      </c>
      <c r="F5162" s="4">
        <v>45795.413194444445</v>
      </c>
      <c r="G5162" s="4"/>
      <c r="H5162" t="s">
        <v>3155</v>
      </c>
      <c r="I5162" t="s">
        <v>3156</v>
      </c>
      <c r="J5162">
        <v>0</v>
      </c>
      <c r="K5162" t="s">
        <v>3194</v>
      </c>
      <c r="L5162" t="s">
        <v>3245</v>
      </c>
      <c r="M5162" t="s">
        <v>549</v>
      </c>
      <c r="N5162" t="s">
        <v>550</v>
      </c>
      <c r="O5162" t="s">
        <v>136</v>
      </c>
      <c r="P5162" t="s">
        <v>264</v>
      </c>
      <c r="Q5162" t="s">
        <v>268</v>
      </c>
    </row>
    <row r="5163" spans="1:17">
      <c r="A5163" t="s">
        <v>12350</v>
      </c>
      <c r="B5163" t="s">
        <v>12351</v>
      </c>
      <c r="C5163" t="s">
        <v>12352</v>
      </c>
      <c r="D5163" s="4">
        <v>45789.851898148147</v>
      </c>
      <c r="E5163" s="4">
        <v>45793.708333333336</v>
      </c>
      <c r="F5163" s="4">
        <v>45793.725694444445</v>
      </c>
      <c r="G5163" s="4">
        <v>45793.707303240742</v>
      </c>
      <c r="H5163" t="s">
        <v>3155</v>
      </c>
      <c r="I5163" t="s">
        <v>3291</v>
      </c>
      <c r="J5163">
        <v>0</v>
      </c>
      <c r="K5163" t="s">
        <v>3194</v>
      </c>
      <c r="L5163" t="s">
        <v>3564</v>
      </c>
      <c r="M5163" t="s">
        <v>549</v>
      </c>
      <c r="N5163" t="s">
        <v>550</v>
      </c>
      <c r="O5163" t="s">
        <v>136</v>
      </c>
      <c r="P5163" t="s">
        <v>139</v>
      </c>
      <c r="Q5163" t="s">
        <v>272</v>
      </c>
    </row>
    <row r="5164" spans="1:17">
      <c r="A5164" t="s">
        <v>10405</v>
      </c>
      <c r="B5164" t="s">
        <v>10406</v>
      </c>
      <c r="C5164" t="s">
        <v>12353</v>
      </c>
      <c r="D5164" s="4">
        <v>45789.84952546296</v>
      </c>
      <c r="E5164" s="4">
        <v>45790.25</v>
      </c>
      <c r="F5164" s="4">
        <v>45790.267361111109</v>
      </c>
      <c r="G5164" s="4">
        <v>45790.251782407409</v>
      </c>
      <c r="H5164" t="s">
        <v>3155</v>
      </c>
      <c r="I5164" t="s">
        <v>3171</v>
      </c>
      <c r="J5164">
        <v>1001</v>
      </c>
      <c r="K5164" t="s">
        <v>3157</v>
      </c>
      <c r="L5164" t="s">
        <v>3564</v>
      </c>
      <c r="M5164" t="s">
        <v>549</v>
      </c>
      <c r="N5164" t="s">
        <v>550</v>
      </c>
      <c r="O5164" t="s">
        <v>136</v>
      </c>
      <c r="P5164" t="s">
        <v>147</v>
      </c>
      <c r="Q5164" t="s">
        <v>255</v>
      </c>
    </row>
    <row r="5165" spans="1:17">
      <c r="A5165" t="s">
        <v>9986</v>
      </c>
      <c r="B5165" t="s">
        <v>9987</v>
      </c>
      <c r="C5165" t="s">
        <v>12354</v>
      </c>
      <c r="D5165" s="4">
        <v>45789.848449074074</v>
      </c>
      <c r="E5165" s="4">
        <v>45795.666666666664</v>
      </c>
      <c r="F5165" s="4">
        <v>45795.684027777781</v>
      </c>
      <c r="G5165" s="4">
        <v>45795.666898148149</v>
      </c>
      <c r="H5165" t="s">
        <v>3155</v>
      </c>
      <c r="I5165" t="s">
        <v>3222</v>
      </c>
      <c r="J5165">
        <v>1</v>
      </c>
      <c r="K5165" t="s">
        <v>3223</v>
      </c>
      <c r="L5165" t="s">
        <v>3564</v>
      </c>
      <c r="M5165" t="s">
        <v>549</v>
      </c>
      <c r="N5165" t="s">
        <v>550</v>
      </c>
      <c r="O5165" t="s">
        <v>136</v>
      </c>
      <c r="P5165" t="s">
        <v>143</v>
      </c>
      <c r="Q5165" t="s">
        <v>301</v>
      </c>
    </row>
    <row r="5166" spans="1:17">
      <c r="A5166" t="s">
        <v>12355</v>
      </c>
      <c r="B5166" t="s">
        <v>12356</v>
      </c>
      <c r="C5166" t="s">
        <v>12357</v>
      </c>
      <c r="D5166" s="4">
        <v>45789.847488425927</v>
      </c>
      <c r="E5166" s="4">
        <v>45802.708333333336</v>
      </c>
      <c r="F5166" s="4">
        <v>45802.725694444445</v>
      </c>
      <c r="G5166" s="4">
        <v>45802.711226851854</v>
      </c>
      <c r="H5166" t="s">
        <v>3155</v>
      </c>
      <c r="I5166" t="s">
        <v>3171</v>
      </c>
      <c r="J5166">
        <v>0</v>
      </c>
      <c r="K5166" t="s">
        <v>3157</v>
      </c>
      <c r="L5166" t="s">
        <v>3564</v>
      </c>
      <c r="M5166" t="s">
        <v>549</v>
      </c>
      <c r="N5166" t="s">
        <v>550</v>
      </c>
      <c r="O5166" t="s">
        <v>136</v>
      </c>
      <c r="P5166" t="s">
        <v>292</v>
      </c>
      <c r="Q5166" t="s">
        <v>296</v>
      </c>
    </row>
    <row r="5167" spans="1:17">
      <c r="A5167" t="s">
        <v>12358</v>
      </c>
      <c r="B5167" t="s">
        <v>12359</v>
      </c>
      <c r="C5167" t="s">
        <v>12360</v>
      </c>
      <c r="D5167" s="4">
        <v>45789.843449074076</v>
      </c>
      <c r="E5167" s="4">
        <v>45790.645833333336</v>
      </c>
      <c r="F5167" s="4">
        <v>45790.663194444445</v>
      </c>
      <c r="G5167" s="4">
        <v>45790.651192129626</v>
      </c>
      <c r="H5167" t="s">
        <v>3155</v>
      </c>
      <c r="I5167" t="s">
        <v>3184</v>
      </c>
      <c r="J5167">
        <v>0</v>
      </c>
      <c r="K5167" t="s">
        <v>3157</v>
      </c>
      <c r="L5167" t="s">
        <v>3564</v>
      </c>
      <c r="M5167" t="s">
        <v>549</v>
      </c>
      <c r="N5167" t="s">
        <v>550</v>
      </c>
      <c r="O5167" t="s">
        <v>551</v>
      </c>
      <c r="P5167" t="s">
        <v>141</v>
      </c>
      <c r="Q5167" t="s">
        <v>236</v>
      </c>
    </row>
    <row r="5168" spans="1:17">
      <c r="A5168" t="s">
        <v>7362</v>
      </c>
      <c r="B5168" t="s">
        <v>7363</v>
      </c>
      <c r="C5168" t="s">
        <v>12361</v>
      </c>
      <c r="D5168" s="4">
        <v>45789.838379629633</v>
      </c>
      <c r="E5168" s="4">
        <v>45797.291666666664</v>
      </c>
      <c r="F5168" s="4">
        <v>45797.329861111109</v>
      </c>
      <c r="G5168" s="4">
        <v>45797.295219907406</v>
      </c>
      <c r="H5168" t="s">
        <v>3155</v>
      </c>
      <c r="I5168" t="s">
        <v>3156</v>
      </c>
      <c r="J5168">
        <v>0</v>
      </c>
      <c r="K5168" t="s">
        <v>3194</v>
      </c>
      <c r="L5168" t="s">
        <v>3564</v>
      </c>
      <c r="M5168" t="s">
        <v>549</v>
      </c>
      <c r="N5168" t="s">
        <v>550</v>
      </c>
      <c r="O5168" t="s">
        <v>551</v>
      </c>
      <c r="P5168" t="s">
        <v>145</v>
      </c>
      <c r="Q5168" t="s">
        <v>221</v>
      </c>
    </row>
    <row r="5169" spans="1:17">
      <c r="A5169" t="s">
        <v>12362</v>
      </c>
      <c r="B5169" t="s">
        <v>12363</v>
      </c>
      <c r="C5169" t="s">
        <v>12364</v>
      </c>
      <c r="D5169" s="4">
        <v>45789.837638888886</v>
      </c>
      <c r="E5169" s="4">
        <v>45794.833333333336</v>
      </c>
      <c r="F5169" s="4">
        <v>45794.850694444445</v>
      </c>
      <c r="G5169" s="4">
        <v>45794.827916666669</v>
      </c>
      <c r="H5169" t="s">
        <v>3155</v>
      </c>
      <c r="I5169" t="s">
        <v>3171</v>
      </c>
      <c r="J5169">
        <v>1001</v>
      </c>
      <c r="K5169" t="s">
        <v>3157</v>
      </c>
      <c r="L5169" t="s">
        <v>3564</v>
      </c>
      <c r="M5169" t="s">
        <v>549</v>
      </c>
      <c r="N5169" t="s">
        <v>559</v>
      </c>
      <c r="O5169" t="s">
        <v>163</v>
      </c>
      <c r="P5169" t="s">
        <v>472</v>
      </c>
      <c r="Q5169" t="s">
        <v>346</v>
      </c>
    </row>
    <row r="5170" spans="1:17">
      <c r="A5170" t="s">
        <v>12365</v>
      </c>
      <c r="B5170" t="s">
        <v>12366</v>
      </c>
      <c r="C5170" t="s">
        <v>12367</v>
      </c>
      <c r="D5170" s="4">
        <v>45789.827187499999</v>
      </c>
      <c r="E5170" s="4">
        <v>45795.458333333336</v>
      </c>
      <c r="F5170" s="4">
        <v>45795.475694444445</v>
      </c>
      <c r="G5170" s="4"/>
      <c r="H5170" t="s">
        <v>3155</v>
      </c>
      <c r="I5170" t="s">
        <v>3171</v>
      </c>
      <c r="J5170">
        <v>1001</v>
      </c>
      <c r="K5170" t="s">
        <v>3157</v>
      </c>
      <c r="L5170" t="s">
        <v>3245</v>
      </c>
      <c r="M5170" t="s">
        <v>549</v>
      </c>
      <c r="N5170" t="s">
        <v>550</v>
      </c>
      <c r="O5170" t="s">
        <v>136</v>
      </c>
      <c r="P5170" t="s">
        <v>143</v>
      </c>
      <c r="Q5170" t="s">
        <v>310</v>
      </c>
    </row>
    <row r="5171" spans="1:17">
      <c r="A5171" t="s">
        <v>12368</v>
      </c>
      <c r="B5171" t="s">
        <v>12369</v>
      </c>
      <c r="C5171" t="s">
        <v>12370</v>
      </c>
      <c r="D5171" s="4">
        <v>45789.824143518519</v>
      </c>
      <c r="E5171" s="4">
        <v>45791.708333333336</v>
      </c>
      <c r="F5171" s="4">
        <v>45791.746527777781</v>
      </c>
      <c r="G5171" s="4"/>
      <c r="H5171" t="s">
        <v>3155</v>
      </c>
      <c r="I5171" t="s">
        <v>3156</v>
      </c>
      <c r="J5171">
        <v>0</v>
      </c>
      <c r="K5171" t="s">
        <v>3227</v>
      </c>
      <c r="L5171" t="s">
        <v>3245</v>
      </c>
      <c r="M5171" t="s">
        <v>549</v>
      </c>
      <c r="N5171" t="s">
        <v>550</v>
      </c>
      <c r="O5171" t="s">
        <v>136</v>
      </c>
      <c r="P5171" t="s">
        <v>139</v>
      </c>
      <c r="Q5171" t="s">
        <v>282</v>
      </c>
    </row>
    <row r="5172" spans="1:17">
      <c r="A5172" t="s">
        <v>12371</v>
      </c>
      <c r="B5172" t="s">
        <v>12372</v>
      </c>
      <c r="C5172" t="s">
        <v>12373</v>
      </c>
      <c r="D5172" s="4">
        <v>45789.817037037035</v>
      </c>
      <c r="E5172" s="4">
        <v>45790.729166666664</v>
      </c>
      <c r="F5172" s="4">
        <v>45790.767361111109</v>
      </c>
      <c r="G5172" s="4">
        <v>45790.72755787037</v>
      </c>
      <c r="H5172" t="s">
        <v>3155</v>
      </c>
      <c r="I5172" t="s">
        <v>3156</v>
      </c>
      <c r="J5172">
        <v>0</v>
      </c>
      <c r="K5172" t="s">
        <v>3227</v>
      </c>
      <c r="L5172" t="s">
        <v>3564</v>
      </c>
      <c r="M5172" t="s">
        <v>549</v>
      </c>
      <c r="N5172" t="s">
        <v>550</v>
      </c>
      <c r="O5172" t="s">
        <v>551</v>
      </c>
      <c r="P5172" t="s">
        <v>141</v>
      </c>
      <c r="Q5172" t="s">
        <v>232</v>
      </c>
    </row>
    <row r="5173" spans="1:17">
      <c r="A5173" t="s">
        <v>11600</v>
      </c>
      <c r="B5173" t="s">
        <v>11601</v>
      </c>
      <c r="C5173" t="s">
        <v>12374</v>
      </c>
      <c r="D5173" s="4">
        <v>45789.814733796295</v>
      </c>
      <c r="E5173" s="4">
        <v>45790.291666666664</v>
      </c>
      <c r="F5173" s="4">
        <v>45790.329861111109</v>
      </c>
      <c r="G5173" s="4">
        <v>45790.28502314815</v>
      </c>
      <c r="H5173" t="s">
        <v>3155</v>
      </c>
      <c r="I5173" t="s">
        <v>3156</v>
      </c>
      <c r="J5173">
        <v>0</v>
      </c>
      <c r="K5173" t="s">
        <v>3194</v>
      </c>
      <c r="L5173" t="s">
        <v>3564</v>
      </c>
      <c r="M5173" t="s">
        <v>549</v>
      </c>
      <c r="N5173" t="s">
        <v>550</v>
      </c>
      <c r="O5173" t="s">
        <v>616</v>
      </c>
      <c r="P5173" t="s">
        <v>314</v>
      </c>
      <c r="Q5173" t="s">
        <v>322</v>
      </c>
    </row>
    <row r="5174" spans="1:17">
      <c r="A5174" t="s">
        <v>12375</v>
      </c>
      <c r="B5174" t="s">
        <v>12376</v>
      </c>
      <c r="C5174" t="s">
        <v>12377</v>
      </c>
      <c r="D5174" s="4">
        <v>45789.806701388887</v>
      </c>
      <c r="E5174" s="4">
        <v>45794.458333333336</v>
      </c>
      <c r="F5174" s="4">
        <v>45794.475694444445</v>
      </c>
      <c r="G5174" s="4">
        <v>45794.46197916667</v>
      </c>
      <c r="H5174" t="s">
        <v>3155</v>
      </c>
      <c r="I5174" t="s">
        <v>3171</v>
      </c>
      <c r="J5174">
        <v>1001</v>
      </c>
      <c r="K5174" t="s">
        <v>3157</v>
      </c>
      <c r="L5174" t="s">
        <v>3564</v>
      </c>
      <c r="M5174" t="s">
        <v>549</v>
      </c>
      <c r="N5174" t="s">
        <v>559</v>
      </c>
      <c r="O5174" t="s">
        <v>504</v>
      </c>
      <c r="P5174" t="s">
        <v>325</v>
      </c>
      <c r="Q5174" t="s">
        <v>338</v>
      </c>
    </row>
    <row r="5175" spans="1:17">
      <c r="A5175" t="s">
        <v>12378</v>
      </c>
      <c r="B5175" t="s">
        <v>12379</v>
      </c>
      <c r="C5175" t="s">
        <v>12380</v>
      </c>
      <c r="D5175" s="4">
        <v>45789.805104166669</v>
      </c>
      <c r="E5175" s="4">
        <v>45790.770833333336</v>
      </c>
      <c r="F5175" s="4">
        <v>45790.809027777781</v>
      </c>
      <c r="G5175" s="4">
        <v>45790.775358796294</v>
      </c>
      <c r="H5175" t="s">
        <v>3155</v>
      </c>
      <c r="I5175" t="s">
        <v>3673</v>
      </c>
      <c r="J5175">
        <v>0</v>
      </c>
      <c r="K5175" t="s">
        <v>3194</v>
      </c>
      <c r="L5175" t="s">
        <v>3564</v>
      </c>
      <c r="M5175" t="s">
        <v>549</v>
      </c>
      <c r="N5175" t="s">
        <v>559</v>
      </c>
      <c r="O5175" t="s">
        <v>504</v>
      </c>
      <c r="P5175" t="s">
        <v>325</v>
      </c>
      <c r="Q5175" t="s">
        <v>343</v>
      </c>
    </row>
    <row r="5176" spans="1:17">
      <c r="A5176" t="s">
        <v>11611</v>
      </c>
      <c r="B5176" t="s">
        <v>11612</v>
      </c>
      <c r="C5176" t="s">
        <v>12381</v>
      </c>
      <c r="D5176" s="4">
        <v>45789.804178240738</v>
      </c>
      <c r="E5176" s="4">
        <v>45790.645833333336</v>
      </c>
      <c r="F5176" s="4">
        <v>45790.663194444445</v>
      </c>
      <c r="G5176" s="4">
        <v>45790.641435185185</v>
      </c>
      <c r="H5176" t="s">
        <v>3155</v>
      </c>
      <c r="I5176" t="s">
        <v>3175</v>
      </c>
      <c r="J5176">
        <v>0</v>
      </c>
      <c r="K5176" t="s">
        <v>3194</v>
      </c>
      <c r="L5176" t="s">
        <v>3564</v>
      </c>
      <c r="M5176" t="s">
        <v>549</v>
      </c>
      <c r="N5176" t="s">
        <v>550</v>
      </c>
      <c r="O5176" t="s">
        <v>551</v>
      </c>
      <c r="P5176" t="s">
        <v>141</v>
      </c>
      <c r="Q5176" t="s">
        <v>241</v>
      </c>
    </row>
    <row r="5177" spans="1:17">
      <c r="A5177" t="s">
        <v>12382</v>
      </c>
      <c r="B5177" t="s">
        <v>12383</v>
      </c>
      <c r="C5177" t="s">
        <v>12384</v>
      </c>
      <c r="D5177" s="4">
        <v>45789.804074074076</v>
      </c>
      <c r="E5177" s="4">
        <v>45791.375</v>
      </c>
      <c r="F5177" s="4">
        <v>45791.392361111109</v>
      </c>
      <c r="G5177" s="4"/>
      <c r="H5177" t="s">
        <v>3155</v>
      </c>
      <c r="I5177" t="s">
        <v>3171</v>
      </c>
      <c r="J5177">
        <v>1001</v>
      </c>
      <c r="K5177" t="s">
        <v>3157</v>
      </c>
      <c r="L5177" t="s">
        <v>3245</v>
      </c>
      <c r="M5177" t="s">
        <v>549</v>
      </c>
      <c r="N5177" t="s">
        <v>550</v>
      </c>
      <c r="O5177" t="s">
        <v>136</v>
      </c>
      <c r="P5177" t="s">
        <v>143</v>
      </c>
      <c r="Q5177" t="s">
        <v>302</v>
      </c>
    </row>
    <row r="5178" spans="1:17">
      <c r="A5178" t="s">
        <v>11611</v>
      </c>
      <c r="B5178" t="s">
        <v>11612</v>
      </c>
      <c r="C5178" t="s">
        <v>12385</v>
      </c>
      <c r="D5178" s="4">
        <v>45789.802627314813</v>
      </c>
      <c r="E5178" s="4">
        <v>45790.645833333336</v>
      </c>
      <c r="F5178" s="4">
        <v>45790.663194444445</v>
      </c>
      <c r="G5178" s="4"/>
      <c r="H5178" t="s">
        <v>3155</v>
      </c>
      <c r="I5178" t="s">
        <v>3175</v>
      </c>
      <c r="J5178">
        <v>0</v>
      </c>
      <c r="K5178" t="s">
        <v>3194</v>
      </c>
      <c r="L5178" t="s">
        <v>3245</v>
      </c>
      <c r="M5178" t="s">
        <v>549</v>
      </c>
      <c r="N5178" t="s">
        <v>550</v>
      </c>
      <c r="O5178" t="s">
        <v>551</v>
      </c>
      <c r="P5178" t="s">
        <v>141</v>
      </c>
      <c r="Q5178" t="s">
        <v>241</v>
      </c>
    </row>
    <row r="5179" spans="1:17">
      <c r="A5179" t="s">
        <v>10067</v>
      </c>
      <c r="B5179" t="s">
        <v>10068</v>
      </c>
      <c r="C5179" t="s">
        <v>12386</v>
      </c>
      <c r="D5179" s="4">
        <v>45789.801365740743</v>
      </c>
      <c r="E5179" s="4">
        <v>45793.770833333336</v>
      </c>
      <c r="F5179" s="4">
        <v>45793.809027777781</v>
      </c>
      <c r="G5179" s="4">
        <v>45793.765532407408</v>
      </c>
      <c r="H5179" t="s">
        <v>3155</v>
      </c>
      <c r="I5179" t="s">
        <v>3240</v>
      </c>
      <c r="J5179">
        <v>1001</v>
      </c>
      <c r="K5179" t="s">
        <v>3194</v>
      </c>
      <c r="L5179" t="s">
        <v>3564</v>
      </c>
      <c r="M5179" t="s">
        <v>549</v>
      </c>
      <c r="N5179" t="s">
        <v>550</v>
      </c>
      <c r="O5179" t="s">
        <v>136</v>
      </c>
      <c r="P5179" t="s">
        <v>264</v>
      </c>
      <c r="Q5179" t="s">
        <v>309</v>
      </c>
    </row>
    <row r="5180" spans="1:17">
      <c r="A5180" t="s">
        <v>12387</v>
      </c>
      <c r="B5180" t="s">
        <v>12388</v>
      </c>
      <c r="C5180" t="s">
        <v>12389</v>
      </c>
      <c r="D5180" s="4">
        <v>45789.793715277781</v>
      </c>
      <c r="E5180" s="4">
        <v>45790.770833333336</v>
      </c>
      <c r="F5180" s="4">
        <v>45790.788194444445</v>
      </c>
      <c r="G5180" s="4">
        <v>45790.77065972222</v>
      </c>
      <c r="H5180" t="s">
        <v>3155</v>
      </c>
      <c r="I5180" t="s">
        <v>3175</v>
      </c>
      <c r="J5180">
        <v>0</v>
      </c>
      <c r="K5180" t="s">
        <v>3157</v>
      </c>
      <c r="L5180" t="s">
        <v>3564</v>
      </c>
      <c r="M5180" t="s">
        <v>549</v>
      </c>
      <c r="N5180" t="s">
        <v>550</v>
      </c>
      <c r="O5180" t="s">
        <v>136</v>
      </c>
      <c r="P5180" t="s">
        <v>264</v>
      </c>
      <c r="Q5180" t="s">
        <v>266</v>
      </c>
    </row>
    <row r="5181" spans="1:17">
      <c r="A5181" t="s">
        <v>4051</v>
      </c>
      <c r="B5181" t="s">
        <v>4052</v>
      </c>
      <c r="C5181" t="s">
        <v>12390</v>
      </c>
      <c r="D5181" s="4">
        <v>45789.792916666665</v>
      </c>
      <c r="E5181" s="4">
        <v>45794.291666666664</v>
      </c>
      <c r="F5181" s="4">
        <v>45794.329861111109</v>
      </c>
      <c r="G5181" s="4">
        <v>45794.293078703704</v>
      </c>
      <c r="H5181" t="s">
        <v>3155</v>
      </c>
      <c r="I5181" t="s">
        <v>3156</v>
      </c>
      <c r="J5181">
        <v>0</v>
      </c>
      <c r="K5181" t="s">
        <v>3157</v>
      </c>
      <c r="L5181" t="s">
        <v>3564</v>
      </c>
      <c r="M5181" t="s">
        <v>549</v>
      </c>
      <c r="N5181" t="s">
        <v>550</v>
      </c>
      <c r="O5181" t="s">
        <v>136</v>
      </c>
      <c r="P5181" t="s">
        <v>292</v>
      </c>
      <c r="Q5181" t="s">
        <v>293</v>
      </c>
    </row>
    <row r="5182" spans="1:17">
      <c r="A5182" t="s">
        <v>12391</v>
      </c>
      <c r="B5182" t="s">
        <v>12392</v>
      </c>
      <c r="C5182" t="s">
        <v>12393</v>
      </c>
      <c r="D5182" s="4">
        <v>45789.79146990741</v>
      </c>
      <c r="E5182" s="4">
        <v>45791.833333333336</v>
      </c>
      <c r="F5182" s="4">
        <v>45791.871527777781</v>
      </c>
      <c r="G5182" s="4">
        <v>45791.837326388886</v>
      </c>
      <c r="H5182" t="s">
        <v>3155</v>
      </c>
      <c r="I5182" t="s">
        <v>3673</v>
      </c>
      <c r="J5182">
        <v>0</v>
      </c>
      <c r="K5182" t="s">
        <v>3157</v>
      </c>
      <c r="L5182" t="s">
        <v>3564</v>
      </c>
      <c r="M5182" t="s">
        <v>549</v>
      </c>
      <c r="N5182" t="s">
        <v>559</v>
      </c>
      <c r="O5182" t="s">
        <v>504</v>
      </c>
      <c r="P5182" t="s">
        <v>325</v>
      </c>
      <c r="Q5182" t="s">
        <v>338</v>
      </c>
    </row>
    <row r="5183" spans="1:17">
      <c r="A5183" t="s">
        <v>11448</v>
      </c>
      <c r="B5183" t="s">
        <v>11449</v>
      </c>
      <c r="C5183" t="s">
        <v>12394</v>
      </c>
      <c r="D5183" s="4">
        <v>45789.788113425922</v>
      </c>
      <c r="E5183" s="4">
        <v>45793.770833333336</v>
      </c>
      <c r="F5183" s="4">
        <v>45793.788194444445</v>
      </c>
      <c r="G5183" s="4"/>
      <c r="H5183" t="s">
        <v>3155</v>
      </c>
      <c r="I5183" t="s">
        <v>3171</v>
      </c>
      <c r="J5183">
        <v>1001</v>
      </c>
      <c r="K5183" t="s">
        <v>3157</v>
      </c>
      <c r="L5183" t="s">
        <v>3245</v>
      </c>
      <c r="M5183" t="s">
        <v>549</v>
      </c>
      <c r="N5183" t="s">
        <v>550</v>
      </c>
      <c r="O5183" t="s">
        <v>136</v>
      </c>
      <c r="P5183" t="s">
        <v>292</v>
      </c>
      <c r="Q5183" t="s">
        <v>293</v>
      </c>
    </row>
    <row r="5184" spans="1:17">
      <c r="A5184" t="s">
        <v>12395</v>
      </c>
      <c r="B5184" t="s">
        <v>12396</v>
      </c>
      <c r="C5184" t="s">
        <v>12397</v>
      </c>
      <c r="D5184" s="4">
        <v>45789.785925925928</v>
      </c>
      <c r="E5184" s="4">
        <v>45794.625</v>
      </c>
      <c r="F5184" s="4">
        <v>45794.663194444445</v>
      </c>
      <c r="G5184" s="4"/>
      <c r="H5184" t="s">
        <v>3155</v>
      </c>
      <c r="I5184" t="s">
        <v>3240</v>
      </c>
      <c r="J5184">
        <v>0</v>
      </c>
      <c r="K5184" t="s">
        <v>3163</v>
      </c>
      <c r="L5184" t="s">
        <v>3245</v>
      </c>
      <c r="M5184" t="s">
        <v>549</v>
      </c>
      <c r="N5184" t="s">
        <v>550</v>
      </c>
      <c r="O5184" t="s">
        <v>551</v>
      </c>
      <c r="P5184" t="s">
        <v>141</v>
      </c>
      <c r="Q5184" t="s">
        <v>241</v>
      </c>
    </row>
    <row r="5185" spans="1:17">
      <c r="A5185" t="s">
        <v>10170</v>
      </c>
      <c r="B5185" t="s">
        <v>10171</v>
      </c>
      <c r="C5185" t="s">
        <v>12398</v>
      </c>
      <c r="D5185" s="4">
        <v>45789.78398148148</v>
      </c>
      <c r="E5185" s="4">
        <v>45791</v>
      </c>
      <c r="F5185" s="4">
        <v>45791.038194444445</v>
      </c>
      <c r="G5185" s="4">
        <v>45790.998356481483</v>
      </c>
      <c r="H5185" t="s">
        <v>3155</v>
      </c>
      <c r="I5185" t="s">
        <v>3240</v>
      </c>
      <c r="J5185">
        <v>1001</v>
      </c>
      <c r="K5185" t="s">
        <v>3194</v>
      </c>
      <c r="L5185" t="s">
        <v>3564</v>
      </c>
      <c r="M5185" t="s">
        <v>549</v>
      </c>
      <c r="N5185" t="s">
        <v>550</v>
      </c>
      <c r="O5185" t="s">
        <v>136</v>
      </c>
      <c r="P5185" t="s">
        <v>264</v>
      </c>
      <c r="Q5185" t="s">
        <v>265</v>
      </c>
    </row>
    <row r="5186" spans="1:17">
      <c r="A5186" t="s">
        <v>12399</v>
      </c>
      <c r="B5186" t="s">
        <v>12400</v>
      </c>
      <c r="C5186" t="s">
        <v>12401</v>
      </c>
      <c r="D5186" s="4">
        <v>45789.778043981481</v>
      </c>
      <c r="E5186" s="4">
        <v>45793.708333333336</v>
      </c>
      <c r="F5186" s="4">
        <v>45793.746527777781</v>
      </c>
      <c r="G5186" s="4"/>
      <c r="H5186" t="s">
        <v>3155</v>
      </c>
      <c r="I5186" t="s">
        <v>3156</v>
      </c>
      <c r="J5186">
        <v>0</v>
      </c>
      <c r="K5186" t="s">
        <v>3157</v>
      </c>
      <c r="L5186" t="s">
        <v>3245</v>
      </c>
      <c r="M5186" t="s">
        <v>549</v>
      </c>
      <c r="N5186" t="s">
        <v>559</v>
      </c>
      <c r="O5186" t="s">
        <v>163</v>
      </c>
      <c r="P5186" t="s">
        <v>473</v>
      </c>
      <c r="Q5186" t="s">
        <v>358</v>
      </c>
    </row>
    <row r="5187" spans="1:17">
      <c r="A5187" t="s">
        <v>12368</v>
      </c>
      <c r="B5187" t="s">
        <v>12369</v>
      </c>
      <c r="C5187" t="s">
        <v>12402</v>
      </c>
      <c r="D5187" s="4">
        <v>45789.774293981478</v>
      </c>
      <c r="E5187" s="4">
        <v>45791.708333333336</v>
      </c>
      <c r="F5187" s="4">
        <v>45791.746527777781</v>
      </c>
      <c r="G5187" s="4"/>
      <c r="H5187" t="s">
        <v>3155</v>
      </c>
      <c r="I5187" t="s">
        <v>3156</v>
      </c>
      <c r="J5187">
        <v>0</v>
      </c>
      <c r="K5187" t="s">
        <v>3227</v>
      </c>
      <c r="L5187" t="s">
        <v>3245</v>
      </c>
      <c r="M5187" t="s">
        <v>549</v>
      </c>
      <c r="N5187" t="s">
        <v>550</v>
      </c>
      <c r="O5187" t="s">
        <v>136</v>
      </c>
      <c r="P5187" t="s">
        <v>139</v>
      </c>
      <c r="Q5187" t="s">
        <v>282</v>
      </c>
    </row>
    <row r="5188" spans="1:17">
      <c r="A5188" t="s">
        <v>10001</v>
      </c>
      <c r="B5188" t="s">
        <v>10002</v>
      </c>
      <c r="C5188" t="s">
        <v>12403</v>
      </c>
      <c r="D5188" s="4">
        <v>45789.774282407408</v>
      </c>
      <c r="E5188" s="4">
        <v>45794.395833333336</v>
      </c>
      <c r="F5188" s="4">
        <v>45794.413194444445</v>
      </c>
      <c r="G5188" s="4">
        <v>45794.396423611113</v>
      </c>
      <c r="H5188" t="s">
        <v>3155</v>
      </c>
      <c r="I5188" t="s">
        <v>3171</v>
      </c>
      <c r="J5188">
        <v>0</v>
      </c>
      <c r="K5188" t="s">
        <v>3157</v>
      </c>
      <c r="L5188" t="s">
        <v>3564</v>
      </c>
      <c r="M5188" t="s">
        <v>549</v>
      </c>
      <c r="N5188" t="s">
        <v>550</v>
      </c>
      <c r="O5188" t="s">
        <v>136</v>
      </c>
      <c r="P5188" t="s">
        <v>143</v>
      </c>
      <c r="Q5188" t="s">
        <v>300</v>
      </c>
    </row>
    <row r="5189" spans="1:17">
      <c r="A5189" t="s">
        <v>11442</v>
      </c>
      <c r="B5189" t="s">
        <v>11443</v>
      </c>
      <c r="C5189" t="s">
        <v>12404</v>
      </c>
      <c r="D5189" s="4">
        <v>45789.772488425922</v>
      </c>
      <c r="E5189" s="4">
        <v>45793.75</v>
      </c>
      <c r="F5189" s="4">
        <v>45793.788194444445</v>
      </c>
      <c r="G5189" s="4"/>
      <c r="H5189" t="s">
        <v>3155</v>
      </c>
      <c r="I5189" t="s">
        <v>3156</v>
      </c>
      <c r="J5189">
        <v>0</v>
      </c>
      <c r="K5189" t="s">
        <v>3157</v>
      </c>
      <c r="L5189" t="s">
        <v>3245</v>
      </c>
      <c r="M5189" t="s">
        <v>549</v>
      </c>
      <c r="N5189" t="s">
        <v>550</v>
      </c>
      <c r="O5189" t="s">
        <v>136</v>
      </c>
      <c r="P5189" t="s">
        <v>292</v>
      </c>
      <c r="Q5189" t="s">
        <v>295</v>
      </c>
    </row>
    <row r="5190" spans="1:17">
      <c r="A5190" t="s">
        <v>12405</v>
      </c>
      <c r="B5190" t="s">
        <v>12406</v>
      </c>
      <c r="C5190" t="s">
        <v>12407</v>
      </c>
      <c r="D5190" s="4">
        <v>45789.770312499997</v>
      </c>
      <c r="E5190" s="4">
        <v>45790.625</v>
      </c>
      <c r="F5190" s="4">
        <v>45790.663194444445</v>
      </c>
      <c r="G5190" s="4">
        <v>45790.625821759262</v>
      </c>
      <c r="H5190" t="s">
        <v>3155</v>
      </c>
      <c r="I5190" t="s">
        <v>3156</v>
      </c>
      <c r="J5190">
        <v>0</v>
      </c>
      <c r="K5190" t="s">
        <v>3194</v>
      </c>
      <c r="L5190" t="s">
        <v>3564</v>
      </c>
      <c r="M5190" t="s">
        <v>549</v>
      </c>
      <c r="N5190" t="s">
        <v>550</v>
      </c>
      <c r="O5190" t="s">
        <v>136</v>
      </c>
      <c r="P5190" t="s">
        <v>147</v>
      </c>
      <c r="Q5190" t="s">
        <v>21124</v>
      </c>
    </row>
    <row r="5191" spans="1:17">
      <c r="A5191" t="s">
        <v>10073</v>
      </c>
      <c r="B5191" t="s">
        <v>10074</v>
      </c>
      <c r="C5191" t="s">
        <v>12408</v>
      </c>
      <c r="D5191" s="4">
        <v>45789.763703703706</v>
      </c>
      <c r="E5191" s="4">
        <v>45793.625</v>
      </c>
      <c r="F5191" s="4">
        <v>45793.642361111109</v>
      </c>
      <c r="G5191" s="4">
        <v>45793.625428240739</v>
      </c>
      <c r="H5191" t="s">
        <v>3155</v>
      </c>
      <c r="I5191" t="s">
        <v>3222</v>
      </c>
      <c r="J5191">
        <v>1</v>
      </c>
      <c r="K5191" t="s">
        <v>3223</v>
      </c>
      <c r="L5191" t="s">
        <v>3564</v>
      </c>
      <c r="M5191" t="s">
        <v>549</v>
      </c>
      <c r="N5191" t="s">
        <v>550</v>
      </c>
      <c r="O5191" t="s">
        <v>136</v>
      </c>
      <c r="P5191" t="s">
        <v>292</v>
      </c>
      <c r="Q5191" t="s">
        <v>293</v>
      </c>
    </row>
    <row r="5192" spans="1:17">
      <c r="A5192" t="s">
        <v>12409</v>
      </c>
      <c r="B5192" t="s">
        <v>12410</v>
      </c>
      <c r="C5192" t="s">
        <v>12411</v>
      </c>
      <c r="D5192" s="4">
        <v>45789.762754629628</v>
      </c>
      <c r="E5192" s="4">
        <v>45790.708333333336</v>
      </c>
      <c r="F5192" s="4">
        <v>45790.725694444445</v>
      </c>
      <c r="G5192" s="4">
        <v>45790.709016203706</v>
      </c>
      <c r="H5192" t="s">
        <v>3155</v>
      </c>
      <c r="I5192" t="s">
        <v>3171</v>
      </c>
      <c r="J5192">
        <v>1001</v>
      </c>
      <c r="K5192" t="s">
        <v>3157</v>
      </c>
      <c r="L5192" t="s">
        <v>3564</v>
      </c>
      <c r="M5192" t="s">
        <v>549</v>
      </c>
      <c r="N5192" t="s">
        <v>550</v>
      </c>
      <c r="O5192" t="s">
        <v>136</v>
      </c>
      <c r="P5192" t="s">
        <v>147</v>
      </c>
      <c r="Q5192" t="s">
        <v>21124</v>
      </c>
    </row>
    <row r="5193" spans="1:17">
      <c r="A5193" t="s">
        <v>12412</v>
      </c>
      <c r="B5193" t="s">
        <v>12413</v>
      </c>
      <c r="C5193" t="s">
        <v>12414</v>
      </c>
      <c r="D5193" s="4">
        <v>45789.761261574073</v>
      </c>
      <c r="E5193" s="4">
        <v>45792.270833333336</v>
      </c>
      <c r="F5193" s="4">
        <v>45792.288194444445</v>
      </c>
      <c r="G5193" s="4">
        <v>45792.264305555553</v>
      </c>
      <c r="H5193" t="s">
        <v>3155</v>
      </c>
      <c r="I5193" t="s">
        <v>3184</v>
      </c>
      <c r="J5193">
        <v>0</v>
      </c>
      <c r="K5193" t="s">
        <v>3157</v>
      </c>
      <c r="L5193" t="s">
        <v>3245</v>
      </c>
      <c r="M5193" t="s">
        <v>549</v>
      </c>
      <c r="N5193" t="s">
        <v>550</v>
      </c>
      <c r="O5193" t="s">
        <v>616</v>
      </c>
      <c r="P5193" t="s">
        <v>314</v>
      </c>
      <c r="Q5193" t="s">
        <v>322</v>
      </c>
    </row>
    <row r="5194" spans="1:17">
      <c r="A5194" t="s">
        <v>5209</v>
      </c>
      <c r="B5194" t="s">
        <v>5210</v>
      </c>
      <c r="C5194" t="s">
        <v>12415</v>
      </c>
      <c r="D5194" s="4">
        <v>45789.760243055556</v>
      </c>
      <c r="E5194" s="4">
        <v>45791.75</v>
      </c>
      <c r="F5194" s="4">
        <v>45791.767361111109</v>
      </c>
      <c r="G5194" s="4"/>
      <c r="H5194" t="s">
        <v>3155</v>
      </c>
      <c r="I5194" t="s">
        <v>3222</v>
      </c>
      <c r="J5194">
        <v>1</v>
      </c>
      <c r="K5194" t="s">
        <v>3223</v>
      </c>
      <c r="L5194" t="s">
        <v>3245</v>
      </c>
      <c r="M5194" t="s">
        <v>549</v>
      </c>
      <c r="N5194" t="s">
        <v>550</v>
      </c>
      <c r="O5194" t="s">
        <v>136</v>
      </c>
      <c r="P5194" t="s">
        <v>143</v>
      </c>
      <c r="Q5194" t="s">
        <v>300</v>
      </c>
    </row>
    <row r="5195" spans="1:17">
      <c r="A5195" t="s">
        <v>12416</v>
      </c>
      <c r="B5195" t="s">
        <v>12417</v>
      </c>
      <c r="C5195" t="s">
        <v>12418</v>
      </c>
      <c r="D5195" s="4">
        <v>45789.758912037039</v>
      </c>
      <c r="E5195" s="4">
        <v>45790.895833333336</v>
      </c>
      <c r="F5195" s="4">
        <v>45790.913194444445</v>
      </c>
      <c r="G5195" s="4">
        <v>45790.894456018519</v>
      </c>
      <c r="H5195" t="s">
        <v>3155</v>
      </c>
      <c r="I5195" t="s">
        <v>3222</v>
      </c>
      <c r="J5195">
        <v>1</v>
      </c>
      <c r="K5195" t="s">
        <v>3223</v>
      </c>
      <c r="L5195" t="s">
        <v>3564</v>
      </c>
      <c r="M5195" t="s">
        <v>549</v>
      </c>
      <c r="N5195" t="s">
        <v>550</v>
      </c>
      <c r="O5195" t="s">
        <v>136</v>
      </c>
      <c r="P5195" t="s">
        <v>143</v>
      </c>
      <c r="Q5195" t="s">
        <v>298</v>
      </c>
    </row>
    <row r="5196" spans="1:17">
      <c r="A5196" t="s">
        <v>12419</v>
      </c>
      <c r="B5196" t="s">
        <v>12420</v>
      </c>
      <c r="C5196" t="s">
        <v>12421</v>
      </c>
      <c r="D5196" s="4">
        <v>45789.754780092589</v>
      </c>
      <c r="E5196" s="4">
        <v>45794.75</v>
      </c>
      <c r="F5196" s="4">
        <v>45794.767361111109</v>
      </c>
      <c r="G5196" s="4">
        <v>45794.743217592593</v>
      </c>
      <c r="H5196" t="s">
        <v>3155</v>
      </c>
      <c r="I5196" t="s">
        <v>3175</v>
      </c>
      <c r="J5196">
        <v>0</v>
      </c>
      <c r="K5196" t="s">
        <v>3157</v>
      </c>
      <c r="L5196" t="s">
        <v>3564</v>
      </c>
      <c r="M5196" t="s">
        <v>549</v>
      </c>
      <c r="N5196" t="s">
        <v>559</v>
      </c>
      <c r="O5196" t="s">
        <v>504</v>
      </c>
      <c r="P5196" t="s">
        <v>325</v>
      </c>
      <c r="Q5196" t="s">
        <v>342</v>
      </c>
    </row>
    <row r="5197" spans="1:17">
      <c r="A5197" t="s">
        <v>11437</v>
      </c>
      <c r="B5197" t="s">
        <v>11438</v>
      </c>
      <c r="C5197" t="s">
        <v>12422</v>
      </c>
      <c r="D5197" s="4">
        <v>45789.752418981479</v>
      </c>
      <c r="E5197" s="4">
        <v>45791.625</v>
      </c>
      <c r="F5197" s="4">
        <v>45791.663194444445</v>
      </c>
      <c r="G5197" s="4">
        <v>45791.623391203706</v>
      </c>
      <c r="H5197" t="s">
        <v>3155</v>
      </c>
      <c r="I5197" t="s">
        <v>3156</v>
      </c>
      <c r="J5197">
        <v>0</v>
      </c>
      <c r="K5197" t="s">
        <v>3194</v>
      </c>
      <c r="L5197" t="s">
        <v>3564</v>
      </c>
      <c r="M5197" t="s">
        <v>549</v>
      </c>
      <c r="N5197" t="s">
        <v>559</v>
      </c>
      <c r="O5197" t="s">
        <v>504</v>
      </c>
      <c r="P5197" t="s">
        <v>325</v>
      </c>
      <c r="Q5197" t="s">
        <v>337</v>
      </c>
    </row>
    <row r="5198" spans="1:17">
      <c r="A5198" t="s">
        <v>11437</v>
      </c>
      <c r="B5198" t="s">
        <v>11446</v>
      </c>
      <c r="C5198" t="s">
        <v>12423</v>
      </c>
      <c r="D5198" s="4">
        <v>45789.750648148147</v>
      </c>
      <c r="E5198" s="4">
        <v>45791.583333333336</v>
      </c>
      <c r="F5198" s="4">
        <v>45791.621527777781</v>
      </c>
      <c r="G5198" s="4">
        <v>45791.578356481485</v>
      </c>
      <c r="H5198" t="s">
        <v>3155</v>
      </c>
      <c r="I5198" t="s">
        <v>3156</v>
      </c>
      <c r="J5198">
        <v>0</v>
      </c>
      <c r="K5198" t="s">
        <v>3157</v>
      </c>
      <c r="L5198" t="s">
        <v>3564</v>
      </c>
      <c r="M5198" t="s">
        <v>549</v>
      </c>
      <c r="N5198" t="s">
        <v>559</v>
      </c>
      <c r="O5198" t="s">
        <v>504</v>
      </c>
      <c r="P5198" t="s">
        <v>325</v>
      </c>
      <c r="Q5198" t="s">
        <v>337</v>
      </c>
    </row>
    <row r="5199" spans="1:17">
      <c r="A5199" t="s">
        <v>12424</v>
      </c>
      <c r="B5199" t="s">
        <v>12425</v>
      </c>
      <c r="C5199" t="s">
        <v>12426</v>
      </c>
      <c r="D5199" s="4">
        <v>45789.749814814815</v>
      </c>
      <c r="E5199" s="4">
        <v>45794.708333333336</v>
      </c>
      <c r="F5199" s="4">
        <v>45794.746527777781</v>
      </c>
      <c r="G5199" s="4"/>
      <c r="H5199" t="s">
        <v>3155</v>
      </c>
      <c r="I5199" t="s">
        <v>3156</v>
      </c>
      <c r="J5199">
        <v>0</v>
      </c>
      <c r="K5199" t="s">
        <v>3194</v>
      </c>
      <c r="L5199" t="s">
        <v>3245</v>
      </c>
      <c r="M5199" t="s">
        <v>549</v>
      </c>
      <c r="N5199" t="s">
        <v>550</v>
      </c>
      <c r="O5199" t="s">
        <v>136</v>
      </c>
      <c r="P5199" t="s">
        <v>264</v>
      </c>
      <c r="Q5199" t="s">
        <v>268</v>
      </c>
    </row>
    <row r="5200" spans="1:17">
      <c r="A5200" t="s">
        <v>5350</v>
      </c>
      <c r="B5200" t="s">
        <v>5351</v>
      </c>
      <c r="C5200" t="s">
        <v>12427</v>
      </c>
      <c r="D5200" s="4">
        <v>45789.74554398148</v>
      </c>
      <c r="E5200" s="4">
        <v>45793.645833333336</v>
      </c>
      <c r="F5200" s="4">
        <v>45793.684027777781</v>
      </c>
      <c r="G5200" s="4">
        <v>45793.645057870373</v>
      </c>
      <c r="H5200" t="s">
        <v>3155</v>
      </c>
      <c r="I5200" t="s">
        <v>3240</v>
      </c>
      <c r="J5200">
        <v>1001</v>
      </c>
      <c r="K5200" t="s">
        <v>3157</v>
      </c>
      <c r="L5200" t="s">
        <v>3564</v>
      </c>
      <c r="M5200" t="s">
        <v>549</v>
      </c>
      <c r="N5200" t="s">
        <v>559</v>
      </c>
      <c r="O5200" t="s">
        <v>163</v>
      </c>
      <c r="P5200" t="s">
        <v>473</v>
      </c>
      <c r="Q5200" t="s">
        <v>359</v>
      </c>
    </row>
    <row r="5201" spans="1:17">
      <c r="A5201" t="s">
        <v>9977</v>
      </c>
      <c r="B5201" t="s">
        <v>9978</v>
      </c>
      <c r="C5201" t="s">
        <v>12428</v>
      </c>
      <c r="D5201" s="4">
        <v>45789.741990740738</v>
      </c>
      <c r="E5201" s="4">
        <v>45792.708333333336</v>
      </c>
      <c r="F5201" s="4">
        <v>45792.746527777781</v>
      </c>
      <c r="G5201" s="4">
        <v>45792.706956018519</v>
      </c>
      <c r="H5201" t="s">
        <v>3155</v>
      </c>
      <c r="I5201" t="s">
        <v>3156</v>
      </c>
      <c r="J5201">
        <v>0</v>
      </c>
      <c r="K5201" t="s">
        <v>3157</v>
      </c>
      <c r="L5201" t="s">
        <v>3564</v>
      </c>
      <c r="M5201" t="s">
        <v>549</v>
      </c>
      <c r="N5201" t="s">
        <v>550</v>
      </c>
      <c r="O5201" t="s">
        <v>136</v>
      </c>
      <c r="P5201" t="s">
        <v>264</v>
      </c>
      <c r="Q5201" t="s">
        <v>268</v>
      </c>
    </row>
    <row r="5202" spans="1:17">
      <c r="A5202" t="s">
        <v>12429</v>
      </c>
      <c r="B5202" t="s">
        <v>12430</v>
      </c>
      <c r="C5202" t="s">
        <v>12431</v>
      </c>
      <c r="D5202" s="4">
        <v>45789.741805555554</v>
      </c>
      <c r="E5202" s="4">
        <v>45790.75</v>
      </c>
      <c r="F5202" s="4">
        <v>45790.767361111109</v>
      </c>
      <c r="G5202" s="4">
        <v>45790.754537037035</v>
      </c>
      <c r="H5202" t="s">
        <v>3155</v>
      </c>
      <c r="I5202" t="s">
        <v>3175</v>
      </c>
      <c r="J5202">
        <v>0</v>
      </c>
      <c r="K5202" t="s">
        <v>3157</v>
      </c>
      <c r="L5202" t="s">
        <v>3564</v>
      </c>
      <c r="M5202" t="s">
        <v>549</v>
      </c>
      <c r="N5202" t="s">
        <v>550</v>
      </c>
      <c r="O5202" t="s">
        <v>136</v>
      </c>
      <c r="P5202" t="s">
        <v>264</v>
      </c>
      <c r="Q5202" t="s">
        <v>266</v>
      </c>
    </row>
    <row r="5203" spans="1:17">
      <c r="A5203" t="s">
        <v>12432</v>
      </c>
      <c r="B5203" t="s">
        <v>12433</v>
      </c>
      <c r="C5203" t="s">
        <v>12434</v>
      </c>
      <c r="D5203" s="4">
        <v>45789.739768518521</v>
      </c>
      <c r="E5203" s="4">
        <v>45791.770833333336</v>
      </c>
      <c r="F5203" s="4">
        <v>45791.809027777781</v>
      </c>
      <c r="G5203" s="4">
        <v>45791.77138888889</v>
      </c>
      <c r="H5203" t="s">
        <v>3155</v>
      </c>
      <c r="I5203" t="s">
        <v>3673</v>
      </c>
      <c r="J5203">
        <v>0</v>
      </c>
      <c r="K5203" t="s">
        <v>3194</v>
      </c>
      <c r="L5203" t="s">
        <v>3564</v>
      </c>
      <c r="M5203" t="s">
        <v>549</v>
      </c>
      <c r="N5203" t="s">
        <v>559</v>
      </c>
      <c r="O5203" t="s">
        <v>504</v>
      </c>
      <c r="P5203" t="s">
        <v>325</v>
      </c>
      <c r="Q5203" t="s">
        <v>3800</v>
      </c>
    </row>
    <row r="5204" spans="1:17">
      <c r="A5204" t="s">
        <v>5350</v>
      </c>
      <c r="B5204" t="s">
        <v>5351</v>
      </c>
      <c r="C5204" t="s">
        <v>12435</v>
      </c>
      <c r="D5204" s="4">
        <v>45789.739594907405</v>
      </c>
      <c r="E5204" s="4">
        <v>45793.645833333336</v>
      </c>
      <c r="F5204" s="4">
        <v>45793.684027777781</v>
      </c>
      <c r="G5204" s="4"/>
      <c r="H5204" t="s">
        <v>3155</v>
      </c>
      <c r="I5204" t="s">
        <v>3240</v>
      </c>
      <c r="J5204">
        <v>1001</v>
      </c>
      <c r="K5204" t="s">
        <v>3157</v>
      </c>
      <c r="L5204" t="s">
        <v>3245</v>
      </c>
      <c r="M5204" t="s">
        <v>549</v>
      </c>
      <c r="N5204" t="s">
        <v>559</v>
      </c>
      <c r="O5204" t="s">
        <v>163</v>
      </c>
      <c r="P5204" t="s">
        <v>473</v>
      </c>
      <c r="Q5204" t="s">
        <v>359</v>
      </c>
    </row>
    <row r="5205" spans="1:17">
      <c r="A5205" t="s">
        <v>12436</v>
      </c>
      <c r="B5205" t="s">
        <v>12437</v>
      </c>
      <c r="C5205" t="s">
        <v>12438</v>
      </c>
      <c r="D5205" s="4">
        <v>45789.738043981481</v>
      </c>
      <c r="E5205" s="4">
        <v>45791.8125</v>
      </c>
      <c r="F5205" s="4">
        <v>45791.850694444445</v>
      </c>
      <c r="G5205" s="4">
        <v>45791.807638888888</v>
      </c>
      <c r="H5205" t="s">
        <v>3155</v>
      </c>
      <c r="I5205" t="s">
        <v>3673</v>
      </c>
      <c r="J5205">
        <v>0</v>
      </c>
      <c r="K5205" t="s">
        <v>3157</v>
      </c>
      <c r="L5205" t="s">
        <v>3564</v>
      </c>
      <c r="M5205" t="s">
        <v>549</v>
      </c>
      <c r="N5205" t="s">
        <v>559</v>
      </c>
      <c r="O5205" t="s">
        <v>504</v>
      </c>
      <c r="P5205" t="s">
        <v>325</v>
      </c>
      <c r="Q5205" t="s">
        <v>332</v>
      </c>
    </row>
    <row r="5206" spans="1:17">
      <c r="A5206" t="s">
        <v>5216</v>
      </c>
      <c r="B5206" t="s">
        <v>5217</v>
      </c>
      <c r="C5206" t="s">
        <v>11364</v>
      </c>
      <c r="D5206" s="4">
        <v>45789.733287037037</v>
      </c>
      <c r="E5206" s="4">
        <v>45790.833333333336</v>
      </c>
      <c r="F5206" s="4">
        <v>45790.850694444445</v>
      </c>
      <c r="G5206" s="4"/>
      <c r="H5206" t="s">
        <v>3155</v>
      </c>
      <c r="I5206" t="s">
        <v>3171</v>
      </c>
      <c r="J5206">
        <v>1001</v>
      </c>
      <c r="K5206" t="s">
        <v>3157</v>
      </c>
      <c r="L5206" t="s">
        <v>3593</v>
      </c>
      <c r="M5206" t="s">
        <v>549</v>
      </c>
      <c r="N5206" t="s">
        <v>559</v>
      </c>
      <c r="O5206" t="s">
        <v>163</v>
      </c>
      <c r="P5206" t="s">
        <v>473</v>
      </c>
      <c r="Q5206" t="s">
        <v>357</v>
      </c>
    </row>
    <row r="5207" spans="1:17">
      <c r="A5207" t="s">
        <v>12439</v>
      </c>
      <c r="B5207" t="s">
        <v>12440</v>
      </c>
      <c r="C5207" t="s">
        <v>12441</v>
      </c>
      <c r="D5207" s="4">
        <v>45789.731423611112</v>
      </c>
      <c r="E5207" s="4">
        <v>45790.520833333336</v>
      </c>
      <c r="F5207" s="4">
        <v>45790.538194444445</v>
      </c>
      <c r="G5207" s="4"/>
      <c r="H5207" t="s">
        <v>3155</v>
      </c>
      <c r="I5207" t="s">
        <v>3184</v>
      </c>
      <c r="J5207">
        <v>0</v>
      </c>
      <c r="K5207" t="s">
        <v>3157</v>
      </c>
      <c r="L5207" t="s">
        <v>3593</v>
      </c>
      <c r="M5207" t="s">
        <v>549</v>
      </c>
      <c r="N5207" t="s">
        <v>550</v>
      </c>
      <c r="O5207" t="s">
        <v>136</v>
      </c>
      <c r="P5207" t="s">
        <v>264</v>
      </c>
      <c r="Q5207" t="s">
        <v>2914</v>
      </c>
    </row>
    <row r="5208" spans="1:17">
      <c r="A5208" t="s">
        <v>11365</v>
      </c>
      <c r="B5208" t="s">
        <v>11366</v>
      </c>
      <c r="C5208" t="s">
        <v>11367</v>
      </c>
      <c r="D5208" s="4">
        <v>45789.726284722223</v>
      </c>
      <c r="E5208" s="4">
        <v>45790.3125</v>
      </c>
      <c r="F5208" s="4">
        <v>45790.329861111109</v>
      </c>
      <c r="G5208" s="4">
        <v>45790.314282407409</v>
      </c>
      <c r="H5208" t="s">
        <v>3155</v>
      </c>
      <c r="I5208" t="s">
        <v>3171</v>
      </c>
      <c r="J5208">
        <v>1001</v>
      </c>
      <c r="K5208" t="s">
        <v>3157</v>
      </c>
      <c r="L5208" t="s">
        <v>3564</v>
      </c>
      <c r="M5208" t="s">
        <v>549</v>
      </c>
      <c r="N5208" t="s">
        <v>559</v>
      </c>
      <c r="O5208" t="s">
        <v>504</v>
      </c>
      <c r="P5208" t="s">
        <v>325</v>
      </c>
      <c r="Q5208" t="s">
        <v>343</v>
      </c>
    </row>
    <row r="5209" spans="1:17">
      <c r="A5209" t="s">
        <v>11368</v>
      </c>
      <c r="B5209" t="s">
        <v>11369</v>
      </c>
      <c r="C5209" t="s">
        <v>11370</v>
      </c>
      <c r="D5209" s="4">
        <v>45789.71733796296</v>
      </c>
      <c r="E5209" s="4">
        <v>45791.791666666664</v>
      </c>
      <c r="F5209" s="4">
        <v>45791.829861111109</v>
      </c>
      <c r="G5209" s="4">
        <v>45791.792905092596</v>
      </c>
      <c r="H5209" t="s">
        <v>3155</v>
      </c>
      <c r="I5209" t="s">
        <v>3156</v>
      </c>
      <c r="J5209">
        <v>0</v>
      </c>
      <c r="K5209" t="s">
        <v>3157</v>
      </c>
      <c r="L5209" t="s">
        <v>3564</v>
      </c>
      <c r="M5209" t="s">
        <v>549</v>
      </c>
      <c r="N5209" t="s">
        <v>559</v>
      </c>
      <c r="O5209" t="s">
        <v>504</v>
      </c>
      <c r="P5209" t="s">
        <v>325</v>
      </c>
      <c r="Q5209" t="s">
        <v>334</v>
      </c>
    </row>
    <row r="5210" spans="1:17">
      <c r="A5210" t="s">
        <v>11371</v>
      </c>
      <c r="B5210" t="s">
        <v>11372</v>
      </c>
      <c r="C5210" t="s">
        <v>11373</v>
      </c>
      <c r="D5210" s="4">
        <v>45789.710150462961</v>
      </c>
      <c r="E5210" s="4">
        <v>45793.395833333336</v>
      </c>
      <c r="F5210" s="4">
        <v>45793.434027777781</v>
      </c>
      <c r="G5210" s="4"/>
      <c r="H5210" t="s">
        <v>3155</v>
      </c>
      <c r="I5210" t="s">
        <v>3209</v>
      </c>
      <c r="J5210">
        <v>0</v>
      </c>
      <c r="K5210" t="s">
        <v>3227</v>
      </c>
      <c r="L5210" t="s">
        <v>3593</v>
      </c>
      <c r="M5210" t="s">
        <v>2190</v>
      </c>
      <c r="N5210" t="s">
        <v>5331</v>
      </c>
      <c r="O5210" t="s">
        <v>5332</v>
      </c>
      <c r="P5210" t="s">
        <v>626</v>
      </c>
      <c r="Q5210" t="s">
        <v>11374</v>
      </c>
    </row>
    <row r="5211" spans="1:17">
      <c r="A5211" t="s">
        <v>10703</v>
      </c>
      <c r="B5211" t="s">
        <v>10704</v>
      </c>
      <c r="C5211" t="s">
        <v>11375</v>
      </c>
      <c r="D5211" s="4">
        <v>45789.708078703705</v>
      </c>
      <c r="E5211" s="4">
        <v>45797.791666666664</v>
      </c>
      <c r="F5211" s="4">
        <v>45797.809027777781</v>
      </c>
      <c r="G5211" s="4"/>
      <c r="H5211" t="s">
        <v>3155</v>
      </c>
      <c r="I5211" t="s">
        <v>3171</v>
      </c>
      <c r="J5211">
        <v>0</v>
      </c>
      <c r="K5211" t="s">
        <v>3157</v>
      </c>
      <c r="L5211" t="s">
        <v>3593</v>
      </c>
      <c r="M5211" t="s">
        <v>549</v>
      </c>
      <c r="N5211" t="s">
        <v>559</v>
      </c>
      <c r="O5211" t="s">
        <v>504</v>
      </c>
      <c r="P5211" t="s">
        <v>325</v>
      </c>
      <c r="Q5211" t="s">
        <v>327</v>
      </c>
    </row>
    <row r="5212" spans="1:17">
      <c r="A5212" t="s">
        <v>10703</v>
      </c>
      <c r="B5212" t="s">
        <v>11376</v>
      </c>
      <c r="C5212" t="s">
        <v>11377</v>
      </c>
      <c r="D5212" s="4">
        <v>45789.706435185188</v>
      </c>
      <c r="E5212" s="4">
        <v>45797.8125</v>
      </c>
      <c r="F5212" s="4">
        <v>45797.829861111109</v>
      </c>
      <c r="G5212" s="4"/>
      <c r="H5212" t="s">
        <v>3155</v>
      </c>
      <c r="I5212" t="s">
        <v>3171</v>
      </c>
      <c r="J5212">
        <v>0</v>
      </c>
      <c r="K5212" t="s">
        <v>3194</v>
      </c>
      <c r="L5212" t="s">
        <v>3593</v>
      </c>
      <c r="M5212" t="s">
        <v>549</v>
      </c>
      <c r="N5212" t="s">
        <v>559</v>
      </c>
      <c r="O5212" t="s">
        <v>504</v>
      </c>
      <c r="P5212" t="s">
        <v>325</v>
      </c>
      <c r="Q5212" t="s">
        <v>327</v>
      </c>
    </row>
    <row r="5213" spans="1:17">
      <c r="A5213" t="s">
        <v>5209</v>
      </c>
      <c r="B5213" t="s">
        <v>5210</v>
      </c>
      <c r="C5213" t="s">
        <v>11378</v>
      </c>
      <c r="D5213" s="4">
        <v>45789.701574074075</v>
      </c>
      <c r="E5213" s="4">
        <v>45792.75</v>
      </c>
      <c r="F5213" s="4">
        <v>45792.767361111109</v>
      </c>
      <c r="G5213" s="4"/>
      <c r="H5213" t="s">
        <v>3155</v>
      </c>
      <c r="I5213" t="s">
        <v>3222</v>
      </c>
      <c r="J5213">
        <v>1</v>
      </c>
      <c r="K5213" t="s">
        <v>3223</v>
      </c>
      <c r="L5213" t="s">
        <v>3245</v>
      </c>
      <c r="M5213" t="s">
        <v>549</v>
      </c>
      <c r="N5213" t="s">
        <v>550</v>
      </c>
      <c r="O5213" t="s">
        <v>136</v>
      </c>
      <c r="P5213" t="s">
        <v>143</v>
      </c>
      <c r="Q5213" t="s">
        <v>300</v>
      </c>
    </row>
    <row r="5214" spans="1:17">
      <c r="A5214" t="s">
        <v>11379</v>
      </c>
      <c r="B5214" t="s">
        <v>11380</v>
      </c>
      <c r="C5214" t="s">
        <v>11381</v>
      </c>
      <c r="D5214" s="4">
        <v>45789.70008101852</v>
      </c>
      <c r="E5214" s="4">
        <v>45791.541666666664</v>
      </c>
      <c r="F5214" s="4">
        <v>45791.579861111109</v>
      </c>
      <c r="G5214" s="4"/>
      <c r="H5214" t="s">
        <v>3155</v>
      </c>
      <c r="I5214" t="s">
        <v>3156</v>
      </c>
      <c r="J5214">
        <v>0</v>
      </c>
      <c r="K5214" t="s">
        <v>3157</v>
      </c>
      <c r="L5214" t="s">
        <v>3593</v>
      </c>
      <c r="M5214" t="s">
        <v>549</v>
      </c>
      <c r="N5214" t="s">
        <v>559</v>
      </c>
      <c r="O5214" t="s">
        <v>163</v>
      </c>
      <c r="P5214" t="s">
        <v>473</v>
      </c>
      <c r="Q5214" t="s">
        <v>358</v>
      </c>
    </row>
    <row r="5215" spans="1:17">
      <c r="A5215" t="s">
        <v>11382</v>
      </c>
      <c r="B5215" t="s">
        <v>11383</v>
      </c>
      <c r="C5215" t="s">
        <v>11384</v>
      </c>
      <c r="D5215" s="4">
        <v>45789.698877314811</v>
      </c>
      <c r="E5215" s="4">
        <v>45794.916666666664</v>
      </c>
      <c r="F5215" s="4">
        <v>45794.934027777781</v>
      </c>
      <c r="G5215" s="4">
        <v>45794.908564814818</v>
      </c>
      <c r="H5215" t="s">
        <v>3155</v>
      </c>
      <c r="I5215" t="s">
        <v>3184</v>
      </c>
      <c r="J5215">
        <v>0</v>
      </c>
      <c r="K5215" t="s">
        <v>3157</v>
      </c>
      <c r="L5215" t="s">
        <v>3564</v>
      </c>
      <c r="M5215" t="s">
        <v>549</v>
      </c>
      <c r="N5215" t="s">
        <v>550</v>
      </c>
      <c r="O5215" t="s">
        <v>551</v>
      </c>
      <c r="P5215" t="s">
        <v>145</v>
      </c>
      <c r="Q5215" t="s">
        <v>226</v>
      </c>
    </row>
    <row r="5216" spans="1:17">
      <c r="A5216" t="s">
        <v>11382</v>
      </c>
      <c r="B5216" t="s">
        <v>11385</v>
      </c>
      <c r="C5216" t="s">
        <v>11386</v>
      </c>
      <c r="D5216" s="4">
        <v>45789.696875000001</v>
      </c>
      <c r="E5216" s="4">
        <v>45795.4375</v>
      </c>
      <c r="F5216" s="4">
        <v>45795.454861111109</v>
      </c>
      <c r="G5216" s="4">
        <v>45795.432847222219</v>
      </c>
      <c r="H5216" t="s">
        <v>3155</v>
      </c>
      <c r="I5216" t="s">
        <v>3184</v>
      </c>
      <c r="J5216">
        <v>1001</v>
      </c>
      <c r="K5216" t="s">
        <v>3157</v>
      </c>
      <c r="L5216" t="s">
        <v>3564</v>
      </c>
      <c r="M5216" t="s">
        <v>549</v>
      </c>
      <c r="N5216" t="s">
        <v>550</v>
      </c>
      <c r="O5216" t="s">
        <v>551</v>
      </c>
      <c r="P5216" t="s">
        <v>145</v>
      </c>
      <c r="Q5216" t="s">
        <v>226</v>
      </c>
    </row>
    <row r="5217" spans="1:17">
      <c r="A5217" t="s">
        <v>4878</v>
      </c>
      <c r="B5217" t="s">
        <v>11387</v>
      </c>
      <c r="C5217" t="s">
        <v>11388</v>
      </c>
      <c r="D5217" s="4">
        <v>45789.696516203701</v>
      </c>
      <c r="E5217" s="4">
        <v>45790.708333333336</v>
      </c>
      <c r="F5217" s="4">
        <v>45790.725694444445</v>
      </c>
      <c r="G5217" s="4">
        <v>45790.705868055556</v>
      </c>
      <c r="H5217" t="s">
        <v>3155</v>
      </c>
      <c r="I5217" t="s">
        <v>3222</v>
      </c>
      <c r="J5217">
        <v>1</v>
      </c>
      <c r="K5217" t="s">
        <v>3223</v>
      </c>
      <c r="L5217" t="s">
        <v>3564</v>
      </c>
      <c r="M5217" t="s">
        <v>549</v>
      </c>
      <c r="N5217" t="s">
        <v>550</v>
      </c>
      <c r="O5217" t="s">
        <v>136</v>
      </c>
      <c r="P5217" t="s">
        <v>139</v>
      </c>
      <c r="Q5217" t="s">
        <v>277</v>
      </c>
    </row>
    <row r="5218" spans="1:17">
      <c r="A5218" t="s">
        <v>4878</v>
      </c>
      <c r="B5218" t="s">
        <v>4879</v>
      </c>
      <c r="C5218" t="s">
        <v>11389</v>
      </c>
      <c r="D5218" s="4">
        <v>45789.694236111114</v>
      </c>
      <c r="E5218" s="4">
        <v>45790.666666666664</v>
      </c>
      <c r="F5218" s="4">
        <v>45790.704861111109</v>
      </c>
      <c r="G5218" s="4">
        <v>45790.666400462964</v>
      </c>
      <c r="H5218" t="s">
        <v>3155</v>
      </c>
      <c r="I5218" t="s">
        <v>3156</v>
      </c>
      <c r="J5218">
        <v>0</v>
      </c>
      <c r="K5218" t="s">
        <v>3194</v>
      </c>
      <c r="L5218" t="s">
        <v>3564</v>
      </c>
      <c r="M5218" t="s">
        <v>549</v>
      </c>
      <c r="N5218" t="s">
        <v>550</v>
      </c>
      <c r="O5218" t="s">
        <v>136</v>
      </c>
      <c r="P5218" t="s">
        <v>139</v>
      </c>
      <c r="Q5218" t="s">
        <v>277</v>
      </c>
    </row>
    <row r="5219" spans="1:17">
      <c r="A5219" t="s">
        <v>11390</v>
      </c>
      <c r="B5219" t="s">
        <v>11391</v>
      </c>
      <c r="C5219" t="s">
        <v>11392</v>
      </c>
      <c r="D5219" s="4">
        <v>45789.689791666664</v>
      </c>
      <c r="E5219" s="4">
        <v>45792</v>
      </c>
      <c r="F5219" s="4">
        <v>45792.017361111109</v>
      </c>
      <c r="G5219" s="4"/>
      <c r="H5219" t="s">
        <v>3155</v>
      </c>
      <c r="I5219" t="s">
        <v>3171</v>
      </c>
      <c r="J5219">
        <v>0</v>
      </c>
      <c r="K5219" t="s">
        <v>3157</v>
      </c>
      <c r="L5219" t="s">
        <v>3245</v>
      </c>
      <c r="M5219" t="s">
        <v>549</v>
      </c>
      <c r="N5219" t="s">
        <v>550</v>
      </c>
      <c r="O5219" t="s">
        <v>136</v>
      </c>
      <c r="P5219" t="s">
        <v>143</v>
      </c>
      <c r="Q5219" t="s">
        <v>301</v>
      </c>
    </row>
    <row r="5220" spans="1:17">
      <c r="A5220" t="s">
        <v>11393</v>
      </c>
      <c r="B5220" t="s">
        <v>11394</v>
      </c>
      <c r="C5220" t="s">
        <v>11395</v>
      </c>
      <c r="D5220" s="4">
        <v>45789.681423611109</v>
      </c>
      <c r="E5220" s="4">
        <v>45790.6875</v>
      </c>
      <c r="F5220" s="4">
        <v>45790.704861111109</v>
      </c>
      <c r="G5220" s="4">
        <v>45790.683356481481</v>
      </c>
      <c r="H5220" t="s">
        <v>3155</v>
      </c>
      <c r="I5220" t="s">
        <v>3171</v>
      </c>
      <c r="J5220">
        <v>0</v>
      </c>
      <c r="K5220" t="s">
        <v>3157</v>
      </c>
      <c r="L5220" t="s">
        <v>3564</v>
      </c>
      <c r="M5220" t="s">
        <v>549</v>
      </c>
      <c r="N5220" t="s">
        <v>550</v>
      </c>
      <c r="O5220" t="s">
        <v>136</v>
      </c>
      <c r="P5220" t="s">
        <v>143</v>
      </c>
      <c r="Q5220" t="s">
        <v>300</v>
      </c>
    </row>
    <row r="5221" spans="1:17">
      <c r="A5221" t="s">
        <v>11396</v>
      </c>
      <c r="B5221" t="s">
        <v>11397</v>
      </c>
      <c r="C5221" t="s">
        <v>11398</v>
      </c>
      <c r="D5221" s="4">
        <v>45789.669768518521</v>
      </c>
      <c r="E5221" s="4">
        <v>45790.416666666664</v>
      </c>
      <c r="F5221" s="4">
        <v>45790.434027777781</v>
      </c>
      <c r="G5221" s="4">
        <v>45790.42255787037</v>
      </c>
      <c r="H5221" t="s">
        <v>3155</v>
      </c>
      <c r="I5221" t="s">
        <v>3171</v>
      </c>
      <c r="J5221">
        <v>0</v>
      </c>
      <c r="K5221" t="s">
        <v>3227</v>
      </c>
      <c r="L5221" t="s">
        <v>3564</v>
      </c>
      <c r="M5221" t="s">
        <v>549</v>
      </c>
      <c r="N5221" t="s">
        <v>550</v>
      </c>
      <c r="O5221" t="s">
        <v>551</v>
      </c>
      <c r="P5221" t="s">
        <v>242</v>
      </c>
      <c r="Q5221" t="s">
        <v>244</v>
      </c>
    </row>
    <row r="5222" spans="1:17">
      <c r="A5222" t="s">
        <v>11399</v>
      </c>
      <c r="B5222" t="s">
        <v>11400</v>
      </c>
      <c r="C5222" t="s">
        <v>11401</v>
      </c>
      <c r="D5222" s="4">
        <v>45789.664837962962</v>
      </c>
      <c r="E5222" s="4">
        <v>45791.833333333336</v>
      </c>
      <c r="F5222" s="4">
        <v>45791.871527777781</v>
      </c>
      <c r="G5222" s="4">
        <v>45791.828715277778</v>
      </c>
      <c r="H5222" t="s">
        <v>3155</v>
      </c>
      <c r="I5222" t="s">
        <v>3156</v>
      </c>
      <c r="J5222">
        <v>0</v>
      </c>
      <c r="K5222" t="s">
        <v>3194</v>
      </c>
      <c r="L5222" t="s">
        <v>3564</v>
      </c>
      <c r="M5222" t="s">
        <v>549</v>
      </c>
      <c r="N5222" t="s">
        <v>559</v>
      </c>
      <c r="O5222" t="s">
        <v>504</v>
      </c>
      <c r="P5222" t="s">
        <v>325</v>
      </c>
      <c r="Q5222" t="s">
        <v>335</v>
      </c>
    </row>
    <row r="5223" spans="1:17">
      <c r="A5223" t="s">
        <v>6964</v>
      </c>
      <c r="B5223" t="s">
        <v>11402</v>
      </c>
      <c r="C5223" t="s">
        <v>11403</v>
      </c>
      <c r="D5223" s="4">
        <v>45789.647881944446</v>
      </c>
      <c r="E5223" s="4">
        <v>45790.041666666664</v>
      </c>
      <c r="F5223" s="4">
        <v>45790.059027777781</v>
      </c>
      <c r="G5223" s="4">
        <v>45790.033356481479</v>
      </c>
      <c r="H5223" t="s">
        <v>3155</v>
      </c>
      <c r="I5223" t="s">
        <v>3171</v>
      </c>
      <c r="J5223">
        <v>1001</v>
      </c>
      <c r="K5223" t="s">
        <v>3157</v>
      </c>
      <c r="L5223" t="s">
        <v>3564</v>
      </c>
      <c r="M5223" t="s">
        <v>549</v>
      </c>
      <c r="N5223" t="s">
        <v>550</v>
      </c>
      <c r="O5223" t="s">
        <v>551</v>
      </c>
      <c r="P5223" t="s">
        <v>141</v>
      </c>
      <c r="Q5223" t="s">
        <v>238</v>
      </c>
    </row>
    <row r="5224" spans="1:17">
      <c r="A5224" t="s">
        <v>3691</v>
      </c>
      <c r="B5224" t="s">
        <v>11404</v>
      </c>
      <c r="C5224" t="s">
        <v>11405</v>
      </c>
      <c r="D5224" s="4">
        <v>45789.64534722222</v>
      </c>
      <c r="E5224" s="4">
        <v>45790.729166666664</v>
      </c>
      <c r="F5224" s="4">
        <v>45790.746527777781</v>
      </c>
      <c r="G5224" s="4"/>
      <c r="H5224" t="s">
        <v>3155</v>
      </c>
      <c r="I5224" t="s">
        <v>3171</v>
      </c>
      <c r="J5224">
        <v>1001</v>
      </c>
      <c r="K5224" t="s">
        <v>3157</v>
      </c>
      <c r="L5224" t="s">
        <v>3593</v>
      </c>
      <c r="M5224" t="s">
        <v>549</v>
      </c>
      <c r="N5224" t="s">
        <v>550</v>
      </c>
      <c r="O5224" t="s">
        <v>551</v>
      </c>
      <c r="P5224" t="s">
        <v>141</v>
      </c>
      <c r="Q5224" t="s">
        <v>236</v>
      </c>
    </row>
    <row r="5225" spans="1:17">
      <c r="A5225" t="s">
        <v>11406</v>
      </c>
      <c r="B5225" t="s">
        <v>11407</v>
      </c>
      <c r="C5225" t="s">
        <v>11408</v>
      </c>
      <c r="D5225" s="4">
        <v>45789.645127314812</v>
      </c>
      <c r="E5225" s="4">
        <v>45792.791666666664</v>
      </c>
      <c r="F5225" s="4">
        <v>45792.809027777781</v>
      </c>
      <c r="G5225" s="4"/>
      <c r="H5225" t="s">
        <v>3155</v>
      </c>
      <c r="I5225" t="s">
        <v>3162</v>
      </c>
      <c r="J5225">
        <v>0</v>
      </c>
      <c r="K5225" t="s">
        <v>3252</v>
      </c>
      <c r="L5225" t="s">
        <v>3245</v>
      </c>
      <c r="M5225" t="s">
        <v>549</v>
      </c>
      <c r="N5225" t="s">
        <v>550</v>
      </c>
      <c r="O5225" t="s">
        <v>1923</v>
      </c>
      <c r="P5225" t="s">
        <v>1924</v>
      </c>
      <c r="Q5225" t="s">
        <v>3164</v>
      </c>
    </row>
    <row r="5226" spans="1:17">
      <c r="A5226" t="s">
        <v>3691</v>
      </c>
      <c r="B5226" t="s">
        <v>3692</v>
      </c>
      <c r="C5226" t="s">
        <v>11409</v>
      </c>
      <c r="D5226" s="4">
        <v>45789.64435185185</v>
      </c>
      <c r="E5226" s="4">
        <v>45790.708333333336</v>
      </c>
      <c r="F5226" s="4">
        <v>45790.725694444445</v>
      </c>
      <c r="G5226" s="4"/>
      <c r="H5226" t="s">
        <v>3155</v>
      </c>
      <c r="I5226" t="s">
        <v>3171</v>
      </c>
      <c r="J5226">
        <v>1002</v>
      </c>
      <c r="K5226" t="s">
        <v>3157</v>
      </c>
      <c r="L5226" t="s">
        <v>3593</v>
      </c>
      <c r="M5226" t="s">
        <v>549</v>
      </c>
      <c r="N5226" t="s">
        <v>550</v>
      </c>
      <c r="O5226" t="s">
        <v>551</v>
      </c>
      <c r="P5226" t="s">
        <v>141</v>
      </c>
      <c r="Q5226" t="s">
        <v>236</v>
      </c>
    </row>
    <row r="5227" spans="1:17">
      <c r="A5227" t="s">
        <v>3929</v>
      </c>
      <c r="B5227" t="s">
        <v>3930</v>
      </c>
      <c r="C5227" t="s">
        <v>11410</v>
      </c>
      <c r="D5227" s="4">
        <v>45789.641203703701</v>
      </c>
      <c r="E5227" s="4">
        <v>45791.625</v>
      </c>
      <c r="F5227" s="4">
        <v>45791.642361111109</v>
      </c>
      <c r="G5227" s="4">
        <v>45791.622060185182</v>
      </c>
      <c r="H5227" t="s">
        <v>3155</v>
      </c>
      <c r="I5227" t="s">
        <v>3171</v>
      </c>
      <c r="J5227">
        <v>1001</v>
      </c>
      <c r="K5227" t="s">
        <v>3157</v>
      </c>
      <c r="L5227" t="s">
        <v>3564</v>
      </c>
      <c r="M5227" t="s">
        <v>549</v>
      </c>
      <c r="N5227" t="s">
        <v>559</v>
      </c>
      <c r="O5227" t="s">
        <v>469</v>
      </c>
      <c r="P5227" t="s">
        <v>180</v>
      </c>
      <c r="Q5227" t="s">
        <v>14107</v>
      </c>
    </row>
    <row r="5228" spans="1:17">
      <c r="A5228" t="s">
        <v>11379</v>
      </c>
      <c r="B5228" t="s">
        <v>11380</v>
      </c>
      <c r="C5228" t="s">
        <v>11411</v>
      </c>
      <c r="D5228" s="4">
        <v>45789.634641203702</v>
      </c>
      <c r="E5228" s="4">
        <v>45791.541666666664</v>
      </c>
      <c r="F5228" s="4">
        <v>45791.559027777781</v>
      </c>
      <c r="G5228" s="4"/>
      <c r="H5228" t="s">
        <v>3155</v>
      </c>
      <c r="I5228" t="s">
        <v>3175</v>
      </c>
      <c r="J5228">
        <v>0</v>
      </c>
      <c r="K5228" t="s">
        <v>3157</v>
      </c>
      <c r="L5228" t="s">
        <v>3245</v>
      </c>
      <c r="M5228" t="s">
        <v>549</v>
      </c>
      <c r="N5228" t="s">
        <v>559</v>
      </c>
      <c r="O5228" t="s">
        <v>163</v>
      </c>
      <c r="P5228" t="s">
        <v>473</v>
      </c>
      <c r="Q5228" t="s">
        <v>358</v>
      </c>
    </row>
    <row r="5229" spans="1:17">
      <c r="A5229" t="s">
        <v>11412</v>
      </c>
      <c r="B5229" t="s">
        <v>11413</v>
      </c>
      <c r="C5229" t="s">
        <v>11414</v>
      </c>
      <c r="D5229" s="4">
        <v>45789.631921296299</v>
      </c>
      <c r="E5229" s="4">
        <v>45790.708333333336</v>
      </c>
      <c r="F5229" s="4">
        <v>45790.725694444445</v>
      </c>
      <c r="G5229" s="4">
        <v>45790.70453703704</v>
      </c>
      <c r="H5229" t="s">
        <v>3155</v>
      </c>
      <c r="I5229" t="s">
        <v>3280</v>
      </c>
      <c r="J5229">
        <v>0</v>
      </c>
      <c r="K5229" t="s">
        <v>3198</v>
      </c>
      <c r="L5229" t="s">
        <v>3564</v>
      </c>
      <c r="M5229" t="s">
        <v>549</v>
      </c>
      <c r="N5229" t="s">
        <v>550</v>
      </c>
      <c r="O5229" t="s">
        <v>1923</v>
      </c>
      <c r="P5229" t="s">
        <v>1924</v>
      </c>
      <c r="Q5229" t="s">
        <v>1922</v>
      </c>
    </row>
    <row r="5230" spans="1:17">
      <c r="A5230" t="s">
        <v>11415</v>
      </c>
      <c r="B5230" t="s">
        <v>11416</v>
      </c>
      <c r="C5230" t="s">
        <v>11417</v>
      </c>
      <c r="D5230" s="4">
        <v>45789.628611111111</v>
      </c>
      <c r="E5230" s="4">
        <v>45790.833333333336</v>
      </c>
      <c r="F5230" s="4">
        <v>45790.871527777781</v>
      </c>
      <c r="G5230" s="4"/>
      <c r="H5230" t="s">
        <v>3155</v>
      </c>
      <c r="I5230" t="s">
        <v>3156</v>
      </c>
      <c r="J5230">
        <v>0</v>
      </c>
      <c r="K5230" t="s">
        <v>3157</v>
      </c>
      <c r="L5230" t="s">
        <v>3593</v>
      </c>
      <c r="M5230" t="s">
        <v>549</v>
      </c>
      <c r="N5230" t="s">
        <v>550</v>
      </c>
      <c r="O5230" t="s">
        <v>136</v>
      </c>
      <c r="P5230" t="s">
        <v>139</v>
      </c>
      <c r="Q5230" t="s">
        <v>425</v>
      </c>
    </row>
    <row r="5231" spans="1:17">
      <c r="A5231" t="s">
        <v>3497</v>
      </c>
      <c r="B5231" t="s">
        <v>11418</v>
      </c>
      <c r="C5231" t="s">
        <v>11419</v>
      </c>
      <c r="D5231" s="4">
        <v>45789.622800925928</v>
      </c>
      <c r="E5231" s="4">
        <v>45792.6875</v>
      </c>
      <c r="F5231" s="4">
        <v>45792.704861111109</v>
      </c>
      <c r="G5231" s="4">
        <v>45792.685868055552</v>
      </c>
      <c r="H5231" t="s">
        <v>3155</v>
      </c>
      <c r="I5231" t="s">
        <v>3162</v>
      </c>
      <c r="J5231">
        <v>0</v>
      </c>
      <c r="K5231" t="s">
        <v>3198</v>
      </c>
      <c r="L5231" t="s">
        <v>3564</v>
      </c>
      <c r="M5231" t="s">
        <v>549</v>
      </c>
      <c r="N5231" t="s">
        <v>550</v>
      </c>
      <c r="O5231" t="s">
        <v>1923</v>
      </c>
      <c r="P5231" t="s">
        <v>1924</v>
      </c>
      <c r="Q5231" t="s">
        <v>3164</v>
      </c>
    </row>
    <row r="5232" spans="1:17">
      <c r="A5232" t="s">
        <v>3497</v>
      </c>
      <c r="B5232" t="s">
        <v>3498</v>
      </c>
      <c r="C5232" t="s">
        <v>11420</v>
      </c>
      <c r="D5232" s="4">
        <v>45789.622476851851</v>
      </c>
      <c r="E5232" s="4">
        <v>45792.666666666664</v>
      </c>
      <c r="F5232" s="4">
        <v>45792.684027777781</v>
      </c>
      <c r="G5232" s="4">
        <v>45792.656956018516</v>
      </c>
      <c r="H5232" t="s">
        <v>3155</v>
      </c>
      <c r="I5232" t="s">
        <v>3162</v>
      </c>
      <c r="J5232">
        <v>0</v>
      </c>
      <c r="K5232" t="s">
        <v>3198</v>
      </c>
      <c r="L5232" t="s">
        <v>3564</v>
      </c>
      <c r="M5232" t="s">
        <v>549</v>
      </c>
      <c r="N5232" t="s">
        <v>550</v>
      </c>
      <c r="O5232" t="s">
        <v>1923</v>
      </c>
      <c r="P5232" t="s">
        <v>1924</v>
      </c>
      <c r="Q5232" t="s">
        <v>3164</v>
      </c>
    </row>
    <row r="5233" spans="1:17">
      <c r="A5233" t="s">
        <v>5821</v>
      </c>
      <c r="B5233" t="s">
        <v>11421</v>
      </c>
      <c r="C5233" t="s">
        <v>11422</v>
      </c>
      <c r="D5233" s="4">
        <v>45789.622384259259</v>
      </c>
      <c r="E5233" s="4">
        <v>45801.354166666664</v>
      </c>
      <c r="F5233" s="4">
        <v>45801.371527777781</v>
      </c>
      <c r="G5233" s="4">
        <v>45801.352638888886</v>
      </c>
      <c r="H5233" t="s">
        <v>3155</v>
      </c>
      <c r="I5233" t="s">
        <v>3171</v>
      </c>
      <c r="J5233">
        <v>0</v>
      </c>
      <c r="K5233" t="s">
        <v>3157</v>
      </c>
      <c r="L5233" t="s">
        <v>3564</v>
      </c>
      <c r="M5233" t="s">
        <v>549</v>
      </c>
      <c r="N5233" t="s">
        <v>559</v>
      </c>
      <c r="O5233" t="s">
        <v>504</v>
      </c>
      <c r="P5233" t="s">
        <v>325</v>
      </c>
      <c r="Q5233" t="s">
        <v>337</v>
      </c>
    </row>
    <row r="5234" spans="1:17">
      <c r="A5234" t="s">
        <v>3497</v>
      </c>
      <c r="B5234" t="s">
        <v>11418</v>
      </c>
      <c r="C5234" t="s">
        <v>11423</v>
      </c>
      <c r="D5234" s="4">
        <v>45789.621655092589</v>
      </c>
      <c r="E5234" s="4">
        <v>45791.666666666664</v>
      </c>
      <c r="F5234" s="4">
        <v>45791.684027777781</v>
      </c>
      <c r="G5234" s="4"/>
      <c r="H5234" t="s">
        <v>3155</v>
      </c>
      <c r="I5234" t="s">
        <v>3162</v>
      </c>
      <c r="J5234">
        <v>0</v>
      </c>
      <c r="K5234" t="s">
        <v>3198</v>
      </c>
      <c r="L5234" t="s">
        <v>3245</v>
      </c>
      <c r="M5234" t="s">
        <v>549</v>
      </c>
      <c r="N5234" t="s">
        <v>550</v>
      </c>
      <c r="O5234" t="s">
        <v>1923</v>
      </c>
      <c r="P5234" t="s">
        <v>1924</v>
      </c>
      <c r="Q5234" t="s">
        <v>3164</v>
      </c>
    </row>
    <row r="5235" spans="1:17">
      <c r="A5235" t="s">
        <v>11424</v>
      </c>
      <c r="B5235" t="s">
        <v>11425</v>
      </c>
      <c r="C5235" t="s">
        <v>11426</v>
      </c>
      <c r="D5235" s="4">
        <v>45789.62128472222</v>
      </c>
      <c r="E5235" s="4">
        <v>45795.333333333336</v>
      </c>
      <c r="F5235" s="4">
        <v>45795.350694444445</v>
      </c>
      <c r="G5235" s="4"/>
      <c r="H5235" t="s">
        <v>3155</v>
      </c>
      <c r="I5235" t="s">
        <v>3162</v>
      </c>
      <c r="J5235">
        <v>0</v>
      </c>
      <c r="K5235" t="s">
        <v>3358</v>
      </c>
      <c r="L5235" t="s">
        <v>3245</v>
      </c>
      <c r="M5235" t="s">
        <v>549</v>
      </c>
      <c r="N5235" t="s">
        <v>550</v>
      </c>
      <c r="O5235" t="s">
        <v>1923</v>
      </c>
      <c r="P5235" t="s">
        <v>1924</v>
      </c>
      <c r="Q5235" t="s">
        <v>3180</v>
      </c>
    </row>
    <row r="5236" spans="1:17">
      <c r="A5236" t="s">
        <v>11427</v>
      </c>
      <c r="B5236" t="s">
        <v>11428</v>
      </c>
      <c r="C5236" t="s">
        <v>11429</v>
      </c>
      <c r="D5236" s="4">
        <v>45789.605509259258</v>
      </c>
      <c r="E5236" s="4">
        <v>45790.729166666664</v>
      </c>
      <c r="F5236" s="4">
        <v>45790.767361111109</v>
      </c>
      <c r="G5236" s="4">
        <v>45790.729629629626</v>
      </c>
      <c r="H5236" t="s">
        <v>3155</v>
      </c>
      <c r="I5236" t="s">
        <v>3240</v>
      </c>
      <c r="J5236">
        <v>1001</v>
      </c>
      <c r="K5236" t="s">
        <v>3157</v>
      </c>
      <c r="L5236" t="s">
        <v>3564</v>
      </c>
      <c r="M5236" t="s">
        <v>549</v>
      </c>
      <c r="N5236" t="s">
        <v>550</v>
      </c>
      <c r="O5236" t="s">
        <v>551</v>
      </c>
      <c r="P5236" t="s">
        <v>141</v>
      </c>
      <c r="Q5236" t="s">
        <v>238</v>
      </c>
    </row>
    <row r="5237" spans="1:17">
      <c r="A5237" t="s">
        <v>11365</v>
      </c>
      <c r="B5237" t="s">
        <v>11366</v>
      </c>
      <c r="C5237" t="s">
        <v>11430</v>
      </c>
      <c r="D5237" s="4">
        <v>45789.604444444441</v>
      </c>
      <c r="E5237" s="4">
        <v>45790.3125</v>
      </c>
      <c r="F5237" s="4">
        <v>45790.329861111109</v>
      </c>
      <c r="G5237" s="4"/>
      <c r="H5237" t="s">
        <v>3155</v>
      </c>
      <c r="I5237" t="s">
        <v>3171</v>
      </c>
      <c r="J5237">
        <v>1001</v>
      </c>
      <c r="K5237" t="s">
        <v>3157</v>
      </c>
      <c r="L5237" t="s">
        <v>3245</v>
      </c>
      <c r="M5237" t="s">
        <v>549</v>
      </c>
      <c r="N5237" t="s">
        <v>559</v>
      </c>
      <c r="O5237" t="s">
        <v>504</v>
      </c>
      <c r="P5237" t="s">
        <v>325</v>
      </c>
      <c r="Q5237" t="s">
        <v>343</v>
      </c>
    </row>
    <row r="5238" spans="1:17">
      <c r="A5238" t="s">
        <v>11431</v>
      </c>
      <c r="B5238" t="s">
        <v>11432</v>
      </c>
      <c r="C5238" t="s">
        <v>11433</v>
      </c>
      <c r="D5238" s="4">
        <v>45789.601238425923</v>
      </c>
      <c r="E5238" s="4">
        <v>45794.708333333336</v>
      </c>
      <c r="F5238" s="4">
        <v>45794.746527777781</v>
      </c>
      <c r="G5238" s="4">
        <v>45794.709814814814</v>
      </c>
      <c r="H5238" t="s">
        <v>3155</v>
      </c>
      <c r="I5238" t="s">
        <v>3156</v>
      </c>
      <c r="J5238">
        <v>0</v>
      </c>
      <c r="K5238" t="s">
        <v>3157</v>
      </c>
      <c r="L5238" t="s">
        <v>3564</v>
      </c>
      <c r="M5238" t="s">
        <v>549</v>
      </c>
      <c r="N5238" t="s">
        <v>550</v>
      </c>
      <c r="O5238" t="s">
        <v>136</v>
      </c>
      <c r="P5238" t="s">
        <v>143</v>
      </c>
      <c r="Q5238" t="s">
        <v>311</v>
      </c>
    </row>
    <row r="5239" spans="1:17">
      <c r="A5239" t="s">
        <v>7174</v>
      </c>
      <c r="B5239" t="s">
        <v>7175</v>
      </c>
      <c r="C5239" t="s">
        <v>11434</v>
      </c>
      <c r="D5239" s="4">
        <v>45789.595393518517</v>
      </c>
      <c r="E5239" s="4">
        <v>45796.645833333336</v>
      </c>
      <c r="F5239" s="4">
        <v>45796.663194444445</v>
      </c>
      <c r="G5239" s="4"/>
      <c r="H5239" t="s">
        <v>3155</v>
      </c>
      <c r="I5239" t="s">
        <v>3184</v>
      </c>
      <c r="J5239">
        <v>0</v>
      </c>
      <c r="K5239" t="s">
        <v>3157</v>
      </c>
      <c r="L5239" t="s">
        <v>3593</v>
      </c>
      <c r="M5239" t="s">
        <v>549</v>
      </c>
      <c r="N5239" t="s">
        <v>559</v>
      </c>
      <c r="O5239" t="s">
        <v>504</v>
      </c>
      <c r="P5239" t="s">
        <v>325</v>
      </c>
      <c r="Q5239" t="s">
        <v>337</v>
      </c>
    </row>
    <row r="5240" spans="1:17">
      <c r="A5240" t="s">
        <v>9748</v>
      </c>
      <c r="B5240" t="s">
        <v>9749</v>
      </c>
      <c r="C5240" t="s">
        <v>11435</v>
      </c>
      <c r="D5240" s="4">
        <v>45789.59233796296</v>
      </c>
      <c r="E5240" s="4">
        <v>45791.625</v>
      </c>
      <c r="F5240" s="4">
        <v>45791.642361111109</v>
      </c>
      <c r="G5240" s="4">
        <v>45791.627233796295</v>
      </c>
      <c r="H5240" t="s">
        <v>3155</v>
      </c>
      <c r="I5240" t="s">
        <v>3171</v>
      </c>
      <c r="J5240">
        <v>0</v>
      </c>
      <c r="K5240" t="s">
        <v>3194</v>
      </c>
      <c r="L5240" t="s">
        <v>3564</v>
      </c>
      <c r="M5240" t="s">
        <v>549</v>
      </c>
      <c r="N5240" t="s">
        <v>550</v>
      </c>
      <c r="O5240" t="s">
        <v>551</v>
      </c>
      <c r="P5240" t="s">
        <v>141</v>
      </c>
      <c r="Q5240" t="s">
        <v>232</v>
      </c>
    </row>
    <row r="5241" spans="1:17">
      <c r="A5241" t="s">
        <v>11427</v>
      </c>
      <c r="B5241" t="s">
        <v>11428</v>
      </c>
      <c r="C5241" t="s">
        <v>11436</v>
      </c>
      <c r="D5241" s="4">
        <v>45789.591319444444</v>
      </c>
      <c r="E5241" s="4">
        <v>45791.791666666664</v>
      </c>
      <c r="F5241" s="4">
        <v>45791.829861111109</v>
      </c>
      <c r="G5241" s="4"/>
      <c r="H5241" t="s">
        <v>3155</v>
      </c>
      <c r="I5241" t="s">
        <v>3240</v>
      </c>
      <c r="J5241">
        <v>0</v>
      </c>
      <c r="K5241" t="s">
        <v>3157</v>
      </c>
      <c r="L5241" t="s">
        <v>3245</v>
      </c>
      <c r="M5241" t="s">
        <v>549</v>
      </c>
      <c r="N5241" t="s">
        <v>550</v>
      </c>
      <c r="O5241" t="s">
        <v>551</v>
      </c>
      <c r="P5241" t="s">
        <v>141</v>
      </c>
      <c r="Q5241" t="s">
        <v>238</v>
      </c>
    </row>
    <row r="5242" spans="1:17">
      <c r="A5242" t="s">
        <v>11437</v>
      </c>
      <c r="B5242" t="s">
        <v>11438</v>
      </c>
      <c r="C5242" t="s">
        <v>11439</v>
      </c>
      <c r="D5242" s="4">
        <v>45789.590613425928</v>
      </c>
      <c r="E5242" s="4">
        <v>45791.625</v>
      </c>
      <c r="F5242" s="4">
        <v>45791.663194444445</v>
      </c>
      <c r="G5242" s="4"/>
      <c r="H5242" t="s">
        <v>3155</v>
      </c>
      <c r="I5242" t="s">
        <v>3156</v>
      </c>
      <c r="J5242">
        <v>0</v>
      </c>
      <c r="K5242" t="s">
        <v>3157</v>
      </c>
      <c r="L5242" t="s">
        <v>3245</v>
      </c>
      <c r="M5242" t="s">
        <v>549</v>
      </c>
      <c r="N5242" t="s">
        <v>559</v>
      </c>
      <c r="O5242" t="s">
        <v>504</v>
      </c>
      <c r="P5242" t="s">
        <v>325</v>
      </c>
      <c r="Q5242" t="s">
        <v>337</v>
      </c>
    </row>
    <row r="5243" spans="1:17">
      <c r="A5243" t="s">
        <v>11437</v>
      </c>
      <c r="B5243" t="s">
        <v>11438</v>
      </c>
      <c r="C5243" t="s">
        <v>11440</v>
      </c>
      <c r="D5243" s="4">
        <v>45789.590150462966</v>
      </c>
      <c r="E5243" s="4">
        <v>45791.666666666664</v>
      </c>
      <c r="F5243" s="4">
        <v>45791.704861111109</v>
      </c>
      <c r="G5243" s="4"/>
      <c r="H5243" t="s">
        <v>3155</v>
      </c>
      <c r="I5243" t="s">
        <v>3156</v>
      </c>
      <c r="J5243">
        <v>0</v>
      </c>
      <c r="K5243" t="s">
        <v>3157</v>
      </c>
      <c r="L5243" t="s">
        <v>3245</v>
      </c>
      <c r="M5243" t="s">
        <v>549</v>
      </c>
      <c r="N5243" t="s">
        <v>559</v>
      </c>
      <c r="O5243" t="s">
        <v>504</v>
      </c>
      <c r="P5243" t="s">
        <v>325</v>
      </c>
      <c r="Q5243" t="s">
        <v>337</v>
      </c>
    </row>
    <row r="5244" spans="1:17">
      <c r="A5244" t="s">
        <v>7737</v>
      </c>
      <c r="B5244" t="s">
        <v>7738</v>
      </c>
      <c r="C5244" t="s">
        <v>11441</v>
      </c>
      <c r="D5244" s="4">
        <v>45789.58803240741</v>
      </c>
      <c r="E5244" s="4">
        <v>45792.625</v>
      </c>
      <c r="F5244" s="4">
        <v>45792.642361111109</v>
      </c>
      <c r="G5244" s="4">
        <v>45792.6250462963</v>
      </c>
      <c r="H5244" t="s">
        <v>3155</v>
      </c>
      <c r="I5244" t="s">
        <v>3171</v>
      </c>
      <c r="J5244">
        <v>1001</v>
      </c>
      <c r="K5244" t="s">
        <v>3157</v>
      </c>
      <c r="L5244" t="s">
        <v>3564</v>
      </c>
      <c r="M5244" t="s">
        <v>549</v>
      </c>
      <c r="N5244" t="s">
        <v>559</v>
      </c>
      <c r="O5244" t="s">
        <v>469</v>
      </c>
      <c r="P5244" t="s">
        <v>180</v>
      </c>
      <c r="Q5244" t="s">
        <v>182</v>
      </c>
    </row>
    <row r="5245" spans="1:17">
      <c r="A5245" t="s">
        <v>11442</v>
      </c>
      <c r="B5245" t="s">
        <v>11443</v>
      </c>
      <c r="C5245" t="s">
        <v>11444</v>
      </c>
      <c r="D5245" s="4">
        <v>45789.586701388886</v>
      </c>
      <c r="E5245" s="4">
        <v>45793.75</v>
      </c>
      <c r="F5245" s="4">
        <v>45793.767361111109</v>
      </c>
      <c r="G5245" s="4"/>
      <c r="H5245" t="s">
        <v>3155</v>
      </c>
      <c r="I5245" t="s">
        <v>3171</v>
      </c>
      <c r="J5245">
        <v>0</v>
      </c>
      <c r="K5245" t="s">
        <v>3194</v>
      </c>
      <c r="L5245" t="s">
        <v>3245</v>
      </c>
      <c r="M5245" t="s">
        <v>549</v>
      </c>
      <c r="N5245" t="s">
        <v>550</v>
      </c>
      <c r="O5245" t="s">
        <v>136</v>
      </c>
      <c r="P5245" t="s">
        <v>292</v>
      </c>
      <c r="Q5245" t="s">
        <v>295</v>
      </c>
    </row>
    <row r="5246" spans="1:17">
      <c r="A5246" t="s">
        <v>7737</v>
      </c>
      <c r="B5246" t="s">
        <v>7749</v>
      </c>
      <c r="C5246" t="s">
        <v>11445</v>
      </c>
      <c r="D5246" s="4">
        <v>45789.586354166669</v>
      </c>
      <c r="E5246" s="4">
        <v>45792.583333333336</v>
      </c>
      <c r="F5246" s="4">
        <v>45792.600694444445</v>
      </c>
      <c r="G5246" s="4">
        <v>45792.584351851852</v>
      </c>
      <c r="H5246" t="s">
        <v>3155</v>
      </c>
      <c r="I5246" t="s">
        <v>3171</v>
      </c>
      <c r="J5246">
        <v>1001</v>
      </c>
      <c r="K5246" t="s">
        <v>3157</v>
      </c>
      <c r="L5246" t="s">
        <v>3564</v>
      </c>
      <c r="M5246" t="s">
        <v>549</v>
      </c>
      <c r="N5246" t="s">
        <v>559</v>
      </c>
      <c r="O5246" t="s">
        <v>469</v>
      </c>
      <c r="P5246" t="s">
        <v>180</v>
      </c>
      <c r="Q5246" t="s">
        <v>182</v>
      </c>
    </row>
    <row r="5247" spans="1:17">
      <c r="A5247" t="s">
        <v>11437</v>
      </c>
      <c r="B5247" t="s">
        <v>11446</v>
      </c>
      <c r="C5247" t="s">
        <v>11447</v>
      </c>
      <c r="D5247" s="4">
        <v>45789.580717592595</v>
      </c>
      <c r="E5247" s="4">
        <v>45791.583333333336</v>
      </c>
      <c r="F5247" s="4">
        <v>45791.621527777781</v>
      </c>
      <c r="G5247" s="4"/>
      <c r="H5247" t="s">
        <v>3155</v>
      </c>
      <c r="I5247" t="s">
        <v>3156</v>
      </c>
      <c r="J5247">
        <v>0</v>
      </c>
      <c r="K5247" t="s">
        <v>3157</v>
      </c>
      <c r="L5247" t="s">
        <v>3245</v>
      </c>
      <c r="M5247" t="s">
        <v>549</v>
      </c>
      <c r="N5247" t="s">
        <v>559</v>
      </c>
      <c r="O5247" t="s">
        <v>504</v>
      </c>
      <c r="P5247" t="s">
        <v>325</v>
      </c>
      <c r="Q5247" t="s">
        <v>337</v>
      </c>
    </row>
    <row r="5248" spans="1:17">
      <c r="A5248" t="s">
        <v>11448</v>
      </c>
      <c r="B5248" t="s">
        <v>11449</v>
      </c>
      <c r="C5248" t="s">
        <v>11450</v>
      </c>
      <c r="D5248" s="4">
        <v>45789.58017361111</v>
      </c>
      <c r="E5248" s="4">
        <v>45793.770833333336</v>
      </c>
      <c r="F5248" s="4">
        <v>45793.788194444445</v>
      </c>
      <c r="G5248" s="4"/>
      <c r="H5248" t="s">
        <v>3155</v>
      </c>
      <c r="I5248" t="s">
        <v>3171</v>
      </c>
      <c r="J5248">
        <v>1001</v>
      </c>
      <c r="K5248" t="s">
        <v>3157</v>
      </c>
      <c r="L5248" t="s">
        <v>3245</v>
      </c>
      <c r="M5248" t="s">
        <v>549</v>
      </c>
      <c r="N5248" t="s">
        <v>550</v>
      </c>
      <c r="O5248" t="s">
        <v>136</v>
      </c>
      <c r="P5248" t="s">
        <v>292</v>
      </c>
      <c r="Q5248" t="s">
        <v>293</v>
      </c>
    </row>
    <row r="5249" spans="1:17">
      <c r="A5249" t="s">
        <v>11431</v>
      </c>
      <c r="B5249" t="s">
        <v>11432</v>
      </c>
      <c r="C5249" t="s">
        <v>11451</v>
      </c>
      <c r="D5249" s="4">
        <v>45789.576365740744</v>
      </c>
      <c r="E5249" s="4">
        <v>45794.75</v>
      </c>
      <c r="F5249" s="4">
        <v>45794.788194444445</v>
      </c>
      <c r="G5249" s="4"/>
      <c r="H5249" t="s">
        <v>3155</v>
      </c>
      <c r="I5249" t="s">
        <v>3156</v>
      </c>
      <c r="J5249">
        <v>0</v>
      </c>
      <c r="K5249" t="s">
        <v>3157</v>
      </c>
      <c r="L5249" t="s">
        <v>3245</v>
      </c>
      <c r="M5249" t="s">
        <v>549</v>
      </c>
      <c r="N5249" t="s">
        <v>550</v>
      </c>
      <c r="O5249" t="s">
        <v>136</v>
      </c>
      <c r="P5249" t="s">
        <v>143</v>
      </c>
      <c r="Q5249" t="s">
        <v>311</v>
      </c>
    </row>
    <row r="5250" spans="1:17">
      <c r="A5250" t="s">
        <v>11452</v>
      </c>
      <c r="B5250" t="s">
        <v>11453</v>
      </c>
      <c r="C5250" t="s">
        <v>11454</v>
      </c>
      <c r="D5250" s="4">
        <v>45789.575729166667</v>
      </c>
      <c r="E5250" s="4">
        <v>45791.6875</v>
      </c>
      <c r="F5250" s="4">
        <v>45791.704861111109</v>
      </c>
      <c r="G5250" s="4"/>
      <c r="H5250" t="s">
        <v>3155</v>
      </c>
      <c r="I5250" t="s">
        <v>3512</v>
      </c>
      <c r="J5250">
        <v>1</v>
      </c>
      <c r="K5250" t="s">
        <v>3157</v>
      </c>
      <c r="L5250" t="s">
        <v>3245</v>
      </c>
      <c r="M5250" t="s">
        <v>549</v>
      </c>
      <c r="N5250" t="s">
        <v>550</v>
      </c>
      <c r="O5250" t="s">
        <v>551</v>
      </c>
      <c r="P5250" t="s">
        <v>141</v>
      </c>
      <c r="Q5250" t="s">
        <v>238</v>
      </c>
    </row>
    <row r="5251" spans="1:17">
      <c r="A5251" t="s">
        <v>5380</v>
      </c>
      <c r="B5251" t="s">
        <v>5381</v>
      </c>
      <c r="C5251" t="s">
        <v>11455</v>
      </c>
      <c r="D5251" s="4">
        <v>45789.575428240743</v>
      </c>
      <c r="E5251" s="4">
        <v>45794.416666666664</v>
      </c>
      <c r="F5251" s="4">
        <v>45794.434027777781</v>
      </c>
      <c r="G5251" s="4">
        <v>45794.414537037039</v>
      </c>
      <c r="H5251" t="s">
        <v>3155</v>
      </c>
      <c r="I5251" t="s">
        <v>3222</v>
      </c>
      <c r="J5251">
        <v>1</v>
      </c>
      <c r="K5251" t="s">
        <v>3223</v>
      </c>
      <c r="L5251" t="s">
        <v>3564</v>
      </c>
      <c r="M5251" t="s">
        <v>549</v>
      </c>
      <c r="N5251" t="s">
        <v>559</v>
      </c>
      <c r="O5251" t="s">
        <v>504</v>
      </c>
      <c r="P5251" t="s">
        <v>325</v>
      </c>
      <c r="Q5251" t="s">
        <v>341</v>
      </c>
    </row>
    <row r="5252" spans="1:17">
      <c r="A5252" t="s">
        <v>9788</v>
      </c>
      <c r="B5252" t="s">
        <v>9789</v>
      </c>
      <c r="C5252" t="s">
        <v>11456</v>
      </c>
      <c r="D5252" s="4">
        <v>45789.571666666663</v>
      </c>
      <c r="E5252" s="4">
        <v>45790.333333333336</v>
      </c>
      <c r="F5252" s="4">
        <v>45790.371527777781</v>
      </c>
      <c r="G5252" s="4"/>
      <c r="H5252" t="s">
        <v>3155</v>
      </c>
      <c r="I5252" t="s">
        <v>3156</v>
      </c>
      <c r="J5252">
        <v>0</v>
      </c>
      <c r="K5252" t="s">
        <v>3157</v>
      </c>
      <c r="L5252" t="s">
        <v>3245</v>
      </c>
      <c r="M5252" t="s">
        <v>549</v>
      </c>
      <c r="N5252" t="s">
        <v>550</v>
      </c>
      <c r="O5252" t="s">
        <v>136</v>
      </c>
      <c r="P5252" t="s">
        <v>147</v>
      </c>
      <c r="Q5252" t="s">
        <v>258</v>
      </c>
    </row>
    <row r="5253" spans="1:17">
      <c r="A5253" t="s">
        <v>11457</v>
      </c>
      <c r="B5253" t="s">
        <v>11458</v>
      </c>
      <c r="C5253" t="s">
        <v>11459</v>
      </c>
      <c r="D5253" s="4">
        <v>45789.570613425924</v>
      </c>
      <c r="E5253" s="4">
        <v>45790.625</v>
      </c>
      <c r="F5253" s="4">
        <v>45790.642361111109</v>
      </c>
      <c r="G5253" s="4">
        <v>45790.617951388886</v>
      </c>
      <c r="H5253" t="s">
        <v>3155</v>
      </c>
      <c r="I5253" t="s">
        <v>3222</v>
      </c>
      <c r="J5253">
        <v>1</v>
      </c>
      <c r="K5253" t="s">
        <v>3223</v>
      </c>
      <c r="L5253" t="s">
        <v>3564</v>
      </c>
      <c r="M5253" t="s">
        <v>549</v>
      </c>
      <c r="N5253" t="s">
        <v>559</v>
      </c>
      <c r="O5253" t="s">
        <v>504</v>
      </c>
      <c r="P5253" t="s">
        <v>325</v>
      </c>
      <c r="Q5253" t="s">
        <v>344</v>
      </c>
    </row>
    <row r="5254" spans="1:17">
      <c r="A5254" t="s">
        <v>11460</v>
      </c>
      <c r="B5254" t="s">
        <v>11461</v>
      </c>
      <c r="C5254" t="s">
        <v>11462</v>
      </c>
      <c r="D5254" s="4">
        <v>45789.569953703707</v>
      </c>
      <c r="E5254" s="4">
        <v>45795.416666666664</v>
      </c>
      <c r="F5254" s="4">
        <v>45795.454861111109</v>
      </c>
      <c r="G5254" s="4"/>
      <c r="H5254" t="s">
        <v>3155</v>
      </c>
      <c r="I5254" t="s">
        <v>3673</v>
      </c>
      <c r="J5254">
        <v>0</v>
      </c>
      <c r="K5254" t="s">
        <v>3157</v>
      </c>
      <c r="L5254" t="s">
        <v>3245</v>
      </c>
      <c r="M5254" t="s">
        <v>549</v>
      </c>
      <c r="N5254" t="s">
        <v>559</v>
      </c>
      <c r="O5254" t="s">
        <v>504</v>
      </c>
      <c r="P5254" t="s">
        <v>325</v>
      </c>
      <c r="Q5254" t="s">
        <v>334</v>
      </c>
    </row>
    <row r="5255" spans="1:17">
      <c r="A5255" t="s">
        <v>11463</v>
      </c>
      <c r="B5255" t="s">
        <v>11464</v>
      </c>
      <c r="C5255" t="s">
        <v>11465</v>
      </c>
      <c r="D5255" s="4">
        <v>45789.559305555558</v>
      </c>
      <c r="E5255" s="4">
        <v>45793.958333333336</v>
      </c>
      <c r="F5255" s="4">
        <v>45793.975694444445</v>
      </c>
      <c r="G5255" s="4">
        <v>45793.955729166664</v>
      </c>
      <c r="H5255" t="s">
        <v>3155</v>
      </c>
      <c r="I5255" t="s">
        <v>3162</v>
      </c>
      <c r="J5255">
        <v>0</v>
      </c>
      <c r="K5255" t="s">
        <v>3163</v>
      </c>
      <c r="L5255" t="s">
        <v>3564</v>
      </c>
      <c r="M5255" t="s">
        <v>549</v>
      </c>
      <c r="N5255" t="s">
        <v>550</v>
      </c>
      <c r="O5255" t="s">
        <v>1923</v>
      </c>
      <c r="P5255" t="s">
        <v>1924</v>
      </c>
      <c r="Q5255" t="s">
        <v>3281</v>
      </c>
    </row>
    <row r="5256" spans="1:17">
      <c r="A5256" t="s">
        <v>3382</v>
      </c>
      <c r="B5256" t="s">
        <v>3383</v>
      </c>
      <c r="C5256" t="s">
        <v>11466</v>
      </c>
      <c r="D5256" s="4">
        <v>45789.557974537034</v>
      </c>
      <c r="E5256" s="4">
        <v>45793.291666666664</v>
      </c>
      <c r="F5256" s="4">
        <v>45793.329861111109</v>
      </c>
      <c r="G5256" s="4">
        <v>45793.291689814818</v>
      </c>
      <c r="H5256" t="s">
        <v>3155</v>
      </c>
      <c r="I5256" t="s">
        <v>3240</v>
      </c>
      <c r="J5256">
        <v>1001</v>
      </c>
      <c r="K5256" t="s">
        <v>3194</v>
      </c>
      <c r="L5256" t="s">
        <v>3564</v>
      </c>
      <c r="M5256" t="s">
        <v>549</v>
      </c>
      <c r="N5256" t="s">
        <v>550</v>
      </c>
      <c r="O5256" t="s">
        <v>136</v>
      </c>
      <c r="P5256" t="s">
        <v>264</v>
      </c>
      <c r="Q5256" t="s">
        <v>268</v>
      </c>
    </row>
    <row r="5257" spans="1:17">
      <c r="A5257" t="s">
        <v>11467</v>
      </c>
      <c r="B5257" t="s">
        <v>11468</v>
      </c>
      <c r="C5257" t="s">
        <v>11469</v>
      </c>
      <c r="D5257" s="4">
        <v>45789.557662037034</v>
      </c>
      <c r="E5257" s="4">
        <v>45808.291666666664</v>
      </c>
      <c r="F5257" s="4">
        <v>45808.309027777781</v>
      </c>
      <c r="G5257" s="4"/>
      <c r="H5257" t="s">
        <v>3155</v>
      </c>
      <c r="I5257" t="s">
        <v>3175</v>
      </c>
      <c r="J5257">
        <v>0</v>
      </c>
      <c r="K5257" t="s">
        <v>3157</v>
      </c>
      <c r="L5257" t="s">
        <v>3158</v>
      </c>
      <c r="M5257" t="s">
        <v>549</v>
      </c>
      <c r="N5257" t="s">
        <v>550</v>
      </c>
      <c r="O5257" t="s">
        <v>616</v>
      </c>
      <c r="P5257" t="s">
        <v>314</v>
      </c>
      <c r="Q5257" t="s">
        <v>33152</v>
      </c>
    </row>
    <row r="5258" spans="1:17">
      <c r="A5258" t="s">
        <v>11470</v>
      </c>
      <c r="B5258" t="s">
        <v>11471</v>
      </c>
      <c r="C5258" t="s">
        <v>11472</v>
      </c>
      <c r="D5258" s="4">
        <v>45789.553449074076</v>
      </c>
      <c r="E5258" s="4">
        <v>45790.166666666664</v>
      </c>
      <c r="F5258" s="4">
        <v>45790.184027777781</v>
      </c>
      <c r="G5258" s="4"/>
      <c r="H5258" t="s">
        <v>3155</v>
      </c>
      <c r="I5258" t="s">
        <v>3171</v>
      </c>
      <c r="J5258">
        <v>0</v>
      </c>
      <c r="K5258" t="s">
        <v>3157</v>
      </c>
      <c r="L5258" t="s">
        <v>3593</v>
      </c>
      <c r="M5258" t="s">
        <v>549</v>
      </c>
      <c r="N5258" t="s">
        <v>550</v>
      </c>
      <c r="O5258" t="s">
        <v>136</v>
      </c>
      <c r="P5258" t="s">
        <v>147</v>
      </c>
      <c r="Q5258" t="s">
        <v>258</v>
      </c>
    </row>
    <row r="5259" spans="1:17">
      <c r="A5259" t="s">
        <v>10098</v>
      </c>
      <c r="B5259" t="s">
        <v>10099</v>
      </c>
      <c r="C5259" t="s">
        <v>11473</v>
      </c>
      <c r="D5259" s="4">
        <v>45789.546898148146</v>
      </c>
      <c r="E5259" s="4">
        <v>45792.395833333336</v>
      </c>
      <c r="F5259" s="4">
        <v>45792.434027777781</v>
      </c>
      <c r="G5259" s="4">
        <v>45792.392604166664</v>
      </c>
      <c r="H5259" t="s">
        <v>3155</v>
      </c>
      <c r="I5259" t="s">
        <v>3156</v>
      </c>
      <c r="J5259">
        <v>0</v>
      </c>
      <c r="K5259" t="s">
        <v>3194</v>
      </c>
      <c r="L5259" t="s">
        <v>3564</v>
      </c>
      <c r="M5259" t="s">
        <v>549</v>
      </c>
      <c r="N5259" t="s">
        <v>559</v>
      </c>
      <c r="O5259" t="s">
        <v>469</v>
      </c>
      <c r="P5259" t="s">
        <v>180</v>
      </c>
      <c r="Q5259" t="s">
        <v>184</v>
      </c>
    </row>
    <row r="5260" spans="1:17">
      <c r="A5260" t="s">
        <v>3210</v>
      </c>
      <c r="B5260" t="s">
        <v>3211</v>
      </c>
      <c r="C5260" t="s">
        <v>11474</v>
      </c>
      <c r="D5260" s="4">
        <v>45789.546597222223</v>
      </c>
      <c r="E5260" s="4">
        <v>45790.416666666664</v>
      </c>
      <c r="F5260" s="4">
        <v>45790.434027777781</v>
      </c>
      <c r="G5260" s="4">
        <v>45790.428923611114</v>
      </c>
      <c r="H5260" t="s">
        <v>3155</v>
      </c>
      <c r="I5260" t="s">
        <v>3171</v>
      </c>
      <c r="J5260">
        <v>1002</v>
      </c>
      <c r="K5260" t="s">
        <v>3157</v>
      </c>
      <c r="L5260" t="s">
        <v>3564</v>
      </c>
      <c r="M5260" t="s">
        <v>549</v>
      </c>
      <c r="N5260" t="s">
        <v>559</v>
      </c>
      <c r="O5260" t="s">
        <v>469</v>
      </c>
      <c r="P5260" t="s">
        <v>189</v>
      </c>
      <c r="Q5260" t="s">
        <v>191</v>
      </c>
    </row>
    <row r="5261" spans="1:17">
      <c r="A5261" t="s">
        <v>11475</v>
      </c>
      <c r="B5261" t="s">
        <v>11476</v>
      </c>
      <c r="C5261" t="s">
        <v>11477</v>
      </c>
      <c r="D5261" s="4">
        <v>45789.544733796298</v>
      </c>
      <c r="E5261" s="4">
        <v>45790.729166666664</v>
      </c>
      <c r="F5261" s="4">
        <v>45790.746527777781</v>
      </c>
      <c r="G5261" s="4">
        <v>45790.724212962959</v>
      </c>
      <c r="H5261" t="s">
        <v>3155</v>
      </c>
      <c r="I5261" t="s">
        <v>3222</v>
      </c>
      <c r="J5261">
        <v>1</v>
      </c>
      <c r="K5261" t="s">
        <v>3223</v>
      </c>
      <c r="L5261" t="s">
        <v>3564</v>
      </c>
      <c r="M5261" t="s">
        <v>549</v>
      </c>
      <c r="N5261" t="s">
        <v>550</v>
      </c>
      <c r="O5261" t="s">
        <v>136</v>
      </c>
      <c r="P5261" t="s">
        <v>147</v>
      </c>
      <c r="Q5261" t="s">
        <v>261</v>
      </c>
    </row>
    <row r="5262" spans="1:17">
      <c r="A5262" t="s">
        <v>11478</v>
      </c>
      <c r="B5262" t="s">
        <v>11479</v>
      </c>
      <c r="C5262" t="s">
        <v>11480</v>
      </c>
      <c r="D5262" s="4">
        <v>45789.544340277775</v>
      </c>
      <c r="E5262" s="4">
        <v>45790.3125</v>
      </c>
      <c r="F5262" s="4">
        <v>45790.350694444445</v>
      </c>
      <c r="G5262" s="4">
        <v>45790.306111111109</v>
      </c>
      <c r="H5262" t="s">
        <v>3155</v>
      </c>
      <c r="I5262" t="s">
        <v>3240</v>
      </c>
      <c r="J5262">
        <v>0</v>
      </c>
      <c r="K5262" t="s">
        <v>3157</v>
      </c>
      <c r="L5262" t="s">
        <v>3564</v>
      </c>
      <c r="M5262" t="s">
        <v>549</v>
      </c>
      <c r="N5262" t="s">
        <v>550</v>
      </c>
      <c r="O5262" t="s">
        <v>551</v>
      </c>
      <c r="P5262" t="s">
        <v>145</v>
      </c>
      <c r="Q5262" t="s">
        <v>219</v>
      </c>
    </row>
    <row r="5263" spans="1:17">
      <c r="A5263" t="s">
        <v>11481</v>
      </c>
      <c r="B5263" t="s">
        <v>11482</v>
      </c>
      <c r="C5263" t="s">
        <v>11483</v>
      </c>
      <c r="D5263" s="4">
        <v>45789.542048611111</v>
      </c>
      <c r="E5263" s="4">
        <v>45793.3125</v>
      </c>
      <c r="F5263" s="4">
        <v>45793.329861111109</v>
      </c>
      <c r="G5263" s="4">
        <v>45793.316666666666</v>
      </c>
      <c r="H5263" t="s">
        <v>3155</v>
      </c>
      <c r="I5263" t="s">
        <v>3175</v>
      </c>
      <c r="J5263">
        <v>1001</v>
      </c>
      <c r="K5263" t="s">
        <v>3194</v>
      </c>
      <c r="L5263" t="s">
        <v>3564</v>
      </c>
      <c r="M5263" t="s">
        <v>549</v>
      </c>
      <c r="N5263" t="s">
        <v>550</v>
      </c>
      <c r="O5263" t="s">
        <v>551</v>
      </c>
      <c r="P5263" t="s">
        <v>145</v>
      </c>
      <c r="Q5263" t="s">
        <v>218</v>
      </c>
    </row>
    <row r="5264" spans="1:17">
      <c r="A5264" t="s">
        <v>7702</v>
      </c>
      <c r="B5264" t="s">
        <v>11484</v>
      </c>
      <c r="C5264" t="s">
        <v>11485</v>
      </c>
      <c r="D5264" s="4">
        <v>45789.540405092594</v>
      </c>
      <c r="E5264" s="4">
        <v>45792.541666666664</v>
      </c>
      <c r="F5264" s="4">
        <v>45792.559027777781</v>
      </c>
      <c r="G5264" s="4">
        <v>45792.541122685187</v>
      </c>
      <c r="H5264" t="s">
        <v>3155</v>
      </c>
      <c r="I5264" t="s">
        <v>3171</v>
      </c>
      <c r="J5264">
        <v>0</v>
      </c>
      <c r="K5264" t="s">
        <v>3157</v>
      </c>
      <c r="L5264" t="s">
        <v>3564</v>
      </c>
      <c r="M5264" t="s">
        <v>549</v>
      </c>
      <c r="N5264" t="s">
        <v>550</v>
      </c>
      <c r="O5264" t="s">
        <v>136</v>
      </c>
      <c r="P5264" t="s">
        <v>143</v>
      </c>
      <c r="Q5264" t="s">
        <v>301</v>
      </c>
    </row>
    <row r="5265" spans="1:17">
      <c r="A5265" t="s">
        <v>11486</v>
      </c>
      <c r="B5265" t="s">
        <v>11487</v>
      </c>
      <c r="C5265" t="s">
        <v>11488</v>
      </c>
      <c r="D5265" s="4">
        <v>45789.539004629631</v>
      </c>
      <c r="E5265" s="4">
        <v>45791.666666666664</v>
      </c>
      <c r="F5265" s="4">
        <v>45791.684027777781</v>
      </c>
      <c r="G5265" s="4">
        <v>45791.666539351849</v>
      </c>
      <c r="H5265" t="s">
        <v>3155</v>
      </c>
      <c r="I5265" t="s">
        <v>3175</v>
      </c>
      <c r="J5265">
        <v>1001</v>
      </c>
      <c r="K5265" t="s">
        <v>3194</v>
      </c>
      <c r="L5265" t="s">
        <v>3564</v>
      </c>
      <c r="M5265" t="s">
        <v>549</v>
      </c>
      <c r="N5265" t="s">
        <v>559</v>
      </c>
      <c r="O5265" t="s">
        <v>469</v>
      </c>
      <c r="P5265" t="s">
        <v>180</v>
      </c>
      <c r="Q5265" t="s">
        <v>188</v>
      </c>
    </row>
    <row r="5266" spans="1:17">
      <c r="A5266" t="s">
        <v>11481</v>
      </c>
      <c r="B5266" t="s">
        <v>11489</v>
      </c>
      <c r="C5266" t="s">
        <v>11490</v>
      </c>
      <c r="D5266" s="4">
        <v>45789.536932870367</v>
      </c>
      <c r="E5266" s="4">
        <v>45793.291666666664</v>
      </c>
      <c r="F5266" s="4">
        <v>45793.309027777781</v>
      </c>
      <c r="G5266" s="4">
        <v>45793.291724537034</v>
      </c>
      <c r="H5266" t="s">
        <v>3155</v>
      </c>
      <c r="I5266" t="s">
        <v>3175</v>
      </c>
      <c r="J5266">
        <v>0</v>
      </c>
      <c r="K5266" t="s">
        <v>3194</v>
      </c>
      <c r="L5266" t="s">
        <v>3564</v>
      </c>
      <c r="M5266" t="s">
        <v>549</v>
      </c>
      <c r="N5266" t="s">
        <v>550</v>
      </c>
      <c r="O5266" t="s">
        <v>551</v>
      </c>
      <c r="P5266" t="s">
        <v>145</v>
      </c>
      <c r="Q5266" t="s">
        <v>218</v>
      </c>
    </row>
    <row r="5267" spans="1:17">
      <c r="A5267" t="s">
        <v>11491</v>
      </c>
      <c r="B5267" t="s">
        <v>11492</v>
      </c>
      <c r="C5267" t="s">
        <v>11493</v>
      </c>
      <c r="D5267" s="4">
        <v>45789.535277777781</v>
      </c>
      <c r="E5267" s="4">
        <v>45794.708333333336</v>
      </c>
      <c r="F5267" s="4">
        <v>45794.746527777781</v>
      </c>
      <c r="G5267" s="4"/>
      <c r="H5267" t="s">
        <v>3155</v>
      </c>
      <c r="I5267" t="s">
        <v>3156</v>
      </c>
      <c r="J5267">
        <v>0</v>
      </c>
      <c r="K5267" t="s">
        <v>3157</v>
      </c>
      <c r="L5267" t="s">
        <v>3245</v>
      </c>
      <c r="M5267" t="s">
        <v>549</v>
      </c>
      <c r="N5267" t="s">
        <v>550</v>
      </c>
      <c r="O5267" t="s">
        <v>136</v>
      </c>
      <c r="P5267" t="s">
        <v>143</v>
      </c>
      <c r="Q5267" t="s">
        <v>300</v>
      </c>
    </row>
    <row r="5268" spans="1:17">
      <c r="A5268" t="s">
        <v>11481</v>
      </c>
      <c r="B5268" t="s">
        <v>11482</v>
      </c>
      <c r="C5268" t="s">
        <v>11494</v>
      </c>
      <c r="D5268" s="4">
        <v>45789.532824074071</v>
      </c>
      <c r="E5268" s="4">
        <v>45793.25</v>
      </c>
      <c r="F5268" s="4">
        <v>45793.267361111109</v>
      </c>
      <c r="G5268" s="4"/>
      <c r="H5268" t="s">
        <v>3155</v>
      </c>
      <c r="I5268" t="s">
        <v>3175</v>
      </c>
      <c r="J5268">
        <v>1001</v>
      </c>
      <c r="K5268" t="s">
        <v>3194</v>
      </c>
      <c r="L5268" t="s">
        <v>3245</v>
      </c>
      <c r="M5268" t="s">
        <v>549</v>
      </c>
      <c r="N5268" t="s">
        <v>550</v>
      </c>
      <c r="O5268" t="s">
        <v>551</v>
      </c>
      <c r="P5268" t="s">
        <v>145</v>
      </c>
      <c r="Q5268" t="s">
        <v>218</v>
      </c>
    </row>
    <row r="5269" spans="1:17">
      <c r="A5269" t="s">
        <v>11495</v>
      </c>
      <c r="B5269" t="s">
        <v>11496</v>
      </c>
      <c r="C5269" t="s">
        <v>11497</v>
      </c>
      <c r="D5269" s="4">
        <v>45789.532025462962</v>
      </c>
      <c r="E5269" s="4">
        <v>45794.291666666664</v>
      </c>
      <c r="F5269" s="4">
        <v>45794.329861111109</v>
      </c>
      <c r="G5269" s="4">
        <v>45794.297662037039</v>
      </c>
      <c r="H5269" t="s">
        <v>3155</v>
      </c>
      <c r="I5269" t="s">
        <v>3240</v>
      </c>
      <c r="J5269">
        <v>1001</v>
      </c>
      <c r="K5269" t="s">
        <v>3157</v>
      </c>
      <c r="L5269" t="s">
        <v>3564</v>
      </c>
      <c r="M5269" t="s">
        <v>549</v>
      </c>
      <c r="N5269" t="s">
        <v>550</v>
      </c>
      <c r="O5269" t="s">
        <v>551</v>
      </c>
      <c r="P5269" t="s">
        <v>242</v>
      </c>
      <c r="Q5269" t="s">
        <v>243</v>
      </c>
    </row>
    <row r="5270" spans="1:17">
      <c r="A5270" t="s">
        <v>9748</v>
      </c>
      <c r="B5270" t="s">
        <v>9749</v>
      </c>
      <c r="C5270" t="s">
        <v>11498</v>
      </c>
      <c r="D5270" s="4">
        <v>45789.529710648145</v>
      </c>
      <c r="E5270" s="4">
        <v>45791.625</v>
      </c>
      <c r="F5270" s="4">
        <v>45791.663194444445</v>
      </c>
      <c r="G5270" s="4"/>
      <c r="H5270" t="s">
        <v>3155</v>
      </c>
      <c r="I5270" t="s">
        <v>3156</v>
      </c>
      <c r="J5270">
        <v>0</v>
      </c>
      <c r="K5270" t="s">
        <v>3157</v>
      </c>
      <c r="L5270" t="s">
        <v>3245</v>
      </c>
      <c r="M5270" t="s">
        <v>549</v>
      </c>
      <c r="N5270" t="s">
        <v>550</v>
      </c>
      <c r="O5270" t="s">
        <v>551</v>
      </c>
      <c r="P5270" t="s">
        <v>141</v>
      </c>
      <c r="Q5270" t="s">
        <v>232</v>
      </c>
    </row>
    <row r="5271" spans="1:17">
      <c r="A5271" t="s">
        <v>11499</v>
      </c>
      <c r="B5271" t="s">
        <v>11500</v>
      </c>
      <c r="C5271" t="s">
        <v>11501</v>
      </c>
      <c r="D5271" s="4">
        <v>45789.528854166667</v>
      </c>
      <c r="E5271" s="4">
        <v>45793.75</v>
      </c>
      <c r="F5271" s="4">
        <v>45793.767361111109</v>
      </c>
      <c r="G5271" s="4"/>
      <c r="H5271" t="s">
        <v>3155</v>
      </c>
      <c r="I5271" t="s">
        <v>3162</v>
      </c>
      <c r="J5271">
        <v>0</v>
      </c>
      <c r="K5271" t="s">
        <v>3379</v>
      </c>
      <c r="L5271" t="s">
        <v>3245</v>
      </c>
      <c r="M5271" t="s">
        <v>549</v>
      </c>
      <c r="N5271" t="s">
        <v>550</v>
      </c>
      <c r="O5271" t="s">
        <v>1923</v>
      </c>
      <c r="P5271" t="s">
        <v>1924</v>
      </c>
      <c r="Q5271" t="s">
        <v>3199</v>
      </c>
    </row>
    <row r="5272" spans="1:17">
      <c r="A5272" t="s">
        <v>11502</v>
      </c>
      <c r="B5272" t="s">
        <v>11503</v>
      </c>
      <c r="C5272" t="s">
        <v>11504</v>
      </c>
      <c r="D5272" s="4">
        <v>45789.527395833335</v>
      </c>
      <c r="E5272" s="4">
        <v>45792.791666666664</v>
      </c>
      <c r="F5272" s="4">
        <v>45792.809027777781</v>
      </c>
      <c r="G5272" s="4"/>
      <c r="H5272" t="s">
        <v>3155</v>
      </c>
      <c r="I5272" t="s">
        <v>3162</v>
      </c>
      <c r="J5272">
        <v>0</v>
      </c>
      <c r="K5272" t="s">
        <v>3358</v>
      </c>
      <c r="L5272" t="s">
        <v>3245</v>
      </c>
      <c r="M5272" t="s">
        <v>549</v>
      </c>
      <c r="N5272" t="s">
        <v>550</v>
      </c>
      <c r="O5272" t="s">
        <v>1923</v>
      </c>
      <c r="P5272" t="s">
        <v>1924</v>
      </c>
      <c r="Q5272" t="s">
        <v>3359</v>
      </c>
    </row>
    <row r="5273" spans="1:17">
      <c r="A5273" t="s">
        <v>11505</v>
      </c>
      <c r="B5273" t="s">
        <v>11506</v>
      </c>
      <c r="C5273" t="s">
        <v>11507</v>
      </c>
      <c r="D5273" s="4">
        <v>45789.524606481478</v>
      </c>
      <c r="E5273" s="4">
        <v>45793.916666666664</v>
      </c>
      <c r="F5273" s="4">
        <v>45793.934027777781</v>
      </c>
      <c r="G5273" s="4">
        <v>45793.917199074072</v>
      </c>
      <c r="H5273" t="s">
        <v>3155</v>
      </c>
      <c r="I5273" t="s">
        <v>3402</v>
      </c>
      <c r="J5273">
        <v>0</v>
      </c>
      <c r="K5273" t="s">
        <v>3403</v>
      </c>
      <c r="L5273" t="s">
        <v>3564</v>
      </c>
      <c r="M5273" t="s">
        <v>549</v>
      </c>
      <c r="N5273" t="s">
        <v>550</v>
      </c>
      <c r="O5273" t="s">
        <v>136</v>
      </c>
      <c r="P5273" t="s">
        <v>143</v>
      </c>
      <c r="Q5273" t="s">
        <v>300</v>
      </c>
    </row>
    <row r="5274" spans="1:17">
      <c r="A5274" t="s">
        <v>24997</v>
      </c>
      <c r="B5274" t="s">
        <v>28651</v>
      </c>
      <c r="C5274" t="s">
        <v>28652</v>
      </c>
      <c r="D5274" s="4">
        <v>45789.523530092592</v>
      </c>
      <c r="E5274" s="4">
        <v>45791.645833333336</v>
      </c>
      <c r="F5274" s="4">
        <v>45791.663194444445</v>
      </c>
      <c r="G5274" s="4">
        <v>45791.643993055557</v>
      </c>
      <c r="H5274" t="s">
        <v>3155</v>
      </c>
      <c r="I5274" t="s">
        <v>3184</v>
      </c>
      <c r="J5274">
        <v>1</v>
      </c>
      <c r="K5274" t="s">
        <v>3227</v>
      </c>
      <c r="L5274" t="s">
        <v>3564</v>
      </c>
      <c r="M5274" t="s">
        <v>549</v>
      </c>
      <c r="N5274" t="s">
        <v>550</v>
      </c>
      <c r="O5274" t="s">
        <v>136</v>
      </c>
      <c r="P5274" t="s">
        <v>143</v>
      </c>
      <c r="Q5274" t="s">
        <v>306</v>
      </c>
    </row>
    <row r="5275" spans="1:17">
      <c r="A5275" t="s">
        <v>11508</v>
      </c>
      <c r="B5275" t="s">
        <v>11509</v>
      </c>
      <c r="C5275" t="s">
        <v>11510</v>
      </c>
      <c r="D5275" s="4">
        <v>45789.517824074072</v>
      </c>
      <c r="E5275" s="4">
        <v>45794.5625</v>
      </c>
      <c r="F5275" s="4">
        <v>45794.579861111109</v>
      </c>
      <c r="G5275" s="4">
        <v>45794.559733796297</v>
      </c>
      <c r="H5275" t="s">
        <v>3155</v>
      </c>
      <c r="I5275" t="s">
        <v>3162</v>
      </c>
      <c r="J5275">
        <v>0</v>
      </c>
      <c r="K5275" t="s">
        <v>4987</v>
      </c>
      <c r="L5275" t="s">
        <v>3564</v>
      </c>
      <c r="M5275" t="s">
        <v>549</v>
      </c>
      <c r="N5275" t="s">
        <v>550</v>
      </c>
      <c r="O5275" t="s">
        <v>616</v>
      </c>
      <c r="P5275" t="s">
        <v>314</v>
      </c>
      <c r="Q5275" t="s">
        <v>322</v>
      </c>
    </row>
    <row r="5276" spans="1:17">
      <c r="A5276" t="s">
        <v>11511</v>
      </c>
      <c r="B5276" t="s">
        <v>11512</v>
      </c>
      <c r="C5276" t="s">
        <v>11513</v>
      </c>
      <c r="D5276" s="4">
        <v>45789.513831018521</v>
      </c>
      <c r="E5276" s="4">
        <v>45790.375</v>
      </c>
      <c r="F5276" s="4">
        <v>45790.413194444445</v>
      </c>
      <c r="G5276" s="4">
        <v>45790.378553240742</v>
      </c>
      <c r="H5276" t="s">
        <v>3155</v>
      </c>
      <c r="I5276" t="s">
        <v>3156</v>
      </c>
      <c r="J5276">
        <v>0</v>
      </c>
      <c r="K5276" t="s">
        <v>3157</v>
      </c>
      <c r="L5276" t="s">
        <v>3564</v>
      </c>
      <c r="M5276" t="s">
        <v>549</v>
      </c>
      <c r="N5276" t="s">
        <v>550</v>
      </c>
      <c r="O5276" t="s">
        <v>551</v>
      </c>
      <c r="P5276" t="s">
        <v>242</v>
      </c>
      <c r="Q5276" t="s">
        <v>244</v>
      </c>
    </row>
    <row r="5277" spans="1:17">
      <c r="A5277" t="s">
        <v>11514</v>
      </c>
      <c r="B5277" t="s">
        <v>11515</v>
      </c>
      <c r="C5277" t="s">
        <v>11516</v>
      </c>
      <c r="D5277" s="4">
        <v>45789.513275462959</v>
      </c>
      <c r="E5277" s="4">
        <v>45789.854166666664</v>
      </c>
      <c r="F5277" s="4">
        <v>45789.871527777781</v>
      </c>
      <c r="G5277" s="4">
        <v>45789.854699074072</v>
      </c>
      <c r="H5277" t="s">
        <v>3155</v>
      </c>
      <c r="I5277" t="s">
        <v>3402</v>
      </c>
      <c r="J5277">
        <v>0</v>
      </c>
      <c r="K5277" t="s">
        <v>3403</v>
      </c>
      <c r="L5277" t="s">
        <v>3564</v>
      </c>
      <c r="M5277" t="s">
        <v>549</v>
      </c>
      <c r="N5277" t="s">
        <v>550</v>
      </c>
      <c r="O5277" t="s">
        <v>551</v>
      </c>
      <c r="P5277" t="s">
        <v>242</v>
      </c>
      <c r="Q5277" t="s">
        <v>243</v>
      </c>
    </row>
    <row r="5278" spans="1:17">
      <c r="A5278" t="s">
        <v>5182</v>
      </c>
      <c r="B5278" t="s">
        <v>5183</v>
      </c>
      <c r="C5278" t="s">
        <v>11517</v>
      </c>
      <c r="D5278" s="4">
        <v>45789.511458333334</v>
      </c>
      <c r="E5278" s="4">
        <v>45790.791666666664</v>
      </c>
      <c r="F5278" s="4">
        <v>45790.809027777781</v>
      </c>
      <c r="G5278" s="4">
        <v>45790.789583333331</v>
      </c>
      <c r="H5278" t="s">
        <v>3155</v>
      </c>
      <c r="I5278" t="s">
        <v>3171</v>
      </c>
      <c r="J5278">
        <v>1001</v>
      </c>
      <c r="K5278" t="s">
        <v>3157</v>
      </c>
      <c r="L5278" t="s">
        <v>3564</v>
      </c>
      <c r="M5278" t="s">
        <v>549</v>
      </c>
      <c r="N5278" t="s">
        <v>550</v>
      </c>
      <c r="O5278" t="s">
        <v>616</v>
      </c>
      <c r="P5278" t="s">
        <v>314</v>
      </c>
      <c r="Q5278" t="s">
        <v>320</v>
      </c>
    </row>
    <row r="5279" spans="1:17">
      <c r="A5279" t="s">
        <v>11518</v>
      </c>
      <c r="B5279" t="s">
        <v>11519</v>
      </c>
      <c r="C5279" t="s">
        <v>11520</v>
      </c>
      <c r="D5279" s="4">
        <v>45789.508668981478</v>
      </c>
      <c r="E5279" s="4">
        <v>45791.375</v>
      </c>
      <c r="F5279" s="4">
        <v>45791.392361111109</v>
      </c>
      <c r="G5279" s="4">
        <v>45791.37090277778</v>
      </c>
      <c r="H5279" t="s">
        <v>3155</v>
      </c>
      <c r="I5279" t="s">
        <v>3175</v>
      </c>
      <c r="J5279">
        <v>1001</v>
      </c>
      <c r="K5279" t="s">
        <v>3157</v>
      </c>
      <c r="L5279" t="s">
        <v>3564</v>
      </c>
      <c r="M5279" t="s">
        <v>549</v>
      </c>
      <c r="N5279" t="s">
        <v>550</v>
      </c>
      <c r="O5279" t="s">
        <v>136</v>
      </c>
      <c r="P5279" t="s">
        <v>147</v>
      </c>
      <c r="Q5279" t="s">
        <v>21124</v>
      </c>
    </row>
    <row r="5280" spans="1:17">
      <c r="A5280" t="s">
        <v>11514</v>
      </c>
      <c r="B5280" t="s">
        <v>11515</v>
      </c>
      <c r="C5280" t="s">
        <v>11521</v>
      </c>
      <c r="D5280" s="4">
        <v>45789.508657407408</v>
      </c>
      <c r="E5280" s="4">
        <v>45789.854166666664</v>
      </c>
      <c r="F5280" s="4">
        <v>45789.871527777781</v>
      </c>
      <c r="G5280" s="4"/>
      <c r="H5280" t="s">
        <v>3155</v>
      </c>
      <c r="I5280" t="s">
        <v>3402</v>
      </c>
      <c r="J5280">
        <v>0</v>
      </c>
      <c r="K5280" t="s">
        <v>3403</v>
      </c>
      <c r="L5280" t="s">
        <v>3245</v>
      </c>
      <c r="M5280" t="s">
        <v>549</v>
      </c>
      <c r="N5280" t="s">
        <v>550</v>
      </c>
      <c r="O5280" t="s">
        <v>551</v>
      </c>
      <c r="P5280" t="s">
        <v>242</v>
      </c>
      <c r="Q5280" t="s">
        <v>243</v>
      </c>
    </row>
    <row r="5281" spans="1:17">
      <c r="A5281" t="s">
        <v>11518</v>
      </c>
      <c r="B5281" t="s">
        <v>11522</v>
      </c>
      <c r="C5281" t="s">
        <v>11523</v>
      </c>
      <c r="D5281" s="4">
        <v>45789.507662037038</v>
      </c>
      <c r="E5281" s="4">
        <v>45791.416666666664</v>
      </c>
      <c r="F5281" s="4">
        <v>45791.434027777781</v>
      </c>
      <c r="G5281" s="4">
        <v>45791.414814814816</v>
      </c>
      <c r="H5281" t="s">
        <v>3155</v>
      </c>
      <c r="I5281" t="s">
        <v>3175</v>
      </c>
      <c r="J5281">
        <v>0</v>
      </c>
      <c r="K5281" t="s">
        <v>3194</v>
      </c>
      <c r="L5281" t="s">
        <v>3564</v>
      </c>
      <c r="M5281" t="s">
        <v>549</v>
      </c>
      <c r="N5281" t="s">
        <v>550</v>
      </c>
      <c r="O5281" t="s">
        <v>136</v>
      </c>
      <c r="P5281" t="s">
        <v>147</v>
      </c>
      <c r="Q5281" t="s">
        <v>21124</v>
      </c>
    </row>
    <row r="5282" spans="1:17">
      <c r="A5282" t="s">
        <v>11524</v>
      </c>
      <c r="B5282" t="s">
        <v>11525</v>
      </c>
      <c r="C5282" t="s">
        <v>11526</v>
      </c>
      <c r="D5282" s="4">
        <v>45789.507523148146</v>
      </c>
      <c r="E5282" s="4">
        <v>45793.666666666664</v>
      </c>
      <c r="F5282" s="4">
        <v>45793.704861111109</v>
      </c>
      <c r="G5282" s="4">
        <v>45793.666863425926</v>
      </c>
      <c r="H5282" t="s">
        <v>3155</v>
      </c>
      <c r="I5282" t="s">
        <v>3156</v>
      </c>
      <c r="J5282">
        <v>0</v>
      </c>
      <c r="K5282" t="s">
        <v>3157</v>
      </c>
      <c r="L5282" t="s">
        <v>3564</v>
      </c>
      <c r="M5282" t="s">
        <v>549</v>
      </c>
      <c r="N5282" t="s">
        <v>550</v>
      </c>
      <c r="O5282" t="s">
        <v>551</v>
      </c>
      <c r="P5282" t="s">
        <v>149</v>
      </c>
      <c r="Q5282" t="s">
        <v>208</v>
      </c>
    </row>
    <row r="5283" spans="1:17">
      <c r="A5283" t="s">
        <v>11527</v>
      </c>
      <c r="B5283" t="s">
        <v>11528</v>
      </c>
      <c r="C5283" t="s">
        <v>11529</v>
      </c>
      <c r="D5283" s="4">
        <v>45789.501111111109</v>
      </c>
      <c r="E5283" s="4">
        <v>45790.333333333336</v>
      </c>
      <c r="F5283" s="4">
        <v>45790.350694444445</v>
      </c>
      <c r="G5283" s="4">
        <v>45790.331284722219</v>
      </c>
      <c r="H5283" t="s">
        <v>3155</v>
      </c>
      <c r="I5283" t="s">
        <v>3171</v>
      </c>
      <c r="J5283">
        <v>0</v>
      </c>
      <c r="K5283" t="s">
        <v>3157</v>
      </c>
      <c r="L5283" t="s">
        <v>3564</v>
      </c>
      <c r="M5283" t="s">
        <v>549</v>
      </c>
      <c r="N5283" t="s">
        <v>550</v>
      </c>
      <c r="O5283" t="s">
        <v>616</v>
      </c>
      <c r="P5283" t="s">
        <v>314</v>
      </c>
      <c r="Q5283" t="s">
        <v>317</v>
      </c>
    </row>
    <row r="5284" spans="1:17">
      <c r="A5284" t="s">
        <v>11530</v>
      </c>
      <c r="B5284" t="s">
        <v>11531</v>
      </c>
      <c r="C5284" t="s">
        <v>11532</v>
      </c>
      <c r="D5284" s="4">
        <v>45789.495069444441</v>
      </c>
      <c r="E5284" s="4">
        <v>45794.791666666664</v>
      </c>
      <c r="F5284" s="4">
        <v>45794.829861111109</v>
      </c>
      <c r="G5284" s="4"/>
      <c r="H5284" t="s">
        <v>3155</v>
      </c>
      <c r="I5284" t="s">
        <v>3209</v>
      </c>
      <c r="J5284">
        <v>0</v>
      </c>
      <c r="K5284" t="s">
        <v>3227</v>
      </c>
      <c r="L5284" t="s">
        <v>3593</v>
      </c>
      <c r="M5284" t="s">
        <v>549</v>
      </c>
      <c r="N5284" t="s">
        <v>550</v>
      </c>
      <c r="O5284" t="s">
        <v>136</v>
      </c>
      <c r="P5284" t="s">
        <v>143</v>
      </c>
      <c r="Q5284" t="s">
        <v>310</v>
      </c>
    </row>
    <row r="5285" spans="1:17">
      <c r="A5285" t="s">
        <v>10887</v>
      </c>
      <c r="B5285" t="s">
        <v>10888</v>
      </c>
      <c r="C5285" t="s">
        <v>11533</v>
      </c>
      <c r="D5285" s="4">
        <v>45789.490231481483</v>
      </c>
      <c r="E5285" s="4">
        <v>45789.979166666664</v>
      </c>
      <c r="F5285" s="4">
        <v>45789.996527777781</v>
      </c>
      <c r="G5285" s="4">
        <v>45789.979409722226</v>
      </c>
      <c r="H5285" t="s">
        <v>3155</v>
      </c>
      <c r="I5285" t="s">
        <v>3175</v>
      </c>
      <c r="J5285">
        <v>0</v>
      </c>
      <c r="K5285" t="s">
        <v>3157</v>
      </c>
      <c r="L5285" t="s">
        <v>3564</v>
      </c>
      <c r="M5285" t="s">
        <v>549</v>
      </c>
      <c r="N5285" t="s">
        <v>550</v>
      </c>
      <c r="O5285" t="s">
        <v>136</v>
      </c>
      <c r="P5285" t="s">
        <v>264</v>
      </c>
      <c r="Q5285" t="s">
        <v>2914</v>
      </c>
    </row>
    <row r="5286" spans="1:17">
      <c r="A5286" t="s">
        <v>9897</v>
      </c>
      <c r="B5286" t="s">
        <v>9898</v>
      </c>
      <c r="C5286" t="s">
        <v>11534</v>
      </c>
      <c r="D5286" s="4">
        <v>45789.49019675926</v>
      </c>
      <c r="E5286" s="4">
        <v>45790.458333333336</v>
      </c>
      <c r="F5286" s="4">
        <v>45790.475694444445</v>
      </c>
      <c r="G5286" s="4">
        <v>45790.457442129627</v>
      </c>
      <c r="H5286" t="s">
        <v>3155</v>
      </c>
      <c r="I5286" t="s">
        <v>3175</v>
      </c>
      <c r="J5286">
        <v>0</v>
      </c>
      <c r="K5286" t="s">
        <v>3194</v>
      </c>
      <c r="L5286" t="s">
        <v>3564</v>
      </c>
      <c r="M5286" t="s">
        <v>549</v>
      </c>
      <c r="N5286" t="s">
        <v>550</v>
      </c>
      <c r="O5286" t="s">
        <v>551</v>
      </c>
      <c r="P5286" t="s">
        <v>149</v>
      </c>
      <c r="Q5286" t="s">
        <v>205</v>
      </c>
    </row>
    <row r="5287" spans="1:17">
      <c r="A5287" t="s">
        <v>9963</v>
      </c>
      <c r="B5287" t="s">
        <v>9964</v>
      </c>
      <c r="C5287" t="s">
        <v>11535</v>
      </c>
      <c r="D5287" s="4">
        <v>45789.489166666666</v>
      </c>
      <c r="E5287" s="4">
        <v>45791.333333333336</v>
      </c>
      <c r="F5287" s="4">
        <v>45791.350694444445</v>
      </c>
      <c r="G5287" s="4"/>
      <c r="H5287" t="s">
        <v>3155</v>
      </c>
      <c r="I5287" t="s">
        <v>3171</v>
      </c>
      <c r="J5287">
        <v>1001</v>
      </c>
      <c r="K5287" t="s">
        <v>3157</v>
      </c>
      <c r="L5287" t="s">
        <v>3245</v>
      </c>
      <c r="M5287" t="s">
        <v>549</v>
      </c>
      <c r="N5287" t="s">
        <v>550</v>
      </c>
      <c r="O5287" t="s">
        <v>136</v>
      </c>
      <c r="P5287" t="s">
        <v>147</v>
      </c>
      <c r="Q5287" t="s">
        <v>258</v>
      </c>
    </row>
    <row r="5288" spans="1:17">
      <c r="A5288" t="s">
        <v>3313</v>
      </c>
      <c r="B5288" t="s">
        <v>4182</v>
      </c>
      <c r="C5288" t="s">
        <v>11536</v>
      </c>
      <c r="D5288" s="4">
        <v>45789.480636574073</v>
      </c>
      <c r="E5288" s="4">
        <v>45790.020833333336</v>
      </c>
      <c r="F5288" s="4">
        <v>45790.059027777781</v>
      </c>
      <c r="G5288" s="4">
        <v>45790.021851851852</v>
      </c>
      <c r="H5288" t="s">
        <v>3155</v>
      </c>
      <c r="I5288" t="s">
        <v>3156</v>
      </c>
      <c r="J5288">
        <v>0</v>
      </c>
      <c r="K5288" t="s">
        <v>3163</v>
      </c>
      <c r="L5288" t="s">
        <v>3564</v>
      </c>
      <c r="M5288" t="s">
        <v>549</v>
      </c>
      <c r="N5288" t="s">
        <v>550</v>
      </c>
      <c r="O5288" t="s">
        <v>551</v>
      </c>
      <c r="P5288" t="s">
        <v>145</v>
      </c>
      <c r="Q5288" t="s">
        <v>220</v>
      </c>
    </row>
    <row r="5289" spans="1:17">
      <c r="A5289" t="s">
        <v>11527</v>
      </c>
      <c r="B5289" t="s">
        <v>11537</v>
      </c>
      <c r="C5289" t="s">
        <v>11538</v>
      </c>
      <c r="D5289" s="4">
        <v>45789.479004629633</v>
      </c>
      <c r="E5289" s="4">
        <v>45790.291666666664</v>
      </c>
      <c r="F5289" s="4">
        <v>45790.309027777781</v>
      </c>
      <c r="G5289" s="4">
        <v>45790.291493055556</v>
      </c>
      <c r="H5289" t="s">
        <v>3155</v>
      </c>
      <c r="I5289" t="s">
        <v>3184</v>
      </c>
      <c r="J5289">
        <v>0</v>
      </c>
      <c r="K5289" t="s">
        <v>3157</v>
      </c>
      <c r="L5289" t="s">
        <v>3564</v>
      </c>
      <c r="M5289" t="s">
        <v>549</v>
      </c>
      <c r="N5289" t="s">
        <v>550</v>
      </c>
      <c r="O5289" t="s">
        <v>616</v>
      </c>
      <c r="P5289" t="s">
        <v>314</v>
      </c>
      <c r="Q5289" t="s">
        <v>317</v>
      </c>
    </row>
    <row r="5290" spans="1:17">
      <c r="A5290" t="s">
        <v>11539</v>
      </c>
      <c r="B5290" t="s">
        <v>11540</v>
      </c>
      <c r="C5290" t="s">
        <v>11541</v>
      </c>
      <c r="D5290" s="4">
        <v>45789.477349537039</v>
      </c>
      <c r="E5290" s="4">
        <v>45792.291666666664</v>
      </c>
      <c r="F5290" s="4">
        <v>45792.309027777781</v>
      </c>
      <c r="G5290" s="4">
        <v>45792.312060185184</v>
      </c>
      <c r="H5290" t="s">
        <v>3155</v>
      </c>
      <c r="I5290" t="s">
        <v>3222</v>
      </c>
      <c r="J5290">
        <v>1</v>
      </c>
      <c r="K5290" t="s">
        <v>3223</v>
      </c>
      <c r="L5290" t="s">
        <v>3564</v>
      </c>
      <c r="M5290" t="s">
        <v>549</v>
      </c>
      <c r="N5290" t="s">
        <v>550</v>
      </c>
      <c r="O5290" t="s">
        <v>551</v>
      </c>
      <c r="P5290" t="s">
        <v>149</v>
      </c>
      <c r="Q5290" t="s">
        <v>203</v>
      </c>
    </row>
    <row r="5291" spans="1:17">
      <c r="A5291" t="s">
        <v>4870</v>
      </c>
      <c r="B5291" t="s">
        <v>11542</v>
      </c>
      <c r="C5291" t="s">
        <v>11543</v>
      </c>
      <c r="D5291" s="4">
        <v>45789.474050925928</v>
      </c>
      <c r="E5291" s="4">
        <v>45790.354166666664</v>
      </c>
      <c r="F5291" s="4">
        <v>45790.392361111109</v>
      </c>
      <c r="G5291" s="4">
        <v>45790.347511574073</v>
      </c>
      <c r="H5291" t="s">
        <v>3155</v>
      </c>
      <c r="I5291" t="s">
        <v>3156</v>
      </c>
      <c r="J5291">
        <v>0</v>
      </c>
      <c r="K5291" t="s">
        <v>3157</v>
      </c>
      <c r="L5291" t="s">
        <v>3564</v>
      </c>
      <c r="M5291" t="s">
        <v>549</v>
      </c>
      <c r="N5291" t="s">
        <v>550</v>
      </c>
      <c r="O5291" t="s">
        <v>136</v>
      </c>
      <c r="P5291" t="s">
        <v>147</v>
      </c>
      <c r="Q5291" t="s">
        <v>258</v>
      </c>
    </row>
    <row r="5292" spans="1:17">
      <c r="A5292" t="s">
        <v>4209</v>
      </c>
      <c r="B5292" t="s">
        <v>11544</v>
      </c>
      <c r="C5292" t="s">
        <v>11545</v>
      </c>
      <c r="D5292" s="4">
        <v>45789.473668981482</v>
      </c>
      <c r="E5292" s="4">
        <v>45794.3125</v>
      </c>
      <c r="F5292" s="4">
        <v>45794.329861111109</v>
      </c>
      <c r="G5292" s="4"/>
      <c r="H5292" t="s">
        <v>3155</v>
      </c>
      <c r="I5292" t="s">
        <v>3162</v>
      </c>
      <c r="J5292">
        <v>0</v>
      </c>
      <c r="K5292" t="s">
        <v>3379</v>
      </c>
      <c r="L5292" t="s">
        <v>3245</v>
      </c>
      <c r="M5292" t="s">
        <v>549</v>
      </c>
      <c r="N5292" t="s">
        <v>550</v>
      </c>
      <c r="O5292" t="s">
        <v>1923</v>
      </c>
      <c r="P5292" t="s">
        <v>1924</v>
      </c>
      <c r="Q5292" t="s">
        <v>3199</v>
      </c>
    </row>
    <row r="5293" spans="1:17">
      <c r="A5293" t="s">
        <v>11546</v>
      </c>
      <c r="B5293" t="s">
        <v>11547</v>
      </c>
      <c r="C5293" t="s">
        <v>11548</v>
      </c>
      <c r="D5293" s="4">
        <v>45789.472025462965</v>
      </c>
      <c r="E5293" s="4">
        <v>45794.75</v>
      </c>
      <c r="F5293" s="4">
        <v>45794.767361111109</v>
      </c>
      <c r="G5293" s="4"/>
      <c r="H5293" t="s">
        <v>3155</v>
      </c>
      <c r="I5293" t="s">
        <v>3402</v>
      </c>
      <c r="J5293">
        <v>0</v>
      </c>
      <c r="K5293" t="s">
        <v>3403</v>
      </c>
      <c r="L5293" t="s">
        <v>3593</v>
      </c>
      <c r="M5293" t="s">
        <v>549</v>
      </c>
      <c r="N5293" t="s">
        <v>550</v>
      </c>
      <c r="O5293" t="s">
        <v>136</v>
      </c>
      <c r="P5293" t="s">
        <v>143</v>
      </c>
      <c r="Q5293" t="s">
        <v>312</v>
      </c>
    </row>
    <row r="5294" spans="1:17">
      <c r="A5294" t="s">
        <v>11549</v>
      </c>
      <c r="B5294" t="s">
        <v>11550</v>
      </c>
      <c r="C5294" t="s">
        <v>11551</v>
      </c>
      <c r="D5294" s="4">
        <v>45789.470405092594</v>
      </c>
      <c r="E5294" s="4">
        <v>45794.791666666664</v>
      </c>
      <c r="F5294" s="4">
        <v>45794.809027777781</v>
      </c>
      <c r="G5294" s="4"/>
      <c r="H5294" t="s">
        <v>3155</v>
      </c>
      <c r="I5294" t="s">
        <v>3171</v>
      </c>
      <c r="J5294">
        <v>1001</v>
      </c>
      <c r="K5294" t="s">
        <v>3157</v>
      </c>
      <c r="L5294" t="s">
        <v>3593</v>
      </c>
      <c r="M5294" t="s">
        <v>549</v>
      </c>
      <c r="N5294" t="s">
        <v>550</v>
      </c>
      <c r="O5294" t="s">
        <v>551</v>
      </c>
      <c r="P5294" t="s">
        <v>141</v>
      </c>
      <c r="Q5294" t="s">
        <v>236</v>
      </c>
    </row>
    <row r="5295" spans="1:17">
      <c r="A5295" t="s">
        <v>11552</v>
      </c>
      <c r="B5295" t="s">
        <v>11553</v>
      </c>
      <c r="C5295" t="s">
        <v>11554</v>
      </c>
      <c r="D5295" s="4">
        <v>45789.470300925925</v>
      </c>
      <c r="E5295" s="4">
        <v>45794.583333333336</v>
      </c>
      <c r="F5295" s="4">
        <v>45794.600694444445</v>
      </c>
      <c r="G5295" s="4">
        <v>45794.594247685185</v>
      </c>
      <c r="H5295" t="s">
        <v>3155</v>
      </c>
      <c r="I5295" t="s">
        <v>3175</v>
      </c>
      <c r="J5295">
        <v>1001</v>
      </c>
      <c r="K5295" t="s">
        <v>3194</v>
      </c>
      <c r="L5295" t="s">
        <v>3564</v>
      </c>
      <c r="M5295" t="s">
        <v>549</v>
      </c>
      <c r="N5295" t="s">
        <v>550</v>
      </c>
      <c r="O5295" t="s">
        <v>136</v>
      </c>
      <c r="P5295" t="s">
        <v>139</v>
      </c>
      <c r="Q5295" t="s">
        <v>271</v>
      </c>
    </row>
    <row r="5296" spans="1:17">
      <c r="A5296" t="s">
        <v>11555</v>
      </c>
      <c r="B5296" t="s">
        <v>11556</v>
      </c>
      <c r="C5296" t="s">
        <v>11557</v>
      </c>
      <c r="D5296" s="4">
        <v>45789.46943287037</v>
      </c>
      <c r="E5296" s="4">
        <v>45794.625</v>
      </c>
      <c r="F5296" s="4">
        <v>45794.642361111109</v>
      </c>
      <c r="G5296" s="4">
        <v>45794.615694444445</v>
      </c>
      <c r="H5296" t="s">
        <v>3155</v>
      </c>
      <c r="I5296" t="s">
        <v>3171</v>
      </c>
      <c r="J5296">
        <v>1001</v>
      </c>
      <c r="K5296" t="s">
        <v>3157</v>
      </c>
      <c r="L5296" t="s">
        <v>3564</v>
      </c>
      <c r="M5296" t="s">
        <v>549</v>
      </c>
      <c r="N5296" t="s">
        <v>550</v>
      </c>
      <c r="O5296" t="s">
        <v>136</v>
      </c>
      <c r="P5296" t="s">
        <v>139</v>
      </c>
      <c r="Q5296" t="s">
        <v>271</v>
      </c>
    </row>
    <row r="5297" spans="1:17">
      <c r="A5297" t="s">
        <v>11558</v>
      </c>
      <c r="B5297" t="s">
        <v>11559</v>
      </c>
      <c r="C5297" t="s">
        <v>11560</v>
      </c>
      <c r="D5297" s="4">
        <v>45789.469270833331</v>
      </c>
      <c r="E5297" s="4">
        <v>45790.583333333336</v>
      </c>
      <c r="F5297" s="4">
        <v>45790.600694444445</v>
      </c>
      <c r="G5297" s="4"/>
      <c r="H5297" t="s">
        <v>3155</v>
      </c>
      <c r="I5297" t="s">
        <v>3184</v>
      </c>
      <c r="J5297">
        <v>1002</v>
      </c>
      <c r="K5297" t="s">
        <v>3157</v>
      </c>
      <c r="L5297" t="s">
        <v>3593</v>
      </c>
      <c r="M5297" t="s">
        <v>549</v>
      </c>
      <c r="N5297" t="s">
        <v>559</v>
      </c>
      <c r="O5297" t="s">
        <v>469</v>
      </c>
      <c r="P5297" t="s">
        <v>180</v>
      </c>
      <c r="Q5297" t="s">
        <v>182</v>
      </c>
    </row>
    <row r="5298" spans="1:17">
      <c r="A5298" t="s">
        <v>9859</v>
      </c>
      <c r="B5298" t="s">
        <v>9860</v>
      </c>
      <c r="C5298" t="s">
        <v>11561</v>
      </c>
      <c r="D5298" s="4">
        <v>45789.468958333331</v>
      </c>
      <c r="E5298" s="4">
        <v>45794.25</v>
      </c>
      <c r="F5298" s="4">
        <v>45794.267361111109</v>
      </c>
      <c r="G5298" s="4"/>
      <c r="H5298" t="s">
        <v>3155</v>
      </c>
      <c r="I5298" t="s">
        <v>3171</v>
      </c>
      <c r="J5298">
        <v>1001</v>
      </c>
      <c r="K5298" t="s">
        <v>3157</v>
      </c>
      <c r="L5298" t="s">
        <v>3593</v>
      </c>
      <c r="M5298" t="s">
        <v>549</v>
      </c>
      <c r="N5298" t="s">
        <v>550</v>
      </c>
      <c r="O5298" t="s">
        <v>616</v>
      </c>
      <c r="P5298" t="s">
        <v>314</v>
      </c>
      <c r="Q5298" t="s">
        <v>322</v>
      </c>
    </row>
    <row r="5299" spans="1:17">
      <c r="A5299" t="s">
        <v>11562</v>
      </c>
      <c r="B5299" t="s">
        <v>11563</v>
      </c>
      <c r="C5299" t="s">
        <v>11564</v>
      </c>
      <c r="D5299" s="4">
        <v>45789.467488425929</v>
      </c>
      <c r="E5299" s="4">
        <v>45790.416666666664</v>
      </c>
      <c r="F5299" s="4">
        <v>45790.454861111109</v>
      </c>
      <c r="G5299" s="4">
        <v>45790.418298611112</v>
      </c>
      <c r="H5299" t="s">
        <v>3155</v>
      </c>
      <c r="I5299" t="s">
        <v>3240</v>
      </c>
      <c r="J5299">
        <v>0</v>
      </c>
      <c r="K5299" t="s">
        <v>3194</v>
      </c>
      <c r="L5299" t="s">
        <v>3564</v>
      </c>
      <c r="M5299" t="s">
        <v>549</v>
      </c>
      <c r="N5299" t="s">
        <v>550</v>
      </c>
      <c r="O5299" t="s">
        <v>551</v>
      </c>
      <c r="P5299" t="s">
        <v>242</v>
      </c>
      <c r="Q5299" t="s">
        <v>249</v>
      </c>
    </row>
    <row r="5300" spans="1:17">
      <c r="A5300" t="s">
        <v>3313</v>
      </c>
      <c r="B5300" t="s">
        <v>3314</v>
      </c>
      <c r="C5300" t="s">
        <v>11565</v>
      </c>
      <c r="D5300" s="4">
        <v>45789.467048611114</v>
      </c>
      <c r="E5300" s="4">
        <v>45790.25</v>
      </c>
      <c r="F5300" s="4">
        <v>45790.288194444445</v>
      </c>
      <c r="G5300" s="4"/>
      <c r="H5300" t="s">
        <v>3155</v>
      </c>
      <c r="I5300" t="s">
        <v>3156</v>
      </c>
      <c r="J5300">
        <v>0</v>
      </c>
      <c r="K5300" t="s">
        <v>3227</v>
      </c>
      <c r="L5300" t="s">
        <v>3245</v>
      </c>
      <c r="M5300" t="s">
        <v>549</v>
      </c>
      <c r="N5300" t="s">
        <v>550</v>
      </c>
      <c r="O5300" t="s">
        <v>551</v>
      </c>
      <c r="P5300" t="s">
        <v>145</v>
      </c>
      <c r="Q5300" t="s">
        <v>220</v>
      </c>
    </row>
    <row r="5301" spans="1:17">
      <c r="A5301" t="s">
        <v>11566</v>
      </c>
      <c r="B5301" t="s">
        <v>11567</v>
      </c>
      <c r="C5301" t="s">
        <v>11568</v>
      </c>
      <c r="D5301" s="4">
        <v>45789.466782407406</v>
      </c>
      <c r="E5301" s="4">
        <v>45794.895833333336</v>
      </c>
      <c r="F5301" s="4">
        <v>45794.913194444445</v>
      </c>
      <c r="G5301" s="4"/>
      <c r="H5301" t="s">
        <v>3155</v>
      </c>
      <c r="I5301" t="s">
        <v>3171</v>
      </c>
      <c r="J5301">
        <v>1001</v>
      </c>
      <c r="K5301" t="s">
        <v>3157</v>
      </c>
      <c r="L5301" t="s">
        <v>3245</v>
      </c>
      <c r="M5301" t="s">
        <v>549</v>
      </c>
      <c r="N5301" t="s">
        <v>550</v>
      </c>
      <c r="O5301" t="s">
        <v>136</v>
      </c>
      <c r="P5301" t="s">
        <v>147</v>
      </c>
      <c r="Q5301" t="s">
        <v>256</v>
      </c>
    </row>
    <row r="5302" spans="1:17">
      <c r="A5302" t="s">
        <v>4354</v>
      </c>
      <c r="B5302" t="s">
        <v>4355</v>
      </c>
      <c r="C5302" t="s">
        <v>11569</v>
      </c>
      <c r="D5302" s="4">
        <v>45789.463541666664</v>
      </c>
      <c r="E5302" s="4">
        <v>45790.416666666664</v>
      </c>
      <c r="F5302" s="4">
        <v>45790.434027777781</v>
      </c>
      <c r="G5302" s="4">
        <v>45790.411296296297</v>
      </c>
      <c r="H5302" t="s">
        <v>3155</v>
      </c>
      <c r="I5302" t="s">
        <v>3171</v>
      </c>
      <c r="J5302">
        <v>1001</v>
      </c>
      <c r="K5302" t="s">
        <v>3157</v>
      </c>
      <c r="L5302" t="s">
        <v>3564</v>
      </c>
      <c r="M5302" t="s">
        <v>549</v>
      </c>
      <c r="N5302" t="s">
        <v>559</v>
      </c>
      <c r="O5302" t="s">
        <v>469</v>
      </c>
      <c r="P5302" t="s">
        <v>180</v>
      </c>
      <c r="Q5302" t="s">
        <v>14107</v>
      </c>
    </row>
    <row r="5303" spans="1:17">
      <c r="A5303" t="s">
        <v>11570</v>
      </c>
      <c r="B5303" t="s">
        <v>11571</v>
      </c>
      <c r="C5303" t="s">
        <v>11572</v>
      </c>
      <c r="D5303" s="4">
        <v>45789.46298611111</v>
      </c>
      <c r="E5303" s="4">
        <v>45791.291666666664</v>
      </c>
      <c r="F5303" s="4">
        <v>45791.309027777781</v>
      </c>
      <c r="G5303" s="4">
        <v>45791.290497685186</v>
      </c>
      <c r="H5303" t="s">
        <v>3155</v>
      </c>
      <c r="I5303" t="s">
        <v>3162</v>
      </c>
      <c r="J5303">
        <v>0</v>
      </c>
      <c r="K5303" t="s">
        <v>3198</v>
      </c>
      <c r="L5303" t="s">
        <v>3564</v>
      </c>
      <c r="M5303" t="s">
        <v>549</v>
      </c>
      <c r="N5303" t="s">
        <v>550</v>
      </c>
      <c r="O5303" t="s">
        <v>616</v>
      </c>
      <c r="P5303" t="s">
        <v>314</v>
      </c>
      <c r="Q5303" t="s">
        <v>322</v>
      </c>
    </row>
    <row r="5304" spans="1:17">
      <c r="A5304" t="s">
        <v>11573</v>
      </c>
      <c r="B5304" t="s">
        <v>11574</v>
      </c>
      <c r="C5304" t="s">
        <v>11575</v>
      </c>
      <c r="D5304" s="4">
        <v>45789.459664351853</v>
      </c>
      <c r="E5304" s="4">
        <v>45792.6875</v>
      </c>
      <c r="F5304" s="4">
        <v>45792.725694444445</v>
      </c>
      <c r="G5304" s="4"/>
      <c r="H5304" t="s">
        <v>3155</v>
      </c>
      <c r="I5304" t="s">
        <v>3240</v>
      </c>
      <c r="J5304">
        <v>0</v>
      </c>
      <c r="K5304" t="s">
        <v>3157</v>
      </c>
      <c r="L5304" t="s">
        <v>3245</v>
      </c>
      <c r="M5304" t="s">
        <v>549</v>
      </c>
      <c r="N5304" t="s">
        <v>550</v>
      </c>
      <c r="O5304" t="s">
        <v>136</v>
      </c>
      <c r="P5304" t="s">
        <v>264</v>
      </c>
      <c r="Q5304" t="s">
        <v>265</v>
      </c>
    </row>
    <row r="5305" spans="1:17">
      <c r="A5305" t="s">
        <v>11576</v>
      </c>
      <c r="B5305" t="s">
        <v>11577</v>
      </c>
      <c r="C5305" t="s">
        <v>11578</v>
      </c>
      <c r="D5305" s="4">
        <v>45789.458738425928</v>
      </c>
      <c r="E5305" s="4">
        <v>45794.875</v>
      </c>
      <c r="F5305" s="4">
        <v>45794.913194444445</v>
      </c>
      <c r="G5305" s="4">
        <v>45794.872881944444</v>
      </c>
      <c r="H5305" t="s">
        <v>3155</v>
      </c>
      <c r="I5305" t="s">
        <v>3156</v>
      </c>
      <c r="J5305">
        <v>0</v>
      </c>
      <c r="K5305" t="s">
        <v>3194</v>
      </c>
      <c r="L5305" t="s">
        <v>3564</v>
      </c>
      <c r="M5305" t="s">
        <v>549</v>
      </c>
      <c r="N5305" t="s">
        <v>550</v>
      </c>
      <c r="O5305" t="s">
        <v>551</v>
      </c>
      <c r="P5305" t="s">
        <v>242</v>
      </c>
      <c r="Q5305" t="s">
        <v>249</v>
      </c>
    </row>
    <row r="5306" spans="1:17">
      <c r="A5306" t="s">
        <v>28653</v>
      </c>
      <c r="B5306" t="s">
        <v>28654</v>
      </c>
      <c r="C5306" t="s">
        <v>28655</v>
      </c>
      <c r="D5306" s="4">
        <v>45789.457777777781</v>
      </c>
      <c r="E5306" s="4">
        <v>45791.416666666664</v>
      </c>
      <c r="F5306" s="4">
        <v>45791.434027777781</v>
      </c>
      <c r="G5306" s="4"/>
      <c r="H5306" t="s">
        <v>3155</v>
      </c>
      <c r="I5306" t="s">
        <v>3291</v>
      </c>
      <c r="J5306">
        <v>0</v>
      </c>
      <c r="K5306" t="s">
        <v>3157</v>
      </c>
      <c r="L5306" t="s">
        <v>3593</v>
      </c>
      <c r="M5306" t="s">
        <v>549</v>
      </c>
      <c r="N5306" t="s">
        <v>550</v>
      </c>
      <c r="O5306" t="s">
        <v>551</v>
      </c>
      <c r="P5306" t="s">
        <v>145</v>
      </c>
      <c r="Q5306" t="s">
        <v>217</v>
      </c>
    </row>
    <row r="5307" spans="1:17">
      <c r="A5307" t="s">
        <v>11579</v>
      </c>
      <c r="B5307" t="s">
        <v>11580</v>
      </c>
      <c r="C5307" t="s">
        <v>11581</v>
      </c>
      <c r="D5307" s="4">
        <v>45789.456018518518</v>
      </c>
      <c r="E5307" s="4">
        <v>45793.291666666664</v>
      </c>
      <c r="F5307" s="4">
        <v>45793.309027777781</v>
      </c>
      <c r="G5307" s="4">
        <v>45793.291250000002</v>
      </c>
      <c r="H5307" t="s">
        <v>3155</v>
      </c>
      <c r="I5307" t="s">
        <v>3162</v>
      </c>
      <c r="J5307">
        <v>0</v>
      </c>
      <c r="K5307" t="s">
        <v>4987</v>
      </c>
      <c r="L5307" t="s">
        <v>3564</v>
      </c>
      <c r="M5307" t="s">
        <v>549</v>
      </c>
      <c r="N5307" t="s">
        <v>550</v>
      </c>
      <c r="O5307" t="s">
        <v>616</v>
      </c>
      <c r="P5307" t="s">
        <v>314</v>
      </c>
      <c r="Q5307" t="s">
        <v>322</v>
      </c>
    </row>
    <row r="5308" spans="1:17">
      <c r="A5308" t="s">
        <v>11582</v>
      </c>
      <c r="B5308" t="s">
        <v>11583</v>
      </c>
      <c r="C5308" t="s">
        <v>11584</v>
      </c>
      <c r="D5308" s="4">
        <v>45789.455370370371</v>
      </c>
      <c r="E5308" s="4">
        <v>45795.4375</v>
      </c>
      <c r="F5308" s="4">
        <v>45795.475694444445</v>
      </c>
      <c r="G5308" s="4"/>
      <c r="H5308" t="s">
        <v>3155</v>
      </c>
      <c r="I5308" t="s">
        <v>3209</v>
      </c>
      <c r="J5308">
        <v>0</v>
      </c>
      <c r="K5308" t="s">
        <v>3163</v>
      </c>
      <c r="L5308" t="s">
        <v>3245</v>
      </c>
      <c r="M5308" t="s">
        <v>549</v>
      </c>
      <c r="N5308" t="s">
        <v>550</v>
      </c>
      <c r="O5308" t="s">
        <v>136</v>
      </c>
      <c r="P5308" t="s">
        <v>139</v>
      </c>
      <c r="Q5308" t="s">
        <v>275</v>
      </c>
    </row>
    <row r="5309" spans="1:17">
      <c r="A5309" t="s">
        <v>6253</v>
      </c>
      <c r="B5309" t="s">
        <v>6254</v>
      </c>
      <c r="C5309" t="s">
        <v>11585</v>
      </c>
      <c r="D5309" s="4">
        <v>45789.455300925925</v>
      </c>
      <c r="E5309" s="4">
        <v>45791.354166666664</v>
      </c>
      <c r="F5309" s="4">
        <v>45791.371527777781</v>
      </c>
      <c r="G5309" s="4"/>
      <c r="H5309" t="s">
        <v>3155</v>
      </c>
      <c r="I5309" t="s">
        <v>3162</v>
      </c>
      <c r="J5309">
        <v>0</v>
      </c>
      <c r="K5309" t="s">
        <v>3295</v>
      </c>
      <c r="L5309" t="s">
        <v>3245</v>
      </c>
      <c r="M5309" t="s">
        <v>549</v>
      </c>
      <c r="N5309" t="s">
        <v>550</v>
      </c>
      <c r="O5309" t="s">
        <v>1923</v>
      </c>
      <c r="P5309" t="s">
        <v>1924</v>
      </c>
      <c r="Q5309" t="s">
        <v>3180</v>
      </c>
    </row>
    <row r="5310" spans="1:17">
      <c r="A5310" t="s">
        <v>11586</v>
      </c>
      <c r="B5310" t="s">
        <v>11587</v>
      </c>
      <c r="C5310" t="s">
        <v>11588</v>
      </c>
      <c r="D5310" s="4">
        <v>45789.452569444446</v>
      </c>
      <c r="E5310" s="4">
        <v>45790.270833333336</v>
      </c>
      <c r="F5310" s="4">
        <v>45790.288194444445</v>
      </c>
      <c r="G5310" s="4">
        <v>45790.275578703702</v>
      </c>
      <c r="H5310" t="s">
        <v>3155</v>
      </c>
      <c r="I5310" t="s">
        <v>3171</v>
      </c>
      <c r="J5310">
        <v>1001</v>
      </c>
      <c r="K5310" t="s">
        <v>3157</v>
      </c>
      <c r="L5310" t="s">
        <v>3564</v>
      </c>
      <c r="M5310" t="s">
        <v>549</v>
      </c>
      <c r="N5310" t="s">
        <v>550</v>
      </c>
      <c r="O5310" t="s">
        <v>551</v>
      </c>
      <c r="P5310" t="s">
        <v>145</v>
      </c>
      <c r="Q5310" t="s">
        <v>224</v>
      </c>
    </row>
    <row r="5311" spans="1:17">
      <c r="A5311" t="s">
        <v>9943</v>
      </c>
      <c r="B5311" t="s">
        <v>9944</v>
      </c>
      <c r="C5311" t="s">
        <v>11589</v>
      </c>
      <c r="D5311" s="4">
        <v>45789.450335648151</v>
      </c>
      <c r="E5311" s="4">
        <v>45789.958333333336</v>
      </c>
      <c r="F5311" s="4">
        <v>45789.996527777781</v>
      </c>
      <c r="G5311" s="4">
        <v>45789.954652777778</v>
      </c>
      <c r="H5311" t="s">
        <v>3155</v>
      </c>
      <c r="I5311" t="s">
        <v>3156</v>
      </c>
      <c r="J5311">
        <v>0</v>
      </c>
      <c r="K5311" t="s">
        <v>3157</v>
      </c>
      <c r="L5311" t="s">
        <v>3564</v>
      </c>
      <c r="M5311" t="s">
        <v>549</v>
      </c>
      <c r="N5311" t="s">
        <v>550</v>
      </c>
      <c r="O5311" t="s">
        <v>551</v>
      </c>
      <c r="P5311" t="s">
        <v>141</v>
      </c>
      <c r="Q5311" t="s">
        <v>238</v>
      </c>
    </row>
    <row r="5312" spans="1:17">
      <c r="A5312" t="s">
        <v>11590</v>
      </c>
      <c r="B5312" t="s">
        <v>11591</v>
      </c>
      <c r="C5312" t="s">
        <v>11592</v>
      </c>
      <c r="D5312" s="4">
        <v>45789.44902777778</v>
      </c>
      <c r="E5312" s="4">
        <v>45794.416666666664</v>
      </c>
      <c r="F5312" s="4">
        <v>45794.434027777781</v>
      </c>
      <c r="G5312" s="4"/>
      <c r="H5312" t="s">
        <v>3155</v>
      </c>
      <c r="I5312" t="s">
        <v>3175</v>
      </c>
      <c r="J5312">
        <v>0</v>
      </c>
      <c r="K5312" t="s">
        <v>3157</v>
      </c>
      <c r="L5312" t="s">
        <v>3245</v>
      </c>
      <c r="M5312" t="s">
        <v>549</v>
      </c>
      <c r="N5312" t="s">
        <v>559</v>
      </c>
      <c r="O5312" t="s">
        <v>469</v>
      </c>
      <c r="P5312" t="s">
        <v>180</v>
      </c>
      <c r="Q5312" t="s">
        <v>187</v>
      </c>
    </row>
    <row r="5313" spans="1:17">
      <c r="A5313" t="s">
        <v>11593</v>
      </c>
      <c r="B5313" t="s">
        <v>11594</v>
      </c>
      <c r="C5313" t="s">
        <v>11595</v>
      </c>
      <c r="D5313" s="4">
        <v>45789.44390046296</v>
      </c>
      <c r="E5313" s="4">
        <v>45794.375</v>
      </c>
      <c r="F5313" s="4">
        <v>45794.392361111109</v>
      </c>
      <c r="G5313" s="4"/>
      <c r="H5313" t="s">
        <v>3155</v>
      </c>
      <c r="I5313" t="s">
        <v>3162</v>
      </c>
      <c r="J5313">
        <v>0</v>
      </c>
      <c r="K5313" t="s">
        <v>4074</v>
      </c>
      <c r="L5313" t="s">
        <v>3593</v>
      </c>
      <c r="M5313" t="s">
        <v>549</v>
      </c>
      <c r="N5313" t="s">
        <v>550</v>
      </c>
      <c r="O5313" t="s">
        <v>616</v>
      </c>
      <c r="P5313" t="s">
        <v>314</v>
      </c>
      <c r="Q5313" t="s">
        <v>321</v>
      </c>
    </row>
    <row r="5314" spans="1:17">
      <c r="A5314" t="s">
        <v>10529</v>
      </c>
      <c r="B5314" t="s">
        <v>10530</v>
      </c>
      <c r="C5314" t="s">
        <v>11596</v>
      </c>
      <c r="D5314" s="4">
        <v>45789.443055555559</v>
      </c>
      <c r="E5314" s="4">
        <v>45791.166666666664</v>
      </c>
      <c r="F5314" s="4">
        <v>45791.184027777781</v>
      </c>
      <c r="G5314" s="4">
        <v>45791.161678240744</v>
      </c>
      <c r="H5314" t="s">
        <v>3155</v>
      </c>
      <c r="I5314" t="s">
        <v>3162</v>
      </c>
      <c r="J5314">
        <v>0</v>
      </c>
      <c r="K5314" t="s">
        <v>3179</v>
      </c>
      <c r="L5314" t="s">
        <v>3564</v>
      </c>
      <c r="M5314" t="s">
        <v>549</v>
      </c>
      <c r="N5314" t="s">
        <v>550</v>
      </c>
      <c r="O5314" t="s">
        <v>1923</v>
      </c>
      <c r="P5314" t="s">
        <v>1924</v>
      </c>
      <c r="Q5314" t="s">
        <v>3394</v>
      </c>
    </row>
    <row r="5315" spans="1:17">
      <c r="A5315" t="s">
        <v>11597</v>
      </c>
      <c r="B5315" t="s">
        <v>11598</v>
      </c>
      <c r="C5315" t="s">
        <v>11599</v>
      </c>
      <c r="D5315" s="4">
        <v>45789.44017361111</v>
      </c>
      <c r="E5315" s="4">
        <v>45798.166666666664</v>
      </c>
      <c r="F5315" s="4">
        <v>45798.204861111109</v>
      </c>
      <c r="G5315" s="4"/>
      <c r="H5315" t="s">
        <v>3155</v>
      </c>
      <c r="I5315" t="s">
        <v>3156</v>
      </c>
      <c r="J5315">
        <v>0</v>
      </c>
      <c r="K5315" t="s">
        <v>3227</v>
      </c>
      <c r="L5315" t="s">
        <v>3245</v>
      </c>
      <c r="M5315" t="s">
        <v>549</v>
      </c>
      <c r="N5315" t="s">
        <v>550</v>
      </c>
      <c r="O5315" t="s">
        <v>551</v>
      </c>
      <c r="P5315" t="s">
        <v>145</v>
      </c>
      <c r="Q5315" t="s">
        <v>222</v>
      </c>
    </row>
    <row r="5316" spans="1:17">
      <c r="A5316" t="s">
        <v>11600</v>
      </c>
      <c r="B5316" t="s">
        <v>11601</v>
      </c>
      <c r="C5316" t="s">
        <v>11602</v>
      </c>
      <c r="D5316" s="4">
        <v>45789.437326388892</v>
      </c>
      <c r="E5316" s="4">
        <v>45789.916666666664</v>
      </c>
      <c r="F5316" s="4">
        <v>45789.954861111109</v>
      </c>
      <c r="G5316" s="4"/>
      <c r="H5316" t="s">
        <v>3155</v>
      </c>
      <c r="I5316" t="s">
        <v>3156</v>
      </c>
      <c r="J5316">
        <v>0</v>
      </c>
      <c r="K5316" t="s">
        <v>3194</v>
      </c>
      <c r="L5316" t="s">
        <v>3245</v>
      </c>
      <c r="M5316" t="s">
        <v>549</v>
      </c>
      <c r="N5316" t="s">
        <v>550</v>
      </c>
      <c r="O5316" t="s">
        <v>616</v>
      </c>
      <c r="P5316" t="s">
        <v>314</v>
      </c>
      <c r="Q5316" t="s">
        <v>322</v>
      </c>
    </row>
    <row r="5317" spans="1:17">
      <c r="A5317" t="s">
        <v>11603</v>
      </c>
      <c r="B5317" t="s">
        <v>11604</v>
      </c>
      <c r="C5317" t="s">
        <v>11605</v>
      </c>
      <c r="D5317" s="4">
        <v>45789.43472222222</v>
      </c>
      <c r="E5317" s="4">
        <v>45796.291666666664</v>
      </c>
      <c r="F5317" s="4">
        <v>45796.309027777781</v>
      </c>
      <c r="G5317" s="4"/>
      <c r="H5317" t="s">
        <v>3155</v>
      </c>
      <c r="I5317" t="s">
        <v>3171</v>
      </c>
      <c r="J5317">
        <v>1001</v>
      </c>
      <c r="K5317" t="s">
        <v>3157</v>
      </c>
      <c r="L5317" t="s">
        <v>3245</v>
      </c>
      <c r="M5317" t="s">
        <v>549</v>
      </c>
      <c r="N5317" t="s">
        <v>550</v>
      </c>
      <c r="O5317" t="s">
        <v>136</v>
      </c>
      <c r="P5317" t="s">
        <v>283</v>
      </c>
      <c r="Q5317" t="s">
        <v>286</v>
      </c>
    </row>
    <row r="5318" spans="1:17">
      <c r="A5318" t="s">
        <v>11603</v>
      </c>
      <c r="B5318" t="s">
        <v>11606</v>
      </c>
      <c r="C5318" t="s">
        <v>11607</v>
      </c>
      <c r="D5318" s="4">
        <v>45789.434120370373</v>
      </c>
      <c r="E5318" s="4">
        <v>45796.25</v>
      </c>
      <c r="F5318" s="4">
        <v>45796.267361111109</v>
      </c>
      <c r="G5318" s="4"/>
      <c r="H5318" t="s">
        <v>3155</v>
      </c>
      <c r="I5318" t="s">
        <v>3171</v>
      </c>
      <c r="J5318">
        <v>1001</v>
      </c>
      <c r="K5318" t="s">
        <v>3157</v>
      </c>
      <c r="L5318" t="s">
        <v>3245</v>
      </c>
      <c r="M5318" t="s">
        <v>549</v>
      </c>
      <c r="N5318" t="s">
        <v>550</v>
      </c>
      <c r="O5318" t="s">
        <v>136</v>
      </c>
      <c r="P5318" t="s">
        <v>283</v>
      </c>
      <c r="Q5318" t="s">
        <v>286</v>
      </c>
    </row>
    <row r="5319" spans="1:17">
      <c r="A5319" t="s">
        <v>11608</v>
      </c>
      <c r="B5319" t="s">
        <v>11609</v>
      </c>
      <c r="C5319" t="s">
        <v>11610</v>
      </c>
      <c r="D5319" s="4">
        <v>45789.433564814812</v>
      </c>
      <c r="E5319" s="4">
        <v>45790.625</v>
      </c>
      <c r="F5319" s="4">
        <v>45790.642361111109</v>
      </c>
      <c r="G5319" s="4">
        <v>45790.622650462959</v>
      </c>
      <c r="H5319" t="s">
        <v>3155</v>
      </c>
      <c r="I5319" t="s">
        <v>3175</v>
      </c>
      <c r="J5319">
        <v>0</v>
      </c>
      <c r="K5319" t="s">
        <v>3157</v>
      </c>
      <c r="L5319" t="s">
        <v>3564</v>
      </c>
      <c r="M5319" t="s">
        <v>549</v>
      </c>
      <c r="N5319" t="s">
        <v>550</v>
      </c>
      <c r="O5319" t="s">
        <v>136</v>
      </c>
      <c r="P5319" t="s">
        <v>143</v>
      </c>
      <c r="Q5319" t="s">
        <v>300</v>
      </c>
    </row>
    <row r="5320" spans="1:17">
      <c r="A5320" t="s">
        <v>11611</v>
      </c>
      <c r="B5320" t="s">
        <v>11612</v>
      </c>
      <c r="C5320" t="s">
        <v>11613</v>
      </c>
      <c r="D5320" s="4">
        <v>45789.429375</v>
      </c>
      <c r="E5320" s="4">
        <v>45790.645833333336</v>
      </c>
      <c r="F5320" s="4">
        <v>45790.663194444445</v>
      </c>
      <c r="G5320" s="4"/>
      <c r="H5320" t="s">
        <v>3155</v>
      </c>
      <c r="I5320" t="s">
        <v>3175</v>
      </c>
      <c r="J5320">
        <v>0</v>
      </c>
      <c r="K5320" t="s">
        <v>3157</v>
      </c>
      <c r="L5320" t="s">
        <v>3245</v>
      </c>
      <c r="M5320" t="s">
        <v>549</v>
      </c>
      <c r="N5320" t="s">
        <v>550</v>
      </c>
      <c r="O5320" t="s">
        <v>551</v>
      </c>
      <c r="P5320" t="s">
        <v>141</v>
      </c>
      <c r="Q5320" t="s">
        <v>241</v>
      </c>
    </row>
    <row r="5321" spans="1:17">
      <c r="A5321" t="s">
        <v>10290</v>
      </c>
      <c r="B5321" t="s">
        <v>10291</v>
      </c>
      <c r="C5321" t="s">
        <v>11614</v>
      </c>
      <c r="D5321" s="4">
        <v>45789.427569444444</v>
      </c>
      <c r="E5321" s="4">
        <v>45790.416666666664</v>
      </c>
      <c r="F5321" s="4">
        <v>45790.434027777781</v>
      </c>
      <c r="G5321" s="4">
        <v>45790.423043981478</v>
      </c>
      <c r="H5321" t="s">
        <v>3155</v>
      </c>
      <c r="I5321" t="s">
        <v>3171</v>
      </c>
      <c r="J5321">
        <v>1001</v>
      </c>
      <c r="K5321" t="s">
        <v>3157</v>
      </c>
      <c r="L5321" t="s">
        <v>3564</v>
      </c>
      <c r="M5321" t="s">
        <v>549</v>
      </c>
      <c r="N5321" t="s">
        <v>550</v>
      </c>
      <c r="O5321" t="s">
        <v>616</v>
      </c>
      <c r="P5321" t="s">
        <v>314</v>
      </c>
      <c r="Q5321" t="s">
        <v>320</v>
      </c>
    </row>
    <row r="5322" spans="1:17">
      <c r="A5322" t="s">
        <v>11615</v>
      </c>
      <c r="B5322" t="s">
        <v>11616</v>
      </c>
      <c r="C5322" t="s">
        <v>11617</v>
      </c>
      <c r="D5322" s="4">
        <v>45789.424467592595</v>
      </c>
      <c r="E5322" s="4">
        <v>45791.666666666664</v>
      </c>
      <c r="F5322" s="4">
        <v>45791.684027777781</v>
      </c>
      <c r="G5322" s="4"/>
      <c r="H5322" t="s">
        <v>3155</v>
      </c>
      <c r="I5322" t="s">
        <v>3171</v>
      </c>
      <c r="J5322">
        <v>0</v>
      </c>
      <c r="K5322" t="s">
        <v>3157</v>
      </c>
      <c r="L5322" t="s">
        <v>3245</v>
      </c>
      <c r="M5322" t="s">
        <v>549</v>
      </c>
      <c r="N5322" t="s">
        <v>550</v>
      </c>
      <c r="O5322" t="s">
        <v>136</v>
      </c>
      <c r="P5322" t="s">
        <v>143</v>
      </c>
      <c r="Q5322" t="s">
        <v>311</v>
      </c>
    </row>
    <row r="5323" spans="1:17">
      <c r="A5323" t="s">
        <v>11618</v>
      </c>
      <c r="B5323" t="s">
        <v>11619</v>
      </c>
      <c r="C5323" t="s">
        <v>11620</v>
      </c>
      <c r="D5323" s="4">
        <v>45789.42324074074</v>
      </c>
      <c r="E5323" s="4">
        <v>45800.854166666664</v>
      </c>
      <c r="F5323" s="4">
        <v>45800.871527777781</v>
      </c>
      <c r="G5323" s="4">
        <v>45800.853796296295</v>
      </c>
      <c r="H5323" t="s">
        <v>3155</v>
      </c>
      <c r="I5323" t="s">
        <v>3184</v>
      </c>
      <c r="J5323">
        <v>1002</v>
      </c>
      <c r="K5323" t="s">
        <v>3157</v>
      </c>
      <c r="L5323" t="s">
        <v>3564</v>
      </c>
      <c r="M5323" t="s">
        <v>549</v>
      </c>
      <c r="N5323" t="s">
        <v>550</v>
      </c>
      <c r="O5323" t="s">
        <v>136</v>
      </c>
      <c r="P5323" t="s">
        <v>143</v>
      </c>
      <c r="Q5323" t="s">
        <v>297</v>
      </c>
    </row>
    <row r="5324" spans="1:17">
      <c r="A5324" t="s">
        <v>11621</v>
      </c>
      <c r="B5324" t="s">
        <v>11622</v>
      </c>
      <c r="C5324" t="s">
        <v>11623</v>
      </c>
      <c r="D5324" s="4">
        <v>45789.422812500001</v>
      </c>
      <c r="E5324" s="4">
        <v>45789.833333333336</v>
      </c>
      <c r="F5324" s="4">
        <v>45789.850694444445</v>
      </c>
      <c r="G5324" s="4"/>
      <c r="H5324" t="s">
        <v>3155</v>
      </c>
      <c r="I5324" t="s">
        <v>3184</v>
      </c>
      <c r="J5324">
        <v>0</v>
      </c>
      <c r="K5324" t="s">
        <v>3157</v>
      </c>
      <c r="L5324" t="s">
        <v>3593</v>
      </c>
      <c r="M5324" t="s">
        <v>549</v>
      </c>
      <c r="N5324" t="s">
        <v>550</v>
      </c>
      <c r="O5324" t="s">
        <v>136</v>
      </c>
      <c r="P5324" t="s">
        <v>147</v>
      </c>
      <c r="Q5324" t="s">
        <v>253</v>
      </c>
    </row>
    <row r="5325" spans="1:17">
      <c r="A5325" t="s">
        <v>10128</v>
      </c>
      <c r="B5325" t="s">
        <v>10129</v>
      </c>
      <c r="C5325" t="s">
        <v>11624</v>
      </c>
      <c r="D5325" s="4">
        <v>45789.417754629627</v>
      </c>
      <c r="E5325" s="4">
        <v>45790.458333333336</v>
      </c>
      <c r="F5325" s="4">
        <v>45790.475694444445</v>
      </c>
      <c r="G5325" s="4">
        <v>45790.450752314813</v>
      </c>
      <c r="H5325" t="s">
        <v>3155</v>
      </c>
      <c r="I5325" t="s">
        <v>3162</v>
      </c>
      <c r="J5325">
        <v>0</v>
      </c>
      <c r="K5325" t="s">
        <v>3198</v>
      </c>
      <c r="L5325" t="s">
        <v>3564</v>
      </c>
      <c r="M5325" t="s">
        <v>549</v>
      </c>
      <c r="N5325" t="s">
        <v>550</v>
      </c>
      <c r="O5325" t="s">
        <v>1923</v>
      </c>
      <c r="P5325" t="s">
        <v>1924</v>
      </c>
      <c r="Q5325" t="s">
        <v>3199</v>
      </c>
    </row>
    <row r="5326" spans="1:17">
      <c r="A5326" t="s">
        <v>11625</v>
      </c>
      <c r="B5326" t="s">
        <v>11626</v>
      </c>
      <c r="C5326" t="s">
        <v>11627</v>
      </c>
      <c r="D5326" s="4">
        <v>45789.415902777779</v>
      </c>
      <c r="E5326" s="4">
        <v>45793.791666666664</v>
      </c>
      <c r="F5326" s="4">
        <v>45793.829861111109</v>
      </c>
      <c r="G5326" s="4"/>
      <c r="H5326" t="s">
        <v>3155</v>
      </c>
      <c r="I5326" t="s">
        <v>3240</v>
      </c>
      <c r="J5326">
        <v>0</v>
      </c>
      <c r="K5326" t="s">
        <v>3157</v>
      </c>
      <c r="L5326" t="s">
        <v>3245</v>
      </c>
      <c r="M5326" t="s">
        <v>549</v>
      </c>
      <c r="N5326" t="s">
        <v>559</v>
      </c>
      <c r="O5326" t="s">
        <v>469</v>
      </c>
      <c r="P5326" t="s">
        <v>189</v>
      </c>
      <c r="Q5326" t="s">
        <v>190</v>
      </c>
    </row>
    <row r="5327" spans="1:17">
      <c r="A5327" t="s">
        <v>3417</v>
      </c>
      <c r="B5327" t="s">
        <v>3418</v>
      </c>
      <c r="C5327" t="s">
        <v>11628</v>
      </c>
      <c r="D5327" s="4">
        <v>45789.4065625</v>
      </c>
      <c r="E5327" s="4">
        <v>45790.354166666664</v>
      </c>
      <c r="F5327" s="4">
        <v>45790.371527777781</v>
      </c>
      <c r="G5327" s="4">
        <v>45790.354803240742</v>
      </c>
      <c r="H5327" t="s">
        <v>3155</v>
      </c>
      <c r="I5327" t="s">
        <v>3162</v>
      </c>
      <c r="J5327">
        <v>0</v>
      </c>
      <c r="K5327" t="s">
        <v>3420</v>
      </c>
      <c r="L5327" t="s">
        <v>3564</v>
      </c>
      <c r="M5327" t="s">
        <v>549</v>
      </c>
      <c r="N5327" t="s">
        <v>550</v>
      </c>
      <c r="O5327" t="s">
        <v>1923</v>
      </c>
      <c r="P5327" t="s">
        <v>1924</v>
      </c>
      <c r="Q5327" t="s">
        <v>3180</v>
      </c>
    </row>
    <row r="5328" spans="1:17">
      <c r="A5328" t="s">
        <v>5874</v>
      </c>
      <c r="B5328" t="s">
        <v>5875</v>
      </c>
      <c r="C5328" t="s">
        <v>9741</v>
      </c>
      <c r="D5328" s="4">
        <v>45789.395185185182</v>
      </c>
      <c r="E5328" s="4">
        <v>45794.916666666664</v>
      </c>
      <c r="F5328" s="4">
        <v>45794.954861111109</v>
      </c>
      <c r="G5328" s="4">
        <v>45794.916979166665</v>
      </c>
      <c r="H5328" t="s">
        <v>3155</v>
      </c>
      <c r="I5328" t="s">
        <v>3240</v>
      </c>
      <c r="J5328">
        <v>1002</v>
      </c>
      <c r="K5328" t="s">
        <v>3157</v>
      </c>
      <c r="L5328" t="s">
        <v>3564</v>
      </c>
      <c r="M5328" t="s">
        <v>549</v>
      </c>
      <c r="N5328" t="s">
        <v>550</v>
      </c>
      <c r="O5328" t="s">
        <v>551</v>
      </c>
      <c r="P5328" t="s">
        <v>149</v>
      </c>
      <c r="Q5328" t="s">
        <v>205</v>
      </c>
    </row>
    <row r="5329" spans="1:17">
      <c r="A5329" t="s">
        <v>9742</v>
      </c>
      <c r="B5329" t="s">
        <v>9743</v>
      </c>
      <c r="C5329" t="s">
        <v>9744</v>
      </c>
      <c r="D5329" s="4">
        <v>45789.391331018516</v>
      </c>
      <c r="E5329" s="4">
        <v>45801.208333333336</v>
      </c>
      <c r="F5329" s="4">
        <v>45801.225694444445</v>
      </c>
      <c r="G5329" s="4"/>
      <c r="H5329" t="s">
        <v>3155</v>
      </c>
      <c r="I5329" t="s">
        <v>3282</v>
      </c>
      <c r="J5329">
        <v>0</v>
      </c>
      <c r="K5329" t="s">
        <v>3179</v>
      </c>
      <c r="L5329" t="s">
        <v>3593</v>
      </c>
      <c r="M5329" t="s">
        <v>549</v>
      </c>
      <c r="N5329" t="s">
        <v>550</v>
      </c>
      <c r="O5329" t="s">
        <v>616</v>
      </c>
      <c r="P5329" t="s">
        <v>314</v>
      </c>
      <c r="Q5329" t="s">
        <v>321</v>
      </c>
    </row>
    <row r="5330" spans="1:17">
      <c r="A5330" t="s">
        <v>9745</v>
      </c>
      <c r="B5330" t="s">
        <v>9746</v>
      </c>
      <c r="C5330" t="s">
        <v>9747</v>
      </c>
      <c r="D5330" s="4">
        <v>45789.390613425923</v>
      </c>
      <c r="E5330" s="4">
        <v>45792.916666666664</v>
      </c>
      <c r="F5330" s="4">
        <v>45792.934027777781</v>
      </c>
      <c r="G5330" s="4"/>
      <c r="H5330" t="s">
        <v>3155</v>
      </c>
      <c r="I5330" t="s">
        <v>3184</v>
      </c>
      <c r="J5330">
        <v>0</v>
      </c>
      <c r="K5330" t="s">
        <v>3157</v>
      </c>
      <c r="L5330" t="s">
        <v>3593</v>
      </c>
      <c r="M5330" t="s">
        <v>549</v>
      </c>
      <c r="N5330" t="s">
        <v>550</v>
      </c>
      <c r="O5330" t="s">
        <v>616</v>
      </c>
      <c r="P5330" t="s">
        <v>626</v>
      </c>
      <c r="Q5330" t="s">
        <v>3366</v>
      </c>
    </row>
    <row r="5331" spans="1:17">
      <c r="A5331" t="s">
        <v>9748</v>
      </c>
      <c r="B5331" t="s">
        <v>9749</v>
      </c>
      <c r="C5331" t="s">
        <v>9750</v>
      </c>
      <c r="D5331" s="4">
        <v>45789.3905787037</v>
      </c>
      <c r="E5331" s="4">
        <v>45792.625</v>
      </c>
      <c r="F5331" s="4">
        <v>45792.663194444445</v>
      </c>
      <c r="G5331" s="4"/>
      <c r="H5331" t="s">
        <v>3155</v>
      </c>
      <c r="I5331" t="s">
        <v>3156</v>
      </c>
      <c r="J5331">
        <v>0</v>
      </c>
      <c r="K5331" t="s">
        <v>3157</v>
      </c>
      <c r="L5331" t="s">
        <v>3245</v>
      </c>
      <c r="M5331" t="s">
        <v>549</v>
      </c>
      <c r="N5331" t="s">
        <v>550</v>
      </c>
      <c r="O5331" t="s">
        <v>551</v>
      </c>
      <c r="P5331" t="s">
        <v>141</v>
      </c>
      <c r="Q5331" t="s">
        <v>232</v>
      </c>
    </row>
    <row r="5332" spans="1:17">
      <c r="A5332" t="s">
        <v>9742</v>
      </c>
      <c r="B5332" t="s">
        <v>9751</v>
      </c>
      <c r="C5332" t="s">
        <v>9752</v>
      </c>
      <c r="D5332" s="4">
        <v>45789.38894675926</v>
      </c>
      <c r="E5332" s="4">
        <v>45794.208333333336</v>
      </c>
      <c r="F5332" s="4">
        <v>45794.225694444445</v>
      </c>
      <c r="G5332" s="4">
        <v>45794.207696759258</v>
      </c>
      <c r="H5332" t="s">
        <v>3155</v>
      </c>
      <c r="I5332" t="s">
        <v>3162</v>
      </c>
      <c r="J5332">
        <v>0</v>
      </c>
      <c r="K5332" t="s">
        <v>3198</v>
      </c>
      <c r="L5332" t="s">
        <v>3564</v>
      </c>
      <c r="M5332" t="s">
        <v>549</v>
      </c>
      <c r="N5332" t="s">
        <v>550</v>
      </c>
      <c r="O5332" t="s">
        <v>616</v>
      </c>
      <c r="P5332" t="s">
        <v>314</v>
      </c>
      <c r="Q5332" t="s">
        <v>321</v>
      </c>
    </row>
    <row r="5333" spans="1:17">
      <c r="A5333" t="s">
        <v>9753</v>
      </c>
      <c r="B5333" t="s">
        <v>9754</v>
      </c>
      <c r="C5333" t="s">
        <v>9755</v>
      </c>
      <c r="D5333" s="4">
        <v>45789.388090277775</v>
      </c>
      <c r="E5333" s="4">
        <v>45789.75</v>
      </c>
      <c r="F5333" s="4">
        <v>45789.767361111109</v>
      </c>
      <c r="G5333" s="4">
        <v>45789.770335648151</v>
      </c>
      <c r="H5333" t="s">
        <v>3155</v>
      </c>
      <c r="I5333" t="s">
        <v>3175</v>
      </c>
      <c r="J5333">
        <v>0</v>
      </c>
      <c r="K5333" t="s">
        <v>3194</v>
      </c>
      <c r="L5333" t="s">
        <v>3564</v>
      </c>
      <c r="M5333" t="s">
        <v>549</v>
      </c>
      <c r="N5333" t="s">
        <v>550</v>
      </c>
      <c r="O5333" t="s">
        <v>551</v>
      </c>
      <c r="P5333" t="s">
        <v>242</v>
      </c>
      <c r="Q5333" t="s">
        <v>243</v>
      </c>
    </row>
    <row r="5334" spans="1:17">
      <c r="A5334" t="s">
        <v>9753</v>
      </c>
      <c r="B5334" t="s">
        <v>9754</v>
      </c>
      <c r="C5334" t="s">
        <v>9756</v>
      </c>
      <c r="D5334" s="4">
        <v>45789.384317129632</v>
      </c>
      <c r="E5334" s="4">
        <v>45789.75</v>
      </c>
      <c r="F5334" s="4">
        <v>45789.767361111109</v>
      </c>
      <c r="G5334" s="4"/>
      <c r="H5334" t="s">
        <v>3155</v>
      </c>
      <c r="I5334" t="s">
        <v>3175</v>
      </c>
      <c r="J5334">
        <v>0</v>
      </c>
      <c r="K5334" t="s">
        <v>3194</v>
      </c>
      <c r="L5334" t="s">
        <v>3245</v>
      </c>
      <c r="M5334" t="s">
        <v>549</v>
      </c>
      <c r="N5334" t="s">
        <v>550</v>
      </c>
      <c r="O5334" t="s">
        <v>551</v>
      </c>
      <c r="P5334" t="s">
        <v>242</v>
      </c>
      <c r="Q5334" t="s">
        <v>243</v>
      </c>
    </row>
    <row r="5335" spans="1:17">
      <c r="A5335" t="s">
        <v>9757</v>
      </c>
      <c r="B5335" t="s">
        <v>9758</v>
      </c>
      <c r="C5335" t="s">
        <v>9759</v>
      </c>
      <c r="D5335" s="4">
        <v>45789.38318287037</v>
      </c>
      <c r="E5335" s="4">
        <v>45790.270833333336</v>
      </c>
      <c r="F5335" s="4">
        <v>45790.288194444445</v>
      </c>
      <c r="G5335" s="4"/>
      <c r="H5335" t="s">
        <v>3155</v>
      </c>
      <c r="I5335" t="s">
        <v>3184</v>
      </c>
      <c r="J5335">
        <v>0</v>
      </c>
      <c r="K5335" t="s">
        <v>3157</v>
      </c>
      <c r="L5335" t="s">
        <v>3593</v>
      </c>
      <c r="M5335" t="s">
        <v>549</v>
      </c>
      <c r="N5335" t="s">
        <v>550</v>
      </c>
      <c r="O5335" t="s">
        <v>136</v>
      </c>
      <c r="P5335" t="s">
        <v>147</v>
      </c>
      <c r="Q5335" t="s">
        <v>259</v>
      </c>
    </row>
    <row r="5336" spans="1:17">
      <c r="A5336" t="s">
        <v>9760</v>
      </c>
      <c r="B5336" t="s">
        <v>9761</v>
      </c>
      <c r="C5336" t="s">
        <v>9762</v>
      </c>
      <c r="D5336" s="4">
        <v>45789.372430555559</v>
      </c>
      <c r="E5336" s="4">
        <v>45792.416666666664</v>
      </c>
      <c r="F5336" s="4">
        <v>45792.434027777781</v>
      </c>
      <c r="G5336" s="4"/>
      <c r="H5336" t="s">
        <v>3155</v>
      </c>
      <c r="I5336" t="s">
        <v>3171</v>
      </c>
      <c r="J5336">
        <v>0</v>
      </c>
      <c r="K5336" t="s">
        <v>3157</v>
      </c>
      <c r="L5336" t="s">
        <v>3245</v>
      </c>
      <c r="M5336" t="s">
        <v>549</v>
      </c>
      <c r="N5336" t="s">
        <v>550</v>
      </c>
      <c r="O5336" t="s">
        <v>616</v>
      </c>
      <c r="P5336" t="s">
        <v>314</v>
      </c>
      <c r="Q5336" t="s">
        <v>320</v>
      </c>
    </row>
    <row r="5337" spans="1:17">
      <c r="A5337" t="s">
        <v>9763</v>
      </c>
      <c r="B5337" t="s">
        <v>9764</v>
      </c>
      <c r="C5337" t="s">
        <v>9765</v>
      </c>
      <c r="D5337" s="4">
        <v>45789.366828703707</v>
      </c>
      <c r="E5337" s="4">
        <v>45792.458333333336</v>
      </c>
      <c r="F5337" s="4">
        <v>45792.475694444445</v>
      </c>
      <c r="G5337" s="4">
        <v>45792.457881944443</v>
      </c>
      <c r="H5337" t="s">
        <v>3155</v>
      </c>
      <c r="I5337" t="s">
        <v>3162</v>
      </c>
      <c r="J5337">
        <v>0</v>
      </c>
      <c r="K5337" t="s">
        <v>3358</v>
      </c>
      <c r="L5337" t="s">
        <v>3564</v>
      </c>
      <c r="M5337" t="s">
        <v>549</v>
      </c>
      <c r="N5337" t="s">
        <v>550</v>
      </c>
      <c r="O5337" t="s">
        <v>1923</v>
      </c>
      <c r="P5337" t="s">
        <v>1924</v>
      </c>
      <c r="Q5337" t="s">
        <v>3180</v>
      </c>
    </row>
    <row r="5338" spans="1:17">
      <c r="A5338" t="s">
        <v>9766</v>
      </c>
      <c r="B5338" t="s">
        <v>9767</v>
      </c>
      <c r="C5338" t="s">
        <v>9768</v>
      </c>
      <c r="D5338" s="4">
        <v>45789.365266203706</v>
      </c>
      <c r="E5338" s="4">
        <v>45791.375</v>
      </c>
      <c r="F5338" s="4">
        <v>45791.413194444445</v>
      </c>
      <c r="G5338" s="4">
        <v>45791.374039351853</v>
      </c>
      <c r="H5338" t="s">
        <v>3155</v>
      </c>
      <c r="I5338" t="s">
        <v>3240</v>
      </c>
      <c r="J5338">
        <v>1001</v>
      </c>
      <c r="K5338" t="s">
        <v>3157</v>
      </c>
      <c r="L5338" t="s">
        <v>3564</v>
      </c>
      <c r="M5338" t="s">
        <v>549</v>
      </c>
      <c r="N5338" t="s">
        <v>550</v>
      </c>
      <c r="O5338" t="s">
        <v>551</v>
      </c>
      <c r="P5338" t="s">
        <v>149</v>
      </c>
      <c r="Q5338" t="s">
        <v>204</v>
      </c>
    </row>
    <row r="5339" spans="1:17">
      <c r="A5339" t="s">
        <v>3483</v>
      </c>
      <c r="B5339" t="s">
        <v>3484</v>
      </c>
      <c r="C5339" t="s">
        <v>9769</v>
      </c>
      <c r="D5339" s="4">
        <v>45789.361597222225</v>
      </c>
      <c r="E5339" s="4">
        <v>45793.1875</v>
      </c>
      <c r="F5339" s="4">
        <v>45793.204861111109</v>
      </c>
      <c r="G5339" s="4"/>
      <c r="H5339" t="s">
        <v>3155</v>
      </c>
      <c r="I5339" t="s">
        <v>3162</v>
      </c>
      <c r="J5339">
        <v>0</v>
      </c>
      <c r="K5339" t="s">
        <v>3227</v>
      </c>
      <c r="L5339" t="s">
        <v>3245</v>
      </c>
      <c r="M5339" t="s">
        <v>549</v>
      </c>
      <c r="N5339" t="s">
        <v>550</v>
      </c>
      <c r="O5339" t="s">
        <v>1923</v>
      </c>
      <c r="P5339" t="s">
        <v>1924</v>
      </c>
      <c r="Q5339" t="s">
        <v>3180</v>
      </c>
    </row>
    <row r="5340" spans="1:17">
      <c r="A5340" t="s">
        <v>9770</v>
      </c>
      <c r="B5340" t="s">
        <v>9771</v>
      </c>
      <c r="C5340" t="s">
        <v>9772</v>
      </c>
      <c r="D5340" s="4">
        <v>45789.359050925923</v>
      </c>
      <c r="E5340" s="4">
        <v>45792.1875</v>
      </c>
      <c r="F5340" s="4">
        <v>45792.204861111109</v>
      </c>
      <c r="G5340" s="4"/>
      <c r="H5340" t="s">
        <v>3155</v>
      </c>
      <c r="I5340" t="s">
        <v>3171</v>
      </c>
      <c r="J5340">
        <v>0</v>
      </c>
      <c r="K5340" t="s">
        <v>3157</v>
      </c>
      <c r="L5340" t="s">
        <v>3245</v>
      </c>
      <c r="M5340" t="s">
        <v>549</v>
      </c>
      <c r="N5340" t="s">
        <v>550</v>
      </c>
      <c r="O5340" t="s">
        <v>616</v>
      </c>
      <c r="P5340" t="s">
        <v>314</v>
      </c>
      <c r="Q5340" t="s">
        <v>322</v>
      </c>
    </row>
    <row r="5341" spans="1:17">
      <c r="A5341" t="s">
        <v>9773</v>
      </c>
      <c r="B5341" t="s">
        <v>9774</v>
      </c>
      <c r="C5341" t="s">
        <v>9775</v>
      </c>
      <c r="D5341" s="4">
        <v>45789.357476851852</v>
      </c>
      <c r="E5341" s="4">
        <v>45802.25</v>
      </c>
      <c r="F5341" s="4">
        <v>45802.267361111109</v>
      </c>
      <c r="G5341" s="4"/>
      <c r="H5341" t="s">
        <v>3155</v>
      </c>
      <c r="I5341" t="s">
        <v>3175</v>
      </c>
      <c r="J5341">
        <v>0</v>
      </c>
      <c r="K5341" t="s">
        <v>3157</v>
      </c>
      <c r="L5341" t="s">
        <v>3245</v>
      </c>
      <c r="M5341" t="s">
        <v>549</v>
      </c>
      <c r="N5341" t="s">
        <v>550</v>
      </c>
      <c r="O5341" t="s">
        <v>551</v>
      </c>
      <c r="P5341" t="s">
        <v>242</v>
      </c>
      <c r="Q5341" t="s">
        <v>249</v>
      </c>
    </row>
    <row r="5342" spans="1:17">
      <c r="A5342" t="s">
        <v>9776</v>
      </c>
      <c r="B5342" t="s">
        <v>9777</v>
      </c>
      <c r="C5342" t="s">
        <v>9778</v>
      </c>
      <c r="D5342" s="4">
        <v>45789.357118055559</v>
      </c>
      <c r="E5342" s="4">
        <v>45792.270833333336</v>
      </c>
      <c r="F5342" s="4">
        <v>45792.288194444445</v>
      </c>
      <c r="G5342" s="4">
        <v>45792.269178240742</v>
      </c>
      <c r="H5342" t="s">
        <v>3155</v>
      </c>
      <c r="I5342" t="s">
        <v>3162</v>
      </c>
      <c r="J5342">
        <v>0</v>
      </c>
      <c r="K5342" t="s">
        <v>3252</v>
      </c>
      <c r="L5342" t="s">
        <v>3564</v>
      </c>
      <c r="M5342" t="s">
        <v>549</v>
      </c>
      <c r="N5342" t="s">
        <v>550</v>
      </c>
      <c r="O5342" t="s">
        <v>1923</v>
      </c>
      <c r="P5342" t="s">
        <v>1924</v>
      </c>
      <c r="Q5342" t="s">
        <v>3359</v>
      </c>
    </row>
    <row r="5343" spans="1:17">
      <c r="A5343" t="s">
        <v>9779</v>
      </c>
      <c r="B5343" t="s">
        <v>9780</v>
      </c>
      <c r="C5343" t="s">
        <v>9781</v>
      </c>
      <c r="D5343" s="4">
        <v>45789.354710648149</v>
      </c>
      <c r="E5343" s="4">
        <v>45790.25</v>
      </c>
      <c r="F5343" s="4">
        <v>45790.267361111109</v>
      </c>
      <c r="G5343" s="4"/>
      <c r="H5343" t="s">
        <v>3155</v>
      </c>
      <c r="I5343" t="s">
        <v>3162</v>
      </c>
      <c r="J5343">
        <v>0</v>
      </c>
      <c r="K5343" t="s">
        <v>3379</v>
      </c>
      <c r="L5343" t="s">
        <v>3593</v>
      </c>
      <c r="M5343" t="s">
        <v>549</v>
      </c>
      <c r="N5343" t="s">
        <v>550</v>
      </c>
      <c r="O5343" t="s">
        <v>1923</v>
      </c>
      <c r="P5343" t="s">
        <v>1924</v>
      </c>
      <c r="Q5343" t="s">
        <v>3164</v>
      </c>
    </row>
    <row r="5344" spans="1:17">
      <c r="A5344" t="s">
        <v>9782</v>
      </c>
      <c r="B5344" t="s">
        <v>9783</v>
      </c>
      <c r="C5344" t="s">
        <v>9784</v>
      </c>
      <c r="D5344" s="4">
        <v>45789.354074074072</v>
      </c>
      <c r="E5344" s="4">
        <v>45791</v>
      </c>
      <c r="F5344" s="4">
        <v>45791.017361111109</v>
      </c>
      <c r="G5344" s="4"/>
      <c r="H5344" t="s">
        <v>3155</v>
      </c>
      <c r="I5344" t="s">
        <v>3171</v>
      </c>
      <c r="J5344">
        <v>1001</v>
      </c>
      <c r="K5344" t="s">
        <v>3157</v>
      </c>
      <c r="L5344" t="s">
        <v>3245</v>
      </c>
      <c r="M5344" t="s">
        <v>549</v>
      </c>
      <c r="N5344" t="s">
        <v>550</v>
      </c>
      <c r="O5344" t="s">
        <v>551</v>
      </c>
      <c r="P5344" t="s">
        <v>141</v>
      </c>
      <c r="Q5344" t="s">
        <v>238</v>
      </c>
    </row>
    <row r="5345" spans="1:17">
      <c r="A5345" t="s">
        <v>9785</v>
      </c>
      <c r="B5345" t="s">
        <v>9786</v>
      </c>
      <c r="C5345" t="s">
        <v>9787</v>
      </c>
      <c r="D5345" s="4">
        <v>45789.352210648147</v>
      </c>
      <c r="E5345" s="4">
        <v>45791.416666666664</v>
      </c>
      <c r="F5345" s="4">
        <v>45791.454861111109</v>
      </c>
      <c r="G5345" s="4"/>
      <c r="H5345" t="s">
        <v>3155</v>
      </c>
      <c r="I5345" t="s">
        <v>3240</v>
      </c>
      <c r="J5345">
        <v>1001</v>
      </c>
      <c r="K5345" t="s">
        <v>3194</v>
      </c>
      <c r="L5345" t="s">
        <v>3245</v>
      </c>
      <c r="M5345" t="s">
        <v>549</v>
      </c>
      <c r="N5345" t="s">
        <v>550</v>
      </c>
      <c r="O5345" t="s">
        <v>136</v>
      </c>
      <c r="P5345" t="s">
        <v>283</v>
      </c>
      <c r="Q5345" t="s">
        <v>285</v>
      </c>
    </row>
    <row r="5346" spans="1:17">
      <c r="A5346" t="s">
        <v>9788</v>
      </c>
      <c r="B5346" t="s">
        <v>9789</v>
      </c>
      <c r="C5346" t="s">
        <v>9790</v>
      </c>
      <c r="D5346" s="4">
        <v>45789.350798611114</v>
      </c>
      <c r="E5346" s="4">
        <v>45790.333333333336</v>
      </c>
      <c r="F5346" s="4">
        <v>45790.350694444445</v>
      </c>
      <c r="G5346" s="4"/>
      <c r="H5346" t="s">
        <v>3155</v>
      </c>
      <c r="I5346" t="s">
        <v>3184</v>
      </c>
      <c r="J5346">
        <v>1001</v>
      </c>
      <c r="K5346" t="s">
        <v>3157</v>
      </c>
      <c r="L5346" t="s">
        <v>3245</v>
      </c>
      <c r="M5346" t="s">
        <v>549</v>
      </c>
      <c r="N5346" t="s">
        <v>550</v>
      </c>
      <c r="O5346" t="s">
        <v>136</v>
      </c>
      <c r="P5346" t="s">
        <v>147</v>
      </c>
      <c r="Q5346" t="s">
        <v>258</v>
      </c>
    </row>
    <row r="5347" spans="1:17">
      <c r="A5347" t="s">
        <v>9791</v>
      </c>
      <c r="B5347" t="s">
        <v>9792</v>
      </c>
      <c r="C5347" t="s">
        <v>9793</v>
      </c>
      <c r="D5347" s="4">
        <v>45789.343622685185</v>
      </c>
      <c r="E5347" s="4">
        <v>45790.416666666664</v>
      </c>
      <c r="F5347" s="4">
        <v>45790.434027777781</v>
      </c>
      <c r="G5347" s="4">
        <v>45790.416331018518</v>
      </c>
      <c r="H5347" t="s">
        <v>3155</v>
      </c>
      <c r="I5347" t="s">
        <v>3175</v>
      </c>
      <c r="J5347">
        <v>0</v>
      </c>
      <c r="K5347" t="s">
        <v>3157</v>
      </c>
      <c r="L5347" t="s">
        <v>3564</v>
      </c>
      <c r="M5347" t="s">
        <v>549</v>
      </c>
      <c r="N5347" t="s">
        <v>559</v>
      </c>
      <c r="O5347" t="s">
        <v>469</v>
      </c>
      <c r="P5347" t="s">
        <v>180</v>
      </c>
      <c r="Q5347" t="s">
        <v>182</v>
      </c>
    </row>
    <row r="5348" spans="1:17">
      <c r="A5348" t="s">
        <v>9794</v>
      </c>
      <c r="B5348" t="s">
        <v>9795</v>
      </c>
      <c r="C5348" t="s">
        <v>9796</v>
      </c>
      <c r="D5348" s="4">
        <v>45789.340740740743</v>
      </c>
      <c r="E5348" s="4">
        <v>45790.3125</v>
      </c>
      <c r="F5348" s="4">
        <v>45790.329861111109</v>
      </c>
      <c r="G5348" s="4">
        <v>45790.308703703704</v>
      </c>
      <c r="H5348" t="s">
        <v>3155</v>
      </c>
      <c r="I5348" t="s">
        <v>3171</v>
      </c>
      <c r="J5348">
        <v>1001</v>
      </c>
      <c r="K5348" t="s">
        <v>3157</v>
      </c>
      <c r="L5348" t="s">
        <v>3564</v>
      </c>
      <c r="M5348" t="s">
        <v>549</v>
      </c>
      <c r="N5348" t="s">
        <v>550</v>
      </c>
      <c r="O5348" t="s">
        <v>136</v>
      </c>
      <c r="P5348" t="s">
        <v>147</v>
      </c>
      <c r="Q5348" t="s">
        <v>258</v>
      </c>
    </row>
    <row r="5349" spans="1:17">
      <c r="A5349" t="s">
        <v>9797</v>
      </c>
      <c r="B5349" t="s">
        <v>9798</v>
      </c>
      <c r="C5349" t="s">
        <v>9799</v>
      </c>
      <c r="D5349" s="4">
        <v>45789.338680555556</v>
      </c>
      <c r="E5349" s="4">
        <v>45792.416666666664</v>
      </c>
      <c r="F5349" s="4">
        <v>45792.434027777781</v>
      </c>
      <c r="G5349" s="4">
        <v>45792.417673611111</v>
      </c>
      <c r="H5349" t="s">
        <v>3155</v>
      </c>
      <c r="I5349" t="s">
        <v>3162</v>
      </c>
      <c r="J5349">
        <v>0</v>
      </c>
      <c r="K5349" t="s">
        <v>3198</v>
      </c>
      <c r="L5349" t="s">
        <v>3564</v>
      </c>
      <c r="M5349" t="s">
        <v>549</v>
      </c>
      <c r="N5349" t="s">
        <v>550</v>
      </c>
      <c r="O5349" t="s">
        <v>1923</v>
      </c>
      <c r="P5349" t="s">
        <v>1924</v>
      </c>
      <c r="Q5349" t="s">
        <v>3394</v>
      </c>
    </row>
    <row r="5350" spans="1:17">
      <c r="A5350" t="s">
        <v>9800</v>
      </c>
      <c r="B5350" t="s">
        <v>9801</v>
      </c>
      <c r="C5350" t="s">
        <v>9802</v>
      </c>
      <c r="D5350" s="4">
        <v>45789.337152777778</v>
      </c>
      <c r="E5350" s="4">
        <v>45790.354166666664</v>
      </c>
      <c r="F5350" s="4">
        <v>45790.392361111109</v>
      </c>
      <c r="G5350" s="4">
        <v>45790.351747685185</v>
      </c>
      <c r="H5350" t="s">
        <v>3155</v>
      </c>
      <c r="I5350" t="s">
        <v>3240</v>
      </c>
      <c r="J5350">
        <v>0</v>
      </c>
      <c r="K5350" t="s">
        <v>3194</v>
      </c>
      <c r="L5350" t="s">
        <v>3564</v>
      </c>
      <c r="M5350" t="s">
        <v>549</v>
      </c>
      <c r="N5350" t="s">
        <v>550</v>
      </c>
      <c r="O5350" t="s">
        <v>551</v>
      </c>
      <c r="P5350" t="s">
        <v>149</v>
      </c>
      <c r="Q5350" t="s">
        <v>209</v>
      </c>
    </row>
    <row r="5351" spans="1:17">
      <c r="A5351" t="s">
        <v>9803</v>
      </c>
      <c r="B5351" t="s">
        <v>9804</v>
      </c>
      <c r="C5351" t="s">
        <v>9805</v>
      </c>
      <c r="D5351" s="4">
        <v>45789.317881944444</v>
      </c>
      <c r="E5351" s="4">
        <v>45789.8125</v>
      </c>
      <c r="F5351" s="4">
        <v>45789.850694444445</v>
      </c>
      <c r="G5351" s="4">
        <v>45789.815787037034</v>
      </c>
      <c r="H5351" t="s">
        <v>3155</v>
      </c>
      <c r="I5351" t="s">
        <v>3209</v>
      </c>
      <c r="J5351">
        <v>0</v>
      </c>
      <c r="K5351" t="s">
        <v>3157</v>
      </c>
      <c r="L5351" t="s">
        <v>3564</v>
      </c>
      <c r="M5351" t="s">
        <v>549</v>
      </c>
      <c r="N5351" t="s">
        <v>550</v>
      </c>
      <c r="O5351" t="s">
        <v>136</v>
      </c>
      <c r="P5351" t="s">
        <v>147</v>
      </c>
      <c r="Q5351" t="s">
        <v>21124</v>
      </c>
    </row>
    <row r="5352" spans="1:17">
      <c r="A5352" t="s">
        <v>9806</v>
      </c>
      <c r="B5352" t="s">
        <v>9807</v>
      </c>
      <c r="C5352" t="s">
        <v>9808</v>
      </c>
      <c r="D5352" s="4">
        <v>45789.303310185183</v>
      </c>
      <c r="E5352" s="4">
        <v>45790.4375</v>
      </c>
      <c r="F5352" s="4">
        <v>45790.475694444445</v>
      </c>
      <c r="G5352" s="4">
        <v>45790.432372685187</v>
      </c>
      <c r="H5352" t="s">
        <v>3155</v>
      </c>
      <c r="I5352" t="s">
        <v>3156</v>
      </c>
      <c r="J5352">
        <v>0</v>
      </c>
      <c r="K5352" t="s">
        <v>3163</v>
      </c>
      <c r="L5352" t="s">
        <v>3564</v>
      </c>
      <c r="M5352" t="s">
        <v>549</v>
      </c>
      <c r="N5352" t="s">
        <v>550</v>
      </c>
      <c r="O5352" t="s">
        <v>551</v>
      </c>
      <c r="P5352" t="s">
        <v>145</v>
      </c>
      <c r="Q5352" t="s">
        <v>218</v>
      </c>
    </row>
    <row r="5353" spans="1:17">
      <c r="A5353" t="s">
        <v>28653</v>
      </c>
      <c r="B5353" t="s">
        <v>28654</v>
      </c>
      <c r="C5353" t="s">
        <v>28656</v>
      </c>
      <c r="D5353" s="4">
        <v>45789.292673611111</v>
      </c>
      <c r="E5353" s="4">
        <v>45791.416666666664</v>
      </c>
      <c r="F5353" s="4">
        <v>45791.434027777781</v>
      </c>
      <c r="G5353" s="4"/>
      <c r="H5353" t="s">
        <v>3155</v>
      </c>
      <c r="I5353" t="s">
        <v>3291</v>
      </c>
      <c r="J5353">
        <v>0</v>
      </c>
      <c r="K5353" t="s">
        <v>3157</v>
      </c>
      <c r="L5353" t="s">
        <v>3245</v>
      </c>
      <c r="M5353" t="s">
        <v>549</v>
      </c>
      <c r="N5353" t="s">
        <v>550</v>
      </c>
      <c r="O5353" t="s">
        <v>551</v>
      </c>
      <c r="P5353" t="s">
        <v>145</v>
      </c>
      <c r="Q5353" t="s">
        <v>217</v>
      </c>
    </row>
    <row r="5354" spans="1:17">
      <c r="A5354" t="s">
        <v>9809</v>
      </c>
      <c r="B5354" t="s">
        <v>9810</v>
      </c>
      <c r="C5354" t="s">
        <v>9811</v>
      </c>
      <c r="D5354" s="4">
        <v>45789.291400462964</v>
      </c>
      <c r="E5354" s="4">
        <v>45790.333333333336</v>
      </c>
      <c r="F5354" s="4">
        <v>45790.371527777781</v>
      </c>
      <c r="G5354" s="4">
        <v>45790.333587962959</v>
      </c>
      <c r="H5354" t="s">
        <v>3155</v>
      </c>
      <c r="I5354" t="s">
        <v>3156</v>
      </c>
      <c r="J5354">
        <v>0</v>
      </c>
      <c r="K5354" t="s">
        <v>3227</v>
      </c>
      <c r="L5354" t="s">
        <v>3564</v>
      </c>
      <c r="M5354" t="s">
        <v>549</v>
      </c>
      <c r="N5354" t="s">
        <v>550</v>
      </c>
      <c r="O5354" t="s">
        <v>551</v>
      </c>
      <c r="P5354" t="s">
        <v>149</v>
      </c>
      <c r="Q5354" t="s">
        <v>209</v>
      </c>
    </row>
    <row r="5355" spans="1:17">
      <c r="A5355" t="s">
        <v>9812</v>
      </c>
      <c r="B5355" t="s">
        <v>9813</v>
      </c>
      <c r="C5355" t="s">
        <v>9814</v>
      </c>
      <c r="D5355" s="4">
        <v>45789.288831018515</v>
      </c>
      <c r="E5355" s="4">
        <v>45790.458333333336</v>
      </c>
      <c r="F5355" s="4">
        <v>45790.475694444445</v>
      </c>
      <c r="G5355" s="4">
        <v>45790.457650462966</v>
      </c>
      <c r="H5355" t="s">
        <v>3155</v>
      </c>
      <c r="I5355" t="s">
        <v>3162</v>
      </c>
      <c r="J5355">
        <v>0</v>
      </c>
      <c r="K5355" t="s">
        <v>3163</v>
      </c>
      <c r="L5355" t="s">
        <v>3564</v>
      </c>
      <c r="M5355" t="s">
        <v>549</v>
      </c>
      <c r="N5355" t="s">
        <v>550</v>
      </c>
      <c r="O5355" t="s">
        <v>1923</v>
      </c>
      <c r="P5355" t="s">
        <v>1924</v>
      </c>
      <c r="Q5355" t="s">
        <v>3180</v>
      </c>
    </row>
    <row r="5356" spans="1:17">
      <c r="A5356" t="s">
        <v>9815</v>
      </c>
      <c r="B5356" t="s">
        <v>9816</v>
      </c>
      <c r="C5356" t="s">
        <v>9817</v>
      </c>
      <c r="D5356" s="4">
        <v>45789.287175925929</v>
      </c>
      <c r="E5356" s="4">
        <v>45795.291666666664</v>
      </c>
      <c r="F5356" s="4">
        <v>45795.309027777781</v>
      </c>
      <c r="G5356" s="4"/>
      <c r="H5356" t="s">
        <v>3155</v>
      </c>
      <c r="I5356" t="s">
        <v>3175</v>
      </c>
      <c r="J5356">
        <v>0</v>
      </c>
      <c r="K5356" t="s">
        <v>3157</v>
      </c>
      <c r="L5356" t="s">
        <v>3245</v>
      </c>
      <c r="M5356" t="s">
        <v>549</v>
      </c>
      <c r="N5356" t="s">
        <v>550</v>
      </c>
      <c r="O5356" t="s">
        <v>616</v>
      </c>
      <c r="P5356" t="s">
        <v>314</v>
      </c>
      <c r="Q5356" t="s">
        <v>322</v>
      </c>
    </row>
    <row r="5357" spans="1:17">
      <c r="A5357" t="s">
        <v>9818</v>
      </c>
      <c r="B5357" t="s">
        <v>9819</v>
      </c>
      <c r="C5357" t="s">
        <v>9820</v>
      </c>
      <c r="D5357" s="4">
        <v>45789.285624999997</v>
      </c>
      <c r="E5357" s="4">
        <v>45790.4375</v>
      </c>
      <c r="F5357" s="4">
        <v>45790.475694444445</v>
      </c>
      <c r="G5357" s="4">
        <v>45790.438078703701</v>
      </c>
      <c r="H5357" t="s">
        <v>3155</v>
      </c>
      <c r="I5357" t="s">
        <v>3156</v>
      </c>
      <c r="J5357">
        <v>0</v>
      </c>
      <c r="K5357" t="s">
        <v>3157</v>
      </c>
      <c r="L5357" t="s">
        <v>3564</v>
      </c>
      <c r="M5357" t="s">
        <v>549</v>
      </c>
      <c r="N5357" t="s">
        <v>550</v>
      </c>
      <c r="O5357" t="s">
        <v>136</v>
      </c>
      <c r="P5357" t="s">
        <v>147</v>
      </c>
      <c r="Q5357" t="s">
        <v>7316</v>
      </c>
    </row>
    <row r="5358" spans="1:17">
      <c r="A5358" t="s">
        <v>9821</v>
      </c>
      <c r="B5358" t="s">
        <v>9822</v>
      </c>
      <c r="C5358" t="s">
        <v>9823</v>
      </c>
      <c r="D5358" s="4">
        <v>45789.282951388886</v>
      </c>
      <c r="E5358" s="4">
        <v>45791.458333333336</v>
      </c>
      <c r="F5358" s="4">
        <v>45791.475694444445</v>
      </c>
      <c r="G5358" s="4"/>
      <c r="H5358" t="s">
        <v>3155</v>
      </c>
      <c r="I5358" t="s">
        <v>3291</v>
      </c>
      <c r="J5358">
        <v>0</v>
      </c>
      <c r="K5358" t="s">
        <v>3157</v>
      </c>
      <c r="L5358" t="s">
        <v>3245</v>
      </c>
      <c r="M5358" t="s">
        <v>549</v>
      </c>
      <c r="N5358" t="s">
        <v>559</v>
      </c>
      <c r="O5358" t="s">
        <v>469</v>
      </c>
      <c r="P5358" t="s">
        <v>180</v>
      </c>
      <c r="Q5358" t="s">
        <v>184</v>
      </c>
    </row>
    <row r="5359" spans="1:17">
      <c r="A5359" t="s">
        <v>28657</v>
      </c>
      <c r="B5359" t="s">
        <v>28658</v>
      </c>
      <c r="C5359" t="s">
        <v>28659</v>
      </c>
      <c r="D5359" s="4">
        <v>45789.278495370374</v>
      </c>
      <c r="E5359" s="4">
        <v>45790.333333333336</v>
      </c>
      <c r="F5359" s="4">
        <v>45790.350694444445</v>
      </c>
      <c r="G5359" s="4"/>
      <c r="H5359" t="s">
        <v>3155</v>
      </c>
      <c r="I5359" t="s">
        <v>3512</v>
      </c>
      <c r="J5359">
        <v>1</v>
      </c>
      <c r="K5359" t="s">
        <v>3157</v>
      </c>
      <c r="L5359" t="s">
        <v>3593</v>
      </c>
      <c r="M5359" t="s">
        <v>549</v>
      </c>
      <c r="N5359" t="s">
        <v>550</v>
      </c>
      <c r="O5359" t="s">
        <v>551</v>
      </c>
      <c r="P5359" t="s">
        <v>145</v>
      </c>
      <c r="Q5359" t="s">
        <v>218</v>
      </c>
    </row>
    <row r="5360" spans="1:17">
      <c r="A5360" t="s">
        <v>7411</v>
      </c>
      <c r="B5360" t="s">
        <v>7412</v>
      </c>
      <c r="C5360" t="s">
        <v>9824</v>
      </c>
      <c r="D5360" s="4">
        <v>45789.27003472222</v>
      </c>
      <c r="E5360" s="4">
        <v>45795.104166666664</v>
      </c>
      <c r="F5360" s="4">
        <v>45795.121527777781</v>
      </c>
      <c r="G5360" s="4">
        <v>45795.106122685182</v>
      </c>
      <c r="H5360" t="s">
        <v>3155</v>
      </c>
      <c r="I5360" t="s">
        <v>3162</v>
      </c>
      <c r="J5360">
        <v>0</v>
      </c>
      <c r="K5360" t="s">
        <v>3420</v>
      </c>
      <c r="L5360" t="s">
        <v>3564</v>
      </c>
      <c r="M5360" t="s">
        <v>549</v>
      </c>
      <c r="N5360" t="s">
        <v>550</v>
      </c>
      <c r="O5360" t="s">
        <v>1923</v>
      </c>
      <c r="P5360" t="s">
        <v>1924</v>
      </c>
      <c r="Q5360" t="s">
        <v>3180</v>
      </c>
    </row>
    <row r="5361" spans="1:17">
      <c r="A5361" t="s">
        <v>7411</v>
      </c>
      <c r="B5361" t="s">
        <v>7412</v>
      </c>
      <c r="C5361" t="s">
        <v>9825</v>
      </c>
      <c r="D5361" s="4">
        <v>45789.268020833333</v>
      </c>
      <c r="E5361" s="4">
        <v>45794.104166666664</v>
      </c>
      <c r="F5361" s="4">
        <v>45794.121527777781</v>
      </c>
      <c r="G5361" s="4"/>
      <c r="H5361" t="s">
        <v>3155</v>
      </c>
      <c r="I5361" t="s">
        <v>3162</v>
      </c>
      <c r="J5361">
        <v>0</v>
      </c>
      <c r="K5361" t="s">
        <v>3420</v>
      </c>
      <c r="L5361" t="s">
        <v>3245</v>
      </c>
      <c r="M5361" t="s">
        <v>549</v>
      </c>
      <c r="N5361" t="s">
        <v>550</v>
      </c>
      <c r="O5361" t="s">
        <v>1923</v>
      </c>
      <c r="P5361" t="s">
        <v>1924</v>
      </c>
      <c r="Q5361" t="s">
        <v>3180</v>
      </c>
    </row>
    <row r="5362" spans="1:17">
      <c r="A5362" t="s">
        <v>9826</v>
      </c>
      <c r="B5362" t="s">
        <v>9827</v>
      </c>
      <c r="C5362" t="s">
        <v>9828</v>
      </c>
      <c r="D5362" s="4">
        <v>45789.266770833332</v>
      </c>
      <c r="E5362" s="4">
        <v>45794.958333333336</v>
      </c>
      <c r="F5362" s="4">
        <v>45794.975694444445</v>
      </c>
      <c r="G5362" s="4"/>
      <c r="H5362" t="s">
        <v>3155</v>
      </c>
      <c r="I5362" t="s">
        <v>3291</v>
      </c>
      <c r="J5362">
        <v>0</v>
      </c>
      <c r="K5362" t="s">
        <v>3157</v>
      </c>
      <c r="L5362" t="s">
        <v>3593</v>
      </c>
      <c r="M5362" t="s">
        <v>549</v>
      </c>
      <c r="N5362" t="s">
        <v>559</v>
      </c>
      <c r="O5362" t="s">
        <v>469</v>
      </c>
      <c r="P5362" t="s">
        <v>189</v>
      </c>
      <c r="Q5362" t="s">
        <v>193</v>
      </c>
    </row>
    <row r="5363" spans="1:17">
      <c r="A5363" t="s">
        <v>9829</v>
      </c>
      <c r="B5363" t="s">
        <v>9830</v>
      </c>
      <c r="C5363" t="s">
        <v>9831</v>
      </c>
      <c r="D5363" s="4">
        <v>45789.266724537039</v>
      </c>
      <c r="E5363" s="4">
        <v>45789.604166666664</v>
      </c>
      <c r="F5363" s="4">
        <v>45789.621527777781</v>
      </c>
      <c r="G5363" s="4"/>
      <c r="H5363" t="s">
        <v>3155</v>
      </c>
      <c r="I5363" t="s">
        <v>3184</v>
      </c>
      <c r="J5363">
        <v>1</v>
      </c>
      <c r="K5363" t="s">
        <v>3227</v>
      </c>
      <c r="L5363" t="s">
        <v>3593</v>
      </c>
      <c r="M5363" t="s">
        <v>549</v>
      </c>
      <c r="N5363" t="s">
        <v>559</v>
      </c>
      <c r="O5363" t="s">
        <v>469</v>
      </c>
      <c r="P5363" t="s">
        <v>189</v>
      </c>
      <c r="Q5363" t="s">
        <v>193</v>
      </c>
    </row>
    <row r="5364" spans="1:17">
      <c r="A5364" t="s">
        <v>9832</v>
      </c>
      <c r="B5364" t="s">
        <v>9833</v>
      </c>
      <c r="C5364" t="s">
        <v>9834</v>
      </c>
      <c r="D5364" s="4">
        <v>45789.264710648145</v>
      </c>
      <c r="E5364" s="4">
        <v>45805.354166666664</v>
      </c>
      <c r="F5364" s="4">
        <v>45805.392361111109</v>
      </c>
      <c r="G5364" s="4">
        <v>45805.354571759257</v>
      </c>
      <c r="H5364" t="s">
        <v>3155</v>
      </c>
      <c r="I5364" t="s">
        <v>3240</v>
      </c>
      <c r="J5364">
        <v>0</v>
      </c>
      <c r="K5364" t="s">
        <v>3227</v>
      </c>
      <c r="L5364" t="s">
        <v>3564</v>
      </c>
      <c r="M5364" t="s">
        <v>549</v>
      </c>
      <c r="N5364" t="s">
        <v>550</v>
      </c>
      <c r="O5364" t="s">
        <v>136</v>
      </c>
      <c r="P5364" t="s">
        <v>147</v>
      </c>
      <c r="Q5364" t="s">
        <v>257</v>
      </c>
    </row>
    <row r="5365" spans="1:17">
      <c r="A5365" t="s">
        <v>9835</v>
      </c>
      <c r="B5365" t="s">
        <v>9836</v>
      </c>
      <c r="C5365" t="s">
        <v>9837</v>
      </c>
      <c r="D5365" s="4">
        <v>45789.261759259258</v>
      </c>
      <c r="E5365" s="4">
        <v>45795.479166666664</v>
      </c>
      <c r="F5365" s="4">
        <v>45795.496527777781</v>
      </c>
      <c r="G5365" s="4"/>
      <c r="H5365" t="s">
        <v>3155</v>
      </c>
      <c r="I5365" t="s">
        <v>3291</v>
      </c>
      <c r="J5365">
        <v>0</v>
      </c>
      <c r="K5365" t="s">
        <v>3157</v>
      </c>
      <c r="L5365" t="s">
        <v>3593</v>
      </c>
      <c r="M5365" t="s">
        <v>549</v>
      </c>
      <c r="N5365" t="s">
        <v>559</v>
      </c>
      <c r="O5365" t="s">
        <v>469</v>
      </c>
      <c r="P5365" t="s">
        <v>189</v>
      </c>
      <c r="Q5365" t="s">
        <v>194</v>
      </c>
    </row>
    <row r="5366" spans="1:17">
      <c r="A5366" t="s">
        <v>9838</v>
      </c>
      <c r="B5366" t="s">
        <v>9839</v>
      </c>
      <c r="C5366" t="s">
        <v>9840</v>
      </c>
      <c r="D5366" s="4">
        <v>45789.258599537039</v>
      </c>
      <c r="E5366" s="4">
        <v>45790.375</v>
      </c>
      <c r="F5366" s="4">
        <v>45790.392361111109</v>
      </c>
      <c r="G5366" s="4">
        <v>45790.366238425922</v>
      </c>
      <c r="H5366" t="s">
        <v>3155</v>
      </c>
      <c r="I5366" t="s">
        <v>3184</v>
      </c>
      <c r="J5366">
        <v>0</v>
      </c>
      <c r="K5366" t="s">
        <v>3157</v>
      </c>
      <c r="L5366" t="s">
        <v>3564</v>
      </c>
      <c r="M5366" t="s">
        <v>549</v>
      </c>
      <c r="N5366" t="s">
        <v>550</v>
      </c>
      <c r="O5366" t="s">
        <v>616</v>
      </c>
      <c r="P5366" t="s">
        <v>314</v>
      </c>
      <c r="Q5366" t="s">
        <v>321</v>
      </c>
    </row>
    <row r="5367" spans="1:17">
      <c r="A5367" t="s">
        <v>9841</v>
      </c>
      <c r="B5367" t="s">
        <v>9842</v>
      </c>
      <c r="C5367" t="s">
        <v>9843</v>
      </c>
      <c r="D5367" s="4">
        <v>45789.247604166667</v>
      </c>
      <c r="E5367" s="4">
        <v>45790.291666666664</v>
      </c>
      <c r="F5367" s="4">
        <v>45790.309027777781</v>
      </c>
      <c r="G5367" s="4">
        <v>45790.287858796299</v>
      </c>
      <c r="H5367" t="s">
        <v>3155</v>
      </c>
      <c r="I5367" t="s">
        <v>3171</v>
      </c>
      <c r="J5367">
        <v>1001</v>
      </c>
      <c r="K5367" t="s">
        <v>3157</v>
      </c>
      <c r="L5367" t="s">
        <v>3564</v>
      </c>
      <c r="M5367" t="s">
        <v>549</v>
      </c>
      <c r="N5367" t="s">
        <v>550</v>
      </c>
      <c r="O5367" t="s">
        <v>616</v>
      </c>
      <c r="P5367" t="s">
        <v>314</v>
      </c>
      <c r="Q5367" t="s">
        <v>320</v>
      </c>
    </row>
    <row r="5368" spans="1:17">
      <c r="A5368" t="s">
        <v>9841</v>
      </c>
      <c r="B5368" t="s">
        <v>9842</v>
      </c>
      <c r="C5368" t="s">
        <v>9844</v>
      </c>
      <c r="D5368" s="4">
        <v>45789.245266203703</v>
      </c>
      <c r="E5368" s="4">
        <v>45790.791666666664</v>
      </c>
      <c r="F5368" s="4">
        <v>45790.809027777781</v>
      </c>
      <c r="G5368" s="4"/>
      <c r="H5368" t="s">
        <v>3155</v>
      </c>
      <c r="I5368" t="s">
        <v>3171</v>
      </c>
      <c r="J5368">
        <v>1001</v>
      </c>
      <c r="K5368" t="s">
        <v>3157</v>
      </c>
      <c r="L5368" t="s">
        <v>3245</v>
      </c>
      <c r="M5368" t="s">
        <v>549</v>
      </c>
      <c r="N5368" t="s">
        <v>550</v>
      </c>
      <c r="O5368" t="s">
        <v>616</v>
      </c>
      <c r="P5368" t="s">
        <v>314</v>
      </c>
      <c r="Q5368" t="s">
        <v>320</v>
      </c>
    </row>
    <row r="5369" spans="1:17">
      <c r="A5369" t="s">
        <v>9845</v>
      </c>
      <c r="B5369" t="s">
        <v>9846</v>
      </c>
      <c r="C5369" t="s">
        <v>9847</v>
      </c>
      <c r="D5369" s="4">
        <v>45789.238726851851</v>
      </c>
      <c r="E5369" s="4">
        <v>45790.770833333336</v>
      </c>
      <c r="F5369" s="4">
        <v>45790.788194444445</v>
      </c>
      <c r="G5369" s="4">
        <v>45790.768773148149</v>
      </c>
      <c r="H5369" t="s">
        <v>3155</v>
      </c>
      <c r="I5369" t="s">
        <v>3291</v>
      </c>
      <c r="J5369">
        <v>0</v>
      </c>
      <c r="K5369" t="s">
        <v>3194</v>
      </c>
      <c r="L5369" t="s">
        <v>3564</v>
      </c>
      <c r="M5369" t="s">
        <v>549</v>
      </c>
      <c r="N5369" t="s">
        <v>550</v>
      </c>
      <c r="O5369" t="s">
        <v>136</v>
      </c>
      <c r="P5369" t="s">
        <v>147</v>
      </c>
      <c r="Q5369" t="s">
        <v>21124</v>
      </c>
    </row>
    <row r="5370" spans="1:17">
      <c r="A5370" t="s">
        <v>9770</v>
      </c>
      <c r="B5370" t="s">
        <v>9771</v>
      </c>
      <c r="C5370" t="s">
        <v>9848</v>
      </c>
      <c r="D5370" s="4">
        <v>45789.233263888891</v>
      </c>
      <c r="E5370" s="4">
        <v>45790.3125</v>
      </c>
      <c r="F5370" s="4">
        <v>45790.329861111109</v>
      </c>
      <c r="G5370" s="4"/>
      <c r="H5370" t="s">
        <v>3155</v>
      </c>
      <c r="I5370" t="s">
        <v>3171</v>
      </c>
      <c r="J5370">
        <v>0</v>
      </c>
      <c r="K5370" t="s">
        <v>3157</v>
      </c>
      <c r="L5370" t="s">
        <v>3245</v>
      </c>
      <c r="M5370" t="s">
        <v>549</v>
      </c>
      <c r="N5370" t="s">
        <v>550</v>
      </c>
      <c r="O5370" t="s">
        <v>616</v>
      </c>
      <c r="P5370" t="s">
        <v>314</v>
      </c>
      <c r="Q5370" t="s">
        <v>322</v>
      </c>
    </row>
    <row r="5371" spans="1:17">
      <c r="A5371" t="s">
        <v>9849</v>
      </c>
      <c r="B5371" t="s">
        <v>9850</v>
      </c>
      <c r="C5371" t="s">
        <v>9851</v>
      </c>
      <c r="D5371" s="4">
        <v>45789.226840277777</v>
      </c>
      <c r="E5371" s="4">
        <v>45796.416666666664</v>
      </c>
      <c r="F5371" s="4">
        <v>45796.434027777781</v>
      </c>
      <c r="G5371" s="4"/>
      <c r="H5371" t="s">
        <v>3155</v>
      </c>
      <c r="I5371" t="s">
        <v>3291</v>
      </c>
      <c r="J5371">
        <v>0</v>
      </c>
      <c r="K5371" t="s">
        <v>3157</v>
      </c>
      <c r="L5371" t="s">
        <v>3245</v>
      </c>
      <c r="M5371" t="s">
        <v>549</v>
      </c>
      <c r="N5371" t="s">
        <v>550</v>
      </c>
      <c r="O5371" t="s">
        <v>551</v>
      </c>
      <c r="P5371" t="s">
        <v>149</v>
      </c>
      <c r="Q5371" t="s">
        <v>204</v>
      </c>
    </row>
    <row r="5372" spans="1:17">
      <c r="A5372" t="s">
        <v>9852</v>
      </c>
      <c r="B5372" t="s">
        <v>9853</v>
      </c>
      <c r="C5372" t="s">
        <v>9854</v>
      </c>
      <c r="D5372" s="4">
        <v>45789.225648148145</v>
      </c>
      <c r="E5372" s="4">
        <v>45795.291666666664</v>
      </c>
      <c r="F5372" s="4">
        <v>45795.329861111109</v>
      </c>
      <c r="G5372" s="4"/>
      <c r="H5372" t="s">
        <v>3155</v>
      </c>
      <c r="I5372" t="s">
        <v>3240</v>
      </c>
      <c r="J5372">
        <v>0</v>
      </c>
      <c r="K5372" t="s">
        <v>3157</v>
      </c>
      <c r="L5372" t="s">
        <v>3245</v>
      </c>
      <c r="M5372" t="s">
        <v>549</v>
      </c>
      <c r="N5372" t="s">
        <v>550</v>
      </c>
      <c r="O5372" t="s">
        <v>551</v>
      </c>
      <c r="P5372" t="s">
        <v>242</v>
      </c>
      <c r="Q5372" t="s">
        <v>246</v>
      </c>
    </row>
    <row r="5373" spans="1:17">
      <c r="A5373" t="s">
        <v>9770</v>
      </c>
      <c r="B5373" t="s">
        <v>9771</v>
      </c>
      <c r="C5373" t="s">
        <v>9855</v>
      </c>
      <c r="D5373" s="4">
        <v>45789.225243055553</v>
      </c>
      <c r="E5373" s="4">
        <v>45790.0625</v>
      </c>
      <c r="F5373" s="4">
        <v>45790.079861111109</v>
      </c>
      <c r="G5373" s="4"/>
      <c r="H5373" t="s">
        <v>3155</v>
      </c>
      <c r="I5373" t="s">
        <v>3171</v>
      </c>
      <c r="J5373">
        <v>0</v>
      </c>
      <c r="K5373" t="s">
        <v>3157</v>
      </c>
      <c r="L5373" t="s">
        <v>3245</v>
      </c>
      <c r="M5373" t="s">
        <v>549</v>
      </c>
      <c r="N5373" t="s">
        <v>550</v>
      </c>
      <c r="O5373" t="s">
        <v>616</v>
      </c>
      <c r="P5373" t="s">
        <v>314</v>
      </c>
      <c r="Q5373" t="s">
        <v>322</v>
      </c>
    </row>
    <row r="5374" spans="1:17">
      <c r="A5374" t="s">
        <v>9856</v>
      </c>
      <c r="B5374" t="s">
        <v>9857</v>
      </c>
      <c r="C5374" t="s">
        <v>9858</v>
      </c>
      <c r="D5374" s="4">
        <v>45789.223877314813</v>
      </c>
      <c r="E5374" s="4">
        <v>45792.416666666664</v>
      </c>
      <c r="F5374" s="4">
        <v>45792.434027777781</v>
      </c>
      <c r="G5374" s="4">
        <v>45792.41747685185</v>
      </c>
      <c r="H5374" t="s">
        <v>3155</v>
      </c>
      <c r="I5374" t="s">
        <v>3222</v>
      </c>
      <c r="J5374">
        <v>1</v>
      </c>
      <c r="K5374" t="s">
        <v>3223</v>
      </c>
      <c r="L5374" t="s">
        <v>3564</v>
      </c>
      <c r="M5374" t="s">
        <v>549</v>
      </c>
      <c r="N5374" t="s">
        <v>550</v>
      </c>
      <c r="O5374" t="s">
        <v>551</v>
      </c>
      <c r="P5374" t="s">
        <v>145</v>
      </c>
      <c r="Q5374" t="s">
        <v>217</v>
      </c>
    </row>
    <row r="5375" spans="1:17">
      <c r="A5375" t="s">
        <v>9859</v>
      </c>
      <c r="B5375" t="s">
        <v>9860</v>
      </c>
      <c r="C5375" t="s">
        <v>9861</v>
      </c>
      <c r="D5375" s="4">
        <v>45789.221064814818</v>
      </c>
      <c r="E5375" s="4">
        <v>45790.25</v>
      </c>
      <c r="F5375" s="4">
        <v>45790.267361111109</v>
      </c>
      <c r="G5375" s="4"/>
      <c r="H5375" t="s">
        <v>3155</v>
      </c>
      <c r="I5375" t="s">
        <v>3184</v>
      </c>
      <c r="J5375">
        <v>0</v>
      </c>
      <c r="K5375" t="s">
        <v>3157</v>
      </c>
      <c r="L5375" t="s">
        <v>3245</v>
      </c>
      <c r="M5375" t="s">
        <v>549</v>
      </c>
      <c r="N5375" t="s">
        <v>550</v>
      </c>
      <c r="O5375" t="s">
        <v>616</v>
      </c>
      <c r="P5375" t="s">
        <v>314</v>
      </c>
      <c r="Q5375" t="s">
        <v>322</v>
      </c>
    </row>
    <row r="5376" spans="1:17">
      <c r="A5376" t="s">
        <v>3203</v>
      </c>
      <c r="B5376" t="s">
        <v>3204</v>
      </c>
      <c r="C5376" t="s">
        <v>9862</v>
      </c>
      <c r="D5376" s="4">
        <v>45789.20957175926</v>
      </c>
      <c r="E5376" s="4">
        <v>45790.416666666664</v>
      </c>
      <c r="F5376" s="4">
        <v>45790.434027777781</v>
      </c>
      <c r="G5376" s="4">
        <v>45790.415682870371</v>
      </c>
      <c r="H5376" t="s">
        <v>3155</v>
      </c>
      <c r="I5376" t="s">
        <v>3171</v>
      </c>
      <c r="J5376">
        <v>0</v>
      </c>
      <c r="K5376" t="s">
        <v>3227</v>
      </c>
      <c r="L5376" t="s">
        <v>3564</v>
      </c>
      <c r="M5376" t="s">
        <v>549</v>
      </c>
      <c r="N5376" t="s">
        <v>550</v>
      </c>
      <c r="O5376" t="s">
        <v>551</v>
      </c>
      <c r="P5376" t="s">
        <v>145</v>
      </c>
      <c r="Q5376" t="s">
        <v>221</v>
      </c>
    </row>
    <row r="5377" spans="1:17">
      <c r="A5377" t="s">
        <v>9863</v>
      </c>
      <c r="B5377" t="s">
        <v>9864</v>
      </c>
      <c r="C5377" t="s">
        <v>9865</v>
      </c>
      <c r="D5377" s="4">
        <v>45789.208703703705</v>
      </c>
      <c r="E5377" s="4">
        <v>45794.666666666664</v>
      </c>
      <c r="F5377" s="4">
        <v>45794.704861111109</v>
      </c>
      <c r="G5377" s="4">
        <v>45794.665347222224</v>
      </c>
      <c r="H5377" t="s">
        <v>3155</v>
      </c>
      <c r="I5377" t="s">
        <v>3240</v>
      </c>
      <c r="J5377">
        <v>0</v>
      </c>
      <c r="K5377" t="s">
        <v>3157</v>
      </c>
      <c r="L5377" t="s">
        <v>3564</v>
      </c>
      <c r="M5377" t="s">
        <v>549</v>
      </c>
      <c r="N5377" t="s">
        <v>550</v>
      </c>
      <c r="O5377" t="s">
        <v>136</v>
      </c>
      <c r="P5377" t="s">
        <v>139</v>
      </c>
      <c r="Q5377" t="s">
        <v>277</v>
      </c>
    </row>
    <row r="5378" spans="1:17">
      <c r="A5378" t="s">
        <v>9818</v>
      </c>
      <c r="B5378" t="s">
        <v>9819</v>
      </c>
      <c r="C5378" t="s">
        <v>9866</v>
      </c>
      <c r="D5378" s="4">
        <v>45789.197916666664</v>
      </c>
      <c r="E5378" s="4">
        <v>45790.4375</v>
      </c>
      <c r="F5378" s="4">
        <v>45790.475694444445</v>
      </c>
      <c r="G5378" s="4"/>
      <c r="H5378" t="s">
        <v>3155</v>
      </c>
      <c r="I5378" t="s">
        <v>3209</v>
      </c>
      <c r="J5378">
        <v>0</v>
      </c>
      <c r="K5378" t="s">
        <v>3227</v>
      </c>
      <c r="L5378" t="s">
        <v>3245</v>
      </c>
      <c r="M5378" t="s">
        <v>549</v>
      </c>
      <c r="N5378" t="s">
        <v>550</v>
      </c>
      <c r="O5378" t="s">
        <v>136</v>
      </c>
      <c r="P5378" t="s">
        <v>147</v>
      </c>
      <c r="Q5378" t="s">
        <v>7316</v>
      </c>
    </row>
    <row r="5379" spans="1:17">
      <c r="A5379" t="s">
        <v>9867</v>
      </c>
      <c r="B5379" t="s">
        <v>9868</v>
      </c>
      <c r="C5379" t="s">
        <v>9869</v>
      </c>
      <c r="D5379" s="4">
        <v>45789.184525462966</v>
      </c>
      <c r="E5379" s="4">
        <v>45790.416666666664</v>
      </c>
      <c r="F5379" s="4">
        <v>45790.434027777781</v>
      </c>
      <c r="G5379" s="4">
        <v>45790.416458333333</v>
      </c>
      <c r="H5379" t="s">
        <v>3155</v>
      </c>
      <c r="I5379" t="s">
        <v>3291</v>
      </c>
      <c r="J5379">
        <v>0</v>
      </c>
      <c r="K5379" t="s">
        <v>3157</v>
      </c>
      <c r="L5379" t="s">
        <v>3564</v>
      </c>
      <c r="M5379" t="s">
        <v>549</v>
      </c>
      <c r="N5379" t="s">
        <v>550</v>
      </c>
      <c r="O5379" t="s">
        <v>551</v>
      </c>
      <c r="P5379" t="s">
        <v>149</v>
      </c>
      <c r="Q5379" t="s">
        <v>200</v>
      </c>
    </row>
    <row r="5380" spans="1:17">
      <c r="A5380" t="s">
        <v>9870</v>
      </c>
      <c r="B5380" t="s">
        <v>9871</v>
      </c>
      <c r="C5380" t="s">
        <v>9872</v>
      </c>
      <c r="D5380" s="4">
        <v>45789.18037037037</v>
      </c>
      <c r="E5380" s="4">
        <v>45794.583333333336</v>
      </c>
      <c r="F5380" s="4">
        <v>45794.600694444445</v>
      </c>
      <c r="G5380" s="4"/>
      <c r="H5380" t="s">
        <v>3155</v>
      </c>
      <c r="I5380" t="s">
        <v>3171</v>
      </c>
      <c r="J5380">
        <v>0</v>
      </c>
      <c r="K5380" t="s">
        <v>3157</v>
      </c>
      <c r="L5380" t="s">
        <v>3593</v>
      </c>
      <c r="M5380" t="s">
        <v>549</v>
      </c>
      <c r="N5380" t="s">
        <v>550</v>
      </c>
      <c r="O5380" t="s">
        <v>136</v>
      </c>
      <c r="P5380" t="s">
        <v>139</v>
      </c>
      <c r="Q5380" t="s">
        <v>272</v>
      </c>
    </row>
    <row r="5381" spans="1:17">
      <c r="A5381" t="s">
        <v>9873</v>
      </c>
      <c r="B5381" t="s">
        <v>9874</v>
      </c>
      <c r="C5381" t="s">
        <v>9875</v>
      </c>
      <c r="D5381" s="4">
        <v>45789.177777777775</v>
      </c>
      <c r="E5381" s="4">
        <v>45789.625</v>
      </c>
      <c r="F5381" s="4">
        <v>45789.663194444445</v>
      </c>
      <c r="G5381" s="4"/>
      <c r="H5381" t="s">
        <v>3155</v>
      </c>
      <c r="I5381" t="s">
        <v>3209</v>
      </c>
      <c r="J5381">
        <v>0</v>
      </c>
      <c r="K5381" t="s">
        <v>3227</v>
      </c>
      <c r="L5381" t="s">
        <v>3245</v>
      </c>
      <c r="M5381" t="s">
        <v>549</v>
      </c>
      <c r="N5381" t="s">
        <v>550</v>
      </c>
      <c r="O5381" t="s">
        <v>616</v>
      </c>
      <c r="P5381" t="s">
        <v>314</v>
      </c>
      <c r="Q5381" t="s">
        <v>317</v>
      </c>
    </row>
    <row r="5382" spans="1:17">
      <c r="A5382" t="s">
        <v>9876</v>
      </c>
      <c r="B5382" t="s">
        <v>9877</v>
      </c>
      <c r="C5382" t="s">
        <v>9878</v>
      </c>
      <c r="D5382" s="4">
        <v>45789.176608796297</v>
      </c>
      <c r="E5382" s="4">
        <v>45789.625</v>
      </c>
      <c r="F5382" s="4">
        <v>45789.642361111109</v>
      </c>
      <c r="G5382" s="4"/>
      <c r="H5382" t="s">
        <v>3155</v>
      </c>
      <c r="I5382" t="s">
        <v>3184</v>
      </c>
      <c r="J5382">
        <v>0</v>
      </c>
      <c r="K5382" t="s">
        <v>3157</v>
      </c>
      <c r="L5382" t="s">
        <v>3593</v>
      </c>
      <c r="M5382" t="s">
        <v>549</v>
      </c>
      <c r="N5382" t="s">
        <v>550</v>
      </c>
      <c r="O5382" t="s">
        <v>136</v>
      </c>
      <c r="P5382" t="s">
        <v>143</v>
      </c>
      <c r="Q5382" t="s">
        <v>301</v>
      </c>
    </row>
    <row r="5383" spans="1:17">
      <c r="A5383" t="s">
        <v>9879</v>
      </c>
      <c r="B5383" t="s">
        <v>9880</v>
      </c>
      <c r="C5383" t="s">
        <v>9881</v>
      </c>
      <c r="D5383" s="4">
        <v>45789.172152777777</v>
      </c>
      <c r="E5383" s="4">
        <v>45801.354166666664</v>
      </c>
      <c r="F5383" s="4">
        <v>45801.371527777781</v>
      </c>
      <c r="G5383" s="4"/>
      <c r="H5383" t="s">
        <v>3155</v>
      </c>
      <c r="I5383" t="s">
        <v>3291</v>
      </c>
      <c r="J5383">
        <v>0</v>
      </c>
      <c r="K5383" t="s">
        <v>3194</v>
      </c>
      <c r="L5383" t="s">
        <v>3245</v>
      </c>
      <c r="M5383" t="s">
        <v>549</v>
      </c>
      <c r="N5383" t="s">
        <v>550</v>
      </c>
      <c r="O5383" t="s">
        <v>551</v>
      </c>
      <c r="P5383" t="s">
        <v>145</v>
      </c>
      <c r="Q5383" t="s">
        <v>215</v>
      </c>
    </row>
    <row r="5384" spans="1:17">
      <c r="A5384" t="s">
        <v>9882</v>
      </c>
      <c r="B5384" t="s">
        <v>9883</v>
      </c>
      <c r="C5384" t="s">
        <v>9884</v>
      </c>
      <c r="D5384" s="4">
        <v>45789.159756944442</v>
      </c>
      <c r="E5384" s="4">
        <v>45789.833333333336</v>
      </c>
      <c r="F5384" s="4">
        <v>45789.850694444445</v>
      </c>
      <c r="G5384" s="4"/>
      <c r="H5384" t="s">
        <v>3155</v>
      </c>
      <c r="I5384" t="s">
        <v>3184</v>
      </c>
      <c r="J5384">
        <v>0</v>
      </c>
      <c r="K5384" t="s">
        <v>3157</v>
      </c>
      <c r="L5384" t="s">
        <v>3593</v>
      </c>
      <c r="M5384" t="s">
        <v>549</v>
      </c>
      <c r="N5384" t="s">
        <v>550</v>
      </c>
      <c r="O5384" t="s">
        <v>136</v>
      </c>
      <c r="P5384" t="s">
        <v>143</v>
      </c>
      <c r="Q5384" t="s">
        <v>300</v>
      </c>
    </row>
    <row r="5385" spans="1:17">
      <c r="A5385" t="s">
        <v>9885</v>
      </c>
      <c r="B5385" t="s">
        <v>9886</v>
      </c>
      <c r="C5385" t="s">
        <v>9887</v>
      </c>
      <c r="D5385" s="4">
        <v>45789.158310185187</v>
      </c>
      <c r="E5385" s="4">
        <v>45795.854166666664</v>
      </c>
      <c r="F5385" s="4">
        <v>45795.871527777781</v>
      </c>
      <c r="G5385" s="4">
        <v>45795.852280092593</v>
      </c>
      <c r="H5385" t="s">
        <v>3155</v>
      </c>
      <c r="I5385" t="s">
        <v>3184</v>
      </c>
      <c r="J5385">
        <v>0</v>
      </c>
      <c r="K5385" t="s">
        <v>3157</v>
      </c>
      <c r="L5385" t="s">
        <v>3564</v>
      </c>
      <c r="M5385" t="s">
        <v>549</v>
      </c>
      <c r="N5385" t="s">
        <v>550</v>
      </c>
      <c r="O5385" t="s">
        <v>616</v>
      </c>
      <c r="P5385" t="s">
        <v>314</v>
      </c>
      <c r="Q5385" t="s">
        <v>317</v>
      </c>
    </row>
    <row r="5386" spans="1:17">
      <c r="A5386" t="s">
        <v>9888</v>
      </c>
      <c r="B5386" t="s">
        <v>9889</v>
      </c>
      <c r="C5386" t="s">
        <v>9890</v>
      </c>
      <c r="D5386" s="4">
        <v>45789.154236111113</v>
      </c>
      <c r="E5386" s="4">
        <v>45793.458333333336</v>
      </c>
      <c r="F5386" s="4">
        <v>45793.496527777781</v>
      </c>
      <c r="G5386" s="4"/>
      <c r="H5386" t="s">
        <v>3155</v>
      </c>
      <c r="I5386" t="s">
        <v>3209</v>
      </c>
      <c r="J5386">
        <v>0</v>
      </c>
      <c r="K5386" t="s">
        <v>3157</v>
      </c>
      <c r="L5386" t="s">
        <v>3245</v>
      </c>
      <c r="M5386" t="s">
        <v>549</v>
      </c>
      <c r="N5386" t="s">
        <v>559</v>
      </c>
      <c r="O5386" t="s">
        <v>469</v>
      </c>
      <c r="P5386" t="s">
        <v>189</v>
      </c>
      <c r="Q5386" t="s">
        <v>192</v>
      </c>
    </row>
    <row r="5387" spans="1:17">
      <c r="A5387" t="s">
        <v>9891</v>
      </c>
      <c r="B5387" t="s">
        <v>9892</v>
      </c>
      <c r="C5387" t="s">
        <v>9893</v>
      </c>
      <c r="D5387" s="4">
        <v>45789.139537037037</v>
      </c>
      <c r="E5387" s="4">
        <v>45794.958333333336</v>
      </c>
      <c r="F5387" s="4">
        <v>45794.996527777781</v>
      </c>
      <c r="G5387" s="4"/>
      <c r="H5387" t="s">
        <v>3155</v>
      </c>
      <c r="I5387" t="s">
        <v>3240</v>
      </c>
      <c r="J5387">
        <v>1001</v>
      </c>
      <c r="K5387" t="s">
        <v>3157</v>
      </c>
      <c r="L5387" t="s">
        <v>3593</v>
      </c>
      <c r="M5387" t="s">
        <v>549</v>
      </c>
      <c r="N5387" t="s">
        <v>550</v>
      </c>
      <c r="O5387" t="s">
        <v>136</v>
      </c>
      <c r="P5387" t="s">
        <v>147</v>
      </c>
      <c r="Q5387" t="s">
        <v>28660</v>
      </c>
    </row>
    <row r="5388" spans="1:17">
      <c r="A5388" t="s">
        <v>9894</v>
      </c>
      <c r="B5388" t="s">
        <v>9895</v>
      </c>
      <c r="C5388" t="s">
        <v>9896</v>
      </c>
      <c r="D5388" s="4">
        <v>45789.131030092591</v>
      </c>
      <c r="E5388" s="4">
        <v>45790.25</v>
      </c>
      <c r="F5388" s="4">
        <v>45790.267361111109</v>
      </c>
      <c r="G5388" s="4"/>
      <c r="H5388" t="s">
        <v>3155</v>
      </c>
      <c r="I5388" t="s">
        <v>3291</v>
      </c>
      <c r="J5388">
        <v>0</v>
      </c>
      <c r="K5388" t="s">
        <v>3194</v>
      </c>
      <c r="L5388" t="s">
        <v>3593</v>
      </c>
      <c r="M5388" t="s">
        <v>549</v>
      </c>
      <c r="N5388" t="s">
        <v>550</v>
      </c>
      <c r="O5388" t="s">
        <v>136</v>
      </c>
      <c r="P5388" t="s">
        <v>139</v>
      </c>
      <c r="Q5388" t="s">
        <v>272</v>
      </c>
    </row>
    <row r="5389" spans="1:17">
      <c r="A5389" t="s">
        <v>9897</v>
      </c>
      <c r="B5389" t="s">
        <v>9898</v>
      </c>
      <c r="C5389" t="s">
        <v>9899</v>
      </c>
      <c r="D5389" s="4">
        <v>45789.102418981478</v>
      </c>
      <c r="E5389" s="4">
        <v>45789.458333333336</v>
      </c>
      <c r="F5389" s="4">
        <v>45789.475694444445</v>
      </c>
      <c r="G5389" s="4"/>
      <c r="H5389" t="s">
        <v>3155</v>
      </c>
      <c r="I5389" t="s">
        <v>3291</v>
      </c>
      <c r="J5389">
        <v>0</v>
      </c>
      <c r="K5389" t="s">
        <v>3157</v>
      </c>
      <c r="L5389" t="s">
        <v>3593</v>
      </c>
      <c r="M5389" t="s">
        <v>549</v>
      </c>
      <c r="N5389" t="s">
        <v>550</v>
      </c>
      <c r="O5389" t="s">
        <v>551</v>
      </c>
      <c r="P5389" t="s">
        <v>149</v>
      </c>
      <c r="Q5389" t="s">
        <v>205</v>
      </c>
    </row>
    <row r="5390" spans="1:17">
      <c r="A5390" t="s">
        <v>28661</v>
      </c>
      <c r="B5390" t="s">
        <v>28662</v>
      </c>
      <c r="C5390" t="s">
        <v>28663</v>
      </c>
      <c r="D5390" s="4">
        <v>45789.075810185182</v>
      </c>
      <c r="E5390" s="4">
        <v>45795.25</v>
      </c>
      <c r="F5390" s="4">
        <v>45795.288194444445</v>
      </c>
      <c r="G5390" s="4">
        <v>45795.241319444445</v>
      </c>
      <c r="H5390" t="s">
        <v>3155</v>
      </c>
      <c r="I5390" t="s">
        <v>3209</v>
      </c>
      <c r="J5390">
        <v>0</v>
      </c>
      <c r="K5390" t="s">
        <v>3163</v>
      </c>
      <c r="L5390" t="s">
        <v>3564</v>
      </c>
      <c r="M5390" t="s">
        <v>549</v>
      </c>
      <c r="N5390" t="s">
        <v>550</v>
      </c>
      <c r="O5390" t="s">
        <v>616</v>
      </c>
      <c r="P5390" t="s">
        <v>314</v>
      </c>
      <c r="Q5390" t="s">
        <v>320</v>
      </c>
    </row>
    <row r="5391" spans="1:17">
      <c r="A5391" t="s">
        <v>28664</v>
      </c>
      <c r="B5391" t="s">
        <v>28665</v>
      </c>
      <c r="C5391" t="s">
        <v>28666</v>
      </c>
      <c r="D5391" s="4">
        <v>45789.072418981479</v>
      </c>
      <c r="E5391" s="4">
        <v>45792.729166666664</v>
      </c>
      <c r="F5391" s="4">
        <v>45792.746527777781</v>
      </c>
      <c r="G5391" s="4"/>
      <c r="H5391" t="s">
        <v>3155</v>
      </c>
      <c r="I5391" t="s">
        <v>3291</v>
      </c>
      <c r="J5391">
        <v>0</v>
      </c>
      <c r="K5391" t="s">
        <v>3194</v>
      </c>
      <c r="L5391" t="s">
        <v>3245</v>
      </c>
      <c r="M5391" t="s">
        <v>549</v>
      </c>
      <c r="N5391" t="s">
        <v>550</v>
      </c>
      <c r="O5391" t="s">
        <v>551</v>
      </c>
      <c r="P5391" t="s">
        <v>141</v>
      </c>
      <c r="Q5391" t="s">
        <v>237</v>
      </c>
    </row>
    <row r="5392" spans="1:17">
      <c r="A5392" t="s">
        <v>9900</v>
      </c>
      <c r="B5392" t="s">
        <v>9901</v>
      </c>
      <c r="C5392" t="s">
        <v>9902</v>
      </c>
      <c r="D5392" s="4">
        <v>45789.048564814817</v>
      </c>
      <c r="E5392" s="4">
        <v>45789.541666666664</v>
      </c>
      <c r="F5392" s="4">
        <v>45789.559027777781</v>
      </c>
      <c r="G5392" s="4"/>
      <c r="H5392" t="s">
        <v>3155</v>
      </c>
      <c r="I5392" t="s">
        <v>3291</v>
      </c>
      <c r="J5392">
        <v>0</v>
      </c>
      <c r="K5392" t="s">
        <v>3194</v>
      </c>
      <c r="L5392" t="s">
        <v>3593</v>
      </c>
      <c r="M5392" t="s">
        <v>549</v>
      </c>
      <c r="N5392" t="s">
        <v>550</v>
      </c>
      <c r="O5392" t="s">
        <v>136</v>
      </c>
      <c r="P5392" t="s">
        <v>292</v>
      </c>
      <c r="Q5392" t="s">
        <v>295</v>
      </c>
    </row>
    <row r="5393" spans="1:17">
      <c r="A5393" t="s">
        <v>9903</v>
      </c>
      <c r="B5393" t="s">
        <v>9904</v>
      </c>
      <c r="C5393" t="s">
        <v>9905</v>
      </c>
      <c r="D5393" s="4">
        <v>45789.030474537038</v>
      </c>
      <c r="E5393" s="4">
        <v>45793.625</v>
      </c>
      <c r="F5393" s="4">
        <v>45793.642361111109</v>
      </c>
      <c r="G5393" s="4">
        <v>45793.625636574077</v>
      </c>
      <c r="H5393" t="s">
        <v>3155</v>
      </c>
      <c r="I5393" t="s">
        <v>3171</v>
      </c>
      <c r="J5393">
        <v>1001</v>
      </c>
      <c r="K5393" t="s">
        <v>3157</v>
      </c>
      <c r="L5393" t="s">
        <v>3564</v>
      </c>
      <c r="M5393" t="s">
        <v>549</v>
      </c>
      <c r="N5393" t="s">
        <v>550</v>
      </c>
      <c r="O5393" t="s">
        <v>136</v>
      </c>
      <c r="P5393" t="s">
        <v>139</v>
      </c>
      <c r="Q5393" t="s">
        <v>278</v>
      </c>
    </row>
    <row r="5394" spans="1:17">
      <c r="A5394" t="s">
        <v>9906</v>
      </c>
      <c r="B5394" t="s">
        <v>9907</v>
      </c>
      <c r="C5394" t="s">
        <v>9908</v>
      </c>
      <c r="D5394" s="4">
        <v>45789.029178240744</v>
      </c>
      <c r="E5394" s="4">
        <v>45789.708333333336</v>
      </c>
      <c r="F5394" s="4">
        <v>45789.725694444445</v>
      </c>
      <c r="G5394" s="4">
        <v>45789.706423611111</v>
      </c>
      <c r="H5394" t="s">
        <v>3155</v>
      </c>
      <c r="I5394" t="s">
        <v>3512</v>
      </c>
      <c r="J5394">
        <v>1</v>
      </c>
      <c r="K5394" t="s">
        <v>3157</v>
      </c>
      <c r="L5394" t="s">
        <v>3564</v>
      </c>
      <c r="M5394" t="s">
        <v>549</v>
      </c>
      <c r="N5394" t="s">
        <v>550</v>
      </c>
      <c r="O5394" t="s">
        <v>136</v>
      </c>
      <c r="P5394" t="s">
        <v>143</v>
      </c>
      <c r="Q5394" t="s">
        <v>311</v>
      </c>
    </row>
    <row r="5395" spans="1:17">
      <c r="A5395" t="s">
        <v>9909</v>
      </c>
      <c r="B5395" t="s">
        <v>9910</v>
      </c>
      <c r="C5395" t="s">
        <v>9911</v>
      </c>
      <c r="D5395" s="4">
        <v>45789.026655092595</v>
      </c>
      <c r="E5395" s="4">
        <v>45789.541666666664</v>
      </c>
      <c r="F5395" s="4">
        <v>45789.559027777781</v>
      </c>
      <c r="G5395" s="4"/>
      <c r="H5395" t="s">
        <v>3155</v>
      </c>
      <c r="I5395" t="s">
        <v>3291</v>
      </c>
      <c r="J5395">
        <v>0</v>
      </c>
      <c r="K5395" t="s">
        <v>3157</v>
      </c>
      <c r="L5395" t="s">
        <v>3593</v>
      </c>
      <c r="M5395" t="s">
        <v>549</v>
      </c>
      <c r="N5395" t="s">
        <v>550</v>
      </c>
      <c r="O5395" t="s">
        <v>136</v>
      </c>
      <c r="P5395" t="s">
        <v>143</v>
      </c>
      <c r="Q5395" t="s">
        <v>310</v>
      </c>
    </row>
    <row r="5396" spans="1:17">
      <c r="A5396" t="s">
        <v>9912</v>
      </c>
      <c r="B5396" t="s">
        <v>9913</v>
      </c>
      <c r="C5396" t="s">
        <v>9914</v>
      </c>
      <c r="D5396" s="4">
        <v>45789.019270833334</v>
      </c>
      <c r="E5396" s="4">
        <v>45792.291666666664</v>
      </c>
      <c r="F5396" s="4">
        <v>45792.329861111109</v>
      </c>
      <c r="G5396" s="4"/>
      <c r="H5396" t="s">
        <v>3155</v>
      </c>
      <c r="I5396" t="s">
        <v>3240</v>
      </c>
      <c r="J5396">
        <v>1001</v>
      </c>
      <c r="K5396" t="s">
        <v>3157</v>
      </c>
      <c r="L5396" t="s">
        <v>3245</v>
      </c>
      <c r="M5396" t="s">
        <v>549</v>
      </c>
      <c r="N5396" t="s">
        <v>550</v>
      </c>
      <c r="O5396" t="s">
        <v>551</v>
      </c>
      <c r="P5396" t="s">
        <v>149</v>
      </c>
      <c r="Q5396" t="s">
        <v>200</v>
      </c>
    </row>
    <row r="5397" spans="1:17">
      <c r="A5397" t="s">
        <v>9915</v>
      </c>
      <c r="B5397" t="s">
        <v>9916</v>
      </c>
      <c r="C5397" t="s">
        <v>9917</v>
      </c>
      <c r="D5397" s="4">
        <v>45789.015775462962</v>
      </c>
      <c r="E5397" s="4">
        <v>45798.229166666664</v>
      </c>
      <c r="F5397" s="4">
        <v>45798.267361111109</v>
      </c>
      <c r="G5397" s="4"/>
      <c r="H5397" t="s">
        <v>3155</v>
      </c>
      <c r="I5397" t="s">
        <v>3209</v>
      </c>
      <c r="J5397">
        <v>0</v>
      </c>
      <c r="K5397" t="s">
        <v>3157</v>
      </c>
      <c r="L5397" t="s">
        <v>3593</v>
      </c>
      <c r="M5397" t="s">
        <v>549</v>
      </c>
      <c r="N5397" t="s">
        <v>550</v>
      </c>
      <c r="O5397" t="s">
        <v>136</v>
      </c>
      <c r="P5397" t="s">
        <v>264</v>
      </c>
      <c r="Q5397" t="s">
        <v>265</v>
      </c>
    </row>
    <row r="5398" spans="1:17">
      <c r="A5398" t="s">
        <v>9918</v>
      </c>
      <c r="B5398" t="s">
        <v>9919</v>
      </c>
      <c r="C5398" t="s">
        <v>9920</v>
      </c>
      <c r="D5398" s="4">
        <v>45789.014803240738</v>
      </c>
      <c r="E5398" s="4">
        <v>45789.5</v>
      </c>
      <c r="F5398" s="4">
        <v>45789.517361111109</v>
      </c>
      <c r="G5398" s="4"/>
      <c r="H5398" t="s">
        <v>3155</v>
      </c>
      <c r="I5398" t="s">
        <v>3184</v>
      </c>
      <c r="J5398">
        <v>1002</v>
      </c>
      <c r="K5398" t="s">
        <v>3157</v>
      </c>
      <c r="L5398" t="s">
        <v>3593</v>
      </c>
      <c r="M5398" t="s">
        <v>549</v>
      </c>
      <c r="N5398" t="s">
        <v>550</v>
      </c>
      <c r="O5398" t="s">
        <v>136</v>
      </c>
      <c r="P5398" t="s">
        <v>292</v>
      </c>
      <c r="Q5398" t="s">
        <v>296</v>
      </c>
    </row>
    <row r="5399" spans="1:17">
      <c r="A5399" t="s">
        <v>9921</v>
      </c>
      <c r="B5399" t="s">
        <v>9922</v>
      </c>
      <c r="C5399" t="s">
        <v>9923</v>
      </c>
      <c r="D5399" s="4">
        <v>45789.010277777779</v>
      </c>
      <c r="E5399" s="4">
        <v>45794.291666666664</v>
      </c>
      <c r="F5399" s="4">
        <v>45794.309027777781</v>
      </c>
      <c r="G5399" s="4"/>
      <c r="H5399" t="s">
        <v>3155</v>
      </c>
      <c r="I5399" t="s">
        <v>3184</v>
      </c>
      <c r="J5399">
        <v>1001</v>
      </c>
      <c r="K5399" t="s">
        <v>3157</v>
      </c>
      <c r="L5399" t="s">
        <v>3593</v>
      </c>
      <c r="M5399" t="s">
        <v>549</v>
      </c>
      <c r="N5399" t="s">
        <v>550</v>
      </c>
      <c r="O5399" t="s">
        <v>616</v>
      </c>
      <c r="P5399" t="s">
        <v>314</v>
      </c>
      <c r="Q5399" t="s">
        <v>319</v>
      </c>
    </row>
    <row r="5400" spans="1:17">
      <c r="A5400" t="s">
        <v>9924</v>
      </c>
      <c r="B5400" t="s">
        <v>9925</v>
      </c>
      <c r="C5400" t="s">
        <v>9926</v>
      </c>
      <c r="D5400" s="4">
        <v>45789.005636574075</v>
      </c>
      <c r="E5400" s="4">
        <v>45795.291666666664</v>
      </c>
      <c r="F5400" s="4">
        <v>45795.309027777781</v>
      </c>
      <c r="G5400" s="4"/>
      <c r="H5400" t="s">
        <v>3155</v>
      </c>
      <c r="I5400" t="s">
        <v>3175</v>
      </c>
      <c r="J5400">
        <v>0</v>
      </c>
      <c r="K5400" t="s">
        <v>3157</v>
      </c>
      <c r="L5400" t="s">
        <v>3593</v>
      </c>
      <c r="M5400" t="s">
        <v>549</v>
      </c>
      <c r="N5400" t="s">
        <v>550</v>
      </c>
      <c r="O5400" t="s">
        <v>551</v>
      </c>
      <c r="P5400" t="s">
        <v>145</v>
      </c>
      <c r="Q5400" t="s">
        <v>220</v>
      </c>
    </row>
    <row r="5401" spans="1:17">
      <c r="A5401" t="s">
        <v>9927</v>
      </c>
      <c r="B5401" t="s">
        <v>9928</v>
      </c>
      <c r="C5401" t="s">
        <v>9929</v>
      </c>
      <c r="D5401" s="4">
        <v>45789.004780092589</v>
      </c>
      <c r="E5401" s="4">
        <v>45789.583333333336</v>
      </c>
      <c r="F5401" s="4">
        <v>45789.600694444445</v>
      </c>
      <c r="G5401" s="4"/>
      <c r="H5401" t="s">
        <v>3155</v>
      </c>
      <c r="I5401" t="s">
        <v>3291</v>
      </c>
      <c r="J5401">
        <v>0</v>
      </c>
      <c r="K5401" t="s">
        <v>3194</v>
      </c>
      <c r="L5401" t="s">
        <v>3593</v>
      </c>
      <c r="M5401" t="s">
        <v>549</v>
      </c>
      <c r="N5401" t="s">
        <v>550</v>
      </c>
      <c r="O5401" t="s">
        <v>551</v>
      </c>
      <c r="P5401" t="s">
        <v>141</v>
      </c>
      <c r="Q5401" t="s">
        <v>231</v>
      </c>
    </row>
    <row r="5402" spans="1:17">
      <c r="A5402" t="s">
        <v>9930</v>
      </c>
      <c r="B5402" t="s">
        <v>9931</v>
      </c>
      <c r="C5402" t="s">
        <v>9932</v>
      </c>
      <c r="D5402" s="4">
        <v>45789.00440972222</v>
      </c>
      <c r="E5402" s="4">
        <v>45789.354166666664</v>
      </c>
      <c r="F5402" s="4">
        <v>45789.371527777781</v>
      </c>
      <c r="G5402" s="4"/>
      <c r="H5402" t="s">
        <v>3155</v>
      </c>
      <c r="I5402" t="s">
        <v>3291</v>
      </c>
      <c r="J5402">
        <v>0</v>
      </c>
      <c r="K5402" t="s">
        <v>3157</v>
      </c>
      <c r="L5402" t="s">
        <v>3593</v>
      </c>
      <c r="M5402" t="s">
        <v>549</v>
      </c>
      <c r="N5402" t="s">
        <v>550</v>
      </c>
      <c r="O5402" t="s">
        <v>551</v>
      </c>
      <c r="P5402" t="s">
        <v>141</v>
      </c>
      <c r="Q5402" t="s">
        <v>232</v>
      </c>
    </row>
    <row r="5403" spans="1:17">
      <c r="A5403" t="s">
        <v>9933</v>
      </c>
      <c r="B5403" t="s">
        <v>9934</v>
      </c>
      <c r="C5403" t="s">
        <v>9935</v>
      </c>
      <c r="D5403" s="4">
        <v>45789.004212962966</v>
      </c>
      <c r="E5403" s="4">
        <v>45802.270833333336</v>
      </c>
      <c r="F5403" s="4">
        <v>45802.288194444445</v>
      </c>
      <c r="G5403" s="4"/>
      <c r="H5403" t="s">
        <v>3155</v>
      </c>
      <c r="I5403" t="s">
        <v>3512</v>
      </c>
      <c r="J5403">
        <v>1</v>
      </c>
      <c r="K5403" t="s">
        <v>3157</v>
      </c>
      <c r="L5403" t="s">
        <v>3245</v>
      </c>
      <c r="M5403" t="s">
        <v>549</v>
      </c>
      <c r="N5403" t="s">
        <v>550</v>
      </c>
      <c r="O5403" t="s">
        <v>136</v>
      </c>
      <c r="P5403" t="s">
        <v>139</v>
      </c>
      <c r="Q5403" t="s">
        <v>425</v>
      </c>
    </row>
    <row r="5404" spans="1:17">
      <c r="A5404" t="s">
        <v>9936</v>
      </c>
      <c r="B5404" t="s">
        <v>9937</v>
      </c>
      <c r="C5404" t="s">
        <v>9938</v>
      </c>
      <c r="D5404" s="4">
        <v>45788.99927083333</v>
      </c>
      <c r="E5404" s="4">
        <v>45794.625</v>
      </c>
      <c r="F5404" s="4">
        <v>45794.663194444445</v>
      </c>
      <c r="G5404" s="4"/>
      <c r="H5404" t="s">
        <v>3155</v>
      </c>
      <c r="I5404" t="s">
        <v>3156</v>
      </c>
      <c r="J5404">
        <v>0</v>
      </c>
      <c r="K5404" t="s">
        <v>3227</v>
      </c>
      <c r="L5404" t="s">
        <v>3593</v>
      </c>
      <c r="M5404" t="s">
        <v>549</v>
      </c>
      <c r="N5404" t="s">
        <v>550</v>
      </c>
      <c r="O5404" t="s">
        <v>136</v>
      </c>
      <c r="P5404" t="s">
        <v>292</v>
      </c>
      <c r="Q5404" t="s">
        <v>296</v>
      </c>
    </row>
    <row r="5405" spans="1:17">
      <c r="A5405" t="s">
        <v>9939</v>
      </c>
      <c r="B5405" t="s">
        <v>9940</v>
      </c>
      <c r="C5405" t="s">
        <v>9941</v>
      </c>
      <c r="D5405" s="4">
        <v>45788.977997685186</v>
      </c>
      <c r="E5405" s="4">
        <v>45790.25</v>
      </c>
      <c r="F5405" s="4">
        <v>45790.267361111109</v>
      </c>
      <c r="G5405" s="4">
        <v>45790.250104166669</v>
      </c>
      <c r="H5405" t="s">
        <v>3155</v>
      </c>
      <c r="I5405" t="s">
        <v>3162</v>
      </c>
      <c r="J5405">
        <v>0</v>
      </c>
      <c r="K5405" t="s">
        <v>4074</v>
      </c>
      <c r="L5405" t="s">
        <v>3564</v>
      </c>
      <c r="M5405" t="s">
        <v>549</v>
      </c>
      <c r="N5405" t="s">
        <v>550</v>
      </c>
      <c r="O5405" t="s">
        <v>1923</v>
      </c>
      <c r="P5405" t="s">
        <v>1924</v>
      </c>
      <c r="Q5405" t="s">
        <v>3164</v>
      </c>
    </row>
    <row r="5406" spans="1:17">
      <c r="A5406" t="s">
        <v>9939</v>
      </c>
      <c r="B5406" t="s">
        <v>9940</v>
      </c>
      <c r="C5406" t="s">
        <v>9942</v>
      </c>
      <c r="D5406" s="4">
        <v>45788.976446759261</v>
      </c>
      <c r="E5406" s="4">
        <v>45789.354166666664</v>
      </c>
      <c r="F5406" s="4">
        <v>45789.371527777781</v>
      </c>
      <c r="G5406" s="4"/>
      <c r="H5406" t="s">
        <v>3155</v>
      </c>
      <c r="I5406" t="s">
        <v>3162</v>
      </c>
      <c r="J5406">
        <v>0</v>
      </c>
      <c r="K5406" t="s">
        <v>4074</v>
      </c>
      <c r="L5406" t="s">
        <v>3245</v>
      </c>
      <c r="M5406" t="s">
        <v>549</v>
      </c>
      <c r="N5406" t="s">
        <v>550</v>
      </c>
      <c r="O5406" t="s">
        <v>1923</v>
      </c>
      <c r="P5406" t="s">
        <v>1924</v>
      </c>
      <c r="Q5406" t="s">
        <v>3164</v>
      </c>
    </row>
    <row r="5407" spans="1:17">
      <c r="A5407" t="s">
        <v>9943</v>
      </c>
      <c r="B5407" t="s">
        <v>9944</v>
      </c>
      <c r="C5407" t="s">
        <v>9945</v>
      </c>
      <c r="D5407" s="4">
        <v>45788.975474537037</v>
      </c>
      <c r="E5407" s="4">
        <v>45789.958333333336</v>
      </c>
      <c r="F5407" s="4">
        <v>45789.996527777781</v>
      </c>
      <c r="G5407" s="4"/>
      <c r="H5407" t="s">
        <v>3155</v>
      </c>
      <c r="I5407" t="s">
        <v>3156</v>
      </c>
      <c r="J5407">
        <v>0</v>
      </c>
      <c r="K5407" t="s">
        <v>3157</v>
      </c>
      <c r="L5407" t="s">
        <v>3245</v>
      </c>
      <c r="M5407" t="s">
        <v>549</v>
      </c>
      <c r="N5407" t="s">
        <v>550</v>
      </c>
      <c r="O5407" t="s">
        <v>551</v>
      </c>
      <c r="P5407" t="s">
        <v>141</v>
      </c>
      <c r="Q5407" t="s">
        <v>238</v>
      </c>
    </row>
    <row r="5408" spans="1:17">
      <c r="A5408" t="s">
        <v>9946</v>
      </c>
      <c r="B5408" t="s">
        <v>9947</v>
      </c>
      <c r="C5408" t="s">
        <v>9948</v>
      </c>
      <c r="D5408" s="4">
        <v>45788.967152777775</v>
      </c>
      <c r="E5408" s="4">
        <v>45789.3125</v>
      </c>
      <c r="F5408" s="4">
        <v>45789.329861111109</v>
      </c>
      <c r="G5408" s="4">
        <v>45789.310416666667</v>
      </c>
      <c r="H5408" t="s">
        <v>3155</v>
      </c>
      <c r="I5408" t="s">
        <v>3162</v>
      </c>
      <c r="J5408">
        <v>0</v>
      </c>
      <c r="K5408" t="s">
        <v>3227</v>
      </c>
      <c r="L5408" t="s">
        <v>3564</v>
      </c>
      <c r="M5408" t="s">
        <v>549</v>
      </c>
      <c r="N5408" t="s">
        <v>550</v>
      </c>
      <c r="O5408" t="s">
        <v>1923</v>
      </c>
      <c r="P5408" t="s">
        <v>1924</v>
      </c>
      <c r="Q5408" t="s">
        <v>3359</v>
      </c>
    </row>
    <row r="5409" spans="1:17">
      <c r="A5409" t="s">
        <v>9949</v>
      </c>
      <c r="B5409" t="s">
        <v>9950</v>
      </c>
      <c r="C5409" t="s">
        <v>9951</v>
      </c>
      <c r="D5409" s="4">
        <v>45788.966585648152</v>
      </c>
      <c r="E5409" s="4">
        <v>45789.416666666664</v>
      </c>
      <c r="F5409" s="4">
        <v>45789.434027777781</v>
      </c>
      <c r="G5409" s="4">
        <v>45789.41605324074</v>
      </c>
      <c r="H5409" t="s">
        <v>3155</v>
      </c>
      <c r="I5409" t="s">
        <v>3171</v>
      </c>
      <c r="J5409">
        <v>0</v>
      </c>
      <c r="K5409" t="s">
        <v>3194</v>
      </c>
      <c r="L5409" t="s">
        <v>3564</v>
      </c>
      <c r="M5409" t="s">
        <v>549</v>
      </c>
      <c r="N5409" t="s">
        <v>550</v>
      </c>
      <c r="O5409" t="s">
        <v>136</v>
      </c>
      <c r="P5409" t="s">
        <v>143</v>
      </c>
      <c r="Q5409" t="s">
        <v>312</v>
      </c>
    </row>
    <row r="5410" spans="1:17">
      <c r="A5410" t="s">
        <v>9952</v>
      </c>
      <c r="B5410" t="s">
        <v>9953</v>
      </c>
      <c r="C5410" t="s">
        <v>9954</v>
      </c>
      <c r="D5410" s="4">
        <v>45788.964641203704</v>
      </c>
      <c r="E5410" s="4">
        <v>45795.458333333336</v>
      </c>
      <c r="F5410" s="4">
        <v>45795.475694444445</v>
      </c>
      <c r="G5410" s="4">
        <v>45795.456909722219</v>
      </c>
      <c r="H5410" t="s">
        <v>3155</v>
      </c>
      <c r="I5410" t="s">
        <v>3222</v>
      </c>
      <c r="J5410">
        <v>1</v>
      </c>
      <c r="K5410" t="s">
        <v>3223</v>
      </c>
      <c r="L5410" t="s">
        <v>3564</v>
      </c>
      <c r="M5410" t="s">
        <v>549</v>
      </c>
      <c r="N5410" t="s">
        <v>559</v>
      </c>
      <c r="O5410" t="s">
        <v>163</v>
      </c>
      <c r="P5410" t="s">
        <v>472</v>
      </c>
      <c r="Q5410" t="s">
        <v>351</v>
      </c>
    </row>
    <row r="5411" spans="1:17">
      <c r="A5411" t="s">
        <v>9955</v>
      </c>
      <c r="B5411" t="s">
        <v>9956</v>
      </c>
      <c r="C5411" t="s">
        <v>9957</v>
      </c>
      <c r="D5411" s="4">
        <v>45788.963888888888</v>
      </c>
      <c r="E5411" s="4">
        <v>45789.4375</v>
      </c>
      <c r="F5411" s="4">
        <v>45789.454861111109</v>
      </c>
      <c r="G5411" s="4">
        <v>45789.43074074074</v>
      </c>
      <c r="H5411" t="s">
        <v>3155</v>
      </c>
      <c r="I5411" t="s">
        <v>3512</v>
      </c>
      <c r="J5411">
        <v>1</v>
      </c>
      <c r="K5411" t="s">
        <v>3157</v>
      </c>
      <c r="L5411" t="s">
        <v>3564</v>
      </c>
      <c r="M5411" t="s">
        <v>549</v>
      </c>
      <c r="N5411" t="s">
        <v>550</v>
      </c>
      <c r="O5411" t="s">
        <v>136</v>
      </c>
      <c r="P5411" t="s">
        <v>147</v>
      </c>
      <c r="Q5411" t="s">
        <v>259</v>
      </c>
    </row>
    <row r="5412" spans="1:17">
      <c r="A5412" t="s">
        <v>9952</v>
      </c>
      <c r="B5412" t="s">
        <v>9958</v>
      </c>
      <c r="C5412" t="s">
        <v>9959</v>
      </c>
      <c r="D5412" s="4">
        <v>45788.956550925926</v>
      </c>
      <c r="E5412" s="4">
        <v>45795.5</v>
      </c>
      <c r="F5412" s="4">
        <v>45795.538194444445</v>
      </c>
      <c r="G5412" s="4"/>
      <c r="H5412" t="s">
        <v>3155</v>
      </c>
      <c r="I5412" t="s">
        <v>3156</v>
      </c>
      <c r="J5412">
        <v>0</v>
      </c>
      <c r="K5412" t="s">
        <v>3194</v>
      </c>
      <c r="L5412" t="s">
        <v>3245</v>
      </c>
      <c r="M5412" t="s">
        <v>549</v>
      </c>
      <c r="N5412" t="s">
        <v>559</v>
      </c>
      <c r="O5412" t="s">
        <v>163</v>
      </c>
      <c r="P5412" t="s">
        <v>472</v>
      </c>
      <c r="Q5412" t="s">
        <v>351</v>
      </c>
    </row>
    <row r="5413" spans="1:17">
      <c r="A5413" t="s">
        <v>9960</v>
      </c>
      <c r="B5413" t="s">
        <v>9961</v>
      </c>
      <c r="C5413" t="s">
        <v>9962</v>
      </c>
      <c r="D5413" s="4">
        <v>45788.950949074075</v>
      </c>
      <c r="E5413" s="4">
        <v>45789.979166666664</v>
      </c>
      <c r="F5413" s="4">
        <v>45790.017361111109</v>
      </c>
      <c r="G5413" s="4">
        <v>45789.975266203706</v>
      </c>
      <c r="H5413" t="s">
        <v>3155</v>
      </c>
      <c r="I5413" t="s">
        <v>3240</v>
      </c>
      <c r="J5413">
        <v>1001</v>
      </c>
      <c r="K5413" t="s">
        <v>3157</v>
      </c>
      <c r="L5413" t="s">
        <v>3564</v>
      </c>
      <c r="M5413" t="s">
        <v>549</v>
      </c>
      <c r="N5413" t="s">
        <v>550</v>
      </c>
      <c r="O5413" t="s">
        <v>136</v>
      </c>
      <c r="P5413" t="s">
        <v>139</v>
      </c>
      <c r="Q5413" t="s">
        <v>271</v>
      </c>
    </row>
    <row r="5414" spans="1:17">
      <c r="A5414" t="s">
        <v>9963</v>
      </c>
      <c r="B5414" t="s">
        <v>9964</v>
      </c>
      <c r="C5414" t="s">
        <v>9965</v>
      </c>
      <c r="D5414" s="4">
        <v>45788.943865740737</v>
      </c>
      <c r="E5414" s="4">
        <v>45791.333333333336</v>
      </c>
      <c r="F5414" s="4">
        <v>45791.350694444445</v>
      </c>
      <c r="G5414" s="4"/>
      <c r="H5414" t="s">
        <v>3155</v>
      </c>
      <c r="I5414" t="s">
        <v>3171</v>
      </c>
      <c r="J5414">
        <v>1001</v>
      </c>
      <c r="K5414" t="s">
        <v>3157</v>
      </c>
      <c r="L5414" t="s">
        <v>3245</v>
      </c>
      <c r="M5414" t="s">
        <v>549</v>
      </c>
      <c r="N5414" t="s">
        <v>550</v>
      </c>
      <c r="O5414" t="s">
        <v>136</v>
      </c>
      <c r="P5414" t="s">
        <v>147</v>
      </c>
      <c r="Q5414" t="s">
        <v>258</v>
      </c>
    </row>
    <row r="5415" spans="1:17">
      <c r="A5415" t="s">
        <v>9966</v>
      </c>
      <c r="B5415" t="s">
        <v>9967</v>
      </c>
      <c r="C5415" t="s">
        <v>9968</v>
      </c>
      <c r="D5415" s="4">
        <v>45788.942893518521</v>
      </c>
      <c r="E5415" s="4">
        <v>45789.4375</v>
      </c>
      <c r="F5415" s="4">
        <v>45789.454861111109</v>
      </c>
      <c r="G5415" s="4"/>
      <c r="H5415" t="s">
        <v>3155</v>
      </c>
      <c r="I5415" t="s">
        <v>3171</v>
      </c>
      <c r="J5415">
        <v>1002</v>
      </c>
      <c r="K5415" t="s">
        <v>3157</v>
      </c>
      <c r="L5415" t="s">
        <v>3245</v>
      </c>
      <c r="M5415" t="s">
        <v>549</v>
      </c>
      <c r="N5415" t="s">
        <v>550</v>
      </c>
      <c r="O5415" t="s">
        <v>551</v>
      </c>
      <c r="P5415" t="s">
        <v>145</v>
      </c>
      <c r="Q5415" t="s">
        <v>227</v>
      </c>
    </row>
    <row r="5416" spans="1:17">
      <c r="A5416" t="s">
        <v>6964</v>
      </c>
      <c r="B5416" t="s">
        <v>6965</v>
      </c>
      <c r="C5416" t="s">
        <v>9969</v>
      </c>
      <c r="D5416" s="4">
        <v>45788.934861111113</v>
      </c>
      <c r="E5416" s="4">
        <v>45790</v>
      </c>
      <c r="F5416" s="4">
        <v>45790.017361111109</v>
      </c>
      <c r="G5416" s="4">
        <v>45790.0000462963</v>
      </c>
      <c r="H5416" t="s">
        <v>3155</v>
      </c>
      <c r="I5416" t="s">
        <v>3171</v>
      </c>
      <c r="J5416">
        <v>0</v>
      </c>
      <c r="K5416" t="s">
        <v>3194</v>
      </c>
      <c r="L5416" t="s">
        <v>3564</v>
      </c>
      <c r="M5416" t="s">
        <v>549</v>
      </c>
      <c r="N5416" t="s">
        <v>550</v>
      </c>
      <c r="O5416" t="s">
        <v>551</v>
      </c>
      <c r="P5416" t="s">
        <v>141</v>
      </c>
      <c r="Q5416" t="s">
        <v>238</v>
      </c>
    </row>
    <row r="5417" spans="1:17">
      <c r="A5417" t="s">
        <v>9970</v>
      </c>
      <c r="B5417" t="s">
        <v>9971</v>
      </c>
      <c r="C5417" t="s">
        <v>9972</v>
      </c>
      <c r="D5417" s="4">
        <v>45788.93204861111</v>
      </c>
      <c r="E5417" s="4">
        <v>45789.6875</v>
      </c>
      <c r="F5417" s="4">
        <v>45789.704861111109</v>
      </c>
      <c r="G5417" s="4">
        <v>45789.687291666669</v>
      </c>
      <c r="H5417" t="s">
        <v>3155</v>
      </c>
      <c r="I5417" t="s">
        <v>3171</v>
      </c>
      <c r="J5417">
        <v>1001</v>
      </c>
      <c r="K5417" t="s">
        <v>3157</v>
      </c>
      <c r="L5417" t="s">
        <v>3564</v>
      </c>
      <c r="M5417" t="s">
        <v>549</v>
      </c>
      <c r="N5417" t="s">
        <v>550</v>
      </c>
      <c r="O5417" t="s">
        <v>136</v>
      </c>
      <c r="P5417" t="s">
        <v>292</v>
      </c>
      <c r="Q5417" t="s">
        <v>294</v>
      </c>
    </row>
    <row r="5418" spans="1:17">
      <c r="A5418" t="s">
        <v>9973</v>
      </c>
      <c r="B5418" t="s">
        <v>9974</v>
      </c>
      <c r="C5418" t="s">
        <v>9975</v>
      </c>
      <c r="D5418" s="4">
        <v>45788.901145833333</v>
      </c>
      <c r="E5418" s="4">
        <v>45794.916666666664</v>
      </c>
      <c r="F5418" s="4">
        <v>45794.954861111109</v>
      </c>
      <c r="G5418" s="4"/>
      <c r="H5418" t="s">
        <v>3155</v>
      </c>
      <c r="I5418" t="s">
        <v>3240</v>
      </c>
      <c r="J5418">
        <v>1002</v>
      </c>
      <c r="K5418" t="s">
        <v>3157</v>
      </c>
      <c r="L5418" t="s">
        <v>3245</v>
      </c>
      <c r="M5418" t="s">
        <v>549</v>
      </c>
      <c r="N5418" t="s">
        <v>550</v>
      </c>
      <c r="O5418" t="s">
        <v>136</v>
      </c>
      <c r="P5418" t="s">
        <v>292</v>
      </c>
      <c r="Q5418" t="s">
        <v>291</v>
      </c>
    </row>
    <row r="5419" spans="1:17">
      <c r="A5419" t="s">
        <v>5197</v>
      </c>
      <c r="B5419" t="s">
        <v>5198</v>
      </c>
      <c r="C5419" t="s">
        <v>9976</v>
      </c>
      <c r="D5419" s="4">
        <v>45788.90048611111</v>
      </c>
      <c r="E5419" s="4">
        <v>45789.770833333336</v>
      </c>
      <c r="F5419" s="4">
        <v>45789.809027777781</v>
      </c>
      <c r="G5419" s="4">
        <v>45789.774444444447</v>
      </c>
      <c r="H5419" t="s">
        <v>3155</v>
      </c>
      <c r="I5419" t="s">
        <v>3156</v>
      </c>
      <c r="J5419">
        <v>0</v>
      </c>
      <c r="K5419" t="s">
        <v>3194</v>
      </c>
      <c r="L5419" t="s">
        <v>3564</v>
      </c>
      <c r="M5419" t="s">
        <v>549</v>
      </c>
      <c r="N5419" t="s">
        <v>550</v>
      </c>
      <c r="O5419" t="s">
        <v>136</v>
      </c>
      <c r="P5419" t="s">
        <v>143</v>
      </c>
      <c r="Q5419" t="s">
        <v>312</v>
      </c>
    </row>
    <row r="5420" spans="1:17">
      <c r="A5420" t="s">
        <v>9977</v>
      </c>
      <c r="B5420" t="s">
        <v>9978</v>
      </c>
      <c r="C5420" t="s">
        <v>9979</v>
      </c>
      <c r="D5420" s="4">
        <v>45788.899756944447</v>
      </c>
      <c r="E5420" s="4">
        <v>45792.625</v>
      </c>
      <c r="F5420" s="4">
        <v>45792.663194444445</v>
      </c>
      <c r="G5420" s="4"/>
      <c r="H5420" t="s">
        <v>3155</v>
      </c>
      <c r="I5420" t="s">
        <v>3156</v>
      </c>
      <c r="J5420">
        <v>0</v>
      </c>
      <c r="K5420" t="s">
        <v>3157</v>
      </c>
      <c r="L5420" t="s">
        <v>3245</v>
      </c>
      <c r="M5420" t="s">
        <v>549</v>
      </c>
      <c r="N5420" t="s">
        <v>550</v>
      </c>
      <c r="O5420" t="s">
        <v>136</v>
      </c>
      <c r="P5420" t="s">
        <v>264</v>
      </c>
      <c r="Q5420" t="s">
        <v>268</v>
      </c>
    </row>
    <row r="5421" spans="1:17">
      <c r="A5421" t="s">
        <v>9980</v>
      </c>
      <c r="B5421" t="s">
        <v>9981</v>
      </c>
      <c r="C5421" t="s">
        <v>9982</v>
      </c>
      <c r="D5421" s="4">
        <v>45788.897326388891</v>
      </c>
      <c r="E5421" s="4">
        <v>45791.291666666664</v>
      </c>
      <c r="F5421" s="4">
        <v>45791.329861111109</v>
      </c>
      <c r="G5421" s="4">
        <v>45791.29886574074</v>
      </c>
      <c r="H5421" t="s">
        <v>3155</v>
      </c>
      <c r="I5421" t="s">
        <v>3156</v>
      </c>
      <c r="J5421">
        <v>0</v>
      </c>
      <c r="K5421" t="s">
        <v>3157</v>
      </c>
      <c r="L5421" t="s">
        <v>3564</v>
      </c>
      <c r="M5421" t="s">
        <v>549</v>
      </c>
      <c r="N5421" t="s">
        <v>550</v>
      </c>
      <c r="O5421" t="s">
        <v>136</v>
      </c>
      <c r="P5421" t="s">
        <v>147</v>
      </c>
      <c r="Q5421" t="s">
        <v>254</v>
      </c>
    </row>
    <row r="5422" spans="1:17">
      <c r="A5422" t="s">
        <v>9983</v>
      </c>
      <c r="B5422" t="s">
        <v>9984</v>
      </c>
      <c r="C5422" t="s">
        <v>9985</v>
      </c>
      <c r="D5422" s="4">
        <v>45788.893263888887</v>
      </c>
      <c r="E5422" s="4">
        <v>45809.666666666664</v>
      </c>
      <c r="F5422" s="4">
        <v>45809.684027777781</v>
      </c>
      <c r="G5422" s="4"/>
      <c r="H5422" t="s">
        <v>3155</v>
      </c>
      <c r="I5422" t="s">
        <v>3175</v>
      </c>
      <c r="J5422">
        <v>0</v>
      </c>
      <c r="K5422" t="s">
        <v>3157</v>
      </c>
      <c r="L5422" t="s">
        <v>3158</v>
      </c>
      <c r="M5422" t="s">
        <v>549</v>
      </c>
      <c r="N5422" t="s">
        <v>559</v>
      </c>
      <c r="O5422" t="s">
        <v>504</v>
      </c>
      <c r="P5422" t="s">
        <v>325</v>
      </c>
      <c r="Q5422" t="s">
        <v>343</v>
      </c>
    </row>
    <row r="5423" spans="1:17">
      <c r="A5423" t="s">
        <v>9986</v>
      </c>
      <c r="B5423" t="s">
        <v>9987</v>
      </c>
      <c r="C5423" t="s">
        <v>9988</v>
      </c>
      <c r="D5423" s="4">
        <v>45788.887349537035</v>
      </c>
      <c r="E5423" s="4">
        <v>45795.625</v>
      </c>
      <c r="F5423" s="4">
        <v>45795.642361111109</v>
      </c>
      <c r="G5423" s="4"/>
      <c r="H5423" t="s">
        <v>3155</v>
      </c>
      <c r="I5423" t="s">
        <v>3175</v>
      </c>
      <c r="J5423">
        <v>0</v>
      </c>
      <c r="K5423" t="s">
        <v>3157</v>
      </c>
      <c r="L5423" t="s">
        <v>3245</v>
      </c>
      <c r="M5423" t="s">
        <v>549</v>
      </c>
      <c r="N5423" t="s">
        <v>550</v>
      </c>
      <c r="O5423" t="s">
        <v>136</v>
      </c>
      <c r="P5423" t="s">
        <v>143</v>
      </c>
      <c r="Q5423" t="s">
        <v>301</v>
      </c>
    </row>
    <row r="5424" spans="1:17">
      <c r="A5424" t="s">
        <v>9989</v>
      </c>
      <c r="B5424" t="s">
        <v>9990</v>
      </c>
      <c r="C5424" t="s">
        <v>9991</v>
      </c>
      <c r="D5424" s="4">
        <v>45788.884618055556</v>
      </c>
      <c r="E5424" s="4">
        <v>45791</v>
      </c>
      <c r="F5424" s="4">
        <v>45791.017361111109</v>
      </c>
      <c r="G5424" s="4">
        <v>45790.998622685183</v>
      </c>
      <c r="H5424" t="s">
        <v>3155</v>
      </c>
      <c r="I5424" t="s">
        <v>3175</v>
      </c>
      <c r="J5424">
        <v>1001</v>
      </c>
      <c r="K5424" t="s">
        <v>3157</v>
      </c>
      <c r="L5424" t="s">
        <v>3564</v>
      </c>
      <c r="M5424" t="s">
        <v>549</v>
      </c>
      <c r="N5424" t="s">
        <v>550</v>
      </c>
      <c r="O5424" t="s">
        <v>136</v>
      </c>
      <c r="P5424" t="s">
        <v>143</v>
      </c>
      <c r="Q5424" t="s">
        <v>302</v>
      </c>
    </row>
    <row r="5425" spans="1:17">
      <c r="A5425" t="s">
        <v>9992</v>
      </c>
      <c r="B5425" t="s">
        <v>9993</v>
      </c>
      <c r="C5425" t="s">
        <v>9994</v>
      </c>
      <c r="D5425" s="4">
        <v>45788.880601851852</v>
      </c>
      <c r="E5425" s="4">
        <v>45789.708333333336</v>
      </c>
      <c r="F5425" s="4">
        <v>45789.725694444445</v>
      </c>
      <c r="G5425" s="4">
        <v>45789.700590277775</v>
      </c>
      <c r="H5425" t="s">
        <v>3155</v>
      </c>
      <c r="I5425" t="s">
        <v>3175</v>
      </c>
      <c r="J5425">
        <v>0</v>
      </c>
      <c r="K5425" t="s">
        <v>3157</v>
      </c>
      <c r="L5425" t="s">
        <v>3564</v>
      </c>
      <c r="M5425" t="s">
        <v>549</v>
      </c>
      <c r="N5425" t="s">
        <v>550</v>
      </c>
      <c r="O5425" t="s">
        <v>136</v>
      </c>
      <c r="P5425" t="s">
        <v>264</v>
      </c>
      <c r="Q5425" t="s">
        <v>266</v>
      </c>
    </row>
    <row r="5426" spans="1:17">
      <c r="A5426" t="s">
        <v>9995</v>
      </c>
      <c r="B5426" t="s">
        <v>9996</v>
      </c>
      <c r="C5426" t="s">
        <v>9997</v>
      </c>
      <c r="D5426" s="4">
        <v>45788.879849537036</v>
      </c>
      <c r="E5426" s="4">
        <v>45790</v>
      </c>
      <c r="F5426" s="4">
        <v>45790.038194444445</v>
      </c>
      <c r="G5426" s="4"/>
      <c r="H5426" t="s">
        <v>3155</v>
      </c>
      <c r="I5426" t="s">
        <v>3240</v>
      </c>
      <c r="J5426">
        <v>0</v>
      </c>
      <c r="K5426" t="s">
        <v>3157</v>
      </c>
      <c r="L5426" t="s">
        <v>3245</v>
      </c>
      <c r="M5426" t="s">
        <v>549</v>
      </c>
      <c r="N5426" t="s">
        <v>550</v>
      </c>
      <c r="O5426" t="s">
        <v>551</v>
      </c>
      <c r="P5426" t="s">
        <v>141</v>
      </c>
      <c r="Q5426" t="s">
        <v>238</v>
      </c>
    </row>
    <row r="5427" spans="1:17">
      <c r="A5427" t="s">
        <v>9998</v>
      </c>
      <c r="B5427" t="s">
        <v>9999</v>
      </c>
      <c r="C5427" t="s">
        <v>10000</v>
      </c>
      <c r="D5427" s="4">
        <v>45788.879467592589</v>
      </c>
      <c r="E5427" s="4">
        <v>45789.791666666664</v>
      </c>
      <c r="F5427" s="4">
        <v>45789.829861111109</v>
      </c>
      <c r="G5427" s="4">
        <v>45789.784409722219</v>
      </c>
      <c r="H5427" t="s">
        <v>3155</v>
      </c>
      <c r="I5427" t="s">
        <v>3156</v>
      </c>
      <c r="J5427">
        <v>0</v>
      </c>
      <c r="K5427" t="s">
        <v>3227</v>
      </c>
      <c r="L5427" t="s">
        <v>3564</v>
      </c>
      <c r="M5427" t="s">
        <v>549</v>
      </c>
      <c r="N5427" t="s">
        <v>550</v>
      </c>
      <c r="O5427" t="s">
        <v>551</v>
      </c>
      <c r="P5427" t="s">
        <v>141</v>
      </c>
      <c r="Q5427" t="s">
        <v>236</v>
      </c>
    </row>
    <row r="5428" spans="1:17">
      <c r="A5428" t="s">
        <v>10001</v>
      </c>
      <c r="B5428" t="s">
        <v>10002</v>
      </c>
      <c r="C5428" t="s">
        <v>10003</v>
      </c>
      <c r="D5428" s="4">
        <v>45788.874097222222</v>
      </c>
      <c r="E5428" s="4">
        <v>45789.75</v>
      </c>
      <c r="F5428" s="4">
        <v>45789.767361111109</v>
      </c>
      <c r="G5428" s="4"/>
      <c r="H5428" t="s">
        <v>3155</v>
      </c>
      <c r="I5428" t="s">
        <v>3171</v>
      </c>
      <c r="J5428">
        <v>0</v>
      </c>
      <c r="K5428" t="s">
        <v>3157</v>
      </c>
      <c r="L5428" t="s">
        <v>3593</v>
      </c>
      <c r="M5428" t="s">
        <v>549</v>
      </c>
      <c r="N5428" t="s">
        <v>550</v>
      </c>
      <c r="O5428" t="s">
        <v>136</v>
      </c>
      <c r="P5428" t="s">
        <v>143</v>
      </c>
      <c r="Q5428" t="s">
        <v>300</v>
      </c>
    </row>
    <row r="5429" spans="1:17">
      <c r="A5429" t="s">
        <v>10004</v>
      </c>
      <c r="B5429" t="s">
        <v>10005</v>
      </c>
      <c r="C5429" t="s">
        <v>10006</v>
      </c>
      <c r="D5429" s="4">
        <v>45788.873101851852</v>
      </c>
      <c r="E5429" s="4">
        <v>45795.645833333336</v>
      </c>
      <c r="F5429" s="4">
        <v>45795.684027777781</v>
      </c>
      <c r="G5429" s="4">
        <v>45795.646469907406</v>
      </c>
      <c r="H5429" t="s">
        <v>3155</v>
      </c>
      <c r="I5429" t="s">
        <v>3673</v>
      </c>
      <c r="J5429">
        <v>0</v>
      </c>
      <c r="K5429" t="s">
        <v>3157</v>
      </c>
      <c r="L5429" t="s">
        <v>3564</v>
      </c>
      <c r="M5429" t="s">
        <v>549</v>
      </c>
      <c r="N5429" t="s">
        <v>559</v>
      </c>
      <c r="O5429" t="s">
        <v>504</v>
      </c>
      <c r="P5429" t="s">
        <v>325</v>
      </c>
      <c r="Q5429" t="s">
        <v>341</v>
      </c>
    </row>
    <row r="5430" spans="1:17">
      <c r="A5430" t="s">
        <v>10007</v>
      </c>
      <c r="B5430" t="s">
        <v>10008</v>
      </c>
      <c r="C5430" t="s">
        <v>10009</v>
      </c>
      <c r="D5430" s="4">
        <v>45788.858217592591</v>
      </c>
      <c r="E5430" s="4">
        <v>45794.708333333336</v>
      </c>
      <c r="F5430" s="4">
        <v>45794.725694444445</v>
      </c>
      <c r="G5430" s="4">
        <v>45794.710960648146</v>
      </c>
      <c r="H5430" t="s">
        <v>3155</v>
      </c>
      <c r="I5430" t="s">
        <v>3171</v>
      </c>
      <c r="J5430">
        <v>1002</v>
      </c>
      <c r="K5430" t="s">
        <v>3157</v>
      </c>
      <c r="L5430" t="s">
        <v>3564</v>
      </c>
      <c r="M5430" t="s">
        <v>549</v>
      </c>
      <c r="N5430" t="s">
        <v>550</v>
      </c>
      <c r="O5430" t="s">
        <v>136</v>
      </c>
      <c r="P5430" t="s">
        <v>139</v>
      </c>
      <c r="Q5430" t="s">
        <v>425</v>
      </c>
    </row>
    <row r="5431" spans="1:17">
      <c r="A5431" t="s">
        <v>9800</v>
      </c>
      <c r="B5431" t="s">
        <v>9801</v>
      </c>
      <c r="C5431" t="s">
        <v>10010</v>
      </c>
      <c r="D5431" s="4">
        <v>45788.851215277777</v>
      </c>
      <c r="E5431" s="4">
        <v>45790.291666666664</v>
      </c>
      <c r="F5431" s="4">
        <v>45790.329861111109</v>
      </c>
      <c r="G5431" s="4"/>
      <c r="H5431" t="s">
        <v>3155</v>
      </c>
      <c r="I5431" t="s">
        <v>3240</v>
      </c>
      <c r="J5431">
        <v>1001</v>
      </c>
      <c r="K5431" t="s">
        <v>3194</v>
      </c>
      <c r="L5431" t="s">
        <v>3245</v>
      </c>
      <c r="M5431" t="s">
        <v>549</v>
      </c>
      <c r="N5431" t="s">
        <v>550</v>
      </c>
      <c r="O5431" t="s">
        <v>551</v>
      </c>
      <c r="P5431" t="s">
        <v>149</v>
      </c>
      <c r="Q5431" t="s">
        <v>209</v>
      </c>
    </row>
    <row r="5432" spans="1:17">
      <c r="A5432" t="s">
        <v>10011</v>
      </c>
      <c r="B5432" t="s">
        <v>10012</v>
      </c>
      <c r="C5432" t="s">
        <v>10013</v>
      </c>
      <c r="D5432" s="4">
        <v>45788.839733796296</v>
      </c>
      <c r="E5432" s="4">
        <v>45792.645833333336</v>
      </c>
      <c r="F5432" s="4">
        <v>45792.684027777781</v>
      </c>
      <c r="G5432" s="4">
        <v>45792.644479166665</v>
      </c>
      <c r="H5432" t="s">
        <v>3155</v>
      </c>
      <c r="I5432" t="s">
        <v>3673</v>
      </c>
      <c r="J5432">
        <v>0</v>
      </c>
      <c r="K5432" t="s">
        <v>3157</v>
      </c>
      <c r="L5432" t="s">
        <v>3564</v>
      </c>
      <c r="M5432" t="s">
        <v>549</v>
      </c>
      <c r="N5432" t="s">
        <v>559</v>
      </c>
      <c r="O5432" t="s">
        <v>504</v>
      </c>
      <c r="P5432" t="s">
        <v>325</v>
      </c>
      <c r="Q5432" t="s">
        <v>336</v>
      </c>
    </row>
    <row r="5433" spans="1:17">
      <c r="A5433" t="s">
        <v>5579</v>
      </c>
      <c r="B5433" t="s">
        <v>5580</v>
      </c>
      <c r="C5433" t="s">
        <v>10014</v>
      </c>
      <c r="D5433" s="4">
        <v>45788.822962962964</v>
      </c>
      <c r="E5433" s="4">
        <v>45789.875</v>
      </c>
      <c r="F5433" s="4">
        <v>45789.913194444445</v>
      </c>
      <c r="G5433" s="4">
        <v>45789.870243055557</v>
      </c>
      <c r="H5433" t="s">
        <v>3155</v>
      </c>
      <c r="I5433" t="s">
        <v>3240</v>
      </c>
      <c r="J5433">
        <v>1001</v>
      </c>
      <c r="K5433" t="s">
        <v>3194</v>
      </c>
      <c r="L5433" t="s">
        <v>3564</v>
      </c>
      <c r="M5433" t="s">
        <v>549</v>
      </c>
      <c r="N5433" t="s">
        <v>550</v>
      </c>
      <c r="O5433" t="s">
        <v>136</v>
      </c>
      <c r="P5433" t="s">
        <v>139</v>
      </c>
      <c r="Q5433" t="s">
        <v>281</v>
      </c>
    </row>
    <row r="5434" spans="1:17">
      <c r="A5434" t="s">
        <v>10015</v>
      </c>
      <c r="B5434" t="s">
        <v>10016</v>
      </c>
      <c r="C5434" t="s">
        <v>10017</v>
      </c>
      <c r="D5434" s="4">
        <v>45788.812824074077</v>
      </c>
      <c r="E5434" s="4">
        <v>45791.833333333336</v>
      </c>
      <c r="F5434" s="4">
        <v>45791.871527777781</v>
      </c>
      <c r="G5434" s="4">
        <v>45791.830636574072</v>
      </c>
      <c r="H5434" t="s">
        <v>3155</v>
      </c>
      <c r="I5434" t="s">
        <v>3156</v>
      </c>
      <c r="J5434">
        <v>0</v>
      </c>
      <c r="K5434" t="s">
        <v>3157</v>
      </c>
      <c r="L5434" t="s">
        <v>3564</v>
      </c>
      <c r="M5434" t="s">
        <v>549</v>
      </c>
      <c r="N5434" t="s">
        <v>550</v>
      </c>
      <c r="O5434" t="s">
        <v>136</v>
      </c>
      <c r="P5434" t="s">
        <v>143</v>
      </c>
      <c r="Q5434" t="s">
        <v>298</v>
      </c>
    </row>
    <row r="5435" spans="1:17">
      <c r="A5435" t="s">
        <v>3793</v>
      </c>
      <c r="B5435" t="s">
        <v>3794</v>
      </c>
      <c r="C5435" t="s">
        <v>10018</v>
      </c>
      <c r="D5435" s="4">
        <v>45788.802199074074</v>
      </c>
      <c r="E5435" s="4">
        <v>45790.833333333336</v>
      </c>
      <c r="F5435" s="4">
        <v>45790.850694444445</v>
      </c>
      <c r="G5435" s="4">
        <v>45790.831689814811</v>
      </c>
      <c r="H5435" t="s">
        <v>3155</v>
      </c>
      <c r="I5435" t="s">
        <v>3175</v>
      </c>
      <c r="J5435">
        <v>1001</v>
      </c>
      <c r="K5435" t="s">
        <v>3194</v>
      </c>
      <c r="L5435" t="s">
        <v>3564</v>
      </c>
      <c r="M5435" t="s">
        <v>549</v>
      </c>
      <c r="N5435" t="s">
        <v>559</v>
      </c>
      <c r="O5435" t="s">
        <v>504</v>
      </c>
      <c r="P5435" t="s">
        <v>325</v>
      </c>
      <c r="Q5435" t="s">
        <v>335</v>
      </c>
    </row>
    <row r="5436" spans="1:17">
      <c r="A5436" t="s">
        <v>4157</v>
      </c>
      <c r="B5436" t="s">
        <v>4158</v>
      </c>
      <c r="C5436" t="s">
        <v>10019</v>
      </c>
      <c r="D5436" s="4">
        <v>45788.801851851851</v>
      </c>
      <c r="E5436" s="4">
        <v>45790.729166666664</v>
      </c>
      <c r="F5436" s="4">
        <v>45790.767361111109</v>
      </c>
      <c r="G5436" s="4">
        <v>45790.730810185189</v>
      </c>
      <c r="H5436" t="s">
        <v>3155</v>
      </c>
      <c r="I5436" t="s">
        <v>3240</v>
      </c>
      <c r="J5436">
        <v>1002</v>
      </c>
      <c r="K5436" t="s">
        <v>3157</v>
      </c>
      <c r="L5436" t="s">
        <v>3564</v>
      </c>
      <c r="M5436" t="s">
        <v>549</v>
      </c>
      <c r="N5436" t="s">
        <v>559</v>
      </c>
      <c r="O5436" t="s">
        <v>163</v>
      </c>
      <c r="P5436" t="s">
        <v>472</v>
      </c>
      <c r="Q5436" t="s">
        <v>352</v>
      </c>
    </row>
    <row r="5437" spans="1:17">
      <c r="A5437" t="s">
        <v>4157</v>
      </c>
      <c r="B5437" t="s">
        <v>4158</v>
      </c>
      <c r="C5437" t="s">
        <v>10020</v>
      </c>
      <c r="D5437" s="4">
        <v>45788.799212962964</v>
      </c>
      <c r="E5437" s="4">
        <v>45791.729166666664</v>
      </c>
      <c r="F5437" s="4">
        <v>45791.767361111109</v>
      </c>
      <c r="G5437" s="4"/>
      <c r="H5437" t="s">
        <v>3155</v>
      </c>
      <c r="I5437" t="s">
        <v>3240</v>
      </c>
      <c r="J5437">
        <v>1002</v>
      </c>
      <c r="K5437" t="s">
        <v>3157</v>
      </c>
      <c r="L5437" t="s">
        <v>3245</v>
      </c>
      <c r="M5437" t="s">
        <v>549</v>
      </c>
      <c r="N5437" t="s">
        <v>559</v>
      </c>
      <c r="O5437" t="s">
        <v>163</v>
      </c>
      <c r="P5437" t="s">
        <v>472</v>
      </c>
      <c r="Q5437" t="s">
        <v>352</v>
      </c>
    </row>
    <row r="5438" spans="1:17">
      <c r="A5438" t="s">
        <v>10021</v>
      </c>
      <c r="B5438" t="s">
        <v>10022</v>
      </c>
      <c r="C5438" t="s">
        <v>10023</v>
      </c>
      <c r="D5438" s="4">
        <v>45788.798194444447</v>
      </c>
      <c r="E5438" s="4">
        <v>45792.291666666664</v>
      </c>
      <c r="F5438" s="4">
        <v>45792.329861111109</v>
      </c>
      <c r="G5438" s="4"/>
      <c r="H5438" t="s">
        <v>3155</v>
      </c>
      <c r="I5438" t="s">
        <v>3240</v>
      </c>
      <c r="J5438">
        <v>0</v>
      </c>
      <c r="K5438" t="s">
        <v>3157</v>
      </c>
      <c r="L5438" t="s">
        <v>3245</v>
      </c>
      <c r="M5438" t="s">
        <v>549</v>
      </c>
      <c r="N5438" t="s">
        <v>550</v>
      </c>
      <c r="O5438" t="s">
        <v>136</v>
      </c>
      <c r="P5438" t="s">
        <v>143</v>
      </c>
      <c r="Q5438" t="s">
        <v>300</v>
      </c>
    </row>
    <row r="5439" spans="1:17">
      <c r="A5439" t="s">
        <v>10024</v>
      </c>
      <c r="B5439" t="s">
        <v>10025</v>
      </c>
      <c r="C5439" t="s">
        <v>10026</v>
      </c>
      <c r="D5439" s="4">
        <v>45788.797164351854</v>
      </c>
      <c r="E5439" s="4">
        <v>45789.729166666664</v>
      </c>
      <c r="F5439" s="4">
        <v>45789.746527777781</v>
      </c>
      <c r="G5439" s="4">
        <v>45789.721203703702</v>
      </c>
      <c r="H5439" t="s">
        <v>3155</v>
      </c>
      <c r="I5439" t="s">
        <v>3171</v>
      </c>
      <c r="J5439">
        <v>0</v>
      </c>
      <c r="K5439" t="s">
        <v>3194</v>
      </c>
      <c r="L5439" t="s">
        <v>3564</v>
      </c>
      <c r="M5439" t="s">
        <v>549</v>
      </c>
      <c r="N5439" t="s">
        <v>550</v>
      </c>
      <c r="O5439" t="s">
        <v>551</v>
      </c>
      <c r="P5439" t="s">
        <v>141</v>
      </c>
      <c r="Q5439" t="s">
        <v>234</v>
      </c>
    </row>
    <row r="5440" spans="1:17">
      <c r="A5440" t="s">
        <v>10027</v>
      </c>
      <c r="B5440" t="s">
        <v>10028</v>
      </c>
      <c r="C5440" t="s">
        <v>10029</v>
      </c>
      <c r="D5440" s="4">
        <v>45788.790983796294</v>
      </c>
      <c r="E5440" s="4">
        <v>45793.666666666664</v>
      </c>
      <c r="F5440" s="4">
        <v>45793.704861111109</v>
      </c>
      <c r="G5440" s="4">
        <v>45793.662870370368</v>
      </c>
      <c r="H5440" t="s">
        <v>3155</v>
      </c>
      <c r="I5440" t="s">
        <v>3673</v>
      </c>
      <c r="J5440">
        <v>0</v>
      </c>
      <c r="K5440" t="s">
        <v>3157</v>
      </c>
      <c r="L5440" t="s">
        <v>3564</v>
      </c>
      <c r="M5440" t="s">
        <v>549</v>
      </c>
      <c r="N5440" t="s">
        <v>550</v>
      </c>
      <c r="O5440" t="s">
        <v>551</v>
      </c>
      <c r="P5440" t="s">
        <v>149</v>
      </c>
      <c r="Q5440" t="s">
        <v>208</v>
      </c>
    </row>
    <row r="5441" spans="1:17">
      <c r="A5441" t="s">
        <v>10030</v>
      </c>
      <c r="B5441" t="s">
        <v>10031</v>
      </c>
      <c r="C5441" t="s">
        <v>10032</v>
      </c>
      <c r="D5441" s="4">
        <v>45788.790671296294</v>
      </c>
      <c r="E5441" s="4">
        <v>45792.5625</v>
      </c>
      <c r="F5441" s="4">
        <v>45792.579861111109</v>
      </c>
      <c r="G5441" s="4"/>
      <c r="H5441" t="s">
        <v>3155</v>
      </c>
      <c r="I5441" t="s">
        <v>3162</v>
      </c>
      <c r="J5441">
        <v>0</v>
      </c>
      <c r="K5441" t="s">
        <v>3227</v>
      </c>
      <c r="L5441" t="s">
        <v>3245</v>
      </c>
      <c r="M5441" t="s">
        <v>549</v>
      </c>
      <c r="N5441" t="s">
        <v>550</v>
      </c>
      <c r="O5441" t="s">
        <v>1923</v>
      </c>
      <c r="P5441" t="s">
        <v>1924</v>
      </c>
      <c r="Q5441" t="s">
        <v>3164</v>
      </c>
    </row>
    <row r="5442" spans="1:17">
      <c r="A5442" t="s">
        <v>10030</v>
      </c>
      <c r="B5442" t="s">
        <v>10033</v>
      </c>
      <c r="C5442" t="s">
        <v>10034</v>
      </c>
      <c r="D5442" s="4">
        <v>45788.78974537037</v>
      </c>
      <c r="E5442" s="4">
        <v>45789.666666666664</v>
      </c>
      <c r="F5442" s="4">
        <v>45789.704861111109</v>
      </c>
      <c r="G5442" s="4">
        <v>45789.666759259257</v>
      </c>
      <c r="H5442" t="s">
        <v>3155</v>
      </c>
      <c r="I5442" t="s">
        <v>3156</v>
      </c>
      <c r="J5442">
        <v>0</v>
      </c>
      <c r="K5442" t="s">
        <v>3157</v>
      </c>
      <c r="L5442" t="s">
        <v>3564</v>
      </c>
      <c r="M5442" t="s">
        <v>549</v>
      </c>
      <c r="N5442" t="s">
        <v>559</v>
      </c>
      <c r="O5442" t="s">
        <v>163</v>
      </c>
      <c r="P5442" t="s">
        <v>473</v>
      </c>
      <c r="Q5442" t="s">
        <v>359</v>
      </c>
    </row>
    <row r="5443" spans="1:17">
      <c r="A5443" t="s">
        <v>6200</v>
      </c>
      <c r="B5443" t="s">
        <v>6201</v>
      </c>
      <c r="C5443" t="s">
        <v>10035</v>
      </c>
      <c r="D5443" s="4">
        <v>45788.786793981482</v>
      </c>
      <c r="E5443" s="4">
        <v>45790.770833333336</v>
      </c>
      <c r="F5443" s="4">
        <v>45790.809027777781</v>
      </c>
      <c r="G5443" s="4">
        <v>45790.760613425926</v>
      </c>
      <c r="H5443" t="s">
        <v>3155</v>
      </c>
      <c r="I5443" t="s">
        <v>3240</v>
      </c>
      <c r="J5443">
        <v>0</v>
      </c>
      <c r="K5443" t="s">
        <v>3157</v>
      </c>
      <c r="L5443" t="s">
        <v>3564</v>
      </c>
      <c r="M5443" t="s">
        <v>549</v>
      </c>
      <c r="N5443" t="s">
        <v>550</v>
      </c>
      <c r="O5443" t="s">
        <v>551</v>
      </c>
      <c r="P5443" t="s">
        <v>141</v>
      </c>
      <c r="Q5443" t="s">
        <v>238</v>
      </c>
    </row>
    <row r="5444" spans="1:17">
      <c r="A5444" t="s">
        <v>10036</v>
      </c>
      <c r="B5444" t="s">
        <v>10037</v>
      </c>
      <c r="C5444" t="s">
        <v>10038</v>
      </c>
      <c r="D5444" s="4">
        <v>45788.784305555557</v>
      </c>
      <c r="E5444" s="4">
        <v>45789.729166666664</v>
      </c>
      <c r="F5444" s="4">
        <v>45789.746527777781</v>
      </c>
      <c r="G5444" s="4"/>
      <c r="H5444" t="s">
        <v>3155</v>
      </c>
      <c r="I5444" t="s">
        <v>3175</v>
      </c>
      <c r="J5444">
        <v>0</v>
      </c>
      <c r="K5444" t="s">
        <v>3157</v>
      </c>
      <c r="L5444" t="s">
        <v>3593</v>
      </c>
      <c r="M5444" t="s">
        <v>549</v>
      </c>
      <c r="N5444" t="s">
        <v>550</v>
      </c>
      <c r="O5444" t="s">
        <v>551</v>
      </c>
      <c r="P5444" t="s">
        <v>141</v>
      </c>
      <c r="Q5444" t="s">
        <v>237</v>
      </c>
    </row>
    <row r="5445" spans="1:17">
      <c r="A5445" t="s">
        <v>6200</v>
      </c>
      <c r="B5445" t="s">
        <v>10039</v>
      </c>
      <c r="C5445" t="s">
        <v>10040</v>
      </c>
      <c r="D5445" s="4">
        <v>45788.78229166667</v>
      </c>
      <c r="E5445" s="4">
        <v>45790.708333333336</v>
      </c>
      <c r="F5445" s="4">
        <v>45790.746527777781</v>
      </c>
      <c r="G5445" s="4">
        <v>45790.716585648152</v>
      </c>
      <c r="H5445" t="s">
        <v>3155</v>
      </c>
      <c r="I5445" t="s">
        <v>3240</v>
      </c>
      <c r="J5445">
        <v>1001</v>
      </c>
      <c r="K5445" t="s">
        <v>3227</v>
      </c>
      <c r="L5445" t="s">
        <v>3564</v>
      </c>
      <c r="M5445" t="s">
        <v>549</v>
      </c>
      <c r="N5445" t="s">
        <v>550</v>
      </c>
      <c r="O5445" t="s">
        <v>551</v>
      </c>
      <c r="P5445" t="s">
        <v>141</v>
      </c>
      <c r="Q5445" t="s">
        <v>238</v>
      </c>
    </row>
    <row r="5446" spans="1:17">
      <c r="A5446" t="s">
        <v>10041</v>
      </c>
      <c r="B5446" t="s">
        <v>10042</v>
      </c>
      <c r="C5446" t="s">
        <v>10043</v>
      </c>
      <c r="D5446" s="4">
        <v>45788.778090277781</v>
      </c>
      <c r="E5446" s="4">
        <v>45790.625</v>
      </c>
      <c r="F5446" s="4">
        <v>45790.663194444445</v>
      </c>
      <c r="G5446" s="4">
        <v>45790.624537037038</v>
      </c>
      <c r="H5446" t="s">
        <v>3155</v>
      </c>
      <c r="I5446" t="s">
        <v>3240</v>
      </c>
      <c r="J5446">
        <v>1002</v>
      </c>
      <c r="K5446" t="s">
        <v>3157</v>
      </c>
      <c r="L5446" t="s">
        <v>3564</v>
      </c>
      <c r="M5446" t="s">
        <v>549</v>
      </c>
      <c r="N5446" t="s">
        <v>550</v>
      </c>
      <c r="O5446" t="s">
        <v>136</v>
      </c>
      <c r="P5446" t="s">
        <v>264</v>
      </c>
      <c r="Q5446" t="s">
        <v>266</v>
      </c>
    </row>
    <row r="5447" spans="1:17">
      <c r="A5447" t="s">
        <v>10044</v>
      </c>
      <c r="B5447" t="s">
        <v>10045</v>
      </c>
      <c r="C5447" t="s">
        <v>10046</v>
      </c>
      <c r="D5447" s="4">
        <v>45788.763159722221</v>
      </c>
      <c r="E5447" s="4">
        <v>45794.708333333336</v>
      </c>
      <c r="F5447" s="4">
        <v>45794.746527777781</v>
      </c>
      <c r="G5447" s="4">
        <v>45794.709629629629</v>
      </c>
      <c r="H5447" t="s">
        <v>3155</v>
      </c>
      <c r="I5447" t="s">
        <v>3240</v>
      </c>
      <c r="J5447">
        <v>0</v>
      </c>
      <c r="K5447" t="s">
        <v>3194</v>
      </c>
      <c r="L5447" t="s">
        <v>3564</v>
      </c>
      <c r="M5447" t="s">
        <v>549</v>
      </c>
      <c r="N5447" t="s">
        <v>550</v>
      </c>
      <c r="O5447" t="s">
        <v>136</v>
      </c>
      <c r="P5447" t="s">
        <v>264</v>
      </c>
      <c r="Q5447" t="s">
        <v>266</v>
      </c>
    </row>
    <row r="5448" spans="1:17">
      <c r="A5448" t="s">
        <v>10047</v>
      </c>
      <c r="B5448" t="s">
        <v>10048</v>
      </c>
      <c r="C5448" t="s">
        <v>10049</v>
      </c>
      <c r="D5448" s="4">
        <v>45788.761261574073</v>
      </c>
      <c r="E5448" s="4">
        <v>45792.75</v>
      </c>
      <c r="F5448" s="4">
        <v>45792.767361111109</v>
      </c>
      <c r="G5448" s="4"/>
      <c r="H5448" t="s">
        <v>3155</v>
      </c>
      <c r="I5448" t="s">
        <v>3162</v>
      </c>
      <c r="J5448">
        <v>0</v>
      </c>
      <c r="K5448" t="s">
        <v>3379</v>
      </c>
      <c r="L5448" t="s">
        <v>3245</v>
      </c>
      <c r="M5448" t="s">
        <v>549</v>
      </c>
      <c r="N5448" t="s">
        <v>550</v>
      </c>
      <c r="O5448" t="s">
        <v>1923</v>
      </c>
      <c r="P5448" t="s">
        <v>1924</v>
      </c>
      <c r="Q5448" t="s">
        <v>3180</v>
      </c>
    </row>
    <row r="5449" spans="1:17">
      <c r="A5449" t="s">
        <v>10050</v>
      </c>
      <c r="B5449" t="s">
        <v>10051</v>
      </c>
      <c r="C5449" t="s">
        <v>10052</v>
      </c>
      <c r="D5449" s="4">
        <v>45788.754699074074</v>
      </c>
      <c r="E5449" s="4">
        <v>45794.791666666664</v>
      </c>
      <c r="F5449" s="4">
        <v>45794.809027777781</v>
      </c>
      <c r="G5449" s="4">
        <v>45794.789340277777</v>
      </c>
      <c r="H5449" t="s">
        <v>3155</v>
      </c>
      <c r="I5449" t="s">
        <v>3171</v>
      </c>
      <c r="J5449">
        <v>0</v>
      </c>
      <c r="K5449" t="s">
        <v>3157</v>
      </c>
      <c r="L5449" t="s">
        <v>3564</v>
      </c>
      <c r="M5449" t="s">
        <v>549</v>
      </c>
      <c r="N5449" t="s">
        <v>550</v>
      </c>
      <c r="O5449" t="s">
        <v>136</v>
      </c>
      <c r="P5449" t="s">
        <v>139</v>
      </c>
      <c r="Q5449" t="s">
        <v>276</v>
      </c>
    </row>
    <row r="5450" spans="1:17">
      <c r="A5450" t="s">
        <v>10053</v>
      </c>
      <c r="B5450" t="s">
        <v>10054</v>
      </c>
      <c r="C5450" t="s">
        <v>10055</v>
      </c>
      <c r="D5450" s="4">
        <v>45788.751967592594</v>
      </c>
      <c r="E5450" s="4">
        <v>45789.416666666664</v>
      </c>
      <c r="F5450" s="4">
        <v>45789.454861111109</v>
      </c>
      <c r="G5450" s="4">
        <v>45789.413831018515</v>
      </c>
      <c r="H5450" t="s">
        <v>3155</v>
      </c>
      <c r="I5450" t="s">
        <v>3673</v>
      </c>
      <c r="J5450">
        <v>0</v>
      </c>
      <c r="K5450" t="s">
        <v>3157</v>
      </c>
      <c r="L5450" t="s">
        <v>3564</v>
      </c>
      <c r="M5450" t="s">
        <v>549</v>
      </c>
      <c r="N5450" t="s">
        <v>559</v>
      </c>
      <c r="O5450" t="s">
        <v>504</v>
      </c>
      <c r="P5450" t="s">
        <v>325</v>
      </c>
      <c r="Q5450" t="s">
        <v>340</v>
      </c>
    </row>
    <row r="5451" spans="1:17">
      <c r="A5451" t="s">
        <v>10056</v>
      </c>
      <c r="B5451" t="s">
        <v>10057</v>
      </c>
      <c r="C5451" t="s">
        <v>10058</v>
      </c>
      <c r="D5451" s="4">
        <v>45788.74490740741</v>
      </c>
      <c r="E5451" s="4">
        <v>45793.708333333336</v>
      </c>
      <c r="F5451" s="4">
        <v>45793.725694444445</v>
      </c>
      <c r="G5451" s="4"/>
      <c r="H5451" t="s">
        <v>3155</v>
      </c>
      <c r="I5451" t="s">
        <v>3171</v>
      </c>
      <c r="J5451">
        <v>0</v>
      </c>
      <c r="K5451" t="s">
        <v>3194</v>
      </c>
      <c r="L5451" t="s">
        <v>3245</v>
      </c>
      <c r="M5451" t="s">
        <v>549</v>
      </c>
      <c r="N5451" t="s">
        <v>559</v>
      </c>
      <c r="O5451" t="s">
        <v>163</v>
      </c>
      <c r="P5451" t="s">
        <v>473</v>
      </c>
      <c r="Q5451" t="s">
        <v>356</v>
      </c>
    </row>
    <row r="5452" spans="1:17">
      <c r="A5452" t="s">
        <v>28374</v>
      </c>
      <c r="B5452" t="s">
        <v>28375</v>
      </c>
      <c r="C5452" t="s">
        <v>28667</v>
      </c>
      <c r="D5452" s="4">
        <v>45788.740023148152</v>
      </c>
      <c r="E5452" s="4">
        <v>45791.791666666664</v>
      </c>
      <c r="F5452" s="4">
        <v>45791.809027777781</v>
      </c>
      <c r="G5452" s="4"/>
      <c r="H5452" t="s">
        <v>3155</v>
      </c>
      <c r="I5452" t="s">
        <v>3171</v>
      </c>
      <c r="J5452">
        <v>0</v>
      </c>
      <c r="K5452" t="s">
        <v>3157</v>
      </c>
      <c r="L5452" t="s">
        <v>3245</v>
      </c>
      <c r="M5452" t="s">
        <v>549</v>
      </c>
      <c r="N5452" t="s">
        <v>550</v>
      </c>
      <c r="O5452" t="s">
        <v>616</v>
      </c>
      <c r="P5452" t="s">
        <v>314</v>
      </c>
      <c r="Q5452" t="s">
        <v>320</v>
      </c>
    </row>
    <row r="5453" spans="1:17">
      <c r="A5453" t="s">
        <v>10059</v>
      </c>
      <c r="B5453" t="s">
        <v>10060</v>
      </c>
      <c r="C5453" t="s">
        <v>10061</v>
      </c>
      <c r="D5453" s="4">
        <v>45788.733981481484</v>
      </c>
      <c r="E5453" s="4">
        <v>45789.645833333336</v>
      </c>
      <c r="F5453" s="4">
        <v>45789.684027777781</v>
      </c>
      <c r="G5453" s="4"/>
      <c r="H5453" t="s">
        <v>3155</v>
      </c>
      <c r="I5453" t="s">
        <v>3240</v>
      </c>
      <c r="J5453">
        <v>1001</v>
      </c>
      <c r="K5453" t="s">
        <v>3157</v>
      </c>
      <c r="L5453" t="s">
        <v>3593</v>
      </c>
      <c r="M5453" t="s">
        <v>549</v>
      </c>
      <c r="N5453" t="s">
        <v>550</v>
      </c>
      <c r="O5453" t="s">
        <v>136</v>
      </c>
      <c r="P5453" t="s">
        <v>139</v>
      </c>
      <c r="Q5453" t="s">
        <v>273</v>
      </c>
    </row>
    <row r="5454" spans="1:17">
      <c r="A5454" t="s">
        <v>9952</v>
      </c>
      <c r="B5454" t="s">
        <v>9958</v>
      </c>
      <c r="C5454" t="s">
        <v>10062</v>
      </c>
      <c r="D5454" s="4">
        <v>45788.731747685182</v>
      </c>
      <c r="E5454" s="4">
        <v>45795.458333333336</v>
      </c>
      <c r="F5454" s="4">
        <v>45795.496527777781</v>
      </c>
      <c r="G5454" s="4"/>
      <c r="H5454" t="s">
        <v>3155</v>
      </c>
      <c r="I5454" t="s">
        <v>3156</v>
      </c>
      <c r="J5454">
        <v>0</v>
      </c>
      <c r="K5454" t="s">
        <v>3194</v>
      </c>
      <c r="L5454" t="s">
        <v>3245</v>
      </c>
      <c r="M5454" t="s">
        <v>549</v>
      </c>
      <c r="N5454" t="s">
        <v>559</v>
      </c>
      <c r="O5454" t="s">
        <v>163</v>
      </c>
      <c r="P5454" t="s">
        <v>472</v>
      </c>
      <c r="Q5454" t="s">
        <v>351</v>
      </c>
    </row>
    <row r="5455" spans="1:17">
      <c r="A5455" t="s">
        <v>28374</v>
      </c>
      <c r="B5455" t="s">
        <v>28375</v>
      </c>
      <c r="C5455" t="s">
        <v>28668</v>
      </c>
      <c r="D5455" s="4">
        <v>45788.726944444446</v>
      </c>
      <c r="E5455" s="4">
        <v>45791.791666666664</v>
      </c>
      <c r="F5455" s="4">
        <v>45791.809027777781</v>
      </c>
      <c r="G5455" s="4"/>
      <c r="H5455" t="s">
        <v>3155</v>
      </c>
      <c r="I5455" t="s">
        <v>3175</v>
      </c>
      <c r="J5455">
        <v>0</v>
      </c>
      <c r="K5455" t="s">
        <v>3157</v>
      </c>
      <c r="L5455" t="s">
        <v>3245</v>
      </c>
      <c r="M5455" t="s">
        <v>549</v>
      </c>
      <c r="N5455" t="s">
        <v>550</v>
      </c>
      <c r="O5455" t="s">
        <v>616</v>
      </c>
      <c r="P5455" t="s">
        <v>314</v>
      </c>
      <c r="Q5455" t="s">
        <v>320</v>
      </c>
    </row>
    <row r="5456" spans="1:17">
      <c r="A5456" t="s">
        <v>5739</v>
      </c>
      <c r="B5456" t="s">
        <v>5740</v>
      </c>
      <c r="C5456" t="s">
        <v>10063</v>
      </c>
      <c r="D5456" s="4">
        <v>45788.725011574075</v>
      </c>
      <c r="E5456" s="4">
        <v>45789.666666666664</v>
      </c>
      <c r="F5456" s="4">
        <v>45789.684027777781</v>
      </c>
      <c r="G5456" s="4">
        <v>45789.668425925927</v>
      </c>
      <c r="H5456" t="s">
        <v>3155</v>
      </c>
      <c r="I5456" t="s">
        <v>3171</v>
      </c>
      <c r="J5456">
        <v>1001</v>
      </c>
      <c r="K5456" t="s">
        <v>3157</v>
      </c>
      <c r="L5456" t="s">
        <v>3564</v>
      </c>
      <c r="M5456" t="s">
        <v>549</v>
      </c>
      <c r="N5456" t="s">
        <v>559</v>
      </c>
      <c r="O5456" t="s">
        <v>504</v>
      </c>
      <c r="P5456" t="s">
        <v>325</v>
      </c>
      <c r="Q5456" t="s">
        <v>334</v>
      </c>
    </row>
    <row r="5457" spans="1:17">
      <c r="A5457" t="s">
        <v>10064</v>
      </c>
      <c r="B5457" t="s">
        <v>10065</v>
      </c>
      <c r="C5457" t="s">
        <v>10066</v>
      </c>
      <c r="D5457" s="4">
        <v>45788.719699074078</v>
      </c>
      <c r="E5457" s="4">
        <v>45790.791666666664</v>
      </c>
      <c r="F5457" s="4">
        <v>45790.809027777781</v>
      </c>
      <c r="G5457" s="4"/>
      <c r="H5457" t="s">
        <v>3155</v>
      </c>
      <c r="I5457" t="s">
        <v>3175</v>
      </c>
      <c r="J5457">
        <v>1001</v>
      </c>
      <c r="K5457" t="s">
        <v>3157</v>
      </c>
      <c r="L5457" t="s">
        <v>3245</v>
      </c>
      <c r="M5457" t="s">
        <v>549</v>
      </c>
      <c r="N5457" t="s">
        <v>550</v>
      </c>
      <c r="O5457" t="s">
        <v>551</v>
      </c>
      <c r="P5457" t="s">
        <v>141</v>
      </c>
      <c r="Q5457" t="s">
        <v>238</v>
      </c>
    </row>
    <row r="5458" spans="1:17">
      <c r="A5458" t="s">
        <v>10067</v>
      </c>
      <c r="B5458" t="s">
        <v>10068</v>
      </c>
      <c r="C5458" t="s">
        <v>10069</v>
      </c>
      <c r="D5458" s="4">
        <v>45788.715590277781</v>
      </c>
      <c r="E5458" s="4">
        <v>45794.8125</v>
      </c>
      <c r="F5458" s="4">
        <v>45794.850694444445</v>
      </c>
      <c r="G5458" s="4"/>
      <c r="H5458" t="s">
        <v>3155</v>
      </c>
      <c r="I5458" t="s">
        <v>3209</v>
      </c>
      <c r="J5458">
        <v>0</v>
      </c>
      <c r="K5458" t="s">
        <v>3227</v>
      </c>
      <c r="L5458" t="s">
        <v>3245</v>
      </c>
      <c r="M5458" t="s">
        <v>549</v>
      </c>
      <c r="N5458" t="s">
        <v>550</v>
      </c>
      <c r="O5458" t="s">
        <v>136</v>
      </c>
      <c r="P5458" t="s">
        <v>264</v>
      </c>
      <c r="Q5458" t="s">
        <v>309</v>
      </c>
    </row>
    <row r="5459" spans="1:17">
      <c r="A5459" t="s">
        <v>10070</v>
      </c>
      <c r="B5459" t="s">
        <v>10071</v>
      </c>
      <c r="C5459" t="s">
        <v>10072</v>
      </c>
      <c r="D5459" s="4">
        <v>45788.714305555557</v>
      </c>
      <c r="E5459" s="4">
        <v>45795.645833333336</v>
      </c>
      <c r="F5459" s="4">
        <v>45795.684027777781</v>
      </c>
      <c r="G5459" s="4"/>
      <c r="H5459" t="s">
        <v>3155</v>
      </c>
      <c r="I5459" t="s">
        <v>3209</v>
      </c>
      <c r="J5459">
        <v>0</v>
      </c>
      <c r="K5459" t="s">
        <v>3157</v>
      </c>
      <c r="L5459" t="s">
        <v>3245</v>
      </c>
      <c r="M5459" t="s">
        <v>549</v>
      </c>
      <c r="N5459" t="s">
        <v>559</v>
      </c>
      <c r="O5459" t="s">
        <v>469</v>
      </c>
      <c r="P5459" t="s">
        <v>180</v>
      </c>
      <c r="Q5459" t="s">
        <v>185</v>
      </c>
    </row>
    <row r="5460" spans="1:17">
      <c r="A5460" t="s">
        <v>10073</v>
      </c>
      <c r="B5460" t="s">
        <v>10074</v>
      </c>
      <c r="C5460" t="s">
        <v>10075</v>
      </c>
      <c r="D5460" s="4">
        <v>45788.713159722225</v>
      </c>
      <c r="E5460" s="4">
        <v>45793.625</v>
      </c>
      <c r="F5460" s="4">
        <v>45793.663194444445</v>
      </c>
      <c r="G5460" s="4"/>
      <c r="H5460" t="s">
        <v>3155</v>
      </c>
      <c r="I5460" t="s">
        <v>3156</v>
      </c>
      <c r="J5460">
        <v>0</v>
      </c>
      <c r="K5460" t="s">
        <v>3194</v>
      </c>
      <c r="L5460" t="s">
        <v>3245</v>
      </c>
      <c r="M5460" t="s">
        <v>549</v>
      </c>
      <c r="N5460" t="s">
        <v>550</v>
      </c>
      <c r="O5460" t="s">
        <v>136</v>
      </c>
      <c r="P5460" t="s">
        <v>292</v>
      </c>
      <c r="Q5460" t="s">
        <v>293</v>
      </c>
    </row>
    <row r="5461" spans="1:17">
      <c r="A5461" t="s">
        <v>10076</v>
      </c>
      <c r="B5461" t="s">
        <v>10077</v>
      </c>
      <c r="C5461" t="s">
        <v>10078</v>
      </c>
      <c r="D5461" s="4">
        <v>45788.71234953704</v>
      </c>
      <c r="E5461" s="4">
        <v>45794.75</v>
      </c>
      <c r="F5461" s="4">
        <v>45794.767361111109</v>
      </c>
      <c r="G5461" s="4"/>
      <c r="H5461" t="s">
        <v>3155</v>
      </c>
      <c r="I5461" t="s">
        <v>3175</v>
      </c>
      <c r="J5461">
        <v>0</v>
      </c>
      <c r="K5461" t="s">
        <v>3157</v>
      </c>
      <c r="L5461" t="s">
        <v>3245</v>
      </c>
      <c r="M5461" t="s">
        <v>549</v>
      </c>
      <c r="N5461" t="s">
        <v>550</v>
      </c>
      <c r="O5461" t="s">
        <v>136</v>
      </c>
      <c r="P5461" t="s">
        <v>292</v>
      </c>
      <c r="Q5461" t="s">
        <v>295</v>
      </c>
    </row>
    <row r="5462" spans="1:17">
      <c r="A5462" t="s">
        <v>9952</v>
      </c>
      <c r="B5462" t="s">
        <v>9953</v>
      </c>
      <c r="C5462" t="s">
        <v>10079</v>
      </c>
      <c r="D5462" s="4">
        <v>45788.70989583333</v>
      </c>
      <c r="E5462" s="4">
        <v>45795.5</v>
      </c>
      <c r="F5462" s="4">
        <v>45795.517361111109</v>
      </c>
      <c r="G5462" s="4"/>
      <c r="H5462" t="s">
        <v>3155</v>
      </c>
      <c r="I5462" t="s">
        <v>3222</v>
      </c>
      <c r="J5462">
        <v>1</v>
      </c>
      <c r="K5462" t="s">
        <v>3223</v>
      </c>
      <c r="L5462" t="s">
        <v>3245</v>
      </c>
      <c r="M5462" t="s">
        <v>549</v>
      </c>
      <c r="N5462" t="s">
        <v>559</v>
      </c>
      <c r="O5462" t="s">
        <v>163</v>
      </c>
      <c r="P5462" t="s">
        <v>472</v>
      </c>
      <c r="Q5462" t="s">
        <v>351</v>
      </c>
    </row>
    <row r="5463" spans="1:17">
      <c r="A5463" t="s">
        <v>10080</v>
      </c>
      <c r="B5463" t="s">
        <v>10081</v>
      </c>
      <c r="C5463" t="s">
        <v>10082</v>
      </c>
      <c r="D5463" s="4">
        <v>45788.706203703703</v>
      </c>
      <c r="E5463" s="4">
        <v>45789.729166666664</v>
      </c>
      <c r="F5463" s="4">
        <v>45789.746527777781</v>
      </c>
      <c r="G5463" s="4">
        <v>45789.727916666663</v>
      </c>
      <c r="H5463" t="s">
        <v>3155</v>
      </c>
      <c r="I5463" t="s">
        <v>3184</v>
      </c>
      <c r="J5463">
        <v>1</v>
      </c>
      <c r="K5463" t="s">
        <v>3227</v>
      </c>
      <c r="L5463" t="s">
        <v>3564</v>
      </c>
      <c r="M5463" t="s">
        <v>549</v>
      </c>
      <c r="N5463" t="s">
        <v>550</v>
      </c>
      <c r="O5463" t="s">
        <v>551</v>
      </c>
      <c r="P5463" t="s">
        <v>141</v>
      </c>
      <c r="Q5463" t="s">
        <v>236</v>
      </c>
    </row>
    <row r="5464" spans="1:17">
      <c r="A5464" t="s">
        <v>10083</v>
      </c>
      <c r="B5464" t="s">
        <v>10084</v>
      </c>
      <c r="C5464" t="s">
        <v>10085</v>
      </c>
      <c r="D5464" s="4">
        <v>45788.705381944441</v>
      </c>
      <c r="E5464" s="4">
        <v>45793.708333333336</v>
      </c>
      <c r="F5464" s="4">
        <v>45793.746527777781</v>
      </c>
      <c r="G5464" s="4"/>
      <c r="H5464" t="s">
        <v>3155</v>
      </c>
      <c r="I5464" t="s">
        <v>3156</v>
      </c>
      <c r="J5464">
        <v>0</v>
      </c>
      <c r="K5464" t="s">
        <v>3157</v>
      </c>
      <c r="L5464" t="s">
        <v>3245</v>
      </c>
      <c r="M5464" t="s">
        <v>549</v>
      </c>
      <c r="N5464" t="s">
        <v>3275</v>
      </c>
      <c r="O5464" t="s">
        <v>3276</v>
      </c>
      <c r="P5464" t="s">
        <v>626</v>
      </c>
      <c r="Q5464" t="s">
        <v>10086</v>
      </c>
    </row>
    <row r="5465" spans="1:17">
      <c r="A5465" t="s">
        <v>10087</v>
      </c>
      <c r="B5465" t="s">
        <v>10088</v>
      </c>
      <c r="C5465" t="s">
        <v>10089</v>
      </c>
      <c r="D5465" s="4">
        <v>45788.704224537039</v>
      </c>
      <c r="E5465" s="4">
        <v>45789.6875</v>
      </c>
      <c r="F5465" s="4">
        <v>45789.704861111109</v>
      </c>
      <c r="G5465" s="4">
        <v>45789.686226851853</v>
      </c>
      <c r="H5465" t="s">
        <v>3155</v>
      </c>
      <c r="I5465" t="s">
        <v>3402</v>
      </c>
      <c r="J5465">
        <v>0</v>
      </c>
      <c r="K5465" t="s">
        <v>3403</v>
      </c>
      <c r="L5465" t="s">
        <v>3564</v>
      </c>
      <c r="M5465" t="s">
        <v>549</v>
      </c>
      <c r="N5465" t="s">
        <v>550</v>
      </c>
      <c r="O5465" t="s">
        <v>136</v>
      </c>
      <c r="P5465" t="s">
        <v>147</v>
      </c>
      <c r="Q5465" t="s">
        <v>257</v>
      </c>
    </row>
    <row r="5466" spans="1:17">
      <c r="A5466" t="s">
        <v>10090</v>
      </c>
      <c r="B5466" t="s">
        <v>10091</v>
      </c>
      <c r="C5466" t="s">
        <v>10092</v>
      </c>
      <c r="D5466" s="4">
        <v>45788.699189814812</v>
      </c>
      <c r="E5466" s="4">
        <v>45789.333333333336</v>
      </c>
      <c r="F5466" s="4">
        <v>45789.350694444445</v>
      </c>
      <c r="G5466" s="4">
        <v>45789.326423611114</v>
      </c>
      <c r="H5466" t="s">
        <v>3155</v>
      </c>
      <c r="I5466" t="s">
        <v>3402</v>
      </c>
      <c r="J5466">
        <v>0</v>
      </c>
      <c r="K5466" t="s">
        <v>3403</v>
      </c>
      <c r="L5466" t="s">
        <v>3564</v>
      </c>
      <c r="M5466" t="s">
        <v>549</v>
      </c>
      <c r="N5466" t="s">
        <v>550</v>
      </c>
      <c r="O5466" t="s">
        <v>136</v>
      </c>
      <c r="P5466" t="s">
        <v>147</v>
      </c>
      <c r="Q5466" t="s">
        <v>257</v>
      </c>
    </row>
    <row r="5467" spans="1:17">
      <c r="A5467" t="s">
        <v>9989</v>
      </c>
      <c r="B5467" t="s">
        <v>9990</v>
      </c>
      <c r="C5467" t="s">
        <v>10093</v>
      </c>
      <c r="D5467" s="4">
        <v>45788.693391203706</v>
      </c>
      <c r="E5467" s="4">
        <v>45789.958333333336</v>
      </c>
      <c r="F5467" s="4">
        <v>45789.975694444445</v>
      </c>
      <c r="G5467" s="4"/>
      <c r="H5467" t="s">
        <v>3155</v>
      </c>
      <c r="I5467" t="s">
        <v>3175</v>
      </c>
      <c r="J5467">
        <v>1001</v>
      </c>
      <c r="K5467" t="s">
        <v>3157</v>
      </c>
      <c r="L5467" t="s">
        <v>3245</v>
      </c>
      <c r="M5467" t="s">
        <v>549</v>
      </c>
      <c r="N5467" t="s">
        <v>550</v>
      </c>
      <c r="O5467" t="s">
        <v>136</v>
      </c>
      <c r="P5467" t="s">
        <v>143</v>
      </c>
      <c r="Q5467" t="s">
        <v>302</v>
      </c>
    </row>
    <row r="5468" spans="1:17">
      <c r="A5468" t="s">
        <v>9998</v>
      </c>
      <c r="B5468" t="s">
        <v>9999</v>
      </c>
      <c r="C5468" t="s">
        <v>10094</v>
      </c>
      <c r="D5468" s="4">
        <v>45788.692962962959</v>
      </c>
      <c r="E5468" s="4">
        <v>45789.791666666664</v>
      </c>
      <c r="F5468" s="4">
        <v>45789.829861111109</v>
      </c>
      <c r="G5468" s="4"/>
      <c r="H5468" t="s">
        <v>3155</v>
      </c>
      <c r="I5468" t="s">
        <v>4530</v>
      </c>
      <c r="J5468">
        <v>0</v>
      </c>
      <c r="K5468" t="s">
        <v>4531</v>
      </c>
      <c r="L5468" t="s">
        <v>3245</v>
      </c>
      <c r="M5468" t="s">
        <v>549</v>
      </c>
      <c r="N5468" t="s">
        <v>550</v>
      </c>
      <c r="O5468" t="s">
        <v>551</v>
      </c>
      <c r="P5468" t="s">
        <v>141</v>
      </c>
      <c r="Q5468" t="s">
        <v>236</v>
      </c>
    </row>
    <row r="5469" spans="1:17">
      <c r="A5469" t="s">
        <v>10095</v>
      </c>
      <c r="B5469" t="s">
        <v>10096</v>
      </c>
      <c r="C5469" t="s">
        <v>10097</v>
      </c>
      <c r="D5469" s="4">
        <v>45788.687280092592</v>
      </c>
      <c r="E5469" s="4">
        <v>45791.958333333336</v>
      </c>
      <c r="F5469" s="4">
        <v>45791.996527777781</v>
      </c>
      <c r="G5469" s="4">
        <v>45791.952060185184</v>
      </c>
      <c r="H5469" t="s">
        <v>3155</v>
      </c>
      <c r="I5469" t="s">
        <v>3156</v>
      </c>
      <c r="J5469">
        <v>0</v>
      </c>
      <c r="K5469" t="s">
        <v>3157</v>
      </c>
      <c r="L5469" t="s">
        <v>3564</v>
      </c>
      <c r="M5469" t="s">
        <v>549</v>
      </c>
      <c r="N5469" t="s">
        <v>550</v>
      </c>
      <c r="O5469" t="s">
        <v>136</v>
      </c>
      <c r="P5469" t="s">
        <v>139</v>
      </c>
      <c r="Q5469" t="s">
        <v>277</v>
      </c>
    </row>
    <row r="5470" spans="1:17">
      <c r="A5470" t="s">
        <v>10098</v>
      </c>
      <c r="B5470" t="s">
        <v>10099</v>
      </c>
      <c r="C5470" t="s">
        <v>10100</v>
      </c>
      <c r="D5470" s="4">
        <v>45788.675833333335</v>
      </c>
      <c r="E5470" s="4">
        <v>45792.395833333336</v>
      </c>
      <c r="F5470" s="4">
        <v>45792.413194444445</v>
      </c>
      <c r="G5470" s="4"/>
      <c r="H5470" t="s">
        <v>3155</v>
      </c>
      <c r="I5470" t="s">
        <v>3171</v>
      </c>
      <c r="J5470">
        <v>0</v>
      </c>
      <c r="K5470" t="s">
        <v>3194</v>
      </c>
      <c r="L5470" t="s">
        <v>3245</v>
      </c>
      <c r="M5470" t="s">
        <v>549</v>
      </c>
      <c r="N5470" t="s">
        <v>559</v>
      </c>
      <c r="O5470" t="s">
        <v>469</v>
      </c>
      <c r="P5470" t="s">
        <v>180</v>
      </c>
      <c r="Q5470" t="s">
        <v>184</v>
      </c>
    </row>
    <row r="5471" spans="1:17">
      <c r="A5471" t="s">
        <v>10101</v>
      </c>
      <c r="B5471" t="s">
        <v>10102</v>
      </c>
      <c r="C5471" t="s">
        <v>10103</v>
      </c>
      <c r="D5471" s="4">
        <v>45788.673159722224</v>
      </c>
      <c r="E5471" s="4">
        <v>45789.854166666664</v>
      </c>
      <c r="F5471" s="4">
        <v>45789.892361111109</v>
      </c>
      <c r="G5471" s="4">
        <v>45789.852037037039</v>
      </c>
      <c r="H5471" t="s">
        <v>3155</v>
      </c>
      <c r="I5471" t="s">
        <v>3240</v>
      </c>
      <c r="J5471">
        <v>0</v>
      </c>
      <c r="K5471" t="s">
        <v>3163</v>
      </c>
      <c r="L5471" t="s">
        <v>3564</v>
      </c>
      <c r="M5471" t="s">
        <v>549</v>
      </c>
      <c r="N5471" t="s">
        <v>550</v>
      </c>
      <c r="O5471" t="s">
        <v>136</v>
      </c>
      <c r="P5471" t="s">
        <v>264</v>
      </c>
      <c r="Q5471" t="s">
        <v>266</v>
      </c>
    </row>
    <row r="5472" spans="1:17">
      <c r="A5472" t="s">
        <v>10104</v>
      </c>
      <c r="B5472" t="s">
        <v>10105</v>
      </c>
      <c r="C5472" t="s">
        <v>10106</v>
      </c>
      <c r="D5472" s="4">
        <v>45788.668495370373</v>
      </c>
      <c r="E5472" s="4">
        <v>45789.6875</v>
      </c>
      <c r="F5472" s="4">
        <v>45789.704861111109</v>
      </c>
      <c r="G5472" s="4"/>
      <c r="H5472" t="s">
        <v>3155</v>
      </c>
      <c r="I5472" t="s">
        <v>3184</v>
      </c>
      <c r="J5472">
        <v>0</v>
      </c>
      <c r="K5472" t="s">
        <v>3157</v>
      </c>
      <c r="L5472" t="s">
        <v>3593</v>
      </c>
      <c r="M5472" t="s">
        <v>549</v>
      </c>
      <c r="N5472" t="s">
        <v>550</v>
      </c>
      <c r="O5472" t="s">
        <v>136</v>
      </c>
      <c r="P5472" t="s">
        <v>143</v>
      </c>
      <c r="Q5472" t="s">
        <v>311</v>
      </c>
    </row>
    <row r="5473" spans="1:17">
      <c r="A5473" t="s">
        <v>10107</v>
      </c>
      <c r="B5473" t="s">
        <v>10108</v>
      </c>
      <c r="C5473" t="s">
        <v>10109</v>
      </c>
      <c r="D5473" s="4">
        <v>45788.666967592595</v>
      </c>
      <c r="E5473" s="4">
        <v>45789.041666666664</v>
      </c>
      <c r="F5473" s="4">
        <v>45789.079861111109</v>
      </c>
      <c r="G5473" s="4">
        <v>45789.040775462963</v>
      </c>
      <c r="H5473" t="s">
        <v>3155</v>
      </c>
      <c r="I5473" t="s">
        <v>3156</v>
      </c>
      <c r="J5473">
        <v>0</v>
      </c>
      <c r="K5473" t="s">
        <v>3194</v>
      </c>
      <c r="L5473" t="s">
        <v>3564</v>
      </c>
      <c r="M5473" t="s">
        <v>549</v>
      </c>
      <c r="N5473" t="s">
        <v>550</v>
      </c>
      <c r="O5473" t="s">
        <v>551</v>
      </c>
      <c r="P5473" t="s">
        <v>242</v>
      </c>
      <c r="Q5473" t="s">
        <v>245</v>
      </c>
    </row>
    <row r="5474" spans="1:17">
      <c r="A5474" t="s">
        <v>10110</v>
      </c>
      <c r="B5474" t="s">
        <v>10111</v>
      </c>
      <c r="C5474" t="s">
        <v>10112</v>
      </c>
      <c r="D5474" s="4">
        <v>45788.662928240738</v>
      </c>
      <c r="E5474" s="4">
        <v>45789.354166666664</v>
      </c>
      <c r="F5474" s="4">
        <v>45789.392361111109</v>
      </c>
      <c r="G5474" s="4">
        <v>45789.348946759259</v>
      </c>
      <c r="H5474" t="s">
        <v>3155</v>
      </c>
      <c r="I5474" t="s">
        <v>3156</v>
      </c>
      <c r="J5474">
        <v>0</v>
      </c>
      <c r="K5474" t="s">
        <v>3194</v>
      </c>
      <c r="L5474" t="s">
        <v>3564</v>
      </c>
      <c r="M5474" t="s">
        <v>549</v>
      </c>
      <c r="N5474" t="s">
        <v>559</v>
      </c>
      <c r="O5474" t="s">
        <v>163</v>
      </c>
      <c r="P5474" t="s">
        <v>472</v>
      </c>
      <c r="Q5474" t="s">
        <v>351</v>
      </c>
    </row>
    <row r="5475" spans="1:17">
      <c r="A5475" t="s">
        <v>10113</v>
      </c>
      <c r="B5475" t="s">
        <v>10114</v>
      </c>
      <c r="C5475" t="s">
        <v>10115</v>
      </c>
      <c r="D5475" s="4">
        <v>45788.657592592594</v>
      </c>
      <c r="E5475" s="4">
        <v>45802.625</v>
      </c>
      <c r="F5475" s="4">
        <v>45802.642361111109</v>
      </c>
      <c r="G5475" s="4">
        <v>45802.623252314814</v>
      </c>
      <c r="H5475" t="s">
        <v>3155</v>
      </c>
      <c r="I5475" t="s">
        <v>3222</v>
      </c>
      <c r="J5475">
        <v>1</v>
      </c>
      <c r="K5475" t="s">
        <v>3223</v>
      </c>
      <c r="L5475" t="s">
        <v>3564</v>
      </c>
      <c r="M5475" t="s">
        <v>549</v>
      </c>
      <c r="N5475" t="s">
        <v>550</v>
      </c>
      <c r="O5475" t="s">
        <v>136</v>
      </c>
      <c r="P5475" t="s">
        <v>143</v>
      </c>
      <c r="Q5475" t="s">
        <v>302</v>
      </c>
    </row>
    <row r="5476" spans="1:17">
      <c r="A5476" t="s">
        <v>6503</v>
      </c>
      <c r="B5476" t="s">
        <v>10116</v>
      </c>
      <c r="C5476" t="s">
        <v>10117</v>
      </c>
      <c r="D5476" s="4">
        <v>45788.657106481478</v>
      </c>
      <c r="E5476" s="4">
        <v>45789.604166666664</v>
      </c>
      <c r="F5476" s="4">
        <v>45789.621527777781</v>
      </c>
      <c r="G5476" s="4">
        <v>45789.604756944442</v>
      </c>
      <c r="H5476" t="s">
        <v>3155</v>
      </c>
      <c r="I5476" t="s">
        <v>3402</v>
      </c>
      <c r="J5476">
        <v>0</v>
      </c>
      <c r="K5476" t="s">
        <v>3403</v>
      </c>
      <c r="L5476" t="s">
        <v>3564</v>
      </c>
      <c r="M5476" t="s">
        <v>549</v>
      </c>
      <c r="N5476" t="s">
        <v>550</v>
      </c>
      <c r="O5476" t="s">
        <v>136</v>
      </c>
      <c r="P5476" t="s">
        <v>292</v>
      </c>
      <c r="Q5476" t="s">
        <v>291</v>
      </c>
    </row>
    <row r="5477" spans="1:17">
      <c r="A5477" t="s">
        <v>6503</v>
      </c>
      <c r="B5477" t="s">
        <v>10116</v>
      </c>
      <c r="C5477" t="s">
        <v>10118</v>
      </c>
      <c r="D5477" s="4">
        <v>45788.646956018521</v>
      </c>
      <c r="E5477" s="4">
        <v>45791.666666666664</v>
      </c>
      <c r="F5477" s="4">
        <v>45791.684027777781</v>
      </c>
      <c r="G5477" s="4"/>
      <c r="H5477" t="s">
        <v>3155</v>
      </c>
      <c r="I5477" t="s">
        <v>3402</v>
      </c>
      <c r="J5477">
        <v>0</v>
      </c>
      <c r="K5477" t="s">
        <v>3403</v>
      </c>
      <c r="L5477" t="s">
        <v>3245</v>
      </c>
      <c r="M5477" t="s">
        <v>549</v>
      </c>
      <c r="N5477" t="s">
        <v>550</v>
      </c>
      <c r="O5477" t="s">
        <v>136</v>
      </c>
      <c r="P5477" t="s">
        <v>292</v>
      </c>
      <c r="Q5477" t="s">
        <v>291</v>
      </c>
    </row>
    <row r="5478" spans="1:17">
      <c r="A5478" t="s">
        <v>10119</v>
      </c>
      <c r="B5478" t="s">
        <v>10120</v>
      </c>
      <c r="C5478" t="s">
        <v>10121</v>
      </c>
      <c r="D5478" s="4">
        <v>45788.64644675926</v>
      </c>
      <c r="E5478" s="4">
        <v>45794.979166666664</v>
      </c>
      <c r="F5478" s="4">
        <v>45794.996527777781</v>
      </c>
      <c r="G5478" s="4">
        <v>45794.978171296294</v>
      </c>
      <c r="H5478" t="s">
        <v>3155</v>
      </c>
      <c r="I5478" t="s">
        <v>3171</v>
      </c>
      <c r="J5478">
        <v>1001</v>
      </c>
      <c r="K5478" t="s">
        <v>3157</v>
      </c>
      <c r="L5478" t="s">
        <v>3564</v>
      </c>
      <c r="M5478" t="s">
        <v>549</v>
      </c>
      <c r="N5478" t="s">
        <v>550</v>
      </c>
      <c r="O5478" t="s">
        <v>136</v>
      </c>
      <c r="P5478" t="s">
        <v>283</v>
      </c>
      <c r="Q5478" t="s">
        <v>285</v>
      </c>
    </row>
    <row r="5479" spans="1:17">
      <c r="A5479" t="s">
        <v>10122</v>
      </c>
      <c r="B5479" t="s">
        <v>10123</v>
      </c>
      <c r="C5479" t="s">
        <v>10124</v>
      </c>
      <c r="D5479" s="4">
        <v>45788.645324074074</v>
      </c>
      <c r="E5479" s="4">
        <v>45791.791666666664</v>
      </c>
      <c r="F5479" s="4">
        <v>45791.809027777781</v>
      </c>
      <c r="G5479" s="4">
        <v>45791.791342592594</v>
      </c>
      <c r="H5479" t="s">
        <v>3155</v>
      </c>
      <c r="I5479" t="s">
        <v>3171</v>
      </c>
      <c r="J5479">
        <v>0</v>
      </c>
      <c r="K5479" t="s">
        <v>3157</v>
      </c>
      <c r="L5479" t="s">
        <v>3564</v>
      </c>
      <c r="M5479" t="s">
        <v>549</v>
      </c>
      <c r="N5479" t="s">
        <v>550</v>
      </c>
      <c r="O5479" t="s">
        <v>136</v>
      </c>
      <c r="P5479" t="s">
        <v>143</v>
      </c>
      <c r="Q5479" t="s">
        <v>297</v>
      </c>
    </row>
    <row r="5480" spans="1:17">
      <c r="A5480" t="s">
        <v>10125</v>
      </c>
      <c r="B5480" t="s">
        <v>10126</v>
      </c>
      <c r="C5480" t="s">
        <v>10127</v>
      </c>
      <c r="D5480" s="4">
        <v>45788.644583333335</v>
      </c>
      <c r="E5480" s="4">
        <v>45792.875</v>
      </c>
      <c r="F5480" s="4">
        <v>45792.892361111109</v>
      </c>
      <c r="G5480" s="4">
        <v>45792.870300925926</v>
      </c>
      <c r="H5480" t="s">
        <v>3155</v>
      </c>
      <c r="I5480" t="s">
        <v>3175</v>
      </c>
      <c r="J5480">
        <v>0</v>
      </c>
      <c r="K5480" t="s">
        <v>3157</v>
      </c>
      <c r="L5480" t="s">
        <v>3564</v>
      </c>
      <c r="M5480" t="s">
        <v>549</v>
      </c>
      <c r="N5480" t="s">
        <v>559</v>
      </c>
      <c r="O5480" t="s">
        <v>504</v>
      </c>
      <c r="P5480" t="s">
        <v>325</v>
      </c>
      <c r="Q5480" t="s">
        <v>332</v>
      </c>
    </row>
    <row r="5481" spans="1:17">
      <c r="A5481" t="s">
        <v>10128</v>
      </c>
      <c r="B5481" t="s">
        <v>10129</v>
      </c>
      <c r="C5481" t="s">
        <v>10130</v>
      </c>
      <c r="D5481" s="4">
        <v>45788.637280092589</v>
      </c>
      <c r="E5481" s="4">
        <v>45789.416666666664</v>
      </c>
      <c r="F5481" s="4">
        <v>45789.434027777781</v>
      </c>
      <c r="G5481" s="4">
        <v>45789.413912037038</v>
      </c>
      <c r="H5481" t="s">
        <v>3155</v>
      </c>
      <c r="I5481" t="s">
        <v>3171</v>
      </c>
      <c r="J5481">
        <v>0</v>
      </c>
      <c r="K5481" t="s">
        <v>3227</v>
      </c>
      <c r="L5481" t="s">
        <v>3564</v>
      </c>
      <c r="M5481" t="s">
        <v>549</v>
      </c>
      <c r="N5481" t="s">
        <v>559</v>
      </c>
      <c r="O5481" t="s">
        <v>469</v>
      </c>
      <c r="P5481" t="s">
        <v>180</v>
      </c>
      <c r="Q5481" t="s">
        <v>186</v>
      </c>
    </row>
    <row r="5482" spans="1:17">
      <c r="A5482" t="s">
        <v>10113</v>
      </c>
      <c r="B5482" t="s">
        <v>10114</v>
      </c>
      <c r="C5482" t="s">
        <v>10131</v>
      </c>
      <c r="D5482" s="4">
        <v>45788.634432870371</v>
      </c>
      <c r="E5482" s="4">
        <v>45802.625</v>
      </c>
      <c r="F5482" s="4">
        <v>45802.642361111109</v>
      </c>
      <c r="G5482" s="4"/>
      <c r="H5482" t="s">
        <v>3155</v>
      </c>
      <c r="I5482" t="s">
        <v>3171</v>
      </c>
      <c r="J5482">
        <v>0</v>
      </c>
      <c r="K5482" t="s">
        <v>3194</v>
      </c>
      <c r="L5482" t="s">
        <v>3245</v>
      </c>
      <c r="M5482" t="s">
        <v>549</v>
      </c>
      <c r="N5482" t="s">
        <v>550</v>
      </c>
      <c r="O5482" t="s">
        <v>136</v>
      </c>
      <c r="P5482" t="s">
        <v>143</v>
      </c>
      <c r="Q5482" t="s">
        <v>302</v>
      </c>
    </row>
    <row r="5483" spans="1:17">
      <c r="A5483" t="s">
        <v>10132</v>
      </c>
      <c r="B5483" t="s">
        <v>10133</v>
      </c>
      <c r="C5483" t="s">
        <v>10134</v>
      </c>
      <c r="D5483" s="4">
        <v>45788.632337962961</v>
      </c>
      <c r="E5483" s="4">
        <v>45794.666666666664</v>
      </c>
      <c r="F5483" s="4">
        <v>45794.684027777781</v>
      </c>
      <c r="G5483" s="4"/>
      <c r="H5483" t="s">
        <v>3155</v>
      </c>
      <c r="I5483" t="s">
        <v>3171</v>
      </c>
      <c r="J5483">
        <v>1001</v>
      </c>
      <c r="K5483" t="s">
        <v>3157</v>
      </c>
      <c r="L5483" t="s">
        <v>3245</v>
      </c>
      <c r="M5483" t="s">
        <v>549</v>
      </c>
      <c r="N5483" t="s">
        <v>550</v>
      </c>
      <c r="O5483" t="s">
        <v>136</v>
      </c>
      <c r="P5483" t="s">
        <v>143</v>
      </c>
      <c r="Q5483" t="s">
        <v>300</v>
      </c>
    </row>
    <row r="5484" spans="1:17">
      <c r="A5484" t="s">
        <v>10135</v>
      </c>
      <c r="B5484" t="s">
        <v>10136</v>
      </c>
      <c r="C5484" t="s">
        <v>10137</v>
      </c>
      <c r="D5484" s="4">
        <v>45788.628611111111</v>
      </c>
      <c r="E5484" s="4">
        <v>45789.3125</v>
      </c>
      <c r="F5484" s="4">
        <v>45789.350694444445</v>
      </c>
      <c r="G5484" s="4">
        <v>45789.315474537034</v>
      </c>
      <c r="H5484" t="s">
        <v>3155</v>
      </c>
      <c r="I5484" t="s">
        <v>3240</v>
      </c>
      <c r="J5484">
        <v>1001</v>
      </c>
      <c r="K5484" t="s">
        <v>3157</v>
      </c>
      <c r="L5484" t="s">
        <v>3564</v>
      </c>
      <c r="M5484" t="s">
        <v>549</v>
      </c>
      <c r="N5484" t="s">
        <v>550</v>
      </c>
      <c r="O5484" t="s">
        <v>136</v>
      </c>
      <c r="P5484" t="s">
        <v>283</v>
      </c>
      <c r="Q5484" t="s">
        <v>285</v>
      </c>
    </row>
    <row r="5485" spans="1:17">
      <c r="A5485" t="s">
        <v>10138</v>
      </c>
      <c r="B5485" t="s">
        <v>10139</v>
      </c>
      <c r="C5485" t="s">
        <v>10140</v>
      </c>
      <c r="D5485" s="4">
        <v>45788.628368055557</v>
      </c>
      <c r="E5485" s="4">
        <v>45790.708333333336</v>
      </c>
      <c r="F5485" s="4">
        <v>45790.725694444445</v>
      </c>
      <c r="G5485" s="4">
        <v>45790.705138888887</v>
      </c>
      <c r="H5485" t="s">
        <v>3155</v>
      </c>
      <c r="I5485" t="s">
        <v>3171</v>
      </c>
      <c r="J5485">
        <v>0</v>
      </c>
      <c r="K5485" t="s">
        <v>3194</v>
      </c>
      <c r="L5485" t="s">
        <v>3564</v>
      </c>
      <c r="M5485" t="s">
        <v>549</v>
      </c>
      <c r="N5485" t="s">
        <v>550</v>
      </c>
      <c r="O5485" t="s">
        <v>551</v>
      </c>
      <c r="P5485" t="s">
        <v>141</v>
      </c>
      <c r="Q5485" t="s">
        <v>241</v>
      </c>
    </row>
    <row r="5486" spans="1:17">
      <c r="A5486" t="s">
        <v>10138</v>
      </c>
      <c r="B5486" t="s">
        <v>10141</v>
      </c>
      <c r="C5486" t="s">
        <v>10142</v>
      </c>
      <c r="D5486" s="4">
        <v>45788.62327546296</v>
      </c>
      <c r="E5486" s="4">
        <v>45790.708333333336</v>
      </c>
      <c r="F5486" s="4">
        <v>45790.725694444445</v>
      </c>
      <c r="G5486" s="4">
        <v>45790.705752314818</v>
      </c>
      <c r="H5486" t="s">
        <v>3155</v>
      </c>
      <c r="I5486" t="s">
        <v>3171</v>
      </c>
      <c r="J5486">
        <v>0</v>
      </c>
      <c r="K5486" t="s">
        <v>3194</v>
      </c>
      <c r="L5486" t="s">
        <v>3564</v>
      </c>
      <c r="M5486" t="s">
        <v>549</v>
      </c>
      <c r="N5486" t="s">
        <v>550</v>
      </c>
      <c r="O5486" t="s">
        <v>551</v>
      </c>
      <c r="P5486" t="s">
        <v>141</v>
      </c>
      <c r="Q5486" t="s">
        <v>241</v>
      </c>
    </row>
    <row r="5487" spans="1:17">
      <c r="A5487" t="s">
        <v>10143</v>
      </c>
      <c r="B5487" t="s">
        <v>10144</v>
      </c>
      <c r="C5487" t="s">
        <v>10145</v>
      </c>
      <c r="D5487" s="4">
        <v>45788.620567129627</v>
      </c>
      <c r="E5487" s="4">
        <v>45789.583333333336</v>
      </c>
      <c r="F5487" s="4">
        <v>45789.621527777781</v>
      </c>
      <c r="G5487" s="4">
        <v>45789.581076388888</v>
      </c>
      <c r="H5487" t="s">
        <v>3155</v>
      </c>
      <c r="I5487" t="s">
        <v>3673</v>
      </c>
      <c r="J5487">
        <v>0</v>
      </c>
      <c r="K5487" t="s">
        <v>3157</v>
      </c>
      <c r="L5487" t="s">
        <v>3564</v>
      </c>
      <c r="M5487" t="s">
        <v>549</v>
      </c>
      <c r="N5487" t="s">
        <v>559</v>
      </c>
      <c r="O5487" t="s">
        <v>504</v>
      </c>
      <c r="P5487" t="s">
        <v>325</v>
      </c>
      <c r="Q5487" t="s">
        <v>329</v>
      </c>
    </row>
    <row r="5488" spans="1:17">
      <c r="A5488" t="s">
        <v>10146</v>
      </c>
      <c r="B5488" t="s">
        <v>10147</v>
      </c>
      <c r="C5488" t="s">
        <v>10148</v>
      </c>
      <c r="D5488" s="4">
        <v>45788.619467592594</v>
      </c>
      <c r="E5488" s="4">
        <v>45794.625</v>
      </c>
      <c r="F5488" s="4">
        <v>45794.642361111109</v>
      </c>
      <c r="G5488" s="4">
        <v>45794.621562499997</v>
      </c>
      <c r="H5488" t="s">
        <v>3155</v>
      </c>
      <c r="I5488" t="s">
        <v>3175</v>
      </c>
      <c r="J5488">
        <v>0</v>
      </c>
      <c r="K5488" t="s">
        <v>3157</v>
      </c>
      <c r="L5488" t="s">
        <v>3564</v>
      </c>
      <c r="M5488" t="s">
        <v>549</v>
      </c>
      <c r="N5488" t="s">
        <v>550</v>
      </c>
      <c r="O5488" t="s">
        <v>136</v>
      </c>
      <c r="P5488" t="s">
        <v>139</v>
      </c>
      <c r="Q5488" t="s">
        <v>271</v>
      </c>
    </row>
    <row r="5489" spans="1:17">
      <c r="A5489" t="s">
        <v>10149</v>
      </c>
      <c r="B5489" t="s">
        <v>10150</v>
      </c>
      <c r="C5489" t="s">
        <v>10151</v>
      </c>
      <c r="D5489" s="4">
        <v>45788.61886574074</v>
      </c>
      <c r="E5489" s="4">
        <v>45794.729166666664</v>
      </c>
      <c r="F5489" s="4">
        <v>45794.746527777781</v>
      </c>
      <c r="G5489" s="4">
        <v>45794.729803240742</v>
      </c>
      <c r="H5489" t="s">
        <v>3155</v>
      </c>
      <c r="I5489" t="s">
        <v>3175</v>
      </c>
      <c r="J5489">
        <v>0</v>
      </c>
      <c r="K5489" t="s">
        <v>3157</v>
      </c>
      <c r="L5489" t="s">
        <v>3564</v>
      </c>
      <c r="M5489" t="s">
        <v>549</v>
      </c>
      <c r="N5489" t="s">
        <v>550</v>
      </c>
      <c r="O5489" t="s">
        <v>136</v>
      </c>
      <c r="P5489" t="s">
        <v>139</v>
      </c>
      <c r="Q5489" t="s">
        <v>271</v>
      </c>
    </row>
    <row r="5490" spans="1:17">
      <c r="A5490" t="s">
        <v>10152</v>
      </c>
      <c r="B5490" t="s">
        <v>10153</v>
      </c>
      <c r="C5490" t="s">
        <v>10154</v>
      </c>
      <c r="D5490" s="4">
        <v>45788.6171875</v>
      </c>
      <c r="E5490" s="4">
        <v>45789.416666666664</v>
      </c>
      <c r="F5490" s="4">
        <v>45789.434027777781</v>
      </c>
      <c r="G5490" s="4">
        <v>45789.416932870372</v>
      </c>
      <c r="H5490" t="s">
        <v>3155</v>
      </c>
      <c r="I5490" t="s">
        <v>3222</v>
      </c>
      <c r="J5490">
        <v>1</v>
      </c>
      <c r="K5490" t="s">
        <v>3223</v>
      </c>
      <c r="L5490" t="s">
        <v>3564</v>
      </c>
      <c r="M5490" t="s">
        <v>549</v>
      </c>
      <c r="N5490" t="s">
        <v>559</v>
      </c>
      <c r="O5490" t="s">
        <v>469</v>
      </c>
      <c r="P5490" t="s">
        <v>189</v>
      </c>
      <c r="Q5490" t="s">
        <v>192</v>
      </c>
    </row>
    <row r="5491" spans="1:17">
      <c r="A5491" t="s">
        <v>33277</v>
      </c>
      <c r="B5491" t="s">
        <v>33278</v>
      </c>
      <c r="C5491" t="s">
        <v>33325</v>
      </c>
      <c r="D5491" s="4">
        <v>45788.609814814816</v>
      </c>
      <c r="E5491" s="4">
        <v>45795.708333333336</v>
      </c>
      <c r="F5491" s="4">
        <v>45795.725694444445</v>
      </c>
      <c r="G5491" s="4"/>
      <c r="H5491" t="s">
        <v>3155</v>
      </c>
      <c r="I5491" t="s">
        <v>3222</v>
      </c>
      <c r="J5491">
        <v>1</v>
      </c>
      <c r="K5491" t="s">
        <v>3223</v>
      </c>
      <c r="L5491" t="s">
        <v>3245</v>
      </c>
      <c r="M5491" t="s">
        <v>549</v>
      </c>
      <c r="N5491" t="s">
        <v>550</v>
      </c>
      <c r="O5491" t="s">
        <v>136</v>
      </c>
      <c r="P5491" t="s">
        <v>143</v>
      </c>
      <c r="Q5491" t="s">
        <v>311</v>
      </c>
    </row>
    <row r="5492" spans="1:17">
      <c r="A5492" t="s">
        <v>3608</v>
      </c>
      <c r="B5492" t="s">
        <v>3609</v>
      </c>
      <c r="C5492" t="s">
        <v>10155</v>
      </c>
      <c r="D5492" s="4">
        <v>45788.608576388891</v>
      </c>
      <c r="E5492" s="4">
        <v>45789.958333333336</v>
      </c>
      <c r="F5492" s="4">
        <v>45789.975694444445</v>
      </c>
      <c r="G5492" s="4">
        <v>45789.949560185189</v>
      </c>
      <c r="H5492" t="s">
        <v>3155</v>
      </c>
      <c r="I5492" t="s">
        <v>3175</v>
      </c>
      <c r="J5492">
        <v>0</v>
      </c>
      <c r="K5492" t="s">
        <v>3157</v>
      </c>
      <c r="L5492" t="s">
        <v>3564</v>
      </c>
      <c r="M5492" t="s">
        <v>549</v>
      </c>
      <c r="N5492" t="s">
        <v>550</v>
      </c>
      <c r="O5492" t="s">
        <v>136</v>
      </c>
      <c r="P5492" t="s">
        <v>143</v>
      </c>
      <c r="Q5492" t="s">
        <v>300</v>
      </c>
    </row>
    <row r="5493" spans="1:17">
      <c r="A5493" t="s">
        <v>10156</v>
      </c>
      <c r="B5493" t="s">
        <v>10157</v>
      </c>
      <c r="C5493" t="s">
        <v>10158</v>
      </c>
      <c r="D5493" s="4">
        <v>45788.60701388889</v>
      </c>
      <c r="E5493" s="4">
        <v>45794.666666666664</v>
      </c>
      <c r="F5493" s="4">
        <v>45794.704861111109</v>
      </c>
      <c r="G5493" s="4"/>
      <c r="H5493" t="s">
        <v>3155</v>
      </c>
      <c r="I5493" t="s">
        <v>3156</v>
      </c>
      <c r="J5493">
        <v>0</v>
      </c>
      <c r="K5493" t="s">
        <v>3157</v>
      </c>
      <c r="L5493" t="s">
        <v>3593</v>
      </c>
      <c r="M5493" t="s">
        <v>549</v>
      </c>
      <c r="N5493" t="s">
        <v>550</v>
      </c>
      <c r="O5493" t="s">
        <v>136</v>
      </c>
      <c r="P5493" t="s">
        <v>139</v>
      </c>
      <c r="Q5493" t="s">
        <v>277</v>
      </c>
    </row>
    <row r="5494" spans="1:17">
      <c r="A5494" t="s">
        <v>10159</v>
      </c>
      <c r="B5494" t="s">
        <v>10160</v>
      </c>
      <c r="C5494" t="s">
        <v>10161</v>
      </c>
      <c r="D5494" s="4">
        <v>45788.602650462963</v>
      </c>
      <c r="E5494" s="4">
        <v>45796.625</v>
      </c>
      <c r="F5494" s="4">
        <v>45796.663194444445</v>
      </c>
      <c r="G5494" s="4">
        <v>45796.619942129626</v>
      </c>
      <c r="H5494" t="s">
        <v>3155</v>
      </c>
      <c r="I5494" t="s">
        <v>3673</v>
      </c>
      <c r="J5494">
        <v>0</v>
      </c>
      <c r="K5494" t="s">
        <v>3194</v>
      </c>
      <c r="L5494" t="s">
        <v>3564</v>
      </c>
      <c r="M5494" t="s">
        <v>549</v>
      </c>
      <c r="N5494" t="s">
        <v>559</v>
      </c>
      <c r="O5494" t="s">
        <v>504</v>
      </c>
      <c r="P5494" t="s">
        <v>325</v>
      </c>
      <c r="Q5494" t="s">
        <v>331</v>
      </c>
    </row>
    <row r="5495" spans="1:17">
      <c r="A5495" t="s">
        <v>10162</v>
      </c>
      <c r="B5495" t="s">
        <v>10163</v>
      </c>
      <c r="C5495" t="s">
        <v>10164</v>
      </c>
      <c r="D5495" s="4">
        <v>45788.600115740737</v>
      </c>
      <c r="E5495" s="4">
        <v>45789.833333333336</v>
      </c>
      <c r="F5495" s="4">
        <v>45789.850694444445</v>
      </c>
      <c r="G5495" s="4">
        <v>45789.832106481481</v>
      </c>
      <c r="H5495" t="s">
        <v>3155</v>
      </c>
      <c r="I5495" t="s">
        <v>3175</v>
      </c>
      <c r="J5495">
        <v>1001</v>
      </c>
      <c r="K5495" t="s">
        <v>3194</v>
      </c>
      <c r="L5495" t="s">
        <v>3564</v>
      </c>
      <c r="M5495" t="s">
        <v>549</v>
      </c>
      <c r="N5495" t="s">
        <v>550</v>
      </c>
      <c r="O5495" t="s">
        <v>136</v>
      </c>
      <c r="P5495" t="s">
        <v>147</v>
      </c>
      <c r="Q5495" t="s">
        <v>21124</v>
      </c>
    </row>
    <row r="5496" spans="1:17">
      <c r="A5496" t="s">
        <v>10165</v>
      </c>
      <c r="B5496" t="s">
        <v>10166</v>
      </c>
      <c r="C5496" t="s">
        <v>10167</v>
      </c>
      <c r="D5496" s="4">
        <v>45788.598356481481</v>
      </c>
      <c r="E5496" s="4">
        <v>45790.895833333336</v>
      </c>
      <c r="F5496" s="4">
        <v>45790.913194444445</v>
      </c>
      <c r="G5496" s="4">
        <v>45790.893379629626</v>
      </c>
      <c r="H5496" t="s">
        <v>3155</v>
      </c>
      <c r="I5496" t="s">
        <v>3171</v>
      </c>
      <c r="J5496">
        <v>1001</v>
      </c>
      <c r="K5496" t="s">
        <v>3157</v>
      </c>
      <c r="L5496" t="s">
        <v>3564</v>
      </c>
      <c r="M5496" t="s">
        <v>549</v>
      </c>
      <c r="N5496" t="s">
        <v>550</v>
      </c>
      <c r="O5496" t="s">
        <v>136</v>
      </c>
      <c r="P5496" t="s">
        <v>143</v>
      </c>
      <c r="Q5496" t="s">
        <v>299</v>
      </c>
    </row>
    <row r="5497" spans="1:17">
      <c r="A5497" t="s">
        <v>3608</v>
      </c>
      <c r="B5497" t="s">
        <v>3609</v>
      </c>
      <c r="C5497" t="s">
        <v>10168</v>
      </c>
      <c r="D5497" s="4">
        <v>45788.593090277776</v>
      </c>
      <c r="E5497" s="4">
        <v>45789.958333333336</v>
      </c>
      <c r="F5497" s="4">
        <v>45789.975694444445</v>
      </c>
      <c r="G5497" s="4"/>
      <c r="H5497" t="s">
        <v>3155</v>
      </c>
      <c r="I5497" t="s">
        <v>3175</v>
      </c>
      <c r="J5497">
        <v>0</v>
      </c>
      <c r="K5497" t="s">
        <v>3157</v>
      </c>
      <c r="L5497" t="s">
        <v>3245</v>
      </c>
      <c r="M5497" t="s">
        <v>549</v>
      </c>
      <c r="N5497" t="s">
        <v>550</v>
      </c>
      <c r="O5497" t="s">
        <v>136</v>
      </c>
      <c r="P5497" t="s">
        <v>143</v>
      </c>
      <c r="Q5497" t="s">
        <v>300</v>
      </c>
    </row>
    <row r="5498" spans="1:17">
      <c r="A5498" t="s">
        <v>4978</v>
      </c>
      <c r="B5498" t="s">
        <v>4979</v>
      </c>
      <c r="C5498" t="s">
        <v>10169</v>
      </c>
      <c r="D5498" s="4">
        <v>45788.590891203705</v>
      </c>
      <c r="E5498" s="4">
        <v>45789.8125</v>
      </c>
      <c r="F5498" s="4">
        <v>45789.829861111109</v>
      </c>
      <c r="G5498" s="4">
        <v>45789.808437500003</v>
      </c>
      <c r="H5498" t="s">
        <v>3155</v>
      </c>
      <c r="I5498" t="s">
        <v>3162</v>
      </c>
      <c r="J5498">
        <v>0</v>
      </c>
      <c r="K5498" t="s">
        <v>3420</v>
      </c>
      <c r="L5498" t="s">
        <v>3564</v>
      </c>
      <c r="M5498" t="s">
        <v>549</v>
      </c>
      <c r="N5498" t="s">
        <v>550</v>
      </c>
      <c r="O5498" t="s">
        <v>1923</v>
      </c>
      <c r="P5498" t="s">
        <v>1924</v>
      </c>
      <c r="Q5498" t="s">
        <v>3180</v>
      </c>
    </row>
    <row r="5499" spans="1:17">
      <c r="A5499" t="s">
        <v>10170</v>
      </c>
      <c r="B5499" t="s">
        <v>10171</v>
      </c>
      <c r="C5499" t="s">
        <v>10172</v>
      </c>
      <c r="D5499" s="4">
        <v>45788.580358796295</v>
      </c>
      <c r="E5499" s="4">
        <v>45791</v>
      </c>
      <c r="F5499" s="4">
        <v>45791.038194444445</v>
      </c>
      <c r="G5499" s="4"/>
      <c r="H5499" t="s">
        <v>3155</v>
      </c>
      <c r="I5499" t="s">
        <v>3156</v>
      </c>
      <c r="J5499">
        <v>0</v>
      </c>
      <c r="K5499" t="s">
        <v>3227</v>
      </c>
      <c r="L5499" t="s">
        <v>3245</v>
      </c>
      <c r="M5499" t="s">
        <v>549</v>
      </c>
      <c r="N5499" t="s">
        <v>550</v>
      </c>
      <c r="O5499" t="s">
        <v>136</v>
      </c>
      <c r="P5499" t="s">
        <v>264</v>
      </c>
      <c r="Q5499" t="s">
        <v>265</v>
      </c>
    </row>
    <row r="5500" spans="1:17">
      <c r="A5500" t="s">
        <v>10173</v>
      </c>
      <c r="B5500" t="s">
        <v>10174</v>
      </c>
      <c r="C5500" t="s">
        <v>10175</v>
      </c>
      <c r="D5500" s="4">
        <v>45788.579525462963</v>
      </c>
      <c r="E5500" s="4">
        <v>45794.4375</v>
      </c>
      <c r="F5500" s="4">
        <v>45794.475694444445</v>
      </c>
      <c r="G5500" s="4">
        <v>45794.43277777778</v>
      </c>
      <c r="H5500" t="s">
        <v>3155</v>
      </c>
      <c r="I5500" t="s">
        <v>3673</v>
      </c>
      <c r="J5500">
        <v>0</v>
      </c>
      <c r="K5500" t="s">
        <v>3157</v>
      </c>
      <c r="L5500" t="s">
        <v>3564</v>
      </c>
      <c r="M5500" t="s">
        <v>549</v>
      </c>
      <c r="N5500" t="s">
        <v>559</v>
      </c>
      <c r="O5500" t="s">
        <v>504</v>
      </c>
      <c r="P5500" t="s">
        <v>325</v>
      </c>
      <c r="Q5500" t="s">
        <v>328</v>
      </c>
    </row>
    <row r="5501" spans="1:17">
      <c r="A5501" t="s">
        <v>10173</v>
      </c>
      <c r="B5501" t="s">
        <v>10176</v>
      </c>
      <c r="C5501" t="s">
        <v>10177</v>
      </c>
      <c r="D5501" s="4">
        <v>45788.578553240739</v>
      </c>
      <c r="E5501" s="4">
        <v>45794.375</v>
      </c>
      <c r="F5501" s="4">
        <v>45794.413194444445</v>
      </c>
      <c r="G5501" s="4">
        <v>45794.370925925927</v>
      </c>
      <c r="H5501" t="s">
        <v>3155</v>
      </c>
      <c r="I5501" t="s">
        <v>3673</v>
      </c>
      <c r="J5501">
        <v>0</v>
      </c>
      <c r="K5501" t="s">
        <v>3157</v>
      </c>
      <c r="L5501" t="s">
        <v>3564</v>
      </c>
      <c r="M5501" t="s">
        <v>549</v>
      </c>
      <c r="N5501" t="s">
        <v>559</v>
      </c>
      <c r="O5501" t="s">
        <v>504</v>
      </c>
      <c r="P5501" t="s">
        <v>325</v>
      </c>
      <c r="Q5501" t="s">
        <v>328</v>
      </c>
    </row>
    <row r="5502" spans="1:17">
      <c r="A5502" t="s">
        <v>10178</v>
      </c>
      <c r="B5502" t="s">
        <v>10179</v>
      </c>
      <c r="C5502" t="s">
        <v>10180</v>
      </c>
      <c r="D5502" s="4">
        <v>45788.57136574074</v>
      </c>
      <c r="E5502" s="4">
        <v>45791.8125</v>
      </c>
      <c r="F5502" s="4">
        <v>45791.829861111109</v>
      </c>
      <c r="G5502" s="4">
        <v>45791.813379629632</v>
      </c>
      <c r="H5502" t="s">
        <v>3155</v>
      </c>
      <c r="I5502" t="s">
        <v>3162</v>
      </c>
      <c r="J5502">
        <v>0</v>
      </c>
      <c r="K5502" t="s">
        <v>4987</v>
      </c>
      <c r="L5502" t="s">
        <v>3564</v>
      </c>
      <c r="M5502" t="s">
        <v>549</v>
      </c>
      <c r="N5502" t="s">
        <v>550</v>
      </c>
      <c r="O5502" t="s">
        <v>1923</v>
      </c>
      <c r="P5502" t="s">
        <v>1924</v>
      </c>
      <c r="Q5502" t="s">
        <v>3359</v>
      </c>
    </row>
    <row r="5503" spans="1:17">
      <c r="A5503" t="s">
        <v>4140</v>
      </c>
      <c r="B5503" t="s">
        <v>10181</v>
      </c>
      <c r="C5503" t="s">
        <v>10182</v>
      </c>
      <c r="D5503" s="4">
        <v>45788.567557870374</v>
      </c>
      <c r="E5503" s="4">
        <v>45792.833333333336</v>
      </c>
      <c r="F5503" s="4">
        <v>45792.871527777781</v>
      </c>
      <c r="G5503" s="4">
        <v>45792.832939814813</v>
      </c>
      <c r="H5503" t="s">
        <v>3155</v>
      </c>
      <c r="I5503" t="s">
        <v>3240</v>
      </c>
      <c r="J5503">
        <v>1002</v>
      </c>
      <c r="K5503" t="s">
        <v>3157</v>
      </c>
      <c r="L5503" t="s">
        <v>3564</v>
      </c>
      <c r="M5503" t="s">
        <v>549</v>
      </c>
      <c r="N5503" t="s">
        <v>550</v>
      </c>
      <c r="O5503" t="s">
        <v>136</v>
      </c>
      <c r="P5503" t="s">
        <v>292</v>
      </c>
      <c r="Q5503" t="s">
        <v>294</v>
      </c>
    </row>
    <row r="5504" spans="1:17">
      <c r="A5504" t="s">
        <v>10183</v>
      </c>
      <c r="B5504" t="s">
        <v>10184</v>
      </c>
      <c r="C5504" t="s">
        <v>10185</v>
      </c>
      <c r="D5504" s="4">
        <v>45788.567326388889</v>
      </c>
      <c r="E5504" s="4">
        <v>45802.333333333336</v>
      </c>
      <c r="F5504" s="4">
        <v>45802.350694444445</v>
      </c>
      <c r="G5504" s="4"/>
      <c r="H5504" t="s">
        <v>3155</v>
      </c>
      <c r="I5504" t="s">
        <v>3171</v>
      </c>
      <c r="J5504">
        <v>0</v>
      </c>
      <c r="K5504" t="s">
        <v>3157</v>
      </c>
      <c r="L5504" t="s">
        <v>3245</v>
      </c>
      <c r="M5504" t="s">
        <v>549</v>
      </c>
      <c r="N5504" t="s">
        <v>559</v>
      </c>
      <c r="O5504" t="s">
        <v>469</v>
      </c>
      <c r="P5504" t="s">
        <v>189</v>
      </c>
      <c r="Q5504" t="s">
        <v>193</v>
      </c>
    </row>
    <row r="5505" spans="1:17">
      <c r="A5505" t="s">
        <v>10186</v>
      </c>
      <c r="B5505" t="s">
        <v>10187</v>
      </c>
      <c r="C5505" t="s">
        <v>10188</v>
      </c>
      <c r="D5505" s="4">
        <v>45788.566770833335</v>
      </c>
      <c r="E5505" s="4">
        <v>45795.666666666664</v>
      </c>
      <c r="F5505" s="4">
        <v>45795.684027777781</v>
      </c>
      <c r="G5505" s="4">
        <v>45795.666504629633</v>
      </c>
      <c r="H5505" t="s">
        <v>3155</v>
      </c>
      <c r="I5505" t="s">
        <v>3162</v>
      </c>
      <c r="J5505">
        <v>0</v>
      </c>
      <c r="K5505" t="s">
        <v>3163</v>
      </c>
      <c r="L5505" t="s">
        <v>3564</v>
      </c>
      <c r="M5505" t="s">
        <v>549</v>
      </c>
      <c r="N5505" t="s">
        <v>550</v>
      </c>
      <c r="O5505" t="s">
        <v>1923</v>
      </c>
      <c r="P5505" t="s">
        <v>1924</v>
      </c>
      <c r="Q5505" t="s">
        <v>3180</v>
      </c>
    </row>
    <row r="5506" spans="1:17">
      <c r="A5506" t="s">
        <v>9806</v>
      </c>
      <c r="B5506" t="s">
        <v>9807</v>
      </c>
      <c r="C5506" t="s">
        <v>10189</v>
      </c>
      <c r="D5506" s="4">
        <v>45788.565486111111</v>
      </c>
      <c r="E5506" s="4">
        <v>45790.479166666664</v>
      </c>
      <c r="F5506" s="4">
        <v>45790.517361111109</v>
      </c>
      <c r="G5506" s="4"/>
      <c r="H5506" t="s">
        <v>3155</v>
      </c>
      <c r="I5506" t="s">
        <v>3209</v>
      </c>
      <c r="J5506">
        <v>0</v>
      </c>
      <c r="K5506" t="s">
        <v>3227</v>
      </c>
      <c r="L5506" t="s">
        <v>3245</v>
      </c>
      <c r="M5506" t="s">
        <v>549</v>
      </c>
      <c r="N5506" t="s">
        <v>550</v>
      </c>
      <c r="O5506" t="s">
        <v>551</v>
      </c>
      <c r="P5506" t="s">
        <v>145</v>
      </c>
      <c r="Q5506" t="s">
        <v>218</v>
      </c>
    </row>
    <row r="5507" spans="1:17">
      <c r="A5507" t="s">
        <v>10190</v>
      </c>
      <c r="B5507" t="s">
        <v>10191</v>
      </c>
      <c r="C5507" t="s">
        <v>10192</v>
      </c>
      <c r="D5507" s="4">
        <v>45788.563078703701</v>
      </c>
      <c r="E5507" s="4">
        <v>45789.333333333336</v>
      </c>
      <c r="F5507" s="4">
        <v>45789.350694444445</v>
      </c>
      <c r="G5507" s="4">
        <v>45789.331608796296</v>
      </c>
      <c r="H5507" t="s">
        <v>3155</v>
      </c>
      <c r="I5507" t="s">
        <v>3175</v>
      </c>
      <c r="J5507">
        <v>0</v>
      </c>
      <c r="K5507" t="s">
        <v>3157</v>
      </c>
      <c r="L5507" t="s">
        <v>3564</v>
      </c>
      <c r="M5507" t="s">
        <v>549</v>
      </c>
      <c r="N5507" t="s">
        <v>550</v>
      </c>
      <c r="O5507" t="s">
        <v>136</v>
      </c>
      <c r="P5507" t="s">
        <v>147</v>
      </c>
      <c r="Q5507" t="s">
        <v>253</v>
      </c>
    </row>
    <row r="5508" spans="1:17">
      <c r="A5508" t="s">
        <v>9856</v>
      </c>
      <c r="B5508" t="s">
        <v>9857</v>
      </c>
      <c r="C5508" t="s">
        <v>10193</v>
      </c>
      <c r="D5508" s="4">
        <v>45788.562569444446</v>
      </c>
      <c r="E5508" s="4">
        <v>45792.416666666664</v>
      </c>
      <c r="F5508" s="4">
        <v>45792.434027777781</v>
      </c>
      <c r="G5508" s="4"/>
      <c r="H5508" t="s">
        <v>3155</v>
      </c>
      <c r="I5508" t="s">
        <v>3175</v>
      </c>
      <c r="J5508">
        <v>0</v>
      </c>
      <c r="K5508" t="s">
        <v>3157</v>
      </c>
      <c r="L5508" t="s">
        <v>3245</v>
      </c>
      <c r="M5508" t="s">
        <v>549</v>
      </c>
      <c r="N5508" t="s">
        <v>550</v>
      </c>
      <c r="O5508" t="s">
        <v>551</v>
      </c>
      <c r="P5508" t="s">
        <v>145</v>
      </c>
      <c r="Q5508" t="s">
        <v>217</v>
      </c>
    </row>
    <row r="5509" spans="1:17">
      <c r="A5509" t="s">
        <v>4140</v>
      </c>
      <c r="B5509" t="s">
        <v>4141</v>
      </c>
      <c r="C5509" t="s">
        <v>10194</v>
      </c>
      <c r="D5509" s="4">
        <v>45788.556527777779</v>
      </c>
      <c r="E5509" s="4">
        <v>45792.833333333336</v>
      </c>
      <c r="F5509" s="4">
        <v>45792.871527777781</v>
      </c>
      <c r="G5509" s="4">
        <v>45792.832708333335</v>
      </c>
      <c r="H5509" t="s">
        <v>3155</v>
      </c>
      <c r="I5509" t="s">
        <v>3240</v>
      </c>
      <c r="J5509">
        <v>1001</v>
      </c>
      <c r="K5509" t="s">
        <v>3157</v>
      </c>
      <c r="L5509" t="s">
        <v>3564</v>
      </c>
      <c r="M5509" t="s">
        <v>549</v>
      </c>
      <c r="N5509" t="s">
        <v>550</v>
      </c>
      <c r="O5509" t="s">
        <v>136</v>
      </c>
      <c r="P5509" t="s">
        <v>292</v>
      </c>
      <c r="Q5509" t="s">
        <v>294</v>
      </c>
    </row>
    <row r="5510" spans="1:17">
      <c r="A5510" t="s">
        <v>10122</v>
      </c>
      <c r="B5510" t="s">
        <v>10195</v>
      </c>
      <c r="C5510" t="s">
        <v>10196</v>
      </c>
      <c r="D5510" s="4">
        <v>45788.552384259259</v>
      </c>
      <c r="E5510" s="4">
        <v>45791.791666666664</v>
      </c>
      <c r="F5510" s="4">
        <v>45791.809027777781</v>
      </c>
      <c r="G5510" s="4"/>
      <c r="H5510" t="s">
        <v>3155</v>
      </c>
      <c r="I5510" t="s">
        <v>3171</v>
      </c>
      <c r="J5510">
        <v>1001</v>
      </c>
      <c r="K5510" t="s">
        <v>3157</v>
      </c>
      <c r="L5510" t="s">
        <v>3593</v>
      </c>
      <c r="M5510" t="s">
        <v>549</v>
      </c>
      <c r="N5510" t="s">
        <v>550</v>
      </c>
      <c r="O5510" t="s">
        <v>136</v>
      </c>
      <c r="P5510" t="s">
        <v>143</v>
      </c>
      <c r="Q5510" t="s">
        <v>297</v>
      </c>
    </row>
    <row r="5511" spans="1:17">
      <c r="A5511" t="s">
        <v>10197</v>
      </c>
      <c r="B5511" t="s">
        <v>10198</v>
      </c>
      <c r="C5511" t="s">
        <v>10199</v>
      </c>
      <c r="D5511" s="4">
        <v>45788.546736111108</v>
      </c>
      <c r="E5511" s="4">
        <v>45795.3125</v>
      </c>
      <c r="F5511" s="4">
        <v>45795.329861111109</v>
      </c>
      <c r="G5511" s="4">
        <v>45795.323136574072</v>
      </c>
      <c r="H5511" t="s">
        <v>3155</v>
      </c>
      <c r="I5511" t="s">
        <v>3171</v>
      </c>
      <c r="J5511">
        <v>0</v>
      </c>
      <c r="K5511" t="s">
        <v>3194</v>
      </c>
      <c r="L5511" t="s">
        <v>3564</v>
      </c>
      <c r="M5511" t="s">
        <v>549</v>
      </c>
      <c r="N5511" t="s">
        <v>550</v>
      </c>
      <c r="O5511" t="s">
        <v>136</v>
      </c>
      <c r="P5511" t="s">
        <v>147</v>
      </c>
      <c r="Q5511" t="s">
        <v>254</v>
      </c>
    </row>
    <row r="5512" spans="1:17">
      <c r="A5512" t="s">
        <v>3288</v>
      </c>
      <c r="B5512" t="s">
        <v>3289</v>
      </c>
      <c r="C5512" t="s">
        <v>10200</v>
      </c>
      <c r="D5512" s="4">
        <v>45788.541574074072</v>
      </c>
      <c r="E5512" s="4">
        <v>45796.333333333336</v>
      </c>
      <c r="F5512" s="4">
        <v>45796.350694444445</v>
      </c>
      <c r="G5512" s="4"/>
      <c r="H5512" t="s">
        <v>3155</v>
      </c>
      <c r="I5512" t="s">
        <v>3291</v>
      </c>
      <c r="J5512">
        <v>0</v>
      </c>
      <c r="K5512" t="s">
        <v>3157</v>
      </c>
      <c r="L5512" t="s">
        <v>3593</v>
      </c>
      <c r="M5512" t="s">
        <v>549</v>
      </c>
      <c r="N5512" t="s">
        <v>550</v>
      </c>
      <c r="O5512" t="s">
        <v>551</v>
      </c>
      <c r="P5512" t="s">
        <v>141</v>
      </c>
      <c r="Q5512" t="s">
        <v>231</v>
      </c>
    </row>
    <row r="5513" spans="1:17">
      <c r="A5513" t="s">
        <v>10201</v>
      </c>
      <c r="B5513" t="s">
        <v>10202</v>
      </c>
      <c r="C5513" t="s">
        <v>10203</v>
      </c>
      <c r="D5513" s="4">
        <v>45788.540972222225</v>
      </c>
      <c r="E5513" s="4">
        <v>45794.5</v>
      </c>
      <c r="F5513" s="4">
        <v>45794.538194444445</v>
      </c>
      <c r="G5513" s="4">
        <v>45794.496817129628</v>
      </c>
      <c r="H5513" t="s">
        <v>3155</v>
      </c>
      <c r="I5513" t="s">
        <v>3156</v>
      </c>
      <c r="J5513">
        <v>0</v>
      </c>
      <c r="K5513" t="s">
        <v>3157</v>
      </c>
      <c r="L5513" t="s">
        <v>3564</v>
      </c>
      <c r="M5513" t="s">
        <v>549</v>
      </c>
      <c r="N5513" t="s">
        <v>559</v>
      </c>
      <c r="O5513" t="s">
        <v>504</v>
      </c>
      <c r="P5513" t="s">
        <v>325</v>
      </c>
      <c r="Q5513" t="s">
        <v>326</v>
      </c>
    </row>
    <row r="5514" spans="1:17">
      <c r="A5514" t="s">
        <v>10204</v>
      </c>
      <c r="B5514" t="s">
        <v>10205</v>
      </c>
      <c r="C5514" t="s">
        <v>10206</v>
      </c>
      <c r="D5514" s="4">
        <v>45788.538738425923</v>
      </c>
      <c r="E5514" s="4">
        <v>45795.895833333336</v>
      </c>
      <c r="F5514" s="4">
        <v>45795.934027777781</v>
      </c>
      <c r="G5514" s="4"/>
      <c r="H5514" t="s">
        <v>3155</v>
      </c>
      <c r="I5514" t="s">
        <v>3156</v>
      </c>
      <c r="J5514">
        <v>0</v>
      </c>
      <c r="K5514" t="s">
        <v>3157</v>
      </c>
      <c r="L5514" t="s">
        <v>3245</v>
      </c>
      <c r="M5514" t="s">
        <v>549</v>
      </c>
      <c r="N5514" t="s">
        <v>550</v>
      </c>
      <c r="O5514" t="s">
        <v>551</v>
      </c>
      <c r="P5514" t="s">
        <v>145</v>
      </c>
      <c r="Q5514" t="s">
        <v>221</v>
      </c>
    </row>
    <row r="5515" spans="1:17">
      <c r="A5515" t="s">
        <v>9946</v>
      </c>
      <c r="B5515" t="s">
        <v>10207</v>
      </c>
      <c r="C5515" t="s">
        <v>10208</v>
      </c>
      <c r="D5515" s="4">
        <v>45788.536990740744</v>
      </c>
      <c r="E5515" s="4">
        <v>45788.875</v>
      </c>
      <c r="F5515" s="4">
        <v>45788.892361111109</v>
      </c>
      <c r="G5515" s="4"/>
      <c r="H5515" t="s">
        <v>3155</v>
      </c>
      <c r="I5515" t="s">
        <v>3512</v>
      </c>
      <c r="J5515">
        <v>1</v>
      </c>
      <c r="K5515" t="s">
        <v>3157</v>
      </c>
      <c r="L5515" t="s">
        <v>3245</v>
      </c>
      <c r="M5515" t="s">
        <v>549</v>
      </c>
      <c r="N5515" t="s">
        <v>559</v>
      </c>
      <c r="O5515" t="s">
        <v>469</v>
      </c>
      <c r="P5515" t="s">
        <v>180</v>
      </c>
      <c r="Q5515" t="s">
        <v>182</v>
      </c>
    </row>
    <row r="5516" spans="1:17">
      <c r="A5516" t="s">
        <v>10209</v>
      </c>
      <c r="B5516" t="s">
        <v>10210</v>
      </c>
      <c r="C5516" t="s">
        <v>10211</v>
      </c>
      <c r="D5516" s="4">
        <v>45788.536550925928</v>
      </c>
      <c r="E5516" s="4">
        <v>45789.708333333336</v>
      </c>
      <c r="F5516" s="4">
        <v>45789.725694444445</v>
      </c>
      <c r="G5516" s="4">
        <v>45789.726504629631</v>
      </c>
      <c r="H5516" t="s">
        <v>3155</v>
      </c>
      <c r="I5516" t="s">
        <v>3171</v>
      </c>
      <c r="J5516">
        <v>1001</v>
      </c>
      <c r="K5516" t="s">
        <v>3157</v>
      </c>
      <c r="L5516" t="s">
        <v>3564</v>
      </c>
      <c r="M5516" t="s">
        <v>549</v>
      </c>
      <c r="N5516" t="s">
        <v>550</v>
      </c>
      <c r="O5516" t="s">
        <v>136</v>
      </c>
      <c r="P5516" t="s">
        <v>139</v>
      </c>
      <c r="Q5516" t="s">
        <v>272</v>
      </c>
    </row>
    <row r="5517" spans="1:17">
      <c r="A5517" t="s">
        <v>9766</v>
      </c>
      <c r="B5517" t="s">
        <v>9767</v>
      </c>
      <c r="C5517" t="s">
        <v>10212</v>
      </c>
      <c r="D5517" s="4">
        <v>45788.536539351851</v>
      </c>
      <c r="E5517" s="4">
        <v>45791.375</v>
      </c>
      <c r="F5517" s="4">
        <v>45791.413194444445</v>
      </c>
      <c r="G5517" s="4"/>
      <c r="H5517" t="s">
        <v>3155</v>
      </c>
      <c r="I5517" t="s">
        <v>3240</v>
      </c>
      <c r="J5517">
        <v>1001</v>
      </c>
      <c r="K5517" t="s">
        <v>3157</v>
      </c>
      <c r="L5517" t="s">
        <v>3245</v>
      </c>
      <c r="M5517" t="s">
        <v>549</v>
      </c>
      <c r="N5517" t="s">
        <v>550</v>
      </c>
      <c r="O5517" t="s">
        <v>551</v>
      </c>
      <c r="P5517" t="s">
        <v>149</v>
      </c>
      <c r="Q5517" t="s">
        <v>204</v>
      </c>
    </row>
    <row r="5518" spans="1:17">
      <c r="A5518" t="s">
        <v>10213</v>
      </c>
      <c r="B5518" t="s">
        <v>10214</v>
      </c>
      <c r="C5518" t="s">
        <v>10215</v>
      </c>
      <c r="D5518" s="4">
        <v>45788.532708333332</v>
      </c>
      <c r="E5518" s="4">
        <v>45790.25</v>
      </c>
      <c r="F5518" s="4">
        <v>45790.267361111109</v>
      </c>
      <c r="G5518" s="4">
        <v>45790.245358796295</v>
      </c>
      <c r="H5518" t="s">
        <v>3155</v>
      </c>
      <c r="I5518" t="s">
        <v>3175</v>
      </c>
      <c r="J5518">
        <v>0</v>
      </c>
      <c r="K5518" t="s">
        <v>3157</v>
      </c>
      <c r="L5518" t="s">
        <v>3564</v>
      </c>
      <c r="M5518" t="s">
        <v>549</v>
      </c>
      <c r="N5518" t="s">
        <v>550</v>
      </c>
      <c r="O5518" t="s">
        <v>136</v>
      </c>
      <c r="P5518" t="s">
        <v>143</v>
      </c>
      <c r="Q5518" t="s">
        <v>300</v>
      </c>
    </row>
    <row r="5519" spans="1:17">
      <c r="A5519" t="s">
        <v>10209</v>
      </c>
      <c r="B5519" t="s">
        <v>10210</v>
      </c>
      <c r="C5519" t="s">
        <v>10216</v>
      </c>
      <c r="D5519" s="4">
        <v>45788.531793981485</v>
      </c>
      <c r="E5519" s="4">
        <v>45789.708333333336</v>
      </c>
      <c r="F5519" s="4">
        <v>45789.725694444445</v>
      </c>
      <c r="G5519" s="4"/>
      <c r="H5519" t="s">
        <v>3155</v>
      </c>
      <c r="I5519" t="s">
        <v>3171</v>
      </c>
      <c r="J5519">
        <v>1001</v>
      </c>
      <c r="K5519" t="s">
        <v>3157</v>
      </c>
      <c r="L5519" t="s">
        <v>3245</v>
      </c>
      <c r="M5519" t="s">
        <v>549</v>
      </c>
      <c r="N5519" t="s">
        <v>550</v>
      </c>
      <c r="O5519" t="s">
        <v>136</v>
      </c>
      <c r="P5519" t="s">
        <v>139</v>
      </c>
      <c r="Q5519" t="s">
        <v>272</v>
      </c>
    </row>
    <row r="5520" spans="1:17">
      <c r="A5520" t="s">
        <v>10217</v>
      </c>
      <c r="B5520" t="s">
        <v>10218</v>
      </c>
      <c r="C5520" t="s">
        <v>10219</v>
      </c>
      <c r="D5520" s="4">
        <v>45788.527048611111</v>
      </c>
      <c r="E5520" s="4">
        <v>45789.354166666664</v>
      </c>
      <c r="F5520" s="4">
        <v>45789.392361111109</v>
      </c>
      <c r="G5520" s="4">
        <v>45789.354490740741</v>
      </c>
      <c r="H5520" t="s">
        <v>3155</v>
      </c>
      <c r="I5520" t="s">
        <v>3156</v>
      </c>
      <c r="J5520">
        <v>0</v>
      </c>
      <c r="K5520" t="s">
        <v>3157</v>
      </c>
      <c r="L5520" t="s">
        <v>3564</v>
      </c>
      <c r="M5520" t="s">
        <v>549</v>
      </c>
      <c r="N5520" t="s">
        <v>550</v>
      </c>
      <c r="O5520" t="s">
        <v>551</v>
      </c>
      <c r="P5520" t="s">
        <v>145</v>
      </c>
      <c r="Q5520" t="s">
        <v>222</v>
      </c>
    </row>
    <row r="5521" spans="1:17">
      <c r="A5521" t="s">
        <v>3537</v>
      </c>
      <c r="B5521" t="s">
        <v>3538</v>
      </c>
      <c r="C5521" t="s">
        <v>10220</v>
      </c>
      <c r="D5521" s="4">
        <v>45788.523958333331</v>
      </c>
      <c r="E5521" s="4">
        <v>45795.375</v>
      </c>
      <c r="F5521" s="4">
        <v>45795.413194444445</v>
      </c>
      <c r="G5521" s="4">
        <v>45795.370393518519</v>
      </c>
      <c r="H5521" t="s">
        <v>3155</v>
      </c>
      <c r="I5521" t="s">
        <v>3156</v>
      </c>
      <c r="J5521">
        <v>0</v>
      </c>
      <c r="K5521" t="s">
        <v>3157</v>
      </c>
      <c r="L5521" t="s">
        <v>3564</v>
      </c>
      <c r="M5521" t="s">
        <v>549</v>
      </c>
      <c r="N5521" t="s">
        <v>550</v>
      </c>
      <c r="O5521" t="s">
        <v>551</v>
      </c>
      <c r="P5521" t="s">
        <v>145</v>
      </c>
      <c r="Q5521" t="s">
        <v>216</v>
      </c>
    </row>
    <row r="5522" spans="1:17">
      <c r="A5522" t="s">
        <v>10221</v>
      </c>
      <c r="B5522" t="s">
        <v>10222</v>
      </c>
      <c r="C5522" t="s">
        <v>10223</v>
      </c>
      <c r="D5522" s="4">
        <v>45788.520775462966</v>
      </c>
      <c r="E5522" s="4">
        <v>45789.666666666664</v>
      </c>
      <c r="F5522" s="4">
        <v>45789.704861111109</v>
      </c>
      <c r="G5522" s="4">
        <v>45789.663611111115</v>
      </c>
      <c r="H5522" t="s">
        <v>3155</v>
      </c>
      <c r="I5522" t="s">
        <v>3673</v>
      </c>
      <c r="J5522">
        <v>0</v>
      </c>
      <c r="K5522" t="s">
        <v>3157</v>
      </c>
      <c r="L5522" t="s">
        <v>3564</v>
      </c>
      <c r="M5522" t="s">
        <v>549</v>
      </c>
      <c r="N5522" t="s">
        <v>559</v>
      </c>
      <c r="O5522" t="s">
        <v>504</v>
      </c>
      <c r="P5522" t="s">
        <v>325</v>
      </c>
      <c r="Q5522" t="s">
        <v>329</v>
      </c>
    </row>
    <row r="5523" spans="1:17">
      <c r="A5523" t="s">
        <v>10209</v>
      </c>
      <c r="B5523" t="s">
        <v>10210</v>
      </c>
      <c r="C5523" t="s">
        <v>10224</v>
      </c>
      <c r="D5523" s="4">
        <v>45788.519421296296</v>
      </c>
      <c r="E5523" s="4">
        <v>45789.5625</v>
      </c>
      <c r="F5523" s="4">
        <v>45789.600694444445</v>
      </c>
      <c r="G5523" s="4"/>
      <c r="H5523" t="s">
        <v>3155</v>
      </c>
      <c r="I5523" t="s">
        <v>3156</v>
      </c>
      <c r="J5523">
        <v>0</v>
      </c>
      <c r="K5523" t="s">
        <v>3157</v>
      </c>
      <c r="L5523" t="s">
        <v>3245</v>
      </c>
      <c r="M5523" t="s">
        <v>549</v>
      </c>
      <c r="N5523" t="s">
        <v>550</v>
      </c>
      <c r="O5523" t="s">
        <v>136</v>
      </c>
      <c r="P5523" t="s">
        <v>139</v>
      </c>
      <c r="Q5523" t="s">
        <v>272</v>
      </c>
    </row>
    <row r="5524" spans="1:17">
      <c r="A5524" t="s">
        <v>10225</v>
      </c>
      <c r="B5524" t="s">
        <v>10226</v>
      </c>
      <c r="C5524" t="s">
        <v>10227</v>
      </c>
      <c r="D5524" s="4">
        <v>45788.518831018519</v>
      </c>
      <c r="E5524" s="4">
        <v>45789.354166666664</v>
      </c>
      <c r="F5524" s="4">
        <v>45789.371527777781</v>
      </c>
      <c r="G5524" s="4"/>
      <c r="H5524" t="s">
        <v>3155</v>
      </c>
      <c r="I5524" t="s">
        <v>3184</v>
      </c>
      <c r="J5524">
        <v>1002</v>
      </c>
      <c r="K5524" t="s">
        <v>3157</v>
      </c>
      <c r="L5524" t="s">
        <v>3593</v>
      </c>
      <c r="M5524" t="s">
        <v>549</v>
      </c>
      <c r="N5524" t="s">
        <v>550</v>
      </c>
      <c r="O5524" t="s">
        <v>136</v>
      </c>
      <c r="P5524" t="s">
        <v>283</v>
      </c>
      <c r="Q5524" t="s">
        <v>285</v>
      </c>
    </row>
    <row r="5525" spans="1:17">
      <c r="A5525" t="s">
        <v>10228</v>
      </c>
      <c r="B5525" t="s">
        <v>10229</v>
      </c>
      <c r="C5525" t="s">
        <v>10230</v>
      </c>
      <c r="D5525" s="4">
        <v>45788.511782407404</v>
      </c>
      <c r="E5525" s="4">
        <v>45789.416666666664</v>
      </c>
      <c r="F5525" s="4">
        <v>45789.454861111109</v>
      </c>
      <c r="G5525" s="4">
        <v>45789.412581018521</v>
      </c>
      <c r="H5525" t="s">
        <v>3155</v>
      </c>
      <c r="I5525" t="s">
        <v>3240</v>
      </c>
      <c r="J5525">
        <v>1001</v>
      </c>
      <c r="K5525" t="s">
        <v>3157</v>
      </c>
      <c r="L5525" t="s">
        <v>3564</v>
      </c>
      <c r="M5525" t="s">
        <v>549</v>
      </c>
      <c r="N5525" t="s">
        <v>550</v>
      </c>
      <c r="O5525" t="s">
        <v>551</v>
      </c>
      <c r="P5525" t="s">
        <v>145</v>
      </c>
      <c r="Q5525" t="s">
        <v>223</v>
      </c>
    </row>
    <row r="5526" spans="1:17">
      <c r="A5526" t="s">
        <v>10231</v>
      </c>
      <c r="B5526" t="s">
        <v>10232</v>
      </c>
      <c r="C5526" t="s">
        <v>10233</v>
      </c>
      <c r="D5526" s="4">
        <v>45788.509652777779</v>
      </c>
      <c r="E5526" s="4">
        <v>45790.75</v>
      </c>
      <c r="F5526" s="4">
        <v>45790.788194444445</v>
      </c>
      <c r="G5526" s="4">
        <v>45790.753391203703</v>
      </c>
      <c r="H5526" t="s">
        <v>3155</v>
      </c>
      <c r="I5526" t="s">
        <v>3240</v>
      </c>
      <c r="J5526">
        <v>1002</v>
      </c>
      <c r="K5526" t="s">
        <v>3157</v>
      </c>
      <c r="L5526" t="s">
        <v>3564</v>
      </c>
      <c r="M5526" t="s">
        <v>549</v>
      </c>
      <c r="N5526" t="s">
        <v>550</v>
      </c>
      <c r="O5526" t="s">
        <v>136</v>
      </c>
      <c r="P5526" t="s">
        <v>143</v>
      </c>
      <c r="Q5526" t="s">
        <v>300</v>
      </c>
    </row>
    <row r="5527" spans="1:17">
      <c r="A5527" t="s">
        <v>10234</v>
      </c>
      <c r="B5527" t="s">
        <v>10235</v>
      </c>
      <c r="C5527" t="s">
        <v>10236</v>
      </c>
      <c r="D5527" s="4">
        <v>45788.503819444442</v>
      </c>
      <c r="E5527" s="4">
        <v>45789.208333333336</v>
      </c>
      <c r="F5527" s="4">
        <v>45789.246527777781</v>
      </c>
      <c r="G5527" s="4">
        <v>45789.209317129629</v>
      </c>
      <c r="H5527" t="s">
        <v>3155</v>
      </c>
      <c r="I5527" t="s">
        <v>3156</v>
      </c>
      <c r="J5527">
        <v>0</v>
      </c>
      <c r="K5527" t="s">
        <v>3157</v>
      </c>
      <c r="L5527" t="s">
        <v>3564</v>
      </c>
      <c r="M5527" t="s">
        <v>549</v>
      </c>
      <c r="N5527" t="s">
        <v>550</v>
      </c>
      <c r="O5527" t="s">
        <v>616</v>
      </c>
      <c r="P5527" t="s">
        <v>314</v>
      </c>
      <c r="Q5527" t="s">
        <v>322</v>
      </c>
    </row>
    <row r="5528" spans="1:17">
      <c r="A5528" t="s">
        <v>3537</v>
      </c>
      <c r="B5528" t="s">
        <v>3538</v>
      </c>
      <c r="C5528" t="s">
        <v>10237</v>
      </c>
      <c r="D5528" s="4">
        <v>45788.50340277778</v>
      </c>
      <c r="E5528" s="4">
        <v>45789.375</v>
      </c>
      <c r="F5528" s="4">
        <v>45789.413194444445</v>
      </c>
      <c r="G5528" s="4"/>
      <c r="H5528" t="s">
        <v>3155</v>
      </c>
      <c r="I5528" t="s">
        <v>3156</v>
      </c>
      <c r="J5528">
        <v>0</v>
      </c>
      <c r="K5528" t="s">
        <v>3157</v>
      </c>
      <c r="L5528" t="s">
        <v>3245</v>
      </c>
      <c r="M5528" t="s">
        <v>549</v>
      </c>
      <c r="N5528" t="s">
        <v>550</v>
      </c>
      <c r="O5528" t="s">
        <v>551</v>
      </c>
      <c r="P5528" t="s">
        <v>145</v>
      </c>
      <c r="Q5528" t="s">
        <v>216</v>
      </c>
    </row>
    <row r="5529" spans="1:17">
      <c r="A5529" t="s">
        <v>10238</v>
      </c>
      <c r="B5529" t="s">
        <v>10239</v>
      </c>
      <c r="C5529" t="s">
        <v>10240</v>
      </c>
      <c r="D5529" s="4">
        <v>45788.495532407411</v>
      </c>
      <c r="E5529" s="4">
        <v>45789</v>
      </c>
      <c r="F5529" s="4">
        <v>45789.017361111109</v>
      </c>
      <c r="G5529" s="4">
        <v>45789.001840277779</v>
      </c>
      <c r="H5529" t="s">
        <v>3155</v>
      </c>
      <c r="I5529" t="s">
        <v>3175</v>
      </c>
      <c r="J5529">
        <v>1001</v>
      </c>
      <c r="K5529" t="s">
        <v>3194</v>
      </c>
      <c r="L5529" t="s">
        <v>3564</v>
      </c>
      <c r="M5529" t="s">
        <v>549</v>
      </c>
      <c r="N5529" t="s">
        <v>550</v>
      </c>
      <c r="O5529" t="s">
        <v>136</v>
      </c>
      <c r="P5529" t="s">
        <v>147</v>
      </c>
      <c r="Q5529" t="s">
        <v>260</v>
      </c>
    </row>
    <row r="5530" spans="1:17">
      <c r="A5530" t="s">
        <v>10241</v>
      </c>
      <c r="B5530" t="s">
        <v>10242</v>
      </c>
      <c r="C5530" t="s">
        <v>10243</v>
      </c>
      <c r="D5530" s="4">
        <v>45788.494490740741</v>
      </c>
      <c r="E5530" s="4">
        <v>45794.291666666664</v>
      </c>
      <c r="F5530" s="4">
        <v>45794.309027777781</v>
      </c>
      <c r="G5530" s="4">
        <v>45794.299224537041</v>
      </c>
      <c r="H5530" t="s">
        <v>3155</v>
      </c>
      <c r="I5530" t="s">
        <v>3222</v>
      </c>
      <c r="J5530">
        <v>1</v>
      </c>
      <c r="K5530" t="s">
        <v>3223</v>
      </c>
      <c r="L5530" t="s">
        <v>3564</v>
      </c>
      <c r="M5530" t="s">
        <v>549</v>
      </c>
      <c r="N5530" t="s">
        <v>550</v>
      </c>
      <c r="O5530" t="s">
        <v>551</v>
      </c>
      <c r="P5530" t="s">
        <v>149</v>
      </c>
      <c r="Q5530" t="s">
        <v>203</v>
      </c>
    </row>
    <row r="5531" spans="1:17">
      <c r="A5531" t="s">
        <v>10238</v>
      </c>
      <c r="B5531" t="s">
        <v>10239</v>
      </c>
      <c r="C5531" t="s">
        <v>10244</v>
      </c>
      <c r="D5531" s="4">
        <v>45788.493194444447</v>
      </c>
      <c r="E5531" s="4">
        <v>45788.833333333336</v>
      </c>
      <c r="F5531" s="4">
        <v>45788.850694444445</v>
      </c>
      <c r="G5531" s="4"/>
      <c r="H5531" t="s">
        <v>3155</v>
      </c>
      <c r="I5531" t="s">
        <v>3175</v>
      </c>
      <c r="J5531">
        <v>1001</v>
      </c>
      <c r="K5531" t="s">
        <v>3194</v>
      </c>
      <c r="L5531" t="s">
        <v>3245</v>
      </c>
      <c r="M5531" t="s">
        <v>549</v>
      </c>
      <c r="N5531" t="s">
        <v>550</v>
      </c>
      <c r="O5531" t="s">
        <v>136</v>
      </c>
      <c r="P5531" t="s">
        <v>147</v>
      </c>
      <c r="Q5531" t="s">
        <v>260</v>
      </c>
    </row>
    <row r="5532" spans="1:17">
      <c r="A5532" t="s">
        <v>10245</v>
      </c>
      <c r="B5532" t="s">
        <v>10246</v>
      </c>
      <c r="C5532" t="s">
        <v>10247</v>
      </c>
      <c r="D5532" s="4">
        <v>45788.49255787037</v>
      </c>
      <c r="E5532" s="4">
        <v>45791.291666666664</v>
      </c>
      <c r="F5532" s="4">
        <v>45791.329861111109</v>
      </c>
      <c r="G5532" s="4"/>
      <c r="H5532" t="s">
        <v>3155</v>
      </c>
      <c r="I5532" t="s">
        <v>3209</v>
      </c>
      <c r="J5532">
        <v>0</v>
      </c>
      <c r="K5532" t="s">
        <v>3227</v>
      </c>
      <c r="L5532" t="s">
        <v>3245</v>
      </c>
      <c r="M5532" t="s">
        <v>549</v>
      </c>
      <c r="N5532" t="s">
        <v>550</v>
      </c>
      <c r="O5532" t="s">
        <v>616</v>
      </c>
      <c r="P5532" t="s">
        <v>314</v>
      </c>
      <c r="Q5532" t="s">
        <v>317</v>
      </c>
    </row>
    <row r="5533" spans="1:17">
      <c r="A5533" t="s">
        <v>3407</v>
      </c>
      <c r="B5533" t="s">
        <v>3408</v>
      </c>
      <c r="C5533" t="s">
        <v>10248</v>
      </c>
      <c r="D5533" s="4">
        <v>45788.490555555552</v>
      </c>
      <c r="E5533" s="4">
        <v>45795.291666666664</v>
      </c>
      <c r="F5533" s="4">
        <v>45795.309027777781</v>
      </c>
      <c r="G5533" s="4"/>
      <c r="H5533" t="s">
        <v>3155</v>
      </c>
      <c r="I5533" t="s">
        <v>3171</v>
      </c>
      <c r="J5533">
        <v>1001</v>
      </c>
      <c r="K5533" t="s">
        <v>3157</v>
      </c>
      <c r="L5533" t="s">
        <v>3245</v>
      </c>
      <c r="M5533" t="s">
        <v>549</v>
      </c>
      <c r="N5533" t="s">
        <v>550</v>
      </c>
      <c r="O5533" t="s">
        <v>551</v>
      </c>
      <c r="P5533" t="s">
        <v>149</v>
      </c>
      <c r="Q5533" t="s">
        <v>209</v>
      </c>
    </row>
    <row r="5534" spans="1:17">
      <c r="A5534" t="s">
        <v>10221</v>
      </c>
      <c r="B5534" t="s">
        <v>10249</v>
      </c>
      <c r="C5534" t="s">
        <v>10250</v>
      </c>
      <c r="D5534" s="4">
        <v>45788.489432870374</v>
      </c>
      <c r="E5534" s="4">
        <v>45789.583333333336</v>
      </c>
      <c r="F5534" s="4">
        <v>45789.621527777781</v>
      </c>
      <c r="G5534" s="4">
        <v>45789.581030092595</v>
      </c>
      <c r="H5534" t="s">
        <v>3155</v>
      </c>
      <c r="I5534" t="s">
        <v>4530</v>
      </c>
      <c r="J5534">
        <v>0</v>
      </c>
      <c r="K5534" t="s">
        <v>10251</v>
      </c>
      <c r="L5534" t="s">
        <v>3564</v>
      </c>
      <c r="M5534" t="s">
        <v>549</v>
      </c>
      <c r="N5534" t="s">
        <v>559</v>
      </c>
      <c r="O5534" t="s">
        <v>504</v>
      </c>
      <c r="P5534" t="s">
        <v>325</v>
      </c>
      <c r="Q5534" t="s">
        <v>329</v>
      </c>
    </row>
    <row r="5535" spans="1:17">
      <c r="A5535" t="s">
        <v>10252</v>
      </c>
      <c r="B5535" t="s">
        <v>10253</v>
      </c>
      <c r="C5535" t="s">
        <v>10254</v>
      </c>
      <c r="D5535" s="4">
        <v>45788.482835648145</v>
      </c>
      <c r="E5535" s="4">
        <v>45790.833333333336</v>
      </c>
      <c r="F5535" s="4">
        <v>45790.850694444445</v>
      </c>
      <c r="G5535" s="4"/>
      <c r="H5535" t="s">
        <v>3155</v>
      </c>
      <c r="I5535" t="s">
        <v>3175</v>
      </c>
      <c r="J5535">
        <v>1001</v>
      </c>
      <c r="K5535" t="s">
        <v>3157</v>
      </c>
      <c r="L5535" t="s">
        <v>3593</v>
      </c>
      <c r="M5535" t="s">
        <v>549</v>
      </c>
      <c r="N5535" t="s">
        <v>559</v>
      </c>
      <c r="O5535" t="s">
        <v>504</v>
      </c>
      <c r="P5535" t="s">
        <v>325</v>
      </c>
      <c r="Q5535" t="s">
        <v>331</v>
      </c>
    </row>
    <row r="5536" spans="1:17">
      <c r="A5536" t="s">
        <v>3277</v>
      </c>
      <c r="B5536" t="s">
        <v>3278</v>
      </c>
      <c r="C5536" t="s">
        <v>10255</v>
      </c>
      <c r="D5536" s="4">
        <v>45788.476388888892</v>
      </c>
      <c r="E5536" s="4">
        <v>45789.416666666664</v>
      </c>
      <c r="F5536" s="4">
        <v>45789.434027777781</v>
      </c>
      <c r="G5536" s="4">
        <v>45789.414340277777</v>
      </c>
      <c r="H5536" t="s">
        <v>3155</v>
      </c>
      <c r="I5536" t="s">
        <v>3280</v>
      </c>
      <c r="J5536">
        <v>0</v>
      </c>
      <c r="K5536" t="s">
        <v>3252</v>
      </c>
      <c r="L5536" t="s">
        <v>3564</v>
      </c>
      <c r="M5536" t="s">
        <v>549</v>
      </c>
      <c r="N5536" t="s">
        <v>550</v>
      </c>
      <c r="O5536" t="s">
        <v>1923</v>
      </c>
      <c r="P5536" t="s">
        <v>1924</v>
      </c>
      <c r="Q5536" t="s">
        <v>3281</v>
      </c>
    </row>
    <row r="5537" spans="1:17">
      <c r="A5537" t="s">
        <v>10256</v>
      </c>
      <c r="B5537" t="s">
        <v>10257</v>
      </c>
      <c r="C5537" t="s">
        <v>10258</v>
      </c>
      <c r="D5537" s="4">
        <v>45788.475439814814</v>
      </c>
      <c r="E5537" s="4">
        <v>45789.25</v>
      </c>
      <c r="F5537" s="4">
        <v>45789.267361111109</v>
      </c>
      <c r="G5537" s="4">
        <v>45789.247916666667</v>
      </c>
      <c r="H5537" t="s">
        <v>3155</v>
      </c>
      <c r="I5537" t="s">
        <v>3171</v>
      </c>
      <c r="J5537">
        <v>0</v>
      </c>
      <c r="K5537" t="s">
        <v>3163</v>
      </c>
      <c r="L5537" t="s">
        <v>3564</v>
      </c>
      <c r="M5537" t="s">
        <v>549</v>
      </c>
      <c r="N5537" t="s">
        <v>550</v>
      </c>
      <c r="O5537" t="s">
        <v>551</v>
      </c>
      <c r="P5537" t="s">
        <v>149</v>
      </c>
      <c r="Q5537" t="s">
        <v>208</v>
      </c>
    </row>
    <row r="5538" spans="1:17">
      <c r="A5538" t="s">
        <v>10259</v>
      </c>
      <c r="B5538" t="s">
        <v>10260</v>
      </c>
      <c r="C5538" t="s">
        <v>10261</v>
      </c>
      <c r="D5538" s="4">
        <v>45788.474270833336</v>
      </c>
      <c r="E5538" s="4">
        <v>45789.375</v>
      </c>
      <c r="F5538" s="4">
        <v>45789.413194444445</v>
      </c>
      <c r="G5538" s="4">
        <v>45789.367673611108</v>
      </c>
      <c r="H5538" t="s">
        <v>3155</v>
      </c>
      <c r="I5538" t="s">
        <v>3240</v>
      </c>
      <c r="J5538">
        <v>0</v>
      </c>
      <c r="K5538" t="s">
        <v>3194</v>
      </c>
      <c r="L5538" t="s">
        <v>3564</v>
      </c>
      <c r="M5538" t="s">
        <v>549</v>
      </c>
      <c r="N5538" t="s">
        <v>550</v>
      </c>
      <c r="O5538" t="s">
        <v>551</v>
      </c>
      <c r="P5538" t="s">
        <v>149</v>
      </c>
      <c r="Q5538" t="s">
        <v>210</v>
      </c>
    </row>
    <row r="5539" spans="1:17">
      <c r="A5539" t="s">
        <v>10262</v>
      </c>
      <c r="B5539" t="s">
        <v>10263</v>
      </c>
      <c r="C5539" t="s">
        <v>10264</v>
      </c>
      <c r="D5539" s="4">
        <v>45788.470972222225</v>
      </c>
      <c r="E5539" s="4">
        <v>45794.458333333336</v>
      </c>
      <c r="F5539" s="4">
        <v>45794.475694444445</v>
      </c>
      <c r="G5539" s="4"/>
      <c r="H5539" t="s">
        <v>3155</v>
      </c>
      <c r="I5539" t="s">
        <v>3171</v>
      </c>
      <c r="J5539">
        <v>0</v>
      </c>
      <c r="K5539" t="s">
        <v>3157</v>
      </c>
      <c r="L5539" t="s">
        <v>3245</v>
      </c>
      <c r="M5539" t="s">
        <v>549</v>
      </c>
      <c r="N5539" t="s">
        <v>550</v>
      </c>
      <c r="O5539" t="s">
        <v>551</v>
      </c>
      <c r="P5539" t="s">
        <v>141</v>
      </c>
      <c r="Q5539" t="s">
        <v>241</v>
      </c>
    </row>
    <row r="5540" spans="1:17">
      <c r="A5540" t="s">
        <v>10265</v>
      </c>
      <c r="B5540" t="s">
        <v>10266</v>
      </c>
      <c r="C5540" t="s">
        <v>10267</v>
      </c>
      <c r="D5540" s="4">
        <v>45788.469212962962</v>
      </c>
      <c r="E5540" s="4">
        <v>45793.791666666664</v>
      </c>
      <c r="F5540" s="4">
        <v>45793.829861111109</v>
      </c>
      <c r="G5540" s="4"/>
      <c r="H5540" t="s">
        <v>3155</v>
      </c>
      <c r="I5540" t="s">
        <v>3156</v>
      </c>
      <c r="J5540">
        <v>0</v>
      </c>
      <c r="K5540" t="s">
        <v>3194</v>
      </c>
      <c r="L5540" t="s">
        <v>3245</v>
      </c>
      <c r="M5540" t="s">
        <v>549</v>
      </c>
      <c r="N5540" t="s">
        <v>550</v>
      </c>
      <c r="O5540" t="s">
        <v>551</v>
      </c>
      <c r="P5540" t="s">
        <v>141</v>
      </c>
      <c r="Q5540" t="s">
        <v>233</v>
      </c>
    </row>
    <row r="5541" spans="1:17">
      <c r="A5541" t="s">
        <v>10268</v>
      </c>
      <c r="B5541" t="s">
        <v>10269</v>
      </c>
      <c r="C5541" t="s">
        <v>10270</v>
      </c>
      <c r="D5541" s="4">
        <v>45788.466539351852</v>
      </c>
      <c r="E5541" s="4">
        <v>45796.583333333336</v>
      </c>
      <c r="F5541" s="4">
        <v>45796.600694444445</v>
      </c>
      <c r="G5541" s="4">
        <v>45796.581458333334</v>
      </c>
      <c r="H5541" t="s">
        <v>3155</v>
      </c>
      <c r="I5541" t="s">
        <v>3171</v>
      </c>
      <c r="J5541">
        <v>1001</v>
      </c>
      <c r="K5541" t="s">
        <v>3157</v>
      </c>
      <c r="L5541" t="s">
        <v>3564</v>
      </c>
      <c r="M5541" t="s">
        <v>549</v>
      </c>
      <c r="N5541" t="s">
        <v>550</v>
      </c>
      <c r="O5541" t="s">
        <v>616</v>
      </c>
      <c r="P5541" t="s">
        <v>314</v>
      </c>
      <c r="Q5541" t="s">
        <v>321</v>
      </c>
    </row>
    <row r="5542" spans="1:17">
      <c r="A5542" t="s">
        <v>4316</v>
      </c>
      <c r="B5542" t="s">
        <v>10271</v>
      </c>
      <c r="C5542" t="s">
        <v>10272</v>
      </c>
      <c r="D5542" s="4">
        <v>45788.465150462966</v>
      </c>
      <c r="E5542" s="4">
        <v>45791.291666666664</v>
      </c>
      <c r="F5542" s="4">
        <v>45791.309027777781</v>
      </c>
      <c r="G5542" s="4"/>
      <c r="H5542" t="s">
        <v>3155</v>
      </c>
      <c r="I5542" t="s">
        <v>3171</v>
      </c>
      <c r="J5542">
        <v>0</v>
      </c>
      <c r="K5542" t="s">
        <v>3194</v>
      </c>
      <c r="L5542" t="s">
        <v>3245</v>
      </c>
      <c r="M5542" t="s">
        <v>549</v>
      </c>
      <c r="N5542" t="s">
        <v>550</v>
      </c>
      <c r="O5542" t="s">
        <v>551</v>
      </c>
      <c r="P5542" t="s">
        <v>149</v>
      </c>
      <c r="Q5542" t="s">
        <v>202</v>
      </c>
    </row>
    <row r="5543" spans="1:17">
      <c r="A5543" t="s">
        <v>10273</v>
      </c>
      <c r="B5543" t="s">
        <v>10274</v>
      </c>
      <c r="C5543" t="s">
        <v>10275</v>
      </c>
      <c r="D5543" s="4">
        <v>45788.46465277778</v>
      </c>
      <c r="E5543" s="4">
        <v>45794.416666666664</v>
      </c>
      <c r="F5543" s="4">
        <v>45794.434027777781</v>
      </c>
      <c r="G5543" s="4"/>
      <c r="H5543" t="s">
        <v>3155</v>
      </c>
      <c r="I5543" t="s">
        <v>3184</v>
      </c>
      <c r="J5543">
        <v>1</v>
      </c>
      <c r="K5543" t="s">
        <v>3227</v>
      </c>
      <c r="L5543" t="s">
        <v>3245</v>
      </c>
      <c r="M5543" t="s">
        <v>549</v>
      </c>
      <c r="N5543" t="s">
        <v>550</v>
      </c>
      <c r="O5543" t="s">
        <v>136</v>
      </c>
      <c r="P5543" t="s">
        <v>143</v>
      </c>
      <c r="Q5543" t="s">
        <v>301</v>
      </c>
    </row>
    <row r="5544" spans="1:17">
      <c r="A5544" t="s">
        <v>10276</v>
      </c>
      <c r="B5544" t="s">
        <v>10277</v>
      </c>
      <c r="C5544" t="s">
        <v>10278</v>
      </c>
      <c r="D5544" s="4">
        <v>45788.461909722224</v>
      </c>
      <c r="E5544" s="4">
        <v>45789.5</v>
      </c>
      <c r="F5544" s="4">
        <v>45789.517361111109</v>
      </c>
      <c r="G5544" s="4">
        <v>45789.502534722225</v>
      </c>
      <c r="H5544" t="s">
        <v>3155</v>
      </c>
      <c r="I5544" t="s">
        <v>3175</v>
      </c>
      <c r="J5544">
        <v>0</v>
      </c>
      <c r="K5544" t="s">
        <v>3194</v>
      </c>
      <c r="L5544" t="s">
        <v>3564</v>
      </c>
      <c r="M5544" t="s">
        <v>549</v>
      </c>
      <c r="N5544" t="s">
        <v>550</v>
      </c>
      <c r="O5544" t="s">
        <v>136</v>
      </c>
      <c r="P5544" t="s">
        <v>139</v>
      </c>
      <c r="Q5544" t="s">
        <v>271</v>
      </c>
    </row>
    <row r="5545" spans="1:17">
      <c r="A5545" t="s">
        <v>10279</v>
      </c>
      <c r="B5545" t="s">
        <v>10280</v>
      </c>
      <c r="C5545" t="s">
        <v>10281</v>
      </c>
      <c r="D5545" s="4">
        <v>45788.461655092593</v>
      </c>
      <c r="E5545" s="4">
        <v>45789.604166666664</v>
      </c>
      <c r="F5545" s="4">
        <v>45789.621527777781</v>
      </c>
      <c r="G5545" s="4"/>
      <c r="H5545" t="s">
        <v>3155</v>
      </c>
      <c r="I5545" t="s">
        <v>3512</v>
      </c>
      <c r="J5545">
        <v>1</v>
      </c>
      <c r="K5545" t="s">
        <v>3157</v>
      </c>
      <c r="L5545" t="s">
        <v>3593</v>
      </c>
      <c r="M5545" t="s">
        <v>549</v>
      </c>
      <c r="N5545" t="s">
        <v>550</v>
      </c>
      <c r="O5545" t="s">
        <v>136</v>
      </c>
      <c r="P5545" t="s">
        <v>292</v>
      </c>
      <c r="Q5545" t="s">
        <v>293</v>
      </c>
    </row>
    <row r="5546" spans="1:17">
      <c r="A5546" t="s">
        <v>10241</v>
      </c>
      <c r="B5546" t="s">
        <v>10242</v>
      </c>
      <c r="C5546" t="s">
        <v>10282</v>
      </c>
      <c r="D5546" s="4">
        <v>45788.461111111108</v>
      </c>
      <c r="E5546" s="4">
        <v>45794.916666666664</v>
      </c>
      <c r="F5546" s="4">
        <v>45794.934027777781</v>
      </c>
      <c r="G5546" s="4"/>
      <c r="H5546" t="s">
        <v>3155</v>
      </c>
      <c r="I5546" t="s">
        <v>3175</v>
      </c>
      <c r="J5546">
        <v>1001</v>
      </c>
      <c r="K5546" t="s">
        <v>3194</v>
      </c>
      <c r="L5546" t="s">
        <v>3245</v>
      </c>
      <c r="M5546" t="s">
        <v>549</v>
      </c>
      <c r="N5546" t="s">
        <v>550</v>
      </c>
      <c r="O5546" t="s">
        <v>551</v>
      </c>
      <c r="P5546" t="s">
        <v>149</v>
      </c>
      <c r="Q5546" t="s">
        <v>203</v>
      </c>
    </row>
    <row r="5547" spans="1:17">
      <c r="A5547" t="s">
        <v>10283</v>
      </c>
      <c r="B5547" t="s">
        <v>10284</v>
      </c>
      <c r="C5547" t="s">
        <v>10285</v>
      </c>
      <c r="D5547" s="4">
        <v>45788.459374999999</v>
      </c>
      <c r="E5547" s="4">
        <v>45789.333333333336</v>
      </c>
      <c r="F5547" s="4">
        <v>45789.350694444445</v>
      </c>
      <c r="G5547" s="4">
        <v>45789.335613425923</v>
      </c>
      <c r="H5547" t="s">
        <v>3155</v>
      </c>
      <c r="I5547" t="s">
        <v>3162</v>
      </c>
      <c r="J5547">
        <v>0</v>
      </c>
      <c r="K5547" t="s">
        <v>3379</v>
      </c>
      <c r="L5547" t="s">
        <v>3564</v>
      </c>
      <c r="M5547" t="s">
        <v>549</v>
      </c>
      <c r="N5547" t="s">
        <v>550</v>
      </c>
      <c r="O5547" t="s">
        <v>1923</v>
      </c>
      <c r="P5547" t="s">
        <v>1924</v>
      </c>
      <c r="Q5547" t="s">
        <v>3359</v>
      </c>
    </row>
    <row r="5548" spans="1:17">
      <c r="A5548" t="s">
        <v>7877</v>
      </c>
      <c r="B5548" t="s">
        <v>7878</v>
      </c>
      <c r="C5548" t="s">
        <v>10286</v>
      </c>
      <c r="D5548" s="4">
        <v>45788.444097222222</v>
      </c>
      <c r="E5548" s="4">
        <v>45789.375</v>
      </c>
      <c r="F5548" s="4">
        <v>45789.392361111109</v>
      </c>
      <c r="G5548" s="4">
        <v>45789.370567129627</v>
      </c>
      <c r="H5548" t="s">
        <v>3155</v>
      </c>
      <c r="I5548" t="s">
        <v>3222</v>
      </c>
      <c r="J5548">
        <v>1</v>
      </c>
      <c r="K5548" t="s">
        <v>3223</v>
      </c>
      <c r="L5548" t="s">
        <v>3564</v>
      </c>
      <c r="M5548" t="s">
        <v>549</v>
      </c>
      <c r="N5548" t="s">
        <v>550</v>
      </c>
      <c r="O5548" t="s">
        <v>551</v>
      </c>
      <c r="P5548" t="s">
        <v>149</v>
      </c>
      <c r="Q5548" t="s">
        <v>213</v>
      </c>
    </row>
    <row r="5549" spans="1:17">
      <c r="A5549" t="s">
        <v>10287</v>
      </c>
      <c r="B5549" t="s">
        <v>10288</v>
      </c>
      <c r="C5549" t="s">
        <v>10289</v>
      </c>
      <c r="D5549" s="4">
        <v>45788.443530092591</v>
      </c>
      <c r="E5549" s="4">
        <v>45792.291666666664</v>
      </c>
      <c r="F5549" s="4">
        <v>45792.309027777781</v>
      </c>
      <c r="G5549" s="4"/>
      <c r="H5549" t="s">
        <v>3155</v>
      </c>
      <c r="I5549" t="s">
        <v>3171</v>
      </c>
      <c r="J5549">
        <v>0</v>
      </c>
      <c r="K5549" t="s">
        <v>3194</v>
      </c>
      <c r="L5549" t="s">
        <v>3245</v>
      </c>
      <c r="M5549" t="s">
        <v>549</v>
      </c>
      <c r="N5549" t="s">
        <v>550</v>
      </c>
      <c r="O5549" t="s">
        <v>551</v>
      </c>
      <c r="P5549" t="s">
        <v>145</v>
      </c>
      <c r="Q5549" t="s">
        <v>223</v>
      </c>
    </row>
    <row r="5550" spans="1:17">
      <c r="A5550" t="s">
        <v>10293</v>
      </c>
      <c r="B5550" t="s">
        <v>10294</v>
      </c>
      <c r="C5550" t="s">
        <v>10295</v>
      </c>
      <c r="D5550" s="4">
        <v>45788.442662037036</v>
      </c>
      <c r="E5550" s="4">
        <v>45791.291666666664</v>
      </c>
      <c r="F5550" s="4">
        <v>45791.309027777781</v>
      </c>
      <c r="G5550" s="4">
        <v>45791.287905092591</v>
      </c>
      <c r="H5550" t="s">
        <v>3155</v>
      </c>
      <c r="I5550" t="s">
        <v>3171</v>
      </c>
      <c r="J5550">
        <v>1001</v>
      </c>
      <c r="K5550" t="s">
        <v>3157</v>
      </c>
      <c r="L5550" t="s">
        <v>3564</v>
      </c>
      <c r="M5550" t="s">
        <v>549</v>
      </c>
      <c r="N5550" t="s">
        <v>550</v>
      </c>
      <c r="O5550" t="s">
        <v>551</v>
      </c>
      <c r="P5550" t="s">
        <v>242</v>
      </c>
      <c r="Q5550" t="s">
        <v>247</v>
      </c>
    </row>
    <row r="5551" spans="1:17">
      <c r="A5551" t="s">
        <v>10290</v>
      </c>
      <c r="B5551" t="s">
        <v>10291</v>
      </c>
      <c r="C5551" t="s">
        <v>10292</v>
      </c>
      <c r="D5551" s="4">
        <v>45788.442662037036</v>
      </c>
      <c r="E5551" s="4">
        <v>45789.416666666664</v>
      </c>
      <c r="F5551" s="4">
        <v>45789.434027777781</v>
      </c>
      <c r="G5551" s="4"/>
      <c r="H5551" t="s">
        <v>3155</v>
      </c>
      <c r="I5551" t="s">
        <v>3171</v>
      </c>
      <c r="J5551">
        <v>1001</v>
      </c>
      <c r="K5551" t="s">
        <v>3157</v>
      </c>
      <c r="L5551" t="s">
        <v>3593</v>
      </c>
      <c r="M5551" t="s">
        <v>549</v>
      </c>
      <c r="N5551" t="s">
        <v>550</v>
      </c>
      <c r="O5551" t="s">
        <v>616</v>
      </c>
      <c r="P5551" t="s">
        <v>314</v>
      </c>
      <c r="Q5551" t="s">
        <v>320</v>
      </c>
    </row>
    <row r="5552" spans="1:17">
      <c r="A5552" t="s">
        <v>10296</v>
      </c>
      <c r="B5552" t="s">
        <v>10297</v>
      </c>
      <c r="C5552" t="s">
        <v>10298</v>
      </c>
      <c r="D5552" s="4">
        <v>45788.441527777781</v>
      </c>
      <c r="E5552" s="4">
        <v>45789.375</v>
      </c>
      <c r="F5552" s="4">
        <v>45789.392361111109</v>
      </c>
      <c r="G5552" s="4">
        <v>45789.372673611113</v>
      </c>
      <c r="H5552" t="s">
        <v>3155</v>
      </c>
      <c r="I5552" t="s">
        <v>3171</v>
      </c>
      <c r="J5552">
        <v>0</v>
      </c>
      <c r="K5552" t="s">
        <v>3227</v>
      </c>
      <c r="L5552" t="s">
        <v>3564</v>
      </c>
      <c r="M5552" t="s">
        <v>549</v>
      </c>
      <c r="N5552" t="s">
        <v>550</v>
      </c>
      <c r="O5552" t="s">
        <v>136</v>
      </c>
      <c r="P5552" t="s">
        <v>147</v>
      </c>
      <c r="Q5552" t="s">
        <v>253</v>
      </c>
    </row>
    <row r="5553" spans="1:17">
      <c r="A5553" t="s">
        <v>10299</v>
      </c>
      <c r="B5553" t="s">
        <v>10300</v>
      </c>
      <c r="C5553" t="s">
        <v>10301</v>
      </c>
      <c r="D5553" s="4">
        <v>45788.440798611111</v>
      </c>
      <c r="E5553" s="4">
        <v>45788.791666666664</v>
      </c>
      <c r="F5553" s="4">
        <v>45788.829861111109</v>
      </c>
      <c r="G5553" s="4">
        <v>45788.787303240744</v>
      </c>
      <c r="H5553" t="s">
        <v>3155</v>
      </c>
      <c r="I5553" t="s">
        <v>3156</v>
      </c>
      <c r="J5553">
        <v>0</v>
      </c>
      <c r="K5553" t="s">
        <v>3163</v>
      </c>
      <c r="L5553" t="s">
        <v>3564</v>
      </c>
      <c r="M5553" t="s">
        <v>549</v>
      </c>
      <c r="N5553" t="s">
        <v>550</v>
      </c>
      <c r="O5553" t="s">
        <v>616</v>
      </c>
      <c r="P5553" t="s">
        <v>314</v>
      </c>
      <c r="Q5553" t="s">
        <v>322</v>
      </c>
    </row>
    <row r="5554" spans="1:17">
      <c r="A5554" t="s">
        <v>10302</v>
      </c>
      <c r="B5554" t="s">
        <v>10303</v>
      </c>
      <c r="C5554" t="s">
        <v>10304</v>
      </c>
      <c r="D5554" s="4">
        <v>45788.438090277778</v>
      </c>
      <c r="E5554" s="4">
        <v>45792.416666666664</v>
      </c>
      <c r="F5554" s="4">
        <v>45792.434027777781</v>
      </c>
      <c r="G5554" s="4"/>
      <c r="H5554" t="s">
        <v>3155</v>
      </c>
      <c r="I5554" t="s">
        <v>3162</v>
      </c>
      <c r="J5554">
        <v>0</v>
      </c>
      <c r="K5554" t="s">
        <v>3379</v>
      </c>
      <c r="L5554" t="s">
        <v>3245</v>
      </c>
      <c r="M5554" t="s">
        <v>549</v>
      </c>
      <c r="N5554" t="s">
        <v>550</v>
      </c>
      <c r="O5554" t="s">
        <v>1923</v>
      </c>
      <c r="P5554" t="s">
        <v>1924</v>
      </c>
      <c r="Q5554" t="s">
        <v>3199</v>
      </c>
    </row>
    <row r="5555" spans="1:17">
      <c r="A5555" t="s">
        <v>10305</v>
      </c>
      <c r="B5555" t="s">
        <v>10306</v>
      </c>
      <c r="C5555" t="s">
        <v>10307</v>
      </c>
      <c r="D5555" s="4">
        <v>45788.432766203703</v>
      </c>
      <c r="E5555" s="4">
        <v>45802.3125</v>
      </c>
      <c r="F5555" s="4">
        <v>45802.329861111109</v>
      </c>
      <c r="G5555" s="4">
        <v>45802.303749999999</v>
      </c>
      <c r="H5555" t="s">
        <v>3155</v>
      </c>
      <c r="I5555" t="s">
        <v>3184</v>
      </c>
      <c r="J5555">
        <v>0</v>
      </c>
      <c r="K5555" t="s">
        <v>3157</v>
      </c>
      <c r="L5555" t="s">
        <v>3564</v>
      </c>
      <c r="M5555" t="s">
        <v>549</v>
      </c>
      <c r="N5555" t="s">
        <v>550</v>
      </c>
      <c r="O5555" t="s">
        <v>616</v>
      </c>
      <c r="P5555" t="s">
        <v>314</v>
      </c>
      <c r="Q5555" t="s">
        <v>323</v>
      </c>
    </row>
    <row r="5556" spans="1:17">
      <c r="A5556" t="s">
        <v>10308</v>
      </c>
      <c r="B5556" t="s">
        <v>10309</v>
      </c>
      <c r="C5556" t="s">
        <v>10310</v>
      </c>
      <c r="D5556" s="4">
        <v>45788.430613425924</v>
      </c>
      <c r="E5556" s="4">
        <v>45789.416666666664</v>
      </c>
      <c r="F5556" s="4">
        <v>45789.454861111109</v>
      </c>
      <c r="G5556" s="4">
        <v>45789.417164351849</v>
      </c>
      <c r="H5556" t="s">
        <v>3155</v>
      </c>
      <c r="I5556" t="s">
        <v>3156</v>
      </c>
      <c r="J5556">
        <v>0</v>
      </c>
      <c r="K5556" t="s">
        <v>3157</v>
      </c>
      <c r="L5556" t="s">
        <v>3564</v>
      </c>
      <c r="M5556" t="s">
        <v>549</v>
      </c>
      <c r="N5556" t="s">
        <v>550</v>
      </c>
      <c r="O5556" t="s">
        <v>616</v>
      </c>
      <c r="P5556" t="s">
        <v>314</v>
      </c>
      <c r="Q5556" t="s">
        <v>320</v>
      </c>
    </row>
    <row r="5557" spans="1:17">
      <c r="A5557" t="s">
        <v>10311</v>
      </c>
      <c r="B5557" t="s">
        <v>10312</v>
      </c>
      <c r="C5557" t="s">
        <v>10313</v>
      </c>
      <c r="D5557" s="4">
        <v>45788.429467592592</v>
      </c>
      <c r="E5557" s="4">
        <v>45788.875</v>
      </c>
      <c r="F5557" s="4">
        <v>45788.892361111109</v>
      </c>
      <c r="G5557" s="4">
        <v>45788.874178240738</v>
      </c>
      <c r="H5557" t="s">
        <v>3155</v>
      </c>
      <c r="I5557" t="s">
        <v>3162</v>
      </c>
      <c r="J5557">
        <v>0</v>
      </c>
      <c r="K5557" t="s">
        <v>3163</v>
      </c>
      <c r="L5557" t="s">
        <v>3564</v>
      </c>
      <c r="M5557" t="s">
        <v>549</v>
      </c>
      <c r="N5557" t="s">
        <v>550</v>
      </c>
      <c r="O5557" t="s">
        <v>1923</v>
      </c>
      <c r="P5557" t="s">
        <v>1924</v>
      </c>
      <c r="Q5557" t="s">
        <v>3394</v>
      </c>
    </row>
    <row r="5558" spans="1:17">
      <c r="A5558" t="s">
        <v>10314</v>
      </c>
      <c r="B5558" t="s">
        <v>10315</v>
      </c>
      <c r="C5558" t="s">
        <v>10316</v>
      </c>
      <c r="D5558" s="4">
        <v>45788.428437499999</v>
      </c>
      <c r="E5558" s="4">
        <v>45795.166666666664</v>
      </c>
      <c r="F5558" s="4">
        <v>45795.184027777781</v>
      </c>
      <c r="G5558" s="4"/>
      <c r="H5558" t="s">
        <v>3155</v>
      </c>
      <c r="I5558" t="s">
        <v>3162</v>
      </c>
      <c r="J5558">
        <v>0</v>
      </c>
      <c r="K5558" t="s">
        <v>3252</v>
      </c>
      <c r="L5558" t="s">
        <v>3593</v>
      </c>
      <c r="M5558" t="s">
        <v>549</v>
      </c>
      <c r="N5558" t="s">
        <v>550</v>
      </c>
      <c r="O5558" t="s">
        <v>1923</v>
      </c>
      <c r="P5558" t="s">
        <v>1924</v>
      </c>
      <c r="Q5558" t="s">
        <v>3394</v>
      </c>
    </row>
    <row r="5559" spans="1:17">
      <c r="A5559" t="s">
        <v>5540</v>
      </c>
      <c r="B5559" t="s">
        <v>5541</v>
      </c>
      <c r="C5559" t="s">
        <v>10317</v>
      </c>
      <c r="D5559" s="4">
        <v>45788.426990740743</v>
      </c>
      <c r="E5559" s="4">
        <v>45794.791666666664</v>
      </c>
      <c r="F5559" s="4">
        <v>45794.809027777781</v>
      </c>
      <c r="G5559" s="4"/>
      <c r="H5559" t="s">
        <v>3155</v>
      </c>
      <c r="I5559" t="s">
        <v>3162</v>
      </c>
      <c r="J5559">
        <v>0</v>
      </c>
      <c r="K5559" t="s">
        <v>3295</v>
      </c>
      <c r="L5559" t="s">
        <v>3245</v>
      </c>
      <c r="M5559" t="s">
        <v>549</v>
      </c>
      <c r="N5559" t="s">
        <v>550</v>
      </c>
      <c r="O5559" t="s">
        <v>1923</v>
      </c>
      <c r="P5559" t="s">
        <v>1924</v>
      </c>
      <c r="Q5559" t="s">
        <v>3180</v>
      </c>
    </row>
    <row r="5560" spans="1:17">
      <c r="A5560" t="s">
        <v>10318</v>
      </c>
      <c r="B5560" t="s">
        <v>10319</v>
      </c>
      <c r="C5560" t="s">
        <v>10320</v>
      </c>
      <c r="D5560" s="4">
        <v>45788.425798611112</v>
      </c>
      <c r="E5560" s="4">
        <v>45790.229166666664</v>
      </c>
      <c r="F5560" s="4">
        <v>45790.267361111109</v>
      </c>
      <c r="G5560" s="4"/>
      <c r="H5560" t="s">
        <v>3155</v>
      </c>
      <c r="I5560" t="s">
        <v>3209</v>
      </c>
      <c r="J5560">
        <v>0</v>
      </c>
      <c r="K5560" t="s">
        <v>3157</v>
      </c>
      <c r="L5560" t="s">
        <v>3593</v>
      </c>
      <c r="M5560" t="s">
        <v>549</v>
      </c>
      <c r="N5560" t="s">
        <v>550</v>
      </c>
      <c r="O5560" t="s">
        <v>136</v>
      </c>
      <c r="P5560" t="s">
        <v>283</v>
      </c>
      <c r="Q5560" t="s">
        <v>284</v>
      </c>
    </row>
    <row r="5561" spans="1:17">
      <c r="A5561" t="s">
        <v>10321</v>
      </c>
      <c r="B5561" t="s">
        <v>10322</v>
      </c>
      <c r="C5561" t="s">
        <v>10323</v>
      </c>
      <c r="D5561" s="4">
        <v>45788.423113425924</v>
      </c>
      <c r="E5561" s="4">
        <v>45789.708333333336</v>
      </c>
      <c r="F5561" s="4">
        <v>45789.746527777781</v>
      </c>
      <c r="G5561" s="4">
        <v>45789.700266203705</v>
      </c>
      <c r="H5561" t="s">
        <v>3155</v>
      </c>
      <c r="I5561" t="s">
        <v>3156</v>
      </c>
      <c r="J5561">
        <v>0</v>
      </c>
      <c r="K5561" t="s">
        <v>3194</v>
      </c>
      <c r="L5561" t="s">
        <v>3564</v>
      </c>
      <c r="M5561" t="s">
        <v>549</v>
      </c>
      <c r="N5561" t="s">
        <v>559</v>
      </c>
      <c r="O5561" t="s">
        <v>163</v>
      </c>
      <c r="P5561" t="s">
        <v>473</v>
      </c>
      <c r="Q5561" t="s">
        <v>356</v>
      </c>
    </row>
    <row r="5562" spans="1:17">
      <c r="A5562" t="s">
        <v>10324</v>
      </c>
      <c r="B5562" t="s">
        <v>10325</v>
      </c>
      <c r="C5562" t="s">
        <v>10326</v>
      </c>
      <c r="D5562" s="4">
        <v>45788.420208333337</v>
      </c>
      <c r="E5562" s="4">
        <v>45791.3125</v>
      </c>
      <c r="F5562" s="4">
        <v>45791.329861111109</v>
      </c>
      <c r="G5562" s="4">
        <v>45791.308275462965</v>
      </c>
      <c r="H5562" t="s">
        <v>3155</v>
      </c>
      <c r="I5562" t="s">
        <v>3175</v>
      </c>
      <c r="J5562">
        <v>0</v>
      </c>
      <c r="K5562" t="s">
        <v>3194</v>
      </c>
      <c r="L5562" t="s">
        <v>3564</v>
      </c>
      <c r="M5562" t="s">
        <v>549</v>
      </c>
      <c r="N5562" t="s">
        <v>550</v>
      </c>
      <c r="O5562" t="s">
        <v>551</v>
      </c>
      <c r="P5562" t="s">
        <v>149</v>
      </c>
      <c r="Q5562" t="s">
        <v>200</v>
      </c>
    </row>
    <row r="5563" spans="1:17">
      <c r="A5563" t="s">
        <v>3185</v>
      </c>
      <c r="B5563" t="s">
        <v>3186</v>
      </c>
      <c r="C5563" t="s">
        <v>10327</v>
      </c>
      <c r="D5563" s="4">
        <v>45788.418726851851</v>
      </c>
      <c r="E5563" s="4">
        <v>45789.333333333336</v>
      </c>
      <c r="F5563" s="4">
        <v>45789.350694444445</v>
      </c>
      <c r="G5563" s="4">
        <v>45789.326493055552</v>
      </c>
      <c r="H5563" t="s">
        <v>3155</v>
      </c>
      <c r="I5563" t="s">
        <v>3171</v>
      </c>
      <c r="J5563">
        <v>0</v>
      </c>
      <c r="K5563" t="s">
        <v>3194</v>
      </c>
      <c r="L5563" t="s">
        <v>3564</v>
      </c>
      <c r="M5563" t="s">
        <v>549</v>
      </c>
      <c r="N5563" t="s">
        <v>550</v>
      </c>
      <c r="O5563" t="s">
        <v>551</v>
      </c>
      <c r="P5563" t="s">
        <v>149</v>
      </c>
      <c r="Q5563" t="s">
        <v>206</v>
      </c>
    </row>
    <row r="5564" spans="1:17">
      <c r="A5564" t="s">
        <v>10328</v>
      </c>
      <c r="B5564" t="s">
        <v>10329</v>
      </c>
      <c r="C5564" t="s">
        <v>10330</v>
      </c>
      <c r="D5564" s="4">
        <v>45788.41783564815</v>
      </c>
      <c r="E5564" s="4">
        <v>45793.458333333336</v>
      </c>
      <c r="F5564" s="4">
        <v>45793.475694444445</v>
      </c>
      <c r="G5564" s="4">
        <v>45793.461030092592</v>
      </c>
      <c r="H5564" t="s">
        <v>3155</v>
      </c>
      <c r="I5564" t="s">
        <v>3171</v>
      </c>
      <c r="J5564">
        <v>0</v>
      </c>
      <c r="K5564" t="s">
        <v>3194</v>
      </c>
      <c r="L5564" t="s">
        <v>3564</v>
      </c>
      <c r="M5564" t="s">
        <v>549</v>
      </c>
      <c r="N5564" t="s">
        <v>550</v>
      </c>
      <c r="O5564" t="s">
        <v>136</v>
      </c>
      <c r="P5564" t="s">
        <v>283</v>
      </c>
      <c r="Q5564" t="s">
        <v>290</v>
      </c>
    </row>
    <row r="5565" spans="1:17">
      <c r="A5565" t="s">
        <v>10331</v>
      </c>
      <c r="B5565" t="s">
        <v>10332</v>
      </c>
      <c r="C5565" t="s">
        <v>10333</v>
      </c>
      <c r="D5565" s="4">
        <v>45788.417534722219</v>
      </c>
      <c r="E5565" s="4">
        <v>45789.3125</v>
      </c>
      <c r="F5565" s="4">
        <v>45789.329861111109</v>
      </c>
      <c r="G5565" s="4"/>
      <c r="H5565" t="s">
        <v>3155</v>
      </c>
      <c r="I5565" t="s">
        <v>3171</v>
      </c>
      <c r="J5565">
        <v>1002</v>
      </c>
      <c r="K5565" t="s">
        <v>3157</v>
      </c>
      <c r="L5565" t="s">
        <v>3593</v>
      </c>
      <c r="M5565" t="s">
        <v>549</v>
      </c>
      <c r="N5565" t="s">
        <v>550</v>
      </c>
      <c r="O5565" t="s">
        <v>136</v>
      </c>
      <c r="P5565" t="s">
        <v>283</v>
      </c>
      <c r="Q5565" t="s">
        <v>432</v>
      </c>
    </row>
    <row r="5566" spans="1:17">
      <c r="A5566" t="s">
        <v>3185</v>
      </c>
      <c r="B5566" t="s">
        <v>3186</v>
      </c>
      <c r="C5566" t="s">
        <v>10334</v>
      </c>
      <c r="D5566" s="4">
        <v>45788.417395833334</v>
      </c>
      <c r="E5566" s="4">
        <v>45789.333333333336</v>
      </c>
      <c r="F5566" s="4">
        <v>45789.350694444445</v>
      </c>
      <c r="G5566" s="4"/>
      <c r="H5566" t="s">
        <v>3155</v>
      </c>
      <c r="I5566" t="s">
        <v>3171</v>
      </c>
      <c r="J5566">
        <v>1001</v>
      </c>
      <c r="K5566" t="s">
        <v>3157</v>
      </c>
      <c r="L5566" t="s">
        <v>3245</v>
      </c>
      <c r="M5566" t="s">
        <v>549</v>
      </c>
      <c r="N5566" t="s">
        <v>550</v>
      </c>
      <c r="O5566" t="s">
        <v>551</v>
      </c>
      <c r="P5566" t="s">
        <v>149</v>
      </c>
      <c r="Q5566" t="s">
        <v>206</v>
      </c>
    </row>
    <row r="5567" spans="1:17">
      <c r="A5567" t="s">
        <v>33326</v>
      </c>
      <c r="B5567" t="s">
        <v>33327</v>
      </c>
      <c r="C5567" t="s">
        <v>33328</v>
      </c>
      <c r="D5567" s="4">
        <v>45788.413611111115</v>
      </c>
      <c r="E5567" s="4">
        <v>45788.833333333336</v>
      </c>
      <c r="F5567" s="4">
        <v>45788.850694444445</v>
      </c>
      <c r="G5567" s="4"/>
      <c r="H5567" t="s">
        <v>3155</v>
      </c>
      <c r="I5567" t="s">
        <v>3184</v>
      </c>
      <c r="J5567">
        <v>0</v>
      </c>
      <c r="K5567" t="s">
        <v>3157</v>
      </c>
      <c r="L5567" t="s">
        <v>3593</v>
      </c>
      <c r="M5567" t="s">
        <v>549</v>
      </c>
      <c r="N5567" t="s">
        <v>559</v>
      </c>
      <c r="O5567" t="s">
        <v>469</v>
      </c>
      <c r="P5567" t="s">
        <v>180</v>
      </c>
      <c r="Q5567" t="s">
        <v>14107</v>
      </c>
    </row>
    <row r="5568" spans="1:17">
      <c r="A5568" t="s">
        <v>3443</v>
      </c>
      <c r="B5568" t="s">
        <v>3444</v>
      </c>
      <c r="C5568" t="s">
        <v>10335</v>
      </c>
      <c r="D5568" s="4">
        <v>45788.408773148149</v>
      </c>
      <c r="E5568" s="4">
        <v>45790.291666666664</v>
      </c>
      <c r="F5568" s="4">
        <v>45790.329861111109</v>
      </c>
      <c r="G5568" s="4">
        <v>45790.293055555558</v>
      </c>
      <c r="H5568" t="s">
        <v>3155</v>
      </c>
      <c r="I5568" t="s">
        <v>3156</v>
      </c>
      <c r="J5568">
        <v>0</v>
      </c>
      <c r="K5568" t="s">
        <v>3157</v>
      </c>
      <c r="L5568" t="s">
        <v>3564</v>
      </c>
      <c r="M5568" t="s">
        <v>549</v>
      </c>
      <c r="N5568" t="s">
        <v>550</v>
      </c>
      <c r="O5568" t="s">
        <v>136</v>
      </c>
      <c r="P5568" t="s">
        <v>147</v>
      </c>
      <c r="Q5568" t="s">
        <v>258</v>
      </c>
    </row>
    <row r="5569" spans="1:17">
      <c r="A5569" t="s">
        <v>3325</v>
      </c>
      <c r="B5569" t="s">
        <v>3326</v>
      </c>
      <c r="C5569" t="s">
        <v>10336</v>
      </c>
      <c r="D5569" s="4">
        <v>45788.406053240738</v>
      </c>
      <c r="E5569" s="4">
        <v>45788.8125</v>
      </c>
      <c r="F5569" s="4">
        <v>45788.850694444445</v>
      </c>
      <c r="G5569" s="4"/>
      <c r="H5569" t="s">
        <v>3155</v>
      </c>
      <c r="I5569" t="s">
        <v>3240</v>
      </c>
      <c r="J5569">
        <v>1001</v>
      </c>
      <c r="K5569" t="s">
        <v>3194</v>
      </c>
      <c r="L5569" t="s">
        <v>3593</v>
      </c>
      <c r="M5569" t="s">
        <v>549</v>
      </c>
      <c r="N5569" t="s">
        <v>550</v>
      </c>
      <c r="O5569" t="s">
        <v>551</v>
      </c>
      <c r="P5569" t="s">
        <v>145</v>
      </c>
      <c r="Q5569" t="s">
        <v>216</v>
      </c>
    </row>
    <row r="5570" spans="1:17">
      <c r="A5570" t="s">
        <v>10337</v>
      </c>
      <c r="B5570" t="s">
        <v>10338</v>
      </c>
      <c r="C5570" t="s">
        <v>10339</v>
      </c>
      <c r="D5570" s="4">
        <v>45788.397326388891</v>
      </c>
      <c r="E5570" s="4">
        <v>45789.416666666664</v>
      </c>
      <c r="F5570" s="4">
        <v>45789.454861111109</v>
      </c>
      <c r="G5570" s="4">
        <v>45789.415717592594</v>
      </c>
      <c r="H5570" t="s">
        <v>3155</v>
      </c>
      <c r="I5570" t="s">
        <v>3156</v>
      </c>
      <c r="J5570">
        <v>0</v>
      </c>
      <c r="K5570" t="s">
        <v>3157</v>
      </c>
      <c r="L5570" t="s">
        <v>3564</v>
      </c>
      <c r="M5570" t="s">
        <v>549</v>
      </c>
      <c r="N5570" t="s">
        <v>550</v>
      </c>
      <c r="O5570" t="s">
        <v>551</v>
      </c>
      <c r="P5570" t="s">
        <v>149</v>
      </c>
      <c r="Q5570" t="s">
        <v>202</v>
      </c>
    </row>
    <row r="5571" spans="1:17">
      <c r="A5571" t="s">
        <v>10340</v>
      </c>
      <c r="B5571" t="s">
        <v>10341</v>
      </c>
      <c r="C5571" t="s">
        <v>10342</v>
      </c>
      <c r="D5571" s="4">
        <v>45788.396203703705</v>
      </c>
      <c r="E5571" s="4">
        <v>45794.25</v>
      </c>
      <c r="F5571" s="4">
        <v>45794.267361111109</v>
      </c>
      <c r="G5571" s="4">
        <v>45794.246435185189</v>
      </c>
      <c r="H5571" t="s">
        <v>3155</v>
      </c>
      <c r="I5571" t="s">
        <v>3162</v>
      </c>
      <c r="J5571">
        <v>0</v>
      </c>
      <c r="K5571" t="s">
        <v>3379</v>
      </c>
      <c r="L5571" t="s">
        <v>3564</v>
      </c>
      <c r="M5571" t="s">
        <v>549</v>
      </c>
      <c r="N5571" t="s">
        <v>550</v>
      </c>
      <c r="O5571" t="s">
        <v>1923</v>
      </c>
      <c r="P5571" t="s">
        <v>1924</v>
      </c>
      <c r="Q5571" t="s">
        <v>3394</v>
      </c>
    </row>
    <row r="5572" spans="1:17">
      <c r="A5572" t="s">
        <v>10337</v>
      </c>
      <c r="B5572" t="s">
        <v>10343</v>
      </c>
      <c r="C5572" t="s">
        <v>10344</v>
      </c>
      <c r="D5572" s="4">
        <v>45788.395624999997</v>
      </c>
      <c r="E5572" s="4">
        <v>45789.458333333336</v>
      </c>
      <c r="F5572" s="4">
        <v>45789.496527777781</v>
      </c>
      <c r="G5572" s="4">
        <v>45789.459085648145</v>
      </c>
      <c r="H5572" t="s">
        <v>3155</v>
      </c>
      <c r="I5572" t="s">
        <v>3240</v>
      </c>
      <c r="J5572">
        <v>1001</v>
      </c>
      <c r="K5572" t="s">
        <v>3157</v>
      </c>
      <c r="L5572" t="s">
        <v>3564</v>
      </c>
      <c r="M5572" t="s">
        <v>549</v>
      </c>
      <c r="N5572" t="s">
        <v>550</v>
      </c>
      <c r="O5572" t="s">
        <v>551</v>
      </c>
      <c r="P5572" t="s">
        <v>149</v>
      </c>
      <c r="Q5572" t="s">
        <v>202</v>
      </c>
    </row>
    <row r="5573" spans="1:17">
      <c r="A5573" t="s">
        <v>10337</v>
      </c>
      <c r="B5573" t="s">
        <v>10343</v>
      </c>
      <c r="C5573" t="s">
        <v>10345</v>
      </c>
      <c r="D5573" s="4">
        <v>45788.39534722222</v>
      </c>
      <c r="E5573" s="4">
        <v>45789.5</v>
      </c>
      <c r="F5573" s="4">
        <v>45789.538194444445</v>
      </c>
      <c r="G5573" s="4"/>
      <c r="H5573" t="s">
        <v>3155</v>
      </c>
      <c r="I5573" t="s">
        <v>3240</v>
      </c>
      <c r="J5573">
        <v>1001</v>
      </c>
      <c r="K5573" t="s">
        <v>3157</v>
      </c>
      <c r="L5573" t="s">
        <v>3245</v>
      </c>
      <c r="M5573" t="s">
        <v>549</v>
      </c>
      <c r="N5573" t="s">
        <v>550</v>
      </c>
      <c r="O5573" t="s">
        <v>551</v>
      </c>
      <c r="P5573" t="s">
        <v>149</v>
      </c>
      <c r="Q5573" t="s">
        <v>202</v>
      </c>
    </row>
    <row r="5574" spans="1:17">
      <c r="A5574" t="s">
        <v>10340</v>
      </c>
      <c r="B5574" t="s">
        <v>10341</v>
      </c>
      <c r="C5574" t="s">
        <v>10346</v>
      </c>
      <c r="D5574" s="4">
        <v>45788.395219907405</v>
      </c>
      <c r="E5574" s="4">
        <v>45793.3125</v>
      </c>
      <c r="F5574" s="4">
        <v>45793.329861111109</v>
      </c>
      <c r="G5574" s="4"/>
      <c r="H5574" t="s">
        <v>3155</v>
      </c>
      <c r="I5574" t="s">
        <v>3162</v>
      </c>
      <c r="J5574">
        <v>0</v>
      </c>
      <c r="K5574" t="s">
        <v>3179</v>
      </c>
      <c r="L5574" t="s">
        <v>3245</v>
      </c>
      <c r="M5574" t="s">
        <v>549</v>
      </c>
      <c r="N5574" t="s">
        <v>550</v>
      </c>
      <c r="O5574" t="s">
        <v>1923</v>
      </c>
      <c r="P5574" t="s">
        <v>1924</v>
      </c>
      <c r="Q5574" t="s">
        <v>3394</v>
      </c>
    </row>
    <row r="5575" spans="1:17">
      <c r="A5575" t="s">
        <v>10337</v>
      </c>
      <c r="B5575" t="s">
        <v>10338</v>
      </c>
      <c r="C5575" t="s">
        <v>10347</v>
      </c>
      <c r="D5575" s="4">
        <v>45788.393506944441</v>
      </c>
      <c r="E5575" s="4">
        <v>45789.458333333336</v>
      </c>
      <c r="F5575" s="4">
        <v>45789.496527777781</v>
      </c>
      <c r="G5575" s="4"/>
      <c r="H5575" t="s">
        <v>3155</v>
      </c>
      <c r="I5575" t="s">
        <v>3156</v>
      </c>
      <c r="J5575">
        <v>0</v>
      </c>
      <c r="K5575" t="s">
        <v>3157</v>
      </c>
      <c r="L5575" t="s">
        <v>3245</v>
      </c>
      <c r="M5575" t="s">
        <v>549</v>
      </c>
      <c r="N5575" t="s">
        <v>550</v>
      </c>
      <c r="O5575" t="s">
        <v>551</v>
      </c>
      <c r="P5575" t="s">
        <v>149</v>
      </c>
      <c r="Q5575" t="s">
        <v>202</v>
      </c>
    </row>
    <row r="5576" spans="1:17">
      <c r="A5576" t="s">
        <v>10217</v>
      </c>
      <c r="B5576" t="s">
        <v>10218</v>
      </c>
      <c r="C5576" t="s">
        <v>10348</v>
      </c>
      <c r="D5576" s="4">
        <v>45788.391064814816</v>
      </c>
      <c r="E5576" s="4">
        <v>45789.375</v>
      </c>
      <c r="F5576" s="4">
        <v>45789.413194444445</v>
      </c>
      <c r="G5576" s="4"/>
      <c r="H5576" t="s">
        <v>3155</v>
      </c>
      <c r="I5576" t="s">
        <v>3156</v>
      </c>
      <c r="J5576">
        <v>0</v>
      </c>
      <c r="K5576" t="s">
        <v>3157</v>
      </c>
      <c r="L5576" t="s">
        <v>3245</v>
      </c>
      <c r="M5576" t="s">
        <v>549</v>
      </c>
      <c r="N5576" t="s">
        <v>550</v>
      </c>
      <c r="O5576" t="s">
        <v>551</v>
      </c>
      <c r="P5576" t="s">
        <v>145</v>
      </c>
      <c r="Q5576" t="s">
        <v>222</v>
      </c>
    </row>
    <row r="5577" spans="1:17">
      <c r="A5577" t="s">
        <v>10328</v>
      </c>
      <c r="B5577" t="s">
        <v>10329</v>
      </c>
      <c r="C5577" t="s">
        <v>10349</v>
      </c>
      <c r="D5577" s="4">
        <v>45788.389837962961</v>
      </c>
      <c r="E5577" s="4">
        <v>45793.458333333336</v>
      </c>
      <c r="F5577" s="4">
        <v>45793.475694444445</v>
      </c>
      <c r="G5577" s="4"/>
      <c r="H5577" t="s">
        <v>3155</v>
      </c>
      <c r="I5577" t="s">
        <v>3171</v>
      </c>
      <c r="J5577">
        <v>0</v>
      </c>
      <c r="K5577" t="s">
        <v>3194</v>
      </c>
      <c r="L5577" t="s">
        <v>3245</v>
      </c>
      <c r="M5577" t="s">
        <v>549</v>
      </c>
      <c r="N5577" t="s">
        <v>550</v>
      </c>
      <c r="O5577" t="s">
        <v>136</v>
      </c>
      <c r="P5577" t="s">
        <v>283</v>
      </c>
      <c r="Q5577" t="s">
        <v>290</v>
      </c>
    </row>
    <row r="5578" spans="1:17">
      <c r="A5578" t="s">
        <v>10350</v>
      </c>
      <c r="B5578" t="s">
        <v>10351</v>
      </c>
      <c r="C5578" t="s">
        <v>10352</v>
      </c>
      <c r="D5578" s="4">
        <v>45788.388807870368</v>
      </c>
      <c r="E5578" s="4">
        <v>45795.25</v>
      </c>
      <c r="F5578" s="4">
        <v>45795.267361111109</v>
      </c>
      <c r="G5578" s="4">
        <v>45795.249062499999</v>
      </c>
      <c r="H5578" t="s">
        <v>3155</v>
      </c>
      <c r="I5578" t="s">
        <v>3175</v>
      </c>
      <c r="J5578">
        <v>0</v>
      </c>
      <c r="K5578" t="s">
        <v>3157</v>
      </c>
      <c r="L5578" t="s">
        <v>3564</v>
      </c>
      <c r="M5578" t="s">
        <v>549</v>
      </c>
      <c r="N5578" t="s">
        <v>559</v>
      </c>
      <c r="O5578" t="s">
        <v>469</v>
      </c>
      <c r="P5578" t="s">
        <v>180</v>
      </c>
      <c r="Q5578" t="s">
        <v>187</v>
      </c>
    </row>
    <row r="5579" spans="1:17">
      <c r="A5579" t="s">
        <v>6793</v>
      </c>
      <c r="B5579" t="s">
        <v>6794</v>
      </c>
      <c r="C5579" t="s">
        <v>10353</v>
      </c>
      <c r="D5579" s="4">
        <v>45788.37972222222</v>
      </c>
      <c r="E5579" s="4">
        <v>45791.416666666664</v>
      </c>
      <c r="F5579" s="4">
        <v>45791.434027777781</v>
      </c>
      <c r="G5579" s="4">
        <v>45791.416018518517</v>
      </c>
      <c r="H5579" t="s">
        <v>3155</v>
      </c>
      <c r="I5579" t="s">
        <v>3171</v>
      </c>
      <c r="J5579">
        <v>1002</v>
      </c>
      <c r="K5579" t="s">
        <v>3157</v>
      </c>
      <c r="L5579" t="s">
        <v>3564</v>
      </c>
      <c r="M5579" t="s">
        <v>549</v>
      </c>
      <c r="N5579" t="s">
        <v>550</v>
      </c>
      <c r="O5579" t="s">
        <v>616</v>
      </c>
      <c r="P5579" t="s">
        <v>314</v>
      </c>
      <c r="Q5579" t="s">
        <v>320</v>
      </c>
    </row>
    <row r="5580" spans="1:17">
      <c r="A5580" t="s">
        <v>10354</v>
      </c>
      <c r="B5580" t="s">
        <v>10355</v>
      </c>
      <c r="C5580" t="s">
        <v>10356</v>
      </c>
      <c r="D5580" s="4">
        <v>45788.378101851849</v>
      </c>
      <c r="E5580" s="4">
        <v>45789.4375</v>
      </c>
      <c r="F5580" s="4">
        <v>45789.454861111109</v>
      </c>
      <c r="G5580" s="4">
        <v>45789.435555555552</v>
      </c>
      <c r="H5580" t="s">
        <v>3155</v>
      </c>
      <c r="I5580" t="s">
        <v>3512</v>
      </c>
      <c r="J5580">
        <v>1</v>
      </c>
      <c r="K5580" t="s">
        <v>3157</v>
      </c>
      <c r="L5580" t="s">
        <v>3564</v>
      </c>
      <c r="M5580" t="s">
        <v>549</v>
      </c>
      <c r="N5580" t="s">
        <v>550</v>
      </c>
      <c r="O5580" t="s">
        <v>136</v>
      </c>
      <c r="P5580" t="s">
        <v>143</v>
      </c>
      <c r="Q5580" t="s">
        <v>300</v>
      </c>
    </row>
    <row r="5581" spans="1:17">
      <c r="A5581" t="s">
        <v>6661</v>
      </c>
      <c r="B5581" t="s">
        <v>6662</v>
      </c>
      <c r="C5581" t="s">
        <v>10357</v>
      </c>
      <c r="D5581" s="4">
        <v>45788.377743055556</v>
      </c>
      <c r="E5581" s="4">
        <v>45789.166666666664</v>
      </c>
      <c r="F5581" s="4">
        <v>45789.184027777781</v>
      </c>
      <c r="G5581" s="4">
        <v>45789.166828703703</v>
      </c>
      <c r="H5581" t="s">
        <v>3155</v>
      </c>
      <c r="I5581" t="s">
        <v>3171</v>
      </c>
      <c r="J5581">
        <v>0</v>
      </c>
      <c r="K5581" t="s">
        <v>3194</v>
      </c>
      <c r="L5581" t="s">
        <v>3564</v>
      </c>
      <c r="M5581" t="s">
        <v>549</v>
      </c>
      <c r="N5581" t="s">
        <v>550</v>
      </c>
      <c r="O5581" t="s">
        <v>551</v>
      </c>
      <c r="P5581" t="s">
        <v>145</v>
      </c>
      <c r="Q5581" t="s">
        <v>219</v>
      </c>
    </row>
    <row r="5582" spans="1:17">
      <c r="A5582" t="s">
        <v>10358</v>
      </c>
      <c r="B5582" t="s">
        <v>10359</v>
      </c>
      <c r="C5582" t="s">
        <v>10360</v>
      </c>
      <c r="D5582" s="4">
        <v>45788.376076388886</v>
      </c>
      <c r="E5582" s="4">
        <v>45790.3125</v>
      </c>
      <c r="F5582" s="4">
        <v>45790.329861111109</v>
      </c>
      <c r="G5582" s="4">
        <v>45790.302476851852</v>
      </c>
      <c r="H5582" t="s">
        <v>3155</v>
      </c>
      <c r="I5582" t="s">
        <v>3280</v>
      </c>
      <c r="J5582">
        <v>0</v>
      </c>
      <c r="K5582" t="s">
        <v>4074</v>
      </c>
      <c r="L5582" t="s">
        <v>3564</v>
      </c>
      <c r="M5582" t="s">
        <v>549</v>
      </c>
      <c r="N5582" t="s">
        <v>550</v>
      </c>
      <c r="O5582" t="s">
        <v>1923</v>
      </c>
      <c r="P5582" t="s">
        <v>1924</v>
      </c>
      <c r="Q5582" t="s">
        <v>3180</v>
      </c>
    </row>
    <row r="5583" spans="1:17">
      <c r="A5583" t="s">
        <v>10361</v>
      </c>
      <c r="B5583" t="s">
        <v>10362</v>
      </c>
      <c r="C5583" t="s">
        <v>10363</v>
      </c>
      <c r="D5583" s="4">
        <v>45788.374907407408</v>
      </c>
      <c r="E5583" s="4">
        <v>45789.895833333336</v>
      </c>
      <c r="F5583" s="4">
        <v>45789.913194444445</v>
      </c>
      <c r="G5583" s="4"/>
      <c r="H5583" t="s">
        <v>3155</v>
      </c>
      <c r="I5583" t="s">
        <v>3184</v>
      </c>
      <c r="J5583">
        <v>1002</v>
      </c>
      <c r="K5583" t="s">
        <v>3157</v>
      </c>
      <c r="L5583" t="s">
        <v>3593</v>
      </c>
      <c r="M5583" t="s">
        <v>549</v>
      </c>
      <c r="N5583" t="s">
        <v>550</v>
      </c>
      <c r="O5583" t="s">
        <v>136</v>
      </c>
      <c r="P5583" t="s">
        <v>139</v>
      </c>
      <c r="Q5583" t="s">
        <v>425</v>
      </c>
    </row>
    <row r="5584" spans="1:17">
      <c r="A5584" t="s">
        <v>3399</v>
      </c>
      <c r="B5584" t="s">
        <v>3400</v>
      </c>
      <c r="C5584" t="s">
        <v>10364</v>
      </c>
      <c r="D5584" s="4">
        <v>45788.3746875</v>
      </c>
      <c r="E5584" s="4">
        <v>45791.208333333336</v>
      </c>
      <c r="F5584" s="4">
        <v>45791.225694444445</v>
      </c>
      <c r="G5584" s="4">
        <v>45791.209293981483</v>
      </c>
      <c r="H5584" t="s">
        <v>3155</v>
      </c>
      <c r="I5584" t="s">
        <v>3171</v>
      </c>
      <c r="J5584">
        <v>1001</v>
      </c>
      <c r="K5584" t="s">
        <v>3157</v>
      </c>
      <c r="L5584" t="s">
        <v>3564</v>
      </c>
      <c r="M5584" t="s">
        <v>549</v>
      </c>
      <c r="N5584" t="s">
        <v>550</v>
      </c>
      <c r="O5584" t="s">
        <v>136</v>
      </c>
      <c r="P5584" t="s">
        <v>283</v>
      </c>
      <c r="Q5584" t="s">
        <v>288</v>
      </c>
    </row>
    <row r="5585" spans="1:17">
      <c r="A5585" t="s">
        <v>6793</v>
      </c>
      <c r="B5585" t="s">
        <v>10365</v>
      </c>
      <c r="C5585" t="s">
        <v>10366</v>
      </c>
      <c r="D5585" s="4">
        <v>45788.370578703703</v>
      </c>
      <c r="E5585" s="4">
        <v>45790.416666666664</v>
      </c>
      <c r="F5585" s="4">
        <v>45790.454861111109</v>
      </c>
      <c r="G5585" s="4">
        <v>45790.417129629626</v>
      </c>
      <c r="H5585" t="s">
        <v>3155</v>
      </c>
      <c r="I5585" t="s">
        <v>3156</v>
      </c>
      <c r="J5585">
        <v>0</v>
      </c>
      <c r="K5585" t="s">
        <v>3157</v>
      </c>
      <c r="L5585" t="s">
        <v>3564</v>
      </c>
      <c r="M5585" t="s">
        <v>549</v>
      </c>
      <c r="N5585" t="s">
        <v>550</v>
      </c>
      <c r="O5585" t="s">
        <v>616</v>
      </c>
      <c r="P5585" t="s">
        <v>314</v>
      </c>
      <c r="Q5585" t="s">
        <v>320</v>
      </c>
    </row>
    <row r="5586" spans="1:17">
      <c r="A5586" t="s">
        <v>10367</v>
      </c>
      <c r="B5586" t="s">
        <v>10368</v>
      </c>
      <c r="C5586" t="s">
        <v>10369</v>
      </c>
      <c r="D5586" s="4">
        <v>45788.363981481481</v>
      </c>
      <c r="E5586" s="4">
        <v>45788.833333333336</v>
      </c>
      <c r="F5586" s="4">
        <v>45788.850694444445</v>
      </c>
      <c r="G5586" s="4">
        <v>45788.831782407404</v>
      </c>
      <c r="H5586" t="s">
        <v>3155</v>
      </c>
      <c r="I5586" t="s">
        <v>3171</v>
      </c>
      <c r="J5586">
        <v>1001</v>
      </c>
      <c r="K5586" t="s">
        <v>3157</v>
      </c>
      <c r="L5586" t="s">
        <v>3564</v>
      </c>
      <c r="M5586" t="s">
        <v>549</v>
      </c>
      <c r="N5586" t="s">
        <v>550</v>
      </c>
      <c r="O5586" t="s">
        <v>136</v>
      </c>
      <c r="P5586" t="s">
        <v>143</v>
      </c>
      <c r="Q5586" t="s">
        <v>297</v>
      </c>
    </row>
    <row r="5587" spans="1:17">
      <c r="A5587" t="s">
        <v>10370</v>
      </c>
      <c r="B5587" t="s">
        <v>10371</v>
      </c>
      <c r="C5587" t="s">
        <v>10372</v>
      </c>
      <c r="D5587" s="4">
        <v>45788.36215277778</v>
      </c>
      <c r="E5587" s="4">
        <v>45790.395833333336</v>
      </c>
      <c r="F5587" s="4">
        <v>45790.413194444445</v>
      </c>
      <c r="G5587" s="4">
        <v>45790.394618055558</v>
      </c>
      <c r="H5587" t="s">
        <v>3155</v>
      </c>
      <c r="I5587" t="s">
        <v>3175</v>
      </c>
      <c r="J5587">
        <v>0</v>
      </c>
      <c r="K5587" t="s">
        <v>3157</v>
      </c>
      <c r="L5587" t="s">
        <v>3564</v>
      </c>
      <c r="M5587" t="s">
        <v>549</v>
      </c>
      <c r="N5587" t="s">
        <v>550</v>
      </c>
      <c r="O5587" t="s">
        <v>551</v>
      </c>
      <c r="P5587" t="s">
        <v>145</v>
      </c>
      <c r="Q5587" t="s">
        <v>226</v>
      </c>
    </row>
    <row r="5588" spans="1:17">
      <c r="A5588" t="s">
        <v>10373</v>
      </c>
      <c r="B5588" t="s">
        <v>10374</v>
      </c>
      <c r="C5588" t="s">
        <v>10375</v>
      </c>
      <c r="D5588" s="4">
        <v>45788.360902777778</v>
      </c>
      <c r="E5588" s="4">
        <v>45789.3125</v>
      </c>
      <c r="F5588" s="4">
        <v>45789.350694444445</v>
      </c>
      <c r="G5588" s="4">
        <v>45789.308321759258</v>
      </c>
      <c r="H5588" t="s">
        <v>3155</v>
      </c>
      <c r="I5588" t="s">
        <v>3240</v>
      </c>
      <c r="J5588">
        <v>0</v>
      </c>
      <c r="K5588" t="s">
        <v>3194</v>
      </c>
      <c r="L5588" t="s">
        <v>3564</v>
      </c>
      <c r="M5588" t="s">
        <v>549</v>
      </c>
      <c r="N5588" t="s">
        <v>550</v>
      </c>
      <c r="O5588" t="s">
        <v>551</v>
      </c>
      <c r="P5588" t="s">
        <v>149</v>
      </c>
      <c r="Q5588" t="s">
        <v>200</v>
      </c>
    </row>
    <row r="5589" spans="1:17">
      <c r="A5589" t="s">
        <v>10299</v>
      </c>
      <c r="B5589" t="s">
        <v>10300</v>
      </c>
      <c r="C5589" t="s">
        <v>10376</v>
      </c>
      <c r="D5589" s="4">
        <v>45788.357905092591</v>
      </c>
      <c r="E5589" s="4">
        <v>45788.729166666664</v>
      </c>
      <c r="F5589" s="4">
        <v>45788.767361111109</v>
      </c>
      <c r="G5589" s="4"/>
      <c r="H5589" t="s">
        <v>3155</v>
      </c>
      <c r="I5589" t="s">
        <v>3209</v>
      </c>
      <c r="J5589">
        <v>0</v>
      </c>
      <c r="K5589" t="s">
        <v>3157</v>
      </c>
      <c r="L5589" t="s">
        <v>3245</v>
      </c>
      <c r="M5589" t="s">
        <v>549</v>
      </c>
      <c r="N5589" t="s">
        <v>550</v>
      </c>
      <c r="O5589" t="s">
        <v>616</v>
      </c>
      <c r="P5589" t="s">
        <v>314</v>
      </c>
      <c r="Q5589" t="s">
        <v>322</v>
      </c>
    </row>
    <row r="5590" spans="1:17">
      <c r="A5590" t="s">
        <v>10377</v>
      </c>
      <c r="B5590" t="s">
        <v>10378</v>
      </c>
      <c r="C5590" t="s">
        <v>10379</v>
      </c>
      <c r="D5590" s="4">
        <v>45788.357418981483</v>
      </c>
      <c r="E5590" s="4">
        <v>45790.333333333336</v>
      </c>
      <c r="F5590" s="4">
        <v>45790.371527777781</v>
      </c>
      <c r="G5590" s="4"/>
      <c r="H5590" t="s">
        <v>3155</v>
      </c>
      <c r="I5590" t="s">
        <v>3156</v>
      </c>
      <c r="J5590">
        <v>0</v>
      </c>
      <c r="K5590" t="s">
        <v>3157</v>
      </c>
      <c r="L5590" t="s">
        <v>3245</v>
      </c>
      <c r="M5590" t="s">
        <v>549</v>
      </c>
      <c r="N5590" t="s">
        <v>550</v>
      </c>
      <c r="O5590" t="s">
        <v>136</v>
      </c>
      <c r="P5590" t="s">
        <v>147</v>
      </c>
      <c r="Q5590" t="s">
        <v>262</v>
      </c>
    </row>
    <row r="5591" spans="1:17">
      <c r="A5591" t="s">
        <v>4825</v>
      </c>
      <c r="B5591" t="s">
        <v>4826</v>
      </c>
      <c r="C5591" t="s">
        <v>10380</v>
      </c>
      <c r="D5591" s="4">
        <v>45788.356365740743</v>
      </c>
      <c r="E5591" s="4">
        <v>45789.291666666664</v>
      </c>
      <c r="F5591" s="4">
        <v>45789.309027777781</v>
      </c>
      <c r="G5591" s="4"/>
      <c r="H5591" t="s">
        <v>3155</v>
      </c>
      <c r="I5591" t="s">
        <v>3171</v>
      </c>
      <c r="J5591">
        <v>1001</v>
      </c>
      <c r="K5591" t="s">
        <v>3157</v>
      </c>
      <c r="L5591" t="s">
        <v>3593</v>
      </c>
      <c r="M5591" t="s">
        <v>549</v>
      </c>
      <c r="N5591" t="s">
        <v>550</v>
      </c>
      <c r="O5591" t="s">
        <v>616</v>
      </c>
      <c r="P5591" t="s">
        <v>314</v>
      </c>
      <c r="Q5591" t="s">
        <v>318</v>
      </c>
    </row>
    <row r="5592" spans="1:17">
      <c r="A5592" t="s">
        <v>4160</v>
      </c>
      <c r="B5592" t="s">
        <v>4161</v>
      </c>
      <c r="C5592" t="s">
        <v>10381</v>
      </c>
      <c r="D5592" s="4">
        <v>45788.352465277778</v>
      </c>
      <c r="E5592" s="4">
        <v>45789.354166666664</v>
      </c>
      <c r="F5592" s="4">
        <v>45789.371527777781</v>
      </c>
      <c r="G5592" s="4">
        <v>45789.347731481481</v>
      </c>
      <c r="H5592" t="s">
        <v>3155</v>
      </c>
      <c r="I5592" t="s">
        <v>3175</v>
      </c>
      <c r="J5592">
        <v>0</v>
      </c>
      <c r="K5592" t="s">
        <v>3157</v>
      </c>
      <c r="L5592" t="s">
        <v>3564</v>
      </c>
      <c r="M5592" t="s">
        <v>549</v>
      </c>
      <c r="N5592" t="s">
        <v>550</v>
      </c>
      <c r="O5592" t="s">
        <v>136</v>
      </c>
      <c r="P5592" t="s">
        <v>143</v>
      </c>
      <c r="Q5592" t="s">
        <v>311</v>
      </c>
    </row>
    <row r="5593" spans="1:17">
      <c r="A5593" t="s">
        <v>4016</v>
      </c>
      <c r="B5593" t="s">
        <v>4017</v>
      </c>
      <c r="C5593" t="s">
        <v>10382</v>
      </c>
      <c r="D5593" s="4">
        <v>45788.351412037038</v>
      </c>
      <c r="E5593" s="4">
        <v>45789.270833333336</v>
      </c>
      <c r="F5593" s="4">
        <v>45789.288194444445</v>
      </c>
      <c r="G5593" s="4"/>
      <c r="H5593" t="s">
        <v>3155</v>
      </c>
      <c r="I5593" t="s">
        <v>3175</v>
      </c>
      <c r="J5593">
        <v>0</v>
      </c>
      <c r="K5593" t="s">
        <v>3194</v>
      </c>
      <c r="L5593" t="s">
        <v>3593</v>
      </c>
      <c r="M5593" t="s">
        <v>549</v>
      </c>
      <c r="N5593" t="s">
        <v>550</v>
      </c>
      <c r="O5593" t="s">
        <v>136</v>
      </c>
      <c r="P5593" t="s">
        <v>283</v>
      </c>
      <c r="Q5593" t="s">
        <v>287</v>
      </c>
    </row>
    <row r="5594" spans="1:17">
      <c r="A5594" t="s">
        <v>3313</v>
      </c>
      <c r="B5594" t="s">
        <v>4182</v>
      </c>
      <c r="C5594" t="s">
        <v>10383</v>
      </c>
      <c r="D5594" s="4">
        <v>45788.348252314812</v>
      </c>
      <c r="E5594" s="4">
        <v>45789.104166666664</v>
      </c>
      <c r="F5594" s="4">
        <v>45789.142361111109</v>
      </c>
      <c r="G5594" s="4"/>
      <c r="H5594" t="s">
        <v>3155</v>
      </c>
      <c r="I5594" t="s">
        <v>3240</v>
      </c>
      <c r="J5594">
        <v>1002</v>
      </c>
      <c r="K5594" t="s">
        <v>3157</v>
      </c>
      <c r="L5594" t="s">
        <v>3593</v>
      </c>
      <c r="M5594" t="s">
        <v>549</v>
      </c>
      <c r="N5594" t="s">
        <v>550</v>
      </c>
      <c r="O5594" t="s">
        <v>551</v>
      </c>
      <c r="P5594" t="s">
        <v>145</v>
      </c>
      <c r="Q5594" t="s">
        <v>220</v>
      </c>
    </row>
    <row r="5595" spans="1:17">
      <c r="A5595" t="s">
        <v>10384</v>
      </c>
      <c r="B5595" t="s">
        <v>10385</v>
      </c>
      <c r="C5595" t="s">
        <v>10386</v>
      </c>
      <c r="D5595" s="4">
        <v>45788.347245370373</v>
      </c>
      <c r="E5595" s="4">
        <v>45789.333333333336</v>
      </c>
      <c r="F5595" s="4">
        <v>45789.350694444445</v>
      </c>
      <c r="G5595" s="4">
        <v>45789.332546296297</v>
      </c>
      <c r="H5595" t="s">
        <v>3155</v>
      </c>
      <c r="I5595" t="s">
        <v>3171</v>
      </c>
      <c r="J5595">
        <v>1001</v>
      </c>
      <c r="K5595" t="s">
        <v>3157</v>
      </c>
      <c r="L5595" t="s">
        <v>3564</v>
      </c>
      <c r="M5595" t="s">
        <v>549</v>
      </c>
      <c r="N5595" t="s">
        <v>550</v>
      </c>
      <c r="O5595" t="s">
        <v>551</v>
      </c>
      <c r="P5595" t="s">
        <v>149</v>
      </c>
      <c r="Q5595" t="s">
        <v>200</v>
      </c>
    </row>
    <row r="5596" spans="1:17">
      <c r="A5596" t="s">
        <v>5149</v>
      </c>
      <c r="B5596" t="s">
        <v>5150</v>
      </c>
      <c r="C5596" t="s">
        <v>10387</v>
      </c>
      <c r="D5596" s="4">
        <v>45788.343564814815</v>
      </c>
      <c r="E5596" s="4">
        <v>45795.708333333336</v>
      </c>
      <c r="F5596" s="4">
        <v>45795.725694444445</v>
      </c>
      <c r="G5596" s="4">
        <v>45795.706666666665</v>
      </c>
      <c r="H5596" t="s">
        <v>3155</v>
      </c>
      <c r="I5596" t="s">
        <v>3171</v>
      </c>
      <c r="J5596">
        <v>0</v>
      </c>
      <c r="K5596" t="s">
        <v>3157</v>
      </c>
      <c r="L5596" t="s">
        <v>3564</v>
      </c>
      <c r="M5596" t="s">
        <v>549</v>
      </c>
      <c r="N5596" t="s">
        <v>550</v>
      </c>
      <c r="O5596" t="s">
        <v>136</v>
      </c>
      <c r="P5596" t="s">
        <v>143</v>
      </c>
      <c r="Q5596" t="s">
        <v>300</v>
      </c>
    </row>
    <row r="5597" spans="1:17">
      <c r="A5597" t="s">
        <v>10340</v>
      </c>
      <c r="B5597" t="s">
        <v>10341</v>
      </c>
      <c r="C5597" t="s">
        <v>10388</v>
      </c>
      <c r="D5597" s="4">
        <v>45788.342673611114</v>
      </c>
      <c r="E5597" s="4">
        <v>45795.104166666664</v>
      </c>
      <c r="F5597" s="4">
        <v>45795.121527777781</v>
      </c>
      <c r="G5597" s="4"/>
      <c r="H5597" t="s">
        <v>3155</v>
      </c>
      <c r="I5597" t="s">
        <v>3162</v>
      </c>
      <c r="J5597">
        <v>0</v>
      </c>
      <c r="K5597" t="s">
        <v>3179</v>
      </c>
      <c r="L5597" t="s">
        <v>3245</v>
      </c>
      <c r="M5597" t="s">
        <v>549</v>
      </c>
      <c r="N5597" t="s">
        <v>550</v>
      </c>
      <c r="O5597" t="s">
        <v>1923</v>
      </c>
      <c r="P5597" t="s">
        <v>1924</v>
      </c>
      <c r="Q5597" t="s">
        <v>3394</v>
      </c>
    </row>
    <row r="5598" spans="1:17">
      <c r="A5598" t="s">
        <v>10268</v>
      </c>
      <c r="B5598" t="s">
        <v>10269</v>
      </c>
      <c r="C5598" t="s">
        <v>10389</v>
      </c>
      <c r="D5598" s="4">
        <v>45788.342523148145</v>
      </c>
      <c r="E5598" s="4">
        <v>45789.583333333336</v>
      </c>
      <c r="F5598" s="4">
        <v>45789.600694444445</v>
      </c>
      <c r="G5598" s="4"/>
      <c r="H5598" t="s">
        <v>3155</v>
      </c>
      <c r="I5598" t="s">
        <v>3171</v>
      </c>
      <c r="J5598">
        <v>1001</v>
      </c>
      <c r="K5598" t="s">
        <v>3157</v>
      </c>
      <c r="L5598" t="s">
        <v>3245</v>
      </c>
      <c r="M5598" t="s">
        <v>549</v>
      </c>
      <c r="N5598" t="s">
        <v>550</v>
      </c>
      <c r="O5598" t="s">
        <v>616</v>
      </c>
      <c r="P5598" t="s">
        <v>314</v>
      </c>
      <c r="Q5598" t="s">
        <v>321</v>
      </c>
    </row>
    <row r="5599" spans="1:17">
      <c r="A5599" t="s">
        <v>10390</v>
      </c>
      <c r="B5599" t="s">
        <v>10391</v>
      </c>
      <c r="C5599" t="s">
        <v>10392</v>
      </c>
      <c r="D5599" s="4">
        <v>45788.342210648145</v>
      </c>
      <c r="E5599" s="4">
        <v>45789.291666666664</v>
      </c>
      <c r="F5599" s="4">
        <v>45789.329861111109</v>
      </c>
      <c r="G5599" s="4">
        <v>45789.294421296298</v>
      </c>
      <c r="H5599" t="s">
        <v>3155</v>
      </c>
      <c r="I5599" t="s">
        <v>3156</v>
      </c>
      <c r="J5599">
        <v>0</v>
      </c>
      <c r="K5599" t="s">
        <v>3194</v>
      </c>
      <c r="L5599" t="s">
        <v>3564</v>
      </c>
      <c r="M5599" t="s">
        <v>549</v>
      </c>
      <c r="N5599" t="s">
        <v>550</v>
      </c>
      <c r="O5599" t="s">
        <v>551</v>
      </c>
      <c r="P5599" t="s">
        <v>149</v>
      </c>
      <c r="Q5599" t="s">
        <v>214</v>
      </c>
    </row>
    <row r="5600" spans="1:17">
      <c r="A5600" t="s">
        <v>10393</v>
      </c>
      <c r="B5600" t="s">
        <v>10394</v>
      </c>
      <c r="C5600" t="s">
        <v>10395</v>
      </c>
      <c r="D5600" s="4">
        <v>45788.341215277775</v>
      </c>
      <c r="E5600" s="4">
        <v>45790.375</v>
      </c>
      <c r="F5600" s="4">
        <v>45790.392361111109</v>
      </c>
      <c r="G5600" s="4">
        <v>45790.370104166665</v>
      </c>
      <c r="H5600" t="s">
        <v>3155</v>
      </c>
      <c r="I5600" t="s">
        <v>3175</v>
      </c>
      <c r="J5600">
        <v>0</v>
      </c>
      <c r="K5600" t="s">
        <v>3157</v>
      </c>
      <c r="L5600" t="s">
        <v>3564</v>
      </c>
      <c r="M5600" t="s">
        <v>549</v>
      </c>
      <c r="N5600" t="s">
        <v>550</v>
      </c>
      <c r="O5600" t="s">
        <v>551</v>
      </c>
      <c r="P5600" t="s">
        <v>149</v>
      </c>
      <c r="Q5600" t="s">
        <v>202</v>
      </c>
    </row>
    <row r="5601" spans="1:17">
      <c r="A5601" t="s">
        <v>10396</v>
      </c>
      <c r="B5601" t="s">
        <v>10397</v>
      </c>
      <c r="C5601" t="s">
        <v>10398</v>
      </c>
      <c r="D5601" s="4">
        <v>45788.340266203704</v>
      </c>
      <c r="E5601" s="4">
        <v>45790.416666666664</v>
      </c>
      <c r="F5601" s="4">
        <v>45790.434027777781</v>
      </c>
      <c r="G5601" s="4">
        <v>45790.416990740741</v>
      </c>
      <c r="H5601" t="s">
        <v>3155</v>
      </c>
      <c r="I5601" t="s">
        <v>3184</v>
      </c>
      <c r="J5601">
        <v>1001</v>
      </c>
      <c r="K5601" t="s">
        <v>3157</v>
      </c>
      <c r="L5601" t="s">
        <v>3564</v>
      </c>
      <c r="M5601" t="s">
        <v>549</v>
      </c>
      <c r="N5601" t="s">
        <v>550</v>
      </c>
      <c r="O5601" t="s">
        <v>551</v>
      </c>
      <c r="P5601" t="s">
        <v>242</v>
      </c>
      <c r="Q5601" t="s">
        <v>248</v>
      </c>
    </row>
    <row r="5602" spans="1:17">
      <c r="A5602" t="s">
        <v>10399</v>
      </c>
      <c r="B5602" t="s">
        <v>10400</v>
      </c>
      <c r="C5602" t="s">
        <v>10401</v>
      </c>
      <c r="D5602" s="4">
        <v>45788.33792824074</v>
      </c>
      <c r="E5602" s="4">
        <v>45817.208333333336</v>
      </c>
      <c r="F5602" s="4">
        <v>45817.225694444445</v>
      </c>
      <c r="G5602" s="4"/>
      <c r="H5602" t="s">
        <v>3155</v>
      </c>
      <c r="I5602" t="s">
        <v>3175</v>
      </c>
      <c r="J5602">
        <v>0</v>
      </c>
      <c r="K5602" t="s">
        <v>3194</v>
      </c>
      <c r="L5602" t="s">
        <v>3158</v>
      </c>
      <c r="M5602" t="s">
        <v>549</v>
      </c>
      <c r="N5602" t="s">
        <v>550</v>
      </c>
      <c r="O5602" t="s">
        <v>551</v>
      </c>
      <c r="P5602" t="s">
        <v>242</v>
      </c>
      <c r="Q5602" t="s">
        <v>243</v>
      </c>
    </row>
    <row r="5603" spans="1:17">
      <c r="A5603" t="s">
        <v>10402</v>
      </c>
      <c r="B5603" t="s">
        <v>10403</v>
      </c>
      <c r="C5603" t="s">
        <v>10404</v>
      </c>
      <c r="D5603" s="4">
        <v>45788.337141203701</v>
      </c>
      <c r="E5603" s="4">
        <v>45789.270833333336</v>
      </c>
      <c r="F5603" s="4">
        <v>45789.288194444445</v>
      </c>
      <c r="G5603" s="4">
        <v>45789.270104166666</v>
      </c>
      <c r="H5603" t="s">
        <v>3155</v>
      </c>
      <c r="I5603" t="s">
        <v>3175</v>
      </c>
      <c r="J5603">
        <v>1001</v>
      </c>
      <c r="K5603" t="s">
        <v>3194</v>
      </c>
      <c r="L5603" t="s">
        <v>3564</v>
      </c>
      <c r="M5603" t="s">
        <v>549</v>
      </c>
      <c r="N5603" t="s">
        <v>550</v>
      </c>
      <c r="O5603" t="s">
        <v>136</v>
      </c>
      <c r="P5603" t="s">
        <v>147</v>
      </c>
      <c r="Q5603" t="s">
        <v>253</v>
      </c>
    </row>
    <row r="5604" spans="1:17">
      <c r="A5604" t="s">
        <v>10405</v>
      </c>
      <c r="B5604" t="s">
        <v>10406</v>
      </c>
      <c r="C5604" t="s">
        <v>10407</v>
      </c>
      <c r="D5604" s="4">
        <v>45788.335960648146</v>
      </c>
      <c r="E5604" s="4">
        <v>45789.75</v>
      </c>
      <c r="F5604" s="4">
        <v>45789.767361111109</v>
      </c>
      <c r="G5604" s="4"/>
      <c r="H5604" t="s">
        <v>3155</v>
      </c>
      <c r="I5604" t="s">
        <v>3171</v>
      </c>
      <c r="J5604">
        <v>1001</v>
      </c>
      <c r="K5604" t="s">
        <v>3157</v>
      </c>
      <c r="L5604" t="s">
        <v>3593</v>
      </c>
      <c r="M5604" t="s">
        <v>549</v>
      </c>
      <c r="N5604" t="s">
        <v>550</v>
      </c>
      <c r="O5604" t="s">
        <v>136</v>
      </c>
      <c r="P5604" t="s">
        <v>147</v>
      </c>
      <c r="Q5604" t="s">
        <v>255</v>
      </c>
    </row>
    <row r="5605" spans="1:17">
      <c r="A5605" t="s">
        <v>3655</v>
      </c>
      <c r="B5605" t="s">
        <v>3656</v>
      </c>
      <c r="C5605" t="s">
        <v>10408</v>
      </c>
      <c r="D5605" s="4">
        <v>45788.335439814815</v>
      </c>
      <c r="E5605" s="4">
        <v>45790.229166666664</v>
      </c>
      <c r="F5605" s="4">
        <v>45790.246527777781</v>
      </c>
      <c r="G5605" s="4">
        <v>45790.229328703703</v>
      </c>
      <c r="H5605" t="s">
        <v>3155</v>
      </c>
      <c r="I5605" t="s">
        <v>3402</v>
      </c>
      <c r="J5605">
        <v>0</v>
      </c>
      <c r="K5605" t="s">
        <v>3403</v>
      </c>
      <c r="L5605" t="s">
        <v>3564</v>
      </c>
      <c r="M5605" t="s">
        <v>549</v>
      </c>
      <c r="N5605" t="s">
        <v>550</v>
      </c>
      <c r="O5605" t="s">
        <v>136</v>
      </c>
      <c r="P5605" t="s">
        <v>147</v>
      </c>
      <c r="Q5605" t="s">
        <v>253</v>
      </c>
    </row>
    <row r="5606" spans="1:17">
      <c r="A5606" t="s">
        <v>10405</v>
      </c>
      <c r="B5606" t="s">
        <v>10406</v>
      </c>
      <c r="C5606" t="s">
        <v>10409</v>
      </c>
      <c r="D5606" s="4">
        <v>45788.334201388891</v>
      </c>
      <c r="E5606" s="4">
        <v>45789.25</v>
      </c>
      <c r="F5606" s="4">
        <v>45789.267361111109</v>
      </c>
      <c r="G5606" s="4"/>
      <c r="H5606" t="s">
        <v>3155</v>
      </c>
      <c r="I5606" t="s">
        <v>3171</v>
      </c>
      <c r="J5606">
        <v>1001</v>
      </c>
      <c r="K5606" t="s">
        <v>3157</v>
      </c>
      <c r="L5606" t="s">
        <v>3245</v>
      </c>
      <c r="M5606" t="s">
        <v>549</v>
      </c>
      <c r="N5606" t="s">
        <v>550</v>
      </c>
      <c r="O5606" t="s">
        <v>136</v>
      </c>
      <c r="P5606" t="s">
        <v>147</v>
      </c>
      <c r="Q5606" t="s">
        <v>255</v>
      </c>
    </row>
    <row r="5607" spans="1:17">
      <c r="A5607" t="s">
        <v>10410</v>
      </c>
      <c r="B5607" t="s">
        <v>10411</v>
      </c>
      <c r="C5607" t="s">
        <v>10412</v>
      </c>
      <c r="D5607" s="4">
        <v>45788.331770833334</v>
      </c>
      <c r="E5607" s="4">
        <v>45790.416666666664</v>
      </c>
      <c r="F5607" s="4">
        <v>45790.454861111109</v>
      </c>
      <c r="G5607" s="4"/>
      <c r="H5607" t="s">
        <v>3155</v>
      </c>
      <c r="I5607" t="s">
        <v>3209</v>
      </c>
      <c r="J5607">
        <v>0</v>
      </c>
      <c r="K5607" t="s">
        <v>3157</v>
      </c>
      <c r="L5607" t="s">
        <v>3593</v>
      </c>
      <c r="M5607" t="s">
        <v>549</v>
      </c>
      <c r="N5607" t="s">
        <v>550</v>
      </c>
      <c r="O5607" t="s">
        <v>136</v>
      </c>
      <c r="P5607" t="s">
        <v>283</v>
      </c>
      <c r="Q5607" t="s">
        <v>288</v>
      </c>
    </row>
    <row r="5608" spans="1:17">
      <c r="A5608" t="s">
        <v>10413</v>
      </c>
      <c r="B5608" t="s">
        <v>10414</v>
      </c>
      <c r="C5608" t="s">
        <v>10415</v>
      </c>
      <c r="D5608" s="4">
        <v>45788.323611111111</v>
      </c>
      <c r="E5608" s="4">
        <v>45788.875</v>
      </c>
      <c r="F5608" s="4">
        <v>45788.892361111109</v>
      </c>
      <c r="G5608" s="4">
        <v>45788.8674537037</v>
      </c>
      <c r="H5608" t="s">
        <v>3155</v>
      </c>
      <c r="I5608" t="s">
        <v>3280</v>
      </c>
      <c r="J5608">
        <v>0</v>
      </c>
      <c r="K5608" t="s">
        <v>3252</v>
      </c>
      <c r="L5608" t="s">
        <v>3564</v>
      </c>
      <c r="M5608" t="s">
        <v>549</v>
      </c>
      <c r="N5608" t="s">
        <v>550</v>
      </c>
      <c r="O5608" t="s">
        <v>1923</v>
      </c>
      <c r="P5608" t="s">
        <v>1924</v>
      </c>
      <c r="Q5608" t="s">
        <v>1922</v>
      </c>
    </row>
    <row r="5609" spans="1:17">
      <c r="A5609" t="s">
        <v>10384</v>
      </c>
      <c r="B5609" t="s">
        <v>10385</v>
      </c>
      <c r="C5609" t="s">
        <v>10416</v>
      </c>
      <c r="D5609" s="4">
        <v>45788.323495370372</v>
      </c>
      <c r="E5609" s="4">
        <v>45789.291666666664</v>
      </c>
      <c r="F5609" s="4">
        <v>45789.309027777781</v>
      </c>
      <c r="G5609" s="4"/>
      <c r="H5609" t="s">
        <v>3155</v>
      </c>
      <c r="I5609" t="s">
        <v>3171</v>
      </c>
      <c r="J5609">
        <v>1001</v>
      </c>
      <c r="K5609" t="s">
        <v>3157</v>
      </c>
      <c r="L5609" t="s">
        <v>3245</v>
      </c>
      <c r="M5609" t="s">
        <v>549</v>
      </c>
      <c r="N5609" t="s">
        <v>550</v>
      </c>
      <c r="O5609" t="s">
        <v>551</v>
      </c>
      <c r="P5609" t="s">
        <v>149</v>
      </c>
      <c r="Q5609" t="s">
        <v>200</v>
      </c>
    </row>
    <row r="5610" spans="1:17">
      <c r="A5610" t="s">
        <v>10417</v>
      </c>
      <c r="B5610" t="s">
        <v>10418</v>
      </c>
      <c r="C5610" t="s">
        <v>10419</v>
      </c>
      <c r="D5610" s="4">
        <v>45788.315682870372</v>
      </c>
      <c r="E5610" s="4">
        <v>45789.375</v>
      </c>
      <c r="F5610" s="4">
        <v>45789.392361111109</v>
      </c>
      <c r="G5610" s="4">
        <v>45789.365162037036</v>
      </c>
      <c r="H5610" t="s">
        <v>3155</v>
      </c>
      <c r="I5610" t="s">
        <v>3171</v>
      </c>
      <c r="J5610">
        <v>1001</v>
      </c>
      <c r="K5610" t="s">
        <v>3157</v>
      </c>
      <c r="L5610" t="s">
        <v>3564</v>
      </c>
      <c r="M5610" t="s">
        <v>549</v>
      </c>
      <c r="N5610" t="s">
        <v>550</v>
      </c>
      <c r="O5610" t="s">
        <v>551</v>
      </c>
      <c r="P5610" t="s">
        <v>145</v>
      </c>
      <c r="Q5610" t="s">
        <v>215</v>
      </c>
    </row>
    <row r="5611" spans="1:17">
      <c r="A5611" t="s">
        <v>10420</v>
      </c>
      <c r="B5611" t="s">
        <v>10421</v>
      </c>
      <c r="C5611" t="s">
        <v>10422</v>
      </c>
      <c r="D5611" s="4">
        <v>45788.313043981485</v>
      </c>
      <c r="E5611" s="4">
        <v>45790.666666666664</v>
      </c>
      <c r="F5611" s="4">
        <v>45790.684027777781</v>
      </c>
      <c r="G5611" s="4">
        <v>45790.659849537034</v>
      </c>
      <c r="H5611" t="s">
        <v>3155</v>
      </c>
      <c r="I5611" t="s">
        <v>3184</v>
      </c>
      <c r="J5611">
        <v>1001</v>
      </c>
      <c r="K5611" t="s">
        <v>3157</v>
      </c>
      <c r="L5611" t="s">
        <v>3564</v>
      </c>
      <c r="M5611" t="s">
        <v>549</v>
      </c>
      <c r="N5611" t="s">
        <v>550</v>
      </c>
      <c r="O5611" t="s">
        <v>136</v>
      </c>
      <c r="P5611" t="s">
        <v>139</v>
      </c>
      <c r="Q5611" t="s">
        <v>271</v>
      </c>
    </row>
    <row r="5612" spans="1:17">
      <c r="A5612" t="s">
        <v>10423</v>
      </c>
      <c r="B5612" t="s">
        <v>10424</v>
      </c>
      <c r="C5612" t="s">
        <v>10425</v>
      </c>
      <c r="D5612" s="4">
        <v>45788.296539351853</v>
      </c>
      <c r="E5612" s="4">
        <v>45789.229166666664</v>
      </c>
      <c r="F5612" s="4">
        <v>45789.267361111109</v>
      </c>
      <c r="G5612" s="4"/>
      <c r="H5612" t="s">
        <v>3155</v>
      </c>
      <c r="I5612" t="s">
        <v>3209</v>
      </c>
      <c r="J5612">
        <v>0</v>
      </c>
      <c r="K5612" t="s">
        <v>3227</v>
      </c>
      <c r="L5612" t="s">
        <v>3245</v>
      </c>
      <c r="M5612" t="s">
        <v>549</v>
      </c>
      <c r="N5612" t="s">
        <v>550</v>
      </c>
      <c r="O5612" t="s">
        <v>551</v>
      </c>
      <c r="P5612" t="s">
        <v>149</v>
      </c>
      <c r="Q5612" t="s">
        <v>206</v>
      </c>
    </row>
    <row r="5613" spans="1:17">
      <c r="A5613" t="s">
        <v>10426</v>
      </c>
      <c r="B5613" t="s">
        <v>10427</v>
      </c>
      <c r="C5613" t="s">
        <v>10428</v>
      </c>
      <c r="D5613" s="4">
        <v>45788.294236111113</v>
      </c>
      <c r="E5613" s="4">
        <v>45789.25</v>
      </c>
      <c r="F5613" s="4">
        <v>45789.288194444445</v>
      </c>
      <c r="G5613" s="4">
        <v>45789.258101851854</v>
      </c>
      <c r="H5613" t="s">
        <v>3155</v>
      </c>
      <c r="I5613" t="s">
        <v>3156</v>
      </c>
      <c r="J5613">
        <v>0</v>
      </c>
      <c r="K5613" t="s">
        <v>3157</v>
      </c>
      <c r="L5613" t="s">
        <v>3564</v>
      </c>
      <c r="M5613" t="s">
        <v>549</v>
      </c>
      <c r="N5613" t="s">
        <v>550</v>
      </c>
      <c r="O5613" t="s">
        <v>551</v>
      </c>
      <c r="P5613" t="s">
        <v>145</v>
      </c>
      <c r="Q5613" t="s">
        <v>215</v>
      </c>
    </row>
    <row r="5614" spans="1:17">
      <c r="A5614" t="s">
        <v>10429</v>
      </c>
      <c r="B5614" t="s">
        <v>10430</v>
      </c>
      <c r="C5614" t="s">
        <v>10431</v>
      </c>
      <c r="D5614" s="4">
        <v>45788.286180555559</v>
      </c>
      <c r="E5614" s="4">
        <v>45790.3125</v>
      </c>
      <c r="F5614" s="4">
        <v>45790.350694444445</v>
      </c>
      <c r="G5614" s="4"/>
      <c r="H5614" t="s">
        <v>3155</v>
      </c>
      <c r="I5614" t="s">
        <v>3209</v>
      </c>
      <c r="J5614">
        <v>0</v>
      </c>
      <c r="K5614" t="s">
        <v>3227</v>
      </c>
      <c r="L5614" t="s">
        <v>3593</v>
      </c>
      <c r="M5614" t="s">
        <v>549</v>
      </c>
      <c r="N5614" t="s">
        <v>550</v>
      </c>
      <c r="O5614" t="s">
        <v>136</v>
      </c>
      <c r="P5614" t="s">
        <v>283</v>
      </c>
      <c r="Q5614" t="s">
        <v>8064</v>
      </c>
    </row>
    <row r="5615" spans="1:17">
      <c r="A5615" t="s">
        <v>10432</v>
      </c>
      <c r="B5615" t="s">
        <v>10433</v>
      </c>
      <c r="C5615" t="s">
        <v>10434</v>
      </c>
      <c r="D5615" s="4">
        <v>45788.285983796297</v>
      </c>
      <c r="E5615" s="4">
        <v>45790.333333333336</v>
      </c>
      <c r="F5615" s="4">
        <v>45790.371527777781</v>
      </c>
      <c r="G5615" s="4"/>
      <c r="H5615" t="s">
        <v>3155</v>
      </c>
      <c r="I5615" t="s">
        <v>3464</v>
      </c>
      <c r="J5615">
        <v>1</v>
      </c>
      <c r="K5615" t="s">
        <v>3223</v>
      </c>
      <c r="L5615" t="s">
        <v>3593</v>
      </c>
      <c r="M5615" t="s">
        <v>549</v>
      </c>
      <c r="N5615" t="s">
        <v>550</v>
      </c>
      <c r="O5615" t="s">
        <v>551</v>
      </c>
      <c r="P5615" t="s">
        <v>149</v>
      </c>
      <c r="Q5615" t="s">
        <v>202</v>
      </c>
    </row>
    <row r="5616" spans="1:17">
      <c r="A5616" t="s">
        <v>10417</v>
      </c>
      <c r="B5616" t="s">
        <v>10418</v>
      </c>
      <c r="C5616" t="s">
        <v>10435</v>
      </c>
      <c r="D5616" s="4">
        <v>45788.284942129627</v>
      </c>
      <c r="E5616" s="4">
        <v>45789.375</v>
      </c>
      <c r="F5616" s="4">
        <v>45789.392361111109</v>
      </c>
      <c r="G5616" s="4"/>
      <c r="H5616" t="s">
        <v>3155</v>
      </c>
      <c r="I5616" t="s">
        <v>3171</v>
      </c>
      <c r="J5616">
        <v>1001</v>
      </c>
      <c r="K5616" t="s">
        <v>3157</v>
      </c>
      <c r="L5616" t="s">
        <v>3245</v>
      </c>
      <c r="M5616" t="s">
        <v>549</v>
      </c>
      <c r="N5616" t="s">
        <v>550</v>
      </c>
      <c r="O5616" t="s">
        <v>551</v>
      </c>
      <c r="P5616" t="s">
        <v>145</v>
      </c>
      <c r="Q5616" t="s">
        <v>215</v>
      </c>
    </row>
    <row r="5617" spans="1:17">
      <c r="A5617" t="s">
        <v>10436</v>
      </c>
      <c r="B5617" t="s">
        <v>10437</v>
      </c>
      <c r="C5617" t="s">
        <v>10438</v>
      </c>
      <c r="D5617" s="4">
        <v>45788.275057870371</v>
      </c>
      <c r="E5617" s="4">
        <v>45789.4375</v>
      </c>
      <c r="F5617" s="4">
        <v>45789.475694444445</v>
      </c>
      <c r="G5617" s="4"/>
      <c r="H5617" t="s">
        <v>3155</v>
      </c>
      <c r="I5617" t="s">
        <v>3209</v>
      </c>
      <c r="J5617">
        <v>0</v>
      </c>
      <c r="K5617" t="s">
        <v>3163</v>
      </c>
      <c r="L5617" t="s">
        <v>3593</v>
      </c>
      <c r="M5617" t="s">
        <v>549</v>
      </c>
      <c r="N5617" t="s">
        <v>559</v>
      </c>
      <c r="O5617" t="s">
        <v>469</v>
      </c>
      <c r="P5617" t="s">
        <v>189</v>
      </c>
      <c r="Q5617" t="s">
        <v>190</v>
      </c>
    </row>
    <row r="5618" spans="1:17">
      <c r="A5618" t="s">
        <v>6700</v>
      </c>
      <c r="B5618" t="s">
        <v>6701</v>
      </c>
      <c r="C5618" t="s">
        <v>10439</v>
      </c>
      <c r="D5618" s="4">
        <v>45788.274363425924</v>
      </c>
      <c r="E5618" s="4">
        <v>45789.291666666664</v>
      </c>
      <c r="F5618" s="4">
        <v>45789.309027777781</v>
      </c>
      <c r="G5618" s="4">
        <v>45789.291643518518</v>
      </c>
      <c r="H5618" t="s">
        <v>3155</v>
      </c>
      <c r="I5618" t="s">
        <v>3175</v>
      </c>
      <c r="J5618">
        <v>0</v>
      </c>
      <c r="K5618" t="s">
        <v>3157</v>
      </c>
      <c r="L5618" t="s">
        <v>3564</v>
      </c>
      <c r="M5618" t="s">
        <v>549</v>
      </c>
      <c r="N5618" t="s">
        <v>550</v>
      </c>
      <c r="O5618" t="s">
        <v>136</v>
      </c>
      <c r="P5618" t="s">
        <v>147</v>
      </c>
      <c r="Q5618" t="s">
        <v>259</v>
      </c>
    </row>
    <row r="5619" spans="1:17">
      <c r="A5619" t="s">
        <v>10440</v>
      </c>
      <c r="B5619" t="s">
        <v>10441</v>
      </c>
      <c r="C5619" t="s">
        <v>10442</v>
      </c>
      <c r="D5619" s="4">
        <v>45788.273726851854</v>
      </c>
      <c r="E5619" s="4">
        <v>45789.25</v>
      </c>
      <c r="F5619" s="4">
        <v>45789.267361111109</v>
      </c>
      <c r="G5619" s="4">
        <v>45789.249861111108</v>
      </c>
      <c r="H5619" t="s">
        <v>3155</v>
      </c>
      <c r="I5619" t="s">
        <v>3402</v>
      </c>
      <c r="J5619">
        <v>0</v>
      </c>
      <c r="K5619" t="s">
        <v>3403</v>
      </c>
      <c r="L5619" t="s">
        <v>3564</v>
      </c>
      <c r="M5619" t="s">
        <v>549</v>
      </c>
      <c r="N5619" t="s">
        <v>550</v>
      </c>
      <c r="O5619" t="s">
        <v>136</v>
      </c>
      <c r="P5619" t="s">
        <v>283</v>
      </c>
      <c r="Q5619" t="s">
        <v>287</v>
      </c>
    </row>
    <row r="5620" spans="1:17">
      <c r="A5620" t="s">
        <v>10436</v>
      </c>
      <c r="B5620" t="s">
        <v>10443</v>
      </c>
      <c r="C5620" t="s">
        <v>10444</v>
      </c>
      <c r="D5620" s="4">
        <v>45788.273263888892</v>
      </c>
      <c r="E5620" s="4">
        <v>45789.375</v>
      </c>
      <c r="F5620" s="4">
        <v>45789.413194444445</v>
      </c>
      <c r="G5620" s="4"/>
      <c r="H5620" t="s">
        <v>3155</v>
      </c>
      <c r="I5620" t="s">
        <v>3209</v>
      </c>
      <c r="J5620">
        <v>0</v>
      </c>
      <c r="K5620" t="s">
        <v>3163</v>
      </c>
      <c r="L5620" t="s">
        <v>3593</v>
      </c>
      <c r="M5620" t="s">
        <v>549</v>
      </c>
      <c r="N5620" t="s">
        <v>559</v>
      </c>
      <c r="O5620" t="s">
        <v>469</v>
      </c>
      <c r="P5620" t="s">
        <v>189</v>
      </c>
      <c r="Q5620" t="s">
        <v>190</v>
      </c>
    </row>
    <row r="5621" spans="1:17">
      <c r="A5621" t="s">
        <v>10328</v>
      </c>
      <c r="B5621" t="s">
        <v>10329</v>
      </c>
      <c r="C5621" t="s">
        <v>10445</v>
      </c>
      <c r="D5621" s="4">
        <v>45788.272951388892</v>
      </c>
      <c r="E5621" s="4">
        <v>45791.4375</v>
      </c>
      <c r="F5621" s="4">
        <v>45791.475694444445</v>
      </c>
      <c r="G5621" s="4"/>
      <c r="H5621" t="s">
        <v>3155</v>
      </c>
      <c r="I5621" t="s">
        <v>3240</v>
      </c>
      <c r="J5621">
        <v>1001</v>
      </c>
      <c r="K5621" t="s">
        <v>3157</v>
      </c>
      <c r="L5621" t="s">
        <v>3245</v>
      </c>
      <c r="M5621" t="s">
        <v>549</v>
      </c>
      <c r="N5621" t="s">
        <v>550</v>
      </c>
      <c r="O5621" t="s">
        <v>136</v>
      </c>
      <c r="P5621" t="s">
        <v>283</v>
      </c>
      <c r="Q5621" t="s">
        <v>290</v>
      </c>
    </row>
    <row r="5622" spans="1:17">
      <c r="A5622" t="s">
        <v>3465</v>
      </c>
      <c r="B5622" t="s">
        <v>3466</v>
      </c>
      <c r="C5622" t="s">
        <v>10446</v>
      </c>
      <c r="D5622" s="4">
        <v>45788.254918981482</v>
      </c>
      <c r="E5622" s="4">
        <v>45788.791666666664</v>
      </c>
      <c r="F5622" s="4">
        <v>45788.809027777781</v>
      </c>
      <c r="G5622" s="4">
        <v>45788.787604166668</v>
      </c>
      <c r="H5622" t="s">
        <v>3155</v>
      </c>
      <c r="I5622" t="s">
        <v>3162</v>
      </c>
      <c r="J5622">
        <v>0</v>
      </c>
      <c r="K5622" t="s">
        <v>3179</v>
      </c>
      <c r="L5622" t="s">
        <v>3564</v>
      </c>
      <c r="M5622" t="s">
        <v>549</v>
      </c>
      <c r="N5622" t="s">
        <v>550</v>
      </c>
      <c r="O5622" t="s">
        <v>1923</v>
      </c>
      <c r="P5622" t="s">
        <v>1924</v>
      </c>
      <c r="Q5622" t="s">
        <v>3394</v>
      </c>
    </row>
    <row r="5623" spans="1:17">
      <c r="A5623" t="s">
        <v>10447</v>
      </c>
      <c r="B5623" t="s">
        <v>10448</v>
      </c>
      <c r="C5623" t="s">
        <v>10449</v>
      </c>
      <c r="D5623" s="4">
        <v>45788.249097222222</v>
      </c>
      <c r="E5623" s="4">
        <v>45795.229166666664</v>
      </c>
      <c r="F5623" s="4">
        <v>45795.246527777781</v>
      </c>
      <c r="G5623" s="4"/>
      <c r="H5623" t="s">
        <v>3155</v>
      </c>
      <c r="I5623" t="s">
        <v>3291</v>
      </c>
      <c r="J5623">
        <v>0</v>
      </c>
      <c r="K5623" t="s">
        <v>3194</v>
      </c>
      <c r="L5623" t="s">
        <v>3245</v>
      </c>
      <c r="M5623" t="s">
        <v>549</v>
      </c>
      <c r="N5623" t="s">
        <v>550</v>
      </c>
      <c r="O5623" t="s">
        <v>136</v>
      </c>
      <c r="P5623" t="s">
        <v>147</v>
      </c>
      <c r="Q5623" t="s">
        <v>255</v>
      </c>
    </row>
    <row r="5624" spans="1:17">
      <c r="A5624" t="s">
        <v>5325</v>
      </c>
      <c r="B5624" t="s">
        <v>5326</v>
      </c>
      <c r="C5624" t="s">
        <v>10450</v>
      </c>
      <c r="D5624" s="4">
        <v>45788.244837962964</v>
      </c>
      <c r="E5624" s="4">
        <v>45788.604166666664</v>
      </c>
      <c r="F5624" s="4">
        <v>45788.621527777781</v>
      </c>
      <c r="G5624" s="4"/>
      <c r="H5624" t="s">
        <v>3155</v>
      </c>
      <c r="I5624" t="s">
        <v>3171</v>
      </c>
      <c r="J5624">
        <v>1001</v>
      </c>
      <c r="K5624" t="s">
        <v>3157</v>
      </c>
      <c r="L5624" t="s">
        <v>3593</v>
      </c>
      <c r="M5624" t="s">
        <v>549</v>
      </c>
      <c r="N5624" t="s">
        <v>550</v>
      </c>
      <c r="O5624" t="s">
        <v>616</v>
      </c>
      <c r="P5624" t="s">
        <v>314</v>
      </c>
      <c r="Q5624" t="s">
        <v>323</v>
      </c>
    </row>
    <row r="5625" spans="1:17">
      <c r="A5625" t="s">
        <v>10451</v>
      </c>
      <c r="B5625" t="s">
        <v>10452</v>
      </c>
      <c r="C5625" t="s">
        <v>10453</v>
      </c>
      <c r="D5625" s="4">
        <v>45788.231793981482</v>
      </c>
      <c r="E5625" s="4">
        <v>45791.166666666664</v>
      </c>
      <c r="F5625" s="4">
        <v>45791.184027777781</v>
      </c>
      <c r="G5625" s="4"/>
      <c r="H5625" t="s">
        <v>3155</v>
      </c>
      <c r="I5625" t="s">
        <v>3291</v>
      </c>
      <c r="J5625">
        <v>0</v>
      </c>
      <c r="K5625" t="s">
        <v>3157</v>
      </c>
      <c r="L5625" t="s">
        <v>3593</v>
      </c>
      <c r="M5625" t="s">
        <v>549</v>
      </c>
      <c r="N5625" t="s">
        <v>550</v>
      </c>
      <c r="O5625" t="s">
        <v>551</v>
      </c>
      <c r="P5625" t="s">
        <v>149</v>
      </c>
      <c r="Q5625" t="s">
        <v>201</v>
      </c>
    </row>
    <row r="5626" spans="1:17">
      <c r="A5626" t="s">
        <v>10454</v>
      </c>
      <c r="B5626" t="s">
        <v>10455</v>
      </c>
      <c r="C5626" t="s">
        <v>10456</v>
      </c>
      <c r="D5626" s="4">
        <v>45788.231296296297</v>
      </c>
      <c r="E5626" s="4">
        <v>45794.354166666664</v>
      </c>
      <c r="F5626" s="4">
        <v>45794.371527777781</v>
      </c>
      <c r="G5626" s="4">
        <v>45794.370486111111</v>
      </c>
      <c r="H5626" t="s">
        <v>3155</v>
      </c>
      <c r="I5626" t="s">
        <v>3175</v>
      </c>
      <c r="J5626">
        <v>1001</v>
      </c>
      <c r="K5626" t="s">
        <v>3194</v>
      </c>
      <c r="L5626" t="s">
        <v>3564</v>
      </c>
      <c r="M5626" t="s">
        <v>549</v>
      </c>
      <c r="N5626" t="s">
        <v>550</v>
      </c>
      <c r="O5626" t="s">
        <v>136</v>
      </c>
      <c r="P5626" t="s">
        <v>147</v>
      </c>
      <c r="Q5626" t="s">
        <v>257</v>
      </c>
    </row>
    <row r="5627" spans="1:17">
      <c r="A5627" t="s">
        <v>10457</v>
      </c>
      <c r="B5627" t="s">
        <v>10458</v>
      </c>
      <c r="C5627" t="s">
        <v>10459</v>
      </c>
      <c r="D5627" s="4">
        <v>45788.230474537035</v>
      </c>
      <c r="E5627" s="4">
        <v>45843.708333333336</v>
      </c>
      <c r="F5627" s="4">
        <v>45843.746527777781</v>
      </c>
      <c r="G5627" s="4"/>
      <c r="H5627" t="s">
        <v>3155</v>
      </c>
      <c r="I5627" t="s">
        <v>3240</v>
      </c>
      <c r="J5627">
        <v>0</v>
      </c>
      <c r="K5627" t="s">
        <v>3163</v>
      </c>
      <c r="L5627" t="s">
        <v>3158</v>
      </c>
      <c r="M5627" t="s">
        <v>549</v>
      </c>
      <c r="N5627" t="s">
        <v>559</v>
      </c>
      <c r="O5627" t="s">
        <v>163</v>
      </c>
      <c r="P5627" t="s">
        <v>472</v>
      </c>
      <c r="Q5627" t="s">
        <v>346</v>
      </c>
    </row>
    <row r="5628" spans="1:17">
      <c r="A5628" t="s">
        <v>10460</v>
      </c>
      <c r="B5628" t="s">
        <v>10461</v>
      </c>
      <c r="C5628" t="s">
        <v>10462</v>
      </c>
      <c r="D5628" s="4">
        <v>45788.22797453704</v>
      </c>
      <c r="E5628" s="4">
        <v>45794.5</v>
      </c>
      <c r="F5628" s="4">
        <v>45794.538194444445</v>
      </c>
      <c r="G5628" s="4"/>
      <c r="H5628" t="s">
        <v>3155</v>
      </c>
      <c r="I5628" t="s">
        <v>3209</v>
      </c>
      <c r="J5628">
        <v>0</v>
      </c>
      <c r="K5628" t="s">
        <v>3157</v>
      </c>
      <c r="L5628" t="s">
        <v>3593</v>
      </c>
      <c r="M5628" t="s">
        <v>549</v>
      </c>
      <c r="N5628" t="s">
        <v>550</v>
      </c>
      <c r="O5628" t="s">
        <v>616</v>
      </c>
      <c r="P5628" t="s">
        <v>314</v>
      </c>
      <c r="Q5628" t="s">
        <v>318</v>
      </c>
    </row>
    <row r="5629" spans="1:17">
      <c r="A5629" t="s">
        <v>10463</v>
      </c>
      <c r="B5629" t="s">
        <v>10464</v>
      </c>
      <c r="C5629" t="s">
        <v>10465</v>
      </c>
      <c r="D5629" s="4">
        <v>45788.227766203701</v>
      </c>
      <c r="E5629" s="4">
        <v>45788.645833333336</v>
      </c>
      <c r="F5629" s="4">
        <v>45788.684027777781</v>
      </c>
      <c r="G5629" s="4"/>
      <c r="H5629" t="s">
        <v>3155</v>
      </c>
      <c r="I5629" t="s">
        <v>3209</v>
      </c>
      <c r="J5629">
        <v>0</v>
      </c>
      <c r="K5629" t="s">
        <v>3157</v>
      </c>
      <c r="L5629" t="s">
        <v>3593</v>
      </c>
      <c r="M5629" t="s">
        <v>549</v>
      </c>
      <c r="N5629" t="s">
        <v>550</v>
      </c>
      <c r="O5629" t="s">
        <v>616</v>
      </c>
      <c r="P5629" t="s">
        <v>626</v>
      </c>
      <c r="Q5629" t="s">
        <v>3366</v>
      </c>
    </row>
    <row r="5630" spans="1:17">
      <c r="A5630" t="s">
        <v>10466</v>
      </c>
      <c r="B5630" t="s">
        <v>10467</v>
      </c>
      <c r="C5630" t="s">
        <v>10468</v>
      </c>
      <c r="D5630" s="4">
        <v>45788.216423611113</v>
      </c>
      <c r="E5630" s="4">
        <v>45792.354166666664</v>
      </c>
      <c r="F5630" s="4">
        <v>45792.392361111109</v>
      </c>
      <c r="G5630" s="4"/>
      <c r="H5630" t="s">
        <v>3155</v>
      </c>
      <c r="I5630" t="s">
        <v>3209</v>
      </c>
      <c r="J5630">
        <v>0</v>
      </c>
      <c r="K5630" t="s">
        <v>3227</v>
      </c>
      <c r="L5630" t="s">
        <v>3245</v>
      </c>
      <c r="M5630" t="s">
        <v>549</v>
      </c>
      <c r="N5630" t="s">
        <v>550</v>
      </c>
      <c r="O5630" t="s">
        <v>136</v>
      </c>
      <c r="P5630" t="s">
        <v>147</v>
      </c>
      <c r="Q5630" t="s">
        <v>253</v>
      </c>
    </row>
    <row r="5631" spans="1:17">
      <c r="A5631" t="s">
        <v>10463</v>
      </c>
      <c r="B5631" t="s">
        <v>10464</v>
      </c>
      <c r="C5631" t="s">
        <v>10469</v>
      </c>
      <c r="D5631" s="4">
        <v>45788.213888888888</v>
      </c>
      <c r="E5631" s="4">
        <v>45788.645833333336</v>
      </c>
      <c r="F5631" s="4">
        <v>45788.684027777781</v>
      </c>
      <c r="G5631" s="4"/>
      <c r="H5631" t="s">
        <v>3155</v>
      </c>
      <c r="I5631" t="s">
        <v>3209</v>
      </c>
      <c r="J5631">
        <v>0</v>
      </c>
      <c r="K5631" t="s">
        <v>3157</v>
      </c>
      <c r="L5631" t="s">
        <v>3245</v>
      </c>
      <c r="M5631" t="s">
        <v>549</v>
      </c>
      <c r="N5631" t="s">
        <v>550</v>
      </c>
      <c r="O5631" t="s">
        <v>616</v>
      </c>
      <c r="P5631" t="s">
        <v>626</v>
      </c>
      <c r="Q5631" t="s">
        <v>3366</v>
      </c>
    </row>
    <row r="5632" spans="1:17">
      <c r="A5632" t="s">
        <v>10470</v>
      </c>
      <c r="B5632" t="s">
        <v>10471</v>
      </c>
      <c r="C5632" t="s">
        <v>10472</v>
      </c>
      <c r="D5632" s="4">
        <v>45788.20921296296</v>
      </c>
      <c r="E5632" s="4">
        <v>45801.958333333336</v>
      </c>
      <c r="F5632" s="4">
        <v>45801.975694444445</v>
      </c>
      <c r="G5632" s="4"/>
      <c r="H5632" t="s">
        <v>3155</v>
      </c>
      <c r="I5632" t="s">
        <v>3291</v>
      </c>
      <c r="J5632">
        <v>0</v>
      </c>
      <c r="K5632" t="s">
        <v>3157</v>
      </c>
      <c r="L5632" t="s">
        <v>3593</v>
      </c>
      <c r="M5632" t="s">
        <v>549</v>
      </c>
      <c r="N5632" t="s">
        <v>550</v>
      </c>
      <c r="O5632" t="s">
        <v>551</v>
      </c>
      <c r="P5632" t="s">
        <v>149</v>
      </c>
      <c r="Q5632" t="s">
        <v>207</v>
      </c>
    </row>
    <row r="5633" spans="1:17">
      <c r="A5633" t="s">
        <v>10396</v>
      </c>
      <c r="B5633" t="s">
        <v>10397</v>
      </c>
      <c r="C5633" t="s">
        <v>10473</v>
      </c>
      <c r="D5633" s="4">
        <v>45788.207789351851</v>
      </c>
      <c r="E5633" s="4">
        <v>45790.416666666664</v>
      </c>
      <c r="F5633" s="4">
        <v>45790.434027777781</v>
      </c>
      <c r="G5633" s="4"/>
      <c r="H5633" t="s">
        <v>3155</v>
      </c>
      <c r="I5633" t="s">
        <v>3184</v>
      </c>
      <c r="J5633">
        <v>1001</v>
      </c>
      <c r="K5633" t="s">
        <v>3157</v>
      </c>
      <c r="L5633" t="s">
        <v>3245</v>
      </c>
      <c r="M5633" t="s">
        <v>549</v>
      </c>
      <c r="N5633" t="s">
        <v>550</v>
      </c>
      <c r="O5633" t="s">
        <v>551</v>
      </c>
      <c r="P5633" t="s">
        <v>242</v>
      </c>
      <c r="Q5633" t="s">
        <v>248</v>
      </c>
    </row>
    <row r="5634" spans="1:17">
      <c r="A5634" t="s">
        <v>10474</v>
      </c>
      <c r="B5634" t="s">
        <v>10475</v>
      </c>
      <c r="C5634" t="s">
        <v>10476</v>
      </c>
      <c r="D5634" s="4">
        <v>45788.205335648148</v>
      </c>
      <c r="E5634" s="4">
        <v>45789.583333333336</v>
      </c>
      <c r="F5634" s="4">
        <v>45789.600694444445</v>
      </c>
      <c r="G5634" s="4"/>
      <c r="H5634" t="s">
        <v>3155</v>
      </c>
      <c r="I5634" t="s">
        <v>3184</v>
      </c>
      <c r="J5634">
        <v>1001</v>
      </c>
      <c r="K5634" t="s">
        <v>3157</v>
      </c>
      <c r="L5634" t="s">
        <v>3593</v>
      </c>
      <c r="M5634" t="s">
        <v>549</v>
      </c>
      <c r="N5634" t="s">
        <v>550</v>
      </c>
      <c r="O5634" t="s">
        <v>136</v>
      </c>
      <c r="P5634" t="s">
        <v>147</v>
      </c>
      <c r="Q5634" t="s">
        <v>431</v>
      </c>
    </row>
    <row r="5635" spans="1:17">
      <c r="A5635" t="s">
        <v>10138</v>
      </c>
      <c r="B5635" t="s">
        <v>10139</v>
      </c>
      <c r="C5635" t="s">
        <v>10477</v>
      </c>
      <c r="D5635" s="4">
        <v>45788.194560185184</v>
      </c>
      <c r="E5635" s="4">
        <v>45790.708333333336</v>
      </c>
      <c r="F5635" s="4">
        <v>45790.725694444445</v>
      </c>
      <c r="G5635" s="4"/>
      <c r="H5635" t="s">
        <v>3155</v>
      </c>
      <c r="I5635" t="s">
        <v>3171</v>
      </c>
      <c r="J5635">
        <v>0</v>
      </c>
      <c r="K5635" t="s">
        <v>3227</v>
      </c>
      <c r="L5635" t="s">
        <v>3245</v>
      </c>
      <c r="M5635" t="s">
        <v>549</v>
      </c>
      <c r="N5635" t="s">
        <v>550</v>
      </c>
      <c r="O5635" t="s">
        <v>551</v>
      </c>
      <c r="P5635" t="s">
        <v>141</v>
      </c>
      <c r="Q5635" t="s">
        <v>241</v>
      </c>
    </row>
    <row r="5636" spans="1:17">
      <c r="A5636" t="s">
        <v>10156</v>
      </c>
      <c r="B5636" t="s">
        <v>10157</v>
      </c>
      <c r="C5636" t="s">
        <v>10478</v>
      </c>
      <c r="D5636" s="4">
        <v>45788.180011574077</v>
      </c>
      <c r="E5636" s="4">
        <v>45794.333333333336</v>
      </c>
      <c r="F5636" s="4">
        <v>45794.371527777781</v>
      </c>
      <c r="G5636" s="4"/>
      <c r="H5636" t="s">
        <v>3155</v>
      </c>
      <c r="I5636" t="s">
        <v>3240</v>
      </c>
      <c r="J5636">
        <v>0</v>
      </c>
      <c r="K5636" t="s">
        <v>3157</v>
      </c>
      <c r="L5636" t="s">
        <v>3245</v>
      </c>
      <c r="M5636" t="s">
        <v>549</v>
      </c>
      <c r="N5636" t="s">
        <v>550</v>
      </c>
      <c r="O5636" t="s">
        <v>136</v>
      </c>
      <c r="P5636" t="s">
        <v>139</v>
      </c>
      <c r="Q5636" t="s">
        <v>277</v>
      </c>
    </row>
    <row r="5637" spans="1:17">
      <c r="A5637" t="s">
        <v>10479</v>
      </c>
      <c r="B5637" t="s">
        <v>10480</v>
      </c>
      <c r="C5637" t="s">
        <v>10481</v>
      </c>
      <c r="D5637" s="4">
        <v>45788.173946759256</v>
      </c>
      <c r="E5637" s="4">
        <v>45796.291666666664</v>
      </c>
      <c r="F5637" s="4">
        <v>45796.309027777781</v>
      </c>
      <c r="G5637" s="4"/>
      <c r="H5637" t="s">
        <v>3155</v>
      </c>
      <c r="I5637" t="s">
        <v>3512</v>
      </c>
      <c r="J5637">
        <v>1</v>
      </c>
      <c r="K5637" t="s">
        <v>3157</v>
      </c>
      <c r="L5637" t="s">
        <v>3593</v>
      </c>
      <c r="M5637" t="s">
        <v>549</v>
      </c>
      <c r="N5637" t="s">
        <v>550</v>
      </c>
      <c r="O5637" t="s">
        <v>136</v>
      </c>
      <c r="P5637" t="s">
        <v>283</v>
      </c>
      <c r="Q5637" t="s">
        <v>289</v>
      </c>
    </row>
    <row r="5638" spans="1:17">
      <c r="A5638" t="s">
        <v>10482</v>
      </c>
      <c r="B5638" t="s">
        <v>10483</v>
      </c>
      <c r="C5638" t="s">
        <v>10484</v>
      </c>
      <c r="D5638" s="4">
        <v>45788.17260416667</v>
      </c>
      <c r="E5638" s="4">
        <v>45789.854166666664</v>
      </c>
      <c r="F5638" s="4">
        <v>45789.892361111109</v>
      </c>
      <c r="G5638" s="4">
        <v>45789.848796296297</v>
      </c>
      <c r="H5638" t="s">
        <v>3155</v>
      </c>
      <c r="I5638" t="s">
        <v>3209</v>
      </c>
      <c r="J5638">
        <v>0</v>
      </c>
      <c r="K5638" t="s">
        <v>3227</v>
      </c>
      <c r="L5638" t="s">
        <v>3564</v>
      </c>
      <c r="M5638" t="s">
        <v>549</v>
      </c>
      <c r="N5638" t="s">
        <v>550</v>
      </c>
      <c r="O5638" t="s">
        <v>136</v>
      </c>
      <c r="P5638" t="s">
        <v>264</v>
      </c>
      <c r="Q5638" t="s">
        <v>266</v>
      </c>
    </row>
    <row r="5639" spans="1:17">
      <c r="A5639" t="s">
        <v>10485</v>
      </c>
      <c r="B5639" t="s">
        <v>10486</v>
      </c>
      <c r="C5639" t="s">
        <v>10487</v>
      </c>
      <c r="D5639" s="4">
        <v>45788.165208333332</v>
      </c>
      <c r="E5639" s="4">
        <v>45794.666666666664</v>
      </c>
      <c r="F5639" s="4">
        <v>45794.704861111109</v>
      </c>
      <c r="G5639" s="4"/>
      <c r="H5639" t="s">
        <v>3155</v>
      </c>
      <c r="I5639" t="s">
        <v>3156</v>
      </c>
      <c r="J5639">
        <v>0</v>
      </c>
      <c r="K5639" t="s">
        <v>3157</v>
      </c>
      <c r="L5639" t="s">
        <v>3245</v>
      </c>
      <c r="M5639" t="s">
        <v>549</v>
      </c>
      <c r="N5639" t="s">
        <v>550</v>
      </c>
      <c r="O5639" t="s">
        <v>136</v>
      </c>
      <c r="P5639" t="s">
        <v>139</v>
      </c>
      <c r="Q5639" t="s">
        <v>272</v>
      </c>
    </row>
    <row r="5640" spans="1:17">
      <c r="A5640" t="s">
        <v>10488</v>
      </c>
      <c r="B5640" t="s">
        <v>10489</v>
      </c>
      <c r="C5640" t="s">
        <v>10490</v>
      </c>
      <c r="D5640" s="4">
        <v>45788.160115740742</v>
      </c>
      <c r="E5640" s="4">
        <v>45789.458333333336</v>
      </c>
      <c r="F5640" s="4">
        <v>45789.475694444445</v>
      </c>
      <c r="G5640" s="4">
        <v>45789.457673611112</v>
      </c>
      <c r="H5640" t="s">
        <v>3155</v>
      </c>
      <c r="I5640" t="s">
        <v>3512</v>
      </c>
      <c r="J5640">
        <v>1</v>
      </c>
      <c r="K5640" t="s">
        <v>3157</v>
      </c>
      <c r="L5640" t="s">
        <v>3564</v>
      </c>
      <c r="M5640" t="s">
        <v>549</v>
      </c>
      <c r="N5640" t="s">
        <v>550</v>
      </c>
      <c r="O5640" t="s">
        <v>136</v>
      </c>
      <c r="P5640" t="s">
        <v>147</v>
      </c>
      <c r="Q5640" t="s">
        <v>255</v>
      </c>
    </row>
    <row r="5641" spans="1:17">
      <c r="A5641" t="s">
        <v>10491</v>
      </c>
      <c r="B5641" t="s">
        <v>10492</v>
      </c>
      <c r="C5641" t="s">
        <v>10493</v>
      </c>
      <c r="D5641" s="4">
        <v>45788.160011574073</v>
      </c>
      <c r="E5641" s="4">
        <v>45789.791666666664</v>
      </c>
      <c r="F5641" s="4">
        <v>45789.809027777781</v>
      </c>
      <c r="G5641" s="4"/>
      <c r="H5641" t="s">
        <v>3155</v>
      </c>
      <c r="I5641" t="s">
        <v>3184</v>
      </c>
      <c r="J5641">
        <v>1</v>
      </c>
      <c r="K5641" t="s">
        <v>3227</v>
      </c>
      <c r="L5641" t="s">
        <v>3593</v>
      </c>
      <c r="M5641" t="s">
        <v>549</v>
      </c>
      <c r="N5641" t="s">
        <v>550</v>
      </c>
      <c r="O5641" t="s">
        <v>136</v>
      </c>
      <c r="P5641" t="s">
        <v>143</v>
      </c>
      <c r="Q5641" t="s">
        <v>310</v>
      </c>
    </row>
    <row r="5642" spans="1:17">
      <c r="A5642" t="s">
        <v>10494</v>
      </c>
      <c r="B5642" t="s">
        <v>10495</v>
      </c>
      <c r="C5642" t="s">
        <v>10496</v>
      </c>
      <c r="D5642" s="4">
        <v>45788.141793981478</v>
      </c>
      <c r="E5642" s="4">
        <v>45788.791666666664</v>
      </c>
      <c r="F5642" s="4">
        <v>45788.829861111109</v>
      </c>
      <c r="G5642" s="4">
        <v>45788.79315972222</v>
      </c>
      <c r="H5642" t="s">
        <v>3155</v>
      </c>
      <c r="I5642" t="s">
        <v>3240</v>
      </c>
      <c r="J5642">
        <v>1001</v>
      </c>
      <c r="K5642" t="s">
        <v>3194</v>
      </c>
      <c r="L5642" t="s">
        <v>3564</v>
      </c>
      <c r="M5642" t="s">
        <v>549</v>
      </c>
      <c r="N5642" t="s">
        <v>550</v>
      </c>
      <c r="O5642" t="s">
        <v>551</v>
      </c>
      <c r="P5642" t="s">
        <v>141</v>
      </c>
      <c r="Q5642" t="s">
        <v>234</v>
      </c>
    </row>
    <row r="5643" spans="1:17">
      <c r="A5643" t="s">
        <v>10497</v>
      </c>
      <c r="B5643" t="s">
        <v>10498</v>
      </c>
      <c r="C5643" t="s">
        <v>10499</v>
      </c>
      <c r="D5643" s="4">
        <v>45788.117847222224</v>
      </c>
      <c r="E5643" s="4">
        <v>45794.729166666664</v>
      </c>
      <c r="F5643" s="4">
        <v>45794.746527777781</v>
      </c>
      <c r="G5643" s="4"/>
      <c r="H5643" t="s">
        <v>3155</v>
      </c>
      <c r="I5643" t="s">
        <v>3184</v>
      </c>
      <c r="J5643">
        <v>0</v>
      </c>
      <c r="K5643" t="s">
        <v>3157</v>
      </c>
      <c r="L5643" t="s">
        <v>3245</v>
      </c>
      <c r="M5643" t="s">
        <v>549</v>
      </c>
      <c r="N5643" t="s">
        <v>550</v>
      </c>
      <c r="O5643" t="s">
        <v>136</v>
      </c>
      <c r="P5643" t="s">
        <v>143</v>
      </c>
      <c r="Q5643" t="s">
        <v>303</v>
      </c>
    </row>
    <row r="5644" spans="1:17">
      <c r="A5644" t="s">
        <v>9949</v>
      </c>
      <c r="B5644" t="s">
        <v>9950</v>
      </c>
      <c r="C5644" t="s">
        <v>10500</v>
      </c>
      <c r="D5644" s="4">
        <v>45788.10696759259</v>
      </c>
      <c r="E5644" s="4">
        <v>45789.416666666664</v>
      </c>
      <c r="F5644" s="4">
        <v>45789.454861111109</v>
      </c>
      <c r="G5644" s="4"/>
      <c r="H5644" t="s">
        <v>3155</v>
      </c>
      <c r="I5644" t="s">
        <v>3240</v>
      </c>
      <c r="J5644">
        <v>0</v>
      </c>
      <c r="K5644" t="s">
        <v>3157</v>
      </c>
      <c r="L5644" t="s">
        <v>3245</v>
      </c>
      <c r="M5644" t="s">
        <v>549</v>
      </c>
      <c r="N5644" t="s">
        <v>550</v>
      </c>
      <c r="O5644" t="s">
        <v>136</v>
      </c>
      <c r="P5644" t="s">
        <v>143</v>
      </c>
      <c r="Q5644" t="s">
        <v>312</v>
      </c>
    </row>
    <row r="5645" spans="1:17">
      <c r="A5645" t="s">
        <v>12442</v>
      </c>
      <c r="B5645" t="s">
        <v>12443</v>
      </c>
      <c r="C5645" t="s">
        <v>12444</v>
      </c>
      <c r="D5645" s="4">
        <v>45788.104872685188</v>
      </c>
      <c r="E5645" s="4">
        <v>45790.291666666664</v>
      </c>
      <c r="F5645" s="4">
        <v>45790.329861111109</v>
      </c>
      <c r="G5645" s="4"/>
      <c r="H5645" t="s">
        <v>3155</v>
      </c>
      <c r="I5645" t="s">
        <v>3209</v>
      </c>
      <c r="J5645">
        <v>0</v>
      </c>
      <c r="K5645" t="s">
        <v>3157</v>
      </c>
      <c r="L5645" t="s">
        <v>3593</v>
      </c>
      <c r="M5645" t="s">
        <v>549</v>
      </c>
      <c r="N5645" t="s">
        <v>550</v>
      </c>
      <c r="O5645" t="s">
        <v>551</v>
      </c>
      <c r="P5645" t="s">
        <v>149</v>
      </c>
      <c r="Q5645" t="s">
        <v>213</v>
      </c>
    </row>
    <row r="5646" spans="1:17">
      <c r="A5646" t="s">
        <v>10501</v>
      </c>
      <c r="B5646" t="s">
        <v>10502</v>
      </c>
      <c r="C5646" t="s">
        <v>10503</v>
      </c>
      <c r="D5646" s="4">
        <v>45788.09815972222</v>
      </c>
      <c r="E5646" s="4">
        <v>45789.291666666664</v>
      </c>
      <c r="F5646" s="4">
        <v>45789.309027777781</v>
      </c>
      <c r="G5646" s="4"/>
      <c r="H5646" t="s">
        <v>3155</v>
      </c>
      <c r="I5646" t="s">
        <v>3291</v>
      </c>
      <c r="J5646">
        <v>0</v>
      </c>
      <c r="K5646" t="s">
        <v>3157</v>
      </c>
      <c r="L5646" t="s">
        <v>3593</v>
      </c>
      <c r="M5646" t="s">
        <v>549</v>
      </c>
      <c r="N5646" t="s">
        <v>550</v>
      </c>
      <c r="O5646" t="s">
        <v>136</v>
      </c>
      <c r="P5646" t="s">
        <v>147</v>
      </c>
      <c r="Q5646" t="s">
        <v>258</v>
      </c>
    </row>
    <row r="5647" spans="1:17">
      <c r="A5647" t="s">
        <v>10504</v>
      </c>
      <c r="B5647" t="s">
        <v>10505</v>
      </c>
      <c r="C5647" t="s">
        <v>10506</v>
      </c>
      <c r="D5647" s="4">
        <v>45788.095057870371</v>
      </c>
      <c r="E5647" s="4">
        <v>45788.4375</v>
      </c>
      <c r="F5647" s="4">
        <v>45788.454861111109</v>
      </c>
      <c r="G5647" s="4"/>
      <c r="H5647" t="s">
        <v>3155</v>
      </c>
      <c r="I5647" t="s">
        <v>3291</v>
      </c>
      <c r="J5647">
        <v>0</v>
      </c>
      <c r="K5647" t="s">
        <v>3157</v>
      </c>
      <c r="L5647" t="s">
        <v>3593</v>
      </c>
      <c r="M5647" t="s">
        <v>549</v>
      </c>
      <c r="N5647" t="s">
        <v>550</v>
      </c>
      <c r="O5647" t="s">
        <v>616</v>
      </c>
      <c r="P5647" t="s">
        <v>314</v>
      </c>
      <c r="Q5647" t="s">
        <v>322</v>
      </c>
    </row>
    <row r="5648" spans="1:17">
      <c r="A5648" t="s">
        <v>10507</v>
      </c>
      <c r="B5648" t="s">
        <v>10508</v>
      </c>
      <c r="C5648" t="s">
        <v>10509</v>
      </c>
      <c r="D5648" s="4">
        <v>45788.082245370373</v>
      </c>
      <c r="E5648" s="4">
        <v>45795.375</v>
      </c>
      <c r="F5648" s="4">
        <v>45795.413194444445</v>
      </c>
      <c r="G5648" s="4"/>
      <c r="H5648" t="s">
        <v>3155</v>
      </c>
      <c r="I5648" t="s">
        <v>3209</v>
      </c>
      <c r="J5648">
        <v>0</v>
      </c>
      <c r="K5648" t="s">
        <v>3157</v>
      </c>
      <c r="L5648" t="s">
        <v>3245</v>
      </c>
      <c r="M5648" t="s">
        <v>549</v>
      </c>
      <c r="N5648" t="s">
        <v>550</v>
      </c>
      <c r="O5648" t="s">
        <v>551</v>
      </c>
      <c r="P5648" t="s">
        <v>145</v>
      </c>
      <c r="Q5648" t="s">
        <v>219</v>
      </c>
    </row>
    <row r="5649" spans="1:17">
      <c r="A5649" t="s">
        <v>10510</v>
      </c>
      <c r="B5649" t="s">
        <v>10511</v>
      </c>
      <c r="C5649" t="s">
        <v>10512</v>
      </c>
      <c r="D5649" s="4">
        <v>45788.074363425927</v>
      </c>
      <c r="E5649" s="4">
        <v>45789.25</v>
      </c>
      <c r="F5649" s="4">
        <v>45789.267361111109</v>
      </c>
      <c r="G5649" s="4"/>
      <c r="H5649" t="s">
        <v>3155</v>
      </c>
      <c r="I5649" t="s">
        <v>3512</v>
      </c>
      <c r="J5649">
        <v>1</v>
      </c>
      <c r="K5649" t="s">
        <v>3157</v>
      </c>
      <c r="L5649" t="s">
        <v>3593</v>
      </c>
      <c r="M5649" t="s">
        <v>549</v>
      </c>
      <c r="N5649" t="s">
        <v>550</v>
      </c>
      <c r="O5649" t="s">
        <v>551</v>
      </c>
      <c r="P5649" t="s">
        <v>141</v>
      </c>
      <c r="Q5649" t="s">
        <v>236</v>
      </c>
    </row>
    <row r="5650" spans="1:17">
      <c r="A5650" t="s">
        <v>10331</v>
      </c>
      <c r="B5650" t="s">
        <v>10332</v>
      </c>
      <c r="C5650" t="s">
        <v>10513</v>
      </c>
      <c r="D5650" s="4">
        <v>45788.073576388888</v>
      </c>
      <c r="E5650" s="4">
        <v>45789.3125</v>
      </c>
      <c r="F5650" s="4">
        <v>45789.350694444445</v>
      </c>
      <c r="G5650" s="4"/>
      <c r="H5650" t="s">
        <v>3155</v>
      </c>
      <c r="I5650" t="s">
        <v>3240</v>
      </c>
      <c r="J5650">
        <v>0</v>
      </c>
      <c r="K5650" t="s">
        <v>3157</v>
      </c>
      <c r="L5650" t="s">
        <v>3245</v>
      </c>
      <c r="M5650" t="s">
        <v>549</v>
      </c>
      <c r="N5650" t="s">
        <v>550</v>
      </c>
      <c r="O5650" t="s">
        <v>136</v>
      </c>
      <c r="P5650" t="s">
        <v>283</v>
      </c>
      <c r="Q5650" t="s">
        <v>432</v>
      </c>
    </row>
    <row r="5651" spans="1:17">
      <c r="A5651" t="s">
        <v>10514</v>
      </c>
      <c r="B5651" t="s">
        <v>10515</v>
      </c>
      <c r="C5651" t="s">
        <v>10516</v>
      </c>
      <c r="D5651" s="4">
        <v>45788.072222222225</v>
      </c>
      <c r="E5651" s="4">
        <v>45789.791666666664</v>
      </c>
      <c r="F5651" s="4">
        <v>45789.809027777781</v>
      </c>
      <c r="G5651" s="4"/>
      <c r="H5651" t="s">
        <v>3155</v>
      </c>
      <c r="I5651" t="s">
        <v>3184</v>
      </c>
      <c r="J5651">
        <v>0</v>
      </c>
      <c r="K5651" t="s">
        <v>3157</v>
      </c>
      <c r="L5651" t="s">
        <v>3593</v>
      </c>
      <c r="M5651" t="s">
        <v>549</v>
      </c>
      <c r="N5651" t="s">
        <v>550</v>
      </c>
      <c r="O5651" t="s">
        <v>136</v>
      </c>
      <c r="P5651" t="s">
        <v>292</v>
      </c>
      <c r="Q5651" t="s">
        <v>295</v>
      </c>
    </row>
    <row r="5652" spans="1:17">
      <c r="A5652" t="s">
        <v>10517</v>
      </c>
      <c r="B5652" t="s">
        <v>10518</v>
      </c>
      <c r="C5652" t="s">
        <v>10519</v>
      </c>
      <c r="D5652" s="4">
        <v>45788.062638888892</v>
      </c>
      <c r="E5652" s="4">
        <v>45788.833333333336</v>
      </c>
      <c r="F5652" s="4">
        <v>45788.850694444445</v>
      </c>
      <c r="G5652" s="4">
        <v>45788.830601851849</v>
      </c>
      <c r="H5652" t="s">
        <v>3155</v>
      </c>
      <c r="I5652" t="s">
        <v>3162</v>
      </c>
      <c r="J5652">
        <v>0</v>
      </c>
      <c r="K5652" t="s">
        <v>3252</v>
      </c>
      <c r="L5652" t="s">
        <v>3564</v>
      </c>
      <c r="M5652" t="s">
        <v>549</v>
      </c>
      <c r="N5652" t="s">
        <v>550</v>
      </c>
      <c r="O5652" t="s">
        <v>1923</v>
      </c>
      <c r="P5652" t="s">
        <v>1924</v>
      </c>
      <c r="Q5652" t="s">
        <v>3394</v>
      </c>
    </row>
    <row r="5653" spans="1:17">
      <c r="A5653" t="s">
        <v>10520</v>
      </c>
      <c r="B5653" t="s">
        <v>10521</v>
      </c>
      <c r="C5653" t="s">
        <v>10522</v>
      </c>
      <c r="D5653" s="4">
        <v>45788.025451388887</v>
      </c>
      <c r="E5653" s="4">
        <v>45795.333333333336</v>
      </c>
      <c r="F5653" s="4">
        <v>45795.350694444445</v>
      </c>
      <c r="G5653" s="4"/>
      <c r="H5653" t="s">
        <v>3155</v>
      </c>
      <c r="I5653" t="s">
        <v>3184</v>
      </c>
      <c r="J5653">
        <v>1001</v>
      </c>
      <c r="K5653" t="s">
        <v>3157</v>
      </c>
      <c r="L5653" t="s">
        <v>3245</v>
      </c>
      <c r="M5653" t="s">
        <v>549</v>
      </c>
      <c r="N5653" t="s">
        <v>550</v>
      </c>
      <c r="O5653" t="s">
        <v>616</v>
      </c>
      <c r="P5653" t="s">
        <v>314</v>
      </c>
      <c r="Q5653" t="s">
        <v>322</v>
      </c>
    </row>
    <row r="5654" spans="1:17">
      <c r="A5654" t="s">
        <v>10523</v>
      </c>
      <c r="B5654" t="s">
        <v>10524</v>
      </c>
      <c r="C5654" t="s">
        <v>10525</v>
      </c>
      <c r="D5654" s="4">
        <v>45788.016539351855</v>
      </c>
      <c r="E5654" s="4">
        <v>45789.270833333336</v>
      </c>
      <c r="F5654" s="4">
        <v>45789.309027777781</v>
      </c>
      <c r="G5654" s="4"/>
      <c r="H5654" t="s">
        <v>3155</v>
      </c>
      <c r="I5654" t="s">
        <v>3209</v>
      </c>
      <c r="J5654">
        <v>0</v>
      </c>
      <c r="K5654" t="s">
        <v>3227</v>
      </c>
      <c r="L5654" t="s">
        <v>3593</v>
      </c>
      <c r="M5654" t="s">
        <v>549</v>
      </c>
      <c r="N5654" t="s">
        <v>550</v>
      </c>
      <c r="O5654" t="s">
        <v>136</v>
      </c>
      <c r="P5654" t="s">
        <v>143</v>
      </c>
      <c r="Q5654" t="s">
        <v>311</v>
      </c>
    </row>
    <row r="5655" spans="1:17">
      <c r="A5655" t="s">
        <v>10526</v>
      </c>
      <c r="B5655" t="s">
        <v>10527</v>
      </c>
      <c r="C5655" t="s">
        <v>10528</v>
      </c>
      <c r="D5655" s="4">
        <v>45788.012835648151</v>
      </c>
      <c r="E5655" s="4">
        <v>45788.395833333336</v>
      </c>
      <c r="F5655" s="4">
        <v>45788.434027777781</v>
      </c>
      <c r="G5655" s="4"/>
      <c r="H5655" t="s">
        <v>3155</v>
      </c>
      <c r="I5655" t="s">
        <v>3209</v>
      </c>
      <c r="J5655">
        <v>0</v>
      </c>
      <c r="K5655" t="s">
        <v>3157</v>
      </c>
      <c r="L5655" t="s">
        <v>3593</v>
      </c>
      <c r="M5655" t="s">
        <v>549</v>
      </c>
      <c r="N5655" t="s">
        <v>550</v>
      </c>
      <c r="O5655" t="s">
        <v>136</v>
      </c>
      <c r="P5655" t="s">
        <v>292</v>
      </c>
      <c r="Q5655" t="s">
        <v>293</v>
      </c>
    </row>
    <row r="5656" spans="1:17">
      <c r="A5656" t="s">
        <v>10529</v>
      </c>
      <c r="B5656" t="s">
        <v>10530</v>
      </c>
      <c r="C5656" t="s">
        <v>10531</v>
      </c>
      <c r="D5656" s="4">
        <v>45788.011087962965</v>
      </c>
      <c r="E5656" s="4">
        <v>45792.291666666664</v>
      </c>
      <c r="F5656" s="4">
        <v>45792.309027777781</v>
      </c>
      <c r="G5656" s="4">
        <v>45792.294976851852</v>
      </c>
      <c r="H5656" t="s">
        <v>3155</v>
      </c>
      <c r="I5656" t="s">
        <v>3280</v>
      </c>
      <c r="J5656">
        <v>0</v>
      </c>
      <c r="K5656" t="s">
        <v>3379</v>
      </c>
      <c r="L5656" t="s">
        <v>3564</v>
      </c>
      <c r="M5656" t="s">
        <v>549</v>
      </c>
      <c r="N5656" t="s">
        <v>550</v>
      </c>
      <c r="O5656" t="s">
        <v>1923</v>
      </c>
      <c r="P5656" t="s">
        <v>1924</v>
      </c>
      <c r="Q5656" t="s">
        <v>3359</v>
      </c>
    </row>
    <row r="5657" spans="1:17">
      <c r="A5657" t="s">
        <v>10532</v>
      </c>
      <c r="B5657" t="s">
        <v>10533</v>
      </c>
      <c r="C5657" t="s">
        <v>10534</v>
      </c>
      <c r="D5657" s="4">
        <v>45788.008425925924</v>
      </c>
      <c r="E5657" s="4">
        <v>45789.416666666664</v>
      </c>
      <c r="F5657" s="4">
        <v>45789.454861111109</v>
      </c>
      <c r="G5657" s="4"/>
      <c r="H5657" t="s">
        <v>3155</v>
      </c>
      <c r="I5657" t="s">
        <v>3209</v>
      </c>
      <c r="J5657">
        <v>0</v>
      </c>
      <c r="K5657" t="s">
        <v>3227</v>
      </c>
      <c r="L5657" t="s">
        <v>3245</v>
      </c>
      <c r="M5657" t="s">
        <v>549</v>
      </c>
      <c r="N5657" t="s">
        <v>550</v>
      </c>
      <c r="O5657" t="s">
        <v>551</v>
      </c>
      <c r="P5657" t="s">
        <v>141</v>
      </c>
      <c r="Q5657" t="s">
        <v>231</v>
      </c>
    </row>
    <row r="5658" spans="1:17">
      <c r="A5658" t="s">
        <v>10535</v>
      </c>
      <c r="B5658" t="s">
        <v>10536</v>
      </c>
      <c r="C5658" t="s">
        <v>10537</v>
      </c>
      <c r="D5658" s="4">
        <v>45788.006574074076</v>
      </c>
      <c r="E5658" s="4">
        <v>45792.958333333336</v>
      </c>
      <c r="F5658" s="4">
        <v>45792.975694444445</v>
      </c>
      <c r="G5658" s="4">
        <v>45792.961087962962</v>
      </c>
      <c r="H5658" t="s">
        <v>3155</v>
      </c>
      <c r="I5658" t="s">
        <v>3280</v>
      </c>
      <c r="J5658">
        <v>0</v>
      </c>
      <c r="K5658" t="s">
        <v>3227</v>
      </c>
      <c r="L5658" t="s">
        <v>3564</v>
      </c>
      <c r="M5658" t="s">
        <v>549</v>
      </c>
      <c r="N5658" t="s">
        <v>550</v>
      </c>
      <c r="O5658" t="s">
        <v>1923</v>
      </c>
      <c r="P5658" t="s">
        <v>1924</v>
      </c>
      <c r="Q5658" t="s">
        <v>3359</v>
      </c>
    </row>
    <row r="5659" spans="1:17">
      <c r="A5659" t="s">
        <v>10538</v>
      </c>
      <c r="B5659" t="s">
        <v>10539</v>
      </c>
      <c r="C5659" t="s">
        <v>10540</v>
      </c>
      <c r="D5659" s="4">
        <v>45788.004803240743</v>
      </c>
      <c r="E5659" s="4">
        <v>45788.604166666664</v>
      </c>
      <c r="F5659" s="4">
        <v>45788.621527777781</v>
      </c>
      <c r="G5659" s="4"/>
      <c r="H5659" t="s">
        <v>3155</v>
      </c>
      <c r="I5659" t="s">
        <v>3291</v>
      </c>
      <c r="J5659">
        <v>0</v>
      </c>
      <c r="K5659" t="s">
        <v>3157</v>
      </c>
      <c r="L5659" t="s">
        <v>3593</v>
      </c>
      <c r="M5659" t="s">
        <v>549</v>
      </c>
      <c r="N5659" t="s">
        <v>550</v>
      </c>
      <c r="O5659" t="s">
        <v>136</v>
      </c>
      <c r="P5659" t="s">
        <v>143</v>
      </c>
      <c r="Q5659" t="s">
        <v>297</v>
      </c>
    </row>
    <row r="5660" spans="1:17">
      <c r="A5660" t="s">
        <v>10535</v>
      </c>
      <c r="B5660" t="s">
        <v>10536</v>
      </c>
      <c r="C5660" t="s">
        <v>10541</v>
      </c>
      <c r="D5660" s="4">
        <v>45788.003460648149</v>
      </c>
      <c r="E5660" s="4">
        <v>45789.979166666664</v>
      </c>
      <c r="F5660" s="4">
        <v>45789.996527777781</v>
      </c>
      <c r="G5660" s="4"/>
      <c r="H5660" t="s">
        <v>3155</v>
      </c>
      <c r="I5660" t="s">
        <v>3280</v>
      </c>
      <c r="J5660">
        <v>0</v>
      </c>
      <c r="K5660" t="s">
        <v>3227</v>
      </c>
      <c r="L5660" t="s">
        <v>3245</v>
      </c>
      <c r="M5660" t="s">
        <v>549</v>
      </c>
      <c r="N5660" t="s">
        <v>550</v>
      </c>
      <c r="O5660" t="s">
        <v>1923</v>
      </c>
      <c r="P5660" t="s">
        <v>1924</v>
      </c>
      <c r="Q5660" t="s">
        <v>3359</v>
      </c>
    </row>
    <row r="5661" spans="1:17">
      <c r="A5661" t="s">
        <v>10542</v>
      </c>
      <c r="B5661" t="s">
        <v>10543</v>
      </c>
      <c r="C5661" t="s">
        <v>10544</v>
      </c>
      <c r="D5661" s="4">
        <v>45788.002835648149</v>
      </c>
      <c r="E5661" s="4">
        <v>45788.75</v>
      </c>
      <c r="F5661" s="4">
        <v>45788.767361111109</v>
      </c>
      <c r="G5661" s="4"/>
      <c r="H5661" t="s">
        <v>3155</v>
      </c>
      <c r="I5661" t="s">
        <v>3184</v>
      </c>
      <c r="J5661">
        <v>1001</v>
      </c>
      <c r="K5661" t="s">
        <v>3157</v>
      </c>
      <c r="L5661" t="s">
        <v>3593</v>
      </c>
      <c r="M5661" t="s">
        <v>549</v>
      </c>
      <c r="N5661" t="s">
        <v>550</v>
      </c>
      <c r="O5661" t="s">
        <v>136</v>
      </c>
      <c r="P5661" t="s">
        <v>143</v>
      </c>
      <c r="Q5661" t="s">
        <v>299</v>
      </c>
    </row>
    <row r="5662" spans="1:17">
      <c r="A5662" t="s">
        <v>3608</v>
      </c>
      <c r="B5662" t="s">
        <v>3609</v>
      </c>
      <c r="C5662" t="s">
        <v>10545</v>
      </c>
      <c r="D5662" s="4">
        <v>45788.00273148148</v>
      </c>
      <c r="E5662" s="4">
        <v>45789.958333333336</v>
      </c>
      <c r="F5662" s="4">
        <v>45789.975694444445</v>
      </c>
      <c r="G5662" s="4"/>
      <c r="H5662" t="s">
        <v>3155</v>
      </c>
      <c r="I5662" t="s">
        <v>3175</v>
      </c>
      <c r="J5662">
        <v>0</v>
      </c>
      <c r="K5662" t="s">
        <v>3157</v>
      </c>
      <c r="L5662" t="s">
        <v>3245</v>
      </c>
      <c r="M5662" t="s">
        <v>549</v>
      </c>
      <c r="N5662" t="s">
        <v>550</v>
      </c>
      <c r="O5662" t="s">
        <v>136</v>
      </c>
      <c r="P5662" t="s">
        <v>143</v>
      </c>
      <c r="Q5662" t="s">
        <v>300</v>
      </c>
    </row>
    <row r="5663" spans="1:17">
      <c r="A5663" t="s">
        <v>10546</v>
      </c>
      <c r="B5663" t="s">
        <v>10547</v>
      </c>
      <c r="C5663" t="s">
        <v>10548</v>
      </c>
      <c r="D5663" s="4">
        <v>45788.000254629631</v>
      </c>
      <c r="E5663" s="4">
        <v>45789.291666666664</v>
      </c>
      <c r="F5663" s="4">
        <v>45789.329861111109</v>
      </c>
      <c r="G5663" s="4"/>
      <c r="H5663" t="s">
        <v>3155</v>
      </c>
      <c r="I5663" t="s">
        <v>3209</v>
      </c>
      <c r="J5663">
        <v>0</v>
      </c>
      <c r="K5663" t="s">
        <v>3227</v>
      </c>
      <c r="L5663" t="s">
        <v>3593</v>
      </c>
      <c r="M5663" t="s">
        <v>549</v>
      </c>
      <c r="N5663" t="s">
        <v>550</v>
      </c>
      <c r="O5663" t="s">
        <v>136</v>
      </c>
      <c r="P5663" t="s">
        <v>283</v>
      </c>
      <c r="Q5663" t="s">
        <v>287</v>
      </c>
    </row>
    <row r="5664" spans="1:17">
      <c r="A5664" t="s">
        <v>10549</v>
      </c>
      <c r="B5664" t="s">
        <v>10550</v>
      </c>
      <c r="C5664" t="s">
        <v>10551</v>
      </c>
      <c r="D5664" s="4">
        <v>45788.000081018516</v>
      </c>
      <c r="E5664" s="4">
        <v>45794.625</v>
      </c>
      <c r="F5664" s="4">
        <v>45794.642361111109</v>
      </c>
      <c r="G5664" s="4"/>
      <c r="H5664" t="s">
        <v>3155</v>
      </c>
      <c r="I5664" t="s">
        <v>3171</v>
      </c>
      <c r="J5664">
        <v>1001</v>
      </c>
      <c r="K5664" t="s">
        <v>3157</v>
      </c>
      <c r="L5664" t="s">
        <v>3245</v>
      </c>
      <c r="M5664" t="s">
        <v>549</v>
      </c>
      <c r="N5664" t="s">
        <v>550</v>
      </c>
      <c r="O5664" t="s">
        <v>136</v>
      </c>
      <c r="P5664" t="s">
        <v>139</v>
      </c>
      <c r="Q5664" t="s">
        <v>271</v>
      </c>
    </row>
    <row r="5665" spans="1:17">
      <c r="A5665" t="s">
        <v>10552</v>
      </c>
      <c r="B5665" t="s">
        <v>10553</v>
      </c>
      <c r="C5665" t="s">
        <v>10554</v>
      </c>
      <c r="D5665" s="4">
        <v>45787.997499999998</v>
      </c>
      <c r="E5665" s="4">
        <v>45788.416666666664</v>
      </c>
      <c r="F5665" s="4">
        <v>45788.434027777781</v>
      </c>
      <c r="G5665" s="4">
        <v>45788.41746527778</v>
      </c>
      <c r="H5665" t="s">
        <v>3155</v>
      </c>
      <c r="I5665" t="s">
        <v>3175</v>
      </c>
      <c r="J5665">
        <v>0</v>
      </c>
      <c r="K5665" t="s">
        <v>3157</v>
      </c>
      <c r="L5665" t="s">
        <v>3564</v>
      </c>
      <c r="M5665" t="s">
        <v>549</v>
      </c>
      <c r="N5665" t="s">
        <v>550</v>
      </c>
      <c r="O5665" t="s">
        <v>136</v>
      </c>
      <c r="P5665" t="s">
        <v>292</v>
      </c>
      <c r="Q5665" t="s">
        <v>296</v>
      </c>
    </row>
    <row r="5666" spans="1:17">
      <c r="A5666" t="s">
        <v>9995</v>
      </c>
      <c r="B5666" t="s">
        <v>9996</v>
      </c>
      <c r="C5666" t="s">
        <v>10555</v>
      </c>
      <c r="D5666" s="4">
        <v>45787.984467592592</v>
      </c>
      <c r="E5666" s="4">
        <v>45793</v>
      </c>
      <c r="F5666" s="4">
        <v>45793.038194444445</v>
      </c>
      <c r="G5666" s="4"/>
      <c r="H5666" t="s">
        <v>3155</v>
      </c>
      <c r="I5666" t="s">
        <v>3156</v>
      </c>
      <c r="J5666">
        <v>0</v>
      </c>
      <c r="K5666" t="s">
        <v>3157</v>
      </c>
      <c r="L5666" t="s">
        <v>3245</v>
      </c>
      <c r="M5666" t="s">
        <v>549</v>
      </c>
      <c r="N5666" t="s">
        <v>550</v>
      </c>
      <c r="O5666" t="s">
        <v>551</v>
      </c>
      <c r="P5666" t="s">
        <v>141</v>
      </c>
      <c r="Q5666" t="s">
        <v>238</v>
      </c>
    </row>
    <row r="5667" spans="1:17">
      <c r="A5667" t="s">
        <v>10556</v>
      </c>
      <c r="B5667" t="s">
        <v>10557</v>
      </c>
      <c r="C5667" t="s">
        <v>10558</v>
      </c>
      <c r="D5667" s="4">
        <v>45787.97855324074</v>
      </c>
      <c r="E5667" s="4">
        <v>45789.854166666664</v>
      </c>
      <c r="F5667" s="4">
        <v>45789.892361111109</v>
      </c>
      <c r="G5667" s="4">
        <v>45789.859236111108</v>
      </c>
      <c r="H5667" t="s">
        <v>3155</v>
      </c>
      <c r="I5667" t="s">
        <v>3240</v>
      </c>
      <c r="J5667">
        <v>1001</v>
      </c>
      <c r="K5667" t="s">
        <v>3157</v>
      </c>
      <c r="L5667" t="s">
        <v>3564</v>
      </c>
      <c r="M5667" t="s">
        <v>549</v>
      </c>
      <c r="N5667" t="s">
        <v>550</v>
      </c>
      <c r="O5667" t="s">
        <v>136</v>
      </c>
      <c r="P5667" t="s">
        <v>139</v>
      </c>
      <c r="Q5667" t="s">
        <v>273</v>
      </c>
    </row>
    <row r="5668" spans="1:17">
      <c r="A5668" t="s">
        <v>10559</v>
      </c>
      <c r="B5668" t="s">
        <v>10560</v>
      </c>
      <c r="C5668" t="s">
        <v>10561</v>
      </c>
      <c r="D5668" s="4">
        <v>45787.974768518521</v>
      </c>
      <c r="E5668" s="4">
        <v>45788.458333333336</v>
      </c>
      <c r="F5668" s="4">
        <v>45788.475694444445</v>
      </c>
      <c r="G5668" s="4">
        <v>45788.459201388891</v>
      </c>
      <c r="H5668" t="s">
        <v>3155</v>
      </c>
      <c r="I5668" t="s">
        <v>3162</v>
      </c>
      <c r="J5668">
        <v>0</v>
      </c>
      <c r="K5668" t="s">
        <v>3295</v>
      </c>
      <c r="L5668" t="s">
        <v>3564</v>
      </c>
      <c r="M5668" t="s">
        <v>549</v>
      </c>
      <c r="N5668" t="s">
        <v>550</v>
      </c>
      <c r="O5668" t="s">
        <v>1923</v>
      </c>
      <c r="P5668" t="s">
        <v>1924</v>
      </c>
      <c r="Q5668" t="s">
        <v>3164</v>
      </c>
    </row>
    <row r="5669" spans="1:17">
      <c r="A5669" t="s">
        <v>10562</v>
      </c>
      <c r="B5669" t="s">
        <v>10563</v>
      </c>
      <c r="C5669" t="s">
        <v>10564</v>
      </c>
      <c r="D5669" s="4">
        <v>45787.972685185188</v>
      </c>
      <c r="E5669" s="4">
        <v>45793.375</v>
      </c>
      <c r="F5669" s="4">
        <v>45793.413194444445</v>
      </c>
      <c r="G5669" s="4"/>
      <c r="H5669" t="s">
        <v>3155</v>
      </c>
      <c r="I5669" t="s">
        <v>3156</v>
      </c>
      <c r="J5669">
        <v>0</v>
      </c>
      <c r="K5669" t="s">
        <v>3194</v>
      </c>
      <c r="L5669" t="s">
        <v>3245</v>
      </c>
      <c r="M5669" t="s">
        <v>549</v>
      </c>
      <c r="N5669" t="s">
        <v>550</v>
      </c>
      <c r="O5669" t="s">
        <v>136</v>
      </c>
      <c r="P5669" t="s">
        <v>264</v>
      </c>
      <c r="Q5669" t="s">
        <v>268</v>
      </c>
    </row>
    <row r="5670" spans="1:17">
      <c r="A5670" t="s">
        <v>10565</v>
      </c>
      <c r="B5670" t="s">
        <v>10566</v>
      </c>
      <c r="C5670" t="s">
        <v>10567</v>
      </c>
      <c r="D5670" s="4">
        <v>45787.970300925925</v>
      </c>
      <c r="E5670" s="4">
        <v>45795.3125</v>
      </c>
      <c r="F5670" s="4">
        <v>45795.329861111109</v>
      </c>
      <c r="G5670" s="4"/>
      <c r="H5670" t="s">
        <v>3155</v>
      </c>
      <c r="I5670" t="s">
        <v>3184</v>
      </c>
      <c r="J5670">
        <v>0</v>
      </c>
      <c r="K5670" t="s">
        <v>3157</v>
      </c>
      <c r="L5670" t="s">
        <v>3593</v>
      </c>
      <c r="M5670" t="s">
        <v>549</v>
      </c>
      <c r="N5670" t="s">
        <v>559</v>
      </c>
      <c r="O5670" t="s">
        <v>469</v>
      </c>
      <c r="P5670" t="s">
        <v>180</v>
      </c>
      <c r="Q5670" t="s">
        <v>185</v>
      </c>
    </row>
    <row r="5671" spans="1:17">
      <c r="A5671" t="s">
        <v>10568</v>
      </c>
      <c r="B5671" t="s">
        <v>10569</v>
      </c>
      <c r="C5671" t="s">
        <v>10570</v>
      </c>
      <c r="D5671" s="4">
        <v>45787.966620370367</v>
      </c>
      <c r="E5671" s="4">
        <v>45794.791666666664</v>
      </c>
      <c r="F5671" s="4">
        <v>45794.829861111109</v>
      </c>
      <c r="G5671" s="4"/>
      <c r="H5671" t="s">
        <v>3155</v>
      </c>
      <c r="I5671" t="s">
        <v>3673</v>
      </c>
      <c r="J5671">
        <v>0</v>
      </c>
      <c r="K5671" t="s">
        <v>3163</v>
      </c>
      <c r="L5671" t="s">
        <v>3245</v>
      </c>
      <c r="M5671" t="s">
        <v>549</v>
      </c>
      <c r="N5671" t="s">
        <v>550</v>
      </c>
      <c r="O5671" t="s">
        <v>136</v>
      </c>
      <c r="P5671" t="s">
        <v>143</v>
      </c>
      <c r="Q5671" t="s">
        <v>301</v>
      </c>
    </row>
    <row r="5672" spans="1:17">
      <c r="A5672" t="s">
        <v>10132</v>
      </c>
      <c r="B5672" t="s">
        <v>10133</v>
      </c>
      <c r="C5672" t="s">
        <v>10571</v>
      </c>
      <c r="D5672" s="4">
        <v>45787.963935185187</v>
      </c>
      <c r="E5672" s="4">
        <v>45794.666666666664</v>
      </c>
      <c r="F5672" s="4">
        <v>45794.684027777781</v>
      </c>
      <c r="G5672" s="4"/>
      <c r="H5672" t="s">
        <v>3155</v>
      </c>
      <c r="I5672" t="s">
        <v>3171</v>
      </c>
      <c r="J5672">
        <v>1001</v>
      </c>
      <c r="K5672" t="s">
        <v>3157</v>
      </c>
      <c r="L5672" t="s">
        <v>3245</v>
      </c>
      <c r="M5672" t="s">
        <v>549</v>
      </c>
      <c r="N5672" t="s">
        <v>550</v>
      </c>
      <c r="O5672" t="s">
        <v>136</v>
      </c>
      <c r="P5672" t="s">
        <v>143</v>
      </c>
      <c r="Q5672" t="s">
        <v>300</v>
      </c>
    </row>
    <row r="5673" spans="1:17">
      <c r="A5673" t="s">
        <v>3608</v>
      </c>
      <c r="B5673" t="s">
        <v>3609</v>
      </c>
      <c r="C5673" t="s">
        <v>10572</v>
      </c>
      <c r="D5673" s="4">
        <v>45787.947743055556</v>
      </c>
      <c r="E5673" s="4">
        <v>45789.916666666664</v>
      </c>
      <c r="F5673" s="4">
        <v>45789.934027777781</v>
      </c>
      <c r="G5673" s="4"/>
      <c r="H5673" t="s">
        <v>3155</v>
      </c>
      <c r="I5673" t="s">
        <v>3175</v>
      </c>
      <c r="J5673">
        <v>0</v>
      </c>
      <c r="K5673" t="s">
        <v>3157</v>
      </c>
      <c r="L5673" t="s">
        <v>3245</v>
      </c>
      <c r="M5673" t="s">
        <v>549</v>
      </c>
      <c r="N5673" t="s">
        <v>550</v>
      </c>
      <c r="O5673" t="s">
        <v>136</v>
      </c>
      <c r="P5673" t="s">
        <v>143</v>
      </c>
      <c r="Q5673" t="s">
        <v>300</v>
      </c>
    </row>
    <row r="5674" spans="1:17">
      <c r="A5674" t="s">
        <v>10573</v>
      </c>
      <c r="B5674" t="s">
        <v>10574</v>
      </c>
      <c r="C5674" t="s">
        <v>10575</v>
      </c>
      <c r="D5674" s="4">
        <v>45787.946932870371</v>
      </c>
      <c r="E5674" s="4">
        <v>45790.291666666664</v>
      </c>
      <c r="F5674" s="4">
        <v>45790.309027777781</v>
      </c>
      <c r="G5674" s="4"/>
      <c r="H5674" t="s">
        <v>3155</v>
      </c>
      <c r="I5674" t="s">
        <v>3175</v>
      </c>
      <c r="J5674">
        <v>0</v>
      </c>
      <c r="K5674" t="s">
        <v>3157</v>
      </c>
      <c r="L5674" t="s">
        <v>3593</v>
      </c>
      <c r="M5674" t="s">
        <v>549</v>
      </c>
      <c r="N5674" t="s">
        <v>550</v>
      </c>
      <c r="O5674" t="s">
        <v>551</v>
      </c>
      <c r="P5674" t="s">
        <v>149</v>
      </c>
      <c r="Q5674" t="s">
        <v>205</v>
      </c>
    </row>
    <row r="5675" spans="1:17">
      <c r="A5675" t="s">
        <v>10217</v>
      </c>
      <c r="B5675" t="s">
        <v>10218</v>
      </c>
      <c r="C5675" t="s">
        <v>10576</v>
      </c>
      <c r="D5675" s="4">
        <v>45787.939641203702</v>
      </c>
      <c r="E5675" s="4">
        <v>45789.375</v>
      </c>
      <c r="F5675" s="4">
        <v>45789.413194444445</v>
      </c>
      <c r="G5675" s="4"/>
      <c r="H5675" t="s">
        <v>3155</v>
      </c>
      <c r="I5675" t="s">
        <v>3156</v>
      </c>
      <c r="J5675">
        <v>0</v>
      </c>
      <c r="K5675" t="s">
        <v>3157</v>
      </c>
      <c r="L5675" t="s">
        <v>3245</v>
      </c>
      <c r="M5675" t="s">
        <v>549</v>
      </c>
      <c r="N5675" t="s">
        <v>550</v>
      </c>
      <c r="O5675" t="s">
        <v>551</v>
      </c>
      <c r="P5675" t="s">
        <v>145</v>
      </c>
      <c r="Q5675" t="s">
        <v>222</v>
      </c>
    </row>
    <row r="5676" spans="1:17">
      <c r="A5676" t="s">
        <v>28669</v>
      </c>
      <c r="B5676" t="s">
        <v>28670</v>
      </c>
      <c r="C5676" t="s">
        <v>28671</v>
      </c>
      <c r="D5676" s="4">
        <v>45787.933159722219</v>
      </c>
      <c r="E5676" s="4">
        <v>45795.354166666664</v>
      </c>
      <c r="F5676" s="4">
        <v>45795.392361111109</v>
      </c>
      <c r="G5676" s="4"/>
      <c r="H5676" t="s">
        <v>3155</v>
      </c>
      <c r="I5676" t="s">
        <v>3209</v>
      </c>
      <c r="J5676">
        <v>0</v>
      </c>
      <c r="K5676" t="s">
        <v>3227</v>
      </c>
      <c r="L5676" t="s">
        <v>3593</v>
      </c>
      <c r="M5676" t="s">
        <v>549</v>
      </c>
      <c r="N5676" t="s">
        <v>550</v>
      </c>
      <c r="O5676" t="s">
        <v>616</v>
      </c>
      <c r="P5676" t="s">
        <v>314</v>
      </c>
      <c r="Q5676" t="s">
        <v>322</v>
      </c>
    </row>
    <row r="5677" spans="1:17">
      <c r="A5677" t="s">
        <v>3349</v>
      </c>
      <c r="B5677" t="s">
        <v>3350</v>
      </c>
      <c r="C5677" t="s">
        <v>10577</v>
      </c>
      <c r="D5677" s="4">
        <v>45787.924143518518</v>
      </c>
      <c r="E5677" s="4">
        <v>45788.291666666664</v>
      </c>
      <c r="F5677" s="4">
        <v>45788.329861111109</v>
      </c>
      <c r="G5677" s="4">
        <v>45788.300740740742</v>
      </c>
      <c r="H5677" t="s">
        <v>3155</v>
      </c>
      <c r="I5677" t="s">
        <v>3240</v>
      </c>
      <c r="J5677">
        <v>0</v>
      </c>
      <c r="K5677" t="s">
        <v>3157</v>
      </c>
      <c r="L5677" t="s">
        <v>3564</v>
      </c>
      <c r="M5677" t="s">
        <v>549</v>
      </c>
      <c r="N5677" t="s">
        <v>550</v>
      </c>
      <c r="O5677" t="s">
        <v>136</v>
      </c>
      <c r="P5677" t="s">
        <v>283</v>
      </c>
      <c r="Q5677" t="s">
        <v>284</v>
      </c>
    </row>
    <row r="5678" spans="1:17">
      <c r="A5678" t="s">
        <v>10183</v>
      </c>
      <c r="B5678" t="s">
        <v>10184</v>
      </c>
      <c r="C5678" t="s">
        <v>10578</v>
      </c>
      <c r="D5678" s="4">
        <v>45787.922951388886</v>
      </c>
      <c r="E5678" s="4">
        <v>45801.8125</v>
      </c>
      <c r="F5678" s="4">
        <v>45801.829861111109</v>
      </c>
      <c r="G5678" s="4"/>
      <c r="H5678" t="s">
        <v>3155</v>
      </c>
      <c r="I5678" t="s">
        <v>3184</v>
      </c>
      <c r="J5678">
        <v>0</v>
      </c>
      <c r="K5678" t="s">
        <v>3157</v>
      </c>
      <c r="L5678" t="s">
        <v>3245</v>
      </c>
      <c r="M5678" t="s">
        <v>549</v>
      </c>
      <c r="N5678" t="s">
        <v>559</v>
      </c>
      <c r="O5678" t="s">
        <v>469</v>
      </c>
      <c r="P5678" t="s">
        <v>189</v>
      </c>
      <c r="Q5678" t="s">
        <v>193</v>
      </c>
    </row>
    <row r="5679" spans="1:17">
      <c r="A5679" t="s">
        <v>10579</v>
      </c>
      <c r="B5679" t="s">
        <v>10580</v>
      </c>
      <c r="C5679" t="s">
        <v>10581</v>
      </c>
      <c r="D5679" s="4">
        <v>45787.91306712963</v>
      </c>
      <c r="E5679" s="4">
        <v>45788.708333333336</v>
      </c>
      <c r="F5679" s="4">
        <v>45788.725694444445</v>
      </c>
      <c r="G5679" s="4"/>
      <c r="H5679" t="s">
        <v>3155</v>
      </c>
      <c r="I5679" t="s">
        <v>3162</v>
      </c>
      <c r="J5679">
        <v>0</v>
      </c>
      <c r="K5679" t="s">
        <v>3358</v>
      </c>
      <c r="L5679" t="s">
        <v>3245</v>
      </c>
      <c r="M5679" t="s">
        <v>549</v>
      </c>
      <c r="N5679" t="s">
        <v>550</v>
      </c>
      <c r="O5679" t="s">
        <v>1923</v>
      </c>
      <c r="P5679" t="s">
        <v>1924</v>
      </c>
      <c r="Q5679" t="s">
        <v>3199</v>
      </c>
    </row>
    <row r="5680" spans="1:17">
      <c r="A5680" t="s">
        <v>10283</v>
      </c>
      <c r="B5680" t="s">
        <v>10284</v>
      </c>
      <c r="C5680" t="s">
        <v>10582</v>
      </c>
      <c r="D5680" s="4">
        <v>45787.912604166668</v>
      </c>
      <c r="E5680" s="4">
        <v>45788.875</v>
      </c>
      <c r="F5680" s="4">
        <v>45788.892361111109</v>
      </c>
      <c r="G5680" s="4"/>
      <c r="H5680" t="s">
        <v>3155</v>
      </c>
      <c r="I5680" t="s">
        <v>3162</v>
      </c>
      <c r="J5680">
        <v>0</v>
      </c>
      <c r="K5680" t="s">
        <v>3379</v>
      </c>
      <c r="L5680" t="s">
        <v>3245</v>
      </c>
      <c r="M5680" t="s">
        <v>549</v>
      </c>
      <c r="N5680" t="s">
        <v>550</v>
      </c>
      <c r="O5680" t="s">
        <v>1923</v>
      </c>
      <c r="P5680" t="s">
        <v>1924</v>
      </c>
      <c r="Q5680" t="s">
        <v>3359</v>
      </c>
    </row>
    <row r="5681" spans="1:17">
      <c r="A5681" t="s">
        <v>10135</v>
      </c>
      <c r="B5681" t="s">
        <v>10136</v>
      </c>
      <c r="C5681" t="s">
        <v>10583</v>
      </c>
      <c r="D5681" s="4">
        <v>45787.912499999999</v>
      </c>
      <c r="E5681" s="4">
        <v>45788.291666666664</v>
      </c>
      <c r="F5681" s="4">
        <v>45788.329861111109</v>
      </c>
      <c r="G5681" s="4"/>
      <c r="H5681" t="s">
        <v>3155</v>
      </c>
      <c r="I5681" t="s">
        <v>3240</v>
      </c>
      <c r="J5681">
        <v>1001</v>
      </c>
      <c r="K5681" t="s">
        <v>3157</v>
      </c>
      <c r="L5681" t="s">
        <v>3593</v>
      </c>
      <c r="M5681" t="s">
        <v>549</v>
      </c>
      <c r="N5681" t="s">
        <v>550</v>
      </c>
      <c r="O5681" t="s">
        <v>136</v>
      </c>
      <c r="P5681" t="s">
        <v>283</v>
      </c>
      <c r="Q5681" t="s">
        <v>285</v>
      </c>
    </row>
    <row r="5682" spans="1:17">
      <c r="A5682" t="s">
        <v>10584</v>
      </c>
      <c r="B5682" t="s">
        <v>10585</v>
      </c>
      <c r="C5682" t="s">
        <v>10586</v>
      </c>
      <c r="D5682" s="4">
        <v>45787.909756944442</v>
      </c>
      <c r="E5682" s="4">
        <v>45794.791666666664</v>
      </c>
      <c r="F5682" s="4">
        <v>45794.829861111109</v>
      </c>
      <c r="G5682" s="4"/>
      <c r="H5682" t="s">
        <v>3155</v>
      </c>
      <c r="I5682" t="s">
        <v>3156</v>
      </c>
      <c r="J5682">
        <v>0</v>
      </c>
      <c r="K5682" t="s">
        <v>3157</v>
      </c>
      <c r="L5682" t="s">
        <v>3245</v>
      </c>
      <c r="M5682" t="s">
        <v>549</v>
      </c>
      <c r="N5682" t="s">
        <v>550</v>
      </c>
      <c r="O5682" t="s">
        <v>136</v>
      </c>
      <c r="P5682" t="s">
        <v>292</v>
      </c>
      <c r="Q5682" t="s">
        <v>293</v>
      </c>
    </row>
    <row r="5683" spans="1:17">
      <c r="A5683" t="s">
        <v>3617</v>
      </c>
      <c r="B5683" t="s">
        <v>3618</v>
      </c>
      <c r="C5683" t="s">
        <v>10587</v>
      </c>
      <c r="D5683" s="4">
        <v>45787.903935185182</v>
      </c>
      <c r="E5683" s="4">
        <v>45789.729166666664</v>
      </c>
      <c r="F5683" s="4">
        <v>45789.746527777781</v>
      </c>
      <c r="G5683" s="4">
        <v>45789.729143518518</v>
      </c>
      <c r="H5683" t="s">
        <v>3155</v>
      </c>
      <c r="I5683" t="s">
        <v>3162</v>
      </c>
      <c r="J5683">
        <v>0</v>
      </c>
      <c r="K5683" t="s">
        <v>3198</v>
      </c>
      <c r="L5683" t="s">
        <v>3564</v>
      </c>
      <c r="M5683" t="s">
        <v>549</v>
      </c>
      <c r="N5683" t="s">
        <v>550</v>
      </c>
      <c r="O5683" t="s">
        <v>1923</v>
      </c>
      <c r="P5683" t="s">
        <v>1924</v>
      </c>
      <c r="Q5683" t="s">
        <v>3199</v>
      </c>
    </row>
    <row r="5684" spans="1:17">
      <c r="A5684" t="s">
        <v>10588</v>
      </c>
      <c r="B5684" t="s">
        <v>10589</v>
      </c>
      <c r="C5684" t="s">
        <v>10590</v>
      </c>
      <c r="D5684" s="4">
        <v>45787.901504629626</v>
      </c>
      <c r="E5684" s="4">
        <v>45789.708333333336</v>
      </c>
      <c r="F5684" s="4">
        <v>45789.746527777781</v>
      </c>
      <c r="G5684" s="4"/>
      <c r="H5684" t="s">
        <v>3155</v>
      </c>
      <c r="I5684" t="s">
        <v>3156</v>
      </c>
      <c r="J5684">
        <v>0</v>
      </c>
      <c r="K5684" t="s">
        <v>3194</v>
      </c>
      <c r="L5684" t="s">
        <v>3593</v>
      </c>
      <c r="M5684" t="s">
        <v>549</v>
      </c>
      <c r="N5684" t="s">
        <v>550</v>
      </c>
      <c r="O5684" t="s">
        <v>551</v>
      </c>
      <c r="P5684" t="s">
        <v>242</v>
      </c>
      <c r="Q5684" t="s">
        <v>247</v>
      </c>
    </row>
    <row r="5685" spans="1:17">
      <c r="A5685" t="s">
        <v>10591</v>
      </c>
      <c r="B5685" t="s">
        <v>10592</v>
      </c>
      <c r="C5685" t="s">
        <v>10593</v>
      </c>
      <c r="D5685" s="4">
        <v>45787.899050925924</v>
      </c>
      <c r="E5685" s="4">
        <v>45794.375</v>
      </c>
      <c r="F5685" s="4">
        <v>45794.392361111109</v>
      </c>
      <c r="G5685" s="4"/>
      <c r="H5685" t="s">
        <v>3155</v>
      </c>
      <c r="I5685" t="s">
        <v>3162</v>
      </c>
      <c r="J5685">
        <v>0</v>
      </c>
      <c r="K5685" t="s">
        <v>3420</v>
      </c>
      <c r="L5685" t="s">
        <v>3245</v>
      </c>
      <c r="M5685" t="s">
        <v>549</v>
      </c>
      <c r="N5685" t="s">
        <v>550</v>
      </c>
      <c r="O5685" t="s">
        <v>1923</v>
      </c>
      <c r="P5685" t="s">
        <v>1924</v>
      </c>
      <c r="Q5685" t="s">
        <v>3199</v>
      </c>
    </row>
    <row r="5686" spans="1:17">
      <c r="A5686" t="s">
        <v>10594</v>
      </c>
      <c r="B5686" t="s">
        <v>10595</v>
      </c>
      <c r="C5686" t="s">
        <v>10596</v>
      </c>
      <c r="D5686" s="4">
        <v>45787.894004629627</v>
      </c>
      <c r="E5686" s="4">
        <v>45789.583333333336</v>
      </c>
      <c r="F5686" s="4">
        <v>45789.621527777781</v>
      </c>
      <c r="G5686" s="4"/>
      <c r="H5686" t="s">
        <v>3155</v>
      </c>
      <c r="I5686" t="s">
        <v>3240</v>
      </c>
      <c r="J5686">
        <v>1001</v>
      </c>
      <c r="K5686" t="s">
        <v>3157</v>
      </c>
      <c r="L5686" t="s">
        <v>3245</v>
      </c>
      <c r="M5686" t="s">
        <v>549</v>
      </c>
      <c r="N5686" t="s">
        <v>550</v>
      </c>
      <c r="O5686" t="s">
        <v>136</v>
      </c>
      <c r="P5686" t="s">
        <v>139</v>
      </c>
      <c r="Q5686" t="s">
        <v>271</v>
      </c>
    </row>
    <row r="5687" spans="1:17">
      <c r="A5687" t="s">
        <v>10597</v>
      </c>
      <c r="B5687" t="s">
        <v>10598</v>
      </c>
      <c r="C5687" t="s">
        <v>10599</v>
      </c>
      <c r="D5687" s="4">
        <v>45787.892141203702</v>
      </c>
      <c r="E5687" s="4">
        <v>45788.416666666664</v>
      </c>
      <c r="F5687" s="4">
        <v>45788.454861111109</v>
      </c>
      <c r="G5687" s="4">
        <v>45788.415601851855</v>
      </c>
      <c r="H5687" t="s">
        <v>3155</v>
      </c>
      <c r="I5687" t="s">
        <v>3156</v>
      </c>
      <c r="J5687">
        <v>0</v>
      </c>
      <c r="K5687" t="s">
        <v>3194</v>
      </c>
      <c r="L5687" t="s">
        <v>3564</v>
      </c>
      <c r="M5687" t="s">
        <v>549</v>
      </c>
      <c r="N5687" t="s">
        <v>550</v>
      </c>
      <c r="O5687" t="s">
        <v>136</v>
      </c>
      <c r="P5687" t="s">
        <v>139</v>
      </c>
      <c r="Q5687" t="s">
        <v>276</v>
      </c>
    </row>
    <row r="5688" spans="1:17">
      <c r="A5688" t="s">
        <v>10600</v>
      </c>
      <c r="B5688" t="s">
        <v>10601</v>
      </c>
      <c r="C5688" t="s">
        <v>10602</v>
      </c>
      <c r="D5688" s="4">
        <v>45787.889525462961</v>
      </c>
      <c r="E5688" s="4">
        <v>45788.541666666664</v>
      </c>
      <c r="F5688" s="4">
        <v>45788.559027777781</v>
      </c>
      <c r="G5688" s="4">
        <v>45788.540393518517</v>
      </c>
      <c r="H5688" t="s">
        <v>3155</v>
      </c>
      <c r="I5688" t="s">
        <v>3171</v>
      </c>
      <c r="J5688">
        <v>1002</v>
      </c>
      <c r="K5688" t="s">
        <v>3157</v>
      </c>
      <c r="L5688" t="s">
        <v>3564</v>
      </c>
      <c r="M5688" t="s">
        <v>549</v>
      </c>
      <c r="N5688" t="s">
        <v>550</v>
      </c>
      <c r="O5688" t="s">
        <v>616</v>
      </c>
      <c r="P5688" t="s">
        <v>314</v>
      </c>
      <c r="Q5688" t="s">
        <v>320</v>
      </c>
    </row>
    <row r="5689" spans="1:17">
      <c r="A5689" t="s">
        <v>10036</v>
      </c>
      <c r="B5689" t="s">
        <v>10037</v>
      </c>
      <c r="C5689" t="s">
        <v>10603</v>
      </c>
      <c r="D5689" s="4">
        <v>45787.888854166667</v>
      </c>
      <c r="E5689" s="4">
        <v>45789.729166666664</v>
      </c>
      <c r="F5689" s="4">
        <v>45789.746527777781</v>
      </c>
      <c r="G5689" s="4"/>
      <c r="H5689" t="s">
        <v>3155</v>
      </c>
      <c r="I5689" t="s">
        <v>3171</v>
      </c>
      <c r="J5689">
        <v>0</v>
      </c>
      <c r="K5689" t="s">
        <v>3157</v>
      </c>
      <c r="L5689" t="s">
        <v>3245</v>
      </c>
      <c r="M5689" t="s">
        <v>549</v>
      </c>
      <c r="N5689" t="s">
        <v>550</v>
      </c>
      <c r="O5689" t="s">
        <v>551</v>
      </c>
      <c r="P5689" t="s">
        <v>141</v>
      </c>
      <c r="Q5689" t="s">
        <v>237</v>
      </c>
    </row>
    <row r="5690" spans="1:17">
      <c r="A5690" t="s">
        <v>7877</v>
      </c>
      <c r="B5690" t="s">
        <v>7878</v>
      </c>
      <c r="C5690" t="s">
        <v>10604</v>
      </c>
      <c r="D5690" s="4">
        <v>45787.883935185186</v>
      </c>
      <c r="E5690" s="4">
        <v>45788.375</v>
      </c>
      <c r="F5690" s="4">
        <v>45788.392361111109</v>
      </c>
      <c r="G5690" s="4"/>
      <c r="H5690" t="s">
        <v>3155</v>
      </c>
      <c r="I5690" t="s">
        <v>3222</v>
      </c>
      <c r="J5690">
        <v>1</v>
      </c>
      <c r="K5690" t="s">
        <v>3223</v>
      </c>
      <c r="L5690" t="s">
        <v>3245</v>
      </c>
      <c r="M5690" t="s">
        <v>549</v>
      </c>
      <c r="N5690" t="s">
        <v>550</v>
      </c>
      <c r="O5690" t="s">
        <v>551</v>
      </c>
      <c r="P5690" t="s">
        <v>149</v>
      </c>
      <c r="Q5690" t="s">
        <v>213</v>
      </c>
    </row>
    <row r="5691" spans="1:17">
      <c r="A5691" t="s">
        <v>5458</v>
      </c>
      <c r="B5691" t="s">
        <v>5459</v>
      </c>
      <c r="C5691" t="s">
        <v>10605</v>
      </c>
      <c r="D5691" s="4">
        <v>45787.882824074077</v>
      </c>
      <c r="E5691" s="4">
        <v>45790.229166666664</v>
      </c>
      <c r="F5691" s="4">
        <v>45790.267361111109</v>
      </c>
      <c r="G5691" s="4">
        <v>45790.224305555559</v>
      </c>
      <c r="H5691" t="s">
        <v>3155</v>
      </c>
      <c r="I5691" t="s">
        <v>3240</v>
      </c>
      <c r="J5691">
        <v>0</v>
      </c>
      <c r="K5691" t="s">
        <v>3157</v>
      </c>
      <c r="L5691" t="s">
        <v>3564</v>
      </c>
      <c r="M5691" t="s">
        <v>549</v>
      </c>
      <c r="N5691" t="s">
        <v>550</v>
      </c>
      <c r="O5691" t="s">
        <v>136</v>
      </c>
      <c r="P5691" t="s">
        <v>139</v>
      </c>
      <c r="Q5691" t="s">
        <v>273</v>
      </c>
    </row>
    <row r="5692" spans="1:17">
      <c r="A5692" t="s">
        <v>10606</v>
      </c>
      <c r="B5692" t="s">
        <v>10607</v>
      </c>
      <c r="C5692" t="s">
        <v>10608</v>
      </c>
      <c r="D5692" s="4">
        <v>45787.882094907407</v>
      </c>
      <c r="E5692" s="4">
        <v>45796.333333333336</v>
      </c>
      <c r="F5692" s="4">
        <v>45796.350694444445</v>
      </c>
      <c r="G5692" s="4"/>
      <c r="H5692" t="s">
        <v>3155</v>
      </c>
      <c r="I5692" t="s">
        <v>3171</v>
      </c>
      <c r="J5692">
        <v>1001</v>
      </c>
      <c r="K5692" t="s">
        <v>3157</v>
      </c>
      <c r="L5692" t="s">
        <v>3245</v>
      </c>
      <c r="M5692" t="s">
        <v>549</v>
      </c>
      <c r="N5692" t="s">
        <v>550</v>
      </c>
      <c r="O5692" t="s">
        <v>551</v>
      </c>
      <c r="P5692" t="s">
        <v>141</v>
      </c>
      <c r="Q5692" t="s">
        <v>238</v>
      </c>
    </row>
    <row r="5693" spans="1:17">
      <c r="A5693" t="s">
        <v>10609</v>
      </c>
      <c r="B5693" t="s">
        <v>10610</v>
      </c>
      <c r="C5693" t="s">
        <v>10611</v>
      </c>
      <c r="D5693" s="4">
        <v>45787.874062499999</v>
      </c>
      <c r="E5693" s="4">
        <v>45795.333333333336</v>
      </c>
      <c r="F5693" s="4">
        <v>45795.350694444445</v>
      </c>
      <c r="G5693" s="4"/>
      <c r="H5693" t="s">
        <v>3155</v>
      </c>
      <c r="I5693" t="s">
        <v>3162</v>
      </c>
      <c r="J5693">
        <v>0</v>
      </c>
      <c r="K5693" t="s">
        <v>3358</v>
      </c>
      <c r="L5693" t="s">
        <v>3593</v>
      </c>
      <c r="M5693" t="s">
        <v>549</v>
      </c>
      <c r="N5693" t="s">
        <v>550</v>
      </c>
      <c r="O5693" t="s">
        <v>1923</v>
      </c>
      <c r="P5693" t="s">
        <v>1924</v>
      </c>
      <c r="Q5693" t="s">
        <v>3199</v>
      </c>
    </row>
    <row r="5694" spans="1:17">
      <c r="A5694" t="s">
        <v>10612</v>
      </c>
      <c r="B5694" t="s">
        <v>10613</v>
      </c>
      <c r="C5694" t="s">
        <v>10614</v>
      </c>
      <c r="D5694" s="4">
        <v>45787.868252314816</v>
      </c>
      <c r="E5694" s="4">
        <v>45790.625</v>
      </c>
      <c r="F5694" s="4">
        <v>45790.642361111109</v>
      </c>
      <c r="G5694" s="4"/>
      <c r="H5694" t="s">
        <v>3155</v>
      </c>
      <c r="I5694" t="s">
        <v>3162</v>
      </c>
      <c r="J5694">
        <v>0</v>
      </c>
      <c r="K5694" t="s">
        <v>3227</v>
      </c>
      <c r="L5694" t="s">
        <v>3245</v>
      </c>
      <c r="M5694" t="s">
        <v>549</v>
      </c>
      <c r="N5694" t="s">
        <v>550</v>
      </c>
      <c r="O5694" t="s">
        <v>1923</v>
      </c>
      <c r="P5694" t="s">
        <v>1924</v>
      </c>
      <c r="Q5694" t="s">
        <v>3199</v>
      </c>
    </row>
    <row r="5695" spans="1:17">
      <c r="A5695" t="s">
        <v>10615</v>
      </c>
      <c r="B5695" t="s">
        <v>10616</v>
      </c>
      <c r="C5695" t="s">
        <v>10617</v>
      </c>
      <c r="D5695" s="4">
        <v>45787.865277777775</v>
      </c>
      <c r="E5695" s="4">
        <v>45788.708333333336</v>
      </c>
      <c r="F5695" s="4">
        <v>45788.725694444445</v>
      </c>
      <c r="G5695" s="4">
        <v>45788.707430555558</v>
      </c>
      <c r="H5695" t="s">
        <v>3155</v>
      </c>
      <c r="I5695" t="s">
        <v>3171</v>
      </c>
      <c r="J5695">
        <v>1001</v>
      </c>
      <c r="K5695" t="s">
        <v>3157</v>
      </c>
      <c r="L5695" t="s">
        <v>3564</v>
      </c>
      <c r="M5695" t="s">
        <v>549</v>
      </c>
      <c r="N5695" t="s">
        <v>550</v>
      </c>
      <c r="O5695" t="s">
        <v>136</v>
      </c>
      <c r="P5695" t="s">
        <v>139</v>
      </c>
      <c r="Q5695" t="s">
        <v>271</v>
      </c>
    </row>
    <row r="5696" spans="1:17">
      <c r="A5696" t="s">
        <v>10618</v>
      </c>
      <c r="B5696" t="s">
        <v>10619</v>
      </c>
      <c r="C5696" t="s">
        <v>10620</v>
      </c>
      <c r="D5696" s="4">
        <v>45787.862071759257</v>
      </c>
      <c r="E5696" s="4">
        <v>45795.458333333336</v>
      </c>
      <c r="F5696" s="4">
        <v>45795.475694444445</v>
      </c>
      <c r="G5696" s="4"/>
      <c r="H5696" t="s">
        <v>3155</v>
      </c>
      <c r="I5696" t="s">
        <v>3162</v>
      </c>
      <c r="J5696">
        <v>0</v>
      </c>
      <c r="K5696" t="s">
        <v>3358</v>
      </c>
      <c r="L5696" t="s">
        <v>3245</v>
      </c>
      <c r="M5696" t="s">
        <v>549</v>
      </c>
      <c r="N5696" t="s">
        <v>550</v>
      </c>
      <c r="O5696" t="s">
        <v>1923</v>
      </c>
      <c r="P5696" t="s">
        <v>1924</v>
      </c>
      <c r="Q5696" t="s">
        <v>3199</v>
      </c>
    </row>
    <row r="5697" spans="1:17">
      <c r="A5697" t="s">
        <v>10621</v>
      </c>
      <c r="B5697" t="s">
        <v>10622</v>
      </c>
      <c r="C5697" t="s">
        <v>10623</v>
      </c>
      <c r="D5697" s="4">
        <v>45787.854942129627</v>
      </c>
      <c r="E5697" s="4">
        <v>45793.9375</v>
      </c>
      <c r="F5697" s="4">
        <v>45793.975694444445</v>
      </c>
      <c r="G5697" s="4"/>
      <c r="H5697" t="s">
        <v>3155</v>
      </c>
      <c r="I5697" t="s">
        <v>3240</v>
      </c>
      <c r="J5697">
        <v>1001</v>
      </c>
      <c r="K5697" t="s">
        <v>3194</v>
      </c>
      <c r="L5697" t="s">
        <v>3245</v>
      </c>
      <c r="M5697" t="s">
        <v>549</v>
      </c>
      <c r="N5697" t="s">
        <v>550</v>
      </c>
      <c r="O5697" t="s">
        <v>136</v>
      </c>
      <c r="P5697" t="s">
        <v>292</v>
      </c>
      <c r="Q5697" t="s">
        <v>293</v>
      </c>
    </row>
    <row r="5698" spans="1:17">
      <c r="A5698" t="s">
        <v>10624</v>
      </c>
      <c r="B5698" t="s">
        <v>10625</v>
      </c>
      <c r="C5698" t="s">
        <v>10626</v>
      </c>
      <c r="D5698" s="4">
        <v>45787.854259259257</v>
      </c>
      <c r="E5698" s="4">
        <v>45788.25</v>
      </c>
      <c r="F5698" s="4">
        <v>45788.267361111109</v>
      </c>
      <c r="G5698" s="4"/>
      <c r="H5698" t="s">
        <v>3155</v>
      </c>
      <c r="I5698" t="s">
        <v>3184</v>
      </c>
      <c r="J5698">
        <v>1001</v>
      </c>
      <c r="K5698" t="s">
        <v>3157</v>
      </c>
      <c r="L5698" t="s">
        <v>3593</v>
      </c>
      <c r="M5698" t="s">
        <v>549</v>
      </c>
      <c r="N5698" t="s">
        <v>550</v>
      </c>
      <c r="O5698" t="s">
        <v>136</v>
      </c>
      <c r="P5698" t="s">
        <v>143</v>
      </c>
      <c r="Q5698" t="s">
        <v>301</v>
      </c>
    </row>
    <row r="5699" spans="1:17">
      <c r="A5699" t="s">
        <v>10627</v>
      </c>
      <c r="B5699" t="s">
        <v>10628</v>
      </c>
      <c r="C5699" t="s">
        <v>10629</v>
      </c>
      <c r="D5699" s="4">
        <v>45787.849537037036</v>
      </c>
      <c r="E5699" s="4">
        <v>45788.666666666664</v>
      </c>
      <c r="F5699" s="4">
        <v>45788.684027777781</v>
      </c>
      <c r="G5699" s="4">
        <v>45788.667071759257</v>
      </c>
      <c r="H5699" t="s">
        <v>3155</v>
      </c>
      <c r="I5699" t="s">
        <v>3175</v>
      </c>
      <c r="J5699">
        <v>0</v>
      </c>
      <c r="K5699" t="s">
        <v>3194</v>
      </c>
      <c r="L5699" t="s">
        <v>3564</v>
      </c>
      <c r="M5699" t="s">
        <v>549</v>
      </c>
      <c r="N5699" t="s">
        <v>550</v>
      </c>
      <c r="O5699" t="s">
        <v>136</v>
      </c>
      <c r="P5699" t="s">
        <v>143</v>
      </c>
      <c r="Q5699" t="s">
        <v>297</v>
      </c>
    </row>
    <row r="5700" spans="1:17">
      <c r="A5700" t="s">
        <v>10630</v>
      </c>
      <c r="B5700" t="s">
        <v>10631</v>
      </c>
      <c r="C5700" t="s">
        <v>10632</v>
      </c>
      <c r="D5700" s="4">
        <v>45787.841851851852</v>
      </c>
      <c r="E5700" s="4">
        <v>45788.416666666664</v>
      </c>
      <c r="F5700" s="4">
        <v>45788.454861111109</v>
      </c>
      <c r="G5700" s="4">
        <v>45788.418877314813</v>
      </c>
      <c r="H5700" t="s">
        <v>3155</v>
      </c>
      <c r="I5700" t="s">
        <v>3240</v>
      </c>
      <c r="J5700">
        <v>1001</v>
      </c>
      <c r="K5700" t="s">
        <v>3157</v>
      </c>
      <c r="L5700" t="s">
        <v>3564</v>
      </c>
      <c r="M5700" t="s">
        <v>549</v>
      </c>
      <c r="N5700" t="s">
        <v>550</v>
      </c>
      <c r="O5700" t="s">
        <v>136</v>
      </c>
      <c r="P5700" t="s">
        <v>292</v>
      </c>
      <c r="Q5700" t="s">
        <v>294</v>
      </c>
    </row>
    <row r="5701" spans="1:17">
      <c r="A5701" t="s">
        <v>10633</v>
      </c>
      <c r="B5701" t="s">
        <v>10634</v>
      </c>
      <c r="C5701" t="s">
        <v>10635</v>
      </c>
      <c r="D5701" s="4">
        <v>45787.837546296294</v>
      </c>
      <c r="E5701" s="4">
        <v>45799.708333333336</v>
      </c>
      <c r="F5701" s="4">
        <v>45799.725694444445</v>
      </c>
      <c r="G5701" s="4"/>
      <c r="H5701" t="s">
        <v>3155</v>
      </c>
      <c r="I5701" t="s">
        <v>3175</v>
      </c>
      <c r="J5701">
        <v>0</v>
      </c>
      <c r="K5701" t="s">
        <v>3157</v>
      </c>
      <c r="L5701" t="s">
        <v>3245</v>
      </c>
      <c r="M5701" t="s">
        <v>549</v>
      </c>
      <c r="N5701" t="s">
        <v>550</v>
      </c>
      <c r="O5701" t="s">
        <v>136</v>
      </c>
      <c r="P5701" t="s">
        <v>143</v>
      </c>
      <c r="Q5701" t="s">
        <v>310</v>
      </c>
    </row>
    <row r="5702" spans="1:17">
      <c r="A5702" t="s">
        <v>10627</v>
      </c>
      <c r="B5702" t="s">
        <v>10628</v>
      </c>
      <c r="C5702" t="s">
        <v>10636</v>
      </c>
      <c r="D5702" s="4">
        <v>45787.836701388886</v>
      </c>
      <c r="E5702" s="4">
        <v>45788.75</v>
      </c>
      <c r="F5702" s="4">
        <v>45788.767361111109</v>
      </c>
      <c r="G5702" s="4"/>
      <c r="H5702" t="s">
        <v>3155</v>
      </c>
      <c r="I5702" t="s">
        <v>3175</v>
      </c>
      <c r="J5702">
        <v>0</v>
      </c>
      <c r="K5702" t="s">
        <v>3194</v>
      </c>
      <c r="L5702" t="s">
        <v>3245</v>
      </c>
      <c r="M5702" t="s">
        <v>549</v>
      </c>
      <c r="N5702" t="s">
        <v>550</v>
      </c>
      <c r="O5702" t="s">
        <v>136</v>
      </c>
      <c r="P5702" t="s">
        <v>143</v>
      </c>
      <c r="Q5702" t="s">
        <v>297</v>
      </c>
    </row>
    <row r="5703" spans="1:17">
      <c r="A5703" t="s">
        <v>10637</v>
      </c>
      <c r="B5703" t="s">
        <v>10638</v>
      </c>
      <c r="C5703" t="s">
        <v>10639</v>
      </c>
      <c r="D5703" s="4">
        <v>45787.832997685182</v>
      </c>
      <c r="E5703" s="4">
        <v>45794.791666666664</v>
      </c>
      <c r="F5703" s="4">
        <v>45794.809027777781</v>
      </c>
      <c r="G5703" s="4"/>
      <c r="H5703" t="s">
        <v>3155</v>
      </c>
      <c r="I5703" t="s">
        <v>3282</v>
      </c>
      <c r="J5703">
        <v>1</v>
      </c>
      <c r="K5703" t="s">
        <v>3194</v>
      </c>
      <c r="L5703" t="s">
        <v>3593</v>
      </c>
      <c r="M5703" t="s">
        <v>549</v>
      </c>
      <c r="N5703" t="s">
        <v>3275</v>
      </c>
      <c r="O5703" t="s">
        <v>3276</v>
      </c>
      <c r="P5703" t="s">
        <v>626</v>
      </c>
      <c r="Q5703" t="s">
        <v>10086</v>
      </c>
    </row>
    <row r="5704" spans="1:17">
      <c r="A5704" t="s">
        <v>10640</v>
      </c>
      <c r="B5704" t="s">
        <v>10641</v>
      </c>
      <c r="C5704" t="s">
        <v>10642</v>
      </c>
      <c r="D5704" s="4">
        <v>45787.832326388889</v>
      </c>
      <c r="E5704" s="4">
        <v>45794.583333333336</v>
      </c>
      <c r="F5704" s="4">
        <v>45794.621527777781</v>
      </c>
      <c r="G5704" s="4">
        <v>45794.576122685183</v>
      </c>
      <c r="H5704" t="s">
        <v>3155</v>
      </c>
      <c r="I5704" t="s">
        <v>4530</v>
      </c>
      <c r="J5704">
        <v>0</v>
      </c>
      <c r="K5704" t="s">
        <v>6466</v>
      </c>
      <c r="L5704" t="s">
        <v>3564</v>
      </c>
      <c r="M5704" t="s">
        <v>549</v>
      </c>
      <c r="N5704" t="s">
        <v>559</v>
      </c>
      <c r="O5704" t="s">
        <v>504</v>
      </c>
      <c r="P5704" t="s">
        <v>325</v>
      </c>
      <c r="Q5704" t="s">
        <v>328</v>
      </c>
    </row>
    <row r="5705" spans="1:17">
      <c r="A5705" t="s">
        <v>10643</v>
      </c>
      <c r="B5705" t="s">
        <v>10644</v>
      </c>
      <c r="C5705" t="s">
        <v>10645</v>
      </c>
      <c r="D5705" s="4">
        <v>45787.826388888891</v>
      </c>
      <c r="E5705" s="4">
        <v>45788.583333333336</v>
      </c>
      <c r="F5705" s="4">
        <v>45788.621527777781</v>
      </c>
      <c r="G5705" s="4">
        <v>45788.584999999999</v>
      </c>
      <c r="H5705" t="s">
        <v>3155</v>
      </c>
      <c r="I5705" t="s">
        <v>3240</v>
      </c>
      <c r="J5705">
        <v>0</v>
      </c>
      <c r="K5705" t="s">
        <v>3194</v>
      </c>
      <c r="L5705" t="s">
        <v>3564</v>
      </c>
      <c r="M5705" t="s">
        <v>549</v>
      </c>
      <c r="N5705" t="s">
        <v>550</v>
      </c>
      <c r="O5705" t="s">
        <v>551</v>
      </c>
      <c r="P5705" t="s">
        <v>141</v>
      </c>
      <c r="Q5705" t="s">
        <v>237</v>
      </c>
    </row>
    <row r="5706" spans="1:17">
      <c r="A5706" t="s">
        <v>4881</v>
      </c>
      <c r="B5706" t="s">
        <v>4882</v>
      </c>
      <c r="C5706" t="s">
        <v>10646</v>
      </c>
      <c r="D5706" s="4">
        <v>45787.820532407408</v>
      </c>
      <c r="E5706" s="4">
        <v>45788.645833333336</v>
      </c>
      <c r="F5706" s="4">
        <v>45788.663194444445</v>
      </c>
      <c r="G5706" s="4">
        <v>45788.646840277775</v>
      </c>
      <c r="H5706" t="s">
        <v>3155</v>
      </c>
      <c r="I5706" t="s">
        <v>3171</v>
      </c>
      <c r="J5706">
        <v>1002</v>
      </c>
      <c r="K5706" t="s">
        <v>3157</v>
      </c>
      <c r="L5706" t="s">
        <v>3564</v>
      </c>
      <c r="M5706" t="s">
        <v>549</v>
      </c>
      <c r="N5706" t="s">
        <v>550</v>
      </c>
      <c r="O5706" t="s">
        <v>136</v>
      </c>
      <c r="P5706" t="s">
        <v>143</v>
      </c>
      <c r="Q5706" t="s">
        <v>297</v>
      </c>
    </row>
    <row r="5707" spans="1:17">
      <c r="A5707" t="s">
        <v>10647</v>
      </c>
      <c r="B5707" t="s">
        <v>10648</v>
      </c>
      <c r="C5707" t="s">
        <v>10649</v>
      </c>
      <c r="D5707" s="4">
        <v>45787.819409722222</v>
      </c>
      <c r="E5707" s="4">
        <v>45789.75</v>
      </c>
      <c r="F5707" s="4">
        <v>45789.767361111109</v>
      </c>
      <c r="G5707" s="4">
        <v>45789.751006944447</v>
      </c>
      <c r="H5707" t="s">
        <v>3155</v>
      </c>
      <c r="I5707" t="s">
        <v>3171</v>
      </c>
      <c r="J5707">
        <v>1002</v>
      </c>
      <c r="K5707" t="s">
        <v>3157</v>
      </c>
      <c r="L5707" t="s">
        <v>3564</v>
      </c>
      <c r="M5707" t="s">
        <v>549</v>
      </c>
      <c r="N5707" t="s">
        <v>559</v>
      </c>
      <c r="O5707" t="s">
        <v>504</v>
      </c>
      <c r="P5707" t="s">
        <v>325</v>
      </c>
      <c r="Q5707" t="s">
        <v>333</v>
      </c>
    </row>
    <row r="5708" spans="1:17">
      <c r="A5708" t="s">
        <v>10650</v>
      </c>
      <c r="B5708" t="s">
        <v>10651</v>
      </c>
      <c r="C5708" t="s">
        <v>10652</v>
      </c>
      <c r="D5708" s="4">
        <v>45787.808379629627</v>
      </c>
      <c r="E5708" s="4">
        <v>45788.375</v>
      </c>
      <c r="F5708" s="4">
        <v>45788.392361111109</v>
      </c>
      <c r="G5708" s="4"/>
      <c r="H5708" t="s">
        <v>3155</v>
      </c>
      <c r="I5708" t="s">
        <v>3171</v>
      </c>
      <c r="J5708">
        <v>0</v>
      </c>
      <c r="K5708" t="s">
        <v>3157</v>
      </c>
      <c r="L5708" t="s">
        <v>3593</v>
      </c>
      <c r="M5708" t="s">
        <v>549</v>
      </c>
      <c r="N5708" t="s">
        <v>550</v>
      </c>
      <c r="O5708" t="s">
        <v>136</v>
      </c>
      <c r="P5708" t="s">
        <v>139</v>
      </c>
      <c r="Q5708" t="s">
        <v>271</v>
      </c>
    </row>
    <row r="5709" spans="1:17">
      <c r="A5709" t="s">
        <v>3611</v>
      </c>
      <c r="B5709" t="s">
        <v>3612</v>
      </c>
      <c r="C5709" t="s">
        <v>10653</v>
      </c>
      <c r="D5709" s="4">
        <v>45787.806701388887</v>
      </c>
      <c r="E5709" s="4">
        <v>45788.333333333336</v>
      </c>
      <c r="F5709" s="4">
        <v>45788.350694444445</v>
      </c>
      <c r="G5709" s="4">
        <v>45788.334652777776</v>
      </c>
      <c r="H5709" t="s">
        <v>3155</v>
      </c>
      <c r="I5709" t="s">
        <v>3222</v>
      </c>
      <c r="J5709">
        <v>1</v>
      </c>
      <c r="K5709" t="s">
        <v>3223</v>
      </c>
      <c r="L5709" t="s">
        <v>3564</v>
      </c>
      <c r="M5709" t="s">
        <v>549</v>
      </c>
      <c r="N5709" t="s">
        <v>559</v>
      </c>
      <c r="O5709" t="s">
        <v>469</v>
      </c>
      <c r="P5709" t="s">
        <v>180</v>
      </c>
      <c r="Q5709" t="s">
        <v>14107</v>
      </c>
    </row>
    <row r="5710" spans="1:17">
      <c r="A5710" t="s">
        <v>10640</v>
      </c>
      <c r="B5710" t="s">
        <v>10641</v>
      </c>
      <c r="C5710" t="s">
        <v>10654</v>
      </c>
      <c r="D5710" s="4">
        <v>45787.806122685186</v>
      </c>
      <c r="E5710" s="4">
        <v>45788.583333333336</v>
      </c>
      <c r="F5710" s="4">
        <v>45788.621527777781</v>
      </c>
      <c r="G5710" s="4"/>
      <c r="H5710" t="s">
        <v>3155</v>
      </c>
      <c r="I5710" t="s">
        <v>3240</v>
      </c>
      <c r="J5710">
        <v>0</v>
      </c>
      <c r="K5710" t="s">
        <v>3163</v>
      </c>
      <c r="L5710" t="s">
        <v>3245</v>
      </c>
      <c r="M5710" t="s">
        <v>549</v>
      </c>
      <c r="N5710" t="s">
        <v>559</v>
      </c>
      <c r="O5710" t="s">
        <v>504</v>
      </c>
      <c r="P5710" t="s">
        <v>325</v>
      </c>
      <c r="Q5710" t="s">
        <v>328</v>
      </c>
    </row>
    <row r="5711" spans="1:17">
      <c r="A5711" t="s">
        <v>5232</v>
      </c>
      <c r="B5711" t="s">
        <v>5233</v>
      </c>
      <c r="C5711" t="s">
        <v>10655</v>
      </c>
      <c r="D5711" s="4">
        <v>45787.803796296299</v>
      </c>
      <c r="E5711" s="4">
        <v>45788.833333333336</v>
      </c>
      <c r="F5711" s="4">
        <v>45788.871527777781</v>
      </c>
      <c r="G5711" s="4"/>
      <c r="H5711" t="s">
        <v>3155</v>
      </c>
      <c r="I5711" t="s">
        <v>3156</v>
      </c>
      <c r="J5711">
        <v>0</v>
      </c>
      <c r="K5711" t="s">
        <v>3157</v>
      </c>
      <c r="L5711" t="s">
        <v>3245</v>
      </c>
      <c r="M5711" t="s">
        <v>549</v>
      </c>
      <c r="N5711" t="s">
        <v>550</v>
      </c>
      <c r="O5711" t="s">
        <v>551</v>
      </c>
      <c r="P5711" t="s">
        <v>141</v>
      </c>
      <c r="Q5711" t="s">
        <v>237</v>
      </c>
    </row>
    <row r="5712" spans="1:17">
      <c r="A5712" t="s">
        <v>10656</v>
      </c>
      <c r="B5712" t="s">
        <v>10657</v>
      </c>
      <c r="C5712" t="s">
        <v>10658</v>
      </c>
      <c r="D5712" s="4">
        <v>45787.801412037035</v>
      </c>
      <c r="E5712" s="4">
        <v>45794.791666666664</v>
      </c>
      <c r="F5712" s="4">
        <v>45794.829861111109</v>
      </c>
      <c r="G5712" s="4"/>
      <c r="H5712" t="s">
        <v>3155</v>
      </c>
      <c r="I5712" t="s">
        <v>3156</v>
      </c>
      <c r="J5712">
        <v>0</v>
      </c>
      <c r="K5712" t="s">
        <v>3157</v>
      </c>
      <c r="L5712" t="s">
        <v>3593</v>
      </c>
      <c r="M5712" t="s">
        <v>549</v>
      </c>
      <c r="N5712" t="s">
        <v>550</v>
      </c>
      <c r="O5712" t="s">
        <v>551</v>
      </c>
      <c r="P5712" t="s">
        <v>141</v>
      </c>
      <c r="Q5712" t="s">
        <v>236</v>
      </c>
    </row>
    <row r="5713" spans="1:17">
      <c r="A5713" t="s">
        <v>3611</v>
      </c>
      <c r="B5713" t="s">
        <v>3612</v>
      </c>
      <c r="C5713" t="s">
        <v>10659</v>
      </c>
      <c r="D5713" s="4">
        <v>45787.799722222226</v>
      </c>
      <c r="E5713" s="4">
        <v>45788.333333333336</v>
      </c>
      <c r="F5713" s="4">
        <v>45788.350694444445</v>
      </c>
      <c r="G5713" s="4"/>
      <c r="H5713" t="s">
        <v>3155</v>
      </c>
      <c r="I5713" t="s">
        <v>3402</v>
      </c>
      <c r="J5713">
        <v>1002</v>
      </c>
      <c r="K5713" t="s">
        <v>3403</v>
      </c>
      <c r="L5713" t="s">
        <v>3245</v>
      </c>
      <c r="M5713" t="s">
        <v>549</v>
      </c>
      <c r="N5713" t="s">
        <v>559</v>
      </c>
      <c r="O5713" t="s">
        <v>469</v>
      </c>
      <c r="P5713" t="s">
        <v>180</v>
      </c>
      <c r="Q5713" t="s">
        <v>14107</v>
      </c>
    </row>
    <row r="5714" spans="1:17">
      <c r="A5714" t="s">
        <v>4229</v>
      </c>
      <c r="B5714" t="s">
        <v>10660</v>
      </c>
      <c r="C5714" t="s">
        <v>10661</v>
      </c>
      <c r="D5714" s="4">
        <v>45787.796770833331</v>
      </c>
      <c r="E5714" s="4">
        <v>45788.583333333336</v>
      </c>
      <c r="F5714" s="4">
        <v>45788.600694444445</v>
      </c>
      <c r="G5714" s="4">
        <v>45788.583796296298</v>
      </c>
      <c r="H5714" t="s">
        <v>3155</v>
      </c>
      <c r="I5714" t="s">
        <v>3171</v>
      </c>
      <c r="J5714">
        <v>1002</v>
      </c>
      <c r="K5714" t="s">
        <v>3157</v>
      </c>
      <c r="L5714" t="s">
        <v>3564</v>
      </c>
      <c r="M5714" t="s">
        <v>549</v>
      </c>
      <c r="N5714" t="s">
        <v>550</v>
      </c>
      <c r="O5714" t="s">
        <v>551</v>
      </c>
      <c r="P5714" t="s">
        <v>141</v>
      </c>
      <c r="Q5714" t="s">
        <v>233</v>
      </c>
    </row>
    <row r="5715" spans="1:17">
      <c r="A5715" t="s">
        <v>10662</v>
      </c>
      <c r="B5715" t="s">
        <v>10663</v>
      </c>
      <c r="C5715" t="s">
        <v>10664</v>
      </c>
      <c r="D5715" s="4">
        <v>45787.795115740744</v>
      </c>
      <c r="E5715" s="4">
        <v>45788.625</v>
      </c>
      <c r="F5715" s="4">
        <v>45788.642361111109</v>
      </c>
      <c r="G5715" s="4">
        <v>45788.62431712963</v>
      </c>
      <c r="H5715" t="s">
        <v>3155</v>
      </c>
      <c r="I5715" t="s">
        <v>3175</v>
      </c>
      <c r="J5715">
        <v>0</v>
      </c>
      <c r="K5715" t="s">
        <v>3157</v>
      </c>
      <c r="L5715" t="s">
        <v>3564</v>
      </c>
      <c r="M5715" t="s">
        <v>549</v>
      </c>
      <c r="N5715" t="s">
        <v>550</v>
      </c>
      <c r="O5715" t="s">
        <v>136</v>
      </c>
      <c r="P5715" t="s">
        <v>143</v>
      </c>
      <c r="Q5715" t="s">
        <v>298</v>
      </c>
    </row>
    <row r="5716" spans="1:17">
      <c r="A5716" t="s">
        <v>3303</v>
      </c>
      <c r="B5716" t="s">
        <v>3304</v>
      </c>
      <c r="C5716" t="s">
        <v>10665</v>
      </c>
      <c r="D5716" s="4">
        <v>45787.794918981483</v>
      </c>
      <c r="E5716" s="4">
        <v>45788.75</v>
      </c>
      <c r="F5716" s="4">
        <v>45788.767361111109</v>
      </c>
      <c r="G5716" s="4">
        <v>45788.752592592595</v>
      </c>
      <c r="H5716" t="s">
        <v>3155</v>
      </c>
      <c r="I5716" t="s">
        <v>3171</v>
      </c>
      <c r="J5716">
        <v>0</v>
      </c>
      <c r="K5716" t="s">
        <v>3157</v>
      </c>
      <c r="L5716" t="s">
        <v>3564</v>
      </c>
      <c r="M5716" t="s">
        <v>549</v>
      </c>
      <c r="N5716" t="s">
        <v>550</v>
      </c>
      <c r="O5716" t="s">
        <v>136</v>
      </c>
      <c r="P5716" t="s">
        <v>292</v>
      </c>
      <c r="Q5716" t="s">
        <v>296</v>
      </c>
    </row>
    <row r="5717" spans="1:17">
      <c r="A5717" t="s">
        <v>4229</v>
      </c>
      <c r="B5717" t="s">
        <v>4230</v>
      </c>
      <c r="C5717" t="s">
        <v>10666</v>
      </c>
      <c r="D5717" s="4">
        <v>45787.794016203705</v>
      </c>
      <c r="E5717" s="4">
        <v>45788.541666666664</v>
      </c>
      <c r="F5717" s="4">
        <v>45788.579861111109</v>
      </c>
      <c r="G5717" s="4">
        <v>45788.541296296295</v>
      </c>
      <c r="H5717" t="s">
        <v>3155</v>
      </c>
      <c r="I5717" t="s">
        <v>3156</v>
      </c>
      <c r="J5717">
        <v>0</v>
      </c>
      <c r="K5717" t="s">
        <v>3157</v>
      </c>
      <c r="L5717" t="s">
        <v>3564</v>
      </c>
      <c r="M5717" t="s">
        <v>549</v>
      </c>
      <c r="N5717" t="s">
        <v>550</v>
      </c>
      <c r="O5717" t="s">
        <v>551</v>
      </c>
      <c r="P5717" t="s">
        <v>141</v>
      </c>
      <c r="Q5717" t="s">
        <v>233</v>
      </c>
    </row>
    <row r="5718" spans="1:17">
      <c r="A5718" t="s">
        <v>3680</v>
      </c>
      <c r="B5718" t="s">
        <v>3681</v>
      </c>
      <c r="C5718" t="s">
        <v>10667</v>
      </c>
      <c r="D5718" s="4">
        <v>45787.79178240741</v>
      </c>
      <c r="E5718" s="4">
        <v>45788.708333333336</v>
      </c>
      <c r="F5718" s="4">
        <v>45788.746527777781</v>
      </c>
      <c r="G5718" s="4">
        <v>45788.708449074074</v>
      </c>
      <c r="H5718" t="s">
        <v>3155</v>
      </c>
      <c r="I5718" t="s">
        <v>3156</v>
      </c>
      <c r="J5718">
        <v>0</v>
      </c>
      <c r="K5718" t="s">
        <v>3157</v>
      </c>
      <c r="L5718" t="s">
        <v>3564</v>
      </c>
      <c r="M5718" t="s">
        <v>549</v>
      </c>
      <c r="N5718" t="s">
        <v>550</v>
      </c>
      <c r="O5718" t="s">
        <v>551</v>
      </c>
      <c r="P5718" t="s">
        <v>141</v>
      </c>
      <c r="Q5718" t="s">
        <v>241</v>
      </c>
    </row>
    <row r="5719" spans="1:17">
      <c r="A5719" t="s">
        <v>3727</v>
      </c>
      <c r="B5719" t="s">
        <v>3728</v>
      </c>
      <c r="C5719" t="s">
        <v>10668</v>
      </c>
      <c r="D5719" s="4">
        <v>45787.789629629631</v>
      </c>
      <c r="E5719" s="4">
        <v>45791.791666666664</v>
      </c>
      <c r="F5719" s="4">
        <v>45791.829861111109</v>
      </c>
      <c r="G5719" s="4">
        <v>45791.78396990741</v>
      </c>
      <c r="H5719" t="s">
        <v>3155</v>
      </c>
      <c r="I5719" t="s">
        <v>3673</v>
      </c>
      <c r="J5719">
        <v>0</v>
      </c>
      <c r="K5719" t="s">
        <v>3194</v>
      </c>
      <c r="L5719" t="s">
        <v>3564</v>
      </c>
      <c r="M5719" t="s">
        <v>549</v>
      </c>
      <c r="N5719" t="s">
        <v>550</v>
      </c>
      <c r="O5719" t="s">
        <v>136</v>
      </c>
      <c r="P5719" t="s">
        <v>147</v>
      </c>
      <c r="Q5719" t="s">
        <v>21124</v>
      </c>
    </row>
    <row r="5720" spans="1:17">
      <c r="A5720" t="s">
        <v>10186</v>
      </c>
      <c r="B5720" t="s">
        <v>10187</v>
      </c>
      <c r="C5720" t="s">
        <v>10669</v>
      </c>
      <c r="D5720" s="4">
        <v>45787.789074074077</v>
      </c>
      <c r="E5720" s="4">
        <v>45795.666666666664</v>
      </c>
      <c r="F5720" s="4">
        <v>45795.684027777781</v>
      </c>
      <c r="G5720" s="4"/>
      <c r="H5720" t="s">
        <v>3155</v>
      </c>
      <c r="I5720" t="s">
        <v>3162</v>
      </c>
      <c r="J5720">
        <v>0</v>
      </c>
      <c r="K5720" t="s">
        <v>3227</v>
      </c>
      <c r="L5720" t="s">
        <v>3245</v>
      </c>
      <c r="M5720" t="s">
        <v>549</v>
      </c>
      <c r="N5720" t="s">
        <v>550</v>
      </c>
      <c r="O5720" t="s">
        <v>1923</v>
      </c>
      <c r="P5720" t="s">
        <v>1924</v>
      </c>
      <c r="Q5720" t="s">
        <v>3180</v>
      </c>
    </row>
    <row r="5721" spans="1:17">
      <c r="A5721" t="s">
        <v>10670</v>
      </c>
      <c r="B5721" t="s">
        <v>10671</v>
      </c>
      <c r="C5721" t="s">
        <v>10672</v>
      </c>
      <c r="D5721" s="4">
        <v>45787.78833333333</v>
      </c>
      <c r="E5721" s="4">
        <v>45788.395833333336</v>
      </c>
      <c r="F5721" s="4">
        <v>45788.413194444445</v>
      </c>
      <c r="G5721" s="4">
        <v>45788.393703703703</v>
      </c>
      <c r="H5721" t="s">
        <v>3155</v>
      </c>
      <c r="I5721" t="s">
        <v>3184</v>
      </c>
      <c r="J5721">
        <v>0</v>
      </c>
      <c r="K5721" t="s">
        <v>3157</v>
      </c>
      <c r="L5721" t="s">
        <v>3564</v>
      </c>
      <c r="M5721" t="s">
        <v>549</v>
      </c>
      <c r="N5721" t="s">
        <v>550</v>
      </c>
      <c r="O5721" t="s">
        <v>616</v>
      </c>
      <c r="P5721" t="s">
        <v>314</v>
      </c>
      <c r="Q5721" t="s">
        <v>318</v>
      </c>
    </row>
    <row r="5722" spans="1:17">
      <c r="A5722" t="s">
        <v>10673</v>
      </c>
      <c r="B5722" t="s">
        <v>10674</v>
      </c>
      <c r="C5722" t="s">
        <v>10675</v>
      </c>
      <c r="D5722" s="4">
        <v>45787.786782407406</v>
      </c>
      <c r="E5722" s="4">
        <v>45790.666666666664</v>
      </c>
      <c r="F5722" s="4">
        <v>45790.704861111109</v>
      </c>
      <c r="G5722" s="4">
        <v>45790.659629629627</v>
      </c>
      <c r="H5722" t="s">
        <v>3155</v>
      </c>
      <c r="I5722" t="s">
        <v>3673</v>
      </c>
      <c r="J5722">
        <v>0</v>
      </c>
      <c r="K5722" t="s">
        <v>3194</v>
      </c>
      <c r="L5722" t="s">
        <v>3564</v>
      </c>
      <c r="M5722" t="s">
        <v>549</v>
      </c>
      <c r="N5722" t="s">
        <v>559</v>
      </c>
      <c r="O5722" t="s">
        <v>504</v>
      </c>
      <c r="P5722" t="s">
        <v>325</v>
      </c>
      <c r="Q5722" t="s">
        <v>337</v>
      </c>
    </row>
    <row r="5723" spans="1:17">
      <c r="A5723" t="s">
        <v>10186</v>
      </c>
      <c r="B5723" t="s">
        <v>10187</v>
      </c>
      <c r="C5723" t="s">
        <v>10676</v>
      </c>
      <c r="D5723" s="4">
        <v>45787.785821759258</v>
      </c>
      <c r="E5723" s="4">
        <v>45802.666666666664</v>
      </c>
      <c r="F5723" s="4">
        <v>45802.684027777781</v>
      </c>
      <c r="G5723" s="4"/>
      <c r="H5723" t="s">
        <v>3155</v>
      </c>
      <c r="I5723" t="s">
        <v>3162</v>
      </c>
      <c r="J5723">
        <v>0</v>
      </c>
      <c r="K5723" t="s">
        <v>3227</v>
      </c>
      <c r="L5723" t="s">
        <v>3245</v>
      </c>
      <c r="M5723" t="s">
        <v>549</v>
      </c>
      <c r="N5723" t="s">
        <v>550</v>
      </c>
      <c r="O5723" t="s">
        <v>1923</v>
      </c>
      <c r="P5723" t="s">
        <v>1924</v>
      </c>
      <c r="Q5723" t="s">
        <v>3180</v>
      </c>
    </row>
    <row r="5724" spans="1:17">
      <c r="A5724" t="s">
        <v>10677</v>
      </c>
      <c r="B5724" t="s">
        <v>10678</v>
      </c>
      <c r="C5724" t="s">
        <v>10679</v>
      </c>
      <c r="D5724" s="4">
        <v>45787.785763888889</v>
      </c>
      <c r="E5724" s="4">
        <v>45788.708333333336</v>
      </c>
      <c r="F5724" s="4">
        <v>45788.725694444445</v>
      </c>
      <c r="G5724" s="4">
        <v>45788.701412037037</v>
      </c>
      <c r="H5724" t="s">
        <v>3155</v>
      </c>
      <c r="I5724" t="s">
        <v>3175</v>
      </c>
      <c r="J5724">
        <v>1001</v>
      </c>
      <c r="K5724" t="s">
        <v>3194</v>
      </c>
      <c r="L5724" t="s">
        <v>3564</v>
      </c>
      <c r="M5724" t="s">
        <v>549</v>
      </c>
      <c r="N5724" t="s">
        <v>559</v>
      </c>
      <c r="O5724" t="s">
        <v>163</v>
      </c>
      <c r="P5724" t="s">
        <v>473</v>
      </c>
      <c r="Q5724" t="s">
        <v>356</v>
      </c>
    </row>
    <row r="5725" spans="1:17">
      <c r="A5725" t="s">
        <v>10597</v>
      </c>
      <c r="B5725" t="s">
        <v>10598</v>
      </c>
      <c r="C5725" t="s">
        <v>10680</v>
      </c>
      <c r="D5725" s="4">
        <v>45787.780509259261</v>
      </c>
      <c r="E5725" s="4">
        <v>45788.458333333336</v>
      </c>
      <c r="F5725" s="4">
        <v>45788.496527777781</v>
      </c>
      <c r="G5725" s="4"/>
      <c r="H5725" t="s">
        <v>3155</v>
      </c>
      <c r="I5725" t="s">
        <v>3156</v>
      </c>
      <c r="J5725">
        <v>0</v>
      </c>
      <c r="K5725" t="s">
        <v>3194</v>
      </c>
      <c r="L5725" t="s">
        <v>3245</v>
      </c>
      <c r="M5725" t="s">
        <v>549</v>
      </c>
      <c r="N5725" t="s">
        <v>550</v>
      </c>
      <c r="O5725" t="s">
        <v>136</v>
      </c>
      <c r="P5725" t="s">
        <v>139</v>
      </c>
      <c r="Q5725" t="s">
        <v>276</v>
      </c>
    </row>
    <row r="5726" spans="1:17">
      <c r="A5726" t="s">
        <v>3674</v>
      </c>
      <c r="B5726" t="s">
        <v>3675</v>
      </c>
      <c r="C5726" t="s">
        <v>10681</v>
      </c>
      <c r="D5726" s="4">
        <v>45787.768657407411</v>
      </c>
      <c r="E5726" s="4">
        <v>45788.625</v>
      </c>
      <c r="F5726" s="4">
        <v>45788.642361111109</v>
      </c>
      <c r="G5726" s="4">
        <v>45788.620671296296</v>
      </c>
      <c r="H5726" t="s">
        <v>3155</v>
      </c>
      <c r="I5726" t="s">
        <v>3222</v>
      </c>
      <c r="J5726">
        <v>1</v>
      </c>
      <c r="K5726" t="s">
        <v>3223</v>
      </c>
      <c r="L5726" t="s">
        <v>3564</v>
      </c>
      <c r="M5726" t="s">
        <v>549</v>
      </c>
      <c r="N5726" t="s">
        <v>550</v>
      </c>
      <c r="O5726" t="s">
        <v>551</v>
      </c>
      <c r="P5726" t="s">
        <v>141</v>
      </c>
      <c r="Q5726" t="s">
        <v>237</v>
      </c>
    </row>
    <row r="5727" spans="1:17">
      <c r="A5727" t="s">
        <v>6210</v>
      </c>
      <c r="B5727" t="s">
        <v>6211</v>
      </c>
      <c r="C5727" t="s">
        <v>10682</v>
      </c>
      <c r="D5727" s="4">
        <v>45787.752592592595</v>
      </c>
      <c r="E5727" s="4">
        <v>45788.625</v>
      </c>
      <c r="F5727" s="4">
        <v>45788.642361111109</v>
      </c>
      <c r="G5727" s="4">
        <v>45788.628842592596</v>
      </c>
      <c r="H5727" t="s">
        <v>3155</v>
      </c>
      <c r="I5727" t="s">
        <v>3171</v>
      </c>
      <c r="J5727">
        <v>0</v>
      </c>
      <c r="K5727" t="s">
        <v>3194</v>
      </c>
      <c r="L5727" t="s">
        <v>3564</v>
      </c>
      <c r="M5727" t="s">
        <v>549</v>
      </c>
      <c r="N5727" t="s">
        <v>550</v>
      </c>
      <c r="O5727" t="s">
        <v>136</v>
      </c>
      <c r="P5727" t="s">
        <v>143</v>
      </c>
      <c r="Q5727" t="s">
        <v>306</v>
      </c>
    </row>
    <row r="5728" spans="1:17">
      <c r="A5728" t="s">
        <v>5627</v>
      </c>
      <c r="B5728" t="s">
        <v>5628</v>
      </c>
      <c r="C5728" t="s">
        <v>10683</v>
      </c>
      <c r="D5728" s="4">
        <v>45787.751319444447</v>
      </c>
      <c r="E5728" s="4">
        <v>45789.6875</v>
      </c>
      <c r="F5728" s="4">
        <v>45789.725694444445</v>
      </c>
      <c r="G5728" s="4">
        <v>45789.687662037039</v>
      </c>
      <c r="H5728" t="s">
        <v>3155</v>
      </c>
      <c r="I5728" t="s">
        <v>3156</v>
      </c>
      <c r="J5728">
        <v>0</v>
      </c>
      <c r="K5728" t="s">
        <v>3227</v>
      </c>
      <c r="L5728" t="s">
        <v>3564</v>
      </c>
      <c r="M5728" t="s">
        <v>549</v>
      </c>
      <c r="N5728" t="s">
        <v>559</v>
      </c>
      <c r="O5728" t="s">
        <v>163</v>
      </c>
      <c r="P5728" t="s">
        <v>473</v>
      </c>
      <c r="Q5728" t="s">
        <v>362</v>
      </c>
    </row>
    <row r="5729" spans="1:17">
      <c r="A5729" t="s">
        <v>10627</v>
      </c>
      <c r="B5729" t="s">
        <v>10628</v>
      </c>
      <c r="C5729" t="s">
        <v>10684</v>
      </c>
      <c r="D5729" s="4">
        <v>45787.749756944446</v>
      </c>
      <c r="E5729" s="4">
        <v>45788.833333333336</v>
      </c>
      <c r="F5729" s="4">
        <v>45788.850694444445</v>
      </c>
      <c r="G5729" s="4"/>
      <c r="H5729" t="s">
        <v>3155</v>
      </c>
      <c r="I5729" t="s">
        <v>3402</v>
      </c>
      <c r="J5729">
        <v>0</v>
      </c>
      <c r="K5729" t="s">
        <v>3403</v>
      </c>
      <c r="L5729" t="s">
        <v>3245</v>
      </c>
      <c r="M5729" t="s">
        <v>549</v>
      </c>
      <c r="N5729" t="s">
        <v>550</v>
      </c>
      <c r="O5729" t="s">
        <v>136</v>
      </c>
      <c r="P5729" t="s">
        <v>143</v>
      </c>
      <c r="Q5729" t="s">
        <v>297</v>
      </c>
    </row>
    <row r="5730" spans="1:17">
      <c r="A5730" t="s">
        <v>10685</v>
      </c>
      <c r="B5730" t="s">
        <v>10686</v>
      </c>
      <c r="C5730" t="s">
        <v>10687</v>
      </c>
      <c r="D5730" s="4">
        <v>45787.749710648146</v>
      </c>
      <c r="E5730" s="4">
        <v>45788.666666666664</v>
      </c>
      <c r="F5730" s="4">
        <v>45788.684027777781</v>
      </c>
      <c r="G5730" s="4">
        <v>45788.664675925924</v>
      </c>
      <c r="H5730" t="s">
        <v>3155</v>
      </c>
      <c r="I5730" t="s">
        <v>3175</v>
      </c>
      <c r="J5730">
        <v>1001</v>
      </c>
      <c r="K5730" t="s">
        <v>3194</v>
      </c>
      <c r="L5730" t="s">
        <v>3564</v>
      </c>
      <c r="M5730" t="s">
        <v>549</v>
      </c>
      <c r="N5730" t="s">
        <v>550</v>
      </c>
      <c r="O5730" t="s">
        <v>136</v>
      </c>
      <c r="P5730" t="s">
        <v>264</v>
      </c>
      <c r="Q5730" t="s">
        <v>266</v>
      </c>
    </row>
    <row r="5731" spans="1:17">
      <c r="A5731" t="s">
        <v>10688</v>
      </c>
      <c r="B5731" t="s">
        <v>10689</v>
      </c>
      <c r="C5731" t="s">
        <v>10690</v>
      </c>
      <c r="D5731" s="4">
        <v>45787.736145833333</v>
      </c>
      <c r="E5731" s="4">
        <v>45788.791666666664</v>
      </c>
      <c r="F5731" s="4">
        <v>45788.829861111109</v>
      </c>
      <c r="G5731" s="4">
        <v>45788.801898148151</v>
      </c>
      <c r="H5731" t="s">
        <v>3155</v>
      </c>
      <c r="I5731" t="s">
        <v>3156</v>
      </c>
      <c r="J5731">
        <v>0</v>
      </c>
      <c r="K5731" t="s">
        <v>3227</v>
      </c>
      <c r="L5731" t="s">
        <v>3564</v>
      </c>
      <c r="M5731" t="s">
        <v>549</v>
      </c>
      <c r="N5731" t="s">
        <v>550</v>
      </c>
      <c r="O5731" t="s">
        <v>616</v>
      </c>
      <c r="P5731" t="s">
        <v>314</v>
      </c>
      <c r="Q5731" t="s">
        <v>320</v>
      </c>
    </row>
    <row r="5732" spans="1:17">
      <c r="A5732" t="s">
        <v>10691</v>
      </c>
      <c r="B5732" t="s">
        <v>10692</v>
      </c>
      <c r="C5732" t="s">
        <v>10693</v>
      </c>
      <c r="D5732" s="4">
        <v>45787.735902777778</v>
      </c>
      <c r="E5732" s="4">
        <v>45788.375</v>
      </c>
      <c r="F5732" s="4">
        <v>45788.413194444445</v>
      </c>
      <c r="G5732" s="4">
        <v>45788.370381944442</v>
      </c>
      <c r="H5732" t="s">
        <v>3155</v>
      </c>
      <c r="I5732" t="s">
        <v>3673</v>
      </c>
      <c r="J5732">
        <v>0</v>
      </c>
      <c r="K5732" t="s">
        <v>3163</v>
      </c>
      <c r="L5732" t="s">
        <v>3564</v>
      </c>
      <c r="M5732" t="s">
        <v>549</v>
      </c>
      <c r="N5732" t="s">
        <v>550</v>
      </c>
      <c r="O5732" t="s">
        <v>136</v>
      </c>
      <c r="P5732" t="s">
        <v>139</v>
      </c>
      <c r="Q5732" t="s">
        <v>425</v>
      </c>
    </row>
    <row r="5733" spans="1:17">
      <c r="A5733" t="s">
        <v>10694</v>
      </c>
      <c r="B5733" t="s">
        <v>10695</v>
      </c>
      <c r="C5733" t="s">
        <v>10696</v>
      </c>
      <c r="D5733" s="4">
        <v>45787.719247685185</v>
      </c>
      <c r="E5733" s="4">
        <v>45788.666666666664</v>
      </c>
      <c r="F5733" s="4">
        <v>45788.704861111109</v>
      </c>
      <c r="G5733" s="4">
        <v>45788.666747685187</v>
      </c>
      <c r="H5733" t="s">
        <v>3155</v>
      </c>
      <c r="I5733" t="s">
        <v>3156</v>
      </c>
      <c r="J5733">
        <v>0</v>
      </c>
      <c r="K5733" t="s">
        <v>3227</v>
      </c>
      <c r="L5733" t="s">
        <v>3564</v>
      </c>
      <c r="M5733" t="s">
        <v>549</v>
      </c>
      <c r="N5733" t="s">
        <v>550</v>
      </c>
      <c r="O5733" t="s">
        <v>136</v>
      </c>
      <c r="P5733" t="s">
        <v>139</v>
      </c>
      <c r="Q5733" t="s">
        <v>425</v>
      </c>
    </row>
    <row r="5734" spans="1:17">
      <c r="A5734" t="s">
        <v>10697</v>
      </c>
      <c r="B5734" t="s">
        <v>10698</v>
      </c>
      <c r="C5734" t="s">
        <v>10699</v>
      </c>
      <c r="D5734" s="4">
        <v>45787.712696759256</v>
      </c>
      <c r="E5734" s="4">
        <v>45788.5</v>
      </c>
      <c r="F5734" s="4">
        <v>45788.517361111109</v>
      </c>
      <c r="G5734" s="4">
        <v>45788.501585648148</v>
      </c>
      <c r="H5734" t="s">
        <v>3155</v>
      </c>
      <c r="I5734" t="s">
        <v>3171</v>
      </c>
      <c r="J5734">
        <v>1001</v>
      </c>
      <c r="K5734" t="s">
        <v>3157</v>
      </c>
      <c r="L5734" t="s">
        <v>3564</v>
      </c>
      <c r="M5734" t="s">
        <v>549</v>
      </c>
      <c r="N5734" t="s">
        <v>559</v>
      </c>
      <c r="O5734" t="s">
        <v>163</v>
      </c>
      <c r="P5734" t="s">
        <v>473</v>
      </c>
      <c r="Q5734" t="s">
        <v>356</v>
      </c>
    </row>
    <row r="5735" spans="1:17">
      <c r="A5735" t="s">
        <v>10700</v>
      </c>
      <c r="B5735" t="s">
        <v>10701</v>
      </c>
      <c r="C5735" t="s">
        <v>10702</v>
      </c>
      <c r="D5735" s="4">
        <v>45787.707916666666</v>
      </c>
      <c r="E5735" s="4">
        <v>45789.625</v>
      </c>
      <c r="F5735" s="4">
        <v>45789.642361111109</v>
      </c>
      <c r="G5735" s="4">
        <v>45789.625416666669</v>
      </c>
      <c r="H5735" t="s">
        <v>3155</v>
      </c>
      <c r="I5735" t="s">
        <v>3162</v>
      </c>
      <c r="J5735">
        <v>0</v>
      </c>
      <c r="K5735" t="s">
        <v>3379</v>
      </c>
      <c r="L5735" t="s">
        <v>3564</v>
      </c>
      <c r="M5735" t="s">
        <v>549</v>
      </c>
      <c r="N5735" t="s">
        <v>550</v>
      </c>
      <c r="O5735" t="s">
        <v>1923</v>
      </c>
      <c r="P5735" t="s">
        <v>1924</v>
      </c>
      <c r="Q5735" t="s">
        <v>3359</v>
      </c>
    </row>
    <row r="5736" spans="1:17">
      <c r="A5736" t="s">
        <v>10703</v>
      </c>
      <c r="B5736" t="s">
        <v>10704</v>
      </c>
      <c r="C5736" t="s">
        <v>10705</v>
      </c>
      <c r="D5736" s="4">
        <v>45787.701770833337</v>
      </c>
      <c r="E5736" s="4">
        <v>45790.791666666664</v>
      </c>
      <c r="F5736" s="4">
        <v>45790.809027777781</v>
      </c>
      <c r="G5736" s="4"/>
      <c r="H5736" t="s">
        <v>3155</v>
      </c>
      <c r="I5736" t="s">
        <v>3171</v>
      </c>
      <c r="J5736">
        <v>0</v>
      </c>
      <c r="K5736" t="s">
        <v>3157</v>
      </c>
      <c r="L5736" t="s">
        <v>3245</v>
      </c>
      <c r="M5736" t="s">
        <v>549</v>
      </c>
      <c r="N5736" t="s">
        <v>559</v>
      </c>
      <c r="O5736" t="s">
        <v>504</v>
      </c>
      <c r="P5736" t="s">
        <v>325</v>
      </c>
      <c r="Q5736" t="s">
        <v>327</v>
      </c>
    </row>
    <row r="5737" spans="1:17">
      <c r="A5737" t="s">
        <v>10706</v>
      </c>
      <c r="B5737" t="s">
        <v>10707</v>
      </c>
      <c r="C5737" t="s">
        <v>10708</v>
      </c>
      <c r="D5737" s="4">
        <v>45787.69835648148</v>
      </c>
      <c r="E5737" s="4">
        <v>45788.791666666664</v>
      </c>
      <c r="F5737" s="4">
        <v>45788.809027777781</v>
      </c>
      <c r="G5737" s="4">
        <v>45788.791307870371</v>
      </c>
      <c r="H5737" t="s">
        <v>3155</v>
      </c>
      <c r="I5737" t="s">
        <v>3162</v>
      </c>
      <c r="J5737">
        <v>0</v>
      </c>
      <c r="K5737" t="s">
        <v>4074</v>
      </c>
      <c r="L5737" t="s">
        <v>3564</v>
      </c>
      <c r="M5737" t="s">
        <v>549</v>
      </c>
      <c r="N5737" t="s">
        <v>550</v>
      </c>
      <c r="O5737" t="s">
        <v>1923</v>
      </c>
      <c r="P5737" t="s">
        <v>1924</v>
      </c>
      <c r="Q5737" t="s">
        <v>3164</v>
      </c>
    </row>
    <row r="5738" spans="1:17">
      <c r="A5738" t="s">
        <v>10709</v>
      </c>
      <c r="B5738" t="s">
        <v>10710</v>
      </c>
      <c r="C5738" t="s">
        <v>10711</v>
      </c>
      <c r="D5738" s="4">
        <v>45787.697488425925</v>
      </c>
      <c r="E5738" s="4">
        <v>45788.458333333336</v>
      </c>
      <c r="F5738" s="4">
        <v>45788.496527777781</v>
      </c>
      <c r="G5738" s="4"/>
      <c r="H5738" t="s">
        <v>3155</v>
      </c>
      <c r="I5738" t="s">
        <v>3156</v>
      </c>
      <c r="J5738">
        <v>0</v>
      </c>
      <c r="K5738" t="s">
        <v>3194</v>
      </c>
      <c r="L5738" t="s">
        <v>3245</v>
      </c>
      <c r="M5738" t="s">
        <v>549</v>
      </c>
      <c r="N5738" t="s">
        <v>559</v>
      </c>
      <c r="O5738" t="s">
        <v>163</v>
      </c>
      <c r="P5738" t="s">
        <v>473</v>
      </c>
      <c r="Q5738" t="s">
        <v>357</v>
      </c>
    </row>
    <row r="5739" spans="1:17">
      <c r="A5739" t="s">
        <v>4583</v>
      </c>
      <c r="B5739" t="s">
        <v>4584</v>
      </c>
      <c r="C5739" t="s">
        <v>10712</v>
      </c>
      <c r="D5739" s="4">
        <v>45787.696076388886</v>
      </c>
      <c r="E5739" s="4">
        <v>45794.5625</v>
      </c>
      <c r="F5739" s="4">
        <v>45794.579861111109</v>
      </c>
      <c r="G5739" s="4">
        <v>45794.570370370369</v>
      </c>
      <c r="H5739" t="s">
        <v>3155</v>
      </c>
      <c r="I5739" t="s">
        <v>3171</v>
      </c>
      <c r="J5739">
        <v>0</v>
      </c>
      <c r="K5739" t="s">
        <v>3194</v>
      </c>
      <c r="L5739" t="s">
        <v>3564</v>
      </c>
      <c r="M5739" t="s">
        <v>549</v>
      </c>
      <c r="N5739" t="s">
        <v>559</v>
      </c>
      <c r="O5739" t="s">
        <v>504</v>
      </c>
      <c r="P5739" t="s">
        <v>325</v>
      </c>
      <c r="Q5739" t="s">
        <v>336</v>
      </c>
    </row>
    <row r="5740" spans="1:17">
      <c r="A5740" t="s">
        <v>4583</v>
      </c>
      <c r="B5740" t="s">
        <v>10713</v>
      </c>
      <c r="C5740" t="s">
        <v>10714</v>
      </c>
      <c r="D5740" s="4">
        <v>45787.69568287037</v>
      </c>
      <c r="E5740" s="4">
        <v>45794.541666666664</v>
      </c>
      <c r="F5740" s="4">
        <v>45794.559027777781</v>
      </c>
      <c r="G5740" s="4">
        <v>45794.545497685183</v>
      </c>
      <c r="H5740" t="s">
        <v>3155</v>
      </c>
      <c r="I5740" t="s">
        <v>3171</v>
      </c>
      <c r="J5740">
        <v>1001</v>
      </c>
      <c r="K5740" t="s">
        <v>3157</v>
      </c>
      <c r="L5740" t="s">
        <v>3564</v>
      </c>
      <c r="M5740" t="s">
        <v>549</v>
      </c>
      <c r="N5740" t="s">
        <v>559</v>
      </c>
      <c r="O5740" t="s">
        <v>504</v>
      </c>
      <c r="P5740" t="s">
        <v>325</v>
      </c>
      <c r="Q5740" t="s">
        <v>336</v>
      </c>
    </row>
    <row r="5741" spans="1:17">
      <c r="A5741" t="s">
        <v>3926</v>
      </c>
      <c r="B5741" t="s">
        <v>3927</v>
      </c>
      <c r="C5741" t="s">
        <v>10715</v>
      </c>
      <c r="D5741" s="4">
        <v>45787.695196759261</v>
      </c>
      <c r="E5741" s="4">
        <v>45790.979166666664</v>
      </c>
      <c r="F5741" s="4">
        <v>45790.996527777781</v>
      </c>
      <c r="G5741" s="4"/>
      <c r="H5741" t="s">
        <v>3155</v>
      </c>
      <c r="I5741" t="s">
        <v>3222</v>
      </c>
      <c r="J5741">
        <v>1</v>
      </c>
      <c r="K5741" t="s">
        <v>3223</v>
      </c>
      <c r="L5741" t="s">
        <v>3593</v>
      </c>
      <c r="M5741" t="s">
        <v>549</v>
      </c>
      <c r="N5741" t="s">
        <v>550</v>
      </c>
      <c r="O5741" t="s">
        <v>551</v>
      </c>
      <c r="P5741" t="s">
        <v>141</v>
      </c>
      <c r="Q5741" t="s">
        <v>238</v>
      </c>
    </row>
    <row r="5742" spans="1:17">
      <c r="A5742" t="s">
        <v>10716</v>
      </c>
      <c r="B5742" t="s">
        <v>10717</v>
      </c>
      <c r="C5742" t="s">
        <v>10718</v>
      </c>
      <c r="D5742" s="4">
        <v>45787.69358796296</v>
      </c>
      <c r="E5742" s="4">
        <v>45789.791666666664</v>
      </c>
      <c r="F5742" s="4">
        <v>45789.809027777781</v>
      </c>
      <c r="G5742" s="4"/>
      <c r="H5742" t="s">
        <v>3155</v>
      </c>
      <c r="I5742" t="s">
        <v>3175</v>
      </c>
      <c r="J5742">
        <v>0</v>
      </c>
      <c r="K5742" t="s">
        <v>3157</v>
      </c>
      <c r="L5742" t="s">
        <v>3593</v>
      </c>
      <c r="M5742" t="s">
        <v>549</v>
      </c>
      <c r="N5742" t="s">
        <v>559</v>
      </c>
      <c r="O5742" t="s">
        <v>504</v>
      </c>
      <c r="P5742" t="s">
        <v>325</v>
      </c>
      <c r="Q5742" t="s">
        <v>331</v>
      </c>
    </row>
    <row r="5743" spans="1:17">
      <c r="A5743" t="s">
        <v>10719</v>
      </c>
      <c r="B5743" t="s">
        <v>10720</v>
      </c>
      <c r="C5743" t="s">
        <v>10721</v>
      </c>
      <c r="D5743" s="4">
        <v>45787.691840277781</v>
      </c>
      <c r="E5743" s="4">
        <v>45788.791666666664</v>
      </c>
      <c r="F5743" s="4">
        <v>45788.809027777781</v>
      </c>
      <c r="G5743" s="4"/>
      <c r="H5743" t="s">
        <v>3155</v>
      </c>
      <c r="I5743" t="s">
        <v>3175</v>
      </c>
      <c r="J5743">
        <v>0</v>
      </c>
      <c r="K5743" t="s">
        <v>3157</v>
      </c>
      <c r="L5743" t="s">
        <v>3245</v>
      </c>
      <c r="M5743" t="s">
        <v>549</v>
      </c>
      <c r="N5743" t="s">
        <v>559</v>
      </c>
      <c r="O5743" t="s">
        <v>504</v>
      </c>
      <c r="P5743" t="s">
        <v>325</v>
      </c>
      <c r="Q5743" t="s">
        <v>334</v>
      </c>
    </row>
    <row r="5744" spans="1:17">
      <c r="A5744" t="s">
        <v>10722</v>
      </c>
      <c r="B5744" t="s">
        <v>10723</v>
      </c>
      <c r="C5744" t="s">
        <v>10724</v>
      </c>
      <c r="D5744" s="4">
        <v>45787.691180555557</v>
      </c>
      <c r="E5744" s="4">
        <v>45788.208333333336</v>
      </c>
      <c r="F5744" s="4">
        <v>45788.246527777781</v>
      </c>
      <c r="G5744" s="4">
        <v>45788.209687499999</v>
      </c>
      <c r="H5744" t="s">
        <v>3155</v>
      </c>
      <c r="I5744" t="s">
        <v>3209</v>
      </c>
      <c r="J5744">
        <v>0</v>
      </c>
      <c r="K5744" t="s">
        <v>3157</v>
      </c>
      <c r="L5744" t="s">
        <v>3564</v>
      </c>
      <c r="M5744" t="s">
        <v>549</v>
      </c>
      <c r="N5744" t="s">
        <v>550</v>
      </c>
      <c r="O5744" t="s">
        <v>551</v>
      </c>
      <c r="P5744" t="s">
        <v>141</v>
      </c>
      <c r="Q5744" t="s">
        <v>232</v>
      </c>
    </row>
    <row r="5745" spans="1:17">
      <c r="A5745" t="s">
        <v>10725</v>
      </c>
      <c r="B5745" t="s">
        <v>10726</v>
      </c>
      <c r="C5745" t="s">
        <v>10727</v>
      </c>
      <c r="D5745" s="4">
        <v>45787.687164351853</v>
      </c>
      <c r="E5745" s="4">
        <v>45788.791666666664</v>
      </c>
      <c r="F5745" s="4">
        <v>45788.809027777781</v>
      </c>
      <c r="G5745" s="4"/>
      <c r="H5745" t="s">
        <v>3155</v>
      </c>
      <c r="I5745" t="s">
        <v>3171</v>
      </c>
      <c r="J5745">
        <v>0</v>
      </c>
      <c r="K5745" t="s">
        <v>3194</v>
      </c>
      <c r="L5745" t="s">
        <v>3593</v>
      </c>
      <c r="M5745" t="s">
        <v>549</v>
      </c>
      <c r="N5745" t="s">
        <v>559</v>
      </c>
      <c r="O5745" t="s">
        <v>504</v>
      </c>
      <c r="P5745" t="s">
        <v>325</v>
      </c>
      <c r="Q5745" t="s">
        <v>340</v>
      </c>
    </row>
    <row r="5746" spans="1:17">
      <c r="A5746" t="s">
        <v>10728</v>
      </c>
      <c r="B5746" t="s">
        <v>10729</v>
      </c>
      <c r="C5746" t="s">
        <v>10730</v>
      </c>
      <c r="D5746" s="4">
        <v>45787.682939814818</v>
      </c>
      <c r="E5746" s="4">
        <v>45803.666666666664</v>
      </c>
      <c r="F5746" s="4">
        <v>45803.704861111109</v>
      </c>
      <c r="G5746" s="4"/>
      <c r="H5746" t="s">
        <v>3155</v>
      </c>
      <c r="I5746" t="s">
        <v>3156</v>
      </c>
      <c r="J5746">
        <v>0</v>
      </c>
      <c r="K5746" t="s">
        <v>3157</v>
      </c>
      <c r="L5746" t="s">
        <v>3245</v>
      </c>
      <c r="M5746" t="s">
        <v>549</v>
      </c>
      <c r="N5746" t="s">
        <v>559</v>
      </c>
      <c r="O5746" t="s">
        <v>504</v>
      </c>
      <c r="P5746" t="s">
        <v>325</v>
      </c>
      <c r="Q5746" t="s">
        <v>336</v>
      </c>
    </row>
    <row r="5747" spans="1:17">
      <c r="A5747" t="s">
        <v>6210</v>
      </c>
      <c r="B5747" t="s">
        <v>6211</v>
      </c>
      <c r="C5747" t="s">
        <v>10731</v>
      </c>
      <c r="D5747" s="4">
        <v>45787.677187499998</v>
      </c>
      <c r="E5747" s="4">
        <v>45788.708333333336</v>
      </c>
      <c r="F5747" s="4">
        <v>45788.725694444445</v>
      </c>
      <c r="G5747" s="4"/>
      <c r="H5747" t="s">
        <v>3155</v>
      </c>
      <c r="I5747" t="s">
        <v>3171</v>
      </c>
      <c r="J5747">
        <v>0</v>
      </c>
      <c r="K5747" t="s">
        <v>3194</v>
      </c>
      <c r="L5747" t="s">
        <v>3245</v>
      </c>
      <c r="M5747" t="s">
        <v>549</v>
      </c>
      <c r="N5747" t="s">
        <v>550</v>
      </c>
      <c r="O5747" t="s">
        <v>136</v>
      </c>
      <c r="P5747" t="s">
        <v>143</v>
      </c>
      <c r="Q5747" t="s">
        <v>306</v>
      </c>
    </row>
    <row r="5748" spans="1:17">
      <c r="A5748" t="s">
        <v>10732</v>
      </c>
      <c r="B5748" t="s">
        <v>10733</v>
      </c>
      <c r="C5748" t="s">
        <v>10734</v>
      </c>
      <c r="D5748" s="4">
        <v>45787.675740740742</v>
      </c>
      <c r="E5748" s="4">
        <v>45788.770833333336</v>
      </c>
      <c r="F5748" s="4">
        <v>45788.788194444445</v>
      </c>
      <c r="G5748" s="4"/>
      <c r="H5748" t="s">
        <v>3155</v>
      </c>
      <c r="I5748" t="s">
        <v>3171</v>
      </c>
      <c r="J5748">
        <v>1001</v>
      </c>
      <c r="K5748" t="s">
        <v>3157</v>
      </c>
      <c r="L5748" t="s">
        <v>3245</v>
      </c>
      <c r="M5748" t="s">
        <v>549</v>
      </c>
      <c r="N5748" t="s">
        <v>550</v>
      </c>
      <c r="O5748" t="s">
        <v>136</v>
      </c>
      <c r="P5748" t="s">
        <v>264</v>
      </c>
      <c r="Q5748" t="s">
        <v>265</v>
      </c>
    </row>
    <row r="5749" spans="1:17">
      <c r="A5749" t="s">
        <v>6210</v>
      </c>
      <c r="B5749" t="s">
        <v>6211</v>
      </c>
      <c r="C5749" t="s">
        <v>10735</v>
      </c>
      <c r="D5749" s="4">
        <v>45787.675543981481</v>
      </c>
      <c r="E5749" s="4">
        <v>45788.75</v>
      </c>
      <c r="F5749" s="4">
        <v>45788.767361111109</v>
      </c>
      <c r="G5749" s="4"/>
      <c r="H5749" t="s">
        <v>3155</v>
      </c>
      <c r="I5749" t="s">
        <v>3171</v>
      </c>
      <c r="J5749">
        <v>0</v>
      </c>
      <c r="K5749" t="s">
        <v>3194</v>
      </c>
      <c r="L5749" t="s">
        <v>3245</v>
      </c>
      <c r="M5749" t="s">
        <v>549</v>
      </c>
      <c r="N5749" t="s">
        <v>550</v>
      </c>
      <c r="O5749" t="s">
        <v>136</v>
      </c>
      <c r="P5749" t="s">
        <v>143</v>
      </c>
      <c r="Q5749" t="s">
        <v>306</v>
      </c>
    </row>
    <row r="5750" spans="1:17">
      <c r="A5750" t="s">
        <v>3577</v>
      </c>
      <c r="B5750" t="s">
        <v>3578</v>
      </c>
      <c r="C5750" t="s">
        <v>10736</v>
      </c>
      <c r="D5750" s="4">
        <v>45787.674039351848</v>
      </c>
      <c r="E5750" s="4">
        <v>45788.729166666664</v>
      </c>
      <c r="F5750" s="4">
        <v>45788.767361111109</v>
      </c>
      <c r="G5750" s="4">
        <v>45788.722291666665</v>
      </c>
      <c r="H5750" t="s">
        <v>3155</v>
      </c>
      <c r="I5750" t="s">
        <v>3156</v>
      </c>
      <c r="J5750">
        <v>0</v>
      </c>
      <c r="K5750" t="s">
        <v>3227</v>
      </c>
      <c r="L5750" t="s">
        <v>3564</v>
      </c>
      <c r="M5750" t="s">
        <v>549</v>
      </c>
      <c r="N5750" t="s">
        <v>550</v>
      </c>
      <c r="O5750" t="s">
        <v>136</v>
      </c>
      <c r="P5750" t="s">
        <v>143</v>
      </c>
      <c r="Q5750" t="s">
        <v>298</v>
      </c>
    </row>
    <row r="5751" spans="1:17">
      <c r="A5751" t="s">
        <v>6951</v>
      </c>
      <c r="B5751" t="s">
        <v>6952</v>
      </c>
      <c r="C5751" t="s">
        <v>10737</v>
      </c>
      <c r="D5751" s="4">
        <v>45787.668576388889</v>
      </c>
      <c r="E5751" s="4">
        <v>45794.583333333336</v>
      </c>
      <c r="F5751" s="4">
        <v>45794.600694444445</v>
      </c>
      <c r="G5751" s="4">
        <v>45794.579687500001</v>
      </c>
      <c r="H5751" t="s">
        <v>3155</v>
      </c>
      <c r="I5751" t="s">
        <v>3175</v>
      </c>
      <c r="J5751">
        <v>1001</v>
      </c>
      <c r="K5751" t="s">
        <v>3157</v>
      </c>
      <c r="L5751" t="s">
        <v>3564</v>
      </c>
      <c r="M5751" t="s">
        <v>549</v>
      </c>
      <c r="N5751" t="s">
        <v>550</v>
      </c>
      <c r="O5751" t="s">
        <v>136</v>
      </c>
      <c r="P5751" t="s">
        <v>139</v>
      </c>
      <c r="Q5751" t="s">
        <v>272</v>
      </c>
    </row>
    <row r="5752" spans="1:17">
      <c r="A5752" t="s">
        <v>10738</v>
      </c>
      <c r="B5752" t="s">
        <v>10739</v>
      </c>
      <c r="C5752" t="s">
        <v>10740</v>
      </c>
      <c r="D5752" s="4">
        <v>45787.666921296295</v>
      </c>
      <c r="E5752" s="4">
        <v>45791.333333333336</v>
      </c>
      <c r="F5752" s="4">
        <v>45791.350694444445</v>
      </c>
      <c r="G5752" s="4"/>
      <c r="H5752" t="s">
        <v>3155</v>
      </c>
      <c r="I5752" t="s">
        <v>3171</v>
      </c>
      <c r="J5752">
        <v>0</v>
      </c>
      <c r="K5752" t="s">
        <v>3157</v>
      </c>
      <c r="L5752" t="s">
        <v>3593</v>
      </c>
      <c r="M5752" t="s">
        <v>549</v>
      </c>
      <c r="N5752" t="s">
        <v>550</v>
      </c>
      <c r="O5752" t="s">
        <v>551</v>
      </c>
      <c r="P5752" t="s">
        <v>141</v>
      </c>
      <c r="Q5752" t="s">
        <v>231</v>
      </c>
    </row>
    <row r="5753" spans="1:17">
      <c r="A5753" t="s">
        <v>10741</v>
      </c>
      <c r="B5753" t="s">
        <v>10742</v>
      </c>
      <c r="C5753" t="s">
        <v>10743</v>
      </c>
      <c r="D5753" s="4">
        <v>45787.665150462963</v>
      </c>
      <c r="E5753" s="4">
        <v>45788.4375</v>
      </c>
      <c r="F5753" s="4">
        <v>45788.454861111109</v>
      </c>
      <c r="G5753" s="4">
        <v>45788.436805555553</v>
      </c>
      <c r="H5753" t="s">
        <v>3155</v>
      </c>
      <c r="I5753" t="s">
        <v>3162</v>
      </c>
      <c r="J5753">
        <v>0</v>
      </c>
      <c r="K5753" t="s">
        <v>3198</v>
      </c>
      <c r="L5753" t="s">
        <v>3564</v>
      </c>
      <c r="M5753" t="s">
        <v>549</v>
      </c>
      <c r="N5753" t="s">
        <v>550</v>
      </c>
      <c r="O5753" t="s">
        <v>1923</v>
      </c>
      <c r="P5753" t="s">
        <v>1924</v>
      </c>
      <c r="Q5753" t="s">
        <v>3394</v>
      </c>
    </row>
    <row r="5754" spans="1:17">
      <c r="A5754" t="s">
        <v>10744</v>
      </c>
      <c r="B5754" t="s">
        <v>10745</v>
      </c>
      <c r="C5754" t="s">
        <v>10746</v>
      </c>
      <c r="D5754" s="4">
        <v>45787.663784722223</v>
      </c>
      <c r="E5754" s="4">
        <v>45793.625</v>
      </c>
      <c r="F5754" s="4">
        <v>45793.642361111109</v>
      </c>
      <c r="G5754" s="4">
        <v>45793.624907407408</v>
      </c>
      <c r="H5754" t="s">
        <v>3155</v>
      </c>
      <c r="I5754" t="s">
        <v>3280</v>
      </c>
      <c r="J5754">
        <v>0</v>
      </c>
      <c r="K5754" t="s">
        <v>3198</v>
      </c>
      <c r="L5754" t="s">
        <v>3564</v>
      </c>
      <c r="M5754" t="s">
        <v>549</v>
      </c>
      <c r="N5754" t="s">
        <v>550</v>
      </c>
      <c r="O5754" t="s">
        <v>1923</v>
      </c>
      <c r="P5754" t="s">
        <v>1924</v>
      </c>
      <c r="Q5754" t="s">
        <v>3164</v>
      </c>
    </row>
    <row r="5755" spans="1:17">
      <c r="A5755" t="s">
        <v>10747</v>
      </c>
      <c r="B5755" t="s">
        <v>10748</v>
      </c>
      <c r="C5755" t="s">
        <v>10749</v>
      </c>
      <c r="D5755" s="4">
        <v>45787.663634259261</v>
      </c>
      <c r="E5755" s="4">
        <v>45788.75</v>
      </c>
      <c r="F5755" s="4">
        <v>45788.788194444445</v>
      </c>
      <c r="G5755" s="4">
        <v>45788.748101851852</v>
      </c>
      <c r="H5755" t="s">
        <v>3155</v>
      </c>
      <c r="I5755" t="s">
        <v>3156</v>
      </c>
      <c r="J5755">
        <v>0</v>
      </c>
      <c r="K5755" t="s">
        <v>3157</v>
      </c>
      <c r="L5755" t="s">
        <v>3564</v>
      </c>
      <c r="M5755" t="s">
        <v>549</v>
      </c>
      <c r="N5755" t="s">
        <v>550</v>
      </c>
      <c r="O5755" t="s">
        <v>136</v>
      </c>
      <c r="P5755" t="s">
        <v>143</v>
      </c>
      <c r="Q5755" t="s">
        <v>297</v>
      </c>
    </row>
    <row r="5756" spans="1:17">
      <c r="A5756" t="s">
        <v>10750</v>
      </c>
      <c r="B5756" t="s">
        <v>10751</v>
      </c>
      <c r="C5756" t="s">
        <v>10752</v>
      </c>
      <c r="D5756" s="4">
        <v>45787.663553240738</v>
      </c>
      <c r="E5756" s="4">
        <v>45788.9375</v>
      </c>
      <c r="F5756" s="4">
        <v>45788.975694444445</v>
      </c>
      <c r="G5756" s="4">
        <v>45788.929363425923</v>
      </c>
      <c r="H5756" t="s">
        <v>3155</v>
      </c>
      <c r="I5756" t="s">
        <v>3209</v>
      </c>
      <c r="J5756">
        <v>0</v>
      </c>
      <c r="K5756" t="s">
        <v>3157</v>
      </c>
      <c r="L5756" t="s">
        <v>3564</v>
      </c>
      <c r="M5756" t="s">
        <v>549</v>
      </c>
      <c r="N5756" t="s">
        <v>559</v>
      </c>
      <c r="O5756" t="s">
        <v>469</v>
      </c>
      <c r="P5756" t="s">
        <v>180</v>
      </c>
      <c r="Q5756" t="s">
        <v>14107</v>
      </c>
    </row>
    <row r="5757" spans="1:17">
      <c r="A5757" t="s">
        <v>10753</v>
      </c>
      <c r="B5757" t="s">
        <v>10754</v>
      </c>
      <c r="C5757" t="s">
        <v>10755</v>
      </c>
      <c r="D5757" s="4">
        <v>45787.661504629628</v>
      </c>
      <c r="E5757" s="4">
        <v>45789.666666666664</v>
      </c>
      <c r="F5757" s="4">
        <v>45789.684027777781</v>
      </c>
      <c r="G5757" s="4"/>
      <c r="H5757" t="s">
        <v>3155</v>
      </c>
      <c r="I5757" t="s">
        <v>3171</v>
      </c>
      <c r="J5757">
        <v>1001</v>
      </c>
      <c r="K5757" t="s">
        <v>3157</v>
      </c>
      <c r="L5757" t="s">
        <v>3593</v>
      </c>
      <c r="M5757" t="s">
        <v>549</v>
      </c>
      <c r="N5757" t="s">
        <v>550</v>
      </c>
      <c r="O5757" t="s">
        <v>551</v>
      </c>
      <c r="P5757" t="s">
        <v>141</v>
      </c>
      <c r="Q5757" t="s">
        <v>232</v>
      </c>
    </row>
    <row r="5758" spans="1:17">
      <c r="A5758" t="s">
        <v>10756</v>
      </c>
      <c r="B5758" t="s">
        <v>10757</v>
      </c>
      <c r="C5758" t="s">
        <v>10758</v>
      </c>
      <c r="D5758" s="4">
        <v>45787.658703703702</v>
      </c>
      <c r="E5758" s="4">
        <v>45788.4375</v>
      </c>
      <c r="F5758" s="4">
        <v>45788.454861111109</v>
      </c>
      <c r="G5758" s="4"/>
      <c r="H5758" t="s">
        <v>3155</v>
      </c>
      <c r="I5758" t="s">
        <v>3184</v>
      </c>
      <c r="J5758">
        <v>1</v>
      </c>
      <c r="K5758" t="s">
        <v>3227</v>
      </c>
      <c r="L5758" t="s">
        <v>3593</v>
      </c>
      <c r="M5758" t="s">
        <v>549</v>
      </c>
      <c r="N5758" t="s">
        <v>550</v>
      </c>
      <c r="O5758" t="s">
        <v>136</v>
      </c>
      <c r="P5758" t="s">
        <v>143</v>
      </c>
      <c r="Q5758" t="s">
        <v>310</v>
      </c>
    </row>
    <row r="5759" spans="1:17">
      <c r="A5759" t="s">
        <v>8133</v>
      </c>
      <c r="B5759" t="s">
        <v>8134</v>
      </c>
      <c r="C5759" t="s">
        <v>10759</v>
      </c>
      <c r="D5759" s="4">
        <v>45787.655231481483</v>
      </c>
      <c r="E5759" s="4">
        <v>45815.479166666664</v>
      </c>
      <c r="F5759" s="4">
        <v>45815.517361111109</v>
      </c>
      <c r="G5759" s="4"/>
      <c r="H5759" t="s">
        <v>3155</v>
      </c>
      <c r="I5759" t="s">
        <v>3673</v>
      </c>
      <c r="J5759">
        <v>0</v>
      </c>
      <c r="K5759" t="s">
        <v>3194</v>
      </c>
      <c r="L5759" t="s">
        <v>3158</v>
      </c>
      <c r="M5759" t="s">
        <v>549</v>
      </c>
      <c r="N5759" t="s">
        <v>559</v>
      </c>
      <c r="O5759" t="s">
        <v>504</v>
      </c>
      <c r="P5759" t="s">
        <v>325</v>
      </c>
      <c r="Q5759" t="s">
        <v>340</v>
      </c>
    </row>
    <row r="5760" spans="1:17">
      <c r="A5760" t="s">
        <v>3213</v>
      </c>
      <c r="B5760" t="s">
        <v>3214</v>
      </c>
      <c r="C5760" t="s">
        <v>10760</v>
      </c>
      <c r="D5760" s="4">
        <v>45787.651018518518</v>
      </c>
      <c r="E5760" s="4">
        <v>45788.458333333336</v>
      </c>
      <c r="F5760" s="4">
        <v>45788.475694444445</v>
      </c>
      <c r="G5760" s="4">
        <v>45788.454375000001</v>
      </c>
      <c r="H5760" t="s">
        <v>3155</v>
      </c>
      <c r="I5760" t="s">
        <v>3171</v>
      </c>
      <c r="J5760">
        <v>1001</v>
      </c>
      <c r="K5760" t="s">
        <v>3157</v>
      </c>
      <c r="L5760" t="s">
        <v>3564</v>
      </c>
      <c r="M5760" t="s">
        <v>549</v>
      </c>
      <c r="N5760" t="s">
        <v>550</v>
      </c>
      <c r="O5760" t="s">
        <v>136</v>
      </c>
      <c r="P5760" t="s">
        <v>264</v>
      </c>
      <c r="Q5760" t="s">
        <v>266</v>
      </c>
    </row>
    <row r="5761" spans="1:17">
      <c r="A5761" t="s">
        <v>3577</v>
      </c>
      <c r="B5761" t="s">
        <v>10761</v>
      </c>
      <c r="C5761" t="s">
        <v>10762</v>
      </c>
      <c r="D5761" s="4">
        <v>45787.647905092592</v>
      </c>
      <c r="E5761" s="4">
        <v>45788.729166666664</v>
      </c>
      <c r="F5761" s="4">
        <v>45788.767361111109</v>
      </c>
      <c r="G5761" s="4">
        <v>45788.726018518515</v>
      </c>
      <c r="H5761" t="s">
        <v>3155</v>
      </c>
      <c r="I5761" t="s">
        <v>3156</v>
      </c>
      <c r="J5761">
        <v>0</v>
      </c>
      <c r="K5761" t="s">
        <v>3163</v>
      </c>
      <c r="L5761" t="s">
        <v>3564</v>
      </c>
      <c r="M5761" t="s">
        <v>549</v>
      </c>
      <c r="N5761" t="s">
        <v>550</v>
      </c>
      <c r="O5761" t="s">
        <v>136</v>
      </c>
      <c r="P5761" t="s">
        <v>143</v>
      </c>
      <c r="Q5761" t="s">
        <v>298</v>
      </c>
    </row>
    <row r="5762" spans="1:17">
      <c r="A5762" t="s">
        <v>10763</v>
      </c>
      <c r="B5762" t="s">
        <v>10764</v>
      </c>
      <c r="C5762" t="s">
        <v>10765</v>
      </c>
      <c r="D5762" s="4">
        <v>45787.647060185183</v>
      </c>
      <c r="E5762" s="4">
        <v>45790.791666666664</v>
      </c>
      <c r="F5762" s="4">
        <v>45790.809027777781</v>
      </c>
      <c r="G5762" s="4">
        <v>45790.786145833335</v>
      </c>
      <c r="H5762" t="s">
        <v>3155</v>
      </c>
      <c r="I5762" t="s">
        <v>3222</v>
      </c>
      <c r="J5762">
        <v>1</v>
      </c>
      <c r="K5762" t="s">
        <v>3223</v>
      </c>
      <c r="L5762" t="s">
        <v>3564</v>
      </c>
      <c r="M5762" t="s">
        <v>549</v>
      </c>
      <c r="N5762" t="s">
        <v>559</v>
      </c>
      <c r="O5762" t="s">
        <v>504</v>
      </c>
      <c r="P5762" t="s">
        <v>325</v>
      </c>
      <c r="Q5762" t="s">
        <v>344</v>
      </c>
    </row>
    <row r="5763" spans="1:17">
      <c r="A5763" t="s">
        <v>4045</v>
      </c>
      <c r="B5763" t="s">
        <v>4046</v>
      </c>
      <c r="C5763" t="s">
        <v>10766</v>
      </c>
      <c r="D5763" s="4">
        <v>45787.646145833336</v>
      </c>
      <c r="E5763" s="4">
        <v>45789.770833333336</v>
      </c>
      <c r="F5763" s="4">
        <v>45789.788194444445</v>
      </c>
      <c r="G5763" s="4">
        <v>45789.76599537037</v>
      </c>
      <c r="H5763" t="s">
        <v>3155</v>
      </c>
      <c r="I5763" t="s">
        <v>3222</v>
      </c>
      <c r="J5763">
        <v>1</v>
      </c>
      <c r="K5763" t="s">
        <v>3223</v>
      </c>
      <c r="L5763" t="s">
        <v>3564</v>
      </c>
      <c r="M5763" t="s">
        <v>549</v>
      </c>
      <c r="N5763" t="s">
        <v>550</v>
      </c>
      <c r="O5763" t="s">
        <v>136</v>
      </c>
      <c r="P5763" t="s">
        <v>292</v>
      </c>
      <c r="Q5763" t="s">
        <v>294</v>
      </c>
    </row>
    <row r="5764" spans="1:17">
      <c r="A5764" t="s">
        <v>10763</v>
      </c>
      <c r="B5764" t="s">
        <v>10764</v>
      </c>
      <c r="C5764" t="s">
        <v>10767</v>
      </c>
      <c r="D5764" s="4">
        <v>45787.643726851849</v>
      </c>
      <c r="E5764" s="4">
        <v>45790.791666666664</v>
      </c>
      <c r="F5764" s="4">
        <v>45790.809027777781</v>
      </c>
      <c r="G5764" s="4"/>
      <c r="H5764" t="s">
        <v>3155</v>
      </c>
      <c r="I5764" t="s">
        <v>3175</v>
      </c>
      <c r="J5764">
        <v>1001</v>
      </c>
      <c r="K5764" t="s">
        <v>3194</v>
      </c>
      <c r="L5764" t="s">
        <v>3245</v>
      </c>
      <c r="M5764" t="s">
        <v>549</v>
      </c>
      <c r="N5764" t="s">
        <v>559</v>
      </c>
      <c r="O5764" t="s">
        <v>504</v>
      </c>
      <c r="P5764" t="s">
        <v>325</v>
      </c>
      <c r="Q5764" t="s">
        <v>344</v>
      </c>
    </row>
    <row r="5765" spans="1:17">
      <c r="A5765" t="s">
        <v>4045</v>
      </c>
      <c r="B5765" t="s">
        <v>4046</v>
      </c>
      <c r="C5765" t="s">
        <v>10768</v>
      </c>
      <c r="D5765" s="4">
        <v>45787.643622685187</v>
      </c>
      <c r="E5765" s="4">
        <v>45789.770833333336</v>
      </c>
      <c r="F5765" s="4">
        <v>45789.788194444445</v>
      </c>
      <c r="G5765" s="4"/>
      <c r="H5765" t="s">
        <v>3155</v>
      </c>
      <c r="I5765" t="s">
        <v>3222</v>
      </c>
      <c r="J5765">
        <v>1</v>
      </c>
      <c r="K5765" t="s">
        <v>3223</v>
      </c>
      <c r="L5765" t="s">
        <v>3245</v>
      </c>
      <c r="M5765" t="s">
        <v>549</v>
      </c>
      <c r="N5765" t="s">
        <v>550</v>
      </c>
      <c r="O5765" t="s">
        <v>136</v>
      </c>
      <c r="P5765" t="s">
        <v>292</v>
      </c>
      <c r="Q5765" t="s">
        <v>294</v>
      </c>
    </row>
    <row r="5766" spans="1:17">
      <c r="A5766" t="s">
        <v>6164</v>
      </c>
      <c r="B5766" t="s">
        <v>6165</v>
      </c>
      <c r="C5766" t="s">
        <v>10769</v>
      </c>
      <c r="D5766" s="4">
        <v>45787.643159722225</v>
      </c>
      <c r="E5766" s="4">
        <v>45788.666666666664</v>
      </c>
      <c r="F5766" s="4">
        <v>45788.684027777781</v>
      </c>
      <c r="G5766" s="4">
        <v>45788.665925925925</v>
      </c>
      <c r="H5766" t="s">
        <v>3155</v>
      </c>
      <c r="I5766" t="s">
        <v>3171</v>
      </c>
      <c r="J5766">
        <v>1001</v>
      </c>
      <c r="K5766" t="s">
        <v>3157</v>
      </c>
      <c r="L5766" t="s">
        <v>3564</v>
      </c>
      <c r="M5766" t="s">
        <v>549</v>
      </c>
      <c r="N5766" t="s">
        <v>550</v>
      </c>
      <c r="O5766" t="s">
        <v>136</v>
      </c>
      <c r="P5766" t="s">
        <v>292</v>
      </c>
      <c r="Q5766" t="s">
        <v>293</v>
      </c>
    </row>
    <row r="5767" spans="1:17">
      <c r="A5767" t="s">
        <v>10770</v>
      </c>
      <c r="B5767" t="s">
        <v>10771</v>
      </c>
      <c r="C5767" t="s">
        <v>10772</v>
      </c>
      <c r="D5767" s="4">
        <v>45787.640983796293</v>
      </c>
      <c r="E5767" s="4">
        <v>45789.666666666664</v>
      </c>
      <c r="F5767" s="4">
        <v>45789.684027777781</v>
      </c>
      <c r="G5767" s="4"/>
      <c r="H5767" t="s">
        <v>3155</v>
      </c>
      <c r="I5767" t="s">
        <v>3171</v>
      </c>
      <c r="J5767">
        <v>1001</v>
      </c>
      <c r="K5767" t="s">
        <v>3157</v>
      </c>
      <c r="L5767" t="s">
        <v>3593</v>
      </c>
      <c r="M5767" t="s">
        <v>549</v>
      </c>
      <c r="N5767" t="s">
        <v>559</v>
      </c>
      <c r="O5767" t="s">
        <v>504</v>
      </c>
      <c r="P5767" t="s">
        <v>325</v>
      </c>
      <c r="Q5767" t="s">
        <v>335</v>
      </c>
    </row>
    <row r="5768" spans="1:17">
      <c r="A5768" t="s">
        <v>3303</v>
      </c>
      <c r="B5768" t="s">
        <v>10773</v>
      </c>
      <c r="C5768" t="s">
        <v>10774</v>
      </c>
      <c r="D5768" s="4">
        <v>45787.637731481482</v>
      </c>
      <c r="E5768" s="4">
        <v>45788.708333333336</v>
      </c>
      <c r="F5768" s="4">
        <v>45788.725694444445</v>
      </c>
      <c r="G5768" s="4">
        <v>45788.712314814817</v>
      </c>
      <c r="H5768" t="s">
        <v>3155</v>
      </c>
      <c r="I5768" t="s">
        <v>3171</v>
      </c>
      <c r="J5768">
        <v>1002</v>
      </c>
      <c r="K5768" t="s">
        <v>3157</v>
      </c>
      <c r="L5768" t="s">
        <v>3564</v>
      </c>
      <c r="M5768" t="s">
        <v>549</v>
      </c>
      <c r="N5768" t="s">
        <v>550</v>
      </c>
      <c r="O5768" t="s">
        <v>136</v>
      </c>
      <c r="P5768" t="s">
        <v>292</v>
      </c>
      <c r="Q5768" t="s">
        <v>296</v>
      </c>
    </row>
    <row r="5769" spans="1:17">
      <c r="A5769" t="s">
        <v>10775</v>
      </c>
      <c r="B5769" t="s">
        <v>10776</v>
      </c>
      <c r="C5769" t="s">
        <v>10777</v>
      </c>
      <c r="D5769" s="4">
        <v>45787.636689814812</v>
      </c>
      <c r="E5769" s="4">
        <v>45794.5625</v>
      </c>
      <c r="F5769" s="4">
        <v>45794.600694444445</v>
      </c>
      <c r="G5769" s="4">
        <v>45794.566782407404</v>
      </c>
      <c r="H5769" t="s">
        <v>3155</v>
      </c>
      <c r="I5769" t="s">
        <v>3673</v>
      </c>
      <c r="J5769">
        <v>0</v>
      </c>
      <c r="K5769" t="s">
        <v>3194</v>
      </c>
      <c r="L5769" t="s">
        <v>3564</v>
      </c>
      <c r="M5769" t="s">
        <v>549</v>
      </c>
      <c r="N5769" t="s">
        <v>559</v>
      </c>
      <c r="O5769" t="s">
        <v>504</v>
      </c>
      <c r="P5769" t="s">
        <v>325</v>
      </c>
      <c r="Q5769" t="s">
        <v>336</v>
      </c>
    </row>
    <row r="5770" spans="1:17">
      <c r="A5770" t="s">
        <v>10778</v>
      </c>
      <c r="B5770" t="s">
        <v>10779</v>
      </c>
      <c r="C5770" t="s">
        <v>10780</v>
      </c>
      <c r="D5770" s="4">
        <v>45787.63652777778</v>
      </c>
      <c r="E5770" s="4">
        <v>45794.708333333336</v>
      </c>
      <c r="F5770" s="4">
        <v>45794.725694444445</v>
      </c>
      <c r="G5770" s="4">
        <v>45794.706412037034</v>
      </c>
      <c r="H5770" t="s">
        <v>3155</v>
      </c>
      <c r="I5770" t="s">
        <v>3222</v>
      </c>
      <c r="J5770">
        <v>1</v>
      </c>
      <c r="K5770" t="s">
        <v>3223</v>
      </c>
      <c r="L5770" t="s">
        <v>3564</v>
      </c>
      <c r="M5770" t="s">
        <v>549</v>
      </c>
      <c r="N5770" t="s">
        <v>550</v>
      </c>
      <c r="O5770" t="s">
        <v>551</v>
      </c>
      <c r="P5770" t="s">
        <v>141</v>
      </c>
      <c r="Q5770" t="s">
        <v>234</v>
      </c>
    </row>
    <row r="5771" spans="1:17">
      <c r="A5771" t="s">
        <v>10781</v>
      </c>
      <c r="B5771" t="s">
        <v>10782</v>
      </c>
      <c r="C5771" t="s">
        <v>10783</v>
      </c>
      <c r="D5771" s="4">
        <v>45787.635520833333</v>
      </c>
      <c r="E5771" s="4">
        <v>45788.375</v>
      </c>
      <c r="F5771" s="4">
        <v>45788.392361111109</v>
      </c>
      <c r="G5771" s="4">
        <v>45788.373368055552</v>
      </c>
      <c r="H5771" t="s">
        <v>3155</v>
      </c>
      <c r="I5771" t="s">
        <v>3222</v>
      </c>
      <c r="J5771">
        <v>1</v>
      </c>
      <c r="K5771" t="s">
        <v>3223</v>
      </c>
      <c r="L5771" t="s">
        <v>3564</v>
      </c>
      <c r="M5771" t="s">
        <v>549</v>
      </c>
      <c r="N5771" t="s">
        <v>550</v>
      </c>
      <c r="O5771" t="s">
        <v>136</v>
      </c>
      <c r="P5771" t="s">
        <v>147</v>
      </c>
      <c r="Q5771" t="s">
        <v>7316</v>
      </c>
    </row>
    <row r="5772" spans="1:17">
      <c r="A5772" t="s">
        <v>3213</v>
      </c>
      <c r="B5772" t="s">
        <v>3259</v>
      </c>
      <c r="C5772" t="s">
        <v>10784</v>
      </c>
      <c r="D5772" s="4">
        <v>45787.634618055556</v>
      </c>
      <c r="E5772" s="4">
        <v>45788.416666666664</v>
      </c>
      <c r="F5772" s="4">
        <v>45788.434027777781</v>
      </c>
      <c r="G5772" s="4">
        <v>45788.414826388886</v>
      </c>
      <c r="H5772" t="s">
        <v>3155</v>
      </c>
      <c r="I5772" t="s">
        <v>3171</v>
      </c>
      <c r="J5772">
        <v>0</v>
      </c>
      <c r="K5772" t="s">
        <v>3194</v>
      </c>
      <c r="L5772" t="s">
        <v>3564</v>
      </c>
      <c r="M5772" t="s">
        <v>549</v>
      </c>
      <c r="N5772" t="s">
        <v>550</v>
      </c>
      <c r="O5772" t="s">
        <v>136</v>
      </c>
      <c r="P5772" t="s">
        <v>264</v>
      </c>
      <c r="Q5772" t="s">
        <v>266</v>
      </c>
    </row>
    <row r="5773" spans="1:17">
      <c r="A5773" t="s">
        <v>5466</v>
      </c>
      <c r="B5773" t="s">
        <v>5467</v>
      </c>
      <c r="C5773" t="s">
        <v>10785</v>
      </c>
      <c r="D5773" s="4">
        <v>45787.634305555555</v>
      </c>
      <c r="E5773" s="4">
        <v>45788.666666666664</v>
      </c>
      <c r="F5773" s="4">
        <v>45788.704861111109</v>
      </c>
      <c r="G5773" s="4">
        <v>45788.671203703707</v>
      </c>
      <c r="H5773" t="s">
        <v>3155</v>
      </c>
      <c r="I5773" t="s">
        <v>3156</v>
      </c>
      <c r="J5773">
        <v>0</v>
      </c>
      <c r="K5773" t="s">
        <v>3157</v>
      </c>
      <c r="L5773" t="s">
        <v>3564</v>
      </c>
      <c r="M5773" t="s">
        <v>549</v>
      </c>
      <c r="N5773" t="s">
        <v>550</v>
      </c>
      <c r="O5773" t="s">
        <v>136</v>
      </c>
      <c r="P5773" t="s">
        <v>292</v>
      </c>
      <c r="Q5773" t="s">
        <v>293</v>
      </c>
    </row>
    <row r="5774" spans="1:17">
      <c r="A5774" t="s">
        <v>3272</v>
      </c>
      <c r="B5774" t="s">
        <v>10786</v>
      </c>
      <c r="C5774" t="s">
        <v>10787</v>
      </c>
      <c r="D5774" s="4">
        <v>45787.631435185183</v>
      </c>
      <c r="E5774" s="4">
        <v>45789.458333333336</v>
      </c>
      <c r="F5774" s="4">
        <v>45789.496527777781</v>
      </c>
      <c r="G5774" s="4">
        <v>45789.455497685187</v>
      </c>
      <c r="H5774" t="s">
        <v>3155</v>
      </c>
      <c r="I5774" t="s">
        <v>4530</v>
      </c>
      <c r="J5774">
        <v>0</v>
      </c>
      <c r="K5774" t="s">
        <v>6466</v>
      </c>
      <c r="L5774" t="s">
        <v>3564</v>
      </c>
      <c r="M5774" t="s">
        <v>549</v>
      </c>
      <c r="N5774" t="s">
        <v>550</v>
      </c>
      <c r="O5774" t="s">
        <v>551</v>
      </c>
      <c r="P5774" t="s">
        <v>141</v>
      </c>
      <c r="Q5774" t="s">
        <v>235</v>
      </c>
    </row>
    <row r="5775" spans="1:17">
      <c r="A5775" t="s">
        <v>3272</v>
      </c>
      <c r="B5775" t="s">
        <v>3273</v>
      </c>
      <c r="C5775" t="s">
        <v>10788</v>
      </c>
      <c r="D5775" s="4">
        <v>45787.630902777775</v>
      </c>
      <c r="E5775" s="4">
        <v>45789.416666666664</v>
      </c>
      <c r="F5775" s="4">
        <v>45789.454861111109</v>
      </c>
      <c r="G5775" s="4">
        <v>45789.408738425926</v>
      </c>
      <c r="H5775" t="s">
        <v>3155</v>
      </c>
      <c r="I5775" t="s">
        <v>3673</v>
      </c>
      <c r="J5775">
        <v>0</v>
      </c>
      <c r="K5775" t="s">
        <v>3157</v>
      </c>
      <c r="L5775" t="s">
        <v>3564</v>
      </c>
      <c r="M5775" t="s">
        <v>549</v>
      </c>
      <c r="N5775" t="s">
        <v>550</v>
      </c>
      <c r="O5775" t="s">
        <v>551</v>
      </c>
      <c r="P5775" t="s">
        <v>141</v>
      </c>
      <c r="Q5775" t="s">
        <v>235</v>
      </c>
    </row>
    <row r="5776" spans="1:17">
      <c r="A5776" t="s">
        <v>4360</v>
      </c>
      <c r="B5776" t="s">
        <v>10789</v>
      </c>
      <c r="C5776" t="s">
        <v>10790</v>
      </c>
      <c r="D5776" s="4">
        <v>45787.627800925926</v>
      </c>
      <c r="E5776" s="4">
        <v>45794.666666666664</v>
      </c>
      <c r="F5776" s="4">
        <v>45794.684027777781</v>
      </c>
      <c r="G5776" s="4"/>
      <c r="H5776" t="s">
        <v>3155</v>
      </c>
      <c r="I5776" t="s">
        <v>3171</v>
      </c>
      <c r="J5776">
        <v>1001</v>
      </c>
      <c r="K5776" t="s">
        <v>3157</v>
      </c>
      <c r="L5776" t="s">
        <v>3245</v>
      </c>
      <c r="M5776" t="s">
        <v>549</v>
      </c>
      <c r="N5776" t="s">
        <v>550</v>
      </c>
      <c r="O5776" t="s">
        <v>136</v>
      </c>
      <c r="P5776" t="s">
        <v>147</v>
      </c>
      <c r="Q5776" t="s">
        <v>21124</v>
      </c>
    </row>
    <row r="5777" spans="1:17">
      <c r="A5777" t="s">
        <v>9966</v>
      </c>
      <c r="B5777" t="s">
        <v>9967</v>
      </c>
      <c r="C5777" t="s">
        <v>10791</v>
      </c>
      <c r="D5777" s="4">
        <v>45787.623854166668</v>
      </c>
      <c r="E5777" s="4">
        <v>45789.4375</v>
      </c>
      <c r="F5777" s="4">
        <v>45789.454861111109</v>
      </c>
      <c r="G5777" s="4"/>
      <c r="H5777" t="s">
        <v>3155</v>
      </c>
      <c r="I5777" t="s">
        <v>3171</v>
      </c>
      <c r="J5777">
        <v>1002</v>
      </c>
      <c r="K5777" t="s">
        <v>3157</v>
      </c>
      <c r="L5777" t="s">
        <v>3245</v>
      </c>
      <c r="M5777" t="s">
        <v>549</v>
      </c>
      <c r="N5777" t="s">
        <v>550</v>
      </c>
      <c r="O5777" t="s">
        <v>551</v>
      </c>
      <c r="P5777" t="s">
        <v>145</v>
      </c>
      <c r="Q5777" t="s">
        <v>227</v>
      </c>
    </row>
    <row r="5778" spans="1:17">
      <c r="A5778" t="s">
        <v>4504</v>
      </c>
      <c r="B5778" t="s">
        <v>4505</v>
      </c>
      <c r="C5778" t="s">
        <v>10792</v>
      </c>
      <c r="D5778" s="4">
        <v>45787.622175925928</v>
      </c>
      <c r="E5778" s="4">
        <v>45788.395833333336</v>
      </c>
      <c r="F5778" s="4">
        <v>45788.413194444445</v>
      </c>
      <c r="G5778" s="4">
        <v>45788.397187499999</v>
      </c>
      <c r="H5778" t="s">
        <v>3155</v>
      </c>
      <c r="I5778" t="s">
        <v>3171</v>
      </c>
      <c r="J5778">
        <v>1002</v>
      </c>
      <c r="K5778" t="s">
        <v>3157</v>
      </c>
      <c r="L5778" t="s">
        <v>3564</v>
      </c>
      <c r="M5778" t="s">
        <v>549</v>
      </c>
      <c r="N5778" t="s">
        <v>550</v>
      </c>
      <c r="O5778" t="s">
        <v>136</v>
      </c>
      <c r="P5778" t="s">
        <v>264</v>
      </c>
      <c r="Q5778" t="s">
        <v>265</v>
      </c>
    </row>
    <row r="5779" spans="1:17">
      <c r="A5779" t="s">
        <v>10793</v>
      </c>
      <c r="B5779" t="s">
        <v>10794</v>
      </c>
      <c r="C5779" t="s">
        <v>10795</v>
      </c>
      <c r="D5779" s="4">
        <v>45787.620706018519</v>
      </c>
      <c r="E5779" s="4">
        <v>45795.458333333336</v>
      </c>
      <c r="F5779" s="4">
        <v>45795.475694444445</v>
      </c>
      <c r="G5779" s="4"/>
      <c r="H5779" t="s">
        <v>3155</v>
      </c>
      <c r="I5779" t="s">
        <v>3175</v>
      </c>
      <c r="J5779">
        <v>0</v>
      </c>
      <c r="K5779" t="s">
        <v>3157</v>
      </c>
      <c r="L5779" t="s">
        <v>3593</v>
      </c>
      <c r="M5779" t="s">
        <v>549</v>
      </c>
      <c r="N5779" t="s">
        <v>550</v>
      </c>
      <c r="O5779" t="s">
        <v>136</v>
      </c>
      <c r="P5779" t="s">
        <v>139</v>
      </c>
      <c r="Q5779" t="s">
        <v>271</v>
      </c>
    </row>
    <row r="5780" spans="1:17">
      <c r="A5780" t="s">
        <v>10796</v>
      </c>
      <c r="B5780" t="s">
        <v>10797</v>
      </c>
      <c r="C5780" t="s">
        <v>10798</v>
      </c>
      <c r="D5780" s="4">
        <v>45787.617638888885</v>
      </c>
      <c r="E5780" s="4">
        <v>45794.4375</v>
      </c>
      <c r="F5780" s="4">
        <v>45794.454861111109</v>
      </c>
      <c r="G5780" s="4"/>
      <c r="H5780" t="s">
        <v>3155</v>
      </c>
      <c r="I5780" t="s">
        <v>3184</v>
      </c>
      <c r="J5780">
        <v>0</v>
      </c>
      <c r="K5780" t="s">
        <v>3157</v>
      </c>
      <c r="L5780" t="s">
        <v>3245</v>
      </c>
      <c r="M5780" t="s">
        <v>549</v>
      </c>
      <c r="N5780" t="s">
        <v>550</v>
      </c>
      <c r="O5780" t="s">
        <v>616</v>
      </c>
      <c r="P5780" t="s">
        <v>314</v>
      </c>
      <c r="Q5780" t="s">
        <v>316</v>
      </c>
    </row>
    <row r="5781" spans="1:17">
      <c r="A5781" t="s">
        <v>10799</v>
      </c>
      <c r="B5781" t="s">
        <v>10800</v>
      </c>
      <c r="C5781" t="s">
        <v>10801</v>
      </c>
      <c r="D5781" s="4">
        <v>45787.617604166669</v>
      </c>
      <c r="E5781" s="4">
        <v>45794.5</v>
      </c>
      <c r="F5781" s="4">
        <v>45794.517361111109</v>
      </c>
      <c r="G5781" s="4"/>
      <c r="H5781" t="s">
        <v>3155</v>
      </c>
      <c r="I5781" t="s">
        <v>3162</v>
      </c>
      <c r="J5781">
        <v>0</v>
      </c>
      <c r="K5781" t="s">
        <v>3179</v>
      </c>
      <c r="L5781" t="s">
        <v>3245</v>
      </c>
      <c r="M5781" t="s">
        <v>549</v>
      </c>
      <c r="N5781" t="s">
        <v>550</v>
      </c>
      <c r="O5781" t="s">
        <v>1923</v>
      </c>
      <c r="P5781" t="s">
        <v>1924</v>
      </c>
      <c r="Q5781" t="s">
        <v>3199</v>
      </c>
    </row>
    <row r="5782" spans="1:17">
      <c r="A5782" t="s">
        <v>3152</v>
      </c>
      <c r="B5782" t="s">
        <v>3153</v>
      </c>
      <c r="C5782" t="s">
        <v>10802</v>
      </c>
      <c r="D5782" s="4">
        <v>45787.617430555554</v>
      </c>
      <c r="E5782" s="4">
        <v>45797.708333333336</v>
      </c>
      <c r="F5782" s="4">
        <v>45797.725694444445</v>
      </c>
      <c r="G5782" s="4">
        <v>45797.706701388888</v>
      </c>
      <c r="H5782" t="s">
        <v>3155</v>
      </c>
      <c r="I5782" t="s">
        <v>3171</v>
      </c>
      <c r="J5782">
        <v>0</v>
      </c>
      <c r="K5782" t="s">
        <v>3194</v>
      </c>
      <c r="L5782" t="s">
        <v>3564</v>
      </c>
      <c r="M5782" t="s">
        <v>549</v>
      </c>
      <c r="N5782" t="s">
        <v>550</v>
      </c>
      <c r="O5782" t="s">
        <v>136</v>
      </c>
      <c r="P5782" t="s">
        <v>139</v>
      </c>
      <c r="Q5782" t="s">
        <v>272</v>
      </c>
    </row>
    <row r="5783" spans="1:17">
      <c r="A5783" t="s">
        <v>10803</v>
      </c>
      <c r="B5783" t="s">
        <v>10804</v>
      </c>
      <c r="C5783" t="s">
        <v>10805</v>
      </c>
      <c r="D5783" s="4">
        <v>45787.612696759257</v>
      </c>
      <c r="E5783" s="4">
        <v>45788.5</v>
      </c>
      <c r="F5783" s="4">
        <v>45788.517361111109</v>
      </c>
      <c r="G5783" s="4"/>
      <c r="H5783" t="s">
        <v>3155</v>
      </c>
      <c r="I5783" t="s">
        <v>3175</v>
      </c>
      <c r="J5783">
        <v>0</v>
      </c>
      <c r="K5783" t="s">
        <v>3157</v>
      </c>
      <c r="L5783" t="s">
        <v>3593</v>
      </c>
      <c r="M5783" t="s">
        <v>549</v>
      </c>
      <c r="N5783" t="s">
        <v>550</v>
      </c>
      <c r="O5783" t="s">
        <v>551</v>
      </c>
      <c r="P5783" t="s">
        <v>141</v>
      </c>
      <c r="Q5783" t="s">
        <v>234</v>
      </c>
    </row>
    <row r="5784" spans="1:17">
      <c r="A5784" t="s">
        <v>10806</v>
      </c>
      <c r="B5784" t="s">
        <v>10807</v>
      </c>
      <c r="C5784" t="s">
        <v>10808</v>
      </c>
      <c r="D5784" s="4">
        <v>45787.609178240738</v>
      </c>
      <c r="E5784" s="4">
        <v>45791.8125</v>
      </c>
      <c r="F5784" s="4">
        <v>45791.850694444445</v>
      </c>
      <c r="G5784" s="4"/>
      <c r="H5784" t="s">
        <v>3155</v>
      </c>
      <c r="I5784" t="s">
        <v>3209</v>
      </c>
      <c r="J5784">
        <v>0</v>
      </c>
      <c r="K5784" t="s">
        <v>3227</v>
      </c>
      <c r="L5784" t="s">
        <v>3245</v>
      </c>
      <c r="M5784" t="s">
        <v>549</v>
      </c>
      <c r="N5784" t="s">
        <v>559</v>
      </c>
      <c r="O5784" t="s">
        <v>163</v>
      </c>
      <c r="P5784" t="s">
        <v>472</v>
      </c>
      <c r="Q5784" t="s">
        <v>354</v>
      </c>
    </row>
    <row r="5785" spans="1:17">
      <c r="A5785" t="s">
        <v>10276</v>
      </c>
      <c r="B5785" t="s">
        <v>10277</v>
      </c>
      <c r="C5785" t="s">
        <v>10809</v>
      </c>
      <c r="D5785" s="4">
        <v>45787.606689814813</v>
      </c>
      <c r="E5785" s="4">
        <v>45788.25</v>
      </c>
      <c r="F5785" s="4">
        <v>45788.267361111109</v>
      </c>
      <c r="G5785" s="4"/>
      <c r="H5785" t="s">
        <v>3155</v>
      </c>
      <c r="I5785" t="s">
        <v>3175</v>
      </c>
      <c r="J5785">
        <v>0</v>
      </c>
      <c r="K5785" t="s">
        <v>3194</v>
      </c>
      <c r="L5785" t="s">
        <v>3593</v>
      </c>
      <c r="M5785" t="s">
        <v>549</v>
      </c>
      <c r="N5785" t="s">
        <v>550</v>
      </c>
      <c r="O5785" t="s">
        <v>136</v>
      </c>
      <c r="P5785" t="s">
        <v>139</v>
      </c>
      <c r="Q5785" t="s">
        <v>271</v>
      </c>
    </row>
    <row r="5786" spans="1:17">
      <c r="A5786" t="s">
        <v>10810</v>
      </c>
      <c r="B5786" t="s">
        <v>10811</v>
      </c>
      <c r="C5786" t="s">
        <v>10812</v>
      </c>
      <c r="D5786" s="4">
        <v>45787.60664351852</v>
      </c>
      <c r="E5786" s="4">
        <v>45788.75</v>
      </c>
      <c r="F5786" s="4">
        <v>45788.767361111109</v>
      </c>
      <c r="G5786" s="4">
        <v>45788.748020833336</v>
      </c>
      <c r="H5786" t="s">
        <v>3155</v>
      </c>
      <c r="I5786" t="s">
        <v>3184</v>
      </c>
      <c r="J5786">
        <v>1001</v>
      </c>
      <c r="K5786" t="s">
        <v>3157</v>
      </c>
      <c r="L5786" t="s">
        <v>3564</v>
      </c>
      <c r="M5786" t="s">
        <v>549</v>
      </c>
      <c r="N5786" t="s">
        <v>559</v>
      </c>
      <c r="O5786" t="s">
        <v>504</v>
      </c>
      <c r="P5786" t="s">
        <v>325</v>
      </c>
      <c r="Q5786" t="s">
        <v>333</v>
      </c>
    </row>
    <row r="5787" spans="1:17">
      <c r="A5787" t="s">
        <v>7716</v>
      </c>
      <c r="B5787" t="s">
        <v>7717</v>
      </c>
      <c r="C5787" t="s">
        <v>10813</v>
      </c>
      <c r="D5787" s="4">
        <v>45787.606238425928</v>
      </c>
      <c r="E5787" s="4">
        <v>45794.395833333336</v>
      </c>
      <c r="F5787" s="4">
        <v>45794.413194444445</v>
      </c>
      <c r="G5787" s="4"/>
      <c r="H5787" t="s">
        <v>3155</v>
      </c>
      <c r="I5787" t="s">
        <v>3175</v>
      </c>
      <c r="J5787">
        <v>1001</v>
      </c>
      <c r="K5787" t="s">
        <v>3194</v>
      </c>
      <c r="L5787" t="s">
        <v>3245</v>
      </c>
      <c r="M5787" t="s">
        <v>549</v>
      </c>
      <c r="N5787" t="s">
        <v>559</v>
      </c>
      <c r="O5787" t="s">
        <v>504</v>
      </c>
      <c r="P5787" t="s">
        <v>325</v>
      </c>
      <c r="Q5787" t="s">
        <v>335</v>
      </c>
    </row>
    <row r="5788" spans="1:17">
      <c r="A5788" t="s">
        <v>4360</v>
      </c>
      <c r="B5788" t="s">
        <v>10814</v>
      </c>
      <c r="C5788" t="s">
        <v>10815</v>
      </c>
      <c r="D5788" s="4">
        <v>45787.606180555558</v>
      </c>
      <c r="E5788" s="4">
        <v>45794.625</v>
      </c>
      <c r="F5788" s="4">
        <v>45794.642361111109</v>
      </c>
      <c r="G5788" s="4"/>
      <c r="H5788" t="s">
        <v>3155</v>
      </c>
      <c r="I5788" t="s">
        <v>3171</v>
      </c>
      <c r="J5788">
        <v>1002</v>
      </c>
      <c r="K5788" t="s">
        <v>3157</v>
      </c>
      <c r="L5788" t="s">
        <v>3245</v>
      </c>
      <c r="M5788" t="s">
        <v>549</v>
      </c>
      <c r="N5788" t="s">
        <v>550</v>
      </c>
      <c r="O5788" t="s">
        <v>136</v>
      </c>
      <c r="P5788" t="s">
        <v>147</v>
      </c>
      <c r="Q5788" t="s">
        <v>21124</v>
      </c>
    </row>
    <row r="5789" spans="1:17">
      <c r="A5789" t="s">
        <v>10778</v>
      </c>
      <c r="B5789" t="s">
        <v>10779</v>
      </c>
      <c r="C5789" t="s">
        <v>10816</v>
      </c>
      <c r="D5789" s="4">
        <v>45787.605312500003</v>
      </c>
      <c r="E5789" s="4">
        <v>45793.041666666664</v>
      </c>
      <c r="F5789" s="4">
        <v>45793.059027777781</v>
      </c>
      <c r="G5789" s="4"/>
      <c r="H5789" t="s">
        <v>3155</v>
      </c>
      <c r="I5789" t="s">
        <v>3222</v>
      </c>
      <c r="J5789">
        <v>1</v>
      </c>
      <c r="K5789" t="s">
        <v>3223</v>
      </c>
      <c r="L5789" t="s">
        <v>3245</v>
      </c>
      <c r="M5789" t="s">
        <v>549</v>
      </c>
      <c r="N5789" t="s">
        <v>550</v>
      </c>
      <c r="O5789" t="s">
        <v>551</v>
      </c>
      <c r="P5789" t="s">
        <v>141</v>
      </c>
      <c r="Q5789" t="s">
        <v>234</v>
      </c>
    </row>
    <row r="5790" spans="1:17">
      <c r="A5790" t="s">
        <v>10817</v>
      </c>
      <c r="B5790" t="s">
        <v>10818</v>
      </c>
      <c r="C5790" t="s">
        <v>10819</v>
      </c>
      <c r="D5790" s="4">
        <v>45787.604537037034</v>
      </c>
      <c r="E5790" s="4">
        <v>45792.604166666664</v>
      </c>
      <c r="F5790" s="4">
        <v>45792.621527777781</v>
      </c>
      <c r="G5790" s="4"/>
      <c r="H5790" t="s">
        <v>3155</v>
      </c>
      <c r="I5790" t="s">
        <v>3162</v>
      </c>
      <c r="J5790">
        <v>0</v>
      </c>
      <c r="K5790" t="s">
        <v>3198</v>
      </c>
      <c r="L5790" t="s">
        <v>3593</v>
      </c>
      <c r="M5790" t="s">
        <v>549</v>
      </c>
      <c r="N5790" t="s">
        <v>550</v>
      </c>
      <c r="O5790" t="s">
        <v>1923</v>
      </c>
      <c r="P5790" t="s">
        <v>1924</v>
      </c>
      <c r="Q5790" t="s">
        <v>3359</v>
      </c>
    </row>
    <row r="5791" spans="1:17">
      <c r="A5791" t="s">
        <v>10820</v>
      </c>
      <c r="B5791" t="s">
        <v>10821</v>
      </c>
      <c r="C5791" t="s">
        <v>10822</v>
      </c>
      <c r="D5791" s="4">
        <v>45787.604398148149</v>
      </c>
      <c r="E5791" s="4">
        <v>45789.666666666664</v>
      </c>
      <c r="F5791" s="4">
        <v>45789.704861111109</v>
      </c>
      <c r="G5791" s="4">
        <v>45789.669259259259</v>
      </c>
      <c r="H5791" t="s">
        <v>3155</v>
      </c>
      <c r="I5791" t="s">
        <v>3156</v>
      </c>
      <c r="J5791">
        <v>0</v>
      </c>
      <c r="K5791" t="s">
        <v>3194</v>
      </c>
      <c r="L5791" t="s">
        <v>3564</v>
      </c>
      <c r="M5791" t="s">
        <v>549</v>
      </c>
      <c r="N5791" t="s">
        <v>550</v>
      </c>
      <c r="O5791" t="s">
        <v>136</v>
      </c>
      <c r="P5791" t="s">
        <v>139</v>
      </c>
      <c r="Q5791" t="s">
        <v>425</v>
      </c>
    </row>
    <row r="5792" spans="1:17">
      <c r="A5792" t="s">
        <v>4504</v>
      </c>
      <c r="B5792" t="s">
        <v>4505</v>
      </c>
      <c r="C5792" t="s">
        <v>10823</v>
      </c>
      <c r="D5792" s="4">
        <v>45787.603344907409</v>
      </c>
      <c r="E5792" s="4">
        <v>45788.395833333336</v>
      </c>
      <c r="F5792" s="4">
        <v>45788.413194444445</v>
      </c>
      <c r="G5792" s="4"/>
      <c r="H5792" t="s">
        <v>3155</v>
      </c>
      <c r="I5792" t="s">
        <v>3171</v>
      </c>
      <c r="J5792">
        <v>1002</v>
      </c>
      <c r="K5792" t="s">
        <v>3157</v>
      </c>
      <c r="L5792" t="s">
        <v>3245</v>
      </c>
      <c r="M5792" t="s">
        <v>549</v>
      </c>
      <c r="N5792" t="s">
        <v>550</v>
      </c>
      <c r="O5792" t="s">
        <v>136</v>
      </c>
      <c r="P5792" t="s">
        <v>264</v>
      </c>
      <c r="Q5792" t="s">
        <v>265</v>
      </c>
    </row>
    <row r="5793" spans="1:17">
      <c r="A5793" t="s">
        <v>10824</v>
      </c>
      <c r="B5793" t="s">
        <v>10825</v>
      </c>
      <c r="C5793" t="s">
        <v>10826</v>
      </c>
      <c r="D5793" s="4">
        <v>45787.6018287037</v>
      </c>
      <c r="E5793" s="4">
        <v>45788.8125</v>
      </c>
      <c r="F5793" s="4">
        <v>45788.850694444445</v>
      </c>
      <c r="G5793" s="4"/>
      <c r="H5793" t="s">
        <v>3155</v>
      </c>
      <c r="I5793" t="s">
        <v>3209</v>
      </c>
      <c r="J5793">
        <v>0</v>
      </c>
      <c r="K5793" t="s">
        <v>3157</v>
      </c>
      <c r="L5793" t="s">
        <v>3593</v>
      </c>
      <c r="M5793" t="s">
        <v>549</v>
      </c>
      <c r="N5793" t="s">
        <v>550</v>
      </c>
      <c r="O5793" t="s">
        <v>551</v>
      </c>
      <c r="P5793" t="s">
        <v>141</v>
      </c>
      <c r="Q5793" t="s">
        <v>238</v>
      </c>
    </row>
    <row r="5794" spans="1:17">
      <c r="A5794" t="s">
        <v>10827</v>
      </c>
      <c r="B5794" t="s">
        <v>10828</v>
      </c>
      <c r="C5794" t="s">
        <v>10829</v>
      </c>
      <c r="D5794" s="4">
        <v>45787.582476851851</v>
      </c>
      <c r="E5794" s="4">
        <v>45789.333333333336</v>
      </c>
      <c r="F5794" s="4">
        <v>45789.350694444445</v>
      </c>
      <c r="G5794" s="4"/>
      <c r="H5794" t="s">
        <v>3155</v>
      </c>
      <c r="I5794" t="s">
        <v>3171</v>
      </c>
      <c r="J5794">
        <v>0</v>
      </c>
      <c r="K5794" t="s">
        <v>3157</v>
      </c>
      <c r="L5794" t="s">
        <v>3593</v>
      </c>
      <c r="M5794" t="s">
        <v>549</v>
      </c>
      <c r="N5794" t="s">
        <v>550</v>
      </c>
      <c r="O5794" t="s">
        <v>136</v>
      </c>
      <c r="P5794" t="s">
        <v>143</v>
      </c>
      <c r="Q5794" t="s">
        <v>301</v>
      </c>
    </row>
    <row r="5795" spans="1:17">
      <c r="A5795" t="s">
        <v>4092</v>
      </c>
      <c r="B5795" t="s">
        <v>4093</v>
      </c>
      <c r="C5795" t="s">
        <v>10830</v>
      </c>
      <c r="D5795" s="4">
        <v>45787.570092592592</v>
      </c>
      <c r="E5795" s="4">
        <v>45790</v>
      </c>
      <c r="F5795" s="4">
        <v>45790.038194444445</v>
      </c>
      <c r="G5795" s="4">
        <v>45790.000671296293</v>
      </c>
      <c r="H5795" t="s">
        <v>3155</v>
      </c>
      <c r="I5795" t="s">
        <v>3240</v>
      </c>
      <c r="J5795">
        <v>1002</v>
      </c>
      <c r="K5795" t="s">
        <v>3157</v>
      </c>
      <c r="L5795" t="s">
        <v>3564</v>
      </c>
      <c r="M5795" t="s">
        <v>549</v>
      </c>
      <c r="N5795" t="s">
        <v>559</v>
      </c>
      <c r="O5795" t="s">
        <v>163</v>
      </c>
      <c r="P5795" t="s">
        <v>473</v>
      </c>
      <c r="Q5795" t="s">
        <v>364</v>
      </c>
    </row>
    <row r="5796" spans="1:17">
      <c r="A5796" t="s">
        <v>10831</v>
      </c>
      <c r="B5796" t="s">
        <v>10832</v>
      </c>
      <c r="C5796" t="s">
        <v>10833</v>
      </c>
      <c r="D5796" s="4">
        <v>45787.568993055553</v>
      </c>
      <c r="E5796" s="4">
        <v>45790.625</v>
      </c>
      <c r="F5796" s="4">
        <v>45790.642361111109</v>
      </c>
      <c r="G5796" s="4"/>
      <c r="H5796" t="s">
        <v>3155</v>
      </c>
      <c r="I5796" t="s">
        <v>3171</v>
      </c>
      <c r="J5796">
        <v>0</v>
      </c>
      <c r="K5796" t="s">
        <v>3157</v>
      </c>
      <c r="L5796" t="s">
        <v>3245</v>
      </c>
      <c r="M5796" t="s">
        <v>549</v>
      </c>
      <c r="N5796" t="s">
        <v>550</v>
      </c>
      <c r="O5796" t="s">
        <v>136</v>
      </c>
      <c r="P5796" t="s">
        <v>143</v>
      </c>
      <c r="Q5796" t="s">
        <v>310</v>
      </c>
    </row>
    <row r="5797" spans="1:17">
      <c r="A5797" t="s">
        <v>6509</v>
      </c>
      <c r="B5797" t="s">
        <v>6510</v>
      </c>
      <c r="C5797" t="s">
        <v>10834</v>
      </c>
      <c r="D5797" s="4">
        <v>45787.568437499998</v>
      </c>
      <c r="E5797" s="4">
        <v>45788.416666666664</v>
      </c>
      <c r="F5797" s="4">
        <v>45788.454861111109</v>
      </c>
      <c r="G5797" s="4">
        <v>45788.417453703703</v>
      </c>
      <c r="H5797" t="s">
        <v>3155</v>
      </c>
      <c r="I5797" t="s">
        <v>3240</v>
      </c>
      <c r="J5797">
        <v>1001</v>
      </c>
      <c r="K5797" t="s">
        <v>3157</v>
      </c>
      <c r="L5797" t="s">
        <v>3564</v>
      </c>
      <c r="M5797" t="s">
        <v>549</v>
      </c>
      <c r="N5797" t="s">
        <v>550</v>
      </c>
      <c r="O5797" t="s">
        <v>136</v>
      </c>
      <c r="P5797" t="s">
        <v>292</v>
      </c>
      <c r="Q5797" t="s">
        <v>291</v>
      </c>
    </row>
    <row r="5798" spans="1:17">
      <c r="A5798" t="s">
        <v>10835</v>
      </c>
      <c r="B5798" t="s">
        <v>10836</v>
      </c>
      <c r="C5798" t="s">
        <v>10837</v>
      </c>
      <c r="D5798" s="4">
        <v>45787.566203703704</v>
      </c>
      <c r="E5798" s="4">
        <v>45788.25</v>
      </c>
      <c r="F5798" s="4">
        <v>45788.288194444445</v>
      </c>
      <c r="G5798" s="4">
        <v>45788.25571759259</v>
      </c>
      <c r="H5798" t="s">
        <v>3155</v>
      </c>
      <c r="I5798" t="s">
        <v>3240</v>
      </c>
      <c r="J5798">
        <v>0</v>
      </c>
      <c r="K5798" t="s">
        <v>3157</v>
      </c>
      <c r="L5798" t="s">
        <v>3564</v>
      </c>
      <c r="M5798" t="s">
        <v>549</v>
      </c>
      <c r="N5798" t="s">
        <v>559</v>
      </c>
      <c r="O5798" t="s">
        <v>469</v>
      </c>
      <c r="P5798" t="s">
        <v>180</v>
      </c>
      <c r="Q5798" t="s">
        <v>183</v>
      </c>
    </row>
    <row r="5799" spans="1:17">
      <c r="A5799" t="s">
        <v>3165</v>
      </c>
      <c r="B5799" t="s">
        <v>3166</v>
      </c>
      <c r="C5799" t="s">
        <v>10838</v>
      </c>
      <c r="D5799" s="4">
        <v>45787.565243055556</v>
      </c>
      <c r="E5799" s="4">
        <v>45788.458333333336</v>
      </c>
      <c r="F5799" s="4">
        <v>45788.496527777781</v>
      </c>
      <c r="G5799" s="4">
        <v>45788.457314814812</v>
      </c>
      <c r="H5799" t="s">
        <v>3155</v>
      </c>
      <c r="I5799" t="s">
        <v>3156</v>
      </c>
      <c r="J5799">
        <v>0</v>
      </c>
      <c r="K5799" t="s">
        <v>3157</v>
      </c>
      <c r="L5799" t="s">
        <v>3564</v>
      </c>
      <c r="M5799" t="s">
        <v>549</v>
      </c>
      <c r="N5799" t="s">
        <v>550</v>
      </c>
      <c r="O5799" t="s">
        <v>551</v>
      </c>
      <c r="P5799" t="s">
        <v>145</v>
      </c>
      <c r="Q5799" t="s">
        <v>215</v>
      </c>
    </row>
    <row r="5800" spans="1:17">
      <c r="A5800" t="s">
        <v>10839</v>
      </c>
      <c r="B5800" t="s">
        <v>10840</v>
      </c>
      <c r="C5800" t="s">
        <v>10841</v>
      </c>
      <c r="D5800" s="4">
        <v>45787.564606481479</v>
      </c>
      <c r="E5800" s="4">
        <v>45789.666666666664</v>
      </c>
      <c r="F5800" s="4">
        <v>45789.684027777781</v>
      </c>
      <c r="G5800" s="4"/>
      <c r="H5800" t="s">
        <v>3155</v>
      </c>
      <c r="I5800" t="s">
        <v>3175</v>
      </c>
      <c r="J5800">
        <v>1001</v>
      </c>
      <c r="K5800" t="s">
        <v>3157</v>
      </c>
      <c r="L5800" t="s">
        <v>3593</v>
      </c>
      <c r="M5800" t="s">
        <v>549</v>
      </c>
      <c r="N5800" t="s">
        <v>559</v>
      </c>
      <c r="O5800" t="s">
        <v>504</v>
      </c>
      <c r="P5800" t="s">
        <v>325</v>
      </c>
      <c r="Q5800" t="s">
        <v>326</v>
      </c>
    </row>
    <row r="5801" spans="1:17">
      <c r="A5801" t="s">
        <v>10839</v>
      </c>
      <c r="B5801" t="s">
        <v>10840</v>
      </c>
      <c r="C5801" t="s">
        <v>10842</v>
      </c>
      <c r="D5801" s="4">
        <v>45787.562835648147</v>
      </c>
      <c r="E5801" s="4">
        <v>45789.75</v>
      </c>
      <c r="F5801" s="4">
        <v>45789.767361111109</v>
      </c>
      <c r="G5801" s="4"/>
      <c r="H5801" t="s">
        <v>3155</v>
      </c>
      <c r="I5801" t="s">
        <v>3175</v>
      </c>
      <c r="J5801">
        <v>1001</v>
      </c>
      <c r="K5801" t="s">
        <v>3157</v>
      </c>
      <c r="L5801" t="s">
        <v>3245</v>
      </c>
      <c r="M5801" t="s">
        <v>549</v>
      </c>
      <c r="N5801" t="s">
        <v>559</v>
      </c>
      <c r="O5801" t="s">
        <v>504</v>
      </c>
      <c r="P5801" t="s">
        <v>325</v>
      </c>
      <c r="Q5801" t="s">
        <v>326</v>
      </c>
    </row>
    <row r="5802" spans="1:17">
      <c r="A5802" t="s">
        <v>10843</v>
      </c>
      <c r="B5802" t="s">
        <v>10844</v>
      </c>
      <c r="C5802" t="s">
        <v>10845</v>
      </c>
      <c r="D5802" s="4">
        <v>45787.558506944442</v>
      </c>
      <c r="E5802" s="4">
        <v>45794.416666666664</v>
      </c>
      <c r="F5802" s="4">
        <v>45794.434027777781</v>
      </c>
      <c r="G5802" s="4">
        <v>45794.416921296295</v>
      </c>
      <c r="H5802" t="s">
        <v>3155</v>
      </c>
      <c r="I5802" t="s">
        <v>3171</v>
      </c>
      <c r="J5802">
        <v>1001</v>
      </c>
      <c r="K5802" t="s">
        <v>3157</v>
      </c>
      <c r="L5802" t="s">
        <v>3564</v>
      </c>
      <c r="M5802" t="s">
        <v>549</v>
      </c>
      <c r="N5802" t="s">
        <v>559</v>
      </c>
      <c r="O5802" t="s">
        <v>504</v>
      </c>
      <c r="P5802" t="s">
        <v>325</v>
      </c>
      <c r="Q5802" t="s">
        <v>333</v>
      </c>
    </row>
    <row r="5803" spans="1:17">
      <c r="A5803" t="s">
        <v>10846</v>
      </c>
      <c r="B5803" t="s">
        <v>10847</v>
      </c>
      <c r="C5803" t="s">
        <v>10848</v>
      </c>
      <c r="D5803" s="4">
        <v>45787.55704861111</v>
      </c>
      <c r="E5803" s="4">
        <v>45795.541666666664</v>
      </c>
      <c r="F5803" s="4">
        <v>45795.559027777781</v>
      </c>
      <c r="G5803" s="4">
        <v>45795.533599537041</v>
      </c>
      <c r="H5803" t="s">
        <v>3155</v>
      </c>
      <c r="I5803" t="s">
        <v>3171</v>
      </c>
      <c r="J5803">
        <v>1001</v>
      </c>
      <c r="K5803" t="s">
        <v>3157</v>
      </c>
      <c r="L5803" t="s">
        <v>3564</v>
      </c>
      <c r="M5803" t="s">
        <v>549</v>
      </c>
      <c r="N5803" t="s">
        <v>559</v>
      </c>
      <c r="O5803" t="s">
        <v>504</v>
      </c>
      <c r="P5803" t="s">
        <v>325</v>
      </c>
      <c r="Q5803" t="s">
        <v>337</v>
      </c>
    </row>
    <row r="5804" spans="1:17">
      <c r="A5804" t="s">
        <v>10846</v>
      </c>
      <c r="B5804" t="s">
        <v>10849</v>
      </c>
      <c r="C5804" t="s">
        <v>10850</v>
      </c>
      <c r="D5804" s="4">
        <v>45787.55667824074</v>
      </c>
      <c r="E5804" s="4">
        <v>45795.583333333336</v>
      </c>
      <c r="F5804" s="4">
        <v>45795.600694444445</v>
      </c>
      <c r="G5804" s="4">
        <v>45795.576006944444</v>
      </c>
      <c r="H5804" t="s">
        <v>3155</v>
      </c>
      <c r="I5804" t="s">
        <v>3171</v>
      </c>
      <c r="J5804">
        <v>1001</v>
      </c>
      <c r="K5804" t="s">
        <v>3157</v>
      </c>
      <c r="L5804" t="s">
        <v>3564</v>
      </c>
      <c r="M5804" t="s">
        <v>549</v>
      </c>
      <c r="N5804" t="s">
        <v>559</v>
      </c>
      <c r="O5804" t="s">
        <v>504</v>
      </c>
      <c r="P5804" t="s">
        <v>325</v>
      </c>
      <c r="Q5804" t="s">
        <v>337</v>
      </c>
    </row>
    <row r="5805" spans="1:17">
      <c r="A5805" t="s">
        <v>10846</v>
      </c>
      <c r="B5805" t="s">
        <v>10851</v>
      </c>
      <c r="C5805" t="s">
        <v>10852</v>
      </c>
      <c r="D5805" s="4">
        <v>45787.556180555555</v>
      </c>
      <c r="E5805" s="4">
        <v>45795.625</v>
      </c>
      <c r="F5805" s="4">
        <v>45795.642361111109</v>
      </c>
      <c r="G5805" s="4">
        <v>45795.616539351853</v>
      </c>
      <c r="H5805" t="s">
        <v>3155</v>
      </c>
      <c r="I5805" t="s">
        <v>3171</v>
      </c>
      <c r="J5805">
        <v>1001</v>
      </c>
      <c r="K5805" t="s">
        <v>3157</v>
      </c>
      <c r="L5805" t="s">
        <v>3564</v>
      </c>
      <c r="M5805" t="s">
        <v>549</v>
      </c>
      <c r="N5805" t="s">
        <v>559</v>
      </c>
      <c r="O5805" t="s">
        <v>504</v>
      </c>
      <c r="P5805" t="s">
        <v>325</v>
      </c>
      <c r="Q5805" t="s">
        <v>337</v>
      </c>
    </row>
    <row r="5806" spans="1:17">
      <c r="A5806" t="s">
        <v>10853</v>
      </c>
      <c r="B5806" t="s">
        <v>10854</v>
      </c>
      <c r="C5806" t="s">
        <v>10855</v>
      </c>
      <c r="D5806" s="4">
        <v>45787.553587962961</v>
      </c>
      <c r="E5806" s="4">
        <v>45788.708333333336</v>
      </c>
      <c r="F5806" s="4">
        <v>45788.725694444445</v>
      </c>
      <c r="G5806" s="4"/>
      <c r="H5806" t="s">
        <v>3155</v>
      </c>
      <c r="I5806" t="s">
        <v>3175</v>
      </c>
      <c r="J5806">
        <v>0</v>
      </c>
      <c r="K5806" t="s">
        <v>3157</v>
      </c>
      <c r="L5806" t="s">
        <v>3245</v>
      </c>
      <c r="M5806" t="s">
        <v>549</v>
      </c>
      <c r="N5806" t="s">
        <v>550</v>
      </c>
      <c r="O5806" t="s">
        <v>551</v>
      </c>
      <c r="P5806" t="s">
        <v>141</v>
      </c>
      <c r="Q5806" t="s">
        <v>241</v>
      </c>
    </row>
    <row r="5807" spans="1:17">
      <c r="A5807" t="s">
        <v>10856</v>
      </c>
      <c r="B5807" t="s">
        <v>10857</v>
      </c>
      <c r="C5807" t="s">
        <v>10858</v>
      </c>
      <c r="D5807" s="4">
        <v>45787.552581018521</v>
      </c>
      <c r="E5807" s="4">
        <v>45789.416666666664</v>
      </c>
      <c r="F5807" s="4">
        <v>45789.454861111109</v>
      </c>
      <c r="G5807" s="4">
        <v>45789.410138888888</v>
      </c>
      <c r="H5807" t="s">
        <v>3155</v>
      </c>
      <c r="I5807" t="s">
        <v>3240</v>
      </c>
      <c r="J5807">
        <v>1001</v>
      </c>
      <c r="K5807" t="s">
        <v>3157</v>
      </c>
      <c r="L5807" t="s">
        <v>3564</v>
      </c>
      <c r="M5807" t="s">
        <v>549</v>
      </c>
      <c r="N5807" t="s">
        <v>550</v>
      </c>
      <c r="O5807" t="s">
        <v>136</v>
      </c>
      <c r="P5807" t="s">
        <v>147</v>
      </c>
      <c r="Q5807" t="s">
        <v>257</v>
      </c>
    </row>
    <row r="5808" spans="1:17">
      <c r="A5808" t="s">
        <v>3837</v>
      </c>
      <c r="B5808" t="s">
        <v>3838</v>
      </c>
      <c r="C5808" t="s">
        <v>10859</v>
      </c>
      <c r="D5808" s="4">
        <v>45787.551388888889</v>
      </c>
      <c r="E5808" s="4">
        <v>45788.708333333336</v>
      </c>
      <c r="F5808" s="4">
        <v>45788.725694444445</v>
      </c>
      <c r="G5808" s="4">
        <v>45788.708287037036</v>
      </c>
      <c r="H5808" t="s">
        <v>3155</v>
      </c>
      <c r="I5808" t="s">
        <v>3162</v>
      </c>
      <c r="J5808">
        <v>0</v>
      </c>
      <c r="K5808" t="s">
        <v>3420</v>
      </c>
      <c r="L5808" t="s">
        <v>3564</v>
      </c>
      <c r="M5808" t="s">
        <v>549</v>
      </c>
      <c r="N5808" t="s">
        <v>550</v>
      </c>
      <c r="O5808" t="s">
        <v>1923</v>
      </c>
      <c r="P5808" t="s">
        <v>1924</v>
      </c>
      <c r="Q5808" t="s">
        <v>3394</v>
      </c>
    </row>
    <row r="5809" spans="1:17">
      <c r="A5809" t="s">
        <v>10860</v>
      </c>
      <c r="B5809" t="s">
        <v>10861</v>
      </c>
      <c r="C5809" t="s">
        <v>10862</v>
      </c>
      <c r="D5809" s="4">
        <v>45787.549710648149</v>
      </c>
      <c r="E5809" s="4">
        <v>45808.875</v>
      </c>
      <c r="F5809" s="4">
        <v>45808.913194444445</v>
      </c>
      <c r="G5809" s="4"/>
      <c r="H5809" t="s">
        <v>3155</v>
      </c>
      <c r="I5809" t="s">
        <v>3156</v>
      </c>
      <c r="J5809">
        <v>0</v>
      </c>
      <c r="K5809" t="s">
        <v>3227</v>
      </c>
      <c r="L5809" t="s">
        <v>3158</v>
      </c>
      <c r="M5809" t="s">
        <v>549</v>
      </c>
      <c r="N5809" t="s">
        <v>550</v>
      </c>
      <c r="O5809" t="s">
        <v>551</v>
      </c>
      <c r="P5809" t="s">
        <v>149</v>
      </c>
      <c r="Q5809" t="s">
        <v>213</v>
      </c>
    </row>
    <row r="5810" spans="1:17">
      <c r="A5810" t="s">
        <v>3590</v>
      </c>
      <c r="B5810" t="s">
        <v>3591</v>
      </c>
      <c r="C5810" t="s">
        <v>10863</v>
      </c>
      <c r="D5810" s="4">
        <v>45787.547650462962</v>
      </c>
      <c r="E5810" s="4">
        <v>45788.333333333336</v>
      </c>
      <c r="F5810" s="4">
        <v>45788.371527777781</v>
      </c>
      <c r="G5810" s="4"/>
      <c r="H5810" t="s">
        <v>3155</v>
      </c>
      <c r="I5810" t="s">
        <v>3156</v>
      </c>
      <c r="J5810">
        <v>0</v>
      </c>
      <c r="K5810" t="s">
        <v>3194</v>
      </c>
      <c r="L5810" t="s">
        <v>3593</v>
      </c>
      <c r="M5810" t="s">
        <v>549</v>
      </c>
      <c r="N5810" t="s">
        <v>550</v>
      </c>
      <c r="O5810" t="s">
        <v>136</v>
      </c>
      <c r="P5810" t="s">
        <v>139</v>
      </c>
      <c r="Q5810" t="s">
        <v>277</v>
      </c>
    </row>
    <row r="5811" spans="1:17">
      <c r="A5811" t="s">
        <v>5362</v>
      </c>
      <c r="B5811" t="s">
        <v>5363</v>
      </c>
      <c r="C5811" t="s">
        <v>10864</v>
      </c>
      <c r="D5811" s="4">
        <v>45787.546099537038</v>
      </c>
      <c r="E5811" s="4">
        <v>45791.791666666664</v>
      </c>
      <c r="F5811" s="4">
        <v>45791.809027777781</v>
      </c>
      <c r="G5811" s="4">
        <v>45791.785243055558</v>
      </c>
      <c r="H5811" t="s">
        <v>3155</v>
      </c>
      <c r="I5811" t="s">
        <v>3175</v>
      </c>
      <c r="J5811">
        <v>1001</v>
      </c>
      <c r="K5811" t="s">
        <v>3194</v>
      </c>
      <c r="L5811" t="s">
        <v>3564</v>
      </c>
      <c r="M5811" t="s">
        <v>549</v>
      </c>
      <c r="N5811" t="s">
        <v>559</v>
      </c>
      <c r="O5811" t="s">
        <v>504</v>
      </c>
      <c r="P5811" t="s">
        <v>325</v>
      </c>
      <c r="Q5811" t="s">
        <v>343</v>
      </c>
    </row>
    <row r="5812" spans="1:17">
      <c r="A5812" t="s">
        <v>10865</v>
      </c>
      <c r="B5812" t="s">
        <v>10866</v>
      </c>
      <c r="C5812" t="s">
        <v>10867</v>
      </c>
      <c r="D5812" s="4">
        <v>45787.544328703705</v>
      </c>
      <c r="E5812" s="4">
        <v>45789.229166666664</v>
      </c>
      <c r="F5812" s="4">
        <v>45789.267361111109</v>
      </c>
      <c r="G5812" s="4">
        <v>45789.229189814818</v>
      </c>
      <c r="H5812" t="s">
        <v>3155</v>
      </c>
      <c r="I5812" t="s">
        <v>3156</v>
      </c>
      <c r="J5812">
        <v>0</v>
      </c>
      <c r="K5812" t="s">
        <v>3157</v>
      </c>
      <c r="L5812" t="s">
        <v>3564</v>
      </c>
      <c r="M5812" t="s">
        <v>549</v>
      </c>
      <c r="N5812" t="s">
        <v>550</v>
      </c>
      <c r="O5812" t="s">
        <v>551</v>
      </c>
      <c r="P5812" t="s">
        <v>145</v>
      </c>
      <c r="Q5812" t="s">
        <v>218</v>
      </c>
    </row>
    <row r="5813" spans="1:17">
      <c r="A5813" t="s">
        <v>4864</v>
      </c>
      <c r="B5813" t="s">
        <v>4865</v>
      </c>
      <c r="C5813" t="s">
        <v>10868</v>
      </c>
      <c r="D5813" s="4">
        <v>45787.543263888889</v>
      </c>
      <c r="E5813" s="4">
        <v>45789.458333333336</v>
      </c>
      <c r="F5813" s="4">
        <v>45789.475694444445</v>
      </c>
      <c r="G5813" s="4">
        <v>45789.457418981481</v>
      </c>
      <c r="H5813" t="s">
        <v>3155</v>
      </c>
      <c r="I5813" t="s">
        <v>3222</v>
      </c>
      <c r="J5813">
        <v>1</v>
      </c>
      <c r="K5813" t="s">
        <v>3223</v>
      </c>
      <c r="L5813" t="s">
        <v>3564</v>
      </c>
      <c r="M5813" t="s">
        <v>549</v>
      </c>
      <c r="N5813" t="s">
        <v>559</v>
      </c>
      <c r="O5813" t="s">
        <v>469</v>
      </c>
      <c r="P5813" t="s">
        <v>180</v>
      </c>
      <c r="Q5813" t="s">
        <v>186</v>
      </c>
    </row>
    <row r="5814" spans="1:17">
      <c r="A5814" t="s">
        <v>10869</v>
      </c>
      <c r="B5814" t="s">
        <v>10870</v>
      </c>
      <c r="C5814" t="s">
        <v>10871</v>
      </c>
      <c r="D5814" s="4">
        <v>45787.542199074072</v>
      </c>
      <c r="E5814" s="4">
        <v>45794.458333333336</v>
      </c>
      <c r="F5814" s="4">
        <v>45794.496527777781</v>
      </c>
      <c r="G5814" s="4"/>
      <c r="H5814" t="s">
        <v>3155</v>
      </c>
      <c r="I5814" t="s">
        <v>3673</v>
      </c>
      <c r="J5814">
        <v>0</v>
      </c>
      <c r="K5814" t="s">
        <v>3194</v>
      </c>
      <c r="L5814" t="s">
        <v>3593</v>
      </c>
      <c r="M5814" t="s">
        <v>549</v>
      </c>
      <c r="N5814" t="s">
        <v>559</v>
      </c>
      <c r="O5814" t="s">
        <v>504</v>
      </c>
      <c r="P5814" t="s">
        <v>325</v>
      </c>
      <c r="Q5814" t="s">
        <v>338</v>
      </c>
    </row>
    <row r="5815" spans="1:17">
      <c r="A5815" t="s">
        <v>10872</v>
      </c>
      <c r="B5815" t="s">
        <v>10873</v>
      </c>
      <c r="C5815" t="s">
        <v>10874</v>
      </c>
      <c r="D5815" s="4">
        <v>45787.537592592591</v>
      </c>
      <c r="E5815" s="4">
        <v>45789.25</v>
      </c>
      <c r="F5815" s="4">
        <v>45789.267361111109</v>
      </c>
      <c r="G5815" s="4"/>
      <c r="H5815" t="s">
        <v>3155</v>
      </c>
      <c r="I5815" t="s">
        <v>3162</v>
      </c>
      <c r="J5815">
        <v>0</v>
      </c>
      <c r="K5815" t="s">
        <v>3252</v>
      </c>
      <c r="L5815" t="s">
        <v>3593</v>
      </c>
      <c r="M5815" t="s">
        <v>549</v>
      </c>
      <c r="N5815" t="s">
        <v>550</v>
      </c>
      <c r="O5815" t="s">
        <v>1923</v>
      </c>
      <c r="P5815" t="s">
        <v>1924</v>
      </c>
      <c r="Q5815" t="s">
        <v>3199</v>
      </c>
    </row>
    <row r="5816" spans="1:17">
      <c r="A5816" t="s">
        <v>3228</v>
      </c>
      <c r="B5816" t="s">
        <v>3229</v>
      </c>
      <c r="C5816" t="s">
        <v>10875</v>
      </c>
      <c r="D5816" s="4">
        <v>45787.536770833336</v>
      </c>
      <c r="E5816" s="4">
        <v>45807.333333333336</v>
      </c>
      <c r="F5816" s="4">
        <v>45807.371527777781</v>
      </c>
      <c r="G5816" s="4"/>
      <c r="H5816" t="s">
        <v>3155</v>
      </c>
      <c r="I5816" t="s">
        <v>3156</v>
      </c>
      <c r="J5816">
        <v>0</v>
      </c>
      <c r="K5816" t="s">
        <v>3227</v>
      </c>
      <c r="L5816" t="s">
        <v>3158</v>
      </c>
      <c r="M5816" t="s">
        <v>549</v>
      </c>
      <c r="N5816" t="s">
        <v>550</v>
      </c>
      <c r="O5816" t="s">
        <v>551</v>
      </c>
      <c r="P5816" t="s">
        <v>145</v>
      </c>
      <c r="Q5816" t="s">
        <v>227</v>
      </c>
    </row>
    <row r="5817" spans="1:17">
      <c r="A5817" t="s">
        <v>10876</v>
      </c>
      <c r="B5817" t="s">
        <v>10877</v>
      </c>
      <c r="C5817" t="s">
        <v>10878</v>
      </c>
      <c r="D5817" s="4">
        <v>45787.535671296297</v>
      </c>
      <c r="E5817" s="4">
        <v>45788.375</v>
      </c>
      <c r="F5817" s="4">
        <v>45788.413194444445</v>
      </c>
      <c r="G5817" s="4">
        <v>45788.371319444443</v>
      </c>
      <c r="H5817" t="s">
        <v>3155</v>
      </c>
      <c r="I5817" t="s">
        <v>3156</v>
      </c>
      <c r="J5817">
        <v>0</v>
      </c>
      <c r="K5817" t="s">
        <v>3194</v>
      </c>
      <c r="L5817" t="s">
        <v>3564</v>
      </c>
      <c r="M5817" t="s">
        <v>549</v>
      </c>
      <c r="N5817" t="s">
        <v>559</v>
      </c>
      <c r="O5817" t="s">
        <v>469</v>
      </c>
      <c r="P5817" t="s">
        <v>189</v>
      </c>
      <c r="Q5817" t="s">
        <v>192</v>
      </c>
    </row>
    <row r="5818" spans="1:17">
      <c r="A5818" t="s">
        <v>8150</v>
      </c>
      <c r="B5818" t="s">
        <v>8151</v>
      </c>
      <c r="C5818" t="s">
        <v>10879</v>
      </c>
      <c r="D5818" s="4">
        <v>45787.533333333333</v>
      </c>
      <c r="E5818" s="4">
        <v>45795.4375</v>
      </c>
      <c r="F5818" s="4">
        <v>45795.475694444445</v>
      </c>
      <c r="G5818" s="4">
        <v>45795.438009259262</v>
      </c>
      <c r="H5818" t="s">
        <v>3155</v>
      </c>
      <c r="I5818" t="s">
        <v>3673</v>
      </c>
      <c r="J5818">
        <v>0</v>
      </c>
      <c r="K5818" t="s">
        <v>3194</v>
      </c>
      <c r="L5818" t="s">
        <v>3564</v>
      </c>
      <c r="M5818" t="s">
        <v>549</v>
      </c>
      <c r="N5818" t="s">
        <v>559</v>
      </c>
      <c r="O5818" t="s">
        <v>504</v>
      </c>
      <c r="P5818" t="s">
        <v>325</v>
      </c>
      <c r="Q5818" t="s">
        <v>330</v>
      </c>
    </row>
    <row r="5819" spans="1:17">
      <c r="A5819" t="s">
        <v>10119</v>
      </c>
      <c r="B5819" t="s">
        <v>10120</v>
      </c>
      <c r="C5819" t="s">
        <v>10880</v>
      </c>
      <c r="D5819" s="4">
        <v>45787.532199074078</v>
      </c>
      <c r="E5819" s="4">
        <v>45788.083333333336</v>
      </c>
      <c r="F5819" s="4">
        <v>45788.100694444445</v>
      </c>
      <c r="G5819" s="4">
        <v>45788.081817129627</v>
      </c>
      <c r="H5819" t="s">
        <v>3155</v>
      </c>
      <c r="I5819" t="s">
        <v>3171</v>
      </c>
      <c r="J5819">
        <v>1001</v>
      </c>
      <c r="K5819" t="s">
        <v>3157</v>
      </c>
      <c r="L5819" t="s">
        <v>3593</v>
      </c>
      <c r="M5819" t="s">
        <v>549</v>
      </c>
      <c r="N5819" t="s">
        <v>550</v>
      </c>
      <c r="O5819" t="s">
        <v>136</v>
      </c>
      <c r="P5819" t="s">
        <v>283</v>
      </c>
      <c r="Q5819" t="s">
        <v>285</v>
      </c>
    </row>
    <row r="5820" spans="1:17">
      <c r="A5820" t="s">
        <v>10881</v>
      </c>
      <c r="B5820" t="s">
        <v>10882</v>
      </c>
      <c r="C5820" t="s">
        <v>10883</v>
      </c>
      <c r="D5820" s="4">
        <v>45787.530243055553</v>
      </c>
      <c r="E5820" s="4">
        <v>45793.708333333336</v>
      </c>
      <c r="F5820" s="4">
        <v>45793.725694444445</v>
      </c>
      <c r="G5820" s="4"/>
      <c r="H5820" t="s">
        <v>3155</v>
      </c>
      <c r="I5820" t="s">
        <v>3171</v>
      </c>
      <c r="J5820">
        <v>1002</v>
      </c>
      <c r="K5820" t="s">
        <v>3157</v>
      </c>
      <c r="L5820" t="s">
        <v>3593</v>
      </c>
      <c r="M5820" t="s">
        <v>549</v>
      </c>
      <c r="N5820" t="s">
        <v>550</v>
      </c>
      <c r="O5820" t="s">
        <v>136</v>
      </c>
      <c r="P5820" t="s">
        <v>139</v>
      </c>
      <c r="Q5820" t="s">
        <v>277</v>
      </c>
    </row>
    <row r="5821" spans="1:17">
      <c r="A5821" t="s">
        <v>3152</v>
      </c>
      <c r="B5821" t="s">
        <v>3153</v>
      </c>
      <c r="C5821" t="s">
        <v>3154</v>
      </c>
      <c r="D5821" s="4">
        <v>45787.525509259256</v>
      </c>
      <c r="E5821" s="4">
        <v>45797.708333333336</v>
      </c>
      <c r="F5821" s="4">
        <v>45797.746527777781</v>
      </c>
      <c r="G5821" s="4"/>
      <c r="H5821" t="s">
        <v>3155</v>
      </c>
      <c r="I5821" t="s">
        <v>3156</v>
      </c>
      <c r="J5821">
        <v>0</v>
      </c>
      <c r="K5821" t="s">
        <v>3157</v>
      </c>
      <c r="L5821" t="s">
        <v>3245</v>
      </c>
      <c r="M5821" t="s">
        <v>549</v>
      </c>
      <c r="N5821" t="s">
        <v>550</v>
      </c>
      <c r="O5821" t="s">
        <v>136</v>
      </c>
      <c r="P5821" t="s">
        <v>139</v>
      </c>
      <c r="Q5821" t="s">
        <v>272</v>
      </c>
    </row>
    <row r="5822" spans="1:17">
      <c r="A5822" t="s">
        <v>3159</v>
      </c>
      <c r="B5822" t="s">
        <v>3160</v>
      </c>
      <c r="C5822" t="s">
        <v>3161</v>
      </c>
      <c r="D5822" s="4">
        <v>45787.524467592593</v>
      </c>
      <c r="E5822" s="4">
        <v>45791.6875</v>
      </c>
      <c r="F5822" s="4">
        <v>45791.704861111109</v>
      </c>
      <c r="G5822" s="4"/>
      <c r="H5822" t="s">
        <v>3155</v>
      </c>
      <c r="I5822" t="s">
        <v>3162</v>
      </c>
      <c r="J5822">
        <v>0</v>
      </c>
      <c r="K5822" t="s">
        <v>3163</v>
      </c>
      <c r="L5822" t="s">
        <v>3593</v>
      </c>
      <c r="M5822" t="s">
        <v>549</v>
      </c>
      <c r="N5822" t="s">
        <v>550</v>
      </c>
      <c r="O5822" t="s">
        <v>1923</v>
      </c>
      <c r="P5822" t="s">
        <v>1924</v>
      </c>
      <c r="Q5822" t="s">
        <v>3164</v>
      </c>
    </row>
    <row r="5823" spans="1:17">
      <c r="A5823" t="s">
        <v>3165</v>
      </c>
      <c r="B5823" t="s">
        <v>3166</v>
      </c>
      <c r="C5823" t="s">
        <v>3167</v>
      </c>
      <c r="D5823" s="4">
        <v>45787.521643518521</v>
      </c>
      <c r="E5823" s="4">
        <v>45788.458333333336</v>
      </c>
      <c r="F5823" s="4">
        <v>45788.496527777781</v>
      </c>
      <c r="G5823" s="4"/>
      <c r="H5823" t="s">
        <v>3155</v>
      </c>
      <c r="I5823" t="s">
        <v>3156</v>
      </c>
      <c r="J5823">
        <v>0</v>
      </c>
      <c r="K5823" t="s">
        <v>3157</v>
      </c>
      <c r="L5823" t="s">
        <v>3245</v>
      </c>
      <c r="M5823" t="s">
        <v>549</v>
      </c>
      <c r="N5823" t="s">
        <v>550</v>
      </c>
      <c r="O5823" t="s">
        <v>551</v>
      </c>
      <c r="P5823" t="s">
        <v>145</v>
      </c>
      <c r="Q5823" t="s">
        <v>215</v>
      </c>
    </row>
    <row r="5824" spans="1:17">
      <c r="A5824" t="s">
        <v>3168</v>
      </c>
      <c r="B5824" t="s">
        <v>3169</v>
      </c>
      <c r="C5824" t="s">
        <v>3170</v>
      </c>
      <c r="D5824" s="4">
        <v>45787.518645833334</v>
      </c>
      <c r="E5824" s="4">
        <v>45788.416666666664</v>
      </c>
      <c r="F5824" s="4">
        <v>45788.434027777781</v>
      </c>
      <c r="G5824" s="4">
        <v>45788.42291666667</v>
      </c>
      <c r="H5824" t="s">
        <v>3155</v>
      </c>
      <c r="I5824" t="s">
        <v>3171</v>
      </c>
      <c r="J5824">
        <v>0</v>
      </c>
      <c r="K5824" t="s">
        <v>3157</v>
      </c>
      <c r="L5824" t="s">
        <v>3564</v>
      </c>
      <c r="M5824" t="s">
        <v>549</v>
      </c>
      <c r="N5824" t="s">
        <v>550</v>
      </c>
      <c r="O5824" t="s">
        <v>136</v>
      </c>
      <c r="P5824" t="s">
        <v>147</v>
      </c>
      <c r="Q5824" t="s">
        <v>21124</v>
      </c>
    </row>
    <row r="5825" spans="1:17">
      <c r="A5825" t="s">
        <v>3172</v>
      </c>
      <c r="B5825" t="s">
        <v>3173</v>
      </c>
      <c r="C5825" t="s">
        <v>3174</v>
      </c>
      <c r="D5825" s="4">
        <v>45787.513680555552</v>
      </c>
      <c r="E5825" s="4">
        <v>45788.6875</v>
      </c>
      <c r="F5825" s="4">
        <v>45788.704861111109</v>
      </c>
      <c r="G5825" s="4">
        <v>45788.691655092596</v>
      </c>
      <c r="H5825" t="s">
        <v>3155</v>
      </c>
      <c r="I5825" t="s">
        <v>3175</v>
      </c>
      <c r="J5825">
        <v>0</v>
      </c>
      <c r="K5825" t="s">
        <v>3157</v>
      </c>
      <c r="L5825" t="s">
        <v>3564</v>
      </c>
      <c r="M5825" t="s">
        <v>549</v>
      </c>
      <c r="N5825" t="s">
        <v>550</v>
      </c>
      <c r="O5825" t="s">
        <v>136</v>
      </c>
      <c r="P5825" t="s">
        <v>143</v>
      </c>
      <c r="Q5825" t="s">
        <v>299</v>
      </c>
    </row>
    <row r="5826" spans="1:17">
      <c r="A5826" t="s">
        <v>3176</v>
      </c>
      <c r="B5826" t="s">
        <v>3177</v>
      </c>
      <c r="C5826" t="s">
        <v>3178</v>
      </c>
      <c r="D5826" s="4">
        <v>45787.510995370372</v>
      </c>
      <c r="E5826" s="4">
        <v>45788.333333333336</v>
      </c>
      <c r="F5826" s="4">
        <v>45788.350694444445</v>
      </c>
      <c r="G5826" s="4"/>
      <c r="H5826" t="s">
        <v>3155</v>
      </c>
      <c r="I5826" t="s">
        <v>3162</v>
      </c>
      <c r="J5826">
        <v>0</v>
      </c>
      <c r="K5826" t="s">
        <v>3179</v>
      </c>
      <c r="L5826" t="s">
        <v>3593</v>
      </c>
      <c r="M5826" t="s">
        <v>549</v>
      </c>
      <c r="N5826" t="s">
        <v>550</v>
      </c>
      <c r="O5826" t="s">
        <v>1923</v>
      </c>
      <c r="P5826" t="s">
        <v>1924</v>
      </c>
      <c r="Q5826" t="s">
        <v>3180</v>
      </c>
    </row>
    <row r="5827" spans="1:17">
      <c r="A5827" t="s">
        <v>3181</v>
      </c>
      <c r="B5827" t="s">
        <v>3182</v>
      </c>
      <c r="C5827" t="s">
        <v>3183</v>
      </c>
      <c r="D5827" s="4">
        <v>45787.509386574071</v>
      </c>
      <c r="E5827" s="4">
        <v>45789.625</v>
      </c>
      <c r="F5827" s="4">
        <v>45789.642361111109</v>
      </c>
      <c r="G5827" s="4"/>
      <c r="H5827" t="s">
        <v>3155</v>
      </c>
      <c r="I5827" t="s">
        <v>3184</v>
      </c>
      <c r="J5827">
        <v>1001</v>
      </c>
      <c r="K5827" t="s">
        <v>3157</v>
      </c>
      <c r="L5827" t="s">
        <v>3593</v>
      </c>
      <c r="M5827" t="s">
        <v>549</v>
      </c>
      <c r="N5827" t="s">
        <v>550</v>
      </c>
      <c r="O5827" t="s">
        <v>551</v>
      </c>
      <c r="P5827" t="s">
        <v>141</v>
      </c>
      <c r="Q5827" t="s">
        <v>236</v>
      </c>
    </row>
    <row r="5828" spans="1:17">
      <c r="A5828" t="s">
        <v>3185</v>
      </c>
      <c r="B5828" t="s">
        <v>3186</v>
      </c>
      <c r="C5828" t="s">
        <v>3187</v>
      </c>
      <c r="D5828" s="4">
        <v>45787.50922453704</v>
      </c>
      <c r="E5828" s="4">
        <v>45789.333333333336</v>
      </c>
      <c r="F5828" s="4">
        <v>45789.350694444445</v>
      </c>
      <c r="G5828" s="4"/>
      <c r="H5828" t="s">
        <v>3155</v>
      </c>
      <c r="I5828" t="s">
        <v>3171</v>
      </c>
      <c r="J5828">
        <v>1001</v>
      </c>
      <c r="K5828" t="s">
        <v>3157</v>
      </c>
      <c r="L5828" t="s">
        <v>3245</v>
      </c>
      <c r="M5828" t="s">
        <v>549</v>
      </c>
      <c r="N5828" t="s">
        <v>550</v>
      </c>
      <c r="O5828" t="s">
        <v>551</v>
      </c>
      <c r="P5828" t="s">
        <v>149</v>
      </c>
      <c r="Q5828" t="s">
        <v>206</v>
      </c>
    </row>
    <row r="5829" spans="1:17">
      <c r="A5829" t="s">
        <v>3188</v>
      </c>
      <c r="B5829" t="s">
        <v>3189</v>
      </c>
      <c r="C5829" t="s">
        <v>3190</v>
      </c>
      <c r="D5829" s="4">
        <v>45787.501018518517</v>
      </c>
      <c r="E5829" s="4">
        <v>45789.375</v>
      </c>
      <c r="F5829" s="4">
        <v>45789.392361111109</v>
      </c>
      <c r="G5829" s="4"/>
      <c r="H5829" t="s">
        <v>3155</v>
      </c>
      <c r="I5829" t="s">
        <v>3171</v>
      </c>
      <c r="J5829">
        <v>0</v>
      </c>
      <c r="K5829" t="s">
        <v>3157</v>
      </c>
      <c r="L5829" t="s">
        <v>3593</v>
      </c>
      <c r="M5829" t="s">
        <v>549</v>
      </c>
      <c r="N5829" t="s">
        <v>550</v>
      </c>
      <c r="O5829" t="s">
        <v>551</v>
      </c>
      <c r="P5829" t="s">
        <v>145</v>
      </c>
      <c r="Q5829" t="s">
        <v>222</v>
      </c>
    </row>
    <row r="5830" spans="1:17">
      <c r="A5830" t="s">
        <v>3191</v>
      </c>
      <c r="B5830" t="s">
        <v>3192</v>
      </c>
      <c r="C5830" t="s">
        <v>3193</v>
      </c>
      <c r="D5830" s="4">
        <v>45787.500740740739</v>
      </c>
      <c r="E5830" s="4">
        <v>45789.833333333336</v>
      </c>
      <c r="F5830" s="4">
        <v>45789.850694444445</v>
      </c>
      <c r="G5830" s="4">
        <v>45789.836817129632</v>
      </c>
      <c r="H5830" t="s">
        <v>3155</v>
      </c>
      <c r="I5830" t="s">
        <v>3175</v>
      </c>
      <c r="J5830">
        <v>1001</v>
      </c>
      <c r="K5830" t="s">
        <v>3194</v>
      </c>
      <c r="L5830" t="s">
        <v>3564</v>
      </c>
      <c r="M5830" t="s">
        <v>549</v>
      </c>
      <c r="N5830" t="s">
        <v>559</v>
      </c>
      <c r="O5830" t="s">
        <v>504</v>
      </c>
      <c r="P5830" t="s">
        <v>325</v>
      </c>
      <c r="Q5830" t="s">
        <v>332</v>
      </c>
    </row>
    <row r="5831" spans="1:17">
      <c r="A5831" t="s">
        <v>3195</v>
      </c>
      <c r="B5831" t="s">
        <v>3196</v>
      </c>
      <c r="C5831" t="s">
        <v>3197</v>
      </c>
      <c r="D5831" s="4">
        <v>45787.500138888892</v>
      </c>
      <c r="E5831" s="4">
        <v>45792.583333333336</v>
      </c>
      <c r="F5831" s="4">
        <v>45792.600694444445</v>
      </c>
      <c r="G5831" s="4"/>
      <c r="H5831" t="s">
        <v>3155</v>
      </c>
      <c r="I5831" t="s">
        <v>3162</v>
      </c>
      <c r="J5831">
        <v>0</v>
      </c>
      <c r="K5831" t="s">
        <v>3198</v>
      </c>
      <c r="L5831" t="s">
        <v>3593</v>
      </c>
      <c r="M5831" t="s">
        <v>549</v>
      </c>
      <c r="N5831" t="s">
        <v>550</v>
      </c>
      <c r="O5831" t="s">
        <v>1923</v>
      </c>
      <c r="P5831" t="s">
        <v>1924</v>
      </c>
      <c r="Q5831" t="s">
        <v>3199</v>
      </c>
    </row>
    <row r="5832" spans="1:17">
      <c r="A5832" t="s">
        <v>3200</v>
      </c>
      <c r="B5832" t="s">
        <v>3201</v>
      </c>
      <c r="C5832" t="s">
        <v>3202</v>
      </c>
      <c r="D5832" s="4">
        <v>45787.499618055554</v>
      </c>
      <c r="E5832" s="4">
        <v>45794.354166666664</v>
      </c>
      <c r="F5832" s="4">
        <v>45794.371527777781</v>
      </c>
      <c r="G5832" s="4"/>
      <c r="H5832" t="s">
        <v>3155</v>
      </c>
      <c r="I5832" t="s">
        <v>3171</v>
      </c>
      <c r="J5832">
        <v>0</v>
      </c>
      <c r="K5832" t="s">
        <v>3157</v>
      </c>
      <c r="L5832" t="s">
        <v>3245</v>
      </c>
      <c r="M5832" t="s">
        <v>549</v>
      </c>
      <c r="N5832" t="s">
        <v>550</v>
      </c>
      <c r="O5832" t="s">
        <v>136</v>
      </c>
      <c r="P5832" t="s">
        <v>139</v>
      </c>
      <c r="Q5832" t="s">
        <v>273</v>
      </c>
    </row>
    <row r="5833" spans="1:17">
      <c r="A5833" t="s">
        <v>3203</v>
      </c>
      <c r="B5833" t="s">
        <v>3204</v>
      </c>
      <c r="C5833" t="s">
        <v>3205</v>
      </c>
      <c r="D5833" s="4">
        <v>45787.497673611113</v>
      </c>
      <c r="E5833" s="4">
        <v>45789.395833333336</v>
      </c>
      <c r="F5833" s="4">
        <v>45789.413194444445</v>
      </c>
      <c r="G5833" s="4"/>
      <c r="H5833" t="s">
        <v>3155</v>
      </c>
      <c r="I5833" t="s">
        <v>3171</v>
      </c>
      <c r="J5833">
        <v>0</v>
      </c>
      <c r="K5833" t="s">
        <v>3227</v>
      </c>
      <c r="L5833" t="s">
        <v>3245</v>
      </c>
      <c r="M5833" t="s">
        <v>549</v>
      </c>
      <c r="N5833" t="s">
        <v>550</v>
      </c>
      <c r="O5833" t="s">
        <v>551</v>
      </c>
      <c r="P5833" t="s">
        <v>145</v>
      </c>
      <c r="Q5833" t="s">
        <v>221</v>
      </c>
    </row>
    <row r="5834" spans="1:17">
      <c r="A5834" t="s">
        <v>3206</v>
      </c>
      <c r="B5834" t="s">
        <v>3207</v>
      </c>
      <c r="C5834" t="s">
        <v>3208</v>
      </c>
      <c r="D5834" s="4">
        <v>45787.497569444444</v>
      </c>
      <c r="E5834" s="4">
        <v>45793.208333333336</v>
      </c>
      <c r="F5834" s="4">
        <v>45793.246527777781</v>
      </c>
      <c r="G5834" s="4"/>
      <c r="H5834" t="s">
        <v>3155</v>
      </c>
      <c r="I5834" t="s">
        <v>3209</v>
      </c>
      <c r="J5834">
        <v>0</v>
      </c>
      <c r="K5834" t="s">
        <v>3163</v>
      </c>
      <c r="L5834" t="s">
        <v>3593</v>
      </c>
      <c r="M5834" t="s">
        <v>549</v>
      </c>
      <c r="N5834" t="s">
        <v>550</v>
      </c>
      <c r="O5834" t="s">
        <v>136</v>
      </c>
      <c r="P5834" t="s">
        <v>147</v>
      </c>
      <c r="Q5834" t="s">
        <v>7316</v>
      </c>
    </row>
    <row r="5835" spans="1:17">
      <c r="A5835" t="s">
        <v>3210</v>
      </c>
      <c r="B5835" t="s">
        <v>3211</v>
      </c>
      <c r="C5835" t="s">
        <v>3212</v>
      </c>
      <c r="D5835" s="4">
        <v>45787.497511574074</v>
      </c>
      <c r="E5835" s="4">
        <v>45789.416666666664</v>
      </c>
      <c r="F5835" s="4">
        <v>45789.434027777781</v>
      </c>
      <c r="G5835" s="4"/>
      <c r="H5835" t="s">
        <v>3155</v>
      </c>
      <c r="I5835" t="s">
        <v>3171</v>
      </c>
      <c r="J5835">
        <v>1002</v>
      </c>
      <c r="K5835" t="s">
        <v>3157</v>
      </c>
      <c r="L5835" t="s">
        <v>3593</v>
      </c>
      <c r="M5835" t="s">
        <v>549</v>
      </c>
      <c r="N5835" t="s">
        <v>559</v>
      </c>
      <c r="O5835" t="s">
        <v>469</v>
      </c>
      <c r="P5835" t="s">
        <v>189</v>
      </c>
      <c r="Q5835" t="s">
        <v>191</v>
      </c>
    </row>
    <row r="5836" spans="1:17">
      <c r="A5836" t="s">
        <v>3213</v>
      </c>
      <c r="B5836" t="s">
        <v>3214</v>
      </c>
      <c r="C5836" t="s">
        <v>3215</v>
      </c>
      <c r="D5836" s="4">
        <v>45787.492951388886</v>
      </c>
      <c r="E5836" s="4">
        <v>45788.4375</v>
      </c>
      <c r="F5836" s="4">
        <v>45788.454861111109</v>
      </c>
      <c r="G5836" s="4"/>
      <c r="H5836" t="s">
        <v>3155</v>
      </c>
      <c r="I5836" t="s">
        <v>3184</v>
      </c>
      <c r="J5836">
        <v>0</v>
      </c>
      <c r="K5836" t="s">
        <v>3157</v>
      </c>
      <c r="L5836" t="s">
        <v>3245</v>
      </c>
      <c r="M5836" t="s">
        <v>549</v>
      </c>
      <c r="N5836" t="s">
        <v>550</v>
      </c>
      <c r="O5836" t="s">
        <v>136</v>
      </c>
      <c r="P5836" t="s">
        <v>264</v>
      </c>
      <c r="Q5836" t="s">
        <v>266</v>
      </c>
    </row>
    <row r="5837" spans="1:17">
      <c r="A5837" t="s">
        <v>3216</v>
      </c>
      <c r="B5837" t="s">
        <v>3217</v>
      </c>
      <c r="C5837" t="s">
        <v>3218</v>
      </c>
      <c r="D5837" s="4">
        <v>45787.492199074077</v>
      </c>
      <c r="E5837" s="4">
        <v>45790.625</v>
      </c>
      <c r="F5837" s="4">
        <v>45790.642361111109</v>
      </c>
      <c r="G5837" s="4"/>
      <c r="H5837" t="s">
        <v>3155</v>
      </c>
      <c r="I5837" t="s">
        <v>3162</v>
      </c>
      <c r="J5837">
        <v>0</v>
      </c>
      <c r="K5837" t="s">
        <v>3198</v>
      </c>
      <c r="L5837" t="s">
        <v>3593</v>
      </c>
      <c r="M5837" t="s">
        <v>549</v>
      </c>
      <c r="N5837" t="s">
        <v>550</v>
      </c>
      <c r="O5837" t="s">
        <v>1923</v>
      </c>
      <c r="P5837" t="s">
        <v>1924</v>
      </c>
      <c r="Q5837" t="s">
        <v>3164</v>
      </c>
    </row>
    <row r="5838" spans="1:17">
      <c r="A5838" t="s">
        <v>3219</v>
      </c>
      <c r="B5838" t="s">
        <v>3220</v>
      </c>
      <c r="C5838" t="s">
        <v>3221</v>
      </c>
      <c r="D5838" s="4">
        <v>45787.489895833336</v>
      </c>
      <c r="E5838" s="4">
        <v>45790.625</v>
      </c>
      <c r="F5838" s="4">
        <v>45790.642361111109</v>
      </c>
      <c r="G5838" s="4">
        <v>45790.628391203703</v>
      </c>
      <c r="H5838" t="s">
        <v>3155</v>
      </c>
      <c r="I5838" t="s">
        <v>3222</v>
      </c>
      <c r="J5838">
        <v>1</v>
      </c>
      <c r="K5838" t="s">
        <v>3223</v>
      </c>
      <c r="L5838" t="s">
        <v>3564</v>
      </c>
      <c r="M5838" t="s">
        <v>549</v>
      </c>
      <c r="N5838" t="s">
        <v>559</v>
      </c>
      <c r="O5838" t="s">
        <v>469</v>
      </c>
      <c r="P5838" t="s">
        <v>180</v>
      </c>
      <c r="Q5838" t="s">
        <v>182</v>
      </c>
    </row>
    <row r="5839" spans="1:17">
      <c r="A5839" t="s">
        <v>3224</v>
      </c>
      <c r="B5839" t="s">
        <v>3225</v>
      </c>
      <c r="C5839" t="s">
        <v>3226</v>
      </c>
      <c r="D5839" s="4">
        <v>45787.489282407405</v>
      </c>
      <c r="E5839" s="4">
        <v>45790.333333333336</v>
      </c>
      <c r="F5839" s="4">
        <v>45790.371527777781</v>
      </c>
      <c r="G5839" s="4"/>
      <c r="H5839" t="s">
        <v>3155</v>
      </c>
      <c r="I5839" t="s">
        <v>3156</v>
      </c>
      <c r="J5839">
        <v>0</v>
      </c>
      <c r="K5839" t="s">
        <v>3227</v>
      </c>
      <c r="L5839" t="s">
        <v>3245</v>
      </c>
      <c r="M5839" t="s">
        <v>549</v>
      </c>
      <c r="N5839" t="s">
        <v>550</v>
      </c>
      <c r="O5839" t="s">
        <v>551</v>
      </c>
      <c r="P5839" t="s">
        <v>149</v>
      </c>
      <c r="Q5839" t="s">
        <v>202</v>
      </c>
    </row>
    <row r="5840" spans="1:17">
      <c r="A5840" t="s">
        <v>3228</v>
      </c>
      <c r="B5840" t="s">
        <v>3229</v>
      </c>
      <c r="C5840" t="s">
        <v>3230</v>
      </c>
      <c r="D5840" s="4">
        <v>45787.489189814813</v>
      </c>
      <c r="E5840" s="4">
        <v>45807.333333333336</v>
      </c>
      <c r="F5840" s="4">
        <v>45807.371527777781</v>
      </c>
      <c r="G5840" s="4"/>
      <c r="H5840" t="s">
        <v>3155</v>
      </c>
      <c r="I5840" t="s">
        <v>3156</v>
      </c>
      <c r="J5840">
        <v>0</v>
      </c>
      <c r="K5840" t="s">
        <v>3227</v>
      </c>
      <c r="L5840" t="s">
        <v>3245</v>
      </c>
      <c r="M5840" t="s">
        <v>549</v>
      </c>
      <c r="N5840" t="s">
        <v>550</v>
      </c>
      <c r="O5840" t="s">
        <v>551</v>
      </c>
      <c r="P5840" t="s">
        <v>145</v>
      </c>
      <c r="Q5840" t="s">
        <v>227</v>
      </c>
    </row>
    <row r="5841" spans="1:17">
      <c r="A5841" t="s">
        <v>3231</v>
      </c>
      <c r="B5841" t="s">
        <v>3232</v>
      </c>
      <c r="C5841" t="s">
        <v>3233</v>
      </c>
      <c r="D5841" s="4">
        <v>45787.484282407408</v>
      </c>
      <c r="E5841" s="4">
        <v>45792.395833333336</v>
      </c>
      <c r="F5841" s="4">
        <v>45792.413194444445</v>
      </c>
      <c r="G5841" s="4">
        <v>45792.39366898148</v>
      </c>
      <c r="H5841" t="s">
        <v>3155</v>
      </c>
      <c r="I5841" t="s">
        <v>3175</v>
      </c>
      <c r="J5841">
        <v>0</v>
      </c>
      <c r="K5841" t="s">
        <v>3157</v>
      </c>
      <c r="L5841" t="s">
        <v>3564</v>
      </c>
      <c r="M5841" t="s">
        <v>549</v>
      </c>
      <c r="N5841" t="s">
        <v>550</v>
      </c>
      <c r="O5841" t="s">
        <v>136</v>
      </c>
      <c r="P5841" t="s">
        <v>147</v>
      </c>
      <c r="Q5841" t="s">
        <v>253</v>
      </c>
    </row>
    <row r="5842" spans="1:17">
      <c r="A5842" t="s">
        <v>3234</v>
      </c>
      <c r="B5842" t="s">
        <v>3235</v>
      </c>
      <c r="C5842" t="s">
        <v>3236</v>
      </c>
      <c r="D5842" s="4">
        <v>45787.484259259261</v>
      </c>
      <c r="E5842" s="4">
        <v>45788.25</v>
      </c>
      <c r="F5842" s="4">
        <v>45788.288194444445</v>
      </c>
      <c r="G5842" s="4">
        <v>45788.248472222222</v>
      </c>
      <c r="H5842" t="s">
        <v>3155</v>
      </c>
      <c r="I5842" t="s">
        <v>3156</v>
      </c>
      <c r="J5842">
        <v>0</v>
      </c>
      <c r="K5842" t="s">
        <v>3194</v>
      </c>
      <c r="L5842" t="s">
        <v>3564</v>
      </c>
      <c r="M5842" t="s">
        <v>549</v>
      </c>
      <c r="N5842" t="s">
        <v>550</v>
      </c>
      <c r="O5842" t="s">
        <v>551</v>
      </c>
      <c r="P5842" t="s">
        <v>149</v>
      </c>
      <c r="Q5842" t="s">
        <v>200</v>
      </c>
    </row>
    <row r="5843" spans="1:17">
      <c r="A5843" t="s">
        <v>3237</v>
      </c>
      <c r="B5843" t="s">
        <v>3238</v>
      </c>
      <c r="C5843" t="s">
        <v>3239</v>
      </c>
      <c r="D5843" s="4">
        <v>45787.484085648146</v>
      </c>
      <c r="E5843" s="4">
        <v>45790.416666666664</v>
      </c>
      <c r="F5843" s="4">
        <v>45790.454861111109</v>
      </c>
      <c r="G5843" s="4"/>
      <c r="H5843" t="s">
        <v>3155</v>
      </c>
      <c r="I5843" t="s">
        <v>3240</v>
      </c>
      <c r="J5843">
        <v>0</v>
      </c>
      <c r="K5843" t="s">
        <v>3194</v>
      </c>
      <c r="L5843" t="s">
        <v>3245</v>
      </c>
      <c r="M5843" t="s">
        <v>549</v>
      </c>
      <c r="N5843" t="s">
        <v>550</v>
      </c>
      <c r="O5843" t="s">
        <v>616</v>
      </c>
      <c r="P5843" t="s">
        <v>314</v>
      </c>
      <c r="Q5843" t="s">
        <v>320</v>
      </c>
    </row>
    <row r="5844" spans="1:17">
      <c r="A5844" t="s">
        <v>3241</v>
      </c>
      <c r="B5844" t="s">
        <v>3242</v>
      </c>
      <c r="C5844" t="s">
        <v>3243</v>
      </c>
      <c r="D5844" s="4">
        <v>45787.482569444444</v>
      </c>
      <c r="E5844" s="4">
        <v>45789.333333333336</v>
      </c>
      <c r="F5844" s="4">
        <v>45789.350694444445</v>
      </c>
      <c r="G5844" s="4">
        <v>45789.332384259258</v>
      </c>
      <c r="H5844" t="s">
        <v>3155</v>
      </c>
      <c r="I5844" t="s">
        <v>3171</v>
      </c>
      <c r="J5844">
        <v>1001</v>
      </c>
      <c r="K5844" t="s">
        <v>3157</v>
      </c>
      <c r="L5844" t="s">
        <v>3564</v>
      </c>
      <c r="M5844" t="s">
        <v>549</v>
      </c>
      <c r="N5844" t="s">
        <v>550</v>
      </c>
      <c r="O5844" t="s">
        <v>551</v>
      </c>
      <c r="P5844" t="s">
        <v>242</v>
      </c>
      <c r="Q5844" t="s">
        <v>247</v>
      </c>
    </row>
    <row r="5845" spans="1:17">
      <c r="A5845" t="s">
        <v>3219</v>
      </c>
      <c r="B5845" t="s">
        <v>3220</v>
      </c>
      <c r="C5845" t="s">
        <v>3244</v>
      </c>
      <c r="D5845" s="4">
        <v>45787.479733796295</v>
      </c>
      <c r="E5845" s="4">
        <v>45790.791666666664</v>
      </c>
      <c r="F5845" s="4">
        <v>45790.809027777781</v>
      </c>
      <c r="G5845" s="4"/>
      <c r="H5845" t="s">
        <v>3155</v>
      </c>
      <c r="I5845" t="s">
        <v>3222</v>
      </c>
      <c r="J5845">
        <v>1</v>
      </c>
      <c r="K5845" t="s">
        <v>3223</v>
      </c>
      <c r="L5845" t="s">
        <v>3245</v>
      </c>
      <c r="M5845" t="s">
        <v>549</v>
      </c>
      <c r="N5845" t="s">
        <v>559</v>
      </c>
      <c r="O5845" t="s">
        <v>469</v>
      </c>
      <c r="P5845" t="s">
        <v>180</v>
      </c>
      <c r="Q5845" t="s">
        <v>182</v>
      </c>
    </row>
    <row r="5846" spans="1:17">
      <c r="A5846" t="s">
        <v>3246</v>
      </c>
      <c r="B5846" t="s">
        <v>3247</v>
      </c>
      <c r="C5846" t="s">
        <v>3248</v>
      </c>
      <c r="D5846" s="4">
        <v>45787.477997685186</v>
      </c>
      <c r="E5846" s="4">
        <v>45795.333333333336</v>
      </c>
      <c r="F5846" s="4">
        <v>45795.350694444445</v>
      </c>
      <c r="G5846" s="4">
        <v>45795.331678240742</v>
      </c>
      <c r="H5846" t="s">
        <v>3155</v>
      </c>
      <c r="I5846" t="s">
        <v>3171</v>
      </c>
      <c r="J5846">
        <v>1002</v>
      </c>
      <c r="K5846" t="s">
        <v>3157</v>
      </c>
      <c r="L5846" t="s">
        <v>3564</v>
      </c>
      <c r="M5846" t="s">
        <v>549</v>
      </c>
      <c r="N5846" t="s">
        <v>550</v>
      </c>
      <c r="O5846" t="s">
        <v>551</v>
      </c>
      <c r="P5846" t="s">
        <v>242</v>
      </c>
      <c r="Q5846" t="s">
        <v>243</v>
      </c>
    </row>
    <row r="5847" spans="1:17">
      <c r="A5847" t="s">
        <v>3249</v>
      </c>
      <c r="B5847" t="s">
        <v>3250</v>
      </c>
      <c r="C5847" t="s">
        <v>3251</v>
      </c>
      <c r="D5847" s="4">
        <v>45787.475462962961</v>
      </c>
      <c r="E5847" s="4">
        <v>45790.791666666664</v>
      </c>
      <c r="F5847" s="4">
        <v>45790.809027777781</v>
      </c>
      <c r="G5847" s="4"/>
      <c r="H5847" t="s">
        <v>3155</v>
      </c>
      <c r="I5847" t="s">
        <v>3162</v>
      </c>
      <c r="J5847">
        <v>0</v>
      </c>
      <c r="K5847" t="s">
        <v>3252</v>
      </c>
      <c r="L5847" t="s">
        <v>3593</v>
      </c>
      <c r="M5847" t="s">
        <v>549</v>
      </c>
      <c r="N5847" t="s">
        <v>550</v>
      </c>
      <c r="O5847" t="s">
        <v>1923</v>
      </c>
      <c r="P5847" t="s">
        <v>1924</v>
      </c>
      <c r="Q5847" t="s">
        <v>3164</v>
      </c>
    </row>
    <row r="5848" spans="1:17">
      <c r="A5848" t="s">
        <v>3253</v>
      </c>
      <c r="B5848" t="s">
        <v>3254</v>
      </c>
      <c r="C5848" t="s">
        <v>3255</v>
      </c>
      <c r="D5848" s="4">
        <v>45787.475324074076</v>
      </c>
      <c r="E5848" s="4">
        <v>45790.416666666664</v>
      </c>
      <c r="F5848" s="4">
        <v>45790.434027777781</v>
      </c>
      <c r="G5848" s="4">
        <v>45790.417037037034</v>
      </c>
      <c r="H5848" t="s">
        <v>3155</v>
      </c>
      <c r="I5848" t="s">
        <v>3175</v>
      </c>
      <c r="J5848">
        <v>1001</v>
      </c>
      <c r="K5848" t="s">
        <v>3157</v>
      </c>
      <c r="L5848" t="s">
        <v>3564</v>
      </c>
      <c r="M5848" t="s">
        <v>549</v>
      </c>
      <c r="N5848" t="s">
        <v>550</v>
      </c>
      <c r="O5848" t="s">
        <v>551</v>
      </c>
      <c r="P5848" t="s">
        <v>149</v>
      </c>
      <c r="Q5848" t="s">
        <v>200</v>
      </c>
    </row>
    <row r="5849" spans="1:17">
      <c r="A5849" t="s">
        <v>3256</v>
      </c>
      <c r="B5849" t="s">
        <v>3257</v>
      </c>
      <c r="C5849" t="s">
        <v>3258</v>
      </c>
      <c r="D5849" s="4">
        <v>45787.47383101852</v>
      </c>
      <c r="E5849" s="4">
        <v>45789.333333333336</v>
      </c>
      <c r="F5849" s="4">
        <v>45789.350694444445</v>
      </c>
      <c r="G5849" s="4">
        <v>45789.334293981483</v>
      </c>
      <c r="H5849" t="s">
        <v>3155</v>
      </c>
      <c r="I5849" t="s">
        <v>3171</v>
      </c>
      <c r="J5849">
        <v>0</v>
      </c>
      <c r="K5849" t="s">
        <v>3157</v>
      </c>
      <c r="L5849" t="s">
        <v>3564</v>
      </c>
      <c r="M5849" t="s">
        <v>549</v>
      </c>
      <c r="N5849" t="s">
        <v>550</v>
      </c>
      <c r="O5849" t="s">
        <v>551</v>
      </c>
      <c r="P5849" t="s">
        <v>242</v>
      </c>
      <c r="Q5849" t="s">
        <v>245</v>
      </c>
    </row>
    <row r="5850" spans="1:17">
      <c r="A5850" t="s">
        <v>3213</v>
      </c>
      <c r="B5850" t="s">
        <v>3259</v>
      </c>
      <c r="C5850" t="s">
        <v>3260</v>
      </c>
      <c r="D5850" s="4">
        <v>45787.473773148151</v>
      </c>
      <c r="E5850" s="4">
        <v>45788.416666666664</v>
      </c>
      <c r="F5850" s="4">
        <v>45788.434027777781</v>
      </c>
      <c r="G5850" s="4"/>
      <c r="H5850" t="s">
        <v>3155</v>
      </c>
      <c r="I5850" t="s">
        <v>3184</v>
      </c>
      <c r="J5850">
        <v>0</v>
      </c>
      <c r="K5850" t="s">
        <v>3157</v>
      </c>
      <c r="L5850" t="s">
        <v>3245</v>
      </c>
      <c r="M5850" t="s">
        <v>549</v>
      </c>
      <c r="N5850" t="s">
        <v>550</v>
      </c>
      <c r="O5850" t="s">
        <v>136</v>
      </c>
      <c r="P5850" t="s">
        <v>264</v>
      </c>
      <c r="Q5850" t="s">
        <v>266</v>
      </c>
    </row>
    <row r="5851" spans="1:17">
      <c r="A5851" t="s">
        <v>3261</v>
      </c>
      <c r="B5851" t="s">
        <v>3262</v>
      </c>
      <c r="C5851" t="s">
        <v>3263</v>
      </c>
      <c r="D5851" s="4">
        <v>45787.472442129627</v>
      </c>
      <c r="E5851" s="4">
        <v>45790.458333333336</v>
      </c>
      <c r="F5851" s="4">
        <v>45790.475694444445</v>
      </c>
      <c r="G5851" s="4">
        <v>45790.453333333331</v>
      </c>
      <c r="H5851" t="s">
        <v>3155</v>
      </c>
      <c r="I5851" t="s">
        <v>3171</v>
      </c>
      <c r="J5851">
        <v>0</v>
      </c>
      <c r="K5851" t="s">
        <v>3194</v>
      </c>
      <c r="L5851" t="s">
        <v>3564</v>
      </c>
      <c r="M5851" t="s">
        <v>549</v>
      </c>
      <c r="N5851" t="s">
        <v>550</v>
      </c>
      <c r="O5851" t="s">
        <v>551</v>
      </c>
      <c r="P5851" t="s">
        <v>149</v>
      </c>
      <c r="Q5851" t="s">
        <v>200</v>
      </c>
    </row>
    <row r="5852" spans="1:17">
      <c r="A5852" t="s">
        <v>3264</v>
      </c>
      <c r="B5852" t="s">
        <v>3265</v>
      </c>
      <c r="C5852" t="s">
        <v>3266</v>
      </c>
      <c r="D5852" s="4">
        <v>45787.468668981484</v>
      </c>
      <c r="E5852" s="4">
        <v>45788.270833333336</v>
      </c>
      <c r="F5852" s="4">
        <v>45788.288194444445</v>
      </c>
      <c r="G5852" s="4">
        <v>45788.271932870368</v>
      </c>
      <c r="H5852" t="s">
        <v>3155</v>
      </c>
      <c r="I5852" t="s">
        <v>3171</v>
      </c>
      <c r="J5852">
        <v>1001</v>
      </c>
      <c r="K5852" t="s">
        <v>3157</v>
      </c>
      <c r="L5852" t="s">
        <v>3564</v>
      </c>
      <c r="M5852" t="s">
        <v>549</v>
      </c>
      <c r="N5852" t="s">
        <v>550</v>
      </c>
      <c r="O5852" t="s">
        <v>136</v>
      </c>
      <c r="P5852" t="s">
        <v>147</v>
      </c>
      <c r="Q5852" t="s">
        <v>253</v>
      </c>
    </row>
    <row r="5853" spans="1:17">
      <c r="A5853" t="s">
        <v>3267</v>
      </c>
      <c r="B5853" t="s">
        <v>3268</v>
      </c>
      <c r="C5853" t="s">
        <v>3269</v>
      </c>
      <c r="D5853" s="4">
        <v>45787.468124999999</v>
      </c>
      <c r="E5853" s="4">
        <v>45800.333333333336</v>
      </c>
      <c r="F5853" s="4">
        <v>45800.371527777781</v>
      </c>
      <c r="G5853" s="4">
        <v>45800.331724537034</v>
      </c>
      <c r="H5853" t="s">
        <v>3155</v>
      </c>
      <c r="I5853" t="s">
        <v>3240</v>
      </c>
      <c r="J5853">
        <v>1002</v>
      </c>
      <c r="K5853" t="s">
        <v>3157</v>
      </c>
      <c r="L5853" t="s">
        <v>3564</v>
      </c>
      <c r="M5853" t="s">
        <v>549</v>
      </c>
      <c r="N5853" t="s">
        <v>550</v>
      </c>
      <c r="O5853" t="s">
        <v>551</v>
      </c>
      <c r="P5853" t="s">
        <v>149</v>
      </c>
      <c r="Q5853" t="s">
        <v>206</v>
      </c>
    </row>
    <row r="5854" spans="1:17">
      <c r="A5854" t="s">
        <v>3264</v>
      </c>
      <c r="B5854" t="s">
        <v>3270</v>
      </c>
      <c r="C5854" t="s">
        <v>3271</v>
      </c>
      <c r="D5854" s="4">
        <v>45787.466863425929</v>
      </c>
      <c r="E5854" s="4">
        <v>45788.291666666664</v>
      </c>
      <c r="F5854" s="4">
        <v>45788.309027777781</v>
      </c>
      <c r="G5854" s="4">
        <v>45788.292986111112</v>
      </c>
      <c r="H5854" t="s">
        <v>3155</v>
      </c>
      <c r="I5854" t="s">
        <v>3171</v>
      </c>
      <c r="J5854">
        <v>1002</v>
      </c>
      <c r="K5854" t="s">
        <v>3157</v>
      </c>
      <c r="L5854" t="s">
        <v>3564</v>
      </c>
      <c r="M5854" t="s">
        <v>549</v>
      </c>
      <c r="N5854" t="s">
        <v>550</v>
      </c>
      <c r="O5854" t="s">
        <v>136</v>
      </c>
      <c r="P5854" t="s">
        <v>147</v>
      </c>
      <c r="Q5854" t="s">
        <v>253</v>
      </c>
    </row>
    <row r="5855" spans="1:17">
      <c r="A5855" t="s">
        <v>3272</v>
      </c>
      <c r="B5855" t="s">
        <v>3273</v>
      </c>
      <c r="C5855" t="s">
        <v>3274</v>
      </c>
      <c r="D5855" s="4">
        <v>45787.465590277781</v>
      </c>
      <c r="E5855" s="4">
        <v>45789.416666666664</v>
      </c>
      <c r="F5855" s="4">
        <v>45789.454861111109</v>
      </c>
      <c r="G5855" s="4"/>
      <c r="H5855" t="s">
        <v>3155</v>
      </c>
      <c r="I5855" t="s">
        <v>3240</v>
      </c>
      <c r="J5855">
        <v>1002</v>
      </c>
      <c r="K5855" t="s">
        <v>3157</v>
      </c>
      <c r="L5855" t="s">
        <v>3245</v>
      </c>
      <c r="M5855" t="s">
        <v>549</v>
      </c>
      <c r="N5855" t="s">
        <v>550</v>
      </c>
      <c r="O5855" t="s">
        <v>551</v>
      </c>
      <c r="P5855" t="s">
        <v>141</v>
      </c>
      <c r="Q5855" t="s">
        <v>235</v>
      </c>
    </row>
    <row r="5856" spans="1:17">
      <c r="A5856" t="s">
        <v>3277</v>
      </c>
      <c r="B5856" t="s">
        <v>3278</v>
      </c>
      <c r="C5856" t="s">
        <v>3279</v>
      </c>
      <c r="D5856" s="4">
        <v>45787.463206018518</v>
      </c>
      <c r="E5856" s="4">
        <v>45788.416666666664</v>
      </c>
      <c r="F5856" s="4">
        <v>45788.434027777781</v>
      </c>
      <c r="G5856" s="4"/>
      <c r="H5856" t="s">
        <v>3155</v>
      </c>
      <c r="I5856" t="s">
        <v>3280</v>
      </c>
      <c r="J5856">
        <v>0</v>
      </c>
      <c r="K5856" t="s">
        <v>3252</v>
      </c>
      <c r="L5856" t="s">
        <v>3593</v>
      </c>
      <c r="M5856" t="s">
        <v>549</v>
      </c>
      <c r="N5856" t="s">
        <v>550</v>
      </c>
      <c r="O5856" t="s">
        <v>1923</v>
      </c>
      <c r="P5856" t="s">
        <v>1924</v>
      </c>
      <c r="Q5856" t="s">
        <v>3281</v>
      </c>
    </row>
    <row r="5857" spans="1:17">
      <c r="A5857" t="s">
        <v>3267</v>
      </c>
      <c r="B5857" t="s">
        <v>3268</v>
      </c>
      <c r="C5857" t="s">
        <v>3284</v>
      </c>
      <c r="D5857" s="4">
        <v>45787.462071759262</v>
      </c>
      <c r="E5857" s="4">
        <v>45800.333333333336</v>
      </c>
      <c r="F5857" s="4">
        <v>45800.371527777781</v>
      </c>
      <c r="G5857" s="4"/>
      <c r="H5857" t="s">
        <v>3155</v>
      </c>
      <c r="I5857" t="s">
        <v>3240</v>
      </c>
      <c r="J5857">
        <v>1002</v>
      </c>
      <c r="K5857" t="s">
        <v>3157</v>
      </c>
      <c r="L5857" t="s">
        <v>3245</v>
      </c>
      <c r="M5857" t="s">
        <v>549</v>
      </c>
      <c r="N5857" t="s">
        <v>550</v>
      </c>
      <c r="O5857" t="s">
        <v>551</v>
      </c>
      <c r="P5857" t="s">
        <v>149</v>
      </c>
      <c r="Q5857" t="s">
        <v>206</v>
      </c>
    </row>
    <row r="5858" spans="1:17">
      <c r="A5858" t="s">
        <v>3285</v>
      </c>
      <c r="B5858" t="s">
        <v>3286</v>
      </c>
      <c r="C5858" t="s">
        <v>3287</v>
      </c>
      <c r="D5858" s="4">
        <v>45787.459606481483</v>
      </c>
      <c r="E5858" s="4">
        <v>45788.958333333336</v>
      </c>
      <c r="F5858" s="4">
        <v>45788.975694444445</v>
      </c>
      <c r="G5858" s="4">
        <v>45788.958298611113</v>
      </c>
      <c r="H5858" t="s">
        <v>3155</v>
      </c>
      <c r="I5858" t="s">
        <v>3222</v>
      </c>
      <c r="J5858">
        <v>1</v>
      </c>
      <c r="K5858" t="s">
        <v>3223</v>
      </c>
      <c r="L5858" t="s">
        <v>3564</v>
      </c>
      <c r="M5858" t="s">
        <v>549</v>
      </c>
      <c r="N5858" t="s">
        <v>559</v>
      </c>
      <c r="O5858" t="s">
        <v>469</v>
      </c>
      <c r="P5858" t="s">
        <v>180</v>
      </c>
      <c r="Q5858" t="s">
        <v>181</v>
      </c>
    </row>
    <row r="5859" spans="1:17">
      <c r="A5859" t="s">
        <v>3288</v>
      </c>
      <c r="B5859" t="s">
        <v>3289</v>
      </c>
      <c r="C5859" t="s">
        <v>3290</v>
      </c>
      <c r="D5859" s="4">
        <v>45787.459178240744</v>
      </c>
      <c r="E5859" s="4">
        <v>45789.333333333336</v>
      </c>
      <c r="F5859" s="4">
        <v>45789.350694444445</v>
      </c>
      <c r="G5859" s="4"/>
      <c r="H5859" t="s">
        <v>3155</v>
      </c>
      <c r="I5859" t="s">
        <v>3291</v>
      </c>
      <c r="J5859">
        <v>0</v>
      </c>
      <c r="K5859" t="s">
        <v>3157</v>
      </c>
      <c r="L5859" t="s">
        <v>3245</v>
      </c>
      <c r="M5859" t="s">
        <v>549</v>
      </c>
      <c r="N5859" t="s">
        <v>550</v>
      </c>
      <c r="O5859" t="s">
        <v>551</v>
      </c>
      <c r="P5859" t="s">
        <v>141</v>
      </c>
      <c r="Q5859" t="s">
        <v>231</v>
      </c>
    </row>
    <row r="5860" spans="1:17">
      <c r="A5860" t="s">
        <v>3292</v>
      </c>
      <c r="B5860" t="s">
        <v>3293</v>
      </c>
      <c r="C5860" t="s">
        <v>3294</v>
      </c>
      <c r="D5860" s="4">
        <v>45787.457719907405</v>
      </c>
      <c r="E5860" s="4">
        <v>45789.354166666664</v>
      </c>
      <c r="F5860" s="4">
        <v>45789.371527777781</v>
      </c>
      <c r="G5860" s="4"/>
      <c r="H5860" t="s">
        <v>3155</v>
      </c>
      <c r="I5860" t="s">
        <v>3162</v>
      </c>
      <c r="J5860">
        <v>0</v>
      </c>
      <c r="K5860" t="s">
        <v>3295</v>
      </c>
      <c r="L5860" t="s">
        <v>3593</v>
      </c>
      <c r="M5860" t="s">
        <v>549</v>
      </c>
      <c r="N5860" t="s">
        <v>550</v>
      </c>
      <c r="O5860" t="s">
        <v>1923</v>
      </c>
      <c r="P5860" t="s">
        <v>1924</v>
      </c>
      <c r="Q5860" t="s">
        <v>3180</v>
      </c>
    </row>
    <row r="5861" spans="1:17">
      <c r="A5861" t="s">
        <v>3296</v>
      </c>
      <c r="B5861" t="s">
        <v>3297</v>
      </c>
      <c r="C5861" t="s">
        <v>3298</v>
      </c>
      <c r="D5861" s="4">
        <v>45787.457476851851</v>
      </c>
      <c r="E5861" s="4">
        <v>45793.291666666664</v>
      </c>
      <c r="F5861" s="4">
        <v>45793.309027777781</v>
      </c>
      <c r="G5861" s="4"/>
      <c r="H5861" t="s">
        <v>3155</v>
      </c>
      <c r="I5861" t="s">
        <v>3162</v>
      </c>
      <c r="J5861">
        <v>0</v>
      </c>
      <c r="K5861" t="s">
        <v>3252</v>
      </c>
      <c r="L5861" t="s">
        <v>3245</v>
      </c>
      <c r="M5861" t="s">
        <v>549</v>
      </c>
      <c r="N5861" t="s">
        <v>550</v>
      </c>
      <c r="O5861" t="s">
        <v>1923</v>
      </c>
      <c r="P5861" t="s">
        <v>1924</v>
      </c>
      <c r="Q5861" t="s">
        <v>3299</v>
      </c>
    </row>
    <row r="5862" spans="1:17">
      <c r="A5862" t="s">
        <v>3300</v>
      </c>
      <c r="B5862" t="s">
        <v>3301</v>
      </c>
      <c r="C5862" t="s">
        <v>3302</v>
      </c>
      <c r="D5862" s="4">
        <v>45787.457349537035</v>
      </c>
      <c r="E5862" s="4">
        <v>45796.895833333336</v>
      </c>
      <c r="F5862" s="4">
        <v>45796.913194444445</v>
      </c>
      <c r="G5862" s="4">
        <v>45796.895787037036</v>
      </c>
      <c r="H5862" t="s">
        <v>3155</v>
      </c>
      <c r="I5862" t="s">
        <v>3171</v>
      </c>
      <c r="J5862">
        <v>1001</v>
      </c>
      <c r="K5862" t="s">
        <v>3157</v>
      </c>
      <c r="L5862" t="s">
        <v>3564</v>
      </c>
      <c r="M5862" t="s">
        <v>549</v>
      </c>
      <c r="N5862" t="s">
        <v>550</v>
      </c>
      <c r="O5862" t="s">
        <v>616</v>
      </c>
      <c r="P5862" t="s">
        <v>314</v>
      </c>
      <c r="Q5862" t="s">
        <v>317</v>
      </c>
    </row>
    <row r="5863" spans="1:17">
      <c r="A5863" t="s">
        <v>3303</v>
      </c>
      <c r="B5863" t="s">
        <v>3304</v>
      </c>
      <c r="C5863" t="s">
        <v>3305</v>
      </c>
      <c r="D5863" s="4">
        <v>45787.447337962964</v>
      </c>
      <c r="E5863" s="4">
        <v>45788.708333333336</v>
      </c>
      <c r="F5863" s="4">
        <v>45788.725694444445</v>
      </c>
      <c r="G5863" s="4"/>
      <c r="H5863" t="s">
        <v>3155</v>
      </c>
      <c r="I5863" t="s">
        <v>3171</v>
      </c>
      <c r="J5863">
        <v>0</v>
      </c>
      <c r="K5863" t="s">
        <v>3157</v>
      </c>
      <c r="L5863" t="s">
        <v>3245</v>
      </c>
      <c r="M5863" t="s">
        <v>549</v>
      </c>
      <c r="N5863" t="s">
        <v>550</v>
      </c>
      <c r="O5863" t="s">
        <v>136</v>
      </c>
      <c r="P5863" t="s">
        <v>292</v>
      </c>
      <c r="Q5863" t="s">
        <v>296</v>
      </c>
    </row>
    <row r="5864" spans="1:17">
      <c r="A5864" t="s">
        <v>3306</v>
      </c>
      <c r="B5864" t="s">
        <v>3307</v>
      </c>
      <c r="C5864" t="s">
        <v>3308</v>
      </c>
      <c r="D5864" s="4">
        <v>45787.443935185183</v>
      </c>
      <c r="E5864" s="4">
        <v>45787.875</v>
      </c>
      <c r="F5864" s="4">
        <v>45787.892361111109</v>
      </c>
      <c r="G5864" s="4">
        <v>45787.875324074077</v>
      </c>
      <c r="H5864" t="s">
        <v>3155</v>
      </c>
      <c r="I5864" t="s">
        <v>3175</v>
      </c>
      <c r="J5864">
        <v>0</v>
      </c>
      <c r="K5864" t="s">
        <v>3194</v>
      </c>
      <c r="L5864" t="s">
        <v>3564</v>
      </c>
      <c r="M5864" t="s">
        <v>549</v>
      </c>
      <c r="N5864" t="s">
        <v>550</v>
      </c>
      <c r="O5864" t="s">
        <v>136</v>
      </c>
      <c r="P5864" t="s">
        <v>147</v>
      </c>
      <c r="Q5864" t="s">
        <v>253</v>
      </c>
    </row>
    <row r="5865" spans="1:17">
      <c r="A5865" t="s">
        <v>3300</v>
      </c>
      <c r="B5865" t="s">
        <v>3301</v>
      </c>
      <c r="C5865" t="s">
        <v>3309</v>
      </c>
      <c r="D5865" s="4">
        <v>45787.441493055558</v>
      </c>
      <c r="E5865" s="4">
        <v>45797.229166666664</v>
      </c>
      <c r="F5865" s="4">
        <v>45797.246527777781</v>
      </c>
      <c r="G5865" s="4"/>
      <c r="H5865" t="s">
        <v>3155</v>
      </c>
      <c r="I5865" t="s">
        <v>3171</v>
      </c>
      <c r="J5865">
        <v>1001</v>
      </c>
      <c r="K5865" t="s">
        <v>3157</v>
      </c>
      <c r="L5865" t="s">
        <v>3245</v>
      </c>
      <c r="M5865" t="s">
        <v>549</v>
      </c>
      <c r="N5865" t="s">
        <v>550</v>
      </c>
      <c r="O5865" t="s">
        <v>616</v>
      </c>
      <c r="P5865" t="s">
        <v>314</v>
      </c>
      <c r="Q5865" t="s">
        <v>317</v>
      </c>
    </row>
    <row r="5866" spans="1:17">
      <c r="A5866" t="s">
        <v>3310</v>
      </c>
      <c r="B5866" t="s">
        <v>3311</v>
      </c>
      <c r="C5866" t="s">
        <v>3312</v>
      </c>
      <c r="D5866" s="4">
        <v>45787.43650462963</v>
      </c>
      <c r="E5866" s="4">
        <v>45790.395833333336</v>
      </c>
      <c r="F5866" s="4">
        <v>45790.413194444445</v>
      </c>
      <c r="G5866" s="4"/>
      <c r="H5866" t="s">
        <v>3155</v>
      </c>
      <c r="I5866" t="s">
        <v>3184</v>
      </c>
      <c r="J5866">
        <v>1001</v>
      </c>
      <c r="K5866" t="s">
        <v>3157</v>
      </c>
      <c r="L5866" t="s">
        <v>3593</v>
      </c>
      <c r="M5866" t="s">
        <v>549</v>
      </c>
      <c r="N5866" t="s">
        <v>550</v>
      </c>
      <c r="O5866" t="s">
        <v>616</v>
      </c>
      <c r="P5866" t="s">
        <v>314</v>
      </c>
      <c r="Q5866" t="s">
        <v>322</v>
      </c>
    </row>
    <row r="5867" spans="1:17">
      <c r="A5867" t="s">
        <v>3313</v>
      </c>
      <c r="B5867" t="s">
        <v>3314</v>
      </c>
      <c r="C5867" t="s">
        <v>3315</v>
      </c>
      <c r="D5867" s="4">
        <v>45787.435914351852</v>
      </c>
      <c r="E5867" s="4">
        <v>45789.104166666664</v>
      </c>
      <c r="F5867" s="4">
        <v>45789.142361111109</v>
      </c>
      <c r="G5867" s="4"/>
      <c r="H5867" t="s">
        <v>3155</v>
      </c>
      <c r="I5867" t="s">
        <v>3156</v>
      </c>
      <c r="J5867">
        <v>0</v>
      </c>
      <c r="K5867" t="s">
        <v>3227</v>
      </c>
      <c r="L5867" t="s">
        <v>3593</v>
      </c>
      <c r="M5867" t="s">
        <v>549</v>
      </c>
      <c r="N5867" t="s">
        <v>550</v>
      </c>
      <c r="O5867" t="s">
        <v>551</v>
      </c>
      <c r="P5867" t="s">
        <v>145</v>
      </c>
      <c r="Q5867" t="s">
        <v>220</v>
      </c>
    </row>
    <row r="5868" spans="1:17">
      <c r="A5868" t="s">
        <v>3316</v>
      </c>
      <c r="B5868" t="s">
        <v>3317</v>
      </c>
      <c r="C5868" t="s">
        <v>3318</v>
      </c>
      <c r="D5868" s="4">
        <v>45787.434953703705</v>
      </c>
      <c r="E5868" s="4">
        <v>45802.458333333336</v>
      </c>
      <c r="F5868" s="4">
        <v>45802.475694444445</v>
      </c>
      <c r="G5868" s="4"/>
      <c r="H5868" t="s">
        <v>3155</v>
      </c>
      <c r="I5868" t="s">
        <v>3162</v>
      </c>
      <c r="J5868">
        <v>0</v>
      </c>
      <c r="K5868" t="s">
        <v>3179</v>
      </c>
      <c r="L5868" t="s">
        <v>3245</v>
      </c>
      <c r="M5868" t="s">
        <v>549</v>
      </c>
      <c r="N5868" t="s">
        <v>550</v>
      </c>
      <c r="O5868" t="s">
        <v>1923</v>
      </c>
      <c r="P5868" t="s">
        <v>1924</v>
      </c>
      <c r="Q5868" t="s">
        <v>3199</v>
      </c>
    </row>
    <row r="5869" spans="1:17">
      <c r="A5869" t="s">
        <v>3319</v>
      </c>
      <c r="B5869" t="s">
        <v>3320</v>
      </c>
      <c r="C5869" t="s">
        <v>3321</v>
      </c>
      <c r="D5869" s="4">
        <v>45787.433715277781</v>
      </c>
      <c r="E5869" s="4">
        <v>45795.458333333336</v>
      </c>
      <c r="F5869" s="4">
        <v>45795.496527777781</v>
      </c>
      <c r="G5869" s="4"/>
      <c r="H5869" t="s">
        <v>3155</v>
      </c>
      <c r="I5869" t="s">
        <v>3240</v>
      </c>
      <c r="J5869">
        <v>0</v>
      </c>
      <c r="K5869" t="s">
        <v>3157</v>
      </c>
      <c r="L5869" t="s">
        <v>3245</v>
      </c>
      <c r="M5869" t="s">
        <v>549</v>
      </c>
      <c r="N5869" t="s">
        <v>559</v>
      </c>
      <c r="O5869" t="s">
        <v>504</v>
      </c>
      <c r="P5869" t="s">
        <v>325</v>
      </c>
      <c r="Q5869" t="s">
        <v>336</v>
      </c>
    </row>
    <row r="5870" spans="1:17">
      <c r="A5870" t="s">
        <v>3322</v>
      </c>
      <c r="B5870" t="s">
        <v>3323</v>
      </c>
      <c r="C5870" t="s">
        <v>3324</v>
      </c>
      <c r="D5870" s="4">
        <v>45787.432581018518</v>
      </c>
      <c r="E5870" s="4">
        <v>45789.25</v>
      </c>
      <c r="F5870" s="4">
        <v>45789.267361111109</v>
      </c>
      <c r="G5870" s="4"/>
      <c r="H5870" t="s">
        <v>3155</v>
      </c>
      <c r="I5870" t="s">
        <v>3162</v>
      </c>
      <c r="J5870">
        <v>0</v>
      </c>
      <c r="K5870" t="s">
        <v>3252</v>
      </c>
      <c r="L5870" t="s">
        <v>3593</v>
      </c>
      <c r="M5870" t="s">
        <v>549</v>
      </c>
      <c r="N5870" t="s">
        <v>550</v>
      </c>
      <c r="O5870" t="s">
        <v>1923</v>
      </c>
      <c r="P5870" t="s">
        <v>1924</v>
      </c>
      <c r="Q5870" t="s">
        <v>3199</v>
      </c>
    </row>
    <row r="5871" spans="1:17">
      <c r="A5871" t="s">
        <v>3325</v>
      </c>
      <c r="B5871" t="s">
        <v>3326</v>
      </c>
      <c r="C5871" t="s">
        <v>3327</v>
      </c>
      <c r="D5871" s="4">
        <v>45787.429247685184</v>
      </c>
      <c r="E5871" s="4">
        <v>45788.8125</v>
      </c>
      <c r="F5871" s="4">
        <v>45788.850694444445</v>
      </c>
      <c r="G5871" s="4"/>
      <c r="H5871" t="s">
        <v>3155</v>
      </c>
      <c r="I5871" t="s">
        <v>3240</v>
      </c>
      <c r="J5871">
        <v>1001</v>
      </c>
      <c r="K5871" t="s">
        <v>3194</v>
      </c>
      <c r="L5871" t="s">
        <v>3245</v>
      </c>
      <c r="M5871" t="s">
        <v>549</v>
      </c>
      <c r="N5871" t="s">
        <v>550</v>
      </c>
      <c r="O5871" t="s">
        <v>551</v>
      </c>
      <c r="P5871" t="s">
        <v>145</v>
      </c>
      <c r="Q5871" t="s">
        <v>216</v>
      </c>
    </row>
    <row r="5872" spans="1:17">
      <c r="A5872" t="s">
        <v>3328</v>
      </c>
      <c r="B5872" t="s">
        <v>3329</v>
      </c>
      <c r="C5872" t="s">
        <v>3330</v>
      </c>
      <c r="D5872" s="4">
        <v>45787.425763888888</v>
      </c>
      <c r="E5872" s="4">
        <v>45788.458333333336</v>
      </c>
      <c r="F5872" s="4">
        <v>45788.475694444445</v>
      </c>
      <c r="G5872" s="4">
        <v>45788.458020833335</v>
      </c>
      <c r="H5872" t="s">
        <v>3155</v>
      </c>
      <c r="I5872" t="s">
        <v>3171</v>
      </c>
      <c r="J5872">
        <v>1001</v>
      </c>
      <c r="K5872" t="s">
        <v>3157</v>
      </c>
      <c r="L5872" t="s">
        <v>3564</v>
      </c>
      <c r="M5872" t="s">
        <v>549</v>
      </c>
      <c r="N5872" t="s">
        <v>550</v>
      </c>
      <c r="O5872" t="s">
        <v>136</v>
      </c>
      <c r="P5872" t="s">
        <v>283</v>
      </c>
      <c r="Q5872" t="s">
        <v>289</v>
      </c>
    </row>
    <row r="5873" spans="1:17">
      <c r="A5873" t="s">
        <v>3331</v>
      </c>
      <c r="B5873" t="s">
        <v>3332</v>
      </c>
      <c r="C5873" t="s">
        <v>3333</v>
      </c>
      <c r="D5873" s="4">
        <v>45787.42428240741</v>
      </c>
      <c r="E5873" s="4">
        <v>45794.458333333336</v>
      </c>
      <c r="F5873" s="4">
        <v>45794.475694444445</v>
      </c>
      <c r="G5873" s="4"/>
      <c r="H5873" t="s">
        <v>3155</v>
      </c>
      <c r="I5873" t="s">
        <v>3171</v>
      </c>
      <c r="J5873">
        <v>0</v>
      </c>
      <c r="K5873" t="s">
        <v>3157</v>
      </c>
      <c r="L5873" t="s">
        <v>3593</v>
      </c>
      <c r="M5873" t="s">
        <v>549</v>
      </c>
      <c r="N5873" t="s">
        <v>559</v>
      </c>
      <c r="O5873" t="s">
        <v>504</v>
      </c>
      <c r="P5873" t="s">
        <v>325</v>
      </c>
      <c r="Q5873" t="s">
        <v>343</v>
      </c>
    </row>
    <row r="5874" spans="1:17">
      <c r="A5874" t="s">
        <v>3334</v>
      </c>
      <c r="B5874" t="s">
        <v>3335</v>
      </c>
      <c r="C5874" t="s">
        <v>3336</v>
      </c>
      <c r="D5874" s="4">
        <v>45787.423877314817</v>
      </c>
      <c r="E5874" s="4">
        <v>45788.333333333336</v>
      </c>
      <c r="F5874" s="4">
        <v>45788.350694444445</v>
      </c>
      <c r="G5874" s="4"/>
      <c r="H5874" t="s">
        <v>3155</v>
      </c>
      <c r="I5874" t="s">
        <v>3175</v>
      </c>
      <c r="J5874">
        <v>0</v>
      </c>
      <c r="K5874" t="s">
        <v>3157</v>
      </c>
      <c r="L5874" t="s">
        <v>3245</v>
      </c>
      <c r="M5874" t="s">
        <v>549</v>
      </c>
      <c r="N5874" t="s">
        <v>550</v>
      </c>
      <c r="O5874" t="s">
        <v>551</v>
      </c>
      <c r="P5874" t="s">
        <v>141</v>
      </c>
      <c r="Q5874" t="s">
        <v>238</v>
      </c>
    </row>
    <row r="5875" spans="1:17">
      <c r="A5875" t="s">
        <v>3337</v>
      </c>
      <c r="B5875" t="s">
        <v>3338</v>
      </c>
      <c r="C5875" t="s">
        <v>3339</v>
      </c>
      <c r="D5875" s="4">
        <v>45787.418773148151</v>
      </c>
      <c r="E5875" s="4">
        <v>45822.791666666664</v>
      </c>
      <c r="F5875" s="4">
        <v>45822.809027777781</v>
      </c>
      <c r="G5875" s="4"/>
      <c r="H5875" t="s">
        <v>3155</v>
      </c>
      <c r="I5875" t="s">
        <v>3171</v>
      </c>
      <c r="J5875">
        <v>0</v>
      </c>
      <c r="K5875" t="s">
        <v>3157</v>
      </c>
      <c r="L5875" t="s">
        <v>3158</v>
      </c>
      <c r="M5875" t="s">
        <v>549</v>
      </c>
      <c r="N5875" t="s">
        <v>550</v>
      </c>
      <c r="O5875" t="s">
        <v>551</v>
      </c>
      <c r="P5875" t="s">
        <v>141</v>
      </c>
      <c r="Q5875" t="s">
        <v>232</v>
      </c>
    </row>
    <row r="5876" spans="1:17">
      <c r="A5876" t="s">
        <v>3340</v>
      </c>
      <c r="B5876" t="s">
        <v>3341</v>
      </c>
      <c r="C5876" t="s">
        <v>3342</v>
      </c>
      <c r="D5876" s="4">
        <v>45787.410821759258</v>
      </c>
      <c r="E5876" s="4">
        <v>45788.270833333336</v>
      </c>
      <c r="F5876" s="4">
        <v>45788.288194444445</v>
      </c>
      <c r="G5876" s="4">
        <v>45788.267500000002</v>
      </c>
      <c r="H5876" t="s">
        <v>3155</v>
      </c>
      <c r="I5876" t="s">
        <v>3222</v>
      </c>
      <c r="J5876">
        <v>1</v>
      </c>
      <c r="K5876" t="s">
        <v>3223</v>
      </c>
      <c r="L5876" t="s">
        <v>3564</v>
      </c>
      <c r="M5876" t="s">
        <v>549</v>
      </c>
      <c r="N5876" t="s">
        <v>550</v>
      </c>
      <c r="O5876" t="s">
        <v>551</v>
      </c>
      <c r="P5876" t="s">
        <v>149</v>
      </c>
      <c r="Q5876" t="s">
        <v>205</v>
      </c>
    </row>
    <row r="5877" spans="1:17">
      <c r="A5877" t="s">
        <v>3343</v>
      </c>
      <c r="B5877" t="s">
        <v>3344</v>
      </c>
      <c r="C5877" t="s">
        <v>3345</v>
      </c>
      <c r="D5877" s="4">
        <v>45787.409826388888</v>
      </c>
      <c r="E5877" s="4">
        <v>45788.5</v>
      </c>
      <c r="F5877" s="4">
        <v>45788.538194444445</v>
      </c>
      <c r="G5877" s="4">
        <v>45788.499155092592</v>
      </c>
      <c r="H5877" t="s">
        <v>3155</v>
      </c>
      <c r="I5877" t="s">
        <v>3240</v>
      </c>
      <c r="J5877">
        <v>1001</v>
      </c>
      <c r="K5877" t="s">
        <v>3194</v>
      </c>
      <c r="L5877" t="s">
        <v>3564</v>
      </c>
      <c r="M5877" t="s">
        <v>549</v>
      </c>
      <c r="N5877" t="s">
        <v>550</v>
      </c>
      <c r="O5877" t="s">
        <v>551</v>
      </c>
      <c r="P5877" t="s">
        <v>242</v>
      </c>
      <c r="Q5877" t="s">
        <v>248</v>
      </c>
    </row>
    <row r="5878" spans="1:17">
      <c r="A5878" t="s">
        <v>3346</v>
      </c>
      <c r="B5878" t="s">
        <v>3347</v>
      </c>
      <c r="C5878" t="s">
        <v>3348</v>
      </c>
      <c r="D5878" s="4">
        <v>45787.408726851849</v>
      </c>
      <c r="E5878" s="4">
        <v>45794.375</v>
      </c>
      <c r="F5878" s="4">
        <v>45794.392361111109</v>
      </c>
      <c r="G5878" s="4">
        <v>45794.371724537035</v>
      </c>
      <c r="H5878" t="s">
        <v>3155</v>
      </c>
      <c r="I5878" t="s">
        <v>3175</v>
      </c>
      <c r="J5878">
        <v>1001</v>
      </c>
      <c r="K5878" t="s">
        <v>3194</v>
      </c>
      <c r="L5878" t="s">
        <v>3564</v>
      </c>
      <c r="M5878" t="s">
        <v>549</v>
      </c>
      <c r="N5878" t="s">
        <v>550</v>
      </c>
      <c r="O5878" t="s">
        <v>551</v>
      </c>
      <c r="P5878" t="s">
        <v>149</v>
      </c>
      <c r="Q5878" t="s">
        <v>200</v>
      </c>
    </row>
    <row r="5879" spans="1:17">
      <c r="A5879" t="s">
        <v>3349</v>
      </c>
      <c r="B5879" t="s">
        <v>3350</v>
      </c>
      <c r="C5879" t="s">
        <v>3351</v>
      </c>
      <c r="D5879" s="4">
        <v>45787.406446759262</v>
      </c>
      <c r="E5879" s="4">
        <v>45788.291666666664</v>
      </c>
      <c r="F5879" s="4">
        <v>45788.329861111109</v>
      </c>
      <c r="G5879" s="4"/>
      <c r="H5879" t="s">
        <v>3155</v>
      </c>
      <c r="I5879" t="s">
        <v>3240</v>
      </c>
      <c r="J5879">
        <v>0</v>
      </c>
      <c r="K5879" t="s">
        <v>3157</v>
      </c>
      <c r="L5879" t="s">
        <v>3245</v>
      </c>
      <c r="M5879" t="s">
        <v>549</v>
      </c>
      <c r="N5879" t="s">
        <v>550</v>
      </c>
      <c r="O5879" t="s">
        <v>136</v>
      </c>
      <c r="P5879" t="s">
        <v>283</v>
      </c>
      <c r="Q5879" t="s">
        <v>284</v>
      </c>
    </row>
    <row r="5880" spans="1:17">
      <c r="A5880" t="s">
        <v>3352</v>
      </c>
      <c r="B5880" t="s">
        <v>3353</v>
      </c>
      <c r="C5880" t="s">
        <v>3354</v>
      </c>
      <c r="D5880" s="4">
        <v>45787.405150462961</v>
      </c>
      <c r="E5880" s="4">
        <v>45788.291666666664</v>
      </c>
      <c r="F5880" s="4">
        <v>45788.309027777781</v>
      </c>
      <c r="G5880" s="4">
        <v>45788.296481481484</v>
      </c>
      <c r="H5880" t="s">
        <v>3155</v>
      </c>
      <c r="I5880" t="s">
        <v>3175</v>
      </c>
      <c r="J5880">
        <v>0</v>
      </c>
      <c r="K5880" t="s">
        <v>3194</v>
      </c>
      <c r="L5880" t="s">
        <v>3564</v>
      </c>
      <c r="M5880" t="s">
        <v>549</v>
      </c>
      <c r="N5880" t="s">
        <v>550</v>
      </c>
      <c r="O5880" t="s">
        <v>551</v>
      </c>
      <c r="P5880" t="s">
        <v>149</v>
      </c>
      <c r="Q5880" t="s">
        <v>205</v>
      </c>
    </row>
    <row r="5881" spans="1:17">
      <c r="A5881" t="s">
        <v>3355</v>
      </c>
      <c r="B5881" t="s">
        <v>3356</v>
      </c>
      <c r="C5881" t="s">
        <v>3357</v>
      </c>
      <c r="D5881" s="4">
        <v>45787.404097222221</v>
      </c>
      <c r="E5881" s="4">
        <v>45788.395833333336</v>
      </c>
      <c r="F5881" s="4">
        <v>45788.413194444445</v>
      </c>
      <c r="G5881" s="4">
        <v>45788.395671296297</v>
      </c>
      <c r="H5881" t="s">
        <v>3155</v>
      </c>
      <c r="I5881" t="s">
        <v>3162</v>
      </c>
      <c r="J5881">
        <v>0</v>
      </c>
      <c r="K5881" t="s">
        <v>3379</v>
      </c>
      <c r="L5881" t="s">
        <v>3564</v>
      </c>
      <c r="M5881" t="s">
        <v>549</v>
      </c>
      <c r="N5881" t="s">
        <v>550</v>
      </c>
      <c r="O5881" t="s">
        <v>1923</v>
      </c>
      <c r="P5881" t="s">
        <v>1924</v>
      </c>
      <c r="Q5881" t="s">
        <v>3359</v>
      </c>
    </row>
    <row r="5882" spans="1:17">
      <c r="A5882" t="s">
        <v>3360</v>
      </c>
      <c r="B5882" t="s">
        <v>3361</v>
      </c>
      <c r="C5882" t="s">
        <v>3362</v>
      </c>
      <c r="D5882" s="4">
        <v>45787.396678240744</v>
      </c>
      <c r="E5882" s="4">
        <v>45788.291666666664</v>
      </c>
      <c r="F5882" s="4">
        <v>45788.309027777781</v>
      </c>
      <c r="G5882" s="4"/>
      <c r="H5882" t="s">
        <v>3155</v>
      </c>
      <c r="I5882" t="s">
        <v>3171</v>
      </c>
      <c r="J5882">
        <v>1002</v>
      </c>
      <c r="K5882" t="s">
        <v>3157</v>
      </c>
      <c r="L5882" t="s">
        <v>3593</v>
      </c>
      <c r="M5882" t="s">
        <v>549</v>
      </c>
      <c r="N5882" t="s">
        <v>550</v>
      </c>
      <c r="O5882" t="s">
        <v>136</v>
      </c>
      <c r="P5882" t="s">
        <v>283</v>
      </c>
      <c r="Q5882" t="s">
        <v>287</v>
      </c>
    </row>
    <row r="5883" spans="1:17">
      <c r="A5883" t="s">
        <v>3363</v>
      </c>
      <c r="B5883" t="s">
        <v>3364</v>
      </c>
      <c r="C5883" t="s">
        <v>3365</v>
      </c>
      <c r="D5883" s="4">
        <v>45787.396412037036</v>
      </c>
      <c r="E5883" s="4">
        <v>45789.583333333336</v>
      </c>
      <c r="F5883" s="4">
        <v>45789.600694444445</v>
      </c>
      <c r="G5883" s="4">
        <v>45789.574502314812</v>
      </c>
      <c r="H5883" t="s">
        <v>3155</v>
      </c>
      <c r="I5883" t="s">
        <v>3171</v>
      </c>
      <c r="J5883">
        <v>1002</v>
      </c>
      <c r="K5883" t="s">
        <v>3157</v>
      </c>
      <c r="L5883" t="s">
        <v>3564</v>
      </c>
      <c r="M5883" t="s">
        <v>549</v>
      </c>
      <c r="N5883" t="s">
        <v>550</v>
      </c>
      <c r="O5883" t="s">
        <v>616</v>
      </c>
      <c r="P5883" t="s">
        <v>626</v>
      </c>
      <c r="Q5883" t="s">
        <v>3366</v>
      </c>
    </row>
    <row r="5884" spans="1:17">
      <c r="A5884" t="s">
        <v>3367</v>
      </c>
      <c r="B5884" t="s">
        <v>3368</v>
      </c>
      <c r="C5884" t="s">
        <v>3369</v>
      </c>
      <c r="D5884" s="4">
        <v>45787.391863425924</v>
      </c>
      <c r="E5884" s="4">
        <v>45788.25</v>
      </c>
      <c r="F5884" s="4">
        <v>45788.267361111109</v>
      </c>
      <c r="G5884" s="4">
        <v>45788.248530092591</v>
      </c>
      <c r="H5884" t="s">
        <v>3155</v>
      </c>
      <c r="I5884" t="s">
        <v>3171</v>
      </c>
      <c r="J5884">
        <v>0</v>
      </c>
      <c r="K5884" t="s">
        <v>3194</v>
      </c>
      <c r="L5884" t="s">
        <v>3564</v>
      </c>
      <c r="M5884" t="s">
        <v>549</v>
      </c>
      <c r="N5884" t="s">
        <v>550</v>
      </c>
      <c r="O5884" t="s">
        <v>551</v>
      </c>
      <c r="P5884" t="s">
        <v>145</v>
      </c>
      <c r="Q5884" t="s">
        <v>216</v>
      </c>
    </row>
    <row r="5885" spans="1:17">
      <c r="A5885" t="s">
        <v>3370</v>
      </c>
      <c r="B5885" t="s">
        <v>3371</v>
      </c>
      <c r="C5885" t="s">
        <v>3372</v>
      </c>
      <c r="D5885" s="4">
        <v>45787.388067129628</v>
      </c>
      <c r="E5885" s="4">
        <v>45788.333333333336</v>
      </c>
      <c r="F5885" s="4">
        <v>45788.371527777781</v>
      </c>
      <c r="G5885" s="4">
        <v>45788.331412037034</v>
      </c>
      <c r="H5885" t="s">
        <v>3155</v>
      </c>
      <c r="I5885" t="s">
        <v>3240</v>
      </c>
      <c r="J5885">
        <v>1002</v>
      </c>
      <c r="K5885" t="s">
        <v>3157</v>
      </c>
      <c r="L5885" t="s">
        <v>3564</v>
      </c>
      <c r="M5885" t="s">
        <v>549</v>
      </c>
      <c r="N5885" t="s">
        <v>550</v>
      </c>
      <c r="O5885" t="s">
        <v>551</v>
      </c>
      <c r="P5885" t="s">
        <v>145</v>
      </c>
      <c r="Q5885" t="s">
        <v>215</v>
      </c>
    </row>
    <row r="5886" spans="1:17">
      <c r="A5886" t="s">
        <v>3373</v>
      </c>
      <c r="B5886" t="s">
        <v>3374</v>
      </c>
      <c r="C5886" t="s">
        <v>3375</v>
      </c>
      <c r="D5886" s="4">
        <v>45787.382245370369</v>
      </c>
      <c r="E5886" s="4">
        <v>45788.333333333336</v>
      </c>
      <c r="F5886" s="4">
        <v>45788.371527777781</v>
      </c>
      <c r="G5886" s="4">
        <v>45788.333379629628</v>
      </c>
      <c r="H5886" t="s">
        <v>3155</v>
      </c>
      <c r="I5886" t="s">
        <v>3240</v>
      </c>
      <c r="J5886">
        <v>1001</v>
      </c>
      <c r="K5886" t="s">
        <v>3157</v>
      </c>
      <c r="L5886" t="s">
        <v>3564</v>
      </c>
      <c r="M5886" t="s">
        <v>549</v>
      </c>
      <c r="N5886" t="s">
        <v>550</v>
      </c>
      <c r="O5886" t="s">
        <v>136</v>
      </c>
      <c r="P5886" t="s">
        <v>283</v>
      </c>
      <c r="Q5886" t="s">
        <v>287</v>
      </c>
    </row>
    <row r="5887" spans="1:17">
      <c r="A5887" t="s">
        <v>3376</v>
      </c>
      <c r="B5887" t="s">
        <v>3377</v>
      </c>
      <c r="C5887" t="s">
        <v>3378</v>
      </c>
      <c r="D5887" s="4">
        <v>45787.380428240744</v>
      </c>
      <c r="E5887" s="4">
        <v>45788.520833333336</v>
      </c>
      <c r="F5887" s="4">
        <v>45788.538194444445</v>
      </c>
      <c r="G5887" s="4">
        <v>45788.518240740741</v>
      </c>
      <c r="H5887" t="s">
        <v>3155</v>
      </c>
      <c r="I5887" t="s">
        <v>3162</v>
      </c>
      <c r="J5887">
        <v>0</v>
      </c>
      <c r="K5887" t="s">
        <v>3379</v>
      </c>
      <c r="L5887" t="s">
        <v>3564</v>
      </c>
      <c r="M5887" t="s">
        <v>549</v>
      </c>
      <c r="N5887" t="s">
        <v>550</v>
      </c>
      <c r="O5887" t="s">
        <v>1923</v>
      </c>
      <c r="P5887" t="s">
        <v>1924</v>
      </c>
      <c r="Q5887" t="s">
        <v>3164</v>
      </c>
    </row>
    <row r="5888" spans="1:17">
      <c r="A5888" t="s">
        <v>3376</v>
      </c>
      <c r="B5888" t="s">
        <v>3380</v>
      </c>
      <c r="C5888" t="s">
        <v>3381</v>
      </c>
      <c r="D5888" s="4">
        <v>45787.379594907405</v>
      </c>
      <c r="E5888" s="4">
        <v>45788.5</v>
      </c>
      <c r="F5888" s="4">
        <v>45788.517361111109</v>
      </c>
      <c r="G5888" s="4">
        <v>45788.497615740744</v>
      </c>
      <c r="H5888" t="s">
        <v>3155</v>
      </c>
      <c r="I5888" t="s">
        <v>3162</v>
      </c>
      <c r="J5888">
        <v>0</v>
      </c>
      <c r="K5888" t="s">
        <v>3198</v>
      </c>
      <c r="L5888" t="s">
        <v>3564</v>
      </c>
      <c r="M5888" t="s">
        <v>549</v>
      </c>
      <c r="N5888" t="s">
        <v>550</v>
      </c>
      <c r="O5888" t="s">
        <v>1923</v>
      </c>
      <c r="P5888" t="s">
        <v>1924</v>
      </c>
      <c r="Q5888" t="s">
        <v>3164</v>
      </c>
    </row>
    <row r="5889" spans="1:17">
      <c r="A5889" t="s">
        <v>3382</v>
      </c>
      <c r="B5889" t="s">
        <v>3383</v>
      </c>
      <c r="C5889" t="s">
        <v>3384</v>
      </c>
      <c r="D5889" s="4">
        <v>45787.37840277778</v>
      </c>
      <c r="E5889" s="4">
        <v>45789.291666666664</v>
      </c>
      <c r="F5889" s="4">
        <v>45789.329861111109</v>
      </c>
      <c r="G5889" s="4"/>
      <c r="H5889" t="s">
        <v>3155</v>
      </c>
      <c r="I5889" t="s">
        <v>3240</v>
      </c>
      <c r="J5889">
        <v>1001</v>
      </c>
      <c r="K5889" t="s">
        <v>3194</v>
      </c>
      <c r="L5889" t="s">
        <v>3593</v>
      </c>
      <c r="M5889" t="s">
        <v>549</v>
      </c>
      <c r="N5889" t="s">
        <v>550</v>
      </c>
      <c r="O5889" t="s">
        <v>136</v>
      </c>
      <c r="P5889" t="s">
        <v>264</v>
      </c>
      <c r="Q5889" t="s">
        <v>268</v>
      </c>
    </row>
    <row r="5890" spans="1:17">
      <c r="A5890" t="s">
        <v>3385</v>
      </c>
      <c r="B5890" t="s">
        <v>3386</v>
      </c>
      <c r="C5890" t="s">
        <v>3387</v>
      </c>
      <c r="D5890" s="4">
        <v>45787.37190972222</v>
      </c>
      <c r="E5890" s="4">
        <v>45791.375</v>
      </c>
      <c r="F5890" s="4">
        <v>45791.392361111109</v>
      </c>
      <c r="G5890" s="4">
        <v>45791.373738425929</v>
      </c>
      <c r="H5890" t="s">
        <v>3155</v>
      </c>
      <c r="I5890" t="s">
        <v>3175</v>
      </c>
      <c r="J5890">
        <v>0</v>
      </c>
      <c r="K5890" t="s">
        <v>3194</v>
      </c>
      <c r="L5890" t="s">
        <v>3564</v>
      </c>
      <c r="M5890" t="s">
        <v>549</v>
      </c>
      <c r="N5890" t="s">
        <v>550</v>
      </c>
      <c r="O5890" t="s">
        <v>136</v>
      </c>
      <c r="P5890" t="s">
        <v>147</v>
      </c>
      <c r="Q5890" t="s">
        <v>253</v>
      </c>
    </row>
    <row r="5891" spans="1:17">
      <c r="A5891" t="s">
        <v>3388</v>
      </c>
      <c r="B5891" t="s">
        <v>3389</v>
      </c>
      <c r="C5891" t="s">
        <v>3390</v>
      </c>
      <c r="D5891" s="4">
        <v>45787.369050925925</v>
      </c>
      <c r="E5891" s="4">
        <v>45791.395833333336</v>
      </c>
      <c r="F5891" s="4">
        <v>45791.413194444445</v>
      </c>
      <c r="G5891" s="4"/>
      <c r="H5891" t="s">
        <v>3155</v>
      </c>
      <c r="I5891" t="s">
        <v>3222</v>
      </c>
      <c r="J5891">
        <v>1</v>
      </c>
      <c r="K5891" t="s">
        <v>3223</v>
      </c>
      <c r="L5891" t="s">
        <v>3245</v>
      </c>
      <c r="M5891" t="s">
        <v>549</v>
      </c>
      <c r="N5891" t="s">
        <v>550</v>
      </c>
      <c r="O5891" t="s">
        <v>551</v>
      </c>
      <c r="P5891" t="s">
        <v>145</v>
      </c>
      <c r="Q5891" t="s">
        <v>215</v>
      </c>
    </row>
    <row r="5892" spans="1:17">
      <c r="A5892" t="s">
        <v>3391</v>
      </c>
      <c r="B5892" t="s">
        <v>3392</v>
      </c>
      <c r="C5892" t="s">
        <v>3393</v>
      </c>
      <c r="D5892" s="4">
        <v>45787.367615740739</v>
      </c>
      <c r="E5892" s="4">
        <v>45789.3125</v>
      </c>
      <c r="F5892" s="4">
        <v>45789.329861111109</v>
      </c>
      <c r="G5892" s="4">
        <v>45789.313090277778</v>
      </c>
      <c r="H5892" t="s">
        <v>3155</v>
      </c>
      <c r="I5892" t="s">
        <v>3162</v>
      </c>
      <c r="J5892">
        <v>0</v>
      </c>
      <c r="K5892" t="s">
        <v>3252</v>
      </c>
      <c r="L5892" t="s">
        <v>3564</v>
      </c>
      <c r="M5892" t="s">
        <v>549</v>
      </c>
      <c r="N5892" t="s">
        <v>550</v>
      </c>
      <c r="O5892" t="s">
        <v>1923</v>
      </c>
      <c r="P5892" t="s">
        <v>1924</v>
      </c>
      <c r="Q5892" t="s">
        <v>3394</v>
      </c>
    </row>
    <row r="5893" spans="1:17">
      <c r="A5893" t="s">
        <v>3395</v>
      </c>
      <c r="B5893" t="s">
        <v>3396</v>
      </c>
      <c r="C5893" t="s">
        <v>3397</v>
      </c>
      <c r="D5893" s="4">
        <v>45787.367407407408</v>
      </c>
      <c r="E5893" s="4">
        <v>45788.25</v>
      </c>
      <c r="F5893" s="4">
        <v>45788.288194444445</v>
      </c>
      <c r="G5893" s="4">
        <v>45788.244791666664</v>
      </c>
      <c r="H5893" t="s">
        <v>3155</v>
      </c>
      <c r="I5893" t="s">
        <v>3240</v>
      </c>
      <c r="J5893">
        <v>1001</v>
      </c>
      <c r="K5893" t="s">
        <v>3157</v>
      </c>
      <c r="L5893" t="s">
        <v>3564</v>
      </c>
      <c r="M5893" t="s">
        <v>549</v>
      </c>
      <c r="N5893" t="s">
        <v>550</v>
      </c>
      <c r="O5893" t="s">
        <v>136</v>
      </c>
      <c r="P5893" t="s">
        <v>283</v>
      </c>
      <c r="Q5893" t="s">
        <v>287</v>
      </c>
    </row>
    <row r="5894" spans="1:17">
      <c r="A5894" t="s">
        <v>3395</v>
      </c>
      <c r="B5894" t="s">
        <v>3396</v>
      </c>
      <c r="C5894" t="s">
        <v>3398</v>
      </c>
      <c r="D5894" s="4">
        <v>45787.366689814815</v>
      </c>
      <c r="E5894" s="4">
        <v>45788.25</v>
      </c>
      <c r="F5894" s="4">
        <v>45788.288194444445</v>
      </c>
      <c r="G5894" s="4"/>
      <c r="H5894" t="s">
        <v>3155</v>
      </c>
      <c r="I5894" t="s">
        <v>3240</v>
      </c>
      <c r="J5894">
        <v>1001</v>
      </c>
      <c r="K5894" t="s">
        <v>3157</v>
      </c>
      <c r="L5894" t="s">
        <v>3245</v>
      </c>
      <c r="M5894" t="s">
        <v>549</v>
      </c>
      <c r="N5894" t="s">
        <v>550</v>
      </c>
      <c r="O5894" t="s">
        <v>136</v>
      </c>
      <c r="P5894" t="s">
        <v>283</v>
      </c>
      <c r="Q5894" t="s">
        <v>287</v>
      </c>
    </row>
    <row r="5895" spans="1:17">
      <c r="A5895" t="s">
        <v>3399</v>
      </c>
      <c r="B5895" t="s">
        <v>3400</v>
      </c>
      <c r="C5895" t="s">
        <v>3401</v>
      </c>
      <c r="D5895" s="4">
        <v>45787.365706018521</v>
      </c>
      <c r="E5895" s="4">
        <v>45791.208333333336</v>
      </c>
      <c r="F5895" s="4">
        <v>45791.225694444445</v>
      </c>
      <c r="G5895" s="4"/>
      <c r="H5895" t="s">
        <v>3155</v>
      </c>
      <c r="I5895" t="s">
        <v>3402</v>
      </c>
      <c r="J5895">
        <v>1002</v>
      </c>
      <c r="K5895" t="s">
        <v>3403</v>
      </c>
      <c r="L5895" t="s">
        <v>3245</v>
      </c>
      <c r="M5895" t="s">
        <v>549</v>
      </c>
      <c r="N5895" t="s">
        <v>550</v>
      </c>
      <c r="O5895" t="s">
        <v>136</v>
      </c>
      <c r="P5895" t="s">
        <v>283</v>
      </c>
      <c r="Q5895" t="s">
        <v>288</v>
      </c>
    </row>
    <row r="5896" spans="1:17">
      <c r="A5896" t="s">
        <v>3404</v>
      </c>
      <c r="B5896" t="s">
        <v>3405</v>
      </c>
      <c r="C5896" t="s">
        <v>3406</v>
      </c>
      <c r="D5896" s="4">
        <v>45787.365474537037</v>
      </c>
      <c r="E5896" s="4">
        <v>45794.395833333336</v>
      </c>
      <c r="F5896" s="4">
        <v>45794.434027777781</v>
      </c>
      <c r="G5896" s="4"/>
      <c r="H5896" t="s">
        <v>3155</v>
      </c>
      <c r="I5896" t="s">
        <v>3209</v>
      </c>
      <c r="J5896">
        <v>0</v>
      </c>
      <c r="K5896" t="s">
        <v>3157</v>
      </c>
      <c r="L5896" t="s">
        <v>3245</v>
      </c>
      <c r="M5896" t="s">
        <v>549</v>
      </c>
      <c r="N5896" t="s">
        <v>550</v>
      </c>
      <c r="O5896" t="s">
        <v>551</v>
      </c>
      <c r="P5896" t="s">
        <v>149</v>
      </c>
      <c r="Q5896" t="s">
        <v>209</v>
      </c>
    </row>
    <row r="5897" spans="1:17">
      <c r="A5897" t="s">
        <v>3407</v>
      </c>
      <c r="B5897" t="s">
        <v>3408</v>
      </c>
      <c r="C5897" t="s">
        <v>3409</v>
      </c>
      <c r="D5897" s="4">
        <v>45787.354004629633</v>
      </c>
      <c r="E5897" s="4">
        <v>45788.291666666664</v>
      </c>
      <c r="F5897" s="4">
        <v>45788.309027777781</v>
      </c>
      <c r="G5897" s="4"/>
      <c r="H5897" t="s">
        <v>3155</v>
      </c>
      <c r="I5897" t="s">
        <v>3171</v>
      </c>
      <c r="J5897">
        <v>1001</v>
      </c>
      <c r="K5897" t="s">
        <v>3157</v>
      </c>
      <c r="L5897" t="s">
        <v>3593</v>
      </c>
      <c r="M5897" t="s">
        <v>549</v>
      </c>
      <c r="N5897" t="s">
        <v>550</v>
      </c>
      <c r="O5897" t="s">
        <v>551</v>
      </c>
      <c r="P5897" t="s">
        <v>149</v>
      </c>
      <c r="Q5897" t="s">
        <v>209</v>
      </c>
    </row>
    <row r="5898" spans="1:17">
      <c r="A5898" t="s">
        <v>3410</v>
      </c>
      <c r="B5898" t="s">
        <v>3411</v>
      </c>
      <c r="C5898" t="s">
        <v>3412</v>
      </c>
      <c r="D5898" s="4">
        <v>45787.344907407409</v>
      </c>
      <c r="E5898" s="4">
        <v>45788.895833333336</v>
      </c>
      <c r="F5898" s="4">
        <v>45788.934027777781</v>
      </c>
      <c r="G5898" s="4"/>
      <c r="H5898" t="s">
        <v>3155</v>
      </c>
      <c r="I5898" t="s">
        <v>3209</v>
      </c>
      <c r="J5898">
        <v>0</v>
      </c>
      <c r="K5898" t="s">
        <v>3163</v>
      </c>
      <c r="L5898" t="s">
        <v>3245</v>
      </c>
      <c r="M5898" t="s">
        <v>549</v>
      </c>
      <c r="N5898" t="s">
        <v>550</v>
      </c>
      <c r="O5898" t="s">
        <v>616</v>
      </c>
      <c r="P5898" t="s">
        <v>626</v>
      </c>
      <c r="Q5898" t="s">
        <v>3366</v>
      </c>
    </row>
    <row r="5899" spans="1:17">
      <c r="A5899" t="s">
        <v>3413</v>
      </c>
      <c r="B5899" t="s">
        <v>3414</v>
      </c>
      <c r="C5899" t="s">
        <v>3415</v>
      </c>
      <c r="D5899" s="4">
        <v>45787.343298611115</v>
      </c>
      <c r="E5899" s="4">
        <v>45788.3125</v>
      </c>
      <c r="F5899" s="4">
        <v>45788.350694444445</v>
      </c>
      <c r="G5899" s="4">
        <v>45788.309652777774</v>
      </c>
      <c r="H5899" t="s">
        <v>3155</v>
      </c>
      <c r="I5899" t="s">
        <v>3156</v>
      </c>
      <c r="J5899">
        <v>0</v>
      </c>
      <c r="K5899" t="s">
        <v>3157</v>
      </c>
      <c r="L5899" t="s">
        <v>3564</v>
      </c>
      <c r="M5899" t="s">
        <v>549</v>
      </c>
      <c r="N5899" t="s">
        <v>550</v>
      </c>
      <c r="O5899" t="s">
        <v>551</v>
      </c>
      <c r="P5899" t="s">
        <v>145</v>
      </c>
      <c r="Q5899" t="s">
        <v>224</v>
      </c>
    </row>
    <row r="5900" spans="1:17">
      <c r="A5900" t="s">
        <v>3404</v>
      </c>
      <c r="B5900" t="s">
        <v>3405</v>
      </c>
      <c r="C5900" t="s">
        <v>3416</v>
      </c>
      <c r="D5900" s="4">
        <v>45787.342199074075</v>
      </c>
      <c r="E5900" s="4">
        <v>45794.395833333336</v>
      </c>
      <c r="F5900" s="4">
        <v>45794.434027777781</v>
      </c>
      <c r="G5900" s="4"/>
      <c r="H5900" t="s">
        <v>3155</v>
      </c>
      <c r="I5900" t="s">
        <v>3209</v>
      </c>
      <c r="J5900">
        <v>0</v>
      </c>
      <c r="K5900" t="s">
        <v>3157</v>
      </c>
      <c r="L5900" t="s">
        <v>3245</v>
      </c>
      <c r="M5900" t="s">
        <v>549</v>
      </c>
      <c r="N5900" t="s">
        <v>550</v>
      </c>
      <c r="O5900" t="s">
        <v>551</v>
      </c>
      <c r="P5900" t="s">
        <v>149</v>
      </c>
      <c r="Q5900" t="s">
        <v>209</v>
      </c>
    </row>
    <row r="5901" spans="1:17">
      <c r="A5901" t="s">
        <v>3417</v>
      </c>
      <c r="B5901" t="s">
        <v>3418</v>
      </c>
      <c r="C5901" t="s">
        <v>3419</v>
      </c>
      <c r="D5901" s="4">
        <v>45787.34065972222</v>
      </c>
      <c r="E5901" s="4">
        <v>45790.145833333336</v>
      </c>
      <c r="F5901" s="4">
        <v>45790.163194444445</v>
      </c>
      <c r="G5901" s="4"/>
      <c r="H5901" t="s">
        <v>3155</v>
      </c>
      <c r="I5901" t="s">
        <v>3162</v>
      </c>
      <c r="J5901">
        <v>0</v>
      </c>
      <c r="K5901" t="s">
        <v>3420</v>
      </c>
      <c r="L5901" t="s">
        <v>3245</v>
      </c>
      <c r="M5901" t="s">
        <v>549</v>
      </c>
      <c r="N5901" t="s">
        <v>550</v>
      </c>
      <c r="O5901" t="s">
        <v>1923</v>
      </c>
      <c r="P5901" t="s">
        <v>1924</v>
      </c>
      <c r="Q5901" t="s">
        <v>3180</v>
      </c>
    </row>
    <row r="5902" spans="1:17">
      <c r="A5902" t="s">
        <v>3421</v>
      </c>
      <c r="B5902" t="s">
        <v>3422</v>
      </c>
      <c r="C5902" t="s">
        <v>3423</v>
      </c>
      <c r="D5902" s="4">
        <v>45787.338472222225</v>
      </c>
      <c r="E5902" s="4">
        <v>45790.25</v>
      </c>
      <c r="F5902" s="4">
        <v>45790.267361111109</v>
      </c>
      <c r="G5902" s="4">
        <v>45790.250115740739</v>
      </c>
      <c r="H5902" t="s">
        <v>3155</v>
      </c>
      <c r="I5902" t="s">
        <v>3171</v>
      </c>
      <c r="J5902">
        <v>1001</v>
      </c>
      <c r="K5902" t="s">
        <v>3157</v>
      </c>
      <c r="L5902" t="s">
        <v>3564</v>
      </c>
      <c r="M5902" t="s">
        <v>549</v>
      </c>
      <c r="N5902" t="s">
        <v>550</v>
      </c>
      <c r="O5902" t="s">
        <v>616</v>
      </c>
      <c r="P5902" t="s">
        <v>314</v>
      </c>
      <c r="Q5902" t="s">
        <v>321</v>
      </c>
    </row>
    <row r="5903" spans="1:17">
      <c r="A5903" t="s">
        <v>3424</v>
      </c>
      <c r="B5903" t="s">
        <v>3425</v>
      </c>
      <c r="C5903" t="s">
        <v>3426</v>
      </c>
      <c r="D5903" s="4">
        <v>45787.336481481485</v>
      </c>
      <c r="E5903" s="4">
        <v>45790.375</v>
      </c>
      <c r="F5903" s="4">
        <v>45790.413194444445</v>
      </c>
      <c r="G5903" s="4">
        <v>45790.374224537038</v>
      </c>
      <c r="H5903" t="s">
        <v>3155</v>
      </c>
      <c r="I5903" t="s">
        <v>3240</v>
      </c>
      <c r="J5903">
        <v>1001</v>
      </c>
      <c r="K5903" t="s">
        <v>3194</v>
      </c>
      <c r="L5903" t="s">
        <v>3564</v>
      </c>
      <c r="M5903" t="s">
        <v>549</v>
      </c>
      <c r="N5903" t="s">
        <v>550</v>
      </c>
      <c r="O5903" t="s">
        <v>136</v>
      </c>
      <c r="P5903" t="s">
        <v>147</v>
      </c>
      <c r="Q5903" t="s">
        <v>259</v>
      </c>
    </row>
    <row r="5904" spans="1:17">
      <c r="A5904" t="s">
        <v>3427</v>
      </c>
      <c r="B5904" t="s">
        <v>3428</v>
      </c>
      <c r="C5904" t="s">
        <v>3429</v>
      </c>
      <c r="D5904" s="4">
        <v>45787.334733796299</v>
      </c>
      <c r="E5904" s="4">
        <v>45787.916666666664</v>
      </c>
      <c r="F5904" s="4">
        <v>45787.934027777781</v>
      </c>
      <c r="G5904" s="4">
        <v>45787.911898148152</v>
      </c>
      <c r="H5904" t="s">
        <v>3155</v>
      </c>
      <c r="I5904" t="s">
        <v>3171</v>
      </c>
      <c r="J5904">
        <v>0</v>
      </c>
      <c r="K5904" t="s">
        <v>3157</v>
      </c>
      <c r="L5904" t="s">
        <v>3564</v>
      </c>
      <c r="M5904" t="s">
        <v>549</v>
      </c>
      <c r="N5904" t="s">
        <v>550</v>
      </c>
      <c r="O5904" t="s">
        <v>551</v>
      </c>
      <c r="P5904" t="s">
        <v>242</v>
      </c>
      <c r="Q5904" t="s">
        <v>247</v>
      </c>
    </row>
    <row r="5905" spans="1:17">
      <c r="A5905" t="s">
        <v>3424</v>
      </c>
      <c r="B5905" t="s">
        <v>3425</v>
      </c>
      <c r="C5905" t="s">
        <v>3430</v>
      </c>
      <c r="D5905" s="4">
        <v>45787.330578703702</v>
      </c>
      <c r="E5905" s="4">
        <v>45790.333333333336</v>
      </c>
      <c r="F5905" s="4">
        <v>45790.371527777781</v>
      </c>
      <c r="G5905" s="4"/>
      <c r="H5905" t="s">
        <v>3155</v>
      </c>
      <c r="I5905" t="s">
        <v>3240</v>
      </c>
      <c r="J5905">
        <v>1001</v>
      </c>
      <c r="K5905" t="s">
        <v>3194</v>
      </c>
      <c r="L5905" t="s">
        <v>3245</v>
      </c>
      <c r="M5905" t="s">
        <v>549</v>
      </c>
      <c r="N5905" t="s">
        <v>550</v>
      </c>
      <c r="O5905" t="s">
        <v>136</v>
      </c>
      <c r="P5905" t="s">
        <v>147</v>
      </c>
      <c r="Q5905" t="s">
        <v>259</v>
      </c>
    </row>
    <row r="5906" spans="1:17">
      <c r="A5906" t="s">
        <v>3431</v>
      </c>
      <c r="B5906" t="s">
        <v>3432</v>
      </c>
      <c r="C5906" t="s">
        <v>3433</v>
      </c>
      <c r="D5906" s="4">
        <v>45787.326458333337</v>
      </c>
      <c r="E5906" s="4">
        <v>45789.604166666664</v>
      </c>
      <c r="F5906" s="4">
        <v>45789.621527777781</v>
      </c>
      <c r="G5906" s="4"/>
      <c r="H5906" t="s">
        <v>3155</v>
      </c>
      <c r="I5906" t="s">
        <v>3162</v>
      </c>
      <c r="J5906">
        <v>0</v>
      </c>
      <c r="K5906" t="s">
        <v>3420</v>
      </c>
      <c r="L5906" t="s">
        <v>3245</v>
      </c>
      <c r="M5906" t="s">
        <v>549</v>
      </c>
      <c r="N5906" t="s">
        <v>550</v>
      </c>
      <c r="O5906" t="s">
        <v>1923</v>
      </c>
      <c r="P5906" t="s">
        <v>1924</v>
      </c>
      <c r="Q5906" t="s">
        <v>3199</v>
      </c>
    </row>
    <row r="5907" spans="1:17">
      <c r="A5907" t="s">
        <v>3434</v>
      </c>
      <c r="B5907" t="s">
        <v>3435</v>
      </c>
      <c r="C5907" t="s">
        <v>3436</v>
      </c>
      <c r="D5907" s="4">
        <v>45787.326168981483</v>
      </c>
      <c r="E5907" s="4">
        <v>45789.395833333336</v>
      </c>
      <c r="F5907" s="4">
        <v>45789.413194444445</v>
      </c>
      <c r="G5907" s="4">
        <v>45789.397037037037</v>
      </c>
      <c r="H5907" t="s">
        <v>3155</v>
      </c>
      <c r="I5907" t="s">
        <v>3162</v>
      </c>
      <c r="J5907">
        <v>0</v>
      </c>
      <c r="K5907" t="s">
        <v>3227</v>
      </c>
      <c r="L5907" t="s">
        <v>3564</v>
      </c>
      <c r="M5907" t="s">
        <v>549</v>
      </c>
      <c r="N5907" t="s">
        <v>550</v>
      </c>
      <c r="O5907" t="s">
        <v>1923</v>
      </c>
      <c r="P5907" t="s">
        <v>1924</v>
      </c>
      <c r="Q5907" t="s">
        <v>3164</v>
      </c>
    </row>
    <row r="5908" spans="1:17">
      <c r="A5908" t="s">
        <v>3437</v>
      </c>
      <c r="B5908" t="s">
        <v>3438</v>
      </c>
      <c r="C5908" t="s">
        <v>3439</v>
      </c>
      <c r="D5908" s="4">
        <v>45787.325902777775</v>
      </c>
      <c r="E5908" s="4">
        <v>45796.291666666664</v>
      </c>
      <c r="F5908" s="4">
        <v>45796.329861111109</v>
      </c>
      <c r="G5908" s="4">
        <v>45796.287326388891</v>
      </c>
      <c r="H5908" t="s">
        <v>3155</v>
      </c>
      <c r="I5908" t="s">
        <v>3156</v>
      </c>
      <c r="J5908">
        <v>0</v>
      </c>
      <c r="K5908" t="s">
        <v>3157</v>
      </c>
      <c r="L5908" t="s">
        <v>3564</v>
      </c>
      <c r="M5908" t="s">
        <v>549</v>
      </c>
      <c r="N5908" t="s">
        <v>550</v>
      </c>
      <c r="O5908" t="s">
        <v>136</v>
      </c>
      <c r="P5908" t="s">
        <v>147</v>
      </c>
      <c r="Q5908" t="s">
        <v>259</v>
      </c>
    </row>
    <row r="5909" spans="1:17">
      <c r="A5909" t="s">
        <v>3440</v>
      </c>
      <c r="B5909" t="s">
        <v>3441</v>
      </c>
      <c r="C5909" t="s">
        <v>3442</v>
      </c>
      <c r="D5909" s="4">
        <v>45787.317986111113</v>
      </c>
      <c r="E5909" s="4">
        <v>45794.166666666664</v>
      </c>
      <c r="F5909" s="4">
        <v>45794.184027777781</v>
      </c>
      <c r="G5909" s="4">
        <v>45794.166550925926</v>
      </c>
      <c r="H5909" t="s">
        <v>3155</v>
      </c>
      <c r="I5909" t="s">
        <v>3184</v>
      </c>
      <c r="J5909">
        <v>1001</v>
      </c>
      <c r="K5909" t="s">
        <v>3157</v>
      </c>
      <c r="L5909" t="s">
        <v>3564</v>
      </c>
      <c r="M5909" t="s">
        <v>549</v>
      </c>
      <c r="N5909" t="s">
        <v>550</v>
      </c>
      <c r="O5909" t="s">
        <v>616</v>
      </c>
      <c r="P5909" t="s">
        <v>314</v>
      </c>
      <c r="Q5909" t="s">
        <v>318</v>
      </c>
    </row>
    <row r="5910" spans="1:17">
      <c r="A5910" t="s">
        <v>3443</v>
      </c>
      <c r="B5910" t="s">
        <v>3444</v>
      </c>
      <c r="C5910" t="s">
        <v>3445</v>
      </c>
      <c r="D5910" s="4">
        <v>45787.317708333336</v>
      </c>
      <c r="E5910" s="4">
        <v>45790.291666666664</v>
      </c>
      <c r="F5910" s="4">
        <v>45790.309027777781</v>
      </c>
      <c r="G5910" s="4"/>
      <c r="H5910" t="s">
        <v>3155</v>
      </c>
      <c r="I5910" t="s">
        <v>3222</v>
      </c>
      <c r="J5910">
        <v>1</v>
      </c>
      <c r="K5910" t="s">
        <v>3223</v>
      </c>
      <c r="L5910" t="s">
        <v>3245</v>
      </c>
      <c r="M5910" t="s">
        <v>549</v>
      </c>
      <c r="N5910" t="s">
        <v>550</v>
      </c>
      <c r="O5910" t="s">
        <v>136</v>
      </c>
      <c r="P5910" t="s">
        <v>147</v>
      </c>
      <c r="Q5910" t="s">
        <v>258</v>
      </c>
    </row>
    <row r="5911" spans="1:17">
      <c r="A5911" t="s">
        <v>3446</v>
      </c>
      <c r="B5911" t="s">
        <v>3447</v>
      </c>
      <c r="C5911" t="s">
        <v>3448</v>
      </c>
      <c r="D5911" s="4">
        <v>45787.317280092589</v>
      </c>
      <c r="E5911" s="4">
        <v>45788.5</v>
      </c>
      <c r="F5911" s="4">
        <v>45788.538194444445</v>
      </c>
      <c r="G5911" s="4"/>
      <c r="H5911" t="s">
        <v>3155</v>
      </c>
      <c r="I5911" t="s">
        <v>3209</v>
      </c>
      <c r="J5911">
        <v>0</v>
      </c>
      <c r="K5911" t="s">
        <v>3157</v>
      </c>
      <c r="L5911" t="s">
        <v>3593</v>
      </c>
      <c r="M5911" t="s">
        <v>549</v>
      </c>
      <c r="N5911" t="s">
        <v>550</v>
      </c>
      <c r="O5911" t="s">
        <v>136</v>
      </c>
      <c r="P5911" t="s">
        <v>143</v>
      </c>
      <c r="Q5911" t="s">
        <v>297</v>
      </c>
    </row>
    <row r="5912" spans="1:17">
      <c r="A5912" t="s">
        <v>3449</v>
      </c>
      <c r="B5912" t="s">
        <v>3450</v>
      </c>
      <c r="C5912" t="s">
        <v>3451</v>
      </c>
      <c r="D5912" s="4">
        <v>45787.312650462962</v>
      </c>
      <c r="E5912" s="4">
        <v>45787.791666666664</v>
      </c>
      <c r="F5912" s="4">
        <v>45787.809027777781</v>
      </c>
      <c r="G5912" s="4"/>
      <c r="H5912" t="s">
        <v>3155</v>
      </c>
      <c r="I5912" t="s">
        <v>3184</v>
      </c>
      <c r="J5912">
        <v>0</v>
      </c>
      <c r="K5912" t="s">
        <v>3157</v>
      </c>
      <c r="L5912" t="s">
        <v>3245</v>
      </c>
      <c r="M5912" t="s">
        <v>549</v>
      </c>
      <c r="N5912" t="s">
        <v>550</v>
      </c>
      <c r="O5912" t="s">
        <v>551</v>
      </c>
      <c r="P5912" t="s">
        <v>141</v>
      </c>
      <c r="Q5912" t="s">
        <v>233</v>
      </c>
    </row>
    <row r="5913" spans="1:17">
      <c r="A5913" t="s">
        <v>3452</v>
      </c>
      <c r="B5913" t="s">
        <v>3453</v>
      </c>
      <c r="C5913" t="s">
        <v>3454</v>
      </c>
      <c r="D5913" s="4">
        <v>45787.308217592596</v>
      </c>
      <c r="E5913" s="4">
        <v>45788.3125</v>
      </c>
      <c r="F5913" s="4">
        <v>45788.329861111109</v>
      </c>
      <c r="G5913" s="4">
        <v>45788.312175925923</v>
      </c>
      <c r="H5913" t="s">
        <v>3155</v>
      </c>
      <c r="I5913" t="s">
        <v>3171</v>
      </c>
      <c r="J5913">
        <v>0</v>
      </c>
      <c r="K5913" t="s">
        <v>3163</v>
      </c>
      <c r="L5913" t="s">
        <v>3564</v>
      </c>
      <c r="M5913" t="s">
        <v>549</v>
      </c>
      <c r="N5913" t="s">
        <v>559</v>
      </c>
      <c r="O5913" t="s">
        <v>469</v>
      </c>
      <c r="P5913" t="s">
        <v>180</v>
      </c>
      <c r="Q5913" t="s">
        <v>181</v>
      </c>
    </row>
    <row r="5914" spans="1:17">
      <c r="A5914" t="s">
        <v>3388</v>
      </c>
      <c r="B5914" t="s">
        <v>3389</v>
      </c>
      <c r="C5914" t="s">
        <v>3455</v>
      </c>
      <c r="D5914" s="4">
        <v>45787.293865740743</v>
      </c>
      <c r="E5914" s="4">
        <v>45791.395833333336</v>
      </c>
      <c r="F5914" s="4">
        <v>45791.413194444445</v>
      </c>
      <c r="G5914" s="4"/>
      <c r="H5914" t="s">
        <v>3155</v>
      </c>
      <c r="I5914" t="s">
        <v>3171</v>
      </c>
      <c r="J5914">
        <v>1001</v>
      </c>
      <c r="K5914" t="s">
        <v>3157</v>
      </c>
      <c r="L5914" t="s">
        <v>3245</v>
      </c>
      <c r="M5914" t="s">
        <v>549</v>
      </c>
      <c r="N5914" t="s">
        <v>550</v>
      </c>
      <c r="O5914" t="s">
        <v>551</v>
      </c>
      <c r="P5914" t="s">
        <v>145</v>
      </c>
      <c r="Q5914" t="s">
        <v>215</v>
      </c>
    </row>
    <row r="5915" spans="1:17">
      <c r="A5915" t="s">
        <v>3452</v>
      </c>
      <c r="B5915" t="s">
        <v>3456</v>
      </c>
      <c r="C5915" t="s">
        <v>3457</v>
      </c>
      <c r="D5915" s="4">
        <v>45787.289907407408</v>
      </c>
      <c r="E5915" s="4">
        <v>45788.3125</v>
      </c>
      <c r="F5915" s="4">
        <v>45788.329861111109</v>
      </c>
      <c r="G5915" s="4">
        <v>45788.307442129626</v>
      </c>
      <c r="H5915" t="s">
        <v>3155</v>
      </c>
      <c r="I5915" t="s">
        <v>3171</v>
      </c>
      <c r="J5915">
        <v>0</v>
      </c>
      <c r="K5915" t="s">
        <v>3163</v>
      </c>
      <c r="L5915" t="s">
        <v>3564</v>
      </c>
      <c r="M5915" t="s">
        <v>549</v>
      </c>
      <c r="N5915" t="s">
        <v>559</v>
      </c>
      <c r="O5915" t="s">
        <v>469</v>
      </c>
      <c r="P5915" t="s">
        <v>180</v>
      </c>
      <c r="Q5915" t="s">
        <v>181</v>
      </c>
    </row>
    <row r="5916" spans="1:17">
      <c r="A5916" t="s">
        <v>3458</v>
      </c>
      <c r="B5916" t="s">
        <v>3459</v>
      </c>
      <c r="C5916" t="s">
        <v>3460</v>
      </c>
      <c r="D5916" s="4">
        <v>45787.289664351854</v>
      </c>
      <c r="E5916" s="4">
        <v>45789.895833333336</v>
      </c>
      <c r="F5916" s="4">
        <v>45789.913194444445</v>
      </c>
      <c r="G5916" s="4">
        <v>45789.895925925928</v>
      </c>
      <c r="H5916" t="s">
        <v>3155</v>
      </c>
      <c r="I5916" t="s">
        <v>3171</v>
      </c>
      <c r="J5916">
        <v>0</v>
      </c>
      <c r="K5916" t="s">
        <v>3157</v>
      </c>
      <c r="L5916" t="s">
        <v>3564</v>
      </c>
      <c r="M5916" t="s">
        <v>549</v>
      </c>
      <c r="N5916" t="s">
        <v>559</v>
      </c>
      <c r="O5916" t="s">
        <v>469</v>
      </c>
      <c r="P5916" t="s">
        <v>189</v>
      </c>
      <c r="Q5916" t="s">
        <v>193</v>
      </c>
    </row>
    <row r="5917" spans="1:17">
      <c r="A5917" t="s">
        <v>3461</v>
      </c>
      <c r="B5917" t="s">
        <v>3462</v>
      </c>
      <c r="C5917" t="s">
        <v>3463</v>
      </c>
      <c r="D5917" s="4">
        <v>45787.289606481485</v>
      </c>
      <c r="E5917" s="4">
        <v>45789.333333333336</v>
      </c>
      <c r="F5917" s="4">
        <v>45789.371527777781</v>
      </c>
      <c r="G5917" s="4"/>
      <c r="H5917" t="s">
        <v>3155</v>
      </c>
      <c r="I5917" t="s">
        <v>3464</v>
      </c>
      <c r="J5917">
        <v>1</v>
      </c>
      <c r="K5917" t="s">
        <v>3157</v>
      </c>
      <c r="L5917" t="s">
        <v>3245</v>
      </c>
      <c r="M5917" t="s">
        <v>549</v>
      </c>
      <c r="N5917" t="s">
        <v>550</v>
      </c>
      <c r="O5917" t="s">
        <v>616</v>
      </c>
      <c r="P5917" t="s">
        <v>314</v>
      </c>
      <c r="Q5917" t="s">
        <v>322</v>
      </c>
    </row>
    <row r="5918" spans="1:17">
      <c r="A5918" t="s">
        <v>3465</v>
      </c>
      <c r="B5918" t="s">
        <v>3466</v>
      </c>
      <c r="C5918" t="s">
        <v>3467</v>
      </c>
      <c r="D5918" s="4">
        <v>45787.285868055558</v>
      </c>
      <c r="E5918" s="4">
        <v>45787.833333333336</v>
      </c>
      <c r="F5918" s="4">
        <v>45787.850694444445</v>
      </c>
      <c r="G5918" s="4"/>
      <c r="H5918" t="s">
        <v>3155</v>
      </c>
      <c r="I5918" t="s">
        <v>3162</v>
      </c>
      <c r="J5918">
        <v>0</v>
      </c>
      <c r="K5918" t="s">
        <v>3198</v>
      </c>
      <c r="L5918" t="s">
        <v>3245</v>
      </c>
      <c r="M5918" t="s">
        <v>549</v>
      </c>
      <c r="N5918" t="s">
        <v>550</v>
      </c>
      <c r="O5918" t="s">
        <v>1923</v>
      </c>
      <c r="P5918" t="s">
        <v>1924</v>
      </c>
      <c r="Q5918" t="s">
        <v>3394</v>
      </c>
    </row>
    <row r="5919" spans="1:17">
      <c r="A5919" t="s">
        <v>3468</v>
      </c>
      <c r="B5919" t="s">
        <v>3469</v>
      </c>
      <c r="C5919" t="s">
        <v>3470</v>
      </c>
      <c r="D5919" s="4">
        <v>45787.28528935185</v>
      </c>
      <c r="E5919" s="4">
        <v>45788.375</v>
      </c>
      <c r="F5919" s="4">
        <v>45788.392361111109</v>
      </c>
      <c r="G5919" s="4">
        <v>45788.374340277776</v>
      </c>
      <c r="H5919" t="s">
        <v>3155</v>
      </c>
      <c r="I5919" t="s">
        <v>3171</v>
      </c>
      <c r="J5919">
        <v>0</v>
      </c>
      <c r="K5919" t="s">
        <v>3194</v>
      </c>
      <c r="L5919" t="s">
        <v>3564</v>
      </c>
      <c r="M5919" t="s">
        <v>549</v>
      </c>
      <c r="N5919" t="s">
        <v>550</v>
      </c>
      <c r="O5919" t="s">
        <v>136</v>
      </c>
      <c r="P5919" t="s">
        <v>147</v>
      </c>
      <c r="Q5919" t="s">
        <v>254</v>
      </c>
    </row>
    <row r="5920" spans="1:17">
      <c r="A5920" t="s">
        <v>3471</v>
      </c>
      <c r="B5920" t="s">
        <v>3472</v>
      </c>
      <c r="C5920" t="s">
        <v>3473</v>
      </c>
      <c r="D5920" s="4">
        <v>45787.28466435185</v>
      </c>
      <c r="E5920" s="4">
        <v>45794.4375</v>
      </c>
      <c r="F5920" s="4">
        <v>45794.475694444445</v>
      </c>
      <c r="G5920" s="4"/>
      <c r="H5920" t="s">
        <v>3155</v>
      </c>
      <c r="I5920" t="s">
        <v>3209</v>
      </c>
      <c r="J5920">
        <v>0</v>
      </c>
      <c r="K5920" t="s">
        <v>3157</v>
      </c>
      <c r="L5920" t="s">
        <v>3245</v>
      </c>
      <c r="M5920" t="s">
        <v>549</v>
      </c>
      <c r="N5920" t="s">
        <v>550</v>
      </c>
      <c r="O5920" t="s">
        <v>551</v>
      </c>
      <c r="P5920" t="s">
        <v>145</v>
      </c>
      <c r="Q5920" t="s">
        <v>216</v>
      </c>
    </row>
    <row r="5921" spans="1:17">
      <c r="A5921" t="s">
        <v>3474</v>
      </c>
      <c r="B5921" t="s">
        <v>3475</v>
      </c>
      <c r="C5921" t="s">
        <v>3476</v>
      </c>
      <c r="D5921" s="4">
        <v>45787.284629629627</v>
      </c>
      <c r="E5921" s="4">
        <v>45788.458333333336</v>
      </c>
      <c r="F5921" s="4">
        <v>45788.475694444445</v>
      </c>
      <c r="G5921" s="4">
        <v>45788.457476851851</v>
      </c>
      <c r="H5921" t="s">
        <v>3155</v>
      </c>
      <c r="I5921" t="s">
        <v>3162</v>
      </c>
      <c r="J5921">
        <v>0</v>
      </c>
      <c r="K5921" t="s">
        <v>3163</v>
      </c>
      <c r="L5921" t="s">
        <v>3564</v>
      </c>
      <c r="M5921" t="s">
        <v>549</v>
      </c>
      <c r="N5921" t="s">
        <v>550</v>
      </c>
      <c r="O5921" t="s">
        <v>1923</v>
      </c>
      <c r="P5921" t="s">
        <v>1924</v>
      </c>
      <c r="Q5921" t="s">
        <v>3394</v>
      </c>
    </row>
    <row r="5922" spans="1:17">
      <c r="A5922" t="s">
        <v>3477</v>
      </c>
      <c r="B5922" t="s">
        <v>3478</v>
      </c>
      <c r="C5922" t="s">
        <v>3479</v>
      </c>
      <c r="D5922" s="4">
        <v>45787.281770833331</v>
      </c>
      <c r="E5922" s="4">
        <v>45796.270833333336</v>
      </c>
      <c r="F5922" s="4">
        <v>45796.288194444445</v>
      </c>
      <c r="G5922" s="4"/>
      <c r="H5922" t="s">
        <v>3155</v>
      </c>
      <c r="I5922" t="s">
        <v>3175</v>
      </c>
      <c r="J5922">
        <v>1001</v>
      </c>
      <c r="K5922" t="s">
        <v>3194</v>
      </c>
      <c r="L5922" t="s">
        <v>3593</v>
      </c>
      <c r="M5922" t="s">
        <v>549</v>
      </c>
      <c r="N5922" t="s">
        <v>550</v>
      </c>
      <c r="O5922" t="s">
        <v>136</v>
      </c>
      <c r="P5922" t="s">
        <v>147</v>
      </c>
      <c r="Q5922" t="s">
        <v>253</v>
      </c>
    </row>
    <row r="5923" spans="1:17">
      <c r="A5923" t="s">
        <v>3480</v>
      </c>
      <c r="B5923" t="s">
        <v>3481</v>
      </c>
      <c r="C5923" t="s">
        <v>3482</v>
      </c>
      <c r="D5923" s="4">
        <v>45787.279317129629</v>
      </c>
      <c r="E5923" s="4">
        <v>45794.416666666664</v>
      </c>
      <c r="F5923" s="4">
        <v>45794.434027777781</v>
      </c>
      <c r="G5923" s="4"/>
      <c r="H5923" t="s">
        <v>3155</v>
      </c>
      <c r="I5923" t="s">
        <v>3291</v>
      </c>
      <c r="J5923">
        <v>0</v>
      </c>
      <c r="K5923" t="s">
        <v>3157</v>
      </c>
      <c r="L5923" t="s">
        <v>3245</v>
      </c>
      <c r="M5923" t="s">
        <v>549</v>
      </c>
      <c r="N5923" t="s">
        <v>559</v>
      </c>
      <c r="O5923" t="s">
        <v>469</v>
      </c>
      <c r="P5923" t="s">
        <v>189</v>
      </c>
      <c r="Q5923" t="s">
        <v>193</v>
      </c>
    </row>
    <row r="5924" spans="1:17">
      <c r="A5924" t="s">
        <v>3483</v>
      </c>
      <c r="B5924" t="s">
        <v>3484</v>
      </c>
      <c r="C5924" t="s">
        <v>3485</v>
      </c>
      <c r="D5924" s="4">
        <v>45787.278541666667</v>
      </c>
      <c r="E5924" s="4">
        <v>45790.1875</v>
      </c>
      <c r="F5924" s="4">
        <v>45790.204861111109</v>
      </c>
      <c r="G5924" s="4"/>
      <c r="H5924" t="s">
        <v>3155</v>
      </c>
      <c r="I5924" t="s">
        <v>3162</v>
      </c>
      <c r="J5924">
        <v>0</v>
      </c>
      <c r="K5924" t="s">
        <v>3227</v>
      </c>
      <c r="L5924" t="s">
        <v>3245</v>
      </c>
      <c r="M5924" t="s">
        <v>549</v>
      </c>
      <c r="N5924" t="s">
        <v>550</v>
      </c>
      <c r="O5924" t="s">
        <v>1923</v>
      </c>
      <c r="P5924" t="s">
        <v>1924</v>
      </c>
      <c r="Q5924" t="s">
        <v>3180</v>
      </c>
    </row>
    <row r="5925" spans="1:17">
      <c r="A5925" t="s">
        <v>3486</v>
      </c>
      <c r="B5925" t="s">
        <v>3487</v>
      </c>
      <c r="C5925" t="s">
        <v>3488</v>
      </c>
      <c r="D5925" s="4">
        <v>45787.278009259258</v>
      </c>
      <c r="E5925" s="4">
        <v>45790.416666666664</v>
      </c>
      <c r="F5925" s="4">
        <v>45790.434027777781</v>
      </c>
      <c r="G5925" s="4">
        <v>45790.426631944443</v>
      </c>
      <c r="H5925" t="s">
        <v>3155</v>
      </c>
      <c r="I5925" t="s">
        <v>3175</v>
      </c>
      <c r="J5925">
        <v>0</v>
      </c>
      <c r="K5925" t="s">
        <v>3157</v>
      </c>
      <c r="L5925" t="s">
        <v>3564</v>
      </c>
      <c r="M5925" t="s">
        <v>549</v>
      </c>
      <c r="N5925" t="s">
        <v>550</v>
      </c>
      <c r="O5925" t="s">
        <v>136</v>
      </c>
      <c r="P5925" t="s">
        <v>147</v>
      </c>
      <c r="Q5925" t="s">
        <v>259</v>
      </c>
    </row>
    <row r="5926" spans="1:17">
      <c r="A5926" t="s">
        <v>3489</v>
      </c>
      <c r="B5926" t="s">
        <v>3490</v>
      </c>
      <c r="C5926" t="s">
        <v>3491</v>
      </c>
      <c r="D5926" s="4">
        <v>45787.274236111109</v>
      </c>
      <c r="E5926" s="4">
        <v>45788.916666666664</v>
      </c>
      <c r="F5926" s="4">
        <v>45788.954861111109</v>
      </c>
      <c r="G5926" s="4">
        <v>45788.918576388889</v>
      </c>
      <c r="H5926" t="s">
        <v>3155</v>
      </c>
      <c r="I5926" t="s">
        <v>3156</v>
      </c>
      <c r="J5926">
        <v>0</v>
      </c>
      <c r="K5926" t="s">
        <v>3194</v>
      </c>
      <c r="L5926" t="s">
        <v>3564</v>
      </c>
      <c r="M5926" t="s">
        <v>549</v>
      </c>
      <c r="N5926" t="s">
        <v>550</v>
      </c>
      <c r="O5926" t="s">
        <v>136</v>
      </c>
      <c r="P5926" t="s">
        <v>147</v>
      </c>
      <c r="Q5926" t="s">
        <v>259</v>
      </c>
    </row>
    <row r="5927" spans="1:17">
      <c r="A5927" t="s">
        <v>3492</v>
      </c>
      <c r="B5927" t="s">
        <v>3493</v>
      </c>
      <c r="C5927" t="s">
        <v>3494</v>
      </c>
      <c r="D5927" s="4">
        <v>45787.269699074073</v>
      </c>
      <c r="E5927" s="4">
        <v>45791.291666666664</v>
      </c>
      <c r="F5927" s="4">
        <v>45791.329861111109</v>
      </c>
      <c r="G5927" s="4">
        <v>45791.289224537039</v>
      </c>
      <c r="H5927" t="s">
        <v>3155</v>
      </c>
      <c r="I5927" t="s">
        <v>3240</v>
      </c>
      <c r="J5927">
        <v>0</v>
      </c>
      <c r="K5927" t="s">
        <v>3227</v>
      </c>
      <c r="L5927" t="s">
        <v>3564</v>
      </c>
      <c r="M5927" t="s">
        <v>549</v>
      </c>
      <c r="N5927" t="s">
        <v>550</v>
      </c>
      <c r="O5927" t="s">
        <v>136</v>
      </c>
      <c r="P5927" t="s">
        <v>147</v>
      </c>
      <c r="Q5927" t="s">
        <v>21124</v>
      </c>
    </row>
    <row r="5928" spans="1:17">
      <c r="A5928" t="s">
        <v>3452</v>
      </c>
      <c r="B5928" t="s">
        <v>3453</v>
      </c>
      <c r="C5928" t="s">
        <v>3495</v>
      </c>
      <c r="D5928" s="4">
        <v>45787.269525462965</v>
      </c>
      <c r="E5928" s="4">
        <v>45788.3125</v>
      </c>
      <c r="F5928" s="4">
        <v>45788.329861111109</v>
      </c>
      <c r="G5928" s="4"/>
      <c r="H5928" t="s">
        <v>3155</v>
      </c>
      <c r="I5928" t="s">
        <v>3171</v>
      </c>
      <c r="J5928">
        <v>0</v>
      </c>
      <c r="K5928" t="s">
        <v>3163</v>
      </c>
      <c r="L5928" t="s">
        <v>3245</v>
      </c>
      <c r="M5928" t="s">
        <v>549</v>
      </c>
      <c r="N5928" t="s">
        <v>559</v>
      </c>
      <c r="O5928" t="s">
        <v>469</v>
      </c>
      <c r="P5928" t="s">
        <v>180</v>
      </c>
      <c r="Q5928" t="s">
        <v>181</v>
      </c>
    </row>
    <row r="5929" spans="1:17">
      <c r="A5929" t="s">
        <v>3489</v>
      </c>
      <c r="B5929" t="s">
        <v>3490</v>
      </c>
      <c r="C5929" t="s">
        <v>3496</v>
      </c>
      <c r="D5929" s="4">
        <v>45787.268090277779</v>
      </c>
      <c r="E5929" s="4">
        <v>45788.916666666664</v>
      </c>
      <c r="F5929" s="4">
        <v>45788.954861111109</v>
      </c>
      <c r="G5929" s="4"/>
      <c r="H5929" t="s">
        <v>3155</v>
      </c>
      <c r="I5929" t="s">
        <v>3156</v>
      </c>
      <c r="J5929">
        <v>0</v>
      </c>
      <c r="K5929" t="s">
        <v>3194</v>
      </c>
      <c r="L5929" t="s">
        <v>3245</v>
      </c>
      <c r="M5929" t="s">
        <v>549</v>
      </c>
      <c r="N5929" t="s">
        <v>550</v>
      </c>
      <c r="O5929" t="s">
        <v>136</v>
      </c>
      <c r="P5929" t="s">
        <v>147</v>
      </c>
      <c r="Q5929" t="s">
        <v>259</v>
      </c>
    </row>
    <row r="5930" spans="1:17">
      <c r="A5930" t="s">
        <v>3497</v>
      </c>
      <c r="B5930" t="s">
        <v>3498</v>
      </c>
      <c r="C5930" t="s">
        <v>3499</v>
      </c>
      <c r="D5930" s="4">
        <v>45787.266736111109</v>
      </c>
      <c r="E5930" s="4">
        <v>45788.75</v>
      </c>
      <c r="F5930" s="4">
        <v>45788.767361111109</v>
      </c>
      <c r="G5930" s="4"/>
      <c r="H5930" t="s">
        <v>3155</v>
      </c>
      <c r="I5930" t="s">
        <v>3162</v>
      </c>
      <c r="J5930">
        <v>0</v>
      </c>
      <c r="K5930" t="s">
        <v>3420</v>
      </c>
      <c r="L5930" t="s">
        <v>3245</v>
      </c>
      <c r="M5930" t="s">
        <v>549</v>
      </c>
      <c r="N5930" t="s">
        <v>550</v>
      </c>
      <c r="O5930" t="s">
        <v>1923</v>
      </c>
      <c r="P5930" t="s">
        <v>1924</v>
      </c>
      <c r="Q5930" t="s">
        <v>3164</v>
      </c>
    </row>
    <row r="5931" spans="1:17">
      <c r="A5931" t="s">
        <v>3500</v>
      </c>
      <c r="B5931" t="s">
        <v>3501</v>
      </c>
      <c r="C5931" t="s">
        <v>3502</v>
      </c>
      <c r="D5931" s="4">
        <v>45787.26116898148</v>
      </c>
      <c r="E5931" s="4">
        <v>45794.895833333336</v>
      </c>
      <c r="F5931" s="4">
        <v>45794.913194444445</v>
      </c>
      <c r="G5931" s="4">
        <v>45794.895497685182</v>
      </c>
      <c r="H5931" t="s">
        <v>3155</v>
      </c>
      <c r="I5931" t="s">
        <v>3171</v>
      </c>
      <c r="J5931">
        <v>1001</v>
      </c>
      <c r="K5931" t="s">
        <v>3157</v>
      </c>
      <c r="L5931" t="s">
        <v>3564</v>
      </c>
      <c r="M5931" t="s">
        <v>549</v>
      </c>
      <c r="N5931" t="s">
        <v>550</v>
      </c>
      <c r="O5931" t="s">
        <v>616</v>
      </c>
      <c r="P5931" t="s">
        <v>314</v>
      </c>
      <c r="Q5931" t="s">
        <v>318</v>
      </c>
    </row>
    <row r="5932" spans="1:17">
      <c r="A5932" t="s">
        <v>3503</v>
      </c>
      <c r="B5932" t="s">
        <v>3504</v>
      </c>
      <c r="C5932" t="s">
        <v>3505</v>
      </c>
      <c r="D5932" s="4">
        <v>45787.256886574076</v>
      </c>
      <c r="E5932" s="4">
        <v>45788.25</v>
      </c>
      <c r="F5932" s="4">
        <v>45788.288194444445</v>
      </c>
      <c r="G5932" s="4"/>
      <c r="H5932" t="s">
        <v>3155</v>
      </c>
      <c r="I5932" t="s">
        <v>3209</v>
      </c>
      <c r="J5932">
        <v>0</v>
      </c>
      <c r="K5932" t="s">
        <v>3227</v>
      </c>
      <c r="L5932" t="s">
        <v>3593</v>
      </c>
      <c r="M5932" t="s">
        <v>549</v>
      </c>
      <c r="N5932" t="s">
        <v>550</v>
      </c>
      <c r="O5932" t="s">
        <v>136</v>
      </c>
      <c r="P5932" t="s">
        <v>139</v>
      </c>
      <c r="Q5932" t="s">
        <v>272</v>
      </c>
    </row>
    <row r="5933" spans="1:17">
      <c r="A5933" t="s">
        <v>3506</v>
      </c>
      <c r="B5933" t="s">
        <v>3507</v>
      </c>
      <c r="C5933" t="s">
        <v>3508</v>
      </c>
      <c r="D5933" s="4">
        <v>45787.25644675926</v>
      </c>
      <c r="E5933" s="4">
        <v>45798.291666666664</v>
      </c>
      <c r="F5933" s="4">
        <v>45798.309027777781</v>
      </c>
      <c r="G5933" s="4"/>
      <c r="H5933" t="s">
        <v>3155</v>
      </c>
      <c r="I5933" t="s">
        <v>3171</v>
      </c>
      <c r="J5933">
        <v>1001</v>
      </c>
      <c r="K5933" t="s">
        <v>3157</v>
      </c>
      <c r="L5933" t="s">
        <v>3593</v>
      </c>
      <c r="M5933" t="s">
        <v>549</v>
      </c>
      <c r="N5933" t="s">
        <v>550</v>
      </c>
      <c r="O5933" t="s">
        <v>616</v>
      </c>
      <c r="P5933" t="s">
        <v>314</v>
      </c>
      <c r="Q5933" t="s">
        <v>319</v>
      </c>
    </row>
    <row r="5934" spans="1:17">
      <c r="A5934" t="s">
        <v>3509</v>
      </c>
      <c r="B5934" t="s">
        <v>3510</v>
      </c>
      <c r="C5934" t="s">
        <v>3511</v>
      </c>
      <c r="D5934" s="4">
        <v>45787.244525462964</v>
      </c>
      <c r="E5934" s="4">
        <v>45788.333333333336</v>
      </c>
      <c r="F5934" s="4">
        <v>45788.350694444445</v>
      </c>
      <c r="G5934" s="4"/>
      <c r="H5934" t="s">
        <v>3155</v>
      </c>
      <c r="I5934" t="s">
        <v>3512</v>
      </c>
      <c r="J5934">
        <v>1</v>
      </c>
      <c r="K5934" t="s">
        <v>3157</v>
      </c>
      <c r="L5934" t="s">
        <v>3593</v>
      </c>
      <c r="M5934" t="s">
        <v>549</v>
      </c>
      <c r="N5934" t="s">
        <v>550</v>
      </c>
      <c r="O5934" t="s">
        <v>616</v>
      </c>
      <c r="P5934" t="s">
        <v>626</v>
      </c>
      <c r="Q5934" t="s">
        <v>3366</v>
      </c>
    </row>
    <row r="5935" spans="1:17">
      <c r="A5935" t="s">
        <v>3513</v>
      </c>
      <c r="B5935" t="s">
        <v>3514</v>
      </c>
      <c r="C5935" t="s">
        <v>3515</v>
      </c>
      <c r="D5935" s="4">
        <v>45787.242291666669</v>
      </c>
      <c r="E5935" s="4">
        <v>45789.333333333336</v>
      </c>
      <c r="F5935" s="4">
        <v>45789.350694444445</v>
      </c>
      <c r="G5935" s="4">
        <v>45789.338101851848</v>
      </c>
      <c r="H5935" t="s">
        <v>3155</v>
      </c>
      <c r="I5935" t="s">
        <v>3175</v>
      </c>
      <c r="J5935">
        <v>0</v>
      </c>
      <c r="K5935" t="s">
        <v>3194</v>
      </c>
      <c r="L5935" t="s">
        <v>3564</v>
      </c>
      <c r="M5935" t="s">
        <v>549</v>
      </c>
      <c r="N5935" t="s">
        <v>550</v>
      </c>
      <c r="O5935" t="s">
        <v>136</v>
      </c>
      <c r="P5935" t="s">
        <v>283</v>
      </c>
      <c r="Q5935" t="s">
        <v>287</v>
      </c>
    </row>
    <row r="5936" spans="1:17">
      <c r="A5936" t="s">
        <v>3185</v>
      </c>
      <c r="B5936" t="s">
        <v>3186</v>
      </c>
      <c r="C5936" t="s">
        <v>3516</v>
      </c>
      <c r="D5936" s="4">
        <v>45787.238761574074</v>
      </c>
      <c r="E5936" s="4">
        <v>45788.916666666664</v>
      </c>
      <c r="F5936" s="4">
        <v>45788.934027777781</v>
      </c>
      <c r="G5936" s="4"/>
      <c r="H5936" t="s">
        <v>3155</v>
      </c>
      <c r="I5936" t="s">
        <v>3171</v>
      </c>
      <c r="J5936">
        <v>1001</v>
      </c>
      <c r="K5936" t="s">
        <v>3157</v>
      </c>
      <c r="L5936" t="s">
        <v>3245</v>
      </c>
      <c r="M5936" t="s">
        <v>549</v>
      </c>
      <c r="N5936" t="s">
        <v>550</v>
      </c>
      <c r="O5936" t="s">
        <v>551</v>
      </c>
      <c r="P5936" t="s">
        <v>149</v>
      </c>
      <c r="Q5936" t="s">
        <v>206</v>
      </c>
    </row>
    <row r="5937" spans="1:17">
      <c r="A5937" t="s">
        <v>3517</v>
      </c>
      <c r="B5937" t="s">
        <v>3518</v>
      </c>
      <c r="C5937" t="s">
        <v>3519</v>
      </c>
      <c r="D5937" s="4">
        <v>45787.236701388887</v>
      </c>
      <c r="E5937" s="4">
        <v>45789.291666666664</v>
      </c>
      <c r="F5937" s="4">
        <v>45789.329861111109</v>
      </c>
      <c r="G5937" s="4">
        <v>45789.287314814814</v>
      </c>
      <c r="H5937" t="s">
        <v>3155</v>
      </c>
      <c r="I5937" t="s">
        <v>3240</v>
      </c>
      <c r="J5937">
        <v>0</v>
      </c>
      <c r="K5937" t="s">
        <v>3194</v>
      </c>
      <c r="L5937" t="s">
        <v>3564</v>
      </c>
      <c r="M5937" t="s">
        <v>549</v>
      </c>
      <c r="N5937" t="s">
        <v>550</v>
      </c>
      <c r="O5937" t="s">
        <v>551</v>
      </c>
      <c r="P5937" t="s">
        <v>149</v>
      </c>
      <c r="Q5937" t="s">
        <v>200</v>
      </c>
    </row>
    <row r="5938" spans="1:17">
      <c r="A5938" t="s">
        <v>3520</v>
      </c>
      <c r="B5938" t="s">
        <v>3521</v>
      </c>
      <c r="C5938" t="s">
        <v>3522</v>
      </c>
      <c r="D5938" s="4">
        <v>45787.236307870371</v>
      </c>
      <c r="E5938" s="4">
        <v>45788.916666666664</v>
      </c>
      <c r="F5938" s="4">
        <v>45788.934027777781</v>
      </c>
      <c r="G5938" s="4">
        <v>45788.918576388889</v>
      </c>
      <c r="H5938" t="s">
        <v>3155</v>
      </c>
      <c r="I5938" t="s">
        <v>3171</v>
      </c>
      <c r="J5938">
        <v>0</v>
      </c>
      <c r="K5938" t="s">
        <v>3194</v>
      </c>
      <c r="L5938" t="s">
        <v>3564</v>
      </c>
      <c r="M5938" t="s">
        <v>549</v>
      </c>
      <c r="N5938" t="s">
        <v>550</v>
      </c>
      <c r="O5938" t="s">
        <v>616</v>
      </c>
      <c r="P5938" t="s">
        <v>314</v>
      </c>
      <c r="Q5938" t="s">
        <v>321</v>
      </c>
    </row>
    <row r="5939" spans="1:17">
      <c r="A5939" t="s">
        <v>3523</v>
      </c>
      <c r="B5939" t="s">
        <v>3524</v>
      </c>
      <c r="C5939" t="s">
        <v>3525</v>
      </c>
      <c r="D5939" s="4">
        <v>45787.228761574072</v>
      </c>
      <c r="E5939" s="4">
        <v>45787.916666666664</v>
      </c>
      <c r="F5939" s="4">
        <v>45787.934027777781</v>
      </c>
      <c r="G5939" s="4">
        <v>45787.917511574073</v>
      </c>
      <c r="H5939" t="s">
        <v>3155</v>
      </c>
      <c r="I5939" t="s">
        <v>3222</v>
      </c>
      <c r="J5939">
        <v>1</v>
      </c>
      <c r="K5939" t="s">
        <v>3223</v>
      </c>
      <c r="L5939" t="s">
        <v>3564</v>
      </c>
      <c r="M5939" t="s">
        <v>549</v>
      </c>
      <c r="N5939" t="s">
        <v>550</v>
      </c>
      <c r="O5939" t="s">
        <v>136</v>
      </c>
      <c r="P5939" t="s">
        <v>147</v>
      </c>
      <c r="Q5939" t="s">
        <v>256</v>
      </c>
    </row>
    <row r="5940" spans="1:17">
      <c r="A5940" t="s">
        <v>3526</v>
      </c>
      <c r="B5940" t="s">
        <v>3527</v>
      </c>
      <c r="C5940" t="s">
        <v>3528</v>
      </c>
      <c r="D5940" s="4">
        <v>45787.21539351852</v>
      </c>
      <c r="E5940" s="4">
        <v>45788.25</v>
      </c>
      <c r="F5940" s="4">
        <v>45788.288194444445</v>
      </c>
      <c r="G5940" s="4"/>
      <c r="H5940" t="s">
        <v>3155</v>
      </c>
      <c r="I5940" t="s">
        <v>3240</v>
      </c>
      <c r="J5940">
        <v>0</v>
      </c>
      <c r="K5940" t="s">
        <v>3157</v>
      </c>
      <c r="L5940" t="s">
        <v>3245</v>
      </c>
      <c r="M5940" t="s">
        <v>549</v>
      </c>
      <c r="N5940" t="s">
        <v>550</v>
      </c>
      <c r="O5940" t="s">
        <v>136</v>
      </c>
      <c r="P5940" t="s">
        <v>147</v>
      </c>
      <c r="Q5940" t="s">
        <v>254</v>
      </c>
    </row>
    <row r="5941" spans="1:17">
      <c r="A5941" t="s">
        <v>3530</v>
      </c>
      <c r="B5941" t="s">
        <v>3531</v>
      </c>
      <c r="C5941" t="s">
        <v>3532</v>
      </c>
      <c r="D5941" s="4">
        <v>45787.213078703702</v>
      </c>
      <c r="E5941" s="4">
        <v>45788.791666666664</v>
      </c>
      <c r="F5941" s="4">
        <v>45788.829861111109</v>
      </c>
      <c r="G5941" s="4"/>
      <c r="H5941" t="s">
        <v>3155</v>
      </c>
      <c r="I5941" t="s">
        <v>3209</v>
      </c>
      <c r="J5941">
        <v>0</v>
      </c>
      <c r="K5941" t="s">
        <v>3227</v>
      </c>
      <c r="L5941" t="s">
        <v>3593</v>
      </c>
      <c r="M5941" t="s">
        <v>549</v>
      </c>
      <c r="N5941" t="s">
        <v>550</v>
      </c>
      <c r="O5941" t="s">
        <v>551</v>
      </c>
      <c r="P5941" t="s">
        <v>141</v>
      </c>
      <c r="Q5941" t="s">
        <v>233</v>
      </c>
    </row>
    <row r="5942" spans="1:17">
      <c r="A5942" t="s">
        <v>3185</v>
      </c>
      <c r="B5942" t="s">
        <v>3186</v>
      </c>
      <c r="C5942" t="s">
        <v>3533</v>
      </c>
      <c r="D5942" s="4">
        <v>45787.188067129631</v>
      </c>
      <c r="E5942" s="4">
        <v>45788.916666666664</v>
      </c>
      <c r="F5942" s="4">
        <v>45788.934027777781</v>
      </c>
      <c r="G5942" s="4"/>
      <c r="H5942" t="s">
        <v>3155</v>
      </c>
      <c r="I5942" t="s">
        <v>3171</v>
      </c>
      <c r="J5942">
        <v>1001</v>
      </c>
      <c r="K5942" t="s">
        <v>3157</v>
      </c>
      <c r="L5942" t="s">
        <v>3245</v>
      </c>
      <c r="M5942" t="s">
        <v>549</v>
      </c>
      <c r="N5942" t="s">
        <v>550</v>
      </c>
      <c r="O5942" t="s">
        <v>551</v>
      </c>
      <c r="P5942" t="s">
        <v>149</v>
      </c>
      <c r="Q5942" t="s">
        <v>206</v>
      </c>
    </row>
    <row r="5943" spans="1:17">
      <c r="A5943" t="s">
        <v>33329</v>
      </c>
      <c r="B5943" t="s">
        <v>33330</v>
      </c>
      <c r="C5943" t="s">
        <v>33331</v>
      </c>
      <c r="D5943" s="4">
        <v>45787.172986111109</v>
      </c>
      <c r="E5943" s="4">
        <v>45788.270833333336</v>
      </c>
      <c r="F5943" s="4">
        <v>45788.288194444445</v>
      </c>
      <c r="G5943" s="4"/>
      <c r="H5943" t="s">
        <v>3155</v>
      </c>
      <c r="I5943" t="s">
        <v>3512</v>
      </c>
      <c r="J5943">
        <v>1</v>
      </c>
      <c r="K5943" t="s">
        <v>3157</v>
      </c>
      <c r="L5943" t="s">
        <v>3593</v>
      </c>
      <c r="M5943" t="s">
        <v>549</v>
      </c>
      <c r="N5943" t="s">
        <v>559</v>
      </c>
      <c r="O5943" t="s">
        <v>469</v>
      </c>
      <c r="P5943" t="s">
        <v>180</v>
      </c>
      <c r="Q5943" t="s">
        <v>14107</v>
      </c>
    </row>
    <row r="5944" spans="1:17">
      <c r="A5944" t="s">
        <v>3534</v>
      </c>
      <c r="B5944" t="s">
        <v>3535</v>
      </c>
      <c r="C5944" t="s">
        <v>3536</v>
      </c>
      <c r="D5944" s="4">
        <v>45787.17114583333</v>
      </c>
      <c r="E5944" s="4">
        <v>45788.125</v>
      </c>
      <c r="F5944" s="4">
        <v>45788.142361111109</v>
      </c>
      <c r="G5944" s="4"/>
      <c r="H5944" t="s">
        <v>3155</v>
      </c>
      <c r="I5944" t="s">
        <v>3184</v>
      </c>
      <c r="J5944">
        <v>0</v>
      </c>
      <c r="K5944" t="s">
        <v>3157</v>
      </c>
      <c r="L5944" t="s">
        <v>3593</v>
      </c>
      <c r="M5944" t="s">
        <v>549</v>
      </c>
      <c r="N5944" t="s">
        <v>550</v>
      </c>
      <c r="O5944" t="s">
        <v>616</v>
      </c>
      <c r="P5944" t="s">
        <v>314</v>
      </c>
      <c r="Q5944" t="s">
        <v>322</v>
      </c>
    </row>
    <row r="5945" spans="1:17">
      <c r="A5945" t="s">
        <v>3537</v>
      </c>
      <c r="B5945" t="s">
        <v>3538</v>
      </c>
      <c r="C5945" t="s">
        <v>3539</v>
      </c>
      <c r="D5945" s="4">
        <v>45787.143506944441</v>
      </c>
      <c r="E5945" s="4">
        <v>45789.375</v>
      </c>
      <c r="F5945" s="4">
        <v>45789.413194444445</v>
      </c>
      <c r="G5945" s="4"/>
      <c r="H5945" t="s">
        <v>3155</v>
      </c>
      <c r="I5945" t="s">
        <v>3240</v>
      </c>
      <c r="J5945">
        <v>0</v>
      </c>
      <c r="K5945" t="s">
        <v>3157</v>
      </c>
      <c r="L5945" t="s">
        <v>3245</v>
      </c>
      <c r="M5945" t="s">
        <v>549</v>
      </c>
      <c r="N5945" t="s">
        <v>550</v>
      </c>
      <c r="O5945" t="s">
        <v>551</v>
      </c>
      <c r="P5945" t="s">
        <v>145</v>
      </c>
      <c r="Q5945" t="s">
        <v>216</v>
      </c>
    </row>
    <row r="5946" spans="1:17">
      <c r="A5946" t="s">
        <v>3540</v>
      </c>
      <c r="B5946" t="s">
        <v>3541</v>
      </c>
      <c r="C5946" t="s">
        <v>3542</v>
      </c>
      <c r="D5946" s="4">
        <v>45787.107893518521</v>
      </c>
      <c r="E5946" s="4">
        <v>45788.416666666664</v>
      </c>
      <c r="F5946" s="4">
        <v>45788.434027777781</v>
      </c>
      <c r="G5946" s="4"/>
      <c r="H5946" t="s">
        <v>3155</v>
      </c>
      <c r="I5946" t="s">
        <v>3512</v>
      </c>
      <c r="J5946">
        <v>1</v>
      </c>
      <c r="K5946" t="s">
        <v>3157</v>
      </c>
      <c r="L5946" t="s">
        <v>3593</v>
      </c>
      <c r="M5946" t="s">
        <v>549</v>
      </c>
      <c r="N5946" t="s">
        <v>559</v>
      </c>
      <c r="O5946" t="s">
        <v>469</v>
      </c>
      <c r="P5946" t="s">
        <v>189</v>
      </c>
      <c r="Q5946" t="s">
        <v>196</v>
      </c>
    </row>
    <row r="5947" spans="1:17">
      <c r="A5947" t="s">
        <v>3543</v>
      </c>
      <c r="B5947" t="s">
        <v>3544</v>
      </c>
      <c r="C5947" t="s">
        <v>3545</v>
      </c>
      <c r="D5947" s="4">
        <v>45787.093032407407</v>
      </c>
      <c r="E5947" s="4">
        <v>45787.583333333336</v>
      </c>
      <c r="F5947" s="4">
        <v>45787.600694444445</v>
      </c>
      <c r="G5947" s="4"/>
      <c r="H5947" t="s">
        <v>3155</v>
      </c>
      <c r="I5947" t="s">
        <v>3291</v>
      </c>
      <c r="J5947">
        <v>0</v>
      </c>
      <c r="K5947" t="s">
        <v>3194</v>
      </c>
      <c r="L5947" t="s">
        <v>3245</v>
      </c>
      <c r="M5947" t="s">
        <v>549</v>
      </c>
      <c r="N5947" t="s">
        <v>550</v>
      </c>
      <c r="O5947" t="s">
        <v>616</v>
      </c>
      <c r="P5947" t="s">
        <v>314</v>
      </c>
      <c r="Q5947" t="s">
        <v>319</v>
      </c>
    </row>
    <row r="5948" spans="1:17">
      <c r="A5948" t="s">
        <v>29477</v>
      </c>
      <c r="B5948" t="s">
        <v>29478</v>
      </c>
      <c r="C5948" t="s">
        <v>29479</v>
      </c>
      <c r="D5948" s="4">
        <v>45787.088726851849</v>
      </c>
      <c r="E5948" s="4">
        <v>45787.75</v>
      </c>
      <c r="F5948" s="4">
        <v>45787.767361111109</v>
      </c>
      <c r="G5948" s="4"/>
      <c r="H5948" t="s">
        <v>3155</v>
      </c>
      <c r="I5948" t="s">
        <v>3291</v>
      </c>
      <c r="J5948">
        <v>0</v>
      </c>
      <c r="K5948" t="s">
        <v>3157</v>
      </c>
      <c r="L5948" t="s">
        <v>3593</v>
      </c>
      <c r="M5948" t="s">
        <v>549</v>
      </c>
      <c r="N5948" t="s">
        <v>550</v>
      </c>
      <c r="O5948" t="s">
        <v>616</v>
      </c>
      <c r="P5948" t="s">
        <v>314</v>
      </c>
      <c r="Q5948" t="s">
        <v>322</v>
      </c>
    </row>
    <row r="5949" spans="1:17">
      <c r="A5949" t="s">
        <v>3546</v>
      </c>
      <c r="B5949" t="s">
        <v>3547</v>
      </c>
      <c r="C5949" t="s">
        <v>3548</v>
      </c>
      <c r="D5949" s="4">
        <v>45787.062893518516</v>
      </c>
      <c r="E5949" s="4">
        <v>45790.5</v>
      </c>
      <c r="F5949" s="4">
        <v>45790.517361111109</v>
      </c>
      <c r="G5949" s="4"/>
      <c r="H5949" t="s">
        <v>3155</v>
      </c>
      <c r="I5949" t="s">
        <v>3512</v>
      </c>
      <c r="J5949">
        <v>1</v>
      </c>
      <c r="K5949" t="s">
        <v>3157</v>
      </c>
      <c r="L5949" t="s">
        <v>3245</v>
      </c>
      <c r="M5949" t="s">
        <v>549</v>
      </c>
      <c r="N5949" t="s">
        <v>550</v>
      </c>
      <c r="O5949" t="s">
        <v>136</v>
      </c>
      <c r="P5949" t="s">
        <v>147</v>
      </c>
      <c r="Q5949" t="s">
        <v>7316</v>
      </c>
    </row>
    <row r="5950" spans="1:17">
      <c r="A5950" t="s">
        <v>3549</v>
      </c>
      <c r="B5950" t="s">
        <v>3550</v>
      </c>
      <c r="C5950" t="s">
        <v>3551</v>
      </c>
      <c r="D5950" s="4">
        <v>45787.052766203706</v>
      </c>
      <c r="E5950" s="4">
        <v>45791.208333333336</v>
      </c>
      <c r="F5950" s="4">
        <v>45791.225694444445</v>
      </c>
      <c r="G5950" s="4"/>
      <c r="H5950" t="s">
        <v>3155</v>
      </c>
      <c r="I5950" t="s">
        <v>3171</v>
      </c>
      <c r="J5950">
        <v>1001</v>
      </c>
      <c r="K5950" t="s">
        <v>3157</v>
      </c>
      <c r="L5950" t="s">
        <v>3593</v>
      </c>
      <c r="M5950" t="s">
        <v>549</v>
      </c>
      <c r="N5950" t="s">
        <v>550</v>
      </c>
      <c r="O5950" t="s">
        <v>551</v>
      </c>
      <c r="P5950" t="s">
        <v>149</v>
      </c>
      <c r="Q5950" t="s">
        <v>202</v>
      </c>
    </row>
    <row r="5951" spans="1:17">
      <c r="A5951" t="s">
        <v>3552</v>
      </c>
      <c r="B5951" t="s">
        <v>3553</v>
      </c>
      <c r="C5951" t="s">
        <v>3554</v>
      </c>
      <c r="D5951" s="4">
        <v>45787.04010416667</v>
      </c>
      <c r="E5951" s="4">
        <v>45787.9375</v>
      </c>
      <c r="F5951" s="4">
        <v>45787.954861111109</v>
      </c>
      <c r="G5951" s="4">
        <v>45787.935104166667</v>
      </c>
      <c r="H5951" t="s">
        <v>3155</v>
      </c>
      <c r="I5951" t="s">
        <v>3171</v>
      </c>
      <c r="J5951">
        <v>1001</v>
      </c>
      <c r="K5951" t="s">
        <v>3157</v>
      </c>
      <c r="L5951" t="s">
        <v>3564</v>
      </c>
      <c r="M5951" t="s">
        <v>549</v>
      </c>
      <c r="N5951" t="s">
        <v>550</v>
      </c>
      <c r="O5951" t="s">
        <v>136</v>
      </c>
      <c r="P5951" t="s">
        <v>143</v>
      </c>
      <c r="Q5951" t="s">
        <v>297</v>
      </c>
    </row>
    <row r="5952" spans="1:17">
      <c r="A5952" t="s">
        <v>3555</v>
      </c>
      <c r="B5952" t="s">
        <v>3556</v>
      </c>
      <c r="C5952" t="s">
        <v>3557</v>
      </c>
      <c r="D5952" s="4">
        <v>45787.031493055554</v>
      </c>
      <c r="E5952" s="4">
        <v>45788.354166666664</v>
      </c>
      <c r="F5952" s="4">
        <v>45788.371527777781</v>
      </c>
      <c r="G5952" s="4"/>
      <c r="H5952" t="s">
        <v>3155</v>
      </c>
      <c r="I5952" t="s">
        <v>3171</v>
      </c>
      <c r="J5952">
        <v>1001</v>
      </c>
      <c r="K5952" t="s">
        <v>3157</v>
      </c>
      <c r="L5952" t="s">
        <v>3593</v>
      </c>
      <c r="M5952" t="s">
        <v>549</v>
      </c>
      <c r="N5952" t="s">
        <v>550</v>
      </c>
      <c r="O5952" t="s">
        <v>551</v>
      </c>
      <c r="P5952" t="s">
        <v>149</v>
      </c>
      <c r="Q5952" t="s">
        <v>202</v>
      </c>
    </row>
    <row r="5953" spans="1:17">
      <c r="A5953" t="s">
        <v>3558</v>
      </c>
      <c r="B5953" t="s">
        <v>3559</v>
      </c>
      <c r="C5953" t="s">
        <v>3560</v>
      </c>
      <c r="D5953" s="4">
        <v>45787.017592592594</v>
      </c>
      <c r="E5953" s="4">
        <v>45787.354166666664</v>
      </c>
      <c r="F5953" s="4">
        <v>45787.392361111109</v>
      </c>
      <c r="G5953" s="4"/>
      <c r="H5953" t="s">
        <v>3155</v>
      </c>
      <c r="I5953" t="s">
        <v>3209</v>
      </c>
      <c r="J5953">
        <v>0</v>
      </c>
      <c r="K5953" t="s">
        <v>3157</v>
      </c>
      <c r="L5953" t="s">
        <v>3245</v>
      </c>
      <c r="M5953" t="s">
        <v>549</v>
      </c>
      <c r="N5953" t="s">
        <v>550</v>
      </c>
      <c r="O5953" t="s">
        <v>136</v>
      </c>
      <c r="P5953" t="s">
        <v>283</v>
      </c>
      <c r="Q5953" t="s">
        <v>288</v>
      </c>
    </row>
    <row r="5954" spans="1:17">
      <c r="A5954" t="s">
        <v>3561</v>
      </c>
      <c r="B5954" t="s">
        <v>3562</v>
      </c>
      <c r="C5954" t="s">
        <v>3563</v>
      </c>
      <c r="D5954" s="4">
        <v>45786.99181712963</v>
      </c>
      <c r="E5954" s="4">
        <v>45787.375</v>
      </c>
      <c r="F5954" s="4">
        <v>45787.392361111109</v>
      </c>
      <c r="G5954" s="4">
        <v>45787.377511574072</v>
      </c>
      <c r="H5954" t="s">
        <v>3155</v>
      </c>
      <c r="I5954" t="s">
        <v>3171</v>
      </c>
      <c r="J5954">
        <v>1001</v>
      </c>
      <c r="K5954" t="s">
        <v>3157</v>
      </c>
      <c r="L5954" t="s">
        <v>3564</v>
      </c>
      <c r="M5954" t="s">
        <v>549</v>
      </c>
      <c r="N5954" t="s">
        <v>550</v>
      </c>
      <c r="O5954" t="s">
        <v>551</v>
      </c>
      <c r="P5954" t="s">
        <v>242</v>
      </c>
      <c r="Q5954" t="s">
        <v>245</v>
      </c>
    </row>
    <row r="5955" spans="1:17">
      <c r="A5955" t="s">
        <v>3565</v>
      </c>
      <c r="B5955" t="s">
        <v>3566</v>
      </c>
      <c r="C5955" t="s">
        <v>3567</v>
      </c>
      <c r="D5955" s="4">
        <v>45786.990833333337</v>
      </c>
      <c r="E5955" s="4">
        <v>45788.458333333336</v>
      </c>
      <c r="F5955" s="4">
        <v>45788.475694444445</v>
      </c>
      <c r="G5955" s="4"/>
      <c r="H5955" t="s">
        <v>3155</v>
      </c>
      <c r="I5955" t="s">
        <v>3175</v>
      </c>
      <c r="J5955">
        <v>0</v>
      </c>
      <c r="K5955" t="s">
        <v>3157</v>
      </c>
      <c r="L5955" t="s">
        <v>3245</v>
      </c>
      <c r="M5955" t="s">
        <v>549</v>
      </c>
      <c r="N5955" t="s">
        <v>550</v>
      </c>
      <c r="O5955" t="s">
        <v>136</v>
      </c>
      <c r="P5955" t="s">
        <v>143</v>
      </c>
      <c r="Q5955" t="s">
        <v>301</v>
      </c>
    </row>
    <row r="5956" spans="1:17">
      <c r="A5956" t="s">
        <v>3568</v>
      </c>
      <c r="B5956" t="s">
        <v>3569</v>
      </c>
      <c r="C5956" t="s">
        <v>3570</v>
      </c>
      <c r="D5956" s="4">
        <v>45786.987673611111</v>
      </c>
      <c r="E5956" s="4">
        <v>45787.666666666664</v>
      </c>
      <c r="F5956" s="4">
        <v>45787.704861111109</v>
      </c>
      <c r="G5956" s="4">
        <v>45787.662777777776</v>
      </c>
      <c r="H5956" t="s">
        <v>3155</v>
      </c>
      <c r="I5956" t="s">
        <v>3156</v>
      </c>
      <c r="J5956">
        <v>0</v>
      </c>
      <c r="K5956" t="s">
        <v>3157</v>
      </c>
      <c r="L5956" t="s">
        <v>3564</v>
      </c>
      <c r="M5956" t="s">
        <v>549</v>
      </c>
      <c r="N5956" t="s">
        <v>550</v>
      </c>
      <c r="O5956" t="s">
        <v>136</v>
      </c>
      <c r="P5956" t="s">
        <v>139</v>
      </c>
      <c r="Q5956" t="s">
        <v>425</v>
      </c>
    </row>
    <row r="5957" spans="1:17">
      <c r="A5957" t="s">
        <v>3571</v>
      </c>
      <c r="B5957" t="s">
        <v>3572</v>
      </c>
      <c r="C5957" t="s">
        <v>3573</v>
      </c>
      <c r="D5957" s="4">
        <v>45786.983888888892</v>
      </c>
      <c r="E5957" s="4">
        <v>45788.645833333336</v>
      </c>
      <c r="F5957" s="4">
        <v>45788.663194444445</v>
      </c>
      <c r="G5957" s="4">
        <v>45788.648101851853</v>
      </c>
      <c r="H5957" t="s">
        <v>3155</v>
      </c>
      <c r="I5957" t="s">
        <v>3512</v>
      </c>
      <c r="J5957">
        <v>1</v>
      </c>
      <c r="K5957" t="s">
        <v>3157</v>
      </c>
      <c r="L5957" t="s">
        <v>3564</v>
      </c>
      <c r="M5957" t="s">
        <v>549</v>
      </c>
      <c r="N5957" t="s">
        <v>550</v>
      </c>
      <c r="O5957" t="s">
        <v>136</v>
      </c>
      <c r="P5957" t="s">
        <v>292</v>
      </c>
      <c r="Q5957" t="s">
        <v>23601</v>
      </c>
    </row>
    <row r="5958" spans="1:17">
      <c r="A5958" t="s">
        <v>3574</v>
      </c>
      <c r="B5958" t="s">
        <v>3575</v>
      </c>
      <c r="C5958" t="s">
        <v>3576</v>
      </c>
      <c r="D5958" s="4">
        <v>45786.979907407411</v>
      </c>
      <c r="E5958" s="4">
        <v>45787.895833333336</v>
      </c>
      <c r="F5958" s="4">
        <v>45787.934027777781</v>
      </c>
      <c r="G5958" s="4">
        <v>45787.897291666668</v>
      </c>
      <c r="H5958" t="s">
        <v>3155</v>
      </c>
      <c r="I5958" t="s">
        <v>3156</v>
      </c>
      <c r="J5958">
        <v>0</v>
      </c>
      <c r="K5958" t="s">
        <v>3420</v>
      </c>
      <c r="L5958" t="s">
        <v>3564</v>
      </c>
      <c r="M5958" t="s">
        <v>549</v>
      </c>
      <c r="N5958" t="s">
        <v>559</v>
      </c>
      <c r="O5958" t="s">
        <v>504</v>
      </c>
      <c r="P5958" t="s">
        <v>325</v>
      </c>
      <c r="Q5958" t="s">
        <v>342</v>
      </c>
    </row>
    <row r="5959" spans="1:17">
      <c r="A5959" t="s">
        <v>3577</v>
      </c>
      <c r="B5959" t="s">
        <v>3578</v>
      </c>
      <c r="C5959" t="s">
        <v>3579</v>
      </c>
      <c r="D5959" s="4">
        <v>45786.971550925926</v>
      </c>
      <c r="E5959" s="4">
        <v>45788.729166666664</v>
      </c>
      <c r="F5959" s="4">
        <v>45788.767361111109</v>
      </c>
      <c r="G5959" s="4"/>
      <c r="H5959" t="s">
        <v>3155</v>
      </c>
      <c r="I5959" t="s">
        <v>3240</v>
      </c>
      <c r="J5959">
        <v>0</v>
      </c>
      <c r="K5959" t="s">
        <v>3227</v>
      </c>
      <c r="L5959" t="s">
        <v>3245</v>
      </c>
      <c r="M5959" t="s">
        <v>549</v>
      </c>
      <c r="N5959" t="s">
        <v>550</v>
      </c>
      <c r="O5959" t="s">
        <v>136</v>
      </c>
      <c r="P5959" t="s">
        <v>143</v>
      </c>
      <c r="Q5959" t="s">
        <v>298</v>
      </c>
    </row>
    <row r="5960" spans="1:17">
      <c r="A5960" t="s">
        <v>3568</v>
      </c>
      <c r="B5960" t="s">
        <v>3569</v>
      </c>
      <c r="C5960" t="s">
        <v>3580</v>
      </c>
      <c r="D5960" s="4">
        <v>45786.962569444448</v>
      </c>
      <c r="E5960" s="4">
        <v>45787.666666666664</v>
      </c>
      <c r="F5960" s="4">
        <v>45787.704861111109</v>
      </c>
      <c r="G5960" s="4"/>
      <c r="H5960" t="s">
        <v>3155</v>
      </c>
      <c r="I5960" t="s">
        <v>3240</v>
      </c>
      <c r="J5960">
        <v>0</v>
      </c>
      <c r="K5960" t="s">
        <v>3157</v>
      </c>
      <c r="L5960" t="s">
        <v>3245</v>
      </c>
      <c r="M5960" t="s">
        <v>549</v>
      </c>
      <c r="N5960" t="s">
        <v>550</v>
      </c>
      <c r="O5960" t="s">
        <v>136</v>
      </c>
      <c r="P5960" t="s">
        <v>139</v>
      </c>
      <c r="Q5960" t="s">
        <v>425</v>
      </c>
    </row>
    <row r="5961" spans="1:17">
      <c r="A5961" t="s">
        <v>3370</v>
      </c>
      <c r="B5961" t="s">
        <v>3371</v>
      </c>
      <c r="C5961" t="s">
        <v>3581</v>
      </c>
      <c r="D5961" s="4">
        <v>45786.957951388889</v>
      </c>
      <c r="E5961" s="4">
        <v>45788.333333333336</v>
      </c>
      <c r="F5961" s="4">
        <v>45788.371527777781</v>
      </c>
      <c r="G5961" s="4"/>
      <c r="H5961" t="s">
        <v>3155</v>
      </c>
      <c r="I5961" t="s">
        <v>3240</v>
      </c>
      <c r="J5961">
        <v>0</v>
      </c>
      <c r="K5961" t="s">
        <v>3157</v>
      </c>
      <c r="L5961" t="s">
        <v>3245</v>
      </c>
      <c r="M5961" t="s">
        <v>549</v>
      </c>
      <c r="N5961" t="s">
        <v>550</v>
      </c>
      <c r="O5961" t="s">
        <v>551</v>
      </c>
      <c r="P5961" t="s">
        <v>145</v>
      </c>
      <c r="Q5961" t="s">
        <v>215</v>
      </c>
    </row>
    <row r="5962" spans="1:17">
      <c r="A5962" t="s">
        <v>3574</v>
      </c>
      <c r="B5962" t="s">
        <v>3575</v>
      </c>
      <c r="C5962" t="s">
        <v>3582</v>
      </c>
      <c r="D5962" s="4">
        <v>45786.95517361111</v>
      </c>
      <c r="E5962" s="4">
        <v>45787.895833333336</v>
      </c>
      <c r="F5962" s="4">
        <v>45787.934027777781</v>
      </c>
      <c r="G5962" s="4"/>
      <c r="H5962" t="s">
        <v>3155</v>
      </c>
      <c r="I5962" t="s">
        <v>3156</v>
      </c>
      <c r="J5962">
        <v>0</v>
      </c>
      <c r="K5962" t="s">
        <v>3163</v>
      </c>
      <c r="L5962" t="s">
        <v>3245</v>
      </c>
      <c r="M5962" t="s">
        <v>549</v>
      </c>
      <c r="N5962" t="s">
        <v>559</v>
      </c>
      <c r="O5962" t="s">
        <v>504</v>
      </c>
      <c r="P5962" t="s">
        <v>325</v>
      </c>
      <c r="Q5962" t="s">
        <v>342</v>
      </c>
    </row>
    <row r="5963" spans="1:17">
      <c r="A5963" t="s">
        <v>3583</v>
      </c>
      <c r="B5963" t="s">
        <v>3584</v>
      </c>
      <c r="C5963" t="s">
        <v>3585</v>
      </c>
      <c r="D5963" s="4">
        <v>45786.953518518516</v>
      </c>
      <c r="E5963" s="4">
        <v>45787.791666666664</v>
      </c>
      <c r="F5963" s="4">
        <v>45787.829861111109</v>
      </c>
      <c r="G5963" s="4">
        <v>45787.789918981478</v>
      </c>
      <c r="H5963" t="s">
        <v>3155</v>
      </c>
      <c r="I5963" t="s">
        <v>3240</v>
      </c>
      <c r="J5963">
        <v>0</v>
      </c>
      <c r="K5963" t="s">
        <v>3157</v>
      </c>
      <c r="L5963" t="s">
        <v>3564</v>
      </c>
      <c r="M5963" t="s">
        <v>549</v>
      </c>
      <c r="N5963" t="s">
        <v>550</v>
      </c>
      <c r="O5963" t="s">
        <v>136</v>
      </c>
      <c r="P5963" t="s">
        <v>139</v>
      </c>
      <c r="Q5963" t="s">
        <v>273</v>
      </c>
    </row>
    <row r="5964" spans="1:17">
      <c r="A5964" t="s">
        <v>3587</v>
      </c>
      <c r="B5964" t="s">
        <v>3588</v>
      </c>
      <c r="C5964" t="s">
        <v>3589</v>
      </c>
      <c r="D5964" s="4">
        <v>45786.951666666668</v>
      </c>
      <c r="E5964" s="4">
        <v>45792</v>
      </c>
      <c r="F5964" s="4">
        <v>45792.038194444445</v>
      </c>
      <c r="G5964" s="4">
        <v>45792.000428240739</v>
      </c>
      <c r="H5964" t="s">
        <v>3155</v>
      </c>
      <c r="I5964" t="s">
        <v>3240</v>
      </c>
      <c r="J5964">
        <v>1001</v>
      </c>
      <c r="K5964" t="s">
        <v>3194</v>
      </c>
      <c r="L5964" t="s">
        <v>3564</v>
      </c>
      <c r="M5964" t="s">
        <v>549</v>
      </c>
      <c r="N5964" t="s">
        <v>550</v>
      </c>
      <c r="O5964" t="s">
        <v>136</v>
      </c>
      <c r="P5964" t="s">
        <v>139</v>
      </c>
      <c r="Q5964" t="s">
        <v>272</v>
      </c>
    </row>
    <row r="5965" spans="1:17">
      <c r="A5965" t="s">
        <v>3590</v>
      </c>
      <c r="B5965" t="s">
        <v>3591</v>
      </c>
      <c r="C5965" t="s">
        <v>3592</v>
      </c>
      <c r="D5965" s="4">
        <v>45786.949583333335</v>
      </c>
      <c r="E5965" s="4">
        <v>45787.333333333336</v>
      </c>
      <c r="F5965" s="4">
        <v>45787.371527777781</v>
      </c>
      <c r="G5965" s="4"/>
      <c r="H5965" t="s">
        <v>3155</v>
      </c>
      <c r="I5965" t="s">
        <v>3156</v>
      </c>
      <c r="J5965">
        <v>0</v>
      </c>
      <c r="K5965" t="s">
        <v>3194</v>
      </c>
      <c r="L5965" t="s">
        <v>3593</v>
      </c>
      <c r="M5965" t="s">
        <v>549</v>
      </c>
      <c r="N5965" t="s">
        <v>550</v>
      </c>
      <c r="O5965" t="s">
        <v>136</v>
      </c>
      <c r="P5965" t="s">
        <v>139</v>
      </c>
      <c r="Q5965" t="s">
        <v>277</v>
      </c>
    </row>
    <row r="5966" spans="1:17">
      <c r="A5966" t="s">
        <v>3577</v>
      </c>
      <c r="B5966" t="s">
        <v>3578</v>
      </c>
      <c r="C5966" t="s">
        <v>3594</v>
      </c>
      <c r="D5966" s="4">
        <v>45786.943379629629</v>
      </c>
      <c r="E5966" s="4">
        <v>45788.6875</v>
      </c>
      <c r="F5966" s="4">
        <v>45788.725694444445</v>
      </c>
      <c r="G5966" s="4"/>
      <c r="H5966" t="s">
        <v>3155</v>
      </c>
      <c r="I5966" t="s">
        <v>3240</v>
      </c>
      <c r="J5966">
        <v>0</v>
      </c>
      <c r="K5966" t="s">
        <v>3227</v>
      </c>
      <c r="L5966" t="s">
        <v>3245</v>
      </c>
      <c r="M5966" t="s">
        <v>549</v>
      </c>
      <c r="N5966" t="s">
        <v>550</v>
      </c>
      <c r="O5966" t="s">
        <v>136</v>
      </c>
      <c r="P5966" t="s">
        <v>143</v>
      </c>
      <c r="Q5966" t="s">
        <v>298</v>
      </c>
    </row>
    <row r="5967" spans="1:17">
      <c r="A5967" t="s">
        <v>3595</v>
      </c>
      <c r="B5967" t="s">
        <v>3596</v>
      </c>
      <c r="C5967" t="s">
        <v>3597</v>
      </c>
      <c r="D5967" s="4">
        <v>45786.938969907409</v>
      </c>
      <c r="E5967" s="4">
        <v>45787.708333333336</v>
      </c>
      <c r="F5967" s="4">
        <v>45787.746527777781</v>
      </c>
      <c r="G5967" s="4">
        <v>45787.70894675926</v>
      </c>
      <c r="H5967" t="s">
        <v>3155</v>
      </c>
      <c r="I5967" t="s">
        <v>3240</v>
      </c>
      <c r="J5967">
        <v>1001</v>
      </c>
      <c r="K5967" t="s">
        <v>3157</v>
      </c>
      <c r="L5967" t="s">
        <v>3564</v>
      </c>
      <c r="M5967" t="s">
        <v>549</v>
      </c>
      <c r="N5967" t="s">
        <v>550</v>
      </c>
      <c r="O5967" t="s">
        <v>551</v>
      </c>
      <c r="P5967" t="s">
        <v>141</v>
      </c>
      <c r="Q5967" t="s">
        <v>237</v>
      </c>
    </row>
    <row r="5968" spans="1:17">
      <c r="A5968" t="s">
        <v>3598</v>
      </c>
      <c r="B5968" t="s">
        <v>3599</v>
      </c>
      <c r="C5968" t="s">
        <v>3600</v>
      </c>
      <c r="D5968" s="4">
        <v>45786.93476851852</v>
      </c>
      <c r="E5968" s="4">
        <v>45788.291666666664</v>
      </c>
      <c r="F5968" s="4">
        <v>45788.309027777781</v>
      </c>
      <c r="G5968" s="4">
        <v>45788.292025462964</v>
      </c>
      <c r="H5968" t="s">
        <v>3155</v>
      </c>
      <c r="I5968" t="s">
        <v>3171</v>
      </c>
      <c r="J5968">
        <v>0</v>
      </c>
      <c r="K5968" t="s">
        <v>3157</v>
      </c>
      <c r="L5968" t="s">
        <v>3564</v>
      </c>
      <c r="M5968" t="s">
        <v>549</v>
      </c>
      <c r="N5968" t="s">
        <v>559</v>
      </c>
      <c r="O5968" t="s">
        <v>469</v>
      </c>
      <c r="P5968" t="s">
        <v>189</v>
      </c>
      <c r="Q5968" t="s">
        <v>193</v>
      </c>
    </row>
    <row r="5969" spans="1:17">
      <c r="A5969" t="s">
        <v>3601</v>
      </c>
      <c r="B5969" t="s">
        <v>3602</v>
      </c>
      <c r="C5969" t="s">
        <v>3603</v>
      </c>
      <c r="D5969" s="4">
        <v>45786.931122685186</v>
      </c>
      <c r="E5969" s="4">
        <v>45787.458333333336</v>
      </c>
      <c r="F5969" s="4">
        <v>45787.475694444445</v>
      </c>
      <c r="G5969" s="4">
        <v>45787.456423611111</v>
      </c>
      <c r="H5969" t="s">
        <v>3155</v>
      </c>
      <c r="I5969" t="s">
        <v>3171</v>
      </c>
      <c r="J5969">
        <v>1001</v>
      </c>
      <c r="K5969" t="s">
        <v>3157</v>
      </c>
      <c r="L5969" t="s">
        <v>3564</v>
      </c>
      <c r="M5969" t="s">
        <v>549</v>
      </c>
      <c r="N5969" t="s">
        <v>550</v>
      </c>
      <c r="O5969" t="s">
        <v>136</v>
      </c>
      <c r="P5969" t="s">
        <v>139</v>
      </c>
      <c r="Q5969" t="s">
        <v>278</v>
      </c>
    </row>
    <row r="5970" spans="1:17">
      <c r="A5970" t="s">
        <v>3604</v>
      </c>
      <c r="B5970" t="s">
        <v>3605</v>
      </c>
      <c r="C5970" t="s">
        <v>3606</v>
      </c>
      <c r="D5970" s="4">
        <v>45786.927604166667</v>
      </c>
      <c r="E5970" s="4">
        <v>45789.458333333336</v>
      </c>
      <c r="F5970" s="4">
        <v>45789.475694444445</v>
      </c>
      <c r="G5970" s="4">
        <v>45789.458703703705</v>
      </c>
      <c r="H5970" t="s">
        <v>3155</v>
      </c>
      <c r="I5970" t="s">
        <v>3162</v>
      </c>
      <c r="J5970">
        <v>0</v>
      </c>
      <c r="K5970" t="s">
        <v>3420</v>
      </c>
      <c r="L5970" t="s">
        <v>3564</v>
      </c>
      <c r="M5970" t="s">
        <v>549</v>
      </c>
      <c r="N5970" t="s">
        <v>550</v>
      </c>
      <c r="O5970" t="s">
        <v>1923</v>
      </c>
      <c r="P5970" t="s">
        <v>1924</v>
      </c>
      <c r="Q5970" t="s">
        <v>3164</v>
      </c>
    </row>
    <row r="5971" spans="1:17">
      <c r="A5971" t="s">
        <v>3604</v>
      </c>
      <c r="B5971" t="s">
        <v>3605</v>
      </c>
      <c r="C5971" t="s">
        <v>3607</v>
      </c>
      <c r="D5971" s="4">
        <v>45786.92701388889</v>
      </c>
      <c r="E5971" s="4">
        <v>45789.416666666664</v>
      </c>
      <c r="F5971" s="4">
        <v>45789.434027777781</v>
      </c>
      <c r="G5971" s="4"/>
      <c r="H5971" t="s">
        <v>3155</v>
      </c>
      <c r="I5971" t="s">
        <v>3162</v>
      </c>
      <c r="J5971">
        <v>0</v>
      </c>
      <c r="K5971" t="s">
        <v>3420</v>
      </c>
      <c r="L5971" t="s">
        <v>3245</v>
      </c>
      <c r="M5971" t="s">
        <v>549</v>
      </c>
      <c r="N5971" t="s">
        <v>550</v>
      </c>
      <c r="O5971" t="s">
        <v>1923</v>
      </c>
      <c r="P5971" t="s">
        <v>1924</v>
      </c>
      <c r="Q5971" t="s">
        <v>3164</v>
      </c>
    </row>
    <row r="5972" spans="1:17">
      <c r="A5972" t="s">
        <v>3608</v>
      </c>
      <c r="B5972" t="s">
        <v>3609</v>
      </c>
      <c r="C5972" t="s">
        <v>3610</v>
      </c>
      <c r="D5972" s="4">
        <v>45786.923356481479</v>
      </c>
      <c r="E5972" s="4">
        <v>45788.875</v>
      </c>
      <c r="F5972" s="4">
        <v>45788.892361111109</v>
      </c>
      <c r="G5972" s="4"/>
      <c r="H5972" t="s">
        <v>3155</v>
      </c>
      <c r="I5972" t="s">
        <v>3175</v>
      </c>
      <c r="J5972">
        <v>0</v>
      </c>
      <c r="K5972" t="s">
        <v>3157</v>
      </c>
      <c r="L5972" t="s">
        <v>3245</v>
      </c>
      <c r="M5972" t="s">
        <v>549</v>
      </c>
      <c r="N5972" t="s">
        <v>550</v>
      </c>
      <c r="O5972" t="s">
        <v>136</v>
      </c>
      <c r="P5972" t="s">
        <v>143</v>
      </c>
      <c r="Q5972" t="s">
        <v>300</v>
      </c>
    </row>
    <row r="5973" spans="1:17">
      <c r="A5973" t="s">
        <v>3611</v>
      </c>
      <c r="B5973" t="s">
        <v>3612</v>
      </c>
      <c r="C5973" t="s">
        <v>3613</v>
      </c>
      <c r="D5973" s="4">
        <v>45786.921851851854</v>
      </c>
      <c r="E5973" s="4">
        <v>45788.354166666664</v>
      </c>
      <c r="F5973" s="4">
        <v>45788.371527777781</v>
      </c>
      <c r="G5973" s="4"/>
      <c r="H5973" t="s">
        <v>3155</v>
      </c>
      <c r="I5973" t="s">
        <v>3184</v>
      </c>
      <c r="J5973">
        <v>1001</v>
      </c>
      <c r="K5973" t="s">
        <v>3157</v>
      </c>
      <c r="L5973" t="s">
        <v>3245</v>
      </c>
      <c r="M5973" t="s">
        <v>549</v>
      </c>
      <c r="N5973" t="s">
        <v>559</v>
      </c>
      <c r="O5973" t="s">
        <v>469</v>
      </c>
      <c r="P5973" t="s">
        <v>180</v>
      </c>
      <c r="Q5973" t="s">
        <v>14107</v>
      </c>
    </row>
    <row r="5974" spans="1:17">
      <c r="A5974" t="s">
        <v>3614</v>
      </c>
      <c r="B5974" t="s">
        <v>3615</v>
      </c>
      <c r="C5974" t="s">
        <v>3616</v>
      </c>
      <c r="D5974" s="4">
        <v>45786.91883101852</v>
      </c>
      <c r="E5974" s="4">
        <v>45788.916666666664</v>
      </c>
      <c r="F5974" s="4">
        <v>45788.934027777781</v>
      </c>
      <c r="G5974" s="4">
        <v>45788.915949074071</v>
      </c>
      <c r="H5974" t="s">
        <v>3155</v>
      </c>
      <c r="I5974" t="s">
        <v>3291</v>
      </c>
      <c r="J5974">
        <v>0</v>
      </c>
      <c r="K5974" t="s">
        <v>3194</v>
      </c>
      <c r="L5974" t="s">
        <v>3564</v>
      </c>
      <c r="M5974" t="s">
        <v>549</v>
      </c>
      <c r="N5974" t="s">
        <v>550</v>
      </c>
      <c r="O5974" t="s">
        <v>551</v>
      </c>
      <c r="P5974" t="s">
        <v>242</v>
      </c>
      <c r="Q5974" t="s">
        <v>247</v>
      </c>
    </row>
    <row r="5975" spans="1:17">
      <c r="A5975" t="s">
        <v>3617</v>
      </c>
      <c r="B5975" t="s">
        <v>3618</v>
      </c>
      <c r="C5975" t="s">
        <v>3619</v>
      </c>
      <c r="D5975" s="4">
        <v>45786.918564814812</v>
      </c>
      <c r="E5975" s="4">
        <v>45787.729166666664</v>
      </c>
      <c r="F5975" s="4">
        <v>45787.746527777781</v>
      </c>
      <c r="G5975" s="4">
        <v>45787.729421296295</v>
      </c>
      <c r="H5975" t="s">
        <v>3155</v>
      </c>
      <c r="I5975" t="s">
        <v>3162</v>
      </c>
      <c r="J5975">
        <v>0</v>
      </c>
      <c r="K5975" t="s">
        <v>3252</v>
      </c>
      <c r="L5975" t="s">
        <v>3564</v>
      </c>
      <c r="M5975" t="s">
        <v>549</v>
      </c>
      <c r="N5975" t="s">
        <v>550</v>
      </c>
      <c r="O5975" t="s">
        <v>1923</v>
      </c>
      <c r="P5975" t="s">
        <v>1924</v>
      </c>
      <c r="Q5975" t="s">
        <v>3199</v>
      </c>
    </row>
    <row r="5976" spans="1:17">
      <c r="A5976" t="s">
        <v>3620</v>
      </c>
      <c r="B5976" t="s">
        <v>3621</v>
      </c>
      <c r="C5976" t="s">
        <v>3622</v>
      </c>
      <c r="D5976" s="4">
        <v>45786.917638888888</v>
      </c>
      <c r="E5976" s="4">
        <v>45788.25</v>
      </c>
      <c r="F5976" s="4">
        <v>45788.267361111109</v>
      </c>
      <c r="G5976" s="4"/>
      <c r="H5976" t="s">
        <v>3155</v>
      </c>
      <c r="I5976" t="s">
        <v>3162</v>
      </c>
      <c r="J5976">
        <v>0</v>
      </c>
      <c r="K5976" t="s">
        <v>3379</v>
      </c>
      <c r="L5976" t="s">
        <v>3593</v>
      </c>
      <c r="M5976" t="s">
        <v>549</v>
      </c>
      <c r="N5976" t="s">
        <v>550</v>
      </c>
      <c r="O5976" t="s">
        <v>1923</v>
      </c>
      <c r="P5976" t="s">
        <v>1924</v>
      </c>
      <c r="Q5976" t="s">
        <v>3180</v>
      </c>
    </row>
    <row r="5977" spans="1:17">
      <c r="A5977" t="s">
        <v>3623</v>
      </c>
      <c r="B5977" t="s">
        <v>3624</v>
      </c>
      <c r="C5977" t="s">
        <v>3625</v>
      </c>
      <c r="D5977" s="4">
        <v>45786.91684027778</v>
      </c>
      <c r="E5977" s="4">
        <v>45787.833333333336</v>
      </c>
      <c r="F5977" s="4">
        <v>45787.850694444445</v>
      </c>
      <c r="G5977" s="4">
        <v>45787.833796296298</v>
      </c>
      <c r="H5977" t="s">
        <v>3155</v>
      </c>
      <c r="I5977" t="s">
        <v>3402</v>
      </c>
      <c r="J5977">
        <v>0</v>
      </c>
      <c r="K5977" t="s">
        <v>3403</v>
      </c>
      <c r="L5977" t="s">
        <v>3564</v>
      </c>
      <c r="M5977" t="s">
        <v>549</v>
      </c>
      <c r="N5977" t="s">
        <v>550</v>
      </c>
      <c r="O5977" t="s">
        <v>136</v>
      </c>
      <c r="P5977" t="s">
        <v>143</v>
      </c>
      <c r="Q5977" t="s">
        <v>306</v>
      </c>
    </row>
    <row r="5978" spans="1:17">
      <c r="A5978" t="s">
        <v>3626</v>
      </c>
      <c r="B5978" t="s">
        <v>3627</v>
      </c>
      <c r="C5978" t="s">
        <v>3628</v>
      </c>
      <c r="D5978" s="4">
        <v>45786.916064814817</v>
      </c>
      <c r="E5978" s="4">
        <v>45787.270833333336</v>
      </c>
      <c r="F5978" s="4">
        <v>45787.288194444445</v>
      </c>
      <c r="G5978" s="4">
        <v>45787.26971064815</v>
      </c>
      <c r="H5978" t="s">
        <v>3155</v>
      </c>
      <c r="I5978" t="s">
        <v>3162</v>
      </c>
      <c r="J5978">
        <v>0</v>
      </c>
      <c r="K5978" t="s">
        <v>3379</v>
      </c>
      <c r="L5978" t="s">
        <v>3564</v>
      </c>
      <c r="M5978" t="s">
        <v>549</v>
      </c>
      <c r="N5978" t="s">
        <v>550</v>
      </c>
      <c r="O5978" t="s">
        <v>1923</v>
      </c>
      <c r="P5978" t="s">
        <v>1924</v>
      </c>
      <c r="Q5978" t="s">
        <v>3199</v>
      </c>
    </row>
    <row r="5979" spans="1:17">
      <c r="A5979" t="s">
        <v>3629</v>
      </c>
      <c r="B5979" t="s">
        <v>3630</v>
      </c>
      <c r="C5979" t="s">
        <v>3631</v>
      </c>
      <c r="D5979" s="4">
        <v>45786.905011574076</v>
      </c>
      <c r="E5979" s="4">
        <v>45787.875</v>
      </c>
      <c r="F5979" s="4">
        <v>45787.913194444445</v>
      </c>
      <c r="G5979" s="4">
        <v>45787.871435185189</v>
      </c>
      <c r="H5979" t="s">
        <v>3155</v>
      </c>
      <c r="I5979" t="s">
        <v>3240</v>
      </c>
      <c r="J5979">
        <v>1001</v>
      </c>
      <c r="K5979" t="s">
        <v>3157</v>
      </c>
      <c r="L5979" t="s">
        <v>3564</v>
      </c>
      <c r="M5979" t="s">
        <v>549</v>
      </c>
      <c r="N5979" t="s">
        <v>559</v>
      </c>
      <c r="O5979" t="s">
        <v>469</v>
      </c>
      <c r="P5979" t="s">
        <v>180</v>
      </c>
      <c r="Q5979" t="s">
        <v>14107</v>
      </c>
    </row>
    <row r="5980" spans="1:17">
      <c r="A5980" t="s">
        <v>3632</v>
      </c>
      <c r="B5980" t="s">
        <v>3633</v>
      </c>
      <c r="C5980" t="s">
        <v>3634</v>
      </c>
      <c r="D5980" s="4">
        <v>45786.904791666668</v>
      </c>
      <c r="E5980" s="4">
        <v>45787.3125</v>
      </c>
      <c r="F5980" s="4">
        <v>45787.329861111109</v>
      </c>
      <c r="G5980" s="4">
        <v>45787.31354166667</v>
      </c>
      <c r="H5980" t="s">
        <v>3155</v>
      </c>
      <c r="I5980" t="s">
        <v>3222</v>
      </c>
      <c r="J5980">
        <v>1</v>
      </c>
      <c r="K5980" t="s">
        <v>3223</v>
      </c>
      <c r="L5980" t="s">
        <v>3564</v>
      </c>
      <c r="M5980" t="s">
        <v>549</v>
      </c>
      <c r="N5980" t="s">
        <v>550</v>
      </c>
      <c r="O5980" t="s">
        <v>551</v>
      </c>
      <c r="P5980" t="s">
        <v>242</v>
      </c>
      <c r="Q5980" t="s">
        <v>244</v>
      </c>
    </row>
    <row r="5981" spans="1:17">
      <c r="A5981" t="s">
        <v>3635</v>
      </c>
      <c r="B5981" t="s">
        <v>3636</v>
      </c>
      <c r="C5981" t="s">
        <v>3637</v>
      </c>
      <c r="D5981" s="4">
        <v>45786.899340277778</v>
      </c>
      <c r="E5981" s="4">
        <v>45794.375</v>
      </c>
      <c r="F5981" s="4">
        <v>45794.392361111109</v>
      </c>
      <c r="G5981" s="4"/>
      <c r="H5981" t="s">
        <v>3155</v>
      </c>
      <c r="I5981" t="s">
        <v>3171</v>
      </c>
      <c r="J5981">
        <v>1001</v>
      </c>
      <c r="K5981" t="s">
        <v>3157</v>
      </c>
      <c r="L5981" t="s">
        <v>3593</v>
      </c>
      <c r="M5981" t="s">
        <v>549</v>
      </c>
      <c r="N5981" t="s">
        <v>550</v>
      </c>
      <c r="O5981" t="s">
        <v>136</v>
      </c>
      <c r="P5981" t="s">
        <v>143</v>
      </c>
      <c r="Q5981" t="s">
        <v>299</v>
      </c>
    </row>
    <row r="5982" spans="1:17">
      <c r="A5982" t="s">
        <v>3638</v>
      </c>
      <c r="B5982" t="s">
        <v>3639</v>
      </c>
      <c r="C5982" t="s">
        <v>3640</v>
      </c>
      <c r="D5982" s="4">
        <v>45786.891898148147</v>
      </c>
      <c r="E5982" s="4">
        <v>45788.270833333336</v>
      </c>
      <c r="F5982" s="4">
        <v>45788.309027777781</v>
      </c>
      <c r="G5982" s="4">
        <v>45788.271493055552</v>
      </c>
      <c r="H5982" t="s">
        <v>3155</v>
      </c>
      <c r="I5982" t="s">
        <v>3240</v>
      </c>
      <c r="J5982">
        <v>1001</v>
      </c>
      <c r="K5982" t="s">
        <v>3157</v>
      </c>
      <c r="L5982" t="s">
        <v>3564</v>
      </c>
      <c r="M5982" t="s">
        <v>549</v>
      </c>
      <c r="N5982" t="s">
        <v>550</v>
      </c>
      <c r="O5982" t="s">
        <v>136</v>
      </c>
      <c r="P5982" t="s">
        <v>143</v>
      </c>
      <c r="Q5982" t="s">
        <v>312</v>
      </c>
    </row>
    <row r="5983" spans="1:17">
      <c r="A5983" t="s">
        <v>3641</v>
      </c>
      <c r="B5983" t="s">
        <v>3642</v>
      </c>
      <c r="C5983" t="s">
        <v>3643</v>
      </c>
      <c r="D5983" s="4">
        <v>45786.891388888886</v>
      </c>
      <c r="E5983" s="4">
        <v>45787.458333333336</v>
      </c>
      <c r="F5983" s="4">
        <v>45787.475694444445</v>
      </c>
      <c r="G5983" s="4">
        <v>45787.465462962966</v>
      </c>
      <c r="H5983" t="s">
        <v>3155</v>
      </c>
      <c r="I5983" t="s">
        <v>3512</v>
      </c>
      <c r="J5983">
        <v>1</v>
      </c>
      <c r="K5983" t="s">
        <v>3157</v>
      </c>
      <c r="L5983" t="s">
        <v>3564</v>
      </c>
      <c r="M5983" t="s">
        <v>549</v>
      </c>
      <c r="N5983" t="s">
        <v>550</v>
      </c>
      <c r="O5983" t="s">
        <v>551</v>
      </c>
      <c r="P5983" t="s">
        <v>242</v>
      </c>
      <c r="Q5983" t="s">
        <v>245</v>
      </c>
    </row>
    <row r="5984" spans="1:17">
      <c r="A5984" t="s">
        <v>3641</v>
      </c>
      <c r="B5984" t="s">
        <v>3642</v>
      </c>
      <c r="C5984" t="s">
        <v>3644</v>
      </c>
      <c r="D5984" s="4">
        <v>45786.889432870368</v>
      </c>
      <c r="E5984" s="4">
        <v>45790.25</v>
      </c>
      <c r="F5984" s="4">
        <v>45790.267361111109</v>
      </c>
      <c r="G5984" s="4"/>
      <c r="H5984" t="s">
        <v>3155</v>
      </c>
      <c r="I5984" t="s">
        <v>3512</v>
      </c>
      <c r="J5984">
        <v>1</v>
      </c>
      <c r="K5984" t="s">
        <v>3157</v>
      </c>
      <c r="L5984" t="s">
        <v>3245</v>
      </c>
      <c r="M5984" t="s">
        <v>549</v>
      </c>
      <c r="N5984" t="s">
        <v>550</v>
      </c>
      <c r="O5984" t="s">
        <v>551</v>
      </c>
      <c r="P5984" t="s">
        <v>242</v>
      </c>
      <c r="Q5984" t="s">
        <v>245</v>
      </c>
    </row>
    <row r="5985" spans="1:17">
      <c r="A5985" t="s">
        <v>3645</v>
      </c>
      <c r="B5985" t="s">
        <v>3646</v>
      </c>
      <c r="C5985" t="s">
        <v>3647</v>
      </c>
      <c r="D5985" s="4">
        <v>45786.889097222222</v>
      </c>
      <c r="E5985" s="4">
        <v>45787.666666666664</v>
      </c>
      <c r="F5985" s="4">
        <v>45787.684027777781</v>
      </c>
      <c r="G5985" s="4">
        <v>45787.663043981483</v>
      </c>
      <c r="H5985" t="s">
        <v>3155</v>
      </c>
      <c r="I5985" t="s">
        <v>3175</v>
      </c>
      <c r="J5985">
        <v>0</v>
      </c>
      <c r="K5985" t="s">
        <v>3194</v>
      </c>
      <c r="L5985" t="s">
        <v>3564</v>
      </c>
      <c r="M5985" t="s">
        <v>549</v>
      </c>
      <c r="N5985" t="s">
        <v>550</v>
      </c>
      <c r="O5985" t="s">
        <v>136</v>
      </c>
      <c r="P5985" t="s">
        <v>139</v>
      </c>
      <c r="Q5985" t="s">
        <v>281</v>
      </c>
    </row>
    <row r="5986" spans="1:17">
      <c r="A5986" t="s">
        <v>3648</v>
      </c>
      <c r="B5986" t="s">
        <v>3649</v>
      </c>
      <c r="C5986" t="s">
        <v>3650</v>
      </c>
      <c r="D5986" s="4">
        <v>45786.887777777774</v>
      </c>
      <c r="E5986" s="4">
        <v>45787.395833333336</v>
      </c>
      <c r="F5986" s="4">
        <v>45787.413194444445</v>
      </c>
      <c r="G5986" s="4"/>
      <c r="H5986" t="s">
        <v>3155</v>
      </c>
      <c r="I5986" t="s">
        <v>3222</v>
      </c>
      <c r="J5986">
        <v>1</v>
      </c>
      <c r="K5986" t="s">
        <v>3223</v>
      </c>
      <c r="L5986" t="s">
        <v>3593</v>
      </c>
      <c r="M5986" t="s">
        <v>549</v>
      </c>
      <c r="N5986" t="s">
        <v>550</v>
      </c>
      <c r="O5986" t="s">
        <v>551</v>
      </c>
      <c r="P5986" t="s">
        <v>242</v>
      </c>
      <c r="Q5986" t="s">
        <v>244</v>
      </c>
    </row>
    <row r="5987" spans="1:17">
      <c r="A5987" t="s">
        <v>3641</v>
      </c>
      <c r="B5987" t="s">
        <v>3642</v>
      </c>
      <c r="C5987" t="s">
        <v>3651</v>
      </c>
      <c r="D5987" s="4">
        <v>45786.878935185188</v>
      </c>
      <c r="E5987" s="4">
        <v>45790.6875</v>
      </c>
      <c r="F5987" s="4">
        <v>45790.704861111109</v>
      </c>
      <c r="G5987" s="4"/>
      <c r="H5987" t="s">
        <v>3155</v>
      </c>
      <c r="I5987" t="s">
        <v>3512</v>
      </c>
      <c r="J5987">
        <v>1</v>
      </c>
      <c r="K5987" t="s">
        <v>3157</v>
      </c>
      <c r="L5987" t="s">
        <v>3245</v>
      </c>
      <c r="M5987" t="s">
        <v>549</v>
      </c>
      <c r="N5987" t="s">
        <v>550</v>
      </c>
      <c r="O5987" t="s">
        <v>551</v>
      </c>
      <c r="P5987" t="s">
        <v>242</v>
      </c>
      <c r="Q5987" t="s">
        <v>245</v>
      </c>
    </row>
    <row r="5988" spans="1:17">
      <c r="A5988" t="s">
        <v>3652</v>
      </c>
      <c r="B5988" t="s">
        <v>3653</v>
      </c>
      <c r="C5988" t="s">
        <v>3654</v>
      </c>
      <c r="D5988" s="4">
        <v>45786.877268518518</v>
      </c>
      <c r="E5988" s="4">
        <v>45787.708333333336</v>
      </c>
      <c r="F5988" s="4">
        <v>45787.746527777781</v>
      </c>
      <c r="G5988" s="4">
        <v>45787.706921296296</v>
      </c>
      <c r="H5988" t="s">
        <v>3155</v>
      </c>
      <c r="I5988" t="s">
        <v>3156</v>
      </c>
      <c r="J5988">
        <v>0</v>
      </c>
      <c r="K5988" t="s">
        <v>3157</v>
      </c>
      <c r="L5988" t="s">
        <v>3564</v>
      </c>
      <c r="M5988" t="s">
        <v>549</v>
      </c>
      <c r="N5988" t="s">
        <v>550</v>
      </c>
      <c r="O5988" t="s">
        <v>136</v>
      </c>
      <c r="P5988" t="s">
        <v>143</v>
      </c>
      <c r="Q5988" t="s">
        <v>303</v>
      </c>
    </row>
    <row r="5989" spans="1:17">
      <c r="A5989" t="s">
        <v>3655</v>
      </c>
      <c r="B5989" t="s">
        <v>3656</v>
      </c>
      <c r="C5989" t="s">
        <v>3657</v>
      </c>
      <c r="D5989" s="4">
        <v>45786.874502314815</v>
      </c>
      <c r="E5989" s="4">
        <v>45790.25</v>
      </c>
      <c r="F5989" s="4">
        <v>45790.267361111109</v>
      </c>
      <c r="G5989" s="4"/>
      <c r="H5989" t="s">
        <v>3155</v>
      </c>
      <c r="I5989" t="s">
        <v>3175</v>
      </c>
      <c r="J5989">
        <v>0</v>
      </c>
      <c r="K5989" t="s">
        <v>3157</v>
      </c>
      <c r="L5989" t="s">
        <v>3245</v>
      </c>
      <c r="M5989" t="s">
        <v>549</v>
      </c>
      <c r="N5989" t="s">
        <v>550</v>
      </c>
      <c r="O5989" t="s">
        <v>136</v>
      </c>
      <c r="P5989" t="s">
        <v>147</v>
      </c>
      <c r="Q5989" t="s">
        <v>253</v>
      </c>
    </row>
    <row r="5990" spans="1:17">
      <c r="A5990" t="s">
        <v>3658</v>
      </c>
      <c r="B5990" t="s">
        <v>3659</v>
      </c>
      <c r="C5990" t="s">
        <v>3660</v>
      </c>
      <c r="D5990" s="4">
        <v>45786.872511574074</v>
      </c>
      <c r="E5990" s="4">
        <v>45787.625</v>
      </c>
      <c r="F5990" s="4">
        <v>45787.642361111109</v>
      </c>
      <c r="G5990" s="4">
        <v>45787.624085648145</v>
      </c>
      <c r="H5990" t="s">
        <v>3155</v>
      </c>
      <c r="I5990" t="s">
        <v>3171</v>
      </c>
      <c r="J5990">
        <v>1002</v>
      </c>
      <c r="K5990" t="s">
        <v>3157</v>
      </c>
      <c r="L5990" t="s">
        <v>3564</v>
      </c>
      <c r="M5990" t="s">
        <v>549</v>
      </c>
      <c r="N5990" t="s">
        <v>550</v>
      </c>
      <c r="O5990" t="s">
        <v>136</v>
      </c>
      <c r="P5990" t="s">
        <v>292</v>
      </c>
      <c r="Q5990" t="s">
        <v>291</v>
      </c>
    </row>
    <row r="5991" spans="1:17">
      <c r="A5991" t="s">
        <v>3661</v>
      </c>
      <c r="B5991" t="s">
        <v>3662</v>
      </c>
      <c r="C5991" t="s">
        <v>3663</v>
      </c>
      <c r="D5991" s="4">
        <v>45786.871203703704</v>
      </c>
      <c r="E5991" s="4">
        <v>45787.708333333336</v>
      </c>
      <c r="F5991" s="4">
        <v>45787.725694444445</v>
      </c>
      <c r="G5991" s="4">
        <v>45787.708749999998</v>
      </c>
      <c r="H5991" t="s">
        <v>3155</v>
      </c>
      <c r="I5991" t="s">
        <v>3171</v>
      </c>
      <c r="J5991">
        <v>1001</v>
      </c>
      <c r="K5991" t="s">
        <v>3157</v>
      </c>
      <c r="L5991" t="s">
        <v>3564</v>
      </c>
      <c r="M5991" t="s">
        <v>549</v>
      </c>
      <c r="N5991" t="s">
        <v>550</v>
      </c>
      <c r="O5991" t="s">
        <v>136</v>
      </c>
      <c r="P5991" t="s">
        <v>147</v>
      </c>
      <c r="Q5991" t="s">
        <v>21124</v>
      </c>
    </row>
    <row r="5992" spans="1:17">
      <c r="A5992" t="s">
        <v>3664</v>
      </c>
      <c r="B5992" t="s">
        <v>3665</v>
      </c>
      <c r="C5992" t="s">
        <v>3666</v>
      </c>
      <c r="D5992" s="4">
        <v>45786.869895833333</v>
      </c>
      <c r="E5992" s="4">
        <v>45789.375</v>
      </c>
      <c r="F5992" s="4">
        <v>45789.413194444445</v>
      </c>
      <c r="G5992" s="4">
        <v>45789.375034722223</v>
      </c>
      <c r="H5992" t="s">
        <v>3155</v>
      </c>
      <c r="I5992" t="s">
        <v>3240</v>
      </c>
      <c r="J5992">
        <v>0</v>
      </c>
      <c r="K5992" t="s">
        <v>3194</v>
      </c>
      <c r="L5992" t="s">
        <v>3564</v>
      </c>
      <c r="M5992" t="s">
        <v>549</v>
      </c>
      <c r="N5992" t="s">
        <v>550</v>
      </c>
      <c r="O5992" t="s">
        <v>136</v>
      </c>
      <c r="P5992" t="s">
        <v>292</v>
      </c>
      <c r="Q5992" t="s">
        <v>295</v>
      </c>
    </row>
    <row r="5993" spans="1:17">
      <c r="A5993" t="s">
        <v>3667</v>
      </c>
      <c r="B5993" t="s">
        <v>3668</v>
      </c>
      <c r="C5993" t="s">
        <v>3669</v>
      </c>
      <c r="D5993" s="4">
        <v>45786.869884259257</v>
      </c>
      <c r="E5993" s="4">
        <v>45787.416666666664</v>
      </c>
      <c r="F5993" s="4">
        <v>45787.454861111109</v>
      </c>
      <c r="G5993" s="4">
        <v>45787.417256944442</v>
      </c>
      <c r="H5993" t="s">
        <v>3155</v>
      </c>
      <c r="I5993" t="s">
        <v>3240</v>
      </c>
      <c r="J5993">
        <v>0</v>
      </c>
      <c r="K5993" t="s">
        <v>3157</v>
      </c>
      <c r="L5993" t="s">
        <v>3564</v>
      </c>
      <c r="M5993" t="s">
        <v>549</v>
      </c>
      <c r="N5993" t="s">
        <v>550</v>
      </c>
      <c r="O5993" t="s">
        <v>136</v>
      </c>
      <c r="P5993" t="s">
        <v>283</v>
      </c>
      <c r="Q5993" t="s">
        <v>286</v>
      </c>
    </row>
    <row r="5994" spans="1:17">
      <c r="A5994" t="s">
        <v>3670</v>
      </c>
      <c r="B5994" t="s">
        <v>3671</v>
      </c>
      <c r="C5994" t="s">
        <v>3672</v>
      </c>
      <c r="D5994" s="4">
        <v>45786.865254629629</v>
      </c>
      <c r="E5994" s="4">
        <v>45787.729166666664</v>
      </c>
      <c r="F5994" s="4">
        <v>45787.767361111109</v>
      </c>
      <c r="G5994" s="4">
        <v>45787.718877314815</v>
      </c>
      <c r="H5994" t="s">
        <v>3155</v>
      </c>
      <c r="I5994" t="s">
        <v>3673</v>
      </c>
      <c r="J5994">
        <v>0</v>
      </c>
      <c r="K5994" t="s">
        <v>3194</v>
      </c>
      <c r="L5994" t="s">
        <v>3564</v>
      </c>
      <c r="M5994" t="s">
        <v>549</v>
      </c>
      <c r="N5994" t="s">
        <v>559</v>
      </c>
      <c r="O5994" t="s">
        <v>504</v>
      </c>
      <c r="P5994" t="s">
        <v>325</v>
      </c>
      <c r="Q5994" t="s">
        <v>342</v>
      </c>
    </row>
    <row r="5995" spans="1:17">
      <c r="A5995" t="s">
        <v>3674</v>
      </c>
      <c r="B5995" t="s">
        <v>3675</v>
      </c>
      <c r="C5995" t="s">
        <v>3676</v>
      </c>
      <c r="D5995" s="4">
        <v>45786.86309027778</v>
      </c>
      <c r="E5995" s="4">
        <v>45788.708333333336</v>
      </c>
      <c r="F5995" s="4">
        <v>45788.725694444445</v>
      </c>
      <c r="G5995" s="4"/>
      <c r="H5995" t="s">
        <v>3155</v>
      </c>
      <c r="I5995" t="s">
        <v>3171</v>
      </c>
      <c r="J5995">
        <v>1001</v>
      </c>
      <c r="K5995" t="s">
        <v>3157</v>
      </c>
      <c r="L5995" t="s">
        <v>3245</v>
      </c>
      <c r="M5995" t="s">
        <v>549</v>
      </c>
      <c r="N5995" t="s">
        <v>550</v>
      </c>
      <c r="O5995" t="s">
        <v>551</v>
      </c>
      <c r="P5995" t="s">
        <v>141</v>
      </c>
      <c r="Q5995" t="s">
        <v>237</v>
      </c>
    </row>
    <row r="5996" spans="1:17">
      <c r="A5996" t="s">
        <v>3677</v>
      </c>
      <c r="B5996" t="s">
        <v>3678</v>
      </c>
      <c r="C5996" t="s">
        <v>3679</v>
      </c>
      <c r="D5996" s="4">
        <v>45786.861956018518</v>
      </c>
      <c r="E5996" s="4">
        <v>45788.708333333336</v>
      </c>
      <c r="F5996" s="4">
        <v>45788.746527777781</v>
      </c>
      <c r="G5996" s="4"/>
      <c r="H5996" t="s">
        <v>3155</v>
      </c>
      <c r="I5996" t="s">
        <v>3156</v>
      </c>
      <c r="J5996">
        <v>0</v>
      </c>
      <c r="K5996" t="s">
        <v>3157</v>
      </c>
      <c r="L5996" t="s">
        <v>3593</v>
      </c>
      <c r="M5996" t="s">
        <v>549</v>
      </c>
      <c r="N5996" t="s">
        <v>550</v>
      </c>
      <c r="O5996" t="s">
        <v>136</v>
      </c>
      <c r="P5996" t="s">
        <v>292</v>
      </c>
      <c r="Q5996" t="s">
        <v>295</v>
      </c>
    </row>
    <row r="5997" spans="1:17">
      <c r="A5997" t="s">
        <v>3680</v>
      </c>
      <c r="B5997" t="s">
        <v>3681</v>
      </c>
      <c r="C5997" t="s">
        <v>3682</v>
      </c>
      <c r="D5997" s="4">
        <v>45786.861504629633</v>
      </c>
      <c r="E5997" s="4">
        <v>45787.541666666664</v>
      </c>
      <c r="F5997" s="4">
        <v>45787.579861111109</v>
      </c>
      <c r="G5997" s="4"/>
      <c r="H5997" t="s">
        <v>3155</v>
      </c>
      <c r="I5997" t="s">
        <v>3156</v>
      </c>
      <c r="J5997">
        <v>0</v>
      </c>
      <c r="K5997" t="s">
        <v>3157</v>
      </c>
      <c r="L5997" t="s">
        <v>3593</v>
      </c>
      <c r="M5997" t="s">
        <v>549</v>
      </c>
      <c r="N5997" t="s">
        <v>550</v>
      </c>
      <c r="O5997" t="s">
        <v>551</v>
      </c>
      <c r="P5997" t="s">
        <v>141</v>
      </c>
      <c r="Q5997" t="s">
        <v>241</v>
      </c>
    </row>
    <row r="5998" spans="1:17">
      <c r="A5998" t="s">
        <v>3683</v>
      </c>
      <c r="B5998" t="s">
        <v>3684</v>
      </c>
      <c r="C5998" t="s">
        <v>3685</v>
      </c>
      <c r="D5998" s="4">
        <v>45786.856041666666</v>
      </c>
      <c r="E5998" s="4">
        <v>45787.854166666664</v>
      </c>
      <c r="F5998" s="4">
        <v>45787.892361111109</v>
      </c>
      <c r="G5998" s="4">
        <v>45787.854733796295</v>
      </c>
      <c r="H5998" t="s">
        <v>3155</v>
      </c>
      <c r="I5998" t="s">
        <v>3156</v>
      </c>
      <c r="J5998">
        <v>0</v>
      </c>
      <c r="K5998" t="s">
        <v>3227</v>
      </c>
      <c r="L5998" t="s">
        <v>3564</v>
      </c>
      <c r="M5998" t="s">
        <v>549</v>
      </c>
      <c r="N5998" t="s">
        <v>550</v>
      </c>
      <c r="O5998" t="s">
        <v>551</v>
      </c>
      <c r="P5998" t="s">
        <v>141</v>
      </c>
      <c r="Q5998" t="s">
        <v>236</v>
      </c>
    </row>
    <row r="5999" spans="1:17">
      <c r="A5999" t="s">
        <v>3686</v>
      </c>
      <c r="B5999" t="s">
        <v>3687</v>
      </c>
      <c r="C5999" t="s">
        <v>3688</v>
      </c>
      <c r="D5999" s="4">
        <v>45786.843981481485</v>
      </c>
      <c r="E5999" s="4">
        <v>45788.583333333336</v>
      </c>
      <c r="F5999" s="4">
        <v>45788.621527777781</v>
      </c>
      <c r="G5999" s="4">
        <v>45788.581759259258</v>
      </c>
      <c r="H5999" t="s">
        <v>3155</v>
      </c>
      <c r="I5999" t="s">
        <v>3240</v>
      </c>
      <c r="J5999">
        <v>1001</v>
      </c>
      <c r="K5999" t="s">
        <v>3227</v>
      </c>
      <c r="L5999" t="s">
        <v>3564</v>
      </c>
      <c r="M5999" t="s">
        <v>549</v>
      </c>
      <c r="N5999" t="s">
        <v>550</v>
      </c>
      <c r="O5999" t="s">
        <v>136</v>
      </c>
      <c r="P5999" t="s">
        <v>139</v>
      </c>
      <c r="Q5999" t="s">
        <v>276</v>
      </c>
    </row>
    <row r="6000" spans="1:17">
      <c r="A6000" t="s">
        <v>3686</v>
      </c>
      <c r="B6000" t="s">
        <v>3689</v>
      </c>
      <c r="C6000" t="s">
        <v>3690</v>
      </c>
      <c r="D6000" s="4">
        <v>45786.842314814814</v>
      </c>
      <c r="E6000" s="4">
        <v>45788.625</v>
      </c>
      <c r="F6000" s="4">
        <v>45788.663194444445</v>
      </c>
      <c r="G6000" s="4">
        <v>45788.624398148146</v>
      </c>
      <c r="H6000" t="s">
        <v>3155</v>
      </c>
      <c r="I6000" t="s">
        <v>3240</v>
      </c>
      <c r="J6000">
        <v>0</v>
      </c>
      <c r="K6000" t="s">
        <v>3163</v>
      </c>
      <c r="L6000" t="s">
        <v>3564</v>
      </c>
      <c r="M6000" t="s">
        <v>549</v>
      </c>
      <c r="N6000" t="s">
        <v>550</v>
      </c>
      <c r="O6000" t="s">
        <v>136</v>
      </c>
      <c r="P6000" t="s">
        <v>139</v>
      </c>
      <c r="Q6000" t="s">
        <v>276</v>
      </c>
    </row>
    <row r="6001" spans="1:17">
      <c r="A6001" t="s">
        <v>3691</v>
      </c>
      <c r="B6001" t="s">
        <v>3692</v>
      </c>
      <c r="C6001" t="s">
        <v>3693</v>
      </c>
      <c r="D6001" s="4">
        <v>45786.841284722221</v>
      </c>
      <c r="E6001" s="4">
        <v>45790.625</v>
      </c>
      <c r="F6001" s="4">
        <v>45790.642361111109</v>
      </c>
      <c r="G6001" s="4"/>
      <c r="H6001" t="s">
        <v>3155</v>
      </c>
      <c r="I6001" t="s">
        <v>3171</v>
      </c>
      <c r="J6001">
        <v>0</v>
      </c>
      <c r="K6001" t="s">
        <v>3194</v>
      </c>
      <c r="L6001" t="s">
        <v>3245</v>
      </c>
      <c r="M6001" t="s">
        <v>549</v>
      </c>
      <c r="N6001" t="s">
        <v>550</v>
      </c>
      <c r="O6001" t="s">
        <v>551</v>
      </c>
      <c r="P6001" t="s">
        <v>141</v>
      </c>
      <c r="Q6001" t="s">
        <v>236</v>
      </c>
    </row>
    <row r="6002" spans="1:17">
      <c r="A6002" t="s">
        <v>3694</v>
      </c>
      <c r="B6002" t="s">
        <v>3695</v>
      </c>
      <c r="C6002" t="s">
        <v>3696</v>
      </c>
      <c r="D6002" s="4">
        <v>45786.84034722222</v>
      </c>
      <c r="E6002" s="4">
        <v>45794.4375</v>
      </c>
      <c r="F6002" s="4">
        <v>45794.454861111109</v>
      </c>
      <c r="G6002" s="4"/>
      <c r="H6002" t="s">
        <v>3155</v>
      </c>
      <c r="I6002" t="s">
        <v>3175</v>
      </c>
      <c r="J6002">
        <v>0</v>
      </c>
      <c r="K6002" t="s">
        <v>3194</v>
      </c>
      <c r="L6002" t="s">
        <v>3245</v>
      </c>
      <c r="M6002" t="s">
        <v>549</v>
      </c>
      <c r="N6002" t="s">
        <v>559</v>
      </c>
      <c r="O6002" t="s">
        <v>504</v>
      </c>
      <c r="P6002" t="s">
        <v>325</v>
      </c>
      <c r="Q6002" t="s">
        <v>327</v>
      </c>
    </row>
    <row r="6003" spans="1:17">
      <c r="A6003" t="s">
        <v>3694</v>
      </c>
      <c r="B6003" t="s">
        <v>3697</v>
      </c>
      <c r="C6003" t="s">
        <v>3698</v>
      </c>
      <c r="D6003" s="4">
        <v>45786.839953703704</v>
      </c>
      <c r="E6003" s="4">
        <v>45794.395833333336</v>
      </c>
      <c r="F6003" s="4">
        <v>45794.434027777781</v>
      </c>
      <c r="G6003" s="4"/>
      <c r="H6003" t="s">
        <v>3155</v>
      </c>
      <c r="I6003" t="s">
        <v>3673</v>
      </c>
      <c r="J6003">
        <v>0</v>
      </c>
      <c r="K6003" t="s">
        <v>3194</v>
      </c>
      <c r="L6003" t="s">
        <v>3245</v>
      </c>
      <c r="M6003" t="s">
        <v>549</v>
      </c>
      <c r="N6003" t="s">
        <v>559</v>
      </c>
      <c r="O6003" t="s">
        <v>504</v>
      </c>
      <c r="P6003" t="s">
        <v>325</v>
      </c>
      <c r="Q6003" t="s">
        <v>327</v>
      </c>
    </row>
    <row r="6004" spans="1:17">
      <c r="A6004" t="s">
        <v>3699</v>
      </c>
      <c r="B6004" t="s">
        <v>3700</v>
      </c>
      <c r="C6004" t="s">
        <v>3701</v>
      </c>
      <c r="D6004" s="4">
        <v>45786.837372685186</v>
      </c>
      <c r="E6004" s="4">
        <v>45787.375</v>
      </c>
      <c r="F6004" s="4">
        <v>45787.413194444445</v>
      </c>
      <c r="G6004" s="4">
        <v>45787.368611111109</v>
      </c>
      <c r="H6004" t="s">
        <v>3155</v>
      </c>
      <c r="I6004" t="s">
        <v>3156</v>
      </c>
      <c r="J6004">
        <v>0</v>
      </c>
      <c r="K6004" t="s">
        <v>3194</v>
      </c>
      <c r="L6004" t="s">
        <v>3564</v>
      </c>
      <c r="M6004" t="s">
        <v>549</v>
      </c>
      <c r="N6004" t="s">
        <v>550</v>
      </c>
      <c r="O6004" t="s">
        <v>136</v>
      </c>
      <c r="P6004" t="s">
        <v>143</v>
      </c>
      <c r="Q6004" t="s">
        <v>312</v>
      </c>
    </row>
    <row r="6005" spans="1:17">
      <c r="A6005" t="s">
        <v>3702</v>
      </c>
      <c r="B6005" t="s">
        <v>3703</v>
      </c>
      <c r="C6005" t="s">
        <v>3704</v>
      </c>
      <c r="D6005" s="4">
        <v>45786.835162037038</v>
      </c>
      <c r="E6005" s="4">
        <v>45787.291666666664</v>
      </c>
      <c r="F6005" s="4">
        <v>45787.309027777781</v>
      </c>
      <c r="G6005" s="4">
        <v>45787.29483796296</v>
      </c>
      <c r="H6005" t="s">
        <v>3155</v>
      </c>
      <c r="I6005" t="s">
        <v>3171</v>
      </c>
      <c r="J6005">
        <v>1001</v>
      </c>
      <c r="K6005" t="s">
        <v>3157</v>
      </c>
      <c r="L6005" t="s">
        <v>3564</v>
      </c>
      <c r="M6005" t="s">
        <v>549</v>
      </c>
      <c r="N6005" t="s">
        <v>559</v>
      </c>
      <c r="O6005" t="s">
        <v>469</v>
      </c>
      <c r="P6005" t="s">
        <v>189</v>
      </c>
      <c r="Q6005" t="s">
        <v>191</v>
      </c>
    </row>
    <row r="6006" spans="1:17">
      <c r="A6006" t="s">
        <v>3658</v>
      </c>
      <c r="B6006" t="s">
        <v>3659</v>
      </c>
      <c r="C6006" t="s">
        <v>3705</v>
      </c>
      <c r="D6006" s="4">
        <v>45786.828506944446</v>
      </c>
      <c r="E6006" s="4">
        <v>45787.625</v>
      </c>
      <c r="F6006" s="4">
        <v>45787.642361111109</v>
      </c>
      <c r="G6006" s="4"/>
      <c r="H6006" t="s">
        <v>3155</v>
      </c>
      <c r="I6006" t="s">
        <v>3171</v>
      </c>
      <c r="J6006">
        <v>1002</v>
      </c>
      <c r="K6006" t="s">
        <v>3157</v>
      </c>
      <c r="L6006" t="s">
        <v>3245</v>
      </c>
      <c r="M6006" t="s">
        <v>549</v>
      </c>
      <c r="N6006" t="s">
        <v>550</v>
      </c>
      <c r="O6006" t="s">
        <v>136</v>
      </c>
      <c r="P6006" t="s">
        <v>292</v>
      </c>
      <c r="Q6006" t="s">
        <v>291</v>
      </c>
    </row>
    <row r="6007" spans="1:17">
      <c r="A6007" t="s">
        <v>3658</v>
      </c>
      <c r="B6007" t="s">
        <v>3706</v>
      </c>
      <c r="C6007" t="s">
        <v>3707</v>
      </c>
      <c r="D6007" s="4">
        <v>45786.826365740744</v>
      </c>
      <c r="E6007" s="4">
        <v>45787.645833333336</v>
      </c>
      <c r="F6007" s="4">
        <v>45787.663194444445</v>
      </c>
      <c r="G6007" s="4">
        <v>45787.646493055552</v>
      </c>
      <c r="H6007" t="s">
        <v>3155</v>
      </c>
      <c r="I6007" t="s">
        <v>3171</v>
      </c>
      <c r="J6007">
        <v>1001</v>
      </c>
      <c r="K6007" t="s">
        <v>3157</v>
      </c>
      <c r="L6007" t="s">
        <v>3564</v>
      </c>
      <c r="M6007" t="s">
        <v>549</v>
      </c>
      <c r="N6007" t="s">
        <v>559</v>
      </c>
      <c r="O6007" t="s">
        <v>469</v>
      </c>
      <c r="P6007" t="s">
        <v>180</v>
      </c>
      <c r="Q6007" t="s">
        <v>183</v>
      </c>
    </row>
    <row r="6008" spans="1:17">
      <c r="A6008" t="s">
        <v>3708</v>
      </c>
      <c r="B6008" t="s">
        <v>3709</v>
      </c>
      <c r="C6008" t="s">
        <v>3710</v>
      </c>
      <c r="D6008" s="4">
        <v>45786.823530092595</v>
      </c>
      <c r="E6008" s="4">
        <v>45787.416666666664</v>
      </c>
      <c r="F6008" s="4">
        <v>45787.434027777781</v>
      </c>
      <c r="G6008" s="4">
        <v>45787.41646990741</v>
      </c>
      <c r="H6008" t="s">
        <v>3155</v>
      </c>
      <c r="I6008" t="s">
        <v>3175</v>
      </c>
      <c r="J6008">
        <v>0</v>
      </c>
      <c r="K6008" t="s">
        <v>3157</v>
      </c>
      <c r="L6008" t="s">
        <v>3564</v>
      </c>
      <c r="M6008" t="s">
        <v>549</v>
      </c>
      <c r="N6008" t="s">
        <v>550</v>
      </c>
      <c r="O6008" t="s">
        <v>136</v>
      </c>
      <c r="P6008" t="s">
        <v>143</v>
      </c>
      <c r="Q6008" t="s">
        <v>310</v>
      </c>
    </row>
    <row r="6009" spans="1:17">
      <c r="A6009" t="s">
        <v>3711</v>
      </c>
      <c r="B6009" t="s">
        <v>3712</v>
      </c>
      <c r="C6009" t="s">
        <v>3713</v>
      </c>
      <c r="D6009" s="4">
        <v>45786.822106481479</v>
      </c>
      <c r="E6009" s="4">
        <v>45787.791666666664</v>
      </c>
      <c r="F6009" s="4">
        <v>45787.829861111109</v>
      </c>
      <c r="G6009" s="4">
        <v>45787.793136574073</v>
      </c>
      <c r="H6009" t="s">
        <v>3155</v>
      </c>
      <c r="I6009" t="s">
        <v>3240</v>
      </c>
      <c r="J6009">
        <v>0</v>
      </c>
      <c r="K6009" t="s">
        <v>3420</v>
      </c>
      <c r="L6009" t="s">
        <v>3564</v>
      </c>
      <c r="M6009" t="s">
        <v>549</v>
      </c>
      <c r="N6009" t="s">
        <v>550</v>
      </c>
      <c r="O6009" t="s">
        <v>551</v>
      </c>
      <c r="P6009" t="s">
        <v>141</v>
      </c>
      <c r="Q6009" t="s">
        <v>232</v>
      </c>
    </row>
    <row r="6010" spans="1:17">
      <c r="A6010" t="s">
        <v>3708</v>
      </c>
      <c r="B6010" t="s">
        <v>3709</v>
      </c>
      <c r="C6010" t="s">
        <v>3714</v>
      </c>
      <c r="D6010" s="4">
        <v>45786.818726851852</v>
      </c>
      <c r="E6010" s="4">
        <v>45787.416666666664</v>
      </c>
      <c r="F6010" s="4">
        <v>45787.434027777781</v>
      </c>
      <c r="G6010" s="4"/>
      <c r="H6010" t="s">
        <v>3155</v>
      </c>
      <c r="I6010" t="s">
        <v>3175</v>
      </c>
      <c r="J6010">
        <v>0</v>
      </c>
      <c r="K6010" t="s">
        <v>3157</v>
      </c>
      <c r="L6010" t="s">
        <v>3245</v>
      </c>
      <c r="M6010" t="s">
        <v>549</v>
      </c>
      <c r="N6010" t="s">
        <v>550</v>
      </c>
      <c r="O6010" t="s">
        <v>136</v>
      </c>
      <c r="P6010" t="s">
        <v>143</v>
      </c>
      <c r="Q6010" t="s">
        <v>310</v>
      </c>
    </row>
    <row r="6011" spans="1:17">
      <c r="A6011" t="s">
        <v>3715</v>
      </c>
      <c r="B6011" t="s">
        <v>3716</v>
      </c>
      <c r="C6011" t="s">
        <v>3717</v>
      </c>
      <c r="D6011" s="4">
        <v>45786.815289351849</v>
      </c>
      <c r="E6011" s="4">
        <v>45787.625</v>
      </c>
      <c r="F6011" s="4">
        <v>45787.663194444445</v>
      </c>
      <c r="G6011" s="4">
        <v>45787.626689814817</v>
      </c>
      <c r="H6011" t="s">
        <v>3155</v>
      </c>
      <c r="I6011" t="s">
        <v>3240</v>
      </c>
      <c r="J6011">
        <v>0</v>
      </c>
      <c r="K6011" t="s">
        <v>3420</v>
      </c>
      <c r="L6011" t="s">
        <v>3564</v>
      </c>
      <c r="M6011" t="s">
        <v>549</v>
      </c>
      <c r="N6011" t="s">
        <v>550</v>
      </c>
      <c r="O6011" t="s">
        <v>136</v>
      </c>
      <c r="P6011" t="s">
        <v>139</v>
      </c>
      <c r="Q6011" t="s">
        <v>275</v>
      </c>
    </row>
    <row r="6012" spans="1:17">
      <c r="A6012" t="s">
        <v>3718</v>
      </c>
      <c r="B6012" t="s">
        <v>3719</v>
      </c>
      <c r="C6012" t="s">
        <v>3720</v>
      </c>
      <c r="D6012" s="4">
        <v>45786.813715277778</v>
      </c>
      <c r="E6012" s="4">
        <v>45787.4375</v>
      </c>
      <c r="F6012" s="4">
        <v>45787.475694444445</v>
      </c>
      <c r="G6012" s="4">
        <v>45787.432141203702</v>
      </c>
      <c r="H6012" t="s">
        <v>3155</v>
      </c>
      <c r="I6012" t="s">
        <v>3673</v>
      </c>
      <c r="J6012">
        <v>0</v>
      </c>
      <c r="K6012" t="s">
        <v>3194</v>
      </c>
      <c r="L6012" t="s">
        <v>3564</v>
      </c>
      <c r="M6012" t="s">
        <v>549</v>
      </c>
      <c r="N6012" t="s">
        <v>559</v>
      </c>
      <c r="O6012" t="s">
        <v>504</v>
      </c>
      <c r="P6012" t="s">
        <v>325</v>
      </c>
      <c r="Q6012" t="s">
        <v>334</v>
      </c>
    </row>
    <row r="6013" spans="1:17">
      <c r="A6013" t="s">
        <v>3718</v>
      </c>
      <c r="B6013" t="s">
        <v>3721</v>
      </c>
      <c r="C6013" t="s">
        <v>3722</v>
      </c>
      <c r="D6013" s="4">
        <v>45786.805752314816</v>
      </c>
      <c r="E6013" s="4">
        <v>45787.5</v>
      </c>
      <c r="F6013" s="4">
        <v>45787.517361111109</v>
      </c>
      <c r="G6013" s="4">
        <v>45787.497164351851</v>
      </c>
      <c r="H6013" t="s">
        <v>3155</v>
      </c>
      <c r="I6013" t="s">
        <v>3175</v>
      </c>
      <c r="J6013">
        <v>0</v>
      </c>
      <c r="K6013" t="s">
        <v>3157</v>
      </c>
      <c r="L6013" t="s">
        <v>3564</v>
      </c>
      <c r="M6013" t="s">
        <v>549</v>
      </c>
      <c r="N6013" t="s">
        <v>559</v>
      </c>
      <c r="O6013" t="s">
        <v>504</v>
      </c>
      <c r="P6013" t="s">
        <v>325</v>
      </c>
      <c r="Q6013" t="s">
        <v>334</v>
      </c>
    </row>
    <row r="6014" spans="1:17">
      <c r="A6014" t="s">
        <v>3723</v>
      </c>
      <c r="B6014" t="s">
        <v>3724</v>
      </c>
      <c r="C6014" t="s">
        <v>3725</v>
      </c>
      <c r="D6014" s="4">
        <v>45786.805162037039</v>
      </c>
      <c r="E6014" s="4">
        <v>45788.791666666664</v>
      </c>
      <c r="F6014" s="4">
        <v>45788.829861111109</v>
      </c>
      <c r="G6014" s="4">
        <v>45788.78806712963</v>
      </c>
      <c r="H6014" t="s">
        <v>3155</v>
      </c>
      <c r="I6014" t="s">
        <v>3240</v>
      </c>
      <c r="J6014">
        <v>1002</v>
      </c>
      <c r="K6014" t="s">
        <v>3157</v>
      </c>
      <c r="L6014" t="s">
        <v>3564</v>
      </c>
      <c r="M6014" t="s">
        <v>549</v>
      </c>
      <c r="N6014" t="s">
        <v>559</v>
      </c>
      <c r="O6014" t="s">
        <v>504</v>
      </c>
      <c r="P6014" t="s">
        <v>325</v>
      </c>
      <c r="Q6014" t="s">
        <v>338</v>
      </c>
    </row>
    <row r="6015" spans="1:17">
      <c r="A6015" t="s">
        <v>3708</v>
      </c>
      <c r="B6015" t="s">
        <v>3709</v>
      </c>
      <c r="C6015" t="s">
        <v>3726</v>
      </c>
      <c r="D6015" s="4">
        <v>45786.805034722223</v>
      </c>
      <c r="E6015" s="4">
        <v>45788.375</v>
      </c>
      <c r="F6015" s="4">
        <v>45788.392361111109</v>
      </c>
      <c r="G6015" s="4"/>
      <c r="H6015" t="s">
        <v>3155</v>
      </c>
      <c r="I6015" t="s">
        <v>3175</v>
      </c>
      <c r="J6015">
        <v>0</v>
      </c>
      <c r="K6015" t="s">
        <v>3157</v>
      </c>
      <c r="L6015" t="s">
        <v>3245</v>
      </c>
      <c r="M6015" t="s">
        <v>549</v>
      </c>
      <c r="N6015" t="s">
        <v>550</v>
      </c>
      <c r="O6015" t="s">
        <v>136</v>
      </c>
      <c r="P6015" t="s">
        <v>143</v>
      </c>
      <c r="Q6015" t="s">
        <v>310</v>
      </c>
    </row>
    <row r="6016" spans="1:17">
      <c r="A6016" t="s">
        <v>3727</v>
      </c>
      <c r="B6016" t="s">
        <v>3728</v>
      </c>
      <c r="C6016" t="s">
        <v>3729</v>
      </c>
      <c r="D6016" s="4">
        <v>45786.804861111108</v>
      </c>
      <c r="E6016" s="4">
        <v>45791.791666666664</v>
      </c>
      <c r="F6016" s="4">
        <v>45791.829861111109</v>
      </c>
      <c r="G6016" s="4"/>
      <c r="H6016" t="s">
        <v>3155</v>
      </c>
      <c r="I6016" t="s">
        <v>3240</v>
      </c>
      <c r="J6016">
        <v>1002</v>
      </c>
      <c r="K6016" t="s">
        <v>3157</v>
      </c>
      <c r="L6016" t="s">
        <v>3245</v>
      </c>
      <c r="M6016" t="s">
        <v>549</v>
      </c>
      <c r="N6016" t="s">
        <v>550</v>
      </c>
      <c r="O6016" t="s">
        <v>136</v>
      </c>
      <c r="P6016" t="s">
        <v>147</v>
      </c>
      <c r="Q6016" t="s">
        <v>21124</v>
      </c>
    </row>
    <row r="6017" spans="1:17">
      <c r="A6017" t="s">
        <v>3256</v>
      </c>
      <c r="B6017" t="s">
        <v>3257</v>
      </c>
      <c r="C6017" t="s">
        <v>3730</v>
      </c>
      <c r="D6017" s="4">
        <v>45786.798506944448</v>
      </c>
      <c r="E6017" s="4">
        <v>45789.125</v>
      </c>
      <c r="F6017" s="4">
        <v>45789.142361111109</v>
      </c>
      <c r="G6017" s="4"/>
      <c r="H6017" t="s">
        <v>3155</v>
      </c>
      <c r="I6017" t="s">
        <v>3171</v>
      </c>
      <c r="J6017">
        <v>0</v>
      </c>
      <c r="K6017" t="s">
        <v>3157</v>
      </c>
      <c r="L6017" t="s">
        <v>3245</v>
      </c>
      <c r="M6017" t="s">
        <v>549</v>
      </c>
      <c r="N6017" t="s">
        <v>550</v>
      </c>
      <c r="O6017" t="s">
        <v>551</v>
      </c>
      <c r="P6017" t="s">
        <v>242</v>
      </c>
      <c r="Q6017" t="s">
        <v>245</v>
      </c>
    </row>
    <row r="6018" spans="1:17">
      <c r="A6018" t="s">
        <v>3715</v>
      </c>
      <c r="B6018" t="s">
        <v>3731</v>
      </c>
      <c r="C6018" t="s">
        <v>3732</v>
      </c>
      <c r="D6018" s="4">
        <v>45786.7971412037</v>
      </c>
      <c r="E6018" s="4">
        <v>45787.583333333336</v>
      </c>
      <c r="F6018" s="4">
        <v>45787.621527777781</v>
      </c>
      <c r="G6018" s="4">
        <v>45787.578368055554</v>
      </c>
      <c r="H6018" t="s">
        <v>3155</v>
      </c>
      <c r="I6018" t="s">
        <v>3156</v>
      </c>
      <c r="J6018">
        <v>0</v>
      </c>
      <c r="K6018" t="s">
        <v>3194</v>
      </c>
      <c r="L6018" t="s">
        <v>3564</v>
      </c>
      <c r="M6018" t="s">
        <v>549</v>
      </c>
      <c r="N6018" t="s">
        <v>550</v>
      </c>
      <c r="O6018" t="s">
        <v>136</v>
      </c>
      <c r="P6018" t="s">
        <v>139</v>
      </c>
      <c r="Q6018" t="s">
        <v>275</v>
      </c>
    </row>
    <row r="6019" spans="1:17">
      <c r="A6019" t="s">
        <v>3733</v>
      </c>
      <c r="B6019" t="s">
        <v>3734</v>
      </c>
      <c r="C6019" t="s">
        <v>3735</v>
      </c>
      <c r="D6019" s="4">
        <v>45786.796435185184</v>
      </c>
      <c r="E6019" s="4">
        <v>45787.708333333336</v>
      </c>
      <c r="F6019" s="4">
        <v>45787.746527777781</v>
      </c>
      <c r="G6019" s="4">
        <v>45787.705706018518</v>
      </c>
      <c r="H6019" t="s">
        <v>3155</v>
      </c>
      <c r="I6019" t="s">
        <v>3240</v>
      </c>
      <c r="J6019">
        <v>1001</v>
      </c>
      <c r="K6019" t="s">
        <v>3157</v>
      </c>
      <c r="L6019" t="s">
        <v>3564</v>
      </c>
      <c r="M6019" t="s">
        <v>549</v>
      </c>
      <c r="N6019" t="s">
        <v>550</v>
      </c>
      <c r="O6019" t="s">
        <v>136</v>
      </c>
      <c r="P6019" t="s">
        <v>143</v>
      </c>
      <c r="Q6019" t="s">
        <v>297</v>
      </c>
    </row>
    <row r="6020" spans="1:17">
      <c r="A6020" t="s">
        <v>3736</v>
      </c>
      <c r="B6020" t="s">
        <v>3737</v>
      </c>
      <c r="C6020" t="s">
        <v>3738</v>
      </c>
      <c r="D6020" s="4">
        <v>45786.795081018521</v>
      </c>
      <c r="E6020" s="4">
        <v>45788.875</v>
      </c>
      <c r="F6020" s="4">
        <v>45788.892361111109</v>
      </c>
      <c r="G6020" s="4">
        <v>45788.867569444446</v>
      </c>
      <c r="H6020" t="s">
        <v>3155</v>
      </c>
      <c r="I6020" t="s">
        <v>3171</v>
      </c>
      <c r="J6020">
        <v>1001</v>
      </c>
      <c r="K6020" t="s">
        <v>3157</v>
      </c>
      <c r="L6020" t="s">
        <v>3564</v>
      </c>
      <c r="M6020" t="s">
        <v>549</v>
      </c>
      <c r="N6020" t="s">
        <v>550</v>
      </c>
      <c r="O6020" t="s">
        <v>616</v>
      </c>
      <c r="P6020" t="s">
        <v>314</v>
      </c>
      <c r="Q6020" t="s">
        <v>319</v>
      </c>
    </row>
    <row r="6021" spans="1:17">
      <c r="A6021" t="s">
        <v>3739</v>
      </c>
      <c r="B6021" t="s">
        <v>3740</v>
      </c>
      <c r="C6021" t="s">
        <v>3741</v>
      </c>
      <c r="D6021" s="4">
        <v>45786.792962962965</v>
      </c>
      <c r="E6021" s="4">
        <v>45793.458333333336</v>
      </c>
      <c r="F6021" s="4">
        <v>45793.475694444445</v>
      </c>
      <c r="G6021" s="4"/>
      <c r="H6021" t="s">
        <v>3155</v>
      </c>
      <c r="I6021" t="s">
        <v>3171</v>
      </c>
      <c r="J6021">
        <v>0</v>
      </c>
      <c r="K6021" t="s">
        <v>3157</v>
      </c>
      <c r="L6021" t="s">
        <v>3245</v>
      </c>
      <c r="M6021" t="s">
        <v>549</v>
      </c>
      <c r="N6021" t="s">
        <v>559</v>
      </c>
      <c r="O6021" t="s">
        <v>504</v>
      </c>
      <c r="P6021" t="s">
        <v>325</v>
      </c>
      <c r="Q6021" t="s">
        <v>341</v>
      </c>
    </row>
    <row r="6022" spans="1:17">
      <c r="A6022" t="s">
        <v>3742</v>
      </c>
      <c r="B6022" t="s">
        <v>3743</v>
      </c>
      <c r="C6022" t="s">
        <v>3744</v>
      </c>
      <c r="D6022" s="4">
        <v>45786.792349537034</v>
      </c>
      <c r="E6022" s="4">
        <v>45787.583333333336</v>
      </c>
      <c r="F6022" s="4">
        <v>45787.600694444445</v>
      </c>
      <c r="G6022" s="4"/>
      <c r="H6022" t="s">
        <v>3155</v>
      </c>
      <c r="I6022" t="s">
        <v>3162</v>
      </c>
      <c r="J6022">
        <v>0</v>
      </c>
      <c r="K6022" t="s">
        <v>3163</v>
      </c>
      <c r="L6022" t="s">
        <v>3593</v>
      </c>
      <c r="M6022" t="s">
        <v>549</v>
      </c>
      <c r="N6022" t="s">
        <v>550</v>
      </c>
      <c r="O6022" t="s">
        <v>1923</v>
      </c>
      <c r="P6022" t="s">
        <v>1924</v>
      </c>
      <c r="Q6022" t="s">
        <v>3164</v>
      </c>
    </row>
    <row r="6023" spans="1:17">
      <c r="A6023" t="s">
        <v>3670</v>
      </c>
      <c r="B6023" t="s">
        <v>3745</v>
      </c>
      <c r="C6023" t="s">
        <v>3746</v>
      </c>
      <c r="D6023" s="4">
        <v>45786.791990740741</v>
      </c>
      <c r="E6023" s="4">
        <v>45787.666666666664</v>
      </c>
      <c r="F6023" s="4">
        <v>45787.704861111109</v>
      </c>
      <c r="G6023" s="4">
        <v>45787.664965277778</v>
      </c>
      <c r="H6023" t="s">
        <v>3155</v>
      </c>
      <c r="I6023" t="s">
        <v>3673</v>
      </c>
      <c r="J6023">
        <v>0</v>
      </c>
      <c r="K6023" t="s">
        <v>3194</v>
      </c>
      <c r="L6023" t="s">
        <v>3564</v>
      </c>
      <c r="M6023" t="s">
        <v>549</v>
      </c>
      <c r="N6023" t="s">
        <v>559</v>
      </c>
      <c r="O6023" t="s">
        <v>504</v>
      </c>
      <c r="P6023" t="s">
        <v>325</v>
      </c>
      <c r="Q6023" t="s">
        <v>342</v>
      </c>
    </row>
    <row r="6024" spans="1:17">
      <c r="A6024" t="s">
        <v>3747</v>
      </c>
      <c r="B6024" t="s">
        <v>3748</v>
      </c>
      <c r="C6024" t="s">
        <v>3749</v>
      </c>
      <c r="D6024" s="4">
        <v>45786.79109953704</v>
      </c>
      <c r="E6024" s="4">
        <v>45787.458333333336</v>
      </c>
      <c r="F6024" s="4">
        <v>45787.475694444445</v>
      </c>
      <c r="G6024" s="4">
        <v>45787.451481481483</v>
      </c>
      <c r="H6024" t="s">
        <v>3155</v>
      </c>
      <c r="I6024" t="s">
        <v>3171</v>
      </c>
      <c r="J6024">
        <v>1001</v>
      </c>
      <c r="K6024" t="s">
        <v>3157</v>
      </c>
      <c r="L6024" t="s">
        <v>3564</v>
      </c>
      <c r="M6024" t="s">
        <v>549</v>
      </c>
      <c r="N6024" t="s">
        <v>550</v>
      </c>
      <c r="O6024" t="s">
        <v>136</v>
      </c>
      <c r="P6024" t="s">
        <v>292</v>
      </c>
      <c r="Q6024" t="s">
        <v>295</v>
      </c>
    </row>
    <row r="6025" spans="1:17">
      <c r="A6025" t="s">
        <v>3750</v>
      </c>
      <c r="B6025" t="s">
        <v>3751</v>
      </c>
      <c r="C6025" t="s">
        <v>3752</v>
      </c>
      <c r="D6025" s="4">
        <v>45786.790219907409</v>
      </c>
      <c r="E6025" s="4">
        <v>45787.666666666664</v>
      </c>
      <c r="F6025" s="4">
        <v>45787.684027777781</v>
      </c>
      <c r="G6025" s="4">
        <v>45787.668599537035</v>
      </c>
      <c r="H6025" t="s">
        <v>3155</v>
      </c>
      <c r="I6025" t="s">
        <v>3171</v>
      </c>
      <c r="J6025">
        <v>1001</v>
      </c>
      <c r="K6025" t="s">
        <v>3157</v>
      </c>
      <c r="L6025" t="s">
        <v>3564</v>
      </c>
      <c r="M6025" t="s">
        <v>549</v>
      </c>
      <c r="N6025" t="s">
        <v>550</v>
      </c>
      <c r="O6025" t="s">
        <v>136</v>
      </c>
      <c r="P6025" t="s">
        <v>143</v>
      </c>
      <c r="Q6025" t="s">
        <v>306</v>
      </c>
    </row>
    <row r="6026" spans="1:17">
      <c r="A6026" t="s">
        <v>3753</v>
      </c>
      <c r="B6026" t="s">
        <v>3754</v>
      </c>
      <c r="C6026" t="s">
        <v>3755</v>
      </c>
      <c r="D6026" s="4">
        <v>45786.788495370369</v>
      </c>
      <c r="E6026" s="4">
        <v>45796.645833333336</v>
      </c>
      <c r="F6026" s="4">
        <v>45796.684027777781</v>
      </c>
      <c r="G6026" s="4">
        <v>45796.639722222222</v>
      </c>
      <c r="H6026" t="s">
        <v>3155</v>
      </c>
      <c r="I6026" t="s">
        <v>3240</v>
      </c>
      <c r="J6026">
        <v>1001</v>
      </c>
      <c r="K6026" t="s">
        <v>3194</v>
      </c>
      <c r="L6026" t="s">
        <v>3564</v>
      </c>
      <c r="M6026" t="s">
        <v>549</v>
      </c>
      <c r="N6026" t="s">
        <v>550</v>
      </c>
      <c r="O6026" t="s">
        <v>136</v>
      </c>
      <c r="P6026" t="s">
        <v>143</v>
      </c>
      <c r="Q6026" t="s">
        <v>300</v>
      </c>
    </row>
    <row r="6027" spans="1:17">
      <c r="A6027" t="s">
        <v>3652</v>
      </c>
      <c r="B6027" t="s">
        <v>3653</v>
      </c>
      <c r="C6027" t="s">
        <v>3756</v>
      </c>
      <c r="D6027" s="4">
        <v>45786.78465277778</v>
      </c>
      <c r="E6027" s="4">
        <v>45787.708333333336</v>
      </c>
      <c r="F6027" s="4">
        <v>45787.746527777781</v>
      </c>
      <c r="G6027" s="4"/>
      <c r="H6027" t="s">
        <v>3155</v>
      </c>
      <c r="I6027" t="s">
        <v>3156</v>
      </c>
      <c r="J6027">
        <v>0</v>
      </c>
      <c r="K6027" t="s">
        <v>3157</v>
      </c>
      <c r="L6027" t="s">
        <v>3245</v>
      </c>
      <c r="M6027" t="s">
        <v>549</v>
      </c>
      <c r="N6027" t="s">
        <v>550</v>
      </c>
      <c r="O6027" t="s">
        <v>136</v>
      </c>
      <c r="P6027" t="s">
        <v>143</v>
      </c>
      <c r="Q6027" t="s">
        <v>303</v>
      </c>
    </row>
    <row r="6028" spans="1:17">
      <c r="A6028" t="s">
        <v>3757</v>
      </c>
      <c r="B6028" t="s">
        <v>3758</v>
      </c>
      <c r="C6028" t="s">
        <v>3759</v>
      </c>
      <c r="D6028" s="4">
        <v>45786.783703703702</v>
      </c>
      <c r="E6028" s="4">
        <v>45788.854166666664</v>
      </c>
      <c r="F6028" s="4">
        <v>45788.892361111109</v>
      </c>
      <c r="G6028" s="4"/>
      <c r="H6028" t="s">
        <v>3155</v>
      </c>
      <c r="I6028" t="s">
        <v>3209</v>
      </c>
      <c r="J6028">
        <v>0</v>
      </c>
      <c r="K6028" t="s">
        <v>3157</v>
      </c>
      <c r="L6028" t="s">
        <v>3245</v>
      </c>
      <c r="M6028" t="s">
        <v>549</v>
      </c>
      <c r="N6028" t="s">
        <v>550</v>
      </c>
      <c r="O6028" t="s">
        <v>551</v>
      </c>
      <c r="P6028" t="s">
        <v>141</v>
      </c>
      <c r="Q6028" t="s">
        <v>231</v>
      </c>
    </row>
    <row r="6029" spans="1:17">
      <c r="A6029" t="s">
        <v>3753</v>
      </c>
      <c r="B6029" t="s">
        <v>3760</v>
      </c>
      <c r="C6029" t="s">
        <v>3761</v>
      </c>
      <c r="D6029" s="4">
        <v>45786.777245370373</v>
      </c>
      <c r="E6029" s="4">
        <v>45796.625</v>
      </c>
      <c r="F6029" s="4">
        <v>45796.663194444445</v>
      </c>
      <c r="G6029" s="4"/>
      <c r="H6029" t="s">
        <v>3155</v>
      </c>
      <c r="I6029" t="s">
        <v>3240</v>
      </c>
      <c r="J6029">
        <v>1001</v>
      </c>
      <c r="K6029" t="s">
        <v>3227</v>
      </c>
      <c r="L6029" t="s">
        <v>3245</v>
      </c>
      <c r="M6029" t="s">
        <v>549</v>
      </c>
      <c r="N6029" t="s">
        <v>550</v>
      </c>
      <c r="O6029" t="s">
        <v>136</v>
      </c>
      <c r="P6029" t="s">
        <v>143</v>
      </c>
      <c r="Q6029" t="s">
        <v>300</v>
      </c>
    </row>
    <row r="6030" spans="1:17">
      <c r="A6030" t="s">
        <v>3762</v>
      </c>
      <c r="B6030" t="s">
        <v>3763</v>
      </c>
      <c r="C6030" t="s">
        <v>3764</v>
      </c>
      <c r="D6030" s="4">
        <v>45786.777106481481</v>
      </c>
      <c r="E6030" s="4">
        <v>45787.416666666664</v>
      </c>
      <c r="F6030" s="4">
        <v>45787.434027777781</v>
      </c>
      <c r="G6030" s="4">
        <v>45787.418726851851</v>
      </c>
      <c r="H6030" t="s">
        <v>3155</v>
      </c>
      <c r="I6030" t="s">
        <v>3171</v>
      </c>
      <c r="J6030">
        <v>1001</v>
      </c>
      <c r="K6030" t="s">
        <v>3157</v>
      </c>
      <c r="L6030" t="s">
        <v>3564</v>
      </c>
      <c r="M6030" t="s">
        <v>549</v>
      </c>
      <c r="N6030" t="s">
        <v>550</v>
      </c>
      <c r="O6030" t="s">
        <v>136</v>
      </c>
      <c r="P6030" t="s">
        <v>143</v>
      </c>
      <c r="Q6030" t="s">
        <v>299</v>
      </c>
    </row>
    <row r="6031" spans="1:17">
      <c r="A6031" t="s">
        <v>3753</v>
      </c>
      <c r="B6031" t="s">
        <v>3754</v>
      </c>
      <c r="C6031" t="s">
        <v>3765</v>
      </c>
      <c r="D6031" s="4">
        <v>45786.776875000003</v>
      </c>
      <c r="E6031" s="4">
        <v>45796.625</v>
      </c>
      <c r="F6031" s="4">
        <v>45796.663194444445</v>
      </c>
      <c r="G6031" s="4"/>
      <c r="H6031" t="s">
        <v>3155</v>
      </c>
      <c r="I6031" t="s">
        <v>3240</v>
      </c>
      <c r="J6031">
        <v>1001</v>
      </c>
      <c r="K6031" t="s">
        <v>3194</v>
      </c>
      <c r="L6031" t="s">
        <v>3245</v>
      </c>
      <c r="M6031" t="s">
        <v>549</v>
      </c>
      <c r="N6031" t="s">
        <v>550</v>
      </c>
      <c r="O6031" t="s">
        <v>136</v>
      </c>
      <c r="P6031" t="s">
        <v>143</v>
      </c>
      <c r="Q6031" t="s">
        <v>300</v>
      </c>
    </row>
    <row r="6032" spans="1:17">
      <c r="A6032" t="s">
        <v>3753</v>
      </c>
      <c r="B6032" t="s">
        <v>3760</v>
      </c>
      <c r="C6032" t="s">
        <v>3766</v>
      </c>
      <c r="D6032" s="4">
        <v>45786.774594907409</v>
      </c>
      <c r="E6032" s="4">
        <v>45796.625</v>
      </c>
      <c r="F6032" s="4">
        <v>45796.663194444445</v>
      </c>
      <c r="G6032" s="4"/>
      <c r="H6032" t="s">
        <v>3155</v>
      </c>
      <c r="I6032" t="s">
        <v>3240</v>
      </c>
      <c r="J6032">
        <v>1001</v>
      </c>
      <c r="K6032" t="s">
        <v>3227</v>
      </c>
      <c r="L6032" t="s">
        <v>3245</v>
      </c>
      <c r="M6032" t="s">
        <v>549</v>
      </c>
      <c r="N6032" t="s">
        <v>550</v>
      </c>
      <c r="O6032" t="s">
        <v>136</v>
      </c>
      <c r="P6032" t="s">
        <v>143</v>
      </c>
      <c r="Q6032" t="s">
        <v>300</v>
      </c>
    </row>
    <row r="6033" spans="1:17">
      <c r="A6033" t="s">
        <v>3767</v>
      </c>
      <c r="B6033" t="s">
        <v>3768</v>
      </c>
      <c r="C6033" t="s">
        <v>3769</v>
      </c>
      <c r="D6033" s="4">
        <v>45786.763229166667</v>
      </c>
      <c r="E6033" s="4">
        <v>45787.666666666664</v>
      </c>
      <c r="F6033" s="4">
        <v>45787.704861111109</v>
      </c>
      <c r="G6033" s="4"/>
      <c r="H6033" t="s">
        <v>3155</v>
      </c>
      <c r="I6033" t="s">
        <v>3156</v>
      </c>
      <c r="J6033">
        <v>0</v>
      </c>
      <c r="K6033" t="s">
        <v>3157</v>
      </c>
      <c r="L6033" t="s">
        <v>3593</v>
      </c>
      <c r="M6033" t="s">
        <v>549</v>
      </c>
      <c r="N6033" t="s">
        <v>550</v>
      </c>
      <c r="O6033" t="s">
        <v>136</v>
      </c>
      <c r="P6033" t="s">
        <v>143</v>
      </c>
      <c r="Q6033" t="s">
        <v>310</v>
      </c>
    </row>
    <row r="6034" spans="1:17">
      <c r="A6034" t="s">
        <v>3770</v>
      </c>
      <c r="B6034" t="s">
        <v>3771</v>
      </c>
      <c r="C6034" t="s">
        <v>3772</v>
      </c>
      <c r="D6034" s="4">
        <v>45786.762199074074</v>
      </c>
      <c r="E6034" s="4">
        <v>45788.875</v>
      </c>
      <c r="F6034" s="4">
        <v>45788.913194444445</v>
      </c>
      <c r="G6034" s="4">
        <v>45788.870787037034</v>
      </c>
      <c r="H6034" t="s">
        <v>3155</v>
      </c>
      <c r="I6034" t="s">
        <v>3156</v>
      </c>
      <c r="J6034">
        <v>0</v>
      </c>
      <c r="K6034" t="s">
        <v>3194</v>
      </c>
      <c r="L6034" t="s">
        <v>3564</v>
      </c>
      <c r="M6034" t="s">
        <v>549</v>
      </c>
      <c r="N6034" t="s">
        <v>550</v>
      </c>
      <c r="O6034" t="s">
        <v>136</v>
      </c>
      <c r="P6034" t="s">
        <v>143</v>
      </c>
      <c r="Q6034" t="s">
        <v>298</v>
      </c>
    </row>
    <row r="6035" spans="1:17">
      <c r="A6035" t="s">
        <v>3773</v>
      </c>
      <c r="B6035" t="s">
        <v>3774</v>
      </c>
      <c r="C6035" t="s">
        <v>3775</v>
      </c>
      <c r="D6035" s="4">
        <v>45786.756215277775</v>
      </c>
      <c r="E6035" s="4">
        <v>45787.916666666664</v>
      </c>
      <c r="F6035" s="4">
        <v>45787.954861111109</v>
      </c>
      <c r="G6035" s="4">
        <v>45787.913171296299</v>
      </c>
      <c r="H6035" t="s">
        <v>3155</v>
      </c>
      <c r="I6035" t="s">
        <v>3156</v>
      </c>
      <c r="J6035">
        <v>0</v>
      </c>
      <c r="K6035" t="s">
        <v>3157</v>
      </c>
      <c r="L6035" t="s">
        <v>3564</v>
      </c>
      <c r="M6035" t="s">
        <v>549</v>
      </c>
      <c r="N6035" t="s">
        <v>559</v>
      </c>
      <c r="O6035" t="s">
        <v>469</v>
      </c>
      <c r="P6035" t="s">
        <v>180</v>
      </c>
      <c r="Q6035" t="s">
        <v>183</v>
      </c>
    </row>
    <row r="6036" spans="1:17">
      <c r="A6036" t="s">
        <v>3776</v>
      </c>
      <c r="B6036" t="s">
        <v>3777</v>
      </c>
      <c r="C6036" t="s">
        <v>3778</v>
      </c>
      <c r="D6036" s="4">
        <v>45786.755567129629</v>
      </c>
      <c r="E6036" s="4">
        <v>45787.9375</v>
      </c>
      <c r="F6036" s="4">
        <v>45787.954861111109</v>
      </c>
      <c r="G6036" s="4">
        <v>45787.936273148145</v>
      </c>
      <c r="H6036" t="s">
        <v>3155</v>
      </c>
      <c r="I6036" t="s">
        <v>3402</v>
      </c>
      <c r="J6036">
        <v>0</v>
      </c>
      <c r="K6036" t="s">
        <v>3403</v>
      </c>
      <c r="L6036" t="s">
        <v>3564</v>
      </c>
      <c r="M6036" t="s">
        <v>549</v>
      </c>
      <c r="N6036" t="s">
        <v>550</v>
      </c>
      <c r="O6036" t="s">
        <v>136</v>
      </c>
      <c r="P6036" t="s">
        <v>147</v>
      </c>
      <c r="Q6036" t="s">
        <v>258</v>
      </c>
    </row>
    <row r="6037" spans="1:17">
      <c r="A6037" t="s">
        <v>3779</v>
      </c>
      <c r="B6037" t="s">
        <v>3780</v>
      </c>
      <c r="C6037" t="s">
        <v>3781</v>
      </c>
      <c r="D6037" s="4">
        <v>45786.753368055557</v>
      </c>
      <c r="E6037" s="4">
        <v>45789.4375</v>
      </c>
      <c r="F6037" s="4">
        <v>45789.454861111109</v>
      </c>
      <c r="G6037" s="4">
        <v>45789.437106481484</v>
      </c>
      <c r="H6037" t="s">
        <v>3155</v>
      </c>
      <c r="I6037" t="s">
        <v>3175</v>
      </c>
      <c r="J6037">
        <v>0</v>
      </c>
      <c r="K6037" t="s">
        <v>3157</v>
      </c>
      <c r="L6037" t="s">
        <v>3564</v>
      </c>
      <c r="M6037" t="s">
        <v>549</v>
      </c>
      <c r="N6037" t="s">
        <v>550</v>
      </c>
      <c r="O6037" t="s">
        <v>551</v>
      </c>
      <c r="P6037" t="s">
        <v>141</v>
      </c>
      <c r="Q6037" t="s">
        <v>238</v>
      </c>
    </row>
    <row r="6038" spans="1:17">
      <c r="A6038" t="s">
        <v>3782</v>
      </c>
      <c r="B6038" t="s">
        <v>3783</v>
      </c>
      <c r="C6038" t="s">
        <v>3784</v>
      </c>
      <c r="D6038" s="4">
        <v>45786.752662037034</v>
      </c>
      <c r="E6038" s="4">
        <v>45793.854166666664</v>
      </c>
      <c r="F6038" s="4">
        <v>45793.871527777781</v>
      </c>
      <c r="G6038" s="4">
        <v>45793.845914351848</v>
      </c>
      <c r="H6038" t="s">
        <v>3155</v>
      </c>
      <c r="I6038" t="s">
        <v>3175</v>
      </c>
      <c r="J6038">
        <v>0</v>
      </c>
      <c r="K6038" t="s">
        <v>3157</v>
      </c>
      <c r="L6038" t="s">
        <v>3564</v>
      </c>
      <c r="M6038" t="s">
        <v>549</v>
      </c>
      <c r="N6038" t="s">
        <v>550</v>
      </c>
      <c r="O6038" t="s">
        <v>136</v>
      </c>
      <c r="P6038" t="s">
        <v>139</v>
      </c>
      <c r="Q6038" t="s">
        <v>272</v>
      </c>
    </row>
    <row r="6039" spans="1:17">
      <c r="A6039" t="s">
        <v>3583</v>
      </c>
      <c r="B6039" t="s">
        <v>3584</v>
      </c>
      <c r="C6039" t="s">
        <v>3785</v>
      </c>
      <c r="D6039" s="4">
        <v>45786.752326388887</v>
      </c>
      <c r="E6039" s="4">
        <v>45787.791666666664</v>
      </c>
      <c r="F6039" s="4">
        <v>45787.829861111109</v>
      </c>
      <c r="G6039" s="4"/>
      <c r="H6039" t="s">
        <v>3155</v>
      </c>
      <c r="I6039" t="s">
        <v>3240</v>
      </c>
      <c r="J6039">
        <v>0</v>
      </c>
      <c r="K6039" t="s">
        <v>3157</v>
      </c>
      <c r="L6039" t="s">
        <v>3245</v>
      </c>
      <c r="M6039" t="s">
        <v>549</v>
      </c>
      <c r="N6039" t="s">
        <v>550</v>
      </c>
      <c r="O6039" t="s">
        <v>136</v>
      </c>
      <c r="P6039" t="s">
        <v>139</v>
      </c>
      <c r="Q6039" t="s">
        <v>273</v>
      </c>
    </row>
    <row r="6040" spans="1:17">
      <c r="A6040" t="s">
        <v>3786</v>
      </c>
      <c r="B6040" t="s">
        <v>3787</v>
      </c>
      <c r="C6040" t="s">
        <v>3788</v>
      </c>
      <c r="D6040" s="4">
        <v>45786.746446759258</v>
      </c>
      <c r="E6040" s="4">
        <v>45787.416666666664</v>
      </c>
      <c r="F6040" s="4">
        <v>45787.454861111109</v>
      </c>
      <c r="G6040" s="4"/>
      <c r="H6040" t="s">
        <v>3155</v>
      </c>
      <c r="I6040" t="s">
        <v>3240</v>
      </c>
      <c r="J6040">
        <v>0</v>
      </c>
      <c r="K6040" t="s">
        <v>3227</v>
      </c>
      <c r="L6040" t="s">
        <v>3593</v>
      </c>
      <c r="M6040" t="s">
        <v>549</v>
      </c>
      <c r="N6040" t="s">
        <v>550</v>
      </c>
      <c r="O6040" t="s">
        <v>551</v>
      </c>
      <c r="P6040" t="s">
        <v>141</v>
      </c>
      <c r="Q6040" t="s">
        <v>232</v>
      </c>
    </row>
    <row r="6041" spans="1:17">
      <c r="A6041" t="s">
        <v>3670</v>
      </c>
      <c r="B6041" t="s">
        <v>3745</v>
      </c>
      <c r="C6041" t="s">
        <v>3789</v>
      </c>
      <c r="D6041" s="4">
        <v>45786.746307870373</v>
      </c>
      <c r="E6041" s="4">
        <v>45787.666666666664</v>
      </c>
      <c r="F6041" s="4">
        <v>45787.684027777781</v>
      </c>
      <c r="G6041" s="4"/>
      <c r="H6041" t="s">
        <v>3155</v>
      </c>
      <c r="I6041" t="s">
        <v>3171</v>
      </c>
      <c r="J6041">
        <v>1002</v>
      </c>
      <c r="K6041" t="s">
        <v>3157</v>
      </c>
      <c r="L6041" t="s">
        <v>3245</v>
      </c>
      <c r="M6041" t="s">
        <v>549</v>
      </c>
      <c r="N6041" t="s">
        <v>559</v>
      </c>
      <c r="O6041" t="s">
        <v>504</v>
      </c>
      <c r="P6041" t="s">
        <v>325</v>
      </c>
      <c r="Q6041" t="s">
        <v>342</v>
      </c>
    </row>
    <row r="6042" spans="1:17">
      <c r="A6042" t="s">
        <v>3790</v>
      </c>
      <c r="B6042" t="s">
        <v>3791</v>
      </c>
      <c r="C6042" t="s">
        <v>3792</v>
      </c>
      <c r="D6042" s="4">
        <v>45786.743402777778</v>
      </c>
      <c r="E6042" s="4">
        <v>45787.666666666664</v>
      </c>
      <c r="F6042" s="4">
        <v>45787.704861111109</v>
      </c>
      <c r="G6042" s="4">
        <v>45787.666076388887</v>
      </c>
      <c r="H6042" t="s">
        <v>3155</v>
      </c>
      <c r="I6042" t="s">
        <v>3673</v>
      </c>
      <c r="J6042">
        <v>0</v>
      </c>
      <c r="K6042" t="s">
        <v>3157</v>
      </c>
      <c r="L6042" t="s">
        <v>3564</v>
      </c>
      <c r="M6042" t="s">
        <v>549</v>
      </c>
      <c r="N6042" t="s">
        <v>559</v>
      </c>
      <c r="O6042" t="s">
        <v>504</v>
      </c>
      <c r="P6042" t="s">
        <v>325</v>
      </c>
      <c r="Q6042" t="s">
        <v>337</v>
      </c>
    </row>
    <row r="6043" spans="1:17">
      <c r="A6043" t="s">
        <v>3793</v>
      </c>
      <c r="B6043" t="s">
        <v>3794</v>
      </c>
      <c r="C6043" t="s">
        <v>3795</v>
      </c>
      <c r="D6043" s="4">
        <v>45786.739224537036</v>
      </c>
      <c r="E6043" s="4">
        <v>45790.833333333336</v>
      </c>
      <c r="F6043" s="4">
        <v>45790.850694444445</v>
      </c>
      <c r="G6043" s="4"/>
      <c r="H6043" t="s">
        <v>3155</v>
      </c>
      <c r="I6043" t="s">
        <v>3222</v>
      </c>
      <c r="J6043">
        <v>1</v>
      </c>
      <c r="K6043" t="s">
        <v>3223</v>
      </c>
      <c r="L6043" t="s">
        <v>3245</v>
      </c>
      <c r="M6043" t="s">
        <v>549</v>
      </c>
      <c r="N6043" t="s">
        <v>559</v>
      </c>
      <c r="O6043" t="s">
        <v>504</v>
      </c>
      <c r="P6043" t="s">
        <v>325</v>
      </c>
      <c r="Q6043" t="s">
        <v>335</v>
      </c>
    </row>
    <row r="6044" spans="1:17">
      <c r="A6044" t="s">
        <v>3767</v>
      </c>
      <c r="B6044" t="s">
        <v>3768</v>
      </c>
      <c r="C6044" t="s">
        <v>3796</v>
      </c>
      <c r="D6044" s="4">
        <v>45786.735995370371</v>
      </c>
      <c r="E6044" s="4">
        <v>45787.666666666664</v>
      </c>
      <c r="F6044" s="4">
        <v>45787.704861111109</v>
      </c>
      <c r="G6044" s="4"/>
      <c r="H6044" t="s">
        <v>3155</v>
      </c>
      <c r="I6044" t="s">
        <v>3156</v>
      </c>
      <c r="J6044">
        <v>0</v>
      </c>
      <c r="K6044" t="s">
        <v>3157</v>
      </c>
      <c r="L6044" t="s">
        <v>3245</v>
      </c>
      <c r="M6044" t="s">
        <v>549</v>
      </c>
      <c r="N6044" t="s">
        <v>550</v>
      </c>
      <c r="O6044" t="s">
        <v>136</v>
      </c>
      <c r="P6044" t="s">
        <v>143</v>
      </c>
      <c r="Q6044" t="s">
        <v>310</v>
      </c>
    </row>
    <row r="6045" spans="1:17">
      <c r="A6045" t="s">
        <v>3797</v>
      </c>
      <c r="B6045" t="s">
        <v>3798</v>
      </c>
      <c r="C6045" t="s">
        <v>3799</v>
      </c>
      <c r="D6045" s="4">
        <v>45786.735983796294</v>
      </c>
      <c r="E6045" s="4">
        <v>45795.229166666664</v>
      </c>
      <c r="F6045" s="4">
        <v>45795.267361111109</v>
      </c>
      <c r="G6045" s="4"/>
      <c r="H6045" t="s">
        <v>3155</v>
      </c>
      <c r="I6045" t="s">
        <v>3673</v>
      </c>
      <c r="J6045">
        <v>0</v>
      </c>
      <c r="K6045" t="s">
        <v>3157</v>
      </c>
      <c r="L6045" t="s">
        <v>3245</v>
      </c>
      <c r="M6045" t="s">
        <v>549</v>
      </c>
      <c r="N6045" t="s">
        <v>550</v>
      </c>
      <c r="O6045" t="s">
        <v>551</v>
      </c>
      <c r="P6045" t="s">
        <v>141</v>
      </c>
      <c r="Q6045" t="s">
        <v>237</v>
      </c>
    </row>
    <row r="6046" spans="1:17">
      <c r="A6046" t="s">
        <v>3801</v>
      </c>
      <c r="B6046" t="s">
        <v>3802</v>
      </c>
      <c r="C6046" t="s">
        <v>3803</v>
      </c>
      <c r="D6046" s="4">
        <v>45786.732349537036</v>
      </c>
      <c r="E6046" s="4">
        <v>45787.333333333336</v>
      </c>
      <c r="F6046" s="4">
        <v>45787.371527777781</v>
      </c>
      <c r="G6046" s="4">
        <v>45787.329131944447</v>
      </c>
      <c r="H6046" t="s">
        <v>3155</v>
      </c>
      <c r="I6046" t="s">
        <v>3240</v>
      </c>
      <c r="J6046">
        <v>1001</v>
      </c>
      <c r="K6046" t="s">
        <v>3157</v>
      </c>
      <c r="L6046" t="s">
        <v>3564</v>
      </c>
      <c r="M6046" t="s">
        <v>549</v>
      </c>
      <c r="N6046" t="s">
        <v>550</v>
      </c>
      <c r="O6046" t="s">
        <v>136</v>
      </c>
      <c r="P6046" t="s">
        <v>139</v>
      </c>
      <c r="Q6046" t="s">
        <v>275</v>
      </c>
    </row>
    <row r="6047" spans="1:17">
      <c r="A6047" t="s">
        <v>3801</v>
      </c>
      <c r="B6047" t="s">
        <v>3802</v>
      </c>
      <c r="C6047" t="s">
        <v>3804</v>
      </c>
      <c r="D6047" s="4">
        <v>45786.729317129626</v>
      </c>
      <c r="E6047" s="4">
        <v>45788.291666666664</v>
      </c>
      <c r="F6047" s="4">
        <v>45788.329861111109</v>
      </c>
      <c r="G6047" s="4"/>
      <c r="H6047" t="s">
        <v>3155</v>
      </c>
      <c r="I6047" t="s">
        <v>3240</v>
      </c>
      <c r="J6047">
        <v>1001</v>
      </c>
      <c r="K6047" t="s">
        <v>3157</v>
      </c>
      <c r="L6047" t="s">
        <v>3245</v>
      </c>
      <c r="M6047" t="s">
        <v>549</v>
      </c>
      <c r="N6047" t="s">
        <v>550</v>
      </c>
      <c r="O6047" t="s">
        <v>136</v>
      </c>
      <c r="P6047" t="s">
        <v>139</v>
      </c>
      <c r="Q6047" t="s">
        <v>275</v>
      </c>
    </row>
    <row r="6048" spans="1:17">
      <c r="A6048" t="s">
        <v>3805</v>
      </c>
      <c r="B6048" t="s">
        <v>3806</v>
      </c>
      <c r="C6048" t="s">
        <v>3807</v>
      </c>
      <c r="D6048" s="4">
        <v>45786.725578703707</v>
      </c>
      <c r="E6048" s="4">
        <v>45791.229166666664</v>
      </c>
      <c r="F6048" s="4">
        <v>45791.246527777781</v>
      </c>
      <c r="G6048" s="4"/>
      <c r="H6048" t="s">
        <v>3155</v>
      </c>
      <c r="I6048" t="s">
        <v>3184</v>
      </c>
      <c r="J6048">
        <v>0</v>
      </c>
      <c r="K6048" t="s">
        <v>3157</v>
      </c>
      <c r="L6048" t="s">
        <v>3593</v>
      </c>
      <c r="M6048" t="s">
        <v>549</v>
      </c>
      <c r="N6048" t="s">
        <v>550</v>
      </c>
      <c r="O6048" t="s">
        <v>136</v>
      </c>
      <c r="P6048" t="s">
        <v>292</v>
      </c>
      <c r="Q6048" t="s">
        <v>295</v>
      </c>
    </row>
    <row r="6049" spans="1:17">
      <c r="A6049" t="s">
        <v>3808</v>
      </c>
      <c r="B6049" t="s">
        <v>3809</v>
      </c>
      <c r="C6049" t="s">
        <v>3810</v>
      </c>
      <c r="D6049" s="4">
        <v>45786.720127314817</v>
      </c>
      <c r="E6049" s="4">
        <v>45788.375</v>
      </c>
      <c r="F6049" s="4">
        <v>45788.392361111109</v>
      </c>
      <c r="G6049" s="4">
        <v>45788.373090277775</v>
      </c>
      <c r="H6049" t="s">
        <v>3155</v>
      </c>
      <c r="I6049" t="s">
        <v>3162</v>
      </c>
      <c r="J6049">
        <v>0</v>
      </c>
      <c r="K6049" t="s">
        <v>3179</v>
      </c>
      <c r="L6049" t="s">
        <v>3564</v>
      </c>
      <c r="M6049" t="s">
        <v>549</v>
      </c>
      <c r="N6049" t="s">
        <v>550</v>
      </c>
      <c r="O6049" t="s">
        <v>1923</v>
      </c>
      <c r="P6049" t="s">
        <v>1924</v>
      </c>
      <c r="Q6049" t="s">
        <v>3359</v>
      </c>
    </row>
    <row r="6050" spans="1:17">
      <c r="A6050" t="s">
        <v>3811</v>
      </c>
      <c r="B6050" t="s">
        <v>3812</v>
      </c>
      <c r="C6050" t="s">
        <v>3813</v>
      </c>
      <c r="D6050" s="4">
        <v>45786.718009259261</v>
      </c>
      <c r="E6050" s="4">
        <v>45794.541666666664</v>
      </c>
      <c r="F6050" s="4">
        <v>45794.559027777781</v>
      </c>
      <c r="G6050" s="4"/>
      <c r="H6050" t="s">
        <v>3155</v>
      </c>
      <c r="I6050" t="s">
        <v>3171</v>
      </c>
      <c r="J6050">
        <v>1001</v>
      </c>
      <c r="K6050" t="s">
        <v>3157</v>
      </c>
      <c r="L6050" t="s">
        <v>3245</v>
      </c>
      <c r="M6050" t="s">
        <v>549</v>
      </c>
      <c r="N6050" t="s">
        <v>559</v>
      </c>
      <c r="O6050" t="s">
        <v>504</v>
      </c>
      <c r="P6050" t="s">
        <v>325</v>
      </c>
      <c r="Q6050" t="s">
        <v>334</v>
      </c>
    </row>
    <row r="6051" spans="1:17">
      <c r="A6051" t="s">
        <v>3814</v>
      </c>
      <c r="B6051" t="s">
        <v>3815</v>
      </c>
      <c r="C6051" t="s">
        <v>3816</v>
      </c>
      <c r="D6051" s="4">
        <v>45786.713437500002</v>
      </c>
      <c r="E6051" s="4">
        <v>45801.416666666664</v>
      </c>
      <c r="F6051" s="4">
        <v>45801.454861111109</v>
      </c>
      <c r="G6051" s="4"/>
      <c r="H6051" t="s">
        <v>3155</v>
      </c>
      <c r="I6051" t="s">
        <v>3673</v>
      </c>
      <c r="J6051">
        <v>0</v>
      </c>
      <c r="K6051" t="s">
        <v>3194</v>
      </c>
      <c r="L6051" t="s">
        <v>3245</v>
      </c>
      <c r="M6051" t="s">
        <v>549</v>
      </c>
      <c r="N6051" t="s">
        <v>559</v>
      </c>
      <c r="O6051" t="s">
        <v>504</v>
      </c>
      <c r="P6051" t="s">
        <v>325</v>
      </c>
      <c r="Q6051" t="s">
        <v>342</v>
      </c>
    </row>
    <row r="6052" spans="1:17">
      <c r="A6052" t="s">
        <v>3817</v>
      </c>
      <c r="B6052" t="s">
        <v>3818</v>
      </c>
      <c r="C6052" t="s">
        <v>3819</v>
      </c>
      <c r="D6052" s="4">
        <v>45786.70989583333</v>
      </c>
      <c r="E6052" s="4">
        <v>45788.791666666664</v>
      </c>
      <c r="F6052" s="4">
        <v>45788.829861111109</v>
      </c>
      <c r="G6052" s="4">
        <v>45788.781388888892</v>
      </c>
      <c r="H6052" t="s">
        <v>3155</v>
      </c>
      <c r="I6052" t="s">
        <v>3240</v>
      </c>
      <c r="J6052">
        <v>1001</v>
      </c>
      <c r="K6052" t="s">
        <v>3157</v>
      </c>
      <c r="L6052" t="s">
        <v>3564</v>
      </c>
      <c r="M6052" t="s">
        <v>549</v>
      </c>
      <c r="N6052" t="s">
        <v>550</v>
      </c>
      <c r="O6052" t="s">
        <v>136</v>
      </c>
      <c r="P6052" t="s">
        <v>139</v>
      </c>
      <c r="Q6052" t="s">
        <v>275</v>
      </c>
    </row>
    <row r="6053" spans="1:17">
      <c r="A6053" t="s">
        <v>3820</v>
      </c>
      <c r="B6053" t="s">
        <v>3821</v>
      </c>
      <c r="C6053" t="s">
        <v>3822</v>
      </c>
      <c r="D6053" s="4">
        <v>45786.70758101852</v>
      </c>
      <c r="E6053" s="4">
        <v>45788.75</v>
      </c>
      <c r="F6053" s="4">
        <v>45788.767361111109</v>
      </c>
      <c r="G6053" s="4">
        <v>45788.74832175926</v>
      </c>
      <c r="H6053" t="s">
        <v>3155</v>
      </c>
      <c r="I6053" t="s">
        <v>3175</v>
      </c>
      <c r="J6053">
        <v>0</v>
      </c>
      <c r="K6053" t="s">
        <v>3157</v>
      </c>
      <c r="L6053" t="s">
        <v>3564</v>
      </c>
      <c r="M6053" t="s">
        <v>549</v>
      </c>
      <c r="N6053" t="s">
        <v>550</v>
      </c>
      <c r="O6053" t="s">
        <v>136</v>
      </c>
      <c r="P6053" t="s">
        <v>143</v>
      </c>
      <c r="Q6053" t="s">
        <v>297</v>
      </c>
    </row>
    <row r="6054" spans="1:17">
      <c r="A6054" t="s">
        <v>3817</v>
      </c>
      <c r="B6054" t="s">
        <v>3823</v>
      </c>
      <c r="C6054" t="s">
        <v>3824</v>
      </c>
      <c r="D6054" s="4">
        <v>45786.706145833334</v>
      </c>
      <c r="E6054" s="4">
        <v>45788.729166666664</v>
      </c>
      <c r="F6054" s="4">
        <v>45788.767361111109</v>
      </c>
      <c r="G6054" s="4">
        <v>45788.718854166669</v>
      </c>
      <c r="H6054" t="s">
        <v>3155</v>
      </c>
      <c r="I6054" t="s">
        <v>3156</v>
      </c>
      <c r="J6054">
        <v>0</v>
      </c>
      <c r="K6054" t="s">
        <v>3194</v>
      </c>
      <c r="L6054" t="s">
        <v>3564</v>
      </c>
      <c r="M6054" t="s">
        <v>549</v>
      </c>
      <c r="N6054" t="s">
        <v>550</v>
      </c>
      <c r="O6054" t="s">
        <v>136</v>
      </c>
      <c r="P6054" t="s">
        <v>139</v>
      </c>
      <c r="Q6054" t="s">
        <v>275</v>
      </c>
    </row>
    <row r="6055" spans="1:17">
      <c r="A6055" t="s">
        <v>3825</v>
      </c>
      <c r="B6055" t="s">
        <v>3826</v>
      </c>
      <c r="C6055" t="s">
        <v>3827</v>
      </c>
      <c r="D6055" s="4">
        <v>45786.703819444447</v>
      </c>
      <c r="E6055" s="4">
        <v>45787.333333333336</v>
      </c>
      <c r="F6055" s="4">
        <v>45787.350694444445</v>
      </c>
      <c r="G6055" s="4"/>
      <c r="H6055" t="s">
        <v>3155</v>
      </c>
      <c r="I6055" t="s">
        <v>3171</v>
      </c>
      <c r="J6055">
        <v>1001</v>
      </c>
      <c r="K6055" t="s">
        <v>3157</v>
      </c>
      <c r="L6055" t="s">
        <v>3245</v>
      </c>
      <c r="M6055" t="s">
        <v>549</v>
      </c>
      <c r="N6055" t="s">
        <v>550</v>
      </c>
      <c r="O6055" t="s">
        <v>136</v>
      </c>
      <c r="P6055" t="s">
        <v>147</v>
      </c>
      <c r="Q6055" t="s">
        <v>21124</v>
      </c>
    </row>
    <row r="6056" spans="1:17">
      <c r="A6056" t="s">
        <v>3828</v>
      </c>
      <c r="B6056" t="s">
        <v>3829</v>
      </c>
      <c r="C6056" t="s">
        <v>3830</v>
      </c>
      <c r="D6056" s="4">
        <v>45786.698634259257</v>
      </c>
      <c r="E6056" s="4">
        <v>45787.541666666664</v>
      </c>
      <c r="F6056" s="4">
        <v>45787.559027777781</v>
      </c>
      <c r="G6056" s="4">
        <v>45787.543113425927</v>
      </c>
      <c r="H6056" t="s">
        <v>3155</v>
      </c>
      <c r="I6056" t="s">
        <v>3171</v>
      </c>
      <c r="J6056">
        <v>1001</v>
      </c>
      <c r="K6056" t="s">
        <v>3157</v>
      </c>
      <c r="L6056" t="s">
        <v>3564</v>
      </c>
      <c r="M6056" t="s">
        <v>549</v>
      </c>
      <c r="N6056" t="s">
        <v>550</v>
      </c>
      <c r="O6056" t="s">
        <v>551</v>
      </c>
      <c r="P6056" t="s">
        <v>141</v>
      </c>
      <c r="Q6056" t="s">
        <v>238</v>
      </c>
    </row>
    <row r="6057" spans="1:17">
      <c r="A6057" t="s">
        <v>3831</v>
      </c>
      <c r="B6057" t="s">
        <v>3832</v>
      </c>
      <c r="C6057" t="s">
        <v>3833</v>
      </c>
      <c r="D6057" s="4">
        <v>45786.698009259257</v>
      </c>
      <c r="E6057" s="4">
        <v>45787.541666666664</v>
      </c>
      <c r="F6057" s="4">
        <v>45787.579861111109</v>
      </c>
      <c r="G6057" s="4"/>
      <c r="H6057" t="s">
        <v>3155</v>
      </c>
      <c r="I6057" t="s">
        <v>3156</v>
      </c>
      <c r="J6057">
        <v>0</v>
      </c>
      <c r="K6057" t="s">
        <v>3194</v>
      </c>
      <c r="L6057" t="s">
        <v>3245</v>
      </c>
      <c r="M6057" t="s">
        <v>549</v>
      </c>
      <c r="N6057" t="s">
        <v>550</v>
      </c>
      <c r="O6057" t="s">
        <v>551</v>
      </c>
      <c r="P6057" t="s">
        <v>141</v>
      </c>
      <c r="Q6057" t="s">
        <v>238</v>
      </c>
    </row>
    <row r="6058" spans="1:17">
      <c r="A6058" t="s">
        <v>3834</v>
      </c>
      <c r="B6058" t="s">
        <v>3835</v>
      </c>
      <c r="C6058" t="s">
        <v>3836</v>
      </c>
      <c r="D6058" s="4">
        <v>45786.695601851854</v>
      </c>
      <c r="E6058" s="4">
        <v>45795.458333333336</v>
      </c>
      <c r="F6058" s="4">
        <v>45795.496527777781</v>
      </c>
      <c r="G6058" s="4">
        <v>45795.458020833335</v>
      </c>
      <c r="H6058" t="s">
        <v>3155</v>
      </c>
      <c r="I6058" t="s">
        <v>3673</v>
      </c>
      <c r="J6058">
        <v>0</v>
      </c>
      <c r="K6058" t="s">
        <v>3157</v>
      </c>
      <c r="L6058" t="s">
        <v>3564</v>
      </c>
      <c r="M6058" t="s">
        <v>549</v>
      </c>
      <c r="N6058" t="s">
        <v>559</v>
      </c>
      <c r="O6058" t="s">
        <v>504</v>
      </c>
      <c r="P6058" t="s">
        <v>325</v>
      </c>
      <c r="Q6058" t="s">
        <v>329</v>
      </c>
    </row>
    <row r="6059" spans="1:17">
      <c r="A6059" t="s">
        <v>3837</v>
      </c>
      <c r="B6059" t="s">
        <v>3838</v>
      </c>
      <c r="C6059" t="s">
        <v>3839</v>
      </c>
      <c r="D6059" s="4">
        <v>45786.694178240738</v>
      </c>
      <c r="E6059" s="4">
        <v>45787.6875</v>
      </c>
      <c r="F6059" s="4">
        <v>45787.704861111109</v>
      </c>
      <c r="G6059" s="4"/>
      <c r="H6059" t="s">
        <v>3155</v>
      </c>
      <c r="I6059" t="s">
        <v>3162</v>
      </c>
      <c r="J6059">
        <v>0</v>
      </c>
      <c r="K6059" t="s">
        <v>3420</v>
      </c>
      <c r="L6059" t="s">
        <v>3245</v>
      </c>
      <c r="M6059" t="s">
        <v>549</v>
      </c>
      <c r="N6059" t="s">
        <v>550</v>
      </c>
      <c r="O6059" t="s">
        <v>1923</v>
      </c>
      <c r="P6059" t="s">
        <v>1924</v>
      </c>
      <c r="Q6059" t="s">
        <v>3394</v>
      </c>
    </row>
    <row r="6060" spans="1:17">
      <c r="A6060" t="s">
        <v>3820</v>
      </c>
      <c r="B6060" t="s">
        <v>3821</v>
      </c>
      <c r="C6060" t="s">
        <v>3840</v>
      </c>
      <c r="D6060" s="4">
        <v>45786.690798611111</v>
      </c>
      <c r="E6060" s="4">
        <v>45793.708333333336</v>
      </c>
      <c r="F6060" s="4">
        <v>45793.725694444445</v>
      </c>
      <c r="G6060" s="4"/>
      <c r="H6060" t="s">
        <v>3155</v>
      </c>
      <c r="I6060" t="s">
        <v>3175</v>
      </c>
      <c r="J6060">
        <v>0</v>
      </c>
      <c r="K6060" t="s">
        <v>3157</v>
      </c>
      <c r="L6060" t="s">
        <v>3245</v>
      </c>
      <c r="M6060" t="s">
        <v>549</v>
      </c>
      <c r="N6060" t="s">
        <v>550</v>
      </c>
      <c r="O6060" t="s">
        <v>136</v>
      </c>
      <c r="P6060" t="s">
        <v>143</v>
      </c>
      <c r="Q6060" t="s">
        <v>297</v>
      </c>
    </row>
    <row r="6061" spans="1:17">
      <c r="A6061" t="s">
        <v>3841</v>
      </c>
      <c r="B6061" t="s">
        <v>3842</v>
      </c>
      <c r="C6061" t="s">
        <v>3843</v>
      </c>
      <c r="D6061" s="4">
        <v>45786.690497685187</v>
      </c>
      <c r="E6061" s="4">
        <v>45788.333333333336</v>
      </c>
      <c r="F6061" s="4">
        <v>45788.350694444445</v>
      </c>
      <c r="G6061" s="4">
        <v>45788.333495370367</v>
      </c>
      <c r="H6061" t="s">
        <v>3155</v>
      </c>
      <c r="I6061" t="s">
        <v>3175</v>
      </c>
      <c r="J6061">
        <v>0</v>
      </c>
      <c r="K6061" t="s">
        <v>3157</v>
      </c>
      <c r="L6061" t="s">
        <v>3564</v>
      </c>
      <c r="M6061" t="s">
        <v>549</v>
      </c>
      <c r="N6061" t="s">
        <v>559</v>
      </c>
      <c r="O6061" t="s">
        <v>163</v>
      </c>
      <c r="P6061" t="s">
        <v>473</v>
      </c>
      <c r="Q6061" t="s">
        <v>357</v>
      </c>
    </row>
    <row r="6062" spans="1:17">
      <c r="A6062" t="s">
        <v>3844</v>
      </c>
      <c r="B6062" t="s">
        <v>3845</v>
      </c>
      <c r="C6062" t="s">
        <v>3846</v>
      </c>
      <c r="D6062" s="4">
        <v>45786.686261574076</v>
      </c>
      <c r="E6062" s="4">
        <v>45788.854166666664</v>
      </c>
      <c r="F6062" s="4">
        <v>45788.892361111109</v>
      </c>
      <c r="G6062" s="4">
        <v>45788.848958333336</v>
      </c>
      <c r="H6062" t="s">
        <v>3155</v>
      </c>
      <c r="I6062" t="s">
        <v>3673</v>
      </c>
      <c r="J6062">
        <v>0</v>
      </c>
      <c r="K6062" t="s">
        <v>3157</v>
      </c>
      <c r="L6062" t="s">
        <v>3564</v>
      </c>
      <c r="M6062" t="s">
        <v>549</v>
      </c>
      <c r="N6062" t="s">
        <v>559</v>
      </c>
      <c r="O6062" t="s">
        <v>504</v>
      </c>
      <c r="P6062" t="s">
        <v>325</v>
      </c>
      <c r="Q6062" t="s">
        <v>343</v>
      </c>
    </row>
    <row r="6063" spans="1:17">
      <c r="A6063" t="s">
        <v>3847</v>
      </c>
      <c r="B6063" t="s">
        <v>3848</v>
      </c>
      <c r="C6063" t="s">
        <v>3849</v>
      </c>
      <c r="D6063" s="4">
        <v>45786.682766203703</v>
      </c>
      <c r="E6063" s="4">
        <v>45789.833333333336</v>
      </c>
      <c r="F6063" s="4">
        <v>45789.850694444445</v>
      </c>
      <c r="G6063" s="4">
        <v>45789.828877314816</v>
      </c>
      <c r="H6063" t="s">
        <v>3155</v>
      </c>
      <c r="I6063" t="s">
        <v>3175</v>
      </c>
      <c r="J6063">
        <v>1001</v>
      </c>
      <c r="K6063" t="s">
        <v>3157</v>
      </c>
      <c r="L6063" t="s">
        <v>3564</v>
      </c>
      <c r="M6063" t="s">
        <v>549</v>
      </c>
      <c r="N6063" t="s">
        <v>559</v>
      </c>
      <c r="O6063" t="s">
        <v>504</v>
      </c>
      <c r="P6063" t="s">
        <v>325</v>
      </c>
      <c r="Q6063" t="s">
        <v>336</v>
      </c>
    </row>
    <row r="6064" spans="1:17">
      <c r="A6064" t="s">
        <v>3850</v>
      </c>
      <c r="B6064" t="s">
        <v>3851</v>
      </c>
      <c r="C6064" t="s">
        <v>3852</v>
      </c>
      <c r="D6064" s="4">
        <v>45786.682615740741</v>
      </c>
      <c r="E6064" s="4">
        <v>45789.625</v>
      </c>
      <c r="F6064" s="4">
        <v>45789.642361111109</v>
      </c>
      <c r="G6064" s="4"/>
      <c r="H6064" t="s">
        <v>3155</v>
      </c>
      <c r="I6064" t="s">
        <v>3171</v>
      </c>
      <c r="J6064">
        <v>1002</v>
      </c>
      <c r="K6064" t="s">
        <v>3157</v>
      </c>
      <c r="L6064" t="s">
        <v>3245</v>
      </c>
      <c r="M6064" t="s">
        <v>549</v>
      </c>
      <c r="N6064" t="s">
        <v>550</v>
      </c>
      <c r="O6064" t="s">
        <v>136</v>
      </c>
      <c r="P6064" t="s">
        <v>264</v>
      </c>
      <c r="Q6064" t="s">
        <v>265</v>
      </c>
    </row>
    <row r="6065" spans="1:17">
      <c r="A6065" t="s">
        <v>3853</v>
      </c>
      <c r="B6065" t="s">
        <v>3854</v>
      </c>
      <c r="C6065" t="s">
        <v>3855</v>
      </c>
      <c r="D6065" s="4">
        <v>45786.679710648146</v>
      </c>
      <c r="E6065" s="4">
        <v>45789.708333333336</v>
      </c>
      <c r="F6065" s="4">
        <v>45789.725694444445</v>
      </c>
      <c r="G6065" s="4">
        <v>45789.705300925925</v>
      </c>
      <c r="H6065" t="s">
        <v>3155</v>
      </c>
      <c r="I6065" t="s">
        <v>3171</v>
      </c>
      <c r="J6065">
        <v>0</v>
      </c>
      <c r="K6065" t="s">
        <v>3194</v>
      </c>
      <c r="L6065" t="s">
        <v>3564</v>
      </c>
      <c r="M6065" t="s">
        <v>549</v>
      </c>
      <c r="N6065" t="s">
        <v>550</v>
      </c>
      <c r="O6065" t="s">
        <v>136</v>
      </c>
      <c r="P6065" t="s">
        <v>143</v>
      </c>
      <c r="Q6065" t="s">
        <v>306</v>
      </c>
    </row>
    <row r="6066" spans="1:17">
      <c r="A6066" t="s">
        <v>3856</v>
      </c>
      <c r="B6066" t="s">
        <v>3857</v>
      </c>
      <c r="C6066" t="s">
        <v>3858</v>
      </c>
      <c r="D6066" s="4">
        <v>45786.675891203704</v>
      </c>
      <c r="E6066" s="4">
        <v>45788.583333333336</v>
      </c>
      <c r="F6066" s="4">
        <v>45788.621527777781</v>
      </c>
      <c r="G6066" s="4"/>
      <c r="H6066" t="s">
        <v>3155</v>
      </c>
      <c r="I6066" t="s">
        <v>3240</v>
      </c>
      <c r="J6066">
        <v>0</v>
      </c>
      <c r="K6066" t="s">
        <v>3194</v>
      </c>
      <c r="L6066" t="s">
        <v>3593</v>
      </c>
      <c r="M6066" t="s">
        <v>549</v>
      </c>
      <c r="N6066" t="s">
        <v>550</v>
      </c>
      <c r="O6066" t="s">
        <v>136</v>
      </c>
      <c r="P6066" t="s">
        <v>143</v>
      </c>
      <c r="Q6066" t="s">
        <v>297</v>
      </c>
    </row>
    <row r="6067" spans="1:17">
      <c r="A6067" t="s">
        <v>3859</v>
      </c>
      <c r="B6067" t="s">
        <v>3860</v>
      </c>
      <c r="C6067" t="s">
        <v>3861</v>
      </c>
      <c r="D6067" s="4">
        <v>45786.675520833334</v>
      </c>
      <c r="E6067" s="4">
        <v>45787.1875</v>
      </c>
      <c r="F6067" s="4">
        <v>45787.204861111109</v>
      </c>
      <c r="G6067" s="4"/>
      <c r="H6067" t="s">
        <v>3155</v>
      </c>
      <c r="I6067" t="s">
        <v>3291</v>
      </c>
      <c r="J6067">
        <v>0</v>
      </c>
      <c r="K6067" t="s">
        <v>3157</v>
      </c>
      <c r="L6067" t="s">
        <v>3593</v>
      </c>
      <c r="M6067" t="s">
        <v>549</v>
      </c>
      <c r="N6067" t="s">
        <v>559</v>
      </c>
      <c r="O6067" t="s">
        <v>469</v>
      </c>
      <c r="P6067" t="s">
        <v>180</v>
      </c>
      <c r="Q6067" t="s">
        <v>183</v>
      </c>
    </row>
    <row r="6068" spans="1:17">
      <c r="A6068" t="s">
        <v>3862</v>
      </c>
      <c r="B6068" t="s">
        <v>3863</v>
      </c>
      <c r="C6068" t="s">
        <v>3864</v>
      </c>
      <c r="D6068" s="4">
        <v>45786.671481481484</v>
      </c>
      <c r="E6068" s="4">
        <v>45787.354166666664</v>
      </c>
      <c r="F6068" s="4">
        <v>45787.392361111109</v>
      </c>
      <c r="G6068" s="4"/>
      <c r="H6068" t="s">
        <v>3155</v>
      </c>
      <c r="I6068" t="s">
        <v>3240</v>
      </c>
      <c r="J6068">
        <v>0</v>
      </c>
      <c r="K6068" t="s">
        <v>3194</v>
      </c>
      <c r="L6068" t="s">
        <v>3245</v>
      </c>
      <c r="M6068" t="s">
        <v>549</v>
      </c>
      <c r="N6068" t="s">
        <v>550</v>
      </c>
      <c r="O6068" t="s">
        <v>551</v>
      </c>
      <c r="P6068" t="s">
        <v>141</v>
      </c>
      <c r="Q6068" t="s">
        <v>241</v>
      </c>
    </row>
    <row r="6069" spans="1:17">
      <c r="A6069" t="s">
        <v>3865</v>
      </c>
      <c r="B6069" t="s">
        <v>3866</v>
      </c>
      <c r="C6069" t="s">
        <v>3867</v>
      </c>
      <c r="D6069" s="4">
        <v>45786.665231481478</v>
      </c>
      <c r="E6069" s="4">
        <v>45787.666666666664</v>
      </c>
      <c r="F6069" s="4">
        <v>45787.684027777781</v>
      </c>
      <c r="G6069" s="4">
        <v>45787.66851851852</v>
      </c>
      <c r="H6069" t="s">
        <v>3155</v>
      </c>
      <c r="I6069" t="s">
        <v>3175</v>
      </c>
      <c r="J6069">
        <v>0</v>
      </c>
      <c r="K6069" t="s">
        <v>3157</v>
      </c>
      <c r="L6069" t="s">
        <v>3564</v>
      </c>
      <c r="M6069" t="s">
        <v>549</v>
      </c>
      <c r="N6069" t="s">
        <v>550</v>
      </c>
      <c r="O6069" t="s">
        <v>136</v>
      </c>
      <c r="P6069" t="s">
        <v>139</v>
      </c>
      <c r="Q6069" t="s">
        <v>278</v>
      </c>
    </row>
    <row r="6070" spans="1:17">
      <c r="A6070" t="s">
        <v>3868</v>
      </c>
      <c r="B6070" t="s">
        <v>3869</v>
      </c>
      <c r="C6070" t="s">
        <v>3870</v>
      </c>
      <c r="D6070" s="4">
        <v>45786.662152777775</v>
      </c>
      <c r="E6070" s="4">
        <v>45787.583333333336</v>
      </c>
      <c r="F6070" s="4">
        <v>45787.600694444445</v>
      </c>
      <c r="G6070" s="4">
        <v>45787.582442129627</v>
      </c>
      <c r="H6070" t="s">
        <v>3155</v>
      </c>
      <c r="I6070" t="s">
        <v>3222</v>
      </c>
      <c r="J6070">
        <v>1</v>
      </c>
      <c r="K6070" t="s">
        <v>3223</v>
      </c>
      <c r="L6070" t="s">
        <v>3564</v>
      </c>
      <c r="M6070" t="s">
        <v>549</v>
      </c>
      <c r="N6070" t="s">
        <v>550</v>
      </c>
      <c r="O6070" t="s">
        <v>136</v>
      </c>
      <c r="P6070" t="s">
        <v>264</v>
      </c>
      <c r="Q6070" t="s">
        <v>270</v>
      </c>
    </row>
    <row r="6071" spans="1:17">
      <c r="A6071" t="s">
        <v>3862</v>
      </c>
      <c r="B6071" t="s">
        <v>3863</v>
      </c>
      <c r="C6071" t="s">
        <v>3871</v>
      </c>
      <c r="D6071" s="4">
        <v>45786.660567129627</v>
      </c>
      <c r="E6071" s="4">
        <v>45787.4375</v>
      </c>
      <c r="F6071" s="4">
        <v>45787.475694444445</v>
      </c>
      <c r="G6071" s="4"/>
      <c r="H6071" t="s">
        <v>3155</v>
      </c>
      <c r="I6071" t="s">
        <v>3240</v>
      </c>
      <c r="J6071">
        <v>0</v>
      </c>
      <c r="K6071" t="s">
        <v>3194</v>
      </c>
      <c r="L6071" t="s">
        <v>3245</v>
      </c>
      <c r="M6071" t="s">
        <v>549</v>
      </c>
      <c r="N6071" t="s">
        <v>550</v>
      </c>
      <c r="O6071" t="s">
        <v>551</v>
      </c>
      <c r="P6071" t="s">
        <v>141</v>
      </c>
      <c r="Q6071" t="s">
        <v>241</v>
      </c>
    </row>
    <row r="6072" spans="1:17">
      <c r="A6072" t="s">
        <v>3868</v>
      </c>
      <c r="B6072" t="s">
        <v>3872</v>
      </c>
      <c r="C6072" t="s">
        <v>3873</v>
      </c>
      <c r="D6072" s="4">
        <v>45786.653541666667</v>
      </c>
      <c r="E6072" s="4">
        <v>45787.541666666664</v>
      </c>
      <c r="F6072" s="4">
        <v>45787.559027777781</v>
      </c>
      <c r="G6072" s="4">
        <v>45787.544479166667</v>
      </c>
      <c r="H6072" t="s">
        <v>3155</v>
      </c>
      <c r="I6072" t="s">
        <v>3222</v>
      </c>
      <c r="J6072">
        <v>1</v>
      </c>
      <c r="K6072" t="s">
        <v>3223</v>
      </c>
      <c r="L6072" t="s">
        <v>3564</v>
      </c>
      <c r="M6072" t="s">
        <v>549</v>
      </c>
      <c r="N6072" t="s">
        <v>550</v>
      </c>
      <c r="O6072" t="s">
        <v>136</v>
      </c>
      <c r="P6072" t="s">
        <v>264</v>
      </c>
      <c r="Q6072" t="s">
        <v>270</v>
      </c>
    </row>
    <row r="6073" spans="1:17">
      <c r="A6073" t="s">
        <v>3874</v>
      </c>
      <c r="B6073" t="s">
        <v>3875</v>
      </c>
      <c r="C6073" t="s">
        <v>3876</v>
      </c>
      <c r="D6073" s="4">
        <v>45786.651423611111</v>
      </c>
      <c r="E6073" s="4">
        <v>45807.833333333336</v>
      </c>
      <c r="F6073" s="4">
        <v>45807.850694444445</v>
      </c>
      <c r="G6073" s="4"/>
      <c r="H6073" t="s">
        <v>3155</v>
      </c>
      <c r="I6073" t="s">
        <v>3171</v>
      </c>
      <c r="J6073">
        <v>1001</v>
      </c>
      <c r="K6073" t="s">
        <v>3157</v>
      </c>
      <c r="L6073" t="s">
        <v>3158</v>
      </c>
      <c r="M6073" t="s">
        <v>549</v>
      </c>
      <c r="N6073" t="s">
        <v>559</v>
      </c>
      <c r="O6073" t="s">
        <v>504</v>
      </c>
      <c r="P6073" t="s">
        <v>325</v>
      </c>
      <c r="Q6073" t="s">
        <v>339</v>
      </c>
    </row>
    <row r="6074" spans="1:17">
      <c r="A6074" t="s">
        <v>3877</v>
      </c>
      <c r="B6074" t="s">
        <v>3878</v>
      </c>
      <c r="C6074" t="s">
        <v>3879</v>
      </c>
      <c r="D6074" s="4">
        <v>45786.651053240741</v>
      </c>
      <c r="E6074" s="4">
        <v>45806.791666666664</v>
      </c>
      <c r="F6074" s="4">
        <v>45806.809027777781</v>
      </c>
      <c r="G6074" s="4"/>
      <c r="H6074" t="s">
        <v>3155</v>
      </c>
      <c r="I6074" t="s">
        <v>3171</v>
      </c>
      <c r="J6074">
        <v>1001</v>
      </c>
      <c r="K6074" t="s">
        <v>3157</v>
      </c>
      <c r="L6074" t="s">
        <v>3245</v>
      </c>
      <c r="M6074" t="s">
        <v>549</v>
      </c>
      <c r="N6074" t="s">
        <v>559</v>
      </c>
      <c r="O6074" t="s">
        <v>504</v>
      </c>
      <c r="P6074" t="s">
        <v>325</v>
      </c>
      <c r="Q6074" t="s">
        <v>339</v>
      </c>
    </row>
    <row r="6075" spans="1:17">
      <c r="A6075" t="s">
        <v>3877</v>
      </c>
      <c r="B6075" t="s">
        <v>3880</v>
      </c>
      <c r="C6075" t="s">
        <v>3881</v>
      </c>
      <c r="D6075" s="4">
        <v>45786.649884259263</v>
      </c>
      <c r="E6075" s="4">
        <v>45808.416666666664</v>
      </c>
      <c r="F6075" s="4">
        <v>45808.434027777781</v>
      </c>
      <c r="G6075" s="4"/>
      <c r="H6075" t="s">
        <v>3155</v>
      </c>
      <c r="I6075" t="s">
        <v>3171</v>
      </c>
      <c r="J6075">
        <v>1001</v>
      </c>
      <c r="K6075" t="s">
        <v>3157</v>
      </c>
      <c r="L6075" t="s">
        <v>3245</v>
      </c>
      <c r="M6075" t="s">
        <v>549</v>
      </c>
      <c r="N6075" t="s">
        <v>559</v>
      </c>
      <c r="O6075" t="s">
        <v>504</v>
      </c>
      <c r="P6075" t="s">
        <v>325</v>
      </c>
      <c r="Q6075" t="s">
        <v>339</v>
      </c>
    </row>
    <row r="6076" spans="1:17">
      <c r="A6076" t="s">
        <v>3882</v>
      </c>
      <c r="B6076" t="s">
        <v>3883</v>
      </c>
      <c r="C6076" t="s">
        <v>3884</v>
      </c>
      <c r="D6076" s="4">
        <v>45786.649826388886</v>
      </c>
      <c r="E6076" s="4">
        <v>45787.75</v>
      </c>
      <c r="F6076" s="4">
        <v>45787.788194444445</v>
      </c>
      <c r="G6076" s="4">
        <v>45787.74119212963</v>
      </c>
      <c r="H6076" t="s">
        <v>3155</v>
      </c>
      <c r="I6076" t="s">
        <v>3240</v>
      </c>
      <c r="J6076">
        <v>1001</v>
      </c>
      <c r="K6076" t="s">
        <v>3157</v>
      </c>
      <c r="L6076" t="s">
        <v>3564</v>
      </c>
      <c r="M6076" t="s">
        <v>549</v>
      </c>
      <c r="N6076" t="s">
        <v>550</v>
      </c>
      <c r="O6076" t="s">
        <v>136</v>
      </c>
      <c r="P6076" t="s">
        <v>292</v>
      </c>
      <c r="Q6076" t="s">
        <v>293</v>
      </c>
    </row>
    <row r="6077" spans="1:17">
      <c r="A6077" t="s">
        <v>3874</v>
      </c>
      <c r="B6077" t="s">
        <v>3885</v>
      </c>
      <c r="C6077" t="s">
        <v>3886</v>
      </c>
      <c r="D6077" s="4">
        <v>45786.64943287037</v>
      </c>
      <c r="E6077" s="4">
        <v>45808.458333333336</v>
      </c>
      <c r="F6077" s="4">
        <v>45808.475694444445</v>
      </c>
      <c r="G6077" s="4"/>
      <c r="H6077" t="s">
        <v>3155</v>
      </c>
      <c r="I6077" t="s">
        <v>3171</v>
      </c>
      <c r="J6077">
        <v>1001</v>
      </c>
      <c r="K6077" t="s">
        <v>3157</v>
      </c>
      <c r="L6077" t="s">
        <v>3158</v>
      </c>
      <c r="M6077" t="s">
        <v>549</v>
      </c>
      <c r="N6077" t="s">
        <v>559</v>
      </c>
      <c r="O6077" t="s">
        <v>504</v>
      </c>
      <c r="P6077" t="s">
        <v>325</v>
      </c>
      <c r="Q6077" t="s">
        <v>339</v>
      </c>
    </row>
    <row r="6078" spans="1:17">
      <c r="A6078" t="s">
        <v>3887</v>
      </c>
      <c r="B6078" t="s">
        <v>3888</v>
      </c>
      <c r="C6078" t="s">
        <v>3889</v>
      </c>
      <c r="D6078" s="4">
        <v>45786.647974537038</v>
      </c>
      <c r="E6078" s="4">
        <v>45787.1875</v>
      </c>
      <c r="F6078" s="4">
        <v>45787.204861111109</v>
      </c>
      <c r="G6078" s="4"/>
      <c r="H6078" t="s">
        <v>3155</v>
      </c>
      <c r="I6078" t="s">
        <v>3162</v>
      </c>
      <c r="J6078">
        <v>0</v>
      </c>
      <c r="K6078" t="s">
        <v>3198</v>
      </c>
      <c r="L6078" t="s">
        <v>3245</v>
      </c>
      <c r="M6078" t="s">
        <v>549</v>
      </c>
      <c r="N6078" t="s">
        <v>550</v>
      </c>
      <c r="O6078" t="s">
        <v>1923</v>
      </c>
      <c r="P6078" t="s">
        <v>1924</v>
      </c>
      <c r="Q6078" t="s">
        <v>3299</v>
      </c>
    </row>
    <row r="6079" spans="1:17">
      <c r="A6079" t="s">
        <v>3891</v>
      </c>
      <c r="B6079" t="s">
        <v>3892</v>
      </c>
      <c r="C6079" t="s">
        <v>3893</v>
      </c>
      <c r="D6079" s="4">
        <v>45786.647881944446</v>
      </c>
      <c r="E6079" s="4">
        <v>45787.1875</v>
      </c>
      <c r="F6079" s="4">
        <v>45787.204861111109</v>
      </c>
      <c r="G6079" s="4"/>
      <c r="H6079" t="s">
        <v>3155</v>
      </c>
      <c r="I6079" t="s">
        <v>3162</v>
      </c>
      <c r="J6079">
        <v>0</v>
      </c>
      <c r="K6079" t="s">
        <v>3894</v>
      </c>
      <c r="L6079" t="s">
        <v>3245</v>
      </c>
      <c r="M6079" t="s">
        <v>549</v>
      </c>
      <c r="N6079" t="s">
        <v>550</v>
      </c>
      <c r="O6079" t="s">
        <v>1923</v>
      </c>
      <c r="P6079" t="s">
        <v>1924</v>
      </c>
      <c r="Q6079" t="s">
        <v>3299</v>
      </c>
    </row>
    <row r="6080" spans="1:17">
      <c r="A6080" t="s">
        <v>3895</v>
      </c>
      <c r="B6080" t="s">
        <v>3896</v>
      </c>
      <c r="C6080" t="s">
        <v>3897</v>
      </c>
      <c r="D6080" s="4">
        <v>45786.647407407407</v>
      </c>
      <c r="E6080" s="4">
        <v>45787.708333333336</v>
      </c>
      <c r="F6080" s="4">
        <v>45787.725694444445</v>
      </c>
      <c r="G6080" s="4">
        <v>45787.708298611113</v>
      </c>
      <c r="H6080" t="s">
        <v>3155</v>
      </c>
      <c r="I6080" t="s">
        <v>3171</v>
      </c>
      <c r="J6080">
        <v>1001</v>
      </c>
      <c r="K6080" t="s">
        <v>3157</v>
      </c>
      <c r="L6080" t="s">
        <v>3564</v>
      </c>
      <c r="M6080" t="s">
        <v>549</v>
      </c>
      <c r="N6080" t="s">
        <v>559</v>
      </c>
      <c r="O6080" t="s">
        <v>163</v>
      </c>
      <c r="P6080" t="s">
        <v>473</v>
      </c>
      <c r="Q6080" t="s">
        <v>360</v>
      </c>
    </row>
    <row r="6081" spans="1:17">
      <c r="A6081" t="s">
        <v>3898</v>
      </c>
      <c r="B6081" t="s">
        <v>3899</v>
      </c>
      <c r="C6081" t="s">
        <v>3900</v>
      </c>
      <c r="D6081" s="4">
        <v>45786.646678240744</v>
      </c>
      <c r="E6081" s="4">
        <v>45787.708333333336</v>
      </c>
      <c r="F6081" s="4">
        <v>45787.725694444445</v>
      </c>
      <c r="G6081" s="4"/>
      <c r="H6081" t="s">
        <v>3155</v>
      </c>
      <c r="I6081" t="s">
        <v>3171</v>
      </c>
      <c r="J6081">
        <v>1001</v>
      </c>
      <c r="K6081" t="s">
        <v>3157</v>
      </c>
      <c r="L6081" t="s">
        <v>3245</v>
      </c>
      <c r="M6081" t="s">
        <v>549</v>
      </c>
      <c r="N6081" t="s">
        <v>559</v>
      </c>
      <c r="O6081" t="s">
        <v>163</v>
      </c>
      <c r="P6081" t="s">
        <v>473</v>
      </c>
      <c r="Q6081" t="s">
        <v>360</v>
      </c>
    </row>
    <row r="6082" spans="1:17">
      <c r="A6082" t="s">
        <v>10884</v>
      </c>
      <c r="B6082" t="s">
        <v>10885</v>
      </c>
      <c r="C6082" t="s">
        <v>10886</v>
      </c>
      <c r="D6082" s="4">
        <v>45786.646006944444</v>
      </c>
      <c r="E6082" s="4">
        <v>45787.291666666664</v>
      </c>
      <c r="F6082" s="4">
        <v>45787.309027777781</v>
      </c>
      <c r="G6082" s="4"/>
      <c r="H6082" t="s">
        <v>3155</v>
      </c>
      <c r="I6082" t="s">
        <v>3184</v>
      </c>
      <c r="J6082">
        <v>0</v>
      </c>
      <c r="K6082" t="s">
        <v>3157</v>
      </c>
      <c r="L6082" t="s">
        <v>3593</v>
      </c>
      <c r="M6082" t="s">
        <v>549</v>
      </c>
      <c r="N6082" t="s">
        <v>550</v>
      </c>
      <c r="O6082" t="s">
        <v>136</v>
      </c>
      <c r="P6082" t="s">
        <v>143</v>
      </c>
      <c r="Q6082" t="s">
        <v>298</v>
      </c>
    </row>
    <row r="6083" spans="1:17">
      <c r="A6083" t="s">
        <v>3887</v>
      </c>
      <c r="B6083" t="s">
        <v>3888</v>
      </c>
      <c r="C6083" t="s">
        <v>3901</v>
      </c>
      <c r="D6083" s="4">
        <v>45786.645995370367</v>
      </c>
      <c r="E6083" s="4">
        <v>45790.791666666664</v>
      </c>
      <c r="F6083" s="4">
        <v>45790.809027777781</v>
      </c>
      <c r="G6083" s="4"/>
      <c r="H6083" t="s">
        <v>3155</v>
      </c>
      <c r="I6083" t="s">
        <v>3162</v>
      </c>
      <c r="J6083">
        <v>0</v>
      </c>
      <c r="K6083" t="s">
        <v>3198</v>
      </c>
      <c r="L6083" t="s">
        <v>3245</v>
      </c>
      <c r="M6083" t="s">
        <v>549</v>
      </c>
      <c r="N6083" t="s">
        <v>550</v>
      </c>
      <c r="O6083" t="s">
        <v>1923</v>
      </c>
      <c r="P6083" t="s">
        <v>1924</v>
      </c>
      <c r="Q6083" t="s">
        <v>3299</v>
      </c>
    </row>
    <row r="6084" spans="1:17">
      <c r="A6084" t="s">
        <v>3891</v>
      </c>
      <c r="B6084" t="s">
        <v>3902</v>
      </c>
      <c r="C6084" t="s">
        <v>3903</v>
      </c>
      <c r="D6084" s="4">
        <v>45786.644074074073</v>
      </c>
      <c r="E6084" s="4">
        <v>45787.020833333336</v>
      </c>
      <c r="F6084" s="4">
        <v>45787.038194444445</v>
      </c>
      <c r="G6084" s="4"/>
      <c r="H6084" t="s">
        <v>3155</v>
      </c>
      <c r="I6084" t="s">
        <v>3162</v>
      </c>
      <c r="J6084">
        <v>0</v>
      </c>
      <c r="K6084" t="s">
        <v>3227</v>
      </c>
      <c r="L6084" t="s">
        <v>3245</v>
      </c>
      <c r="M6084" t="s">
        <v>549</v>
      </c>
      <c r="N6084" t="s">
        <v>550</v>
      </c>
      <c r="O6084" t="s">
        <v>1923</v>
      </c>
      <c r="P6084" t="s">
        <v>1924</v>
      </c>
      <c r="Q6084" t="s">
        <v>3299</v>
      </c>
    </row>
    <row r="6085" spans="1:17">
      <c r="A6085" t="s">
        <v>3904</v>
      </c>
      <c r="B6085" t="s">
        <v>3905</v>
      </c>
      <c r="C6085" t="s">
        <v>3906</v>
      </c>
      <c r="D6085" s="4">
        <v>45786.64340277778</v>
      </c>
      <c r="E6085" s="4">
        <v>45788.208333333336</v>
      </c>
      <c r="F6085" s="4">
        <v>45788.225694444445</v>
      </c>
      <c r="G6085" s="4"/>
      <c r="H6085" t="s">
        <v>3155</v>
      </c>
      <c r="I6085" t="s">
        <v>3162</v>
      </c>
      <c r="J6085">
        <v>0</v>
      </c>
      <c r="K6085" t="s">
        <v>3227</v>
      </c>
      <c r="L6085" t="s">
        <v>3245</v>
      </c>
      <c r="M6085" t="s">
        <v>549</v>
      </c>
      <c r="N6085" t="s">
        <v>550</v>
      </c>
      <c r="O6085" t="s">
        <v>1923</v>
      </c>
      <c r="P6085" t="s">
        <v>1924</v>
      </c>
      <c r="Q6085" t="s">
        <v>3281</v>
      </c>
    </row>
    <row r="6086" spans="1:17">
      <c r="A6086" t="s">
        <v>3907</v>
      </c>
      <c r="B6086" t="s">
        <v>3908</v>
      </c>
      <c r="C6086" t="s">
        <v>3909</v>
      </c>
      <c r="D6086" s="4">
        <v>45786.64303240741</v>
      </c>
      <c r="E6086" s="4">
        <v>45787.916666666664</v>
      </c>
      <c r="F6086" s="4">
        <v>45787.934027777781</v>
      </c>
      <c r="G6086" s="4"/>
      <c r="H6086" t="s">
        <v>3155</v>
      </c>
      <c r="I6086" t="s">
        <v>3162</v>
      </c>
      <c r="J6086">
        <v>0</v>
      </c>
      <c r="K6086" t="s">
        <v>3227</v>
      </c>
      <c r="L6086" t="s">
        <v>3245</v>
      </c>
      <c r="M6086" t="s">
        <v>549</v>
      </c>
      <c r="N6086" t="s">
        <v>550</v>
      </c>
      <c r="O6086" t="s">
        <v>1923</v>
      </c>
      <c r="P6086" t="s">
        <v>1924</v>
      </c>
      <c r="Q6086" t="s">
        <v>3890</v>
      </c>
    </row>
    <row r="6087" spans="1:17">
      <c r="A6087" t="s">
        <v>3910</v>
      </c>
      <c r="B6087" t="s">
        <v>3911</v>
      </c>
      <c r="C6087" t="s">
        <v>3912</v>
      </c>
      <c r="D6087" s="4">
        <v>45786.642962962964</v>
      </c>
      <c r="E6087" s="4">
        <v>45787.666666666664</v>
      </c>
      <c r="F6087" s="4">
        <v>45787.684027777781</v>
      </c>
      <c r="G6087" s="4">
        <v>45787.662256944444</v>
      </c>
      <c r="H6087" t="s">
        <v>3155</v>
      </c>
      <c r="I6087" t="s">
        <v>3175</v>
      </c>
      <c r="J6087">
        <v>0</v>
      </c>
      <c r="K6087" t="s">
        <v>3157</v>
      </c>
      <c r="L6087" t="s">
        <v>3564</v>
      </c>
      <c r="M6087" t="s">
        <v>549</v>
      </c>
      <c r="N6087" t="s">
        <v>550</v>
      </c>
      <c r="O6087" t="s">
        <v>136</v>
      </c>
      <c r="P6087" t="s">
        <v>143</v>
      </c>
      <c r="Q6087" t="s">
        <v>303</v>
      </c>
    </row>
    <row r="6088" spans="1:17">
      <c r="A6088" t="s">
        <v>3913</v>
      </c>
      <c r="B6088" t="s">
        <v>3914</v>
      </c>
      <c r="C6088" t="s">
        <v>3915</v>
      </c>
      <c r="D6088" s="4">
        <v>45786.642546296294</v>
      </c>
      <c r="E6088" s="4">
        <v>45788.833333333336</v>
      </c>
      <c r="F6088" s="4">
        <v>45788.850694444445</v>
      </c>
      <c r="G6088" s="4">
        <v>45788.835856481484</v>
      </c>
      <c r="H6088" t="s">
        <v>3155</v>
      </c>
      <c r="I6088" t="s">
        <v>3162</v>
      </c>
      <c r="J6088">
        <v>0</v>
      </c>
      <c r="K6088" t="s">
        <v>3179</v>
      </c>
      <c r="L6088" t="s">
        <v>3564</v>
      </c>
      <c r="M6088" t="s">
        <v>549</v>
      </c>
      <c r="N6088" t="s">
        <v>550</v>
      </c>
      <c r="O6088" t="s">
        <v>1923</v>
      </c>
      <c r="P6088" t="s">
        <v>1924</v>
      </c>
      <c r="Q6088" t="s">
        <v>3359</v>
      </c>
    </row>
    <row r="6089" spans="1:17">
      <c r="A6089" t="s">
        <v>3916</v>
      </c>
      <c r="B6089" t="s">
        <v>3917</v>
      </c>
      <c r="C6089" t="s">
        <v>3918</v>
      </c>
      <c r="D6089" s="4">
        <v>45786.642361111109</v>
      </c>
      <c r="E6089" s="4">
        <v>45787.791666666664</v>
      </c>
      <c r="F6089" s="4">
        <v>45787.809027777781</v>
      </c>
      <c r="G6089" s="4">
        <v>45787.789606481485</v>
      </c>
      <c r="H6089" t="s">
        <v>3155</v>
      </c>
      <c r="I6089" t="s">
        <v>3171</v>
      </c>
      <c r="J6089">
        <v>0</v>
      </c>
      <c r="K6089" t="s">
        <v>3227</v>
      </c>
      <c r="L6089" t="s">
        <v>3564</v>
      </c>
      <c r="M6089" t="s">
        <v>549</v>
      </c>
      <c r="N6089" t="s">
        <v>550</v>
      </c>
      <c r="O6089" t="s">
        <v>551</v>
      </c>
      <c r="P6089" t="s">
        <v>242</v>
      </c>
      <c r="Q6089" t="s">
        <v>245</v>
      </c>
    </row>
    <row r="6090" spans="1:17">
      <c r="A6090" t="s">
        <v>3715</v>
      </c>
      <c r="B6090" t="s">
        <v>3716</v>
      </c>
      <c r="C6090" t="s">
        <v>3919</v>
      </c>
      <c r="D6090" s="4">
        <v>45786.639641203707</v>
      </c>
      <c r="E6090" s="4">
        <v>45787.458333333336</v>
      </c>
      <c r="F6090" s="4">
        <v>45787.496527777781</v>
      </c>
      <c r="G6090" s="4"/>
      <c r="H6090" t="s">
        <v>3155</v>
      </c>
      <c r="I6090" t="s">
        <v>3240</v>
      </c>
      <c r="J6090">
        <v>0</v>
      </c>
      <c r="K6090" t="s">
        <v>3420</v>
      </c>
      <c r="L6090" t="s">
        <v>3245</v>
      </c>
      <c r="M6090" t="s">
        <v>549</v>
      </c>
      <c r="N6090" t="s">
        <v>550</v>
      </c>
      <c r="O6090" t="s">
        <v>136</v>
      </c>
      <c r="P6090" t="s">
        <v>139</v>
      </c>
      <c r="Q6090" t="s">
        <v>275</v>
      </c>
    </row>
    <row r="6091" spans="1:17">
      <c r="A6091" t="s">
        <v>3920</v>
      </c>
      <c r="B6091" t="s">
        <v>3921</v>
      </c>
      <c r="C6091" t="s">
        <v>3922</v>
      </c>
      <c r="D6091" s="4">
        <v>45786.639282407406</v>
      </c>
      <c r="E6091" s="4">
        <v>45787.0625</v>
      </c>
      <c r="F6091" s="4">
        <v>45787.079861111109</v>
      </c>
      <c r="G6091" s="4"/>
      <c r="H6091" t="s">
        <v>3155</v>
      </c>
      <c r="I6091" t="s">
        <v>3162</v>
      </c>
      <c r="J6091">
        <v>0</v>
      </c>
      <c r="K6091" t="s">
        <v>3227</v>
      </c>
      <c r="L6091" t="s">
        <v>3245</v>
      </c>
      <c r="M6091" t="s">
        <v>549</v>
      </c>
      <c r="N6091" t="s">
        <v>550</v>
      </c>
      <c r="O6091" t="s">
        <v>1923</v>
      </c>
      <c r="P6091" t="s">
        <v>1924</v>
      </c>
      <c r="Q6091" t="s">
        <v>3281</v>
      </c>
    </row>
    <row r="6092" spans="1:17">
      <c r="A6092" t="s">
        <v>3923</v>
      </c>
      <c r="B6092" t="s">
        <v>3924</v>
      </c>
      <c r="C6092" t="s">
        <v>3925</v>
      </c>
      <c r="D6092" s="4">
        <v>45786.631793981483</v>
      </c>
      <c r="E6092" s="4">
        <v>45791.625</v>
      </c>
      <c r="F6092" s="4">
        <v>45791.663194444445</v>
      </c>
      <c r="G6092" s="4">
        <v>45791.624259259261</v>
      </c>
      <c r="H6092" t="s">
        <v>3155</v>
      </c>
      <c r="I6092" t="s">
        <v>3673</v>
      </c>
      <c r="J6092">
        <v>0</v>
      </c>
      <c r="K6092" t="s">
        <v>3194</v>
      </c>
      <c r="L6092" t="s">
        <v>3564</v>
      </c>
      <c r="M6092" t="s">
        <v>549</v>
      </c>
      <c r="N6092" t="s">
        <v>559</v>
      </c>
      <c r="O6092" t="s">
        <v>504</v>
      </c>
      <c r="P6092" t="s">
        <v>325</v>
      </c>
      <c r="Q6092" t="s">
        <v>338</v>
      </c>
    </row>
    <row r="6093" spans="1:17">
      <c r="A6093" t="s">
        <v>3926</v>
      </c>
      <c r="B6093" t="s">
        <v>3927</v>
      </c>
      <c r="C6093" t="s">
        <v>3928</v>
      </c>
      <c r="D6093" s="4">
        <v>45786.630370370367</v>
      </c>
      <c r="E6093" s="4">
        <v>45790.979166666664</v>
      </c>
      <c r="F6093" s="4">
        <v>45791.017361111109</v>
      </c>
      <c r="G6093" s="4"/>
      <c r="H6093" t="s">
        <v>3155</v>
      </c>
      <c r="I6093" t="s">
        <v>3156</v>
      </c>
      <c r="J6093">
        <v>0</v>
      </c>
      <c r="K6093" t="s">
        <v>3157</v>
      </c>
      <c r="L6093" t="s">
        <v>3245</v>
      </c>
      <c r="M6093" t="s">
        <v>549</v>
      </c>
      <c r="N6093" t="s">
        <v>550</v>
      </c>
      <c r="O6093" t="s">
        <v>551</v>
      </c>
      <c r="P6093" t="s">
        <v>141</v>
      </c>
      <c r="Q6093" t="s">
        <v>238</v>
      </c>
    </row>
    <row r="6094" spans="1:17">
      <c r="A6094" t="s">
        <v>3929</v>
      </c>
      <c r="B6094" t="s">
        <v>3930</v>
      </c>
      <c r="C6094" t="s">
        <v>3931</v>
      </c>
      <c r="D6094" s="4">
        <v>45786.625810185185</v>
      </c>
      <c r="E6094" s="4">
        <v>45790.625</v>
      </c>
      <c r="F6094" s="4">
        <v>45790.642361111109</v>
      </c>
      <c r="G6094" s="4"/>
      <c r="H6094" t="s">
        <v>3155</v>
      </c>
      <c r="I6094" t="s">
        <v>3171</v>
      </c>
      <c r="J6094">
        <v>1001</v>
      </c>
      <c r="K6094" t="s">
        <v>3157</v>
      </c>
      <c r="L6094" t="s">
        <v>3245</v>
      </c>
      <c r="M6094" t="s">
        <v>549</v>
      </c>
      <c r="N6094" t="s">
        <v>559</v>
      </c>
      <c r="O6094" t="s">
        <v>469</v>
      </c>
      <c r="P6094" t="s">
        <v>180</v>
      </c>
      <c r="Q6094" t="s">
        <v>14107</v>
      </c>
    </row>
    <row r="6095" spans="1:17">
      <c r="A6095" t="s">
        <v>3932</v>
      </c>
      <c r="B6095" t="s">
        <v>3933</v>
      </c>
      <c r="C6095" t="s">
        <v>3934</v>
      </c>
      <c r="D6095" s="4">
        <v>45786.620925925927</v>
      </c>
      <c r="E6095" s="4">
        <v>45787.833333333336</v>
      </c>
      <c r="F6095" s="4">
        <v>45787.871527777781</v>
      </c>
      <c r="G6095" s="4">
        <v>45787.83153935185</v>
      </c>
      <c r="H6095" t="s">
        <v>3155</v>
      </c>
      <c r="I6095" t="s">
        <v>3156</v>
      </c>
      <c r="J6095">
        <v>0</v>
      </c>
      <c r="K6095" t="s">
        <v>3227</v>
      </c>
      <c r="L6095" t="s">
        <v>3564</v>
      </c>
      <c r="M6095" t="s">
        <v>549</v>
      </c>
      <c r="N6095" t="s">
        <v>550</v>
      </c>
      <c r="O6095" t="s">
        <v>136</v>
      </c>
      <c r="P6095" t="s">
        <v>143</v>
      </c>
      <c r="Q6095" t="s">
        <v>299</v>
      </c>
    </row>
    <row r="6096" spans="1:17">
      <c r="A6096" t="s">
        <v>3935</v>
      </c>
      <c r="B6096" t="s">
        <v>3936</v>
      </c>
      <c r="C6096" t="s">
        <v>3937</v>
      </c>
      <c r="D6096" s="4">
        <v>45786.618055555555</v>
      </c>
      <c r="E6096" s="4">
        <v>45787.583333333336</v>
      </c>
      <c r="F6096" s="4">
        <v>45787.600694444445</v>
      </c>
      <c r="G6096" s="4">
        <v>45787.579930555556</v>
      </c>
      <c r="H6096" t="s">
        <v>3155</v>
      </c>
      <c r="I6096" t="s">
        <v>3222</v>
      </c>
      <c r="J6096">
        <v>1</v>
      </c>
      <c r="K6096" t="s">
        <v>3223</v>
      </c>
      <c r="L6096" t="s">
        <v>3564</v>
      </c>
      <c r="M6096" t="s">
        <v>549</v>
      </c>
      <c r="N6096" t="s">
        <v>550</v>
      </c>
      <c r="O6096" t="s">
        <v>551</v>
      </c>
      <c r="P6096" t="s">
        <v>141</v>
      </c>
      <c r="Q6096" t="s">
        <v>241</v>
      </c>
    </row>
    <row r="6097" spans="1:17">
      <c r="A6097" t="s">
        <v>3938</v>
      </c>
      <c r="B6097" t="s">
        <v>3939</v>
      </c>
      <c r="C6097" t="s">
        <v>3940</v>
      </c>
      <c r="D6097" s="4">
        <v>45786.614166666666</v>
      </c>
      <c r="E6097" s="4">
        <v>45787.75</v>
      </c>
      <c r="F6097" s="4">
        <v>45787.788194444445</v>
      </c>
      <c r="G6097" s="4">
        <v>45787.751030092593</v>
      </c>
      <c r="H6097" t="s">
        <v>3155</v>
      </c>
      <c r="I6097" t="s">
        <v>3156</v>
      </c>
      <c r="J6097">
        <v>0</v>
      </c>
      <c r="K6097" t="s">
        <v>3157</v>
      </c>
      <c r="L6097" t="s">
        <v>3564</v>
      </c>
      <c r="M6097" t="s">
        <v>549</v>
      </c>
      <c r="N6097" t="s">
        <v>550</v>
      </c>
      <c r="O6097" t="s">
        <v>136</v>
      </c>
      <c r="P6097" t="s">
        <v>264</v>
      </c>
      <c r="Q6097" t="s">
        <v>267</v>
      </c>
    </row>
    <row r="6098" spans="1:17">
      <c r="A6098" t="s">
        <v>3941</v>
      </c>
      <c r="B6098" t="s">
        <v>3942</v>
      </c>
      <c r="C6098" t="s">
        <v>3943</v>
      </c>
      <c r="D6098" s="4">
        <v>45786.614155092589</v>
      </c>
      <c r="E6098" s="4">
        <v>45790.8125</v>
      </c>
      <c r="F6098" s="4">
        <v>45790.829861111109</v>
      </c>
      <c r="G6098" s="4">
        <v>45790.811898148146</v>
      </c>
      <c r="H6098" t="s">
        <v>3155</v>
      </c>
      <c r="I6098" t="s">
        <v>3175</v>
      </c>
      <c r="J6098">
        <v>1001</v>
      </c>
      <c r="K6098" t="s">
        <v>3194</v>
      </c>
      <c r="L6098" t="s">
        <v>3564</v>
      </c>
      <c r="M6098" t="s">
        <v>549</v>
      </c>
      <c r="N6098" t="s">
        <v>559</v>
      </c>
      <c r="O6098" t="s">
        <v>504</v>
      </c>
      <c r="P6098" t="s">
        <v>325</v>
      </c>
      <c r="Q6098" t="s">
        <v>337</v>
      </c>
    </row>
    <row r="6099" spans="1:17">
      <c r="A6099" t="s">
        <v>3715</v>
      </c>
      <c r="B6099" t="s">
        <v>3731</v>
      </c>
      <c r="C6099" t="s">
        <v>3944</v>
      </c>
      <c r="D6099" s="4">
        <v>45786.607951388891</v>
      </c>
      <c r="E6099" s="4">
        <v>45787.416666666664</v>
      </c>
      <c r="F6099" s="4">
        <v>45787.454861111109</v>
      </c>
      <c r="G6099" s="4"/>
      <c r="H6099" t="s">
        <v>3155</v>
      </c>
      <c r="I6099" t="s">
        <v>3156</v>
      </c>
      <c r="J6099">
        <v>0</v>
      </c>
      <c r="K6099" t="s">
        <v>3194</v>
      </c>
      <c r="L6099" t="s">
        <v>3245</v>
      </c>
      <c r="M6099" t="s">
        <v>549</v>
      </c>
      <c r="N6099" t="s">
        <v>550</v>
      </c>
      <c r="O6099" t="s">
        <v>136</v>
      </c>
      <c r="P6099" t="s">
        <v>139</v>
      </c>
      <c r="Q6099" t="s">
        <v>275</v>
      </c>
    </row>
    <row r="6100" spans="1:17">
      <c r="A6100" t="s">
        <v>3680</v>
      </c>
      <c r="B6100" t="s">
        <v>3681</v>
      </c>
      <c r="C6100" t="s">
        <v>3945</v>
      </c>
      <c r="D6100" s="4">
        <v>45786.607708333337</v>
      </c>
      <c r="E6100" s="4">
        <v>45787.541666666664</v>
      </c>
      <c r="F6100" s="4">
        <v>45787.579861111109</v>
      </c>
      <c r="G6100" s="4"/>
      <c r="H6100" t="s">
        <v>3155</v>
      </c>
      <c r="I6100" t="s">
        <v>3156</v>
      </c>
      <c r="J6100">
        <v>0</v>
      </c>
      <c r="K6100" t="s">
        <v>3194</v>
      </c>
      <c r="L6100" t="s">
        <v>3245</v>
      </c>
      <c r="M6100" t="s">
        <v>549</v>
      </c>
      <c r="N6100" t="s">
        <v>550</v>
      </c>
      <c r="O6100" t="s">
        <v>551</v>
      </c>
      <c r="P6100" t="s">
        <v>141</v>
      </c>
      <c r="Q6100" t="s">
        <v>241</v>
      </c>
    </row>
    <row r="6101" spans="1:17">
      <c r="A6101" t="s">
        <v>3946</v>
      </c>
      <c r="B6101" t="s">
        <v>3947</v>
      </c>
      <c r="C6101" t="s">
        <v>3948</v>
      </c>
      <c r="D6101" s="4">
        <v>45786.605046296296</v>
      </c>
      <c r="E6101" s="4">
        <v>45787.375</v>
      </c>
      <c r="F6101" s="4">
        <v>45787.392361111109</v>
      </c>
      <c r="G6101" s="4"/>
      <c r="H6101" t="s">
        <v>3155</v>
      </c>
      <c r="I6101" t="s">
        <v>3184</v>
      </c>
      <c r="J6101">
        <v>1</v>
      </c>
      <c r="K6101" t="s">
        <v>3227</v>
      </c>
      <c r="L6101" t="s">
        <v>3593</v>
      </c>
      <c r="M6101" t="s">
        <v>549</v>
      </c>
      <c r="N6101" t="s">
        <v>550</v>
      </c>
      <c r="O6101" t="s">
        <v>616</v>
      </c>
      <c r="P6101" t="s">
        <v>314</v>
      </c>
      <c r="Q6101" t="s">
        <v>318</v>
      </c>
    </row>
    <row r="6102" spans="1:17">
      <c r="A6102" t="s">
        <v>3949</v>
      </c>
      <c r="B6102" t="s">
        <v>3950</v>
      </c>
      <c r="C6102" t="s">
        <v>3951</v>
      </c>
      <c r="D6102" s="4">
        <v>45786.605023148149</v>
      </c>
      <c r="E6102" s="4">
        <v>45795.458333333336</v>
      </c>
      <c r="F6102" s="4">
        <v>45795.496527777781</v>
      </c>
      <c r="G6102" s="4">
        <v>45795.45107638889</v>
      </c>
      <c r="H6102" t="s">
        <v>3155</v>
      </c>
      <c r="I6102" t="s">
        <v>3156</v>
      </c>
      <c r="J6102">
        <v>0</v>
      </c>
      <c r="K6102" t="s">
        <v>3163</v>
      </c>
      <c r="L6102" t="s">
        <v>3564</v>
      </c>
      <c r="M6102" t="s">
        <v>549</v>
      </c>
      <c r="N6102" t="s">
        <v>550</v>
      </c>
      <c r="O6102" t="s">
        <v>136</v>
      </c>
      <c r="P6102" t="s">
        <v>143</v>
      </c>
      <c r="Q6102" t="s">
        <v>301</v>
      </c>
    </row>
    <row r="6103" spans="1:17">
      <c r="A6103" t="s">
        <v>3952</v>
      </c>
      <c r="B6103" t="s">
        <v>3953</v>
      </c>
      <c r="C6103" t="s">
        <v>3954</v>
      </c>
      <c r="D6103" s="4">
        <v>45786.603113425925</v>
      </c>
      <c r="E6103" s="4">
        <v>45788.458333333336</v>
      </c>
      <c r="F6103" s="4">
        <v>45788.475694444445</v>
      </c>
      <c r="G6103" s="4">
        <v>45788.454976851855</v>
      </c>
      <c r="H6103" t="s">
        <v>3155</v>
      </c>
      <c r="I6103" t="s">
        <v>3175</v>
      </c>
      <c r="J6103">
        <v>1001</v>
      </c>
      <c r="K6103" t="s">
        <v>3157</v>
      </c>
      <c r="L6103" t="s">
        <v>3564</v>
      </c>
      <c r="M6103" t="s">
        <v>549</v>
      </c>
      <c r="N6103" t="s">
        <v>559</v>
      </c>
      <c r="O6103" t="s">
        <v>504</v>
      </c>
      <c r="P6103" t="s">
        <v>325</v>
      </c>
      <c r="Q6103" t="s">
        <v>331</v>
      </c>
    </row>
    <row r="6104" spans="1:17">
      <c r="A6104" t="s">
        <v>3955</v>
      </c>
      <c r="B6104" t="s">
        <v>3956</v>
      </c>
      <c r="C6104" t="s">
        <v>3957</v>
      </c>
      <c r="D6104" s="4">
        <v>45786.601620370369</v>
      </c>
      <c r="E6104" s="4">
        <v>45787.916666666664</v>
      </c>
      <c r="F6104" s="4">
        <v>45787.934027777781</v>
      </c>
      <c r="G6104" s="4"/>
      <c r="H6104" t="s">
        <v>3155</v>
      </c>
      <c r="I6104" t="s">
        <v>3184</v>
      </c>
      <c r="J6104">
        <v>1001</v>
      </c>
      <c r="K6104" t="s">
        <v>3157</v>
      </c>
      <c r="L6104" t="s">
        <v>3593</v>
      </c>
      <c r="M6104" t="s">
        <v>549</v>
      </c>
      <c r="N6104" t="s">
        <v>550</v>
      </c>
      <c r="O6104" t="s">
        <v>616</v>
      </c>
      <c r="P6104" t="s">
        <v>626</v>
      </c>
      <c r="Q6104" t="s">
        <v>3366</v>
      </c>
    </row>
    <row r="6105" spans="1:17">
      <c r="A6105" t="s">
        <v>3938</v>
      </c>
      <c r="B6105" t="s">
        <v>3958</v>
      </c>
      <c r="C6105" t="s">
        <v>3959</v>
      </c>
      <c r="D6105" s="4">
        <v>45786.600405092591</v>
      </c>
      <c r="E6105" s="4">
        <v>45787.75</v>
      </c>
      <c r="F6105" s="4">
        <v>45787.767361111109</v>
      </c>
      <c r="G6105" s="4">
        <v>45787.752696759257</v>
      </c>
      <c r="H6105" t="s">
        <v>3155</v>
      </c>
      <c r="I6105" t="s">
        <v>3175</v>
      </c>
      <c r="J6105">
        <v>0</v>
      </c>
      <c r="K6105" t="s">
        <v>3194</v>
      </c>
      <c r="L6105" t="s">
        <v>3564</v>
      </c>
      <c r="M6105" t="s">
        <v>549</v>
      </c>
      <c r="N6105" t="s">
        <v>550</v>
      </c>
      <c r="O6105" t="s">
        <v>136</v>
      </c>
      <c r="P6105" t="s">
        <v>264</v>
      </c>
      <c r="Q6105" t="s">
        <v>267</v>
      </c>
    </row>
    <row r="6106" spans="1:17">
      <c r="A6106" t="s">
        <v>3960</v>
      </c>
      <c r="B6106" t="s">
        <v>3961</v>
      </c>
      <c r="C6106" t="s">
        <v>3962</v>
      </c>
      <c r="D6106" s="4">
        <v>45786.600243055553</v>
      </c>
      <c r="E6106" s="4">
        <v>45787.583333333336</v>
      </c>
      <c r="F6106" s="4">
        <v>45787.621527777781</v>
      </c>
      <c r="G6106" s="4">
        <v>45787.614618055559</v>
      </c>
      <c r="H6106" t="s">
        <v>3155</v>
      </c>
      <c r="I6106" t="s">
        <v>3156</v>
      </c>
      <c r="J6106">
        <v>0</v>
      </c>
      <c r="K6106" t="s">
        <v>3227</v>
      </c>
      <c r="L6106" t="s">
        <v>3564</v>
      </c>
      <c r="M6106" t="s">
        <v>549</v>
      </c>
      <c r="N6106" t="s">
        <v>550</v>
      </c>
      <c r="O6106" t="s">
        <v>551</v>
      </c>
      <c r="P6106" t="s">
        <v>141</v>
      </c>
      <c r="Q6106" t="s">
        <v>233</v>
      </c>
    </row>
    <row r="6107" spans="1:17">
      <c r="A6107" t="s">
        <v>3963</v>
      </c>
      <c r="B6107" t="s">
        <v>3964</v>
      </c>
      <c r="C6107" t="s">
        <v>3965</v>
      </c>
      <c r="D6107" s="4">
        <v>45786.599768518521</v>
      </c>
      <c r="E6107" s="4">
        <v>45796.145833333336</v>
      </c>
      <c r="F6107" s="4">
        <v>45796.163194444445</v>
      </c>
      <c r="G6107" s="4"/>
      <c r="H6107" t="s">
        <v>3155</v>
      </c>
      <c r="I6107" t="s">
        <v>3184</v>
      </c>
      <c r="J6107">
        <v>0</v>
      </c>
      <c r="K6107" t="s">
        <v>3157</v>
      </c>
      <c r="L6107" t="s">
        <v>3593</v>
      </c>
      <c r="M6107" t="s">
        <v>549</v>
      </c>
      <c r="N6107" t="s">
        <v>550</v>
      </c>
      <c r="O6107" t="s">
        <v>616</v>
      </c>
      <c r="P6107" t="s">
        <v>314</v>
      </c>
      <c r="Q6107" t="s">
        <v>323</v>
      </c>
    </row>
    <row r="6108" spans="1:17">
      <c r="A6108" t="s">
        <v>3492</v>
      </c>
      <c r="B6108" t="s">
        <v>3493</v>
      </c>
      <c r="C6108" t="s">
        <v>3966</v>
      </c>
      <c r="D6108" s="4">
        <v>45786.59511574074</v>
      </c>
      <c r="E6108" s="4">
        <v>45791.291666666664</v>
      </c>
      <c r="F6108" s="4">
        <v>45791.329861111109</v>
      </c>
      <c r="G6108" s="4"/>
      <c r="H6108" t="s">
        <v>3155</v>
      </c>
      <c r="I6108" t="s">
        <v>3156</v>
      </c>
      <c r="J6108">
        <v>0</v>
      </c>
      <c r="K6108" t="s">
        <v>3194</v>
      </c>
      <c r="L6108" t="s">
        <v>3245</v>
      </c>
      <c r="M6108" t="s">
        <v>549</v>
      </c>
      <c r="N6108" t="s">
        <v>550</v>
      </c>
      <c r="O6108" t="s">
        <v>136</v>
      </c>
      <c r="P6108" t="s">
        <v>147</v>
      </c>
      <c r="Q6108" t="s">
        <v>21124</v>
      </c>
    </row>
    <row r="6109" spans="1:17">
      <c r="A6109" t="s">
        <v>3967</v>
      </c>
      <c r="B6109" t="s">
        <v>3968</v>
      </c>
      <c r="C6109" t="s">
        <v>3969</v>
      </c>
      <c r="D6109" s="4">
        <v>45786.592916666668</v>
      </c>
      <c r="E6109" s="4">
        <v>45787.583333333336</v>
      </c>
      <c r="F6109" s="4">
        <v>45787.600694444445</v>
      </c>
      <c r="G6109" s="4"/>
      <c r="H6109" t="s">
        <v>3155</v>
      </c>
      <c r="I6109" t="s">
        <v>3175</v>
      </c>
      <c r="J6109">
        <v>1001</v>
      </c>
      <c r="K6109" t="s">
        <v>3157</v>
      </c>
      <c r="L6109" t="s">
        <v>3593</v>
      </c>
      <c r="M6109" t="s">
        <v>549</v>
      </c>
      <c r="N6109" t="s">
        <v>550</v>
      </c>
      <c r="O6109" t="s">
        <v>136</v>
      </c>
      <c r="P6109" t="s">
        <v>139</v>
      </c>
      <c r="Q6109" t="s">
        <v>275</v>
      </c>
    </row>
    <row r="6110" spans="1:17">
      <c r="A6110" t="s">
        <v>3929</v>
      </c>
      <c r="B6110" t="s">
        <v>3930</v>
      </c>
      <c r="C6110" t="s">
        <v>3970</v>
      </c>
      <c r="D6110" s="4">
        <v>45786.584849537037</v>
      </c>
      <c r="E6110" s="4">
        <v>45790.625</v>
      </c>
      <c r="F6110" s="4">
        <v>45790.642361111109</v>
      </c>
      <c r="G6110" s="4"/>
      <c r="H6110" t="s">
        <v>3155</v>
      </c>
      <c r="I6110" t="s">
        <v>3171</v>
      </c>
      <c r="J6110">
        <v>1001</v>
      </c>
      <c r="K6110" t="s">
        <v>3157</v>
      </c>
      <c r="L6110" t="s">
        <v>3245</v>
      </c>
      <c r="M6110" t="s">
        <v>549</v>
      </c>
      <c r="N6110" t="s">
        <v>559</v>
      </c>
      <c r="O6110" t="s">
        <v>469</v>
      </c>
      <c r="P6110" t="s">
        <v>180</v>
      </c>
      <c r="Q6110" t="s">
        <v>14107</v>
      </c>
    </row>
    <row r="6111" spans="1:17">
      <c r="A6111" t="s">
        <v>3971</v>
      </c>
      <c r="B6111" t="s">
        <v>3972</v>
      </c>
      <c r="C6111" t="s">
        <v>3973</v>
      </c>
      <c r="D6111" s="4">
        <v>45786.580428240741</v>
      </c>
      <c r="E6111" s="4">
        <v>45788.729166666664</v>
      </c>
      <c r="F6111" s="4">
        <v>45788.746527777781</v>
      </c>
      <c r="G6111" s="4">
        <v>45788.728634259256</v>
      </c>
      <c r="H6111" t="s">
        <v>3155</v>
      </c>
      <c r="I6111" t="s">
        <v>3162</v>
      </c>
      <c r="J6111">
        <v>0</v>
      </c>
      <c r="K6111" t="s">
        <v>3358</v>
      </c>
      <c r="L6111" t="s">
        <v>3564</v>
      </c>
      <c r="M6111" t="s">
        <v>549</v>
      </c>
      <c r="N6111" t="s">
        <v>550</v>
      </c>
      <c r="O6111" t="s">
        <v>1923</v>
      </c>
      <c r="P6111" t="s">
        <v>1924</v>
      </c>
      <c r="Q6111" t="s">
        <v>3394</v>
      </c>
    </row>
    <row r="6112" spans="1:17">
      <c r="A6112" t="s">
        <v>3974</v>
      </c>
      <c r="B6112" t="s">
        <v>3975</v>
      </c>
      <c r="C6112" t="s">
        <v>3976</v>
      </c>
      <c r="D6112" s="4">
        <v>45786.580127314817</v>
      </c>
      <c r="E6112" s="4">
        <v>45787.645833333336</v>
      </c>
      <c r="F6112" s="4">
        <v>45787.663194444445</v>
      </c>
      <c r="G6112" s="4"/>
      <c r="H6112" t="s">
        <v>3155</v>
      </c>
      <c r="I6112" t="s">
        <v>3184</v>
      </c>
      <c r="J6112">
        <v>0</v>
      </c>
      <c r="K6112" t="s">
        <v>3157</v>
      </c>
      <c r="L6112" t="s">
        <v>3593</v>
      </c>
      <c r="M6112" t="s">
        <v>549</v>
      </c>
      <c r="N6112" t="s">
        <v>550</v>
      </c>
      <c r="O6112" t="s">
        <v>136</v>
      </c>
      <c r="P6112" t="s">
        <v>143</v>
      </c>
      <c r="Q6112" t="s">
        <v>297</v>
      </c>
    </row>
    <row r="6113" spans="1:17">
      <c r="A6113" t="s">
        <v>3977</v>
      </c>
      <c r="B6113" t="s">
        <v>3978</v>
      </c>
      <c r="C6113" t="s">
        <v>3979</v>
      </c>
      <c r="D6113" s="4">
        <v>45786.575972222221</v>
      </c>
      <c r="E6113" s="4">
        <v>45788.833333333336</v>
      </c>
      <c r="F6113" s="4">
        <v>45788.850694444445</v>
      </c>
      <c r="G6113" s="4">
        <v>45788.826828703706</v>
      </c>
      <c r="H6113" t="s">
        <v>3155</v>
      </c>
      <c r="I6113" t="s">
        <v>3171</v>
      </c>
      <c r="J6113">
        <v>1002</v>
      </c>
      <c r="K6113" t="s">
        <v>3157</v>
      </c>
      <c r="L6113" t="s">
        <v>3564</v>
      </c>
      <c r="M6113" t="s">
        <v>549</v>
      </c>
      <c r="N6113" t="s">
        <v>550</v>
      </c>
      <c r="O6113" t="s">
        <v>136</v>
      </c>
      <c r="P6113" t="s">
        <v>139</v>
      </c>
      <c r="Q6113" t="s">
        <v>275</v>
      </c>
    </row>
    <row r="6114" spans="1:17">
      <c r="A6114" t="s">
        <v>3980</v>
      </c>
      <c r="B6114" t="s">
        <v>3981</v>
      </c>
      <c r="C6114" t="s">
        <v>3982</v>
      </c>
      <c r="D6114" s="4">
        <v>45786.572465277779</v>
      </c>
      <c r="E6114" s="4">
        <v>45788.5625</v>
      </c>
      <c r="F6114" s="4">
        <v>45788.600694444445</v>
      </c>
      <c r="G6114" s="4">
        <v>45788.56523148148</v>
      </c>
      <c r="H6114" t="s">
        <v>3155</v>
      </c>
      <c r="I6114" t="s">
        <v>3673</v>
      </c>
      <c r="J6114">
        <v>0</v>
      </c>
      <c r="K6114" t="s">
        <v>3194</v>
      </c>
      <c r="L6114" t="s">
        <v>3564</v>
      </c>
      <c r="M6114" t="s">
        <v>549</v>
      </c>
      <c r="N6114" t="s">
        <v>559</v>
      </c>
      <c r="O6114" t="s">
        <v>504</v>
      </c>
      <c r="P6114" t="s">
        <v>325</v>
      </c>
      <c r="Q6114" t="s">
        <v>339</v>
      </c>
    </row>
    <row r="6115" spans="1:17">
      <c r="A6115" t="s">
        <v>3977</v>
      </c>
      <c r="B6115" t="s">
        <v>3983</v>
      </c>
      <c r="C6115" t="s">
        <v>3984</v>
      </c>
      <c r="D6115" s="4">
        <v>45786.569780092592</v>
      </c>
      <c r="E6115" s="4">
        <v>45788.875</v>
      </c>
      <c r="F6115" s="4">
        <v>45788.913194444445</v>
      </c>
      <c r="G6115" s="4">
        <v>45788.866261574076</v>
      </c>
      <c r="H6115" t="s">
        <v>3155</v>
      </c>
      <c r="I6115" t="s">
        <v>3156</v>
      </c>
      <c r="J6115">
        <v>0</v>
      </c>
      <c r="K6115" t="s">
        <v>3194</v>
      </c>
      <c r="L6115" t="s">
        <v>3564</v>
      </c>
      <c r="M6115" t="s">
        <v>549</v>
      </c>
      <c r="N6115" t="s">
        <v>550</v>
      </c>
      <c r="O6115" t="s">
        <v>136</v>
      </c>
      <c r="P6115" t="s">
        <v>139</v>
      </c>
      <c r="Q6115" t="s">
        <v>275</v>
      </c>
    </row>
    <row r="6116" spans="1:17">
      <c r="A6116" t="s">
        <v>3985</v>
      </c>
      <c r="B6116" t="s">
        <v>3986</v>
      </c>
      <c r="C6116" t="s">
        <v>3987</v>
      </c>
      <c r="D6116" s="4">
        <v>45786.569456018522</v>
      </c>
      <c r="E6116" s="4">
        <v>45794.708333333336</v>
      </c>
      <c r="F6116" s="4">
        <v>45794.746527777781</v>
      </c>
      <c r="G6116" s="4"/>
      <c r="H6116" t="s">
        <v>3155</v>
      </c>
      <c r="I6116" t="s">
        <v>3673</v>
      </c>
      <c r="J6116">
        <v>0</v>
      </c>
      <c r="K6116" t="s">
        <v>3157</v>
      </c>
      <c r="L6116" t="s">
        <v>3245</v>
      </c>
      <c r="M6116" t="s">
        <v>549</v>
      </c>
      <c r="N6116" t="s">
        <v>559</v>
      </c>
      <c r="O6116" t="s">
        <v>504</v>
      </c>
      <c r="P6116" t="s">
        <v>325</v>
      </c>
      <c r="Q6116" t="s">
        <v>344</v>
      </c>
    </row>
    <row r="6117" spans="1:17">
      <c r="A6117" t="s">
        <v>3988</v>
      </c>
      <c r="B6117" t="s">
        <v>3989</v>
      </c>
      <c r="C6117" t="s">
        <v>3990</v>
      </c>
      <c r="D6117" s="4">
        <v>45786.569224537037</v>
      </c>
      <c r="E6117" s="4">
        <v>45787.875</v>
      </c>
      <c r="F6117" s="4">
        <v>45787.913194444445</v>
      </c>
      <c r="G6117" s="4">
        <v>45787.875173611108</v>
      </c>
      <c r="H6117" t="s">
        <v>3155</v>
      </c>
      <c r="I6117" t="s">
        <v>3240</v>
      </c>
      <c r="J6117">
        <v>1002</v>
      </c>
      <c r="K6117" t="s">
        <v>3157</v>
      </c>
      <c r="L6117" t="s">
        <v>3564</v>
      </c>
      <c r="M6117" t="s">
        <v>549</v>
      </c>
      <c r="N6117" t="s">
        <v>559</v>
      </c>
      <c r="O6117" t="s">
        <v>163</v>
      </c>
      <c r="P6117" t="s">
        <v>472</v>
      </c>
      <c r="Q6117" t="s">
        <v>348</v>
      </c>
    </row>
    <row r="6118" spans="1:17">
      <c r="A6118" t="s">
        <v>3985</v>
      </c>
      <c r="B6118" t="s">
        <v>3991</v>
      </c>
      <c r="C6118" t="s">
        <v>3992</v>
      </c>
      <c r="D6118" s="4">
        <v>45786.568923611114</v>
      </c>
      <c r="E6118" s="4">
        <v>45794.6875</v>
      </c>
      <c r="F6118" s="4">
        <v>45794.704861111109</v>
      </c>
      <c r="G6118" s="4"/>
      <c r="H6118" t="s">
        <v>3155</v>
      </c>
      <c r="I6118" t="s">
        <v>3175</v>
      </c>
      <c r="J6118">
        <v>1001</v>
      </c>
      <c r="K6118" t="s">
        <v>3194</v>
      </c>
      <c r="L6118" t="s">
        <v>3245</v>
      </c>
      <c r="M6118" t="s">
        <v>549</v>
      </c>
      <c r="N6118" t="s">
        <v>559</v>
      </c>
      <c r="O6118" t="s">
        <v>504</v>
      </c>
      <c r="P6118" t="s">
        <v>325</v>
      </c>
      <c r="Q6118" t="s">
        <v>344</v>
      </c>
    </row>
    <row r="6119" spans="1:17">
      <c r="A6119" t="s">
        <v>3985</v>
      </c>
      <c r="B6119" t="s">
        <v>3986</v>
      </c>
      <c r="C6119" t="s">
        <v>3993</v>
      </c>
      <c r="D6119" s="4">
        <v>45786.568310185183</v>
      </c>
      <c r="E6119" s="4">
        <v>45794.6875</v>
      </c>
      <c r="F6119" s="4">
        <v>45794.725694444445</v>
      </c>
      <c r="G6119" s="4"/>
      <c r="H6119" t="s">
        <v>3155</v>
      </c>
      <c r="I6119" t="s">
        <v>3673</v>
      </c>
      <c r="J6119">
        <v>0</v>
      </c>
      <c r="K6119" t="s">
        <v>3157</v>
      </c>
      <c r="L6119" t="s">
        <v>3245</v>
      </c>
      <c r="M6119" t="s">
        <v>549</v>
      </c>
      <c r="N6119" t="s">
        <v>559</v>
      </c>
      <c r="O6119" t="s">
        <v>504</v>
      </c>
      <c r="P6119" t="s">
        <v>325</v>
      </c>
      <c r="Q6119" t="s">
        <v>344</v>
      </c>
    </row>
    <row r="6120" spans="1:17">
      <c r="A6120" t="s">
        <v>3994</v>
      </c>
      <c r="B6120" t="s">
        <v>3995</v>
      </c>
      <c r="C6120" t="s">
        <v>3996</v>
      </c>
      <c r="D6120" s="4">
        <v>45786.566759259258</v>
      </c>
      <c r="E6120" s="4">
        <v>45787.916666666664</v>
      </c>
      <c r="F6120" s="4">
        <v>45787.934027777781</v>
      </c>
      <c r="G6120" s="4">
        <v>45787.913043981483</v>
      </c>
      <c r="H6120" t="s">
        <v>3155</v>
      </c>
      <c r="I6120" t="s">
        <v>3175</v>
      </c>
      <c r="J6120">
        <v>0</v>
      </c>
      <c r="K6120" t="s">
        <v>3157</v>
      </c>
      <c r="L6120" t="s">
        <v>3564</v>
      </c>
      <c r="M6120" t="s">
        <v>549</v>
      </c>
      <c r="N6120" t="s">
        <v>550</v>
      </c>
      <c r="O6120" t="s">
        <v>551</v>
      </c>
      <c r="P6120" t="s">
        <v>145</v>
      </c>
      <c r="Q6120" t="s">
        <v>218</v>
      </c>
    </row>
    <row r="6121" spans="1:17">
      <c r="A6121" t="s">
        <v>3997</v>
      </c>
      <c r="B6121" t="s">
        <v>3998</v>
      </c>
      <c r="C6121" t="s">
        <v>3999</v>
      </c>
      <c r="D6121" s="4">
        <v>45786.564120370371</v>
      </c>
      <c r="E6121" s="4">
        <v>45787.5625</v>
      </c>
      <c r="F6121" s="4">
        <v>45787.600694444445</v>
      </c>
      <c r="G6121" s="4"/>
      <c r="H6121" t="s">
        <v>3155</v>
      </c>
      <c r="I6121" t="s">
        <v>3673</v>
      </c>
      <c r="J6121">
        <v>0</v>
      </c>
      <c r="K6121" t="s">
        <v>3157</v>
      </c>
      <c r="L6121" t="s">
        <v>3593</v>
      </c>
      <c r="M6121" t="s">
        <v>549</v>
      </c>
      <c r="N6121" t="s">
        <v>559</v>
      </c>
      <c r="O6121" t="s">
        <v>504</v>
      </c>
      <c r="P6121" t="s">
        <v>325</v>
      </c>
      <c r="Q6121" t="s">
        <v>330</v>
      </c>
    </row>
    <row r="6122" spans="1:17">
      <c r="A6122" t="s">
        <v>4000</v>
      </c>
      <c r="B6122" t="s">
        <v>4001</v>
      </c>
      <c r="C6122" t="s">
        <v>4002</v>
      </c>
      <c r="D6122" s="4">
        <v>45786.557962962965</v>
      </c>
      <c r="E6122" s="4">
        <v>45788.416666666664</v>
      </c>
      <c r="F6122" s="4">
        <v>45788.434027777781</v>
      </c>
      <c r="G6122" s="4">
        <v>45788.415879629632</v>
      </c>
      <c r="H6122" t="s">
        <v>3155</v>
      </c>
      <c r="I6122" t="s">
        <v>3175</v>
      </c>
      <c r="J6122">
        <v>1001</v>
      </c>
      <c r="K6122" t="s">
        <v>3194</v>
      </c>
      <c r="L6122" t="s">
        <v>3564</v>
      </c>
      <c r="M6122" t="s">
        <v>549</v>
      </c>
      <c r="N6122" t="s">
        <v>550</v>
      </c>
      <c r="O6122" t="s">
        <v>136</v>
      </c>
      <c r="P6122" t="s">
        <v>143</v>
      </c>
      <c r="Q6122" t="s">
        <v>300</v>
      </c>
    </row>
    <row r="6123" spans="1:17">
      <c r="A6123" t="s">
        <v>4003</v>
      </c>
      <c r="B6123" t="s">
        <v>4004</v>
      </c>
      <c r="C6123" t="s">
        <v>4005</v>
      </c>
      <c r="D6123" s="4">
        <v>45786.556331018517</v>
      </c>
      <c r="E6123" s="4">
        <v>45791.791666666664</v>
      </c>
      <c r="F6123" s="4">
        <v>45791.809027777781</v>
      </c>
      <c r="G6123" s="4">
        <v>45791.785243055558</v>
      </c>
      <c r="H6123" t="s">
        <v>3155</v>
      </c>
      <c r="I6123" t="s">
        <v>3175</v>
      </c>
      <c r="J6123">
        <v>0</v>
      </c>
      <c r="K6123" t="s">
        <v>3157</v>
      </c>
      <c r="L6123" t="s">
        <v>3564</v>
      </c>
      <c r="M6123" t="s">
        <v>549</v>
      </c>
      <c r="N6123" t="s">
        <v>559</v>
      </c>
      <c r="O6123" t="s">
        <v>504</v>
      </c>
      <c r="P6123" t="s">
        <v>325</v>
      </c>
      <c r="Q6123" t="s">
        <v>328</v>
      </c>
    </row>
    <row r="6124" spans="1:17">
      <c r="A6124" t="s">
        <v>4006</v>
      </c>
      <c r="B6124" t="s">
        <v>4007</v>
      </c>
      <c r="C6124" t="s">
        <v>4008</v>
      </c>
      <c r="D6124" s="4">
        <v>45786.554583333331</v>
      </c>
      <c r="E6124" s="4">
        <v>45787.895833333336</v>
      </c>
      <c r="F6124" s="4">
        <v>45787.913194444445</v>
      </c>
      <c r="G6124" s="4">
        <v>45787.894282407404</v>
      </c>
      <c r="H6124" t="s">
        <v>3155</v>
      </c>
      <c r="I6124" t="s">
        <v>3171</v>
      </c>
      <c r="J6124">
        <v>0</v>
      </c>
      <c r="K6124" t="s">
        <v>3157</v>
      </c>
      <c r="L6124" t="s">
        <v>3564</v>
      </c>
      <c r="M6124" t="s">
        <v>549</v>
      </c>
      <c r="N6124" t="s">
        <v>550</v>
      </c>
      <c r="O6124" t="s">
        <v>136</v>
      </c>
      <c r="P6124" t="s">
        <v>147</v>
      </c>
      <c r="Q6124" t="s">
        <v>254</v>
      </c>
    </row>
    <row r="6125" spans="1:17">
      <c r="A6125" t="s">
        <v>3699</v>
      </c>
      <c r="B6125" t="s">
        <v>3700</v>
      </c>
      <c r="C6125" t="s">
        <v>4009</v>
      </c>
      <c r="D6125" s="4">
        <v>45786.553356481483</v>
      </c>
      <c r="E6125" s="4">
        <v>45787.375</v>
      </c>
      <c r="F6125" s="4">
        <v>45787.413194444445</v>
      </c>
      <c r="G6125" s="4"/>
      <c r="H6125" t="s">
        <v>3155</v>
      </c>
      <c r="I6125" t="s">
        <v>3240</v>
      </c>
      <c r="J6125">
        <v>0</v>
      </c>
      <c r="K6125" t="s">
        <v>3157</v>
      </c>
      <c r="L6125" t="s">
        <v>3245</v>
      </c>
      <c r="M6125" t="s">
        <v>549</v>
      </c>
      <c r="N6125" t="s">
        <v>550</v>
      </c>
      <c r="O6125" t="s">
        <v>136</v>
      </c>
      <c r="P6125" t="s">
        <v>143</v>
      </c>
      <c r="Q6125" t="s">
        <v>312</v>
      </c>
    </row>
    <row r="6126" spans="1:17">
      <c r="A6126" t="s">
        <v>4010</v>
      </c>
      <c r="B6126" t="s">
        <v>4011</v>
      </c>
      <c r="C6126" t="s">
        <v>4012</v>
      </c>
      <c r="D6126" s="4">
        <v>45786.552835648145</v>
      </c>
      <c r="E6126" s="4">
        <v>45787.666666666664</v>
      </c>
      <c r="F6126" s="4">
        <v>45787.684027777781</v>
      </c>
      <c r="G6126" s="4">
        <v>45787.66511574074</v>
      </c>
      <c r="H6126" t="s">
        <v>3155</v>
      </c>
      <c r="I6126" t="s">
        <v>3175</v>
      </c>
      <c r="J6126">
        <v>0</v>
      </c>
      <c r="K6126" t="s">
        <v>3194</v>
      </c>
      <c r="L6126" t="s">
        <v>3564</v>
      </c>
      <c r="M6126" t="s">
        <v>549</v>
      </c>
      <c r="N6126" t="s">
        <v>550</v>
      </c>
      <c r="O6126" t="s">
        <v>136</v>
      </c>
      <c r="P6126" t="s">
        <v>139</v>
      </c>
      <c r="Q6126" t="s">
        <v>273</v>
      </c>
    </row>
    <row r="6127" spans="1:17">
      <c r="A6127" t="s">
        <v>4013</v>
      </c>
      <c r="B6127" t="s">
        <v>4014</v>
      </c>
      <c r="C6127" t="s">
        <v>4015</v>
      </c>
      <c r="D6127" s="4">
        <v>45786.550775462965</v>
      </c>
      <c r="E6127" s="4">
        <v>45787.5</v>
      </c>
      <c r="F6127" s="4">
        <v>45787.517361111109</v>
      </c>
      <c r="G6127" s="4"/>
      <c r="H6127" t="s">
        <v>3155</v>
      </c>
      <c r="I6127" t="s">
        <v>3171</v>
      </c>
      <c r="J6127">
        <v>1001</v>
      </c>
      <c r="K6127" t="s">
        <v>3157</v>
      </c>
      <c r="L6127" t="s">
        <v>3593</v>
      </c>
      <c r="M6127" t="s">
        <v>549</v>
      </c>
      <c r="N6127" t="s">
        <v>559</v>
      </c>
      <c r="O6127" t="s">
        <v>504</v>
      </c>
      <c r="P6127" t="s">
        <v>325</v>
      </c>
      <c r="Q6127" t="s">
        <v>344</v>
      </c>
    </row>
    <row r="6128" spans="1:17">
      <c r="A6128" t="s">
        <v>4016</v>
      </c>
      <c r="B6128" t="s">
        <v>4017</v>
      </c>
      <c r="C6128" t="s">
        <v>4018</v>
      </c>
      <c r="D6128" s="4">
        <v>45786.549988425926</v>
      </c>
      <c r="E6128" s="4">
        <v>45789.270833333336</v>
      </c>
      <c r="F6128" s="4">
        <v>45789.288194444445</v>
      </c>
      <c r="G6128" s="4"/>
      <c r="H6128" t="s">
        <v>3155</v>
      </c>
      <c r="I6128" t="s">
        <v>3175</v>
      </c>
      <c r="J6128">
        <v>0</v>
      </c>
      <c r="K6128" t="s">
        <v>3194</v>
      </c>
      <c r="L6128" t="s">
        <v>3245</v>
      </c>
      <c r="M6128" t="s">
        <v>549</v>
      </c>
      <c r="N6128" t="s">
        <v>550</v>
      </c>
      <c r="O6128" t="s">
        <v>136</v>
      </c>
      <c r="P6128" t="s">
        <v>283</v>
      </c>
      <c r="Q6128" t="s">
        <v>287</v>
      </c>
    </row>
    <row r="6129" spans="1:17">
      <c r="A6129" t="s">
        <v>3786</v>
      </c>
      <c r="B6129" t="s">
        <v>3787</v>
      </c>
      <c r="C6129" t="s">
        <v>4019</v>
      </c>
      <c r="D6129" s="4">
        <v>45786.549317129633</v>
      </c>
      <c r="E6129" s="4">
        <v>45787.416666666664</v>
      </c>
      <c r="F6129" s="4">
        <v>45787.454861111109</v>
      </c>
      <c r="G6129" s="4"/>
      <c r="H6129" t="s">
        <v>3155</v>
      </c>
      <c r="I6129" t="s">
        <v>3240</v>
      </c>
      <c r="J6129">
        <v>0</v>
      </c>
      <c r="K6129" t="s">
        <v>3420</v>
      </c>
      <c r="L6129" t="s">
        <v>3245</v>
      </c>
      <c r="M6129" t="s">
        <v>549</v>
      </c>
      <c r="N6129" t="s">
        <v>550</v>
      </c>
      <c r="O6129" t="s">
        <v>551</v>
      </c>
      <c r="P6129" t="s">
        <v>141</v>
      </c>
      <c r="Q6129" t="s">
        <v>232</v>
      </c>
    </row>
    <row r="6130" spans="1:17">
      <c r="A6130" t="s">
        <v>4020</v>
      </c>
      <c r="B6130" t="s">
        <v>4021</v>
      </c>
      <c r="C6130" t="s">
        <v>4022</v>
      </c>
      <c r="D6130" s="4">
        <v>45786.547962962963</v>
      </c>
      <c r="E6130" s="4">
        <v>45814.791666666664</v>
      </c>
      <c r="F6130" s="4">
        <v>45814.829861111109</v>
      </c>
      <c r="G6130" s="4"/>
      <c r="H6130" t="s">
        <v>3155</v>
      </c>
      <c r="I6130" t="s">
        <v>3240</v>
      </c>
      <c r="J6130">
        <v>0</v>
      </c>
      <c r="K6130" t="s">
        <v>3194</v>
      </c>
      <c r="L6130" t="s">
        <v>3158</v>
      </c>
      <c r="M6130" t="s">
        <v>549</v>
      </c>
      <c r="N6130" t="s">
        <v>559</v>
      </c>
      <c r="O6130" t="s">
        <v>504</v>
      </c>
      <c r="P6130" t="s">
        <v>325</v>
      </c>
      <c r="Q6130" t="s">
        <v>327</v>
      </c>
    </row>
    <row r="6131" spans="1:17">
      <c r="A6131" t="s">
        <v>4023</v>
      </c>
      <c r="B6131" t="s">
        <v>4024</v>
      </c>
      <c r="C6131" t="s">
        <v>4025</v>
      </c>
      <c r="D6131" s="4">
        <v>45786.54246527778</v>
      </c>
      <c r="E6131" s="4">
        <v>45787.666666666664</v>
      </c>
      <c r="F6131" s="4">
        <v>45787.684027777781</v>
      </c>
      <c r="G6131" s="4"/>
      <c r="H6131" t="s">
        <v>3155</v>
      </c>
      <c r="I6131" t="s">
        <v>3171</v>
      </c>
      <c r="J6131">
        <v>1001</v>
      </c>
      <c r="K6131" t="s">
        <v>3157</v>
      </c>
      <c r="L6131" t="s">
        <v>3245</v>
      </c>
      <c r="M6131" t="s">
        <v>549</v>
      </c>
      <c r="N6131" t="s">
        <v>550</v>
      </c>
      <c r="O6131" t="s">
        <v>136</v>
      </c>
      <c r="P6131" t="s">
        <v>139</v>
      </c>
      <c r="Q6131" t="s">
        <v>272</v>
      </c>
    </row>
    <row r="6132" spans="1:17">
      <c r="A6132" t="s">
        <v>4026</v>
      </c>
      <c r="B6132" t="s">
        <v>4027</v>
      </c>
      <c r="C6132" t="s">
        <v>4028</v>
      </c>
      <c r="D6132" s="4">
        <v>45786.538761574076</v>
      </c>
      <c r="E6132" s="4">
        <v>45788.354166666664</v>
      </c>
      <c r="F6132" s="4">
        <v>45788.392361111109</v>
      </c>
      <c r="G6132" s="4"/>
      <c r="H6132" t="s">
        <v>3155</v>
      </c>
      <c r="I6132" t="s">
        <v>3209</v>
      </c>
      <c r="J6132">
        <v>0</v>
      </c>
      <c r="K6132" t="s">
        <v>3163</v>
      </c>
      <c r="L6132" t="s">
        <v>3593</v>
      </c>
      <c r="M6132" t="s">
        <v>549</v>
      </c>
      <c r="N6132" t="s">
        <v>550</v>
      </c>
      <c r="O6132" t="s">
        <v>136</v>
      </c>
      <c r="P6132" t="s">
        <v>139</v>
      </c>
      <c r="Q6132" t="s">
        <v>275</v>
      </c>
    </row>
    <row r="6133" spans="1:17">
      <c r="A6133" t="s">
        <v>4029</v>
      </c>
      <c r="B6133" t="s">
        <v>4030</v>
      </c>
      <c r="C6133" t="s">
        <v>4031</v>
      </c>
      <c r="D6133" s="4">
        <v>45786.533101851855</v>
      </c>
      <c r="E6133" s="4">
        <v>45788.479166666664</v>
      </c>
      <c r="F6133" s="4">
        <v>45788.496527777781</v>
      </c>
      <c r="G6133" s="4">
        <v>45788.478472222225</v>
      </c>
      <c r="H6133" t="s">
        <v>3155</v>
      </c>
      <c r="I6133" t="s">
        <v>3171</v>
      </c>
      <c r="J6133">
        <v>1001</v>
      </c>
      <c r="K6133" t="s">
        <v>3157</v>
      </c>
      <c r="L6133" t="s">
        <v>3564</v>
      </c>
      <c r="M6133" t="s">
        <v>549</v>
      </c>
      <c r="N6133" t="s">
        <v>550</v>
      </c>
      <c r="O6133" t="s">
        <v>551</v>
      </c>
      <c r="P6133" t="s">
        <v>149</v>
      </c>
      <c r="Q6133" t="s">
        <v>210</v>
      </c>
    </row>
    <row r="6134" spans="1:17">
      <c r="A6134" t="s">
        <v>4032</v>
      </c>
      <c r="B6134" t="s">
        <v>4033</v>
      </c>
      <c r="C6134" t="s">
        <v>4034</v>
      </c>
      <c r="D6134" s="4">
        <v>45786.530925925923</v>
      </c>
      <c r="E6134" s="4">
        <v>45787.875</v>
      </c>
      <c r="F6134" s="4">
        <v>45787.913194444445</v>
      </c>
      <c r="G6134" s="4">
        <v>45787.872430555559</v>
      </c>
      <c r="H6134" t="s">
        <v>3155</v>
      </c>
      <c r="I6134" t="s">
        <v>3156</v>
      </c>
      <c r="J6134">
        <v>0</v>
      </c>
      <c r="K6134" t="s">
        <v>3194</v>
      </c>
      <c r="L6134" t="s">
        <v>3564</v>
      </c>
      <c r="M6134" t="s">
        <v>549</v>
      </c>
      <c r="N6134" t="s">
        <v>550</v>
      </c>
      <c r="O6134" t="s">
        <v>136</v>
      </c>
      <c r="P6134" t="s">
        <v>283</v>
      </c>
      <c r="Q6134" t="s">
        <v>285</v>
      </c>
    </row>
    <row r="6135" spans="1:17">
      <c r="A6135" t="s">
        <v>4035</v>
      </c>
      <c r="B6135" t="s">
        <v>4036</v>
      </c>
      <c r="C6135" t="s">
        <v>4037</v>
      </c>
      <c r="D6135" s="4">
        <v>45786.527881944443</v>
      </c>
      <c r="E6135" s="4">
        <v>45787.416666666664</v>
      </c>
      <c r="F6135" s="4">
        <v>45787.434027777781</v>
      </c>
      <c r="G6135" s="4">
        <v>45787.414652777778</v>
      </c>
      <c r="H6135" t="s">
        <v>3155</v>
      </c>
      <c r="I6135" t="s">
        <v>3162</v>
      </c>
      <c r="J6135">
        <v>0</v>
      </c>
      <c r="K6135" t="s">
        <v>3163</v>
      </c>
      <c r="L6135" t="s">
        <v>3564</v>
      </c>
      <c r="M6135" t="s">
        <v>549</v>
      </c>
      <c r="N6135" t="s">
        <v>550</v>
      </c>
      <c r="O6135" t="s">
        <v>1923</v>
      </c>
      <c r="P6135" t="s">
        <v>1924</v>
      </c>
      <c r="Q6135" t="s">
        <v>3199</v>
      </c>
    </row>
    <row r="6136" spans="1:17">
      <c r="A6136" t="s">
        <v>4029</v>
      </c>
      <c r="B6136" t="s">
        <v>4038</v>
      </c>
      <c r="C6136" t="s">
        <v>4039</v>
      </c>
      <c r="D6136" s="4">
        <v>45786.52721064815</v>
      </c>
      <c r="E6136" s="4">
        <v>45788.479166666664</v>
      </c>
      <c r="F6136" s="4">
        <v>45788.517361111109</v>
      </c>
      <c r="G6136" s="4">
        <v>45788.479432870372</v>
      </c>
      <c r="H6136" t="s">
        <v>3155</v>
      </c>
      <c r="I6136" t="s">
        <v>3156</v>
      </c>
      <c r="J6136">
        <v>0</v>
      </c>
      <c r="K6136" t="s">
        <v>3157</v>
      </c>
      <c r="L6136" t="s">
        <v>3564</v>
      </c>
      <c r="M6136" t="s">
        <v>549</v>
      </c>
      <c r="N6136" t="s">
        <v>550</v>
      </c>
      <c r="O6136" t="s">
        <v>551</v>
      </c>
      <c r="P6136" t="s">
        <v>149</v>
      </c>
      <c r="Q6136" t="s">
        <v>210</v>
      </c>
    </row>
    <row r="6137" spans="1:17">
      <c r="A6137" t="s">
        <v>4029</v>
      </c>
      <c r="B6137" t="s">
        <v>4040</v>
      </c>
      <c r="C6137" t="s">
        <v>4041</v>
      </c>
      <c r="D6137" s="4">
        <v>45786.52685185185</v>
      </c>
      <c r="E6137" s="4">
        <v>45788.479166666664</v>
      </c>
      <c r="F6137" s="4">
        <v>45788.517361111109</v>
      </c>
      <c r="G6137" s="4">
        <v>45788.477719907409</v>
      </c>
      <c r="H6137" t="s">
        <v>3155</v>
      </c>
      <c r="I6137" t="s">
        <v>3156</v>
      </c>
      <c r="J6137">
        <v>0</v>
      </c>
      <c r="K6137" t="s">
        <v>3157</v>
      </c>
      <c r="L6137" t="s">
        <v>3564</v>
      </c>
      <c r="M6137" t="s">
        <v>549</v>
      </c>
      <c r="N6137" t="s">
        <v>550</v>
      </c>
      <c r="O6137" t="s">
        <v>551</v>
      </c>
      <c r="P6137" t="s">
        <v>149</v>
      </c>
      <c r="Q6137" t="s">
        <v>210</v>
      </c>
    </row>
    <row r="6138" spans="1:17">
      <c r="A6138" t="s">
        <v>4042</v>
      </c>
      <c r="B6138" t="s">
        <v>4043</v>
      </c>
      <c r="C6138" t="s">
        <v>4044</v>
      </c>
      <c r="D6138" s="4">
        <v>45786.524444444447</v>
      </c>
      <c r="E6138" s="4">
        <v>45788.083333333336</v>
      </c>
      <c r="F6138" s="4">
        <v>45788.100694444445</v>
      </c>
      <c r="G6138" s="4">
        <v>45788.08357638889</v>
      </c>
      <c r="H6138" t="s">
        <v>3155</v>
      </c>
      <c r="I6138" t="s">
        <v>3184</v>
      </c>
      <c r="J6138">
        <v>0</v>
      </c>
      <c r="K6138" t="s">
        <v>3157</v>
      </c>
      <c r="L6138" t="s">
        <v>3564</v>
      </c>
      <c r="M6138" t="s">
        <v>549</v>
      </c>
      <c r="N6138" t="s">
        <v>550</v>
      </c>
      <c r="O6138" t="s">
        <v>616</v>
      </c>
      <c r="P6138" t="s">
        <v>314</v>
      </c>
      <c r="Q6138" t="s">
        <v>315</v>
      </c>
    </row>
    <row r="6139" spans="1:17">
      <c r="A6139" t="s">
        <v>4045</v>
      </c>
      <c r="B6139" t="s">
        <v>4046</v>
      </c>
      <c r="C6139" t="s">
        <v>4047</v>
      </c>
      <c r="D6139" s="4">
        <v>45786.519143518519</v>
      </c>
      <c r="E6139" s="4">
        <v>45787.625</v>
      </c>
      <c r="F6139" s="4">
        <v>45787.642361111109</v>
      </c>
      <c r="G6139" s="4"/>
      <c r="H6139" t="s">
        <v>3155</v>
      </c>
      <c r="I6139" t="s">
        <v>3222</v>
      </c>
      <c r="J6139">
        <v>1</v>
      </c>
      <c r="K6139" t="s">
        <v>3223</v>
      </c>
      <c r="L6139" t="s">
        <v>3593</v>
      </c>
      <c r="M6139" t="s">
        <v>549</v>
      </c>
      <c r="N6139" t="s">
        <v>550</v>
      </c>
      <c r="O6139" t="s">
        <v>136</v>
      </c>
      <c r="P6139" t="s">
        <v>292</v>
      </c>
      <c r="Q6139" t="s">
        <v>294</v>
      </c>
    </row>
    <row r="6140" spans="1:17">
      <c r="A6140" t="s">
        <v>4048</v>
      </c>
      <c r="B6140" t="s">
        <v>4049</v>
      </c>
      <c r="C6140" t="s">
        <v>4050</v>
      </c>
      <c r="D6140" s="4">
        <v>45786.516388888886</v>
      </c>
      <c r="E6140" s="4">
        <v>45787.333333333336</v>
      </c>
      <c r="F6140" s="4">
        <v>45787.350694444445</v>
      </c>
      <c r="G6140" s="4">
        <v>45787.333935185183</v>
      </c>
      <c r="H6140" t="s">
        <v>3155</v>
      </c>
      <c r="I6140" t="s">
        <v>3171</v>
      </c>
      <c r="J6140">
        <v>0</v>
      </c>
      <c r="K6140" t="s">
        <v>3227</v>
      </c>
      <c r="L6140" t="s">
        <v>3564</v>
      </c>
      <c r="M6140" t="s">
        <v>549</v>
      </c>
      <c r="N6140" t="s">
        <v>550</v>
      </c>
      <c r="O6140" t="s">
        <v>136</v>
      </c>
      <c r="P6140" t="s">
        <v>147</v>
      </c>
      <c r="Q6140" t="s">
        <v>254</v>
      </c>
    </row>
    <row r="6141" spans="1:17">
      <c r="A6141" t="s">
        <v>4051</v>
      </c>
      <c r="B6141" t="s">
        <v>4052</v>
      </c>
      <c r="C6141" t="s">
        <v>4053</v>
      </c>
      <c r="D6141" s="4">
        <v>45786.514780092592</v>
      </c>
      <c r="E6141" s="4">
        <v>45794.291666666664</v>
      </c>
      <c r="F6141" s="4">
        <v>45794.329861111109</v>
      </c>
      <c r="G6141" s="4"/>
      <c r="H6141" t="s">
        <v>3155</v>
      </c>
      <c r="I6141" t="s">
        <v>3156</v>
      </c>
      <c r="J6141">
        <v>0</v>
      </c>
      <c r="K6141" t="s">
        <v>3157</v>
      </c>
      <c r="L6141" t="s">
        <v>3245</v>
      </c>
      <c r="M6141" t="s">
        <v>549</v>
      </c>
      <c r="N6141" t="s">
        <v>550</v>
      </c>
      <c r="O6141" t="s">
        <v>136</v>
      </c>
      <c r="P6141" t="s">
        <v>292</v>
      </c>
      <c r="Q6141" t="s">
        <v>293</v>
      </c>
    </row>
    <row r="6142" spans="1:17">
      <c r="A6142" t="s">
        <v>4054</v>
      </c>
      <c r="B6142" t="s">
        <v>4055</v>
      </c>
      <c r="C6142" t="s">
        <v>4056</v>
      </c>
      <c r="D6142" s="4">
        <v>45786.51425925926</v>
      </c>
      <c r="E6142" s="4">
        <v>45789.333333333336</v>
      </c>
      <c r="F6142" s="4">
        <v>45789.371527777781</v>
      </c>
      <c r="G6142" s="4">
        <v>45789.335810185185</v>
      </c>
      <c r="H6142" t="s">
        <v>3155</v>
      </c>
      <c r="I6142" t="s">
        <v>3240</v>
      </c>
      <c r="J6142">
        <v>1001</v>
      </c>
      <c r="K6142" t="s">
        <v>3227</v>
      </c>
      <c r="L6142" t="s">
        <v>3564</v>
      </c>
      <c r="M6142" t="s">
        <v>549</v>
      </c>
      <c r="N6142" t="s">
        <v>550</v>
      </c>
      <c r="O6142" t="s">
        <v>136</v>
      </c>
      <c r="P6142" t="s">
        <v>147</v>
      </c>
      <c r="Q6142" t="s">
        <v>21124</v>
      </c>
    </row>
    <row r="6143" spans="1:17">
      <c r="A6143" t="s">
        <v>4057</v>
      </c>
      <c r="B6143" t="s">
        <v>4058</v>
      </c>
      <c r="C6143" t="s">
        <v>4059</v>
      </c>
      <c r="D6143" s="4">
        <v>45786.511122685188</v>
      </c>
      <c r="E6143" s="4">
        <v>45787.291666666664</v>
      </c>
      <c r="F6143" s="4">
        <v>45787.309027777781</v>
      </c>
      <c r="G6143" s="4">
        <v>45787.288148148145</v>
      </c>
      <c r="H6143" t="s">
        <v>3155</v>
      </c>
      <c r="I6143" t="s">
        <v>3162</v>
      </c>
      <c r="J6143">
        <v>0</v>
      </c>
      <c r="K6143" t="s">
        <v>3252</v>
      </c>
      <c r="L6143" t="s">
        <v>3564</v>
      </c>
      <c r="M6143" t="s">
        <v>549</v>
      </c>
      <c r="N6143" t="s">
        <v>550</v>
      </c>
      <c r="O6143" t="s">
        <v>1923</v>
      </c>
      <c r="P6143" t="s">
        <v>1924</v>
      </c>
      <c r="Q6143" t="s">
        <v>3199</v>
      </c>
    </row>
    <row r="6144" spans="1:17">
      <c r="A6144" t="s">
        <v>3997</v>
      </c>
      <c r="B6144" t="s">
        <v>3998</v>
      </c>
      <c r="C6144" t="s">
        <v>4060</v>
      </c>
      <c r="D6144" s="4">
        <v>45786.511030092595</v>
      </c>
      <c r="E6144" s="4">
        <v>45787.729166666664</v>
      </c>
      <c r="F6144" s="4">
        <v>45787.767361111109</v>
      </c>
      <c r="G6144" s="4"/>
      <c r="H6144" t="s">
        <v>3155</v>
      </c>
      <c r="I6144" t="s">
        <v>3673</v>
      </c>
      <c r="J6144">
        <v>0</v>
      </c>
      <c r="K6144" t="s">
        <v>3157</v>
      </c>
      <c r="L6144" t="s">
        <v>3245</v>
      </c>
      <c r="M6144" t="s">
        <v>549</v>
      </c>
      <c r="N6144" t="s">
        <v>559</v>
      </c>
      <c r="O6144" t="s">
        <v>504</v>
      </c>
      <c r="P6144" t="s">
        <v>325</v>
      </c>
      <c r="Q6144" t="s">
        <v>330</v>
      </c>
    </row>
    <row r="6145" spans="1:17">
      <c r="A6145" t="s">
        <v>4061</v>
      </c>
      <c r="B6145" t="s">
        <v>4062</v>
      </c>
      <c r="C6145" t="s">
        <v>4063</v>
      </c>
      <c r="D6145" s="4">
        <v>45786.510034722225</v>
      </c>
      <c r="E6145" s="4">
        <v>45788</v>
      </c>
      <c r="F6145" s="4">
        <v>45788.017361111109</v>
      </c>
      <c r="G6145" s="4">
        <v>45787.991493055553</v>
      </c>
      <c r="H6145" t="s">
        <v>3155</v>
      </c>
      <c r="I6145" t="s">
        <v>3175</v>
      </c>
      <c r="J6145">
        <v>0</v>
      </c>
      <c r="K6145" t="s">
        <v>3157</v>
      </c>
      <c r="L6145" t="s">
        <v>3564</v>
      </c>
      <c r="M6145" t="s">
        <v>549</v>
      </c>
      <c r="N6145" t="s">
        <v>550</v>
      </c>
      <c r="O6145" t="s">
        <v>551</v>
      </c>
      <c r="P6145" t="s">
        <v>149</v>
      </c>
      <c r="Q6145" t="s">
        <v>200</v>
      </c>
    </row>
    <row r="6146" spans="1:17">
      <c r="A6146" t="s">
        <v>4064</v>
      </c>
      <c r="B6146" t="s">
        <v>4065</v>
      </c>
      <c r="C6146" t="s">
        <v>4066</v>
      </c>
      <c r="D6146" s="4">
        <v>45786.506840277776</v>
      </c>
      <c r="E6146" s="4">
        <v>45788.291666666664</v>
      </c>
      <c r="F6146" s="4">
        <v>45788.309027777781</v>
      </c>
      <c r="G6146" s="4">
        <v>45788.294305555559</v>
      </c>
      <c r="H6146" t="s">
        <v>3155</v>
      </c>
      <c r="I6146" t="s">
        <v>3171</v>
      </c>
      <c r="J6146">
        <v>1001</v>
      </c>
      <c r="K6146" t="s">
        <v>3157</v>
      </c>
      <c r="L6146" t="s">
        <v>3564</v>
      </c>
      <c r="M6146" t="s">
        <v>549</v>
      </c>
      <c r="N6146" t="s">
        <v>550</v>
      </c>
      <c r="O6146" t="s">
        <v>551</v>
      </c>
      <c r="P6146" t="s">
        <v>149</v>
      </c>
      <c r="Q6146" t="s">
        <v>209</v>
      </c>
    </row>
    <row r="6147" spans="1:17">
      <c r="A6147" t="s">
        <v>4067</v>
      </c>
      <c r="B6147" t="s">
        <v>4068</v>
      </c>
      <c r="C6147" t="s">
        <v>4069</v>
      </c>
      <c r="D6147" s="4">
        <v>45786.503009259257</v>
      </c>
      <c r="E6147" s="4">
        <v>45789.416666666664</v>
      </c>
      <c r="F6147" s="4">
        <v>45789.434027777781</v>
      </c>
      <c r="G6147" s="4">
        <v>45789.412893518522</v>
      </c>
      <c r="H6147" t="s">
        <v>3155</v>
      </c>
      <c r="I6147" t="s">
        <v>3162</v>
      </c>
      <c r="J6147">
        <v>0</v>
      </c>
      <c r="K6147" t="s">
        <v>3198</v>
      </c>
      <c r="L6147" t="s">
        <v>3564</v>
      </c>
      <c r="M6147" t="s">
        <v>549</v>
      </c>
      <c r="N6147" t="s">
        <v>550</v>
      </c>
      <c r="O6147" t="s">
        <v>1923</v>
      </c>
      <c r="P6147" t="s">
        <v>1924</v>
      </c>
      <c r="Q6147" t="s">
        <v>3199</v>
      </c>
    </row>
    <row r="6148" spans="1:17">
      <c r="A6148" t="s">
        <v>4070</v>
      </c>
      <c r="B6148" t="s">
        <v>4071</v>
      </c>
      <c r="C6148" t="s">
        <v>4072</v>
      </c>
      <c r="D6148" s="4">
        <v>45786.489560185182</v>
      </c>
      <c r="E6148" s="4">
        <v>45790.416666666664</v>
      </c>
      <c r="F6148" s="4">
        <v>45790.434027777781</v>
      </c>
      <c r="G6148" s="4"/>
      <c r="H6148" t="s">
        <v>3155</v>
      </c>
      <c r="I6148" t="s">
        <v>3175</v>
      </c>
      <c r="J6148">
        <v>0</v>
      </c>
      <c r="K6148" t="s">
        <v>3157</v>
      </c>
      <c r="L6148" t="s">
        <v>3245</v>
      </c>
      <c r="M6148" t="s">
        <v>549</v>
      </c>
      <c r="N6148" t="s">
        <v>550</v>
      </c>
      <c r="O6148" t="s">
        <v>551</v>
      </c>
      <c r="P6148" t="s">
        <v>242</v>
      </c>
      <c r="Q6148" t="s">
        <v>248</v>
      </c>
    </row>
    <row r="6149" spans="1:17">
      <c r="A6149" t="s">
        <v>3376</v>
      </c>
      <c r="B6149" t="s">
        <v>3377</v>
      </c>
      <c r="C6149" t="s">
        <v>4073</v>
      </c>
      <c r="D6149" s="4">
        <v>45786.48951388889</v>
      </c>
      <c r="E6149" s="4">
        <v>45787.520833333336</v>
      </c>
      <c r="F6149" s="4">
        <v>45787.538194444445</v>
      </c>
      <c r="G6149" s="4"/>
      <c r="H6149" t="s">
        <v>3155</v>
      </c>
      <c r="I6149" t="s">
        <v>3162</v>
      </c>
      <c r="J6149">
        <v>0</v>
      </c>
      <c r="K6149" t="s">
        <v>4074</v>
      </c>
      <c r="L6149" t="s">
        <v>3245</v>
      </c>
      <c r="M6149" t="s">
        <v>549</v>
      </c>
      <c r="N6149" t="s">
        <v>550</v>
      </c>
      <c r="O6149" t="s">
        <v>1923</v>
      </c>
      <c r="P6149" t="s">
        <v>1924</v>
      </c>
      <c r="Q6149" t="s">
        <v>3164</v>
      </c>
    </row>
    <row r="6150" spans="1:17">
      <c r="A6150" t="s">
        <v>3376</v>
      </c>
      <c r="B6150" t="s">
        <v>3380</v>
      </c>
      <c r="C6150" t="s">
        <v>4075</v>
      </c>
      <c r="D6150" s="4">
        <v>45786.488680555558</v>
      </c>
      <c r="E6150" s="4">
        <v>45787.5</v>
      </c>
      <c r="F6150" s="4">
        <v>45787.517361111109</v>
      </c>
      <c r="G6150" s="4"/>
      <c r="H6150" t="s">
        <v>3155</v>
      </c>
      <c r="I6150" t="s">
        <v>3162</v>
      </c>
      <c r="J6150">
        <v>0</v>
      </c>
      <c r="K6150" t="s">
        <v>3252</v>
      </c>
      <c r="L6150" t="s">
        <v>3245</v>
      </c>
      <c r="M6150" t="s">
        <v>549</v>
      </c>
      <c r="N6150" t="s">
        <v>550</v>
      </c>
      <c r="O6150" t="s">
        <v>1923</v>
      </c>
      <c r="P6150" t="s">
        <v>1924</v>
      </c>
      <c r="Q6150" t="s">
        <v>3164</v>
      </c>
    </row>
    <row r="6151" spans="1:17">
      <c r="A6151" t="s">
        <v>4076</v>
      </c>
      <c r="B6151" t="s">
        <v>4077</v>
      </c>
      <c r="C6151" t="s">
        <v>4078</v>
      </c>
      <c r="D6151" s="4">
        <v>45786.487986111111</v>
      </c>
      <c r="E6151" s="4">
        <v>45787.708333333336</v>
      </c>
      <c r="F6151" s="4">
        <v>45787.725694444445</v>
      </c>
      <c r="G6151" s="4"/>
      <c r="H6151" t="s">
        <v>3155</v>
      </c>
      <c r="I6151" t="s">
        <v>3171</v>
      </c>
      <c r="J6151">
        <v>1001</v>
      </c>
      <c r="K6151" t="s">
        <v>3157</v>
      </c>
      <c r="L6151" t="s">
        <v>3593</v>
      </c>
      <c r="M6151" t="s">
        <v>549</v>
      </c>
      <c r="N6151" t="s">
        <v>550</v>
      </c>
      <c r="O6151" t="s">
        <v>616</v>
      </c>
      <c r="P6151" t="s">
        <v>314</v>
      </c>
      <c r="Q6151" t="s">
        <v>323</v>
      </c>
    </row>
    <row r="6152" spans="1:17">
      <c r="A6152" t="s">
        <v>4079</v>
      </c>
      <c r="B6152" t="s">
        <v>4080</v>
      </c>
      <c r="C6152" t="s">
        <v>4081</v>
      </c>
      <c r="D6152" s="4">
        <v>45786.487025462964</v>
      </c>
      <c r="E6152" s="4">
        <v>45791.333333333336</v>
      </c>
      <c r="F6152" s="4">
        <v>45791.371527777781</v>
      </c>
      <c r="G6152" s="4">
        <v>45791.330625000002</v>
      </c>
      <c r="H6152" t="s">
        <v>3155</v>
      </c>
      <c r="I6152" t="s">
        <v>3240</v>
      </c>
      <c r="J6152">
        <v>1001</v>
      </c>
      <c r="K6152" t="s">
        <v>3227</v>
      </c>
      <c r="L6152" t="s">
        <v>3564</v>
      </c>
      <c r="M6152" t="s">
        <v>549</v>
      </c>
      <c r="N6152" t="s">
        <v>550</v>
      </c>
      <c r="O6152" t="s">
        <v>136</v>
      </c>
      <c r="P6152" t="s">
        <v>147</v>
      </c>
      <c r="Q6152" t="s">
        <v>254</v>
      </c>
    </row>
    <row r="6153" spans="1:17">
      <c r="A6153" t="s">
        <v>4082</v>
      </c>
      <c r="B6153" t="s">
        <v>4083</v>
      </c>
      <c r="C6153" t="s">
        <v>4084</v>
      </c>
      <c r="D6153" s="4">
        <v>45786.48609953704</v>
      </c>
      <c r="E6153" s="4">
        <v>45787.458333333336</v>
      </c>
      <c r="F6153" s="4">
        <v>45787.475694444445</v>
      </c>
      <c r="G6153" s="4"/>
      <c r="H6153" t="s">
        <v>3155</v>
      </c>
      <c r="I6153" t="s">
        <v>3171</v>
      </c>
      <c r="J6153">
        <v>0</v>
      </c>
      <c r="K6153" t="s">
        <v>3194</v>
      </c>
      <c r="L6153" t="s">
        <v>3593</v>
      </c>
      <c r="M6153" t="s">
        <v>549</v>
      </c>
      <c r="N6153" t="s">
        <v>550</v>
      </c>
      <c r="O6153" t="s">
        <v>136</v>
      </c>
      <c r="P6153" t="s">
        <v>143</v>
      </c>
      <c r="Q6153" t="s">
        <v>301</v>
      </c>
    </row>
    <row r="6154" spans="1:17">
      <c r="A6154" t="s">
        <v>4076</v>
      </c>
      <c r="B6154" t="s">
        <v>4077</v>
      </c>
      <c r="C6154" t="s">
        <v>4085</v>
      </c>
      <c r="D6154" s="4">
        <v>45786.485844907409</v>
      </c>
      <c r="E6154" s="4">
        <v>45787.708333333336</v>
      </c>
      <c r="F6154" s="4">
        <v>45787.725694444445</v>
      </c>
      <c r="G6154" s="4"/>
      <c r="H6154" t="s">
        <v>3155</v>
      </c>
      <c r="I6154" t="s">
        <v>3184</v>
      </c>
      <c r="J6154">
        <v>0</v>
      </c>
      <c r="K6154" t="s">
        <v>3157</v>
      </c>
      <c r="L6154" t="s">
        <v>3245</v>
      </c>
      <c r="M6154" t="s">
        <v>549</v>
      </c>
      <c r="N6154" t="s">
        <v>550</v>
      </c>
      <c r="O6154" t="s">
        <v>616</v>
      </c>
      <c r="P6154" t="s">
        <v>314</v>
      </c>
      <c r="Q6154" t="s">
        <v>323</v>
      </c>
    </row>
    <row r="6155" spans="1:17">
      <c r="A6155" t="s">
        <v>4086</v>
      </c>
      <c r="B6155" t="s">
        <v>4087</v>
      </c>
      <c r="C6155" t="s">
        <v>4088</v>
      </c>
      <c r="D6155" s="4">
        <v>45786.485775462963</v>
      </c>
      <c r="E6155" s="4">
        <v>45790.4375</v>
      </c>
      <c r="F6155" s="4">
        <v>45790.454861111109</v>
      </c>
      <c r="G6155" s="4"/>
      <c r="H6155" t="s">
        <v>3155</v>
      </c>
      <c r="I6155" t="s">
        <v>3175</v>
      </c>
      <c r="J6155">
        <v>0</v>
      </c>
      <c r="K6155" t="s">
        <v>3157</v>
      </c>
      <c r="L6155" t="s">
        <v>3245</v>
      </c>
      <c r="M6155" t="s">
        <v>549</v>
      </c>
      <c r="N6155" t="s">
        <v>550</v>
      </c>
      <c r="O6155" t="s">
        <v>136</v>
      </c>
      <c r="P6155" t="s">
        <v>283</v>
      </c>
      <c r="Q6155" t="s">
        <v>290</v>
      </c>
    </row>
    <row r="6156" spans="1:17">
      <c r="A6156" t="s">
        <v>4089</v>
      </c>
      <c r="B6156" t="s">
        <v>4090</v>
      </c>
      <c r="C6156" t="s">
        <v>4091</v>
      </c>
      <c r="D6156" s="4">
        <v>45786.4844212963</v>
      </c>
      <c r="E6156" s="4">
        <v>45790.791666666664</v>
      </c>
      <c r="F6156" s="4">
        <v>45790.809027777781</v>
      </c>
      <c r="G6156" s="4"/>
      <c r="H6156" t="s">
        <v>3155</v>
      </c>
      <c r="I6156" t="s">
        <v>3171</v>
      </c>
      <c r="J6156">
        <v>1001</v>
      </c>
      <c r="K6156" t="s">
        <v>3157</v>
      </c>
      <c r="L6156" t="s">
        <v>3593</v>
      </c>
      <c r="M6156" t="s">
        <v>549</v>
      </c>
      <c r="N6156" t="s">
        <v>559</v>
      </c>
      <c r="O6156" t="s">
        <v>504</v>
      </c>
      <c r="P6156" t="s">
        <v>325</v>
      </c>
      <c r="Q6156" t="s">
        <v>335</v>
      </c>
    </row>
    <row r="6157" spans="1:17">
      <c r="A6157" t="s">
        <v>4092</v>
      </c>
      <c r="B6157" t="s">
        <v>4093</v>
      </c>
      <c r="C6157" t="s">
        <v>4094</v>
      </c>
      <c r="D6157" s="4">
        <v>45786.480717592596</v>
      </c>
      <c r="E6157" s="4">
        <v>45786.833333333336</v>
      </c>
      <c r="F6157" s="4">
        <v>45786.871527777781</v>
      </c>
      <c r="G6157" s="4"/>
      <c r="H6157" t="s">
        <v>3155</v>
      </c>
      <c r="I6157" t="s">
        <v>3240</v>
      </c>
      <c r="J6157">
        <v>1002</v>
      </c>
      <c r="K6157" t="s">
        <v>3157</v>
      </c>
      <c r="L6157" t="s">
        <v>3593</v>
      </c>
      <c r="M6157" t="s">
        <v>549</v>
      </c>
      <c r="N6157" t="s">
        <v>559</v>
      </c>
      <c r="O6157" t="s">
        <v>163</v>
      </c>
      <c r="P6157" t="s">
        <v>473</v>
      </c>
      <c r="Q6157" t="s">
        <v>364</v>
      </c>
    </row>
    <row r="6158" spans="1:17">
      <c r="A6158" t="s">
        <v>4095</v>
      </c>
      <c r="B6158" t="s">
        <v>4096</v>
      </c>
      <c r="C6158" t="s">
        <v>4097</v>
      </c>
      <c r="D6158" s="4">
        <v>45786.480543981481</v>
      </c>
      <c r="E6158" s="4">
        <v>45787.375</v>
      </c>
      <c r="F6158" s="4">
        <v>45787.413194444445</v>
      </c>
      <c r="G6158" s="4">
        <v>45787.373576388891</v>
      </c>
      <c r="H6158" t="s">
        <v>3155</v>
      </c>
      <c r="I6158" t="s">
        <v>3156</v>
      </c>
      <c r="J6158">
        <v>0</v>
      </c>
      <c r="K6158" t="s">
        <v>3157</v>
      </c>
      <c r="L6158" t="s">
        <v>3564</v>
      </c>
      <c r="M6158" t="s">
        <v>549</v>
      </c>
      <c r="N6158" t="s">
        <v>550</v>
      </c>
      <c r="O6158" t="s">
        <v>551</v>
      </c>
      <c r="P6158" t="s">
        <v>149</v>
      </c>
      <c r="Q6158" t="s">
        <v>16812</v>
      </c>
    </row>
    <row r="6159" spans="1:17">
      <c r="A6159" t="s">
        <v>4092</v>
      </c>
      <c r="B6159" t="s">
        <v>4093</v>
      </c>
      <c r="C6159" t="s">
        <v>4098</v>
      </c>
      <c r="D6159" s="4">
        <v>45786.480138888888</v>
      </c>
      <c r="E6159" s="4">
        <v>45786.833333333336</v>
      </c>
      <c r="F6159" s="4">
        <v>45786.871527777781</v>
      </c>
      <c r="G6159" s="4"/>
      <c r="H6159" t="s">
        <v>3155</v>
      </c>
      <c r="I6159" t="s">
        <v>3240</v>
      </c>
      <c r="J6159">
        <v>1002</v>
      </c>
      <c r="K6159" t="s">
        <v>3157</v>
      </c>
      <c r="L6159" t="s">
        <v>3245</v>
      </c>
      <c r="M6159" t="s">
        <v>549</v>
      </c>
      <c r="N6159" t="s">
        <v>559</v>
      </c>
      <c r="O6159" t="s">
        <v>163</v>
      </c>
      <c r="P6159" t="s">
        <v>473</v>
      </c>
      <c r="Q6159" t="s">
        <v>364</v>
      </c>
    </row>
    <row r="6160" spans="1:17">
      <c r="A6160" t="s">
        <v>4099</v>
      </c>
      <c r="B6160" t="s">
        <v>4100</v>
      </c>
      <c r="C6160" t="s">
        <v>4101</v>
      </c>
      <c r="D6160" s="4">
        <v>45786.479722222219</v>
      </c>
      <c r="E6160" s="4">
        <v>45789.416666666664</v>
      </c>
      <c r="F6160" s="4">
        <v>45789.434027777781</v>
      </c>
      <c r="G6160" s="4">
        <v>45789.413460648146</v>
      </c>
      <c r="H6160" t="s">
        <v>3155</v>
      </c>
      <c r="I6160" t="s">
        <v>3175</v>
      </c>
      <c r="J6160">
        <v>0</v>
      </c>
      <c r="K6160" t="s">
        <v>3157</v>
      </c>
      <c r="L6160" t="s">
        <v>3564</v>
      </c>
      <c r="M6160" t="s">
        <v>549</v>
      </c>
      <c r="N6160" t="s">
        <v>559</v>
      </c>
      <c r="O6160" t="s">
        <v>504</v>
      </c>
      <c r="P6160" t="s">
        <v>325</v>
      </c>
      <c r="Q6160" t="s">
        <v>339</v>
      </c>
    </row>
    <row r="6161" spans="1:17">
      <c r="A6161" t="s">
        <v>4102</v>
      </c>
      <c r="B6161" t="s">
        <v>4103</v>
      </c>
      <c r="C6161" t="s">
        <v>4104</v>
      </c>
      <c r="D6161" s="4">
        <v>45786.479502314818</v>
      </c>
      <c r="E6161" s="4">
        <v>45787.854166666664</v>
      </c>
      <c r="F6161" s="4">
        <v>45787.871527777781</v>
      </c>
      <c r="G6161" s="4">
        <v>45787.847719907404</v>
      </c>
      <c r="H6161" t="s">
        <v>3155</v>
      </c>
      <c r="I6161" t="s">
        <v>3162</v>
      </c>
      <c r="J6161">
        <v>0</v>
      </c>
      <c r="K6161" t="s">
        <v>3179</v>
      </c>
      <c r="L6161" t="s">
        <v>3564</v>
      </c>
      <c r="M6161" t="s">
        <v>549</v>
      </c>
      <c r="N6161" t="s">
        <v>550</v>
      </c>
      <c r="O6161" t="s">
        <v>1923</v>
      </c>
      <c r="P6161" t="s">
        <v>1924</v>
      </c>
      <c r="Q6161" t="s">
        <v>3164</v>
      </c>
    </row>
    <row r="6162" spans="1:17">
      <c r="A6162" t="s">
        <v>4105</v>
      </c>
      <c r="B6162" t="s">
        <v>4106</v>
      </c>
      <c r="C6162" t="s">
        <v>4107</v>
      </c>
      <c r="D6162" s="4">
        <v>45786.479224537034</v>
      </c>
      <c r="E6162" s="4">
        <v>45789.333333333336</v>
      </c>
      <c r="F6162" s="4">
        <v>45789.350694444445</v>
      </c>
      <c r="G6162" s="4">
        <v>45789.330300925925</v>
      </c>
      <c r="H6162" t="s">
        <v>3155</v>
      </c>
      <c r="I6162" t="s">
        <v>3162</v>
      </c>
      <c r="J6162">
        <v>0</v>
      </c>
      <c r="K6162" t="s">
        <v>3295</v>
      </c>
      <c r="L6162" t="s">
        <v>3564</v>
      </c>
      <c r="M6162" t="s">
        <v>549</v>
      </c>
      <c r="N6162" t="s">
        <v>550</v>
      </c>
      <c r="O6162" t="s">
        <v>1923</v>
      </c>
      <c r="P6162" t="s">
        <v>1924</v>
      </c>
      <c r="Q6162" t="s">
        <v>1922</v>
      </c>
    </row>
    <row r="6163" spans="1:17">
      <c r="A6163" t="s">
        <v>3165</v>
      </c>
      <c r="B6163" t="s">
        <v>3166</v>
      </c>
      <c r="C6163" t="s">
        <v>4108</v>
      </c>
      <c r="D6163" s="4">
        <v>45786.475104166668</v>
      </c>
      <c r="E6163" s="4">
        <v>45789.479166666664</v>
      </c>
      <c r="F6163" s="4">
        <v>45789.517361111109</v>
      </c>
      <c r="G6163" s="4"/>
      <c r="H6163" t="s">
        <v>3155</v>
      </c>
      <c r="I6163" t="s">
        <v>3156</v>
      </c>
      <c r="J6163">
        <v>0</v>
      </c>
      <c r="K6163" t="s">
        <v>3157</v>
      </c>
      <c r="L6163" t="s">
        <v>3245</v>
      </c>
      <c r="M6163" t="s">
        <v>549</v>
      </c>
      <c r="N6163" t="s">
        <v>550</v>
      </c>
      <c r="O6163" t="s">
        <v>551</v>
      </c>
      <c r="P6163" t="s">
        <v>145</v>
      </c>
      <c r="Q6163" t="s">
        <v>215</v>
      </c>
    </row>
    <row r="6164" spans="1:17">
      <c r="A6164" t="s">
        <v>4109</v>
      </c>
      <c r="B6164" t="s">
        <v>4110</v>
      </c>
      <c r="C6164" t="s">
        <v>4111</v>
      </c>
      <c r="D6164" s="4">
        <v>45786.471261574072</v>
      </c>
      <c r="E6164" s="4">
        <v>45795.583333333336</v>
      </c>
      <c r="F6164" s="4">
        <v>45795.600694444445</v>
      </c>
      <c r="G6164" s="4"/>
      <c r="H6164" t="s">
        <v>3155</v>
      </c>
      <c r="I6164" t="s">
        <v>3171</v>
      </c>
      <c r="J6164">
        <v>1001</v>
      </c>
      <c r="K6164" t="s">
        <v>3157</v>
      </c>
      <c r="L6164" t="s">
        <v>3245</v>
      </c>
      <c r="M6164" t="s">
        <v>549</v>
      </c>
      <c r="N6164" t="s">
        <v>559</v>
      </c>
      <c r="O6164" t="s">
        <v>504</v>
      </c>
      <c r="P6164" t="s">
        <v>325</v>
      </c>
      <c r="Q6164" t="s">
        <v>328</v>
      </c>
    </row>
    <row r="6165" spans="1:17">
      <c r="A6165" t="s">
        <v>4112</v>
      </c>
      <c r="B6165" t="s">
        <v>4113</v>
      </c>
      <c r="C6165" t="s">
        <v>4114</v>
      </c>
      <c r="D6165" s="4">
        <v>45786.469085648147</v>
      </c>
      <c r="E6165" s="4">
        <v>45787.416666666664</v>
      </c>
      <c r="F6165" s="4">
        <v>45787.434027777781</v>
      </c>
      <c r="G6165" s="4">
        <v>45787.412708333337</v>
      </c>
      <c r="H6165" t="s">
        <v>3155</v>
      </c>
      <c r="I6165" t="s">
        <v>3162</v>
      </c>
      <c r="J6165">
        <v>0</v>
      </c>
      <c r="K6165" t="s">
        <v>3179</v>
      </c>
      <c r="L6165" t="s">
        <v>3564</v>
      </c>
      <c r="M6165" t="s">
        <v>549</v>
      </c>
      <c r="N6165" t="s">
        <v>550</v>
      </c>
      <c r="O6165" t="s">
        <v>1923</v>
      </c>
      <c r="P6165" t="s">
        <v>1924</v>
      </c>
      <c r="Q6165" t="s">
        <v>3359</v>
      </c>
    </row>
    <row r="6166" spans="1:17">
      <c r="A6166" t="s">
        <v>4112</v>
      </c>
      <c r="B6166" t="s">
        <v>4115</v>
      </c>
      <c r="C6166" t="s">
        <v>4116</v>
      </c>
      <c r="D6166" s="4">
        <v>45786.467604166668</v>
      </c>
      <c r="E6166" s="4">
        <v>45787.4375</v>
      </c>
      <c r="F6166" s="4">
        <v>45787.454861111109</v>
      </c>
      <c r="G6166" s="4">
        <v>45787.437893518516</v>
      </c>
      <c r="H6166" t="s">
        <v>3155</v>
      </c>
      <c r="I6166" t="s">
        <v>3162</v>
      </c>
      <c r="J6166">
        <v>0</v>
      </c>
      <c r="K6166" t="s">
        <v>3252</v>
      </c>
      <c r="L6166" t="s">
        <v>3564</v>
      </c>
      <c r="M6166" t="s">
        <v>549</v>
      </c>
      <c r="N6166" t="s">
        <v>550</v>
      </c>
      <c r="O6166" t="s">
        <v>1923</v>
      </c>
      <c r="P6166" t="s">
        <v>1924</v>
      </c>
      <c r="Q6166" t="s">
        <v>3359</v>
      </c>
    </row>
    <row r="6167" spans="1:17">
      <c r="A6167" t="s">
        <v>4117</v>
      </c>
      <c r="B6167" t="s">
        <v>4118</v>
      </c>
      <c r="C6167" t="s">
        <v>4119</v>
      </c>
      <c r="D6167" s="4">
        <v>45786.463530092595</v>
      </c>
      <c r="E6167" s="4">
        <v>45787.458333333336</v>
      </c>
      <c r="F6167" s="4">
        <v>45787.475694444445</v>
      </c>
      <c r="G6167" s="4">
        <v>45787.513414351852</v>
      </c>
      <c r="H6167" t="s">
        <v>3155</v>
      </c>
      <c r="I6167" t="s">
        <v>3171</v>
      </c>
      <c r="J6167">
        <v>1002</v>
      </c>
      <c r="K6167" t="s">
        <v>3157</v>
      </c>
      <c r="L6167" t="s">
        <v>3564</v>
      </c>
      <c r="M6167" t="s">
        <v>549</v>
      </c>
      <c r="N6167" t="s">
        <v>550</v>
      </c>
      <c r="O6167" t="s">
        <v>616</v>
      </c>
      <c r="P6167" t="s">
        <v>314</v>
      </c>
      <c r="Q6167" t="s">
        <v>322</v>
      </c>
    </row>
    <row r="6168" spans="1:17">
      <c r="A6168" t="s">
        <v>4121</v>
      </c>
      <c r="B6168" t="s">
        <v>4122</v>
      </c>
      <c r="C6168" t="s">
        <v>4123</v>
      </c>
      <c r="D6168" s="4">
        <v>45786.458726851852</v>
      </c>
      <c r="E6168" s="4">
        <v>45787.354166666664</v>
      </c>
      <c r="F6168" s="4">
        <v>45787.371527777781</v>
      </c>
      <c r="G6168" s="4">
        <v>45787.352453703701</v>
      </c>
      <c r="H6168" t="s">
        <v>3155</v>
      </c>
      <c r="I6168" t="s">
        <v>3175</v>
      </c>
      <c r="J6168">
        <v>0</v>
      </c>
      <c r="K6168" t="s">
        <v>3157</v>
      </c>
      <c r="L6168" t="s">
        <v>3564</v>
      </c>
      <c r="M6168" t="s">
        <v>549</v>
      </c>
      <c r="N6168" t="s">
        <v>559</v>
      </c>
      <c r="O6168" t="s">
        <v>469</v>
      </c>
      <c r="P6168" t="s">
        <v>189</v>
      </c>
      <c r="Q6168" t="s">
        <v>191</v>
      </c>
    </row>
    <row r="6169" spans="1:17">
      <c r="A6169" t="s">
        <v>4124</v>
      </c>
      <c r="B6169" t="s">
        <v>4125</v>
      </c>
      <c r="C6169" t="s">
        <v>4126</v>
      </c>
      <c r="D6169" s="4">
        <v>45786.457986111112</v>
      </c>
      <c r="E6169" s="4">
        <v>45791.770833333336</v>
      </c>
      <c r="F6169" s="4">
        <v>45791.788194444445</v>
      </c>
      <c r="G6169" s="4">
        <v>45791.772476851853</v>
      </c>
      <c r="H6169" t="s">
        <v>3155</v>
      </c>
      <c r="I6169" t="s">
        <v>3171</v>
      </c>
      <c r="J6169">
        <v>1001</v>
      </c>
      <c r="K6169" t="s">
        <v>3157</v>
      </c>
      <c r="L6169" t="s">
        <v>3564</v>
      </c>
      <c r="M6169" t="s">
        <v>549</v>
      </c>
      <c r="N6169" t="s">
        <v>550</v>
      </c>
      <c r="O6169" t="s">
        <v>136</v>
      </c>
      <c r="P6169" t="s">
        <v>143</v>
      </c>
      <c r="Q6169" t="s">
        <v>299</v>
      </c>
    </row>
    <row r="6170" spans="1:17">
      <c r="A6170" t="s">
        <v>3604</v>
      </c>
      <c r="B6170" t="s">
        <v>3605</v>
      </c>
      <c r="C6170" t="s">
        <v>4127</v>
      </c>
      <c r="D6170" s="4">
        <v>45786.457187499997</v>
      </c>
      <c r="E6170" s="4">
        <v>45787.833333333336</v>
      </c>
      <c r="F6170" s="4">
        <v>45787.850694444445</v>
      </c>
      <c r="G6170" s="4"/>
      <c r="H6170" t="s">
        <v>3155</v>
      </c>
      <c r="I6170" t="s">
        <v>3162</v>
      </c>
      <c r="J6170">
        <v>0</v>
      </c>
      <c r="K6170" t="s">
        <v>3420</v>
      </c>
      <c r="L6170" t="s">
        <v>3245</v>
      </c>
      <c r="M6170" t="s">
        <v>549</v>
      </c>
      <c r="N6170" t="s">
        <v>550</v>
      </c>
      <c r="O6170" t="s">
        <v>1923</v>
      </c>
      <c r="P6170" t="s">
        <v>1924</v>
      </c>
      <c r="Q6170" t="s">
        <v>3164</v>
      </c>
    </row>
    <row r="6171" spans="1:17">
      <c r="A6171" t="s">
        <v>4128</v>
      </c>
      <c r="B6171" t="s">
        <v>4129</v>
      </c>
      <c r="C6171" t="s">
        <v>4130</v>
      </c>
      <c r="D6171" s="4">
        <v>45786.456655092596</v>
      </c>
      <c r="E6171" s="4">
        <v>45788.625</v>
      </c>
      <c r="F6171" s="4">
        <v>45788.663194444445</v>
      </c>
      <c r="G6171" s="4">
        <v>45788.629143518519</v>
      </c>
      <c r="H6171" t="s">
        <v>3155</v>
      </c>
      <c r="I6171" t="s">
        <v>3240</v>
      </c>
      <c r="J6171">
        <v>1001</v>
      </c>
      <c r="K6171" t="s">
        <v>3157</v>
      </c>
      <c r="L6171" t="s">
        <v>3564</v>
      </c>
      <c r="M6171" t="s">
        <v>549</v>
      </c>
      <c r="N6171" t="s">
        <v>550</v>
      </c>
      <c r="O6171" t="s">
        <v>136</v>
      </c>
      <c r="P6171" t="s">
        <v>139</v>
      </c>
      <c r="Q6171" t="s">
        <v>271</v>
      </c>
    </row>
    <row r="6172" spans="1:17">
      <c r="A6172" t="s">
        <v>4131</v>
      </c>
      <c r="B6172" t="s">
        <v>4132</v>
      </c>
      <c r="C6172" t="s">
        <v>4133</v>
      </c>
      <c r="D6172" s="4">
        <v>45786.454212962963</v>
      </c>
      <c r="E6172" s="4">
        <v>45786.875</v>
      </c>
      <c r="F6172" s="4">
        <v>45786.913194444445</v>
      </c>
      <c r="G6172" s="4">
        <v>45786.880844907406</v>
      </c>
      <c r="H6172" t="s">
        <v>3155</v>
      </c>
      <c r="I6172" t="s">
        <v>3156</v>
      </c>
      <c r="J6172">
        <v>0</v>
      </c>
      <c r="K6172" t="s">
        <v>3157</v>
      </c>
      <c r="L6172" t="s">
        <v>3564</v>
      </c>
      <c r="M6172" t="s">
        <v>549</v>
      </c>
      <c r="N6172" t="s">
        <v>550</v>
      </c>
      <c r="O6172" t="s">
        <v>136</v>
      </c>
      <c r="P6172" t="s">
        <v>139</v>
      </c>
      <c r="Q6172" t="s">
        <v>275</v>
      </c>
    </row>
    <row r="6173" spans="1:17">
      <c r="A6173" t="s">
        <v>4134</v>
      </c>
      <c r="B6173" t="s">
        <v>4135</v>
      </c>
      <c r="C6173" t="s">
        <v>4136</v>
      </c>
      <c r="D6173" s="4">
        <v>45786.453865740739</v>
      </c>
      <c r="E6173" s="4">
        <v>45787.416666666664</v>
      </c>
      <c r="F6173" s="4">
        <v>45787.434027777781</v>
      </c>
      <c r="G6173" s="4">
        <v>45787.414444444446</v>
      </c>
      <c r="H6173" t="s">
        <v>3155</v>
      </c>
      <c r="I6173" t="s">
        <v>3175</v>
      </c>
      <c r="J6173">
        <v>1001</v>
      </c>
      <c r="K6173" t="s">
        <v>3157</v>
      </c>
      <c r="L6173" t="s">
        <v>3564</v>
      </c>
      <c r="M6173" t="s">
        <v>549</v>
      </c>
      <c r="N6173" t="s">
        <v>550</v>
      </c>
      <c r="O6173" t="s">
        <v>551</v>
      </c>
      <c r="P6173" t="s">
        <v>145</v>
      </c>
      <c r="Q6173" t="s">
        <v>219</v>
      </c>
    </row>
    <row r="6174" spans="1:17">
      <c r="A6174" t="s">
        <v>4137</v>
      </c>
      <c r="B6174" t="s">
        <v>4138</v>
      </c>
      <c r="C6174" t="s">
        <v>4139</v>
      </c>
      <c r="D6174" s="4">
        <v>45786.448703703703</v>
      </c>
      <c r="E6174" s="4">
        <v>45787.875</v>
      </c>
      <c r="F6174" s="4">
        <v>45787.913194444445</v>
      </c>
      <c r="G6174" s="4">
        <v>45787.873229166667</v>
      </c>
      <c r="H6174" t="s">
        <v>3155</v>
      </c>
      <c r="I6174" t="s">
        <v>3156</v>
      </c>
      <c r="J6174">
        <v>0</v>
      </c>
      <c r="K6174" t="s">
        <v>3227</v>
      </c>
      <c r="L6174" t="s">
        <v>3564</v>
      </c>
      <c r="M6174" t="s">
        <v>549</v>
      </c>
      <c r="N6174" t="s">
        <v>550</v>
      </c>
      <c r="O6174" t="s">
        <v>551</v>
      </c>
      <c r="P6174" t="s">
        <v>145</v>
      </c>
      <c r="Q6174" t="s">
        <v>217</v>
      </c>
    </row>
    <row r="6175" spans="1:17">
      <c r="A6175" t="s">
        <v>4140</v>
      </c>
      <c r="B6175" t="s">
        <v>4141</v>
      </c>
      <c r="C6175" t="s">
        <v>4142</v>
      </c>
      <c r="D6175" s="4">
        <v>45786.448055555556</v>
      </c>
      <c r="E6175" s="4">
        <v>45792.833333333336</v>
      </c>
      <c r="F6175" s="4">
        <v>45792.871527777781</v>
      </c>
      <c r="G6175" s="4"/>
      <c r="H6175" t="s">
        <v>3155</v>
      </c>
      <c r="I6175" t="s">
        <v>3156</v>
      </c>
      <c r="J6175">
        <v>0</v>
      </c>
      <c r="K6175" t="s">
        <v>3157</v>
      </c>
      <c r="L6175" t="s">
        <v>3245</v>
      </c>
      <c r="M6175" t="s">
        <v>549</v>
      </c>
      <c r="N6175" t="s">
        <v>550</v>
      </c>
      <c r="O6175" t="s">
        <v>136</v>
      </c>
      <c r="P6175" t="s">
        <v>292</v>
      </c>
      <c r="Q6175" t="s">
        <v>294</v>
      </c>
    </row>
    <row r="6176" spans="1:17">
      <c r="A6176" t="s">
        <v>3363</v>
      </c>
      <c r="B6176" t="s">
        <v>3364</v>
      </c>
      <c r="C6176" t="s">
        <v>4143</v>
      </c>
      <c r="D6176" s="4">
        <v>45786.44804398148</v>
      </c>
      <c r="E6176" s="4">
        <v>45790.291666666664</v>
      </c>
      <c r="F6176" s="4">
        <v>45790.309027777781</v>
      </c>
      <c r="G6176" s="4"/>
      <c r="H6176" t="s">
        <v>3155</v>
      </c>
      <c r="I6176" t="s">
        <v>3171</v>
      </c>
      <c r="J6176">
        <v>1002</v>
      </c>
      <c r="K6176" t="s">
        <v>3157</v>
      </c>
      <c r="L6176" t="s">
        <v>3245</v>
      </c>
      <c r="M6176" t="s">
        <v>549</v>
      </c>
      <c r="N6176" t="s">
        <v>550</v>
      </c>
      <c r="O6176" t="s">
        <v>616</v>
      </c>
      <c r="P6176" t="s">
        <v>626</v>
      </c>
      <c r="Q6176" t="s">
        <v>3366</v>
      </c>
    </row>
    <row r="6177" spans="1:17">
      <c r="A6177" t="s">
        <v>4144</v>
      </c>
      <c r="B6177" t="s">
        <v>4145</v>
      </c>
      <c r="C6177" t="s">
        <v>4146</v>
      </c>
      <c r="D6177" s="4">
        <v>45786.447696759256</v>
      </c>
      <c r="E6177" s="4">
        <v>45789.291666666664</v>
      </c>
      <c r="F6177" s="4">
        <v>45789.329861111109</v>
      </c>
      <c r="G6177" s="4">
        <v>45789.294166666667</v>
      </c>
      <c r="H6177" t="s">
        <v>3155</v>
      </c>
      <c r="I6177" t="s">
        <v>3240</v>
      </c>
      <c r="J6177">
        <v>1002</v>
      </c>
      <c r="K6177" t="s">
        <v>3157</v>
      </c>
      <c r="L6177" t="s">
        <v>3564</v>
      </c>
      <c r="M6177" t="s">
        <v>549</v>
      </c>
      <c r="N6177" t="s">
        <v>550</v>
      </c>
      <c r="O6177" t="s">
        <v>136</v>
      </c>
      <c r="P6177" t="s">
        <v>147</v>
      </c>
      <c r="Q6177" t="s">
        <v>254</v>
      </c>
    </row>
    <row r="6178" spans="1:17">
      <c r="A6178" t="s">
        <v>4147</v>
      </c>
      <c r="B6178" t="s">
        <v>4148</v>
      </c>
      <c r="C6178" t="s">
        <v>4149</v>
      </c>
      <c r="D6178" s="4">
        <v>45786.447083333333</v>
      </c>
      <c r="E6178" s="4">
        <v>45788.395833333336</v>
      </c>
      <c r="F6178" s="4">
        <v>45788.413194444445</v>
      </c>
      <c r="G6178" s="4">
        <v>45788.395844907405</v>
      </c>
      <c r="H6178" t="s">
        <v>3155</v>
      </c>
      <c r="I6178" t="s">
        <v>3162</v>
      </c>
      <c r="J6178">
        <v>0</v>
      </c>
      <c r="K6178" t="s">
        <v>3379</v>
      </c>
      <c r="L6178" t="s">
        <v>3564</v>
      </c>
      <c r="M6178" t="s">
        <v>549</v>
      </c>
      <c r="N6178" t="s">
        <v>550</v>
      </c>
      <c r="O6178" t="s">
        <v>1923</v>
      </c>
      <c r="P6178" t="s">
        <v>1924</v>
      </c>
      <c r="Q6178" t="s">
        <v>3394</v>
      </c>
    </row>
    <row r="6179" spans="1:17">
      <c r="A6179" t="s">
        <v>4150</v>
      </c>
      <c r="B6179" t="s">
        <v>4151</v>
      </c>
      <c r="C6179" t="s">
        <v>4152</v>
      </c>
      <c r="D6179" s="4">
        <v>45786.443865740737</v>
      </c>
      <c r="E6179" s="4">
        <v>45787.25</v>
      </c>
      <c r="F6179" s="4">
        <v>45787.267361111109</v>
      </c>
      <c r="G6179" s="4"/>
      <c r="H6179" t="s">
        <v>3155</v>
      </c>
      <c r="I6179" t="s">
        <v>3291</v>
      </c>
      <c r="J6179">
        <v>0</v>
      </c>
      <c r="K6179" t="s">
        <v>3157</v>
      </c>
      <c r="L6179" t="s">
        <v>3593</v>
      </c>
      <c r="M6179" t="s">
        <v>549</v>
      </c>
      <c r="N6179" t="s">
        <v>550</v>
      </c>
      <c r="O6179" t="s">
        <v>551</v>
      </c>
      <c r="P6179" t="s">
        <v>242</v>
      </c>
      <c r="Q6179" t="s">
        <v>244</v>
      </c>
    </row>
    <row r="6180" spans="1:17">
      <c r="A6180" t="s">
        <v>4137</v>
      </c>
      <c r="B6180" t="s">
        <v>4138</v>
      </c>
      <c r="C6180" t="s">
        <v>4153</v>
      </c>
      <c r="D6180" s="4">
        <v>45786.443368055552</v>
      </c>
      <c r="E6180" s="4">
        <v>45787.375</v>
      </c>
      <c r="F6180" s="4">
        <v>45787.413194444445</v>
      </c>
      <c r="G6180" s="4"/>
      <c r="H6180" t="s">
        <v>3155</v>
      </c>
      <c r="I6180" t="s">
        <v>3156</v>
      </c>
      <c r="J6180">
        <v>0</v>
      </c>
      <c r="K6180" t="s">
        <v>3227</v>
      </c>
      <c r="L6180" t="s">
        <v>3245</v>
      </c>
      <c r="M6180" t="s">
        <v>549</v>
      </c>
      <c r="N6180" t="s">
        <v>550</v>
      </c>
      <c r="O6180" t="s">
        <v>551</v>
      </c>
      <c r="P6180" t="s">
        <v>145</v>
      </c>
      <c r="Q6180" t="s">
        <v>217</v>
      </c>
    </row>
    <row r="6181" spans="1:17">
      <c r="A6181" t="s">
        <v>4154</v>
      </c>
      <c r="B6181" t="s">
        <v>4155</v>
      </c>
      <c r="C6181" t="s">
        <v>4156</v>
      </c>
      <c r="D6181" s="4">
        <v>45786.441805555558</v>
      </c>
      <c r="E6181" s="4">
        <v>45787.354166666664</v>
      </c>
      <c r="F6181" s="4">
        <v>45787.371527777781</v>
      </c>
      <c r="G6181" s="4">
        <v>45787.356400462966</v>
      </c>
      <c r="H6181" t="s">
        <v>3155</v>
      </c>
      <c r="I6181" t="s">
        <v>3162</v>
      </c>
      <c r="J6181">
        <v>0</v>
      </c>
      <c r="K6181" t="s">
        <v>3379</v>
      </c>
      <c r="L6181" t="s">
        <v>3564</v>
      </c>
      <c r="M6181" t="s">
        <v>549</v>
      </c>
      <c r="N6181" t="s">
        <v>550</v>
      </c>
      <c r="O6181" t="s">
        <v>1923</v>
      </c>
      <c r="P6181" t="s">
        <v>1924</v>
      </c>
      <c r="Q6181" t="s">
        <v>3180</v>
      </c>
    </row>
    <row r="6182" spans="1:17">
      <c r="A6182" t="s">
        <v>4157</v>
      </c>
      <c r="B6182" t="s">
        <v>4158</v>
      </c>
      <c r="C6182" t="s">
        <v>4159</v>
      </c>
      <c r="D6182" s="4">
        <v>45786.437013888892</v>
      </c>
      <c r="E6182" s="4">
        <v>45788.708333333336</v>
      </c>
      <c r="F6182" s="4">
        <v>45788.746527777781</v>
      </c>
      <c r="G6182" s="4"/>
      <c r="H6182" t="s">
        <v>3155</v>
      </c>
      <c r="I6182" t="s">
        <v>3240</v>
      </c>
      <c r="J6182">
        <v>1002</v>
      </c>
      <c r="K6182" t="s">
        <v>3157</v>
      </c>
      <c r="L6182" t="s">
        <v>3593</v>
      </c>
      <c r="M6182" t="s">
        <v>549</v>
      </c>
      <c r="N6182" t="s">
        <v>559</v>
      </c>
      <c r="O6182" t="s">
        <v>163</v>
      </c>
      <c r="P6182" t="s">
        <v>472</v>
      </c>
      <c r="Q6182" t="s">
        <v>352</v>
      </c>
    </row>
    <row r="6183" spans="1:17">
      <c r="A6183" t="s">
        <v>4160</v>
      </c>
      <c r="B6183" t="s">
        <v>4161</v>
      </c>
      <c r="C6183" t="s">
        <v>4162</v>
      </c>
      <c r="D6183" s="4">
        <v>45786.435243055559</v>
      </c>
      <c r="E6183" s="4">
        <v>45788.333333333336</v>
      </c>
      <c r="F6183" s="4">
        <v>45788.350694444445</v>
      </c>
      <c r="G6183" s="4"/>
      <c r="H6183" t="s">
        <v>3155</v>
      </c>
      <c r="I6183" t="s">
        <v>3175</v>
      </c>
      <c r="J6183">
        <v>0</v>
      </c>
      <c r="K6183" t="s">
        <v>3157</v>
      </c>
      <c r="L6183" t="s">
        <v>3593</v>
      </c>
      <c r="M6183" t="s">
        <v>549</v>
      </c>
      <c r="N6183" t="s">
        <v>550</v>
      </c>
      <c r="O6183" t="s">
        <v>136</v>
      </c>
      <c r="P6183" t="s">
        <v>143</v>
      </c>
      <c r="Q6183" t="s">
        <v>311</v>
      </c>
    </row>
    <row r="6184" spans="1:17">
      <c r="A6184" t="s">
        <v>4163</v>
      </c>
      <c r="B6184" t="s">
        <v>4164</v>
      </c>
      <c r="C6184" t="s">
        <v>4165</v>
      </c>
      <c r="D6184" s="4">
        <v>45786.432592592595</v>
      </c>
      <c r="E6184" s="4">
        <v>45788.333333333336</v>
      </c>
      <c r="F6184" s="4">
        <v>45788.350694444445</v>
      </c>
      <c r="G6184" s="4">
        <v>45788.330729166664</v>
      </c>
      <c r="H6184" t="s">
        <v>3155</v>
      </c>
      <c r="I6184" t="s">
        <v>3171</v>
      </c>
      <c r="J6184">
        <v>1001</v>
      </c>
      <c r="K6184" t="s">
        <v>3157</v>
      </c>
      <c r="L6184" t="s">
        <v>3564</v>
      </c>
      <c r="M6184" t="s">
        <v>549</v>
      </c>
      <c r="N6184" t="s">
        <v>550</v>
      </c>
      <c r="O6184" t="s">
        <v>616</v>
      </c>
      <c r="P6184" t="s">
        <v>314</v>
      </c>
      <c r="Q6184" t="s">
        <v>315</v>
      </c>
    </row>
    <row r="6185" spans="1:17">
      <c r="A6185" t="s">
        <v>4166</v>
      </c>
      <c r="B6185" t="s">
        <v>4167</v>
      </c>
      <c r="C6185" t="s">
        <v>4168</v>
      </c>
      <c r="D6185" s="4">
        <v>45786.432118055556</v>
      </c>
      <c r="E6185" s="4">
        <v>45787.916666666664</v>
      </c>
      <c r="F6185" s="4">
        <v>45787.934027777781</v>
      </c>
      <c r="G6185" s="4">
        <v>45787.936168981483</v>
      </c>
      <c r="H6185" t="s">
        <v>3155</v>
      </c>
      <c r="I6185" t="s">
        <v>3171</v>
      </c>
      <c r="J6185">
        <v>1001</v>
      </c>
      <c r="K6185" t="s">
        <v>3157</v>
      </c>
      <c r="L6185" t="s">
        <v>3564</v>
      </c>
      <c r="M6185" t="s">
        <v>549</v>
      </c>
      <c r="N6185" t="s">
        <v>550</v>
      </c>
      <c r="O6185" t="s">
        <v>551</v>
      </c>
      <c r="P6185" t="s">
        <v>242</v>
      </c>
      <c r="Q6185" t="s">
        <v>244</v>
      </c>
    </row>
    <row r="6186" spans="1:17">
      <c r="A6186" t="s">
        <v>4140</v>
      </c>
      <c r="B6186" t="s">
        <v>4141</v>
      </c>
      <c r="C6186" t="s">
        <v>4169</v>
      </c>
      <c r="D6186" s="4">
        <v>45786.429988425924</v>
      </c>
      <c r="E6186" s="4">
        <v>45795.708333333336</v>
      </c>
      <c r="F6186" s="4">
        <v>45795.746527777781</v>
      </c>
      <c r="G6186" s="4"/>
      <c r="H6186" t="s">
        <v>3155</v>
      </c>
      <c r="I6186" t="s">
        <v>3156</v>
      </c>
      <c r="J6186">
        <v>0</v>
      </c>
      <c r="K6186" t="s">
        <v>3157</v>
      </c>
      <c r="L6186" t="s">
        <v>3245</v>
      </c>
      <c r="M6186" t="s">
        <v>549</v>
      </c>
      <c r="N6186" t="s">
        <v>550</v>
      </c>
      <c r="O6186" t="s">
        <v>136</v>
      </c>
      <c r="P6186" t="s">
        <v>292</v>
      </c>
      <c r="Q6186" t="s">
        <v>294</v>
      </c>
    </row>
    <row r="6187" spans="1:17">
      <c r="A6187" t="s">
        <v>4170</v>
      </c>
      <c r="B6187" t="s">
        <v>4171</v>
      </c>
      <c r="C6187" t="s">
        <v>4172</v>
      </c>
      <c r="D6187" s="4">
        <v>45786.427604166667</v>
      </c>
      <c r="E6187" s="4">
        <v>45788.333333333336</v>
      </c>
      <c r="F6187" s="4">
        <v>45788.350694444445</v>
      </c>
      <c r="G6187" s="4">
        <v>45788.335324074076</v>
      </c>
      <c r="H6187" t="s">
        <v>3155</v>
      </c>
      <c r="I6187" t="s">
        <v>3171</v>
      </c>
      <c r="J6187">
        <v>1001</v>
      </c>
      <c r="K6187" t="s">
        <v>3157</v>
      </c>
      <c r="L6187" t="s">
        <v>3564</v>
      </c>
      <c r="M6187" t="s">
        <v>549</v>
      </c>
      <c r="N6187" t="s">
        <v>550</v>
      </c>
      <c r="O6187" t="s">
        <v>616</v>
      </c>
      <c r="P6187" t="s">
        <v>314</v>
      </c>
      <c r="Q6187" t="s">
        <v>323</v>
      </c>
    </row>
    <row r="6188" spans="1:17">
      <c r="A6188" t="s">
        <v>4163</v>
      </c>
      <c r="B6188" t="s">
        <v>4164</v>
      </c>
      <c r="C6188" t="s">
        <v>4173</v>
      </c>
      <c r="D6188" s="4">
        <v>45786.426527777781</v>
      </c>
      <c r="E6188" s="4">
        <v>45788.333333333336</v>
      </c>
      <c r="F6188" s="4">
        <v>45788.350694444445</v>
      </c>
      <c r="G6188" s="4"/>
      <c r="H6188" t="s">
        <v>3155</v>
      </c>
      <c r="I6188" t="s">
        <v>3171</v>
      </c>
      <c r="J6188">
        <v>1001</v>
      </c>
      <c r="K6188" t="s">
        <v>3157</v>
      </c>
      <c r="L6188" t="s">
        <v>3245</v>
      </c>
      <c r="M6188" t="s">
        <v>549</v>
      </c>
      <c r="N6188" t="s">
        <v>550</v>
      </c>
      <c r="O6188" t="s">
        <v>616</v>
      </c>
      <c r="P6188" t="s">
        <v>314</v>
      </c>
      <c r="Q6188" t="s">
        <v>315</v>
      </c>
    </row>
    <row r="6189" spans="1:17">
      <c r="A6189" t="s">
        <v>3388</v>
      </c>
      <c r="B6189" t="s">
        <v>3389</v>
      </c>
      <c r="C6189" t="s">
        <v>4174</v>
      </c>
      <c r="D6189" s="4">
        <v>45786.426481481481</v>
      </c>
      <c r="E6189" s="4">
        <v>45791.395833333336</v>
      </c>
      <c r="F6189" s="4">
        <v>45791.413194444445</v>
      </c>
      <c r="G6189" s="4"/>
      <c r="H6189" t="s">
        <v>3155</v>
      </c>
      <c r="I6189" t="s">
        <v>3184</v>
      </c>
      <c r="J6189">
        <v>1001</v>
      </c>
      <c r="K6189" t="s">
        <v>3157</v>
      </c>
      <c r="L6189" t="s">
        <v>3245</v>
      </c>
      <c r="M6189" t="s">
        <v>549</v>
      </c>
      <c r="N6189" t="s">
        <v>550</v>
      </c>
      <c r="O6189" t="s">
        <v>551</v>
      </c>
      <c r="P6189" t="s">
        <v>145</v>
      </c>
      <c r="Q6189" t="s">
        <v>215</v>
      </c>
    </row>
    <row r="6190" spans="1:17">
      <c r="A6190" t="s">
        <v>4175</v>
      </c>
      <c r="B6190" t="s">
        <v>4176</v>
      </c>
      <c r="C6190" t="s">
        <v>4177</v>
      </c>
      <c r="D6190" s="4">
        <v>45786.424016203702</v>
      </c>
      <c r="E6190" s="4">
        <v>45787.666666666664</v>
      </c>
      <c r="F6190" s="4">
        <v>45787.684027777781</v>
      </c>
      <c r="G6190" s="4">
        <v>45787.667511574073</v>
      </c>
      <c r="H6190" t="s">
        <v>3155</v>
      </c>
      <c r="I6190" t="s">
        <v>3171</v>
      </c>
      <c r="J6190">
        <v>1001</v>
      </c>
      <c r="K6190" t="s">
        <v>3157</v>
      </c>
      <c r="L6190" t="s">
        <v>3564</v>
      </c>
      <c r="M6190" t="s">
        <v>549</v>
      </c>
      <c r="N6190" t="s">
        <v>550</v>
      </c>
      <c r="O6190" t="s">
        <v>616</v>
      </c>
      <c r="P6190" t="s">
        <v>314</v>
      </c>
      <c r="Q6190" t="s">
        <v>321</v>
      </c>
    </row>
    <row r="6191" spans="1:17">
      <c r="A6191" t="s">
        <v>4170</v>
      </c>
      <c r="B6191" t="s">
        <v>4171</v>
      </c>
      <c r="C6191" t="s">
        <v>4178</v>
      </c>
      <c r="D6191" s="4">
        <v>45786.422685185185</v>
      </c>
      <c r="E6191" s="4">
        <v>45788.333333333336</v>
      </c>
      <c r="F6191" s="4">
        <v>45788.350694444445</v>
      </c>
      <c r="G6191" s="4"/>
      <c r="H6191" t="s">
        <v>3155</v>
      </c>
      <c r="I6191" t="s">
        <v>3171</v>
      </c>
      <c r="J6191">
        <v>1001</v>
      </c>
      <c r="K6191" t="s">
        <v>3157</v>
      </c>
      <c r="L6191" t="s">
        <v>3245</v>
      </c>
      <c r="M6191" t="s">
        <v>549</v>
      </c>
      <c r="N6191" t="s">
        <v>550</v>
      </c>
      <c r="O6191" t="s">
        <v>616</v>
      </c>
      <c r="P6191" t="s">
        <v>314</v>
      </c>
      <c r="Q6191" t="s">
        <v>323</v>
      </c>
    </row>
    <row r="6192" spans="1:17">
      <c r="A6192" t="s">
        <v>4179</v>
      </c>
      <c r="B6192" t="s">
        <v>4180</v>
      </c>
      <c r="C6192" t="s">
        <v>4181</v>
      </c>
      <c r="D6192" s="4">
        <v>45786.418877314813</v>
      </c>
      <c r="E6192" s="4">
        <v>45788.3125</v>
      </c>
      <c r="F6192" s="4">
        <v>45788.350694444445</v>
      </c>
      <c r="G6192" s="4">
        <v>45788.313668981478</v>
      </c>
      <c r="H6192" t="s">
        <v>3155</v>
      </c>
      <c r="I6192" t="s">
        <v>3240</v>
      </c>
      <c r="J6192">
        <v>0</v>
      </c>
      <c r="K6192" t="s">
        <v>3227</v>
      </c>
      <c r="L6192" t="s">
        <v>3564</v>
      </c>
      <c r="M6192" t="s">
        <v>549</v>
      </c>
      <c r="N6192" t="s">
        <v>550</v>
      </c>
      <c r="O6192" t="s">
        <v>551</v>
      </c>
      <c r="P6192" t="s">
        <v>145</v>
      </c>
      <c r="Q6192" t="s">
        <v>218</v>
      </c>
    </row>
    <row r="6193" spans="1:17">
      <c r="A6193" t="s">
        <v>3313</v>
      </c>
      <c r="B6193" t="s">
        <v>4182</v>
      </c>
      <c r="C6193" t="s">
        <v>4183</v>
      </c>
      <c r="D6193" s="4">
        <v>45786.418530092589</v>
      </c>
      <c r="E6193" s="4">
        <v>45789.4375</v>
      </c>
      <c r="F6193" s="4">
        <v>45789.475694444445</v>
      </c>
      <c r="G6193" s="4"/>
      <c r="H6193" t="s">
        <v>3155</v>
      </c>
      <c r="I6193" t="s">
        <v>3240</v>
      </c>
      <c r="J6193">
        <v>1002</v>
      </c>
      <c r="K6193" t="s">
        <v>3157</v>
      </c>
      <c r="L6193" t="s">
        <v>3245</v>
      </c>
      <c r="M6193" t="s">
        <v>549</v>
      </c>
      <c r="N6193" t="s">
        <v>550</v>
      </c>
      <c r="O6193" t="s">
        <v>551</v>
      </c>
      <c r="P6193" t="s">
        <v>145</v>
      </c>
      <c r="Q6193" t="s">
        <v>220</v>
      </c>
    </row>
    <row r="6194" spans="1:17">
      <c r="A6194" t="s">
        <v>4076</v>
      </c>
      <c r="B6194" t="s">
        <v>4077</v>
      </c>
      <c r="C6194" t="s">
        <v>4184</v>
      </c>
      <c r="D6194" s="4">
        <v>45786.418275462966</v>
      </c>
      <c r="E6194" s="4">
        <v>45787.708333333336</v>
      </c>
      <c r="F6194" s="4">
        <v>45787.725694444445</v>
      </c>
      <c r="G6194" s="4"/>
      <c r="H6194" t="s">
        <v>3155</v>
      </c>
      <c r="I6194" t="s">
        <v>3184</v>
      </c>
      <c r="J6194">
        <v>0</v>
      </c>
      <c r="K6194" t="s">
        <v>3157</v>
      </c>
      <c r="L6194" t="s">
        <v>3245</v>
      </c>
      <c r="M6194" t="s">
        <v>549</v>
      </c>
      <c r="N6194" t="s">
        <v>550</v>
      </c>
      <c r="O6194" t="s">
        <v>616</v>
      </c>
      <c r="P6194" t="s">
        <v>314</v>
      </c>
      <c r="Q6194" t="s">
        <v>323</v>
      </c>
    </row>
    <row r="6195" spans="1:17">
      <c r="A6195" t="s">
        <v>3313</v>
      </c>
      <c r="B6195" t="s">
        <v>3314</v>
      </c>
      <c r="C6195" t="s">
        <v>4185</v>
      </c>
      <c r="D6195" s="4">
        <v>45786.413483796299</v>
      </c>
      <c r="E6195" s="4">
        <v>45789.4375</v>
      </c>
      <c r="F6195" s="4">
        <v>45789.475694444445</v>
      </c>
      <c r="G6195" s="4"/>
      <c r="H6195" t="s">
        <v>3155</v>
      </c>
      <c r="I6195" t="s">
        <v>3156</v>
      </c>
      <c r="J6195">
        <v>0</v>
      </c>
      <c r="K6195" t="s">
        <v>3227</v>
      </c>
      <c r="L6195" t="s">
        <v>3245</v>
      </c>
      <c r="M6195" t="s">
        <v>549</v>
      </c>
      <c r="N6195" t="s">
        <v>550</v>
      </c>
      <c r="O6195" t="s">
        <v>551</v>
      </c>
      <c r="P6195" t="s">
        <v>145</v>
      </c>
      <c r="Q6195" t="s">
        <v>220</v>
      </c>
    </row>
    <row r="6196" spans="1:17">
      <c r="A6196" t="s">
        <v>4186</v>
      </c>
      <c r="B6196" t="s">
        <v>4187</v>
      </c>
      <c r="C6196" t="s">
        <v>4188</v>
      </c>
      <c r="D6196" s="4">
        <v>45786.412499999999</v>
      </c>
      <c r="E6196" s="4">
        <v>45788.416666666664</v>
      </c>
      <c r="F6196" s="4">
        <v>45788.434027777781</v>
      </c>
      <c r="G6196" s="4">
        <v>45788.417604166665</v>
      </c>
      <c r="H6196" t="s">
        <v>3155</v>
      </c>
      <c r="I6196" t="s">
        <v>3175</v>
      </c>
      <c r="J6196">
        <v>1001</v>
      </c>
      <c r="K6196" t="s">
        <v>3194</v>
      </c>
      <c r="L6196" t="s">
        <v>3564</v>
      </c>
      <c r="M6196" t="s">
        <v>549</v>
      </c>
      <c r="N6196" t="s">
        <v>559</v>
      </c>
      <c r="O6196" t="s">
        <v>504</v>
      </c>
      <c r="P6196" t="s">
        <v>325</v>
      </c>
      <c r="Q6196" t="s">
        <v>329</v>
      </c>
    </row>
    <row r="6197" spans="1:17">
      <c r="A6197" t="s">
        <v>4189</v>
      </c>
      <c r="B6197" t="s">
        <v>4190</v>
      </c>
      <c r="C6197" t="s">
        <v>4191</v>
      </c>
      <c r="D6197" s="4">
        <v>45786.411574074074</v>
      </c>
      <c r="E6197" s="4">
        <v>45788.458333333336</v>
      </c>
      <c r="F6197" s="4">
        <v>45788.475694444445</v>
      </c>
      <c r="G6197" s="4">
        <v>45788.462997685187</v>
      </c>
      <c r="H6197" t="s">
        <v>3155</v>
      </c>
      <c r="I6197" t="s">
        <v>3171</v>
      </c>
      <c r="J6197">
        <v>1001</v>
      </c>
      <c r="K6197" t="s">
        <v>3157</v>
      </c>
      <c r="L6197" t="s">
        <v>3564</v>
      </c>
      <c r="M6197" t="s">
        <v>549</v>
      </c>
      <c r="N6197" t="s">
        <v>550</v>
      </c>
      <c r="O6197" t="s">
        <v>551</v>
      </c>
      <c r="P6197" t="s">
        <v>242</v>
      </c>
      <c r="Q6197" t="s">
        <v>245</v>
      </c>
    </row>
    <row r="6198" spans="1:17">
      <c r="A6198" t="s">
        <v>4192</v>
      </c>
      <c r="B6198" t="s">
        <v>4193</v>
      </c>
      <c r="C6198" t="s">
        <v>4194</v>
      </c>
      <c r="D6198" s="4">
        <v>45786.406631944446</v>
      </c>
      <c r="E6198" s="4">
        <v>45788.416666666664</v>
      </c>
      <c r="F6198" s="4">
        <v>45788.454861111109</v>
      </c>
      <c r="G6198" s="4"/>
      <c r="H6198" t="s">
        <v>3155</v>
      </c>
      <c r="I6198" t="s">
        <v>3156</v>
      </c>
      <c r="J6198">
        <v>0</v>
      </c>
      <c r="K6198" t="s">
        <v>3157</v>
      </c>
      <c r="L6198" t="s">
        <v>3593</v>
      </c>
      <c r="M6198" t="s">
        <v>549</v>
      </c>
      <c r="N6198" t="s">
        <v>550</v>
      </c>
      <c r="O6198" t="s">
        <v>551</v>
      </c>
      <c r="P6198" t="s">
        <v>145</v>
      </c>
      <c r="Q6198" t="s">
        <v>223</v>
      </c>
    </row>
    <row r="6199" spans="1:17">
      <c r="A6199" t="s">
        <v>4195</v>
      </c>
      <c r="B6199" t="s">
        <v>4196</v>
      </c>
      <c r="C6199" t="s">
        <v>4197</v>
      </c>
      <c r="D6199" s="4">
        <v>45786.403773148151</v>
      </c>
      <c r="E6199" s="4">
        <v>45790.291666666664</v>
      </c>
      <c r="F6199" s="4">
        <v>45790.309027777781</v>
      </c>
      <c r="G6199" s="4">
        <v>45790.295810185184</v>
      </c>
      <c r="H6199" t="s">
        <v>3155</v>
      </c>
      <c r="I6199" t="s">
        <v>3171</v>
      </c>
      <c r="J6199">
        <v>1002</v>
      </c>
      <c r="K6199" t="s">
        <v>3157</v>
      </c>
      <c r="L6199" t="s">
        <v>3564</v>
      </c>
      <c r="M6199" t="s">
        <v>549</v>
      </c>
      <c r="N6199" t="s">
        <v>550</v>
      </c>
      <c r="O6199" t="s">
        <v>136</v>
      </c>
      <c r="P6199" t="s">
        <v>283</v>
      </c>
      <c r="Q6199" t="s">
        <v>284</v>
      </c>
    </row>
    <row r="6200" spans="1:17">
      <c r="A6200" t="s">
        <v>4198</v>
      </c>
      <c r="B6200" t="s">
        <v>4199</v>
      </c>
      <c r="C6200" t="s">
        <v>4200</v>
      </c>
      <c r="D6200" s="4">
        <v>45786.40148148148</v>
      </c>
      <c r="E6200" s="4">
        <v>45788.916666666664</v>
      </c>
      <c r="F6200" s="4">
        <v>45788.954861111109</v>
      </c>
      <c r="G6200" s="4">
        <v>45788.916550925926</v>
      </c>
      <c r="H6200" t="s">
        <v>3155</v>
      </c>
      <c r="I6200" t="s">
        <v>3156</v>
      </c>
      <c r="J6200">
        <v>0</v>
      </c>
      <c r="K6200" t="s">
        <v>3194</v>
      </c>
      <c r="L6200" t="s">
        <v>3564</v>
      </c>
      <c r="M6200" t="s">
        <v>549</v>
      </c>
      <c r="N6200" t="s">
        <v>550</v>
      </c>
      <c r="O6200" t="s">
        <v>551</v>
      </c>
      <c r="P6200" t="s">
        <v>149</v>
      </c>
      <c r="Q6200" t="s">
        <v>202</v>
      </c>
    </row>
    <row r="6201" spans="1:17">
      <c r="A6201" t="s">
        <v>4160</v>
      </c>
      <c r="B6201" t="s">
        <v>4161</v>
      </c>
      <c r="C6201" t="s">
        <v>4201</v>
      </c>
      <c r="D6201" s="4">
        <v>45786.400972222225</v>
      </c>
      <c r="E6201" s="4">
        <v>45788.333333333336</v>
      </c>
      <c r="F6201" s="4">
        <v>45788.350694444445</v>
      </c>
      <c r="G6201" s="4"/>
      <c r="H6201" t="s">
        <v>3155</v>
      </c>
      <c r="I6201" t="s">
        <v>3175</v>
      </c>
      <c r="J6201">
        <v>0</v>
      </c>
      <c r="K6201" t="s">
        <v>3157</v>
      </c>
      <c r="L6201" t="s">
        <v>3245</v>
      </c>
      <c r="M6201" t="s">
        <v>549</v>
      </c>
      <c r="N6201" t="s">
        <v>550</v>
      </c>
      <c r="O6201" t="s">
        <v>136</v>
      </c>
      <c r="P6201" t="s">
        <v>143</v>
      </c>
      <c r="Q6201" t="s">
        <v>311</v>
      </c>
    </row>
    <row r="6202" spans="1:17">
      <c r="A6202" t="s">
        <v>4202</v>
      </c>
      <c r="B6202" t="s">
        <v>4203</v>
      </c>
      <c r="C6202" t="s">
        <v>4204</v>
      </c>
      <c r="D6202" s="4">
        <v>45786.399270833332</v>
      </c>
      <c r="E6202" s="4">
        <v>45788.354166666664</v>
      </c>
      <c r="F6202" s="4">
        <v>45788.371527777781</v>
      </c>
      <c r="G6202" s="4">
        <v>45788.366875</v>
      </c>
      <c r="H6202" t="s">
        <v>3155</v>
      </c>
      <c r="I6202" t="s">
        <v>3171</v>
      </c>
      <c r="J6202">
        <v>0</v>
      </c>
      <c r="K6202" t="s">
        <v>3157</v>
      </c>
      <c r="L6202" t="s">
        <v>3564</v>
      </c>
      <c r="M6202" t="s">
        <v>549</v>
      </c>
      <c r="N6202" t="s">
        <v>550</v>
      </c>
      <c r="O6202" t="s">
        <v>136</v>
      </c>
      <c r="P6202" t="s">
        <v>283</v>
      </c>
      <c r="Q6202" t="s">
        <v>284</v>
      </c>
    </row>
    <row r="6203" spans="1:17">
      <c r="A6203" t="s">
        <v>4205</v>
      </c>
      <c r="B6203" t="s">
        <v>4206</v>
      </c>
      <c r="C6203" t="s">
        <v>4207</v>
      </c>
      <c r="D6203" s="4">
        <v>45786.396817129629</v>
      </c>
      <c r="E6203" s="4">
        <v>45788.208333333336</v>
      </c>
      <c r="F6203" s="4">
        <v>45788.225694444445</v>
      </c>
      <c r="G6203" s="4">
        <v>45788.205520833333</v>
      </c>
      <c r="H6203" t="s">
        <v>3155</v>
      </c>
      <c r="I6203" t="s">
        <v>3171</v>
      </c>
      <c r="J6203">
        <v>0</v>
      </c>
      <c r="K6203" t="s">
        <v>3157</v>
      </c>
      <c r="L6203" t="s">
        <v>3564</v>
      </c>
      <c r="M6203" t="s">
        <v>549</v>
      </c>
      <c r="N6203" t="s">
        <v>550</v>
      </c>
      <c r="O6203" t="s">
        <v>136</v>
      </c>
      <c r="P6203" t="s">
        <v>147</v>
      </c>
      <c r="Q6203" t="s">
        <v>260</v>
      </c>
    </row>
    <row r="6204" spans="1:17">
      <c r="A6204" t="s">
        <v>4140</v>
      </c>
      <c r="B6204" t="s">
        <v>4141</v>
      </c>
      <c r="C6204" t="s">
        <v>4208</v>
      </c>
      <c r="D6204" s="4">
        <v>45786.393460648149</v>
      </c>
      <c r="E6204" s="4">
        <v>45788.708333333336</v>
      </c>
      <c r="F6204" s="4">
        <v>45788.746527777781</v>
      </c>
      <c r="G6204" s="4"/>
      <c r="H6204" t="s">
        <v>3155</v>
      </c>
      <c r="I6204" t="s">
        <v>3156</v>
      </c>
      <c r="J6204">
        <v>0</v>
      </c>
      <c r="K6204" t="s">
        <v>3157</v>
      </c>
      <c r="L6204" t="s">
        <v>3245</v>
      </c>
      <c r="M6204" t="s">
        <v>549</v>
      </c>
      <c r="N6204" t="s">
        <v>550</v>
      </c>
      <c r="O6204" t="s">
        <v>136</v>
      </c>
      <c r="P6204" t="s">
        <v>292</v>
      </c>
      <c r="Q6204" t="s">
        <v>294</v>
      </c>
    </row>
    <row r="6205" spans="1:17">
      <c r="A6205" t="s">
        <v>4209</v>
      </c>
      <c r="B6205" t="s">
        <v>4210</v>
      </c>
      <c r="C6205" t="s">
        <v>4211</v>
      </c>
      <c r="D6205" s="4">
        <v>45786.392638888887</v>
      </c>
      <c r="E6205" s="4">
        <v>45787.333333333336</v>
      </c>
      <c r="F6205" s="4">
        <v>45787.371527777781</v>
      </c>
      <c r="G6205" s="4">
        <v>45787.331956018519</v>
      </c>
      <c r="H6205" t="s">
        <v>3155</v>
      </c>
      <c r="I6205" t="s">
        <v>3240</v>
      </c>
      <c r="J6205">
        <v>1002</v>
      </c>
      <c r="K6205" t="s">
        <v>3157</v>
      </c>
      <c r="L6205" t="s">
        <v>3564</v>
      </c>
      <c r="M6205" t="s">
        <v>549</v>
      </c>
      <c r="N6205" t="s">
        <v>550</v>
      </c>
      <c r="O6205" t="s">
        <v>551</v>
      </c>
      <c r="P6205" t="s">
        <v>145</v>
      </c>
      <c r="Q6205" t="s">
        <v>215</v>
      </c>
    </row>
    <row r="6206" spans="1:17">
      <c r="A6206" t="s">
        <v>4163</v>
      </c>
      <c r="B6206" t="s">
        <v>4164</v>
      </c>
      <c r="C6206" t="s">
        <v>4212</v>
      </c>
      <c r="D6206" s="4">
        <v>45786.392326388886</v>
      </c>
      <c r="E6206" s="4">
        <v>45787.708333333336</v>
      </c>
      <c r="F6206" s="4">
        <v>45787.725694444445</v>
      </c>
      <c r="G6206" s="4"/>
      <c r="H6206" t="s">
        <v>3155</v>
      </c>
      <c r="I6206" t="s">
        <v>3171</v>
      </c>
      <c r="J6206">
        <v>1001</v>
      </c>
      <c r="K6206" t="s">
        <v>3157</v>
      </c>
      <c r="L6206" t="s">
        <v>3245</v>
      </c>
      <c r="M6206" t="s">
        <v>549</v>
      </c>
      <c r="N6206" t="s">
        <v>550</v>
      </c>
      <c r="O6206" t="s">
        <v>616</v>
      </c>
      <c r="P6206" t="s">
        <v>314</v>
      </c>
      <c r="Q6206" t="s">
        <v>315</v>
      </c>
    </row>
    <row r="6207" spans="1:17">
      <c r="A6207" t="s">
        <v>4213</v>
      </c>
      <c r="B6207" t="s">
        <v>4214</v>
      </c>
      <c r="C6207" t="s">
        <v>4215</v>
      </c>
      <c r="D6207" s="4">
        <v>45786.388749999998</v>
      </c>
      <c r="E6207" s="4">
        <v>45789.395833333336</v>
      </c>
      <c r="F6207" s="4">
        <v>45789.413194444445</v>
      </c>
      <c r="G6207" s="4"/>
      <c r="H6207" t="s">
        <v>3155</v>
      </c>
      <c r="I6207" t="s">
        <v>3162</v>
      </c>
      <c r="J6207">
        <v>0</v>
      </c>
      <c r="K6207" t="s">
        <v>3358</v>
      </c>
      <c r="L6207" t="s">
        <v>3245</v>
      </c>
      <c r="M6207" t="s">
        <v>549</v>
      </c>
      <c r="N6207" t="s">
        <v>550</v>
      </c>
      <c r="O6207" t="s">
        <v>1923</v>
      </c>
      <c r="P6207" t="s">
        <v>1924</v>
      </c>
      <c r="Q6207" t="s">
        <v>3164</v>
      </c>
    </row>
    <row r="6208" spans="1:17">
      <c r="A6208" t="s">
        <v>4216</v>
      </c>
      <c r="B6208" t="s">
        <v>4217</v>
      </c>
      <c r="C6208" t="s">
        <v>4218</v>
      </c>
      <c r="D6208" s="4">
        <v>45786.388287037036</v>
      </c>
      <c r="E6208" s="4">
        <v>45788.333333333336</v>
      </c>
      <c r="F6208" s="4">
        <v>45788.350694444445</v>
      </c>
      <c r="G6208" s="4">
        <v>45788.326724537037</v>
      </c>
      <c r="H6208" t="s">
        <v>3155</v>
      </c>
      <c r="I6208" t="s">
        <v>3162</v>
      </c>
      <c r="J6208">
        <v>0</v>
      </c>
      <c r="K6208" t="s">
        <v>3295</v>
      </c>
      <c r="L6208" t="s">
        <v>3564</v>
      </c>
      <c r="M6208" t="s">
        <v>549</v>
      </c>
      <c r="N6208" t="s">
        <v>550</v>
      </c>
      <c r="O6208" t="s">
        <v>1923</v>
      </c>
      <c r="P6208" t="s">
        <v>1924</v>
      </c>
      <c r="Q6208" t="s">
        <v>3164</v>
      </c>
    </row>
    <row r="6209" spans="1:17">
      <c r="A6209" t="s">
        <v>4219</v>
      </c>
      <c r="B6209" t="s">
        <v>4220</v>
      </c>
      <c r="C6209" t="s">
        <v>4221</v>
      </c>
      <c r="D6209" s="4">
        <v>45786.387662037036</v>
      </c>
      <c r="E6209" s="4">
        <v>45795.25</v>
      </c>
      <c r="F6209" s="4">
        <v>45795.267361111109</v>
      </c>
      <c r="G6209" s="4"/>
      <c r="H6209" t="s">
        <v>3155</v>
      </c>
      <c r="I6209" t="s">
        <v>3171</v>
      </c>
      <c r="J6209">
        <v>1001</v>
      </c>
      <c r="K6209" t="s">
        <v>3157</v>
      </c>
      <c r="L6209" t="s">
        <v>3245</v>
      </c>
      <c r="M6209" t="s">
        <v>549</v>
      </c>
      <c r="N6209" t="s">
        <v>550</v>
      </c>
      <c r="O6209" t="s">
        <v>136</v>
      </c>
      <c r="P6209" t="s">
        <v>147</v>
      </c>
      <c r="Q6209" t="s">
        <v>255</v>
      </c>
    </row>
    <row r="6210" spans="1:17">
      <c r="A6210" t="s">
        <v>4222</v>
      </c>
      <c r="B6210" t="s">
        <v>4223</v>
      </c>
      <c r="C6210" t="s">
        <v>4224</v>
      </c>
      <c r="D6210" s="4">
        <v>45786.387407407405</v>
      </c>
      <c r="E6210" s="4">
        <v>45788.3125</v>
      </c>
      <c r="F6210" s="4">
        <v>45788.329861111109</v>
      </c>
      <c r="G6210" s="4">
        <v>45788.311747685184</v>
      </c>
      <c r="H6210" t="s">
        <v>3155</v>
      </c>
      <c r="I6210" t="s">
        <v>3171</v>
      </c>
      <c r="J6210">
        <v>1001</v>
      </c>
      <c r="K6210" t="s">
        <v>3157</v>
      </c>
      <c r="L6210" t="s">
        <v>3564</v>
      </c>
      <c r="M6210" t="s">
        <v>549</v>
      </c>
      <c r="N6210" t="s">
        <v>550</v>
      </c>
      <c r="O6210" t="s">
        <v>136</v>
      </c>
      <c r="P6210" t="s">
        <v>283</v>
      </c>
      <c r="Q6210" t="s">
        <v>286</v>
      </c>
    </row>
    <row r="6211" spans="1:17">
      <c r="A6211" t="s">
        <v>3489</v>
      </c>
      <c r="B6211" t="s">
        <v>3490</v>
      </c>
      <c r="C6211" t="s">
        <v>4225</v>
      </c>
      <c r="D6211" s="4">
        <v>45786.384039351855</v>
      </c>
      <c r="E6211" s="4">
        <v>45788.916666666664</v>
      </c>
      <c r="F6211" s="4">
        <v>45788.954861111109</v>
      </c>
      <c r="G6211" s="4"/>
      <c r="H6211" t="s">
        <v>3155</v>
      </c>
      <c r="I6211" t="s">
        <v>3240</v>
      </c>
      <c r="J6211">
        <v>0</v>
      </c>
      <c r="K6211" t="s">
        <v>3157</v>
      </c>
      <c r="L6211" t="s">
        <v>3245</v>
      </c>
      <c r="M6211" t="s">
        <v>549</v>
      </c>
      <c r="N6211" t="s">
        <v>550</v>
      </c>
      <c r="O6211" t="s">
        <v>136</v>
      </c>
      <c r="P6211" t="s">
        <v>147</v>
      </c>
      <c r="Q6211" t="s">
        <v>259</v>
      </c>
    </row>
    <row r="6212" spans="1:17">
      <c r="A6212" t="s">
        <v>4226</v>
      </c>
      <c r="B6212" t="s">
        <v>4227</v>
      </c>
      <c r="C6212" t="s">
        <v>4228</v>
      </c>
      <c r="D6212" s="4">
        <v>45786.383148148147</v>
      </c>
      <c r="E6212" s="4">
        <v>45787.208333333336</v>
      </c>
      <c r="F6212" s="4">
        <v>45787.225694444445</v>
      </c>
      <c r="G6212" s="4">
        <v>45787.207291666666</v>
      </c>
      <c r="H6212" t="s">
        <v>3155</v>
      </c>
      <c r="I6212" t="s">
        <v>3222</v>
      </c>
      <c r="J6212">
        <v>1</v>
      </c>
      <c r="K6212" t="s">
        <v>3223</v>
      </c>
      <c r="L6212" t="s">
        <v>3564</v>
      </c>
      <c r="M6212" t="s">
        <v>549</v>
      </c>
      <c r="N6212" t="s">
        <v>559</v>
      </c>
      <c r="O6212" t="s">
        <v>469</v>
      </c>
      <c r="P6212" t="s">
        <v>180</v>
      </c>
      <c r="Q6212" t="s">
        <v>183</v>
      </c>
    </row>
    <row r="6213" spans="1:17">
      <c r="A6213" t="s">
        <v>4229</v>
      </c>
      <c r="B6213" t="s">
        <v>4230</v>
      </c>
      <c r="C6213" t="s">
        <v>4231</v>
      </c>
      <c r="D6213" s="4">
        <v>45786.3830787037</v>
      </c>
      <c r="E6213" s="4">
        <v>45788.583333333336</v>
      </c>
      <c r="F6213" s="4">
        <v>45788.600694444445</v>
      </c>
      <c r="G6213" s="4"/>
      <c r="H6213" t="s">
        <v>3155</v>
      </c>
      <c r="I6213" t="s">
        <v>3171</v>
      </c>
      <c r="J6213">
        <v>1002</v>
      </c>
      <c r="K6213" t="s">
        <v>3157</v>
      </c>
      <c r="L6213" t="s">
        <v>3245</v>
      </c>
      <c r="M6213" t="s">
        <v>549</v>
      </c>
      <c r="N6213" t="s">
        <v>550</v>
      </c>
      <c r="O6213" t="s">
        <v>551</v>
      </c>
      <c r="P6213" t="s">
        <v>141</v>
      </c>
      <c r="Q6213" t="s">
        <v>233</v>
      </c>
    </row>
    <row r="6214" spans="1:17">
      <c r="A6214" t="s">
        <v>4232</v>
      </c>
      <c r="B6214" t="s">
        <v>4233</v>
      </c>
      <c r="C6214" t="s">
        <v>4234</v>
      </c>
      <c r="D6214" s="4">
        <v>45786.381469907406</v>
      </c>
      <c r="E6214" s="4">
        <v>45788.375</v>
      </c>
      <c r="F6214" s="4">
        <v>45788.392361111109</v>
      </c>
      <c r="G6214" s="4">
        <v>45788.373935185184</v>
      </c>
      <c r="H6214" t="s">
        <v>3155</v>
      </c>
      <c r="I6214" t="s">
        <v>3171</v>
      </c>
      <c r="J6214">
        <v>1001</v>
      </c>
      <c r="K6214" t="s">
        <v>3157</v>
      </c>
      <c r="L6214" t="s">
        <v>3564</v>
      </c>
      <c r="M6214" t="s">
        <v>549</v>
      </c>
      <c r="N6214" t="s">
        <v>550</v>
      </c>
      <c r="O6214" t="s">
        <v>136</v>
      </c>
      <c r="P6214" t="s">
        <v>147</v>
      </c>
      <c r="Q6214" t="s">
        <v>258</v>
      </c>
    </row>
    <row r="6215" spans="1:17">
      <c r="A6215" t="s">
        <v>4235</v>
      </c>
      <c r="B6215" t="s">
        <v>4236</v>
      </c>
      <c r="C6215" t="s">
        <v>4237</v>
      </c>
      <c r="D6215" s="4">
        <v>45786.381041666667</v>
      </c>
      <c r="E6215" s="4">
        <v>45792.270833333336</v>
      </c>
      <c r="F6215" s="4">
        <v>45792.288194444445</v>
      </c>
      <c r="G6215" s="4">
        <v>45792.267106481479</v>
      </c>
      <c r="H6215" t="s">
        <v>3155</v>
      </c>
      <c r="I6215" t="s">
        <v>3175</v>
      </c>
      <c r="J6215">
        <v>0</v>
      </c>
      <c r="K6215" t="s">
        <v>3157</v>
      </c>
      <c r="L6215" t="s">
        <v>3564</v>
      </c>
      <c r="M6215" t="s">
        <v>549</v>
      </c>
      <c r="N6215" t="s">
        <v>550</v>
      </c>
      <c r="O6215" t="s">
        <v>136</v>
      </c>
      <c r="P6215" t="s">
        <v>147</v>
      </c>
      <c r="Q6215" t="s">
        <v>263</v>
      </c>
    </row>
    <row r="6216" spans="1:17">
      <c r="A6216" t="s">
        <v>3776</v>
      </c>
      <c r="B6216" t="s">
        <v>3777</v>
      </c>
      <c r="C6216" t="s">
        <v>4238</v>
      </c>
      <c r="D6216" s="4">
        <v>45786.376863425925</v>
      </c>
      <c r="E6216" s="4">
        <v>45787.916666666664</v>
      </c>
      <c r="F6216" s="4">
        <v>45787.934027777781</v>
      </c>
      <c r="G6216" s="4"/>
      <c r="H6216" t="s">
        <v>3155</v>
      </c>
      <c r="I6216" t="s">
        <v>3175</v>
      </c>
      <c r="J6216">
        <v>0</v>
      </c>
      <c r="K6216" t="s">
        <v>3194</v>
      </c>
      <c r="L6216" t="s">
        <v>3245</v>
      </c>
      <c r="M6216" t="s">
        <v>549</v>
      </c>
      <c r="N6216" t="s">
        <v>550</v>
      </c>
      <c r="O6216" t="s">
        <v>136</v>
      </c>
      <c r="P6216" t="s">
        <v>147</v>
      </c>
      <c r="Q6216" t="s">
        <v>258</v>
      </c>
    </row>
    <row r="6217" spans="1:17">
      <c r="A6217" t="s">
        <v>4239</v>
      </c>
      <c r="B6217" t="s">
        <v>4240</v>
      </c>
      <c r="C6217" t="s">
        <v>4241</v>
      </c>
      <c r="D6217" s="4">
        <v>45786.376597222225</v>
      </c>
      <c r="E6217" s="4">
        <v>45787.395833333336</v>
      </c>
      <c r="F6217" s="4">
        <v>45787.413194444445</v>
      </c>
      <c r="G6217" s="4">
        <v>45787.393483796295</v>
      </c>
      <c r="H6217" t="s">
        <v>3155</v>
      </c>
      <c r="I6217" t="s">
        <v>3171</v>
      </c>
      <c r="J6217">
        <v>1002</v>
      </c>
      <c r="K6217" t="s">
        <v>3157</v>
      </c>
      <c r="L6217" t="s">
        <v>3564</v>
      </c>
      <c r="M6217" t="s">
        <v>549</v>
      </c>
      <c r="N6217" t="s">
        <v>550</v>
      </c>
      <c r="O6217" t="s">
        <v>551</v>
      </c>
      <c r="P6217" t="s">
        <v>149</v>
      </c>
      <c r="Q6217" t="s">
        <v>203</v>
      </c>
    </row>
    <row r="6218" spans="1:17">
      <c r="A6218" t="s">
        <v>4242</v>
      </c>
      <c r="B6218" t="s">
        <v>4243</v>
      </c>
      <c r="C6218" t="s">
        <v>4244</v>
      </c>
      <c r="D6218" s="4">
        <v>45786.372847222221</v>
      </c>
      <c r="E6218" s="4">
        <v>45786.708333333336</v>
      </c>
      <c r="F6218" s="4">
        <v>45786.746527777781</v>
      </c>
      <c r="G6218" s="4"/>
      <c r="H6218" t="s">
        <v>3155</v>
      </c>
      <c r="I6218" t="s">
        <v>3209</v>
      </c>
      <c r="J6218">
        <v>0</v>
      </c>
      <c r="K6218" t="s">
        <v>3157</v>
      </c>
      <c r="L6218" t="s">
        <v>3593</v>
      </c>
      <c r="M6218" t="s">
        <v>549</v>
      </c>
      <c r="N6218" t="s">
        <v>550</v>
      </c>
      <c r="O6218" t="s">
        <v>136</v>
      </c>
      <c r="P6218" t="s">
        <v>143</v>
      </c>
      <c r="Q6218" t="s">
        <v>300</v>
      </c>
    </row>
    <row r="6219" spans="1:17">
      <c r="A6219" t="s">
        <v>4064</v>
      </c>
      <c r="B6219" t="s">
        <v>4065</v>
      </c>
      <c r="C6219" t="s">
        <v>4245</v>
      </c>
      <c r="D6219" s="4">
        <v>45786.360277777778</v>
      </c>
      <c r="E6219" s="4">
        <v>45788.291666666664</v>
      </c>
      <c r="F6219" s="4">
        <v>45788.309027777781</v>
      </c>
      <c r="G6219" s="4"/>
      <c r="H6219" t="s">
        <v>3155</v>
      </c>
      <c r="I6219" t="s">
        <v>3171</v>
      </c>
      <c r="J6219">
        <v>0</v>
      </c>
      <c r="K6219" t="s">
        <v>3157</v>
      </c>
      <c r="L6219" t="s">
        <v>3245</v>
      </c>
      <c r="M6219" t="s">
        <v>549</v>
      </c>
      <c r="N6219" t="s">
        <v>550</v>
      </c>
      <c r="O6219" t="s">
        <v>551</v>
      </c>
      <c r="P6219" t="s">
        <v>149</v>
      </c>
      <c r="Q6219" t="s">
        <v>209</v>
      </c>
    </row>
    <row r="6220" spans="1:17">
      <c r="A6220" t="s">
        <v>4246</v>
      </c>
      <c r="B6220" t="s">
        <v>4247</v>
      </c>
      <c r="C6220" t="s">
        <v>4248</v>
      </c>
      <c r="D6220" s="4">
        <v>45786.355543981481</v>
      </c>
      <c r="E6220" s="4">
        <v>45795.583333333336</v>
      </c>
      <c r="F6220" s="4">
        <v>45795.600694444445</v>
      </c>
      <c r="G6220" s="4"/>
      <c r="H6220" t="s">
        <v>3155</v>
      </c>
      <c r="I6220" t="s">
        <v>3512</v>
      </c>
      <c r="J6220">
        <v>1</v>
      </c>
      <c r="K6220" t="s">
        <v>3157</v>
      </c>
      <c r="L6220" t="s">
        <v>3245</v>
      </c>
      <c r="M6220" t="s">
        <v>549</v>
      </c>
      <c r="N6220" t="s">
        <v>550</v>
      </c>
      <c r="O6220" t="s">
        <v>136</v>
      </c>
      <c r="P6220" t="s">
        <v>139</v>
      </c>
      <c r="Q6220" t="s">
        <v>425</v>
      </c>
    </row>
    <row r="6221" spans="1:17">
      <c r="A6221" t="s">
        <v>4249</v>
      </c>
      <c r="B6221" t="s">
        <v>4250</v>
      </c>
      <c r="C6221" t="s">
        <v>4251</v>
      </c>
      <c r="D6221" s="4">
        <v>45786.350162037037</v>
      </c>
      <c r="E6221" s="4">
        <v>45792.416666666664</v>
      </c>
      <c r="F6221" s="4">
        <v>45792.434027777781</v>
      </c>
      <c r="G6221" s="4"/>
      <c r="H6221" t="s">
        <v>3155</v>
      </c>
      <c r="I6221" t="s">
        <v>3162</v>
      </c>
      <c r="J6221">
        <v>0</v>
      </c>
      <c r="K6221" t="s">
        <v>3358</v>
      </c>
      <c r="L6221" t="s">
        <v>3245</v>
      </c>
      <c r="M6221" t="s">
        <v>549</v>
      </c>
      <c r="N6221" t="s">
        <v>550</v>
      </c>
      <c r="O6221" t="s">
        <v>1923</v>
      </c>
      <c r="P6221" t="s">
        <v>1924</v>
      </c>
      <c r="Q6221" t="s">
        <v>3180</v>
      </c>
    </row>
    <row r="6222" spans="1:17">
      <c r="A6222" t="s">
        <v>4252</v>
      </c>
      <c r="B6222" t="s">
        <v>4253</v>
      </c>
      <c r="C6222" t="s">
        <v>4254</v>
      </c>
      <c r="D6222" s="4">
        <v>45786.34447916667</v>
      </c>
      <c r="E6222" s="4">
        <v>45788.291666666664</v>
      </c>
      <c r="F6222" s="4">
        <v>45788.329861111109</v>
      </c>
      <c r="G6222" s="4">
        <v>45788.292094907411</v>
      </c>
      <c r="H6222" t="s">
        <v>3155</v>
      </c>
      <c r="I6222" t="s">
        <v>3240</v>
      </c>
      <c r="J6222">
        <v>1001</v>
      </c>
      <c r="K6222" t="s">
        <v>3227</v>
      </c>
      <c r="L6222" t="s">
        <v>3564</v>
      </c>
      <c r="M6222" t="s">
        <v>549</v>
      </c>
      <c r="N6222" t="s">
        <v>550</v>
      </c>
      <c r="O6222" t="s">
        <v>551</v>
      </c>
      <c r="P6222" t="s">
        <v>145</v>
      </c>
      <c r="Q6222" t="s">
        <v>222</v>
      </c>
    </row>
    <row r="6223" spans="1:17">
      <c r="A6223" t="s">
        <v>4175</v>
      </c>
      <c r="B6223" t="s">
        <v>4176</v>
      </c>
      <c r="C6223" t="s">
        <v>4255</v>
      </c>
      <c r="D6223" s="4">
        <v>45786.339965277781</v>
      </c>
      <c r="E6223" s="4">
        <v>45786.6875</v>
      </c>
      <c r="F6223" s="4">
        <v>45786.704861111109</v>
      </c>
      <c r="G6223" s="4"/>
      <c r="H6223" t="s">
        <v>3155</v>
      </c>
      <c r="I6223" t="s">
        <v>3291</v>
      </c>
      <c r="J6223">
        <v>0</v>
      </c>
      <c r="K6223" t="s">
        <v>3194</v>
      </c>
      <c r="L6223" t="s">
        <v>3245</v>
      </c>
      <c r="M6223" t="s">
        <v>549</v>
      </c>
      <c r="N6223" t="s">
        <v>550</v>
      </c>
      <c r="O6223" t="s">
        <v>616</v>
      </c>
      <c r="P6223" t="s">
        <v>314</v>
      </c>
      <c r="Q6223" t="s">
        <v>321</v>
      </c>
    </row>
    <row r="6224" spans="1:17">
      <c r="A6224" t="s">
        <v>4256</v>
      </c>
      <c r="B6224" t="s">
        <v>4257</v>
      </c>
      <c r="C6224" t="s">
        <v>4258</v>
      </c>
      <c r="D6224" s="4">
        <v>45786.332418981481</v>
      </c>
      <c r="E6224" s="4">
        <v>45786.708333333336</v>
      </c>
      <c r="F6224" s="4">
        <v>45786.725694444445</v>
      </c>
      <c r="G6224" s="4">
        <v>45786.705648148149</v>
      </c>
      <c r="H6224" t="s">
        <v>3155</v>
      </c>
      <c r="I6224" t="s">
        <v>3184</v>
      </c>
      <c r="J6224">
        <v>1002</v>
      </c>
      <c r="K6224" t="s">
        <v>3157</v>
      </c>
      <c r="L6224" t="s">
        <v>3564</v>
      </c>
      <c r="M6224" t="s">
        <v>549</v>
      </c>
      <c r="N6224" t="s">
        <v>550</v>
      </c>
      <c r="O6224" t="s">
        <v>136</v>
      </c>
      <c r="P6224" t="s">
        <v>139</v>
      </c>
      <c r="Q6224" t="s">
        <v>272</v>
      </c>
    </row>
    <row r="6225" spans="1:17">
      <c r="A6225" t="s">
        <v>4259</v>
      </c>
      <c r="B6225" t="s">
        <v>4260</v>
      </c>
      <c r="C6225" t="s">
        <v>4261</v>
      </c>
      <c r="D6225" s="4">
        <v>45786.331678240742</v>
      </c>
      <c r="E6225" s="4">
        <v>45788.333333333336</v>
      </c>
      <c r="F6225" s="4">
        <v>45788.350694444445</v>
      </c>
      <c r="G6225" s="4"/>
      <c r="H6225" t="s">
        <v>3155</v>
      </c>
      <c r="I6225" t="s">
        <v>3175</v>
      </c>
      <c r="J6225">
        <v>0</v>
      </c>
      <c r="K6225" t="s">
        <v>3157</v>
      </c>
      <c r="L6225" t="s">
        <v>3245</v>
      </c>
      <c r="M6225" t="s">
        <v>549</v>
      </c>
      <c r="N6225" t="s">
        <v>550</v>
      </c>
      <c r="O6225" t="s">
        <v>616</v>
      </c>
      <c r="P6225" t="s">
        <v>314</v>
      </c>
      <c r="Q6225" t="s">
        <v>320</v>
      </c>
    </row>
    <row r="6226" spans="1:17">
      <c r="A6226" t="s">
        <v>4262</v>
      </c>
      <c r="B6226" t="s">
        <v>4263</v>
      </c>
      <c r="C6226" t="s">
        <v>4264</v>
      </c>
      <c r="D6226" s="4">
        <v>45786.320497685185</v>
      </c>
      <c r="E6226" s="4">
        <v>45788.041666666664</v>
      </c>
      <c r="F6226" s="4">
        <v>45788.059027777781</v>
      </c>
      <c r="G6226" s="4">
        <v>45788.042129629626</v>
      </c>
      <c r="H6226" t="s">
        <v>3155</v>
      </c>
      <c r="I6226" t="s">
        <v>3162</v>
      </c>
      <c r="J6226">
        <v>0</v>
      </c>
      <c r="K6226" t="s">
        <v>3295</v>
      </c>
      <c r="L6226" t="s">
        <v>3564</v>
      </c>
      <c r="M6226" t="s">
        <v>549</v>
      </c>
      <c r="N6226" t="s">
        <v>550</v>
      </c>
      <c r="O6226" t="s">
        <v>1923</v>
      </c>
      <c r="P6226" t="s">
        <v>1924</v>
      </c>
      <c r="Q6226" t="s">
        <v>3180</v>
      </c>
    </row>
    <row r="6227" spans="1:17">
      <c r="A6227" t="s">
        <v>4265</v>
      </c>
      <c r="B6227" t="s">
        <v>4266</v>
      </c>
      <c r="C6227" t="s">
        <v>4267</v>
      </c>
      <c r="D6227" s="4">
        <v>45786.318530092591</v>
      </c>
      <c r="E6227" s="4">
        <v>45790.708333333336</v>
      </c>
      <c r="F6227" s="4">
        <v>45790.725694444445</v>
      </c>
      <c r="G6227" s="4"/>
      <c r="H6227" t="s">
        <v>3155</v>
      </c>
      <c r="I6227" t="s">
        <v>3162</v>
      </c>
      <c r="J6227">
        <v>0</v>
      </c>
      <c r="K6227" t="s">
        <v>4074</v>
      </c>
      <c r="L6227" t="s">
        <v>3245</v>
      </c>
      <c r="M6227" t="s">
        <v>549</v>
      </c>
      <c r="N6227" t="s">
        <v>550</v>
      </c>
      <c r="O6227" t="s">
        <v>1923</v>
      </c>
      <c r="P6227" t="s">
        <v>1924</v>
      </c>
      <c r="Q6227" t="s">
        <v>3394</v>
      </c>
    </row>
    <row r="6228" spans="1:17">
      <c r="A6228" t="s">
        <v>4268</v>
      </c>
      <c r="B6228" t="s">
        <v>4269</v>
      </c>
      <c r="C6228" t="s">
        <v>4270</v>
      </c>
      <c r="D6228" s="4">
        <v>45786.301087962966</v>
      </c>
      <c r="E6228" s="4">
        <v>45787.270833333336</v>
      </c>
      <c r="F6228" s="4">
        <v>45787.309027777781</v>
      </c>
      <c r="G6228" s="4">
        <v>45787.269560185188</v>
      </c>
      <c r="H6228" t="s">
        <v>3155</v>
      </c>
      <c r="I6228" t="s">
        <v>3240</v>
      </c>
      <c r="J6228">
        <v>1001</v>
      </c>
      <c r="K6228" t="s">
        <v>3194</v>
      </c>
      <c r="L6228" t="s">
        <v>3564</v>
      </c>
      <c r="M6228" t="s">
        <v>549</v>
      </c>
      <c r="N6228" t="s">
        <v>550</v>
      </c>
      <c r="O6228" t="s">
        <v>136</v>
      </c>
      <c r="P6228" t="s">
        <v>283</v>
      </c>
      <c r="Q6228" t="s">
        <v>286</v>
      </c>
    </row>
    <row r="6229" spans="1:17">
      <c r="A6229" t="s">
        <v>4271</v>
      </c>
      <c r="B6229" t="s">
        <v>4272</v>
      </c>
      <c r="C6229" t="s">
        <v>4273</v>
      </c>
      <c r="D6229" s="4">
        <v>45786.292685185188</v>
      </c>
      <c r="E6229" s="4">
        <v>45786.791666666664</v>
      </c>
      <c r="F6229" s="4">
        <v>45786.809027777781</v>
      </c>
      <c r="G6229" s="4">
        <v>45786.791678240741</v>
      </c>
      <c r="H6229" t="s">
        <v>3155</v>
      </c>
      <c r="I6229" t="s">
        <v>3162</v>
      </c>
      <c r="J6229">
        <v>0</v>
      </c>
      <c r="K6229" t="s">
        <v>3379</v>
      </c>
      <c r="L6229" t="s">
        <v>3564</v>
      </c>
      <c r="M6229" t="s">
        <v>549</v>
      </c>
      <c r="N6229" t="s">
        <v>550</v>
      </c>
      <c r="O6229" t="s">
        <v>1923</v>
      </c>
      <c r="P6229" t="s">
        <v>1924</v>
      </c>
      <c r="Q6229" t="s">
        <v>3180</v>
      </c>
    </row>
    <row r="6230" spans="1:17">
      <c r="A6230" t="s">
        <v>4274</v>
      </c>
      <c r="B6230" t="s">
        <v>4275</v>
      </c>
      <c r="C6230" t="s">
        <v>4276</v>
      </c>
      <c r="D6230" s="4">
        <v>45786.292280092595</v>
      </c>
      <c r="E6230" s="4">
        <v>45787.583333333336</v>
      </c>
      <c r="F6230" s="4">
        <v>45787.600694444445</v>
      </c>
      <c r="G6230" s="4"/>
      <c r="H6230" t="s">
        <v>3155</v>
      </c>
      <c r="I6230" t="s">
        <v>3184</v>
      </c>
      <c r="J6230">
        <v>0</v>
      </c>
      <c r="K6230" t="s">
        <v>3157</v>
      </c>
      <c r="L6230" t="s">
        <v>3593</v>
      </c>
      <c r="M6230" t="s">
        <v>549</v>
      </c>
      <c r="N6230" t="s">
        <v>550</v>
      </c>
      <c r="O6230" t="s">
        <v>551</v>
      </c>
      <c r="P6230" t="s">
        <v>141</v>
      </c>
      <c r="Q6230" t="s">
        <v>237</v>
      </c>
    </row>
    <row r="6231" spans="1:17">
      <c r="A6231" t="s">
        <v>4277</v>
      </c>
      <c r="B6231" t="s">
        <v>4278</v>
      </c>
      <c r="C6231" t="s">
        <v>4279</v>
      </c>
      <c r="D6231" s="4">
        <v>45786.288043981483</v>
      </c>
      <c r="E6231" s="4">
        <v>45790.208333333336</v>
      </c>
      <c r="F6231" s="4">
        <v>45790.225694444445</v>
      </c>
      <c r="G6231" s="4">
        <v>45790.209699074076</v>
      </c>
      <c r="H6231" t="s">
        <v>3155</v>
      </c>
      <c r="I6231" t="s">
        <v>3171</v>
      </c>
      <c r="J6231">
        <v>0</v>
      </c>
      <c r="K6231" t="s">
        <v>3157</v>
      </c>
      <c r="L6231" t="s">
        <v>3564</v>
      </c>
      <c r="M6231" t="s">
        <v>549</v>
      </c>
      <c r="N6231" t="s">
        <v>550</v>
      </c>
      <c r="O6231" t="s">
        <v>136</v>
      </c>
      <c r="P6231" t="s">
        <v>147</v>
      </c>
      <c r="Q6231" t="s">
        <v>262</v>
      </c>
    </row>
    <row r="6232" spans="1:17">
      <c r="A6232" t="s">
        <v>4280</v>
      </c>
      <c r="B6232" t="s">
        <v>4281</v>
      </c>
      <c r="C6232" t="s">
        <v>4282</v>
      </c>
      <c r="D6232" s="4">
        <v>45786.286377314813</v>
      </c>
      <c r="E6232" s="4">
        <v>45790.333333333336</v>
      </c>
      <c r="F6232" s="4">
        <v>45790.371527777781</v>
      </c>
      <c r="G6232" s="4">
        <v>45790.332152777781</v>
      </c>
      <c r="H6232" t="s">
        <v>3155</v>
      </c>
      <c r="I6232" t="s">
        <v>3240</v>
      </c>
      <c r="J6232">
        <v>1002</v>
      </c>
      <c r="K6232" t="s">
        <v>3157</v>
      </c>
      <c r="L6232" t="s">
        <v>3564</v>
      </c>
      <c r="M6232" t="s">
        <v>549</v>
      </c>
      <c r="N6232" t="s">
        <v>550</v>
      </c>
      <c r="O6232" t="s">
        <v>551</v>
      </c>
      <c r="P6232" t="s">
        <v>242</v>
      </c>
      <c r="Q6232" t="s">
        <v>248</v>
      </c>
    </row>
    <row r="6233" spans="1:17">
      <c r="A6233" t="s">
        <v>4283</v>
      </c>
      <c r="B6233" t="s">
        <v>4284</v>
      </c>
      <c r="C6233" t="s">
        <v>4285</v>
      </c>
      <c r="D6233" s="4">
        <v>45786.286087962966</v>
      </c>
      <c r="E6233" s="4">
        <v>45787</v>
      </c>
      <c r="F6233" s="4">
        <v>45787.038194444445</v>
      </c>
      <c r="G6233" s="4">
        <v>45787.000925925924</v>
      </c>
      <c r="H6233" t="s">
        <v>3155</v>
      </c>
      <c r="I6233" t="s">
        <v>3156</v>
      </c>
      <c r="J6233">
        <v>0</v>
      </c>
      <c r="K6233" t="s">
        <v>3157</v>
      </c>
      <c r="L6233" t="s">
        <v>3564</v>
      </c>
      <c r="M6233" t="s">
        <v>549</v>
      </c>
      <c r="N6233" t="s">
        <v>550</v>
      </c>
      <c r="O6233" t="s">
        <v>551</v>
      </c>
      <c r="P6233" t="s">
        <v>145</v>
      </c>
      <c r="Q6233" t="s">
        <v>216</v>
      </c>
    </row>
    <row r="6234" spans="1:17">
      <c r="A6234" t="s">
        <v>4286</v>
      </c>
      <c r="B6234" t="s">
        <v>4287</v>
      </c>
      <c r="C6234" t="s">
        <v>4288</v>
      </c>
      <c r="D6234" s="4">
        <v>45786.281030092592</v>
      </c>
      <c r="E6234" s="4">
        <v>45788.0625</v>
      </c>
      <c r="F6234" s="4">
        <v>45788.079861111109</v>
      </c>
      <c r="G6234" s="4">
        <v>45788.061076388891</v>
      </c>
      <c r="H6234" t="s">
        <v>3155</v>
      </c>
      <c r="I6234" t="s">
        <v>3162</v>
      </c>
      <c r="J6234">
        <v>0</v>
      </c>
      <c r="K6234" t="s">
        <v>3358</v>
      </c>
      <c r="L6234" t="s">
        <v>3564</v>
      </c>
      <c r="M6234" t="s">
        <v>549</v>
      </c>
      <c r="N6234" t="s">
        <v>550</v>
      </c>
      <c r="O6234" t="s">
        <v>1923</v>
      </c>
      <c r="P6234" t="s">
        <v>1924</v>
      </c>
      <c r="Q6234" t="s">
        <v>3180</v>
      </c>
    </row>
    <row r="6235" spans="1:17">
      <c r="A6235" t="s">
        <v>4289</v>
      </c>
      <c r="B6235" t="s">
        <v>4290</v>
      </c>
      <c r="C6235" t="s">
        <v>4291</v>
      </c>
      <c r="D6235" s="4">
        <v>45786.275648148148</v>
      </c>
      <c r="E6235" s="4">
        <v>45786.875</v>
      </c>
      <c r="F6235" s="4">
        <v>45786.892361111109</v>
      </c>
      <c r="G6235" s="4"/>
      <c r="H6235" t="s">
        <v>3155</v>
      </c>
      <c r="I6235" t="s">
        <v>3171</v>
      </c>
      <c r="J6235">
        <v>1001</v>
      </c>
      <c r="K6235" t="s">
        <v>3157</v>
      </c>
      <c r="L6235" t="s">
        <v>3593</v>
      </c>
      <c r="M6235" t="s">
        <v>549</v>
      </c>
      <c r="N6235" t="s">
        <v>550</v>
      </c>
      <c r="O6235" t="s">
        <v>616</v>
      </c>
      <c r="P6235" t="s">
        <v>314</v>
      </c>
      <c r="Q6235" t="s">
        <v>318</v>
      </c>
    </row>
    <row r="6236" spans="1:17">
      <c r="A6236" t="s">
        <v>4292</v>
      </c>
      <c r="B6236" t="s">
        <v>4293</v>
      </c>
      <c r="C6236" t="s">
        <v>4294</v>
      </c>
      <c r="D6236" s="4">
        <v>45786.275254629632</v>
      </c>
      <c r="E6236" s="4">
        <v>45787.145833333336</v>
      </c>
      <c r="F6236" s="4">
        <v>45787.163194444445</v>
      </c>
      <c r="G6236" s="4"/>
      <c r="H6236" t="s">
        <v>3155</v>
      </c>
      <c r="I6236" t="s">
        <v>3184</v>
      </c>
      <c r="J6236">
        <v>1001</v>
      </c>
      <c r="K6236" t="s">
        <v>3157</v>
      </c>
      <c r="L6236" t="s">
        <v>3593</v>
      </c>
      <c r="M6236" t="s">
        <v>549</v>
      </c>
      <c r="N6236" t="s">
        <v>550</v>
      </c>
      <c r="O6236" t="s">
        <v>136</v>
      </c>
      <c r="P6236" t="s">
        <v>139</v>
      </c>
      <c r="Q6236" t="s">
        <v>278</v>
      </c>
    </row>
    <row r="6237" spans="1:17">
      <c r="A6237" t="s">
        <v>4295</v>
      </c>
      <c r="B6237" t="s">
        <v>4296</v>
      </c>
      <c r="C6237" t="s">
        <v>4297</v>
      </c>
      <c r="D6237" s="4">
        <v>45786.273495370369</v>
      </c>
      <c r="E6237" s="4">
        <v>45790.333333333336</v>
      </c>
      <c r="F6237" s="4">
        <v>45790.350694444445</v>
      </c>
      <c r="G6237" s="4">
        <v>45790.33388888889</v>
      </c>
      <c r="H6237" t="s">
        <v>3155</v>
      </c>
      <c r="I6237" t="s">
        <v>3171</v>
      </c>
      <c r="J6237">
        <v>0</v>
      </c>
      <c r="K6237" t="s">
        <v>3194</v>
      </c>
      <c r="L6237" t="s">
        <v>3564</v>
      </c>
      <c r="M6237" t="s">
        <v>549</v>
      </c>
      <c r="N6237" t="s">
        <v>550</v>
      </c>
      <c r="O6237" t="s">
        <v>551</v>
      </c>
      <c r="P6237" t="s">
        <v>145</v>
      </c>
      <c r="Q6237" t="s">
        <v>217</v>
      </c>
    </row>
    <row r="6238" spans="1:17">
      <c r="A6238" t="s">
        <v>4298</v>
      </c>
      <c r="B6238" t="s">
        <v>4299</v>
      </c>
      <c r="C6238" t="s">
        <v>4300</v>
      </c>
      <c r="D6238" s="4">
        <v>45786.269930555558</v>
      </c>
      <c r="E6238" s="4">
        <v>45788.666666666664</v>
      </c>
      <c r="F6238" s="4">
        <v>45788.684027777781</v>
      </c>
      <c r="G6238" s="4">
        <v>45788.673437500001</v>
      </c>
      <c r="H6238" t="s">
        <v>3155</v>
      </c>
      <c r="I6238" t="s">
        <v>3171</v>
      </c>
      <c r="J6238">
        <v>1002</v>
      </c>
      <c r="K6238" t="s">
        <v>3157</v>
      </c>
      <c r="L6238" t="s">
        <v>3564</v>
      </c>
      <c r="M6238" t="s">
        <v>549</v>
      </c>
      <c r="N6238" t="s">
        <v>550</v>
      </c>
      <c r="O6238" t="s">
        <v>616</v>
      </c>
      <c r="P6238" t="s">
        <v>314</v>
      </c>
      <c r="Q6238" t="s">
        <v>320</v>
      </c>
    </row>
    <row r="6239" spans="1:17">
      <c r="A6239" t="s">
        <v>4301</v>
      </c>
      <c r="B6239" t="s">
        <v>4302</v>
      </c>
      <c r="C6239" t="s">
        <v>4303</v>
      </c>
      <c r="D6239" s="4">
        <v>45786.268564814818</v>
      </c>
      <c r="E6239" s="4">
        <v>45787.354166666664</v>
      </c>
      <c r="F6239" s="4">
        <v>45787.371527777781</v>
      </c>
      <c r="G6239" s="4">
        <v>45787.355127314811</v>
      </c>
      <c r="H6239" t="s">
        <v>3155</v>
      </c>
      <c r="I6239" t="s">
        <v>3171</v>
      </c>
      <c r="J6239">
        <v>0</v>
      </c>
      <c r="K6239" t="s">
        <v>3157</v>
      </c>
      <c r="L6239" t="s">
        <v>3564</v>
      </c>
      <c r="M6239" t="s">
        <v>549</v>
      </c>
      <c r="N6239" t="s">
        <v>550</v>
      </c>
      <c r="O6239" t="s">
        <v>136</v>
      </c>
      <c r="P6239" t="s">
        <v>147</v>
      </c>
      <c r="Q6239" t="s">
        <v>253</v>
      </c>
    </row>
    <row r="6240" spans="1:17">
      <c r="A6240" t="s">
        <v>4304</v>
      </c>
      <c r="B6240" t="s">
        <v>4305</v>
      </c>
      <c r="C6240" t="s">
        <v>4306</v>
      </c>
      <c r="D6240" s="4">
        <v>45786.263541666667</v>
      </c>
      <c r="E6240" s="4">
        <v>45787.625</v>
      </c>
      <c r="F6240" s="4">
        <v>45787.642361111109</v>
      </c>
      <c r="G6240" s="4">
        <v>45787.625625000001</v>
      </c>
      <c r="H6240" t="s">
        <v>3155</v>
      </c>
      <c r="I6240" t="s">
        <v>3171</v>
      </c>
      <c r="J6240">
        <v>0</v>
      </c>
      <c r="K6240" t="s">
        <v>3157</v>
      </c>
      <c r="L6240" t="s">
        <v>3564</v>
      </c>
      <c r="M6240" t="s">
        <v>549</v>
      </c>
      <c r="N6240" t="s">
        <v>550</v>
      </c>
      <c r="O6240" t="s">
        <v>136</v>
      </c>
      <c r="P6240" t="s">
        <v>143</v>
      </c>
      <c r="Q6240" t="s">
        <v>297</v>
      </c>
    </row>
    <row r="6241" spans="1:17">
      <c r="A6241" t="s">
        <v>3346</v>
      </c>
      <c r="B6241" t="s">
        <v>3347</v>
      </c>
      <c r="C6241" t="s">
        <v>4307</v>
      </c>
      <c r="D6241" s="4">
        <v>45786.259050925924</v>
      </c>
      <c r="E6241" s="4">
        <v>45788.416666666664</v>
      </c>
      <c r="F6241" s="4">
        <v>45788.454861111109</v>
      </c>
      <c r="G6241" s="4"/>
      <c r="H6241" t="s">
        <v>3155</v>
      </c>
      <c r="I6241" t="s">
        <v>3156</v>
      </c>
      <c r="J6241">
        <v>0</v>
      </c>
      <c r="K6241" t="s">
        <v>3194</v>
      </c>
      <c r="L6241" t="s">
        <v>3245</v>
      </c>
      <c r="M6241" t="s">
        <v>549</v>
      </c>
      <c r="N6241" t="s">
        <v>550</v>
      </c>
      <c r="O6241" t="s">
        <v>551</v>
      </c>
      <c r="P6241" t="s">
        <v>149</v>
      </c>
      <c r="Q6241" t="s">
        <v>200</v>
      </c>
    </row>
    <row r="6242" spans="1:17">
      <c r="A6242" t="s">
        <v>3310</v>
      </c>
      <c r="B6242" t="s">
        <v>3311</v>
      </c>
      <c r="C6242" t="s">
        <v>4308</v>
      </c>
      <c r="D6242" s="4">
        <v>45786.255671296298</v>
      </c>
      <c r="E6242" s="4">
        <v>45787.395833333336</v>
      </c>
      <c r="F6242" s="4">
        <v>45787.413194444445</v>
      </c>
      <c r="G6242" s="4"/>
      <c r="H6242" t="s">
        <v>3155</v>
      </c>
      <c r="I6242" t="s">
        <v>3184</v>
      </c>
      <c r="J6242">
        <v>1001</v>
      </c>
      <c r="K6242" t="s">
        <v>3157</v>
      </c>
      <c r="L6242" t="s">
        <v>3593</v>
      </c>
      <c r="M6242" t="s">
        <v>549</v>
      </c>
      <c r="N6242" t="s">
        <v>550</v>
      </c>
      <c r="O6242" t="s">
        <v>616</v>
      </c>
      <c r="P6242" t="s">
        <v>314</v>
      </c>
      <c r="Q6242" t="s">
        <v>322</v>
      </c>
    </row>
    <row r="6243" spans="1:17">
      <c r="A6243" t="s">
        <v>4295</v>
      </c>
      <c r="B6243" t="s">
        <v>4296</v>
      </c>
      <c r="C6243" t="s">
        <v>4309</v>
      </c>
      <c r="D6243" s="4">
        <v>45786.251516203702</v>
      </c>
      <c r="E6243" s="4">
        <v>45790.354166666664</v>
      </c>
      <c r="F6243" s="4">
        <v>45790.371527777781</v>
      </c>
      <c r="G6243" s="4"/>
      <c r="H6243" t="s">
        <v>3155</v>
      </c>
      <c r="I6243" t="s">
        <v>3171</v>
      </c>
      <c r="J6243">
        <v>0</v>
      </c>
      <c r="K6243" t="s">
        <v>3194</v>
      </c>
      <c r="L6243" t="s">
        <v>3245</v>
      </c>
      <c r="M6243" t="s">
        <v>549</v>
      </c>
      <c r="N6243" t="s">
        <v>550</v>
      </c>
      <c r="O6243" t="s">
        <v>551</v>
      </c>
      <c r="P6243" t="s">
        <v>145</v>
      </c>
      <c r="Q6243" t="s">
        <v>217</v>
      </c>
    </row>
    <row r="6244" spans="1:17">
      <c r="A6244" t="s">
        <v>4310</v>
      </c>
      <c r="B6244" t="s">
        <v>4311</v>
      </c>
      <c r="C6244" t="s">
        <v>4312</v>
      </c>
      <c r="D6244" s="4">
        <v>45786.251319444447</v>
      </c>
      <c r="E6244" s="4">
        <v>45787.4375</v>
      </c>
      <c r="F6244" s="4">
        <v>45787.454861111109</v>
      </c>
      <c r="G6244" s="4">
        <v>45787.437303240738</v>
      </c>
      <c r="H6244" t="s">
        <v>3155</v>
      </c>
      <c r="I6244" t="s">
        <v>3222</v>
      </c>
      <c r="J6244">
        <v>1</v>
      </c>
      <c r="K6244" t="s">
        <v>3223</v>
      </c>
      <c r="L6244" t="s">
        <v>3564</v>
      </c>
      <c r="M6244" t="s">
        <v>549</v>
      </c>
      <c r="N6244" t="s">
        <v>559</v>
      </c>
      <c r="O6244" t="s">
        <v>469</v>
      </c>
      <c r="P6244" t="s">
        <v>189</v>
      </c>
      <c r="Q6244" t="s">
        <v>192</v>
      </c>
    </row>
    <row r="6245" spans="1:17">
      <c r="A6245" t="s">
        <v>4313</v>
      </c>
      <c r="B6245" t="s">
        <v>4314</v>
      </c>
      <c r="C6245" t="s">
        <v>4315</v>
      </c>
      <c r="D6245" s="4">
        <v>45786.246493055558</v>
      </c>
      <c r="E6245" s="4">
        <v>45787.729166666664</v>
      </c>
      <c r="F6245" s="4">
        <v>45787.767361111109</v>
      </c>
      <c r="G6245" s="4">
        <v>45787.730185185188</v>
      </c>
      <c r="H6245" t="s">
        <v>3155</v>
      </c>
      <c r="I6245" t="s">
        <v>3156</v>
      </c>
      <c r="J6245">
        <v>0</v>
      </c>
      <c r="K6245" t="s">
        <v>3194</v>
      </c>
      <c r="L6245" t="s">
        <v>3564</v>
      </c>
      <c r="M6245" t="s">
        <v>549</v>
      </c>
      <c r="N6245" t="s">
        <v>550</v>
      </c>
      <c r="O6245" t="s">
        <v>551</v>
      </c>
      <c r="P6245" t="s">
        <v>141</v>
      </c>
      <c r="Q6245" t="s">
        <v>233</v>
      </c>
    </row>
    <row r="6246" spans="1:17">
      <c r="A6246" t="s">
        <v>4316</v>
      </c>
      <c r="B6246" t="s">
        <v>4317</v>
      </c>
      <c r="C6246" t="s">
        <v>4318</v>
      </c>
      <c r="D6246" s="4">
        <v>45786.244849537034</v>
      </c>
      <c r="E6246" s="4">
        <v>45791.25</v>
      </c>
      <c r="F6246" s="4">
        <v>45791.267361111109</v>
      </c>
      <c r="G6246" s="4">
        <v>45791.249895833331</v>
      </c>
      <c r="H6246" t="s">
        <v>3155</v>
      </c>
      <c r="I6246" t="s">
        <v>3171</v>
      </c>
      <c r="J6246">
        <v>0</v>
      </c>
      <c r="K6246" t="s">
        <v>3194</v>
      </c>
      <c r="L6246" t="s">
        <v>3564</v>
      </c>
      <c r="M6246" t="s">
        <v>549</v>
      </c>
      <c r="N6246" t="s">
        <v>550</v>
      </c>
      <c r="O6246" t="s">
        <v>551</v>
      </c>
      <c r="P6246" t="s">
        <v>149</v>
      </c>
      <c r="Q6246" t="s">
        <v>202</v>
      </c>
    </row>
    <row r="6247" spans="1:17">
      <c r="A6247" t="s">
        <v>4319</v>
      </c>
      <c r="B6247" t="s">
        <v>4320</v>
      </c>
      <c r="C6247" t="s">
        <v>4321</v>
      </c>
      <c r="D6247" s="4">
        <v>45786.243564814817</v>
      </c>
      <c r="E6247" s="4">
        <v>45788.9375</v>
      </c>
      <c r="F6247" s="4">
        <v>45788.954861111109</v>
      </c>
      <c r="G6247" s="4">
        <v>45788.93949074074</v>
      </c>
      <c r="H6247" t="s">
        <v>3155</v>
      </c>
      <c r="I6247" t="s">
        <v>3171</v>
      </c>
      <c r="J6247">
        <v>1001</v>
      </c>
      <c r="K6247" t="s">
        <v>3157</v>
      </c>
      <c r="L6247" t="s">
        <v>3564</v>
      </c>
      <c r="M6247" t="s">
        <v>549</v>
      </c>
      <c r="N6247" t="s">
        <v>550</v>
      </c>
      <c r="O6247" t="s">
        <v>136</v>
      </c>
      <c r="P6247" t="s">
        <v>283</v>
      </c>
      <c r="Q6247" t="s">
        <v>290</v>
      </c>
    </row>
    <row r="6248" spans="1:17">
      <c r="A6248" t="s">
        <v>4283</v>
      </c>
      <c r="B6248" t="s">
        <v>4322</v>
      </c>
      <c r="C6248" t="s">
        <v>4323</v>
      </c>
      <c r="D6248" s="4">
        <v>45786.238842592589</v>
      </c>
      <c r="E6248" s="4">
        <v>45787.041666666664</v>
      </c>
      <c r="F6248" s="4">
        <v>45787.079861111109</v>
      </c>
      <c r="G6248" s="4">
        <v>45787.041458333333</v>
      </c>
      <c r="H6248" t="s">
        <v>3155</v>
      </c>
      <c r="I6248" t="s">
        <v>3240</v>
      </c>
      <c r="J6248">
        <v>0</v>
      </c>
      <c r="K6248" t="s">
        <v>3157</v>
      </c>
      <c r="L6248" t="s">
        <v>3564</v>
      </c>
      <c r="M6248" t="s">
        <v>549</v>
      </c>
      <c r="N6248" t="s">
        <v>550</v>
      </c>
      <c r="O6248" t="s">
        <v>551</v>
      </c>
      <c r="P6248" t="s">
        <v>145</v>
      </c>
      <c r="Q6248" t="s">
        <v>216</v>
      </c>
    </row>
    <row r="6249" spans="1:17">
      <c r="A6249" t="s">
        <v>4324</v>
      </c>
      <c r="B6249" t="s">
        <v>4325</v>
      </c>
      <c r="C6249" t="s">
        <v>4326</v>
      </c>
      <c r="D6249" s="4">
        <v>45786.217557870368</v>
      </c>
      <c r="E6249" s="4">
        <v>45788.625</v>
      </c>
      <c r="F6249" s="4">
        <v>45788.642361111109</v>
      </c>
      <c r="G6249" s="4">
        <v>45788.630162037036</v>
      </c>
      <c r="H6249" t="s">
        <v>3155</v>
      </c>
      <c r="I6249" t="s">
        <v>3171</v>
      </c>
      <c r="J6249">
        <v>1002</v>
      </c>
      <c r="K6249" t="s">
        <v>3157</v>
      </c>
      <c r="L6249" t="s">
        <v>3564</v>
      </c>
      <c r="M6249" t="s">
        <v>549</v>
      </c>
      <c r="N6249" t="s">
        <v>550</v>
      </c>
      <c r="O6249" t="s">
        <v>616</v>
      </c>
      <c r="P6249" t="s">
        <v>314</v>
      </c>
      <c r="Q6249" t="s">
        <v>319</v>
      </c>
    </row>
    <row r="6250" spans="1:17">
      <c r="A6250" t="s">
        <v>4324</v>
      </c>
      <c r="B6250" t="s">
        <v>4327</v>
      </c>
      <c r="C6250" t="s">
        <v>4328</v>
      </c>
      <c r="D6250" s="4">
        <v>45786.216550925928</v>
      </c>
      <c r="E6250" s="4">
        <v>45788.666666666664</v>
      </c>
      <c r="F6250" s="4">
        <v>45788.684027777781</v>
      </c>
      <c r="G6250" s="4">
        <v>45788.666643518518</v>
      </c>
      <c r="H6250" t="s">
        <v>3155</v>
      </c>
      <c r="I6250" t="s">
        <v>3171</v>
      </c>
      <c r="J6250">
        <v>1001</v>
      </c>
      <c r="K6250" t="s">
        <v>3157</v>
      </c>
      <c r="L6250" t="s">
        <v>3564</v>
      </c>
      <c r="M6250" t="s">
        <v>549</v>
      </c>
      <c r="N6250" t="s">
        <v>550</v>
      </c>
      <c r="O6250" t="s">
        <v>616</v>
      </c>
      <c r="P6250" t="s">
        <v>314</v>
      </c>
      <c r="Q6250" t="s">
        <v>319</v>
      </c>
    </row>
    <row r="6251" spans="1:17">
      <c r="A6251" t="s">
        <v>4329</v>
      </c>
      <c r="B6251" t="s">
        <v>4330</v>
      </c>
      <c r="C6251" t="s">
        <v>4331</v>
      </c>
      <c r="D6251" s="4">
        <v>45786.21638888889</v>
      </c>
      <c r="E6251" s="4">
        <v>45788.708333333336</v>
      </c>
      <c r="F6251" s="4">
        <v>45788.725694444445</v>
      </c>
      <c r="G6251" s="4">
        <v>45788.703796296293</v>
      </c>
      <c r="H6251" t="s">
        <v>3155</v>
      </c>
      <c r="I6251" t="s">
        <v>3171</v>
      </c>
      <c r="J6251">
        <v>1001</v>
      </c>
      <c r="K6251" t="s">
        <v>3157</v>
      </c>
      <c r="L6251" t="s">
        <v>3564</v>
      </c>
      <c r="M6251" t="s">
        <v>549</v>
      </c>
      <c r="N6251" t="s">
        <v>550</v>
      </c>
      <c r="O6251" t="s">
        <v>136</v>
      </c>
      <c r="P6251" t="s">
        <v>292</v>
      </c>
      <c r="Q6251" t="s">
        <v>291</v>
      </c>
    </row>
    <row r="6252" spans="1:17">
      <c r="A6252" t="s">
        <v>3801</v>
      </c>
      <c r="B6252" t="s">
        <v>3802</v>
      </c>
      <c r="C6252" t="s">
        <v>4332</v>
      </c>
      <c r="D6252" s="4">
        <v>45786.171597222223</v>
      </c>
      <c r="E6252" s="4">
        <v>45787.291666666664</v>
      </c>
      <c r="F6252" s="4">
        <v>45787.329861111109</v>
      </c>
      <c r="G6252" s="4"/>
      <c r="H6252" t="s">
        <v>3155</v>
      </c>
      <c r="I6252" t="s">
        <v>3209</v>
      </c>
      <c r="J6252">
        <v>0</v>
      </c>
      <c r="K6252" t="s">
        <v>3157</v>
      </c>
      <c r="L6252" t="s">
        <v>3245</v>
      </c>
      <c r="M6252" t="s">
        <v>549</v>
      </c>
      <c r="N6252" t="s">
        <v>550</v>
      </c>
      <c r="O6252" t="s">
        <v>136</v>
      </c>
      <c r="P6252" t="s">
        <v>139</v>
      </c>
      <c r="Q6252" t="s">
        <v>275</v>
      </c>
    </row>
    <row r="6253" spans="1:17">
      <c r="A6253" t="s">
        <v>4333</v>
      </c>
      <c r="B6253" t="s">
        <v>4334</v>
      </c>
      <c r="C6253" t="s">
        <v>4335</v>
      </c>
      <c r="D6253" s="4">
        <v>45786.164965277778</v>
      </c>
      <c r="E6253" s="4">
        <v>45792.395833333336</v>
      </c>
      <c r="F6253" s="4">
        <v>45792.413194444445</v>
      </c>
      <c r="G6253" s="4">
        <v>45792.396412037036</v>
      </c>
      <c r="H6253" t="s">
        <v>3155</v>
      </c>
      <c r="I6253" t="s">
        <v>3175</v>
      </c>
      <c r="J6253">
        <v>0</v>
      </c>
      <c r="K6253" t="s">
        <v>3157</v>
      </c>
      <c r="L6253" t="s">
        <v>3564</v>
      </c>
      <c r="M6253" t="s">
        <v>549</v>
      </c>
      <c r="N6253" t="s">
        <v>550</v>
      </c>
      <c r="O6253" t="s">
        <v>551</v>
      </c>
      <c r="P6253" t="s">
        <v>141</v>
      </c>
      <c r="Q6253" t="s">
        <v>232</v>
      </c>
    </row>
    <row r="6254" spans="1:17">
      <c r="A6254" t="s">
        <v>4336</v>
      </c>
      <c r="B6254" t="s">
        <v>4337</v>
      </c>
      <c r="C6254" t="s">
        <v>4338</v>
      </c>
      <c r="D6254" s="4">
        <v>45786.150567129633</v>
      </c>
      <c r="E6254" s="4">
        <v>45788.083333333336</v>
      </c>
      <c r="F6254" s="4">
        <v>45788.100694444445</v>
      </c>
      <c r="G6254" s="4"/>
      <c r="H6254" t="s">
        <v>3155</v>
      </c>
      <c r="I6254" t="s">
        <v>3184</v>
      </c>
      <c r="J6254">
        <v>1001</v>
      </c>
      <c r="K6254" t="s">
        <v>3157</v>
      </c>
      <c r="L6254" t="s">
        <v>3245</v>
      </c>
      <c r="M6254" t="s">
        <v>549</v>
      </c>
      <c r="N6254" t="s">
        <v>550</v>
      </c>
      <c r="O6254" t="s">
        <v>136</v>
      </c>
      <c r="P6254" t="s">
        <v>292</v>
      </c>
      <c r="Q6254" t="s">
        <v>293</v>
      </c>
    </row>
    <row r="6255" spans="1:17">
      <c r="A6255" t="s">
        <v>4339</v>
      </c>
      <c r="B6255" t="s">
        <v>4340</v>
      </c>
      <c r="C6255" t="s">
        <v>4341</v>
      </c>
      <c r="D6255" s="4">
        <v>45786.110324074078</v>
      </c>
      <c r="E6255" s="4">
        <v>45789.208333333336</v>
      </c>
      <c r="F6255" s="4">
        <v>45789.246527777781</v>
      </c>
      <c r="G6255" s="4"/>
      <c r="H6255" t="s">
        <v>3155</v>
      </c>
      <c r="I6255" t="s">
        <v>3209</v>
      </c>
      <c r="J6255">
        <v>0</v>
      </c>
      <c r="K6255" t="s">
        <v>3157</v>
      </c>
      <c r="L6255" t="s">
        <v>3245</v>
      </c>
      <c r="M6255" t="s">
        <v>549</v>
      </c>
      <c r="N6255" t="s">
        <v>550</v>
      </c>
      <c r="O6255" t="s">
        <v>136</v>
      </c>
      <c r="P6255" t="s">
        <v>143</v>
      </c>
      <c r="Q6255" t="s">
        <v>297</v>
      </c>
    </row>
    <row r="6256" spans="1:17">
      <c r="A6256" t="s">
        <v>4342</v>
      </c>
      <c r="B6256" t="s">
        <v>4343</v>
      </c>
      <c r="C6256" t="s">
        <v>4344</v>
      </c>
      <c r="D6256" s="4">
        <v>45786.085648148146</v>
      </c>
      <c r="E6256" s="4">
        <v>45787.229166666664</v>
      </c>
      <c r="F6256" s="4">
        <v>45787.246527777781</v>
      </c>
      <c r="G6256" s="4"/>
      <c r="H6256" t="s">
        <v>3155</v>
      </c>
      <c r="I6256" t="s">
        <v>3291</v>
      </c>
      <c r="J6256">
        <v>0</v>
      </c>
      <c r="K6256" t="s">
        <v>3157</v>
      </c>
      <c r="L6256" t="s">
        <v>3593</v>
      </c>
      <c r="M6256" t="s">
        <v>549</v>
      </c>
      <c r="N6256" t="s">
        <v>550</v>
      </c>
      <c r="O6256" t="s">
        <v>136</v>
      </c>
      <c r="P6256" t="s">
        <v>147</v>
      </c>
      <c r="Q6256" t="s">
        <v>255</v>
      </c>
    </row>
    <row r="6257" spans="1:17">
      <c r="A6257" t="s">
        <v>4345</v>
      </c>
      <c r="B6257" t="s">
        <v>4346</v>
      </c>
      <c r="C6257" t="s">
        <v>4347</v>
      </c>
      <c r="D6257" s="4">
        <v>45786.025011574071</v>
      </c>
      <c r="E6257" s="4">
        <v>45788.791666666664</v>
      </c>
      <c r="F6257" s="4">
        <v>45788.809027777781</v>
      </c>
      <c r="G6257" s="4"/>
      <c r="H6257" t="s">
        <v>3155</v>
      </c>
      <c r="I6257" t="s">
        <v>3184</v>
      </c>
      <c r="J6257">
        <v>0</v>
      </c>
      <c r="K6257" t="s">
        <v>3157</v>
      </c>
      <c r="L6257" t="s">
        <v>3593</v>
      </c>
      <c r="M6257" t="s">
        <v>549</v>
      </c>
      <c r="N6257" t="s">
        <v>550</v>
      </c>
      <c r="O6257" t="s">
        <v>551</v>
      </c>
      <c r="P6257" t="s">
        <v>141</v>
      </c>
      <c r="Q6257" t="s">
        <v>236</v>
      </c>
    </row>
    <row r="6258" spans="1:17">
      <c r="A6258" t="s">
        <v>4348</v>
      </c>
      <c r="B6258" t="s">
        <v>4349</v>
      </c>
      <c r="C6258" t="s">
        <v>4350</v>
      </c>
      <c r="D6258" s="4">
        <v>45786.020856481482</v>
      </c>
      <c r="E6258" s="4">
        <v>45790.583333333336</v>
      </c>
      <c r="F6258" s="4">
        <v>45790.600694444445</v>
      </c>
      <c r="G6258" s="4"/>
      <c r="H6258" t="s">
        <v>3155</v>
      </c>
      <c r="I6258" t="s">
        <v>3171</v>
      </c>
      <c r="J6258">
        <v>1001</v>
      </c>
      <c r="K6258" t="s">
        <v>3157</v>
      </c>
      <c r="L6258" t="s">
        <v>3593</v>
      </c>
      <c r="M6258" t="s">
        <v>549</v>
      </c>
      <c r="N6258" t="s">
        <v>550</v>
      </c>
      <c r="O6258" t="s">
        <v>136</v>
      </c>
      <c r="P6258" t="s">
        <v>143</v>
      </c>
      <c r="Q6258" t="s">
        <v>312</v>
      </c>
    </row>
    <row r="6259" spans="1:17">
      <c r="A6259" t="s">
        <v>4351</v>
      </c>
      <c r="B6259" t="s">
        <v>4352</v>
      </c>
      <c r="C6259" t="s">
        <v>4353</v>
      </c>
      <c r="D6259" s="4">
        <v>45786.019317129627</v>
      </c>
      <c r="E6259" s="4">
        <v>45819.416666666664</v>
      </c>
      <c r="F6259" s="4">
        <v>45819.434027777781</v>
      </c>
      <c r="G6259" s="4"/>
      <c r="H6259" t="s">
        <v>3155</v>
      </c>
      <c r="I6259" t="s">
        <v>3171</v>
      </c>
      <c r="J6259">
        <v>1001</v>
      </c>
      <c r="K6259" t="s">
        <v>3157</v>
      </c>
      <c r="L6259" t="s">
        <v>3158</v>
      </c>
      <c r="M6259" t="s">
        <v>549</v>
      </c>
      <c r="N6259" t="s">
        <v>559</v>
      </c>
      <c r="O6259" t="s">
        <v>469</v>
      </c>
      <c r="P6259" t="s">
        <v>180</v>
      </c>
      <c r="Q6259" t="s">
        <v>183</v>
      </c>
    </row>
    <row r="6260" spans="1:17">
      <c r="A6260" t="s">
        <v>4354</v>
      </c>
      <c r="B6260" t="s">
        <v>4355</v>
      </c>
      <c r="C6260" t="s">
        <v>4356</v>
      </c>
      <c r="D6260" s="4">
        <v>45786.015289351853</v>
      </c>
      <c r="E6260" s="4">
        <v>45790.416666666664</v>
      </c>
      <c r="F6260" s="4">
        <v>45790.434027777781</v>
      </c>
      <c r="G6260" s="4"/>
      <c r="H6260" t="s">
        <v>3155</v>
      </c>
      <c r="I6260" t="s">
        <v>3171</v>
      </c>
      <c r="J6260">
        <v>1001</v>
      </c>
      <c r="K6260" t="s">
        <v>3157</v>
      </c>
      <c r="L6260" t="s">
        <v>3245</v>
      </c>
      <c r="M6260" t="s">
        <v>549</v>
      </c>
      <c r="N6260" t="s">
        <v>559</v>
      </c>
      <c r="O6260" t="s">
        <v>469</v>
      </c>
      <c r="P6260" t="s">
        <v>180</v>
      </c>
      <c r="Q6260" t="s">
        <v>14107</v>
      </c>
    </row>
    <row r="6261" spans="1:17">
      <c r="A6261" t="s">
        <v>4357</v>
      </c>
      <c r="B6261" t="s">
        <v>4358</v>
      </c>
      <c r="C6261" t="s">
        <v>4359</v>
      </c>
      <c r="D6261" s="4">
        <v>45786.013668981483</v>
      </c>
      <c r="E6261" s="4">
        <v>45787.666666666664</v>
      </c>
      <c r="F6261" s="4">
        <v>45787.684027777781</v>
      </c>
      <c r="G6261" s="4">
        <v>45787.666446759256</v>
      </c>
      <c r="H6261" t="s">
        <v>3155</v>
      </c>
      <c r="I6261" t="s">
        <v>3175</v>
      </c>
      <c r="J6261">
        <v>0</v>
      </c>
      <c r="K6261" t="s">
        <v>3157</v>
      </c>
      <c r="L6261" t="s">
        <v>3564</v>
      </c>
      <c r="M6261" t="s">
        <v>549</v>
      </c>
      <c r="N6261" t="s">
        <v>550</v>
      </c>
      <c r="O6261" t="s">
        <v>136</v>
      </c>
      <c r="P6261" t="s">
        <v>139</v>
      </c>
      <c r="Q6261" t="s">
        <v>278</v>
      </c>
    </row>
    <row r="6262" spans="1:17">
      <c r="A6262" t="s">
        <v>4360</v>
      </c>
      <c r="B6262" t="s">
        <v>4361</v>
      </c>
      <c r="C6262" t="s">
        <v>4362</v>
      </c>
      <c r="D6262" s="4">
        <v>45786.01116898148</v>
      </c>
      <c r="E6262" s="4">
        <v>45794.583333333336</v>
      </c>
      <c r="F6262" s="4">
        <v>45794.600694444445</v>
      </c>
      <c r="G6262" s="4"/>
      <c r="H6262" t="s">
        <v>3155</v>
      </c>
      <c r="I6262" t="s">
        <v>3171</v>
      </c>
      <c r="J6262">
        <v>1002</v>
      </c>
      <c r="K6262" t="s">
        <v>3157</v>
      </c>
      <c r="L6262" t="s">
        <v>3245</v>
      </c>
      <c r="M6262" t="s">
        <v>549</v>
      </c>
      <c r="N6262" t="s">
        <v>550</v>
      </c>
      <c r="O6262" t="s">
        <v>136</v>
      </c>
      <c r="P6262" t="s">
        <v>147</v>
      </c>
      <c r="Q6262" t="s">
        <v>21124</v>
      </c>
    </row>
    <row r="6263" spans="1:17">
      <c r="A6263" t="s">
        <v>4163</v>
      </c>
      <c r="B6263" t="s">
        <v>4164</v>
      </c>
      <c r="C6263" t="s">
        <v>4363</v>
      </c>
      <c r="D6263" s="4">
        <v>45786.005162037036</v>
      </c>
      <c r="E6263" s="4">
        <v>45787.708333333336</v>
      </c>
      <c r="F6263" s="4">
        <v>45787.725694444445</v>
      </c>
      <c r="G6263" s="4"/>
      <c r="H6263" t="s">
        <v>3155</v>
      </c>
      <c r="I6263" t="s">
        <v>3171</v>
      </c>
      <c r="J6263">
        <v>1001</v>
      </c>
      <c r="K6263" t="s">
        <v>3157</v>
      </c>
      <c r="L6263" t="s">
        <v>3245</v>
      </c>
      <c r="M6263" t="s">
        <v>549</v>
      </c>
      <c r="N6263" t="s">
        <v>550</v>
      </c>
      <c r="O6263" t="s">
        <v>616</v>
      </c>
      <c r="P6263" t="s">
        <v>314</v>
      </c>
      <c r="Q6263" t="s">
        <v>315</v>
      </c>
    </row>
    <row r="6264" spans="1:17">
      <c r="A6264" t="s">
        <v>4364</v>
      </c>
      <c r="B6264" t="s">
        <v>4365</v>
      </c>
      <c r="C6264" t="s">
        <v>4366</v>
      </c>
      <c r="D6264" s="4">
        <v>45786.00203703704</v>
      </c>
      <c r="E6264" s="4">
        <v>45787.791666666664</v>
      </c>
      <c r="F6264" s="4">
        <v>45787.829861111109</v>
      </c>
      <c r="G6264" s="4">
        <v>45787.790324074071</v>
      </c>
      <c r="H6264" t="s">
        <v>3155</v>
      </c>
      <c r="I6264" t="s">
        <v>3240</v>
      </c>
      <c r="J6264">
        <v>0</v>
      </c>
      <c r="K6264" t="s">
        <v>3157</v>
      </c>
      <c r="L6264" t="s">
        <v>3564</v>
      </c>
      <c r="M6264" t="s">
        <v>549</v>
      </c>
      <c r="N6264" t="s">
        <v>550</v>
      </c>
      <c r="O6264" t="s">
        <v>136</v>
      </c>
      <c r="P6264" t="s">
        <v>139</v>
      </c>
      <c r="Q6264" t="s">
        <v>274</v>
      </c>
    </row>
    <row r="6265" spans="1:17">
      <c r="A6265" t="s">
        <v>4367</v>
      </c>
      <c r="B6265" t="s">
        <v>4368</v>
      </c>
      <c r="C6265" t="s">
        <v>4369</v>
      </c>
      <c r="D6265" s="4">
        <v>45785.996689814812</v>
      </c>
      <c r="E6265" s="4">
        <v>45792.354166666664</v>
      </c>
      <c r="F6265" s="4">
        <v>45792.371527777781</v>
      </c>
      <c r="G6265" s="4">
        <v>45792.354074074072</v>
      </c>
      <c r="H6265" t="s">
        <v>3155</v>
      </c>
      <c r="I6265" t="s">
        <v>3162</v>
      </c>
      <c r="J6265">
        <v>0</v>
      </c>
      <c r="K6265" t="s">
        <v>3252</v>
      </c>
      <c r="L6265" t="s">
        <v>3564</v>
      </c>
      <c r="M6265" t="s">
        <v>549</v>
      </c>
      <c r="N6265" t="s">
        <v>550</v>
      </c>
      <c r="O6265" t="s">
        <v>1923</v>
      </c>
      <c r="P6265" t="s">
        <v>1924</v>
      </c>
      <c r="Q6265" t="s">
        <v>3199</v>
      </c>
    </row>
    <row r="6266" spans="1:17">
      <c r="A6266" t="s">
        <v>4131</v>
      </c>
      <c r="B6266" t="s">
        <v>4132</v>
      </c>
      <c r="C6266" t="s">
        <v>4370</v>
      </c>
      <c r="D6266" s="4">
        <v>45785.990578703706</v>
      </c>
      <c r="E6266" s="4">
        <v>45786.875</v>
      </c>
      <c r="F6266" s="4">
        <v>45786.913194444445</v>
      </c>
      <c r="G6266" s="4"/>
      <c r="H6266" t="s">
        <v>3155</v>
      </c>
      <c r="I6266" t="s">
        <v>3240</v>
      </c>
      <c r="J6266">
        <v>0</v>
      </c>
      <c r="K6266" t="s">
        <v>3157</v>
      </c>
      <c r="L6266" t="s">
        <v>3245</v>
      </c>
      <c r="M6266" t="s">
        <v>549</v>
      </c>
      <c r="N6266" t="s">
        <v>550</v>
      </c>
      <c r="O6266" t="s">
        <v>136</v>
      </c>
      <c r="P6266" t="s">
        <v>139</v>
      </c>
      <c r="Q6266" t="s">
        <v>275</v>
      </c>
    </row>
    <row r="6267" spans="1:17">
      <c r="A6267" t="s">
        <v>3604</v>
      </c>
      <c r="B6267" t="s">
        <v>3605</v>
      </c>
      <c r="C6267" t="s">
        <v>4371</v>
      </c>
      <c r="D6267" s="4">
        <v>45785.983935185184</v>
      </c>
      <c r="E6267" s="4">
        <v>45788.729166666664</v>
      </c>
      <c r="F6267" s="4">
        <v>45788.746527777781</v>
      </c>
      <c r="G6267" s="4"/>
      <c r="H6267" t="s">
        <v>3155</v>
      </c>
      <c r="I6267" t="s">
        <v>3162</v>
      </c>
      <c r="J6267">
        <v>0</v>
      </c>
      <c r="K6267" t="s">
        <v>3420</v>
      </c>
      <c r="L6267" t="s">
        <v>3245</v>
      </c>
      <c r="M6267" t="s">
        <v>549</v>
      </c>
      <c r="N6267" t="s">
        <v>550</v>
      </c>
      <c r="O6267" t="s">
        <v>1923</v>
      </c>
      <c r="P6267" t="s">
        <v>1924</v>
      </c>
      <c r="Q6267" t="s">
        <v>3164</v>
      </c>
    </row>
    <row r="6268" spans="1:17">
      <c r="A6268" t="s">
        <v>4372</v>
      </c>
      <c r="B6268" t="s">
        <v>4373</v>
      </c>
      <c r="C6268" t="s">
        <v>4374</v>
      </c>
      <c r="D6268" s="4">
        <v>45785.982187499998</v>
      </c>
      <c r="E6268" s="4">
        <v>45790.333333333336</v>
      </c>
      <c r="F6268" s="4">
        <v>45790.350694444445</v>
      </c>
      <c r="G6268" s="4"/>
      <c r="H6268" t="s">
        <v>3155</v>
      </c>
      <c r="I6268" t="s">
        <v>3162</v>
      </c>
      <c r="J6268">
        <v>0</v>
      </c>
      <c r="K6268" t="s">
        <v>3379</v>
      </c>
      <c r="L6268" t="s">
        <v>3245</v>
      </c>
      <c r="M6268" t="s">
        <v>549</v>
      </c>
      <c r="N6268" t="s">
        <v>550</v>
      </c>
      <c r="O6268" t="s">
        <v>1923</v>
      </c>
      <c r="P6268" t="s">
        <v>1924</v>
      </c>
      <c r="Q6268" t="s">
        <v>3180</v>
      </c>
    </row>
    <row r="6269" spans="1:17">
      <c r="A6269" t="s">
        <v>3779</v>
      </c>
      <c r="B6269" t="s">
        <v>3780</v>
      </c>
      <c r="C6269" t="s">
        <v>4375</v>
      </c>
      <c r="D6269" s="4">
        <v>45785.981689814813</v>
      </c>
      <c r="E6269" s="4">
        <v>45789.458333333336</v>
      </c>
      <c r="F6269" s="4">
        <v>45789.475694444445</v>
      </c>
      <c r="G6269" s="4"/>
      <c r="H6269" t="s">
        <v>3155</v>
      </c>
      <c r="I6269" t="s">
        <v>3175</v>
      </c>
      <c r="J6269">
        <v>0</v>
      </c>
      <c r="K6269" t="s">
        <v>3157</v>
      </c>
      <c r="L6269" t="s">
        <v>3245</v>
      </c>
      <c r="M6269" t="s">
        <v>549</v>
      </c>
      <c r="N6269" t="s">
        <v>550</v>
      </c>
      <c r="O6269" t="s">
        <v>551</v>
      </c>
      <c r="P6269" t="s">
        <v>141</v>
      </c>
      <c r="Q6269" t="s">
        <v>238</v>
      </c>
    </row>
    <row r="6270" spans="1:17">
      <c r="A6270" t="s">
        <v>4376</v>
      </c>
      <c r="B6270" t="s">
        <v>4377</v>
      </c>
      <c r="C6270" t="s">
        <v>4378</v>
      </c>
      <c r="D6270" s="4">
        <v>45785.981157407405</v>
      </c>
      <c r="E6270" s="4">
        <v>45794.75</v>
      </c>
      <c r="F6270" s="4">
        <v>45794.767361111109</v>
      </c>
      <c r="G6270" s="4"/>
      <c r="H6270" t="s">
        <v>3155</v>
      </c>
      <c r="I6270" t="s">
        <v>3171</v>
      </c>
      <c r="J6270">
        <v>0</v>
      </c>
      <c r="K6270" t="s">
        <v>3194</v>
      </c>
      <c r="L6270" t="s">
        <v>3245</v>
      </c>
      <c r="M6270" t="s">
        <v>549</v>
      </c>
      <c r="N6270" t="s">
        <v>550</v>
      </c>
      <c r="O6270" t="s">
        <v>136</v>
      </c>
      <c r="P6270" t="s">
        <v>139</v>
      </c>
      <c r="Q6270" t="s">
        <v>273</v>
      </c>
    </row>
    <row r="6271" spans="1:17">
      <c r="A6271" t="s">
        <v>3837</v>
      </c>
      <c r="B6271" t="s">
        <v>3838</v>
      </c>
      <c r="C6271" t="s">
        <v>4379</v>
      </c>
      <c r="D6271" s="4">
        <v>45785.981006944443</v>
      </c>
      <c r="E6271" s="4">
        <v>45787.666666666664</v>
      </c>
      <c r="F6271" s="4">
        <v>45787.684027777781</v>
      </c>
      <c r="G6271" s="4"/>
      <c r="H6271" t="s">
        <v>3155</v>
      </c>
      <c r="I6271" t="s">
        <v>3162</v>
      </c>
      <c r="J6271">
        <v>0</v>
      </c>
      <c r="K6271" t="s">
        <v>3227</v>
      </c>
      <c r="L6271" t="s">
        <v>3245</v>
      </c>
      <c r="M6271" t="s">
        <v>549</v>
      </c>
      <c r="N6271" t="s">
        <v>550</v>
      </c>
      <c r="O6271" t="s">
        <v>1923</v>
      </c>
      <c r="P6271" t="s">
        <v>1924</v>
      </c>
      <c r="Q6271" t="s">
        <v>3394</v>
      </c>
    </row>
    <row r="6272" spans="1:17">
      <c r="A6272" t="s">
        <v>4380</v>
      </c>
      <c r="B6272" t="s">
        <v>4381</v>
      </c>
      <c r="C6272" t="s">
        <v>4382</v>
      </c>
      <c r="D6272" s="4">
        <v>45785.979421296295</v>
      </c>
      <c r="E6272" s="4">
        <v>45786.645833333336</v>
      </c>
      <c r="F6272" s="4">
        <v>45786.663194444445</v>
      </c>
      <c r="G6272" s="4">
        <v>45786.63994212963</v>
      </c>
      <c r="H6272" t="s">
        <v>3155</v>
      </c>
      <c r="I6272" t="s">
        <v>3171</v>
      </c>
      <c r="J6272">
        <v>1001</v>
      </c>
      <c r="K6272" t="s">
        <v>3157</v>
      </c>
      <c r="L6272" t="s">
        <v>3564</v>
      </c>
      <c r="M6272" t="s">
        <v>549</v>
      </c>
      <c r="N6272" t="s">
        <v>550</v>
      </c>
      <c r="O6272" t="s">
        <v>136</v>
      </c>
      <c r="P6272" t="s">
        <v>147</v>
      </c>
      <c r="Q6272" t="s">
        <v>7316</v>
      </c>
    </row>
    <row r="6273" spans="1:17">
      <c r="A6273" t="s">
        <v>3458</v>
      </c>
      <c r="B6273" t="s">
        <v>3459</v>
      </c>
      <c r="C6273" t="s">
        <v>4383</v>
      </c>
      <c r="D6273" s="4">
        <v>45785.978761574072</v>
      </c>
      <c r="E6273" s="4">
        <v>45788.25</v>
      </c>
      <c r="F6273" s="4">
        <v>45788.267361111109</v>
      </c>
      <c r="G6273" s="4"/>
      <c r="H6273" t="s">
        <v>3155</v>
      </c>
      <c r="I6273" t="s">
        <v>3171</v>
      </c>
      <c r="J6273">
        <v>0</v>
      </c>
      <c r="K6273" t="s">
        <v>3157</v>
      </c>
      <c r="L6273" t="s">
        <v>3245</v>
      </c>
      <c r="M6273" t="s">
        <v>549</v>
      </c>
      <c r="N6273" t="s">
        <v>559</v>
      </c>
      <c r="O6273" t="s">
        <v>469</v>
      </c>
      <c r="P6273" t="s">
        <v>189</v>
      </c>
      <c r="Q6273" t="s">
        <v>193</v>
      </c>
    </row>
    <row r="6274" spans="1:17">
      <c r="A6274" t="s">
        <v>4384</v>
      </c>
      <c r="B6274" t="s">
        <v>4385</v>
      </c>
      <c r="C6274" t="s">
        <v>4386</v>
      </c>
      <c r="D6274" s="4">
        <v>45785.974999999999</v>
      </c>
      <c r="E6274" s="4">
        <v>45790.166666666664</v>
      </c>
      <c r="F6274" s="4">
        <v>45790.204861111109</v>
      </c>
      <c r="G6274" s="4"/>
      <c r="H6274" t="s">
        <v>3155</v>
      </c>
      <c r="I6274" t="s">
        <v>3156</v>
      </c>
      <c r="J6274">
        <v>0</v>
      </c>
      <c r="K6274" t="s">
        <v>3194</v>
      </c>
      <c r="L6274" t="s">
        <v>3593</v>
      </c>
      <c r="M6274" t="s">
        <v>549</v>
      </c>
      <c r="N6274" t="s">
        <v>550</v>
      </c>
      <c r="O6274" t="s">
        <v>551</v>
      </c>
      <c r="P6274" t="s">
        <v>242</v>
      </c>
      <c r="Q6274" t="s">
        <v>245</v>
      </c>
    </row>
    <row r="6275" spans="1:17">
      <c r="A6275" t="s">
        <v>4387</v>
      </c>
      <c r="B6275" t="s">
        <v>4388</v>
      </c>
      <c r="C6275" t="s">
        <v>4389</v>
      </c>
      <c r="D6275" s="4">
        <v>45785.972187500003</v>
      </c>
      <c r="E6275" s="4">
        <v>45789.833333333336</v>
      </c>
      <c r="F6275" s="4">
        <v>45789.850694444445</v>
      </c>
      <c r="G6275" s="4"/>
      <c r="H6275" t="s">
        <v>3155</v>
      </c>
      <c r="I6275" t="s">
        <v>3162</v>
      </c>
      <c r="J6275">
        <v>0</v>
      </c>
      <c r="K6275" t="s">
        <v>3179</v>
      </c>
      <c r="L6275" t="s">
        <v>3593</v>
      </c>
      <c r="M6275" t="s">
        <v>549</v>
      </c>
      <c r="N6275" t="s">
        <v>550</v>
      </c>
      <c r="O6275" t="s">
        <v>1923</v>
      </c>
      <c r="P6275" t="s">
        <v>1924</v>
      </c>
      <c r="Q6275" t="s">
        <v>3164</v>
      </c>
    </row>
    <row r="6276" spans="1:17">
      <c r="A6276" t="s">
        <v>4390</v>
      </c>
      <c r="B6276" t="s">
        <v>4391</v>
      </c>
      <c r="C6276" t="s">
        <v>4392</v>
      </c>
      <c r="D6276" s="4">
        <v>45785.969780092593</v>
      </c>
      <c r="E6276" s="4">
        <v>45786.708333333336</v>
      </c>
      <c r="F6276" s="4">
        <v>45786.725694444445</v>
      </c>
      <c r="G6276" s="4">
        <v>45786.710023148145</v>
      </c>
      <c r="H6276" t="s">
        <v>3155</v>
      </c>
      <c r="I6276" t="s">
        <v>3175</v>
      </c>
      <c r="J6276">
        <v>0</v>
      </c>
      <c r="K6276" t="s">
        <v>3157</v>
      </c>
      <c r="L6276" t="s">
        <v>3564</v>
      </c>
      <c r="M6276" t="s">
        <v>549</v>
      </c>
      <c r="N6276" t="s">
        <v>550</v>
      </c>
      <c r="O6276" t="s">
        <v>136</v>
      </c>
      <c r="P6276" t="s">
        <v>292</v>
      </c>
      <c r="Q6276" t="s">
        <v>296</v>
      </c>
    </row>
    <row r="6277" spans="1:17">
      <c r="A6277" t="s">
        <v>4393</v>
      </c>
      <c r="B6277" t="s">
        <v>4394</v>
      </c>
      <c r="C6277" t="s">
        <v>4395</v>
      </c>
      <c r="D6277" s="4">
        <v>45785.963506944441</v>
      </c>
      <c r="E6277" s="4">
        <v>45786.666666666664</v>
      </c>
      <c r="F6277" s="4">
        <v>45786.684027777781</v>
      </c>
      <c r="G6277" s="4">
        <v>45786.668379629627</v>
      </c>
      <c r="H6277" t="s">
        <v>3155</v>
      </c>
      <c r="I6277" t="s">
        <v>3171</v>
      </c>
      <c r="J6277">
        <v>0</v>
      </c>
      <c r="K6277" t="s">
        <v>3194</v>
      </c>
      <c r="L6277" t="s">
        <v>3564</v>
      </c>
      <c r="M6277" t="s">
        <v>549</v>
      </c>
      <c r="N6277" t="s">
        <v>550</v>
      </c>
      <c r="O6277" t="s">
        <v>551</v>
      </c>
      <c r="P6277" t="s">
        <v>141</v>
      </c>
      <c r="Q6277" t="s">
        <v>238</v>
      </c>
    </row>
    <row r="6278" spans="1:17">
      <c r="A6278" t="s">
        <v>3779</v>
      </c>
      <c r="B6278" t="s">
        <v>3780</v>
      </c>
      <c r="C6278" t="s">
        <v>4396</v>
      </c>
      <c r="D6278" s="4">
        <v>45785.961365740739</v>
      </c>
      <c r="E6278" s="4">
        <v>45789.041666666664</v>
      </c>
      <c r="F6278" s="4">
        <v>45789.059027777781</v>
      </c>
      <c r="G6278" s="4"/>
      <c r="H6278" t="s">
        <v>3155</v>
      </c>
      <c r="I6278" t="s">
        <v>3175</v>
      </c>
      <c r="J6278">
        <v>0</v>
      </c>
      <c r="K6278" t="s">
        <v>3157</v>
      </c>
      <c r="L6278" t="s">
        <v>3245</v>
      </c>
      <c r="M6278" t="s">
        <v>549</v>
      </c>
      <c r="N6278" t="s">
        <v>550</v>
      </c>
      <c r="O6278" t="s">
        <v>551</v>
      </c>
      <c r="P6278" t="s">
        <v>141</v>
      </c>
      <c r="Q6278" t="s">
        <v>238</v>
      </c>
    </row>
    <row r="6279" spans="1:17">
      <c r="A6279" t="s">
        <v>4397</v>
      </c>
      <c r="B6279" t="s">
        <v>4398</v>
      </c>
      <c r="C6279" t="s">
        <v>4399</v>
      </c>
      <c r="D6279" s="4">
        <v>45785.960405092592</v>
      </c>
      <c r="E6279" s="4">
        <v>45786.375</v>
      </c>
      <c r="F6279" s="4">
        <v>45786.392361111109</v>
      </c>
      <c r="G6279" s="4">
        <v>45786.389803240738</v>
      </c>
      <c r="H6279" t="s">
        <v>3155</v>
      </c>
      <c r="I6279" t="s">
        <v>3171</v>
      </c>
      <c r="J6279">
        <v>1001</v>
      </c>
      <c r="K6279" t="s">
        <v>3157</v>
      </c>
      <c r="L6279" t="s">
        <v>3564</v>
      </c>
      <c r="M6279" t="s">
        <v>549</v>
      </c>
      <c r="N6279" t="s">
        <v>550</v>
      </c>
      <c r="O6279" t="s">
        <v>551</v>
      </c>
      <c r="P6279" t="s">
        <v>145</v>
      </c>
      <c r="Q6279" t="s">
        <v>219</v>
      </c>
    </row>
    <row r="6280" spans="1:17">
      <c r="A6280" t="s">
        <v>4400</v>
      </c>
      <c r="B6280" t="s">
        <v>4401</v>
      </c>
      <c r="C6280" t="s">
        <v>4402</v>
      </c>
      <c r="D6280" s="4">
        <v>45785.954918981479</v>
      </c>
      <c r="E6280" s="4">
        <v>45786.791666666664</v>
      </c>
      <c r="F6280" s="4">
        <v>45786.809027777781</v>
      </c>
      <c r="G6280" s="4"/>
      <c r="H6280" t="s">
        <v>3155</v>
      </c>
      <c r="I6280" t="s">
        <v>3175</v>
      </c>
      <c r="J6280">
        <v>0</v>
      </c>
      <c r="K6280" t="s">
        <v>3157</v>
      </c>
      <c r="L6280" t="s">
        <v>3593</v>
      </c>
      <c r="M6280" t="s">
        <v>549</v>
      </c>
      <c r="N6280" t="s">
        <v>550</v>
      </c>
      <c r="O6280" t="s">
        <v>136</v>
      </c>
      <c r="P6280" t="s">
        <v>139</v>
      </c>
      <c r="Q6280" t="s">
        <v>425</v>
      </c>
    </row>
    <row r="6281" spans="1:17">
      <c r="A6281" t="s">
        <v>4102</v>
      </c>
      <c r="B6281" t="s">
        <v>4103</v>
      </c>
      <c r="C6281" t="s">
        <v>4403</v>
      </c>
      <c r="D6281" s="4">
        <v>45785.937581018516</v>
      </c>
      <c r="E6281" s="4">
        <v>45786.791666666664</v>
      </c>
      <c r="F6281" s="4">
        <v>45786.809027777781</v>
      </c>
      <c r="G6281" s="4"/>
      <c r="H6281" t="s">
        <v>3155</v>
      </c>
      <c r="I6281" t="s">
        <v>3162</v>
      </c>
      <c r="J6281">
        <v>0</v>
      </c>
      <c r="K6281" t="s">
        <v>3179</v>
      </c>
      <c r="L6281" t="s">
        <v>3245</v>
      </c>
      <c r="M6281" t="s">
        <v>549</v>
      </c>
      <c r="N6281" t="s">
        <v>550</v>
      </c>
      <c r="O6281" t="s">
        <v>1923</v>
      </c>
      <c r="P6281" t="s">
        <v>1924</v>
      </c>
      <c r="Q6281" t="s">
        <v>3164</v>
      </c>
    </row>
    <row r="6282" spans="1:17">
      <c r="A6282" t="s">
        <v>3376</v>
      </c>
      <c r="B6282" t="s">
        <v>4404</v>
      </c>
      <c r="C6282" t="s">
        <v>4405</v>
      </c>
      <c r="D6282" s="4">
        <v>45785.936643518522</v>
      </c>
      <c r="E6282" s="4">
        <v>45787.5625</v>
      </c>
      <c r="F6282" s="4">
        <v>45787.600694444445</v>
      </c>
      <c r="G6282" s="4"/>
      <c r="H6282" t="s">
        <v>3155</v>
      </c>
      <c r="I6282" t="s">
        <v>3156</v>
      </c>
      <c r="J6282">
        <v>0</v>
      </c>
      <c r="K6282" t="s">
        <v>3194</v>
      </c>
      <c r="L6282" t="s">
        <v>3245</v>
      </c>
      <c r="M6282" t="s">
        <v>549</v>
      </c>
      <c r="N6282" t="s">
        <v>550</v>
      </c>
      <c r="O6282" t="s">
        <v>136</v>
      </c>
      <c r="P6282" t="s">
        <v>139</v>
      </c>
      <c r="Q6282" t="s">
        <v>278</v>
      </c>
    </row>
    <row r="6283" spans="1:17">
      <c r="A6283" t="s">
        <v>4406</v>
      </c>
      <c r="B6283" t="s">
        <v>4407</v>
      </c>
      <c r="C6283" t="s">
        <v>4408</v>
      </c>
      <c r="D6283" s="4">
        <v>45785.931631944448</v>
      </c>
      <c r="E6283" s="4">
        <v>45793.416666666664</v>
      </c>
      <c r="F6283" s="4">
        <v>45793.434027777781</v>
      </c>
      <c r="G6283" s="4">
        <v>45793.415543981479</v>
      </c>
      <c r="H6283" t="s">
        <v>3155</v>
      </c>
      <c r="I6283" t="s">
        <v>3171</v>
      </c>
      <c r="J6283">
        <v>1001</v>
      </c>
      <c r="K6283" t="s">
        <v>3157</v>
      </c>
      <c r="L6283" t="s">
        <v>3564</v>
      </c>
      <c r="M6283" t="s">
        <v>549</v>
      </c>
      <c r="N6283" t="s">
        <v>559</v>
      </c>
      <c r="O6283" t="s">
        <v>504</v>
      </c>
      <c r="P6283" t="s">
        <v>325</v>
      </c>
      <c r="Q6283" t="s">
        <v>341</v>
      </c>
    </row>
    <row r="6284" spans="1:17">
      <c r="A6284" t="s">
        <v>4409</v>
      </c>
      <c r="B6284" t="s">
        <v>4410</v>
      </c>
      <c r="C6284" t="s">
        <v>4411</v>
      </c>
      <c r="D6284" s="4">
        <v>45785.930821759262</v>
      </c>
      <c r="E6284" s="4">
        <v>45790.645833333336</v>
      </c>
      <c r="F6284" s="4">
        <v>45790.663194444445</v>
      </c>
      <c r="G6284" s="4">
        <v>45790.640439814815</v>
      </c>
      <c r="H6284" t="s">
        <v>3155</v>
      </c>
      <c r="I6284" t="s">
        <v>3175</v>
      </c>
      <c r="J6284">
        <v>0</v>
      </c>
      <c r="K6284" t="s">
        <v>3157</v>
      </c>
      <c r="L6284" t="s">
        <v>3564</v>
      </c>
      <c r="M6284" t="s">
        <v>549</v>
      </c>
      <c r="N6284" t="s">
        <v>550</v>
      </c>
      <c r="O6284" t="s">
        <v>136</v>
      </c>
      <c r="P6284" t="s">
        <v>139</v>
      </c>
      <c r="Q6284" t="s">
        <v>272</v>
      </c>
    </row>
    <row r="6285" spans="1:17">
      <c r="A6285" t="s">
        <v>4412</v>
      </c>
      <c r="B6285" t="s">
        <v>4413</v>
      </c>
      <c r="C6285" t="s">
        <v>4414</v>
      </c>
      <c r="D6285" s="4">
        <v>45785.922453703701</v>
      </c>
      <c r="E6285" s="4">
        <v>45786.354166666664</v>
      </c>
      <c r="F6285" s="4">
        <v>45786.371527777781</v>
      </c>
      <c r="G6285" s="4">
        <v>45786.350960648146</v>
      </c>
      <c r="H6285" t="s">
        <v>3155</v>
      </c>
      <c r="I6285" t="s">
        <v>3280</v>
      </c>
      <c r="J6285">
        <v>0</v>
      </c>
      <c r="K6285" t="s">
        <v>3227</v>
      </c>
      <c r="L6285" t="s">
        <v>3564</v>
      </c>
      <c r="M6285" t="s">
        <v>549</v>
      </c>
      <c r="N6285" t="s">
        <v>550</v>
      </c>
      <c r="O6285" t="s">
        <v>1923</v>
      </c>
      <c r="P6285" t="s">
        <v>1924</v>
      </c>
      <c r="Q6285" t="s">
        <v>3199</v>
      </c>
    </row>
    <row r="6286" spans="1:17">
      <c r="A6286" t="s">
        <v>4415</v>
      </c>
      <c r="B6286" t="s">
        <v>4416</v>
      </c>
      <c r="C6286" t="s">
        <v>4417</v>
      </c>
      <c r="D6286" s="4">
        <v>45785.917037037034</v>
      </c>
      <c r="E6286" s="4">
        <v>45788.729166666664</v>
      </c>
      <c r="F6286" s="4">
        <v>45788.767361111109</v>
      </c>
      <c r="G6286" s="4">
        <v>45788.730740740742</v>
      </c>
      <c r="H6286" t="s">
        <v>3155</v>
      </c>
      <c r="I6286" t="s">
        <v>3156</v>
      </c>
      <c r="J6286">
        <v>0</v>
      </c>
      <c r="K6286" t="s">
        <v>3157</v>
      </c>
      <c r="L6286" t="s">
        <v>3564</v>
      </c>
      <c r="M6286" t="s">
        <v>549</v>
      </c>
      <c r="N6286" t="s">
        <v>550</v>
      </c>
      <c r="O6286" t="s">
        <v>551</v>
      </c>
      <c r="P6286" t="s">
        <v>141</v>
      </c>
      <c r="Q6286" t="s">
        <v>231</v>
      </c>
    </row>
    <row r="6287" spans="1:17">
      <c r="A6287" t="s">
        <v>4418</v>
      </c>
      <c r="B6287" t="s">
        <v>4419</v>
      </c>
      <c r="C6287" t="s">
        <v>4420</v>
      </c>
      <c r="D6287" s="4">
        <v>45785.916238425925</v>
      </c>
      <c r="E6287" s="4">
        <v>45791.645833333336</v>
      </c>
      <c r="F6287" s="4">
        <v>45791.684027777781</v>
      </c>
      <c r="G6287" s="4">
        <v>45791.642650462964</v>
      </c>
      <c r="H6287" t="s">
        <v>3155</v>
      </c>
      <c r="I6287" t="s">
        <v>3673</v>
      </c>
      <c r="J6287">
        <v>0</v>
      </c>
      <c r="K6287" t="s">
        <v>3194</v>
      </c>
      <c r="L6287" t="s">
        <v>3564</v>
      </c>
      <c r="M6287" t="s">
        <v>549</v>
      </c>
      <c r="N6287" t="s">
        <v>559</v>
      </c>
      <c r="O6287" t="s">
        <v>504</v>
      </c>
      <c r="P6287" t="s">
        <v>325</v>
      </c>
      <c r="Q6287" t="s">
        <v>327</v>
      </c>
    </row>
    <row r="6288" spans="1:17">
      <c r="A6288" t="s">
        <v>4421</v>
      </c>
      <c r="B6288" t="s">
        <v>4422</v>
      </c>
      <c r="C6288" t="s">
        <v>4423</v>
      </c>
      <c r="D6288" s="4">
        <v>45785.913263888891</v>
      </c>
      <c r="E6288" s="4">
        <v>45787.25</v>
      </c>
      <c r="F6288" s="4">
        <v>45787.288194444445</v>
      </c>
      <c r="G6288" s="4">
        <v>45787.250613425924</v>
      </c>
      <c r="H6288" t="s">
        <v>3155</v>
      </c>
      <c r="I6288" t="s">
        <v>3240</v>
      </c>
      <c r="J6288">
        <v>1001</v>
      </c>
      <c r="K6288" t="s">
        <v>3157</v>
      </c>
      <c r="L6288" t="s">
        <v>3564</v>
      </c>
      <c r="M6288" t="s">
        <v>549</v>
      </c>
      <c r="N6288" t="s">
        <v>550</v>
      </c>
      <c r="O6288" t="s">
        <v>551</v>
      </c>
      <c r="P6288" t="s">
        <v>149</v>
      </c>
      <c r="Q6288" t="s">
        <v>203</v>
      </c>
    </row>
    <row r="6289" spans="1:17">
      <c r="A6289" t="s">
        <v>4424</v>
      </c>
      <c r="B6289" t="s">
        <v>4425</v>
      </c>
      <c r="C6289" t="s">
        <v>4426</v>
      </c>
      <c r="D6289" s="4">
        <v>45785.911597222221</v>
      </c>
      <c r="E6289" s="4">
        <v>45788.708333333336</v>
      </c>
      <c r="F6289" s="4">
        <v>45788.746527777781</v>
      </c>
      <c r="G6289" s="4">
        <v>45788.709062499998</v>
      </c>
      <c r="H6289" t="s">
        <v>3155</v>
      </c>
      <c r="I6289" t="s">
        <v>3156</v>
      </c>
      <c r="J6289">
        <v>0</v>
      </c>
      <c r="K6289" t="s">
        <v>3157</v>
      </c>
      <c r="L6289" t="s">
        <v>3564</v>
      </c>
      <c r="M6289" t="s">
        <v>549</v>
      </c>
      <c r="N6289" t="s">
        <v>559</v>
      </c>
      <c r="O6289" t="s">
        <v>469</v>
      </c>
      <c r="P6289" t="s">
        <v>180</v>
      </c>
      <c r="Q6289" t="s">
        <v>14107</v>
      </c>
    </row>
    <row r="6290" spans="1:17">
      <c r="A6290" t="s">
        <v>4427</v>
      </c>
      <c r="B6290" t="s">
        <v>4428</v>
      </c>
      <c r="C6290" t="s">
        <v>4429</v>
      </c>
      <c r="D6290" s="4">
        <v>45785.908761574072</v>
      </c>
      <c r="E6290" s="4">
        <v>45786.333333333336</v>
      </c>
      <c r="F6290" s="4">
        <v>45786.371527777781</v>
      </c>
      <c r="G6290" s="4">
        <v>45786.334699074076</v>
      </c>
      <c r="H6290" t="s">
        <v>3155</v>
      </c>
      <c r="I6290" t="s">
        <v>3240</v>
      </c>
      <c r="J6290">
        <v>1001</v>
      </c>
      <c r="K6290" t="s">
        <v>3157</v>
      </c>
      <c r="L6290" t="s">
        <v>3564</v>
      </c>
      <c r="M6290" t="s">
        <v>549</v>
      </c>
      <c r="N6290" t="s">
        <v>550</v>
      </c>
      <c r="O6290" t="s">
        <v>136</v>
      </c>
      <c r="P6290" t="s">
        <v>283</v>
      </c>
      <c r="Q6290" t="s">
        <v>286</v>
      </c>
    </row>
    <row r="6291" spans="1:17">
      <c r="A6291" t="s">
        <v>4430</v>
      </c>
      <c r="B6291" t="s">
        <v>4431</v>
      </c>
      <c r="C6291" t="s">
        <v>4432</v>
      </c>
      <c r="D6291" s="4">
        <v>45785.907060185185</v>
      </c>
      <c r="E6291" s="4">
        <v>45787.666666666664</v>
      </c>
      <c r="F6291" s="4">
        <v>45787.684027777781</v>
      </c>
      <c r="G6291" s="4">
        <v>45787.665277777778</v>
      </c>
      <c r="H6291" t="s">
        <v>3155</v>
      </c>
      <c r="I6291" t="s">
        <v>3171</v>
      </c>
      <c r="J6291">
        <v>1001</v>
      </c>
      <c r="K6291" t="s">
        <v>3157</v>
      </c>
      <c r="L6291" t="s">
        <v>3564</v>
      </c>
      <c r="M6291" t="s">
        <v>549</v>
      </c>
      <c r="N6291" t="s">
        <v>550</v>
      </c>
      <c r="O6291" t="s">
        <v>136</v>
      </c>
      <c r="P6291" t="s">
        <v>139</v>
      </c>
      <c r="Q6291" t="s">
        <v>271</v>
      </c>
    </row>
    <row r="6292" spans="1:17">
      <c r="A6292" t="s">
        <v>3590</v>
      </c>
      <c r="B6292" t="s">
        <v>3591</v>
      </c>
      <c r="C6292" t="s">
        <v>4433</v>
      </c>
      <c r="D6292" s="4">
        <v>45785.904351851852</v>
      </c>
      <c r="E6292" s="4">
        <v>45787.375</v>
      </c>
      <c r="F6292" s="4">
        <v>45787.413194444445</v>
      </c>
      <c r="G6292" s="4"/>
      <c r="H6292" t="s">
        <v>3155</v>
      </c>
      <c r="I6292" t="s">
        <v>3156</v>
      </c>
      <c r="J6292">
        <v>0</v>
      </c>
      <c r="K6292" t="s">
        <v>3194</v>
      </c>
      <c r="L6292" t="s">
        <v>3245</v>
      </c>
      <c r="M6292" t="s">
        <v>549</v>
      </c>
      <c r="N6292" t="s">
        <v>550</v>
      </c>
      <c r="O6292" t="s">
        <v>136</v>
      </c>
      <c r="P6292" t="s">
        <v>139</v>
      </c>
      <c r="Q6292" t="s">
        <v>277</v>
      </c>
    </row>
    <row r="6293" spans="1:17">
      <c r="A6293" t="s">
        <v>4434</v>
      </c>
      <c r="B6293" t="s">
        <v>4435</v>
      </c>
      <c r="C6293" t="s">
        <v>4436</v>
      </c>
      <c r="D6293" s="4">
        <v>45785.89508101852</v>
      </c>
      <c r="E6293" s="4">
        <v>45786.4375</v>
      </c>
      <c r="F6293" s="4">
        <v>45786.454861111109</v>
      </c>
      <c r="G6293" s="4">
        <v>45786.434641203705</v>
      </c>
      <c r="H6293" t="s">
        <v>3155</v>
      </c>
      <c r="I6293" t="s">
        <v>3175</v>
      </c>
      <c r="J6293">
        <v>1001</v>
      </c>
      <c r="K6293" t="s">
        <v>3194</v>
      </c>
      <c r="L6293" t="s">
        <v>3564</v>
      </c>
      <c r="M6293" t="s">
        <v>549</v>
      </c>
      <c r="N6293" t="s">
        <v>559</v>
      </c>
      <c r="O6293" t="s">
        <v>504</v>
      </c>
      <c r="P6293" t="s">
        <v>325</v>
      </c>
      <c r="Q6293" t="s">
        <v>337</v>
      </c>
    </row>
    <row r="6294" spans="1:17">
      <c r="A6294" t="s">
        <v>4437</v>
      </c>
      <c r="B6294" t="s">
        <v>4438</v>
      </c>
      <c r="C6294" t="s">
        <v>4439</v>
      </c>
      <c r="D6294" s="4">
        <v>45785.892800925925</v>
      </c>
      <c r="E6294" s="4">
        <v>45787.666666666664</v>
      </c>
      <c r="F6294" s="4">
        <v>45787.684027777781</v>
      </c>
      <c r="G6294" s="4"/>
      <c r="H6294" t="s">
        <v>3155</v>
      </c>
      <c r="I6294" t="s">
        <v>3171</v>
      </c>
      <c r="J6294">
        <v>1001</v>
      </c>
      <c r="K6294" t="s">
        <v>3157</v>
      </c>
      <c r="L6294" t="s">
        <v>3245</v>
      </c>
      <c r="M6294" t="s">
        <v>549</v>
      </c>
      <c r="N6294" t="s">
        <v>550</v>
      </c>
      <c r="O6294" t="s">
        <v>136</v>
      </c>
      <c r="P6294" t="s">
        <v>139</v>
      </c>
      <c r="Q6294" t="s">
        <v>272</v>
      </c>
    </row>
    <row r="6295" spans="1:17">
      <c r="A6295" t="s">
        <v>4440</v>
      </c>
      <c r="B6295" t="s">
        <v>4441</v>
      </c>
      <c r="C6295" t="s">
        <v>4442</v>
      </c>
      <c r="D6295" s="4">
        <v>45785.891585648147</v>
      </c>
      <c r="E6295" s="4">
        <v>45789.541666666664</v>
      </c>
      <c r="F6295" s="4">
        <v>45789.559027777781</v>
      </c>
      <c r="G6295" s="4">
        <v>45789.541481481479</v>
      </c>
      <c r="H6295" t="s">
        <v>3155</v>
      </c>
      <c r="I6295" t="s">
        <v>3171</v>
      </c>
      <c r="J6295">
        <v>1001</v>
      </c>
      <c r="K6295" t="s">
        <v>3157</v>
      </c>
      <c r="L6295" t="s">
        <v>3564</v>
      </c>
      <c r="M6295" t="s">
        <v>549</v>
      </c>
      <c r="N6295" t="s">
        <v>550</v>
      </c>
      <c r="O6295" t="s">
        <v>136</v>
      </c>
      <c r="P6295" t="s">
        <v>143</v>
      </c>
      <c r="Q6295" t="s">
        <v>302</v>
      </c>
    </row>
    <row r="6296" spans="1:17">
      <c r="A6296" t="s">
        <v>4443</v>
      </c>
      <c r="B6296" t="s">
        <v>4444</v>
      </c>
      <c r="C6296" t="s">
        <v>4445</v>
      </c>
      <c r="D6296" s="4">
        <v>45785.886203703703</v>
      </c>
      <c r="E6296" s="4">
        <v>45786.916666666664</v>
      </c>
      <c r="F6296" s="4">
        <v>45786.954861111109</v>
      </c>
      <c r="G6296" s="4"/>
      <c r="H6296" t="s">
        <v>3155</v>
      </c>
      <c r="I6296" t="s">
        <v>3156</v>
      </c>
      <c r="J6296">
        <v>0</v>
      </c>
      <c r="K6296" t="s">
        <v>3194</v>
      </c>
      <c r="L6296" t="s">
        <v>3245</v>
      </c>
      <c r="M6296" t="s">
        <v>549</v>
      </c>
      <c r="N6296" t="s">
        <v>559</v>
      </c>
      <c r="O6296" t="s">
        <v>163</v>
      </c>
      <c r="P6296" t="s">
        <v>472</v>
      </c>
      <c r="Q6296" t="s">
        <v>351</v>
      </c>
    </row>
    <row r="6297" spans="1:17">
      <c r="A6297" t="s">
        <v>4202</v>
      </c>
      <c r="B6297" t="s">
        <v>4203</v>
      </c>
      <c r="C6297" t="s">
        <v>4446</v>
      </c>
      <c r="D6297" s="4">
        <v>45785.886076388888</v>
      </c>
      <c r="E6297" s="4">
        <v>45788.375</v>
      </c>
      <c r="F6297" s="4">
        <v>45788.392361111109</v>
      </c>
      <c r="G6297" s="4"/>
      <c r="H6297" t="s">
        <v>3155</v>
      </c>
      <c r="I6297" t="s">
        <v>3171</v>
      </c>
      <c r="J6297">
        <v>0</v>
      </c>
      <c r="K6297" t="s">
        <v>3157</v>
      </c>
      <c r="L6297" t="s">
        <v>3245</v>
      </c>
      <c r="M6297" t="s">
        <v>549</v>
      </c>
      <c r="N6297" t="s">
        <v>550</v>
      </c>
      <c r="O6297" t="s">
        <v>136</v>
      </c>
      <c r="P6297" t="s">
        <v>283</v>
      </c>
      <c r="Q6297" t="s">
        <v>284</v>
      </c>
    </row>
    <row r="6298" spans="1:17">
      <c r="A6298" t="s">
        <v>4447</v>
      </c>
      <c r="B6298" t="s">
        <v>4448</v>
      </c>
      <c r="C6298" t="s">
        <v>4449</v>
      </c>
      <c r="D6298" s="4">
        <v>45785.884409722225</v>
      </c>
      <c r="E6298" s="4">
        <v>45788.9375</v>
      </c>
      <c r="F6298" s="4">
        <v>45788.954861111109</v>
      </c>
      <c r="G6298" s="4">
        <v>45788.933356481481</v>
      </c>
      <c r="H6298" t="s">
        <v>3155</v>
      </c>
      <c r="I6298" t="s">
        <v>3184</v>
      </c>
      <c r="J6298">
        <v>0</v>
      </c>
      <c r="K6298" t="s">
        <v>3157</v>
      </c>
      <c r="L6298" t="s">
        <v>3564</v>
      </c>
      <c r="M6298" t="s">
        <v>549</v>
      </c>
      <c r="N6298" t="s">
        <v>550</v>
      </c>
      <c r="O6298" t="s">
        <v>616</v>
      </c>
      <c r="P6298" t="s">
        <v>314</v>
      </c>
      <c r="Q6298" t="s">
        <v>316</v>
      </c>
    </row>
    <row r="6299" spans="1:17">
      <c r="A6299" t="s">
        <v>4450</v>
      </c>
      <c r="B6299" t="s">
        <v>4451</v>
      </c>
      <c r="C6299" t="s">
        <v>4452</v>
      </c>
      <c r="D6299" s="4">
        <v>45785.884247685186</v>
      </c>
      <c r="E6299" s="4">
        <v>45788.375</v>
      </c>
      <c r="F6299" s="4">
        <v>45788.392361111109</v>
      </c>
      <c r="G6299" s="4">
        <v>45788.380497685182</v>
      </c>
      <c r="H6299" t="s">
        <v>3155</v>
      </c>
      <c r="I6299" t="s">
        <v>3280</v>
      </c>
      <c r="J6299">
        <v>0</v>
      </c>
      <c r="K6299" t="s">
        <v>3295</v>
      </c>
      <c r="L6299" t="s">
        <v>3564</v>
      </c>
      <c r="M6299" t="s">
        <v>549</v>
      </c>
      <c r="N6299" t="s">
        <v>550</v>
      </c>
      <c r="O6299" t="s">
        <v>1923</v>
      </c>
      <c r="P6299" t="s">
        <v>1924</v>
      </c>
      <c r="Q6299" t="s">
        <v>3164</v>
      </c>
    </row>
    <row r="6300" spans="1:17">
      <c r="A6300" t="s">
        <v>4453</v>
      </c>
      <c r="B6300" t="s">
        <v>4454</v>
      </c>
      <c r="C6300" t="s">
        <v>4455</v>
      </c>
      <c r="D6300" s="4">
        <v>45785.882361111115</v>
      </c>
      <c r="E6300" s="4">
        <v>45786.791666666664</v>
      </c>
      <c r="F6300" s="4">
        <v>45786.809027777781</v>
      </c>
      <c r="G6300" s="4">
        <v>45786.792719907404</v>
      </c>
      <c r="H6300" t="s">
        <v>3155</v>
      </c>
      <c r="I6300" t="s">
        <v>3175</v>
      </c>
      <c r="J6300">
        <v>0</v>
      </c>
      <c r="K6300" t="s">
        <v>3157</v>
      </c>
      <c r="L6300" t="s">
        <v>3564</v>
      </c>
      <c r="M6300" t="s">
        <v>549</v>
      </c>
      <c r="N6300" t="s">
        <v>550</v>
      </c>
      <c r="O6300" t="s">
        <v>136</v>
      </c>
      <c r="P6300" t="s">
        <v>143</v>
      </c>
      <c r="Q6300" t="s">
        <v>306</v>
      </c>
    </row>
    <row r="6301" spans="1:17">
      <c r="A6301" t="s">
        <v>4453</v>
      </c>
      <c r="B6301" t="s">
        <v>4456</v>
      </c>
      <c r="C6301" t="s">
        <v>4457</v>
      </c>
      <c r="D6301" s="4">
        <v>45785.881122685183</v>
      </c>
      <c r="E6301" s="4">
        <v>45786.791666666664</v>
      </c>
      <c r="F6301" s="4">
        <v>45786.829861111109</v>
      </c>
      <c r="G6301" s="4">
        <v>45786.792291666665</v>
      </c>
      <c r="H6301" t="s">
        <v>3155</v>
      </c>
      <c r="I6301" t="s">
        <v>3156</v>
      </c>
      <c r="J6301">
        <v>0</v>
      </c>
      <c r="K6301" t="s">
        <v>3157</v>
      </c>
      <c r="L6301" t="s">
        <v>3564</v>
      </c>
      <c r="M6301" t="s">
        <v>549</v>
      </c>
      <c r="N6301" t="s">
        <v>550</v>
      </c>
      <c r="O6301" t="s">
        <v>136</v>
      </c>
      <c r="P6301" t="s">
        <v>143</v>
      </c>
      <c r="Q6301" t="s">
        <v>306</v>
      </c>
    </row>
    <row r="6302" spans="1:17">
      <c r="A6302" t="s">
        <v>4458</v>
      </c>
      <c r="B6302" t="s">
        <v>4459</v>
      </c>
      <c r="C6302" t="s">
        <v>4460</v>
      </c>
      <c r="D6302" s="4">
        <v>45785.87296296296</v>
      </c>
      <c r="E6302" s="4">
        <v>45786.875</v>
      </c>
      <c r="F6302" s="4">
        <v>45786.892361111109</v>
      </c>
      <c r="G6302" s="4"/>
      <c r="H6302" t="s">
        <v>3155</v>
      </c>
      <c r="I6302" t="s">
        <v>3175</v>
      </c>
      <c r="J6302">
        <v>1001</v>
      </c>
      <c r="K6302" t="s">
        <v>3157</v>
      </c>
      <c r="L6302" t="s">
        <v>3593</v>
      </c>
      <c r="M6302" t="s">
        <v>549</v>
      </c>
      <c r="N6302" t="s">
        <v>550</v>
      </c>
      <c r="O6302" t="s">
        <v>136</v>
      </c>
      <c r="P6302" t="s">
        <v>139</v>
      </c>
      <c r="Q6302" t="s">
        <v>275</v>
      </c>
    </row>
    <row r="6303" spans="1:17">
      <c r="A6303" t="s">
        <v>4128</v>
      </c>
      <c r="B6303" t="s">
        <v>4129</v>
      </c>
      <c r="C6303" t="s">
        <v>4461</v>
      </c>
      <c r="D6303" s="4">
        <v>45785.871666666666</v>
      </c>
      <c r="E6303" s="4">
        <v>45786.625</v>
      </c>
      <c r="F6303" s="4">
        <v>45786.663194444445</v>
      </c>
      <c r="G6303" s="4"/>
      <c r="H6303" t="s">
        <v>3155</v>
      </c>
      <c r="I6303" t="s">
        <v>3240</v>
      </c>
      <c r="J6303">
        <v>1001</v>
      </c>
      <c r="K6303" t="s">
        <v>3157</v>
      </c>
      <c r="L6303" t="s">
        <v>3245</v>
      </c>
      <c r="M6303" t="s">
        <v>549</v>
      </c>
      <c r="N6303" t="s">
        <v>550</v>
      </c>
      <c r="O6303" t="s">
        <v>136</v>
      </c>
      <c r="P6303" t="s">
        <v>139</v>
      </c>
      <c r="Q6303" t="s">
        <v>271</v>
      </c>
    </row>
    <row r="6304" spans="1:17">
      <c r="A6304" t="s">
        <v>4440</v>
      </c>
      <c r="B6304" t="s">
        <v>4441</v>
      </c>
      <c r="C6304" t="s">
        <v>4462</v>
      </c>
      <c r="D6304" s="4">
        <v>45785.871238425927</v>
      </c>
      <c r="E6304" s="4">
        <v>45789.541666666664</v>
      </c>
      <c r="F6304" s="4">
        <v>45789.559027777781</v>
      </c>
      <c r="G6304" s="4"/>
      <c r="H6304" t="s">
        <v>3155</v>
      </c>
      <c r="I6304" t="s">
        <v>3171</v>
      </c>
      <c r="J6304">
        <v>1001</v>
      </c>
      <c r="K6304" t="s">
        <v>3157</v>
      </c>
      <c r="L6304" t="s">
        <v>3245</v>
      </c>
      <c r="M6304" t="s">
        <v>549</v>
      </c>
      <c r="N6304" t="s">
        <v>550</v>
      </c>
      <c r="O6304" t="s">
        <v>136</v>
      </c>
      <c r="P6304" t="s">
        <v>143</v>
      </c>
      <c r="Q6304" t="s">
        <v>302</v>
      </c>
    </row>
    <row r="6305" spans="1:17">
      <c r="A6305" t="s">
        <v>4463</v>
      </c>
      <c r="B6305" t="s">
        <v>4464</v>
      </c>
      <c r="C6305" t="s">
        <v>4465</v>
      </c>
      <c r="D6305" s="4">
        <v>45785.862291666665</v>
      </c>
      <c r="E6305" s="4">
        <v>45790.833333333336</v>
      </c>
      <c r="F6305" s="4">
        <v>45790.850694444445</v>
      </c>
      <c r="G6305" s="4"/>
      <c r="H6305" t="s">
        <v>3155</v>
      </c>
      <c r="I6305" t="s">
        <v>3171</v>
      </c>
      <c r="J6305">
        <v>1001</v>
      </c>
      <c r="K6305" t="s">
        <v>3157</v>
      </c>
      <c r="L6305" t="s">
        <v>3593</v>
      </c>
      <c r="M6305" t="s">
        <v>549</v>
      </c>
      <c r="N6305" t="s">
        <v>550</v>
      </c>
      <c r="O6305" t="s">
        <v>136</v>
      </c>
      <c r="P6305" t="s">
        <v>143</v>
      </c>
      <c r="Q6305" t="s">
        <v>300</v>
      </c>
    </row>
    <row r="6306" spans="1:17">
      <c r="A6306" t="s">
        <v>4466</v>
      </c>
      <c r="B6306" t="s">
        <v>4467</v>
      </c>
      <c r="C6306" t="s">
        <v>4468</v>
      </c>
      <c r="D6306" s="4">
        <v>45785.860266203701</v>
      </c>
      <c r="E6306" s="4">
        <v>45790.291666666664</v>
      </c>
      <c r="F6306" s="4">
        <v>45790.309027777781</v>
      </c>
      <c r="G6306" s="4">
        <v>45790.289965277778</v>
      </c>
      <c r="H6306" t="s">
        <v>3155</v>
      </c>
      <c r="I6306" t="s">
        <v>3162</v>
      </c>
      <c r="J6306">
        <v>0</v>
      </c>
      <c r="K6306" t="s">
        <v>3163</v>
      </c>
      <c r="L6306" t="s">
        <v>3564</v>
      </c>
      <c r="M6306" t="s">
        <v>549</v>
      </c>
      <c r="N6306" t="s">
        <v>550</v>
      </c>
      <c r="O6306" t="s">
        <v>1923</v>
      </c>
      <c r="P6306" t="s">
        <v>1924</v>
      </c>
      <c r="Q6306" t="s">
        <v>3359</v>
      </c>
    </row>
    <row r="6307" spans="1:17">
      <c r="A6307" t="s">
        <v>4469</v>
      </c>
      <c r="B6307" t="s">
        <v>4470</v>
      </c>
      <c r="C6307" t="s">
        <v>4471</v>
      </c>
      <c r="D6307" s="4">
        <v>45785.858912037038</v>
      </c>
      <c r="E6307" s="4">
        <v>45786.416666666664</v>
      </c>
      <c r="F6307" s="4">
        <v>45786.434027777781</v>
      </c>
      <c r="G6307" s="4"/>
      <c r="H6307" t="s">
        <v>3155</v>
      </c>
      <c r="I6307" t="s">
        <v>3175</v>
      </c>
      <c r="J6307">
        <v>0</v>
      </c>
      <c r="K6307" t="s">
        <v>3157</v>
      </c>
      <c r="L6307" t="s">
        <v>3593</v>
      </c>
      <c r="M6307" t="s">
        <v>549</v>
      </c>
      <c r="N6307" t="s">
        <v>559</v>
      </c>
      <c r="O6307" t="s">
        <v>504</v>
      </c>
      <c r="P6307" t="s">
        <v>325</v>
      </c>
      <c r="Q6307" t="s">
        <v>335</v>
      </c>
    </row>
    <row r="6308" spans="1:17">
      <c r="A6308" t="s">
        <v>4128</v>
      </c>
      <c r="B6308" t="s">
        <v>4129</v>
      </c>
      <c r="C6308" t="s">
        <v>4472</v>
      </c>
      <c r="D6308" s="4">
        <v>45785.853391203702</v>
      </c>
      <c r="E6308" s="4">
        <v>45786.625</v>
      </c>
      <c r="F6308" s="4">
        <v>45786.663194444445</v>
      </c>
      <c r="G6308" s="4"/>
      <c r="H6308" t="s">
        <v>3155</v>
      </c>
      <c r="I6308" t="s">
        <v>3240</v>
      </c>
      <c r="J6308">
        <v>1001</v>
      </c>
      <c r="K6308" t="s">
        <v>3157</v>
      </c>
      <c r="L6308" t="s">
        <v>3245</v>
      </c>
      <c r="M6308" t="s">
        <v>549</v>
      </c>
      <c r="N6308" t="s">
        <v>550</v>
      </c>
      <c r="O6308" t="s">
        <v>136</v>
      </c>
      <c r="P6308" t="s">
        <v>139</v>
      </c>
      <c r="Q6308" t="s">
        <v>271</v>
      </c>
    </row>
    <row r="6309" spans="1:17">
      <c r="A6309" t="s">
        <v>4473</v>
      </c>
      <c r="B6309" t="s">
        <v>4474</v>
      </c>
      <c r="C6309" t="s">
        <v>4475</v>
      </c>
      <c r="D6309" s="4">
        <v>45785.848020833335</v>
      </c>
      <c r="E6309" s="4">
        <v>45788.708333333336</v>
      </c>
      <c r="F6309" s="4">
        <v>45788.725694444445</v>
      </c>
      <c r="G6309" s="4"/>
      <c r="H6309" t="s">
        <v>3155</v>
      </c>
      <c r="I6309" t="s">
        <v>3184</v>
      </c>
      <c r="J6309">
        <v>1001</v>
      </c>
      <c r="K6309" t="s">
        <v>3157</v>
      </c>
      <c r="L6309" t="s">
        <v>3245</v>
      </c>
      <c r="M6309" t="s">
        <v>549</v>
      </c>
      <c r="N6309" t="s">
        <v>550</v>
      </c>
      <c r="O6309" t="s">
        <v>616</v>
      </c>
      <c r="P6309" t="s">
        <v>314</v>
      </c>
      <c r="Q6309" t="s">
        <v>320</v>
      </c>
    </row>
    <row r="6310" spans="1:17">
      <c r="A6310" t="s">
        <v>4393</v>
      </c>
      <c r="B6310" t="s">
        <v>4394</v>
      </c>
      <c r="C6310" t="s">
        <v>4476</v>
      </c>
      <c r="D6310" s="4">
        <v>45785.847002314818</v>
      </c>
      <c r="E6310" s="4">
        <v>45786.666666666664</v>
      </c>
      <c r="F6310" s="4">
        <v>45786.704861111109</v>
      </c>
      <c r="G6310" s="4"/>
      <c r="H6310" t="s">
        <v>3155</v>
      </c>
      <c r="I6310" t="s">
        <v>3156</v>
      </c>
      <c r="J6310">
        <v>0</v>
      </c>
      <c r="K6310" t="s">
        <v>3157</v>
      </c>
      <c r="L6310" t="s">
        <v>3245</v>
      </c>
      <c r="M6310" t="s">
        <v>549</v>
      </c>
      <c r="N6310" t="s">
        <v>550</v>
      </c>
      <c r="O6310" t="s">
        <v>551</v>
      </c>
      <c r="P6310" t="s">
        <v>141</v>
      </c>
      <c r="Q6310" t="s">
        <v>238</v>
      </c>
    </row>
    <row r="6311" spans="1:17">
      <c r="A6311" t="s">
        <v>4473</v>
      </c>
      <c r="B6311" t="s">
        <v>4477</v>
      </c>
      <c r="C6311" t="s">
        <v>4478</v>
      </c>
      <c r="D6311" s="4">
        <v>45785.846944444442</v>
      </c>
      <c r="E6311" s="4">
        <v>45788.6875</v>
      </c>
      <c r="F6311" s="4">
        <v>45788.704861111109</v>
      </c>
      <c r="G6311" s="4"/>
      <c r="H6311" t="s">
        <v>3155</v>
      </c>
      <c r="I6311" t="s">
        <v>3291</v>
      </c>
      <c r="J6311">
        <v>0</v>
      </c>
      <c r="K6311" t="s">
        <v>3194</v>
      </c>
      <c r="L6311" t="s">
        <v>3245</v>
      </c>
      <c r="M6311" t="s">
        <v>549</v>
      </c>
      <c r="N6311" t="s">
        <v>550</v>
      </c>
      <c r="O6311" t="s">
        <v>616</v>
      </c>
      <c r="P6311" t="s">
        <v>314</v>
      </c>
      <c r="Q6311" t="s">
        <v>320</v>
      </c>
    </row>
    <row r="6312" spans="1:17">
      <c r="A6312" t="s">
        <v>4479</v>
      </c>
      <c r="B6312" t="s">
        <v>4480</v>
      </c>
      <c r="C6312" t="s">
        <v>4481</v>
      </c>
      <c r="D6312" s="4">
        <v>45785.839884259258</v>
      </c>
      <c r="E6312" s="4">
        <v>45787.3125</v>
      </c>
      <c r="F6312" s="4">
        <v>45787.329861111109</v>
      </c>
      <c r="G6312" s="4"/>
      <c r="H6312" t="s">
        <v>3155</v>
      </c>
      <c r="I6312" t="s">
        <v>3184</v>
      </c>
      <c r="J6312">
        <v>1002</v>
      </c>
      <c r="K6312" t="s">
        <v>3157</v>
      </c>
      <c r="L6312" t="s">
        <v>3593</v>
      </c>
      <c r="M6312" t="s">
        <v>549</v>
      </c>
      <c r="N6312" t="s">
        <v>550</v>
      </c>
      <c r="O6312" t="s">
        <v>616</v>
      </c>
      <c r="P6312" t="s">
        <v>314</v>
      </c>
      <c r="Q6312" t="s">
        <v>315</v>
      </c>
    </row>
    <row r="6313" spans="1:17">
      <c r="A6313" t="s">
        <v>3686</v>
      </c>
      <c r="B6313" t="s">
        <v>3687</v>
      </c>
      <c r="C6313" t="s">
        <v>4482</v>
      </c>
      <c r="D6313" s="4">
        <v>45785.837557870371</v>
      </c>
      <c r="E6313" s="4">
        <v>45788.583333333336</v>
      </c>
      <c r="F6313" s="4">
        <v>45788.621527777781</v>
      </c>
      <c r="G6313" s="4"/>
      <c r="H6313" t="s">
        <v>3155</v>
      </c>
      <c r="I6313" t="s">
        <v>3156</v>
      </c>
      <c r="J6313">
        <v>0</v>
      </c>
      <c r="K6313" t="s">
        <v>3227</v>
      </c>
      <c r="L6313" t="s">
        <v>3245</v>
      </c>
      <c r="M6313" t="s">
        <v>549</v>
      </c>
      <c r="N6313" t="s">
        <v>550</v>
      </c>
      <c r="O6313" t="s">
        <v>136</v>
      </c>
      <c r="P6313" t="s">
        <v>139</v>
      </c>
      <c r="Q6313" t="s">
        <v>276</v>
      </c>
    </row>
    <row r="6314" spans="1:17">
      <c r="A6314" t="s">
        <v>4483</v>
      </c>
      <c r="B6314" t="s">
        <v>4484</v>
      </c>
      <c r="C6314" t="s">
        <v>4485</v>
      </c>
      <c r="D6314" s="4">
        <v>45785.834421296298</v>
      </c>
      <c r="E6314" s="4">
        <v>45787.875</v>
      </c>
      <c r="F6314" s="4">
        <v>45787.913194444445</v>
      </c>
      <c r="G6314" s="4">
        <v>45787.874571759261</v>
      </c>
      <c r="H6314" t="s">
        <v>3155</v>
      </c>
      <c r="I6314" t="s">
        <v>3156</v>
      </c>
      <c r="J6314">
        <v>0</v>
      </c>
      <c r="K6314" t="s">
        <v>3194</v>
      </c>
      <c r="L6314" t="s">
        <v>3564</v>
      </c>
      <c r="M6314" t="s">
        <v>549</v>
      </c>
      <c r="N6314" t="s">
        <v>550</v>
      </c>
      <c r="O6314" t="s">
        <v>136</v>
      </c>
      <c r="P6314" t="s">
        <v>139</v>
      </c>
      <c r="Q6314" t="s">
        <v>275</v>
      </c>
    </row>
    <row r="6315" spans="1:17">
      <c r="A6315" t="s">
        <v>3686</v>
      </c>
      <c r="B6315" t="s">
        <v>3689</v>
      </c>
      <c r="C6315" t="s">
        <v>4486</v>
      </c>
      <c r="D6315" s="4">
        <v>45785.832407407404</v>
      </c>
      <c r="E6315" s="4">
        <v>45788.583333333336</v>
      </c>
      <c r="F6315" s="4">
        <v>45788.621527777781</v>
      </c>
      <c r="G6315" s="4"/>
      <c r="H6315" t="s">
        <v>3155</v>
      </c>
      <c r="I6315" t="s">
        <v>3156</v>
      </c>
      <c r="J6315">
        <v>0</v>
      </c>
      <c r="K6315" t="s">
        <v>3420</v>
      </c>
      <c r="L6315" t="s">
        <v>3245</v>
      </c>
      <c r="M6315" t="s">
        <v>549</v>
      </c>
      <c r="N6315" t="s">
        <v>550</v>
      </c>
      <c r="O6315" t="s">
        <v>136</v>
      </c>
      <c r="P6315" t="s">
        <v>139</v>
      </c>
      <c r="Q6315" t="s">
        <v>276</v>
      </c>
    </row>
    <row r="6316" spans="1:17">
      <c r="A6316" t="s">
        <v>4487</v>
      </c>
      <c r="B6316" t="s">
        <v>4488</v>
      </c>
      <c r="C6316" t="s">
        <v>4489</v>
      </c>
      <c r="D6316" s="4">
        <v>45785.821168981478</v>
      </c>
      <c r="E6316" s="4">
        <v>45786.291666666664</v>
      </c>
      <c r="F6316" s="4">
        <v>45786.309027777781</v>
      </c>
      <c r="G6316" s="4">
        <v>45786.293668981481</v>
      </c>
      <c r="H6316" t="s">
        <v>3155</v>
      </c>
      <c r="I6316" t="s">
        <v>3171</v>
      </c>
      <c r="J6316">
        <v>0</v>
      </c>
      <c r="K6316" t="s">
        <v>3194</v>
      </c>
      <c r="L6316" t="s">
        <v>3564</v>
      </c>
      <c r="M6316" t="s">
        <v>549</v>
      </c>
      <c r="N6316" t="s">
        <v>559</v>
      </c>
      <c r="O6316" t="s">
        <v>469</v>
      </c>
      <c r="P6316" t="s">
        <v>180</v>
      </c>
      <c r="Q6316" t="s">
        <v>184</v>
      </c>
    </row>
    <row r="6317" spans="1:17">
      <c r="A6317" t="s">
        <v>4487</v>
      </c>
      <c r="B6317" t="s">
        <v>4490</v>
      </c>
      <c r="C6317" t="s">
        <v>4491</v>
      </c>
      <c r="D6317" s="4">
        <v>45785.820092592592</v>
      </c>
      <c r="E6317" s="4">
        <v>45786.354166666664</v>
      </c>
      <c r="F6317" s="4">
        <v>45786.371527777781</v>
      </c>
      <c r="G6317" s="4"/>
      <c r="H6317" t="s">
        <v>3155</v>
      </c>
      <c r="I6317" t="s">
        <v>3175</v>
      </c>
      <c r="J6317">
        <v>1001</v>
      </c>
      <c r="K6317" t="s">
        <v>3157</v>
      </c>
      <c r="L6317" t="s">
        <v>3593</v>
      </c>
      <c r="M6317" t="s">
        <v>549</v>
      </c>
      <c r="N6317" t="s">
        <v>559</v>
      </c>
      <c r="O6317" t="s">
        <v>469</v>
      </c>
      <c r="P6317" t="s">
        <v>180</v>
      </c>
      <c r="Q6317" t="s">
        <v>184</v>
      </c>
    </row>
    <row r="6318" spans="1:17">
      <c r="A6318" t="s">
        <v>4492</v>
      </c>
      <c r="B6318" t="s">
        <v>4493</v>
      </c>
      <c r="C6318" t="s">
        <v>4494</v>
      </c>
      <c r="D6318" s="4">
        <v>45785.81826388889</v>
      </c>
      <c r="E6318" s="4">
        <v>45794.916666666664</v>
      </c>
      <c r="F6318" s="4">
        <v>45794.934027777781</v>
      </c>
      <c r="G6318" s="4">
        <v>45794.916238425925</v>
      </c>
      <c r="H6318" t="s">
        <v>3155</v>
      </c>
      <c r="I6318" t="s">
        <v>3171</v>
      </c>
      <c r="J6318">
        <v>1001</v>
      </c>
      <c r="K6318" t="s">
        <v>3157</v>
      </c>
      <c r="L6318" t="s">
        <v>3564</v>
      </c>
      <c r="M6318" t="s">
        <v>549</v>
      </c>
      <c r="N6318" t="s">
        <v>550</v>
      </c>
      <c r="O6318" t="s">
        <v>136</v>
      </c>
      <c r="P6318" t="s">
        <v>139</v>
      </c>
      <c r="Q6318" t="s">
        <v>271</v>
      </c>
    </row>
    <row r="6319" spans="1:17">
      <c r="A6319" t="s">
        <v>4495</v>
      </c>
      <c r="B6319" t="s">
        <v>4496</v>
      </c>
      <c r="C6319" t="s">
        <v>4497</v>
      </c>
      <c r="D6319" s="4">
        <v>45785.815694444442</v>
      </c>
      <c r="E6319" s="4">
        <v>45787.791666666664</v>
      </c>
      <c r="F6319" s="4">
        <v>45787.809027777781</v>
      </c>
      <c r="G6319" s="4"/>
      <c r="H6319" t="s">
        <v>3155</v>
      </c>
      <c r="I6319" t="s">
        <v>3586</v>
      </c>
      <c r="J6319">
        <v>1</v>
      </c>
      <c r="K6319" t="s">
        <v>3227</v>
      </c>
      <c r="L6319" t="s">
        <v>3593</v>
      </c>
      <c r="M6319" t="s">
        <v>549</v>
      </c>
      <c r="N6319" t="s">
        <v>550</v>
      </c>
      <c r="O6319" t="s">
        <v>1923</v>
      </c>
      <c r="P6319" t="s">
        <v>1924</v>
      </c>
      <c r="Q6319" t="s">
        <v>3359</v>
      </c>
    </row>
    <row r="6320" spans="1:17">
      <c r="A6320" t="s">
        <v>4498</v>
      </c>
      <c r="B6320" t="s">
        <v>4499</v>
      </c>
      <c r="C6320" t="s">
        <v>4500</v>
      </c>
      <c r="D6320" s="4">
        <v>45785.81422453704</v>
      </c>
      <c r="E6320" s="4">
        <v>45788.583333333336</v>
      </c>
      <c r="F6320" s="4">
        <v>45788.621527777781</v>
      </c>
      <c r="G6320" s="4">
        <v>45788.583692129629</v>
      </c>
      <c r="H6320" t="s">
        <v>3155</v>
      </c>
      <c r="I6320" t="s">
        <v>3673</v>
      </c>
      <c r="J6320">
        <v>0</v>
      </c>
      <c r="K6320" t="s">
        <v>3194</v>
      </c>
      <c r="L6320" t="s">
        <v>3564</v>
      </c>
      <c r="M6320" t="s">
        <v>549</v>
      </c>
      <c r="N6320" t="s">
        <v>559</v>
      </c>
      <c r="O6320" t="s">
        <v>504</v>
      </c>
      <c r="P6320" t="s">
        <v>325</v>
      </c>
      <c r="Q6320" t="s">
        <v>327</v>
      </c>
    </row>
    <row r="6321" spans="1:17">
      <c r="A6321" t="s">
        <v>4501</v>
      </c>
      <c r="B6321" t="s">
        <v>4502</v>
      </c>
      <c r="C6321" t="s">
        <v>4503</v>
      </c>
      <c r="D6321" s="4">
        <v>45785.8122337963</v>
      </c>
      <c r="E6321" s="4">
        <v>45787.791666666664</v>
      </c>
      <c r="F6321" s="4">
        <v>45787.809027777781</v>
      </c>
      <c r="G6321" s="4">
        <v>45787.78224537037</v>
      </c>
      <c r="H6321" t="s">
        <v>3155</v>
      </c>
      <c r="I6321" t="s">
        <v>3162</v>
      </c>
      <c r="J6321">
        <v>0</v>
      </c>
      <c r="K6321" t="s">
        <v>4074</v>
      </c>
      <c r="L6321" t="s">
        <v>3564</v>
      </c>
      <c r="M6321" t="s">
        <v>549</v>
      </c>
      <c r="N6321" t="s">
        <v>550</v>
      </c>
      <c r="O6321" t="s">
        <v>1923</v>
      </c>
      <c r="P6321" t="s">
        <v>1924</v>
      </c>
      <c r="Q6321" t="s">
        <v>3359</v>
      </c>
    </row>
    <row r="6322" spans="1:17">
      <c r="A6322" t="s">
        <v>4504</v>
      </c>
      <c r="B6322" t="s">
        <v>4505</v>
      </c>
      <c r="C6322" t="s">
        <v>4506</v>
      </c>
      <c r="D6322" s="4">
        <v>45785.810810185183</v>
      </c>
      <c r="E6322" s="4">
        <v>45788.333333333336</v>
      </c>
      <c r="F6322" s="4">
        <v>45788.350694444445</v>
      </c>
      <c r="G6322" s="4"/>
      <c r="H6322" t="s">
        <v>3155</v>
      </c>
      <c r="I6322" t="s">
        <v>3171</v>
      </c>
      <c r="J6322">
        <v>1002</v>
      </c>
      <c r="K6322" t="s">
        <v>3157</v>
      </c>
      <c r="L6322" t="s">
        <v>3245</v>
      </c>
      <c r="M6322" t="s">
        <v>549</v>
      </c>
      <c r="N6322" t="s">
        <v>550</v>
      </c>
      <c r="O6322" t="s">
        <v>136</v>
      </c>
      <c r="P6322" t="s">
        <v>264</v>
      </c>
      <c r="Q6322" t="s">
        <v>265</v>
      </c>
    </row>
    <row r="6323" spans="1:17">
      <c r="A6323" t="s">
        <v>4507</v>
      </c>
      <c r="B6323" t="s">
        <v>4508</v>
      </c>
      <c r="C6323" t="s">
        <v>4509</v>
      </c>
      <c r="D6323" s="4">
        <v>45785.810173611113</v>
      </c>
      <c r="E6323" s="4">
        <v>45787.604166666664</v>
      </c>
      <c r="F6323" s="4">
        <v>45787.621527777781</v>
      </c>
      <c r="G6323" s="4">
        <v>45787.609583333331</v>
      </c>
      <c r="H6323" t="s">
        <v>3155</v>
      </c>
      <c r="I6323" t="s">
        <v>3222</v>
      </c>
      <c r="J6323">
        <v>1</v>
      </c>
      <c r="K6323" t="s">
        <v>3223</v>
      </c>
      <c r="L6323" t="s">
        <v>3564</v>
      </c>
      <c r="M6323" t="s">
        <v>549</v>
      </c>
      <c r="N6323" t="s">
        <v>550</v>
      </c>
      <c r="O6323" t="s">
        <v>136</v>
      </c>
      <c r="P6323" t="s">
        <v>143</v>
      </c>
      <c r="Q6323" t="s">
        <v>302</v>
      </c>
    </row>
    <row r="6324" spans="1:17">
      <c r="A6324" t="s">
        <v>4510</v>
      </c>
      <c r="B6324" t="s">
        <v>4511</v>
      </c>
      <c r="C6324" t="s">
        <v>4512</v>
      </c>
      <c r="D6324" s="4">
        <v>45785.809872685182</v>
      </c>
      <c r="E6324" s="4">
        <v>45795.416666666664</v>
      </c>
      <c r="F6324" s="4">
        <v>45795.434027777781</v>
      </c>
      <c r="G6324" s="4"/>
      <c r="H6324" t="s">
        <v>3155</v>
      </c>
      <c r="I6324" t="s">
        <v>3175</v>
      </c>
      <c r="J6324">
        <v>1001</v>
      </c>
      <c r="K6324" t="s">
        <v>3157</v>
      </c>
      <c r="L6324" t="s">
        <v>3593</v>
      </c>
      <c r="M6324" t="s">
        <v>549</v>
      </c>
      <c r="N6324" t="s">
        <v>550</v>
      </c>
      <c r="O6324" t="s">
        <v>136</v>
      </c>
      <c r="P6324" t="s">
        <v>139</v>
      </c>
      <c r="Q6324" t="s">
        <v>272</v>
      </c>
    </row>
    <row r="6325" spans="1:17">
      <c r="A6325" t="s">
        <v>4513</v>
      </c>
      <c r="B6325" t="s">
        <v>4514</v>
      </c>
      <c r="C6325" t="s">
        <v>4515</v>
      </c>
      <c r="D6325" s="4">
        <v>45785.807928240742</v>
      </c>
      <c r="E6325" s="4">
        <v>45788.75</v>
      </c>
      <c r="F6325" s="4">
        <v>45788.788194444445</v>
      </c>
      <c r="G6325" s="4">
        <v>45788.746782407405</v>
      </c>
      <c r="H6325" t="s">
        <v>3155</v>
      </c>
      <c r="I6325" t="s">
        <v>3156</v>
      </c>
      <c r="J6325">
        <v>0</v>
      </c>
      <c r="K6325" t="s">
        <v>3157</v>
      </c>
      <c r="L6325" t="s">
        <v>3564</v>
      </c>
      <c r="M6325" t="s">
        <v>549</v>
      </c>
      <c r="N6325" t="s">
        <v>559</v>
      </c>
      <c r="O6325" t="s">
        <v>163</v>
      </c>
      <c r="P6325" t="s">
        <v>473</v>
      </c>
      <c r="Q6325" t="s">
        <v>359</v>
      </c>
    </row>
    <row r="6326" spans="1:17">
      <c r="A6326" t="s">
        <v>4516</v>
      </c>
      <c r="B6326" t="s">
        <v>4517</v>
      </c>
      <c r="C6326" t="s">
        <v>4518</v>
      </c>
      <c r="D6326" s="4">
        <v>45785.807037037041</v>
      </c>
      <c r="E6326" s="4">
        <v>45796.791666666664</v>
      </c>
      <c r="F6326" s="4">
        <v>45796.809027777781</v>
      </c>
      <c r="G6326" s="4">
        <v>45796.792187500003</v>
      </c>
      <c r="H6326" t="s">
        <v>3155</v>
      </c>
      <c r="I6326" t="s">
        <v>3175</v>
      </c>
      <c r="J6326">
        <v>1001</v>
      </c>
      <c r="K6326" t="s">
        <v>3157</v>
      </c>
      <c r="L6326" t="s">
        <v>3564</v>
      </c>
      <c r="M6326" t="s">
        <v>549</v>
      </c>
      <c r="N6326" t="s">
        <v>550</v>
      </c>
      <c r="O6326" t="s">
        <v>551</v>
      </c>
      <c r="P6326" t="s">
        <v>141</v>
      </c>
      <c r="Q6326" t="s">
        <v>232</v>
      </c>
    </row>
    <row r="6327" spans="1:17">
      <c r="A6327" t="s">
        <v>4519</v>
      </c>
      <c r="B6327" t="s">
        <v>4520</v>
      </c>
      <c r="C6327" t="s">
        <v>4521</v>
      </c>
      <c r="D6327" s="4">
        <v>45785.802233796298</v>
      </c>
      <c r="E6327" s="4">
        <v>45788.708333333336</v>
      </c>
      <c r="F6327" s="4">
        <v>45788.746527777781</v>
      </c>
      <c r="G6327" s="4"/>
      <c r="H6327" t="s">
        <v>3155</v>
      </c>
      <c r="I6327" t="s">
        <v>3156</v>
      </c>
      <c r="J6327">
        <v>0</v>
      </c>
      <c r="K6327" t="s">
        <v>3157</v>
      </c>
      <c r="L6327" t="s">
        <v>3593</v>
      </c>
      <c r="M6327" t="s">
        <v>549</v>
      </c>
      <c r="N6327" t="s">
        <v>550</v>
      </c>
      <c r="O6327" t="s">
        <v>551</v>
      </c>
      <c r="P6327" t="s">
        <v>141</v>
      </c>
      <c r="Q6327" t="s">
        <v>235</v>
      </c>
    </row>
    <row r="6328" spans="1:17">
      <c r="A6328" t="s">
        <v>4522</v>
      </c>
      <c r="B6328" t="s">
        <v>4523</v>
      </c>
      <c r="C6328" t="s">
        <v>4524</v>
      </c>
      <c r="D6328" s="4">
        <v>45785.800243055557</v>
      </c>
      <c r="E6328" s="4">
        <v>45788.416666666664</v>
      </c>
      <c r="F6328" s="4">
        <v>45788.454861111109</v>
      </c>
      <c r="G6328" s="4">
        <v>45788.40730324074</v>
      </c>
      <c r="H6328" t="s">
        <v>3155</v>
      </c>
      <c r="I6328" t="s">
        <v>3240</v>
      </c>
      <c r="J6328">
        <v>1002</v>
      </c>
      <c r="K6328" t="s">
        <v>3157</v>
      </c>
      <c r="L6328" t="s">
        <v>3564</v>
      </c>
      <c r="M6328" t="s">
        <v>549</v>
      </c>
      <c r="N6328" t="s">
        <v>550</v>
      </c>
      <c r="O6328" t="s">
        <v>136</v>
      </c>
      <c r="P6328" t="s">
        <v>292</v>
      </c>
      <c r="Q6328" t="s">
        <v>291</v>
      </c>
    </row>
    <row r="6329" spans="1:17">
      <c r="A6329" t="s">
        <v>4522</v>
      </c>
      <c r="B6329" t="s">
        <v>4525</v>
      </c>
      <c r="C6329" t="s">
        <v>4526</v>
      </c>
      <c r="D6329" s="4">
        <v>45785.79928240741</v>
      </c>
      <c r="E6329" s="4">
        <v>45788.416666666664</v>
      </c>
      <c r="F6329" s="4">
        <v>45788.454861111109</v>
      </c>
      <c r="G6329" s="4">
        <v>45788.408379629633</v>
      </c>
      <c r="H6329" t="s">
        <v>3155</v>
      </c>
      <c r="I6329" t="s">
        <v>3240</v>
      </c>
      <c r="J6329">
        <v>0</v>
      </c>
      <c r="K6329" t="s">
        <v>3227</v>
      </c>
      <c r="L6329" t="s">
        <v>3564</v>
      </c>
      <c r="M6329" t="s">
        <v>549</v>
      </c>
      <c r="N6329" t="s">
        <v>550</v>
      </c>
      <c r="O6329" t="s">
        <v>136</v>
      </c>
      <c r="P6329" t="s">
        <v>292</v>
      </c>
      <c r="Q6329" t="s">
        <v>291</v>
      </c>
    </row>
    <row r="6330" spans="1:17">
      <c r="A6330" t="s">
        <v>4527</v>
      </c>
      <c r="B6330" t="s">
        <v>4528</v>
      </c>
      <c r="C6330" t="s">
        <v>4529</v>
      </c>
      <c r="D6330" s="4">
        <v>45785.792048611111</v>
      </c>
      <c r="E6330" s="4">
        <v>45786.833333333336</v>
      </c>
      <c r="F6330" s="4">
        <v>45786.871527777781</v>
      </c>
      <c r="G6330" s="4">
        <v>45786.837430555555</v>
      </c>
      <c r="H6330" t="s">
        <v>3155</v>
      </c>
      <c r="I6330" t="s">
        <v>4530</v>
      </c>
      <c r="J6330">
        <v>0</v>
      </c>
      <c r="K6330" t="s">
        <v>4531</v>
      </c>
      <c r="L6330" t="s">
        <v>3564</v>
      </c>
      <c r="M6330" t="s">
        <v>549</v>
      </c>
      <c r="N6330" t="s">
        <v>559</v>
      </c>
      <c r="O6330" t="s">
        <v>504</v>
      </c>
      <c r="P6330" t="s">
        <v>325</v>
      </c>
      <c r="Q6330" t="s">
        <v>335</v>
      </c>
    </row>
    <row r="6331" spans="1:17">
      <c r="A6331" t="s">
        <v>4532</v>
      </c>
      <c r="B6331" t="s">
        <v>4533</v>
      </c>
      <c r="C6331" t="s">
        <v>4534</v>
      </c>
      <c r="D6331" s="4">
        <v>45785.786319444444</v>
      </c>
      <c r="E6331" s="4">
        <v>45786.6875</v>
      </c>
      <c r="F6331" s="4">
        <v>45786.704861111109</v>
      </c>
      <c r="G6331" s="4">
        <v>45786.687789351854</v>
      </c>
      <c r="H6331" t="s">
        <v>3155</v>
      </c>
      <c r="I6331" t="s">
        <v>3184</v>
      </c>
      <c r="J6331">
        <v>1</v>
      </c>
      <c r="K6331" t="s">
        <v>3227</v>
      </c>
      <c r="L6331" t="s">
        <v>3564</v>
      </c>
      <c r="M6331" t="s">
        <v>549</v>
      </c>
      <c r="N6331" t="s">
        <v>550</v>
      </c>
      <c r="O6331" t="s">
        <v>136</v>
      </c>
      <c r="P6331" t="s">
        <v>143</v>
      </c>
      <c r="Q6331" t="s">
        <v>311</v>
      </c>
    </row>
    <row r="6332" spans="1:17">
      <c r="A6332" t="s">
        <v>4535</v>
      </c>
      <c r="B6332" t="s">
        <v>4536</v>
      </c>
      <c r="C6332" t="s">
        <v>4537</v>
      </c>
      <c r="D6332" s="4">
        <v>45785.779479166667</v>
      </c>
      <c r="E6332" s="4">
        <v>45794.333333333336</v>
      </c>
      <c r="F6332" s="4">
        <v>45794.371527777781</v>
      </c>
      <c r="G6332" s="4">
        <v>45794.323078703703</v>
      </c>
      <c r="H6332" t="s">
        <v>3155</v>
      </c>
      <c r="I6332" t="s">
        <v>3240</v>
      </c>
      <c r="J6332">
        <v>1001</v>
      </c>
      <c r="K6332" t="s">
        <v>3157</v>
      </c>
      <c r="L6332" t="s">
        <v>3564</v>
      </c>
      <c r="M6332" t="s">
        <v>549</v>
      </c>
      <c r="N6332" t="s">
        <v>559</v>
      </c>
      <c r="O6332" t="s">
        <v>163</v>
      </c>
      <c r="P6332" t="s">
        <v>472</v>
      </c>
      <c r="Q6332" t="s">
        <v>352</v>
      </c>
    </row>
    <row r="6333" spans="1:17">
      <c r="A6333" t="s">
        <v>4538</v>
      </c>
      <c r="B6333" t="s">
        <v>4539</v>
      </c>
      <c r="C6333" t="s">
        <v>4540</v>
      </c>
      <c r="D6333" s="4">
        <v>45785.777326388888</v>
      </c>
      <c r="E6333" s="4">
        <v>45787.333333333336</v>
      </c>
      <c r="F6333" s="4">
        <v>45787.350694444445</v>
      </c>
      <c r="G6333" s="4">
        <v>45787.334131944444</v>
      </c>
      <c r="H6333" t="s">
        <v>3155</v>
      </c>
      <c r="I6333" t="s">
        <v>3175</v>
      </c>
      <c r="J6333">
        <v>0</v>
      </c>
      <c r="K6333" t="s">
        <v>3157</v>
      </c>
      <c r="L6333" t="s">
        <v>3564</v>
      </c>
      <c r="M6333" t="s">
        <v>549</v>
      </c>
      <c r="N6333" t="s">
        <v>550</v>
      </c>
      <c r="O6333" t="s">
        <v>136</v>
      </c>
      <c r="P6333" t="s">
        <v>292</v>
      </c>
      <c r="Q6333" t="s">
        <v>291</v>
      </c>
    </row>
    <row r="6334" spans="1:17">
      <c r="A6334" t="s">
        <v>4541</v>
      </c>
      <c r="B6334" t="s">
        <v>4542</v>
      </c>
      <c r="C6334" t="s">
        <v>4543</v>
      </c>
      <c r="D6334" s="4">
        <v>45785.776643518519</v>
      </c>
      <c r="E6334" s="4">
        <v>45786.625</v>
      </c>
      <c r="F6334" s="4">
        <v>45786.642361111109</v>
      </c>
      <c r="G6334" s="4">
        <v>45786.61928240741</v>
      </c>
      <c r="H6334" t="s">
        <v>3155</v>
      </c>
      <c r="I6334" t="s">
        <v>3171</v>
      </c>
      <c r="J6334">
        <v>1002</v>
      </c>
      <c r="K6334" t="s">
        <v>3157</v>
      </c>
      <c r="L6334" t="s">
        <v>3564</v>
      </c>
      <c r="M6334" t="s">
        <v>549</v>
      </c>
      <c r="N6334" t="s">
        <v>550</v>
      </c>
      <c r="O6334" t="s">
        <v>616</v>
      </c>
      <c r="P6334" t="s">
        <v>314</v>
      </c>
      <c r="Q6334" t="s">
        <v>320</v>
      </c>
    </row>
    <row r="6335" spans="1:17">
      <c r="A6335" t="s">
        <v>4544</v>
      </c>
      <c r="B6335" t="s">
        <v>4545</v>
      </c>
      <c r="C6335" t="s">
        <v>4546</v>
      </c>
      <c r="D6335" s="4">
        <v>45785.776180555556</v>
      </c>
      <c r="E6335" s="4">
        <v>45786.708333333336</v>
      </c>
      <c r="F6335" s="4">
        <v>45786.725694444445</v>
      </c>
      <c r="G6335" s="4">
        <v>45786.704942129632</v>
      </c>
      <c r="H6335" t="s">
        <v>3155</v>
      </c>
      <c r="I6335" t="s">
        <v>3222</v>
      </c>
      <c r="J6335">
        <v>1</v>
      </c>
      <c r="K6335" t="s">
        <v>3223</v>
      </c>
      <c r="L6335" t="s">
        <v>3564</v>
      </c>
      <c r="M6335" t="s">
        <v>549</v>
      </c>
      <c r="N6335" t="s">
        <v>550</v>
      </c>
      <c r="O6335" t="s">
        <v>136</v>
      </c>
      <c r="P6335" t="s">
        <v>143</v>
      </c>
      <c r="Q6335" t="s">
        <v>301</v>
      </c>
    </row>
    <row r="6336" spans="1:17">
      <c r="A6336" t="s">
        <v>4547</v>
      </c>
      <c r="B6336" t="s">
        <v>4548</v>
      </c>
      <c r="C6336" t="s">
        <v>4549</v>
      </c>
      <c r="D6336" s="4">
        <v>45785.773888888885</v>
      </c>
      <c r="E6336" s="4">
        <v>45789.666666666664</v>
      </c>
      <c r="F6336" s="4">
        <v>45789.684027777781</v>
      </c>
      <c r="G6336" s="4"/>
      <c r="H6336" t="s">
        <v>3155</v>
      </c>
      <c r="I6336" t="s">
        <v>3171</v>
      </c>
      <c r="J6336">
        <v>0</v>
      </c>
      <c r="K6336" t="s">
        <v>3157</v>
      </c>
      <c r="L6336" t="s">
        <v>3245</v>
      </c>
      <c r="M6336" t="s">
        <v>549</v>
      </c>
      <c r="N6336" t="s">
        <v>559</v>
      </c>
      <c r="O6336" t="s">
        <v>504</v>
      </c>
      <c r="P6336" t="s">
        <v>325</v>
      </c>
      <c r="Q6336" t="s">
        <v>326</v>
      </c>
    </row>
    <row r="6337" spans="1:17">
      <c r="A6337" t="s">
        <v>4550</v>
      </c>
      <c r="B6337" t="s">
        <v>4551</v>
      </c>
      <c r="C6337" t="s">
        <v>4552</v>
      </c>
      <c r="D6337" s="4">
        <v>45785.773506944446</v>
      </c>
      <c r="E6337" s="4">
        <v>45796.8125</v>
      </c>
      <c r="F6337" s="4">
        <v>45796.829861111109</v>
      </c>
      <c r="G6337" s="4">
        <v>45796.816793981481</v>
      </c>
      <c r="H6337" t="s">
        <v>3155</v>
      </c>
      <c r="I6337" t="s">
        <v>3175</v>
      </c>
      <c r="J6337">
        <v>0</v>
      </c>
      <c r="K6337" t="s">
        <v>3194</v>
      </c>
      <c r="L6337" t="s">
        <v>3564</v>
      </c>
      <c r="M6337" t="s">
        <v>549</v>
      </c>
      <c r="N6337" t="s">
        <v>559</v>
      </c>
      <c r="O6337" t="s">
        <v>504</v>
      </c>
      <c r="P6337" t="s">
        <v>325</v>
      </c>
      <c r="Q6337" t="s">
        <v>331</v>
      </c>
    </row>
    <row r="6338" spans="1:17">
      <c r="A6338" t="s">
        <v>4032</v>
      </c>
      <c r="B6338" t="s">
        <v>4033</v>
      </c>
      <c r="C6338" t="s">
        <v>4553</v>
      </c>
      <c r="D6338" s="4">
        <v>45785.764097222222</v>
      </c>
      <c r="E6338" s="4">
        <v>45786.291666666664</v>
      </c>
      <c r="F6338" s="4">
        <v>45786.309027777781</v>
      </c>
      <c r="G6338" s="4">
        <v>45786.289525462962</v>
      </c>
      <c r="H6338" t="s">
        <v>3155</v>
      </c>
      <c r="I6338" t="s">
        <v>3222</v>
      </c>
      <c r="J6338">
        <v>1</v>
      </c>
      <c r="K6338" t="s">
        <v>3223</v>
      </c>
      <c r="L6338" t="s">
        <v>3564</v>
      </c>
      <c r="M6338" t="s">
        <v>549</v>
      </c>
      <c r="N6338" t="s">
        <v>550</v>
      </c>
      <c r="O6338" t="s">
        <v>136</v>
      </c>
      <c r="P6338" t="s">
        <v>283</v>
      </c>
      <c r="Q6338" t="s">
        <v>285</v>
      </c>
    </row>
    <row r="6339" spans="1:17">
      <c r="A6339" t="s">
        <v>4554</v>
      </c>
      <c r="B6339" t="s">
        <v>4555</v>
      </c>
      <c r="C6339" t="s">
        <v>4556</v>
      </c>
      <c r="D6339" s="4">
        <v>45785.760775462964</v>
      </c>
      <c r="E6339" s="4">
        <v>45794.541666666664</v>
      </c>
      <c r="F6339" s="4">
        <v>45794.559027777781</v>
      </c>
      <c r="G6339" s="4">
        <v>45794.531793981485</v>
      </c>
      <c r="H6339" t="s">
        <v>3155</v>
      </c>
      <c r="I6339" t="s">
        <v>3171</v>
      </c>
      <c r="J6339">
        <v>1001</v>
      </c>
      <c r="K6339" t="s">
        <v>3157</v>
      </c>
      <c r="L6339" t="s">
        <v>3564</v>
      </c>
      <c r="M6339" t="s">
        <v>549</v>
      </c>
      <c r="N6339" t="s">
        <v>550</v>
      </c>
      <c r="O6339" t="s">
        <v>136</v>
      </c>
      <c r="P6339" t="s">
        <v>283</v>
      </c>
      <c r="Q6339" t="s">
        <v>290</v>
      </c>
    </row>
    <row r="6340" spans="1:17">
      <c r="A6340" t="s">
        <v>4557</v>
      </c>
      <c r="B6340" t="s">
        <v>4558</v>
      </c>
      <c r="C6340" t="s">
        <v>4559</v>
      </c>
      <c r="D6340" s="4">
        <v>45785.759502314817</v>
      </c>
      <c r="E6340" s="4">
        <v>45786.8125</v>
      </c>
      <c r="F6340" s="4">
        <v>45786.829861111109</v>
      </c>
      <c r="G6340" s="4"/>
      <c r="H6340" t="s">
        <v>3155</v>
      </c>
      <c r="I6340" t="s">
        <v>3402</v>
      </c>
      <c r="J6340">
        <v>0</v>
      </c>
      <c r="K6340" t="s">
        <v>3403</v>
      </c>
      <c r="L6340" t="s">
        <v>3245</v>
      </c>
      <c r="M6340" t="s">
        <v>549</v>
      </c>
      <c r="N6340" t="s">
        <v>550</v>
      </c>
      <c r="O6340" t="s">
        <v>136</v>
      </c>
      <c r="P6340" t="s">
        <v>143</v>
      </c>
      <c r="Q6340" t="s">
        <v>312</v>
      </c>
    </row>
    <row r="6341" spans="1:17">
      <c r="A6341" t="s">
        <v>4560</v>
      </c>
      <c r="B6341" t="s">
        <v>4561</v>
      </c>
      <c r="C6341" t="s">
        <v>4562</v>
      </c>
      <c r="D6341" s="4">
        <v>45785.751932870371</v>
      </c>
      <c r="E6341" s="4">
        <v>45787.416666666664</v>
      </c>
      <c r="F6341" s="4">
        <v>45787.434027777781</v>
      </c>
      <c r="G6341" s="4">
        <v>45787.416192129633</v>
      </c>
      <c r="H6341" t="s">
        <v>3155</v>
      </c>
      <c r="I6341" t="s">
        <v>3175</v>
      </c>
      <c r="J6341">
        <v>1001</v>
      </c>
      <c r="K6341" t="s">
        <v>3157</v>
      </c>
      <c r="L6341" t="s">
        <v>3564</v>
      </c>
      <c r="M6341" t="s">
        <v>549</v>
      </c>
      <c r="N6341" t="s">
        <v>559</v>
      </c>
      <c r="O6341" t="s">
        <v>504</v>
      </c>
      <c r="P6341" t="s">
        <v>325</v>
      </c>
      <c r="Q6341" t="s">
        <v>340</v>
      </c>
    </row>
    <row r="6342" spans="1:17">
      <c r="A6342" t="s">
        <v>4563</v>
      </c>
      <c r="B6342" t="s">
        <v>4564</v>
      </c>
      <c r="C6342" t="s">
        <v>4565</v>
      </c>
      <c r="D6342" s="4">
        <v>45785.751215277778</v>
      </c>
      <c r="E6342" s="4">
        <v>45787.625</v>
      </c>
      <c r="F6342" s="4">
        <v>45787.642361111109</v>
      </c>
      <c r="G6342" s="4">
        <v>45787.622129629628</v>
      </c>
      <c r="H6342" t="s">
        <v>3155</v>
      </c>
      <c r="I6342" t="s">
        <v>3171</v>
      </c>
      <c r="J6342">
        <v>1001</v>
      </c>
      <c r="K6342" t="s">
        <v>3157</v>
      </c>
      <c r="L6342" t="s">
        <v>3564</v>
      </c>
      <c r="M6342" t="s">
        <v>549</v>
      </c>
      <c r="N6342" t="s">
        <v>550</v>
      </c>
      <c r="O6342" t="s">
        <v>136</v>
      </c>
      <c r="P6342" t="s">
        <v>143</v>
      </c>
      <c r="Q6342" t="s">
        <v>299</v>
      </c>
    </row>
    <row r="6343" spans="1:17">
      <c r="A6343" t="s">
        <v>4566</v>
      </c>
      <c r="B6343" t="s">
        <v>4567</v>
      </c>
      <c r="C6343" t="s">
        <v>4568</v>
      </c>
      <c r="D6343" s="4">
        <v>45785.749618055554</v>
      </c>
      <c r="E6343" s="4">
        <v>45786.291666666664</v>
      </c>
      <c r="F6343" s="4">
        <v>45786.329861111109</v>
      </c>
      <c r="G6343" s="4">
        <v>45786.295787037037</v>
      </c>
      <c r="H6343" t="s">
        <v>3155</v>
      </c>
      <c r="I6343" t="s">
        <v>3156</v>
      </c>
      <c r="J6343">
        <v>0</v>
      </c>
      <c r="K6343" t="s">
        <v>3194</v>
      </c>
      <c r="L6343" t="s">
        <v>3564</v>
      </c>
      <c r="M6343" t="s">
        <v>549</v>
      </c>
      <c r="N6343" t="s">
        <v>550</v>
      </c>
      <c r="O6343" t="s">
        <v>551</v>
      </c>
      <c r="P6343" t="s">
        <v>145</v>
      </c>
      <c r="Q6343" t="s">
        <v>215</v>
      </c>
    </row>
    <row r="6344" spans="1:17">
      <c r="A6344" t="s">
        <v>4554</v>
      </c>
      <c r="B6344" t="s">
        <v>4555</v>
      </c>
      <c r="C6344" t="s">
        <v>4569</v>
      </c>
      <c r="D6344" s="4">
        <v>45785.743159722224</v>
      </c>
      <c r="E6344" s="4">
        <v>45794.541666666664</v>
      </c>
      <c r="F6344" s="4">
        <v>45794.559027777781</v>
      </c>
      <c r="G6344" s="4"/>
      <c r="H6344" t="s">
        <v>3155</v>
      </c>
      <c r="I6344" t="s">
        <v>3175</v>
      </c>
      <c r="J6344">
        <v>0</v>
      </c>
      <c r="K6344" t="s">
        <v>3157</v>
      </c>
      <c r="L6344" t="s">
        <v>3245</v>
      </c>
      <c r="M6344" t="s">
        <v>549</v>
      </c>
      <c r="N6344" t="s">
        <v>550</v>
      </c>
      <c r="O6344" t="s">
        <v>136</v>
      </c>
      <c r="P6344" t="s">
        <v>283</v>
      </c>
      <c r="Q6344" t="s">
        <v>290</v>
      </c>
    </row>
    <row r="6345" spans="1:17">
      <c r="A6345" t="s">
        <v>4570</v>
      </c>
      <c r="B6345" t="s">
        <v>4571</v>
      </c>
      <c r="C6345" t="s">
        <v>4572</v>
      </c>
      <c r="D6345" s="4">
        <v>45785.742685185185</v>
      </c>
      <c r="E6345" s="4">
        <v>45786.645833333336</v>
      </c>
      <c r="F6345" s="4">
        <v>45786.684027777781</v>
      </c>
      <c r="G6345" s="4">
        <v>45786.640497685185</v>
      </c>
      <c r="H6345" t="s">
        <v>3155</v>
      </c>
      <c r="I6345" t="s">
        <v>3156</v>
      </c>
      <c r="J6345">
        <v>0</v>
      </c>
      <c r="K6345" t="s">
        <v>3157</v>
      </c>
      <c r="L6345" t="s">
        <v>3564</v>
      </c>
      <c r="M6345" t="s">
        <v>549</v>
      </c>
      <c r="N6345" t="s">
        <v>559</v>
      </c>
      <c r="O6345" t="s">
        <v>469</v>
      </c>
      <c r="P6345" t="s">
        <v>180</v>
      </c>
      <c r="Q6345" t="s">
        <v>182</v>
      </c>
    </row>
    <row r="6346" spans="1:17">
      <c r="A6346" t="s">
        <v>4573</v>
      </c>
      <c r="B6346" t="s">
        <v>4574</v>
      </c>
      <c r="C6346" t="s">
        <v>4575</v>
      </c>
      <c r="D6346" s="4">
        <v>45785.735185185185</v>
      </c>
      <c r="E6346" s="4">
        <v>45787.375</v>
      </c>
      <c r="F6346" s="4">
        <v>45787.392361111109</v>
      </c>
      <c r="G6346" s="4"/>
      <c r="H6346" t="s">
        <v>3155</v>
      </c>
      <c r="I6346" t="s">
        <v>3222</v>
      </c>
      <c r="J6346">
        <v>1</v>
      </c>
      <c r="K6346" t="s">
        <v>3223</v>
      </c>
      <c r="L6346" t="s">
        <v>3593</v>
      </c>
      <c r="M6346" t="s">
        <v>549</v>
      </c>
      <c r="N6346" t="s">
        <v>550</v>
      </c>
      <c r="O6346" t="s">
        <v>136</v>
      </c>
      <c r="P6346" t="s">
        <v>292</v>
      </c>
      <c r="Q6346" t="s">
        <v>295</v>
      </c>
    </row>
    <row r="6347" spans="1:17">
      <c r="A6347" t="s">
        <v>4563</v>
      </c>
      <c r="B6347" t="s">
        <v>4564</v>
      </c>
      <c r="C6347" t="s">
        <v>4576</v>
      </c>
      <c r="D6347" s="4">
        <v>45785.733946759261</v>
      </c>
      <c r="E6347" s="4">
        <v>45787.625</v>
      </c>
      <c r="F6347" s="4">
        <v>45787.642361111109</v>
      </c>
      <c r="G6347" s="4"/>
      <c r="H6347" t="s">
        <v>3155</v>
      </c>
      <c r="I6347" t="s">
        <v>3171</v>
      </c>
      <c r="J6347">
        <v>1001</v>
      </c>
      <c r="K6347" t="s">
        <v>3157</v>
      </c>
      <c r="L6347" t="s">
        <v>3245</v>
      </c>
      <c r="M6347" t="s">
        <v>549</v>
      </c>
      <c r="N6347" t="s">
        <v>550</v>
      </c>
      <c r="O6347" t="s">
        <v>136</v>
      </c>
      <c r="P6347" t="s">
        <v>143</v>
      </c>
      <c r="Q6347" t="s">
        <v>299</v>
      </c>
    </row>
    <row r="6348" spans="1:17">
      <c r="A6348" t="s">
        <v>4577</v>
      </c>
      <c r="B6348" t="s">
        <v>4578</v>
      </c>
      <c r="C6348" t="s">
        <v>4579</v>
      </c>
      <c r="D6348" s="4">
        <v>45785.733749999999</v>
      </c>
      <c r="E6348" s="4">
        <v>45792.8125</v>
      </c>
      <c r="F6348" s="4">
        <v>45792.850694444445</v>
      </c>
      <c r="G6348" s="4">
        <v>45792.813981481479</v>
      </c>
      <c r="H6348" t="s">
        <v>3155</v>
      </c>
      <c r="I6348" t="s">
        <v>3673</v>
      </c>
      <c r="J6348">
        <v>0</v>
      </c>
      <c r="K6348" t="s">
        <v>3194</v>
      </c>
      <c r="L6348" t="s">
        <v>3564</v>
      </c>
      <c r="M6348" t="s">
        <v>549</v>
      </c>
      <c r="N6348" t="s">
        <v>559</v>
      </c>
      <c r="O6348" t="s">
        <v>504</v>
      </c>
      <c r="P6348" t="s">
        <v>325</v>
      </c>
      <c r="Q6348" t="s">
        <v>335</v>
      </c>
    </row>
    <row r="6349" spans="1:17">
      <c r="A6349" t="s">
        <v>4483</v>
      </c>
      <c r="B6349" t="s">
        <v>4484</v>
      </c>
      <c r="C6349" t="s">
        <v>4580</v>
      </c>
      <c r="D6349" s="4">
        <v>45785.730694444443</v>
      </c>
      <c r="E6349" s="4">
        <v>45787.875</v>
      </c>
      <c r="F6349" s="4">
        <v>45787.913194444445</v>
      </c>
      <c r="G6349" s="4"/>
      <c r="H6349" t="s">
        <v>3155</v>
      </c>
      <c r="I6349" t="s">
        <v>3156</v>
      </c>
      <c r="J6349">
        <v>0</v>
      </c>
      <c r="K6349" t="s">
        <v>3157</v>
      </c>
      <c r="L6349" t="s">
        <v>3245</v>
      </c>
      <c r="M6349" t="s">
        <v>549</v>
      </c>
      <c r="N6349" t="s">
        <v>550</v>
      </c>
      <c r="O6349" t="s">
        <v>136</v>
      </c>
      <c r="P6349" t="s">
        <v>139</v>
      </c>
      <c r="Q6349" t="s">
        <v>275</v>
      </c>
    </row>
    <row r="6350" spans="1:17">
      <c r="A6350" t="s">
        <v>4570</v>
      </c>
      <c r="B6350" t="s">
        <v>4581</v>
      </c>
      <c r="C6350" t="s">
        <v>4582</v>
      </c>
      <c r="D6350" s="4">
        <v>45785.728854166664</v>
      </c>
      <c r="E6350" s="4">
        <v>45786.625</v>
      </c>
      <c r="F6350" s="4">
        <v>45786.663194444445</v>
      </c>
      <c r="G6350" s="4">
        <v>45786.623090277775</v>
      </c>
      <c r="H6350" t="s">
        <v>3155</v>
      </c>
      <c r="I6350" t="s">
        <v>3156</v>
      </c>
      <c r="J6350">
        <v>0</v>
      </c>
      <c r="K6350" t="s">
        <v>3227</v>
      </c>
      <c r="L6350" t="s">
        <v>3564</v>
      </c>
      <c r="M6350" t="s">
        <v>549</v>
      </c>
      <c r="N6350" t="s">
        <v>559</v>
      </c>
      <c r="O6350" t="s">
        <v>469</v>
      </c>
      <c r="P6350" t="s">
        <v>180</v>
      </c>
      <c r="Q6350" t="s">
        <v>182</v>
      </c>
    </row>
    <row r="6351" spans="1:17">
      <c r="A6351" t="s">
        <v>4583</v>
      </c>
      <c r="B6351" t="s">
        <v>4584</v>
      </c>
      <c r="C6351" t="s">
        <v>4585</v>
      </c>
      <c r="D6351" s="4">
        <v>45785.728495370371</v>
      </c>
      <c r="E6351" s="4">
        <v>45787.5625</v>
      </c>
      <c r="F6351" s="4">
        <v>45787.579861111109</v>
      </c>
      <c r="G6351" s="4"/>
      <c r="H6351" t="s">
        <v>3155</v>
      </c>
      <c r="I6351" t="s">
        <v>3171</v>
      </c>
      <c r="J6351">
        <v>0</v>
      </c>
      <c r="K6351" t="s">
        <v>3194</v>
      </c>
      <c r="L6351" t="s">
        <v>3593</v>
      </c>
      <c r="M6351" t="s">
        <v>549</v>
      </c>
      <c r="N6351" t="s">
        <v>559</v>
      </c>
      <c r="O6351" t="s">
        <v>504</v>
      </c>
      <c r="P6351" t="s">
        <v>325</v>
      </c>
      <c r="Q6351" t="s">
        <v>336</v>
      </c>
    </row>
    <row r="6352" spans="1:17">
      <c r="A6352" t="s">
        <v>4586</v>
      </c>
      <c r="B6352" t="s">
        <v>4587</v>
      </c>
      <c r="C6352" t="s">
        <v>4588</v>
      </c>
      <c r="D6352" s="4">
        <v>45785.728344907409</v>
      </c>
      <c r="E6352" s="4">
        <v>45786.770833333336</v>
      </c>
      <c r="F6352" s="4">
        <v>45786.788194444445</v>
      </c>
      <c r="G6352" s="4">
        <v>45786.761805555558</v>
      </c>
      <c r="H6352" t="s">
        <v>3155</v>
      </c>
      <c r="I6352" t="s">
        <v>3171</v>
      </c>
      <c r="J6352">
        <v>1002</v>
      </c>
      <c r="K6352" t="s">
        <v>3157</v>
      </c>
      <c r="L6352" t="s">
        <v>3564</v>
      </c>
      <c r="M6352" t="s">
        <v>549</v>
      </c>
      <c r="N6352" t="s">
        <v>550</v>
      </c>
      <c r="O6352" t="s">
        <v>136</v>
      </c>
      <c r="P6352" t="s">
        <v>292</v>
      </c>
      <c r="Q6352" t="s">
        <v>295</v>
      </c>
    </row>
    <row r="6353" spans="1:17">
      <c r="A6353" t="s">
        <v>4589</v>
      </c>
      <c r="B6353" t="s">
        <v>4590</v>
      </c>
      <c r="C6353" t="s">
        <v>4591</v>
      </c>
      <c r="D6353" s="4">
        <v>45785.727581018517</v>
      </c>
      <c r="E6353" s="4">
        <v>45787.666666666664</v>
      </c>
      <c r="F6353" s="4">
        <v>45787.704861111109</v>
      </c>
      <c r="G6353" s="4"/>
      <c r="H6353" t="s">
        <v>3155</v>
      </c>
      <c r="I6353" t="s">
        <v>3673</v>
      </c>
      <c r="J6353">
        <v>0</v>
      </c>
      <c r="K6353" t="s">
        <v>3163</v>
      </c>
      <c r="L6353" t="s">
        <v>3593</v>
      </c>
      <c r="M6353" t="s">
        <v>549</v>
      </c>
      <c r="N6353" t="s">
        <v>550</v>
      </c>
      <c r="O6353" t="s">
        <v>551</v>
      </c>
      <c r="P6353" t="s">
        <v>141</v>
      </c>
      <c r="Q6353" t="s">
        <v>237</v>
      </c>
    </row>
    <row r="6354" spans="1:17">
      <c r="A6354" t="s">
        <v>4458</v>
      </c>
      <c r="B6354" t="s">
        <v>4459</v>
      </c>
      <c r="C6354" t="s">
        <v>4592</v>
      </c>
      <c r="D6354" s="4">
        <v>45785.726388888892</v>
      </c>
      <c r="E6354" s="4">
        <v>45786.875</v>
      </c>
      <c r="F6354" s="4">
        <v>45786.892361111109</v>
      </c>
      <c r="G6354" s="4"/>
      <c r="H6354" t="s">
        <v>3155</v>
      </c>
      <c r="I6354" t="s">
        <v>3291</v>
      </c>
      <c r="J6354">
        <v>0</v>
      </c>
      <c r="K6354" t="s">
        <v>3157</v>
      </c>
      <c r="L6354" t="s">
        <v>3245</v>
      </c>
      <c r="M6354" t="s">
        <v>549</v>
      </c>
      <c r="N6354" t="s">
        <v>550</v>
      </c>
      <c r="O6354" t="s">
        <v>136</v>
      </c>
      <c r="P6354" t="s">
        <v>139</v>
      </c>
      <c r="Q6354" t="s">
        <v>275</v>
      </c>
    </row>
    <row r="6355" spans="1:17">
      <c r="A6355" t="s">
        <v>4593</v>
      </c>
      <c r="B6355" t="s">
        <v>4594</v>
      </c>
      <c r="C6355" t="s">
        <v>4595</v>
      </c>
      <c r="D6355" s="4">
        <v>45785.726157407407</v>
      </c>
      <c r="E6355" s="4">
        <v>45787.645833333336</v>
      </c>
      <c r="F6355" s="4">
        <v>45787.663194444445</v>
      </c>
      <c r="G6355" s="4">
        <v>45787.643217592595</v>
      </c>
      <c r="H6355" t="s">
        <v>3155</v>
      </c>
      <c r="I6355" t="s">
        <v>3171</v>
      </c>
      <c r="J6355">
        <v>0</v>
      </c>
      <c r="K6355" t="s">
        <v>3157</v>
      </c>
      <c r="L6355" t="s">
        <v>3564</v>
      </c>
      <c r="M6355" t="s">
        <v>549</v>
      </c>
      <c r="N6355" t="s">
        <v>550</v>
      </c>
      <c r="O6355" t="s">
        <v>136</v>
      </c>
      <c r="P6355" t="s">
        <v>139</v>
      </c>
      <c r="Q6355" t="s">
        <v>277</v>
      </c>
    </row>
    <row r="6356" spans="1:17">
      <c r="A6356" t="s">
        <v>4596</v>
      </c>
      <c r="B6356" t="s">
        <v>4597</v>
      </c>
      <c r="C6356" t="s">
        <v>4598</v>
      </c>
      <c r="D6356" s="4">
        <v>45785.723761574074</v>
      </c>
      <c r="E6356" s="4">
        <v>45786.833333333336</v>
      </c>
      <c r="F6356" s="4">
        <v>45786.850694444445</v>
      </c>
      <c r="G6356" s="4">
        <v>45786.831307870372</v>
      </c>
      <c r="H6356" t="s">
        <v>3155</v>
      </c>
      <c r="I6356" t="s">
        <v>3222</v>
      </c>
      <c r="J6356">
        <v>1</v>
      </c>
      <c r="K6356" t="s">
        <v>3223</v>
      </c>
      <c r="L6356" t="s">
        <v>3564</v>
      </c>
      <c r="M6356" t="s">
        <v>549</v>
      </c>
      <c r="N6356" t="s">
        <v>550</v>
      </c>
      <c r="O6356" t="s">
        <v>136</v>
      </c>
      <c r="P6356" t="s">
        <v>264</v>
      </c>
      <c r="Q6356" t="s">
        <v>265</v>
      </c>
    </row>
    <row r="6357" spans="1:17">
      <c r="A6357" t="s">
        <v>4128</v>
      </c>
      <c r="B6357" t="s">
        <v>4129</v>
      </c>
      <c r="C6357" t="s">
        <v>4599</v>
      </c>
      <c r="D6357" s="4">
        <v>45785.719155092593</v>
      </c>
      <c r="E6357" s="4">
        <v>45795.625</v>
      </c>
      <c r="F6357" s="4">
        <v>45795.663194444445</v>
      </c>
      <c r="G6357" s="4"/>
      <c r="H6357" t="s">
        <v>3155</v>
      </c>
      <c r="I6357" t="s">
        <v>3240</v>
      </c>
      <c r="J6357">
        <v>1001</v>
      </c>
      <c r="K6357" t="s">
        <v>3157</v>
      </c>
      <c r="L6357" t="s">
        <v>3245</v>
      </c>
      <c r="M6357" t="s">
        <v>549</v>
      </c>
      <c r="N6357" t="s">
        <v>550</v>
      </c>
      <c r="O6357" t="s">
        <v>136</v>
      </c>
      <c r="P6357" t="s">
        <v>139</v>
      </c>
      <c r="Q6357" t="s">
        <v>271</v>
      </c>
    </row>
    <row r="6358" spans="1:17">
      <c r="A6358" t="s">
        <v>4600</v>
      </c>
      <c r="B6358" t="s">
        <v>4601</v>
      </c>
      <c r="C6358" t="s">
        <v>4602</v>
      </c>
      <c r="D6358" s="4">
        <v>45785.716087962966</v>
      </c>
      <c r="E6358" s="4">
        <v>45789.416666666664</v>
      </c>
      <c r="F6358" s="4">
        <v>45789.454861111109</v>
      </c>
      <c r="G6358" s="4"/>
      <c r="H6358" t="s">
        <v>3155</v>
      </c>
      <c r="I6358" t="s">
        <v>3673</v>
      </c>
      <c r="J6358">
        <v>0</v>
      </c>
      <c r="K6358" t="s">
        <v>3157</v>
      </c>
      <c r="L6358" t="s">
        <v>3245</v>
      </c>
      <c r="M6358" t="s">
        <v>549</v>
      </c>
      <c r="N6358" t="s">
        <v>559</v>
      </c>
      <c r="O6358" t="s">
        <v>504</v>
      </c>
      <c r="P6358" t="s">
        <v>325</v>
      </c>
      <c r="Q6358" t="s">
        <v>341</v>
      </c>
    </row>
    <row r="6359" spans="1:17">
      <c r="A6359" t="s">
        <v>4603</v>
      </c>
      <c r="B6359" t="s">
        <v>4604</v>
      </c>
      <c r="C6359" t="s">
        <v>4605</v>
      </c>
      <c r="D6359" s="4">
        <v>45785.712592592594</v>
      </c>
      <c r="E6359" s="4">
        <v>45787.291666666664</v>
      </c>
      <c r="F6359" s="4">
        <v>45787.309027777781</v>
      </c>
      <c r="G6359" s="4">
        <v>45787.283773148149</v>
      </c>
      <c r="H6359" t="s">
        <v>3155</v>
      </c>
      <c r="I6359" t="s">
        <v>3171</v>
      </c>
      <c r="J6359">
        <v>0</v>
      </c>
      <c r="K6359" t="s">
        <v>3194</v>
      </c>
      <c r="L6359" t="s">
        <v>3564</v>
      </c>
      <c r="M6359" t="s">
        <v>549</v>
      </c>
      <c r="N6359" t="s">
        <v>550</v>
      </c>
      <c r="O6359" t="s">
        <v>551</v>
      </c>
      <c r="P6359" t="s">
        <v>141</v>
      </c>
      <c r="Q6359" t="s">
        <v>232</v>
      </c>
    </row>
    <row r="6360" spans="1:17">
      <c r="A6360" t="s">
        <v>4606</v>
      </c>
      <c r="B6360" t="s">
        <v>4607</v>
      </c>
      <c r="C6360" t="s">
        <v>4608</v>
      </c>
      <c r="D6360" s="4">
        <v>45785.709756944445</v>
      </c>
      <c r="E6360" s="4">
        <v>45787.666666666664</v>
      </c>
      <c r="F6360" s="4">
        <v>45787.684027777781</v>
      </c>
      <c r="G6360" s="4">
        <v>45787.670277777775</v>
      </c>
      <c r="H6360" t="s">
        <v>3155</v>
      </c>
      <c r="I6360" t="s">
        <v>3222</v>
      </c>
      <c r="J6360">
        <v>1</v>
      </c>
      <c r="K6360" t="s">
        <v>3223</v>
      </c>
      <c r="L6360" t="s">
        <v>3564</v>
      </c>
      <c r="M6360" t="s">
        <v>549</v>
      </c>
      <c r="N6360" t="s">
        <v>550</v>
      </c>
      <c r="O6360" t="s">
        <v>136</v>
      </c>
      <c r="P6360" t="s">
        <v>143</v>
      </c>
      <c r="Q6360" t="s">
        <v>297</v>
      </c>
    </row>
    <row r="6361" spans="1:17">
      <c r="A6361" t="s">
        <v>4609</v>
      </c>
      <c r="B6361" t="s">
        <v>4610</v>
      </c>
      <c r="C6361" t="s">
        <v>4611</v>
      </c>
      <c r="D6361" s="4">
        <v>45785.708668981482</v>
      </c>
      <c r="E6361" s="4">
        <v>45788.770833333336</v>
      </c>
      <c r="F6361" s="4">
        <v>45788.809027777781</v>
      </c>
      <c r="G6361" s="4"/>
      <c r="H6361" t="s">
        <v>3155</v>
      </c>
      <c r="I6361" t="s">
        <v>3156</v>
      </c>
      <c r="J6361">
        <v>0</v>
      </c>
      <c r="K6361" t="s">
        <v>3157</v>
      </c>
      <c r="L6361" t="s">
        <v>3245</v>
      </c>
      <c r="M6361" t="s">
        <v>549</v>
      </c>
      <c r="N6361" t="s">
        <v>550</v>
      </c>
      <c r="O6361" t="s">
        <v>551</v>
      </c>
      <c r="P6361" t="s">
        <v>141</v>
      </c>
      <c r="Q6361" t="s">
        <v>237</v>
      </c>
    </row>
    <row r="6362" spans="1:17">
      <c r="A6362" t="s">
        <v>4612</v>
      </c>
      <c r="B6362" t="s">
        <v>4613</v>
      </c>
      <c r="C6362" t="s">
        <v>4614</v>
      </c>
      <c r="D6362" s="4">
        <v>45785.706921296296</v>
      </c>
      <c r="E6362" s="4">
        <v>45787.708333333336</v>
      </c>
      <c r="F6362" s="4">
        <v>45787.746527777781</v>
      </c>
      <c r="G6362" s="4">
        <v>45787.70003472222</v>
      </c>
      <c r="H6362" t="s">
        <v>3155</v>
      </c>
      <c r="I6362" t="s">
        <v>3156</v>
      </c>
      <c r="J6362">
        <v>0</v>
      </c>
      <c r="K6362" t="s">
        <v>3194</v>
      </c>
      <c r="L6362" t="s">
        <v>3564</v>
      </c>
      <c r="M6362" t="s">
        <v>549</v>
      </c>
      <c r="N6362" t="s">
        <v>559</v>
      </c>
      <c r="O6362" t="s">
        <v>163</v>
      </c>
      <c r="P6362" t="s">
        <v>473</v>
      </c>
      <c r="Q6362" t="s">
        <v>364</v>
      </c>
    </row>
    <row r="6363" spans="1:17">
      <c r="A6363" t="s">
        <v>4202</v>
      </c>
      <c r="B6363" t="s">
        <v>4203</v>
      </c>
      <c r="C6363" t="s">
        <v>4615</v>
      </c>
      <c r="D6363" s="4">
        <v>45785.699097222219</v>
      </c>
      <c r="E6363" s="4">
        <v>45788.375</v>
      </c>
      <c r="F6363" s="4">
        <v>45788.392361111109</v>
      </c>
      <c r="G6363" s="4"/>
      <c r="H6363" t="s">
        <v>3155</v>
      </c>
      <c r="I6363" t="s">
        <v>3171</v>
      </c>
      <c r="J6363">
        <v>0</v>
      </c>
      <c r="K6363" t="s">
        <v>3157</v>
      </c>
      <c r="L6363" t="s">
        <v>3245</v>
      </c>
      <c r="M6363" t="s">
        <v>549</v>
      </c>
      <c r="N6363" t="s">
        <v>550</v>
      </c>
      <c r="O6363" t="s">
        <v>136</v>
      </c>
      <c r="P6363" t="s">
        <v>283</v>
      </c>
      <c r="Q6363" t="s">
        <v>284</v>
      </c>
    </row>
    <row r="6364" spans="1:17">
      <c r="A6364" t="s">
        <v>4616</v>
      </c>
      <c r="B6364" t="s">
        <v>4617</v>
      </c>
      <c r="C6364" t="s">
        <v>4618</v>
      </c>
      <c r="D6364" s="4">
        <v>45785.698564814818</v>
      </c>
      <c r="E6364" s="4">
        <v>45786.833333333336</v>
      </c>
      <c r="F6364" s="4">
        <v>45786.871527777781</v>
      </c>
      <c r="G6364" s="4">
        <v>45786.830370370371</v>
      </c>
      <c r="H6364" t="s">
        <v>3155</v>
      </c>
      <c r="I6364" t="s">
        <v>3673</v>
      </c>
      <c r="J6364">
        <v>0</v>
      </c>
      <c r="K6364" t="s">
        <v>3194</v>
      </c>
      <c r="L6364" t="s">
        <v>3564</v>
      </c>
      <c r="M6364" t="s">
        <v>549</v>
      </c>
      <c r="N6364" t="s">
        <v>559</v>
      </c>
      <c r="O6364" t="s">
        <v>469</v>
      </c>
      <c r="P6364" t="s">
        <v>180</v>
      </c>
      <c r="Q6364" t="s">
        <v>14107</v>
      </c>
    </row>
    <row r="6365" spans="1:17">
      <c r="A6365" t="s">
        <v>4619</v>
      </c>
      <c r="B6365" t="s">
        <v>4620</v>
      </c>
      <c r="C6365" t="s">
        <v>4621</v>
      </c>
      <c r="D6365" s="4">
        <v>45785.696886574071</v>
      </c>
      <c r="E6365" s="4">
        <v>45786.708333333336</v>
      </c>
      <c r="F6365" s="4">
        <v>45786.746527777781</v>
      </c>
      <c r="G6365" s="4">
        <v>45786.705555555556</v>
      </c>
      <c r="H6365" t="s">
        <v>3155</v>
      </c>
      <c r="I6365" t="s">
        <v>3156</v>
      </c>
      <c r="J6365">
        <v>0</v>
      </c>
      <c r="K6365" t="s">
        <v>3194</v>
      </c>
      <c r="L6365" t="s">
        <v>3564</v>
      </c>
      <c r="M6365" t="s">
        <v>549</v>
      </c>
      <c r="N6365" t="s">
        <v>559</v>
      </c>
      <c r="O6365" t="s">
        <v>163</v>
      </c>
      <c r="P6365" t="s">
        <v>473</v>
      </c>
      <c r="Q6365" t="s">
        <v>360</v>
      </c>
    </row>
    <row r="6366" spans="1:17">
      <c r="A6366" t="s">
        <v>4622</v>
      </c>
      <c r="B6366" t="s">
        <v>4623</v>
      </c>
      <c r="C6366" t="s">
        <v>4624</v>
      </c>
      <c r="D6366" s="4">
        <v>45785.695289351854</v>
      </c>
      <c r="E6366" s="4">
        <v>45787.6875</v>
      </c>
      <c r="F6366" s="4">
        <v>45787.704861111109</v>
      </c>
      <c r="G6366" s="4">
        <v>45787.686898148146</v>
      </c>
      <c r="H6366" t="s">
        <v>3155</v>
      </c>
      <c r="I6366" t="s">
        <v>3222</v>
      </c>
      <c r="J6366">
        <v>1</v>
      </c>
      <c r="K6366" t="s">
        <v>3223</v>
      </c>
      <c r="L6366" t="s">
        <v>3564</v>
      </c>
      <c r="M6366" t="s">
        <v>549</v>
      </c>
      <c r="N6366" t="s">
        <v>550</v>
      </c>
      <c r="O6366" t="s">
        <v>136</v>
      </c>
      <c r="P6366" t="s">
        <v>143</v>
      </c>
      <c r="Q6366" t="s">
        <v>301</v>
      </c>
    </row>
    <row r="6367" spans="1:17">
      <c r="A6367" t="s">
        <v>4593</v>
      </c>
      <c r="B6367" t="s">
        <v>4594</v>
      </c>
      <c r="C6367" t="s">
        <v>4625</v>
      </c>
      <c r="D6367" s="4">
        <v>45785.695057870369</v>
      </c>
      <c r="E6367" s="4">
        <v>45787.645833333336</v>
      </c>
      <c r="F6367" s="4">
        <v>45787.663194444445</v>
      </c>
      <c r="G6367" s="4"/>
      <c r="H6367" t="s">
        <v>3155</v>
      </c>
      <c r="I6367" t="s">
        <v>3171</v>
      </c>
      <c r="J6367">
        <v>1001</v>
      </c>
      <c r="K6367" t="s">
        <v>3157</v>
      </c>
      <c r="L6367" t="s">
        <v>3245</v>
      </c>
      <c r="M6367" t="s">
        <v>549</v>
      </c>
      <c r="N6367" t="s">
        <v>550</v>
      </c>
      <c r="O6367" t="s">
        <v>136</v>
      </c>
      <c r="P6367" t="s">
        <v>139</v>
      </c>
      <c r="Q6367" t="s">
        <v>277</v>
      </c>
    </row>
    <row r="6368" spans="1:17">
      <c r="A6368" t="s">
        <v>4626</v>
      </c>
      <c r="B6368" t="s">
        <v>4627</v>
      </c>
      <c r="C6368" t="s">
        <v>4628</v>
      </c>
      <c r="D6368" s="4">
        <v>45785.692442129628</v>
      </c>
      <c r="E6368" s="4">
        <v>45786.770833333336</v>
      </c>
      <c r="F6368" s="4">
        <v>45786.788194444445</v>
      </c>
      <c r="G6368" s="4"/>
      <c r="H6368" t="s">
        <v>3155</v>
      </c>
      <c r="I6368" t="s">
        <v>3222</v>
      </c>
      <c r="J6368">
        <v>1</v>
      </c>
      <c r="K6368" t="s">
        <v>3223</v>
      </c>
      <c r="L6368" t="s">
        <v>3245</v>
      </c>
      <c r="M6368" t="s">
        <v>549</v>
      </c>
      <c r="N6368" t="s">
        <v>550</v>
      </c>
      <c r="O6368" t="s">
        <v>551</v>
      </c>
      <c r="P6368" t="s">
        <v>141</v>
      </c>
      <c r="Q6368" t="s">
        <v>237</v>
      </c>
    </row>
    <row r="6369" spans="1:17">
      <c r="A6369" t="s">
        <v>4535</v>
      </c>
      <c r="B6369" t="s">
        <v>4536</v>
      </c>
      <c r="C6369" t="s">
        <v>4629</v>
      </c>
      <c r="D6369" s="4">
        <v>45785.692164351851</v>
      </c>
      <c r="E6369" s="4">
        <v>45787.333333333336</v>
      </c>
      <c r="F6369" s="4">
        <v>45787.371527777781</v>
      </c>
      <c r="G6369" s="4"/>
      <c r="H6369" t="s">
        <v>3155</v>
      </c>
      <c r="I6369" t="s">
        <v>3240</v>
      </c>
      <c r="J6369">
        <v>1001</v>
      </c>
      <c r="K6369" t="s">
        <v>3157</v>
      </c>
      <c r="L6369" t="s">
        <v>3245</v>
      </c>
      <c r="M6369" t="s">
        <v>549</v>
      </c>
      <c r="N6369" t="s">
        <v>559</v>
      </c>
      <c r="O6369" t="s">
        <v>163</v>
      </c>
      <c r="P6369" t="s">
        <v>472</v>
      </c>
      <c r="Q6369" t="s">
        <v>352</v>
      </c>
    </row>
    <row r="6370" spans="1:17">
      <c r="A6370" t="s">
        <v>4630</v>
      </c>
      <c r="B6370" t="s">
        <v>4631</v>
      </c>
      <c r="C6370" t="s">
        <v>4632</v>
      </c>
      <c r="D6370" s="4">
        <v>45785.690960648149</v>
      </c>
      <c r="E6370" s="4">
        <v>45789.708333333336</v>
      </c>
      <c r="F6370" s="4">
        <v>45789.746527777781</v>
      </c>
      <c r="G6370" s="4">
        <v>45789.708553240744</v>
      </c>
      <c r="H6370" t="s">
        <v>3155</v>
      </c>
      <c r="I6370" t="s">
        <v>3156</v>
      </c>
      <c r="J6370">
        <v>0</v>
      </c>
      <c r="K6370" t="s">
        <v>3194</v>
      </c>
      <c r="L6370" t="s">
        <v>3564</v>
      </c>
      <c r="M6370" t="s">
        <v>549</v>
      </c>
      <c r="N6370" t="s">
        <v>550</v>
      </c>
      <c r="O6370" t="s">
        <v>551</v>
      </c>
      <c r="P6370" t="s">
        <v>141</v>
      </c>
      <c r="Q6370" t="s">
        <v>235</v>
      </c>
    </row>
    <row r="6371" spans="1:17">
      <c r="A6371" t="s">
        <v>4633</v>
      </c>
      <c r="B6371" t="s">
        <v>4634</v>
      </c>
      <c r="C6371" t="s">
        <v>4635</v>
      </c>
      <c r="D6371" s="4">
        <v>45785.687002314815</v>
      </c>
      <c r="E6371" s="4">
        <v>45786.916666666664</v>
      </c>
      <c r="F6371" s="4">
        <v>45786.934027777781</v>
      </c>
      <c r="G6371" s="4">
        <v>45786.914918981478</v>
      </c>
      <c r="H6371" t="s">
        <v>3155</v>
      </c>
      <c r="I6371" t="s">
        <v>3171</v>
      </c>
      <c r="J6371">
        <v>0</v>
      </c>
      <c r="K6371" t="s">
        <v>3194</v>
      </c>
      <c r="L6371" t="s">
        <v>3564</v>
      </c>
      <c r="M6371" t="s">
        <v>549</v>
      </c>
      <c r="N6371" t="s">
        <v>550</v>
      </c>
      <c r="O6371" t="s">
        <v>551</v>
      </c>
      <c r="P6371" t="s">
        <v>141</v>
      </c>
      <c r="Q6371" t="s">
        <v>234</v>
      </c>
    </row>
    <row r="6372" spans="1:17">
      <c r="A6372" t="s">
        <v>4636</v>
      </c>
      <c r="B6372" t="s">
        <v>4637</v>
      </c>
      <c r="C6372" t="s">
        <v>4638</v>
      </c>
      <c r="D6372" s="4">
        <v>45785.682164351849</v>
      </c>
      <c r="E6372" s="4">
        <v>45791.0625</v>
      </c>
      <c r="F6372" s="4">
        <v>45791.100694444445</v>
      </c>
      <c r="G6372" s="4">
        <v>45791.061759259261</v>
      </c>
      <c r="H6372" t="s">
        <v>3155</v>
      </c>
      <c r="I6372" t="s">
        <v>3156</v>
      </c>
      <c r="J6372">
        <v>0</v>
      </c>
      <c r="K6372" t="s">
        <v>3157</v>
      </c>
      <c r="L6372" t="s">
        <v>3564</v>
      </c>
      <c r="M6372" t="s">
        <v>549</v>
      </c>
      <c r="N6372" t="s">
        <v>550</v>
      </c>
      <c r="O6372" t="s">
        <v>136</v>
      </c>
      <c r="P6372" t="s">
        <v>292</v>
      </c>
      <c r="Q6372" t="s">
        <v>295</v>
      </c>
    </row>
    <row r="6373" spans="1:17">
      <c r="A6373" t="s">
        <v>4639</v>
      </c>
      <c r="B6373" t="s">
        <v>4640</v>
      </c>
      <c r="C6373" t="s">
        <v>4641</v>
      </c>
      <c r="D6373" s="4">
        <v>45785.68172453704</v>
      </c>
      <c r="E6373" s="4">
        <v>45787.4375</v>
      </c>
      <c r="F6373" s="4">
        <v>45787.475694444445</v>
      </c>
      <c r="G6373" s="4">
        <v>45787.437974537039</v>
      </c>
      <c r="H6373" t="s">
        <v>3155</v>
      </c>
      <c r="I6373" t="s">
        <v>3673</v>
      </c>
      <c r="J6373">
        <v>0</v>
      </c>
      <c r="K6373" t="s">
        <v>3157</v>
      </c>
      <c r="L6373" t="s">
        <v>3564</v>
      </c>
      <c r="M6373" t="s">
        <v>549</v>
      </c>
      <c r="N6373" t="s">
        <v>559</v>
      </c>
      <c r="O6373" t="s">
        <v>504</v>
      </c>
      <c r="P6373" t="s">
        <v>325</v>
      </c>
      <c r="Q6373" t="s">
        <v>335</v>
      </c>
    </row>
    <row r="6374" spans="1:17">
      <c r="A6374" t="s">
        <v>4642</v>
      </c>
      <c r="B6374" t="s">
        <v>4643</v>
      </c>
      <c r="C6374" t="s">
        <v>4644</v>
      </c>
      <c r="D6374" s="4">
        <v>45785.679340277777</v>
      </c>
      <c r="E6374" s="4">
        <v>45786.770833333336</v>
      </c>
      <c r="F6374" s="4">
        <v>45786.788194444445</v>
      </c>
      <c r="G6374" s="4">
        <v>45786.768263888887</v>
      </c>
      <c r="H6374" t="s">
        <v>3155</v>
      </c>
      <c r="I6374" t="s">
        <v>3171</v>
      </c>
      <c r="J6374">
        <v>1001</v>
      </c>
      <c r="K6374" t="s">
        <v>3157</v>
      </c>
      <c r="L6374" t="s">
        <v>3564</v>
      </c>
      <c r="M6374" t="s">
        <v>549</v>
      </c>
      <c r="N6374" t="s">
        <v>559</v>
      </c>
      <c r="O6374" t="s">
        <v>163</v>
      </c>
      <c r="P6374" t="s">
        <v>473</v>
      </c>
      <c r="Q6374" t="s">
        <v>359</v>
      </c>
    </row>
    <row r="6375" spans="1:17">
      <c r="A6375" t="s">
        <v>4633</v>
      </c>
      <c r="B6375" t="s">
        <v>4645</v>
      </c>
      <c r="C6375" t="s">
        <v>4646</v>
      </c>
      <c r="D6375" s="4">
        <v>45785.67827546296</v>
      </c>
      <c r="E6375" s="4">
        <v>45786.833333333336</v>
      </c>
      <c r="F6375" s="4">
        <v>45786.871527777781</v>
      </c>
      <c r="G6375" s="4">
        <v>45786.833356481482</v>
      </c>
      <c r="H6375" t="s">
        <v>3155</v>
      </c>
      <c r="I6375" t="s">
        <v>3156</v>
      </c>
      <c r="J6375">
        <v>0</v>
      </c>
      <c r="K6375" t="s">
        <v>3194</v>
      </c>
      <c r="L6375" t="s">
        <v>3564</v>
      </c>
      <c r="M6375" t="s">
        <v>549</v>
      </c>
      <c r="N6375" t="s">
        <v>550</v>
      </c>
      <c r="O6375" t="s">
        <v>551</v>
      </c>
      <c r="P6375" t="s">
        <v>141</v>
      </c>
      <c r="Q6375" t="s">
        <v>234</v>
      </c>
    </row>
    <row r="6376" spans="1:17">
      <c r="A6376" t="s">
        <v>4642</v>
      </c>
      <c r="B6376" t="s">
        <v>4647</v>
      </c>
      <c r="C6376" t="s">
        <v>4648</v>
      </c>
      <c r="D6376" s="4">
        <v>45785.675335648149</v>
      </c>
      <c r="E6376" s="4">
        <v>45786.8125</v>
      </c>
      <c r="F6376" s="4">
        <v>45786.829861111109</v>
      </c>
      <c r="G6376" s="4">
        <v>45786.811736111114</v>
      </c>
      <c r="H6376" t="s">
        <v>3155</v>
      </c>
      <c r="I6376" t="s">
        <v>3171</v>
      </c>
      <c r="J6376">
        <v>1001</v>
      </c>
      <c r="K6376" t="s">
        <v>3157</v>
      </c>
      <c r="L6376" t="s">
        <v>3564</v>
      </c>
      <c r="M6376" t="s">
        <v>549</v>
      </c>
      <c r="N6376" t="s">
        <v>559</v>
      </c>
      <c r="O6376" t="s">
        <v>163</v>
      </c>
      <c r="P6376" t="s">
        <v>473</v>
      </c>
      <c r="Q6376" t="s">
        <v>359</v>
      </c>
    </row>
    <row r="6377" spans="1:17">
      <c r="A6377" t="s">
        <v>4649</v>
      </c>
      <c r="B6377" t="s">
        <v>4650</v>
      </c>
      <c r="C6377" t="s">
        <v>4651</v>
      </c>
      <c r="D6377" s="4">
        <v>45785.668599537035</v>
      </c>
      <c r="E6377" s="4">
        <v>45787</v>
      </c>
      <c r="F6377" s="4">
        <v>45787.017361111109</v>
      </c>
      <c r="G6377" s="4">
        <v>45786.998124999998</v>
      </c>
      <c r="H6377" t="s">
        <v>3155</v>
      </c>
      <c r="I6377" t="s">
        <v>3175</v>
      </c>
      <c r="J6377">
        <v>0</v>
      </c>
      <c r="K6377" t="s">
        <v>3194</v>
      </c>
      <c r="L6377" t="s">
        <v>3564</v>
      </c>
      <c r="M6377" t="s">
        <v>549</v>
      </c>
      <c r="N6377" t="s">
        <v>550</v>
      </c>
      <c r="O6377" t="s">
        <v>136</v>
      </c>
      <c r="P6377" t="s">
        <v>139</v>
      </c>
      <c r="Q6377" t="s">
        <v>273</v>
      </c>
    </row>
    <row r="6378" spans="1:17">
      <c r="A6378" t="s">
        <v>4192</v>
      </c>
      <c r="B6378" t="s">
        <v>4193</v>
      </c>
      <c r="C6378" t="s">
        <v>4652</v>
      </c>
      <c r="D6378" s="4">
        <v>45785.657500000001</v>
      </c>
      <c r="E6378" s="4">
        <v>45788.416666666664</v>
      </c>
      <c r="F6378" s="4">
        <v>45788.454861111109</v>
      </c>
      <c r="G6378" s="4"/>
      <c r="H6378" t="s">
        <v>3155</v>
      </c>
      <c r="I6378" t="s">
        <v>3156</v>
      </c>
      <c r="J6378">
        <v>0</v>
      </c>
      <c r="K6378" t="s">
        <v>3157</v>
      </c>
      <c r="L6378" t="s">
        <v>3245</v>
      </c>
      <c r="M6378" t="s">
        <v>549</v>
      </c>
      <c r="N6378" t="s">
        <v>550</v>
      </c>
      <c r="O6378" t="s">
        <v>551</v>
      </c>
      <c r="P6378" t="s">
        <v>145</v>
      </c>
      <c r="Q6378" t="s">
        <v>223</v>
      </c>
    </row>
    <row r="6379" spans="1:17">
      <c r="A6379" t="s">
        <v>4653</v>
      </c>
      <c r="B6379" t="s">
        <v>4654</v>
      </c>
      <c r="C6379" t="s">
        <v>4655</v>
      </c>
      <c r="D6379" s="4">
        <v>45785.654247685183</v>
      </c>
      <c r="E6379" s="4">
        <v>45786.645833333336</v>
      </c>
      <c r="F6379" s="4">
        <v>45786.663194444445</v>
      </c>
      <c r="G6379" s="4">
        <v>45786.637245370373</v>
      </c>
      <c r="H6379" t="s">
        <v>3155</v>
      </c>
      <c r="I6379" t="s">
        <v>3222</v>
      </c>
      <c r="J6379">
        <v>1</v>
      </c>
      <c r="K6379" t="s">
        <v>3223</v>
      </c>
      <c r="L6379" t="s">
        <v>3564</v>
      </c>
      <c r="M6379" t="s">
        <v>549</v>
      </c>
      <c r="N6379" t="s">
        <v>550</v>
      </c>
      <c r="O6379" t="s">
        <v>136</v>
      </c>
      <c r="P6379" t="s">
        <v>292</v>
      </c>
      <c r="Q6379" t="s">
        <v>294</v>
      </c>
    </row>
    <row r="6380" spans="1:17">
      <c r="A6380" t="s">
        <v>4656</v>
      </c>
      <c r="B6380" t="s">
        <v>4657</v>
      </c>
      <c r="C6380" t="s">
        <v>4658</v>
      </c>
      <c r="D6380" s="4">
        <v>45785.650833333333</v>
      </c>
      <c r="E6380" s="4">
        <v>45787.75</v>
      </c>
      <c r="F6380" s="4">
        <v>45787.788194444445</v>
      </c>
      <c r="G6380" s="4"/>
      <c r="H6380" t="s">
        <v>3155</v>
      </c>
      <c r="I6380" t="s">
        <v>3673</v>
      </c>
      <c r="J6380">
        <v>0</v>
      </c>
      <c r="K6380" t="s">
        <v>3157</v>
      </c>
      <c r="L6380" t="s">
        <v>3245</v>
      </c>
      <c r="M6380" t="s">
        <v>549</v>
      </c>
      <c r="N6380" t="s">
        <v>550</v>
      </c>
      <c r="O6380" t="s">
        <v>136</v>
      </c>
      <c r="P6380" t="s">
        <v>292</v>
      </c>
      <c r="Q6380" t="s">
        <v>295</v>
      </c>
    </row>
    <row r="6381" spans="1:17">
      <c r="A6381" t="s">
        <v>4659</v>
      </c>
      <c r="B6381" t="s">
        <v>4660</v>
      </c>
      <c r="C6381" t="s">
        <v>4661</v>
      </c>
      <c r="D6381" s="4">
        <v>45785.647129629629</v>
      </c>
      <c r="E6381" s="4">
        <v>45786.791666666664</v>
      </c>
      <c r="F6381" s="4">
        <v>45786.809027777781</v>
      </c>
      <c r="G6381" s="4">
        <v>45786.786516203705</v>
      </c>
      <c r="H6381" t="s">
        <v>3155</v>
      </c>
      <c r="I6381" t="s">
        <v>3175</v>
      </c>
      <c r="J6381">
        <v>1001</v>
      </c>
      <c r="K6381" t="s">
        <v>3194</v>
      </c>
      <c r="L6381" t="s">
        <v>3564</v>
      </c>
      <c r="M6381" t="s">
        <v>549</v>
      </c>
      <c r="N6381" t="s">
        <v>559</v>
      </c>
      <c r="O6381" t="s">
        <v>504</v>
      </c>
      <c r="P6381" t="s">
        <v>325</v>
      </c>
      <c r="Q6381" t="s">
        <v>337</v>
      </c>
    </row>
    <row r="6382" spans="1:17">
      <c r="A6382" t="s">
        <v>4656</v>
      </c>
      <c r="B6382" t="s">
        <v>4662</v>
      </c>
      <c r="C6382" t="s">
        <v>4663</v>
      </c>
      <c r="D6382" s="4">
        <v>45785.645532407405</v>
      </c>
      <c r="E6382" s="4">
        <v>45787.583333333336</v>
      </c>
      <c r="F6382" s="4">
        <v>45787.621527777781</v>
      </c>
      <c r="G6382" s="4">
        <v>45787.591828703706</v>
      </c>
      <c r="H6382" t="s">
        <v>3155</v>
      </c>
      <c r="I6382" t="s">
        <v>3673</v>
      </c>
      <c r="J6382">
        <v>0</v>
      </c>
      <c r="K6382" t="s">
        <v>3163</v>
      </c>
      <c r="L6382" t="s">
        <v>3564</v>
      </c>
      <c r="M6382" t="s">
        <v>549</v>
      </c>
      <c r="N6382" t="s">
        <v>559</v>
      </c>
      <c r="O6382" t="s">
        <v>469</v>
      </c>
      <c r="P6382" t="s">
        <v>180</v>
      </c>
      <c r="Q6382" t="s">
        <v>14107</v>
      </c>
    </row>
    <row r="6383" spans="1:17">
      <c r="A6383" t="s">
        <v>4664</v>
      </c>
      <c r="B6383" t="s">
        <v>4665</v>
      </c>
      <c r="C6383" t="s">
        <v>4666</v>
      </c>
      <c r="D6383" s="4">
        <v>45785.643888888888</v>
      </c>
      <c r="E6383" s="4">
        <v>45788.75</v>
      </c>
      <c r="F6383" s="4">
        <v>45788.767361111109</v>
      </c>
      <c r="G6383" s="4">
        <v>45788.745787037034</v>
      </c>
      <c r="H6383" t="s">
        <v>3155</v>
      </c>
      <c r="I6383" t="s">
        <v>3171</v>
      </c>
      <c r="J6383">
        <v>0</v>
      </c>
      <c r="K6383" t="s">
        <v>3157</v>
      </c>
      <c r="L6383" t="s">
        <v>3564</v>
      </c>
      <c r="M6383" t="s">
        <v>549</v>
      </c>
      <c r="N6383" t="s">
        <v>550</v>
      </c>
      <c r="O6383" t="s">
        <v>136</v>
      </c>
      <c r="P6383" t="s">
        <v>139</v>
      </c>
      <c r="Q6383" t="s">
        <v>276</v>
      </c>
    </row>
    <row r="6384" spans="1:17">
      <c r="A6384" t="s">
        <v>4667</v>
      </c>
      <c r="B6384" t="s">
        <v>4668</v>
      </c>
      <c r="C6384" t="s">
        <v>4669</v>
      </c>
      <c r="D6384" s="4">
        <v>45785.638136574074</v>
      </c>
      <c r="E6384" s="4">
        <v>45786.791666666664</v>
      </c>
      <c r="F6384" s="4">
        <v>45786.829861111109</v>
      </c>
      <c r="G6384" s="4"/>
      <c r="H6384" t="s">
        <v>3155</v>
      </c>
      <c r="I6384" t="s">
        <v>3156</v>
      </c>
      <c r="J6384">
        <v>0</v>
      </c>
      <c r="K6384" t="s">
        <v>3157</v>
      </c>
      <c r="L6384" t="s">
        <v>3593</v>
      </c>
      <c r="M6384" t="s">
        <v>549</v>
      </c>
      <c r="N6384" t="s">
        <v>550</v>
      </c>
      <c r="O6384" t="s">
        <v>136</v>
      </c>
      <c r="P6384" t="s">
        <v>147</v>
      </c>
      <c r="Q6384" t="s">
        <v>21124</v>
      </c>
    </row>
    <row r="6385" spans="1:17">
      <c r="A6385" t="s">
        <v>4667</v>
      </c>
      <c r="B6385" t="s">
        <v>4668</v>
      </c>
      <c r="C6385" t="s">
        <v>4670</v>
      </c>
      <c r="D6385" s="4">
        <v>45785.637129629627</v>
      </c>
      <c r="E6385" s="4">
        <v>45786.625</v>
      </c>
      <c r="F6385" s="4">
        <v>45786.663194444445</v>
      </c>
      <c r="G6385" s="4"/>
      <c r="H6385" t="s">
        <v>3155</v>
      </c>
      <c r="I6385" t="s">
        <v>3156</v>
      </c>
      <c r="J6385">
        <v>0</v>
      </c>
      <c r="K6385" t="s">
        <v>3157</v>
      </c>
      <c r="L6385" t="s">
        <v>3245</v>
      </c>
      <c r="M6385" t="s">
        <v>549</v>
      </c>
      <c r="N6385" t="s">
        <v>550</v>
      </c>
      <c r="O6385" t="s">
        <v>136</v>
      </c>
      <c r="P6385" t="s">
        <v>147</v>
      </c>
      <c r="Q6385" t="s">
        <v>21124</v>
      </c>
    </row>
    <row r="6386" spans="1:17">
      <c r="A6386" t="s">
        <v>4671</v>
      </c>
      <c r="B6386" t="s">
        <v>4672</v>
      </c>
      <c r="C6386" t="s">
        <v>4673</v>
      </c>
      <c r="D6386" s="4">
        <v>45785.62877314815</v>
      </c>
      <c r="E6386" s="4">
        <v>45789.708333333336</v>
      </c>
      <c r="F6386" s="4">
        <v>45789.746527777781</v>
      </c>
      <c r="G6386" s="4"/>
      <c r="H6386" t="s">
        <v>3155</v>
      </c>
      <c r="I6386" t="s">
        <v>3156</v>
      </c>
      <c r="J6386">
        <v>0</v>
      </c>
      <c r="K6386" t="s">
        <v>3157</v>
      </c>
      <c r="L6386" t="s">
        <v>3593</v>
      </c>
      <c r="M6386" t="s">
        <v>549</v>
      </c>
      <c r="N6386" t="s">
        <v>550</v>
      </c>
      <c r="O6386" t="s">
        <v>136</v>
      </c>
      <c r="P6386" t="s">
        <v>143</v>
      </c>
      <c r="Q6386" t="s">
        <v>301</v>
      </c>
    </row>
    <row r="6387" spans="1:17">
      <c r="A6387" t="s">
        <v>4674</v>
      </c>
      <c r="B6387" t="s">
        <v>4675</v>
      </c>
      <c r="C6387" t="s">
        <v>4676</v>
      </c>
      <c r="D6387" s="4">
        <v>45785.627453703702</v>
      </c>
      <c r="E6387" s="4">
        <v>45790</v>
      </c>
      <c r="F6387" s="4">
        <v>45790.017361111109</v>
      </c>
      <c r="G6387" s="4">
        <v>45789.999571759261</v>
      </c>
      <c r="H6387" t="s">
        <v>3155</v>
      </c>
      <c r="I6387" t="s">
        <v>3162</v>
      </c>
      <c r="J6387">
        <v>0</v>
      </c>
      <c r="K6387" t="s">
        <v>3198</v>
      </c>
      <c r="L6387" t="s">
        <v>3564</v>
      </c>
      <c r="M6387" t="s">
        <v>549</v>
      </c>
      <c r="N6387" t="s">
        <v>550</v>
      </c>
      <c r="O6387" t="s">
        <v>1923</v>
      </c>
      <c r="P6387" t="s">
        <v>1924</v>
      </c>
      <c r="Q6387" t="s">
        <v>3394</v>
      </c>
    </row>
    <row r="6388" spans="1:17">
      <c r="A6388" t="s">
        <v>4677</v>
      </c>
      <c r="B6388" t="s">
        <v>4678</v>
      </c>
      <c r="C6388" t="s">
        <v>4679</v>
      </c>
      <c r="D6388" s="4">
        <v>45785.627118055556</v>
      </c>
      <c r="E6388" s="4">
        <v>45786.8125</v>
      </c>
      <c r="F6388" s="4">
        <v>45786.829861111109</v>
      </c>
      <c r="G6388" s="4"/>
      <c r="H6388" t="s">
        <v>3155</v>
      </c>
      <c r="I6388" t="s">
        <v>3171</v>
      </c>
      <c r="J6388">
        <v>1001</v>
      </c>
      <c r="K6388" t="s">
        <v>3157</v>
      </c>
      <c r="L6388" t="s">
        <v>3593</v>
      </c>
      <c r="M6388" t="s">
        <v>549</v>
      </c>
      <c r="N6388" t="s">
        <v>550</v>
      </c>
      <c r="O6388" t="s">
        <v>136</v>
      </c>
      <c r="P6388" t="s">
        <v>139</v>
      </c>
      <c r="Q6388" t="s">
        <v>272</v>
      </c>
    </row>
    <row r="6389" spans="1:17">
      <c r="A6389" t="s">
        <v>4674</v>
      </c>
      <c r="B6389" t="s">
        <v>4680</v>
      </c>
      <c r="C6389" t="s">
        <v>4681</v>
      </c>
      <c r="D6389" s="4">
        <v>45785.624097222222</v>
      </c>
      <c r="E6389" s="4">
        <v>45788.791666666664</v>
      </c>
      <c r="F6389" s="4">
        <v>45788.829861111109</v>
      </c>
      <c r="G6389" s="4">
        <v>45788.792256944442</v>
      </c>
      <c r="H6389" t="s">
        <v>3155</v>
      </c>
      <c r="I6389" t="s">
        <v>3156</v>
      </c>
      <c r="J6389">
        <v>0</v>
      </c>
      <c r="K6389" t="s">
        <v>3157</v>
      </c>
      <c r="L6389" t="s">
        <v>3564</v>
      </c>
      <c r="M6389" t="s">
        <v>549</v>
      </c>
      <c r="N6389" t="s">
        <v>550</v>
      </c>
      <c r="O6389" t="s">
        <v>551</v>
      </c>
      <c r="P6389" t="s">
        <v>141</v>
      </c>
      <c r="Q6389" t="s">
        <v>235</v>
      </c>
    </row>
    <row r="6390" spans="1:17">
      <c r="A6390" t="s">
        <v>4682</v>
      </c>
      <c r="B6390" t="s">
        <v>4683</v>
      </c>
      <c r="C6390" t="s">
        <v>4684</v>
      </c>
      <c r="D6390" s="4">
        <v>45785.620891203704</v>
      </c>
      <c r="E6390" s="4">
        <v>45791.666666666664</v>
      </c>
      <c r="F6390" s="4">
        <v>45791.704861111109</v>
      </c>
      <c r="G6390" s="4">
        <v>45791.666273148148</v>
      </c>
      <c r="H6390" t="s">
        <v>3155</v>
      </c>
      <c r="I6390" t="s">
        <v>3673</v>
      </c>
      <c r="J6390">
        <v>0</v>
      </c>
      <c r="K6390" t="s">
        <v>3157</v>
      </c>
      <c r="L6390" t="s">
        <v>3564</v>
      </c>
      <c r="M6390" t="s">
        <v>549</v>
      </c>
      <c r="N6390" t="s">
        <v>559</v>
      </c>
      <c r="O6390" t="s">
        <v>504</v>
      </c>
      <c r="P6390" t="s">
        <v>325</v>
      </c>
      <c r="Q6390" t="s">
        <v>328</v>
      </c>
    </row>
    <row r="6391" spans="1:17">
      <c r="A6391" t="s">
        <v>4685</v>
      </c>
      <c r="B6391" t="s">
        <v>4686</v>
      </c>
      <c r="C6391" t="s">
        <v>4687</v>
      </c>
      <c r="D6391" s="4">
        <v>45785.619583333333</v>
      </c>
      <c r="E6391" s="4">
        <v>45789.416666666664</v>
      </c>
      <c r="F6391" s="4">
        <v>45789.454861111109</v>
      </c>
      <c r="G6391" s="4">
        <v>45789.410879629628</v>
      </c>
      <c r="H6391" t="s">
        <v>3155</v>
      </c>
      <c r="I6391" t="s">
        <v>3673</v>
      </c>
      <c r="J6391">
        <v>0</v>
      </c>
      <c r="K6391" t="s">
        <v>3157</v>
      </c>
      <c r="L6391" t="s">
        <v>3564</v>
      </c>
      <c r="M6391" t="s">
        <v>549</v>
      </c>
      <c r="N6391" t="s">
        <v>559</v>
      </c>
      <c r="O6391" t="s">
        <v>504</v>
      </c>
      <c r="P6391" t="s">
        <v>325</v>
      </c>
      <c r="Q6391" t="s">
        <v>335</v>
      </c>
    </row>
    <row r="6392" spans="1:17">
      <c r="A6392" t="s">
        <v>4688</v>
      </c>
      <c r="B6392" t="s">
        <v>4689</v>
      </c>
      <c r="C6392" t="s">
        <v>4690</v>
      </c>
      <c r="D6392" s="4">
        <v>45785.614884259259</v>
      </c>
      <c r="E6392" s="4">
        <v>45786.666666666664</v>
      </c>
      <c r="F6392" s="4">
        <v>45786.684027777781</v>
      </c>
      <c r="G6392" s="4">
        <v>45786.666898148149</v>
      </c>
      <c r="H6392" t="s">
        <v>3155</v>
      </c>
      <c r="I6392" t="s">
        <v>3171</v>
      </c>
      <c r="J6392">
        <v>1001</v>
      </c>
      <c r="K6392" t="s">
        <v>3157</v>
      </c>
      <c r="L6392" t="s">
        <v>3564</v>
      </c>
      <c r="M6392" t="s">
        <v>549</v>
      </c>
      <c r="N6392" t="s">
        <v>550</v>
      </c>
      <c r="O6392" t="s">
        <v>136</v>
      </c>
      <c r="P6392" t="s">
        <v>143</v>
      </c>
      <c r="Q6392" t="s">
        <v>301</v>
      </c>
    </row>
    <row r="6393" spans="1:17">
      <c r="A6393" t="s">
        <v>4691</v>
      </c>
      <c r="B6393" t="s">
        <v>4692</v>
      </c>
      <c r="C6393" t="s">
        <v>4693</v>
      </c>
      <c r="D6393" s="4">
        <v>45785.608310185184</v>
      </c>
      <c r="E6393" s="4">
        <v>45807.666666666664</v>
      </c>
      <c r="F6393" s="4">
        <v>45807.704861111109</v>
      </c>
      <c r="G6393" s="4"/>
      <c r="H6393" t="s">
        <v>3155</v>
      </c>
      <c r="I6393" t="s">
        <v>3156</v>
      </c>
      <c r="J6393">
        <v>0</v>
      </c>
      <c r="K6393" t="s">
        <v>3157</v>
      </c>
      <c r="L6393" t="s">
        <v>3158</v>
      </c>
      <c r="M6393" t="s">
        <v>549</v>
      </c>
      <c r="N6393" t="s">
        <v>550</v>
      </c>
      <c r="O6393" t="s">
        <v>551</v>
      </c>
      <c r="P6393" t="s">
        <v>149</v>
      </c>
      <c r="Q6393" t="s">
        <v>213</v>
      </c>
    </row>
    <row r="6394" spans="1:17">
      <c r="A6394" t="s">
        <v>4694</v>
      </c>
      <c r="B6394" t="s">
        <v>4695</v>
      </c>
      <c r="C6394" t="s">
        <v>4696</v>
      </c>
      <c r="D6394" s="4">
        <v>45785.607534722221</v>
      </c>
      <c r="E6394" s="4">
        <v>45786.229166666664</v>
      </c>
      <c r="F6394" s="4">
        <v>45786.246527777781</v>
      </c>
      <c r="G6394" s="4"/>
      <c r="H6394" t="s">
        <v>3155</v>
      </c>
      <c r="I6394" t="s">
        <v>3291</v>
      </c>
      <c r="J6394">
        <v>0</v>
      </c>
      <c r="K6394" t="s">
        <v>3157</v>
      </c>
      <c r="L6394" t="s">
        <v>3593</v>
      </c>
      <c r="M6394" t="s">
        <v>549</v>
      </c>
      <c r="N6394" t="s">
        <v>550</v>
      </c>
      <c r="O6394" t="s">
        <v>551</v>
      </c>
      <c r="P6394" t="s">
        <v>141</v>
      </c>
      <c r="Q6394" t="s">
        <v>238</v>
      </c>
    </row>
    <row r="6395" spans="1:17">
      <c r="A6395" t="s">
        <v>4051</v>
      </c>
      <c r="B6395" t="s">
        <v>4052</v>
      </c>
      <c r="C6395" t="s">
        <v>4697</v>
      </c>
      <c r="D6395" s="4">
        <v>45785.606064814812</v>
      </c>
      <c r="E6395" s="4">
        <v>45787.291666666664</v>
      </c>
      <c r="F6395" s="4">
        <v>45787.329861111109</v>
      </c>
      <c r="G6395" s="4"/>
      <c r="H6395" t="s">
        <v>3155</v>
      </c>
      <c r="I6395" t="s">
        <v>3156</v>
      </c>
      <c r="J6395">
        <v>0</v>
      </c>
      <c r="K6395" t="s">
        <v>3157</v>
      </c>
      <c r="L6395" t="s">
        <v>3245</v>
      </c>
      <c r="M6395" t="s">
        <v>549</v>
      </c>
      <c r="N6395" t="s">
        <v>550</v>
      </c>
      <c r="O6395" t="s">
        <v>136</v>
      </c>
      <c r="P6395" t="s">
        <v>292</v>
      </c>
      <c r="Q6395" t="s">
        <v>293</v>
      </c>
    </row>
    <row r="6396" spans="1:17">
      <c r="A6396" t="s">
        <v>4698</v>
      </c>
      <c r="B6396" t="s">
        <v>4699</v>
      </c>
      <c r="C6396" t="s">
        <v>4700</v>
      </c>
      <c r="D6396" s="4">
        <v>45785.603298611109</v>
      </c>
      <c r="E6396" s="4">
        <v>45788.416666666664</v>
      </c>
      <c r="F6396" s="4">
        <v>45788.454861111109</v>
      </c>
      <c r="G6396" s="4">
        <v>45788.416319444441</v>
      </c>
      <c r="H6396" t="s">
        <v>3155</v>
      </c>
      <c r="I6396" t="s">
        <v>3673</v>
      </c>
      <c r="J6396">
        <v>0</v>
      </c>
      <c r="K6396" t="s">
        <v>3157</v>
      </c>
      <c r="L6396" t="s">
        <v>3564</v>
      </c>
      <c r="M6396" t="s">
        <v>549</v>
      </c>
      <c r="N6396" t="s">
        <v>559</v>
      </c>
      <c r="O6396" t="s">
        <v>504</v>
      </c>
      <c r="P6396" t="s">
        <v>325</v>
      </c>
      <c r="Q6396" t="s">
        <v>339</v>
      </c>
    </row>
    <row r="6397" spans="1:17">
      <c r="A6397" t="s">
        <v>4701</v>
      </c>
      <c r="B6397" t="s">
        <v>4702</v>
      </c>
      <c r="C6397" t="s">
        <v>4703</v>
      </c>
      <c r="D6397" s="4">
        <v>45785.600868055553</v>
      </c>
      <c r="E6397" s="4">
        <v>45787.541666666664</v>
      </c>
      <c r="F6397" s="4">
        <v>45787.559027777781</v>
      </c>
      <c r="G6397" s="4"/>
      <c r="H6397" t="s">
        <v>3155</v>
      </c>
      <c r="I6397" t="s">
        <v>3175</v>
      </c>
      <c r="J6397">
        <v>0</v>
      </c>
      <c r="K6397" t="s">
        <v>3157</v>
      </c>
      <c r="L6397" t="s">
        <v>3245</v>
      </c>
      <c r="M6397" t="s">
        <v>549</v>
      </c>
      <c r="N6397" t="s">
        <v>559</v>
      </c>
      <c r="O6397" t="s">
        <v>504</v>
      </c>
      <c r="P6397" t="s">
        <v>325</v>
      </c>
      <c r="Q6397" t="s">
        <v>339</v>
      </c>
    </row>
    <row r="6398" spans="1:17">
      <c r="A6398" t="s">
        <v>4704</v>
      </c>
      <c r="B6398" t="s">
        <v>4705</v>
      </c>
      <c r="C6398" t="s">
        <v>4706</v>
      </c>
      <c r="D6398" s="4">
        <v>45785.599942129629</v>
      </c>
      <c r="E6398" s="4">
        <v>45787.395833333336</v>
      </c>
      <c r="F6398" s="4">
        <v>45787.413194444445</v>
      </c>
      <c r="G6398" s="4">
        <v>45787.395821759259</v>
      </c>
      <c r="H6398" t="s">
        <v>3155</v>
      </c>
      <c r="I6398" t="s">
        <v>3175</v>
      </c>
      <c r="J6398">
        <v>0</v>
      </c>
      <c r="K6398" t="s">
        <v>3194</v>
      </c>
      <c r="L6398" t="s">
        <v>3564</v>
      </c>
      <c r="M6398" t="s">
        <v>549</v>
      </c>
      <c r="N6398" t="s">
        <v>559</v>
      </c>
      <c r="O6398" t="s">
        <v>504</v>
      </c>
      <c r="P6398" t="s">
        <v>325</v>
      </c>
      <c r="Q6398" t="s">
        <v>339</v>
      </c>
    </row>
    <row r="6399" spans="1:17">
      <c r="A6399" t="s">
        <v>4707</v>
      </c>
      <c r="B6399" t="s">
        <v>4708</v>
      </c>
      <c r="C6399" t="s">
        <v>4709</v>
      </c>
      <c r="D6399" s="4">
        <v>45785.599895833337</v>
      </c>
      <c r="E6399" s="4">
        <v>45787.416666666664</v>
      </c>
      <c r="F6399" s="4">
        <v>45787.454861111109</v>
      </c>
      <c r="G6399" s="4"/>
      <c r="H6399" t="s">
        <v>3155</v>
      </c>
      <c r="I6399" t="s">
        <v>3156</v>
      </c>
      <c r="J6399">
        <v>0</v>
      </c>
      <c r="K6399" t="s">
        <v>3157</v>
      </c>
      <c r="L6399" t="s">
        <v>3593</v>
      </c>
      <c r="M6399" t="s">
        <v>549</v>
      </c>
      <c r="N6399" t="s">
        <v>550</v>
      </c>
      <c r="O6399" t="s">
        <v>136</v>
      </c>
      <c r="P6399" t="s">
        <v>283</v>
      </c>
      <c r="Q6399" t="s">
        <v>288</v>
      </c>
    </row>
    <row r="6400" spans="1:17">
      <c r="A6400" t="s">
        <v>4710</v>
      </c>
      <c r="B6400" t="s">
        <v>4711</v>
      </c>
      <c r="C6400" t="s">
        <v>4712</v>
      </c>
      <c r="D6400" s="4">
        <v>45785.598171296297</v>
      </c>
      <c r="E6400" s="4">
        <v>45787.416666666664</v>
      </c>
      <c r="F6400" s="4">
        <v>45787.434027777781</v>
      </c>
      <c r="G6400" s="4">
        <v>45787.417037037034</v>
      </c>
      <c r="H6400" t="s">
        <v>3155</v>
      </c>
      <c r="I6400" t="s">
        <v>3175</v>
      </c>
      <c r="J6400">
        <v>1001</v>
      </c>
      <c r="K6400" t="s">
        <v>3194</v>
      </c>
      <c r="L6400" t="s">
        <v>3564</v>
      </c>
      <c r="M6400" t="s">
        <v>549</v>
      </c>
      <c r="N6400" t="s">
        <v>559</v>
      </c>
      <c r="O6400" t="s">
        <v>504</v>
      </c>
      <c r="P6400" t="s">
        <v>325</v>
      </c>
      <c r="Q6400" t="s">
        <v>331</v>
      </c>
    </row>
    <row r="6401" spans="1:17">
      <c r="A6401" t="s">
        <v>4713</v>
      </c>
      <c r="B6401" t="s">
        <v>4714</v>
      </c>
      <c r="C6401" t="s">
        <v>4715</v>
      </c>
      <c r="D6401" s="4">
        <v>45785.596504629626</v>
      </c>
      <c r="E6401" s="4">
        <v>45788.6875</v>
      </c>
      <c r="F6401" s="4">
        <v>45788.725694444445</v>
      </c>
      <c r="G6401" s="4"/>
      <c r="H6401" t="s">
        <v>3155</v>
      </c>
      <c r="I6401" t="s">
        <v>3673</v>
      </c>
      <c r="J6401">
        <v>0</v>
      </c>
      <c r="K6401" t="s">
        <v>3157</v>
      </c>
      <c r="L6401" t="s">
        <v>3245</v>
      </c>
      <c r="M6401" t="s">
        <v>549</v>
      </c>
      <c r="N6401" t="s">
        <v>559</v>
      </c>
      <c r="O6401" t="s">
        <v>504</v>
      </c>
      <c r="P6401" t="s">
        <v>325</v>
      </c>
      <c r="Q6401" t="s">
        <v>343</v>
      </c>
    </row>
    <row r="6402" spans="1:17">
      <c r="A6402" t="s">
        <v>4051</v>
      </c>
      <c r="B6402" t="s">
        <v>4052</v>
      </c>
      <c r="C6402" t="s">
        <v>4716</v>
      </c>
      <c r="D6402" s="4">
        <v>45785.592951388891</v>
      </c>
      <c r="E6402" s="4">
        <v>45787.291666666664</v>
      </c>
      <c r="F6402" s="4">
        <v>45787.329861111109</v>
      </c>
      <c r="G6402" s="4"/>
      <c r="H6402" t="s">
        <v>3155</v>
      </c>
      <c r="I6402" t="s">
        <v>3240</v>
      </c>
      <c r="J6402">
        <v>1001</v>
      </c>
      <c r="K6402" t="s">
        <v>3157</v>
      </c>
      <c r="L6402" t="s">
        <v>3245</v>
      </c>
      <c r="M6402" t="s">
        <v>549</v>
      </c>
      <c r="N6402" t="s">
        <v>550</v>
      </c>
      <c r="O6402" t="s">
        <v>136</v>
      </c>
      <c r="P6402" t="s">
        <v>292</v>
      </c>
      <c r="Q6402" t="s">
        <v>293</v>
      </c>
    </row>
    <row r="6403" spans="1:17">
      <c r="A6403" t="s">
        <v>4717</v>
      </c>
      <c r="B6403" t="s">
        <v>4718</v>
      </c>
      <c r="C6403" t="s">
        <v>4719</v>
      </c>
      <c r="D6403" s="4">
        <v>45785.592407407406</v>
      </c>
      <c r="E6403" s="4">
        <v>45787.5</v>
      </c>
      <c r="F6403" s="4">
        <v>45787.517361111109</v>
      </c>
      <c r="G6403" s="4">
        <v>45787.497511574074</v>
      </c>
      <c r="H6403" t="s">
        <v>3155</v>
      </c>
      <c r="I6403" t="s">
        <v>3175</v>
      </c>
      <c r="J6403">
        <v>0</v>
      </c>
      <c r="K6403" t="s">
        <v>3157</v>
      </c>
      <c r="L6403" t="s">
        <v>3564</v>
      </c>
      <c r="M6403" t="s">
        <v>549</v>
      </c>
      <c r="N6403" t="s">
        <v>559</v>
      </c>
      <c r="O6403" t="s">
        <v>504</v>
      </c>
      <c r="P6403" t="s">
        <v>325</v>
      </c>
      <c r="Q6403" t="s">
        <v>332</v>
      </c>
    </row>
    <row r="6404" spans="1:17">
      <c r="A6404" t="s">
        <v>4720</v>
      </c>
      <c r="B6404" t="s">
        <v>4721</v>
      </c>
      <c r="C6404" t="s">
        <v>4722</v>
      </c>
      <c r="D6404" s="4">
        <v>45785.590266203704</v>
      </c>
      <c r="E6404" s="4">
        <v>45788.354166666664</v>
      </c>
      <c r="F6404" s="4">
        <v>45788.371527777781</v>
      </c>
      <c r="G6404" s="4">
        <v>45788.351423611108</v>
      </c>
      <c r="H6404" t="s">
        <v>3155</v>
      </c>
      <c r="I6404" t="s">
        <v>3171</v>
      </c>
      <c r="J6404">
        <v>1002</v>
      </c>
      <c r="K6404" t="s">
        <v>3157</v>
      </c>
      <c r="L6404" t="s">
        <v>3564</v>
      </c>
      <c r="M6404" t="s">
        <v>549</v>
      </c>
      <c r="N6404" t="s">
        <v>550</v>
      </c>
      <c r="O6404" t="s">
        <v>551</v>
      </c>
      <c r="P6404" t="s">
        <v>141</v>
      </c>
      <c r="Q6404" t="s">
        <v>232</v>
      </c>
    </row>
    <row r="6405" spans="1:17">
      <c r="A6405" t="s">
        <v>4723</v>
      </c>
      <c r="B6405" t="s">
        <v>4724</v>
      </c>
      <c r="C6405" t="s">
        <v>4725</v>
      </c>
      <c r="D6405" s="4">
        <v>45785.581643518519</v>
      </c>
      <c r="E6405" s="4">
        <v>45789.666666666664</v>
      </c>
      <c r="F6405" s="4">
        <v>45789.704861111109</v>
      </c>
      <c r="G6405" s="4">
        <v>45789.660636574074</v>
      </c>
      <c r="H6405" t="s">
        <v>3155</v>
      </c>
      <c r="I6405" t="s">
        <v>3673</v>
      </c>
      <c r="J6405">
        <v>0</v>
      </c>
      <c r="K6405" t="s">
        <v>3157</v>
      </c>
      <c r="L6405" t="s">
        <v>3564</v>
      </c>
      <c r="M6405" t="s">
        <v>549</v>
      </c>
      <c r="N6405" t="s">
        <v>559</v>
      </c>
      <c r="O6405" t="s">
        <v>504</v>
      </c>
      <c r="P6405" t="s">
        <v>325</v>
      </c>
      <c r="Q6405" t="s">
        <v>336</v>
      </c>
    </row>
    <row r="6406" spans="1:17">
      <c r="A6406" t="s">
        <v>4380</v>
      </c>
      <c r="B6406" t="s">
        <v>4381</v>
      </c>
      <c r="C6406" t="s">
        <v>4726</v>
      </c>
      <c r="D6406" s="4">
        <v>45785.57644675926</v>
      </c>
      <c r="E6406" s="4">
        <v>45786.645833333336</v>
      </c>
      <c r="F6406" s="4">
        <v>45786.663194444445</v>
      </c>
      <c r="G6406" s="4"/>
      <c r="H6406" t="s">
        <v>3155</v>
      </c>
      <c r="I6406" t="s">
        <v>3171</v>
      </c>
      <c r="J6406">
        <v>1001</v>
      </c>
      <c r="K6406" t="s">
        <v>3157</v>
      </c>
      <c r="L6406" t="s">
        <v>3245</v>
      </c>
      <c r="M6406" t="s">
        <v>549</v>
      </c>
      <c r="N6406" t="s">
        <v>550</v>
      </c>
      <c r="O6406" t="s">
        <v>136</v>
      </c>
      <c r="P6406" t="s">
        <v>147</v>
      </c>
      <c r="Q6406" t="s">
        <v>7316</v>
      </c>
    </row>
    <row r="6407" spans="1:17">
      <c r="A6407" t="s">
        <v>4727</v>
      </c>
      <c r="B6407" t="s">
        <v>4728</v>
      </c>
      <c r="C6407" t="s">
        <v>4729</v>
      </c>
      <c r="D6407" s="4">
        <v>45785.57644675926</v>
      </c>
      <c r="E6407" s="4">
        <v>45787.708333333336</v>
      </c>
      <c r="F6407" s="4">
        <v>45787.725694444445</v>
      </c>
      <c r="G6407" s="4">
        <v>45787.707037037035</v>
      </c>
      <c r="H6407" t="s">
        <v>3155</v>
      </c>
      <c r="I6407" t="s">
        <v>3171</v>
      </c>
      <c r="J6407">
        <v>1001</v>
      </c>
      <c r="K6407" t="s">
        <v>3157</v>
      </c>
      <c r="L6407" t="s">
        <v>3564</v>
      </c>
      <c r="M6407" t="s">
        <v>549</v>
      </c>
      <c r="N6407" t="s">
        <v>550</v>
      </c>
      <c r="O6407" t="s">
        <v>136</v>
      </c>
      <c r="P6407" t="s">
        <v>292</v>
      </c>
      <c r="Q6407" t="s">
        <v>293</v>
      </c>
    </row>
    <row r="6408" spans="1:17">
      <c r="A6408" t="s">
        <v>4730</v>
      </c>
      <c r="B6408" t="s">
        <v>4731</v>
      </c>
      <c r="C6408" t="s">
        <v>4732</v>
      </c>
      <c r="D6408" s="4">
        <v>45785.570648148147</v>
      </c>
      <c r="E6408" s="4">
        <v>45788.770833333336</v>
      </c>
      <c r="F6408" s="4">
        <v>45788.809027777781</v>
      </c>
      <c r="G6408" s="4"/>
      <c r="H6408" t="s">
        <v>3155</v>
      </c>
      <c r="I6408" t="s">
        <v>3240</v>
      </c>
      <c r="J6408">
        <v>0</v>
      </c>
      <c r="K6408" t="s">
        <v>3194</v>
      </c>
      <c r="L6408" t="s">
        <v>3245</v>
      </c>
      <c r="M6408" t="s">
        <v>549</v>
      </c>
      <c r="N6408" t="s">
        <v>550</v>
      </c>
      <c r="O6408" t="s">
        <v>136</v>
      </c>
      <c r="P6408" t="s">
        <v>283</v>
      </c>
      <c r="Q6408" t="s">
        <v>286</v>
      </c>
    </row>
    <row r="6409" spans="1:17">
      <c r="A6409" t="s">
        <v>4733</v>
      </c>
      <c r="B6409" t="s">
        <v>4734</v>
      </c>
      <c r="C6409" t="s">
        <v>4735</v>
      </c>
      <c r="D6409" s="4">
        <v>45785.561597222222</v>
      </c>
      <c r="E6409" s="4">
        <v>45787.916666666664</v>
      </c>
      <c r="F6409" s="4">
        <v>45787.934027777781</v>
      </c>
      <c r="G6409" s="4">
        <v>45787.915069444447</v>
      </c>
      <c r="H6409" t="s">
        <v>3155</v>
      </c>
      <c r="I6409" t="s">
        <v>3175</v>
      </c>
      <c r="J6409">
        <v>1001</v>
      </c>
      <c r="K6409" t="s">
        <v>3157</v>
      </c>
      <c r="L6409" t="s">
        <v>3564</v>
      </c>
      <c r="M6409" t="s">
        <v>549</v>
      </c>
      <c r="N6409" t="s">
        <v>550</v>
      </c>
      <c r="O6409" t="s">
        <v>136</v>
      </c>
      <c r="P6409" t="s">
        <v>147</v>
      </c>
      <c r="Q6409" t="s">
        <v>256</v>
      </c>
    </row>
    <row r="6410" spans="1:17">
      <c r="A6410" t="s">
        <v>4736</v>
      </c>
      <c r="B6410" t="s">
        <v>4737</v>
      </c>
      <c r="C6410" t="s">
        <v>4738</v>
      </c>
      <c r="D6410" s="4">
        <v>45785.561585648145</v>
      </c>
      <c r="E6410" s="4">
        <v>45786.625</v>
      </c>
      <c r="F6410" s="4">
        <v>45786.642361111109</v>
      </c>
      <c r="G6410" s="4">
        <v>45786.624351851853</v>
      </c>
      <c r="H6410" t="s">
        <v>3155</v>
      </c>
      <c r="I6410" t="s">
        <v>3171</v>
      </c>
      <c r="J6410">
        <v>1001</v>
      </c>
      <c r="K6410" t="s">
        <v>3157</v>
      </c>
      <c r="L6410" t="s">
        <v>3564</v>
      </c>
      <c r="M6410" t="s">
        <v>549</v>
      </c>
      <c r="N6410" t="s">
        <v>550</v>
      </c>
      <c r="O6410" t="s">
        <v>136</v>
      </c>
      <c r="P6410" t="s">
        <v>143</v>
      </c>
      <c r="Q6410" t="s">
        <v>299</v>
      </c>
    </row>
    <row r="6411" spans="1:17">
      <c r="A6411" t="s">
        <v>4739</v>
      </c>
      <c r="B6411" t="s">
        <v>4740</v>
      </c>
      <c r="C6411" t="s">
        <v>4741</v>
      </c>
      <c r="D6411" s="4">
        <v>45785.560995370368</v>
      </c>
      <c r="E6411" s="4">
        <v>45788.333333333336</v>
      </c>
      <c r="F6411" s="4">
        <v>45788.371527777781</v>
      </c>
      <c r="G6411" s="4">
        <v>45788.333379629628</v>
      </c>
      <c r="H6411" t="s">
        <v>3155</v>
      </c>
      <c r="I6411" t="s">
        <v>3240</v>
      </c>
      <c r="J6411">
        <v>0</v>
      </c>
      <c r="K6411" t="s">
        <v>3163</v>
      </c>
      <c r="L6411" t="s">
        <v>3564</v>
      </c>
      <c r="M6411" t="s">
        <v>549</v>
      </c>
      <c r="N6411" t="s">
        <v>550</v>
      </c>
      <c r="O6411" t="s">
        <v>136</v>
      </c>
      <c r="P6411" t="s">
        <v>143</v>
      </c>
      <c r="Q6411" t="s">
        <v>298</v>
      </c>
    </row>
    <row r="6412" spans="1:17">
      <c r="A6412" t="s">
        <v>4742</v>
      </c>
      <c r="B6412" t="s">
        <v>4743</v>
      </c>
      <c r="C6412" t="s">
        <v>4744</v>
      </c>
      <c r="D6412" s="4">
        <v>45785.559687499997</v>
      </c>
      <c r="E6412" s="4">
        <v>45786.604166666664</v>
      </c>
      <c r="F6412" s="4">
        <v>45786.621527777781</v>
      </c>
      <c r="G6412" s="4"/>
      <c r="H6412" t="s">
        <v>3155</v>
      </c>
      <c r="I6412" t="s">
        <v>3162</v>
      </c>
      <c r="J6412">
        <v>0</v>
      </c>
      <c r="K6412" t="s">
        <v>3227</v>
      </c>
      <c r="L6412" t="s">
        <v>3245</v>
      </c>
      <c r="M6412" t="s">
        <v>549</v>
      </c>
      <c r="N6412" t="s">
        <v>550</v>
      </c>
      <c r="O6412" t="s">
        <v>1923</v>
      </c>
      <c r="P6412" t="s">
        <v>1924</v>
      </c>
      <c r="Q6412" t="s">
        <v>3199</v>
      </c>
    </row>
    <row r="6413" spans="1:17">
      <c r="A6413" t="s">
        <v>4745</v>
      </c>
      <c r="B6413" t="s">
        <v>4746</v>
      </c>
      <c r="C6413" t="s">
        <v>4747</v>
      </c>
      <c r="D6413" s="4">
        <v>45785.555787037039</v>
      </c>
      <c r="E6413" s="4">
        <v>45786.75</v>
      </c>
      <c r="F6413" s="4">
        <v>45786.767361111109</v>
      </c>
      <c r="G6413" s="4">
        <v>45786.748043981483</v>
      </c>
      <c r="H6413" t="s">
        <v>3155</v>
      </c>
      <c r="I6413" t="s">
        <v>3175</v>
      </c>
      <c r="J6413">
        <v>1001</v>
      </c>
      <c r="K6413" t="s">
        <v>3194</v>
      </c>
      <c r="L6413" t="s">
        <v>3564</v>
      </c>
      <c r="M6413" t="s">
        <v>549</v>
      </c>
      <c r="N6413" t="s">
        <v>550</v>
      </c>
      <c r="O6413" t="s">
        <v>136</v>
      </c>
      <c r="P6413" t="s">
        <v>143</v>
      </c>
      <c r="Q6413" t="s">
        <v>300</v>
      </c>
    </row>
    <row r="6414" spans="1:17">
      <c r="A6414" t="s">
        <v>4748</v>
      </c>
      <c r="B6414" t="s">
        <v>4749</v>
      </c>
      <c r="C6414" t="s">
        <v>4750</v>
      </c>
      <c r="D6414" s="4">
        <v>45785.554583333331</v>
      </c>
      <c r="E6414" s="4">
        <v>45792.854166666664</v>
      </c>
      <c r="F6414" s="4">
        <v>45792.871527777781</v>
      </c>
      <c r="G6414" s="4">
        <v>45792.846203703702</v>
      </c>
      <c r="H6414" t="s">
        <v>3155</v>
      </c>
      <c r="I6414" t="s">
        <v>3222</v>
      </c>
      <c r="J6414">
        <v>1</v>
      </c>
      <c r="K6414" t="s">
        <v>3223</v>
      </c>
      <c r="L6414" t="s">
        <v>3564</v>
      </c>
      <c r="M6414" t="s">
        <v>549</v>
      </c>
      <c r="N6414" t="s">
        <v>559</v>
      </c>
      <c r="O6414" t="s">
        <v>504</v>
      </c>
      <c r="P6414" t="s">
        <v>325</v>
      </c>
      <c r="Q6414" t="s">
        <v>331</v>
      </c>
    </row>
    <row r="6415" spans="1:17">
      <c r="A6415" t="s">
        <v>4751</v>
      </c>
      <c r="B6415" t="s">
        <v>4752</v>
      </c>
      <c r="C6415" t="s">
        <v>4753</v>
      </c>
      <c r="D6415" s="4">
        <v>45785.552824074075</v>
      </c>
      <c r="E6415" s="4">
        <v>45786.916666666664</v>
      </c>
      <c r="F6415" s="4">
        <v>45786.954861111109</v>
      </c>
      <c r="G6415" s="4">
        <v>45786.915902777779</v>
      </c>
      <c r="H6415" t="s">
        <v>3155</v>
      </c>
      <c r="I6415" t="s">
        <v>3240</v>
      </c>
      <c r="J6415">
        <v>1001</v>
      </c>
      <c r="K6415" t="s">
        <v>3227</v>
      </c>
      <c r="L6415" t="s">
        <v>3564</v>
      </c>
      <c r="M6415" t="s">
        <v>549</v>
      </c>
      <c r="N6415" t="s">
        <v>550</v>
      </c>
      <c r="O6415" t="s">
        <v>136</v>
      </c>
      <c r="P6415" t="s">
        <v>143</v>
      </c>
      <c r="Q6415" t="s">
        <v>297</v>
      </c>
    </row>
    <row r="6416" spans="1:17">
      <c r="A6416" t="s">
        <v>4754</v>
      </c>
      <c r="B6416" t="s">
        <v>4755</v>
      </c>
      <c r="C6416" t="s">
        <v>4756</v>
      </c>
      <c r="D6416" s="4">
        <v>45785.551226851851</v>
      </c>
      <c r="E6416" s="4">
        <v>45787.708333333336</v>
      </c>
      <c r="F6416" s="4">
        <v>45787.725694444445</v>
      </c>
      <c r="G6416" s="4">
        <v>45787.708703703705</v>
      </c>
      <c r="H6416" t="s">
        <v>3155</v>
      </c>
      <c r="I6416" t="s">
        <v>3175</v>
      </c>
      <c r="J6416">
        <v>0</v>
      </c>
      <c r="K6416" t="s">
        <v>3157</v>
      </c>
      <c r="L6416" t="s">
        <v>3564</v>
      </c>
      <c r="M6416" t="s">
        <v>549</v>
      </c>
      <c r="N6416" t="s">
        <v>550</v>
      </c>
      <c r="O6416" t="s">
        <v>136</v>
      </c>
      <c r="P6416" t="s">
        <v>292</v>
      </c>
      <c r="Q6416" t="s">
        <v>296</v>
      </c>
    </row>
    <row r="6417" spans="1:17">
      <c r="A6417" t="s">
        <v>4205</v>
      </c>
      <c r="B6417" t="s">
        <v>4757</v>
      </c>
      <c r="C6417" t="s">
        <v>4758</v>
      </c>
      <c r="D6417" s="4">
        <v>45785.550266203703</v>
      </c>
      <c r="E6417" s="4">
        <v>45788.25</v>
      </c>
      <c r="F6417" s="4">
        <v>45788.267361111109</v>
      </c>
      <c r="G6417" s="4"/>
      <c r="H6417" t="s">
        <v>3155</v>
      </c>
      <c r="I6417" t="s">
        <v>3171</v>
      </c>
      <c r="J6417">
        <v>1001</v>
      </c>
      <c r="K6417" t="s">
        <v>3157</v>
      </c>
      <c r="L6417" t="s">
        <v>3593</v>
      </c>
      <c r="M6417" t="s">
        <v>549</v>
      </c>
      <c r="N6417" t="s">
        <v>550</v>
      </c>
      <c r="O6417" t="s">
        <v>136</v>
      </c>
      <c r="P6417" t="s">
        <v>147</v>
      </c>
      <c r="Q6417" t="s">
        <v>260</v>
      </c>
    </row>
    <row r="6418" spans="1:17">
      <c r="A6418" t="s">
        <v>3246</v>
      </c>
      <c r="B6418" t="s">
        <v>3247</v>
      </c>
      <c r="C6418" t="s">
        <v>4759</v>
      </c>
      <c r="D6418" s="4">
        <v>45785.548530092594</v>
      </c>
      <c r="E6418" s="4">
        <v>45789.041666666664</v>
      </c>
      <c r="F6418" s="4">
        <v>45789.059027777781</v>
      </c>
      <c r="G6418" s="4"/>
      <c r="H6418" t="s">
        <v>3155</v>
      </c>
      <c r="I6418" t="s">
        <v>3171</v>
      </c>
      <c r="J6418">
        <v>1002</v>
      </c>
      <c r="K6418" t="s">
        <v>3157</v>
      </c>
      <c r="L6418" t="s">
        <v>3245</v>
      </c>
      <c r="M6418" t="s">
        <v>549</v>
      </c>
      <c r="N6418" t="s">
        <v>550</v>
      </c>
      <c r="O6418" t="s">
        <v>551</v>
      </c>
      <c r="P6418" t="s">
        <v>242</v>
      </c>
      <c r="Q6418" t="s">
        <v>243</v>
      </c>
    </row>
    <row r="6419" spans="1:17">
      <c r="A6419" t="s">
        <v>4205</v>
      </c>
      <c r="B6419" t="s">
        <v>4757</v>
      </c>
      <c r="C6419" t="s">
        <v>4760</v>
      </c>
      <c r="D6419" s="4">
        <v>45785.547199074077</v>
      </c>
      <c r="E6419" s="4">
        <v>45789.25</v>
      </c>
      <c r="F6419" s="4">
        <v>45789.267361111109</v>
      </c>
      <c r="G6419" s="4"/>
      <c r="H6419" t="s">
        <v>3155</v>
      </c>
      <c r="I6419" t="s">
        <v>3171</v>
      </c>
      <c r="J6419">
        <v>1001</v>
      </c>
      <c r="K6419" t="s">
        <v>3157</v>
      </c>
      <c r="L6419" t="s">
        <v>3245</v>
      </c>
      <c r="M6419" t="s">
        <v>549</v>
      </c>
      <c r="N6419" t="s">
        <v>550</v>
      </c>
      <c r="O6419" t="s">
        <v>136</v>
      </c>
      <c r="P6419" t="s">
        <v>147</v>
      </c>
      <c r="Q6419" t="s">
        <v>260</v>
      </c>
    </row>
    <row r="6420" spans="1:17">
      <c r="A6420" t="s">
        <v>4761</v>
      </c>
      <c r="B6420" t="s">
        <v>4762</v>
      </c>
      <c r="C6420" t="s">
        <v>4763</v>
      </c>
      <c r="D6420" s="4">
        <v>45785.543761574074</v>
      </c>
      <c r="E6420" s="4">
        <v>45793.4375</v>
      </c>
      <c r="F6420" s="4">
        <v>45793.454861111109</v>
      </c>
      <c r="G6420" s="4">
        <v>45793.435069444444</v>
      </c>
      <c r="H6420" t="s">
        <v>3155</v>
      </c>
      <c r="I6420" t="s">
        <v>3175</v>
      </c>
      <c r="J6420">
        <v>0</v>
      </c>
      <c r="K6420" t="s">
        <v>3157</v>
      </c>
      <c r="L6420" t="s">
        <v>3564</v>
      </c>
      <c r="M6420" t="s">
        <v>549</v>
      </c>
      <c r="N6420" t="s">
        <v>550</v>
      </c>
      <c r="O6420" t="s">
        <v>136</v>
      </c>
      <c r="P6420" t="s">
        <v>147</v>
      </c>
      <c r="Q6420" t="s">
        <v>260</v>
      </c>
    </row>
    <row r="6421" spans="1:17">
      <c r="A6421" t="s">
        <v>4764</v>
      </c>
      <c r="B6421" t="s">
        <v>4765</v>
      </c>
      <c r="C6421" t="s">
        <v>4766</v>
      </c>
      <c r="D6421" s="4">
        <v>45785.54346064815</v>
      </c>
      <c r="E6421" s="4">
        <v>45787.458333333336</v>
      </c>
      <c r="F6421" s="4">
        <v>45787.475694444445</v>
      </c>
      <c r="G6421" s="4">
        <v>45787.458113425928</v>
      </c>
      <c r="H6421" t="s">
        <v>3155</v>
      </c>
      <c r="I6421" t="s">
        <v>3175</v>
      </c>
      <c r="J6421">
        <v>0</v>
      </c>
      <c r="K6421" t="s">
        <v>3194</v>
      </c>
      <c r="L6421" t="s">
        <v>3564</v>
      </c>
      <c r="M6421" t="s">
        <v>549</v>
      </c>
      <c r="N6421" t="s">
        <v>550</v>
      </c>
      <c r="O6421" t="s">
        <v>551</v>
      </c>
      <c r="P6421" t="s">
        <v>149</v>
      </c>
      <c r="Q6421" t="s">
        <v>200</v>
      </c>
    </row>
    <row r="6422" spans="1:17">
      <c r="A6422" t="s">
        <v>4124</v>
      </c>
      <c r="B6422" t="s">
        <v>4125</v>
      </c>
      <c r="C6422" t="s">
        <v>4767</v>
      </c>
      <c r="D6422" s="4">
        <v>45785.541215277779</v>
      </c>
      <c r="E6422" s="4">
        <v>45792.791666666664</v>
      </c>
      <c r="F6422" s="4">
        <v>45792.809027777781</v>
      </c>
      <c r="G6422" s="4"/>
      <c r="H6422" t="s">
        <v>3155</v>
      </c>
      <c r="I6422" t="s">
        <v>3171</v>
      </c>
      <c r="J6422">
        <v>1001</v>
      </c>
      <c r="K6422" t="s">
        <v>3157</v>
      </c>
      <c r="L6422" t="s">
        <v>3245</v>
      </c>
      <c r="M6422" t="s">
        <v>549</v>
      </c>
      <c r="N6422" t="s">
        <v>550</v>
      </c>
      <c r="O6422" t="s">
        <v>136</v>
      </c>
      <c r="P6422" t="s">
        <v>143</v>
      </c>
      <c r="Q6422" t="s">
        <v>299</v>
      </c>
    </row>
    <row r="6423" spans="1:17">
      <c r="A6423" t="s">
        <v>4768</v>
      </c>
      <c r="B6423" t="s">
        <v>4769</v>
      </c>
      <c r="C6423" t="s">
        <v>4770</v>
      </c>
      <c r="D6423" s="4">
        <v>45785.53974537037</v>
      </c>
      <c r="E6423" s="4">
        <v>45786.666666666664</v>
      </c>
      <c r="F6423" s="4">
        <v>45786.704861111109</v>
      </c>
      <c r="G6423" s="4">
        <v>45786.664224537039</v>
      </c>
      <c r="H6423" t="s">
        <v>3155</v>
      </c>
      <c r="I6423" t="s">
        <v>3240</v>
      </c>
      <c r="J6423">
        <v>0</v>
      </c>
      <c r="K6423" t="s">
        <v>3157</v>
      </c>
      <c r="L6423" t="s">
        <v>3564</v>
      </c>
      <c r="M6423" t="s">
        <v>549</v>
      </c>
      <c r="N6423" t="s">
        <v>550</v>
      </c>
      <c r="O6423" t="s">
        <v>551</v>
      </c>
      <c r="P6423" t="s">
        <v>149</v>
      </c>
      <c r="Q6423" t="s">
        <v>208</v>
      </c>
    </row>
    <row r="6424" spans="1:17">
      <c r="A6424" t="s">
        <v>4733</v>
      </c>
      <c r="B6424" t="s">
        <v>4734</v>
      </c>
      <c r="C6424" t="s">
        <v>4771</v>
      </c>
      <c r="D6424" s="4">
        <v>45785.539467592593</v>
      </c>
      <c r="E6424" s="4">
        <v>45787.916666666664</v>
      </c>
      <c r="F6424" s="4">
        <v>45787.934027777781</v>
      </c>
      <c r="G6424" s="4"/>
      <c r="H6424" t="s">
        <v>3155</v>
      </c>
      <c r="I6424" t="s">
        <v>3175</v>
      </c>
      <c r="J6424">
        <v>1001</v>
      </c>
      <c r="K6424" t="s">
        <v>3157</v>
      </c>
      <c r="L6424" t="s">
        <v>3245</v>
      </c>
      <c r="M6424" t="s">
        <v>549</v>
      </c>
      <c r="N6424" t="s">
        <v>550</v>
      </c>
      <c r="O6424" t="s">
        <v>136</v>
      </c>
      <c r="P6424" t="s">
        <v>147</v>
      </c>
      <c r="Q6424" t="s">
        <v>256</v>
      </c>
    </row>
    <row r="6425" spans="1:17">
      <c r="A6425" t="s">
        <v>4768</v>
      </c>
      <c r="B6425" t="s">
        <v>4772</v>
      </c>
      <c r="C6425" t="s">
        <v>4773</v>
      </c>
      <c r="D6425" s="4">
        <v>45785.537812499999</v>
      </c>
      <c r="E6425" s="4">
        <v>45786.604166666664</v>
      </c>
      <c r="F6425" s="4">
        <v>45786.642361111109</v>
      </c>
      <c r="G6425" s="4">
        <v>45786.602141203701</v>
      </c>
      <c r="H6425" t="s">
        <v>3155</v>
      </c>
      <c r="I6425" t="s">
        <v>3240</v>
      </c>
      <c r="J6425">
        <v>0</v>
      </c>
      <c r="K6425" t="s">
        <v>3194</v>
      </c>
      <c r="L6425" t="s">
        <v>3564</v>
      </c>
      <c r="M6425" t="s">
        <v>549</v>
      </c>
      <c r="N6425" t="s">
        <v>550</v>
      </c>
      <c r="O6425" t="s">
        <v>551</v>
      </c>
      <c r="P6425" t="s">
        <v>145</v>
      </c>
      <c r="Q6425" t="s">
        <v>23000</v>
      </c>
    </row>
    <row r="6426" spans="1:17">
      <c r="A6426" t="s">
        <v>4774</v>
      </c>
      <c r="B6426" t="s">
        <v>4775</v>
      </c>
      <c r="C6426" t="s">
        <v>4776</v>
      </c>
      <c r="D6426" s="4">
        <v>45785.537430555552</v>
      </c>
      <c r="E6426" s="4">
        <v>45793.645833333336</v>
      </c>
      <c r="F6426" s="4">
        <v>45793.663194444445</v>
      </c>
      <c r="G6426" s="4"/>
      <c r="H6426" t="s">
        <v>3155</v>
      </c>
      <c r="I6426" t="s">
        <v>3184</v>
      </c>
      <c r="J6426">
        <v>1002</v>
      </c>
      <c r="K6426" t="s">
        <v>3157</v>
      </c>
      <c r="L6426" t="s">
        <v>3593</v>
      </c>
      <c r="M6426" t="s">
        <v>549</v>
      </c>
      <c r="N6426" t="s">
        <v>550</v>
      </c>
      <c r="O6426" t="s">
        <v>136</v>
      </c>
      <c r="P6426" t="s">
        <v>292</v>
      </c>
      <c r="Q6426" t="s">
        <v>296</v>
      </c>
    </row>
    <row r="6427" spans="1:17">
      <c r="A6427" t="s">
        <v>4239</v>
      </c>
      <c r="B6427" t="s">
        <v>4240</v>
      </c>
      <c r="C6427" t="s">
        <v>4777</v>
      </c>
      <c r="D6427" s="4">
        <v>45785.536562499998</v>
      </c>
      <c r="E6427" s="4">
        <v>45787.4375</v>
      </c>
      <c r="F6427" s="4">
        <v>45787.454861111109</v>
      </c>
      <c r="G6427" s="4"/>
      <c r="H6427" t="s">
        <v>3155</v>
      </c>
      <c r="I6427" t="s">
        <v>3171</v>
      </c>
      <c r="J6427">
        <v>1002</v>
      </c>
      <c r="K6427" t="s">
        <v>3157</v>
      </c>
      <c r="L6427" t="s">
        <v>3245</v>
      </c>
      <c r="M6427" t="s">
        <v>549</v>
      </c>
      <c r="N6427" t="s">
        <v>550</v>
      </c>
      <c r="O6427" t="s">
        <v>551</v>
      </c>
      <c r="P6427" t="s">
        <v>149</v>
      </c>
      <c r="Q6427" t="s">
        <v>203</v>
      </c>
    </row>
    <row r="6428" spans="1:17">
      <c r="A6428" t="s">
        <v>4778</v>
      </c>
      <c r="B6428" t="s">
        <v>4779</v>
      </c>
      <c r="C6428" t="s">
        <v>4780</v>
      </c>
      <c r="D6428" s="4">
        <v>45785.534988425927</v>
      </c>
      <c r="E6428" s="4">
        <v>45786.458333333336</v>
      </c>
      <c r="F6428" s="4">
        <v>45786.496527777781</v>
      </c>
      <c r="G6428" s="4">
        <v>45786.458425925928</v>
      </c>
      <c r="H6428" t="s">
        <v>3155</v>
      </c>
      <c r="I6428" t="s">
        <v>3156</v>
      </c>
      <c r="J6428">
        <v>0</v>
      </c>
      <c r="K6428" t="s">
        <v>3157</v>
      </c>
      <c r="L6428" t="s">
        <v>3564</v>
      </c>
      <c r="M6428" t="s">
        <v>549</v>
      </c>
      <c r="N6428" t="s">
        <v>550</v>
      </c>
      <c r="O6428" t="s">
        <v>136</v>
      </c>
      <c r="P6428" t="s">
        <v>147</v>
      </c>
      <c r="Q6428" t="s">
        <v>255</v>
      </c>
    </row>
    <row r="6429" spans="1:17">
      <c r="A6429" t="s">
        <v>4778</v>
      </c>
      <c r="B6429" t="s">
        <v>4779</v>
      </c>
      <c r="C6429" t="s">
        <v>4781</v>
      </c>
      <c r="D6429" s="4">
        <v>45785.534409722219</v>
      </c>
      <c r="E6429" s="4">
        <v>45786.458333333336</v>
      </c>
      <c r="F6429" s="4">
        <v>45786.496527777781</v>
      </c>
      <c r="G6429" s="4"/>
      <c r="H6429" t="s">
        <v>3155</v>
      </c>
      <c r="I6429" t="s">
        <v>3156</v>
      </c>
      <c r="J6429">
        <v>0</v>
      </c>
      <c r="K6429" t="s">
        <v>3157</v>
      </c>
      <c r="L6429" t="s">
        <v>3245</v>
      </c>
      <c r="M6429" t="s">
        <v>549</v>
      </c>
      <c r="N6429" t="s">
        <v>550</v>
      </c>
      <c r="O6429" t="s">
        <v>136</v>
      </c>
      <c r="P6429" t="s">
        <v>147</v>
      </c>
      <c r="Q6429" t="s">
        <v>255</v>
      </c>
    </row>
    <row r="6430" spans="1:17">
      <c r="A6430" t="s">
        <v>4782</v>
      </c>
      <c r="B6430" t="s">
        <v>4783</v>
      </c>
      <c r="C6430" t="s">
        <v>4784</v>
      </c>
      <c r="D6430" s="4">
        <v>45785.533807870372</v>
      </c>
      <c r="E6430" s="4">
        <v>45787.416666666664</v>
      </c>
      <c r="F6430" s="4">
        <v>45787.434027777781</v>
      </c>
      <c r="G6430" s="4">
        <v>45787.415196759262</v>
      </c>
      <c r="H6430" t="s">
        <v>3155</v>
      </c>
      <c r="I6430" t="s">
        <v>3171</v>
      </c>
      <c r="J6430">
        <v>1002</v>
      </c>
      <c r="K6430" t="s">
        <v>3157</v>
      </c>
      <c r="L6430" t="s">
        <v>3564</v>
      </c>
      <c r="M6430" t="s">
        <v>549</v>
      </c>
      <c r="N6430" t="s">
        <v>550</v>
      </c>
      <c r="O6430" t="s">
        <v>551</v>
      </c>
      <c r="P6430" t="s">
        <v>145</v>
      </c>
      <c r="Q6430" t="s">
        <v>216</v>
      </c>
    </row>
    <row r="6431" spans="1:17">
      <c r="A6431" t="s">
        <v>4785</v>
      </c>
      <c r="B6431" t="s">
        <v>4786</v>
      </c>
      <c r="C6431" t="s">
        <v>4787</v>
      </c>
      <c r="D6431" s="4">
        <v>45785.529548611114</v>
      </c>
      <c r="E6431" s="4">
        <v>45788.291666666664</v>
      </c>
      <c r="F6431" s="4">
        <v>45788.329861111109</v>
      </c>
      <c r="G6431" s="4">
        <v>45788.292638888888</v>
      </c>
      <c r="H6431" t="s">
        <v>3155</v>
      </c>
      <c r="I6431" t="s">
        <v>3240</v>
      </c>
      <c r="J6431">
        <v>0</v>
      </c>
      <c r="K6431" t="s">
        <v>3157</v>
      </c>
      <c r="L6431" t="s">
        <v>3564</v>
      </c>
      <c r="M6431" t="s">
        <v>549</v>
      </c>
      <c r="N6431" t="s">
        <v>559</v>
      </c>
      <c r="O6431" t="s">
        <v>469</v>
      </c>
      <c r="P6431" t="s">
        <v>180</v>
      </c>
      <c r="Q6431" t="s">
        <v>183</v>
      </c>
    </row>
    <row r="6432" spans="1:17">
      <c r="A6432" t="s">
        <v>3261</v>
      </c>
      <c r="B6432" t="s">
        <v>3262</v>
      </c>
      <c r="C6432" t="s">
        <v>4788</v>
      </c>
      <c r="D6432" s="4">
        <v>45785.51458333333</v>
      </c>
      <c r="E6432" s="4">
        <v>45786.458333333336</v>
      </c>
      <c r="F6432" s="4">
        <v>45786.475694444445</v>
      </c>
      <c r="G6432" s="4">
        <v>45786.455254629633</v>
      </c>
      <c r="H6432" t="s">
        <v>3155</v>
      </c>
      <c r="I6432" t="s">
        <v>3171</v>
      </c>
      <c r="J6432">
        <v>1002</v>
      </c>
      <c r="K6432" t="s">
        <v>3157</v>
      </c>
      <c r="L6432" t="s">
        <v>3564</v>
      </c>
      <c r="M6432" t="s">
        <v>549</v>
      </c>
      <c r="N6432" t="s">
        <v>550</v>
      </c>
      <c r="O6432" t="s">
        <v>551</v>
      </c>
      <c r="P6432" t="s">
        <v>149</v>
      </c>
      <c r="Q6432" t="s">
        <v>200</v>
      </c>
    </row>
    <row r="6433" spans="1:17">
      <c r="A6433" t="s">
        <v>4789</v>
      </c>
      <c r="B6433" t="s">
        <v>4790</v>
      </c>
      <c r="C6433" t="s">
        <v>4791</v>
      </c>
      <c r="D6433" s="4">
        <v>45785.514074074075</v>
      </c>
      <c r="E6433" s="4">
        <v>45786.25</v>
      </c>
      <c r="F6433" s="4">
        <v>45786.267361111109</v>
      </c>
      <c r="G6433" s="4">
        <v>45786.242962962962</v>
      </c>
      <c r="H6433" t="s">
        <v>3155</v>
      </c>
      <c r="I6433" t="s">
        <v>3171</v>
      </c>
      <c r="J6433">
        <v>1001</v>
      </c>
      <c r="K6433" t="s">
        <v>3157</v>
      </c>
      <c r="L6433" t="s">
        <v>3564</v>
      </c>
      <c r="M6433" t="s">
        <v>549</v>
      </c>
      <c r="N6433" t="s">
        <v>559</v>
      </c>
      <c r="O6433" t="s">
        <v>469</v>
      </c>
      <c r="P6433" t="s">
        <v>180</v>
      </c>
      <c r="Q6433" t="s">
        <v>181</v>
      </c>
    </row>
    <row r="6434" spans="1:17">
      <c r="A6434" t="s">
        <v>4792</v>
      </c>
      <c r="B6434" t="s">
        <v>4793</v>
      </c>
      <c r="C6434" t="s">
        <v>4794</v>
      </c>
      <c r="D6434" s="4">
        <v>45785.512986111113</v>
      </c>
      <c r="E6434" s="4">
        <v>45788.375</v>
      </c>
      <c r="F6434" s="4">
        <v>45788.413194444445</v>
      </c>
      <c r="G6434" s="4">
        <v>45788.367893518516</v>
      </c>
      <c r="H6434" t="s">
        <v>3155</v>
      </c>
      <c r="I6434" t="s">
        <v>3156</v>
      </c>
      <c r="J6434">
        <v>0</v>
      </c>
      <c r="K6434" t="s">
        <v>3157</v>
      </c>
      <c r="L6434" t="s">
        <v>3564</v>
      </c>
      <c r="M6434" t="s">
        <v>549</v>
      </c>
      <c r="N6434" t="s">
        <v>550</v>
      </c>
      <c r="O6434" t="s">
        <v>551</v>
      </c>
      <c r="P6434" t="s">
        <v>145</v>
      </c>
      <c r="Q6434" t="s">
        <v>217</v>
      </c>
    </row>
    <row r="6435" spans="1:17">
      <c r="A6435" t="s">
        <v>4795</v>
      </c>
      <c r="B6435" t="s">
        <v>4796</v>
      </c>
      <c r="C6435" t="s">
        <v>4797</v>
      </c>
      <c r="D6435" s="4">
        <v>45785.508055555554</v>
      </c>
      <c r="E6435" s="4">
        <v>45786.458333333336</v>
      </c>
      <c r="F6435" s="4">
        <v>45786.496527777781</v>
      </c>
      <c r="G6435" s="4">
        <v>45786.468784722223</v>
      </c>
      <c r="H6435" t="s">
        <v>3155</v>
      </c>
      <c r="I6435" t="s">
        <v>3240</v>
      </c>
      <c r="J6435">
        <v>1001</v>
      </c>
      <c r="K6435" t="s">
        <v>3194</v>
      </c>
      <c r="L6435" t="s">
        <v>3564</v>
      </c>
      <c r="M6435" t="s">
        <v>549</v>
      </c>
      <c r="N6435" t="s">
        <v>550</v>
      </c>
      <c r="O6435" t="s">
        <v>551</v>
      </c>
      <c r="P6435" t="s">
        <v>149</v>
      </c>
      <c r="Q6435" t="s">
        <v>210</v>
      </c>
    </row>
    <row r="6436" spans="1:17">
      <c r="A6436" t="s">
        <v>4798</v>
      </c>
      <c r="B6436" t="s">
        <v>4799</v>
      </c>
      <c r="C6436" t="s">
        <v>4800</v>
      </c>
      <c r="D6436" s="4">
        <v>45785.506712962961</v>
      </c>
      <c r="E6436" s="4">
        <v>45786.5</v>
      </c>
      <c r="F6436" s="4">
        <v>45786.538194444445</v>
      </c>
      <c r="G6436" s="4"/>
      <c r="H6436" t="s">
        <v>3155</v>
      </c>
      <c r="I6436" t="s">
        <v>3240</v>
      </c>
      <c r="J6436">
        <v>1002</v>
      </c>
      <c r="K6436" t="s">
        <v>3157</v>
      </c>
      <c r="L6436" t="s">
        <v>3593</v>
      </c>
      <c r="M6436" t="s">
        <v>549</v>
      </c>
      <c r="N6436" t="s">
        <v>550</v>
      </c>
      <c r="O6436" t="s">
        <v>136</v>
      </c>
      <c r="P6436" t="s">
        <v>292</v>
      </c>
      <c r="Q6436" t="s">
        <v>293</v>
      </c>
    </row>
    <row r="6437" spans="1:17">
      <c r="A6437" t="s">
        <v>4801</v>
      </c>
      <c r="B6437" t="s">
        <v>4802</v>
      </c>
      <c r="C6437" t="s">
        <v>4803</v>
      </c>
      <c r="D6437" s="4">
        <v>45785.504537037035</v>
      </c>
      <c r="E6437" s="4">
        <v>45786.333333333336</v>
      </c>
      <c r="F6437" s="4">
        <v>45786.371527777781</v>
      </c>
      <c r="G6437" s="4">
        <v>45786.33388888889</v>
      </c>
      <c r="H6437" t="s">
        <v>3155</v>
      </c>
      <c r="I6437" t="s">
        <v>3156</v>
      </c>
      <c r="J6437">
        <v>0</v>
      </c>
      <c r="K6437" t="s">
        <v>3157</v>
      </c>
      <c r="L6437" t="s">
        <v>3564</v>
      </c>
      <c r="M6437" t="s">
        <v>549</v>
      </c>
      <c r="N6437" t="s">
        <v>550</v>
      </c>
      <c r="O6437" t="s">
        <v>551</v>
      </c>
      <c r="P6437" t="s">
        <v>149</v>
      </c>
      <c r="Q6437" t="s">
        <v>200</v>
      </c>
    </row>
    <row r="6438" spans="1:17">
      <c r="A6438" t="s">
        <v>4566</v>
      </c>
      <c r="B6438" t="s">
        <v>4567</v>
      </c>
      <c r="C6438" t="s">
        <v>4804</v>
      </c>
      <c r="D6438" s="4">
        <v>45785.503125000003</v>
      </c>
      <c r="E6438" s="4">
        <v>45786.291666666664</v>
      </c>
      <c r="F6438" s="4">
        <v>45786.329861111109</v>
      </c>
      <c r="G6438" s="4"/>
      <c r="H6438" t="s">
        <v>3155</v>
      </c>
      <c r="I6438" t="s">
        <v>3240</v>
      </c>
      <c r="J6438">
        <v>1001</v>
      </c>
      <c r="K6438" t="s">
        <v>3157</v>
      </c>
      <c r="L6438" t="s">
        <v>3245</v>
      </c>
      <c r="M6438" t="s">
        <v>549</v>
      </c>
      <c r="N6438" t="s">
        <v>550</v>
      </c>
      <c r="O6438" t="s">
        <v>551</v>
      </c>
      <c r="P6438" t="s">
        <v>145</v>
      </c>
      <c r="Q6438" t="s">
        <v>215</v>
      </c>
    </row>
    <row r="6439" spans="1:17">
      <c r="A6439" t="s">
        <v>4805</v>
      </c>
      <c r="B6439" t="s">
        <v>4806</v>
      </c>
      <c r="C6439" t="s">
        <v>4807</v>
      </c>
      <c r="D6439" s="4">
        <v>45785.500578703701</v>
      </c>
      <c r="E6439" s="4">
        <v>45786.625</v>
      </c>
      <c r="F6439" s="4">
        <v>45786.642361111109</v>
      </c>
      <c r="G6439" s="4">
        <v>45786.621979166666</v>
      </c>
      <c r="H6439" t="s">
        <v>3155</v>
      </c>
      <c r="I6439" t="s">
        <v>3402</v>
      </c>
      <c r="J6439">
        <v>0</v>
      </c>
      <c r="K6439" t="s">
        <v>3403</v>
      </c>
      <c r="L6439" t="s">
        <v>3564</v>
      </c>
      <c r="M6439" t="s">
        <v>549</v>
      </c>
      <c r="N6439" t="s">
        <v>550</v>
      </c>
      <c r="O6439" t="s">
        <v>136</v>
      </c>
      <c r="P6439" t="s">
        <v>143</v>
      </c>
      <c r="Q6439" t="s">
        <v>300</v>
      </c>
    </row>
    <row r="6440" spans="1:17">
      <c r="A6440" t="s">
        <v>4808</v>
      </c>
      <c r="B6440" t="s">
        <v>4809</v>
      </c>
      <c r="C6440" t="s">
        <v>4810</v>
      </c>
      <c r="D6440" s="4">
        <v>45785.499618055554</v>
      </c>
      <c r="E6440" s="4">
        <v>45788.458333333336</v>
      </c>
      <c r="F6440" s="4">
        <v>45788.475694444445</v>
      </c>
      <c r="G6440" s="4">
        <v>45788.456701388888</v>
      </c>
      <c r="H6440" t="s">
        <v>3155</v>
      </c>
      <c r="I6440" t="s">
        <v>3175</v>
      </c>
      <c r="J6440">
        <v>0</v>
      </c>
      <c r="K6440" t="s">
        <v>3157</v>
      </c>
      <c r="L6440" t="s">
        <v>3564</v>
      </c>
      <c r="M6440" t="s">
        <v>549</v>
      </c>
      <c r="N6440" t="s">
        <v>559</v>
      </c>
      <c r="O6440" t="s">
        <v>504</v>
      </c>
      <c r="P6440" t="s">
        <v>325</v>
      </c>
      <c r="Q6440" t="s">
        <v>331</v>
      </c>
    </row>
    <row r="6441" spans="1:17">
      <c r="A6441" t="s">
        <v>4811</v>
      </c>
      <c r="B6441" t="s">
        <v>4812</v>
      </c>
      <c r="C6441" t="s">
        <v>4813</v>
      </c>
      <c r="D6441" s="4">
        <v>45785.498391203706</v>
      </c>
      <c r="E6441" s="4">
        <v>45787.291666666664</v>
      </c>
      <c r="F6441" s="4">
        <v>45787.329861111109</v>
      </c>
      <c r="G6441" s="4">
        <v>45787.288726851853</v>
      </c>
      <c r="H6441" t="s">
        <v>3155</v>
      </c>
      <c r="I6441" t="s">
        <v>3240</v>
      </c>
      <c r="J6441">
        <v>1001</v>
      </c>
      <c r="K6441" t="s">
        <v>3194</v>
      </c>
      <c r="L6441" t="s">
        <v>3564</v>
      </c>
      <c r="M6441" t="s">
        <v>549</v>
      </c>
      <c r="N6441" t="s">
        <v>550</v>
      </c>
      <c r="O6441" t="s">
        <v>616</v>
      </c>
      <c r="P6441" t="s">
        <v>314</v>
      </c>
      <c r="Q6441" t="s">
        <v>320</v>
      </c>
    </row>
    <row r="6442" spans="1:17">
      <c r="A6442" t="s">
        <v>4045</v>
      </c>
      <c r="B6442" t="s">
        <v>4046</v>
      </c>
      <c r="C6442" t="s">
        <v>4814</v>
      </c>
      <c r="D6442" s="4">
        <v>45785.496944444443</v>
      </c>
      <c r="E6442" s="4">
        <v>45787.625</v>
      </c>
      <c r="F6442" s="4">
        <v>45787.663194444445</v>
      </c>
      <c r="G6442" s="4"/>
      <c r="H6442" t="s">
        <v>3155</v>
      </c>
      <c r="I6442" t="s">
        <v>3156</v>
      </c>
      <c r="J6442">
        <v>0</v>
      </c>
      <c r="K6442" t="s">
        <v>3157</v>
      </c>
      <c r="L6442" t="s">
        <v>3245</v>
      </c>
      <c r="M6442" t="s">
        <v>549</v>
      </c>
      <c r="N6442" t="s">
        <v>550</v>
      </c>
      <c r="O6442" t="s">
        <v>136</v>
      </c>
      <c r="P6442" t="s">
        <v>292</v>
      </c>
      <c r="Q6442" t="s">
        <v>294</v>
      </c>
    </row>
    <row r="6443" spans="1:17">
      <c r="A6443" t="s">
        <v>4815</v>
      </c>
      <c r="B6443" t="s">
        <v>4816</v>
      </c>
      <c r="C6443" t="s">
        <v>4817</v>
      </c>
      <c r="D6443" s="4">
        <v>45785.495798611111</v>
      </c>
      <c r="E6443" s="4">
        <v>45787.416666666664</v>
      </c>
      <c r="F6443" s="4">
        <v>45787.434027777781</v>
      </c>
      <c r="G6443" s="4">
        <v>45787.413530092592</v>
      </c>
      <c r="H6443" t="s">
        <v>3155</v>
      </c>
      <c r="I6443" t="s">
        <v>3175</v>
      </c>
      <c r="J6443">
        <v>0</v>
      </c>
      <c r="K6443" t="s">
        <v>3157</v>
      </c>
      <c r="L6443" t="s">
        <v>3564</v>
      </c>
      <c r="M6443" t="s">
        <v>549</v>
      </c>
      <c r="N6443" t="s">
        <v>559</v>
      </c>
      <c r="O6443" t="s">
        <v>504</v>
      </c>
      <c r="P6443" t="s">
        <v>325</v>
      </c>
      <c r="Q6443" t="s">
        <v>328</v>
      </c>
    </row>
    <row r="6444" spans="1:17">
      <c r="A6444" t="s">
        <v>4818</v>
      </c>
      <c r="B6444" t="s">
        <v>4819</v>
      </c>
      <c r="C6444" t="s">
        <v>4820</v>
      </c>
      <c r="D6444" s="4">
        <v>45785.494791666664</v>
      </c>
      <c r="E6444" s="4">
        <v>45790.666666666664</v>
      </c>
      <c r="F6444" s="4">
        <v>45790.704861111109</v>
      </c>
      <c r="G6444" s="4"/>
      <c r="H6444" t="s">
        <v>3155</v>
      </c>
      <c r="I6444" t="s">
        <v>3673</v>
      </c>
      <c r="J6444">
        <v>0</v>
      </c>
      <c r="K6444" t="s">
        <v>3194</v>
      </c>
      <c r="L6444" t="s">
        <v>3245</v>
      </c>
      <c r="M6444" t="s">
        <v>549</v>
      </c>
      <c r="N6444" t="s">
        <v>559</v>
      </c>
      <c r="O6444" t="s">
        <v>504</v>
      </c>
      <c r="P6444" t="s">
        <v>325</v>
      </c>
      <c r="Q6444" t="s">
        <v>327</v>
      </c>
    </row>
    <row r="6445" spans="1:17">
      <c r="A6445" t="s">
        <v>4821</v>
      </c>
      <c r="B6445" t="s">
        <v>4822</v>
      </c>
      <c r="C6445" t="s">
        <v>4823</v>
      </c>
      <c r="D6445" s="4">
        <v>45785.494780092595</v>
      </c>
      <c r="E6445" s="4">
        <v>45788.333333333336</v>
      </c>
      <c r="F6445" s="4">
        <v>45788.350694444445</v>
      </c>
      <c r="G6445" s="4">
        <v>45788.332025462965</v>
      </c>
      <c r="H6445" t="s">
        <v>3155</v>
      </c>
      <c r="I6445" t="s">
        <v>3171</v>
      </c>
      <c r="J6445">
        <v>1001</v>
      </c>
      <c r="K6445" t="s">
        <v>3157</v>
      </c>
      <c r="L6445" t="s">
        <v>3564</v>
      </c>
      <c r="M6445" t="s">
        <v>549</v>
      </c>
      <c r="N6445" t="s">
        <v>559</v>
      </c>
      <c r="O6445" t="s">
        <v>469</v>
      </c>
      <c r="P6445" t="s">
        <v>180</v>
      </c>
      <c r="Q6445" t="s">
        <v>182</v>
      </c>
    </row>
    <row r="6446" spans="1:17">
      <c r="A6446" t="s">
        <v>4099</v>
      </c>
      <c r="B6446" t="s">
        <v>4100</v>
      </c>
      <c r="C6446" t="s">
        <v>4824</v>
      </c>
      <c r="D6446" s="4">
        <v>45785.493923611109</v>
      </c>
      <c r="E6446" s="4">
        <v>45789.416666666664</v>
      </c>
      <c r="F6446" s="4">
        <v>45789.434027777781</v>
      </c>
      <c r="G6446" s="4"/>
      <c r="H6446" t="s">
        <v>3155</v>
      </c>
      <c r="I6446" t="s">
        <v>3175</v>
      </c>
      <c r="J6446">
        <v>0</v>
      </c>
      <c r="K6446" t="s">
        <v>3157</v>
      </c>
      <c r="L6446" t="s">
        <v>3245</v>
      </c>
      <c r="M6446" t="s">
        <v>549</v>
      </c>
      <c r="N6446" t="s">
        <v>559</v>
      </c>
      <c r="O6446" t="s">
        <v>504</v>
      </c>
      <c r="P6446" t="s">
        <v>325</v>
      </c>
      <c r="Q6446" t="s">
        <v>339</v>
      </c>
    </row>
    <row r="6447" spans="1:17">
      <c r="A6447" t="s">
        <v>4825</v>
      </c>
      <c r="B6447" t="s">
        <v>4826</v>
      </c>
      <c r="C6447" t="s">
        <v>4827</v>
      </c>
      <c r="D6447" s="4">
        <v>45785.492395833331</v>
      </c>
      <c r="E6447" s="4">
        <v>45788.291666666664</v>
      </c>
      <c r="F6447" s="4">
        <v>45788.309027777781</v>
      </c>
      <c r="G6447" s="4"/>
      <c r="H6447" t="s">
        <v>3155</v>
      </c>
      <c r="I6447" t="s">
        <v>3184</v>
      </c>
      <c r="J6447">
        <v>1001</v>
      </c>
      <c r="K6447" t="s">
        <v>3157</v>
      </c>
      <c r="L6447" t="s">
        <v>3593</v>
      </c>
      <c r="M6447" t="s">
        <v>549</v>
      </c>
      <c r="N6447" t="s">
        <v>550</v>
      </c>
      <c r="O6447" t="s">
        <v>616</v>
      </c>
      <c r="P6447" t="s">
        <v>314</v>
      </c>
      <c r="Q6447" t="s">
        <v>318</v>
      </c>
    </row>
    <row r="6448" spans="1:17">
      <c r="A6448" t="s">
        <v>4828</v>
      </c>
      <c r="B6448" t="s">
        <v>4829</v>
      </c>
      <c r="C6448" t="s">
        <v>4830</v>
      </c>
      <c r="D6448" s="4">
        <v>45785.490543981483</v>
      </c>
      <c r="E6448" s="4">
        <v>45787.895833333336</v>
      </c>
      <c r="F6448" s="4">
        <v>45787.934027777781</v>
      </c>
      <c r="G6448" s="4">
        <v>45787.894675925927</v>
      </c>
      <c r="H6448" t="s">
        <v>3155</v>
      </c>
      <c r="I6448" t="s">
        <v>3240</v>
      </c>
      <c r="J6448">
        <v>0</v>
      </c>
      <c r="K6448" t="s">
        <v>3194</v>
      </c>
      <c r="L6448" t="s">
        <v>3564</v>
      </c>
      <c r="M6448" t="s">
        <v>549</v>
      </c>
      <c r="N6448" t="s">
        <v>550</v>
      </c>
      <c r="O6448" t="s">
        <v>551</v>
      </c>
      <c r="P6448" t="s">
        <v>145</v>
      </c>
      <c r="Q6448" t="s">
        <v>225</v>
      </c>
    </row>
    <row r="6449" spans="1:17">
      <c r="A6449" t="s">
        <v>4831</v>
      </c>
      <c r="B6449" t="s">
        <v>4832</v>
      </c>
      <c r="C6449" t="s">
        <v>4833</v>
      </c>
      <c r="D6449" s="4">
        <v>45785.490532407406</v>
      </c>
      <c r="E6449" s="4">
        <v>45788.375</v>
      </c>
      <c r="F6449" s="4">
        <v>45788.413194444445</v>
      </c>
      <c r="G6449" s="4">
        <v>45788.365659722222</v>
      </c>
      <c r="H6449" t="s">
        <v>3155</v>
      </c>
      <c r="I6449" t="s">
        <v>3156</v>
      </c>
      <c r="J6449">
        <v>0</v>
      </c>
      <c r="K6449" t="s">
        <v>3194</v>
      </c>
      <c r="L6449" t="s">
        <v>3564</v>
      </c>
      <c r="M6449" t="s">
        <v>549</v>
      </c>
      <c r="N6449" t="s">
        <v>559</v>
      </c>
      <c r="O6449" t="s">
        <v>504</v>
      </c>
      <c r="P6449" t="s">
        <v>325</v>
      </c>
      <c r="Q6449" t="s">
        <v>338</v>
      </c>
    </row>
    <row r="6450" spans="1:17">
      <c r="A6450" t="s">
        <v>4736</v>
      </c>
      <c r="B6450" t="s">
        <v>4737</v>
      </c>
      <c r="C6450" t="s">
        <v>4834</v>
      </c>
      <c r="D6450" s="4">
        <v>45785.490474537037</v>
      </c>
      <c r="E6450" s="4">
        <v>45786.666666666664</v>
      </c>
      <c r="F6450" s="4">
        <v>45786.684027777781</v>
      </c>
      <c r="G6450" s="4"/>
      <c r="H6450" t="s">
        <v>3155</v>
      </c>
      <c r="I6450" t="s">
        <v>3171</v>
      </c>
      <c r="J6450">
        <v>1001</v>
      </c>
      <c r="K6450" t="s">
        <v>3157</v>
      </c>
      <c r="L6450" t="s">
        <v>3245</v>
      </c>
      <c r="M6450" t="s">
        <v>549</v>
      </c>
      <c r="N6450" t="s">
        <v>550</v>
      </c>
      <c r="O6450" t="s">
        <v>136</v>
      </c>
      <c r="P6450" t="s">
        <v>143</v>
      </c>
      <c r="Q6450" t="s">
        <v>299</v>
      </c>
    </row>
    <row r="6451" spans="1:17">
      <c r="A6451" t="s">
        <v>4835</v>
      </c>
      <c r="B6451" t="s">
        <v>4836</v>
      </c>
      <c r="C6451" t="s">
        <v>4837</v>
      </c>
      <c r="D6451" s="4">
        <v>45785.488310185188</v>
      </c>
      <c r="E6451" s="4">
        <v>45787.4375</v>
      </c>
      <c r="F6451" s="4">
        <v>45787.475694444445</v>
      </c>
      <c r="G6451" s="4">
        <v>45787.442337962966</v>
      </c>
      <c r="H6451" t="s">
        <v>3155</v>
      </c>
      <c r="I6451" t="s">
        <v>3240</v>
      </c>
      <c r="J6451">
        <v>0</v>
      </c>
      <c r="K6451" t="s">
        <v>3157</v>
      </c>
      <c r="L6451" t="s">
        <v>3564</v>
      </c>
      <c r="M6451" t="s">
        <v>549</v>
      </c>
      <c r="N6451" t="s">
        <v>550</v>
      </c>
      <c r="O6451" t="s">
        <v>551</v>
      </c>
      <c r="P6451" t="s">
        <v>149</v>
      </c>
      <c r="Q6451" t="s">
        <v>201</v>
      </c>
    </row>
    <row r="6452" spans="1:17">
      <c r="A6452" t="s">
        <v>3285</v>
      </c>
      <c r="B6452" t="s">
        <v>3286</v>
      </c>
      <c r="C6452" t="s">
        <v>4838</v>
      </c>
      <c r="D6452" s="4">
        <v>45785.487453703703</v>
      </c>
      <c r="E6452" s="4">
        <v>45787.25</v>
      </c>
      <c r="F6452" s="4">
        <v>45787.267361111109</v>
      </c>
      <c r="G6452" s="4"/>
      <c r="H6452" t="s">
        <v>3155</v>
      </c>
      <c r="I6452" t="s">
        <v>3222</v>
      </c>
      <c r="J6452">
        <v>1</v>
      </c>
      <c r="K6452" t="s">
        <v>3223</v>
      </c>
      <c r="L6452" t="s">
        <v>3593</v>
      </c>
      <c r="M6452" t="s">
        <v>549</v>
      </c>
      <c r="N6452" t="s">
        <v>559</v>
      </c>
      <c r="O6452" t="s">
        <v>469</v>
      </c>
      <c r="P6452" t="s">
        <v>180</v>
      </c>
      <c r="Q6452" t="s">
        <v>181</v>
      </c>
    </row>
    <row r="6453" spans="1:17">
      <c r="A6453" t="s">
        <v>4839</v>
      </c>
      <c r="B6453" t="s">
        <v>4840</v>
      </c>
      <c r="C6453" t="s">
        <v>4841</v>
      </c>
      <c r="D6453" s="4">
        <v>45785.481585648151</v>
      </c>
      <c r="E6453" s="4">
        <v>45788.3125</v>
      </c>
      <c r="F6453" s="4">
        <v>45788.329861111109</v>
      </c>
      <c r="G6453" s="4">
        <v>45788.318773148145</v>
      </c>
      <c r="H6453" t="s">
        <v>3155</v>
      </c>
      <c r="I6453" t="s">
        <v>3171</v>
      </c>
      <c r="J6453">
        <v>1001</v>
      </c>
      <c r="K6453" t="s">
        <v>3157</v>
      </c>
      <c r="L6453" t="s">
        <v>3564</v>
      </c>
      <c r="M6453" t="s">
        <v>549</v>
      </c>
      <c r="N6453" t="s">
        <v>550</v>
      </c>
      <c r="O6453" t="s">
        <v>616</v>
      </c>
      <c r="P6453" t="s">
        <v>314</v>
      </c>
      <c r="Q6453" t="s">
        <v>322</v>
      </c>
    </row>
    <row r="6454" spans="1:17">
      <c r="A6454" t="s">
        <v>3437</v>
      </c>
      <c r="B6454" t="s">
        <v>3438</v>
      </c>
      <c r="C6454" t="s">
        <v>4842</v>
      </c>
      <c r="D6454" s="4">
        <v>45785.480856481481</v>
      </c>
      <c r="E6454" s="4">
        <v>45796.291666666664</v>
      </c>
      <c r="F6454" s="4">
        <v>45796.309027777781</v>
      </c>
      <c r="G6454" s="4"/>
      <c r="H6454" t="s">
        <v>3155</v>
      </c>
      <c r="I6454" t="s">
        <v>3222</v>
      </c>
      <c r="J6454">
        <v>1</v>
      </c>
      <c r="K6454" t="s">
        <v>3223</v>
      </c>
      <c r="L6454" t="s">
        <v>3245</v>
      </c>
      <c r="M6454" t="s">
        <v>549</v>
      </c>
      <c r="N6454" t="s">
        <v>550</v>
      </c>
      <c r="O6454" t="s">
        <v>136</v>
      </c>
      <c r="P6454" t="s">
        <v>147</v>
      </c>
      <c r="Q6454" t="s">
        <v>259</v>
      </c>
    </row>
    <row r="6455" spans="1:17">
      <c r="A6455" t="s">
        <v>4843</v>
      </c>
      <c r="B6455" t="s">
        <v>4844</v>
      </c>
      <c r="C6455" t="s">
        <v>4845</v>
      </c>
      <c r="D6455" s="4">
        <v>45785.478668981479</v>
      </c>
      <c r="E6455" s="4">
        <v>45785.833333333336</v>
      </c>
      <c r="F6455" s="4">
        <v>45785.871527777781</v>
      </c>
      <c r="G6455" s="4">
        <v>45785.845208333332</v>
      </c>
      <c r="H6455" t="s">
        <v>3155</v>
      </c>
      <c r="I6455" t="s">
        <v>3240</v>
      </c>
      <c r="J6455">
        <v>1001</v>
      </c>
      <c r="K6455" t="s">
        <v>3194</v>
      </c>
      <c r="L6455" t="s">
        <v>3564</v>
      </c>
      <c r="M6455" t="s">
        <v>549</v>
      </c>
      <c r="N6455" t="s">
        <v>559</v>
      </c>
      <c r="O6455" t="s">
        <v>469</v>
      </c>
      <c r="P6455" t="s">
        <v>180</v>
      </c>
      <c r="Q6455" t="s">
        <v>186</v>
      </c>
    </row>
    <row r="6456" spans="1:17">
      <c r="A6456" t="s">
        <v>4846</v>
      </c>
      <c r="B6456" t="s">
        <v>4847</v>
      </c>
      <c r="C6456" t="s">
        <v>4848</v>
      </c>
      <c r="D6456" s="4">
        <v>45785.477905092594</v>
      </c>
      <c r="E6456" s="4">
        <v>45787.9375</v>
      </c>
      <c r="F6456" s="4">
        <v>45787.975694444445</v>
      </c>
      <c r="G6456" s="4">
        <v>45787.938877314817</v>
      </c>
      <c r="H6456" t="s">
        <v>3155</v>
      </c>
      <c r="I6456" t="s">
        <v>3240</v>
      </c>
      <c r="J6456">
        <v>1002</v>
      </c>
      <c r="K6456" t="s">
        <v>3157</v>
      </c>
      <c r="L6456" t="s">
        <v>3564</v>
      </c>
      <c r="M6456" t="s">
        <v>549</v>
      </c>
      <c r="N6456" t="s">
        <v>550</v>
      </c>
      <c r="O6456" t="s">
        <v>551</v>
      </c>
      <c r="P6456" t="s">
        <v>242</v>
      </c>
      <c r="Q6456" t="s">
        <v>248</v>
      </c>
    </row>
    <row r="6457" spans="1:17">
      <c r="A6457" t="s">
        <v>4849</v>
      </c>
      <c r="B6457" t="s">
        <v>4850</v>
      </c>
      <c r="C6457" t="s">
        <v>4851</v>
      </c>
      <c r="D6457" s="4">
        <v>45785.477708333332</v>
      </c>
      <c r="E6457" s="4">
        <v>45787.291666666664</v>
      </c>
      <c r="F6457" s="4">
        <v>45787.309027777781</v>
      </c>
      <c r="G6457" s="4">
        <v>45787.292280092595</v>
      </c>
      <c r="H6457" t="s">
        <v>3155</v>
      </c>
      <c r="I6457" t="s">
        <v>3175</v>
      </c>
      <c r="J6457">
        <v>0</v>
      </c>
      <c r="K6457" t="s">
        <v>3157</v>
      </c>
      <c r="L6457" t="s">
        <v>3564</v>
      </c>
      <c r="M6457" t="s">
        <v>549</v>
      </c>
      <c r="N6457" t="s">
        <v>559</v>
      </c>
      <c r="O6457" t="s">
        <v>469</v>
      </c>
      <c r="P6457" t="s">
        <v>180</v>
      </c>
      <c r="Q6457" t="s">
        <v>182</v>
      </c>
    </row>
    <row r="6458" spans="1:17">
      <c r="A6458" t="s">
        <v>4852</v>
      </c>
      <c r="B6458" t="s">
        <v>4853</v>
      </c>
      <c r="C6458" t="s">
        <v>4854</v>
      </c>
      <c r="D6458" s="4">
        <v>45785.475694444445</v>
      </c>
      <c r="E6458" s="4">
        <v>45786.791666666664</v>
      </c>
      <c r="F6458" s="4">
        <v>45786.809027777781</v>
      </c>
      <c r="G6458" s="4"/>
      <c r="H6458" t="s">
        <v>3155</v>
      </c>
      <c r="I6458" t="s">
        <v>3291</v>
      </c>
      <c r="J6458">
        <v>0</v>
      </c>
      <c r="K6458" t="s">
        <v>3194</v>
      </c>
      <c r="L6458" t="s">
        <v>3245</v>
      </c>
      <c r="M6458" t="s">
        <v>549</v>
      </c>
      <c r="N6458" t="s">
        <v>550</v>
      </c>
      <c r="O6458" t="s">
        <v>551</v>
      </c>
      <c r="P6458" t="s">
        <v>141</v>
      </c>
      <c r="Q6458" t="s">
        <v>236</v>
      </c>
    </row>
    <row r="6459" spans="1:17">
      <c r="A6459" t="s">
        <v>4855</v>
      </c>
      <c r="B6459" t="s">
        <v>4856</v>
      </c>
      <c r="C6459" t="s">
        <v>4857</v>
      </c>
      <c r="D6459" s="4">
        <v>45785.466874999998</v>
      </c>
      <c r="E6459" s="4">
        <v>45787.791666666664</v>
      </c>
      <c r="F6459" s="4">
        <v>45787.809027777781</v>
      </c>
      <c r="G6459" s="4">
        <v>45787.792569444442</v>
      </c>
      <c r="H6459" t="s">
        <v>3155</v>
      </c>
      <c r="I6459" t="s">
        <v>3162</v>
      </c>
      <c r="J6459">
        <v>0</v>
      </c>
      <c r="K6459" t="s">
        <v>3179</v>
      </c>
      <c r="L6459" t="s">
        <v>3564</v>
      </c>
      <c r="M6459" t="s">
        <v>549</v>
      </c>
      <c r="N6459" t="s">
        <v>550</v>
      </c>
      <c r="O6459" t="s">
        <v>1923</v>
      </c>
      <c r="P6459" t="s">
        <v>1924</v>
      </c>
      <c r="Q6459" t="s">
        <v>3180</v>
      </c>
    </row>
    <row r="6460" spans="1:17">
      <c r="A6460" t="s">
        <v>4748</v>
      </c>
      <c r="B6460" t="s">
        <v>4749</v>
      </c>
      <c r="C6460" t="s">
        <v>4858</v>
      </c>
      <c r="D6460" s="4">
        <v>45785.46539351852</v>
      </c>
      <c r="E6460" s="4">
        <v>45785.833333333336</v>
      </c>
      <c r="F6460" s="4">
        <v>45785.850694444445</v>
      </c>
      <c r="G6460" s="4"/>
      <c r="H6460" t="s">
        <v>3155</v>
      </c>
      <c r="I6460" t="s">
        <v>3222</v>
      </c>
      <c r="J6460">
        <v>1</v>
      </c>
      <c r="K6460" t="s">
        <v>3223</v>
      </c>
      <c r="L6460" t="s">
        <v>3245</v>
      </c>
      <c r="M6460" t="s">
        <v>549</v>
      </c>
      <c r="N6460" t="s">
        <v>559</v>
      </c>
      <c r="O6460" t="s">
        <v>504</v>
      </c>
      <c r="P6460" t="s">
        <v>325</v>
      </c>
      <c r="Q6460" t="s">
        <v>331</v>
      </c>
    </row>
    <row r="6461" spans="1:17">
      <c r="A6461" t="s">
        <v>4859</v>
      </c>
      <c r="B6461" t="s">
        <v>4860</v>
      </c>
      <c r="C6461" t="s">
        <v>4861</v>
      </c>
      <c r="D6461" s="4">
        <v>45785.462534722225</v>
      </c>
      <c r="E6461" s="4">
        <v>45785.854166666664</v>
      </c>
      <c r="F6461" s="4">
        <v>45785.892361111109</v>
      </c>
      <c r="G6461" s="4">
        <v>45785.853020833332</v>
      </c>
      <c r="H6461" t="s">
        <v>3155</v>
      </c>
      <c r="I6461" t="s">
        <v>3240</v>
      </c>
      <c r="J6461">
        <v>0</v>
      </c>
      <c r="K6461" t="s">
        <v>3163</v>
      </c>
      <c r="L6461" t="s">
        <v>3564</v>
      </c>
      <c r="M6461" t="s">
        <v>549</v>
      </c>
      <c r="N6461" t="s">
        <v>550</v>
      </c>
      <c r="O6461" t="s">
        <v>136</v>
      </c>
      <c r="P6461" t="s">
        <v>139</v>
      </c>
      <c r="Q6461" t="s">
        <v>282</v>
      </c>
    </row>
    <row r="6462" spans="1:17">
      <c r="A6462" t="s">
        <v>4048</v>
      </c>
      <c r="B6462" t="s">
        <v>4049</v>
      </c>
      <c r="C6462" t="s">
        <v>4862</v>
      </c>
      <c r="D6462" s="4">
        <v>45785.462442129632</v>
      </c>
      <c r="E6462" s="4">
        <v>45786.333333333336</v>
      </c>
      <c r="F6462" s="4">
        <v>45786.371527777781</v>
      </c>
      <c r="G6462" s="4">
        <v>45786.33390046296</v>
      </c>
      <c r="H6462" t="s">
        <v>3155</v>
      </c>
      <c r="I6462" t="s">
        <v>3240</v>
      </c>
      <c r="J6462">
        <v>1002</v>
      </c>
      <c r="K6462" t="s">
        <v>3157</v>
      </c>
      <c r="L6462" t="s">
        <v>3564</v>
      </c>
      <c r="M6462" t="s">
        <v>549</v>
      </c>
      <c r="N6462" t="s">
        <v>550</v>
      </c>
      <c r="O6462" t="s">
        <v>136</v>
      </c>
      <c r="P6462" t="s">
        <v>147</v>
      </c>
      <c r="Q6462" t="s">
        <v>254</v>
      </c>
    </row>
    <row r="6463" spans="1:17">
      <c r="A6463" t="s">
        <v>4209</v>
      </c>
      <c r="B6463" t="s">
        <v>4210</v>
      </c>
      <c r="C6463" t="s">
        <v>4863</v>
      </c>
      <c r="D6463" s="4">
        <v>45785.459247685183</v>
      </c>
      <c r="E6463" s="4">
        <v>45786.333333333336</v>
      </c>
      <c r="F6463" s="4">
        <v>45786.371527777781</v>
      </c>
      <c r="G6463" s="4"/>
      <c r="H6463" t="s">
        <v>3155</v>
      </c>
      <c r="I6463" t="s">
        <v>3240</v>
      </c>
      <c r="J6463">
        <v>1002</v>
      </c>
      <c r="K6463" t="s">
        <v>3157</v>
      </c>
      <c r="L6463" t="s">
        <v>3593</v>
      </c>
      <c r="M6463" t="s">
        <v>549</v>
      </c>
      <c r="N6463" t="s">
        <v>550</v>
      </c>
      <c r="O6463" t="s">
        <v>551</v>
      </c>
      <c r="P6463" t="s">
        <v>145</v>
      </c>
      <c r="Q6463" t="s">
        <v>215</v>
      </c>
    </row>
    <row r="6464" spans="1:17">
      <c r="A6464" t="s">
        <v>4864</v>
      </c>
      <c r="B6464" t="s">
        <v>4865</v>
      </c>
      <c r="C6464" t="s">
        <v>4866</v>
      </c>
      <c r="D6464" s="4">
        <v>45785.458148148151</v>
      </c>
      <c r="E6464" s="4">
        <v>45788.458333333336</v>
      </c>
      <c r="F6464" s="4">
        <v>45788.475694444445</v>
      </c>
      <c r="G6464" s="4"/>
      <c r="H6464" t="s">
        <v>3155</v>
      </c>
      <c r="I6464" t="s">
        <v>3222</v>
      </c>
      <c r="J6464">
        <v>1</v>
      </c>
      <c r="K6464" t="s">
        <v>3223</v>
      </c>
      <c r="L6464" t="s">
        <v>3245</v>
      </c>
      <c r="M6464" t="s">
        <v>549</v>
      </c>
      <c r="N6464" t="s">
        <v>559</v>
      </c>
      <c r="O6464" t="s">
        <v>469</v>
      </c>
      <c r="P6464" t="s">
        <v>180</v>
      </c>
      <c r="Q6464" t="s">
        <v>186</v>
      </c>
    </row>
    <row r="6465" spans="1:17">
      <c r="A6465" t="s">
        <v>4867</v>
      </c>
      <c r="B6465" t="s">
        <v>4868</v>
      </c>
      <c r="C6465" t="s">
        <v>4869</v>
      </c>
      <c r="D6465" s="4">
        <v>45785.457916666666</v>
      </c>
      <c r="E6465" s="4">
        <v>45786.270833333336</v>
      </c>
      <c r="F6465" s="4">
        <v>45786.288194444445</v>
      </c>
      <c r="G6465" s="4">
        <v>45786.276145833333</v>
      </c>
      <c r="H6465" t="s">
        <v>3155</v>
      </c>
      <c r="I6465" t="s">
        <v>3291</v>
      </c>
      <c r="J6465">
        <v>0</v>
      </c>
      <c r="K6465" t="s">
        <v>3157</v>
      </c>
      <c r="L6465" t="s">
        <v>3564</v>
      </c>
      <c r="M6465" t="s">
        <v>549</v>
      </c>
      <c r="N6465" t="s">
        <v>550</v>
      </c>
      <c r="O6465" t="s">
        <v>136</v>
      </c>
      <c r="P6465" t="s">
        <v>147</v>
      </c>
      <c r="Q6465" t="s">
        <v>255</v>
      </c>
    </row>
    <row r="6466" spans="1:17">
      <c r="A6466" t="s">
        <v>10887</v>
      </c>
      <c r="B6466" t="s">
        <v>10888</v>
      </c>
      <c r="C6466" t="s">
        <v>10889</v>
      </c>
      <c r="D6466" s="4">
        <v>45785.454131944447</v>
      </c>
      <c r="E6466" s="4">
        <v>45786</v>
      </c>
      <c r="F6466" s="4">
        <v>45786.017361111109</v>
      </c>
      <c r="G6466" s="4"/>
      <c r="H6466" t="s">
        <v>3155</v>
      </c>
      <c r="I6466" t="s">
        <v>3175</v>
      </c>
      <c r="J6466">
        <v>0</v>
      </c>
      <c r="K6466" t="s">
        <v>3157</v>
      </c>
      <c r="L6466" t="s">
        <v>3245</v>
      </c>
      <c r="M6466" t="s">
        <v>549</v>
      </c>
      <c r="N6466" t="s">
        <v>550</v>
      </c>
      <c r="O6466" t="s">
        <v>136</v>
      </c>
      <c r="P6466" t="s">
        <v>264</v>
      </c>
      <c r="Q6466" t="s">
        <v>2914</v>
      </c>
    </row>
    <row r="6467" spans="1:17">
      <c r="A6467" t="s">
        <v>4870</v>
      </c>
      <c r="B6467" t="s">
        <v>4871</v>
      </c>
      <c r="C6467" t="s">
        <v>4872</v>
      </c>
      <c r="D6467" s="4">
        <v>45785.453217592592</v>
      </c>
      <c r="E6467" s="4">
        <v>45787.916666666664</v>
      </c>
      <c r="F6467" s="4">
        <v>45787.934027777781</v>
      </c>
      <c r="G6467" s="4">
        <v>45787.91133101852</v>
      </c>
      <c r="H6467" t="s">
        <v>3155</v>
      </c>
      <c r="I6467" t="s">
        <v>3171</v>
      </c>
      <c r="J6467">
        <v>0</v>
      </c>
      <c r="K6467" t="s">
        <v>3157</v>
      </c>
      <c r="L6467" t="s">
        <v>3564</v>
      </c>
      <c r="M6467" t="s">
        <v>549</v>
      </c>
      <c r="N6467" t="s">
        <v>550</v>
      </c>
      <c r="O6467" t="s">
        <v>136</v>
      </c>
      <c r="P6467" t="s">
        <v>147</v>
      </c>
      <c r="Q6467" t="s">
        <v>258</v>
      </c>
    </row>
    <row r="6468" spans="1:17">
      <c r="A6468" t="s">
        <v>4839</v>
      </c>
      <c r="B6468" t="s">
        <v>4873</v>
      </c>
      <c r="C6468" t="s">
        <v>4874</v>
      </c>
      <c r="D6468" s="4">
        <v>45785.449305555558</v>
      </c>
      <c r="E6468" s="4">
        <v>45788.291666666664</v>
      </c>
      <c r="F6468" s="4">
        <v>45788.309027777781</v>
      </c>
      <c r="G6468" s="4">
        <v>45788.287094907406</v>
      </c>
      <c r="H6468" t="s">
        <v>3155</v>
      </c>
      <c r="I6468" t="s">
        <v>3171</v>
      </c>
      <c r="J6468">
        <v>1001</v>
      </c>
      <c r="K6468" t="s">
        <v>3157</v>
      </c>
      <c r="L6468" t="s">
        <v>3564</v>
      </c>
      <c r="M6468" t="s">
        <v>549</v>
      </c>
      <c r="N6468" t="s">
        <v>550</v>
      </c>
      <c r="O6468" t="s">
        <v>616</v>
      </c>
      <c r="P6468" t="s">
        <v>314</v>
      </c>
      <c r="Q6468" t="s">
        <v>322</v>
      </c>
    </row>
    <row r="6469" spans="1:17">
      <c r="A6469" t="s">
        <v>4875</v>
      </c>
      <c r="B6469" t="s">
        <v>4876</v>
      </c>
      <c r="C6469" t="s">
        <v>4877</v>
      </c>
      <c r="D6469" s="4">
        <v>45785.445405092592</v>
      </c>
      <c r="E6469" s="4">
        <v>45786.291666666664</v>
      </c>
      <c r="F6469" s="4">
        <v>45786.329861111109</v>
      </c>
      <c r="G6469" s="4">
        <v>45786.291944444441</v>
      </c>
      <c r="H6469" t="s">
        <v>3155</v>
      </c>
      <c r="I6469" t="s">
        <v>3156</v>
      </c>
      <c r="J6469">
        <v>0</v>
      </c>
      <c r="K6469" t="s">
        <v>3157</v>
      </c>
      <c r="L6469" t="s">
        <v>3564</v>
      </c>
      <c r="M6469" t="s">
        <v>549</v>
      </c>
      <c r="N6469" t="s">
        <v>550</v>
      </c>
      <c r="O6469" t="s">
        <v>551</v>
      </c>
      <c r="P6469" t="s">
        <v>145</v>
      </c>
      <c r="Q6469" t="s">
        <v>226</v>
      </c>
    </row>
    <row r="6470" spans="1:17">
      <c r="A6470" t="s">
        <v>4878</v>
      </c>
      <c r="B6470" t="s">
        <v>4879</v>
      </c>
      <c r="C6470" t="s">
        <v>4880</v>
      </c>
      <c r="D6470" s="4">
        <v>45785.445324074077</v>
      </c>
      <c r="E6470" s="4">
        <v>45790.666666666664</v>
      </c>
      <c r="F6470" s="4">
        <v>45790.684027777781</v>
      </c>
      <c r="G6470" s="4"/>
      <c r="H6470" t="s">
        <v>3155</v>
      </c>
      <c r="I6470" t="s">
        <v>3171</v>
      </c>
      <c r="J6470">
        <v>0</v>
      </c>
      <c r="K6470" t="s">
        <v>3194</v>
      </c>
      <c r="L6470" t="s">
        <v>3245</v>
      </c>
      <c r="M6470" t="s">
        <v>549</v>
      </c>
      <c r="N6470" t="s">
        <v>550</v>
      </c>
      <c r="O6470" t="s">
        <v>136</v>
      </c>
      <c r="P6470" t="s">
        <v>139</v>
      </c>
      <c r="Q6470" t="s">
        <v>277</v>
      </c>
    </row>
    <row r="6471" spans="1:17">
      <c r="A6471" t="s">
        <v>4881</v>
      </c>
      <c r="B6471" t="s">
        <v>4882</v>
      </c>
      <c r="C6471" t="s">
        <v>4883</v>
      </c>
      <c r="D6471" s="4">
        <v>45785.445254629631</v>
      </c>
      <c r="E6471" s="4">
        <v>45787.458333333336</v>
      </c>
      <c r="F6471" s="4">
        <v>45787.475694444445</v>
      </c>
      <c r="G6471" s="4"/>
      <c r="H6471" t="s">
        <v>3155</v>
      </c>
      <c r="I6471" t="s">
        <v>3184</v>
      </c>
      <c r="J6471">
        <v>1002</v>
      </c>
      <c r="K6471" t="s">
        <v>3157</v>
      </c>
      <c r="L6471" t="s">
        <v>3245</v>
      </c>
      <c r="M6471" t="s">
        <v>549</v>
      </c>
      <c r="N6471" t="s">
        <v>550</v>
      </c>
      <c r="O6471" t="s">
        <v>136</v>
      </c>
      <c r="P6471" t="s">
        <v>143</v>
      </c>
      <c r="Q6471" t="s">
        <v>297</v>
      </c>
    </row>
    <row r="6472" spans="1:17">
      <c r="A6472" t="s">
        <v>4884</v>
      </c>
      <c r="B6472" t="s">
        <v>4885</v>
      </c>
      <c r="C6472" t="s">
        <v>4886</v>
      </c>
      <c r="D6472" s="4">
        <v>45785.443599537037</v>
      </c>
      <c r="E6472" s="4">
        <v>45786.270833333336</v>
      </c>
      <c r="F6472" s="4">
        <v>45786.288194444445</v>
      </c>
      <c r="G6472" s="4">
        <v>45786.270601851851</v>
      </c>
      <c r="H6472" t="s">
        <v>3155</v>
      </c>
      <c r="I6472" t="s">
        <v>3175</v>
      </c>
      <c r="J6472">
        <v>1001</v>
      </c>
      <c r="K6472" t="s">
        <v>3194</v>
      </c>
      <c r="L6472" t="s">
        <v>3564</v>
      </c>
      <c r="M6472" t="s">
        <v>549</v>
      </c>
      <c r="N6472" t="s">
        <v>559</v>
      </c>
      <c r="O6472" t="s">
        <v>469</v>
      </c>
      <c r="P6472" t="s">
        <v>180</v>
      </c>
      <c r="Q6472" t="s">
        <v>181</v>
      </c>
    </row>
    <row r="6473" spans="1:17">
      <c r="A6473" t="s">
        <v>4875</v>
      </c>
      <c r="B6473" t="s">
        <v>4887</v>
      </c>
      <c r="C6473" t="s">
        <v>4888</v>
      </c>
      <c r="D6473" s="4">
        <v>45785.440636574072</v>
      </c>
      <c r="E6473" s="4">
        <v>45786.291666666664</v>
      </c>
      <c r="F6473" s="4">
        <v>45786.329861111109</v>
      </c>
      <c r="G6473" s="4"/>
      <c r="H6473" t="s">
        <v>3155</v>
      </c>
      <c r="I6473" t="s">
        <v>3156</v>
      </c>
      <c r="J6473">
        <v>0</v>
      </c>
      <c r="K6473" t="s">
        <v>3157</v>
      </c>
      <c r="L6473" t="s">
        <v>3245</v>
      </c>
      <c r="M6473" t="s">
        <v>549</v>
      </c>
      <c r="N6473" t="s">
        <v>3275</v>
      </c>
      <c r="O6473" t="s">
        <v>3276</v>
      </c>
      <c r="P6473" t="s">
        <v>626</v>
      </c>
      <c r="Q6473" t="s">
        <v>4889</v>
      </c>
    </row>
    <row r="6474" spans="1:17">
      <c r="A6474" t="s">
        <v>4890</v>
      </c>
      <c r="B6474" t="s">
        <v>4891</v>
      </c>
      <c r="C6474" t="s">
        <v>4892</v>
      </c>
      <c r="D6474" s="4">
        <v>45785.439050925925</v>
      </c>
      <c r="E6474" s="4">
        <v>45794.333333333336</v>
      </c>
      <c r="F6474" s="4">
        <v>45794.350694444445</v>
      </c>
      <c r="G6474" s="4">
        <v>45794.3280787037</v>
      </c>
      <c r="H6474" t="s">
        <v>3155</v>
      </c>
      <c r="I6474" t="s">
        <v>3171</v>
      </c>
      <c r="J6474">
        <v>1002</v>
      </c>
      <c r="K6474" t="s">
        <v>3157</v>
      </c>
      <c r="L6474" t="s">
        <v>3564</v>
      </c>
      <c r="M6474" t="s">
        <v>549</v>
      </c>
      <c r="N6474" t="s">
        <v>550</v>
      </c>
      <c r="O6474" t="s">
        <v>616</v>
      </c>
      <c r="P6474" t="s">
        <v>314</v>
      </c>
      <c r="Q6474" t="s">
        <v>318</v>
      </c>
    </row>
    <row r="6475" spans="1:17">
      <c r="A6475" t="s">
        <v>4893</v>
      </c>
      <c r="B6475" t="s">
        <v>4894</v>
      </c>
      <c r="C6475" t="s">
        <v>4895</v>
      </c>
      <c r="D6475" s="4">
        <v>45785.434618055559</v>
      </c>
      <c r="E6475" s="4">
        <v>45786.625</v>
      </c>
      <c r="F6475" s="4">
        <v>45786.642361111109</v>
      </c>
      <c r="G6475" s="4"/>
      <c r="H6475" t="s">
        <v>3155</v>
      </c>
      <c r="I6475" t="s">
        <v>3171</v>
      </c>
      <c r="J6475">
        <v>0</v>
      </c>
      <c r="K6475" t="s">
        <v>3157</v>
      </c>
      <c r="L6475" t="s">
        <v>3593</v>
      </c>
      <c r="M6475" t="s">
        <v>549</v>
      </c>
      <c r="N6475" t="s">
        <v>550</v>
      </c>
      <c r="O6475" t="s">
        <v>136</v>
      </c>
      <c r="P6475" t="s">
        <v>147</v>
      </c>
      <c r="Q6475" t="s">
        <v>253</v>
      </c>
    </row>
    <row r="6476" spans="1:17">
      <c r="A6476" t="s">
        <v>4896</v>
      </c>
      <c r="B6476" t="s">
        <v>4897</v>
      </c>
      <c r="C6476" t="s">
        <v>4898</v>
      </c>
      <c r="D6476" s="4">
        <v>45785.430219907408</v>
      </c>
      <c r="E6476" s="4">
        <v>45787.458333333336</v>
      </c>
      <c r="F6476" s="4">
        <v>45787.475694444445</v>
      </c>
      <c r="G6476" s="4">
        <v>45787.457337962966</v>
      </c>
      <c r="H6476" t="s">
        <v>3155</v>
      </c>
      <c r="I6476" t="s">
        <v>3162</v>
      </c>
      <c r="J6476">
        <v>0</v>
      </c>
      <c r="K6476" t="s">
        <v>3420</v>
      </c>
      <c r="L6476" t="s">
        <v>3564</v>
      </c>
      <c r="M6476" t="s">
        <v>549</v>
      </c>
      <c r="N6476" t="s">
        <v>550</v>
      </c>
      <c r="O6476" t="s">
        <v>1923</v>
      </c>
      <c r="P6476" t="s">
        <v>1924</v>
      </c>
      <c r="Q6476" t="s">
        <v>3199</v>
      </c>
    </row>
    <row r="6477" spans="1:17">
      <c r="A6477" t="s">
        <v>4899</v>
      </c>
      <c r="B6477" t="s">
        <v>4900</v>
      </c>
      <c r="C6477" t="s">
        <v>4901</v>
      </c>
      <c r="D6477" s="4">
        <v>45785.427928240744</v>
      </c>
      <c r="E6477" s="4">
        <v>45786.1875</v>
      </c>
      <c r="F6477" s="4">
        <v>45786.204861111109</v>
      </c>
      <c r="G6477" s="4">
        <v>45786.187719907408</v>
      </c>
      <c r="H6477" t="s">
        <v>3155</v>
      </c>
      <c r="I6477" t="s">
        <v>3162</v>
      </c>
      <c r="J6477">
        <v>0</v>
      </c>
      <c r="K6477" t="s">
        <v>3198</v>
      </c>
      <c r="L6477" t="s">
        <v>3564</v>
      </c>
      <c r="M6477" t="s">
        <v>549</v>
      </c>
      <c r="N6477" t="s">
        <v>550</v>
      </c>
      <c r="O6477" t="s">
        <v>1923</v>
      </c>
      <c r="P6477" t="s">
        <v>1924</v>
      </c>
      <c r="Q6477" t="s">
        <v>3199</v>
      </c>
    </row>
    <row r="6478" spans="1:17">
      <c r="A6478" t="s">
        <v>4902</v>
      </c>
      <c r="B6478" t="s">
        <v>4903</v>
      </c>
      <c r="C6478" t="s">
        <v>4904</v>
      </c>
      <c r="D6478" s="4">
        <v>45785.427430555559</v>
      </c>
      <c r="E6478" s="4">
        <v>45791.5625</v>
      </c>
      <c r="F6478" s="4">
        <v>45791.579861111109</v>
      </c>
      <c r="G6478" s="4"/>
      <c r="H6478" t="s">
        <v>3155</v>
      </c>
      <c r="I6478" t="s">
        <v>3175</v>
      </c>
      <c r="J6478">
        <v>0</v>
      </c>
      <c r="K6478" t="s">
        <v>3157</v>
      </c>
      <c r="L6478" t="s">
        <v>3593</v>
      </c>
      <c r="M6478" t="s">
        <v>549</v>
      </c>
      <c r="N6478" t="s">
        <v>550</v>
      </c>
      <c r="O6478" t="s">
        <v>136</v>
      </c>
      <c r="P6478" t="s">
        <v>292</v>
      </c>
      <c r="Q6478" t="s">
        <v>295</v>
      </c>
    </row>
    <row r="6479" spans="1:17">
      <c r="A6479" t="s">
        <v>4905</v>
      </c>
      <c r="B6479" t="s">
        <v>4906</v>
      </c>
      <c r="C6479" t="s">
        <v>4907</v>
      </c>
      <c r="D6479" s="4">
        <v>45785.426921296297</v>
      </c>
      <c r="E6479" s="4">
        <v>45791.4375</v>
      </c>
      <c r="F6479" s="4">
        <v>45791.475694444445</v>
      </c>
      <c r="G6479" s="4"/>
      <c r="H6479" t="s">
        <v>3155</v>
      </c>
      <c r="I6479" t="s">
        <v>3240</v>
      </c>
      <c r="J6479">
        <v>0</v>
      </c>
      <c r="K6479" t="s">
        <v>3227</v>
      </c>
      <c r="L6479" t="s">
        <v>3245</v>
      </c>
      <c r="M6479" t="s">
        <v>549</v>
      </c>
      <c r="N6479" t="s">
        <v>550</v>
      </c>
      <c r="O6479" t="s">
        <v>136</v>
      </c>
      <c r="P6479" t="s">
        <v>147</v>
      </c>
      <c r="Q6479" t="s">
        <v>256</v>
      </c>
    </row>
    <row r="6480" spans="1:17">
      <c r="A6480" t="s">
        <v>4908</v>
      </c>
      <c r="B6480" t="s">
        <v>4909</v>
      </c>
      <c r="C6480" t="s">
        <v>4910</v>
      </c>
      <c r="D6480" s="4">
        <v>45785.426736111112</v>
      </c>
      <c r="E6480" s="4">
        <v>45788.270833333336</v>
      </c>
      <c r="F6480" s="4">
        <v>45788.309027777781</v>
      </c>
      <c r="G6480" s="4">
        <v>45788.271041666667</v>
      </c>
      <c r="H6480" t="s">
        <v>3155</v>
      </c>
      <c r="I6480" t="s">
        <v>3156</v>
      </c>
      <c r="J6480">
        <v>0</v>
      </c>
      <c r="K6480" t="s">
        <v>3157</v>
      </c>
      <c r="L6480" t="s">
        <v>3564</v>
      </c>
      <c r="M6480" t="s">
        <v>549</v>
      </c>
      <c r="N6480" t="s">
        <v>550</v>
      </c>
      <c r="O6480" t="s">
        <v>551</v>
      </c>
      <c r="P6480" t="s">
        <v>149</v>
      </c>
      <c r="Q6480" t="s">
        <v>201</v>
      </c>
    </row>
    <row r="6481" spans="1:17">
      <c r="A6481" t="s">
        <v>4899</v>
      </c>
      <c r="B6481" t="s">
        <v>4900</v>
      </c>
      <c r="C6481" t="s">
        <v>4911</v>
      </c>
      <c r="D6481" s="4">
        <v>45785.426145833335</v>
      </c>
      <c r="E6481" s="4">
        <v>45786.166666666664</v>
      </c>
      <c r="F6481" s="4">
        <v>45786.184027777781</v>
      </c>
      <c r="G6481" s="4"/>
      <c r="H6481" t="s">
        <v>3155</v>
      </c>
      <c r="I6481" t="s">
        <v>3162</v>
      </c>
      <c r="J6481">
        <v>0</v>
      </c>
      <c r="K6481" t="s">
        <v>3198</v>
      </c>
      <c r="L6481" t="s">
        <v>3245</v>
      </c>
      <c r="M6481" t="s">
        <v>549</v>
      </c>
      <c r="N6481" t="s">
        <v>550</v>
      </c>
      <c r="O6481" t="s">
        <v>1923</v>
      </c>
      <c r="P6481" t="s">
        <v>1924</v>
      </c>
      <c r="Q6481" t="s">
        <v>3199</v>
      </c>
    </row>
    <row r="6482" spans="1:17">
      <c r="A6482" t="s">
        <v>4912</v>
      </c>
      <c r="B6482" t="s">
        <v>4913</v>
      </c>
      <c r="C6482" t="s">
        <v>4914</v>
      </c>
      <c r="D6482" s="4">
        <v>45785.424317129633</v>
      </c>
      <c r="E6482" s="4">
        <v>45786.833333333336</v>
      </c>
      <c r="F6482" s="4">
        <v>45786.850694444445</v>
      </c>
      <c r="G6482" s="4">
        <v>45786.833749999998</v>
      </c>
      <c r="H6482" t="s">
        <v>3155</v>
      </c>
      <c r="I6482" t="s">
        <v>3162</v>
      </c>
      <c r="J6482">
        <v>0</v>
      </c>
      <c r="K6482" t="s">
        <v>3198</v>
      </c>
      <c r="L6482" t="s">
        <v>3564</v>
      </c>
      <c r="M6482" t="s">
        <v>549</v>
      </c>
      <c r="N6482" t="s">
        <v>550</v>
      </c>
      <c r="O6482" t="s">
        <v>1923</v>
      </c>
      <c r="P6482" t="s">
        <v>1924</v>
      </c>
      <c r="Q6482" t="s">
        <v>3164</v>
      </c>
    </row>
    <row r="6483" spans="1:17">
      <c r="A6483" t="s">
        <v>4890</v>
      </c>
      <c r="B6483" t="s">
        <v>4891</v>
      </c>
      <c r="C6483" t="s">
        <v>4915</v>
      </c>
      <c r="D6483" s="4">
        <v>45785.421296296299</v>
      </c>
      <c r="E6483" s="4">
        <v>45794.833333333336</v>
      </c>
      <c r="F6483" s="4">
        <v>45794.850694444445</v>
      </c>
      <c r="G6483" s="4"/>
      <c r="H6483" t="s">
        <v>3155</v>
      </c>
      <c r="I6483" t="s">
        <v>3171</v>
      </c>
      <c r="J6483">
        <v>1002</v>
      </c>
      <c r="K6483" t="s">
        <v>3157</v>
      </c>
      <c r="L6483" t="s">
        <v>3245</v>
      </c>
      <c r="M6483" t="s">
        <v>549</v>
      </c>
      <c r="N6483" t="s">
        <v>550</v>
      </c>
      <c r="O6483" t="s">
        <v>616</v>
      </c>
      <c r="P6483" t="s">
        <v>314</v>
      </c>
      <c r="Q6483" t="s">
        <v>318</v>
      </c>
    </row>
    <row r="6484" spans="1:17">
      <c r="A6484" t="s">
        <v>4916</v>
      </c>
      <c r="B6484" t="s">
        <v>4917</v>
      </c>
      <c r="C6484" t="s">
        <v>4918</v>
      </c>
      <c r="D6484" s="4">
        <v>45785.418958333335</v>
      </c>
      <c r="E6484" s="4">
        <v>45785.833333333336</v>
      </c>
      <c r="F6484" s="4">
        <v>45785.871527777781</v>
      </c>
      <c r="G6484" s="4"/>
      <c r="H6484" t="s">
        <v>3155</v>
      </c>
      <c r="I6484" t="s">
        <v>3240</v>
      </c>
      <c r="J6484">
        <v>0</v>
      </c>
      <c r="K6484" t="s">
        <v>3194</v>
      </c>
      <c r="L6484" t="s">
        <v>3245</v>
      </c>
      <c r="M6484" t="s">
        <v>549</v>
      </c>
      <c r="N6484" t="s">
        <v>550</v>
      </c>
      <c r="O6484" t="s">
        <v>551</v>
      </c>
      <c r="P6484" t="s">
        <v>141</v>
      </c>
      <c r="Q6484" t="s">
        <v>238</v>
      </c>
    </row>
    <row r="6485" spans="1:17">
      <c r="A6485" t="s">
        <v>4919</v>
      </c>
      <c r="B6485" t="s">
        <v>4920</v>
      </c>
      <c r="C6485" t="s">
        <v>4921</v>
      </c>
      <c r="D6485" s="4">
        <v>45785.418275462966</v>
      </c>
      <c r="E6485" s="4">
        <v>45786.333333333336</v>
      </c>
      <c r="F6485" s="4">
        <v>45786.350694444445</v>
      </c>
      <c r="G6485" s="4">
        <v>45786.334849537037</v>
      </c>
      <c r="H6485" t="s">
        <v>3155</v>
      </c>
      <c r="I6485" t="s">
        <v>3171</v>
      </c>
      <c r="J6485">
        <v>1001</v>
      </c>
      <c r="K6485" t="s">
        <v>3157</v>
      </c>
      <c r="L6485" t="s">
        <v>3564</v>
      </c>
      <c r="M6485" t="s">
        <v>549</v>
      </c>
      <c r="N6485" t="s">
        <v>550</v>
      </c>
      <c r="O6485" t="s">
        <v>551</v>
      </c>
      <c r="P6485" t="s">
        <v>145</v>
      </c>
      <c r="Q6485" t="s">
        <v>215</v>
      </c>
    </row>
    <row r="6486" spans="1:17">
      <c r="A6486" t="s">
        <v>4922</v>
      </c>
      <c r="B6486" t="s">
        <v>4923</v>
      </c>
      <c r="C6486" t="s">
        <v>4924</v>
      </c>
      <c r="D6486" s="4">
        <v>45785.417523148149</v>
      </c>
      <c r="E6486" s="4">
        <v>45788.333333333336</v>
      </c>
      <c r="F6486" s="4">
        <v>45788.350694444445</v>
      </c>
      <c r="G6486" s="4">
        <v>45788.332349537035</v>
      </c>
      <c r="H6486" t="s">
        <v>3155</v>
      </c>
      <c r="I6486" t="s">
        <v>3222</v>
      </c>
      <c r="J6486">
        <v>1</v>
      </c>
      <c r="K6486" t="s">
        <v>3223</v>
      </c>
      <c r="L6486" t="s">
        <v>3564</v>
      </c>
      <c r="M6486" t="s">
        <v>549</v>
      </c>
      <c r="N6486" t="s">
        <v>550</v>
      </c>
      <c r="O6486" t="s">
        <v>136</v>
      </c>
      <c r="P6486" t="s">
        <v>283</v>
      </c>
      <c r="Q6486" t="s">
        <v>284</v>
      </c>
    </row>
    <row r="6487" spans="1:17">
      <c r="A6487" t="s">
        <v>4825</v>
      </c>
      <c r="B6487" t="s">
        <v>4826</v>
      </c>
      <c r="C6487" t="s">
        <v>4925</v>
      </c>
      <c r="D6487" s="4">
        <v>45785.417523148149</v>
      </c>
      <c r="E6487" s="4">
        <v>45786.291666666664</v>
      </c>
      <c r="F6487" s="4">
        <v>45786.309027777781</v>
      </c>
      <c r="G6487" s="4"/>
      <c r="H6487" t="s">
        <v>3155</v>
      </c>
      <c r="I6487" t="s">
        <v>3184</v>
      </c>
      <c r="J6487">
        <v>1001</v>
      </c>
      <c r="K6487" t="s">
        <v>3157</v>
      </c>
      <c r="L6487" t="s">
        <v>3245</v>
      </c>
      <c r="M6487" t="s">
        <v>549</v>
      </c>
      <c r="N6487" t="s">
        <v>550</v>
      </c>
      <c r="O6487" t="s">
        <v>616</v>
      </c>
      <c r="P6487" t="s">
        <v>314</v>
      </c>
      <c r="Q6487" t="s">
        <v>318</v>
      </c>
    </row>
    <row r="6488" spans="1:17">
      <c r="A6488" t="s">
        <v>4926</v>
      </c>
      <c r="B6488" t="s">
        <v>4927</v>
      </c>
      <c r="C6488" t="s">
        <v>4928</v>
      </c>
      <c r="D6488" s="4">
        <v>45785.415972222225</v>
      </c>
      <c r="E6488" s="4">
        <v>45786.333333333336</v>
      </c>
      <c r="F6488" s="4">
        <v>45786.350694444445</v>
      </c>
      <c r="G6488" s="4">
        <v>45786.333703703705</v>
      </c>
      <c r="H6488" t="s">
        <v>3155</v>
      </c>
      <c r="I6488" t="s">
        <v>3222</v>
      </c>
      <c r="J6488">
        <v>1</v>
      </c>
      <c r="K6488" t="s">
        <v>3223</v>
      </c>
      <c r="L6488" t="s">
        <v>3564</v>
      </c>
      <c r="M6488" t="s">
        <v>549</v>
      </c>
      <c r="N6488" t="s">
        <v>559</v>
      </c>
      <c r="O6488" t="s">
        <v>469</v>
      </c>
      <c r="P6488" t="s">
        <v>189</v>
      </c>
      <c r="Q6488" t="s">
        <v>197</v>
      </c>
    </row>
    <row r="6489" spans="1:17">
      <c r="A6489" t="s">
        <v>4929</v>
      </c>
      <c r="B6489" t="s">
        <v>4930</v>
      </c>
      <c r="C6489" t="s">
        <v>4931</v>
      </c>
      <c r="D6489" s="4">
        <v>45785.415462962963</v>
      </c>
      <c r="E6489" s="4">
        <v>45789.708333333336</v>
      </c>
      <c r="F6489" s="4">
        <v>45789.725694444445</v>
      </c>
      <c r="G6489" s="4"/>
      <c r="H6489" t="s">
        <v>3155</v>
      </c>
      <c r="I6489" t="s">
        <v>3162</v>
      </c>
      <c r="J6489">
        <v>0</v>
      </c>
      <c r="K6489" t="s">
        <v>3420</v>
      </c>
      <c r="L6489" t="s">
        <v>3593</v>
      </c>
      <c r="M6489" t="s">
        <v>549</v>
      </c>
      <c r="N6489" t="s">
        <v>550</v>
      </c>
      <c r="O6489" t="s">
        <v>1923</v>
      </c>
      <c r="P6489" t="s">
        <v>1924</v>
      </c>
      <c r="Q6489" t="s">
        <v>3299</v>
      </c>
    </row>
    <row r="6490" spans="1:17">
      <c r="A6490" t="s">
        <v>4932</v>
      </c>
      <c r="B6490" t="s">
        <v>4933</v>
      </c>
      <c r="C6490" t="s">
        <v>4934</v>
      </c>
      <c r="D6490" s="4">
        <v>45785.413472222222</v>
      </c>
      <c r="E6490" s="4">
        <v>45788.791666666664</v>
      </c>
      <c r="F6490" s="4">
        <v>45788.829861111109</v>
      </c>
      <c r="G6490" s="4"/>
      <c r="H6490" t="s">
        <v>3155</v>
      </c>
      <c r="I6490" t="s">
        <v>3240</v>
      </c>
      <c r="J6490">
        <v>0</v>
      </c>
      <c r="K6490" t="s">
        <v>3227</v>
      </c>
      <c r="L6490" t="s">
        <v>3245</v>
      </c>
      <c r="M6490" t="s">
        <v>549</v>
      </c>
      <c r="N6490" t="s">
        <v>559</v>
      </c>
      <c r="O6490" t="s">
        <v>163</v>
      </c>
      <c r="P6490" t="s">
        <v>472</v>
      </c>
      <c r="Q6490" t="s">
        <v>354</v>
      </c>
    </row>
    <row r="6491" spans="1:17">
      <c r="A6491" t="s">
        <v>4286</v>
      </c>
      <c r="B6491" t="s">
        <v>4287</v>
      </c>
      <c r="C6491" t="s">
        <v>4935</v>
      </c>
      <c r="D6491" s="4">
        <v>45785.412546296298</v>
      </c>
      <c r="E6491" s="4">
        <v>45788.25</v>
      </c>
      <c r="F6491" s="4">
        <v>45788.267361111109</v>
      </c>
      <c r="G6491" s="4"/>
      <c r="H6491" t="s">
        <v>3155</v>
      </c>
      <c r="I6491" t="s">
        <v>3162</v>
      </c>
      <c r="J6491">
        <v>0</v>
      </c>
      <c r="K6491" t="s">
        <v>3358</v>
      </c>
      <c r="L6491" t="s">
        <v>3245</v>
      </c>
      <c r="M6491" t="s">
        <v>549</v>
      </c>
      <c r="N6491" t="s">
        <v>550</v>
      </c>
      <c r="O6491" t="s">
        <v>1923</v>
      </c>
      <c r="P6491" t="s">
        <v>1924</v>
      </c>
      <c r="Q6491" t="s">
        <v>3180</v>
      </c>
    </row>
    <row r="6492" spans="1:17">
      <c r="A6492" t="s">
        <v>4936</v>
      </c>
      <c r="B6492" t="s">
        <v>4937</v>
      </c>
      <c r="C6492" t="s">
        <v>4938</v>
      </c>
      <c r="D6492" s="4">
        <v>45785.411898148152</v>
      </c>
      <c r="E6492" s="4">
        <v>45790.416666666664</v>
      </c>
      <c r="F6492" s="4">
        <v>45790.434027777781</v>
      </c>
      <c r="G6492" s="4">
        <v>45790.418333333335</v>
      </c>
      <c r="H6492" t="s">
        <v>3155</v>
      </c>
      <c r="I6492" t="s">
        <v>3171</v>
      </c>
      <c r="J6492">
        <v>1001</v>
      </c>
      <c r="K6492" t="s">
        <v>3157</v>
      </c>
      <c r="L6492" t="s">
        <v>3564</v>
      </c>
      <c r="M6492" t="s">
        <v>549</v>
      </c>
      <c r="N6492" t="s">
        <v>550</v>
      </c>
      <c r="O6492" t="s">
        <v>616</v>
      </c>
      <c r="P6492" t="s">
        <v>314</v>
      </c>
      <c r="Q6492" t="s">
        <v>315</v>
      </c>
    </row>
    <row r="6493" spans="1:17">
      <c r="A6493" t="s">
        <v>4939</v>
      </c>
      <c r="B6493" t="s">
        <v>4940</v>
      </c>
      <c r="C6493" t="s">
        <v>4941</v>
      </c>
      <c r="D6493" s="4">
        <v>45785.411099537036</v>
      </c>
      <c r="E6493" s="4">
        <v>45787.666666666664</v>
      </c>
      <c r="F6493" s="4">
        <v>45787.704861111109</v>
      </c>
      <c r="G6493" s="4">
        <v>45787.667685185188</v>
      </c>
      <c r="H6493" t="s">
        <v>3155</v>
      </c>
      <c r="I6493" t="s">
        <v>3156</v>
      </c>
      <c r="J6493">
        <v>0</v>
      </c>
      <c r="K6493" t="s">
        <v>3157</v>
      </c>
      <c r="L6493" t="s">
        <v>3564</v>
      </c>
      <c r="M6493" t="s">
        <v>549</v>
      </c>
      <c r="N6493" t="s">
        <v>559</v>
      </c>
      <c r="O6493" t="s">
        <v>469</v>
      </c>
      <c r="P6493" t="s">
        <v>189</v>
      </c>
      <c r="Q6493" t="s">
        <v>195</v>
      </c>
    </row>
    <row r="6494" spans="1:17">
      <c r="A6494" t="s">
        <v>4942</v>
      </c>
      <c r="B6494" t="s">
        <v>4943</v>
      </c>
      <c r="C6494" t="s">
        <v>4944</v>
      </c>
      <c r="D6494" s="4">
        <v>45785.408182870371</v>
      </c>
      <c r="E6494" s="4">
        <v>45788.333333333336</v>
      </c>
      <c r="F6494" s="4">
        <v>45788.371527777781</v>
      </c>
      <c r="G6494" s="4">
        <v>45788.334907407407</v>
      </c>
      <c r="H6494" t="s">
        <v>3155</v>
      </c>
      <c r="I6494" t="s">
        <v>3240</v>
      </c>
      <c r="J6494">
        <v>0</v>
      </c>
      <c r="K6494" t="s">
        <v>3157</v>
      </c>
      <c r="L6494" t="s">
        <v>3564</v>
      </c>
      <c r="M6494" t="s">
        <v>549</v>
      </c>
      <c r="N6494" t="s">
        <v>550</v>
      </c>
      <c r="O6494" t="s">
        <v>551</v>
      </c>
      <c r="P6494" t="s">
        <v>242</v>
      </c>
      <c r="Q6494" t="s">
        <v>244</v>
      </c>
    </row>
    <row r="6495" spans="1:17">
      <c r="A6495" t="s">
        <v>4821</v>
      </c>
      <c r="B6495" t="s">
        <v>4822</v>
      </c>
      <c r="C6495" t="s">
        <v>4945</v>
      </c>
      <c r="D6495" s="4">
        <v>45785.407118055555</v>
      </c>
      <c r="E6495" s="4">
        <v>45788.333333333336</v>
      </c>
      <c r="F6495" s="4">
        <v>45788.350694444445</v>
      </c>
      <c r="G6495" s="4"/>
      <c r="H6495" t="s">
        <v>3155</v>
      </c>
      <c r="I6495" t="s">
        <v>3171</v>
      </c>
      <c r="J6495">
        <v>1001</v>
      </c>
      <c r="K6495" t="s">
        <v>3157</v>
      </c>
      <c r="L6495" t="s">
        <v>3245</v>
      </c>
      <c r="M6495" t="s">
        <v>549</v>
      </c>
      <c r="N6495" t="s">
        <v>559</v>
      </c>
      <c r="O6495" t="s">
        <v>469</v>
      </c>
      <c r="P6495" t="s">
        <v>180</v>
      </c>
      <c r="Q6495" t="s">
        <v>182</v>
      </c>
    </row>
    <row r="6496" spans="1:17">
      <c r="A6496" t="s">
        <v>4946</v>
      </c>
      <c r="B6496" t="s">
        <v>4947</v>
      </c>
      <c r="C6496" t="s">
        <v>4948</v>
      </c>
      <c r="D6496" s="4">
        <v>45785.406180555554</v>
      </c>
      <c r="E6496" s="4">
        <v>45786.25</v>
      </c>
      <c r="F6496" s="4">
        <v>45786.288194444445</v>
      </c>
      <c r="G6496" s="4">
        <v>45786.248888888891</v>
      </c>
      <c r="H6496" t="s">
        <v>3155</v>
      </c>
      <c r="I6496" t="s">
        <v>3240</v>
      </c>
      <c r="J6496">
        <v>1001</v>
      </c>
      <c r="K6496" t="s">
        <v>3194</v>
      </c>
      <c r="L6496" t="s">
        <v>3564</v>
      </c>
      <c r="M6496" t="s">
        <v>549</v>
      </c>
      <c r="N6496" t="s">
        <v>550</v>
      </c>
      <c r="O6496" t="s">
        <v>616</v>
      </c>
      <c r="P6496" t="s">
        <v>314</v>
      </c>
      <c r="Q6496" t="s">
        <v>318</v>
      </c>
    </row>
    <row r="6497" spans="1:17">
      <c r="A6497" t="s">
        <v>4513</v>
      </c>
      <c r="B6497" t="s">
        <v>4514</v>
      </c>
      <c r="C6497" t="s">
        <v>4949</v>
      </c>
      <c r="D6497" s="4">
        <v>45785.405358796299</v>
      </c>
      <c r="E6497" s="4">
        <v>45788.708333333336</v>
      </c>
      <c r="F6497" s="4">
        <v>45788.725694444445</v>
      </c>
      <c r="G6497" s="4"/>
      <c r="H6497" t="s">
        <v>3155</v>
      </c>
      <c r="I6497" t="s">
        <v>3171</v>
      </c>
      <c r="J6497">
        <v>0</v>
      </c>
      <c r="K6497" t="s">
        <v>3157</v>
      </c>
      <c r="L6497" t="s">
        <v>3245</v>
      </c>
      <c r="M6497" t="s">
        <v>549</v>
      </c>
      <c r="N6497" t="s">
        <v>559</v>
      </c>
      <c r="O6497" t="s">
        <v>163</v>
      </c>
      <c r="P6497" t="s">
        <v>473</v>
      </c>
      <c r="Q6497" t="s">
        <v>359</v>
      </c>
    </row>
    <row r="6498" spans="1:17">
      <c r="A6498" t="s">
        <v>4950</v>
      </c>
      <c r="B6498" t="s">
        <v>4951</v>
      </c>
      <c r="C6498" t="s">
        <v>4952</v>
      </c>
      <c r="D6498" s="4">
        <v>45785.398148148146</v>
      </c>
      <c r="E6498" s="4">
        <v>45785.791666666664</v>
      </c>
      <c r="F6498" s="4">
        <v>45785.809027777781</v>
      </c>
      <c r="G6498" s="4">
        <v>45785.785682870373</v>
      </c>
      <c r="H6498" t="s">
        <v>3155</v>
      </c>
      <c r="I6498" t="s">
        <v>3222</v>
      </c>
      <c r="J6498">
        <v>1</v>
      </c>
      <c r="K6498" t="s">
        <v>3223</v>
      </c>
      <c r="L6498" t="s">
        <v>3564</v>
      </c>
      <c r="M6498" t="s">
        <v>549</v>
      </c>
      <c r="N6498" t="s">
        <v>550</v>
      </c>
      <c r="O6498" t="s">
        <v>136</v>
      </c>
      <c r="P6498" t="s">
        <v>143</v>
      </c>
      <c r="Q6498" t="s">
        <v>717</v>
      </c>
    </row>
    <row r="6499" spans="1:17">
      <c r="A6499" t="s">
        <v>4950</v>
      </c>
      <c r="B6499" t="s">
        <v>4951</v>
      </c>
      <c r="C6499" t="s">
        <v>4953</v>
      </c>
      <c r="D6499" s="4">
        <v>45785.396597222221</v>
      </c>
      <c r="E6499" s="4">
        <v>45785.791666666664</v>
      </c>
      <c r="F6499" s="4">
        <v>45785.809027777781</v>
      </c>
      <c r="G6499" s="4"/>
      <c r="H6499" t="s">
        <v>3155</v>
      </c>
      <c r="I6499" t="s">
        <v>3175</v>
      </c>
      <c r="J6499">
        <v>1001</v>
      </c>
      <c r="K6499" t="s">
        <v>3194</v>
      </c>
      <c r="L6499" t="s">
        <v>3245</v>
      </c>
      <c r="M6499" t="s">
        <v>549</v>
      </c>
      <c r="N6499" t="s">
        <v>550</v>
      </c>
      <c r="O6499" t="s">
        <v>136</v>
      </c>
      <c r="P6499" t="s">
        <v>143</v>
      </c>
      <c r="Q6499" t="s">
        <v>717</v>
      </c>
    </row>
    <row r="6500" spans="1:17">
      <c r="A6500" t="s">
        <v>4954</v>
      </c>
      <c r="B6500" t="s">
        <v>4955</v>
      </c>
      <c r="C6500" t="s">
        <v>4956</v>
      </c>
      <c r="D6500" s="4">
        <v>45785.394131944442</v>
      </c>
      <c r="E6500" s="4">
        <v>45785.833333333336</v>
      </c>
      <c r="F6500" s="4">
        <v>45785.850694444445</v>
      </c>
      <c r="G6500" s="4">
        <v>45785.833668981482</v>
      </c>
      <c r="H6500" t="s">
        <v>3155</v>
      </c>
      <c r="I6500" t="s">
        <v>3280</v>
      </c>
      <c r="J6500">
        <v>0</v>
      </c>
      <c r="K6500" t="s">
        <v>3295</v>
      </c>
      <c r="L6500" t="s">
        <v>3564</v>
      </c>
      <c r="M6500" t="s">
        <v>549</v>
      </c>
      <c r="N6500" t="s">
        <v>550</v>
      </c>
      <c r="O6500" t="s">
        <v>1923</v>
      </c>
      <c r="P6500" t="s">
        <v>1924</v>
      </c>
      <c r="Q6500" t="s">
        <v>3394</v>
      </c>
    </row>
    <row r="6501" spans="1:17">
      <c r="A6501" t="s">
        <v>4957</v>
      </c>
      <c r="B6501" t="s">
        <v>4958</v>
      </c>
      <c r="C6501" t="s">
        <v>4959</v>
      </c>
      <c r="D6501" s="4">
        <v>45785.391736111109</v>
      </c>
      <c r="E6501" s="4">
        <v>45796.208333333336</v>
      </c>
      <c r="F6501" s="4">
        <v>45796.225694444445</v>
      </c>
      <c r="G6501" s="4">
        <v>45796.213171296295</v>
      </c>
      <c r="H6501" t="s">
        <v>3155</v>
      </c>
      <c r="I6501" t="s">
        <v>3222</v>
      </c>
      <c r="J6501">
        <v>1</v>
      </c>
      <c r="K6501" t="s">
        <v>3223</v>
      </c>
      <c r="L6501" t="s">
        <v>3564</v>
      </c>
      <c r="M6501" t="s">
        <v>549</v>
      </c>
      <c r="N6501" t="s">
        <v>550</v>
      </c>
      <c r="O6501" t="s">
        <v>616</v>
      </c>
      <c r="P6501" t="s">
        <v>626</v>
      </c>
      <c r="Q6501" t="s">
        <v>3366</v>
      </c>
    </row>
    <row r="6502" spans="1:17">
      <c r="A6502" t="s">
        <v>4252</v>
      </c>
      <c r="B6502" t="s">
        <v>4253</v>
      </c>
      <c r="C6502" t="s">
        <v>4960</v>
      </c>
      <c r="D6502" s="4">
        <v>45785.390347222223</v>
      </c>
      <c r="E6502" s="4">
        <v>45786.3125</v>
      </c>
      <c r="F6502" s="4">
        <v>45786.350694444445</v>
      </c>
      <c r="G6502" s="4"/>
      <c r="H6502" t="s">
        <v>3155</v>
      </c>
      <c r="I6502" t="s">
        <v>3156</v>
      </c>
      <c r="J6502">
        <v>0</v>
      </c>
      <c r="K6502" t="s">
        <v>3227</v>
      </c>
      <c r="L6502" t="s">
        <v>3245</v>
      </c>
      <c r="M6502" t="s">
        <v>549</v>
      </c>
      <c r="N6502" t="s">
        <v>550</v>
      </c>
      <c r="O6502" t="s">
        <v>551</v>
      </c>
      <c r="P6502" t="s">
        <v>145</v>
      </c>
      <c r="Q6502" t="s">
        <v>222</v>
      </c>
    </row>
    <row r="6503" spans="1:17">
      <c r="A6503" t="s">
        <v>3340</v>
      </c>
      <c r="B6503" t="s">
        <v>3341</v>
      </c>
      <c r="C6503" t="s">
        <v>4961</v>
      </c>
      <c r="D6503" s="4">
        <v>45785.384131944447</v>
      </c>
      <c r="E6503" s="4">
        <v>45787.291666666664</v>
      </c>
      <c r="F6503" s="4">
        <v>45787.309027777781</v>
      </c>
      <c r="G6503" s="4"/>
      <c r="H6503" t="s">
        <v>3155</v>
      </c>
      <c r="I6503" t="s">
        <v>3175</v>
      </c>
      <c r="J6503">
        <v>0</v>
      </c>
      <c r="K6503" t="s">
        <v>3157</v>
      </c>
      <c r="L6503" t="s">
        <v>3245</v>
      </c>
      <c r="M6503" t="s">
        <v>549</v>
      </c>
      <c r="N6503" t="s">
        <v>550</v>
      </c>
      <c r="O6503" t="s">
        <v>551</v>
      </c>
      <c r="P6503" t="s">
        <v>149</v>
      </c>
      <c r="Q6503" t="s">
        <v>205</v>
      </c>
    </row>
    <row r="6504" spans="1:17">
      <c r="A6504" t="s">
        <v>4032</v>
      </c>
      <c r="B6504" t="s">
        <v>4033</v>
      </c>
      <c r="C6504" t="s">
        <v>4962</v>
      </c>
      <c r="D6504" s="4">
        <v>45785.380486111113</v>
      </c>
      <c r="E6504" s="4">
        <v>45786.291666666664</v>
      </c>
      <c r="F6504" s="4">
        <v>45786.329861111109</v>
      </c>
      <c r="G6504" s="4"/>
      <c r="H6504" t="s">
        <v>3155</v>
      </c>
      <c r="I6504" t="s">
        <v>3156</v>
      </c>
      <c r="J6504">
        <v>0</v>
      </c>
      <c r="K6504" t="s">
        <v>3157</v>
      </c>
      <c r="L6504" t="s">
        <v>3245</v>
      </c>
      <c r="M6504" t="s">
        <v>549</v>
      </c>
      <c r="N6504" t="s">
        <v>550</v>
      </c>
      <c r="O6504" t="s">
        <v>136</v>
      </c>
      <c r="P6504" t="s">
        <v>283</v>
      </c>
      <c r="Q6504" t="s">
        <v>285</v>
      </c>
    </row>
    <row r="6505" spans="1:17">
      <c r="A6505" t="s">
        <v>4963</v>
      </c>
      <c r="B6505" t="s">
        <v>4964</v>
      </c>
      <c r="C6505" t="s">
        <v>4965</v>
      </c>
      <c r="D6505" s="4">
        <v>45785.380150462966</v>
      </c>
      <c r="E6505" s="4">
        <v>45787.333333333336</v>
      </c>
      <c r="F6505" s="4">
        <v>45787.371527777781</v>
      </c>
      <c r="G6505" s="4">
        <v>45787.328090277777</v>
      </c>
      <c r="H6505" t="s">
        <v>3155</v>
      </c>
      <c r="I6505" t="s">
        <v>3240</v>
      </c>
      <c r="J6505">
        <v>1001</v>
      </c>
      <c r="K6505" t="s">
        <v>3194</v>
      </c>
      <c r="L6505" t="s">
        <v>3564</v>
      </c>
      <c r="M6505" t="s">
        <v>549</v>
      </c>
      <c r="N6505" t="s">
        <v>550</v>
      </c>
      <c r="O6505" t="s">
        <v>616</v>
      </c>
      <c r="P6505" t="s">
        <v>314</v>
      </c>
      <c r="Q6505" t="s">
        <v>320</v>
      </c>
    </row>
    <row r="6506" spans="1:17">
      <c r="A6506" t="s">
        <v>4966</v>
      </c>
      <c r="B6506" t="s">
        <v>4967</v>
      </c>
      <c r="C6506" t="s">
        <v>4968</v>
      </c>
      <c r="D6506" s="4">
        <v>45785.377569444441</v>
      </c>
      <c r="E6506" s="4">
        <v>45787.291666666664</v>
      </c>
      <c r="F6506" s="4">
        <v>45787.309027777781</v>
      </c>
      <c r="G6506" s="4">
        <v>45787.293032407404</v>
      </c>
      <c r="H6506" t="s">
        <v>3155</v>
      </c>
      <c r="I6506" t="s">
        <v>3171</v>
      </c>
      <c r="J6506">
        <v>1002</v>
      </c>
      <c r="K6506" t="s">
        <v>3157</v>
      </c>
      <c r="L6506" t="s">
        <v>3564</v>
      </c>
      <c r="M6506" t="s">
        <v>549</v>
      </c>
      <c r="N6506" t="s">
        <v>550</v>
      </c>
      <c r="O6506" t="s">
        <v>136</v>
      </c>
      <c r="P6506" t="s">
        <v>147</v>
      </c>
      <c r="Q6506" t="s">
        <v>257</v>
      </c>
    </row>
    <row r="6507" spans="1:17">
      <c r="A6507" t="s">
        <v>3474</v>
      </c>
      <c r="B6507" t="s">
        <v>3475</v>
      </c>
      <c r="C6507" t="s">
        <v>4969</v>
      </c>
      <c r="D6507" s="4">
        <v>45785.375347222223</v>
      </c>
      <c r="E6507" s="4">
        <v>45788.083333333336</v>
      </c>
      <c r="F6507" s="4">
        <v>45788.100694444445</v>
      </c>
      <c r="G6507" s="4"/>
      <c r="H6507" t="s">
        <v>3155</v>
      </c>
      <c r="I6507" t="s">
        <v>3162</v>
      </c>
      <c r="J6507">
        <v>0</v>
      </c>
      <c r="K6507" t="s">
        <v>3163</v>
      </c>
      <c r="L6507" t="s">
        <v>3245</v>
      </c>
      <c r="M6507" t="s">
        <v>549</v>
      </c>
      <c r="N6507" t="s">
        <v>550</v>
      </c>
      <c r="O6507" t="s">
        <v>1923</v>
      </c>
      <c r="P6507" t="s">
        <v>1924</v>
      </c>
      <c r="Q6507" t="s">
        <v>3394</v>
      </c>
    </row>
    <row r="6508" spans="1:17">
      <c r="A6508" t="s">
        <v>4032</v>
      </c>
      <c r="B6508" t="s">
        <v>4033</v>
      </c>
      <c r="C6508" t="s">
        <v>4970</v>
      </c>
      <c r="D6508" s="4">
        <v>45785.372037037036</v>
      </c>
      <c r="E6508" s="4">
        <v>45786.708333333336</v>
      </c>
      <c r="F6508" s="4">
        <v>45786.746527777781</v>
      </c>
      <c r="G6508" s="4"/>
      <c r="H6508" t="s">
        <v>3155</v>
      </c>
      <c r="I6508" t="s">
        <v>3156</v>
      </c>
      <c r="J6508">
        <v>0</v>
      </c>
      <c r="K6508" t="s">
        <v>3157</v>
      </c>
      <c r="L6508" t="s">
        <v>3245</v>
      </c>
      <c r="M6508" t="s">
        <v>549</v>
      </c>
      <c r="N6508" t="s">
        <v>550</v>
      </c>
      <c r="O6508" t="s">
        <v>136</v>
      </c>
      <c r="P6508" t="s">
        <v>283</v>
      </c>
      <c r="Q6508" t="s">
        <v>285</v>
      </c>
    </row>
    <row r="6509" spans="1:17">
      <c r="A6509" t="s">
        <v>3249</v>
      </c>
      <c r="B6509" t="s">
        <v>3250</v>
      </c>
      <c r="C6509" t="s">
        <v>4971</v>
      </c>
      <c r="D6509" s="4">
        <v>45785.371388888889</v>
      </c>
      <c r="E6509" s="4">
        <v>45788.8125</v>
      </c>
      <c r="F6509" s="4">
        <v>45788.829861111109</v>
      </c>
      <c r="G6509" s="4"/>
      <c r="H6509" t="s">
        <v>3155</v>
      </c>
      <c r="I6509" t="s">
        <v>3162</v>
      </c>
      <c r="J6509">
        <v>0</v>
      </c>
      <c r="K6509" t="s">
        <v>3198</v>
      </c>
      <c r="L6509" t="s">
        <v>3245</v>
      </c>
      <c r="M6509" t="s">
        <v>549</v>
      </c>
      <c r="N6509" t="s">
        <v>550</v>
      </c>
      <c r="O6509" t="s">
        <v>1923</v>
      </c>
      <c r="P6509" t="s">
        <v>1924</v>
      </c>
      <c r="Q6509" t="s">
        <v>3164</v>
      </c>
    </row>
    <row r="6510" spans="1:17">
      <c r="A6510" t="s">
        <v>4922</v>
      </c>
      <c r="B6510" t="s">
        <v>4923</v>
      </c>
      <c r="C6510" t="s">
        <v>4972</v>
      </c>
      <c r="D6510" s="4">
        <v>45785.370173611111</v>
      </c>
      <c r="E6510" s="4">
        <v>45787.333333333336</v>
      </c>
      <c r="F6510" s="4">
        <v>45787.350694444445</v>
      </c>
      <c r="G6510" s="4"/>
      <c r="H6510" t="s">
        <v>3155</v>
      </c>
      <c r="I6510" t="s">
        <v>3175</v>
      </c>
      <c r="J6510">
        <v>0</v>
      </c>
      <c r="K6510" t="s">
        <v>3157</v>
      </c>
      <c r="L6510" t="s">
        <v>3245</v>
      </c>
      <c r="M6510" t="s">
        <v>549</v>
      </c>
      <c r="N6510" t="s">
        <v>550</v>
      </c>
      <c r="O6510" t="s">
        <v>136</v>
      </c>
      <c r="P6510" t="s">
        <v>283</v>
      </c>
      <c r="Q6510" t="s">
        <v>284</v>
      </c>
    </row>
    <row r="6511" spans="1:17">
      <c r="A6511" t="s">
        <v>4973</v>
      </c>
      <c r="B6511" t="s">
        <v>4974</v>
      </c>
      <c r="C6511" t="s">
        <v>4975</v>
      </c>
      <c r="D6511" s="4">
        <v>45785.369895833333</v>
      </c>
      <c r="E6511" s="4">
        <v>45786.416666666664</v>
      </c>
      <c r="F6511" s="4">
        <v>45786.434027777781</v>
      </c>
      <c r="G6511" s="4">
        <v>45786.417974537035</v>
      </c>
      <c r="H6511" t="s">
        <v>3155</v>
      </c>
      <c r="I6511" t="s">
        <v>3171</v>
      </c>
      <c r="J6511">
        <v>1001</v>
      </c>
      <c r="K6511" t="s">
        <v>3157</v>
      </c>
      <c r="L6511" t="s">
        <v>3564</v>
      </c>
      <c r="M6511" t="s">
        <v>549</v>
      </c>
      <c r="N6511" t="s">
        <v>550</v>
      </c>
      <c r="O6511" t="s">
        <v>136</v>
      </c>
      <c r="P6511" t="s">
        <v>283</v>
      </c>
      <c r="Q6511" t="s">
        <v>287</v>
      </c>
    </row>
    <row r="6512" spans="1:17">
      <c r="A6512" t="s">
        <v>4538</v>
      </c>
      <c r="B6512" t="s">
        <v>4539</v>
      </c>
      <c r="C6512" t="s">
        <v>4976</v>
      </c>
      <c r="D6512" s="4">
        <v>45785.369120370371</v>
      </c>
      <c r="E6512" s="4">
        <v>45787.333333333336</v>
      </c>
      <c r="F6512" s="4">
        <v>45787.350694444445</v>
      </c>
      <c r="G6512" s="4"/>
      <c r="H6512" t="s">
        <v>3155</v>
      </c>
      <c r="I6512" t="s">
        <v>3175</v>
      </c>
      <c r="J6512">
        <v>0</v>
      </c>
      <c r="K6512" t="s">
        <v>3157</v>
      </c>
      <c r="L6512" t="s">
        <v>3245</v>
      </c>
      <c r="M6512" t="s">
        <v>549</v>
      </c>
      <c r="N6512" t="s">
        <v>550</v>
      </c>
      <c r="O6512" t="s">
        <v>136</v>
      </c>
      <c r="P6512" t="s">
        <v>292</v>
      </c>
      <c r="Q6512" t="s">
        <v>291</v>
      </c>
    </row>
    <row r="6513" spans="1:17">
      <c r="A6513" t="s">
        <v>4427</v>
      </c>
      <c r="B6513" t="s">
        <v>4428</v>
      </c>
      <c r="C6513" t="s">
        <v>4977</v>
      </c>
      <c r="D6513" s="4">
        <v>45785.366875</v>
      </c>
      <c r="E6513" s="4">
        <v>45786.25</v>
      </c>
      <c r="F6513" s="4">
        <v>45786.288194444445</v>
      </c>
      <c r="G6513" s="4"/>
      <c r="H6513" t="s">
        <v>3155</v>
      </c>
      <c r="I6513" t="s">
        <v>3240</v>
      </c>
      <c r="J6513">
        <v>1001</v>
      </c>
      <c r="K6513" t="s">
        <v>3157</v>
      </c>
      <c r="L6513" t="s">
        <v>3245</v>
      </c>
      <c r="M6513" t="s">
        <v>549</v>
      </c>
      <c r="N6513" t="s">
        <v>550</v>
      </c>
      <c r="O6513" t="s">
        <v>136</v>
      </c>
      <c r="P6513" t="s">
        <v>283</v>
      </c>
      <c r="Q6513" t="s">
        <v>286</v>
      </c>
    </row>
    <row r="6514" spans="1:17">
      <c r="A6514" t="s">
        <v>4978</v>
      </c>
      <c r="B6514" t="s">
        <v>4979</v>
      </c>
      <c r="C6514" t="s">
        <v>4980</v>
      </c>
      <c r="D6514" s="4">
        <v>45785.358935185184</v>
      </c>
      <c r="E6514" s="4">
        <v>45787.791666666664</v>
      </c>
      <c r="F6514" s="4">
        <v>45787.809027777781</v>
      </c>
      <c r="G6514" s="4"/>
      <c r="H6514" t="s">
        <v>3155</v>
      </c>
      <c r="I6514" t="s">
        <v>3162</v>
      </c>
      <c r="J6514">
        <v>0</v>
      </c>
      <c r="K6514" t="s">
        <v>3227</v>
      </c>
      <c r="L6514" t="s">
        <v>3593</v>
      </c>
      <c r="M6514" t="s">
        <v>549</v>
      </c>
      <c r="N6514" t="s">
        <v>550</v>
      </c>
      <c r="O6514" t="s">
        <v>1923</v>
      </c>
      <c r="P6514" t="s">
        <v>1924</v>
      </c>
      <c r="Q6514" t="s">
        <v>3180</v>
      </c>
    </row>
    <row r="6515" spans="1:17">
      <c r="A6515" t="s">
        <v>4981</v>
      </c>
      <c r="B6515" t="s">
        <v>4982</v>
      </c>
      <c r="C6515" t="s">
        <v>4983</v>
      </c>
      <c r="D6515" s="4">
        <v>45785.35628472222</v>
      </c>
      <c r="E6515" s="4">
        <v>45792.291666666664</v>
      </c>
      <c r="F6515" s="4">
        <v>45792.329861111109</v>
      </c>
      <c r="G6515" s="4"/>
      <c r="H6515" t="s">
        <v>3155</v>
      </c>
      <c r="I6515" t="s">
        <v>3156</v>
      </c>
      <c r="J6515">
        <v>0</v>
      </c>
      <c r="K6515" t="s">
        <v>3227</v>
      </c>
      <c r="L6515" t="s">
        <v>3593</v>
      </c>
      <c r="M6515" t="s">
        <v>549</v>
      </c>
      <c r="N6515" t="s">
        <v>550</v>
      </c>
      <c r="O6515" t="s">
        <v>616</v>
      </c>
      <c r="P6515" t="s">
        <v>314</v>
      </c>
      <c r="Q6515" t="s">
        <v>320</v>
      </c>
    </row>
    <row r="6516" spans="1:17">
      <c r="A6516" t="s">
        <v>4984</v>
      </c>
      <c r="B6516" t="s">
        <v>4985</v>
      </c>
      <c r="C6516" t="s">
        <v>4986</v>
      </c>
      <c r="D6516" s="4">
        <v>45785.354016203702</v>
      </c>
      <c r="E6516" s="4">
        <v>45788.395833333336</v>
      </c>
      <c r="F6516" s="4">
        <v>45788.413194444445</v>
      </c>
      <c r="G6516" s="4"/>
      <c r="H6516" t="s">
        <v>3155</v>
      </c>
      <c r="I6516" t="s">
        <v>3162</v>
      </c>
      <c r="J6516">
        <v>0</v>
      </c>
      <c r="K6516" t="s">
        <v>4987</v>
      </c>
      <c r="L6516" t="s">
        <v>3245</v>
      </c>
      <c r="M6516" t="s">
        <v>549</v>
      </c>
      <c r="N6516" t="s">
        <v>550</v>
      </c>
      <c r="O6516" t="s">
        <v>1923</v>
      </c>
      <c r="P6516" t="s">
        <v>1924</v>
      </c>
      <c r="Q6516" t="s">
        <v>3359</v>
      </c>
    </row>
    <row r="6517" spans="1:17">
      <c r="A6517" t="s">
        <v>4988</v>
      </c>
      <c r="B6517" t="s">
        <v>4989</v>
      </c>
      <c r="C6517" t="s">
        <v>4990</v>
      </c>
      <c r="D6517" s="4">
        <v>45785.352511574078</v>
      </c>
      <c r="E6517" s="4">
        <v>45788.416666666664</v>
      </c>
      <c r="F6517" s="4">
        <v>45788.454861111109</v>
      </c>
      <c r="G6517" s="4"/>
      <c r="H6517" t="s">
        <v>3155</v>
      </c>
      <c r="I6517" t="s">
        <v>3240</v>
      </c>
      <c r="J6517">
        <v>1002</v>
      </c>
      <c r="K6517" t="s">
        <v>3157</v>
      </c>
      <c r="L6517" t="s">
        <v>3245</v>
      </c>
      <c r="M6517" t="s">
        <v>549</v>
      </c>
      <c r="N6517" t="s">
        <v>550</v>
      </c>
      <c r="O6517" t="s">
        <v>551</v>
      </c>
      <c r="P6517" t="s">
        <v>145</v>
      </c>
      <c r="Q6517" t="s">
        <v>216</v>
      </c>
    </row>
    <row r="6518" spans="1:17">
      <c r="A6518" t="s">
        <v>4991</v>
      </c>
      <c r="B6518" t="s">
        <v>4992</v>
      </c>
      <c r="C6518" t="s">
        <v>4993</v>
      </c>
      <c r="D6518" s="4">
        <v>45785.341064814813</v>
      </c>
      <c r="E6518" s="4">
        <v>45785.8125</v>
      </c>
      <c r="F6518" s="4">
        <v>45785.829861111109</v>
      </c>
      <c r="G6518" s="4"/>
      <c r="H6518" t="s">
        <v>3155</v>
      </c>
      <c r="I6518" t="s">
        <v>3184</v>
      </c>
      <c r="J6518">
        <v>1001</v>
      </c>
      <c r="K6518" t="s">
        <v>3157</v>
      </c>
      <c r="L6518" t="s">
        <v>3593</v>
      </c>
      <c r="M6518" t="s">
        <v>549</v>
      </c>
      <c r="N6518" t="s">
        <v>550</v>
      </c>
      <c r="O6518" t="s">
        <v>551</v>
      </c>
      <c r="P6518" t="s">
        <v>141</v>
      </c>
      <c r="Q6518" t="s">
        <v>238</v>
      </c>
    </row>
    <row r="6519" spans="1:17">
      <c r="A6519" t="s">
        <v>4994</v>
      </c>
      <c r="B6519" t="s">
        <v>4995</v>
      </c>
      <c r="C6519" t="s">
        <v>4996</v>
      </c>
      <c r="D6519" s="4">
        <v>45785.336851851855</v>
      </c>
      <c r="E6519" s="4">
        <v>45787.708333333336</v>
      </c>
      <c r="F6519" s="4">
        <v>45787.725694444445</v>
      </c>
      <c r="G6519" s="4">
        <v>45787.710405092592</v>
      </c>
      <c r="H6519" t="s">
        <v>3155</v>
      </c>
      <c r="I6519" t="s">
        <v>3162</v>
      </c>
      <c r="J6519">
        <v>0</v>
      </c>
      <c r="K6519" t="s">
        <v>3420</v>
      </c>
      <c r="L6519" t="s">
        <v>3564</v>
      </c>
      <c r="M6519" t="s">
        <v>549</v>
      </c>
      <c r="N6519" t="s">
        <v>550</v>
      </c>
      <c r="O6519" t="s">
        <v>1923</v>
      </c>
      <c r="P6519" t="s">
        <v>1924</v>
      </c>
      <c r="Q6519" t="s">
        <v>3394</v>
      </c>
    </row>
    <row r="6520" spans="1:17">
      <c r="A6520" t="s">
        <v>4997</v>
      </c>
      <c r="B6520" t="s">
        <v>4998</v>
      </c>
      <c r="C6520" t="s">
        <v>4999</v>
      </c>
      <c r="D6520" s="4">
        <v>45785.336770833332</v>
      </c>
      <c r="E6520" s="4">
        <v>45785.791666666664</v>
      </c>
      <c r="F6520" s="4">
        <v>45785.809027777781</v>
      </c>
      <c r="G6520" s="4"/>
      <c r="H6520" t="s">
        <v>3155</v>
      </c>
      <c r="I6520" t="s">
        <v>3184</v>
      </c>
      <c r="J6520">
        <v>1001</v>
      </c>
      <c r="K6520" t="s">
        <v>3157</v>
      </c>
      <c r="L6520" t="s">
        <v>3593</v>
      </c>
      <c r="M6520" t="s">
        <v>549</v>
      </c>
      <c r="N6520" t="s">
        <v>550</v>
      </c>
      <c r="O6520" t="s">
        <v>136</v>
      </c>
      <c r="P6520" t="s">
        <v>143</v>
      </c>
      <c r="Q6520" t="s">
        <v>301</v>
      </c>
    </row>
    <row r="6521" spans="1:17">
      <c r="A6521" t="s">
        <v>5000</v>
      </c>
      <c r="B6521" t="s">
        <v>5001</v>
      </c>
      <c r="C6521" t="s">
        <v>5002</v>
      </c>
      <c r="D6521" s="4">
        <v>45785.336076388892</v>
      </c>
      <c r="E6521" s="4">
        <v>45787.458333333336</v>
      </c>
      <c r="F6521" s="4">
        <v>45787.475694444445</v>
      </c>
      <c r="G6521" s="4">
        <v>45787.460717592592</v>
      </c>
      <c r="H6521" t="s">
        <v>3155</v>
      </c>
      <c r="I6521" t="s">
        <v>3171</v>
      </c>
      <c r="J6521">
        <v>0</v>
      </c>
      <c r="K6521" t="s">
        <v>3157</v>
      </c>
      <c r="L6521" t="s">
        <v>3564</v>
      </c>
      <c r="M6521" t="s">
        <v>549</v>
      </c>
      <c r="N6521" t="s">
        <v>550</v>
      </c>
      <c r="O6521" t="s">
        <v>136</v>
      </c>
      <c r="P6521" t="s">
        <v>283</v>
      </c>
      <c r="Q6521" t="s">
        <v>284</v>
      </c>
    </row>
    <row r="6522" spans="1:17">
      <c r="A6522" t="s">
        <v>5003</v>
      </c>
      <c r="B6522" t="s">
        <v>5004</v>
      </c>
      <c r="C6522" t="s">
        <v>5005</v>
      </c>
      <c r="D6522" s="4">
        <v>45785.330104166664</v>
      </c>
      <c r="E6522" s="4">
        <v>45786.3125</v>
      </c>
      <c r="F6522" s="4">
        <v>45786.350694444445</v>
      </c>
      <c r="G6522" s="4">
        <v>45786.313888888886</v>
      </c>
      <c r="H6522" t="s">
        <v>3155</v>
      </c>
      <c r="I6522" t="s">
        <v>3240</v>
      </c>
      <c r="J6522">
        <v>0</v>
      </c>
      <c r="K6522" t="s">
        <v>3194</v>
      </c>
      <c r="L6522" t="s">
        <v>3564</v>
      </c>
      <c r="M6522" t="s">
        <v>549</v>
      </c>
      <c r="N6522" t="s">
        <v>550</v>
      </c>
      <c r="O6522" t="s">
        <v>136</v>
      </c>
      <c r="P6522" t="s">
        <v>147</v>
      </c>
      <c r="Q6522" t="s">
        <v>253</v>
      </c>
    </row>
    <row r="6523" spans="1:17">
      <c r="A6523" t="s">
        <v>5006</v>
      </c>
      <c r="B6523" t="s">
        <v>5007</v>
      </c>
      <c r="C6523" t="s">
        <v>5008</v>
      </c>
      <c r="D6523" s="4">
        <v>45785.325300925928</v>
      </c>
      <c r="E6523" s="4">
        <v>45792.270833333336</v>
      </c>
      <c r="F6523" s="4">
        <v>45792.288194444445</v>
      </c>
      <c r="G6523" s="4"/>
      <c r="H6523" t="s">
        <v>3155</v>
      </c>
      <c r="I6523" t="s">
        <v>3162</v>
      </c>
      <c r="J6523">
        <v>0</v>
      </c>
      <c r="K6523" t="s">
        <v>3163</v>
      </c>
      <c r="L6523" t="s">
        <v>3245</v>
      </c>
      <c r="M6523" t="s">
        <v>549</v>
      </c>
      <c r="N6523" t="s">
        <v>550</v>
      </c>
      <c r="O6523" t="s">
        <v>1923</v>
      </c>
      <c r="P6523" t="s">
        <v>1924</v>
      </c>
      <c r="Q6523" t="s">
        <v>3394</v>
      </c>
    </row>
    <row r="6524" spans="1:17">
      <c r="A6524" t="s">
        <v>3757</v>
      </c>
      <c r="B6524" t="s">
        <v>3758</v>
      </c>
      <c r="C6524" t="s">
        <v>5009</v>
      </c>
      <c r="D6524" s="4">
        <v>45785.324479166666</v>
      </c>
      <c r="E6524" s="4">
        <v>45786.916666666664</v>
      </c>
      <c r="F6524" s="4">
        <v>45786.954861111109</v>
      </c>
      <c r="G6524" s="4"/>
      <c r="H6524" t="s">
        <v>3155</v>
      </c>
      <c r="I6524" t="s">
        <v>3209</v>
      </c>
      <c r="J6524">
        <v>0</v>
      </c>
      <c r="K6524" t="s">
        <v>3157</v>
      </c>
      <c r="L6524" t="s">
        <v>3245</v>
      </c>
      <c r="M6524" t="s">
        <v>549</v>
      </c>
      <c r="N6524" t="s">
        <v>550</v>
      </c>
      <c r="O6524" t="s">
        <v>551</v>
      </c>
      <c r="P6524" t="s">
        <v>141</v>
      </c>
      <c r="Q6524" t="s">
        <v>231</v>
      </c>
    </row>
    <row r="6525" spans="1:17">
      <c r="A6525" t="s">
        <v>5010</v>
      </c>
      <c r="B6525" t="s">
        <v>5011</v>
      </c>
      <c r="C6525" t="s">
        <v>5012</v>
      </c>
      <c r="D6525" s="4">
        <v>45785.321423611109</v>
      </c>
      <c r="E6525" s="4">
        <v>45787.25</v>
      </c>
      <c r="F6525" s="4">
        <v>45787.267361111109</v>
      </c>
      <c r="G6525" s="4">
        <v>45787.247881944444</v>
      </c>
      <c r="H6525" t="s">
        <v>3155</v>
      </c>
      <c r="I6525" t="s">
        <v>3171</v>
      </c>
      <c r="J6525">
        <v>1001</v>
      </c>
      <c r="K6525" t="s">
        <v>3157</v>
      </c>
      <c r="L6525" t="s">
        <v>3564</v>
      </c>
      <c r="M6525" t="s">
        <v>549</v>
      </c>
      <c r="N6525" t="s">
        <v>550</v>
      </c>
      <c r="O6525" t="s">
        <v>616</v>
      </c>
      <c r="P6525" t="s">
        <v>314</v>
      </c>
      <c r="Q6525" t="s">
        <v>320</v>
      </c>
    </row>
    <row r="6526" spans="1:17">
      <c r="A6526" t="s">
        <v>5013</v>
      </c>
      <c r="B6526" t="s">
        <v>5014</v>
      </c>
      <c r="C6526" t="s">
        <v>5015</v>
      </c>
      <c r="D6526" s="4">
        <v>45785.320775462962</v>
      </c>
      <c r="E6526" s="4">
        <v>45786.416666666664</v>
      </c>
      <c r="F6526" s="4">
        <v>45786.434027777781</v>
      </c>
      <c r="G6526" s="4">
        <v>45786.416331018518</v>
      </c>
      <c r="H6526" t="s">
        <v>3155</v>
      </c>
      <c r="I6526" t="s">
        <v>3171</v>
      </c>
      <c r="J6526">
        <v>1001</v>
      </c>
      <c r="K6526" t="s">
        <v>3157</v>
      </c>
      <c r="L6526" t="s">
        <v>3564</v>
      </c>
      <c r="M6526" t="s">
        <v>549</v>
      </c>
      <c r="N6526" t="s">
        <v>559</v>
      </c>
      <c r="O6526" t="s">
        <v>469</v>
      </c>
      <c r="P6526" t="s">
        <v>180</v>
      </c>
      <c r="Q6526" t="s">
        <v>184</v>
      </c>
    </row>
    <row r="6527" spans="1:17">
      <c r="A6527" t="s">
        <v>5016</v>
      </c>
      <c r="B6527" t="s">
        <v>5017</v>
      </c>
      <c r="C6527" t="s">
        <v>5018</v>
      </c>
      <c r="D6527" s="4">
        <v>45785.32</v>
      </c>
      <c r="E6527" s="4">
        <v>45785.895833333336</v>
      </c>
      <c r="F6527" s="4">
        <v>45785.913194444445</v>
      </c>
      <c r="G6527" s="4">
        <v>45785.895729166667</v>
      </c>
      <c r="H6527" t="s">
        <v>3155</v>
      </c>
      <c r="I6527" t="s">
        <v>3291</v>
      </c>
      <c r="J6527">
        <v>0</v>
      </c>
      <c r="K6527" t="s">
        <v>3157</v>
      </c>
      <c r="L6527" t="s">
        <v>3564</v>
      </c>
      <c r="M6527" t="s">
        <v>549</v>
      </c>
      <c r="N6527" t="s">
        <v>550</v>
      </c>
      <c r="O6527" t="s">
        <v>136</v>
      </c>
      <c r="P6527" t="s">
        <v>143</v>
      </c>
      <c r="Q6527" t="s">
        <v>306</v>
      </c>
    </row>
    <row r="6528" spans="1:17">
      <c r="A6528" t="s">
        <v>5019</v>
      </c>
      <c r="B6528" t="s">
        <v>5020</v>
      </c>
      <c r="C6528" t="s">
        <v>5021</v>
      </c>
      <c r="D6528" s="4">
        <v>45785.319108796299</v>
      </c>
      <c r="E6528" s="4">
        <v>45786.270833333336</v>
      </c>
      <c r="F6528" s="4">
        <v>45786.288194444445</v>
      </c>
      <c r="G6528" s="4">
        <v>45786.269791666666</v>
      </c>
      <c r="H6528" t="s">
        <v>3155</v>
      </c>
      <c r="I6528" t="s">
        <v>3171</v>
      </c>
      <c r="J6528">
        <v>1001</v>
      </c>
      <c r="K6528" t="s">
        <v>3157</v>
      </c>
      <c r="L6528" t="s">
        <v>3564</v>
      </c>
      <c r="M6528" t="s">
        <v>549</v>
      </c>
      <c r="N6528" t="s">
        <v>559</v>
      </c>
      <c r="O6528" t="s">
        <v>469</v>
      </c>
      <c r="P6528" t="s">
        <v>180</v>
      </c>
      <c r="Q6528" t="s">
        <v>182</v>
      </c>
    </row>
    <row r="6529" spans="1:17">
      <c r="A6529" t="s">
        <v>5022</v>
      </c>
      <c r="B6529" t="s">
        <v>5023</v>
      </c>
      <c r="C6529" t="s">
        <v>5024</v>
      </c>
      <c r="D6529" s="4">
        <v>45785.319062499999</v>
      </c>
      <c r="E6529" s="4">
        <v>45792.291666666664</v>
      </c>
      <c r="F6529" s="4">
        <v>45792.329861111109</v>
      </c>
      <c r="G6529" s="4">
        <v>45792.290601851855</v>
      </c>
      <c r="H6529" t="s">
        <v>3155</v>
      </c>
      <c r="I6529" t="s">
        <v>3156</v>
      </c>
      <c r="J6529">
        <v>0</v>
      </c>
      <c r="K6529" t="s">
        <v>3157</v>
      </c>
      <c r="L6529" t="s">
        <v>3564</v>
      </c>
      <c r="M6529" t="s">
        <v>549</v>
      </c>
      <c r="N6529" t="s">
        <v>550</v>
      </c>
      <c r="O6529" t="s">
        <v>551</v>
      </c>
      <c r="P6529" t="s">
        <v>149</v>
      </c>
      <c r="Q6529" t="s">
        <v>202</v>
      </c>
    </row>
    <row r="6530" spans="1:17">
      <c r="A6530" t="s">
        <v>5025</v>
      </c>
      <c r="B6530" t="s">
        <v>5026</v>
      </c>
      <c r="C6530" t="s">
        <v>5027</v>
      </c>
      <c r="D6530" s="4">
        <v>45785.294340277775</v>
      </c>
      <c r="E6530" s="4">
        <v>45786.791666666664</v>
      </c>
      <c r="F6530" s="4">
        <v>45786.829861111109</v>
      </c>
      <c r="G6530" s="4">
        <v>45786.792175925926</v>
      </c>
      <c r="H6530" t="s">
        <v>3155</v>
      </c>
      <c r="I6530" t="s">
        <v>3156</v>
      </c>
      <c r="J6530">
        <v>0</v>
      </c>
      <c r="K6530" t="s">
        <v>3157</v>
      </c>
      <c r="L6530" t="s">
        <v>3564</v>
      </c>
      <c r="M6530" t="s">
        <v>549</v>
      </c>
      <c r="N6530" t="s">
        <v>550</v>
      </c>
      <c r="O6530" t="s">
        <v>551</v>
      </c>
      <c r="P6530" t="s">
        <v>141</v>
      </c>
      <c r="Q6530" t="s">
        <v>232</v>
      </c>
    </row>
    <row r="6531" spans="1:17">
      <c r="A6531" t="s">
        <v>5028</v>
      </c>
      <c r="B6531" t="s">
        <v>5029</v>
      </c>
      <c r="C6531" t="s">
        <v>5030</v>
      </c>
      <c r="D6531" s="4">
        <v>45785.288842592592</v>
      </c>
      <c r="E6531" s="4">
        <v>45788.416666666664</v>
      </c>
      <c r="F6531" s="4">
        <v>45788.434027777781</v>
      </c>
      <c r="G6531" s="4"/>
      <c r="H6531" t="s">
        <v>3155</v>
      </c>
      <c r="I6531" t="s">
        <v>3222</v>
      </c>
      <c r="J6531">
        <v>1</v>
      </c>
      <c r="K6531" t="s">
        <v>3223</v>
      </c>
      <c r="L6531" t="s">
        <v>3245</v>
      </c>
      <c r="M6531" t="s">
        <v>549</v>
      </c>
      <c r="N6531" t="s">
        <v>550</v>
      </c>
      <c r="O6531" t="s">
        <v>616</v>
      </c>
      <c r="P6531" t="s">
        <v>314</v>
      </c>
      <c r="Q6531" t="s">
        <v>318</v>
      </c>
    </row>
    <row r="6532" spans="1:17">
      <c r="A6532" t="s">
        <v>5031</v>
      </c>
      <c r="B6532" t="s">
        <v>5032</v>
      </c>
      <c r="C6532" t="s">
        <v>5033</v>
      </c>
      <c r="D6532" s="4">
        <v>45785.285520833335</v>
      </c>
      <c r="E6532" s="4">
        <v>45788.708333333336</v>
      </c>
      <c r="F6532" s="4">
        <v>45788.725694444445</v>
      </c>
      <c r="G6532" s="4">
        <v>45788.704895833333</v>
      </c>
      <c r="H6532" t="s">
        <v>3155</v>
      </c>
      <c r="I6532" t="s">
        <v>3171</v>
      </c>
      <c r="J6532">
        <v>1001</v>
      </c>
      <c r="K6532" t="s">
        <v>3157</v>
      </c>
      <c r="L6532" t="s">
        <v>3564</v>
      </c>
      <c r="M6532" t="s">
        <v>549</v>
      </c>
      <c r="N6532" t="s">
        <v>550</v>
      </c>
      <c r="O6532" t="s">
        <v>616</v>
      </c>
      <c r="P6532" t="s">
        <v>314</v>
      </c>
      <c r="Q6532" t="s">
        <v>319</v>
      </c>
    </row>
    <row r="6533" spans="1:17">
      <c r="A6533" t="s">
        <v>4006</v>
      </c>
      <c r="B6533" t="s">
        <v>4007</v>
      </c>
      <c r="C6533" t="s">
        <v>5034</v>
      </c>
      <c r="D6533" s="4">
        <v>45785.279386574075</v>
      </c>
      <c r="E6533" s="4">
        <v>45787.895833333336</v>
      </c>
      <c r="F6533" s="4">
        <v>45787.913194444445</v>
      </c>
      <c r="G6533" s="4"/>
      <c r="H6533" t="s">
        <v>3155</v>
      </c>
      <c r="I6533" t="s">
        <v>3175</v>
      </c>
      <c r="J6533">
        <v>0</v>
      </c>
      <c r="K6533" t="s">
        <v>3157</v>
      </c>
      <c r="L6533" t="s">
        <v>3245</v>
      </c>
      <c r="M6533" t="s">
        <v>549</v>
      </c>
      <c r="N6533" t="s">
        <v>550</v>
      </c>
      <c r="O6533" t="s">
        <v>136</v>
      </c>
      <c r="P6533" t="s">
        <v>147</v>
      </c>
      <c r="Q6533" t="s">
        <v>254</v>
      </c>
    </row>
    <row r="6534" spans="1:17">
      <c r="A6534" t="s">
        <v>5035</v>
      </c>
      <c r="B6534" t="s">
        <v>5036</v>
      </c>
      <c r="C6534" t="s">
        <v>5037</v>
      </c>
      <c r="D6534" s="4">
        <v>45785.276284722226</v>
      </c>
      <c r="E6534" s="4">
        <v>45790.666666666664</v>
      </c>
      <c r="F6534" s="4">
        <v>45790.704861111109</v>
      </c>
      <c r="G6534" s="4">
        <v>45790.665127314816</v>
      </c>
      <c r="H6534" t="s">
        <v>3155</v>
      </c>
      <c r="I6534" t="s">
        <v>3240</v>
      </c>
      <c r="J6534">
        <v>0</v>
      </c>
      <c r="K6534" t="s">
        <v>3194</v>
      </c>
      <c r="L6534" t="s">
        <v>3564</v>
      </c>
      <c r="M6534" t="s">
        <v>549</v>
      </c>
      <c r="N6534" t="s">
        <v>550</v>
      </c>
      <c r="O6534" t="s">
        <v>136</v>
      </c>
      <c r="P6534" t="s">
        <v>147</v>
      </c>
      <c r="Q6534" t="s">
        <v>255</v>
      </c>
    </row>
    <row r="6535" spans="1:17">
      <c r="A6535" t="s">
        <v>5038</v>
      </c>
      <c r="B6535" t="s">
        <v>5039</v>
      </c>
      <c r="C6535" t="s">
        <v>5040</v>
      </c>
      <c r="D6535" s="4">
        <v>45785.272094907406</v>
      </c>
      <c r="E6535" s="4">
        <v>45788.395833333336</v>
      </c>
      <c r="F6535" s="4">
        <v>45788.413194444445</v>
      </c>
      <c r="G6535" s="4"/>
      <c r="H6535" t="s">
        <v>3155</v>
      </c>
      <c r="I6535" t="s">
        <v>3162</v>
      </c>
      <c r="J6535">
        <v>0</v>
      </c>
      <c r="K6535" t="s">
        <v>3379</v>
      </c>
      <c r="L6535" t="s">
        <v>3245</v>
      </c>
      <c r="M6535" t="s">
        <v>549</v>
      </c>
      <c r="N6535" t="s">
        <v>550</v>
      </c>
      <c r="O6535" t="s">
        <v>1923</v>
      </c>
      <c r="P6535" t="s">
        <v>1924</v>
      </c>
      <c r="Q6535" t="s">
        <v>3394</v>
      </c>
    </row>
    <row r="6536" spans="1:17">
      <c r="A6536" t="s">
        <v>5041</v>
      </c>
      <c r="B6536" t="s">
        <v>5042</v>
      </c>
      <c r="C6536" t="s">
        <v>5043</v>
      </c>
      <c r="D6536" s="4">
        <v>45785.271539351852</v>
      </c>
      <c r="E6536" s="4">
        <v>45786.333333333336</v>
      </c>
      <c r="F6536" s="4">
        <v>45786.350694444445</v>
      </c>
      <c r="G6536" s="4">
        <v>45786.332731481481</v>
      </c>
      <c r="H6536" t="s">
        <v>3155</v>
      </c>
      <c r="I6536" t="s">
        <v>3222</v>
      </c>
      <c r="J6536">
        <v>1</v>
      </c>
      <c r="K6536" t="s">
        <v>3223</v>
      </c>
      <c r="L6536" t="s">
        <v>3564</v>
      </c>
      <c r="M6536" t="s">
        <v>549</v>
      </c>
      <c r="N6536" t="s">
        <v>550</v>
      </c>
      <c r="O6536" t="s">
        <v>551</v>
      </c>
      <c r="P6536" t="s">
        <v>145</v>
      </c>
      <c r="Q6536" t="s">
        <v>215</v>
      </c>
    </row>
    <row r="6537" spans="1:17">
      <c r="A6537" t="s">
        <v>4733</v>
      </c>
      <c r="B6537" t="s">
        <v>4734</v>
      </c>
      <c r="C6537" t="s">
        <v>5044</v>
      </c>
      <c r="D6537" s="4">
        <v>45785.271145833336</v>
      </c>
      <c r="E6537" s="4">
        <v>45787.916666666664</v>
      </c>
      <c r="F6537" s="4">
        <v>45787.934027777781</v>
      </c>
      <c r="G6537" s="4"/>
      <c r="H6537" t="s">
        <v>3155</v>
      </c>
      <c r="I6537" t="s">
        <v>3175</v>
      </c>
      <c r="J6537">
        <v>1001</v>
      </c>
      <c r="K6537" t="s">
        <v>3157</v>
      </c>
      <c r="L6537" t="s">
        <v>3245</v>
      </c>
      <c r="M6537" t="s">
        <v>549</v>
      </c>
      <c r="N6537" t="s">
        <v>550</v>
      </c>
      <c r="O6537" t="s">
        <v>136</v>
      </c>
      <c r="P6537" t="s">
        <v>147</v>
      </c>
      <c r="Q6537" t="s">
        <v>256</v>
      </c>
    </row>
    <row r="6538" spans="1:17">
      <c r="A6538" t="s">
        <v>4733</v>
      </c>
      <c r="B6538" t="s">
        <v>4734</v>
      </c>
      <c r="C6538" t="s">
        <v>5045</v>
      </c>
      <c r="D6538" s="4">
        <v>45785.270474537036</v>
      </c>
      <c r="E6538" s="4">
        <v>45787.416666666664</v>
      </c>
      <c r="F6538" s="4">
        <v>45787.434027777781</v>
      </c>
      <c r="G6538" s="4"/>
      <c r="H6538" t="s">
        <v>3155</v>
      </c>
      <c r="I6538" t="s">
        <v>3175</v>
      </c>
      <c r="J6538">
        <v>1001</v>
      </c>
      <c r="K6538" t="s">
        <v>3157</v>
      </c>
      <c r="L6538" t="s">
        <v>3245</v>
      </c>
      <c r="M6538" t="s">
        <v>549</v>
      </c>
      <c r="N6538" t="s">
        <v>550</v>
      </c>
      <c r="O6538" t="s">
        <v>136</v>
      </c>
      <c r="P6538" t="s">
        <v>147</v>
      </c>
      <c r="Q6538" t="s">
        <v>256</v>
      </c>
    </row>
    <row r="6539" spans="1:17">
      <c r="A6539" t="s">
        <v>5046</v>
      </c>
      <c r="B6539" t="s">
        <v>5047</v>
      </c>
      <c r="C6539" t="s">
        <v>5048</v>
      </c>
      <c r="D6539" s="4">
        <v>45785.270405092589</v>
      </c>
      <c r="E6539" s="4">
        <v>45792.375</v>
      </c>
      <c r="F6539" s="4">
        <v>45792.392361111109</v>
      </c>
      <c r="G6539" s="4"/>
      <c r="H6539" t="s">
        <v>3155</v>
      </c>
      <c r="I6539" t="s">
        <v>3175</v>
      </c>
      <c r="J6539">
        <v>0</v>
      </c>
      <c r="K6539" t="s">
        <v>3194</v>
      </c>
      <c r="L6539" t="s">
        <v>3593</v>
      </c>
      <c r="M6539" t="s">
        <v>549</v>
      </c>
      <c r="N6539" t="s">
        <v>559</v>
      </c>
      <c r="O6539" t="s">
        <v>469</v>
      </c>
      <c r="P6539" t="s">
        <v>180</v>
      </c>
      <c r="Q6539" t="s">
        <v>181</v>
      </c>
    </row>
    <row r="6540" spans="1:17">
      <c r="A6540" t="s">
        <v>5049</v>
      </c>
      <c r="B6540" t="s">
        <v>5050</v>
      </c>
      <c r="C6540" t="s">
        <v>5051</v>
      </c>
      <c r="D6540" s="4">
        <v>45785.268645833334</v>
      </c>
      <c r="E6540" s="4">
        <v>45788.375</v>
      </c>
      <c r="F6540" s="4">
        <v>45788.413194444445</v>
      </c>
      <c r="G6540" s="4"/>
      <c r="H6540" t="s">
        <v>3155</v>
      </c>
      <c r="I6540" t="s">
        <v>3240</v>
      </c>
      <c r="J6540">
        <v>0</v>
      </c>
      <c r="K6540" t="s">
        <v>3157</v>
      </c>
      <c r="L6540" t="s">
        <v>3245</v>
      </c>
      <c r="M6540" t="s">
        <v>549</v>
      </c>
      <c r="N6540" t="s">
        <v>550</v>
      </c>
      <c r="O6540" t="s">
        <v>551</v>
      </c>
      <c r="P6540" t="s">
        <v>149</v>
      </c>
      <c r="Q6540" t="s">
        <v>202</v>
      </c>
    </row>
    <row r="6541" spans="1:17">
      <c r="A6541" t="s">
        <v>5052</v>
      </c>
      <c r="B6541" t="s">
        <v>5053</v>
      </c>
      <c r="C6541" t="s">
        <v>5054</v>
      </c>
      <c r="D6541" s="4">
        <v>45785.267280092594</v>
      </c>
      <c r="E6541" s="4">
        <v>45786.291666666664</v>
      </c>
      <c r="F6541" s="4">
        <v>45786.309027777781</v>
      </c>
      <c r="G6541" s="4">
        <v>45786.291655092595</v>
      </c>
      <c r="H6541" t="s">
        <v>3155</v>
      </c>
      <c r="I6541" t="s">
        <v>3162</v>
      </c>
      <c r="J6541">
        <v>0</v>
      </c>
      <c r="K6541" t="s">
        <v>3295</v>
      </c>
      <c r="L6541" t="s">
        <v>3564</v>
      </c>
      <c r="M6541" t="s">
        <v>549</v>
      </c>
      <c r="N6541" t="s">
        <v>550</v>
      </c>
      <c r="O6541" t="s">
        <v>1923</v>
      </c>
      <c r="P6541" t="s">
        <v>1924</v>
      </c>
      <c r="Q6541" t="s">
        <v>3180</v>
      </c>
    </row>
    <row r="6542" spans="1:17">
      <c r="A6542" t="s">
        <v>3421</v>
      </c>
      <c r="B6542" t="s">
        <v>5055</v>
      </c>
      <c r="C6542" t="s">
        <v>5056</v>
      </c>
      <c r="D6542" s="4">
        <v>45785.265625</v>
      </c>
      <c r="E6542" s="4">
        <v>45787.25</v>
      </c>
      <c r="F6542" s="4">
        <v>45787.267361111109</v>
      </c>
      <c r="G6542" s="4">
        <v>45787.249618055554</v>
      </c>
      <c r="H6542" t="s">
        <v>3155</v>
      </c>
      <c r="I6542" t="s">
        <v>3171</v>
      </c>
      <c r="J6542">
        <v>1001</v>
      </c>
      <c r="K6542" t="s">
        <v>3157</v>
      </c>
      <c r="L6542" t="s">
        <v>3564</v>
      </c>
      <c r="M6542" t="s">
        <v>549</v>
      </c>
      <c r="N6542" t="s">
        <v>550</v>
      </c>
      <c r="O6542" t="s">
        <v>616</v>
      </c>
      <c r="P6542" t="s">
        <v>314</v>
      </c>
      <c r="Q6542" t="s">
        <v>321</v>
      </c>
    </row>
    <row r="6543" spans="1:17">
      <c r="A6543" t="s">
        <v>5057</v>
      </c>
      <c r="B6543" t="s">
        <v>5058</v>
      </c>
      <c r="C6543" t="s">
        <v>5059</v>
      </c>
      <c r="D6543" s="4">
        <v>45785.262037037035</v>
      </c>
      <c r="E6543" s="4">
        <v>45789.416666666664</v>
      </c>
      <c r="F6543" s="4">
        <v>45789.434027777781</v>
      </c>
      <c r="G6543" s="4">
        <v>45789.414189814815</v>
      </c>
      <c r="H6543" t="s">
        <v>3155</v>
      </c>
      <c r="I6543" t="s">
        <v>3184</v>
      </c>
      <c r="J6543">
        <v>0</v>
      </c>
      <c r="K6543" t="s">
        <v>3157</v>
      </c>
      <c r="L6543" t="s">
        <v>3564</v>
      </c>
      <c r="M6543" t="s">
        <v>549</v>
      </c>
      <c r="N6543" t="s">
        <v>550</v>
      </c>
      <c r="O6543" t="s">
        <v>616</v>
      </c>
      <c r="P6543" t="s">
        <v>314</v>
      </c>
      <c r="Q6543" t="s">
        <v>320</v>
      </c>
    </row>
    <row r="6544" spans="1:17">
      <c r="A6544" t="s">
        <v>4936</v>
      </c>
      <c r="B6544" t="s">
        <v>4937</v>
      </c>
      <c r="C6544" t="s">
        <v>5060</v>
      </c>
      <c r="D6544" s="4">
        <v>45785.260567129626</v>
      </c>
      <c r="E6544" s="4">
        <v>45790.416666666664</v>
      </c>
      <c r="F6544" s="4">
        <v>45790.434027777781</v>
      </c>
      <c r="G6544" s="4"/>
      <c r="H6544" t="s">
        <v>3155</v>
      </c>
      <c r="I6544" t="s">
        <v>3171</v>
      </c>
      <c r="J6544">
        <v>0</v>
      </c>
      <c r="K6544" t="s">
        <v>3157</v>
      </c>
      <c r="L6544" t="s">
        <v>3245</v>
      </c>
      <c r="M6544" t="s">
        <v>549</v>
      </c>
      <c r="N6544" t="s">
        <v>550</v>
      </c>
      <c r="O6544" t="s">
        <v>616</v>
      </c>
      <c r="P6544" t="s">
        <v>314</v>
      </c>
      <c r="Q6544" t="s">
        <v>315</v>
      </c>
    </row>
    <row r="6545" spans="1:17">
      <c r="A6545" t="s">
        <v>5061</v>
      </c>
      <c r="B6545" t="s">
        <v>5062</v>
      </c>
      <c r="C6545" t="s">
        <v>5063</v>
      </c>
      <c r="D6545" s="4">
        <v>45785.25613425926</v>
      </c>
      <c r="E6545" s="4">
        <v>45796.3125</v>
      </c>
      <c r="F6545" s="4">
        <v>45796.350694444445</v>
      </c>
      <c r="G6545" s="4"/>
      <c r="H6545" t="s">
        <v>3155</v>
      </c>
      <c r="I6545" t="s">
        <v>3240</v>
      </c>
      <c r="J6545">
        <v>0</v>
      </c>
      <c r="K6545" t="s">
        <v>3194</v>
      </c>
      <c r="L6545" t="s">
        <v>3245</v>
      </c>
      <c r="M6545" t="s">
        <v>549</v>
      </c>
      <c r="N6545" t="s">
        <v>550</v>
      </c>
      <c r="O6545" t="s">
        <v>136</v>
      </c>
      <c r="P6545" t="s">
        <v>147</v>
      </c>
      <c r="Q6545" t="s">
        <v>256</v>
      </c>
    </row>
    <row r="6546" spans="1:17">
      <c r="A6546" t="s">
        <v>5064</v>
      </c>
      <c r="B6546" t="s">
        <v>5065</v>
      </c>
      <c r="C6546" t="s">
        <v>5066</v>
      </c>
      <c r="D6546" s="4">
        <v>45785.242129629631</v>
      </c>
      <c r="E6546" s="4">
        <v>45786.395833333336</v>
      </c>
      <c r="F6546" s="4">
        <v>45786.413194444445</v>
      </c>
      <c r="G6546" s="4">
        <v>45786.394826388889</v>
      </c>
      <c r="H6546" t="s">
        <v>3155</v>
      </c>
      <c r="I6546" t="s">
        <v>3171</v>
      </c>
      <c r="J6546">
        <v>1002</v>
      </c>
      <c r="K6546" t="s">
        <v>3157</v>
      </c>
      <c r="L6546" t="s">
        <v>3564</v>
      </c>
      <c r="M6546" t="s">
        <v>549</v>
      </c>
      <c r="N6546" t="s">
        <v>550</v>
      </c>
      <c r="O6546" t="s">
        <v>551</v>
      </c>
      <c r="P6546" t="s">
        <v>149</v>
      </c>
      <c r="Q6546" t="s">
        <v>200</v>
      </c>
    </row>
    <row r="6547" spans="1:17">
      <c r="A6547" t="s">
        <v>5067</v>
      </c>
      <c r="B6547" t="s">
        <v>5068</v>
      </c>
      <c r="C6547" t="s">
        <v>5069</v>
      </c>
      <c r="D6547" s="4">
        <v>45785.241712962961</v>
      </c>
      <c r="E6547" s="4">
        <v>45787.833333333336</v>
      </c>
      <c r="F6547" s="4">
        <v>45787.871527777781</v>
      </c>
      <c r="G6547" s="4"/>
      <c r="H6547" t="s">
        <v>3155</v>
      </c>
      <c r="I6547" t="s">
        <v>3240</v>
      </c>
      <c r="J6547">
        <v>0</v>
      </c>
      <c r="K6547" t="s">
        <v>3157</v>
      </c>
      <c r="L6547" t="s">
        <v>3245</v>
      </c>
      <c r="M6547" t="s">
        <v>549</v>
      </c>
      <c r="N6547" t="s">
        <v>550</v>
      </c>
      <c r="O6547" t="s">
        <v>551</v>
      </c>
      <c r="P6547" t="s">
        <v>141</v>
      </c>
      <c r="Q6547" t="s">
        <v>232</v>
      </c>
    </row>
    <row r="6548" spans="1:17">
      <c r="A6548" t="s">
        <v>5070</v>
      </c>
      <c r="B6548" t="s">
        <v>5071</v>
      </c>
      <c r="C6548" t="s">
        <v>5072</v>
      </c>
      <c r="D6548" s="4">
        <v>45785.238067129627</v>
      </c>
      <c r="E6548" s="4">
        <v>45786.25</v>
      </c>
      <c r="F6548" s="4">
        <v>45786.267361111109</v>
      </c>
      <c r="G6548" s="4"/>
      <c r="H6548" t="s">
        <v>3155</v>
      </c>
      <c r="I6548" t="s">
        <v>3184</v>
      </c>
      <c r="J6548">
        <v>1</v>
      </c>
      <c r="K6548" t="s">
        <v>3227</v>
      </c>
      <c r="L6548" t="s">
        <v>3593</v>
      </c>
      <c r="M6548" t="s">
        <v>549</v>
      </c>
      <c r="N6548" t="s">
        <v>550</v>
      </c>
      <c r="O6548" t="s">
        <v>136</v>
      </c>
      <c r="P6548" t="s">
        <v>143</v>
      </c>
      <c r="Q6548" t="s">
        <v>297</v>
      </c>
    </row>
    <row r="6549" spans="1:17">
      <c r="A6549" t="s">
        <v>5061</v>
      </c>
      <c r="B6549" t="s">
        <v>5062</v>
      </c>
      <c r="C6549" t="s">
        <v>5073</v>
      </c>
      <c r="D6549" s="4">
        <v>45785.229016203702</v>
      </c>
      <c r="E6549" s="4">
        <v>45795.854166666664</v>
      </c>
      <c r="F6549" s="4">
        <v>45795.892361111109</v>
      </c>
      <c r="G6549" s="4"/>
      <c r="H6549" t="s">
        <v>3155</v>
      </c>
      <c r="I6549" t="s">
        <v>3240</v>
      </c>
      <c r="J6549">
        <v>0</v>
      </c>
      <c r="K6549" t="s">
        <v>3194</v>
      </c>
      <c r="L6549" t="s">
        <v>3245</v>
      </c>
      <c r="M6549" t="s">
        <v>549</v>
      </c>
      <c r="N6549" t="s">
        <v>550</v>
      </c>
      <c r="O6549" t="s">
        <v>136</v>
      </c>
      <c r="P6549" t="s">
        <v>147</v>
      </c>
      <c r="Q6549" t="s">
        <v>256</v>
      </c>
    </row>
    <row r="6550" spans="1:17">
      <c r="A6550" t="s">
        <v>5074</v>
      </c>
      <c r="B6550" t="s">
        <v>5075</v>
      </c>
      <c r="C6550" t="s">
        <v>5076</v>
      </c>
      <c r="D6550" s="4">
        <v>45785.228900462964</v>
      </c>
      <c r="E6550" s="4">
        <v>45786.166666666664</v>
      </c>
      <c r="F6550" s="4">
        <v>45786.184027777781</v>
      </c>
      <c r="G6550" s="4">
        <v>45786.168171296296</v>
      </c>
      <c r="H6550" t="s">
        <v>3155</v>
      </c>
      <c r="I6550" t="s">
        <v>3171</v>
      </c>
      <c r="J6550">
        <v>1001</v>
      </c>
      <c r="K6550" t="s">
        <v>3157</v>
      </c>
      <c r="L6550" t="s">
        <v>3564</v>
      </c>
      <c r="M6550" t="s">
        <v>549</v>
      </c>
      <c r="N6550" t="s">
        <v>550</v>
      </c>
      <c r="O6550" t="s">
        <v>616</v>
      </c>
      <c r="P6550" t="s">
        <v>314</v>
      </c>
      <c r="Q6550" t="s">
        <v>315</v>
      </c>
    </row>
    <row r="6551" spans="1:17">
      <c r="A6551" t="s">
        <v>5077</v>
      </c>
      <c r="B6551" t="s">
        <v>5078</v>
      </c>
      <c r="C6551" t="s">
        <v>5079</v>
      </c>
      <c r="D6551" s="4">
        <v>45785.227696759262</v>
      </c>
      <c r="E6551" s="4">
        <v>45785.645833333336</v>
      </c>
      <c r="F6551" s="4">
        <v>45785.663194444445</v>
      </c>
      <c r="G6551" s="4"/>
      <c r="H6551" t="s">
        <v>3155</v>
      </c>
      <c r="I6551" t="s">
        <v>3184</v>
      </c>
      <c r="J6551">
        <v>1001</v>
      </c>
      <c r="K6551" t="s">
        <v>3157</v>
      </c>
      <c r="L6551" t="s">
        <v>3593</v>
      </c>
      <c r="M6551" t="s">
        <v>549</v>
      </c>
      <c r="N6551" t="s">
        <v>550</v>
      </c>
      <c r="O6551" t="s">
        <v>551</v>
      </c>
      <c r="P6551" t="s">
        <v>149</v>
      </c>
      <c r="Q6551" t="s">
        <v>208</v>
      </c>
    </row>
    <row r="6552" spans="1:17">
      <c r="A6552" t="s">
        <v>5080</v>
      </c>
      <c r="B6552" t="s">
        <v>5081</v>
      </c>
      <c r="C6552" t="s">
        <v>5082</v>
      </c>
      <c r="D6552" s="4">
        <v>45785.227384259262</v>
      </c>
      <c r="E6552" s="4">
        <v>45788.4375</v>
      </c>
      <c r="F6552" s="4">
        <v>45788.454861111109</v>
      </c>
      <c r="G6552" s="4"/>
      <c r="H6552" t="s">
        <v>3155</v>
      </c>
      <c r="I6552" t="s">
        <v>3162</v>
      </c>
      <c r="J6552">
        <v>0</v>
      </c>
      <c r="K6552" t="s">
        <v>3358</v>
      </c>
      <c r="L6552" t="s">
        <v>3245</v>
      </c>
      <c r="M6552" t="s">
        <v>549</v>
      </c>
      <c r="N6552" t="s">
        <v>550</v>
      </c>
      <c r="O6552" t="s">
        <v>1923</v>
      </c>
      <c r="P6552" t="s">
        <v>1924</v>
      </c>
      <c r="Q6552" t="s">
        <v>3199</v>
      </c>
    </row>
    <row r="6553" spans="1:17">
      <c r="A6553" t="s">
        <v>5083</v>
      </c>
      <c r="B6553" t="s">
        <v>5084</v>
      </c>
      <c r="C6553" t="s">
        <v>5085</v>
      </c>
      <c r="D6553" s="4">
        <v>45785.222812499997</v>
      </c>
      <c r="E6553" s="4">
        <v>45785.9375</v>
      </c>
      <c r="F6553" s="4">
        <v>45785.954861111109</v>
      </c>
      <c r="G6553" s="4"/>
      <c r="H6553" t="s">
        <v>3155</v>
      </c>
      <c r="I6553" t="s">
        <v>3291</v>
      </c>
      <c r="J6553">
        <v>0</v>
      </c>
      <c r="K6553" t="s">
        <v>3157</v>
      </c>
      <c r="L6553" t="s">
        <v>3245</v>
      </c>
      <c r="M6553" t="s">
        <v>549</v>
      </c>
      <c r="N6553" t="s">
        <v>550</v>
      </c>
      <c r="O6553" t="s">
        <v>616</v>
      </c>
      <c r="P6553" t="s">
        <v>314</v>
      </c>
      <c r="Q6553" t="s">
        <v>318</v>
      </c>
    </row>
    <row r="6554" spans="1:17">
      <c r="A6554" t="s">
        <v>5086</v>
      </c>
      <c r="B6554" t="s">
        <v>5087</v>
      </c>
      <c r="C6554" t="s">
        <v>5088</v>
      </c>
      <c r="D6554" s="4">
        <v>45785.214872685188</v>
      </c>
      <c r="E6554" s="4">
        <v>45786.3125</v>
      </c>
      <c r="F6554" s="4">
        <v>45786.329861111109</v>
      </c>
      <c r="G6554" s="4">
        <v>45786.316990740743</v>
      </c>
      <c r="H6554" t="s">
        <v>3155</v>
      </c>
      <c r="I6554" t="s">
        <v>3175</v>
      </c>
      <c r="J6554">
        <v>1001</v>
      </c>
      <c r="K6554" t="s">
        <v>3194</v>
      </c>
      <c r="L6554" t="s">
        <v>3564</v>
      </c>
      <c r="M6554" t="s">
        <v>549</v>
      </c>
      <c r="N6554" t="s">
        <v>550</v>
      </c>
      <c r="O6554" t="s">
        <v>136</v>
      </c>
      <c r="P6554" t="s">
        <v>147</v>
      </c>
      <c r="Q6554" t="s">
        <v>254</v>
      </c>
    </row>
    <row r="6555" spans="1:17">
      <c r="A6555" t="s">
        <v>5089</v>
      </c>
      <c r="B6555" t="s">
        <v>5090</v>
      </c>
      <c r="C6555" t="s">
        <v>5091</v>
      </c>
      <c r="D6555" s="4">
        <v>45785.214479166665</v>
      </c>
      <c r="E6555" s="4">
        <v>45786.416666666664</v>
      </c>
      <c r="F6555" s="4">
        <v>45786.434027777781</v>
      </c>
      <c r="G6555" s="4">
        <v>45786.416284722225</v>
      </c>
      <c r="H6555" t="s">
        <v>3155</v>
      </c>
      <c r="I6555" t="s">
        <v>3222</v>
      </c>
      <c r="J6555">
        <v>1</v>
      </c>
      <c r="K6555" t="s">
        <v>3223</v>
      </c>
      <c r="L6555" t="s">
        <v>3564</v>
      </c>
      <c r="M6555" t="s">
        <v>549</v>
      </c>
      <c r="N6555" t="s">
        <v>550</v>
      </c>
      <c r="O6555" t="s">
        <v>136</v>
      </c>
      <c r="P6555" t="s">
        <v>147</v>
      </c>
      <c r="Q6555" t="s">
        <v>259</v>
      </c>
    </row>
    <row r="6556" spans="1:17">
      <c r="A6556" t="s">
        <v>5092</v>
      </c>
      <c r="B6556" t="s">
        <v>5093</v>
      </c>
      <c r="C6556" t="s">
        <v>5094</v>
      </c>
      <c r="D6556" s="4">
        <v>45785.199004629627</v>
      </c>
      <c r="E6556" s="4">
        <v>45788.708333333336</v>
      </c>
      <c r="F6556" s="4">
        <v>45788.746527777781</v>
      </c>
      <c r="G6556" s="4">
        <v>45788.701886574076</v>
      </c>
      <c r="H6556" t="s">
        <v>3155</v>
      </c>
      <c r="I6556" t="s">
        <v>3240</v>
      </c>
      <c r="J6556">
        <v>0</v>
      </c>
      <c r="K6556" t="s">
        <v>3157</v>
      </c>
      <c r="L6556" t="s">
        <v>3564</v>
      </c>
      <c r="M6556" t="s">
        <v>549</v>
      </c>
      <c r="N6556" t="s">
        <v>550</v>
      </c>
      <c r="O6556" t="s">
        <v>136</v>
      </c>
      <c r="P6556" t="s">
        <v>139</v>
      </c>
      <c r="Q6556" t="s">
        <v>278</v>
      </c>
    </row>
    <row r="6557" spans="1:17">
      <c r="A6557" t="s">
        <v>4825</v>
      </c>
      <c r="B6557" t="s">
        <v>4826</v>
      </c>
      <c r="C6557" t="s">
        <v>5095</v>
      </c>
      <c r="D6557" s="4">
        <v>45785.165196759262</v>
      </c>
      <c r="E6557" s="4">
        <v>45785.5</v>
      </c>
      <c r="F6557" s="4">
        <v>45785.517361111109</v>
      </c>
      <c r="G6557" s="4"/>
      <c r="H6557" t="s">
        <v>3155</v>
      </c>
      <c r="I6557" t="s">
        <v>3184</v>
      </c>
      <c r="J6557">
        <v>1001</v>
      </c>
      <c r="K6557" t="s">
        <v>3157</v>
      </c>
      <c r="L6557" t="s">
        <v>3245</v>
      </c>
      <c r="M6557" t="s">
        <v>549</v>
      </c>
      <c r="N6557" t="s">
        <v>550</v>
      </c>
      <c r="O6557" t="s">
        <v>616</v>
      </c>
      <c r="P6557" t="s">
        <v>314</v>
      </c>
      <c r="Q6557" t="s">
        <v>318</v>
      </c>
    </row>
    <row r="6558" spans="1:17">
      <c r="A6558" t="s">
        <v>4957</v>
      </c>
      <c r="B6558" t="s">
        <v>4958</v>
      </c>
      <c r="C6558" t="s">
        <v>5096</v>
      </c>
      <c r="D6558" s="4">
        <v>45785.162812499999</v>
      </c>
      <c r="E6558" s="4">
        <v>45796.25</v>
      </c>
      <c r="F6558" s="4">
        <v>45796.267361111109</v>
      </c>
      <c r="G6558" s="4"/>
      <c r="H6558" t="s">
        <v>3155</v>
      </c>
      <c r="I6558" t="s">
        <v>3512</v>
      </c>
      <c r="J6558">
        <v>1</v>
      </c>
      <c r="K6558" t="s">
        <v>3157</v>
      </c>
      <c r="L6558" t="s">
        <v>3245</v>
      </c>
      <c r="M6558" t="s">
        <v>549</v>
      </c>
      <c r="N6558" t="s">
        <v>550</v>
      </c>
      <c r="O6558" t="s">
        <v>616</v>
      </c>
      <c r="P6558" t="s">
        <v>626</v>
      </c>
      <c r="Q6558" t="s">
        <v>3366</v>
      </c>
    </row>
    <row r="6559" spans="1:17">
      <c r="A6559" t="s">
        <v>28672</v>
      </c>
      <c r="B6559" t="s">
        <v>28673</v>
      </c>
      <c r="C6559" t="s">
        <v>28674</v>
      </c>
      <c r="D6559" s="4">
        <v>45785.119421296295</v>
      </c>
      <c r="E6559" s="4">
        <v>45785.5</v>
      </c>
      <c r="F6559" s="4">
        <v>45785.538194444445</v>
      </c>
      <c r="G6559" s="4"/>
      <c r="H6559" t="s">
        <v>3155</v>
      </c>
      <c r="I6559" t="s">
        <v>3209</v>
      </c>
      <c r="J6559">
        <v>0</v>
      </c>
      <c r="K6559" t="s">
        <v>3163</v>
      </c>
      <c r="L6559" t="s">
        <v>3593</v>
      </c>
      <c r="M6559" t="s">
        <v>549</v>
      </c>
      <c r="N6559" t="s">
        <v>550</v>
      </c>
      <c r="O6559" t="s">
        <v>136</v>
      </c>
      <c r="P6559" t="s">
        <v>139</v>
      </c>
      <c r="Q6559" t="s">
        <v>272</v>
      </c>
    </row>
    <row r="6560" spans="1:17">
      <c r="A6560" t="s">
        <v>5097</v>
      </c>
      <c r="B6560" t="s">
        <v>5098</v>
      </c>
      <c r="C6560" t="s">
        <v>5099</v>
      </c>
      <c r="D6560" s="4">
        <v>45785.112766203703</v>
      </c>
      <c r="E6560" s="4">
        <v>45785.645833333336</v>
      </c>
      <c r="F6560" s="4">
        <v>45785.684027777781</v>
      </c>
      <c r="G6560" s="4"/>
      <c r="H6560" t="s">
        <v>3155</v>
      </c>
      <c r="I6560" t="s">
        <v>3209</v>
      </c>
      <c r="J6560">
        <v>0</v>
      </c>
      <c r="K6560" t="s">
        <v>3157</v>
      </c>
      <c r="L6560" t="s">
        <v>3593</v>
      </c>
      <c r="M6560" t="s">
        <v>549</v>
      </c>
      <c r="N6560" t="s">
        <v>550</v>
      </c>
      <c r="O6560" t="s">
        <v>136</v>
      </c>
      <c r="P6560" t="s">
        <v>292</v>
      </c>
      <c r="Q6560" t="s">
        <v>296</v>
      </c>
    </row>
    <row r="6561" spans="1:17">
      <c r="A6561" t="s">
        <v>5100</v>
      </c>
      <c r="B6561" t="s">
        <v>5101</v>
      </c>
      <c r="C6561" t="s">
        <v>5102</v>
      </c>
      <c r="D6561" s="4">
        <v>45785.097511574073</v>
      </c>
      <c r="E6561" s="4">
        <v>45787.416666666664</v>
      </c>
      <c r="F6561" s="4">
        <v>45787.434027777781</v>
      </c>
      <c r="G6561" s="4"/>
      <c r="H6561" t="s">
        <v>3155</v>
      </c>
      <c r="I6561" t="s">
        <v>3184</v>
      </c>
      <c r="J6561">
        <v>1001</v>
      </c>
      <c r="K6561" t="s">
        <v>3157</v>
      </c>
      <c r="L6561" t="s">
        <v>3593</v>
      </c>
      <c r="M6561" t="s">
        <v>549</v>
      </c>
      <c r="N6561" t="s">
        <v>550</v>
      </c>
      <c r="O6561" t="s">
        <v>551</v>
      </c>
      <c r="P6561" t="s">
        <v>149</v>
      </c>
      <c r="Q6561" t="s">
        <v>201</v>
      </c>
    </row>
    <row r="6562" spans="1:17">
      <c r="A6562" t="s">
        <v>29480</v>
      </c>
      <c r="B6562" t="s">
        <v>29481</v>
      </c>
      <c r="C6562" t="s">
        <v>29482</v>
      </c>
      <c r="D6562" s="4">
        <v>45785.092974537038</v>
      </c>
      <c r="E6562" s="4">
        <v>45785.8125</v>
      </c>
      <c r="F6562" s="4">
        <v>45785.829861111109</v>
      </c>
      <c r="G6562" s="4"/>
      <c r="H6562" t="s">
        <v>3155</v>
      </c>
      <c r="I6562" t="s">
        <v>3184</v>
      </c>
      <c r="J6562">
        <v>0</v>
      </c>
      <c r="K6562" t="s">
        <v>3157</v>
      </c>
      <c r="L6562" t="s">
        <v>3245</v>
      </c>
      <c r="M6562" t="s">
        <v>549</v>
      </c>
      <c r="N6562" t="s">
        <v>550</v>
      </c>
      <c r="O6562" t="s">
        <v>616</v>
      </c>
      <c r="P6562" t="s">
        <v>314</v>
      </c>
      <c r="Q6562" t="s">
        <v>322</v>
      </c>
    </row>
    <row r="6563" spans="1:17">
      <c r="A6563" t="s">
        <v>5103</v>
      </c>
      <c r="B6563" t="s">
        <v>5104</v>
      </c>
      <c r="C6563" t="s">
        <v>5105</v>
      </c>
      <c r="D6563" s="4">
        <v>45785.080428240741</v>
      </c>
      <c r="E6563" s="4">
        <v>45785.833333333336</v>
      </c>
      <c r="F6563" s="4">
        <v>45785.850694444445</v>
      </c>
      <c r="G6563" s="4"/>
      <c r="H6563" t="s">
        <v>3155</v>
      </c>
      <c r="I6563" t="s">
        <v>3291</v>
      </c>
      <c r="J6563">
        <v>0</v>
      </c>
      <c r="K6563" t="s">
        <v>3157</v>
      </c>
      <c r="L6563" t="s">
        <v>3593</v>
      </c>
      <c r="M6563" t="s">
        <v>549</v>
      </c>
      <c r="N6563" t="s">
        <v>550</v>
      </c>
      <c r="O6563" t="s">
        <v>136</v>
      </c>
      <c r="P6563" t="s">
        <v>139</v>
      </c>
      <c r="Q6563" t="s">
        <v>272</v>
      </c>
    </row>
    <row r="6564" spans="1:17">
      <c r="A6564" t="s">
        <v>3421</v>
      </c>
      <c r="B6564" t="s">
        <v>5055</v>
      </c>
      <c r="C6564" t="s">
        <v>5106</v>
      </c>
      <c r="D6564" s="4">
        <v>45785.079629629632</v>
      </c>
      <c r="E6564" s="4">
        <v>45795.333333333336</v>
      </c>
      <c r="F6564" s="4">
        <v>45795.350694444445</v>
      </c>
      <c r="G6564" s="4"/>
      <c r="H6564" t="s">
        <v>3155</v>
      </c>
      <c r="I6564" t="s">
        <v>3184</v>
      </c>
      <c r="J6564">
        <v>0</v>
      </c>
      <c r="K6564" t="s">
        <v>3157</v>
      </c>
      <c r="L6564" t="s">
        <v>3245</v>
      </c>
      <c r="M6564" t="s">
        <v>549</v>
      </c>
      <c r="N6564" t="s">
        <v>550</v>
      </c>
      <c r="O6564" t="s">
        <v>616</v>
      </c>
      <c r="P6564" t="s">
        <v>314</v>
      </c>
      <c r="Q6564" t="s">
        <v>321</v>
      </c>
    </row>
    <row r="6565" spans="1:17">
      <c r="A6565" t="s">
        <v>5107</v>
      </c>
      <c r="B6565" t="s">
        <v>5108</v>
      </c>
      <c r="C6565" t="s">
        <v>5109</v>
      </c>
      <c r="D6565" s="4">
        <v>45785.075798611113</v>
      </c>
      <c r="E6565" s="4">
        <v>45788.333333333336</v>
      </c>
      <c r="F6565" s="4">
        <v>45788.350694444445</v>
      </c>
      <c r="G6565" s="4"/>
      <c r="H6565" t="s">
        <v>3155</v>
      </c>
      <c r="I6565" t="s">
        <v>3162</v>
      </c>
      <c r="J6565">
        <v>0</v>
      </c>
      <c r="K6565" t="s">
        <v>3420</v>
      </c>
      <c r="L6565" t="s">
        <v>3245</v>
      </c>
      <c r="M6565" t="s">
        <v>549</v>
      </c>
      <c r="N6565" t="s">
        <v>550</v>
      </c>
      <c r="O6565" t="s">
        <v>1923</v>
      </c>
      <c r="P6565" t="s">
        <v>1924</v>
      </c>
      <c r="Q6565" t="s">
        <v>3164</v>
      </c>
    </row>
    <row r="6566" spans="1:17">
      <c r="A6566" t="s">
        <v>5110</v>
      </c>
      <c r="B6566" t="s">
        <v>5111</v>
      </c>
      <c r="C6566" t="s">
        <v>5112</v>
      </c>
      <c r="D6566" s="4">
        <v>45785.06790509259</v>
      </c>
      <c r="E6566" s="4">
        <v>45816.75</v>
      </c>
      <c r="F6566" s="4">
        <v>45816.788194444445</v>
      </c>
      <c r="G6566" s="4"/>
      <c r="H6566" t="s">
        <v>3155</v>
      </c>
      <c r="I6566" t="s">
        <v>3240</v>
      </c>
      <c r="J6566">
        <v>0</v>
      </c>
      <c r="K6566" t="s">
        <v>3163</v>
      </c>
      <c r="L6566" t="s">
        <v>3158</v>
      </c>
      <c r="M6566" t="s">
        <v>549</v>
      </c>
      <c r="N6566" t="s">
        <v>550</v>
      </c>
      <c r="O6566" t="s">
        <v>136</v>
      </c>
      <c r="P6566" t="s">
        <v>292</v>
      </c>
      <c r="Q6566" t="s">
        <v>296</v>
      </c>
    </row>
    <row r="6567" spans="1:17">
      <c r="A6567" t="s">
        <v>3264</v>
      </c>
      <c r="B6567" t="s">
        <v>3270</v>
      </c>
      <c r="C6567" t="s">
        <v>5113</v>
      </c>
      <c r="D6567" s="4">
        <v>45785.057037037041</v>
      </c>
      <c r="E6567" s="4">
        <v>45788.291666666664</v>
      </c>
      <c r="F6567" s="4">
        <v>45788.309027777781</v>
      </c>
      <c r="G6567" s="4"/>
      <c r="H6567" t="s">
        <v>3155</v>
      </c>
      <c r="I6567" t="s">
        <v>3171</v>
      </c>
      <c r="J6567">
        <v>1002</v>
      </c>
      <c r="K6567" t="s">
        <v>3157</v>
      </c>
      <c r="L6567" t="s">
        <v>3245</v>
      </c>
      <c r="M6567" t="s">
        <v>549</v>
      </c>
      <c r="N6567" t="s">
        <v>550</v>
      </c>
      <c r="O6567" t="s">
        <v>136</v>
      </c>
      <c r="P6567" t="s">
        <v>147</v>
      </c>
      <c r="Q6567" t="s">
        <v>253</v>
      </c>
    </row>
    <row r="6568" spans="1:17">
      <c r="A6568" t="s">
        <v>5114</v>
      </c>
      <c r="B6568" t="s">
        <v>5115</v>
      </c>
      <c r="C6568" t="s">
        <v>5116</v>
      </c>
      <c r="D6568" s="4">
        <v>45785.03665509259</v>
      </c>
      <c r="E6568" s="4">
        <v>45785.375</v>
      </c>
      <c r="F6568" s="4">
        <v>45785.413194444445</v>
      </c>
      <c r="G6568" s="4"/>
      <c r="H6568" t="s">
        <v>3155</v>
      </c>
      <c r="I6568" t="s">
        <v>3209</v>
      </c>
      <c r="J6568">
        <v>0</v>
      </c>
      <c r="K6568" t="s">
        <v>3157</v>
      </c>
      <c r="L6568" t="s">
        <v>3593</v>
      </c>
      <c r="M6568" t="s">
        <v>549</v>
      </c>
      <c r="N6568" t="s">
        <v>550</v>
      </c>
      <c r="O6568" t="s">
        <v>616</v>
      </c>
      <c r="P6568" t="s">
        <v>314</v>
      </c>
      <c r="Q6568" t="s">
        <v>322</v>
      </c>
    </row>
    <row r="6569" spans="1:17">
      <c r="A6569" t="s">
        <v>5117</v>
      </c>
      <c r="B6569" t="s">
        <v>5118</v>
      </c>
      <c r="C6569" t="s">
        <v>5119</v>
      </c>
      <c r="D6569" s="4">
        <v>45785.030648148146</v>
      </c>
      <c r="E6569" s="4">
        <v>45788.916666666664</v>
      </c>
      <c r="F6569" s="4">
        <v>45788.934027777781</v>
      </c>
      <c r="G6569" s="4">
        <v>45788.915416666663</v>
      </c>
      <c r="H6569" t="s">
        <v>3155</v>
      </c>
      <c r="I6569" t="s">
        <v>3162</v>
      </c>
      <c r="J6569">
        <v>0</v>
      </c>
      <c r="K6569" t="s">
        <v>4074</v>
      </c>
      <c r="L6569" t="s">
        <v>3564</v>
      </c>
      <c r="M6569" t="s">
        <v>549</v>
      </c>
      <c r="N6569" t="s">
        <v>550</v>
      </c>
      <c r="O6569" t="s">
        <v>1923</v>
      </c>
      <c r="P6569" t="s">
        <v>1924</v>
      </c>
      <c r="Q6569" t="s">
        <v>3180</v>
      </c>
    </row>
    <row r="6570" spans="1:17">
      <c r="A6570" t="s">
        <v>5120</v>
      </c>
      <c r="B6570" t="s">
        <v>5121</v>
      </c>
      <c r="C6570" t="s">
        <v>5122</v>
      </c>
      <c r="D6570" s="4">
        <v>45785.025937500002</v>
      </c>
      <c r="E6570" s="4">
        <v>45785.708333333336</v>
      </c>
      <c r="F6570" s="4">
        <v>45785.725694444445</v>
      </c>
      <c r="G6570" s="4">
        <v>45785.70722222222</v>
      </c>
      <c r="H6570" t="s">
        <v>3155</v>
      </c>
      <c r="I6570" t="s">
        <v>3175</v>
      </c>
      <c r="J6570">
        <v>0</v>
      </c>
      <c r="K6570" t="s">
        <v>3157</v>
      </c>
      <c r="L6570" t="s">
        <v>3564</v>
      </c>
      <c r="M6570" t="s">
        <v>549</v>
      </c>
      <c r="N6570" t="s">
        <v>550</v>
      </c>
      <c r="O6570" t="s">
        <v>551</v>
      </c>
      <c r="P6570" t="s">
        <v>141</v>
      </c>
      <c r="Q6570" t="s">
        <v>231</v>
      </c>
    </row>
    <row r="6571" spans="1:17">
      <c r="A6571" t="s">
        <v>4694</v>
      </c>
      <c r="B6571" t="s">
        <v>4695</v>
      </c>
      <c r="C6571" t="s">
        <v>5123</v>
      </c>
      <c r="D6571" s="4">
        <v>45785.008645833332</v>
      </c>
      <c r="E6571" s="4">
        <v>45785.375</v>
      </c>
      <c r="F6571" s="4">
        <v>45785.392361111109</v>
      </c>
      <c r="G6571" s="4"/>
      <c r="H6571" t="s">
        <v>3155</v>
      </c>
      <c r="I6571" t="s">
        <v>3291</v>
      </c>
      <c r="J6571">
        <v>0</v>
      </c>
      <c r="K6571" t="s">
        <v>3157</v>
      </c>
      <c r="L6571" t="s">
        <v>3593</v>
      </c>
      <c r="M6571" t="s">
        <v>549</v>
      </c>
      <c r="N6571" t="s">
        <v>550</v>
      </c>
      <c r="O6571" t="s">
        <v>551</v>
      </c>
      <c r="P6571" t="s">
        <v>141</v>
      </c>
      <c r="Q6571" t="s">
        <v>238</v>
      </c>
    </row>
    <row r="6572" spans="1:17">
      <c r="A6572" t="s">
        <v>5124</v>
      </c>
      <c r="B6572" t="s">
        <v>5125</v>
      </c>
      <c r="C6572" t="s">
        <v>5126</v>
      </c>
      <c r="D6572" s="4">
        <v>45785.000613425924</v>
      </c>
      <c r="E6572" s="4">
        <v>45786.791666666664</v>
      </c>
      <c r="F6572" s="4">
        <v>45786.809027777781</v>
      </c>
      <c r="G6572" s="4">
        <v>45786.798587962963</v>
      </c>
      <c r="H6572" t="s">
        <v>3155</v>
      </c>
      <c r="I6572" t="s">
        <v>3162</v>
      </c>
      <c r="J6572">
        <v>0</v>
      </c>
      <c r="K6572" t="s">
        <v>3420</v>
      </c>
      <c r="L6572" t="s">
        <v>3564</v>
      </c>
      <c r="M6572" t="s">
        <v>549</v>
      </c>
      <c r="N6572" t="s">
        <v>550</v>
      </c>
      <c r="O6572" t="s">
        <v>1923</v>
      </c>
      <c r="P6572" t="s">
        <v>1924</v>
      </c>
      <c r="Q6572" t="s">
        <v>3359</v>
      </c>
    </row>
    <row r="6573" spans="1:17">
      <c r="A6573" t="s">
        <v>5127</v>
      </c>
      <c r="B6573" t="s">
        <v>5128</v>
      </c>
      <c r="C6573" t="s">
        <v>5129</v>
      </c>
      <c r="D6573" s="4">
        <v>45784.994039351855</v>
      </c>
      <c r="E6573" s="4">
        <v>45785.458333333336</v>
      </c>
      <c r="F6573" s="4">
        <v>45785.475694444445</v>
      </c>
      <c r="G6573" s="4"/>
      <c r="H6573" t="s">
        <v>3155</v>
      </c>
      <c r="I6573" t="s">
        <v>3184</v>
      </c>
      <c r="J6573">
        <v>0</v>
      </c>
      <c r="K6573" t="s">
        <v>3157</v>
      </c>
      <c r="L6573" t="s">
        <v>3593</v>
      </c>
      <c r="M6573" t="s">
        <v>549</v>
      </c>
      <c r="N6573" t="s">
        <v>550</v>
      </c>
      <c r="O6573" t="s">
        <v>616</v>
      </c>
      <c r="P6573" t="s">
        <v>626</v>
      </c>
      <c r="Q6573" t="s">
        <v>3366</v>
      </c>
    </row>
    <row r="6574" spans="1:17">
      <c r="A6574" t="s">
        <v>5130</v>
      </c>
      <c r="B6574" t="s">
        <v>5131</v>
      </c>
      <c r="C6574" t="s">
        <v>5132</v>
      </c>
      <c r="D6574" s="4">
        <v>45784.982581018521</v>
      </c>
      <c r="E6574" s="4">
        <v>45785.729166666664</v>
      </c>
      <c r="F6574" s="4">
        <v>45785.746527777781</v>
      </c>
      <c r="G6574" s="4"/>
      <c r="H6574" t="s">
        <v>3155</v>
      </c>
      <c r="I6574" t="s">
        <v>3291</v>
      </c>
      <c r="J6574">
        <v>0</v>
      </c>
      <c r="K6574" t="s">
        <v>3157</v>
      </c>
      <c r="L6574" t="s">
        <v>3593</v>
      </c>
      <c r="M6574" t="s">
        <v>549</v>
      </c>
      <c r="N6574" t="s">
        <v>550</v>
      </c>
      <c r="O6574" t="s">
        <v>136</v>
      </c>
      <c r="P6574" t="s">
        <v>143</v>
      </c>
      <c r="Q6574" t="s">
        <v>303</v>
      </c>
    </row>
    <row r="6575" spans="1:17">
      <c r="A6575" t="s">
        <v>4298</v>
      </c>
      <c r="B6575" t="s">
        <v>4299</v>
      </c>
      <c r="C6575" t="s">
        <v>5133</v>
      </c>
      <c r="D6575" s="4">
        <v>45784.962430555555</v>
      </c>
      <c r="E6575" s="4">
        <v>45788.666666666664</v>
      </c>
      <c r="F6575" s="4">
        <v>45788.684027777781</v>
      </c>
      <c r="G6575" s="4"/>
      <c r="H6575" t="s">
        <v>3155</v>
      </c>
      <c r="I6575" t="s">
        <v>3171</v>
      </c>
      <c r="J6575">
        <v>1002</v>
      </c>
      <c r="K6575" t="s">
        <v>3157</v>
      </c>
      <c r="L6575" t="s">
        <v>3245</v>
      </c>
      <c r="M6575" t="s">
        <v>549</v>
      </c>
      <c r="N6575" t="s">
        <v>550</v>
      </c>
      <c r="O6575" t="s">
        <v>616</v>
      </c>
      <c r="P6575" t="s">
        <v>314</v>
      </c>
      <c r="Q6575" t="s">
        <v>320</v>
      </c>
    </row>
    <row r="6576" spans="1:17">
      <c r="A6576" t="s">
        <v>5134</v>
      </c>
      <c r="B6576" t="s">
        <v>5135</v>
      </c>
      <c r="C6576" t="s">
        <v>5136</v>
      </c>
      <c r="D6576" s="4">
        <v>45784.951527777775</v>
      </c>
      <c r="E6576" s="4">
        <v>45787.333333333336</v>
      </c>
      <c r="F6576" s="4">
        <v>45787.371527777781</v>
      </c>
      <c r="G6576" s="4">
        <v>45787.334548611114</v>
      </c>
      <c r="H6576" t="s">
        <v>3155</v>
      </c>
      <c r="I6576" t="s">
        <v>3156</v>
      </c>
      <c r="J6576">
        <v>0</v>
      </c>
      <c r="K6576" t="s">
        <v>3157</v>
      </c>
      <c r="L6576" t="s">
        <v>3564</v>
      </c>
      <c r="M6576" t="s">
        <v>549</v>
      </c>
      <c r="N6576" t="s">
        <v>559</v>
      </c>
      <c r="O6576" t="s">
        <v>163</v>
      </c>
      <c r="P6576" t="s">
        <v>473</v>
      </c>
      <c r="Q6576" t="s">
        <v>363</v>
      </c>
    </row>
    <row r="6577" spans="1:17">
      <c r="A6577" t="s">
        <v>5137</v>
      </c>
      <c r="B6577" t="s">
        <v>5138</v>
      </c>
      <c r="C6577" t="s">
        <v>5139</v>
      </c>
      <c r="D6577" s="4">
        <v>45784.950428240743</v>
      </c>
      <c r="E6577" s="4">
        <v>45787.625</v>
      </c>
      <c r="F6577" s="4">
        <v>45787.642361111109</v>
      </c>
      <c r="G6577" s="4"/>
      <c r="H6577" t="s">
        <v>3155</v>
      </c>
      <c r="I6577" t="s">
        <v>3171</v>
      </c>
      <c r="J6577">
        <v>0</v>
      </c>
      <c r="K6577" t="s">
        <v>3157</v>
      </c>
      <c r="L6577" t="s">
        <v>3245</v>
      </c>
      <c r="M6577" t="s">
        <v>549</v>
      </c>
      <c r="N6577" t="s">
        <v>550</v>
      </c>
      <c r="O6577" t="s">
        <v>136</v>
      </c>
      <c r="P6577" t="s">
        <v>143</v>
      </c>
      <c r="Q6577" t="s">
        <v>301</v>
      </c>
    </row>
    <row r="6578" spans="1:17">
      <c r="A6578" t="s">
        <v>5140</v>
      </c>
      <c r="B6578" t="s">
        <v>5141</v>
      </c>
      <c r="C6578" t="s">
        <v>5142</v>
      </c>
      <c r="D6578" s="4">
        <v>45784.944305555553</v>
      </c>
      <c r="E6578" s="4">
        <v>45785.333333333336</v>
      </c>
      <c r="F6578" s="4">
        <v>45785.350694444445</v>
      </c>
      <c r="G6578" s="4"/>
      <c r="H6578" t="s">
        <v>3155</v>
      </c>
      <c r="I6578" t="s">
        <v>3184</v>
      </c>
      <c r="J6578">
        <v>0</v>
      </c>
      <c r="K6578" t="s">
        <v>3157</v>
      </c>
      <c r="L6578" t="s">
        <v>3593</v>
      </c>
      <c r="M6578" t="s">
        <v>549</v>
      </c>
      <c r="N6578" t="s">
        <v>550</v>
      </c>
      <c r="O6578" t="s">
        <v>551</v>
      </c>
      <c r="P6578" t="s">
        <v>242</v>
      </c>
      <c r="Q6578" t="s">
        <v>247</v>
      </c>
    </row>
    <row r="6579" spans="1:17">
      <c r="A6579" t="s">
        <v>5143</v>
      </c>
      <c r="B6579" t="s">
        <v>5144</v>
      </c>
      <c r="C6579" t="s">
        <v>5145</v>
      </c>
      <c r="D6579" s="4">
        <v>45784.942499999997</v>
      </c>
      <c r="E6579" s="4">
        <v>45794.666666666664</v>
      </c>
      <c r="F6579" s="4">
        <v>45794.684027777781</v>
      </c>
      <c r="G6579" s="4">
        <v>45794.661006944443</v>
      </c>
      <c r="H6579" t="s">
        <v>3155</v>
      </c>
      <c r="I6579" t="s">
        <v>3171</v>
      </c>
      <c r="J6579">
        <v>0</v>
      </c>
      <c r="K6579" t="s">
        <v>3157</v>
      </c>
      <c r="L6579" t="s">
        <v>3564</v>
      </c>
      <c r="M6579" t="s">
        <v>549</v>
      </c>
      <c r="N6579" t="s">
        <v>550</v>
      </c>
      <c r="O6579" t="s">
        <v>551</v>
      </c>
      <c r="P6579" t="s">
        <v>141</v>
      </c>
      <c r="Q6579" t="s">
        <v>231</v>
      </c>
    </row>
    <row r="6580" spans="1:17">
      <c r="A6580" t="s">
        <v>5146</v>
      </c>
      <c r="B6580" t="s">
        <v>5147</v>
      </c>
      <c r="C6580" t="s">
        <v>5148</v>
      </c>
      <c r="D6580" s="4">
        <v>45784.939803240741</v>
      </c>
      <c r="E6580" s="4">
        <v>45785.354166666664</v>
      </c>
      <c r="F6580" s="4">
        <v>45785.392361111109</v>
      </c>
      <c r="G6580" s="4">
        <v>45785.366111111114</v>
      </c>
      <c r="H6580" t="s">
        <v>3155</v>
      </c>
      <c r="I6580" t="s">
        <v>3156</v>
      </c>
      <c r="J6580">
        <v>0</v>
      </c>
      <c r="K6580" t="s">
        <v>3194</v>
      </c>
      <c r="L6580" t="s">
        <v>3564</v>
      </c>
      <c r="M6580" t="s">
        <v>549</v>
      </c>
      <c r="N6580" t="s">
        <v>550</v>
      </c>
      <c r="O6580" t="s">
        <v>136</v>
      </c>
      <c r="P6580" t="s">
        <v>147</v>
      </c>
      <c r="Q6580" t="s">
        <v>253</v>
      </c>
    </row>
    <row r="6581" spans="1:17">
      <c r="A6581" t="s">
        <v>5149</v>
      </c>
      <c r="B6581" t="s">
        <v>5150</v>
      </c>
      <c r="C6581" t="s">
        <v>5151</v>
      </c>
      <c r="D6581" s="4">
        <v>45784.938750000001</v>
      </c>
      <c r="E6581" s="4">
        <v>45795.708333333336</v>
      </c>
      <c r="F6581" s="4">
        <v>45795.725694444445</v>
      </c>
      <c r="G6581" s="4"/>
      <c r="H6581" t="s">
        <v>3155</v>
      </c>
      <c r="I6581" t="s">
        <v>3171</v>
      </c>
      <c r="J6581">
        <v>0</v>
      </c>
      <c r="K6581" t="s">
        <v>3157</v>
      </c>
      <c r="L6581" t="s">
        <v>3245</v>
      </c>
      <c r="M6581" t="s">
        <v>549</v>
      </c>
      <c r="N6581" t="s">
        <v>550</v>
      </c>
      <c r="O6581" t="s">
        <v>136</v>
      </c>
      <c r="P6581" t="s">
        <v>143</v>
      </c>
      <c r="Q6581" t="s">
        <v>300</v>
      </c>
    </row>
    <row r="6582" spans="1:17">
      <c r="A6582" t="s">
        <v>5152</v>
      </c>
      <c r="B6582" t="s">
        <v>5153</v>
      </c>
      <c r="C6582" t="s">
        <v>5154</v>
      </c>
      <c r="D6582" s="4">
        <v>45784.9378125</v>
      </c>
      <c r="E6582" s="4">
        <v>45785.458333333336</v>
      </c>
      <c r="F6582" s="4">
        <v>45785.475694444445</v>
      </c>
      <c r="G6582" s="4">
        <v>45785.461828703701</v>
      </c>
      <c r="H6582" t="s">
        <v>3155</v>
      </c>
      <c r="I6582" t="s">
        <v>3171</v>
      </c>
      <c r="J6582">
        <v>0</v>
      </c>
      <c r="K6582" t="s">
        <v>3194</v>
      </c>
      <c r="L6582" t="s">
        <v>3564</v>
      </c>
      <c r="M6582" t="s">
        <v>549</v>
      </c>
      <c r="N6582" t="s">
        <v>550</v>
      </c>
      <c r="O6582" t="s">
        <v>136</v>
      </c>
      <c r="P6582" t="s">
        <v>143</v>
      </c>
      <c r="Q6582" t="s">
        <v>311</v>
      </c>
    </row>
    <row r="6583" spans="1:17">
      <c r="A6583" t="s">
        <v>5155</v>
      </c>
      <c r="B6583" t="s">
        <v>5156</v>
      </c>
      <c r="C6583" t="s">
        <v>5157</v>
      </c>
      <c r="D6583" s="4">
        <v>45784.934108796297</v>
      </c>
      <c r="E6583" s="4">
        <v>45787.958333333336</v>
      </c>
      <c r="F6583" s="4">
        <v>45787.975694444445</v>
      </c>
      <c r="G6583" s="4">
        <v>45787.959108796298</v>
      </c>
      <c r="H6583" t="s">
        <v>3155</v>
      </c>
      <c r="I6583" t="s">
        <v>3162</v>
      </c>
      <c r="J6583">
        <v>0</v>
      </c>
      <c r="K6583" t="s">
        <v>3198</v>
      </c>
      <c r="L6583" t="s">
        <v>3564</v>
      </c>
      <c r="M6583" t="s">
        <v>549</v>
      </c>
      <c r="N6583" t="s">
        <v>550</v>
      </c>
      <c r="O6583" t="s">
        <v>1923</v>
      </c>
      <c r="P6583" t="s">
        <v>1924</v>
      </c>
      <c r="Q6583" t="s">
        <v>3359</v>
      </c>
    </row>
    <row r="6584" spans="1:17">
      <c r="A6584" t="s">
        <v>5158</v>
      </c>
      <c r="B6584" t="s">
        <v>5159</v>
      </c>
      <c r="C6584" t="s">
        <v>5160</v>
      </c>
      <c r="D6584" s="4">
        <v>45784.933634259258</v>
      </c>
      <c r="E6584" s="4">
        <v>45816.291666666664</v>
      </c>
      <c r="F6584" s="4">
        <v>45816.329861111109</v>
      </c>
      <c r="G6584" s="4"/>
      <c r="H6584" t="s">
        <v>3155</v>
      </c>
      <c r="I6584" t="s">
        <v>3156</v>
      </c>
      <c r="J6584">
        <v>0</v>
      </c>
      <c r="K6584" t="s">
        <v>3194</v>
      </c>
      <c r="L6584" t="s">
        <v>3158</v>
      </c>
      <c r="M6584" t="s">
        <v>549</v>
      </c>
      <c r="N6584" t="s">
        <v>550</v>
      </c>
      <c r="O6584" t="s">
        <v>551</v>
      </c>
      <c r="P6584" t="s">
        <v>149</v>
      </c>
      <c r="Q6584" t="s">
        <v>208</v>
      </c>
    </row>
    <row r="6585" spans="1:17">
      <c r="A6585" t="s">
        <v>5146</v>
      </c>
      <c r="B6585" t="s">
        <v>5147</v>
      </c>
      <c r="C6585" t="s">
        <v>5161</v>
      </c>
      <c r="D6585" s="4">
        <v>45784.931064814817</v>
      </c>
      <c r="E6585" s="4">
        <v>45785.3125</v>
      </c>
      <c r="F6585" s="4">
        <v>45785.350694444445</v>
      </c>
      <c r="G6585" s="4"/>
      <c r="H6585" t="s">
        <v>3155</v>
      </c>
      <c r="I6585" t="s">
        <v>3156</v>
      </c>
      <c r="J6585">
        <v>0</v>
      </c>
      <c r="K6585" t="s">
        <v>3194</v>
      </c>
      <c r="L6585" t="s">
        <v>3245</v>
      </c>
      <c r="M6585" t="s">
        <v>549</v>
      </c>
      <c r="N6585" t="s">
        <v>550</v>
      </c>
      <c r="O6585" t="s">
        <v>136</v>
      </c>
      <c r="P6585" t="s">
        <v>147</v>
      </c>
      <c r="Q6585" t="s">
        <v>253</v>
      </c>
    </row>
    <row r="6586" spans="1:17">
      <c r="A6586" t="s">
        <v>5146</v>
      </c>
      <c r="B6586" t="s">
        <v>5147</v>
      </c>
      <c r="C6586" t="s">
        <v>5162</v>
      </c>
      <c r="D6586" s="4">
        <v>45784.926863425928</v>
      </c>
      <c r="E6586" s="4">
        <v>45785.3125</v>
      </c>
      <c r="F6586" s="4">
        <v>45785.329861111109</v>
      </c>
      <c r="G6586" s="4"/>
      <c r="H6586" t="s">
        <v>3155</v>
      </c>
      <c r="I6586" t="s">
        <v>3222</v>
      </c>
      <c r="J6586">
        <v>1</v>
      </c>
      <c r="K6586" t="s">
        <v>3223</v>
      </c>
      <c r="L6586" t="s">
        <v>3245</v>
      </c>
      <c r="M6586" t="s">
        <v>549</v>
      </c>
      <c r="N6586" t="s">
        <v>550</v>
      </c>
      <c r="O6586" t="s">
        <v>136</v>
      </c>
      <c r="P6586" t="s">
        <v>147</v>
      </c>
      <c r="Q6586" t="s">
        <v>253</v>
      </c>
    </row>
    <row r="6587" spans="1:17">
      <c r="A6587" t="s">
        <v>5163</v>
      </c>
      <c r="B6587" t="s">
        <v>5164</v>
      </c>
      <c r="C6587" t="s">
        <v>5165</v>
      </c>
      <c r="D6587" s="4">
        <v>45784.925925925927</v>
      </c>
      <c r="E6587" s="4">
        <v>45789.333333333336</v>
      </c>
      <c r="F6587" s="4">
        <v>45789.350694444445</v>
      </c>
      <c r="G6587" s="4">
        <v>45789.33315972222</v>
      </c>
      <c r="H6587" t="s">
        <v>3155</v>
      </c>
      <c r="I6587" t="s">
        <v>3175</v>
      </c>
      <c r="J6587">
        <v>0</v>
      </c>
      <c r="K6587" t="s">
        <v>3157</v>
      </c>
      <c r="L6587" t="s">
        <v>3564</v>
      </c>
      <c r="M6587" t="s">
        <v>549</v>
      </c>
      <c r="N6587" t="s">
        <v>550</v>
      </c>
      <c r="O6587" t="s">
        <v>551</v>
      </c>
      <c r="P6587" t="s">
        <v>242</v>
      </c>
      <c r="Q6587" t="s">
        <v>245</v>
      </c>
    </row>
    <row r="6588" spans="1:17">
      <c r="A6588" t="s">
        <v>5166</v>
      </c>
      <c r="B6588" t="s">
        <v>5167</v>
      </c>
      <c r="C6588" t="s">
        <v>5168</v>
      </c>
      <c r="D6588" s="4">
        <v>45784.924259259256</v>
      </c>
      <c r="E6588" s="4">
        <v>45786.3125</v>
      </c>
      <c r="F6588" s="4">
        <v>45786.329861111109</v>
      </c>
      <c r="G6588" s="4"/>
      <c r="H6588" t="s">
        <v>3155</v>
      </c>
      <c r="I6588" t="s">
        <v>3162</v>
      </c>
      <c r="J6588">
        <v>0</v>
      </c>
      <c r="K6588" t="s">
        <v>3227</v>
      </c>
      <c r="L6588" t="s">
        <v>3593</v>
      </c>
      <c r="M6588" t="s">
        <v>549</v>
      </c>
      <c r="N6588" t="s">
        <v>550</v>
      </c>
      <c r="O6588" t="s">
        <v>1923</v>
      </c>
      <c r="P6588" t="s">
        <v>1924</v>
      </c>
      <c r="Q6588" t="s">
        <v>3180</v>
      </c>
    </row>
    <row r="6589" spans="1:17">
      <c r="A6589" t="s">
        <v>5169</v>
      </c>
      <c r="B6589" t="s">
        <v>5170</v>
      </c>
      <c r="C6589" t="s">
        <v>5171</v>
      </c>
      <c r="D6589" s="4">
        <v>45784.923043981478</v>
      </c>
      <c r="E6589" s="4">
        <v>45793.25</v>
      </c>
      <c r="F6589" s="4">
        <v>45793.267361111109</v>
      </c>
      <c r="G6589" s="4">
        <v>45793.249976851854</v>
      </c>
      <c r="H6589" t="s">
        <v>3155</v>
      </c>
      <c r="I6589" t="s">
        <v>3222</v>
      </c>
      <c r="J6589">
        <v>1</v>
      </c>
      <c r="K6589" t="s">
        <v>3223</v>
      </c>
      <c r="L6589" t="s">
        <v>3564</v>
      </c>
      <c r="M6589" t="s">
        <v>549</v>
      </c>
      <c r="N6589" t="s">
        <v>550</v>
      </c>
      <c r="O6589" t="s">
        <v>136</v>
      </c>
      <c r="P6589" t="s">
        <v>283</v>
      </c>
      <c r="Q6589" t="s">
        <v>285</v>
      </c>
    </row>
    <row r="6590" spans="1:17">
      <c r="A6590" t="s">
        <v>5172</v>
      </c>
      <c r="B6590" t="s">
        <v>5173</v>
      </c>
      <c r="C6590" t="s">
        <v>5174</v>
      </c>
      <c r="D6590" s="4">
        <v>45784.914976851855</v>
      </c>
      <c r="E6590" s="4">
        <v>45788.708333333336</v>
      </c>
      <c r="F6590" s="4">
        <v>45788.725694444445</v>
      </c>
      <c r="G6590" s="4">
        <v>45788.721898148149</v>
      </c>
      <c r="H6590" t="s">
        <v>3155</v>
      </c>
      <c r="I6590" t="s">
        <v>3175</v>
      </c>
      <c r="J6590">
        <v>0</v>
      </c>
      <c r="K6590" t="s">
        <v>3194</v>
      </c>
      <c r="L6590" t="s">
        <v>3564</v>
      </c>
      <c r="M6590" t="s">
        <v>549</v>
      </c>
      <c r="N6590" t="s">
        <v>550</v>
      </c>
      <c r="O6590" t="s">
        <v>136</v>
      </c>
      <c r="P6590" t="s">
        <v>139</v>
      </c>
      <c r="Q6590" t="s">
        <v>271</v>
      </c>
    </row>
    <row r="6591" spans="1:17">
      <c r="A6591" t="s">
        <v>3868</v>
      </c>
      <c r="B6591" t="s">
        <v>3872</v>
      </c>
      <c r="C6591" t="s">
        <v>5175</v>
      </c>
      <c r="D6591" s="4">
        <v>45784.904363425929</v>
      </c>
      <c r="E6591" s="4">
        <v>45787.541666666664</v>
      </c>
      <c r="F6591" s="4">
        <v>45787.579861111109</v>
      </c>
      <c r="G6591" s="4"/>
      <c r="H6591" t="s">
        <v>3155</v>
      </c>
      <c r="I6591" t="s">
        <v>3156</v>
      </c>
      <c r="J6591">
        <v>0</v>
      </c>
      <c r="K6591" t="s">
        <v>3157</v>
      </c>
      <c r="L6591" t="s">
        <v>3245</v>
      </c>
      <c r="M6591" t="s">
        <v>549</v>
      </c>
      <c r="N6591" t="s">
        <v>550</v>
      </c>
      <c r="O6591" t="s">
        <v>136</v>
      </c>
      <c r="P6591" t="s">
        <v>264</v>
      </c>
      <c r="Q6591" t="s">
        <v>270</v>
      </c>
    </row>
    <row r="6592" spans="1:17">
      <c r="A6592" t="s">
        <v>5176</v>
      </c>
      <c r="B6592" t="s">
        <v>5177</v>
      </c>
      <c r="C6592" t="s">
        <v>5178</v>
      </c>
      <c r="D6592" s="4">
        <v>45784.902268518519</v>
      </c>
      <c r="E6592" s="4">
        <v>45790.958333333336</v>
      </c>
      <c r="F6592" s="4">
        <v>45790.975694444445</v>
      </c>
      <c r="G6592" s="4">
        <v>45790.953888888886</v>
      </c>
      <c r="H6592" t="s">
        <v>3155</v>
      </c>
      <c r="I6592" t="s">
        <v>3171</v>
      </c>
      <c r="J6592">
        <v>1001</v>
      </c>
      <c r="K6592" t="s">
        <v>3157</v>
      </c>
      <c r="L6592" t="s">
        <v>3564</v>
      </c>
      <c r="M6592" t="s">
        <v>549</v>
      </c>
      <c r="N6592" t="s">
        <v>550</v>
      </c>
      <c r="O6592" t="s">
        <v>136</v>
      </c>
      <c r="P6592" t="s">
        <v>139</v>
      </c>
      <c r="Q6592" t="s">
        <v>271</v>
      </c>
    </row>
    <row r="6593" spans="1:17">
      <c r="A6593" t="s">
        <v>4483</v>
      </c>
      <c r="B6593" t="s">
        <v>4484</v>
      </c>
      <c r="C6593" t="s">
        <v>5179</v>
      </c>
      <c r="D6593" s="4">
        <v>45784.901365740741</v>
      </c>
      <c r="E6593" s="4">
        <v>45787.875</v>
      </c>
      <c r="F6593" s="4">
        <v>45787.913194444445</v>
      </c>
      <c r="G6593" s="4"/>
      <c r="H6593" t="s">
        <v>3155</v>
      </c>
      <c r="I6593" t="s">
        <v>3156</v>
      </c>
      <c r="J6593">
        <v>0</v>
      </c>
      <c r="K6593" t="s">
        <v>3157</v>
      </c>
      <c r="L6593" t="s">
        <v>3245</v>
      </c>
      <c r="M6593" t="s">
        <v>549</v>
      </c>
      <c r="N6593" t="s">
        <v>550</v>
      </c>
      <c r="O6593" t="s">
        <v>136</v>
      </c>
      <c r="P6593" t="s">
        <v>139</v>
      </c>
      <c r="Q6593" t="s">
        <v>275</v>
      </c>
    </row>
    <row r="6594" spans="1:17">
      <c r="A6594" t="s">
        <v>5038</v>
      </c>
      <c r="B6594" t="s">
        <v>5039</v>
      </c>
      <c r="C6594" t="s">
        <v>5180</v>
      </c>
      <c r="D6594" s="4">
        <v>45784.900439814817</v>
      </c>
      <c r="E6594" s="4">
        <v>45788.395833333336</v>
      </c>
      <c r="F6594" s="4">
        <v>45788.413194444445</v>
      </c>
      <c r="G6594" s="4"/>
      <c r="H6594" t="s">
        <v>3155</v>
      </c>
      <c r="I6594" t="s">
        <v>3162</v>
      </c>
      <c r="J6594">
        <v>0</v>
      </c>
      <c r="K6594" t="s">
        <v>3379</v>
      </c>
      <c r="L6594" t="s">
        <v>3245</v>
      </c>
      <c r="M6594" t="s">
        <v>549</v>
      </c>
      <c r="N6594" t="s">
        <v>550</v>
      </c>
      <c r="O6594" t="s">
        <v>1923</v>
      </c>
      <c r="P6594" t="s">
        <v>1924</v>
      </c>
      <c r="Q6594" t="s">
        <v>3394</v>
      </c>
    </row>
    <row r="6595" spans="1:17">
      <c r="A6595" t="s">
        <v>4400</v>
      </c>
      <c r="B6595" t="s">
        <v>4401</v>
      </c>
      <c r="C6595" t="s">
        <v>5181</v>
      </c>
      <c r="D6595" s="4">
        <v>45784.897615740738</v>
      </c>
      <c r="E6595" s="4">
        <v>45786.791666666664</v>
      </c>
      <c r="F6595" s="4">
        <v>45786.809027777781</v>
      </c>
      <c r="G6595" s="4"/>
      <c r="H6595" t="s">
        <v>3155</v>
      </c>
      <c r="I6595" t="s">
        <v>3175</v>
      </c>
      <c r="J6595">
        <v>0</v>
      </c>
      <c r="K6595" t="s">
        <v>3157</v>
      </c>
      <c r="L6595" t="s">
        <v>3245</v>
      </c>
      <c r="M6595" t="s">
        <v>549</v>
      </c>
      <c r="N6595" t="s">
        <v>550</v>
      </c>
      <c r="O6595" t="s">
        <v>136</v>
      </c>
      <c r="P6595" t="s">
        <v>139</v>
      </c>
      <c r="Q6595" t="s">
        <v>425</v>
      </c>
    </row>
    <row r="6596" spans="1:17">
      <c r="A6596" t="s">
        <v>5182</v>
      </c>
      <c r="B6596" t="s">
        <v>5183</v>
      </c>
      <c r="C6596" t="s">
        <v>5184</v>
      </c>
      <c r="D6596" s="4">
        <v>45784.894212962965</v>
      </c>
      <c r="E6596" s="4">
        <v>45790.791666666664</v>
      </c>
      <c r="F6596" s="4">
        <v>45790.809027777781</v>
      </c>
      <c r="G6596" s="4"/>
      <c r="H6596" t="s">
        <v>3155</v>
      </c>
      <c r="I6596" t="s">
        <v>3171</v>
      </c>
      <c r="J6596">
        <v>1001</v>
      </c>
      <c r="K6596" t="s">
        <v>3157</v>
      </c>
      <c r="L6596" t="s">
        <v>3245</v>
      </c>
      <c r="M6596" t="s">
        <v>549</v>
      </c>
      <c r="N6596" t="s">
        <v>550</v>
      </c>
      <c r="O6596" t="s">
        <v>616</v>
      </c>
      <c r="P6596" t="s">
        <v>314</v>
      </c>
      <c r="Q6596" t="s">
        <v>320</v>
      </c>
    </row>
    <row r="6597" spans="1:17">
      <c r="A6597" t="s">
        <v>5185</v>
      </c>
      <c r="B6597" t="s">
        <v>5186</v>
      </c>
      <c r="C6597" t="s">
        <v>5187</v>
      </c>
      <c r="D6597" s="4">
        <v>45784.892337962963</v>
      </c>
      <c r="E6597" s="4">
        <v>45786.666666666664</v>
      </c>
      <c r="F6597" s="4">
        <v>45786.684027777781</v>
      </c>
      <c r="G6597" s="4"/>
      <c r="H6597" t="s">
        <v>3155</v>
      </c>
      <c r="I6597" t="s">
        <v>3162</v>
      </c>
      <c r="J6597">
        <v>0</v>
      </c>
      <c r="K6597" t="s">
        <v>3379</v>
      </c>
      <c r="L6597" t="s">
        <v>3245</v>
      </c>
      <c r="M6597" t="s">
        <v>549</v>
      </c>
      <c r="N6597" t="s">
        <v>550</v>
      </c>
      <c r="O6597" t="s">
        <v>1923</v>
      </c>
      <c r="P6597" t="s">
        <v>1924</v>
      </c>
      <c r="Q6597" t="s">
        <v>3199</v>
      </c>
    </row>
    <row r="6598" spans="1:17">
      <c r="A6598" t="s">
        <v>4754</v>
      </c>
      <c r="B6598" t="s">
        <v>4755</v>
      </c>
      <c r="C6598" t="s">
        <v>5188</v>
      </c>
      <c r="D6598" s="4">
        <v>45784.890057870369</v>
      </c>
      <c r="E6598" s="4">
        <v>45787.708333333336</v>
      </c>
      <c r="F6598" s="4">
        <v>45787.725694444445</v>
      </c>
      <c r="G6598" s="4"/>
      <c r="H6598" t="s">
        <v>3155</v>
      </c>
      <c r="I6598" t="s">
        <v>3171</v>
      </c>
      <c r="J6598">
        <v>1001</v>
      </c>
      <c r="K6598" t="s">
        <v>3157</v>
      </c>
      <c r="L6598" t="s">
        <v>3245</v>
      </c>
      <c r="M6598" t="s">
        <v>549</v>
      </c>
      <c r="N6598" t="s">
        <v>550</v>
      </c>
      <c r="O6598" t="s">
        <v>136</v>
      </c>
      <c r="P6598" t="s">
        <v>292</v>
      </c>
      <c r="Q6598" t="s">
        <v>296</v>
      </c>
    </row>
    <row r="6599" spans="1:17">
      <c r="A6599" t="s">
        <v>5189</v>
      </c>
      <c r="B6599" t="s">
        <v>5190</v>
      </c>
      <c r="C6599" t="s">
        <v>5191</v>
      </c>
      <c r="D6599" s="4">
        <v>45784.889780092592</v>
      </c>
      <c r="E6599" s="4">
        <v>45786.291666666664</v>
      </c>
      <c r="F6599" s="4">
        <v>45786.309027777781</v>
      </c>
      <c r="G6599" s="4">
        <v>45786.288680555554</v>
      </c>
      <c r="H6599" t="s">
        <v>3155</v>
      </c>
      <c r="I6599" t="s">
        <v>3175</v>
      </c>
      <c r="J6599">
        <v>1001</v>
      </c>
      <c r="K6599" t="s">
        <v>3194</v>
      </c>
      <c r="L6599" t="s">
        <v>3564</v>
      </c>
      <c r="M6599" t="s">
        <v>549</v>
      </c>
      <c r="N6599" t="s">
        <v>559</v>
      </c>
      <c r="O6599" t="s">
        <v>469</v>
      </c>
      <c r="P6599" t="s">
        <v>180</v>
      </c>
      <c r="Q6599" t="s">
        <v>182</v>
      </c>
    </row>
    <row r="6600" spans="1:17">
      <c r="A6600" t="s">
        <v>4280</v>
      </c>
      <c r="B6600" t="s">
        <v>4281</v>
      </c>
      <c r="C6600" t="s">
        <v>5192</v>
      </c>
      <c r="D6600" s="4">
        <v>45784.885497685187</v>
      </c>
      <c r="E6600" s="4">
        <v>45790.333333333336</v>
      </c>
      <c r="F6600" s="4">
        <v>45790.371527777781</v>
      </c>
      <c r="G6600" s="4"/>
      <c r="H6600" t="s">
        <v>3155</v>
      </c>
      <c r="I6600" t="s">
        <v>3240</v>
      </c>
      <c r="J6600">
        <v>0</v>
      </c>
      <c r="K6600" t="s">
        <v>3157</v>
      </c>
      <c r="L6600" t="s">
        <v>3245</v>
      </c>
      <c r="M6600" t="s">
        <v>549</v>
      </c>
      <c r="N6600" t="s">
        <v>550</v>
      </c>
      <c r="O6600" t="s">
        <v>551</v>
      </c>
      <c r="P6600" t="s">
        <v>242</v>
      </c>
      <c r="Q6600" t="s">
        <v>248</v>
      </c>
    </row>
    <row r="6601" spans="1:17">
      <c r="A6601" t="s">
        <v>4079</v>
      </c>
      <c r="B6601" t="s">
        <v>4080</v>
      </c>
      <c r="C6601" t="s">
        <v>5193</v>
      </c>
      <c r="D6601" s="4">
        <v>45784.884548611109</v>
      </c>
      <c r="E6601" s="4">
        <v>45791.333333333336</v>
      </c>
      <c r="F6601" s="4">
        <v>45791.371527777781</v>
      </c>
      <c r="G6601" s="4"/>
      <c r="H6601" t="s">
        <v>3155</v>
      </c>
      <c r="I6601" t="s">
        <v>3240</v>
      </c>
      <c r="J6601">
        <v>1001</v>
      </c>
      <c r="K6601" t="s">
        <v>3227</v>
      </c>
      <c r="L6601" t="s">
        <v>3245</v>
      </c>
      <c r="M6601" t="s">
        <v>549</v>
      </c>
      <c r="N6601" t="s">
        <v>550</v>
      </c>
      <c r="O6601" t="s">
        <v>136</v>
      </c>
      <c r="P6601" t="s">
        <v>147</v>
      </c>
      <c r="Q6601" t="s">
        <v>254</v>
      </c>
    </row>
    <row r="6602" spans="1:17">
      <c r="A6602" t="s">
        <v>5194</v>
      </c>
      <c r="B6602" t="s">
        <v>5195</v>
      </c>
      <c r="C6602" t="s">
        <v>5196</v>
      </c>
      <c r="D6602" s="4">
        <v>45784.884548611109</v>
      </c>
      <c r="E6602" s="4">
        <v>45785.916666666664</v>
      </c>
      <c r="F6602" s="4">
        <v>45785.954861111109</v>
      </c>
      <c r="G6602" s="4">
        <v>45785.91375</v>
      </c>
      <c r="H6602" t="s">
        <v>3155</v>
      </c>
      <c r="I6602" t="s">
        <v>3156</v>
      </c>
      <c r="J6602">
        <v>0</v>
      </c>
      <c r="K6602" t="s">
        <v>3194</v>
      </c>
      <c r="L6602" t="s">
        <v>3564</v>
      </c>
      <c r="M6602" t="s">
        <v>549</v>
      </c>
      <c r="N6602" t="s">
        <v>550</v>
      </c>
      <c r="O6602" t="s">
        <v>136</v>
      </c>
      <c r="P6602" t="s">
        <v>139</v>
      </c>
      <c r="Q6602" t="s">
        <v>275</v>
      </c>
    </row>
    <row r="6603" spans="1:17">
      <c r="A6603" t="s">
        <v>5197</v>
      </c>
      <c r="B6603" t="s">
        <v>5198</v>
      </c>
      <c r="C6603" t="s">
        <v>5199</v>
      </c>
      <c r="D6603" s="4">
        <v>45784.883726851855</v>
      </c>
      <c r="E6603" s="4">
        <v>45789.770833333336</v>
      </c>
      <c r="F6603" s="4">
        <v>45789.809027777781</v>
      </c>
      <c r="G6603" s="4"/>
      <c r="H6603" t="s">
        <v>3155</v>
      </c>
      <c r="I6603" t="s">
        <v>3156</v>
      </c>
      <c r="J6603">
        <v>0</v>
      </c>
      <c r="K6603" t="s">
        <v>3194</v>
      </c>
      <c r="L6603" t="s">
        <v>3245</v>
      </c>
      <c r="M6603" t="s">
        <v>549</v>
      </c>
      <c r="N6603" t="s">
        <v>550</v>
      </c>
      <c r="O6603" t="s">
        <v>136</v>
      </c>
      <c r="P6603" t="s">
        <v>143</v>
      </c>
      <c r="Q6603" t="s">
        <v>312</v>
      </c>
    </row>
    <row r="6604" spans="1:17">
      <c r="A6604" t="s">
        <v>5031</v>
      </c>
      <c r="B6604" t="s">
        <v>5032</v>
      </c>
      <c r="C6604" t="s">
        <v>5200</v>
      </c>
      <c r="D6604" s="4">
        <v>45784.881342592591</v>
      </c>
      <c r="E6604" s="4">
        <v>45788.708333333336</v>
      </c>
      <c r="F6604" s="4">
        <v>45788.725694444445</v>
      </c>
      <c r="G6604" s="4"/>
      <c r="H6604" t="s">
        <v>3155</v>
      </c>
      <c r="I6604" t="s">
        <v>3171</v>
      </c>
      <c r="J6604">
        <v>0</v>
      </c>
      <c r="K6604" t="s">
        <v>3157</v>
      </c>
      <c r="L6604" t="s">
        <v>3245</v>
      </c>
      <c r="M6604" t="s">
        <v>549</v>
      </c>
      <c r="N6604" t="s">
        <v>550</v>
      </c>
      <c r="O6604" t="s">
        <v>616</v>
      </c>
      <c r="P6604" t="s">
        <v>314</v>
      </c>
      <c r="Q6604" t="s">
        <v>319</v>
      </c>
    </row>
    <row r="6605" spans="1:17">
      <c r="A6605" t="s">
        <v>4916</v>
      </c>
      <c r="B6605" t="s">
        <v>4917</v>
      </c>
      <c r="C6605" t="s">
        <v>5201</v>
      </c>
      <c r="D6605" s="4">
        <v>45784.878738425927</v>
      </c>
      <c r="E6605" s="4">
        <v>45785.333333333336</v>
      </c>
      <c r="F6605" s="4">
        <v>45785.371527777781</v>
      </c>
      <c r="G6605" s="4"/>
      <c r="H6605" t="s">
        <v>3155</v>
      </c>
      <c r="I6605" t="s">
        <v>3240</v>
      </c>
      <c r="J6605">
        <v>0</v>
      </c>
      <c r="K6605" t="s">
        <v>3194</v>
      </c>
      <c r="L6605" t="s">
        <v>3593</v>
      </c>
      <c r="M6605" t="s">
        <v>549</v>
      </c>
      <c r="N6605" t="s">
        <v>550</v>
      </c>
      <c r="O6605" t="s">
        <v>551</v>
      </c>
      <c r="P6605" t="s">
        <v>141</v>
      </c>
      <c r="Q6605" t="s">
        <v>238</v>
      </c>
    </row>
    <row r="6606" spans="1:17">
      <c r="A6606" t="s">
        <v>5202</v>
      </c>
      <c r="B6606" t="s">
        <v>5203</v>
      </c>
      <c r="C6606" t="s">
        <v>5204</v>
      </c>
      <c r="D6606" s="4">
        <v>45784.874722222223</v>
      </c>
      <c r="E6606" s="4">
        <v>45789.416666666664</v>
      </c>
      <c r="F6606" s="4">
        <v>45789.434027777781</v>
      </c>
      <c r="G6606" s="4"/>
      <c r="H6606" t="s">
        <v>3155</v>
      </c>
      <c r="I6606" t="s">
        <v>3162</v>
      </c>
      <c r="J6606">
        <v>0</v>
      </c>
      <c r="K6606" t="s">
        <v>3252</v>
      </c>
      <c r="L6606" t="s">
        <v>3593</v>
      </c>
      <c r="M6606" t="s">
        <v>549</v>
      </c>
      <c r="N6606" t="s">
        <v>550</v>
      </c>
      <c r="O6606" t="s">
        <v>1923</v>
      </c>
      <c r="P6606" t="s">
        <v>1924</v>
      </c>
      <c r="Q6606" t="s">
        <v>3164</v>
      </c>
    </row>
    <row r="6607" spans="1:17">
      <c r="A6607" t="s">
        <v>5205</v>
      </c>
      <c r="B6607" t="s">
        <v>5206</v>
      </c>
      <c r="C6607" t="s">
        <v>5207</v>
      </c>
      <c r="D6607" s="4">
        <v>45784.863726851851</v>
      </c>
      <c r="E6607" s="4">
        <v>45794.791666666664</v>
      </c>
      <c r="F6607" s="4">
        <v>45794.829861111109</v>
      </c>
      <c r="G6607" s="4">
        <v>45794.781608796293</v>
      </c>
      <c r="H6607" t="s">
        <v>3155</v>
      </c>
      <c r="I6607" t="s">
        <v>3156</v>
      </c>
      <c r="J6607">
        <v>0</v>
      </c>
      <c r="K6607" t="s">
        <v>3163</v>
      </c>
      <c r="L6607" t="s">
        <v>3564</v>
      </c>
      <c r="M6607" t="s">
        <v>549</v>
      </c>
      <c r="N6607" t="s">
        <v>550</v>
      </c>
      <c r="O6607" t="s">
        <v>136</v>
      </c>
      <c r="P6607" t="s">
        <v>139</v>
      </c>
      <c r="Q6607" t="s">
        <v>276</v>
      </c>
    </row>
    <row r="6608" spans="1:17">
      <c r="A6608" t="s">
        <v>4424</v>
      </c>
      <c r="B6608" t="s">
        <v>4425</v>
      </c>
      <c r="C6608" t="s">
        <v>5208</v>
      </c>
      <c r="D6608" s="4">
        <v>45784.851319444446</v>
      </c>
      <c r="E6608" s="4">
        <v>45785.708333333336</v>
      </c>
      <c r="F6608" s="4">
        <v>45785.746527777781</v>
      </c>
      <c r="G6608" s="4"/>
      <c r="H6608" t="s">
        <v>3155</v>
      </c>
      <c r="I6608" t="s">
        <v>3156</v>
      </c>
      <c r="J6608">
        <v>0</v>
      </c>
      <c r="K6608" t="s">
        <v>3157</v>
      </c>
      <c r="L6608" t="s">
        <v>3245</v>
      </c>
      <c r="M6608" t="s">
        <v>549</v>
      </c>
      <c r="N6608" t="s">
        <v>559</v>
      </c>
      <c r="O6608" t="s">
        <v>469</v>
      </c>
      <c r="P6608" t="s">
        <v>180</v>
      </c>
      <c r="Q6608" t="s">
        <v>14107</v>
      </c>
    </row>
    <row r="6609" spans="1:17">
      <c r="A6609" t="s">
        <v>5209</v>
      </c>
      <c r="B6609" t="s">
        <v>5210</v>
      </c>
      <c r="C6609" t="s">
        <v>5211</v>
      </c>
      <c r="D6609" s="4">
        <v>45784.850682870368</v>
      </c>
      <c r="E6609" s="4">
        <v>45790.75</v>
      </c>
      <c r="F6609" s="4">
        <v>45790.767361111109</v>
      </c>
      <c r="G6609" s="4"/>
      <c r="H6609" t="s">
        <v>3155</v>
      </c>
      <c r="I6609" t="s">
        <v>3512</v>
      </c>
      <c r="J6609">
        <v>1</v>
      </c>
      <c r="K6609" t="s">
        <v>3157</v>
      </c>
      <c r="L6609" t="s">
        <v>3245</v>
      </c>
      <c r="M6609" t="s">
        <v>549</v>
      </c>
      <c r="N6609" t="s">
        <v>550</v>
      </c>
      <c r="O6609" t="s">
        <v>136</v>
      </c>
      <c r="P6609" t="s">
        <v>143</v>
      </c>
      <c r="Q6609" t="s">
        <v>300</v>
      </c>
    </row>
    <row r="6610" spans="1:17">
      <c r="A6610" t="s">
        <v>5212</v>
      </c>
      <c r="B6610" t="s">
        <v>5213</v>
      </c>
      <c r="C6610" t="s">
        <v>5214</v>
      </c>
      <c r="D6610" s="4">
        <v>45784.838287037041</v>
      </c>
      <c r="E6610" s="4">
        <v>45785.25</v>
      </c>
      <c r="F6610" s="4">
        <v>45785.267361111109</v>
      </c>
      <c r="G6610" s="4">
        <v>45785.250324074077</v>
      </c>
      <c r="H6610" t="s">
        <v>3155</v>
      </c>
      <c r="I6610" t="s">
        <v>3222</v>
      </c>
      <c r="J6610">
        <v>1</v>
      </c>
      <c r="K6610" t="s">
        <v>3223</v>
      </c>
      <c r="L6610" t="s">
        <v>3564</v>
      </c>
      <c r="M6610" t="s">
        <v>549</v>
      </c>
      <c r="N6610" t="s">
        <v>550</v>
      </c>
      <c r="O6610" t="s">
        <v>551</v>
      </c>
      <c r="P6610" t="s">
        <v>145</v>
      </c>
      <c r="Q6610" t="s">
        <v>218</v>
      </c>
    </row>
    <row r="6611" spans="1:17">
      <c r="A6611" t="s">
        <v>4324</v>
      </c>
      <c r="B6611" t="s">
        <v>4325</v>
      </c>
      <c r="C6611" t="s">
        <v>5215</v>
      </c>
      <c r="D6611" s="4">
        <v>45784.835578703707</v>
      </c>
      <c r="E6611" s="4">
        <v>45788.666666666664</v>
      </c>
      <c r="F6611" s="4">
        <v>45788.684027777781</v>
      </c>
      <c r="G6611" s="4"/>
      <c r="H6611" t="s">
        <v>3155</v>
      </c>
      <c r="I6611" t="s">
        <v>3171</v>
      </c>
      <c r="J6611">
        <v>1002</v>
      </c>
      <c r="K6611" t="s">
        <v>3157</v>
      </c>
      <c r="L6611" t="s">
        <v>3245</v>
      </c>
      <c r="M6611" t="s">
        <v>549</v>
      </c>
      <c r="N6611" t="s">
        <v>550</v>
      </c>
      <c r="O6611" t="s">
        <v>616</v>
      </c>
      <c r="P6611" t="s">
        <v>314</v>
      </c>
      <c r="Q6611" t="s">
        <v>319</v>
      </c>
    </row>
    <row r="6612" spans="1:17">
      <c r="A6612" t="s">
        <v>5216</v>
      </c>
      <c r="B6612" t="s">
        <v>5217</v>
      </c>
      <c r="C6612" t="s">
        <v>5218</v>
      </c>
      <c r="D6612" s="4">
        <v>45784.834143518521</v>
      </c>
      <c r="E6612" s="4">
        <v>45785.833333333336</v>
      </c>
      <c r="F6612" s="4">
        <v>45785.850694444445</v>
      </c>
      <c r="G6612" s="4"/>
      <c r="H6612" t="s">
        <v>3155</v>
      </c>
      <c r="I6612" t="s">
        <v>3171</v>
      </c>
      <c r="J6612">
        <v>1001</v>
      </c>
      <c r="K6612" t="s">
        <v>3157</v>
      </c>
      <c r="L6612" t="s">
        <v>3593</v>
      </c>
      <c r="M6612" t="s">
        <v>549</v>
      </c>
      <c r="N6612" t="s">
        <v>559</v>
      </c>
      <c r="O6612" t="s">
        <v>163</v>
      </c>
      <c r="P6612" t="s">
        <v>473</v>
      </c>
      <c r="Q6612" t="s">
        <v>357</v>
      </c>
    </row>
    <row r="6613" spans="1:17">
      <c r="A6613" t="s">
        <v>5216</v>
      </c>
      <c r="B6613" t="s">
        <v>5217</v>
      </c>
      <c r="C6613" t="s">
        <v>5219</v>
      </c>
      <c r="D6613" s="4">
        <v>45784.828321759262</v>
      </c>
      <c r="E6613" s="4">
        <v>45785.833333333336</v>
      </c>
      <c r="F6613" s="4">
        <v>45785.850694444445</v>
      </c>
      <c r="G6613" s="4"/>
      <c r="H6613" t="s">
        <v>3155</v>
      </c>
      <c r="I6613" t="s">
        <v>3171</v>
      </c>
      <c r="J6613">
        <v>1001</v>
      </c>
      <c r="K6613" t="s">
        <v>3157</v>
      </c>
      <c r="L6613" t="s">
        <v>3245</v>
      </c>
      <c r="M6613" t="s">
        <v>549</v>
      </c>
      <c r="N6613" t="s">
        <v>559</v>
      </c>
      <c r="O6613" t="s">
        <v>163</v>
      </c>
      <c r="P6613" t="s">
        <v>473</v>
      </c>
      <c r="Q6613" t="s">
        <v>357</v>
      </c>
    </row>
    <row r="6614" spans="1:17">
      <c r="A6614" t="s">
        <v>4324</v>
      </c>
      <c r="B6614" t="s">
        <v>4327</v>
      </c>
      <c r="C6614" t="s">
        <v>5220</v>
      </c>
      <c r="D6614" s="4">
        <v>45784.828298611108</v>
      </c>
      <c r="E6614" s="4">
        <v>45788.625</v>
      </c>
      <c r="F6614" s="4">
        <v>45788.642361111109</v>
      </c>
      <c r="G6614" s="4"/>
      <c r="H6614" t="s">
        <v>3155</v>
      </c>
      <c r="I6614" t="s">
        <v>3171</v>
      </c>
      <c r="J6614">
        <v>1001</v>
      </c>
      <c r="K6614" t="s">
        <v>3157</v>
      </c>
      <c r="L6614" t="s">
        <v>3245</v>
      </c>
      <c r="M6614" t="s">
        <v>549</v>
      </c>
      <c r="N6614" t="s">
        <v>550</v>
      </c>
      <c r="O6614" t="s">
        <v>616</v>
      </c>
      <c r="P6614" t="s">
        <v>314</v>
      </c>
      <c r="Q6614" t="s">
        <v>319</v>
      </c>
    </row>
    <row r="6615" spans="1:17">
      <c r="A6615" t="s">
        <v>5221</v>
      </c>
      <c r="B6615" t="s">
        <v>5222</v>
      </c>
      <c r="C6615" t="s">
        <v>5223</v>
      </c>
      <c r="D6615" s="4">
        <v>45784.827048611114</v>
      </c>
      <c r="E6615" s="4">
        <v>45791.979166666664</v>
      </c>
      <c r="F6615" s="4">
        <v>45791.996527777781</v>
      </c>
      <c r="G6615" s="4">
        <v>45791.977280092593</v>
      </c>
      <c r="H6615" t="s">
        <v>3155</v>
      </c>
      <c r="I6615" t="s">
        <v>3175</v>
      </c>
      <c r="J6615">
        <v>0</v>
      </c>
      <c r="K6615" t="s">
        <v>3157</v>
      </c>
      <c r="L6615" t="s">
        <v>3564</v>
      </c>
      <c r="M6615" t="s">
        <v>549</v>
      </c>
      <c r="N6615" t="s">
        <v>550</v>
      </c>
      <c r="O6615" t="s">
        <v>551</v>
      </c>
      <c r="P6615" t="s">
        <v>141</v>
      </c>
      <c r="Q6615" t="s">
        <v>231</v>
      </c>
    </row>
    <row r="6616" spans="1:17">
      <c r="A6616" t="s">
        <v>5224</v>
      </c>
      <c r="B6616" t="s">
        <v>5225</v>
      </c>
      <c r="C6616" t="s">
        <v>5226</v>
      </c>
      <c r="D6616" s="4">
        <v>45784.820416666669</v>
      </c>
      <c r="E6616" s="4">
        <v>45785.791666666664</v>
      </c>
      <c r="F6616" s="4">
        <v>45785.829861111109</v>
      </c>
      <c r="G6616" s="4"/>
      <c r="H6616" t="s">
        <v>3155</v>
      </c>
      <c r="I6616" t="s">
        <v>3156</v>
      </c>
      <c r="J6616">
        <v>0</v>
      </c>
      <c r="K6616" t="s">
        <v>3157</v>
      </c>
      <c r="L6616" t="s">
        <v>3245</v>
      </c>
      <c r="M6616" t="s">
        <v>549</v>
      </c>
      <c r="N6616" t="s">
        <v>550</v>
      </c>
      <c r="O6616" t="s">
        <v>551</v>
      </c>
      <c r="P6616" t="s">
        <v>141</v>
      </c>
      <c r="Q6616" t="s">
        <v>234</v>
      </c>
    </row>
    <row r="6617" spans="1:17">
      <c r="A6617" t="s">
        <v>5227</v>
      </c>
      <c r="B6617" t="s">
        <v>5228</v>
      </c>
      <c r="C6617" t="s">
        <v>5229</v>
      </c>
      <c r="D6617" s="4">
        <v>45784.819305555553</v>
      </c>
      <c r="E6617" s="4">
        <v>45790.291666666664</v>
      </c>
      <c r="F6617" s="4">
        <v>45790.309027777781</v>
      </c>
      <c r="G6617" s="4"/>
      <c r="H6617" t="s">
        <v>3155</v>
      </c>
      <c r="I6617" t="s">
        <v>3162</v>
      </c>
      <c r="J6617">
        <v>0</v>
      </c>
      <c r="K6617" t="s">
        <v>3227</v>
      </c>
      <c r="L6617" t="s">
        <v>3245</v>
      </c>
      <c r="M6617" t="s">
        <v>549</v>
      </c>
      <c r="N6617" t="s">
        <v>550</v>
      </c>
      <c r="O6617" t="s">
        <v>1923</v>
      </c>
      <c r="P6617" t="s">
        <v>1924</v>
      </c>
      <c r="Q6617" t="s">
        <v>3394</v>
      </c>
    </row>
    <row r="6618" spans="1:17">
      <c r="A6618" t="s">
        <v>3486</v>
      </c>
      <c r="B6618" t="s">
        <v>3487</v>
      </c>
      <c r="C6618" t="s">
        <v>5230</v>
      </c>
      <c r="D6618" s="4">
        <v>45784.804027777776</v>
      </c>
      <c r="E6618" s="4">
        <v>45790.4375</v>
      </c>
      <c r="F6618" s="4">
        <v>45790.454861111109</v>
      </c>
      <c r="G6618" s="4"/>
      <c r="H6618" t="s">
        <v>3155</v>
      </c>
      <c r="I6618" t="s">
        <v>3171</v>
      </c>
      <c r="J6618">
        <v>0</v>
      </c>
      <c r="K6618" t="s">
        <v>3157</v>
      </c>
      <c r="L6618" t="s">
        <v>3245</v>
      </c>
      <c r="M6618" t="s">
        <v>549</v>
      </c>
      <c r="N6618" t="s">
        <v>550</v>
      </c>
      <c r="O6618" t="s">
        <v>136</v>
      </c>
      <c r="P6618" t="s">
        <v>147</v>
      </c>
      <c r="Q6618" t="s">
        <v>259</v>
      </c>
    </row>
    <row r="6619" spans="1:17">
      <c r="A6619" t="s">
        <v>3736</v>
      </c>
      <c r="B6619" t="s">
        <v>3737</v>
      </c>
      <c r="C6619" t="s">
        <v>5231</v>
      </c>
      <c r="D6619" s="4">
        <v>45784.801550925928</v>
      </c>
      <c r="E6619" s="4">
        <v>45788.916666666664</v>
      </c>
      <c r="F6619" s="4">
        <v>45788.934027777781</v>
      </c>
      <c r="G6619" s="4"/>
      <c r="H6619" t="s">
        <v>3155</v>
      </c>
      <c r="I6619" t="s">
        <v>3291</v>
      </c>
      <c r="J6619">
        <v>0</v>
      </c>
      <c r="K6619" t="s">
        <v>3157</v>
      </c>
      <c r="L6619" t="s">
        <v>3245</v>
      </c>
      <c r="M6619" t="s">
        <v>549</v>
      </c>
      <c r="N6619" t="s">
        <v>550</v>
      </c>
      <c r="O6619" t="s">
        <v>616</v>
      </c>
      <c r="P6619" t="s">
        <v>314</v>
      </c>
      <c r="Q6619" t="s">
        <v>319</v>
      </c>
    </row>
    <row r="6620" spans="1:17">
      <c r="A6620" t="s">
        <v>5232</v>
      </c>
      <c r="B6620" t="s">
        <v>5233</v>
      </c>
      <c r="C6620" t="s">
        <v>5234</v>
      </c>
      <c r="D6620" s="4">
        <v>45784.799201388887</v>
      </c>
      <c r="E6620" s="4">
        <v>45787.791666666664</v>
      </c>
      <c r="F6620" s="4">
        <v>45787.829861111109</v>
      </c>
      <c r="G6620" s="4"/>
      <c r="H6620" t="s">
        <v>3155</v>
      </c>
      <c r="I6620" t="s">
        <v>3156</v>
      </c>
      <c r="J6620">
        <v>0</v>
      </c>
      <c r="K6620" t="s">
        <v>3157</v>
      </c>
      <c r="L6620" t="s">
        <v>3245</v>
      </c>
      <c r="M6620" t="s">
        <v>549</v>
      </c>
      <c r="N6620" t="s">
        <v>550</v>
      </c>
      <c r="O6620" t="s">
        <v>551</v>
      </c>
      <c r="P6620" t="s">
        <v>141</v>
      </c>
      <c r="Q6620" t="s">
        <v>237</v>
      </c>
    </row>
    <row r="6621" spans="1:17">
      <c r="A6621" t="s">
        <v>5235</v>
      </c>
      <c r="B6621" t="s">
        <v>5236</v>
      </c>
      <c r="C6621" t="s">
        <v>5237</v>
      </c>
      <c r="D6621" s="4">
        <v>45784.795763888891</v>
      </c>
      <c r="E6621" s="4">
        <v>45788.875</v>
      </c>
      <c r="F6621" s="4">
        <v>45788.892361111109</v>
      </c>
      <c r="G6621" s="4"/>
      <c r="H6621" t="s">
        <v>3155</v>
      </c>
      <c r="I6621" t="s">
        <v>3184</v>
      </c>
      <c r="J6621">
        <v>0</v>
      </c>
      <c r="K6621" t="s">
        <v>3157</v>
      </c>
      <c r="L6621" t="s">
        <v>3593</v>
      </c>
      <c r="M6621" t="s">
        <v>549</v>
      </c>
      <c r="N6621" t="s">
        <v>550</v>
      </c>
      <c r="O6621" t="s">
        <v>616</v>
      </c>
      <c r="P6621" t="s">
        <v>626</v>
      </c>
      <c r="Q6621" t="s">
        <v>3366</v>
      </c>
    </row>
    <row r="6622" spans="1:17">
      <c r="A6622" t="s">
        <v>5238</v>
      </c>
      <c r="B6622" t="s">
        <v>5239</v>
      </c>
      <c r="C6622" t="s">
        <v>5240</v>
      </c>
      <c r="D6622" s="4">
        <v>45784.794652777775</v>
      </c>
      <c r="E6622" s="4">
        <v>45790.791666666664</v>
      </c>
      <c r="F6622" s="4">
        <v>45790.809027777781</v>
      </c>
      <c r="G6622" s="4">
        <v>45790.787604166668</v>
      </c>
      <c r="H6622" t="s">
        <v>3155</v>
      </c>
      <c r="I6622" t="s">
        <v>3171</v>
      </c>
      <c r="J6622">
        <v>1002</v>
      </c>
      <c r="K6622" t="s">
        <v>3157</v>
      </c>
      <c r="L6622" t="s">
        <v>3564</v>
      </c>
      <c r="M6622" t="s">
        <v>549</v>
      </c>
      <c r="N6622" t="s">
        <v>550</v>
      </c>
      <c r="O6622" t="s">
        <v>551</v>
      </c>
      <c r="P6622" t="s">
        <v>145</v>
      </c>
      <c r="Q6622" t="s">
        <v>218</v>
      </c>
    </row>
    <row r="6623" spans="1:17">
      <c r="A6623" t="s">
        <v>5241</v>
      </c>
      <c r="B6623" t="s">
        <v>5242</v>
      </c>
      <c r="C6623" t="s">
        <v>5243</v>
      </c>
      <c r="D6623" s="4">
        <v>45784.793229166666</v>
      </c>
      <c r="E6623" s="4">
        <v>45794.666666666664</v>
      </c>
      <c r="F6623" s="4">
        <v>45794.684027777781</v>
      </c>
      <c r="G6623" s="4"/>
      <c r="H6623" t="s">
        <v>3155</v>
      </c>
      <c r="I6623" t="s">
        <v>3175</v>
      </c>
      <c r="J6623">
        <v>1001</v>
      </c>
      <c r="K6623" t="s">
        <v>3157</v>
      </c>
      <c r="L6623" t="s">
        <v>3245</v>
      </c>
      <c r="M6623" t="s">
        <v>549</v>
      </c>
      <c r="N6623" t="s">
        <v>550</v>
      </c>
      <c r="O6623" t="s">
        <v>551</v>
      </c>
      <c r="P6623" t="s">
        <v>141</v>
      </c>
      <c r="Q6623" t="s">
        <v>237</v>
      </c>
    </row>
    <row r="6624" spans="1:17">
      <c r="A6624" t="s">
        <v>4727</v>
      </c>
      <c r="B6624" t="s">
        <v>4728</v>
      </c>
      <c r="C6624" t="s">
        <v>5244</v>
      </c>
      <c r="D6624" s="4">
        <v>45784.786666666667</v>
      </c>
      <c r="E6624" s="4">
        <v>45787.708333333336</v>
      </c>
      <c r="F6624" s="4">
        <v>45787.725694444445</v>
      </c>
      <c r="G6624" s="4"/>
      <c r="H6624" t="s">
        <v>3155</v>
      </c>
      <c r="I6624" t="s">
        <v>3171</v>
      </c>
      <c r="J6624">
        <v>1001</v>
      </c>
      <c r="K6624" t="s">
        <v>3157</v>
      </c>
      <c r="L6624" t="s">
        <v>3245</v>
      </c>
      <c r="M6624" t="s">
        <v>549</v>
      </c>
      <c r="N6624" t="s">
        <v>550</v>
      </c>
      <c r="O6624" t="s">
        <v>136</v>
      </c>
      <c r="P6624" t="s">
        <v>292</v>
      </c>
      <c r="Q6624" t="s">
        <v>293</v>
      </c>
    </row>
    <row r="6625" spans="1:17">
      <c r="A6625" t="s">
        <v>5245</v>
      </c>
      <c r="B6625" t="s">
        <v>5246</v>
      </c>
      <c r="C6625" t="s">
        <v>5247</v>
      </c>
      <c r="D6625" s="4">
        <v>45784.781608796293</v>
      </c>
      <c r="E6625" s="4">
        <v>45785.75</v>
      </c>
      <c r="F6625" s="4">
        <v>45785.788194444445</v>
      </c>
      <c r="G6625" s="4">
        <v>45785.746539351851</v>
      </c>
      <c r="H6625" t="s">
        <v>3155</v>
      </c>
      <c r="I6625" t="s">
        <v>3240</v>
      </c>
      <c r="J6625">
        <v>1002</v>
      </c>
      <c r="K6625" t="s">
        <v>3157</v>
      </c>
      <c r="L6625" t="s">
        <v>3564</v>
      </c>
      <c r="M6625" t="s">
        <v>549</v>
      </c>
      <c r="N6625" t="s">
        <v>550</v>
      </c>
      <c r="O6625" t="s">
        <v>136</v>
      </c>
      <c r="P6625" t="s">
        <v>264</v>
      </c>
      <c r="Q6625" t="s">
        <v>2914</v>
      </c>
    </row>
    <row r="6626" spans="1:17">
      <c r="A6626" t="s">
        <v>3683</v>
      </c>
      <c r="B6626" t="s">
        <v>3684</v>
      </c>
      <c r="C6626" t="s">
        <v>5248</v>
      </c>
      <c r="D6626" s="4">
        <v>45784.774236111109</v>
      </c>
      <c r="E6626" s="4">
        <v>45787.854166666664</v>
      </c>
      <c r="F6626" s="4">
        <v>45787.892361111109</v>
      </c>
      <c r="G6626" s="4"/>
      <c r="H6626" t="s">
        <v>3155</v>
      </c>
      <c r="I6626" t="s">
        <v>3240</v>
      </c>
      <c r="J6626">
        <v>1001</v>
      </c>
      <c r="K6626" t="s">
        <v>3157</v>
      </c>
      <c r="L6626" t="s">
        <v>3245</v>
      </c>
      <c r="M6626" t="s">
        <v>549</v>
      </c>
      <c r="N6626" t="s">
        <v>550</v>
      </c>
      <c r="O6626" t="s">
        <v>551</v>
      </c>
      <c r="P6626" t="s">
        <v>141</v>
      </c>
      <c r="Q6626" t="s">
        <v>236</v>
      </c>
    </row>
    <row r="6627" spans="1:17">
      <c r="A6627" t="s">
        <v>5249</v>
      </c>
      <c r="B6627" t="s">
        <v>5250</v>
      </c>
      <c r="C6627" t="s">
        <v>5251</v>
      </c>
      <c r="D6627" s="4">
        <v>45784.773553240739</v>
      </c>
      <c r="E6627" s="4">
        <v>45787.916666666664</v>
      </c>
      <c r="F6627" s="4">
        <v>45787.954861111109</v>
      </c>
      <c r="G6627" s="4"/>
      <c r="H6627" t="s">
        <v>3155</v>
      </c>
      <c r="I6627" t="s">
        <v>3209</v>
      </c>
      <c r="J6627">
        <v>0</v>
      </c>
      <c r="K6627" t="s">
        <v>3157</v>
      </c>
      <c r="L6627" t="s">
        <v>3245</v>
      </c>
      <c r="M6627" t="s">
        <v>549</v>
      </c>
      <c r="N6627" t="s">
        <v>550</v>
      </c>
      <c r="O6627" t="s">
        <v>136</v>
      </c>
      <c r="P6627" t="s">
        <v>143</v>
      </c>
      <c r="Q6627" t="s">
        <v>301</v>
      </c>
    </row>
    <row r="6628" spans="1:17">
      <c r="A6628" t="s">
        <v>5252</v>
      </c>
      <c r="B6628" t="s">
        <v>5253</v>
      </c>
      <c r="C6628" t="s">
        <v>5254</v>
      </c>
      <c r="D6628" s="4">
        <v>45784.764699074076</v>
      </c>
      <c r="E6628" s="4">
        <v>45788.645833333336</v>
      </c>
      <c r="F6628" s="4">
        <v>45788.663194444445</v>
      </c>
      <c r="G6628" s="4"/>
      <c r="H6628" t="s">
        <v>3155</v>
      </c>
      <c r="I6628" t="s">
        <v>3171</v>
      </c>
      <c r="J6628">
        <v>0</v>
      </c>
      <c r="K6628" t="s">
        <v>3157</v>
      </c>
      <c r="L6628" t="s">
        <v>3245</v>
      </c>
      <c r="M6628" t="s">
        <v>549</v>
      </c>
      <c r="N6628" t="s">
        <v>550</v>
      </c>
      <c r="O6628" t="s">
        <v>551</v>
      </c>
      <c r="P6628" t="s">
        <v>141</v>
      </c>
      <c r="Q6628" t="s">
        <v>236</v>
      </c>
    </row>
    <row r="6629" spans="1:17">
      <c r="A6629" t="s">
        <v>5255</v>
      </c>
      <c r="B6629" t="s">
        <v>5256</v>
      </c>
      <c r="C6629" t="s">
        <v>5257</v>
      </c>
      <c r="D6629" s="4">
        <v>45784.754664351851</v>
      </c>
      <c r="E6629" s="4">
        <v>45788.479166666664</v>
      </c>
      <c r="F6629" s="4">
        <v>45788.496527777781</v>
      </c>
      <c r="G6629" s="4"/>
      <c r="H6629" t="s">
        <v>3155</v>
      </c>
      <c r="I6629" t="s">
        <v>3175</v>
      </c>
      <c r="J6629">
        <v>0</v>
      </c>
      <c r="K6629" t="s">
        <v>3157</v>
      </c>
      <c r="L6629" t="s">
        <v>3245</v>
      </c>
      <c r="M6629" t="s">
        <v>549</v>
      </c>
      <c r="N6629" t="s">
        <v>550</v>
      </c>
      <c r="O6629" t="s">
        <v>136</v>
      </c>
      <c r="P6629" t="s">
        <v>264</v>
      </c>
      <c r="Q6629" t="s">
        <v>265</v>
      </c>
    </row>
    <row r="6630" spans="1:17">
      <c r="A6630" t="s">
        <v>5258</v>
      </c>
      <c r="B6630" t="s">
        <v>5259</v>
      </c>
      <c r="C6630" t="s">
        <v>5260</v>
      </c>
      <c r="D6630" s="4">
        <v>45784.737615740742</v>
      </c>
      <c r="E6630" s="4">
        <v>45785.833333333336</v>
      </c>
      <c r="F6630" s="4">
        <v>45785.871527777781</v>
      </c>
      <c r="G6630" s="4">
        <v>45785.833414351851</v>
      </c>
      <c r="H6630" t="s">
        <v>3155</v>
      </c>
      <c r="I6630" t="s">
        <v>3156</v>
      </c>
      <c r="J6630">
        <v>0</v>
      </c>
      <c r="K6630" t="s">
        <v>3157</v>
      </c>
      <c r="L6630" t="s">
        <v>3564</v>
      </c>
      <c r="M6630" t="s">
        <v>549</v>
      </c>
      <c r="N6630" t="s">
        <v>550</v>
      </c>
      <c r="O6630" t="s">
        <v>551</v>
      </c>
      <c r="P6630" t="s">
        <v>145</v>
      </c>
      <c r="Q6630" t="s">
        <v>23000</v>
      </c>
    </row>
    <row r="6631" spans="1:17">
      <c r="A6631" t="s">
        <v>5261</v>
      </c>
      <c r="B6631" t="s">
        <v>5262</v>
      </c>
      <c r="C6631" t="s">
        <v>5263</v>
      </c>
      <c r="D6631" s="4">
        <v>45784.737384259257</v>
      </c>
      <c r="E6631" s="4">
        <v>45791.625</v>
      </c>
      <c r="F6631" s="4">
        <v>45791.663194444445</v>
      </c>
      <c r="G6631" s="4"/>
      <c r="H6631" t="s">
        <v>3155</v>
      </c>
      <c r="I6631" t="s">
        <v>3240</v>
      </c>
      <c r="J6631">
        <v>1002</v>
      </c>
      <c r="K6631" t="s">
        <v>3157</v>
      </c>
      <c r="L6631" t="s">
        <v>3593</v>
      </c>
      <c r="M6631" t="s">
        <v>549</v>
      </c>
      <c r="N6631" t="s">
        <v>550</v>
      </c>
      <c r="O6631" t="s">
        <v>136</v>
      </c>
      <c r="P6631" t="s">
        <v>143</v>
      </c>
      <c r="Q6631" t="s">
        <v>297</v>
      </c>
    </row>
    <row r="6632" spans="1:17">
      <c r="A6632" t="s">
        <v>5264</v>
      </c>
      <c r="B6632" t="s">
        <v>5265</v>
      </c>
      <c r="C6632" t="s">
        <v>5266</v>
      </c>
      <c r="D6632" s="4">
        <v>45784.730752314812</v>
      </c>
      <c r="E6632" s="4">
        <v>45795.416666666664</v>
      </c>
      <c r="F6632" s="4">
        <v>45795.434027777781</v>
      </c>
      <c r="G6632" s="4">
        <v>45795.415960648148</v>
      </c>
      <c r="H6632" t="s">
        <v>3155</v>
      </c>
      <c r="I6632" t="s">
        <v>3175</v>
      </c>
      <c r="J6632">
        <v>1001</v>
      </c>
      <c r="K6632" t="s">
        <v>3194</v>
      </c>
      <c r="L6632" t="s">
        <v>3564</v>
      </c>
      <c r="M6632" t="s">
        <v>549</v>
      </c>
      <c r="N6632" t="s">
        <v>559</v>
      </c>
      <c r="O6632" t="s">
        <v>504</v>
      </c>
      <c r="P6632" t="s">
        <v>325</v>
      </c>
      <c r="Q6632" t="s">
        <v>342</v>
      </c>
    </row>
    <row r="6633" spans="1:17">
      <c r="A6633" t="s">
        <v>5267</v>
      </c>
      <c r="B6633" t="s">
        <v>5268</v>
      </c>
      <c r="C6633" t="s">
        <v>5269</v>
      </c>
      <c r="D6633" s="4">
        <v>45784.728368055556</v>
      </c>
      <c r="E6633" s="4">
        <v>45787.666666666664</v>
      </c>
      <c r="F6633" s="4">
        <v>45787.704861111109</v>
      </c>
      <c r="G6633" s="4"/>
      <c r="H6633" t="s">
        <v>3155</v>
      </c>
      <c r="I6633" t="s">
        <v>3156</v>
      </c>
      <c r="J6633">
        <v>0</v>
      </c>
      <c r="K6633" t="s">
        <v>3157</v>
      </c>
      <c r="L6633" t="s">
        <v>3245</v>
      </c>
      <c r="M6633" t="s">
        <v>549</v>
      </c>
      <c r="N6633" t="s">
        <v>550</v>
      </c>
      <c r="O6633" t="s">
        <v>551</v>
      </c>
      <c r="P6633" t="s">
        <v>141</v>
      </c>
      <c r="Q6633" t="s">
        <v>238</v>
      </c>
    </row>
    <row r="6634" spans="1:17">
      <c r="A6634" t="s">
        <v>4870</v>
      </c>
      <c r="B6634" t="s">
        <v>4871</v>
      </c>
      <c r="C6634" t="s">
        <v>5270</v>
      </c>
      <c r="D6634" s="4">
        <v>45784.714537037034</v>
      </c>
      <c r="E6634" s="4">
        <v>45787.916666666664</v>
      </c>
      <c r="F6634" s="4">
        <v>45787.934027777781</v>
      </c>
      <c r="G6634" s="4"/>
      <c r="H6634" t="s">
        <v>3155</v>
      </c>
      <c r="I6634" t="s">
        <v>3171</v>
      </c>
      <c r="J6634">
        <v>0</v>
      </c>
      <c r="K6634" t="s">
        <v>3157</v>
      </c>
      <c r="L6634" t="s">
        <v>3245</v>
      </c>
      <c r="M6634" t="s">
        <v>549</v>
      </c>
      <c r="N6634" t="s">
        <v>550</v>
      </c>
      <c r="O6634" t="s">
        <v>136</v>
      </c>
      <c r="P6634" t="s">
        <v>147</v>
      </c>
      <c r="Q6634" t="s">
        <v>258</v>
      </c>
    </row>
    <row r="6635" spans="1:17">
      <c r="A6635" t="s">
        <v>5271</v>
      </c>
      <c r="B6635" t="s">
        <v>5272</v>
      </c>
      <c r="C6635" t="s">
        <v>5273</v>
      </c>
      <c r="D6635" s="4">
        <v>45784.699803240743</v>
      </c>
      <c r="E6635" s="4">
        <v>45787.416666666664</v>
      </c>
      <c r="F6635" s="4">
        <v>45787.454861111109</v>
      </c>
      <c r="G6635" s="4"/>
      <c r="H6635" t="s">
        <v>3155</v>
      </c>
      <c r="I6635" t="s">
        <v>3240</v>
      </c>
      <c r="J6635">
        <v>0</v>
      </c>
      <c r="K6635" t="s">
        <v>3157</v>
      </c>
      <c r="L6635" t="s">
        <v>3245</v>
      </c>
      <c r="M6635" t="s">
        <v>549</v>
      </c>
      <c r="N6635" t="s">
        <v>550</v>
      </c>
      <c r="O6635" t="s">
        <v>136</v>
      </c>
      <c r="P6635" t="s">
        <v>292</v>
      </c>
      <c r="Q6635" t="s">
        <v>291</v>
      </c>
    </row>
    <row r="6636" spans="1:17">
      <c r="A6636" t="s">
        <v>4798</v>
      </c>
      <c r="B6636" t="s">
        <v>4799</v>
      </c>
      <c r="C6636" t="s">
        <v>5274</v>
      </c>
      <c r="D6636" s="4">
        <v>45784.695856481485</v>
      </c>
      <c r="E6636" s="4">
        <v>45785.5</v>
      </c>
      <c r="F6636" s="4">
        <v>45785.538194444445</v>
      </c>
      <c r="G6636" s="4"/>
      <c r="H6636" t="s">
        <v>3155</v>
      </c>
      <c r="I6636" t="s">
        <v>3240</v>
      </c>
      <c r="J6636">
        <v>1002</v>
      </c>
      <c r="K6636" t="s">
        <v>3157</v>
      </c>
      <c r="L6636" t="s">
        <v>3593</v>
      </c>
      <c r="M6636" t="s">
        <v>549</v>
      </c>
      <c r="N6636" t="s">
        <v>550</v>
      </c>
      <c r="O6636" t="s">
        <v>136</v>
      </c>
      <c r="P6636" t="s">
        <v>292</v>
      </c>
      <c r="Q6636" t="s">
        <v>293</v>
      </c>
    </row>
    <row r="6637" spans="1:17">
      <c r="A6637" t="s">
        <v>5275</v>
      </c>
      <c r="B6637" t="s">
        <v>5276</v>
      </c>
      <c r="C6637" t="s">
        <v>5277</v>
      </c>
      <c r="D6637" s="4">
        <v>45784.694120370368</v>
      </c>
      <c r="E6637" s="4">
        <v>45785.625</v>
      </c>
      <c r="F6637" s="4">
        <v>45785.642361111109</v>
      </c>
      <c r="G6637" s="4">
        <v>45785.624606481484</v>
      </c>
      <c r="H6637" t="s">
        <v>3155</v>
      </c>
      <c r="I6637" t="s">
        <v>3171</v>
      </c>
      <c r="J6637">
        <v>0</v>
      </c>
      <c r="K6637" t="s">
        <v>3163</v>
      </c>
      <c r="L6637" t="s">
        <v>3564</v>
      </c>
      <c r="M6637" t="s">
        <v>549</v>
      </c>
      <c r="N6637" t="s">
        <v>550</v>
      </c>
      <c r="O6637" t="s">
        <v>616</v>
      </c>
      <c r="P6637" t="s">
        <v>314</v>
      </c>
      <c r="Q6637" t="s">
        <v>317</v>
      </c>
    </row>
    <row r="6638" spans="1:17">
      <c r="A6638" t="s">
        <v>5216</v>
      </c>
      <c r="B6638" t="s">
        <v>5217</v>
      </c>
      <c r="C6638" t="s">
        <v>5278</v>
      </c>
      <c r="D6638" s="4">
        <v>45784.688738425924</v>
      </c>
      <c r="E6638" s="4">
        <v>45785.833333333336</v>
      </c>
      <c r="F6638" s="4">
        <v>45785.850694444445</v>
      </c>
      <c r="G6638" s="4"/>
      <c r="H6638" t="s">
        <v>3155</v>
      </c>
      <c r="I6638" t="s">
        <v>3171</v>
      </c>
      <c r="J6638">
        <v>1001</v>
      </c>
      <c r="K6638" t="s">
        <v>3157</v>
      </c>
      <c r="L6638" t="s">
        <v>3245</v>
      </c>
      <c r="M6638" t="s">
        <v>549</v>
      </c>
      <c r="N6638" t="s">
        <v>559</v>
      </c>
      <c r="O6638" t="s">
        <v>163</v>
      </c>
      <c r="P6638" t="s">
        <v>473</v>
      </c>
      <c r="Q6638" t="s">
        <v>357</v>
      </c>
    </row>
    <row r="6639" spans="1:17">
      <c r="A6639" t="s">
        <v>5227</v>
      </c>
      <c r="B6639" t="s">
        <v>5228</v>
      </c>
      <c r="C6639" t="s">
        <v>5279</v>
      </c>
      <c r="D6639" s="4">
        <v>45784.686712962961</v>
      </c>
      <c r="E6639" s="4">
        <v>45788.875</v>
      </c>
      <c r="F6639" s="4">
        <v>45788.892361111109</v>
      </c>
      <c r="G6639" s="4"/>
      <c r="H6639" t="s">
        <v>3155</v>
      </c>
      <c r="I6639" t="s">
        <v>3162</v>
      </c>
      <c r="J6639">
        <v>0</v>
      </c>
      <c r="K6639" t="s">
        <v>3227</v>
      </c>
      <c r="L6639" t="s">
        <v>3245</v>
      </c>
      <c r="M6639" t="s">
        <v>549</v>
      </c>
      <c r="N6639" t="s">
        <v>550</v>
      </c>
      <c r="O6639" t="s">
        <v>1923</v>
      </c>
      <c r="P6639" t="s">
        <v>1924</v>
      </c>
      <c r="Q6639" t="s">
        <v>3394</v>
      </c>
    </row>
    <row r="6640" spans="1:17">
      <c r="A6640" t="s">
        <v>5280</v>
      </c>
      <c r="B6640" t="s">
        <v>5281</v>
      </c>
      <c r="C6640" t="s">
        <v>5282</v>
      </c>
      <c r="D6640" s="4">
        <v>45784.684571759259</v>
      </c>
      <c r="E6640" s="4">
        <v>45788.833333333336</v>
      </c>
      <c r="F6640" s="4">
        <v>45788.871527777781</v>
      </c>
      <c r="G6640" s="4"/>
      <c r="H6640" t="s">
        <v>3155</v>
      </c>
      <c r="I6640" t="s">
        <v>3156</v>
      </c>
      <c r="J6640">
        <v>0</v>
      </c>
      <c r="K6640" t="s">
        <v>3194</v>
      </c>
      <c r="L6640" t="s">
        <v>3245</v>
      </c>
      <c r="M6640" t="s">
        <v>549</v>
      </c>
      <c r="N6640" t="s">
        <v>550</v>
      </c>
      <c r="O6640" t="s">
        <v>551</v>
      </c>
      <c r="P6640" t="s">
        <v>141</v>
      </c>
      <c r="Q6640" t="s">
        <v>232</v>
      </c>
    </row>
    <row r="6641" spans="1:17">
      <c r="A6641" t="s">
        <v>5283</v>
      </c>
      <c r="B6641" t="s">
        <v>5284</v>
      </c>
      <c r="C6641" t="s">
        <v>5285</v>
      </c>
      <c r="D6641" s="4">
        <v>45784.671944444446</v>
      </c>
      <c r="E6641" s="4">
        <v>45789.625</v>
      </c>
      <c r="F6641" s="4">
        <v>45789.642361111109</v>
      </c>
      <c r="G6641" s="4">
        <v>45789.615960648145</v>
      </c>
      <c r="H6641" t="s">
        <v>3155</v>
      </c>
      <c r="I6641" t="s">
        <v>3184</v>
      </c>
      <c r="J6641">
        <v>1002</v>
      </c>
      <c r="K6641" t="s">
        <v>3157</v>
      </c>
      <c r="L6641" t="s">
        <v>3564</v>
      </c>
      <c r="M6641" t="s">
        <v>549</v>
      </c>
      <c r="N6641" t="s">
        <v>550</v>
      </c>
      <c r="O6641" t="s">
        <v>616</v>
      </c>
      <c r="P6641" t="s">
        <v>314</v>
      </c>
      <c r="Q6641" t="s">
        <v>318</v>
      </c>
    </row>
    <row r="6642" spans="1:17">
      <c r="A6642" t="s">
        <v>5286</v>
      </c>
      <c r="B6642" t="s">
        <v>5287</v>
      </c>
      <c r="C6642" t="s">
        <v>5288</v>
      </c>
      <c r="D6642" s="4">
        <v>45784.670219907406</v>
      </c>
      <c r="E6642" s="4">
        <v>45786.645833333336</v>
      </c>
      <c r="F6642" s="4">
        <v>45786.663194444445</v>
      </c>
      <c r="G6642" s="4">
        <v>45786.638449074075</v>
      </c>
      <c r="H6642" t="s">
        <v>3155</v>
      </c>
      <c r="I6642" t="s">
        <v>3171</v>
      </c>
      <c r="J6642">
        <v>1001</v>
      </c>
      <c r="K6642" t="s">
        <v>3157</v>
      </c>
      <c r="L6642" t="s">
        <v>3564</v>
      </c>
      <c r="M6642" t="s">
        <v>549</v>
      </c>
      <c r="N6642" t="s">
        <v>550</v>
      </c>
      <c r="O6642" t="s">
        <v>136</v>
      </c>
      <c r="P6642" t="s">
        <v>139</v>
      </c>
      <c r="Q6642" t="s">
        <v>271</v>
      </c>
    </row>
    <row r="6643" spans="1:17">
      <c r="A6643" t="s">
        <v>5289</v>
      </c>
      <c r="B6643" t="s">
        <v>5290</v>
      </c>
      <c r="C6643" t="s">
        <v>5291</v>
      </c>
      <c r="D6643" s="4">
        <v>45784.659895833334</v>
      </c>
      <c r="E6643" s="4">
        <v>45785.625</v>
      </c>
      <c r="F6643" s="4">
        <v>45785.663194444445</v>
      </c>
      <c r="G6643" s="4">
        <v>45785.629571759258</v>
      </c>
      <c r="H6643" t="s">
        <v>3155</v>
      </c>
      <c r="I6643" t="s">
        <v>3156</v>
      </c>
      <c r="J6643">
        <v>0</v>
      </c>
      <c r="K6643" t="s">
        <v>3157</v>
      </c>
      <c r="L6643" t="s">
        <v>3564</v>
      </c>
      <c r="M6643" t="s">
        <v>549</v>
      </c>
      <c r="N6643" t="s">
        <v>550</v>
      </c>
      <c r="O6643" t="s">
        <v>616</v>
      </c>
      <c r="P6643" t="s">
        <v>314</v>
      </c>
      <c r="Q6643" t="s">
        <v>323</v>
      </c>
    </row>
    <row r="6644" spans="1:17">
      <c r="A6644" t="s">
        <v>5292</v>
      </c>
      <c r="B6644" t="s">
        <v>5293</v>
      </c>
      <c r="C6644" t="s">
        <v>5294</v>
      </c>
      <c r="D6644" s="4">
        <v>45784.657962962963</v>
      </c>
      <c r="E6644" s="4">
        <v>45785.625</v>
      </c>
      <c r="F6644" s="4">
        <v>45785.663194444445</v>
      </c>
      <c r="G6644" s="4">
        <v>45785.627557870372</v>
      </c>
      <c r="H6644" t="s">
        <v>3155</v>
      </c>
      <c r="I6644" t="s">
        <v>3156</v>
      </c>
      <c r="J6644">
        <v>0</v>
      </c>
      <c r="K6644" t="s">
        <v>3157</v>
      </c>
      <c r="L6644" t="s">
        <v>3564</v>
      </c>
      <c r="M6644" t="s">
        <v>549</v>
      </c>
      <c r="N6644" t="s">
        <v>550</v>
      </c>
      <c r="O6644" t="s">
        <v>136</v>
      </c>
      <c r="P6644" t="s">
        <v>139</v>
      </c>
      <c r="Q6644" t="s">
        <v>425</v>
      </c>
    </row>
    <row r="6645" spans="1:17">
      <c r="A6645" t="s">
        <v>5295</v>
      </c>
      <c r="B6645" t="s">
        <v>5296</v>
      </c>
      <c r="C6645" t="s">
        <v>5297</v>
      </c>
      <c r="D6645" s="4">
        <v>45784.644988425927</v>
      </c>
      <c r="E6645" s="4">
        <v>45786.916666666664</v>
      </c>
      <c r="F6645" s="4">
        <v>45786.934027777781</v>
      </c>
      <c r="G6645" s="4">
        <v>45786.914988425924</v>
      </c>
      <c r="H6645" t="s">
        <v>3155</v>
      </c>
      <c r="I6645" t="s">
        <v>3184</v>
      </c>
      <c r="J6645">
        <v>1002</v>
      </c>
      <c r="K6645" t="s">
        <v>3157</v>
      </c>
      <c r="L6645" t="s">
        <v>3564</v>
      </c>
      <c r="M6645" t="s">
        <v>549</v>
      </c>
      <c r="N6645" t="s">
        <v>550</v>
      </c>
      <c r="O6645" t="s">
        <v>136</v>
      </c>
      <c r="P6645" t="s">
        <v>143</v>
      </c>
      <c r="Q6645" t="s">
        <v>308</v>
      </c>
    </row>
    <row r="6646" spans="1:17">
      <c r="A6646" t="s">
        <v>5298</v>
      </c>
      <c r="B6646" t="s">
        <v>5299</v>
      </c>
      <c r="C6646" t="s">
        <v>5300</v>
      </c>
      <c r="D6646" s="4">
        <v>45784.641689814816</v>
      </c>
      <c r="E6646" s="4">
        <v>45785.625</v>
      </c>
      <c r="F6646" s="4">
        <v>45785.642361111109</v>
      </c>
      <c r="G6646" s="4">
        <v>45785.626076388886</v>
      </c>
      <c r="H6646" t="s">
        <v>3155</v>
      </c>
      <c r="I6646" t="s">
        <v>3175</v>
      </c>
      <c r="J6646">
        <v>1001</v>
      </c>
      <c r="K6646" t="s">
        <v>3194</v>
      </c>
      <c r="L6646" t="s">
        <v>3564</v>
      </c>
      <c r="M6646" t="s">
        <v>549</v>
      </c>
      <c r="N6646" t="s">
        <v>550</v>
      </c>
      <c r="O6646" t="s">
        <v>136</v>
      </c>
      <c r="P6646" t="s">
        <v>139</v>
      </c>
      <c r="Q6646" t="s">
        <v>271</v>
      </c>
    </row>
    <row r="6647" spans="1:17">
      <c r="A6647" t="s">
        <v>5301</v>
      </c>
      <c r="B6647" t="s">
        <v>5302</v>
      </c>
      <c r="C6647" t="s">
        <v>5303</v>
      </c>
      <c r="D6647" s="4">
        <v>45784.639513888891</v>
      </c>
      <c r="E6647" s="4">
        <v>45785.583333333336</v>
      </c>
      <c r="F6647" s="4">
        <v>45785.600694444445</v>
      </c>
      <c r="G6647" s="4">
        <v>45785.58866898148</v>
      </c>
      <c r="H6647" t="s">
        <v>3155</v>
      </c>
      <c r="I6647" t="s">
        <v>3175</v>
      </c>
      <c r="J6647">
        <v>0</v>
      </c>
      <c r="K6647" t="s">
        <v>3194</v>
      </c>
      <c r="L6647" t="s">
        <v>3564</v>
      </c>
      <c r="M6647" t="s">
        <v>549</v>
      </c>
      <c r="N6647" t="s">
        <v>550</v>
      </c>
      <c r="O6647" t="s">
        <v>136</v>
      </c>
      <c r="P6647" t="s">
        <v>139</v>
      </c>
      <c r="Q6647" t="s">
        <v>271</v>
      </c>
    </row>
    <row r="6648" spans="1:17">
      <c r="A6648" t="s">
        <v>5304</v>
      </c>
      <c r="B6648" t="s">
        <v>5305</v>
      </c>
      <c r="C6648" t="s">
        <v>5306</v>
      </c>
      <c r="D6648" s="4">
        <v>45784.624884259261</v>
      </c>
      <c r="E6648" s="4">
        <v>45786.770833333336</v>
      </c>
      <c r="F6648" s="4">
        <v>45786.788194444445</v>
      </c>
      <c r="G6648" s="4"/>
      <c r="H6648" t="s">
        <v>3155</v>
      </c>
      <c r="I6648" t="s">
        <v>3162</v>
      </c>
      <c r="J6648">
        <v>0</v>
      </c>
      <c r="K6648" t="s">
        <v>3179</v>
      </c>
      <c r="L6648" t="s">
        <v>3593</v>
      </c>
      <c r="M6648" t="s">
        <v>549</v>
      </c>
      <c r="N6648" t="s">
        <v>550</v>
      </c>
      <c r="O6648" t="s">
        <v>1923</v>
      </c>
      <c r="P6648" t="s">
        <v>1924</v>
      </c>
      <c r="Q6648" t="s">
        <v>3164</v>
      </c>
    </row>
    <row r="6649" spans="1:17">
      <c r="A6649" t="s">
        <v>5304</v>
      </c>
      <c r="B6649" t="s">
        <v>5307</v>
      </c>
      <c r="C6649" t="s">
        <v>5308</v>
      </c>
      <c r="D6649" s="4">
        <v>45784.624050925922</v>
      </c>
      <c r="E6649" s="4">
        <v>45786.75</v>
      </c>
      <c r="F6649" s="4">
        <v>45786.767361111109</v>
      </c>
      <c r="G6649" s="4"/>
      <c r="H6649" t="s">
        <v>3155</v>
      </c>
      <c r="I6649" t="s">
        <v>3162</v>
      </c>
      <c r="J6649">
        <v>0</v>
      </c>
      <c r="K6649" t="s">
        <v>3252</v>
      </c>
      <c r="L6649" t="s">
        <v>3593</v>
      </c>
      <c r="M6649" t="s">
        <v>549</v>
      </c>
      <c r="N6649" t="s">
        <v>550</v>
      </c>
      <c r="O6649" t="s">
        <v>1923</v>
      </c>
      <c r="P6649" t="s">
        <v>1924</v>
      </c>
      <c r="Q6649" t="s">
        <v>3164</v>
      </c>
    </row>
    <row r="6650" spans="1:17">
      <c r="A6650" t="s">
        <v>5309</v>
      </c>
      <c r="B6650" t="s">
        <v>5310</v>
      </c>
      <c r="C6650" t="s">
        <v>5311</v>
      </c>
      <c r="D6650" s="4">
        <v>45784.620219907411</v>
      </c>
      <c r="E6650" s="4">
        <v>45785.8125</v>
      </c>
      <c r="F6650" s="4">
        <v>45785.850694444445</v>
      </c>
      <c r="G6650" s="4">
        <v>45785.812824074077</v>
      </c>
      <c r="H6650" t="s">
        <v>3155</v>
      </c>
      <c r="I6650" t="s">
        <v>4530</v>
      </c>
      <c r="J6650">
        <v>0</v>
      </c>
      <c r="K6650" t="s">
        <v>4531</v>
      </c>
      <c r="L6650" t="s">
        <v>3564</v>
      </c>
      <c r="M6650" t="s">
        <v>549</v>
      </c>
      <c r="N6650" t="s">
        <v>559</v>
      </c>
      <c r="O6650" t="s">
        <v>469</v>
      </c>
      <c r="P6650" t="s">
        <v>189</v>
      </c>
      <c r="Q6650" t="s">
        <v>191</v>
      </c>
    </row>
    <row r="6651" spans="1:17">
      <c r="A6651" t="s">
        <v>5312</v>
      </c>
      <c r="B6651" t="s">
        <v>5313</v>
      </c>
      <c r="C6651" t="s">
        <v>5314</v>
      </c>
      <c r="D6651" s="4">
        <v>45784.613379629627</v>
      </c>
      <c r="E6651" s="4">
        <v>45787.3125</v>
      </c>
      <c r="F6651" s="4">
        <v>45787.329861111109</v>
      </c>
      <c r="G6651" s="4">
        <v>45787.311574074076</v>
      </c>
      <c r="H6651" t="s">
        <v>3155</v>
      </c>
      <c r="I6651" t="s">
        <v>3222</v>
      </c>
      <c r="J6651">
        <v>1</v>
      </c>
      <c r="K6651" t="s">
        <v>3223</v>
      </c>
      <c r="L6651" t="s">
        <v>3564</v>
      </c>
      <c r="M6651" t="s">
        <v>549</v>
      </c>
      <c r="N6651" t="s">
        <v>550</v>
      </c>
      <c r="O6651" t="s">
        <v>136</v>
      </c>
      <c r="P6651" t="s">
        <v>283</v>
      </c>
      <c r="Q6651" t="s">
        <v>286</v>
      </c>
    </row>
    <row r="6652" spans="1:17">
      <c r="A6652" t="s">
        <v>5312</v>
      </c>
      <c r="B6652" t="s">
        <v>5315</v>
      </c>
      <c r="C6652" t="s">
        <v>5316</v>
      </c>
      <c r="D6652" s="4">
        <v>45784.612847222219</v>
      </c>
      <c r="E6652" s="4">
        <v>45788.3125</v>
      </c>
      <c r="F6652" s="4">
        <v>45788.329861111109</v>
      </c>
      <c r="G6652" s="4"/>
      <c r="H6652" t="s">
        <v>3155</v>
      </c>
      <c r="I6652" t="s">
        <v>3171</v>
      </c>
      <c r="J6652">
        <v>1001</v>
      </c>
      <c r="K6652" t="s">
        <v>3157</v>
      </c>
      <c r="L6652" t="s">
        <v>3245</v>
      </c>
      <c r="M6652" t="s">
        <v>549</v>
      </c>
      <c r="N6652" t="s">
        <v>550</v>
      </c>
      <c r="O6652" t="s">
        <v>136</v>
      </c>
      <c r="P6652" t="s">
        <v>283</v>
      </c>
      <c r="Q6652" t="s">
        <v>286</v>
      </c>
    </row>
    <row r="6653" spans="1:17">
      <c r="A6653" t="s">
        <v>5317</v>
      </c>
      <c r="B6653" t="s">
        <v>5318</v>
      </c>
      <c r="C6653" t="s">
        <v>5319</v>
      </c>
      <c r="D6653" s="4">
        <v>45784.603634259256</v>
      </c>
      <c r="E6653" s="4">
        <v>45785.416666666664</v>
      </c>
      <c r="F6653" s="4">
        <v>45785.434027777781</v>
      </c>
      <c r="G6653" s="4">
        <v>45785.416643518518</v>
      </c>
      <c r="H6653" t="s">
        <v>3155</v>
      </c>
      <c r="I6653" t="s">
        <v>3175</v>
      </c>
      <c r="J6653">
        <v>0</v>
      </c>
      <c r="K6653" t="s">
        <v>3157</v>
      </c>
      <c r="L6653" t="s">
        <v>3564</v>
      </c>
      <c r="M6653" t="s">
        <v>549</v>
      </c>
      <c r="N6653" t="s">
        <v>550</v>
      </c>
      <c r="O6653" t="s">
        <v>616</v>
      </c>
      <c r="P6653" t="s">
        <v>314</v>
      </c>
      <c r="Q6653" t="s">
        <v>320</v>
      </c>
    </row>
    <row r="6654" spans="1:17">
      <c r="A6654" t="s">
        <v>5317</v>
      </c>
      <c r="B6654" t="s">
        <v>5320</v>
      </c>
      <c r="C6654" t="s">
        <v>5321</v>
      </c>
      <c r="D6654" s="4">
        <v>45784.594699074078</v>
      </c>
      <c r="E6654" s="4">
        <v>45785.395833333336</v>
      </c>
      <c r="F6654" s="4">
        <v>45785.413194444445</v>
      </c>
      <c r="G6654" s="4">
        <v>45785.39702546296</v>
      </c>
      <c r="H6654" t="s">
        <v>3155</v>
      </c>
      <c r="I6654" t="s">
        <v>3222</v>
      </c>
      <c r="J6654">
        <v>1</v>
      </c>
      <c r="K6654" t="s">
        <v>3223</v>
      </c>
      <c r="L6654" t="s">
        <v>3564</v>
      </c>
      <c r="M6654" t="s">
        <v>549</v>
      </c>
      <c r="N6654" t="s">
        <v>550</v>
      </c>
      <c r="O6654" t="s">
        <v>616</v>
      </c>
      <c r="P6654" t="s">
        <v>314</v>
      </c>
      <c r="Q6654" t="s">
        <v>320</v>
      </c>
    </row>
    <row r="6655" spans="1:17">
      <c r="A6655" t="s">
        <v>5322</v>
      </c>
      <c r="B6655" t="s">
        <v>5323</v>
      </c>
      <c r="C6655" t="s">
        <v>5324</v>
      </c>
      <c r="D6655" s="4">
        <v>45784.548807870371</v>
      </c>
      <c r="E6655" s="4">
        <v>45785.541666666664</v>
      </c>
      <c r="F6655" s="4">
        <v>45785.559027777781</v>
      </c>
      <c r="G6655" s="4"/>
      <c r="H6655" t="s">
        <v>3155</v>
      </c>
      <c r="I6655" t="s">
        <v>3184</v>
      </c>
      <c r="J6655">
        <v>0</v>
      </c>
      <c r="K6655" t="s">
        <v>3157</v>
      </c>
      <c r="L6655" t="s">
        <v>3593</v>
      </c>
      <c r="M6655" t="s">
        <v>549</v>
      </c>
      <c r="N6655" t="s">
        <v>550</v>
      </c>
      <c r="O6655" t="s">
        <v>551</v>
      </c>
      <c r="P6655" t="s">
        <v>242</v>
      </c>
      <c r="Q6655" t="s">
        <v>248</v>
      </c>
    </row>
    <row r="6656" spans="1:17">
      <c r="A6656" t="s">
        <v>5325</v>
      </c>
      <c r="B6656" t="s">
        <v>5326</v>
      </c>
      <c r="C6656" t="s">
        <v>5327</v>
      </c>
      <c r="D6656" s="4">
        <v>45784.546932870369</v>
      </c>
      <c r="E6656" s="4">
        <v>45787.083333333336</v>
      </c>
      <c r="F6656" s="4">
        <v>45787.100694444445</v>
      </c>
      <c r="G6656" s="4"/>
      <c r="H6656" t="s">
        <v>3155</v>
      </c>
      <c r="I6656" t="s">
        <v>3184</v>
      </c>
      <c r="J6656">
        <v>1002</v>
      </c>
      <c r="K6656" t="s">
        <v>3157</v>
      </c>
      <c r="L6656" t="s">
        <v>3593</v>
      </c>
      <c r="M6656" t="s">
        <v>549</v>
      </c>
      <c r="N6656" t="s">
        <v>550</v>
      </c>
      <c r="O6656" t="s">
        <v>616</v>
      </c>
      <c r="P6656" t="s">
        <v>314</v>
      </c>
      <c r="Q6656" t="s">
        <v>323</v>
      </c>
    </row>
    <row r="6657" spans="1:17">
      <c r="A6657" t="s">
        <v>5328</v>
      </c>
      <c r="B6657" t="s">
        <v>5329</v>
      </c>
      <c r="C6657" t="s">
        <v>5330</v>
      </c>
      <c r="D6657" s="4">
        <v>45784.545844907407</v>
      </c>
      <c r="E6657" s="4">
        <v>45785.541666666664</v>
      </c>
      <c r="F6657" s="4">
        <v>45785.559027777781</v>
      </c>
      <c r="G6657" s="4">
        <v>45785.540914351855</v>
      </c>
      <c r="H6657" t="s">
        <v>3155</v>
      </c>
      <c r="I6657" t="s">
        <v>3184</v>
      </c>
      <c r="J6657">
        <v>0</v>
      </c>
      <c r="K6657" t="s">
        <v>3157</v>
      </c>
      <c r="L6657" t="s">
        <v>3564</v>
      </c>
      <c r="M6657" t="s">
        <v>2190</v>
      </c>
      <c r="N6657" t="s">
        <v>5331</v>
      </c>
      <c r="O6657" t="s">
        <v>5332</v>
      </c>
      <c r="P6657" t="s">
        <v>626</v>
      </c>
      <c r="Q6657" t="s">
        <v>5333</v>
      </c>
    </row>
    <row r="6658" spans="1:17">
      <c r="A6658" t="s">
        <v>5334</v>
      </c>
      <c r="B6658" t="s">
        <v>5335</v>
      </c>
      <c r="C6658" t="s">
        <v>5336</v>
      </c>
      <c r="D6658" s="4">
        <v>45784.516944444447</v>
      </c>
      <c r="E6658" s="4">
        <v>45788.833333333336</v>
      </c>
      <c r="F6658" s="4">
        <v>45788.850694444445</v>
      </c>
      <c r="G6658" s="4">
        <v>45788.82608796296</v>
      </c>
      <c r="H6658" t="s">
        <v>3155</v>
      </c>
      <c r="I6658" t="s">
        <v>3171</v>
      </c>
      <c r="J6658">
        <v>0</v>
      </c>
      <c r="K6658" t="s">
        <v>3227</v>
      </c>
      <c r="L6658" t="s">
        <v>3564</v>
      </c>
      <c r="M6658" t="s">
        <v>549</v>
      </c>
      <c r="N6658" t="s">
        <v>559</v>
      </c>
      <c r="O6658" t="s">
        <v>504</v>
      </c>
      <c r="P6658" t="s">
        <v>325</v>
      </c>
      <c r="Q6658" t="s">
        <v>341</v>
      </c>
    </row>
    <row r="6659" spans="1:17">
      <c r="A6659" t="s">
        <v>5337</v>
      </c>
      <c r="B6659" t="s">
        <v>5338</v>
      </c>
      <c r="C6659" t="s">
        <v>5339</v>
      </c>
      <c r="D6659" s="4">
        <v>45784.510509259257</v>
      </c>
      <c r="E6659" s="4">
        <v>45785.291666666664</v>
      </c>
      <c r="F6659" s="4">
        <v>45785.309027777781</v>
      </c>
      <c r="G6659" s="4">
        <v>45785.29241898148</v>
      </c>
      <c r="H6659" t="s">
        <v>3155</v>
      </c>
      <c r="I6659" t="s">
        <v>3171</v>
      </c>
      <c r="J6659">
        <v>1001</v>
      </c>
      <c r="K6659" t="s">
        <v>3157</v>
      </c>
      <c r="L6659" t="s">
        <v>3564</v>
      </c>
      <c r="M6659" t="s">
        <v>549</v>
      </c>
      <c r="N6659" t="s">
        <v>550</v>
      </c>
      <c r="O6659" t="s">
        <v>551</v>
      </c>
      <c r="P6659" t="s">
        <v>149</v>
      </c>
      <c r="Q6659" t="s">
        <v>209</v>
      </c>
    </row>
    <row r="6660" spans="1:17">
      <c r="A6660" t="s">
        <v>5340</v>
      </c>
      <c r="B6660" t="s">
        <v>5341</v>
      </c>
      <c r="C6660" t="s">
        <v>5342</v>
      </c>
      <c r="D6660" s="4">
        <v>45784.500173611108</v>
      </c>
      <c r="E6660" s="4">
        <v>45785.520833333336</v>
      </c>
      <c r="F6660" s="4">
        <v>45785.538194444445</v>
      </c>
      <c r="G6660" s="4"/>
      <c r="H6660" t="s">
        <v>3155</v>
      </c>
      <c r="I6660" t="s">
        <v>3184</v>
      </c>
      <c r="J6660">
        <v>0</v>
      </c>
      <c r="K6660" t="s">
        <v>3157</v>
      </c>
      <c r="L6660" t="s">
        <v>3593</v>
      </c>
      <c r="M6660" t="s">
        <v>549</v>
      </c>
      <c r="N6660" t="s">
        <v>550</v>
      </c>
      <c r="O6660" t="s">
        <v>616</v>
      </c>
      <c r="P6660" t="s">
        <v>314</v>
      </c>
      <c r="Q6660" t="s">
        <v>320</v>
      </c>
    </row>
    <row r="6661" spans="1:17">
      <c r="A6661" t="s">
        <v>5343</v>
      </c>
      <c r="B6661" t="s">
        <v>5344</v>
      </c>
      <c r="C6661" t="s">
        <v>5345</v>
      </c>
      <c r="D6661" s="4">
        <v>45784.49728009259</v>
      </c>
      <c r="E6661" s="4">
        <v>45785.583333333336</v>
      </c>
      <c r="F6661" s="4">
        <v>45785.600694444445</v>
      </c>
      <c r="G6661" s="4">
        <v>45785.581944444442</v>
      </c>
      <c r="H6661" t="s">
        <v>3155</v>
      </c>
      <c r="I6661" t="s">
        <v>3171</v>
      </c>
      <c r="J6661">
        <v>1001</v>
      </c>
      <c r="K6661" t="s">
        <v>3157</v>
      </c>
      <c r="L6661" t="s">
        <v>3564</v>
      </c>
      <c r="M6661" t="s">
        <v>549</v>
      </c>
      <c r="N6661" t="s">
        <v>559</v>
      </c>
      <c r="O6661" t="s">
        <v>163</v>
      </c>
      <c r="P6661" t="s">
        <v>473</v>
      </c>
      <c r="Q6661" t="s">
        <v>360</v>
      </c>
    </row>
    <row r="6662" spans="1:17">
      <c r="A6662" t="s">
        <v>5346</v>
      </c>
      <c r="B6662" t="s">
        <v>5347</v>
      </c>
      <c r="C6662" t="s">
        <v>5348</v>
      </c>
      <c r="D6662" s="4">
        <v>45784.495057870372</v>
      </c>
      <c r="E6662" s="4">
        <v>45786.25</v>
      </c>
      <c r="F6662" s="4">
        <v>45786.288194444445</v>
      </c>
      <c r="G6662" s="4"/>
      <c r="H6662" t="s">
        <v>3155</v>
      </c>
      <c r="I6662" t="s">
        <v>3240</v>
      </c>
      <c r="J6662">
        <v>0</v>
      </c>
      <c r="K6662" t="s">
        <v>3157</v>
      </c>
      <c r="L6662" t="s">
        <v>3593</v>
      </c>
      <c r="M6662" t="s">
        <v>549</v>
      </c>
      <c r="N6662" t="s">
        <v>559</v>
      </c>
      <c r="O6662" t="s">
        <v>469</v>
      </c>
      <c r="P6662" t="s">
        <v>180</v>
      </c>
      <c r="Q6662" t="s">
        <v>184</v>
      </c>
    </row>
    <row r="6663" spans="1:17">
      <c r="A6663" t="s">
        <v>5212</v>
      </c>
      <c r="B6663" t="s">
        <v>5213</v>
      </c>
      <c r="C6663" t="s">
        <v>5349</v>
      </c>
      <c r="D6663" s="4">
        <v>45784.493668981479</v>
      </c>
      <c r="E6663" s="4">
        <v>45785.25</v>
      </c>
      <c r="F6663" s="4">
        <v>45785.288194444445</v>
      </c>
      <c r="G6663" s="4"/>
      <c r="H6663" t="s">
        <v>3155</v>
      </c>
      <c r="I6663" t="s">
        <v>3156</v>
      </c>
      <c r="J6663">
        <v>0</v>
      </c>
      <c r="K6663" t="s">
        <v>3157</v>
      </c>
      <c r="L6663" t="s">
        <v>3245</v>
      </c>
      <c r="M6663" t="s">
        <v>549</v>
      </c>
      <c r="N6663" t="s">
        <v>550</v>
      </c>
      <c r="O6663" t="s">
        <v>551</v>
      </c>
      <c r="P6663" t="s">
        <v>145</v>
      </c>
      <c r="Q6663" t="s">
        <v>218</v>
      </c>
    </row>
    <row r="6664" spans="1:17">
      <c r="A6664" t="s">
        <v>5350</v>
      </c>
      <c r="B6664" t="s">
        <v>5351</v>
      </c>
      <c r="C6664" t="s">
        <v>5352</v>
      </c>
      <c r="D6664" s="4">
        <v>45784.48159722222</v>
      </c>
      <c r="E6664" s="4">
        <v>45786.666666666664</v>
      </c>
      <c r="F6664" s="4">
        <v>45786.704861111109</v>
      </c>
      <c r="G6664" s="4">
        <v>45786.666122685187</v>
      </c>
      <c r="H6664" t="s">
        <v>3155</v>
      </c>
      <c r="I6664" t="s">
        <v>3156</v>
      </c>
      <c r="J6664">
        <v>0</v>
      </c>
      <c r="K6664" t="s">
        <v>3157</v>
      </c>
      <c r="L6664" t="s">
        <v>3564</v>
      </c>
      <c r="M6664" t="s">
        <v>549</v>
      </c>
      <c r="N6664" t="s">
        <v>559</v>
      </c>
      <c r="O6664" t="s">
        <v>163</v>
      </c>
      <c r="P6664" t="s">
        <v>473</v>
      </c>
      <c r="Q6664" t="s">
        <v>359</v>
      </c>
    </row>
    <row r="6665" spans="1:17">
      <c r="A6665" t="s">
        <v>3694</v>
      </c>
      <c r="B6665" t="s">
        <v>3697</v>
      </c>
      <c r="C6665" t="s">
        <v>5353</v>
      </c>
      <c r="D6665" s="4">
        <v>45784.473668981482</v>
      </c>
      <c r="E6665" s="4">
        <v>45787.395833333336</v>
      </c>
      <c r="F6665" s="4">
        <v>45787.434027777781</v>
      </c>
      <c r="G6665" s="4"/>
      <c r="H6665" t="s">
        <v>3155</v>
      </c>
      <c r="I6665" t="s">
        <v>3673</v>
      </c>
      <c r="J6665">
        <v>0</v>
      </c>
      <c r="K6665" t="s">
        <v>3194</v>
      </c>
      <c r="L6665" t="s">
        <v>3245</v>
      </c>
      <c r="M6665" t="s">
        <v>549</v>
      </c>
      <c r="N6665" t="s">
        <v>559</v>
      </c>
      <c r="O6665" t="s">
        <v>504</v>
      </c>
      <c r="P6665" t="s">
        <v>325</v>
      </c>
      <c r="Q6665" t="s">
        <v>327</v>
      </c>
    </row>
    <row r="6666" spans="1:17">
      <c r="A6666" t="s">
        <v>5354</v>
      </c>
      <c r="B6666" t="s">
        <v>5355</v>
      </c>
      <c r="C6666" t="s">
        <v>5356</v>
      </c>
      <c r="D6666" s="4">
        <v>45784.46769675926</v>
      </c>
      <c r="E6666" s="4">
        <v>45786.625</v>
      </c>
      <c r="F6666" s="4">
        <v>45786.642361111109</v>
      </c>
      <c r="G6666" s="4">
        <v>45786.624780092592</v>
      </c>
      <c r="H6666" t="s">
        <v>3155</v>
      </c>
      <c r="I6666" t="s">
        <v>3171</v>
      </c>
      <c r="J6666">
        <v>1001</v>
      </c>
      <c r="K6666" t="s">
        <v>3157</v>
      </c>
      <c r="L6666" t="s">
        <v>3564</v>
      </c>
      <c r="M6666" t="s">
        <v>549</v>
      </c>
      <c r="N6666" t="s">
        <v>550</v>
      </c>
      <c r="O6666" t="s">
        <v>136</v>
      </c>
      <c r="P6666" t="s">
        <v>139</v>
      </c>
      <c r="Q6666" t="s">
        <v>278</v>
      </c>
    </row>
    <row r="6667" spans="1:17">
      <c r="A6667" t="s">
        <v>5252</v>
      </c>
      <c r="B6667" t="s">
        <v>5253</v>
      </c>
      <c r="C6667" t="s">
        <v>5357</v>
      </c>
      <c r="D6667" s="4">
        <v>45784.462789351855</v>
      </c>
      <c r="E6667" s="4">
        <v>45785.791666666664</v>
      </c>
      <c r="F6667" s="4">
        <v>45785.809027777781</v>
      </c>
      <c r="G6667" s="4"/>
      <c r="H6667" t="s">
        <v>3155</v>
      </c>
      <c r="I6667" t="s">
        <v>3171</v>
      </c>
      <c r="J6667">
        <v>1001</v>
      </c>
      <c r="K6667" t="s">
        <v>3157</v>
      </c>
      <c r="L6667" t="s">
        <v>3245</v>
      </c>
      <c r="M6667" t="s">
        <v>549</v>
      </c>
      <c r="N6667" t="s">
        <v>550</v>
      </c>
      <c r="O6667" t="s">
        <v>551</v>
      </c>
      <c r="P6667" t="s">
        <v>141</v>
      </c>
      <c r="Q6667" t="s">
        <v>236</v>
      </c>
    </row>
    <row r="6668" spans="1:17">
      <c r="A6668" t="s">
        <v>4179</v>
      </c>
      <c r="B6668" t="s">
        <v>4180</v>
      </c>
      <c r="C6668" t="s">
        <v>5358</v>
      </c>
      <c r="D6668" s="4">
        <v>45784.460775462961</v>
      </c>
      <c r="E6668" s="4">
        <v>45785.3125</v>
      </c>
      <c r="F6668" s="4">
        <v>45785.350694444445</v>
      </c>
      <c r="G6668" s="4">
        <v>45785.313275462962</v>
      </c>
      <c r="H6668" t="s">
        <v>3155</v>
      </c>
      <c r="I6668" t="s">
        <v>3156</v>
      </c>
      <c r="J6668">
        <v>0</v>
      </c>
      <c r="K6668" t="s">
        <v>3194</v>
      </c>
      <c r="L6668" t="s">
        <v>3564</v>
      </c>
      <c r="M6668" t="s">
        <v>549</v>
      </c>
      <c r="N6668" t="s">
        <v>550</v>
      </c>
      <c r="O6668" t="s">
        <v>551</v>
      </c>
      <c r="P6668" t="s">
        <v>145</v>
      </c>
      <c r="Q6668" t="s">
        <v>218</v>
      </c>
    </row>
    <row r="6669" spans="1:17">
      <c r="A6669" t="s">
        <v>5359</v>
      </c>
      <c r="B6669" t="s">
        <v>5360</v>
      </c>
      <c r="C6669" t="s">
        <v>5361</v>
      </c>
      <c r="D6669" s="4">
        <v>45784.455937500003</v>
      </c>
      <c r="E6669" s="4">
        <v>45785.416666666664</v>
      </c>
      <c r="F6669" s="4">
        <v>45785.434027777781</v>
      </c>
      <c r="G6669" s="4">
        <v>45785.412152777775</v>
      </c>
      <c r="H6669" t="s">
        <v>3155</v>
      </c>
      <c r="I6669" t="s">
        <v>3171</v>
      </c>
      <c r="J6669">
        <v>1001</v>
      </c>
      <c r="K6669" t="s">
        <v>3157</v>
      </c>
      <c r="L6669" t="s">
        <v>3564</v>
      </c>
      <c r="M6669" t="s">
        <v>549</v>
      </c>
      <c r="N6669" t="s">
        <v>559</v>
      </c>
      <c r="O6669" t="s">
        <v>469</v>
      </c>
      <c r="P6669" t="s">
        <v>189</v>
      </c>
      <c r="Q6669" t="s">
        <v>191</v>
      </c>
    </row>
    <row r="6670" spans="1:17">
      <c r="A6670" t="s">
        <v>5362</v>
      </c>
      <c r="B6670" t="s">
        <v>5363</v>
      </c>
      <c r="C6670" t="s">
        <v>5364</v>
      </c>
      <c r="D6670" s="4">
        <v>45784.448009259257</v>
      </c>
      <c r="E6670" s="4">
        <v>45791.791666666664</v>
      </c>
      <c r="F6670" s="4">
        <v>45791.809027777781</v>
      </c>
      <c r="G6670" s="4"/>
      <c r="H6670" t="s">
        <v>3155</v>
      </c>
      <c r="I6670" t="s">
        <v>3175</v>
      </c>
      <c r="J6670">
        <v>1001</v>
      </c>
      <c r="K6670" t="s">
        <v>3194</v>
      </c>
      <c r="L6670" t="s">
        <v>3245</v>
      </c>
      <c r="M6670" t="s">
        <v>549</v>
      </c>
      <c r="N6670" t="s">
        <v>559</v>
      </c>
      <c r="O6670" t="s">
        <v>504</v>
      </c>
      <c r="P6670" t="s">
        <v>325</v>
      </c>
      <c r="Q6670" t="s">
        <v>343</v>
      </c>
    </row>
    <row r="6671" spans="1:17">
      <c r="A6671" t="s">
        <v>5365</v>
      </c>
      <c r="B6671" t="s">
        <v>5366</v>
      </c>
      <c r="C6671" t="s">
        <v>5367</v>
      </c>
      <c r="D6671" s="4">
        <v>45784.445937500001</v>
      </c>
      <c r="E6671" s="4">
        <v>45785.75</v>
      </c>
      <c r="F6671" s="4">
        <v>45785.788194444445</v>
      </c>
      <c r="G6671" s="4">
        <v>45785.753113425926</v>
      </c>
      <c r="H6671" t="s">
        <v>3155</v>
      </c>
      <c r="I6671" t="s">
        <v>3240</v>
      </c>
      <c r="J6671">
        <v>1001</v>
      </c>
      <c r="K6671" t="s">
        <v>3157</v>
      </c>
      <c r="L6671" t="s">
        <v>3564</v>
      </c>
      <c r="M6671" t="s">
        <v>549</v>
      </c>
      <c r="N6671" t="s">
        <v>550</v>
      </c>
      <c r="O6671" t="s">
        <v>136</v>
      </c>
      <c r="P6671" t="s">
        <v>139</v>
      </c>
      <c r="Q6671" t="s">
        <v>274</v>
      </c>
    </row>
    <row r="6672" spans="1:17">
      <c r="A6672" t="s">
        <v>5368</v>
      </c>
      <c r="B6672" t="s">
        <v>5369</v>
      </c>
      <c r="C6672" t="s">
        <v>5370</v>
      </c>
      <c r="D6672" s="4">
        <v>45784.442094907405</v>
      </c>
      <c r="E6672" s="4">
        <v>45786.291666666664</v>
      </c>
      <c r="F6672" s="4">
        <v>45786.309027777781</v>
      </c>
      <c r="G6672" s="4"/>
      <c r="H6672" t="s">
        <v>3155</v>
      </c>
      <c r="I6672" t="s">
        <v>3175</v>
      </c>
      <c r="J6672">
        <v>0</v>
      </c>
      <c r="K6672" t="s">
        <v>3157</v>
      </c>
      <c r="L6672" t="s">
        <v>3245</v>
      </c>
      <c r="M6672" t="s">
        <v>549</v>
      </c>
      <c r="N6672" t="s">
        <v>559</v>
      </c>
      <c r="O6672" t="s">
        <v>469</v>
      </c>
      <c r="P6672" t="s">
        <v>180</v>
      </c>
      <c r="Q6672" t="s">
        <v>183</v>
      </c>
    </row>
    <row r="6673" spans="1:17">
      <c r="A6673" t="s">
        <v>5371</v>
      </c>
      <c r="B6673" t="s">
        <v>5372</v>
      </c>
      <c r="C6673" t="s">
        <v>5373</v>
      </c>
      <c r="D6673" s="4">
        <v>45784.438356481478</v>
      </c>
      <c r="E6673" s="4">
        <v>45785.729166666664</v>
      </c>
      <c r="F6673" s="4">
        <v>45785.767361111109</v>
      </c>
      <c r="G6673" s="4">
        <v>45785.729756944442</v>
      </c>
      <c r="H6673" t="s">
        <v>3155</v>
      </c>
      <c r="I6673" t="s">
        <v>3240</v>
      </c>
      <c r="J6673">
        <v>1001</v>
      </c>
      <c r="K6673" t="s">
        <v>3157</v>
      </c>
      <c r="L6673" t="s">
        <v>3564</v>
      </c>
      <c r="M6673" t="s">
        <v>549</v>
      </c>
      <c r="N6673" t="s">
        <v>550</v>
      </c>
      <c r="O6673" t="s">
        <v>136</v>
      </c>
      <c r="P6673" t="s">
        <v>143</v>
      </c>
      <c r="Q6673" t="s">
        <v>311</v>
      </c>
    </row>
    <row r="6674" spans="1:17">
      <c r="A6674" t="s">
        <v>5374</v>
      </c>
      <c r="B6674" t="s">
        <v>5375</v>
      </c>
      <c r="C6674" t="s">
        <v>5376</v>
      </c>
      <c r="D6674" s="4">
        <v>45784.438148148147</v>
      </c>
      <c r="E6674" s="4">
        <v>45785.416666666664</v>
      </c>
      <c r="F6674" s="4">
        <v>45785.434027777781</v>
      </c>
      <c r="G6674" s="4">
        <v>45785.42864583333</v>
      </c>
      <c r="H6674" t="s">
        <v>3155</v>
      </c>
      <c r="I6674" t="s">
        <v>3291</v>
      </c>
      <c r="J6674">
        <v>0</v>
      </c>
      <c r="K6674" t="s">
        <v>3194</v>
      </c>
      <c r="L6674" t="s">
        <v>3564</v>
      </c>
      <c r="M6674" t="s">
        <v>549</v>
      </c>
      <c r="N6674" t="s">
        <v>550</v>
      </c>
      <c r="O6674" t="s">
        <v>136</v>
      </c>
      <c r="P6674" t="s">
        <v>147</v>
      </c>
      <c r="Q6674" t="s">
        <v>257</v>
      </c>
    </row>
    <row r="6675" spans="1:17">
      <c r="A6675" t="s">
        <v>5377</v>
      </c>
      <c r="B6675" t="s">
        <v>5378</v>
      </c>
      <c r="C6675" t="s">
        <v>5379</v>
      </c>
      <c r="D6675" s="4">
        <v>45784.437094907407</v>
      </c>
      <c r="E6675" s="4">
        <v>45790.833333333336</v>
      </c>
      <c r="F6675" s="4">
        <v>45790.850694444445</v>
      </c>
      <c r="G6675" s="4">
        <v>45790.827719907407</v>
      </c>
      <c r="H6675" t="s">
        <v>3155</v>
      </c>
      <c r="I6675" t="s">
        <v>3171</v>
      </c>
      <c r="J6675">
        <v>0</v>
      </c>
      <c r="K6675" t="s">
        <v>3194</v>
      </c>
      <c r="L6675" t="s">
        <v>3564</v>
      </c>
      <c r="M6675" t="s">
        <v>549</v>
      </c>
      <c r="N6675" t="s">
        <v>550</v>
      </c>
      <c r="O6675" t="s">
        <v>616</v>
      </c>
      <c r="P6675" t="s">
        <v>314</v>
      </c>
      <c r="Q6675" t="s">
        <v>315</v>
      </c>
    </row>
    <row r="6676" spans="1:17">
      <c r="A6676" t="s">
        <v>5380</v>
      </c>
      <c r="B6676" t="s">
        <v>5381</v>
      </c>
      <c r="C6676" t="s">
        <v>5382</v>
      </c>
      <c r="D6676" s="4">
        <v>45784.435555555552</v>
      </c>
      <c r="E6676" s="4">
        <v>45788.416666666664</v>
      </c>
      <c r="F6676" s="4">
        <v>45788.454861111109</v>
      </c>
      <c r="G6676" s="4"/>
      <c r="H6676" t="s">
        <v>3155</v>
      </c>
      <c r="I6676" t="s">
        <v>3673</v>
      </c>
      <c r="J6676">
        <v>0</v>
      </c>
      <c r="K6676" t="s">
        <v>3157</v>
      </c>
      <c r="L6676" t="s">
        <v>3245</v>
      </c>
      <c r="M6676" t="s">
        <v>549</v>
      </c>
      <c r="N6676" t="s">
        <v>559</v>
      </c>
      <c r="O6676" t="s">
        <v>504</v>
      </c>
      <c r="P6676" t="s">
        <v>325</v>
      </c>
      <c r="Q6676" t="s">
        <v>341</v>
      </c>
    </row>
    <row r="6677" spans="1:17">
      <c r="A6677" t="s">
        <v>5383</v>
      </c>
      <c r="B6677" t="s">
        <v>5384</v>
      </c>
      <c r="C6677" t="s">
        <v>5385</v>
      </c>
      <c r="D6677" s="4">
        <v>45784.431875000002</v>
      </c>
      <c r="E6677" s="4">
        <v>45789.833333333336</v>
      </c>
      <c r="F6677" s="4">
        <v>45789.871527777781</v>
      </c>
      <c r="G6677" s="4"/>
      <c r="H6677" t="s">
        <v>3155</v>
      </c>
      <c r="I6677" t="s">
        <v>3209</v>
      </c>
      <c r="J6677">
        <v>0</v>
      </c>
      <c r="K6677" t="s">
        <v>3227</v>
      </c>
      <c r="L6677" t="s">
        <v>3593</v>
      </c>
      <c r="M6677" t="s">
        <v>549</v>
      </c>
      <c r="N6677" t="s">
        <v>550</v>
      </c>
      <c r="O6677" t="s">
        <v>136</v>
      </c>
      <c r="P6677" t="s">
        <v>139</v>
      </c>
      <c r="Q6677" t="s">
        <v>425</v>
      </c>
    </row>
    <row r="6678" spans="1:17">
      <c r="A6678" t="s">
        <v>5386</v>
      </c>
      <c r="B6678" t="s">
        <v>5387</v>
      </c>
      <c r="C6678" t="s">
        <v>5388</v>
      </c>
      <c r="D6678" s="4">
        <v>45784.424768518518</v>
      </c>
      <c r="E6678" s="4">
        <v>45803.791666666664</v>
      </c>
      <c r="F6678" s="4">
        <v>45803.809027777781</v>
      </c>
      <c r="G6678" s="4"/>
      <c r="H6678" t="s">
        <v>3155</v>
      </c>
      <c r="I6678" t="s">
        <v>3171</v>
      </c>
      <c r="J6678">
        <v>1001</v>
      </c>
      <c r="K6678" t="s">
        <v>3157</v>
      </c>
      <c r="L6678" t="s">
        <v>3245</v>
      </c>
      <c r="M6678" t="s">
        <v>549</v>
      </c>
      <c r="N6678" t="s">
        <v>550</v>
      </c>
      <c r="O6678" t="s">
        <v>136</v>
      </c>
      <c r="P6678" t="s">
        <v>139</v>
      </c>
      <c r="Q6678" t="s">
        <v>275</v>
      </c>
    </row>
    <row r="6679" spans="1:17">
      <c r="A6679" t="s">
        <v>5389</v>
      </c>
      <c r="B6679" t="s">
        <v>5390</v>
      </c>
      <c r="C6679" t="s">
        <v>5391</v>
      </c>
      <c r="D6679" s="4">
        <v>45784.424120370371</v>
      </c>
      <c r="E6679" s="4">
        <v>45787.416666666664</v>
      </c>
      <c r="F6679" s="4">
        <v>45787.434027777781</v>
      </c>
      <c r="G6679" s="4">
        <v>45787.410196759258</v>
      </c>
      <c r="H6679" t="s">
        <v>3155</v>
      </c>
      <c r="I6679" t="s">
        <v>3162</v>
      </c>
      <c r="J6679">
        <v>0</v>
      </c>
      <c r="K6679" t="s">
        <v>3420</v>
      </c>
      <c r="L6679" t="s">
        <v>3564</v>
      </c>
      <c r="M6679" t="s">
        <v>549</v>
      </c>
      <c r="N6679" t="s">
        <v>550</v>
      </c>
      <c r="O6679" t="s">
        <v>1923</v>
      </c>
      <c r="P6679" t="s">
        <v>1924</v>
      </c>
      <c r="Q6679" t="s">
        <v>3199</v>
      </c>
    </row>
    <row r="6680" spans="1:17">
      <c r="A6680" t="s">
        <v>5392</v>
      </c>
      <c r="B6680" t="s">
        <v>5393</v>
      </c>
      <c r="C6680" t="s">
        <v>5394</v>
      </c>
      <c r="D6680" s="4">
        <v>45784.423993055556</v>
      </c>
      <c r="E6680" s="4">
        <v>45785.791666666664</v>
      </c>
      <c r="F6680" s="4">
        <v>45785.809027777781</v>
      </c>
      <c r="G6680" s="4">
        <v>45785.789363425924</v>
      </c>
      <c r="H6680" t="s">
        <v>3155</v>
      </c>
      <c r="I6680" t="s">
        <v>3175</v>
      </c>
      <c r="J6680">
        <v>0</v>
      </c>
      <c r="K6680" t="s">
        <v>3157</v>
      </c>
      <c r="L6680" t="s">
        <v>3564</v>
      </c>
      <c r="M6680" t="s">
        <v>549</v>
      </c>
      <c r="N6680" t="s">
        <v>550</v>
      </c>
      <c r="O6680" t="s">
        <v>136</v>
      </c>
      <c r="P6680" t="s">
        <v>143</v>
      </c>
      <c r="Q6680" t="s">
        <v>303</v>
      </c>
    </row>
    <row r="6681" spans="1:17">
      <c r="A6681" t="s">
        <v>5395</v>
      </c>
      <c r="B6681" t="s">
        <v>5396</v>
      </c>
      <c r="C6681" t="s">
        <v>5397</v>
      </c>
      <c r="D6681" s="4">
        <v>45784.41951388889</v>
      </c>
      <c r="E6681" s="4">
        <v>45787.25</v>
      </c>
      <c r="F6681" s="4">
        <v>45787.288194444445</v>
      </c>
      <c r="G6681" s="4"/>
      <c r="H6681" t="s">
        <v>3155</v>
      </c>
      <c r="I6681" t="s">
        <v>3240</v>
      </c>
      <c r="J6681">
        <v>0</v>
      </c>
      <c r="K6681" t="s">
        <v>3157</v>
      </c>
      <c r="L6681" t="s">
        <v>3593</v>
      </c>
      <c r="M6681" t="s">
        <v>549</v>
      </c>
      <c r="N6681" t="s">
        <v>559</v>
      </c>
      <c r="O6681" t="s">
        <v>469</v>
      </c>
      <c r="P6681" t="s">
        <v>189</v>
      </c>
      <c r="Q6681" t="s">
        <v>193</v>
      </c>
    </row>
    <row r="6682" spans="1:17">
      <c r="A6682" t="s">
        <v>5371</v>
      </c>
      <c r="B6682" t="s">
        <v>5372</v>
      </c>
      <c r="C6682" t="s">
        <v>5398</v>
      </c>
      <c r="D6682" s="4">
        <v>45784.410601851851</v>
      </c>
      <c r="E6682" s="4">
        <v>45785.666666666664</v>
      </c>
      <c r="F6682" s="4">
        <v>45785.704861111109</v>
      </c>
      <c r="G6682" s="4"/>
      <c r="H6682" t="s">
        <v>3155</v>
      </c>
      <c r="I6682" t="s">
        <v>3240</v>
      </c>
      <c r="J6682">
        <v>1001</v>
      </c>
      <c r="K6682" t="s">
        <v>3157</v>
      </c>
      <c r="L6682" t="s">
        <v>3245</v>
      </c>
      <c r="M6682" t="s">
        <v>549</v>
      </c>
      <c r="N6682" t="s">
        <v>550</v>
      </c>
      <c r="O6682" t="s">
        <v>136</v>
      </c>
      <c r="P6682" t="s">
        <v>143</v>
      </c>
      <c r="Q6682" t="s">
        <v>311</v>
      </c>
    </row>
    <row r="6683" spans="1:17">
      <c r="A6683" t="s">
        <v>3629</v>
      </c>
      <c r="B6683" t="s">
        <v>3630</v>
      </c>
      <c r="C6683" t="s">
        <v>5399</v>
      </c>
      <c r="D6683" s="4">
        <v>45784.407025462962</v>
      </c>
      <c r="E6683" s="4">
        <v>45786.291666666664</v>
      </c>
      <c r="F6683" s="4">
        <v>45786.329861111109</v>
      </c>
      <c r="G6683" s="4"/>
      <c r="H6683" t="s">
        <v>3155</v>
      </c>
      <c r="I6683" t="s">
        <v>3240</v>
      </c>
      <c r="J6683">
        <v>1001</v>
      </c>
      <c r="K6683" t="s">
        <v>3157</v>
      </c>
      <c r="L6683" t="s">
        <v>3593</v>
      </c>
      <c r="M6683" t="s">
        <v>549</v>
      </c>
      <c r="N6683" t="s">
        <v>559</v>
      </c>
      <c r="O6683" t="s">
        <v>469</v>
      </c>
      <c r="P6683" t="s">
        <v>180</v>
      </c>
      <c r="Q6683" t="s">
        <v>14107</v>
      </c>
    </row>
    <row r="6684" spans="1:17">
      <c r="A6684" t="s">
        <v>4421</v>
      </c>
      <c r="B6684" t="s">
        <v>4422</v>
      </c>
      <c r="C6684" t="s">
        <v>5400</v>
      </c>
      <c r="D6684" s="4">
        <v>45784.406354166669</v>
      </c>
      <c r="E6684" s="4">
        <v>45785.375</v>
      </c>
      <c r="F6684" s="4">
        <v>45785.413194444445</v>
      </c>
      <c r="G6684" s="4">
        <v>45785.371539351851</v>
      </c>
      <c r="H6684" t="s">
        <v>3155</v>
      </c>
      <c r="I6684" t="s">
        <v>3156</v>
      </c>
      <c r="J6684">
        <v>0</v>
      </c>
      <c r="K6684" t="s">
        <v>3157</v>
      </c>
      <c r="L6684" t="s">
        <v>3564</v>
      </c>
      <c r="M6684" t="s">
        <v>549</v>
      </c>
      <c r="N6684" t="s">
        <v>550</v>
      </c>
      <c r="O6684" t="s">
        <v>551</v>
      </c>
      <c r="P6684" t="s">
        <v>149</v>
      </c>
      <c r="Q6684" t="s">
        <v>203</v>
      </c>
    </row>
    <row r="6685" spans="1:17">
      <c r="A6685" t="s">
        <v>5401</v>
      </c>
      <c r="B6685" t="s">
        <v>5402</v>
      </c>
      <c r="C6685" t="s">
        <v>5403</v>
      </c>
      <c r="D6685" s="4">
        <v>45784.405150462961</v>
      </c>
      <c r="E6685" s="4">
        <v>45814.041666666664</v>
      </c>
      <c r="F6685" s="4">
        <v>45814.079861111109</v>
      </c>
      <c r="G6685" s="4"/>
      <c r="H6685" t="s">
        <v>3155</v>
      </c>
      <c r="I6685" t="s">
        <v>3156</v>
      </c>
      <c r="J6685">
        <v>0</v>
      </c>
      <c r="K6685" t="s">
        <v>3157</v>
      </c>
      <c r="L6685" t="s">
        <v>3158</v>
      </c>
      <c r="M6685" t="s">
        <v>549</v>
      </c>
      <c r="N6685" t="s">
        <v>550</v>
      </c>
      <c r="O6685" t="s">
        <v>136</v>
      </c>
      <c r="P6685" t="s">
        <v>292</v>
      </c>
      <c r="Q6685" t="s">
        <v>296</v>
      </c>
    </row>
    <row r="6686" spans="1:17">
      <c r="A6686" t="s">
        <v>4674</v>
      </c>
      <c r="B6686" t="s">
        <v>4680</v>
      </c>
      <c r="C6686" t="s">
        <v>5404</v>
      </c>
      <c r="D6686" s="4">
        <v>45784.401655092595</v>
      </c>
      <c r="E6686" s="4">
        <v>45788.791666666664</v>
      </c>
      <c r="F6686" s="4">
        <v>45788.809027777781</v>
      </c>
      <c r="G6686" s="4"/>
      <c r="H6686" t="s">
        <v>3155</v>
      </c>
      <c r="I6686" t="s">
        <v>3512</v>
      </c>
      <c r="J6686">
        <v>1</v>
      </c>
      <c r="K6686" t="s">
        <v>3157</v>
      </c>
      <c r="L6686" t="s">
        <v>3245</v>
      </c>
      <c r="M6686" t="s">
        <v>549</v>
      </c>
      <c r="N6686" t="s">
        <v>550</v>
      </c>
      <c r="O6686" t="s">
        <v>551</v>
      </c>
      <c r="P6686" t="s">
        <v>141</v>
      </c>
      <c r="Q6686" t="s">
        <v>235</v>
      </c>
    </row>
    <row r="6687" spans="1:17">
      <c r="A6687" t="s">
        <v>3828</v>
      </c>
      <c r="B6687" t="s">
        <v>3829</v>
      </c>
      <c r="C6687" t="s">
        <v>5405</v>
      </c>
      <c r="D6687" s="4">
        <v>45784.401388888888</v>
      </c>
      <c r="E6687" s="4">
        <v>45786.625</v>
      </c>
      <c r="F6687" s="4">
        <v>45786.642361111109</v>
      </c>
      <c r="G6687" s="4"/>
      <c r="H6687" t="s">
        <v>3155</v>
      </c>
      <c r="I6687" t="s">
        <v>3171</v>
      </c>
      <c r="J6687">
        <v>0</v>
      </c>
      <c r="K6687" t="s">
        <v>3157</v>
      </c>
      <c r="L6687" t="s">
        <v>3593</v>
      </c>
      <c r="M6687" t="s">
        <v>549</v>
      </c>
      <c r="N6687" t="s">
        <v>550</v>
      </c>
      <c r="O6687" t="s">
        <v>551</v>
      </c>
      <c r="P6687" t="s">
        <v>141</v>
      </c>
      <c r="Q6687" t="s">
        <v>238</v>
      </c>
    </row>
    <row r="6688" spans="1:17">
      <c r="A6688" t="s">
        <v>5406</v>
      </c>
      <c r="B6688" t="s">
        <v>5407</v>
      </c>
      <c r="C6688" t="s">
        <v>5408</v>
      </c>
      <c r="D6688" s="4">
        <v>45784.392465277779</v>
      </c>
      <c r="E6688" s="4">
        <v>45785.3125</v>
      </c>
      <c r="F6688" s="4">
        <v>45785.350694444445</v>
      </c>
      <c r="G6688" s="4">
        <v>45785.304340277777</v>
      </c>
      <c r="H6688" t="s">
        <v>3155</v>
      </c>
      <c r="I6688" t="s">
        <v>3156</v>
      </c>
      <c r="J6688">
        <v>0</v>
      </c>
      <c r="K6688" t="s">
        <v>3157</v>
      </c>
      <c r="L6688" t="s">
        <v>3564</v>
      </c>
      <c r="M6688" t="s">
        <v>549</v>
      </c>
      <c r="N6688" t="s">
        <v>550</v>
      </c>
      <c r="O6688" t="s">
        <v>551</v>
      </c>
      <c r="P6688" t="s">
        <v>145</v>
      </c>
      <c r="Q6688" t="s">
        <v>224</v>
      </c>
    </row>
    <row r="6689" spans="1:17">
      <c r="A6689" t="s">
        <v>5409</v>
      </c>
      <c r="B6689" t="s">
        <v>5410</v>
      </c>
      <c r="C6689" t="s">
        <v>5411</v>
      </c>
      <c r="D6689" s="4">
        <v>45784.386296296296</v>
      </c>
      <c r="E6689" s="4">
        <v>45785.416666666664</v>
      </c>
      <c r="F6689" s="4">
        <v>45785.434027777781</v>
      </c>
      <c r="G6689" s="4">
        <v>45785.407488425924</v>
      </c>
      <c r="H6689" t="s">
        <v>3155</v>
      </c>
      <c r="I6689" t="s">
        <v>3175</v>
      </c>
      <c r="J6689">
        <v>0</v>
      </c>
      <c r="K6689" t="s">
        <v>3157</v>
      </c>
      <c r="L6689" t="s">
        <v>3564</v>
      </c>
      <c r="M6689" t="s">
        <v>549</v>
      </c>
      <c r="N6689" t="s">
        <v>550</v>
      </c>
      <c r="O6689" t="s">
        <v>551</v>
      </c>
      <c r="P6689" t="s">
        <v>149</v>
      </c>
      <c r="Q6689" t="s">
        <v>209</v>
      </c>
    </row>
    <row r="6690" spans="1:17">
      <c r="A6690" t="s">
        <v>3994</v>
      </c>
      <c r="B6690" t="s">
        <v>3995</v>
      </c>
      <c r="C6690" t="s">
        <v>5412</v>
      </c>
      <c r="D6690" s="4">
        <v>45784.384050925924</v>
      </c>
      <c r="E6690" s="4">
        <v>45787.916666666664</v>
      </c>
      <c r="F6690" s="4">
        <v>45787.934027777781</v>
      </c>
      <c r="G6690" s="4"/>
      <c r="H6690" t="s">
        <v>3155</v>
      </c>
      <c r="I6690" t="s">
        <v>3175</v>
      </c>
      <c r="J6690">
        <v>0</v>
      </c>
      <c r="K6690" t="s">
        <v>3157</v>
      </c>
      <c r="L6690" t="s">
        <v>3245</v>
      </c>
      <c r="M6690" t="s">
        <v>549</v>
      </c>
      <c r="N6690" t="s">
        <v>550</v>
      </c>
      <c r="O6690" t="s">
        <v>551</v>
      </c>
      <c r="P6690" t="s">
        <v>145</v>
      </c>
      <c r="Q6690" t="s">
        <v>218</v>
      </c>
    </row>
    <row r="6691" spans="1:17">
      <c r="A6691" t="s">
        <v>5413</v>
      </c>
      <c r="B6691" t="s">
        <v>5414</v>
      </c>
      <c r="C6691" t="s">
        <v>5415</v>
      </c>
      <c r="D6691" s="4">
        <v>45784.380474537036</v>
      </c>
      <c r="E6691" s="4">
        <v>45787.375</v>
      </c>
      <c r="F6691" s="4">
        <v>45787.392361111109</v>
      </c>
      <c r="G6691" s="4">
        <v>45787.370266203703</v>
      </c>
      <c r="H6691" t="s">
        <v>3155</v>
      </c>
      <c r="I6691" t="s">
        <v>3171</v>
      </c>
      <c r="J6691">
        <v>1001</v>
      </c>
      <c r="K6691" t="s">
        <v>3157</v>
      </c>
      <c r="L6691" t="s">
        <v>3564</v>
      </c>
      <c r="M6691" t="s">
        <v>549</v>
      </c>
      <c r="N6691" t="s">
        <v>550</v>
      </c>
      <c r="O6691" t="s">
        <v>136</v>
      </c>
      <c r="P6691" t="s">
        <v>143</v>
      </c>
      <c r="Q6691" t="s">
        <v>300</v>
      </c>
    </row>
    <row r="6692" spans="1:17">
      <c r="A6692" t="s">
        <v>5074</v>
      </c>
      <c r="B6692" t="s">
        <v>5075</v>
      </c>
      <c r="C6692" t="s">
        <v>5416</v>
      </c>
      <c r="D6692" s="4">
        <v>45784.376087962963</v>
      </c>
      <c r="E6692" s="4">
        <v>45785.166666666664</v>
      </c>
      <c r="F6692" s="4">
        <v>45785.184027777781</v>
      </c>
      <c r="G6692" s="4"/>
      <c r="H6692" t="s">
        <v>3155</v>
      </c>
      <c r="I6692" t="s">
        <v>3171</v>
      </c>
      <c r="J6692">
        <v>1001</v>
      </c>
      <c r="K6692" t="s">
        <v>3157</v>
      </c>
      <c r="L6692" t="s">
        <v>3593</v>
      </c>
      <c r="M6692" t="s">
        <v>549</v>
      </c>
      <c r="N6692" t="s">
        <v>550</v>
      </c>
      <c r="O6692" t="s">
        <v>616</v>
      </c>
      <c r="P6692" t="s">
        <v>314</v>
      </c>
      <c r="Q6692" t="s">
        <v>315</v>
      </c>
    </row>
    <row r="6693" spans="1:17">
      <c r="A6693" t="s">
        <v>5417</v>
      </c>
      <c r="B6693" t="s">
        <v>5418</v>
      </c>
      <c r="C6693" t="s">
        <v>5419</v>
      </c>
      <c r="D6693" s="4">
        <v>45784.373657407406</v>
      </c>
      <c r="E6693" s="4">
        <v>45785.541666666664</v>
      </c>
      <c r="F6693" s="4">
        <v>45785.579861111109</v>
      </c>
      <c r="G6693" s="4">
        <v>45785.54923611111</v>
      </c>
      <c r="H6693" t="s">
        <v>3155</v>
      </c>
      <c r="I6693" t="s">
        <v>3240</v>
      </c>
      <c r="J6693">
        <v>1002</v>
      </c>
      <c r="K6693" t="s">
        <v>3157</v>
      </c>
      <c r="L6693" t="s">
        <v>3564</v>
      </c>
      <c r="M6693" t="s">
        <v>549</v>
      </c>
      <c r="N6693" t="s">
        <v>550</v>
      </c>
      <c r="O6693" t="s">
        <v>136</v>
      </c>
      <c r="P6693" t="s">
        <v>264</v>
      </c>
      <c r="Q6693" t="s">
        <v>267</v>
      </c>
    </row>
    <row r="6694" spans="1:17">
      <c r="A6694" t="s">
        <v>4179</v>
      </c>
      <c r="B6694" t="s">
        <v>4180</v>
      </c>
      <c r="C6694" t="s">
        <v>5420</v>
      </c>
      <c r="D6694" s="4">
        <v>45784.364641203705</v>
      </c>
      <c r="E6694" s="4">
        <v>45785.3125</v>
      </c>
      <c r="F6694" s="4">
        <v>45785.350694444445</v>
      </c>
      <c r="G6694" s="4"/>
      <c r="H6694" t="s">
        <v>3155</v>
      </c>
      <c r="I6694" t="s">
        <v>3156</v>
      </c>
      <c r="J6694">
        <v>0</v>
      </c>
      <c r="K6694" t="s">
        <v>3194</v>
      </c>
      <c r="L6694" t="s">
        <v>3245</v>
      </c>
      <c r="M6694" t="s">
        <v>549</v>
      </c>
      <c r="N6694" t="s">
        <v>550</v>
      </c>
      <c r="O6694" t="s">
        <v>551</v>
      </c>
      <c r="P6694" t="s">
        <v>145</v>
      </c>
      <c r="Q6694" t="s">
        <v>218</v>
      </c>
    </row>
    <row r="6695" spans="1:17">
      <c r="A6695" t="s">
        <v>4393</v>
      </c>
      <c r="B6695" t="s">
        <v>4394</v>
      </c>
      <c r="C6695" t="s">
        <v>5421</v>
      </c>
      <c r="D6695" s="4">
        <v>45784.345243055555</v>
      </c>
      <c r="E6695" s="4">
        <v>45786.666666666664</v>
      </c>
      <c r="F6695" s="4">
        <v>45786.704861111109</v>
      </c>
      <c r="G6695" s="4"/>
      <c r="H6695" t="s">
        <v>3155</v>
      </c>
      <c r="I6695" t="s">
        <v>3156</v>
      </c>
      <c r="J6695">
        <v>0</v>
      </c>
      <c r="K6695" t="s">
        <v>3157</v>
      </c>
      <c r="L6695" t="s">
        <v>3245</v>
      </c>
      <c r="M6695" t="s">
        <v>549</v>
      </c>
      <c r="N6695" t="s">
        <v>550</v>
      </c>
      <c r="O6695" t="s">
        <v>551</v>
      </c>
      <c r="P6695" t="s">
        <v>141</v>
      </c>
      <c r="Q6695" t="s">
        <v>238</v>
      </c>
    </row>
    <row r="6696" spans="1:17">
      <c r="A6696" t="s">
        <v>4707</v>
      </c>
      <c r="B6696" t="s">
        <v>4708</v>
      </c>
      <c r="C6696" t="s">
        <v>5422</v>
      </c>
      <c r="D6696" s="4">
        <v>45784.341817129629</v>
      </c>
      <c r="E6696" s="4">
        <v>45787.416666666664</v>
      </c>
      <c r="F6696" s="4">
        <v>45787.454861111109</v>
      </c>
      <c r="G6696" s="4"/>
      <c r="H6696" t="s">
        <v>3155</v>
      </c>
      <c r="I6696" t="s">
        <v>3156</v>
      </c>
      <c r="J6696">
        <v>0</v>
      </c>
      <c r="K6696" t="s">
        <v>3157</v>
      </c>
      <c r="L6696" t="s">
        <v>3245</v>
      </c>
      <c r="M6696" t="s">
        <v>549</v>
      </c>
      <c r="N6696" t="s">
        <v>550</v>
      </c>
      <c r="O6696" t="s">
        <v>136</v>
      </c>
      <c r="P6696" t="s">
        <v>283</v>
      </c>
      <c r="Q6696" t="s">
        <v>288</v>
      </c>
    </row>
    <row r="6697" spans="1:17">
      <c r="A6697" t="s">
        <v>4902</v>
      </c>
      <c r="B6697" t="s">
        <v>4903</v>
      </c>
      <c r="C6697" t="s">
        <v>5423</v>
      </c>
      <c r="D6697" s="4">
        <v>45784.33866898148</v>
      </c>
      <c r="E6697" s="4">
        <v>45784.6875</v>
      </c>
      <c r="F6697" s="4">
        <v>45784.704861111109</v>
      </c>
      <c r="G6697" s="4"/>
      <c r="H6697" t="s">
        <v>3155</v>
      </c>
      <c r="I6697" t="s">
        <v>3175</v>
      </c>
      <c r="J6697">
        <v>0</v>
      </c>
      <c r="K6697" t="s">
        <v>3157</v>
      </c>
      <c r="L6697" t="s">
        <v>3593</v>
      </c>
      <c r="M6697" t="s">
        <v>549</v>
      </c>
      <c r="N6697" t="s">
        <v>550</v>
      </c>
      <c r="O6697" t="s">
        <v>136</v>
      </c>
      <c r="P6697" t="s">
        <v>292</v>
      </c>
      <c r="Q6697" t="s">
        <v>295</v>
      </c>
    </row>
    <row r="6698" spans="1:17">
      <c r="A6698" t="s">
        <v>5424</v>
      </c>
      <c r="B6698" t="s">
        <v>5425</v>
      </c>
      <c r="C6698" t="s">
        <v>5426</v>
      </c>
      <c r="D6698" s="4">
        <v>45784.321180555555</v>
      </c>
      <c r="E6698" s="4">
        <v>45784.6875</v>
      </c>
      <c r="F6698" s="4">
        <v>45784.725694444445</v>
      </c>
      <c r="G6698" s="4"/>
      <c r="H6698" t="s">
        <v>3155</v>
      </c>
      <c r="I6698" t="s">
        <v>3209</v>
      </c>
      <c r="J6698">
        <v>0</v>
      </c>
      <c r="K6698" t="s">
        <v>3227</v>
      </c>
      <c r="L6698" t="s">
        <v>3593</v>
      </c>
      <c r="M6698" t="s">
        <v>549</v>
      </c>
      <c r="N6698" t="s">
        <v>550</v>
      </c>
      <c r="O6698" t="s">
        <v>616</v>
      </c>
      <c r="P6698" t="s">
        <v>314</v>
      </c>
      <c r="Q6698" t="s">
        <v>322</v>
      </c>
    </row>
    <row r="6699" spans="1:17">
      <c r="A6699" t="s">
        <v>5427</v>
      </c>
      <c r="B6699" t="s">
        <v>5428</v>
      </c>
      <c r="C6699" t="s">
        <v>5429</v>
      </c>
      <c r="D6699" s="4">
        <v>45784.305347222224</v>
      </c>
      <c r="E6699" s="4">
        <v>45784.833333333336</v>
      </c>
      <c r="F6699" s="4">
        <v>45784.871527777781</v>
      </c>
      <c r="G6699" s="4"/>
      <c r="H6699" t="s">
        <v>3155</v>
      </c>
      <c r="I6699" t="s">
        <v>3209</v>
      </c>
      <c r="J6699">
        <v>0</v>
      </c>
      <c r="K6699" t="s">
        <v>3163</v>
      </c>
      <c r="L6699" t="s">
        <v>3593</v>
      </c>
      <c r="M6699" t="s">
        <v>549</v>
      </c>
      <c r="N6699" t="s">
        <v>550</v>
      </c>
      <c r="O6699" t="s">
        <v>551</v>
      </c>
      <c r="P6699" t="s">
        <v>141</v>
      </c>
      <c r="Q6699" t="s">
        <v>235</v>
      </c>
    </row>
    <row r="6700" spans="1:17">
      <c r="A6700" t="s">
        <v>4160</v>
      </c>
      <c r="B6700" t="s">
        <v>4161</v>
      </c>
      <c r="C6700" t="s">
        <v>5430</v>
      </c>
      <c r="D6700" s="4">
        <v>45784.300717592596</v>
      </c>
      <c r="E6700" s="4">
        <v>45786.333333333336</v>
      </c>
      <c r="F6700" s="4">
        <v>45786.350694444445</v>
      </c>
      <c r="G6700" s="4"/>
      <c r="H6700" t="s">
        <v>3155</v>
      </c>
      <c r="I6700" t="s">
        <v>3175</v>
      </c>
      <c r="J6700">
        <v>0</v>
      </c>
      <c r="K6700" t="s">
        <v>3157</v>
      </c>
      <c r="L6700" t="s">
        <v>3593</v>
      </c>
      <c r="M6700" t="s">
        <v>549</v>
      </c>
      <c r="N6700" t="s">
        <v>550</v>
      </c>
      <c r="O6700" t="s">
        <v>136</v>
      </c>
      <c r="P6700" t="s">
        <v>143</v>
      </c>
      <c r="Q6700" t="s">
        <v>311</v>
      </c>
    </row>
    <row r="6701" spans="1:17">
      <c r="A6701" t="s">
        <v>5431</v>
      </c>
      <c r="B6701" t="s">
        <v>5432</v>
      </c>
      <c r="C6701" t="s">
        <v>5433</v>
      </c>
      <c r="D6701" s="4">
        <v>45784.289826388886</v>
      </c>
      <c r="E6701" s="4">
        <v>45785.416666666664</v>
      </c>
      <c r="F6701" s="4">
        <v>45785.434027777781</v>
      </c>
      <c r="G6701" s="4">
        <v>45785.415902777779</v>
      </c>
      <c r="H6701" t="s">
        <v>3155</v>
      </c>
      <c r="I6701" t="s">
        <v>3162</v>
      </c>
      <c r="J6701">
        <v>0</v>
      </c>
      <c r="K6701" t="s">
        <v>3358</v>
      </c>
      <c r="L6701" t="s">
        <v>3564</v>
      </c>
      <c r="M6701" t="s">
        <v>549</v>
      </c>
      <c r="N6701" t="s">
        <v>550</v>
      </c>
      <c r="O6701" t="s">
        <v>1923</v>
      </c>
      <c r="P6701" t="s">
        <v>1924</v>
      </c>
      <c r="Q6701" t="s">
        <v>3199</v>
      </c>
    </row>
    <row r="6702" spans="1:17">
      <c r="A6702" t="s">
        <v>5434</v>
      </c>
      <c r="B6702" t="s">
        <v>5435</v>
      </c>
      <c r="C6702" t="s">
        <v>5436</v>
      </c>
      <c r="D6702" s="4">
        <v>45784.287986111114</v>
      </c>
      <c r="E6702" s="4">
        <v>45788.625</v>
      </c>
      <c r="F6702" s="4">
        <v>45788.663194444445</v>
      </c>
      <c r="G6702" s="4"/>
      <c r="H6702" t="s">
        <v>3155</v>
      </c>
      <c r="I6702" t="s">
        <v>3240</v>
      </c>
      <c r="J6702">
        <v>1001</v>
      </c>
      <c r="K6702" t="s">
        <v>3157</v>
      </c>
      <c r="L6702" t="s">
        <v>3593</v>
      </c>
      <c r="M6702" t="s">
        <v>549</v>
      </c>
      <c r="N6702" t="s">
        <v>550</v>
      </c>
      <c r="O6702" t="s">
        <v>136</v>
      </c>
      <c r="P6702" t="s">
        <v>139</v>
      </c>
      <c r="Q6702" t="s">
        <v>425</v>
      </c>
    </row>
    <row r="6703" spans="1:17">
      <c r="A6703" t="s">
        <v>4421</v>
      </c>
      <c r="B6703" t="s">
        <v>4422</v>
      </c>
      <c r="C6703" t="s">
        <v>5437</v>
      </c>
      <c r="D6703" s="4">
        <v>45784.282835648148</v>
      </c>
      <c r="E6703" s="4">
        <v>45785.375</v>
      </c>
      <c r="F6703" s="4">
        <v>45785.413194444445</v>
      </c>
      <c r="G6703" s="4"/>
      <c r="H6703" t="s">
        <v>3155</v>
      </c>
      <c r="I6703" t="s">
        <v>3240</v>
      </c>
      <c r="J6703">
        <v>0</v>
      </c>
      <c r="K6703" t="s">
        <v>3157</v>
      </c>
      <c r="L6703" t="s">
        <v>3245</v>
      </c>
      <c r="M6703" t="s">
        <v>549</v>
      </c>
      <c r="N6703" t="s">
        <v>550</v>
      </c>
      <c r="O6703" t="s">
        <v>551</v>
      </c>
      <c r="P6703" t="s">
        <v>149</v>
      </c>
      <c r="Q6703" t="s">
        <v>203</v>
      </c>
    </row>
    <row r="6704" spans="1:17">
      <c r="A6704" t="s">
        <v>5064</v>
      </c>
      <c r="B6704" t="s">
        <v>5065</v>
      </c>
      <c r="C6704" t="s">
        <v>5438</v>
      </c>
      <c r="D6704" s="4">
        <v>45784.271192129629</v>
      </c>
      <c r="E6704" s="4">
        <v>45786.333333333336</v>
      </c>
      <c r="F6704" s="4">
        <v>45786.350694444445</v>
      </c>
      <c r="G6704" s="4"/>
      <c r="H6704" t="s">
        <v>3155</v>
      </c>
      <c r="I6704" t="s">
        <v>3222</v>
      </c>
      <c r="J6704">
        <v>1</v>
      </c>
      <c r="K6704" t="s">
        <v>3223</v>
      </c>
      <c r="L6704" t="s">
        <v>3245</v>
      </c>
      <c r="M6704" t="s">
        <v>549</v>
      </c>
      <c r="N6704" t="s">
        <v>550</v>
      </c>
      <c r="O6704" t="s">
        <v>551</v>
      </c>
      <c r="P6704" t="s">
        <v>149</v>
      </c>
      <c r="Q6704" t="s">
        <v>200</v>
      </c>
    </row>
    <row r="6705" spans="1:17">
      <c r="A6705" t="s">
        <v>4209</v>
      </c>
      <c r="B6705" t="s">
        <v>4210</v>
      </c>
      <c r="C6705" t="s">
        <v>5439</v>
      </c>
      <c r="D6705" s="4">
        <v>45784.252002314817</v>
      </c>
      <c r="E6705" s="4">
        <v>45786.333333333336</v>
      </c>
      <c r="F6705" s="4">
        <v>45786.371527777781</v>
      </c>
      <c r="G6705" s="4"/>
      <c r="H6705" t="s">
        <v>3155</v>
      </c>
      <c r="I6705" t="s">
        <v>3240</v>
      </c>
      <c r="J6705">
        <v>1002</v>
      </c>
      <c r="K6705" t="s">
        <v>3157</v>
      </c>
      <c r="L6705" t="s">
        <v>3245</v>
      </c>
      <c r="M6705" t="s">
        <v>549</v>
      </c>
      <c r="N6705" t="s">
        <v>550</v>
      </c>
      <c r="O6705" t="s">
        <v>551</v>
      </c>
      <c r="P6705" t="s">
        <v>145</v>
      </c>
      <c r="Q6705" t="s">
        <v>215</v>
      </c>
    </row>
    <row r="6706" spans="1:17">
      <c r="A6706" t="s">
        <v>5440</v>
      </c>
      <c r="B6706" t="s">
        <v>5441</v>
      </c>
      <c r="C6706" t="s">
        <v>5442</v>
      </c>
      <c r="D6706" s="4">
        <v>45784.247939814813</v>
      </c>
      <c r="E6706" s="4">
        <v>45787.479166666664</v>
      </c>
      <c r="F6706" s="4">
        <v>45787.517361111109</v>
      </c>
      <c r="G6706" s="4"/>
      <c r="H6706" t="s">
        <v>3155</v>
      </c>
      <c r="I6706" t="s">
        <v>3240</v>
      </c>
      <c r="J6706">
        <v>0</v>
      </c>
      <c r="K6706" t="s">
        <v>3157</v>
      </c>
      <c r="L6706" t="s">
        <v>3245</v>
      </c>
      <c r="M6706" t="s">
        <v>549</v>
      </c>
      <c r="N6706" t="s">
        <v>550</v>
      </c>
      <c r="O6706" t="s">
        <v>136</v>
      </c>
      <c r="P6706" t="s">
        <v>147</v>
      </c>
      <c r="Q6706" t="s">
        <v>255</v>
      </c>
    </row>
    <row r="6707" spans="1:17">
      <c r="A6707" t="s">
        <v>4519</v>
      </c>
      <c r="B6707" t="s">
        <v>4520</v>
      </c>
      <c r="C6707" t="s">
        <v>5443</v>
      </c>
      <c r="D6707" s="4">
        <v>45784.233217592591</v>
      </c>
      <c r="E6707" s="4">
        <v>45788.708333333336</v>
      </c>
      <c r="F6707" s="4">
        <v>45788.725694444445</v>
      </c>
      <c r="G6707" s="4"/>
      <c r="H6707" t="s">
        <v>3155</v>
      </c>
      <c r="I6707" t="s">
        <v>3171</v>
      </c>
      <c r="J6707">
        <v>1001</v>
      </c>
      <c r="K6707" t="s">
        <v>3157</v>
      </c>
      <c r="L6707" t="s">
        <v>3245</v>
      </c>
      <c r="M6707" t="s">
        <v>549</v>
      </c>
      <c r="N6707" t="s">
        <v>550</v>
      </c>
      <c r="O6707" t="s">
        <v>551</v>
      </c>
      <c r="P6707" t="s">
        <v>141</v>
      </c>
      <c r="Q6707" t="s">
        <v>235</v>
      </c>
    </row>
    <row r="6708" spans="1:17">
      <c r="A6708" t="s">
        <v>5444</v>
      </c>
      <c r="B6708" t="s">
        <v>5445</v>
      </c>
      <c r="C6708" t="s">
        <v>5446</v>
      </c>
      <c r="D6708" s="4">
        <v>45784.230069444442</v>
      </c>
      <c r="E6708" s="4">
        <v>45797.791666666664</v>
      </c>
      <c r="F6708" s="4">
        <v>45797.809027777781</v>
      </c>
      <c r="G6708" s="4"/>
      <c r="H6708" t="s">
        <v>3155</v>
      </c>
      <c r="I6708" t="s">
        <v>3184</v>
      </c>
      <c r="J6708">
        <v>0</v>
      </c>
      <c r="K6708" t="s">
        <v>3157</v>
      </c>
      <c r="L6708" t="s">
        <v>3245</v>
      </c>
      <c r="M6708" t="s">
        <v>549</v>
      </c>
      <c r="N6708" t="s">
        <v>550</v>
      </c>
      <c r="O6708" t="s">
        <v>616</v>
      </c>
      <c r="P6708" t="s">
        <v>626</v>
      </c>
      <c r="Q6708" t="s">
        <v>3366</v>
      </c>
    </row>
    <row r="6709" spans="1:17">
      <c r="A6709" t="s">
        <v>5447</v>
      </c>
      <c r="B6709" t="s">
        <v>5448</v>
      </c>
      <c r="C6709" t="s">
        <v>5449</v>
      </c>
      <c r="D6709" s="4">
        <v>45784.229490740741</v>
      </c>
      <c r="E6709" s="4">
        <v>45786.291666666664</v>
      </c>
      <c r="F6709" s="4">
        <v>45786.309027777781</v>
      </c>
      <c r="G6709" s="4">
        <v>45786.29247685185</v>
      </c>
      <c r="H6709" t="s">
        <v>3155</v>
      </c>
      <c r="I6709" t="s">
        <v>3175</v>
      </c>
      <c r="J6709">
        <v>0</v>
      </c>
      <c r="K6709" t="s">
        <v>3157</v>
      </c>
      <c r="L6709" t="s">
        <v>3564</v>
      </c>
      <c r="M6709" t="s">
        <v>549</v>
      </c>
      <c r="N6709" t="s">
        <v>550</v>
      </c>
      <c r="O6709" t="s">
        <v>616</v>
      </c>
      <c r="P6709" t="s">
        <v>314</v>
      </c>
      <c r="Q6709" t="s">
        <v>315</v>
      </c>
    </row>
    <row r="6710" spans="1:17">
      <c r="A6710" t="s">
        <v>5450</v>
      </c>
      <c r="B6710" t="s">
        <v>5451</v>
      </c>
      <c r="C6710" t="s">
        <v>5452</v>
      </c>
      <c r="D6710" s="4">
        <v>45784.212152777778</v>
      </c>
      <c r="E6710" s="4">
        <v>45788.854166666664</v>
      </c>
      <c r="F6710" s="4">
        <v>45788.892361111109</v>
      </c>
      <c r="G6710" s="4"/>
      <c r="H6710" t="s">
        <v>3155</v>
      </c>
      <c r="I6710" t="s">
        <v>3156</v>
      </c>
      <c r="J6710">
        <v>0</v>
      </c>
      <c r="K6710" t="s">
        <v>3194</v>
      </c>
      <c r="L6710" t="s">
        <v>3245</v>
      </c>
      <c r="M6710" t="s">
        <v>549</v>
      </c>
      <c r="N6710" t="s">
        <v>550</v>
      </c>
      <c r="O6710" t="s">
        <v>136</v>
      </c>
      <c r="P6710" t="s">
        <v>147</v>
      </c>
      <c r="Q6710" t="s">
        <v>257</v>
      </c>
    </row>
    <row r="6711" spans="1:17">
      <c r="A6711" t="s">
        <v>5447</v>
      </c>
      <c r="B6711" t="s">
        <v>5448</v>
      </c>
      <c r="C6711" t="s">
        <v>5453</v>
      </c>
      <c r="D6711" s="4">
        <v>45784.195162037038</v>
      </c>
      <c r="E6711" s="4">
        <v>45786.291666666664</v>
      </c>
      <c r="F6711" s="4">
        <v>45786.309027777781</v>
      </c>
      <c r="G6711" s="4"/>
      <c r="H6711" t="s">
        <v>3155</v>
      </c>
      <c r="I6711" t="s">
        <v>3184</v>
      </c>
      <c r="J6711">
        <v>1001</v>
      </c>
      <c r="K6711" t="s">
        <v>3157</v>
      </c>
      <c r="L6711" t="s">
        <v>3245</v>
      </c>
      <c r="M6711" t="s">
        <v>549</v>
      </c>
      <c r="N6711" t="s">
        <v>550</v>
      </c>
      <c r="O6711" t="s">
        <v>616</v>
      </c>
      <c r="P6711" t="s">
        <v>314</v>
      </c>
      <c r="Q6711" t="s">
        <v>315</v>
      </c>
    </row>
    <row r="6712" spans="1:17">
      <c r="A6712" t="s">
        <v>5447</v>
      </c>
      <c r="B6712" t="s">
        <v>5448</v>
      </c>
      <c r="C6712" t="s">
        <v>5454</v>
      </c>
      <c r="D6712" s="4">
        <v>45784.179988425924</v>
      </c>
      <c r="E6712" s="4">
        <v>45786.333333333336</v>
      </c>
      <c r="F6712" s="4">
        <v>45786.350694444445</v>
      </c>
      <c r="G6712" s="4"/>
      <c r="H6712" t="s">
        <v>3155</v>
      </c>
      <c r="I6712" t="s">
        <v>3184</v>
      </c>
      <c r="J6712">
        <v>1001</v>
      </c>
      <c r="K6712" t="s">
        <v>3157</v>
      </c>
      <c r="L6712" t="s">
        <v>3245</v>
      </c>
      <c r="M6712" t="s">
        <v>549</v>
      </c>
      <c r="N6712" t="s">
        <v>550</v>
      </c>
      <c r="O6712" t="s">
        <v>616</v>
      </c>
      <c r="P6712" t="s">
        <v>314</v>
      </c>
      <c r="Q6712" t="s">
        <v>315</v>
      </c>
    </row>
    <row r="6713" spans="1:17">
      <c r="A6713" t="s">
        <v>5455</v>
      </c>
      <c r="B6713" t="s">
        <v>5456</v>
      </c>
      <c r="C6713" t="s">
        <v>5457</v>
      </c>
      <c r="D6713" s="4">
        <v>45784.155370370368</v>
      </c>
      <c r="E6713" s="4">
        <v>45784.8125</v>
      </c>
      <c r="F6713" s="4">
        <v>45784.850694444445</v>
      </c>
      <c r="G6713" s="4"/>
      <c r="H6713" t="s">
        <v>3155</v>
      </c>
      <c r="I6713" t="s">
        <v>3209</v>
      </c>
      <c r="J6713">
        <v>0</v>
      </c>
      <c r="K6713" t="s">
        <v>3157</v>
      </c>
      <c r="L6713" t="s">
        <v>3593</v>
      </c>
      <c r="M6713" t="s">
        <v>549</v>
      </c>
      <c r="N6713" t="s">
        <v>550</v>
      </c>
      <c r="O6713" t="s">
        <v>551</v>
      </c>
      <c r="P6713" t="s">
        <v>141</v>
      </c>
      <c r="Q6713" t="s">
        <v>231</v>
      </c>
    </row>
    <row r="6714" spans="1:17">
      <c r="A6714" t="s">
        <v>5458</v>
      </c>
      <c r="B6714" t="s">
        <v>5459</v>
      </c>
      <c r="C6714" t="s">
        <v>5460</v>
      </c>
      <c r="D6714" s="4">
        <v>45784.153807870367</v>
      </c>
      <c r="E6714" s="4">
        <v>45787.875</v>
      </c>
      <c r="F6714" s="4">
        <v>45787.913194444445</v>
      </c>
      <c r="G6714" s="4"/>
      <c r="H6714" t="s">
        <v>3155</v>
      </c>
      <c r="I6714" t="s">
        <v>3240</v>
      </c>
      <c r="J6714">
        <v>0</v>
      </c>
      <c r="K6714" t="s">
        <v>3157</v>
      </c>
      <c r="L6714" t="s">
        <v>3593</v>
      </c>
      <c r="M6714" t="s">
        <v>549</v>
      </c>
      <c r="N6714" t="s">
        <v>550</v>
      </c>
      <c r="O6714" t="s">
        <v>136</v>
      </c>
      <c r="P6714" t="s">
        <v>139</v>
      </c>
      <c r="Q6714" t="s">
        <v>273</v>
      </c>
    </row>
    <row r="6715" spans="1:17">
      <c r="A6715" t="s">
        <v>3595</v>
      </c>
      <c r="B6715" t="s">
        <v>3596</v>
      </c>
      <c r="C6715" t="s">
        <v>5461</v>
      </c>
      <c r="D6715" s="4">
        <v>45784.12290509259</v>
      </c>
      <c r="E6715" s="4">
        <v>45787.708333333336</v>
      </c>
      <c r="F6715" s="4">
        <v>45787.746527777781</v>
      </c>
      <c r="G6715" s="4"/>
      <c r="H6715" t="s">
        <v>3155</v>
      </c>
      <c r="I6715" t="s">
        <v>3240</v>
      </c>
      <c r="J6715">
        <v>1001</v>
      </c>
      <c r="K6715" t="s">
        <v>3157</v>
      </c>
      <c r="L6715" t="s">
        <v>3245</v>
      </c>
      <c r="M6715" t="s">
        <v>549</v>
      </c>
      <c r="N6715" t="s">
        <v>550</v>
      </c>
      <c r="O6715" t="s">
        <v>551</v>
      </c>
      <c r="P6715" t="s">
        <v>141</v>
      </c>
      <c r="Q6715" t="s">
        <v>237</v>
      </c>
    </row>
    <row r="6716" spans="1:17">
      <c r="A6716" t="s">
        <v>4443</v>
      </c>
      <c r="B6716" t="s">
        <v>4444</v>
      </c>
      <c r="C6716" t="s">
        <v>5462</v>
      </c>
      <c r="D6716" s="4">
        <v>45784.121238425927</v>
      </c>
      <c r="E6716" s="4">
        <v>45786.916666666664</v>
      </c>
      <c r="F6716" s="4">
        <v>45786.954861111109</v>
      </c>
      <c r="G6716" s="4"/>
      <c r="H6716" t="s">
        <v>3155</v>
      </c>
      <c r="I6716" t="s">
        <v>3209</v>
      </c>
      <c r="J6716">
        <v>0</v>
      </c>
      <c r="K6716" t="s">
        <v>3227</v>
      </c>
      <c r="L6716" t="s">
        <v>3245</v>
      </c>
      <c r="M6716" t="s">
        <v>549</v>
      </c>
      <c r="N6716" t="s">
        <v>559</v>
      </c>
      <c r="O6716" t="s">
        <v>163</v>
      </c>
      <c r="P6716" t="s">
        <v>472</v>
      </c>
      <c r="Q6716" t="s">
        <v>351</v>
      </c>
    </row>
    <row r="6717" spans="1:17">
      <c r="A6717" t="s">
        <v>5463</v>
      </c>
      <c r="B6717" t="s">
        <v>5464</v>
      </c>
      <c r="C6717" t="s">
        <v>5465</v>
      </c>
      <c r="D6717" s="4">
        <v>45784.110763888886</v>
      </c>
      <c r="E6717" s="4">
        <v>45836.666666666664</v>
      </c>
      <c r="F6717" s="4">
        <v>45836.684027777781</v>
      </c>
      <c r="G6717" s="4"/>
      <c r="H6717" t="s">
        <v>3155</v>
      </c>
      <c r="I6717" t="s">
        <v>3171</v>
      </c>
      <c r="J6717">
        <v>1002</v>
      </c>
      <c r="K6717" t="s">
        <v>3157</v>
      </c>
      <c r="L6717" t="s">
        <v>3158</v>
      </c>
      <c r="M6717" t="s">
        <v>549</v>
      </c>
      <c r="N6717" t="s">
        <v>550</v>
      </c>
      <c r="O6717" t="s">
        <v>136</v>
      </c>
      <c r="P6717" t="s">
        <v>292</v>
      </c>
      <c r="Q6717" t="s">
        <v>295</v>
      </c>
    </row>
    <row r="6718" spans="1:17">
      <c r="A6718" t="s">
        <v>5466</v>
      </c>
      <c r="B6718" t="s">
        <v>5467</v>
      </c>
      <c r="C6718" t="s">
        <v>5468</v>
      </c>
      <c r="D6718" s="4">
        <v>45784.073495370372</v>
      </c>
      <c r="E6718" s="4">
        <v>45788.666666666664</v>
      </c>
      <c r="F6718" s="4">
        <v>45788.704861111109</v>
      </c>
      <c r="G6718" s="4"/>
      <c r="H6718" t="s">
        <v>3155</v>
      </c>
      <c r="I6718" t="s">
        <v>3240</v>
      </c>
      <c r="J6718">
        <v>0</v>
      </c>
      <c r="K6718" t="s">
        <v>3157</v>
      </c>
      <c r="L6718" t="s">
        <v>3245</v>
      </c>
      <c r="M6718" t="s">
        <v>549</v>
      </c>
      <c r="N6718" t="s">
        <v>550</v>
      </c>
      <c r="O6718" t="s">
        <v>136</v>
      </c>
      <c r="P6718" t="s">
        <v>292</v>
      </c>
      <c r="Q6718" t="s">
        <v>293</v>
      </c>
    </row>
    <row r="6719" spans="1:17">
      <c r="A6719" t="s">
        <v>5155</v>
      </c>
      <c r="B6719" t="s">
        <v>5156</v>
      </c>
      <c r="C6719" t="s">
        <v>5469</v>
      </c>
      <c r="D6719" s="4">
        <v>45784.073240740741</v>
      </c>
      <c r="E6719" s="4">
        <v>45787.958333333336</v>
      </c>
      <c r="F6719" s="4">
        <v>45787.975694444445</v>
      </c>
      <c r="G6719" s="4"/>
      <c r="H6719" t="s">
        <v>3155</v>
      </c>
      <c r="I6719" t="s">
        <v>3162</v>
      </c>
      <c r="J6719">
        <v>0</v>
      </c>
      <c r="K6719" t="s">
        <v>3252</v>
      </c>
      <c r="L6719" t="s">
        <v>3245</v>
      </c>
      <c r="M6719" t="s">
        <v>549</v>
      </c>
      <c r="N6719" t="s">
        <v>550</v>
      </c>
      <c r="O6719" t="s">
        <v>1923</v>
      </c>
      <c r="P6719" t="s">
        <v>1924</v>
      </c>
      <c r="Q6719" t="s">
        <v>3359</v>
      </c>
    </row>
    <row r="6720" spans="1:17">
      <c r="A6720" t="s">
        <v>5470</v>
      </c>
      <c r="B6720" t="s">
        <v>5471</v>
      </c>
      <c r="C6720" t="s">
        <v>5472</v>
      </c>
      <c r="D6720" s="4">
        <v>45784.067847222221</v>
      </c>
      <c r="E6720" s="4">
        <v>45786.25</v>
      </c>
      <c r="F6720" s="4">
        <v>45786.267361111109</v>
      </c>
      <c r="G6720" s="4"/>
      <c r="H6720" t="s">
        <v>3155</v>
      </c>
      <c r="I6720" t="s">
        <v>3171</v>
      </c>
      <c r="J6720">
        <v>1002</v>
      </c>
      <c r="K6720" t="s">
        <v>3157</v>
      </c>
      <c r="L6720" t="s">
        <v>3245</v>
      </c>
      <c r="M6720" t="s">
        <v>549</v>
      </c>
      <c r="N6720" t="s">
        <v>550</v>
      </c>
      <c r="O6720" t="s">
        <v>136</v>
      </c>
      <c r="P6720" t="s">
        <v>147</v>
      </c>
      <c r="Q6720" t="s">
        <v>256</v>
      </c>
    </row>
    <row r="6721" spans="1:17">
      <c r="A6721" t="s">
        <v>3702</v>
      </c>
      <c r="B6721" t="s">
        <v>3703</v>
      </c>
      <c r="C6721" t="s">
        <v>5473</v>
      </c>
      <c r="D6721" s="4">
        <v>45784.065752314818</v>
      </c>
      <c r="E6721" s="4">
        <v>45787.291666666664</v>
      </c>
      <c r="F6721" s="4">
        <v>45787.309027777781</v>
      </c>
      <c r="G6721" s="4"/>
      <c r="H6721" t="s">
        <v>3155</v>
      </c>
      <c r="I6721" t="s">
        <v>3171</v>
      </c>
      <c r="J6721">
        <v>1001</v>
      </c>
      <c r="K6721" t="s">
        <v>3157</v>
      </c>
      <c r="L6721" t="s">
        <v>3245</v>
      </c>
      <c r="M6721" t="s">
        <v>549</v>
      </c>
      <c r="N6721" t="s">
        <v>559</v>
      </c>
      <c r="O6721" t="s">
        <v>469</v>
      </c>
      <c r="P6721" t="s">
        <v>189</v>
      </c>
      <c r="Q6721" t="s">
        <v>191</v>
      </c>
    </row>
    <row r="6722" spans="1:17">
      <c r="A6722" t="s">
        <v>5474</v>
      </c>
      <c r="B6722" t="s">
        <v>5475</v>
      </c>
      <c r="C6722" t="s">
        <v>5476</v>
      </c>
      <c r="D6722" s="4">
        <v>45784.049988425926</v>
      </c>
      <c r="E6722" s="4">
        <v>45787.4375</v>
      </c>
      <c r="F6722" s="4">
        <v>45787.454861111109</v>
      </c>
      <c r="G6722" s="4"/>
      <c r="H6722" t="s">
        <v>3155</v>
      </c>
      <c r="I6722" t="s">
        <v>3162</v>
      </c>
      <c r="J6722">
        <v>0</v>
      </c>
      <c r="K6722" t="s">
        <v>3379</v>
      </c>
      <c r="L6722" t="s">
        <v>3245</v>
      </c>
      <c r="M6722" t="s">
        <v>549</v>
      </c>
      <c r="N6722" t="s">
        <v>550</v>
      </c>
      <c r="O6722" t="s">
        <v>1923</v>
      </c>
      <c r="P6722" t="s">
        <v>1924</v>
      </c>
      <c r="Q6722" t="s">
        <v>3164</v>
      </c>
    </row>
    <row r="6723" spans="1:17">
      <c r="A6723" t="s">
        <v>5477</v>
      </c>
      <c r="B6723" t="s">
        <v>5478</v>
      </c>
      <c r="C6723" t="s">
        <v>5479</v>
      </c>
      <c r="D6723" s="4">
        <v>45784.04478009259</v>
      </c>
      <c r="E6723" s="4">
        <v>45784.395833333336</v>
      </c>
      <c r="F6723" s="4">
        <v>45784.413194444445</v>
      </c>
      <c r="G6723" s="4"/>
      <c r="H6723" t="s">
        <v>3155</v>
      </c>
      <c r="I6723" t="s">
        <v>3184</v>
      </c>
      <c r="J6723">
        <v>0</v>
      </c>
      <c r="K6723" t="s">
        <v>3157</v>
      </c>
      <c r="L6723" t="s">
        <v>3593</v>
      </c>
      <c r="M6723" t="s">
        <v>549</v>
      </c>
      <c r="N6723" t="s">
        <v>550</v>
      </c>
      <c r="O6723" t="s">
        <v>551</v>
      </c>
      <c r="P6723" t="s">
        <v>149</v>
      </c>
      <c r="Q6723" t="s">
        <v>204</v>
      </c>
    </row>
    <row r="6724" spans="1:17">
      <c r="A6724" t="s">
        <v>5480</v>
      </c>
      <c r="B6724" t="s">
        <v>5481</v>
      </c>
      <c r="C6724" t="s">
        <v>5482</v>
      </c>
      <c r="D6724" s="4">
        <v>45784.041192129633</v>
      </c>
      <c r="E6724" s="4">
        <v>45788.416666666664</v>
      </c>
      <c r="F6724" s="4">
        <v>45788.434027777781</v>
      </c>
      <c r="G6724" s="4">
        <v>45788.417141203703</v>
      </c>
      <c r="H6724" t="s">
        <v>3155</v>
      </c>
      <c r="I6724" t="s">
        <v>3162</v>
      </c>
      <c r="J6724">
        <v>0</v>
      </c>
      <c r="K6724" t="s">
        <v>4987</v>
      </c>
      <c r="L6724" t="s">
        <v>3564</v>
      </c>
      <c r="M6724" t="s">
        <v>549</v>
      </c>
      <c r="N6724" t="s">
        <v>550</v>
      </c>
      <c r="O6724" t="s">
        <v>1923</v>
      </c>
      <c r="P6724" t="s">
        <v>1924</v>
      </c>
      <c r="Q6724" t="s">
        <v>3199</v>
      </c>
    </row>
    <row r="6725" spans="1:17">
      <c r="A6725" t="s">
        <v>5483</v>
      </c>
      <c r="B6725" t="s">
        <v>5484</v>
      </c>
      <c r="C6725" t="s">
        <v>5485</v>
      </c>
      <c r="D6725" s="4">
        <v>45784.034305555557</v>
      </c>
      <c r="E6725" s="4">
        <v>45784.625</v>
      </c>
      <c r="F6725" s="4">
        <v>45784.663194444445</v>
      </c>
      <c r="G6725" s="4">
        <v>45784.632430555554</v>
      </c>
      <c r="H6725" t="s">
        <v>3155</v>
      </c>
      <c r="I6725" t="s">
        <v>3156</v>
      </c>
      <c r="J6725">
        <v>0</v>
      </c>
      <c r="K6725" t="s">
        <v>3157</v>
      </c>
      <c r="L6725" t="s">
        <v>3564</v>
      </c>
      <c r="M6725" t="s">
        <v>549</v>
      </c>
      <c r="N6725" t="s">
        <v>550</v>
      </c>
      <c r="O6725" t="s">
        <v>551</v>
      </c>
      <c r="P6725" t="s">
        <v>141</v>
      </c>
      <c r="Q6725" t="s">
        <v>233</v>
      </c>
    </row>
    <row r="6726" spans="1:17">
      <c r="A6726" t="s">
        <v>4849</v>
      </c>
      <c r="B6726" t="s">
        <v>4850</v>
      </c>
      <c r="C6726" t="s">
        <v>5486</v>
      </c>
      <c r="D6726" s="4">
        <v>45784.028402777774</v>
      </c>
      <c r="E6726" s="4">
        <v>45787.291666666664</v>
      </c>
      <c r="F6726" s="4">
        <v>45787.309027777781</v>
      </c>
      <c r="G6726" s="4"/>
      <c r="H6726" t="s">
        <v>3155</v>
      </c>
      <c r="I6726" t="s">
        <v>3171</v>
      </c>
      <c r="J6726">
        <v>1001</v>
      </c>
      <c r="K6726" t="s">
        <v>3157</v>
      </c>
      <c r="L6726" t="s">
        <v>3245</v>
      </c>
      <c r="M6726" t="s">
        <v>549</v>
      </c>
      <c r="N6726" t="s">
        <v>559</v>
      </c>
      <c r="O6726" t="s">
        <v>469</v>
      </c>
      <c r="P6726" t="s">
        <v>180</v>
      </c>
      <c r="Q6726" t="s">
        <v>182</v>
      </c>
    </row>
    <row r="6727" spans="1:17">
      <c r="A6727" t="s">
        <v>5450</v>
      </c>
      <c r="B6727" t="s">
        <v>5451</v>
      </c>
      <c r="C6727" t="s">
        <v>5487</v>
      </c>
      <c r="D6727" s="4">
        <v>45784.027314814812</v>
      </c>
      <c r="E6727" s="4">
        <v>45788.854166666664</v>
      </c>
      <c r="F6727" s="4">
        <v>45788.892361111109</v>
      </c>
      <c r="G6727" s="4"/>
      <c r="H6727" t="s">
        <v>3155</v>
      </c>
      <c r="I6727" t="s">
        <v>3156</v>
      </c>
      <c r="J6727">
        <v>0</v>
      </c>
      <c r="K6727" t="s">
        <v>3194</v>
      </c>
      <c r="L6727" t="s">
        <v>3245</v>
      </c>
      <c r="M6727" t="s">
        <v>549</v>
      </c>
      <c r="N6727" t="s">
        <v>550</v>
      </c>
      <c r="O6727" t="s">
        <v>136</v>
      </c>
      <c r="P6727" t="s">
        <v>147</v>
      </c>
      <c r="Q6727" t="s">
        <v>257</v>
      </c>
    </row>
    <row r="6728" spans="1:17">
      <c r="A6728" t="s">
        <v>5169</v>
      </c>
      <c r="B6728" t="s">
        <v>5170</v>
      </c>
      <c r="C6728" t="s">
        <v>5488</v>
      </c>
      <c r="D6728" s="4">
        <v>45784.025740740741</v>
      </c>
      <c r="E6728" s="4">
        <v>45793.25</v>
      </c>
      <c r="F6728" s="4">
        <v>45793.288194444445</v>
      </c>
      <c r="G6728" s="4"/>
      <c r="H6728" t="s">
        <v>3155</v>
      </c>
      <c r="I6728" t="s">
        <v>3156</v>
      </c>
      <c r="J6728">
        <v>0</v>
      </c>
      <c r="K6728" t="s">
        <v>3157</v>
      </c>
      <c r="L6728" t="s">
        <v>3245</v>
      </c>
      <c r="M6728" t="s">
        <v>549</v>
      </c>
      <c r="N6728" t="s">
        <v>550</v>
      </c>
      <c r="O6728" t="s">
        <v>136</v>
      </c>
      <c r="P6728" t="s">
        <v>283</v>
      </c>
      <c r="Q6728" t="s">
        <v>285</v>
      </c>
    </row>
    <row r="6729" spans="1:17">
      <c r="A6729" t="s">
        <v>5489</v>
      </c>
      <c r="B6729" t="s">
        <v>5490</v>
      </c>
      <c r="C6729" t="s">
        <v>5491</v>
      </c>
      <c r="D6729" s="4">
        <v>45784.010393518518</v>
      </c>
      <c r="E6729" s="4">
        <v>45786.791666666664</v>
      </c>
      <c r="F6729" s="4">
        <v>45786.809027777781</v>
      </c>
      <c r="G6729" s="4">
        <v>45786.790625000001</v>
      </c>
      <c r="H6729" t="s">
        <v>3155</v>
      </c>
      <c r="I6729" t="s">
        <v>3171</v>
      </c>
      <c r="J6729">
        <v>1002</v>
      </c>
      <c r="K6729" t="s">
        <v>3157</v>
      </c>
      <c r="L6729" t="s">
        <v>3564</v>
      </c>
      <c r="M6729" t="s">
        <v>549</v>
      </c>
      <c r="N6729" t="s">
        <v>550</v>
      </c>
      <c r="O6729" t="s">
        <v>136</v>
      </c>
      <c r="P6729" t="s">
        <v>292</v>
      </c>
      <c r="Q6729" t="s">
        <v>294</v>
      </c>
    </row>
    <row r="6730" spans="1:17">
      <c r="A6730" t="s">
        <v>5492</v>
      </c>
      <c r="B6730" t="s">
        <v>5493</v>
      </c>
      <c r="C6730" t="s">
        <v>5494</v>
      </c>
      <c r="D6730" s="4">
        <v>45784.003611111111</v>
      </c>
      <c r="E6730" s="4">
        <v>45794.791666666664</v>
      </c>
      <c r="F6730" s="4">
        <v>45794.809027777781</v>
      </c>
      <c r="G6730" s="4"/>
      <c r="H6730" t="s">
        <v>3155</v>
      </c>
      <c r="I6730" t="s">
        <v>3171</v>
      </c>
      <c r="J6730">
        <v>1001</v>
      </c>
      <c r="K6730" t="s">
        <v>3157</v>
      </c>
      <c r="L6730" t="s">
        <v>3245</v>
      </c>
      <c r="M6730" t="s">
        <v>549</v>
      </c>
      <c r="N6730" t="s">
        <v>550</v>
      </c>
      <c r="O6730" t="s">
        <v>551</v>
      </c>
      <c r="P6730" t="s">
        <v>141</v>
      </c>
      <c r="Q6730" t="s">
        <v>236</v>
      </c>
    </row>
    <row r="6731" spans="1:17">
      <c r="A6731" t="s">
        <v>5495</v>
      </c>
      <c r="B6731" t="s">
        <v>5496</v>
      </c>
      <c r="C6731" t="s">
        <v>5497</v>
      </c>
      <c r="D6731" s="4">
        <v>45784.002916666665</v>
      </c>
      <c r="E6731" s="4">
        <v>45784.9375</v>
      </c>
      <c r="F6731" s="4">
        <v>45784.975694444445</v>
      </c>
      <c r="G6731" s="4">
        <v>45784.927233796298</v>
      </c>
      <c r="H6731" t="s">
        <v>3155</v>
      </c>
      <c r="I6731" t="s">
        <v>3156</v>
      </c>
      <c r="J6731">
        <v>0</v>
      </c>
      <c r="K6731" t="s">
        <v>3157</v>
      </c>
      <c r="L6731" t="s">
        <v>3564</v>
      </c>
      <c r="M6731" t="s">
        <v>549</v>
      </c>
      <c r="N6731" t="s">
        <v>550</v>
      </c>
      <c r="O6731" t="s">
        <v>551</v>
      </c>
      <c r="P6731" t="s">
        <v>141</v>
      </c>
      <c r="Q6731" t="s">
        <v>237</v>
      </c>
    </row>
    <row r="6732" spans="1:17">
      <c r="A6732" t="s">
        <v>5498</v>
      </c>
      <c r="B6732" t="s">
        <v>5499</v>
      </c>
      <c r="C6732" t="s">
        <v>5500</v>
      </c>
      <c r="D6732" s="4">
        <v>45783.996574074074</v>
      </c>
      <c r="E6732" s="4">
        <v>45785.354166666664</v>
      </c>
      <c r="F6732" s="4">
        <v>45785.371527777781</v>
      </c>
      <c r="G6732" s="4">
        <v>45785.354224537034</v>
      </c>
      <c r="H6732" t="s">
        <v>3155</v>
      </c>
      <c r="I6732" t="s">
        <v>3175</v>
      </c>
      <c r="J6732">
        <v>0</v>
      </c>
      <c r="K6732" t="s">
        <v>3157</v>
      </c>
      <c r="L6732" t="s">
        <v>3564</v>
      </c>
      <c r="M6732" t="s">
        <v>549</v>
      </c>
      <c r="N6732" t="s">
        <v>550</v>
      </c>
      <c r="O6732" t="s">
        <v>616</v>
      </c>
      <c r="P6732" t="s">
        <v>314</v>
      </c>
      <c r="Q6732" t="s">
        <v>319</v>
      </c>
    </row>
    <row r="6733" spans="1:17">
      <c r="A6733" t="s">
        <v>5498</v>
      </c>
      <c r="B6733" t="s">
        <v>5499</v>
      </c>
      <c r="C6733" t="s">
        <v>5501</v>
      </c>
      <c r="D6733" s="4">
        <v>45783.994652777779</v>
      </c>
      <c r="E6733" s="4">
        <v>45785.333333333336</v>
      </c>
      <c r="F6733" s="4">
        <v>45785.350694444445</v>
      </c>
      <c r="G6733" s="4"/>
      <c r="H6733" t="s">
        <v>3155</v>
      </c>
      <c r="I6733" t="s">
        <v>3175</v>
      </c>
      <c r="J6733">
        <v>0</v>
      </c>
      <c r="K6733" t="s">
        <v>3157</v>
      </c>
      <c r="L6733" t="s">
        <v>3245</v>
      </c>
      <c r="M6733" t="s">
        <v>549</v>
      </c>
      <c r="N6733" t="s">
        <v>550</v>
      </c>
      <c r="O6733" t="s">
        <v>616</v>
      </c>
      <c r="P6733" t="s">
        <v>314</v>
      </c>
      <c r="Q6733" t="s">
        <v>319</v>
      </c>
    </row>
    <row r="6734" spans="1:17">
      <c r="A6734" t="s">
        <v>28675</v>
      </c>
      <c r="B6734" t="s">
        <v>28676</v>
      </c>
      <c r="C6734" t="s">
        <v>28677</v>
      </c>
      <c r="D6734" s="4">
        <v>45783.994050925925</v>
      </c>
      <c r="E6734" s="4">
        <v>45785.958333333336</v>
      </c>
      <c r="F6734" s="4">
        <v>45785.996527777781</v>
      </c>
      <c r="G6734" s="4">
        <v>45785.957627314812</v>
      </c>
      <c r="H6734" t="s">
        <v>3155</v>
      </c>
      <c r="I6734" t="s">
        <v>3156</v>
      </c>
      <c r="J6734">
        <v>0</v>
      </c>
      <c r="K6734" t="s">
        <v>3157</v>
      </c>
      <c r="L6734" t="s">
        <v>3564</v>
      </c>
      <c r="M6734" t="s">
        <v>549</v>
      </c>
      <c r="N6734" t="s">
        <v>550</v>
      </c>
      <c r="O6734" t="s">
        <v>616</v>
      </c>
      <c r="P6734" t="s">
        <v>626</v>
      </c>
      <c r="Q6734" t="s">
        <v>3366</v>
      </c>
    </row>
    <row r="6735" spans="1:17">
      <c r="A6735" t="s">
        <v>5502</v>
      </c>
      <c r="B6735" t="s">
        <v>5503</v>
      </c>
      <c r="C6735" t="s">
        <v>5504</v>
      </c>
      <c r="D6735" s="4">
        <v>45783.991574074076</v>
      </c>
      <c r="E6735" s="4">
        <v>45787.958333333336</v>
      </c>
      <c r="F6735" s="4">
        <v>45787.996527777781</v>
      </c>
      <c r="G6735" s="4"/>
      <c r="H6735" t="s">
        <v>3155</v>
      </c>
      <c r="I6735" t="s">
        <v>3156</v>
      </c>
      <c r="J6735">
        <v>0</v>
      </c>
      <c r="K6735" t="s">
        <v>3194</v>
      </c>
      <c r="L6735" t="s">
        <v>3245</v>
      </c>
      <c r="M6735" t="s">
        <v>549</v>
      </c>
      <c r="N6735" t="s">
        <v>550</v>
      </c>
      <c r="O6735" t="s">
        <v>136</v>
      </c>
      <c r="P6735" t="s">
        <v>139</v>
      </c>
      <c r="Q6735" t="s">
        <v>271</v>
      </c>
    </row>
    <row r="6736" spans="1:17">
      <c r="A6736" t="s">
        <v>5505</v>
      </c>
      <c r="B6736" t="s">
        <v>5506</v>
      </c>
      <c r="C6736" t="s">
        <v>5507</v>
      </c>
      <c r="D6736" s="4">
        <v>45783.990601851852</v>
      </c>
      <c r="E6736" s="4">
        <v>45785.354166666664</v>
      </c>
      <c r="F6736" s="4">
        <v>45785.392361111109</v>
      </c>
      <c r="G6736" s="4">
        <v>45785.354502314818</v>
      </c>
      <c r="H6736" t="s">
        <v>3155</v>
      </c>
      <c r="I6736" t="s">
        <v>3156</v>
      </c>
      <c r="J6736">
        <v>0</v>
      </c>
      <c r="K6736" t="s">
        <v>3163</v>
      </c>
      <c r="L6736" t="s">
        <v>3564</v>
      </c>
      <c r="M6736" t="s">
        <v>549</v>
      </c>
      <c r="N6736" t="s">
        <v>550</v>
      </c>
      <c r="O6736" t="s">
        <v>551</v>
      </c>
      <c r="P6736" t="s">
        <v>145</v>
      </c>
      <c r="Q6736" t="s">
        <v>227</v>
      </c>
    </row>
    <row r="6737" spans="1:17">
      <c r="A6737" t="s">
        <v>5508</v>
      </c>
      <c r="B6737" t="s">
        <v>5509</v>
      </c>
      <c r="C6737" t="s">
        <v>5510</v>
      </c>
      <c r="D6737" s="4">
        <v>45783.989537037036</v>
      </c>
      <c r="E6737" s="4">
        <v>45785.020833333336</v>
      </c>
      <c r="F6737" s="4">
        <v>45785.059027777781</v>
      </c>
      <c r="G6737" s="4">
        <v>45785.020057870373</v>
      </c>
      <c r="H6737" t="s">
        <v>3155</v>
      </c>
      <c r="I6737" t="s">
        <v>3156</v>
      </c>
      <c r="J6737">
        <v>0</v>
      </c>
      <c r="K6737" t="s">
        <v>3194</v>
      </c>
      <c r="L6737" t="s">
        <v>3564</v>
      </c>
      <c r="M6737" t="s">
        <v>549</v>
      </c>
      <c r="N6737" t="s">
        <v>550</v>
      </c>
      <c r="O6737" t="s">
        <v>136</v>
      </c>
      <c r="P6737" t="s">
        <v>139</v>
      </c>
      <c r="Q6737" t="s">
        <v>281</v>
      </c>
    </row>
    <row r="6738" spans="1:17">
      <c r="A6738" t="s">
        <v>5505</v>
      </c>
      <c r="B6738" t="s">
        <v>5506</v>
      </c>
      <c r="C6738" t="s">
        <v>5511</v>
      </c>
      <c r="D6738" s="4">
        <v>45783.989085648151</v>
      </c>
      <c r="E6738" s="4">
        <v>45785.354166666664</v>
      </c>
      <c r="F6738" s="4">
        <v>45785.392361111109</v>
      </c>
      <c r="G6738" s="4"/>
      <c r="H6738" t="s">
        <v>3155</v>
      </c>
      <c r="I6738" t="s">
        <v>3156</v>
      </c>
      <c r="J6738">
        <v>0</v>
      </c>
      <c r="K6738" t="s">
        <v>3420</v>
      </c>
      <c r="L6738" t="s">
        <v>3245</v>
      </c>
      <c r="M6738" t="s">
        <v>549</v>
      </c>
      <c r="N6738" t="s">
        <v>550</v>
      </c>
      <c r="O6738" t="s">
        <v>551</v>
      </c>
      <c r="P6738" t="s">
        <v>145</v>
      </c>
      <c r="Q6738" t="s">
        <v>227</v>
      </c>
    </row>
    <row r="6739" spans="1:17">
      <c r="A6739" t="s">
        <v>3590</v>
      </c>
      <c r="B6739" t="s">
        <v>3591</v>
      </c>
      <c r="C6739" t="s">
        <v>5512</v>
      </c>
      <c r="D6739" s="4">
        <v>45783.986145833333</v>
      </c>
      <c r="E6739" s="4">
        <v>45787.375</v>
      </c>
      <c r="F6739" s="4">
        <v>45787.392361111109</v>
      </c>
      <c r="G6739" s="4"/>
      <c r="H6739" t="s">
        <v>3155</v>
      </c>
      <c r="I6739" t="s">
        <v>3171</v>
      </c>
      <c r="J6739">
        <v>1001</v>
      </c>
      <c r="K6739" t="s">
        <v>3157</v>
      </c>
      <c r="L6739" t="s">
        <v>3245</v>
      </c>
      <c r="M6739" t="s">
        <v>549</v>
      </c>
      <c r="N6739" t="s">
        <v>550</v>
      </c>
      <c r="O6739" t="s">
        <v>136</v>
      </c>
      <c r="P6739" t="s">
        <v>139</v>
      </c>
      <c r="Q6739" t="s">
        <v>277</v>
      </c>
    </row>
    <row r="6740" spans="1:17">
      <c r="A6740" t="s">
        <v>5513</v>
      </c>
      <c r="B6740" t="s">
        <v>5514</v>
      </c>
      <c r="C6740" t="s">
        <v>5515</v>
      </c>
      <c r="D6740" s="4">
        <v>45783.984236111108</v>
      </c>
      <c r="E6740" s="4">
        <v>45784.833333333336</v>
      </c>
      <c r="F6740" s="4">
        <v>45784.850694444445</v>
      </c>
      <c r="G6740" s="4">
        <v>45784.833032407405</v>
      </c>
      <c r="H6740" t="s">
        <v>3155</v>
      </c>
      <c r="I6740" t="s">
        <v>3222</v>
      </c>
      <c r="J6740">
        <v>1</v>
      </c>
      <c r="K6740" t="s">
        <v>3223</v>
      </c>
      <c r="L6740" t="s">
        <v>3564</v>
      </c>
      <c r="M6740" t="s">
        <v>549</v>
      </c>
      <c r="N6740" t="s">
        <v>559</v>
      </c>
      <c r="O6740" t="s">
        <v>469</v>
      </c>
      <c r="P6740" t="s">
        <v>180</v>
      </c>
      <c r="Q6740" t="s">
        <v>14107</v>
      </c>
    </row>
    <row r="6741" spans="1:17">
      <c r="A6741" t="s">
        <v>5513</v>
      </c>
      <c r="B6741" t="s">
        <v>5514</v>
      </c>
      <c r="C6741" t="s">
        <v>5516</v>
      </c>
      <c r="D6741" s="4">
        <v>45783.983449074076</v>
      </c>
      <c r="E6741" s="4">
        <v>45784.833333333336</v>
      </c>
      <c r="F6741" s="4">
        <v>45784.850694444445</v>
      </c>
      <c r="G6741" s="4"/>
      <c r="H6741" t="s">
        <v>3155</v>
      </c>
      <c r="I6741" t="s">
        <v>3402</v>
      </c>
      <c r="J6741">
        <v>0</v>
      </c>
      <c r="K6741" t="s">
        <v>3403</v>
      </c>
      <c r="L6741" t="s">
        <v>3245</v>
      </c>
      <c r="M6741" t="s">
        <v>549</v>
      </c>
      <c r="N6741" t="s">
        <v>559</v>
      </c>
      <c r="O6741" t="s">
        <v>469</v>
      </c>
      <c r="P6741" t="s">
        <v>180</v>
      </c>
      <c r="Q6741" t="s">
        <v>14107</v>
      </c>
    </row>
    <row r="6742" spans="1:17">
      <c r="A6742" t="s">
        <v>5483</v>
      </c>
      <c r="B6742" t="s">
        <v>5517</v>
      </c>
      <c r="C6742" t="s">
        <v>5518</v>
      </c>
      <c r="D6742" s="4">
        <v>45783.977962962963</v>
      </c>
      <c r="E6742" s="4">
        <v>45784.583333333336</v>
      </c>
      <c r="F6742" s="4">
        <v>45784.621527777781</v>
      </c>
      <c r="G6742" s="4">
        <v>45784.586168981485</v>
      </c>
      <c r="H6742" t="s">
        <v>3155</v>
      </c>
      <c r="I6742" t="s">
        <v>3240</v>
      </c>
      <c r="J6742">
        <v>1001</v>
      </c>
      <c r="K6742" t="s">
        <v>3157</v>
      </c>
      <c r="L6742" t="s">
        <v>3564</v>
      </c>
      <c r="M6742" t="s">
        <v>549</v>
      </c>
      <c r="N6742" t="s">
        <v>550</v>
      </c>
      <c r="O6742" t="s">
        <v>551</v>
      </c>
      <c r="P6742" t="s">
        <v>141</v>
      </c>
      <c r="Q6742" t="s">
        <v>233</v>
      </c>
    </row>
    <row r="6743" spans="1:17">
      <c r="A6743" t="s">
        <v>5519</v>
      </c>
      <c r="B6743" t="s">
        <v>5520</v>
      </c>
      <c r="C6743" t="s">
        <v>5521</v>
      </c>
      <c r="D6743" s="4">
        <v>45783.976423611108</v>
      </c>
      <c r="E6743" s="4">
        <v>45787.625</v>
      </c>
      <c r="F6743" s="4">
        <v>45787.663194444445</v>
      </c>
      <c r="G6743" s="4"/>
      <c r="H6743" t="s">
        <v>3155</v>
      </c>
      <c r="I6743" t="s">
        <v>3240</v>
      </c>
      <c r="J6743">
        <v>1001</v>
      </c>
      <c r="K6743" t="s">
        <v>3194</v>
      </c>
      <c r="L6743" t="s">
        <v>3245</v>
      </c>
      <c r="M6743" t="s">
        <v>549</v>
      </c>
      <c r="N6743" t="s">
        <v>550</v>
      </c>
      <c r="O6743" t="s">
        <v>551</v>
      </c>
      <c r="P6743" t="s">
        <v>149</v>
      </c>
      <c r="Q6743" t="s">
        <v>203</v>
      </c>
    </row>
    <row r="6744" spans="1:17">
      <c r="A6744" t="s">
        <v>5522</v>
      </c>
      <c r="B6744" t="s">
        <v>5523</v>
      </c>
      <c r="C6744" t="s">
        <v>5524</v>
      </c>
      <c r="D6744" s="4">
        <v>45783.975405092591</v>
      </c>
      <c r="E6744" s="4">
        <v>45788.6875</v>
      </c>
      <c r="F6744" s="4">
        <v>45788.704861111109</v>
      </c>
      <c r="G6744" s="4"/>
      <c r="H6744" t="s">
        <v>3155</v>
      </c>
      <c r="I6744" t="s">
        <v>3175</v>
      </c>
      <c r="J6744">
        <v>0</v>
      </c>
      <c r="K6744" t="s">
        <v>3157</v>
      </c>
      <c r="L6744" t="s">
        <v>3245</v>
      </c>
      <c r="M6744" t="s">
        <v>549</v>
      </c>
      <c r="N6744" t="s">
        <v>550</v>
      </c>
      <c r="O6744" t="s">
        <v>136</v>
      </c>
      <c r="P6744" t="s">
        <v>139</v>
      </c>
      <c r="Q6744" t="s">
        <v>272</v>
      </c>
    </row>
    <row r="6745" spans="1:17">
      <c r="A6745" t="s">
        <v>5525</v>
      </c>
      <c r="B6745" t="s">
        <v>5526</v>
      </c>
      <c r="C6745" t="s">
        <v>5527</v>
      </c>
      <c r="D6745" s="4">
        <v>45783.967118055552</v>
      </c>
      <c r="E6745" s="4">
        <v>45786.979166666664</v>
      </c>
      <c r="F6745" s="4">
        <v>45786.996527777781</v>
      </c>
      <c r="G6745" s="4">
        <v>45786.97515046296</v>
      </c>
      <c r="H6745" t="s">
        <v>3155</v>
      </c>
      <c r="I6745" t="s">
        <v>3175</v>
      </c>
      <c r="J6745">
        <v>0</v>
      </c>
      <c r="K6745" t="s">
        <v>3157</v>
      </c>
      <c r="L6745" t="s">
        <v>3564</v>
      </c>
      <c r="M6745" t="s">
        <v>549</v>
      </c>
      <c r="N6745" t="s">
        <v>550</v>
      </c>
      <c r="O6745" t="s">
        <v>136</v>
      </c>
      <c r="P6745" t="s">
        <v>143</v>
      </c>
      <c r="Q6745" t="s">
        <v>297</v>
      </c>
    </row>
    <row r="6746" spans="1:17">
      <c r="A6746" t="s">
        <v>33332</v>
      </c>
      <c r="B6746" t="s">
        <v>33333</v>
      </c>
      <c r="C6746" t="s">
        <v>33334</v>
      </c>
      <c r="D6746" s="4">
        <v>45783.956990740742</v>
      </c>
      <c r="E6746" s="4">
        <v>45784.8125</v>
      </c>
      <c r="F6746" s="4">
        <v>45784.850694444445</v>
      </c>
      <c r="G6746" s="4">
        <v>45784.803113425929</v>
      </c>
      <c r="H6746" t="s">
        <v>3155</v>
      </c>
      <c r="I6746" t="s">
        <v>3156</v>
      </c>
      <c r="J6746">
        <v>0</v>
      </c>
      <c r="K6746" t="s">
        <v>3194</v>
      </c>
      <c r="L6746" t="s">
        <v>3564</v>
      </c>
      <c r="M6746" t="s">
        <v>549</v>
      </c>
      <c r="N6746" t="s">
        <v>550</v>
      </c>
      <c r="O6746" t="s">
        <v>136</v>
      </c>
      <c r="P6746" t="s">
        <v>147</v>
      </c>
      <c r="Q6746" t="s">
        <v>21124</v>
      </c>
    </row>
    <row r="6747" spans="1:17">
      <c r="A6747" t="s">
        <v>5152</v>
      </c>
      <c r="B6747" t="s">
        <v>5153</v>
      </c>
      <c r="C6747" t="s">
        <v>5528</v>
      </c>
      <c r="D6747" s="4">
        <v>45783.95684027778</v>
      </c>
      <c r="E6747" s="4">
        <v>45785.416666666664</v>
      </c>
      <c r="F6747" s="4">
        <v>45785.434027777781</v>
      </c>
      <c r="G6747" s="4"/>
      <c r="H6747" t="s">
        <v>3155</v>
      </c>
      <c r="I6747" t="s">
        <v>3171</v>
      </c>
      <c r="J6747">
        <v>0</v>
      </c>
      <c r="K6747" t="s">
        <v>3194</v>
      </c>
      <c r="L6747" t="s">
        <v>3245</v>
      </c>
      <c r="M6747" t="s">
        <v>549</v>
      </c>
      <c r="N6747" t="s">
        <v>550</v>
      </c>
      <c r="O6747" t="s">
        <v>136</v>
      </c>
      <c r="P6747" t="s">
        <v>143</v>
      </c>
      <c r="Q6747" t="s">
        <v>311</v>
      </c>
    </row>
    <row r="6748" spans="1:17">
      <c r="A6748" t="s">
        <v>5529</v>
      </c>
      <c r="B6748" t="s">
        <v>5530</v>
      </c>
      <c r="C6748" t="s">
        <v>5531</v>
      </c>
      <c r="D6748" s="4">
        <v>45783.953229166669</v>
      </c>
      <c r="E6748" s="4">
        <v>45785.645833333336</v>
      </c>
      <c r="F6748" s="4">
        <v>45785.663194444445</v>
      </c>
      <c r="G6748" s="4">
        <v>45785.643657407411</v>
      </c>
      <c r="H6748" t="s">
        <v>3155</v>
      </c>
      <c r="I6748" t="s">
        <v>3184</v>
      </c>
      <c r="J6748">
        <v>1001</v>
      </c>
      <c r="K6748" t="s">
        <v>3157</v>
      </c>
      <c r="L6748" t="s">
        <v>3564</v>
      </c>
      <c r="M6748" t="s">
        <v>549</v>
      </c>
      <c r="N6748" t="s">
        <v>550</v>
      </c>
      <c r="O6748" t="s">
        <v>551</v>
      </c>
      <c r="P6748" t="s">
        <v>141</v>
      </c>
      <c r="Q6748" t="s">
        <v>235</v>
      </c>
    </row>
    <row r="6749" spans="1:17">
      <c r="A6749" t="s">
        <v>5392</v>
      </c>
      <c r="B6749" t="s">
        <v>5393</v>
      </c>
      <c r="C6749" t="s">
        <v>5532</v>
      </c>
      <c r="D6749" s="4">
        <v>45783.93105324074</v>
      </c>
      <c r="E6749" s="4">
        <v>45785.791666666664</v>
      </c>
      <c r="F6749" s="4">
        <v>45785.809027777781</v>
      </c>
      <c r="G6749" s="4"/>
      <c r="H6749" t="s">
        <v>3155</v>
      </c>
      <c r="I6749" t="s">
        <v>3175</v>
      </c>
      <c r="J6749">
        <v>0</v>
      </c>
      <c r="K6749" t="s">
        <v>3157</v>
      </c>
      <c r="L6749" t="s">
        <v>3245</v>
      </c>
      <c r="M6749" t="s">
        <v>549</v>
      </c>
      <c r="N6749" t="s">
        <v>550</v>
      </c>
      <c r="O6749" t="s">
        <v>136</v>
      </c>
      <c r="P6749" t="s">
        <v>143</v>
      </c>
      <c r="Q6749" t="s">
        <v>303</v>
      </c>
    </row>
    <row r="6750" spans="1:17">
      <c r="A6750" t="s">
        <v>33335</v>
      </c>
      <c r="B6750" t="s">
        <v>33336</v>
      </c>
      <c r="C6750" t="s">
        <v>33337</v>
      </c>
      <c r="D6750" s="4">
        <v>45783.92591435185</v>
      </c>
      <c r="E6750" s="4">
        <v>45784.645833333336</v>
      </c>
      <c r="F6750" s="4">
        <v>45784.663194444445</v>
      </c>
      <c r="G6750" s="4">
        <v>45784.641956018517</v>
      </c>
      <c r="H6750" t="s">
        <v>3155</v>
      </c>
      <c r="I6750" t="s">
        <v>3171</v>
      </c>
      <c r="J6750">
        <v>1002</v>
      </c>
      <c r="K6750" t="s">
        <v>3157</v>
      </c>
      <c r="L6750" t="s">
        <v>3564</v>
      </c>
      <c r="M6750" t="s">
        <v>549</v>
      </c>
      <c r="N6750" t="s">
        <v>559</v>
      </c>
      <c r="O6750" t="s">
        <v>469</v>
      </c>
      <c r="P6750" t="s">
        <v>180</v>
      </c>
      <c r="Q6750" t="s">
        <v>14107</v>
      </c>
    </row>
    <row r="6751" spans="1:17">
      <c r="A6751" t="s">
        <v>5533</v>
      </c>
      <c r="B6751" t="s">
        <v>5534</v>
      </c>
      <c r="C6751" t="s">
        <v>5535</v>
      </c>
      <c r="D6751" s="4">
        <v>45783.917766203704</v>
      </c>
      <c r="E6751" s="4">
        <v>45788.625</v>
      </c>
      <c r="F6751" s="4">
        <v>45788.642361111109</v>
      </c>
      <c r="G6751" s="4">
        <v>45788.618923611109</v>
      </c>
      <c r="H6751" t="s">
        <v>3155</v>
      </c>
      <c r="I6751" t="s">
        <v>3171</v>
      </c>
      <c r="J6751">
        <v>0</v>
      </c>
      <c r="K6751" t="s">
        <v>3194</v>
      </c>
      <c r="L6751" t="s">
        <v>3564</v>
      </c>
      <c r="M6751" t="s">
        <v>549</v>
      </c>
      <c r="N6751" t="s">
        <v>550</v>
      </c>
      <c r="O6751" t="s">
        <v>136</v>
      </c>
      <c r="P6751" t="s">
        <v>139</v>
      </c>
      <c r="Q6751" t="s">
        <v>272</v>
      </c>
    </row>
    <row r="6752" spans="1:17">
      <c r="A6752" t="s">
        <v>5536</v>
      </c>
      <c r="B6752" t="s">
        <v>5537</v>
      </c>
      <c r="C6752" t="s">
        <v>5538</v>
      </c>
      <c r="D6752" s="4">
        <v>45783.914340277777</v>
      </c>
      <c r="E6752" s="4">
        <v>45784.854166666664</v>
      </c>
      <c r="F6752" s="4">
        <v>45784.871527777781</v>
      </c>
      <c r="G6752" s="4">
        <v>45784.852835648147</v>
      </c>
      <c r="H6752" t="s">
        <v>3155</v>
      </c>
      <c r="I6752" t="s">
        <v>3171</v>
      </c>
      <c r="J6752">
        <v>0</v>
      </c>
      <c r="K6752" t="s">
        <v>3157</v>
      </c>
      <c r="L6752" t="s">
        <v>3564</v>
      </c>
      <c r="M6752" t="s">
        <v>549</v>
      </c>
      <c r="N6752" t="s">
        <v>550</v>
      </c>
      <c r="O6752" t="s">
        <v>136</v>
      </c>
      <c r="P6752" t="s">
        <v>139</v>
      </c>
      <c r="Q6752" t="s">
        <v>274</v>
      </c>
    </row>
    <row r="6753" spans="1:17">
      <c r="A6753" t="s">
        <v>4667</v>
      </c>
      <c r="B6753" t="s">
        <v>4668</v>
      </c>
      <c r="C6753" t="s">
        <v>5539</v>
      </c>
      <c r="D6753" s="4">
        <v>45783.909560185188</v>
      </c>
      <c r="E6753" s="4">
        <v>45786.625</v>
      </c>
      <c r="F6753" s="4">
        <v>45786.663194444445</v>
      </c>
      <c r="G6753" s="4"/>
      <c r="H6753" t="s">
        <v>3155</v>
      </c>
      <c r="I6753" t="s">
        <v>3240</v>
      </c>
      <c r="J6753">
        <v>0</v>
      </c>
      <c r="K6753" t="s">
        <v>3157</v>
      </c>
      <c r="L6753" t="s">
        <v>3245</v>
      </c>
      <c r="M6753" t="s">
        <v>549</v>
      </c>
      <c r="N6753" t="s">
        <v>550</v>
      </c>
      <c r="O6753" t="s">
        <v>136</v>
      </c>
      <c r="P6753" t="s">
        <v>147</v>
      </c>
      <c r="Q6753" t="s">
        <v>21124</v>
      </c>
    </row>
    <row r="6754" spans="1:17">
      <c r="A6754" t="s">
        <v>5540</v>
      </c>
      <c r="B6754" t="s">
        <v>5541</v>
      </c>
      <c r="C6754" t="s">
        <v>5542</v>
      </c>
      <c r="D6754" s="4">
        <v>45783.905300925922</v>
      </c>
      <c r="E6754" s="4">
        <v>45787.791666666664</v>
      </c>
      <c r="F6754" s="4">
        <v>45787.809027777781</v>
      </c>
      <c r="G6754" s="4">
        <v>45787.790578703702</v>
      </c>
      <c r="H6754" t="s">
        <v>3155</v>
      </c>
      <c r="I6754" t="s">
        <v>3162</v>
      </c>
      <c r="J6754">
        <v>0</v>
      </c>
      <c r="K6754" t="s">
        <v>3358</v>
      </c>
      <c r="L6754" t="s">
        <v>3564</v>
      </c>
      <c r="M6754" t="s">
        <v>549</v>
      </c>
      <c r="N6754" t="s">
        <v>550</v>
      </c>
      <c r="O6754" t="s">
        <v>1923</v>
      </c>
      <c r="P6754" t="s">
        <v>1924</v>
      </c>
      <c r="Q6754" t="s">
        <v>3180</v>
      </c>
    </row>
    <row r="6755" spans="1:17">
      <c r="A6755" t="s">
        <v>5543</v>
      </c>
      <c r="B6755" t="s">
        <v>5544</v>
      </c>
      <c r="C6755" t="s">
        <v>5545</v>
      </c>
      <c r="D6755" s="4">
        <v>45783.902881944443</v>
      </c>
      <c r="E6755" s="4">
        <v>45786.083333333336</v>
      </c>
      <c r="F6755" s="4">
        <v>45786.121527777781</v>
      </c>
      <c r="G6755" s="4">
        <v>45786.083379629628</v>
      </c>
      <c r="H6755" t="s">
        <v>3155</v>
      </c>
      <c r="I6755" t="s">
        <v>3156</v>
      </c>
      <c r="J6755">
        <v>0</v>
      </c>
      <c r="K6755" t="s">
        <v>3194</v>
      </c>
      <c r="L6755" t="s">
        <v>3564</v>
      </c>
      <c r="M6755" t="s">
        <v>549</v>
      </c>
      <c r="N6755" t="s">
        <v>550</v>
      </c>
      <c r="O6755" t="s">
        <v>616</v>
      </c>
      <c r="P6755" t="s">
        <v>314</v>
      </c>
      <c r="Q6755" t="s">
        <v>321</v>
      </c>
    </row>
    <row r="6756" spans="1:17">
      <c r="A6756" t="s">
        <v>5540</v>
      </c>
      <c r="B6756" t="s">
        <v>5541</v>
      </c>
      <c r="C6756" t="s">
        <v>5546</v>
      </c>
      <c r="D6756" s="4">
        <v>45783.902083333334</v>
      </c>
      <c r="E6756" s="4">
        <v>45786.791666666664</v>
      </c>
      <c r="F6756" s="4">
        <v>45786.809027777781</v>
      </c>
      <c r="G6756" s="4"/>
      <c r="H6756" t="s">
        <v>3155</v>
      </c>
      <c r="I6756" t="s">
        <v>3162</v>
      </c>
      <c r="J6756">
        <v>0</v>
      </c>
      <c r="K6756" t="s">
        <v>3420</v>
      </c>
      <c r="L6756" t="s">
        <v>3245</v>
      </c>
      <c r="M6756" t="s">
        <v>549</v>
      </c>
      <c r="N6756" t="s">
        <v>550</v>
      </c>
      <c r="O6756" t="s">
        <v>1923</v>
      </c>
      <c r="P6756" t="s">
        <v>1924</v>
      </c>
      <c r="Q6756" t="s">
        <v>3180</v>
      </c>
    </row>
    <row r="6757" spans="1:17">
      <c r="A6757" t="s">
        <v>5547</v>
      </c>
      <c r="B6757" t="s">
        <v>5548</v>
      </c>
      <c r="C6757" t="s">
        <v>5549</v>
      </c>
      <c r="D6757" s="4">
        <v>45783.901585648149</v>
      </c>
      <c r="E6757" s="4">
        <v>45794.458333333336</v>
      </c>
      <c r="F6757" s="4">
        <v>45794.475694444445</v>
      </c>
      <c r="G6757" s="4"/>
      <c r="H6757" t="s">
        <v>3155</v>
      </c>
      <c r="I6757" t="s">
        <v>3171</v>
      </c>
      <c r="J6757">
        <v>1001</v>
      </c>
      <c r="K6757" t="s">
        <v>3157</v>
      </c>
      <c r="L6757" t="s">
        <v>3593</v>
      </c>
      <c r="M6757" t="s">
        <v>549</v>
      </c>
      <c r="N6757" t="s">
        <v>559</v>
      </c>
      <c r="O6757" t="s">
        <v>504</v>
      </c>
      <c r="P6757" t="s">
        <v>325</v>
      </c>
      <c r="Q6757" t="s">
        <v>327</v>
      </c>
    </row>
    <row r="6758" spans="1:17">
      <c r="A6758" t="s">
        <v>5550</v>
      </c>
      <c r="B6758" t="s">
        <v>5551</v>
      </c>
      <c r="C6758" t="s">
        <v>5552</v>
      </c>
      <c r="D6758" s="4">
        <v>45783.897199074076</v>
      </c>
      <c r="E6758" s="4">
        <v>45787.25</v>
      </c>
      <c r="F6758" s="4">
        <v>45787.288194444445</v>
      </c>
      <c r="G6758" s="4"/>
      <c r="H6758" t="s">
        <v>3155</v>
      </c>
      <c r="I6758" t="s">
        <v>3156</v>
      </c>
      <c r="J6758">
        <v>0</v>
      </c>
      <c r="K6758" t="s">
        <v>3157</v>
      </c>
      <c r="L6758" t="s">
        <v>3245</v>
      </c>
      <c r="M6758" t="s">
        <v>549</v>
      </c>
      <c r="N6758" t="s">
        <v>550</v>
      </c>
      <c r="O6758" t="s">
        <v>136</v>
      </c>
      <c r="P6758" t="s">
        <v>147</v>
      </c>
      <c r="Q6758" t="s">
        <v>258</v>
      </c>
    </row>
    <row r="6759" spans="1:17">
      <c r="A6759" t="s">
        <v>5553</v>
      </c>
      <c r="B6759" t="s">
        <v>5554</v>
      </c>
      <c r="C6759" t="s">
        <v>5555</v>
      </c>
      <c r="D6759" s="4">
        <v>45783.894837962966</v>
      </c>
      <c r="E6759" s="4">
        <v>45785.020833333336</v>
      </c>
      <c r="F6759" s="4">
        <v>45785.059027777781</v>
      </c>
      <c r="G6759" s="4">
        <v>45785.012407407405</v>
      </c>
      <c r="H6759" t="s">
        <v>3155</v>
      </c>
      <c r="I6759" t="s">
        <v>3156</v>
      </c>
      <c r="J6759">
        <v>0</v>
      </c>
      <c r="K6759" t="s">
        <v>3157</v>
      </c>
      <c r="L6759" t="s">
        <v>3564</v>
      </c>
      <c r="M6759" t="s">
        <v>549</v>
      </c>
      <c r="N6759" t="s">
        <v>550</v>
      </c>
      <c r="O6759" t="s">
        <v>551</v>
      </c>
      <c r="P6759" t="s">
        <v>141</v>
      </c>
      <c r="Q6759" t="s">
        <v>238</v>
      </c>
    </row>
    <row r="6760" spans="1:17">
      <c r="A6760" t="s">
        <v>5556</v>
      </c>
      <c r="B6760" t="s">
        <v>5557</v>
      </c>
      <c r="C6760" t="s">
        <v>5558</v>
      </c>
      <c r="D6760" s="4">
        <v>45783.894502314812</v>
      </c>
      <c r="E6760" s="4">
        <v>45791.791666666664</v>
      </c>
      <c r="F6760" s="4">
        <v>45791.829861111109</v>
      </c>
      <c r="G6760" s="4"/>
      <c r="H6760" t="s">
        <v>3155</v>
      </c>
      <c r="I6760" t="s">
        <v>3673</v>
      </c>
      <c r="J6760">
        <v>0</v>
      </c>
      <c r="K6760" t="s">
        <v>3227</v>
      </c>
      <c r="L6760" t="s">
        <v>3593</v>
      </c>
      <c r="M6760" t="s">
        <v>549</v>
      </c>
      <c r="N6760" t="s">
        <v>559</v>
      </c>
      <c r="O6760" t="s">
        <v>504</v>
      </c>
      <c r="P6760" t="s">
        <v>325</v>
      </c>
      <c r="Q6760" t="s">
        <v>327</v>
      </c>
    </row>
    <row r="6761" spans="1:17">
      <c r="A6761" t="s">
        <v>5556</v>
      </c>
      <c r="B6761" t="s">
        <v>5559</v>
      </c>
      <c r="C6761" t="s">
        <v>5560</v>
      </c>
      <c r="D6761" s="4">
        <v>45783.89366898148</v>
      </c>
      <c r="E6761" s="4">
        <v>45790.833333333336</v>
      </c>
      <c r="F6761" s="4">
        <v>45790.850694444445</v>
      </c>
      <c r="G6761" s="4"/>
      <c r="H6761" t="s">
        <v>3155</v>
      </c>
      <c r="I6761" t="s">
        <v>3175</v>
      </c>
      <c r="J6761">
        <v>1001</v>
      </c>
      <c r="K6761" t="s">
        <v>3194</v>
      </c>
      <c r="L6761" t="s">
        <v>3245</v>
      </c>
      <c r="M6761" t="s">
        <v>549</v>
      </c>
      <c r="N6761" t="s">
        <v>559</v>
      </c>
      <c r="O6761" t="s">
        <v>504</v>
      </c>
      <c r="P6761" t="s">
        <v>325</v>
      </c>
      <c r="Q6761" t="s">
        <v>327</v>
      </c>
    </row>
    <row r="6762" spans="1:17">
      <c r="A6762" t="s">
        <v>5561</v>
      </c>
      <c r="B6762" t="s">
        <v>5562</v>
      </c>
      <c r="C6762" t="s">
        <v>5563</v>
      </c>
      <c r="D6762" s="4">
        <v>45783.887673611112</v>
      </c>
      <c r="E6762" s="4">
        <v>45785.666666666664</v>
      </c>
      <c r="F6762" s="4">
        <v>45785.684027777781</v>
      </c>
      <c r="G6762" s="4">
        <v>45785.660300925927</v>
      </c>
      <c r="H6762" t="s">
        <v>3155</v>
      </c>
      <c r="I6762" t="s">
        <v>3175</v>
      </c>
      <c r="J6762">
        <v>0</v>
      </c>
      <c r="K6762" t="s">
        <v>3157</v>
      </c>
      <c r="L6762" t="s">
        <v>3564</v>
      </c>
      <c r="M6762" t="s">
        <v>549</v>
      </c>
      <c r="N6762" t="s">
        <v>550</v>
      </c>
      <c r="O6762" t="s">
        <v>136</v>
      </c>
      <c r="P6762" t="s">
        <v>139</v>
      </c>
      <c r="Q6762" t="s">
        <v>277</v>
      </c>
    </row>
    <row r="6763" spans="1:17">
      <c r="A6763" t="s">
        <v>5406</v>
      </c>
      <c r="B6763" t="s">
        <v>5407</v>
      </c>
      <c r="C6763" t="s">
        <v>5564</v>
      </c>
      <c r="D6763" s="4">
        <v>45783.887303240743</v>
      </c>
      <c r="E6763" s="4">
        <v>45785.354166666664</v>
      </c>
      <c r="F6763" s="4">
        <v>45785.371527777781</v>
      </c>
      <c r="G6763" s="4"/>
      <c r="H6763" t="s">
        <v>3155</v>
      </c>
      <c r="I6763" t="s">
        <v>3171</v>
      </c>
      <c r="J6763">
        <v>0</v>
      </c>
      <c r="K6763" t="s">
        <v>3194</v>
      </c>
      <c r="L6763" t="s">
        <v>3245</v>
      </c>
      <c r="M6763" t="s">
        <v>549</v>
      </c>
      <c r="N6763" t="s">
        <v>550</v>
      </c>
      <c r="O6763" t="s">
        <v>551</v>
      </c>
      <c r="P6763" t="s">
        <v>145</v>
      </c>
      <c r="Q6763" t="s">
        <v>224</v>
      </c>
    </row>
    <row r="6764" spans="1:17">
      <c r="A6764" t="s">
        <v>3770</v>
      </c>
      <c r="B6764" t="s">
        <v>3771</v>
      </c>
      <c r="C6764" t="s">
        <v>5565</v>
      </c>
      <c r="D6764" s="4">
        <v>45783.886770833335</v>
      </c>
      <c r="E6764" s="4">
        <v>45788.833333333336</v>
      </c>
      <c r="F6764" s="4">
        <v>45788.871527777781</v>
      </c>
      <c r="G6764" s="4"/>
      <c r="H6764" t="s">
        <v>3155</v>
      </c>
      <c r="I6764" t="s">
        <v>3156</v>
      </c>
      <c r="J6764">
        <v>0</v>
      </c>
      <c r="K6764" t="s">
        <v>3194</v>
      </c>
      <c r="L6764" t="s">
        <v>3245</v>
      </c>
      <c r="M6764" t="s">
        <v>549</v>
      </c>
      <c r="N6764" t="s">
        <v>550</v>
      </c>
      <c r="O6764" t="s">
        <v>136</v>
      </c>
      <c r="P6764" t="s">
        <v>143</v>
      </c>
      <c r="Q6764" t="s">
        <v>298</v>
      </c>
    </row>
    <row r="6765" spans="1:17">
      <c r="A6765" t="s">
        <v>5566</v>
      </c>
      <c r="B6765" t="s">
        <v>5567</v>
      </c>
      <c r="C6765" t="s">
        <v>5568</v>
      </c>
      <c r="D6765" s="4">
        <v>45783.882037037038</v>
      </c>
      <c r="E6765" s="4">
        <v>45788.416666666664</v>
      </c>
      <c r="F6765" s="4">
        <v>45788.454861111109</v>
      </c>
      <c r="G6765" s="4"/>
      <c r="H6765" t="s">
        <v>3155</v>
      </c>
      <c r="I6765" t="s">
        <v>3156</v>
      </c>
      <c r="J6765">
        <v>0</v>
      </c>
      <c r="K6765" t="s">
        <v>3157</v>
      </c>
      <c r="L6765" t="s">
        <v>3593</v>
      </c>
      <c r="M6765" t="s">
        <v>549</v>
      </c>
      <c r="N6765" t="s">
        <v>550</v>
      </c>
      <c r="O6765" t="s">
        <v>136</v>
      </c>
      <c r="P6765" t="s">
        <v>143</v>
      </c>
      <c r="Q6765" t="s">
        <v>306</v>
      </c>
    </row>
    <row r="6766" spans="1:17">
      <c r="A6766" t="s">
        <v>4671</v>
      </c>
      <c r="B6766" t="s">
        <v>4672</v>
      </c>
      <c r="C6766" t="s">
        <v>5569</v>
      </c>
      <c r="D6766" s="4">
        <v>45783.879224537035</v>
      </c>
      <c r="E6766" s="4">
        <v>45784.708333333336</v>
      </c>
      <c r="F6766" s="4">
        <v>45784.746527777781</v>
      </c>
      <c r="G6766" s="4"/>
      <c r="H6766" t="s">
        <v>3155</v>
      </c>
      <c r="I6766" t="s">
        <v>3156</v>
      </c>
      <c r="J6766">
        <v>0</v>
      </c>
      <c r="K6766" t="s">
        <v>3157</v>
      </c>
      <c r="L6766" t="s">
        <v>3593</v>
      </c>
      <c r="M6766" t="s">
        <v>549</v>
      </c>
      <c r="N6766" t="s">
        <v>550</v>
      </c>
      <c r="O6766" t="s">
        <v>136</v>
      </c>
      <c r="P6766" t="s">
        <v>143</v>
      </c>
      <c r="Q6766" t="s">
        <v>301</v>
      </c>
    </row>
    <row r="6767" spans="1:17">
      <c r="A6767" t="s">
        <v>5570</v>
      </c>
      <c r="B6767" t="s">
        <v>5571</v>
      </c>
      <c r="C6767" t="s">
        <v>5572</v>
      </c>
      <c r="D6767" s="4">
        <v>45783.878171296295</v>
      </c>
      <c r="E6767" s="4">
        <v>45787.291666666664</v>
      </c>
      <c r="F6767" s="4">
        <v>45787.309027777781</v>
      </c>
      <c r="G6767" s="4">
        <v>45787.290902777779</v>
      </c>
      <c r="H6767" t="s">
        <v>3155</v>
      </c>
      <c r="I6767" t="s">
        <v>3280</v>
      </c>
      <c r="J6767">
        <v>0</v>
      </c>
      <c r="K6767" t="s">
        <v>3227</v>
      </c>
      <c r="L6767" t="s">
        <v>3564</v>
      </c>
      <c r="M6767" t="s">
        <v>549</v>
      </c>
      <c r="N6767" t="s">
        <v>550</v>
      </c>
      <c r="O6767" t="s">
        <v>1923</v>
      </c>
      <c r="P6767" t="s">
        <v>1924</v>
      </c>
      <c r="Q6767" t="s">
        <v>3359</v>
      </c>
    </row>
    <row r="6768" spans="1:17">
      <c r="A6768" t="s">
        <v>3770</v>
      </c>
      <c r="B6768" t="s">
        <v>3771</v>
      </c>
      <c r="C6768" t="s">
        <v>5573</v>
      </c>
      <c r="D6768" s="4">
        <v>45783.876018518517</v>
      </c>
      <c r="E6768" s="4">
        <v>45788.833333333336</v>
      </c>
      <c r="F6768" s="4">
        <v>45788.871527777781</v>
      </c>
      <c r="G6768" s="4"/>
      <c r="H6768" t="s">
        <v>3155</v>
      </c>
      <c r="I6768" t="s">
        <v>3156</v>
      </c>
      <c r="J6768">
        <v>0</v>
      </c>
      <c r="K6768" t="s">
        <v>3194</v>
      </c>
      <c r="L6768" t="s">
        <v>3245</v>
      </c>
      <c r="M6768" t="s">
        <v>549</v>
      </c>
      <c r="N6768" t="s">
        <v>550</v>
      </c>
      <c r="O6768" t="s">
        <v>136</v>
      </c>
      <c r="P6768" t="s">
        <v>143</v>
      </c>
      <c r="Q6768" t="s">
        <v>298</v>
      </c>
    </row>
    <row r="6769" spans="1:17">
      <c r="A6769" t="s">
        <v>3601</v>
      </c>
      <c r="B6769" t="s">
        <v>5574</v>
      </c>
      <c r="C6769" t="s">
        <v>5575</v>
      </c>
      <c r="D6769" s="4">
        <v>45783.871898148151</v>
      </c>
      <c r="E6769" s="4">
        <v>45786.791666666664</v>
      </c>
      <c r="F6769" s="4">
        <v>45786.809027777781</v>
      </c>
      <c r="G6769" s="4">
        <v>45786.790451388886</v>
      </c>
      <c r="H6769" t="s">
        <v>3155</v>
      </c>
      <c r="I6769" t="s">
        <v>3171</v>
      </c>
      <c r="J6769">
        <v>1001</v>
      </c>
      <c r="K6769" t="s">
        <v>3157</v>
      </c>
      <c r="L6769" t="s">
        <v>3564</v>
      </c>
      <c r="M6769" t="s">
        <v>549</v>
      </c>
      <c r="N6769" t="s">
        <v>550</v>
      </c>
      <c r="O6769" t="s">
        <v>136</v>
      </c>
      <c r="P6769" t="s">
        <v>139</v>
      </c>
      <c r="Q6769" t="s">
        <v>278</v>
      </c>
    </row>
    <row r="6770" spans="1:17">
      <c r="A6770" t="s">
        <v>5406</v>
      </c>
      <c r="B6770" t="s">
        <v>5576</v>
      </c>
      <c r="C6770" t="s">
        <v>5577</v>
      </c>
      <c r="D6770" s="4">
        <v>45783.868460648147</v>
      </c>
      <c r="E6770" s="4">
        <v>45784.354166666664</v>
      </c>
      <c r="F6770" s="4">
        <v>45784.371527777781</v>
      </c>
      <c r="G6770" s="4">
        <v>45784.34679398148</v>
      </c>
      <c r="H6770" t="s">
        <v>3155</v>
      </c>
      <c r="I6770" t="s">
        <v>3171</v>
      </c>
      <c r="J6770">
        <v>1001</v>
      </c>
      <c r="K6770" t="s">
        <v>3157</v>
      </c>
      <c r="L6770" t="s">
        <v>3564</v>
      </c>
      <c r="M6770" t="s">
        <v>549</v>
      </c>
      <c r="N6770" t="s">
        <v>550</v>
      </c>
      <c r="O6770" t="s">
        <v>551</v>
      </c>
      <c r="P6770" t="s">
        <v>145</v>
      </c>
      <c r="Q6770" t="s">
        <v>224</v>
      </c>
    </row>
    <row r="6771" spans="1:17">
      <c r="A6771" t="s">
        <v>5533</v>
      </c>
      <c r="B6771" t="s">
        <v>5534</v>
      </c>
      <c r="C6771" t="s">
        <v>5578</v>
      </c>
      <c r="D6771" s="4">
        <v>45783.868067129632</v>
      </c>
      <c r="E6771" s="4">
        <v>45787.583333333336</v>
      </c>
      <c r="F6771" s="4">
        <v>45787.621527777781</v>
      </c>
      <c r="G6771" s="4"/>
      <c r="H6771" t="s">
        <v>3155</v>
      </c>
      <c r="I6771" t="s">
        <v>3156</v>
      </c>
      <c r="J6771">
        <v>0</v>
      </c>
      <c r="K6771" t="s">
        <v>3157</v>
      </c>
      <c r="L6771" t="s">
        <v>3245</v>
      </c>
      <c r="M6771" t="s">
        <v>549</v>
      </c>
      <c r="N6771" t="s">
        <v>550</v>
      </c>
      <c r="O6771" t="s">
        <v>136</v>
      </c>
      <c r="P6771" t="s">
        <v>139</v>
      </c>
      <c r="Q6771" t="s">
        <v>272</v>
      </c>
    </row>
    <row r="6772" spans="1:17">
      <c r="A6772" t="s">
        <v>5579</v>
      </c>
      <c r="B6772" t="s">
        <v>5580</v>
      </c>
      <c r="C6772" t="s">
        <v>5581</v>
      </c>
      <c r="D6772" s="4">
        <v>45783.866516203707</v>
      </c>
      <c r="E6772" s="4">
        <v>45789.875</v>
      </c>
      <c r="F6772" s="4">
        <v>45789.913194444445</v>
      </c>
      <c r="G6772" s="4"/>
      <c r="H6772" t="s">
        <v>3155</v>
      </c>
      <c r="I6772" t="s">
        <v>3240</v>
      </c>
      <c r="J6772">
        <v>1001</v>
      </c>
      <c r="K6772" t="s">
        <v>3227</v>
      </c>
      <c r="L6772" t="s">
        <v>3245</v>
      </c>
      <c r="M6772" t="s">
        <v>549</v>
      </c>
      <c r="N6772" t="s">
        <v>550</v>
      </c>
      <c r="O6772" t="s">
        <v>136</v>
      </c>
      <c r="P6772" t="s">
        <v>139</v>
      </c>
      <c r="Q6772" t="s">
        <v>281</v>
      </c>
    </row>
    <row r="6773" spans="1:17">
      <c r="A6773" t="s">
        <v>5582</v>
      </c>
      <c r="B6773" t="s">
        <v>5583</v>
      </c>
      <c r="C6773" t="s">
        <v>5584</v>
      </c>
      <c r="D6773" s="4">
        <v>45783.865648148145</v>
      </c>
      <c r="E6773" s="4">
        <v>45787.729166666664</v>
      </c>
      <c r="F6773" s="4">
        <v>45787.767361111109</v>
      </c>
      <c r="G6773" s="4"/>
      <c r="H6773" t="s">
        <v>3155</v>
      </c>
      <c r="I6773" t="s">
        <v>3156</v>
      </c>
      <c r="J6773">
        <v>0</v>
      </c>
      <c r="K6773" t="s">
        <v>3157</v>
      </c>
      <c r="L6773" t="s">
        <v>3593</v>
      </c>
      <c r="M6773" t="s">
        <v>549</v>
      </c>
      <c r="N6773" t="s">
        <v>559</v>
      </c>
      <c r="O6773" t="s">
        <v>163</v>
      </c>
      <c r="P6773" t="s">
        <v>472</v>
      </c>
      <c r="Q6773" t="s">
        <v>348</v>
      </c>
    </row>
    <row r="6774" spans="1:17">
      <c r="A6774" t="s">
        <v>3882</v>
      </c>
      <c r="B6774" t="s">
        <v>3883</v>
      </c>
      <c r="C6774" t="s">
        <v>5585</v>
      </c>
      <c r="D6774" s="4">
        <v>45783.864837962959</v>
      </c>
      <c r="E6774" s="4">
        <v>45787.75</v>
      </c>
      <c r="F6774" s="4">
        <v>45787.767361111109</v>
      </c>
      <c r="G6774" s="4"/>
      <c r="H6774" t="s">
        <v>3155</v>
      </c>
      <c r="I6774" t="s">
        <v>3171</v>
      </c>
      <c r="J6774">
        <v>0</v>
      </c>
      <c r="K6774" t="s">
        <v>3194</v>
      </c>
      <c r="L6774" t="s">
        <v>3245</v>
      </c>
      <c r="M6774" t="s">
        <v>549</v>
      </c>
      <c r="N6774" t="s">
        <v>550</v>
      </c>
      <c r="O6774" t="s">
        <v>136</v>
      </c>
      <c r="P6774" t="s">
        <v>292</v>
      </c>
      <c r="Q6774" t="s">
        <v>293</v>
      </c>
    </row>
    <row r="6775" spans="1:17">
      <c r="A6775" t="s">
        <v>5586</v>
      </c>
      <c r="B6775" t="s">
        <v>5587</v>
      </c>
      <c r="C6775" t="s">
        <v>5588</v>
      </c>
      <c r="D6775" s="4">
        <v>45783.863043981481</v>
      </c>
      <c r="E6775" s="4">
        <v>45785.791666666664</v>
      </c>
      <c r="F6775" s="4">
        <v>45785.829861111109</v>
      </c>
      <c r="G6775" s="4">
        <v>45785.788414351853</v>
      </c>
      <c r="H6775" t="s">
        <v>3155</v>
      </c>
      <c r="I6775" t="s">
        <v>3156</v>
      </c>
      <c r="J6775">
        <v>0</v>
      </c>
      <c r="K6775" t="s">
        <v>3157</v>
      </c>
      <c r="L6775" t="s">
        <v>3564</v>
      </c>
      <c r="M6775" t="s">
        <v>549</v>
      </c>
      <c r="N6775" t="s">
        <v>550</v>
      </c>
      <c r="O6775" t="s">
        <v>136</v>
      </c>
      <c r="P6775" t="s">
        <v>139</v>
      </c>
      <c r="Q6775" t="s">
        <v>425</v>
      </c>
    </row>
    <row r="6776" spans="1:17">
      <c r="A6776" t="s">
        <v>5589</v>
      </c>
      <c r="B6776" t="s">
        <v>5590</v>
      </c>
      <c r="C6776" t="s">
        <v>5591</v>
      </c>
      <c r="D6776" s="4">
        <v>45783.862847222219</v>
      </c>
      <c r="E6776" s="4">
        <v>45787.395833333336</v>
      </c>
      <c r="F6776" s="4">
        <v>45787.413194444445</v>
      </c>
      <c r="G6776" s="4">
        <v>45787.392372685186</v>
      </c>
      <c r="H6776" t="s">
        <v>3155</v>
      </c>
      <c r="I6776" t="s">
        <v>3291</v>
      </c>
      <c r="J6776">
        <v>0</v>
      </c>
      <c r="K6776" t="s">
        <v>3157</v>
      </c>
      <c r="L6776" t="s">
        <v>3564</v>
      </c>
      <c r="M6776" t="s">
        <v>549</v>
      </c>
      <c r="N6776" t="s">
        <v>550</v>
      </c>
      <c r="O6776" t="s">
        <v>136</v>
      </c>
      <c r="P6776" t="s">
        <v>139</v>
      </c>
      <c r="Q6776" t="s">
        <v>271</v>
      </c>
    </row>
    <row r="6777" spans="1:17">
      <c r="A6777" t="s">
        <v>5536</v>
      </c>
      <c r="B6777" t="s">
        <v>5537</v>
      </c>
      <c r="C6777" t="s">
        <v>5592</v>
      </c>
      <c r="D6777" s="4">
        <v>45783.86136574074</v>
      </c>
      <c r="E6777" s="4">
        <v>45787.375</v>
      </c>
      <c r="F6777" s="4">
        <v>45787.392361111109</v>
      </c>
      <c r="G6777" s="4"/>
      <c r="H6777" t="s">
        <v>3155</v>
      </c>
      <c r="I6777" t="s">
        <v>3171</v>
      </c>
      <c r="J6777">
        <v>0</v>
      </c>
      <c r="K6777" t="s">
        <v>3157</v>
      </c>
      <c r="L6777" t="s">
        <v>3245</v>
      </c>
      <c r="M6777" t="s">
        <v>549</v>
      </c>
      <c r="N6777" t="s">
        <v>550</v>
      </c>
      <c r="O6777" t="s">
        <v>136</v>
      </c>
      <c r="P6777" t="s">
        <v>139</v>
      </c>
      <c r="Q6777" t="s">
        <v>274</v>
      </c>
    </row>
    <row r="6778" spans="1:17">
      <c r="A6778" t="s">
        <v>5586</v>
      </c>
      <c r="B6778" t="s">
        <v>5593</v>
      </c>
      <c r="C6778" t="s">
        <v>5594</v>
      </c>
      <c r="D6778" s="4">
        <v>45783.855023148149</v>
      </c>
      <c r="E6778" s="4">
        <v>45785.770833333336</v>
      </c>
      <c r="F6778" s="4">
        <v>45785.809027777781</v>
      </c>
      <c r="G6778" s="4">
        <v>45785.763796296298</v>
      </c>
      <c r="H6778" t="s">
        <v>3155</v>
      </c>
      <c r="I6778" t="s">
        <v>3156</v>
      </c>
      <c r="J6778">
        <v>0</v>
      </c>
      <c r="K6778" t="s">
        <v>3194</v>
      </c>
      <c r="L6778" t="s">
        <v>3564</v>
      </c>
      <c r="M6778" t="s">
        <v>549</v>
      </c>
      <c r="N6778" t="s">
        <v>550</v>
      </c>
      <c r="O6778" t="s">
        <v>136</v>
      </c>
      <c r="P6778" t="s">
        <v>139</v>
      </c>
      <c r="Q6778" t="s">
        <v>425</v>
      </c>
    </row>
    <row r="6779" spans="1:17">
      <c r="A6779" t="s">
        <v>5595</v>
      </c>
      <c r="B6779" t="s">
        <v>5596</v>
      </c>
      <c r="C6779" t="s">
        <v>5597</v>
      </c>
      <c r="D6779" s="4">
        <v>45783.844953703701</v>
      </c>
      <c r="E6779" s="4">
        <v>45786.791666666664</v>
      </c>
      <c r="F6779" s="4">
        <v>45786.829861111109</v>
      </c>
      <c r="G6779" s="4">
        <v>45786.792500000003</v>
      </c>
      <c r="H6779" t="s">
        <v>3155</v>
      </c>
      <c r="I6779" t="s">
        <v>3240</v>
      </c>
      <c r="J6779">
        <v>0</v>
      </c>
      <c r="K6779" t="s">
        <v>3420</v>
      </c>
      <c r="L6779" t="s">
        <v>3564</v>
      </c>
      <c r="M6779" t="s">
        <v>549</v>
      </c>
      <c r="N6779" t="s">
        <v>550</v>
      </c>
      <c r="O6779" t="s">
        <v>136</v>
      </c>
      <c r="P6779" t="s">
        <v>143</v>
      </c>
      <c r="Q6779" t="s">
        <v>299</v>
      </c>
    </row>
    <row r="6780" spans="1:17">
      <c r="A6780" t="s">
        <v>5598</v>
      </c>
      <c r="B6780" t="s">
        <v>5599</v>
      </c>
      <c r="C6780" t="s">
        <v>5600</v>
      </c>
      <c r="D6780" s="4">
        <v>45783.844236111108</v>
      </c>
      <c r="E6780" s="4">
        <v>45787.604166666664</v>
      </c>
      <c r="F6780" s="4">
        <v>45787.642361111109</v>
      </c>
      <c r="G6780" s="4">
        <v>45787.604386574072</v>
      </c>
      <c r="H6780" t="s">
        <v>3155</v>
      </c>
      <c r="I6780" t="s">
        <v>3240</v>
      </c>
      <c r="J6780">
        <v>1002</v>
      </c>
      <c r="K6780" t="s">
        <v>3157</v>
      </c>
      <c r="L6780" t="s">
        <v>3564</v>
      </c>
      <c r="M6780" t="s">
        <v>549</v>
      </c>
      <c r="N6780" t="s">
        <v>550</v>
      </c>
      <c r="O6780" t="s">
        <v>136</v>
      </c>
      <c r="P6780" t="s">
        <v>143</v>
      </c>
      <c r="Q6780" t="s">
        <v>297</v>
      </c>
    </row>
    <row r="6781" spans="1:17">
      <c r="A6781" t="s">
        <v>5598</v>
      </c>
      <c r="B6781" t="s">
        <v>5599</v>
      </c>
      <c r="C6781" t="s">
        <v>5601</v>
      </c>
      <c r="D6781" s="4">
        <v>45783.843958333331</v>
      </c>
      <c r="E6781" s="4">
        <v>45788.604166666664</v>
      </c>
      <c r="F6781" s="4">
        <v>45788.642361111109</v>
      </c>
      <c r="G6781" s="4"/>
      <c r="H6781" t="s">
        <v>3155</v>
      </c>
      <c r="I6781" t="s">
        <v>3240</v>
      </c>
      <c r="J6781">
        <v>1002</v>
      </c>
      <c r="K6781" t="s">
        <v>3157</v>
      </c>
      <c r="L6781" t="s">
        <v>3245</v>
      </c>
      <c r="M6781" t="s">
        <v>549</v>
      </c>
      <c r="N6781" t="s">
        <v>550</v>
      </c>
      <c r="O6781" t="s">
        <v>136</v>
      </c>
      <c r="P6781" t="s">
        <v>143</v>
      </c>
      <c r="Q6781" t="s">
        <v>297</v>
      </c>
    </row>
    <row r="6782" spans="1:17">
      <c r="A6782" t="s">
        <v>5602</v>
      </c>
      <c r="B6782" t="s">
        <v>5603</v>
      </c>
      <c r="C6782" t="s">
        <v>5604</v>
      </c>
      <c r="D6782" s="4">
        <v>45783.843657407408</v>
      </c>
      <c r="E6782" s="4">
        <v>45786.208333333336</v>
      </c>
      <c r="F6782" s="4">
        <v>45786.246527777781</v>
      </c>
      <c r="G6782" s="4"/>
      <c r="H6782" t="s">
        <v>3155</v>
      </c>
      <c r="I6782" t="s">
        <v>3209</v>
      </c>
      <c r="J6782">
        <v>0</v>
      </c>
      <c r="K6782" t="s">
        <v>3227</v>
      </c>
      <c r="L6782" t="s">
        <v>3245</v>
      </c>
      <c r="M6782" t="s">
        <v>549</v>
      </c>
      <c r="N6782" t="s">
        <v>550</v>
      </c>
      <c r="O6782" t="s">
        <v>616</v>
      </c>
      <c r="P6782" t="s">
        <v>626</v>
      </c>
      <c r="Q6782" t="s">
        <v>3366</v>
      </c>
    </row>
    <row r="6783" spans="1:17">
      <c r="A6783" t="s">
        <v>5605</v>
      </c>
      <c r="B6783" t="s">
        <v>5606</v>
      </c>
      <c r="C6783" t="s">
        <v>5607</v>
      </c>
      <c r="D6783" s="4">
        <v>45783.833703703705</v>
      </c>
      <c r="E6783" s="4">
        <v>45784.8125</v>
      </c>
      <c r="F6783" s="4">
        <v>45784.850694444445</v>
      </c>
      <c r="G6783" s="4">
        <v>45784.809317129628</v>
      </c>
      <c r="H6783" t="s">
        <v>3155</v>
      </c>
      <c r="I6783" t="s">
        <v>3673</v>
      </c>
      <c r="J6783">
        <v>0</v>
      </c>
      <c r="K6783" t="s">
        <v>3227</v>
      </c>
      <c r="L6783" t="s">
        <v>3564</v>
      </c>
      <c r="M6783" t="s">
        <v>549</v>
      </c>
      <c r="N6783" t="s">
        <v>559</v>
      </c>
      <c r="O6783" t="s">
        <v>504</v>
      </c>
      <c r="P6783" t="s">
        <v>325</v>
      </c>
      <c r="Q6783" t="s">
        <v>338</v>
      </c>
    </row>
    <row r="6784" spans="1:17">
      <c r="A6784" t="s">
        <v>5289</v>
      </c>
      <c r="B6784" t="s">
        <v>5290</v>
      </c>
      <c r="C6784" t="s">
        <v>5608</v>
      </c>
      <c r="D6784" s="4">
        <v>45783.833379629628</v>
      </c>
      <c r="E6784" s="4">
        <v>45784.625</v>
      </c>
      <c r="F6784" s="4">
        <v>45784.663194444445</v>
      </c>
      <c r="G6784" s="4"/>
      <c r="H6784" t="s">
        <v>3155</v>
      </c>
      <c r="I6784" t="s">
        <v>3209</v>
      </c>
      <c r="J6784">
        <v>0</v>
      </c>
      <c r="K6784" t="s">
        <v>3157</v>
      </c>
      <c r="L6784" t="s">
        <v>3593</v>
      </c>
      <c r="M6784" t="s">
        <v>549</v>
      </c>
      <c r="N6784" t="s">
        <v>550</v>
      </c>
      <c r="O6784" t="s">
        <v>616</v>
      </c>
      <c r="P6784" t="s">
        <v>314</v>
      </c>
      <c r="Q6784" t="s">
        <v>323</v>
      </c>
    </row>
    <row r="6785" spans="1:17">
      <c r="A6785" t="s">
        <v>5609</v>
      </c>
      <c r="B6785" t="s">
        <v>5610</v>
      </c>
      <c r="C6785" t="s">
        <v>5611</v>
      </c>
      <c r="D6785" s="4">
        <v>45783.829872685186</v>
      </c>
      <c r="E6785" s="4">
        <v>45788.666666666664</v>
      </c>
      <c r="F6785" s="4">
        <v>45788.704861111109</v>
      </c>
      <c r="G6785" s="4"/>
      <c r="H6785" t="s">
        <v>3155</v>
      </c>
      <c r="I6785" t="s">
        <v>3240</v>
      </c>
      <c r="J6785">
        <v>1001</v>
      </c>
      <c r="K6785" t="s">
        <v>3194</v>
      </c>
      <c r="L6785" t="s">
        <v>3593</v>
      </c>
      <c r="M6785" t="s">
        <v>549</v>
      </c>
      <c r="N6785" t="s">
        <v>550</v>
      </c>
      <c r="O6785" t="s">
        <v>136</v>
      </c>
      <c r="P6785" t="s">
        <v>139</v>
      </c>
      <c r="Q6785" t="s">
        <v>275</v>
      </c>
    </row>
    <row r="6786" spans="1:17">
      <c r="A6786" t="s">
        <v>5553</v>
      </c>
      <c r="B6786" t="s">
        <v>5554</v>
      </c>
      <c r="C6786" t="s">
        <v>5612</v>
      </c>
      <c r="D6786" s="4">
        <v>45783.829270833332</v>
      </c>
      <c r="E6786" s="4">
        <v>45785.020833333336</v>
      </c>
      <c r="F6786" s="4">
        <v>45785.059027777781</v>
      </c>
      <c r="G6786" s="4"/>
      <c r="H6786" t="s">
        <v>3155</v>
      </c>
      <c r="I6786" t="s">
        <v>3156</v>
      </c>
      <c r="J6786">
        <v>0</v>
      </c>
      <c r="K6786" t="s">
        <v>3157</v>
      </c>
      <c r="L6786" t="s">
        <v>3245</v>
      </c>
      <c r="M6786" t="s">
        <v>549</v>
      </c>
      <c r="N6786" t="s">
        <v>550</v>
      </c>
      <c r="O6786" t="s">
        <v>551</v>
      </c>
      <c r="P6786" t="s">
        <v>141</v>
      </c>
      <c r="Q6786" t="s">
        <v>238</v>
      </c>
    </row>
    <row r="6787" spans="1:17">
      <c r="A6787" t="s">
        <v>5613</v>
      </c>
      <c r="B6787" t="s">
        <v>5614</v>
      </c>
      <c r="C6787" t="s">
        <v>5615</v>
      </c>
      <c r="D6787" s="4">
        <v>45783.827465277776</v>
      </c>
      <c r="E6787" s="4">
        <v>45784.854166666664</v>
      </c>
      <c r="F6787" s="4">
        <v>45784.892361111109</v>
      </c>
      <c r="G6787" s="4">
        <v>45784.854108796295</v>
      </c>
      <c r="H6787" t="s">
        <v>3155</v>
      </c>
      <c r="I6787" t="s">
        <v>3240</v>
      </c>
      <c r="J6787">
        <v>0</v>
      </c>
      <c r="K6787" t="s">
        <v>3198</v>
      </c>
      <c r="L6787" t="s">
        <v>3564</v>
      </c>
      <c r="M6787" t="s">
        <v>549</v>
      </c>
      <c r="N6787" t="s">
        <v>550</v>
      </c>
      <c r="O6787" t="s">
        <v>136</v>
      </c>
      <c r="P6787" t="s">
        <v>143</v>
      </c>
      <c r="Q6787" t="s">
        <v>717</v>
      </c>
    </row>
    <row r="6788" spans="1:17">
      <c r="A6788" t="s">
        <v>5616</v>
      </c>
      <c r="B6788" t="s">
        <v>5617</v>
      </c>
      <c r="C6788" t="s">
        <v>5618</v>
      </c>
      <c r="D6788" s="4">
        <v>45783.826365740744</v>
      </c>
      <c r="E6788" s="4">
        <v>45787.6875</v>
      </c>
      <c r="F6788" s="4">
        <v>45787.704861111109</v>
      </c>
      <c r="G6788" s="4">
        <v>45787.691365740742</v>
      </c>
      <c r="H6788" t="s">
        <v>3155</v>
      </c>
      <c r="I6788" t="s">
        <v>3402</v>
      </c>
      <c r="J6788">
        <v>0</v>
      </c>
      <c r="K6788" t="s">
        <v>3403</v>
      </c>
      <c r="L6788" t="s">
        <v>3564</v>
      </c>
      <c r="M6788" t="s">
        <v>549</v>
      </c>
      <c r="N6788" t="s">
        <v>550</v>
      </c>
      <c r="O6788" t="s">
        <v>136</v>
      </c>
      <c r="P6788" t="s">
        <v>143</v>
      </c>
      <c r="Q6788" t="s">
        <v>297</v>
      </c>
    </row>
    <row r="6789" spans="1:17">
      <c r="A6789" t="s">
        <v>5619</v>
      </c>
      <c r="B6789" t="s">
        <v>5620</v>
      </c>
      <c r="C6789" t="s">
        <v>5621</v>
      </c>
      <c r="D6789" s="4">
        <v>45783.824976851851</v>
      </c>
      <c r="E6789" s="4">
        <v>45785.833333333336</v>
      </c>
      <c r="F6789" s="4">
        <v>45785.850694444445</v>
      </c>
      <c r="G6789" s="4">
        <v>45785.829884259256</v>
      </c>
      <c r="H6789" t="s">
        <v>3155</v>
      </c>
      <c r="I6789" t="s">
        <v>3222</v>
      </c>
      <c r="J6789">
        <v>1</v>
      </c>
      <c r="K6789" t="s">
        <v>3223</v>
      </c>
      <c r="L6789" t="s">
        <v>3564</v>
      </c>
      <c r="M6789" t="s">
        <v>549</v>
      </c>
      <c r="N6789" t="s">
        <v>550</v>
      </c>
      <c r="O6789" t="s">
        <v>136</v>
      </c>
      <c r="P6789" t="s">
        <v>264</v>
      </c>
      <c r="Q6789" t="s">
        <v>267</v>
      </c>
    </row>
    <row r="6790" spans="1:17">
      <c r="A6790" t="s">
        <v>5619</v>
      </c>
      <c r="B6790" t="s">
        <v>5620</v>
      </c>
      <c r="C6790" t="s">
        <v>5622</v>
      </c>
      <c r="D6790" s="4">
        <v>45783.822800925926</v>
      </c>
      <c r="E6790" s="4">
        <v>45785.833333333336</v>
      </c>
      <c r="F6790" s="4">
        <v>45785.871527777781</v>
      </c>
      <c r="G6790" s="4"/>
      <c r="H6790" t="s">
        <v>3155</v>
      </c>
      <c r="I6790" t="s">
        <v>3673</v>
      </c>
      <c r="J6790">
        <v>0</v>
      </c>
      <c r="K6790" t="s">
        <v>3157</v>
      </c>
      <c r="L6790" t="s">
        <v>3245</v>
      </c>
      <c r="M6790" t="s">
        <v>549</v>
      </c>
      <c r="N6790" t="s">
        <v>550</v>
      </c>
      <c r="O6790" t="s">
        <v>136</v>
      </c>
      <c r="P6790" t="s">
        <v>264</v>
      </c>
      <c r="Q6790" t="s">
        <v>267</v>
      </c>
    </row>
    <row r="6791" spans="1:17">
      <c r="A6791" t="s">
        <v>5623</v>
      </c>
      <c r="B6791" t="s">
        <v>5624</v>
      </c>
      <c r="C6791" t="s">
        <v>5625</v>
      </c>
      <c r="D6791" s="4">
        <v>45783.821446759262</v>
      </c>
      <c r="E6791" s="4">
        <v>45787.708333333336</v>
      </c>
      <c r="F6791" s="4">
        <v>45787.746527777781</v>
      </c>
      <c r="G6791" s="4">
        <v>45787.706990740742</v>
      </c>
      <c r="H6791" t="s">
        <v>3155</v>
      </c>
      <c r="I6791" t="s">
        <v>3240</v>
      </c>
      <c r="J6791">
        <v>0</v>
      </c>
      <c r="K6791" t="s">
        <v>3157</v>
      </c>
      <c r="L6791" t="s">
        <v>3564</v>
      </c>
      <c r="M6791" t="s">
        <v>549</v>
      </c>
      <c r="N6791" t="s">
        <v>559</v>
      </c>
      <c r="O6791" t="s">
        <v>469</v>
      </c>
      <c r="P6791" t="s">
        <v>180</v>
      </c>
      <c r="Q6791" t="s">
        <v>14107</v>
      </c>
    </row>
    <row r="6792" spans="1:17">
      <c r="A6792" t="s">
        <v>5289</v>
      </c>
      <c r="B6792" t="s">
        <v>5290</v>
      </c>
      <c r="C6792" t="s">
        <v>5626</v>
      </c>
      <c r="D6792" s="4">
        <v>45783.817442129628</v>
      </c>
      <c r="E6792" s="4">
        <v>45784.625</v>
      </c>
      <c r="F6792" s="4">
        <v>45784.663194444445</v>
      </c>
      <c r="G6792" s="4"/>
      <c r="H6792" t="s">
        <v>3155</v>
      </c>
      <c r="I6792" t="s">
        <v>3209</v>
      </c>
      <c r="J6792">
        <v>0</v>
      </c>
      <c r="K6792" t="s">
        <v>3157</v>
      </c>
      <c r="L6792" t="s">
        <v>3245</v>
      </c>
      <c r="M6792" t="s">
        <v>549</v>
      </c>
      <c r="N6792" t="s">
        <v>550</v>
      </c>
      <c r="O6792" t="s">
        <v>616</v>
      </c>
      <c r="P6792" t="s">
        <v>314</v>
      </c>
      <c r="Q6792" t="s">
        <v>323</v>
      </c>
    </row>
    <row r="6793" spans="1:17">
      <c r="A6793" t="s">
        <v>5627</v>
      </c>
      <c r="B6793" t="s">
        <v>5628</v>
      </c>
      <c r="C6793" t="s">
        <v>5629</v>
      </c>
      <c r="D6793" s="4">
        <v>45783.807638888888</v>
      </c>
      <c r="E6793" s="4">
        <v>45784.666666666664</v>
      </c>
      <c r="F6793" s="4">
        <v>45784.704861111109</v>
      </c>
      <c r="G6793" s="4">
        <v>45784.666979166665</v>
      </c>
      <c r="H6793" t="s">
        <v>3155</v>
      </c>
      <c r="I6793" t="s">
        <v>3156</v>
      </c>
      <c r="J6793">
        <v>0</v>
      </c>
      <c r="K6793" t="s">
        <v>3194</v>
      </c>
      <c r="L6793" t="s">
        <v>3564</v>
      </c>
      <c r="M6793" t="s">
        <v>549</v>
      </c>
      <c r="N6793" t="s">
        <v>559</v>
      </c>
      <c r="O6793" t="s">
        <v>163</v>
      </c>
      <c r="P6793" t="s">
        <v>473</v>
      </c>
      <c r="Q6793" t="s">
        <v>362</v>
      </c>
    </row>
    <row r="6794" spans="1:17">
      <c r="A6794" t="s">
        <v>5630</v>
      </c>
      <c r="B6794" t="s">
        <v>5631</v>
      </c>
      <c r="C6794" t="s">
        <v>5632</v>
      </c>
      <c r="D6794" s="4">
        <v>45783.803067129629</v>
      </c>
      <c r="E6794" s="4">
        <v>45794.458333333336</v>
      </c>
      <c r="F6794" s="4">
        <v>45794.496527777781</v>
      </c>
      <c r="G6794" s="4"/>
      <c r="H6794" t="s">
        <v>3155</v>
      </c>
      <c r="I6794" t="s">
        <v>3673</v>
      </c>
      <c r="J6794">
        <v>0</v>
      </c>
      <c r="K6794" t="s">
        <v>3157</v>
      </c>
      <c r="L6794" t="s">
        <v>3245</v>
      </c>
      <c r="M6794" t="s">
        <v>549</v>
      </c>
      <c r="N6794" t="s">
        <v>559</v>
      </c>
      <c r="O6794" t="s">
        <v>504</v>
      </c>
      <c r="P6794" t="s">
        <v>325</v>
      </c>
      <c r="Q6794" t="s">
        <v>337</v>
      </c>
    </row>
    <row r="6795" spans="1:17">
      <c r="A6795" t="s">
        <v>33335</v>
      </c>
      <c r="B6795" t="s">
        <v>33336</v>
      </c>
      <c r="C6795" t="s">
        <v>33338</v>
      </c>
      <c r="D6795" s="4">
        <v>45783.795393518521</v>
      </c>
      <c r="E6795" s="4">
        <v>45784.645833333336</v>
      </c>
      <c r="F6795" s="4">
        <v>45784.663194444445</v>
      </c>
      <c r="G6795" s="4"/>
      <c r="H6795" t="s">
        <v>3155</v>
      </c>
      <c r="I6795" t="s">
        <v>3171</v>
      </c>
      <c r="J6795">
        <v>1002</v>
      </c>
      <c r="K6795" t="s">
        <v>3157</v>
      </c>
      <c r="L6795" t="s">
        <v>3245</v>
      </c>
      <c r="M6795" t="s">
        <v>549</v>
      </c>
      <c r="N6795" t="s">
        <v>559</v>
      </c>
      <c r="O6795" t="s">
        <v>469</v>
      </c>
      <c r="P6795" t="s">
        <v>180</v>
      </c>
      <c r="Q6795" t="s">
        <v>14107</v>
      </c>
    </row>
    <row r="6796" spans="1:17">
      <c r="A6796" t="s">
        <v>5633</v>
      </c>
      <c r="B6796" t="s">
        <v>5634</v>
      </c>
      <c r="C6796" t="s">
        <v>5635</v>
      </c>
      <c r="D6796" s="4">
        <v>45783.786990740744</v>
      </c>
      <c r="E6796" s="4">
        <v>45788.75</v>
      </c>
      <c r="F6796" s="4">
        <v>45788.767361111109</v>
      </c>
      <c r="G6796" s="4">
        <v>45788.750196759262</v>
      </c>
      <c r="H6796" t="s">
        <v>3155</v>
      </c>
      <c r="I6796" t="s">
        <v>3171</v>
      </c>
      <c r="J6796">
        <v>1002</v>
      </c>
      <c r="K6796" t="s">
        <v>3157</v>
      </c>
      <c r="L6796" t="s">
        <v>3564</v>
      </c>
      <c r="M6796" t="s">
        <v>549</v>
      </c>
      <c r="N6796" t="s">
        <v>550</v>
      </c>
      <c r="O6796" t="s">
        <v>136</v>
      </c>
      <c r="P6796" t="s">
        <v>292</v>
      </c>
      <c r="Q6796" t="s">
        <v>294</v>
      </c>
    </row>
    <row r="6797" spans="1:17">
      <c r="A6797" t="s">
        <v>5371</v>
      </c>
      <c r="B6797" t="s">
        <v>5372</v>
      </c>
      <c r="C6797" t="s">
        <v>5636</v>
      </c>
      <c r="D6797" s="4">
        <v>45783.786956018521</v>
      </c>
      <c r="E6797" s="4">
        <v>45786.708333333336</v>
      </c>
      <c r="F6797" s="4">
        <v>45786.746527777781</v>
      </c>
      <c r="G6797" s="4"/>
      <c r="H6797" t="s">
        <v>3155</v>
      </c>
      <c r="I6797" t="s">
        <v>3240</v>
      </c>
      <c r="J6797">
        <v>1001</v>
      </c>
      <c r="K6797" t="s">
        <v>3157</v>
      </c>
      <c r="L6797" t="s">
        <v>3245</v>
      </c>
      <c r="M6797" t="s">
        <v>549</v>
      </c>
      <c r="N6797" t="s">
        <v>550</v>
      </c>
      <c r="O6797" t="s">
        <v>136</v>
      </c>
      <c r="P6797" t="s">
        <v>143</v>
      </c>
      <c r="Q6797" t="s">
        <v>311</v>
      </c>
    </row>
    <row r="6798" spans="1:17">
      <c r="A6798" t="s">
        <v>5637</v>
      </c>
      <c r="B6798" t="s">
        <v>5638</v>
      </c>
      <c r="C6798" t="s">
        <v>5639</v>
      </c>
      <c r="D6798" s="4">
        <v>45783.783148148148</v>
      </c>
      <c r="E6798" s="4">
        <v>45785.833333333336</v>
      </c>
      <c r="F6798" s="4">
        <v>45785.871527777781</v>
      </c>
      <c r="G6798" s="4">
        <v>45785.833356481482</v>
      </c>
      <c r="H6798" t="s">
        <v>3155</v>
      </c>
      <c r="I6798" t="s">
        <v>3240</v>
      </c>
      <c r="J6798">
        <v>1001</v>
      </c>
      <c r="K6798" t="s">
        <v>3157</v>
      </c>
      <c r="L6798" t="s">
        <v>3564</v>
      </c>
      <c r="M6798" t="s">
        <v>549</v>
      </c>
      <c r="N6798" t="s">
        <v>559</v>
      </c>
      <c r="O6798" t="s">
        <v>469</v>
      </c>
      <c r="P6798" t="s">
        <v>180</v>
      </c>
      <c r="Q6798" t="s">
        <v>187</v>
      </c>
    </row>
    <row r="6799" spans="1:17">
      <c r="A6799" t="s">
        <v>5350</v>
      </c>
      <c r="B6799" t="s">
        <v>5351</v>
      </c>
      <c r="C6799" t="s">
        <v>5640</v>
      </c>
      <c r="D6799" s="4">
        <v>45783.777291666665</v>
      </c>
      <c r="E6799" s="4">
        <v>45786.666666666664</v>
      </c>
      <c r="F6799" s="4">
        <v>45786.684027777781</v>
      </c>
      <c r="G6799" s="4"/>
      <c r="H6799" t="s">
        <v>3155</v>
      </c>
      <c r="I6799" t="s">
        <v>3171</v>
      </c>
      <c r="J6799">
        <v>0</v>
      </c>
      <c r="K6799" t="s">
        <v>3227</v>
      </c>
      <c r="L6799" t="s">
        <v>3245</v>
      </c>
      <c r="M6799" t="s">
        <v>549</v>
      </c>
      <c r="N6799" t="s">
        <v>559</v>
      </c>
      <c r="O6799" t="s">
        <v>163</v>
      </c>
      <c r="P6799" t="s">
        <v>473</v>
      </c>
      <c r="Q6799" t="s">
        <v>359</v>
      </c>
    </row>
    <row r="6800" spans="1:17">
      <c r="A6800" t="s">
        <v>5641</v>
      </c>
      <c r="B6800" t="s">
        <v>5642</v>
      </c>
      <c r="C6800" t="s">
        <v>5643</v>
      </c>
      <c r="D6800" s="4">
        <v>45783.771134259259</v>
      </c>
      <c r="E6800" s="4">
        <v>45787</v>
      </c>
      <c r="F6800" s="4">
        <v>45787.038194444445</v>
      </c>
      <c r="G6800" s="4">
        <v>45787.001944444448</v>
      </c>
      <c r="H6800" t="s">
        <v>3155</v>
      </c>
      <c r="I6800" t="s">
        <v>3156</v>
      </c>
      <c r="J6800">
        <v>0</v>
      </c>
      <c r="K6800" t="s">
        <v>3157</v>
      </c>
      <c r="L6800" t="s">
        <v>3564</v>
      </c>
      <c r="M6800" t="s">
        <v>549</v>
      </c>
      <c r="N6800" t="s">
        <v>559</v>
      </c>
      <c r="O6800" t="s">
        <v>163</v>
      </c>
      <c r="P6800" t="s">
        <v>472</v>
      </c>
      <c r="Q6800" t="s">
        <v>350</v>
      </c>
    </row>
    <row r="6801" spans="1:17">
      <c r="A6801" t="s">
        <v>4626</v>
      </c>
      <c r="B6801" t="s">
        <v>4627</v>
      </c>
      <c r="C6801" t="s">
        <v>5644</v>
      </c>
      <c r="D6801" s="4">
        <v>45783.769942129627</v>
      </c>
      <c r="E6801" s="4">
        <v>45786.770833333336</v>
      </c>
      <c r="F6801" s="4">
        <v>45786.788194444445</v>
      </c>
      <c r="G6801" s="4"/>
      <c r="H6801" t="s">
        <v>3155</v>
      </c>
      <c r="I6801" t="s">
        <v>3175</v>
      </c>
      <c r="J6801">
        <v>0</v>
      </c>
      <c r="K6801" t="s">
        <v>3157</v>
      </c>
      <c r="L6801" t="s">
        <v>3245</v>
      </c>
      <c r="M6801" t="s">
        <v>549</v>
      </c>
      <c r="N6801" t="s">
        <v>550</v>
      </c>
      <c r="O6801" t="s">
        <v>551</v>
      </c>
      <c r="P6801" t="s">
        <v>141</v>
      </c>
      <c r="Q6801" t="s">
        <v>237</v>
      </c>
    </row>
    <row r="6802" spans="1:17">
      <c r="A6802" t="s">
        <v>5645</v>
      </c>
      <c r="B6802" t="s">
        <v>5646</v>
      </c>
      <c r="C6802" t="s">
        <v>5647</v>
      </c>
      <c r="D6802" s="4">
        <v>45783.769560185188</v>
      </c>
      <c r="E6802" s="4">
        <v>45787.604166666664</v>
      </c>
      <c r="F6802" s="4">
        <v>45787.621527777781</v>
      </c>
      <c r="G6802" s="4">
        <v>45787.602488425924</v>
      </c>
      <c r="H6802" t="s">
        <v>3155</v>
      </c>
      <c r="I6802" t="s">
        <v>3171</v>
      </c>
      <c r="J6802">
        <v>0</v>
      </c>
      <c r="K6802" t="s">
        <v>3157</v>
      </c>
      <c r="L6802" t="s">
        <v>3564</v>
      </c>
      <c r="M6802" t="s">
        <v>549</v>
      </c>
      <c r="N6802" t="s">
        <v>550</v>
      </c>
      <c r="O6802" t="s">
        <v>136</v>
      </c>
      <c r="P6802" t="s">
        <v>143</v>
      </c>
      <c r="Q6802" t="s">
        <v>298</v>
      </c>
    </row>
    <row r="6803" spans="1:17">
      <c r="A6803" t="s">
        <v>5648</v>
      </c>
      <c r="B6803" t="s">
        <v>5649</v>
      </c>
      <c r="C6803" t="s">
        <v>5650</v>
      </c>
      <c r="D6803" s="4">
        <v>45783.765613425923</v>
      </c>
      <c r="E6803" s="4">
        <v>45784.9375</v>
      </c>
      <c r="F6803" s="4">
        <v>45784.975694444445</v>
      </c>
      <c r="G6803" s="4"/>
      <c r="H6803" t="s">
        <v>3155</v>
      </c>
      <c r="I6803" t="s">
        <v>3209</v>
      </c>
      <c r="J6803">
        <v>0</v>
      </c>
      <c r="K6803" t="s">
        <v>3157</v>
      </c>
      <c r="L6803" t="s">
        <v>3245</v>
      </c>
      <c r="M6803" t="s">
        <v>549</v>
      </c>
      <c r="N6803" t="s">
        <v>550</v>
      </c>
      <c r="O6803" t="s">
        <v>136</v>
      </c>
      <c r="P6803" t="s">
        <v>292</v>
      </c>
      <c r="Q6803" t="s">
        <v>295</v>
      </c>
    </row>
    <row r="6804" spans="1:17">
      <c r="A6804" t="s">
        <v>5651</v>
      </c>
      <c r="B6804" t="s">
        <v>5652</v>
      </c>
      <c r="C6804" t="s">
        <v>5653</v>
      </c>
      <c r="D6804" s="4">
        <v>45783.762141203704</v>
      </c>
      <c r="E6804" s="4">
        <v>45785.9375</v>
      </c>
      <c r="F6804" s="4">
        <v>45785.954861111109</v>
      </c>
      <c r="G6804" s="4">
        <v>45785.939918981479</v>
      </c>
      <c r="H6804" t="s">
        <v>3155</v>
      </c>
      <c r="I6804" t="s">
        <v>3171</v>
      </c>
      <c r="J6804">
        <v>1001</v>
      </c>
      <c r="K6804" t="s">
        <v>3157</v>
      </c>
      <c r="L6804" t="s">
        <v>3564</v>
      </c>
      <c r="M6804" t="s">
        <v>549</v>
      </c>
      <c r="N6804" t="s">
        <v>550</v>
      </c>
      <c r="O6804" t="s">
        <v>136</v>
      </c>
      <c r="P6804" t="s">
        <v>143</v>
      </c>
      <c r="Q6804" t="s">
        <v>298</v>
      </c>
    </row>
    <row r="6805" spans="1:17">
      <c r="A6805" t="s">
        <v>5654</v>
      </c>
      <c r="B6805" t="s">
        <v>5655</v>
      </c>
      <c r="C6805" t="s">
        <v>5656</v>
      </c>
      <c r="D6805" s="4">
        <v>45783.758761574078</v>
      </c>
      <c r="E6805" s="4">
        <v>45784.5</v>
      </c>
      <c r="F6805" s="4">
        <v>45784.538194444445</v>
      </c>
      <c r="G6805" s="4">
        <v>45784.5000462963</v>
      </c>
      <c r="H6805" t="s">
        <v>3155</v>
      </c>
      <c r="I6805" t="s">
        <v>3240</v>
      </c>
      <c r="J6805">
        <v>1001</v>
      </c>
      <c r="K6805" t="s">
        <v>3194</v>
      </c>
      <c r="L6805" t="s">
        <v>3564</v>
      </c>
      <c r="M6805" t="s">
        <v>549</v>
      </c>
      <c r="N6805" t="s">
        <v>559</v>
      </c>
      <c r="O6805" t="s">
        <v>469</v>
      </c>
      <c r="P6805" t="s">
        <v>180</v>
      </c>
      <c r="Q6805" t="s">
        <v>187</v>
      </c>
    </row>
    <row r="6806" spans="1:17">
      <c r="A6806" t="s">
        <v>3583</v>
      </c>
      <c r="B6806" t="s">
        <v>3584</v>
      </c>
      <c r="C6806" t="s">
        <v>5657</v>
      </c>
      <c r="D6806" s="4">
        <v>45783.756261574075</v>
      </c>
      <c r="E6806" s="4">
        <v>45787.708333333336</v>
      </c>
      <c r="F6806" s="4">
        <v>45787.725694444445</v>
      </c>
      <c r="G6806" s="4"/>
      <c r="H6806" t="s">
        <v>3155</v>
      </c>
      <c r="I6806" t="s">
        <v>3175</v>
      </c>
      <c r="J6806">
        <v>1001</v>
      </c>
      <c r="K6806" t="s">
        <v>3157</v>
      </c>
      <c r="L6806" t="s">
        <v>3245</v>
      </c>
      <c r="M6806" t="s">
        <v>549</v>
      </c>
      <c r="N6806" t="s">
        <v>550</v>
      </c>
      <c r="O6806" t="s">
        <v>136</v>
      </c>
      <c r="P6806" t="s">
        <v>139</v>
      </c>
      <c r="Q6806" t="s">
        <v>273</v>
      </c>
    </row>
    <row r="6807" spans="1:17">
      <c r="A6807" t="s">
        <v>5658</v>
      </c>
      <c r="B6807" t="s">
        <v>5659</v>
      </c>
      <c r="C6807" t="s">
        <v>5660</v>
      </c>
      <c r="D6807" s="4">
        <v>45783.742546296293</v>
      </c>
      <c r="E6807" s="4">
        <v>45787.458333333336</v>
      </c>
      <c r="F6807" s="4">
        <v>45787.496527777781</v>
      </c>
      <c r="G6807" s="4"/>
      <c r="H6807" t="s">
        <v>3155</v>
      </c>
      <c r="I6807" t="s">
        <v>4530</v>
      </c>
      <c r="J6807">
        <v>0</v>
      </c>
      <c r="K6807" t="s">
        <v>5661</v>
      </c>
      <c r="L6807" t="s">
        <v>3593</v>
      </c>
      <c r="M6807" t="s">
        <v>549</v>
      </c>
      <c r="N6807" t="s">
        <v>550</v>
      </c>
      <c r="O6807" t="s">
        <v>136</v>
      </c>
      <c r="P6807" t="s">
        <v>292</v>
      </c>
      <c r="Q6807" t="s">
        <v>293</v>
      </c>
    </row>
    <row r="6808" spans="1:17">
      <c r="A6808" t="s">
        <v>5582</v>
      </c>
      <c r="B6808" t="s">
        <v>5662</v>
      </c>
      <c r="C6808" t="s">
        <v>5663</v>
      </c>
      <c r="D6808" s="4">
        <v>45783.735092592593</v>
      </c>
      <c r="E6808" s="4">
        <v>45787.708333333336</v>
      </c>
      <c r="F6808" s="4">
        <v>45787.746527777781</v>
      </c>
      <c r="G6808" s="4"/>
      <c r="H6808" t="s">
        <v>3155</v>
      </c>
      <c r="I6808" t="s">
        <v>3240</v>
      </c>
      <c r="J6808">
        <v>0</v>
      </c>
      <c r="K6808" t="s">
        <v>3157</v>
      </c>
      <c r="L6808" t="s">
        <v>3593</v>
      </c>
      <c r="M6808" t="s">
        <v>549</v>
      </c>
      <c r="N6808" t="s">
        <v>559</v>
      </c>
      <c r="O6808" t="s">
        <v>163</v>
      </c>
      <c r="P6808" t="s">
        <v>472</v>
      </c>
      <c r="Q6808" t="s">
        <v>348</v>
      </c>
    </row>
    <row r="6809" spans="1:17">
      <c r="A6809" t="s">
        <v>4596</v>
      </c>
      <c r="B6809" t="s">
        <v>5664</v>
      </c>
      <c r="C6809" t="s">
        <v>5665</v>
      </c>
      <c r="D6809" s="4">
        <v>45783.727824074071</v>
      </c>
      <c r="E6809" s="4">
        <v>45784.875</v>
      </c>
      <c r="F6809" s="4">
        <v>45784.913194444445</v>
      </c>
      <c r="G6809" s="4">
        <v>45784.869722222225</v>
      </c>
      <c r="H6809" t="s">
        <v>3155</v>
      </c>
      <c r="I6809" t="s">
        <v>3240</v>
      </c>
      <c r="J6809">
        <v>1001</v>
      </c>
      <c r="K6809" t="s">
        <v>3157</v>
      </c>
      <c r="L6809" t="s">
        <v>3564</v>
      </c>
      <c r="M6809" t="s">
        <v>549</v>
      </c>
      <c r="N6809" t="s">
        <v>550</v>
      </c>
      <c r="O6809" t="s">
        <v>136</v>
      </c>
      <c r="P6809" t="s">
        <v>264</v>
      </c>
      <c r="Q6809" t="s">
        <v>265</v>
      </c>
    </row>
    <row r="6810" spans="1:17">
      <c r="A6810" t="s">
        <v>5666</v>
      </c>
      <c r="B6810" t="s">
        <v>5667</v>
      </c>
      <c r="C6810" t="s">
        <v>5668</v>
      </c>
      <c r="D6810" s="4">
        <v>45783.725347222222</v>
      </c>
      <c r="E6810" s="4">
        <v>45785.708333333336</v>
      </c>
      <c r="F6810" s="4">
        <v>45785.725694444445</v>
      </c>
      <c r="G6810" s="4">
        <v>45785.707835648151</v>
      </c>
      <c r="H6810" t="s">
        <v>3155</v>
      </c>
      <c r="I6810" t="s">
        <v>3171</v>
      </c>
      <c r="J6810">
        <v>1001</v>
      </c>
      <c r="K6810" t="s">
        <v>3157</v>
      </c>
      <c r="L6810" t="s">
        <v>3564</v>
      </c>
      <c r="M6810" t="s">
        <v>549</v>
      </c>
      <c r="N6810" t="s">
        <v>550</v>
      </c>
      <c r="O6810" t="s">
        <v>136</v>
      </c>
      <c r="P6810" t="s">
        <v>139</v>
      </c>
      <c r="Q6810" t="s">
        <v>271</v>
      </c>
    </row>
    <row r="6811" spans="1:17">
      <c r="A6811" t="s">
        <v>5669</v>
      </c>
      <c r="B6811" t="s">
        <v>5670</v>
      </c>
      <c r="C6811" t="s">
        <v>5671</v>
      </c>
      <c r="D6811" s="4">
        <v>45783.716770833336</v>
      </c>
      <c r="E6811" s="4">
        <v>45785.666666666664</v>
      </c>
      <c r="F6811" s="4">
        <v>45785.704861111109</v>
      </c>
      <c r="G6811" s="4"/>
      <c r="H6811" t="s">
        <v>3155</v>
      </c>
      <c r="I6811" t="s">
        <v>3673</v>
      </c>
      <c r="J6811">
        <v>0</v>
      </c>
      <c r="K6811" t="s">
        <v>3157</v>
      </c>
      <c r="L6811" t="s">
        <v>3593</v>
      </c>
      <c r="M6811" t="s">
        <v>549</v>
      </c>
      <c r="N6811" t="s">
        <v>559</v>
      </c>
      <c r="O6811" t="s">
        <v>504</v>
      </c>
      <c r="P6811" t="s">
        <v>325</v>
      </c>
      <c r="Q6811" t="s">
        <v>337</v>
      </c>
    </row>
    <row r="6812" spans="1:17">
      <c r="A6812" t="s">
        <v>5672</v>
      </c>
      <c r="B6812" t="s">
        <v>5673</v>
      </c>
      <c r="C6812" t="s">
        <v>5674</v>
      </c>
      <c r="D6812" s="4">
        <v>45783.709293981483</v>
      </c>
      <c r="E6812" s="4">
        <v>45800.854166666664</v>
      </c>
      <c r="F6812" s="4">
        <v>45800.892361111109</v>
      </c>
      <c r="G6812" s="4"/>
      <c r="H6812" t="s">
        <v>3155</v>
      </c>
      <c r="I6812" t="s">
        <v>3673</v>
      </c>
      <c r="J6812">
        <v>0</v>
      </c>
      <c r="K6812" t="s">
        <v>3194</v>
      </c>
      <c r="L6812" t="s">
        <v>3245</v>
      </c>
      <c r="M6812" t="s">
        <v>549</v>
      </c>
      <c r="N6812" t="s">
        <v>559</v>
      </c>
      <c r="O6812" t="s">
        <v>504</v>
      </c>
      <c r="P6812" t="s">
        <v>325</v>
      </c>
      <c r="Q6812" t="s">
        <v>327</v>
      </c>
    </row>
    <row r="6813" spans="1:17">
      <c r="A6813" t="s">
        <v>5675</v>
      </c>
      <c r="B6813" t="s">
        <v>5676</v>
      </c>
      <c r="C6813" t="s">
        <v>5677</v>
      </c>
      <c r="D6813" s="4">
        <v>45783.699884259258</v>
      </c>
      <c r="E6813" s="4">
        <v>45787.416666666664</v>
      </c>
      <c r="F6813" s="4">
        <v>45787.434027777781</v>
      </c>
      <c r="G6813" s="4"/>
      <c r="H6813" t="s">
        <v>3155</v>
      </c>
      <c r="I6813" t="s">
        <v>3171</v>
      </c>
      <c r="J6813">
        <v>0</v>
      </c>
      <c r="K6813" t="s">
        <v>3157</v>
      </c>
      <c r="L6813" t="s">
        <v>3245</v>
      </c>
      <c r="M6813" t="s">
        <v>549</v>
      </c>
      <c r="N6813" t="s">
        <v>559</v>
      </c>
      <c r="O6813" t="s">
        <v>504</v>
      </c>
      <c r="P6813" t="s">
        <v>325</v>
      </c>
      <c r="Q6813" t="s">
        <v>326</v>
      </c>
    </row>
    <row r="6814" spans="1:17">
      <c r="A6814" t="s">
        <v>5678</v>
      </c>
      <c r="B6814" t="s">
        <v>5679</v>
      </c>
      <c r="C6814" t="s">
        <v>5680</v>
      </c>
      <c r="D6814" s="4">
        <v>45783.696793981479</v>
      </c>
      <c r="E6814" s="4">
        <v>45784.791666666664</v>
      </c>
      <c r="F6814" s="4">
        <v>45784.829861111109</v>
      </c>
      <c r="G6814" s="4">
        <v>45784.793229166666</v>
      </c>
      <c r="H6814" t="s">
        <v>3155</v>
      </c>
      <c r="I6814" t="s">
        <v>3156</v>
      </c>
      <c r="J6814">
        <v>0</v>
      </c>
      <c r="K6814" t="s">
        <v>3157</v>
      </c>
      <c r="L6814" t="s">
        <v>3564</v>
      </c>
      <c r="M6814" t="s">
        <v>549</v>
      </c>
      <c r="N6814" t="s">
        <v>550</v>
      </c>
      <c r="O6814" t="s">
        <v>136</v>
      </c>
      <c r="P6814" t="s">
        <v>143</v>
      </c>
      <c r="Q6814" t="s">
        <v>299</v>
      </c>
    </row>
    <row r="6815" spans="1:17">
      <c r="A6815" t="s">
        <v>5681</v>
      </c>
      <c r="B6815" t="s">
        <v>5682</v>
      </c>
      <c r="C6815" t="s">
        <v>5683</v>
      </c>
      <c r="D6815" s="4">
        <v>45783.696712962963</v>
      </c>
      <c r="E6815" s="4">
        <v>45786.666666666664</v>
      </c>
      <c r="F6815" s="4">
        <v>45786.684027777781</v>
      </c>
      <c r="G6815" s="4">
        <v>45786.660902777781</v>
      </c>
      <c r="H6815" t="s">
        <v>3155</v>
      </c>
      <c r="I6815" t="s">
        <v>3175</v>
      </c>
      <c r="J6815">
        <v>1001</v>
      </c>
      <c r="K6815" t="s">
        <v>3157</v>
      </c>
      <c r="L6815" t="s">
        <v>3564</v>
      </c>
      <c r="M6815" t="s">
        <v>549</v>
      </c>
      <c r="N6815" t="s">
        <v>550</v>
      </c>
      <c r="O6815" t="s">
        <v>551</v>
      </c>
      <c r="P6815" t="s">
        <v>141</v>
      </c>
      <c r="Q6815" t="s">
        <v>237</v>
      </c>
    </row>
    <row r="6816" spans="1:17">
      <c r="A6816" t="s">
        <v>5684</v>
      </c>
      <c r="B6816" t="s">
        <v>5685</v>
      </c>
      <c r="C6816" t="s">
        <v>5686</v>
      </c>
      <c r="D6816" s="4">
        <v>45783.691793981481</v>
      </c>
      <c r="E6816" s="4">
        <v>45789.791666666664</v>
      </c>
      <c r="F6816" s="4">
        <v>45789.809027777781</v>
      </c>
      <c r="G6816" s="4">
        <v>45789.791655092595</v>
      </c>
      <c r="H6816" t="s">
        <v>3155</v>
      </c>
      <c r="I6816" t="s">
        <v>3175</v>
      </c>
      <c r="J6816">
        <v>0</v>
      </c>
      <c r="K6816" t="s">
        <v>3157</v>
      </c>
      <c r="L6816" t="s">
        <v>3564</v>
      </c>
      <c r="M6816" t="s">
        <v>549</v>
      </c>
      <c r="N6816" t="s">
        <v>550</v>
      </c>
      <c r="O6816" t="s">
        <v>136</v>
      </c>
      <c r="P6816" t="s">
        <v>139</v>
      </c>
      <c r="Q6816" t="s">
        <v>276</v>
      </c>
    </row>
    <row r="6817" spans="1:17">
      <c r="A6817" t="s">
        <v>5687</v>
      </c>
      <c r="B6817" t="s">
        <v>5688</v>
      </c>
      <c r="C6817" t="s">
        <v>5689</v>
      </c>
      <c r="D6817" s="4">
        <v>45783.689745370371</v>
      </c>
      <c r="E6817" s="4">
        <v>45786.666666666664</v>
      </c>
      <c r="F6817" s="4">
        <v>45786.684027777781</v>
      </c>
      <c r="G6817" s="4">
        <v>45786.660173611112</v>
      </c>
      <c r="H6817" t="s">
        <v>3155</v>
      </c>
      <c r="I6817" t="s">
        <v>3162</v>
      </c>
      <c r="J6817">
        <v>0</v>
      </c>
      <c r="K6817" t="s">
        <v>3420</v>
      </c>
      <c r="L6817" t="s">
        <v>3564</v>
      </c>
      <c r="M6817" t="s">
        <v>549</v>
      </c>
      <c r="N6817" t="s">
        <v>550</v>
      </c>
      <c r="O6817" t="s">
        <v>616</v>
      </c>
      <c r="P6817" t="s">
        <v>314</v>
      </c>
      <c r="Q6817" t="s">
        <v>319</v>
      </c>
    </row>
    <row r="6818" spans="1:17">
      <c r="A6818" t="s">
        <v>5690</v>
      </c>
      <c r="B6818" t="s">
        <v>5691</v>
      </c>
      <c r="C6818" t="s">
        <v>5692</v>
      </c>
      <c r="D6818" s="4">
        <v>45783.687754629631</v>
      </c>
      <c r="E6818" s="4">
        <v>45784.916666666664</v>
      </c>
      <c r="F6818" s="4">
        <v>45784.954861111109</v>
      </c>
      <c r="G6818" s="4">
        <v>45784.916875000003</v>
      </c>
      <c r="H6818" t="s">
        <v>3155</v>
      </c>
      <c r="I6818" t="s">
        <v>3240</v>
      </c>
      <c r="J6818">
        <v>0</v>
      </c>
      <c r="K6818" t="s">
        <v>3194</v>
      </c>
      <c r="L6818" t="s">
        <v>3564</v>
      </c>
      <c r="M6818" t="s">
        <v>549</v>
      </c>
      <c r="N6818" t="s">
        <v>559</v>
      </c>
      <c r="O6818" t="s">
        <v>163</v>
      </c>
      <c r="P6818" t="s">
        <v>473</v>
      </c>
      <c r="Q6818" t="s">
        <v>360</v>
      </c>
    </row>
    <row r="6819" spans="1:17">
      <c r="A6819" t="s">
        <v>3635</v>
      </c>
      <c r="B6819" t="s">
        <v>3636</v>
      </c>
      <c r="C6819" t="s">
        <v>5693</v>
      </c>
      <c r="D6819" s="4">
        <v>45783.679490740738</v>
      </c>
      <c r="E6819" s="4">
        <v>45787.375</v>
      </c>
      <c r="F6819" s="4">
        <v>45787.392361111109</v>
      </c>
      <c r="G6819" s="4"/>
      <c r="H6819" t="s">
        <v>3155</v>
      </c>
      <c r="I6819" t="s">
        <v>3171</v>
      </c>
      <c r="J6819">
        <v>1001</v>
      </c>
      <c r="K6819" t="s">
        <v>3157</v>
      </c>
      <c r="L6819" t="s">
        <v>3245</v>
      </c>
      <c r="M6819" t="s">
        <v>549</v>
      </c>
      <c r="N6819" t="s">
        <v>550</v>
      </c>
      <c r="O6819" t="s">
        <v>136</v>
      </c>
      <c r="P6819" t="s">
        <v>143</v>
      </c>
      <c r="Q6819" t="s">
        <v>299</v>
      </c>
    </row>
    <row r="6820" spans="1:17">
      <c r="A6820" t="s">
        <v>5694</v>
      </c>
      <c r="B6820" t="s">
        <v>5695</v>
      </c>
      <c r="C6820" t="s">
        <v>5696</v>
      </c>
      <c r="D6820" s="4">
        <v>45783.676805555559</v>
      </c>
      <c r="E6820" s="4">
        <v>45789.708333333336</v>
      </c>
      <c r="F6820" s="4">
        <v>45789.725694444445</v>
      </c>
      <c r="G6820" s="4"/>
      <c r="H6820" t="s">
        <v>3155</v>
      </c>
      <c r="I6820" t="s">
        <v>3171</v>
      </c>
      <c r="J6820">
        <v>1001</v>
      </c>
      <c r="K6820" t="s">
        <v>3157</v>
      </c>
      <c r="L6820" t="s">
        <v>3593</v>
      </c>
      <c r="M6820" t="s">
        <v>549</v>
      </c>
      <c r="N6820" t="s">
        <v>550</v>
      </c>
      <c r="O6820" t="s">
        <v>136</v>
      </c>
      <c r="P6820" t="s">
        <v>143</v>
      </c>
      <c r="Q6820" t="s">
        <v>303</v>
      </c>
    </row>
    <row r="6821" spans="1:17">
      <c r="A6821" t="s">
        <v>5697</v>
      </c>
      <c r="B6821" t="s">
        <v>5698</v>
      </c>
      <c r="C6821" t="s">
        <v>5699</v>
      </c>
      <c r="D6821" s="4">
        <v>45783.67591435185</v>
      </c>
      <c r="E6821" s="4">
        <v>45785.979166666664</v>
      </c>
      <c r="F6821" s="4">
        <v>45786.017361111109</v>
      </c>
      <c r="G6821" s="4">
        <v>45785.975601851853</v>
      </c>
      <c r="H6821" t="s">
        <v>3155</v>
      </c>
      <c r="I6821" t="s">
        <v>3156</v>
      </c>
      <c r="J6821">
        <v>0</v>
      </c>
      <c r="K6821" t="s">
        <v>3194</v>
      </c>
      <c r="L6821" t="s">
        <v>3564</v>
      </c>
      <c r="M6821" t="s">
        <v>549</v>
      </c>
      <c r="N6821" t="s">
        <v>559</v>
      </c>
      <c r="O6821" t="s">
        <v>163</v>
      </c>
      <c r="P6821" t="s">
        <v>473</v>
      </c>
      <c r="Q6821" t="s">
        <v>361</v>
      </c>
    </row>
    <row r="6822" spans="1:17">
      <c r="A6822" t="s">
        <v>5700</v>
      </c>
      <c r="B6822" t="s">
        <v>5701</v>
      </c>
      <c r="C6822" t="s">
        <v>5702</v>
      </c>
      <c r="D6822" s="4">
        <v>45783.674976851849</v>
      </c>
      <c r="E6822" s="4">
        <v>45788.458333333336</v>
      </c>
      <c r="F6822" s="4">
        <v>45788.475694444445</v>
      </c>
      <c r="G6822" s="4">
        <v>45788.459953703707</v>
      </c>
      <c r="H6822" t="s">
        <v>3155</v>
      </c>
      <c r="I6822" t="s">
        <v>3175</v>
      </c>
      <c r="J6822">
        <v>1001</v>
      </c>
      <c r="K6822" t="s">
        <v>3157</v>
      </c>
      <c r="L6822" t="s">
        <v>3564</v>
      </c>
      <c r="M6822" t="s">
        <v>549</v>
      </c>
      <c r="N6822" t="s">
        <v>559</v>
      </c>
      <c r="O6822" t="s">
        <v>504</v>
      </c>
      <c r="P6822" t="s">
        <v>325</v>
      </c>
      <c r="Q6822" t="s">
        <v>327</v>
      </c>
    </row>
    <row r="6823" spans="1:17">
      <c r="A6823" t="s">
        <v>5703</v>
      </c>
      <c r="B6823" t="s">
        <v>5704</v>
      </c>
      <c r="C6823" t="s">
        <v>5705</v>
      </c>
      <c r="D6823" s="4">
        <v>45783.668796296297</v>
      </c>
      <c r="E6823" s="4">
        <v>45785.416666666664</v>
      </c>
      <c r="F6823" s="4">
        <v>45785.434027777781</v>
      </c>
      <c r="G6823" s="4">
        <v>45785.416145833333</v>
      </c>
      <c r="H6823" t="s">
        <v>3155</v>
      </c>
      <c r="I6823" t="s">
        <v>3175</v>
      </c>
      <c r="J6823">
        <v>1001</v>
      </c>
      <c r="K6823" t="s">
        <v>3157</v>
      </c>
      <c r="L6823" t="s">
        <v>3564</v>
      </c>
      <c r="M6823" t="s">
        <v>549</v>
      </c>
      <c r="N6823" t="s">
        <v>559</v>
      </c>
      <c r="O6823" t="s">
        <v>504</v>
      </c>
      <c r="P6823" t="s">
        <v>325</v>
      </c>
      <c r="Q6823" t="s">
        <v>338</v>
      </c>
    </row>
    <row r="6824" spans="1:17">
      <c r="A6824" t="s">
        <v>5706</v>
      </c>
      <c r="B6824" t="s">
        <v>5707</v>
      </c>
      <c r="C6824" t="s">
        <v>5708</v>
      </c>
      <c r="D6824" s="4">
        <v>45783.667604166665</v>
      </c>
      <c r="E6824" s="4">
        <v>45784.625</v>
      </c>
      <c r="F6824" s="4">
        <v>45784.663194444445</v>
      </c>
      <c r="G6824" s="4"/>
      <c r="H6824" t="s">
        <v>3155</v>
      </c>
      <c r="I6824" t="s">
        <v>3240</v>
      </c>
      <c r="J6824">
        <v>1002</v>
      </c>
      <c r="K6824" t="s">
        <v>3157</v>
      </c>
      <c r="L6824" t="s">
        <v>3245</v>
      </c>
      <c r="M6824" t="s">
        <v>549</v>
      </c>
      <c r="N6824" t="s">
        <v>550</v>
      </c>
      <c r="O6824" t="s">
        <v>136</v>
      </c>
      <c r="P6824" t="s">
        <v>143</v>
      </c>
      <c r="Q6824" t="s">
        <v>302</v>
      </c>
    </row>
    <row r="6825" spans="1:17">
      <c r="A6825" t="s">
        <v>5709</v>
      </c>
      <c r="B6825" t="s">
        <v>5710</v>
      </c>
      <c r="C6825" t="s">
        <v>5711</v>
      </c>
      <c r="D6825" s="4">
        <v>45783.664652777778</v>
      </c>
      <c r="E6825" s="4">
        <v>45784.958333333336</v>
      </c>
      <c r="F6825" s="4">
        <v>45784.975694444445</v>
      </c>
      <c r="G6825" s="4">
        <v>45784.954895833333</v>
      </c>
      <c r="H6825" t="s">
        <v>3155</v>
      </c>
      <c r="I6825" t="s">
        <v>3171</v>
      </c>
      <c r="J6825">
        <v>1001</v>
      </c>
      <c r="K6825" t="s">
        <v>3157</v>
      </c>
      <c r="L6825" t="s">
        <v>3564</v>
      </c>
      <c r="M6825" t="s">
        <v>549</v>
      </c>
      <c r="N6825" t="s">
        <v>559</v>
      </c>
      <c r="O6825" t="s">
        <v>163</v>
      </c>
      <c r="P6825" t="s">
        <v>472</v>
      </c>
      <c r="Q6825" t="s">
        <v>352</v>
      </c>
    </row>
    <row r="6826" spans="1:17">
      <c r="A6826" t="s">
        <v>5712</v>
      </c>
      <c r="B6826" t="s">
        <v>5713</v>
      </c>
      <c r="C6826" t="s">
        <v>5714</v>
      </c>
      <c r="D6826" s="4">
        <v>45783.661296296297</v>
      </c>
      <c r="E6826" s="4">
        <v>45794.458333333336</v>
      </c>
      <c r="F6826" s="4">
        <v>45794.475694444445</v>
      </c>
      <c r="G6826" s="4"/>
      <c r="H6826" t="s">
        <v>3155</v>
      </c>
      <c r="I6826" t="s">
        <v>3171</v>
      </c>
      <c r="J6826">
        <v>1001</v>
      </c>
      <c r="K6826" t="s">
        <v>3157</v>
      </c>
      <c r="L6826" t="s">
        <v>3245</v>
      </c>
      <c r="M6826" t="s">
        <v>549</v>
      </c>
      <c r="N6826" t="s">
        <v>559</v>
      </c>
      <c r="O6826" t="s">
        <v>504</v>
      </c>
      <c r="P6826" t="s">
        <v>325</v>
      </c>
      <c r="Q6826" t="s">
        <v>326</v>
      </c>
    </row>
    <row r="6827" spans="1:17">
      <c r="A6827" t="s">
        <v>5715</v>
      </c>
      <c r="B6827" t="s">
        <v>5716</v>
      </c>
      <c r="C6827" t="s">
        <v>5717</v>
      </c>
      <c r="D6827" s="4">
        <v>45783.66064814815</v>
      </c>
      <c r="E6827" s="4">
        <v>45787.6875</v>
      </c>
      <c r="F6827" s="4">
        <v>45787.725694444445</v>
      </c>
      <c r="G6827" s="4"/>
      <c r="H6827" t="s">
        <v>3155</v>
      </c>
      <c r="I6827" t="s">
        <v>3240</v>
      </c>
      <c r="J6827">
        <v>1001</v>
      </c>
      <c r="K6827" t="s">
        <v>3157</v>
      </c>
      <c r="L6827" t="s">
        <v>3245</v>
      </c>
      <c r="M6827" t="s">
        <v>549</v>
      </c>
      <c r="N6827" t="s">
        <v>559</v>
      </c>
      <c r="O6827" t="s">
        <v>163</v>
      </c>
      <c r="P6827" t="s">
        <v>473</v>
      </c>
      <c r="Q6827" t="s">
        <v>357</v>
      </c>
    </row>
    <row r="6828" spans="1:17">
      <c r="A6828" t="s">
        <v>5718</v>
      </c>
      <c r="B6828" t="s">
        <v>5719</v>
      </c>
      <c r="C6828" t="s">
        <v>5720</v>
      </c>
      <c r="D6828" s="4">
        <v>45783.65221064815</v>
      </c>
      <c r="E6828" s="4">
        <v>45785.729166666664</v>
      </c>
      <c r="F6828" s="4">
        <v>45785.746527777781</v>
      </c>
      <c r="G6828" s="4">
        <v>45785.729004629633</v>
      </c>
      <c r="H6828" t="s">
        <v>3155</v>
      </c>
      <c r="I6828" t="s">
        <v>3171</v>
      </c>
      <c r="J6828">
        <v>0</v>
      </c>
      <c r="K6828" t="s">
        <v>3194</v>
      </c>
      <c r="L6828" t="s">
        <v>3564</v>
      </c>
      <c r="M6828" t="s">
        <v>549</v>
      </c>
      <c r="N6828" t="s">
        <v>559</v>
      </c>
      <c r="O6828" t="s">
        <v>163</v>
      </c>
      <c r="P6828" t="s">
        <v>473</v>
      </c>
      <c r="Q6828" t="s">
        <v>362</v>
      </c>
    </row>
    <row r="6829" spans="1:17">
      <c r="A6829" t="s">
        <v>5721</v>
      </c>
      <c r="B6829" t="s">
        <v>5722</v>
      </c>
      <c r="C6829" t="s">
        <v>5723</v>
      </c>
      <c r="D6829" s="4">
        <v>45783.645543981482</v>
      </c>
      <c r="E6829" s="4">
        <v>45788.583333333336</v>
      </c>
      <c r="F6829" s="4">
        <v>45788.621527777781</v>
      </c>
      <c r="G6829" s="4">
        <v>45788.583078703705</v>
      </c>
      <c r="H6829" t="s">
        <v>3155</v>
      </c>
      <c r="I6829" t="s">
        <v>3673</v>
      </c>
      <c r="J6829">
        <v>0</v>
      </c>
      <c r="K6829" t="s">
        <v>3157</v>
      </c>
      <c r="L6829" t="s">
        <v>3564</v>
      </c>
      <c r="M6829" t="s">
        <v>549</v>
      </c>
      <c r="N6829" t="s">
        <v>559</v>
      </c>
      <c r="O6829" t="s">
        <v>504</v>
      </c>
      <c r="P6829" t="s">
        <v>325</v>
      </c>
      <c r="Q6829" t="s">
        <v>329</v>
      </c>
    </row>
    <row r="6830" spans="1:17">
      <c r="A6830" t="s">
        <v>5724</v>
      </c>
      <c r="B6830" t="s">
        <v>5725</v>
      </c>
      <c r="C6830" t="s">
        <v>5726</v>
      </c>
      <c r="D6830" s="4">
        <v>45783.643599537034</v>
      </c>
      <c r="E6830" s="4">
        <v>45786.458333333336</v>
      </c>
      <c r="F6830" s="4">
        <v>45786.475694444445</v>
      </c>
      <c r="G6830" s="4">
        <v>45786.460046296299</v>
      </c>
      <c r="H6830" t="s">
        <v>3155</v>
      </c>
      <c r="I6830" t="s">
        <v>3171</v>
      </c>
      <c r="J6830">
        <v>0</v>
      </c>
      <c r="K6830" t="s">
        <v>3157</v>
      </c>
      <c r="L6830" t="s">
        <v>3564</v>
      </c>
      <c r="M6830" t="s">
        <v>549</v>
      </c>
      <c r="N6830" t="s">
        <v>559</v>
      </c>
      <c r="O6830" t="s">
        <v>504</v>
      </c>
      <c r="P6830" t="s">
        <v>325</v>
      </c>
      <c r="Q6830" t="s">
        <v>340</v>
      </c>
    </row>
    <row r="6831" spans="1:17">
      <c r="A6831" t="s">
        <v>5727</v>
      </c>
      <c r="B6831" t="s">
        <v>5728</v>
      </c>
      <c r="C6831" t="s">
        <v>5729</v>
      </c>
      <c r="D6831" s="4">
        <v>45783.643518518518</v>
      </c>
      <c r="E6831" s="4">
        <v>45787.333333333336</v>
      </c>
      <c r="F6831" s="4">
        <v>45787.371527777781</v>
      </c>
      <c r="G6831" s="4">
        <v>45787.331956018519</v>
      </c>
      <c r="H6831" t="s">
        <v>3155</v>
      </c>
      <c r="I6831" t="s">
        <v>3240</v>
      </c>
      <c r="J6831">
        <v>0</v>
      </c>
      <c r="K6831" t="s">
        <v>3194</v>
      </c>
      <c r="L6831" t="s">
        <v>3564</v>
      </c>
      <c r="M6831" t="s">
        <v>549</v>
      </c>
      <c r="N6831" t="s">
        <v>550</v>
      </c>
      <c r="O6831" t="s">
        <v>136</v>
      </c>
      <c r="P6831" t="s">
        <v>292</v>
      </c>
      <c r="Q6831" t="s">
        <v>291</v>
      </c>
    </row>
    <row r="6832" spans="1:17">
      <c r="A6832" t="s">
        <v>5730</v>
      </c>
      <c r="B6832" t="s">
        <v>5731</v>
      </c>
      <c r="C6832" t="s">
        <v>5732</v>
      </c>
      <c r="D6832" s="4">
        <v>45783.642777777779</v>
      </c>
      <c r="E6832" s="4">
        <v>45787.416666666664</v>
      </c>
      <c r="F6832" s="4">
        <v>45787.454861111109</v>
      </c>
      <c r="G6832" s="4">
        <v>45787.416412037041</v>
      </c>
      <c r="H6832" t="s">
        <v>3155</v>
      </c>
      <c r="I6832" t="s">
        <v>3240</v>
      </c>
      <c r="J6832">
        <v>1001</v>
      </c>
      <c r="K6832" t="s">
        <v>3157</v>
      </c>
      <c r="L6832" t="s">
        <v>3564</v>
      </c>
      <c r="M6832" t="s">
        <v>549</v>
      </c>
      <c r="N6832" t="s">
        <v>550</v>
      </c>
      <c r="O6832" t="s">
        <v>136</v>
      </c>
      <c r="P6832" t="s">
        <v>292</v>
      </c>
      <c r="Q6832" t="s">
        <v>291</v>
      </c>
    </row>
    <row r="6833" spans="1:17">
      <c r="A6833" t="s">
        <v>5733</v>
      </c>
      <c r="B6833" t="s">
        <v>5734</v>
      </c>
      <c r="C6833" t="s">
        <v>5735</v>
      </c>
      <c r="D6833" s="4">
        <v>45783.638356481482</v>
      </c>
      <c r="E6833" s="4">
        <v>45785.166666666664</v>
      </c>
      <c r="F6833" s="4">
        <v>45785.204861111109</v>
      </c>
      <c r="G6833" s="4"/>
      <c r="H6833" t="s">
        <v>3155</v>
      </c>
      <c r="I6833" t="s">
        <v>3209</v>
      </c>
      <c r="J6833">
        <v>0</v>
      </c>
      <c r="K6833" t="s">
        <v>3227</v>
      </c>
      <c r="L6833" t="s">
        <v>3245</v>
      </c>
      <c r="M6833" t="s">
        <v>549</v>
      </c>
      <c r="N6833" t="s">
        <v>550</v>
      </c>
      <c r="O6833" t="s">
        <v>136</v>
      </c>
      <c r="P6833" t="s">
        <v>143</v>
      </c>
      <c r="Q6833" t="s">
        <v>297</v>
      </c>
    </row>
    <row r="6834" spans="1:17">
      <c r="A6834" t="s">
        <v>5736</v>
      </c>
      <c r="B6834" t="s">
        <v>5737</v>
      </c>
      <c r="C6834" t="s">
        <v>5738</v>
      </c>
      <c r="D6834" s="4">
        <v>45783.633402777778</v>
      </c>
      <c r="E6834" s="4">
        <v>45787.625</v>
      </c>
      <c r="F6834" s="4">
        <v>45787.642361111109</v>
      </c>
      <c r="G6834" s="4"/>
      <c r="H6834" t="s">
        <v>3155</v>
      </c>
      <c r="I6834" t="s">
        <v>3171</v>
      </c>
      <c r="J6834">
        <v>0</v>
      </c>
      <c r="K6834" t="s">
        <v>3157</v>
      </c>
      <c r="L6834" t="s">
        <v>3593</v>
      </c>
      <c r="M6834" t="s">
        <v>549</v>
      </c>
      <c r="N6834" t="s">
        <v>550</v>
      </c>
      <c r="O6834" t="s">
        <v>136</v>
      </c>
      <c r="P6834" t="s">
        <v>143</v>
      </c>
      <c r="Q6834" t="s">
        <v>303</v>
      </c>
    </row>
    <row r="6835" spans="1:17">
      <c r="A6835" t="s">
        <v>5739</v>
      </c>
      <c r="B6835" t="s">
        <v>5740</v>
      </c>
      <c r="C6835" t="s">
        <v>5741</v>
      </c>
      <c r="D6835" s="4">
        <v>45783.627962962964</v>
      </c>
      <c r="E6835" s="4">
        <v>45788.666666666664</v>
      </c>
      <c r="F6835" s="4">
        <v>45788.684027777781</v>
      </c>
      <c r="G6835" s="4">
        <v>45788.669074074074</v>
      </c>
      <c r="H6835" t="s">
        <v>3155</v>
      </c>
      <c r="I6835" t="s">
        <v>3175</v>
      </c>
      <c r="J6835">
        <v>0</v>
      </c>
      <c r="K6835" t="s">
        <v>3157</v>
      </c>
      <c r="L6835" t="s">
        <v>3564</v>
      </c>
      <c r="M6835" t="s">
        <v>549</v>
      </c>
      <c r="N6835" t="s">
        <v>559</v>
      </c>
      <c r="O6835" t="s">
        <v>504</v>
      </c>
      <c r="P6835" t="s">
        <v>325</v>
      </c>
      <c r="Q6835" t="s">
        <v>334</v>
      </c>
    </row>
    <row r="6836" spans="1:17">
      <c r="A6836" t="s">
        <v>5742</v>
      </c>
      <c r="B6836" t="s">
        <v>5743</v>
      </c>
      <c r="C6836" t="s">
        <v>5744</v>
      </c>
      <c r="D6836" s="4">
        <v>45783.625555555554</v>
      </c>
      <c r="E6836" s="4">
        <v>45797.729166666664</v>
      </c>
      <c r="F6836" s="4">
        <v>45797.746527777781</v>
      </c>
      <c r="G6836" s="4"/>
      <c r="H6836" t="s">
        <v>3155</v>
      </c>
      <c r="I6836" t="s">
        <v>3171</v>
      </c>
      <c r="J6836">
        <v>0</v>
      </c>
      <c r="K6836" t="s">
        <v>3227</v>
      </c>
      <c r="L6836" t="s">
        <v>3245</v>
      </c>
      <c r="M6836" t="s">
        <v>549</v>
      </c>
      <c r="N6836" t="s">
        <v>550</v>
      </c>
      <c r="O6836" t="s">
        <v>136</v>
      </c>
      <c r="P6836" t="s">
        <v>143</v>
      </c>
      <c r="Q6836" t="s">
        <v>297</v>
      </c>
    </row>
    <row r="6837" spans="1:17">
      <c r="A6837" t="s">
        <v>5745</v>
      </c>
      <c r="B6837" t="s">
        <v>5746</v>
      </c>
      <c r="C6837" t="s">
        <v>5747</v>
      </c>
      <c r="D6837" s="4">
        <v>45783.621018518519</v>
      </c>
      <c r="E6837" s="4">
        <v>45785.833333333336</v>
      </c>
      <c r="F6837" s="4">
        <v>45785.871527777781</v>
      </c>
      <c r="G6837" s="4">
        <v>45785.831759259258</v>
      </c>
      <c r="H6837" t="s">
        <v>3155</v>
      </c>
      <c r="I6837" t="s">
        <v>3156</v>
      </c>
      <c r="J6837">
        <v>0</v>
      </c>
      <c r="K6837" t="s">
        <v>3194</v>
      </c>
      <c r="L6837" t="s">
        <v>3564</v>
      </c>
      <c r="M6837" t="s">
        <v>549</v>
      </c>
      <c r="N6837" t="s">
        <v>559</v>
      </c>
      <c r="O6837" t="s">
        <v>469</v>
      </c>
      <c r="P6837" t="s">
        <v>180</v>
      </c>
      <c r="Q6837" t="s">
        <v>188</v>
      </c>
    </row>
    <row r="6838" spans="1:17">
      <c r="A6838" t="s">
        <v>4896</v>
      </c>
      <c r="B6838" t="s">
        <v>4897</v>
      </c>
      <c r="C6838" t="s">
        <v>5748</v>
      </c>
      <c r="D6838" s="4">
        <v>45783.620335648149</v>
      </c>
      <c r="E6838" s="4">
        <v>45786.708333333336</v>
      </c>
      <c r="F6838" s="4">
        <v>45786.725694444445</v>
      </c>
      <c r="G6838" s="4"/>
      <c r="H6838" t="s">
        <v>3155</v>
      </c>
      <c r="I6838" t="s">
        <v>3162</v>
      </c>
      <c r="J6838">
        <v>0</v>
      </c>
      <c r="K6838" t="s">
        <v>3198</v>
      </c>
      <c r="L6838" t="s">
        <v>3245</v>
      </c>
      <c r="M6838" t="s">
        <v>549</v>
      </c>
      <c r="N6838" t="s">
        <v>550</v>
      </c>
      <c r="O6838" t="s">
        <v>1923</v>
      </c>
      <c r="P6838" t="s">
        <v>1924</v>
      </c>
      <c r="Q6838" t="s">
        <v>3199</v>
      </c>
    </row>
    <row r="6839" spans="1:17">
      <c r="A6839" t="s">
        <v>5749</v>
      </c>
      <c r="B6839" t="s">
        <v>5750</v>
      </c>
      <c r="C6839" t="s">
        <v>5751</v>
      </c>
      <c r="D6839" s="4">
        <v>45783.619571759256</v>
      </c>
      <c r="E6839" s="4">
        <v>45787.708333333336</v>
      </c>
      <c r="F6839" s="4">
        <v>45787.725694444445</v>
      </c>
      <c r="G6839" s="4">
        <v>45787.708622685182</v>
      </c>
      <c r="H6839" t="s">
        <v>3155</v>
      </c>
      <c r="I6839" t="s">
        <v>3175</v>
      </c>
      <c r="J6839">
        <v>0</v>
      </c>
      <c r="K6839" t="s">
        <v>3157</v>
      </c>
      <c r="L6839" t="s">
        <v>3564</v>
      </c>
      <c r="M6839" t="s">
        <v>549</v>
      </c>
      <c r="N6839" t="s">
        <v>550</v>
      </c>
      <c r="O6839" t="s">
        <v>136</v>
      </c>
      <c r="P6839" t="s">
        <v>139</v>
      </c>
      <c r="Q6839" t="s">
        <v>273</v>
      </c>
    </row>
    <row r="6840" spans="1:17">
      <c r="A6840" t="s">
        <v>5752</v>
      </c>
      <c r="B6840" t="s">
        <v>5753</v>
      </c>
      <c r="C6840" t="s">
        <v>5754</v>
      </c>
      <c r="D6840" s="4">
        <v>45783.618784722225</v>
      </c>
      <c r="E6840" s="4">
        <v>45787.75</v>
      </c>
      <c r="F6840" s="4">
        <v>45787.767361111109</v>
      </c>
      <c r="G6840" s="4">
        <v>45787.741805555554</v>
      </c>
      <c r="H6840" t="s">
        <v>3155</v>
      </c>
      <c r="I6840" t="s">
        <v>3175</v>
      </c>
      <c r="J6840">
        <v>1001</v>
      </c>
      <c r="K6840" t="s">
        <v>3157</v>
      </c>
      <c r="L6840" t="s">
        <v>3564</v>
      </c>
      <c r="M6840" t="s">
        <v>549</v>
      </c>
      <c r="N6840" t="s">
        <v>559</v>
      </c>
      <c r="O6840" t="s">
        <v>504</v>
      </c>
      <c r="P6840" t="s">
        <v>325</v>
      </c>
      <c r="Q6840" t="s">
        <v>340</v>
      </c>
    </row>
    <row r="6841" spans="1:17">
      <c r="A6841" t="s">
        <v>5755</v>
      </c>
      <c r="B6841" t="s">
        <v>5756</v>
      </c>
      <c r="C6841" t="s">
        <v>5757</v>
      </c>
      <c r="D6841" s="4">
        <v>45783.608796296299</v>
      </c>
      <c r="E6841" s="4">
        <v>45788.416666666664</v>
      </c>
      <c r="F6841" s="4">
        <v>45788.434027777781</v>
      </c>
      <c r="G6841" s="4">
        <v>45788.408321759256</v>
      </c>
      <c r="H6841" t="s">
        <v>3155</v>
      </c>
      <c r="I6841" t="s">
        <v>3171</v>
      </c>
      <c r="J6841">
        <v>0</v>
      </c>
      <c r="K6841" t="s">
        <v>3194</v>
      </c>
      <c r="L6841" t="s">
        <v>3564</v>
      </c>
      <c r="M6841" t="s">
        <v>549</v>
      </c>
      <c r="N6841" t="s">
        <v>559</v>
      </c>
      <c r="O6841" t="s">
        <v>504</v>
      </c>
      <c r="P6841" t="s">
        <v>325</v>
      </c>
      <c r="Q6841" t="s">
        <v>337</v>
      </c>
    </row>
    <row r="6842" spans="1:17">
      <c r="A6842" t="s">
        <v>5678</v>
      </c>
      <c r="B6842" t="s">
        <v>5679</v>
      </c>
      <c r="C6842" t="s">
        <v>5758</v>
      </c>
      <c r="D6842" s="4">
        <v>45783.606168981481</v>
      </c>
      <c r="E6842" s="4">
        <v>45784.791666666664</v>
      </c>
      <c r="F6842" s="4">
        <v>45784.829861111109</v>
      </c>
      <c r="G6842" s="4"/>
      <c r="H6842" t="s">
        <v>3155</v>
      </c>
      <c r="I6842" t="s">
        <v>3156</v>
      </c>
      <c r="J6842">
        <v>0</v>
      </c>
      <c r="K6842" t="s">
        <v>3157</v>
      </c>
      <c r="L6842" t="s">
        <v>3245</v>
      </c>
      <c r="M6842" t="s">
        <v>549</v>
      </c>
      <c r="N6842" t="s">
        <v>550</v>
      </c>
      <c r="O6842" t="s">
        <v>136</v>
      </c>
      <c r="P6842" t="s">
        <v>143</v>
      </c>
      <c r="Q6842" t="s">
        <v>299</v>
      </c>
    </row>
    <row r="6843" spans="1:17">
      <c r="A6843" t="s">
        <v>5759</v>
      </c>
      <c r="B6843" t="s">
        <v>5760</v>
      </c>
      <c r="C6843" t="s">
        <v>5761</v>
      </c>
      <c r="D6843" s="4">
        <v>45783.602164351854</v>
      </c>
      <c r="E6843" s="4">
        <v>45784.6875</v>
      </c>
      <c r="F6843" s="4">
        <v>45784.725694444445</v>
      </c>
      <c r="G6843" s="4">
        <v>45784.687303240738</v>
      </c>
      <c r="H6843" t="s">
        <v>3155</v>
      </c>
      <c r="I6843" t="s">
        <v>3673</v>
      </c>
      <c r="J6843">
        <v>0</v>
      </c>
      <c r="K6843" t="s">
        <v>3194</v>
      </c>
      <c r="L6843" t="s">
        <v>3564</v>
      </c>
      <c r="M6843" t="s">
        <v>549</v>
      </c>
      <c r="N6843" t="s">
        <v>559</v>
      </c>
      <c r="O6843" t="s">
        <v>504</v>
      </c>
      <c r="P6843" t="s">
        <v>325</v>
      </c>
      <c r="Q6843" t="s">
        <v>340</v>
      </c>
    </row>
    <row r="6844" spans="1:17">
      <c r="A6844" t="s">
        <v>5762</v>
      </c>
      <c r="B6844" t="s">
        <v>5763</v>
      </c>
      <c r="C6844" t="s">
        <v>5764</v>
      </c>
      <c r="D6844" s="4">
        <v>45783.595509259256</v>
      </c>
      <c r="E6844" s="4">
        <v>45784.625</v>
      </c>
      <c r="F6844" s="4">
        <v>45784.642361111109</v>
      </c>
      <c r="G6844" s="4">
        <v>45784.625243055554</v>
      </c>
      <c r="H6844" t="s">
        <v>3155</v>
      </c>
      <c r="I6844" t="s">
        <v>3175</v>
      </c>
      <c r="J6844">
        <v>0</v>
      </c>
      <c r="K6844" t="s">
        <v>3157</v>
      </c>
      <c r="L6844" t="s">
        <v>3564</v>
      </c>
      <c r="M6844" t="s">
        <v>549</v>
      </c>
      <c r="N6844" t="s">
        <v>550</v>
      </c>
      <c r="O6844" t="s">
        <v>551</v>
      </c>
      <c r="P6844" t="s">
        <v>141</v>
      </c>
      <c r="Q6844" t="s">
        <v>235</v>
      </c>
    </row>
    <row r="6845" spans="1:17">
      <c r="A6845" t="s">
        <v>5765</v>
      </c>
      <c r="B6845" t="s">
        <v>5766</v>
      </c>
      <c r="C6845" t="s">
        <v>5767</v>
      </c>
      <c r="D6845" s="4">
        <v>45783.594375000001</v>
      </c>
      <c r="E6845" s="4">
        <v>45784.416666666664</v>
      </c>
      <c r="F6845" s="4">
        <v>45784.434027777781</v>
      </c>
      <c r="G6845" s="4">
        <v>45784.428518518522</v>
      </c>
      <c r="H6845" t="s">
        <v>3155</v>
      </c>
      <c r="I6845" t="s">
        <v>3175</v>
      </c>
      <c r="J6845">
        <v>0</v>
      </c>
      <c r="K6845" t="s">
        <v>3194</v>
      </c>
      <c r="L6845" t="s">
        <v>3564</v>
      </c>
      <c r="M6845" t="s">
        <v>549</v>
      </c>
      <c r="N6845" t="s">
        <v>550</v>
      </c>
      <c r="O6845" t="s">
        <v>616</v>
      </c>
      <c r="P6845" t="s">
        <v>626</v>
      </c>
      <c r="Q6845" t="s">
        <v>3366</v>
      </c>
    </row>
    <row r="6846" spans="1:17">
      <c r="A6846" t="s">
        <v>5768</v>
      </c>
      <c r="B6846" t="s">
        <v>5769</v>
      </c>
      <c r="C6846" t="s">
        <v>5770</v>
      </c>
      <c r="D6846" s="4">
        <v>45783.592881944445</v>
      </c>
      <c r="E6846" s="4">
        <v>45786.6875</v>
      </c>
      <c r="F6846" s="4">
        <v>45786.704861111109</v>
      </c>
      <c r="G6846" s="4">
        <v>45786.686574074076</v>
      </c>
      <c r="H6846" t="s">
        <v>3155</v>
      </c>
      <c r="I6846" t="s">
        <v>3175</v>
      </c>
      <c r="J6846">
        <v>1001</v>
      </c>
      <c r="K6846" t="s">
        <v>3194</v>
      </c>
      <c r="L6846" t="s">
        <v>3564</v>
      </c>
      <c r="M6846" t="s">
        <v>549</v>
      </c>
      <c r="N6846" t="s">
        <v>550</v>
      </c>
      <c r="O6846" t="s">
        <v>136</v>
      </c>
      <c r="P6846" t="s">
        <v>143</v>
      </c>
      <c r="Q6846" t="s">
        <v>301</v>
      </c>
    </row>
    <row r="6847" spans="1:17">
      <c r="A6847" t="s">
        <v>5771</v>
      </c>
      <c r="B6847" t="s">
        <v>5772</v>
      </c>
      <c r="C6847" t="s">
        <v>5773</v>
      </c>
      <c r="D6847" s="4">
        <v>45783.584039351852</v>
      </c>
      <c r="E6847" s="4">
        <v>45788.666666666664</v>
      </c>
      <c r="F6847" s="4">
        <v>45788.684027777781</v>
      </c>
      <c r="G6847" s="4">
        <v>45788.669039351851</v>
      </c>
      <c r="H6847" t="s">
        <v>3155</v>
      </c>
      <c r="I6847" t="s">
        <v>3171</v>
      </c>
      <c r="J6847">
        <v>1002</v>
      </c>
      <c r="K6847" t="s">
        <v>3157</v>
      </c>
      <c r="L6847" t="s">
        <v>3564</v>
      </c>
      <c r="M6847" t="s">
        <v>549</v>
      </c>
      <c r="N6847" t="s">
        <v>550</v>
      </c>
      <c r="O6847" t="s">
        <v>136</v>
      </c>
      <c r="P6847" t="s">
        <v>143</v>
      </c>
      <c r="Q6847" t="s">
        <v>303</v>
      </c>
    </row>
    <row r="6848" spans="1:17">
      <c r="A6848" t="s">
        <v>5774</v>
      </c>
      <c r="B6848" t="s">
        <v>5775</v>
      </c>
      <c r="C6848" t="s">
        <v>5776</v>
      </c>
      <c r="D6848" s="4">
        <v>45783.58084490741</v>
      </c>
      <c r="E6848" s="4">
        <v>45785.854166666664</v>
      </c>
      <c r="F6848" s="4">
        <v>45785.871527777781</v>
      </c>
      <c r="G6848" s="4">
        <v>45785.852233796293</v>
      </c>
      <c r="H6848" t="s">
        <v>3155</v>
      </c>
      <c r="I6848" t="s">
        <v>3175</v>
      </c>
      <c r="J6848">
        <v>0</v>
      </c>
      <c r="K6848" t="s">
        <v>3194</v>
      </c>
      <c r="L6848" t="s">
        <v>3564</v>
      </c>
      <c r="M6848" t="s">
        <v>549</v>
      </c>
      <c r="N6848" t="s">
        <v>559</v>
      </c>
      <c r="O6848" t="s">
        <v>504</v>
      </c>
      <c r="P6848" t="s">
        <v>325</v>
      </c>
      <c r="Q6848" t="s">
        <v>339</v>
      </c>
    </row>
    <row r="6849" spans="1:17">
      <c r="A6849" t="s">
        <v>5777</v>
      </c>
      <c r="B6849" t="s">
        <v>5778</v>
      </c>
      <c r="C6849" t="s">
        <v>5779</v>
      </c>
      <c r="D6849" s="4">
        <v>45783.578611111108</v>
      </c>
      <c r="E6849" s="4">
        <v>45784.666666666664</v>
      </c>
      <c r="F6849" s="4">
        <v>45784.704861111109</v>
      </c>
      <c r="G6849" s="4">
        <v>45784.667951388888</v>
      </c>
      <c r="H6849" t="s">
        <v>3155</v>
      </c>
      <c r="I6849" t="s">
        <v>3240</v>
      </c>
      <c r="J6849">
        <v>1001</v>
      </c>
      <c r="K6849" t="s">
        <v>3157</v>
      </c>
      <c r="L6849" t="s">
        <v>3564</v>
      </c>
      <c r="M6849" t="s">
        <v>549</v>
      </c>
      <c r="N6849" t="s">
        <v>550</v>
      </c>
      <c r="O6849" t="s">
        <v>136</v>
      </c>
      <c r="P6849" t="s">
        <v>264</v>
      </c>
      <c r="Q6849" t="s">
        <v>266</v>
      </c>
    </row>
    <row r="6850" spans="1:17">
      <c r="A6850" t="s">
        <v>5780</v>
      </c>
      <c r="B6850" t="s">
        <v>5781</v>
      </c>
      <c r="C6850" t="s">
        <v>5782</v>
      </c>
      <c r="D6850" s="4">
        <v>45783.577280092592</v>
      </c>
      <c r="E6850" s="4">
        <v>45785.541666666664</v>
      </c>
      <c r="F6850" s="4">
        <v>45785.559027777781</v>
      </c>
      <c r="G6850" s="4">
        <v>45785.543819444443</v>
      </c>
      <c r="H6850" t="s">
        <v>3155</v>
      </c>
      <c r="I6850" t="s">
        <v>3162</v>
      </c>
      <c r="J6850">
        <v>0</v>
      </c>
      <c r="K6850" t="s">
        <v>3358</v>
      </c>
      <c r="L6850" t="s">
        <v>3564</v>
      </c>
      <c r="M6850" t="s">
        <v>549</v>
      </c>
      <c r="N6850" t="s">
        <v>550</v>
      </c>
      <c r="O6850" t="s">
        <v>1923</v>
      </c>
      <c r="P6850" t="s">
        <v>1924</v>
      </c>
      <c r="Q6850" t="s">
        <v>3359</v>
      </c>
    </row>
    <row r="6851" spans="1:17">
      <c r="A6851" t="s">
        <v>5783</v>
      </c>
      <c r="B6851" t="s">
        <v>5784</v>
      </c>
      <c r="C6851" t="s">
        <v>5785</v>
      </c>
      <c r="D6851" s="4">
        <v>45783.570520833331</v>
      </c>
      <c r="E6851" s="4">
        <v>45785.8125</v>
      </c>
      <c r="F6851" s="4">
        <v>45785.829861111109</v>
      </c>
      <c r="G6851" s="4">
        <v>45785.814131944448</v>
      </c>
      <c r="H6851" t="s">
        <v>3155</v>
      </c>
      <c r="I6851" t="s">
        <v>3162</v>
      </c>
      <c r="J6851">
        <v>0</v>
      </c>
      <c r="K6851" t="s">
        <v>3252</v>
      </c>
      <c r="L6851" t="s">
        <v>3564</v>
      </c>
      <c r="M6851" t="s">
        <v>549</v>
      </c>
      <c r="N6851" t="s">
        <v>550</v>
      </c>
      <c r="O6851" t="s">
        <v>1923</v>
      </c>
      <c r="P6851" t="s">
        <v>1924</v>
      </c>
      <c r="Q6851" t="s">
        <v>3180</v>
      </c>
    </row>
    <row r="6852" spans="1:17">
      <c r="A6852" t="s">
        <v>5553</v>
      </c>
      <c r="B6852" t="s">
        <v>5554</v>
      </c>
      <c r="C6852" t="s">
        <v>5786</v>
      </c>
      <c r="D6852" s="4">
        <v>45783.570034722223</v>
      </c>
      <c r="E6852" s="4">
        <v>45788.6875</v>
      </c>
      <c r="F6852" s="4">
        <v>45788.725694444445</v>
      </c>
      <c r="G6852" s="4"/>
      <c r="H6852" t="s">
        <v>3155</v>
      </c>
      <c r="I6852" t="s">
        <v>3156</v>
      </c>
      <c r="J6852">
        <v>0</v>
      </c>
      <c r="K6852" t="s">
        <v>3157</v>
      </c>
      <c r="L6852" t="s">
        <v>3245</v>
      </c>
      <c r="M6852" t="s">
        <v>549</v>
      </c>
      <c r="N6852" t="s">
        <v>550</v>
      </c>
      <c r="O6852" t="s">
        <v>551</v>
      </c>
      <c r="P6852" t="s">
        <v>141</v>
      </c>
      <c r="Q6852" t="s">
        <v>238</v>
      </c>
    </row>
    <row r="6853" spans="1:17">
      <c r="A6853" t="s">
        <v>5787</v>
      </c>
      <c r="B6853" t="s">
        <v>5788</v>
      </c>
      <c r="C6853" t="s">
        <v>5789</v>
      </c>
      <c r="D6853" s="4">
        <v>45783.569652777776</v>
      </c>
      <c r="E6853" s="4">
        <v>45787.791666666664</v>
      </c>
      <c r="F6853" s="4">
        <v>45787.809027777781</v>
      </c>
      <c r="G6853" s="4"/>
      <c r="H6853" t="s">
        <v>3155</v>
      </c>
      <c r="I6853" t="s">
        <v>3171</v>
      </c>
      <c r="J6853">
        <v>0</v>
      </c>
      <c r="K6853" t="s">
        <v>3157</v>
      </c>
      <c r="L6853" t="s">
        <v>3245</v>
      </c>
      <c r="M6853" t="s">
        <v>549</v>
      </c>
      <c r="N6853" t="s">
        <v>550</v>
      </c>
      <c r="O6853" t="s">
        <v>136</v>
      </c>
      <c r="P6853" t="s">
        <v>292</v>
      </c>
      <c r="Q6853" t="s">
        <v>296</v>
      </c>
    </row>
    <row r="6854" spans="1:17">
      <c r="A6854" t="s">
        <v>5790</v>
      </c>
      <c r="B6854" t="s">
        <v>5791</v>
      </c>
      <c r="C6854" t="s">
        <v>5792</v>
      </c>
      <c r="D6854" s="4">
        <v>45783.566296296296</v>
      </c>
      <c r="E6854" s="4">
        <v>45794.375</v>
      </c>
      <c r="F6854" s="4">
        <v>45794.392361111109</v>
      </c>
      <c r="G6854" s="4"/>
      <c r="H6854" t="s">
        <v>3155</v>
      </c>
      <c r="I6854" t="s">
        <v>3175</v>
      </c>
      <c r="J6854">
        <v>1001</v>
      </c>
      <c r="K6854" t="s">
        <v>3194</v>
      </c>
      <c r="L6854" t="s">
        <v>3593</v>
      </c>
      <c r="M6854" t="s">
        <v>549</v>
      </c>
      <c r="N6854" t="s">
        <v>559</v>
      </c>
      <c r="O6854" t="s">
        <v>504</v>
      </c>
      <c r="P6854" t="s">
        <v>325</v>
      </c>
      <c r="Q6854" t="s">
        <v>337</v>
      </c>
    </row>
    <row r="6855" spans="1:17">
      <c r="A6855" t="s">
        <v>5553</v>
      </c>
      <c r="B6855" t="s">
        <v>5554</v>
      </c>
      <c r="C6855" t="s">
        <v>5793</v>
      </c>
      <c r="D6855" s="4">
        <v>45783.564027777778</v>
      </c>
      <c r="E6855" s="4">
        <v>45788.729166666664</v>
      </c>
      <c r="F6855" s="4">
        <v>45788.767361111109</v>
      </c>
      <c r="G6855" s="4"/>
      <c r="H6855" t="s">
        <v>3155</v>
      </c>
      <c r="I6855" t="s">
        <v>3156</v>
      </c>
      <c r="J6855">
        <v>0</v>
      </c>
      <c r="K6855" t="s">
        <v>3157</v>
      </c>
      <c r="L6855" t="s">
        <v>3245</v>
      </c>
      <c r="M6855" t="s">
        <v>549</v>
      </c>
      <c r="N6855" t="s">
        <v>550</v>
      </c>
      <c r="O6855" t="s">
        <v>551</v>
      </c>
      <c r="P6855" t="s">
        <v>141</v>
      </c>
      <c r="Q6855" t="s">
        <v>238</v>
      </c>
    </row>
    <row r="6856" spans="1:17">
      <c r="A6856" t="s">
        <v>5794</v>
      </c>
      <c r="B6856" t="s">
        <v>5795</v>
      </c>
      <c r="C6856" t="s">
        <v>5796</v>
      </c>
      <c r="D6856" s="4">
        <v>45783.563900462963</v>
      </c>
      <c r="E6856" s="4">
        <v>45786.291666666664</v>
      </c>
      <c r="F6856" s="4">
        <v>45786.309027777781</v>
      </c>
      <c r="G6856" s="4"/>
      <c r="H6856" t="s">
        <v>3155</v>
      </c>
      <c r="I6856" t="s">
        <v>3171</v>
      </c>
      <c r="J6856">
        <v>0</v>
      </c>
      <c r="K6856" t="s">
        <v>3157</v>
      </c>
      <c r="L6856" t="s">
        <v>3593</v>
      </c>
      <c r="M6856" t="s">
        <v>549</v>
      </c>
      <c r="N6856" t="s">
        <v>559</v>
      </c>
      <c r="O6856" t="s">
        <v>469</v>
      </c>
      <c r="P6856" t="s">
        <v>180</v>
      </c>
      <c r="Q6856" t="s">
        <v>185</v>
      </c>
    </row>
    <row r="6857" spans="1:17">
      <c r="A6857" t="s">
        <v>4659</v>
      </c>
      <c r="B6857" t="s">
        <v>4660</v>
      </c>
      <c r="C6857" t="s">
        <v>5797</v>
      </c>
      <c r="D6857" s="4">
        <v>45783.563252314816</v>
      </c>
      <c r="E6857" s="4">
        <v>45786.791666666664</v>
      </c>
      <c r="F6857" s="4">
        <v>45786.809027777781</v>
      </c>
      <c r="G6857" s="4"/>
      <c r="H6857" t="s">
        <v>3155</v>
      </c>
      <c r="I6857" t="s">
        <v>3175</v>
      </c>
      <c r="J6857">
        <v>1001</v>
      </c>
      <c r="K6857" t="s">
        <v>3194</v>
      </c>
      <c r="L6857" t="s">
        <v>3245</v>
      </c>
      <c r="M6857" t="s">
        <v>549</v>
      </c>
      <c r="N6857" t="s">
        <v>559</v>
      </c>
      <c r="O6857" t="s">
        <v>504</v>
      </c>
      <c r="P6857" t="s">
        <v>325</v>
      </c>
      <c r="Q6857" t="s">
        <v>337</v>
      </c>
    </row>
    <row r="6858" spans="1:17">
      <c r="A6858" t="s">
        <v>5798</v>
      </c>
      <c r="B6858" t="s">
        <v>5799</v>
      </c>
      <c r="C6858" t="s">
        <v>5800</v>
      </c>
      <c r="D6858" s="4">
        <v>45783.562534722223</v>
      </c>
      <c r="E6858" s="4">
        <v>45789.625</v>
      </c>
      <c r="F6858" s="4">
        <v>45789.642361111109</v>
      </c>
      <c r="G6858" s="4">
        <v>45789.621886574074</v>
      </c>
      <c r="H6858" t="s">
        <v>3155</v>
      </c>
      <c r="I6858" t="s">
        <v>3175</v>
      </c>
      <c r="J6858">
        <v>1001</v>
      </c>
      <c r="K6858" t="s">
        <v>3194</v>
      </c>
      <c r="L6858" t="s">
        <v>3564</v>
      </c>
      <c r="M6858" t="s">
        <v>549</v>
      </c>
      <c r="N6858" t="s">
        <v>559</v>
      </c>
      <c r="O6858" t="s">
        <v>504</v>
      </c>
      <c r="P6858" t="s">
        <v>325</v>
      </c>
      <c r="Q6858" t="s">
        <v>337</v>
      </c>
    </row>
    <row r="6859" spans="1:17">
      <c r="A6859" t="s">
        <v>5798</v>
      </c>
      <c r="B6859" t="s">
        <v>5801</v>
      </c>
      <c r="C6859" t="s">
        <v>5802</v>
      </c>
      <c r="D6859" s="4">
        <v>45783.561793981484</v>
      </c>
      <c r="E6859" s="4">
        <v>45789.666666666664</v>
      </c>
      <c r="F6859" s="4">
        <v>45789.704861111109</v>
      </c>
      <c r="G6859" s="4">
        <v>45789.662152777775</v>
      </c>
      <c r="H6859" t="s">
        <v>3155</v>
      </c>
      <c r="I6859" t="s">
        <v>3673</v>
      </c>
      <c r="J6859">
        <v>0</v>
      </c>
      <c r="K6859" t="s">
        <v>3194</v>
      </c>
      <c r="L6859" t="s">
        <v>3564</v>
      </c>
      <c r="M6859" t="s">
        <v>549</v>
      </c>
      <c r="N6859" t="s">
        <v>559</v>
      </c>
      <c r="O6859" t="s">
        <v>504</v>
      </c>
      <c r="P6859" t="s">
        <v>325</v>
      </c>
      <c r="Q6859" t="s">
        <v>337</v>
      </c>
    </row>
    <row r="6860" spans="1:17">
      <c r="A6860" t="s">
        <v>5803</v>
      </c>
      <c r="B6860" t="s">
        <v>5804</v>
      </c>
      <c r="C6860" t="s">
        <v>5805</v>
      </c>
      <c r="D6860" s="4">
        <v>45783.560601851852</v>
      </c>
      <c r="E6860" s="4">
        <v>45786.708333333336</v>
      </c>
      <c r="F6860" s="4">
        <v>45786.746527777781</v>
      </c>
      <c r="G6860" s="4">
        <v>45786.707175925927</v>
      </c>
      <c r="H6860" t="s">
        <v>3155</v>
      </c>
      <c r="I6860" t="s">
        <v>3673</v>
      </c>
      <c r="J6860">
        <v>0</v>
      </c>
      <c r="K6860" t="s">
        <v>3157</v>
      </c>
      <c r="L6860" t="s">
        <v>3564</v>
      </c>
      <c r="M6860" t="s">
        <v>549</v>
      </c>
      <c r="N6860" t="s">
        <v>559</v>
      </c>
      <c r="O6860" t="s">
        <v>504</v>
      </c>
      <c r="P6860" t="s">
        <v>325</v>
      </c>
      <c r="Q6860" t="s">
        <v>328</v>
      </c>
    </row>
    <row r="6861" spans="1:17">
      <c r="A6861" t="s">
        <v>5806</v>
      </c>
      <c r="B6861" t="s">
        <v>5807</v>
      </c>
      <c r="C6861" t="s">
        <v>5808</v>
      </c>
      <c r="D6861" s="4">
        <v>45783.560543981483</v>
      </c>
      <c r="E6861" s="4">
        <v>45784.75</v>
      </c>
      <c r="F6861" s="4">
        <v>45784.788194444445</v>
      </c>
      <c r="G6861" s="4">
        <v>45784.760451388887</v>
      </c>
      <c r="H6861" t="s">
        <v>3155</v>
      </c>
      <c r="I6861" t="s">
        <v>3156</v>
      </c>
      <c r="J6861">
        <v>0</v>
      </c>
      <c r="K6861" t="s">
        <v>3157</v>
      </c>
      <c r="L6861" t="s">
        <v>3564</v>
      </c>
      <c r="M6861" t="s">
        <v>549</v>
      </c>
      <c r="N6861" t="s">
        <v>550</v>
      </c>
      <c r="O6861" t="s">
        <v>136</v>
      </c>
      <c r="P6861" t="s">
        <v>143</v>
      </c>
      <c r="Q6861" t="s">
        <v>310</v>
      </c>
    </row>
    <row r="6862" spans="1:17">
      <c r="A6862" t="s">
        <v>5809</v>
      </c>
      <c r="B6862" t="s">
        <v>5810</v>
      </c>
      <c r="C6862" t="s">
        <v>5811</v>
      </c>
      <c r="D6862" s="4">
        <v>45783.558599537035</v>
      </c>
      <c r="E6862" s="4">
        <v>45784.833333333336</v>
      </c>
      <c r="F6862" s="4">
        <v>45784.850694444445</v>
      </c>
      <c r="G6862" s="4">
        <v>45784.833136574074</v>
      </c>
      <c r="H6862" t="s">
        <v>3155</v>
      </c>
      <c r="I6862" t="s">
        <v>3402</v>
      </c>
      <c r="J6862">
        <v>0</v>
      </c>
      <c r="K6862" t="s">
        <v>3403</v>
      </c>
      <c r="L6862" t="s">
        <v>3564</v>
      </c>
      <c r="M6862" t="s">
        <v>549</v>
      </c>
      <c r="N6862" t="s">
        <v>559</v>
      </c>
      <c r="O6862" t="s">
        <v>469</v>
      </c>
      <c r="P6862" t="s">
        <v>189</v>
      </c>
      <c r="Q6862" t="s">
        <v>193</v>
      </c>
    </row>
    <row r="6863" spans="1:17">
      <c r="A6863" t="s">
        <v>5812</v>
      </c>
      <c r="B6863" t="s">
        <v>5813</v>
      </c>
      <c r="C6863" t="s">
        <v>5814</v>
      </c>
      <c r="D6863" s="4">
        <v>45783.558576388888</v>
      </c>
      <c r="E6863" s="4">
        <v>45788.604166666664</v>
      </c>
      <c r="F6863" s="4">
        <v>45788.621527777781</v>
      </c>
      <c r="G6863" s="4">
        <v>45788.603576388887</v>
      </c>
      <c r="H6863" t="s">
        <v>3155</v>
      </c>
      <c r="I6863" t="s">
        <v>3171</v>
      </c>
      <c r="J6863">
        <v>1002</v>
      </c>
      <c r="K6863" t="s">
        <v>3157</v>
      </c>
      <c r="L6863" t="s">
        <v>3564</v>
      </c>
      <c r="M6863" t="s">
        <v>549</v>
      </c>
      <c r="N6863" t="s">
        <v>550</v>
      </c>
      <c r="O6863" t="s">
        <v>136</v>
      </c>
      <c r="P6863" t="s">
        <v>143</v>
      </c>
      <c r="Q6863" t="s">
        <v>310</v>
      </c>
    </row>
    <row r="6864" spans="1:17">
      <c r="A6864" t="s">
        <v>5812</v>
      </c>
      <c r="B6864" t="s">
        <v>5815</v>
      </c>
      <c r="C6864" t="s">
        <v>5816</v>
      </c>
      <c r="D6864" s="4">
        <v>45783.558263888888</v>
      </c>
      <c r="E6864" s="4">
        <v>45788.625</v>
      </c>
      <c r="F6864" s="4">
        <v>45788.642361111109</v>
      </c>
      <c r="G6864" s="4">
        <v>45788.625034722223</v>
      </c>
      <c r="H6864" t="s">
        <v>3155</v>
      </c>
      <c r="I6864" t="s">
        <v>3171</v>
      </c>
      <c r="J6864">
        <v>1002</v>
      </c>
      <c r="K6864" t="s">
        <v>3157</v>
      </c>
      <c r="L6864" t="s">
        <v>3564</v>
      </c>
      <c r="M6864" t="s">
        <v>549</v>
      </c>
      <c r="N6864" t="s">
        <v>550</v>
      </c>
      <c r="O6864" t="s">
        <v>136</v>
      </c>
      <c r="P6864" t="s">
        <v>143</v>
      </c>
      <c r="Q6864" t="s">
        <v>310</v>
      </c>
    </row>
    <row r="6865" spans="1:17">
      <c r="A6865" t="s">
        <v>5812</v>
      </c>
      <c r="B6865" t="s">
        <v>5815</v>
      </c>
      <c r="C6865" t="s">
        <v>5817</v>
      </c>
      <c r="D6865" s="4">
        <v>45783.555671296293</v>
      </c>
      <c r="E6865" s="4">
        <v>45788.604166666664</v>
      </c>
      <c r="F6865" s="4">
        <v>45788.621527777781</v>
      </c>
      <c r="G6865" s="4"/>
      <c r="H6865" t="s">
        <v>3155</v>
      </c>
      <c r="I6865" t="s">
        <v>3171</v>
      </c>
      <c r="J6865">
        <v>1002</v>
      </c>
      <c r="K6865" t="s">
        <v>3157</v>
      </c>
      <c r="L6865" t="s">
        <v>3245</v>
      </c>
      <c r="M6865" t="s">
        <v>549</v>
      </c>
      <c r="N6865" t="s">
        <v>550</v>
      </c>
      <c r="O6865" t="s">
        <v>136</v>
      </c>
      <c r="P6865" t="s">
        <v>143</v>
      </c>
      <c r="Q6865" t="s">
        <v>310</v>
      </c>
    </row>
    <row r="6866" spans="1:17">
      <c r="A6866" t="s">
        <v>5818</v>
      </c>
      <c r="B6866" t="s">
        <v>5819</v>
      </c>
      <c r="C6866" t="s">
        <v>5820</v>
      </c>
      <c r="D6866" s="4">
        <v>45783.555636574078</v>
      </c>
      <c r="E6866" s="4">
        <v>45785.583333333336</v>
      </c>
      <c r="F6866" s="4">
        <v>45785.600694444445</v>
      </c>
      <c r="G6866" s="4">
        <v>45785.582939814813</v>
      </c>
      <c r="H6866" t="s">
        <v>3155</v>
      </c>
      <c r="I6866" t="s">
        <v>3291</v>
      </c>
      <c r="J6866">
        <v>0</v>
      </c>
      <c r="K6866" t="s">
        <v>3157</v>
      </c>
      <c r="L6866" t="s">
        <v>3564</v>
      </c>
      <c r="M6866" t="s">
        <v>549</v>
      </c>
      <c r="N6866" t="s">
        <v>550</v>
      </c>
      <c r="O6866" t="s">
        <v>551</v>
      </c>
      <c r="P6866" t="s">
        <v>145</v>
      </c>
      <c r="Q6866" t="s">
        <v>218</v>
      </c>
    </row>
    <row r="6867" spans="1:17">
      <c r="A6867" t="s">
        <v>5821</v>
      </c>
      <c r="B6867" t="s">
        <v>5822</v>
      </c>
      <c r="C6867" t="s">
        <v>5823</v>
      </c>
      <c r="D6867" s="4">
        <v>45783.555115740739</v>
      </c>
      <c r="E6867" s="4">
        <v>45784.583333333336</v>
      </c>
      <c r="F6867" s="4">
        <v>45784.600694444445</v>
      </c>
      <c r="G6867" s="4">
        <v>45784.577453703707</v>
      </c>
      <c r="H6867" t="s">
        <v>3155</v>
      </c>
      <c r="I6867" t="s">
        <v>3171</v>
      </c>
      <c r="J6867">
        <v>1001</v>
      </c>
      <c r="K6867" t="s">
        <v>3157</v>
      </c>
      <c r="L6867" t="s">
        <v>3564</v>
      </c>
      <c r="M6867" t="s">
        <v>549</v>
      </c>
      <c r="N6867" t="s">
        <v>559</v>
      </c>
      <c r="O6867" t="s">
        <v>504</v>
      </c>
      <c r="P6867" t="s">
        <v>325</v>
      </c>
      <c r="Q6867" t="s">
        <v>337</v>
      </c>
    </row>
    <row r="6868" spans="1:17">
      <c r="A6868" t="s">
        <v>5768</v>
      </c>
      <c r="B6868" t="s">
        <v>5769</v>
      </c>
      <c r="C6868" t="s">
        <v>5824</v>
      </c>
      <c r="D6868" s="4">
        <v>45783.55505787037</v>
      </c>
      <c r="E6868" s="4">
        <v>45785.666666666664</v>
      </c>
      <c r="F6868" s="4">
        <v>45785.684027777781</v>
      </c>
      <c r="G6868" s="4"/>
      <c r="H6868" t="s">
        <v>3155</v>
      </c>
      <c r="I6868" t="s">
        <v>3175</v>
      </c>
      <c r="J6868">
        <v>0</v>
      </c>
      <c r="K6868" t="s">
        <v>3157</v>
      </c>
      <c r="L6868" t="s">
        <v>3245</v>
      </c>
      <c r="M6868" t="s">
        <v>549</v>
      </c>
      <c r="N6868" t="s">
        <v>550</v>
      </c>
      <c r="O6868" t="s">
        <v>136</v>
      </c>
      <c r="P6868" t="s">
        <v>143</v>
      </c>
      <c r="Q6868" t="s">
        <v>301</v>
      </c>
    </row>
    <row r="6869" spans="1:17">
      <c r="A6869" t="s">
        <v>5825</v>
      </c>
      <c r="B6869" t="s">
        <v>5826</v>
      </c>
      <c r="C6869" t="s">
        <v>5827</v>
      </c>
      <c r="D6869" s="4">
        <v>45783.554409722223</v>
      </c>
      <c r="E6869" s="4">
        <v>45785.270833333336</v>
      </c>
      <c r="F6869" s="4">
        <v>45785.288194444445</v>
      </c>
      <c r="G6869" s="4">
        <v>45785.271111111113</v>
      </c>
      <c r="H6869" t="s">
        <v>3155</v>
      </c>
      <c r="I6869" t="s">
        <v>3162</v>
      </c>
      <c r="J6869">
        <v>0</v>
      </c>
      <c r="K6869" t="s">
        <v>4987</v>
      </c>
      <c r="L6869" t="s">
        <v>3564</v>
      </c>
      <c r="M6869" t="s">
        <v>549</v>
      </c>
      <c r="N6869" t="s">
        <v>550</v>
      </c>
      <c r="O6869" t="s">
        <v>616</v>
      </c>
      <c r="P6869" t="s">
        <v>314</v>
      </c>
      <c r="Q6869" t="s">
        <v>317</v>
      </c>
    </row>
    <row r="6870" spans="1:17">
      <c r="A6870" t="s">
        <v>5828</v>
      </c>
      <c r="B6870" t="s">
        <v>5829</v>
      </c>
      <c r="C6870" t="s">
        <v>5830</v>
      </c>
      <c r="D6870" s="4">
        <v>45783.554340277777</v>
      </c>
      <c r="E6870" s="4">
        <v>45788.791666666664</v>
      </c>
      <c r="F6870" s="4">
        <v>45788.829861111109</v>
      </c>
      <c r="G6870" s="4">
        <v>45788.786365740743</v>
      </c>
      <c r="H6870" t="s">
        <v>3155</v>
      </c>
      <c r="I6870" t="s">
        <v>3156</v>
      </c>
      <c r="J6870">
        <v>0</v>
      </c>
      <c r="K6870" t="s">
        <v>3157</v>
      </c>
      <c r="L6870" t="s">
        <v>3564</v>
      </c>
      <c r="M6870" t="s">
        <v>549</v>
      </c>
      <c r="N6870" t="s">
        <v>550</v>
      </c>
      <c r="O6870" t="s">
        <v>136</v>
      </c>
      <c r="P6870" t="s">
        <v>143</v>
      </c>
      <c r="Q6870" t="s">
        <v>301</v>
      </c>
    </row>
    <row r="6871" spans="1:17">
      <c r="A6871" t="s">
        <v>5831</v>
      </c>
      <c r="B6871" t="s">
        <v>5832</v>
      </c>
      <c r="C6871" t="s">
        <v>5833</v>
      </c>
      <c r="D6871" s="4">
        <v>45783.554282407407</v>
      </c>
      <c r="E6871" s="4">
        <v>45785.291666666664</v>
      </c>
      <c r="F6871" s="4">
        <v>45785.329861111109</v>
      </c>
      <c r="G6871" s="4">
        <v>45785.29310185185</v>
      </c>
      <c r="H6871" t="s">
        <v>3155</v>
      </c>
      <c r="I6871" t="s">
        <v>3240</v>
      </c>
      <c r="J6871">
        <v>1002</v>
      </c>
      <c r="K6871" t="s">
        <v>3157</v>
      </c>
      <c r="L6871" t="s">
        <v>3564</v>
      </c>
      <c r="M6871" t="s">
        <v>549</v>
      </c>
      <c r="N6871" t="s">
        <v>550</v>
      </c>
      <c r="O6871" t="s">
        <v>136</v>
      </c>
      <c r="P6871" t="s">
        <v>264</v>
      </c>
      <c r="Q6871" t="s">
        <v>266</v>
      </c>
    </row>
    <row r="6872" spans="1:17">
      <c r="A6872" t="s">
        <v>3219</v>
      </c>
      <c r="B6872" t="s">
        <v>3220</v>
      </c>
      <c r="C6872" t="s">
        <v>5834</v>
      </c>
      <c r="D6872" s="4">
        <v>45783.553784722222</v>
      </c>
      <c r="E6872" s="4">
        <v>45786.625</v>
      </c>
      <c r="F6872" s="4">
        <v>45786.642361111109</v>
      </c>
      <c r="G6872" s="4"/>
      <c r="H6872" t="s">
        <v>3155</v>
      </c>
      <c r="I6872" t="s">
        <v>3222</v>
      </c>
      <c r="J6872">
        <v>1</v>
      </c>
      <c r="K6872" t="s">
        <v>3223</v>
      </c>
      <c r="L6872" t="s">
        <v>3245</v>
      </c>
      <c r="M6872" t="s">
        <v>549</v>
      </c>
      <c r="N6872" t="s">
        <v>559</v>
      </c>
      <c r="O6872" t="s">
        <v>469</v>
      </c>
      <c r="P6872" t="s">
        <v>180</v>
      </c>
      <c r="Q6872" t="s">
        <v>182</v>
      </c>
    </row>
    <row r="6873" spans="1:17">
      <c r="A6873" t="s">
        <v>5835</v>
      </c>
      <c r="B6873" t="s">
        <v>5836</v>
      </c>
      <c r="C6873" t="s">
        <v>5837</v>
      </c>
      <c r="D6873" s="4">
        <v>45783.55232638889</v>
      </c>
      <c r="E6873" s="4">
        <v>45784.958333333336</v>
      </c>
      <c r="F6873" s="4">
        <v>45784.975694444445</v>
      </c>
      <c r="G6873" s="4">
        <v>45784.95516203704</v>
      </c>
      <c r="H6873" t="s">
        <v>3155</v>
      </c>
      <c r="I6873" t="s">
        <v>3402</v>
      </c>
      <c r="J6873">
        <v>0</v>
      </c>
      <c r="K6873" t="s">
        <v>3403</v>
      </c>
      <c r="L6873" t="s">
        <v>3564</v>
      </c>
      <c r="M6873" t="s">
        <v>549</v>
      </c>
      <c r="N6873" t="s">
        <v>550</v>
      </c>
      <c r="O6873" t="s">
        <v>136</v>
      </c>
      <c r="P6873" t="s">
        <v>143</v>
      </c>
      <c r="Q6873" t="s">
        <v>297</v>
      </c>
    </row>
    <row r="6874" spans="1:17">
      <c r="A6874" t="s">
        <v>5000</v>
      </c>
      <c r="B6874" t="s">
        <v>5001</v>
      </c>
      <c r="C6874" t="s">
        <v>5838</v>
      </c>
      <c r="D6874" s="4">
        <v>45783.548101851855</v>
      </c>
      <c r="E6874" s="4">
        <v>45785.291666666664</v>
      </c>
      <c r="F6874" s="4">
        <v>45785.309027777781</v>
      </c>
      <c r="G6874" s="4"/>
      <c r="H6874" t="s">
        <v>3155</v>
      </c>
      <c r="I6874" t="s">
        <v>3171</v>
      </c>
      <c r="J6874">
        <v>0</v>
      </c>
      <c r="K6874" t="s">
        <v>3157</v>
      </c>
      <c r="L6874" t="s">
        <v>3593</v>
      </c>
      <c r="M6874" t="s">
        <v>549</v>
      </c>
      <c r="N6874" t="s">
        <v>550</v>
      </c>
      <c r="O6874" t="s">
        <v>136</v>
      </c>
      <c r="P6874" t="s">
        <v>283</v>
      </c>
      <c r="Q6874" t="s">
        <v>284</v>
      </c>
    </row>
    <row r="6875" spans="1:17">
      <c r="A6875" t="s">
        <v>5812</v>
      </c>
      <c r="B6875" t="s">
        <v>5813</v>
      </c>
      <c r="C6875" t="s">
        <v>5839</v>
      </c>
      <c r="D6875" s="4">
        <v>45783.547465277778</v>
      </c>
      <c r="E6875" s="4">
        <v>45788.625</v>
      </c>
      <c r="F6875" s="4">
        <v>45788.642361111109</v>
      </c>
      <c r="G6875" s="4"/>
      <c r="H6875" t="s">
        <v>3155</v>
      </c>
      <c r="I6875" t="s">
        <v>3171</v>
      </c>
      <c r="J6875">
        <v>1002</v>
      </c>
      <c r="K6875" t="s">
        <v>3157</v>
      </c>
      <c r="L6875" t="s">
        <v>3245</v>
      </c>
      <c r="M6875" t="s">
        <v>549</v>
      </c>
      <c r="N6875" t="s">
        <v>550</v>
      </c>
      <c r="O6875" t="s">
        <v>136</v>
      </c>
      <c r="P6875" t="s">
        <v>143</v>
      </c>
      <c r="Q6875" t="s">
        <v>310</v>
      </c>
    </row>
    <row r="6876" spans="1:17">
      <c r="A6876" t="s">
        <v>5840</v>
      </c>
      <c r="B6876" t="s">
        <v>5841</v>
      </c>
      <c r="C6876" t="s">
        <v>5842</v>
      </c>
      <c r="D6876" s="4">
        <v>45783.541666666664</v>
      </c>
      <c r="E6876" s="4">
        <v>45786.541666666664</v>
      </c>
      <c r="F6876" s="4">
        <v>45786.559027777781</v>
      </c>
      <c r="G6876" s="4">
        <v>45786.54005787037</v>
      </c>
      <c r="H6876" t="s">
        <v>3155</v>
      </c>
      <c r="I6876" t="s">
        <v>3171</v>
      </c>
      <c r="J6876">
        <v>0</v>
      </c>
      <c r="K6876" t="s">
        <v>3157</v>
      </c>
      <c r="L6876" t="s">
        <v>3564</v>
      </c>
      <c r="M6876" t="s">
        <v>549</v>
      </c>
      <c r="N6876" t="s">
        <v>559</v>
      </c>
      <c r="O6876" t="s">
        <v>163</v>
      </c>
      <c r="P6876" t="s">
        <v>473</v>
      </c>
      <c r="Q6876" t="s">
        <v>363</v>
      </c>
    </row>
    <row r="6877" spans="1:17">
      <c r="A6877" t="s">
        <v>5843</v>
      </c>
      <c r="B6877" t="s">
        <v>5844</v>
      </c>
      <c r="C6877" t="s">
        <v>5845</v>
      </c>
      <c r="D6877" s="4">
        <v>45783.540625000001</v>
      </c>
      <c r="E6877" s="4">
        <v>45784.270833333336</v>
      </c>
      <c r="F6877" s="4">
        <v>45784.309027777781</v>
      </c>
      <c r="G6877" s="4"/>
      <c r="H6877" t="s">
        <v>3155</v>
      </c>
      <c r="I6877" t="s">
        <v>3156</v>
      </c>
      <c r="J6877">
        <v>0</v>
      </c>
      <c r="K6877" t="s">
        <v>3157</v>
      </c>
      <c r="L6877" t="s">
        <v>3593</v>
      </c>
      <c r="M6877" t="s">
        <v>549</v>
      </c>
      <c r="N6877" t="s">
        <v>550</v>
      </c>
      <c r="O6877" t="s">
        <v>551</v>
      </c>
      <c r="P6877" t="s">
        <v>149</v>
      </c>
      <c r="Q6877" t="s">
        <v>202</v>
      </c>
    </row>
    <row r="6878" spans="1:17">
      <c r="A6878" t="s">
        <v>5846</v>
      </c>
      <c r="B6878" t="s">
        <v>5847</v>
      </c>
      <c r="C6878" t="s">
        <v>5848</v>
      </c>
      <c r="D6878" s="4">
        <v>45783.539351851854</v>
      </c>
      <c r="E6878" s="4">
        <v>45784.3125</v>
      </c>
      <c r="F6878" s="4">
        <v>45784.329861111109</v>
      </c>
      <c r="G6878" s="4">
        <v>45784.313379629632</v>
      </c>
      <c r="H6878" t="s">
        <v>3155</v>
      </c>
      <c r="I6878" t="s">
        <v>3175</v>
      </c>
      <c r="J6878">
        <v>0</v>
      </c>
      <c r="K6878" t="s">
        <v>3157</v>
      </c>
      <c r="L6878" t="s">
        <v>3564</v>
      </c>
      <c r="M6878" t="s">
        <v>549</v>
      </c>
      <c r="N6878" t="s">
        <v>559</v>
      </c>
      <c r="O6878" t="s">
        <v>469</v>
      </c>
      <c r="P6878" t="s">
        <v>180</v>
      </c>
      <c r="Q6878" t="s">
        <v>188</v>
      </c>
    </row>
    <row r="6879" spans="1:17">
      <c r="A6879" t="s">
        <v>5849</v>
      </c>
      <c r="B6879" t="s">
        <v>5850</v>
      </c>
      <c r="C6879" t="s">
        <v>5851</v>
      </c>
      <c r="D6879" s="4">
        <v>45783.537453703706</v>
      </c>
      <c r="E6879" s="4">
        <v>45786.3125</v>
      </c>
      <c r="F6879" s="4">
        <v>45786.329861111109</v>
      </c>
      <c r="G6879" s="4"/>
      <c r="H6879" t="s">
        <v>3155</v>
      </c>
      <c r="I6879" t="s">
        <v>3171</v>
      </c>
      <c r="J6879">
        <v>1001</v>
      </c>
      <c r="K6879" t="s">
        <v>3157</v>
      </c>
      <c r="L6879" t="s">
        <v>3593</v>
      </c>
      <c r="M6879" t="s">
        <v>549</v>
      </c>
      <c r="N6879" t="s">
        <v>559</v>
      </c>
      <c r="O6879" t="s">
        <v>469</v>
      </c>
      <c r="P6879" t="s">
        <v>180</v>
      </c>
      <c r="Q6879" t="s">
        <v>185</v>
      </c>
    </row>
    <row r="6880" spans="1:17">
      <c r="A6880" t="s">
        <v>5852</v>
      </c>
      <c r="B6880" t="s">
        <v>5853</v>
      </c>
      <c r="C6880" t="s">
        <v>5854</v>
      </c>
      <c r="D6880" s="4">
        <v>45783.530462962961</v>
      </c>
      <c r="E6880" s="4">
        <v>45784.333333333336</v>
      </c>
      <c r="F6880" s="4">
        <v>45784.350694444445</v>
      </c>
      <c r="G6880" s="4">
        <v>45784.327291666668</v>
      </c>
      <c r="H6880" t="s">
        <v>3155</v>
      </c>
      <c r="I6880" t="s">
        <v>3171</v>
      </c>
      <c r="J6880">
        <v>1001</v>
      </c>
      <c r="K6880" t="s">
        <v>3157</v>
      </c>
      <c r="L6880" t="s">
        <v>3564</v>
      </c>
      <c r="M6880" t="s">
        <v>549</v>
      </c>
      <c r="N6880" t="s">
        <v>559</v>
      </c>
      <c r="O6880" t="s">
        <v>469</v>
      </c>
      <c r="P6880" t="s">
        <v>180</v>
      </c>
      <c r="Q6880" t="s">
        <v>182</v>
      </c>
    </row>
    <row r="6881" spans="1:17">
      <c r="A6881" t="s">
        <v>5855</v>
      </c>
      <c r="B6881" t="s">
        <v>5856</v>
      </c>
      <c r="C6881" t="s">
        <v>5857</v>
      </c>
      <c r="D6881" s="4">
        <v>45783.530150462961</v>
      </c>
      <c r="E6881" s="4">
        <v>45787.6875</v>
      </c>
      <c r="F6881" s="4">
        <v>45787.725694444445</v>
      </c>
      <c r="G6881" s="4">
        <v>45787.687141203707</v>
      </c>
      <c r="H6881" t="s">
        <v>3155</v>
      </c>
      <c r="I6881" t="s">
        <v>3156</v>
      </c>
      <c r="J6881">
        <v>0</v>
      </c>
      <c r="K6881" t="s">
        <v>3194</v>
      </c>
      <c r="L6881" t="s">
        <v>3564</v>
      </c>
      <c r="M6881" t="s">
        <v>549</v>
      </c>
      <c r="N6881" t="s">
        <v>550</v>
      </c>
      <c r="O6881" t="s">
        <v>136</v>
      </c>
      <c r="P6881" t="s">
        <v>292</v>
      </c>
      <c r="Q6881" t="s">
        <v>296</v>
      </c>
    </row>
    <row r="6882" spans="1:17">
      <c r="A6882" t="s">
        <v>5858</v>
      </c>
      <c r="B6882" t="s">
        <v>5859</v>
      </c>
      <c r="C6882" t="s">
        <v>5860</v>
      </c>
      <c r="D6882" s="4">
        <v>45783.522303240738</v>
      </c>
      <c r="E6882" s="4">
        <v>45786.291666666664</v>
      </c>
      <c r="F6882" s="4">
        <v>45786.309027777781</v>
      </c>
      <c r="G6882" s="4"/>
      <c r="H6882" t="s">
        <v>3155</v>
      </c>
      <c r="I6882" t="s">
        <v>3162</v>
      </c>
      <c r="J6882">
        <v>0</v>
      </c>
      <c r="K6882" t="s">
        <v>3252</v>
      </c>
      <c r="L6882" t="s">
        <v>3245</v>
      </c>
      <c r="M6882" t="s">
        <v>549</v>
      </c>
      <c r="N6882" t="s">
        <v>550</v>
      </c>
      <c r="O6882" t="s">
        <v>1923</v>
      </c>
      <c r="P6882" t="s">
        <v>1924</v>
      </c>
      <c r="Q6882" t="s">
        <v>3394</v>
      </c>
    </row>
    <row r="6883" spans="1:17">
      <c r="A6883" t="s">
        <v>5613</v>
      </c>
      <c r="B6883" t="s">
        <v>5614</v>
      </c>
      <c r="C6883" t="s">
        <v>5861</v>
      </c>
      <c r="D6883" s="4">
        <v>45783.52070601852</v>
      </c>
      <c r="E6883" s="4">
        <v>45783.854166666664</v>
      </c>
      <c r="F6883" s="4">
        <v>45783.892361111109</v>
      </c>
      <c r="G6883" s="4"/>
      <c r="H6883" t="s">
        <v>3155</v>
      </c>
      <c r="I6883" t="s">
        <v>3240</v>
      </c>
      <c r="J6883">
        <v>0</v>
      </c>
      <c r="K6883" t="s">
        <v>3420</v>
      </c>
      <c r="L6883" t="s">
        <v>3245</v>
      </c>
      <c r="M6883" t="s">
        <v>549</v>
      </c>
      <c r="N6883" t="s">
        <v>550</v>
      </c>
      <c r="O6883" t="s">
        <v>136</v>
      </c>
      <c r="P6883" t="s">
        <v>143</v>
      </c>
      <c r="Q6883" t="s">
        <v>717</v>
      </c>
    </row>
    <row r="6884" spans="1:17">
      <c r="A6884" t="s">
        <v>5862</v>
      </c>
      <c r="B6884" t="s">
        <v>5863</v>
      </c>
      <c r="C6884" t="s">
        <v>5864</v>
      </c>
      <c r="D6884" s="4">
        <v>45783.514282407406</v>
      </c>
      <c r="E6884" s="4">
        <v>45788.875</v>
      </c>
      <c r="F6884" s="4">
        <v>45788.892361111109</v>
      </c>
      <c r="G6884" s="4">
        <v>45788.873067129629</v>
      </c>
      <c r="H6884" t="s">
        <v>3155</v>
      </c>
      <c r="I6884" t="s">
        <v>3162</v>
      </c>
      <c r="J6884">
        <v>0</v>
      </c>
      <c r="K6884" t="s">
        <v>3252</v>
      </c>
      <c r="L6884" t="s">
        <v>3564</v>
      </c>
      <c r="M6884" t="s">
        <v>549</v>
      </c>
      <c r="N6884" t="s">
        <v>550</v>
      </c>
      <c r="O6884" t="s">
        <v>1923</v>
      </c>
      <c r="P6884" t="s">
        <v>1924</v>
      </c>
      <c r="Q6884" t="s">
        <v>3199</v>
      </c>
    </row>
    <row r="6885" spans="1:17">
      <c r="A6885" t="s">
        <v>5865</v>
      </c>
      <c r="B6885" t="s">
        <v>5866</v>
      </c>
      <c r="C6885" t="s">
        <v>5867</v>
      </c>
      <c r="D6885" s="4">
        <v>45783.514120370368</v>
      </c>
      <c r="E6885" s="4">
        <v>45788.416666666664</v>
      </c>
      <c r="F6885" s="4">
        <v>45788.454861111109</v>
      </c>
      <c r="G6885" s="4">
        <v>45788.415069444447</v>
      </c>
      <c r="H6885" t="s">
        <v>3155</v>
      </c>
      <c r="I6885" t="s">
        <v>3673</v>
      </c>
      <c r="J6885">
        <v>0</v>
      </c>
      <c r="K6885" t="s">
        <v>3157</v>
      </c>
      <c r="L6885" t="s">
        <v>3564</v>
      </c>
      <c r="M6885" t="s">
        <v>549</v>
      </c>
      <c r="N6885" t="s">
        <v>559</v>
      </c>
      <c r="O6885" t="s">
        <v>504</v>
      </c>
      <c r="P6885" t="s">
        <v>325</v>
      </c>
      <c r="Q6885" t="s">
        <v>330</v>
      </c>
    </row>
    <row r="6886" spans="1:17">
      <c r="A6886" t="s">
        <v>5868</v>
      </c>
      <c r="B6886" t="s">
        <v>5869</v>
      </c>
      <c r="C6886" t="s">
        <v>5870</v>
      </c>
      <c r="D6886" s="4">
        <v>45783.512256944443</v>
      </c>
      <c r="E6886" s="4">
        <v>45785.291666666664</v>
      </c>
      <c r="F6886" s="4">
        <v>45785.309027777781</v>
      </c>
      <c r="G6886" s="4">
        <v>45785.290034722224</v>
      </c>
      <c r="H6886" t="s">
        <v>3155</v>
      </c>
      <c r="I6886" t="s">
        <v>3171</v>
      </c>
      <c r="J6886">
        <v>1001</v>
      </c>
      <c r="K6886" t="s">
        <v>3157</v>
      </c>
      <c r="L6886" t="s">
        <v>3564</v>
      </c>
      <c r="M6886" t="s">
        <v>549</v>
      </c>
      <c r="N6886" t="s">
        <v>550</v>
      </c>
      <c r="O6886" t="s">
        <v>136</v>
      </c>
      <c r="P6886" t="s">
        <v>283</v>
      </c>
      <c r="Q6886" t="s">
        <v>285</v>
      </c>
    </row>
    <row r="6887" spans="1:17">
      <c r="A6887" t="s">
        <v>5871</v>
      </c>
      <c r="B6887" t="s">
        <v>5872</v>
      </c>
      <c r="C6887" t="s">
        <v>5873</v>
      </c>
      <c r="D6887" s="4">
        <v>45783.510138888887</v>
      </c>
      <c r="E6887" s="4">
        <v>45786.791666666664</v>
      </c>
      <c r="F6887" s="4">
        <v>45786.829861111109</v>
      </c>
      <c r="G6887" s="4"/>
      <c r="H6887" t="s">
        <v>3155</v>
      </c>
      <c r="I6887" t="s">
        <v>3673</v>
      </c>
      <c r="J6887">
        <v>0</v>
      </c>
      <c r="K6887" t="s">
        <v>3227</v>
      </c>
      <c r="L6887" t="s">
        <v>3245</v>
      </c>
      <c r="M6887" t="s">
        <v>549</v>
      </c>
      <c r="N6887" t="s">
        <v>550</v>
      </c>
      <c r="O6887" t="s">
        <v>551</v>
      </c>
      <c r="P6887" t="s">
        <v>149</v>
      </c>
      <c r="Q6887" t="s">
        <v>213</v>
      </c>
    </row>
    <row r="6888" spans="1:17">
      <c r="A6888" t="s">
        <v>5874</v>
      </c>
      <c r="B6888" t="s">
        <v>5875</v>
      </c>
      <c r="C6888" t="s">
        <v>5876</v>
      </c>
      <c r="D6888" s="4">
        <v>45783.501932870371</v>
      </c>
      <c r="E6888" s="4">
        <v>45786.270833333336</v>
      </c>
      <c r="F6888" s="4">
        <v>45786.309027777781</v>
      </c>
      <c r="G6888" s="4"/>
      <c r="H6888" t="s">
        <v>3155</v>
      </c>
      <c r="I6888" t="s">
        <v>3240</v>
      </c>
      <c r="J6888">
        <v>1002</v>
      </c>
      <c r="K6888" t="s">
        <v>3157</v>
      </c>
      <c r="L6888" t="s">
        <v>3245</v>
      </c>
      <c r="M6888" t="s">
        <v>549</v>
      </c>
      <c r="N6888" t="s">
        <v>550</v>
      </c>
      <c r="O6888" t="s">
        <v>551</v>
      </c>
      <c r="P6888" t="s">
        <v>149</v>
      </c>
      <c r="Q6888" t="s">
        <v>205</v>
      </c>
    </row>
    <row r="6889" spans="1:17">
      <c r="A6889" t="s">
        <v>5877</v>
      </c>
      <c r="B6889" t="s">
        <v>5878</v>
      </c>
      <c r="C6889" t="s">
        <v>5879</v>
      </c>
      <c r="D6889" s="4">
        <v>45783.500752314816</v>
      </c>
      <c r="E6889" s="4">
        <v>45785.416666666664</v>
      </c>
      <c r="F6889" s="4">
        <v>45785.434027777781</v>
      </c>
      <c r="G6889" s="4">
        <v>45785.416550925926</v>
      </c>
      <c r="H6889" t="s">
        <v>3155</v>
      </c>
      <c r="I6889" t="s">
        <v>3171</v>
      </c>
      <c r="J6889">
        <v>1001</v>
      </c>
      <c r="K6889" t="s">
        <v>3157</v>
      </c>
      <c r="L6889" t="s">
        <v>3564</v>
      </c>
      <c r="M6889" t="s">
        <v>549</v>
      </c>
      <c r="N6889" t="s">
        <v>550</v>
      </c>
      <c r="O6889" t="s">
        <v>136</v>
      </c>
      <c r="P6889" t="s">
        <v>283</v>
      </c>
      <c r="Q6889" t="s">
        <v>289</v>
      </c>
    </row>
    <row r="6890" spans="1:17">
      <c r="A6890" t="s">
        <v>5505</v>
      </c>
      <c r="B6890" t="s">
        <v>5506</v>
      </c>
      <c r="C6890" t="s">
        <v>5880</v>
      </c>
      <c r="D6890" s="4">
        <v>45783.498229166667</v>
      </c>
      <c r="E6890" s="4">
        <v>45785.354166666664</v>
      </c>
      <c r="F6890" s="4">
        <v>45785.392361111109</v>
      </c>
      <c r="G6890" s="4"/>
      <c r="H6890" t="s">
        <v>3155</v>
      </c>
      <c r="I6890" t="s">
        <v>3156</v>
      </c>
      <c r="J6890">
        <v>0</v>
      </c>
      <c r="K6890" t="s">
        <v>3420</v>
      </c>
      <c r="L6890" t="s">
        <v>3245</v>
      </c>
      <c r="M6890" t="s">
        <v>549</v>
      </c>
      <c r="N6890" t="s">
        <v>550</v>
      </c>
      <c r="O6890" t="s">
        <v>551</v>
      </c>
      <c r="P6890" t="s">
        <v>145</v>
      </c>
      <c r="Q6890" t="s">
        <v>227</v>
      </c>
    </row>
    <row r="6891" spans="1:17">
      <c r="A6891" t="s">
        <v>4596</v>
      </c>
      <c r="B6891" t="s">
        <v>5664</v>
      </c>
      <c r="C6891" t="s">
        <v>5881</v>
      </c>
      <c r="D6891" s="4">
        <v>45783.497800925928</v>
      </c>
      <c r="E6891" s="4">
        <v>45786.875</v>
      </c>
      <c r="F6891" s="4">
        <v>45786.892361111109</v>
      </c>
      <c r="G6891" s="4">
        <v>45786.872685185182</v>
      </c>
      <c r="H6891" t="s">
        <v>3155</v>
      </c>
      <c r="I6891" t="s">
        <v>3162</v>
      </c>
      <c r="J6891">
        <v>0</v>
      </c>
      <c r="K6891" t="s">
        <v>3420</v>
      </c>
      <c r="L6891" t="s">
        <v>3564</v>
      </c>
      <c r="M6891" t="s">
        <v>549</v>
      </c>
      <c r="N6891" t="s">
        <v>550</v>
      </c>
      <c r="O6891" t="s">
        <v>1923</v>
      </c>
      <c r="P6891" t="s">
        <v>1924</v>
      </c>
      <c r="Q6891" t="s">
        <v>3180</v>
      </c>
    </row>
    <row r="6892" spans="1:17">
      <c r="A6892" t="s">
        <v>5882</v>
      </c>
      <c r="B6892" t="s">
        <v>5883</v>
      </c>
      <c r="C6892" t="s">
        <v>5884</v>
      </c>
      <c r="D6892" s="4">
        <v>45783.496770833335</v>
      </c>
      <c r="E6892" s="4">
        <v>45784.416666666664</v>
      </c>
      <c r="F6892" s="4">
        <v>45784.434027777781</v>
      </c>
      <c r="G6892" s="4">
        <v>45784.412453703706</v>
      </c>
      <c r="H6892" t="s">
        <v>3155</v>
      </c>
      <c r="I6892" t="s">
        <v>3280</v>
      </c>
      <c r="J6892">
        <v>0</v>
      </c>
      <c r="K6892" t="s">
        <v>4074</v>
      </c>
      <c r="L6892" t="s">
        <v>3564</v>
      </c>
      <c r="M6892" t="s">
        <v>549</v>
      </c>
      <c r="N6892" t="s">
        <v>550</v>
      </c>
      <c r="O6892" t="s">
        <v>1923</v>
      </c>
      <c r="P6892" t="s">
        <v>1924</v>
      </c>
      <c r="Q6892" t="s">
        <v>3199</v>
      </c>
    </row>
    <row r="6893" spans="1:17">
      <c r="A6893" t="s">
        <v>5877</v>
      </c>
      <c r="B6893" t="s">
        <v>5885</v>
      </c>
      <c r="C6893" t="s">
        <v>5886</v>
      </c>
      <c r="D6893" s="4">
        <v>45783.496759259258</v>
      </c>
      <c r="E6893" s="4">
        <v>45785.395833333336</v>
      </c>
      <c r="F6893" s="4">
        <v>45785.413194444445</v>
      </c>
      <c r="G6893" s="4">
        <v>45785.395868055559</v>
      </c>
      <c r="H6893" t="s">
        <v>3155</v>
      </c>
      <c r="I6893" t="s">
        <v>3171</v>
      </c>
      <c r="J6893">
        <v>1001</v>
      </c>
      <c r="K6893" t="s">
        <v>3157</v>
      </c>
      <c r="L6893" t="s">
        <v>3564</v>
      </c>
      <c r="M6893" t="s">
        <v>549</v>
      </c>
      <c r="N6893" t="s">
        <v>550</v>
      </c>
      <c r="O6893" t="s">
        <v>136</v>
      </c>
      <c r="P6893" t="s">
        <v>283</v>
      </c>
      <c r="Q6893" t="s">
        <v>289</v>
      </c>
    </row>
    <row r="6894" spans="1:17">
      <c r="A6894" t="s">
        <v>3165</v>
      </c>
      <c r="B6894" t="s">
        <v>3166</v>
      </c>
      <c r="C6894" t="s">
        <v>5887</v>
      </c>
      <c r="D6894" s="4">
        <v>45783.493993055556</v>
      </c>
      <c r="E6894" s="4">
        <v>45787.479166666664</v>
      </c>
      <c r="F6894" s="4">
        <v>45787.517361111109</v>
      </c>
      <c r="G6894" s="4"/>
      <c r="H6894" t="s">
        <v>3155</v>
      </c>
      <c r="I6894" t="s">
        <v>3156</v>
      </c>
      <c r="J6894">
        <v>0</v>
      </c>
      <c r="K6894" t="s">
        <v>3157</v>
      </c>
      <c r="L6894" t="s">
        <v>3245</v>
      </c>
      <c r="M6894" t="s">
        <v>549</v>
      </c>
      <c r="N6894" t="s">
        <v>550</v>
      </c>
      <c r="O6894" t="s">
        <v>551</v>
      </c>
      <c r="P6894" t="s">
        <v>145</v>
      </c>
      <c r="Q6894" t="s">
        <v>215</v>
      </c>
    </row>
    <row r="6895" spans="1:17">
      <c r="A6895" t="s">
        <v>4596</v>
      </c>
      <c r="B6895" t="s">
        <v>5664</v>
      </c>
      <c r="C6895" t="s">
        <v>5888</v>
      </c>
      <c r="D6895" s="4">
        <v>45783.493831018517</v>
      </c>
      <c r="E6895" s="4">
        <v>45785.875</v>
      </c>
      <c r="F6895" s="4">
        <v>45785.892361111109</v>
      </c>
      <c r="G6895" s="4"/>
      <c r="H6895" t="s">
        <v>3155</v>
      </c>
      <c r="I6895" t="s">
        <v>3162</v>
      </c>
      <c r="J6895">
        <v>0</v>
      </c>
      <c r="K6895" t="s">
        <v>3420</v>
      </c>
      <c r="L6895" t="s">
        <v>3245</v>
      </c>
      <c r="M6895" t="s">
        <v>549</v>
      </c>
      <c r="N6895" t="s">
        <v>550</v>
      </c>
      <c r="O6895" t="s">
        <v>1923</v>
      </c>
      <c r="P6895" t="s">
        <v>1924</v>
      </c>
      <c r="Q6895" t="s">
        <v>3180</v>
      </c>
    </row>
    <row r="6896" spans="1:17">
      <c r="A6896" t="s">
        <v>5889</v>
      </c>
      <c r="B6896" t="s">
        <v>5890</v>
      </c>
      <c r="C6896" t="s">
        <v>5891</v>
      </c>
      <c r="D6896" s="4">
        <v>45783.493136574078</v>
      </c>
      <c r="E6896" s="4">
        <v>45796.833333333336</v>
      </c>
      <c r="F6896" s="4">
        <v>45796.871527777781</v>
      </c>
      <c r="G6896" s="4"/>
      <c r="H6896" t="s">
        <v>3155</v>
      </c>
      <c r="I6896" t="s">
        <v>3240</v>
      </c>
      <c r="J6896">
        <v>1001</v>
      </c>
      <c r="K6896" t="s">
        <v>3157</v>
      </c>
      <c r="L6896" t="s">
        <v>3245</v>
      </c>
      <c r="M6896" t="s">
        <v>549</v>
      </c>
      <c r="N6896" t="s">
        <v>550</v>
      </c>
      <c r="O6896" t="s">
        <v>136</v>
      </c>
      <c r="P6896" t="s">
        <v>143</v>
      </c>
      <c r="Q6896" t="s">
        <v>301</v>
      </c>
    </row>
    <row r="6897" spans="1:17">
      <c r="A6897" t="s">
        <v>5505</v>
      </c>
      <c r="B6897" t="s">
        <v>5506</v>
      </c>
      <c r="C6897" t="s">
        <v>5892</v>
      </c>
      <c r="D6897" s="4">
        <v>45783.491342592592</v>
      </c>
      <c r="E6897" s="4">
        <v>45785.354166666664</v>
      </c>
      <c r="F6897" s="4">
        <v>45785.392361111109</v>
      </c>
      <c r="G6897" s="4"/>
      <c r="H6897" t="s">
        <v>3155</v>
      </c>
      <c r="I6897" t="s">
        <v>3156</v>
      </c>
      <c r="J6897">
        <v>0</v>
      </c>
      <c r="K6897" t="s">
        <v>3163</v>
      </c>
      <c r="L6897" t="s">
        <v>3245</v>
      </c>
      <c r="M6897" t="s">
        <v>549</v>
      </c>
      <c r="N6897" t="s">
        <v>550</v>
      </c>
      <c r="O6897" t="s">
        <v>551</v>
      </c>
      <c r="P6897" t="s">
        <v>145</v>
      </c>
      <c r="Q6897" t="s">
        <v>227</v>
      </c>
    </row>
    <row r="6898" spans="1:17">
      <c r="A6898" t="s">
        <v>3667</v>
      </c>
      <c r="B6898" t="s">
        <v>3668</v>
      </c>
      <c r="C6898" t="s">
        <v>5893</v>
      </c>
      <c r="D6898" s="4">
        <v>45783.490740740737</v>
      </c>
      <c r="E6898" s="4">
        <v>45787.395833333336</v>
      </c>
      <c r="F6898" s="4">
        <v>45787.434027777781</v>
      </c>
      <c r="G6898" s="4"/>
      <c r="H6898" t="s">
        <v>3155</v>
      </c>
      <c r="I6898" t="s">
        <v>3240</v>
      </c>
      <c r="J6898">
        <v>1001</v>
      </c>
      <c r="K6898" t="s">
        <v>3157</v>
      </c>
      <c r="L6898" t="s">
        <v>3245</v>
      </c>
      <c r="M6898" t="s">
        <v>549</v>
      </c>
      <c r="N6898" t="s">
        <v>550</v>
      </c>
      <c r="O6898" t="s">
        <v>136</v>
      </c>
      <c r="P6898" t="s">
        <v>283</v>
      </c>
      <c r="Q6898" t="s">
        <v>286</v>
      </c>
    </row>
    <row r="6899" spans="1:17">
      <c r="A6899" t="s">
        <v>4954</v>
      </c>
      <c r="B6899" t="s">
        <v>4955</v>
      </c>
      <c r="C6899" t="s">
        <v>5894</v>
      </c>
      <c r="D6899" s="4">
        <v>45783.484456018516</v>
      </c>
      <c r="E6899" s="4">
        <v>45785.854166666664</v>
      </c>
      <c r="F6899" s="4">
        <v>45785.871527777781</v>
      </c>
      <c r="G6899" s="4"/>
      <c r="H6899" t="s">
        <v>3155</v>
      </c>
      <c r="I6899" t="s">
        <v>3280</v>
      </c>
      <c r="J6899">
        <v>0</v>
      </c>
      <c r="K6899" t="s">
        <v>3295</v>
      </c>
      <c r="L6899" t="s">
        <v>3245</v>
      </c>
      <c r="M6899" t="s">
        <v>549</v>
      </c>
      <c r="N6899" t="s">
        <v>550</v>
      </c>
      <c r="O6899" t="s">
        <v>1923</v>
      </c>
      <c r="P6899" t="s">
        <v>1924</v>
      </c>
      <c r="Q6899" t="s">
        <v>3394</v>
      </c>
    </row>
    <row r="6900" spans="1:17">
      <c r="A6900" t="s">
        <v>5895</v>
      </c>
      <c r="B6900" t="s">
        <v>5896</v>
      </c>
      <c r="C6900" t="s">
        <v>5897</v>
      </c>
      <c r="D6900" s="4">
        <v>45783.484351851854</v>
      </c>
      <c r="E6900" s="4">
        <v>45791.854166666664</v>
      </c>
      <c r="F6900" s="4">
        <v>45791.871527777781</v>
      </c>
      <c r="G6900" s="4">
        <v>45791.854004629633</v>
      </c>
      <c r="H6900" t="s">
        <v>3155</v>
      </c>
      <c r="I6900" t="s">
        <v>3175</v>
      </c>
      <c r="J6900">
        <v>1001</v>
      </c>
      <c r="K6900" t="s">
        <v>3194</v>
      </c>
      <c r="L6900" t="s">
        <v>3564</v>
      </c>
      <c r="M6900" t="s">
        <v>549</v>
      </c>
      <c r="N6900" t="s">
        <v>559</v>
      </c>
      <c r="O6900" t="s">
        <v>504</v>
      </c>
      <c r="P6900" t="s">
        <v>325</v>
      </c>
      <c r="Q6900" t="s">
        <v>337</v>
      </c>
    </row>
    <row r="6901" spans="1:17">
      <c r="A6901" t="s">
        <v>5898</v>
      </c>
      <c r="B6901" t="s">
        <v>5899</v>
      </c>
      <c r="C6901" t="s">
        <v>5900</v>
      </c>
      <c r="D6901" s="4">
        <v>45783.483900462961</v>
      </c>
      <c r="E6901" s="4">
        <v>45784.333333333336</v>
      </c>
      <c r="F6901" s="4">
        <v>45784.350694444445</v>
      </c>
      <c r="G6901" s="4">
        <v>45784.340787037036</v>
      </c>
      <c r="H6901" t="s">
        <v>3155</v>
      </c>
      <c r="I6901" t="s">
        <v>3171</v>
      </c>
      <c r="J6901">
        <v>1001</v>
      </c>
      <c r="K6901" t="s">
        <v>3157</v>
      </c>
      <c r="L6901" t="s">
        <v>3564</v>
      </c>
      <c r="M6901" t="s">
        <v>549</v>
      </c>
      <c r="N6901" t="s">
        <v>550</v>
      </c>
      <c r="O6901" t="s">
        <v>616</v>
      </c>
      <c r="P6901" t="s">
        <v>314</v>
      </c>
      <c r="Q6901" t="s">
        <v>322</v>
      </c>
    </row>
    <row r="6902" spans="1:17">
      <c r="A6902" t="s">
        <v>5901</v>
      </c>
      <c r="B6902" t="s">
        <v>5902</v>
      </c>
      <c r="C6902" t="s">
        <v>5903</v>
      </c>
      <c r="D6902" s="4">
        <v>45783.483113425929</v>
      </c>
      <c r="E6902" s="4">
        <v>45787.583333333336</v>
      </c>
      <c r="F6902" s="4">
        <v>45787.600694444445</v>
      </c>
      <c r="G6902" s="4">
        <v>45787.580868055556</v>
      </c>
      <c r="H6902" t="s">
        <v>3155</v>
      </c>
      <c r="I6902" t="s">
        <v>3171</v>
      </c>
      <c r="J6902">
        <v>0</v>
      </c>
      <c r="K6902" t="s">
        <v>3157</v>
      </c>
      <c r="L6902" t="s">
        <v>3564</v>
      </c>
      <c r="M6902" t="s">
        <v>549</v>
      </c>
      <c r="N6902" t="s">
        <v>550</v>
      </c>
      <c r="O6902" t="s">
        <v>616</v>
      </c>
      <c r="P6902" t="s">
        <v>314</v>
      </c>
      <c r="Q6902" t="s">
        <v>320</v>
      </c>
    </row>
    <row r="6903" spans="1:17">
      <c r="A6903" t="s">
        <v>5901</v>
      </c>
      <c r="B6903" t="s">
        <v>5904</v>
      </c>
      <c r="C6903" t="s">
        <v>5905</v>
      </c>
      <c r="D6903" s="4">
        <v>45783.482858796298</v>
      </c>
      <c r="E6903" s="4">
        <v>45787.458333333336</v>
      </c>
      <c r="F6903" s="4">
        <v>45787.475694444445</v>
      </c>
      <c r="G6903" s="4">
        <v>45787.45548611111</v>
      </c>
      <c r="H6903" t="s">
        <v>3155</v>
      </c>
      <c r="I6903" t="s">
        <v>3171</v>
      </c>
      <c r="J6903">
        <v>0</v>
      </c>
      <c r="K6903" t="s">
        <v>3194</v>
      </c>
      <c r="L6903" t="s">
        <v>3564</v>
      </c>
      <c r="M6903" t="s">
        <v>549</v>
      </c>
      <c r="N6903" t="s">
        <v>550</v>
      </c>
      <c r="O6903" t="s">
        <v>616</v>
      </c>
      <c r="P6903" t="s">
        <v>314</v>
      </c>
      <c r="Q6903" t="s">
        <v>320</v>
      </c>
    </row>
    <row r="6904" spans="1:17">
      <c r="A6904" t="s">
        <v>5771</v>
      </c>
      <c r="B6904" t="s">
        <v>5772</v>
      </c>
      <c r="C6904" t="s">
        <v>5906</v>
      </c>
      <c r="D6904" s="4">
        <v>45783.482743055552</v>
      </c>
      <c r="E6904" s="4">
        <v>45788.666666666664</v>
      </c>
      <c r="F6904" s="4">
        <v>45788.684027777781</v>
      </c>
      <c r="G6904" s="4"/>
      <c r="H6904" t="s">
        <v>3155</v>
      </c>
      <c r="I6904" t="s">
        <v>3171</v>
      </c>
      <c r="J6904">
        <v>1002</v>
      </c>
      <c r="K6904" t="s">
        <v>3157</v>
      </c>
      <c r="L6904" t="s">
        <v>3245</v>
      </c>
      <c r="M6904" t="s">
        <v>549</v>
      </c>
      <c r="N6904" t="s">
        <v>550</v>
      </c>
      <c r="O6904" t="s">
        <v>136</v>
      </c>
      <c r="P6904" t="s">
        <v>143</v>
      </c>
      <c r="Q6904" t="s">
        <v>303</v>
      </c>
    </row>
    <row r="6905" spans="1:17">
      <c r="A6905" t="s">
        <v>5907</v>
      </c>
      <c r="B6905" t="s">
        <v>5908</v>
      </c>
      <c r="C6905" t="s">
        <v>5909</v>
      </c>
      <c r="D6905" s="4">
        <v>45783.482557870368</v>
      </c>
      <c r="E6905" s="4">
        <v>45785.958333333336</v>
      </c>
      <c r="F6905" s="4">
        <v>45785.996527777781</v>
      </c>
      <c r="G6905" s="4">
        <v>45785.973495370374</v>
      </c>
      <c r="H6905" t="s">
        <v>3155</v>
      </c>
      <c r="I6905" t="s">
        <v>3156</v>
      </c>
      <c r="J6905">
        <v>0</v>
      </c>
      <c r="K6905" t="s">
        <v>3194</v>
      </c>
      <c r="L6905" t="s">
        <v>3564</v>
      </c>
      <c r="M6905" t="s">
        <v>549</v>
      </c>
      <c r="N6905" t="s">
        <v>550</v>
      </c>
      <c r="O6905" t="s">
        <v>136</v>
      </c>
      <c r="P6905" t="s">
        <v>143</v>
      </c>
      <c r="Q6905" t="s">
        <v>299</v>
      </c>
    </row>
    <row r="6906" spans="1:17">
      <c r="A6906" t="s">
        <v>5898</v>
      </c>
      <c r="B6906" t="s">
        <v>5910</v>
      </c>
      <c r="C6906" t="s">
        <v>5911</v>
      </c>
      <c r="D6906" s="4">
        <v>45783.482210648152</v>
      </c>
      <c r="E6906" s="4">
        <v>45784.333333333336</v>
      </c>
      <c r="F6906" s="4">
        <v>45784.350694444445</v>
      </c>
      <c r="G6906" s="4">
        <v>45784.333368055559</v>
      </c>
      <c r="H6906" t="s">
        <v>3155</v>
      </c>
      <c r="I6906" t="s">
        <v>3171</v>
      </c>
      <c r="J6906">
        <v>0</v>
      </c>
      <c r="K6906" t="s">
        <v>3194</v>
      </c>
      <c r="L6906" t="s">
        <v>3564</v>
      </c>
      <c r="M6906" t="s">
        <v>549</v>
      </c>
      <c r="N6906" t="s">
        <v>550</v>
      </c>
      <c r="O6906" t="s">
        <v>616</v>
      </c>
      <c r="P6906" t="s">
        <v>314</v>
      </c>
      <c r="Q6906" t="s">
        <v>322</v>
      </c>
    </row>
    <row r="6907" spans="1:17">
      <c r="A6907" t="s">
        <v>5912</v>
      </c>
      <c r="B6907" t="s">
        <v>5913</v>
      </c>
      <c r="C6907" t="s">
        <v>5914</v>
      </c>
      <c r="D6907" s="4">
        <v>45783.48201388889</v>
      </c>
      <c r="E6907" s="4">
        <v>45793.291666666664</v>
      </c>
      <c r="F6907" s="4">
        <v>45793.309027777781</v>
      </c>
      <c r="G6907" s="4"/>
      <c r="H6907" t="s">
        <v>3155</v>
      </c>
      <c r="I6907" t="s">
        <v>3291</v>
      </c>
      <c r="J6907">
        <v>0</v>
      </c>
      <c r="K6907" t="s">
        <v>3157</v>
      </c>
      <c r="L6907" t="s">
        <v>3593</v>
      </c>
      <c r="M6907" t="s">
        <v>549</v>
      </c>
      <c r="N6907" t="s">
        <v>550</v>
      </c>
      <c r="O6907" t="s">
        <v>136</v>
      </c>
      <c r="P6907" t="s">
        <v>283</v>
      </c>
      <c r="Q6907" t="s">
        <v>284</v>
      </c>
    </row>
    <row r="6908" spans="1:17">
      <c r="A6908" t="s">
        <v>3667</v>
      </c>
      <c r="B6908" t="s">
        <v>3668</v>
      </c>
      <c r="C6908" t="s">
        <v>5915</v>
      </c>
      <c r="D6908" s="4">
        <v>45783.481215277781</v>
      </c>
      <c r="E6908" s="4">
        <v>45787.395833333336</v>
      </c>
      <c r="F6908" s="4">
        <v>45787.434027777781</v>
      </c>
      <c r="G6908" s="4"/>
      <c r="H6908" t="s">
        <v>3155</v>
      </c>
      <c r="I6908" t="s">
        <v>3240</v>
      </c>
      <c r="J6908">
        <v>1001</v>
      </c>
      <c r="K6908" t="s">
        <v>3157</v>
      </c>
      <c r="L6908" t="s">
        <v>3245</v>
      </c>
      <c r="M6908" t="s">
        <v>549</v>
      </c>
      <c r="N6908" t="s">
        <v>550</v>
      </c>
      <c r="O6908" t="s">
        <v>136</v>
      </c>
      <c r="P6908" t="s">
        <v>283</v>
      </c>
      <c r="Q6908" t="s">
        <v>286</v>
      </c>
    </row>
    <row r="6909" spans="1:17">
      <c r="A6909" t="s">
        <v>5916</v>
      </c>
      <c r="B6909" t="s">
        <v>5917</v>
      </c>
      <c r="C6909" t="s">
        <v>5918</v>
      </c>
      <c r="D6909" s="4">
        <v>45783.477789351855</v>
      </c>
      <c r="E6909" s="4">
        <v>45783.8125</v>
      </c>
      <c r="F6909" s="4">
        <v>45783.850694444445</v>
      </c>
      <c r="G6909" s="4">
        <v>45783.811180555553</v>
      </c>
      <c r="H6909" t="s">
        <v>3155</v>
      </c>
      <c r="I6909" t="s">
        <v>3673</v>
      </c>
      <c r="J6909">
        <v>0</v>
      </c>
      <c r="K6909" t="s">
        <v>3194</v>
      </c>
      <c r="L6909" t="s">
        <v>3564</v>
      </c>
      <c r="M6909" t="s">
        <v>549</v>
      </c>
      <c r="N6909" t="s">
        <v>559</v>
      </c>
      <c r="O6909" t="s">
        <v>504</v>
      </c>
      <c r="P6909" t="s">
        <v>325</v>
      </c>
      <c r="Q6909" t="s">
        <v>341</v>
      </c>
    </row>
    <row r="6910" spans="1:17">
      <c r="A6910" t="s">
        <v>5919</v>
      </c>
      <c r="B6910" t="s">
        <v>5920</v>
      </c>
      <c r="C6910" t="s">
        <v>5921</v>
      </c>
      <c r="D6910" s="4">
        <v>45783.475960648146</v>
      </c>
      <c r="E6910" s="4">
        <v>45786.270833333336</v>
      </c>
      <c r="F6910" s="4">
        <v>45786.309027777781</v>
      </c>
      <c r="G6910" s="4">
        <v>45786.270370370374</v>
      </c>
      <c r="H6910" t="s">
        <v>3155</v>
      </c>
      <c r="I6910" t="s">
        <v>3156</v>
      </c>
      <c r="J6910">
        <v>0</v>
      </c>
      <c r="K6910" t="s">
        <v>3157</v>
      </c>
      <c r="L6910" t="s">
        <v>3564</v>
      </c>
      <c r="M6910" t="s">
        <v>549</v>
      </c>
      <c r="N6910" t="s">
        <v>550</v>
      </c>
      <c r="O6910" t="s">
        <v>136</v>
      </c>
      <c r="P6910" t="s">
        <v>147</v>
      </c>
      <c r="Q6910" t="s">
        <v>254</v>
      </c>
    </row>
    <row r="6911" spans="1:17">
      <c r="A6911" t="s">
        <v>5922</v>
      </c>
      <c r="B6911" t="s">
        <v>5923</v>
      </c>
      <c r="C6911" t="s">
        <v>5924</v>
      </c>
      <c r="D6911" s="4">
        <v>45783.473715277774</v>
      </c>
      <c r="E6911" s="4">
        <v>45786.333333333336</v>
      </c>
      <c r="F6911" s="4">
        <v>45786.350694444445</v>
      </c>
      <c r="G6911" s="4">
        <v>45786.336041666669</v>
      </c>
      <c r="H6911" t="s">
        <v>3155</v>
      </c>
      <c r="I6911" t="s">
        <v>3175</v>
      </c>
      <c r="J6911">
        <v>1001</v>
      </c>
      <c r="K6911" t="s">
        <v>3157</v>
      </c>
      <c r="L6911" t="s">
        <v>3564</v>
      </c>
      <c r="M6911" t="s">
        <v>549</v>
      </c>
      <c r="N6911" t="s">
        <v>550</v>
      </c>
      <c r="O6911" t="s">
        <v>136</v>
      </c>
      <c r="P6911" t="s">
        <v>283</v>
      </c>
      <c r="Q6911" t="s">
        <v>287</v>
      </c>
    </row>
    <row r="6912" spans="1:17">
      <c r="A6912" t="s">
        <v>3253</v>
      </c>
      <c r="B6912" t="s">
        <v>3254</v>
      </c>
      <c r="C6912" t="s">
        <v>5925</v>
      </c>
      <c r="D6912" s="4">
        <v>45783.473113425927</v>
      </c>
      <c r="E6912" s="4">
        <v>45786.416666666664</v>
      </c>
      <c r="F6912" s="4">
        <v>45786.434027777781</v>
      </c>
      <c r="G6912" s="4"/>
      <c r="H6912" t="s">
        <v>3155</v>
      </c>
      <c r="I6912" t="s">
        <v>3175</v>
      </c>
      <c r="J6912">
        <v>1001</v>
      </c>
      <c r="K6912" t="s">
        <v>3194</v>
      </c>
      <c r="L6912" t="s">
        <v>3245</v>
      </c>
      <c r="M6912" t="s">
        <v>549</v>
      </c>
      <c r="N6912" t="s">
        <v>550</v>
      </c>
      <c r="O6912" t="s">
        <v>551</v>
      </c>
      <c r="P6912" t="s">
        <v>149</v>
      </c>
      <c r="Q6912" t="s">
        <v>200</v>
      </c>
    </row>
    <row r="6913" spans="1:17">
      <c r="A6913" t="s">
        <v>5926</v>
      </c>
      <c r="B6913" t="s">
        <v>5927</v>
      </c>
      <c r="C6913" t="s">
        <v>5928</v>
      </c>
      <c r="D6913" s="4">
        <v>45783.47284722222</v>
      </c>
      <c r="E6913" s="4">
        <v>45784.395833333336</v>
      </c>
      <c r="F6913" s="4">
        <v>45784.413194444445</v>
      </c>
      <c r="G6913" s="4">
        <v>45784.413217592592</v>
      </c>
      <c r="H6913" t="s">
        <v>3155</v>
      </c>
      <c r="I6913" t="s">
        <v>3175</v>
      </c>
      <c r="J6913">
        <v>0</v>
      </c>
      <c r="K6913" t="s">
        <v>3157</v>
      </c>
      <c r="L6913" t="s">
        <v>3564</v>
      </c>
      <c r="M6913" t="s">
        <v>549</v>
      </c>
      <c r="N6913" t="s">
        <v>550</v>
      </c>
      <c r="O6913" t="s">
        <v>136</v>
      </c>
      <c r="P6913" t="s">
        <v>143</v>
      </c>
      <c r="Q6913" t="s">
        <v>307</v>
      </c>
    </row>
    <row r="6914" spans="1:17">
      <c r="A6914" t="s">
        <v>4782</v>
      </c>
      <c r="B6914" t="s">
        <v>4783</v>
      </c>
      <c r="C6914" t="s">
        <v>5929</v>
      </c>
      <c r="D6914" s="4">
        <v>45783.47142361111</v>
      </c>
      <c r="E6914" s="4">
        <v>45784.291666666664</v>
      </c>
      <c r="F6914" s="4">
        <v>45784.309027777781</v>
      </c>
      <c r="G6914" s="4"/>
      <c r="H6914" t="s">
        <v>3155</v>
      </c>
      <c r="I6914" t="s">
        <v>3171</v>
      </c>
      <c r="J6914">
        <v>1002</v>
      </c>
      <c r="K6914" t="s">
        <v>3157</v>
      </c>
      <c r="L6914" t="s">
        <v>3593</v>
      </c>
      <c r="M6914" t="s">
        <v>549</v>
      </c>
      <c r="N6914" t="s">
        <v>550</v>
      </c>
      <c r="O6914" t="s">
        <v>551</v>
      </c>
      <c r="P6914" t="s">
        <v>145</v>
      </c>
      <c r="Q6914" t="s">
        <v>216</v>
      </c>
    </row>
    <row r="6915" spans="1:17">
      <c r="A6915" t="s">
        <v>4310</v>
      </c>
      <c r="B6915" t="s">
        <v>4311</v>
      </c>
      <c r="C6915" t="s">
        <v>5930</v>
      </c>
      <c r="D6915" s="4">
        <v>45783.471365740741</v>
      </c>
      <c r="E6915" s="4">
        <v>45786.4375</v>
      </c>
      <c r="F6915" s="4">
        <v>45786.454861111109</v>
      </c>
      <c r="G6915" s="4"/>
      <c r="H6915" t="s">
        <v>3155</v>
      </c>
      <c r="I6915" t="s">
        <v>3222</v>
      </c>
      <c r="J6915">
        <v>1</v>
      </c>
      <c r="K6915" t="s">
        <v>3223</v>
      </c>
      <c r="L6915" t="s">
        <v>3245</v>
      </c>
      <c r="M6915" t="s">
        <v>549</v>
      </c>
      <c r="N6915" t="s">
        <v>559</v>
      </c>
      <c r="O6915" t="s">
        <v>469</v>
      </c>
      <c r="P6915" t="s">
        <v>189</v>
      </c>
      <c r="Q6915" t="s">
        <v>192</v>
      </c>
    </row>
    <row r="6916" spans="1:17">
      <c r="A6916" t="s">
        <v>28678</v>
      </c>
      <c r="B6916" t="s">
        <v>28679</v>
      </c>
      <c r="C6916" t="s">
        <v>28680</v>
      </c>
      <c r="D6916" s="4">
        <v>45783.468807870369</v>
      </c>
      <c r="E6916" s="4">
        <v>45790.604166666664</v>
      </c>
      <c r="F6916" s="4">
        <v>45790.621527777781</v>
      </c>
      <c r="G6916" s="4"/>
      <c r="H6916" t="s">
        <v>3155</v>
      </c>
      <c r="I6916" t="s">
        <v>3171</v>
      </c>
      <c r="J6916">
        <v>1001</v>
      </c>
      <c r="K6916" t="s">
        <v>3157</v>
      </c>
      <c r="L6916" t="s">
        <v>3245</v>
      </c>
      <c r="M6916" t="s">
        <v>549</v>
      </c>
      <c r="N6916" t="s">
        <v>550</v>
      </c>
      <c r="O6916" t="s">
        <v>551</v>
      </c>
      <c r="P6916" t="s">
        <v>141</v>
      </c>
      <c r="Q6916" t="s">
        <v>237</v>
      </c>
    </row>
    <row r="6917" spans="1:17">
      <c r="A6917" t="s">
        <v>5931</v>
      </c>
      <c r="B6917" t="s">
        <v>5932</v>
      </c>
      <c r="C6917" t="s">
        <v>5933</v>
      </c>
      <c r="D6917" s="4">
        <v>45783.467222222222</v>
      </c>
      <c r="E6917" s="4">
        <v>45784.583333333336</v>
      </c>
      <c r="F6917" s="4">
        <v>45784.621527777781</v>
      </c>
      <c r="G6917" s="4"/>
      <c r="H6917" t="s">
        <v>3155</v>
      </c>
      <c r="I6917" t="s">
        <v>3240</v>
      </c>
      <c r="J6917">
        <v>0</v>
      </c>
      <c r="K6917" t="s">
        <v>3194</v>
      </c>
      <c r="L6917" t="s">
        <v>3593</v>
      </c>
      <c r="M6917" t="s">
        <v>549</v>
      </c>
      <c r="N6917" t="s">
        <v>550</v>
      </c>
      <c r="O6917" t="s">
        <v>551</v>
      </c>
      <c r="P6917" t="s">
        <v>145</v>
      </c>
      <c r="Q6917" t="s">
        <v>217</v>
      </c>
    </row>
    <row r="6918" spans="1:17">
      <c r="A6918" t="s">
        <v>5934</v>
      </c>
      <c r="B6918" t="s">
        <v>5935</v>
      </c>
      <c r="C6918" t="s">
        <v>5936</v>
      </c>
      <c r="D6918" s="4">
        <v>45783.464803240742</v>
      </c>
      <c r="E6918" s="4">
        <v>45783.916666666664</v>
      </c>
      <c r="F6918" s="4">
        <v>45783.954861111109</v>
      </c>
      <c r="G6918" s="4">
        <v>45783.917719907404</v>
      </c>
      <c r="H6918" t="s">
        <v>3155</v>
      </c>
      <c r="I6918" t="s">
        <v>3240</v>
      </c>
      <c r="J6918">
        <v>0</v>
      </c>
      <c r="K6918" t="s">
        <v>3157</v>
      </c>
      <c r="L6918" t="s">
        <v>3564</v>
      </c>
      <c r="M6918" t="s">
        <v>549</v>
      </c>
      <c r="N6918" t="s">
        <v>550</v>
      </c>
      <c r="O6918" t="s">
        <v>136</v>
      </c>
      <c r="P6918" t="s">
        <v>143</v>
      </c>
      <c r="Q6918" t="s">
        <v>298</v>
      </c>
    </row>
    <row r="6919" spans="1:17">
      <c r="A6919" t="s">
        <v>5937</v>
      </c>
      <c r="B6919" t="s">
        <v>5938</v>
      </c>
      <c r="C6919" t="s">
        <v>5939</v>
      </c>
      <c r="D6919" s="4">
        <v>45783.463726851849</v>
      </c>
      <c r="E6919" s="4">
        <v>45785.583333333336</v>
      </c>
      <c r="F6919" s="4">
        <v>45785.621527777781</v>
      </c>
      <c r="G6919" s="4"/>
      <c r="H6919" t="s">
        <v>3155</v>
      </c>
      <c r="I6919" t="s">
        <v>3156</v>
      </c>
      <c r="J6919">
        <v>0</v>
      </c>
      <c r="K6919" t="s">
        <v>3157</v>
      </c>
      <c r="L6919" t="s">
        <v>3593</v>
      </c>
      <c r="M6919" t="s">
        <v>549</v>
      </c>
      <c r="N6919" t="s">
        <v>550</v>
      </c>
      <c r="O6919" t="s">
        <v>136</v>
      </c>
      <c r="P6919" t="s">
        <v>143</v>
      </c>
      <c r="Q6919" t="s">
        <v>300</v>
      </c>
    </row>
    <row r="6920" spans="1:17">
      <c r="A6920" t="s">
        <v>5940</v>
      </c>
      <c r="B6920" t="s">
        <v>5941</v>
      </c>
      <c r="C6920" t="s">
        <v>5942</v>
      </c>
      <c r="D6920" s="4">
        <v>45783.462766203702</v>
      </c>
      <c r="E6920" s="4">
        <v>45784.541666666664</v>
      </c>
      <c r="F6920" s="4">
        <v>45784.559027777781</v>
      </c>
      <c r="G6920" s="4">
        <v>45784.542604166665</v>
      </c>
      <c r="H6920" t="s">
        <v>3155</v>
      </c>
      <c r="I6920" t="s">
        <v>3175</v>
      </c>
      <c r="J6920">
        <v>1001</v>
      </c>
      <c r="K6920" t="s">
        <v>3157</v>
      </c>
      <c r="L6920" t="s">
        <v>3564</v>
      </c>
      <c r="M6920" t="s">
        <v>549</v>
      </c>
      <c r="N6920" t="s">
        <v>559</v>
      </c>
      <c r="O6920" t="s">
        <v>504</v>
      </c>
      <c r="P6920" t="s">
        <v>325</v>
      </c>
      <c r="Q6920" t="s">
        <v>326</v>
      </c>
    </row>
    <row r="6921" spans="1:17">
      <c r="A6921" t="s">
        <v>28681</v>
      </c>
      <c r="B6921" t="s">
        <v>28682</v>
      </c>
      <c r="C6921" t="s">
        <v>28683</v>
      </c>
      <c r="D6921" s="4">
        <v>45783.459791666668</v>
      </c>
      <c r="E6921" s="4">
        <v>45788.291666666664</v>
      </c>
      <c r="F6921" s="4">
        <v>45788.309027777781</v>
      </c>
      <c r="G6921" s="4">
        <v>45788.291134259256</v>
      </c>
      <c r="H6921" t="s">
        <v>3155</v>
      </c>
      <c r="I6921" t="s">
        <v>3291</v>
      </c>
      <c r="J6921">
        <v>0</v>
      </c>
      <c r="K6921" t="s">
        <v>3157</v>
      </c>
      <c r="L6921" t="s">
        <v>3564</v>
      </c>
      <c r="M6921" t="s">
        <v>549</v>
      </c>
      <c r="N6921" t="s">
        <v>559</v>
      </c>
      <c r="O6921" t="s">
        <v>469</v>
      </c>
      <c r="P6921" t="s">
        <v>180</v>
      </c>
      <c r="Q6921" t="s">
        <v>183</v>
      </c>
    </row>
    <row r="6922" spans="1:17">
      <c r="A6922" t="s">
        <v>5943</v>
      </c>
      <c r="B6922" t="s">
        <v>5944</v>
      </c>
      <c r="C6922" t="s">
        <v>5945</v>
      </c>
      <c r="D6922" s="4">
        <v>45783.452766203707</v>
      </c>
      <c r="E6922" s="4">
        <v>45785.833333333336</v>
      </c>
      <c r="F6922" s="4">
        <v>45785.850694444445</v>
      </c>
      <c r="G6922" s="4">
        <v>45785.833715277775</v>
      </c>
      <c r="H6922" t="s">
        <v>3155</v>
      </c>
      <c r="I6922" t="s">
        <v>3175</v>
      </c>
      <c r="J6922">
        <v>1001</v>
      </c>
      <c r="K6922" t="s">
        <v>3194</v>
      </c>
      <c r="L6922" t="s">
        <v>3564</v>
      </c>
      <c r="M6922" t="s">
        <v>549</v>
      </c>
      <c r="N6922" t="s">
        <v>559</v>
      </c>
      <c r="O6922" t="s">
        <v>504</v>
      </c>
      <c r="P6922" t="s">
        <v>325</v>
      </c>
      <c r="Q6922" t="s">
        <v>329</v>
      </c>
    </row>
    <row r="6923" spans="1:17">
      <c r="A6923" t="s">
        <v>5946</v>
      </c>
      <c r="B6923" t="s">
        <v>5947</v>
      </c>
      <c r="C6923" t="s">
        <v>5948</v>
      </c>
      <c r="D6923" s="4">
        <v>45783.445081018515</v>
      </c>
      <c r="E6923" s="4">
        <v>45784.375</v>
      </c>
      <c r="F6923" s="4">
        <v>45784.392361111109</v>
      </c>
      <c r="G6923" s="4"/>
      <c r="H6923" t="s">
        <v>3155</v>
      </c>
      <c r="I6923" t="s">
        <v>3162</v>
      </c>
      <c r="J6923">
        <v>0</v>
      </c>
      <c r="K6923" t="s">
        <v>3227</v>
      </c>
      <c r="L6923" t="s">
        <v>3245</v>
      </c>
      <c r="M6923" t="s">
        <v>549</v>
      </c>
      <c r="N6923" t="s">
        <v>550</v>
      </c>
      <c r="O6923" t="s">
        <v>1923</v>
      </c>
      <c r="P6923" t="s">
        <v>1924</v>
      </c>
      <c r="Q6923" t="s">
        <v>3180</v>
      </c>
    </row>
    <row r="6924" spans="1:17">
      <c r="A6924" t="s">
        <v>5949</v>
      </c>
      <c r="B6924" t="s">
        <v>5950</v>
      </c>
      <c r="C6924" t="s">
        <v>5951</v>
      </c>
      <c r="D6924" s="4">
        <v>45783.444849537038</v>
      </c>
      <c r="E6924" s="4">
        <v>45786.25</v>
      </c>
      <c r="F6924" s="4">
        <v>45786.288194444445</v>
      </c>
      <c r="G6924" s="4">
        <v>45786.244513888887</v>
      </c>
      <c r="H6924" t="s">
        <v>3155</v>
      </c>
      <c r="I6924" t="s">
        <v>3156</v>
      </c>
      <c r="J6924">
        <v>0</v>
      </c>
      <c r="K6924" t="s">
        <v>3157</v>
      </c>
      <c r="L6924" t="s">
        <v>3564</v>
      </c>
      <c r="M6924" t="s">
        <v>549</v>
      </c>
      <c r="N6924" t="s">
        <v>559</v>
      </c>
      <c r="O6924" t="s">
        <v>469</v>
      </c>
      <c r="P6924" t="s">
        <v>180</v>
      </c>
      <c r="Q6924" t="s">
        <v>184</v>
      </c>
    </row>
    <row r="6925" spans="1:17">
      <c r="A6925" t="s">
        <v>5952</v>
      </c>
      <c r="B6925" t="s">
        <v>5953</v>
      </c>
      <c r="C6925" t="s">
        <v>5954</v>
      </c>
      <c r="D6925" s="4">
        <v>45783.437650462962</v>
      </c>
      <c r="E6925" s="4">
        <v>45787.75</v>
      </c>
      <c r="F6925" s="4">
        <v>45787.767361111109</v>
      </c>
      <c r="G6925" s="4">
        <v>45787.742280092592</v>
      </c>
      <c r="H6925" t="s">
        <v>3155</v>
      </c>
      <c r="I6925" t="s">
        <v>3175</v>
      </c>
      <c r="J6925">
        <v>1001</v>
      </c>
      <c r="K6925" t="s">
        <v>3194</v>
      </c>
      <c r="L6925" t="s">
        <v>3564</v>
      </c>
      <c r="M6925" t="s">
        <v>549</v>
      </c>
      <c r="N6925" t="s">
        <v>550</v>
      </c>
      <c r="O6925" t="s">
        <v>616</v>
      </c>
      <c r="P6925" t="s">
        <v>314</v>
      </c>
      <c r="Q6925" t="s">
        <v>315</v>
      </c>
    </row>
    <row r="6926" spans="1:17">
      <c r="A6926" t="s">
        <v>5955</v>
      </c>
      <c r="B6926" t="s">
        <v>5956</v>
      </c>
      <c r="C6926" t="s">
        <v>5957</v>
      </c>
      <c r="D6926" s="4">
        <v>45783.436805555553</v>
      </c>
      <c r="E6926" s="4">
        <v>45787.4375</v>
      </c>
      <c r="F6926" s="4">
        <v>45787.454861111109</v>
      </c>
      <c r="G6926" s="4">
        <v>45787.438125000001</v>
      </c>
      <c r="H6926" t="s">
        <v>3155</v>
      </c>
      <c r="I6926" t="s">
        <v>3171</v>
      </c>
      <c r="J6926">
        <v>1001</v>
      </c>
      <c r="K6926" t="s">
        <v>3157</v>
      </c>
      <c r="L6926" t="s">
        <v>3564</v>
      </c>
      <c r="M6926" t="s">
        <v>549</v>
      </c>
      <c r="N6926" t="s">
        <v>550</v>
      </c>
      <c r="O6926" t="s">
        <v>616</v>
      </c>
      <c r="P6926" t="s">
        <v>314</v>
      </c>
      <c r="Q6926" t="s">
        <v>320</v>
      </c>
    </row>
    <row r="6927" spans="1:17">
      <c r="A6927" t="s">
        <v>5958</v>
      </c>
      <c r="B6927" t="s">
        <v>5959</v>
      </c>
      <c r="C6927" t="s">
        <v>5960</v>
      </c>
      <c r="D6927" s="4">
        <v>45783.433958333335</v>
      </c>
      <c r="E6927" s="4">
        <v>45783.9375</v>
      </c>
      <c r="F6927" s="4">
        <v>45783.975694444445</v>
      </c>
      <c r="G6927" s="4"/>
      <c r="H6927" t="s">
        <v>3155</v>
      </c>
      <c r="I6927" t="s">
        <v>3209</v>
      </c>
      <c r="J6927">
        <v>0</v>
      </c>
      <c r="K6927" t="s">
        <v>3227</v>
      </c>
      <c r="L6927" t="s">
        <v>3245</v>
      </c>
      <c r="M6927" t="s">
        <v>549</v>
      </c>
      <c r="N6927" t="s">
        <v>550</v>
      </c>
      <c r="O6927" t="s">
        <v>136</v>
      </c>
      <c r="P6927" t="s">
        <v>139</v>
      </c>
      <c r="Q6927" t="s">
        <v>277</v>
      </c>
    </row>
    <row r="6928" spans="1:17">
      <c r="A6928" t="s">
        <v>5955</v>
      </c>
      <c r="B6928" t="s">
        <v>5961</v>
      </c>
      <c r="C6928" t="s">
        <v>5962</v>
      </c>
      <c r="D6928" s="4">
        <v>45783.431250000001</v>
      </c>
      <c r="E6928" s="4">
        <v>45787.416666666664</v>
      </c>
      <c r="F6928" s="4">
        <v>45787.434027777781</v>
      </c>
      <c r="G6928" s="4">
        <v>45787.414641203701</v>
      </c>
      <c r="H6928" t="s">
        <v>3155</v>
      </c>
      <c r="I6928" t="s">
        <v>3222</v>
      </c>
      <c r="J6928">
        <v>1</v>
      </c>
      <c r="K6928" t="s">
        <v>3223</v>
      </c>
      <c r="L6928" t="s">
        <v>3564</v>
      </c>
      <c r="M6928" t="s">
        <v>549</v>
      </c>
      <c r="N6928" t="s">
        <v>550</v>
      </c>
      <c r="O6928" t="s">
        <v>616</v>
      </c>
      <c r="P6928" t="s">
        <v>314</v>
      </c>
      <c r="Q6928" t="s">
        <v>320</v>
      </c>
    </row>
    <row r="6929" spans="1:17">
      <c r="A6929" t="s">
        <v>5963</v>
      </c>
      <c r="B6929" t="s">
        <v>5964</v>
      </c>
      <c r="C6929" t="s">
        <v>5965</v>
      </c>
      <c r="D6929" s="4">
        <v>45783.430590277778</v>
      </c>
      <c r="E6929" s="4">
        <v>45787.291666666664</v>
      </c>
      <c r="F6929" s="4">
        <v>45787.309027777781</v>
      </c>
      <c r="G6929" s="4">
        <v>45787.288356481484</v>
      </c>
      <c r="H6929" t="s">
        <v>3155</v>
      </c>
      <c r="I6929" t="s">
        <v>3222</v>
      </c>
      <c r="J6929">
        <v>1</v>
      </c>
      <c r="K6929" t="s">
        <v>3223</v>
      </c>
      <c r="L6929" t="s">
        <v>3564</v>
      </c>
      <c r="M6929" t="s">
        <v>549</v>
      </c>
      <c r="N6929" t="s">
        <v>550</v>
      </c>
      <c r="O6929" t="s">
        <v>551</v>
      </c>
      <c r="P6929" t="s">
        <v>145</v>
      </c>
      <c r="Q6929" t="s">
        <v>23000</v>
      </c>
    </row>
    <row r="6930" spans="1:17">
      <c r="A6930" t="s">
        <v>5966</v>
      </c>
      <c r="B6930" t="s">
        <v>5967</v>
      </c>
      <c r="C6930" t="s">
        <v>5968</v>
      </c>
      <c r="D6930" s="4">
        <v>45783.429236111115</v>
      </c>
      <c r="E6930" s="4">
        <v>45784.333333333336</v>
      </c>
      <c r="F6930" s="4">
        <v>45784.350694444445</v>
      </c>
      <c r="G6930" s="4">
        <v>45784.332488425927</v>
      </c>
      <c r="H6930" t="s">
        <v>3155</v>
      </c>
      <c r="I6930" t="s">
        <v>3222</v>
      </c>
      <c r="J6930">
        <v>1</v>
      </c>
      <c r="K6930" t="s">
        <v>3223</v>
      </c>
      <c r="L6930" t="s">
        <v>3564</v>
      </c>
      <c r="M6930" t="s">
        <v>549</v>
      </c>
      <c r="N6930" t="s">
        <v>550</v>
      </c>
      <c r="O6930" t="s">
        <v>136</v>
      </c>
      <c r="P6930" t="s">
        <v>147</v>
      </c>
      <c r="Q6930" t="s">
        <v>259</v>
      </c>
    </row>
    <row r="6931" spans="1:17">
      <c r="A6931" t="s">
        <v>5969</v>
      </c>
      <c r="B6931" t="s">
        <v>5970</v>
      </c>
      <c r="C6931" t="s">
        <v>5971</v>
      </c>
      <c r="D6931" s="4">
        <v>45783.428368055553</v>
      </c>
      <c r="E6931" s="4">
        <v>45784.291666666664</v>
      </c>
      <c r="F6931" s="4">
        <v>45784.309027777781</v>
      </c>
      <c r="G6931" s="4">
        <v>45784.289594907408</v>
      </c>
      <c r="H6931" t="s">
        <v>3155</v>
      </c>
      <c r="I6931" t="s">
        <v>3171</v>
      </c>
      <c r="J6931">
        <v>1001</v>
      </c>
      <c r="K6931" t="s">
        <v>3157</v>
      </c>
      <c r="L6931" t="s">
        <v>3564</v>
      </c>
      <c r="M6931" t="s">
        <v>549</v>
      </c>
      <c r="N6931" t="s">
        <v>550</v>
      </c>
      <c r="O6931" t="s">
        <v>136</v>
      </c>
      <c r="P6931" t="s">
        <v>143</v>
      </c>
      <c r="Q6931" t="s">
        <v>297</v>
      </c>
    </row>
    <row r="6932" spans="1:17">
      <c r="A6932" t="s">
        <v>5972</v>
      </c>
      <c r="B6932" t="s">
        <v>5973</v>
      </c>
      <c r="C6932" t="s">
        <v>5974</v>
      </c>
      <c r="D6932" s="4">
        <v>45783.427106481482</v>
      </c>
      <c r="E6932" s="4">
        <v>45786.333333333336</v>
      </c>
      <c r="F6932" s="4">
        <v>45786.371527777781</v>
      </c>
      <c r="G6932" s="4"/>
      <c r="H6932" t="s">
        <v>3155</v>
      </c>
      <c r="I6932" t="s">
        <v>3240</v>
      </c>
      <c r="J6932">
        <v>0</v>
      </c>
      <c r="K6932" t="s">
        <v>3157</v>
      </c>
      <c r="L6932" t="s">
        <v>3593</v>
      </c>
      <c r="M6932" t="s">
        <v>549</v>
      </c>
      <c r="N6932" t="s">
        <v>550</v>
      </c>
      <c r="O6932" t="s">
        <v>136</v>
      </c>
      <c r="P6932" t="s">
        <v>139</v>
      </c>
      <c r="Q6932" t="s">
        <v>272</v>
      </c>
    </row>
    <row r="6933" spans="1:17">
      <c r="A6933" t="s">
        <v>5975</v>
      </c>
      <c r="B6933" t="s">
        <v>5976</v>
      </c>
      <c r="C6933" t="s">
        <v>5977</v>
      </c>
      <c r="D6933" s="4">
        <v>45783.427037037036</v>
      </c>
      <c r="E6933" s="4">
        <v>45785.625</v>
      </c>
      <c r="F6933" s="4">
        <v>45785.642361111109</v>
      </c>
      <c r="G6933" s="4">
        <v>45785.626875000002</v>
      </c>
      <c r="H6933" t="s">
        <v>3155</v>
      </c>
      <c r="I6933" t="s">
        <v>3175</v>
      </c>
      <c r="J6933">
        <v>0</v>
      </c>
      <c r="K6933" t="s">
        <v>3194</v>
      </c>
      <c r="L6933" t="s">
        <v>3564</v>
      </c>
      <c r="M6933" t="s">
        <v>549</v>
      </c>
      <c r="N6933" t="s">
        <v>559</v>
      </c>
      <c r="O6933" t="s">
        <v>469</v>
      </c>
      <c r="P6933" t="s">
        <v>180</v>
      </c>
      <c r="Q6933" t="s">
        <v>182</v>
      </c>
    </row>
    <row r="6934" spans="1:17">
      <c r="A6934" t="s">
        <v>5978</v>
      </c>
      <c r="B6934" t="s">
        <v>5979</v>
      </c>
      <c r="C6934" t="s">
        <v>5980</v>
      </c>
      <c r="D6934" s="4">
        <v>45783.426932870374</v>
      </c>
      <c r="E6934" s="4">
        <v>45787.5</v>
      </c>
      <c r="F6934" s="4">
        <v>45787.517361111109</v>
      </c>
      <c r="G6934" s="4">
        <v>45787.497152777774</v>
      </c>
      <c r="H6934" t="s">
        <v>3155</v>
      </c>
      <c r="I6934" t="s">
        <v>3171</v>
      </c>
      <c r="J6934">
        <v>1002</v>
      </c>
      <c r="K6934" t="s">
        <v>3157</v>
      </c>
      <c r="L6934" t="s">
        <v>3564</v>
      </c>
      <c r="M6934" t="s">
        <v>549</v>
      </c>
      <c r="N6934" t="s">
        <v>550</v>
      </c>
      <c r="O6934" t="s">
        <v>551</v>
      </c>
      <c r="P6934" t="s">
        <v>149</v>
      </c>
      <c r="Q6934" t="s">
        <v>206</v>
      </c>
    </row>
    <row r="6935" spans="1:17">
      <c r="A6935" t="s">
        <v>5981</v>
      </c>
      <c r="B6935" t="s">
        <v>5982</v>
      </c>
      <c r="C6935" t="s">
        <v>5983</v>
      </c>
      <c r="D6935" s="4">
        <v>45783.426215277781</v>
      </c>
      <c r="E6935" s="4">
        <v>45788.416666666664</v>
      </c>
      <c r="F6935" s="4">
        <v>45788.434027777781</v>
      </c>
      <c r="G6935" s="4">
        <v>45788.414305555554</v>
      </c>
      <c r="H6935" t="s">
        <v>3155</v>
      </c>
      <c r="I6935" t="s">
        <v>3222</v>
      </c>
      <c r="J6935">
        <v>1</v>
      </c>
      <c r="K6935" t="s">
        <v>3223</v>
      </c>
      <c r="L6935" t="s">
        <v>3564</v>
      </c>
      <c r="M6935" t="s">
        <v>549</v>
      </c>
      <c r="N6935" t="s">
        <v>550</v>
      </c>
      <c r="O6935" t="s">
        <v>136</v>
      </c>
      <c r="P6935" t="s">
        <v>147</v>
      </c>
      <c r="Q6935" t="s">
        <v>259</v>
      </c>
    </row>
    <row r="6936" spans="1:17">
      <c r="A6936" t="s">
        <v>5984</v>
      </c>
      <c r="B6936" t="s">
        <v>5985</v>
      </c>
      <c r="C6936" t="s">
        <v>5986</v>
      </c>
      <c r="D6936" s="4">
        <v>45783.425092592595</v>
      </c>
      <c r="E6936" s="4">
        <v>45787.875</v>
      </c>
      <c r="F6936" s="4">
        <v>45787.892361111109</v>
      </c>
      <c r="G6936" s="4">
        <v>45787.873530092591</v>
      </c>
      <c r="H6936" t="s">
        <v>3155</v>
      </c>
      <c r="I6936" t="s">
        <v>3222</v>
      </c>
      <c r="J6936">
        <v>1</v>
      </c>
      <c r="K6936" t="s">
        <v>3223</v>
      </c>
      <c r="L6936" t="s">
        <v>3564</v>
      </c>
      <c r="M6936" t="s">
        <v>549</v>
      </c>
      <c r="N6936" t="s">
        <v>550</v>
      </c>
      <c r="O6936" t="s">
        <v>551</v>
      </c>
      <c r="P6936" t="s">
        <v>149</v>
      </c>
      <c r="Q6936" t="s">
        <v>207</v>
      </c>
    </row>
    <row r="6937" spans="1:17">
      <c r="A6937" t="s">
        <v>5987</v>
      </c>
      <c r="B6937" t="s">
        <v>5988</v>
      </c>
      <c r="C6937" t="s">
        <v>5989</v>
      </c>
      <c r="D6937" s="4">
        <v>45783.424490740741</v>
      </c>
      <c r="E6937" s="4">
        <v>45786.041666666664</v>
      </c>
      <c r="F6937" s="4">
        <v>45786.059027777781</v>
      </c>
      <c r="G6937" s="4">
        <v>45786.033171296294</v>
      </c>
      <c r="H6937" t="s">
        <v>3155</v>
      </c>
      <c r="I6937" t="s">
        <v>3171</v>
      </c>
      <c r="J6937">
        <v>0</v>
      </c>
      <c r="K6937" t="s">
        <v>3157</v>
      </c>
      <c r="L6937" t="s">
        <v>3564</v>
      </c>
      <c r="M6937" t="s">
        <v>549</v>
      </c>
      <c r="N6937" t="s">
        <v>550</v>
      </c>
      <c r="O6937" t="s">
        <v>551</v>
      </c>
      <c r="P6937" t="s">
        <v>141</v>
      </c>
      <c r="Q6937" t="s">
        <v>237</v>
      </c>
    </row>
    <row r="6938" spans="1:17">
      <c r="A6938" t="s">
        <v>5990</v>
      </c>
      <c r="B6938" t="s">
        <v>5991</v>
      </c>
      <c r="C6938" t="s">
        <v>5992</v>
      </c>
      <c r="D6938" s="4">
        <v>45783.421759259261</v>
      </c>
      <c r="E6938" s="4">
        <v>45786.270833333336</v>
      </c>
      <c r="F6938" s="4">
        <v>45786.309027777781</v>
      </c>
      <c r="G6938" s="4">
        <v>45786.272164351853</v>
      </c>
      <c r="H6938" t="s">
        <v>3155</v>
      </c>
      <c r="I6938" t="s">
        <v>3156</v>
      </c>
      <c r="J6938">
        <v>0</v>
      </c>
      <c r="K6938" t="s">
        <v>3194</v>
      </c>
      <c r="L6938" t="s">
        <v>3564</v>
      </c>
      <c r="M6938" t="s">
        <v>549</v>
      </c>
      <c r="N6938" t="s">
        <v>550</v>
      </c>
      <c r="O6938" t="s">
        <v>616</v>
      </c>
      <c r="P6938" t="s">
        <v>314</v>
      </c>
      <c r="Q6938" t="s">
        <v>320</v>
      </c>
    </row>
    <row r="6939" spans="1:17">
      <c r="A6939" t="s">
        <v>5993</v>
      </c>
      <c r="B6939" t="s">
        <v>5994</v>
      </c>
      <c r="C6939" t="s">
        <v>5995</v>
      </c>
      <c r="D6939" s="4">
        <v>45783.418645833335</v>
      </c>
      <c r="E6939" s="4">
        <v>45785.791666666664</v>
      </c>
      <c r="F6939" s="4">
        <v>45785.809027777781</v>
      </c>
      <c r="G6939" s="4"/>
      <c r="H6939" t="s">
        <v>3155</v>
      </c>
      <c r="I6939" t="s">
        <v>3162</v>
      </c>
      <c r="J6939">
        <v>0</v>
      </c>
      <c r="K6939" t="s">
        <v>3358</v>
      </c>
      <c r="L6939" t="s">
        <v>3245</v>
      </c>
      <c r="M6939" t="s">
        <v>549</v>
      </c>
      <c r="N6939" t="s">
        <v>550</v>
      </c>
      <c r="O6939" t="s">
        <v>1923</v>
      </c>
      <c r="P6939" t="s">
        <v>1924</v>
      </c>
      <c r="Q6939" t="s">
        <v>3180</v>
      </c>
    </row>
    <row r="6940" spans="1:17">
      <c r="A6940" t="s">
        <v>5996</v>
      </c>
      <c r="B6940" t="s">
        <v>5997</v>
      </c>
      <c r="C6940" t="s">
        <v>5998</v>
      </c>
      <c r="D6940" s="4">
        <v>45783.417025462964</v>
      </c>
      <c r="E6940" s="4">
        <v>45784.333333333336</v>
      </c>
      <c r="F6940" s="4">
        <v>45784.350694444445</v>
      </c>
      <c r="G6940" s="4">
        <v>45784.334050925929</v>
      </c>
      <c r="H6940" t="s">
        <v>3155</v>
      </c>
      <c r="I6940" t="s">
        <v>3171</v>
      </c>
      <c r="J6940">
        <v>0</v>
      </c>
      <c r="K6940" t="s">
        <v>3227</v>
      </c>
      <c r="L6940" t="s">
        <v>3564</v>
      </c>
      <c r="M6940" t="s">
        <v>549</v>
      </c>
      <c r="N6940" t="s">
        <v>559</v>
      </c>
      <c r="O6940" t="s">
        <v>469</v>
      </c>
      <c r="P6940" t="s">
        <v>189</v>
      </c>
      <c r="Q6940" t="s">
        <v>193</v>
      </c>
    </row>
    <row r="6941" spans="1:17">
      <c r="A6941" t="s">
        <v>5999</v>
      </c>
      <c r="B6941" t="s">
        <v>6000</v>
      </c>
      <c r="C6941" t="s">
        <v>6001</v>
      </c>
      <c r="D6941" s="4">
        <v>45783.416620370372</v>
      </c>
      <c r="E6941" s="4">
        <v>45789.291666666664</v>
      </c>
      <c r="F6941" s="4">
        <v>45789.309027777781</v>
      </c>
      <c r="G6941" s="4">
        <v>45789.299710648149</v>
      </c>
      <c r="H6941" t="s">
        <v>3155</v>
      </c>
      <c r="I6941" t="s">
        <v>3171</v>
      </c>
      <c r="J6941">
        <v>1001</v>
      </c>
      <c r="K6941" t="s">
        <v>3157</v>
      </c>
      <c r="L6941" t="s">
        <v>3564</v>
      </c>
      <c r="M6941" t="s">
        <v>549</v>
      </c>
      <c r="N6941" t="s">
        <v>550</v>
      </c>
      <c r="O6941" t="s">
        <v>551</v>
      </c>
      <c r="P6941" t="s">
        <v>141</v>
      </c>
      <c r="Q6941" t="s">
        <v>235</v>
      </c>
    </row>
    <row r="6942" spans="1:17">
      <c r="A6942" t="s">
        <v>4835</v>
      </c>
      <c r="B6942" t="s">
        <v>4836</v>
      </c>
      <c r="C6942" t="s">
        <v>6002</v>
      </c>
      <c r="D6942" s="4">
        <v>45783.410856481481</v>
      </c>
      <c r="E6942" s="4">
        <v>45785.4375</v>
      </c>
      <c r="F6942" s="4">
        <v>45785.475694444445</v>
      </c>
      <c r="G6942" s="4"/>
      <c r="H6942" t="s">
        <v>3155</v>
      </c>
      <c r="I6942" t="s">
        <v>3240</v>
      </c>
      <c r="J6942">
        <v>0</v>
      </c>
      <c r="K6942" t="s">
        <v>3157</v>
      </c>
      <c r="L6942" t="s">
        <v>3593</v>
      </c>
      <c r="M6942" t="s">
        <v>549</v>
      </c>
      <c r="N6942" t="s">
        <v>550</v>
      </c>
      <c r="O6942" t="s">
        <v>551</v>
      </c>
      <c r="P6942" t="s">
        <v>149</v>
      </c>
      <c r="Q6942" t="s">
        <v>201</v>
      </c>
    </row>
    <row r="6943" spans="1:17">
      <c r="A6943" t="s">
        <v>4835</v>
      </c>
      <c r="B6943" t="s">
        <v>4836</v>
      </c>
      <c r="C6943" t="s">
        <v>6003</v>
      </c>
      <c r="D6943" s="4">
        <v>45783.410219907404</v>
      </c>
      <c r="E6943" s="4">
        <v>45785.4375</v>
      </c>
      <c r="F6943" s="4">
        <v>45785.475694444445</v>
      </c>
      <c r="G6943" s="4"/>
      <c r="H6943" t="s">
        <v>3155</v>
      </c>
      <c r="I6943" t="s">
        <v>3240</v>
      </c>
      <c r="J6943">
        <v>0</v>
      </c>
      <c r="K6943" t="s">
        <v>3157</v>
      </c>
      <c r="L6943" t="s">
        <v>3245</v>
      </c>
      <c r="M6943" t="s">
        <v>549</v>
      </c>
      <c r="N6943" t="s">
        <v>550</v>
      </c>
      <c r="O6943" t="s">
        <v>551</v>
      </c>
      <c r="P6943" t="s">
        <v>149</v>
      </c>
      <c r="Q6943" t="s">
        <v>201</v>
      </c>
    </row>
    <row r="6944" spans="1:17">
      <c r="A6944" t="s">
        <v>4835</v>
      </c>
      <c r="B6944" t="s">
        <v>6004</v>
      </c>
      <c r="C6944" t="s">
        <v>6005</v>
      </c>
      <c r="D6944" s="4">
        <v>45783.409351851849</v>
      </c>
      <c r="E6944" s="4">
        <v>45785.4375</v>
      </c>
      <c r="F6944" s="4">
        <v>45785.454861111109</v>
      </c>
      <c r="G6944" s="4">
        <v>45785.438298611109</v>
      </c>
      <c r="H6944" t="s">
        <v>3155</v>
      </c>
      <c r="I6944" t="s">
        <v>3175</v>
      </c>
      <c r="J6944">
        <v>0</v>
      </c>
      <c r="K6944" t="s">
        <v>3157</v>
      </c>
      <c r="L6944" t="s">
        <v>3564</v>
      </c>
      <c r="M6944" t="s">
        <v>549</v>
      </c>
      <c r="N6944" t="s">
        <v>550</v>
      </c>
      <c r="O6944" t="s">
        <v>551</v>
      </c>
      <c r="P6944" t="s">
        <v>149</v>
      </c>
      <c r="Q6944" t="s">
        <v>201</v>
      </c>
    </row>
    <row r="6945" spans="1:17">
      <c r="A6945" t="s">
        <v>6006</v>
      </c>
      <c r="B6945" t="s">
        <v>6007</v>
      </c>
      <c r="C6945" t="s">
        <v>6008</v>
      </c>
      <c r="D6945" s="4">
        <v>45783.401712962965</v>
      </c>
      <c r="E6945" s="4">
        <v>45785.375</v>
      </c>
      <c r="F6945" s="4">
        <v>45785.413194444445</v>
      </c>
      <c r="G6945" s="4">
        <v>45785.374918981484</v>
      </c>
      <c r="H6945" t="s">
        <v>3155</v>
      </c>
      <c r="I6945" t="s">
        <v>3240</v>
      </c>
      <c r="J6945">
        <v>1002</v>
      </c>
      <c r="K6945" t="s">
        <v>3157</v>
      </c>
      <c r="L6945" t="s">
        <v>3564</v>
      </c>
      <c r="M6945" t="s">
        <v>549</v>
      </c>
      <c r="N6945" t="s">
        <v>550</v>
      </c>
      <c r="O6945" t="s">
        <v>551</v>
      </c>
      <c r="P6945" t="s">
        <v>242</v>
      </c>
      <c r="Q6945" t="s">
        <v>245</v>
      </c>
    </row>
    <row r="6946" spans="1:17">
      <c r="A6946" t="s">
        <v>5586</v>
      </c>
      <c r="B6946" t="s">
        <v>5593</v>
      </c>
      <c r="C6946" t="s">
        <v>6009</v>
      </c>
      <c r="D6946" s="4">
        <v>45783.400833333333</v>
      </c>
      <c r="E6946" s="4">
        <v>45785.791666666664</v>
      </c>
      <c r="F6946" s="4">
        <v>45785.829861111109</v>
      </c>
      <c r="G6946" s="4"/>
      <c r="H6946" t="s">
        <v>3155</v>
      </c>
      <c r="I6946" t="s">
        <v>3240</v>
      </c>
      <c r="J6946">
        <v>0</v>
      </c>
      <c r="K6946" t="s">
        <v>3157</v>
      </c>
      <c r="L6946" t="s">
        <v>3245</v>
      </c>
      <c r="M6946" t="s">
        <v>549</v>
      </c>
      <c r="N6946" t="s">
        <v>550</v>
      </c>
      <c r="O6946" t="s">
        <v>136</v>
      </c>
      <c r="P6946" t="s">
        <v>139</v>
      </c>
      <c r="Q6946" t="s">
        <v>425</v>
      </c>
    </row>
    <row r="6947" spans="1:17">
      <c r="A6947" t="s">
        <v>6010</v>
      </c>
      <c r="B6947" t="s">
        <v>6011</v>
      </c>
      <c r="C6947" t="s">
        <v>6012</v>
      </c>
      <c r="D6947" s="4">
        <v>45783.395856481482</v>
      </c>
      <c r="E6947" s="4">
        <v>45788.416666666664</v>
      </c>
      <c r="F6947" s="4">
        <v>45788.454861111109</v>
      </c>
      <c r="G6947" s="4">
        <v>45788.415821759256</v>
      </c>
      <c r="H6947" t="s">
        <v>3155</v>
      </c>
      <c r="I6947" t="s">
        <v>3240</v>
      </c>
      <c r="J6947">
        <v>1001</v>
      </c>
      <c r="K6947" t="s">
        <v>3157</v>
      </c>
      <c r="L6947" t="s">
        <v>3564</v>
      </c>
      <c r="M6947" t="s">
        <v>549</v>
      </c>
      <c r="N6947" t="s">
        <v>550</v>
      </c>
      <c r="O6947" t="s">
        <v>551</v>
      </c>
      <c r="P6947" t="s">
        <v>149</v>
      </c>
      <c r="Q6947" t="s">
        <v>209</v>
      </c>
    </row>
    <row r="6948" spans="1:17">
      <c r="A6948" t="s">
        <v>6010</v>
      </c>
      <c r="B6948" t="s">
        <v>6013</v>
      </c>
      <c r="C6948" t="s">
        <v>6014</v>
      </c>
      <c r="D6948" s="4">
        <v>45783.394768518519</v>
      </c>
      <c r="E6948" s="4">
        <v>45788.375</v>
      </c>
      <c r="F6948" s="4">
        <v>45788.413194444445</v>
      </c>
      <c r="G6948" s="4">
        <v>45788.370706018519</v>
      </c>
      <c r="H6948" t="s">
        <v>3155</v>
      </c>
      <c r="I6948" t="s">
        <v>3240</v>
      </c>
      <c r="J6948">
        <v>0</v>
      </c>
      <c r="K6948" t="s">
        <v>3157</v>
      </c>
      <c r="L6948" t="s">
        <v>3564</v>
      </c>
      <c r="M6948" t="s">
        <v>549</v>
      </c>
      <c r="N6948" t="s">
        <v>550</v>
      </c>
      <c r="O6948" t="s">
        <v>551</v>
      </c>
      <c r="P6948" t="s">
        <v>149</v>
      </c>
      <c r="Q6948" t="s">
        <v>209</v>
      </c>
    </row>
    <row r="6949" spans="1:17">
      <c r="A6949" t="s">
        <v>6015</v>
      </c>
      <c r="B6949" t="s">
        <v>6016</v>
      </c>
      <c r="C6949" t="s">
        <v>6017</v>
      </c>
      <c r="D6949" s="4">
        <v>45783.384756944448</v>
      </c>
      <c r="E6949" s="4">
        <v>45786.354166666664</v>
      </c>
      <c r="F6949" s="4">
        <v>45786.371527777781</v>
      </c>
      <c r="G6949" s="4">
        <v>45786.351493055554</v>
      </c>
      <c r="H6949" t="s">
        <v>3155</v>
      </c>
      <c r="I6949" t="s">
        <v>3222</v>
      </c>
      <c r="J6949">
        <v>1</v>
      </c>
      <c r="K6949" t="s">
        <v>3223</v>
      </c>
      <c r="L6949" t="s">
        <v>3564</v>
      </c>
      <c r="M6949" t="s">
        <v>549</v>
      </c>
      <c r="N6949" t="s">
        <v>550</v>
      </c>
      <c r="O6949" t="s">
        <v>551</v>
      </c>
      <c r="P6949" t="s">
        <v>149</v>
      </c>
      <c r="Q6949" t="s">
        <v>205</v>
      </c>
    </row>
    <row r="6950" spans="1:17">
      <c r="A6950" t="s">
        <v>6018</v>
      </c>
      <c r="B6950" t="s">
        <v>6019</v>
      </c>
      <c r="C6950" t="s">
        <v>6020</v>
      </c>
      <c r="D6950" s="4">
        <v>45783.383298611108</v>
      </c>
      <c r="E6950" s="4">
        <v>45784.3125</v>
      </c>
      <c r="F6950" s="4">
        <v>45784.350694444445</v>
      </c>
      <c r="G6950" s="4">
        <v>45784.313923611109</v>
      </c>
      <c r="H6950" t="s">
        <v>3155</v>
      </c>
      <c r="I6950" t="s">
        <v>3240</v>
      </c>
      <c r="J6950">
        <v>1001</v>
      </c>
      <c r="K6950" t="s">
        <v>3227</v>
      </c>
      <c r="L6950" t="s">
        <v>3564</v>
      </c>
      <c r="M6950" t="s">
        <v>549</v>
      </c>
      <c r="N6950" t="s">
        <v>550</v>
      </c>
      <c r="O6950" t="s">
        <v>616</v>
      </c>
      <c r="P6950" t="s">
        <v>314</v>
      </c>
      <c r="Q6950" t="s">
        <v>322</v>
      </c>
    </row>
    <row r="6951" spans="1:17">
      <c r="A6951" t="s">
        <v>6021</v>
      </c>
      <c r="B6951" t="s">
        <v>6022</v>
      </c>
      <c r="C6951" t="s">
        <v>6023</v>
      </c>
      <c r="D6951" s="4">
        <v>45783.380428240744</v>
      </c>
      <c r="E6951" s="4">
        <v>45786.416666666664</v>
      </c>
      <c r="F6951" s="4">
        <v>45786.434027777781</v>
      </c>
      <c r="G6951" s="4"/>
      <c r="H6951" t="s">
        <v>3155</v>
      </c>
      <c r="I6951" t="s">
        <v>3171</v>
      </c>
      <c r="J6951">
        <v>0</v>
      </c>
      <c r="K6951" t="s">
        <v>3157</v>
      </c>
      <c r="L6951" t="s">
        <v>3593</v>
      </c>
      <c r="M6951" t="s">
        <v>549</v>
      </c>
      <c r="N6951" t="s">
        <v>550</v>
      </c>
      <c r="O6951" t="s">
        <v>551</v>
      </c>
      <c r="P6951" t="s">
        <v>242</v>
      </c>
      <c r="Q6951" t="s">
        <v>243</v>
      </c>
    </row>
    <row r="6952" spans="1:17">
      <c r="A6952" t="s">
        <v>6024</v>
      </c>
      <c r="B6952" t="s">
        <v>6025</v>
      </c>
      <c r="C6952" t="s">
        <v>6026</v>
      </c>
      <c r="D6952" s="4">
        <v>45783.377766203703</v>
      </c>
      <c r="E6952" s="4">
        <v>45783.916666666664</v>
      </c>
      <c r="F6952" s="4">
        <v>45783.954861111109</v>
      </c>
      <c r="G6952" s="4"/>
      <c r="H6952" t="s">
        <v>3155</v>
      </c>
      <c r="I6952" t="s">
        <v>3156</v>
      </c>
      <c r="J6952">
        <v>0</v>
      </c>
      <c r="K6952" t="s">
        <v>3194</v>
      </c>
      <c r="L6952" t="s">
        <v>3245</v>
      </c>
      <c r="M6952" t="s">
        <v>549</v>
      </c>
      <c r="N6952" t="s">
        <v>550</v>
      </c>
      <c r="O6952" t="s">
        <v>551</v>
      </c>
      <c r="P6952" t="s">
        <v>145</v>
      </c>
      <c r="Q6952" t="s">
        <v>226</v>
      </c>
    </row>
    <row r="6953" spans="1:17">
      <c r="A6953" t="s">
        <v>5301</v>
      </c>
      <c r="B6953" t="s">
        <v>5302</v>
      </c>
      <c r="C6953" t="s">
        <v>6027</v>
      </c>
      <c r="D6953" s="4">
        <v>45783.377071759256</v>
      </c>
      <c r="E6953" s="4">
        <v>45784.520833333336</v>
      </c>
      <c r="F6953" s="4">
        <v>45784.538194444445</v>
      </c>
      <c r="G6953" s="4"/>
      <c r="H6953" t="s">
        <v>3155</v>
      </c>
      <c r="I6953" t="s">
        <v>3175</v>
      </c>
      <c r="J6953">
        <v>0</v>
      </c>
      <c r="K6953" t="s">
        <v>3194</v>
      </c>
      <c r="L6953" t="s">
        <v>3593</v>
      </c>
      <c r="M6953" t="s">
        <v>549</v>
      </c>
      <c r="N6953" t="s">
        <v>550</v>
      </c>
      <c r="O6953" t="s">
        <v>136</v>
      </c>
      <c r="P6953" t="s">
        <v>139</v>
      </c>
      <c r="Q6953" t="s">
        <v>271</v>
      </c>
    </row>
    <row r="6954" spans="1:17">
      <c r="A6954" t="s">
        <v>6028</v>
      </c>
      <c r="B6954" t="s">
        <v>6029</v>
      </c>
      <c r="C6954" t="s">
        <v>6030</v>
      </c>
      <c r="D6954" s="4">
        <v>45783.375659722224</v>
      </c>
      <c r="E6954" s="4">
        <v>45789.041666666664</v>
      </c>
      <c r="F6954" s="4">
        <v>45789.059027777781</v>
      </c>
      <c r="G6954" s="4"/>
      <c r="H6954" t="s">
        <v>3155</v>
      </c>
      <c r="I6954" t="s">
        <v>3162</v>
      </c>
      <c r="J6954">
        <v>0</v>
      </c>
      <c r="K6954" t="s">
        <v>3420</v>
      </c>
      <c r="L6954" t="s">
        <v>3593</v>
      </c>
      <c r="M6954" t="s">
        <v>549</v>
      </c>
      <c r="N6954" t="s">
        <v>550</v>
      </c>
      <c r="O6954" t="s">
        <v>616</v>
      </c>
      <c r="P6954" t="s">
        <v>314</v>
      </c>
      <c r="Q6954" t="s">
        <v>320</v>
      </c>
    </row>
    <row r="6955" spans="1:17">
      <c r="A6955" t="s">
        <v>5301</v>
      </c>
      <c r="B6955" t="s">
        <v>5302</v>
      </c>
      <c r="C6955" t="s">
        <v>6031</v>
      </c>
      <c r="D6955" s="4">
        <v>45783.375219907408</v>
      </c>
      <c r="E6955" s="4">
        <v>45784.541666666664</v>
      </c>
      <c r="F6955" s="4">
        <v>45784.559027777781</v>
      </c>
      <c r="G6955" s="4"/>
      <c r="H6955" t="s">
        <v>3155</v>
      </c>
      <c r="I6955" t="s">
        <v>3175</v>
      </c>
      <c r="J6955">
        <v>0</v>
      </c>
      <c r="K6955" t="s">
        <v>3194</v>
      </c>
      <c r="L6955" t="s">
        <v>3245</v>
      </c>
      <c r="M6955" t="s">
        <v>549</v>
      </c>
      <c r="N6955" t="s">
        <v>550</v>
      </c>
      <c r="O6955" t="s">
        <v>136</v>
      </c>
      <c r="P6955" t="s">
        <v>139</v>
      </c>
      <c r="Q6955" t="s">
        <v>271</v>
      </c>
    </row>
    <row r="6956" spans="1:17">
      <c r="A6956" t="s">
        <v>5855</v>
      </c>
      <c r="B6956" t="s">
        <v>5856</v>
      </c>
      <c r="C6956" t="s">
        <v>6032</v>
      </c>
      <c r="D6956" s="4">
        <v>45783.374930555554</v>
      </c>
      <c r="E6956" s="4">
        <v>45787.6875</v>
      </c>
      <c r="F6956" s="4">
        <v>45787.725694444445</v>
      </c>
      <c r="G6956" s="4"/>
      <c r="H6956" t="s">
        <v>3155</v>
      </c>
      <c r="I6956" t="s">
        <v>3240</v>
      </c>
      <c r="J6956">
        <v>0</v>
      </c>
      <c r="K6956" t="s">
        <v>3157</v>
      </c>
      <c r="L6956" t="s">
        <v>3245</v>
      </c>
      <c r="M6956" t="s">
        <v>549</v>
      </c>
      <c r="N6956" t="s">
        <v>550</v>
      </c>
      <c r="O6956" t="s">
        <v>136</v>
      </c>
      <c r="P6956" t="s">
        <v>292</v>
      </c>
      <c r="Q6956" t="s">
        <v>296</v>
      </c>
    </row>
    <row r="6957" spans="1:17">
      <c r="A6957" t="s">
        <v>5999</v>
      </c>
      <c r="B6957" t="s">
        <v>6000</v>
      </c>
      <c r="C6957" t="s">
        <v>6033</v>
      </c>
      <c r="D6957" s="4">
        <v>45783.374236111114</v>
      </c>
      <c r="E6957" s="4">
        <v>45789.291666666664</v>
      </c>
      <c r="F6957" s="4">
        <v>45789.309027777781</v>
      </c>
      <c r="G6957" s="4"/>
      <c r="H6957" t="s">
        <v>3155</v>
      </c>
      <c r="I6957" t="s">
        <v>3171</v>
      </c>
      <c r="J6957">
        <v>1001</v>
      </c>
      <c r="K6957" t="s">
        <v>3157</v>
      </c>
      <c r="L6957" t="s">
        <v>3245</v>
      </c>
      <c r="M6957" t="s">
        <v>549</v>
      </c>
      <c r="N6957" t="s">
        <v>550</v>
      </c>
      <c r="O6957" t="s">
        <v>551</v>
      </c>
      <c r="P6957" t="s">
        <v>141</v>
      </c>
      <c r="Q6957" t="s">
        <v>235</v>
      </c>
    </row>
    <row r="6958" spans="1:17">
      <c r="A6958" t="s">
        <v>4412</v>
      </c>
      <c r="B6958" t="s">
        <v>6034</v>
      </c>
      <c r="C6958" t="s">
        <v>6035</v>
      </c>
      <c r="D6958" s="4">
        <v>45783.365833333337</v>
      </c>
      <c r="E6958" s="4">
        <v>45785.375</v>
      </c>
      <c r="F6958" s="4">
        <v>45785.392361111109</v>
      </c>
      <c r="G6958" s="4">
        <v>45785.381736111114</v>
      </c>
      <c r="H6958" t="s">
        <v>3155</v>
      </c>
      <c r="I6958" t="s">
        <v>3175</v>
      </c>
      <c r="J6958">
        <v>0</v>
      </c>
      <c r="K6958" t="s">
        <v>3194</v>
      </c>
      <c r="L6958" t="s">
        <v>3564</v>
      </c>
      <c r="M6958" t="s">
        <v>549</v>
      </c>
      <c r="N6958" t="s">
        <v>550</v>
      </c>
      <c r="O6958" t="s">
        <v>136</v>
      </c>
      <c r="P6958" t="s">
        <v>147</v>
      </c>
      <c r="Q6958" t="s">
        <v>257</v>
      </c>
    </row>
    <row r="6959" spans="1:17">
      <c r="A6959" t="s">
        <v>5275</v>
      </c>
      <c r="B6959" t="s">
        <v>5276</v>
      </c>
      <c r="C6959" t="s">
        <v>6036</v>
      </c>
      <c r="D6959" s="4">
        <v>45783.36446759259</v>
      </c>
      <c r="E6959" s="4">
        <v>45784.625</v>
      </c>
      <c r="F6959" s="4">
        <v>45784.663194444445</v>
      </c>
      <c r="G6959" s="4">
        <v>45784.628587962965</v>
      </c>
      <c r="H6959" t="s">
        <v>3155</v>
      </c>
      <c r="I6959" t="s">
        <v>3156</v>
      </c>
      <c r="J6959">
        <v>0</v>
      </c>
      <c r="K6959" t="s">
        <v>3157</v>
      </c>
      <c r="L6959" t="s">
        <v>3564</v>
      </c>
      <c r="M6959" t="s">
        <v>549</v>
      </c>
      <c r="N6959" t="s">
        <v>550</v>
      </c>
      <c r="O6959" t="s">
        <v>616</v>
      </c>
      <c r="P6959" t="s">
        <v>314</v>
      </c>
      <c r="Q6959" t="s">
        <v>317</v>
      </c>
    </row>
    <row r="6960" spans="1:17">
      <c r="A6960" t="s">
        <v>6037</v>
      </c>
      <c r="B6960" t="s">
        <v>6038</v>
      </c>
      <c r="C6960" t="s">
        <v>6039</v>
      </c>
      <c r="D6960" s="4">
        <v>45783.363055555557</v>
      </c>
      <c r="E6960" s="4">
        <v>45786.333333333336</v>
      </c>
      <c r="F6960" s="4">
        <v>45786.350694444445</v>
      </c>
      <c r="G6960" s="4">
        <v>45786.33494212963</v>
      </c>
      <c r="H6960" t="s">
        <v>3155</v>
      </c>
      <c r="I6960" t="s">
        <v>3171</v>
      </c>
      <c r="J6960">
        <v>0</v>
      </c>
      <c r="K6960" t="s">
        <v>3227</v>
      </c>
      <c r="L6960" t="s">
        <v>3564</v>
      </c>
      <c r="M6960" t="s">
        <v>549</v>
      </c>
      <c r="N6960" t="s">
        <v>550</v>
      </c>
      <c r="O6960" t="s">
        <v>616</v>
      </c>
      <c r="P6960" t="s">
        <v>314</v>
      </c>
      <c r="Q6960" t="s">
        <v>321</v>
      </c>
    </row>
    <row r="6961" spans="1:17">
      <c r="A6961" t="s">
        <v>5275</v>
      </c>
      <c r="B6961" t="s">
        <v>6040</v>
      </c>
      <c r="C6961" t="s">
        <v>6041</v>
      </c>
      <c r="D6961" s="4">
        <v>45783.362060185187</v>
      </c>
      <c r="E6961" s="4">
        <v>45784.604166666664</v>
      </c>
      <c r="F6961" s="4">
        <v>45784.621527777781</v>
      </c>
      <c r="G6961" s="4">
        <v>45784.606759259259</v>
      </c>
      <c r="H6961" t="s">
        <v>3155</v>
      </c>
      <c r="I6961" t="s">
        <v>3171</v>
      </c>
      <c r="J6961">
        <v>0</v>
      </c>
      <c r="K6961" t="s">
        <v>3194</v>
      </c>
      <c r="L6961" t="s">
        <v>3564</v>
      </c>
      <c r="M6961" t="s">
        <v>549</v>
      </c>
      <c r="N6961" t="s">
        <v>550</v>
      </c>
      <c r="O6961" t="s">
        <v>616</v>
      </c>
      <c r="P6961" t="s">
        <v>314</v>
      </c>
      <c r="Q6961" t="s">
        <v>317</v>
      </c>
    </row>
    <row r="6962" spans="1:17">
      <c r="A6962" t="s">
        <v>4789</v>
      </c>
      <c r="B6962" t="s">
        <v>4790</v>
      </c>
      <c r="C6962" t="s">
        <v>6042</v>
      </c>
      <c r="D6962" s="4">
        <v>45783.356712962966</v>
      </c>
      <c r="E6962" s="4">
        <v>45785.25</v>
      </c>
      <c r="F6962" s="4">
        <v>45785.267361111109</v>
      </c>
      <c r="G6962" s="4">
        <v>45785.249027777776</v>
      </c>
      <c r="H6962" t="s">
        <v>3155</v>
      </c>
      <c r="I6962" t="s">
        <v>3175</v>
      </c>
      <c r="J6962">
        <v>0</v>
      </c>
      <c r="K6962" t="s">
        <v>3157</v>
      </c>
      <c r="L6962" t="s">
        <v>3564</v>
      </c>
      <c r="M6962" t="s">
        <v>549</v>
      </c>
      <c r="N6962" t="s">
        <v>559</v>
      </c>
      <c r="O6962" t="s">
        <v>469</v>
      </c>
      <c r="P6962" t="s">
        <v>180</v>
      </c>
      <c r="Q6962" t="s">
        <v>181</v>
      </c>
    </row>
    <row r="6963" spans="1:17">
      <c r="A6963" t="s">
        <v>4835</v>
      </c>
      <c r="B6963" t="s">
        <v>4836</v>
      </c>
      <c r="C6963" t="s">
        <v>6043</v>
      </c>
      <c r="D6963" s="4">
        <v>45783.354201388887</v>
      </c>
      <c r="E6963" s="4">
        <v>45785.375</v>
      </c>
      <c r="F6963" s="4">
        <v>45785.413194444445</v>
      </c>
      <c r="G6963" s="4"/>
      <c r="H6963" t="s">
        <v>3155</v>
      </c>
      <c r="I6963" t="s">
        <v>3240</v>
      </c>
      <c r="J6963">
        <v>0</v>
      </c>
      <c r="K6963" t="s">
        <v>3157</v>
      </c>
      <c r="L6963" t="s">
        <v>3245</v>
      </c>
      <c r="M6963" t="s">
        <v>549</v>
      </c>
      <c r="N6963" t="s">
        <v>550</v>
      </c>
      <c r="O6963" t="s">
        <v>551</v>
      </c>
      <c r="P6963" t="s">
        <v>149</v>
      </c>
      <c r="Q6963" t="s">
        <v>201</v>
      </c>
    </row>
    <row r="6964" spans="1:17">
      <c r="A6964" t="s">
        <v>6044</v>
      </c>
      <c r="B6964" t="s">
        <v>6045</v>
      </c>
      <c r="C6964" t="s">
        <v>6046</v>
      </c>
      <c r="D6964" s="4">
        <v>45783.352407407408</v>
      </c>
      <c r="E6964" s="4">
        <v>45814.4375</v>
      </c>
      <c r="F6964" s="4">
        <v>45814.475694444445</v>
      </c>
      <c r="G6964" s="4"/>
      <c r="H6964" t="s">
        <v>3155</v>
      </c>
      <c r="I6964" t="s">
        <v>3156</v>
      </c>
      <c r="J6964">
        <v>0</v>
      </c>
      <c r="K6964" t="s">
        <v>3157</v>
      </c>
      <c r="L6964" t="s">
        <v>3158</v>
      </c>
      <c r="M6964" t="s">
        <v>549</v>
      </c>
      <c r="N6964" t="s">
        <v>550</v>
      </c>
      <c r="O6964" t="s">
        <v>136</v>
      </c>
      <c r="P6964" t="s">
        <v>139</v>
      </c>
      <c r="Q6964" t="s">
        <v>272</v>
      </c>
    </row>
    <row r="6965" spans="1:17">
      <c r="A6965" t="s">
        <v>4835</v>
      </c>
      <c r="B6965" t="s">
        <v>6004</v>
      </c>
      <c r="C6965" t="s">
        <v>6047</v>
      </c>
      <c r="D6965" s="4">
        <v>45783.352152777778</v>
      </c>
      <c r="E6965" s="4">
        <v>45785.375</v>
      </c>
      <c r="F6965" s="4">
        <v>45785.392361111109</v>
      </c>
      <c r="G6965" s="4"/>
      <c r="H6965" t="s">
        <v>3155</v>
      </c>
      <c r="I6965" t="s">
        <v>3175</v>
      </c>
      <c r="J6965">
        <v>0</v>
      </c>
      <c r="K6965" t="s">
        <v>3157</v>
      </c>
      <c r="L6965" t="s">
        <v>3245</v>
      </c>
      <c r="M6965" t="s">
        <v>549</v>
      </c>
      <c r="N6965" t="s">
        <v>550</v>
      </c>
      <c r="O6965" t="s">
        <v>551</v>
      </c>
      <c r="P6965" t="s">
        <v>149</v>
      </c>
      <c r="Q6965" t="s">
        <v>201</v>
      </c>
    </row>
    <row r="6966" spans="1:17">
      <c r="A6966" t="s">
        <v>5687</v>
      </c>
      <c r="B6966" t="s">
        <v>5688</v>
      </c>
      <c r="C6966" t="s">
        <v>6048</v>
      </c>
      <c r="D6966" s="4">
        <v>45783.34957175926</v>
      </c>
      <c r="E6966" s="4">
        <v>45786.791666666664</v>
      </c>
      <c r="F6966" s="4">
        <v>45786.809027777781</v>
      </c>
      <c r="G6966" s="4"/>
      <c r="H6966" t="s">
        <v>3155</v>
      </c>
      <c r="I6966" t="s">
        <v>3162</v>
      </c>
      <c r="J6966">
        <v>0</v>
      </c>
      <c r="K6966" t="s">
        <v>3420</v>
      </c>
      <c r="L6966" t="s">
        <v>3245</v>
      </c>
      <c r="M6966" t="s">
        <v>549</v>
      </c>
      <c r="N6966" t="s">
        <v>550</v>
      </c>
      <c r="O6966" t="s">
        <v>616</v>
      </c>
      <c r="P6966" t="s">
        <v>314</v>
      </c>
      <c r="Q6966" t="s">
        <v>319</v>
      </c>
    </row>
    <row r="6967" spans="1:17">
      <c r="A6967" t="s">
        <v>5919</v>
      </c>
      <c r="B6967" t="s">
        <v>5920</v>
      </c>
      <c r="C6967" t="s">
        <v>6049</v>
      </c>
      <c r="D6967" s="4">
        <v>45783.346006944441</v>
      </c>
      <c r="E6967" s="4">
        <v>45787.291666666664</v>
      </c>
      <c r="F6967" s="4">
        <v>45787.329861111109</v>
      </c>
      <c r="G6967" s="4"/>
      <c r="H6967" t="s">
        <v>3155</v>
      </c>
      <c r="I6967" t="s">
        <v>3156</v>
      </c>
      <c r="J6967">
        <v>0</v>
      </c>
      <c r="K6967" t="s">
        <v>3157</v>
      </c>
      <c r="L6967" t="s">
        <v>3245</v>
      </c>
      <c r="M6967" t="s">
        <v>549</v>
      </c>
      <c r="N6967" t="s">
        <v>550</v>
      </c>
      <c r="O6967" t="s">
        <v>136</v>
      </c>
      <c r="P6967" t="s">
        <v>147</v>
      </c>
      <c r="Q6967" t="s">
        <v>254</v>
      </c>
    </row>
    <row r="6968" spans="1:17">
      <c r="A6968" t="s">
        <v>6037</v>
      </c>
      <c r="B6968" t="s">
        <v>6038</v>
      </c>
      <c r="C6968" t="s">
        <v>6050</v>
      </c>
      <c r="D6968" s="4">
        <v>45783.345266203702</v>
      </c>
      <c r="E6968" s="4">
        <v>45786.25</v>
      </c>
      <c r="F6968" s="4">
        <v>45786.267361111109</v>
      </c>
      <c r="G6968" s="4"/>
      <c r="H6968" t="s">
        <v>3155</v>
      </c>
      <c r="I6968" t="s">
        <v>3171</v>
      </c>
      <c r="J6968">
        <v>0</v>
      </c>
      <c r="K6968" t="s">
        <v>3227</v>
      </c>
      <c r="L6968" t="s">
        <v>3245</v>
      </c>
      <c r="M6968" t="s">
        <v>549</v>
      </c>
      <c r="N6968" t="s">
        <v>550</v>
      </c>
      <c r="O6968" t="s">
        <v>616</v>
      </c>
      <c r="P6968" t="s">
        <v>314</v>
      </c>
      <c r="Q6968" t="s">
        <v>321</v>
      </c>
    </row>
    <row r="6969" spans="1:17">
      <c r="A6969" t="s">
        <v>6051</v>
      </c>
      <c r="B6969" t="s">
        <v>6052</v>
      </c>
      <c r="C6969" t="s">
        <v>6053</v>
      </c>
      <c r="D6969" s="4">
        <v>45783.344849537039</v>
      </c>
      <c r="E6969" s="4">
        <v>45784.375</v>
      </c>
      <c r="F6969" s="4">
        <v>45784.413194444445</v>
      </c>
      <c r="G6969" s="4">
        <v>45784.372696759259</v>
      </c>
      <c r="H6969" t="s">
        <v>3155</v>
      </c>
      <c r="I6969" t="s">
        <v>3156</v>
      </c>
      <c r="J6969">
        <v>0</v>
      </c>
      <c r="K6969" t="s">
        <v>3194</v>
      </c>
      <c r="L6969" t="s">
        <v>3564</v>
      </c>
      <c r="M6969" t="s">
        <v>549</v>
      </c>
      <c r="N6969" t="s">
        <v>559</v>
      </c>
      <c r="O6969" t="s">
        <v>469</v>
      </c>
      <c r="P6969" t="s">
        <v>189</v>
      </c>
      <c r="Q6969" t="s">
        <v>190</v>
      </c>
    </row>
    <row r="6970" spans="1:17">
      <c r="A6970" t="s">
        <v>6054</v>
      </c>
      <c r="B6970" t="s">
        <v>6055</v>
      </c>
      <c r="C6970" t="s">
        <v>6056</v>
      </c>
      <c r="D6970" s="4">
        <v>45783.337476851855</v>
      </c>
      <c r="E6970" s="4">
        <v>45789.541666666664</v>
      </c>
      <c r="F6970" s="4">
        <v>45789.579861111109</v>
      </c>
      <c r="G6970" s="4"/>
      <c r="H6970" t="s">
        <v>3155</v>
      </c>
      <c r="I6970" t="s">
        <v>3240</v>
      </c>
      <c r="J6970">
        <v>0</v>
      </c>
      <c r="K6970" t="s">
        <v>3157</v>
      </c>
      <c r="L6970" t="s">
        <v>3245</v>
      </c>
      <c r="M6970" t="s">
        <v>549</v>
      </c>
      <c r="N6970" t="s">
        <v>550</v>
      </c>
      <c r="O6970" t="s">
        <v>136</v>
      </c>
      <c r="P6970" t="s">
        <v>147</v>
      </c>
      <c r="Q6970" t="s">
        <v>262</v>
      </c>
    </row>
    <row r="6971" spans="1:17">
      <c r="A6971" t="s">
        <v>6057</v>
      </c>
      <c r="B6971" t="s">
        <v>6058</v>
      </c>
      <c r="C6971" t="s">
        <v>6059</v>
      </c>
      <c r="D6971" s="4">
        <v>45783.335879629631</v>
      </c>
      <c r="E6971" s="4">
        <v>45784.208333333336</v>
      </c>
      <c r="F6971" s="4">
        <v>45784.246527777781</v>
      </c>
      <c r="G6971" s="4"/>
      <c r="H6971" t="s">
        <v>3155</v>
      </c>
      <c r="I6971" t="s">
        <v>3156</v>
      </c>
      <c r="J6971">
        <v>0</v>
      </c>
      <c r="K6971" t="s">
        <v>3157</v>
      </c>
      <c r="L6971" t="s">
        <v>3593</v>
      </c>
      <c r="M6971" t="s">
        <v>549</v>
      </c>
      <c r="N6971" t="s">
        <v>559</v>
      </c>
      <c r="O6971" t="s">
        <v>469</v>
      </c>
      <c r="P6971" t="s">
        <v>180</v>
      </c>
      <c r="Q6971" t="s">
        <v>184</v>
      </c>
    </row>
    <row r="6972" spans="1:17">
      <c r="A6972" t="s">
        <v>6060</v>
      </c>
      <c r="B6972" t="s">
        <v>6061</v>
      </c>
      <c r="C6972" t="s">
        <v>6062</v>
      </c>
      <c r="D6972" s="4">
        <v>45783.333287037036</v>
      </c>
      <c r="E6972" s="4">
        <v>45784.354166666664</v>
      </c>
      <c r="F6972" s="4">
        <v>45784.371527777781</v>
      </c>
      <c r="G6972" s="4">
        <v>45784.357361111113</v>
      </c>
      <c r="H6972" t="s">
        <v>3155</v>
      </c>
      <c r="I6972" t="s">
        <v>3175</v>
      </c>
      <c r="J6972">
        <v>0</v>
      </c>
      <c r="K6972" t="s">
        <v>3157</v>
      </c>
      <c r="L6972" t="s">
        <v>3564</v>
      </c>
      <c r="M6972" t="s">
        <v>549</v>
      </c>
      <c r="N6972" t="s">
        <v>550</v>
      </c>
      <c r="O6972" t="s">
        <v>551</v>
      </c>
      <c r="P6972" t="s">
        <v>145</v>
      </c>
      <c r="Q6972" t="s">
        <v>226</v>
      </c>
    </row>
    <row r="6973" spans="1:17">
      <c r="A6973" t="s">
        <v>6060</v>
      </c>
      <c r="B6973" t="s">
        <v>6061</v>
      </c>
      <c r="C6973" t="s">
        <v>6063</v>
      </c>
      <c r="D6973" s="4">
        <v>45783.332824074074</v>
      </c>
      <c r="E6973" s="4">
        <v>45784.354166666664</v>
      </c>
      <c r="F6973" s="4">
        <v>45784.371527777781</v>
      </c>
      <c r="G6973" s="4"/>
      <c r="H6973" t="s">
        <v>3155</v>
      </c>
      <c r="I6973" t="s">
        <v>3175</v>
      </c>
      <c r="J6973">
        <v>0</v>
      </c>
      <c r="K6973" t="s">
        <v>3157</v>
      </c>
      <c r="L6973" t="s">
        <v>3245</v>
      </c>
      <c r="M6973" t="s">
        <v>549</v>
      </c>
      <c r="N6973" t="s">
        <v>550</v>
      </c>
      <c r="O6973" t="s">
        <v>551</v>
      </c>
      <c r="P6973" t="s">
        <v>145</v>
      </c>
      <c r="Q6973" t="s">
        <v>226</v>
      </c>
    </row>
    <row r="6974" spans="1:17">
      <c r="A6974" t="s">
        <v>5086</v>
      </c>
      <c r="B6974" t="s">
        <v>5087</v>
      </c>
      <c r="C6974" t="s">
        <v>6064</v>
      </c>
      <c r="D6974" s="4">
        <v>45783.323541666665</v>
      </c>
      <c r="E6974" s="4">
        <v>45785.3125</v>
      </c>
      <c r="F6974" s="4">
        <v>45785.329861111109</v>
      </c>
      <c r="G6974" s="4"/>
      <c r="H6974" t="s">
        <v>3155</v>
      </c>
      <c r="I6974" t="s">
        <v>3175</v>
      </c>
      <c r="J6974">
        <v>1001</v>
      </c>
      <c r="K6974" t="s">
        <v>3194</v>
      </c>
      <c r="L6974" t="s">
        <v>3245</v>
      </c>
      <c r="M6974" t="s">
        <v>549</v>
      </c>
      <c r="N6974" t="s">
        <v>550</v>
      </c>
      <c r="O6974" t="s">
        <v>136</v>
      </c>
      <c r="P6974" t="s">
        <v>147</v>
      </c>
      <c r="Q6974" t="s">
        <v>254</v>
      </c>
    </row>
    <row r="6975" spans="1:17">
      <c r="A6975" t="s">
        <v>6065</v>
      </c>
      <c r="B6975" t="s">
        <v>6066</v>
      </c>
      <c r="C6975" t="s">
        <v>6067</v>
      </c>
      <c r="D6975" s="4">
        <v>45783.318576388891</v>
      </c>
      <c r="E6975" s="4">
        <v>45789</v>
      </c>
      <c r="F6975" s="4">
        <v>45789.017361111109</v>
      </c>
      <c r="G6975" s="4"/>
      <c r="H6975" t="s">
        <v>3155</v>
      </c>
      <c r="I6975" t="s">
        <v>3175</v>
      </c>
      <c r="J6975">
        <v>0</v>
      </c>
      <c r="K6975" t="s">
        <v>3157</v>
      </c>
      <c r="L6975" t="s">
        <v>3593</v>
      </c>
      <c r="M6975" t="s">
        <v>549</v>
      </c>
      <c r="N6975" t="s">
        <v>550</v>
      </c>
      <c r="O6975" t="s">
        <v>136</v>
      </c>
      <c r="P6975" t="s">
        <v>147</v>
      </c>
      <c r="Q6975" t="s">
        <v>255</v>
      </c>
    </row>
    <row r="6976" spans="1:17">
      <c r="A6976" t="s">
        <v>6068</v>
      </c>
      <c r="B6976" t="s">
        <v>6069</v>
      </c>
      <c r="C6976" t="s">
        <v>6070</v>
      </c>
      <c r="D6976" s="4">
        <v>45783.317337962966</v>
      </c>
      <c r="E6976" s="4">
        <v>45785.291666666664</v>
      </c>
      <c r="F6976" s="4">
        <v>45785.329861111109</v>
      </c>
      <c r="G6976" s="4"/>
      <c r="H6976" t="s">
        <v>3155</v>
      </c>
      <c r="I6976" t="s">
        <v>3156</v>
      </c>
      <c r="J6976">
        <v>0</v>
      </c>
      <c r="K6976" t="s">
        <v>3194</v>
      </c>
      <c r="L6976" t="s">
        <v>3593</v>
      </c>
      <c r="M6976" t="s">
        <v>549</v>
      </c>
      <c r="N6976" t="s">
        <v>550</v>
      </c>
      <c r="O6976" t="s">
        <v>551</v>
      </c>
      <c r="P6976" t="s">
        <v>149</v>
      </c>
      <c r="Q6976" t="s">
        <v>202</v>
      </c>
    </row>
    <row r="6977" spans="1:17">
      <c r="A6977" t="s">
        <v>6071</v>
      </c>
      <c r="B6977" t="s">
        <v>6072</v>
      </c>
      <c r="C6977" t="s">
        <v>6073</v>
      </c>
      <c r="D6977" s="4">
        <v>45783.316446759258</v>
      </c>
      <c r="E6977" s="4">
        <v>45787.916666666664</v>
      </c>
      <c r="F6977" s="4">
        <v>45787.954861111109</v>
      </c>
      <c r="G6977" s="4">
        <v>45787.913148148145</v>
      </c>
      <c r="H6977" t="s">
        <v>3155</v>
      </c>
      <c r="I6977" t="s">
        <v>3156</v>
      </c>
      <c r="J6977">
        <v>0</v>
      </c>
      <c r="K6977" t="s">
        <v>3157</v>
      </c>
      <c r="L6977" t="s">
        <v>3564</v>
      </c>
      <c r="M6977" t="s">
        <v>549</v>
      </c>
      <c r="N6977" t="s">
        <v>550</v>
      </c>
      <c r="O6977" t="s">
        <v>551</v>
      </c>
      <c r="P6977" t="s">
        <v>242</v>
      </c>
      <c r="Q6977" t="s">
        <v>245</v>
      </c>
    </row>
    <row r="6978" spans="1:17">
      <c r="A6978" t="s">
        <v>6074</v>
      </c>
      <c r="B6978" t="s">
        <v>6075</v>
      </c>
      <c r="C6978" t="s">
        <v>6076</v>
      </c>
      <c r="D6978" s="4">
        <v>45783.314525462964</v>
      </c>
      <c r="E6978" s="4">
        <v>45787.25</v>
      </c>
      <c r="F6978" s="4">
        <v>45787.267361111109</v>
      </c>
      <c r="G6978" s="4"/>
      <c r="H6978" t="s">
        <v>3155</v>
      </c>
      <c r="I6978" t="s">
        <v>3162</v>
      </c>
      <c r="J6978">
        <v>0</v>
      </c>
      <c r="K6978" t="s">
        <v>3198</v>
      </c>
      <c r="L6978" t="s">
        <v>3593</v>
      </c>
      <c r="M6978" t="s">
        <v>549</v>
      </c>
      <c r="N6978" t="s">
        <v>550</v>
      </c>
      <c r="O6978" t="s">
        <v>1923</v>
      </c>
      <c r="P6978" t="s">
        <v>1924</v>
      </c>
      <c r="Q6978" t="s">
        <v>3180</v>
      </c>
    </row>
    <row r="6979" spans="1:17">
      <c r="A6979" t="s">
        <v>6077</v>
      </c>
      <c r="B6979" t="s">
        <v>6078</v>
      </c>
      <c r="C6979" t="s">
        <v>6079</v>
      </c>
      <c r="D6979" s="4">
        <v>45783.31449074074</v>
      </c>
      <c r="E6979" s="4">
        <v>45788.375</v>
      </c>
      <c r="F6979" s="4">
        <v>45788.392361111109</v>
      </c>
      <c r="G6979" s="4"/>
      <c r="H6979" t="s">
        <v>3155</v>
      </c>
      <c r="I6979" t="s">
        <v>3171</v>
      </c>
      <c r="J6979">
        <v>0</v>
      </c>
      <c r="K6979" t="s">
        <v>3157</v>
      </c>
      <c r="L6979" t="s">
        <v>3593</v>
      </c>
      <c r="M6979" t="s">
        <v>549</v>
      </c>
      <c r="N6979" t="s">
        <v>550</v>
      </c>
      <c r="O6979" t="s">
        <v>136</v>
      </c>
      <c r="P6979" t="s">
        <v>292</v>
      </c>
      <c r="Q6979" t="s">
        <v>291</v>
      </c>
    </row>
    <row r="6980" spans="1:17">
      <c r="A6980" t="s">
        <v>6080</v>
      </c>
      <c r="B6980" t="s">
        <v>6081</v>
      </c>
      <c r="C6980" t="s">
        <v>6082</v>
      </c>
      <c r="D6980" s="4">
        <v>45783.314282407409</v>
      </c>
      <c r="E6980" s="4">
        <v>45785.291666666664</v>
      </c>
      <c r="F6980" s="4">
        <v>45785.309027777781</v>
      </c>
      <c r="G6980" s="4">
        <v>45785.291539351849</v>
      </c>
      <c r="H6980" t="s">
        <v>3155</v>
      </c>
      <c r="I6980" t="s">
        <v>3162</v>
      </c>
      <c r="J6980">
        <v>0</v>
      </c>
      <c r="K6980" t="s">
        <v>3295</v>
      </c>
      <c r="L6980" t="s">
        <v>3564</v>
      </c>
      <c r="M6980" t="s">
        <v>549</v>
      </c>
      <c r="N6980" t="s">
        <v>550</v>
      </c>
      <c r="O6980" t="s">
        <v>1923</v>
      </c>
      <c r="P6980" t="s">
        <v>1924</v>
      </c>
      <c r="Q6980" t="s">
        <v>3359</v>
      </c>
    </row>
    <row r="6981" spans="1:17">
      <c r="A6981" t="s">
        <v>6083</v>
      </c>
      <c r="B6981" t="s">
        <v>6084</v>
      </c>
      <c r="C6981" t="s">
        <v>6085</v>
      </c>
      <c r="D6981" s="4">
        <v>45783.313391203701</v>
      </c>
      <c r="E6981" s="4">
        <v>45787.333333333336</v>
      </c>
      <c r="F6981" s="4">
        <v>45787.350694444445</v>
      </c>
      <c r="G6981" s="4">
        <v>45787.328333333331</v>
      </c>
      <c r="H6981" t="s">
        <v>3155</v>
      </c>
      <c r="I6981" t="s">
        <v>3171</v>
      </c>
      <c r="J6981">
        <v>1001</v>
      </c>
      <c r="K6981" t="s">
        <v>3157</v>
      </c>
      <c r="L6981" t="s">
        <v>3564</v>
      </c>
      <c r="M6981" t="s">
        <v>549</v>
      </c>
      <c r="N6981" t="s">
        <v>559</v>
      </c>
      <c r="O6981" t="s">
        <v>469</v>
      </c>
      <c r="P6981" t="s">
        <v>180</v>
      </c>
      <c r="Q6981" t="s">
        <v>181</v>
      </c>
    </row>
    <row r="6982" spans="1:17">
      <c r="A6982" t="s">
        <v>6086</v>
      </c>
      <c r="B6982" t="s">
        <v>6087</v>
      </c>
      <c r="C6982" t="s">
        <v>6088</v>
      </c>
      <c r="D6982" s="4">
        <v>45783.309502314813</v>
      </c>
      <c r="E6982" s="4">
        <v>45785.291666666664</v>
      </c>
      <c r="F6982" s="4">
        <v>45785.309027777781</v>
      </c>
      <c r="G6982" s="4">
        <v>45785.294074074074</v>
      </c>
      <c r="H6982" t="s">
        <v>3155</v>
      </c>
      <c r="I6982" t="s">
        <v>3162</v>
      </c>
      <c r="J6982">
        <v>0</v>
      </c>
      <c r="K6982" t="s">
        <v>3379</v>
      </c>
      <c r="L6982" t="s">
        <v>3564</v>
      </c>
      <c r="M6982" t="s">
        <v>549</v>
      </c>
      <c r="N6982" t="s">
        <v>550</v>
      </c>
      <c r="O6982" t="s">
        <v>1923</v>
      </c>
      <c r="P6982" t="s">
        <v>1924</v>
      </c>
      <c r="Q6982" t="s">
        <v>3180</v>
      </c>
    </row>
    <row r="6983" spans="1:17">
      <c r="A6983" t="s">
        <v>6089</v>
      </c>
      <c r="B6983" t="s">
        <v>6090</v>
      </c>
      <c r="C6983" t="s">
        <v>6091</v>
      </c>
      <c r="D6983" s="4">
        <v>45783.307986111111</v>
      </c>
      <c r="E6983" s="4">
        <v>45784.3125</v>
      </c>
      <c r="F6983" s="4">
        <v>45784.329861111109</v>
      </c>
      <c r="G6983" s="4">
        <v>45784.307152777779</v>
      </c>
      <c r="H6983" t="s">
        <v>3155</v>
      </c>
      <c r="I6983" t="s">
        <v>3171</v>
      </c>
      <c r="J6983">
        <v>0</v>
      </c>
      <c r="K6983" t="s">
        <v>3157</v>
      </c>
      <c r="L6983" t="s">
        <v>3564</v>
      </c>
      <c r="M6983" t="s">
        <v>549</v>
      </c>
      <c r="N6983" t="s">
        <v>550</v>
      </c>
      <c r="O6983" t="s">
        <v>551</v>
      </c>
      <c r="P6983" t="s">
        <v>242</v>
      </c>
      <c r="Q6983" t="s">
        <v>248</v>
      </c>
    </row>
    <row r="6984" spans="1:17">
      <c r="A6984" t="s">
        <v>6092</v>
      </c>
      <c r="B6984" t="s">
        <v>6093</v>
      </c>
      <c r="C6984" t="s">
        <v>6094</v>
      </c>
      <c r="D6984" s="4">
        <v>45783.298796296294</v>
      </c>
      <c r="E6984" s="4">
        <v>45786.375</v>
      </c>
      <c r="F6984" s="4">
        <v>45786.392361111109</v>
      </c>
      <c r="G6984" s="4">
        <v>45786.371296296296</v>
      </c>
      <c r="H6984" t="s">
        <v>3155</v>
      </c>
      <c r="I6984" t="s">
        <v>3175</v>
      </c>
      <c r="J6984">
        <v>0</v>
      </c>
      <c r="K6984" t="s">
        <v>3157</v>
      </c>
      <c r="L6984" t="s">
        <v>3564</v>
      </c>
      <c r="M6984" t="s">
        <v>549</v>
      </c>
      <c r="N6984" t="s">
        <v>550</v>
      </c>
      <c r="O6984" t="s">
        <v>136</v>
      </c>
      <c r="P6984" t="s">
        <v>147</v>
      </c>
      <c r="Q6984" t="s">
        <v>258</v>
      </c>
    </row>
    <row r="6985" spans="1:17">
      <c r="A6985" t="s">
        <v>4835</v>
      </c>
      <c r="B6985" t="s">
        <v>4836</v>
      </c>
      <c r="C6985" t="s">
        <v>6095</v>
      </c>
      <c r="D6985" s="4">
        <v>45783.296273148146</v>
      </c>
      <c r="E6985" s="4">
        <v>45786.395833333336</v>
      </c>
      <c r="F6985" s="4">
        <v>45786.434027777781</v>
      </c>
      <c r="G6985" s="4"/>
      <c r="H6985" t="s">
        <v>3155</v>
      </c>
      <c r="I6985" t="s">
        <v>3240</v>
      </c>
      <c r="J6985">
        <v>0</v>
      </c>
      <c r="K6985" t="s">
        <v>3157</v>
      </c>
      <c r="L6985" t="s">
        <v>3245</v>
      </c>
      <c r="M6985" t="s">
        <v>549</v>
      </c>
      <c r="N6985" t="s">
        <v>550</v>
      </c>
      <c r="O6985" t="s">
        <v>551</v>
      </c>
      <c r="P6985" t="s">
        <v>149</v>
      </c>
      <c r="Q6985" t="s">
        <v>201</v>
      </c>
    </row>
    <row r="6986" spans="1:17">
      <c r="A6986" t="s">
        <v>6021</v>
      </c>
      <c r="B6986" t="s">
        <v>6022</v>
      </c>
      <c r="C6986" t="s">
        <v>6096</v>
      </c>
      <c r="D6986" s="4">
        <v>45783.293796296297</v>
      </c>
      <c r="E6986" s="4">
        <v>45784.416666666664</v>
      </c>
      <c r="F6986" s="4">
        <v>45784.434027777781</v>
      </c>
      <c r="G6986" s="4"/>
      <c r="H6986" t="s">
        <v>3155</v>
      </c>
      <c r="I6986" t="s">
        <v>3171</v>
      </c>
      <c r="J6986">
        <v>0</v>
      </c>
      <c r="K6986" t="s">
        <v>3157</v>
      </c>
      <c r="L6986" t="s">
        <v>3245</v>
      </c>
      <c r="M6986" t="s">
        <v>549</v>
      </c>
      <c r="N6986" t="s">
        <v>550</v>
      </c>
      <c r="O6986" t="s">
        <v>551</v>
      </c>
      <c r="P6986" t="s">
        <v>242</v>
      </c>
      <c r="Q6986" t="s">
        <v>243</v>
      </c>
    </row>
    <row r="6987" spans="1:17">
      <c r="A6987" t="s">
        <v>5275</v>
      </c>
      <c r="B6987" t="s">
        <v>6040</v>
      </c>
      <c r="C6987" t="s">
        <v>6097</v>
      </c>
      <c r="D6987" s="4">
        <v>45783.291979166665</v>
      </c>
      <c r="E6987" s="4">
        <v>45784.625</v>
      </c>
      <c r="F6987" s="4">
        <v>45784.642361111109</v>
      </c>
      <c r="G6987" s="4"/>
      <c r="H6987" t="s">
        <v>3155</v>
      </c>
      <c r="I6987" t="s">
        <v>3171</v>
      </c>
      <c r="J6987">
        <v>0</v>
      </c>
      <c r="K6987" t="s">
        <v>3194</v>
      </c>
      <c r="L6987" t="s">
        <v>3245</v>
      </c>
      <c r="M6987" t="s">
        <v>549</v>
      </c>
      <c r="N6987" t="s">
        <v>550</v>
      </c>
      <c r="O6987" t="s">
        <v>616</v>
      </c>
      <c r="P6987" t="s">
        <v>314</v>
      </c>
      <c r="Q6987" t="s">
        <v>317</v>
      </c>
    </row>
    <row r="6988" spans="1:17">
      <c r="A6988" t="s">
        <v>6098</v>
      </c>
      <c r="B6988" t="s">
        <v>6099</v>
      </c>
      <c r="C6988" t="s">
        <v>6100</v>
      </c>
      <c r="D6988" s="4">
        <v>45783.290949074071</v>
      </c>
      <c r="E6988" s="4">
        <v>45786.270833333336</v>
      </c>
      <c r="F6988" s="4">
        <v>45786.288194444445</v>
      </c>
      <c r="G6988" s="4">
        <v>45786.270775462966</v>
      </c>
      <c r="H6988" t="s">
        <v>3155</v>
      </c>
      <c r="I6988" t="s">
        <v>3162</v>
      </c>
      <c r="J6988">
        <v>0</v>
      </c>
      <c r="K6988" t="s">
        <v>3379</v>
      </c>
      <c r="L6988" t="s">
        <v>3564</v>
      </c>
      <c r="M6988" t="s">
        <v>549</v>
      </c>
      <c r="N6988" t="s">
        <v>550</v>
      </c>
      <c r="O6988" t="s">
        <v>1923</v>
      </c>
      <c r="P6988" t="s">
        <v>1924</v>
      </c>
      <c r="Q6988" t="s">
        <v>3164</v>
      </c>
    </row>
    <row r="6989" spans="1:17">
      <c r="A6989" t="s">
        <v>5275</v>
      </c>
      <c r="B6989" t="s">
        <v>5276</v>
      </c>
      <c r="C6989" t="s">
        <v>6101</v>
      </c>
      <c r="D6989" s="4">
        <v>45783.290150462963</v>
      </c>
      <c r="E6989" s="4">
        <v>45784.604166666664</v>
      </c>
      <c r="F6989" s="4">
        <v>45784.642361111109</v>
      </c>
      <c r="G6989" s="4"/>
      <c r="H6989" t="s">
        <v>3155</v>
      </c>
      <c r="I6989" t="s">
        <v>3156</v>
      </c>
      <c r="J6989">
        <v>0</v>
      </c>
      <c r="K6989" t="s">
        <v>3157</v>
      </c>
      <c r="L6989" t="s">
        <v>3245</v>
      </c>
      <c r="M6989" t="s">
        <v>549</v>
      </c>
      <c r="N6989" t="s">
        <v>550</v>
      </c>
      <c r="O6989" t="s">
        <v>616</v>
      </c>
      <c r="P6989" t="s">
        <v>314</v>
      </c>
      <c r="Q6989" t="s">
        <v>317</v>
      </c>
    </row>
    <row r="6990" spans="1:17">
      <c r="A6990" t="s">
        <v>6098</v>
      </c>
      <c r="B6990" t="s">
        <v>6099</v>
      </c>
      <c r="C6990" t="s">
        <v>6102</v>
      </c>
      <c r="D6990" s="4">
        <v>45783.290023148147</v>
      </c>
      <c r="E6990" s="4">
        <v>45784.270833333336</v>
      </c>
      <c r="F6990" s="4">
        <v>45784.288194444445</v>
      </c>
      <c r="G6990" s="4"/>
      <c r="H6990" t="s">
        <v>3155</v>
      </c>
      <c r="I6990" t="s">
        <v>3162</v>
      </c>
      <c r="J6990">
        <v>0</v>
      </c>
      <c r="K6990" t="s">
        <v>3379</v>
      </c>
      <c r="L6990" t="s">
        <v>3245</v>
      </c>
      <c r="M6990" t="s">
        <v>549</v>
      </c>
      <c r="N6990" t="s">
        <v>550</v>
      </c>
      <c r="O6990" t="s">
        <v>1923</v>
      </c>
      <c r="P6990" t="s">
        <v>1924</v>
      </c>
      <c r="Q6990" t="s">
        <v>3164</v>
      </c>
    </row>
    <row r="6991" spans="1:17">
      <c r="A6991" t="s">
        <v>5003</v>
      </c>
      <c r="B6991" t="s">
        <v>5004</v>
      </c>
      <c r="C6991" t="s">
        <v>6103</v>
      </c>
      <c r="D6991" s="4">
        <v>45783.2893287037</v>
      </c>
      <c r="E6991" s="4">
        <v>45784.291666666664</v>
      </c>
      <c r="F6991" s="4">
        <v>45784.329861111109</v>
      </c>
      <c r="G6991" s="4"/>
      <c r="H6991" t="s">
        <v>3155</v>
      </c>
      <c r="I6991" t="s">
        <v>3240</v>
      </c>
      <c r="J6991">
        <v>1001</v>
      </c>
      <c r="K6991" t="s">
        <v>3194</v>
      </c>
      <c r="L6991" t="s">
        <v>3245</v>
      </c>
      <c r="M6991" t="s">
        <v>549</v>
      </c>
      <c r="N6991" t="s">
        <v>550</v>
      </c>
      <c r="O6991" t="s">
        <v>136</v>
      </c>
      <c r="P6991" t="s">
        <v>147</v>
      </c>
      <c r="Q6991" t="s">
        <v>253</v>
      </c>
    </row>
    <row r="6992" spans="1:17">
      <c r="A6992" t="s">
        <v>6104</v>
      </c>
      <c r="B6992" t="s">
        <v>6105</v>
      </c>
      <c r="C6992" t="s">
        <v>6106</v>
      </c>
      <c r="D6992" s="4">
        <v>45783.278831018521</v>
      </c>
      <c r="E6992" s="4">
        <v>45784.833333333336</v>
      </c>
      <c r="F6992" s="4">
        <v>45784.850694444445</v>
      </c>
      <c r="G6992" s="4">
        <v>45784.83457175926</v>
      </c>
      <c r="H6992" t="s">
        <v>3155</v>
      </c>
      <c r="I6992" t="s">
        <v>3171</v>
      </c>
      <c r="J6992">
        <v>1002</v>
      </c>
      <c r="K6992" t="s">
        <v>3157</v>
      </c>
      <c r="L6992" t="s">
        <v>3564</v>
      </c>
      <c r="M6992" t="s">
        <v>549</v>
      </c>
      <c r="N6992" t="s">
        <v>550</v>
      </c>
      <c r="O6992" t="s">
        <v>616</v>
      </c>
      <c r="P6992" t="s">
        <v>314</v>
      </c>
      <c r="Q6992" t="s">
        <v>322</v>
      </c>
    </row>
    <row r="6993" spans="1:17">
      <c r="A6993" t="s">
        <v>6107</v>
      </c>
      <c r="B6993" t="s">
        <v>6108</v>
      </c>
      <c r="C6993" t="s">
        <v>6109</v>
      </c>
      <c r="D6993" s="4">
        <v>45783.276099537034</v>
      </c>
      <c r="E6993" s="4">
        <v>45784.416666666664</v>
      </c>
      <c r="F6993" s="4">
        <v>45784.454861111109</v>
      </c>
      <c r="G6993" s="4">
        <v>45784.414513888885</v>
      </c>
      <c r="H6993" t="s">
        <v>3155</v>
      </c>
      <c r="I6993" t="s">
        <v>3156</v>
      </c>
      <c r="J6993">
        <v>0</v>
      </c>
      <c r="K6993" t="s">
        <v>3157</v>
      </c>
      <c r="L6993" t="s">
        <v>3564</v>
      </c>
      <c r="M6993" t="s">
        <v>549</v>
      </c>
      <c r="N6993" t="s">
        <v>550</v>
      </c>
      <c r="O6993" t="s">
        <v>551</v>
      </c>
      <c r="P6993" t="s">
        <v>145</v>
      </c>
      <c r="Q6993" t="s">
        <v>215</v>
      </c>
    </row>
    <row r="6994" spans="1:17">
      <c r="A6994" t="s">
        <v>6110</v>
      </c>
      <c r="B6994" t="s">
        <v>6111</v>
      </c>
      <c r="C6994" t="s">
        <v>6112</v>
      </c>
      <c r="D6994" s="4">
        <v>45783.273854166669</v>
      </c>
      <c r="E6994" s="4">
        <v>45796.25</v>
      </c>
      <c r="F6994" s="4">
        <v>45796.288194444445</v>
      </c>
      <c r="G6994" s="4"/>
      <c r="H6994" t="s">
        <v>3155</v>
      </c>
      <c r="I6994" t="s">
        <v>3240</v>
      </c>
      <c r="J6994">
        <v>0</v>
      </c>
      <c r="K6994" t="s">
        <v>3227</v>
      </c>
      <c r="L6994" t="s">
        <v>3593</v>
      </c>
      <c r="M6994" t="s">
        <v>549</v>
      </c>
      <c r="N6994" t="s">
        <v>550</v>
      </c>
      <c r="O6994" t="s">
        <v>136</v>
      </c>
      <c r="P6994" t="s">
        <v>147</v>
      </c>
      <c r="Q6994" t="s">
        <v>7316</v>
      </c>
    </row>
    <row r="6995" spans="1:17">
      <c r="A6995" t="s">
        <v>5762</v>
      </c>
      <c r="B6995" t="s">
        <v>5763</v>
      </c>
      <c r="C6995" t="s">
        <v>6113</v>
      </c>
      <c r="D6995" s="4">
        <v>45783.270173611112</v>
      </c>
      <c r="E6995" s="4">
        <v>45784.625</v>
      </c>
      <c r="F6995" s="4">
        <v>45784.642361111109</v>
      </c>
      <c r="G6995" s="4"/>
      <c r="H6995" t="s">
        <v>3155</v>
      </c>
      <c r="I6995" t="s">
        <v>3222</v>
      </c>
      <c r="J6995">
        <v>1</v>
      </c>
      <c r="K6995" t="s">
        <v>3223</v>
      </c>
      <c r="L6995" t="s">
        <v>3245</v>
      </c>
      <c r="M6995" t="s">
        <v>549</v>
      </c>
      <c r="N6995" t="s">
        <v>550</v>
      </c>
      <c r="O6995" t="s">
        <v>551</v>
      </c>
      <c r="P6995" t="s">
        <v>141</v>
      </c>
      <c r="Q6995" t="s">
        <v>235</v>
      </c>
    </row>
    <row r="6996" spans="1:17">
      <c r="A6996" t="s">
        <v>6114</v>
      </c>
      <c r="B6996" t="s">
        <v>6115</v>
      </c>
      <c r="C6996" t="s">
        <v>6116</v>
      </c>
      <c r="D6996" s="4">
        <v>45783.27008101852</v>
      </c>
      <c r="E6996" s="4">
        <v>45789.416666666664</v>
      </c>
      <c r="F6996" s="4">
        <v>45789.434027777781</v>
      </c>
      <c r="G6996" s="4">
        <v>45789.419525462959</v>
      </c>
      <c r="H6996" t="s">
        <v>3155</v>
      </c>
      <c r="I6996" t="s">
        <v>3512</v>
      </c>
      <c r="J6996">
        <v>1</v>
      </c>
      <c r="K6996" t="s">
        <v>3157</v>
      </c>
      <c r="L6996" t="s">
        <v>3564</v>
      </c>
      <c r="M6996" t="s">
        <v>549</v>
      </c>
      <c r="N6996" t="s">
        <v>550</v>
      </c>
      <c r="O6996" t="s">
        <v>136</v>
      </c>
      <c r="P6996" t="s">
        <v>283</v>
      </c>
      <c r="Q6996" t="s">
        <v>284</v>
      </c>
    </row>
    <row r="6997" spans="1:17">
      <c r="A6997" t="s">
        <v>4134</v>
      </c>
      <c r="B6997" t="s">
        <v>4135</v>
      </c>
      <c r="C6997" t="s">
        <v>6117</v>
      </c>
      <c r="D6997" s="4">
        <v>45783.266539351855</v>
      </c>
      <c r="E6997" s="4">
        <v>45787.416666666664</v>
      </c>
      <c r="F6997" s="4">
        <v>45787.434027777781</v>
      </c>
      <c r="G6997" s="4"/>
      <c r="H6997" t="s">
        <v>3155</v>
      </c>
      <c r="I6997" t="s">
        <v>3175</v>
      </c>
      <c r="J6997">
        <v>1001</v>
      </c>
      <c r="K6997" t="s">
        <v>3157</v>
      </c>
      <c r="L6997" t="s">
        <v>3245</v>
      </c>
      <c r="M6997" t="s">
        <v>549</v>
      </c>
      <c r="N6997" t="s">
        <v>550</v>
      </c>
      <c r="O6997" t="s">
        <v>551</v>
      </c>
      <c r="P6997" t="s">
        <v>145</v>
      </c>
      <c r="Q6997" t="s">
        <v>219</v>
      </c>
    </row>
    <row r="6998" spans="1:17">
      <c r="A6998" t="s">
        <v>6118</v>
      </c>
      <c r="B6998" t="s">
        <v>6119</v>
      </c>
      <c r="C6998" t="s">
        <v>6120</v>
      </c>
      <c r="D6998" s="4">
        <v>45783.266493055555</v>
      </c>
      <c r="E6998" s="4">
        <v>45787.291666666664</v>
      </c>
      <c r="F6998" s="4">
        <v>45787.329861111109</v>
      </c>
      <c r="G6998" s="4">
        <v>45787.292870370373</v>
      </c>
      <c r="H6998" t="s">
        <v>3155</v>
      </c>
      <c r="I6998" t="s">
        <v>3156</v>
      </c>
      <c r="J6998">
        <v>0</v>
      </c>
      <c r="K6998" t="s">
        <v>3194</v>
      </c>
      <c r="L6998" t="s">
        <v>3564</v>
      </c>
      <c r="M6998" t="s">
        <v>549</v>
      </c>
      <c r="N6998" t="s">
        <v>550</v>
      </c>
      <c r="O6998" t="s">
        <v>551</v>
      </c>
      <c r="P6998" t="s">
        <v>242</v>
      </c>
      <c r="Q6998" t="s">
        <v>245</v>
      </c>
    </row>
    <row r="6999" spans="1:17">
      <c r="A6999" t="s">
        <v>6121</v>
      </c>
      <c r="B6999" t="s">
        <v>6122</v>
      </c>
      <c r="C6999" t="s">
        <v>6123</v>
      </c>
      <c r="D6999" s="4">
        <v>45783.265729166669</v>
      </c>
      <c r="E6999" s="4">
        <v>45791.291666666664</v>
      </c>
      <c r="F6999" s="4">
        <v>45791.309027777781</v>
      </c>
      <c r="G6999" s="4">
        <v>45791.297094907408</v>
      </c>
      <c r="H6999" t="s">
        <v>3155</v>
      </c>
      <c r="I6999" t="s">
        <v>3222</v>
      </c>
      <c r="J6999">
        <v>1</v>
      </c>
      <c r="K6999" t="s">
        <v>3223</v>
      </c>
      <c r="L6999" t="s">
        <v>3564</v>
      </c>
      <c r="M6999" t="s">
        <v>549</v>
      </c>
      <c r="N6999" t="s">
        <v>550</v>
      </c>
      <c r="O6999" t="s">
        <v>136</v>
      </c>
      <c r="P6999" t="s">
        <v>147</v>
      </c>
      <c r="Q6999" t="s">
        <v>255</v>
      </c>
    </row>
    <row r="7000" spans="1:17">
      <c r="A7000" t="s">
        <v>4671</v>
      </c>
      <c r="B7000" t="s">
        <v>4672</v>
      </c>
      <c r="C7000" t="s">
        <v>6124</v>
      </c>
      <c r="D7000" s="4">
        <v>45783.26358796296</v>
      </c>
      <c r="E7000" s="4">
        <v>45784.708333333336</v>
      </c>
      <c r="F7000" s="4">
        <v>45784.725694444445</v>
      </c>
      <c r="G7000" s="4"/>
      <c r="H7000" t="s">
        <v>3155</v>
      </c>
      <c r="I7000" t="s">
        <v>3175</v>
      </c>
      <c r="J7000">
        <v>1001</v>
      </c>
      <c r="K7000" t="s">
        <v>3157</v>
      </c>
      <c r="L7000" t="s">
        <v>3245</v>
      </c>
      <c r="M7000" t="s">
        <v>549</v>
      </c>
      <c r="N7000" t="s">
        <v>550</v>
      </c>
      <c r="O7000" t="s">
        <v>136</v>
      </c>
      <c r="P7000" t="s">
        <v>143</v>
      </c>
      <c r="Q7000" t="s">
        <v>301</v>
      </c>
    </row>
    <row r="7001" spans="1:17">
      <c r="A7001" t="s">
        <v>6125</v>
      </c>
      <c r="B7001" t="s">
        <v>6126</v>
      </c>
      <c r="C7001" t="s">
        <v>6127</v>
      </c>
      <c r="D7001" s="4">
        <v>45783.256319444445</v>
      </c>
      <c r="E7001" s="4">
        <v>45785.4375</v>
      </c>
      <c r="F7001" s="4">
        <v>45785.454861111109</v>
      </c>
      <c r="G7001" s="4">
        <v>45785.435312499998</v>
      </c>
      <c r="H7001" t="s">
        <v>3155</v>
      </c>
      <c r="I7001" t="s">
        <v>3171</v>
      </c>
      <c r="J7001">
        <v>1001</v>
      </c>
      <c r="K7001" t="s">
        <v>3157</v>
      </c>
      <c r="L7001" t="s">
        <v>3564</v>
      </c>
      <c r="M7001" t="s">
        <v>549</v>
      </c>
      <c r="N7001" t="s">
        <v>550</v>
      </c>
      <c r="O7001" t="s">
        <v>616</v>
      </c>
      <c r="P7001" t="s">
        <v>314</v>
      </c>
      <c r="Q7001" t="s">
        <v>318</v>
      </c>
    </row>
    <row r="7002" spans="1:17">
      <c r="A7002" t="s">
        <v>6128</v>
      </c>
      <c r="B7002" t="s">
        <v>6129</v>
      </c>
      <c r="C7002" t="s">
        <v>6130</v>
      </c>
      <c r="D7002" s="4">
        <v>45783.254224537035</v>
      </c>
      <c r="E7002" s="4">
        <v>45788.25</v>
      </c>
      <c r="F7002" s="4">
        <v>45788.267361111109</v>
      </c>
      <c r="G7002" s="4"/>
      <c r="H7002" t="s">
        <v>3155</v>
      </c>
      <c r="I7002" t="s">
        <v>3171</v>
      </c>
      <c r="J7002">
        <v>1001</v>
      </c>
      <c r="K7002" t="s">
        <v>3157</v>
      </c>
      <c r="L7002" t="s">
        <v>3593</v>
      </c>
      <c r="M7002" t="s">
        <v>549</v>
      </c>
      <c r="N7002" t="s">
        <v>550</v>
      </c>
      <c r="O7002" t="s">
        <v>616</v>
      </c>
      <c r="P7002" t="s">
        <v>314</v>
      </c>
      <c r="Q7002" t="s">
        <v>322</v>
      </c>
    </row>
    <row r="7003" spans="1:17">
      <c r="A7003" t="s">
        <v>4596</v>
      </c>
      <c r="B7003" t="s">
        <v>5664</v>
      </c>
      <c r="C7003" t="s">
        <v>6131</v>
      </c>
      <c r="D7003" s="4">
        <v>45783.234189814815</v>
      </c>
      <c r="E7003" s="4">
        <v>45784.875</v>
      </c>
      <c r="F7003" s="4">
        <v>45784.913194444445</v>
      </c>
      <c r="G7003" s="4"/>
      <c r="H7003" t="s">
        <v>3155</v>
      </c>
      <c r="I7003" t="s">
        <v>3240</v>
      </c>
      <c r="J7003">
        <v>1001</v>
      </c>
      <c r="K7003" t="s">
        <v>3157</v>
      </c>
      <c r="L7003" t="s">
        <v>3245</v>
      </c>
      <c r="M7003" t="s">
        <v>549</v>
      </c>
      <c r="N7003" t="s">
        <v>550</v>
      </c>
      <c r="O7003" t="s">
        <v>136</v>
      </c>
      <c r="P7003" t="s">
        <v>264</v>
      </c>
      <c r="Q7003" t="s">
        <v>265</v>
      </c>
    </row>
    <row r="7004" spans="1:17">
      <c r="A7004" t="s">
        <v>6121</v>
      </c>
      <c r="B7004" t="s">
        <v>6122</v>
      </c>
      <c r="C7004" t="s">
        <v>6132</v>
      </c>
      <c r="D7004" s="4">
        <v>45783.226770833331</v>
      </c>
      <c r="E7004" s="4">
        <v>45791.291666666664</v>
      </c>
      <c r="F7004" s="4">
        <v>45791.309027777781</v>
      </c>
      <c r="G7004" s="4"/>
      <c r="H7004" t="s">
        <v>3155</v>
      </c>
      <c r="I7004" t="s">
        <v>3171</v>
      </c>
      <c r="J7004">
        <v>1001</v>
      </c>
      <c r="K7004" t="s">
        <v>3157</v>
      </c>
      <c r="L7004" t="s">
        <v>3245</v>
      </c>
      <c r="M7004" t="s">
        <v>549</v>
      </c>
      <c r="N7004" t="s">
        <v>550</v>
      </c>
      <c r="O7004" t="s">
        <v>136</v>
      </c>
      <c r="P7004" t="s">
        <v>147</v>
      </c>
      <c r="Q7004" t="s">
        <v>255</v>
      </c>
    </row>
    <row r="7005" spans="1:17">
      <c r="A7005" t="s">
        <v>5969</v>
      </c>
      <c r="B7005" t="s">
        <v>5970</v>
      </c>
      <c r="C7005" t="s">
        <v>6133</v>
      </c>
      <c r="D7005" s="4">
        <v>45783.226666666669</v>
      </c>
      <c r="E7005" s="4">
        <v>45795.875</v>
      </c>
      <c r="F7005" s="4">
        <v>45795.892361111109</v>
      </c>
      <c r="G7005" s="4"/>
      <c r="H7005" t="s">
        <v>3155</v>
      </c>
      <c r="I7005" t="s">
        <v>3175</v>
      </c>
      <c r="J7005">
        <v>0</v>
      </c>
      <c r="K7005" t="s">
        <v>3157</v>
      </c>
      <c r="L7005" t="s">
        <v>3245</v>
      </c>
      <c r="M7005" t="s">
        <v>549</v>
      </c>
      <c r="N7005" t="s">
        <v>550</v>
      </c>
      <c r="O7005" t="s">
        <v>136</v>
      </c>
      <c r="P7005" t="s">
        <v>143</v>
      </c>
      <c r="Q7005" t="s">
        <v>297</v>
      </c>
    </row>
    <row r="7006" spans="1:17">
      <c r="A7006" t="s">
        <v>5275</v>
      </c>
      <c r="B7006" t="s">
        <v>6040</v>
      </c>
      <c r="C7006" t="s">
        <v>6134</v>
      </c>
      <c r="D7006" s="4">
        <v>45783.224641203706</v>
      </c>
      <c r="E7006" s="4">
        <v>45784.625</v>
      </c>
      <c r="F7006" s="4">
        <v>45784.642361111109</v>
      </c>
      <c r="G7006" s="4"/>
      <c r="H7006" t="s">
        <v>3155</v>
      </c>
      <c r="I7006" t="s">
        <v>3184</v>
      </c>
      <c r="J7006">
        <v>1001</v>
      </c>
      <c r="K7006" t="s">
        <v>3157</v>
      </c>
      <c r="L7006" t="s">
        <v>3245</v>
      </c>
      <c r="M7006" t="s">
        <v>549</v>
      </c>
      <c r="N7006" t="s">
        <v>550</v>
      </c>
      <c r="O7006" t="s">
        <v>616</v>
      </c>
      <c r="P7006" t="s">
        <v>314</v>
      </c>
      <c r="Q7006" t="s">
        <v>317</v>
      </c>
    </row>
    <row r="7007" spans="1:17">
      <c r="A7007" t="s">
        <v>6135</v>
      </c>
      <c r="B7007" t="s">
        <v>6136</v>
      </c>
      <c r="C7007" t="s">
        <v>6137</v>
      </c>
      <c r="D7007" s="4">
        <v>45783.223993055559</v>
      </c>
      <c r="E7007" s="4">
        <v>45784.333333333336</v>
      </c>
      <c r="F7007" s="4">
        <v>45784.350694444445</v>
      </c>
      <c r="G7007" s="4">
        <v>45784.336886574078</v>
      </c>
      <c r="H7007" t="s">
        <v>3155</v>
      </c>
      <c r="I7007" t="s">
        <v>3175</v>
      </c>
      <c r="J7007">
        <v>0</v>
      </c>
      <c r="K7007" t="s">
        <v>3157</v>
      </c>
      <c r="L7007" t="s">
        <v>3564</v>
      </c>
      <c r="M7007" t="s">
        <v>549</v>
      </c>
      <c r="N7007" t="s">
        <v>550</v>
      </c>
      <c r="O7007" t="s">
        <v>551</v>
      </c>
      <c r="P7007" t="s">
        <v>149</v>
      </c>
      <c r="Q7007" t="s">
        <v>201</v>
      </c>
    </row>
    <row r="7008" spans="1:17">
      <c r="A7008" t="s">
        <v>5275</v>
      </c>
      <c r="B7008" t="s">
        <v>5276</v>
      </c>
      <c r="C7008" t="s">
        <v>6138</v>
      </c>
      <c r="D7008" s="4">
        <v>45783.223946759259</v>
      </c>
      <c r="E7008" s="4">
        <v>45784.604166666664</v>
      </c>
      <c r="F7008" s="4">
        <v>45784.621527777781</v>
      </c>
      <c r="G7008" s="4"/>
      <c r="H7008" t="s">
        <v>3155</v>
      </c>
      <c r="I7008" t="s">
        <v>3184</v>
      </c>
      <c r="J7008">
        <v>1001</v>
      </c>
      <c r="K7008" t="s">
        <v>3157</v>
      </c>
      <c r="L7008" t="s">
        <v>3245</v>
      </c>
      <c r="M7008" t="s">
        <v>549</v>
      </c>
      <c r="N7008" t="s">
        <v>550</v>
      </c>
      <c r="O7008" t="s">
        <v>616</v>
      </c>
      <c r="P7008" t="s">
        <v>314</v>
      </c>
      <c r="Q7008" t="s">
        <v>317</v>
      </c>
    </row>
    <row r="7009" spans="1:17">
      <c r="A7009" t="s">
        <v>6080</v>
      </c>
      <c r="B7009" t="s">
        <v>6081</v>
      </c>
      <c r="C7009" t="s">
        <v>6139</v>
      </c>
      <c r="D7009" s="4">
        <v>45783.223553240743</v>
      </c>
      <c r="E7009" s="4">
        <v>45785.291666666664</v>
      </c>
      <c r="F7009" s="4">
        <v>45785.309027777781</v>
      </c>
      <c r="G7009" s="4"/>
      <c r="H7009" t="s">
        <v>3155</v>
      </c>
      <c r="I7009" t="s">
        <v>3162</v>
      </c>
      <c r="J7009">
        <v>0</v>
      </c>
      <c r="K7009" t="s">
        <v>3252</v>
      </c>
      <c r="L7009" t="s">
        <v>3245</v>
      </c>
      <c r="M7009" t="s">
        <v>549</v>
      </c>
      <c r="N7009" t="s">
        <v>550</v>
      </c>
      <c r="O7009" t="s">
        <v>1923</v>
      </c>
      <c r="P7009" t="s">
        <v>1924</v>
      </c>
      <c r="Q7009" t="s">
        <v>3359</v>
      </c>
    </row>
    <row r="7010" spans="1:17">
      <c r="A7010" t="s">
        <v>6140</v>
      </c>
      <c r="B7010" t="s">
        <v>6141</v>
      </c>
      <c r="C7010" t="s">
        <v>6142</v>
      </c>
      <c r="D7010" s="4">
        <v>45783.22011574074</v>
      </c>
      <c r="E7010" s="4">
        <v>45788</v>
      </c>
      <c r="F7010" s="4">
        <v>45788.038194444445</v>
      </c>
      <c r="G7010" s="4"/>
      <c r="H7010" t="s">
        <v>3155</v>
      </c>
      <c r="I7010" t="s">
        <v>3156</v>
      </c>
      <c r="J7010">
        <v>0</v>
      </c>
      <c r="K7010" t="s">
        <v>3194</v>
      </c>
      <c r="L7010" t="s">
        <v>3245</v>
      </c>
      <c r="M7010" t="s">
        <v>549</v>
      </c>
      <c r="N7010" t="s">
        <v>550</v>
      </c>
      <c r="O7010" t="s">
        <v>551</v>
      </c>
      <c r="P7010" t="s">
        <v>149</v>
      </c>
      <c r="Q7010" t="s">
        <v>201</v>
      </c>
    </row>
    <row r="7011" spans="1:17">
      <c r="A7011" t="s">
        <v>6143</v>
      </c>
      <c r="B7011" t="s">
        <v>6144</v>
      </c>
      <c r="C7011" t="s">
        <v>6145</v>
      </c>
      <c r="D7011" s="4">
        <v>45783.216469907406</v>
      </c>
      <c r="E7011" s="4">
        <v>45792.229166666664</v>
      </c>
      <c r="F7011" s="4">
        <v>45792.267361111109</v>
      </c>
      <c r="G7011" s="4"/>
      <c r="H7011" t="s">
        <v>3155</v>
      </c>
      <c r="I7011" t="s">
        <v>3209</v>
      </c>
      <c r="J7011">
        <v>0</v>
      </c>
      <c r="K7011" t="s">
        <v>3227</v>
      </c>
      <c r="L7011" t="s">
        <v>3593</v>
      </c>
      <c r="M7011" t="s">
        <v>549</v>
      </c>
      <c r="N7011" t="s">
        <v>550</v>
      </c>
      <c r="O7011" t="s">
        <v>136</v>
      </c>
      <c r="P7011" t="s">
        <v>292</v>
      </c>
      <c r="Q7011" t="s">
        <v>293</v>
      </c>
    </row>
    <row r="7012" spans="1:17">
      <c r="A7012" t="s">
        <v>6089</v>
      </c>
      <c r="B7012" t="s">
        <v>6090</v>
      </c>
      <c r="C7012" t="s">
        <v>6146</v>
      </c>
      <c r="D7012" s="4">
        <v>45783.213101851848</v>
      </c>
      <c r="E7012" s="4">
        <v>45784.416666666664</v>
      </c>
      <c r="F7012" s="4">
        <v>45784.434027777781</v>
      </c>
      <c r="G7012" s="4"/>
      <c r="H7012" t="s">
        <v>3155</v>
      </c>
      <c r="I7012" t="s">
        <v>3171</v>
      </c>
      <c r="J7012">
        <v>0</v>
      </c>
      <c r="K7012" t="s">
        <v>3157</v>
      </c>
      <c r="L7012" t="s">
        <v>3245</v>
      </c>
      <c r="M7012" t="s">
        <v>549</v>
      </c>
      <c r="N7012" t="s">
        <v>550</v>
      </c>
      <c r="O7012" t="s">
        <v>551</v>
      </c>
      <c r="P7012" t="s">
        <v>242</v>
      </c>
      <c r="Q7012" t="s">
        <v>248</v>
      </c>
    </row>
    <row r="7013" spans="1:17">
      <c r="A7013" t="s">
        <v>6147</v>
      </c>
      <c r="B7013" t="s">
        <v>6148</v>
      </c>
      <c r="C7013" t="s">
        <v>6149</v>
      </c>
      <c r="D7013" s="4">
        <v>45783.212222222224</v>
      </c>
      <c r="E7013" s="4">
        <v>45783.8125</v>
      </c>
      <c r="F7013" s="4">
        <v>45783.829861111109</v>
      </c>
      <c r="G7013" s="4">
        <v>45783.812442129631</v>
      </c>
      <c r="H7013" t="s">
        <v>3155</v>
      </c>
      <c r="I7013" t="s">
        <v>3175</v>
      </c>
      <c r="J7013">
        <v>1001</v>
      </c>
      <c r="K7013" t="s">
        <v>3157</v>
      </c>
      <c r="L7013" t="s">
        <v>3564</v>
      </c>
      <c r="M7013" t="s">
        <v>549</v>
      </c>
      <c r="N7013" t="s">
        <v>550</v>
      </c>
      <c r="O7013" t="s">
        <v>551</v>
      </c>
      <c r="P7013" t="s">
        <v>145</v>
      </c>
      <c r="Q7013" t="s">
        <v>224</v>
      </c>
    </row>
    <row r="7014" spans="1:17">
      <c r="A7014" t="s">
        <v>5966</v>
      </c>
      <c r="B7014" t="s">
        <v>5967</v>
      </c>
      <c r="C7014" t="s">
        <v>6150</v>
      </c>
      <c r="D7014" s="4">
        <v>45783.184942129628</v>
      </c>
      <c r="E7014" s="4">
        <v>45784.333333333336</v>
      </c>
      <c r="F7014" s="4">
        <v>45784.371527777781</v>
      </c>
      <c r="G7014" s="4"/>
      <c r="H7014" t="s">
        <v>3155</v>
      </c>
      <c r="I7014" t="s">
        <v>3156</v>
      </c>
      <c r="J7014">
        <v>0</v>
      </c>
      <c r="K7014" t="s">
        <v>3157</v>
      </c>
      <c r="L7014" t="s">
        <v>3245</v>
      </c>
      <c r="M7014" t="s">
        <v>549</v>
      </c>
      <c r="N7014" t="s">
        <v>550</v>
      </c>
      <c r="O7014" t="s">
        <v>136</v>
      </c>
      <c r="P7014" t="s">
        <v>147</v>
      </c>
      <c r="Q7014" t="s">
        <v>259</v>
      </c>
    </row>
    <row r="7015" spans="1:17">
      <c r="A7015" t="s">
        <v>5224</v>
      </c>
      <c r="B7015" t="s">
        <v>6151</v>
      </c>
      <c r="C7015" t="s">
        <v>6152</v>
      </c>
      <c r="D7015" s="4">
        <v>45783.171712962961</v>
      </c>
      <c r="E7015" s="4">
        <v>45785.75</v>
      </c>
      <c r="F7015" s="4">
        <v>45785.767361111109</v>
      </c>
      <c r="G7015" s="4">
        <v>45785.76730324074</v>
      </c>
      <c r="H7015" t="s">
        <v>3155</v>
      </c>
      <c r="I7015" t="s">
        <v>3512</v>
      </c>
      <c r="J7015">
        <v>1</v>
      </c>
      <c r="K7015" t="s">
        <v>3157</v>
      </c>
      <c r="L7015" t="s">
        <v>3564</v>
      </c>
      <c r="M7015" t="s">
        <v>549</v>
      </c>
      <c r="N7015" t="s">
        <v>550</v>
      </c>
      <c r="O7015" t="s">
        <v>551</v>
      </c>
      <c r="P7015" t="s">
        <v>141</v>
      </c>
      <c r="Q7015" t="s">
        <v>234</v>
      </c>
    </row>
    <row r="7016" spans="1:17">
      <c r="A7016" t="s">
        <v>5495</v>
      </c>
      <c r="B7016" t="s">
        <v>5496</v>
      </c>
      <c r="C7016" t="s">
        <v>6153</v>
      </c>
      <c r="D7016" s="4">
        <v>45783.155914351853</v>
      </c>
      <c r="E7016" s="4">
        <v>45784.958333333336</v>
      </c>
      <c r="F7016" s="4">
        <v>45784.996527777781</v>
      </c>
      <c r="G7016" s="4"/>
      <c r="H7016" t="s">
        <v>3155</v>
      </c>
      <c r="I7016" t="s">
        <v>3156</v>
      </c>
      <c r="J7016">
        <v>0</v>
      </c>
      <c r="K7016" t="s">
        <v>3194</v>
      </c>
      <c r="L7016" t="s">
        <v>3245</v>
      </c>
      <c r="M7016" t="s">
        <v>549</v>
      </c>
      <c r="N7016" t="s">
        <v>550</v>
      </c>
      <c r="O7016" t="s">
        <v>551</v>
      </c>
      <c r="P7016" t="s">
        <v>141</v>
      </c>
      <c r="Q7016" t="s">
        <v>237</v>
      </c>
    </row>
    <row r="7017" spans="1:17">
      <c r="A7017" t="s">
        <v>4899</v>
      </c>
      <c r="B7017" t="s">
        <v>4900</v>
      </c>
      <c r="C7017" t="s">
        <v>6154</v>
      </c>
      <c r="D7017" s="4">
        <v>45783.152280092596</v>
      </c>
      <c r="E7017" s="4">
        <v>45785.333333333336</v>
      </c>
      <c r="F7017" s="4">
        <v>45785.350694444445</v>
      </c>
      <c r="G7017" s="4">
        <v>45785.33384259259</v>
      </c>
      <c r="H7017" t="s">
        <v>3155</v>
      </c>
      <c r="I7017" t="s">
        <v>3162</v>
      </c>
      <c r="J7017">
        <v>0</v>
      </c>
      <c r="K7017" t="s">
        <v>3295</v>
      </c>
      <c r="L7017" t="s">
        <v>3564</v>
      </c>
      <c r="M7017" t="s">
        <v>549</v>
      </c>
      <c r="N7017" t="s">
        <v>550</v>
      </c>
      <c r="O7017" t="s">
        <v>1923</v>
      </c>
      <c r="P7017" t="s">
        <v>1924</v>
      </c>
      <c r="Q7017" t="s">
        <v>3199</v>
      </c>
    </row>
    <row r="7018" spans="1:17">
      <c r="A7018" t="s">
        <v>5089</v>
      </c>
      <c r="B7018" t="s">
        <v>5090</v>
      </c>
      <c r="C7018" t="s">
        <v>6155</v>
      </c>
      <c r="D7018" s="4">
        <v>45783.148125</v>
      </c>
      <c r="E7018" s="4">
        <v>45785.416666666664</v>
      </c>
      <c r="F7018" s="4">
        <v>45785.454861111109</v>
      </c>
      <c r="G7018" s="4"/>
      <c r="H7018" t="s">
        <v>3155</v>
      </c>
      <c r="I7018" t="s">
        <v>3156</v>
      </c>
      <c r="J7018">
        <v>0</v>
      </c>
      <c r="K7018" t="s">
        <v>3194</v>
      </c>
      <c r="L7018" t="s">
        <v>3245</v>
      </c>
      <c r="M7018" t="s">
        <v>549</v>
      </c>
      <c r="N7018" t="s">
        <v>550</v>
      </c>
      <c r="O7018" t="s">
        <v>136</v>
      </c>
      <c r="P7018" t="s">
        <v>147</v>
      </c>
      <c r="Q7018" t="s">
        <v>259</v>
      </c>
    </row>
    <row r="7019" spans="1:17">
      <c r="A7019" t="s">
        <v>6092</v>
      </c>
      <c r="B7019" t="s">
        <v>6093</v>
      </c>
      <c r="C7019" t="s">
        <v>6156</v>
      </c>
      <c r="D7019" s="4">
        <v>45783.138194444444</v>
      </c>
      <c r="E7019" s="4">
        <v>45786.375</v>
      </c>
      <c r="F7019" s="4">
        <v>45786.392361111109</v>
      </c>
      <c r="G7019" s="4"/>
      <c r="H7019" t="s">
        <v>3155</v>
      </c>
      <c r="I7019" t="s">
        <v>3175</v>
      </c>
      <c r="J7019">
        <v>0</v>
      </c>
      <c r="K7019" t="s">
        <v>3157</v>
      </c>
      <c r="L7019" t="s">
        <v>3245</v>
      </c>
      <c r="M7019" t="s">
        <v>549</v>
      </c>
      <c r="N7019" t="s">
        <v>550</v>
      </c>
      <c r="O7019" t="s">
        <v>136</v>
      </c>
      <c r="P7019" t="s">
        <v>147</v>
      </c>
      <c r="Q7019" t="s">
        <v>258</v>
      </c>
    </row>
    <row r="7020" spans="1:17">
      <c r="A7020" t="s">
        <v>6157</v>
      </c>
      <c r="B7020" t="s">
        <v>6158</v>
      </c>
      <c r="C7020" t="s">
        <v>6159</v>
      </c>
      <c r="D7020" s="4">
        <v>45783.135393518518</v>
      </c>
      <c r="E7020" s="4">
        <v>45783.479166666664</v>
      </c>
      <c r="F7020" s="4">
        <v>45783.496527777781</v>
      </c>
      <c r="G7020" s="4"/>
      <c r="H7020" t="s">
        <v>3155</v>
      </c>
      <c r="I7020" t="s">
        <v>3184</v>
      </c>
      <c r="J7020">
        <v>0</v>
      </c>
      <c r="K7020" t="s">
        <v>3157</v>
      </c>
      <c r="L7020" t="s">
        <v>3593</v>
      </c>
      <c r="M7020" t="s">
        <v>549</v>
      </c>
      <c r="N7020" t="s">
        <v>550</v>
      </c>
      <c r="O7020" t="s">
        <v>136</v>
      </c>
      <c r="P7020" t="s">
        <v>147</v>
      </c>
      <c r="Q7020" t="s">
        <v>21124</v>
      </c>
    </row>
    <row r="7021" spans="1:17">
      <c r="A7021" t="s">
        <v>5990</v>
      </c>
      <c r="B7021" t="s">
        <v>5991</v>
      </c>
      <c r="C7021" t="s">
        <v>6160</v>
      </c>
      <c r="D7021" s="4">
        <v>45783.131423611114</v>
      </c>
      <c r="E7021" s="4">
        <v>45784.416666666664</v>
      </c>
      <c r="F7021" s="4">
        <v>45784.454861111109</v>
      </c>
      <c r="G7021" s="4"/>
      <c r="H7021" t="s">
        <v>3155</v>
      </c>
      <c r="I7021" t="s">
        <v>3156</v>
      </c>
      <c r="J7021">
        <v>0</v>
      </c>
      <c r="K7021" t="s">
        <v>3194</v>
      </c>
      <c r="L7021" t="s">
        <v>3245</v>
      </c>
      <c r="M7021" t="s">
        <v>549</v>
      </c>
      <c r="N7021" t="s">
        <v>550</v>
      </c>
      <c r="O7021" t="s">
        <v>616</v>
      </c>
      <c r="P7021" t="s">
        <v>314</v>
      </c>
      <c r="Q7021" t="s">
        <v>320</v>
      </c>
    </row>
    <row r="7022" spans="1:17">
      <c r="A7022" t="s">
        <v>6161</v>
      </c>
      <c r="B7022" t="s">
        <v>6162</v>
      </c>
      <c r="C7022" t="s">
        <v>6163</v>
      </c>
      <c r="D7022" s="4">
        <v>45783.102500000001</v>
      </c>
      <c r="E7022" s="4">
        <v>45787.625</v>
      </c>
      <c r="F7022" s="4">
        <v>45787.663194444445</v>
      </c>
      <c r="G7022" s="4">
        <v>45787.622858796298</v>
      </c>
      <c r="H7022" t="s">
        <v>3155</v>
      </c>
      <c r="I7022" t="s">
        <v>3240</v>
      </c>
      <c r="J7022">
        <v>1002</v>
      </c>
      <c r="K7022" t="s">
        <v>3157</v>
      </c>
      <c r="L7022" t="s">
        <v>3564</v>
      </c>
      <c r="M7022" t="s">
        <v>549</v>
      </c>
      <c r="N7022" t="s">
        <v>550</v>
      </c>
      <c r="O7022" t="s">
        <v>136</v>
      </c>
      <c r="P7022" t="s">
        <v>292</v>
      </c>
      <c r="Q7022" t="s">
        <v>295</v>
      </c>
    </row>
    <row r="7023" spans="1:17">
      <c r="A7023" t="s">
        <v>6164</v>
      </c>
      <c r="B7023" t="s">
        <v>6165</v>
      </c>
      <c r="C7023" t="s">
        <v>6166</v>
      </c>
      <c r="D7023" s="4">
        <v>45783.098287037035</v>
      </c>
      <c r="E7023" s="4">
        <v>45788.666666666664</v>
      </c>
      <c r="F7023" s="4">
        <v>45788.704861111109</v>
      </c>
      <c r="G7023" s="4"/>
      <c r="H7023" t="s">
        <v>3155</v>
      </c>
      <c r="I7023" t="s">
        <v>3240</v>
      </c>
      <c r="J7023">
        <v>0</v>
      </c>
      <c r="K7023" t="s">
        <v>3194</v>
      </c>
      <c r="L7023" t="s">
        <v>3245</v>
      </c>
      <c r="M7023" t="s">
        <v>549</v>
      </c>
      <c r="N7023" t="s">
        <v>550</v>
      </c>
      <c r="O7023" t="s">
        <v>136</v>
      </c>
      <c r="P7023" t="s">
        <v>292</v>
      </c>
      <c r="Q7023" t="s">
        <v>293</v>
      </c>
    </row>
    <row r="7024" spans="1:17">
      <c r="A7024" t="s">
        <v>6164</v>
      </c>
      <c r="B7024" t="s">
        <v>6165</v>
      </c>
      <c r="C7024" t="s">
        <v>6167</v>
      </c>
      <c r="D7024" s="4">
        <v>45783.093159722222</v>
      </c>
      <c r="E7024" s="4">
        <v>45788.708333333336</v>
      </c>
      <c r="F7024" s="4">
        <v>45788.746527777781</v>
      </c>
      <c r="G7024" s="4"/>
      <c r="H7024" t="s">
        <v>3155</v>
      </c>
      <c r="I7024" t="s">
        <v>3240</v>
      </c>
      <c r="J7024">
        <v>0</v>
      </c>
      <c r="K7024" t="s">
        <v>3194</v>
      </c>
      <c r="L7024" t="s">
        <v>3245</v>
      </c>
      <c r="M7024" t="s">
        <v>549</v>
      </c>
      <c r="N7024" t="s">
        <v>550</v>
      </c>
      <c r="O7024" t="s">
        <v>136</v>
      </c>
      <c r="P7024" t="s">
        <v>292</v>
      </c>
      <c r="Q7024" t="s">
        <v>293</v>
      </c>
    </row>
    <row r="7025" spans="1:17">
      <c r="A7025" t="s">
        <v>6168</v>
      </c>
      <c r="B7025" t="s">
        <v>6169</v>
      </c>
      <c r="C7025" t="s">
        <v>6170</v>
      </c>
      <c r="D7025" s="4">
        <v>45783.087731481479</v>
      </c>
      <c r="E7025" s="4">
        <v>45786.791666666664</v>
      </c>
      <c r="F7025" s="4">
        <v>45786.809027777781</v>
      </c>
      <c r="G7025" s="4"/>
      <c r="H7025" t="s">
        <v>3155</v>
      </c>
      <c r="I7025" t="s">
        <v>3162</v>
      </c>
      <c r="J7025">
        <v>0</v>
      </c>
      <c r="K7025" t="s">
        <v>3358</v>
      </c>
      <c r="L7025" t="s">
        <v>3593</v>
      </c>
      <c r="M7025" t="s">
        <v>549</v>
      </c>
      <c r="N7025" t="s">
        <v>550</v>
      </c>
      <c r="O7025" t="s">
        <v>1923</v>
      </c>
      <c r="P7025" t="s">
        <v>1924</v>
      </c>
      <c r="Q7025" t="s">
        <v>3199</v>
      </c>
    </row>
    <row r="7026" spans="1:17">
      <c r="A7026" t="s">
        <v>6098</v>
      </c>
      <c r="B7026" t="s">
        <v>6099</v>
      </c>
      <c r="C7026" t="s">
        <v>6171</v>
      </c>
      <c r="D7026" s="4">
        <v>45783.081400462965</v>
      </c>
      <c r="E7026" s="4">
        <v>45786.291666666664</v>
      </c>
      <c r="F7026" s="4">
        <v>45786.309027777781</v>
      </c>
      <c r="G7026" s="4"/>
      <c r="H7026" t="s">
        <v>3155</v>
      </c>
      <c r="I7026" t="s">
        <v>3162</v>
      </c>
      <c r="J7026">
        <v>0</v>
      </c>
      <c r="K7026" t="s">
        <v>3379</v>
      </c>
      <c r="L7026" t="s">
        <v>3245</v>
      </c>
      <c r="M7026" t="s">
        <v>549</v>
      </c>
      <c r="N7026" t="s">
        <v>550</v>
      </c>
      <c r="O7026" t="s">
        <v>1923</v>
      </c>
      <c r="P7026" t="s">
        <v>1924</v>
      </c>
      <c r="Q7026" t="s">
        <v>3164</v>
      </c>
    </row>
    <row r="7027" spans="1:17">
      <c r="A7027" t="s">
        <v>6172</v>
      </c>
      <c r="B7027" t="s">
        <v>6173</v>
      </c>
      <c r="C7027" t="s">
        <v>6174</v>
      </c>
      <c r="D7027" s="4">
        <v>45783.064409722225</v>
      </c>
      <c r="E7027" s="4">
        <v>45791.354166666664</v>
      </c>
      <c r="F7027" s="4">
        <v>45791.371527777781</v>
      </c>
      <c r="G7027" s="4"/>
      <c r="H7027" t="s">
        <v>3155</v>
      </c>
      <c r="I7027" t="s">
        <v>3512</v>
      </c>
      <c r="J7027">
        <v>1</v>
      </c>
      <c r="K7027" t="s">
        <v>3157</v>
      </c>
      <c r="L7027" t="s">
        <v>3245</v>
      </c>
      <c r="M7027" t="s">
        <v>549</v>
      </c>
      <c r="N7027" t="s">
        <v>550</v>
      </c>
      <c r="O7027" t="s">
        <v>136</v>
      </c>
      <c r="P7027" t="s">
        <v>292</v>
      </c>
      <c r="Q7027" t="s">
        <v>294</v>
      </c>
    </row>
    <row r="7028" spans="1:17">
      <c r="A7028" t="s">
        <v>6175</v>
      </c>
      <c r="B7028" t="s">
        <v>6176</v>
      </c>
      <c r="C7028" t="s">
        <v>6177</v>
      </c>
      <c r="D7028" s="4">
        <v>45783.048888888887</v>
      </c>
      <c r="E7028" s="4">
        <v>45783.395833333336</v>
      </c>
      <c r="F7028" s="4">
        <v>45783.413194444445</v>
      </c>
      <c r="G7028" s="4"/>
      <c r="H7028" t="s">
        <v>3155</v>
      </c>
      <c r="I7028" t="s">
        <v>3184</v>
      </c>
      <c r="J7028">
        <v>1002</v>
      </c>
      <c r="K7028" t="s">
        <v>3157</v>
      </c>
      <c r="L7028" t="s">
        <v>3593</v>
      </c>
      <c r="M7028" t="s">
        <v>549</v>
      </c>
      <c r="N7028" t="s">
        <v>559</v>
      </c>
      <c r="O7028" t="s">
        <v>469</v>
      </c>
      <c r="P7028" t="s">
        <v>180</v>
      </c>
      <c r="Q7028" t="s">
        <v>181</v>
      </c>
    </row>
    <row r="7029" spans="1:17">
      <c r="A7029" t="s">
        <v>6178</v>
      </c>
      <c r="B7029" t="s">
        <v>6179</v>
      </c>
      <c r="C7029" t="s">
        <v>6180</v>
      </c>
      <c r="D7029" s="4">
        <v>45783.048113425924</v>
      </c>
      <c r="E7029" s="4">
        <v>45783.3125</v>
      </c>
      <c r="F7029" s="4">
        <v>45783.329861111109</v>
      </c>
      <c r="G7029" s="4">
        <v>45783.309004629627</v>
      </c>
      <c r="H7029" t="s">
        <v>3155</v>
      </c>
      <c r="I7029" t="s">
        <v>3280</v>
      </c>
      <c r="J7029">
        <v>0</v>
      </c>
      <c r="K7029" t="s">
        <v>3227</v>
      </c>
      <c r="L7029" t="s">
        <v>3564</v>
      </c>
      <c r="M7029" t="s">
        <v>549</v>
      </c>
      <c r="N7029" t="s">
        <v>550</v>
      </c>
      <c r="O7029" t="s">
        <v>1923</v>
      </c>
      <c r="P7029" t="s">
        <v>1924</v>
      </c>
      <c r="Q7029" t="s">
        <v>3199</v>
      </c>
    </row>
    <row r="7030" spans="1:17">
      <c r="A7030" t="s">
        <v>6181</v>
      </c>
      <c r="B7030" t="s">
        <v>6182</v>
      </c>
      <c r="C7030" t="s">
        <v>6183</v>
      </c>
      <c r="D7030" s="4">
        <v>45783.043877314813</v>
      </c>
      <c r="E7030" s="4">
        <v>45784.270833333336</v>
      </c>
      <c r="F7030" s="4">
        <v>45784.288194444445</v>
      </c>
      <c r="G7030" s="4">
        <v>45784.270243055558</v>
      </c>
      <c r="H7030" t="s">
        <v>3155</v>
      </c>
      <c r="I7030" t="s">
        <v>3162</v>
      </c>
      <c r="J7030">
        <v>0</v>
      </c>
      <c r="K7030" t="s">
        <v>3227</v>
      </c>
      <c r="L7030" t="s">
        <v>3564</v>
      </c>
      <c r="M7030" t="s">
        <v>549</v>
      </c>
      <c r="N7030" t="s">
        <v>550</v>
      </c>
      <c r="O7030" t="s">
        <v>1923</v>
      </c>
      <c r="P7030" t="s">
        <v>1924</v>
      </c>
      <c r="Q7030" t="s">
        <v>3199</v>
      </c>
    </row>
    <row r="7031" spans="1:17">
      <c r="A7031" t="s">
        <v>6184</v>
      </c>
      <c r="B7031" t="s">
        <v>6185</v>
      </c>
      <c r="C7031" t="s">
        <v>6186</v>
      </c>
      <c r="D7031" s="4">
        <v>45783.035277777781</v>
      </c>
      <c r="E7031" s="4">
        <v>45783.416666666664</v>
      </c>
      <c r="F7031" s="4">
        <v>45783.434027777781</v>
      </c>
      <c r="G7031" s="4">
        <v>45783.419918981483</v>
      </c>
      <c r="H7031" t="s">
        <v>3155</v>
      </c>
      <c r="I7031" t="s">
        <v>3280</v>
      </c>
      <c r="J7031">
        <v>0</v>
      </c>
      <c r="K7031" t="s">
        <v>3295</v>
      </c>
      <c r="L7031" t="s">
        <v>3564</v>
      </c>
      <c r="M7031" t="s">
        <v>549</v>
      </c>
      <c r="N7031" t="s">
        <v>550</v>
      </c>
      <c r="O7031" t="s">
        <v>1923</v>
      </c>
      <c r="P7031" t="s">
        <v>1924</v>
      </c>
      <c r="Q7031" t="s">
        <v>3199</v>
      </c>
    </row>
    <row r="7032" spans="1:17">
      <c r="A7032" t="s">
        <v>5409</v>
      </c>
      <c r="B7032" t="s">
        <v>5410</v>
      </c>
      <c r="C7032" t="s">
        <v>6187</v>
      </c>
      <c r="D7032" s="4">
        <v>45783.030543981484</v>
      </c>
      <c r="E7032" s="4">
        <v>45785.416666666664</v>
      </c>
      <c r="F7032" s="4">
        <v>45785.434027777781</v>
      </c>
      <c r="G7032" s="4"/>
      <c r="H7032" t="s">
        <v>3155</v>
      </c>
      <c r="I7032" t="s">
        <v>3175</v>
      </c>
      <c r="J7032">
        <v>0</v>
      </c>
      <c r="K7032" t="s">
        <v>3157</v>
      </c>
      <c r="L7032" t="s">
        <v>3245</v>
      </c>
      <c r="M7032" t="s">
        <v>549</v>
      </c>
      <c r="N7032" t="s">
        <v>550</v>
      </c>
      <c r="O7032" t="s">
        <v>551</v>
      </c>
      <c r="P7032" t="s">
        <v>149</v>
      </c>
      <c r="Q7032" t="s">
        <v>209</v>
      </c>
    </row>
    <row r="7033" spans="1:17">
      <c r="A7033" t="s">
        <v>5579</v>
      </c>
      <c r="B7033" t="s">
        <v>5580</v>
      </c>
      <c r="C7033" t="s">
        <v>6188</v>
      </c>
      <c r="D7033" s="4">
        <v>45783.026597222219</v>
      </c>
      <c r="E7033" s="4">
        <v>45789.958333333336</v>
      </c>
      <c r="F7033" s="4">
        <v>45789.996527777781</v>
      </c>
      <c r="G7033" s="4"/>
      <c r="H7033" t="s">
        <v>3155</v>
      </c>
      <c r="I7033" t="s">
        <v>3240</v>
      </c>
      <c r="J7033">
        <v>1001</v>
      </c>
      <c r="K7033" t="s">
        <v>3227</v>
      </c>
      <c r="L7033" t="s">
        <v>3245</v>
      </c>
      <c r="M7033" t="s">
        <v>549</v>
      </c>
      <c r="N7033" t="s">
        <v>550</v>
      </c>
      <c r="O7033" t="s">
        <v>136</v>
      </c>
      <c r="P7033" t="s">
        <v>139</v>
      </c>
      <c r="Q7033" t="s">
        <v>281</v>
      </c>
    </row>
    <row r="7034" spans="1:17">
      <c r="A7034" t="s">
        <v>6189</v>
      </c>
      <c r="B7034" t="s">
        <v>6190</v>
      </c>
      <c r="C7034" t="s">
        <v>6191</v>
      </c>
      <c r="D7034" s="4">
        <v>45783.002847222226</v>
      </c>
      <c r="E7034" s="4">
        <v>45786.666666666664</v>
      </c>
      <c r="F7034" s="4">
        <v>45786.704861111109</v>
      </c>
      <c r="G7034" s="4">
        <v>45786.661006944443</v>
      </c>
      <c r="H7034" t="s">
        <v>3155</v>
      </c>
      <c r="I7034" t="s">
        <v>3673</v>
      </c>
      <c r="J7034">
        <v>0</v>
      </c>
      <c r="K7034" t="s">
        <v>3157</v>
      </c>
      <c r="L7034" t="s">
        <v>3564</v>
      </c>
      <c r="M7034" t="s">
        <v>549</v>
      </c>
      <c r="N7034" t="s">
        <v>559</v>
      </c>
      <c r="O7034" t="s">
        <v>504</v>
      </c>
      <c r="P7034" t="s">
        <v>325</v>
      </c>
      <c r="Q7034" t="s">
        <v>337</v>
      </c>
    </row>
    <row r="7035" spans="1:17">
      <c r="A7035" t="s">
        <v>6057</v>
      </c>
      <c r="B7035" t="s">
        <v>6058</v>
      </c>
      <c r="C7035" t="s">
        <v>6192</v>
      </c>
      <c r="D7035" s="4">
        <v>45782.993773148148</v>
      </c>
      <c r="E7035" s="4">
        <v>45784.208333333336</v>
      </c>
      <c r="F7035" s="4">
        <v>45784.246527777781</v>
      </c>
      <c r="G7035" s="4"/>
      <c r="H7035" t="s">
        <v>3155</v>
      </c>
      <c r="I7035" t="s">
        <v>3156</v>
      </c>
      <c r="J7035">
        <v>0</v>
      </c>
      <c r="K7035" t="s">
        <v>3157</v>
      </c>
      <c r="L7035" t="s">
        <v>3245</v>
      </c>
      <c r="M7035" t="s">
        <v>549</v>
      </c>
      <c r="N7035" t="s">
        <v>559</v>
      </c>
      <c r="O7035" t="s">
        <v>469</v>
      </c>
      <c r="P7035" t="s">
        <v>180</v>
      </c>
      <c r="Q7035" t="s">
        <v>184</v>
      </c>
    </row>
    <row r="7036" spans="1:17">
      <c r="A7036" t="s">
        <v>6193</v>
      </c>
      <c r="B7036" t="s">
        <v>6194</v>
      </c>
      <c r="C7036" t="s">
        <v>6195</v>
      </c>
      <c r="D7036" s="4">
        <v>45782.989155092589</v>
      </c>
      <c r="E7036" s="4">
        <v>45783.708333333336</v>
      </c>
      <c r="F7036" s="4">
        <v>45783.746527777781</v>
      </c>
      <c r="G7036" s="4"/>
      <c r="H7036" t="s">
        <v>3155</v>
      </c>
      <c r="I7036" t="s">
        <v>3240</v>
      </c>
      <c r="J7036">
        <v>1001</v>
      </c>
      <c r="K7036" t="s">
        <v>3227</v>
      </c>
      <c r="L7036" t="s">
        <v>3245</v>
      </c>
      <c r="M7036" t="s">
        <v>549</v>
      </c>
      <c r="N7036" t="s">
        <v>550</v>
      </c>
      <c r="O7036" t="s">
        <v>136</v>
      </c>
      <c r="P7036" t="s">
        <v>264</v>
      </c>
      <c r="Q7036" t="s">
        <v>268</v>
      </c>
    </row>
    <row r="7037" spans="1:17">
      <c r="A7037" t="s">
        <v>5809</v>
      </c>
      <c r="B7037" t="s">
        <v>5810</v>
      </c>
      <c r="C7037" t="s">
        <v>6196</v>
      </c>
      <c r="D7037" s="4">
        <v>45782.980011574073</v>
      </c>
      <c r="E7037" s="4">
        <v>45784.833333333336</v>
      </c>
      <c r="F7037" s="4">
        <v>45784.871527777781</v>
      </c>
      <c r="G7037" s="4"/>
      <c r="H7037" t="s">
        <v>3155</v>
      </c>
      <c r="I7037" t="s">
        <v>3240</v>
      </c>
      <c r="J7037">
        <v>1001</v>
      </c>
      <c r="K7037" t="s">
        <v>3157</v>
      </c>
      <c r="L7037" t="s">
        <v>3245</v>
      </c>
      <c r="M7037" t="s">
        <v>549</v>
      </c>
      <c r="N7037" t="s">
        <v>559</v>
      </c>
      <c r="O7037" t="s">
        <v>469</v>
      </c>
      <c r="P7037" t="s">
        <v>189</v>
      </c>
      <c r="Q7037" t="s">
        <v>193</v>
      </c>
    </row>
    <row r="7038" spans="1:17">
      <c r="A7038" t="s">
        <v>6197</v>
      </c>
      <c r="B7038" t="s">
        <v>6198</v>
      </c>
      <c r="C7038" t="s">
        <v>6199</v>
      </c>
      <c r="D7038" s="4">
        <v>45782.971446759257</v>
      </c>
      <c r="E7038" s="4">
        <v>45783.791666666664</v>
      </c>
      <c r="F7038" s="4">
        <v>45783.809027777781</v>
      </c>
      <c r="G7038" s="4">
        <v>45783.782939814817</v>
      </c>
      <c r="H7038" t="s">
        <v>3155</v>
      </c>
      <c r="I7038" t="s">
        <v>3171</v>
      </c>
      <c r="J7038">
        <v>0</v>
      </c>
      <c r="K7038" t="s">
        <v>3157</v>
      </c>
      <c r="L7038" t="s">
        <v>3564</v>
      </c>
      <c r="M7038" t="s">
        <v>549</v>
      </c>
      <c r="N7038" t="s">
        <v>550</v>
      </c>
      <c r="O7038" t="s">
        <v>551</v>
      </c>
      <c r="P7038" t="s">
        <v>141</v>
      </c>
      <c r="Q7038" t="s">
        <v>235</v>
      </c>
    </row>
    <row r="7039" spans="1:17">
      <c r="A7039" t="s">
        <v>6200</v>
      </c>
      <c r="B7039" t="s">
        <v>6201</v>
      </c>
      <c r="C7039" t="s">
        <v>6202</v>
      </c>
      <c r="D7039" s="4">
        <v>45782.962719907409</v>
      </c>
      <c r="E7039" s="4">
        <v>45785.833333333336</v>
      </c>
      <c r="F7039" s="4">
        <v>45785.850694444445</v>
      </c>
      <c r="G7039" s="4"/>
      <c r="H7039" t="s">
        <v>3155</v>
      </c>
      <c r="I7039" t="s">
        <v>3171</v>
      </c>
      <c r="J7039">
        <v>0</v>
      </c>
      <c r="K7039" t="s">
        <v>3157</v>
      </c>
      <c r="L7039" t="s">
        <v>3245</v>
      </c>
      <c r="M7039" t="s">
        <v>549</v>
      </c>
      <c r="N7039" t="s">
        <v>550</v>
      </c>
      <c r="O7039" t="s">
        <v>551</v>
      </c>
      <c r="P7039" t="s">
        <v>141</v>
      </c>
      <c r="Q7039" t="s">
        <v>238</v>
      </c>
    </row>
    <row r="7040" spans="1:17">
      <c r="A7040" t="s">
        <v>6024</v>
      </c>
      <c r="B7040" t="s">
        <v>6025</v>
      </c>
      <c r="C7040" t="s">
        <v>6203</v>
      </c>
      <c r="D7040" s="4">
        <v>45782.960555555554</v>
      </c>
      <c r="E7040" s="4">
        <v>45783.916666666664</v>
      </c>
      <c r="F7040" s="4">
        <v>45783.954861111109</v>
      </c>
      <c r="G7040" s="4"/>
      <c r="H7040" t="s">
        <v>3155</v>
      </c>
      <c r="I7040" t="s">
        <v>3240</v>
      </c>
      <c r="J7040">
        <v>1002</v>
      </c>
      <c r="K7040" t="s">
        <v>3157</v>
      </c>
      <c r="L7040" t="s">
        <v>3245</v>
      </c>
      <c r="M7040" t="s">
        <v>549</v>
      </c>
      <c r="N7040" t="s">
        <v>550</v>
      </c>
      <c r="O7040" t="s">
        <v>551</v>
      </c>
      <c r="P7040" t="s">
        <v>145</v>
      </c>
      <c r="Q7040" t="s">
        <v>226</v>
      </c>
    </row>
    <row r="7041" spans="1:17">
      <c r="A7041" t="s">
        <v>6204</v>
      </c>
      <c r="B7041" t="s">
        <v>6205</v>
      </c>
      <c r="C7041" t="s">
        <v>6206</v>
      </c>
      <c r="D7041" s="4">
        <v>45782.956296296295</v>
      </c>
      <c r="E7041" s="4">
        <v>45783.875</v>
      </c>
      <c r="F7041" s="4">
        <v>45783.892361111109</v>
      </c>
      <c r="G7041" s="4">
        <v>45783.870891203704</v>
      </c>
      <c r="H7041" t="s">
        <v>3155</v>
      </c>
      <c r="I7041" t="s">
        <v>3175</v>
      </c>
      <c r="J7041">
        <v>0</v>
      </c>
      <c r="K7041" t="s">
        <v>3194</v>
      </c>
      <c r="L7041" t="s">
        <v>3564</v>
      </c>
      <c r="M7041" t="s">
        <v>549</v>
      </c>
      <c r="N7041" t="s">
        <v>559</v>
      </c>
      <c r="O7041" t="s">
        <v>469</v>
      </c>
      <c r="P7041" t="s">
        <v>180</v>
      </c>
      <c r="Q7041" t="s">
        <v>182</v>
      </c>
    </row>
    <row r="7042" spans="1:17">
      <c r="A7042" t="s">
        <v>6207</v>
      </c>
      <c r="B7042" t="s">
        <v>6208</v>
      </c>
      <c r="C7042" t="s">
        <v>6209</v>
      </c>
      <c r="D7042" s="4">
        <v>45782.946701388886</v>
      </c>
      <c r="E7042" s="4">
        <v>45783.729166666664</v>
      </c>
      <c r="F7042" s="4">
        <v>45783.746527777781</v>
      </c>
      <c r="G7042" s="4">
        <v>45783.731747685182</v>
      </c>
      <c r="H7042" t="s">
        <v>3155</v>
      </c>
      <c r="I7042" t="s">
        <v>3171</v>
      </c>
      <c r="J7042">
        <v>1001</v>
      </c>
      <c r="K7042" t="s">
        <v>3157</v>
      </c>
      <c r="L7042" t="s">
        <v>3564</v>
      </c>
      <c r="M7042" t="s">
        <v>549</v>
      </c>
      <c r="N7042" t="s">
        <v>550</v>
      </c>
      <c r="O7042" t="s">
        <v>136</v>
      </c>
      <c r="P7042" t="s">
        <v>264</v>
      </c>
      <c r="Q7042" t="s">
        <v>270</v>
      </c>
    </row>
    <row r="7043" spans="1:17">
      <c r="A7043" t="s">
        <v>6210</v>
      </c>
      <c r="B7043" t="s">
        <v>6211</v>
      </c>
      <c r="C7043" t="s">
        <v>6212</v>
      </c>
      <c r="D7043" s="4">
        <v>45782.943773148145</v>
      </c>
      <c r="E7043" s="4">
        <v>45788.729166666664</v>
      </c>
      <c r="F7043" s="4">
        <v>45788.746527777781</v>
      </c>
      <c r="G7043" s="4"/>
      <c r="H7043" t="s">
        <v>3155</v>
      </c>
      <c r="I7043" t="s">
        <v>3171</v>
      </c>
      <c r="J7043">
        <v>0</v>
      </c>
      <c r="K7043" t="s">
        <v>3194</v>
      </c>
      <c r="L7043" t="s">
        <v>3245</v>
      </c>
      <c r="M7043" t="s">
        <v>549</v>
      </c>
      <c r="N7043" t="s">
        <v>550</v>
      </c>
      <c r="O7043" t="s">
        <v>136</v>
      </c>
      <c r="P7043" t="s">
        <v>143</v>
      </c>
      <c r="Q7043" t="s">
        <v>306</v>
      </c>
    </row>
    <row r="7044" spans="1:17">
      <c r="A7044" t="s">
        <v>6207</v>
      </c>
      <c r="B7044" t="s">
        <v>6213</v>
      </c>
      <c r="C7044" t="s">
        <v>6214</v>
      </c>
      <c r="D7044" s="4">
        <v>45782.943645833337</v>
      </c>
      <c r="E7044" s="4">
        <v>45783.5625</v>
      </c>
      <c r="F7044" s="4">
        <v>45783.600694444445</v>
      </c>
      <c r="G7044" s="4">
        <v>45783.568194444444</v>
      </c>
      <c r="H7044" t="s">
        <v>3155</v>
      </c>
      <c r="I7044" t="s">
        <v>3156</v>
      </c>
      <c r="J7044">
        <v>0</v>
      </c>
      <c r="K7044" t="s">
        <v>3194</v>
      </c>
      <c r="L7044" t="s">
        <v>3564</v>
      </c>
      <c r="M7044" t="s">
        <v>549</v>
      </c>
      <c r="N7044" t="s">
        <v>550</v>
      </c>
      <c r="O7044" t="s">
        <v>136</v>
      </c>
      <c r="P7044" t="s">
        <v>264</v>
      </c>
      <c r="Q7044" t="s">
        <v>270</v>
      </c>
    </row>
    <row r="7045" spans="1:17">
      <c r="A7045" t="s">
        <v>6215</v>
      </c>
      <c r="B7045" t="s">
        <v>6216</v>
      </c>
      <c r="C7045" t="s">
        <v>6217</v>
      </c>
      <c r="D7045" s="4">
        <v>45782.940451388888</v>
      </c>
      <c r="E7045" s="4">
        <v>45787.6875</v>
      </c>
      <c r="F7045" s="4">
        <v>45787.704861111109</v>
      </c>
      <c r="G7045" s="4">
        <v>45787.691678240742</v>
      </c>
      <c r="H7045" t="s">
        <v>3155</v>
      </c>
      <c r="I7045" t="s">
        <v>3171</v>
      </c>
      <c r="J7045">
        <v>1001</v>
      </c>
      <c r="K7045" t="s">
        <v>3157</v>
      </c>
      <c r="L7045" t="s">
        <v>3564</v>
      </c>
      <c r="M7045" t="s">
        <v>549</v>
      </c>
      <c r="N7045" t="s">
        <v>550</v>
      </c>
      <c r="O7045" t="s">
        <v>551</v>
      </c>
      <c r="P7045" t="s">
        <v>141</v>
      </c>
      <c r="Q7045" t="s">
        <v>236</v>
      </c>
    </row>
    <row r="7046" spans="1:17">
      <c r="A7046" t="s">
        <v>6218</v>
      </c>
      <c r="B7046" t="s">
        <v>6219</v>
      </c>
      <c r="C7046" t="s">
        <v>6220</v>
      </c>
      <c r="D7046" s="4">
        <v>45782.936655092592</v>
      </c>
      <c r="E7046" s="4">
        <v>45787.666666666664</v>
      </c>
      <c r="F7046" s="4">
        <v>45787.684027777781</v>
      </c>
      <c r="G7046" s="4"/>
      <c r="H7046" t="s">
        <v>3155</v>
      </c>
      <c r="I7046" t="s">
        <v>3171</v>
      </c>
      <c r="J7046">
        <v>1001</v>
      </c>
      <c r="K7046" t="s">
        <v>3157</v>
      </c>
      <c r="L7046" t="s">
        <v>3593</v>
      </c>
      <c r="M7046" t="s">
        <v>549</v>
      </c>
      <c r="N7046" t="s">
        <v>550</v>
      </c>
      <c r="O7046" t="s">
        <v>136</v>
      </c>
      <c r="P7046" t="s">
        <v>143</v>
      </c>
      <c r="Q7046" t="s">
        <v>297</v>
      </c>
    </row>
    <row r="7047" spans="1:17">
      <c r="A7047" t="s">
        <v>6221</v>
      </c>
      <c r="B7047" t="s">
        <v>6222</v>
      </c>
      <c r="C7047" t="s">
        <v>6223</v>
      </c>
      <c r="D7047" s="4">
        <v>45782.929027777776</v>
      </c>
      <c r="E7047" s="4">
        <v>45787.666666666664</v>
      </c>
      <c r="F7047" s="4">
        <v>45787.704861111109</v>
      </c>
      <c r="G7047" s="4"/>
      <c r="H7047" t="s">
        <v>3155</v>
      </c>
      <c r="I7047" t="s">
        <v>3156</v>
      </c>
      <c r="J7047">
        <v>0</v>
      </c>
      <c r="K7047" t="s">
        <v>3157</v>
      </c>
      <c r="L7047" t="s">
        <v>3245</v>
      </c>
      <c r="M7047" t="s">
        <v>549</v>
      </c>
      <c r="N7047" t="s">
        <v>550</v>
      </c>
      <c r="O7047" t="s">
        <v>136</v>
      </c>
      <c r="P7047" t="s">
        <v>264</v>
      </c>
      <c r="Q7047" t="s">
        <v>265</v>
      </c>
    </row>
    <row r="7048" spans="1:17">
      <c r="A7048" t="s">
        <v>5806</v>
      </c>
      <c r="B7048" t="s">
        <v>5807</v>
      </c>
      <c r="C7048" t="s">
        <v>6224</v>
      </c>
      <c r="D7048" s="4">
        <v>45782.926423611112</v>
      </c>
      <c r="E7048" s="4">
        <v>45784.75</v>
      </c>
      <c r="F7048" s="4">
        <v>45784.788194444445</v>
      </c>
      <c r="G7048" s="4"/>
      <c r="H7048" t="s">
        <v>3155</v>
      </c>
      <c r="I7048" t="s">
        <v>3156</v>
      </c>
      <c r="J7048">
        <v>0</v>
      </c>
      <c r="K7048" t="s">
        <v>3157</v>
      </c>
      <c r="L7048" t="s">
        <v>3245</v>
      </c>
      <c r="M7048" t="s">
        <v>549</v>
      </c>
      <c r="N7048" t="s">
        <v>550</v>
      </c>
      <c r="O7048" t="s">
        <v>136</v>
      </c>
      <c r="P7048" t="s">
        <v>143</v>
      </c>
      <c r="Q7048" t="s">
        <v>310</v>
      </c>
    </row>
    <row r="7049" spans="1:17">
      <c r="A7049" t="s">
        <v>6225</v>
      </c>
      <c r="B7049" t="s">
        <v>6226</v>
      </c>
      <c r="C7049" t="s">
        <v>6227</v>
      </c>
      <c r="D7049" s="4">
        <v>45782.924525462964</v>
      </c>
      <c r="E7049" s="4">
        <v>45783.8125</v>
      </c>
      <c r="F7049" s="4">
        <v>45783.829861111109</v>
      </c>
      <c r="G7049" s="4">
        <v>45783.814027777778</v>
      </c>
      <c r="H7049" t="s">
        <v>3155</v>
      </c>
      <c r="I7049" t="s">
        <v>3162</v>
      </c>
      <c r="J7049">
        <v>0</v>
      </c>
      <c r="K7049" t="s">
        <v>3227</v>
      </c>
      <c r="L7049" t="s">
        <v>3564</v>
      </c>
      <c r="M7049" t="s">
        <v>549</v>
      </c>
      <c r="N7049" t="s">
        <v>550</v>
      </c>
      <c r="O7049" t="s">
        <v>1923</v>
      </c>
      <c r="P7049" t="s">
        <v>1924</v>
      </c>
      <c r="Q7049" t="s">
        <v>3359</v>
      </c>
    </row>
    <row r="7050" spans="1:17">
      <c r="A7050" t="s">
        <v>6228</v>
      </c>
      <c r="B7050" t="s">
        <v>6229</v>
      </c>
      <c r="C7050" t="s">
        <v>6230</v>
      </c>
      <c r="D7050" s="4">
        <v>45782.918611111112</v>
      </c>
      <c r="E7050" s="4">
        <v>45788.416666666664</v>
      </c>
      <c r="F7050" s="4">
        <v>45788.454861111109</v>
      </c>
      <c r="G7050" s="4"/>
      <c r="H7050" t="s">
        <v>3155</v>
      </c>
      <c r="I7050" t="s">
        <v>3240</v>
      </c>
      <c r="J7050">
        <v>0</v>
      </c>
      <c r="K7050" t="s">
        <v>3163</v>
      </c>
      <c r="L7050" t="s">
        <v>3593</v>
      </c>
      <c r="M7050" t="s">
        <v>549</v>
      </c>
      <c r="N7050" t="s">
        <v>550</v>
      </c>
      <c r="O7050" t="s">
        <v>136</v>
      </c>
      <c r="P7050" t="s">
        <v>147</v>
      </c>
      <c r="Q7050" t="s">
        <v>261</v>
      </c>
    </row>
    <row r="7051" spans="1:17">
      <c r="A7051" t="s">
        <v>6231</v>
      </c>
      <c r="B7051" t="s">
        <v>6232</v>
      </c>
      <c r="C7051" t="s">
        <v>6233</v>
      </c>
      <c r="D7051" s="4">
        <v>45782.914965277778</v>
      </c>
      <c r="E7051" s="4">
        <v>45786.979166666664</v>
      </c>
      <c r="F7051" s="4">
        <v>45786.996527777781</v>
      </c>
      <c r="G7051" s="4">
        <v>45786.994247685187</v>
      </c>
      <c r="H7051" t="s">
        <v>3155</v>
      </c>
      <c r="I7051" t="s">
        <v>3175</v>
      </c>
      <c r="J7051">
        <v>1001</v>
      </c>
      <c r="K7051" t="s">
        <v>3194</v>
      </c>
      <c r="L7051" t="s">
        <v>3564</v>
      </c>
      <c r="M7051" t="s">
        <v>549</v>
      </c>
      <c r="N7051" t="s">
        <v>550</v>
      </c>
      <c r="O7051" t="s">
        <v>551</v>
      </c>
      <c r="P7051" t="s">
        <v>141</v>
      </c>
      <c r="Q7051" t="s">
        <v>231</v>
      </c>
    </row>
    <row r="7052" spans="1:17">
      <c r="A7052" t="s">
        <v>6234</v>
      </c>
      <c r="B7052" t="s">
        <v>6235</v>
      </c>
      <c r="C7052" t="s">
        <v>6236</v>
      </c>
      <c r="D7052" s="4">
        <v>45782.911516203705</v>
      </c>
      <c r="E7052" s="4">
        <v>45784.854166666664</v>
      </c>
      <c r="F7052" s="4">
        <v>45784.892361111109</v>
      </c>
      <c r="G7052" s="4"/>
      <c r="H7052" t="s">
        <v>3155</v>
      </c>
      <c r="I7052" t="s">
        <v>3156</v>
      </c>
      <c r="J7052">
        <v>0</v>
      </c>
      <c r="K7052" t="s">
        <v>3157</v>
      </c>
      <c r="L7052" t="s">
        <v>3245</v>
      </c>
      <c r="M7052" t="s">
        <v>549</v>
      </c>
      <c r="N7052" t="s">
        <v>550</v>
      </c>
      <c r="O7052" t="s">
        <v>136</v>
      </c>
      <c r="P7052" t="s">
        <v>143</v>
      </c>
      <c r="Q7052" t="s">
        <v>300</v>
      </c>
    </row>
    <row r="7053" spans="1:17">
      <c r="A7053" t="s">
        <v>6237</v>
      </c>
      <c r="B7053" t="s">
        <v>6238</v>
      </c>
      <c r="C7053" t="s">
        <v>6239</v>
      </c>
      <c r="D7053" s="4">
        <v>45782.910497685189</v>
      </c>
      <c r="E7053" s="4">
        <v>45787.958333333336</v>
      </c>
      <c r="F7053" s="4">
        <v>45787.975694444445</v>
      </c>
      <c r="G7053" s="4">
        <v>45787.950949074075</v>
      </c>
      <c r="H7053" t="s">
        <v>3155</v>
      </c>
      <c r="I7053" t="s">
        <v>3175</v>
      </c>
      <c r="J7053">
        <v>0</v>
      </c>
      <c r="K7053" t="s">
        <v>3157</v>
      </c>
      <c r="L7053" t="s">
        <v>3564</v>
      </c>
      <c r="M7053" t="s">
        <v>549</v>
      </c>
      <c r="N7053" t="s">
        <v>559</v>
      </c>
      <c r="O7053" t="s">
        <v>469</v>
      </c>
      <c r="P7053" t="s">
        <v>189</v>
      </c>
      <c r="Q7053" t="s">
        <v>193</v>
      </c>
    </row>
    <row r="7054" spans="1:17">
      <c r="A7054" t="s">
        <v>4154</v>
      </c>
      <c r="B7054" t="s">
        <v>4155</v>
      </c>
      <c r="C7054" t="s">
        <v>6240</v>
      </c>
      <c r="D7054" s="4">
        <v>45782.908761574072</v>
      </c>
      <c r="E7054" s="4">
        <v>45786.333333333336</v>
      </c>
      <c r="F7054" s="4">
        <v>45786.350694444445</v>
      </c>
      <c r="G7054" s="4"/>
      <c r="H7054" t="s">
        <v>3155</v>
      </c>
      <c r="I7054" t="s">
        <v>3162</v>
      </c>
      <c r="J7054">
        <v>0</v>
      </c>
      <c r="K7054" t="s">
        <v>3358</v>
      </c>
      <c r="L7054" t="s">
        <v>3245</v>
      </c>
      <c r="M7054" t="s">
        <v>549</v>
      </c>
      <c r="N7054" t="s">
        <v>550</v>
      </c>
      <c r="O7054" t="s">
        <v>1923</v>
      </c>
      <c r="P7054" t="s">
        <v>1924</v>
      </c>
      <c r="Q7054" t="s">
        <v>3180</v>
      </c>
    </row>
    <row r="7055" spans="1:17">
      <c r="A7055" t="s">
        <v>6241</v>
      </c>
      <c r="B7055" t="s">
        <v>6242</v>
      </c>
      <c r="C7055" t="s">
        <v>6243</v>
      </c>
      <c r="D7055" s="4">
        <v>45782.907476851855</v>
      </c>
      <c r="E7055" s="4">
        <v>45783.833333333336</v>
      </c>
      <c r="F7055" s="4">
        <v>45783.850694444445</v>
      </c>
      <c r="G7055" s="4">
        <v>45783.834699074076</v>
      </c>
      <c r="H7055" t="s">
        <v>3155</v>
      </c>
      <c r="I7055" t="s">
        <v>3162</v>
      </c>
      <c r="J7055">
        <v>0</v>
      </c>
      <c r="K7055" t="s">
        <v>3295</v>
      </c>
      <c r="L7055" t="s">
        <v>3564</v>
      </c>
      <c r="M7055" t="s">
        <v>549</v>
      </c>
      <c r="N7055" t="s">
        <v>550</v>
      </c>
      <c r="O7055" t="s">
        <v>1923</v>
      </c>
      <c r="P7055" t="s">
        <v>1924</v>
      </c>
      <c r="Q7055" t="s">
        <v>3199</v>
      </c>
    </row>
    <row r="7056" spans="1:17">
      <c r="A7056" t="s">
        <v>6244</v>
      </c>
      <c r="B7056" t="s">
        <v>6245</v>
      </c>
      <c r="C7056" t="s">
        <v>6246</v>
      </c>
      <c r="D7056" s="4">
        <v>45782.902650462966</v>
      </c>
      <c r="E7056" s="4">
        <v>45785.791666666664</v>
      </c>
      <c r="F7056" s="4">
        <v>45785.809027777781</v>
      </c>
      <c r="G7056" s="4">
        <v>45785.790462962963</v>
      </c>
      <c r="H7056" t="s">
        <v>3155</v>
      </c>
      <c r="I7056" t="s">
        <v>3162</v>
      </c>
      <c r="J7056">
        <v>0</v>
      </c>
      <c r="K7056" t="s">
        <v>4074</v>
      </c>
      <c r="L7056" t="s">
        <v>3564</v>
      </c>
      <c r="M7056" t="s">
        <v>549</v>
      </c>
      <c r="N7056" t="s">
        <v>550</v>
      </c>
      <c r="O7056" t="s">
        <v>1923</v>
      </c>
      <c r="P7056" t="s">
        <v>1924</v>
      </c>
      <c r="Q7056" t="s">
        <v>3359</v>
      </c>
    </row>
    <row r="7057" spans="1:17">
      <c r="A7057" t="s">
        <v>6247</v>
      </c>
      <c r="B7057" t="s">
        <v>6248</v>
      </c>
      <c r="C7057" t="s">
        <v>6249</v>
      </c>
      <c r="D7057" s="4">
        <v>45782.897546296299</v>
      </c>
      <c r="E7057" s="4">
        <v>45785.791666666664</v>
      </c>
      <c r="F7057" s="4">
        <v>45785.809027777781</v>
      </c>
      <c r="G7057" s="4"/>
      <c r="H7057" t="s">
        <v>3155</v>
      </c>
      <c r="I7057" t="s">
        <v>3171</v>
      </c>
      <c r="J7057">
        <v>1001</v>
      </c>
      <c r="K7057" t="s">
        <v>3157</v>
      </c>
      <c r="L7057" t="s">
        <v>3593</v>
      </c>
      <c r="M7057" t="s">
        <v>549</v>
      </c>
      <c r="N7057" t="s">
        <v>559</v>
      </c>
      <c r="O7057" t="s">
        <v>504</v>
      </c>
      <c r="P7057" t="s">
        <v>325</v>
      </c>
      <c r="Q7057" t="s">
        <v>330</v>
      </c>
    </row>
    <row r="7058" spans="1:17">
      <c r="A7058" t="s">
        <v>6250</v>
      </c>
      <c r="B7058" t="s">
        <v>6251</v>
      </c>
      <c r="C7058" t="s">
        <v>6252</v>
      </c>
      <c r="D7058" s="4">
        <v>45782.8903125</v>
      </c>
      <c r="E7058" s="4">
        <v>45783.708333333336</v>
      </c>
      <c r="F7058" s="4">
        <v>45783.746527777781</v>
      </c>
      <c r="G7058" s="4">
        <v>45783.729016203702</v>
      </c>
      <c r="H7058" t="s">
        <v>3155</v>
      </c>
      <c r="I7058" t="s">
        <v>3156</v>
      </c>
      <c r="J7058">
        <v>0</v>
      </c>
      <c r="K7058" t="s">
        <v>3157</v>
      </c>
      <c r="L7058" t="s">
        <v>3564</v>
      </c>
      <c r="M7058" t="s">
        <v>549</v>
      </c>
      <c r="N7058" t="s">
        <v>550</v>
      </c>
      <c r="O7058" t="s">
        <v>136</v>
      </c>
      <c r="P7058" t="s">
        <v>143</v>
      </c>
      <c r="Q7058" t="s">
        <v>301</v>
      </c>
    </row>
    <row r="7059" spans="1:17">
      <c r="A7059" t="s">
        <v>6253</v>
      </c>
      <c r="B7059" t="s">
        <v>6254</v>
      </c>
      <c r="C7059" t="s">
        <v>6255</v>
      </c>
      <c r="D7059" s="4">
        <v>45782.88994212963</v>
      </c>
      <c r="E7059" s="4">
        <v>45784.354166666664</v>
      </c>
      <c r="F7059" s="4">
        <v>45784.371527777781</v>
      </c>
      <c r="G7059" s="4"/>
      <c r="H7059" t="s">
        <v>3155</v>
      </c>
      <c r="I7059" t="s">
        <v>3162</v>
      </c>
      <c r="J7059">
        <v>0</v>
      </c>
      <c r="K7059" t="s">
        <v>3295</v>
      </c>
      <c r="L7059" t="s">
        <v>3593</v>
      </c>
      <c r="M7059" t="s">
        <v>549</v>
      </c>
      <c r="N7059" t="s">
        <v>550</v>
      </c>
      <c r="O7059" t="s">
        <v>1923</v>
      </c>
      <c r="P7059" t="s">
        <v>1924</v>
      </c>
      <c r="Q7059" t="s">
        <v>3180</v>
      </c>
    </row>
    <row r="7060" spans="1:17">
      <c r="A7060" t="s">
        <v>6256</v>
      </c>
      <c r="B7060" t="s">
        <v>6257</v>
      </c>
      <c r="C7060" t="s">
        <v>6258</v>
      </c>
      <c r="D7060" s="4">
        <v>45782.889768518522</v>
      </c>
      <c r="E7060" s="4">
        <v>45783.8125</v>
      </c>
      <c r="F7060" s="4">
        <v>45783.829861111109</v>
      </c>
      <c r="G7060" s="4"/>
      <c r="H7060" t="s">
        <v>3155</v>
      </c>
      <c r="I7060" t="s">
        <v>3171</v>
      </c>
      <c r="J7060">
        <v>0</v>
      </c>
      <c r="K7060" t="s">
        <v>3157</v>
      </c>
      <c r="L7060" t="s">
        <v>3593</v>
      </c>
      <c r="M7060" t="s">
        <v>549</v>
      </c>
      <c r="N7060" t="s">
        <v>550</v>
      </c>
      <c r="O7060" t="s">
        <v>136</v>
      </c>
      <c r="P7060" t="s">
        <v>139</v>
      </c>
      <c r="Q7060" t="s">
        <v>282</v>
      </c>
    </row>
    <row r="7061" spans="1:17">
      <c r="A7061" t="s">
        <v>6259</v>
      </c>
      <c r="B7061" t="s">
        <v>6260</v>
      </c>
      <c r="C7061" t="s">
        <v>6261</v>
      </c>
      <c r="D7061" s="4">
        <v>45782.884942129633</v>
      </c>
      <c r="E7061" s="4">
        <v>45783.541666666664</v>
      </c>
      <c r="F7061" s="4">
        <v>45783.559027777781</v>
      </c>
      <c r="G7061" s="4">
        <v>45783.541388888887</v>
      </c>
      <c r="H7061" t="s">
        <v>3155</v>
      </c>
      <c r="I7061" t="s">
        <v>3171</v>
      </c>
      <c r="J7061">
        <v>1001</v>
      </c>
      <c r="K7061" t="s">
        <v>3157</v>
      </c>
      <c r="L7061" t="s">
        <v>3564</v>
      </c>
      <c r="M7061" t="s">
        <v>549</v>
      </c>
      <c r="N7061" t="s">
        <v>550</v>
      </c>
      <c r="O7061" t="s">
        <v>136</v>
      </c>
      <c r="P7061" t="s">
        <v>264</v>
      </c>
      <c r="Q7061" t="s">
        <v>265</v>
      </c>
    </row>
    <row r="7062" spans="1:17">
      <c r="A7062" t="s">
        <v>6262</v>
      </c>
      <c r="B7062" t="s">
        <v>6263</v>
      </c>
      <c r="C7062" t="s">
        <v>6264</v>
      </c>
      <c r="D7062" s="4">
        <v>45782.881874999999</v>
      </c>
      <c r="E7062" s="4">
        <v>45784.9375</v>
      </c>
      <c r="F7062" s="4">
        <v>45784.975694444445</v>
      </c>
      <c r="G7062" s="4">
        <v>45784.935196759259</v>
      </c>
      <c r="H7062" t="s">
        <v>3155</v>
      </c>
      <c r="I7062" t="s">
        <v>3240</v>
      </c>
      <c r="J7062">
        <v>0</v>
      </c>
      <c r="K7062" t="s">
        <v>3157</v>
      </c>
      <c r="L7062" t="s">
        <v>3564</v>
      </c>
      <c r="M7062" t="s">
        <v>549</v>
      </c>
      <c r="N7062" t="s">
        <v>550</v>
      </c>
      <c r="O7062" t="s">
        <v>136</v>
      </c>
      <c r="P7062" t="s">
        <v>143</v>
      </c>
      <c r="Q7062" t="s">
        <v>297</v>
      </c>
    </row>
    <row r="7063" spans="1:17">
      <c r="A7063" t="s">
        <v>6265</v>
      </c>
      <c r="B7063" t="s">
        <v>6266</v>
      </c>
      <c r="C7063" t="s">
        <v>6267</v>
      </c>
      <c r="D7063" s="4">
        <v>45782.876226851855</v>
      </c>
      <c r="E7063" s="4">
        <v>45787.916666666664</v>
      </c>
      <c r="F7063" s="4">
        <v>45787.954861111109</v>
      </c>
      <c r="G7063" s="4"/>
      <c r="H7063" t="s">
        <v>3155</v>
      </c>
      <c r="I7063" t="s">
        <v>3240</v>
      </c>
      <c r="J7063">
        <v>1001</v>
      </c>
      <c r="K7063" t="s">
        <v>3157</v>
      </c>
      <c r="L7063" t="s">
        <v>3593</v>
      </c>
      <c r="M7063" t="s">
        <v>549</v>
      </c>
      <c r="N7063" t="s">
        <v>550</v>
      </c>
      <c r="O7063" t="s">
        <v>551</v>
      </c>
      <c r="P7063" t="s">
        <v>145</v>
      </c>
      <c r="Q7063" t="s">
        <v>218</v>
      </c>
    </row>
    <row r="7064" spans="1:17">
      <c r="A7064" t="s">
        <v>6268</v>
      </c>
      <c r="B7064" t="s">
        <v>6269</v>
      </c>
      <c r="C7064" t="s">
        <v>6270</v>
      </c>
      <c r="D7064" s="4">
        <v>45782.87431712963</v>
      </c>
      <c r="E7064" s="4">
        <v>45785.729166666664</v>
      </c>
      <c r="F7064" s="4">
        <v>45785.746527777781</v>
      </c>
      <c r="G7064" s="4">
        <v>45785.732025462959</v>
      </c>
      <c r="H7064" t="s">
        <v>3155</v>
      </c>
      <c r="I7064" t="s">
        <v>3171</v>
      </c>
      <c r="J7064">
        <v>1001</v>
      </c>
      <c r="K7064" t="s">
        <v>3157</v>
      </c>
      <c r="L7064" t="s">
        <v>3564</v>
      </c>
      <c r="M7064" t="s">
        <v>549</v>
      </c>
      <c r="N7064" t="s">
        <v>559</v>
      </c>
      <c r="O7064" t="s">
        <v>163</v>
      </c>
      <c r="P7064" t="s">
        <v>472</v>
      </c>
      <c r="Q7064" t="s">
        <v>346</v>
      </c>
    </row>
    <row r="7065" spans="1:17">
      <c r="A7065" t="s">
        <v>6271</v>
      </c>
      <c r="B7065" t="s">
        <v>6272</v>
      </c>
      <c r="C7065" t="s">
        <v>6273</v>
      </c>
      <c r="D7065" s="4">
        <v>45782.86991898148</v>
      </c>
      <c r="E7065" s="4">
        <v>45784.354166666664</v>
      </c>
      <c r="F7065" s="4">
        <v>45784.392361111109</v>
      </c>
      <c r="G7065" s="4">
        <v>45784.357638888891</v>
      </c>
      <c r="H7065" t="s">
        <v>3155</v>
      </c>
      <c r="I7065" t="s">
        <v>3156</v>
      </c>
      <c r="J7065">
        <v>0</v>
      </c>
      <c r="K7065" t="s">
        <v>3157</v>
      </c>
      <c r="L7065" t="s">
        <v>3564</v>
      </c>
      <c r="M7065" t="s">
        <v>549</v>
      </c>
      <c r="N7065" t="s">
        <v>550</v>
      </c>
      <c r="O7065" t="s">
        <v>616</v>
      </c>
      <c r="P7065" t="s">
        <v>314</v>
      </c>
      <c r="Q7065" t="s">
        <v>320</v>
      </c>
    </row>
    <row r="7066" spans="1:17">
      <c r="A7066" t="s">
        <v>4801</v>
      </c>
      <c r="B7066" t="s">
        <v>4802</v>
      </c>
      <c r="C7066" t="s">
        <v>6274</v>
      </c>
      <c r="D7066" s="4">
        <v>45782.869097222225</v>
      </c>
      <c r="E7066" s="4">
        <v>45785.333333333336</v>
      </c>
      <c r="F7066" s="4">
        <v>45785.371527777781</v>
      </c>
      <c r="G7066" s="4"/>
      <c r="H7066" t="s">
        <v>3155</v>
      </c>
      <c r="I7066" t="s">
        <v>3156</v>
      </c>
      <c r="J7066">
        <v>0</v>
      </c>
      <c r="K7066" t="s">
        <v>3157</v>
      </c>
      <c r="L7066" t="s">
        <v>3593</v>
      </c>
      <c r="M7066" t="s">
        <v>549</v>
      </c>
      <c r="N7066" t="s">
        <v>550</v>
      </c>
      <c r="O7066" t="s">
        <v>551</v>
      </c>
      <c r="P7066" t="s">
        <v>149</v>
      </c>
      <c r="Q7066" t="s">
        <v>200</v>
      </c>
    </row>
    <row r="7067" spans="1:17">
      <c r="A7067" t="s">
        <v>6275</v>
      </c>
      <c r="B7067" t="s">
        <v>6276</v>
      </c>
      <c r="C7067" t="s">
        <v>6277</v>
      </c>
      <c r="D7067" s="4">
        <v>45782.869097222225</v>
      </c>
      <c r="E7067" s="4">
        <v>45787.375</v>
      </c>
      <c r="F7067" s="4">
        <v>45787.392361111109</v>
      </c>
      <c r="G7067" s="4">
        <v>45787.376967592594</v>
      </c>
      <c r="H7067" t="s">
        <v>3155</v>
      </c>
      <c r="I7067" t="s">
        <v>3162</v>
      </c>
      <c r="J7067">
        <v>0</v>
      </c>
      <c r="K7067" t="s">
        <v>3198</v>
      </c>
      <c r="L7067" t="s">
        <v>3564</v>
      </c>
      <c r="M7067" t="s">
        <v>549</v>
      </c>
      <c r="N7067" t="s">
        <v>550</v>
      </c>
      <c r="O7067" t="s">
        <v>1923</v>
      </c>
      <c r="P7067" t="s">
        <v>1924</v>
      </c>
      <c r="Q7067" t="s">
        <v>3394</v>
      </c>
    </row>
    <row r="7068" spans="1:17">
      <c r="A7068" t="s">
        <v>6278</v>
      </c>
      <c r="B7068" t="s">
        <v>6279</v>
      </c>
      <c r="C7068" t="s">
        <v>6280</v>
      </c>
      <c r="D7068" s="4">
        <v>45782.865486111114</v>
      </c>
      <c r="E7068" s="4">
        <v>45795.770833333336</v>
      </c>
      <c r="F7068" s="4">
        <v>45795.788194444445</v>
      </c>
      <c r="G7068" s="4">
        <v>45795.771134259259</v>
      </c>
      <c r="H7068" t="s">
        <v>3155</v>
      </c>
      <c r="I7068" t="s">
        <v>3175</v>
      </c>
      <c r="J7068">
        <v>0</v>
      </c>
      <c r="K7068" t="s">
        <v>3194</v>
      </c>
      <c r="L7068" t="s">
        <v>3564</v>
      </c>
      <c r="M7068" t="s">
        <v>549</v>
      </c>
      <c r="N7068" t="s">
        <v>550</v>
      </c>
      <c r="O7068" t="s">
        <v>136</v>
      </c>
      <c r="P7068" t="s">
        <v>264</v>
      </c>
      <c r="Q7068" t="s">
        <v>265</v>
      </c>
    </row>
    <row r="7069" spans="1:17">
      <c r="A7069" t="s">
        <v>6281</v>
      </c>
      <c r="B7069" t="s">
        <v>6282</v>
      </c>
      <c r="C7069" t="s">
        <v>6283</v>
      </c>
      <c r="D7069" s="4">
        <v>45782.86513888889</v>
      </c>
      <c r="E7069" s="4">
        <v>45787.833333333336</v>
      </c>
      <c r="F7069" s="4">
        <v>45787.850694444445</v>
      </c>
      <c r="G7069" s="4">
        <v>45787.832638888889</v>
      </c>
      <c r="H7069" t="s">
        <v>3155</v>
      </c>
      <c r="I7069" t="s">
        <v>3222</v>
      </c>
      <c r="J7069">
        <v>1</v>
      </c>
      <c r="K7069" t="s">
        <v>3223</v>
      </c>
      <c r="L7069" t="s">
        <v>3564</v>
      </c>
      <c r="M7069" t="s">
        <v>549</v>
      </c>
      <c r="N7069" t="s">
        <v>550</v>
      </c>
      <c r="O7069" t="s">
        <v>136</v>
      </c>
      <c r="P7069" t="s">
        <v>143</v>
      </c>
      <c r="Q7069" t="s">
        <v>301</v>
      </c>
    </row>
    <row r="7070" spans="1:17">
      <c r="A7070" t="s">
        <v>6259</v>
      </c>
      <c r="B7070" t="s">
        <v>6260</v>
      </c>
      <c r="C7070" t="s">
        <v>6284</v>
      </c>
      <c r="D7070" s="4">
        <v>45782.858206018522</v>
      </c>
      <c r="E7070" s="4">
        <v>45783.541666666664</v>
      </c>
      <c r="F7070" s="4">
        <v>45783.559027777781</v>
      </c>
      <c r="G7070" s="4"/>
      <c r="H7070" t="s">
        <v>3155</v>
      </c>
      <c r="I7070" t="s">
        <v>3171</v>
      </c>
      <c r="J7070">
        <v>1001</v>
      </c>
      <c r="K7070" t="s">
        <v>3157</v>
      </c>
      <c r="L7070" t="s">
        <v>3245</v>
      </c>
      <c r="M7070" t="s">
        <v>549</v>
      </c>
      <c r="N7070" t="s">
        <v>550</v>
      </c>
      <c r="O7070" t="s">
        <v>136</v>
      </c>
      <c r="P7070" t="s">
        <v>264</v>
      </c>
      <c r="Q7070" t="s">
        <v>265</v>
      </c>
    </row>
    <row r="7071" spans="1:17">
      <c r="A7071" t="s">
        <v>5736</v>
      </c>
      <c r="B7071" t="s">
        <v>5737</v>
      </c>
      <c r="C7071" t="s">
        <v>6285</v>
      </c>
      <c r="D7071" s="4">
        <v>45782.850474537037</v>
      </c>
      <c r="E7071" s="4">
        <v>45787.625</v>
      </c>
      <c r="F7071" s="4">
        <v>45787.642361111109</v>
      </c>
      <c r="G7071" s="4"/>
      <c r="H7071" t="s">
        <v>3155</v>
      </c>
      <c r="I7071" t="s">
        <v>3171</v>
      </c>
      <c r="J7071">
        <v>0</v>
      </c>
      <c r="K7071" t="s">
        <v>3157</v>
      </c>
      <c r="L7071" t="s">
        <v>3245</v>
      </c>
      <c r="M7071" t="s">
        <v>549</v>
      </c>
      <c r="N7071" t="s">
        <v>550</v>
      </c>
      <c r="O7071" t="s">
        <v>136</v>
      </c>
      <c r="P7071" t="s">
        <v>143</v>
      </c>
      <c r="Q7071" t="s">
        <v>303</v>
      </c>
    </row>
    <row r="7072" spans="1:17">
      <c r="A7072" t="s">
        <v>6286</v>
      </c>
      <c r="B7072" t="s">
        <v>6287</v>
      </c>
      <c r="C7072" t="s">
        <v>6288</v>
      </c>
      <c r="D7072" s="4">
        <v>45782.849768518521</v>
      </c>
      <c r="E7072" s="4">
        <v>45788.583333333336</v>
      </c>
      <c r="F7072" s="4">
        <v>45788.621527777781</v>
      </c>
      <c r="G7072" s="4">
        <v>45788.58011574074</v>
      </c>
      <c r="H7072" t="s">
        <v>3155</v>
      </c>
      <c r="I7072" t="s">
        <v>3156</v>
      </c>
      <c r="J7072">
        <v>0</v>
      </c>
      <c r="K7072" t="s">
        <v>3194</v>
      </c>
      <c r="L7072" t="s">
        <v>3564</v>
      </c>
      <c r="M7072" t="s">
        <v>549</v>
      </c>
      <c r="N7072" t="s">
        <v>550</v>
      </c>
      <c r="O7072" t="s">
        <v>136</v>
      </c>
      <c r="P7072" t="s">
        <v>143</v>
      </c>
      <c r="Q7072" t="s">
        <v>301</v>
      </c>
    </row>
    <row r="7073" spans="1:17">
      <c r="A7073" t="s">
        <v>6289</v>
      </c>
      <c r="B7073" t="s">
        <v>6290</v>
      </c>
      <c r="C7073" t="s">
        <v>6291</v>
      </c>
      <c r="D7073" s="4">
        <v>45782.846909722219</v>
      </c>
      <c r="E7073" s="4">
        <v>45788.708333333336</v>
      </c>
      <c r="F7073" s="4">
        <v>45788.725694444445</v>
      </c>
      <c r="G7073" s="4">
        <v>45788.704317129632</v>
      </c>
      <c r="H7073" t="s">
        <v>3155</v>
      </c>
      <c r="I7073" t="s">
        <v>3184</v>
      </c>
      <c r="J7073">
        <v>1002</v>
      </c>
      <c r="K7073" t="s">
        <v>3157</v>
      </c>
      <c r="L7073" t="s">
        <v>3564</v>
      </c>
      <c r="M7073" t="s">
        <v>549</v>
      </c>
      <c r="N7073" t="s">
        <v>550</v>
      </c>
      <c r="O7073" t="s">
        <v>136</v>
      </c>
      <c r="P7073" t="s">
        <v>143</v>
      </c>
      <c r="Q7073" t="s">
        <v>297</v>
      </c>
    </row>
    <row r="7074" spans="1:17">
      <c r="A7074" t="s">
        <v>3165</v>
      </c>
      <c r="B7074" t="s">
        <v>3166</v>
      </c>
      <c r="C7074" t="s">
        <v>6292</v>
      </c>
      <c r="D7074" s="4">
        <v>45782.841689814813</v>
      </c>
      <c r="E7074" s="4">
        <v>45785.458333333336</v>
      </c>
      <c r="F7074" s="4">
        <v>45785.496527777781</v>
      </c>
      <c r="G7074" s="4"/>
      <c r="H7074" t="s">
        <v>3155</v>
      </c>
      <c r="I7074" t="s">
        <v>3156</v>
      </c>
      <c r="J7074">
        <v>0</v>
      </c>
      <c r="K7074" t="s">
        <v>3157</v>
      </c>
      <c r="L7074" t="s">
        <v>3245</v>
      </c>
      <c r="M7074" t="s">
        <v>549</v>
      </c>
      <c r="N7074" t="s">
        <v>550</v>
      </c>
      <c r="O7074" t="s">
        <v>551</v>
      </c>
      <c r="P7074" t="s">
        <v>145</v>
      </c>
      <c r="Q7074" t="s">
        <v>215</v>
      </c>
    </row>
    <row r="7075" spans="1:17">
      <c r="A7075" t="s">
        <v>5221</v>
      </c>
      <c r="B7075" t="s">
        <v>5222</v>
      </c>
      <c r="C7075" t="s">
        <v>6293</v>
      </c>
      <c r="D7075" s="4">
        <v>45782.841296296298</v>
      </c>
      <c r="E7075" s="4">
        <v>45790.979166666664</v>
      </c>
      <c r="F7075" s="4">
        <v>45790.996527777781</v>
      </c>
      <c r="G7075" s="4"/>
      <c r="H7075" t="s">
        <v>3155</v>
      </c>
      <c r="I7075" t="s">
        <v>3175</v>
      </c>
      <c r="J7075">
        <v>0</v>
      </c>
      <c r="K7075" t="s">
        <v>3157</v>
      </c>
      <c r="L7075" t="s">
        <v>3245</v>
      </c>
      <c r="M7075" t="s">
        <v>549</v>
      </c>
      <c r="N7075" t="s">
        <v>550</v>
      </c>
      <c r="O7075" t="s">
        <v>551</v>
      </c>
      <c r="P7075" t="s">
        <v>141</v>
      </c>
      <c r="Q7075" t="s">
        <v>231</v>
      </c>
    </row>
    <row r="7076" spans="1:17">
      <c r="A7076" t="s">
        <v>6294</v>
      </c>
      <c r="B7076" t="s">
        <v>6295</v>
      </c>
      <c r="C7076" t="s">
        <v>6296</v>
      </c>
      <c r="D7076" s="4">
        <v>45782.840520833335</v>
      </c>
      <c r="E7076" s="4">
        <v>45790.895833333336</v>
      </c>
      <c r="F7076" s="4">
        <v>45790.934027777781</v>
      </c>
      <c r="G7076" s="4">
        <v>45790.894502314812</v>
      </c>
      <c r="H7076" t="s">
        <v>3155</v>
      </c>
      <c r="I7076" t="s">
        <v>3240</v>
      </c>
      <c r="J7076">
        <v>0</v>
      </c>
      <c r="K7076" t="s">
        <v>3227</v>
      </c>
      <c r="L7076" t="s">
        <v>3564</v>
      </c>
      <c r="M7076" t="s">
        <v>549</v>
      </c>
      <c r="N7076" t="s">
        <v>550</v>
      </c>
      <c r="O7076" t="s">
        <v>136</v>
      </c>
      <c r="P7076" t="s">
        <v>139</v>
      </c>
      <c r="Q7076" t="s">
        <v>274</v>
      </c>
    </row>
    <row r="7077" spans="1:17">
      <c r="A7077" t="s">
        <v>6297</v>
      </c>
      <c r="B7077" t="s">
        <v>6298</v>
      </c>
      <c r="C7077" t="s">
        <v>6299</v>
      </c>
      <c r="D7077" s="4">
        <v>45782.838854166665</v>
      </c>
      <c r="E7077" s="4">
        <v>45784.833333333336</v>
      </c>
      <c r="F7077" s="4">
        <v>45784.850694444445</v>
      </c>
      <c r="G7077" s="4">
        <v>45784.832777777781</v>
      </c>
      <c r="H7077" t="s">
        <v>3155</v>
      </c>
      <c r="I7077" t="s">
        <v>3171</v>
      </c>
      <c r="J7077">
        <v>0</v>
      </c>
      <c r="K7077" t="s">
        <v>3157</v>
      </c>
      <c r="L7077" t="s">
        <v>3564</v>
      </c>
      <c r="M7077" t="s">
        <v>549</v>
      </c>
      <c r="N7077" t="s">
        <v>559</v>
      </c>
      <c r="O7077" t="s">
        <v>504</v>
      </c>
      <c r="P7077" t="s">
        <v>325</v>
      </c>
      <c r="Q7077" t="s">
        <v>327</v>
      </c>
    </row>
    <row r="7078" spans="1:17">
      <c r="A7078" t="s">
        <v>4912</v>
      </c>
      <c r="B7078" t="s">
        <v>4913</v>
      </c>
      <c r="C7078" t="s">
        <v>6300</v>
      </c>
      <c r="D7078" s="4">
        <v>45782.834050925929</v>
      </c>
      <c r="E7078" s="4">
        <v>45786.833333333336</v>
      </c>
      <c r="F7078" s="4">
        <v>45786.850694444445</v>
      </c>
      <c r="G7078" s="4"/>
      <c r="H7078" t="s">
        <v>3155</v>
      </c>
      <c r="I7078" t="s">
        <v>3162</v>
      </c>
      <c r="J7078">
        <v>0</v>
      </c>
      <c r="K7078" t="s">
        <v>3198</v>
      </c>
      <c r="L7078" t="s">
        <v>3245</v>
      </c>
      <c r="M7078" t="s">
        <v>549</v>
      </c>
      <c r="N7078" t="s">
        <v>550</v>
      </c>
      <c r="O7078" t="s">
        <v>1923</v>
      </c>
      <c r="P7078" t="s">
        <v>1924</v>
      </c>
      <c r="Q7078" t="s">
        <v>3164</v>
      </c>
    </row>
    <row r="7079" spans="1:17">
      <c r="A7079" t="s">
        <v>6121</v>
      </c>
      <c r="B7079" t="s">
        <v>6122</v>
      </c>
      <c r="C7079" t="s">
        <v>6301</v>
      </c>
      <c r="D7079" s="4">
        <v>45782.833738425928</v>
      </c>
      <c r="E7079" s="4">
        <v>45790.291666666664</v>
      </c>
      <c r="F7079" s="4">
        <v>45790.309027777781</v>
      </c>
      <c r="G7079" s="4"/>
      <c r="H7079" t="s">
        <v>3155</v>
      </c>
      <c r="I7079" t="s">
        <v>3171</v>
      </c>
      <c r="J7079">
        <v>1001</v>
      </c>
      <c r="K7079" t="s">
        <v>3157</v>
      </c>
      <c r="L7079" t="s">
        <v>3245</v>
      </c>
      <c r="M7079" t="s">
        <v>549</v>
      </c>
      <c r="N7079" t="s">
        <v>550</v>
      </c>
      <c r="O7079" t="s">
        <v>136</v>
      </c>
      <c r="P7079" t="s">
        <v>147</v>
      </c>
      <c r="Q7079" t="s">
        <v>255</v>
      </c>
    </row>
    <row r="7080" spans="1:17">
      <c r="A7080" t="s">
        <v>6302</v>
      </c>
      <c r="B7080" t="s">
        <v>6303</v>
      </c>
      <c r="C7080" t="s">
        <v>6304</v>
      </c>
      <c r="D7080" s="4">
        <v>45782.829953703702</v>
      </c>
      <c r="E7080" s="4">
        <v>45787.708333333336</v>
      </c>
      <c r="F7080" s="4">
        <v>45787.725694444445</v>
      </c>
      <c r="G7080" s="4"/>
      <c r="H7080" t="s">
        <v>3155</v>
      </c>
      <c r="I7080" t="s">
        <v>3162</v>
      </c>
      <c r="J7080">
        <v>0</v>
      </c>
      <c r="K7080" t="s">
        <v>3295</v>
      </c>
      <c r="L7080" t="s">
        <v>3245</v>
      </c>
      <c r="M7080" t="s">
        <v>549</v>
      </c>
      <c r="N7080" t="s">
        <v>550</v>
      </c>
      <c r="O7080" t="s">
        <v>1923</v>
      </c>
      <c r="P7080" t="s">
        <v>1924</v>
      </c>
      <c r="Q7080" t="s">
        <v>3199</v>
      </c>
    </row>
    <row r="7081" spans="1:17">
      <c r="A7081" t="s">
        <v>6305</v>
      </c>
      <c r="B7081" t="s">
        <v>6306</v>
      </c>
      <c r="C7081" t="s">
        <v>6307</v>
      </c>
      <c r="D7081" s="4">
        <v>45782.828321759262</v>
      </c>
      <c r="E7081" s="4">
        <v>45785.625</v>
      </c>
      <c r="F7081" s="4">
        <v>45785.663194444445</v>
      </c>
      <c r="G7081" s="4">
        <v>45785.619884259257</v>
      </c>
      <c r="H7081" t="s">
        <v>3155</v>
      </c>
      <c r="I7081" t="s">
        <v>3156</v>
      </c>
      <c r="J7081">
        <v>0</v>
      </c>
      <c r="K7081" t="s">
        <v>3157</v>
      </c>
      <c r="L7081" t="s">
        <v>3564</v>
      </c>
      <c r="M7081" t="s">
        <v>549</v>
      </c>
      <c r="N7081" t="s">
        <v>550</v>
      </c>
      <c r="O7081" t="s">
        <v>551</v>
      </c>
      <c r="P7081" t="s">
        <v>141</v>
      </c>
      <c r="Q7081" t="s">
        <v>232</v>
      </c>
    </row>
    <row r="7082" spans="1:17">
      <c r="A7082" t="s">
        <v>6308</v>
      </c>
      <c r="B7082" t="s">
        <v>6309</v>
      </c>
      <c r="C7082" t="s">
        <v>6310</v>
      </c>
      <c r="D7082" s="4">
        <v>45782.827557870369</v>
      </c>
      <c r="E7082" s="4">
        <v>45783.395833333336</v>
      </c>
      <c r="F7082" s="4">
        <v>45783.413194444445</v>
      </c>
      <c r="G7082" s="4">
        <v>45783.396574074075</v>
      </c>
      <c r="H7082" t="s">
        <v>3155</v>
      </c>
      <c r="I7082" t="s">
        <v>3175</v>
      </c>
      <c r="J7082">
        <v>0</v>
      </c>
      <c r="K7082" t="s">
        <v>3157</v>
      </c>
      <c r="L7082" t="s">
        <v>3564</v>
      </c>
      <c r="M7082" t="s">
        <v>549</v>
      </c>
      <c r="N7082" t="s">
        <v>550</v>
      </c>
      <c r="O7082" t="s">
        <v>136</v>
      </c>
      <c r="P7082" t="s">
        <v>283</v>
      </c>
      <c r="Q7082" t="s">
        <v>284</v>
      </c>
    </row>
    <row r="7083" spans="1:17">
      <c r="A7083" t="s">
        <v>4733</v>
      </c>
      <c r="B7083" t="s">
        <v>4734</v>
      </c>
      <c r="C7083" t="s">
        <v>6311</v>
      </c>
      <c r="D7083" s="4">
        <v>45782.824421296296</v>
      </c>
      <c r="E7083" s="4">
        <v>45787.916666666664</v>
      </c>
      <c r="F7083" s="4">
        <v>45787.934027777781</v>
      </c>
      <c r="G7083" s="4"/>
      <c r="H7083" t="s">
        <v>3155</v>
      </c>
      <c r="I7083" t="s">
        <v>3175</v>
      </c>
      <c r="J7083">
        <v>0</v>
      </c>
      <c r="K7083" t="s">
        <v>3157</v>
      </c>
      <c r="L7083" t="s">
        <v>3245</v>
      </c>
      <c r="M7083" t="s">
        <v>549</v>
      </c>
      <c r="N7083" t="s">
        <v>550</v>
      </c>
      <c r="O7083" t="s">
        <v>136</v>
      </c>
      <c r="P7083" t="s">
        <v>147</v>
      </c>
      <c r="Q7083" t="s">
        <v>256</v>
      </c>
    </row>
    <row r="7084" spans="1:17">
      <c r="A7084" t="s">
        <v>5641</v>
      </c>
      <c r="B7084" t="s">
        <v>5642</v>
      </c>
      <c r="C7084" t="s">
        <v>6312</v>
      </c>
      <c r="D7084" s="4">
        <v>45782.819537037038</v>
      </c>
      <c r="E7084" s="4">
        <v>45785</v>
      </c>
      <c r="F7084" s="4">
        <v>45785.038194444445</v>
      </c>
      <c r="G7084" s="4"/>
      <c r="H7084" t="s">
        <v>3155</v>
      </c>
      <c r="I7084" t="s">
        <v>3156</v>
      </c>
      <c r="J7084">
        <v>0</v>
      </c>
      <c r="K7084" t="s">
        <v>3157</v>
      </c>
      <c r="L7084" t="s">
        <v>3245</v>
      </c>
      <c r="M7084" t="s">
        <v>549</v>
      </c>
      <c r="N7084" t="s">
        <v>559</v>
      </c>
      <c r="O7084" t="s">
        <v>163</v>
      </c>
      <c r="P7084" t="s">
        <v>472</v>
      </c>
      <c r="Q7084" t="s">
        <v>350</v>
      </c>
    </row>
    <row r="7085" spans="1:17">
      <c r="A7085" t="s">
        <v>6313</v>
      </c>
      <c r="B7085" t="s">
        <v>6314</v>
      </c>
      <c r="C7085" t="s">
        <v>6315</v>
      </c>
      <c r="D7085" s="4">
        <v>45782.808923611112</v>
      </c>
      <c r="E7085" s="4">
        <v>45787.416666666664</v>
      </c>
      <c r="F7085" s="4">
        <v>45787.434027777781</v>
      </c>
      <c r="G7085" s="4">
        <v>45787.416481481479</v>
      </c>
      <c r="H7085" t="s">
        <v>3155</v>
      </c>
      <c r="I7085" t="s">
        <v>3175</v>
      </c>
      <c r="J7085">
        <v>0</v>
      </c>
      <c r="K7085" t="s">
        <v>3157</v>
      </c>
      <c r="L7085" t="s">
        <v>3564</v>
      </c>
      <c r="M7085" t="s">
        <v>549</v>
      </c>
      <c r="N7085" t="s">
        <v>559</v>
      </c>
      <c r="O7085" t="s">
        <v>504</v>
      </c>
      <c r="P7085" t="s">
        <v>325</v>
      </c>
      <c r="Q7085" t="s">
        <v>337</v>
      </c>
    </row>
    <row r="7086" spans="1:17">
      <c r="A7086" t="s">
        <v>6316</v>
      </c>
      <c r="B7086" t="s">
        <v>6317</v>
      </c>
      <c r="C7086" t="s">
        <v>6318</v>
      </c>
      <c r="D7086" s="4">
        <v>45782.806747685187</v>
      </c>
      <c r="E7086" s="4">
        <v>45783.416666666664</v>
      </c>
      <c r="F7086" s="4">
        <v>45783.454861111109</v>
      </c>
      <c r="G7086" s="4">
        <v>45783.420949074076</v>
      </c>
      <c r="H7086" t="s">
        <v>3155</v>
      </c>
      <c r="I7086" t="s">
        <v>3156</v>
      </c>
      <c r="J7086">
        <v>0</v>
      </c>
      <c r="K7086" t="s">
        <v>3157</v>
      </c>
      <c r="L7086" t="s">
        <v>3564</v>
      </c>
      <c r="M7086" t="s">
        <v>549</v>
      </c>
      <c r="N7086" t="s">
        <v>550</v>
      </c>
      <c r="O7086" t="s">
        <v>136</v>
      </c>
      <c r="P7086" t="s">
        <v>283</v>
      </c>
      <c r="Q7086" t="s">
        <v>290</v>
      </c>
    </row>
    <row r="7087" spans="1:17">
      <c r="A7087" t="s">
        <v>6319</v>
      </c>
      <c r="B7087" t="s">
        <v>6320</v>
      </c>
      <c r="C7087" t="s">
        <v>6321</v>
      </c>
      <c r="D7087" s="4">
        <v>45782.802824074075</v>
      </c>
      <c r="E7087" s="4">
        <v>45783.625</v>
      </c>
      <c r="F7087" s="4">
        <v>45783.663194444445</v>
      </c>
      <c r="G7087" s="4"/>
      <c r="H7087" t="s">
        <v>3155</v>
      </c>
      <c r="I7087" t="s">
        <v>3240</v>
      </c>
      <c r="J7087">
        <v>0</v>
      </c>
      <c r="K7087" t="s">
        <v>3157</v>
      </c>
      <c r="L7087" t="s">
        <v>3245</v>
      </c>
      <c r="M7087" t="s">
        <v>549</v>
      </c>
      <c r="N7087" t="s">
        <v>550</v>
      </c>
      <c r="O7087" t="s">
        <v>136</v>
      </c>
      <c r="P7087" t="s">
        <v>143</v>
      </c>
      <c r="Q7087" t="s">
        <v>312</v>
      </c>
    </row>
    <row r="7088" spans="1:17">
      <c r="A7088" t="s">
        <v>6322</v>
      </c>
      <c r="B7088" t="s">
        <v>6323</v>
      </c>
      <c r="C7088" t="s">
        <v>6324</v>
      </c>
      <c r="D7088" s="4">
        <v>45782.797546296293</v>
      </c>
      <c r="E7088" s="4">
        <v>45786.833333333336</v>
      </c>
      <c r="F7088" s="4">
        <v>45786.871527777781</v>
      </c>
      <c r="G7088" s="4">
        <v>45786.824803240743</v>
      </c>
      <c r="H7088" t="s">
        <v>3155</v>
      </c>
      <c r="I7088" t="s">
        <v>3673</v>
      </c>
      <c r="J7088">
        <v>0</v>
      </c>
      <c r="K7088" t="s">
        <v>3194</v>
      </c>
      <c r="L7088" t="s">
        <v>3564</v>
      </c>
      <c r="M7088" t="s">
        <v>549</v>
      </c>
      <c r="N7088" t="s">
        <v>550</v>
      </c>
      <c r="O7088" t="s">
        <v>136</v>
      </c>
      <c r="P7088" t="s">
        <v>147</v>
      </c>
      <c r="Q7088" t="s">
        <v>260</v>
      </c>
    </row>
    <row r="7089" spans="1:17">
      <c r="A7089" t="s">
        <v>6325</v>
      </c>
      <c r="B7089" t="s">
        <v>6326</v>
      </c>
      <c r="C7089" t="s">
        <v>6327</v>
      </c>
      <c r="D7089" s="4">
        <v>45782.794398148151</v>
      </c>
      <c r="E7089" s="4">
        <v>45783.666666666664</v>
      </c>
      <c r="F7089" s="4">
        <v>45783.704861111109</v>
      </c>
      <c r="G7089" s="4">
        <v>45783.668599537035</v>
      </c>
      <c r="H7089" t="s">
        <v>3155</v>
      </c>
      <c r="I7089" t="s">
        <v>3156</v>
      </c>
      <c r="J7089">
        <v>0</v>
      </c>
      <c r="K7089" t="s">
        <v>3157</v>
      </c>
      <c r="L7089" t="s">
        <v>3564</v>
      </c>
      <c r="M7089" t="s">
        <v>549</v>
      </c>
      <c r="N7089" t="s">
        <v>550</v>
      </c>
      <c r="O7089" t="s">
        <v>551</v>
      </c>
      <c r="P7089" t="s">
        <v>141</v>
      </c>
      <c r="Q7089" t="s">
        <v>238</v>
      </c>
    </row>
    <row r="7090" spans="1:17">
      <c r="A7090" t="s">
        <v>6328</v>
      </c>
      <c r="B7090" t="s">
        <v>6329</v>
      </c>
      <c r="C7090" t="s">
        <v>6330</v>
      </c>
      <c r="D7090" s="4">
        <v>45782.793935185182</v>
      </c>
      <c r="E7090" s="4">
        <v>45783.333333333336</v>
      </c>
      <c r="F7090" s="4">
        <v>45783.350694444445</v>
      </c>
      <c r="G7090" s="4">
        <v>45783.331319444442</v>
      </c>
      <c r="H7090" t="s">
        <v>3155</v>
      </c>
      <c r="I7090" t="s">
        <v>3171</v>
      </c>
      <c r="J7090">
        <v>1001</v>
      </c>
      <c r="K7090" t="s">
        <v>3157</v>
      </c>
      <c r="L7090" t="s">
        <v>3564</v>
      </c>
      <c r="M7090" t="s">
        <v>549</v>
      </c>
      <c r="N7090" t="s">
        <v>550</v>
      </c>
      <c r="O7090" t="s">
        <v>551</v>
      </c>
      <c r="P7090" t="s">
        <v>242</v>
      </c>
      <c r="Q7090" t="s">
        <v>248</v>
      </c>
    </row>
    <row r="7091" spans="1:17">
      <c r="A7091" t="s">
        <v>6331</v>
      </c>
      <c r="B7091" t="s">
        <v>6332</v>
      </c>
      <c r="C7091" t="s">
        <v>6333</v>
      </c>
      <c r="D7091" s="4">
        <v>45782.793321759258</v>
      </c>
      <c r="E7091" s="4">
        <v>45783.895833333336</v>
      </c>
      <c r="F7091" s="4">
        <v>45783.913194444445</v>
      </c>
      <c r="G7091" s="4">
        <v>45783.888206018521</v>
      </c>
      <c r="H7091" t="s">
        <v>3155</v>
      </c>
      <c r="I7091" t="s">
        <v>3175</v>
      </c>
      <c r="J7091">
        <v>0</v>
      </c>
      <c r="K7091" t="s">
        <v>3194</v>
      </c>
      <c r="L7091" t="s">
        <v>3564</v>
      </c>
      <c r="M7091" t="s">
        <v>549</v>
      </c>
      <c r="N7091" t="s">
        <v>550</v>
      </c>
      <c r="O7091" t="s">
        <v>551</v>
      </c>
      <c r="P7091" t="s">
        <v>141</v>
      </c>
      <c r="Q7091" t="s">
        <v>234</v>
      </c>
    </row>
    <row r="7092" spans="1:17">
      <c r="A7092" t="s">
        <v>6328</v>
      </c>
      <c r="B7092" t="s">
        <v>6334</v>
      </c>
      <c r="C7092" t="s">
        <v>6335</v>
      </c>
      <c r="D7092" s="4">
        <v>45782.792314814818</v>
      </c>
      <c r="E7092" s="4">
        <v>45783.291666666664</v>
      </c>
      <c r="F7092" s="4">
        <v>45783.309027777781</v>
      </c>
      <c r="G7092" s="4">
        <v>45783.285601851851</v>
      </c>
      <c r="H7092" t="s">
        <v>3155</v>
      </c>
      <c r="I7092" t="s">
        <v>3171</v>
      </c>
      <c r="J7092">
        <v>1001</v>
      </c>
      <c r="K7092" t="s">
        <v>3157</v>
      </c>
      <c r="L7092" t="s">
        <v>3564</v>
      </c>
      <c r="M7092" t="s">
        <v>549</v>
      </c>
      <c r="N7092" t="s">
        <v>550</v>
      </c>
      <c r="O7092" t="s">
        <v>551</v>
      </c>
      <c r="P7092" t="s">
        <v>242</v>
      </c>
      <c r="Q7092" t="s">
        <v>248</v>
      </c>
    </row>
    <row r="7093" spans="1:17">
      <c r="A7093" t="s">
        <v>6325</v>
      </c>
      <c r="B7093" t="s">
        <v>6336</v>
      </c>
      <c r="C7093" t="s">
        <v>6337</v>
      </c>
      <c r="D7093" s="4">
        <v>45782.791655092595</v>
      </c>
      <c r="E7093" s="4">
        <v>45783.708333333336</v>
      </c>
      <c r="F7093" s="4">
        <v>45783.746527777781</v>
      </c>
      <c r="G7093" s="4">
        <v>45783.710069444445</v>
      </c>
      <c r="H7093" t="s">
        <v>3155</v>
      </c>
      <c r="I7093" t="s">
        <v>3240</v>
      </c>
      <c r="J7093">
        <v>1001</v>
      </c>
      <c r="K7093" t="s">
        <v>3157</v>
      </c>
      <c r="L7093" t="s">
        <v>3564</v>
      </c>
      <c r="M7093" t="s">
        <v>549</v>
      </c>
      <c r="N7093" t="s">
        <v>550</v>
      </c>
      <c r="O7093" t="s">
        <v>551</v>
      </c>
      <c r="P7093" t="s">
        <v>141</v>
      </c>
      <c r="Q7093" t="s">
        <v>238</v>
      </c>
    </row>
    <row r="7094" spans="1:17">
      <c r="A7094" t="s">
        <v>6338</v>
      </c>
      <c r="B7094" t="s">
        <v>6339</v>
      </c>
      <c r="C7094" t="s">
        <v>6340</v>
      </c>
      <c r="D7094" s="4">
        <v>45782.791620370372</v>
      </c>
      <c r="E7094" s="4">
        <v>45783.791666666664</v>
      </c>
      <c r="F7094" s="4">
        <v>45783.809027777781</v>
      </c>
      <c r="G7094" s="4">
        <v>45783.786689814813</v>
      </c>
      <c r="H7094" t="s">
        <v>3155</v>
      </c>
      <c r="I7094" t="s">
        <v>3402</v>
      </c>
      <c r="J7094">
        <v>1002</v>
      </c>
      <c r="K7094" t="s">
        <v>3403</v>
      </c>
      <c r="L7094" t="s">
        <v>3564</v>
      </c>
      <c r="M7094" t="s">
        <v>549</v>
      </c>
      <c r="N7094" t="s">
        <v>550</v>
      </c>
      <c r="O7094" t="s">
        <v>136</v>
      </c>
      <c r="P7094" t="s">
        <v>143</v>
      </c>
      <c r="Q7094" t="s">
        <v>300</v>
      </c>
    </row>
    <row r="7095" spans="1:17">
      <c r="A7095" t="s">
        <v>6341</v>
      </c>
      <c r="B7095" t="s">
        <v>6342</v>
      </c>
      <c r="C7095" t="s">
        <v>6343</v>
      </c>
      <c r="D7095" s="4">
        <v>45782.790335648147</v>
      </c>
      <c r="E7095" s="4">
        <v>45787.708333333336</v>
      </c>
      <c r="F7095" s="4">
        <v>45787.725694444445</v>
      </c>
      <c r="G7095" s="4">
        <v>45787.708460648151</v>
      </c>
      <c r="H7095" t="s">
        <v>3155</v>
      </c>
      <c r="I7095" t="s">
        <v>3171</v>
      </c>
      <c r="J7095">
        <v>1001</v>
      </c>
      <c r="K7095" t="s">
        <v>3157</v>
      </c>
      <c r="L7095" t="s">
        <v>3564</v>
      </c>
      <c r="M7095" t="s">
        <v>549</v>
      </c>
      <c r="N7095" t="s">
        <v>550</v>
      </c>
      <c r="O7095" t="s">
        <v>136</v>
      </c>
      <c r="P7095" t="s">
        <v>139</v>
      </c>
      <c r="Q7095" t="s">
        <v>277</v>
      </c>
    </row>
    <row r="7096" spans="1:17">
      <c r="A7096" t="s">
        <v>6344</v>
      </c>
      <c r="B7096" t="s">
        <v>6345</v>
      </c>
      <c r="C7096" t="s">
        <v>6346</v>
      </c>
      <c r="D7096" s="4">
        <v>45782.789259259262</v>
      </c>
      <c r="E7096" s="4">
        <v>45783.895833333336</v>
      </c>
      <c r="F7096" s="4">
        <v>45783.934027777781</v>
      </c>
      <c r="G7096" s="4">
        <v>45783.897118055553</v>
      </c>
      <c r="H7096" t="s">
        <v>3155</v>
      </c>
      <c r="I7096" t="s">
        <v>3240</v>
      </c>
      <c r="J7096">
        <v>1001</v>
      </c>
      <c r="K7096" t="s">
        <v>3157</v>
      </c>
      <c r="L7096" t="s">
        <v>3564</v>
      </c>
      <c r="M7096" t="s">
        <v>549</v>
      </c>
      <c r="N7096" t="s">
        <v>550</v>
      </c>
      <c r="O7096" t="s">
        <v>136</v>
      </c>
      <c r="P7096" t="s">
        <v>139</v>
      </c>
      <c r="Q7096" t="s">
        <v>277</v>
      </c>
    </row>
    <row r="7097" spans="1:17">
      <c r="A7097" t="s">
        <v>6347</v>
      </c>
      <c r="B7097" t="s">
        <v>6348</v>
      </c>
      <c r="C7097" t="s">
        <v>6349</v>
      </c>
      <c r="D7097" s="4">
        <v>45782.78261574074</v>
      </c>
      <c r="E7097" s="4">
        <v>45793.75</v>
      </c>
      <c r="F7097" s="4">
        <v>45793.767361111109</v>
      </c>
      <c r="G7097" s="4"/>
      <c r="H7097" t="s">
        <v>3155</v>
      </c>
      <c r="I7097" t="s">
        <v>3175</v>
      </c>
      <c r="J7097">
        <v>0</v>
      </c>
      <c r="K7097" t="s">
        <v>3157</v>
      </c>
      <c r="L7097" t="s">
        <v>3245</v>
      </c>
      <c r="M7097" t="s">
        <v>549</v>
      </c>
      <c r="N7097" t="s">
        <v>550</v>
      </c>
      <c r="O7097" t="s">
        <v>136</v>
      </c>
      <c r="P7097" t="s">
        <v>139</v>
      </c>
      <c r="Q7097" t="s">
        <v>277</v>
      </c>
    </row>
    <row r="7098" spans="1:17">
      <c r="A7098" t="s">
        <v>6350</v>
      </c>
      <c r="B7098" t="s">
        <v>6351</v>
      </c>
      <c r="C7098" t="s">
        <v>6352</v>
      </c>
      <c r="D7098" s="4">
        <v>45782.780497685184</v>
      </c>
      <c r="E7098" s="4">
        <v>45783.791666666664</v>
      </c>
      <c r="F7098" s="4">
        <v>45783.829861111109</v>
      </c>
      <c r="G7098" s="4">
        <v>45783.782569444447</v>
      </c>
      <c r="H7098" t="s">
        <v>3155</v>
      </c>
      <c r="I7098" t="s">
        <v>3673</v>
      </c>
      <c r="J7098">
        <v>0</v>
      </c>
      <c r="K7098" t="s">
        <v>3157</v>
      </c>
      <c r="L7098" t="s">
        <v>3564</v>
      </c>
      <c r="M7098" t="s">
        <v>549</v>
      </c>
      <c r="N7098" t="s">
        <v>559</v>
      </c>
      <c r="O7098" t="s">
        <v>504</v>
      </c>
      <c r="P7098" t="s">
        <v>325</v>
      </c>
      <c r="Q7098" t="s">
        <v>337</v>
      </c>
    </row>
    <row r="7099" spans="1:17">
      <c r="A7099" t="s">
        <v>4450</v>
      </c>
      <c r="B7099" t="s">
        <v>4451</v>
      </c>
      <c r="C7099" t="s">
        <v>6353</v>
      </c>
      <c r="D7099" s="4">
        <v>45782.774201388886</v>
      </c>
      <c r="E7099" s="4">
        <v>45788.416666666664</v>
      </c>
      <c r="F7099" s="4">
        <v>45788.454861111109</v>
      </c>
      <c r="G7099" s="4">
        <v>45788.419004629628</v>
      </c>
      <c r="H7099" t="s">
        <v>3155</v>
      </c>
      <c r="I7099" t="s">
        <v>3240</v>
      </c>
      <c r="J7099">
        <v>1001</v>
      </c>
      <c r="K7099" t="s">
        <v>3194</v>
      </c>
      <c r="L7099" t="s">
        <v>3564</v>
      </c>
      <c r="M7099" t="s">
        <v>549</v>
      </c>
      <c r="N7099" t="s">
        <v>550</v>
      </c>
      <c r="O7099" t="s">
        <v>136</v>
      </c>
      <c r="P7099" t="s">
        <v>143</v>
      </c>
      <c r="Q7099" t="s">
        <v>312</v>
      </c>
    </row>
    <row r="7100" spans="1:17">
      <c r="A7100" t="s">
        <v>4677</v>
      </c>
      <c r="B7100" t="s">
        <v>4678</v>
      </c>
      <c r="C7100" t="s">
        <v>6354</v>
      </c>
      <c r="D7100" s="4">
        <v>45782.7734837963</v>
      </c>
      <c r="E7100" s="4">
        <v>45786.8125</v>
      </c>
      <c r="F7100" s="4">
        <v>45786.829861111109</v>
      </c>
      <c r="G7100" s="4"/>
      <c r="H7100" t="s">
        <v>3155</v>
      </c>
      <c r="I7100" t="s">
        <v>3171</v>
      </c>
      <c r="J7100">
        <v>1001</v>
      </c>
      <c r="K7100" t="s">
        <v>3157</v>
      </c>
      <c r="L7100" t="s">
        <v>3245</v>
      </c>
      <c r="M7100" t="s">
        <v>549</v>
      </c>
      <c r="N7100" t="s">
        <v>550</v>
      </c>
      <c r="O7100" t="s">
        <v>136</v>
      </c>
      <c r="P7100" t="s">
        <v>139</v>
      </c>
      <c r="Q7100" t="s">
        <v>272</v>
      </c>
    </row>
    <row r="7101" spans="1:17">
      <c r="A7101" t="s">
        <v>5605</v>
      </c>
      <c r="B7101" t="s">
        <v>5606</v>
      </c>
      <c r="C7101" t="s">
        <v>6355</v>
      </c>
      <c r="D7101" s="4">
        <v>45782.771412037036</v>
      </c>
      <c r="E7101" s="4">
        <v>45783.8125</v>
      </c>
      <c r="F7101" s="4">
        <v>45783.850694444445</v>
      </c>
      <c r="G7101" s="4"/>
      <c r="H7101" t="s">
        <v>3155</v>
      </c>
      <c r="I7101" t="s">
        <v>3673</v>
      </c>
      <c r="J7101">
        <v>0</v>
      </c>
      <c r="K7101" t="s">
        <v>3227</v>
      </c>
      <c r="L7101" t="s">
        <v>3593</v>
      </c>
      <c r="M7101" t="s">
        <v>549</v>
      </c>
      <c r="N7101" t="s">
        <v>559</v>
      </c>
      <c r="O7101" t="s">
        <v>504</v>
      </c>
      <c r="P7101" t="s">
        <v>325</v>
      </c>
      <c r="Q7101" t="s">
        <v>338</v>
      </c>
    </row>
    <row r="7102" spans="1:17">
      <c r="A7102" t="s">
        <v>6356</v>
      </c>
      <c r="B7102" t="s">
        <v>6357</v>
      </c>
      <c r="C7102" t="s">
        <v>6358</v>
      </c>
      <c r="D7102" s="4">
        <v>45782.770185185182</v>
      </c>
      <c r="E7102" s="4">
        <v>45795.645833333336</v>
      </c>
      <c r="F7102" s="4">
        <v>45795.684027777781</v>
      </c>
      <c r="G7102" s="4"/>
      <c r="H7102" t="s">
        <v>3155</v>
      </c>
      <c r="I7102" t="s">
        <v>3673</v>
      </c>
      <c r="J7102">
        <v>0</v>
      </c>
      <c r="K7102" t="s">
        <v>3194</v>
      </c>
      <c r="L7102" t="s">
        <v>3245</v>
      </c>
      <c r="M7102" t="s">
        <v>549</v>
      </c>
      <c r="N7102" t="s">
        <v>559</v>
      </c>
      <c r="O7102" t="s">
        <v>504</v>
      </c>
      <c r="P7102" t="s">
        <v>325</v>
      </c>
      <c r="Q7102" t="s">
        <v>336</v>
      </c>
    </row>
    <row r="7103" spans="1:17">
      <c r="A7103" t="s">
        <v>6356</v>
      </c>
      <c r="B7103" t="s">
        <v>6359</v>
      </c>
      <c r="C7103" t="s">
        <v>6360</v>
      </c>
      <c r="D7103" s="4">
        <v>45782.767511574071</v>
      </c>
      <c r="E7103" s="4">
        <v>45795.604166666664</v>
      </c>
      <c r="F7103" s="4">
        <v>45795.621527777781</v>
      </c>
      <c r="G7103" s="4"/>
      <c r="H7103" t="s">
        <v>3155</v>
      </c>
      <c r="I7103" t="s">
        <v>3175</v>
      </c>
      <c r="J7103">
        <v>1001</v>
      </c>
      <c r="K7103" t="s">
        <v>3157</v>
      </c>
      <c r="L7103" t="s">
        <v>3245</v>
      </c>
      <c r="M7103" t="s">
        <v>549</v>
      </c>
      <c r="N7103" t="s">
        <v>559</v>
      </c>
      <c r="O7103" t="s">
        <v>504</v>
      </c>
      <c r="P7103" t="s">
        <v>325</v>
      </c>
      <c r="Q7103" t="s">
        <v>336</v>
      </c>
    </row>
    <row r="7104" spans="1:17">
      <c r="A7104" t="s">
        <v>6361</v>
      </c>
      <c r="B7104" t="s">
        <v>6362</v>
      </c>
      <c r="C7104" t="s">
        <v>6363</v>
      </c>
      <c r="D7104" s="4">
        <v>45782.765023148146</v>
      </c>
      <c r="E7104" s="4">
        <v>45795.625</v>
      </c>
      <c r="F7104" s="4">
        <v>45795.663194444445</v>
      </c>
      <c r="G7104" s="4">
        <v>45795.624398148146</v>
      </c>
      <c r="H7104" t="s">
        <v>3155</v>
      </c>
      <c r="I7104" t="s">
        <v>4530</v>
      </c>
      <c r="J7104">
        <v>0</v>
      </c>
      <c r="K7104" t="s">
        <v>5661</v>
      </c>
      <c r="L7104" t="s">
        <v>3564</v>
      </c>
      <c r="M7104" t="s">
        <v>549</v>
      </c>
      <c r="N7104" t="s">
        <v>559</v>
      </c>
      <c r="O7104" t="s">
        <v>504</v>
      </c>
      <c r="P7104" t="s">
        <v>325</v>
      </c>
      <c r="Q7104" t="s">
        <v>336</v>
      </c>
    </row>
    <row r="7105" spans="1:17">
      <c r="A7105" t="s">
        <v>6364</v>
      </c>
      <c r="B7105" t="s">
        <v>6365</v>
      </c>
      <c r="C7105" t="s">
        <v>6366</v>
      </c>
      <c r="D7105" s="4">
        <v>45782.764027777775</v>
      </c>
      <c r="E7105" s="4">
        <v>45785.791666666664</v>
      </c>
      <c r="F7105" s="4">
        <v>45785.829861111109</v>
      </c>
      <c r="G7105" s="4"/>
      <c r="H7105" t="s">
        <v>3155</v>
      </c>
      <c r="I7105" t="s">
        <v>3156</v>
      </c>
      <c r="J7105">
        <v>0</v>
      </c>
      <c r="K7105" t="s">
        <v>3194</v>
      </c>
      <c r="L7105" t="s">
        <v>3593</v>
      </c>
      <c r="M7105" t="s">
        <v>549</v>
      </c>
      <c r="N7105" t="s">
        <v>550</v>
      </c>
      <c r="O7105" t="s">
        <v>551</v>
      </c>
      <c r="P7105" t="s">
        <v>141</v>
      </c>
      <c r="Q7105" t="s">
        <v>237</v>
      </c>
    </row>
    <row r="7106" spans="1:17">
      <c r="A7106" t="s">
        <v>6367</v>
      </c>
      <c r="B7106" t="s">
        <v>6368</v>
      </c>
      <c r="C7106" t="s">
        <v>6369</v>
      </c>
      <c r="D7106" s="4">
        <v>45782.763287037036</v>
      </c>
      <c r="E7106" s="4">
        <v>45788.666666666664</v>
      </c>
      <c r="F7106" s="4">
        <v>45788.704861111109</v>
      </c>
      <c r="G7106" s="4">
        <v>45788.665370370371</v>
      </c>
      <c r="H7106" t="s">
        <v>3155</v>
      </c>
      <c r="I7106" t="s">
        <v>3240</v>
      </c>
      <c r="J7106">
        <v>0</v>
      </c>
      <c r="K7106" t="s">
        <v>3227</v>
      </c>
      <c r="L7106" t="s">
        <v>3564</v>
      </c>
      <c r="M7106" t="s">
        <v>549</v>
      </c>
      <c r="N7106" t="s">
        <v>550</v>
      </c>
      <c r="O7106" t="s">
        <v>136</v>
      </c>
      <c r="P7106" t="s">
        <v>143</v>
      </c>
      <c r="Q7106" t="s">
        <v>300</v>
      </c>
    </row>
    <row r="7107" spans="1:17">
      <c r="A7107" t="s">
        <v>6370</v>
      </c>
      <c r="B7107" t="s">
        <v>6371</v>
      </c>
      <c r="C7107" t="s">
        <v>6372</v>
      </c>
      <c r="D7107" s="4">
        <v>45782.761932870373</v>
      </c>
      <c r="E7107" s="4">
        <v>45785.875</v>
      </c>
      <c r="F7107" s="4">
        <v>45785.913194444445</v>
      </c>
      <c r="G7107" s="4">
        <v>45785.875462962962</v>
      </c>
      <c r="H7107" t="s">
        <v>3155</v>
      </c>
      <c r="I7107" t="s">
        <v>3240</v>
      </c>
      <c r="J7107">
        <v>0</v>
      </c>
      <c r="K7107" t="s">
        <v>3157</v>
      </c>
      <c r="L7107" t="s">
        <v>3564</v>
      </c>
      <c r="M7107" t="s">
        <v>549</v>
      </c>
      <c r="N7107" t="s">
        <v>559</v>
      </c>
      <c r="O7107" t="s">
        <v>163</v>
      </c>
      <c r="P7107" t="s">
        <v>472</v>
      </c>
      <c r="Q7107" t="s">
        <v>347</v>
      </c>
    </row>
    <row r="7108" spans="1:17">
      <c r="A7108" t="s">
        <v>6373</v>
      </c>
      <c r="B7108" t="s">
        <v>6374</v>
      </c>
      <c r="C7108" t="s">
        <v>6375</v>
      </c>
      <c r="D7108" s="4">
        <v>45782.755706018521</v>
      </c>
      <c r="E7108" s="4">
        <v>45783.604166666664</v>
      </c>
      <c r="F7108" s="4">
        <v>45783.621527777781</v>
      </c>
      <c r="G7108" s="4">
        <v>45783.596284722225</v>
      </c>
      <c r="H7108" t="s">
        <v>3155</v>
      </c>
      <c r="I7108" t="s">
        <v>3171</v>
      </c>
      <c r="J7108">
        <v>0</v>
      </c>
      <c r="K7108" t="s">
        <v>3157</v>
      </c>
      <c r="L7108" t="s">
        <v>3564</v>
      </c>
      <c r="M7108" t="s">
        <v>549</v>
      </c>
      <c r="N7108" t="s">
        <v>550</v>
      </c>
      <c r="O7108" t="s">
        <v>551</v>
      </c>
      <c r="P7108" t="s">
        <v>141</v>
      </c>
      <c r="Q7108" t="s">
        <v>238</v>
      </c>
    </row>
    <row r="7109" spans="1:17">
      <c r="A7109" t="s">
        <v>6376</v>
      </c>
      <c r="B7109" t="s">
        <v>6377</v>
      </c>
      <c r="C7109" t="s">
        <v>6378</v>
      </c>
      <c r="D7109" s="4">
        <v>45782.751643518517</v>
      </c>
      <c r="E7109" s="4">
        <v>45783.9375</v>
      </c>
      <c r="F7109" s="4">
        <v>45783.954861111109</v>
      </c>
      <c r="G7109" s="4">
        <v>45783.933981481481</v>
      </c>
      <c r="H7109" t="s">
        <v>3155</v>
      </c>
      <c r="I7109" t="s">
        <v>3175</v>
      </c>
      <c r="J7109">
        <v>1001</v>
      </c>
      <c r="K7109" t="s">
        <v>3157</v>
      </c>
      <c r="L7109" t="s">
        <v>3564</v>
      </c>
      <c r="M7109" t="s">
        <v>549</v>
      </c>
      <c r="N7109" t="s">
        <v>550</v>
      </c>
      <c r="O7109" t="s">
        <v>136</v>
      </c>
      <c r="P7109" t="s">
        <v>139</v>
      </c>
      <c r="Q7109" t="s">
        <v>279</v>
      </c>
    </row>
    <row r="7110" spans="1:17">
      <c r="A7110" t="s">
        <v>6010</v>
      </c>
      <c r="B7110" t="s">
        <v>6011</v>
      </c>
      <c r="C7110" t="s">
        <v>6379</v>
      </c>
      <c r="D7110" s="4">
        <v>45782.747997685183</v>
      </c>
      <c r="E7110" s="4">
        <v>45788.416666666664</v>
      </c>
      <c r="F7110" s="4">
        <v>45788.454861111109</v>
      </c>
      <c r="G7110" s="4"/>
      <c r="H7110" t="s">
        <v>3155</v>
      </c>
      <c r="I7110" t="s">
        <v>3240</v>
      </c>
      <c r="J7110">
        <v>1001</v>
      </c>
      <c r="K7110" t="s">
        <v>3157</v>
      </c>
      <c r="L7110" t="s">
        <v>3245</v>
      </c>
      <c r="M7110" t="s">
        <v>549</v>
      </c>
      <c r="N7110" t="s">
        <v>550</v>
      </c>
      <c r="O7110" t="s">
        <v>551</v>
      </c>
      <c r="P7110" t="s">
        <v>149</v>
      </c>
      <c r="Q7110" t="s">
        <v>209</v>
      </c>
    </row>
    <row r="7111" spans="1:17">
      <c r="A7111" t="s">
        <v>5194</v>
      </c>
      <c r="B7111" t="s">
        <v>5195</v>
      </c>
      <c r="C7111" t="s">
        <v>6380</v>
      </c>
      <c r="D7111" s="4">
        <v>45782.739039351851</v>
      </c>
      <c r="E7111" s="4">
        <v>45785.916666666664</v>
      </c>
      <c r="F7111" s="4">
        <v>45785.954861111109</v>
      </c>
      <c r="G7111" s="4"/>
      <c r="H7111" t="s">
        <v>3155</v>
      </c>
      <c r="I7111" t="s">
        <v>3240</v>
      </c>
      <c r="J7111">
        <v>0</v>
      </c>
      <c r="K7111" t="s">
        <v>3157</v>
      </c>
      <c r="L7111" t="s">
        <v>3245</v>
      </c>
      <c r="M7111" t="s">
        <v>549</v>
      </c>
      <c r="N7111" t="s">
        <v>550</v>
      </c>
      <c r="O7111" t="s">
        <v>136</v>
      </c>
      <c r="P7111" t="s">
        <v>139</v>
      </c>
      <c r="Q7111" t="s">
        <v>275</v>
      </c>
    </row>
    <row r="7112" spans="1:17">
      <c r="A7112" t="s">
        <v>6015</v>
      </c>
      <c r="B7112" t="s">
        <v>6016</v>
      </c>
      <c r="C7112" t="s">
        <v>6381</v>
      </c>
      <c r="D7112" s="4">
        <v>45782.732210648152</v>
      </c>
      <c r="E7112" s="4">
        <v>45786.291666666664</v>
      </c>
      <c r="F7112" s="4">
        <v>45786.309027777781</v>
      </c>
      <c r="G7112" s="4"/>
      <c r="H7112" t="s">
        <v>3155</v>
      </c>
      <c r="I7112" t="s">
        <v>3222</v>
      </c>
      <c r="J7112">
        <v>1</v>
      </c>
      <c r="K7112" t="s">
        <v>3223</v>
      </c>
      <c r="L7112" t="s">
        <v>3245</v>
      </c>
      <c r="M7112" t="s">
        <v>549</v>
      </c>
      <c r="N7112" t="s">
        <v>550</v>
      </c>
      <c r="O7112" t="s">
        <v>551</v>
      </c>
      <c r="P7112" t="s">
        <v>149</v>
      </c>
      <c r="Q7112" t="s">
        <v>205</v>
      </c>
    </row>
    <row r="7113" spans="1:17">
      <c r="A7113" t="s">
        <v>5840</v>
      </c>
      <c r="B7113" t="s">
        <v>5841</v>
      </c>
      <c r="C7113" t="s">
        <v>6382</v>
      </c>
      <c r="D7113" s="4">
        <v>45782.731076388889</v>
      </c>
      <c r="E7113" s="4">
        <v>45785.541666666664</v>
      </c>
      <c r="F7113" s="4">
        <v>45785.559027777781</v>
      </c>
      <c r="G7113" s="4"/>
      <c r="H7113" t="s">
        <v>3155</v>
      </c>
      <c r="I7113" t="s">
        <v>3171</v>
      </c>
      <c r="J7113">
        <v>0</v>
      </c>
      <c r="K7113" t="s">
        <v>3157</v>
      </c>
      <c r="L7113" t="s">
        <v>3245</v>
      </c>
      <c r="M7113" t="s">
        <v>549</v>
      </c>
      <c r="N7113" t="s">
        <v>559</v>
      </c>
      <c r="O7113" t="s">
        <v>163</v>
      </c>
      <c r="P7113" t="s">
        <v>473</v>
      </c>
      <c r="Q7113" t="s">
        <v>363</v>
      </c>
    </row>
    <row r="7114" spans="1:17">
      <c r="A7114" t="s">
        <v>6204</v>
      </c>
      <c r="B7114" t="s">
        <v>6205</v>
      </c>
      <c r="C7114" t="s">
        <v>6383</v>
      </c>
      <c r="D7114" s="4">
        <v>45782.72828703704</v>
      </c>
      <c r="E7114" s="4">
        <v>45783.875</v>
      </c>
      <c r="F7114" s="4">
        <v>45783.892361111109</v>
      </c>
      <c r="G7114" s="4"/>
      <c r="H7114" t="s">
        <v>3155</v>
      </c>
      <c r="I7114" t="s">
        <v>3402</v>
      </c>
      <c r="J7114">
        <v>1002</v>
      </c>
      <c r="K7114" t="s">
        <v>3403</v>
      </c>
      <c r="L7114" t="s">
        <v>3245</v>
      </c>
      <c r="M7114" t="s">
        <v>549</v>
      </c>
      <c r="N7114" t="s">
        <v>559</v>
      </c>
      <c r="O7114" t="s">
        <v>469</v>
      </c>
      <c r="P7114" t="s">
        <v>180</v>
      </c>
      <c r="Q7114" t="s">
        <v>182</v>
      </c>
    </row>
    <row r="7115" spans="1:17">
      <c r="A7115" t="s">
        <v>6384</v>
      </c>
      <c r="B7115" t="s">
        <v>6385</v>
      </c>
      <c r="C7115" t="s">
        <v>6386</v>
      </c>
      <c r="D7115" s="4">
        <v>45782.726226851853</v>
      </c>
      <c r="E7115" s="4">
        <v>45783.354166666664</v>
      </c>
      <c r="F7115" s="4">
        <v>45783.371527777781</v>
      </c>
      <c r="G7115" s="4"/>
      <c r="H7115" t="s">
        <v>3155</v>
      </c>
      <c r="I7115" t="s">
        <v>3184</v>
      </c>
      <c r="J7115">
        <v>0</v>
      </c>
      <c r="K7115" t="s">
        <v>3157</v>
      </c>
      <c r="L7115" t="s">
        <v>3593</v>
      </c>
      <c r="M7115" t="s">
        <v>549</v>
      </c>
      <c r="N7115" t="s">
        <v>550</v>
      </c>
      <c r="O7115" t="s">
        <v>616</v>
      </c>
      <c r="P7115" t="s">
        <v>314</v>
      </c>
      <c r="Q7115" t="s">
        <v>323</v>
      </c>
    </row>
    <row r="7116" spans="1:17">
      <c r="A7116" t="s">
        <v>6387</v>
      </c>
      <c r="B7116" t="s">
        <v>6388</v>
      </c>
      <c r="C7116" t="s">
        <v>6389</v>
      </c>
      <c r="D7116" s="4">
        <v>45782.722685185188</v>
      </c>
      <c r="E7116" s="4">
        <v>45783.666666666664</v>
      </c>
      <c r="F7116" s="4">
        <v>45783.684027777781</v>
      </c>
      <c r="G7116" s="4"/>
      <c r="H7116" t="s">
        <v>3155</v>
      </c>
      <c r="I7116" t="s">
        <v>3171</v>
      </c>
      <c r="J7116">
        <v>1001</v>
      </c>
      <c r="K7116" t="s">
        <v>3157</v>
      </c>
      <c r="L7116" t="s">
        <v>3593</v>
      </c>
      <c r="M7116" t="s">
        <v>549</v>
      </c>
      <c r="N7116" t="s">
        <v>550</v>
      </c>
      <c r="O7116" t="s">
        <v>136</v>
      </c>
      <c r="P7116" t="s">
        <v>292</v>
      </c>
      <c r="Q7116" t="s">
        <v>293</v>
      </c>
    </row>
    <row r="7117" spans="1:17">
      <c r="A7117" t="s">
        <v>6390</v>
      </c>
      <c r="B7117" t="s">
        <v>6391</v>
      </c>
      <c r="C7117" t="s">
        <v>6392</v>
      </c>
      <c r="D7117" s="4">
        <v>45782.718576388892</v>
      </c>
      <c r="E7117" s="4">
        <v>45788.583333333336</v>
      </c>
      <c r="F7117" s="4">
        <v>45788.621527777781</v>
      </c>
      <c r="G7117" s="4"/>
      <c r="H7117" t="s">
        <v>3155</v>
      </c>
      <c r="I7117" t="s">
        <v>6393</v>
      </c>
      <c r="J7117">
        <v>0</v>
      </c>
      <c r="K7117" t="s">
        <v>6394</v>
      </c>
      <c r="L7117" t="s">
        <v>3245</v>
      </c>
      <c r="M7117" t="s">
        <v>549</v>
      </c>
      <c r="N7117" t="s">
        <v>550</v>
      </c>
      <c r="O7117" t="s">
        <v>136</v>
      </c>
      <c r="P7117" t="s">
        <v>292</v>
      </c>
      <c r="Q7117" t="s">
        <v>23601</v>
      </c>
    </row>
    <row r="7118" spans="1:17">
      <c r="A7118" t="s">
        <v>6395</v>
      </c>
      <c r="B7118" t="s">
        <v>6396</v>
      </c>
      <c r="C7118" t="s">
        <v>6397</v>
      </c>
      <c r="D7118" s="4">
        <v>45782.717129629629</v>
      </c>
      <c r="E7118" s="4">
        <v>45787.708333333336</v>
      </c>
      <c r="F7118" s="4">
        <v>45787.746527777781</v>
      </c>
      <c r="G7118" s="4"/>
      <c r="H7118" t="s">
        <v>3155</v>
      </c>
      <c r="I7118" t="s">
        <v>3240</v>
      </c>
      <c r="J7118">
        <v>1002</v>
      </c>
      <c r="K7118" t="s">
        <v>3157</v>
      </c>
      <c r="L7118" t="s">
        <v>3245</v>
      </c>
      <c r="M7118" t="s">
        <v>549</v>
      </c>
      <c r="N7118" t="s">
        <v>550</v>
      </c>
      <c r="O7118" t="s">
        <v>551</v>
      </c>
      <c r="P7118" t="s">
        <v>141</v>
      </c>
      <c r="Q7118" t="s">
        <v>236</v>
      </c>
    </row>
    <row r="7119" spans="1:17">
      <c r="A7119" t="s">
        <v>6398</v>
      </c>
      <c r="B7119" t="s">
        <v>6399</v>
      </c>
      <c r="C7119" t="s">
        <v>6400</v>
      </c>
      <c r="D7119" s="4">
        <v>45782.71702546296</v>
      </c>
      <c r="E7119" s="4">
        <v>45783.833333333336</v>
      </c>
      <c r="F7119" s="4">
        <v>45783.850694444445</v>
      </c>
      <c r="G7119" s="4">
        <v>45783.834166666667</v>
      </c>
      <c r="H7119" t="s">
        <v>3155</v>
      </c>
      <c r="I7119" t="s">
        <v>3175</v>
      </c>
      <c r="J7119">
        <v>0</v>
      </c>
      <c r="K7119" t="s">
        <v>3157</v>
      </c>
      <c r="L7119" t="s">
        <v>3564</v>
      </c>
      <c r="M7119" t="s">
        <v>549</v>
      </c>
      <c r="N7119" t="s">
        <v>550</v>
      </c>
      <c r="O7119" t="s">
        <v>136</v>
      </c>
      <c r="P7119" t="s">
        <v>292</v>
      </c>
      <c r="Q7119" t="s">
        <v>296</v>
      </c>
    </row>
    <row r="7120" spans="1:17">
      <c r="A7120" t="s">
        <v>6401</v>
      </c>
      <c r="B7120" t="s">
        <v>6402</v>
      </c>
      <c r="C7120" t="s">
        <v>6403</v>
      </c>
      <c r="D7120" s="4">
        <v>45782.713182870371</v>
      </c>
      <c r="E7120" s="4">
        <v>45783.291666666664</v>
      </c>
      <c r="F7120" s="4">
        <v>45783.329861111109</v>
      </c>
      <c r="G7120" s="4">
        <v>45783.291122685187</v>
      </c>
      <c r="H7120" t="s">
        <v>3155</v>
      </c>
      <c r="I7120" t="s">
        <v>3156</v>
      </c>
      <c r="J7120">
        <v>0</v>
      </c>
      <c r="K7120" t="s">
        <v>3157</v>
      </c>
      <c r="L7120" t="s">
        <v>3564</v>
      </c>
      <c r="M7120" t="s">
        <v>549</v>
      </c>
      <c r="N7120" t="s">
        <v>550</v>
      </c>
      <c r="O7120" t="s">
        <v>616</v>
      </c>
      <c r="P7120" t="s">
        <v>314</v>
      </c>
      <c r="Q7120" t="s">
        <v>322</v>
      </c>
    </row>
    <row r="7121" spans="1:17">
      <c r="A7121" t="s">
        <v>6404</v>
      </c>
      <c r="B7121" t="s">
        <v>6405</v>
      </c>
      <c r="C7121" t="s">
        <v>6406</v>
      </c>
      <c r="D7121" s="4">
        <v>45782.709398148145</v>
      </c>
      <c r="E7121" s="4">
        <v>45783.75</v>
      </c>
      <c r="F7121" s="4">
        <v>45783.767361111109</v>
      </c>
      <c r="G7121" s="4">
        <v>45783.748622685183</v>
      </c>
      <c r="H7121" t="s">
        <v>3155</v>
      </c>
      <c r="I7121" t="s">
        <v>3175</v>
      </c>
      <c r="J7121">
        <v>0</v>
      </c>
      <c r="K7121" t="s">
        <v>3157</v>
      </c>
      <c r="L7121" t="s">
        <v>3564</v>
      </c>
      <c r="M7121" t="s">
        <v>549</v>
      </c>
      <c r="N7121" t="s">
        <v>559</v>
      </c>
      <c r="O7121" t="s">
        <v>504</v>
      </c>
      <c r="P7121" t="s">
        <v>325</v>
      </c>
      <c r="Q7121" t="s">
        <v>331</v>
      </c>
    </row>
    <row r="7122" spans="1:17">
      <c r="A7122" t="s">
        <v>6401</v>
      </c>
      <c r="B7122" t="s">
        <v>6402</v>
      </c>
      <c r="C7122" t="s">
        <v>6407</v>
      </c>
      <c r="D7122" s="4">
        <v>45782.709351851852</v>
      </c>
      <c r="E7122" s="4">
        <v>45783.291666666664</v>
      </c>
      <c r="F7122" s="4">
        <v>45783.329861111109</v>
      </c>
      <c r="G7122" s="4"/>
      <c r="H7122" t="s">
        <v>3155</v>
      </c>
      <c r="I7122" t="s">
        <v>3156</v>
      </c>
      <c r="J7122">
        <v>0</v>
      </c>
      <c r="K7122" t="s">
        <v>3157</v>
      </c>
      <c r="L7122" t="s">
        <v>3245</v>
      </c>
      <c r="M7122" t="s">
        <v>549</v>
      </c>
      <c r="N7122" t="s">
        <v>550</v>
      </c>
      <c r="O7122" t="s">
        <v>616</v>
      </c>
      <c r="P7122" t="s">
        <v>314</v>
      </c>
      <c r="Q7122" t="s">
        <v>322</v>
      </c>
    </row>
    <row r="7123" spans="1:17">
      <c r="A7123" t="s">
        <v>6408</v>
      </c>
      <c r="B7123" t="s">
        <v>6409</v>
      </c>
      <c r="C7123" t="s">
        <v>6410</v>
      </c>
      <c r="D7123" s="4">
        <v>45782.706678240742</v>
      </c>
      <c r="E7123" s="4">
        <v>45789.791666666664</v>
      </c>
      <c r="F7123" s="4">
        <v>45789.809027777781</v>
      </c>
      <c r="G7123" s="4">
        <v>45789.792210648149</v>
      </c>
      <c r="H7123" t="s">
        <v>3155</v>
      </c>
      <c r="I7123" t="s">
        <v>3175</v>
      </c>
      <c r="J7123">
        <v>0</v>
      </c>
      <c r="K7123" t="s">
        <v>3157</v>
      </c>
      <c r="L7123" t="s">
        <v>3564</v>
      </c>
      <c r="M7123" t="s">
        <v>549</v>
      </c>
      <c r="N7123" t="s">
        <v>559</v>
      </c>
      <c r="O7123" t="s">
        <v>504</v>
      </c>
      <c r="P7123" t="s">
        <v>325</v>
      </c>
      <c r="Q7123" t="s">
        <v>344</v>
      </c>
    </row>
    <row r="7124" spans="1:17">
      <c r="A7124" t="s">
        <v>6411</v>
      </c>
      <c r="B7124" t="s">
        <v>6412</v>
      </c>
      <c r="C7124" t="s">
        <v>6413</v>
      </c>
      <c r="D7124" s="4">
        <v>45782.703587962962</v>
      </c>
      <c r="E7124" s="4">
        <v>45839.416666666664</v>
      </c>
      <c r="F7124" s="4">
        <v>45839.434027777781</v>
      </c>
      <c r="G7124" s="4"/>
      <c r="H7124" t="s">
        <v>3155</v>
      </c>
      <c r="I7124" t="s">
        <v>3175</v>
      </c>
      <c r="J7124">
        <v>0</v>
      </c>
      <c r="K7124" t="s">
        <v>3157</v>
      </c>
      <c r="L7124" t="s">
        <v>3158</v>
      </c>
      <c r="M7124" t="s">
        <v>549</v>
      </c>
      <c r="N7124" t="s">
        <v>559</v>
      </c>
      <c r="O7124" t="s">
        <v>469</v>
      </c>
      <c r="P7124" t="s">
        <v>180</v>
      </c>
      <c r="Q7124" t="s">
        <v>184</v>
      </c>
    </row>
    <row r="7125" spans="1:17">
      <c r="A7125" t="s">
        <v>6414</v>
      </c>
      <c r="B7125" t="s">
        <v>6415</v>
      </c>
      <c r="C7125" t="s">
        <v>6416</v>
      </c>
      <c r="D7125" s="4">
        <v>45782.701956018522</v>
      </c>
      <c r="E7125" s="4">
        <v>45783.708333333336</v>
      </c>
      <c r="F7125" s="4">
        <v>45783.725694444445</v>
      </c>
      <c r="G7125" s="4">
        <v>45783.710034722222</v>
      </c>
      <c r="H7125" t="s">
        <v>3155</v>
      </c>
      <c r="I7125" t="s">
        <v>3222</v>
      </c>
      <c r="J7125">
        <v>1</v>
      </c>
      <c r="K7125" t="s">
        <v>3223</v>
      </c>
      <c r="L7125" t="s">
        <v>3564</v>
      </c>
      <c r="M7125" t="s">
        <v>549</v>
      </c>
      <c r="N7125" t="s">
        <v>559</v>
      </c>
      <c r="O7125" t="s">
        <v>469</v>
      </c>
      <c r="P7125" t="s">
        <v>189</v>
      </c>
      <c r="Q7125" t="s">
        <v>191</v>
      </c>
    </row>
    <row r="7126" spans="1:17">
      <c r="A7126" t="s">
        <v>6417</v>
      </c>
      <c r="B7126" t="s">
        <v>6418</v>
      </c>
      <c r="C7126" t="s">
        <v>6419</v>
      </c>
      <c r="D7126" s="4">
        <v>45782.700092592589</v>
      </c>
      <c r="E7126" s="4">
        <v>45783.625</v>
      </c>
      <c r="F7126" s="4">
        <v>45783.642361111109</v>
      </c>
      <c r="G7126" s="4">
        <v>45783.630416666667</v>
      </c>
      <c r="H7126" t="s">
        <v>3155</v>
      </c>
      <c r="I7126" t="s">
        <v>3162</v>
      </c>
      <c r="J7126">
        <v>0</v>
      </c>
      <c r="K7126" t="s">
        <v>3227</v>
      </c>
      <c r="L7126" t="s">
        <v>3564</v>
      </c>
      <c r="M7126" t="s">
        <v>549</v>
      </c>
      <c r="N7126" t="s">
        <v>550</v>
      </c>
      <c r="O7126" t="s">
        <v>1923</v>
      </c>
      <c r="P7126" t="s">
        <v>1924</v>
      </c>
      <c r="Q7126" t="s">
        <v>3164</v>
      </c>
    </row>
    <row r="7127" spans="1:17">
      <c r="A7127" t="s">
        <v>6420</v>
      </c>
      <c r="B7127" t="s">
        <v>6421</v>
      </c>
      <c r="C7127" t="s">
        <v>6422</v>
      </c>
      <c r="D7127" s="4">
        <v>45782.69835648148</v>
      </c>
      <c r="E7127" s="4">
        <v>45783.833333333336</v>
      </c>
      <c r="F7127" s="4">
        <v>45783.871527777781</v>
      </c>
      <c r="G7127" s="4">
        <v>45783.82917824074</v>
      </c>
      <c r="H7127" t="s">
        <v>3155</v>
      </c>
      <c r="I7127" t="s">
        <v>3240</v>
      </c>
      <c r="J7127">
        <v>1002</v>
      </c>
      <c r="K7127" t="s">
        <v>3157</v>
      </c>
      <c r="L7127" t="s">
        <v>3564</v>
      </c>
      <c r="M7127" t="s">
        <v>549</v>
      </c>
      <c r="N7127" t="s">
        <v>559</v>
      </c>
      <c r="O7127" t="s">
        <v>469</v>
      </c>
      <c r="P7127" t="s">
        <v>180</v>
      </c>
      <c r="Q7127" t="s">
        <v>187</v>
      </c>
    </row>
    <row r="7128" spans="1:17">
      <c r="A7128" t="s">
        <v>6325</v>
      </c>
      <c r="B7128" t="s">
        <v>6336</v>
      </c>
      <c r="C7128" t="s">
        <v>6423</v>
      </c>
      <c r="D7128" s="4">
        <v>45782.69740740741</v>
      </c>
      <c r="E7128" s="4">
        <v>45783.708333333336</v>
      </c>
      <c r="F7128" s="4">
        <v>45783.746527777781</v>
      </c>
      <c r="G7128" s="4"/>
      <c r="H7128" t="s">
        <v>3155</v>
      </c>
      <c r="I7128" t="s">
        <v>3156</v>
      </c>
      <c r="J7128">
        <v>0</v>
      </c>
      <c r="K7128" t="s">
        <v>3157</v>
      </c>
      <c r="L7128" t="s">
        <v>3245</v>
      </c>
      <c r="M7128" t="s">
        <v>549</v>
      </c>
      <c r="N7128" t="s">
        <v>550</v>
      </c>
      <c r="O7128" t="s">
        <v>551</v>
      </c>
      <c r="P7128" t="s">
        <v>141</v>
      </c>
      <c r="Q7128" t="s">
        <v>238</v>
      </c>
    </row>
    <row r="7129" spans="1:17">
      <c r="A7129" t="s">
        <v>6424</v>
      </c>
      <c r="B7129" t="s">
        <v>6425</v>
      </c>
      <c r="C7129" t="s">
        <v>6426</v>
      </c>
      <c r="D7129" s="4">
        <v>45782.693506944444</v>
      </c>
      <c r="E7129" s="4">
        <v>45783.458333333336</v>
      </c>
      <c r="F7129" s="4">
        <v>45783.475694444445</v>
      </c>
      <c r="G7129" s="4">
        <v>45783.456435185188</v>
      </c>
      <c r="H7129" t="s">
        <v>3155</v>
      </c>
      <c r="I7129" t="s">
        <v>3171</v>
      </c>
      <c r="J7129">
        <v>1001</v>
      </c>
      <c r="K7129" t="s">
        <v>3157</v>
      </c>
      <c r="L7129" t="s">
        <v>3564</v>
      </c>
      <c r="M7129" t="s">
        <v>549</v>
      </c>
      <c r="N7129" t="s">
        <v>550</v>
      </c>
      <c r="O7129" t="s">
        <v>136</v>
      </c>
      <c r="P7129" t="s">
        <v>292</v>
      </c>
      <c r="Q7129" t="s">
        <v>293</v>
      </c>
    </row>
    <row r="7130" spans="1:17">
      <c r="A7130" t="s">
        <v>6250</v>
      </c>
      <c r="B7130" t="s">
        <v>6251</v>
      </c>
      <c r="C7130" t="s">
        <v>6427</v>
      </c>
      <c r="D7130" s="4">
        <v>45782.687893518516</v>
      </c>
      <c r="E7130" s="4">
        <v>45783.708333333336</v>
      </c>
      <c r="F7130" s="4">
        <v>45783.746527777781</v>
      </c>
      <c r="G7130" s="4"/>
      <c r="H7130" t="s">
        <v>3155</v>
      </c>
      <c r="I7130" t="s">
        <v>3156</v>
      </c>
      <c r="J7130">
        <v>0</v>
      </c>
      <c r="K7130" t="s">
        <v>3157</v>
      </c>
      <c r="L7130" t="s">
        <v>3245</v>
      </c>
      <c r="M7130" t="s">
        <v>549</v>
      </c>
      <c r="N7130" t="s">
        <v>550</v>
      </c>
      <c r="O7130" t="s">
        <v>136</v>
      </c>
      <c r="P7130" t="s">
        <v>143</v>
      </c>
      <c r="Q7130" t="s">
        <v>301</v>
      </c>
    </row>
    <row r="7131" spans="1:17">
      <c r="A7131" t="s">
        <v>6428</v>
      </c>
      <c r="B7131" t="s">
        <v>6429</v>
      </c>
      <c r="C7131" t="s">
        <v>6430</v>
      </c>
      <c r="D7131" s="4">
        <v>45782.6875462963</v>
      </c>
      <c r="E7131" s="4">
        <v>45783.729166666664</v>
      </c>
      <c r="F7131" s="4">
        <v>45783.767361111109</v>
      </c>
      <c r="G7131" s="4">
        <v>45783.72865740741</v>
      </c>
      <c r="H7131" t="s">
        <v>3155</v>
      </c>
      <c r="I7131" t="s">
        <v>3240</v>
      </c>
      <c r="J7131">
        <v>1001</v>
      </c>
      <c r="K7131" t="s">
        <v>3157</v>
      </c>
      <c r="L7131" t="s">
        <v>3564</v>
      </c>
      <c r="M7131" t="s">
        <v>549</v>
      </c>
      <c r="N7131" t="s">
        <v>559</v>
      </c>
      <c r="O7131" t="s">
        <v>163</v>
      </c>
      <c r="P7131" t="s">
        <v>473</v>
      </c>
      <c r="Q7131" t="s">
        <v>364</v>
      </c>
    </row>
    <row r="7132" spans="1:17">
      <c r="A7132" t="s">
        <v>12792</v>
      </c>
      <c r="B7132" t="s">
        <v>12793</v>
      </c>
      <c r="C7132" t="s">
        <v>12794</v>
      </c>
      <c r="D7132" s="4">
        <v>45782.685694444444</v>
      </c>
      <c r="E7132" s="4">
        <v>45783.416666666664</v>
      </c>
      <c r="F7132" s="4">
        <v>45783.434027777781</v>
      </c>
      <c r="G7132" s="4">
        <v>45783.415081018517</v>
      </c>
      <c r="H7132" t="s">
        <v>3155</v>
      </c>
      <c r="I7132" t="s">
        <v>3175</v>
      </c>
      <c r="J7132">
        <v>0</v>
      </c>
      <c r="K7132" t="s">
        <v>3157</v>
      </c>
      <c r="L7132" t="s">
        <v>3564</v>
      </c>
      <c r="M7132" t="s">
        <v>549</v>
      </c>
      <c r="N7132" t="s">
        <v>550</v>
      </c>
      <c r="O7132" t="s">
        <v>136</v>
      </c>
      <c r="P7132" t="s">
        <v>139</v>
      </c>
      <c r="Q7132" t="s">
        <v>278</v>
      </c>
    </row>
    <row r="7133" spans="1:17">
      <c r="A7133" t="s">
        <v>6431</v>
      </c>
      <c r="B7133" t="s">
        <v>6432</v>
      </c>
      <c r="C7133" t="s">
        <v>6433</v>
      </c>
      <c r="D7133" s="4">
        <v>45782.683240740742</v>
      </c>
      <c r="E7133" s="4">
        <v>45784.791666666664</v>
      </c>
      <c r="F7133" s="4">
        <v>45784.809027777781</v>
      </c>
      <c r="G7133" s="4">
        <v>45784.792627314811</v>
      </c>
      <c r="H7133" t="s">
        <v>3155</v>
      </c>
      <c r="I7133" t="s">
        <v>3162</v>
      </c>
      <c r="J7133">
        <v>0</v>
      </c>
      <c r="K7133" t="s">
        <v>3379</v>
      </c>
      <c r="L7133" t="s">
        <v>3564</v>
      </c>
      <c r="M7133" t="s">
        <v>549</v>
      </c>
      <c r="N7133" t="s">
        <v>550</v>
      </c>
      <c r="O7133" t="s">
        <v>1923</v>
      </c>
      <c r="P7133" t="s">
        <v>1924</v>
      </c>
      <c r="Q7133" t="s">
        <v>3359</v>
      </c>
    </row>
    <row r="7134" spans="1:17">
      <c r="A7134" t="s">
        <v>6434</v>
      </c>
      <c r="B7134" t="s">
        <v>6435</v>
      </c>
      <c r="C7134" t="s">
        <v>6436</v>
      </c>
      <c r="D7134" s="4">
        <v>45782.682824074072</v>
      </c>
      <c r="E7134" s="4">
        <v>45786.625</v>
      </c>
      <c r="F7134" s="4">
        <v>45786.642361111109</v>
      </c>
      <c r="G7134" s="4"/>
      <c r="H7134" t="s">
        <v>3155</v>
      </c>
      <c r="I7134" t="s">
        <v>3171</v>
      </c>
      <c r="J7134">
        <v>0</v>
      </c>
      <c r="K7134" t="s">
        <v>3194</v>
      </c>
      <c r="L7134" t="s">
        <v>3245</v>
      </c>
      <c r="M7134" t="s">
        <v>549</v>
      </c>
      <c r="N7134" t="s">
        <v>550</v>
      </c>
      <c r="O7134" t="s">
        <v>551</v>
      </c>
      <c r="P7134" t="s">
        <v>141</v>
      </c>
      <c r="Q7134" t="s">
        <v>232</v>
      </c>
    </row>
    <row r="7135" spans="1:17">
      <c r="A7135" t="s">
        <v>6338</v>
      </c>
      <c r="B7135" t="s">
        <v>6339</v>
      </c>
      <c r="C7135" t="s">
        <v>6437</v>
      </c>
      <c r="D7135" s="4">
        <v>45782.681793981479</v>
      </c>
      <c r="E7135" s="4">
        <v>45783.791666666664</v>
      </c>
      <c r="F7135" s="4">
        <v>45783.829861111109</v>
      </c>
      <c r="G7135" s="4"/>
      <c r="H7135" t="s">
        <v>3155</v>
      </c>
      <c r="I7135" t="s">
        <v>3156</v>
      </c>
      <c r="J7135">
        <v>0</v>
      </c>
      <c r="K7135" t="s">
        <v>3157</v>
      </c>
      <c r="L7135" t="s">
        <v>3245</v>
      </c>
      <c r="M7135" t="s">
        <v>549</v>
      </c>
      <c r="N7135" t="s">
        <v>550</v>
      </c>
      <c r="O7135" t="s">
        <v>136</v>
      </c>
      <c r="P7135" t="s">
        <v>143</v>
      </c>
      <c r="Q7135" t="s">
        <v>300</v>
      </c>
    </row>
    <row r="7136" spans="1:17">
      <c r="A7136" t="s">
        <v>6438</v>
      </c>
      <c r="B7136" t="s">
        <v>6439</v>
      </c>
      <c r="C7136" t="s">
        <v>6440</v>
      </c>
      <c r="D7136" s="4">
        <v>45782.680300925924</v>
      </c>
      <c r="E7136" s="4">
        <v>45787.625</v>
      </c>
      <c r="F7136" s="4">
        <v>45787.663194444445</v>
      </c>
      <c r="G7136" s="4">
        <v>45787.628877314812</v>
      </c>
      <c r="H7136" t="s">
        <v>3155</v>
      </c>
      <c r="I7136" t="s">
        <v>3156</v>
      </c>
      <c r="J7136">
        <v>0</v>
      </c>
      <c r="K7136" t="s">
        <v>3194</v>
      </c>
      <c r="L7136" t="s">
        <v>3564</v>
      </c>
      <c r="M7136" t="s">
        <v>549</v>
      </c>
      <c r="N7136" t="s">
        <v>550</v>
      </c>
      <c r="O7136" t="s">
        <v>136</v>
      </c>
      <c r="P7136" t="s">
        <v>292</v>
      </c>
      <c r="Q7136" t="s">
        <v>296</v>
      </c>
    </row>
    <row r="7137" spans="1:17">
      <c r="A7137" t="s">
        <v>6420</v>
      </c>
      <c r="B7137" t="s">
        <v>6421</v>
      </c>
      <c r="C7137" t="s">
        <v>6441</v>
      </c>
      <c r="D7137" s="4">
        <v>45782.678541666668</v>
      </c>
      <c r="E7137" s="4">
        <v>45783.833333333336</v>
      </c>
      <c r="F7137" s="4">
        <v>45783.871527777781</v>
      </c>
      <c r="G7137" s="4"/>
      <c r="H7137" t="s">
        <v>3155</v>
      </c>
      <c r="I7137" t="s">
        <v>3673</v>
      </c>
      <c r="J7137">
        <v>0</v>
      </c>
      <c r="K7137" t="s">
        <v>3157</v>
      </c>
      <c r="L7137" t="s">
        <v>3245</v>
      </c>
      <c r="M7137" t="s">
        <v>549</v>
      </c>
      <c r="N7137" t="s">
        <v>559</v>
      </c>
      <c r="O7137" t="s">
        <v>469</v>
      </c>
      <c r="P7137" t="s">
        <v>180</v>
      </c>
      <c r="Q7137" t="s">
        <v>187</v>
      </c>
    </row>
    <row r="7138" spans="1:17">
      <c r="A7138" t="s">
        <v>6442</v>
      </c>
      <c r="B7138" t="s">
        <v>6443</v>
      </c>
      <c r="C7138" t="s">
        <v>6444</v>
      </c>
      <c r="D7138" s="4">
        <v>45782.678217592591</v>
      </c>
      <c r="E7138" s="4">
        <v>45783.666666666664</v>
      </c>
      <c r="F7138" s="4">
        <v>45783.684027777781</v>
      </c>
      <c r="G7138" s="4">
        <v>45783.669733796298</v>
      </c>
      <c r="H7138" t="s">
        <v>3155</v>
      </c>
      <c r="I7138" t="s">
        <v>3162</v>
      </c>
      <c r="J7138">
        <v>0</v>
      </c>
      <c r="K7138" t="s">
        <v>3179</v>
      </c>
      <c r="L7138" t="s">
        <v>3564</v>
      </c>
      <c r="M7138" t="s">
        <v>549</v>
      </c>
      <c r="N7138" t="s">
        <v>550</v>
      </c>
      <c r="O7138" t="s">
        <v>1923</v>
      </c>
      <c r="P7138" t="s">
        <v>1924</v>
      </c>
      <c r="Q7138" t="s">
        <v>3359</v>
      </c>
    </row>
    <row r="7139" spans="1:17">
      <c r="A7139" t="s">
        <v>6387</v>
      </c>
      <c r="B7139" t="s">
        <v>6388</v>
      </c>
      <c r="C7139" t="s">
        <v>6445</v>
      </c>
      <c r="D7139" s="4">
        <v>45782.677314814813</v>
      </c>
      <c r="E7139" s="4">
        <v>45783.666666666664</v>
      </c>
      <c r="F7139" s="4">
        <v>45783.684027777781</v>
      </c>
      <c r="G7139" s="4"/>
      <c r="H7139" t="s">
        <v>3155</v>
      </c>
      <c r="I7139" t="s">
        <v>3175</v>
      </c>
      <c r="J7139">
        <v>0</v>
      </c>
      <c r="K7139" t="s">
        <v>3157</v>
      </c>
      <c r="L7139" t="s">
        <v>3245</v>
      </c>
      <c r="M7139" t="s">
        <v>549</v>
      </c>
      <c r="N7139" t="s">
        <v>550</v>
      </c>
      <c r="O7139" t="s">
        <v>136</v>
      </c>
      <c r="P7139" t="s">
        <v>292</v>
      </c>
      <c r="Q7139" t="s">
        <v>293</v>
      </c>
    </row>
    <row r="7140" spans="1:17">
      <c r="A7140" t="s">
        <v>6446</v>
      </c>
      <c r="B7140" t="s">
        <v>6447</v>
      </c>
      <c r="C7140" t="s">
        <v>6448</v>
      </c>
      <c r="D7140" s="4">
        <v>45782.675300925926</v>
      </c>
      <c r="E7140" s="4">
        <v>45784.9375</v>
      </c>
      <c r="F7140" s="4">
        <v>45784.975694444445</v>
      </c>
      <c r="G7140" s="4">
        <v>45784.934062499997</v>
      </c>
      <c r="H7140" t="s">
        <v>3155</v>
      </c>
      <c r="I7140" t="s">
        <v>3240</v>
      </c>
      <c r="J7140">
        <v>1001</v>
      </c>
      <c r="K7140" t="s">
        <v>3194</v>
      </c>
      <c r="L7140" t="s">
        <v>3564</v>
      </c>
      <c r="M7140" t="s">
        <v>549</v>
      </c>
      <c r="N7140" t="s">
        <v>550</v>
      </c>
      <c r="O7140" t="s">
        <v>136</v>
      </c>
      <c r="P7140" t="s">
        <v>139</v>
      </c>
      <c r="Q7140" t="s">
        <v>272</v>
      </c>
    </row>
    <row r="7141" spans="1:17">
      <c r="A7141" t="s">
        <v>6449</v>
      </c>
      <c r="B7141" t="s">
        <v>6450</v>
      </c>
      <c r="C7141" t="s">
        <v>6451</v>
      </c>
      <c r="D7141" s="4">
        <v>45782.674618055556</v>
      </c>
      <c r="E7141" s="4">
        <v>45802.583333333336</v>
      </c>
      <c r="F7141" s="4">
        <v>45802.621527777781</v>
      </c>
      <c r="G7141" s="4">
        <v>45802.575937499998</v>
      </c>
      <c r="H7141" t="s">
        <v>3155</v>
      </c>
      <c r="I7141" t="s">
        <v>3673</v>
      </c>
      <c r="J7141">
        <v>0</v>
      </c>
      <c r="K7141" t="s">
        <v>3157</v>
      </c>
      <c r="L7141" t="s">
        <v>3564</v>
      </c>
      <c r="M7141" t="s">
        <v>549</v>
      </c>
      <c r="N7141" t="s">
        <v>550</v>
      </c>
      <c r="O7141" t="s">
        <v>136</v>
      </c>
      <c r="P7141" t="s">
        <v>264</v>
      </c>
      <c r="Q7141" t="s">
        <v>265</v>
      </c>
    </row>
    <row r="7142" spans="1:17">
      <c r="A7142" t="s">
        <v>6373</v>
      </c>
      <c r="B7142" t="s">
        <v>6374</v>
      </c>
      <c r="C7142" t="s">
        <v>6452</v>
      </c>
      <c r="D7142" s="4">
        <v>45782.674525462964</v>
      </c>
      <c r="E7142" s="4">
        <v>45783.625</v>
      </c>
      <c r="F7142" s="4">
        <v>45783.642361111109</v>
      </c>
      <c r="G7142" s="4"/>
      <c r="H7142" t="s">
        <v>3155</v>
      </c>
      <c r="I7142" t="s">
        <v>3171</v>
      </c>
      <c r="J7142">
        <v>0</v>
      </c>
      <c r="K7142" t="s">
        <v>3157</v>
      </c>
      <c r="L7142" t="s">
        <v>3245</v>
      </c>
      <c r="M7142" t="s">
        <v>549</v>
      </c>
      <c r="N7142" t="s">
        <v>550</v>
      </c>
      <c r="O7142" t="s">
        <v>551</v>
      </c>
      <c r="P7142" t="s">
        <v>141</v>
      </c>
      <c r="Q7142" t="s">
        <v>238</v>
      </c>
    </row>
    <row r="7143" spans="1:17">
      <c r="A7143" t="s">
        <v>6453</v>
      </c>
      <c r="B7143" t="s">
        <v>6454</v>
      </c>
      <c r="C7143" t="s">
        <v>6455</v>
      </c>
      <c r="D7143" s="4">
        <v>45782.671099537038</v>
      </c>
      <c r="E7143" s="4">
        <v>45785.666666666664</v>
      </c>
      <c r="F7143" s="4">
        <v>45785.704861111109</v>
      </c>
      <c r="G7143" s="4">
        <v>45785.657268518517</v>
      </c>
      <c r="H7143" t="s">
        <v>3155</v>
      </c>
      <c r="I7143" t="s">
        <v>3673</v>
      </c>
      <c r="J7143">
        <v>0</v>
      </c>
      <c r="K7143" t="s">
        <v>3157</v>
      </c>
      <c r="L7143" t="s">
        <v>3564</v>
      </c>
      <c r="M7143" t="s">
        <v>549</v>
      </c>
      <c r="N7143" t="s">
        <v>559</v>
      </c>
      <c r="O7143" t="s">
        <v>504</v>
      </c>
      <c r="P7143" t="s">
        <v>325</v>
      </c>
      <c r="Q7143" t="s">
        <v>337</v>
      </c>
    </row>
    <row r="7144" spans="1:17">
      <c r="A7144" t="s">
        <v>6424</v>
      </c>
      <c r="B7144" t="s">
        <v>6425</v>
      </c>
      <c r="C7144" t="s">
        <v>6456</v>
      </c>
      <c r="D7144" s="4">
        <v>45782.66914351852</v>
      </c>
      <c r="E7144" s="4">
        <v>45783.375</v>
      </c>
      <c r="F7144" s="4">
        <v>45783.392361111109</v>
      </c>
      <c r="G7144" s="4"/>
      <c r="H7144" t="s">
        <v>3155</v>
      </c>
      <c r="I7144" t="s">
        <v>3171</v>
      </c>
      <c r="J7144">
        <v>1001</v>
      </c>
      <c r="K7144" t="s">
        <v>3157</v>
      </c>
      <c r="L7144" t="s">
        <v>3245</v>
      </c>
      <c r="M7144" t="s">
        <v>549</v>
      </c>
      <c r="N7144" t="s">
        <v>550</v>
      </c>
      <c r="O7144" t="s">
        <v>136</v>
      </c>
      <c r="P7144" t="s">
        <v>292</v>
      </c>
      <c r="Q7144" t="s">
        <v>293</v>
      </c>
    </row>
    <row r="7145" spans="1:17">
      <c r="A7145" t="s">
        <v>6457</v>
      </c>
      <c r="B7145" t="s">
        <v>6458</v>
      </c>
      <c r="C7145" t="s">
        <v>6459</v>
      </c>
      <c r="D7145" s="4">
        <v>45782.669074074074</v>
      </c>
      <c r="E7145" s="4">
        <v>45783.875</v>
      </c>
      <c r="F7145" s="4">
        <v>45783.892361111109</v>
      </c>
      <c r="G7145" s="4">
        <v>45783.873599537037</v>
      </c>
      <c r="H7145" t="s">
        <v>3155</v>
      </c>
      <c r="I7145" t="s">
        <v>3291</v>
      </c>
      <c r="J7145">
        <v>0</v>
      </c>
      <c r="K7145" t="s">
        <v>3157</v>
      </c>
      <c r="L7145" t="s">
        <v>3564</v>
      </c>
      <c r="M7145" t="s">
        <v>549</v>
      </c>
      <c r="N7145" t="s">
        <v>550</v>
      </c>
      <c r="O7145" t="s">
        <v>551</v>
      </c>
      <c r="P7145" t="s">
        <v>141</v>
      </c>
      <c r="Q7145" t="s">
        <v>236</v>
      </c>
    </row>
    <row r="7146" spans="1:17">
      <c r="A7146" t="s">
        <v>6460</v>
      </c>
      <c r="B7146" t="s">
        <v>6461</v>
      </c>
      <c r="C7146" t="s">
        <v>6462</v>
      </c>
      <c r="D7146" s="4">
        <v>45782.66605324074</v>
      </c>
      <c r="E7146" s="4">
        <v>45787.729166666664</v>
      </c>
      <c r="F7146" s="4">
        <v>45787.746527777781</v>
      </c>
      <c r="G7146" s="4"/>
      <c r="H7146" t="s">
        <v>3155</v>
      </c>
      <c r="I7146" t="s">
        <v>3171</v>
      </c>
      <c r="J7146">
        <v>0</v>
      </c>
      <c r="K7146" t="s">
        <v>3194</v>
      </c>
      <c r="L7146" t="s">
        <v>3245</v>
      </c>
      <c r="M7146" t="s">
        <v>549</v>
      </c>
      <c r="N7146" t="s">
        <v>550</v>
      </c>
      <c r="O7146" t="s">
        <v>136</v>
      </c>
      <c r="P7146" t="s">
        <v>143</v>
      </c>
      <c r="Q7146" t="s">
        <v>299</v>
      </c>
    </row>
    <row r="7147" spans="1:17">
      <c r="A7147" t="s">
        <v>6463</v>
      </c>
      <c r="B7147" t="s">
        <v>6464</v>
      </c>
      <c r="C7147" t="s">
        <v>6465</v>
      </c>
      <c r="D7147" s="4">
        <v>45782.665092592593</v>
      </c>
      <c r="E7147" s="4">
        <v>45783.708333333336</v>
      </c>
      <c r="F7147" s="4">
        <v>45783.746527777781</v>
      </c>
      <c r="G7147" s="4">
        <v>45783.725324074076</v>
      </c>
      <c r="H7147" t="s">
        <v>3155</v>
      </c>
      <c r="I7147" t="s">
        <v>4530</v>
      </c>
      <c r="J7147">
        <v>0</v>
      </c>
      <c r="K7147" t="s">
        <v>6466</v>
      </c>
      <c r="L7147" t="s">
        <v>3564</v>
      </c>
      <c r="M7147" t="s">
        <v>549</v>
      </c>
      <c r="N7147" t="s">
        <v>559</v>
      </c>
      <c r="O7147" t="s">
        <v>504</v>
      </c>
      <c r="P7147" t="s">
        <v>325</v>
      </c>
      <c r="Q7147" t="s">
        <v>340</v>
      </c>
    </row>
    <row r="7148" spans="1:17">
      <c r="A7148" t="s">
        <v>6467</v>
      </c>
      <c r="B7148" t="s">
        <v>6468</v>
      </c>
      <c r="C7148" t="s">
        <v>6469</v>
      </c>
      <c r="D7148" s="4">
        <v>45782.664178240739</v>
      </c>
      <c r="E7148" s="4">
        <v>45794.395833333336</v>
      </c>
      <c r="F7148" s="4">
        <v>45794.434027777781</v>
      </c>
      <c r="G7148" s="4">
        <v>45794.40865740741</v>
      </c>
      <c r="H7148" t="s">
        <v>3155</v>
      </c>
      <c r="I7148" t="s">
        <v>3156</v>
      </c>
      <c r="J7148">
        <v>0</v>
      </c>
      <c r="K7148" t="s">
        <v>3194</v>
      </c>
      <c r="L7148" t="s">
        <v>3564</v>
      </c>
      <c r="M7148" t="s">
        <v>549</v>
      </c>
      <c r="N7148" t="s">
        <v>550</v>
      </c>
      <c r="O7148" t="s">
        <v>136</v>
      </c>
      <c r="P7148" t="s">
        <v>139</v>
      </c>
      <c r="Q7148" t="s">
        <v>276</v>
      </c>
    </row>
    <row r="7149" spans="1:17">
      <c r="A7149" t="s">
        <v>6463</v>
      </c>
      <c r="B7149" t="s">
        <v>6464</v>
      </c>
      <c r="C7149" t="s">
        <v>6470</v>
      </c>
      <c r="D7149" s="4">
        <v>45782.661608796298</v>
      </c>
      <c r="E7149" s="4">
        <v>45783.791666666664</v>
      </c>
      <c r="F7149" s="4">
        <v>45783.829861111109</v>
      </c>
      <c r="G7149" s="4"/>
      <c r="H7149" t="s">
        <v>3155</v>
      </c>
      <c r="I7149" t="s">
        <v>4530</v>
      </c>
      <c r="J7149">
        <v>0</v>
      </c>
      <c r="K7149" t="s">
        <v>6466</v>
      </c>
      <c r="L7149" t="s">
        <v>3245</v>
      </c>
      <c r="M7149" t="s">
        <v>549</v>
      </c>
      <c r="N7149" t="s">
        <v>559</v>
      </c>
      <c r="O7149" t="s">
        <v>504</v>
      </c>
      <c r="P7149" t="s">
        <v>325</v>
      </c>
      <c r="Q7149" t="s">
        <v>340</v>
      </c>
    </row>
    <row r="7150" spans="1:17">
      <c r="A7150" t="s">
        <v>6471</v>
      </c>
      <c r="B7150" t="s">
        <v>6472</v>
      </c>
      <c r="C7150" t="s">
        <v>6473</v>
      </c>
      <c r="D7150" s="4">
        <v>45782.661249999997</v>
      </c>
      <c r="E7150" s="4">
        <v>45783.583333333336</v>
      </c>
      <c r="F7150" s="4">
        <v>45783.621527777781</v>
      </c>
      <c r="G7150" s="4">
        <v>45783.574594907404</v>
      </c>
      <c r="H7150" t="s">
        <v>3155</v>
      </c>
      <c r="I7150" t="s">
        <v>3240</v>
      </c>
      <c r="J7150">
        <v>1001</v>
      </c>
      <c r="K7150" t="s">
        <v>3157</v>
      </c>
      <c r="L7150" t="s">
        <v>3564</v>
      </c>
      <c r="M7150" t="s">
        <v>549</v>
      </c>
      <c r="N7150" t="s">
        <v>550</v>
      </c>
      <c r="O7150" t="s">
        <v>136</v>
      </c>
      <c r="P7150" t="s">
        <v>264</v>
      </c>
      <c r="Q7150" t="s">
        <v>265</v>
      </c>
    </row>
    <row r="7151" spans="1:17">
      <c r="A7151" t="s">
        <v>6474</v>
      </c>
      <c r="B7151" t="s">
        <v>6475</v>
      </c>
      <c r="C7151" t="s">
        <v>6476</v>
      </c>
      <c r="D7151" s="4">
        <v>45782.656631944446</v>
      </c>
      <c r="E7151" s="4">
        <v>45788.333333333336</v>
      </c>
      <c r="F7151" s="4">
        <v>45788.350694444445</v>
      </c>
      <c r="G7151" s="4">
        <v>45788.333124999997</v>
      </c>
      <c r="H7151" t="s">
        <v>3155</v>
      </c>
      <c r="I7151" t="s">
        <v>3171</v>
      </c>
      <c r="J7151">
        <v>1001</v>
      </c>
      <c r="K7151" t="s">
        <v>3157</v>
      </c>
      <c r="L7151" t="s">
        <v>3564</v>
      </c>
      <c r="M7151" t="s">
        <v>549</v>
      </c>
      <c r="N7151" t="s">
        <v>550</v>
      </c>
      <c r="O7151" t="s">
        <v>136</v>
      </c>
      <c r="P7151" t="s">
        <v>139</v>
      </c>
      <c r="Q7151" t="s">
        <v>425</v>
      </c>
    </row>
    <row r="7152" spans="1:17">
      <c r="A7152" t="s">
        <v>6477</v>
      </c>
      <c r="B7152" t="s">
        <v>6478</v>
      </c>
      <c r="C7152" t="s">
        <v>6479</v>
      </c>
      <c r="D7152" s="4">
        <v>45782.650069444448</v>
      </c>
      <c r="E7152" s="4">
        <v>45794.458333333336</v>
      </c>
      <c r="F7152" s="4">
        <v>45794.475694444445</v>
      </c>
      <c r="G7152" s="4"/>
      <c r="H7152" t="s">
        <v>3155</v>
      </c>
      <c r="I7152" t="s">
        <v>3175</v>
      </c>
      <c r="J7152">
        <v>0</v>
      </c>
      <c r="K7152" t="s">
        <v>3157</v>
      </c>
      <c r="L7152" t="s">
        <v>3245</v>
      </c>
      <c r="M7152" t="s">
        <v>549</v>
      </c>
      <c r="N7152" t="s">
        <v>550</v>
      </c>
      <c r="O7152" t="s">
        <v>551</v>
      </c>
      <c r="P7152" t="s">
        <v>141</v>
      </c>
      <c r="Q7152" t="s">
        <v>232</v>
      </c>
    </row>
    <row r="7153" spans="1:17">
      <c r="A7153" t="s">
        <v>6480</v>
      </c>
      <c r="B7153" t="s">
        <v>6481</v>
      </c>
      <c r="C7153" t="s">
        <v>6482</v>
      </c>
      <c r="D7153" s="4">
        <v>45782.650046296294</v>
      </c>
      <c r="E7153" s="4">
        <v>45784.666666666664</v>
      </c>
      <c r="F7153" s="4">
        <v>45784.704861111109</v>
      </c>
      <c r="G7153" s="4">
        <v>45784.665405092594</v>
      </c>
      <c r="H7153" t="s">
        <v>3155</v>
      </c>
      <c r="I7153" t="s">
        <v>4530</v>
      </c>
      <c r="J7153">
        <v>0</v>
      </c>
      <c r="K7153" t="s">
        <v>6466</v>
      </c>
      <c r="L7153" t="s">
        <v>3564</v>
      </c>
      <c r="M7153" t="s">
        <v>549</v>
      </c>
      <c r="N7153" t="s">
        <v>559</v>
      </c>
      <c r="O7153" t="s">
        <v>504</v>
      </c>
      <c r="P7153" t="s">
        <v>325</v>
      </c>
      <c r="Q7153" t="s">
        <v>336</v>
      </c>
    </row>
    <row r="7154" spans="1:17">
      <c r="A7154" t="s">
        <v>6483</v>
      </c>
      <c r="B7154" t="s">
        <v>6484</v>
      </c>
      <c r="C7154" t="s">
        <v>6485</v>
      </c>
      <c r="D7154" s="4">
        <v>45782.649756944447</v>
      </c>
      <c r="E7154" s="4">
        <v>45787.708333333336</v>
      </c>
      <c r="F7154" s="4">
        <v>45787.746527777781</v>
      </c>
      <c r="G7154" s="4">
        <v>45787.706354166665</v>
      </c>
      <c r="H7154" t="s">
        <v>3155</v>
      </c>
      <c r="I7154" t="s">
        <v>3240</v>
      </c>
      <c r="J7154">
        <v>1001</v>
      </c>
      <c r="K7154" t="s">
        <v>3194</v>
      </c>
      <c r="L7154" t="s">
        <v>3564</v>
      </c>
      <c r="M7154" t="s">
        <v>549</v>
      </c>
      <c r="N7154" t="s">
        <v>550</v>
      </c>
      <c r="O7154" t="s">
        <v>551</v>
      </c>
      <c r="P7154" t="s">
        <v>141</v>
      </c>
      <c r="Q7154" t="s">
        <v>235</v>
      </c>
    </row>
    <row r="7155" spans="1:17">
      <c r="A7155" t="s">
        <v>6446</v>
      </c>
      <c r="B7155" t="s">
        <v>6486</v>
      </c>
      <c r="C7155" t="s">
        <v>6487</v>
      </c>
      <c r="D7155" s="4">
        <v>45782.649131944447</v>
      </c>
      <c r="E7155" s="4">
        <v>45784.9375</v>
      </c>
      <c r="F7155" s="4">
        <v>45784.954861111109</v>
      </c>
      <c r="G7155" s="4">
        <v>45784.93608796296</v>
      </c>
      <c r="H7155" t="s">
        <v>3155</v>
      </c>
      <c r="I7155" t="s">
        <v>3171</v>
      </c>
      <c r="J7155">
        <v>0</v>
      </c>
      <c r="K7155" t="s">
        <v>3157</v>
      </c>
      <c r="L7155" t="s">
        <v>3564</v>
      </c>
      <c r="M7155" t="s">
        <v>549</v>
      </c>
      <c r="N7155" t="s">
        <v>550</v>
      </c>
      <c r="O7155" t="s">
        <v>136</v>
      </c>
      <c r="P7155" t="s">
        <v>139</v>
      </c>
      <c r="Q7155" t="s">
        <v>272</v>
      </c>
    </row>
    <row r="7156" spans="1:17">
      <c r="A7156" t="s">
        <v>6488</v>
      </c>
      <c r="B7156" t="s">
        <v>6489</v>
      </c>
      <c r="C7156" t="s">
        <v>6490</v>
      </c>
      <c r="D7156" s="4">
        <v>45782.647060185183</v>
      </c>
      <c r="E7156" s="4">
        <v>45787.458333333336</v>
      </c>
      <c r="F7156" s="4">
        <v>45787.475694444445</v>
      </c>
      <c r="G7156" s="4">
        <v>45787.46466435185</v>
      </c>
      <c r="H7156" t="s">
        <v>3155</v>
      </c>
      <c r="I7156" t="s">
        <v>3171</v>
      </c>
      <c r="J7156">
        <v>1001</v>
      </c>
      <c r="K7156" t="s">
        <v>3157</v>
      </c>
      <c r="L7156" t="s">
        <v>3564</v>
      </c>
      <c r="M7156" t="s">
        <v>549</v>
      </c>
      <c r="N7156" t="s">
        <v>559</v>
      </c>
      <c r="O7156" t="s">
        <v>469</v>
      </c>
      <c r="P7156" t="s">
        <v>180</v>
      </c>
      <c r="Q7156" t="s">
        <v>183</v>
      </c>
    </row>
    <row r="7157" spans="1:17">
      <c r="A7157" t="s">
        <v>6491</v>
      </c>
      <c r="B7157" t="s">
        <v>6492</v>
      </c>
      <c r="C7157" t="s">
        <v>6493</v>
      </c>
      <c r="D7157" s="4">
        <v>45782.644363425927</v>
      </c>
      <c r="E7157" s="4">
        <v>45788.6875</v>
      </c>
      <c r="F7157" s="4">
        <v>45788.725694444445</v>
      </c>
      <c r="G7157" s="4">
        <v>45788.688611111109</v>
      </c>
      <c r="H7157" t="s">
        <v>3155</v>
      </c>
      <c r="I7157" t="s">
        <v>3240</v>
      </c>
      <c r="J7157">
        <v>0</v>
      </c>
      <c r="K7157" t="s">
        <v>3227</v>
      </c>
      <c r="L7157" t="s">
        <v>3564</v>
      </c>
      <c r="M7157" t="s">
        <v>549</v>
      </c>
      <c r="N7157" t="s">
        <v>550</v>
      </c>
      <c r="O7157" t="s">
        <v>136</v>
      </c>
      <c r="P7157" t="s">
        <v>143</v>
      </c>
      <c r="Q7157" t="s">
        <v>303</v>
      </c>
    </row>
    <row r="7158" spans="1:17">
      <c r="A7158" t="s">
        <v>6494</v>
      </c>
      <c r="B7158" t="s">
        <v>6495</v>
      </c>
      <c r="C7158" t="s">
        <v>6496</v>
      </c>
      <c r="D7158" s="4">
        <v>45782.639953703707</v>
      </c>
      <c r="E7158" s="4">
        <v>45792.8125</v>
      </c>
      <c r="F7158" s="4">
        <v>45792.829861111109</v>
      </c>
      <c r="G7158" s="4">
        <v>45792.803333333337</v>
      </c>
      <c r="H7158" t="s">
        <v>3155</v>
      </c>
      <c r="I7158" t="s">
        <v>3184</v>
      </c>
      <c r="J7158">
        <v>0</v>
      </c>
      <c r="K7158" t="s">
        <v>3157</v>
      </c>
      <c r="L7158" t="s">
        <v>3564</v>
      </c>
      <c r="M7158" t="s">
        <v>549</v>
      </c>
      <c r="N7158" t="s">
        <v>550</v>
      </c>
      <c r="O7158" t="s">
        <v>616</v>
      </c>
      <c r="P7158" t="s">
        <v>314</v>
      </c>
      <c r="Q7158" t="s">
        <v>317</v>
      </c>
    </row>
    <row r="7159" spans="1:17">
      <c r="A7159" t="s">
        <v>6497</v>
      </c>
      <c r="B7159" t="s">
        <v>6498</v>
      </c>
      <c r="C7159" t="s">
        <v>6499</v>
      </c>
      <c r="D7159" s="4">
        <v>45782.634699074071</v>
      </c>
      <c r="E7159" s="4">
        <v>45787.541666666664</v>
      </c>
      <c r="F7159" s="4">
        <v>45787.559027777781</v>
      </c>
      <c r="G7159" s="4">
        <v>45787.54178240741</v>
      </c>
      <c r="H7159" t="s">
        <v>3155</v>
      </c>
      <c r="I7159" t="s">
        <v>3175</v>
      </c>
      <c r="J7159">
        <v>0</v>
      </c>
      <c r="K7159" t="s">
        <v>3157</v>
      </c>
      <c r="L7159" t="s">
        <v>3564</v>
      </c>
      <c r="M7159" t="s">
        <v>549</v>
      </c>
      <c r="N7159" t="s">
        <v>550</v>
      </c>
      <c r="O7159" t="s">
        <v>136</v>
      </c>
      <c r="P7159" t="s">
        <v>264</v>
      </c>
      <c r="Q7159" t="s">
        <v>267</v>
      </c>
    </row>
    <row r="7160" spans="1:17">
      <c r="A7160" t="s">
        <v>6500</v>
      </c>
      <c r="B7160" t="s">
        <v>6501</v>
      </c>
      <c r="C7160" t="s">
        <v>6502</v>
      </c>
      <c r="D7160" s="4">
        <v>45782.628877314812</v>
      </c>
      <c r="E7160" s="4">
        <v>45783.645833333336</v>
      </c>
      <c r="F7160" s="4">
        <v>45783.663194444445</v>
      </c>
      <c r="G7160" s="4">
        <v>45783.643923611111</v>
      </c>
      <c r="H7160" t="s">
        <v>3155</v>
      </c>
      <c r="I7160" t="s">
        <v>3222</v>
      </c>
      <c r="J7160">
        <v>1</v>
      </c>
      <c r="K7160" t="s">
        <v>3223</v>
      </c>
      <c r="L7160" t="s">
        <v>3564</v>
      </c>
      <c r="M7160" t="s">
        <v>549</v>
      </c>
      <c r="N7160" t="s">
        <v>559</v>
      </c>
      <c r="O7160" t="s">
        <v>504</v>
      </c>
      <c r="P7160" t="s">
        <v>325</v>
      </c>
      <c r="Q7160" t="s">
        <v>331</v>
      </c>
    </row>
    <row r="7161" spans="1:17">
      <c r="A7161" t="s">
        <v>6503</v>
      </c>
      <c r="B7161" t="s">
        <v>6504</v>
      </c>
      <c r="C7161" t="s">
        <v>6505</v>
      </c>
      <c r="D7161" s="4">
        <v>45782.619189814817</v>
      </c>
      <c r="E7161" s="4">
        <v>45784.708333333336</v>
      </c>
      <c r="F7161" s="4">
        <v>45784.746527777781</v>
      </c>
      <c r="G7161" s="4">
        <v>45784.707812499997</v>
      </c>
      <c r="H7161" t="s">
        <v>3155</v>
      </c>
      <c r="I7161" t="s">
        <v>3240</v>
      </c>
      <c r="J7161">
        <v>1002</v>
      </c>
      <c r="K7161" t="s">
        <v>3157</v>
      </c>
      <c r="L7161" t="s">
        <v>3564</v>
      </c>
      <c r="M7161" t="s">
        <v>549</v>
      </c>
      <c r="N7161" t="s">
        <v>550</v>
      </c>
      <c r="O7161" t="s">
        <v>136</v>
      </c>
      <c r="P7161" t="s">
        <v>292</v>
      </c>
      <c r="Q7161" t="s">
        <v>291</v>
      </c>
    </row>
    <row r="7162" spans="1:17">
      <c r="A7162" t="s">
        <v>6506</v>
      </c>
      <c r="B7162" t="s">
        <v>6507</v>
      </c>
      <c r="C7162" t="s">
        <v>6508</v>
      </c>
      <c r="D7162" s="4">
        <v>45782.61513888889</v>
      </c>
      <c r="E7162" s="4">
        <v>45788.291666666664</v>
      </c>
      <c r="F7162" s="4">
        <v>45788.309027777781</v>
      </c>
      <c r="G7162" s="4">
        <v>45788.291967592595</v>
      </c>
      <c r="H7162" t="s">
        <v>3155</v>
      </c>
      <c r="I7162" t="s">
        <v>3402</v>
      </c>
      <c r="J7162">
        <v>0</v>
      </c>
      <c r="K7162" t="s">
        <v>3403</v>
      </c>
      <c r="L7162" t="s">
        <v>3564</v>
      </c>
      <c r="M7162" t="s">
        <v>549</v>
      </c>
      <c r="N7162" t="s">
        <v>550</v>
      </c>
      <c r="O7162" t="s">
        <v>136</v>
      </c>
      <c r="P7162" t="s">
        <v>143</v>
      </c>
      <c r="Q7162" t="s">
        <v>297</v>
      </c>
    </row>
    <row r="7163" spans="1:17">
      <c r="A7163" t="s">
        <v>6509</v>
      </c>
      <c r="B7163" t="s">
        <v>6510</v>
      </c>
      <c r="C7163" t="s">
        <v>6511</v>
      </c>
      <c r="D7163" s="4">
        <v>45782.614803240744</v>
      </c>
      <c r="E7163" s="4">
        <v>45787.416666666664</v>
      </c>
      <c r="F7163" s="4">
        <v>45787.454861111109</v>
      </c>
      <c r="G7163" s="4"/>
      <c r="H7163" t="s">
        <v>3155</v>
      </c>
      <c r="I7163" t="s">
        <v>3240</v>
      </c>
      <c r="J7163">
        <v>1001</v>
      </c>
      <c r="K7163" t="s">
        <v>3157</v>
      </c>
      <c r="L7163" t="s">
        <v>3593</v>
      </c>
      <c r="M7163" t="s">
        <v>549</v>
      </c>
      <c r="N7163" t="s">
        <v>550</v>
      </c>
      <c r="O7163" t="s">
        <v>136</v>
      </c>
      <c r="P7163" t="s">
        <v>292</v>
      </c>
      <c r="Q7163" t="s">
        <v>291</v>
      </c>
    </row>
    <row r="7164" spans="1:17">
      <c r="A7164" t="s">
        <v>6512</v>
      </c>
      <c r="B7164" t="s">
        <v>6513</v>
      </c>
      <c r="C7164" t="s">
        <v>6514</v>
      </c>
      <c r="D7164" s="4">
        <v>45782.614652777775</v>
      </c>
      <c r="E7164" s="4">
        <v>45785.583333333336</v>
      </c>
      <c r="F7164" s="4">
        <v>45785.621527777781</v>
      </c>
      <c r="G7164" s="4">
        <v>45785.591273148151</v>
      </c>
      <c r="H7164" t="s">
        <v>3155</v>
      </c>
      <c r="I7164" t="s">
        <v>3240</v>
      </c>
      <c r="J7164">
        <v>1001</v>
      </c>
      <c r="K7164" t="s">
        <v>3157</v>
      </c>
      <c r="L7164" t="s">
        <v>3564</v>
      </c>
      <c r="M7164" t="s">
        <v>549</v>
      </c>
      <c r="N7164" t="s">
        <v>550</v>
      </c>
      <c r="O7164" t="s">
        <v>551</v>
      </c>
      <c r="P7164" t="s">
        <v>141</v>
      </c>
      <c r="Q7164" t="s">
        <v>238</v>
      </c>
    </row>
    <row r="7165" spans="1:17">
      <c r="A7165" t="s">
        <v>6515</v>
      </c>
      <c r="B7165" t="s">
        <v>6516</v>
      </c>
      <c r="C7165" t="s">
        <v>6517</v>
      </c>
      <c r="D7165" s="4">
        <v>45782.613611111112</v>
      </c>
      <c r="E7165" s="4">
        <v>45786.604166666664</v>
      </c>
      <c r="F7165" s="4">
        <v>45786.621527777781</v>
      </c>
      <c r="G7165" s="4">
        <v>45786.614942129629</v>
      </c>
      <c r="H7165" t="s">
        <v>3155</v>
      </c>
      <c r="I7165" t="s">
        <v>3222</v>
      </c>
      <c r="J7165">
        <v>1</v>
      </c>
      <c r="K7165" t="s">
        <v>3223</v>
      </c>
      <c r="L7165" t="s">
        <v>3564</v>
      </c>
      <c r="M7165" t="s">
        <v>549</v>
      </c>
      <c r="N7165" t="s">
        <v>559</v>
      </c>
      <c r="O7165" t="s">
        <v>469</v>
      </c>
      <c r="P7165" t="s">
        <v>189</v>
      </c>
      <c r="Q7165" t="s">
        <v>190</v>
      </c>
    </row>
    <row r="7166" spans="1:17">
      <c r="A7166" t="s">
        <v>6518</v>
      </c>
      <c r="B7166" t="s">
        <v>6519</v>
      </c>
      <c r="C7166" t="s">
        <v>6520</v>
      </c>
      <c r="D7166" s="4">
        <v>45782.61037037037</v>
      </c>
      <c r="E7166" s="4">
        <v>45783.458333333336</v>
      </c>
      <c r="F7166" s="4">
        <v>45783.475694444445</v>
      </c>
      <c r="G7166" s="4">
        <v>45783.458391203705</v>
      </c>
      <c r="H7166" t="s">
        <v>3155</v>
      </c>
      <c r="I7166" t="s">
        <v>3175</v>
      </c>
      <c r="J7166">
        <v>0</v>
      </c>
      <c r="K7166" t="s">
        <v>3194</v>
      </c>
      <c r="L7166" t="s">
        <v>3564</v>
      </c>
      <c r="M7166" t="s">
        <v>549</v>
      </c>
      <c r="N7166" t="s">
        <v>550</v>
      </c>
      <c r="O7166" t="s">
        <v>136</v>
      </c>
      <c r="P7166" t="s">
        <v>283</v>
      </c>
      <c r="Q7166" t="s">
        <v>284</v>
      </c>
    </row>
    <row r="7167" spans="1:17">
      <c r="A7167" t="s">
        <v>6521</v>
      </c>
      <c r="B7167" t="s">
        <v>6522</v>
      </c>
      <c r="C7167" t="s">
        <v>6523</v>
      </c>
      <c r="D7167" s="4">
        <v>45782.609837962962</v>
      </c>
      <c r="E7167" s="4">
        <v>45785.895833333336</v>
      </c>
      <c r="F7167" s="4">
        <v>45785.913194444445</v>
      </c>
      <c r="G7167" s="4">
        <v>45785.897685185184</v>
      </c>
      <c r="H7167" t="s">
        <v>3155</v>
      </c>
      <c r="I7167" t="s">
        <v>3222</v>
      </c>
      <c r="J7167">
        <v>1</v>
      </c>
      <c r="K7167" t="s">
        <v>3223</v>
      </c>
      <c r="L7167" t="s">
        <v>3564</v>
      </c>
      <c r="M7167" t="s">
        <v>549</v>
      </c>
      <c r="N7167" t="s">
        <v>559</v>
      </c>
      <c r="O7167" t="s">
        <v>504</v>
      </c>
      <c r="P7167" t="s">
        <v>325</v>
      </c>
      <c r="Q7167" t="s">
        <v>337</v>
      </c>
    </row>
    <row r="7168" spans="1:17">
      <c r="A7168" t="s">
        <v>6524</v>
      </c>
      <c r="B7168" t="s">
        <v>6525</v>
      </c>
      <c r="C7168" t="s">
        <v>6526</v>
      </c>
      <c r="D7168" s="4">
        <v>45782.608923611115</v>
      </c>
      <c r="E7168" s="4">
        <v>45786.291666666664</v>
      </c>
      <c r="F7168" s="4">
        <v>45786.309027777781</v>
      </c>
      <c r="G7168" s="4">
        <v>45786.289618055554</v>
      </c>
      <c r="H7168" t="s">
        <v>3155</v>
      </c>
      <c r="I7168" t="s">
        <v>3171</v>
      </c>
      <c r="J7168">
        <v>1001</v>
      </c>
      <c r="K7168" t="s">
        <v>3157</v>
      </c>
      <c r="L7168" t="s">
        <v>3564</v>
      </c>
      <c r="M7168" t="s">
        <v>549</v>
      </c>
      <c r="N7168" t="s">
        <v>550</v>
      </c>
      <c r="O7168" t="s">
        <v>616</v>
      </c>
      <c r="P7168" t="s">
        <v>314</v>
      </c>
      <c r="Q7168" t="s">
        <v>316</v>
      </c>
    </row>
    <row r="7169" spans="1:17">
      <c r="A7169" t="s">
        <v>6521</v>
      </c>
      <c r="B7169" t="s">
        <v>6522</v>
      </c>
      <c r="C7169" t="s">
        <v>6527</v>
      </c>
      <c r="D7169" s="4">
        <v>45782.607152777775</v>
      </c>
      <c r="E7169" s="4">
        <v>45785.895833333336</v>
      </c>
      <c r="F7169" s="4">
        <v>45785.913194444445</v>
      </c>
      <c r="G7169" s="4"/>
      <c r="H7169" t="s">
        <v>3155</v>
      </c>
      <c r="I7169" t="s">
        <v>3175</v>
      </c>
      <c r="J7169">
        <v>1001</v>
      </c>
      <c r="K7169" t="s">
        <v>3194</v>
      </c>
      <c r="L7169" t="s">
        <v>3245</v>
      </c>
      <c r="M7169" t="s">
        <v>549</v>
      </c>
      <c r="N7169" t="s">
        <v>559</v>
      </c>
      <c r="O7169" t="s">
        <v>504</v>
      </c>
      <c r="P7169" t="s">
        <v>325</v>
      </c>
      <c r="Q7169" t="s">
        <v>337</v>
      </c>
    </row>
    <row r="7170" spans="1:17">
      <c r="A7170" t="s">
        <v>6528</v>
      </c>
      <c r="B7170" t="s">
        <v>6529</v>
      </c>
      <c r="C7170" t="s">
        <v>6530</v>
      </c>
      <c r="D7170" s="4">
        <v>45782.606898148151</v>
      </c>
      <c r="E7170" s="4">
        <v>45794.666666666664</v>
      </c>
      <c r="F7170" s="4">
        <v>45794.704861111109</v>
      </c>
      <c r="G7170" s="4">
        <v>45794.66715277778</v>
      </c>
      <c r="H7170" t="s">
        <v>3155</v>
      </c>
      <c r="I7170" t="s">
        <v>3673</v>
      </c>
      <c r="J7170">
        <v>0</v>
      </c>
      <c r="K7170" t="s">
        <v>3194</v>
      </c>
      <c r="L7170" t="s">
        <v>3564</v>
      </c>
      <c r="M7170" t="s">
        <v>549</v>
      </c>
      <c r="N7170" t="s">
        <v>559</v>
      </c>
      <c r="O7170" t="s">
        <v>504</v>
      </c>
      <c r="P7170" t="s">
        <v>325</v>
      </c>
      <c r="Q7170" t="s">
        <v>333</v>
      </c>
    </row>
    <row r="7171" spans="1:17">
      <c r="A7171" t="s">
        <v>6367</v>
      </c>
      <c r="B7171" t="s">
        <v>6531</v>
      </c>
      <c r="C7171" t="s">
        <v>6532</v>
      </c>
      <c r="D7171" s="4">
        <v>45782.603680555556</v>
      </c>
      <c r="E7171" s="4">
        <v>45788.666666666664</v>
      </c>
      <c r="F7171" s="4">
        <v>45788.704861111109</v>
      </c>
      <c r="G7171" s="4">
        <v>45788.665358796294</v>
      </c>
      <c r="H7171" t="s">
        <v>3155</v>
      </c>
      <c r="I7171" t="s">
        <v>3240</v>
      </c>
      <c r="J7171">
        <v>0</v>
      </c>
      <c r="K7171" t="s">
        <v>3198</v>
      </c>
      <c r="L7171" t="s">
        <v>3564</v>
      </c>
      <c r="M7171" t="s">
        <v>549</v>
      </c>
      <c r="N7171" t="s">
        <v>550</v>
      </c>
      <c r="O7171" t="s">
        <v>136</v>
      </c>
      <c r="P7171" t="s">
        <v>143</v>
      </c>
      <c r="Q7171" t="s">
        <v>300</v>
      </c>
    </row>
    <row r="7172" spans="1:17">
      <c r="A7172" t="s">
        <v>28678</v>
      </c>
      <c r="B7172" t="s">
        <v>28679</v>
      </c>
      <c r="C7172" t="s">
        <v>28684</v>
      </c>
      <c r="D7172" s="4">
        <v>45782.599733796298</v>
      </c>
      <c r="E7172" s="4">
        <v>45783.604166666664</v>
      </c>
      <c r="F7172" s="4">
        <v>45783.621527777781</v>
      </c>
      <c r="G7172" s="4"/>
      <c r="H7172" t="s">
        <v>3155</v>
      </c>
      <c r="I7172" t="s">
        <v>3171</v>
      </c>
      <c r="J7172">
        <v>1001</v>
      </c>
      <c r="K7172" t="s">
        <v>3157</v>
      </c>
      <c r="L7172" t="s">
        <v>3245</v>
      </c>
      <c r="M7172" t="s">
        <v>549</v>
      </c>
      <c r="N7172" t="s">
        <v>550</v>
      </c>
      <c r="O7172" t="s">
        <v>551</v>
      </c>
      <c r="P7172" t="s">
        <v>141</v>
      </c>
      <c r="Q7172" t="s">
        <v>237</v>
      </c>
    </row>
    <row r="7173" spans="1:17">
      <c r="A7173" t="s">
        <v>6533</v>
      </c>
      <c r="B7173" t="s">
        <v>6534</v>
      </c>
      <c r="C7173" t="s">
        <v>6535</v>
      </c>
      <c r="D7173" s="4">
        <v>45782.583101851851</v>
      </c>
      <c r="E7173" s="4">
        <v>45785.8125</v>
      </c>
      <c r="F7173" s="4">
        <v>45785.850694444445</v>
      </c>
      <c r="G7173" s="4">
        <v>45785.811377314814</v>
      </c>
      <c r="H7173" t="s">
        <v>3155</v>
      </c>
      <c r="I7173" t="s">
        <v>3673</v>
      </c>
      <c r="J7173">
        <v>0</v>
      </c>
      <c r="K7173" t="s">
        <v>3157</v>
      </c>
      <c r="L7173" t="s">
        <v>3564</v>
      </c>
      <c r="M7173" t="s">
        <v>549</v>
      </c>
      <c r="N7173" t="s">
        <v>559</v>
      </c>
      <c r="O7173" t="s">
        <v>504</v>
      </c>
      <c r="P7173" t="s">
        <v>325</v>
      </c>
      <c r="Q7173" t="s">
        <v>336</v>
      </c>
    </row>
    <row r="7174" spans="1:17">
      <c r="A7174" t="s">
        <v>6536</v>
      </c>
      <c r="B7174" t="s">
        <v>6537</v>
      </c>
      <c r="C7174" t="s">
        <v>6538</v>
      </c>
      <c r="D7174" s="4">
        <v>45782.578113425923</v>
      </c>
      <c r="E7174" s="4">
        <v>45786.416666666664</v>
      </c>
      <c r="F7174" s="4">
        <v>45786.454861111109</v>
      </c>
      <c r="G7174" s="4">
        <v>45786.415173611109</v>
      </c>
      <c r="H7174" t="s">
        <v>3155</v>
      </c>
      <c r="I7174" t="s">
        <v>3156</v>
      </c>
      <c r="J7174">
        <v>0</v>
      </c>
      <c r="K7174" t="s">
        <v>3194</v>
      </c>
      <c r="L7174" t="s">
        <v>3564</v>
      </c>
      <c r="M7174" t="s">
        <v>549</v>
      </c>
      <c r="N7174" t="s">
        <v>550</v>
      </c>
      <c r="O7174" t="s">
        <v>136</v>
      </c>
      <c r="P7174" t="s">
        <v>147</v>
      </c>
      <c r="Q7174" t="s">
        <v>262</v>
      </c>
    </row>
    <row r="7175" spans="1:17">
      <c r="A7175" t="s">
        <v>6539</v>
      </c>
      <c r="B7175" t="s">
        <v>6540</v>
      </c>
      <c r="C7175" t="s">
        <v>6541</v>
      </c>
      <c r="D7175" s="4">
        <v>45782.576041666667</v>
      </c>
      <c r="E7175" s="4">
        <v>45792.25</v>
      </c>
      <c r="F7175" s="4">
        <v>45792.267361111109</v>
      </c>
      <c r="G7175" s="4">
        <v>45792.24795138889</v>
      </c>
      <c r="H7175" t="s">
        <v>3155</v>
      </c>
      <c r="I7175" t="s">
        <v>3162</v>
      </c>
      <c r="J7175">
        <v>0</v>
      </c>
      <c r="K7175" t="s">
        <v>3358</v>
      </c>
      <c r="L7175" t="s">
        <v>3564</v>
      </c>
      <c r="M7175" t="s">
        <v>549</v>
      </c>
      <c r="N7175" t="s">
        <v>550</v>
      </c>
      <c r="O7175" t="s">
        <v>1923</v>
      </c>
      <c r="P7175" t="s">
        <v>1924</v>
      </c>
      <c r="Q7175" t="s">
        <v>3180</v>
      </c>
    </row>
    <row r="7176" spans="1:17">
      <c r="A7176" t="s">
        <v>6542</v>
      </c>
      <c r="B7176" t="s">
        <v>6543</v>
      </c>
      <c r="C7176" t="s">
        <v>6544</v>
      </c>
      <c r="D7176" s="4">
        <v>45782.575624999998</v>
      </c>
      <c r="E7176" s="4">
        <v>45789.4375</v>
      </c>
      <c r="F7176" s="4">
        <v>45789.475694444445</v>
      </c>
      <c r="G7176" s="4"/>
      <c r="H7176" t="s">
        <v>3155</v>
      </c>
      <c r="I7176" t="s">
        <v>3209</v>
      </c>
      <c r="J7176">
        <v>0</v>
      </c>
      <c r="K7176" t="s">
        <v>3227</v>
      </c>
      <c r="L7176" t="s">
        <v>3593</v>
      </c>
      <c r="M7176" t="s">
        <v>549</v>
      </c>
      <c r="N7176" t="s">
        <v>550</v>
      </c>
      <c r="O7176" t="s">
        <v>136</v>
      </c>
      <c r="P7176" t="s">
        <v>264</v>
      </c>
      <c r="Q7176" t="s">
        <v>265</v>
      </c>
    </row>
    <row r="7177" spans="1:17">
      <c r="A7177" t="s">
        <v>6545</v>
      </c>
      <c r="B7177" t="s">
        <v>6546</v>
      </c>
      <c r="C7177" t="s">
        <v>6547</v>
      </c>
      <c r="D7177" s="4">
        <v>45782.569479166668</v>
      </c>
      <c r="E7177" s="4">
        <v>45783.333333333336</v>
      </c>
      <c r="F7177" s="4">
        <v>45783.350694444445</v>
      </c>
      <c r="G7177" s="4">
        <v>45783.332372685189</v>
      </c>
      <c r="H7177" t="s">
        <v>3155</v>
      </c>
      <c r="I7177" t="s">
        <v>3171</v>
      </c>
      <c r="J7177">
        <v>1001</v>
      </c>
      <c r="K7177" t="s">
        <v>3157</v>
      </c>
      <c r="L7177" t="s">
        <v>3564</v>
      </c>
      <c r="M7177" t="s">
        <v>549</v>
      </c>
      <c r="N7177" t="s">
        <v>559</v>
      </c>
      <c r="O7177" t="s">
        <v>163</v>
      </c>
      <c r="P7177" t="s">
        <v>472</v>
      </c>
      <c r="Q7177" t="s">
        <v>354</v>
      </c>
    </row>
    <row r="7178" spans="1:17">
      <c r="A7178" t="s">
        <v>6548</v>
      </c>
      <c r="B7178" t="s">
        <v>6549</v>
      </c>
      <c r="C7178" t="s">
        <v>6550</v>
      </c>
      <c r="D7178" s="4">
        <v>45782.567314814813</v>
      </c>
      <c r="E7178" s="4">
        <v>45783.416666666664</v>
      </c>
      <c r="F7178" s="4">
        <v>45783.434027777781</v>
      </c>
      <c r="G7178" s="4">
        <v>45783.412812499999</v>
      </c>
      <c r="H7178" t="s">
        <v>3155</v>
      </c>
      <c r="I7178" t="s">
        <v>3184</v>
      </c>
      <c r="J7178">
        <v>1001</v>
      </c>
      <c r="K7178" t="s">
        <v>3157</v>
      </c>
      <c r="L7178" t="s">
        <v>3564</v>
      </c>
      <c r="M7178" t="s">
        <v>549</v>
      </c>
      <c r="N7178" t="s">
        <v>550</v>
      </c>
      <c r="O7178" t="s">
        <v>616</v>
      </c>
      <c r="P7178" t="s">
        <v>314</v>
      </c>
      <c r="Q7178" t="s">
        <v>315</v>
      </c>
    </row>
    <row r="7179" spans="1:17">
      <c r="A7179" t="s">
        <v>6551</v>
      </c>
      <c r="B7179" t="s">
        <v>6552</v>
      </c>
      <c r="C7179" t="s">
        <v>6553</v>
      </c>
      <c r="D7179" s="4">
        <v>45782.556979166664</v>
      </c>
      <c r="E7179" s="4">
        <v>45783.354166666664</v>
      </c>
      <c r="F7179" s="4">
        <v>45783.392361111109</v>
      </c>
      <c r="G7179" s="4">
        <v>45783.357349537036</v>
      </c>
      <c r="H7179" t="s">
        <v>3155</v>
      </c>
      <c r="I7179" t="s">
        <v>3156</v>
      </c>
      <c r="J7179">
        <v>0</v>
      </c>
      <c r="K7179" t="s">
        <v>3163</v>
      </c>
      <c r="L7179" t="s">
        <v>3564</v>
      </c>
      <c r="M7179" t="s">
        <v>549</v>
      </c>
      <c r="N7179" t="s">
        <v>559</v>
      </c>
      <c r="O7179" t="s">
        <v>469</v>
      </c>
      <c r="P7179" t="s">
        <v>180</v>
      </c>
      <c r="Q7179" t="s">
        <v>185</v>
      </c>
    </row>
    <row r="7180" spans="1:17">
      <c r="A7180" t="s">
        <v>6554</v>
      </c>
      <c r="B7180" t="s">
        <v>6555</v>
      </c>
      <c r="C7180" t="s">
        <v>6556</v>
      </c>
      <c r="D7180" s="4">
        <v>45782.553020833337</v>
      </c>
      <c r="E7180" s="4">
        <v>45787.541666666664</v>
      </c>
      <c r="F7180" s="4">
        <v>45787.579861111109</v>
      </c>
      <c r="G7180" s="4"/>
      <c r="H7180" t="s">
        <v>3155</v>
      </c>
      <c r="I7180" t="s">
        <v>3156</v>
      </c>
      <c r="J7180">
        <v>0</v>
      </c>
      <c r="K7180" t="s">
        <v>3194</v>
      </c>
      <c r="L7180" t="s">
        <v>3245</v>
      </c>
      <c r="M7180" t="s">
        <v>549</v>
      </c>
      <c r="N7180" t="s">
        <v>550</v>
      </c>
      <c r="O7180" t="s">
        <v>136</v>
      </c>
      <c r="P7180" t="s">
        <v>147</v>
      </c>
      <c r="Q7180" t="s">
        <v>21124</v>
      </c>
    </row>
    <row r="7181" spans="1:17">
      <c r="A7181" t="s">
        <v>6557</v>
      </c>
      <c r="B7181" t="s">
        <v>6558</v>
      </c>
      <c r="C7181" t="s">
        <v>6559</v>
      </c>
      <c r="D7181" s="4">
        <v>45782.546030092592</v>
      </c>
      <c r="E7181" s="4">
        <v>45784.6875</v>
      </c>
      <c r="F7181" s="4">
        <v>45784.704861111109</v>
      </c>
      <c r="G7181" s="4">
        <v>45784.686793981484</v>
      </c>
      <c r="H7181" t="s">
        <v>3155</v>
      </c>
      <c r="I7181" t="s">
        <v>3175</v>
      </c>
      <c r="J7181">
        <v>1001</v>
      </c>
      <c r="K7181" t="s">
        <v>3157</v>
      </c>
      <c r="L7181" t="s">
        <v>3564</v>
      </c>
      <c r="M7181" t="s">
        <v>549</v>
      </c>
      <c r="N7181" t="s">
        <v>550</v>
      </c>
      <c r="O7181" t="s">
        <v>136</v>
      </c>
      <c r="P7181" t="s">
        <v>147</v>
      </c>
      <c r="Q7181" t="s">
        <v>255</v>
      </c>
    </row>
    <row r="7182" spans="1:17">
      <c r="A7182" t="s">
        <v>6560</v>
      </c>
      <c r="B7182" t="s">
        <v>6561</v>
      </c>
      <c r="C7182" t="s">
        <v>6562</v>
      </c>
      <c r="D7182" s="4">
        <v>45782.54314814815</v>
      </c>
      <c r="E7182" s="4">
        <v>45787.833333333336</v>
      </c>
      <c r="F7182" s="4">
        <v>45787.850694444445</v>
      </c>
      <c r="G7182" s="4"/>
      <c r="H7182" t="s">
        <v>3155</v>
      </c>
      <c r="I7182" t="s">
        <v>3171</v>
      </c>
      <c r="J7182">
        <v>1001</v>
      </c>
      <c r="K7182" t="s">
        <v>3157</v>
      </c>
      <c r="L7182" t="s">
        <v>3245</v>
      </c>
      <c r="M7182" t="s">
        <v>549</v>
      </c>
      <c r="N7182" t="s">
        <v>550</v>
      </c>
      <c r="O7182" t="s">
        <v>136</v>
      </c>
      <c r="P7182" t="s">
        <v>292</v>
      </c>
      <c r="Q7182" t="s">
        <v>296</v>
      </c>
    </row>
    <row r="7183" spans="1:17">
      <c r="A7183" t="s">
        <v>6563</v>
      </c>
      <c r="B7183" t="s">
        <v>6564</v>
      </c>
      <c r="C7183" t="s">
        <v>6565</v>
      </c>
      <c r="D7183" s="4">
        <v>45782.540821759256</v>
      </c>
      <c r="E7183" s="4">
        <v>45785.291666666664</v>
      </c>
      <c r="F7183" s="4">
        <v>45785.309027777781</v>
      </c>
      <c r="G7183" s="4"/>
      <c r="H7183" t="s">
        <v>3155</v>
      </c>
      <c r="I7183" t="s">
        <v>3175</v>
      </c>
      <c r="J7183">
        <v>0</v>
      </c>
      <c r="K7183" t="s">
        <v>3157</v>
      </c>
      <c r="L7183" t="s">
        <v>3593</v>
      </c>
      <c r="M7183" t="s">
        <v>549</v>
      </c>
      <c r="N7183" t="s">
        <v>550</v>
      </c>
      <c r="O7183" t="s">
        <v>136</v>
      </c>
      <c r="P7183" t="s">
        <v>292</v>
      </c>
      <c r="Q7183" t="s">
        <v>294</v>
      </c>
    </row>
    <row r="7184" spans="1:17">
      <c r="A7184" t="s">
        <v>6566</v>
      </c>
      <c r="B7184" t="s">
        <v>6567</v>
      </c>
      <c r="C7184" t="s">
        <v>6568</v>
      </c>
      <c r="D7184" s="4">
        <v>45782.539803240739</v>
      </c>
      <c r="E7184" s="4">
        <v>45783.583333333336</v>
      </c>
      <c r="F7184" s="4">
        <v>45783.600694444445</v>
      </c>
      <c r="G7184" s="4">
        <v>45783.585821759261</v>
      </c>
      <c r="H7184" t="s">
        <v>3155</v>
      </c>
      <c r="I7184" t="s">
        <v>3171</v>
      </c>
      <c r="J7184">
        <v>0</v>
      </c>
      <c r="K7184" t="s">
        <v>3157</v>
      </c>
      <c r="L7184" t="s">
        <v>3564</v>
      </c>
      <c r="M7184" t="s">
        <v>549</v>
      </c>
      <c r="N7184" t="s">
        <v>550</v>
      </c>
      <c r="O7184" t="s">
        <v>136</v>
      </c>
      <c r="P7184" t="s">
        <v>292</v>
      </c>
      <c r="Q7184" t="s">
        <v>293</v>
      </c>
    </row>
    <row r="7185" spans="1:17">
      <c r="A7185" t="s">
        <v>6569</v>
      </c>
      <c r="B7185" t="s">
        <v>6570</v>
      </c>
      <c r="C7185" t="s">
        <v>6571</v>
      </c>
      <c r="D7185" s="4">
        <v>45782.537604166668</v>
      </c>
      <c r="E7185" s="4">
        <v>45783.291666666664</v>
      </c>
      <c r="F7185" s="4">
        <v>45783.309027777781</v>
      </c>
      <c r="G7185" s="4">
        <v>45783.289664351854</v>
      </c>
      <c r="H7185" t="s">
        <v>3155</v>
      </c>
      <c r="I7185" t="s">
        <v>3171</v>
      </c>
      <c r="J7185">
        <v>1001</v>
      </c>
      <c r="K7185" t="s">
        <v>3157</v>
      </c>
      <c r="L7185" t="s">
        <v>3564</v>
      </c>
      <c r="M7185" t="s">
        <v>549</v>
      </c>
      <c r="N7185" t="s">
        <v>550</v>
      </c>
      <c r="O7185" t="s">
        <v>136</v>
      </c>
      <c r="P7185" t="s">
        <v>147</v>
      </c>
      <c r="Q7185" t="s">
        <v>254</v>
      </c>
    </row>
    <row r="7186" spans="1:17">
      <c r="A7186" t="s">
        <v>6572</v>
      </c>
      <c r="B7186" t="s">
        <v>6573</v>
      </c>
      <c r="C7186" t="s">
        <v>6574</v>
      </c>
      <c r="D7186" s="4">
        <v>45782.535752314812</v>
      </c>
      <c r="E7186" s="4">
        <v>45782.875</v>
      </c>
      <c r="F7186" s="4">
        <v>45782.892361111109</v>
      </c>
      <c r="G7186" s="4"/>
      <c r="H7186" t="s">
        <v>3155</v>
      </c>
      <c r="I7186" t="s">
        <v>3184</v>
      </c>
      <c r="J7186">
        <v>0</v>
      </c>
      <c r="K7186" t="s">
        <v>3157</v>
      </c>
      <c r="L7186" t="s">
        <v>3593</v>
      </c>
      <c r="M7186" t="s">
        <v>549</v>
      </c>
      <c r="N7186" t="s">
        <v>550</v>
      </c>
      <c r="O7186" t="s">
        <v>616</v>
      </c>
      <c r="P7186" t="s">
        <v>314</v>
      </c>
      <c r="Q7186" t="s">
        <v>320</v>
      </c>
    </row>
    <row r="7187" spans="1:17">
      <c r="A7187" t="s">
        <v>6575</v>
      </c>
      <c r="B7187" t="s">
        <v>6576</v>
      </c>
      <c r="C7187" t="s">
        <v>6577</v>
      </c>
      <c r="D7187" s="4">
        <v>45782.534062500003</v>
      </c>
      <c r="E7187" s="4">
        <v>45783.3125</v>
      </c>
      <c r="F7187" s="4">
        <v>45783.350694444445</v>
      </c>
      <c r="G7187" s="4">
        <v>45783.31422453704</v>
      </c>
      <c r="H7187" t="s">
        <v>3155</v>
      </c>
      <c r="I7187" t="s">
        <v>3156</v>
      </c>
      <c r="J7187">
        <v>0</v>
      </c>
      <c r="K7187" t="s">
        <v>3157</v>
      </c>
      <c r="L7187" t="s">
        <v>3564</v>
      </c>
      <c r="M7187" t="s">
        <v>549</v>
      </c>
      <c r="N7187" t="s">
        <v>550</v>
      </c>
      <c r="O7187" t="s">
        <v>616</v>
      </c>
      <c r="P7187" t="s">
        <v>314</v>
      </c>
      <c r="Q7187" t="s">
        <v>320</v>
      </c>
    </row>
    <row r="7188" spans="1:17">
      <c r="A7188" t="s">
        <v>6575</v>
      </c>
      <c r="B7188" t="s">
        <v>6578</v>
      </c>
      <c r="C7188" t="s">
        <v>6579</v>
      </c>
      <c r="D7188" s="4">
        <v>45782.532939814817</v>
      </c>
      <c r="E7188" s="4">
        <v>45783.333333333336</v>
      </c>
      <c r="F7188" s="4">
        <v>45783.371527777781</v>
      </c>
      <c r="G7188" s="4">
        <v>45783.328148148146</v>
      </c>
      <c r="H7188" t="s">
        <v>3155</v>
      </c>
      <c r="I7188" t="s">
        <v>3240</v>
      </c>
      <c r="J7188">
        <v>1001</v>
      </c>
      <c r="K7188" t="s">
        <v>3157</v>
      </c>
      <c r="L7188" t="s">
        <v>3564</v>
      </c>
      <c r="M7188" t="s">
        <v>549</v>
      </c>
      <c r="N7188" t="s">
        <v>550</v>
      </c>
      <c r="O7188" t="s">
        <v>616</v>
      </c>
      <c r="P7188" t="s">
        <v>314</v>
      </c>
      <c r="Q7188" t="s">
        <v>320</v>
      </c>
    </row>
    <row r="7189" spans="1:17">
      <c r="A7189" t="s">
        <v>6580</v>
      </c>
      <c r="B7189" t="s">
        <v>6581</v>
      </c>
      <c r="C7189" t="s">
        <v>6582</v>
      </c>
      <c r="D7189" s="4">
        <v>45782.512488425928</v>
      </c>
      <c r="E7189" s="4">
        <v>45783.583333333336</v>
      </c>
      <c r="F7189" s="4">
        <v>45783.600694444445</v>
      </c>
      <c r="G7189" s="4">
        <v>45783.582141203704</v>
      </c>
      <c r="H7189" t="s">
        <v>3155</v>
      </c>
      <c r="I7189" t="s">
        <v>3175</v>
      </c>
      <c r="J7189">
        <v>0</v>
      </c>
      <c r="K7189" t="s">
        <v>3157</v>
      </c>
      <c r="L7189" t="s">
        <v>3564</v>
      </c>
      <c r="M7189" t="s">
        <v>549</v>
      </c>
      <c r="N7189" t="s">
        <v>559</v>
      </c>
      <c r="O7189" t="s">
        <v>469</v>
      </c>
      <c r="P7189" t="s">
        <v>189</v>
      </c>
      <c r="Q7189" t="s">
        <v>191</v>
      </c>
    </row>
    <row r="7190" spans="1:17">
      <c r="A7190" t="s">
        <v>6583</v>
      </c>
      <c r="B7190" t="s">
        <v>6584</v>
      </c>
      <c r="C7190" t="s">
        <v>6585</v>
      </c>
      <c r="D7190" s="4">
        <v>45782.511250000003</v>
      </c>
      <c r="E7190" s="4">
        <v>45786.0625</v>
      </c>
      <c r="F7190" s="4">
        <v>45786.079861111109</v>
      </c>
      <c r="G7190" s="4">
        <v>45786.0625462963</v>
      </c>
      <c r="H7190" t="s">
        <v>3155</v>
      </c>
      <c r="I7190" t="s">
        <v>3175</v>
      </c>
      <c r="J7190">
        <v>0</v>
      </c>
      <c r="K7190" t="s">
        <v>3157</v>
      </c>
      <c r="L7190" t="s">
        <v>3564</v>
      </c>
      <c r="M7190" t="s">
        <v>549</v>
      </c>
      <c r="N7190" t="s">
        <v>550</v>
      </c>
      <c r="O7190" t="s">
        <v>136</v>
      </c>
      <c r="P7190" t="s">
        <v>143</v>
      </c>
      <c r="Q7190" t="s">
        <v>303</v>
      </c>
    </row>
    <row r="7191" spans="1:17">
      <c r="A7191" t="s">
        <v>6536</v>
      </c>
      <c r="B7191" t="s">
        <v>6537</v>
      </c>
      <c r="C7191" t="s">
        <v>6586</v>
      </c>
      <c r="D7191" s="4">
        <v>45782.511250000003</v>
      </c>
      <c r="E7191" s="4">
        <v>45786.416666666664</v>
      </c>
      <c r="F7191" s="4">
        <v>45786.454861111109</v>
      </c>
      <c r="G7191" s="4"/>
      <c r="H7191" t="s">
        <v>3155</v>
      </c>
      <c r="I7191" t="s">
        <v>3240</v>
      </c>
      <c r="J7191">
        <v>1001</v>
      </c>
      <c r="K7191" t="s">
        <v>3194</v>
      </c>
      <c r="L7191" t="s">
        <v>3245</v>
      </c>
      <c r="M7191" t="s">
        <v>549</v>
      </c>
      <c r="N7191" t="s">
        <v>550</v>
      </c>
      <c r="O7191" t="s">
        <v>136</v>
      </c>
      <c r="P7191" t="s">
        <v>147</v>
      </c>
      <c r="Q7191" t="s">
        <v>262</v>
      </c>
    </row>
    <row r="7192" spans="1:17">
      <c r="A7192" t="s">
        <v>6587</v>
      </c>
      <c r="B7192" t="s">
        <v>6588</v>
      </c>
      <c r="C7192" t="s">
        <v>6589</v>
      </c>
      <c r="D7192" s="4">
        <v>45782.505127314813</v>
      </c>
      <c r="E7192" s="4">
        <v>45786.3125</v>
      </c>
      <c r="F7192" s="4">
        <v>45786.329861111109</v>
      </c>
      <c r="G7192" s="4">
        <v>45786.306458333333</v>
      </c>
      <c r="H7192" t="s">
        <v>3155</v>
      </c>
      <c r="I7192" t="s">
        <v>3175</v>
      </c>
      <c r="J7192">
        <v>0</v>
      </c>
      <c r="K7192" t="s">
        <v>3157</v>
      </c>
      <c r="L7192" t="s">
        <v>3564</v>
      </c>
      <c r="M7192" t="s">
        <v>549</v>
      </c>
      <c r="N7192" t="s">
        <v>550</v>
      </c>
      <c r="O7192" t="s">
        <v>136</v>
      </c>
      <c r="P7192" t="s">
        <v>283</v>
      </c>
      <c r="Q7192" t="s">
        <v>288</v>
      </c>
    </row>
    <row r="7193" spans="1:17">
      <c r="A7193" t="s">
        <v>6590</v>
      </c>
      <c r="B7193" t="s">
        <v>6591</v>
      </c>
      <c r="C7193" t="s">
        <v>6592</v>
      </c>
      <c r="D7193" s="4">
        <v>45782.50341435185</v>
      </c>
      <c r="E7193" s="4">
        <v>45784.291666666664</v>
      </c>
      <c r="F7193" s="4">
        <v>45784.329861111109</v>
      </c>
      <c r="G7193" s="4">
        <v>45784.291250000002</v>
      </c>
      <c r="H7193" t="s">
        <v>3155</v>
      </c>
      <c r="I7193" t="s">
        <v>3156</v>
      </c>
      <c r="J7193">
        <v>0</v>
      </c>
      <c r="K7193" t="s">
        <v>3194</v>
      </c>
      <c r="L7193" t="s">
        <v>3564</v>
      </c>
      <c r="M7193" t="s">
        <v>549</v>
      </c>
      <c r="N7193" t="s">
        <v>550</v>
      </c>
      <c r="O7193" t="s">
        <v>551</v>
      </c>
      <c r="P7193" t="s">
        <v>149</v>
      </c>
      <c r="Q7193" t="s">
        <v>209</v>
      </c>
    </row>
    <row r="7194" spans="1:17">
      <c r="A7194" t="s">
        <v>3253</v>
      </c>
      <c r="B7194" t="s">
        <v>3254</v>
      </c>
      <c r="C7194" t="s">
        <v>6593</v>
      </c>
      <c r="D7194" s="4">
        <v>45782.502893518518</v>
      </c>
      <c r="E7194" s="4">
        <v>45783.416666666664</v>
      </c>
      <c r="F7194" s="4">
        <v>45783.454861111109</v>
      </c>
      <c r="G7194" s="4">
        <v>45783.417662037034</v>
      </c>
      <c r="H7194" t="s">
        <v>3155</v>
      </c>
      <c r="I7194" t="s">
        <v>3156</v>
      </c>
      <c r="J7194">
        <v>0</v>
      </c>
      <c r="K7194" t="s">
        <v>3157</v>
      </c>
      <c r="L7194" t="s">
        <v>3564</v>
      </c>
      <c r="M7194" t="s">
        <v>549</v>
      </c>
      <c r="N7194" t="s">
        <v>550</v>
      </c>
      <c r="O7194" t="s">
        <v>551</v>
      </c>
      <c r="P7194" t="s">
        <v>149</v>
      </c>
      <c r="Q7194" t="s">
        <v>200</v>
      </c>
    </row>
    <row r="7195" spans="1:17">
      <c r="A7195" t="s">
        <v>6594</v>
      </c>
      <c r="B7195" t="s">
        <v>6595</v>
      </c>
      <c r="C7195" t="s">
        <v>6596</v>
      </c>
      <c r="D7195" s="4">
        <v>45782.502858796295</v>
      </c>
      <c r="E7195" s="4">
        <v>45783.291666666664</v>
      </c>
      <c r="F7195" s="4">
        <v>45783.309027777781</v>
      </c>
      <c r="G7195" s="4">
        <v>45783.288194444445</v>
      </c>
      <c r="H7195" t="s">
        <v>3155</v>
      </c>
      <c r="I7195" t="s">
        <v>3171</v>
      </c>
      <c r="J7195">
        <v>1001</v>
      </c>
      <c r="K7195" t="s">
        <v>3157</v>
      </c>
      <c r="L7195" t="s">
        <v>3564</v>
      </c>
      <c r="M7195" t="s">
        <v>549</v>
      </c>
      <c r="N7195" t="s">
        <v>550</v>
      </c>
      <c r="O7195" t="s">
        <v>551</v>
      </c>
      <c r="P7195" t="s">
        <v>145</v>
      </c>
      <c r="Q7195" t="s">
        <v>217</v>
      </c>
    </row>
    <row r="7196" spans="1:17">
      <c r="A7196" t="s">
        <v>28685</v>
      </c>
      <c r="B7196" t="s">
        <v>28686</v>
      </c>
      <c r="C7196" t="s">
        <v>28687</v>
      </c>
      <c r="D7196" s="4">
        <v>45782.502083333333</v>
      </c>
      <c r="E7196" s="4">
        <v>45783.416666666664</v>
      </c>
      <c r="F7196" s="4">
        <v>45783.454861111109</v>
      </c>
      <c r="G7196" s="4">
        <v>45783.414872685185</v>
      </c>
      <c r="H7196" t="s">
        <v>3155</v>
      </c>
      <c r="I7196" t="s">
        <v>3156</v>
      </c>
      <c r="J7196">
        <v>0</v>
      </c>
      <c r="K7196" t="s">
        <v>3157</v>
      </c>
      <c r="L7196" t="s">
        <v>3564</v>
      </c>
      <c r="M7196" t="s">
        <v>549</v>
      </c>
      <c r="N7196" t="s">
        <v>550</v>
      </c>
      <c r="O7196" t="s">
        <v>136</v>
      </c>
      <c r="P7196" t="s">
        <v>264</v>
      </c>
      <c r="Q7196" t="s">
        <v>2914</v>
      </c>
    </row>
    <row r="7197" spans="1:17">
      <c r="A7197" t="s">
        <v>6597</v>
      </c>
      <c r="B7197" t="s">
        <v>6598</v>
      </c>
      <c r="C7197" t="s">
        <v>6599</v>
      </c>
      <c r="D7197" s="4">
        <v>45782.50199074074</v>
      </c>
      <c r="E7197" s="4">
        <v>45788.291666666664</v>
      </c>
      <c r="F7197" s="4">
        <v>45788.309027777781</v>
      </c>
      <c r="G7197" s="4">
        <v>45788.290324074071</v>
      </c>
      <c r="H7197" t="s">
        <v>3155</v>
      </c>
      <c r="I7197" t="s">
        <v>3171</v>
      </c>
      <c r="J7197">
        <v>1001</v>
      </c>
      <c r="K7197" t="s">
        <v>3157</v>
      </c>
      <c r="L7197" t="s">
        <v>3564</v>
      </c>
      <c r="M7197" t="s">
        <v>549</v>
      </c>
      <c r="N7197" t="s">
        <v>550</v>
      </c>
      <c r="O7197" t="s">
        <v>136</v>
      </c>
      <c r="P7197" t="s">
        <v>139</v>
      </c>
      <c r="Q7197" t="s">
        <v>271</v>
      </c>
    </row>
    <row r="7198" spans="1:17">
      <c r="A7198" t="s">
        <v>3865</v>
      </c>
      <c r="B7198" t="s">
        <v>3866</v>
      </c>
      <c r="C7198" t="s">
        <v>6600</v>
      </c>
      <c r="D7198" s="4">
        <v>45782.500856481478</v>
      </c>
      <c r="E7198" s="4">
        <v>45790.666666666664</v>
      </c>
      <c r="F7198" s="4">
        <v>45790.684027777781</v>
      </c>
      <c r="G7198" s="4"/>
      <c r="H7198" t="s">
        <v>3155</v>
      </c>
      <c r="I7198" t="s">
        <v>3175</v>
      </c>
      <c r="J7198">
        <v>0</v>
      </c>
      <c r="K7198" t="s">
        <v>3157</v>
      </c>
      <c r="L7198" t="s">
        <v>3245</v>
      </c>
      <c r="M7198" t="s">
        <v>549</v>
      </c>
      <c r="N7198" t="s">
        <v>550</v>
      </c>
      <c r="O7198" t="s">
        <v>136</v>
      </c>
      <c r="P7198" t="s">
        <v>139</v>
      </c>
      <c r="Q7198" t="s">
        <v>278</v>
      </c>
    </row>
    <row r="7199" spans="1:17">
      <c r="A7199" t="s">
        <v>4688</v>
      </c>
      <c r="B7199" t="s">
        <v>4689</v>
      </c>
      <c r="C7199" t="s">
        <v>6601</v>
      </c>
      <c r="D7199" s="4">
        <v>45782.498784722222</v>
      </c>
      <c r="E7199" s="4">
        <v>45784.583333333336</v>
      </c>
      <c r="F7199" s="4">
        <v>45784.600694444445</v>
      </c>
      <c r="G7199" s="4"/>
      <c r="H7199" t="s">
        <v>3155</v>
      </c>
      <c r="I7199" t="s">
        <v>3171</v>
      </c>
      <c r="J7199">
        <v>1001</v>
      </c>
      <c r="K7199" t="s">
        <v>3157</v>
      </c>
      <c r="L7199" t="s">
        <v>3593</v>
      </c>
      <c r="M7199" t="s">
        <v>549</v>
      </c>
      <c r="N7199" t="s">
        <v>550</v>
      </c>
      <c r="O7199" t="s">
        <v>136</v>
      </c>
      <c r="P7199" t="s">
        <v>143</v>
      </c>
      <c r="Q7199" t="s">
        <v>301</v>
      </c>
    </row>
    <row r="7200" spans="1:17">
      <c r="A7200" t="s">
        <v>6147</v>
      </c>
      <c r="B7200" t="s">
        <v>6148</v>
      </c>
      <c r="C7200" t="s">
        <v>6602</v>
      </c>
      <c r="D7200" s="4">
        <v>45782.498217592591</v>
      </c>
      <c r="E7200" s="4">
        <v>45783.8125</v>
      </c>
      <c r="F7200" s="4">
        <v>45783.829861111109</v>
      </c>
      <c r="G7200" s="4"/>
      <c r="H7200" t="s">
        <v>3155</v>
      </c>
      <c r="I7200" t="s">
        <v>3175</v>
      </c>
      <c r="J7200">
        <v>1001</v>
      </c>
      <c r="K7200" t="s">
        <v>3157</v>
      </c>
      <c r="L7200" t="s">
        <v>3245</v>
      </c>
      <c r="M7200" t="s">
        <v>549</v>
      </c>
      <c r="N7200" t="s">
        <v>550</v>
      </c>
      <c r="O7200" t="s">
        <v>551</v>
      </c>
      <c r="P7200" t="s">
        <v>145</v>
      </c>
      <c r="Q7200" t="s">
        <v>224</v>
      </c>
    </row>
    <row r="7201" spans="1:17">
      <c r="A7201" t="s">
        <v>6603</v>
      </c>
      <c r="B7201" t="s">
        <v>6604</v>
      </c>
      <c r="C7201" t="s">
        <v>6605</v>
      </c>
      <c r="D7201" s="4">
        <v>45782.496678240743</v>
      </c>
      <c r="E7201" s="4">
        <v>45783.4375</v>
      </c>
      <c r="F7201" s="4">
        <v>45783.475694444445</v>
      </c>
      <c r="G7201" s="4"/>
      <c r="H7201" t="s">
        <v>3155</v>
      </c>
      <c r="I7201" t="s">
        <v>3240</v>
      </c>
      <c r="J7201">
        <v>1002</v>
      </c>
      <c r="K7201" t="s">
        <v>3157</v>
      </c>
      <c r="L7201" t="s">
        <v>3593</v>
      </c>
      <c r="M7201" t="s">
        <v>549</v>
      </c>
      <c r="N7201" t="s">
        <v>550</v>
      </c>
      <c r="O7201" t="s">
        <v>551</v>
      </c>
      <c r="P7201" t="s">
        <v>149</v>
      </c>
      <c r="Q7201" t="s">
        <v>203</v>
      </c>
    </row>
    <row r="7202" spans="1:17">
      <c r="A7202" t="s">
        <v>6587</v>
      </c>
      <c r="B7202" t="s">
        <v>6588</v>
      </c>
      <c r="C7202" t="s">
        <v>6606</v>
      </c>
      <c r="D7202" s="4">
        <v>45782.496435185189</v>
      </c>
      <c r="E7202" s="4">
        <v>45784.791666666664</v>
      </c>
      <c r="F7202" s="4">
        <v>45784.829861111109</v>
      </c>
      <c r="G7202" s="4"/>
      <c r="H7202" t="s">
        <v>3155</v>
      </c>
      <c r="I7202" t="s">
        <v>3156</v>
      </c>
      <c r="J7202">
        <v>0</v>
      </c>
      <c r="K7202" t="s">
        <v>3157</v>
      </c>
      <c r="L7202" t="s">
        <v>3245</v>
      </c>
      <c r="M7202" t="s">
        <v>549</v>
      </c>
      <c r="N7202" t="s">
        <v>550</v>
      </c>
      <c r="O7202" t="s">
        <v>136</v>
      </c>
      <c r="P7202" t="s">
        <v>283</v>
      </c>
      <c r="Q7202" t="s">
        <v>288</v>
      </c>
    </row>
    <row r="7203" spans="1:17">
      <c r="A7203" t="s">
        <v>5771</v>
      </c>
      <c r="B7203" t="s">
        <v>5772</v>
      </c>
      <c r="C7203" t="s">
        <v>6607</v>
      </c>
      <c r="D7203" s="4">
        <v>45782.4925</v>
      </c>
      <c r="E7203" s="4">
        <v>45790.666666666664</v>
      </c>
      <c r="F7203" s="4">
        <v>45790.684027777781</v>
      </c>
      <c r="G7203" s="4"/>
      <c r="H7203" t="s">
        <v>3155</v>
      </c>
      <c r="I7203" t="s">
        <v>3171</v>
      </c>
      <c r="J7203">
        <v>1002</v>
      </c>
      <c r="K7203" t="s">
        <v>3157</v>
      </c>
      <c r="L7203" t="s">
        <v>3245</v>
      </c>
      <c r="M7203" t="s">
        <v>549</v>
      </c>
      <c r="N7203" t="s">
        <v>550</v>
      </c>
      <c r="O7203" t="s">
        <v>136</v>
      </c>
      <c r="P7203" t="s">
        <v>143</v>
      </c>
      <c r="Q7203" t="s">
        <v>303</v>
      </c>
    </row>
    <row r="7204" spans="1:17">
      <c r="A7204" t="s">
        <v>6594</v>
      </c>
      <c r="B7204" t="s">
        <v>6595</v>
      </c>
      <c r="C7204" t="s">
        <v>6608</v>
      </c>
      <c r="D7204" s="4">
        <v>45782.491261574076</v>
      </c>
      <c r="E7204" s="4">
        <v>45783.291666666664</v>
      </c>
      <c r="F7204" s="4">
        <v>45783.309027777781</v>
      </c>
      <c r="G7204" s="4"/>
      <c r="H7204" t="s">
        <v>3155</v>
      </c>
      <c r="I7204" t="s">
        <v>3171</v>
      </c>
      <c r="J7204">
        <v>1001</v>
      </c>
      <c r="K7204" t="s">
        <v>3157</v>
      </c>
      <c r="L7204" t="s">
        <v>3245</v>
      </c>
      <c r="M7204" t="s">
        <v>549</v>
      </c>
      <c r="N7204" t="s">
        <v>550</v>
      </c>
      <c r="O7204" t="s">
        <v>551</v>
      </c>
      <c r="P7204" t="s">
        <v>145</v>
      </c>
      <c r="Q7204" t="s">
        <v>217</v>
      </c>
    </row>
    <row r="7205" spans="1:17">
      <c r="A7205" t="s">
        <v>3385</v>
      </c>
      <c r="B7205" t="s">
        <v>3386</v>
      </c>
      <c r="C7205" t="s">
        <v>6609</v>
      </c>
      <c r="D7205" s="4">
        <v>45782.488877314812</v>
      </c>
      <c r="E7205" s="4">
        <v>45787.458333333336</v>
      </c>
      <c r="F7205" s="4">
        <v>45787.475694444445</v>
      </c>
      <c r="G7205" s="4"/>
      <c r="H7205" t="s">
        <v>3155</v>
      </c>
      <c r="I7205" t="s">
        <v>3175</v>
      </c>
      <c r="J7205">
        <v>0</v>
      </c>
      <c r="K7205" t="s">
        <v>3194</v>
      </c>
      <c r="L7205" t="s">
        <v>3245</v>
      </c>
      <c r="M7205" t="s">
        <v>549</v>
      </c>
      <c r="N7205" t="s">
        <v>550</v>
      </c>
      <c r="O7205" t="s">
        <v>136</v>
      </c>
      <c r="P7205" t="s">
        <v>147</v>
      </c>
      <c r="Q7205" t="s">
        <v>253</v>
      </c>
    </row>
    <row r="7206" spans="1:17">
      <c r="A7206" t="s">
        <v>6610</v>
      </c>
      <c r="B7206" t="s">
        <v>6611</v>
      </c>
      <c r="C7206" t="s">
        <v>6612</v>
      </c>
      <c r="D7206" s="4">
        <v>45782.488553240742</v>
      </c>
      <c r="E7206" s="4">
        <v>45790.833333333336</v>
      </c>
      <c r="F7206" s="4">
        <v>45790.871527777781</v>
      </c>
      <c r="G7206" s="4">
        <v>45790.831655092596</v>
      </c>
      <c r="H7206" t="s">
        <v>3155</v>
      </c>
      <c r="I7206" t="s">
        <v>3673</v>
      </c>
      <c r="J7206">
        <v>0</v>
      </c>
      <c r="K7206" t="s">
        <v>3157</v>
      </c>
      <c r="L7206" t="s">
        <v>3564</v>
      </c>
      <c r="M7206" t="s">
        <v>549</v>
      </c>
      <c r="N7206" t="s">
        <v>559</v>
      </c>
      <c r="O7206" t="s">
        <v>504</v>
      </c>
      <c r="P7206" t="s">
        <v>325</v>
      </c>
      <c r="Q7206" t="s">
        <v>331</v>
      </c>
    </row>
    <row r="7207" spans="1:17">
      <c r="A7207" t="s">
        <v>6613</v>
      </c>
      <c r="B7207" t="s">
        <v>6614</v>
      </c>
      <c r="C7207" t="s">
        <v>6615</v>
      </c>
      <c r="D7207" s="4">
        <v>45782.488553240742</v>
      </c>
      <c r="E7207" s="4">
        <v>45785.416666666664</v>
      </c>
      <c r="F7207" s="4">
        <v>45785.454861111109</v>
      </c>
      <c r="G7207" s="4">
        <v>45785.422743055555</v>
      </c>
      <c r="H7207" t="s">
        <v>3155</v>
      </c>
      <c r="I7207" t="s">
        <v>3240</v>
      </c>
      <c r="J7207">
        <v>0</v>
      </c>
      <c r="K7207" t="s">
        <v>3227</v>
      </c>
      <c r="L7207" t="s">
        <v>3564</v>
      </c>
      <c r="M7207" t="s">
        <v>549</v>
      </c>
      <c r="N7207" t="s">
        <v>550</v>
      </c>
      <c r="O7207" t="s">
        <v>136</v>
      </c>
      <c r="P7207" t="s">
        <v>283</v>
      </c>
      <c r="Q7207" t="s">
        <v>287</v>
      </c>
    </row>
    <row r="7208" spans="1:17">
      <c r="A7208" t="s">
        <v>6616</v>
      </c>
      <c r="B7208" t="s">
        <v>6617</v>
      </c>
      <c r="C7208" t="s">
        <v>6618</v>
      </c>
      <c r="D7208" s="4">
        <v>45782.485277777778</v>
      </c>
      <c r="E7208" s="4">
        <v>45783.354166666664</v>
      </c>
      <c r="F7208" s="4">
        <v>45783.392361111109</v>
      </c>
      <c r="G7208" s="4">
        <v>45783.354930555557</v>
      </c>
      <c r="H7208" t="s">
        <v>3155</v>
      </c>
      <c r="I7208" t="s">
        <v>3156</v>
      </c>
      <c r="J7208">
        <v>0</v>
      </c>
      <c r="K7208" t="s">
        <v>3157</v>
      </c>
      <c r="L7208" t="s">
        <v>3564</v>
      </c>
      <c r="M7208" t="s">
        <v>549</v>
      </c>
      <c r="N7208" t="s">
        <v>550</v>
      </c>
      <c r="O7208" t="s">
        <v>136</v>
      </c>
      <c r="P7208" t="s">
        <v>139</v>
      </c>
      <c r="Q7208" t="s">
        <v>271</v>
      </c>
    </row>
    <row r="7209" spans="1:17">
      <c r="A7209" t="s">
        <v>5771</v>
      </c>
      <c r="B7209" t="s">
        <v>5772</v>
      </c>
      <c r="C7209" t="s">
        <v>6619</v>
      </c>
      <c r="D7209" s="4">
        <v>45782.481053240743</v>
      </c>
      <c r="E7209" s="4">
        <v>45790.166666666664</v>
      </c>
      <c r="F7209" s="4">
        <v>45790.184027777781</v>
      </c>
      <c r="G7209" s="4"/>
      <c r="H7209" t="s">
        <v>3155</v>
      </c>
      <c r="I7209" t="s">
        <v>3171</v>
      </c>
      <c r="J7209">
        <v>0</v>
      </c>
      <c r="K7209" t="s">
        <v>3194</v>
      </c>
      <c r="L7209" t="s">
        <v>3245</v>
      </c>
      <c r="M7209" t="s">
        <v>549</v>
      </c>
      <c r="N7209" t="s">
        <v>550</v>
      </c>
      <c r="O7209" t="s">
        <v>136</v>
      </c>
      <c r="P7209" t="s">
        <v>143</v>
      </c>
      <c r="Q7209" t="s">
        <v>303</v>
      </c>
    </row>
    <row r="7210" spans="1:17">
      <c r="A7210" t="s">
        <v>6620</v>
      </c>
      <c r="B7210" t="s">
        <v>6621</v>
      </c>
      <c r="C7210" t="s">
        <v>6622</v>
      </c>
      <c r="D7210" s="4">
        <v>45782.476909722223</v>
      </c>
      <c r="E7210" s="4">
        <v>45786.520833333336</v>
      </c>
      <c r="F7210" s="4">
        <v>45786.559027777781</v>
      </c>
      <c r="G7210" s="4"/>
      <c r="H7210" t="s">
        <v>3155</v>
      </c>
      <c r="I7210" t="s">
        <v>3156</v>
      </c>
      <c r="J7210">
        <v>0</v>
      </c>
      <c r="K7210" t="s">
        <v>3157</v>
      </c>
      <c r="L7210" t="s">
        <v>3245</v>
      </c>
      <c r="M7210" t="s">
        <v>549</v>
      </c>
      <c r="N7210" t="s">
        <v>550</v>
      </c>
      <c r="O7210" t="s">
        <v>616</v>
      </c>
      <c r="P7210" t="s">
        <v>314</v>
      </c>
      <c r="Q7210" t="s">
        <v>318</v>
      </c>
    </row>
    <row r="7211" spans="1:17">
      <c r="A7211" t="s">
        <v>6623</v>
      </c>
      <c r="B7211" t="s">
        <v>6624</v>
      </c>
      <c r="C7211" t="s">
        <v>6625</v>
      </c>
      <c r="D7211" s="4">
        <v>45782.475972222222</v>
      </c>
      <c r="E7211" s="4">
        <v>45785.25</v>
      </c>
      <c r="F7211" s="4">
        <v>45785.267361111109</v>
      </c>
      <c r="G7211" s="4">
        <v>45785.251006944447</v>
      </c>
      <c r="H7211" t="s">
        <v>3155</v>
      </c>
      <c r="I7211" t="s">
        <v>3171</v>
      </c>
      <c r="J7211">
        <v>1001</v>
      </c>
      <c r="K7211" t="s">
        <v>3157</v>
      </c>
      <c r="L7211" t="s">
        <v>3564</v>
      </c>
      <c r="M7211" t="s">
        <v>549</v>
      </c>
      <c r="N7211" t="s">
        <v>550</v>
      </c>
      <c r="O7211" t="s">
        <v>136</v>
      </c>
      <c r="P7211" t="s">
        <v>283</v>
      </c>
      <c r="Q7211" t="s">
        <v>286</v>
      </c>
    </row>
    <row r="7212" spans="1:17">
      <c r="A7212" t="s">
        <v>6626</v>
      </c>
      <c r="B7212" t="s">
        <v>6627</v>
      </c>
      <c r="C7212" t="s">
        <v>6628</v>
      </c>
      <c r="D7212" s="4">
        <v>45782.475289351853</v>
      </c>
      <c r="E7212" s="4">
        <v>45788.666666666664</v>
      </c>
      <c r="F7212" s="4">
        <v>45788.704861111109</v>
      </c>
      <c r="G7212" s="4">
        <v>45788.663495370369</v>
      </c>
      <c r="H7212" t="s">
        <v>3155</v>
      </c>
      <c r="I7212" t="s">
        <v>3156</v>
      </c>
      <c r="J7212">
        <v>0</v>
      </c>
      <c r="K7212" t="s">
        <v>3227</v>
      </c>
      <c r="L7212" t="s">
        <v>3564</v>
      </c>
      <c r="M7212" t="s">
        <v>549</v>
      </c>
      <c r="N7212" t="s">
        <v>550</v>
      </c>
      <c r="O7212" t="s">
        <v>551</v>
      </c>
      <c r="P7212" t="s">
        <v>145</v>
      </c>
      <c r="Q7212" t="s">
        <v>216</v>
      </c>
    </row>
    <row r="7213" spans="1:17">
      <c r="A7213" t="s">
        <v>5605</v>
      </c>
      <c r="B7213" t="s">
        <v>6629</v>
      </c>
      <c r="C7213" t="s">
        <v>6630</v>
      </c>
      <c r="D7213" s="4">
        <v>45782.473067129627</v>
      </c>
      <c r="E7213" s="4">
        <v>45782.833333333336</v>
      </c>
      <c r="F7213" s="4">
        <v>45782.871527777781</v>
      </c>
      <c r="G7213" s="4">
        <v>45782.835150462961</v>
      </c>
      <c r="H7213" t="s">
        <v>3155</v>
      </c>
      <c r="I7213" t="s">
        <v>3673</v>
      </c>
      <c r="J7213">
        <v>0</v>
      </c>
      <c r="K7213" t="s">
        <v>3157</v>
      </c>
      <c r="L7213" t="s">
        <v>3564</v>
      </c>
      <c r="M7213" t="s">
        <v>549</v>
      </c>
      <c r="N7213" t="s">
        <v>559</v>
      </c>
      <c r="O7213" t="s">
        <v>504</v>
      </c>
      <c r="P7213" t="s">
        <v>325</v>
      </c>
      <c r="Q7213" t="s">
        <v>338</v>
      </c>
    </row>
    <row r="7214" spans="1:17">
      <c r="A7214" t="s">
        <v>6631</v>
      </c>
      <c r="B7214" t="s">
        <v>6632</v>
      </c>
      <c r="C7214" t="s">
        <v>6633</v>
      </c>
      <c r="D7214" s="4">
        <v>45782.472337962965</v>
      </c>
      <c r="E7214" s="4">
        <v>45785.791666666664</v>
      </c>
      <c r="F7214" s="4">
        <v>45785.829861111109</v>
      </c>
      <c r="G7214" s="4"/>
      <c r="H7214" t="s">
        <v>3155</v>
      </c>
      <c r="I7214" t="s">
        <v>3240</v>
      </c>
      <c r="J7214">
        <v>1001</v>
      </c>
      <c r="K7214" t="s">
        <v>3157</v>
      </c>
      <c r="L7214" t="s">
        <v>3593</v>
      </c>
      <c r="M7214" t="s">
        <v>549</v>
      </c>
      <c r="N7214" t="s">
        <v>550</v>
      </c>
      <c r="O7214" t="s">
        <v>551</v>
      </c>
      <c r="P7214" t="s">
        <v>141</v>
      </c>
      <c r="Q7214" t="s">
        <v>236</v>
      </c>
    </row>
    <row r="7215" spans="1:17">
      <c r="A7215" t="s">
        <v>5298</v>
      </c>
      <c r="B7215" t="s">
        <v>5299</v>
      </c>
      <c r="C7215" t="s">
        <v>6634</v>
      </c>
      <c r="D7215" s="4">
        <v>45782.469583333332</v>
      </c>
      <c r="E7215" s="4">
        <v>45783.645833333336</v>
      </c>
      <c r="F7215" s="4">
        <v>45783.663194444445</v>
      </c>
      <c r="G7215" s="4"/>
      <c r="H7215" t="s">
        <v>3155</v>
      </c>
      <c r="I7215" t="s">
        <v>3175</v>
      </c>
      <c r="J7215">
        <v>1001</v>
      </c>
      <c r="K7215" t="s">
        <v>3194</v>
      </c>
      <c r="L7215" t="s">
        <v>3593</v>
      </c>
      <c r="M7215" t="s">
        <v>549</v>
      </c>
      <c r="N7215" t="s">
        <v>550</v>
      </c>
      <c r="O7215" t="s">
        <v>136</v>
      </c>
      <c r="P7215" t="s">
        <v>139</v>
      </c>
      <c r="Q7215" t="s">
        <v>271</v>
      </c>
    </row>
    <row r="7216" spans="1:17">
      <c r="A7216" t="s">
        <v>6635</v>
      </c>
      <c r="B7216" t="s">
        <v>6636</v>
      </c>
      <c r="C7216" t="s">
        <v>6637</v>
      </c>
      <c r="D7216" s="4">
        <v>45782.467638888891</v>
      </c>
      <c r="E7216" s="4">
        <v>45783.375</v>
      </c>
      <c r="F7216" s="4">
        <v>45783.413194444445</v>
      </c>
      <c r="G7216" s="4">
        <v>45783.374988425923</v>
      </c>
      <c r="H7216" t="s">
        <v>3155</v>
      </c>
      <c r="I7216" t="s">
        <v>3240</v>
      </c>
      <c r="J7216">
        <v>0</v>
      </c>
      <c r="K7216" t="s">
        <v>3227</v>
      </c>
      <c r="L7216" t="s">
        <v>3564</v>
      </c>
      <c r="M7216" t="s">
        <v>549</v>
      </c>
      <c r="N7216" t="s">
        <v>550</v>
      </c>
      <c r="O7216" t="s">
        <v>136</v>
      </c>
      <c r="P7216" t="s">
        <v>143</v>
      </c>
      <c r="Q7216" t="s">
        <v>311</v>
      </c>
    </row>
    <row r="7217" spans="1:17">
      <c r="A7217" t="s">
        <v>6638</v>
      </c>
      <c r="B7217" t="s">
        <v>6639</v>
      </c>
      <c r="C7217" t="s">
        <v>6640</v>
      </c>
      <c r="D7217" s="4">
        <v>45782.467615740738</v>
      </c>
      <c r="E7217" s="4">
        <v>45794.395833333336</v>
      </c>
      <c r="F7217" s="4">
        <v>45794.434027777781</v>
      </c>
      <c r="G7217" s="4"/>
      <c r="H7217" t="s">
        <v>3155</v>
      </c>
      <c r="I7217" t="s">
        <v>3673</v>
      </c>
      <c r="J7217">
        <v>0</v>
      </c>
      <c r="K7217" t="s">
        <v>3194</v>
      </c>
      <c r="L7217" t="s">
        <v>3593</v>
      </c>
      <c r="M7217" t="s">
        <v>549</v>
      </c>
      <c r="N7217" t="s">
        <v>559</v>
      </c>
      <c r="O7217" t="s">
        <v>504</v>
      </c>
      <c r="P7217" t="s">
        <v>325</v>
      </c>
      <c r="Q7217" t="s">
        <v>340</v>
      </c>
    </row>
    <row r="7218" spans="1:17">
      <c r="A7218" t="s">
        <v>6641</v>
      </c>
      <c r="B7218" t="s">
        <v>6642</v>
      </c>
      <c r="C7218" t="s">
        <v>6643</v>
      </c>
      <c r="D7218" s="4">
        <v>45782.467465277776</v>
      </c>
      <c r="E7218" s="4">
        <v>45788.708333333336</v>
      </c>
      <c r="F7218" s="4">
        <v>45788.725694444445</v>
      </c>
      <c r="G7218" s="4">
        <v>45788.710034722222</v>
      </c>
      <c r="H7218" t="s">
        <v>3155</v>
      </c>
      <c r="I7218" t="s">
        <v>3175</v>
      </c>
      <c r="J7218">
        <v>0</v>
      </c>
      <c r="K7218" t="s">
        <v>3194</v>
      </c>
      <c r="L7218" t="s">
        <v>3564</v>
      </c>
      <c r="M7218" t="s">
        <v>549</v>
      </c>
      <c r="N7218" t="s">
        <v>559</v>
      </c>
      <c r="O7218" t="s">
        <v>504</v>
      </c>
      <c r="P7218" t="s">
        <v>325</v>
      </c>
      <c r="Q7218" t="s">
        <v>331</v>
      </c>
    </row>
    <row r="7219" spans="1:17">
      <c r="A7219" t="s">
        <v>6644</v>
      </c>
      <c r="B7219" t="s">
        <v>6645</v>
      </c>
      <c r="C7219" t="s">
        <v>6646</v>
      </c>
      <c r="D7219" s="4">
        <v>45782.467395833337</v>
      </c>
      <c r="E7219" s="4">
        <v>45787.833333333336</v>
      </c>
      <c r="F7219" s="4">
        <v>45787.850694444445</v>
      </c>
      <c r="G7219" s="4">
        <v>45787.834560185183</v>
      </c>
      <c r="H7219" t="s">
        <v>3155</v>
      </c>
      <c r="I7219" t="s">
        <v>3171</v>
      </c>
      <c r="J7219">
        <v>1001</v>
      </c>
      <c r="K7219" t="s">
        <v>3157</v>
      </c>
      <c r="L7219" t="s">
        <v>3593</v>
      </c>
      <c r="M7219" t="s">
        <v>549</v>
      </c>
      <c r="N7219" t="s">
        <v>550</v>
      </c>
      <c r="O7219" t="s">
        <v>551</v>
      </c>
      <c r="P7219" t="s">
        <v>242</v>
      </c>
      <c r="Q7219" t="s">
        <v>249</v>
      </c>
    </row>
    <row r="7220" spans="1:17">
      <c r="A7220" t="s">
        <v>6647</v>
      </c>
      <c r="B7220" t="s">
        <v>6648</v>
      </c>
      <c r="C7220" t="s">
        <v>6649</v>
      </c>
      <c r="D7220" s="4">
        <v>45782.466087962966</v>
      </c>
      <c r="E7220" s="4">
        <v>45786.958333333336</v>
      </c>
      <c r="F7220" s="4">
        <v>45786.996527777781</v>
      </c>
      <c r="G7220" s="4">
        <v>45786.949988425928</v>
      </c>
      <c r="H7220" t="s">
        <v>3155</v>
      </c>
      <c r="I7220" t="s">
        <v>3156</v>
      </c>
      <c r="J7220">
        <v>0</v>
      </c>
      <c r="K7220" t="s">
        <v>3157</v>
      </c>
      <c r="L7220" t="s">
        <v>3564</v>
      </c>
      <c r="M7220" t="s">
        <v>549</v>
      </c>
      <c r="N7220" t="s">
        <v>550</v>
      </c>
      <c r="O7220" t="s">
        <v>136</v>
      </c>
      <c r="P7220" t="s">
        <v>143</v>
      </c>
      <c r="Q7220" t="s">
        <v>297</v>
      </c>
    </row>
    <row r="7221" spans="1:17">
      <c r="A7221" t="s">
        <v>6650</v>
      </c>
      <c r="B7221" t="s">
        <v>6651</v>
      </c>
      <c r="C7221" t="s">
        <v>6652</v>
      </c>
      <c r="D7221" s="4">
        <v>45782.464247685188</v>
      </c>
      <c r="E7221" s="4">
        <v>45794.458333333336</v>
      </c>
      <c r="F7221" s="4">
        <v>45794.496527777781</v>
      </c>
      <c r="G7221" s="4">
        <v>45794.452835648146</v>
      </c>
      <c r="H7221" t="s">
        <v>3155</v>
      </c>
      <c r="I7221" t="s">
        <v>3156</v>
      </c>
      <c r="J7221">
        <v>0</v>
      </c>
      <c r="K7221" t="s">
        <v>3157</v>
      </c>
      <c r="L7221" t="s">
        <v>3564</v>
      </c>
      <c r="M7221" t="s">
        <v>549</v>
      </c>
      <c r="N7221" t="s">
        <v>559</v>
      </c>
      <c r="O7221" t="s">
        <v>504</v>
      </c>
      <c r="P7221" t="s">
        <v>325</v>
      </c>
      <c r="Q7221" t="s">
        <v>340</v>
      </c>
    </row>
    <row r="7222" spans="1:17">
      <c r="A7222" t="s">
        <v>6653</v>
      </c>
      <c r="B7222" t="s">
        <v>6654</v>
      </c>
      <c r="C7222" t="s">
        <v>6655</v>
      </c>
      <c r="D7222" s="4">
        <v>45782.464050925926</v>
      </c>
      <c r="E7222" s="4">
        <v>45784.625</v>
      </c>
      <c r="F7222" s="4">
        <v>45784.642361111109</v>
      </c>
      <c r="G7222" s="4">
        <v>45784.623900462961</v>
      </c>
      <c r="H7222" t="s">
        <v>3155</v>
      </c>
      <c r="I7222" t="s">
        <v>3171</v>
      </c>
      <c r="J7222">
        <v>1001</v>
      </c>
      <c r="K7222" t="s">
        <v>3157</v>
      </c>
      <c r="L7222" t="s">
        <v>3564</v>
      </c>
      <c r="M7222" t="s">
        <v>549</v>
      </c>
      <c r="N7222" t="s">
        <v>559</v>
      </c>
      <c r="O7222" t="s">
        <v>163</v>
      </c>
      <c r="P7222" t="s">
        <v>473</v>
      </c>
      <c r="Q7222" t="s">
        <v>360</v>
      </c>
    </row>
    <row r="7223" spans="1:17">
      <c r="A7223" t="s">
        <v>6575</v>
      </c>
      <c r="B7223" t="s">
        <v>6578</v>
      </c>
      <c r="C7223" t="s">
        <v>6656</v>
      </c>
      <c r="D7223" s="4">
        <v>45782.462847222225</v>
      </c>
      <c r="E7223" s="4">
        <v>45783.3125</v>
      </c>
      <c r="F7223" s="4">
        <v>45783.350694444445</v>
      </c>
      <c r="G7223" s="4"/>
      <c r="H7223" t="s">
        <v>3155</v>
      </c>
      <c r="I7223" t="s">
        <v>3156</v>
      </c>
      <c r="J7223">
        <v>0</v>
      </c>
      <c r="K7223" t="s">
        <v>3157</v>
      </c>
      <c r="L7223" t="s">
        <v>3245</v>
      </c>
      <c r="M7223" t="s">
        <v>549</v>
      </c>
      <c r="N7223" t="s">
        <v>550</v>
      </c>
      <c r="O7223" t="s">
        <v>616</v>
      </c>
      <c r="P7223" t="s">
        <v>314</v>
      </c>
      <c r="Q7223" t="s">
        <v>320</v>
      </c>
    </row>
    <row r="7224" spans="1:17">
      <c r="A7224" t="s">
        <v>6657</v>
      </c>
      <c r="B7224" t="s">
        <v>6658</v>
      </c>
      <c r="C7224" t="s">
        <v>6659</v>
      </c>
      <c r="D7224" s="4">
        <v>45782.461192129631</v>
      </c>
      <c r="E7224" s="4">
        <v>45788.1875</v>
      </c>
      <c r="F7224" s="4">
        <v>45788.204861111109</v>
      </c>
      <c r="G7224" s="4">
        <v>45788.189756944441</v>
      </c>
      <c r="H7224" t="s">
        <v>3155</v>
      </c>
      <c r="I7224" t="s">
        <v>3175</v>
      </c>
      <c r="J7224">
        <v>0</v>
      </c>
      <c r="K7224" t="s">
        <v>3194</v>
      </c>
      <c r="L7224" t="s">
        <v>3564</v>
      </c>
      <c r="M7224" t="s">
        <v>549</v>
      </c>
      <c r="N7224" t="s">
        <v>550</v>
      </c>
      <c r="O7224" t="s">
        <v>551</v>
      </c>
      <c r="P7224" t="s">
        <v>141</v>
      </c>
      <c r="Q7224" t="s">
        <v>235</v>
      </c>
    </row>
    <row r="7225" spans="1:17">
      <c r="A7225" t="s">
        <v>6463</v>
      </c>
      <c r="B7225" t="s">
        <v>6464</v>
      </c>
      <c r="C7225" t="s">
        <v>6660</v>
      </c>
      <c r="D7225" s="4">
        <v>45782.460578703707</v>
      </c>
      <c r="E7225" s="4">
        <v>45783.416666666664</v>
      </c>
      <c r="F7225" s="4">
        <v>45783.454861111109</v>
      </c>
      <c r="G7225" s="4"/>
      <c r="H7225" t="s">
        <v>3155</v>
      </c>
      <c r="I7225" t="s">
        <v>4530</v>
      </c>
      <c r="J7225">
        <v>0</v>
      </c>
      <c r="K7225" t="s">
        <v>6466</v>
      </c>
      <c r="L7225" t="s">
        <v>3245</v>
      </c>
      <c r="M7225" t="s">
        <v>549</v>
      </c>
      <c r="N7225" t="s">
        <v>559</v>
      </c>
      <c r="O7225" t="s">
        <v>504</v>
      </c>
      <c r="P7225" t="s">
        <v>325</v>
      </c>
      <c r="Q7225" t="s">
        <v>340</v>
      </c>
    </row>
    <row r="7226" spans="1:17">
      <c r="A7226" t="s">
        <v>6661</v>
      </c>
      <c r="B7226" t="s">
        <v>6662</v>
      </c>
      <c r="C7226" t="s">
        <v>6663</v>
      </c>
      <c r="D7226" s="4">
        <v>45782.459768518522</v>
      </c>
      <c r="E7226" s="4">
        <v>45789.166666666664</v>
      </c>
      <c r="F7226" s="4">
        <v>45789.204861111109</v>
      </c>
      <c r="G7226" s="4"/>
      <c r="H7226" t="s">
        <v>3155</v>
      </c>
      <c r="I7226" t="s">
        <v>3156</v>
      </c>
      <c r="J7226">
        <v>0</v>
      </c>
      <c r="K7226" t="s">
        <v>3227</v>
      </c>
      <c r="L7226" t="s">
        <v>3245</v>
      </c>
      <c r="M7226" t="s">
        <v>549</v>
      </c>
      <c r="N7226" t="s">
        <v>550</v>
      </c>
      <c r="O7226" t="s">
        <v>551</v>
      </c>
      <c r="P7226" t="s">
        <v>145</v>
      </c>
      <c r="Q7226" t="s">
        <v>219</v>
      </c>
    </row>
    <row r="7227" spans="1:17">
      <c r="A7227" t="s">
        <v>4160</v>
      </c>
      <c r="B7227" t="s">
        <v>4161</v>
      </c>
      <c r="C7227" t="s">
        <v>6664</v>
      </c>
      <c r="D7227" s="4">
        <v>45782.45894675926</v>
      </c>
      <c r="E7227" s="4">
        <v>45783.354166666664</v>
      </c>
      <c r="F7227" s="4">
        <v>45783.371527777781</v>
      </c>
      <c r="G7227" s="4"/>
      <c r="H7227" t="s">
        <v>3155</v>
      </c>
      <c r="I7227" t="s">
        <v>3175</v>
      </c>
      <c r="J7227">
        <v>0</v>
      </c>
      <c r="K7227" t="s">
        <v>3157</v>
      </c>
      <c r="L7227" t="s">
        <v>3593</v>
      </c>
      <c r="M7227" t="s">
        <v>549</v>
      </c>
      <c r="N7227" t="s">
        <v>550</v>
      </c>
      <c r="O7227" t="s">
        <v>136</v>
      </c>
      <c r="P7227" t="s">
        <v>143</v>
      </c>
      <c r="Q7227" t="s">
        <v>311</v>
      </c>
    </row>
    <row r="7228" spans="1:17">
      <c r="A7228" t="s">
        <v>6644</v>
      </c>
      <c r="B7228" t="s">
        <v>6665</v>
      </c>
      <c r="C7228" t="s">
        <v>6666</v>
      </c>
      <c r="D7228" s="4">
        <v>45782.458344907405</v>
      </c>
      <c r="E7228" s="4">
        <v>45787.833333333336</v>
      </c>
      <c r="F7228" s="4">
        <v>45787.850694444445</v>
      </c>
      <c r="G7228" s="4"/>
      <c r="H7228" t="s">
        <v>3155</v>
      </c>
      <c r="I7228" t="s">
        <v>3171</v>
      </c>
      <c r="J7228">
        <v>1001</v>
      </c>
      <c r="K7228" t="s">
        <v>3157</v>
      </c>
      <c r="L7228" t="s">
        <v>3593</v>
      </c>
      <c r="M7228" t="s">
        <v>549</v>
      </c>
      <c r="N7228" t="s">
        <v>550</v>
      </c>
      <c r="O7228" t="s">
        <v>551</v>
      </c>
      <c r="P7228" t="s">
        <v>242</v>
      </c>
      <c r="Q7228" t="s">
        <v>249</v>
      </c>
    </row>
    <row r="7229" spans="1:17">
      <c r="A7229" t="s">
        <v>4653</v>
      </c>
      <c r="B7229" t="s">
        <v>4654</v>
      </c>
      <c r="C7229" t="s">
        <v>6667</v>
      </c>
      <c r="D7229" s="4">
        <v>45782.457662037035</v>
      </c>
      <c r="E7229" s="4">
        <v>45786.604166666664</v>
      </c>
      <c r="F7229" s="4">
        <v>45786.621527777781</v>
      </c>
      <c r="G7229" s="4"/>
      <c r="H7229" t="s">
        <v>3155</v>
      </c>
      <c r="I7229" t="s">
        <v>3222</v>
      </c>
      <c r="J7229">
        <v>1</v>
      </c>
      <c r="K7229" t="s">
        <v>3223</v>
      </c>
      <c r="L7229" t="s">
        <v>3245</v>
      </c>
      <c r="M7229" t="s">
        <v>549</v>
      </c>
      <c r="N7229" t="s">
        <v>550</v>
      </c>
      <c r="O7229" t="s">
        <v>136</v>
      </c>
      <c r="P7229" t="s">
        <v>292</v>
      </c>
      <c r="Q7229" t="s">
        <v>294</v>
      </c>
    </row>
    <row r="7230" spans="1:17">
      <c r="A7230" t="s">
        <v>6623</v>
      </c>
      <c r="B7230" t="s">
        <v>6624</v>
      </c>
      <c r="C7230" t="s">
        <v>6668</v>
      </c>
      <c r="D7230" s="4">
        <v>45782.454351851855</v>
      </c>
      <c r="E7230" s="4">
        <v>45785.291666666664</v>
      </c>
      <c r="F7230" s="4">
        <v>45785.309027777781</v>
      </c>
      <c r="G7230" s="4"/>
      <c r="H7230" t="s">
        <v>3155</v>
      </c>
      <c r="I7230" t="s">
        <v>3171</v>
      </c>
      <c r="J7230">
        <v>1001</v>
      </c>
      <c r="K7230" t="s">
        <v>3157</v>
      </c>
      <c r="L7230" t="s">
        <v>3245</v>
      </c>
      <c r="M7230" t="s">
        <v>549</v>
      </c>
      <c r="N7230" t="s">
        <v>550</v>
      </c>
      <c r="O7230" t="s">
        <v>136</v>
      </c>
      <c r="P7230" t="s">
        <v>283</v>
      </c>
      <c r="Q7230" t="s">
        <v>286</v>
      </c>
    </row>
    <row r="7231" spans="1:17">
      <c r="A7231" t="s">
        <v>6669</v>
      </c>
      <c r="B7231" t="s">
        <v>6670</v>
      </c>
      <c r="C7231" t="s">
        <v>6671</v>
      </c>
      <c r="D7231" s="4">
        <v>45782.454351851855</v>
      </c>
      <c r="E7231" s="4">
        <v>45782.875</v>
      </c>
      <c r="F7231" s="4">
        <v>45782.892361111109</v>
      </c>
      <c r="G7231" s="4">
        <v>45782.873680555553</v>
      </c>
      <c r="H7231" t="s">
        <v>3155</v>
      </c>
      <c r="I7231" t="s">
        <v>3175</v>
      </c>
      <c r="J7231">
        <v>1001</v>
      </c>
      <c r="K7231" t="s">
        <v>3157</v>
      </c>
      <c r="L7231" t="s">
        <v>3564</v>
      </c>
      <c r="M7231" t="s">
        <v>549</v>
      </c>
      <c r="N7231" t="s">
        <v>559</v>
      </c>
      <c r="O7231" t="s">
        <v>504</v>
      </c>
      <c r="P7231" t="s">
        <v>325</v>
      </c>
      <c r="Q7231" t="s">
        <v>341</v>
      </c>
    </row>
    <row r="7232" spans="1:17">
      <c r="A7232" t="s">
        <v>6672</v>
      </c>
      <c r="B7232" t="s">
        <v>6673</v>
      </c>
      <c r="C7232" t="s">
        <v>6674</v>
      </c>
      <c r="D7232" s="4">
        <v>45782.453148148146</v>
      </c>
      <c r="E7232" s="4">
        <v>45784.291666666664</v>
      </c>
      <c r="F7232" s="4">
        <v>45784.309027777781</v>
      </c>
      <c r="G7232" s="4"/>
      <c r="H7232" t="s">
        <v>3155</v>
      </c>
      <c r="I7232" t="s">
        <v>3402</v>
      </c>
      <c r="J7232">
        <v>1002</v>
      </c>
      <c r="K7232" t="s">
        <v>3403</v>
      </c>
      <c r="L7232" t="s">
        <v>3593</v>
      </c>
      <c r="M7232" t="s">
        <v>549</v>
      </c>
      <c r="N7232" t="s">
        <v>550</v>
      </c>
      <c r="O7232" t="s">
        <v>136</v>
      </c>
      <c r="P7232" t="s">
        <v>283</v>
      </c>
      <c r="Q7232" t="s">
        <v>285</v>
      </c>
    </row>
    <row r="7233" spans="1:17">
      <c r="A7233" t="s">
        <v>6557</v>
      </c>
      <c r="B7233" t="s">
        <v>6558</v>
      </c>
      <c r="C7233" t="s">
        <v>6675</v>
      </c>
      <c r="D7233" s="4">
        <v>45782.451967592591</v>
      </c>
      <c r="E7233" s="4">
        <v>45784.6875</v>
      </c>
      <c r="F7233" s="4">
        <v>45784.704861111109</v>
      </c>
      <c r="G7233" s="4"/>
      <c r="H7233" t="s">
        <v>3155</v>
      </c>
      <c r="I7233" t="s">
        <v>3175</v>
      </c>
      <c r="J7233">
        <v>1001</v>
      </c>
      <c r="K7233" t="s">
        <v>3157</v>
      </c>
      <c r="L7233" t="s">
        <v>3245</v>
      </c>
      <c r="M7233" t="s">
        <v>549</v>
      </c>
      <c r="N7233" t="s">
        <v>550</v>
      </c>
      <c r="O7233" t="s">
        <v>136</v>
      </c>
      <c r="P7233" t="s">
        <v>147</v>
      </c>
      <c r="Q7233" t="s">
        <v>255</v>
      </c>
    </row>
    <row r="7234" spans="1:17">
      <c r="A7234" t="s">
        <v>6672</v>
      </c>
      <c r="B7234" t="s">
        <v>6673</v>
      </c>
      <c r="C7234" t="s">
        <v>6676</v>
      </c>
      <c r="D7234" s="4">
        <v>45782.451956018522</v>
      </c>
      <c r="E7234" s="4">
        <v>45784.291666666664</v>
      </c>
      <c r="F7234" s="4">
        <v>45784.309027777781</v>
      </c>
      <c r="G7234" s="4"/>
      <c r="H7234" t="s">
        <v>3155</v>
      </c>
      <c r="I7234" t="s">
        <v>3222</v>
      </c>
      <c r="J7234">
        <v>1</v>
      </c>
      <c r="K7234" t="s">
        <v>3223</v>
      </c>
      <c r="L7234" t="s">
        <v>3245</v>
      </c>
      <c r="M7234" t="s">
        <v>549</v>
      </c>
      <c r="N7234" t="s">
        <v>550</v>
      </c>
      <c r="O7234" t="s">
        <v>136</v>
      </c>
      <c r="P7234" t="s">
        <v>283</v>
      </c>
      <c r="Q7234" t="s">
        <v>285</v>
      </c>
    </row>
    <row r="7235" spans="1:17">
      <c r="A7235" t="s">
        <v>4160</v>
      </c>
      <c r="B7235" t="s">
        <v>4161</v>
      </c>
      <c r="C7235" t="s">
        <v>6677</v>
      </c>
      <c r="D7235" s="4">
        <v>45782.451157407406</v>
      </c>
      <c r="E7235" s="4">
        <v>45783.333333333336</v>
      </c>
      <c r="F7235" s="4">
        <v>45783.350694444445</v>
      </c>
      <c r="G7235" s="4"/>
      <c r="H7235" t="s">
        <v>3155</v>
      </c>
      <c r="I7235" t="s">
        <v>3175</v>
      </c>
      <c r="J7235">
        <v>0</v>
      </c>
      <c r="K7235" t="s">
        <v>3157</v>
      </c>
      <c r="L7235" t="s">
        <v>3245</v>
      </c>
      <c r="M7235" t="s">
        <v>549</v>
      </c>
      <c r="N7235" t="s">
        <v>550</v>
      </c>
      <c r="O7235" t="s">
        <v>136</v>
      </c>
      <c r="P7235" t="s">
        <v>143</v>
      </c>
      <c r="Q7235" t="s">
        <v>311</v>
      </c>
    </row>
    <row r="7236" spans="1:17">
      <c r="A7236" t="s">
        <v>6678</v>
      </c>
      <c r="B7236" t="s">
        <v>6679</v>
      </c>
      <c r="C7236" t="s">
        <v>6680</v>
      </c>
      <c r="D7236" s="4">
        <v>45782.444374999999</v>
      </c>
      <c r="E7236" s="4">
        <v>45787.666666666664</v>
      </c>
      <c r="F7236" s="4">
        <v>45787.684027777781</v>
      </c>
      <c r="G7236" s="4"/>
      <c r="H7236" t="s">
        <v>3155</v>
      </c>
      <c r="I7236" t="s">
        <v>3184</v>
      </c>
      <c r="J7236">
        <v>0</v>
      </c>
      <c r="K7236" t="s">
        <v>3157</v>
      </c>
      <c r="L7236" t="s">
        <v>3245</v>
      </c>
      <c r="M7236" t="s">
        <v>549</v>
      </c>
      <c r="N7236" t="s">
        <v>550</v>
      </c>
      <c r="O7236" t="s">
        <v>616</v>
      </c>
      <c r="P7236" t="s">
        <v>314</v>
      </c>
      <c r="Q7236" t="s">
        <v>318</v>
      </c>
    </row>
    <row r="7237" spans="1:17">
      <c r="A7237" t="s">
        <v>4782</v>
      </c>
      <c r="B7237" t="s">
        <v>4783</v>
      </c>
      <c r="C7237" t="s">
        <v>6681</v>
      </c>
      <c r="D7237" s="4">
        <v>45782.440416666665</v>
      </c>
      <c r="E7237" s="4">
        <v>45784.291666666664</v>
      </c>
      <c r="F7237" s="4">
        <v>45784.309027777781</v>
      </c>
      <c r="G7237" s="4"/>
      <c r="H7237" t="s">
        <v>3155</v>
      </c>
      <c r="I7237" t="s">
        <v>3175</v>
      </c>
      <c r="J7237">
        <v>0</v>
      </c>
      <c r="K7237" t="s">
        <v>3157</v>
      </c>
      <c r="L7237" t="s">
        <v>3245</v>
      </c>
      <c r="M7237" t="s">
        <v>549</v>
      </c>
      <c r="N7237" t="s">
        <v>550</v>
      </c>
      <c r="O7237" t="s">
        <v>551</v>
      </c>
      <c r="P7237" t="s">
        <v>145</v>
      </c>
      <c r="Q7237" t="s">
        <v>216</v>
      </c>
    </row>
    <row r="7238" spans="1:17">
      <c r="A7238" t="s">
        <v>6682</v>
      </c>
      <c r="B7238" t="s">
        <v>6683</v>
      </c>
      <c r="C7238" t="s">
        <v>6684</v>
      </c>
      <c r="D7238" s="4">
        <v>45782.435937499999</v>
      </c>
      <c r="E7238" s="4">
        <v>45788.916666666664</v>
      </c>
      <c r="F7238" s="4">
        <v>45788.934027777781</v>
      </c>
      <c r="G7238" s="4">
        <v>45788.917326388888</v>
      </c>
      <c r="H7238" t="s">
        <v>3155</v>
      </c>
      <c r="I7238" t="s">
        <v>3171</v>
      </c>
      <c r="J7238">
        <v>0</v>
      </c>
      <c r="K7238" t="s">
        <v>3157</v>
      </c>
      <c r="L7238" t="s">
        <v>3564</v>
      </c>
      <c r="M7238" t="s">
        <v>549</v>
      </c>
      <c r="N7238" t="s">
        <v>550</v>
      </c>
      <c r="O7238" t="s">
        <v>551</v>
      </c>
      <c r="P7238" t="s">
        <v>141</v>
      </c>
      <c r="Q7238" t="s">
        <v>235</v>
      </c>
    </row>
    <row r="7239" spans="1:17">
      <c r="A7239" t="s">
        <v>6672</v>
      </c>
      <c r="B7239" t="s">
        <v>6673</v>
      </c>
      <c r="C7239" t="s">
        <v>6685</v>
      </c>
      <c r="D7239" s="4">
        <v>45782.434189814812</v>
      </c>
      <c r="E7239" s="4">
        <v>45784.291666666664</v>
      </c>
      <c r="F7239" s="4">
        <v>45784.309027777781</v>
      </c>
      <c r="G7239" s="4"/>
      <c r="H7239" t="s">
        <v>3155</v>
      </c>
      <c r="I7239" t="s">
        <v>3175</v>
      </c>
      <c r="J7239">
        <v>1001</v>
      </c>
      <c r="K7239" t="s">
        <v>3194</v>
      </c>
      <c r="L7239" t="s">
        <v>3245</v>
      </c>
      <c r="M7239" t="s">
        <v>549</v>
      </c>
      <c r="N7239" t="s">
        <v>550</v>
      </c>
      <c r="O7239" t="s">
        <v>136</v>
      </c>
      <c r="P7239" t="s">
        <v>283</v>
      </c>
      <c r="Q7239" t="s">
        <v>285</v>
      </c>
    </row>
    <row r="7240" spans="1:17">
      <c r="A7240" t="s">
        <v>6686</v>
      </c>
      <c r="B7240" t="s">
        <v>6687</v>
      </c>
      <c r="C7240" t="s">
        <v>6688</v>
      </c>
      <c r="D7240" s="4">
        <v>45782.427615740744</v>
      </c>
      <c r="E7240" s="4">
        <v>45783.479166666664</v>
      </c>
      <c r="F7240" s="4">
        <v>45783.517361111109</v>
      </c>
      <c r="G7240" s="4">
        <v>45783.478761574072</v>
      </c>
      <c r="H7240" t="s">
        <v>3155</v>
      </c>
      <c r="I7240" t="s">
        <v>3240</v>
      </c>
      <c r="J7240">
        <v>0</v>
      </c>
      <c r="K7240" t="s">
        <v>3194</v>
      </c>
      <c r="L7240" t="s">
        <v>3564</v>
      </c>
      <c r="M7240" t="s">
        <v>549</v>
      </c>
      <c r="N7240" t="s">
        <v>550</v>
      </c>
      <c r="O7240" t="s">
        <v>551</v>
      </c>
      <c r="P7240" t="s">
        <v>145</v>
      </c>
      <c r="Q7240" t="s">
        <v>223</v>
      </c>
    </row>
    <row r="7241" spans="1:17">
      <c r="A7241" t="s">
        <v>6256</v>
      </c>
      <c r="B7241" t="s">
        <v>6257</v>
      </c>
      <c r="C7241" t="s">
        <v>6689</v>
      </c>
      <c r="D7241" s="4">
        <v>45782.425740740742</v>
      </c>
      <c r="E7241" s="4">
        <v>45783.8125</v>
      </c>
      <c r="F7241" s="4">
        <v>45783.829861111109</v>
      </c>
      <c r="G7241" s="4"/>
      <c r="H7241" t="s">
        <v>3155</v>
      </c>
      <c r="I7241" t="s">
        <v>3171</v>
      </c>
      <c r="J7241">
        <v>0</v>
      </c>
      <c r="K7241" t="s">
        <v>3157</v>
      </c>
      <c r="L7241" t="s">
        <v>3245</v>
      </c>
      <c r="M7241" t="s">
        <v>549</v>
      </c>
      <c r="N7241" t="s">
        <v>550</v>
      </c>
      <c r="O7241" t="s">
        <v>136</v>
      </c>
      <c r="P7241" t="s">
        <v>139</v>
      </c>
      <c r="Q7241" t="s">
        <v>282</v>
      </c>
    </row>
    <row r="7242" spans="1:17">
      <c r="A7242" t="s">
        <v>6690</v>
      </c>
      <c r="B7242" t="s">
        <v>6691</v>
      </c>
      <c r="C7242" t="s">
        <v>6692</v>
      </c>
      <c r="D7242" s="4">
        <v>45782.421180555553</v>
      </c>
      <c r="E7242" s="4">
        <v>45783.354166666664</v>
      </c>
      <c r="F7242" s="4">
        <v>45783.392361111109</v>
      </c>
      <c r="G7242" s="4">
        <v>45783.354861111111</v>
      </c>
      <c r="H7242" t="s">
        <v>3155</v>
      </c>
      <c r="I7242" t="s">
        <v>3240</v>
      </c>
      <c r="J7242">
        <v>2003</v>
      </c>
      <c r="K7242" t="s">
        <v>3223</v>
      </c>
      <c r="L7242" t="s">
        <v>3564</v>
      </c>
      <c r="M7242" t="s">
        <v>549</v>
      </c>
      <c r="N7242" t="s">
        <v>550</v>
      </c>
      <c r="O7242" t="s">
        <v>551</v>
      </c>
      <c r="P7242" t="s">
        <v>145</v>
      </c>
      <c r="Q7242" t="s">
        <v>223</v>
      </c>
    </row>
    <row r="7243" spans="1:17">
      <c r="A7243" t="s">
        <v>3413</v>
      </c>
      <c r="B7243" t="s">
        <v>3414</v>
      </c>
      <c r="C7243" t="s">
        <v>6693</v>
      </c>
      <c r="D7243" s="4">
        <v>45782.419050925928</v>
      </c>
      <c r="E7243" s="4">
        <v>45788.3125</v>
      </c>
      <c r="F7243" s="4">
        <v>45788.350694444445</v>
      </c>
      <c r="G7243" s="4"/>
      <c r="H7243" t="s">
        <v>3155</v>
      </c>
      <c r="I7243" t="s">
        <v>3156</v>
      </c>
      <c r="J7243">
        <v>0</v>
      </c>
      <c r="K7243" t="s">
        <v>3157</v>
      </c>
      <c r="L7243" t="s">
        <v>3245</v>
      </c>
      <c r="M7243" t="s">
        <v>549</v>
      </c>
      <c r="N7243" t="s">
        <v>550</v>
      </c>
      <c r="O7243" t="s">
        <v>551</v>
      </c>
      <c r="P7243" t="s">
        <v>145</v>
      </c>
      <c r="Q7243" t="s">
        <v>224</v>
      </c>
    </row>
    <row r="7244" spans="1:17">
      <c r="A7244" t="s">
        <v>6694</v>
      </c>
      <c r="B7244" t="s">
        <v>6695</v>
      </c>
      <c r="C7244" t="s">
        <v>6696</v>
      </c>
      <c r="D7244" s="4">
        <v>45782.41810185185</v>
      </c>
      <c r="E7244" s="4">
        <v>45785.458333333336</v>
      </c>
      <c r="F7244" s="4">
        <v>45785.475694444445</v>
      </c>
      <c r="G7244" s="4"/>
      <c r="H7244" t="s">
        <v>3155</v>
      </c>
      <c r="I7244" t="s">
        <v>3175</v>
      </c>
      <c r="J7244">
        <v>0</v>
      </c>
      <c r="K7244" t="s">
        <v>3157</v>
      </c>
      <c r="L7244" t="s">
        <v>3593</v>
      </c>
      <c r="M7244" t="s">
        <v>549</v>
      </c>
      <c r="N7244" t="s">
        <v>559</v>
      </c>
      <c r="O7244" t="s">
        <v>469</v>
      </c>
      <c r="P7244" t="s">
        <v>180</v>
      </c>
      <c r="Q7244" t="s">
        <v>184</v>
      </c>
    </row>
    <row r="7245" spans="1:17">
      <c r="A7245" t="s">
        <v>6697</v>
      </c>
      <c r="B7245" t="s">
        <v>6698</v>
      </c>
      <c r="C7245" t="s">
        <v>6699</v>
      </c>
      <c r="D7245" s="4">
        <v>45782.409305555557</v>
      </c>
      <c r="E7245" s="4">
        <v>45783.291666666664</v>
      </c>
      <c r="F7245" s="4">
        <v>45783.329861111109</v>
      </c>
      <c r="G7245" s="4">
        <v>45783.292650462965</v>
      </c>
      <c r="H7245" t="s">
        <v>3155</v>
      </c>
      <c r="I7245" t="s">
        <v>3240</v>
      </c>
      <c r="J7245">
        <v>1001</v>
      </c>
      <c r="K7245" t="s">
        <v>3227</v>
      </c>
      <c r="L7245" t="s">
        <v>3564</v>
      </c>
      <c r="M7245" t="s">
        <v>549</v>
      </c>
      <c r="N7245" t="s">
        <v>550</v>
      </c>
      <c r="O7245" t="s">
        <v>136</v>
      </c>
      <c r="P7245" t="s">
        <v>283</v>
      </c>
      <c r="Q7245" t="s">
        <v>284</v>
      </c>
    </row>
    <row r="7246" spans="1:17">
      <c r="A7246" t="s">
        <v>6700</v>
      </c>
      <c r="B7246" t="s">
        <v>6701</v>
      </c>
      <c r="C7246" t="s">
        <v>6702</v>
      </c>
      <c r="D7246" s="4">
        <v>45782.408263888887</v>
      </c>
      <c r="E7246" s="4">
        <v>45789.291666666664</v>
      </c>
      <c r="F7246" s="4">
        <v>45789.309027777781</v>
      </c>
      <c r="G7246" s="4"/>
      <c r="H7246" t="s">
        <v>3155</v>
      </c>
      <c r="I7246" t="s">
        <v>3175</v>
      </c>
      <c r="J7246">
        <v>0</v>
      </c>
      <c r="K7246" t="s">
        <v>3157</v>
      </c>
      <c r="L7246" t="s">
        <v>3245</v>
      </c>
      <c r="M7246" t="s">
        <v>549</v>
      </c>
      <c r="N7246" t="s">
        <v>550</v>
      </c>
      <c r="O7246" t="s">
        <v>136</v>
      </c>
      <c r="P7246" t="s">
        <v>147</v>
      </c>
      <c r="Q7246" t="s">
        <v>259</v>
      </c>
    </row>
    <row r="7247" spans="1:17">
      <c r="A7247" t="s">
        <v>5681</v>
      </c>
      <c r="B7247" t="s">
        <v>5682</v>
      </c>
      <c r="C7247" t="s">
        <v>6703</v>
      </c>
      <c r="D7247" s="4">
        <v>45782.407326388886</v>
      </c>
      <c r="E7247" s="4">
        <v>45786.666666666664</v>
      </c>
      <c r="F7247" s="4">
        <v>45786.684027777781</v>
      </c>
      <c r="G7247" s="4"/>
      <c r="H7247" t="s">
        <v>3155</v>
      </c>
      <c r="I7247" t="s">
        <v>3222</v>
      </c>
      <c r="J7247">
        <v>1</v>
      </c>
      <c r="K7247" t="s">
        <v>3223</v>
      </c>
      <c r="L7247" t="s">
        <v>3245</v>
      </c>
      <c r="M7247" t="s">
        <v>549</v>
      </c>
      <c r="N7247" t="s">
        <v>550</v>
      </c>
      <c r="O7247" t="s">
        <v>551</v>
      </c>
      <c r="P7247" t="s">
        <v>141</v>
      </c>
      <c r="Q7247" t="s">
        <v>237</v>
      </c>
    </row>
    <row r="7248" spans="1:17">
      <c r="A7248" t="s">
        <v>6704</v>
      </c>
      <c r="B7248" t="s">
        <v>6705</v>
      </c>
      <c r="C7248" t="s">
        <v>6706</v>
      </c>
      <c r="D7248" s="4">
        <v>45782.404004629629</v>
      </c>
      <c r="E7248" s="4">
        <v>45786.291666666664</v>
      </c>
      <c r="F7248" s="4">
        <v>45786.329861111109</v>
      </c>
      <c r="G7248" s="4">
        <v>45786.297662037039</v>
      </c>
      <c r="H7248" t="s">
        <v>3155</v>
      </c>
      <c r="I7248" t="s">
        <v>3156</v>
      </c>
      <c r="J7248">
        <v>0</v>
      </c>
      <c r="K7248" t="s">
        <v>3194</v>
      </c>
      <c r="L7248" t="s">
        <v>3564</v>
      </c>
      <c r="M7248" t="s">
        <v>549</v>
      </c>
      <c r="N7248" t="s">
        <v>550</v>
      </c>
      <c r="O7248" t="s">
        <v>551</v>
      </c>
      <c r="P7248" t="s">
        <v>149</v>
      </c>
      <c r="Q7248" t="s">
        <v>205</v>
      </c>
    </row>
    <row r="7249" spans="1:17">
      <c r="A7249" t="s">
        <v>6707</v>
      </c>
      <c r="B7249" t="s">
        <v>6708</v>
      </c>
      <c r="C7249" t="s">
        <v>6709</v>
      </c>
      <c r="D7249" s="4">
        <v>45782.403020833335</v>
      </c>
      <c r="E7249" s="4">
        <v>45784.333333333336</v>
      </c>
      <c r="F7249" s="4">
        <v>45784.350694444445</v>
      </c>
      <c r="G7249" s="4">
        <v>45784.337430555555</v>
      </c>
      <c r="H7249" t="s">
        <v>3155</v>
      </c>
      <c r="I7249" t="s">
        <v>3222</v>
      </c>
      <c r="J7249">
        <v>1</v>
      </c>
      <c r="K7249" t="s">
        <v>3223</v>
      </c>
      <c r="L7249" t="s">
        <v>3564</v>
      </c>
      <c r="M7249" t="s">
        <v>549</v>
      </c>
      <c r="N7249" t="s">
        <v>559</v>
      </c>
      <c r="O7249" t="s">
        <v>469</v>
      </c>
      <c r="P7249" t="s">
        <v>180</v>
      </c>
      <c r="Q7249" t="s">
        <v>183</v>
      </c>
    </row>
    <row r="7250" spans="1:17">
      <c r="A7250" t="s">
        <v>6710</v>
      </c>
      <c r="B7250" t="s">
        <v>6711</v>
      </c>
      <c r="C7250" t="s">
        <v>6712</v>
      </c>
      <c r="D7250" s="4">
        <v>45782.402916666666</v>
      </c>
      <c r="E7250" s="4">
        <v>45783.354166666664</v>
      </c>
      <c r="F7250" s="4">
        <v>45783.371527777781</v>
      </c>
      <c r="G7250" s="4"/>
      <c r="H7250" t="s">
        <v>3155</v>
      </c>
      <c r="I7250" t="s">
        <v>3184</v>
      </c>
      <c r="J7250">
        <v>0</v>
      </c>
      <c r="K7250" t="s">
        <v>3157</v>
      </c>
      <c r="L7250" t="s">
        <v>3245</v>
      </c>
      <c r="M7250" t="s">
        <v>549</v>
      </c>
      <c r="N7250" t="s">
        <v>550</v>
      </c>
      <c r="O7250" t="s">
        <v>616</v>
      </c>
      <c r="P7250" t="s">
        <v>314</v>
      </c>
      <c r="Q7250" t="s">
        <v>322</v>
      </c>
    </row>
    <row r="7251" spans="1:17">
      <c r="A7251" t="s">
        <v>6713</v>
      </c>
      <c r="B7251" t="s">
        <v>6714</v>
      </c>
      <c r="C7251" t="s">
        <v>6715</v>
      </c>
      <c r="D7251" s="4">
        <v>45782.402650462966</v>
      </c>
      <c r="E7251" s="4">
        <v>45783.354166666664</v>
      </c>
      <c r="F7251" s="4">
        <v>45783.392361111109</v>
      </c>
      <c r="G7251" s="4">
        <v>45783.352546296293</v>
      </c>
      <c r="H7251" t="s">
        <v>3155</v>
      </c>
      <c r="I7251" t="s">
        <v>3156</v>
      </c>
      <c r="J7251">
        <v>0</v>
      </c>
      <c r="K7251" t="s">
        <v>3157</v>
      </c>
      <c r="L7251" t="s">
        <v>3564</v>
      </c>
      <c r="M7251" t="s">
        <v>549</v>
      </c>
      <c r="N7251" t="s">
        <v>550</v>
      </c>
      <c r="O7251" t="s">
        <v>551</v>
      </c>
      <c r="P7251" t="s">
        <v>145</v>
      </c>
      <c r="Q7251" t="s">
        <v>219</v>
      </c>
    </row>
    <row r="7252" spans="1:17">
      <c r="A7252" t="s">
        <v>6716</v>
      </c>
      <c r="B7252" t="s">
        <v>6717</v>
      </c>
      <c r="C7252" t="s">
        <v>6718</v>
      </c>
      <c r="D7252" s="4">
        <v>45782.400185185186</v>
      </c>
      <c r="E7252" s="4">
        <v>45783.291666666664</v>
      </c>
      <c r="F7252" s="4">
        <v>45783.309027777781</v>
      </c>
      <c r="G7252" s="4">
        <v>45783.289583333331</v>
      </c>
      <c r="H7252" t="s">
        <v>3155</v>
      </c>
      <c r="I7252" t="s">
        <v>3162</v>
      </c>
      <c r="J7252">
        <v>0</v>
      </c>
      <c r="K7252" t="s">
        <v>3252</v>
      </c>
      <c r="L7252" t="s">
        <v>3564</v>
      </c>
      <c r="M7252" t="s">
        <v>549</v>
      </c>
      <c r="N7252" t="s">
        <v>550</v>
      </c>
      <c r="O7252" t="s">
        <v>1923</v>
      </c>
      <c r="P7252" t="s">
        <v>1924</v>
      </c>
      <c r="Q7252" t="s">
        <v>1922</v>
      </c>
    </row>
    <row r="7253" spans="1:17">
      <c r="A7253" t="s">
        <v>6719</v>
      </c>
      <c r="B7253" t="s">
        <v>6720</v>
      </c>
      <c r="C7253" t="s">
        <v>6721</v>
      </c>
      <c r="D7253" s="4">
        <v>45782.385416666664</v>
      </c>
      <c r="E7253" s="4">
        <v>45782.729166666664</v>
      </c>
      <c r="F7253" s="4">
        <v>45782.746527777781</v>
      </c>
      <c r="G7253" s="4">
        <v>45782.730543981481</v>
      </c>
      <c r="H7253" t="s">
        <v>3155</v>
      </c>
      <c r="I7253" t="s">
        <v>3402</v>
      </c>
      <c r="J7253">
        <v>1002</v>
      </c>
      <c r="K7253" t="s">
        <v>3403</v>
      </c>
      <c r="L7253" t="s">
        <v>3564</v>
      </c>
      <c r="M7253" t="s">
        <v>549</v>
      </c>
      <c r="N7253" t="s">
        <v>550</v>
      </c>
      <c r="O7253" t="s">
        <v>136</v>
      </c>
      <c r="P7253" t="s">
        <v>139</v>
      </c>
      <c r="Q7253" t="s">
        <v>278</v>
      </c>
    </row>
    <row r="7254" spans="1:17">
      <c r="A7254" t="s">
        <v>6722</v>
      </c>
      <c r="B7254" t="s">
        <v>6723</v>
      </c>
      <c r="C7254" t="s">
        <v>6724</v>
      </c>
      <c r="D7254" s="4">
        <v>45782.384479166663</v>
      </c>
      <c r="E7254" s="4">
        <v>45785.270833333336</v>
      </c>
      <c r="F7254" s="4">
        <v>45785.288194444445</v>
      </c>
      <c r="G7254" s="4">
        <v>45785.265266203707</v>
      </c>
      <c r="H7254" t="s">
        <v>3155</v>
      </c>
      <c r="I7254" t="s">
        <v>3222</v>
      </c>
      <c r="J7254">
        <v>1</v>
      </c>
      <c r="K7254" t="s">
        <v>3223</v>
      </c>
      <c r="L7254" t="s">
        <v>3564</v>
      </c>
      <c r="M7254" t="s">
        <v>549</v>
      </c>
      <c r="N7254" t="s">
        <v>550</v>
      </c>
      <c r="O7254" t="s">
        <v>616</v>
      </c>
      <c r="P7254" t="s">
        <v>314</v>
      </c>
      <c r="Q7254" t="s">
        <v>322</v>
      </c>
    </row>
    <row r="7255" spans="1:17">
      <c r="A7255" t="s">
        <v>6613</v>
      </c>
      <c r="B7255" t="s">
        <v>6614</v>
      </c>
      <c r="C7255" t="s">
        <v>6725</v>
      </c>
      <c r="D7255" s="4">
        <v>45782.377025462964</v>
      </c>
      <c r="E7255" s="4">
        <v>45785.416666666664</v>
      </c>
      <c r="F7255" s="4">
        <v>45785.454861111109</v>
      </c>
      <c r="G7255" s="4"/>
      <c r="H7255" t="s">
        <v>3155</v>
      </c>
      <c r="I7255" t="s">
        <v>3240</v>
      </c>
      <c r="J7255">
        <v>0</v>
      </c>
      <c r="K7255" t="s">
        <v>3163</v>
      </c>
      <c r="L7255" t="s">
        <v>3245</v>
      </c>
      <c r="M7255" t="s">
        <v>549</v>
      </c>
      <c r="N7255" t="s">
        <v>550</v>
      </c>
      <c r="O7255" t="s">
        <v>136</v>
      </c>
      <c r="P7255" t="s">
        <v>283</v>
      </c>
      <c r="Q7255" t="s">
        <v>287</v>
      </c>
    </row>
    <row r="7256" spans="1:17">
      <c r="A7256" t="s">
        <v>5987</v>
      </c>
      <c r="B7256" t="s">
        <v>5988</v>
      </c>
      <c r="C7256" t="s">
        <v>6726</v>
      </c>
      <c r="D7256" s="4">
        <v>45782.376828703702</v>
      </c>
      <c r="E7256" s="4">
        <v>45783.375</v>
      </c>
      <c r="F7256" s="4">
        <v>45783.392361111109</v>
      </c>
      <c r="G7256" s="4"/>
      <c r="H7256" t="s">
        <v>3155</v>
      </c>
      <c r="I7256" t="s">
        <v>3171</v>
      </c>
      <c r="J7256">
        <v>0</v>
      </c>
      <c r="K7256" t="s">
        <v>3157</v>
      </c>
      <c r="L7256" t="s">
        <v>3593</v>
      </c>
      <c r="M7256" t="s">
        <v>549</v>
      </c>
      <c r="N7256" t="s">
        <v>550</v>
      </c>
      <c r="O7256" t="s">
        <v>551</v>
      </c>
      <c r="P7256" t="s">
        <v>141</v>
      </c>
      <c r="Q7256" t="s">
        <v>237</v>
      </c>
    </row>
    <row r="7257" spans="1:17">
      <c r="A7257" t="s">
        <v>6727</v>
      </c>
      <c r="B7257" t="s">
        <v>6728</v>
      </c>
      <c r="C7257" t="s">
        <v>6729</v>
      </c>
      <c r="D7257" s="4">
        <v>45782.37462962963</v>
      </c>
      <c r="E7257" s="4">
        <v>45783.458333333336</v>
      </c>
      <c r="F7257" s="4">
        <v>45783.475694444445</v>
      </c>
      <c r="G7257" s="4">
        <v>45783.458796296298</v>
      </c>
      <c r="H7257" t="s">
        <v>3155</v>
      </c>
      <c r="I7257" t="s">
        <v>3175</v>
      </c>
      <c r="J7257">
        <v>1001</v>
      </c>
      <c r="K7257" t="s">
        <v>3194</v>
      </c>
      <c r="L7257" t="s">
        <v>3564</v>
      </c>
      <c r="M7257" t="s">
        <v>549</v>
      </c>
      <c r="N7257" t="s">
        <v>550</v>
      </c>
      <c r="O7257" t="s">
        <v>551</v>
      </c>
      <c r="P7257" t="s">
        <v>145</v>
      </c>
      <c r="Q7257" t="s">
        <v>220</v>
      </c>
    </row>
    <row r="7258" spans="1:17">
      <c r="A7258" t="s">
        <v>6730</v>
      </c>
      <c r="B7258" t="s">
        <v>6731</v>
      </c>
      <c r="C7258" t="s">
        <v>6732</v>
      </c>
      <c r="D7258" s="4">
        <v>45782.365277777775</v>
      </c>
      <c r="E7258" s="4">
        <v>45783.333333333336</v>
      </c>
      <c r="F7258" s="4">
        <v>45783.350694444445</v>
      </c>
      <c r="G7258" s="4">
        <v>45783.337638888886</v>
      </c>
      <c r="H7258" t="s">
        <v>3155</v>
      </c>
      <c r="I7258" t="s">
        <v>3162</v>
      </c>
      <c r="J7258">
        <v>0</v>
      </c>
      <c r="K7258" t="s">
        <v>3227</v>
      </c>
      <c r="L7258" t="s">
        <v>3564</v>
      </c>
      <c r="M7258" t="s">
        <v>549</v>
      </c>
      <c r="N7258" t="s">
        <v>550</v>
      </c>
      <c r="O7258" t="s">
        <v>1923</v>
      </c>
      <c r="P7258" t="s">
        <v>1924</v>
      </c>
      <c r="Q7258" t="s">
        <v>3394</v>
      </c>
    </row>
    <row r="7259" spans="1:17">
      <c r="A7259" t="s">
        <v>6733</v>
      </c>
      <c r="B7259" t="s">
        <v>6734</v>
      </c>
      <c r="C7259" t="s">
        <v>6735</v>
      </c>
      <c r="D7259" s="4">
        <v>45782.363842592589</v>
      </c>
      <c r="E7259" s="4">
        <v>45784.3125</v>
      </c>
      <c r="F7259" s="4">
        <v>45784.329861111109</v>
      </c>
      <c r="G7259" s="4">
        <v>45784.312511574077</v>
      </c>
      <c r="H7259" t="s">
        <v>3155</v>
      </c>
      <c r="I7259" t="s">
        <v>3162</v>
      </c>
      <c r="J7259">
        <v>0</v>
      </c>
      <c r="K7259" t="s">
        <v>3163</v>
      </c>
      <c r="L7259" t="s">
        <v>3564</v>
      </c>
      <c r="M7259" t="s">
        <v>549</v>
      </c>
      <c r="N7259" t="s">
        <v>550</v>
      </c>
      <c r="O7259" t="s">
        <v>1923</v>
      </c>
      <c r="P7259" t="s">
        <v>1924</v>
      </c>
      <c r="Q7259" t="s">
        <v>3394</v>
      </c>
    </row>
    <row r="7260" spans="1:17">
      <c r="A7260" t="s">
        <v>3664</v>
      </c>
      <c r="B7260" t="s">
        <v>6736</v>
      </c>
      <c r="C7260" t="s">
        <v>6737</v>
      </c>
      <c r="D7260" s="4">
        <v>45782.363622685189</v>
      </c>
      <c r="E7260" s="4">
        <v>45783.75</v>
      </c>
      <c r="F7260" s="4">
        <v>45783.767361111109</v>
      </c>
      <c r="G7260" s="4">
        <v>45783.753217592595</v>
      </c>
      <c r="H7260" t="s">
        <v>3155</v>
      </c>
      <c r="I7260" t="s">
        <v>3402</v>
      </c>
      <c r="J7260">
        <v>0</v>
      </c>
      <c r="K7260" t="s">
        <v>3403</v>
      </c>
      <c r="L7260" t="s">
        <v>3564</v>
      </c>
      <c r="M7260" t="s">
        <v>549</v>
      </c>
      <c r="N7260" t="s">
        <v>550</v>
      </c>
      <c r="O7260" t="s">
        <v>136</v>
      </c>
      <c r="P7260" t="s">
        <v>292</v>
      </c>
      <c r="Q7260" t="s">
        <v>295</v>
      </c>
    </row>
    <row r="7261" spans="1:17">
      <c r="A7261" t="s">
        <v>6738</v>
      </c>
      <c r="B7261" t="s">
        <v>6739</v>
      </c>
      <c r="C7261" t="s">
        <v>6740</v>
      </c>
      <c r="D7261" s="4">
        <v>45782.35083333333</v>
      </c>
      <c r="E7261" s="4">
        <v>45783.291666666664</v>
      </c>
      <c r="F7261" s="4">
        <v>45783.309027777781</v>
      </c>
      <c r="G7261" s="4">
        <v>45783.288194444445</v>
      </c>
      <c r="H7261" t="s">
        <v>3155</v>
      </c>
      <c r="I7261" t="s">
        <v>3222</v>
      </c>
      <c r="J7261">
        <v>1</v>
      </c>
      <c r="K7261" t="s">
        <v>3223</v>
      </c>
      <c r="L7261" t="s">
        <v>3564</v>
      </c>
      <c r="M7261" t="s">
        <v>549</v>
      </c>
      <c r="N7261" t="s">
        <v>559</v>
      </c>
      <c r="O7261" t="s">
        <v>469</v>
      </c>
      <c r="P7261" t="s">
        <v>189</v>
      </c>
      <c r="Q7261" t="s">
        <v>199</v>
      </c>
    </row>
    <row r="7262" spans="1:17">
      <c r="A7262" t="s">
        <v>6741</v>
      </c>
      <c r="B7262" t="s">
        <v>6742</v>
      </c>
      <c r="C7262" t="s">
        <v>6743</v>
      </c>
      <c r="D7262" s="4">
        <v>45782.34983796296</v>
      </c>
      <c r="E7262" s="4">
        <v>45783.8125</v>
      </c>
      <c r="F7262" s="4">
        <v>45783.829861111109</v>
      </c>
      <c r="G7262" s="4">
        <v>45783.811666666668</v>
      </c>
      <c r="H7262" t="s">
        <v>3155</v>
      </c>
      <c r="I7262" t="s">
        <v>3162</v>
      </c>
      <c r="J7262">
        <v>0</v>
      </c>
      <c r="K7262" t="s">
        <v>3179</v>
      </c>
      <c r="L7262" t="s">
        <v>3564</v>
      </c>
      <c r="M7262" t="s">
        <v>549</v>
      </c>
      <c r="N7262" t="s">
        <v>550</v>
      </c>
      <c r="O7262" t="s">
        <v>1923</v>
      </c>
      <c r="P7262" t="s">
        <v>1924</v>
      </c>
      <c r="Q7262" t="s">
        <v>3164</v>
      </c>
    </row>
    <row r="7263" spans="1:17">
      <c r="A7263" t="s">
        <v>6744</v>
      </c>
      <c r="B7263" t="s">
        <v>6745</v>
      </c>
      <c r="C7263" t="s">
        <v>6746</v>
      </c>
      <c r="D7263" s="4">
        <v>45782.349502314813</v>
      </c>
      <c r="E7263" s="4">
        <v>45783.333333333336</v>
      </c>
      <c r="F7263" s="4">
        <v>45783.350694444445</v>
      </c>
      <c r="G7263" s="4">
        <v>45783.334247685183</v>
      </c>
      <c r="H7263" t="s">
        <v>3155</v>
      </c>
      <c r="I7263" t="s">
        <v>3175</v>
      </c>
      <c r="J7263">
        <v>0</v>
      </c>
      <c r="K7263" t="s">
        <v>3157</v>
      </c>
      <c r="L7263" t="s">
        <v>3564</v>
      </c>
      <c r="M7263" t="s">
        <v>549</v>
      </c>
      <c r="N7263" t="s">
        <v>550</v>
      </c>
      <c r="O7263" t="s">
        <v>136</v>
      </c>
      <c r="P7263" t="s">
        <v>283</v>
      </c>
      <c r="Q7263" t="s">
        <v>285</v>
      </c>
    </row>
    <row r="7264" spans="1:17">
      <c r="A7264" t="s">
        <v>5052</v>
      </c>
      <c r="B7264" t="s">
        <v>5053</v>
      </c>
      <c r="C7264" t="s">
        <v>6747</v>
      </c>
      <c r="D7264" s="4">
        <v>45782.348715277774</v>
      </c>
      <c r="E7264" s="4">
        <v>45788.291666666664</v>
      </c>
      <c r="F7264" s="4">
        <v>45788.309027777781</v>
      </c>
      <c r="G7264" s="4"/>
      <c r="H7264" t="s">
        <v>3155</v>
      </c>
      <c r="I7264" t="s">
        <v>3162</v>
      </c>
      <c r="J7264">
        <v>0</v>
      </c>
      <c r="K7264" t="s">
        <v>3379</v>
      </c>
      <c r="L7264" t="s">
        <v>3245</v>
      </c>
      <c r="M7264" t="s">
        <v>549</v>
      </c>
      <c r="N7264" t="s">
        <v>550</v>
      </c>
      <c r="O7264" t="s">
        <v>1923</v>
      </c>
      <c r="P7264" t="s">
        <v>1924</v>
      </c>
      <c r="Q7264" t="s">
        <v>3180</v>
      </c>
    </row>
    <row r="7265" spans="1:17">
      <c r="A7265" t="s">
        <v>6748</v>
      </c>
      <c r="B7265" t="s">
        <v>6749</v>
      </c>
      <c r="C7265" t="s">
        <v>6750</v>
      </c>
      <c r="D7265" s="4">
        <v>45782.343182870369</v>
      </c>
      <c r="E7265" s="4">
        <v>45784.875</v>
      </c>
      <c r="F7265" s="4">
        <v>45784.913194444445</v>
      </c>
      <c r="G7265" s="4"/>
      <c r="H7265" t="s">
        <v>3155</v>
      </c>
      <c r="I7265" t="s">
        <v>3209</v>
      </c>
      <c r="J7265">
        <v>0</v>
      </c>
      <c r="K7265" t="s">
        <v>3227</v>
      </c>
      <c r="L7265" t="s">
        <v>3245</v>
      </c>
      <c r="M7265" t="s">
        <v>549</v>
      </c>
      <c r="N7265" t="s">
        <v>550</v>
      </c>
      <c r="O7265" t="s">
        <v>136</v>
      </c>
      <c r="P7265" t="s">
        <v>292</v>
      </c>
      <c r="Q7265" t="s">
        <v>293</v>
      </c>
    </row>
    <row r="7266" spans="1:17">
      <c r="A7266" t="s">
        <v>6751</v>
      </c>
      <c r="B7266" t="s">
        <v>6752</v>
      </c>
      <c r="C7266" t="s">
        <v>6753</v>
      </c>
      <c r="D7266" s="4">
        <v>45782.342997685184</v>
      </c>
      <c r="E7266" s="4">
        <v>45783.3125</v>
      </c>
      <c r="F7266" s="4">
        <v>45783.329861111109</v>
      </c>
      <c r="G7266" s="4">
        <v>45783.308564814812</v>
      </c>
      <c r="H7266" t="s">
        <v>3155</v>
      </c>
      <c r="I7266" t="s">
        <v>3162</v>
      </c>
      <c r="J7266">
        <v>0</v>
      </c>
      <c r="K7266" t="s">
        <v>3198</v>
      </c>
      <c r="L7266" t="s">
        <v>3564</v>
      </c>
      <c r="M7266" t="s">
        <v>549</v>
      </c>
      <c r="N7266" t="s">
        <v>550</v>
      </c>
      <c r="O7266" t="s">
        <v>1923</v>
      </c>
      <c r="P7266" t="s">
        <v>1924</v>
      </c>
      <c r="Q7266" t="s">
        <v>3180</v>
      </c>
    </row>
    <row r="7267" spans="1:17">
      <c r="A7267" t="s">
        <v>6754</v>
      </c>
      <c r="B7267" t="s">
        <v>6755</v>
      </c>
      <c r="C7267" t="s">
        <v>6756</v>
      </c>
      <c r="D7267" s="4">
        <v>45782.342766203707</v>
      </c>
      <c r="E7267" s="4">
        <v>45783.333333333336</v>
      </c>
      <c r="F7267" s="4">
        <v>45783.350694444445</v>
      </c>
      <c r="G7267" s="4">
        <v>45783.327222222222</v>
      </c>
      <c r="H7267" t="s">
        <v>3155</v>
      </c>
      <c r="I7267" t="s">
        <v>3171</v>
      </c>
      <c r="J7267">
        <v>1002</v>
      </c>
      <c r="K7267" t="s">
        <v>3157</v>
      </c>
      <c r="L7267" t="s">
        <v>3564</v>
      </c>
      <c r="M7267" t="s">
        <v>549</v>
      </c>
      <c r="N7267" t="s">
        <v>550</v>
      </c>
      <c r="O7267" t="s">
        <v>136</v>
      </c>
      <c r="P7267" t="s">
        <v>283</v>
      </c>
      <c r="Q7267" t="s">
        <v>287</v>
      </c>
    </row>
    <row r="7268" spans="1:17">
      <c r="A7268" t="s">
        <v>6757</v>
      </c>
      <c r="B7268" t="s">
        <v>6758</v>
      </c>
      <c r="C7268" t="s">
        <v>6759</v>
      </c>
      <c r="D7268" s="4">
        <v>45782.333981481483</v>
      </c>
      <c r="E7268" s="4">
        <v>45786.25</v>
      </c>
      <c r="F7268" s="4">
        <v>45786.267361111109</v>
      </c>
      <c r="G7268" s="4">
        <v>45786.254710648151</v>
      </c>
      <c r="H7268" t="s">
        <v>3155</v>
      </c>
      <c r="I7268" t="s">
        <v>3175</v>
      </c>
      <c r="J7268">
        <v>0</v>
      </c>
      <c r="K7268" t="s">
        <v>3157</v>
      </c>
      <c r="L7268" t="s">
        <v>3564</v>
      </c>
      <c r="M7268" t="s">
        <v>549</v>
      </c>
      <c r="N7268" t="s">
        <v>550</v>
      </c>
      <c r="O7268" t="s">
        <v>616</v>
      </c>
      <c r="P7268" t="s">
        <v>314</v>
      </c>
      <c r="Q7268" t="s">
        <v>322</v>
      </c>
    </row>
    <row r="7269" spans="1:17">
      <c r="A7269" t="s">
        <v>6760</v>
      </c>
      <c r="B7269" t="s">
        <v>6761</v>
      </c>
      <c r="C7269" t="s">
        <v>6762</v>
      </c>
      <c r="D7269" s="4">
        <v>45782.32130787037</v>
      </c>
      <c r="E7269" s="4">
        <v>45783.354166666664</v>
      </c>
      <c r="F7269" s="4">
        <v>45783.371527777781</v>
      </c>
      <c r="G7269" s="4">
        <v>45783.352685185186</v>
      </c>
      <c r="H7269" t="s">
        <v>3155</v>
      </c>
      <c r="I7269" t="s">
        <v>3171</v>
      </c>
      <c r="J7269">
        <v>0</v>
      </c>
      <c r="K7269" t="s">
        <v>3227</v>
      </c>
      <c r="L7269" t="s">
        <v>3564</v>
      </c>
      <c r="M7269" t="s">
        <v>549</v>
      </c>
      <c r="N7269" t="s">
        <v>550</v>
      </c>
      <c r="O7269" t="s">
        <v>136</v>
      </c>
      <c r="P7269" t="s">
        <v>147</v>
      </c>
      <c r="Q7269" t="s">
        <v>258</v>
      </c>
    </row>
    <row r="7270" spans="1:17">
      <c r="A7270" t="s">
        <v>4532</v>
      </c>
      <c r="B7270" t="s">
        <v>4533</v>
      </c>
      <c r="C7270" t="s">
        <v>6763</v>
      </c>
      <c r="D7270" s="4">
        <v>45782.303587962961</v>
      </c>
      <c r="E7270" s="4">
        <v>45783.666666666664</v>
      </c>
      <c r="F7270" s="4">
        <v>45783.684027777781</v>
      </c>
      <c r="G7270" s="4"/>
      <c r="H7270" t="s">
        <v>3155</v>
      </c>
      <c r="I7270" t="s">
        <v>3184</v>
      </c>
      <c r="J7270">
        <v>1</v>
      </c>
      <c r="K7270" t="s">
        <v>3227</v>
      </c>
      <c r="L7270" t="s">
        <v>3593</v>
      </c>
      <c r="M7270" t="s">
        <v>549</v>
      </c>
      <c r="N7270" t="s">
        <v>550</v>
      </c>
      <c r="O7270" t="s">
        <v>136</v>
      </c>
      <c r="P7270" t="s">
        <v>143</v>
      </c>
      <c r="Q7270" t="s">
        <v>311</v>
      </c>
    </row>
    <row r="7271" spans="1:17">
      <c r="A7271" t="s">
        <v>28688</v>
      </c>
      <c r="B7271" t="s">
        <v>28689</v>
      </c>
      <c r="C7271" t="s">
        <v>28690</v>
      </c>
      <c r="D7271" s="4">
        <v>45782.300752314812</v>
      </c>
      <c r="E7271" s="4">
        <v>45783.3125</v>
      </c>
      <c r="F7271" s="4">
        <v>45783.329861111109</v>
      </c>
      <c r="G7271" s="4">
        <v>45783.312708333331</v>
      </c>
      <c r="H7271" t="s">
        <v>3155</v>
      </c>
      <c r="I7271" t="s">
        <v>3171</v>
      </c>
      <c r="J7271">
        <v>1001</v>
      </c>
      <c r="K7271" t="s">
        <v>3157</v>
      </c>
      <c r="L7271" t="s">
        <v>3564</v>
      </c>
      <c r="M7271" t="s">
        <v>549</v>
      </c>
      <c r="N7271" t="s">
        <v>550</v>
      </c>
      <c r="O7271" t="s">
        <v>136</v>
      </c>
      <c r="P7271" t="s">
        <v>264</v>
      </c>
      <c r="Q7271" t="s">
        <v>267</v>
      </c>
    </row>
    <row r="7272" spans="1:17">
      <c r="A7272" t="s">
        <v>28688</v>
      </c>
      <c r="B7272" t="s">
        <v>28689</v>
      </c>
      <c r="C7272" t="s">
        <v>28691</v>
      </c>
      <c r="D7272" s="4">
        <v>45782.300358796296</v>
      </c>
      <c r="E7272" s="4">
        <v>45783.1875</v>
      </c>
      <c r="F7272" s="4">
        <v>45783.204861111109</v>
      </c>
      <c r="G7272" s="4"/>
      <c r="H7272" t="s">
        <v>3155</v>
      </c>
      <c r="I7272" t="s">
        <v>3171</v>
      </c>
      <c r="J7272">
        <v>1001</v>
      </c>
      <c r="K7272" t="s">
        <v>3157</v>
      </c>
      <c r="L7272" t="s">
        <v>3245</v>
      </c>
      <c r="M7272" t="s">
        <v>549</v>
      </c>
      <c r="N7272" t="s">
        <v>550</v>
      </c>
      <c r="O7272" t="s">
        <v>136</v>
      </c>
      <c r="P7272" t="s">
        <v>264</v>
      </c>
      <c r="Q7272" t="s">
        <v>267</v>
      </c>
    </row>
    <row r="7273" spans="1:17">
      <c r="A7273" t="s">
        <v>28688</v>
      </c>
      <c r="B7273" t="s">
        <v>28689</v>
      </c>
      <c r="C7273" t="s">
        <v>28692</v>
      </c>
      <c r="D7273" s="4">
        <v>45782.297812500001</v>
      </c>
      <c r="E7273" s="4">
        <v>45783.3125</v>
      </c>
      <c r="F7273" s="4">
        <v>45783.329861111109</v>
      </c>
      <c r="G7273" s="4"/>
      <c r="H7273" t="s">
        <v>3155</v>
      </c>
      <c r="I7273" t="s">
        <v>3171</v>
      </c>
      <c r="J7273">
        <v>1001</v>
      </c>
      <c r="K7273" t="s">
        <v>3157</v>
      </c>
      <c r="L7273" t="s">
        <v>3245</v>
      </c>
      <c r="M7273" t="s">
        <v>549</v>
      </c>
      <c r="N7273" t="s">
        <v>550</v>
      </c>
      <c r="O7273" t="s">
        <v>136</v>
      </c>
      <c r="P7273" t="s">
        <v>264</v>
      </c>
      <c r="Q7273" t="s">
        <v>267</v>
      </c>
    </row>
    <row r="7274" spans="1:17">
      <c r="A7274" t="s">
        <v>6764</v>
      </c>
      <c r="B7274" t="s">
        <v>6765</v>
      </c>
      <c r="C7274" t="s">
        <v>6766</v>
      </c>
      <c r="D7274" s="4">
        <v>45782.296967592592</v>
      </c>
      <c r="E7274" s="4">
        <v>45784.75</v>
      </c>
      <c r="F7274" s="4">
        <v>45784.788194444445</v>
      </c>
      <c r="G7274" s="4"/>
      <c r="H7274" t="s">
        <v>3155</v>
      </c>
      <c r="I7274" t="s">
        <v>3156</v>
      </c>
      <c r="J7274">
        <v>0</v>
      </c>
      <c r="K7274" t="s">
        <v>3227</v>
      </c>
      <c r="L7274" t="s">
        <v>3245</v>
      </c>
      <c r="M7274" t="s">
        <v>549</v>
      </c>
      <c r="N7274" t="s">
        <v>550</v>
      </c>
      <c r="O7274" t="s">
        <v>616</v>
      </c>
      <c r="P7274" t="s">
        <v>314</v>
      </c>
      <c r="Q7274" t="s">
        <v>318</v>
      </c>
    </row>
    <row r="7275" spans="1:17">
      <c r="A7275" t="s">
        <v>6767</v>
      </c>
      <c r="B7275" t="s">
        <v>6768</v>
      </c>
      <c r="C7275" t="s">
        <v>6769</v>
      </c>
      <c r="D7275" s="4">
        <v>45782.296226851853</v>
      </c>
      <c r="E7275" s="4">
        <v>45783.4375</v>
      </c>
      <c r="F7275" s="4">
        <v>45783.454861111109</v>
      </c>
      <c r="G7275" s="4">
        <v>45783.43922453704</v>
      </c>
      <c r="H7275" t="s">
        <v>3155</v>
      </c>
      <c r="I7275" t="s">
        <v>3175</v>
      </c>
      <c r="J7275">
        <v>1001</v>
      </c>
      <c r="K7275" t="s">
        <v>3194</v>
      </c>
      <c r="L7275" t="s">
        <v>3564</v>
      </c>
      <c r="M7275" t="s">
        <v>549</v>
      </c>
      <c r="N7275" t="s">
        <v>550</v>
      </c>
      <c r="O7275" t="s">
        <v>136</v>
      </c>
      <c r="P7275" t="s">
        <v>264</v>
      </c>
      <c r="Q7275" t="s">
        <v>2914</v>
      </c>
    </row>
    <row r="7276" spans="1:17">
      <c r="A7276" t="s">
        <v>6580</v>
      </c>
      <c r="B7276" t="s">
        <v>6581</v>
      </c>
      <c r="C7276" t="s">
        <v>6770</v>
      </c>
      <c r="D7276" s="4">
        <v>45782.292361111111</v>
      </c>
      <c r="E7276" s="4">
        <v>45783.583333333336</v>
      </c>
      <c r="F7276" s="4">
        <v>45783.600694444445</v>
      </c>
      <c r="G7276" s="4"/>
      <c r="H7276" t="s">
        <v>3155</v>
      </c>
      <c r="I7276" t="s">
        <v>3175</v>
      </c>
      <c r="J7276">
        <v>0</v>
      </c>
      <c r="K7276" t="s">
        <v>3157</v>
      </c>
      <c r="L7276" t="s">
        <v>3245</v>
      </c>
      <c r="M7276" t="s">
        <v>549</v>
      </c>
      <c r="N7276" t="s">
        <v>559</v>
      </c>
      <c r="O7276" t="s">
        <v>469</v>
      </c>
      <c r="P7276" t="s">
        <v>189</v>
      </c>
      <c r="Q7276" t="s">
        <v>191</v>
      </c>
    </row>
    <row r="7277" spans="1:17">
      <c r="A7277" t="s">
        <v>3267</v>
      </c>
      <c r="B7277" t="s">
        <v>3268</v>
      </c>
      <c r="C7277" t="s">
        <v>6771</v>
      </c>
      <c r="D7277" s="4">
        <v>45782.291759259257</v>
      </c>
      <c r="E7277" s="4">
        <v>45786.291666666664</v>
      </c>
      <c r="F7277" s="4">
        <v>45786.309027777781</v>
      </c>
      <c r="G7277" s="4">
        <v>45786.294085648151</v>
      </c>
      <c r="H7277" t="s">
        <v>3155</v>
      </c>
      <c r="I7277" t="s">
        <v>3171</v>
      </c>
      <c r="J7277">
        <v>0</v>
      </c>
      <c r="K7277" t="s">
        <v>3194</v>
      </c>
      <c r="L7277" t="s">
        <v>3564</v>
      </c>
      <c r="M7277" t="s">
        <v>549</v>
      </c>
      <c r="N7277" t="s">
        <v>550</v>
      </c>
      <c r="O7277" t="s">
        <v>551</v>
      </c>
      <c r="P7277" t="s">
        <v>149</v>
      </c>
      <c r="Q7277" t="s">
        <v>206</v>
      </c>
    </row>
    <row r="7278" spans="1:17">
      <c r="A7278" t="s">
        <v>6772</v>
      </c>
      <c r="B7278" t="s">
        <v>6773</v>
      </c>
      <c r="C7278" t="s">
        <v>6774</v>
      </c>
      <c r="D7278" s="4">
        <v>45782.285995370374</v>
      </c>
      <c r="E7278" s="4">
        <v>45785.333333333336</v>
      </c>
      <c r="F7278" s="4">
        <v>45785.350694444445</v>
      </c>
      <c r="G7278" s="4">
        <v>45785.330347222225</v>
      </c>
      <c r="H7278" t="s">
        <v>3155</v>
      </c>
      <c r="I7278" t="s">
        <v>3171</v>
      </c>
      <c r="J7278">
        <v>0</v>
      </c>
      <c r="K7278" t="s">
        <v>3157</v>
      </c>
      <c r="L7278" t="s">
        <v>3564</v>
      </c>
      <c r="M7278" t="s">
        <v>549</v>
      </c>
      <c r="N7278" t="s">
        <v>550</v>
      </c>
      <c r="O7278" t="s">
        <v>551</v>
      </c>
      <c r="P7278" t="s">
        <v>149</v>
      </c>
      <c r="Q7278" t="s">
        <v>211</v>
      </c>
    </row>
    <row r="7279" spans="1:17">
      <c r="A7279" t="s">
        <v>6775</v>
      </c>
      <c r="B7279" t="s">
        <v>6776</v>
      </c>
      <c r="C7279" t="s">
        <v>6777</v>
      </c>
      <c r="D7279" s="4">
        <v>45782.283055555556</v>
      </c>
      <c r="E7279" s="4">
        <v>45788.708333333336</v>
      </c>
      <c r="F7279" s="4">
        <v>45788.746527777781</v>
      </c>
      <c r="G7279" s="4">
        <v>45788.716504629629</v>
      </c>
      <c r="H7279" t="s">
        <v>3155</v>
      </c>
      <c r="I7279" t="s">
        <v>3240</v>
      </c>
      <c r="J7279">
        <v>0</v>
      </c>
      <c r="K7279" t="s">
        <v>3420</v>
      </c>
      <c r="L7279" t="s">
        <v>3564</v>
      </c>
      <c r="M7279" t="s">
        <v>549</v>
      </c>
      <c r="N7279" t="s">
        <v>550</v>
      </c>
      <c r="O7279" t="s">
        <v>551</v>
      </c>
      <c r="P7279" t="s">
        <v>145</v>
      </c>
      <c r="Q7279" t="s">
        <v>218</v>
      </c>
    </row>
    <row r="7280" spans="1:17">
      <c r="A7280" t="s">
        <v>6772</v>
      </c>
      <c r="B7280" t="s">
        <v>6778</v>
      </c>
      <c r="C7280" t="s">
        <v>6779</v>
      </c>
      <c r="D7280" s="4">
        <v>45782.282962962963</v>
      </c>
      <c r="E7280" s="4">
        <v>45785.291666666664</v>
      </c>
      <c r="F7280" s="4">
        <v>45785.309027777781</v>
      </c>
      <c r="G7280" s="4">
        <v>45785.290162037039</v>
      </c>
      <c r="H7280" t="s">
        <v>3155</v>
      </c>
      <c r="I7280" t="s">
        <v>3171</v>
      </c>
      <c r="J7280">
        <v>0</v>
      </c>
      <c r="K7280" t="s">
        <v>3157</v>
      </c>
      <c r="L7280" t="s">
        <v>3564</v>
      </c>
      <c r="M7280" t="s">
        <v>549</v>
      </c>
      <c r="N7280" t="s">
        <v>550</v>
      </c>
      <c r="O7280" t="s">
        <v>551</v>
      </c>
      <c r="P7280" t="s">
        <v>149</v>
      </c>
      <c r="Q7280" t="s">
        <v>211</v>
      </c>
    </row>
    <row r="7281" spans="1:17">
      <c r="A7281" t="s">
        <v>6780</v>
      </c>
      <c r="B7281" t="s">
        <v>6781</v>
      </c>
      <c r="C7281" t="s">
        <v>6782</v>
      </c>
      <c r="D7281" s="4">
        <v>45782.282268518517</v>
      </c>
      <c r="E7281" s="4">
        <v>45784.25</v>
      </c>
      <c r="F7281" s="4">
        <v>45784.267361111109</v>
      </c>
      <c r="G7281" s="4">
        <v>45784.247175925928</v>
      </c>
      <c r="H7281" t="s">
        <v>3155</v>
      </c>
      <c r="I7281" t="s">
        <v>3171</v>
      </c>
      <c r="J7281">
        <v>1001</v>
      </c>
      <c r="K7281" t="s">
        <v>3157</v>
      </c>
      <c r="L7281" t="s">
        <v>3564</v>
      </c>
      <c r="M7281" t="s">
        <v>549</v>
      </c>
      <c r="N7281" t="s">
        <v>550</v>
      </c>
      <c r="O7281" t="s">
        <v>616</v>
      </c>
      <c r="P7281" t="s">
        <v>314</v>
      </c>
      <c r="Q7281" t="s">
        <v>318</v>
      </c>
    </row>
    <row r="7282" spans="1:17">
      <c r="A7282" t="s">
        <v>6783</v>
      </c>
      <c r="B7282" t="s">
        <v>6784</v>
      </c>
      <c r="C7282" t="s">
        <v>6785</v>
      </c>
      <c r="D7282" s="4">
        <v>45782.279849537037</v>
      </c>
      <c r="E7282" s="4">
        <v>45788.520833333336</v>
      </c>
      <c r="F7282" s="4">
        <v>45788.559027777781</v>
      </c>
      <c r="G7282" s="4"/>
      <c r="H7282" t="s">
        <v>3155</v>
      </c>
      <c r="I7282" t="s">
        <v>3209</v>
      </c>
      <c r="J7282">
        <v>0</v>
      </c>
      <c r="K7282" t="s">
        <v>3163</v>
      </c>
      <c r="L7282" t="s">
        <v>3593</v>
      </c>
      <c r="M7282" t="s">
        <v>549</v>
      </c>
      <c r="N7282" t="s">
        <v>550</v>
      </c>
      <c r="O7282" t="s">
        <v>136</v>
      </c>
      <c r="P7282" t="s">
        <v>292</v>
      </c>
      <c r="Q7282" t="s">
        <v>293</v>
      </c>
    </row>
    <row r="7283" spans="1:17">
      <c r="A7283" t="s">
        <v>6308</v>
      </c>
      <c r="B7283" t="s">
        <v>6309</v>
      </c>
      <c r="C7283" t="s">
        <v>6786</v>
      </c>
      <c r="D7283" s="4">
        <v>45782.277951388889</v>
      </c>
      <c r="E7283" s="4">
        <v>45783.395833333336</v>
      </c>
      <c r="F7283" s="4">
        <v>45783.413194444445</v>
      </c>
      <c r="G7283" s="4"/>
      <c r="H7283" t="s">
        <v>3155</v>
      </c>
      <c r="I7283" t="s">
        <v>3291</v>
      </c>
      <c r="J7283">
        <v>0</v>
      </c>
      <c r="K7283" t="s">
        <v>3194</v>
      </c>
      <c r="L7283" t="s">
        <v>3245</v>
      </c>
      <c r="M7283" t="s">
        <v>549</v>
      </c>
      <c r="N7283" t="s">
        <v>550</v>
      </c>
      <c r="O7283" t="s">
        <v>136</v>
      </c>
      <c r="P7283" t="s">
        <v>283</v>
      </c>
      <c r="Q7283" t="s">
        <v>284</v>
      </c>
    </row>
    <row r="7284" spans="1:17">
      <c r="A7284" t="s">
        <v>6787</v>
      </c>
      <c r="B7284" t="s">
        <v>6788</v>
      </c>
      <c r="C7284" t="s">
        <v>6789</v>
      </c>
      <c r="D7284" s="4">
        <v>45782.274594907409</v>
      </c>
      <c r="E7284" s="4">
        <v>45789.333333333336</v>
      </c>
      <c r="F7284" s="4">
        <v>45789.371527777781</v>
      </c>
      <c r="G7284" s="4"/>
      <c r="H7284" t="s">
        <v>3155</v>
      </c>
      <c r="I7284" t="s">
        <v>3156</v>
      </c>
      <c r="J7284">
        <v>0</v>
      </c>
      <c r="K7284" t="s">
        <v>3194</v>
      </c>
      <c r="L7284" t="s">
        <v>3245</v>
      </c>
      <c r="M7284" t="s">
        <v>549</v>
      </c>
      <c r="N7284" t="s">
        <v>559</v>
      </c>
      <c r="O7284" t="s">
        <v>469</v>
      </c>
      <c r="P7284" t="s">
        <v>189</v>
      </c>
      <c r="Q7284" t="s">
        <v>426</v>
      </c>
    </row>
    <row r="7285" spans="1:17">
      <c r="A7285" t="s">
        <v>6790</v>
      </c>
      <c r="B7285" t="s">
        <v>6791</v>
      </c>
      <c r="C7285" t="s">
        <v>6792</v>
      </c>
      <c r="D7285" s="4">
        <v>45782.272488425922</v>
      </c>
      <c r="E7285" s="4">
        <v>45782.666666666664</v>
      </c>
      <c r="F7285" s="4">
        <v>45782.684027777781</v>
      </c>
      <c r="G7285" s="4">
        <v>45782.665335648147</v>
      </c>
      <c r="H7285" t="s">
        <v>3155</v>
      </c>
      <c r="I7285" t="s">
        <v>3184</v>
      </c>
      <c r="J7285">
        <v>1002</v>
      </c>
      <c r="K7285" t="s">
        <v>3157</v>
      </c>
      <c r="L7285" t="s">
        <v>3564</v>
      </c>
      <c r="M7285" t="s">
        <v>549</v>
      </c>
      <c r="N7285" t="s">
        <v>550</v>
      </c>
      <c r="O7285" t="s">
        <v>136</v>
      </c>
      <c r="P7285" t="s">
        <v>283</v>
      </c>
      <c r="Q7285" t="s">
        <v>286</v>
      </c>
    </row>
    <row r="7286" spans="1:17">
      <c r="A7286" t="s">
        <v>6793</v>
      </c>
      <c r="B7286" t="s">
        <v>6794</v>
      </c>
      <c r="C7286" t="s">
        <v>6795</v>
      </c>
      <c r="D7286" s="4">
        <v>45782.270798611113</v>
      </c>
      <c r="E7286" s="4">
        <v>45786.4375</v>
      </c>
      <c r="F7286" s="4">
        <v>45786.454861111109</v>
      </c>
      <c r="G7286" s="4">
        <v>45786.437754629631</v>
      </c>
      <c r="H7286" t="s">
        <v>3155</v>
      </c>
      <c r="I7286" t="s">
        <v>3291</v>
      </c>
      <c r="J7286">
        <v>0</v>
      </c>
      <c r="K7286" t="s">
        <v>3157</v>
      </c>
      <c r="L7286" t="s">
        <v>3564</v>
      </c>
      <c r="M7286" t="s">
        <v>549</v>
      </c>
      <c r="N7286" t="s">
        <v>550</v>
      </c>
      <c r="O7286" t="s">
        <v>616</v>
      </c>
      <c r="P7286" t="s">
        <v>314</v>
      </c>
      <c r="Q7286" t="s">
        <v>320</v>
      </c>
    </row>
    <row r="7287" spans="1:17">
      <c r="A7287" t="s">
        <v>6796</v>
      </c>
      <c r="B7287" t="s">
        <v>6797</v>
      </c>
      <c r="C7287" t="s">
        <v>6798</v>
      </c>
      <c r="D7287" s="4">
        <v>45782.268240740741</v>
      </c>
      <c r="E7287" s="4">
        <v>45789.583333333336</v>
      </c>
      <c r="F7287" s="4">
        <v>45789.600694444445</v>
      </c>
      <c r="G7287" s="4"/>
      <c r="H7287" t="s">
        <v>3155</v>
      </c>
      <c r="I7287" t="s">
        <v>3171</v>
      </c>
      <c r="J7287">
        <v>1001</v>
      </c>
      <c r="K7287" t="s">
        <v>3157</v>
      </c>
      <c r="L7287" t="s">
        <v>3593</v>
      </c>
      <c r="M7287" t="s">
        <v>549</v>
      </c>
      <c r="N7287" t="s">
        <v>550</v>
      </c>
      <c r="O7287" t="s">
        <v>136</v>
      </c>
      <c r="P7287" t="s">
        <v>139</v>
      </c>
      <c r="Q7287" t="s">
        <v>425</v>
      </c>
    </row>
    <row r="7288" spans="1:17">
      <c r="A7288" t="s">
        <v>6799</v>
      </c>
      <c r="B7288" t="s">
        <v>6800</v>
      </c>
      <c r="C7288" t="s">
        <v>6801</v>
      </c>
      <c r="D7288" s="4">
        <v>45782.265659722223</v>
      </c>
      <c r="E7288" s="4">
        <v>45785.270833333336</v>
      </c>
      <c r="F7288" s="4">
        <v>45785.309027777781</v>
      </c>
      <c r="G7288" s="4">
        <v>45785.267245370371</v>
      </c>
      <c r="H7288" t="s">
        <v>3155</v>
      </c>
      <c r="I7288" t="s">
        <v>3156</v>
      </c>
      <c r="J7288">
        <v>0</v>
      </c>
      <c r="K7288" t="s">
        <v>3157</v>
      </c>
      <c r="L7288" t="s">
        <v>3564</v>
      </c>
      <c r="M7288" t="s">
        <v>549</v>
      </c>
      <c r="N7288" t="s">
        <v>550</v>
      </c>
      <c r="O7288" t="s">
        <v>136</v>
      </c>
      <c r="P7288" t="s">
        <v>147</v>
      </c>
      <c r="Q7288" t="s">
        <v>254</v>
      </c>
    </row>
    <row r="7289" spans="1:17">
      <c r="A7289" t="s">
        <v>6802</v>
      </c>
      <c r="B7289" t="s">
        <v>6803</v>
      </c>
      <c r="C7289" t="s">
        <v>6804</v>
      </c>
      <c r="D7289" s="4">
        <v>45782.263090277775</v>
      </c>
      <c r="E7289" s="4">
        <v>45787.875</v>
      </c>
      <c r="F7289" s="4">
        <v>45787.892361111109</v>
      </c>
      <c r="G7289" s="4">
        <v>45787.872847222221</v>
      </c>
      <c r="H7289" t="s">
        <v>3155</v>
      </c>
      <c r="I7289" t="s">
        <v>3171</v>
      </c>
      <c r="J7289">
        <v>1001</v>
      </c>
      <c r="K7289" t="s">
        <v>3157</v>
      </c>
      <c r="L7289" t="s">
        <v>3564</v>
      </c>
      <c r="M7289" t="s">
        <v>549</v>
      </c>
      <c r="N7289" t="s">
        <v>550</v>
      </c>
      <c r="O7289" t="s">
        <v>616</v>
      </c>
      <c r="P7289" t="s">
        <v>314</v>
      </c>
      <c r="Q7289" t="s">
        <v>321</v>
      </c>
    </row>
    <row r="7290" spans="1:17">
      <c r="A7290" t="s">
        <v>6805</v>
      </c>
      <c r="B7290" t="s">
        <v>6806</v>
      </c>
      <c r="C7290" t="s">
        <v>6807</v>
      </c>
      <c r="D7290" s="4">
        <v>45782.262129629627</v>
      </c>
      <c r="E7290" s="4">
        <v>45782.625</v>
      </c>
      <c r="F7290" s="4">
        <v>45782.642361111109</v>
      </c>
      <c r="G7290" s="4"/>
      <c r="H7290" t="s">
        <v>3155</v>
      </c>
      <c r="I7290" t="s">
        <v>3291</v>
      </c>
      <c r="J7290">
        <v>0</v>
      </c>
      <c r="K7290" t="s">
        <v>3157</v>
      </c>
      <c r="L7290" t="s">
        <v>3245</v>
      </c>
      <c r="M7290" t="s">
        <v>549</v>
      </c>
      <c r="N7290" t="s">
        <v>550</v>
      </c>
      <c r="O7290" t="s">
        <v>551</v>
      </c>
      <c r="P7290" t="s">
        <v>145</v>
      </c>
      <c r="Q7290" t="s">
        <v>219</v>
      </c>
    </row>
    <row r="7291" spans="1:17">
      <c r="A7291" t="s">
        <v>6808</v>
      </c>
      <c r="B7291" t="s">
        <v>6809</v>
      </c>
      <c r="C7291" t="s">
        <v>6810</v>
      </c>
      <c r="D7291" s="4">
        <v>45782.262094907404</v>
      </c>
      <c r="E7291" s="4">
        <v>45791.354166666664</v>
      </c>
      <c r="F7291" s="4">
        <v>45791.392361111109</v>
      </c>
      <c r="G7291" s="4">
        <v>45791.35533564815</v>
      </c>
      <c r="H7291" t="s">
        <v>3155</v>
      </c>
      <c r="I7291" t="s">
        <v>3156</v>
      </c>
      <c r="J7291">
        <v>0</v>
      </c>
      <c r="K7291" t="s">
        <v>3157</v>
      </c>
      <c r="L7291" t="s">
        <v>3564</v>
      </c>
      <c r="M7291" t="s">
        <v>549</v>
      </c>
      <c r="N7291" t="s">
        <v>550</v>
      </c>
      <c r="O7291" t="s">
        <v>136</v>
      </c>
      <c r="P7291" t="s">
        <v>147</v>
      </c>
      <c r="Q7291" t="s">
        <v>256</v>
      </c>
    </row>
    <row r="7292" spans="1:17">
      <c r="A7292" t="s">
        <v>6563</v>
      </c>
      <c r="B7292" t="s">
        <v>6564</v>
      </c>
      <c r="C7292" t="s">
        <v>6811</v>
      </c>
      <c r="D7292" s="4">
        <v>45782.259062500001</v>
      </c>
      <c r="E7292" s="4">
        <v>45785.291666666664</v>
      </c>
      <c r="F7292" s="4">
        <v>45785.309027777781</v>
      </c>
      <c r="G7292" s="4"/>
      <c r="H7292" t="s">
        <v>3155</v>
      </c>
      <c r="I7292" t="s">
        <v>3175</v>
      </c>
      <c r="J7292">
        <v>0</v>
      </c>
      <c r="K7292" t="s">
        <v>3157</v>
      </c>
      <c r="L7292" t="s">
        <v>3245</v>
      </c>
      <c r="M7292" t="s">
        <v>549</v>
      </c>
      <c r="N7292" t="s">
        <v>550</v>
      </c>
      <c r="O7292" t="s">
        <v>136</v>
      </c>
      <c r="P7292" t="s">
        <v>292</v>
      </c>
      <c r="Q7292" t="s">
        <v>294</v>
      </c>
    </row>
    <row r="7293" spans="1:17">
      <c r="A7293" t="s">
        <v>4981</v>
      </c>
      <c r="B7293" t="s">
        <v>4982</v>
      </c>
      <c r="C7293" t="s">
        <v>6812</v>
      </c>
      <c r="D7293" s="4">
        <v>45782.254374999997</v>
      </c>
      <c r="E7293" s="4">
        <v>45785.354166666664</v>
      </c>
      <c r="F7293" s="4">
        <v>45785.392361111109</v>
      </c>
      <c r="G7293" s="4"/>
      <c r="H7293" t="s">
        <v>3155</v>
      </c>
      <c r="I7293" t="s">
        <v>3209</v>
      </c>
      <c r="J7293">
        <v>0</v>
      </c>
      <c r="K7293" t="s">
        <v>3227</v>
      </c>
      <c r="L7293" t="s">
        <v>3593</v>
      </c>
      <c r="M7293" t="s">
        <v>549</v>
      </c>
      <c r="N7293" t="s">
        <v>550</v>
      </c>
      <c r="O7293" t="s">
        <v>616</v>
      </c>
      <c r="P7293" t="s">
        <v>314</v>
      </c>
      <c r="Q7293" t="s">
        <v>320</v>
      </c>
    </row>
    <row r="7294" spans="1:17">
      <c r="A7294" t="s">
        <v>6813</v>
      </c>
      <c r="B7294" t="s">
        <v>6814</v>
      </c>
      <c r="C7294" t="s">
        <v>6815</v>
      </c>
      <c r="D7294" s="4">
        <v>45782.248726851853</v>
      </c>
      <c r="E7294" s="4">
        <v>45783.208333333336</v>
      </c>
      <c r="F7294" s="4">
        <v>45783.225694444445</v>
      </c>
      <c r="G7294" s="4">
        <v>45783.209039351852</v>
      </c>
      <c r="H7294" t="s">
        <v>3155</v>
      </c>
      <c r="I7294" t="s">
        <v>3171</v>
      </c>
      <c r="J7294">
        <v>1001</v>
      </c>
      <c r="K7294" t="s">
        <v>3157</v>
      </c>
      <c r="L7294" t="s">
        <v>3564</v>
      </c>
      <c r="M7294" t="s">
        <v>549</v>
      </c>
      <c r="N7294" t="s">
        <v>550</v>
      </c>
      <c r="O7294" t="s">
        <v>616</v>
      </c>
      <c r="P7294" t="s">
        <v>314</v>
      </c>
      <c r="Q7294" t="s">
        <v>320</v>
      </c>
    </row>
    <row r="7295" spans="1:17">
      <c r="A7295" t="s">
        <v>6347</v>
      </c>
      <c r="B7295" t="s">
        <v>6348</v>
      </c>
      <c r="C7295" t="s">
        <v>6816</v>
      </c>
      <c r="D7295" s="4">
        <v>45782.243032407408</v>
      </c>
      <c r="E7295" s="4">
        <v>45787.541666666664</v>
      </c>
      <c r="F7295" s="4">
        <v>45787.559027777781</v>
      </c>
      <c r="G7295" s="4"/>
      <c r="H7295" t="s">
        <v>3155</v>
      </c>
      <c r="I7295" t="s">
        <v>3171</v>
      </c>
      <c r="J7295">
        <v>0</v>
      </c>
      <c r="K7295" t="s">
        <v>3157</v>
      </c>
      <c r="L7295" t="s">
        <v>3245</v>
      </c>
      <c r="M7295" t="s">
        <v>549</v>
      </c>
      <c r="N7295" t="s">
        <v>550</v>
      </c>
      <c r="O7295" t="s">
        <v>136</v>
      </c>
      <c r="P7295" t="s">
        <v>139</v>
      </c>
      <c r="Q7295" t="s">
        <v>277</v>
      </c>
    </row>
    <row r="7296" spans="1:17">
      <c r="A7296" t="s">
        <v>5022</v>
      </c>
      <c r="B7296" t="s">
        <v>5023</v>
      </c>
      <c r="C7296" t="s">
        <v>6817</v>
      </c>
      <c r="D7296" s="4">
        <v>45782.239803240744</v>
      </c>
      <c r="E7296" s="4">
        <v>45785.291666666664</v>
      </c>
      <c r="F7296" s="4">
        <v>45785.329861111109</v>
      </c>
      <c r="G7296" s="4"/>
      <c r="H7296" t="s">
        <v>3155</v>
      </c>
      <c r="I7296" t="s">
        <v>3156</v>
      </c>
      <c r="J7296">
        <v>0</v>
      </c>
      <c r="K7296" t="s">
        <v>3194</v>
      </c>
      <c r="L7296" t="s">
        <v>3593</v>
      </c>
      <c r="M7296" t="s">
        <v>549</v>
      </c>
      <c r="N7296" t="s">
        <v>550</v>
      </c>
      <c r="O7296" t="s">
        <v>551</v>
      </c>
      <c r="P7296" t="s">
        <v>149</v>
      </c>
      <c r="Q7296" t="s">
        <v>202</v>
      </c>
    </row>
    <row r="7297" spans="1:17">
      <c r="A7297" t="s">
        <v>10890</v>
      </c>
      <c r="B7297" t="s">
        <v>10891</v>
      </c>
      <c r="C7297" t="s">
        <v>10892</v>
      </c>
      <c r="D7297" s="4">
        <v>45782.235532407409</v>
      </c>
      <c r="E7297" s="4">
        <v>45783.333333333336</v>
      </c>
      <c r="F7297" s="4">
        <v>45783.350694444445</v>
      </c>
      <c r="G7297" s="4"/>
      <c r="H7297" t="s">
        <v>3155</v>
      </c>
      <c r="I7297" t="s">
        <v>3184</v>
      </c>
      <c r="J7297">
        <v>0</v>
      </c>
      <c r="K7297" t="s">
        <v>3157</v>
      </c>
      <c r="L7297" t="s">
        <v>3593</v>
      </c>
      <c r="M7297" t="s">
        <v>549</v>
      </c>
      <c r="N7297" t="s">
        <v>550</v>
      </c>
      <c r="O7297" t="s">
        <v>551</v>
      </c>
      <c r="P7297" t="s">
        <v>149</v>
      </c>
      <c r="Q7297" t="s">
        <v>207</v>
      </c>
    </row>
    <row r="7298" spans="1:17">
      <c r="A7298" t="s">
        <v>6818</v>
      </c>
      <c r="B7298" t="s">
        <v>6819</v>
      </c>
      <c r="C7298" t="s">
        <v>6820</v>
      </c>
      <c r="D7298" s="4">
        <v>45782.235486111109</v>
      </c>
      <c r="E7298" s="4">
        <v>45795.395833333336</v>
      </c>
      <c r="F7298" s="4">
        <v>45795.413194444445</v>
      </c>
      <c r="G7298" s="4"/>
      <c r="H7298" t="s">
        <v>3155</v>
      </c>
      <c r="I7298" t="s">
        <v>3184</v>
      </c>
      <c r="J7298">
        <v>1002</v>
      </c>
      <c r="K7298" t="s">
        <v>3157</v>
      </c>
      <c r="L7298" t="s">
        <v>3245</v>
      </c>
      <c r="M7298" t="s">
        <v>549</v>
      </c>
      <c r="N7298" t="s">
        <v>550</v>
      </c>
      <c r="O7298" t="s">
        <v>616</v>
      </c>
      <c r="P7298" t="s">
        <v>314</v>
      </c>
      <c r="Q7298" t="s">
        <v>319</v>
      </c>
    </row>
    <row r="7299" spans="1:17">
      <c r="A7299" t="s">
        <v>12445</v>
      </c>
      <c r="B7299" t="s">
        <v>12446</v>
      </c>
      <c r="C7299" t="s">
        <v>12447</v>
      </c>
      <c r="D7299" s="4">
        <v>45782.232025462959</v>
      </c>
      <c r="E7299" s="4">
        <v>45785.291666666664</v>
      </c>
      <c r="F7299" s="4">
        <v>45785.309027777781</v>
      </c>
      <c r="G7299" s="4"/>
      <c r="H7299" t="s">
        <v>3155</v>
      </c>
      <c r="I7299" t="s">
        <v>3512</v>
      </c>
      <c r="J7299">
        <v>1</v>
      </c>
      <c r="K7299" t="s">
        <v>3157</v>
      </c>
      <c r="L7299" t="s">
        <v>3593</v>
      </c>
      <c r="M7299" t="s">
        <v>549</v>
      </c>
      <c r="N7299" t="s">
        <v>550</v>
      </c>
      <c r="O7299" t="s">
        <v>616</v>
      </c>
      <c r="P7299" t="s">
        <v>314</v>
      </c>
      <c r="Q7299" t="s">
        <v>320</v>
      </c>
    </row>
    <row r="7300" spans="1:17">
      <c r="A7300" t="s">
        <v>6821</v>
      </c>
      <c r="B7300" t="s">
        <v>6822</v>
      </c>
      <c r="C7300" t="s">
        <v>6823</v>
      </c>
      <c r="D7300" s="4">
        <v>45782.229641203703</v>
      </c>
      <c r="E7300" s="4">
        <v>45783.3125</v>
      </c>
      <c r="F7300" s="4">
        <v>45783.350694444445</v>
      </c>
      <c r="G7300" s="4"/>
      <c r="H7300" t="s">
        <v>3155</v>
      </c>
      <c r="I7300" t="s">
        <v>3240</v>
      </c>
      <c r="J7300">
        <v>1001</v>
      </c>
      <c r="K7300" t="s">
        <v>3157</v>
      </c>
      <c r="L7300" t="s">
        <v>3593</v>
      </c>
      <c r="M7300" t="s">
        <v>549</v>
      </c>
      <c r="N7300" t="s">
        <v>550</v>
      </c>
      <c r="O7300" t="s">
        <v>136</v>
      </c>
      <c r="P7300" t="s">
        <v>147</v>
      </c>
      <c r="Q7300" t="s">
        <v>253</v>
      </c>
    </row>
    <row r="7301" spans="1:17">
      <c r="A7301" t="s">
        <v>6824</v>
      </c>
      <c r="B7301" t="s">
        <v>6825</v>
      </c>
      <c r="C7301" t="s">
        <v>6826</v>
      </c>
      <c r="D7301" s="4">
        <v>45782.21435185185</v>
      </c>
      <c r="E7301" s="4">
        <v>45784.395833333336</v>
      </c>
      <c r="F7301" s="4">
        <v>45784.413194444445</v>
      </c>
      <c r="G7301" s="4">
        <v>45784.395613425928</v>
      </c>
      <c r="H7301" t="s">
        <v>3155</v>
      </c>
      <c r="I7301" t="s">
        <v>3175</v>
      </c>
      <c r="J7301">
        <v>0</v>
      </c>
      <c r="K7301" t="s">
        <v>3157</v>
      </c>
      <c r="L7301" t="s">
        <v>3564</v>
      </c>
      <c r="M7301" t="s">
        <v>549</v>
      </c>
      <c r="N7301" t="s">
        <v>550</v>
      </c>
      <c r="O7301" t="s">
        <v>551</v>
      </c>
      <c r="P7301" t="s">
        <v>149</v>
      </c>
      <c r="Q7301" t="s">
        <v>209</v>
      </c>
    </row>
    <row r="7302" spans="1:17">
      <c r="A7302" t="s">
        <v>6827</v>
      </c>
      <c r="B7302" t="s">
        <v>6828</v>
      </c>
      <c r="C7302" t="s">
        <v>6829</v>
      </c>
      <c r="D7302" s="4">
        <v>45782.214074074072</v>
      </c>
      <c r="E7302" s="4">
        <v>45788.354166666664</v>
      </c>
      <c r="F7302" s="4">
        <v>45788.371527777781</v>
      </c>
      <c r="G7302" s="4">
        <v>45788.352638888886</v>
      </c>
      <c r="H7302" t="s">
        <v>3155</v>
      </c>
      <c r="I7302" t="s">
        <v>3184</v>
      </c>
      <c r="J7302">
        <v>1001</v>
      </c>
      <c r="K7302" t="s">
        <v>3157</v>
      </c>
      <c r="L7302" t="s">
        <v>3564</v>
      </c>
      <c r="M7302" t="s">
        <v>549</v>
      </c>
      <c r="N7302" t="s">
        <v>550</v>
      </c>
      <c r="O7302" t="s">
        <v>551</v>
      </c>
      <c r="P7302" t="s">
        <v>145</v>
      </c>
      <c r="Q7302" t="s">
        <v>216</v>
      </c>
    </row>
    <row r="7303" spans="1:17">
      <c r="A7303" t="s">
        <v>6830</v>
      </c>
      <c r="B7303" t="s">
        <v>6831</v>
      </c>
      <c r="C7303" t="s">
        <v>6832</v>
      </c>
      <c r="D7303" s="4">
        <v>45782.196793981479</v>
      </c>
      <c r="E7303" s="4">
        <v>45787.375</v>
      </c>
      <c r="F7303" s="4">
        <v>45787.392361111109</v>
      </c>
      <c r="G7303" s="4"/>
      <c r="H7303" t="s">
        <v>3155</v>
      </c>
      <c r="I7303" t="s">
        <v>3175</v>
      </c>
      <c r="J7303">
        <v>0</v>
      </c>
      <c r="K7303" t="s">
        <v>3157</v>
      </c>
      <c r="L7303" t="s">
        <v>3593</v>
      </c>
      <c r="M7303" t="s">
        <v>549</v>
      </c>
      <c r="N7303" t="s">
        <v>550</v>
      </c>
      <c r="O7303" t="s">
        <v>136</v>
      </c>
      <c r="P7303" t="s">
        <v>147</v>
      </c>
      <c r="Q7303" t="s">
        <v>260</v>
      </c>
    </row>
    <row r="7304" spans="1:17">
      <c r="A7304" t="s">
        <v>6833</v>
      </c>
      <c r="B7304" t="s">
        <v>6834</v>
      </c>
      <c r="C7304" t="s">
        <v>6835</v>
      </c>
      <c r="D7304" s="4">
        <v>45782.191886574074</v>
      </c>
      <c r="E7304" s="4">
        <v>45789.145833333336</v>
      </c>
      <c r="F7304" s="4">
        <v>45789.163194444445</v>
      </c>
      <c r="G7304" s="4"/>
      <c r="H7304" t="s">
        <v>3155</v>
      </c>
      <c r="I7304" t="s">
        <v>3184</v>
      </c>
      <c r="J7304">
        <v>1</v>
      </c>
      <c r="K7304" t="s">
        <v>3227</v>
      </c>
      <c r="L7304" t="s">
        <v>3593</v>
      </c>
      <c r="M7304" t="s">
        <v>549</v>
      </c>
      <c r="N7304" t="s">
        <v>550</v>
      </c>
      <c r="O7304" t="s">
        <v>616</v>
      </c>
      <c r="P7304" t="s">
        <v>314</v>
      </c>
      <c r="Q7304" t="s">
        <v>33152</v>
      </c>
    </row>
    <row r="7305" spans="1:17">
      <c r="A7305" t="s">
        <v>6836</v>
      </c>
      <c r="B7305" t="s">
        <v>6837</v>
      </c>
      <c r="C7305" t="s">
        <v>6838</v>
      </c>
      <c r="D7305" s="4">
        <v>45782.179027777776</v>
      </c>
      <c r="E7305" s="4">
        <v>45789.1875</v>
      </c>
      <c r="F7305" s="4">
        <v>45789.204861111109</v>
      </c>
      <c r="G7305" s="4"/>
      <c r="H7305" t="s">
        <v>3155</v>
      </c>
      <c r="I7305" t="s">
        <v>3184</v>
      </c>
      <c r="J7305">
        <v>0</v>
      </c>
      <c r="K7305" t="s">
        <v>3157</v>
      </c>
      <c r="L7305" t="s">
        <v>3245</v>
      </c>
      <c r="M7305" t="s">
        <v>549</v>
      </c>
      <c r="N7305" t="s">
        <v>550</v>
      </c>
      <c r="O7305" t="s">
        <v>616</v>
      </c>
      <c r="P7305" t="s">
        <v>314</v>
      </c>
      <c r="Q7305" t="s">
        <v>322</v>
      </c>
    </row>
    <row r="7306" spans="1:17">
      <c r="A7306" t="s">
        <v>6839</v>
      </c>
      <c r="B7306" t="s">
        <v>6840</v>
      </c>
      <c r="C7306" t="s">
        <v>6841</v>
      </c>
      <c r="D7306" s="4">
        <v>45782.159328703703</v>
      </c>
      <c r="E7306" s="4">
        <v>45784.291666666664</v>
      </c>
      <c r="F7306" s="4">
        <v>45784.309027777781</v>
      </c>
      <c r="G7306" s="4"/>
      <c r="H7306" t="s">
        <v>3155</v>
      </c>
      <c r="I7306" t="s">
        <v>3162</v>
      </c>
      <c r="J7306">
        <v>0</v>
      </c>
      <c r="K7306" t="s">
        <v>3227</v>
      </c>
      <c r="L7306" t="s">
        <v>3245</v>
      </c>
      <c r="M7306" t="s">
        <v>549</v>
      </c>
      <c r="N7306" t="s">
        <v>550</v>
      </c>
      <c r="O7306" t="s">
        <v>1923</v>
      </c>
      <c r="P7306" t="s">
        <v>1924</v>
      </c>
      <c r="Q7306" t="s">
        <v>3359</v>
      </c>
    </row>
    <row r="7307" spans="1:17">
      <c r="A7307" t="s">
        <v>6128</v>
      </c>
      <c r="B7307" t="s">
        <v>6129</v>
      </c>
      <c r="C7307" t="s">
        <v>6842</v>
      </c>
      <c r="D7307" s="4">
        <v>45782.143495370372</v>
      </c>
      <c r="E7307" s="4">
        <v>45788.25</v>
      </c>
      <c r="F7307" s="4">
        <v>45788.267361111109</v>
      </c>
      <c r="G7307" s="4"/>
      <c r="H7307" t="s">
        <v>3155</v>
      </c>
      <c r="I7307" t="s">
        <v>3291</v>
      </c>
      <c r="J7307">
        <v>0</v>
      </c>
      <c r="K7307" t="s">
        <v>3157</v>
      </c>
      <c r="L7307" t="s">
        <v>3245</v>
      </c>
      <c r="M7307" t="s">
        <v>549</v>
      </c>
      <c r="N7307" t="s">
        <v>550</v>
      </c>
      <c r="O7307" t="s">
        <v>616</v>
      </c>
      <c r="P7307" t="s">
        <v>314</v>
      </c>
      <c r="Q7307" t="s">
        <v>322</v>
      </c>
    </row>
    <row r="7308" spans="1:17">
      <c r="A7308" t="s">
        <v>6843</v>
      </c>
      <c r="B7308" t="s">
        <v>6844</v>
      </c>
      <c r="C7308" t="s">
        <v>6845</v>
      </c>
      <c r="D7308" s="4">
        <v>45782.142129629632</v>
      </c>
      <c r="E7308" s="4">
        <v>45785.354166666664</v>
      </c>
      <c r="F7308" s="4">
        <v>45785.392361111109</v>
      </c>
      <c r="G7308" s="4">
        <v>45785.355833333335</v>
      </c>
      <c r="H7308" t="s">
        <v>3155</v>
      </c>
      <c r="I7308" t="s">
        <v>3156</v>
      </c>
      <c r="J7308">
        <v>0</v>
      </c>
      <c r="K7308" t="s">
        <v>3194</v>
      </c>
      <c r="L7308" t="s">
        <v>3564</v>
      </c>
      <c r="M7308" t="s">
        <v>549</v>
      </c>
      <c r="N7308" t="s">
        <v>550</v>
      </c>
      <c r="O7308" t="s">
        <v>551</v>
      </c>
      <c r="P7308" t="s">
        <v>149</v>
      </c>
      <c r="Q7308" t="s">
        <v>201</v>
      </c>
    </row>
    <row r="7309" spans="1:17">
      <c r="A7309" t="s">
        <v>6846</v>
      </c>
      <c r="B7309" t="s">
        <v>6847</v>
      </c>
      <c r="C7309" t="s">
        <v>6848</v>
      </c>
      <c r="D7309" s="4">
        <v>45782.139039351852</v>
      </c>
      <c r="E7309" s="4">
        <v>45789.291666666664</v>
      </c>
      <c r="F7309" s="4">
        <v>45789.309027777781</v>
      </c>
      <c r="G7309" s="4"/>
      <c r="H7309" t="s">
        <v>3155</v>
      </c>
      <c r="I7309" t="s">
        <v>3184</v>
      </c>
      <c r="J7309">
        <v>1002</v>
      </c>
      <c r="K7309" t="s">
        <v>3157</v>
      </c>
      <c r="L7309" t="s">
        <v>3593</v>
      </c>
      <c r="M7309" t="s">
        <v>549</v>
      </c>
      <c r="N7309" t="s">
        <v>550</v>
      </c>
      <c r="O7309" t="s">
        <v>136</v>
      </c>
      <c r="P7309" t="s">
        <v>147</v>
      </c>
      <c r="Q7309" t="s">
        <v>254</v>
      </c>
    </row>
    <row r="7310" spans="1:17">
      <c r="A7310" t="s">
        <v>6018</v>
      </c>
      <c r="B7310" t="s">
        <v>6019</v>
      </c>
      <c r="C7310" t="s">
        <v>6849</v>
      </c>
      <c r="D7310" s="4">
        <v>45782.12703703704</v>
      </c>
      <c r="E7310" s="4">
        <v>45784.291666666664</v>
      </c>
      <c r="F7310" s="4">
        <v>45784.329861111109</v>
      </c>
      <c r="G7310" s="4"/>
      <c r="H7310" t="s">
        <v>3155</v>
      </c>
      <c r="I7310" t="s">
        <v>3156</v>
      </c>
      <c r="J7310">
        <v>0</v>
      </c>
      <c r="K7310" t="s">
        <v>3194</v>
      </c>
      <c r="L7310" t="s">
        <v>3245</v>
      </c>
      <c r="M7310" t="s">
        <v>549</v>
      </c>
      <c r="N7310" t="s">
        <v>550</v>
      </c>
      <c r="O7310" t="s">
        <v>616</v>
      </c>
      <c r="P7310" t="s">
        <v>314</v>
      </c>
      <c r="Q7310" t="s">
        <v>322</v>
      </c>
    </row>
    <row r="7311" spans="1:17">
      <c r="A7311" t="s">
        <v>6850</v>
      </c>
      <c r="B7311" t="s">
        <v>6851</v>
      </c>
      <c r="C7311" t="s">
        <v>6852</v>
      </c>
      <c r="D7311" s="4">
        <v>45782.11787037037</v>
      </c>
      <c r="E7311" s="4">
        <v>45795.270833333336</v>
      </c>
      <c r="F7311" s="4">
        <v>45795.288194444445</v>
      </c>
      <c r="G7311" s="4">
        <v>45795.266944444447</v>
      </c>
      <c r="H7311" t="s">
        <v>3155</v>
      </c>
      <c r="I7311" t="s">
        <v>3184</v>
      </c>
      <c r="J7311">
        <v>0</v>
      </c>
      <c r="K7311" t="s">
        <v>3157</v>
      </c>
      <c r="L7311" t="s">
        <v>3564</v>
      </c>
      <c r="M7311" t="s">
        <v>549</v>
      </c>
      <c r="N7311" t="s">
        <v>550</v>
      </c>
      <c r="O7311" t="s">
        <v>616</v>
      </c>
      <c r="P7311" t="s">
        <v>314</v>
      </c>
      <c r="Q7311" t="s">
        <v>320</v>
      </c>
    </row>
    <row r="7312" spans="1:17">
      <c r="A7312" t="s">
        <v>6278</v>
      </c>
      <c r="B7312" t="s">
        <v>6279</v>
      </c>
      <c r="C7312" t="s">
        <v>6853</v>
      </c>
      <c r="D7312" s="4">
        <v>45782.112627314818</v>
      </c>
      <c r="E7312" s="4">
        <v>45795.708333333336</v>
      </c>
      <c r="F7312" s="4">
        <v>45795.725694444445</v>
      </c>
      <c r="G7312" s="4"/>
      <c r="H7312" t="s">
        <v>3155</v>
      </c>
      <c r="I7312" t="s">
        <v>3175</v>
      </c>
      <c r="J7312">
        <v>0</v>
      </c>
      <c r="K7312" t="s">
        <v>3157</v>
      </c>
      <c r="L7312" t="s">
        <v>3245</v>
      </c>
      <c r="M7312" t="s">
        <v>549</v>
      </c>
      <c r="N7312" t="s">
        <v>550</v>
      </c>
      <c r="O7312" t="s">
        <v>136</v>
      </c>
      <c r="P7312" t="s">
        <v>264</v>
      </c>
      <c r="Q7312" t="s">
        <v>265</v>
      </c>
    </row>
    <row r="7313" spans="1:17">
      <c r="A7313" t="s">
        <v>5010</v>
      </c>
      <c r="B7313" t="s">
        <v>5011</v>
      </c>
      <c r="C7313" t="s">
        <v>6854</v>
      </c>
      <c r="D7313" s="4">
        <v>45782.107974537037</v>
      </c>
      <c r="E7313" s="4">
        <v>45784.1875</v>
      </c>
      <c r="F7313" s="4">
        <v>45784.225694444445</v>
      </c>
      <c r="G7313" s="4">
        <v>45784.1875</v>
      </c>
      <c r="H7313" t="s">
        <v>3155</v>
      </c>
      <c r="I7313" t="s">
        <v>3156</v>
      </c>
      <c r="J7313">
        <v>0</v>
      </c>
      <c r="K7313" t="s">
        <v>3157</v>
      </c>
      <c r="L7313" t="s">
        <v>3564</v>
      </c>
      <c r="M7313" t="s">
        <v>549</v>
      </c>
      <c r="N7313" t="s">
        <v>550</v>
      </c>
      <c r="O7313" t="s">
        <v>616</v>
      </c>
      <c r="P7313" t="s">
        <v>314</v>
      </c>
      <c r="Q7313" t="s">
        <v>320</v>
      </c>
    </row>
    <row r="7314" spans="1:17">
      <c r="A7314" t="s">
        <v>6855</v>
      </c>
      <c r="B7314" t="s">
        <v>6856</v>
      </c>
      <c r="C7314" t="s">
        <v>6857</v>
      </c>
      <c r="D7314" s="4">
        <v>45782.104328703703</v>
      </c>
      <c r="E7314" s="4">
        <v>45787.666666666664</v>
      </c>
      <c r="F7314" s="4">
        <v>45787.684027777781</v>
      </c>
      <c r="G7314" s="4"/>
      <c r="H7314" t="s">
        <v>3155</v>
      </c>
      <c r="I7314" t="s">
        <v>3184</v>
      </c>
      <c r="J7314">
        <v>1</v>
      </c>
      <c r="K7314" t="s">
        <v>3227</v>
      </c>
      <c r="L7314" t="s">
        <v>3593</v>
      </c>
      <c r="M7314" t="s">
        <v>549</v>
      </c>
      <c r="N7314" t="s">
        <v>550</v>
      </c>
      <c r="O7314" t="s">
        <v>616</v>
      </c>
      <c r="P7314" t="s">
        <v>314</v>
      </c>
      <c r="Q7314" t="s">
        <v>315</v>
      </c>
    </row>
    <row r="7315" spans="1:17">
      <c r="A7315" t="s">
        <v>6858</v>
      </c>
      <c r="B7315" t="s">
        <v>6859</v>
      </c>
      <c r="C7315" t="s">
        <v>6860</v>
      </c>
      <c r="D7315" s="4">
        <v>45782.096712962964</v>
      </c>
      <c r="E7315" s="4">
        <v>45783.3125</v>
      </c>
      <c r="F7315" s="4">
        <v>45783.350694444445</v>
      </c>
      <c r="G7315" s="4"/>
      <c r="H7315" t="s">
        <v>3155</v>
      </c>
      <c r="I7315" t="s">
        <v>3209</v>
      </c>
      <c r="J7315">
        <v>0</v>
      </c>
      <c r="K7315" t="s">
        <v>3227</v>
      </c>
      <c r="L7315" t="s">
        <v>3593</v>
      </c>
      <c r="M7315" t="s">
        <v>549</v>
      </c>
      <c r="N7315" t="s">
        <v>550</v>
      </c>
      <c r="O7315" t="s">
        <v>616</v>
      </c>
      <c r="P7315" t="s">
        <v>314</v>
      </c>
      <c r="Q7315" t="s">
        <v>319</v>
      </c>
    </row>
    <row r="7316" spans="1:17">
      <c r="A7316" t="s">
        <v>6861</v>
      </c>
      <c r="B7316" t="s">
        <v>6862</v>
      </c>
      <c r="C7316" t="s">
        <v>6863</v>
      </c>
      <c r="D7316" s="4">
        <v>45782.074155092596</v>
      </c>
      <c r="E7316" s="4">
        <v>45787.666666666664</v>
      </c>
      <c r="F7316" s="4">
        <v>45787.684027777781</v>
      </c>
      <c r="G7316" s="4">
        <v>45787.66133101852</v>
      </c>
      <c r="H7316" t="s">
        <v>3155</v>
      </c>
      <c r="I7316" t="s">
        <v>3175</v>
      </c>
      <c r="J7316">
        <v>0</v>
      </c>
      <c r="K7316" t="s">
        <v>3157</v>
      </c>
      <c r="L7316" t="s">
        <v>3564</v>
      </c>
      <c r="M7316" t="s">
        <v>549</v>
      </c>
      <c r="N7316" t="s">
        <v>550</v>
      </c>
      <c r="O7316" t="s">
        <v>136</v>
      </c>
      <c r="P7316" t="s">
        <v>143</v>
      </c>
      <c r="Q7316" t="s">
        <v>297</v>
      </c>
    </row>
    <row r="7317" spans="1:17">
      <c r="A7317" t="s">
        <v>6864</v>
      </c>
      <c r="B7317" t="s">
        <v>6865</v>
      </c>
      <c r="C7317" t="s">
        <v>6866</v>
      </c>
      <c r="D7317" s="4">
        <v>45782.07</v>
      </c>
      <c r="E7317" s="4">
        <v>45783.395833333336</v>
      </c>
      <c r="F7317" s="4">
        <v>45783.413194444445</v>
      </c>
      <c r="G7317" s="4"/>
      <c r="H7317" t="s">
        <v>3155</v>
      </c>
      <c r="I7317" t="s">
        <v>3171</v>
      </c>
      <c r="J7317">
        <v>0</v>
      </c>
      <c r="K7317" t="s">
        <v>3194</v>
      </c>
      <c r="L7317" t="s">
        <v>3593</v>
      </c>
      <c r="M7317" t="s">
        <v>549</v>
      </c>
      <c r="N7317" t="s">
        <v>550</v>
      </c>
      <c r="O7317" t="s">
        <v>136</v>
      </c>
      <c r="P7317" t="s">
        <v>147</v>
      </c>
      <c r="Q7317" t="s">
        <v>431</v>
      </c>
    </row>
    <row r="7318" spans="1:17">
      <c r="A7318" t="s">
        <v>6682</v>
      </c>
      <c r="B7318" t="s">
        <v>6683</v>
      </c>
      <c r="C7318" t="s">
        <v>6867</v>
      </c>
      <c r="D7318" s="4">
        <v>45782.069560185184</v>
      </c>
      <c r="E7318" s="4">
        <v>45788.666666666664</v>
      </c>
      <c r="F7318" s="4">
        <v>45788.684027777781</v>
      </c>
      <c r="G7318" s="4"/>
      <c r="H7318" t="s">
        <v>3155</v>
      </c>
      <c r="I7318" t="s">
        <v>3184</v>
      </c>
      <c r="J7318">
        <v>0</v>
      </c>
      <c r="K7318" t="s">
        <v>3157</v>
      </c>
      <c r="L7318" t="s">
        <v>3245</v>
      </c>
      <c r="M7318" t="s">
        <v>549</v>
      </c>
      <c r="N7318" t="s">
        <v>550</v>
      </c>
      <c r="O7318" t="s">
        <v>551</v>
      </c>
      <c r="P7318" t="s">
        <v>141</v>
      </c>
      <c r="Q7318" t="s">
        <v>235</v>
      </c>
    </row>
    <row r="7319" spans="1:17">
      <c r="A7319" t="s">
        <v>6868</v>
      </c>
      <c r="B7319" t="s">
        <v>6869</v>
      </c>
      <c r="C7319" t="s">
        <v>6870</v>
      </c>
      <c r="D7319" s="4">
        <v>45782.059247685182</v>
      </c>
      <c r="E7319" s="4">
        <v>45782.458333333336</v>
      </c>
      <c r="F7319" s="4">
        <v>45782.475694444445</v>
      </c>
      <c r="G7319" s="4"/>
      <c r="H7319" t="s">
        <v>3155</v>
      </c>
      <c r="I7319" t="s">
        <v>3184</v>
      </c>
      <c r="J7319">
        <v>0</v>
      </c>
      <c r="K7319" t="s">
        <v>3157</v>
      </c>
      <c r="L7319" t="s">
        <v>3593</v>
      </c>
      <c r="M7319" t="s">
        <v>549</v>
      </c>
      <c r="N7319" t="s">
        <v>550</v>
      </c>
      <c r="O7319" t="s">
        <v>616</v>
      </c>
      <c r="P7319" t="s">
        <v>314</v>
      </c>
      <c r="Q7319" t="s">
        <v>319</v>
      </c>
    </row>
    <row r="7320" spans="1:17">
      <c r="A7320" t="s">
        <v>6871</v>
      </c>
      <c r="B7320" t="s">
        <v>6872</v>
      </c>
      <c r="C7320" t="s">
        <v>6873</v>
      </c>
      <c r="D7320" s="4">
        <v>45782.053888888891</v>
      </c>
      <c r="E7320" s="4">
        <v>45783.333333333336</v>
      </c>
      <c r="F7320" s="4">
        <v>45783.350694444445</v>
      </c>
      <c r="G7320" s="4"/>
      <c r="H7320" t="s">
        <v>3155</v>
      </c>
      <c r="I7320" t="s">
        <v>3171</v>
      </c>
      <c r="J7320">
        <v>1002</v>
      </c>
      <c r="K7320" t="s">
        <v>3157</v>
      </c>
      <c r="L7320" t="s">
        <v>3593</v>
      </c>
      <c r="M7320" t="s">
        <v>549</v>
      </c>
      <c r="N7320" t="s">
        <v>550</v>
      </c>
      <c r="O7320" t="s">
        <v>551</v>
      </c>
      <c r="P7320" t="s">
        <v>242</v>
      </c>
      <c r="Q7320" t="s">
        <v>248</v>
      </c>
    </row>
    <row r="7321" spans="1:17">
      <c r="A7321" t="s">
        <v>6874</v>
      </c>
      <c r="B7321" t="s">
        <v>6875</v>
      </c>
      <c r="C7321" t="s">
        <v>6876</v>
      </c>
      <c r="D7321" s="4">
        <v>45782.044525462959</v>
      </c>
      <c r="E7321" s="4">
        <v>45792.833333333336</v>
      </c>
      <c r="F7321" s="4">
        <v>45792.850694444445</v>
      </c>
      <c r="G7321" s="4"/>
      <c r="H7321" t="s">
        <v>3155</v>
      </c>
      <c r="I7321" t="s">
        <v>3162</v>
      </c>
      <c r="J7321">
        <v>0</v>
      </c>
      <c r="K7321" t="s">
        <v>3358</v>
      </c>
      <c r="L7321" t="s">
        <v>3245</v>
      </c>
      <c r="M7321" t="s">
        <v>549</v>
      </c>
      <c r="N7321" t="s">
        <v>550</v>
      </c>
      <c r="O7321" t="s">
        <v>1923</v>
      </c>
      <c r="P7321" t="s">
        <v>1924</v>
      </c>
      <c r="Q7321" t="s">
        <v>3180</v>
      </c>
    </row>
    <row r="7322" spans="1:17">
      <c r="A7322" t="s">
        <v>6877</v>
      </c>
      <c r="B7322" t="s">
        <v>6878</v>
      </c>
      <c r="C7322" t="s">
        <v>6879</v>
      </c>
      <c r="D7322" s="4">
        <v>45782.03979166667</v>
      </c>
      <c r="E7322" s="4">
        <v>45782.458333333336</v>
      </c>
      <c r="F7322" s="4">
        <v>45782.496527777781</v>
      </c>
      <c r="G7322" s="4">
        <v>45782.456631944442</v>
      </c>
      <c r="H7322" t="s">
        <v>3155</v>
      </c>
      <c r="I7322" t="s">
        <v>3156</v>
      </c>
      <c r="J7322">
        <v>0</v>
      </c>
      <c r="K7322" t="s">
        <v>3157</v>
      </c>
      <c r="L7322" t="s">
        <v>3564</v>
      </c>
      <c r="M7322" t="s">
        <v>549</v>
      </c>
      <c r="N7322" t="s">
        <v>550</v>
      </c>
      <c r="O7322" t="s">
        <v>551</v>
      </c>
      <c r="P7322" t="s">
        <v>141</v>
      </c>
      <c r="Q7322" t="s">
        <v>231</v>
      </c>
    </row>
    <row r="7323" spans="1:17">
      <c r="A7323" t="s">
        <v>6700</v>
      </c>
      <c r="B7323" t="s">
        <v>6701</v>
      </c>
      <c r="C7323" t="s">
        <v>6880</v>
      </c>
      <c r="D7323" s="4">
        <v>45782.031122685185</v>
      </c>
      <c r="E7323" s="4">
        <v>45789.291666666664</v>
      </c>
      <c r="F7323" s="4">
        <v>45789.309027777781</v>
      </c>
      <c r="G7323" s="4"/>
      <c r="H7323" t="s">
        <v>3155</v>
      </c>
      <c r="I7323" t="s">
        <v>3171</v>
      </c>
      <c r="J7323">
        <v>1002</v>
      </c>
      <c r="K7323" t="s">
        <v>3157</v>
      </c>
      <c r="L7323" t="s">
        <v>3245</v>
      </c>
      <c r="M7323" t="s">
        <v>549</v>
      </c>
      <c r="N7323" t="s">
        <v>550</v>
      </c>
      <c r="O7323" t="s">
        <v>136</v>
      </c>
      <c r="P7323" t="s">
        <v>147</v>
      </c>
      <c r="Q7323" t="s">
        <v>259</v>
      </c>
    </row>
    <row r="7324" spans="1:17">
      <c r="A7324" t="s">
        <v>6881</v>
      </c>
      <c r="B7324" t="s">
        <v>6882</v>
      </c>
      <c r="C7324" t="s">
        <v>6883</v>
      </c>
      <c r="D7324" s="4">
        <v>45782.024201388886</v>
      </c>
      <c r="E7324" s="4">
        <v>45787.416666666664</v>
      </c>
      <c r="F7324" s="4">
        <v>45787.454861111109</v>
      </c>
      <c r="G7324" s="4">
        <v>45787.416400462964</v>
      </c>
      <c r="H7324" t="s">
        <v>3155</v>
      </c>
      <c r="I7324" t="s">
        <v>3240</v>
      </c>
      <c r="J7324">
        <v>0</v>
      </c>
      <c r="K7324" t="s">
        <v>3194</v>
      </c>
      <c r="L7324" t="s">
        <v>3564</v>
      </c>
      <c r="M7324" t="s">
        <v>549</v>
      </c>
      <c r="N7324" t="s">
        <v>550</v>
      </c>
      <c r="O7324" t="s">
        <v>551</v>
      </c>
      <c r="P7324" t="s">
        <v>145</v>
      </c>
      <c r="Q7324" t="s">
        <v>229</v>
      </c>
    </row>
    <row r="7325" spans="1:17">
      <c r="A7325" t="s">
        <v>6884</v>
      </c>
      <c r="B7325" t="s">
        <v>6885</v>
      </c>
      <c r="C7325" t="s">
        <v>6886</v>
      </c>
      <c r="D7325" s="4">
        <v>45782.022245370368</v>
      </c>
      <c r="E7325" s="4">
        <v>45788.625</v>
      </c>
      <c r="F7325" s="4">
        <v>45788.642361111109</v>
      </c>
      <c r="G7325" s="4"/>
      <c r="H7325" t="s">
        <v>3155</v>
      </c>
      <c r="I7325" t="s">
        <v>3175</v>
      </c>
      <c r="J7325">
        <v>1001</v>
      </c>
      <c r="K7325" t="s">
        <v>3157</v>
      </c>
      <c r="L7325" t="s">
        <v>3245</v>
      </c>
      <c r="M7325" t="s">
        <v>549</v>
      </c>
      <c r="N7325" t="s">
        <v>559</v>
      </c>
      <c r="O7325" t="s">
        <v>504</v>
      </c>
      <c r="P7325" t="s">
        <v>325</v>
      </c>
      <c r="Q7325" t="s">
        <v>326</v>
      </c>
    </row>
    <row r="7326" spans="1:17">
      <c r="A7326" t="s">
        <v>6887</v>
      </c>
      <c r="B7326" t="s">
        <v>6888</v>
      </c>
      <c r="C7326" t="s">
        <v>6889</v>
      </c>
      <c r="D7326" s="4">
        <v>45782.018611111111</v>
      </c>
      <c r="E7326" s="4">
        <v>45783.333333333336</v>
      </c>
      <c r="F7326" s="4">
        <v>45783.350694444445</v>
      </c>
      <c r="G7326" s="4">
        <v>45783.33321759259</v>
      </c>
      <c r="H7326" t="s">
        <v>3155</v>
      </c>
      <c r="I7326" t="s">
        <v>3175</v>
      </c>
      <c r="J7326">
        <v>0</v>
      </c>
      <c r="K7326" t="s">
        <v>3157</v>
      </c>
      <c r="L7326" t="s">
        <v>3564</v>
      </c>
      <c r="M7326" t="s">
        <v>549</v>
      </c>
      <c r="N7326" t="s">
        <v>550</v>
      </c>
      <c r="O7326" t="s">
        <v>551</v>
      </c>
      <c r="P7326" t="s">
        <v>149</v>
      </c>
      <c r="Q7326" t="s">
        <v>200</v>
      </c>
    </row>
    <row r="7327" spans="1:17">
      <c r="A7327" t="s">
        <v>6583</v>
      </c>
      <c r="B7327" t="s">
        <v>6584</v>
      </c>
      <c r="C7327" t="s">
        <v>6890</v>
      </c>
      <c r="D7327" s="4">
        <v>45782.014097222222</v>
      </c>
      <c r="E7327" s="4">
        <v>45783.083333333336</v>
      </c>
      <c r="F7327" s="4">
        <v>45783.100694444445</v>
      </c>
      <c r="G7327" s="4"/>
      <c r="H7327" t="s">
        <v>3155</v>
      </c>
      <c r="I7327" t="s">
        <v>3175</v>
      </c>
      <c r="J7327">
        <v>0</v>
      </c>
      <c r="K7327" t="s">
        <v>3157</v>
      </c>
      <c r="L7327" t="s">
        <v>3245</v>
      </c>
      <c r="M7327" t="s">
        <v>549</v>
      </c>
      <c r="N7327" t="s">
        <v>550</v>
      </c>
      <c r="O7327" t="s">
        <v>136</v>
      </c>
      <c r="P7327" t="s">
        <v>143</v>
      </c>
      <c r="Q7327" t="s">
        <v>303</v>
      </c>
    </row>
    <row r="7328" spans="1:17">
      <c r="A7328" t="s">
        <v>6197</v>
      </c>
      <c r="B7328" t="s">
        <v>6198</v>
      </c>
      <c r="C7328" t="s">
        <v>6891</v>
      </c>
      <c r="D7328" s="4">
        <v>45781.994560185187</v>
      </c>
      <c r="E7328" s="4">
        <v>45782.791666666664</v>
      </c>
      <c r="F7328" s="4">
        <v>45782.809027777781</v>
      </c>
      <c r="G7328" s="4"/>
      <c r="H7328" t="s">
        <v>3155</v>
      </c>
      <c r="I7328" t="s">
        <v>3171</v>
      </c>
      <c r="J7328">
        <v>0</v>
      </c>
      <c r="K7328" t="s">
        <v>3157</v>
      </c>
      <c r="L7328" t="s">
        <v>3593</v>
      </c>
      <c r="M7328" t="s">
        <v>549</v>
      </c>
      <c r="N7328" t="s">
        <v>550</v>
      </c>
      <c r="O7328" t="s">
        <v>551</v>
      </c>
      <c r="P7328" t="s">
        <v>141</v>
      </c>
      <c r="Q7328" t="s">
        <v>235</v>
      </c>
    </row>
    <row r="7329" spans="1:17">
      <c r="A7329" t="s">
        <v>6748</v>
      </c>
      <c r="B7329" t="s">
        <v>6749</v>
      </c>
      <c r="C7329" t="s">
        <v>6892</v>
      </c>
      <c r="D7329" s="4">
        <v>45781.987638888888</v>
      </c>
      <c r="E7329" s="4">
        <v>45788.479166666664</v>
      </c>
      <c r="F7329" s="4">
        <v>45788.517361111109</v>
      </c>
      <c r="G7329" s="4"/>
      <c r="H7329" t="s">
        <v>3155</v>
      </c>
      <c r="I7329" t="s">
        <v>3209</v>
      </c>
      <c r="J7329">
        <v>0</v>
      </c>
      <c r="K7329" t="s">
        <v>3227</v>
      </c>
      <c r="L7329" t="s">
        <v>3245</v>
      </c>
      <c r="M7329" t="s">
        <v>549</v>
      </c>
      <c r="N7329" t="s">
        <v>550</v>
      </c>
      <c r="O7329" t="s">
        <v>136</v>
      </c>
      <c r="P7329" t="s">
        <v>292</v>
      </c>
      <c r="Q7329" t="s">
        <v>293</v>
      </c>
    </row>
    <row r="7330" spans="1:17">
      <c r="A7330" t="s">
        <v>6893</v>
      </c>
      <c r="B7330" t="s">
        <v>6894</v>
      </c>
      <c r="C7330" t="s">
        <v>6895</v>
      </c>
      <c r="D7330" s="4">
        <v>45781.987638888888</v>
      </c>
      <c r="E7330" s="4">
        <v>45782.833333333336</v>
      </c>
      <c r="F7330" s="4">
        <v>45782.871527777781</v>
      </c>
      <c r="G7330" s="4"/>
      <c r="H7330" t="s">
        <v>3155</v>
      </c>
      <c r="I7330" t="s">
        <v>3156</v>
      </c>
      <c r="J7330">
        <v>0</v>
      </c>
      <c r="K7330" t="s">
        <v>3157</v>
      </c>
      <c r="L7330" t="s">
        <v>3593</v>
      </c>
      <c r="M7330" t="s">
        <v>549</v>
      </c>
      <c r="N7330" t="s">
        <v>550</v>
      </c>
      <c r="O7330" t="s">
        <v>136</v>
      </c>
      <c r="P7330" t="s">
        <v>139</v>
      </c>
      <c r="Q7330" t="s">
        <v>278</v>
      </c>
    </row>
    <row r="7331" spans="1:17">
      <c r="A7331" t="s">
        <v>6896</v>
      </c>
      <c r="B7331" t="s">
        <v>6897</v>
      </c>
      <c r="C7331" t="s">
        <v>6898</v>
      </c>
      <c r="D7331" s="4">
        <v>45781.97515046296</v>
      </c>
      <c r="E7331" s="4">
        <v>45782.354166666664</v>
      </c>
      <c r="F7331" s="4">
        <v>45782.371527777781</v>
      </c>
      <c r="G7331" s="4">
        <v>45782.355185185188</v>
      </c>
      <c r="H7331" t="s">
        <v>3155</v>
      </c>
      <c r="I7331" t="s">
        <v>3171</v>
      </c>
      <c r="J7331">
        <v>1002</v>
      </c>
      <c r="K7331" t="s">
        <v>3157</v>
      </c>
      <c r="L7331" t="s">
        <v>3564</v>
      </c>
      <c r="M7331" t="s">
        <v>549</v>
      </c>
      <c r="N7331" t="s">
        <v>550</v>
      </c>
      <c r="O7331" t="s">
        <v>551</v>
      </c>
      <c r="P7331" t="s">
        <v>242</v>
      </c>
      <c r="Q7331" t="s">
        <v>243</v>
      </c>
    </row>
    <row r="7332" spans="1:17">
      <c r="A7332" t="s">
        <v>6899</v>
      </c>
      <c r="B7332" t="s">
        <v>6900</v>
      </c>
      <c r="C7332" t="s">
        <v>6901</v>
      </c>
      <c r="D7332" s="4">
        <v>45781.968414351853</v>
      </c>
      <c r="E7332" s="4">
        <v>45784.333333333336</v>
      </c>
      <c r="F7332" s="4">
        <v>45784.371527777781</v>
      </c>
      <c r="G7332" s="4">
        <v>45784.333460648151</v>
      </c>
      <c r="H7332" t="s">
        <v>3155</v>
      </c>
      <c r="I7332" t="s">
        <v>3240</v>
      </c>
      <c r="J7332">
        <v>1001</v>
      </c>
      <c r="K7332" t="s">
        <v>3194</v>
      </c>
      <c r="L7332" t="s">
        <v>3564</v>
      </c>
      <c r="M7332" t="s">
        <v>549</v>
      </c>
      <c r="N7332" t="s">
        <v>550</v>
      </c>
      <c r="O7332" t="s">
        <v>551</v>
      </c>
      <c r="P7332" t="s">
        <v>149</v>
      </c>
      <c r="Q7332" t="s">
        <v>208</v>
      </c>
    </row>
    <row r="7333" spans="1:17">
      <c r="A7333" t="s">
        <v>6902</v>
      </c>
      <c r="B7333" t="s">
        <v>6903</v>
      </c>
      <c r="C7333" t="s">
        <v>6904</v>
      </c>
      <c r="D7333" s="4">
        <v>45781.965474537035</v>
      </c>
      <c r="E7333" s="4">
        <v>45787.229166666664</v>
      </c>
      <c r="F7333" s="4">
        <v>45787.267361111109</v>
      </c>
      <c r="G7333" s="4">
        <v>45787.234456018516</v>
      </c>
      <c r="H7333" t="s">
        <v>3155</v>
      </c>
      <c r="I7333" t="s">
        <v>3209</v>
      </c>
      <c r="J7333">
        <v>0</v>
      </c>
      <c r="K7333" t="s">
        <v>3157</v>
      </c>
      <c r="L7333" t="s">
        <v>3564</v>
      </c>
      <c r="M7333" t="s">
        <v>549</v>
      </c>
      <c r="N7333" t="s">
        <v>550</v>
      </c>
      <c r="O7333" t="s">
        <v>551</v>
      </c>
      <c r="P7333" t="s">
        <v>149</v>
      </c>
      <c r="Q7333" t="s">
        <v>202</v>
      </c>
    </row>
    <row r="7334" spans="1:17">
      <c r="A7334" t="s">
        <v>6905</v>
      </c>
      <c r="B7334" t="s">
        <v>6906</v>
      </c>
      <c r="C7334" t="s">
        <v>6907</v>
      </c>
      <c r="D7334" s="4">
        <v>45781.960763888892</v>
      </c>
      <c r="E7334" s="4">
        <v>45782.75</v>
      </c>
      <c r="F7334" s="4">
        <v>45782.767361111109</v>
      </c>
      <c r="G7334" s="4"/>
      <c r="H7334" t="s">
        <v>3155</v>
      </c>
      <c r="I7334" t="s">
        <v>3171</v>
      </c>
      <c r="J7334">
        <v>1002</v>
      </c>
      <c r="K7334" t="s">
        <v>3157</v>
      </c>
      <c r="L7334" t="s">
        <v>3593</v>
      </c>
      <c r="M7334" t="s">
        <v>549</v>
      </c>
      <c r="N7334" t="s">
        <v>550</v>
      </c>
      <c r="O7334" t="s">
        <v>136</v>
      </c>
      <c r="P7334" t="s">
        <v>143</v>
      </c>
      <c r="Q7334" t="s">
        <v>297</v>
      </c>
    </row>
    <row r="7335" spans="1:17">
      <c r="A7335" t="s">
        <v>6908</v>
      </c>
      <c r="B7335" t="s">
        <v>6909</v>
      </c>
      <c r="C7335" t="s">
        <v>6910</v>
      </c>
      <c r="D7335" s="4">
        <v>45781.957337962966</v>
      </c>
      <c r="E7335" s="4">
        <v>45783.958333333336</v>
      </c>
      <c r="F7335" s="4">
        <v>45783.975694444445</v>
      </c>
      <c r="G7335" s="4">
        <v>45783.9531712963</v>
      </c>
      <c r="H7335" t="s">
        <v>3155</v>
      </c>
      <c r="I7335" t="s">
        <v>3175</v>
      </c>
      <c r="J7335">
        <v>0</v>
      </c>
      <c r="K7335" t="s">
        <v>3157</v>
      </c>
      <c r="L7335" t="s">
        <v>3564</v>
      </c>
      <c r="M7335" t="s">
        <v>549</v>
      </c>
      <c r="N7335" t="s">
        <v>550</v>
      </c>
      <c r="O7335" t="s">
        <v>551</v>
      </c>
      <c r="P7335" t="s">
        <v>242</v>
      </c>
      <c r="Q7335" t="s">
        <v>249</v>
      </c>
    </row>
    <row r="7336" spans="1:17">
      <c r="A7336" t="s">
        <v>6911</v>
      </c>
      <c r="B7336" t="s">
        <v>6912</v>
      </c>
      <c r="C7336" t="s">
        <v>6913</v>
      </c>
      <c r="D7336" s="4">
        <v>45781.949837962966</v>
      </c>
      <c r="E7336" s="4">
        <v>45784.583333333336</v>
      </c>
      <c r="F7336" s="4">
        <v>45784.621527777781</v>
      </c>
      <c r="G7336" s="4"/>
      <c r="H7336" t="s">
        <v>3155</v>
      </c>
      <c r="I7336" t="s">
        <v>3209</v>
      </c>
      <c r="J7336">
        <v>0</v>
      </c>
      <c r="K7336" t="s">
        <v>3163</v>
      </c>
      <c r="L7336" t="s">
        <v>3593</v>
      </c>
      <c r="M7336" t="s">
        <v>549</v>
      </c>
      <c r="N7336" t="s">
        <v>559</v>
      </c>
      <c r="O7336" t="s">
        <v>504</v>
      </c>
      <c r="P7336" t="s">
        <v>325</v>
      </c>
      <c r="Q7336" t="s">
        <v>333</v>
      </c>
    </row>
    <row r="7337" spans="1:17">
      <c r="A7337" t="s">
        <v>6914</v>
      </c>
      <c r="B7337" t="s">
        <v>6915</v>
      </c>
      <c r="C7337" t="s">
        <v>6916</v>
      </c>
      <c r="D7337" s="4">
        <v>45781.948645833334</v>
      </c>
      <c r="E7337" s="4">
        <v>45782.583333333336</v>
      </c>
      <c r="F7337" s="4">
        <v>45782.621527777781</v>
      </c>
      <c r="G7337" s="4">
        <v>45782.574861111112</v>
      </c>
      <c r="H7337" t="s">
        <v>3155</v>
      </c>
      <c r="I7337" t="s">
        <v>3240</v>
      </c>
      <c r="J7337">
        <v>1002</v>
      </c>
      <c r="K7337" t="s">
        <v>3157</v>
      </c>
      <c r="L7337" t="s">
        <v>3564</v>
      </c>
      <c r="M7337" t="s">
        <v>549</v>
      </c>
      <c r="N7337" t="s">
        <v>550</v>
      </c>
      <c r="O7337" t="s">
        <v>136</v>
      </c>
      <c r="P7337" t="s">
        <v>139</v>
      </c>
      <c r="Q7337" t="s">
        <v>272</v>
      </c>
    </row>
    <row r="7338" spans="1:17">
      <c r="A7338" t="s">
        <v>4908</v>
      </c>
      <c r="B7338" t="s">
        <v>4909</v>
      </c>
      <c r="C7338" t="s">
        <v>6917</v>
      </c>
      <c r="D7338" s="4">
        <v>45781.944687499999</v>
      </c>
      <c r="E7338" s="4">
        <v>45788.270833333336</v>
      </c>
      <c r="F7338" s="4">
        <v>45788.309027777781</v>
      </c>
      <c r="G7338" s="4"/>
      <c r="H7338" t="s">
        <v>3155</v>
      </c>
      <c r="I7338" t="s">
        <v>3464</v>
      </c>
      <c r="J7338">
        <v>1</v>
      </c>
      <c r="K7338" t="s">
        <v>3157</v>
      </c>
      <c r="L7338" t="s">
        <v>3245</v>
      </c>
      <c r="M7338" t="s">
        <v>549</v>
      </c>
      <c r="N7338" t="s">
        <v>550</v>
      </c>
      <c r="O7338" t="s">
        <v>551</v>
      </c>
      <c r="P7338" t="s">
        <v>149</v>
      </c>
      <c r="Q7338" t="s">
        <v>201</v>
      </c>
    </row>
    <row r="7339" spans="1:17">
      <c r="A7339" t="s">
        <v>5952</v>
      </c>
      <c r="B7339" t="s">
        <v>5953</v>
      </c>
      <c r="C7339" t="s">
        <v>6918</v>
      </c>
      <c r="D7339" s="4">
        <v>45781.943668981483</v>
      </c>
      <c r="E7339" s="4">
        <v>45787.75</v>
      </c>
      <c r="F7339" s="4">
        <v>45787.767361111109</v>
      </c>
      <c r="G7339" s="4"/>
      <c r="H7339" t="s">
        <v>3155</v>
      </c>
      <c r="I7339" t="s">
        <v>3512</v>
      </c>
      <c r="J7339">
        <v>1</v>
      </c>
      <c r="K7339" t="s">
        <v>3157</v>
      </c>
      <c r="L7339" t="s">
        <v>3245</v>
      </c>
      <c r="M7339" t="s">
        <v>549</v>
      </c>
      <c r="N7339" t="s">
        <v>550</v>
      </c>
      <c r="O7339" t="s">
        <v>616</v>
      </c>
      <c r="P7339" t="s">
        <v>314</v>
      </c>
      <c r="Q7339" t="s">
        <v>315</v>
      </c>
    </row>
    <row r="7340" spans="1:17">
      <c r="A7340" t="s">
        <v>6905</v>
      </c>
      <c r="B7340" t="s">
        <v>6906</v>
      </c>
      <c r="C7340" t="s">
        <v>6919</v>
      </c>
      <c r="D7340" s="4">
        <v>45781.941828703704</v>
      </c>
      <c r="E7340" s="4">
        <v>45782.75</v>
      </c>
      <c r="F7340" s="4">
        <v>45782.767361111109</v>
      </c>
      <c r="G7340" s="4"/>
      <c r="H7340" t="s">
        <v>3155</v>
      </c>
      <c r="I7340" t="s">
        <v>3171</v>
      </c>
      <c r="J7340">
        <v>1002</v>
      </c>
      <c r="K7340" t="s">
        <v>3157</v>
      </c>
      <c r="L7340" t="s">
        <v>3245</v>
      </c>
      <c r="M7340" t="s">
        <v>549</v>
      </c>
      <c r="N7340" t="s">
        <v>550</v>
      </c>
      <c r="O7340" t="s">
        <v>136</v>
      </c>
      <c r="P7340" t="s">
        <v>143</v>
      </c>
      <c r="Q7340" t="s">
        <v>297</v>
      </c>
    </row>
    <row r="7341" spans="1:17">
      <c r="A7341" t="s">
        <v>6920</v>
      </c>
      <c r="B7341" t="s">
        <v>6921</v>
      </c>
      <c r="C7341" t="s">
        <v>6922</v>
      </c>
      <c r="D7341" s="4">
        <v>45781.93990740741</v>
      </c>
      <c r="E7341" s="4">
        <v>45788.4375</v>
      </c>
      <c r="F7341" s="4">
        <v>45788.475694444445</v>
      </c>
      <c r="G7341" s="4"/>
      <c r="H7341" t="s">
        <v>3155</v>
      </c>
      <c r="I7341" t="s">
        <v>3464</v>
      </c>
      <c r="J7341">
        <v>1</v>
      </c>
      <c r="K7341" t="s">
        <v>3223</v>
      </c>
      <c r="L7341" t="s">
        <v>3245</v>
      </c>
      <c r="M7341" t="s">
        <v>549</v>
      </c>
      <c r="N7341" t="s">
        <v>550</v>
      </c>
      <c r="O7341" t="s">
        <v>136</v>
      </c>
      <c r="P7341" t="s">
        <v>147</v>
      </c>
      <c r="Q7341" t="s">
        <v>253</v>
      </c>
    </row>
    <row r="7342" spans="1:17">
      <c r="A7342" t="s">
        <v>6923</v>
      </c>
      <c r="B7342" t="s">
        <v>6924</v>
      </c>
      <c r="C7342" t="s">
        <v>6925</v>
      </c>
      <c r="D7342" s="4">
        <v>45781.937476851854</v>
      </c>
      <c r="E7342" s="4">
        <v>45783.854166666664</v>
      </c>
      <c r="F7342" s="4">
        <v>45783.871527777781</v>
      </c>
      <c r="G7342" s="4"/>
      <c r="H7342" t="s">
        <v>3155</v>
      </c>
      <c r="I7342" t="s">
        <v>3162</v>
      </c>
      <c r="J7342">
        <v>0</v>
      </c>
      <c r="K7342" t="s">
        <v>4074</v>
      </c>
      <c r="L7342" t="s">
        <v>3245</v>
      </c>
      <c r="M7342" t="s">
        <v>549</v>
      </c>
      <c r="N7342" t="s">
        <v>550</v>
      </c>
      <c r="O7342" t="s">
        <v>1923</v>
      </c>
      <c r="P7342" t="s">
        <v>1924</v>
      </c>
      <c r="Q7342" t="s">
        <v>3359</v>
      </c>
    </row>
    <row r="7343" spans="1:17">
      <c r="A7343" t="s">
        <v>6210</v>
      </c>
      <c r="B7343" t="s">
        <v>6211</v>
      </c>
      <c r="C7343" t="s">
        <v>6926</v>
      </c>
      <c r="D7343" s="4">
        <v>45781.934988425928</v>
      </c>
      <c r="E7343" s="4">
        <v>45788.708333333336</v>
      </c>
      <c r="F7343" s="4">
        <v>45788.725694444445</v>
      </c>
      <c r="G7343" s="4"/>
      <c r="H7343" t="s">
        <v>3155</v>
      </c>
      <c r="I7343" t="s">
        <v>3171</v>
      </c>
      <c r="J7343">
        <v>0</v>
      </c>
      <c r="K7343" t="s">
        <v>3194</v>
      </c>
      <c r="L7343" t="s">
        <v>3245</v>
      </c>
      <c r="M7343" t="s">
        <v>549</v>
      </c>
      <c r="N7343" t="s">
        <v>550</v>
      </c>
      <c r="O7343" t="s">
        <v>136</v>
      </c>
      <c r="P7343" t="s">
        <v>143</v>
      </c>
      <c r="Q7343" t="s">
        <v>306</v>
      </c>
    </row>
    <row r="7344" spans="1:17">
      <c r="A7344" t="s">
        <v>6927</v>
      </c>
      <c r="B7344" t="s">
        <v>6928</v>
      </c>
      <c r="C7344" t="s">
        <v>6929</v>
      </c>
      <c r="D7344" s="4">
        <v>45781.932303240741</v>
      </c>
      <c r="E7344" s="4">
        <v>45788.416666666664</v>
      </c>
      <c r="F7344" s="4">
        <v>45788.454861111109</v>
      </c>
      <c r="G7344" s="4"/>
      <c r="H7344" t="s">
        <v>3155</v>
      </c>
      <c r="I7344" t="s">
        <v>3240</v>
      </c>
      <c r="J7344">
        <v>0</v>
      </c>
      <c r="K7344" t="s">
        <v>3157</v>
      </c>
      <c r="L7344" t="s">
        <v>3593</v>
      </c>
      <c r="M7344" t="s">
        <v>549</v>
      </c>
      <c r="N7344" t="s">
        <v>550</v>
      </c>
      <c r="O7344" t="s">
        <v>136</v>
      </c>
      <c r="P7344" t="s">
        <v>292</v>
      </c>
      <c r="Q7344" t="s">
        <v>296</v>
      </c>
    </row>
    <row r="7345" spans="1:17">
      <c r="A7345" t="s">
        <v>6930</v>
      </c>
      <c r="B7345" t="s">
        <v>6931</v>
      </c>
      <c r="C7345" t="s">
        <v>6932</v>
      </c>
      <c r="D7345" s="4">
        <v>45781.927974537037</v>
      </c>
      <c r="E7345" s="4">
        <v>45782.958333333336</v>
      </c>
      <c r="F7345" s="4">
        <v>45782.975694444445</v>
      </c>
      <c r="G7345" s="4">
        <v>45782.959687499999</v>
      </c>
      <c r="H7345" t="s">
        <v>3155</v>
      </c>
      <c r="I7345" t="s">
        <v>3171</v>
      </c>
      <c r="J7345">
        <v>0</v>
      </c>
      <c r="K7345" t="s">
        <v>3194</v>
      </c>
      <c r="L7345" t="s">
        <v>3564</v>
      </c>
      <c r="M7345" t="s">
        <v>549</v>
      </c>
      <c r="N7345" t="s">
        <v>550</v>
      </c>
      <c r="O7345" t="s">
        <v>551</v>
      </c>
      <c r="P7345" t="s">
        <v>141</v>
      </c>
      <c r="Q7345" t="s">
        <v>232</v>
      </c>
    </row>
    <row r="7346" spans="1:17">
      <c r="A7346" t="s">
        <v>6933</v>
      </c>
      <c r="B7346" t="s">
        <v>6934</v>
      </c>
      <c r="C7346" t="s">
        <v>6935</v>
      </c>
      <c r="D7346" s="4">
        <v>45781.912129629629</v>
      </c>
      <c r="E7346" s="4">
        <v>45787.75</v>
      </c>
      <c r="F7346" s="4">
        <v>45787.767361111109</v>
      </c>
      <c r="G7346" s="4">
        <v>45787.740833333337</v>
      </c>
      <c r="H7346" t="s">
        <v>3155</v>
      </c>
      <c r="I7346" t="s">
        <v>3175</v>
      </c>
      <c r="J7346">
        <v>0</v>
      </c>
      <c r="K7346" t="s">
        <v>3157</v>
      </c>
      <c r="L7346" t="s">
        <v>3564</v>
      </c>
      <c r="M7346" t="s">
        <v>549</v>
      </c>
      <c r="N7346" t="s">
        <v>550</v>
      </c>
      <c r="O7346" t="s">
        <v>136</v>
      </c>
      <c r="P7346" t="s">
        <v>143</v>
      </c>
      <c r="Q7346" t="s">
        <v>297</v>
      </c>
    </row>
    <row r="7347" spans="1:17">
      <c r="A7347" t="s">
        <v>6635</v>
      </c>
      <c r="B7347" t="s">
        <v>6636</v>
      </c>
      <c r="C7347" t="s">
        <v>6936</v>
      </c>
      <c r="D7347" s="4">
        <v>45781.909386574072</v>
      </c>
      <c r="E7347" s="4">
        <v>45783.375</v>
      </c>
      <c r="F7347" s="4">
        <v>45783.413194444445</v>
      </c>
      <c r="G7347" s="4"/>
      <c r="H7347" t="s">
        <v>3155</v>
      </c>
      <c r="I7347" t="s">
        <v>3240</v>
      </c>
      <c r="J7347">
        <v>0</v>
      </c>
      <c r="K7347" t="s">
        <v>3227</v>
      </c>
      <c r="L7347" t="s">
        <v>3245</v>
      </c>
      <c r="M7347" t="s">
        <v>549</v>
      </c>
      <c r="N7347" t="s">
        <v>550</v>
      </c>
      <c r="O7347" t="s">
        <v>136</v>
      </c>
      <c r="P7347" t="s">
        <v>143</v>
      </c>
      <c r="Q7347" t="s">
        <v>311</v>
      </c>
    </row>
    <row r="7348" spans="1:17">
      <c r="A7348" t="s">
        <v>6225</v>
      </c>
      <c r="B7348" t="s">
        <v>6937</v>
      </c>
      <c r="C7348" t="s">
        <v>6938</v>
      </c>
      <c r="D7348" s="4">
        <v>45781.906134259261</v>
      </c>
      <c r="E7348" s="4">
        <v>45782.8125</v>
      </c>
      <c r="F7348" s="4">
        <v>45782.850694444445</v>
      </c>
      <c r="G7348" s="4">
        <v>45782.812534722223</v>
      </c>
      <c r="H7348" t="s">
        <v>3155</v>
      </c>
      <c r="I7348" t="s">
        <v>3156</v>
      </c>
      <c r="J7348">
        <v>0</v>
      </c>
      <c r="K7348" t="s">
        <v>3194</v>
      </c>
      <c r="L7348" t="s">
        <v>3564</v>
      </c>
      <c r="M7348" t="s">
        <v>549</v>
      </c>
      <c r="N7348" t="s">
        <v>550</v>
      </c>
      <c r="O7348" t="s">
        <v>136</v>
      </c>
      <c r="P7348" t="s">
        <v>143</v>
      </c>
      <c r="Q7348" t="s">
        <v>306</v>
      </c>
    </row>
    <row r="7349" spans="1:17">
      <c r="A7349" t="s">
        <v>6286</v>
      </c>
      <c r="B7349" t="s">
        <v>6287</v>
      </c>
      <c r="C7349" t="s">
        <v>6939</v>
      </c>
      <c r="D7349" s="4">
        <v>45781.90289351852</v>
      </c>
      <c r="E7349" s="4">
        <v>45782.8125</v>
      </c>
      <c r="F7349" s="4">
        <v>45782.850694444445</v>
      </c>
      <c r="G7349" s="4"/>
      <c r="H7349" t="s">
        <v>3155</v>
      </c>
      <c r="I7349" t="s">
        <v>3156</v>
      </c>
      <c r="J7349">
        <v>0</v>
      </c>
      <c r="K7349" t="s">
        <v>3194</v>
      </c>
      <c r="L7349" t="s">
        <v>3593</v>
      </c>
      <c r="M7349" t="s">
        <v>549</v>
      </c>
      <c r="N7349" t="s">
        <v>550</v>
      </c>
      <c r="O7349" t="s">
        <v>136</v>
      </c>
      <c r="P7349" t="s">
        <v>143</v>
      </c>
      <c r="Q7349" t="s">
        <v>301</v>
      </c>
    </row>
    <row r="7350" spans="1:17">
      <c r="A7350" t="s">
        <v>6940</v>
      </c>
      <c r="B7350" t="s">
        <v>6941</v>
      </c>
      <c r="C7350" t="s">
        <v>6942</v>
      </c>
      <c r="D7350" s="4">
        <v>45781.901539351849</v>
      </c>
      <c r="E7350" s="4">
        <v>45782.75</v>
      </c>
      <c r="F7350" s="4">
        <v>45782.788194444445</v>
      </c>
      <c r="G7350" s="4">
        <v>45782.750173611108</v>
      </c>
      <c r="H7350" t="s">
        <v>3155</v>
      </c>
      <c r="I7350" t="s">
        <v>3240</v>
      </c>
      <c r="J7350">
        <v>0</v>
      </c>
      <c r="K7350" t="s">
        <v>3163</v>
      </c>
      <c r="L7350" t="s">
        <v>3564</v>
      </c>
      <c r="M7350" t="s">
        <v>549</v>
      </c>
      <c r="N7350" t="s">
        <v>559</v>
      </c>
      <c r="O7350" t="s">
        <v>163</v>
      </c>
      <c r="P7350" t="s">
        <v>472</v>
      </c>
      <c r="Q7350" t="s">
        <v>350</v>
      </c>
    </row>
    <row r="7351" spans="1:17">
      <c r="A7351" t="s">
        <v>6940</v>
      </c>
      <c r="B7351" t="s">
        <v>6941</v>
      </c>
      <c r="C7351" t="s">
        <v>6943</v>
      </c>
      <c r="D7351" s="4">
        <v>45781.90116898148</v>
      </c>
      <c r="E7351" s="4">
        <v>45782.791666666664</v>
      </c>
      <c r="F7351" s="4">
        <v>45782.829861111109</v>
      </c>
      <c r="G7351" s="4"/>
      <c r="H7351" t="s">
        <v>3155</v>
      </c>
      <c r="I7351" t="s">
        <v>3240</v>
      </c>
      <c r="J7351">
        <v>0</v>
      </c>
      <c r="K7351" t="s">
        <v>3163</v>
      </c>
      <c r="L7351" t="s">
        <v>3245</v>
      </c>
      <c r="M7351" t="s">
        <v>549</v>
      </c>
      <c r="N7351" t="s">
        <v>559</v>
      </c>
      <c r="O7351" t="s">
        <v>163</v>
      </c>
      <c r="P7351" t="s">
        <v>472</v>
      </c>
      <c r="Q7351" t="s">
        <v>350</v>
      </c>
    </row>
    <row r="7352" spans="1:17">
      <c r="A7352" t="s">
        <v>6914</v>
      </c>
      <c r="B7352" t="s">
        <v>6915</v>
      </c>
      <c r="C7352" t="s">
        <v>6944</v>
      </c>
      <c r="D7352" s="4">
        <v>45781.898194444446</v>
      </c>
      <c r="E7352" s="4">
        <v>45782.583333333336</v>
      </c>
      <c r="F7352" s="4">
        <v>45782.621527777781</v>
      </c>
      <c r="G7352" s="4"/>
      <c r="H7352" t="s">
        <v>3155</v>
      </c>
      <c r="I7352" t="s">
        <v>3156</v>
      </c>
      <c r="J7352">
        <v>0</v>
      </c>
      <c r="K7352" t="s">
        <v>3194</v>
      </c>
      <c r="L7352" t="s">
        <v>3245</v>
      </c>
      <c r="M7352" t="s">
        <v>549</v>
      </c>
      <c r="N7352" t="s">
        <v>550</v>
      </c>
      <c r="O7352" t="s">
        <v>136</v>
      </c>
      <c r="P7352" t="s">
        <v>139</v>
      </c>
      <c r="Q7352" t="s">
        <v>272</v>
      </c>
    </row>
    <row r="7353" spans="1:17">
      <c r="A7353" t="s">
        <v>6945</v>
      </c>
      <c r="B7353" t="s">
        <v>6946</v>
      </c>
      <c r="C7353" t="s">
        <v>6947</v>
      </c>
      <c r="D7353" s="4">
        <v>45781.897488425922</v>
      </c>
      <c r="E7353" s="4">
        <v>45787.020833333336</v>
      </c>
      <c r="F7353" s="4">
        <v>45787.059027777781</v>
      </c>
      <c r="G7353" s="4">
        <v>45787.021493055552</v>
      </c>
      <c r="H7353" t="s">
        <v>3155</v>
      </c>
      <c r="I7353" t="s">
        <v>3240</v>
      </c>
      <c r="J7353">
        <v>1002</v>
      </c>
      <c r="K7353" t="s">
        <v>3157</v>
      </c>
      <c r="L7353" t="s">
        <v>3564</v>
      </c>
      <c r="M7353" t="s">
        <v>549</v>
      </c>
      <c r="N7353" t="s">
        <v>550</v>
      </c>
      <c r="O7353" t="s">
        <v>136</v>
      </c>
      <c r="P7353" t="s">
        <v>292</v>
      </c>
      <c r="Q7353" t="s">
        <v>294</v>
      </c>
    </row>
    <row r="7354" spans="1:17">
      <c r="A7354" t="s">
        <v>5598</v>
      </c>
      <c r="B7354" t="s">
        <v>6948</v>
      </c>
      <c r="C7354" t="s">
        <v>6949</v>
      </c>
      <c r="D7354" s="4">
        <v>45781.896168981482</v>
      </c>
      <c r="E7354" s="4">
        <v>45782.9375</v>
      </c>
      <c r="F7354" s="4">
        <v>45782.975694444445</v>
      </c>
      <c r="G7354" s="4"/>
      <c r="H7354" t="s">
        <v>3155</v>
      </c>
      <c r="I7354" t="s">
        <v>3240</v>
      </c>
      <c r="J7354">
        <v>1002</v>
      </c>
      <c r="K7354" t="s">
        <v>3157</v>
      </c>
      <c r="L7354" t="s">
        <v>3593</v>
      </c>
      <c r="M7354" t="s">
        <v>549</v>
      </c>
      <c r="N7354" t="s">
        <v>550</v>
      </c>
      <c r="O7354" t="s">
        <v>136</v>
      </c>
      <c r="P7354" t="s">
        <v>143</v>
      </c>
      <c r="Q7354" t="s">
        <v>297</v>
      </c>
    </row>
    <row r="7355" spans="1:17">
      <c r="A7355" t="s">
        <v>6086</v>
      </c>
      <c r="B7355" t="s">
        <v>6087</v>
      </c>
      <c r="C7355" t="s">
        <v>6950</v>
      </c>
      <c r="D7355" s="4">
        <v>45781.894791666666</v>
      </c>
      <c r="E7355" s="4">
        <v>45783.1875</v>
      </c>
      <c r="F7355" s="4">
        <v>45783.204861111109</v>
      </c>
      <c r="G7355" s="4"/>
      <c r="H7355" t="s">
        <v>3155</v>
      </c>
      <c r="I7355" t="s">
        <v>3162</v>
      </c>
      <c r="J7355">
        <v>0</v>
      </c>
      <c r="K7355" t="s">
        <v>3379</v>
      </c>
      <c r="L7355" t="s">
        <v>3593</v>
      </c>
      <c r="M7355" t="s">
        <v>549</v>
      </c>
      <c r="N7355" t="s">
        <v>550</v>
      </c>
      <c r="O7355" t="s">
        <v>1923</v>
      </c>
      <c r="P7355" t="s">
        <v>1924</v>
      </c>
      <c r="Q7355" t="s">
        <v>3180</v>
      </c>
    </row>
    <row r="7356" spans="1:17">
      <c r="A7356" t="s">
        <v>6951</v>
      </c>
      <c r="B7356" t="s">
        <v>6952</v>
      </c>
      <c r="C7356" t="s">
        <v>6953</v>
      </c>
      <c r="D7356" s="4">
        <v>45781.894004629627</v>
      </c>
      <c r="E7356" s="4">
        <v>45787.625</v>
      </c>
      <c r="F7356" s="4">
        <v>45787.642361111109</v>
      </c>
      <c r="G7356" s="4">
        <v>45787.62431712963</v>
      </c>
      <c r="H7356" t="s">
        <v>3155</v>
      </c>
      <c r="I7356" t="s">
        <v>3175</v>
      </c>
      <c r="J7356">
        <v>0</v>
      </c>
      <c r="K7356" t="s">
        <v>3157</v>
      </c>
      <c r="L7356" t="s">
        <v>3564</v>
      </c>
      <c r="M7356" t="s">
        <v>549</v>
      </c>
      <c r="N7356" t="s">
        <v>550</v>
      </c>
      <c r="O7356" t="s">
        <v>136</v>
      </c>
      <c r="P7356" t="s">
        <v>139</v>
      </c>
      <c r="Q7356" t="s">
        <v>272</v>
      </c>
    </row>
    <row r="7357" spans="1:17">
      <c r="A7357" t="s">
        <v>6086</v>
      </c>
      <c r="B7357" t="s">
        <v>6087</v>
      </c>
      <c r="C7357" t="s">
        <v>6954</v>
      </c>
      <c r="D7357" s="4">
        <v>45781.89199074074</v>
      </c>
      <c r="E7357" s="4">
        <v>45790.208333333336</v>
      </c>
      <c r="F7357" s="4">
        <v>45790.225694444445</v>
      </c>
      <c r="G7357" s="4"/>
      <c r="H7357" t="s">
        <v>3155</v>
      </c>
      <c r="I7357" t="s">
        <v>3162</v>
      </c>
      <c r="J7357">
        <v>0</v>
      </c>
      <c r="K7357" t="s">
        <v>4074</v>
      </c>
      <c r="L7357" t="s">
        <v>3245</v>
      </c>
      <c r="M7357" t="s">
        <v>549</v>
      </c>
      <c r="N7357" t="s">
        <v>550</v>
      </c>
      <c r="O7357" t="s">
        <v>1923</v>
      </c>
      <c r="P7357" t="s">
        <v>1924</v>
      </c>
      <c r="Q7357" t="s">
        <v>3180</v>
      </c>
    </row>
    <row r="7358" spans="1:17">
      <c r="A7358" t="s">
        <v>6955</v>
      </c>
      <c r="B7358" t="s">
        <v>6956</v>
      </c>
      <c r="C7358" t="s">
        <v>6957</v>
      </c>
      <c r="D7358" s="4">
        <v>45781.891226851854</v>
      </c>
      <c r="E7358" s="4">
        <v>45794.666666666664</v>
      </c>
      <c r="F7358" s="4">
        <v>45794.684027777781</v>
      </c>
      <c r="G7358" s="4">
        <v>45794.666909722226</v>
      </c>
      <c r="H7358" t="s">
        <v>3155</v>
      </c>
      <c r="I7358" t="s">
        <v>3175</v>
      </c>
      <c r="J7358">
        <v>0</v>
      </c>
      <c r="K7358" t="s">
        <v>3157</v>
      </c>
      <c r="L7358" t="s">
        <v>3564</v>
      </c>
      <c r="M7358" t="s">
        <v>549</v>
      </c>
      <c r="N7358" t="s">
        <v>550</v>
      </c>
      <c r="O7358" t="s">
        <v>136</v>
      </c>
      <c r="P7358" t="s">
        <v>139</v>
      </c>
      <c r="Q7358" t="s">
        <v>278</v>
      </c>
    </row>
    <row r="7359" spans="1:17">
      <c r="A7359" t="s">
        <v>6958</v>
      </c>
      <c r="B7359" t="s">
        <v>6959</v>
      </c>
      <c r="C7359" t="s">
        <v>6960</v>
      </c>
      <c r="D7359" s="4">
        <v>45781.889363425929</v>
      </c>
      <c r="E7359" s="4">
        <v>45782.583333333336</v>
      </c>
      <c r="F7359" s="4">
        <v>45782.621527777781</v>
      </c>
      <c r="G7359" s="4"/>
      <c r="H7359" t="s">
        <v>3155</v>
      </c>
      <c r="I7359" t="s">
        <v>3673</v>
      </c>
      <c r="J7359">
        <v>0</v>
      </c>
      <c r="K7359" t="s">
        <v>3157</v>
      </c>
      <c r="L7359" t="s">
        <v>3245</v>
      </c>
      <c r="M7359" t="s">
        <v>549</v>
      </c>
      <c r="N7359" t="s">
        <v>559</v>
      </c>
      <c r="O7359" t="s">
        <v>504</v>
      </c>
      <c r="P7359" t="s">
        <v>325</v>
      </c>
      <c r="Q7359" t="s">
        <v>344</v>
      </c>
    </row>
    <row r="7360" spans="1:17">
      <c r="A7360" t="s">
        <v>6961</v>
      </c>
      <c r="B7360" t="s">
        <v>6962</v>
      </c>
      <c r="C7360" t="s">
        <v>6963</v>
      </c>
      <c r="D7360" s="4">
        <v>45781.88144675926</v>
      </c>
      <c r="E7360" s="4">
        <v>45782.854166666664</v>
      </c>
      <c r="F7360" s="4">
        <v>45782.871527777781</v>
      </c>
      <c r="G7360" s="4">
        <v>45782.854097222225</v>
      </c>
      <c r="H7360" t="s">
        <v>3155</v>
      </c>
      <c r="I7360" t="s">
        <v>3171</v>
      </c>
      <c r="J7360">
        <v>0</v>
      </c>
      <c r="K7360" t="s">
        <v>3194</v>
      </c>
      <c r="L7360" t="s">
        <v>3564</v>
      </c>
      <c r="M7360" t="s">
        <v>549</v>
      </c>
      <c r="N7360" t="s">
        <v>550</v>
      </c>
      <c r="O7360" t="s">
        <v>136</v>
      </c>
      <c r="P7360" t="s">
        <v>292</v>
      </c>
      <c r="Q7360" t="s">
        <v>294</v>
      </c>
    </row>
    <row r="7361" spans="1:17">
      <c r="A7361" t="s">
        <v>6964</v>
      </c>
      <c r="B7361" t="s">
        <v>6965</v>
      </c>
      <c r="C7361" t="s">
        <v>6966</v>
      </c>
      <c r="D7361" s="4">
        <v>45781.877268518518</v>
      </c>
      <c r="E7361" s="4">
        <v>45788.708333333336</v>
      </c>
      <c r="F7361" s="4">
        <v>45788.725694444445</v>
      </c>
      <c r="G7361" s="4"/>
      <c r="H7361" t="s">
        <v>3155</v>
      </c>
      <c r="I7361" t="s">
        <v>3171</v>
      </c>
      <c r="J7361">
        <v>0</v>
      </c>
      <c r="K7361" t="s">
        <v>3194</v>
      </c>
      <c r="L7361" t="s">
        <v>3593</v>
      </c>
      <c r="M7361" t="s">
        <v>549</v>
      </c>
      <c r="N7361" t="s">
        <v>550</v>
      </c>
      <c r="O7361" t="s">
        <v>551</v>
      </c>
      <c r="P7361" t="s">
        <v>141</v>
      </c>
      <c r="Q7361" t="s">
        <v>238</v>
      </c>
    </row>
    <row r="7362" spans="1:17">
      <c r="A7362" t="s">
        <v>6647</v>
      </c>
      <c r="B7362" t="s">
        <v>6648</v>
      </c>
      <c r="C7362" t="s">
        <v>6967</v>
      </c>
      <c r="D7362" s="4">
        <v>45781.877025462964</v>
      </c>
      <c r="E7362" s="4">
        <v>45785.958333333336</v>
      </c>
      <c r="F7362" s="4">
        <v>45785.996527777781</v>
      </c>
      <c r="G7362" s="4"/>
      <c r="H7362" t="s">
        <v>3155</v>
      </c>
      <c r="I7362" t="s">
        <v>3156</v>
      </c>
      <c r="J7362">
        <v>0</v>
      </c>
      <c r="K7362" t="s">
        <v>3157</v>
      </c>
      <c r="L7362" t="s">
        <v>3245</v>
      </c>
      <c r="M7362" t="s">
        <v>549</v>
      </c>
      <c r="N7362" t="s">
        <v>550</v>
      </c>
      <c r="O7362" t="s">
        <v>136</v>
      </c>
      <c r="P7362" t="s">
        <v>143</v>
      </c>
      <c r="Q7362" t="s">
        <v>297</v>
      </c>
    </row>
    <row r="7363" spans="1:17">
      <c r="A7363" t="s">
        <v>6968</v>
      </c>
      <c r="B7363" t="s">
        <v>6969</v>
      </c>
      <c r="C7363" t="s">
        <v>6970</v>
      </c>
      <c r="D7363" s="4">
        <v>45781.873773148145</v>
      </c>
      <c r="E7363" s="4">
        <v>45784.25</v>
      </c>
      <c r="F7363" s="4">
        <v>45784.267361111109</v>
      </c>
      <c r="G7363" s="4">
        <v>45784.249826388892</v>
      </c>
      <c r="H7363" t="s">
        <v>3155</v>
      </c>
      <c r="I7363" t="s">
        <v>3175</v>
      </c>
      <c r="J7363">
        <v>0</v>
      </c>
      <c r="K7363" t="s">
        <v>3157</v>
      </c>
      <c r="L7363" t="s">
        <v>3564</v>
      </c>
      <c r="M7363" t="s">
        <v>549</v>
      </c>
      <c r="N7363" t="s">
        <v>550</v>
      </c>
      <c r="O7363" t="s">
        <v>136</v>
      </c>
      <c r="P7363" t="s">
        <v>292</v>
      </c>
      <c r="Q7363" t="s">
        <v>294</v>
      </c>
    </row>
    <row r="7364" spans="1:17">
      <c r="A7364" t="s">
        <v>6971</v>
      </c>
      <c r="B7364" t="s">
        <v>6972</v>
      </c>
      <c r="C7364" t="s">
        <v>6973</v>
      </c>
      <c r="D7364" s="4">
        <v>45781.872789351852</v>
      </c>
      <c r="E7364" s="4">
        <v>45787.791666666664</v>
      </c>
      <c r="F7364" s="4">
        <v>45787.809027777781</v>
      </c>
      <c r="G7364" s="4">
        <v>45787.787129629629</v>
      </c>
      <c r="H7364" t="s">
        <v>3155</v>
      </c>
      <c r="I7364" t="s">
        <v>3175</v>
      </c>
      <c r="J7364">
        <v>0</v>
      </c>
      <c r="K7364" t="s">
        <v>3157</v>
      </c>
      <c r="L7364" t="s">
        <v>3564</v>
      </c>
      <c r="M7364" t="s">
        <v>549</v>
      </c>
      <c r="N7364" t="s">
        <v>550</v>
      </c>
      <c r="O7364" t="s">
        <v>136</v>
      </c>
      <c r="P7364" t="s">
        <v>139</v>
      </c>
      <c r="Q7364" t="s">
        <v>271</v>
      </c>
    </row>
    <row r="7365" spans="1:17">
      <c r="A7365" t="s">
        <v>6635</v>
      </c>
      <c r="B7365" t="s">
        <v>6636</v>
      </c>
      <c r="C7365" t="s">
        <v>6974</v>
      </c>
      <c r="D7365" s="4">
        <v>45781.872314814813</v>
      </c>
      <c r="E7365" s="4">
        <v>45783.375</v>
      </c>
      <c r="F7365" s="4">
        <v>45783.413194444445</v>
      </c>
      <c r="G7365" s="4"/>
      <c r="H7365" t="s">
        <v>3155</v>
      </c>
      <c r="I7365" t="s">
        <v>3240</v>
      </c>
      <c r="J7365">
        <v>0</v>
      </c>
      <c r="K7365" t="s">
        <v>3227</v>
      </c>
      <c r="L7365" t="s">
        <v>3245</v>
      </c>
      <c r="M7365" t="s">
        <v>549</v>
      </c>
      <c r="N7365" t="s">
        <v>550</v>
      </c>
      <c r="O7365" t="s">
        <v>136</v>
      </c>
      <c r="P7365" t="s">
        <v>143</v>
      </c>
      <c r="Q7365" t="s">
        <v>311</v>
      </c>
    </row>
    <row r="7366" spans="1:17">
      <c r="A7366" t="s">
        <v>6975</v>
      </c>
      <c r="B7366" t="s">
        <v>6976</v>
      </c>
      <c r="C7366" t="s">
        <v>6977</v>
      </c>
      <c r="D7366" s="4">
        <v>45781.859618055554</v>
      </c>
      <c r="E7366" s="4">
        <v>45782.833333333336</v>
      </c>
      <c r="F7366" s="4">
        <v>45782.850694444445</v>
      </c>
      <c r="G7366" s="4">
        <v>45782.831655092596</v>
      </c>
      <c r="H7366" t="s">
        <v>3155</v>
      </c>
      <c r="I7366" t="s">
        <v>3222</v>
      </c>
      <c r="J7366">
        <v>1</v>
      </c>
      <c r="K7366" t="s">
        <v>3223</v>
      </c>
      <c r="L7366" t="s">
        <v>3564</v>
      </c>
      <c r="M7366" t="s">
        <v>549</v>
      </c>
      <c r="N7366" t="s">
        <v>550</v>
      </c>
      <c r="O7366" t="s">
        <v>136</v>
      </c>
      <c r="P7366" t="s">
        <v>292</v>
      </c>
      <c r="Q7366" t="s">
        <v>296</v>
      </c>
    </row>
    <row r="7367" spans="1:17">
      <c r="A7367" t="s">
        <v>6978</v>
      </c>
      <c r="B7367" t="s">
        <v>6979</v>
      </c>
      <c r="C7367" t="s">
        <v>6980</v>
      </c>
      <c r="D7367" s="4">
        <v>45781.858368055553</v>
      </c>
      <c r="E7367" s="4">
        <v>45782.75</v>
      </c>
      <c r="F7367" s="4">
        <v>45782.767361111109</v>
      </c>
      <c r="G7367" s="4">
        <v>45782.7496875</v>
      </c>
      <c r="H7367" t="s">
        <v>3155</v>
      </c>
      <c r="I7367" t="s">
        <v>3171</v>
      </c>
      <c r="J7367">
        <v>0</v>
      </c>
      <c r="K7367" t="s">
        <v>3157</v>
      </c>
      <c r="L7367" t="s">
        <v>3564</v>
      </c>
      <c r="M7367" t="s">
        <v>549</v>
      </c>
      <c r="N7367" t="s">
        <v>550</v>
      </c>
      <c r="O7367" t="s">
        <v>551</v>
      </c>
      <c r="P7367" t="s">
        <v>141</v>
      </c>
      <c r="Q7367" t="s">
        <v>231</v>
      </c>
    </row>
    <row r="7368" spans="1:17">
      <c r="A7368" t="s">
        <v>6951</v>
      </c>
      <c r="B7368" t="s">
        <v>6952</v>
      </c>
      <c r="C7368" t="s">
        <v>6981</v>
      </c>
      <c r="D7368" s="4">
        <v>45781.857256944444</v>
      </c>
      <c r="E7368" s="4">
        <v>45788.416666666664</v>
      </c>
      <c r="F7368" s="4">
        <v>45788.434027777781</v>
      </c>
      <c r="G7368" s="4"/>
      <c r="H7368" t="s">
        <v>3155</v>
      </c>
      <c r="I7368" t="s">
        <v>3175</v>
      </c>
      <c r="J7368">
        <v>0</v>
      </c>
      <c r="K7368" t="s">
        <v>3157</v>
      </c>
      <c r="L7368" t="s">
        <v>3245</v>
      </c>
      <c r="M7368" t="s">
        <v>549</v>
      </c>
      <c r="N7368" t="s">
        <v>550</v>
      </c>
      <c r="O7368" t="s">
        <v>136</v>
      </c>
      <c r="P7368" t="s">
        <v>139</v>
      </c>
      <c r="Q7368" t="s">
        <v>272</v>
      </c>
    </row>
    <row r="7369" spans="1:17">
      <c r="A7369" t="s">
        <v>6982</v>
      </c>
      <c r="B7369" t="s">
        <v>6983</v>
      </c>
      <c r="C7369" t="s">
        <v>6984</v>
      </c>
      <c r="D7369" s="4">
        <v>45781.856898148151</v>
      </c>
      <c r="E7369" s="4">
        <v>45782.958333333336</v>
      </c>
      <c r="F7369" s="4">
        <v>45782.975694444445</v>
      </c>
      <c r="G7369" s="4">
        <v>45782.95884259259</v>
      </c>
      <c r="H7369" t="s">
        <v>3155</v>
      </c>
      <c r="I7369" t="s">
        <v>3222</v>
      </c>
      <c r="J7369">
        <v>1</v>
      </c>
      <c r="K7369" t="s">
        <v>3223</v>
      </c>
      <c r="L7369" t="s">
        <v>3564</v>
      </c>
      <c r="M7369" t="s">
        <v>549</v>
      </c>
      <c r="N7369" t="s">
        <v>550</v>
      </c>
      <c r="O7369" t="s">
        <v>551</v>
      </c>
      <c r="P7369" t="s">
        <v>141</v>
      </c>
      <c r="Q7369" t="s">
        <v>236</v>
      </c>
    </row>
    <row r="7370" spans="1:17">
      <c r="A7370" t="s">
        <v>6985</v>
      </c>
      <c r="B7370" t="s">
        <v>6986</v>
      </c>
      <c r="C7370" t="s">
        <v>6987</v>
      </c>
      <c r="D7370" s="4">
        <v>45781.852534722224</v>
      </c>
      <c r="E7370" s="4">
        <v>45788.791666666664</v>
      </c>
      <c r="F7370" s="4">
        <v>45788.829861111109</v>
      </c>
      <c r="G7370" s="4"/>
      <c r="H7370" t="s">
        <v>3155</v>
      </c>
      <c r="I7370" t="s">
        <v>3156</v>
      </c>
      <c r="J7370">
        <v>0</v>
      </c>
      <c r="K7370" t="s">
        <v>3194</v>
      </c>
      <c r="L7370" t="s">
        <v>3593</v>
      </c>
      <c r="M7370" t="s">
        <v>549</v>
      </c>
      <c r="N7370" t="s">
        <v>550</v>
      </c>
      <c r="O7370" t="s">
        <v>136</v>
      </c>
      <c r="P7370" t="s">
        <v>139</v>
      </c>
      <c r="Q7370" t="s">
        <v>275</v>
      </c>
    </row>
    <row r="7371" spans="1:17">
      <c r="A7371" t="s">
        <v>6988</v>
      </c>
      <c r="B7371" t="s">
        <v>6989</v>
      </c>
      <c r="C7371" t="s">
        <v>6990</v>
      </c>
      <c r="D7371" s="4">
        <v>45781.850937499999</v>
      </c>
      <c r="E7371" s="4">
        <v>45784.708333333336</v>
      </c>
      <c r="F7371" s="4">
        <v>45784.725694444445</v>
      </c>
      <c r="G7371" s="4"/>
      <c r="H7371" t="s">
        <v>3155</v>
      </c>
      <c r="I7371" t="s">
        <v>3171</v>
      </c>
      <c r="J7371">
        <v>1001</v>
      </c>
      <c r="K7371" t="s">
        <v>3157</v>
      </c>
      <c r="L7371" t="s">
        <v>3245</v>
      </c>
      <c r="M7371" t="s">
        <v>549</v>
      </c>
      <c r="N7371" t="s">
        <v>550</v>
      </c>
      <c r="O7371" t="s">
        <v>136</v>
      </c>
      <c r="P7371" t="s">
        <v>139</v>
      </c>
      <c r="Q7371" t="s">
        <v>274</v>
      </c>
    </row>
    <row r="7372" spans="1:17">
      <c r="A7372" t="s">
        <v>6985</v>
      </c>
      <c r="B7372" t="s">
        <v>6986</v>
      </c>
      <c r="C7372" t="s">
        <v>6991</v>
      </c>
      <c r="D7372" s="4">
        <v>45781.840983796297</v>
      </c>
      <c r="E7372" s="4">
        <v>45783.916666666664</v>
      </c>
      <c r="F7372" s="4">
        <v>45783.954861111109</v>
      </c>
      <c r="G7372" s="4"/>
      <c r="H7372" t="s">
        <v>3155</v>
      </c>
      <c r="I7372" t="s">
        <v>3156</v>
      </c>
      <c r="J7372">
        <v>0</v>
      </c>
      <c r="K7372" t="s">
        <v>3194</v>
      </c>
      <c r="L7372" t="s">
        <v>3245</v>
      </c>
      <c r="M7372" t="s">
        <v>549</v>
      </c>
      <c r="N7372" t="s">
        <v>550</v>
      </c>
      <c r="O7372" t="s">
        <v>136</v>
      </c>
      <c r="P7372" t="s">
        <v>139</v>
      </c>
      <c r="Q7372" t="s">
        <v>275</v>
      </c>
    </row>
    <row r="7373" spans="1:17">
      <c r="A7373" t="s">
        <v>6241</v>
      </c>
      <c r="B7373" t="s">
        <v>6242</v>
      </c>
      <c r="C7373" t="s">
        <v>6992</v>
      </c>
      <c r="D7373" s="4">
        <v>45781.839039351849</v>
      </c>
      <c r="E7373" s="4">
        <v>45782.583333333336</v>
      </c>
      <c r="F7373" s="4">
        <v>45782.600694444445</v>
      </c>
      <c r="G7373" s="4"/>
      <c r="H7373" t="s">
        <v>3155</v>
      </c>
      <c r="I7373" t="s">
        <v>3162</v>
      </c>
      <c r="J7373">
        <v>0</v>
      </c>
      <c r="K7373" t="s">
        <v>3295</v>
      </c>
      <c r="L7373" t="s">
        <v>3593</v>
      </c>
      <c r="M7373" t="s">
        <v>549</v>
      </c>
      <c r="N7373" t="s">
        <v>550</v>
      </c>
      <c r="O7373" t="s">
        <v>1923</v>
      </c>
      <c r="P7373" t="s">
        <v>1924</v>
      </c>
      <c r="Q7373" t="s">
        <v>3199</v>
      </c>
    </row>
    <row r="7374" spans="1:17">
      <c r="A7374" t="s">
        <v>6993</v>
      </c>
      <c r="B7374" t="s">
        <v>6994</v>
      </c>
      <c r="C7374" t="s">
        <v>6995</v>
      </c>
      <c r="D7374" s="4">
        <v>45781.838240740741</v>
      </c>
      <c r="E7374" s="4">
        <v>45784.416666666664</v>
      </c>
      <c r="F7374" s="4">
        <v>45784.434027777781</v>
      </c>
      <c r="G7374" s="4">
        <v>45784.410960648151</v>
      </c>
      <c r="H7374" t="s">
        <v>3155</v>
      </c>
      <c r="I7374" t="s">
        <v>3175</v>
      </c>
      <c r="J7374">
        <v>0</v>
      </c>
      <c r="K7374" t="s">
        <v>3157</v>
      </c>
      <c r="L7374" t="s">
        <v>3564</v>
      </c>
      <c r="M7374" t="s">
        <v>549</v>
      </c>
      <c r="N7374" t="s">
        <v>550</v>
      </c>
      <c r="O7374" t="s">
        <v>136</v>
      </c>
      <c r="P7374" t="s">
        <v>139</v>
      </c>
      <c r="Q7374" t="s">
        <v>274</v>
      </c>
    </row>
    <row r="7375" spans="1:17">
      <c r="A7375" t="s">
        <v>6996</v>
      </c>
      <c r="B7375" t="s">
        <v>6997</v>
      </c>
      <c r="C7375" t="s">
        <v>6998</v>
      </c>
      <c r="D7375" s="4">
        <v>45781.837870370371</v>
      </c>
      <c r="E7375" s="4">
        <v>45795.520833333336</v>
      </c>
      <c r="F7375" s="4">
        <v>45795.538194444445</v>
      </c>
      <c r="G7375" s="4"/>
      <c r="H7375" t="s">
        <v>3155</v>
      </c>
      <c r="I7375" t="s">
        <v>3171</v>
      </c>
      <c r="J7375">
        <v>0</v>
      </c>
      <c r="K7375" t="s">
        <v>3157</v>
      </c>
      <c r="L7375" t="s">
        <v>3245</v>
      </c>
      <c r="M7375" t="s">
        <v>549</v>
      </c>
      <c r="N7375" t="s">
        <v>550</v>
      </c>
      <c r="O7375" t="s">
        <v>136</v>
      </c>
      <c r="P7375" t="s">
        <v>292</v>
      </c>
      <c r="Q7375" t="s">
        <v>291</v>
      </c>
    </row>
    <row r="7376" spans="1:17">
      <c r="A7376" t="s">
        <v>6999</v>
      </c>
      <c r="B7376" t="s">
        <v>7000</v>
      </c>
      <c r="C7376" t="s">
        <v>7001</v>
      </c>
      <c r="D7376" s="4">
        <v>45781.831458333334</v>
      </c>
      <c r="E7376" s="4">
        <v>45783.583333333336</v>
      </c>
      <c r="F7376" s="4">
        <v>45783.600694444445</v>
      </c>
      <c r="G7376" s="4">
        <v>45783.581828703704</v>
      </c>
      <c r="H7376" t="s">
        <v>3155</v>
      </c>
      <c r="I7376" t="s">
        <v>3171</v>
      </c>
      <c r="J7376">
        <v>0</v>
      </c>
      <c r="K7376" t="s">
        <v>3194</v>
      </c>
      <c r="L7376" t="s">
        <v>3564</v>
      </c>
      <c r="M7376" t="s">
        <v>549</v>
      </c>
      <c r="N7376" t="s">
        <v>550</v>
      </c>
      <c r="O7376" t="s">
        <v>136</v>
      </c>
      <c r="P7376" t="s">
        <v>292</v>
      </c>
      <c r="Q7376" t="s">
        <v>295</v>
      </c>
    </row>
    <row r="7377" spans="1:17">
      <c r="A7377" t="s">
        <v>7002</v>
      </c>
      <c r="B7377" t="s">
        <v>7003</v>
      </c>
      <c r="C7377" t="s">
        <v>7004</v>
      </c>
      <c r="D7377" s="4">
        <v>45781.829814814817</v>
      </c>
      <c r="E7377" s="4">
        <v>45783.833333333336</v>
      </c>
      <c r="F7377" s="4">
        <v>45783.850694444445</v>
      </c>
      <c r="G7377" s="4">
        <v>45783.831666666665</v>
      </c>
      <c r="H7377" t="s">
        <v>3155</v>
      </c>
      <c r="I7377" t="s">
        <v>3175</v>
      </c>
      <c r="J7377">
        <v>0</v>
      </c>
      <c r="K7377" t="s">
        <v>3194</v>
      </c>
      <c r="L7377" t="s">
        <v>3564</v>
      </c>
      <c r="M7377" t="s">
        <v>549</v>
      </c>
      <c r="N7377" t="s">
        <v>550</v>
      </c>
      <c r="O7377" t="s">
        <v>136</v>
      </c>
      <c r="P7377" t="s">
        <v>264</v>
      </c>
      <c r="Q7377" t="s">
        <v>267</v>
      </c>
    </row>
    <row r="7378" spans="1:17">
      <c r="A7378" t="s">
        <v>5771</v>
      </c>
      <c r="B7378" t="s">
        <v>5772</v>
      </c>
      <c r="C7378" t="s">
        <v>7005</v>
      </c>
      <c r="D7378" s="4">
        <v>45781.824942129628</v>
      </c>
      <c r="E7378" s="4">
        <v>45787.333333333336</v>
      </c>
      <c r="F7378" s="4">
        <v>45787.350694444445</v>
      </c>
      <c r="G7378" s="4"/>
      <c r="H7378" t="s">
        <v>3155</v>
      </c>
      <c r="I7378" t="s">
        <v>3171</v>
      </c>
      <c r="J7378">
        <v>0</v>
      </c>
      <c r="K7378" t="s">
        <v>3194</v>
      </c>
      <c r="L7378" t="s">
        <v>3245</v>
      </c>
      <c r="M7378" t="s">
        <v>549</v>
      </c>
      <c r="N7378" t="s">
        <v>550</v>
      </c>
      <c r="O7378" t="s">
        <v>136</v>
      </c>
      <c r="P7378" t="s">
        <v>143</v>
      </c>
      <c r="Q7378" t="s">
        <v>303</v>
      </c>
    </row>
    <row r="7379" spans="1:17">
      <c r="A7379" t="s">
        <v>7006</v>
      </c>
      <c r="B7379" t="s">
        <v>7007</v>
      </c>
      <c r="C7379" t="s">
        <v>7008</v>
      </c>
      <c r="D7379" s="4">
        <v>45781.82402777778</v>
      </c>
      <c r="E7379" s="4">
        <v>45783.416666666664</v>
      </c>
      <c r="F7379" s="4">
        <v>45783.434027777781</v>
      </c>
      <c r="G7379" s="4">
        <v>45783.416365740741</v>
      </c>
      <c r="H7379" t="s">
        <v>3155</v>
      </c>
      <c r="I7379" t="s">
        <v>3171</v>
      </c>
      <c r="J7379">
        <v>1001</v>
      </c>
      <c r="K7379" t="s">
        <v>3157</v>
      </c>
      <c r="L7379" t="s">
        <v>3564</v>
      </c>
      <c r="M7379" t="s">
        <v>549</v>
      </c>
      <c r="N7379" t="s">
        <v>550</v>
      </c>
      <c r="O7379" t="s">
        <v>136</v>
      </c>
      <c r="P7379" t="s">
        <v>292</v>
      </c>
      <c r="Q7379" t="s">
        <v>295</v>
      </c>
    </row>
    <row r="7380" spans="1:17">
      <c r="A7380" t="s">
        <v>7009</v>
      </c>
      <c r="B7380" t="s">
        <v>7010</v>
      </c>
      <c r="C7380" t="s">
        <v>7011</v>
      </c>
      <c r="D7380" s="4">
        <v>45781.820057870369</v>
      </c>
      <c r="E7380" s="4">
        <v>45782.458333333336</v>
      </c>
      <c r="F7380" s="4">
        <v>45782.496527777781</v>
      </c>
      <c r="G7380" s="4"/>
      <c r="H7380" t="s">
        <v>3155</v>
      </c>
      <c r="I7380" t="s">
        <v>3240</v>
      </c>
      <c r="J7380">
        <v>1001</v>
      </c>
      <c r="K7380" t="s">
        <v>3157</v>
      </c>
      <c r="L7380" t="s">
        <v>3593</v>
      </c>
      <c r="M7380" t="s">
        <v>549</v>
      </c>
      <c r="N7380" t="s">
        <v>550</v>
      </c>
      <c r="O7380" t="s">
        <v>136</v>
      </c>
      <c r="P7380" t="s">
        <v>139</v>
      </c>
      <c r="Q7380" t="s">
        <v>274</v>
      </c>
    </row>
    <row r="7381" spans="1:17">
      <c r="A7381" t="s">
        <v>7012</v>
      </c>
      <c r="B7381" t="s">
        <v>7013</v>
      </c>
      <c r="C7381" t="s">
        <v>7014</v>
      </c>
      <c r="D7381" s="4">
        <v>45781.819502314815</v>
      </c>
      <c r="E7381" s="4">
        <v>45786.583333333336</v>
      </c>
      <c r="F7381" s="4">
        <v>45786.600694444445</v>
      </c>
      <c r="G7381" s="4">
        <v>45786.581423611111</v>
      </c>
      <c r="H7381" t="s">
        <v>3155</v>
      </c>
      <c r="I7381" t="s">
        <v>3171</v>
      </c>
      <c r="J7381">
        <v>1001</v>
      </c>
      <c r="K7381" t="s">
        <v>3157</v>
      </c>
      <c r="L7381" t="s">
        <v>3564</v>
      </c>
      <c r="M7381" t="s">
        <v>549</v>
      </c>
      <c r="N7381" t="s">
        <v>550</v>
      </c>
      <c r="O7381" t="s">
        <v>616</v>
      </c>
      <c r="P7381" t="s">
        <v>314</v>
      </c>
      <c r="Q7381" t="s">
        <v>315</v>
      </c>
    </row>
    <row r="7382" spans="1:17">
      <c r="A7382" t="s">
        <v>7012</v>
      </c>
      <c r="B7382" t="s">
        <v>7013</v>
      </c>
      <c r="C7382" t="s">
        <v>7015</v>
      </c>
      <c r="D7382" s="4">
        <v>45781.818206018521</v>
      </c>
      <c r="E7382" s="4">
        <v>45786.083333333336</v>
      </c>
      <c r="F7382" s="4">
        <v>45786.100694444445</v>
      </c>
      <c r="G7382" s="4"/>
      <c r="H7382" t="s">
        <v>3155</v>
      </c>
      <c r="I7382" t="s">
        <v>3171</v>
      </c>
      <c r="J7382">
        <v>1001</v>
      </c>
      <c r="K7382" t="s">
        <v>3157</v>
      </c>
      <c r="L7382" t="s">
        <v>3245</v>
      </c>
      <c r="M7382" t="s">
        <v>549</v>
      </c>
      <c r="N7382" t="s">
        <v>550</v>
      </c>
      <c r="O7382" t="s">
        <v>616</v>
      </c>
      <c r="P7382" t="s">
        <v>314</v>
      </c>
      <c r="Q7382" t="s">
        <v>315</v>
      </c>
    </row>
    <row r="7383" spans="1:17">
      <c r="A7383" t="s">
        <v>7016</v>
      </c>
      <c r="B7383" t="s">
        <v>7017</v>
      </c>
      <c r="C7383" t="s">
        <v>7018</v>
      </c>
      <c r="D7383" s="4">
        <v>45781.815324074072</v>
      </c>
      <c r="E7383" s="4">
        <v>45782.5625</v>
      </c>
      <c r="F7383" s="4">
        <v>45782.579861111109</v>
      </c>
      <c r="G7383" s="4">
        <v>45782.560590277775</v>
      </c>
      <c r="H7383" t="s">
        <v>3155</v>
      </c>
      <c r="I7383" t="s">
        <v>3184</v>
      </c>
      <c r="J7383">
        <v>1002</v>
      </c>
      <c r="K7383" t="s">
        <v>3157</v>
      </c>
      <c r="L7383" t="s">
        <v>3564</v>
      </c>
      <c r="M7383" t="s">
        <v>549</v>
      </c>
      <c r="N7383" t="s">
        <v>550</v>
      </c>
      <c r="O7383" t="s">
        <v>551</v>
      </c>
      <c r="P7383" t="s">
        <v>141</v>
      </c>
      <c r="Q7383" t="s">
        <v>231</v>
      </c>
    </row>
    <row r="7384" spans="1:17">
      <c r="A7384" t="s">
        <v>7019</v>
      </c>
      <c r="B7384" t="s">
        <v>7020</v>
      </c>
      <c r="C7384" t="s">
        <v>7021</v>
      </c>
      <c r="D7384" s="4">
        <v>45781.80909722222</v>
      </c>
      <c r="E7384" s="4">
        <v>45783.8125</v>
      </c>
      <c r="F7384" s="4">
        <v>45783.850694444445</v>
      </c>
      <c r="G7384" s="4">
        <v>45783.814085648148</v>
      </c>
      <c r="H7384" t="s">
        <v>3155</v>
      </c>
      <c r="I7384" t="s">
        <v>3156</v>
      </c>
      <c r="J7384">
        <v>0</v>
      </c>
      <c r="K7384" t="s">
        <v>3157</v>
      </c>
      <c r="L7384" t="s">
        <v>3564</v>
      </c>
      <c r="M7384" t="s">
        <v>549</v>
      </c>
      <c r="N7384" t="s">
        <v>550</v>
      </c>
      <c r="O7384" t="s">
        <v>551</v>
      </c>
      <c r="P7384" t="s">
        <v>141</v>
      </c>
      <c r="Q7384" t="s">
        <v>235</v>
      </c>
    </row>
    <row r="7385" spans="1:17">
      <c r="A7385" t="s">
        <v>7022</v>
      </c>
      <c r="B7385" t="s">
        <v>7023</v>
      </c>
      <c r="C7385" t="s">
        <v>7024</v>
      </c>
      <c r="D7385" s="4">
        <v>45781.807662037034</v>
      </c>
      <c r="E7385" s="4">
        <v>45782.4375</v>
      </c>
      <c r="F7385" s="4">
        <v>45782.475694444445</v>
      </c>
      <c r="G7385" s="4">
        <v>45782.438414351855</v>
      </c>
      <c r="H7385" t="s">
        <v>3155</v>
      </c>
      <c r="I7385" t="s">
        <v>3240</v>
      </c>
      <c r="J7385">
        <v>1001</v>
      </c>
      <c r="K7385" t="s">
        <v>3194</v>
      </c>
      <c r="L7385" t="s">
        <v>3564</v>
      </c>
      <c r="M7385" t="s">
        <v>549</v>
      </c>
      <c r="N7385" t="s">
        <v>550</v>
      </c>
      <c r="O7385" t="s">
        <v>136</v>
      </c>
      <c r="P7385" t="s">
        <v>143</v>
      </c>
      <c r="Q7385" t="s">
        <v>312</v>
      </c>
    </row>
    <row r="7386" spans="1:17">
      <c r="A7386" t="s">
        <v>7019</v>
      </c>
      <c r="B7386" t="s">
        <v>7020</v>
      </c>
      <c r="C7386" t="s">
        <v>7025</v>
      </c>
      <c r="D7386" s="4">
        <v>45781.805578703701</v>
      </c>
      <c r="E7386" s="4">
        <v>45783.791666666664</v>
      </c>
      <c r="F7386" s="4">
        <v>45783.829861111109</v>
      </c>
      <c r="G7386" s="4"/>
      <c r="H7386" t="s">
        <v>3155</v>
      </c>
      <c r="I7386" t="s">
        <v>3156</v>
      </c>
      <c r="J7386">
        <v>0</v>
      </c>
      <c r="K7386" t="s">
        <v>3157</v>
      </c>
      <c r="L7386" t="s">
        <v>3245</v>
      </c>
      <c r="M7386" t="s">
        <v>549</v>
      </c>
      <c r="N7386" t="s">
        <v>550</v>
      </c>
      <c r="O7386" t="s">
        <v>551</v>
      </c>
      <c r="P7386" t="s">
        <v>141</v>
      </c>
      <c r="Q7386" t="s">
        <v>235</v>
      </c>
    </row>
    <row r="7387" spans="1:17">
      <c r="A7387" t="s">
        <v>6373</v>
      </c>
      <c r="B7387" t="s">
        <v>6374</v>
      </c>
      <c r="C7387" t="s">
        <v>7026</v>
      </c>
      <c r="D7387" s="4">
        <v>45781.795972222222</v>
      </c>
      <c r="E7387" s="4">
        <v>45782.541666666664</v>
      </c>
      <c r="F7387" s="4">
        <v>45782.559027777781</v>
      </c>
      <c r="G7387" s="4">
        <v>45782.537951388891</v>
      </c>
      <c r="H7387" t="s">
        <v>3155</v>
      </c>
      <c r="I7387" t="s">
        <v>3175</v>
      </c>
      <c r="J7387">
        <v>0</v>
      </c>
      <c r="K7387" t="s">
        <v>3157</v>
      </c>
      <c r="L7387" t="s">
        <v>3564</v>
      </c>
      <c r="M7387" t="s">
        <v>549</v>
      </c>
      <c r="N7387" t="s">
        <v>550</v>
      </c>
      <c r="O7387" t="s">
        <v>551</v>
      </c>
      <c r="P7387" t="s">
        <v>141</v>
      </c>
      <c r="Q7387" t="s">
        <v>238</v>
      </c>
    </row>
    <row r="7388" spans="1:17">
      <c r="A7388" t="s">
        <v>7027</v>
      </c>
      <c r="B7388" t="s">
        <v>7028</v>
      </c>
      <c r="C7388" t="s">
        <v>7029</v>
      </c>
      <c r="D7388" s="4">
        <v>45781.792060185187</v>
      </c>
      <c r="E7388" s="4">
        <v>45782.833333333336</v>
      </c>
      <c r="F7388" s="4">
        <v>45782.850694444445</v>
      </c>
      <c r="G7388" s="4"/>
      <c r="H7388" t="s">
        <v>3155</v>
      </c>
      <c r="I7388" t="s">
        <v>3175</v>
      </c>
      <c r="J7388">
        <v>0</v>
      </c>
      <c r="K7388" t="s">
        <v>3194</v>
      </c>
      <c r="L7388" t="s">
        <v>3245</v>
      </c>
      <c r="M7388" t="s">
        <v>549</v>
      </c>
      <c r="N7388" t="s">
        <v>550</v>
      </c>
      <c r="O7388" t="s">
        <v>136</v>
      </c>
      <c r="P7388" t="s">
        <v>264</v>
      </c>
      <c r="Q7388" t="s">
        <v>265</v>
      </c>
    </row>
    <row r="7389" spans="1:17">
      <c r="A7389" t="s">
        <v>7030</v>
      </c>
      <c r="B7389" t="s">
        <v>7031</v>
      </c>
      <c r="C7389" t="s">
        <v>7032</v>
      </c>
      <c r="D7389" s="4">
        <v>45781.788958333331</v>
      </c>
      <c r="E7389" s="4">
        <v>45783.645833333336</v>
      </c>
      <c r="F7389" s="4">
        <v>45783.684027777781</v>
      </c>
      <c r="G7389" s="4">
        <v>45783.641759259262</v>
      </c>
      <c r="H7389" t="s">
        <v>3155</v>
      </c>
      <c r="I7389" t="s">
        <v>3240</v>
      </c>
      <c r="J7389">
        <v>1002</v>
      </c>
      <c r="K7389" t="s">
        <v>3157</v>
      </c>
      <c r="L7389" t="s">
        <v>3564</v>
      </c>
      <c r="M7389" t="s">
        <v>549</v>
      </c>
      <c r="N7389" t="s">
        <v>550</v>
      </c>
      <c r="O7389" t="s">
        <v>136</v>
      </c>
      <c r="P7389" t="s">
        <v>292</v>
      </c>
      <c r="Q7389" t="s">
        <v>294</v>
      </c>
    </row>
    <row r="7390" spans="1:17">
      <c r="A7390" t="s">
        <v>7033</v>
      </c>
      <c r="B7390" t="s">
        <v>7034</v>
      </c>
      <c r="C7390" t="s">
        <v>7035</v>
      </c>
      <c r="D7390" s="4">
        <v>45781.788645833331</v>
      </c>
      <c r="E7390" s="4">
        <v>45782.666666666664</v>
      </c>
      <c r="F7390" s="4">
        <v>45782.684027777781</v>
      </c>
      <c r="G7390" s="4">
        <v>45782.663865740738</v>
      </c>
      <c r="H7390" t="s">
        <v>3155</v>
      </c>
      <c r="I7390" t="s">
        <v>3402</v>
      </c>
      <c r="J7390">
        <v>1002</v>
      </c>
      <c r="K7390" t="s">
        <v>3403</v>
      </c>
      <c r="L7390" t="s">
        <v>3564</v>
      </c>
      <c r="M7390" t="s">
        <v>549</v>
      </c>
      <c r="N7390" t="s">
        <v>550</v>
      </c>
      <c r="O7390" t="s">
        <v>136</v>
      </c>
      <c r="P7390" t="s">
        <v>143</v>
      </c>
      <c r="Q7390" t="s">
        <v>300</v>
      </c>
    </row>
    <row r="7391" spans="1:17">
      <c r="A7391" t="s">
        <v>7036</v>
      </c>
      <c r="B7391" t="s">
        <v>7037</v>
      </c>
      <c r="C7391" t="s">
        <v>7038</v>
      </c>
      <c r="D7391" s="4">
        <v>45781.783807870372</v>
      </c>
      <c r="E7391" s="4">
        <v>45785.895833333336</v>
      </c>
      <c r="F7391" s="4">
        <v>45785.934027777781</v>
      </c>
      <c r="G7391" s="4">
        <v>45785.894201388888</v>
      </c>
      <c r="H7391" t="s">
        <v>3155</v>
      </c>
      <c r="I7391" t="s">
        <v>3240</v>
      </c>
      <c r="J7391">
        <v>0</v>
      </c>
      <c r="K7391" t="s">
        <v>3227</v>
      </c>
      <c r="L7391" t="s">
        <v>3564</v>
      </c>
      <c r="M7391" t="s">
        <v>549</v>
      </c>
      <c r="N7391" t="s">
        <v>559</v>
      </c>
      <c r="O7391" t="s">
        <v>163</v>
      </c>
      <c r="P7391" t="s">
        <v>472</v>
      </c>
      <c r="Q7391" t="s">
        <v>350</v>
      </c>
    </row>
    <row r="7392" spans="1:17">
      <c r="A7392" t="s">
        <v>3874</v>
      </c>
      <c r="B7392" t="s">
        <v>3885</v>
      </c>
      <c r="C7392" t="s">
        <v>7039</v>
      </c>
      <c r="D7392" s="4">
        <v>45781.78324074074</v>
      </c>
      <c r="E7392" s="4">
        <v>45787.625</v>
      </c>
      <c r="F7392" s="4">
        <v>45787.642361111109</v>
      </c>
      <c r="G7392" s="4"/>
      <c r="H7392" t="s">
        <v>3155</v>
      </c>
      <c r="I7392" t="s">
        <v>3171</v>
      </c>
      <c r="J7392">
        <v>1001</v>
      </c>
      <c r="K7392" t="s">
        <v>3157</v>
      </c>
      <c r="L7392" t="s">
        <v>3245</v>
      </c>
      <c r="M7392" t="s">
        <v>549</v>
      </c>
      <c r="N7392" t="s">
        <v>559</v>
      </c>
      <c r="O7392" t="s">
        <v>504</v>
      </c>
      <c r="P7392" t="s">
        <v>325</v>
      </c>
      <c r="Q7392" t="s">
        <v>339</v>
      </c>
    </row>
    <row r="7393" spans="1:17">
      <c r="A7393" t="s">
        <v>7040</v>
      </c>
      <c r="B7393" t="s">
        <v>7041</v>
      </c>
      <c r="C7393" t="s">
        <v>7042</v>
      </c>
      <c r="D7393" s="4">
        <v>45781.775648148148</v>
      </c>
      <c r="E7393" s="4">
        <v>45792.666666666664</v>
      </c>
      <c r="F7393" s="4">
        <v>45792.684027777781</v>
      </c>
      <c r="G7393" s="4">
        <v>45792.670694444445</v>
      </c>
      <c r="H7393" t="s">
        <v>3155</v>
      </c>
      <c r="I7393" t="s">
        <v>3175</v>
      </c>
      <c r="J7393">
        <v>0</v>
      </c>
      <c r="K7393" t="s">
        <v>3157</v>
      </c>
      <c r="L7393" t="s">
        <v>3564</v>
      </c>
      <c r="M7393" t="s">
        <v>549</v>
      </c>
      <c r="N7393" t="s">
        <v>550</v>
      </c>
      <c r="O7393" t="s">
        <v>136</v>
      </c>
      <c r="P7393" t="s">
        <v>264</v>
      </c>
      <c r="Q7393" t="s">
        <v>309</v>
      </c>
    </row>
    <row r="7394" spans="1:17">
      <c r="A7394" t="s">
        <v>7043</v>
      </c>
      <c r="B7394" t="s">
        <v>7044</v>
      </c>
      <c r="C7394" t="s">
        <v>7045</v>
      </c>
      <c r="D7394" s="4">
        <v>45781.775590277779</v>
      </c>
      <c r="E7394" s="4">
        <v>45784.833333333336</v>
      </c>
      <c r="F7394" s="4">
        <v>45784.871527777781</v>
      </c>
      <c r="G7394" s="4">
        <v>45784.833460648151</v>
      </c>
      <c r="H7394" t="s">
        <v>3155</v>
      </c>
      <c r="I7394" t="s">
        <v>3156</v>
      </c>
      <c r="J7394">
        <v>0</v>
      </c>
      <c r="K7394" t="s">
        <v>3157</v>
      </c>
      <c r="L7394" t="s">
        <v>3564</v>
      </c>
      <c r="M7394" t="s">
        <v>549</v>
      </c>
      <c r="N7394" t="s">
        <v>550</v>
      </c>
      <c r="O7394" t="s">
        <v>136</v>
      </c>
      <c r="P7394" t="s">
        <v>143</v>
      </c>
      <c r="Q7394" t="s">
        <v>312</v>
      </c>
    </row>
    <row r="7395" spans="1:17">
      <c r="A7395" t="s">
        <v>7046</v>
      </c>
      <c r="B7395" t="s">
        <v>7047</v>
      </c>
      <c r="C7395" t="s">
        <v>7048</v>
      </c>
      <c r="D7395" s="4">
        <v>45781.773125</v>
      </c>
      <c r="E7395" s="4">
        <v>45787.458333333336</v>
      </c>
      <c r="F7395" s="4">
        <v>45787.475694444445</v>
      </c>
      <c r="G7395" s="4">
        <v>45787.461087962962</v>
      </c>
      <c r="H7395" t="s">
        <v>3155</v>
      </c>
      <c r="I7395" t="s">
        <v>3175</v>
      </c>
      <c r="J7395">
        <v>1001</v>
      </c>
      <c r="K7395" t="s">
        <v>3194</v>
      </c>
      <c r="L7395" t="s">
        <v>3564</v>
      </c>
      <c r="M7395" t="s">
        <v>549</v>
      </c>
      <c r="N7395" t="s">
        <v>559</v>
      </c>
      <c r="O7395" t="s">
        <v>504</v>
      </c>
      <c r="P7395" t="s">
        <v>325</v>
      </c>
      <c r="Q7395" t="s">
        <v>331</v>
      </c>
    </row>
    <row r="7396" spans="1:17">
      <c r="A7396" t="s">
        <v>7049</v>
      </c>
      <c r="B7396" t="s">
        <v>7050</v>
      </c>
      <c r="C7396" t="s">
        <v>7051</v>
      </c>
      <c r="D7396" s="4">
        <v>45781.771701388891</v>
      </c>
      <c r="E7396" s="4">
        <v>45783.458333333336</v>
      </c>
      <c r="F7396" s="4">
        <v>45783.496527777781</v>
      </c>
      <c r="G7396" s="4">
        <v>45783.455335648148</v>
      </c>
      <c r="H7396" t="s">
        <v>3155</v>
      </c>
      <c r="I7396" t="s">
        <v>3673</v>
      </c>
      <c r="J7396">
        <v>0</v>
      </c>
      <c r="K7396" t="s">
        <v>3157</v>
      </c>
      <c r="L7396" t="s">
        <v>3564</v>
      </c>
      <c r="M7396" t="s">
        <v>549</v>
      </c>
      <c r="N7396" t="s">
        <v>559</v>
      </c>
      <c r="O7396" t="s">
        <v>504</v>
      </c>
      <c r="P7396" t="s">
        <v>325</v>
      </c>
      <c r="Q7396" t="s">
        <v>326</v>
      </c>
    </row>
    <row r="7397" spans="1:17">
      <c r="A7397" t="s">
        <v>7052</v>
      </c>
      <c r="B7397" t="s">
        <v>7053</v>
      </c>
      <c r="C7397" t="s">
        <v>7054</v>
      </c>
      <c r="D7397" s="4">
        <v>45781.770752314813</v>
      </c>
      <c r="E7397" s="4">
        <v>45787.458333333336</v>
      </c>
      <c r="F7397" s="4">
        <v>45787.475694444445</v>
      </c>
      <c r="G7397" s="4">
        <v>45787.455497685187</v>
      </c>
      <c r="H7397" t="s">
        <v>3155</v>
      </c>
      <c r="I7397" t="s">
        <v>3171</v>
      </c>
      <c r="J7397">
        <v>1001</v>
      </c>
      <c r="K7397" t="s">
        <v>3157</v>
      </c>
      <c r="L7397" t="s">
        <v>3564</v>
      </c>
      <c r="M7397" t="s">
        <v>549</v>
      </c>
      <c r="N7397" t="s">
        <v>559</v>
      </c>
      <c r="O7397" t="s">
        <v>504</v>
      </c>
      <c r="P7397" t="s">
        <v>325</v>
      </c>
      <c r="Q7397" t="s">
        <v>338</v>
      </c>
    </row>
    <row r="7398" spans="1:17">
      <c r="A7398" t="s">
        <v>4954</v>
      </c>
      <c r="B7398" t="s">
        <v>7055</v>
      </c>
      <c r="C7398" t="s">
        <v>7056</v>
      </c>
      <c r="D7398" s="4">
        <v>45781.766712962963</v>
      </c>
      <c r="E7398" s="4">
        <v>45785.854166666664</v>
      </c>
      <c r="F7398" s="4">
        <v>45785.871527777781</v>
      </c>
      <c r="G7398" s="4">
        <v>45785.852986111109</v>
      </c>
      <c r="H7398" t="s">
        <v>3155</v>
      </c>
      <c r="I7398" t="s">
        <v>3162</v>
      </c>
      <c r="J7398">
        <v>0</v>
      </c>
      <c r="K7398" t="s">
        <v>3163</v>
      </c>
      <c r="L7398" t="s">
        <v>3564</v>
      </c>
      <c r="M7398" t="s">
        <v>549</v>
      </c>
      <c r="N7398" t="s">
        <v>550</v>
      </c>
      <c r="O7398" t="s">
        <v>1923</v>
      </c>
      <c r="P7398" t="s">
        <v>1924</v>
      </c>
      <c r="Q7398" t="s">
        <v>3394</v>
      </c>
    </row>
    <row r="7399" spans="1:17">
      <c r="A7399" t="s">
        <v>5152</v>
      </c>
      <c r="B7399" t="s">
        <v>5153</v>
      </c>
      <c r="C7399" t="s">
        <v>7057</v>
      </c>
      <c r="D7399" s="4">
        <v>45781.76458333333</v>
      </c>
      <c r="E7399" s="4">
        <v>45783.416666666664</v>
      </c>
      <c r="F7399" s="4">
        <v>45783.434027777781</v>
      </c>
      <c r="G7399" s="4"/>
      <c r="H7399" t="s">
        <v>3155</v>
      </c>
      <c r="I7399" t="s">
        <v>3171</v>
      </c>
      <c r="J7399">
        <v>0</v>
      </c>
      <c r="K7399" t="s">
        <v>3157</v>
      </c>
      <c r="L7399" t="s">
        <v>3593</v>
      </c>
      <c r="M7399" t="s">
        <v>549</v>
      </c>
      <c r="N7399" t="s">
        <v>550</v>
      </c>
      <c r="O7399" t="s">
        <v>136</v>
      </c>
      <c r="P7399" t="s">
        <v>143</v>
      </c>
      <c r="Q7399" t="s">
        <v>311</v>
      </c>
    </row>
    <row r="7400" spans="1:17">
      <c r="A7400" t="s">
        <v>7058</v>
      </c>
      <c r="B7400" t="s">
        <v>7059</v>
      </c>
      <c r="C7400" t="s">
        <v>7060</v>
      </c>
      <c r="D7400" s="4">
        <v>45781.757916666669</v>
      </c>
      <c r="E7400" s="4">
        <v>45782.770833333336</v>
      </c>
      <c r="F7400" s="4">
        <v>45782.788194444445</v>
      </c>
      <c r="G7400" s="4">
        <v>45782.771932870368</v>
      </c>
      <c r="H7400" t="s">
        <v>3155</v>
      </c>
      <c r="I7400" t="s">
        <v>3162</v>
      </c>
      <c r="J7400">
        <v>0</v>
      </c>
      <c r="K7400" t="s">
        <v>3420</v>
      </c>
      <c r="L7400" t="s">
        <v>3564</v>
      </c>
      <c r="M7400" t="s">
        <v>549</v>
      </c>
      <c r="N7400" t="s">
        <v>550</v>
      </c>
      <c r="O7400" t="s">
        <v>1923</v>
      </c>
      <c r="P7400" t="s">
        <v>1924</v>
      </c>
      <c r="Q7400" t="s">
        <v>3359</v>
      </c>
    </row>
    <row r="7401" spans="1:17">
      <c r="A7401" t="s">
        <v>4704</v>
      </c>
      <c r="B7401" t="s">
        <v>4705</v>
      </c>
      <c r="C7401" t="s">
        <v>7061</v>
      </c>
      <c r="D7401" s="4">
        <v>45781.754062499997</v>
      </c>
      <c r="E7401" s="4">
        <v>45787.395833333336</v>
      </c>
      <c r="F7401" s="4">
        <v>45787.413194444445</v>
      </c>
      <c r="G7401" s="4"/>
      <c r="H7401" t="s">
        <v>3155</v>
      </c>
      <c r="I7401" t="s">
        <v>3175</v>
      </c>
      <c r="J7401">
        <v>0</v>
      </c>
      <c r="K7401" t="s">
        <v>3194</v>
      </c>
      <c r="L7401" t="s">
        <v>3245</v>
      </c>
      <c r="M7401" t="s">
        <v>549</v>
      </c>
      <c r="N7401" t="s">
        <v>559</v>
      </c>
      <c r="O7401" t="s">
        <v>504</v>
      </c>
      <c r="P7401" t="s">
        <v>325</v>
      </c>
      <c r="Q7401" t="s">
        <v>339</v>
      </c>
    </row>
    <row r="7402" spans="1:17">
      <c r="A7402" t="s">
        <v>4717</v>
      </c>
      <c r="B7402" t="s">
        <v>4718</v>
      </c>
      <c r="C7402" t="s">
        <v>7062</v>
      </c>
      <c r="D7402" s="4">
        <v>45781.753344907411</v>
      </c>
      <c r="E7402" s="4">
        <v>45787.5</v>
      </c>
      <c r="F7402" s="4">
        <v>45787.517361111109</v>
      </c>
      <c r="G7402" s="4"/>
      <c r="H7402" t="s">
        <v>3155</v>
      </c>
      <c r="I7402" t="s">
        <v>3171</v>
      </c>
      <c r="J7402">
        <v>0</v>
      </c>
      <c r="K7402" t="s">
        <v>3157</v>
      </c>
      <c r="L7402" t="s">
        <v>3245</v>
      </c>
      <c r="M7402" t="s">
        <v>549</v>
      </c>
      <c r="N7402" t="s">
        <v>559</v>
      </c>
      <c r="O7402" t="s">
        <v>504</v>
      </c>
      <c r="P7402" t="s">
        <v>325</v>
      </c>
      <c r="Q7402" t="s">
        <v>332</v>
      </c>
    </row>
    <row r="7403" spans="1:17">
      <c r="A7403" t="s">
        <v>7063</v>
      </c>
      <c r="B7403" t="s">
        <v>7064</v>
      </c>
      <c r="C7403" t="s">
        <v>7065</v>
      </c>
      <c r="D7403" s="4">
        <v>45781.752615740741</v>
      </c>
      <c r="E7403" s="4">
        <v>45782.166666666664</v>
      </c>
      <c r="F7403" s="4">
        <v>45782.184027777781</v>
      </c>
      <c r="G7403" s="4">
        <v>45782.161145833335</v>
      </c>
      <c r="H7403" t="s">
        <v>3155</v>
      </c>
      <c r="I7403" t="s">
        <v>3184</v>
      </c>
      <c r="J7403">
        <v>0</v>
      </c>
      <c r="K7403" t="s">
        <v>3157</v>
      </c>
      <c r="L7403" t="s">
        <v>3564</v>
      </c>
      <c r="M7403" t="s">
        <v>549</v>
      </c>
      <c r="N7403" t="s">
        <v>550</v>
      </c>
      <c r="O7403" t="s">
        <v>136</v>
      </c>
      <c r="P7403" t="s">
        <v>147</v>
      </c>
      <c r="Q7403" t="s">
        <v>258</v>
      </c>
    </row>
    <row r="7404" spans="1:17">
      <c r="A7404" t="s">
        <v>7066</v>
      </c>
      <c r="B7404" t="s">
        <v>7067</v>
      </c>
      <c r="C7404" t="s">
        <v>7068</v>
      </c>
      <c r="D7404" s="4">
        <v>45781.752141203702</v>
      </c>
      <c r="E7404" s="4">
        <v>45784.791666666664</v>
      </c>
      <c r="F7404" s="4">
        <v>45784.829861111109</v>
      </c>
      <c r="G7404" s="4">
        <v>45784.792233796295</v>
      </c>
      <c r="H7404" t="s">
        <v>3155</v>
      </c>
      <c r="I7404" t="s">
        <v>3673</v>
      </c>
      <c r="J7404">
        <v>0</v>
      </c>
      <c r="K7404" t="s">
        <v>3194</v>
      </c>
      <c r="L7404" t="s">
        <v>3564</v>
      </c>
      <c r="M7404" t="s">
        <v>549</v>
      </c>
      <c r="N7404" t="s">
        <v>559</v>
      </c>
      <c r="O7404" t="s">
        <v>504</v>
      </c>
      <c r="P7404" t="s">
        <v>325</v>
      </c>
      <c r="Q7404" t="s">
        <v>327</v>
      </c>
    </row>
    <row r="7405" spans="1:17">
      <c r="A7405" t="s">
        <v>7069</v>
      </c>
      <c r="B7405" t="s">
        <v>7070</v>
      </c>
      <c r="C7405" t="s">
        <v>7071</v>
      </c>
      <c r="D7405" s="4">
        <v>45781.75209490741</v>
      </c>
      <c r="E7405" s="4">
        <v>45785.666666666664</v>
      </c>
      <c r="F7405" s="4">
        <v>45785.684027777781</v>
      </c>
      <c r="G7405" s="4">
        <v>45785.667719907404</v>
      </c>
      <c r="H7405" t="s">
        <v>3155</v>
      </c>
      <c r="I7405" t="s">
        <v>3162</v>
      </c>
      <c r="J7405">
        <v>0</v>
      </c>
      <c r="K7405" t="s">
        <v>3227</v>
      </c>
      <c r="L7405" t="s">
        <v>3564</v>
      </c>
      <c r="M7405" t="s">
        <v>549</v>
      </c>
      <c r="N7405" t="s">
        <v>550</v>
      </c>
      <c r="O7405" t="s">
        <v>1923</v>
      </c>
      <c r="P7405" t="s">
        <v>1924</v>
      </c>
      <c r="Q7405" t="s">
        <v>3164</v>
      </c>
    </row>
    <row r="7406" spans="1:17">
      <c r="A7406" t="s">
        <v>7069</v>
      </c>
      <c r="B7406" t="s">
        <v>7070</v>
      </c>
      <c r="C7406" t="s">
        <v>7072</v>
      </c>
      <c r="D7406" s="4">
        <v>45781.74596064815</v>
      </c>
      <c r="E7406" s="4">
        <v>45785.916666666664</v>
      </c>
      <c r="F7406" s="4">
        <v>45785.934027777781</v>
      </c>
      <c r="G7406" s="4"/>
      <c r="H7406" t="s">
        <v>3155</v>
      </c>
      <c r="I7406" t="s">
        <v>3162</v>
      </c>
      <c r="J7406">
        <v>0</v>
      </c>
      <c r="K7406" t="s">
        <v>3227</v>
      </c>
      <c r="L7406" t="s">
        <v>3245</v>
      </c>
      <c r="M7406" t="s">
        <v>549</v>
      </c>
      <c r="N7406" t="s">
        <v>550</v>
      </c>
      <c r="O7406" t="s">
        <v>1923</v>
      </c>
      <c r="P7406" t="s">
        <v>1924</v>
      </c>
      <c r="Q7406" t="s">
        <v>3164</v>
      </c>
    </row>
    <row r="7407" spans="1:17">
      <c r="A7407" t="s">
        <v>7073</v>
      </c>
      <c r="B7407" t="s">
        <v>7074</v>
      </c>
      <c r="C7407" t="s">
        <v>7075</v>
      </c>
      <c r="D7407" s="4">
        <v>45781.745196759257</v>
      </c>
      <c r="E7407" s="4">
        <v>45782.416666666664</v>
      </c>
      <c r="F7407" s="4">
        <v>45782.454861111109</v>
      </c>
      <c r="G7407" s="4">
        <v>45782.416064814817</v>
      </c>
      <c r="H7407" t="s">
        <v>3155</v>
      </c>
      <c r="I7407" t="s">
        <v>3673</v>
      </c>
      <c r="J7407">
        <v>0</v>
      </c>
      <c r="K7407" t="s">
        <v>3194</v>
      </c>
      <c r="L7407" t="s">
        <v>3564</v>
      </c>
      <c r="M7407" t="s">
        <v>549</v>
      </c>
      <c r="N7407" t="s">
        <v>559</v>
      </c>
      <c r="O7407" t="s">
        <v>504</v>
      </c>
      <c r="P7407" t="s">
        <v>325</v>
      </c>
      <c r="Q7407" t="s">
        <v>339</v>
      </c>
    </row>
    <row r="7408" spans="1:17">
      <c r="A7408" t="s">
        <v>7076</v>
      </c>
      <c r="B7408" t="s">
        <v>7077</v>
      </c>
      <c r="C7408" t="s">
        <v>7078</v>
      </c>
      <c r="D7408" s="4">
        <v>45781.738576388889</v>
      </c>
      <c r="E7408" s="4">
        <v>45782.416666666664</v>
      </c>
      <c r="F7408" s="4">
        <v>45782.454861111109</v>
      </c>
      <c r="G7408" s="4">
        <v>45782.40861111111</v>
      </c>
      <c r="H7408" t="s">
        <v>3155</v>
      </c>
      <c r="I7408" t="s">
        <v>3156</v>
      </c>
      <c r="J7408">
        <v>0</v>
      </c>
      <c r="K7408" t="s">
        <v>3157</v>
      </c>
      <c r="L7408" t="s">
        <v>3564</v>
      </c>
      <c r="M7408" t="s">
        <v>549</v>
      </c>
      <c r="N7408" t="s">
        <v>559</v>
      </c>
      <c r="O7408" t="s">
        <v>504</v>
      </c>
      <c r="P7408" t="s">
        <v>325</v>
      </c>
      <c r="Q7408" t="s">
        <v>341</v>
      </c>
    </row>
    <row r="7409" spans="1:17">
      <c r="A7409" t="s">
        <v>7036</v>
      </c>
      <c r="B7409" t="s">
        <v>7037</v>
      </c>
      <c r="C7409" t="s">
        <v>7079</v>
      </c>
      <c r="D7409" s="4">
        <v>45781.734178240738</v>
      </c>
      <c r="E7409" s="4">
        <v>45785.895833333336</v>
      </c>
      <c r="F7409" s="4">
        <v>45785.934027777781</v>
      </c>
      <c r="G7409" s="4"/>
      <c r="H7409" t="s">
        <v>3155</v>
      </c>
      <c r="I7409" t="s">
        <v>3240</v>
      </c>
      <c r="J7409">
        <v>1002</v>
      </c>
      <c r="K7409" t="s">
        <v>3157</v>
      </c>
      <c r="L7409" t="s">
        <v>3245</v>
      </c>
      <c r="M7409" t="s">
        <v>549</v>
      </c>
      <c r="N7409" t="s">
        <v>559</v>
      </c>
      <c r="O7409" t="s">
        <v>163</v>
      </c>
      <c r="P7409" t="s">
        <v>472</v>
      </c>
      <c r="Q7409" t="s">
        <v>350</v>
      </c>
    </row>
    <row r="7410" spans="1:17">
      <c r="A7410" t="s">
        <v>4831</v>
      </c>
      <c r="B7410" t="s">
        <v>4832</v>
      </c>
      <c r="C7410" t="s">
        <v>7080</v>
      </c>
      <c r="D7410" s="4">
        <v>45781.733530092592</v>
      </c>
      <c r="E7410" s="4">
        <v>45782.8125</v>
      </c>
      <c r="F7410" s="4">
        <v>45782.850694444445</v>
      </c>
      <c r="G7410" s="4">
        <v>45782.810428240744</v>
      </c>
      <c r="H7410" t="s">
        <v>3155</v>
      </c>
      <c r="I7410" t="s">
        <v>3156</v>
      </c>
      <c r="J7410">
        <v>0</v>
      </c>
      <c r="K7410" t="s">
        <v>3194</v>
      </c>
      <c r="L7410" t="s">
        <v>3564</v>
      </c>
      <c r="M7410" t="s">
        <v>549</v>
      </c>
      <c r="N7410" t="s">
        <v>559</v>
      </c>
      <c r="O7410" t="s">
        <v>504</v>
      </c>
      <c r="P7410" t="s">
        <v>325</v>
      </c>
      <c r="Q7410" t="s">
        <v>338</v>
      </c>
    </row>
    <row r="7411" spans="1:17">
      <c r="A7411" t="s">
        <v>6438</v>
      </c>
      <c r="B7411" t="s">
        <v>6439</v>
      </c>
      <c r="C7411" t="s">
        <v>7081</v>
      </c>
      <c r="D7411" s="4">
        <v>45781.720347222225</v>
      </c>
      <c r="E7411" s="4">
        <v>45787.625</v>
      </c>
      <c r="F7411" s="4">
        <v>45787.642361111109</v>
      </c>
      <c r="G7411" s="4"/>
      <c r="H7411" t="s">
        <v>3155</v>
      </c>
      <c r="I7411" t="s">
        <v>3171</v>
      </c>
      <c r="J7411">
        <v>0</v>
      </c>
      <c r="K7411" t="s">
        <v>3194</v>
      </c>
      <c r="L7411" t="s">
        <v>3245</v>
      </c>
      <c r="M7411" t="s">
        <v>549</v>
      </c>
      <c r="N7411" t="s">
        <v>550</v>
      </c>
      <c r="O7411" t="s">
        <v>136</v>
      </c>
      <c r="P7411" t="s">
        <v>292</v>
      </c>
      <c r="Q7411" t="s">
        <v>296</v>
      </c>
    </row>
    <row r="7412" spans="1:17">
      <c r="A7412" t="s">
        <v>7082</v>
      </c>
      <c r="B7412" t="s">
        <v>7083</v>
      </c>
      <c r="C7412" t="s">
        <v>7084</v>
      </c>
      <c r="D7412" s="4">
        <v>45781.713530092595</v>
      </c>
      <c r="E7412" s="4">
        <v>45801.875</v>
      </c>
      <c r="F7412" s="4">
        <v>45801.892361111109</v>
      </c>
      <c r="G7412" s="4"/>
      <c r="H7412" t="s">
        <v>3155</v>
      </c>
      <c r="I7412" t="s">
        <v>3162</v>
      </c>
      <c r="J7412">
        <v>0</v>
      </c>
      <c r="K7412" t="s">
        <v>3295</v>
      </c>
      <c r="L7412" t="s">
        <v>3245</v>
      </c>
      <c r="M7412" t="s">
        <v>549</v>
      </c>
      <c r="N7412" t="s">
        <v>550</v>
      </c>
      <c r="O7412" t="s">
        <v>1923</v>
      </c>
      <c r="P7412" t="s">
        <v>1924</v>
      </c>
      <c r="Q7412" t="s">
        <v>3359</v>
      </c>
    </row>
    <row r="7413" spans="1:17">
      <c r="A7413" t="s">
        <v>7085</v>
      </c>
      <c r="B7413" t="s">
        <v>7086</v>
      </c>
      <c r="C7413" t="s">
        <v>7087</v>
      </c>
      <c r="D7413" s="4">
        <v>45781.708009259259</v>
      </c>
      <c r="E7413" s="4">
        <v>45783.958333333336</v>
      </c>
      <c r="F7413" s="4">
        <v>45783.975694444445</v>
      </c>
      <c r="G7413" s="4">
        <v>45783.955879629626</v>
      </c>
      <c r="H7413" t="s">
        <v>3155</v>
      </c>
      <c r="I7413" t="s">
        <v>3222</v>
      </c>
      <c r="J7413">
        <v>1</v>
      </c>
      <c r="K7413" t="s">
        <v>3223</v>
      </c>
      <c r="L7413" t="s">
        <v>3564</v>
      </c>
      <c r="M7413" t="s">
        <v>549</v>
      </c>
      <c r="N7413" t="s">
        <v>550</v>
      </c>
      <c r="O7413" t="s">
        <v>136</v>
      </c>
      <c r="P7413" t="s">
        <v>292</v>
      </c>
      <c r="Q7413" t="s">
        <v>296</v>
      </c>
    </row>
    <row r="7414" spans="1:17">
      <c r="A7414" t="s">
        <v>7088</v>
      </c>
      <c r="B7414" t="s">
        <v>7089</v>
      </c>
      <c r="C7414" t="s">
        <v>7090</v>
      </c>
      <c r="D7414" s="4">
        <v>45781.705462962964</v>
      </c>
      <c r="E7414" s="4">
        <v>45782.583333333336</v>
      </c>
      <c r="F7414" s="4">
        <v>45782.621527777781</v>
      </c>
      <c r="G7414" s="4">
        <v>45782.580694444441</v>
      </c>
      <c r="H7414" t="s">
        <v>3155</v>
      </c>
      <c r="I7414" t="s">
        <v>3673</v>
      </c>
      <c r="J7414">
        <v>0</v>
      </c>
      <c r="K7414" t="s">
        <v>3157</v>
      </c>
      <c r="L7414" t="s">
        <v>3564</v>
      </c>
      <c r="M7414" t="s">
        <v>549</v>
      </c>
      <c r="N7414" t="s">
        <v>559</v>
      </c>
      <c r="O7414" t="s">
        <v>504</v>
      </c>
      <c r="P7414" t="s">
        <v>325</v>
      </c>
      <c r="Q7414" t="s">
        <v>340</v>
      </c>
    </row>
    <row r="7415" spans="1:17">
      <c r="A7415" t="s">
        <v>7091</v>
      </c>
      <c r="B7415" t="s">
        <v>7092</v>
      </c>
      <c r="C7415" t="s">
        <v>7093</v>
      </c>
      <c r="D7415" s="4">
        <v>45781.701041666667</v>
      </c>
      <c r="E7415" s="4">
        <v>45782.666666666664</v>
      </c>
      <c r="F7415" s="4">
        <v>45782.684027777781</v>
      </c>
      <c r="G7415" s="4">
        <v>45782.667962962965</v>
      </c>
      <c r="H7415" t="s">
        <v>3155</v>
      </c>
      <c r="I7415" t="s">
        <v>3222</v>
      </c>
      <c r="J7415">
        <v>1</v>
      </c>
      <c r="K7415" t="s">
        <v>3223</v>
      </c>
      <c r="L7415" t="s">
        <v>3564</v>
      </c>
      <c r="M7415" t="s">
        <v>549</v>
      </c>
      <c r="N7415" t="s">
        <v>550</v>
      </c>
      <c r="O7415" t="s">
        <v>136</v>
      </c>
      <c r="P7415" t="s">
        <v>292</v>
      </c>
      <c r="Q7415" t="s">
        <v>293</v>
      </c>
    </row>
    <row r="7416" spans="1:17">
      <c r="A7416" t="s">
        <v>7094</v>
      </c>
      <c r="B7416" t="s">
        <v>7095</v>
      </c>
      <c r="C7416" t="s">
        <v>7096</v>
      </c>
      <c r="D7416" s="4">
        <v>45781.700543981482</v>
      </c>
      <c r="E7416" s="4">
        <v>45808.416666666664</v>
      </c>
      <c r="F7416" s="4">
        <v>45808.434027777781</v>
      </c>
      <c r="G7416" s="4"/>
      <c r="H7416" t="s">
        <v>3155</v>
      </c>
      <c r="I7416" t="s">
        <v>3175</v>
      </c>
      <c r="J7416">
        <v>0</v>
      </c>
      <c r="K7416" t="s">
        <v>3194</v>
      </c>
      <c r="L7416" t="s">
        <v>3158</v>
      </c>
      <c r="M7416" t="s">
        <v>549</v>
      </c>
      <c r="N7416" t="s">
        <v>550</v>
      </c>
      <c r="O7416" t="s">
        <v>136</v>
      </c>
      <c r="P7416" t="s">
        <v>143</v>
      </c>
      <c r="Q7416" t="s">
        <v>300</v>
      </c>
    </row>
    <row r="7417" spans="1:17">
      <c r="A7417" t="s">
        <v>6641</v>
      </c>
      <c r="B7417" t="s">
        <v>6642</v>
      </c>
      <c r="C7417" t="s">
        <v>7097</v>
      </c>
      <c r="D7417" s="4">
        <v>45781.697696759256</v>
      </c>
      <c r="E7417" s="4">
        <v>45782.708333333336</v>
      </c>
      <c r="F7417" s="4">
        <v>45782.725694444445</v>
      </c>
      <c r="G7417" s="4"/>
      <c r="H7417" t="s">
        <v>3155</v>
      </c>
      <c r="I7417" t="s">
        <v>3175</v>
      </c>
      <c r="J7417">
        <v>0</v>
      </c>
      <c r="K7417" t="s">
        <v>3194</v>
      </c>
      <c r="L7417" t="s">
        <v>3245</v>
      </c>
      <c r="M7417" t="s">
        <v>549</v>
      </c>
      <c r="N7417" t="s">
        <v>559</v>
      </c>
      <c r="O7417" t="s">
        <v>504</v>
      </c>
      <c r="P7417" t="s">
        <v>325</v>
      </c>
      <c r="Q7417" t="s">
        <v>331</v>
      </c>
    </row>
    <row r="7418" spans="1:17">
      <c r="A7418" t="s">
        <v>7098</v>
      </c>
      <c r="B7418" t="s">
        <v>7099</v>
      </c>
      <c r="C7418" t="s">
        <v>7100</v>
      </c>
      <c r="D7418" s="4">
        <v>45781.688576388886</v>
      </c>
      <c r="E7418" s="4">
        <v>45782.5625</v>
      </c>
      <c r="F7418" s="4">
        <v>45782.579861111109</v>
      </c>
      <c r="G7418" s="4">
        <v>45782.555694444447</v>
      </c>
      <c r="H7418" t="s">
        <v>3155</v>
      </c>
      <c r="I7418" t="s">
        <v>3175</v>
      </c>
      <c r="J7418">
        <v>0</v>
      </c>
      <c r="K7418" t="s">
        <v>3157</v>
      </c>
      <c r="L7418" t="s">
        <v>3564</v>
      </c>
      <c r="M7418" t="s">
        <v>549</v>
      </c>
      <c r="N7418" t="s">
        <v>550</v>
      </c>
      <c r="O7418" t="s">
        <v>136</v>
      </c>
      <c r="P7418" t="s">
        <v>139</v>
      </c>
      <c r="Q7418" t="s">
        <v>271</v>
      </c>
    </row>
    <row r="7419" spans="1:17">
      <c r="A7419" t="s">
        <v>7058</v>
      </c>
      <c r="B7419" t="s">
        <v>7059</v>
      </c>
      <c r="C7419" t="s">
        <v>7101</v>
      </c>
      <c r="D7419" s="4">
        <v>45781.685370370367</v>
      </c>
      <c r="E7419" s="4">
        <v>45782.770833333336</v>
      </c>
      <c r="F7419" s="4">
        <v>45782.788194444445</v>
      </c>
      <c r="G7419" s="4"/>
      <c r="H7419" t="s">
        <v>3155</v>
      </c>
      <c r="I7419" t="s">
        <v>3586</v>
      </c>
      <c r="J7419">
        <v>1</v>
      </c>
      <c r="K7419" t="s">
        <v>3227</v>
      </c>
      <c r="L7419" t="s">
        <v>3245</v>
      </c>
      <c r="M7419" t="s">
        <v>549</v>
      </c>
      <c r="N7419" t="s">
        <v>550</v>
      </c>
      <c r="O7419" t="s">
        <v>1923</v>
      </c>
      <c r="P7419" t="s">
        <v>1924</v>
      </c>
      <c r="Q7419" t="s">
        <v>3359</v>
      </c>
    </row>
    <row r="7420" spans="1:17">
      <c r="A7420" t="s">
        <v>7102</v>
      </c>
      <c r="B7420" t="s">
        <v>7103</v>
      </c>
      <c r="C7420" t="s">
        <v>7104</v>
      </c>
      <c r="D7420" s="4">
        <v>45781.68136574074</v>
      </c>
      <c r="E7420" s="4">
        <v>45782.125</v>
      </c>
      <c r="F7420" s="4">
        <v>45782.142361111109</v>
      </c>
      <c r="G7420" s="4">
        <v>45782.123414351852</v>
      </c>
      <c r="H7420" t="s">
        <v>3155</v>
      </c>
      <c r="I7420" t="s">
        <v>3184</v>
      </c>
      <c r="J7420">
        <v>0</v>
      </c>
      <c r="K7420" t="s">
        <v>3157</v>
      </c>
      <c r="L7420" t="s">
        <v>3564</v>
      </c>
      <c r="M7420" t="s">
        <v>549</v>
      </c>
      <c r="N7420" t="s">
        <v>550</v>
      </c>
      <c r="O7420" t="s">
        <v>616</v>
      </c>
      <c r="P7420" t="s">
        <v>314</v>
      </c>
      <c r="Q7420" t="s">
        <v>323</v>
      </c>
    </row>
    <row r="7421" spans="1:17">
      <c r="A7421" t="s">
        <v>7105</v>
      </c>
      <c r="B7421" t="s">
        <v>7106</v>
      </c>
      <c r="C7421" t="s">
        <v>7107</v>
      </c>
      <c r="D7421" s="4">
        <v>45781.678368055553</v>
      </c>
      <c r="E7421" s="4">
        <v>45784.666666666664</v>
      </c>
      <c r="F7421" s="4">
        <v>45784.704861111109</v>
      </c>
      <c r="G7421" s="4">
        <v>45784.663402777776</v>
      </c>
      <c r="H7421" t="s">
        <v>3155</v>
      </c>
      <c r="I7421" t="s">
        <v>3156</v>
      </c>
      <c r="J7421">
        <v>0</v>
      </c>
      <c r="K7421" t="s">
        <v>3157</v>
      </c>
      <c r="L7421" t="s">
        <v>3564</v>
      </c>
      <c r="M7421" t="s">
        <v>549</v>
      </c>
      <c r="N7421" t="s">
        <v>550</v>
      </c>
      <c r="O7421" t="s">
        <v>616</v>
      </c>
      <c r="P7421" t="s">
        <v>314</v>
      </c>
      <c r="Q7421" t="s">
        <v>320</v>
      </c>
    </row>
    <row r="7422" spans="1:17">
      <c r="A7422" t="s">
        <v>6824</v>
      </c>
      <c r="B7422" t="s">
        <v>6825</v>
      </c>
      <c r="C7422" t="s">
        <v>7108</v>
      </c>
      <c r="D7422" s="4">
        <v>45781.678043981483</v>
      </c>
      <c r="E7422" s="4">
        <v>45784.375</v>
      </c>
      <c r="F7422" s="4">
        <v>45784.392361111109</v>
      </c>
      <c r="G7422" s="4"/>
      <c r="H7422" t="s">
        <v>3155</v>
      </c>
      <c r="I7422" t="s">
        <v>3175</v>
      </c>
      <c r="J7422">
        <v>0</v>
      </c>
      <c r="K7422" t="s">
        <v>3157</v>
      </c>
      <c r="L7422" t="s">
        <v>3245</v>
      </c>
      <c r="M7422" t="s">
        <v>549</v>
      </c>
      <c r="N7422" t="s">
        <v>550</v>
      </c>
      <c r="O7422" t="s">
        <v>551</v>
      </c>
      <c r="P7422" t="s">
        <v>149</v>
      </c>
      <c r="Q7422" t="s">
        <v>209</v>
      </c>
    </row>
    <row r="7423" spans="1:17">
      <c r="A7423" t="s">
        <v>7109</v>
      </c>
      <c r="B7423" t="s">
        <v>7110</v>
      </c>
      <c r="C7423" t="s">
        <v>7111</v>
      </c>
      <c r="D7423" s="4">
        <v>45781.674513888887</v>
      </c>
      <c r="E7423" s="4">
        <v>45784.833333333336</v>
      </c>
      <c r="F7423" s="4">
        <v>45784.850694444445</v>
      </c>
      <c r="G7423" s="4"/>
      <c r="H7423" t="s">
        <v>3155</v>
      </c>
      <c r="I7423" t="s">
        <v>3162</v>
      </c>
      <c r="J7423">
        <v>0</v>
      </c>
      <c r="K7423" t="s">
        <v>3420</v>
      </c>
      <c r="L7423" t="s">
        <v>3245</v>
      </c>
      <c r="M7423" t="s">
        <v>549</v>
      </c>
      <c r="N7423" t="s">
        <v>550</v>
      </c>
      <c r="O7423" t="s">
        <v>1923</v>
      </c>
      <c r="P7423" t="s">
        <v>1924</v>
      </c>
      <c r="Q7423" t="s">
        <v>3180</v>
      </c>
    </row>
    <row r="7424" spans="1:17">
      <c r="A7424" t="s">
        <v>7112</v>
      </c>
      <c r="B7424" t="s">
        <v>7113</v>
      </c>
      <c r="C7424" t="s">
        <v>7114</v>
      </c>
      <c r="D7424" s="4">
        <v>45781.674398148149</v>
      </c>
      <c r="E7424" s="4">
        <v>45788.416666666664</v>
      </c>
      <c r="F7424" s="4">
        <v>45788.454861111109</v>
      </c>
      <c r="G7424" s="4"/>
      <c r="H7424" t="s">
        <v>3155</v>
      </c>
      <c r="I7424" t="s">
        <v>3156</v>
      </c>
      <c r="J7424">
        <v>0</v>
      </c>
      <c r="K7424" t="s">
        <v>3157</v>
      </c>
      <c r="L7424" t="s">
        <v>3245</v>
      </c>
      <c r="M7424" t="s">
        <v>549</v>
      </c>
      <c r="N7424" t="s">
        <v>550</v>
      </c>
      <c r="O7424" t="s">
        <v>136</v>
      </c>
      <c r="P7424" t="s">
        <v>139</v>
      </c>
      <c r="Q7424" t="s">
        <v>425</v>
      </c>
    </row>
    <row r="7425" spans="1:17">
      <c r="A7425" t="s">
        <v>7115</v>
      </c>
      <c r="B7425" t="s">
        <v>7116</v>
      </c>
      <c r="C7425" t="s">
        <v>7117</v>
      </c>
      <c r="D7425" s="4">
        <v>45781.667025462964</v>
      </c>
      <c r="E7425" s="4">
        <v>45785.8125</v>
      </c>
      <c r="F7425" s="4">
        <v>45785.850694444445</v>
      </c>
      <c r="G7425" s="4">
        <v>45785.806157407409</v>
      </c>
      <c r="H7425" t="s">
        <v>3155</v>
      </c>
      <c r="I7425" t="s">
        <v>3156</v>
      </c>
      <c r="J7425">
        <v>0</v>
      </c>
      <c r="K7425" t="s">
        <v>3227</v>
      </c>
      <c r="L7425" t="s">
        <v>3564</v>
      </c>
      <c r="M7425" t="s">
        <v>549</v>
      </c>
      <c r="N7425" t="s">
        <v>550</v>
      </c>
      <c r="O7425" t="s">
        <v>136</v>
      </c>
      <c r="P7425" t="s">
        <v>139</v>
      </c>
      <c r="Q7425" t="s">
        <v>276</v>
      </c>
    </row>
    <row r="7426" spans="1:17">
      <c r="A7426" t="s">
        <v>7118</v>
      </c>
      <c r="B7426" t="s">
        <v>7119</v>
      </c>
      <c r="C7426" t="s">
        <v>7120</v>
      </c>
      <c r="D7426" s="4">
        <v>45781.661516203705</v>
      </c>
      <c r="E7426" s="4">
        <v>45782.8125</v>
      </c>
      <c r="F7426" s="4">
        <v>45782.829861111109</v>
      </c>
      <c r="G7426" s="4">
        <v>45782.811747685184</v>
      </c>
      <c r="H7426" t="s">
        <v>3155</v>
      </c>
      <c r="I7426" t="s">
        <v>3175</v>
      </c>
      <c r="J7426">
        <v>0</v>
      </c>
      <c r="K7426" t="s">
        <v>3194</v>
      </c>
      <c r="L7426" t="s">
        <v>3564</v>
      </c>
      <c r="M7426" t="s">
        <v>549</v>
      </c>
      <c r="N7426" t="s">
        <v>559</v>
      </c>
      <c r="O7426" t="s">
        <v>504</v>
      </c>
      <c r="P7426" t="s">
        <v>325</v>
      </c>
      <c r="Q7426" t="s">
        <v>334</v>
      </c>
    </row>
    <row r="7427" spans="1:17">
      <c r="A7427" t="s">
        <v>6373</v>
      </c>
      <c r="B7427" t="s">
        <v>6374</v>
      </c>
      <c r="C7427" t="s">
        <v>7121</v>
      </c>
      <c r="D7427" s="4">
        <v>45781.657812500001</v>
      </c>
      <c r="E7427" s="4">
        <v>45782.583333333336</v>
      </c>
      <c r="F7427" s="4">
        <v>45782.600694444445</v>
      </c>
      <c r="G7427" s="4"/>
      <c r="H7427" t="s">
        <v>3155</v>
      </c>
      <c r="I7427" t="s">
        <v>3175</v>
      </c>
      <c r="J7427">
        <v>0</v>
      </c>
      <c r="K7427" t="s">
        <v>3157</v>
      </c>
      <c r="L7427" t="s">
        <v>3245</v>
      </c>
      <c r="M7427" t="s">
        <v>549</v>
      </c>
      <c r="N7427" t="s">
        <v>550</v>
      </c>
      <c r="O7427" t="s">
        <v>551</v>
      </c>
      <c r="P7427" t="s">
        <v>141</v>
      </c>
      <c r="Q7427" t="s">
        <v>238</v>
      </c>
    </row>
    <row r="7428" spans="1:17">
      <c r="A7428" t="s">
        <v>7122</v>
      </c>
      <c r="B7428" t="s">
        <v>7123</v>
      </c>
      <c r="C7428" t="s">
        <v>7124</v>
      </c>
      <c r="D7428" s="4">
        <v>45781.653078703705</v>
      </c>
      <c r="E7428" s="4">
        <v>45795.25</v>
      </c>
      <c r="F7428" s="4">
        <v>45795.288194444445</v>
      </c>
      <c r="G7428" s="4">
        <v>45795.241956018515</v>
      </c>
      <c r="H7428" t="s">
        <v>3155</v>
      </c>
      <c r="I7428" t="s">
        <v>3240</v>
      </c>
      <c r="J7428">
        <v>1001</v>
      </c>
      <c r="K7428" t="s">
        <v>3194</v>
      </c>
      <c r="L7428" t="s">
        <v>3564</v>
      </c>
      <c r="M7428" t="s">
        <v>549</v>
      </c>
      <c r="N7428" t="s">
        <v>550</v>
      </c>
      <c r="O7428" t="s">
        <v>136</v>
      </c>
      <c r="P7428" t="s">
        <v>139</v>
      </c>
      <c r="Q7428" t="s">
        <v>271</v>
      </c>
    </row>
    <row r="7429" spans="1:17">
      <c r="A7429" t="s">
        <v>7125</v>
      </c>
      <c r="B7429" t="s">
        <v>7126</v>
      </c>
      <c r="C7429" t="s">
        <v>7127</v>
      </c>
      <c r="D7429" s="4">
        <v>45781.652719907404</v>
      </c>
      <c r="E7429" s="4">
        <v>45783.020833333336</v>
      </c>
      <c r="F7429" s="4">
        <v>45783.038194444445</v>
      </c>
      <c r="G7429" s="4">
        <v>45783.019652777781</v>
      </c>
      <c r="H7429" t="s">
        <v>3155</v>
      </c>
      <c r="I7429" t="s">
        <v>3175</v>
      </c>
      <c r="J7429">
        <v>0</v>
      </c>
      <c r="K7429" t="s">
        <v>3157</v>
      </c>
      <c r="L7429" t="s">
        <v>3564</v>
      </c>
      <c r="M7429" t="s">
        <v>549</v>
      </c>
      <c r="N7429" t="s">
        <v>550</v>
      </c>
      <c r="O7429" t="s">
        <v>136</v>
      </c>
      <c r="P7429" t="s">
        <v>143</v>
      </c>
      <c r="Q7429" t="s">
        <v>300</v>
      </c>
    </row>
    <row r="7430" spans="1:17">
      <c r="A7430" t="s">
        <v>7128</v>
      </c>
      <c r="B7430" t="s">
        <v>7129</v>
      </c>
      <c r="C7430" t="s">
        <v>7130</v>
      </c>
      <c r="D7430" s="4">
        <v>45781.652569444443</v>
      </c>
      <c r="E7430" s="4">
        <v>45798.645833333336</v>
      </c>
      <c r="F7430" s="4">
        <v>45798.663194444445</v>
      </c>
      <c r="G7430" s="4"/>
      <c r="H7430" t="s">
        <v>3155</v>
      </c>
      <c r="I7430" t="s">
        <v>3175</v>
      </c>
      <c r="J7430">
        <v>0</v>
      </c>
      <c r="K7430" t="s">
        <v>3157</v>
      </c>
      <c r="L7430" t="s">
        <v>3593</v>
      </c>
      <c r="M7430" t="s">
        <v>549</v>
      </c>
      <c r="N7430" t="s">
        <v>550</v>
      </c>
      <c r="O7430" t="s">
        <v>136</v>
      </c>
      <c r="P7430" t="s">
        <v>143</v>
      </c>
      <c r="Q7430" t="s">
        <v>301</v>
      </c>
    </row>
    <row r="7431" spans="1:17">
      <c r="A7431" t="s">
        <v>7131</v>
      </c>
      <c r="B7431" t="s">
        <v>7132</v>
      </c>
      <c r="C7431" t="s">
        <v>7133</v>
      </c>
      <c r="D7431" s="4">
        <v>45781.64980324074</v>
      </c>
      <c r="E7431" s="4">
        <v>45783.625</v>
      </c>
      <c r="F7431" s="4">
        <v>45783.642361111109</v>
      </c>
      <c r="G7431" s="4">
        <v>45783.623067129629</v>
      </c>
      <c r="H7431" t="s">
        <v>3155</v>
      </c>
      <c r="I7431" t="s">
        <v>3171</v>
      </c>
      <c r="J7431">
        <v>0</v>
      </c>
      <c r="K7431" t="s">
        <v>3157</v>
      </c>
      <c r="L7431" t="s">
        <v>3564</v>
      </c>
      <c r="M7431" t="s">
        <v>549</v>
      </c>
      <c r="N7431" t="s">
        <v>559</v>
      </c>
      <c r="O7431" t="s">
        <v>504</v>
      </c>
      <c r="P7431" t="s">
        <v>325</v>
      </c>
      <c r="Q7431" t="s">
        <v>332</v>
      </c>
    </row>
    <row r="7432" spans="1:17">
      <c r="A7432" t="s">
        <v>7134</v>
      </c>
      <c r="B7432" t="s">
        <v>7135</v>
      </c>
      <c r="C7432" t="s">
        <v>7136</v>
      </c>
      <c r="D7432" s="4">
        <v>45781.645624999997</v>
      </c>
      <c r="E7432" s="4">
        <v>45787.4375</v>
      </c>
      <c r="F7432" s="4">
        <v>45787.454861111109</v>
      </c>
      <c r="G7432" s="4"/>
      <c r="H7432" t="s">
        <v>3155</v>
      </c>
      <c r="I7432" t="s">
        <v>3175</v>
      </c>
      <c r="J7432">
        <v>1001</v>
      </c>
      <c r="K7432" t="s">
        <v>3157</v>
      </c>
      <c r="L7432" t="s">
        <v>3593</v>
      </c>
      <c r="M7432" t="s">
        <v>549</v>
      </c>
      <c r="N7432" t="s">
        <v>559</v>
      </c>
      <c r="O7432" t="s">
        <v>504</v>
      </c>
      <c r="P7432" t="s">
        <v>325</v>
      </c>
      <c r="Q7432" t="s">
        <v>335</v>
      </c>
    </row>
    <row r="7433" spans="1:17">
      <c r="A7433" t="s">
        <v>7137</v>
      </c>
      <c r="B7433" t="s">
        <v>7138</v>
      </c>
      <c r="C7433" t="s">
        <v>7139</v>
      </c>
      <c r="D7433" s="4">
        <v>45781.638310185182</v>
      </c>
      <c r="E7433" s="4">
        <v>45782.4375</v>
      </c>
      <c r="F7433" s="4">
        <v>45782.454861111109</v>
      </c>
      <c r="G7433" s="4"/>
      <c r="H7433" t="s">
        <v>3155</v>
      </c>
      <c r="I7433" t="s">
        <v>3162</v>
      </c>
      <c r="J7433">
        <v>0</v>
      </c>
      <c r="K7433" t="s">
        <v>3295</v>
      </c>
      <c r="L7433" t="s">
        <v>3245</v>
      </c>
      <c r="M7433" t="s">
        <v>549</v>
      </c>
      <c r="N7433" t="s">
        <v>550</v>
      </c>
      <c r="O7433" t="s">
        <v>1923</v>
      </c>
      <c r="P7433" t="s">
        <v>1924</v>
      </c>
      <c r="Q7433" t="s">
        <v>3180</v>
      </c>
    </row>
    <row r="7434" spans="1:17">
      <c r="A7434" t="s">
        <v>7140</v>
      </c>
      <c r="B7434" t="s">
        <v>7141</v>
      </c>
      <c r="C7434" t="s">
        <v>7142</v>
      </c>
      <c r="D7434" s="4">
        <v>45781.636932870373</v>
      </c>
      <c r="E7434" s="4">
        <v>45784.708333333336</v>
      </c>
      <c r="F7434" s="4">
        <v>45784.725694444445</v>
      </c>
      <c r="G7434" s="4">
        <v>45784.702256944445</v>
      </c>
      <c r="H7434" t="s">
        <v>3155</v>
      </c>
      <c r="I7434" t="s">
        <v>3171</v>
      </c>
      <c r="J7434">
        <v>1002</v>
      </c>
      <c r="K7434" t="s">
        <v>3157</v>
      </c>
      <c r="L7434" t="s">
        <v>3564</v>
      </c>
      <c r="M7434" t="s">
        <v>549</v>
      </c>
      <c r="N7434" t="s">
        <v>550</v>
      </c>
      <c r="O7434" t="s">
        <v>136</v>
      </c>
      <c r="P7434" t="s">
        <v>292</v>
      </c>
      <c r="Q7434" t="s">
        <v>293</v>
      </c>
    </row>
    <row r="7435" spans="1:17">
      <c r="A7435" t="s">
        <v>7143</v>
      </c>
      <c r="B7435" t="s">
        <v>7144</v>
      </c>
      <c r="C7435" t="s">
        <v>7145</v>
      </c>
      <c r="D7435" s="4">
        <v>45781.636250000003</v>
      </c>
      <c r="E7435" s="4">
        <v>45785.8125</v>
      </c>
      <c r="F7435" s="4">
        <v>45785.829861111109</v>
      </c>
      <c r="G7435" s="4"/>
      <c r="H7435" t="s">
        <v>3155</v>
      </c>
      <c r="I7435" t="s">
        <v>3175</v>
      </c>
      <c r="J7435">
        <v>0</v>
      </c>
      <c r="K7435" t="s">
        <v>3157</v>
      </c>
      <c r="L7435" t="s">
        <v>3245</v>
      </c>
      <c r="M7435" t="s">
        <v>549</v>
      </c>
      <c r="N7435" t="s">
        <v>559</v>
      </c>
      <c r="O7435" t="s">
        <v>504</v>
      </c>
      <c r="P7435" t="s">
        <v>325</v>
      </c>
      <c r="Q7435" t="s">
        <v>332</v>
      </c>
    </row>
    <row r="7436" spans="1:17">
      <c r="A7436" t="s">
        <v>7030</v>
      </c>
      <c r="B7436" t="s">
        <v>7031</v>
      </c>
      <c r="C7436" t="s">
        <v>7146</v>
      </c>
      <c r="D7436" s="4">
        <v>45781.632754629631</v>
      </c>
      <c r="E7436" s="4">
        <v>45783.645833333336</v>
      </c>
      <c r="F7436" s="4">
        <v>45783.684027777781</v>
      </c>
      <c r="G7436" s="4"/>
      <c r="H7436" t="s">
        <v>3155</v>
      </c>
      <c r="I7436" t="s">
        <v>3209</v>
      </c>
      <c r="J7436">
        <v>0</v>
      </c>
      <c r="K7436" t="s">
        <v>3227</v>
      </c>
      <c r="L7436" t="s">
        <v>3245</v>
      </c>
      <c r="M7436" t="s">
        <v>549</v>
      </c>
      <c r="N7436" t="s">
        <v>550</v>
      </c>
      <c r="O7436" t="s">
        <v>136</v>
      </c>
      <c r="P7436" t="s">
        <v>292</v>
      </c>
      <c r="Q7436" t="s">
        <v>294</v>
      </c>
    </row>
    <row r="7437" spans="1:17">
      <c r="A7437" t="s">
        <v>4570</v>
      </c>
      <c r="B7437" t="s">
        <v>4581</v>
      </c>
      <c r="C7437" t="s">
        <v>7147</v>
      </c>
      <c r="D7437" s="4">
        <v>45781.631469907406</v>
      </c>
      <c r="E7437" s="4">
        <v>45787.645833333336</v>
      </c>
      <c r="F7437" s="4">
        <v>45787.684027777781</v>
      </c>
      <c r="G7437" s="4"/>
      <c r="H7437" t="s">
        <v>3155</v>
      </c>
      <c r="I7437" t="s">
        <v>3156</v>
      </c>
      <c r="J7437">
        <v>0</v>
      </c>
      <c r="K7437" t="s">
        <v>3227</v>
      </c>
      <c r="L7437" t="s">
        <v>3245</v>
      </c>
      <c r="M7437" t="s">
        <v>549</v>
      </c>
      <c r="N7437" t="s">
        <v>559</v>
      </c>
      <c r="O7437" t="s">
        <v>469</v>
      </c>
      <c r="P7437" t="s">
        <v>180</v>
      </c>
      <c r="Q7437" t="s">
        <v>182</v>
      </c>
    </row>
    <row r="7438" spans="1:17">
      <c r="A7438" t="s">
        <v>4570</v>
      </c>
      <c r="B7438" t="s">
        <v>4571</v>
      </c>
      <c r="C7438" t="s">
        <v>7148</v>
      </c>
      <c r="D7438" s="4">
        <v>45781.629965277774</v>
      </c>
      <c r="E7438" s="4">
        <v>45787.645833333336</v>
      </c>
      <c r="F7438" s="4">
        <v>45787.684027777781</v>
      </c>
      <c r="G7438" s="4"/>
      <c r="H7438" t="s">
        <v>3155</v>
      </c>
      <c r="I7438" t="s">
        <v>3156</v>
      </c>
      <c r="J7438">
        <v>0</v>
      </c>
      <c r="K7438" t="s">
        <v>3157</v>
      </c>
      <c r="L7438" t="s">
        <v>3245</v>
      </c>
      <c r="M7438" t="s">
        <v>549</v>
      </c>
      <c r="N7438" t="s">
        <v>559</v>
      </c>
      <c r="O7438" t="s">
        <v>469</v>
      </c>
      <c r="P7438" t="s">
        <v>180</v>
      </c>
      <c r="Q7438" t="s">
        <v>182</v>
      </c>
    </row>
    <row r="7439" spans="1:17">
      <c r="A7439" t="s">
        <v>7149</v>
      </c>
      <c r="B7439" t="s">
        <v>7150</v>
      </c>
      <c r="C7439" t="s">
        <v>7151</v>
      </c>
      <c r="D7439" s="4">
        <v>45781.629525462966</v>
      </c>
      <c r="E7439" s="4">
        <v>45784.583333333336</v>
      </c>
      <c r="F7439" s="4">
        <v>45784.621527777781</v>
      </c>
      <c r="G7439" s="4">
        <v>45784.583645833336</v>
      </c>
      <c r="H7439" t="s">
        <v>3155</v>
      </c>
      <c r="I7439" t="s">
        <v>3156</v>
      </c>
      <c r="J7439">
        <v>0</v>
      </c>
      <c r="K7439" t="s">
        <v>3157</v>
      </c>
      <c r="L7439" t="s">
        <v>3564</v>
      </c>
      <c r="M7439" t="s">
        <v>549</v>
      </c>
      <c r="N7439" t="s">
        <v>550</v>
      </c>
      <c r="O7439" t="s">
        <v>551</v>
      </c>
      <c r="P7439" t="s">
        <v>141</v>
      </c>
      <c r="Q7439" t="s">
        <v>234</v>
      </c>
    </row>
    <row r="7440" spans="1:17">
      <c r="A7440" t="s">
        <v>6367</v>
      </c>
      <c r="B7440" t="s">
        <v>6531</v>
      </c>
      <c r="C7440" t="s">
        <v>7152</v>
      </c>
      <c r="D7440" s="4">
        <v>45781.625891203701</v>
      </c>
      <c r="E7440" s="4">
        <v>45788.666666666664</v>
      </c>
      <c r="F7440" s="4">
        <v>45788.704861111109</v>
      </c>
      <c r="G7440" s="4"/>
      <c r="H7440" t="s">
        <v>3155</v>
      </c>
      <c r="I7440" t="s">
        <v>3240</v>
      </c>
      <c r="J7440">
        <v>0</v>
      </c>
      <c r="K7440" t="s">
        <v>3198</v>
      </c>
      <c r="L7440" t="s">
        <v>3245</v>
      </c>
      <c r="M7440" t="s">
        <v>549</v>
      </c>
      <c r="N7440" t="s">
        <v>550</v>
      </c>
      <c r="O7440" t="s">
        <v>136</v>
      </c>
      <c r="P7440" t="s">
        <v>143</v>
      </c>
      <c r="Q7440" t="s">
        <v>300</v>
      </c>
    </row>
    <row r="7441" spans="1:17">
      <c r="A7441" t="s">
        <v>6694</v>
      </c>
      <c r="B7441" t="s">
        <v>6695</v>
      </c>
      <c r="C7441" t="s">
        <v>7153</v>
      </c>
      <c r="D7441" s="4">
        <v>45781.619328703702</v>
      </c>
      <c r="E7441" s="4">
        <v>45785.458333333336</v>
      </c>
      <c r="F7441" s="4">
        <v>45785.475694444445</v>
      </c>
      <c r="G7441" s="4"/>
      <c r="H7441" t="s">
        <v>3155</v>
      </c>
      <c r="I7441" t="s">
        <v>3175</v>
      </c>
      <c r="J7441">
        <v>0</v>
      </c>
      <c r="K7441" t="s">
        <v>3157</v>
      </c>
      <c r="L7441" t="s">
        <v>3245</v>
      </c>
      <c r="M7441" t="s">
        <v>549</v>
      </c>
      <c r="N7441" t="s">
        <v>559</v>
      </c>
      <c r="O7441" t="s">
        <v>469</v>
      </c>
      <c r="P7441" t="s">
        <v>180</v>
      </c>
      <c r="Q7441" t="s">
        <v>184</v>
      </c>
    </row>
    <row r="7442" spans="1:17">
      <c r="A7442" t="s">
        <v>7154</v>
      </c>
      <c r="B7442" t="s">
        <v>7155</v>
      </c>
      <c r="C7442" t="s">
        <v>7156</v>
      </c>
      <c r="D7442" s="4">
        <v>45781.60564814815</v>
      </c>
      <c r="E7442" s="4">
        <v>45782.791666666664</v>
      </c>
      <c r="F7442" s="4">
        <v>45782.829861111109</v>
      </c>
      <c r="G7442" s="4">
        <v>45782.812210648146</v>
      </c>
      <c r="H7442" t="s">
        <v>3155</v>
      </c>
      <c r="I7442" t="s">
        <v>3156</v>
      </c>
      <c r="J7442">
        <v>0</v>
      </c>
      <c r="K7442" t="s">
        <v>3157</v>
      </c>
      <c r="L7442" t="s">
        <v>3564</v>
      </c>
      <c r="M7442" t="s">
        <v>549</v>
      </c>
      <c r="N7442" t="s">
        <v>550</v>
      </c>
      <c r="O7442" t="s">
        <v>551</v>
      </c>
      <c r="P7442" t="s">
        <v>141</v>
      </c>
      <c r="Q7442" t="s">
        <v>237</v>
      </c>
    </row>
    <row r="7443" spans="1:17">
      <c r="A7443" t="s">
        <v>7149</v>
      </c>
      <c r="B7443" t="s">
        <v>7150</v>
      </c>
      <c r="C7443" t="s">
        <v>7157</v>
      </c>
      <c r="D7443" s="4">
        <v>45781.602048611108</v>
      </c>
      <c r="E7443" s="4">
        <v>45783.583333333336</v>
      </c>
      <c r="F7443" s="4">
        <v>45783.621527777781</v>
      </c>
      <c r="G7443" s="4"/>
      <c r="H7443" t="s">
        <v>3155</v>
      </c>
      <c r="I7443" t="s">
        <v>3156</v>
      </c>
      <c r="J7443">
        <v>0</v>
      </c>
      <c r="K7443" t="s">
        <v>3157</v>
      </c>
      <c r="L7443" t="s">
        <v>3245</v>
      </c>
      <c r="M7443" t="s">
        <v>549</v>
      </c>
      <c r="N7443" t="s">
        <v>550</v>
      </c>
      <c r="O7443" t="s">
        <v>551</v>
      </c>
      <c r="P7443" t="s">
        <v>141</v>
      </c>
      <c r="Q7443" t="s">
        <v>234</v>
      </c>
    </row>
    <row r="7444" spans="1:17">
      <c r="A7444" t="s">
        <v>7158</v>
      </c>
      <c r="B7444" t="s">
        <v>7159</v>
      </c>
      <c r="C7444" t="s">
        <v>7160</v>
      </c>
      <c r="D7444" s="4">
        <v>45781.601388888892</v>
      </c>
      <c r="E7444" s="4">
        <v>45782.291666666664</v>
      </c>
      <c r="F7444" s="4">
        <v>45782.309027777781</v>
      </c>
      <c r="G7444" s="4">
        <v>45782.290648148148</v>
      </c>
      <c r="H7444" t="s">
        <v>3155</v>
      </c>
      <c r="I7444" t="s">
        <v>3171</v>
      </c>
      <c r="J7444">
        <v>0</v>
      </c>
      <c r="K7444" t="s">
        <v>3194</v>
      </c>
      <c r="L7444" t="s">
        <v>3564</v>
      </c>
      <c r="M7444" t="s">
        <v>549</v>
      </c>
      <c r="N7444" t="s">
        <v>559</v>
      </c>
      <c r="O7444" t="s">
        <v>469</v>
      </c>
      <c r="P7444" t="s">
        <v>180</v>
      </c>
      <c r="Q7444" t="s">
        <v>186</v>
      </c>
    </row>
    <row r="7445" spans="1:17">
      <c r="A7445" t="s">
        <v>7161</v>
      </c>
      <c r="B7445" t="s">
        <v>7162</v>
      </c>
      <c r="C7445" t="s">
        <v>7163</v>
      </c>
      <c r="D7445" s="4">
        <v>45781.601203703707</v>
      </c>
      <c r="E7445" s="4">
        <v>45788.458333333336</v>
      </c>
      <c r="F7445" s="4">
        <v>45788.475694444445</v>
      </c>
      <c r="G7445" s="4">
        <v>45788.45684027778</v>
      </c>
      <c r="H7445" t="s">
        <v>3155</v>
      </c>
      <c r="I7445" t="s">
        <v>3291</v>
      </c>
      <c r="J7445">
        <v>0</v>
      </c>
      <c r="K7445" t="s">
        <v>3157</v>
      </c>
      <c r="L7445" t="s">
        <v>3564</v>
      </c>
      <c r="M7445" t="s">
        <v>549</v>
      </c>
      <c r="N7445" t="s">
        <v>550</v>
      </c>
      <c r="O7445" t="s">
        <v>136</v>
      </c>
      <c r="P7445" t="s">
        <v>147</v>
      </c>
      <c r="Q7445" t="s">
        <v>21124</v>
      </c>
    </row>
    <row r="7446" spans="1:17">
      <c r="A7446" t="s">
        <v>7164</v>
      </c>
      <c r="B7446" t="s">
        <v>7165</v>
      </c>
      <c r="C7446" t="s">
        <v>7166</v>
      </c>
      <c r="D7446" s="4">
        <v>45781.597812499997</v>
      </c>
      <c r="E7446" s="4">
        <v>45794.395833333336</v>
      </c>
      <c r="F7446" s="4">
        <v>45794.434027777781</v>
      </c>
      <c r="G7446" s="4"/>
      <c r="H7446" t="s">
        <v>3155</v>
      </c>
      <c r="I7446" t="s">
        <v>3673</v>
      </c>
      <c r="J7446">
        <v>0</v>
      </c>
      <c r="K7446" t="s">
        <v>3194</v>
      </c>
      <c r="L7446" t="s">
        <v>3245</v>
      </c>
      <c r="M7446" t="s">
        <v>549</v>
      </c>
      <c r="N7446" t="s">
        <v>559</v>
      </c>
      <c r="O7446" t="s">
        <v>504</v>
      </c>
      <c r="P7446" t="s">
        <v>325</v>
      </c>
      <c r="Q7446" t="s">
        <v>330</v>
      </c>
    </row>
    <row r="7447" spans="1:17">
      <c r="A7447" t="s">
        <v>7082</v>
      </c>
      <c r="B7447" t="s">
        <v>7083</v>
      </c>
      <c r="C7447" t="s">
        <v>7167</v>
      </c>
      <c r="D7447" s="4">
        <v>45781.594699074078</v>
      </c>
      <c r="E7447" s="4">
        <v>45787.958333333336</v>
      </c>
      <c r="F7447" s="4">
        <v>45787.975694444445</v>
      </c>
      <c r="G7447" s="4"/>
      <c r="H7447" t="s">
        <v>3155</v>
      </c>
      <c r="I7447" t="s">
        <v>3162</v>
      </c>
      <c r="J7447">
        <v>0</v>
      </c>
      <c r="K7447" t="s">
        <v>3358</v>
      </c>
      <c r="L7447" t="s">
        <v>3245</v>
      </c>
      <c r="M7447" t="s">
        <v>549</v>
      </c>
      <c r="N7447" t="s">
        <v>550</v>
      </c>
      <c r="O7447" t="s">
        <v>1923</v>
      </c>
      <c r="P7447" t="s">
        <v>1924</v>
      </c>
      <c r="Q7447" t="s">
        <v>3359</v>
      </c>
    </row>
    <row r="7448" spans="1:17">
      <c r="A7448" t="s">
        <v>7168</v>
      </c>
      <c r="B7448" t="s">
        <v>7169</v>
      </c>
      <c r="C7448" t="s">
        <v>7170</v>
      </c>
      <c r="D7448" s="4">
        <v>45781.590115740742</v>
      </c>
      <c r="E7448" s="4">
        <v>45782.625</v>
      </c>
      <c r="F7448" s="4">
        <v>45782.663194444445</v>
      </c>
      <c r="G7448" s="4">
        <v>45782.622048611112</v>
      </c>
      <c r="H7448" t="s">
        <v>3155</v>
      </c>
      <c r="I7448" t="s">
        <v>3673</v>
      </c>
      <c r="J7448">
        <v>0</v>
      </c>
      <c r="K7448" t="s">
        <v>3157</v>
      </c>
      <c r="L7448" t="s">
        <v>3564</v>
      </c>
      <c r="M7448" t="s">
        <v>549</v>
      </c>
      <c r="N7448" t="s">
        <v>559</v>
      </c>
      <c r="O7448" t="s">
        <v>504</v>
      </c>
      <c r="P7448" t="s">
        <v>325</v>
      </c>
      <c r="Q7448" t="s">
        <v>342</v>
      </c>
    </row>
    <row r="7449" spans="1:17">
      <c r="A7449" t="s">
        <v>7171</v>
      </c>
      <c r="B7449" t="s">
        <v>7172</v>
      </c>
      <c r="C7449" t="s">
        <v>7173</v>
      </c>
      <c r="D7449" s="4">
        <v>45781.58871527778</v>
      </c>
      <c r="E7449" s="4">
        <v>45785.416666666664</v>
      </c>
      <c r="F7449" s="4">
        <v>45785.454861111109</v>
      </c>
      <c r="G7449" s="4"/>
      <c r="H7449" t="s">
        <v>3155</v>
      </c>
      <c r="I7449" t="s">
        <v>3156</v>
      </c>
      <c r="J7449">
        <v>0</v>
      </c>
      <c r="K7449" t="s">
        <v>3157</v>
      </c>
      <c r="L7449" t="s">
        <v>3593</v>
      </c>
      <c r="M7449" t="s">
        <v>549</v>
      </c>
      <c r="N7449" t="s">
        <v>550</v>
      </c>
      <c r="O7449" t="s">
        <v>136</v>
      </c>
      <c r="P7449" t="s">
        <v>283</v>
      </c>
      <c r="Q7449" t="s">
        <v>289</v>
      </c>
    </row>
    <row r="7450" spans="1:17">
      <c r="A7450" t="s">
        <v>7174</v>
      </c>
      <c r="B7450" t="s">
        <v>7175</v>
      </c>
      <c r="C7450" t="s">
        <v>7176</v>
      </c>
      <c r="D7450" s="4">
        <v>45781.587766203702</v>
      </c>
      <c r="E7450" s="4">
        <v>45789.645833333336</v>
      </c>
      <c r="F7450" s="4">
        <v>45789.663194444445</v>
      </c>
      <c r="G7450" s="4"/>
      <c r="H7450" t="s">
        <v>3155</v>
      </c>
      <c r="I7450" t="s">
        <v>3184</v>
      </c>
      <c r="J7450">
        <v>0</v>
      </c>
      <c r="K7450" t="s">
        <v>3157</v>
      </c>
      <c r="L7450" t="s">
        <v>3245</v>
      </c>
      <c r="M7450" t="s">
        <v>549</v>
      </c>
      <c r="N7450" t="s">
        <v>559</v>
      </c>
      <c r="O7450" t="s">
        <v>504</v>
      </c>
      <c r="P7450" t="s">
        <v>325</v>
      </c>
      <c r="Q7450" t="s">
        <v>337</v>
      </c>
    </row>
    <row r="7451" spans="1:17">
      <c r="A7451" t="s">
        <v>6483</v>
      </c>
      <c r="B7451" t="s">
        <v>6484</v>
      </c>
      <c r="C7451" t="s">
        <v>7177</v>
      </c>
      <c r="D7451" s="4">
        <v>45781.587696759256</v>
      </c>
      <c r="E7451" s="4">
        <v>45791.75</v>
      </c>
      <c r="F7451" s="4">
        <v>45791.788194444445</v>
      </c>
      <c r="G7451" s="4"/>
      <c r="H7451" t="s">
        <v>3155</v>
      </c>
      <c r="I7451" t="s">
        <v>3156</v>
      </c>
      <c r="J7451">
        <v>0</v>
      </c>
      <c r="K7451" t="s">
        <v>3194</v>
      </c>
      <c r="L7451" t="s">
        <v>3245</v>
      </c>
      <c r="M7451" t="s">
        <v>549</v>
      </c>
      <c r="N7451" t="s">
        <v>550</v>
      </c>
      <c r="O7451" t="s">
        <v>551</v>
      </c>
      <c r="P7451" t="s">
        <v>141</v>
      </c>
      <c r="Q7451" t="s">
        <v>235</v>
      </c>
    </row>
    <row r="7452" spans="1:17">
      <c r="A7452" t="s">
        <v>7178</v>
      </c>
      <c r="B7452" t="s">
        <v>7179</v>
      </c>
      <c r="C7452" t="s">
        <v>7180</v>
      </c>
      <c r="D7452" s="4">
        <v>45781.586678240739</v>
      </c>
      <c r="E7452" s="4">
        <v>45787.3125</v>
      </c>
      <c r="F7452" s="4">
        <v>45787.350694444445</v>
      </c>
      <c r="G7452" s="4">
        <v>45787.313611111109</v>
      </c>
      <c r="H7452" t="s">
        <v>3155</v>
      </c>
      <c r="I7452" t="s">
        <v>3240</v>
      </c>
      <c r="J7452">
        <v>1001</v>
      </c>
      <c r="K7452" t="s">
        <v>3157</v>
      </c>
      <c r="L7452" t="s">
        <v>3564</v>
      </c>
      <c r="M7452" t="s">
        <v>549</v>
      </c>
      <c r="N7452" t="s">
        <v>550</v>
      </c>
      <c r="O7452" t="s">
        <v>551</v>
      </c>
      <c r="P7452" t="s">
        <v>141</v>
      </c>
      <c r="Q7452" t="s">
        <v>232</v>
      </c>
    </row>
    <row r="7453" spans="1:17">
      <c r="A7453" t="s">
        <v>7181</v>
      </c>
      <c r="B7453" t="s">
        <v>7182</v>
      </c>
      <c r="C7453" t="s">
        <v>7183</v>
      </c>
      <c r="D7453" s="4">
        <v>45781.579328703701</v>
      </c>
      <c r="E7453" s="4">
        <v>45783.458333333336</v>
      </c>
      <c r="F7453" s="4">
        <v>45783.496527777781</v>
      </c>
      <c r="G7453" s="4">
        <v>45783.451053240744</v>
      </c>
      <c r="H7453" t="s">
        <v>3155</v>
      </c>
      <c r="I7453" t="s">
        <v>3156</v>
      </c>
      <c r="J7453">
        <v>0</v>
      </c>
      <c r="K7453" t="s">
        <v>3157</v>
      </c>
      <c r="L7453" t="s">
        <v>3564</v>
      </c>
      <c r="M7453" t="s">
        <v>549</v>
      </c>
      <c r="N7453" t="s">
        <v>550</v>
      </c>
      <c r="O7453" t="s">
        <v>551</v>
      </c>
      <c r="P7453" t="s">
        <v>149</v>
      </c>
      <c r="Q7453" t="s">
        <v>213</v>
      </c>
    </row>
    <row r="7454" spans="1:17">
      <c r="A7454" t="s">
        <v>7184</v>
      </c>
      <c r="B7454" t="s">
        <v>7185</v>
      </c>
      <c r="C7454" t="s">
        <v>7186</v>
      </c>
      <c r="D7454" s="4">
        <v>45781.577974537038</v>
      </c>
      <c r="E7454" s="4">
        <v>45782.833333333336</v>
      </c>
      <c r="F7454" s="4">
        <v>45782.850694444445</v>
      </c>
      <c r="G7454" s="4">
        <v>45782.834861111114</v>
      </c>
      <c r="H7454" t="s">
        <v>3155</v>
      </c>
      <c r="I7454" t="s">
        <v>3171</v>
      </c>
      <c r="J7454">
        <v>1001</v>
      </c>
      <c r="K7454" t="s">
        <v>3157</v>
      </c>
      <c r="L7454" t="s">
        <v>3564</v>
      </c>
      <c r="M7454" t="s">
        <v>549</v>
      </c>
      <c r="N7454" t="s">
        <v>550</v>
      </c>
      <c r="O7454" t="s">
        <v>136</v>
      </c>
      <c r="P7454" t="s">
        <v>292</v>
      </c>
      <c r="Q7454" t="s">
        <v>294</v>
      </c>
    </row>
    <row r="7455" spans="1:17">
      <c r="A7455" t="s">
        <v>6512</v>
      </c>
      <c r="B7455" t="s">
        <v>6513</v>
      </c>
      <c r="C7455" t="s">
        <v>7187</v>
      </c>
      <c r="D7455" s="4">
        <v>45781.577581018515</v>
      </c>
      <c r="E7455" s="4">
        <v>45782.583333333336</v>
      </c>
      <c r="F7455" s="4">
        <v>45782.621527777781</v>
      </c>
      <c r="G7455" s="4"/>
      <c r="H7455" t="s">
        <v>3155</v>
      </c>
      <c r="I7455" t="s">
        <v>3240</v>
      </c>
      <c r="J7455">
        <v>1001</v>
      </c>
      <c r="K7455" t="s">
        <v>3157</v>
      </c>
      <c r="L7455" t="s">
        <v>3593</v>
      </c>
      <c r="M7455" t="s">
        <v>549</v>
      </c>
      <c r="N7455" t="s">
        <v>550</v>
      </c>
      <c r="O7455" t="s">
        <v>551</v>
      </c>
      <c r="P7455" t="s">
        <v>141</v>
      </c>
      <c r="Q7455" t="s">
        <v>238</v>
      </c>
    </row>
    <row r="7456" spans="1:17">
      <c r="A7456" t="s">
        <v>7085</v>
      </c>
      <c r="B7456" t="s">
        <v>7188</v>
      </c>
      <c r="C7456" t="s">
        <v>7189</v>
      </c>
      <c r="D7456" s="4">
        <v>45781.577361111114</v>
      </c>
      <c r="E7456" s="4">
        <v>45783.979166666664</v>
      </c>
      <c r="F7456" s="4">
        <v>45784.017361111109</v>
      </c>
      <c r="G7456" s="4">
        <v>45783.977581018517</v>
      </c>
      <c r="H7456" t="s">
        <v>3155</v>
      </c>
      <c r="I7456" t="s">
        <v>3156</v>
      </c>
      <c r="J7456">
        <v>0</v>
      </c>
      <c r="K7456" t="s">
        <v>3194</v>
      </c>
      <c r="L7456" t="s">
        <v>3564</v>
      </c>
      <c r="M7456" t="s">
        <v>549</v>
      </c>
      <c r="N7456" t="s">
        <v>550</v>
      </c>
      <c r="O7456" t="s">
        <v>136</v>
      </c>
      <c r="P7456" t="s">
        <v>292</v>
      </c>
      <c r="Q7456" t="s">
        <v>296</v>
      </c>
    </row>
    <row r="7457" spans="1:17">
      <c r="A7457" t="s">
        <v>7190</v>
      </c>
      <c r="B7457" t="s">
        <v>7191</v>
      </c>
      <c r="C7457" t="s">
        <v>7192</v>
      </c>
      <c r="D7457" s="4">
        <v>45781.577222222222</v>
      </c>
      <c r="E7457" s="4">
        <v>45787.354166666664</v>
      </c>
      <c r="F7457" s="4">
        <v>45787.392361111109</v>
      </c>
      <c r="G7457" s="4"/>
      <c r="H7457" t="s">
        <v>3155</v>
      </c>
      <c r="I7457" t="s">
        <v>3156</v>
      </c>
      <c r="J7457">
        <v>0</v>
      </c>
      <c r="K7457" t="s">
        <v>3157</v>
      </c>
      <c r="L7457" t="s">
        <v>3245</v>
      </c>
      <c r="M7457" t="s">
        <v>549</v>
      </c>
      <c r="N7457" t="s">
        <v>550</v>
      </c>
      <c r="O7457" t="s">
        <v>551</v>
      </c>
      <c r="P7457" t="s">
        <v>141</v>
      </c>
      <c r="Q7457" t="s">
        <v>233</v>
      </c>
    </row>
    <row r="7458" spans="1:17">
      <c r="A7458" t="s">
        <v>6707</v>
      </c>
      <c r="B7458" t="s">
        <v>6708</v>
      </c>
      <c r="C7458" t="s">
        <v>7193</v>
      </c>
      <c r="D7458" s="4">
        <v>45781.570914351854</v>
      </c>
      <c r="E7458" s="4">
        <v>45784.291666666664</v>
      </c>
      <c r="F7458" s="4">
        <v>45784.309027777781</v>
      </c>
      <c r="G7458" s="4"/>
      <c r="H7458" t="s">
        <v>3155</v>
      </c>
      <c r="I7458" t="s">
        <v>3402</v>
      </c>
      <c r="J7458">
        <v>0</v>
      </c>
      <c r="K7458" t="s">
        <v>3403</v>
      </c>
      <c r="L7458" t="s">
        <v>3245</v>
      </c>
      <c r="M7458" t="s">
        <v>549</v>
      </c>
      <c r="N7458" t="s">
        <v>559</v>
      </c>
      <c r="O7458" t="s">
        <v>469</v>
      </c>
      <c r="P7458" t="s">
        <v>180</v>
      </c>
      <c r="Q7458" t="s">
        <v>183</v>
      </c>
    </row>
    <row r="7459" spans="1:17">
      <c r="A7459" t="s">
        <v>7194</v>
      </c>
      <c r="B7459" t="s">
        <v>7195</v>
      </c>
      <c r="C7459" t="s">
        <v>7196</v>
      </c>
      <c r="D7459" s="4">
        <v>45781.566319444442</v>
      </c>
      <c r="E7459" s="4">
        <v>45782.208333333336</v>
      </c>
      <c r="F7459" s="4">
        <v>45782.225694444445</v>
      </c>
      <c r="G7459" s="4">
        <v>45782.206550925926</v>
      </c>
      <c r="H7459" t="s">
        <v>3155</v>
      </c>
      <c r="I7459" t="s">
        <v>3162</v>
      </c>
      <c r="J7459">
        <v>0</v>
      </c>
      <c r="K7459" t="s">
        <v>4987</v>
      </c>
      <c r="L7459" t="s">
        <v>3564</v>
      </c>
      <c r="M7459" t="s">
        <v>549</v>
      </c>
      <c r="N7459" t="s">
        <v>550</v>
      </c>
      <c r="O7459" t="s">
        <v>1923</v>
      </c>
      <c r="P7459" t="s">
        <v>1924</v>
      </c>
      <c r="Q7459" t="s">
        <v>3299</v>
      </c>
    </row>
    <row r="7460" spans="1:17">
      <c r="A7460" t="s">
        <v>7197</v>
      </c>
      <c r="B7460" t="s">
        <v>7198</v>
      </c>
      <c r="C7460" t="s">
        <v>7199</v>
      </c>
      <c r="D7460" s="4">
        <v>45781.562384259261</v>
      </c>
      <c r="E7460" s="4">
        <v>45782.4375</v>
      </c>
      <c r="F7460" s="4">
        <v>45782.454861111109</v>
      </c>
      <c r="G7460" s="4">
        <v>45782.43787037037</v>
      </c>
      <c r="H7460" t="s">
        <v>3155</v>
      </c>
      <c r="I7460" t="s">
        <v>3222</v>
      </c>
      <c r="J7460">
        <v>1</v>
      </c>
      <c r="K7460" t="s">
        <v>3223</v>
      </c>
      <c r="L7460" t="s">
        <v>3564</v>
      </c>
      <c r="M7460" t="s">
        <v>549</v>
      </c>
      <c r="N7460" t="s">
        <v>550</v>
      </c>
      <c r="O7460" t="s">
        <v>551</v>
      </c>
      <c r="P7460" t="s">
        <v>145</v>
      </c>
      <c r="Q7460" t="s">
        <v>222</v>
      </c>
    </row>
    <row r="7461" spans="1:17">
      <c r="A7461" t="s">
        <v>5934</v>
      </c>
      <c r="B7461" t="s">
        <v>5935</v>
      </c>
      <c r="C7461" t="s">
        <v>7200</v>
      </c>
      <c r="D7461" s="4">
        <v>45781.557395833333</v>
      </c>
      <c r="E7461" s="4">
        <v>45783.916666666664</v>
      </c>
      <c r="F7461" s="4">
        <v>45783.954861111109</v>
      </c>
      <c r="G7461" s="4"/>
      <c r="H7461" t="s">
        <v>3155</v>
      </c>
      <c r="I7461" t="s">
        <v>3240</v>
      </c>
      <c r="J7461">
        <v>1001</v>
      </c>
      <c r="K7461" t="s">
        <v>3194</v>
      </c>
      <c r="L7461" t="s">
        <v>3245</v>
      </c>
      <c r="M7461" t="s">
        <v>549</v>
      </c>
      <c r="N7461" t="s">
        <v>550</v>
      </c>
      <c r="O7461" t="s">
        <v>136</v>
      </c>
      <c r="P7461" t="s">
        <v>143</v>
      </c>
      <c r="Q7461" t="s">
        <v>298</v>
      </c>
    </row>
    <row r="7462" spans="1:17">
      <c r="A7462" t="s">
        <v>5359</v>
      </c>
      <c r="B7462" t="s">
        <v>5360</v>
      </c>
      <c r="C7462" t="s">
        <v>7201</v>
      </c>
      <c r="D7462" s="4">
        <v>45781.556284722225</v>
      </c>
      <c r="E7462" s="4">
        <v>45784.416666666664</v>
      </c>
      <c r="F7462" s="4">
        <v>45784.434027777781</v>
      </c>
      <c r="G7462" s="4"/>
      <c r="H7462" t="s">
        <v>3155</v>
      </c>
      <c r="I7462" t="s">
        <v>3175</v>
      </c>
      <c r="J7462">
        <v>0</v>
      </c>
      <c r="K7462" t="s">
        <v>3157</v>
      </c>
      <c r="L7462" t="s">
        <v>3593</v>
      </c>
      <c r="M7462" t="s">
        <v>549</v>
      </c>
      <c r="N7462" t="s">
        <v>559</v>
      </c>
      <c r="O7462" t="s">
        <v>469</v>
      </c>
      <c r="P7462" t="s">
        <v>189</v>
      </c>
      <c r="Q7462" t="s">
        <v>191</v>
      </c>
    </row>
    <row r="7463" spans="1:17">
      <c r="A7463" t="s">
        <v>7202</v>
      </c>
      <c r="B7463" t="s">
        <v>7203</v>
      </c>
      <c r="C7463" t="s">
        <v>7204</v>
      </c>
      <c r="D7463" s="4">
        <v>45781.548136574071</v>
      </c>
      <c r="E7463" s="4">
        <v>45789.6875</v>
      </c>
      <c r="F7463" s="4">
        <v>45789.725694444445</v>
      </c>
      <c r="G7463" s="4">
        <v>45789.685370370367</v>
      </c>
      <c r="H7463" t="s">
        <v>3155</v>
      </c>
      <c r="I7463" t="s">
        <v>3673</v>
      </c>
      <c r="J7463">
        <v>0</v>
      </c>
      <c r="K7463" t="s">
        <v>3157</v>
      </c>
      <c r="L7463" t="s">
        <v>3564</v>
      </c>
      <c r="M7463" t="s">
        <v>549</v>
      </c>
      <c r="N7463" t="s">
        <v>559</v>
      </c>
      <c r="O7463" t="s">
        <v>504</v>
      </c>
      <c r="P7463" t="s">
        <v>325</v>
      </c>
      <c r="Q7463" t="s">
        <v>336</v>
      </c>
    </row>
    <row r="7464" spans="1:17">
      <c r="A7464" t="s">
        <v>7205</v>
      </c>
      <c r="B7464" t="s">
        <v>7206</v>
      </c>
      <c r="C7464" t="s">
        <v>7207</v>
      </c>
      <c r="D7464" s="4">
        <v>45781.545694444445</v>
      </c>
      <c r="E7464" s="4">
        <v>45790.625</v>
      </c>
      <c r="F7464" s="4">
        <v>45790.663194444445</v>
      </c>
      <c r="G7464" s="4">
        <v>45790.620509259257</v>
      </c>
      <c r="H7464" t="s">
        <v>3155</v>
      </c>
      <c r="I7464" t="s">
        <v>4530</v>
      </c>
      <c r="J7464">
        <v>0</v>
      </c>
      <c r="K7464" t="s">
        <v>5661</v>
      </c>
      <c r="L7464" t="s">
        <v>3564</v>
      </c>
      <c r="M7464" t="s">
        <v>549</v>
      </c>
      <c r="N7464" t="s">
        <v>559</v>
      </c>
      <c r="O7464" t="s">
        <v>504</v>
      </c>
      <c r="P7464" t="s">
        <v>325</v>
      </c>
      <c r="Q7464" t="s">
        <v>341</v>
      </c>
    </row>
    <row r="7465" spans="1:17">
      <c r="A7465" t="s">
        <v>4902</v>
      </c>
      <c r="B7465" t="s">
        <v>4903</v>
      </c>
      <c r="C7465" t="s">
        <v>7208</v>
      </c>
      <c r="D7465" s="4">
        <v>45781.538148148145</v>
      </c>
      <c r="E7465" s="4">
        <v>45782.5625</v>
      </c>
      <c r="F7465" s="4">
        <v>45782.579861111109</v>
      </c>
      <c r="G7465" s="4"/>
      <c r="H7465" t="s">
        <v>3155</v>
      </c>
      <c r="I7465" t="s">
        <v>3291</v>
      </c>
      <c r="J7465">
        <v>0</v>
      </c>
      <c r="K7465" t="s">
        <v>3157</v>
      </c>
      <c r="L7465" t="s">
        <v>3245</v>
      </c>
      <c r="M7465" t="s">
        <v>549</v>
      </c>
      <c r="N7465" t="s">
        <v>550</v>
      </c>
      <c r="O7465" t="s">
        <v>136</v>
      </c>
      <c r="P7465" t="s">
        <v>292</v>
      </c>
      <c r="Q7465" t="s">
        <v>295</v>
      </c>
    </row>
    <row r="7466" spans="1:17">
      <c r="A7466" t="s">
        <v>7209</v>
      </c>
      <c r="B7466" t="s">
        <v>7210</v>
      </c>
      <c r="C7466" t="s">
        <v>7211</v>
      </c>
      <c r="D7466" s="4">
        <v>45781.528912037036</v>
      </c>
      <c r="E7466" s="4">
        <v>45782.333333333336</v>
      </c>
      <c r="F7466" s="4">
        <v>45782.350694444445</v>
      </c>
      <c r="G7466" s="4">
        <v>45782.333182870374</v>
      </c>
      <c r="H7466" t="s">
        <v>3155</v>
      </c>
      <c r="I7466" t="s">
        <v>3171</v>
      </c>
      <c r="J7466">
        <v>0</v>
      </c>
      <c r="K7466" t="s">
        <v>3194</v>
      </c>
      <c r="L7466" t="s">
        <v>3564</v>
      </c>
      <c r="M7466" t="s">
        <v>549</v>
      </c>
      <c r="N7466" t="s">
        <v>559</v>
      </c>
      <c r="O7466" t="s">
        <v>469</v>
      </c>
      <c r="P7466" t="s">
        <v>180</v>
      </c>
      <c r="Q7466" t="s">
        <v>182</v>
      </c>
    </row>
    <row r="7467" spans="1:17">
      <c r="A7467" t="s">
        <v>7212</v>
      </c>
      <c r="B7467" t="s">
        <v>7213</v>
      </c>
      <c r="C7467" t="s">
        <v>7214</v>
      </c>
      <c r="D7467" s="4">
        <v>45781.523159722223</v>
      </c>
      <c r="E7467" s="4">
        <v>45783.416666666664</v>
      </c>
      <c r="F7467" s="4">
        <v>45783.434027777781</v>
      </c>
      <c r="G7467" s="4">
        <v>45783.410682870373</v>
      </c>
      <c r="H7467" t="s">
        <v>3155</v>
      </c>
      <c r="I7467" t="s">
        <v>3175</v>
      </c>
      <c r="J7467">
        <v>0</v>
      </c>
      <c r="K7467" t="s">
        <v>3157</v>
      </c>
      <c r="L7467" t="s">
        <v>3564</v>
      </c>
      <c r="M7467" t="s">
        <v>549</v>
      </c>
      <c r="N7467" t="s">
        <v>550</v>
      </c>
      <c r="O7467" t="s">
        <v>551</v>
      </c>
      <c r="P7467" t="s">
        <v>145</v>
      </c>
      <c r="Q7467" t="s">
        <v>216</v>
      </c>
    </row>
    <row r="7468" spans="1:17">
      <c r="A7468" t="s">
        <v>7215</v>
      </c>
      <c r="B7468" t="s">
        <v>7216</v>
      </c>
      <c r="C7468" t="s">
        <v>7217</v>
      </c>
      <c r="D7468" s="4">
        <v>45781.5156712963</v>
      </c>
      <c r="E7468" s="4">
        <v>45782.770833333336</v>
      </c>
      <c r="F7468" s="4">
        <v>45782.788194444445</v>
      </c>
      <c r="G7468" s="4">
        <v>45782.765011574076</v>
      </c>
      <c r="H7468" t="s">
        <v>3155</v>
      </c>
      <c r="I7468" t="s">
        <v>3162</v>
      </c>
      <c r="J7468">
        <v>0</v>
      </c>
      <c r="K7468" t="s">
        <v>3179</v>
      </c>
      <c r="L7468" t="s">
        <v>3564</v>
      </c>
      <c r="M7468" t="s">
        <v>549</v>
      </c>
      <c r="N7468" t="s">
        <v>550</v>
      </c>
      <c r="O7468" t="s">
        <v>1923</v>
      </c>
      <c r="P7468" t="s">
        <v>1924</v>
      </c>
      <c r="Q7468" t="s">
        <v>3164</v>
      </c>
    </row>
    <row r="7469" spans="1:17">
      <c r="A7469" t="s">
        <v>7212</v>
      </c>
      <c r="B7469" t="s">
        <v>7213</v>
      </c>
      <c r="C7469" t="s">
        <v>7218</v>
      </c>
      <c r="D7469" s="4">
        <v>45781.514236111114</v>
      </c>
      <c r="E7469" s="4">
        <v>45783.416666666664</v>
      </c>
      <c r="F7469" s="4">
        <v>45783.434027777781</v>
      </c>
      <c r="G7469" s="4"/>
      <c r="H7469" t="s">
        <v>3155</v>
      </c>
      <c r="I7469" t="s">
        <v>3175</v>
      </c>
      <c r="J7469">
        <v>0</v>
      </c>
      <c r="K7469" t="s">
        <v>3157</v>
      </c>
      <c r="L7469" t="s">
        <v>3245</v>
      </c>
      <c r="M7469" t="s">
        <v>549</v>
      </c>
      <c r="N7469" t="s">
        <v>550</v>
      </c>
      <c r="O7469" t="s">
        <v>551</v>
      </c>
      <c r="P7469" t="s">
        <v>145</v>
      </c>
      <c r="Q7469" t="s">
        <v>216</v>
      </c>
    </row>
    <row r="7470" spans="1:17">
      <c r="A7470" t="s">
        <v>7171</v>
      </c>
      <c r="B7470" t="s">
        <v>7172</v>
      </c>
      <c r="C7470" t="s">
        <v>7219</v>
      </c>
      <c r="D7470" s="4">
        <v>45781.507824074077</v>
      </c>
      <c r="E7470" s="4">
        <v>45785.416666666664</v>
      </c>
      <c r="F7470" s="4">
        <v>45785.454861111109</v>
      </c>
      <c r="G7470" s="4"/>
      <c r="H7470" t="s">
        <v>3155</v>
      </c>
      <c r="I7470" t="s">
        <v>3156</v>
      </c>
      <c r="J7470">
        <v>0</v>
      </c>
      <c r="K7470" t="s">
        <v>3157</v>
      </c>
      <c r="L7470" t="s">
        <v>3245</v>
      </c>
      <c r="M7470" t="s">
        <v>549</v>
      </c>
      <c r="N7470" t="s">
        <v>550</v>
      </c>
      <c r="O7470" t="s">
        <v>136</v>
      </c>
      <c r="P7470" t="s">
        <v>283</v>
      </c>
      <c r="Q7470" t="s">
        <v>289</v>
      </c>
    </row>
    <row r="7471" spans="1:17">
      <c r="A7471" t="s">
        <v>7220</v>
      </c>
      <c r="B7471" t="s">
        <v>7221</v>
      </c>
      <c r="C7471" t="s">
        <v>7222</v>
      </c>
      <c r="D7471" s="4">
        <v>45781.506030092591</v>
      </c>
      <c r="E7471" s="4">
        <v>45782.541666666664</v>
      </c>
      <c r="F7471" s="4">
        <v>45782.579861111109</v>
      </c>
      <c r="G7471" s="4"/>
      <c r="H7471" t="s">
        <v>3155</v>
      </c>
      <c r="I7471" t="s">
        <v>3209</v>
      </c>
      <c r="J7471">
        <v>0</v>
      </c>
      <c r="K7471" t="s">
        <v>3227</v>
      </c>
      <c r="L7471" t="s">
        <v>3593</v>
      </c>
      <c r="M7471" t="s">
        <v>549</v>
      </c>
      <c r="N7471" t="s">
        <v>550</v>
      </c>
      <c r="O7471" t="s">
        <v>136</v>
      </c>
      <c r="P7471" t="s">
        <v>292</v>
      </c>
      <c r="Q7471" t="s">
        <v>291</v>
      </c>
    </row>
    <row r="7472" spans="1:17">
      <c r="A7472" t="s">
        <v>4653</v>
      </c>
      <c r="B7472" t="s">
        <v>4654</v>
      </c>
      <c r="C7472" t="s">
        <v>7223</v>
      </c>
      <c r="D7472" s="4">
        <v>45781.505567129629</v>
      </c>
      <c r="E7472" s="4">
        <v>45784.6875</v>
      </c>
      <c r="F7472" s="4">
        <v>45784.704861111109</v>
      </c>
      <c r="G7472" s="4"/>
      <c r="H7472" t="s">
        <v>3155</v>
      </c>
      <c r="I7472" t="s">
        <v>3222</v>
      </c>
      <c r="J7472">
        <v>1</v>
      </c>
      <c r="K7472" t="s">
        <v>3223</v>
      </c>
      <c r="L7472" t="s">
        <v>3245</v>
      </c>
      <c r="M7472" t="s">
        <v>549</v>
      </c>
      <c r="N7472" t="s">
        <v>550</v>
      </c>
      <c r="O7472" t="s">
        <v>136</v>
      </c>
      <c r="P7472" t="s">
        <v>292</v>
      </c>
      <c r="Q7472" t="s">
        <v>294</v>
      </c>
    </row>
    <row r="7473" spans="1:17">
      <c r="A7473" t="s">
        <v>4653</v>
      </c>
      <c r="B7473" t="s">
        <v>7224</v>
      </c>
      <c r="C7473" t="s">
        <v>7225</v>
      </c>
      <c r="D7473" s="4">
        <v>45781.504502314812</v>
      </c>
      <c r="E7473" s="4">
        <v>45783.6875</v>
      </c>
      <c r="F7473" s="4">
        <v>45783.704861111109</v>
      </c>
      <c r="G7473" s="4">
        <v>45783.687673611108</v>
      </c>
      <c r="H7473" t="s">
        <v>3155</v>
      </c>
      <c r="I7473" t="s">
        <v>3171</v>
      </c>
      <c r="J7473">
        <v>0</v>
      </c>
      <c r="K7473" t="s">
        <v>3194</v>
      </c>
      <c r="L7473" t="s">
        <v>3564</v>
      </c>
      <c r="M7473" t="s">
        <v>549</v>
      </c>
      <c r="N7473" t="s">
        <v>550</v>
      </c>
      <c r="O7473" t="s">
        <v>136</v>
      </c>
      <c r="P7473" t="s">
        <v>292</v>
      </c>
      <c r="Q7473" t="s">
        <v>294</v>
      </c>
    </row>
    <row r="7474" spans="1:17">
      <c r="A7474" t="s">
        <v>7226</v>
      </c>
      <c r="B7474" t="s">
        <v>7227</v>
      </c>
      <c r="C7474" t="s">
        <v>7228</v>
      </c>
      <c r="D7474" s="4">
        <v>45781.503460648149</v>
      </c>
      <c r="E7474" s="4">
        <v>45788.479166666664</v>
      </c>
      <c r="F7474" s="4">
        <v>45788.496527777781</v>
      </c>
      <c r="G7474" s="4"/>
      <c r="H7474" t="s">
        <v>3155</v>
      </c>
      <c r="I7474" t="s">
        <v>3175</v>
      </c>
      <c r="J7474">
        <v>0</v>
      </c>
      <c r="K7474" t="s">
        <v>3157</v>
      </c>
      <c r="L7474" t="s">
        <v>3245</v>
      </c>
      <c r="M7474" t="s">
        <v>549</v>
      </c>
      <c r="N7474" t="s">
        <v>550</v>
      </c>
      <c r="O7474" t="s">
        <v>551</v>
      </c>
      <c r="P7474" t="s">
        <v>149</v>
      </c>
      <c r="Q7474" t="s">
        <v>202</v>
      </c>
    </row>
    <row r="7475" spans="1:17">
      <c r="A7475" t="s">
        <v>7229</v>
      </c>
      <c r="B7475" t="s">
        <v>7230</v>
      </c>
      <c r="C7475" t="s">
        <v>7231</v>
      </c>
      <c r="D7475" s="4">
        <v>45781.502210648148</v>
      </c>
      <c r="E7475" s="4">
        <v>45782.25</v>
      </c>
      <c r="F7475" s="4">
        <v>45782.267361111109</v>
      </c>
      <c r="G7475" s="4">
        <v>45782.252256944441</v>
      </c>
      <c r="H7475" t="s">
        <v>3155</v>
      </c>
      <c r="I7475" t="s">
        <v>3291</v>
      </c>
      <c r="J7475">
        <v>0</v>
      </c>
      <c r="K7475" t="s">
        <v>3194</v>
      </c>
      <c r="L7475" t="s">
        <v>3564</v>
      </c>
      <c r="M7475" t="s">
        <v>549</v>
      </c>
      <c r="N7475" t="s">
        <v>550</v>
      </c>
      <c r="O7475" t="s">
        <v>616</v>
      </c>
      <c r="P7475" t="s">
        <v>314</v>
      </c>
      <c r="Q7475" t="s">
        <v>320</v>
      </c>
    </row>
    <row r="7476" spans="1:17">
      <c r="A7476" t="s">
        <v>7232</v>
      </c>
      <c r="B7476" t="s">
        <v>7233</v>
      </c>
      <c r="C7476" t="s">
        <v>7234</v>
      </c>
      <c r="D7476" s="4">
        <v>45781.4996875</v>
      </c>
      <c r="E7476" s="4">
        <v>45781.833333333336</v>
      </c>
      <c r="F7476" s="4">
        <v>45781.850694444445</v>
      </c>
      <c r="G7476" s="4"/>
      <c r="H7476" t="s">
        <v>3155</v>
      </c>
      <c r="I7476" t="s">
        <v>3291</v>
      </c>
      <c r="J7476">
        <v>0</v>
      </c>
      <c r="K7476" t="s">
        <v>3194</v>
      </c>
      <c r="L7476" t="s">
        <v>3593</v>
      </c>
      <c r="M7476" t="s">
        <v>549</v>
      </c>
      <c r="N7476" t="s">
        <v>550</v>
      </c>
      <c r="O7476" t="s">
        <v>136</v>
      </c>
      <c r="P7476" t="s">
        <v>143</v>
      </c>
      <c r="Q7476" t="s">
        <v>310</v>
      </c>
    </row>
    <row r="7477" spans="1:17">
      <c r="A7477" t="s">
        <v>7235</v>
      </c>
      <c r="B7477" t="s">
        <v>7236</v>
      </c>
      <c r="C7477" t="s">
        <v>7237</v>
      </c>
      <c r="D7477" s="4">
        <v>45781.486516203702</v>
      </c>
      <c r="E7477" s="4">
        <v>45782.458333333336</v>
      </c>
      <c r="F7477" s="4">
        <v>45782.475694444445</v>
      </c>
      <c r="G7477" s="4">
        <v>45782.46570601852</v>
      </c>
      <c r="H7477" t="s">
        <v>3155</v>
      </c>
      <c r="I7477" t="s">
        <v>3512</v>
      </c>
      <c r="J7477">
        <v>1</v>
      </c>
      <c r="K7477" t="s">
        <v>3157</v>
      </c>
      <c r="L7477" t="s">
        <v>3564</v>
      </c>
      <c r="M7477" t="s">
        <v>549</v>
      </c>
      <c r="N7477" t="s">
        <v>550</v>
      </c>
      <c r="O7477" t="s">
        <v>136</v>
      </c>
      <c r="P7477" t="s">
        <v>264</v>
      </c>
      <c r="Q7477" t="s">
        <v>267</v>
      </c>
    </row>
    <row r="7478" spans="1:17">
      <c r="A7478" t="s">
        <v>5690</v>
      </c>
      <c r="B7478" t="s">
        <v>7238</v>
      </c>
      <c r="C7478" t="s">
        <v>7239</v>
      </c>
      <c r="D7478" s="4">
        <v>45781.483981481484</v>
      </c>
      <c r="E7478" s="4">
        <v>45782.895833333336</v>
      </c>
      <c r="F7478" s="4">
        <v>45782.934027777781</v>
      </c>
      <c r="G7478" s="4">
        <v>45782.895925925928</v>
      </c>
      <c r="H7478" t="s">
        <v>3155</v>
      </c>
      <c r="I7478" t="s">
        <v>3240</v>
      </c>
      <c r="J7478">
        <v>0</v>
      </c>
      <c r="K7478" t="s">
        <v>3157</v>
      </c>
      <c r="L7478" t="s">
        <v>3564</v>
      </c>
      <c r="M7478" t="s">
        <v>549</v>
      </c>
      <c r="N7478" t="s">
        <v>559</v>
      </c>
      <c r="O7478" t="s">
        <v>163</v>
      </c>
      <c r="P7478" t="s">
        <v>473</v>
      </c>
      <c r="Q7478" t="s">
        <v>360</v>
      </c>
    </row>
    <row r="7479" spans="1:17">
      <c r="A7479" t="s">
        <v>7240</v>
      </c>
      <c r="B7479" t="s">
        <v>7241</v>
      </c>
      <c r="C7479" t="s">
        <v>7242</v>
      </c>
      <c r="D7479" s="4">
        <v>45781.483194444445</v>
      </c>
      <c r="E7479" s="4">
        <v>45783.833333333336</v>
      </c>
      <c r="F7479" s="4">
        <v>45783.871527777781</v>
      </c>
      <c r="G7479" s="4">
        <v>45783.827337962961</v>
      </c>
      <c r="H7479" t="s">
        <v>3155</v>
      </c>
      <c r="I7479" t="s">
        <v>3673</v>
      </c>
      <c r="J7479">
        <v>0</v>
      </c>
      <c r="K7479" t="s">
        <v>3157</v>
      </c>
      <c r="L7479" t="s">
        <v>3564</v>
      </c>
      <c r="M7479" t="s">
        <v>549</v>
      </c>
      <c r="N7479" t="s">
        <v>559</v>
      </c>
      <c r="O7479" t="s">
        <v>504</v>
      </c>
      <c r="P7479" t="s">
        <v>325</v>
      </c>
      <c r="Q7479" t="s">
        <v>343</v>
      </c>
    </row>
    <row r="7480" spans="1:17">
      <c r="A7480" t="s">
        <v>5774</v>
      </c>
      <c r="B7480" t="s">
        <v>5775</v>
      </c>
      <c r="C7480" t="s">
        <v>7243</v>
      </c>
      <c r="D7480" s="4">
        <v>45781.481458333335</v>
      </c>
      <c r="E7480" s="4">
        <v>45782.854166666664</v>
      </c>
      <c r="F7480" s="4">
        <v>45782.871527777781</v>
      </c>
      <c r="G7480" s="4"/>
      <c r="H7480" t="s">
        <v>3155</v>
      </c>
      <c r="I7480" t="s">
        <v>3175</v>
      </c>
      <c r="J7480">
        <v>0</v>
      </c>
      <c r="K7480" t="s">
        <v>3194</v>
      </c>
      <c r="L7480" t="s">
        <v>3245</v>
      </c>
      <c r="M7480" t="s">
        <v>549</v>
      </c>
      <c r="N7480" t="s">
        <v>559</v>
      </c>
      <c r="O7480" t="s">
        <v>504</v>
      </c>
      <c r="P7480" t="s">
        <v>325</v>
      </c>
      <c r="Q7480" t="s">
        <v>339</v>
      </c>
    </row>
    <row r="7481" spans="1:17">
      <c r="A7481" t="s">
        <v>5774</v>
      </c>
      <c r="B7481" t="s">
        <v>5775</v>
      </c>
      <c r="C7481" t="s">
        <v>7244</v>
      </c>
      <c r="D7481" s="4">
        <v>45781.480358796296</v>
      </c>
      <c r="E7481" s="4">
        <v>45782.854166666664</v>
      </c>
      <c r="F7481" s="4">
        <v>45782.871527777781</v>
      </c>
      <c r="G7481" s="4"/>
      <c r="H7481" t="s">
        <v>3155</v>
      </c>
      <c r="I7481" t="s">
        <v>3175</v>
      </c>
      <c r="J7481">
        <v>0</v>
      </c>
      <c r="K7481" t="s">
        <v>3194</v>
      </c>
      <c r="L7481" t="s">
        <v>3245</v>
      </c>
      <c r="M7481" t="s">
        <v>549</v>
      </c>
      <c r="N7481" t="s">
        <v>559</v>
      </c>
      <c r="O7481" t="s">
        <v>504</v>
      </c>
      <c r="P7481" t="s">
        <v>325</v>
      </c>
      <c r="Q7481" t="s">
        <v>339</v>
      </c>
    </row>
    <row r="7482" spans="1:17">
      <c r="A7482" t="s">
        <v>12448</v>
      </c>
      <c r="B7482" t="s">
        <v>12449</v>
      </c>
      <c r="C7482" t="s">
        <v>12450</v>
      </c>
      <c r="D7482" s="4">
        <v>45781.478935185187</v>
      </c>
      <c r="E7482" s="4">
        <v>45782.458333333336</v>
      </c>
      <c r="F7482" s="4">
        <v>45782.496527777781</v>
      </c>
      <c r="G7482" s="4">
        <v>45782.458472222221</v>
      </c>
      <c r="H7482" t="s">
        <v>3155</v>
      </c>
      <c r="I7482" t="s">
        <v>3156</v>
      </c>
      <c r="J7482">
        <v>0</v>
      </c>
      <c r="K7482" t="s">
        <v>3157</v>
      </c>
      <c r="L7482" t="s">
        <v>3564</v>
      </c>
      <c r="M7482" t="s">
        <v>549</v>
      </c>
      <c r="N7482" t="s">
        <v>550</v>
      </c>
      <c r="O7482" t="s">
        <v>136</v>
      </c>
      <c r="P7482" t="s">
        <v>283</v>
      </c>
      <c r="Q7482" t="s">
        <v>290</v>
      </c>
    </row>
    <row r="7483" spans="1:17">
      <c r="A7483" t="s">
        <v>28685</v>
      </c>
      <c r="B7483" t="s">
        <v>28693</v>
      </c>
      <c r="C7483" t="s">
        <v>28694</v>
      </c>
      <c r="D7483" s="4">
        <v>45781.474930555552</v>
      </c>
      <c r="E7483" s="4">
        <v>45782.416666666664</v>
      </c>
      <c r="F7483" s="4">
        <v>45782.454861111109</v>
      </c>
      <c r="G7483" s="4">
        <v>45782.425833333335</v>
      </c>
      <c r="H7483" t="s">
        <v>3155</v>
      </c>
      <c r="I7483" t="s">
        <v>3156</v>
      </c>
      <c r="J7483">
        <v>0</v>
      </c>
      <c r="K7483" t="s">
        <v>3157</v>
      </c>
      <c r="L7483" t="s">
        <v>3564</v>
      </c>
      <c r="M7483" t="s">
        <v>549</v>
      </c>
      <c r="N7483" t="s">
        <v>550</v>
      </c>
      <c r="O7483" t="s">
        <v>136</v>
      </c>
      <c r="P7483" t="s">
        <v>264</v>
      </c>
      <c r="Q7483" t="s">
        <v>2914</v>
      </c>
    </row>
    <row r="7484" spans="1:17">
      <c r="A7484" t="s">
        <v>7245</v>
      </c>
      <c r="B7484" t="s">
        <v>7246</v>
      </c>
      <c r="C7484" t="s">
        <v>7247</v>
      </c>
      <c r="D7484" s="4">
        <v>45781.472222222219</v>
      </c>
      <c r="E7484" s="4">
        <v>45782.645833333336</v>
      </c>
      <c r="F7484" s="4">
        <v>45782.663194444445</v>
      </c>
      <c r="G7484" s="4">
        <v>45782.646134259259</v>
      </c>
      <c r="H7484" t="s">
        <v>3155</v>
      </c>
      <c r="I7484" t="s">
        <v>3280</v>
      </c>
      <c r="J7484">
        <v>0</v>
      </c>
      <c r="K7484" t="s">
        <v>4074</v>
      </c>
      <c r="L7484" t="s">
        <v>3564</v>
      </c>
      <c r="M7484" t="s">
        <v>549</v>
      </c>
      <c r="N7484" t="s">
        <v>550</v>
      </c>
      <c r="O7484" t="s">
        <v>1923</v>
      </c>
      <c r="P7484" t="s">
        <v>1924</v>
      </c>
      <c r="Q7484" t="s">
        <v>3199</v>
      </c>
    </row>
    <row r="7485" spans="1:17">
      <c r="A7485" t="s">
        <v>7248</v>
      </c>
      <c r="B7485" t="s">
        <v>7249</v>
      </c>
      <c r="C7485" t="s">
        <v>7250</v>
      </c>
      <c r="D7485" s="4">
        <v>45781.471678240741</v>
      </c>
      <c r="E7485" s="4">
        <v>45788.458333333336</v>
      </c>
      <c r="F7485" s="4">
        <v>45788.475694444445</v>
      </c>
      <c r="G7485" s="4">
        <v>45788.454675925925</v>
      </c>
      <c r="H7485" t="s">
        <v>3155</v>
      </c>
      <c r="I7485" t="s">
        <v>3171</v>
      </c>
      <c r="J7485">
        <v>1001</v>
      </c>
      <c r="K7485" t="s">
        <v>3157</v>
      </c>
      <c r="L7485" t="s">
        <v>3564</v>
      </c>
      <c r="M7485" t="s">
        <v>549</v>
      </c>
      <c r="N7485" t="s">
        <v>559</v>
      </c>
      <c r="O7485" t="s">
        <v>504</v>
      </c>
      <c r="P7485" t="s">
        <v>325</v>
      </c>
      <c r="Q7485" t="s">
        <v>338</v>
      </c>
    </row>
    <row r="7486" spans="1:17">
      <c r="A7486" t="s">
        <v>7251</v>
      </c>
      <c r="B7486" t="s">
        <v>7252</v>
      </c>
      <c r="C7486" t="s">
        <v>7253</v>
      </c>
      <c r="D7486" s="4">
        <v>45781.471620370372</v>
      </c>
      <c r="E7486" s="4">
        <v>45782.666666666664</v>
      </c>
      <c r="F7486" s="4">
        <v>45782.684027777781</v>
      </c>
      <c r="G7486" s="4">
        <v>45782.67114583333</v>
      </c>
      <c r="H7486" t="s">
        <v>3155</v>
      </c>
      <c r="I7486" t="s">
        <v>3222</v>
      </c>
      <c r="J7486">
        <v>1</v>
      </c>
      <c r="K7486" t="s">
        <v>3223</v>
      </c>
      <c r="L7486" t="s">
        <v>3564</v>
      </c>
      <c r="M7486" t="s">
        <v>549</v>
      </c>
      <c r="N7486" t="s">
        <v>559</v>
      </c>
      <c r="O7486" t="s">
        <v>469</v>
      </c>
      <c r="P7486" t="s">
        <v>189</v>
      </c>
      <c r="Q7486" t="s">
        <v>190</v>
      </c>
    </row>
    <row r="7487" spans="1:17">
      <c r="A7487" t="s">
        <v>7254</v>
      </c>
      <c r="B7487" t="s">
        <v>7255</v>
      </c>
      <c r="C7487" t="s">
        <v>7256</v>
      </c>
      <c r="D7487" s="4">
        <v>45781.468634259261</v>
      </c>
      <c r="E7487" s="4">
        <v>45782.375</v>
      </c>
      <c r="F7487" s="4">
        <v>45782.413194444445</v>
      </c>
      <c r="G7487" s="4">
        <v>45782.379328703704</v>
      </c>
      <c r="H7487" t="s">
        <v>3155</v>
      </c>
      <c r="I7487" t="s">
        <v>3156</v>
      </c>
      <c r="J7487">
        <v>0</v>
      </c>
      <c r="K7487" t="s">
        <v>3194</v>
      </c>
      <c r="L7487" t="s">
        <v>3564</v>
      </c>
      <c r="M7487" t="s">
        <v>549</v>
      </c>
      <c r="N7487" t="s">
        <v>559</v>
      </c>
      <c r="O7487" t="s">
        <v>469</v>
      </c>
      <c r="P7487" t="s">
        <v>180</v>
      </c>
      <c r="Q7487" t="s">
        <v>185</v>
      </c>
    </row>
    <row r="7488" spans="1:17">
      <c r="A7488" t="s">
        <v>7257</v>
      </c>
      <c r="B7488" t="s">
        <v>7258</v>
      </c>
      <c r="C7488" t="s">
        <v>7259</v>
      </c>
      <c r="D7488" s="4">
        <v>45781.466446759259</v>
      </c>
      <c r="E7488" s="4">
        <v>45795.25</v>
      </c>
      <c r="F7488" s="4">
        <v>45795.267361111109</v>
      </c>
      <c r="G7488" s="4">
        <v>45795.251944444448</v>
      </c>
      <c r="H7488" t="s">
        <v>3155</v>
      </c>
      <c r="I7488" t="s">
        <v>3162</v>
      </c>
      <c r="J7488">
        <v>0</v>
      </c>
      <c r="K7488" t="s">
        <v>3252</v>
      </c>
      <c r="L7488" t="s">
        <v>3564</v>
      </c>
      <c r="M7488" t="s">
        <v>549</v>
      </c>
      <c r="N7488" t="s">
        <v>550</v>
      </c>
      <c r="O7488" t="s">
        <v>1923</v>
      </c>
      <c r="P7488" t="s">
        <v>1924</v>
      </c>
      <c r="Q7488" t="s">
        <v>3394</v>
      </c>
    </row>
    <row r="7489" spans="1:17">
      <c r="A7489" t="s">
        <v>7260</v>
      </c>
      <c r="B7489" t="s">
        <v>7261</v>
      </c>
      <c r="C7489" t="s">
        <v>7262</v>
      </c>
      <c r="D7489" s="4">
        <v>45781.465370370373</v>
      </c>
      <c r="E7489" s="4">
        <v>45782.625</v>
      </c>
      <c r="F7489" s="4">
        <v>45782.642361111109</v>
      </c>
      <c r="G7489" s="4">
        <v>45782.626701388886</v>
      </c>
      <c r="H7489" t="s">
        <v>3155</v>
      </c>
      <c r="I7489" t="s">
        <v>3162</v>
      </c>
      <c r="J7489">
        <v>0</v>
      </c>
      <c r="K7489" t="s">
        <v>3227</v>
      </c>
      <c r="L7489" t="s">
        <v>3564</v>
      </c>
      <c r="M7489" t="s">
        <v>549</v>
      </c>
      <c r="N7489" t="s">
        <v>550</v>
      </c>
      <c r="O7489" t="s">
        <v>1923</v>
      </c>
      <c r="P7489" t="s">
        <v>1924</v>
      </c>
      <c r="Q7489" t="s">
        <v>3394</v>
      </c>
    </row>
    <row r="7490" spans="1:17">
      <c r="A7490" t="s">
        <v>7263</v>
      </c>
      <c r="B7490" t="s">
        <v>7264</v>
      </c>
      <c r="C7490" t="s">
        <v>7265</v>
      </c>
      <c r="D7490" s="4">
        <v>45781.463773148149</v>
      </c>
      <c r="E7490" s="4">
        <v>45783.395833333336</v>
      </c>
      <c r="F7490" s="4">
        <v>45783.434027777781</v>
      </c>
      <c r="G7490" s="4">
        <v>45783.394201388888</v>
      </c>
      <c r="H7490" t="s">
        <v>3155</v>
      </c>
      <c r="I7490" t="s">
        <v>3156</v>
      </c>
      <c r="J7490">
        <v>0</v>
      </c>
      <c r="K7490" t="s">
        <v>3227</v>
      </c>
      <c r="L7490" t="s">
        <v>3564</v>
      </c>
      <c r="M7490" t="s">
        <v>549</v>
      </c>
      <c r="N7490" t="s">
        <v>550</v>
      </c>
      <c r="O7490" t="s">
        <v>551</v>
      </c>
      <c r="P7490" t="s">
        <v>242</v>
      </c>
      <c r="Q7490" t="s">
        <v>245</v>
      </c>
    </row>
    <row r="7491" spans="1:17">
      <c r="A7491" t="s">
        <v>4316</v>
      </c>
      <c r="B7491" t="s">
        <v>4317</v>
      </c>
      <c r="C7491" t="s">
        <v>7266</v>
      </c>
      <c r="D7491" s="4">
        <v>45781.463530092595</v>
      </c>
      <c r="E7491" s="4">
        <v>45786.3125</v>
      </c>
      <c r="F7491" s="4">
        <v>45786.329861111109</v>
      </c>
      <c r="G7491" s="4"/>
      <c r="H7491" t="s">
        <v>3155</v>
      </c>
      <c r="I7491" t="s">
        <v>3171</v>
      </c>
      <c r="J7491">
        <v>0</v>
      </c>
      <c r="K7491" t="s">
        <v>3194</v>
      </c>
      <c r="L7491" t="s">
        <v>3245</v>
      </c>
      <c r="M7491" t="s">
        <v>549</v>
      </c>
      <c r="N7491" t="s">
        <v>550</v>
      </c>
      <c r="O7491" t="s">
        <v>551</v>
      </c>
      <c r="P7491" t="s">
        <v>149</v>
      </c>
      <c r="Q7491" t="s">
        <v>202</v>
      </c>
    </row>
    <row r="7492" spans="1:17">
      <c r="A7492" t="s">
        <v>6741</v>
      </c>
      <c r="B7492" t="s">
        <v>6742</v>
      </c>
      <c r="C7492" t="s">
        <v>7267</v>
      </c>
      <c r="D7492" s="4">
        <v>45781.459837962961</v>
      </c>
      <c r="E7492" s="4">
        <v>45782.75</v>
      </c>
      <c r="F7492" s="4">
        <v>45782.767361111109</v>
      </c>
      <c r="G7492" s="4"/>
      <c r="H7492" t="s">
        <v>3155</v>
      </c>
      <c r="I7492" t="s">
        <v>3162</v>
      </c>
      <c r="J7492">
        <v>0</v>
      </c>
      <c r="K7492" t="s">
        <v>3252</v>
      </c>
      <c r="L7492" t="s">
        <v>3245</v>
      </c>
      <c r="M7492" t="s">
        <v>549</v>
      </c>
      <c r="N7492" t="s">
        <v>550</v>
      </c>
      <c r="O7492" t="s">
        <v>1923</v>
      </c>
      <c r="P7492" t="s">
        <v>1924</v>
      </c>
      <c r="Q7492" t="s">
        <v>3164</v>
      </c>
    </row>
    <row r="7493" spans="1:17">
      <c r="A7493" t="s">
        <v>7268</v>
      </c>
      <c r="B7493" t="s">
        <v>7269</v>
      </c>
      <c r="C7493" t="s">
        <v>7270</v>
      </c>
      <c r="D7493" s="4">
        <v>45781.456018518518</v>
      </c>
      <c r="E7493" s="4">
        <v>45785.229166666664</v>
      </c>
      <c r="F7493" s="4">
        <v>45785.267361111109</v>
      </c>
      <c r="G7493" s="4">
        <v>45785.228159722225</v>
      </c>
      <c r="H7493" t="s">
        <v>3155</v>
      </c>
      <c r="I7493" t="s">
        <v>3156</v>
      </c>
      <c r="J7493">
        <v>0</v>
      </c>
      <c r="K7493" t="s">
        <v>3157</v>
      </c>
      <c r="L7493" t="s">
        <v>3564</v>
      </c>
      <c r="M7493" t="s">
        <v>549</v>
      </c>
      <c r="N7493" t="s">
        <v>550</v>
      </c>
      <c r="O7493" t="s">
        <v>551</v>
      </c>
      <c r="P7493" t="s">
        <v>145</v>
      </c>
      <c r="Q7493" t="s">
        <v>215</v>
      </c>
    </row>
    <row r="7494" spans="1:17">
      <c r="A7494" t="s">
        <v>5868</v>
      </c>
      <c r="B7494" t="s">
        <v>5869</v>
      </c>
      <c r="C7494" t="s">
        <v>7271</v>
      </c>
      <c r="D7494" s="4">
        <v>45781.453923611109</v>
      </c>
      <c r="E7494" s="4">
        <v>45783.25</v>
      </c>
      <c r="F7494" s="4">
        <v>45783.267361111109</v>
      </c>
      <c r="G7494" s="4"/>
      <c r="H7494" t="s">
        <v>3155</v>
      </c>
      <c r="I7494" t="s">
        <v>3171</v>
      </c>
      <c r="J7494">
        <v>1001</v>
      </c>
      <c r="K7494" t="s">
        <v>3157</v>
      </c>
      <c r="L7494" t="s">
        <v>3593</v>
      </c>
      <c r="M7494" t="s">
        <v>549</v>
      </c>
      <c r="N7494" t="s">
        <v>550</v>
      </c>
      <c r="O7494" t="s">
        <v>136</v>
      </c>
      <c r="P7494" t="s">
        <v>283</v>
      </c>
      <c r="Q7494" t="s">
        <v>285</v>
      </c>
    </row>
    <row r="7495" spans="1:17">
      <c r="A7495" t="s">
        <v>7272</v>
      </c>
      <c r="B7495" t="s">
        <v>7273</v>
      </c>
      <c r="C7495" t="s">
        <v>7274</v>
      </c>
      <c r="D7495" s="4">
        <v>45781.452511574076</v>
      </c>
      <c r="E7495" s="4">
        <v>45783.416666666664</v>
      </c>
      <c r="F7495" s="4">
        <v>45783.434027777781</v>
      </c>
      <c r="G7495" s="4"/>
      <c r="H7495" t="s">
        <v>3155</v>
      </c>
      <c r="I7495" t="s">
        <v>3175</v>
      </c>
      <c r="J7495">
        <v>0</v>
      </c>
      <c r="K7495" t="s">
        <v>3157</v>
      </c>
      <c r="L7495" t="s">
        <v>3593</v>
      </c>
      <c r="M7495" t="s">
        <v>549</v>
      </c>
      <c r="N7495" t="s">
        <v>550</v>
      </c>
      <c r="O7495" t="s">
        <v>551</v>
      </c>
      <c r="P7495" t="s">
        <v>145</v>
      </c>
      <c r="Q7495" t="s">
        <v>218</v>
      </c>
    </row>
    <row r="7496" spans="1:17">
      <c r="A7496" t="s">
        <v>5987</v>
      </c>
      <c r="B7496" t="s">
        <v>5988</v>
      </c>
      <c r="C7496" t="s">
        <v>7275</v>
      </c>
      <c r="D7496" s="4">
        <v>45781.451793981483</v>
      </c>
      <c r="E7496" s="4">
        <v>45782.354166666664</v>
      </c>
      <c r="F7496" s="4">
        <v>45782.371527777781</v>
      </c>
      <c r="G7496" s="4"/>
      <c r="H7496" t="s">
        <v>3155</v>
      </c>
      <c r="I7496" t="s">
        <v>3171</v>
      </c>
      <c r="J7496">
        <v>0</v>
      </c>
      <c r="K7496" t="s">
        <v>3157</v>
      </c>
      <c r="L7496" t="s">
        <v>3593</v>
      </c>
      <c r="M7496" t="s">
        <v>549</v>
      </c>
      <c r="N7496" t="s">
        <v>550</v>
      </c>
      <c r="O7496" t="s">
        <v>551</v>
      </c>
      <c r="P7496" t="s">
        <v>141</v>
      </c>
      <c r="Q7496" t="s">
        <v>237</v>
      </c>
    </row>
    <row r="7497" spans="1:17">
      <c r="A7497" t="s">
        <v>7276</v>
      </c>
      <c r="B7497" t="s">
        <v>7277</v>
      </c>
      <c r="C7497" t="s">
        <v>7278</v>
      </c>
      <c r="D7497" s="4">
        <v>45781.449050925927</v>
      </c>
      <c r="E7497" s="4">
        <v>45782.354166666664</v>
      </c>
      <c r="F7497" s="4">
        <v>45782.371527777781</v>
      </c>
      <c r="G7497" s="4">
        <v>45782.351643518516</v>
      </c>
      <c r="H7497" t="s">
        <v>3155</v>
      </c>
      <c r="I7497" t="s">
        <v>3162</v>
      </c>
      <c r="J7497">
        <v>0</v>
      </c>
      <c r="K7497" t="s">
        <v>3179</v>
      </c>
      <c r="L7497" t="s">
        <v>3564</v>
      </c>
      <c r="M7497" t="s">
        <v>549</v>
      </c>
      <c r="N7497" t="s">
        <v>550</v>
      </c>
      <c r="O7497" t="s">
        <v>1923</v>
      </c>
      <c r="P7497" t="s">
        <v>1924</v>
      </c>
      <c r="Q7497" t="s">
        <v>3394</v>
      </c>
    </row>
    <row r="7498" spans="1:17">
      <c r="A7498" t="s">
        <v>5987</v>
      </c>
      <c r="B7498" t="s">
        <v>7279</v>
      </c>
      <c r="C7498" t="s">
        <v>7280</v>
      </c>
      <c r="D7498" s="4">
        <v>45781.446909722225</v>
      </c>
      <c r="E7498" s="4">
        <v>45782.333333333336</v>
      </c>
      <c r="F7498" s="4">
        <v>45782.350694444445</v>
      </c>
      <c r="G7498" s="4">
        <v>45782.326736111114</v>
      </c>
      <c r="H7498" t="s">
        <v>3155</v>
      </c>
      <c r="I7498" t="s">
        <v>3171</v>
      </c>
      <c r="J7498">
        <v>0</v>
      </c>
      <c r="K7498" t="s">
        <v>3157</v>
      </c>
      <c r="L7498" t="s">
        <v>3564</v>
      </c>
      <c r="M7498" t="s">
        <v>549</v>
      </c>
      <c r="N7498" t="s">
        <v>550</v>
      </c>
      <c r="O7498" t="s">
        <v>551</v>
      </c>
      <c r="P7498" t="s">
        <v>141</v>
      </c>
      <c r="Q7498" t="s">
        <v>237</v>
      </c>
    </row>
    <row r="7499" spans="1:17">
      <c r="A7499" t="s">
        <v>7281</v>
      </c>
      <c r="B7499" t="s">
        <v>7282</v>
      </c>
      <c r="C7499" t="s">
        <v>7283</v>
      </c>
      <c r="D7499" s="4">
        <v>45781.445243055554</v>
      </c>
      <c r="E7499" s="4">
        <v>45784.791666666664</v>
      </c>
      <c r="F7499" s="4">
        <v>45784.809027777781</v>
      </c>
      <c r="G7499" s="4">
        <v>45784.791284722225</v>
      </c>
      <c r="H7499" t="s">
        <v>3155</v>
      </c>
      <c r="I7499" t="s">
        <v>3162</v>
      </c>
      <c r="J7499">
        <v>0</v>
      </c>
      <c r="K7499" t="s">
        <v>3179</v>
      </c>
      <c r="L7499" t="s">
        <v>3564</v>
      </c>
      <c r="M7499" t="s">
        <v>549</v>
      </c>
      <c r="N7499" t="s">
        <v>550</v>
      </c>
      <c r="O7499" t="s">
        <v>1923</v>
      </c>
      <c r="P7499" t="s">
        <v>1924</v>
      </c>
      <c r="Q7499" t="s">
        <v>3180</v>
      </c>
    </row>
    <row r="7500" spans="1:17">
      <c r="A7500" t="s">
        <v>7257</v>
      </c>
      <c r="B7500" t="s">
        <v>7258</v>
      </c>
      <c r="C7500" t="s">
        <v>7284</v>
      </c>
      <c r="D7500" s="4">
        <v>45781.444456018522</v>
      </c>
      <c r="E7500" s="4">
        <v>45788.25</v>
      </c>
      <c r="F7500" s="4">
        <v>45788.267361111109</v>
      </c>
      <c r="G7500" s="4"/>
      <c r="H7500" t="s">
        <v>3155</v>
      </c>
      <c r="I7500" t="s">
        <v>3162</v>
      </c>
      <c r="J7500">
        <v>0</v>
      </c>
      <c r="K7500" t="s">
        <v>3252</v>
      </c>
      <c r="L7500" t="s">
        <v>3245</v>
      </c>
      <c r="M7500" t="s">
        <v>549</v>
      </c>
      <c r="N7500" t="s">
        <v>550</v>
      </c>
      <c r="O7500" t="s">
        <v>1923</v>
      </c>
      <c r="P7500" t="s">
        <v>1924</v>
      </c>
      <c r="Q7500" t="s">
        <v>3394</v>
      </c>
    </row>
    <row r="7501" spans="1:17">
      <c r="A7501" t="s">
        <v>7285</v>
      </c>
      <c r="B7501" t="s">
        <v>7286</v>
      </c>
      <c r="C7501" t="s">
        <v>7287</v>
      </c>
      <c r="D7501" s="4">
        <v>45781.440532407411</v>
      </c>
      <c r="E7501" s="4">
        <v>45782.416666666664</v>
      </c>
      <c r="F7501" s="4">
        <v>45782.454861111109</v>
      </c>
      <c r="G7501" s="4">
        <v>45782.418425925927</v>
      </c>
      <c r="H7501" t="s">
        <v>3155</v>
      </c>
      <c r="I7501" t="s">
        <v>3240</v>
      </c>
      <c r="J7501">
        <v>0</v>
      </c>
      <c r="K7501" t="s">
        <v>3163</v>
      </c>
      <c r="L7501" t="s">
        <v>3564</v>
      </c>
      <c r="M7501" t="s">
        <v>549</v>
      </c>
      <c r="N7501" t="s">
        <v>550</v>
      </c>
      <c r="O7501" t="s">
        <v>136</v>
      </c>
      <c r="P7501" t="s">
        <v>147</v>
      </c>
      <c r="Q7501" t="s">
        <v>256</v>
      </c>
    </row>
    <row r="7502" spans="1:17">
      <c r="A7502" t="s">
        <v>7288</v>
      </c>
      <c r="B7502" t="s">
        <v>7289</v>
      </c>
      <c r="C7502" t="s">
        <v>7290</v>
      </c>
      <c r="D7502" s="4">
        <v>45781.439004629632</v>
      </c>
      <c r="E7502" s="4">
        <v>45783.3125</v>
      </c>
      <c r="F7502" s="4">
        <v>45783.350694444445</v>
      </c>
      <c r="G7502" s="4">
        <v>45783.307951388888</v>
      </c>
      <c r="H7502" t="s">
        <v>3155</v>
      </c>
      <c r="I7502" t="s">
        <v>3156</v>
      </c>
      <c r="J7502">
        <v>0</v>
      </c>
      <c r="K7502" t="s">
        <v>3157</v>
      </c>
      <c r="L7502" t="s">
        <v>3564</v>
      </c>
      <c r="M7502" t="s">
        <v>549</v>
      </c>
      <c r="N7502" t="s">
        <v>550</v>
      </c>
      <c r="O7502" t="s">
        <v>551</v>
      </c>
      <c r="P7502" t="s">
        <v>149</v>
      </c>
      <c r="Q7502" t="s">
        <v>200</v>
      </c>
    </row>
    <row r="7503" spans="1:17">
      <c r="A7503" t="s">
        <v>7288</v>
      </c>
      <c r="B7503" t="s">
        <v>7291</v>
      </c>
      <c r="C7503" t="s">
        <v>7292</v>
      </c>
      <c r="D7503" s="4">
        <v>45781.438194444447</v>
      </c>
      <c r="E7503" s="4">
        <v>45783.291666666664</v>
      </c>
      <c r="F7503" s="4">
        <v>45783.329861111109</v>
      </c>
      <c r="G7503" s="4">
        <v>45783.293310185189</v>
      </c>
      <c r="H7503" t="s">
        <v>3155</v>
      </c>
      <c r="I7503" t="s">
        <v>3156</v>
      </c>
      <c r="J7503">
        <v>0</v>
      </c>
      <c r="K7503" t="s">
        <v>3157</v>
      </c>
      <c r="L7503" t="s">
        <v>3564</v>
      </c>
      <c r="M7503" t="s">
        <v>549</v>
      </c>
      <c r="N7503" t="s">
        <v>550</v>
      </c>
      <c r="O7503" t="s">
        <v>551</v>
      </c>
      <c r="P7503" t="s">
        <v>149</v>
      </c>
      <c r="Q7503" t="s">
        <v>200</v>
      </c>
    </row>
    <row r="7504" spans="1:17">
      <c r="A7504" t="s">
        <v>7293</v>
      </c>
      <c r="B7504" t="s">
        <v>7294</v>
      </c>
      <c r="C7504" t="s">
        <v>7295</v>
      </c>
      <c r="D7504" s="4">
        <v>45781.437199074076</v>
      </c>
      <c r="E7504" s="4">
        <v>45782.291666666664</v>
      </c>
      <c r="F7504" s="4">
        <v>45782.309027777781</v>
      </c>
      <c r="G7504" s="4">
        <v>45782.29215277778</v>
      </c>
      <c r="H7504" t="s">
        <v>3155</v>
      </c>
      <c r="I7504" t="s">
        <v>3171</v>
      </c>
      <c r="J7504">
        <v>0</v>
      </c>
      <c r="K7504" t="s">
        <v>3227</v>
      </c>
      <c r="L7504" t="s">
        <v>3564</v>
      </c>
      <c r="M7504" t="s">
        <v>549</v>
      </c>
      <c r="N7504" t="s">
        <v>550</v>
      </c>
      <c r="O7504" t="s">
        <v>136</v>
      </c>
      <c r="P7504" t="s">
        <v>147</v>
      </c>
      <c r="Q7504" t="s">
        <v>262</v>
      </c>
    </row>
    <row r="7505" spans="1:17">
      <c r="A7505" t="s">
        <v>7296</v>
      </c>
      <c r="B7505" t="s">
        <v>7297</v>
      </c>
      <c r="C7505" t="s">
        <v>7298</v>
      </c>
      <c r="D7505" s="4">
        <v>45781.434236111112</v>
      </c>
      <c r="E7505" s="4">
        <v>45794.4375</v>
      </c>
      <c r="F7505" s="4">
        <v>45794.454861111109</v>
      </c>
      <c r="G7505" s="4"/>
      <c r="H7505" t="s">
        <v>3155</v>
      </c>
      <c r="I7505" t="s">
        <v>3171</v>
      </c>
      <c r="J7505">
        <v>1001</v>
      </c>
      <c r="K7505" t="s">
        <v>3157</v>
      </c>
      <c r="L7505" t="s">
        <v>3245</v>
      </c>
      <c r="M7505" t="s">
        <v>549</v>
      </c>
      <c r="N7505" t="s">
        <v>550</v>
      </c>
      <c r="O7505" t="s">
        <v>616</v>
      </c>
      <c r="P7505" t="s">
        <v>314</v>
      </c>
      <c r="Q7505" t="s">
        <v>319</v>
      </c>
    </row>
    <row r="7506" spans="1:17">
      <c r="A7506" t="s">
        <v>7299</v>
      </c>
      <c r="B7506" t="s">
        <v>7300</v>
      </c>
      <c r="C7506" t="s">
        <v>7301</v>
      </c>
      <c r="D7506" s="4">
        <v>45781.434120370373</v>
      </c>
      <c r="E7506" s="4">
        <v>45782.291666666664</v>
      </c>
      <c r="F7506" s="4">
        <v>45782.309027777781</v>
      </c>
      <c r="G7506" s="4">
        <v>45782.291076388887</v>
      </c>
      <c r="H7506" t="s">
        <v>3155</v>
      </c>
      <c r="I7506" t="s">
        <v>3402</v>
      </c>
      <c r="J7506">
        <v>0</v>
      </c>
      <c r="K7506" t="s">
        <v>3403</v>
      </c>
      <c r="L7506" t="s">
        <v>3564</v>
      </c>
      <c r="M7506" t="s">
        <v>549</v>
      </c>
      <c r="N7506" t="s">
        <v>550</v>
      </c>
      <c r="O7506" t="s">
        <v>136</v>
      </c>
      <c r="P7506" t="s">
        <v>147</v>
      </c>
      <c r="Q7506" t="s">
        <v>261</v>
      </c>
    </row>
    <row r="7507" spans="1:17">
      <c r="A7507" t="s">
        <v>7293</v>
      </c>
      <c r="B7507" t="s">
        <v>7294</v>
      </c>
      <c r="C7507" t="s">
        <v>7302</v>
      </c>
      <c r="D7507" s="4">
        <v>45781.430659722224</v>
      </c>
      <c r="E7507" s="4">
        <v>45782.3125</v>
      </c>
      <c r="F7507" s="4">
        <v>45782.329861111109</v>
      </c>
      <c r="G7507" s="4"/>
      <c r="H7507" t="s">
        <v>3155</v>
      </c>
      <c r="I7507" t="s">
        <v>3171</v>
      </c>
      <c r="J7507">
        <v>0</v>
      </c>
      <c r="K7507" t="s">
        <v>3227</v>
      </c>
      <c r="L7507" t="s">
        <v>3245</v>
      </c>
      <c r="M7507" t="s">
        <v>549</v>
      </c>
      <c r="N7507" t="s">
        <v>550</v>
      </c>
      <c r="O7507" t="s">
        <v>136</v>
      </c>
      <c r="P7507" t="s">
        <v>147</v>
      </c>
      <c r="Q7507" t="s">
        <v>262</v>
      </c>
    </row>
    <row r="7508" spans="1:17">
      <c r="A7508" t="s">
        <v>7303</v>
      </c>
      <c r="B7508" t="s">
        <v>7304</v>
      </c>
      <c r="C7508" t="s">
        <v>7305</v>
      </c>
      <c r="D7508" s="4">
        <v>45781.429456018515</v>
      </c>
      <c r="E7508" s="4">
        <v>45782.25</v>
      </c>
      <c r="F7508" s="4">
        <v>45782.288194444445</v>
      </c>
      <c r="G7508" s="4">
        <v>45782.243576388886</v>
      </c>
      <c r="H7508" t="s">
        <v>3155</v>
      </c>
      <c r="I7508" t="s">
        <v>3156</v>
      </c>
      <c r="J7508">
        <v>0</v>
      </c>
      <c r="K7508" t="s">
        <v>3157</v>
      </c>
      <c r="L7508" t="s">
        <v>3564</v>
      </c>
      <c r="M7508" t="s">
        <v>549</v>
      </c>
      <c r="N7508" t="s">
        <v>550</v>
      </c>
      <c r="O7508" t="s">
        <v>136</v>
      </c>
      <c r="P7508" t="s">
        <v>147</v>
      </c>
      <c r="Q7508" t="s">
        <v>254</v>
      </c>
    </row>
    <row r="7509" spans="1:17">
      <c r="A7509" t="s">
        <v>6713</v>
      </c>
      <c r="B7509" t="s">
        <v>6714</v>
      </c>
      <c r="C7509" t="s">
        <v>7306</v>
      </c>
      <c r="D7509" s="4">
        <v>45781.427986111114</v>
      </c>
      <c r="E7509" s="4">
        <v>45783.416666666664</v>
      </c>
      <c r="F7509" s="4">
        <v>45783.434027777781</v>
      </c>
      <c r="G7509" s="4"/>
      <c r="H7509" t="s">
        <v>3155</v>
      </c>
      <c r="I7509" t="s">
        <v>3171</v>
      </c>
      <c r="J7509">
        <v>0</v>
      </c>
      <c r="K7509" t="s">
        <v>3157</v>
      </c>
      <c r="L7509" t="s">
        <v>3245</v>
      </c>
      <c r="M7509" t="s">
        <v>549</v>
      </c>
      <c r="N7509" t="s">
        <v>550</v>
      </c>
      <c r="O7509" t="s">
        <v>551</v>
      </c>
      <c r="P7509" t="s">
        <v>145</v>
      </c>
      <c r="Q7509" t="s">
        <v>219</v>
      </c>
    </row>
    <row r="7510" spans="1:17">
      <c r="A7510" t="s">
        <v>7251</v>
      </c>
      <c r="B7510" t="s">
        <v>7252</v>
      </c>
      <c r="C7510" t="s">
        <v>7307</v>
      </c>
      <c r="D7510" s="4">
        <v>45781.425902777781</v>
      </c>
      <c r="E7510" s="4">
        <v>45782.666666666664</v>
      </c>
      <c r="F7510" s="4">
        <v>45782.684027777781</v>
      </c>
      <c r="G7510" s="4"/>
      <c r="H7510" t="s">
        <v>3155</v>
      </c>
      <c r="I7510" t="s">
        <v>3222</v>
      </c>
      <c r="J7510">
        <v>1</v>
      </c>
      <c r="K7510" t="s">
        <v>3223</v>
      </c>
      <c r="L7510" t="s">
        <v>3245</v>
      </c>
      <c r="M7510" t="s">
        <v>549</v>
      </c>
      <c r="N7510" t="s">
        <v>559</v>
      </c>
      <c r="O7510" t="s">
        <v>469</v>
      </c>
      <c r="P7510" t="s">
        <v>189</v>
      </c>
      <c r="Q7510" t="s">
        <v>190</v>
      </c>
    </row>
    <row r="7511" spans="1:17">
      <c r="A7511" t="s">
        <v>7308</v>
      </c>
      <c r="B7511" t="s">
        <v>7309</v>
      </c>
      <c r="C7511" t="s">
        <v>7310</v>
      </c>
      <c r="D7511" s="4">
        <v>45781.424780092595</v>
      </c>
      <c r="E7511" s="4">
        <v>45782.270833333336</v>
      </c>
      <c r="F7511" s="4">
        <v>45782.288194444445</v>
      </c>
      <c r="G7511" s="4">
        <v>45782.267407407409</v>
      </c>
      <c r="H7511" t="s">
        <v>3155</v>
      </c>
      <c r="I7511" t="s">
        <v>3162</v>
      </c>
      <c r="J7511">
        <v>0</v>
      </c>
      <c r="K7511" t="s">
        <v>3179</v>
      </c>
      <c r="L7511" t="s">
        <v>3564</v>
      </c>
      <c r="M7511" t="s">
        <v>549</v>
      </c>
      <c r="N7511" t="s">
        <v>550</v>
      </c>
      <c r="O7511" t="s">
        <v>1923</v>
      </c>
      <c r="P7511" t="s">
        <v>1924</v>
      </c>
      <c r="Q7511" t="s">
        <v>3180</v>
      </c>
    </row>
    <row r="7512" spans="1:17">
      <c r="A7512" t="s">
        <v>6999</v>
      </c>
      <c r="B7512" t="s">
        <v>7000</v>
      </c>
      <c r="C7512" t="s">
        <v>7311</v>
      </c>
      <c r="D7512" s="4">
        <v>45781.422442129631</v>
      </c>
      <c r="E7512" s="4">
        <v>45781.770833333336</v>
      </c>
      <c r="F7512" s="4">
        <v>45781.788194444445</v>
      </c>
      <c r="G7512" s="4"/>
      <c r="H7512" t="s">
        <v>3155</v>
      </c>
      <c r="I7512" t="s">
        <v>3171</v>
      </c>
      <c r="J7512">
        <v>0</v>
      </c>
      <c r="K7512" t="s">
        <v>3194</v>
      </c>
      <c r="L7512" t="s">
        <v>3593</v>
      </c>
      <c r="M7512" t="s">
        <v>549</v>
      </c>
      <c r="N7512" t="s">
        <v>550</v>
      </c>
      <c r="O7512" t="s">
        <v>136</v>
      </c>
      <c r="P7512" t="s">
        <v>292</v>
      </c>
      <c r="Q7512" t="s">
        <v>295</v>
      </c>
    </row>
    <row r="7513" spans="1:17">
      <c r="A7513" t="s">
        <v>7251</v>
      </c>
      <c r="B7513" t="s">
        <v>7252</v>
      </c>
      <c r="C7513" t="s">
        <v>7312</v>
      </c>
      <c r="D7513" s="4">
        <v>45781.422372685185</v>
      </c>
      <c r="E7513" s="4">
        <v>45782.833333333336</v>
      </c>
      <c r="F7513" s="4">
        <v>45782.850694444445</v>
      </c>
      <c r="G7513" s="4"/>
      <c r="H7513" t="s">
        <v>3155</v>
      </c>
      <c r="I7513" t="s">
        <v>3222</v>
      </c>
      <c r="J7513">
        <v>1</v>
      </c>
      <c r="K7513" t="s">
        <v>3223</v>
      </c>
      <c r="L7513" t="s">
        <v>3245</v>
      </c>
      <c r="M7513" t="s">
        <v>549</v>
      </c>
      <c r="N7513" t="s">
        <v>559</v>
      </c>
      <c r="O7513" t="s">
        <v>469</v>
      </c>
      <c r="P7513" t="s">
        <v>189</v>
      </c>
      <c r="Q7513" t="s">
        <v>190</v>
      </c>
    </row>
    <row r="7514" spans="1:17">
      <c r="A7514" t="s">
        <v>7313</v>
      </c>
      <c r="B7514" t="s">
        <v>7314</v>
      </c>
      <c r="C7514" t="s">
        <v>7315</v>
      </c>
      <c r="D7514" s="4">
        <v>45781.418541666666</v>
      </c>
      <c r="E7514" s="4">
        <v>45782.958333333336</v>
      </c>
      <c r="F7514" s="4">
        <v>45782.975694444445</v>
      </c>
      <c r="G7514" s="4">
        <v>45782.957766203705</v>
      </c>
      <c r="H7514" t="s">
        <v>3155</v>
      </c>
      <c r="I7514" t="s">
        <v>3175</v>
      </c>
      <c r="J7514">
        <v>0</v>
      </c>
      <c r="K7514" t="s">
        <v>3194</v>
      </c>
      <c r="L7514" t="s">
        <v>3564</v>
      </c>
      <c r="M7514" t="s">
        <v>549</v>
      </c>
      <c r="N7514" t="s">
        <v>550</v>
      </c>
      <c r="O7514" t="s">
        <v>616</v>
      </c>
      <c r="P7514" t="s">
        <v>314</v>
      </c>
      <c r="Q7514" t="s">
        <v>320</v>
      </c>
    </row>
    <row r="7515" spans="1:17">
      <c r="A7515" t="s">
        <v>6999</v>
      </c>
      <c r="B7515" t="s">
        <v>7000</v>
      </c>
      <c r="C7515" t="s">
        <v>7317</v>
      </c>
      <c r="D7515" s="4">
        <v>45781.413854166669</v>
      </c>
      <c r="E7515" s="4">
        <v>45781.75</v>
      </c>
      <c r="F7515" s="4">
        <v>45781.767361111109</v>
      </c>
      <c r="G7515" s="4"/>
      <c r="H7515" t="s">
        <v>3155</v>
      </c>
      <c r="I7515" t="s">
        <v>3402</v>
      </c>
      <c r="J7515">
        <v>0</v>
      </c>
      <c r="K7515" t="s">
        <v>3403</v>
      </c>
      <c r="L7515" t="s">
        <v>3245</v>
      </c>
      <c r="M7515" t="s">
        <v>549</v>
      </c>
      <c r="N7515" t="s">
        <v>550</v>
      </c>
      <c r="O7515" t="s">
        <v>136</v>
      </c>
      <c r="P7515" t="s">
        <v>292</v>
      </c>
      <c r="Q7515" t="s">
        <v>295</v>
      </c>
    </row>
    <row r="7516" spans="1:17">
      <c r="A7516" t="s">
        <v>7318</v>
      </c>
      <c r="B7516" t="s">
        <v>7319</v>
      </c>
      <c r="C7516" t="s">
        <v>7320</v>
      </c>
      <c r="D7516" s="4">
        <v>45781.408009259256</v>
      </c>
      <c r="E7516" s="4">
        <v>45781.916666666664</v>
      </c>
      <c r="F7516" s="4">
        <v>45781.934027777781</v>
      </c>
      <c r="G7516" s="4">
        <v>45781.918275462966</v>
      </c>
      <c r="H7516" t="s">
        <v>3155</v>
      </c>
      <c r="I7516" t="s">
        <v>3171</v>
      </c>
      <c r="J7516">
        <v>1002</v>
      </c>
      <c r="K7516" t="s">
        <v>3157</v>
      </c>
      <c r="L7516" t="s">
        <v>3564</v>
      </c>
      <c r="M7516" t="s">
        <v>549</v>
      </c>
      <c r="N7516" t="s">
        <v>550</v>
      </c>
      <c r="O7516" t="s">
        <v>136</v>
      </c>
      <c r="P7516" t="s">
        <v>147</v>
      </c>
      <c r="Q7516" t="s">
        <v>254</v>
      </c>
    </row>
    <row r="7517" spans="1:17">
      <c r="A7517" t="s">
        <v>7321</v>
      </c>
      <c r="B7517" t="s">
        <v>7322</v>
      </c>
      <c r="C7517" t="s">
        <v>7323</v>
      </c>
      <c r="D7517" s="4">
        <v>45781.400949074072</v>
      </c>
      <c r="E7517" s="4">
        <v>45782.208333333336</v>
      </c>
      <c r="F7517" s="4">
        <v>45782.246527777781</v>
      </c>
      <c r="G7517" s="4"/>
      <c r="H7517" t="s">
        <v>3155</v>
      </c>
      <c r="I7517" t="s">
        <v>3156</v>
      </c>
      <c r="J7517">
        <v>0</v>
      </c>
      <c r="K7517" t="s">
        <v>3194</v>
      </c>
      <c r="L7517" t="s">
        <v>3245</v>
      </c>
      <c r="M7517" t="s">
        <v>549</v>
      </c>
      <c r="N7517" t="s">
        <v>550</v>
      </c>
      <c r="O7517" t="s">
        <v>136</v>
      </c>
      <c r="P7517" t="s">
        <v>147</v>
      </c>
      <c r="Q7517" t="s">
        <v>259</v>
      </c>
    </row>
    <row r="7518" spans="1:17">
      <c r="A7518" t="s">
        <v>7324</v>
      </c>
      <c r="B7518" t="s">
        <v>7325</v>
      </c>
      <c r="C7518" t="s">
        <v>7326</v>
      </c>
      <c r="D7518" s="4">
        <v>45781.391863425924</v>
      </c>
      <c r="E7518" s="4">
        <v>45783.208333333336</v>
      </c>
      <c r="F7518" s="4">
        <v>45783.225694444445</v>
      </c>
      <c r="G7518" s="4">
        <v>45783.204155092593</v>
      </c>
      <c r="H7518" t="s">
        <v>3155</v>
      </c>
      <c r="I7518" t="s">
        <v>3171</v>
      </c>
      <c r="J7518">
        <v>0</v>
      </c>
      <c r="K7518" t="s">
        <v>3194</v>
      </c>
      <c r="L7518" t="s">
        <v>3564</v>
      </c>
      <c r="M7518" t="s">
        <v>549</v>
      </c>
      <c r="N7518" t="s">
        <v>559</v>
      </c>
      <c r="O7518" t="s">
        <v>469</v>
      </c>
      <c r="P7518" t="s">
        <v>189</v>
      </c>
      <c r="Q7518" t="s">
        <v>197</v>
      </c>
    </row>
    <row r="7519" spans="1:17">
      <c r="A7519" t="s">
        <v>5328</v>
      </c>
      <c r="B7519" t="s">
        <v>5329</v>
      </c>
      <c r="C7519" t="s">
        <v>7327</v>
      </c>
      <c r="D7519" s="4">
        <v>45781.386157407411</v>
      </c>
      <c r="E7519" s="4">
        <v>45782.416666666664</v>
      </c>
      <c r="F7519" s="4">
        <v>45782.434027777781</v>
      </c>
      <c r="G7519" s="4"/>
      <c r="H7519" t="s">
        <v>3155</v>
      </c>
      <c r="I7519" t="s">
        <v>3184</v>
      </c>
      <c r="J7519">
        <v>0</v>
      </c>
      <c r="K7519" t="s">
        <v>3157</v>
      </c>
      <c r="L7519" t="s">
        <v>3593</v>
      </c>
      <c r="M7519" t="s">
        <v>2190</v>
      </c>
      <c r="N7519" t="s">
        <v>5331</v>
      </c>
      <c r="O7519" t="s">
        <v>5332</v>
      </c>
      <c r="P7519" t="s">
        <v>626</v>
      </c>
      <c r="Q7519" t="s">
        <v>5333</v>
      </c>
    </row>
    <row r="7520" spans="1:17">
      <c r="A7520" t="s">
        <v>7328</v>
      </c>
      <c r="B7520" t="s">
        <v>7329</v>
      </c>
      <c r="C7520" t="s">
        <v>7330</v>
      </c>
      <c r="D7520" s="4">
        <v>45781.384699074071</v>
      </c>
      <c r="E7520" s="4">
        <v>45782.416666666664</v>
      </c>
      <c r="F7520" s="4">
        <v>45782.434027777781</v>
      </c>
      <c r="G7520" s="4">
        <v>45782.416284722225</v>
      </c>
      <c r="H7520" t="s">
        <v>3155</v>
      </c>
      <c r="I7520" t="s">
        <v>3222</v>
      </c>
      <c r="J7520">
        <v>1</v>
      </c>
      <c r="K7520" t="s">
        <v>3223</v>
      </c>
      <c r="L7520" t="s">
        <v>3564</v>
      </c>
      <c r="M7520" t="s">
        <v>549</v>
      </c>
      <c r="N7520" t="s">
        <v>550</v>
      </c>
      <c r="O7520" t="s">
        <v>551</v>
      </c>
      <c r="P7520" t="s">
        <v>145</v>
      </c>
      <c r="Q7520" t="s">
        <v>215</v>
      </c>
    </row>
    <row r="7521" spans="1:17">
      <c r="A7521" t="s">
        <v>5825</v>
      </c>
      <c r="B7521" t="s">
        <v>5826</v>
      </c>
      <c r="C7521" t="s">
        <v>7331</v>
      </c>
      <c r="D7521" s="4">
        <v>45781.383680555555</v>
      </c>
      <c r="E7521" s="4">
        <v>45783.291666666664</v>
      </c>
      <c r="F7521" s="4">
        <v>45783.329861111109</v>
      </c>
      <c r="G7521" s="4">
        <v>45783.292511574073</v>
      </c>
      <c r="H7521" t="s">
        <v>3155</v>
      </c>
      <c r="I7521" t="s">
        <v>3240</v>
      </c>
      <c r="J7521">
        <v>2003</v>
      </c>
      <c r="K7521" t="s">
        <v>3223</v>
      </c>
      <c r="L7521" t="s">
        <v>3564</v>
      </c>
      <c r="M7521" t="s">
        <v>549</v>
      </c>
      <c r="N7521" t="s">
        <v>550</v>
      </c>
      <c r="O7521" t="s">
        <v>616</v>
      </c>
      <c r="P7521" t="s">
        <v>314</v>
      </c>
      <c r="Q7521" t="s">
        <v>317</v>
      </c>
    </row>
    <row r="7522" spans="1:17">
      <c r="A7522" t="s">
        <v>7332</v>
      </c>
      <c r="B7522" t="s">
        <v>7333</v>
      </c>
      <c r="C7522" t="s">
        <v>7334</v>
      </c>
      <c r="D7522" s="4">
        <v>45781.383263888885</v>
      </c>
      <c r="E7522" s="4">
        <v>45782.375</v>
      </c>
      <c r="F7522" s="4">
        <v>45782.392361111109</v>
      </c>
      <c r="G7522" s="4">
        <v>45782.37400462963</v>
      </c>
      <c r="H7522" t="s">
        <v>3155</v>
      </c>
      <c r="I7522" t="s">
        <v>3512</v>
      </c>
      <c r="J7522">
        <v>1</v>
      </c>
      <c r="K7522" t="s">
        <v>3157</v>
      </c>
      <c r="L7522" t="s">
        <v>3564</v>
      </c>
      <c r="M7522" t="s">
        <v>549</v>
      </c>
      <c r="N7522" t="s">
        <v>550</v>
      </c>
      <c r="O7522" t="s">
        <v>136</v>
      </c>
      <c r="P7522" t="s">
        <v>139</v>
      </c>
      <c r="Q7522" t="s">
        <v>282</v>
      </c>
    </row>
    <row r="7523" spans="1:17">
      <c r="A7523" t="s">
        <v>7335</v>
      </c>
      <c r="B7523" t="s">
        <v>7336</v>
      </c>
      <c r="C7523" t="s">
        <v>7337</v>
      </c>
      <c r="D7523" s="4">
        <v>45781.381284722222</v>
      </c>
      <c r="E7523" s="4">
        <v>45784.375</v>
      </c>
      <c r="F7523" s="4">
        <v>45784.392361111109</v>
      </c>
      <c r="G7523" s="4">
        <v>45784.372106481482</v>
      </c>
      <c r="H7523" t="s">
        <v>3155</v>
      </c>
      <c r="I7523" t="s">
        <v>3171</v>
      </c>
      <c r="J7523">
        <v>1001</v>
      </c>
      <c r="K7523" t="s">
        <v>3157</v>
      </c>
      <c r="L7523" t="s">
        <v>3564</v>
      </c>
      <c r="M7523" t="s">
        <v>549</v>
      </c>
      <c r="N7523" t="s">
        <v>550</v>
      </c>
      <c r="O7523" t="s">
        <v>616</v>
      </c>
      <c r="P7523" t="s">
        <v>314</v>
      </c>
      <c r="Q7523" t="s">
        <v>318</v>
      </c>
    </row>
    <row r="7524" spans="1:17">
      <c r="A7524" t="s">
        <v>11629</v>
      </c>
      <c r="B7524" t="s">
        <v>11630</v>
      </c>
      <c r="C7524" t="s">
        <v>11631</v>
      </c>
      <c r="D7524" s="4">
        <v>45781.378009259257</v>
      </c>
      <c r="E7524" s="4">
        <v>45782.291666666664</v>
      </c>
      <c r="F7524" s="4">
        <v>45782.329861111109</v>
      </c>
      <c r="G7524" s="4">
        <v>45782.289687500001</v>
      </c>
      <c r="H7524" t="s">
        <v>3155</v>
      </c>
      <c r="I7524" t="s">
        <v>3156</v>
      </c>
      <c r="J7524">
        <v>0</v>
      </c>
      <c r="K7524" t="s">
        <v>3227</v>
      </c>
      <c r="L7524" t="s">
        <v>3564</v>
      </c>
      <c r="M7524" t="s">
        <v>549</v>
      </c>
      <c r="N7524" t="s">
        <v>550</v>
      </c>
      <c r="O7524" t="s">
        <v>616</v>
      </c>
      <c r="P7524" t="s">
        <v>314</v>
      </c>
      <c r="Q7524" t="s">
        <v>322</v>
      </c>
    </row>
    <row r="7525" spans="1:17">
      <c r="A7525" t="s">
        <v>6813</v>
      </c>
      <c r="B7525" t="s">
        <v>6814</v>
      </c>
      <c r="C7525" t="s">
        <v>7338</v>
      </c>
      <c r="D7525" s="4">
        <v>45781.37740740741</v>
      </c>
      <c r="E7525" s="4">
        <v>45781.958333333336</v>
      </c>
      <c r="F7525" s="4">
        <v>45781.975694444445</v>
      </c>
      <c r="G7525" s="4"/>
      <c r="H7525" t="s">
        <v>3155</v>
      </c>
      <c r="I7525" t="s">
        <v>3171</v>
      </c>
      <c r="J7525">
        <v>1001</v>
      </c>
      <c r="K7525" t="s">
        <v>3157</v>
      </c>
      <c r="L7525" t="s">
        <v>3593</v>
      </c>
      <c r="M7525" t="s">
        <v>549</v>
      </c>
      <c r="N7525" t="s">
        <v>550</v>
      </c>
      <c r="O7525" t="s">
        <v>616</v>
      </c>
      <c r="P7525" t="s">
        <v>314</v>
      </c>
      <c r="Q7525" t="s">
        <v>320</v>
      </c>
    </row>
    <row r="7526" spans="1:17">
      <c r="A7526" t="s">
        <v>7339</v>
      </c>
      <c r="B7526" t="s">
        <v>7340</v>
      </c>
      <c r="C7526" t="s">
        <v>7341</v>
      </c>
      <c r="D7526" s="4">
        <v>45781.36546296296</v>
      </c>
      <c r="E7526" s="4">
        <v>45783.25</v>
      </c>
      <c r="F7526" s="4">
        <v>45783.267361111109</v>
      </c>
      <c r="G7526" s="4"/>
      <c r="H7526" t="s">
        <v>3155</v>
      </c>
      <c r="I7526" t="s">
        <v>3184</v>
      </c>
      <c r="J7526">
        <v>1001</v>
      </c>
      <c r="K7526" t="s">
        <v>3157</v>
      </c>
      <c r="L7526" t="s">
        <v>3245</v>
      </c>
      <c r="M7526" t="s">
        <v>549</v>
      </c>
      <c r="N7526" t="s">
        <v>550</v>
      </c>
      <c r="O7526" t="s">
        <v>616</v>
      </c>
      <c r="P7526" t="s">
        <v>314</v>
      </c>
      <c r="Q7526" t="s">
        <v>322</v>
      </c>
    </row>
    <row r="7527" spans="1:17">
      <c r="A7527" t="s">
        <v>7335</v>
      </c>
      <c r="B7527" t="s">
        <v>7336</v>
      </c>
      <c r="C7527" t="s">
        <v>7342</v>
      </c>
      <c r="D7527" s="4">
        <v>45781.365081018521</v>
      </c>
      <c r="E7527" s="4">
        <v>45782.375</v>
      </c>
      <c r="F7527" s="4">
        <v>45782.392361111109</v>
      </c>
      <c r="G7527" s="4"/>
      <c r="H7527" t="s">
        <v>3155</v>
      </c>
      <c r="I7527" t="s">
        <v>3171</v>
      </c>
      <c r="J7527">
        <v>1001</v>
      </c>
      <c r="K7527" t="s">
        <v>3157</v>
      </c>
      <c r="L7527" t="s">
        <v>3245</v>
      </c>
      <c r="M7527" t="s">
        <v>549</v>
      </c>
      <c r="N7527" t="s">
        <v>550</v>
      </c>
      <c r="O7527" t="s">
        <v>616</v>
      </c>
      <c r="P7527" t="s">
        <v>314</v>
      </c>
      <c r="Q7527" t="s">
        <v>318</v>
      </c>
    </row>
    <row r="7528" spans="1:17">
      <c r="A7528" t="s">
        <v>7343</v>
      </c>
      <c r="B7528" t="s">
        <v>7344</v>
      </c>
      <c r="C7528" t="s">
        <v>7345</v>
      </c>
      <c r="D7528" s="4">
        <v>45781.364016203705</v>
      </c>
      <c r="E7528" s="4">
        <v>45787.291666666664</v>
      </c>
      <c r="F7528" s="4">
        <v>45787.309027777781</v>
      </c>
      <c r="G7528" s="4">
        <v>45787.287395833337</v>
      </c>
      <c r="H7528" t="s">
        <v>3155</v>
      </c>
      <c r="I7528" t="s">
        <v>3171</v>
      </c>
      <c r="J7528">
        <v>0</v>
      </c>
      <c r="K7528" t="s">
        <v>3227</v>
      </c>
      <c r="L7528" t="s">
        <v>3564</v>
      </c>
      <c r="M7528" t="s">
        <v>549</v>
      </c>
      <c r="N7528" t="s">
        <v>550</v>
      </c>
      <c r="O7528" t="s">
        <v>136</v>
      </c>
      <c r="P7528" t="s">
        <v>283</v>
      </c>
      <c r="Q7528" t="s">
        <v>285</v>
      </c>
    </row>
    <row r="7529" spans="1:17">
      <c r="A7529" t="s">
        <v>7324</v>
      </c>
      <c r="B7529" t="s">
        <v>7325</v>
      </c>
      <c r="C7529" t="s">
        <v>7346</v>
      </c>
      <c r="D7529" s="4">
        <v>45781.360798611109</v>
      </c>
      <c r="E7529" s="4">
        <v>45782.208333333336</v>
      </c>
      <c r="F7529" s="4">
        <v>45782.225694444445</v>
      </c>
      <c r="G7529" s="4"/>
      <c r="H7529" t="s">
        <v>3155</v>
      </c>
      <c r="I7529" t="s">
        <v>3171</v>
      </c>
      <c r="J7529">
        <v>0</v>
      </c>
      <c r="K7529" t="s">
        <v>3194</v>
      </c>
      <c r="L7529" t="s">
        <v>3245</v>
      </c>
      <c r="M7529" t="s">
        <v>549</v>
      </c>
      <c r="N7529" t="s">
        <v>559</v>
      </c>
      <c r="O7529" t="s">
        <v>469</v>
      </c>
      <c r="P7529" t="s">
        <v>189</v>
      </c>
      <c r="Q7529" t="s">
        <v>197</v>
      </c>
    </row>
    <row r="7530" spans="1:17">
      <c r="A7530" t="s">
        <v>7347</v>
      </c>
      <c r="B7530" t="s">
        <v>7348</v>
      </c>
      <c r="C7530" t="s">
        <v>7349</v>
      </c>
      <c r="D7530" s="4">
        <v>45781.353761574072</v>
      </c>
      <c r="E7530" s="4">
        <v>45787.4375</v>
      </c>
      <c r="F7530" s="4">
        <v>45787.454861111109</v>
      </c>
      <c r="G7530" s="4">
        <v>45787.437581018516</v>
      </c>
      <c r="H7530" t="s">
        <v>3155</v>
      </c>
      <c r="I7530" t="s">
        <v>3222</v>
      </c>
      <c r="J7530">
        <v>1</v>
      </c>
      <c r="K7530" t="s">
        <v>3223</v>
      </c>
      <c r="L7530" t="s">
        <v>3564</v>
      </c>
      <c r="M7530" t="s">
        <v>549</v>
      </c>
      <c r="N7530" t="s">
        <v>550</v>
      </c>
      <c r="O7530" t="s">
        <v>551</v>
      </c>
      <c r="P7530" t="s">
        <v>145</v>
      </c>
      <c r="Q7530" t="s">
        <v>221</v>
      </c>
    </row>
    <row r="7531" spans="1:17">
      <c r="A7531" t="s">
        <v>7347</v>
      </c>
      <c r="B7531" t="s">
        <v>7350</v>
      </c>
      <c r="C7531" t="s">
        <v>7351</v>
      </c>
      <c r="D7531" s="4">
        <v>45781.3515162037</v>
      </c>
      <c r="E7531" s="4">
        <v>45786.4375</v>
      </c>
      <c r="F7531" s="4">
        <v>45786.454861111109</v>
      </c>
      <c r="G7531" s="4">
        <v>45786.438587962963</v>
      </c>
      <c r="H7531" t="s">
        <v>3155</v>
      </c>
      <c r="I7531" t="s">
        <v>3175</v>
      </c>
      <c r="J7531">
        <v>0</v>
      </c>
      <c r="K7531" t="s">
        <v>3157</v>
      </c>
      <c r="L7531" t="s">
        <v>3564</v>
      </c>
      <c r="M7531" t="s">
        <v>549</v>
      </c>
      <c r="N7531" t="s">
        <v>550</v>
      </c>
      <c r="O7531" t="s">
        <v>551</v>
      </c>
      <c r="P7531" t="s">
        <v>145</v>
      </c>
      <c r="Q7531" t="s">
        <v>221</v>
      </c>
    </row>
    <row r="7532" spans="1:17">
      <c r="A7532" t="s">
        <v>7352</v>
      </c>
      <c r="B7532" t="s">
        <v>7353</v>
      </c>
      <c r="C7532" t="s">
        <v>7354</v>
      </c>
      <c r="D7532" s="4">
        <v>45781.350034722222</v>
      </c>
      <c r="E7532" s="4">
        <v>45786.291666666664</v>
      </c>
      <c r="F7532" s="4">
        <v>45786.329861111109</v>
      </c>
      <c r="G7532" s="4"/>
      <c r="H7532" t="s">
        <v>3155</v>
      </c>
      <c r="I7532" t="s">
        <v>3156</v>
      </c>
      <c r="J7532">
        <v>0</v>
      </c>
      <c r="K7532" t="s">
        <v>3157</v>
      </c>
      <c r="L7532" t="s">
        <v>3593</v>
      </c>
      <c r="M7532" t="s">
        <v>549</v>
      </c>
      <c r="N7532" t="s">
        <v>550</v>
      </c>
      <c r="O7532" t="s">
        <v>551</v>
      </c>
      <c r="P7532" t="s">
        <v>242</v>
      </c>
      <c r="Q7532" t="s">
        <v>245</v>
      </c>
    </row>
    <row r="7533" spans="1:17">
      <c r="A7533" t="s">
        <v>7355</v>
      </c>
      <c r="B7533" t="s">
        <v>7356</v>
      </c>
      <c r="C7533" t="s">
        <v>7357</v>
      </c>
      <c r="D7533" s="4">
        <v>45781.339548611111</v>
      </c>
      <c r="E7533" s="4">
        <v>45782.375</v>
      </c>
      <c r="F7533" s="4">
        <v>45782.413194444445</v>
      </c>
      <c r="G7533" s="4">
        <v>45782.375914351855</v>
      </c>
      <c r="H7533" t="s">
        <v>3155</v>
      </c>
      <c r="I7533" t="s">
        <v>3156</v>
      </c>
      <c r="J7533">
        <v>0</v>
      </c>
      <c r="K7533" t="s">
        <v>3157</v>
      </c>
      <c r="L7533" t="s">
        <v>3564</v>
      </c>
      <c r="M7533" t="s">
        <v>549</v>
      </c>
      <c r="N7533" t="s">
        <v>550</v>
      </c>
      <c r="O7533" t="s">
        <v>136</v>
      </c>
      <c r="P7533" t="s">
        <v>283</v>
      </c>
      <c r="Q7533" t="s">
        <v>284</v>
      </c>
    </row>
    <row r="7534" spans="1:17">
      <c r="A7534" t="s">
        <v>6751</v>
      </c>
      <c r="B7534" t="s">
        <v>6752</v>
      </c>
      <c r="C7534" t="s">
        <v>7358</v>
      </c>
      <c r="D7534" s="4">
        <v>45781.33153935185</v>
      </c>
      <c r="E7534" s="4">
        <v>45782.291666666664</v>
      </c>
      <c r="F7534" s="4">
        <v>45782.309027777781</v>
      </c>
      <c r="G7534" s="4"/>
      <c r="H7534" t="s">
        <v>3155</v>
      </c>
      <c r="I7534" t="s">
        <v>3162</v>
      </c>
      <c r="J7534">
        <v>0</v>
      </c>
      <c r="K7534" t="s">
        <v>3198</v>
      </c>
      <c r="L7534" t="s">
        <v>3593</v>
      </c>
      <c r="M7534" t="s">
        <v>549</v>
      </c>
      <c r="N7534" t="s">
        <v>550</v>
      </c>
      <c r="O7534" t="s">
        <v>1923</v>
      </c>
      <c r="P7534" t="s">
        <v>1924</v>
      </c>
      <c r="Q7534" t="s">
        <v>3180</v>
      </c>
    </row>
    <row r="7535" spans="1:17">
      <c r="A7535" t="s">
        <v>7359</v>
      </c>
      <c r="B7535" t="s">
        <v>7360</v>
      </c>
      <c r="C7535" t="s">
        <v>7361</v>
      </c>
      <c r="D7535" s="4">
        <v>45781.329502314817</v>
      </c>
      <c r="E7535" s="4">
        <v>45791.416666666664</v>
      </c>
      <c r="F7535" s="4">
        <v>45791.434027777781</v>
      </c>
      <c r="G7535" s="4">
        <v>45791.417800925927</v>
      </c>
      <c r="H7535" t="s">
        <v>3155</v>
      </c>
      <c r="I7535" t="s">
        <v>3162</v>
      </c>
      <c r="J7535">
        <v>0</v>
      </c>
      <c r="K7535" t="s">
        <v>3379</v>
      </c>
      <c r="L7535" t="s">
        <v>3564</v>
      </c>
      <c r="M7535" t="s">
        <v>549</v>
      </c>
      <c r="N7535" t="s">
        <v>550</v>
      </c>
      <c r="O7535" t="s">
        <v>1923</v>
      </c>
      <c r="P7535" t="s">
        <v>1924</v>
      </c>
      <c r="Q7535" t="s">
        <v>3394</v>
      </c>
    </row>
    <row r="7536" spans="1:17">
      <c r="A7536" t="s">
        <v>7362</v>
      </c>
      <c r="B7536" t="s">
        <v>7363</v>
      </c>
      <c r="C7536" t="s">
        <v>7364</v>
      </c>
      <c r="D7536" s="4">
        <v>45781.329247685186</v>
      </c>
      <c r="E7536" s="4">
        <v>45790.291666666664</v>
      </c>
      <c r="F7536" s="4">
        <v>45790.329861111109</v>
      </c>
      <c r="G7536" s="4"/>
      <c r="H7536" t="s">
        <v>3155</v>
      </c>
      <c r="I7536" t="s">
        <v>3156</v>
      </c>
      <c r="J7536">
        <v>0</v>
      </c>
      <c r="K7536" t="s">
        <v>3194</v>
      </c>
      <c r="L7536" t="s">
        <v>3245</v>
      </c>
      <c r="M7536" t="s">
        <v>549</v>
      </c>
      <c r="N7536" t="s">
        <v>550</v>
      </c>
      <c r="O7536" t="s">
        <v>551</v>
      </c>
      <c r="P7536" t="s">
        <v>145</v>
      </c>
      <c r="Q7536" t="s">
        <v>221</v>
      </c>
    </row>
    <row r="7537" spans="1:17">
      <c r="A7537" t="s">
        <v>7091</v>
      </c>
      <c r="B7537" t="s">
        <v>7092</v>
      </c>
      <c r="C7537" t="s">
        <v>7365</v>
      </c>
      <c r="D7537" s="4">
        <v>45781.326331018521</v>
      </c>
      <c r="E7537" s="4">
        <v>45782.666666666664</v>
      </c>
      <c r="F7537" s="4">
        <v>45782.684027777781</v>
      </c>
      <c r="G7537" s="4"/>
      <c r="H7537" t="s">
        <v>3155</v>
      </c>
      <c r="I7537" t="s">
        <v>3171</v>
      </c>
      <c r="J7537">
        <v>0</v>
      </c>
      <c r="K7537" t="s">
        <v>3157</v>
      </c>
      <c r="L7537" t="s">
        <v>3245</v>
      </c>
      <c r="M7537" t="s">
        <v>549</v>
      </c>
      <c r="N7537" t="s">
        <v>550</v>
      </c>
      <c r="O7537" t="s">
        <v>136</v>
      </c>
      <c r="P7537" t="s">
        <v>292</v>
      </c>
      <c r="Q7537" t="s">
        <v>293</v>
      </c>
    </row>
    <row r="7538" spans="1:17">
      <c r="A7538" t="s">
        <v>7366</v>
      </c>
      <c r="B7538" t="s">
        <v>7367</v>
      </c>
      <c r="C7538" t="s">
        <v>7368</v>
      </c>
      <c r="D7538" s="4">
        <v>45781.323333333334</v>
      </c>
      <c r="E7538" s="4">
        <v>45782.416666666664</v>
      </c>
      <c r="F7538" s="4">
        <v>45782.434027777781</v>
      </c>
      <c r="G7538" s="4">
        <v>45782.417210648149</v>
      </c>
      <c r="H7538" t="s">
        <v>3155</v>
      </c>
      <c r="I7538" t="s">
        <v>3175</v>
      </c>
      <c r="J7538">
        <v>1001</v>
      </c>
      <c r="K7538" t="s">
        <v>3194</v>
      </c>
      <c r="L7538" t="s">
        <v>3564</v>
      </c>
      <c r="M7538" t="s">
        <v>549</v>
      </c>
      <c r="N7538" t="s">
        <v>559</v>
      </c>
      <c r="O7538" t="s">
        <v>469</v>
      </c>
      <c r="P7538" t="s">
        <v>189</v>
      </c>
      <c r="Q7538" t="s">
        <v>198</v>
      </c>
    </row>
    <row r="7539" spans="1:17">
      <c r="A7539" t="s">
        <v>7369</v>
      </c>
      <c r="B7539" t="s">
        <v>7370</v>
      </c>
      <c r="C7539" t="s">
        <v>7371</v>
      </c>
      <c r="D7539" s="4">
        <v>45781.31454861111</v>
      </c>
      <c r="E7539" s="4">
        <v>45782.125</v>
      </c>
      <c r="F7539" s="4">
        <v>45782.163194444445</v>
      </c>
      <c r="G7539" s="4">
        <v>45782.125162037039</v>
      </c>
      <c r="H7539" t="s">
        <v>3155</v>
      </c>
      <c r="I7539" t="s">
        <v>3156</v>
      </c>
      <c r="J7539">
        <v>0</v>
      </c>
      <c r="K7539" t="s">
        <v>3227</v>
      </c>
      <c r="L7539" t="s">
        <v>3564</v>
      </c>
      <c r="M7539" t="s">
        <v>549</v>
      </c>
      <c r="N7539" t="s">
        <v>550</v>
      </c>
      <c r="O7539" t="s">
        <v>551</v>
      </c>
      <c r="P7539" t="s">
        <v>145</v>
      </c>
      <c r="Q7539" t="s">
        <v>222</v>
      </c>
    </row>
    <row r="7540" spans="1:17">
      <c r="A7540" t="s">
        <v>7372</v>
      </c>
      <c r="B7540" t="s">
        <v>7373</v>
      </c>
      <c r="C7540" t="s">
        <v>7374</v>
      </c>
      <c r="D7540" s="4">
        <v>45781.304467592592</v>
      </c>
      <c r="E7540" s="4">
        <v>45782.4375</v>
      </c>
      <c r="F7540" s="4">
        <v>45782.454861111109</v>
      </c>
      <c r="G7540" s="4">
        <v>45782.436319444445</v>
      </c>
      <c r="H7540" t="s">
        <v>3155</v>
      </c>
      <c r="I7540" t="s">
        <v>3222</v>
      </c>
      <c r="J7540">
        <v>1</v>
      </c>
      <c r="K7540" t="s">
        <v>3223</v>
      </c>
      <c r="L7540" t="s">
        <v>3564</v>
      </c>
      <c r="M7540" t="s">
        <v>549</v>
      </c>
      <c r="N7540" t="s">
        <v>550</v>
      </c>
      <c r="O7540" t="s">
        <v>136</v>
      </c>
      <c r="P7540" t="s">
        <v>283</v>
      </c>
      <c r="Q7540" t="s">
        <v>284</v>
      </c>
    </row>
    <row r="7541" spans="1:17">
      <c r="A7541" t="s">
        <v>7293</v>
      </c>
      <c r="B7541" t="s">
        <v>7294</v>
      </c>
      <c r="C7541" t="s">
        <v>7375</v>
      </c>
      <c r="D7541" s="4">
        <v>45781.295231481483</v>
      </c>
      <c r="E7541" s="4">
        <v>45782.291666666664</v>
      </c>
      <c r="F7541" s="4">
        <v>45782.309027777781</v>
      </c>
      <c r="G7541" s="4"/>
      <c r="H7541" t="s">
        <v>3155</v>
      </c>
      <c r="I7541" t="s">
        <v>3171</v>
      </c>
      <c r="J7541">
        <v>0</v>
      </c>
      <c r="K7541" t="s">
        <v>3227</v>
      </c>
      <c r="L7541" t="s">
        <v>3245</v>
      </c>
      <c r="M7541" t="s">
        <v>549</v>
      </c>
      <c r="N7541" t="s">
        <v>550</v>
      </c>
      <c r="O7541" t="s">
        <v>136</v>
      </c>
      <c r="P7541" t="s">
        <v>147</v>
      </c>
      <c r="Q7541" t="s">
        <v>262</v>
      </c>
    </row>
    <row r="7542" spans="1:17">
      <c r="A7542" t="s">
        <v>7376</v>
      </c>
      <c r="B7542" t="s">
        <v>7377</v>
      </c>
      <c r="C7542" t="s">
        <v>7378</v>
      </c>
      <c r="D7542" s="4">
        <v>45781.294710648152</v>
      </c>
      <c r="E7542" s="4">
        <v>45782.708333333336</v>
      </c>
      <c r="F7542" s="4">
        <v>45782.725694444445</v>
      </c>
      <c r="G7542" s="4">
        <v>45782.703472222223</v>
      </c>
      <c r="H7542" t="s">
        <v>3155</v>
      </c>
      <c r="I7542" t="s">
        <v>3175</v>
      </c>
      <c r="J7542">
        <v>1001</v>
      </c>
      <c r="K7542" t="s">
        <v>3157</v>
      </c>
      <c r="L7542" t="s">
        <v>3564</v>
      </c>
      <c r="M7542" t="s">
        <v>549</v>
      </c>
      <c r="N7542" t="s">
        <v>550</v>
      </c>
      <c r="O7542" t="s">
        <v>136</v>
      </c>
      <c r="P7542" t="s">
        <v>292</v>
      </c>
      <c r="Q7542" t="s">
        <v>294</v>
      </c>
    </row>
    <row r="7543" spans="1:17">
      <c r="A7543" t="s">
        <v>7379</v>
      </c>
      <c r="B7543" t="s">
        <v>7380</v>
      </c>
      <c r="C7543" t="s">
        <v>7381</v>
      </c>
      <c r="D7543" s="4">
        <v>45781.290462962963</v>
      </c>
      <c r="E7543" s="4">
        <v>45787.666666666664</v>
      </c>
      <c r="F7543" s="4">
        <v>45787.684027777781</v>
      </c>
      <c r="G7543" s="4"/>
      <c r="H7543" t="s">
        <v>3155</v>
      </c>
      <c r="I7543" t="s">
        <v>3162</v>
      </c>
      <c r="J7543">
        <v>0</v>
      </c>
      <c r="K7543" t="s">
        <v>3420</v>
      </c>
      <c r="L7543" t="s">
        <v>3593</v>
      </c>
      <c r="M7543" t="s">
        <v>549</v>
      </c>
      <c r="N7543" t="s">
        <v>550</v>
      </c>
      <c r="O7543" t="s">
        <v>1923</v>
      </c>
      <c r="P7543" t="s">
        <v>1924</v>
      </c>
      <c r="Q7543" t="s">
        <v>3164</v>
      </c>
    </row>
    <row r="7544" spans="1:17">
      <c r="A7544" t="s">
        <v>7382</v>
      </c>
      <c r="B7544" t="s">
        <v>7383</v>
      </c>
      <c r="C7544" t="s">
        <v>7384</v>
      </c>
      <c r="D7544" s="4">
        <v>45781.287488425929</v>
      </c>
      <c r="E7544" s="4">
        <v>45789.291666666664</v>
      </c>
      <c r="F7544" s="4">
        <v>45789.309027777781</v>
      </c>
      <c r="G7544" s="4"/>
      <c r="H7544" t="s">
        <v>3155</v>
      </c>
      <c r="I7544" t="s">
        <v>3171</v>
      </c>
      <c r="J7544">
        <v>1001</v>
      </c>
      <c r="K7544" t="s">
        <v>3157</v>
      </c>
      <c r="L7544" t="s">
        <v>3593</v>
      </c>
      <c r="M7544" t="s">
        <v>549</v>
      </c>
      <c r="N7544" t="s">
        <v>550</v>
      </c>
      <c r="O7544" t="s">
        <v>616</v>
      </c>
      <c r="P7544" t="s">
        <v>314</v>
      </c>
      <c r="Q7544" t="s">
        <v>322</v>
      </c>
    </row>
    <row r="7545" spans="1:17">
      <c r="A7545" t="s">
        <v>7235</v>
      </c>
      <c r="B7545" t="s">
        <v>7236</v>
      </c>
      <c r="C7545" t="s">
        <v>7385</v>
      </c>
      <c r="D7545" s="4">
        <v>45781.278819444444</v>
      </c>
      <c r="E7545" s="4">
        <v>45783.458333333336</v>
      </c>
      <c r="F7545" s="4">
        <v>45783.475694444445</v>
      </c>
      <c r="G7545" s="4"/>
      <c r="H7545" t="s">
        <v>3155</v>
      </c>
      <c r="I7545" t="s">
        <v>3512</v>
      </c>
      <c r="J7545">
        <v>1</v>
      </c>
      <c r="K7545" t="s">
        <v>3157</v>
      </c>
      <c r="L7545" t="s">
        <v>3245</v>
      </c>
      <c r="M7545" t="s">
        <v>549</v>
      </c>
      <c r="N7545" t="s">
        <v>550</v>
      </c>
      <c r="O7545" t="s">
        <v>136</v>
      </c>
      <c r="P7545" t="s">
        <v>264</v>
      </c>
      <c r="Q7545" t="s">
        <v>267</v>
      </c>
    </row>
    <row r="7546" spans="1:17">
      <c r="A7546" t="s">
        <v>7386</v>
      </c>
      <c r="B7546" t="s">
        <v>7387</v>
      </c>
      <c r="C7546" t="s">
        <v>7388</v>
      </c>
      <c r="D7546" s="4">
        <v>45781.277361111112</v>
      </c>
      <c r="E7546" s="4">
        <v>45782.395833333336</v>
      </c>
      <c r="F7546" s="4">
        <v>45782.434027777781</v>
      </c>
      <c r="G7546" s="4"/>
      <c r="H7546" t="s">
        <v>3155</v>
      </c>
      <c r="I7546" t="s">
        <v>3156</v>
      </c>
      <c r="J7546">
        <v>0</v>
      </c>
      <c r="K7546" t="s">
        <v>3157</v>
      </c>
      <c r="L7546" t="s">
        <v>3593</v>
      </c>
      <c r="M7546" t="s">
        <v>549</v>
      </c>
      <c r="N7546" t="s">
        <v>550</v>
      </c>
      <c r="O7546" t="s">
        <v>551</v>
      </c>
      <c r="P7546" t="s">
        <v>145</v>
      </c>
      <c r="Q7546" t="s">
        <v>229</v>
      </c>
    </row>
    <row r="7547" spans="1:17">
      <c r="A7547" t="s">
        <v>4319</v>
      </c>
      <c r="B7547" t="s">
        <v>4320</v>
      </c>
      <c r="C7547" t="s">
        <v>7389</v>
      </c>
      <c r="D7547" s="4">
        <v>45781.275219907409</v>
      </c>
      <c r="E7547" s="4">
        <v>45781.9375</v>
      </c>
      <c r="F7547" s="4">
        <v>45781.954861111109</v>
      </c>
      <c r="G7547" s="4"/>
      <c r="H7547" t="s">
        <v>3155</v>
      </c>
      <c r="I7547" t="s">
        <v>3171</v>
      </c>
      <c r="J7547">
        <v>1001</v>
      </c>
      <c r="K7547" t="s">
        <v>3157</v>
      </c>
      <c r="L7547" t="s">
        <v>3245</v>
      </c>
      <c r="M7547" t="s">
        <v>549</v>
      </c>
      <c r="N7547" t="s">
        <v>550</v>
      </c>
      <c r="O7547" t="s">
        <v>136</v>
      </c>
      <c r="P7547" t="s">
        <v>283</v>
      </c>
      <c r="Q7547" t="s">
        <v>290</v>
      </c>
    </row>
    <row r="7548" spans="1:17">
      <c r="A7548" t="s">
        <v>7390</v>
      </c>
      <c r="B7548" t="s">
        <v>7391</v>
      </c>
      <c r="C7548" t="s">
        <v>7392</v>
      </c>
      <c r="D7548" s="4">
        <v>45781.274537037039</v>
      </c>
      <c r="E7548" s="4">
        <v>45781.916666666664</v>
      </c>
      <c r="F7548" s="4">
        <v>45781.934027777781</v>
      </c>
      <c r="G7548" s="4">
        <v>45781.915949074071</v>
      </c>
      <c r="H7548" t="s">
        <v>3155</v>
      </c>
      <c r="I7548" t="s">
        <v>3175</v>
      </c>
      <c r="J7548">
        <v>1001</v>
      </c>
      <c r="K7548" t="s">
        <v>3194</v>
      </c>
      <c r="L7548" t="s">
        <v>3564</v>
      </c>
      <c r="M7548" t="s">
        <v>549</v>
      </c>
      <c r="N7548" t="s">
        <v>550</v>
      </c>
      <c r="O7548" t="s">
        <v>551</v>
      </c>
      <c r="P7548" t="s">
        <v>149</v>
      </c>
      <c r="Q7548" t="s">
        <v>200</v>
      </c>
    </row>
    <row r="7549" spans="1:17">
      <c r="A7549" t="s">
        <v>7393</v>
      </c>
      <c r="B7549" t="s">
        <v>7394</v>
      </c>
      <c r="C7549" t="s">
        <v>7395</v>
      </c>
      <c r="D7549" s="4">
        <v>45781.274027777778</v>
      </c>
      <c r="E7549" s="4">
        <v>45783.875</v>
      </c>
      <c r="F7549" s="4">
        <v>45783.892361111109</v>
      </c>
      <c r="G7549" s="4"/>
      <c r="H7549" t="s">
        <v>3155</v>
      </c>
      <c r="I7549" t="s">
        <v>3184</v>
      </c>
      <c r="J7549">
        <v>1001</v>
      </c>
      <c r="K7549" t="s">
        <v>3157</v>
      </c>
      <c r="L7549" t="s">
        <v>3593</v>
      </c>
      <c r="M7549" t="s">
        <v>549</v>
      </c>
      <c r="N7549" t="s">
        <v>550</v>
      </c>
      <c r="O7549" t="s">
        <v>551</v>
      </c>
      <c r="P7549" t="s">
        <v>149</v>
      </c>
      <c r="Q7549" t="s">
        <v>205</v>
      </c>
    </row>
    <row r="7550" spans="1:17">
      <c r="A7550" t="s">
        <v>11629</v>
      </c>
      <c r="B7550" t="s">
        <v>11630</v>
      </c>
      <c r="C7550" t="s">
        <v>11632</v>
      </c>
      <c r="D7550" s="4">
        <v>45781.272557870368</v>
      </c>
      <c r="E7550" s="4">
        <v>45787.291666666664</v>
      </c>
      <c r="F7550" s="4">
        <v>45787.329861111109</v>
      </c>
      <c r="G7550" s="4"/>
      <c r="H7550" t="s">
        <v>3155</v>
      </c>
      <c r="I7550" t="s">
        <v>3209</v>
      </c>
      <c r="J7550">
        <v>0</v>
      </c>
      <c r="K7550" t="s">
        <v>3227</v>
      </c>
      <c r="L7550" t="s">
        <v>3245</v>
      </c>
      <c r="M7550" t="s">
        <v>549</v>
      </c>
      <c r="N7550" t="s">
        <v>550</v>
      </c>
      <c r="O7550" t="s">
        <v>616</v>
      </c>
      <c r="P7550" t="s">
        <v>314</v>
      </c>
      <c r="Q7550" t="s">
        <v>322</v>
      </c>
    </row>
    <row r="7551" spans="1:17">
      <c r="A7551" t="s">
        <v>7396</v>
      </c>
      <c r="B7551" t="s">
        <v>7397</v>
      </c>
      <c r="C7551" t="s">
        <v>7398</v>
      </c>
      <c r="D7551" s="4">
        <v>45781.270671296297</v>
      </c>
      <c r="E7551" s="4">
        <v>45788.395833333336</v>
      </c>
      <c r="F7551" s="4">
        <v>45788.413194444445</v>
      </c>
      <c r="G7551" s="4"/>
      <c r="H7551" t="s">
        <v>3155</v>
      </c>
      <c r="I7551" t="s">
        <v>3184</v>
      </c>
      <c r="J7551">
        <v>1001</v>
      </c>
      <c r="K7551" t="s">
        <v>3157</v>
      </c>
      <c r="L7551" t="s">
        <v>3245</v>
      </c>
      <c r="M7551" t="s">
        <v>549</v>
      </c>
      <c r="N7551" t="s">
        <v>550</v>
      </c>
      <c r="O7551" t="s">
        <v>616</v>
      </c>
      <c r="P7551" t="s">
        <v>314</v>
      </c>
      <c r="Q7551" t="s">
        <v>320</v>
      </c>
    </row>
    <row r="7552" spans="1:17">
      <c r="A7552" t="s">
        <v>7399</v>
      </c>
      <c r="B7552" t="s">
        <v>7400</v>
      </c>
      <c r="C7552" t="s">
        <v>7401</v>
      </c>
      <c r="D7552" s="4">
        <v>45781.266192129631</v>
      </c>
      <c r="E7552" s="4">
        <v>45788.041666666664</v>
      </c>
      <c r="F7552" s="4">
        <v>45788.059027777781</v>
      </c>
      <c r="G7552" s="4"/>
      <c r="H7552" t="s">
        <v>3155</v>
      </c>
      <c r="I7552" t="s">
        <v>3184</v>
      </c>
      <c r="J7552">
        <v>1002</v>
      </c>
      <c r="K7552" t="s">
        <v>3157</v>
      </c>
      <c r="L7552" t="s">
        <v>3593</v>
      </c>
      <c r="M7552" t="s">
        <v>549</v>
      </c>
      <c r="N7552" t="s">
        <v>550</v>
      </c>
      <c r="O7552" t="s">
        <v>136</v>
      </c>
      <c r="P7552" t="s">
        <v>147</v>
      </c>
      <c r="Q7552" t="s">
        <v>7316</v>
      </c>
    </row>
    <row r="7553" spans="1:17">
      <c r="A7553" t="s">
        <v>7402</v>
      </c>
      <c r="B7553" t="s">
        <v>7403</v>
      </c>
      <c r="C7553" t="s">
        <v>7404</v>
      </c>
      <c r="D7553" s="4">
        <v>45781.265462962961</v>
      </c>
      <c r="E7553" s="4">
        <v>45784.166666666664</v>
      </c>
      <c r="F7553" s="4">
        <v>45784.184027777781</v>
      </c>
      <c r="G7553" s="4">
        <v>45784.16851851852</v>
      </c>
      <c r="H7553" t="s">
        <v>3155</v>
      </c>
      <c r="I7553" t="s">
        <v>3171</v>
      </c>
      <c r="J7553">
        <v>0</v>
      </c>
      <c r="K7553" t="s">
        <v>3194</v>
      </c>
      <c r="L7553" t="s">
        <v>3564</v>
      </c>
      <c r="M7553" t="s">
        <v>549</v>
      </c>
      <c r="N7553" t="s">
        <v>550</v>
      </c>
      <c r="O7553" t="s">
        <v>551</v>
      </c>
      <c r="P7553" t="s">
        <v>149</v>
      </c>
      <c r="Q7553" t="s">
        <v>200</v>
      </c>
    </row>
    <row r="7554" spans="1:17">
      <c r="A7554" t="s">
        <v>7402</v>
      </c>
      <c r="B7554" t="s">
        <v>7405</v>
      </c>
      <c r="C7554" t="s">
        <v>7406</v>
      </c>
      <c r="D7554" s="4">
        <v>45781.264444444445</v>
      </c>
      <c r="E7554" s="4">
        <v>45784.229166666664</v>
      </c>
      <c r="F7554" s="4">
        <v>45784.246527777781</v>
      </c>
      <c r="G7554" s="4">
        <v>45784.231805555559</v>
      </c>
      <c r="H7554" t="s">
        <v>3155</v>
      </c>
      <c r="I7554" t="s">
        <v>3171</v>
      </c>
      <c r="J7554">
        <v>1002</v>
      </c>
      <c r="K7554" t="s">
        <v>3157</v>
      </c>
      <c r="L7554" t="s">
        <v>3564</v>
      </c>
      <c r="M7554" t="s">
        <v>549</v>
      </c>
      <c r="N7554" t="s">
        <v>550</v>
      </c>
      <c r="O7554" t="s">
        <v>551</v>
      </c>
      <c r="P7554" t="s">
        <v>149</v>
      </c>
      <c r="Q7554" t="s">
        <v>200</v>
      </c>
    </row>
    <row r="7555" spans="1:17">
      <c r="A7555" t="s">
        <v>7407</v>
      </c>
      <c r="B7555" t="s">
        <v>7408</v>
      </c>
      <c r="C7555" t="s">
        <v>7409</v>
      </c>
      <c r="D7555" s="4">
        <v>45781.26284722222</v>
      </c>
      <c r="E7555" s="4">
        <v>45782.270833333336</v>
      </c>
      <c r="F7555" s="4">
        <v>45782.309027777781</v>
      </c>
      <c r="G7555" s="4"/>
      <c r="H7555" t="s">
        <v>3155</v>
      </c>
      <c r="I7555" t="s">
        <v>3209</v>
      </c>
      <c r="J7555">
        <v>0</v>
      </c>
      <c r="K7555" t="s">
        <v>3227</v>
      </c>
      <c r="L7555" t="s">
        <v>3245</v>
      </c>
      <c r="M7555" t="s">
        <v>549</v>
      </c>
      <c r="N7555" t="s">
        <v>550</v>
      </c>
      <c r="O7555" t="s">
        <v>136</v>
      </c>
      <c r="P7555" t="s">
        <v>143</v>
      </c>
      <c r="Q7555" t="s">
        <v>311</v>
      </c>
    </row>
    <row r="7556" spans="1:17">
      <c r="A7556" t="s">
        <v>4319</v>
      </c>
      <c r="B7556" t="s">
        <v>4320</v>
      </c>
      <c r="C7556" t="s">
        <v>7410</v>
      </c>
      <c r="D7556" s="4">
        <v>45781.261712962965</v>
      </c>
      <c r="E7556" s="4">
        <v>45781.9375</v>
      </c>
      <c r="F7556" s="4">
        <v>45781.954861111109</v>
      </c>
      <c r="G7556" s="4"/>
      <c r="H7556" t="s">
        <v>3155</v>
      </c>
      <c r="I7556" t="s">
        <v>3171</v>
      </c>
      <c r="J7556">
        <v>1001</v>
      </c>
      <c r="K7556" t="s">
        <v>3157</v>
      </c>
      <c r="L7556" t="s">
        <v>3245</v>
      </c>
      <c r="M7556" t="s">
        <v>549</v>
      </c>
      <c r="N7556" t="s">
        <v>550</v>
      </c>
      <c r="O7556" t="s">
        <v>136</v>
      </c>
      <c r="P7556" t="s">
        <v>283</v>
      </c>
      <c r="Q7556" t="s">
        <v>290</v>
      </c>
    </row>
    <row r="7557" spans="1:17">
      <c r="A7557" t="s">
        <v>7411</v>
      </c>
      <c r="B7557" t="s">
        <v>7412</v>
      </c>
      <c r="C7557" t="s">
        <v>7413</v>
      </c>
      <c r="D7557" s="4">
        <v>45781.260127314818</v>
      </c>
      <c r="E7557" s="4">
        <v>45789.1875</v>
      </c>
      <c r="F7557" s="4">
        <v>45789.204861111109</v>
      </c>
      <c r="G7557" s="4"/>
      <c r="H7557" t="s">
        <v>3155</v>
      </c>
      <c r="I7557" t="s">
        <v>3162</v>
      </c>
      <c r="J7557">
        <v>0</v>
      </c>
      <c r="K7557" t="s">
        <v>3420</v>
      </c>
      <c r="L7557" t="s">
        <v>3593</v>
      </c>
      <c r="M7557" t="s">
        <v>549</v>
      </c>
      <c r="N7557" t="s">
        <v>550</v>
      </c>
      <c r="O7557" t="s">
        <v>1923</v>
      </c>
      <c r="P7557" t="s">
        <v>1924</v>
      </c>
      <c r="Q7557" t="s">
        <v>3180</v>
      </c>
    </row>
    <row r="7558" spans="1:17">
      <c r="A7558" t="s">
        <v>7382</v>
      </c>
      <c r="B7558" t="s">
        <v>7383</v>
      </c>
      <c r="C7558" t="s">
        <v>7414</v>
      </c>
      <c r="D7558" s="4">
        <v>45781.257685185185</v>
      </c>
      <c r="E7558" s="4">
        <v>45789.291666666664</v>
      </c>
      <c r="F7558" s="4">
        <v>45789.309027777781</v>
      </c>
      <c r="G7558" s="4"/>
      <c r="H7558" t="s">
        <v>3155</v>
      </c>
      <c r="I7558" t="s">
        <v>3184</v>
      </c>
      <c r="J7558">
        <v>1002</v>
      </c>
      <c r="K7558" t="s">
        <v>3157</v>
      </c>
      <c r="L7558" t="s">
        <v>3245</v>
      </c>
      <c r="M7558" t="s">
        <v>549</v>
      </c>
      <c r="N7558" t="s">
        <v>550</v>
      </c>
      <c r="O7558" t="s">
        <v>616</v>
      </c>
      <c r="P7558" t="s">
        <v>314</v>
      </c>
      <c r="Q7558" t="s">
        <v>322</v>
      </c>
    </row>
    <row r="7559" spans="1:17">
      <c r="A7559" t="s">
        <v>3253</v>
      </c>
      <c r="B7559" t="s">
        <v>3254</v>
      </c>
      <c r="C7559" t="s">
        <v>7415</v>
      </c>
      <c r="D7559" s="4">
        <v>45781.257372685184</v>
      </c>
      <c r="E7559" s="4">
        <v>45783.354166666664</v>
      </c>
      <c r="F7559" s="4">
        <v>45783.392361111109</v>
      </c>
      <c r="G7559" s="4"/>
      <c r="H7559" t="s">
        <v>3155</v>
      </c>
      <c r="I7559" t="s">
        <v>3156</v>
      </c>
      <c r="J7559">
        <v>0</v>
      </c>
      <c r="K7559" t="s">
        <v>3157</v>
      </c>
      <c r="L7559" t="s">
        <v>3245</v>
      </c>
      <c r="M7559" t="s">
        <v>549</v>
      </c>
      <c r="N7559" t="s">
        <v>550</v>
      </c>
      <c r="O7559" t="s">
        <v>551</v>
      </c>
      <c r="P7559" t="s">
        <v>149</v>
      </c>
      <c r="Q7559" t="s">
        <v>200</v>
      </c>
    </row>
    <row r="7560" spans="1:17">
      <c r="A7560" t="s">
        <v>7416</v>
      </c>
      <c r="B7560" t="s">
        <v>7417</v>
      </c>
      <c r="C7560" t="s">
        <v>7418</v>
      </c>
      <c r="D7560" s="4">
        <v>45781.253831018519</v>
      </c>
      <c r="E7560" s="4">
        <v>45784.395833333336</v>
      </c>
      <c r="F7560" s="4">
        <v>45784.413194444445</v>
      </c>
      <c r="G7560" s="4">
        <v>45784.398263888892</v>
      </c>
      <c r="H7560" t="s">
        <v>3155</v>
      </c>
      <c r="I7560" t="s">
        <v>3171</v>
      </c>
      <c r="J7560">
        <v>0</v>
      </c>
      <c r="K7560" t="s">
        <v>3194</v>
      </c>
      <c r="L7560" t="s">
        <v>3564</v>
      </c>
      <c r="M7560" t="s">
        <v>549</v>
      </c>
      <c r="N7560" t="s">
        <v>550</v>
      </c>
      <c r="O7560" t="s">
        <v>551</v>
      </c>
      <c r="P7560" t="s">
        <v>149</v>
      </c>
      <c r="Q7560" t="s">
        <v>200</v>
      </c>
    </row>
    <row r="7561" spans="1:17">
      <c r="A7561" t="s">
        <v>7419</v>
      </c>
      <c r="B7561" t="s">
        <v>7420</v>
      </c>
      <c r="C7561" t="s">
        <v>7421</v>
      </c>
      <c r="D7561" s="4">
        <v>45781.24858796296</v>
      </c>
      <c r="E7561" s="4">
        <v>45783.416666666664</v>
      </c>
      <c r="F7561" s="4">
        <v>45783.454861111109</v>
      </c>
      <c r="G7561" s="4">
        <v>45783.417719907404</v>
      </c>
      <c r="H7561" t="s">
        <v>3155</v>
      </c>
      <c r="I7561" t="s">
        <v>3156</v>
      </c>
      <c r="J7561">
        <v>0</v>
      </c>
      <c r="K7561" t="s">
        <v>3157</v>
      </c>
      <c r="L7561" t="s">
        <v>3564</v>
      </c>
      <c r="M7561" t="s">
        <v>549</v>
      </c>
      <c r="N7561" t="s">
        <v>550</v>
      </c>
      <c r="O7561" t="s">
        <v>136</v>
      </c>
      <c r="P7561" t="s">
        <v>147</v>
      </c>
      <c r="Q7561" t="s">
        <v>257</v>
      </c>
    </row>
    <row r="7562" spans="1:17">
      <c r="A7562" t="s">
        <v>11633</v>
      </c>
      <c r="B7562" t="s">
        <v>11634</v>
      </c>
      <c r="C7562" t="s">
        <v>11635</v>
      </c>
      <c r="D7562" s="4">
        <v>45781.24658564815</v>
      </c>
      <c r="E7562" s="4">
        <v>45782.333333333336</v>
      </c>
      <c r="F7562" s="4">
        <v>45782.350694444445</v>
      </c>
      <c r="G7562" s="4">
        <v>45782.333877314813</v>
      </c>
      <c r="H7562" t="s">
        <v>3155</v>
      </c>
      <c r="I7562" t="s">
        <v>3291</v>
      </c>
      <c r="J7562">
        <v>0</v>
      </c>
      <c r="K7562" t="s">
        <v>3194</v>
      </c>
      <c r="L7562" t="s">
        <v>3564</v>
      </c>
      <c r="M7562" t="s">
        <v>549</v>
      </c>
      <c r="N7562" t="s">
        <v>550</v>
      </c>
      <c r="O7562" t="s">
        <v>616</v>
      </c>
      <c r="P7562" t="s">
        <v>314</v>
      </c>
      <c r="Q7562" t="s">
        <v>323</v>
      </c>
    </row>
    <row r="7563" spans="1:17">
      <c r="A7563" t="s">
        <v>7422</v>
      </c>
      <c r="B7563" t="s">
        <v>7423</v>
      </c>
      <c r="C7563" t="s">
        <v>7424</v>
      </c>
      <c r="D7563" s="4">
        <v>45781.245972222219</v>
      </c>
      <c r="E7563" s="4">
        <v>45782.291666666664</v>
      </c>
      <c r="F7563" s="4">
        <v>45782.329861111109</v>
      </c>
      <c r="G7563" s="4">
        <v>45782.292187500003</v>
      </c>
      <c r="H7563" t="s">
        <v>3155</v>
      </c>
      <c r="I7563" t="s">
        <v>3240</v>
      </c>
      <c r="J7563">
        <v>1002</v>
      </c>
      <c r="K7563" t="s">
        <v>3157</v>
      </c>
      <c r="L7563" t="s">
        <v>3564</v>
      </c>
      <c r="M7563" t="s">
        <v>549</v>
      </c>
      <c r="N7563" t="s">
        <v>550</v>
      </c>
      <c r="O7563" t="s">
        <v>551</v>
      </c>
      <c r="P7563" t="s">
        <v>149</v>
      </c>
      <c r="Q7563" t="s">
        <v>201</v>
      </c>
    </row>
    <row r="7564" spans="1:17">
      <c r="A7564" t="s">
        <v>7321</v>
      </c>
      <c r="B7564" t="s">
        <v>7322</v>
      </c>
      <c r="C7564" t="s">
        <v>7425</v>
      </c>
      <c r="D7564" s="4">
        <v>45781.245000000003</v>
      </c>
      <c r="E7564" s="4">
        <v>45782.208333333336</v>
      </c>
      <c r="F7564" s="4">
        <v>45782.246527777781</v>
      </c>
      <c r="G7564" s="4"/>
      <c r="H7564" t="s">
        <v>3155</v>
      </c>
      <c r="I7564" t="s">
        <v>3209</v>
      </c>
      <c r="J7564">
        <v>0</v>
      </c>
      <c r="K7564" t="s">
        <v>3163</v>
      </c>
      <c r="L7564" t="s">
        <v>3245</v>
      </c>
      <c r="M7564" t="s">
        <v>549</v>
      </c>
      <c r="N7564" t="s">
        <v>550</v>
      </c>
      <c r="O7564" t="s">
        <v>136</v>
      </c>
      <c r="P7564" t="s">
        <v>147</v>
      </c>
      <c r="Q7564" t="s">
        <v>259</v>
      </c>
    </row>
    <row r="7565" spans="1:17">
      <c r="A7565" t="s">
        <v>7426</v>
      </c>
      <c r="B7565" t="s">
        <v>7427</v>
      </c>
      <c r="C7565" t="s">
        <v>7428</v>
      </c>
      <c r="D7565" s="4">
        <v>45781.241122685184</v>
      </c>
      <c r="E7565" s="4">
        <v>45782.083333333336</v>
      </c>
      <c r="F7565" s="4">
        <v>45782.121527777781</v>
      </c>
      <c r="G7565" s="4">
        <v>45782.079745370371</v>
      </c>
      <c r="H7565" t="s">
        <v>3155</v>
      </c>
      <c r="I7565" t="s">
        <v>3209</v>
      </c>
      <c r="J7565">
        <v>0</v>
      </c>
      <c r="K7565" t="s">
        <v>3157</v>
      </c>
      <c r="L7565" t="s">
        <v>3564</v>
      </c>
      <c r="M7565" t="s">
        <v>549</v>
      </c>
      <c r="N7565" t="s">
        <v>550</v>
      </c>
      <c r="O7565" t="s">
        <v>616</v>
      </c>
      <c r="P7565" t="s">
        <v>314</v>
      </c>
      <c r="Q7565" t="s">
        <v>322</v>
      </c>
    </row>
    <row r="7566" spans="1:17">
      <c r="A7566" t="s">
        <v>12451</v>
      </c>
      <c r="B7566" t="s">
        <v>12452</v>
      </c>
      <c r="C7566" t="s">
        <v>12453</v>
      </c>
      <c r="D7566" s="4">
        <v>45781.237835648149</v>
      </c>
      <c r="E7566" s="4">
        <v>45782.6875</v>
      </c>
      <c r="F7566" s="4">
        <v>45782.725694444445</v>
      </c>
      <c r="G7566" s="4">
        <v>45782.687673611108</v>
      </c>
      <c r="H7566" t="s">
        <v>3155</v>
      </c>
      <c r="I7566" t="s">
        <v>3156</v>
      </c>
      <c r="J7566">
        <v>0</v>
      </c>
      <c r="K7566" t="s">
        <v>3227</v>
      </c>
      <c r="L7566" t="s">
        <v>3564</v>
      </c>
      <c r="M7566" t="s">
        <v>549</v>
      </c>
      <c r="N7566" t="s">
        <v>550</v>
      </c>
      <c r="O7566" t="s">
        <v>136</v>
      </c>
      <c r="P7566" t="s">
        <v>264</v>
      </c>
      <c r="Q7566" t="s">
        <v>267</v>
      </c>
    </row>
    <row r="7567" spans="1:17">
      <c r="A7567" t="s">
        <v>7429</v>
      </c>
      <c r="B7567" t="s">
        <v>7430</v>
      </c>
      <c r="C7567" t="s">
        <v>7431</v>
      </c>
      <c r="D7567" s="4">
        <v>45781.236666666664</v>
      </c>
      <c r="E7567" s="4">
        <v>45785.1875</v>
      </c>
      <c r="F7567" s="4">
        <v>45785.225694444445</v>
      </c>
      <c r="G7567" s="4"/>
      <c r="H7567" t="s">
        <v>3155</v>
      </c>
      <c r="I7567" t="s">
        <v>3209</v>
      </c>
      <c r="J7567">
        <v>0</v>
      </c>
      <c r="K7567" t="s">
        <v>3227</v>
      </c>
      <c r="L7567" t="s">
        <v>3245</v>
      </c>
      <c r="M7567" t="s">
        <v>549</v>
      </c>
      <c r="N7567" t="s">
        <v>550</v>
      </c>
      <c r="O7567" t="s">
        <v>616</v>
      </c>
      <c r="P7567" t="s">
        <v>314</v>
      </c>
      <c r="Q7567" t="s">
        <v>317</v>
      </c>
    </row>
    <row r="7568" spans="1:17">
      <c r="A7568" t="s">
        <v>7432</v>
      </c>
      <c r="B7568" t="s">
        <v>7433</v>
      </c>
      <c r="C7568" t="s">
        <v>7434</v>
      </c>
      <c r="D7568" s="4">
        <v>45781.228321759256</v>
      </c>
      <c r="E7568" s="4">
        <v>45782.3125</v>
      </c>
      <c r="F7568" s="4">
        <v>45782.350694444445</v>
      </c>
      <c r="G7568" s="4">
        <v>45782.310474537036</v>
      </c>
      <c r="H7568" t="s">
        <v>3155</v>
      </c>
      <c r="I7568" t="s">
        <v>3156</v>
      </c>
      <c r="J7568">
        <v>0</v>
      </c>
      <c r="K7568" t="s">
        <v>3157</v>
      </c>
      <c r="L7568" t="s">
        <v>3564</v>
      </c>
      <c r="M7568" t="s">
        <v>549</v>
      </c>
      <c r="N7568" t="s">
        <v>550</v>
      </c>
      <c r="O7568" t="s">
        <v>551</v>
      </c>
      <c r="P7568" t="s">
        <v>145</v>
      </c>
      <c r="Q7568" t="s">
        <v>215</v>
      </c>
    </row>
    <row r="7569" spans="1:17">
      <c r="A7569" t="s">
        <v>7435</v>
      </c>
      <c r="B7569" t="s">
        <v>7436</v>
      </c>
      <c r="C7569" t="s">
        <v>7437</v>
      </c>
      <c r="D7569" s="4">
        <v>45781.224293981482</v>
      </c>
      <c r="E7569" s="4">
        <v>45787.416666666664</v>
      </c>
      <c r="F7569" s="4">
        <v>45787.434027777781</v>
      </c>
      <c r="G7569" s="4"/>
      <c r="H7569" t="s">
        <v>3155</v>
      </c>
      <c r="I7569" t="s">
        <v>3291</v>
      </c>
      <c r="J7569">
        <v>0</v>
      </c>
      <c r="K7569" t="s">
        <v>3194</v>
      </c>
      <c r="L7569" t="s">
        <v>3245</v>
      </c>
      <c r="M7569" t="s">
        <v>549</v>
      </c>
      <c r="N7569" t="s">
        <v>559</v>
      </c>
      <c r="O7569" t="s">
        <v>469</v>
      </c>
      <c r="P7569" t="s">
        <v>180</v>
      </c>
      <c r="Q7569" t="s">
        <v>187</v>
      </c>
    </row>
    <row r="7570" spans="1:17">
      <c r="A7570" t="s">
        <v>4198</v>
      </c>
      <c r="B7570" t="s">
        <v>4199</v>
      </c>
      <c r="C7570" t="s">
        <v>7438</v>
      </c>
      <c r="D7570" s="4">
        <v>45781.213333333333</v>
      </c>
      <c r="E7570" s="4">
        <v>45781.916666666664</v>
      </c>
      <c r="F7570" s="4">
        <v>45781.954861111109</v>
      </c>
      <c r="G7570" s="4"/>
      <c r="H7570" t="s">
        <v>3155</v>
      </c>
      <c r="I7570" t="s">
        <v>3156</v>
      </c>
      <c r="J7570">
        <v>0</v>
      </c>
      <c r="K7570" t="s">
        <v>3194</v>
      </c>
      <c r="L7570" t="s">
        <v>3593</v>
      </c>
      <c r="M7570" t="s">
        <v>549</v>
      </c>
      <c r="N7570" t="s">
        <v>550</v>
      </c>
      <c r="O7570" t="s">
        <v>551</v>
      </c>
      <c r="P7570" t="s">
        <v>149</v>
      </c>
      <c r="Q7570" t="s">
        <v>202</v>
      </c>
    </row>
    <row r="7571" spans="1:17">
      <c r="A7571" t="s">
        <v>7439</v>
      </c>
      <c r="B7571" t="s">
        <v>7440</v>
      </c>
      <c r="C7571" t="s">
        <v>7441</v>
      </c>
      <c r="D7571" s="4">
        <v>45781.211863425924</v>
      </c>
      <c r="E7571" s="4">
        <v>45786.395833333336</v>
      </c>
      <c r="F7571" s="4">
        <v>45786.434027777781</v>
      </c>
      <c r="G7571" s="4"/>
      <c r="H7571" t="s">
        <v>3155</v>
      </c>
      <c r="I7571" t="s">
        <v>3464</v>
      </c>
      <c r="J7571">
        <v>1</v>
      </c>
      <c r="K7571" t="s">
        <v>3223</v>
      </c>
      <c r="L7571" t="s">
        <v>3593</v>
      </c>
      <c r="M7571" t="s">
        <v>549</v>
      </c>
      <c r="N7571" t="s">
        <v>559</v>
      </c>
      <c r="O7571" t="s">
        <v>469</v>
      </c>
      <c r="P7571" t="s">
        <v>180</v>
      </c>
      <c r="Q7571" t="s">
        <v>184</v>
      </c>
    </row>
    <row r="7572" spans="1:17">
      <c r="A7572" t="s">
        <v>7442</v>
      </c>
      <c r="B7572" t="s">
        <v>7443</v>
      </c>
      <c r="C7572" t="s">
        <v>7444</v>
      </c>
      <c r="D7572" s="4">
        <v>45781.211805555555</v>
      </c>
      <c r="E7572" s="4">
        <v>45785.458333333336</v>
      </c>
      <c r="F7572" s="4">
        <v>45785.496527777781</v>
      </c>
      <c r="G7572" s="4"/>
      <c r="H7572" t="s">
        <v>3155</v>
      </c>
      <c r="I7572" t="s">
        <v>3156</v>
      </c>
      <c r="J7572">
        <v>0</v>
      </c>
      <c r="K7572" t="s">
        <v>3194</v>
      </c>
      <c r="L7572" t="s">
        <v>3245</v>
      </c>
      <c r="M7572" t="s">
        <v>549</v>
      </c>
      <c r="N7572" t="s">
        <v>550</v>
      </c>
      <c r="O7572" t="s">
        <v>136</v>
      </c>
      <c r="P7572" t="s">
        <v>147</v>
      </c>
      <c r="Q7572" t="s">
        <v>257</v>
      </c>
    </row>
    <row r="7573" spans="1:17">
      <c r="A7573" t="s">
        <v>7432</v>
      </c>
      <c r="B7573" t="s">
        <v>7433</v>
      </c>
      <c r="C7573" t="s">
        <v>7445</v>
      </c>
      <c r="D7573" s="4">
        <v>45781.199247685188</v>
      </c>
      <c r="E7573" s="4">
        <v>45782.291666666664</v>
      </c>
      <c r="F7573" s="4">
        <v>45782.309027777781</v>
      </c>
      <c r="G7573" s="4"/>
      <c r="H7573" t="s">
        <v>3155</v>
      </c>
      <c r="I7573" t="s">
        <v>3175</v>
      </c>
      <c r="J7573">
        <v>1001</v>
      </c>
      <c r="K7573" t="s">
        <v>3157</v>
      </c>
      <c r="L7573" t="s">
        <v>3245</v>
      </c>
      <c r="M7573" t="s">
        <v>549</v>
      </c>
      <c r="N7573" t="s">
        <v>550</v>
      </c>
      <c r="O7573" t="s">
        <v>551</v>
      </c>
      <c r="P7573" t="s">
        <v>145</v>
      </c>
      <c r="Q7573" t="s">
        <v>215</v>
      </c>
    </row>
    <row r="7574" spans="1:17">
      <c r="A7574" t="s">
        <v>7432</v>
      </c>
      <c r="B7574" t="s">
        <v>7433</v>
      </c>
      <c r="C7574" t="s">
        <v>7446</v>
      </c>
      <c r="D7574" s="4">
        <v>45781.198194444441</v>
      </c>
      <c r="E7574" s="4">
        <v>45782.291666666664</v>
      </c>
      <c r="F7574" s="4">
        <v>45782.309027777781</v>
      </c>
      <c r="G7574" s="4"/>
      <c r="H7574" t="s">
        <v>3155</v>
      </c>
      <c r="I7574" t="s">
        <v>3171</v>
      </c>
      <c r="J7574">
        <v>1001</v>
      </c>
      <c r="K7574" t="s">
        <v>3157</v>
      </c>
      <c r="L7574" t="s">
        <v>3245</v>
      </c>
      <c r="M7574" t="s">
        <v>549</v>
      </c>
      <c r="N7574" t="s">
        <v>550</v>
      </c>
      <c r="O7574" t="s">
        <v>551</v>
      </c>
      <c r="P7574" t="s">
        <v>145</v>
      </c>
      <c r="Q7574" t="s">
        <v>215</v>
      </c>
    </row>
    <row r="7575" spans="1:17">
      <c r="A7575" t="s">
        <v>7447</v>
      </c>
      <c r="B7575" t="s">
        <v>7448</v>
      </c>
      <c r="C7575" t="s">
        <v>7449</v>
      </c>
      <c r="D7575" s="4">
        <v>45781.195347222223</v>
      </c>
      <c r="E7575" s="4">
        <v>45783.375</v>
      </c>
      <c r="F7575" s="4">
        <v>45783.392361111109</v>
      </c>
      <c r="G7575" s="4"/>
      <c r="H7575" t="s">
        <v>3155</v>
      </c>
      <c r="I7575" t="s">
        <v>3512</v>
      </c>
      <c r="J7575">
        <v>1</v>
      </c>
      <c r="K7575" t="s">
        <v>3157</v>
      </c>
      <c r="L7575" t="s">
        <v>3245</v>
      </c>
      <c r="M7575" t="s">
        <v>549</v>
      </c>
      <c r="N7575" t="s">
        <v>559</v>
      </c>
      <c r="O7575" t="s">
        <v>469</v>
      </c>
      <c r="P7575" t="s">
        <v>180</v>
      </c>
      <c r="Q7575" t="s">
        <v>183</v>
      </c>
    </row>
    <row r="7576" spans="1:17">
      <c r="A7576" t="s">
        <v>7450</v>
      </c>
      <c r="B7576" t="s">
        <v>7451</v>
      </c>
      <c r="C7576" t="s">
        <v>7452</v>
      </c>
      <c r="D7576" s="4">
        <v>45781.194849537038</v>
      </c>
      <c r="E7576" s="4">
        <v>45788.333333333336</v>
      </c>
      <c r="F7576" s="4">
        <v>45788.371527777781</v>
      </c>
      <c r="G7576" s="4"/>
      <c r="H7576" t="s">
        <v>3155</v>
      </c>
      <c r="I7576" t="s">
        <v>3209</v>
      </c>
      <c r="J7576">
        <v>0</v>
      </c>
      <c r="K7576" t="s">
        <v>3227</v>
      </c>
      <c r="L7576" t="s">
        <v>3593</v>
      </c>
      <c r="M7576" t="s">
        <v>549</v>
      </c>
      <c r="N7576" t="s">
        <v>559</v>
      </c>
      <c r="O7576" t="s">
        <v>469</v>
      </c>
      <c r="P7576" t="s">
        <v>189</v>
      </c>
      <c r="Q7576" t="s">
        <v>193</v>
      </c>
    </row>
    <row r="7577" spans="1:17">
      <c r="A7577" t="s">
        <v>5818</v>
      </c>
      <c r="B7577" t="s">
        <v>5819</v>
      </c>
      <c r="C7577" t="s">
        <v>7453</v>
      </c>
      <c r="D7577" s="4">
        <v>45781.187002314815</v>
      </c>
      <c r="E7577" s="4">
        <v>45782.583333333336</v>
      </c>
      <c r="F7577" s="4">
        <v>45782.600694444445</v>
      </c>
      <c r="G7577" s="4"/>
      <c r="H7577" t="s">
        <v>3155</v>
      </c>
      <c r="I7577" t="s">
        <v>3291</v>
      </c>
      <c r="J7577">
        <v>0</v>
      </c>
      <c r="K7577" t="s">
        <v>3157</v>
      </c>
      <c r="L7577" t="s">
        <v>3593</v>
      </c>
      <c r="M7577" t="s">
        <v>549</v>
      </c>
      <c r="N7577" t="s">
        <v>550</v>
      </c>
      <c r="O7577" t="s">
        <v>551</v>
      </c>
      <c r="P7577" t="s">
        <v>145</v>
      </c>
      <c r="Q7577" t="s">
        <v>218</v>
      </c>
    </row>
    <row r="7578" spans="1:17">
      <c r="A7578" t="s">
        <v>6603</v>
      </c>
      <c r="B7578" t="s">
        <v>6604</v>
      </c>
      <c r="C7578" t="s">
        <v>7454</v>
      </c>
      <c r="D7578" s="4">
        <v>45781.184259259258</v>
      </c>
      <c r="E7578" s="4">
        <v>45783.4375</v>
      </c>
      <c r="F7578" s="4">
        <v>45783.475694444445</v>
      </c>
      <c r="G7578" s="4"/>
      <c r="H7578" t="s">
        <v>3155</v>
      </c>
      <c r="I7578" t="s">
        <v>3464</v>
      </c>
      <c r="J7578">
        <v>1</v>
      </c>
      <c r="K7578" t="s">
        <v>3194</v>
      </c>
      <c r="L7578" t="s">
        <v>3245</v>
      </c>
      <c r="M7578" t="s">
        <v>549</v>
      </c>
      <c r="N7578" t="s">
        <v>550</v>
      </c>
      <c r="O7578" t="s">
        <v>551</v>
      </c>
      <c r="P7578" t="s">
        <v>149</v>
      </c>
      <c r="Q7578" t="s">
        <v>203</v>
      </c>
    </row>
    <row r="7579" spans="1:17">
      <c r="A7579" t="s">
        <v>6982</v>
      </c>
      <c r="B7579" t="s">
        <v>6983</v>
      </c>
      <c r="C7579" t="s">
        <v>7455</v>
      </c>
      <c r="D7579" s="4">
        <v>45781.183657407404</v>
      </c>
      <c r="E7579" s="4">
        <v>45782.958333333336</v>
      </c>
      <c r="F7579" s="4">
        <v>45782.996527777781</v>
      </c>
      <c r="G7579" s="4"/>
      <c r="H7579" t="s">
        <v>3155</v>
      </c>
      <c r="I7579" t="s">
        <v>3156</v>
      </c>
      <c r="J7579">
        <v>0</v>
      </c>
      <c r="K7579" t="s">
        <v>3157</v>
      </c>
      <c r="L7579" t="s">
        <v>3245</v>
      </c>
      <c r="M7579" t="s">
        <v>549</v>
      </c>
      <c r="N7579" t="s">
        <v>550</v>
      </c>
      <c r="O7579" t="s">
        <v>551</v>
      </c>
      <c r="P7579" t="s">
        <v>141</v>
      </c>
      <c r="Q7579" t="s">
        <v>236</v>
      </c>
    </row>
    <row r="7580" spans="1:17">
      <c r="A7580" t="s">
        <v>7456</v>
      </c>
      <c r="B7580" t="s">
        <v>7457</v>
      </c>
      <c r="C7580" t="s">
        <v>7458</v>
      </c>
      <c r="D7580" s="4">
        <v>45781.178414351853</v>
      </c>
      <c r="E7580" s="4">
        <v>45782.375</v>
      </c>
      <c r="F7580" s="4">
        <v>45782.413194444445</v>
      </c>
      <c r="G7580" s="4">
        <v>45782.381006944444</v>
      </c>
      <c r="H7580" t="s">
        <v>3155</v>
      </c>
      <c r="I7580" t="s">
        <v>3156</v>
      </c>
      <c r="J7580">
        <v>0</v>
      </c>
      <c r="K7580" t="s">
        <v>3227</v>
      </c>
      <c r="L7580" t="s">
        <v>3564</v>
      </c>
      <c r="M7580" t="s">
        <v>549</v>
      </c>
      <c r="N7580" t="s">
        <v>550</v>
      </c>
      <c r="O7580" t="s">
        <v>136</v>
      </c>
      <c r="P7580" t="s">
        <v>264</v>
      </c>
      <c r="Q7580" t="s">
        <v>265</v>
      </c>
    </row>
    <row r="7581" spans="1:17">
      <c r="A7581" t="s">
        <v>7459</v>
      </c>
      <c r="B7581" t="s">
        <v>7460</v>
      </c>
      <c r="C7581" t="s">
        <v>7461</v>
      </c>
      <c r="D7581" s="4">
        <v>45781.155393518522</v>
      </c>
      <c r="E7581" s="4">
        <v>45783.416666666664</v>
      </c>
      <c r="F7581" s="4">
        <v>45783.454861111109</v>
      </c>
      <c r="G7581" s="4"/>
      <c r="H7581" t="s">
        <v>3155</v>
      </c>
      <c r="I7581" t="s">
        <v>3209</v>
      </c>
      <c r="J7581">
        <v>0</v>
      </c>
      <c r="K7581" t="s">
        <v>3157</v>
      </c>
      <c r="L7581" t="s">
        <v>3593</v>
      </c>
      <c r="M7581" t="s">
        <v>549</v>
      </c>
      <c r="N7581" t="s">
        <v>559</v>
      </c>
      <c r="O7581" t="s">
        <v>469</v>
      </c>
      <c r="P7581" t="s">
        <v>180</v>
      </c>
      <c r="Q7581" t="s">
        <v>182</v>
      </c>
    </row>
    <row r="7582" spans="1:17">
      <c r="A7582" t="s">
        <v>6647</v>
      </c>
      <c r="B7582" t="s">
        <v>6648</v>
      </c>
      <c r="C7582" t="s">
        <v>7462</v>
      </c>
      <c r="D7582" s="4">
        <v>45781.152800925927</v>
      </c>
      <c r="E7582" s="4">
        <v>45784.979166666664</v>
      </c>
      <c r="F7582" s="4">
        <v>45785.017361111109</v>
      </c>
      <c r="G7582" s="4"/>
      <c r="H7582" t="s">
        <v>3155</v>
      </c>
      <c r="I7582" t="s">
        <v>3156</v>
      </c>
      <c r="J7582">
        <v>0</v>
      </c>
      <c r="K7582" t="s">
        <v>3157</v>
      </c>
      <c r="L7582" t="s">
        <v>3245</v>
      </c>
      <c r="M7582" t="s">
        <v>549</v>
      </c>
      <c r="N7582" t="s">
        <v>550</v>
      </c>
      <c r="O7582" t="s">
        <v>136</v>
      </c>
      <c r="P7582" t="s">
        <v>143</v>
      </c>
      <c r="Q7582" t="s">
        <v>297</v>
      </c>
    </row>
    <row r="7583" spans="1:17">
      <c r="A7583" t="s">
        <v>5041</v>
      </c>
      <c r="B7583" t="s">
        <v>5042</v>
      </c>
      <c r="C7583" t="s">
        <v>7463</v>
      </c>
      <c r="D7583" s="4">
        <v>45781.152256944442</v>
      </c>
      <c r="E7583" s="4">
        <v>45788.270833333336</v>
      </c>
      <c r="F7583" s="4">
        <v>45788.288194444445</v>
      </c>
      <c r="G7583" s="4"/>
      <c r="H7583" t="s">
        <v>3155</v>
      </c>
      <c r="I7583" t="s">
        <v>3512</v>
      </c>
      <c r="J7583">
        <v>1</v>
      </c>
      <c r="K7583" t="s">
        <v>3157</v>
      </c>
      <c r="L7583" t="s">
        <v>3245</v>
      </c>
      <c r="M7583" t="s">
        <v>549</v>
      </c>
      <c r="N7583" t="s">
        <v>550</v>
      </c>
      <c r="O7583" t="s">
        <v>551</v>
      </c>
      <c r="P7583" t="s">
        <v>145</v>
      </c>
      <c r="Q7583" t="s">
        <v>215</v>
      </c>
    </row>
    <row r="7584" spans="1:17">
      <c r="A7584" t="s">
        <v>7407</v>
      </c>
      <c r="B7584" t="s">
        <v>7408</v>
      </c>
      <c r="C7584" t="s">
        <v>7464</v>
      </c>
      <c r="D7584" s="4">
        <v>45781.149317129632</v>
      </c>
      <c r="E7584" s="4">
        <v>45782.270833333336</v>
      </c>
      <c r="F7584" s="4">
        <v>45782.309027777781</v>
      </c>
      <c r="G7584" s="4"/>
      <c r="H7584" t="s">
        <v>3155</v>
      </c>
      <c r="I7584" t="s">
        <v>3209</v>
      </c>
      <c r="J7584">
        <v>0</v>
      </c>
      <c r="K7584" t="s">
        <v>3227</v>
      </c>
      <c r="L7584" t="s">
        <v>3245</v>
      </c>
      <c r="M7584" t="s">
        <v>549</v>
      </c>
      <c r="N7584" t="s">
        <v>550</v>
      </c>
      <c r="O7584" t="s">
        <v>136</v>
      </c>
      <c r="P7584" t="s">
        <v>143</v>
      </c>
      <c r="Q7584" t="s">
        <v>311</v>
      </c>
    </row>
    <row r="7585" spans="1:17">
      <c r="A7585" t="s">
        <v>7465</v>
      </c>
      <c r="B7585" t="s">
        <v>7466</v>
      </c>
      <c r="C7585" t="s">
        <v>7467</v>
      </c>
      <c r="D7585" s="4">
        <v>45781.1483912037</v>
      </c>
      <c r="E7585" s="4">
        <v>45792.666666666664</v>
      </c>
      <c r="F7585" s="4">
        <v>45792.684027777781</v>
      </c>
      <c r="G7585" s="4"/>
      <c r="H7585" t="s">
        <v>3155</v>
      </c>
      <c r="I7585" t="s">
        <v>3512</v>
      </c>
      <c r="J7585">
        <v>1</v>
      </c>
      <c r="K7585" t="s">
        <v>3157</v>
      </c>
      <c r="L7585" t="s">
        <v>3245</v>
      </c>
      <c r="M7585" t="s">
        <v>549</v>
      </c>
      <c r="N7585" t="s">
        <v>550</v>
      </c>
      <c r="O7585" t="s">
        <v>136</v>
      </c>
      <c r="P7585" t="s">
        <v>283</v>
      </c>
      <c r="Q7585" t="s">
        <v>285</v>
      </c>
    </row>
    <row r="7586" spans="1:17">
      <c r="A7586" t="s">
        <v>3352</v>
      </c>
      <c r="B7586" t="s">
        <v>3353</v>
      </c>
      <c r="C7586" t="s">
        <v>7468</v>
      </c>
      <c r="D7586" s="4">
        <v>45781.147777777776</v>
      </c>
      <c r="E7586" s="4">
        <v>45786.416666666664</v>
      </c>
      <c r="F7586" s="4">
        <v>45786.434027777781</v>
      </c>
      <c r="G7586" s="4"/>
      <c r="H7586" t="s">
        <v>3155</v>
      </c>
      <c r="I7586" t="s">
        <v>3291</v>
      </c>
      <c r="J7586">
        <v>1001</v>
      </c>
      <c r="K7586" t="s">
        <v>3157</v>
      </c>
      <c r="L7586" t="s">
        <v>3593</v>
      </c>
      <c r="M7586" t="s">
        <v>549</v>
      </c>
      <c r="N7586" t="s">
        <v>550</v>
      </c>
      <c r="O7586" t="s">
        <v>551</v>
      </c>
      <c r="P7586" t="s">
        <v>149</v>
      </c>
      <c r="Q7586" t="s">
        <v>205</v>
      </c>
    </row>
    <row r="7587" spans="1:17">
      <c r="A7587" t="s">
        <v>7469</v>
      </c>
      <c r="B7587" t="s">
        <v>7470</v>
      </c>
      <c r="C7587" t="s">
        <v>7471</v>
      </c>
      <c r="D7587" s="4">
        <v>45781.13890046296</v>
      </c>
      <c r="E7587" s="4">
        <v>45795</v>
      </c>
      <c r="F7587" s="4">
        <v>45795.017361111109</v>
      </c>
      <c r="G7587" s="4"/>
      <c r="H7587" t="s">
        <v>3155</v>
      </c>
      <c r="I7587" t="s">
        <v>3291</v>
      </c>
      <c r="J7587">
        <v>0</v>
      </c>
      <c r="K7587" t="s">
        <v>3194</v>
      </c>
      <c r="L7587" t="s">
        <v>3245</v>
      </c>
      <c r="M7587" t="s">
        <v>549</v>
      </c>
      <c r="N7587" t="s">
        <v>550</v>
      </c>
      <c r="O7587" t="s">
        <v>551</v>
      </c>
      <c r="P7587" t="s">
        <v>141</v>
      </c>
      <c r="Q7587" t="s">
        <v>237</v>
      </c>
    </row>
    <row r="7588" spans="1:17">
      <c r="A7588" t="s">
        <v>7472</v>
      </c>
      <c r="B7588" t="s">
        <v>7473</v>
      </c>
      <c r="C7588" t="s">
        <v>7474</v>
      </c>
      <c r="D7588" s="4">
        <v>45781.133912037039</v>
      </c>
      <c r="E7588" s="4">
        <v>45782.9375</v>
      </c>
      <c r="F7588" s="4">
        <v>45782.975694444445</v>
      </c>
      <c r="G7588" s="4"/>
      <c r="H7588" t="s">
        <v>3155</v>
      </c>
      <c r="I7588" t="s">
        <v>3209</v>
      </c>
      <c r="J7588">
        <v>0</v>
      </c>
      <c r="K7588" t="s">
        <v>3227</v>
      </c>
      <c r="L7588" t="s">
        <v>3245</v>
      </c>
      <c r="M7588" t="s">
        <v>549</v>
      </c>
      <c r="N7588" t="s">
        <v>550</v>
      </c>
      <c r="O7588" t="s">
        <v>136</v>
      </c>
      <c r="P7588" t="s">
        <v>147</v>
      </c>
      <c r="Q7588" t="s">
        <v>257</v>
      </c>
    </row>
    <row r="7589" spans="1:17">
      <c r="A7589" t="s">
        <v>7296</v>
      </c>
      <c r="B7589" t="s">
        <v>7297</v>
      </c>
      <c r="C7589" t="s">
        <v>7475</v>
      </c>
      <c r="D7589" s="4">
        <v>45781.13108796296</v>
      </c>
      <c r="E7589" s="4">
        <v>45794.4375</v>
      </c>
      <c r="F7589" s="4">
        <v>45794.454861111109</v>
      </c>
      <c r="G7589" s="4"/>
      <c r="H7589" t="s">
        <v>3155</v>
      </c>
      <c r="I7589" t="s">
        <v>3184</v>
      </c>
      <c r="J7589">
        <v>0</v>
      </c>
      <c r="K7589" t="s">
        <v>3157</v>
      </c>
      <c r="L7589" t="s">
        <v>3245</v>
      </c>
      <c r="M7589" t="s">
        <v>549</v>
      </c>
      <c r="N7589" t="s">
        <v>550</v>
      </c>
      <c r="O7589" t="s">
        <v>616</v>
      </c>
      <c r="P7589" t="s">
        <v>314</v>
      </c>
      <c r="Q7589" t="s">
        <v>319</v>
      </c>
    </row>
    <row r="7590" spans="1:17">
      <c r="A7590" t="s">
        <v>7476</v>
      </c>
      <c r="B7590" t="s">
        <v>7477</v>
      </c>
      <c r="C7590" t="s">
        <v>7478</v>
      </c>
      <c r="D7590" s="4">
        <v>45781.129004629627</v>
      </c>
      <c r="E7590" s="4">
        <v>45782.416666666664</v>
      </c>
      <c r="F7590" s="4">
        <v>45782.454861111109</v>
      </c>
      <c r="G7590" s="4">
        <v>45782.415601851855</v>
      </c>
      <c r="H7590" t="s">
        <v>3155</v>
      </c>
      <c r="I7590" t="s">
        <v>3209</v>
      </c>
      <c r="J7590">
        <v>0</v>
      </c>
      <c r="K7590" t="s">
        <v>3157</v>
      </c>
      <c r="L7590" t="s">
        <v>3564</v>
      </c>
      <c r="M7590" t="s">
        <v>549</v>
      </c>
      <c r="N7590" t="s">
        <v>550</v>
      </c>
      <c r="O7590" t="s">
        <v>136</v>
      </c>
      <c r="P7590" t="s">
        <v>283</v>
      </c>
      <c r="Q7590" t="s">
        <v>285</v>
      </c>
    </row>
    <row r="7591" spans="1:17">
      <c r="A7591" t="s">
        <v>7479</v>
      </c>
      <c r="B7591" t="s">
        <v>7480</v>
      </c>
      <c r="C7591" t="s">
        <v>7481</v>
      </c>
      <c r="D7591" s="4">
        <v>45781.123819444445</v>
      </c>
      <c r="E7591" s="4">
        <v>45786.291666666664</v>
      </c>
      <c r="F7591" s="4">
        <v>45786.309027777781</v>
      </c>
      <c r="G7591" s="4"/>
      <c r="H7591" t="s">
        <v>3155</v>
      </c>
      <c r="I7591" t="s">
        <v>3175</v>
      </c>
      <c r="J7591">
        <v>1001</v>
      </c>
      <c r="K7591" t="s">
        <v>3157</v>
      </c>
      <c r="L7591" t="s">
        <v>3593</v>
      </c>
      <c r="M7591" t="s">
        <v>549</v>
      </c>
      <c r="N7591" t="s">
        <v>550</v>
      </c>
      <c r="O7591" t="s">
        <v>136</v>
      </c>
      <c r="P7591" t="s">
        <v>147</v>
      </c>
      <c r="Q7591" t="s">
        <v>255</v>
      </c>
    </row>
    <row r="7592" spans="1:17">
      <c r="A7592" t="s">
        <v>7482</v>
      </c>
      <c r="B7592" t="s">
        <v>7483</v>
      </c>
      <c r="C7592" t="s">
        <v>7484</v>
      </c>
      <c r="D7592" s="4">
        <v>45781.117280092592</v>
      </c>
      <c r="E7592" s="4">
        <v>45781.458333333336</v>
      </c>
      <c r="F7592" s="4">
        <v>45781.475694444445</v>
      </c>
      <c r="G7592" s="4"/>
      <c r="H7592" t="s">
        <v>3155</v>
      </c>
      <c r="I7592" t="s">
        <v>3512</v>
      </c>
      <c r="J7592">
        <v>1</v>
      </c>
      <c r="K7592" t="s">
        <v>3157</v>
      </c>
      <c r="L7592" t="s">
        <v>3593</v>
      </c>
      <c r="M7592" t="s">
        <v>549</v>
      </c>
      <c r="N7592" t="s">
        <v>550</v>
      </c>
      <c r="O7592" t="s">
        <v>551</v>
      </c>
      <c r="P7592" t="s">
        <v>141</v>
      </c>
      <c r="Q7592" t="s">
        <v>231</v>
      </c>
    </row>
    <row r="7593" spans="1:17">
      <c r="A7593" t="s">
        <v>6722</v>
      </c>
      <c r="B7593" t="s">
        <v>6723</v>
      </c>
      <c r="C7593" t="s">
        <v>7485</v>
      </c>
      <c r="D7593" s="4">
        <v>45781.113634259258</v>
      </c>
      <c r="E7593" s="4">
        <v>45782.333333333336</v>
      </c>
      <c r="F7593" s="4">
        <v>45782.350694444445</v>
      </c>
      <c r="G7593" s="4"/>
      <c r="H7593" t="s">
        <v>3155</v>
      </c>
      <c r="I7593" t="s">
        <v>3512</v>
      </c>
      <c r="J7593">
        <v>1</v>
      </c>
      <c r="K7593" t="s">
        <v>3157</v>
      </c>
      <c r="L7593" t="s">
        <v>3593</v>
      </c>
      <c r="M7593" t="s">
        <v>549</v>
      </c>
      <c r="N7593" t="s">
        <v>550</v>
      </c>
      <c r="O7593" t="s">
        <v>616</v>
      </c>
      <c r="P7593" t="s">
        <v>314</v>
      </c>
      <c r="Q7593" t="s">
        <v>322</v>
      </c>
    </row>
    <row r="7594" spans="1:17">
      <c r="A7594" t="s">
        <v>6518</v>
      </c>
      <c r="B7594" t="s">
        <v>6519</v>
      </c>
      <c r="C7594" t="s">
        <v>7486</v>
      </c>
      <c r="D7594" s="4">
        <v>45781.112662037034</v>
      </c>
      <c r="E7594" s="4">
        <v>45783.458333333336</v>
      </c>
      <c r="F7594" s="4">
        <v>45783.475694444445</v>
      </c>
      <c r="G7594" s="4"/>
      <c r="H7594" t="s">
        <v>3155</v>
      </c>
      <c r="I7594" t="s">
        <v>3291</v>
      </c>
      <c r="J7594">
        <v>0</v>
      </c>
      <c r="K7594" t="s">
        <v>3194</v>
      </c>
      <c r="L7594" t="s">
        <v>3245</v>
      </c>
      <c r="M7594" t="s">
        <v>549</v>
      </c>
      <c r="N7594" t="s">
        <v>550</v>
      </c>
      <c r="O7594" t="s">
        <v>136</v>
      </c>
      <c r="P7594" t="s">
        <v>283</v>
      </c>
      <c r="Q7594" t="s">
        <v>284</v>
      </c>
    </row>
    <row r="7595" spans="1:17">
      <c r="A7595" t="s">
        <v>6767</v>
      </c>
      <c r="B7595" t="s">
        <v>6768</v>
      </c>
      <c r="C7595" t="s">
        <v>7487</v>
      </c>
      <c r="D7595" s="4">
        <v>45781.10396990741</v>
      </c>
      <c r="E7595" s="4">
        <v>45782.4375</v>
      </c>
      <c r="F7595" s="4">
        <v>45782.454861111109</v>
      </c>
      <c r="G7595" s="4"/>
      <c r="H7595" t="s">
        <v>3155</v>
      </c>
      <c r="I7595" t="s">
        <v>3184</v>
      </c>
      <c r="J7595">
        <v>1001</v>
      </c>
      <c r="K7595" t="s">
        <v>3157</v>
      </c>
      <c r="L7595" t="s">
        <v>3245</v>
      </c>
      <c r="M7595" t="s">
        <v>549</v>
      </c>
      <c r="N7595" t="s">
        <v>550</v>
      </c>
      <c r="O7595" t="s">
        <v>136</v>
      </c>
      <c r="P7595" t="s">
        <v>264</v>
      </c>
      <c r="Q7595" t="s">
        <v>2914</v>
      </c>
    </row>
    <row r="7596" spans="1:17">
      <c r="A7596" t="s">
        <v>7429</v>
      </c>
      <c r="B7596" t="s">
        <v>7430</v>
      </c>
      <c r="C7596" t="s">
        <v>7488</v>
      </c>
      <c r="D7596" s="4">
        <v>45781.103900462964</v>
      </c>
      <c r="E7596" s="4">
        <v>45783.25</v>
      </c>
      <c r="F7596" s="4">
        <v>45783.288194444445</v>
      </c>
      <c r="G7596" s="4"/>
      <c r="H7596" t="s">
        <v>3155</v>
      </c>
      <c r="I7596" t="s">
        <v>3209</v>
      </c>
      <c r="J7596">
        <v>0</v>
      </c>
      <c r="K7596" t="s">
        <v>3227</v>
      </c>
      <c r="L7596" t="s">
        <v>3245</v>
      </c>
      <c r="M7596" t="s">
        <v>549</v>
      </c>
      <c r="N7596" t="s">
        <v>550</v>
      </c>
      <c r="O7596" t="s">
        <v>616</v>
      </c>
      <c r="P7596" t="s">
        <v>314</v>
      </c>
      <c r="Q7596" t="s">
        <v>317</v>
      </c>
    </row>
    <row r="7597" spans="1:17">
      <c r="A7597" t="s">
        <v>7285</v>
      </c>
      <c r="B7597" t="s">
        <v>7286</v>
      </c>
      <c r="C7597" t="s">
        <v>7489</v>
      </c>
      <c r="D7597" s="4">
        <v>45781.081307870372</v>
      </c>
      <c r="E7597" s="4">
        <v>45782.416666666664</v>
      </c>
      <c r="F7597" s="4">
        <v>45782.454861111109</v>
      </c>
      <c r="G7597" s="4"/>
      <c r="H7597" t="s">
        <v>3155</v>
      </c>
      <c r="I7597" t="s">
        <v>3240</v>
      </c>
      <c r="J7597">
        <v>1001</v>
      </c>
      <c r="K7597" t="s">
        <v>3227</v>
      </c>
      <c r="L7597" t="s">
        <v>3245</v>
      </c>
      <c r="M7597" t="s">
        <v>549</v>
      </c>
      <c r="N7597" t="s">
        <v>550</v>
      </c>
      <c r="O7597" t="s">
        <v>136</v>
      </c>
      <c r="P7597" t="s">
        <v>147</v>
      </c>
      <c r="Q7597" t="s">
        <v>256</v>
      </c>
    </row>
    <row r="7598" spans="1:17">
      <c r="A7598" t="s">
        <v>7490</v>
      </c>
      <c r="B7598" t="s">
        <v>7491</v>
      </c>
      <c r="C7598" t="s">
        <v>7492</v>
      </c>
      <c r="D7598" s="4">
        <v>45781.038391203707</v>
      </c>
      <c r="E7598" s="4">
        <v>45782.958333333336</v>
      </c>
      <c r="F7598" s="4">
        <v>45782.996527777781</v>
      </c>
      <c r="G7598" s="4">
        <v>45782.952962962961</v>
      </c>
      <c r="H7598" t="s">
        <v>3155</v>
      </c>
      <c r="I7598" t="s">
        <v>3156</v>
      </c>
      <c r="J7598">
        <v>0</v>
      </c>
      <c r="K7598" t="s">
        <v>3157</v>
      </c>
      <c r="L7598" t="s">
        <v>3564</v>
      </c>
      <c r="M7598" t="s">
        <v>549</v>
      </c>
      <c r="N7598" t="s">
        <v>550</v>
      </c>
      <c r="O7598" t="s">
        <v>136</v>
      </c>
      <c r="P7598" t="s">
        <v>143</v>
      </c>
      <c r="Q7598" t="s">
        <v>310</v>
      </c>
    </row>
    <row r="7599" spans="1:17">
      <c r="A7599" t="s">
        <v>7493</v>
      </c>
      <c r="B7599" t="s">
        <v>7494</v>
      </c>
      <c r="C7599" t="s">
        <v>7495</v>
      </c>
      <c r="D7599" s="4">
        <v>45781.026122685187</v>
      </c>
      <c r="E7599" s="4">
        <v>45781.375</v>
      </c>
      <c r="F7599" s="4">
        <v>45781.413194444445</v>
      </c>
      <c r="G7599" s="4"/>
      <c r="H7599" t="s">
        <v>3155</v>
      </c>
      <c r="I7599" t="s">
        <v>3209</v>
      </c>
      <c r="J7599">
        <v>0</v>
      </c>
      <c r="K7599" t="s">
        <v>3157</v>
      </c>
      <c r="L7599" t="s">
        <v>3593</v>
      </c>
      <c r="M7599" t="s">
        <v>549</v>
      </c>
      <c r="N7599" t="s">
        <v>550</v>
      </c>
      <c r="O7599" t="s">
        <v>551</v>
      </c>
      <c r="P7599" t="s">
        <v>149</v>
      </c>
      <c r="Q7599" t="s">
        <v>209</v>
      </c>
    </row>
    <row r="7600" spans="1:17">
      <c r="A7600" t="s">
        <v>6331</v>
      </c>
      <c r="B7600" t="s">
        <v>6332</v>
      </c>
      <c r="C7600" t="s">
        <v>7496</v>
      </c>
      <c r="D7600" s="4">
        <v>45781.011250000003</v>
      </c>
      <c r="E7600" s="4">
        <v>45782.895833333336</v>
      </c>
      <c r="F7600" s="4">
        <v>45782.913194444445</v>
      </c>
      <c r="G7600" s="4"/>
      <c r="H7600" t="s">
        <v>3155</v>
      </c>
      <c r="I7600" t="s">
        <v>3175</v>
      </c>
      <c r="J7600">
        <v>0</v>
      </c>
      <c r="K7600" t="s">
        <v>3194</v>
      </c>
      <c r="L7600" t="s">
        <v>3245</v>
      </c>
      <c r="M7600" t="s">
        <v>549</v>
      </c>
      <c r="N7600" t="s">
        <v>550</v>
      </c>
      <c r="O7600" t="s">
        <v>551</v>
      </c>
      <c r="P7600" t="s">
        <v>141</v>
      </c>
      <c r="Q7600" t="s">
        <v>234</v>
      </c>
    </row>
    <row r="7601" spans="1:17">
      <c r="A7601" t="s">
        <v>7497</v>
      </c>
      <c r="B7601" t="s">
        <v>7498</v>
      </c>
      <c r="C7601" t="s">
        <v>7499</v>
      </c>
      <c r="D7601" s="4">
        <v>45780.995289351849</v>
      </c>
      <c r="E7601" s="4">
        <v>45781.333333333336</v>
      </c>
      <c r="F7601" s="4">
        <v>45781.350694444445</v>
      </c>
      <c r="G7601" s="4">
        <v>45781.333796296298</v>
      </c>
      <c r="H7601" t="s">
        <v>3155</v>
      </c>
      <c r="I7601" t="s">
        <v>3184</v>
      </c>
      <c r="J7601">
        <v>1</v>
      </c>
      <c r="K7601" t="s">
        <v>3227</v>
      </c>
      <c r="L7601" t="s">
        <v>3564</v>
      </c>
      <c r="M7601" t="s">
        <v>549</v>
      </c>
      <c r="N7601" t="s">
        <v>550</v>
      </c>
      <c r="O7601" t="s">
        <v>616</v>
      </c>
      <c r="P7601" t="s">
        <v>314</v>
      </c>
      <c r="Q7601" t="s">
        <v>315</v>
      </c>
    </row>
    <row r="7602" spans="1:17">
      <c r="A7602" t="s">
        <v>7500</v>
      </c>
      <c r="B7602" t="s">
        <v>7501</v>
      </c>
      <c r="C7602" t="s">
        <v>7502</v>
      </c>
      <c r="D7602" s="4">
        <v>45780.994583333333</v>
      </c>
      <c r="E7602" s="4">
        <v>45781.416666666664</v>
      </c>
      <c r="F7602" s="4">
        <v>45781.434027777781</v>
      </c>
      <c r="G7602" s="4"/>
      <c r="H7602" t="s">
        <v>3155</v>
      </c>
      <c r="I7602" t="s">
        <v>3171</v>
      </c>
      <c r="J7602">
        <v>0</v>
      </c>
      <c r="K7602" t="s">
        <v>3157</v>
      </c>
      <c r="L7602" t="s">
        <v>3593</v>
      </c>
      <c r="M7602" t="s">
        <v>549</v>
      </c>
      <c r="N7602" t="s">
        <v>550</v>
      </c>
      <c r="O7602" t="s">
        <v>551</v>
      </c>
      <c r="P7602" t="s">
        <v>149</v>
      </c>
      <c r="Q7602" t="s">
        <v>205</v>
      </c>
    </row>
    <row r="7603" spans="1:17">
      <c r="A7603" t="s">
        <v>7503</v>
      </c>
      <c r="B7603" t="s">
        <v>7504</v>
      </c>
      <c r="C7603" t="s">
        <v>7505</v>
      </c>
      <c r="D7603" s="4">
        <v>45780.983275462961</v>
      </c>
      <c r="E7603" s="4">
        <v>45786.708333333336</v>
      </c>
      <c r="F7603" s="4">
        <v>45786.746527777781</v>
      </c>
      <c r="G7603" s="4">
        <v>45786.707094907404</v>
      </c>
      <c r="H7603" t="s">
        <v>3155</v>
      </c>
      <c r="I7603" t="s">
        <v>3240</v>
      </c>
      <c r="J7603">
        <v>0</v>
      </c>
      <c r="K7603" t="s">
        <v>3194</v>
      </c>
      <c r="L7603" t="s">
        <v>3564</v>
      </c>
      <c r="M7603" t="s">
        <v>549</v>
      </c>
      <c r="N7603" t="s">
        <v>550</v>
      </c>
      <c r="O7603" t="s">
        <v>136</v>
      </c>
      <c r="P7603" t="s">
        <v>139</v>
      </c>
      <c r="Q7603" t="s">
        <v>276</v>
      </c>
    </row>
    <row r="7604" spans="1:17">
      <c r="A7604" t="s">
        <v>5304</v>
      </c>
      <c r="B7604" t="s">
        <v>5305</v>
      </c>
      <c r="C7604" t="s">
        <v>7506</v>
      </c>
      <c r="D7604" s="4">
        <v>45780.981469907405</v>
      </c>
      <c r="E7604" s="4">
        <v>45782.8125</v>
      </c>
      <c r="F7604" s="4">
        <v>45782.829861111109</v>
      </c>
      <c r="G7604" s="4">
        <v>45782.809988425928</v>
      </c>
      <c r="H7604" t="s">
        <v>3155</v>
      </c>
      <c r="I7604" t="s">
        <v>3162</v>
      </c>
      <c r="J7604">
        <v>0</v>
      </c>
      <c r="K7604" t="s">
        <v>3179</v>
      </c>
      <c r="L7604" t="s">
        <v>3564</v>
      </c>
      <c r="M7604" t="s">
        <v>549</v>
      </c>
      <c r="N7604" t="s">
        <v>550</v>
      </c>
      <c r="O7604" t="s">
        <v>1923</v>
      </c>
      <c r="P7604" t="s">
        <v>1924</v>
      </c>
      <c r="Q7604" t="s">
        <v>3164</v>
      </c>
    </row>
    <row r="7605" spans="1:17">
      <c r="A7605" t="s">
        <v>5304</v>
      </c>
      <c r="B7605" t="s">
        <v>5307</v>
      </c>
      <c r="C7605" t="s">
        <v>7507</v>
      </c>
      <c r="D7605" s="4">
        <v>45780.976018518515</v>
      </c>
      <c r="E7605" s="4">
        <v>45782.791666666664</v>
      </c>
      <c r="F7605" s="4">
        <v>45782.809027777781</v>
      </c>
      <c r="G7605" s="4">
        <v>45782.789826388886</v>
      </c>
      <c r="H7605" t="s">
        <v>3155</v>
      </c>
      <c r="I7605" t="s">
        <v>3162</v>
      </c>
      <c r="J7605">
        <v>0</v>
      </c>
      <c r="K7605" t="s">
        <v>3252</v>
      </c>
      <c r="L7605" t="s">
        <v>3564</v>
      </c>
      <c r="M7605" t="s">
        <v>549</v>
      </c>
      <c r="N7605" t="s">
        <v>550</v>
      </c>
      <c r="O7605" t="s">
        <v>1923</v>
      </c>
      <c r="P7605" t="s">
        <v>1924</v>
      </c>
      <c r="Q7605" t="s">
        <v>3164</v>
      </c>
    </row>
    <row r="7606" spans="1:17">
      <c r="A7606" t="s">
        <v>7508</v>
      </c>
      <c r="B7606" t="s">
        <v>7509</v>
      </c>
      <c r="C7606" t="s">
        <v>7510</v>
      </c>
      <c r="D7606" s="4">
        <v>45780.975405092591</v>
      </c>
      <c r="E7606" s="4">
        <v>45781.666666666664</v>
      </c>
      <c r="F7606" s="4">
        <v>45781.704861111109</v>
      </c>
      <c r="G7606" s="4">
        <v>45781.65861111111</v>
      </c>
      <c r="H7606" t="s">
        <v>3155</v>
      </c>
      <c r="I7606" t="s">
        <v>3156</v>
      </c>
      <c r="J7606">
        <v>0</v>
      </c>
      <c r="K7606" t="s">
        <v>3157</v>
      </c>
      <c r="L7606" t="s">
        <v>3564</v>
      </c>
      <c r="M7606" t="s">
        <v>549</v>
      </c>
      <c r="N7606" t="s">
        <v>559</v>
      </c>
      <c r="O7606" t="s">
        <v>163</v>
      </c>
      <c r="P7606" t="s">
        <v>473</v>
      </c>
      <c r="Q7606" t="s">
        <v>361</v>
      </c>
    </row>
    <row r="7607" spans="1:17">
      <c r="A7607" t="s">
        <v>4166</v>
      </c>
      <c r="B7607" t="s">
        <v>4167</v>
      </c>
      <c r="C7607" t="s">
        <v>7511</v>
      </c>
      <c r="D7607" s="4">
        <v>45780.96261574074</v>
      </c>
      <c r="E7607" s="4">
        <v>45782.291666666664</v>
      </c>
      <c r="F7607" s="4">
        <v>45782.309027777781</v>
      </c>
      <c r="G7607" s="4">
        <v>45782.32199074074</v>
      </c>
      <c r="H7607" t="s">
        <v>3155</v>
      </c>
      <c r="I7607" t="s">
        <v>3175</v>
      </c>
      <c r="J7607">
        <v>0</v>
      </c>
      <c r="K7607" t="s">
        <v>3194</v>
      </c>
      <c r="L7607" t="s">
        <v>3564</v>
      </c>
      <c r="M7607" t="s">
        <v>549</v>
      </c>
      <c r="N7607" t="s">
        <v>550</v>
      </c>
      <c r="O7607" t="s">
        <v>551</v>
      </c>
      <c r="P7607" t="s">
        <v>242</v>
      </c>
      <c r="Q7607" t="s">
        <v>244</v>
      </c>
    </row>
    <row r="7608" spans="1:17">
      <c r="A7608" t="s">
        <v>7512</v>
      </c>
      <c r="B7608" t="s">
        <v>7513</v>
      </c>
      <c r="C7608" t="s">
        <v>7514</v>
      </c>
      <c r="D7608" s="4">
        <v>45780.959918981483</v>
      </c>
      <c r="E7608" s="4">
        <v>45781.708333333336</v>
      </c>
      <c r="F7608" s="4">
        <v>45781.725694444445</v>
      </c>
      <c r="G7608" s="4"/>
      <c r="H7608" t="s">
        <v>3155</v>
      </c>
      <c r="I7608" t="s">
        <v>3171</v>
      </c>
      <c r="J7608">
        <v>0</v>
      </c>
      <c r="K7608" t="s">
        <v>3157</v>
      </c>
      <c r="L7608" t="s">
        <v>3593</v>
      </c>
      <c r="M7608" t="s">
        <v>549</v>
      </c>
      <c r="N7608" t="s">
        <v>550</v>
      </c>
      <c r="O7608" t="s">
        <v>136</v>
      </c>
      <c r="P7608" t="s">
        <v>139</v>
      </c>
      <c r="Q7608" t="s">
        <v>275</v>
      </c>
    </row>
    <row r="7609" spans="1:17">
      <c r="A7609" t="s">
        <v>7515</v>
      </c>
      <c r="B7609" t="s">
        <v>7516</v>
      </c>
      <c r="C7609" t="s">
        <v>7517</v>
      </c>
      <c r="D7609" s="4">
        <v>45780.957453703704</v>
      </c>
      <c r="E7609" s="4">
        <v>45781.708333333336</v>
      </c>
      <c r="F7609" s="4">
        <v>45781.746527777781</v>
      </c>
      <c r="G7609" s="4">
        <v>45781.698425925926</v>
      </c>
      <c r="H7609" t="s">
        <v>3155</v>
      </c>
      <c r="I7609" t="s">
        <v>3156</v>
      </c>
      <c r="J7609">
        <v>0</v>
      </c>
      <c r="K7609" t="s">
        <v>3157</v>
      </c>
      <c r="L7609" t="s">
        <v>3564</v>
      </c>
      <c r="M7609" t="s">
        <v>549</v>
      </c>
      <c r="N7609" t="s">
        <v>559</v>
      </c>
      <c r="O7609" t="s">
        <v>504</v>
      </c>
      <c r="P7609" t="s">
        <v>325</v>
      </c>
      <c r="Q7609" t="s">
        <v>343</v>
      </c>
    </row>
    <row r="7610" spans="1:17">
      <c r="A7610" t="s">
        <v>7442</v>
      </c>
      <c r="B7610" t="s">
        <v>7443</v>
      </c>
      <c r="C7610" t="s">
        <v>7518</v>
      </c>
      <c r="D7610" s="4">
        <v>45780.957071759258</v>
      </c>
      <c r="E7610" s="4">
        <v>45785.458333333336</v>
      </c>
      <c r="F7610" s="4">
        <v>45785.496527777781</v>
      </c>
      <c r="G7610" s="4"/>
      <c r="H7610" t="s">
        <v>3155</v>
      </c>
      <c r="I7610" t="s">
        <v>3156</v>
      </c>
      <c r="J7610">
        <v>0</v>
      </c>
      <c r="K7610" t="s">
        <v>3194</v>
      </c>
      <c r="L7610" t="s">
        <v>3245</v>
      </c>
      <c r="M7610" t="s">
        <v>549</v>
      </c>
      <c r="N7610" t="s">
        <v>550</v>
      </c>
      <c r="O7610" t="s">
        <v>136</v>
      </c>
      <c r="P7610" t="s">
        <v>147</v>
      </c>
      <c r="Q7610" t="s">
        <v>257</v>
      </c>
    </row>
    <row r="7611" spans="1:17">
      <c r="A7611" t="s">
        <v>6908</v>
      </c>
      <c r="B7611" t="s">
        <v>6909</v>
      </c>
      <c r="C7611" t="s">
        <v>7519</v>
      </c>
      <c r="D7611" s="4">
        <v>45780.956319444442</v>
      </c>
      <c r="E7611" s="4">
        <v>45783.958333333336</v>
      </c>
      <c r="F7611" s="4">
        <v>45783.975694444445</v>
      </c>
      <c r="G7611" s="4"/>
      <c r="H7611" t="s">
        <v>3155</v>
      </c>
      <c r="I7611" t="s">
        <v>3175</v>
      </c>
      <c r="J7611">
        <v>0</v>
      </c>
      <c r="K7611" t="s">
        <v>3157</v>
      </c>
      <c r="L7611" t="s">
        <v>3245</v>
      </c>
      <c r="M7611" t="s">
        <v>549</v>
      </c>
      <c r="N7611" t="s">
        <v>550</v>
      </c>
      <c r="O7611" t="s">
        <v>551</v>
      </c>
      <c r="P7611" t="s">
        <v>242</v>
      </c>
      <c r="Q7611" t="s">
        <v>249</v>
      </c>
    </row>
    <row r="7612" spans="1:17">
      <c r="A7612" t="s">
        <v>7520</v>
      </c>
      <c r="B7612" t="s">
        <v>7521</v>
      </c>
      <c r="C7612" t="s">
        <v>7522</v>
      </c>
      <c r="D7612" s="4">
        <v>45780.954733796294</v>
      </c>
      <c r="E7612" s="4">
        <v>45781.291666666664</v>
      </c>
      <c r="F7612" s="4">
        <v>45781.309027777781</v>
      </c>
      <c r="G7612" s="4">
        <v>45781.288368055553</v>
      </c>
      <c r="H7612" t="s">
        <v>3155</v>
      </c>
      <c r="I7612" t="s">
        <v>3175</v>
      </c>
      <c r="J7612">
        <v>0</v>
      </c>
      <c r="K7612" t="s">
        <v>3157</v>
      </c>
      <c r="L7612" t="s">
        <v>3564</v>
      </c>
      <c r="M7612" t="s">
        <v>549</v>
      </c>
      <c r="N7612" t="s">
        <v>550</v>
      </c>
      <c r="O7612" t="s">
        <v>551</v>
      </c>
      <c r="P7612" t="s">
        <v>242</v>
      </c>
      <c r="Q7612" t="s">
        <v>246</v>
      </c>
    </row>
    <row r="7613" spans="1:17">
      <c r="A7613" t="s">
        <v>7523</v>
      </c>
      <c r="B7613" t="s">
        <v>7524</v>
      </c>
      <c r="C7613" t="s">
        <v>7525</v>
      </c>
      <c r="D7613" s="4">
        <v>45780.953009259261</v>
      </c>
      <c r="E7613" s="4">
        <v>45785.729166666664</v>
      </c>
      <c r="F7613" s="4">
        <v>45785.746527777781</v>
      </c>
      <c r="G7613" s="4"/>
      <c r="H7613" t="s">
        <v>3155</v>
      </c>
      <c r="I7613" t="s">
        <v>3171</v>
      </c>
      <c r="J7613">
        <v>1001</v>
      </c>
      <c r="K7613" t="s">
        <v>3157</v>
      </c>
      <c r="L7613" t="s">
        <v>3245</v>
      </c>
      <c r="M7613" t="s">
        <v>549</v>
      </c>
      <c r="N7613" t="s">
        <v>550</v>
      </c>
      <c r="O7613" t="s">
        <v>136</v>
      </c>
      <c r="P7613" t="s">
        <v>143</v>
      </c>
      <c r="Q7613" t="s">
        <v>301</v>
      </c>
    </row>
    <row r="7614" spans="1:17">
      <c r="A7614" t="s">
        <v>7526</v>
      </c>
      <c r="B7614" t="s">
        <v>7527</v>
      </c>
      <c r="C7614" t="s">
        <v>7528</v>
      </c>
      <c r="D7614" s="4">
        <v>45780.942847222221</v>
      </c>
      <c r="E7614" s="4">
        <v>45787.416666666664</v>
      </c>
      <c r="F7614" s="4">
        <v>45787.434027777781</v>
      </c>
      <c r="G7614" s="4">
        <v>45787.417592592596</v>
      </c>
      <c r="H7614" t="s">
        <v>3155</v>
      </c>
      <c r="I7614" t="s">
        <v>3175</v>
      </c>
      <c r="J7614">
        <v>0</v>
      </c>
      <c r="K7614" t="s">
        <v>3194</v>
      </c>
      <c r="L7614" t="s">
        <v>3564</v>
      </c>
      <c r="M7614" t="s">
        <v>549</v>
      </c>
      <c r="N7614" t="s">
        <v>550</v>
      </c>
      <c r="O7614" t="s">
        <v>136</v>
      </c>
      <c r="P7614" t="s">
        <v>139</v>
      </c>
      <c r="Q7614" t="s">
        <v>273</v>
      </c>
    </row>
    <row r="7615" spans="1:17">
      <c r="A7615" t="s">
        <v>7529</v>
      </c>
      <c r="B7615" t="s">
        <v>7530</v>
      </c>
      <c r="C7615" t="s">
        <v>7531</v>
      </c>
      <c r="D7615" s="4">
        <v>45780.93959490741</v>
      </c>
      <c r="E7615" s="4">
        <v>45784.875</v>
      </c>
      <c r="F7615" s="4">
        <v>45784.913194444445</v>
      </c>
      <c r="G7615" s="4"/>
      <c r="H7615" t="s">
        <v>3155</v>
      </c>
      <c r="I7615" t="s">
        <v>3673</v>
      </c>
      <c r="J7615">
        <v>0</v>
      </c>
      <c r="K7615" t="s">
        <v>3157</v>
      </c>
      <c r="L7615" t="s">
        <v>3245</v>
      </c>
      <c r="M7615" t="s">
        <v>549</v>
      </c>
      <c r="N7615" t="s">
        <v>550</v>
      </c>
      <c r="O7615" t="s">
        <v>551</v>
      </c>
      <c r="P7615" t="s">
        <v>141</v>
      </c>
      <c r="Q7615" t="s">
        <v>232</v>
      </c>
    </row>
    <row r="7616" spans="1:17">
      <c r="A7616" t="s">
        <v>7215</v>
      </c>
      <c r="B7616" t="s">
        <v>7216</v>
      </c>
      <c r="C7616" t="s">
        <v>7532</v>
      </c>
      <c r="D7616" s="4">
        <v>45780.939120370371</v>
      </c>
      <c r="E7616" s="4">
        <v>45782.75</v>
      </c>
      <c r="F7616" s="4">
        <v>45782.767361111109</v>
      </c>
      <c r="G7616" s="4"/>
      <c r="H7616" t="s">
        <v>3155</v>
      </c>
      <c r="I7616" t="s">
        <v>3162</v>
      </c>
      <c r="J7616">
        <v>0</v>
      </c>
      <c r="K7616" t="s">
        <v>3179</v>
      </c>
      <c r="L7616" t="s">
        <v>3245</v>
      </c>
      <c r="M7616" t="s">
        <v>549</v>
      </c>
      <c r="N7616" t="s">
        <v>550</v>
      </c>
      <c r="O7616" t="s">
        <v>1923</v>
      </c>
      <c r="P7616" t="s">
        <v>1924</v>
      </c>
      <c r="Q7616" t="s">
        <v>3164</v>
      </c>
    </row>
    <row r="7617" spans="1:17">
      <c r="A7617" t="s">
        <v>7343</v>
      </c>
      <c r="B7617" t="s">
        <v>7344</v>
      </c>
      <c r="C7617" t="s">
        <v>7533</v>
      </c>
      <c r="D7617" s="4">
        <v>45780.925775462965</v>
      </c>
      <c r="E7617" s="4">
        <v>45787.291666666664</v>
      </c>
      <c r="F7617" s="4">
        <v>45787.309027777781</v>
      </c>
      <c r="G7617" s="4"/>
      <c r="H7617" t="s">
        <v>3155</v>
      </c>
      <c r="I7617" t="s">
        <v>3171</v>
      </c>
      <c r="J7617">
        <v>0</v>
      </c>
      <c r="K7617" t="s">
        <v>3194</v>
      </c>
      <c r="L7617" t="s">
        <v>3245</v>
      </c>
      <c r="M7617" t="s">
        <v>549</v>
      </c>
      <c r="N7617" t="s">
        <v>550</v>
      </c>
      <c r="O7617" t="s">
        <v>136</v>
      </c>
      <c r="P7617" t="s">
        <v>283</v>
      </c>
      <c r="Q7617" t="s">
        <v>285</v>
      </c>
    </row>
    <row r="7618" spans="1:17">
      <c r="A7618" t="s">
        <v>7534</v>
      </c>
      <c r="B7618" t="s">
        <v>7535</v>
      </c>
      <c r="C7618" t="s">
        <v>7536</v>
      </c>
      <c r="D7618" s="4">
        <v>45780.921956018516</v>
      </c>
      <c r="E7618" s="4">
        <v>45781.729166666664</v>
      </c>
      <c r="F7618" s="4">
        <v>45781.746527777781</v>
      </c>
      <c r="G7618" s="4">
        <v>45781.728634259256</v>
      </c>
      <c r="H7618" t="s">
        <v>3155</v>
      </c>
      <c r="I7618" t="s">
        <v>3175</v>
      </c>
      <c r="J7618">
        <v>0</v>
      </c>
      <c r="K7618" t="s">
        <v>3157</v>
      </c>
      <c r="L7618" t="s">
        <v>3564</v>
      </c>
      <c r="M7618" t="s">
        <v>549</v>
      </c>
      <c r="N7618" t="s">
        <v>550</v>
      </c>
      <c r="O7618" t="s">
        <v>136</v>
      </c>
      <c r="P7618" t="s">
        <v>139</v>
      </c>
      <c r="Q7618" t="s">
        <v>271</v>
      </c>
    </row>
    <row r="7619" spans="1:17">
      <c r="A7619" t="s">
        <v>7537</v>
      </c>
      <c r="B7619" t="s">
        <v>7538</v>
      </c>
      <c r="C7619" t="s">
        <v>7539</v>
      </c>
      <c r="D7619" s="4">
        <v>45780.921678240738</v>
      </c>
      <c r="E7619" s="4">
        <v>45781.770833333336</v>
      </c>
      <c r="F7619" s="4">
        <v>45781.809027777781</v>
      </c>
      <c r="G7619" s="4">
        <v>45781.771898148145</v>
      </c>
      <c r="H7619" t="s">
        <v>3155</v>
      </c>
      <c r="I7619" t="s">
        <v>3156</v>
      </c>
      <c r="J7619">
        <v>0</v>
      </c>
      <c r="K7619" t="s">
        <v>3194</v>
      </c>
      <c r="L7619" t="s">
        <v>3564</v>
      </c>
      <c r="M7619" t="s">
        <v>549</v>
      </c>
      <c r="N7619" t="s">
        <v>550</v>
      </c>
      <c r="O7619" t="s">
        <v>551</v>
      </c>
      <c r="P7619" t="s">
        <v>141</v>
      </c>
      <c r="Q7619" t="s">
        <v>238</v>
      </c>
    </row>
    <row r="7620" spans="1:17">
      <c r="A7620" t="s">
        <v>7540</v>
      </c>
      <c r="B7620" t="s">
        <v>7541</v>
      </c>
      <c r="C7620" t="s">
        <v>7542</v>
      </c>
      <c r="D7620" s="4">
        <v>45780.92015046296</v>
      </c>
      <c r="E7620" s="4">
        <v>45782.458333333336</v>
      </c>
      <c r="F7620" s="4">
        <v>45782.496527777781</v>
      </c>
      <c r="G7620" s="4">
        <v>45782.472025462965</v>
      </c>
      <c r="H7620" t="s">
        <v>3155</v>
      </c>
      <c r="I7620" t="s">
        <v>3240</v>
      </c>
      <c r="J7620">
        <v>1001</v>
      </c>
      <c r="K7620" t="s">
        <v>3157</v>
      </c>
      <c r="L7620" t="s">
        <v>3564</v>
      </c>
      <c r="M7620" t="s">
        <v>549</v>
      </c>
      <c r="N7620" t="s">
        <v>550</v>
      </c>
      <c r="O7620" t="s">
        <v>136</v>
      </c>
      <c r="P7620" t="s">
        <v>139</v>
      </c>
      <c r="Q7620" t="s">
        <v>274</v>
      </c>
    </row>
    <row r="7621" spans="1:17">
      <c r="A7621" t="s">
        <v>7543</v>
      </c>
      <c r="B7621" t="s">
        <v>7544</v>
      </c>
      <c r="C7621" t="s">
        <v>7545</v>
      </c>
      <c r="D7621" s="4">
        <v>45780.917430555557</v>
      </c>
      <c r="E7621" s="4">
        <v>45782.541666666664</v>
      </c>
      <c r="F7621" s="4">
        <v>45782.579861111109</v>
      </c>
      <c r="G7621" s="4">
        <v>45782.535196759258</v>
      </c>
      <c r="H7621" t="s">
        <v>3155</v>
      </c>
      <c r="I7621" t="s">
        <v>3240</v>
      </c>
      <c r="J7621">
        <v>1002</v>
      </c>
      <c r="K7621" t="s">
        <v>3157</v>
      </c>
      <c r="L7621" t="s">
        <v>3564</v>
      </c>
      <c r="M7621" t="s">
        <v>549</v>
      </c>
      <c r="N7621" t="s">
        <v>550</v>
      </c>
      <c r="O7621" t="s">
        <v>551</v>
      </c>
      <c r="P7621" t="s">
        <v>141</v>
      </c>
      <c r="Q7621" t="s">
        <v>231</v>
      </c>
    </row>
    <row r="7622" spans="1:17">
      <c r="A7622" t="s">
        <v>7523</v>
      </c>
      <c r="B7622" t="s">
        <v>7524</v>
      </c>
      <c r="C7622" t="s">
        <v>7546</v>
      </c>
      <c r="D7622" s="4">
        <v>45780.916388888887</v>
      </c>
      <c r="E7622" s="4">
        <v>45781.666666666664</v>
      </c>
      <c r="F7622" s="4">
        <v>45781.684027777781</v>
      </c>
      <c r="G7622" s="4"/>
      <c r="H7622" t="s">
        <v>3155</v>
      </c>
      <c r="I7622" t="s">
        <v>3184</v>
      </c>
      <c r="J7622">
        <v>0</v>
      </c>
      <c r="K7622" t="s">
        <v>3157</v>
      </c>
      <c r="L7622" t="s">
        <v>3245</v>
      </c>
      <c r="M7622" t="s">
        <v>549</v>
      </c>
      <c r="N7622" t="s">
        <v>550</v>
      </c>
      <c r="O7622" t="s">
        <v>136</v>
      </c>
      <c r="P7622" t="s">
        <v>143</v>
      </c>
      <c r="Q7622" t="s">
        <v>301</v>
      </c>
    </row>
    <row r="7623" spans="1:17">
      <c r="A7623" t="s">
        <v>7547</v>
      </c>
      <c r="B7623" t="s">
        <v>7548</v>
      </c>
      <c r="C7623" t="s">
        <v>7549</v>
      </c>
      <c r="D7623" s="4">
        <v>45780.915659722225</v>
      </c>
      <c r="E7623" s="4">
        <v>45781.583333333336</v>
      </c>
      <c r="F7623" s="4">
        <v>45781.621527777781</v>
      </c>
      <c r="G7623" s="4">
        <v>45781.582268518519</v>
      </c>
      <c r="H7623" t="s">
        <v>3155</v>
      </c>
      <c r="I7623" t="s">
        <v>3673</v>
      </c>
      <c r="J7623">
        <v>0</v>
      </c>
      <c r="K7623" t="s">
        <v>3194</v>
      </c>
      <c r="L7623" t="s">
        <v>3564</v>
      </c>
      <c r="M7623" t="s">
        <v>549</v>
      </c>
      <c r="N7623" t="s">
        <v>559</v>
      </c>
      <c r="O7623" t="s">
        <v>504</v>
      </c>
      <c r="P7623" t="s">
        <v>325</v>
      </c>
      <c r="Q7623" t="s">
        <v>341</v>
      </c>
    </row>
    <row r="7624" spans="1:17">
      <c r="A7624" t="s">
        <v>7550</v>
      </c>
      <c r="B7624" t="s">
        <v>7551</v>
      </c>
      <c r="C7624" t="s">
        <v>7552</v>
      </c>
      <c r="D7624" s="4">
        <v>45780.912094907406</v>
      </c>
      <c r="E7624" s="4">
        <v>45791.875</v>
      </c>
      <c r="F7624" s="4">
        <v>45791.913194444445</v>
      </c>
      <c r="G7624" s="4"/>
      <c r="H7624" t="s">
        <v>3155</v>
      </c>
      <c r="I7624" t="s">
        <v>3240</v>
      </c>
      <c r="J7624">
        <v>1001</v>
      </c>
      <c r="K7624" t="s">
        <v>3157</v>
      </c>
      <c r="L7624" t="s">
        <v>3593</v>
      </c>
      <c r="M7624" t="s">
        <v>549</v>
      </c>
      <c r="N7624" t="s">
        <v>550</v>
      </c>
      <c r="O7624" t="s">
        <v>136</v>
      </c>
      <c r="P7624" t="s">
        <v>139</v>
      </c>
      <c r="Q7624" t="s">
        <v>272</v>
      </c>
    </row>
    <row r="7625" spans="1:17">
      <c r="A7625" t="s">
        <v>6107</v>
      </c>
      <c r="B7625" t="s">
        <v>6108</v>
      </c>
      <c r="C7625" t="s">
        <v>7553</v>
      </c>
      <c r="D7625" s="4">
        <v>45780.90966435185</v>
      </c>
      <c r="E7625" s="4">
        <v>45784.416666666664</v>
      </c>
      <c r="F7625" s="4">
        <v>45784.454861111109</v>
      </c>
      <c r="G7625" s="4"/>
      <c r="H7625" t="s">
        <v>3155</v>
      </c>
      <c r="I7625" t="s">
        <v>3156</v>
      </c>
      <c r="J7625">
        <v>0</v>
      </c>
      <c r="K7625" t="s">
        <v>3157</v>
      </c>
      <c r="L7625" t="s">
        <v>3245</v>
      </c>
      <c r="M7625" t="s">
        <v>549</v>
      </c>
      <c r="N7625" t="s">
        <v>550</v>
      </c>
      <c r="O7625" t="s">
        <v>551</v>
      </c>
      <c r="P7625" t="s">
        <v>145</v>
      </c>
      <c r="Q7625" t="s">
        <v>215</v>
      </c>
    </row>
    <row r="7626" spans="1:17">
      <c r="A7626" t="s">
        <v>7043</v>
      </c>
      <c r="B7626" t="s">
        <v>7044</v>
      </c>
      <c r="C7626" t="s">
        <v>7554</v>
      </c>
      <c r="D7626" s="4">
        <v>45780.907893518517</v>
      </c>
      <c r="E7626" s="4">
        <v>45784.833333333336</v>
      </c>
      <c r="F7626" s="4">
        <v>45784.871527777781</v>
      </c>
      <c r="G7626" s="4"/>
      <c r="H7626" t="s">
        <v>3155</v>
      </c>
      <c r="I7626" t="s">
        <v>3156</v>
      </c>
      <c r="J7626">
        <v>0</v>
      </c>
      <c r="K7626" t="s">
        <v>3157</v>
      </c>
      <c r="L7626" t="s">
        <v>3245</v>
      </c>
      <c r="M7626" t="s">
        <v>549</v>
      </c>
      <c r="N7626" t="s">
        <v>550</v>
      </c>
      <c r="O7626" t="s">
        <v>136</v>
      </c>
      <c r="P7626" t="s">
        <v>143</v>
      </c>
      <c r="Q7626" t="s">
        <v>312</v>
      </c>
    </row>
    <row r="7627" spans="1:17">
      <c r="A7627" t="s">
        <v>5828</v>
      </c>
      <c r="B7627" t="s">
        <v>5829</v>
      </c>
      <c r="C7627" t="s">
        <v>7555</v>
      </c>
      <c r="D7627" s="4">
        <v>45780.898182870369</v>
      </c>
      <c r="E7627" s="4">
        <v>45781.666666666664</v>
      </c>
      <c r="F7627" s="4">
        <v>45781.704861111109</v>
      </c>
      <c r="G7627" s="4"/>
      <c r="H7627" t="s">
        <v>3155</v>
      </c>
      <c r="I7627" t="s">
        <v>3156</v>
      </c>
      <c r="J7627">
        <v>0</v>
      </c>
      <c r="K7627" t="s">
        <v>3157</v>
      </c>
      <c r="L7627" t="s">
        <v>3593</v>
      </c>
      <c r="M7627" t="s">
        <v>549</v>
      </c>
      <c r="N7627" t="s">
        <v>550</v>
      </c>
      <c r="O7627" t="s">
        <v>136</v>
      </c>
      <c r="P7627" t="s">
        <v>143</v>
      </c>
      <c r="Q7627" t="s">
        <v>301</v>
      </c>
    </row>
    <row r="7628" spans="1:17">
      <c r="A7628" t="s">
        <v>4739</v>
      </c>
      <c r="B7628" t="s">
        <v>4740</v>
      </c>
      <c r="C7628" t="s">
        <v>7556</v>
      </c>
      <c r="D7628" s="4">
        <v>45780.895509259259</v>
      </c>
      <c r="E7628" s="4">
        <v>45788.333333333336</v>
      </c>
      <c r="F7628" s="4">
        <v>45788.371527777781</v>
      </c>
      <c r="G7628" s="4"/>
      <c r="H7628" t="s">
        <v>3155</v>
      </c>
      <c r="I7628" t="s">
        <v>3240</v>
      </c>
      <c r="J7628">
        <v>0</v>
      </c>
      <c r="K7628" t="s">
        <v>3163</v>
      </c>
      <c r="L7628" t="s">
        <v>3245</v>
      </c>
      <c r="M7628" t="s">
        <v>549</v>
      </c>
      <c r="N7628" t="s">
        <v>550</v>
      </c>
      <c r="O7628" t="s">
        <v>136</v>
      </c>
      <c r="P7628" t="s">
        <v>143</v>
      </c>
      <c r="Q7628" t="s">
        <v>298</v>
      </c>
    </row>
    <row r="7629" spans="1:17">
      <c r="A7629" t="s">
        <v>6971</v>
      </c>
      <c r="B7629" t="s">
        <v>6972</v>
      </c>
      <c r="C7629" t="s">
        <v>7557</v>
      </c>
      <c r="D7629" s="4">
        <v>45780.888912037037</v>
      </c>
      <c r="E7629" s="4">
        <v>45781.791666666664</v>
      </c>
      <c r="F7629" s="4">
        <v>45781.809027777781</v>
      </c>
      <c r="G7629" s="4"/>
      <c r="H7629" t="s">
        <v>3155</v>
      </c>
      <c r="I7629" t="s">
        <v>3175</v>
      </c>
      <c r="J7629">
        <v>0</v>
      </c>
      <c r="K7629" t="s">
        <v>3157</v>
      </c>
      <c r="L7629" t="s">
        <v>3593</v>
      </c>
      <c r="M7629" t="s">
        <v>549</v>
      </c>
      <c r="N7629" t="s">
        <v>550</v>
      </c>
      <c r="O7629" t="s">
        <v>136</v>
      </c>
      <c r="P7629" t="s">
        <v>139</v>
      </c>
      <c r="Q7629" t="s">
        <v>271</v>
      </c>
    </row>
    <row r="7630" spans="1:17">
      <c r="A7630" t="s">
        <v>7550</v>
      </c>
      <c r="B7630" t="s">
        <v>7551</v>
      </c>
      <c r="C7630" t="s">
        <v>7558</v>
      </c>
      <c r="D7630" s="4">
        <v>45780.871331018519</v>
      </c>
      <c r="E7630" s="4">
        <v>45791.875</v>
      </c>
      <c r="F7630" s="4">
        <v>45791.913194444445</v>
      </c>
      <c r="G7630" s="4"/>
      <c r="H7630" t="s">
        <v>3155</v>
      </c>
      <c r="I7630" t="s">
        <v>3209</v>
      </c>
      <c r="J7630">
        <v>0</v>
      </c>
      <c r="K7630" t="s">
        <v>3157</v>
      </c>
      <c r="L7630" t="s">
        <v>3245</v>
      </c>
      <c r="M7630" t="s">
        <v>549</v>
      </c>
      <c r="N7630" t="s">
        <v>550</v>
      </c>
      <c r="O7630" t="s">
        <v>136</v>
      </c>
      <c r="P7630" t="s">
        <v>139</v>
      </c>
      <c r="Q7630" t="s">
        <v>272</v>
      </c>
    </row>
    <row r="7631" spans="1:17">
      <c r="A7631" t="s">
        <v>7281</v>
      </c>
      <c r="B7631" t="s">
        <v>7282</v>
      </c>
      <c r="C7631" t="s">
        <v>7559</v>
      </c>
      <c r="D7631" s="4">
        <v>45780.860011574077</v>
      </c>
      <c r="E7631" s="4">
        <v>45782.791666666664</v>
      </c>
      <c r="F7631" s="4">
        <v>45782.809027777781</v>
      </c>
      <c r="G7631" s="4"/>
      <c r="H7631" t="s">
        <v>3155</v>
      </c>
      <c r="I7631" t="s">
        <v>3162</v>
      </c>
      <c r="J7631">
        <v>0</v>
      </c>
      <c r="K7631" t="s">
        <v>3179</v>
      </c>
      <c r="L7631" t="s">
        <v>3245</v>
      </c>
      <c r="M7631" t="s">
        <v>549</v>
      </c>
      <c r="N7631" t="s">
        <v>550</v>
      </c>
      <c r="O7631" t="s">
        <v>1923</v>
      </c>
      <c r="P7631" t="s">
        <v>1924</v>
      </c>
      <c r="Q7631" t="s">
        <v>3180</v>
      </c>
    </row>
    <row r="7632" spans="1:17">
      <c r="A7632" t="s">
        <v>7560</v>
      </c>
      <c r="B7632" t="s">
        <v>7561</v>
      </c>
      <c r="C7632" t="s">
        <v>7562</v>
      </c>
      <c r="D7632" s="4">
        <v>45780.858715277776</v>
      </c>
      <c r="E7632" s="4">
        <v>45787.416666666664</v>
      </c>
      <c r="F7632" s="4">
        <v>45787.434027777781</v>
      </c>
      <c r="G7632" s="4">
        <v>45787.412303240744</v>
      </c>
      <c r="H7632" t="s">
        <v>3155</v>
      </c>
      <c r="I7632" t="s">
        <v>3162</v>
      </c>
      <c r="J7632">
        <v>0</v>
      </c>
      <c r="K7632" t="s">
        <v>3420</v>
      </c>
      <c r="L7632" t="s">
        <v>3564</v>
      </c>
      <c r="M7632" t="s">
        <v>549</v>
      </c>
      <c r="N7632" t="s">
        <v>550</v>
      </c>
      <c r="O7632" t="s">
        <v>1923</v>
      </c>
      <c r="P7632" t="s">
        <v>1924</v>
      </c>
      <c r="Q7632" t="s">
        <v>3359</v>
      </c>
    </row>
    <row r="7633" spans="1:17">
      <c r="A7633" t="s">
        <v>7563</v>
      </c>
      <c r="B7633" t="s">
        <v>7564</v>
      </c>
      <c r="C7633" t="s">
        <v>7565</v>
      </c>
      <c r="D7633" s="4">
        <v>45780.856956018521</v>
      </c>
      <c r="E7633" s="4">
        <v>45782.333333333336</v>
      </c>
      <c r="F7633" s="4">
        <v>45782.350694444445</v>
      </c>
      <c r="G7633" s="4">
        <v>45782.341458333336</v>
      </c>
      <c r="H7633" t="s">
        <v>3155</v>
      </c>
      <c r="I7633" t="s">
        <v>3175</v>
      </c>
      <c r="J7633">
        <v>1001</v>
      </c>
      <c r="K7633" t="s">
        <v>3194</v>
      </c>
      <c r="L7633" t="s">
        <v>3564</v>
      </c>
      <c r="M7633" t="s">
        <v>549</v>
      </c>
      <c r="N7633" t="s">
        <v>550</v>
      </c>
      <c r="O7633" t="s">
        <v>616</v>
      </c>
      <c r="P7633" t="s">
        <v>314</v>
      </c>
      <c r="Q7633" t="s">
        <v>322</v>
      </c>
    </row>
    <row r="7634" spans="1:17">
      <c r="A7634" t="s">
        <v>7178</v>
      </c>
      <c r="B7634" t="s">
        <v>7179</v>
      </c>
      <c r="C7634" t="s">
        <v>7566</v>
      </c>
      <c r="D7634" s="4">
        <v>45780.855474537035</v>
      </c>
      <c r="E7634" s="4">
        <v>45787.3125</v>
      </c>
      <c r="F7634" s="4">
        <v>45787.350694444445</v>
      </c>
      <c r="G7634" s="4"/>
      <c r="H7634" t="s">
        <v>3155</v>
      </c>
      <c r="I7634" t="s">
        <v>3156</v>
      </c>
      <c r="J7634">
        <v>0</v>
      </c>
      <c r="K7634" t="s">
        <v>3157</v>
      </c>
      <c r="L7634" t="s">
        <v>3245</v>
      </c>
      <c r="M7634" t="s">
        <v>549</v>
      </c>
      <c r="N7634" t="s">
        <v>550</v>
      </c>
      <c r="O7634" t="s">
        <v>551</v>
      </c>
      <c r="P7634" t="s">
        <v>141</v>
      </c>
      <c r="Q7634" t="s">
        <v>232</v>
      </c>
    </row>
    <row r="7635" spans="1:17">
      <c r="A7635" t="s">
        <v>7567</v>
      </c>
      <c r="B7635" t="s">
        <v>7568</v>
      </c>
      <c r="C7635" t="s">
        <v>7569</v>
      </c>
      <c r="D7635" s="4">
        <v>45780.854942129627</v>
      </c>
      <c r="E7635" s="4">
        <v>45781.708333333336</v>
      </c>
      <c r="F7635" s="4">
        <v>45781.725694444445</v>
      </c>
      <c r="G7635" s="4">
        <v>45781.705138888887</v>
      </c>
      <c r="H7635" t="s">
        <v>3155</v>
      </c>
      <c r="I7635" t="s">
        <v>3171</v>
      </c>
      <c r="J7635">
        <v>1002</v>
      </c>
      <c r="K7635" t="s">
        <v>3157</v>
      </c>
      <c r="L7635" t="s">
        <v>3564</v>
      </c>
      <c r="M7635" t="s">
        <v>549</v>
      </c>
      <c r="N7635" t="s">
        <v>550</v>
      </c>
      <c r="O7635" t="s">
        <v>136</v>
      </c>
      <c r="P7635" t="s">
        <v>143</v>
      </c>
      <c r="Q7635" t="s">
        <v>310</v>
      </c>
    </row>
    <row r="7636" spans="1:17">
      <c r="A7636" t="s">
        <v>7570</v>
      </c>
      <c r="B7636" t="s">
        <v>7571</v>
      </c>
      <c r="C7636" t="s">
        <v>7572</v>
      </c>
      <c r="D7636" s="4">
        <v>45780.854108796295</v>
      </c>
      <c r="E7636" s="4">
        <v>45781.708333333336</v>
      </c>
      <c r="F7636" s="4">
        <v>45781.746527777781</v>
      </c>
      <c r="G7636" s="4">
        <v>45781.709085648145</v>
      </c>
      <c r="H7636" t="s">
        <v>3155</v>
      </c>
      <c r="I7636" t="s">
        <v>3156</v>
      </c>
      <c r="J7636">
        <v>0</v>
      </c>
      <c r="K7636" t="s">
        <v>3194</v>
      </c>
      <c r="L7636" t="s">
        <v>3564</v>
      </c>
      <c r="M7636" t="s">
        <v>549</v>
      </c>
      <c r="N7636" t="s">
        <v>550</v>
      </c>
      <c r="O7636" t="s">
        <v>136</v>
      </c>
      <c r="P7636" t="s">
        <v>292</v>
      </c>
      <c r="Q7636" t="s">
        <v>435</v>
      </c>
    </row>
    <row r="7637" spans="1:17">
      <c r="A7637" t="s">
        <v>7573</v>
      </c>
      <c r="B7637" t="s">
        <v>7574</v>
      </c>
      <c r="C7637" t="s">
        <v>7575</v>
      </c>
      <c r="D7637" s="4">
        <v>45780.852777777778</v>
      </c>
      <c r="E7637" s="4">
        <v>45787.958333333336</v>
      </c>
      <c r="F7637" s="4">
        <v>45787.975694444445</v>
      </c>
      <c r="G7637" s="4"/>
      <c r="H7637" t="s">
        <v>3155</v>
      </c>
      <c r="I7637" t="s">
        <v>3162</v>
      </c>
      <c r="J7637">
        <v>0</v>
      </c>
      <c r="K7637" t="s">
        <v>3252</v>
      </c>
      <c r="L7637" t="s">
        <v>3245</v>
      </c>
      <c r="M7637" t="s">
        <v>549</v>
      </c>
      <c r="N7637" t="s">
        <v>550</v>
      </c>
      <c r="O7637" t="s">
        <v>1923</v>
      </c>
      <c r="P7637" t="s">
        <v>1924</v>
      </c>
      <c r="Q7637" t="s">
        <v>3394</v>
      </c>
    </row>
    <row r="7638" spans="1:17">
      <c r="A7638" t="s">
        <v>7576</v>
      </c>
      <c r="B7638" t="s">
        <v>7577</v>
      </c>
      <c r="C7638" t="s">
        <v>7578</v>
      </c>
      <c r="D7638" s="4">
        <v>45780.848055555558</v>
      </c>
      <c r="E7638" s="4">
        <v>45781.729166666664</v>
      </c>
      <c r="F7638" s="4">
        <v>45781.767361111109</v>
      </c>
      <c r="G7638" s="4">
        <v>45781.72587962963</v>
      </c>
      <c r="H7638" t="s">
        <v>3155</v>
      </c>
      <c r="I7638" t="s">
        <v>3156</v>
      </c>
      <c r="J7638">
        <v>0</v>
      </c>
      <c r="K7638" t="s">
        <v>3194</v>
      </c>
      <c r="L7638" t="s">
        <v>3564</v>
      </c>
      <c r="M7638" t="s">
        <v>549</v>
      </c>
      <c r="N7638" t="s">
        <v>550</v>
      </c>
      <c r="O7638" t="s">
        <v>136</v>
      </c>
      <c r="P7638" t="s">
        <v>139</v>
      </c>
      <c r="Q7638" t="s">
        <v>276</v>
      </c>
    </row>
    <row r="7639" spans="1:17">
      <c r="A7639" t="s">
        <v>7579</v>
      </c>
      <c r="B7639" t="s">
        <v>7580</v>
      </c>
      <c r="C7639" t="s">
        <v>7581</v>
      </c>
      <c r="D7639" s="4">
        <v>45780.847812499997</v>
      </c>
      <c r="E7639" s="4">
        <v>45783.833333333336</v>
      </c>
      <c r="F7639" s="4">
        <v>45783.850694444445</v>
      </c>
      <c r="G7639" s="4"/>
      <c r="H7639" t="s">
        <v>3155</v>
      </c>
      <c r="I7639" t="s">
        <v>3162</v>
      </c>
      <c r="J7639">
        <v>0</v>
      </c>
      <c r="K7639" t="s">
        <v>3358</v>
      </c>
      <c r="L7639" t="s">
        <v>3245</v>
      </c>
      <c r="M7639" t="s">
        <v>549</v>
      </c>
      <c r="N7639" t="s">
        <v>550</v>
      </c>
      <c r="O7639" t="s">
        <v>1923</v>
      </c>
      <c r="P7639" t="s">
        <v>1924</v>
      </c>
      <c r="Q7639" t="s">
        <v>3359</v>
      </c>
    </row>
    <row r="7640" spans="1:17">
      <c r="A7640" t="s">
        <v>7582</v>
      </c>
      <c r="B7640" t="s">
        <v>7583</v>
      </c>
      <c r="C7640" t="s">
        <v>7584</v>
      </c>
      <c r="D7640" s="4">
        <v>45780.84778935185</v>
      </c>
      <c r="E7640" s="4">
        <v>45781.791666666664</v>
      </c>
      <c r="F7640" s="4">
        <v>45781.829861111109</v>
      </c>
      <c r="G7640" s="4"/>
      <c r="H7640" t="s">
        <v>3155</v>
      </c>
      <c r="I7640" t="s">
        <v>3156</v>
      </c>
      <c r="J7640">
        <v>0</v>
      </c>
      <c r="K7640" t="s">
        <v>3157</v>
      </c>
      <c r="L7640" t="s">
        <v>3593</v>
      </c>
      <c r="M7640" t="s">
        <v>549</v>
      </c>
      <c r="N7640" t="s">
        <v>550</v>
      </c>
      <c r="O7640" t="s">
        <v>136</v>
      </c>
      <c r="P7640" t="s">
        <v>139</v>
      </c>
      <c r="Q7640" t="s">
        <v>272</v>
      </c>
    </row>
    <row r="7641" spans="1:17">
      <c r="A7641" t="s">
        <v>7585</v>
      </c>
      <c r="B7641" t="s">
        <v>7586</v>
      </c>
      <c r="C7641" t="s">
        <v>7587</v>
      </c>
      <c r="D7641" s="4">
        <v>45780.846770833334</v>
      </c>
      <c r="E7641" s="4">
        <v>45785.708333333336</v>
      </c>
      <c r="F7641" s="4">
        <v>45785.725694444445</v>
      </c>
      <c r="G7641" s="4"/>
      <c r="H7641" t="s">
        <v>3155</v>
      </c>
      <c r="I7641" t="s">
        <v>3175</v>
      </c>
      <c r="J7641">
        <v>0</v>
      </c>
      <c r="K7641" t="s">
        <v>3157</v>
      </c>
      <c r="L7641" t="s">
        <v>3245</v>
      </c>
      <c r="M7641" t="s">
        <v>549</v>
      </c>
      <c r="N7641" t="s">
        <v>550</v>
      </c>
      <c r="O7641" t="s">
        <v>136</v>
      </c>
      <c r="P7641" t="s">
        <v>264</v>
      </c>
      <c r="Q7641" t="s">
        <v>2914</v>
      </c>
    </row>
    <row r="7642" spans="1:17">
      <c r="A7642" t="s">
        <v>7588</v>
      </c>
      <c r="B7642" t="s">
        <v>7589</v>
      </c>
      <c r="C7642" t="s">
        <v>7590</v>
      </c>
      <c r="D7642" s="4">
        <v>45780.846307870372</v>
      </c>
      <c r="E7642" s="4">
        <v>45782.416666666664</v>
      </c>
      <c r="F7642" s="4">
        <v>45782.454861111109</v>
      </c>
      <c r="G7642" s="4">
        <v>45782.411736111113</v>
      </c>
      <c r="H7642" t="s">
        <v>3155</v>
      </c>
      <c r="I7642" t="s">
        <v>4530</v>
      </c>
      <c r="J7642">
        <v>0</v>
      </c>
      <c r="K7642" t="s">
        <v>5661</v>
      </c>
      <c r="L7642" t="s">
        <v>3564</v>
      </c>
      <c r="M7642" t="s">
        <v>549</v>
      </c>
      <c r="N7642" t="s">
        <v>559</v>
      </c>
      <c r="O7642" t="s">
        <v>504</v>
      </c>
      <c r="P7642" t="s">
        <v>325</v>
      </c>
      <c r="Q7642" t="s">
        <v>340</v>
      </c>
    </row>
    <row r="7643" spans="1:17">
      <c r="A7643" t="s">
        <v>7591</v>
      </c>
      <c r="B7643" t="s">
        <v>7592</v>
      </c>
      <c r="C7643" t="s">
        <v>7593</v>
      </c>
      <c r="D7643" s="4">
        <v>45780.843449074076</v>
      </c>
      <c r="E7643" s="4">
        <v>45784.708333333336</v>
      </c>
      <c r="F7643" s="4">
        <v>45784.725694444445</v>
      </c>
      <c r="G7643" s="4">
        <v>45784.710833333331</v>
      </c>
      <c r="H7643" t="s">
        <v>3155</v>
      </c>
      <c r="I7643" t="s">
        <v>3175</v>
      </c>
      <c r="J7643">
        <v>0</v>
      </c>
      <c r="K7643" t="s">
        <v>3157</v>
      </c>
      <c r="L7643" t="s">
        <v>3564</v>
      </c>
      <c r="M7643" t="s">
        <v>549</v>
      </c>
      <c r="N7643" t="s">
        <v>550</v>
      </c>
      <c r="O7643" t="s">
        <v>551</v>
      </c>
      <c r="P7643" t="s">
        <v>242</v>
      </c>
      <c r="Q7643" t="s">
        <v>245</v>
      </c>
    </row>
    <row r="7644" spans="1:17">
      <c r="A7644" t="s">
        <v>6914</v>
      </c>
      <c r="B7644" t="s">
        <v>6915</v>
      </c>
      <c r="C7644" t="s">
        <v>7594</v>
      </c>
      <c r="D7644" s="4">
        <v>45780.842164351852</v>
      </c>
      <c r="E7644" s="4">
        <v>45782.416666666664</v>
      </c>
      <c r="F7644" s="4">
        <v>45782.454861111109</v>
      </c>
      <c r="G7644" s="4"/>
      <c r="H7644" t="s">
        <v>3155</v>
      </c>
      <c r="I7644" t="s">
        <v>3156</v>
      </c>
      <c r="J7644">
        <v>0</v>
      </c>
      <c r="K7644" t="s">
        <v>3194</v>
      </c>
      <c r="L7644" t="s">
        <v>3245</v>
      </c>
      <c r="M7644" t="s">
        <v>549</v>
      </c>
      <c r="N7644" t="s">
        <v>550</v>
      </c>
      <c r="O7644" t="s">
        <v>136</v>
      </c>
      <c r="P7644" t="s">
        <v>139</v>
      </c>
      <c r="Q7644" t="s">
        <v>272</v>
      </c>
    </row>
    <row r="7645" spans="1:17">
      <c r="A7645" t="s">
        <v>7595</v>
      </c>
      <c r="B7645" t="s">
        <v>7596</v>
      </c>
      <c r="C7645" t="s">
        <v>7597</v>
      </c>
      <c r="D7645" s="4">
        <v>45780.839548611111</v>
      </c>
      <c r="E7645" s="4">
        <v>45781.625</v>
      </c>
      <c r="F7645" s="4">
        <v>45781.642361111109</v>
      </c>
      <c r="G7645" s="4">
        <v>45781.623831018522</v>
      </c>
      <c r="H7645" t="s">
        <v>3155</v>
      </c>
      <c r="I7645" t="s">
        <v>3171</v>
      </c>
      <c r="J7645">
        <v>1001</v>
      </c>
      <c r="K7645" t="s">
        <v>3157</v>
      </c>
      <c r="L7645" t="s">
        <v>3564</v>
      </c>
      <c r="M7645" t="s">
        <v>549</v>
      </c>
      <c r="N7645" t="s">
        <v>550</v>
      </c>
      <c r="O7645" t="s">
        <v>616</v>
      </c>
      <c r="P7645" t="s">
        <v>314</v>
      </c>
      <c r="Q7645" t="s">
        <v>322</v>
      </c>
    </row>
    <row r="7646" spans="1:17">
      <c r="A7646" t="s">
        <v>7598</v>
      </c>
      <c r="B7646" t="s">
        <v>7599</v>
      </c>
      <c r="C7646" t="s">
        <v>7600</v>
      </c>
      <c r="D7646" s="4">
        <v>45780.837627314817</v>
      </c>
      <c r="E7646" s="4">
        <v>45782.708333333336</v>
      </c>
      <c r="F7646" s="4">
        <v>45782.725694444445</v>
      </c>
      <c r="G7646" s="4">
        <v>45782.708796296298</v>
      </c>
      <c r="H7646" t="s">
        <v>3155</v>
      </c>
      <c r="I7646" t="s">
        <v>3171</v>
      </c>
      <c r="J7646">
        <v>0</v>
      </c>
      <c r="K7646" t="s">
        <v>3157</v>
      </c>
      <c r="L7646" t="s">
        <v>3564</v>
      </c>
      <c r="M7646" t="s">
        <v>549</v>
      </c>
      <c r="N7646" t="s">
        <v>550</v>
      </c>
      <c r="O7646" t="s">
        <v>136</v>
      </c>
      <c r="P7646" t="s">
        <v>139</v>
      </c>
      <c r="Q7646" t="s">
        <v>274</v>
      </c>
    </row>
    <row r="7647" spans="1:17">
      <c r="A7647" t="s">
        <v>6908</v>
      </c>
      <c r="B7647" t="s">
        <v>6909</v>
      </c>
      <c r="C7647" t="s">
        <v>7601</v>
      </c>
      <c r="D7647" s="4">
        <v>45780.836655092593</v>
      </c>
      <c r="E7647" s="4">
        <v>45783.958333333336</v>
      </c>
      <c r="F7647" s="4">
        <v>45783.975694444445</v>
      </c>
      <c r="G7647" s="4"/>
      <c r="H7647" t="s">
        <v>3155</v>
      </c>
      <c r="I7647" t="s">
        <v>3175</v>
      </c>
      <c r="J7647">
        <v>0</v>
      </c>
      <c r="K7647" t="s">
        <v>3157</v>
      </c>
      <c r="L7647" t="s">
        <v>3245</v>
      </c>
      <c r="M7647" t="s">
        <v>549</v>
      </c>
      <c r="N7647" t="s">
        <v>550</v>
      </c>
      <c r="O7647" t="s">
        <v>551</v>
      </c>
      <c r="P7647" t="s">
        <v>242</v>
      </c>
      <c r="Q7647" t="s">
        <v>249</v>
      </c>
    </row>
    <row r="7648" spans="1:17">
      <c r="A7648" t="s">
        <v>7512</v>
      </c>
      <c r="B7648" t="s">
        <v>7513</v>
      </c>
      <c r="C7648" t="s">
        <v>7602</v>
      </c>
      <c r="D7648" s="4">
        <v>45780.833611111113</v>
      </c>
      <c r="E7648" s="4">
        <v>45781.708333333336</v>
      </c>
      <c r="F7648" s="4">
        <v>45781.725694444445</v>
      </c>
      <c r="G7648" s="4"/>
      <c r="H7648" t="s">
        <v>3155</v>
      </c>
      <c r="I7648" t="s">
        <v>3171</v>
      </c>
      <c r="J7648">
        <v>0</v>
      </c>
      <c r="K7648" t="s">
        <v>3157</v>
      </c>
      <c r="L7648" t="s">
        <v>3245</v>
      </c>
      <c r="M7648" t="s">
        <v>549</v>
      </c>
      <c r="N7648" t="s">
        <v>550</v>
      </c>
      <c r="O7648" t="s">
        <v>136</v>
      </c>
      <c r="P7648" t="s">
        <v>139</v>
      </c>
      <c r="Q7648" t="s">
        <v>275</v>
      </c>
    </row>
    <row r="7649" spans="1:17">
      <c r="A7649" t="s">
        <v>7603</v>
      </c>
      <c r="B7649" t="s">
        <v>7604</v>
      </c>
      <c r="C7649" t="s">
        <v>7605</v>
      </c>
      <c r="D7649" s="4">
        <v>45780.833437499998</v>
      </c>
      <c r="E7649" s="4">
        <v>45782.354166666664</v>
      </c>
      <c r="F7649" s="4">
        <v>45782.371527777781</v>
      </c>
      <c r="G7649" s="4">
        <v>45782.366643518515</v>
      </c>
      <c r="H7649" t="s">
        <v>3155</v>
      </c>
      <c r="I7649" t="s">
        <v>3175</v>
      </c>
      <c r="J7649">
        <v>0</v>
      </c>
      <c r="K7649" t="s">
        <v>3157</v>
      </c>
      <c r="L7649" t="s">
        <v>3564</v>
      </c>
      <c r="M7649" t="s">
        <v>549</v>
      </c>
      <c r="N7649" t="s">
        <v>550</v>
      </c>
      <c r="O7649" t="s">
        <v>551</v>
      </c>
      <c r="P7649" t="s">
        <v>141</v>
      </c>
      <c r="Q7649" t="s">
        <v>237</v>
      </c>
    </row>
    <row r="7650" spans="1:17">
      <c r="A7650" t="s">
        <v>7606</v>
      </c>
      <c r="B7650" t="s">
        <v>7607</v>
      </c>
      <c r="C7650" t="s">
        <v>7608</v>
      </c>
      <c r="D7650" s="4">
        <v>45780.831469907411</v>
      </c>
      <c r="E7650" s="4">
        <v>45787.541666666664</v>
      </c>
      <c r="F7650" s="4">
        <v>45787.559027777781</v>
      </c>
      <c r="G7650" s="4"/>
      <c r="H7650" t="s">
        <v>3155</v>
      </c>
      <c r="I7650" t="s">
        <v>3171</v>
      </c>
      <c r="J7650">
        <v>0</v>
      </c>
      <c r="K7650" t="s">
        <v>3157</v>
      </c>
      <c r="L7650" t="s">
        <v>3593</v>
      </c>
      <c r="M7650" t="s">
        <v>549</v>
      </c>
      <c r="N7650" t="s">
        <v>550</v>
      </c>
      <c r="O7650" t="s">
        <v>551</v>
      </c>
      <c r="P7650" t="s">
        <v>141</v>
      </c>
      <c r="Q7650" t="s">
        <v>232</v>
      </c>
    </row>
    <row r="7651" spans="1:17">
      <c r="A7651" t="s">
        <v>6616</v>
      </c>
      <c r="B7651" t="s">
        <v>6617</v>
      </c>
      <c r="C7651" t="s">
        <v>7609</v>
      </c>
      <c r="D7651" s="4">
        <v>45780.819340277776</v>
      </c>
      <c r="E7651" s="4">
        <v>45782.291666666664</v>
      </c>
      <c r="F7651" s="4">
        <v>45782.329861111109</v>
      </c>
      <c r="G7651" s="4"/>
      <c r="H7651" t="s">
        <v>3155</v>
      </c>
      <c r="I7651" t="s">
        <v>3156</v>
      </c>
      <c r="J7651">
        <v>0</v>
      </c>
      <c r="K7651" t="s">
        <v>3157</v>
      </c>
      <c r="L7651" t="s">
        <v>3593</v>
      </c>
      <c r="M7651" t="s">
        <v>549</v>
      </c>
      <c r="N7651" t="s">
        <v>550</v>
      </c>
      <c r="O7651" t="s">
        <v>136</v>
      </c>
      <c r="P7651" t="s">
        <v>139</v>
      </c>
      <c r="Q7651" t="s">
        <v>271</v>
      </c>
    </row>
    <row r="7652" spans="1:17">
      <c r="A7652" t="s">
        <v>7610</v>
      </c>
      <c r="B7652" t="s">
        <v>7611</v>
      </c>
      <c r="C7652" t="s">
        <v>7612</v>
      </c>
      <c r="D7652" s="4">
        <v>45780.794988425929</v>
      </c>
      <c r="E7652" s="4">
        <v>45791.916666666664</v>
      </c>
      <c r="F7652" s="4">
        <v>45791.934027777781</v>
      </c>
      <c r="G7652" s="4"/>
      <c r="H7652" t="s">
        <v>3155</v>
      </c>
      <c r="I7652" t="s">
        <v>3184</v>
      </c>
      <c r="J7652">
        <v>0</v>
      </c>
      <c r="K7652" t="s">
        <v>3157</v>
      </c>
      <c r="L7652" t="s">
        <v>3593</v>
      </c>
      <c r="M7652" t="s">
        <v>549</v>
      </c>
      <c r="N7652" t="s">
        <v>550</v>
      </c>
      <c r="O7652" t="s">
        <v>136</v>
      </c>
      <c r="P7652" t="s">
        <v>147</v>
      </c>
      <c r="Q7652" t="s">
        <v>21124</v>
      </c>
    </row>
    <row r="7653" spans="1:17">
      <c r="A7653" t="s">
        <v>7085</v>
      </c>
      <c r="B7653" t="s">
        <v>7086</v>
      </c>
      <c r="C7653" t="s">
        <v>7613</v>
      </c>
      <c r="D7653" s="4">
        <v>45780.787129629629</v>
      </c>
      <c r="E7653" s="4">
        <v>45783.958333333336</v>
      </c>
      <c r="F7653" s="4">
        <v>45783.996527777781</v>
      </c>
      <c r="G7653" s="4"/>
      <c r="H7653" t="s">
        <v>3155</v>
      </c>
      <c r="I7653" t="s">
        <v>3156</v>
      </c>
      <c r="J7653">
        <v>0</v>
      </c>
      <c r="K7653" t="s">
        <v>3157</v>
      </c>
      <c r="L7653" t="s">
        <v>3245</v>
      </c>
      <c r="M7653" t="s">
        <v>549</v>
      </c>
      <c r="N7653" t="s">
        <v>550</v>
      </c>
      <c r="O7653" t="s">
        <v>136</v>
      </c>
      <c r="P7653" t="s">
        <v>292</v>
      </c>
      <c r="Q7653" t="s">
        <v>296</v>
      </c>
    </row>
    <row r="7654" spans="1:17">
      <c r="A7654" t="s">
        <v>7614</v>
      </c>
      <c r="B7654" t="s">
        <v>7615</v>
      </c>
      <c r="C7654" t="s">
        <v>7616</v>
      </c>
      <c r="D7654" s="4">
        <v>45780.783055555556</v>
      </c>
      <c r="E7654" s="4">
        <v>45782.291666666664</v>
      </c>
      <c r="F7654" s="4">
        <v>45782.329861111109</v>
      </c>
      <c r="G7654" s="4"/>
      <c r="H7654" t="s">
        <v>3155</v>
      </c>
      <c r="I7654" t="s">
        <v>3156</v>
      </c>
      <c r="J7654">
        <v>0</v>
      </c>
      <c r="K7654" t="s">
        <v>3157</v>
      </c>
      <c r="L7654" t="s">
        <v>3245</v>
      </c>
      <c r="M7654" t="s">
        <v>549</v>
      </c>
      <c r="N7654" t="s">
        <v>550</v>
      </c>
      <c r="O7654" t="s">
        <v>136</v>
      </c>
      <c r="P7654" t="s">
        <v>139</v>
      </c>
      <c r="Q7654" t="s">
        <v>271</v>
      </c>
    </row>
    <row r="7655" spans="1:17">
      <c r="A7655" t="s">
        <v>6975</v>
      </c>
      <c r="B7655" t="s">
        <v>6976</v>
      </c>
      <c r="C7655" t="s">
        <v>7617</v>
      </c>
      <c r="D7655" s="4">
        <v>45780.773182870369</v>
      </c>
      <c r="E7655" s="4">
        <v>45782.833333333336</v>
      </c>
      <c r="F7655" s="4">
        <v>45782.871527777781</v>
      </c>
      <c r="G7655" s="4"/>
      <c r="H7655" t="s">
        <v>3155</v>
      </c>
      <c r="I7655" t="s">
        <v>3156</v>
      </c>
      <c r="J7655">
        <v>0</v>
      </c>
      <c r="K7655" t="s">
        <v>3157</v>
      </c>
      <c r="L7655" t="s">
        <v>3245</v>
      </c>
      <c r="M7655" t="s">
        <v>549</v>
      </c>
      <c r="N7655" t="s">
        <v>550</v>
      </c>
      <c r="O7655" t="s">
        <v>136</v>
      </c>
      <c r="P7655" t="s">
        <v>292</v>
      </c>
      <c r="Q7655" t="s">
        <v>296</v>
      </c>
    </row>
    <row r="7656" spans="1:17">
      <c r="A7656" t="s">
        <v>7618</v>
      </c>
      <c r="B7656" t="s">
        <v>7619</v>
      </c>
      <c r="C7656" t="s">
        <v>7620</v>
      </c>
      <c r="D7656" s="4">
        <v>45780.772627314815</v>
      </c>
      <c r="E7656" s="4">
        <v>45781.666666666664</v>
      </c>
      <c r="F7656" s="4">
        <v>45781.684027777781</v>
      </c>
      <c r="G7656" s="4">
        <v>45781.664467592593</v>
      </c>
      <c r="H7656" t="s">
        <v>3155</v>
      </c>
      <c r="I7656" t="s">
        <v>3222</v>
      </c>
      <c r="J7656">
        <v>1</v>
      </c>
      <c r="K7656" t="s">
        <v>3223</v>
      </c>
      <c r="L7656" t="s">
        <v>3564</v>
      </c>
      <c r="M7656" t="s">
        <v>549</v>
      </c>
      <c r="N7656" t="s">
        <v>550</v>
      </c>
      <c r="O7656" t="s">
        <v>136</v>
      </c>
      <c r="P7656" t="s">
        <v>143</v>
      </c>
      <c r="Q7656" t="s">
        <v>299</v>
      </c>
    </row>
    <row r="7657" spans="1:17">
      <c r="A7657" t="s">
        <v>5835</v>
      </c>
      <c r="B7657" t="s">
        <v>5836</v>
      </c>
      <c r="C7657" t="s">
        <v>7621</v>
      </c>
      <c r="D7657" s="4">
        <v>45780.771574074075</v>
      </c>
      <c r="E7657" s="4">
        <v>45781.729166666664</v>
      </c>
      <c r="F7657" s="4">
        <v>45781.746527777781</v>
      </c>
      <c r="G7657" s="4"/>
      <c r="H7657" t="s">
        <v>3155</v>
      </c>
      <c r="I7657" t="s">
        <v>3402</v>
      </c>
      <c r="J7657">
        <v>0</v>
      </c>
      <c r="K7657" t="s">
        <v>3403</v>
      </c>
      <c r="L7657" t="s">
        <v>3245</v>
      </c>
      <c r="M7657" t="s">
        <v>549</v>
      </c>
      <c r="N7657" t="s">
        <v>550</v>
      </c>
      <c r="O7657" t="s">
        <v>136</v>
      </c>
      <c r="P7657" t="s">
        <v>143</v>
      </c>
      <c r="Q7657" t="s">
        <v>297</v>
      </c>
    </row>
    <row r="7658" spans="1:17">
      <c r="A7658" t="s">
        <v>7049</v>
      </c>
      <c r="B7658" t="s">
        <v>7050</v>
      </c>
      <c r="C7658" t="s">
        <v>7622</v>
      </c>
      <c r="D7658" s="4">
        <v>45780.767974537041</v>
      </c>
      <c r="E7658" s="4">
        <v>45783.729166666664</v>
      </c>
      <c r="F7658" s="4">
        <v>45783.767361111109</v>
      </c>
      <c r="G7658" s="4"/>
      <c r="H7658" t="s">
        <v>3155</v>
      </c>
      <c r="I7658" t="s">
        <v>3673</v>
      </c>
      <c r="J7658">
        <v>0</v>
      </c>
      <c r="K7658" t="s">
        <v>3157</v>
      </c>
      <c r="L7658" t="s">
        <v>3245</v>
      </c>
      <c r="M7658" t="s">
        <v>549</v>
      </c>
      <c r="N7658" t="s">
        <v>559</v>
      </c>
      <c r="O7658" t="s">
        <v>504</v>
      </c>
      <c r="P7658" t="s">
        <v>325</v>
      </c>
      <c r="Q7658" t="s">
        <v>326</v>
      </c>
    </row>
    <row r="7659" spans="1:17">
      <c r="A7659" t="s">
        <v>3638</v>
      </c>
      <c r="B7659" t="s">
        <v>3639</v>
      </c>
      <c r="C7659" t="s">
        <v>7623</v>
      </c>
      <c r="D7659" s="4">
        <v>45780.764745370368</v>
      </c>
      <c r="E7659" s="4">
        <v>45787.3125</v>
      </c>
      <c r="F7659" s="4">
        <v>45787.350694444445</v>
      </c>
      <c r="G7659" s="4"/>
      <c r="H7659" t="s">
        <v>3155</v>
      </c>
      <c r="I7659" t="s">
        <v>3156</v>
      </c>
      <c r="J7659">
        <v>0</v>
      </c>
      <c r="K7659" t="s">
        <v>3157</v>
      </c>
      <c r="L7659" t="s">
        <v>3245</v>
      </c>
      <c r="M7659" t="s">
        <v>549</v>
      </c>
      <c r="N7659" t="s">
        <v>550</v>
      </c>
      <c r="O7659" t="s">
        <v>136</v>
      </c>
      <c r="P7659" t="s">
        <v>143</v>
      </c>
      <c r="Q7659" t="s">
        <v>312</v>
      </c>
    </row>
    <row r="7660" spans="1:17">
      <c r="A7660" t="s">
        <v>7570</v>
      </c>
      <c r="B7660" t="s">
        <v>7571</v>
      </c>
      <c r="C7660" t="s">
        <v>7624</v>
      </c>
      <c r="D7660" s="4">
        <v>45780.756018518521</v>
      </c>
      <c r="E7660" s="4">
        <v>45781.708333333336</v>
      </c>
      <c r="F7660" s="4">
        <v>45781.746527777781</v>
      </c>
      <c r="G7660" s="4"/>
      <c r="H7660" t="s">
        <v>3155</v>
      </c>
      <c r="I7660" t="s">
        <v>3156</v>
      </c>
      <c r="J7660">
        <v>0</v>
      </c>
      <c r="K7660" t="s">
        <v>3227</v>
      </c>
      <c r="L7660" t="s">
        <v>3245</v>
      </c>
      <c r="M7660" t="s">
        <v>549</v>
      </c>
      <c r="N7660" t="s">
        <v>550</v>
      </c>
      <c r="O7660" t="s">
        <v>136</v>
      </c>
      <c r="P7660" t="s">
        <v>292</v>
      </c>
      <c r="Q7660" t="s">
        <v>435</v>
      </c>
    </row>
    <row r="7661" spans="1:17">
      <c r="A7661" t="s">
        <v>5840</v>
      </c>
      <c r="B7661" t="s">
        <v>5841</v>
      </c>
      <c r="C7661" t="s">
        <v>7625</v>
      </c>
      <c r="D7661" s="4">
        <v>45780.754259259258</v>
      </c>
      <c r="E7661" s="4">
        <v>45785.541666666664</v>
      </c>
      <c r="F7661" s="4">
        <v>45785.559027777781</v>
      </c>
      <c r="G7661" s="4"/>
      <c r="H7661" t="s">
        <v>3155</v>
      </c>
      <c r="I7661" t="s">
        <v>3171</v>
      </c>
      <c r="J7661">
        <v>1001</v>
      </c>
      <c r="K7661" t="s">
        <v>3157</v>
      </c>
      <c r="L7661" t="s">
        <v>3245</v>
      </c>
      <c r="M7661" t="s">
        <v>549</v>
      </c>
      <c r="N7661" t="s">
        <v>559</v>
      </c>
      <c r="O7661" t="s">
        <v>163</v>
      </c>
      <c r="P7661" t="s">
        <v>473</v>
      </c>
      <c r="Q7661" t="s">
        <v>363</v>
      </c>
    </row>
    <row r="7662" spans="1:17">
      <c r="A7662" t="s">
        <v>7212</v>
      </c>
      <c r="B7662" t="s">
        <v>7213</v>
      </c>
      <c r="C7662" t="s">
        <v>7626</v>
      </c>
      <c r="D7662" s="4">
        <v>45780.752129629633</v>
      </c>
      <c r="E7662" s="4">
        <v>45783.416666666664</v>
      </c>
      <c r="F7662" s="4">
        <v>45783.434027777781</v>
      </c>
      <c r="G7662" s="4"/>
      <c r="H7662" t="s">
        <v>3155</v>
      </c>
      <c r="I7662" t="s">
        <v>3171</v>
      </c>
      <c r="J7662">
        <v>1001</v>
      </c>
      <c r="K7662" t="s">
        <v>3157</v>
      </c>
      <c r="L7662" t="s">
        <v>3245</v>
      </c>
      <c r="M7662" t="s">
        <v>549</v>
      </c>
      <c r="N7662" t="s">
        <v>550</v>
      </c>
      <c r="O7662" t="s">
        <v>551</v>
      </c>
      <c r="P7662" t="s">
        <v>145</v>
      </c>
      <c r="Q7662" t="s">
        <v>216</v>
      </c>
    </row>
    <row r="7663" spans="1:17">
      <c r="A7663" t="s">
        <v>7537</v>
      </c>
      <c r="B7663" t="s">
        <v>7538</v>
      </c>
      <c r="C7663" t="s">
        <v>7627</v>
      </c>
      <c r="D7663" s="4">
        <v>45780.748344907406</v>
      </c>
      <c r="E7663" s="4">
        <v>45783.958333333336</v>
      </c>
      <c r="F7663" s="4">
        <v>45783.996527777781</v>
      </c>
      <c r="G7663" s="4"/>
      <c r="H7663" t="s">
        <v>3155</v>
      </c>
      <c r="I7663" t="s">
        <v>3156</v>
      </c>
      <c r="J7663">
        <v>0</v>
      </c>
      <c r="K7663" t="s">
        <v>3163</v>
      </c>
      <c r="L7663" t="s">
        <v>3245</v>
      </c>
      <c r="M7663" t="s">
        <v>549</v>
      </c>
      <c r="N7663" t="s">
        <v>550</v>
      </c>
      <c r="O7663" t="s">
        <v>551</v>
      </c>
      <c r="P7663" t="s">
        <v>141</v>
      </c>
      <c r="Q7663" t="s">
        <v>238</v>
      </c>
    </row>
    <row r="7664" spans="1:17">
      <c r="A7664" t="s">
        <v>7628</v>
      </c>
      <c r="B7664" t="s">
        <v>7629</v>
      </c>
      <c r="C7664" t="s">
        <v>7630</v>
      </c>
      <c r="D7664" s="4">
        <v>45780.74728009259</v>
      </c>
      <c r="E7664" s="4">
        <v>45781.708333333336</v>
      </c>
      <c r="F7664" s="4">
        <v>45781.746527777781</v>
      </c>
      <c r="G7664" s="4">
        <v>45781.706180555557</v>
      </c>
      <c r="H7664" t="s">
        <v>3155</v>
      </c>
      <c r="I7664" t="s">
        <v>3156</v>
      </c>
      <c r="J7664">
        <v>0</v>
      </c>
      <c r="K7664" t="s">
        <v>3194</v>
      </c>
      <c r="L7664" t="s">
        <v>3564</v>
      </c>
      <c r="M7664" t="s">
        <v>549</v>
      </c>
      <c r="N7664" t="s">
        <v>550</v>
      </c>
      <c r="O7664" t="s">
        <v>136</v>
      </c>
      <c r="P7664" t="s">
        <v>139</v>
      </c>
      <c r="Q7664" t="s">
        <v>271</v>
      </c>
    </row>
    <row r="7665" spans="1:17">
      <c r="A7665" t="s">
        <v>6993</v>
      </c>
      <c r="B7665" t="s">
        <v>6994</v>
      </c>
      <c r="C7665" t="s">
        <v>7631</v>
      </c>
      <c r="D7665" s="4">
        <v>45780.745023148149</v>
      </c>
      <c r="E7665" s="4">
        <v>45784.416666666664</v>
      </c>
      <c r="F7665" s="4">
        <v>45784.434027777781</v>
      </c>
      <c r="G7665" s="4"/>
      <c r="H7665" t="s">
        <v>3155</v>
      </c>
      <c r="I7665" t="s">
        <v>3175</v>
      </c>
      <c r="J7665">
        <v>0</v>
      </c>
      <c r="K7665" t="s">
        <v>3157</v>
      </c>
      <c r="L7665" t="s">
        <v>3245</v>
      </c>
      <c r="M7665" t="s">
        <v>549</v>
      </c>
      <c r="N7665" t="s">
        <v>550</v>
      </c>
      <c r="O7665" t="s">
        <v>136</v>
      </c>
      <c r="P7665" t="s">
        <v>139</v>
      </c>
      <c r="Q7665" t="s">
        <v>274</v>
      </c>
    </row>
    <row r="7666" spans="1:17">
      <c r="A7666" t="s">
        <v>7576</v>
      </c>
      <c r="B7666" t="s">
        <v>7632</v>
      </c>
      <c r="C7666" t="s">
        <v>7633</v>
      </c>
      <c r="D7666" s="4">
        <v>45780.742094907408</v>
      </c>
      <c r="E7666" s="4">
        <v>45781.666666666664</v>
      </c>
      <c r="F7666" s="4">
        <v>45781.704861111109</v>
      </c>
      <c r="G7666" s="4">
        <v>45781.684907407405</v>
      </c>
      <c r="H7666" t="s">
        <v>3155</v>
      </c>
      <c r="I7666" t="s">
        <v>3156</v>
      </c>
      <c r="J7666">
        <v>0</v>
      </c>
      <c r="K7666" t="s">
        <v>3157</v>
      </c>
      <c r="L7666" t="s">
        <v>3564</v>
      </c>
      <c r="M7666" t="s">
        <v>549</v>
      </c>
      <c r="N7666" t="s">
        <v>550</v>
      </c>
      <c r="O7666" t="s">
        <v>136</v>
      </c>
      <c r="P7666" t="s">
        <v>139</v>
      </c>
      <c r="Q7666" t="s">
        <v>276</v>
      </c>
    </row>
    <row r="7667" spans="1:17">
      <c r="A7667" t="s">
        <v>7634</v>
      </c>
      <c r="B7667" t="s">
        <v>7635</v>
      </c>
      <c r="C7667" t="s">
        <v>7636</v>
      </c>
      <c r="D7667" s="4">
        <v>45780.741574074076</v>
      </c>
      <c r="E7667" s="4">
        <v>45785.75</v>
      </c>
      <c r="F7667" s="4">
        <v>45785.767361111109</v>
      </c>
      <c r="G7667" s="4">
        <v>45785.749722222223</v>
      </c>
      <c r="H7667" t="s">
        <v>3155</v>
      </c>
      <c r="I7667" t="s">
        <v>3171</v>
      </c>
      <c r="J7667">
        <v>0</v>
      </c>
      <c r="K7667" t="s">
        <v>3194</v>
      </c>
      <c r="L7667" t="s">
        <v>3564</v>
      </c>
      <c r="M7667" t="s">
        <v>549</v>
      </c>
      <c r="N7667" t="s">
        <v>559</v>
      </c>
      <c r="O7667" t="s">
        <v>504</v>
      </c>
      <c r="P7667" t="s">
        <v>325</v>
      </c>
      <c r="Q7667" t="s">
        <v>339</v>
      </c>
    </row>
    <row r="7668" spans="1:17">
      <c r="A7668" t="s">
        <v>7637</v>
      </c>
      <c r="B7668" t="s">
        <v>7638</v>
      </c>
      <c r="C7668" t="s">
        <v>7639</v>
      </c>
      <c r="D7668" s="4">
        <v>45780.741331018522</v>
      </c>
      <c r="E7668" s="4">
        <v>45783.75</v>
      </c>
      <c r="F7668" s="4">
        <v>45783.788194444445</v>
      </c>
      <c r="G7668" s="4"/>
      <c r="H7668" t="s">
        <v>3155</v>
      </c>
      <c r="I7668" t="s">
        <v>3156</v>
      </c>
      <c r="J7668">
        <v>0</v>
      </c>
      <c r="K7668" t="s">
        <v>3157</v>
      </c>
      <c r="L7668" t="s">
        <v>3245</v>
      </c>
      <c r="M7668" t="s">
        <v>549</v>
      </c>
      <c r="N7668" t="s">
        <v>550</v>
      </c>
      <c r="O7668" t="s">
        <v>136</v>
      </c>
      <c r="P7668" t="s">
        <v>292</v>
      </c>
      <c r="Q7668" t="s">
        <v>296</v>
      </c>
    </row>
    <row r="7669" spans="1:17">
      <c r="A7669" t="s">
        <v>7582</v>
      </c>
      <c r="B7669" t="s">
        <v>7583</v>
      </c>
      <c r="C7669" t="s">
        <v>7640</v>
      </c>
      <c r="D7669" s="4">
        <v>45780.741087962961</v>
      </c>
      <c r="E7669" s="4">
        <v>45781.791666666664</v>
      </c>
      <c r="F7669" s="4">
        <v>45781.829861111109</v>
      </c>
      <c r="G7669" s="4"/>
      <c r="H7669" t="s">
        <v>3155</v>
      </c>
      <c r="I7669" t="s">
        <v>3156</v>
      </c>
      <c r="J7669">
        <v>0</v>
      </c>
      <c r="K7669" t="s">
        <v>3157</v>
      </c>
      <c r="L7669" t="s">
        <v>3245</v>
      </c>
      <c r="M7669" t="s">
        <v>549</v>
      </c>
      <c r="N7669" t="s">
        <v>550</v>
      </c>
      <c r="O7669" t="s">
        <v>136</v>
      </c>
      <c r="P7669" t="s">
        <v>139</v>
      </c>
      <c r="Q7669" t="s">
        <v>272</v>
      </c>
    </row>
    <row r="7670" spans="1:17">
      <c r="A7670" t="s">
        <v>7641</v>
      </c>
      <c r="B7670" t="s">
        <v>7642</v>
      </c>
      <c r="C7670" t="s">
        <v>7643</v>
      </c>
      <c r="D7670" s="4">
        <v>45780.733495370368</v>
      </c>
      <c r="E7670" s="4">
        <v>45781.5</v>
      </c>
      <c r="F7670" s="4">
        <v>45781.538194444445</v>
      </c>
      <c r="G7670" s="4">
        <v>45781.501435185186</v>
      </c>
      <c r="H7670" t="s">
        <v>3155</v>
      </c>
      <c r="I7670" t="s">
        <v>3240</v>
      </c>
      <c r="J7670">
        <v>1001</v>
      </c>
      <c r="K7670" t="s">
        <v>3194</v>
      </c>
      <c r="L7670" t="s">
        <v>3564</v>
      </c>
      <c r="M7670" t="s">
        <v>549</v>
      </c>
      <c r="N7670" t="s">
        <v>550</v>
      </c>
      <c r="O7670" t="s">
        <v>551</v>
      </c>
      <c r="P7670" t="s">
        <v>242</v>
      </c>
      <c r="Q7670" t="s">
        <v>249</v>
      </c>
    </row>
    <row r="7671" spans="1:17">
      <c r="A7671" t="s">
        <v>6286</v>
      </c>
      <c r="B7671" t="s">
        <v>6287</v>
      </c>
      <c r="C7671" t="s">
        <v>7644</v>
      </c>
      <c r="D7671" s="4">
        <v>45780.731550925928</v>
      </c>
      <c r="E7671" s="4">
        <v>45782.8125</v>
      </c>
      <c r="F7671" s="4">
        <v>45782.829861111109</v>
      </c>
      <c r="G7671" s="4"/>
      <c r="H7671" t="s">
        <v>3155</v>
      </c>
      <c r="I7671" t="s">
        <v>3171</v>
      </c>
      <c r="J7671">
        <v>0</v>
      </c>
      <c r="K7671" t="s">
        <v>3227</v>
      </c>
      <c r="L7671" t="s">
        <v>3245</v>
      </c>
      <c r="M7671" t="s">
        <v>549</v>
      </c>
      <c r="N7671" t="s">
        <v>550</v>
      </c>
      <c r="O7671" t="s">
        <v>136</v>
      </c>
      <c r="P7671" t="s">
        <v>143</v>
      </c>
      <c r="Q7671" t="s">
        <v>301</v>
      </c>
    </row>
    <row r="7672" spans="1:17">
      <c r="A7672" t="s">
        <v>6741</v>
      </c>
      <c r="B7672" t="s">
        <v>7645</v>
      </c>
      <c r="C7672" t="s">
        <v>7646</v>
      </c>
      <c r="D7672" s="4">
        <v>45780.725543981483</v>
      </c>
      <c r="E7672" s="4">
        <v>45781.791666666664</v>
      </c>
      <c r="F7672" s="4">
        <v>45781.809027777781</v>
      </c>
      <c r="G7672" s="4"/>
      <c r="H7672" t="s">
        <v>3155</v>
      </c>
      <c r="I7672" t="s">
        <v>3162</v>
      </c>
      <c r="J7672">
        <v>0</v>
      </c>
      <c r="K7672" t="s">
        <v>4987</v>
      </c>
      <c r="L7672" t="s">
        <v>3245</v>
      </c>
      <c r="M7672" t="s">
        <v>549</v>
      </c>
      <c r="N7672" t="s">
        <v>550</v>
      </c>
      <c r="O7672" t="s">
        <v>1923</v>
      </c>
      <c r="P7672" t="s">
        <v>1924</v>
      </c>
      <c r="Q7672" t="s">
        <v>3164</v>
      </c>
    </row>
    <row r="7673" spans="1:17">
      <c r="A7673" t="s">
        <v>7033</v>
      </c>
      <c r="B7673" t="s">
        <v>7034</v>
      </c>
      <c r="C7673" t="s">
        <v>7647</v>
      </c>
      <c r="D7673" s="4">
        <v>45780.71675925926</v>
      </c>
      <c r="E7673" s="4">
        <v>45782.666666666664</v>
      </c>
      <c r="F7673" s="4">
        <v>45782.704861111109</v>
      </c>
      <c r="G7673" s="4"/>
      <c r="H7673" t="s">
        <v>3155</v>
      </c>
      <c r="I7673" t="s">
        <v>3156</v>
      </c>
      <c r="J7673">
        <v>0</v>
      </c>
      <c r="K7673" t="s">
        <v>3194</v>
      </c>
      <c r="L7673" t="s">
        <v>3245</v>
      </c>
      <c r="M7673" t="s">
        <v>549</v>
      </c>
      <c r="N7673" t="s">
        <v>550</v>
      </c>
      <c r="O7673" t="s">
        <v>136</v>
      </c>
      <c r="P7673" t="s">
        <v>143</v>
      </c>
      <c r="Q7673" t="s">
        <v>300</v>
      </c>
    </row>
    <row r="7674" spans="1:17">
      <c r="A7674" t="s">
        <v>7512</v>
      </c>
      <c r="B7674" t="s">
        <v>7648</v>
      </c>
      <c r="C7674" t="s">
        <v>7649</v>
      </c>
      <c r="D7674" s="4">
        <v>45780.716550925928</v>
      </c>
      <c r="E7674" s="4">
        <v>45781.666666666664</v>
      </c>
      <c r="F7674" s="4">
        <v>45781.684027777781</v>
      </c>
      <c r="G7674" s="4"/>
      <c r="H7674" t="s">
        <v>3155</v>
      </c>
      <c r="I7674" t="s">
        <v>3171</v>
      </c>
      <c r="J7674">
        <v>1001</v>
      </c>
      <c r="K7674" t="s">
        <v>3157</v>
      </c>
      <c r="L7674" t="s">
        <v>3593</v>
      </c>
      <c r="M7674" t="s">
        <v>549</v>
      </c>
      <c r="N7674" t="s">
        <v>550</v>
      </c>
      <c r="O7674" t="s">
        <v>136</v>
      </c>
      <c r="P7674" t="s">
        <v>139</v>
      </c>
      <c r="Q7674" t="s">
        <v>275</v>
      </c>
    </row>
    <row r="7675" spans="1:17">
      <c r="A7675" t="s">
        <v>7650</v>
      </c>
      <c r="B7675" t="s">
        <v>7651</v>
      </c>
      <c r="C7675" t="s">
        <v>7652</v>
      </c>
      <c r="D7675" s="4">
        <v>45780.715995370374</v>
      </c>
      <c r="E7675" s="4">
        <v>45781.6875</v>
      </c>
      <c r="F7675" s="4">
        <v>45781.704861111109</v>
      </c>
      <c r="G7675" s="4">
        <v>45781.685300925928</v>
      </c>
      <c r="H7675" t="s">
        <v>3155</v>
      </c>
      <c r="I7675" t="s">
        <v>3171</v>
      </c>
      <c r="J7675">
        <v>1001</v>
      </c>
      <c r="K7675" t="s">
        <v>3157</v>
      </c>
      <c r="L7675" t="s">
        <v>3564</v>
      </c>
      <c r="M7675" t="s">
        <v>549</v>
      </c>
      <c r="N7675" t="s">
        <v>559</v>
      </c>
      <c r="O7675" t="s">
        <v>504</v>
      </c>
      <c r="P7675" t="s">
        <v>325</v>
      </c>
      <c r="Q7675" t="s">
        <v>326</v>
      </c>
    </row>
    <row r="7676" spans="1:17">
      <c r="A7676" t="s">
        <v>7653</v>
      </c>
      <c r="B7676" t="s">
        <v>7654</v>
      </c>
      <c r="C7676" t="s">
        <v>7655</v>
      </c>
      <c r="D7676" s="4">
        <v>45780.714074074072</v>
      </c>
      <c r="E7676" s="4">
        <v>45781.1875</v>
      </c>
      <c r="F7676" s="4">
        <v>45781.225694444445</v>
      </c>
      <c r="G7676" s="4">
        <v>45781.186655092592</v>
      </c>
      <c r="H7676" t="s">
        <v>3155</v>
      </c>
      <c r="I7676" t="s">
        <v>3240</v>
      </c>
      <c r="J7676">
        <v>1002</v>
      </c>
      <c r="K7676" t="s">
        <v>3157</v>
      </c>
      <c r="L7676" t="s">
        <v>3564</v>
      </c>
      <c r="M7676" t="s">
        <v>549</v>
      </c>
      <c r="N7676" t="s">
        <v>550</v>
      </c>
      <c r="O7676" t="s">
        <v>136</v>
      </c>
      <c r="P7676" t="s">
        <v>283</v>
      </c>
      <c r="Q7676" t="s">
        <v>288</v>
      </c>
    </row>
    <row r="7677" spans="1:17">
      <c r="A7677" t="s">
        <v>6331</v>
      </c>
      <c r="B7677" t="s">
        <v>6332</v>
      </c>
      <c r="C7677" t="s">
        <v>7656</v>
      </c>
      <c r="D7677" s="4">
        <v>45780.713888888888</v>
      </c>
      <c r="E7677" s="4">
        <v>45781.833333333336</v>
      </c>
      <c r="F7677" s="4">
        <v>45781.850694444445</v>
      </c>
      <c r="G7677" s="4"/>
      <c r="H7677" t="s">
        <v>3155</v>
      </c>
      <c r="I7677" t="s">
        <v>3175</v>
      </c>
      <c r="J7677">
        <v>1001</v>
      </c>
      <c r="K7677" t="s">
        <v>3194</v>
      </c>
      <c r="L7677" t="s">
        <v>3245</v>
      </c>
      <c r="M7677" t="s">
        <v>549</v>
      </c>
      <c r="N7677" t="s">
        <v>550</v>
      </c>
      <c r="O7677" t="s">
        <v>551</v>
      </c>
      <c r="P7677" t="s">
        <v>141</v>
      </c>
      <c r="Q7677" t="s">
        <v>234</v>
      </c>
    </row>
    <row r="7678" spans="1:17">
      <c r="A7678" t="s">
        <v>7657</v>
      </c>
      <c r="B7678" t="s">
        <v>7658</v>
      </c>
      <c r="C7678" t="s">
        <v>7659</v>
      </c>
      <c r="D7678" s="4">
        <v>45780.709675925929</v>
      </c>
      <c r="E7678" s="4">
        <v>45784.666666666664</v>
      </c>
      <c r="F7678" s="4">
        <v>45784.684027777781</v>
      </c>
      <c r="G7678" s="4"/>
      <c r="H7678" t="s">
        <v>3155</v>
      </c>
      <c r="I7678" t="s">
        <v>3171</v>
      </c>
      <c r="J7678">
        <v>1001</v>
      </c>
      <c r="K7678" t="s">
        <v>3157</v>
      </c>
      <c r="L7678" t="s">
        <v>3593</v>
      </c>
      <c r="M7678" t="s">
        <v>549</v>
      </c>
      <c r="N7678" t="s">
        <v>550</v>
      </c>
      <c r="O7678" t="s">
        <v>136</v>
      </c>
      <c r="P7678" t="s">
        <v>139</v>
      </c>
      <c r="Q7678" t="s">
        <v>271</v>
      </c>
    </row>
    <row r="7679" spans="1:17">
      <c r="A7679" t="s">
        <v>7660</v>
      </c>
      <c r="B7679" t="s">
        <v>7661</v>
      </c>
      <c r="C7679" t="s">
        <v>7662</v>
      </c>
      <c r="D7679" s="4">
        <v>45780.708009259259</v>
      </c>
      <c r="E7679" s="4">
        <v>45781.645833333336</v>
      </c>
      <c r="F7679" s="4">
        <v>45781.663194444445</v>
      </c>
      <c r="G7679" s="4">
        <v>45781.645381944443</v>
      </c>
      <c r="H7679" t="s">
        <v>3155</v>
      </c>
      <c r="I7679" t="s">
        <v>3175</v>
      </c>
      <c r="J7679">
        <v>0</v>
      </c>
      <c r="K7679" t="s">
        <v>3157</v>
      </c>
      <c r="L7679" t="s">
        <v>3564</v>
      </c>
      <c r="M7679" t="s">
        <v>549</v>
      </c>
      <c r="N7679" t="s">
        <v>550</v>
      </c>
      <c r="O7679" t="s">
        <v>136</v>
      </c>
      <c r="P7679" t="s">
        <v>143</v>
      </c>
      <c r="Q7679" t="s">
        <v>301</v>
      </c>
    </row>
    <row r="7680" spans="1:17">
      <c r="A7680" t="s">
        <v>5502</v>
      </c>
      <c r="B7680" t="s">
        <v>5503</v>
      </c>
      <c r="C7680" t="s">
        <v>7663</v>
      </c>
      <c r="D7680" s="4">
        <v>45780.707465277781</v>
      </c>
      <c r="E7680" s="4">
        <v>45783.979166666664</v>
      </c>
      <c r="F7680" s="4">
        <v>45784.017361111109</v>
      </c>
      <c r="G7680" s="4"/>
      <c r="H7680" t="s">
        <v>3155</v>
      </c>
      <c r="I7680" t="s">
        <v>3156</v>
      </c>
      <c r="J7680">
        <v>0</v>
      </c>
      <c r="K7680" t="s">
        <v>3194</v>
      </c>
      <c r="L7680" t="s">
        <v>3593</v>
      </c>
      <c r="M7680" t="s">
        <v>549</v>
      </c>
      <c r="N7680" t="s">
        <v>550</v>
      </c>
      <c r="O7680" t="s">
        <v>136</v>
      </c>
      <c r="P7680" t="s">
        <v>139</v>
      </c>
      <c r="Q7680" t="s">
        <v>271</v>
      </c>
    </row>
    <row r="7681" spans="1:17">
      <c r="A7681" t="s">
        <v>4698</v>
      </c>
      <c r="B7681" t="s">
        <v>4699</v>
      </c>
      <c r="C7681" t="s">
        <v>7664</v>
      </c>
      <c r="D7681" s="4">
        <v>45780.706307870372</v>
      </c>
      <c r="E7681" s="4">
        <v>45788.416666666664</v>
      </c>
      <c r="F7681" s="4">
        <v>45788.454861111109</v>
      </c>
      <c r="G7681" s="4"/>
      <c r="H7681" t="s">
        <v>3155</v>
      </c>
      <c r="I7681" t="s">
        <v>3673</v>
      </c>
      <c r="J7681">
        <v>0</v>
      </c>
      <c r="K7681" t="s">
        <v>3157</v>
      </c>
      <c r="L7681" t="s">
        <v>3245</v>
      </c>
      <c r="M7681" t="s">
        <v>549</v>
      </c>
      <c r="N7681" t="s">
        <v>559</v>
      </c>
      <c r="O7681" t="s">
        <v>504</v>
      </c>
      <c r="P7681" t="s">
        <v>325</v>
      </c>
      <c r="Q7681" t="s">
        <v>339</v>
      </c>
    </row>
    <row r="7682" spans="1:17">
      <c r="A7682" t="s">
        <v>7657</v>
      </c>
      <c r="B7682" t="s">
        <v>7658</v>
      </c>
      <c r="C7682" t="s">
        <v>7665</v>
      </c>
      <c r="D7682" s="4">
        <v>45780.706122685187</v>
      </c>
      <c r="E7682" s="4">
        <v>45784.666666666664</v>
      </c>
      <c r="F7682" s="4">
        <v>45784.684027777781</v>
      </c>
      <c r="G7682" s="4"/>
      <c r="H7682" t="s">
        <v>3155</v>
      </c>
      <c r="I7682" t="s">
        <v>3171</v>
      </c>
      <c r="J7682">
        <v>1001</v>
      </c>
      <c r="K7682" t="s">
        <v>3157</v>
      </c>
      <c r="L7682" t="s">
        <v>3245</v>
      </c>
      <c r="M7682" t="s">
        <v>549</v>
      </c>
      <c r="N7682" t="s">
        <v>550</v>
      </c>
      <c r="O7682" t="s">
        <v>136</v>
      </c>
      <c r="P7682" t="s">
        <v>139</v>
      </c>
      <c r="Q7682" t="s">
        <v>271</v>
      </c>
    </row>
    <row r="7683" spans="1:17">
      <c r="A7683" t="s">
        <v>4698</v>
      </c>
      <c r="B7683" t="s">
        <v>7666</v>
      </c>
      <c r="C7683" t="s">
        <v>7667</v>
      </c>
      <c r="D7683" s="4">
        <v>45780.705914351849</v>
      </c>
      <c r="E7683" s="4">
        <v>45788.375</v>
      </c>
      <c r="F7683" s="4">
        <v>45788.413194444445</v>
      </c>
      <c r="G7683" s="4">
        <v>45788.375590277778</v>
      </c>
      <c r="H7683" t="s">
        <v>3155</v>
      </c>
      <c r="I7683" t="s">
        <v>3673</v>
      </c>
      <c r="J7683">
        <v>0</v>
      </c>
      <c r="K7683" t="s">
        <v>3194</v>
      </c>
      <c r="L7683" t="s">
        <v>3564</v>
      </c>
      <c r="M7683" t="s">
        <v>549</v>
      </c>
      <c r="N7683" t="s">
        <v>559</v>
      </c>
      <c r="O7683" t="s">
        <v>504</v>
      </c>
      <c r="P7683" t="s">
        <v>325</v>
      </c>
      <c r="Q7683" t="s">
        <v>339</v>
      </c>
    </row>
    <row r="7684" spans="1:17">
      <c r="A7684" t="s">
        <v>7019</v>
      </c>
      <c r="B7684" t="s">
        <v>7020</v>
      </c>
      <c r="C7684" t="s">
        <v>7668</v>
      </c>
      <c r="D7684" s="4">
        <v>45780.703750000001</v>
      </c>
      <c r="E7684" s="4">
        <v>45783.791666666664</v>
      </c>
      <c r="F7684" s="4">
        <v>45783.829861111109</v>
      </c>
      <c r="G7684" s="4"/>
      <c r="H7684" t="s">
        <v>3155</v>
      </c>
      <c r="I7684" t="s">
        <v>3156</v>
      </c>
      <c r="J7684">
        <v>0</v>
      </c>
      <c r="K7684" t="s">
        <v>3157</v>
      </c>
      <c r="L7684" t="s">
        <v>3245</v>
      </c>
      <c r="M7684" t="s">
        <v>549</v>
      </c>
      <c r="N7684" t="s">
        <v>550</v>
      </c>
      <c r="O7684" t="s">
        <v>551</v>
      </c>
      <c r="P7684" t="s">
        <v>141</v>
      </c>
      <c r="Q7684" t="s">
        <v>235</v>
      </c>
    </row>
    <row r="7685" spans="1:17">
      <c r="A7685" t="s">
        <v>6500</v>
      </c>
      <c r="B7685" t="s">
        <v>6501</v>
      </c>
      <c r="C7685" t="s">
        <v>7669</v>
      </c>
      <c r="D7685" s="4">
        <v>45780.698981481481</v>
      </c>
      <c r="E7685" s="4">
        <v>45783.625</v>
      </c>
      <c r="F7685" s="4">
        <v>45783.642361111109</v>
      </c>
      <c r="G7685" s="4"/>
      <c r="H7685" t="s">
        <v>3155</v>
      </c>
      <c r="I7685" t="s">
        <v>3222</v>
      </c>
      <c r="J7685">
        <v>1</v>
      </c>
      <c r="K7685" t="s">
        <v>3223</v>
      </c>
      <c r="L7685" t="s">
        <v>3245</v>
      </c>
      <c r="M7685" t="s">
        <v>549</v>
      </c>
      <c r="N7685" t="s">
        <v>559</v>
      </c>
      <c r="O7685" t="s">
        <v>504</v>
      </c>
      <c r="P7685" t="s">
        <v>325</v>
      </c>
      <c r="Q7685" t="s">
        <v>331</v>
      </c>
    </row>
    <row r="7686" spans="1:17">
      <c r="A7686" t="s">
        <v>6971</v>
      </c>
      <c r="B7686" t="s">
        <v>6972</v>
      </c>
      <c r="C7686" t="s">
        <v>7670</v>
      </c>
      <c r="D7686" s="4">
        <v>45780.698472222219</v>
      </c>
      <c r="E7686" s="4">
        <v>45781.791666666664</v>
      </c>
      <c r="F7686" s="4">
        <v>45781.809027777781</v>
      </c>
      <c r="G7686" s="4"/>
      <c r="H7686" t="s">
        <v>3155</v>
      </c>
      <c r="I7686" t="s">
        <v>3175</v>
      </c>
      <c r="J7686">
        <v>0</v>
      </c>
      <c r="K7686" t="s">
        <v>3157</v>
      </c>
      <c r="L7686" t="s">
        <v>3245</v>
      </c>
      <c r="M7686" t="s">
        <v>549</v>
      </c>
      <c r="N7686" t="s">
        <v>550</v>
      </c>
      <c r="O7686" t="s">
        <v>136</v>
      </c>
      <c r="P7686" t="s">
        <v>139</v>
      </c>
      <c r="Q7686" t="s">
        <v>271</v>
      </c>
    </row>
    <row r="7687" spans="1:17">
      <c r="A7687" t="s">
        <v>7671</v>
      </c>
      <c r="B7687" t="s">
        <v>7672</v>
      </c>
      <c r="C7687" t="s">
        <v>7673</v>
      </c>
      <c r="D7687" s="4">
        <v>45780.695706018516</v>
      </c>
      <c r="E7687" s="4">
        <v>45781.708333333336</v>
      </c>
      <c r="F7687" s="4">
        <v>45781.725694444445</v>
      </c>
      <c r="G7687" s="4">
        <v>45781.707013888888</v>
      </c>
      <c r="H7687" t="s">
        <v>3155</v>
      </c>
      <c r="I7687" t="s">
        <v>3222</v>
      </c>
      <c r="J7687">
        <v>1</v>
      </c>
      <c r="K7687" t="s">
        <v>3223</v>
      </c>
      <c r="L7687" t="s">
        <v>3564</v>
      </c>
      <c r="M7687" t="s">
        <v>549</v>
      </c>
      <c r="N7687" t="s">
        <v>550</v>
      </c>
      <c r="O7687" t="s">
        <v>136</v>
      </c>
      <c r="P7687" t="s">
        <v>292</v>
      </c>
      <c r="Q7687" t="s">
        <v>293</v>
      </c>
    </row>
    <row r="7688" spans="1:17">
      <c r="A7688" t="s">
        <v>7674</v>
      </c>
      <c r="B7688" t="s">
        <v>7675</v>
      </c>
      <c r="C7688" t="s">
        <v>7676</v>
      </c>
      <c r="D7688" s="4">
        <v>45780.695138888892</v>
      </c>
      <c r="E7688" s="4">
        <v>45781.4375</v>
      </c>
      <c r="F7688" s="4">
        <v>45781.475694444445</v>
      </c>
      <c r="G7688" s="4">
        <v>45781.438310185185</v>
      </c>
      <c r="H7688" t="s">
        <v>3155</v>
      </c>
      <c r="I7688" t="s">
        <v>3156</v>
      </c>
      <c r="J7688">
        <v>0</v>
      </c>
      <c r="K7688" t="s">
        <v>3194</v>
      </c>
      <c r="L7688" t="s">
        <v>3564</v>
      </c>
      <c r="M7688" t="s">
        <v>549</v>
      </c>
      <c r="N7688" t="s">
        <v>550</v>
      </c>
      <c r="O7688" t="s">
        <v>551</v>
      </c>
      <c r="P7688" t="s">
        <v>141</v>
      </c>
      <c r="Q7688" t="s">
        <v>236</v>
      </c>
    </row>
    <row r="7689" spans="1:17">
      <c r="A7689" t="s">
        <v>7677</v>
      </c>
      <c r="B7689" t="s">
        <v>7678</v>
      </c>
      <c r="C7689" t="s">
        <v>7679</v>
      </c>
      <c r="D7689" s="4">
        <v>45780.690925925926</v>
      </c>
      <c r="E7689" s="4">
        <v>45782.916666666664</v>
      </c>
      <c r="F7689" s="4">
        <v>45782.934027777781</v>
      </c>
      <c r="G7689" s="4"/>
      <c r="H7689" t="s">
        <v>3155</v>
      </c>
      <c r="I7689" t="s">
        <v>3175</v>
      </c>
      <c r="J7689">
        <v>0</v>
      </c>
      <c r="K7689" t="s">
        <v>3194</v>
      </c>
      <c r="L7689" t="s">
        <v>3245</v>
      </c>
      <c r="M7689" t="s">
        <v>549</v>
      </c>
      <c r="N7689" t="s">
        <v>550</v>
      </c>
      <c r="O7689" t="s">
        <v>136</v>
      </c>
      <c r="P7689" t="s">
        <v>139</v>
      </c>
      <c r="Q7689" t="s">
        <v>425</v>
      </c>
    </row>
    <row r="7690" spans="1:17">
      <c r="A7690" t="s">
        <v>7677</v>
      </c>
      <c r="B7690" t="s">
        <v>7678</v>
      </c>
      <c r="C7690" t="s">
        <v>7680</v>
      </c>
      <c r="D7690" s="4">
        <v>45780.690520833334</v>
      </c>
      <c r="E7690" s="4">
        <v>45782.916666666664</v>
      </c>
      <c r="F7690" s="4">
        <v>45782.934027777781</v>
      </c>
      <c r="G7690" s="4"/>
      <c r="H7690" t="s">
        <v>3155</v>
      </c>
      <c r="I7690" t="s">
        <v>3175</v>
      </c>
      <c r="J7690">
        <v>0</v>
      </c>
      <c r="K7690" t="s">
        <v>3194</v>
      </c>
      <c r="L7690" t="s">
        <v>3245</v>
      </c>
      <c r="M7690" t="s">
        <v>549</v>
      </c>
      <c r="N7690" t="s">
        <v>550</v>
      </c>
      <c r="O7690" t="s">
        <v>136</v>
      </c>
      <c r="P7690" t="s">
        <v>139</v>
      </c>
      <c r="Q7690" t="s">
        <v>425</v>
      </c>
    </row>
    <row r="7691" spans="1:17">
      <c r="A7691" t="s">
        <v>7154</v>
      </c>
      <c r="B7691" t="s">
        <v>7155</v>
      </c>
      <c r="C7691" t="s">
        <v>7681</v>
      </c>
      <c r="D7691" s="4">
        <v>45780.689270833333</v>
      </c>
      <c r="E7691" s="4">
        <v>45782.791666666664</v>
      </c>
      <c r="F7691" s="4">
        <v>45782.829861111109</v>
      </c>
      <c r="G7691" s="4"/>
      <c r="H7691" t="s">
        <v>3155</v>
      </c>
      <c r="I7691" t="s">
        <v>3156</v>
      </c>
      <c r="J7691">
        <v>0</v>
      </c>
      <c r="K7691" t="s">
        <v>3227</v>
      </c>
      <c r="L7691" t="s">
        <v>3245</v>
      </c>
      <c r="M7691" t="s">
        <v>549</v>
      </c>
      <c r="N7691" t="s">
        <v>550</v>
      </c>
      <c r="O7691" t="s">
        <v>551</v>
      </c>
      <c r="P7691" t="s">
        <v>141</v>
      </c>
      <c r="Q7691" t="s">
        <v>237</v>
      </c>
    </row>
    <row r="7692" spans="1:17">
      <c r="A7692" t="s">
        <v>7682</v>
      </c>
      <c r="B7692" t="s">
        <v>7683</v>
      </c>
      <c r="C7692" t="s">
        <v>7684</v>
      </c>
      <c r="D7692" s="4">
        <v>45780.689131944448</v>
      </c>
      <c r="E7692" s="4">
        <v>45784.916666666664</v>
      </c>
      <c r="F7692" s="4">
        <v>45784.934027777781</v>
      </c>
      <c r="G7692" s="4">
        <v>45784.909224537034</v>
      </c>
      <c r="H7692" t="s">
        <v>3155</v>
      </c>
      <c r="I7692" t="s">
        <v>3171</v>
      </c>
      <c r="J7692">
        <v>0</v>
      </c>
      <c r="K7692" t="s">
        <v>3194</v>
      </c>
      <c r="L7692" t="s">
        <v>3564</v>
      </c>
      <c r="M7692" t="s">
        <v>549</v>
      </c>
      <c r="N7692" t="s">
        <v>550</v>
      </c>
      <c r="O7692" t="s">
        <v>136</v>
      </c>
      <c r="P7692" t="s">
        <v>143</v>
      </c>
      <c r="Q7692" t="s">
        <v>303</v>
      </c>
    </row>
    <row r="7693" spans="1:17">
      <c r="A7693" t="s">
        <v>7685</v>
      </c>
      <c r="B7693" t="s">
        <v>7686</v>
      </c>
      <c r="C7693" t="s">
        <v>7687</v>
      </c>
      <c r="D7693" s="4">
        <v>45780.684988425928</v>
      </c>
      <c r="E7693" s="4">
        <v>45781.666666666664</v>
      </c>
      <c r="F7693" s="4">
        <v>45781.684027777781</v>
      </c>
      <c r="G7693" s="4">
        <v>45781.668912037036</v>
      </c>
      <c r="H7693" t="s">
        <v>3155</v>
      </c>
      <c r="I7693" t="s">
        <v>3175</v>
      </c>
      <c r="J7693">
        <v>1001</v>
      </c>
      <c r="K7693" t="s">
        <v>3194</v>
      </c>
      <c r="L7693" t="s">
        <v>3564</v>
      </c>
      <c r="M7693" t="s">
        <v>549</v>
      </c>
      <c r="N7693" t="s">
        <v>550</v>
      </c>
      <c r="O7693" t="s">
        <v>551</v>
      </c>
      <c r="P7693" t="s">
        <v>141</v>
      </c>
      <c r="Q7693" t="s">
        <v>231</v>
      </c>
    </row>
    <row r="7694" spans="1:17">
      <c r="A7694" t="s">
        <v>7688</v>
      </c>
      <c r="B7694" t="s">
        <v>7689</v>
      </c>
      <c r="C7694" t="s">
        <v>7690</v>
      </c>
      <c r="D7694" s="4">
        <v>45780.671527777777</v>
      </c>
      <c r="E7694" s="4">
        <v>45781.8125</v>
      </c>
      <c r="F7694" s="4">
        <v>45781.850694444445</v>
      </c>
      <c r="G7694" s="4">
        <v>45781.810601851852</v>
      </c>
      <c r="H7694" t="s">
        <v>3155</v>
      </c>
      <c r="I7694" t="s">
        <v>3240</v>
      </c>
      <c r="J7694">
        <v>0</v>
      </c>
      <c r="K7694" t="s">
        <v>3157</v>
      </c>
      <c r="L7694" t="s">
        <v>3564</v>
      </c>
      <c r="M7694" t="s">
        <v>549</v>
      </c>
      <c r="N7694" t="s">
        <v>550</v>
      </c>
      <c r="O7694" t="s">
        <v>136</v>
      </c>
      <c r="P7694" t="s">
        <v>143</v>
      </c>
      <c r="Q7694" t="s">
        <v>297</v>
      </c>
    </row>
    <row r="7695" spans="1:17">
      <c r="A7695" t="s">
        <v>7240</v>
      </c>
      <c r="B7695" t="s">
        <v>7241</v>
      </c>
      <c r="C7695" t="s">
        <v>7691</v>
      </c>
      <c r="D7695" s="4">
        <v>45780.667905092596</v>
      </c>
      <c r="E7695" s="4">
        <v>45783.833333333336</v>
      </c>
      <c r="F7695" s="4">
        <v>45783.871527777781</v>
      </c>
      <c r="G7695" s="4"/>
      <c r="H7695" t="s">
        <v>3155</v>
      </c>
      <c r="I7695" t="s">
        <v>3673</v>
      </c>
      <c r="J7695">
        <v>0</v>
      </c>
      <c r="K7695" t="s">
        <v>3194</v>
      </c>
      <c r="L7695" t="s">
        <v>3245</v>
      </c>
      <c r="M7695" t="s">
        <v>549</v>
      </c>
      <c r="N7695" t="s">
        <v>559</v>
      </c>
      <c r="O7695" t="s">
        <v>504</v>
      </c>
      <c r="P7695" t="s">
        <v>325</v>
      </c>
      <c r="Q7695" t="s">
        <v>343</v>
      </c>
    </row>
    <row r="7696" spans="1:17">
      <c r="A7696" t="s">
        <v>7240</v>
      </c>
      <c r="B7696" t="s">
        <v>7692</v>
      </c>
      <c r="C7696" t="s">
        <v>7693</v>
      </c>
      <c r="D7696" s="4">
        <v>45780.66605324074</v>
      </c>
      <c r="E7696" s="4">
        <v>45783.833333333336</v>
      </c>
      <c r="F7696" s="4">
        <v>45783.871527777781</v>
      </c>
      <c r="G7696" s="4">
        <v>45783.827685185184</v>
      </c>
      <c r="H7696" t="s">
        <v>3155</v>
      </c>
      <c r="I7696" t="s">
        <v>3673</v>
      </c>
      <c r="J7696">
        <v>0</v>
      </c>
      <c r="K7696" t="s">
        <v>3194</v>
      </c>
      <c r="L7696" t="s">
        <v>3564</v>
      </c>
      <c r="M7696" t="s">
        <v>549</v>
      </c>
      <c r="N7696" t="s">
        <v>559</v>
      </c>
      <c r="O7696" t="s">
        <v>504</v>
      </c>
      <c r="P7696" t="s">
        <v>325</v>
      </c>
      <c r="Q7696" t="s">
        <v>343</v>
      </c>
    </row>
    <row r="7697" spans="1:17">
      <c r="A7697" t="s">
        <v>7674</v>
      </c>
      <c r="B7697" t="s">
        <v>7675</v>
      </c>
      <c r="C7697" t="s">
        <v>7694</v>
      </c>
      <c r="D7697" s="4">
        <v>45780.663425925923</v>
      </c>
      <c r="E7697" s="4">
        <v>45781.4375</v>
      </c>
      <c r="F7697" s="4">
        <v>45781.454861111109</v>
      </c>
      <c r="G7697" s="4"/>
      <c r="H7697" t="s">
        <v>3155</v>
      </c>
      <c r="I7697" t="s">
        <v>3222</v>
      </c>
      <c r="J7697">
        <v>1</v>
      </c>
      <c r="K7697" t="s">
        <v>3223</v>
      </c>
      <c r="L7697" t="s">
        <v>3245</v>
      </c>
      <c r="M7697" t="s">
        <v>549</v>
      </c>
      <c r="N7697" t="s">
        <v>550</v>
      </c>
      <c r="O7697" t="s">
        <v>551</v>
      </c>
      <c r="P7697" t="s">
        <v>141</v>
      </c>
      <c r="Q7697" t="s">
        <v>236</v>
      </c>
    </row>
    <row r="7698" spans="1:17">
      <c r="A7698" t="s">
        <v>7105</v>
      </c>
      <c r="B7698" t="s">
        <v>7106</v>
      </c>
      <c r="C7698" t="s">
        <v>7695</v>
      </c>
      <c r="D7698" s="4">
        <v>45780.663252314815</v>
      </c>
      <c r="E7698" s="4">
        <v>45782.666666666664</v>
      </c>
      <c r="F7698" s="4">
        <v>45782.704861111109</v>
      </c>
      <c r="G7698" s="4"/>
      <c r="H7698" t="s">
        <v>3155</v>
      </c>
      <c r="I7698" t="s">
        <v>3156</v>
      </c>
      <c r="J7698">
        <v>0</v>
      </c>
      <c r="K7698" t="s">
        <v>3157</v>
      </c>
      <c r="L7698" t="s">
        <v>3245</v>
      </c>
      <c r="M7698" t="s">
        <v>549</v>
      </c>
      <c r="N7698" t="s">
        <v>550</v>
      </c>
      <c r="O7698" t="s">
        <v>616</v>
      </c>
      <c r="P7698" t="s">
        <v>314</v>
      </c>
      <c r="Q7698" t="s">
        <v>320</v>
      </c>
    </row>
    <row r="7699" spans="1:17">
      <c r="A7699" t="s">
        <v>7696</v>
      </c>
      <c r="B7699" t="s">
        <v>7697</v>
      </c>
      <c r="C7699" t="s">
        <v>7698</v>
      </c>
      <c r="D7699" s="4">
        <v>45780.657951388886</v>
      </c>
      <c r="E7699" s="4">
        <v>45782.979166666664</v>
      </c>
      <c r="F7699" s="4">
        <v>45782.996527777781</v>
      </c>
      <c r="G7699" s="4">
        <v>45782.979363425926</v>
      </c>
      <c r="H7699" t="s">
        <v>3155</v>
      </c>
      <c r="I7699" t="s">
        <v>3222</v>
      </c>
      <c r="J7699">
        <v>1</v>
      </c>
      <c r="K7699" t="s">
        <v>3223</v>
      </c>
      <c r="L7699" t="s">
        <v>3564</v>
      </c>
      <c r="M7699" t="s">
        <v>549</v>
      </c>
      <c r="N7699" t="s">
        <v>550</v>
      </c>
      <c r="O7699" t="s">
        <v>136</v>
      </c>
      <c r="P7699" t="s">
        <v>143</v>
      </c>
      <c r="Q7699" t="s">
        <v>306</v>
      </c>
    </row>
    <row r="7700" spans="1:17">
      <c r="A7700" t="s">
        <v>7699</v>
      </c>
      <c r="B7700" t="s">
        <v>7700</v>
      </c>
      <c r="C7700" t="s">
        <v>7701</v>
      </c>
      <c r="D7700" s="4">
        <v>45780.657754629632</v>
      </c>
      <c r="E7700" s="4">
        <v>45781.666666666664</v>
      </c>
      <c r="F7700" s="4">
        <v>45781.704861111109</v>
      </c>
      <c r="G7700" s="4">
        <v>45781.668356481481</v>
      </c>
      <c r="H7700" t="s">
        <v>3155</v>
      </c>
      <c r="I7700" t="s">
        <v>3240</v>
      </c>
      <c r="J7700">
        <v>1001</v>
      </c>
      <c r="K7700" t="s">
        <v>3157</v>
      </c>
      <c r="L7700" t="s">
        <v>3564</v>
      </c>
      <c r="M7700" t="s">
        <v>549</v>
      </c>
      <c r="N7700" t="s">
        <v>550</v>
      </c>
      <c r="O7700" t="s">
        <v>551</v>
      </c>
      <c r="P7700" t="s">
        <v>141</v>
      </c>
      <c r="Q7700" t="s">
        <v>236</v>
      </c>
    </row>
    <row r="7701" spans="1:17">
      <c r="A7701" t="s">
        <v>7702</v>
      </c>
      <c r="B7701" t="s">
        <v>7703</v>
      </c>
      <c r="C7701" t="s">
        <v>7704</v>
      </c>
      <c r="D7701" s="4">
        <v>45780.657129629632</v>
      </c>
      <c r="E7701" s="4">
        <v>45788.166666666664</v>
      </c>
      <c r="F7701" s="4">
        <v>45788.184027777781</v>
      </c>
      <c r="G7701" s="4">
        <v>45788.16715277778</v>
      </c>
      <c r="H7701" t="s">
        <v>3155</v>
      </c>
      <c r="I7701" t="s">
        <v>3171</v>
      </c>
      <c r="J7701">
        <v>0</v>
      </c>
      <c r="K7701" t="s">
        <v>3157</v>
      </c>
      <c r="L7701" t="s">
        <v>3564</v>
      </c>
      <c r="M7701" t="s">
        <v>549</v>
      </c>
      <c r="N7701" t="s">
        <v>550</v>
      </c>
      <c r="O7701" t="s">
        <v>136</v>
      </c>
      <c r="P7701" t="s">
        <v>143</v>
      </c>
      <c r="Q7701" t="s">
        <v>301</v>
      </c>
    </row>
    <row r="7702" spans="1:17">
      <c r="A7702" t="s">
        <v>7696</v>
      </c>
      <c r="B7702" t="s">
        <v>7697</v>
      </c>
      <c r="C7702" t="s">
        <v>7705</v>
      </c>
      <c r="D7702" s="4">
        <v>45780.656736111108</v>
      </c>
      <c r="E7702" s="4">
        <v>45783.020833333336</v>
      </c>
      <c r="F7702" s="4">
        <v>45783.038194444445</v>
      </c>
      <c r="G7702" s="4"/>
      <c r="H7702" t="s">
        <v>3155</v>
      </c>
      <c r="I7702" t="s">
        <v>3222</v>
      </c>
      <c r="J7702">
        <v>1</v>
      </c>
      <c r="K7702" t="s">
        <v>3223</v>
      </c>
      <c r="L7702" t="s">
        <v>3245</v>
      </c>
      <c r="M7702" t="s">
        <v>549</v>
      </c>
      <c r="N7702" t="s">
        <v>550</v>
      </c>
      <c r="O7702" t="s">
        <v>136</v>
      </c>
      <c r="P7702" t="s">
        <v>143</v>
      </c>
      <c r="Q7702" t="s">
        <v>306</v>
      </c>
    </row>
    <row r="7703" spans="1:17">
      <c r="A7703" t="s">
        <v>7702</v>
      </c>
      <c r="B7703" t="s">
        <v>7703</v>
      </c>
      <c r="C7703" t="s">
        <v>7706</v>
      </c>
      <c r="D7703" s="4">
        <v>45780.655439814815</v>
      </c>
      <c r="E7703" s="4">
        <v>45786.666666666664</v>
      </c>
      <c r="F7703" s="4">
        <v>45786.684027777781</v>
      </c>
      <c r="G7703" s="4"/>
      <c r="H7703" t="s">
        <v>3155</v>
      </c>
      <c r="I7703" t="s">
        <v>3171</v>
      </c>
      <c r="J7703">
        <v>0</v>
      </c>
      <c r="K7703" t="s">
        <v>3157</v>
      </c>
      <c r="L7703" t="s">
        <v>3245</v>
      </c>
      <c r="M7703" t="s">
        <v>549</v>
      </c>
      <c r="N7703" t="s">
        <v>550</v>
      </c>
      <c r="O7703" t="s">
        <v>136</v>
      </c>
      <c r="P7703" t="s">
        <v>143</v>
      </c>
      <c r="Q7703" t="s">
        <v>301</v>
      </c>
    </row>
    <row r="7704" spans="1:17">
      <c r="A7704" t="s">
        <v>3847</v>
      </c>
      <c r="B7704" t="s">
        <v>3848</v>
      </c>
      <c r="C7704" t="s">
        <v>7707</v>
      </c>
      <c r="D7704" s="4">
        <v>45780.651828703703</v>
      </c>
      <c r="E7704" s="4">
        <v>45787.833333333336</v>
      </c>
      <c r="F7704" s="4">
        <v>45787.850694444445</v>
      </c>
      <c r="G7704" s="4"/>
      <c r="H7704" t="s">
        <v>3155</v>
      </c>
      <c r="I7704" t="s">
        <v>3175</v>
      </c>
      <c r="J7704">
        <v>1001</v>
      </c>
      <c r="K7704" t="s">
        <v>3157</v>
      </c>
      <c r="L7704" t="s">
        <v>3245</v>
      </c>
      <c r="M7704" t="s">
        <v>549</v>
      </c>
      <c r="N7704" t="s">
        <v>559</v>
      </c>
      <c r="O7704" t="s">
        <v>504</v>
      </c>
      <c r="P7704" t="s">
        <v>325</v>
      </c>
      <c r="Q7704" t="s">
        <v>336</v>
      </c>
    </row>
    <row r="7705" spans="1:17">
      <c r="A7705" t="s">
        <v>7708</v>
      </c>
      <c r="B7705" t="s">
        <v>7709</v>
      </c>
      <c r="C7705" t="s">
        <v>7710</v>
      </c>
      <c r="D7705" s="4">
        <v>45780.649976851855</v>
      </c>
      <c r="E7705" s="4">
        <v>45782.25</v>
      </c>
      <c r="F7705" s="4">
        <v>45782.267361111109</v>
      </c>
      <c r="G7705" s="4">
        <v>45782.252268518518</v>
      </c>
      <c r="H7705" t="s">
        <v>3155</v>
      </c>
      <c r="I7705" t="s">
        <v>3162</v>
      </c>
      <c r="J7705">
        <v>0</v>
      </c>
      <c r="K7705" t="s">
        <v>3295</v>
      </c>
      <c r="L7705" t="s">
        <v>3564</v>
      </c>
      <c r="M7705" t="s">
        <v>549</v>
      </c>
      <c r="N7705" t="s">
        <v>550</v>
      </c>
      <c r="O7705" t="s">
        <v>1923</v>
      </c>
      <c r="P7705" t="s">
        <v>1924</v>
      </c>
      <c r="Q7705" t="s">
        <v>3394</v>
      </c>
    </row>
    <row r="7706" spans="1:17">
      <c r="A7706" t="s">
        <v>6104</v>
      </c>
      <c r="B7706" t="s">
        <v>6105</v>
      </c>
      <c r="C7706" t="s">
        <v>7711</v>
      </c>
      <c r="D7706" s="4">
        <v>45780.641111111108</v>
      </c>
      <c r="E7706" s="4">
        <v>45781.5</v>
      </c>
      <c r="F7706" s="4">
        <v>45781.517361111109</v>
      </c>
      <c r="G7706" s="4"/>
      <c r="H7706" t="s">
        <v>3155</v>
      </c>
      <c r="I7706" t="s">
        <v>3184</v>
      </c>
      <c r="J7706">
        <v>0</v>
      </c>
      <c r="K7706" t="s">
        <v>3157</v>
      </c>
      <c r="L7706" t="s">
        <v>3593</v>
      </c>
      <c r="M7706" t="s">
        <v>549</v>
      </c>
      <c r="N7706" t="s">
        <v>550</v>
      </c>
      <c r="O7706" t="s">
        <v>616</v>
      </c>
      <c r="P7706" t="s">
        <v>314</v>
      </c>
      <c r="Q7706" t="s">
        <v>322</v>
      </c>
    </row>
    <row r="7707" spans="1:17">
      <c r="A7707" t="s">
        <v>7712</v>
      </c>
      <c r="B7707" t="s">
        <v>7713</v>
      </c>
      <c r="C7707" t="s">
        <v>7714</v>
      </c>
      <c r="D7707" s="4">
        <v>45780.638090277775</v>
      </c>
      <c r="E7707" s="4">
        <v>45784.666666666664</v>
      </c>
      <c r="F7707" s="4">
        <v>45784.684027777781</v>
      </c>
      <c r="G7707" s="4">
        <v>45784.664965277778</v>
      </c>
      <c r="H7707" t="s">
        <v>3155</v>
      </c>
      <c r="I7707" t="s">
        <v>3171</v>
      </c>
      <c r="J7707">
        <v>1001</v>
      </c>
      <c r="K7707" t="s">
        <v>3157</v>
      </c>
      <c r="L7707" t="s">
        <v>3564</v>
      </c>
      <c r="M7707" t="s">
        <v>549</v>
      </c>
      <c r="N7707" t="s">
        <v>550</v>
      </c>
      <c r="O7707" t="s">
        <v>136</v>
      </c>
      <c r="P7707" t="s">
        <v>143</v>
      </c>
      <c r="Q7707" t="s">
        <v>302</v>
      </c>
    </row>
    <row r="7708" spans="1:17">
      <c r="A7708" t="s">
        <v>7049</v>
      </c>
      <c r="B7708" t="s">
        <v>7050</v>
      </c>
      <c r="C7708" t="s">
        <v>7715</v>
      </c>
      <c r="D7708" s="4">
        <v>45780.637824074074</v>
      </c>
      <c r="E7708" s="4">
        <v>45783.729166666664</v>
      </c>
      <c r="F7708" s="4">
        <v>45783.767361111109</v>
      </c>
      <c r="G7708" s="4"/>
      <c r="H7708" t="s">
        <v>3155</v>
      </c>
      <c r="I7708" t="s">
        <v>3673</v>
      </c>
      <c r="J7708">
        <v>0</v>
      </c>
      <c r="K7708" t="s">
        <v>3157</v>
      </c>
      <c r="L7708" t="s">
        <v>3245</v>
      </c>
      <c r="M7708" t="s">
        <v>549</v>
      </c>
      <c r="N7708" t="s">
        <v>559</v>
      </c>
      <c r="O7708" t="s">
        <v>504</v>
      </c>
      <c r="P7708" t="s">
        <v>325</v>
      </c>
      <c r="Q7708" t="s">
        <v>326</v>
      </c>
    </row>
    <row r="7709" spans="1:17">
      <c r="A7709" t="s">
        <v>7716</v>
      </c>
      <c r="B7709" t="s">
        <v>7717</v>
      </c>
      <c r="C7709" t="s">
        <v>7718</v>
      </c>
      <c r="D7709" s="4">
        <v>45780.625983796293</v>
      </c>
      <c r="E7709" s="4">
        <v>45787.5</v>
      </c>
      <c r="F7709" s="4">
        <v>45787.517361111109</v>
      </c>
      <c r="G7709" s="4"/>
      <c r="H7709" t="s">
        <v>3155</v>
      </c>
      <c r="I7709" t="s">
        <v>3175</v>
      </c>
      <c r="J7709">
        <v>1001</v>
      </c>
      <c r="K7709" t="s">
        <v>3194</v>
      </c>
      <c r="L7709" t="s">
        <v>3593</v>
      </c>
      <c r="M7709" t="s">
        <v>549</v>
      </c>
      <c r="N7709" t="s">
        <v>559</v>
      </c>
      <c r="O7709" t="s">
        <v>504</v>
      </c>
      <c r="P7709" t="s">
        <v>325</v>
      </c>
      <c r="Q7709" t="s">
        <v>335</v>
      </c>
    </row>
    <row r="7710" spans="1:17">
      <c r="A7710" t="s">
        <v>7719</v>
      </c>
      <c r="B7710" t="s">
        <v>7720</v>
      </c>
      <c r="C7710" t="s">
        <v>7721</v>
      </c>
      <c r="D7710" s="4">
        <v>45780.622210648151</v>
      </c>
      <c r="E7710" s="4">
        <v>45781.5</v>
      </c>
      <c r="F7710" s="4">
        <v>45781.517361111109</v>
      </c>
      <c r="G7710" s="4">
        <v>45781.501898148148</v>
      </c>
      <c r="H7710" t="s">
        <v>3155</v>
      </c>
      <c r="I7710" t="s">
        <v>3175</v>
      </c>
      <c r="J7710">
        <v>1001</v>
      </c>
      <c r="K7710" t="s">
        <v>3194</v>
      </c>
      <c r="L7710" t="s">
        <v>3564</v>
      </c>
      <c r="M7710" t="s">
        <v>549</v>
      </c>
      <c r="N7710" t="s">
        <v>550</v>
      </c>
      <c r="O7710" t="s">
        <v>551</v>
      </c>
      <c r="P7710" t="s">
        <v>141</v>
      </c>
      <c r="Q7710" t="s">
        <v>235</v>
      </c>
    </row>
    <row r="7711" spans="1:17">
      <c r="A7711" t="s">
        <v>7722</v>
      </c>
      <c r="B7711" t="s">
        <v>7723</v>
      </c>
      <c r="C7711" t="s">
        <v>7724</v>
      </c>
      <c r="D7711" s="4">
        <v>45780.617928240739</v>
      </c>
      <c r="E7711" s="4">
        <v>45782.645833333336</v>
      </c>
      <c r="F7711" s="4">
        <v>45782.663194444445</v>
      </c>
      <c r="G7711" s="4">
        <v>45782.639398148145</v>
      </c>
      <c r="H7711" t="s">
        <v>3155</v>
      </c>
      <c r="I7711" t="s">
        <v>3171</v>
      </c>
      <c r="J7711">
        <v>0</v>
      </c>
      <c r="K7711" t="s">
        <v>3194</v>
      </c>
      <c r="L7711" t="s">
        <v>3564</v>
      </c>
      <c r="M7711" t="s">
        <v>549</v>
      </c>
      <c r="N7711" t="s">
        <v>550</v>
      </c>
      <c r="O7711" t="s">
        <v>136</v>
      </c>
      <c r="P7711" t="s">
        <v>264</v>
      </c>
      <c r="Q7711" t="s">
        <v>266</v>
      </c>
    </row>
    <row r="7712" spans="1:17">
      <c r="A7712" t="s">
        <v>7725</v>
      </c>
      <c r="B7712" t="s">
        <v>7726</v>
      </c>
      <c r="C7712" t="s">
        <v>7727</v>
      </c>
      <c r="D7712" s="4">
        <v>45780.617245370369</v>
      </c>
      <c r="E7712" s="4">
        <v>45781.3125</v>
      </c>
      <c r="F7712" s="4">
        <v>45781.350694444445</v>
      </c>
      <c r="G7712" s="4">
        <v>45781.312719907408</v>
      </c>
      <c r="H7712" t="s">
        <v>3155</v>
      </c>
      <c r="I7712" t="s">
        <v>3156</v>
      </c>
      <c r="J7712">
        <v>0</v>
      </c>
      <c r="K7712" t="s">
        <v>3157</v>
      </c>
      <c r="L7712" t="s">
        <v>3564</v>
      </c>
      <c r="M7712" t="s">
        <v>549</v>
      </c>
      <c r="N7712" t="s">
        <v>550</v>
      </c>
      <c r="O7712" t="s">
        <v>616</v>
      </c>
      <c r="P7712" t="s">
        <v>314</v>
      </c>
      <c r="Q7712" t="s">
        <v>319</v>
      </c>
    </row>
    <row r="7713" spans="1:17">
      <c r="A7713" t="s">
        <v>7728</v>
      </c>
      <c r="B7713" t="s">
        <v>7729</v>
      </c>
      <c r="C7713" t="s">
        <v>7730</v>
      </c>
      <c r="D7713" s="4">
        <v>45780.609386574077</v>
      </c>
      <c r="E7713" s="4">
        <v>45781</v>
      </c>
      <c r="F7713" s="4">
        <v>45781.017361111109</v>
      </c>
      <c r="G7713" s="4"/>
      <c r="H7713" t="s">
        <v>3155</v>
      </c>
      <c r="I7713" t="s">
        <v>3184</v>
      </c>
      <c r="J7713">
        <v>1001</v>
      </c>
      <c r="K7713" t="s">
        <v>3157</v>
      </c>
      <c r="L7713" t="s">
        <v>3593</v>
      </c>
      <c r="M7713" t="s">
        <v>549</v>
      </c>
      <c r="N7713" t="s">
        <v>559</v>
      </c>
      <c r="O7713" t="s">
        <v>163</v>
      </c>
      <c r="P7713" t="s">
        <v>472</v>
      </c>
      <c r="Q7713" t="s">
        <v>349</v>
      </c>
    </row>
    <row r="7714" spans="1:17">
      <c r="A7714" t="s">
        <v>7731</v>
      </c>
      <c r="B7714" t="s">
        <v>7732</v>
      </c>
      <c r="C7714" t="s">
        <v>7733</v>
      </c>
      <c r="D7714" s="4">
        <v>45780.608136574076</v>
      </c>
      <c r="E7714" s="4">
        <v>45782.4375</v>
      </c>
      <c r="F7714" s="4">
        <v>45782.475694444445</v>
      </c>
      <c r="G7714" s="4">
        <v>45782.436597222222</v>
      </c>
      <c r="H7714" t="s">
        <v>3155</v>
      </c>
      <c r="I7714" t="s">
        <v>3673</v>
      </c>
      <c r="J7714">
        <v>0</v>
      </c>
      <c r="K7714" t="s">
        <v>3157</v>
      </c>
      <c r="L7714" t="s">
        <v>3564</v>
      </c>
      <c r="M7714" t="s">
        <v>549</v>
      </c>
      <c r="N7714" t="s">
        <v>559</v>
      </c>
      <c r="O7714" t="s">
        <v>504</v>
      </c>
      <c r="P7714" t="s">
        <v>325</v>
      </c>
      <c r="Q7714" t="s">
        <v>340</v>
      </c>
    </row>
    <row r="7715" spans="1:17">
      <c r="A7715" t="s">
        <v>7734</v>
      </c>
      <c r="B7715" t="s">
        <v>7735</v>
      </c>
      <c r="C7715" t="s">
        <v>7736</v>
      </c>
      <c r="D7715" s="4">
        <v>45780.605312500003</v>
      </c>
      <c r="E7715" s="4">
        <v>45781.625</v>
      </c>
      <c r="F7715" s="4">
        <v>45781.642361111109</v>
      </c>
      <c r="G7715" s="4">
        <v>45781.621793981481</v>
      </c>
      <c r="H7715" t="s">
        <v>3155</v>
      </c>
      <c r="I7715" t="s">
        <v>3175</v>
      </c>
      <c r="J7715">
        <v>0</v>
      </c>
      <c r="K7715" t="s">
        <v>3157</v>
      </c>
      <c r="L7715" t="s">
        <v>3564</v>
      </c>
      <c r="M7715" t="s">
        <v>549</v>
      </c>
      <c r="N7715" t="s">
        <v>550</v>
      </c>
      <c r="O7715" t="s">
        <v>136</v>
      </c>
      <c r="P7715" t="s">
        <v>292</v>
      </c>
      <c r="Q7715" t="s">
        <v>294</v>
      </c>
    </row>
    <row r="7716" spans="1:17">
      <c r="A7716" t="s">
        <v>7737</v>
      </c>
      <c r="B7716" t="s">
        <v>7738</v>
      </c>
      <c r="C7716" t="s">
        <v>7739</v>
      </c>
      <c r="D7716" s="4">
        <v>45780.589872685188</v>
      </c>
      <c r="E7716" s="4">
        <v>45790.625</v>
      </c>
      <c r="F7716" s="4">
        <v>45790.642361111109</v>
      </c>
      <c r="G7716" s="4"/>
      <c r="H7716" t="s">
        <v>3155</v>
      </c>
      <c r="I7716" t="s">
        <v>3171</v>
      </c>
      <c r="J7716">
        <v>1001</v>
      </c>
      <c r="K7716" t="s">
        <v>3157</v>
      </c>
      <c r="L7716" t="s">
        <v>3245</v>
      </c>
      <c r="M7716" t="s">
        <v>549</v>
      </c>
      <c r="N7716" t="s">
        <v>559</v>
      </c>
      <c r="O7716" t="s">
        <v>469</v>
      </c>
      <c r="P7716" t="s">
        <v>180</v>
      </c>
      <c r="Q7716" t="s">
        <v>182</v>
      </c>
    </row>
    <row r="7717" spans="1:17">
      <c r="A7717" t="s">
        <v>7740</v>
      </c>
      <c r="B7717" t="s">
        <v>7741</v>
      </c>
      <c r="C7717" t="s">
        <v>7742</v>
      </c>
      <c r="D7717" s="4">
        <v>45780.580509259256</v>
      </c>
      <c r="E7717" s="4">
        <v>45781.333333333336</v>
      </c>
      <c r="F7717" s="4">
        <v>45781.350694444445</v>
      </c>
      <c r="G7717" s="4">
        <v>45781.334490740737</v>
      </c>
      <c r="H7717" t="s">
        <v>3155</v>
      </c>
      <c r="I7717" t="s">
        <v>3162</v>
      </c>
      <c r="J7717">
        <v>0</v>
      </c>
      <c r="K7717" t="s">
        <v>3420</v>
      </c>
      <c r="L7717" t="s">
        <v>3564</v>
      </c>
      <c r="M7717" t="s">
        <v>549</v>
      </c>
      <c r="N7717" t="s">
        <v>550</v>
      </c>
      <c r="O7717" t="s">
        <v>1923</v>
      </c>
      <c r="P7717" t="s">
        <v>1924</v>
      </c>
      <c r="Q7717" t="s">
        <v>3180</v>
      </c>
    </row>
    <row r="7718" spans="1:17">
      <c r="A7718" t="s">
        <v>7743</v>
      </c>
      <c r="B7718" t="s">
        <v>7744</v>
      </c>
      <c r="C7718" t="s">
        <v>7745</v>
      </c>
      <c r="D7718" s="4">
        <v>45780.579351851855</v>
      </c>
      <c r="E7718" s="4">
        <v>45782</v>
      </c>
      <c r="F7718" s="4">
        <v>45782.017361111109</v>
      </c>
      <c r="G7718" s="4">
        <v>45781.999247685184</v>
      </c>
      <c r="H7718" t="s">
        <v>3155</v>
      </c>
      <c r="I7718" t="s">
        <v>3162</v>
      </c>
      <c r="J7718">
        <v>0</v>
      </c>
      <c r="K7718" t="s">
        <v>3252</v>
      </c>
      <c r="L7718" t="s">
        <v>3564</v>
      </c>
      <c r="M7718" t="s">
        <v>549</v>
      </c>
      <c r="N7718" t="s">
        <v>550</v>
      </c>
      <c r="O7718" t="s">
        <v>1923</v>
      </c>
      <c r="P7718" t="s">
        <v>1924</v>
      </c>
      <c r="Q7718" t="s">
        <v>3180</v>
      </c>
    </row>
    <row r="7719" spans="1:17">
      <c r="A7719" t="s">
        <v>7746</v>
      </c>
      <c r="B7719" t="s">
        <v>7747</v>
      </c>
      <c r="C7719" t="s">
        <v>7748</v>
      </c>
      <c r="D7719" s="4">
        <v>45780.57644675926</v>
      </c>
      <c r="E7719" s="4">
        <v>45794.458333333336</v>
      </c>
      <c r="F7719" s="4">
        <v>45794.496527777781</v>
      </c>
      <c r="G7719" s="4">
        <v>45794.465370370373</v>
      </c>
      <c r="H7719" t="s">
        <v>3155</v>
      </c>
      <c r="I7719" t="s">
        <v>4530</v>
      </c>
      <c r="J7719">
        <v>0</v>
      </c>
      <c r="K7719" t="s">
        <v>4531</v>
      </c>
      <c r="L7719" t="s">
        <v>3564</v>
      </c>
      <c r="M7719" t="s">
        <v>549</v>
      </c>
      <c r="N7719" t="s">
        <v>559</v>
      </c>
      <c r="O7719" t="s">
        <v>504</v>
      </c>
      <c r="P7719" t="s">
        <v>325</v>
      </c>
      <c r="Q7719" t="s">
        <v>344</v>
      </c>
    </row>
    <row r="7720" spans="1:17">
      <c r="A7720" t="s">
        <v>7737</v>
      </c>
      <c r="B7720" t="s">
        <v>7749</v>
      </c>
      <c r="C7720" t="s">
        <v>7750</v>
      </c>
      <c r="D7720" s="4">
        <v>45780.576192129629</v>
      </c>
      <c r="E7720" s="4">
        <v>45790.583333333336</v>
      </c>
      <c r="F7720" s="4">
        <v>45790.600694444445</v>
      </c>
      <c r="G7720" s="4"/>
      <c r="H7720" t="s">
        <v>3155</v>
      </c>
      <c r="I7720" t="s">
        <v>3171</v>
      </c>
      <c r="J7720">
        <v>1001</v>
      </c>
      <c r="K7720" t="s">
        <v>3157</v>
      </c>
      <c r="L7720" t="s">
        <v>3245</v>
      </c>
      <c r="M7720" t="s">
        <v>549</v>
      </c>
      <c r="N7720" t="s">
        <v>559</v>
      </c>
      <c r="O7720" t="s">
        <v>469</v>
      </c>
      <c r="P7720" t="s">
        <v>180</v>
      </c>
      <c r="Q7720" t="s">
        <v>182</v>
      </c>
    </row>
    <row r="7721" spans="1:17">
      <c r="A7721" t="s">
        <v>7671</v>
      </c>
      <c r="B7721" t="s">
        <v>7672</v>
      </c>
      <c r="C7721" t="s">
        <v>7751</v>
      </c>
      <c r="D7721" s="4">
        <v>45780.573310185187</v>
      </c>
      <c r="E7721" s="4">
        <v>45781.6875</v>
      </c>
      <c r="F7721" s="4">
        <v>45781.704861111109</v>
      </c>
      <c r="G7721" s="4"/>
      <c r="H7721" t="s">
        <v>3155</v>
      </c>
      <c r="I7721" t="s">
        <v>3222</v>
      </c>
      <c r="J7721">
        <v>1</v>
      </c>
      <c r="K7721" t="s">
        <v>3223</v>
      </c>
      <c r="L7721" t="s">
        <v>3245</v>
      </c>
      <c r="M7721" t="s">
        <v>549</v>
      </c>
      <c r="N7721" t="s">
        <v>550</v>
      </c>
      <c r="O7721" t="s">
        <v>136</v>
      </c>
      <c r="P7721" t="s">
        <v>292</v>
      </c>
      <c r="Q7721" t="s">
        <v>293</v>
      </c>
    </row>
    <row r="7722" spans="1:17">
      <c r="A7722" t="s">
        <v>7752</v>
      </c>
      <c r="B7722" t="s">
        <v>7753</v>
      </c>
      <c r="C7722" t="s">
        <v>7754</v>
      </c>
      <c r="D7722" s="4">
        <v>45780.570370370369</v>
      </c>
      <c r="E7722" s="4">
        <v>45781.291666666664</v>
      </c>
      <c r="F7722" s="4">
        <v>45781.309027777781</v>
      </c>
      <c r="G7722" s="4">
        <v>45781.291747685187</v>
      </c>
      <c r="H7722" t="s">
        <v>3155</v>
      </c>
      <c r="I7722" t="s">
        <v>3184</v>
      </c>
      <c r="J7722">
        <v>0</v>
      </c>
      <c r="K7722" t="s">
        <v>3157</v>
      </c>
      <c r="L7722" t="s">
        <v>3564</v>
      </c>
      <c r="M7722" t="s">
        <v>549</v>
      </c>
      <c r="N7722" t="s">
        <v>550</v>
      </c>
      <c r="O7722" t="s">
        <v>136</v>
      </c>
      <c r="P7722" t="s">
        <v>143</v>
      </c>
      <c r="Q7722" t="s">
        <v>297</v>
      </c>
    </row>
    <row r="7723" spans="1:17">
      <c r="A7723" t="s">
        <v>7755</v>
      </c>
      <c r="B7723" t="s">
        <v>7756</v>
      </c>
      <c r="C7723" t="s">
        <v>7757</v>
      </c>
      <c r="D7723" s="4">
        <v>45780.568993055553</v>
      </c>
      <c r="E7723" s="4">
        <v>45787.604166666664</v>
      </c>
      <c r="F7723" s="4">
        <v>45787.642361111109</v>
      </c>
      <c r="G7723" s="4">
        <v>45787.600023148145</v>
      </c>
      <c r="H7723" t="s">
        <v>3155</v>
      </c>
      <c r="I7723" t="s">
        <v>3673</v>
      </c>
      <c r="J7723">
        <v>0</v>
      </c>
      <c r="K7723" t="s">
        <v>3194</v>
      </c>
      <c r="L7723" t="s">
        <v>3564</v>
      </c>
      <c r="M7723" t="s">
        <v>549</v>
      </c>
      <c r="N7723" t="s">
        <v>559</v>
      </c>
      <c r="O7723" t="s">
        <v>504</v>
      </c>
      <c r="P7723" t="s">
        <v>325</v>
      </c>
      <c r="Q7723" t="s">
        <v>326</v>
      </c>
    </row>
    <row r="7724" spans="1:17">
      <c r="A7724" t="s">
        <v>7134</v>
      </c>
      <c r="B7724" t="s">
        <v>7135</v>
      </c>
      <c r="C7724" t="s">
        <v>7758</v>
      </c>
      <c r="D7724" s="4">
        <v>45780.564872685187</v>
      </c>
      <c r="E7724" s="4">
        <v>45782.4375</v>
      </c>
      <c r="F7724" s="4">
        <v>45782.454861111109</v>
      </c>
      <c r="G7724" s="4"/>
      <c r="H7724" t="s">
        <v>3155</v>
      </c>
      <c r="I7724" t="s">
        <v>3175</v>
      </c>
      <c r="J7724">
        <v>1001</v>
      </c>
      <c r="K7724" t="s">
        <v>3157</v>
      </c>
      <c r="L7724" t="s">
        <v>3245</v>
      </c>
      <c r="M7724" t="s">
        <v>549</v>
      </c>
      <c r="N7724" t="s">
        <v>559</v>
      </c>
      <c r="O7724" t="s">
        <v>504</v>
      </c>
      <c r="P7724" t="s">
        <v>325</v>
      </c>
      <c r="Q7724" t="s">
        <v>335</v>
      </c>
    </row>
    <row r="7725" spans="1:17">
      <c r="A7725" t="s">
        <v>7671</v>
      </c>
      <c r="B7725" t="s">
        <v>7672</v>
      </c>
      <c r="C7725" t="s">
        <v>7759</v>
      </c>
      <c r="D7725" s="4">
        <v>45780.56355324074</v>
      </c>
      <c r="E7725" s="4">
        <v>45781.6875</v>
      </c>
      <c r="F7725" s="4">
        <v>45781.704861111109</v>
      </c>
      <c r="G7725" s="4"/>
      <c r="H7725" t="s">
        <v>3155</v>
      </c>
      <c r="I7725" t="s">
        <v>3222</v>
      </c>
      <c r="J7725">
        <v>1</v>
      </c>
      <c r="K7725" t="s">
        <v>3223</v>
      </c>
      <c r="L7725" t="s">
        <v>3245</v>
      </c>
      <c r="M7725" t="s">
        <v>549</v>
      </c>
      <c r="N7725" t="s">
        <v>550</v>
      </c>
      <c r="O7725" t="s">
        <v>136</v>
      </c>
      <c r="P7725" t="s">
        <v>292</v>
      </c>
      <c r="Q7725" t="s">
        <v>293</v>
      </c>
    </row>
    <row r="7726" spans="1:17">
      <c r="A7726" t="s">
        <v>7760</v>
      </c>
      <c r="B7726" t="s">
        <v>7761</v>
      </c>
      <c r="C7726" t="s">
        <v>7762</v>
      </c>
      <c r="D7726" s="4">
        <v>45780.562118055554</v>
      </c>
      <c r="E7726" s="4">
        <v>45782.395833333336</v>
      </c>
      <c r="F7726" s="4">
        <v>45782.413194444445</v>
      </c>
      <c r="G7726" s="4">
        <v>45782.393796296295</v>
      </c>
      <c r="H7726" t="s">
        <v>3155</v>
      </c>
      <c r="I7726" t="s">
        <v>3175</v>
      </c>
      <c r="J7726">
        <v>1001</v>
      </c>
      <c r="K7726" t="s">
        <v>3194</v>
      </c>
      <c r="L7726" t="s">
        <v>3564</v>
      </c>
      <c r="M7726" t="s">
        <v>549</v>
      </c>
      <c r="N7726" t="s">
        <v>550</v>
      </c>
      <c r="O7726" t="s">
        <v>136</v>
      </c>
      <c r="P7726" t="s">
        <v>143</v>
      </c>
      <c r="Q7726" t="s">
        <v>300</v>
      </c>
    </row>
    <row r="7727" spans="1:17">
      <c r="A7727" t="s">
        <v>7712</v>
      </c>
      <c r="B7727" t="s">
        <v>7713</v>
      </c>
      <c r="C7727" t="s">
        <v>7763</v>
      </c>
      <c r="D7727" s="4">
        <v>45780.561030092591</v>
      </c>
      <c r="E7727" s="4">
        <v>45783.666666666664</v>
      </c>
      <c r="F7727" s="4">
        <v>45783.684027777781</v>
      </c>
      <c r="G7727" s="4"/>
      <c r="H7727" t="s">
        <v>3155</v>
      </c>
      <c r="I7727" t="s">
        <v>3171</v>
      </c>
      <c r="J7727">
        <v>1001</v>
      </c>
      <c r="K7727" t="s">
        <v>3157</v>
      </c>
      <c r="L7727" t="s">
        <v>3245</v>
      </c>
      <c r="M7727" t="s">
        <v>549</v>
      </c>
      <c r="N7727" t="s">
        <v>550</v>
      </c>
      <c r="O7727" t="s">
        <v>136</v>
      </c>
      <c r="P7727" t="s">
        <v>143</v>
      </c>
      <c r="Q7727" t="s">
        <v>302</v>
      </c>
    </row>
    <row r="7728" spans="1:17">
      <c r="A7728" t="s">
        <v>7764</v>
      </c>
      <c r="B7728" t="s">
        <v>7765</v>
      </c>
      <c r="C7728" t="s">
        <v>7766</v>
      </c>
      <c r="D7728" s="4">
        <v>45780.560706018521</v>
      </c>
      <c r="E7728" s="4">
        <v>45782.791666666664</v>
      </c>
      <c r="F7728" s="4">
        <v>45782.829861111109</v>
      </c>
      <c r="G7728" s="4">
        <v>45782.789814814816</v>
      </c>
      <c r="H7728" t="s">
        <v>3155</v>
      </c>
      <c r="I7728" t="s">
        <v>3156</v>
      </c>
      <c r="J7728">
        <v>0</v>
      </c>
      <c r="K7728" t="s">
        <v>3157</v>
      </c>
      <c r="L7728" t="s">
        <v>3564</v>
      </c>
      <c r="M7728" t="s">
        <v>549</v>
      </c>
      <c r="N7728" t="s">
        <v>550</v>
      </c>
      <c r="O7728" t="s">
        <v>136</v>
      </c>
      <c r="P7728" t="s">
        <v>283</v>
      </c>
      <c r="Q7728" t="s">
        <v>284</v>
      </c>
    </row>
    <row r="7729" spans="1:17">
      <c r="A7729" t="s">
        <v>7767</v>
      </c>
      <c r="B7729" t="s">
        <v>7768</v>
      </c>
      <c r="C7729" t="s">
        <v>7769</v>
      </c>
      <c r="D7729" s="4">
        <v>45780.557141203702</v>
      </c>
      <c r="E7729" s="4">
        <v>45782.770833333336</v>
      </c>
      <c r="F7729" s="4">
        <v>45782.788194444445</v>
      </c>
      <c r="G7729" s="4">
        <v>45782.777488425927</v>
      </c>
      <c r="H7729" t="s">
        <v>3155</v>
      </c>
      <c r="I7729" t="s">
        <v>3171</v>
      </c>
      <c r="J7729">
        <v>1001</v>
      </c>
      <c r="K7729" t="s">
        <v>3157</v>
      </c>
      <c r="L7729" t="s">
        <v>3564</v>
      </c>
      <c r="M7729" t="s">
        <v>549</v>
      </c>
      <c r="N7729" t="s">
        <v>550</v>
      </c>
      <c r="O7729" t="s">
        <v>136</v>
      </c>
      <c r="P7729" t="s">
        <v>292</v>
      </c>
      <c r="Q7729" t="s">
        <v>291</v>
      </c>
    </row>
    <row r="7730" spans="1:17">
      <c r="A7730" t="s">
        <v>7770</v>
      </c>
      <c r="B7730" t="s">
        <v>7771</v>
      </c>
      <c r="C7730" t="s">
        <v>7772</v>
      </c>
      <c r="D7730" s="4">
        <v>45780.549733796295</v>
      </c>
      <c r="E7730" s="4">
        <v>45782.375</v>
      </c>
      <c r="F7730" s="4">
        <v>45782.392361111109</v>
      </c>
      <c r="G7730" s="4">
        <v>45782.365034722221</v>
      </c>
      <c r="H7730" t="s">
        <v>3155</v>
      </c>
      <c r="I7730" t="s">
        <v>3175</v>
      </c>
      <c r="J7730">
        <v>0</v>
      </c>
      <c r="K7730" t="s">
        <v>3194</v>
      </c>
      <c r="L7730" t="s">
        <v>3564</v>
      </c>
      <c r="M7730" t="s">
        <v>549</v>
      </c>
      <c r="N7730" t="s">
        <v>550</v>
      </c>
      <c r="O7730" t="s">
        <v>551</v>
      </c>
      <c r="P7730" t="s">
        <v>149</v>
      </c>
      <c r="Q7730" t="s">
        <v>200</v>
      </c>
    </row>
    <row r="7731" spans="1:17">
      <c r="A7731" t="s">
        <v>7773</v>
      </c>
      <c r="B7731" t="s">
        <v>7774</v>
      </c>
      <c r="C7731" t="s">
        <v>7775</v>
      </c>
      <c r="D7731" s="4">
        <v>45780.547939814816</v>
      </c>
      <c r="E7731" s="4">
        <v>45781.833333333336</v>
      </c>
      <c r="F7731" s="4">
        <v>45781.871527777781</v>
      </c>
      <c r="G7731" s="4">
        <v>45781.832118055558</v>
      </c>
      <c r="H7731" t="s">
        <v>3155</v>
      </c>
      <c r="I7731" t="s">
        <v>3156</v>
      </c>
      <c r="J7731">
        <v>0</v>
      </c>
      <c r="K7731" t="s">
        <v>3194</v>
      </c>
      <c r="L7731" t="s">
        <v>3564</v>
      </c>
      <c r="M7731" t="s">
        <v>549</v>
      </c>
      <c r="N7731" t="s">
        <v>559</v>
      </c>
      <c r="O7731" t="s">
        <v>469</v>
      </c>
      <c r="P7731" t="s">
        <v>180</v>
      </c>
      <c r="Q7731" t="s">
        <v>181</v>
      </c>
    </row>
    <row r="7732" spans="1:17">
      <c r="A7732" t="s">
        <v>7671</v>
      </c>
      <c r="B7732" t="s">
        <v>7672</v>
      </c>
      <c r="C7732" t="s">
        <v>7776</v>
      </c>
      <c r="D7732" s="4">
        <v>45780.547453703701</v>
      </c>
      <c r="E7732" s="4">
        <v>45781.416666666664</v>
      </c>
      <c r="F7732" s="4">
        <v>45781.434027777781</v>
      </c>
      <c r="G7732" s="4"/>
      <c r="H7732" t="s">
        <v>3155</v>
      </c>
      <c r="I7732" t="s">
        <v>3222</v>
      </c>
      <c r="J7732">
        <v>1</v>
      </c>
      <c r="K7732" t="s">
        <v>3223</v>
      </c>
      <c r="L7732" t="s">
        <v>3245</v>
      </c>
      <c r="M7732" t="s">
        <v>549</v>
      </c>
      <c r="N7732" t="s">
        <v>550</v>
      </c>
      <c r="O7732" t="s">
        <v>136</v>
      </c>
      <c r="P7732" t="s">
        <v>292</v>
      </c>
      <c r="Q7732" t="s">
        <v>293</v>
      </c>
    </row>
    <row r="7733" spans="1:17">
      <c r="A7733" t="s">
        <v>5502</v>
      </c>
      <c r="B7733" t="s">
        <v>5503</v>
      </c>
      <c r="C7733" t="s">
        <v>7777</v>
      </c>
      <c r="D7733" s="4">
        <v>45780.547280092593</v>
      </c>
      <c r="E7733" s="4">
        <v>45782.979166666664</v>
      </c>
      <c r="F7733" s="4">
        <v>45783.017361111109</v>
      </c>
      <c r="G7733" s="4"/>
      <c r="H7733" t="s">
        <v>3155</v>
      </c>
      <c r="I7733" t="s">
        <v>3156</v>
      </c>
      <c r="J7733">
        <v>0</v>
      </c>
      <c r="K7733" t="s">
        <v>3194</v>
      </c>
      <c r="L7733" t="s">
        <v>3245</v>
      </c>
      <c r="M7733" t="s">
        <v>549</v>
      </c>
      <c r="N7733" t="s">
        <v>550</v>
      </c>
      <c r="O7733" t="s">
        <v>136</v>
      </c>
      <c r="P7733" t="s">
        <v>139</v>
      </c>
      <c r="Q7733" t="s">
        <v>271</v>
      </c>
    </row>
    <row r="7734" spans="1:17">
      <c r="A7734" t="s">
        <v>6404</v>
      </c>
      <c r="B7734" t="s">
        <v>6405</v>
      </c>
      <c r="C7734" t="s">
        <v>7778</v>
      </c>
      <c r="D7734" s="4">
        <v>45780.546805555554</v>
      </c>
      <c r="E7734" s="4">
        <v>45783.75</v>
      </c>
      <c r="F7734" s="4">
        <v>45783.788194444445</v>
      </c>
      <c r="G7734" s="4"/>
      <c r="H7734" t="s">
        <v>3155</v>
      </c>
      <c r="I7734" t="s">
        <v>3673</v>
      </c>
      <c r="J7734">
        <v>0</v>
      </c>
      <c r="K7734" t="s">
        <v>3157</v>
      </c>
      <c r="L7734" t="s">
        <v>3245</v>
      </c>
      <c r="M7734" t="s">
        <v>549</v>
      </c>
      <c r="N7734" t="s">
        <v>559</v>
      </c>
      <c r="O7734" t="s">
        <v>504</v>
      </c>
      <c r="P7734" t="s">
        <v>325</v>
      </c>
      <c r="Q7734" t="s">
        <v>331</v>
      </c>
    </row>
    <row r="7735" spans="1:17">
      <c r="A7735" t="s">
        <v>7779</v>
      </c>
      <c r="B7735" t="s">
        <v>7780</v>
      </c>
      <c r="C7735" t="s">
        <v>7781</v>
      </c>
      <c r="D7735" s="4">
        <v>45780.546400462961</v>
      </c>
      <c r="E7735" s="4">
        <v>45788.5625</v>
      </c>
      <c r="F7735" s="4">
        <v>45788.579861111109</v>
      </c>
      <c r="G7735" s="4"/>
      <c r="H7735" t="s">
        <v>3155</v>
      </c>
      <c r="I7735" t="s">
        <v>3175</v>
      </c>
      <c r="J7735">
        <v>0</v>
      </c>
      <c r="K7735" t="s">
        <v>3157</v>
      </c>
      <c r="L7735" t="s">
        <v>3593</v>
      </c>
      <c r="M7735" t="s">
        <v>549</v>
      </c>
      <c r="N7735" t="s">
        <v>550</v>
      </c>
      <c r="O7735" t="s">
        <v>136</v>
      </c>
      <c r="P7735" t="s">
        <v>139</v>
      </c>
      <c r="Q7735" t="s">
        <v>271</v>
      </c>
    </row>
    <row r="7736" spans="1:17">
      <c r="A7736" t="s">
        <v>7782</v>
      </c>
      <c r="B7736" t="s">
        <v>7783</v>
      </c>
      <c r="C7736" t="s">
        <v>7784</v>
      </c>
      <c r="D7736" s="4">
        <v>45780.54550925926</v>
      </c>
      <c r="E7736" s="4">
        <v>45782.333333333336</v>
      </c>
      <c r="F7736" s="4">
        <v>45782.350694444445</v>
      </c>
      <c r="G7736" s="4">
        <v>45782.33079861111</v>
      </c>
      <c r="H7736" t="s">
        <v>3155</v>
      </c>
      <c r="I7736" t="s">
        <v>3171</v>
      </c>
      <c r="J7736">
        <v>1001</v>
      </c>
      <c r="K7736" t="s">
        <v>3157</v>
      </c>
      <c r="L7736" t="s">
        <v>3564</v>
      </c>
      <c r="M7736" t="s">
        <v>549</v>
      </c>
      <c r="N7736" t="s">
        <v>550</v>
      </c>
      <c r="O7736" t="s">
        <v>551</v>
      </c>
      <c r="P7736" t="s">
        <v>149</v>
      </c>
      <c r="Q7736" t="s">
        <v>200</v>
      </c>
    </row>
    <row r="7737" spans="1:17">
      <c r="A7737" t="s">
        <v>7773</v>
      </c>
      <c r="B7737" t="s">
        <v>7774</v>
      </c>
      <c r="C7737" t="s">
        <v>7785</v>
      </c>
      <c r="D7737" s="4">
        <v>45780.54451388889</v>
      </c>
      <c r="E7737" s="4">
        <v>45781.854166666664</v>
      </c>
      <c r="F7737" s="4">
        <v>45781.892361111109</v>
      </c>
      <c r="G7737" s="4"/>
      <c r="H7737" t="s">
        <v>3155</v>
      </c>
      <c r="I7737" t="s">
        <v>3156</v>
      </c>
      <c r="J7737">
        <v>0</v>
      </c>
      <c r="K7737" t="s">
        <v>3194</v>
      </c>
      <c r="L7737" t="s">
        <v>3245</v>
      </c>
      <c r="M7737" t="s">
        <v>549</v>
      </c>
      <c r="N7737" t="s">
        <v>559</v>
      </c>
      <c r="O7737" t="s">
        <v>469</v>
      </c>
      <c r="P7737" t="s">
        <v>180</v>
      </c>
      <c r="Q7737" t="s">
        <v>181</v>
      </c>
    </row>
    <row r="7738" spans="1:17">
      <c r="A7738" t="s">
        <v>7786</v>
      </c>
      <c r="B7738" t="s">
        <v>7787</v>
      </c>
      <c r="C7738" t="s">
        <v>7788</v>
      </c>
      <c r="D7738" s="4">
        <v>45780.538599537038</v>
      </c>
      <c r="E7738" s="4">
        <v>45781.791666666664</v>
      </c>
      <c r="F7738" s="4">
        <v>45781.829861111109</v>
      </c>
      <c r="G7738" s="4">
        <v>45781.791550925926</v>
      </c>
      <c r="H7738" t="s">
        <v>3155</v>
      </c>
      <c r="I7738" t="s">
        <v>3673</v>
      </c>
      <c r="J7738">
        <v>0</v>
      </c>
      <c r="K7738" t="s">
        <v>3194</v>
      </c>
      <c r="L7738" t="s">
        <v>3564</v>
      </c>
      <c r="M7738" t="s">
        <v>549</v>
      </c>
      <c r="N7738" t="s">
        <v>559</v>
      </c>
      <c r="O7738" t="s">
        <v>504</v>
      </c>
      <c r="P7738" t="s">
        <v>325</v>
      </c>
      <c r="Q7738" t="s">
        <v>338</v>
      </c>
    </row>
    <row r="7739" spans="1:17">
      <c r="A7739" t="s">
        <v>7789</v>
      </c>
      <c r="B7739" t="s">
        <v>7790</v>
      </c>
      <c r="C7739" t="s">
        <v>7791</v>
      </c>
      <c r="D7739" s="4">
        <v>45780.538391203707</v>
      </c>
      <c r="E7739" s="4">
        <v>45781.791666666664</v>
      </c>
      <c r="F7739" s="4">
        <v>45781.829861111109</v>
      </c>
      <c r="G7739" s="4">
        <v>45781.790578703702</v>
      </c>
      <c r="H7739" t="s">
        <v>3155</v>
      </c>
      <c r="I7739" t="s">
        <v>3156</v>
      </c>
      <c r="J7739">
        <v>0</v>
      </c>
      <c r="K7739" t="s">
        <v>3194</v>
      </c>
      <c r="L7739" t="s">
        <v>3564</v>
      </c>
      <c r="M7739" t="s">
        <v>549</v>
      </c>
      <c r="N7739" t="s">
        <v>550</v>
      </c>
      <c r="O7739" t="s">
        <v>136</v>
      </c>
      <c r="P7739" t="s">
        <v>292</v>
      </c>
      <c r="Q7739" t="s">
        <v>293</v>
      </c>
    </row>
    <row r="7740" spans="1:17">
      <c r="A7740" t="s">
        <v>7792</v>
      </c>
      <c r="B7740" t="s">
        <v>7793</v>
      </c>
      <c r="C7740" t="s">
        <v>7794</v>
      </c>
      <c r="D7740" s="4">
        <v>45780.534062500003</v>
      </c>
      <c r="E7740" s="4">
        <v>45783.833333333336</v>
      </c>
      <c r="F7740" s="4">
        <v>45783.871527777781</v>
      </c>
      <c r="G7740" s="4">
        <v>45783.831793981481</v>
      </c>
      <c r="H7740" t="s">
        <v>3155</v>
      </c>
      <c r="I7740" t="s">
        <v>3673</v>
      </c>
      <c r="J7740">
        <v>0</v>
      </c>
      <c r="K7740" t="s">
        <v>3157</v>
      </c>
      <c r="L7740" t="s">
        <v>3564</v>
      </c>
      <c r="M7740" t="s">
        <v>549</v>
      </c>
      <c r="N7740" t="s">
        <v>559</v>
      </c>
      <c r="O7740" t="s">
        <v>504</v>
      </c>
      <c r="P7740" t="s">
        <v>325</v>
      </c>
      <c r="Q7740" t="s">
        <v>338</v>
      </c>
    </row>
    <row r="7741" spans="1:17">
      <c r="A7741" t="s">
        <v>3253</v>
      </c>
      <c r="B7741" t="s">
        <v>3254</v>
      </c>
      <c r="C7741" t="s">
        <v>7795</v>
      </c>
      <c r="D7741" s="4">
        <v>45780.532800925925</v>
      </c>
      <c r="E7741" s="4">
        <v>45784.354166666664</v>
      </c>
      <c r="F7741" s="4">
        <v>45784.392361111109</v>
      </c>
      <c r="G7741" s="4"/>
      <c r="H7741" t="s">
        <v>3155</v>
      </c>
      <c r="I7741" t="s">
        <v>3156</v>
      </c>
      <c r="J7741">
        <v>0</v>
      </c>
      <c r="K7741" t="s">
        <v>3157</v>
      </c>
      <c r="L7741" t="s">
        <v>3245</v>
      </c>
      <c r="M7741" t="s">
        <v>549</v>
      </c>
      <c r="N7741" t="s">
        <v>550</v>
      </c>
      <c r="O7741" t="s">
        <v>551</v>
      </c>
      <c r="P7741" t="s">
        <v>149</v>
      </c>
      <c r="Q7741" t="s">
        <v>200</v>
      </c>
    </row>
    <row r="7742" spans="1:17">
      <c r="A7742" t="s">
        <v>7796</v>
      </c>
      <c r="B7742" t="s">
        <v>7797</v>
      </c>
      <c r="C7742" t="s">
        <v>7798</v>
      </c>
      <c r="D7742" s="4">
        <v>45780.532164351855</v>
      </c>
      <c r="E7742" s="4">
        <v>45782.458333333336</v>
      </c>
      <c r="F7742" s="4">
        <v>45782.475694444445</v>
      </c>
      <c r="G7742" s="4"/>
      <c r="H7742" t="s">
        <v>3155</v>
      </c>
      <c r="I7742" t="s">
        <v>3184</v>
      </c>
      <c r="J7742">
        <v>1002</v>
      </c>
      <c r="K7742" t="s">
        <v>3157</v>
      </c>
      <c r="L7742" t="s">
        <v>3593</v>
      </c>
      <c r="M7742" t="s">
        <v>549</v>
      </c>
      <c r="N7742" t="s">
        <v>550</v>
      </c>
      <c r="O7742" t="s">
        <v>551</v>
      </c>
      <c r="P7742" t="s">
        <v>242</v>
      </c>
      <c r="Q7742" t="s">
        <v>249</v>
      </c>
    </row>
    <row r="7743" spans="1:17">
      <c r="A7743" t="s">
        <v>6626</v>
      </c>
      <c r="B7743" t="s">
        <v>6627</v>
      </c>
      <c r="C7743" t="s">
        <v>7799</v>
      </c>
      <c r="D7743" s="4">
        <v>45780.52789351852</v>
      </c>
      <c r="E7743" s="4">
        <v>45781.666666666664</v>
      </c>
      <c r="F7743" s="4">
        <v>45781.704861111109</v>
      </c>
      <c r="G7743" s="4">
        <v>45781.665590277778</v>
      </c>
      <c r="H7743" t="s">
        <v>3155</v>
      </c>
      <c r="I7743" t="s">
        <v>3240</v>
      </c>
      <c r="J7743">
        <v>1001</v>
      </c>
      <c r="K7743" t="s">
        <v>3157</v>
      </c>
      <c r="L7743" t="s">
        <v>3564</v>
      </c>
      <c r="M7743" t="s">
        <v>549</v>
      </c>
      <c r="N7743" t="s">
        <v>550</v>
      </c>
      <c r="O7743" t="s">
        <v>551</v>
      </c>
      <c r="P7743" t="s">
        <v>145</v>
      </c>
      <c r="Q7743" t="s">
        <v>216</v>
      </c>
    </row>
    <row r="7744" spans="1:17">
      <c r="A7744" t="s">
        <v>7800</v>
      </c>
      <c r="B7744" t="s">
        <v>7801</v>
      </c>
      <c r="C7744" t="s">
        <v>7802</v>
      </c>
      <c r="D7744" s="4">
        <v>45780.524583333332</v>
      </c>
      <c r="E7744" s="4">
        <v>45782.416666666664</v>
      </c>
      <c r="F7744" s="4">
        <v>45782.434027777781</v>
      </c>
      <c r="G7744" s="4">
        <v>45782.410254629627</v>
      </c>
      <c r="H7744" t="s">
        <v>3155</v>
      </c>
      <c r="I7744" t="s">
        <v>3171</v>
      </c>
      <c r="J7744">
        <v>0</v>
      </c>
      <c r="K7744" t="s">
        <v>3227</v>
      </c>
      <c r="L7744" t="s">
        <v>3564</v>
      </c>
      <c r="M7744" t="s">
        <v>549</v>
      </c>
      <c r="N7744" t="s">
        <v>550</v>
      </c>
      <c r="O7744" t="s">
        <v>551</v>
      </c>
      <c r="P7744" t="s">
        <v>149</v>
      </c>
      <c r="Q7744" t="s">
        <v>200</v>
      </c>
    </row>
    <row r="7745" spans="1:17">
      <c r="A7745" t="s">
        <v>7803</v>
      </c>
      <c r="B7745" t="s">
        <v>7804</v>
      </c>
      <c r="C7745" t="s">
        <v>7805</v>
      </c>
      <c r="D7745" s="4">
        <v>45780.52144675926</v>
      </c>
      <c r="E7745" s="4">
        <v>45787.354166666664</v>
      </c>
      <c r="F7745" s="4">
        <v>45787.392361111109</v>
      </c>
      <c r="G7745" s="4">
        <v>45787.351400462961</v>
      </c>
      <c r="H7745" t="s">
        <v>3155</v>
      </c>
      <c r="I7745" t="s">
        <v>3240</v>
      </c>
      <c r="J7745">
        <v>0</v>
      </c>
      <c r="K7745" t="s">
        <v>3157</v>
      </c>
      <c r="L7745" t="s">
        <v>3564</v>
      </c>
      <c r="M7745" t="s">
        <v>549</v>
      </c>
      <c r="N7745" t="s">
        <v>550</v>
      </c>
      <c r="O7745" t="s">
        <v>136</v>
      </c>
      <c r="P7745" t="s">
        <v>292</v>
      </c>
      <c r="Q7745" t="s">
        <v>293</v>
      </c>
    </row>
    <row r="7746" spans="1:17">
      <c r="A7746" t="s">
        <v>7806</v>
      </c>
      <c r="B7746" t="s">
        <v>7807</v>
      </c>
      <c r="C7746" t="s">
        <v>7808</v>
      </c>
      <c r="D7746" s="4">
        <v>45780.518148148149</v>
      </c>
      <c r="E7746" s="4">
        <v>45781.3125</v>
      </c>
      <c r="F7746" s="4">
        <v>45781.350694444445</v>
      </c>
      <c r="G7746" s="4">
        <v>45781.307083333333</v>
      </c>
      <c r="H7746" t="s">
        <v>3155</v>
      </c>
      <c r="I7746" t="s">
        <v>3156</v>
      </c>
      <c r="J7746">
        <v>0</v>
      </c>
      <c r="K7746" t="s">
        <v>3194</v>
      </c>
      <c r="L7746" t="s">
        <v>3564</v>
      </c>
      <c r="M7746" t="s">
        <v>549</v>
      </c>
      <c r="N7746" t="s">
        <v>550</v>
      </c>
      <c r="O7746" t="s">
        <v>136</v>
      </c>
      <c r="P7746" t="s">
        <v>147</v>
      </c>
      <c r="Q7746" t="s">
        <v>258</v>
      </c>
    </row>
    <row r="7747" spans="1:17">
      <c r="A7747" t="s">
        <v>7809</v>
      </c>
      <c r="B7747" t="s">
        <v>7810</v>
      </c>
      <c r="C7747" t="s">
        <v>7811</v>
      </c>
      <c r="D7747" s="4">
        <v>45780.517627314817</v>
      </c>
      <c r="E7747" s="4">
        <v>45781.333333333336</v>
      </c>
      <c r="F7747" s="4">
        <v>45781.350694444445</v>
      </c>
      <c r="G7747" s="4">
        <v>45781.326898148145</v>
      </c>
      <c r="H7747" t="s">
        <v>3155</v>
      </c>
      <c r="I7747" t="s">
        <v>3171</v>
      </c>
      <c r="J7747">
        <v>0</v>
      </c>
      <c r="K7747" t="s">
        <v>3157</v>
      </c>
      <c r="L7747" t="s">
        <v>3564</v>
      </c>
      <c r="M7747" t="s">
        <v>549</v>
      </c>
      <c r="N7747" t="s">
        <v>550</v>
      </c>
      <c r="O7747" t="s">
        <v>551</v>
      </c>
      <c r="P7747" t="s">
        <v>145</v>
      </c>
      <c r="Q7747" t="s">
        <v>216</v>
      </c>
    </row>
    <row r="7748" spans="1:17">
      <c r="A7748" t="s">
        <v>7812</v>
      </c>
      <c r="B7748" t="s">
        <v>7813</v>
      </c>
      <c r="C7748" t="s">
        <v>7814</v>
      </c>
      <c r="D7748" s="4">
        <v>45780.514108796298</v>
      </c>
      <c r="E7748" s="4">
        <v>45783.354166666664</v>
      </c>
      <c r="F7748" s="4">
        <v>45783.371527777781</v>
      </c>
      <c r="G7748" s="4"/>
      <c r="H7748" t="s">
        <v>3155</v>
      </c>
      <c r="I7748" t="s">
        <v>3162</v>
      </c>
      <c r="J7748">
        <v>0</v>
      </c>
      <c r="K7748" t="s">
        <v>3198</v>
      </c>
      <c r="L7748" t="s">
        <v>3593</v>
      </c>
      <c r="M7748" t="s">
        <v>549</v>
      </c>
      <c r="N7748" t="s">
        <v>550</v>
      </c>
      <c r="O7748" t="s">
        <v>1923</v>
      </c>
      <c r="P7748" t="s">
        <v>1924</v>
      </c>
      <c r="Q7748" t="s">
        <v>3299</v>
      </c>
    </row>
    <row r="7749" spans="1:17">
      <c r="A7749" t="s">
        <v>7815</v>
      </c>
      <c r="B7749" t="s">
        <v>7816</v>
      </c>
      <c r="C7749" t="s">
        <v>7817</v>
      </c>
      <c r="D7749" s="4">
        <v>45780.508344907408</v>
      </c>
      <c r="E7749" s="4">
        <v>45785.375</v>
      </c>
      <c r="F7749" s="4">
        <v>45785.392361111109</v>
      </c>
      <c r="G7749" s="4"/>
      <c r="H7749" t="s">
        <v>3155</v>
      </c>
      <c r="I7749" t="s">
        <v>3162</v>
      </c>
      <c r="J7749">
        <v>0</v>
      </c>
      <c r="K7749" t="s">
        <v>3252</v>
      </c>
      <c r="L7749" t="s">
        <v>3245</v>
      </c>
      <c r="M7749" t="s">
        <v>549</v>
      </c>
      <c r="N7749" t="s">
        <v>550</v>
      </c>
      <c r="O7749" t="s">
        <v>1923</v>
      </c>
      <c r="P7749" t="s">
        <v>1924</v>
      </c>
      <c r="Q7749" t="s">
        <v>3180</v>
      </c>
    </row>
    <row r="7750" spans="1:17">
      <c r="A7750" t="s">
        <v>7818</v>
      </c>
      <c r="B7750" t="s">
        <v>7819</v>
      </c>
      <c r="C7750" t="s">
        <v>7820</v>
      </c>
      <c r="D7750" s="4">
        <v>45780.506435185183</v>
      </c>
      <c r="E7750" s="4">
        <v>45783.395833333336</v>
      </c>
      <c r="F7750" s="4">
        <v>45783.413194444445</v>
      </c>
      <c r="G7750" s="4">
        <v>45783.394918981481</v>
      </c>
      <c r="H7750" t="s">
        <v>3155</v>
      </c>
      <c r="I7750" t="s">
        <v>3175</v>
      </c>
      <c r="J7750">
        <v>0</v>
      </c>
      <c r="K7750" t="s">
        <v>3157</v>
      </c>
      <c r="L7750" t="s">
        <v>3564</v>
      </c>
      <c r="M7750" t="s">
        <v>549</v>
      </c>
      <c r="N7750" t="s">
        <v>550</v>
      </c>
      <c r="O7750" t="s">
        <v>551</v>
      </c>
      <c r="P7750" t="s">
        <v>145</v>
      </c>
      <c r="Q7750" t="s">
        <v>226</v>
      </c>
    </row>
    <row r="7751" spans="1:17">
      <c r="A7751" t="s">
        <v>7821</v>
      </c>
      <c r="B7751" t="s">
        <v>7822</v>
      </c>
      <c r="C7751" t="s">
        <v>7823</v>
      </c>
      <c r="D7751" s="4">
        <v>45780.505902777775</v>
      </c>
      <c r="E7751" s="4">
        <v>45781.291666666664</v>
      </c>
      <c r="F7751" s="4">
        <v>45781.309027777781</v>
      </c>
      <c r="G7751" s="4">
        <v>45781.290763888886</v>
      </c>
      <c r="H7751" t="s">
        <v>3155</v>
      </c>
      <c r="I7751" t="s">
        <v>3171</v>
      </c>
      <c r="J7751">
        <v>1001</v>
      </c>
      <c r="K7751" t="s">
        <v>3157</v>
      </c>
      <c r="L7751" t="s">
        <v>3564</v>
      </c>
      <c r="M7751" t="s">
        <v>549</v>
      </c>
      <c r="N7751" t="s">
        <v>550</v>
      </c>
      <c r="O7751" t="s">
        <v>551</v>
      </c>
      <c r="P7751" t="s">
        <v>145</v>
      </c>
      <c r="Q7751" t="s">
        <v>216</v>
      </c>
    </row>
    <row r="7752" spans="1:17">
      <c r="A7752" t="s">
        <v>7824</v>
      </c>
      <c r="B7752" t="s">
        <v>7825</v>
      </c>
      <c r="C7752" t="s">
        <v>7826</v>
      </c>
      <c r="D7752" s="4">
        <v>45780.504479166666</v>
      </c>
      <c r="E7752" s="4">
        <v>45783.333333333336</v>
      </c>
      <c r="F7752" s="4">
        <v>45783.371527777781</v>
      </c>
      <c r="G7752" s="4">
        <v>45783.333657407406</v>
      </c>
      <c r="H7752" t="s">
        <v>3155</v>
      </c>
      <c r="I7752" t="s">
        <v>3156</v>
      </c>
      <c r="J7752">
        <v>0</v>
      </c>
      <c r="K7752" t="s">
        <v>3157</v>
      </c>
      <c r="L7752" t="s">
        <v>3564</v>
      </c>
      <c r="M7752" t="s">
        <v>549</v>
      </c>
      <c r="N7752" t="s">
        <v>550</v>
      </c>
      <c r="O7752" t="s">
        <v>551</v>
      </c>
      <c r="P7752" t="s">
        <v>149</v>
      </c>
      <c r="Q7752" t="s">
        <v>203</v>
      </c>
    </row>
    <row r="7753" spans="1:17">
      <c r="A7753" t="s">
        <v>7803</v>
      </c>
      <c r="B7753" t="s">
        <v>7804</v>
      </c>
      <c r="C7753" t="s">
        <v>7827</v>
      </c>
      <c r="D7753" s="4">
        <v>45780.503148148149</v>
      </c>
      <c r="E7753" s="4">
        <v>45781.354166666664</v>
      </c>
      <c r="F7753" s="4">
        <v>45781.392361111109</v>
      </c>
      <c r="G7753" s="4"/>
      <c r="H7753" t="s">
        <v>3155</v>
      </c>
      <c r="I7753" t="s">
        <v>3240</v>
      </c>
      <c r="J7753">
        <v>0</v>
      </c>
      <c r="K7753" t="s">
        <v>3157</v>
      </c>
      <c r="L7753" t="s">
        <v>3245</v>
      </c>
      <c r="M7753" t="s">
        <v>549</v>
      </c>
      <c r="N7753" t="s">
        <v>550</v>
      </c>
      <c r="O7753" t="s">
        <v>136</v>
      </c>
      <c r="P7753" t="s">
        <v>292</v>
      </c>
      <c r="Q7753" t="s">
        <v>293</v>
      </c>
    </row>
    <row r="7754" spans="1:17">
      <c r="A7754" t="s">
        <v>7828</v>
      </c>
      <c r="B7754" t="s">
        <v>7829</v>
      </c>
      <c r="C7754" t="s">
        <v>7830</v>
      </c>
      <c r="D7754" s="4">
        <v>45780.502546296295</v>
      </c>
      <c r="E7754" s="4">
        <v>45787.3125</v>
      </c>
      <c r="F7754" s="4">
        <v>45787.329861111109</v>
      </c>
      <c r="G7754" s="4">
        <v>45787.305439814816</v>
      </c>
      <c r="H7754" t="s">
        <v>3155</v>
      </c>
      <c r="I7754" t="s">
        <v>3171</v>
      </c>
      <c r="J7754">
        <v>0</v>
      </c>
      <c r="K7754" t="s">
        <v>3194</v>
      </c>
      <c r="L7754" t="s">
        <v>3564</v>
      </c>
      <c r="M7754" t="s">
        <v>549</v>
      </c>
      <c r="N7754" t="s">
        <v>550</v>
      </c>
      <c r="O7754" t="s">
        <v>616</v>
      </c>
      <c r="P7754" t="s">
        <v>314</v>
      </c>
      <c r="Q7754" t="s">
        <v>320</v>
      </c>
    </row>
    <row r="7755" spans="1:17">
      <c r="A7755" t="s">
        <v>7831</v>
      </c>
      <c r="B7755" t="s">
        <v>7832</v>
      </c>
      <c r="C7755" t="s">
        <v>7833</v>
      </c>
      <c r="D7755" s="4">
        <v>45780.491423611114</v>
      </c>
      <c r="E7755" s="4">
        <v>45785.416666666664</v>
      </c>
      <c r="F7755" s="4">
        <v>45785.434027777781</v>
      </c>
      <c r="G7755" s="4"/>
      <c r="H7755" t="s">
        <v>3155</v>
      </c>
      <c r="I7755" t="s">
        <v>3222</v>
      </c>
      <c r="J7755">
        <v>1</v>
      </c>
      <c r="K7755" t="s">
        <v>3223</v>
      </c>
      <c r="L7755" t="s">
        <v>3245</v>
      </c>
      <c r="M7755" t="s">
        <v>549</v>
      </c>
      <c r="N7755" t="s">
        <v>550</v>
      </c>
      <c r="O7755" t="s">
        <v>551</v>
      </c>
      <c r="P7755" t="s">
        <v>145</v>
      </c>
      <c r="Q7755" t="s">
        <v>215</v>
      </c>
    </row>
    <row r="7756" spans="1:17">
      <c r="A7756" t="s">
        <v>6958</v>
      </c>
      <c r="B7756" t="s">
        <v>6959</v>
      </c>
      <c r="C7756" t="s">
        <v>7834</v>
      </c>
      <c r="D7756" s="4">
        <v>45780.490266203706</v>
      </c>
      <c r="E7756" s="4">
        <v>45782.458333333336</v>
      </c>
      <c r="F7756" s="4">
        <v>45782.496527777781</v>
      </c>
      <c r="G7756" s="4"/>
      <c r="H7756" t="s">
        <v>3155</v>
      </c>
      <c r="I7756" t="s">
        <v>3673</v>
      </c>
      <c r="J7756">
        <v>0</v>
      </c>
      <c r="K7756" t="s">
        <v>3157</v>
      </c>
      <c r="L7756" t="s">
        <v>3245</v>
      </c>
      <c r="M7756" t="s">
        <v>549</v>
      </c>
      <c r="N7756" t="s">
        <v>559</v>
      </c>
      <c r="O7756" t="s">
        <v>504</v>
      </c>
      <c r="P7756" t="s">
        <v>325</v>
      </c>
      <c r="Q7756" t="s">
        <v>344</v>
      </c>
    </row>
    <row r="7757" spans="1:17">
      <c r="A7757" t="s">
        <v>7835</v>
      </c>
      <c r="B7757" t="s">
        <v>7836</v>
      </c>
      <c r="C7757" t="s">
        <v>7837</v>
      </c>
      <c r="D7757" s="4">
        <v>45780.490023148152</v>
      </c>
      <c r="E7757" s="4">
        <v>45782.458333333336</v>
      </c>
      <c r="F7757" s="4">
        <v>45782.496527777781</v>
      </c>
      <c r="G7757" s="4">
        <v>45782.45815972222</v>
      </c>
      <c r="H7757" t="s">
        <v>3155</v>
      </c>
      <c r="I7757" t="s">
        <v>3156</v>
      </c>
      <c r="J7757">
        <v>0</v>
      </c>
      <c r="K7757" t="s">
        <v>3157</v>
      </c>
      <c r="L7757" t="s">
        <v>3564</v>
      </c>
      <c r="M7757" t="s">
        <v>549</v>
      </c>
      <c r="N7757" t="s">
        <v>550</v>
      </c>
      <c r="O7757" t="s">
        <v>551</v>
      </c>
      <c r="P7757" t="s">
        <v>149</v>
      </c>
      <c r="Q7757" t="s">
        <v>211</v>
      </c>
    </row>
    <row r="7758" spans="1:17">
      <c r="A7758" t="s">
        <v>7838</v>
      </c>
      <c r="B7758" t="s">
        <v>7839</v>
      </c>
      <c r="C7758" t="s">
        <v>7840</v>
      </c>
      <c r="D7758" s="4">
        <v>45780.48746527778</v>
      </c>
      <c r="E7758" s="4">
        <v>45782.270833333336</v>
      </c>
      <c r="F7758" s="4">
        <v>45782.288194444445</v>
      </c>
      <c r="G7758" s="4">
        <v>45782.270636574074</v>
      </c>
      <c r="H7758" t="s">
        <v>3155</v>
      </c>
      <c r="I7758" t="s">
        <v>3162</v>
      </c>
      <c r="J7758">
        <v>0</v>
      </c>
      <c r="K7758" t="s">
        <v>3379</v>
      </c>
      <c r="L7758" t="s">
        <v>3564</v>
      </c>
      <c r="M7758" t="s">
        <v>549</v>
      </c>
      <c r="N7758" t="s">
        <v>550</v>
      </c>
      <c r="O7758" t="s">
        <v>1923</v>
      </c>
      <c r="P7758" t="s">
        <v>1924</v>
      </c>
      <c r="Q7758" t="s">
        <v>3180</v>
      </c>
    </row>
    <row r="7759" spans="1:17">
      <c r="A7759" t="s">
        <v>7838</v>
      </c>
      <c r="B7759" t="s">
        <v>7841</v>
      </c>
      <c r="C7759" t="s">
        <v>7842</v>
      </c>
      <c r="D7759" s="4">
        <v>45780.487291666665</v>
      </c>
      <c r="E7759" s="4">
        <v>45782.25</v>
      </c>
      <c r="F7759" s="4">
        <v>45782.267361111109</v>
      </c>
      <c r="G7759" s="4">
        <v>45782.250138888892</v>
      </c>
      <c r="H7759" t="s">
        <v>3155</v>
      </c>
      <c r="I7759" t="s">
        <v>3162</v>
      </c>
      <c r="J7759">
        <v>0</v>
      </c>
      <c r="K7759" t="s">
        <v>3295</v>
      </c>
      <c r="L7759" t="s">
        <v>3564</v>
      </c>
      <c r="M7759" t="s">
        <v>549</v>
      </c>
      <c r="N7759" t="s">
        <v>550</v>
      </c>
      <c r="O7759" t="s">
        <v>1923</v>
      </c>
      <c r="P7759" t="s">
        <v>1924</v>
      </c>
      <c r="Q7759" t="s">
        <v>3180</v>
      </c>
    </row>
    <row r="7760" spans="1:17">
      <c r="A7760" t="s">
        <v>6896</v>
      </c>
      <c r="B7760" t="s">
        <v>6897</v>
      </c>
      <c r="C7760" t="s">
        <v>7843</v>
      </c>
      <c r="D7760" s="4">
        <v>45780.48228009259</v>
      </c>
      <c r="E7760" s="4">
        <v>45781.958333333336</v>
      </c>
      <c r="F7760" s="4">
        <v>45781.975694444445</v>
      </c>
      <c r="G7760" s="4">
        <v>45781.95952546296</v>
      </c>
      <c r="H7760" t="s">
        <v>3155</v>
      </c>
      <c r="I7760" t="s">
        <v>3171</v>
      </c>
      <c r="J7760">
        <v>1001</v>
      </c>
      <c r="K7760" t="s">
        <v>3157</v>
      </c>
      <c r="L7760" t="s">
        <v>3564</v>
      </c>
      <c r="M7760" t="s">
        <v>549</v>
      </c>
      <c r="N7760" t="s">
        <v>550</v>
      </c>
      <c r="O7760" t="s">
        <v>551</v>
      </c>
      <c r="P7760" t="s">
        <v>242</v>
      </c>
      <c r="Q7760" t="s">
        <v>243</v>
      </c>
    </row>
    <row r="7761" spans="1:17">
      <c r="A7761" t="s">
        <v>6790</v>
      </c>
      <c r="B7761" t="s">
        <v>6791</v>
      </c>
      <c r="C7761" t="s">
        <v>7844</v>
      </c>
      <c r="D7761" s="4">
        <v>45780.480740740742</v>
      </c>
      <c r="E7761" s="4">
        <v>45782.666666666664</v>
      </c>
      <c r="F7761" s="4">
        <v>45782.684027777781</v>
      </c>
      <c r="G7761" s="4"/>
      <c r="H7761" t="s">
        <v>3155</v>
      </c>
      <c r="I7761" t="s">
        <v>3184</v>
      </c>
      <c r="J7761">
        <v>1002</v>
      </c>
      <c r="K7761" t="s">
        <v>3157</v>
      </c>
      <c r="L7761" t="s">
        <v>3245</v>
      </c>
      <c r="M7761" t="s">
        <v>549</v>
      </c>
      <c r="N7761" t="s">
        <v>550</v>
      </c>
      <c r="O7761" t="s">
        <v>136</v>
      </c>
      <c r="P7761" t="s">
        <v>283</v>
      </c>
      <c r="Q7761" t="s">
        <v>286</v>
      </c>
    </row>
    <row r="7762" spans="1:17">
      <c r="A7762" t="s">
        <v>7845</v>
      </c>
      <c r="B7762" t="s">
        <v>7846</v>
      </c>
      <c r="C7762" t="s">
        <v>7847</v>
      </c>
      <c r="D7762" s="4">
        <v>45780.47996527778</v>
      </c>
      <c r="E7762" s="4">
        <v>45780.854166666664</v>
      </c>
      <c r="F7762" s="4">
        <v>45780.892361111109</v>
      </c>
      <c r="G7762" s="4">
        <v>45780.853958333333</v>
      </c>
      <c r="H7762" t="s">
        <v>3155</v>
      </c>
      <c r="I7762" t="s">
        <v>3209</v>
      </c>
      <c r="J7762">
        <v>0</v>
      </c>
      <c r="K7762" t="s">
        <v>3227</v>
      </c>
      <c r="L7762" t="s">
        <v>3564</v>
      </c>
      <c r="M7762" t="s">
        <v>549</v>
      </c>
      <c r="N7762" t="s">
        <v>550</v>
      </c>
      <c r="O7762" t="s">
        <v>136</v>
      </c>
      <c r="P7762" t="s">
        <v>292</v>
      </c>
      <c r="Q7762" t="s">
        <v>296</v>
      </c>
    </row>
    <row r="7763" spans="1:17">
      <c r="A7763" t="s">
        <v>7845</v>
      </c>
      <c r="B7763" t="s">
        <v>7848</v>
      </c>
      <c r="C7763" t="s">
        <v>7849</v>
      </c>
      <c r="D7763" s="4">
        <v>45780.478773148148</v>
      </c>
      <c r="E7763" s="4">
        <v>45781.708333333336</v>
      </c>
      <c r="F7763" s="4">
        <v>45781.725694444445</v>
      </c>
      <c r="G7763" s="4"/>
      <c r="H7763" t="s">
        <v>3155</v>
      </c>
      <c r="I7763" t="s">
        <v>3512</v>
      </c>
      <c r="J7763">
        <v>1</v>
      </c>
      <c r="K7763" t="s">
        <v>3157</v>
      </c>
      <c r="L7763" t="s">
        <v>3593</v>
      </c>
      <c r="M7763" t="s">
        <v>549</v>
      </c>
      <c r="N7763" t="s">
        <v>550</v>
      </c>
      <c r="O7763" t="s">
        <v>136</v>
      </c>
      <c r="P7763" t="s">
        <v>292</v>
      </c>
      <c r="Q7763" t="s">
        <v>296</v>
      </c>
    </row>
    <row r="7764" spans="1:17">
      <c r="A7764" t="s">
        <v>7850</v>
      </c>
      <c r="B7764" t="s">
        <v>7851</v>
      </c>
      <c r="C7764" t="s">
        <v>7852</v>
      </c>
      <c r="D7764" s="4">
        <v>45780.478715277779</v>
      </c>
      <c r="E7764" s="4">
        <v>45782.333333333336</v>
      </c>
      <c r="F7764" s="4">
        <v>45782.371527777781</v>
      </c>
      <c r="G7764" s="4">
        <v>45782.341273148151</v>
      </c>
      <c r="H7764" t="s">
        <v>3155</v>
      </c>
      <c r="I7764" t="s">
        <v>3156</v>
      </c>
      <c r="J7764">
        <v>0</v>
      </c>
      <c r="K7764" t="s">
        <v>3163</v>
      </c>
      <c r="L7764" t="s">
        <v>3564</v>
      </c>
      <c r="M7764" t="s">
        <v>549</v>
      </c>
      <c r="N7764" t="s">
        <v>550</v>
      </c>
      <c r="O7764" t="s">
        <v>136</v>
      </c>
      <c r="P7764" t="s">
        <v>147</v>
      </c>
      <c r="Q7764" t="s">
        <v>7316</v>
      </c>
    </row>
    <row r="7765" spans="1:17">
      <c r="A7765" t="s">
        <v>7838</v>
      </c>
      <c r="B7765" t="s">
        <v>7839</v>
      </c>
      <c r="C7765" t="s">
        <v>7853</v>
      </c>
      <c r="D7765" s="4">
        <v>45780.478356481479</v>
      </c>
      <c r="E7765" s="4">
        <v>45782.0625</v>
      </c>
      <c r="F7765" s="4">
        <v>45782.079861111109</v>
      </c>
      <c r="G7765" s="4"/>
      <c r="H7765" t="s">
        <v>3155</v>
      </c>
      <c r="I7765" t="s">
        <v>3162</v>
      </c>
      <c r="J7765">
        <v>0</v>
      </c>
      <c r="K7765" t="s">
        <v>3252</v>
      </c>
      <c r="L7765" t="s">
        <v>3245</v>
      </c>
      <c r="M7765" t="s">
        <v>549</v>
      </c>
      <c r="N7765" t="s">
        <v>550</v>
      </c>
      <c r="O7765" t="s">
        <v>1923</v>
      </c>
      <c r="P7765" t="s">
        <v>1924</v>
      </c>
      <c r="Q7765" t="s">
        <v>3180</v>
      </c>
    </row>
    <row r="7766" spans="1:17">
      <c r="A7766" t="s">
        <v>7854</v>
      </c>
      <c r="B7766" t="s">
        <v>7855</v>
      </c>
      <c r="C7766" t="s">
        <v>7856</v>
      </c>
      <c r="D7766" s="4">
        <v>45780.475266203706</v>
      </c>
      <c r="E7766" s="4">
        <v>45781.416666666664</v>
      </c>
      <c r="F7766" s="4">
        <v>45781.434027777781</v>
      </c>
      <c r="G7766" s="4">
        <v>45781.417349537034</v>
      </c>
      <c r="H7766" t="s">
        <v>3155</v>
      </c>
      <c r="I7766" t="s">
        <v>3222</v>
      </c>
      <c r="J7766">
        <v>1</v>
      </c>
      <c r="K7766" t="s">
        <v>3223</v>
      </c>
      <c r="L7766" t="s">
        <v>3564</v>
      </c>
      <c r="M7766" t="s">
        <v>549</v>
      </c>
      <c r="N7766" t="s">
        <v>550</v>
      </c>
      <c r="O7766" t="s">
        <v>551</v>
      </c>
      <c r="P7766" t="s">
        <v>145</v>
      </c>
      <c r="Q7766" t="s">
        <v>223</v>
      </c>
    </row>
    <row r="7767" spans="1:17">
      <c r="A7767" t="s">
        <v>7854</v>
      </c>
      <c r="B7767" t="s">
        <v>7855</v>
      </c>
      <c r="C7767" t="s">
        <v>7857</v>
      </c>
      <c r="D7767" s="4">
        <v>45780.472060185188</v>
      </c>
      <c r="E7767" s="4">
        <v>45781.416666666664</v>
      </c>
      <c r="F7767" s="4">
        <v>45781.454861111109</v>
      </c>
      <c r="G7767" s="4"/>
      <c r="H7767" t="s">
        <v>3155</v>
      </c>
      <c r="I7767" t="s">
        <v>3156</v>
      </c>
      <c r="J7767">
        <v>0</v>
      </c>
      <c r="K7767" t="s">
        <v>3157</v>
      </c>
      <c r="L7767" t="s">
        <v>3245</v>
      </c>
      <c r="M7767" t="s">
        <v>549</v>
      </c>
      <c r="N7767" t="s">
        <v>550</v>
      </c>
      <c r="O7767" t="s">
        <v>551</v>
      </c>
      <c r="P7767" t="s">
        <v>145</v>
      </c>
      <c r="Q7767" t="s">
        <v>223</v>
      </c>
    </row>
    <row r="7768" spans="1:17">
      <c r="A7768" t="s">
        <v>7858</v>
      </c>
      <c r="B7768" t="s">
        <v>7859</v>
      </c>
      <c r="C7768" t="s">
        <v>7860</v>
      </c>
      <c r="D7768" s="4">
        <v>45780.470532407409</v>
      </c>
      <c r="E7768" s="4">
        <v>45782.333333333336</v>
      </c>
      <c r="F7768" s="4">
        <v>45782.350694444445</v>
      </c>
      <c r="G7768" s="4">
        <v>45782.327939814815</v>
      </c>
      <c r="H7768" t="s">
        <v>3155</v>
      </c>
      <c r="I7768" t="s">
        <v>3222</v>
      </c>
      <c r="J7768">
        <v>1</v>
      </c>
      <c r="K7768" t="s">
        <v>3223</v>
      </c>
      <c r="L7768" t="s">
        <v>3564</v>
      </c>
      <c r="M7768" t="s">
        <v>549</v>
      </c>
      <c r="N7768" t="s">
        <v>550</v>
      </c>
      <c r="O7768" t="s">
        <v>136</v>
      </c>
      <c r="P7768" t="s">
        <v>147</v>
      </c>
      <c r="Q7768" t="s">
        <v>259</v>
      </c>
    </row>
    <row r="7769" spans="1:17">
      <c r="A7769" t="s">
        <v>7861</v>
      </c>
      <c r="B7769" t="s">
        <v>7862</v>
      </c>
      <c r="C7769" t="s">
        <v>7863</v>
      </c>
      <c r="D7769" s="4">
        <v>45780.468807870369</v>
      </c>
      <c r="E7769" s="4">
        <v>45784.333333333336</v>
      </c>
      <c r="F7769" s="4">
        <v>45784.350694444445</v>
      </c>
      <c r="G7769" s="4">
        <v>45784.33321759259</v>
      </c>
      <c r="H7769" t="s">
        <v>3155</v>
      </c>
      <c r="I7769" t="s">
        <v>3171</v>
      </c>
      <c r="J7769">
        <v>1001</v>
      </c>
      <c r="K7769" t="s">
        <v>3157</v>
      </c>
      <c r="L7769" t="s">
        <v>3564</v>
      </c>
      <c r="M7769" t="s">
        <v>549</v>
      </c>
      <c r="N7769" t="s">
        <v>559</v>
      </c>
      <c r="O7769" t="s">
        <v>469</v>
      </c>
      <c r="P7769" t="s">
        <v>189</v>
      </c>
      <c r="Q7769" t="s">
        <v>193</v>
      </c>
    </row>
    <row r="7770" spans="1:17">
      <c r="A7770" t="s">
        <v>7864</v>
      </c>
      <c r="B7770" t="s">
        <v>7865</v>
      </c>
      <c r="C7770" t="s">
        <v>7866</v>
      </c>
      <c r="D7770" s="4">
        <v>45780.466840277775</v>
      </c>
      <c r="E7770" s="4">
        <v>45783.625</v>
      </c>
      <c r="F7770" s="4">
        <v>45783.642361111109</v>
      </c>
      <c r="G7770" s="4">
        <v>45783.625208333331</v>
      </c>
      <c r="H7770" t="s">
        <v>3155</v>
      </c>
      <c r="I7770" t="s">
        <v>3175</v>
      </c>
      <c r="J7770">
        <v>0</v>
      </c>
      <c r="K7770" t="s">
        <v>3157</v>
      </c>
      <c r="L7770" t="s">
        <v>3564</v>
      </c>
      <c r="M7770" t="s">
        <v>549</v>
      </c>
      <c r="N7770" t="s">
        <v>550</v>
      </c>
      <c r="O7770" t="s">
        <v>551</v>
      </c>
      <c r="P7770" t="s">
        <v>149</v>
      </c>
      <c r="Q7770" t="s">
        <v>212</v>
      </c>
    </row>
    <row r="7771" spans="1:17">
      <c r="A7771" t="s">
        <v>7867</v>
      </c>
      <c r="B7771" t="s">
        <v>7868</v>
      </c>
      <c r="C7771" t="s">
        <v>7869</v>
      </c>
      <c r="D7771" s="4">
        <v>45780.465567129628</v>
      </c>
      <c r="E7771" s="4">
        <v>45782.25</v>
      </c>
      <c r="F7771" s="4">
        <v>45782.267361111109</v>
      </c>
      <c r="G7771" s="4">
        <v>45782.258819444447</v>
      </c>
      <c r="H7771" t="s">
        <v>3155</v>
      </c>
      <c r="I7771" t="s">
        <v>3222</v>
      </c>
      <c r="J7771">
        <v>1</v>
      </c>
      <c r="K7771" t="s">
        <v>3223</v>
      </c>
      <c r="L7771" t="s">
        <v>3564</v>
      </c>
      <c r="M7771" t="s">
        <v>549</v>
      </c>
      <c r="N7771" t="s">
        <v>559</v>
      </c>
      <c r="O7771" t="s">
        <v>469</v>
      </c>
      <c r="P7771" t="s">
        <v>189</v>
      </c>
      <c r="Q7771" t="s">
        <v>198</v>
      </c>
    </row>
    <row r="7772" spans="1:17">
      <c r="A7772" t="s">
        <v>7870</v>
      </c>
      <c r="B7772" t="s">
        <v>7871</v>
      </c>
      <c r="C7772" t="s">
        <v>7872</v>
      </c>
      <c r="D7772" s="4">
        <v>45780.461793981478</v>
      </c>
      <c r="E7772" s="4">
        <v>45785.291666666664</v>
      </c>
      <c r="F7772" s="4">
        <v>45785.309027777781</v>
      </c>
      <c r="G7772" s="4">
        <v>45785.292569444442</v>
      </c>
      <c r="H7772" t="s">
        <v>3155</v>
      </c>
      <c r="I7772" t="s">
        <v>3162</v>
      </c>
      <c r="J7772">
        <v>0</v>
      </c>
      <c r="K7772" t="s">
        <v>3894</v>
      </c>
      <c r="L7772" t="s">
        <v>3564</v>
      </c>
      <c r="M7772" t="s">
        <v>549</v>
      </c>
      <c r="N7772" t="s">
        <v>550</v>
      </c>
      <c r="O7772" t="s">
        <v>616</v>
      </c>
      <c r="P7772" t="s">
        <v>314</v>
      </c>
      <c r="Q7772" t="s">
        <v>321</v>
      </c>
    </row>
    <row r="7773" spans="1:17">
      <c r="A7773" t="s">
        <v>7873</v>
      </c>
      <c r="B7773" t="s">
        <v>7874</v>
      </c>
      <c r="C7773" t="s">
        <v>7875</v>
      </c>
      <c r="D7773" s="4">
        <v>45780.459363425929</v>
      </c>
      <c r="E7773" s="4">
        <v>45781.625</v>
      </c>
      <c r="F7773" s="4">
        <v>45781.642361111109</v>
      </c>
      <c r="G7773" s="4">
        <v>45781.622766203705</v>
      </c>
      <c r="H7773" t="s">
        <v>3155</v>
      </c>
      <c r="I7773" t="s">
        <v>3175</v>
      </c>
      <c r="J7773">
        <v>0</v>
      </c>
      <c r="K7773" t="s">
        <v>3157</v>
      </c>
      <c r="L7773" t="s">
        <v>3564</v>
      </c>
      <c r="M7773" t="s">
        <v>549</v>
      </c>
      <c r="N7773" t="s">
        <v>550</v>
      </c>
      <c r="O7773" t="s">
        <v>136</v>
      </c>
      <c r="P7773" t="s">
        <v>139</v>
      </c>
      <c r="Q7773" t="s">
        <v>271</v>
      </c>
    </row>
    <row r="7774" spans="1:17">
      <c r="A7774" t="s">
        <v>3434</v>
      </c>
      <c r="B7774" t="s">
        <v>3435</v>
      </c>
      <c r="C7774" t="s">
        <v>7876</v>
      </c>
      <c r="D7774" s="4">
        <v>45780.453645833331</v>
      </c>
      <c r="E7774" s="4">
        <v>45782.333333333336</v>
      </c>
      <c r="F7774" s="4">
        <v>45782.350694444445</v>
      </c>
      <c r="G7774" s="4"/>
      <c r="H7774" t="s">
        <v>3155</v>
      </c>
      <c r="I7774" t="s">
        <v>3162</v>
      </c>
      <c r="J7774">
        <v>0</v>
      </c>
      <c r="K7774" t="s">
        <v>3227</v>
      </c>
      <c r="L7774" t="s">
        <v>3593</v>
      </c>
      <c r="M7774" t="s">
        <v>549</v>
      </c>
      <c r="N7774" t="s">
        <v>550</v>
      </c>
      <c r="O7774" t="s">
        <v>1923</v>
      </c>
      <c r="P7774" t="s">
        <v>1924</v>
      </c>
      <c r="Q7774" t="s">
        <v>3164</v>
      </c>
    </row>
    <row r="7775" spans="1:17">
      <c r="A7775" t="s">
        <v>7877</v>
      </c>
      <c r="B7775" t="s">
        <v>7878</v>
      </c>
      <c r="C7775" t="s">
        <v>7879</v>
      </c>
      <c r="D7775" s="4">
        <v>45780.45208333333</v>
      </c>
      <c r="E7775" s="4">
        <v>45781.375</v>
      </c>
      <c r="F7775" s="4">
        <v>45781.392361111109</v>
      </c>
      <c r="G7775" s="4">
        <v>45781.374918981484</v>
      </c>
      <c r="H7775" t="s">
        <v>3155</v>
      </c>
      <c r="I7775" t="s">
        <v>3175</v>
      </c>
      <c r="J7775">
        <v>0</v>
      </c>
      <c r="K7775" t="s">
        <v>3157</v>
      </c>
      <c r="L7775" t="s">
        <v>3564</v>
      </c>
      <c r="M7775" t="s">
        <v>549</v>
      </c>
      <c r="N7775" t="s">
        <v>550</v>
      </c>
      <c r="O7775" t="s">
        <v>551</v>
      </c>
      <c r="P7775" t="s">
        <v>149</v>
      </c>
      <c r="Q7775" t="s">
        <v>213</v>
      </c>
    </row>
    <row r="7776" spans="1:17">
      <c r="A7776" t="s">
        <v>7880</v>
      </c>
      <c r="B7776" t="s">
        <v>7881</v>
      </c>
      <c r="C7776" t="s">
        <v>7882</v>
      </c>
      <c r="D7776" s="4">
        <v>45780.447337962964</v>
      </c>
      <c r="E7776" s="4">
        <v>45781.916666666664</v>
      </c>
      <c r="F7776" s="4">
        <v>45781.934027777781</v>
      </c>
      <c r="G7776" s="4">
        <v>45781.921018518522</v>
      </c>
      <c r="H7776" t="s">
        <v>3155</v>
      </c>
      <c r="I7776" t="s">
        <v>3222</v>
      </c>
      <c r="J7776">
        <v>1</v>
      </c>
      <c r="K7776" t="s">
        <v>3223</v>
      </c>
      <c r="L7776" t="s">
        <v>3564</v>
      </c>
      <c r="M7776" t="s">
        <v>549</v>
      </c>
      <c r="N7776" t="s">
        <v>550</v>
      </c>
      <c r="O7776" t="s">
        <v>136</v>
      </c>
      <c r="P7776" t="s">
        <v>283</v>
      </c>
      <c r="Q7776" t="s">
        <v>287</v>
      </c>
    </row>
    <row r="7777" spans="1:17">
      <c r="A7777" t="s">
        <v>7883</v>
      </c>
      <c r="B7777" t="s">
        <v>7884</v>
      </c>
      <c r="C7777" t="s">
        <v>7885</v>
      </c>
      <c r="D7777" s="4">
        <v>45780.445648148147</v>
      </c>
      <c r="E7777" s="4">
        <v>45781.291666666664</v>
      </c>
      <c r="F7777" s="4">
        <v>45781.309027777781</v>
      </c>
      <c r="G7777" s="4">
        <v>45781.292395833334</v>
      </c>
      <c r="H7777" t="s">
        <v>3155</v>
      </c>
      <c r="I7777" t="s">
        <v>3175</v>
      </c>
      <c r="J7777">
        <v>0</v>
      </c>
      <c r="K7777" t="s">
        <v>3157</v>
      </c>
      <c r="L7777" t="s">
        <v>3564</v>
      </c>
      <c r="M7777" t="s">
        <v>549</v>
      </c>
      <c r="N7777" t="s">
        <v>550</v>
      </c>
      <c r="O7777" t="s">
        <v>551</v>
      </c>
      <c r="P7777" t="s">
        <v>145</v>
      </c>
      <c r="Q7777" t="s">
        <v>216</v>
      </c>
    </row>
    <row r="7778" spans="1:17">
      <c r="A7778" t="s">
        <v>7806</v>
      </c>
      <c r="B7778" t="s">
        <v>7807</v>
      </c>
      <c r="C7778" t="s">
        <v>7886</v>
      </c>
      <c r="D7778" s="4">
        <v>45780.444398148145</v>
      </c>
      <c r="E7778" s="4">
        <v>45781.291666666664</v>
      </c>
      <c r="F7778" s="4">
        <v>45781.329861111109</v>
      </c>
      <c r="G7778" s="4"/>
      <c r="H7778" t="s">
        <v>3155</v>
      </c>
      <c r="I7778" t="s">
        <v>3240</v>
      </c>
      <c r="J7778">
        <v>1001</v>
      </c>
      <c r="K7778" t="s">
        <v>3157</v>
      </c>
      <c r="L7778" t="s">
        <v>3245</v>
      </c>
      <c r="M7778" t="s">
        <v>549</v>
      </c>
      <c r="N7778" t="s">
        <v>550</v>
      </c>
      <c r="O7778" t="s">
        <v>136</v>
      </c>
      <c r="P7778" t="s">
        <v>147</v>
      </c>
      <c r="Q7778" t="s">
        <v>258</v>
      </c>
    </row>
    <row r="7779" spans="1:17">
      <c r="A7779" t="s">
        <v>7887</v>
      </c>
      <c r="B7779" t="s">
        <v>7888</v>
      </c>
      <c r="C7779" t="s">
        <v>7889</v>
      </c>
      <c r="D7779" s="4">
        <v>45780.441354166665</v>
      </c>
      <c r="E7779" s="4">
        <v>45781.291666666664</v>
      </c>
      <c r="F7779" s="4">
        <v>45781.329861111109</v>
      </c>
      <c r="G7779" s="4">
        <v>45781.29074074074</v>
      </c>
      <c r="H7779" t="s">
        <v>3155</v>
      </c>
      <c r="I7779" t="s">
        <v>3156</v>
      </c>
      <c r="J7779">
        <v>0</v>
      </c>
      <c r="K7779" t="s">
        <v>3227</v>
      </c>
      <c r="L7779" t="s">
        <v>3564</v>
      </c>
      <c r="M7779" t="s">
        <v>549</v>
      </c>
      <c r="N7779" t="s">
        <v>559</v>
      </c>
      <c r="O7779" t="s">
        <v>469</v>
      </c>
      <c r="P7779" t="s">
        <v>180</v>
      </c>
      <c r="Q7779" t="s">
        <v>181</v>
      </c>
    </row>
    <row r="7780" spans="1:17">
      <c r="A7780" t="s">
        <v>7887</v>
      </c>
      <c r="B7780" t="s">
        <v>7888</v>
      </c>
      <c r="C7780" t="s">
        <v>7890</v>
      </c>
      <c r="D7780" s="4">
        <v>45780.439618055556</v>
      </c>
      <c r="E7780" s="4">
        <v>45781.291666666664</v>
      </c>
      <c r="F7780" s="4">
        <v>45781.329861111109</v>
      </c>
      <c r="G7780" s="4"/>
      <c r="H7780" t="s">
        <v>3155</v>
      </c>
      <c r="I7780" t="s">
        <v>3156</v>
      </c>
      <c r="J7780">
        <v>0</v>
      </c>
      <c r="K7780" t="s">
        <v>3227</v>
      </c>
      <c r="L7780" t="s">
        <v>3245</v>
      </c>
      <c r="M7780" t="s">
        <v>549</v>
      </c>
      <c r="N7780" t="s">
        <v>559</v>
      </c>
      <c r="O7780" t="s">
        <v>469</v>
      </c>
      <c r="P7780" t="s">
        <v>180</v>
      </c>
      <c r="Q7780" t="s">
        <v>181</v>
      </c>
    </row>
    <row r="7781" spans="1:17">
      <c r="A7781" t="s">
        <v>7891</v>
      </c>
      <c r="B7781" t="s">
        <v>7892</v>
      </c>
      <c r="C7781" t="s">
        <v>7893</v>
      </c>
      <c r="D7781" s="4">
        <v>45780.437673611108</v>
      </c>
      <c r="E7781" s="4">
        <v>45782.604166666664</v>
      </c>
      <c r="F7781" s="4">
        <v>45782.621527777781</v>
      </c>
      <c r="G7781" s="4">
        <v>45782.603819444441</v>
      </c>
      <c r="H7781" t="s">
        <v>3155</v>
      </c>
      <c r="I7781" t="s">
        <v>3162</v>
      </c>
      <c r="J7781">
        <v>0</v>
      </c>
      <c r="K7781" t="s">
        <v>4074</v>
      </c>
      <c r="L7781" t="s">
        <v>3564</v>
      </c>
      <c r="M7781" t="s">
        <v>549</v>
      </c>
      <c r="N7781" t="s">
        <v>550</v>
      </c>
      <c r="O7781" t="s">
        <v>1923</v>
      </c>
      <c r="P7781" t="s">
        <v>1924</v>
      </c>
      <c r="Q7781" t="s">
        <v>3394</v>
      </c>
    </row>
    <row r="7782" spans="1:17">
      <c r="A7782" t="s">
        <v>7894</v>
      </c>
      <c r="B7782" t="s">
        <v>7895</v>
      </c>
      <c r="C7782" t="s">
        <v>7896</v>
      </c>
      <c r="D7782" s="4">
        <v>45780.437395833331</v>
      </c>
      <c r="E7782" s="4">
        <v>45784.833333333336</v>
      </c>
      <c r="F7782" s="4">
        <v>45784.850694444445</v>
      </c>
      <c r="G7782" s="4"/>
      <c r="H7782" t="s">
        <v>3155</v>
      </c>
      <c r="I7782" t="s">
        <v>3162</v>
      </c>
      <c r="J7782">
        <v>0</v>
      </c>
      <c r="K7782" t="s">
        <v>3420</v>
      </c>
      <c r="L7782" t="s">
        <v>3593</v>
      </c>
      <c r="M7782" t="s">
        <v>549</v>
      </c>
      <c r="N7782" t="s">
        <v>550</v>
      </c>
      <c r="O7782" t="s">
        <v>1923</v>
      </c>
      <c r="P7782" t="s">
        <v>1924</v>
      </c>
      <c r="Q7782" t="s">
        <v>3180</v>
      </c>
    </row>
    <row r="7783" spans="1:17">
      <c r="A7783" t="s">
        <v>7897</v>
      </c>
      <c r="B7783" t="s">
        <v>7898</v>
      </c>
      <c r="C7783" t="s">
        <v>7899</v>
      </c>
      <c r="D7783" s="4">
        <v>45780.431076388886</v>
      </c>
      <c r="E7783" s="4">
        <v>45781.25</v>
      </c>
      <c r="F7783" s="4">
        <v>45781.267361111109</v>
      </c>
      <c r="G7783" s="4">
        <v>45781.249525462961</v>
      </c>
      <c r="H7783" t="s">
        <v>3155</v>
      </c>
      <c r="I7783" t="s">
        <v>3162</v>
      </c>
      <c r="J7783">
        <v>0</v>
      </c>
      <c r="K7783" t="s">
        <v>3420</v>
      </c>
      <c r="L7783" t="s">
        <v>3564</v>
      </c>
      <c r="M7783" t="s">
        <v>549</v>
      </c>
      <c r="N7783" t="s">
        <v>550</v>
      </c>
      <c r="O7783" t="s">
        <v>1923</v>
      </c>
      <c r="P7783" t="s">
        <v>1924</v>
      </c>
      <c r="Q7783" t="s">
        <v>1922</v>
      </c>
    </row>
    <row r="7784" spans="1:17">
      <c r="A7784" t="s">
        <v>7900</v>
      </c>
      <c r="B7784" t="s">
        <v>7901</v>
      </c>
      <c r="C7784" t="s">
        <v>7902</v>
      </c>
      <c r="D7784" s="4">
        <v>45780.428553240738</v>
      </c>
      <c r="E7784" s="4">
        <v>45781.333333333336</v>
      </c>
      <c r="F7784" s="4">
        <v>45781.350694444445</v>
      </c>
      <c r="G7784" s="4"/>
      <c r="H7784" t="s">
        <v>3155</v>
      </c>
      <c r="I7784" t="s">
        <v>3222</v>
      </c>
      <c r="J7784">
        <v>1</v>
      </c>
      <c r="K7784" t="s">
        <v>3223</v>
      </c>
      <c r="L7784" t="s">
        <v>3593</v>
      </c>
      <c r="M7784" t="s">
        <v>549</v>
      </c>
      <c r="N7784" t="s">
        <v>550</v>
      </c>
      <c r="O7784" t="s">
        <v>136</v>
      </c>
      <c r="P7784" t="s">
        <v>147</v>
      </c>
      <c r="Q7784" t="s">
        <v>254</v>
      </c>
    </row>
    <row r="7785" spans="1:17">
      <c r="A7785" t="s">
        <v>7903</v>
      </c>
      <c r="B7785" t="s">
        <v>7904</v>
      </c>
      <c r="C7785" t="s">
        <v>7905</v>
      </c>
      <c r="D7785" s="4">
        <v>45780.426030092596</v>
      </c>
      <c r="E7785" s="4">
        <v>45781.916666666664</v>
      </c>
      <c r="F7785" s="4">
        <v>45781.934027777781</v>
      </c>
      <c r="G7785" s="4">
        <v>45781.911944444444</v>
      </c>
      <c r="H7785" t="s">
        <v>3155</v>
      </c>
      <c r="I7785" t="s">
        <v>3175</v>
      </c>
      <c r="J7785">
        <v>0</v>
      </c>
      <c r="K7785" t="s">
        <v>3157</v>
      </c>
      <c r="L7785" t="s">
        <v>3564</v>
      </c>
      <c r="M7785" t="s">
        <v>549</v>
      </c>
      <c r="N7785" t="s">
        <v>550</v>
      </c>
      <c r="O7785" t="s">
        <v>136</v>
      </c>
      <c r="P7785" t="s">
        <v>147</v>
      </c>
      <c r="Q7785" t="s">
        <v>253</v>
      </c>
    </row>
    <row r="7786" spans="1:17">
      <c r="A7786" t="s">
        <v>7906</v>
      </c>
      <c r="B7786" t="s">
        <v>7907</v>
      </c>
      <c r="C7786" t="s">
        <v>7908</v>
      </c>
      <c r="D7786" s="4">
        <v>45780.424675925926</v>
      </c>
      <c r="E7786" s="4">
        <v>45784.729166666664</v>
      </c>
      <c r="F7786" s="4">
        <v>45784.767361111109</v>
      </c>
      <c r="G7786" s="4"/>
      <c r="H7786" t="s">
        <v>3155</v>
      </c>
      <c r="I7786" t="s">
        <v>3209</v>
      </c>
      <c r="J7786">
        <v>0</v>
      </c>
      <c r="K7786" t="s">
        <v>3227</v>
      </c>
      <c r="L7786" t="s">
        <v>3593</v>
      </c>
      <c r="M7786" t="s">
        <v>549</v>
      </c>
      <c r="N7786" t="s">
        <v>550</v>
      </c>
      <c r="O7786" t="s">
        <v>136</v>
      </c>
      <c r="P7786" t="s">
        <v>139</v>
      </c>
      <c r="Q7786" t="s">
        <v>277</v>
      </c>
    </row>
    <row r="7787" spans="1:17">
      <c r="A7787" t="s">
        <v>7909</v>
      </c>
      <c r="B7787" t="s">
        <v>7910</v>
      </c>
      <c r="C7787" t="s">
        <v>7911</v>
      </c>
      <c r="D7787" s="4">
        <v>45780.41337962963</v>
      </c>
      <c r="E7787" s="4">
        <v>45789.4375</v>
      </c>
      <c r="F7787" s="4">
        <v>45789.475694444445</v>
      </c>
      <c r="G7787" s="4"/>
      <c r="H7787" t="s">
        <v>3155</v>
      </c>
      <c r="I7787" t="s">
        <v>3240</v>
      </c>
      <c r="J7787">
        <v>1002</v>
      </c>
      <c r="K7787" t="s">
        <v>3157</v>
      </c>
      <c r="L7787" t="s">
        <v>3593</v>
      </c>
      <c r="M7787" t="s">
        <v>549</v>
      </c>
      <c r="N7787" t="s">
        <v>550</v>
      </c>
      <c r="O7787" t="s">
        <v>136</v>
      </c>
      <c r="P7787" t="s">
        <v>147</v>
      </c>
      <c r="Q7787" t="s">
        <v>258</v>
      </c>
    </row>
    <row r="7788" spans="1:17">
      <c r="A7788" t="s">
        <v>7909</v>
      </c>
      <c r="B7788" t="s">
        <v>7910</v>
      </c>
      <c r="C7788" t="s">
        <v>7912</v>
      </c>
      <c r="D7788" s="4">
        <v>45780.412395833337</v>
      </c>
      <c r="E7788" s="4">
        <v>45789.458333333336</v>
      </c>
      <c r="F7788" s="4">
        <v>45789.496527777781</v>
      </c>
      <c r="G7788" s="4"/>
      <c r="H7788" t="s">
        <v>3155</v>
      </c>
      <c r="I7788" t="s">
        <v>3240</v>
      </c>
      <c r="J7788">
        <v>1002</v>
      </c>
      <c r="K7788" t="s">
        <v>3157</v>
      </c>
      <c r="L7788" t="s">
        <v>3245</v>
      </c>
      <c r="M7788" t="s">
        <v>549</v>
      </c>
      <c r="N7788" t="s">
        <v>550</v>
      </c>
      <c r="O7788" t="s">
        <v>136</v>
      </c>
      <c r="P7788" t="s">
        <v>147</v>
      </c>
      <c r="Q7788" t="s">
        <v>258</v>
      </c>
    </row>
    <row r="7789" spans="1:17">
      <c r="A7789" t="s">
        <v>7913</v>
      </c>
      <c r="B7789" t="s">
        <v>7914</v>
      </c>
      <c r="C7789" t="s">
        <v>7915</v>
      </c>
      <c r="D7789" s="4">
        <v>45780.410474537035</v>
      </c>
      <c r="E7789" s="4">
        <v>45782.291666666664</v>
      </c>
      <c r="F7789" s="4">
        <v>45782.309027777781</v>
      </c>
      <c r="G7789" s="4">
        <v>45782.285509259258</v>
      </c>
      <c r="H7789" t="s">
        <v>3155</v>
      </c>
      <c r="I7789" t="s">
        <v>3171</v>
      </c>
      <c r="J7789">
        <v>1001</v>
      </c>
      <c r="K7789" t="s">
        <v>3157</v>
      </c>
      <c r="L7789" t="s">
        <v>3564</v>
      </c>
      <c r="M7789" t="s">
        <v>549</v>
      </c>
      <c r="N7789" t="s">
        <v>550</v>
      </c>
      <c r="O7789" t="s">
        <v>136</v>
      </c>
      <c r="P7789" t="s">
        <v>283</v>
      </c>
      <c r="Q7789" t="s">
        <v>287</v>
      </c>
    </row>
    <row r="7790" spans="1:17">
      <c r="A7790" t="s">
        <v>7916</v>
      </c>
      <c r="B7790" t="s">
        <v>7917</v>
      </c>
      <c r="C7790" t="s">
        <v>7918</v>
      </c>
      <c r="D7790" s="4">
        <v>45780.40965277778</v>
      </c>
      <c r="E7790" s="4">
        <v>45782.583333333336</v>
      </c>
      <c r="F7790" s="4">
        <v>45782.600694444445</v>
      </c>
      <c r="G7790" s="4"/>
      <c r="H7790" t="s">
        <v>3155</v>
      </c>
      <c r="I7790" t="s">
        <v>3280</v>
      </c>
      <c r="J7790">
        <v>0</v>
      </c>
      <c r="K7790" t="s">
        <v>3379</v>
      </c>
      <c r="L7790" t="s">
        <v>3245</v>
      </c>
      <c r="M7790" t="s">
        <v>549</v>
      </c>
      <c r="N7790" t="s">
        <v>550</v>
      </c>
      <c r="O7790" t="s">
        <v>1923</v>
      </c>
      <c r="P7790" t="s">
        <v>1924</v>
      </c>
      <c r="Q7790" t="s">
        <v>3180</v>
      </c>
    </row>
    <row r="7791" spans="1:17">
      <c r="A7791" t="s">
        <v>7919</v>
      </c>
      <c r="B7791" t="s">
        <v>7920</v>
      </c>
      <c r="C7791" t="s">
        <v>7921</v>
      </c>
      <c r="D7791" s="4">
        <v>45780.395937499998</v>
      </c>
      <c r="E7791" s="4">
        <v>45781.916666666664</v>
      </c>
      <c r="F7791" s="4">
        <v>45781.934027777781</v>
      </c>
      <c r="G7791" s="4">
        <v>45781.915486111109</v>
      </c>
      <c r="H7791" t="s">
        <v>3155</v>
      </c>
      <c r="I7791" t="s">
        <v>3171</v>
      </c>
      <c r="J7791">
        <v>1001</v>
      </c>
      <c r="K7791" t="s">
        <v>3157</v>
      </c>
      <c r="L7791" t="s">
        <v>3564</v>
      </c>
      <c r="M7791" t="s">
        <v>549</v>
      </c>
      <c r="N7791" t="s">
        <v>550</v>
      </c>
      <c r="O7791" t="s">
        <v>551</v>
      </c>
      <c r="P7791" t="s">
        <v>145</v>
      </c>
      <c r="Q7791" t="s">
        <v>217</v>
      </c>
    </row>
    <row r="7792" spans="1:17">
      <c r="A7792" t="s">
        <v>6760</v>
      </c>
      <c r="B7792" t="s">
        <v>7922</v>
      </c>
      <c r="C7792" t="s">
        <v>7923</v>
      </c>
      <c r="D7792" s="4">
        <v>45780.39565972222</v>
      </c>
      <c r="E7792" s="4">
        <v>45781.333333333336</v>
      </c>
      <c r="F7792" s="4">
        <v>45781.350694444445</v>
      </c>
      <c r="G7792" s="4">
        <v>45781.333611111113</v>
      </c>
      <c r="H7792" t="s">
        <v>3155</v>
      </c>
      <c r="I7792" t="s">
        <v>3171</v>
      </c>
      <c r="J7792">
        <v>1001</v>
      </c>
      <c r="K7792" t="s">
        <v>3157</v>
      </c>
      <c r="L7792" t="s">
        <v>3564</v>
      </c>
      <c r="M7792" t="s">
        <v>549</v>
      </c>
      <c r="N7792" t="s">
        <v>550</v>
      </c>
      <c r="O7792" t="s">
        <v>136</v>
      </c>
      <c r="P7792" t="s">
        <v>147</v>
      </c>
      <c r="Q7792" t="s">
        <v>258</v>
      </c>
    </row>
    <row r="7793" spans="1:17">
      <c r="A7793" t="s">
        <v>7924</v>
      </c>
      <c r="B7793" t="s">
        <v>7925</v>
      </c>
      <c r="C7793" t="s">
        <v>7926</v>
      </c>
      <c r="D7793" s="4">
        <v>45780.395127314812</v>
      </c>
      <c r="E7793" s="4">
        <v>45786.708333333336</v>
      </c>
      <c r="F7793" s="4">
        <v>45786.725694444445</v>
      </c>
      <c r="G7793" s="4">
        <v>45786.702881944446</v>
      </c>
      <c r="H7793" t="s">
        <v>3155</v>
      </c>
      <c r="I7793" t="s">
        <v>3162</v>
      </c>
      <c r="J7793">
        <v>0</v>
      </c>
      <c r="K7793" t="s">
        <v>3163</v>
      </c>
      <c r="L7793" t="s">
        <v>3564</v>
      </c>
      <c r="M7793" t="s">
        <v>549</v>
      </c>
      <c r="N7793" t="s">
        <v>550</v>
      </c>
      <c r="O7793" t="s">
        <v>1923</v>
      </c>
      <c r="P7793" t="s">
        <v>1924</v>
      </c>
      <c r="Q7793" t="s">
        <v>1922</v>
      </c>
    </row>
    <row r="7794" spans="1:17">
      <c r="A7794" t="s">
        <v>7927</v>
      </c>
      <c r="B7794" t="s">
        <v>7928</v>
      </c>
      <c r="C7794" t="s">
        <v>7929</v>
      </c>
      <c r="D7794" s="4">
        <v>45780.394293981481</v>
      </c>
      <c r="E7794" s="4">
        <v>45781.333333333336</v>
      </c>
      <c r="F7794" s="4">
        <v>45781.371527777781</v>
      </c>
      <c r="G7794" s="4">
        <v>45781.336817129632</v>
      </c>
      <c r="H7794" t="s">
        <v>3155</v>
      </c>
      <c r="I7794" t="s">
        <v>3156</v>
      </c>
      <c r="J7794">
        <v>0</v>
      </c>
      <c r="K7794" t="s">
        <v>3157</v>
      </c>
      <c r="L7794" t="s">
        <v>3564</v>
      </c>
      <c r="M7794" t="s">
        <v>549</v>
      </c>
      <c r="N7794" t="s">
        <v>550</v>
      </c>
      <c r="O7794" t="s">
        <v>551</v>
      </c>
      <c r="P7794" t="s">
        <v>149</v>
      </c>
      <c r="Q7794" t="s">
        <v>205</v>
      </c>
    </row>
    <row r="7795" spans="1:17">
      <c r="A7795" t="s">
        <v>7930</v>
      </c>
      <c r="B7795" t="s">
        <v>7931</v>
      </c>
      <c r="C7795" t="s">
        <v>7932</v>
      </c>
      <c r="D7795" s="4">
        <v>45780.394259259258</v>
      </c>
      <c r="E7795" s="4">
        <v>45781.895833333336</v>
      </c>
      <c r="F7795" s="4">
        <v>45781.913194444445</v>
      </c>
      <c r="G7795" s="4">
        <v>45781.89508101852</v>
      </c>
      <c r="H7795" t="s">
        <v>3155</v>
      </c>
      <c r="I7795" t="s">
        <v>3175</v>
      </c>
      <c r="J7795">
        <v>1001</v>
      </c>
      <c r="K7795" t="s">
        <v>3194</v>
      </c>
      <c r="L7795" t="s">
        <v>3564</v>
      </c>
      <c r="M7795" t="s">
        <v>549</v>
      </c>
      <c r="N7795" t="s">
        <v>550</v>
      </c>
      <c r="O7795" t="s">
        <v>551</v>
      </c>
      <c r="P7795" t="s">
        <v>149</v>
      </c>
      <c r="Q7795" t="s">
        <v>200</v>
      </c>
    </row>
    <row r="7796" spans="1:17">
      <c r="A7796" t="s">
        <v>7933</v>
      </c>
      <c r="B7796" t="s">
        <v>7934</v>
      </c>
      <c r="C7796" t="s">
        <v>7935</v>
      </c>
      <c r="D7796" s="4">
        <v>45780.390925925924</v>
      </c>
      <c r="E7796" s="4">
        <v>45781.291666666664</v>
      </c>
      <c r="F7796" s="4">
        <v>45781.309027777781</v>
      </c>
      <c r="G7796" s="4">
        <v>45781.298506944448</v>
      </c>
      <c r="H7796" t="s">
        <v>3155</v>
      </c>
      <c r="I7796" t="s">
        <v>3175</v>
      </c>
      <c r="J7796">
        <v>0</v>
      </c>
      <c r="K7796" t="s">
        <v>3157</v>
      </c>
      <c r="L7796" t="s">
        <v>3564</v>
      </c>
      <c r="M7796" t="s">
        <v>549</v>
      </c>
      <c r="N7796" t="s">
        <v>550</v>
      </c>
      <c r="O7796" t="s">
        <v>551</v>
      </c>
      <c r="P7796" t="s">
        <v>145</v>
      </c>
      <c r="Q7796" t="s">
        <v>216</v>
      </c>
    </row>
    <row r="7797" spans="1:17">
      <c r="A7797" t="s">
        <v>7927</v>
      </c>
      <c r="B7797" t="s">
        <v>7936</v>
      </c>
      <c r="C7797" t="s">
        <v>7937</v>
      </c>
      <c r="D7797" s="4">
        <v>45780.390659722223</v>
      </c>
      <c r="E7797" s="4">
        <v>45781.333333333336</v>
      </c>
      <c r="F7797" s="4">
        <v>45781.371527777781</v>
      </c>
      <c r="G7797" s="4">
        <v>45781.336273148147</v>
      </c>
      <c r="H7797" t="s">
        <v>3155</v>
      </c>
      <c r="I7797" t="s">
        <v>3156</v>
      </c>
      <c r="J7797">
        <v>0</v>
      </c>
      <c r="K7797" t="s">
        <v>3157</v>
      </c>
      <c r="L7797" t="s">
        <v>3564</v>
      </c>
      <c r="M7797" t="s">
        <v>549</v>
      </c>
      <c r="N7797" t="s">
        <v>550</v>
      </c>
      <c r="O7797" t="s">
        <v>551</v>
      </c>
      <c r="P7797" t="s">
        <v>149</v>
      </c>
      <c r="Q7797" t="s">
        <v>205</v>
      </c>
    </row>
    <row r="7798" spans="1:17">
      <c r="A7798" t="s">
        <v>7933</v>
      </c>
      <c r="B7798" t="s">
        <v>7938</v>
      </c>
      <c r="C7798" t="s">
        <v>7939</v>
      </c>
      <c r="D7798" s="4">
        <v>45780.390196759261</v>
      </c>
      <c r="E7798" s="4">
        <v>45781.25</v>
      </c>
      <c r="F7798" s="4">
        <v>45781.288194444445</v>
      </c>
      <c r="G7798" s="4">
        <v>45781.25203703704</v>
      </c>
      <c r="H7798" t="s">
        <v>3155</v>
      </c>
      <c r="I7798" t="s">
        <v>3156</v>
      </c>
      <c r="J7798">
        <v>0</v>
      </c>
      <c r="K7798" t="s">
        <v>3157</v>
      </c>
      <c r="L7798" t="s">
        <v>3564</v>
      </c>
      <c r="M7798" t="s">
        <v>549</v>
      </c>
      <c r="N7798" t="s">
        <v>550</v>
      </c>
      <c r="O7798" t="s">
        <v>551</v>
      </c>
      <c r="P7798" t="s">
        <v>145</v>
      </c>
      <c r="Q7798" t="s">
        <v>216</v>
      </c>
    </row>
    <row r="7799" spans="1:17">
      <c r="A7799" t="s">
        <v>7411</v>
      </c>
      <c r="B7799" t="s">
        <v>7412</v>
      </c>
      <c r="C7799" t="s">
        <v>7940</v>
      </c>
      <c r="D7799" s="4">
        <v>45780.389328703706</v>
      </c>
      <c r="E7799" s="4">
        <v>45781.166666666664</v>
      </c>
      <c r="F7799" s="4">
        <v>45781.184027777781</v>
      </c>
      <c r="G7799" s="4"/>
      <c r="H7799" t="s">
        <v>3155</v>
      </c>
      <c r="I7799" t="s">
        <v>3162</v>
      </c>
      <c r="J7799">
        <v>0</v>
      </c>
      <c r="K7799" t="s">
        <v>3420</v>
      </c>
      <c r="L7799" t="s">
        <v>3593</v>
      </c>
      <c r="M7799" t="s">
        <v>549</v>
      </c>
      <c r="N7799" t="s">
        <v>550</v>
      </c>
      <c r="O7799" t="s">
        <v>1923</v>
      </c>
      <c r="P7799" t="s">
        <v>1924</v>
      </c>
      <c r="Q7799" t="s">
        <v>3180</v>
      </c>
    </row>
    <row r="7800" spans="1:17">
      <c r="A7800" t="s">
        <v>7012</v>
      </c>
      <c r="B7800" t="s">
        <v>7013</v>
      </c>
      <c r="C7800" t="s">
        <v>7941</v>
      </c>
      <c r="D7800" s="4">
        <v>45780.385358796295</v>
      </c>
      <c r="E7800" s="4">
        <v>45781.583333333336</v>
      </c>
      <c r="F7800" s="4">
        <v>45781.600694444445</v>
      </c>
      <c r="G7800" s="4">
        <v>45781.582152777781</v>
      </c>
      <c r="H7800" t="s">
        <v>3155</v>
      </c>
      <c r="I7800" t="s">
        <v>3175</v>
      </c>
      <c r="J7800">
        <v>0</v>
      </c>
      <c r="K7800" t="s">
        <v>3157</v>
      </c>
      <c r="L7800" t="s">
        <v>3564</v>
      </c>
      <c r="M7800" t="s">
        <v>549</v>
      </c>
      <c r="N7800" t="s">
        <v>550</v>
      </c>
      <c r="O7800" t="s">
        <v>616</v>
      </c>
      <c r="P7800" t="s">
        <v>314</v>
      </c>
      <c r="Q7800" t="s">
        <v>315</v>
      </c>
    </row>
    <row r="7801" spans="1:17">
      <c r="A7801" t="s">
        <v>7900</v>
      </c>
      <c r="B7801" t="s">
        <v>7901</v>
      </c>
      <c r="C7801" t="s">
        <v>7942</v>
      </c>
      <c r="D7801" s="4">
        <v>45780.380694444444</v>
      </c>
      <c r="E7801" s="4">
        <v>45781.333333333336</v>
      </c>
      <c r="F7801" s="4">
        <v>45781.371527777781</v>
      </c>
      <c r="G7801" s="4"/>
      <c r="H7801" t="s">
        <v>3155</v>
      </c>
      <c r="I7801" t="s">
        <v>3240</v>
      </c>
      <c r="J7801">
        <v>0</v>
      </c>
      <c r="K7801" t="s">
        <v>3157</v>
      </c>
      <c r="L7801" t="s">
        <v>3245</v>
      </c>
      <c r="M7801" t="s">
        <v>549</v>
      </c>
      <c r="N7801" t="s">
        <v>550</v>
      </c>
      <c r="O7801" t="s">
        <v>136</v>
      </c>
      <c r="P7801" t="s">
        <v>147</v>
      </c>
      <c r="Q7801" t="s">
        <v>254</v>
      </c>
    </row>
    <row r="7802" spans="1:17">
      <c r="A7802" t="s">
        <v>7943</v>
      </c>
      <c r="B7802" t="s">
        <v>7944</v>
      </c>
      <c r="C7802" t="s">
        <v>7945</v>
      </c>
      <c r="D7802" s="4">
        <v>45780.37972222222</v>
      </c>
      <c r="E7802" s="4">
        <v>45781.625</v>
      </c>
      <c r="F7802" s="4">
        <v>45781.663194444445</v>
      </c>
      <c r="G7802" s="4">
        <v>45781.622048611112</v>
      </c>
      <c r="H7802" t="s">
        <v>3155</v>
      </c>
      <c r="I7802" t="s">
        <v>3240</v>
      </c>
      <c r="J7802">
        <v>1001</v>
      </c>
      <c r="K7802" t="s">
        <v>3157</v>
      </c>
      <c r="L7802" t="s">
        <v>3564</v>
      </c>
      <c r="M7802" t="s">
        <v>549</v>
      </c>
      <c r="N7802" t="s">
        <v>559</v>
      </c>
      <c r="O7802" t="s">
        <v>163</v>
      </c>
      <c r="P7802" t="s">
        <v>473</v>
      </c>
      <c r="Q7802" t="s">
        <v>359</v>
      </c>
    </row>
    <row r="7803" spans="1:17">
      <c r="A7803" t="s">
        <v>7012</v>
      </c>
      <c r="B7803" t="s">
        <v>7013</v>
      </c>
      <c r="C7803" t="s">
        <v>7946</v>
      </c>
      <c r="D7803" s="4">
        <v>45780.379490740743</v>
      </c>
      <c r="E7803" s="4">
        <v>45781.583333333336</v>
      </c>
      <c r="F7803" s="4">
        <v>45781.600694444445</v>
      </c>
      <c r="G7803" s="4"/>
      <c r="H7803" t="s">
        <v>3155</v>
      </c>
      <c r="I7803" t="s">
        <v>3175</v>
      </c>
      <c r="J7803">
        <v>0</v>
      </c>
      <c r="K7803" t="s">
        <v>3157</v>
      </c>
      <c r="L7803" t="s">
        <v>3245</v>
      </c>
      <c r="M7803" t="s">
        <v>549</v>
      </c>
      <c r="N7803" t="s">
        <v>550</v>
      </c>
      <c r="O7803" t="s">
        <v>616</v>
      </c>
      <c r="P7803" t="s">
        <v>314</v>
      </c>
      <c r="Q7803" t="s">
        <v>315</v>
      </c>
    </row>
    <row r="7804" spans="1:17">
      <c r="A7804" t="s">
        <v>7947</v>
      </c>
      <c r="B7804" t="s">
        <v>7948</v>
      </c>
      <c r="C7804" t="s">
        <v>7949</v>
      </c>
      <c r="D7804" s="4">
        <v>45780.379212962966</v>
      </c>
      <c r="E7804" s="4">
        <v>45782.291666666664</v>
      </c>
      <c r="F7804" s="4">
        <v>45782.329861111109</v>
      </c>
      <c r="G7804" s="4">
        <v>45782.29146990741</v>
      </c>
      <c r="H7804" t="s">
        <v>3155</v>
      </c>
      <c r="I7804" t="s">
        <v>3156</v>
      </c>
      <c r="J7804">
        <v>0</v>
      </c>
      <c r="K7804" t="s">
        <v>3157</v>
      </c>
      <c r="L7804" t="s">
        <v>3564</v>
      </c>
      <c r="M7804" t="s">
        <v>549</v>
      </c>
      <c r="N7804" t="s">
        <v>550</v>
      </c>
      <c r="O7804" t="s">
        <v>551</v>
      </c>
      <c r="P7804" t="s">
        <v>149</v>
      </c>
      <c r="Q7804" t="s">
        <v>209</v>
      </c>
    </row>
    <row r="7805" spans="1:17">
      <c r="A7805" t="s">
        <v>7950</v>
      </c>
      <c r="B7805" t="s">
        <v>7951</v>
      </c>
      <c r="C7805" t="s">
        <v>7952</v>
      </c>
      <c r="D7805" s="4">
        <v>45780.375057870369</v>
      </c>
      <c r="E7805" s="4">
        <v>45789.604166666664</v>
      </c>
      <c r="F7805" s="4">
        <v>45789.642361111109</v>
      </c>
      <c r="G7805" s="4">
        <v>45789.602280092593</v>
      </c>
      <c r="H7805" t="s">
        <v>3155</v>
      </c>
      <c r="I7805" t="s">
        <v>3156</v>
      </c>
      <c r="J7805">
        <v>0</v>
      </c>
      <c r="K7805" t="s">
        <v>3163</v>
      </c>
      <c r="L7805" t="s">
        <v>3564</v>
      </c>
      <c r="M7805" t="s">
        <v>549</v>
      </c>
      <c r="N7805" t="s">
        <v>550</v>
      </c>
      <c r="O7805" t="s">
        <v>551</v>
      </c>
      <c r="P7805" t="s">
        <v>149</v>
      </c>
      <c r="Q7805" t="s">
        <v>207</v>
      </c>
    </row>
    <row r="7806" spans="1:17">
      <c r="A7806" t="s">
        <v>7919</v>
      </c>
      <c r="B7806" t="s">
        <v>7920</v>
      </c>
      <c r="C7806" t="s">
        <v>7953</v>
      </c>
      <c r="D7806" s="4">
        <v>45780.374664351853</v>
      </c>
      <c r="E7806" s="4">
        <v>45781.916666666664</v>
      </c>
      <c r="F7806" s="4">
        <v>45781.934027777781</v>
      </c>
      <c r="G7806" s="4"/>
      <c r="H7806" t="s">
        <v>3155</v>
      </c>
      <c r="I7806" t="s">
        <v>3171</v>
      </c>
      <c r="J7806">
        <v>1001</v>
      </c>
      <c r="K7806" t="s">
        <v>3157</v>
      </c>
      <c r="L7806" t="s">
        <v>3245</v>
      </c>
      <c r="M7806" t="s">
        <v>549</v>
      </c>
      <c r="N7806" t="s">
        <v>550</v>
      </c>
      <c r="O7806" t="s">
        <v>551</v>
      </c>
      <c r="P7806" t="s">
        <v>145</v>
      </c>
      <c r="Q7806" t="s">
        <v>217</v>
      </c>
    </row>
    <row r="7807" spans="1:17">
      <c r="A7807" t="s">
        <v>7954</v>
      </c>
      <c r="B7807" t="s">
        <v>7955</v>
      </c>
      <c r="C7807" t="s">
        <v>7956</v>
      </c>
      <c r="D7807" s="4">
        <v>45780.373206018521</v>
      </c>
      <c r="E7807" s="4">
        <v>45783.4375</v>
      </c>
      <c r="F7807" s="4">
        <v>45783.454861111109</v>
      </c>
      <c r="G7807" s="4">
        <v>45783.436469907407</v>
      </c>
      <c r="H7807" t="s">
        <v>3155</v>
      </c>
      <c r="I7807" t="s">
        <v>3175</v>
      </c>
      <c r="J7807">
        <v>0</v>
      </c>
      <c r="K7807" t="s">
        <v>3157</v>
      </c>
      <c r="L7807" t="s">
        <v>3564</v>
      </c>
      <c r="M7807" t="s">
        <v>549</v>
      </c>
      <c r="N7807" t="s">
        <v>550</v>
      </c>
      <c r="O7807" t="s">
        <v>551</v>
      </c>
      <c r="P7807" t="s">
        <v>149</v>
      </c>
      <c r="Q7807" t="s">
        <v>202</v>
      </c>
    </row>
    <row r="7808" spans="1:17">
      <c r="A7808" t="s">
        <v>7957</v>
      </c>
      <c r="B7808" t="s">
        <v>7958</v>
      </c>
      <c r="C7808" t="s">
        <v>7959</v>
      </c>
      <c r="D7808" s="4">
        <v>45780.372800925928</v>
      </c>
      <c r="E7808" s="4">
        <v>45784.333333333336</v>
      </c>
      <c r="F7808" s="4">
        <v>45784.350694444445</v>
      </c>
      <c r="G7808" s="4">
        <v>45784.334965277776</v>
      </c>
      <c r="H7808" t="s">
        <v>3155</v>
      </c>
      <c r="I7808" t="s">
        <v>3171</v>
      </c>
      <c r="J7808">
        <v>1002</v>
      </c>
      <c r="K7808" t="s">
        <v>3157</v>
      </c>
      <c r="L7808" t="s">
        <v>3564</v>
      </c>
      <c r="M7808" t="s">
        <v>549</v>
      </c>
      <c r="N7808" t="s">
        <v>550</v>
      </c>
      <c r="O7808" t="s">
        <v>551</v>
      </c>
      <c r="P7808" t="s">
        <v>149</v>
      </c>
      <c r="Q7808" t="s">
        <v>207</v>
      </c>
    </row>
    <row r="7809" spans="1:17">
      <c r="A7809" t="s">
        <v>7960</v>
      </c>
      <c r="B7809" t="s">
        <v>7961</v>
      </c>
      <c r="C7809" t="s">
        <v>7962</v>
      </c>
      <c r="D7809" s="4">
        <v>45780.371701388889</v>
      </c>
      <c r="E7809" s="4">
        <v>45782</v>
      </c>
      <c r="F7809" s="4">
        <v>45782.017361111109</v>
      </c>
      <c r="G7809" s="4">
        <v>45781.999108796299</v>
      </c>
      <c r="H7809" t="s">
        <v>3155</v>
      </c>
      <c r="I7809" t="s">
        <v>3175</v>
      </c>
      <c r="J7809">
        <v>0</v>
      </c>
      <c r="K7809" t="s">
        <v>3194</v>
      </c>
      <c r="L7809" t="s">
        <v>3564</v>
      </c>
      <c r="M7809" t="s">
        <v>549</v>
      </c>
      <c r="N7809" t="s">
        <v>550</v>
      </c>
      <c r="O7809" t="s">
        <v>551</v>
      </c>
      <c r="P7809" t="s">
        <v>149</v>
      </c>
      <c r="Q7809" t="s">
        <v>200</v>
      </c>
    </row>
    <row r="7810" spans="1:17">
      <c r="A7810" t="s">
        <v>7963</v>
      </c>
      <c r="B7810" t="s">
        <v>7964</v>
      </c>
      <c r="C7810" t="s">
        <v>7965</v>
      </c>
      <c r="D7810" s="4">
        <v>45780.369351851848</v>
      </c>
      <c r="E7810" s="4">
        <v>45781.333333333336</v>
      </c>
      <c r="F7810" s="4">
        <v>45781.371527777781</v>
      </c>
      <c r="G7810" s="4">
        <v>45781.332152777781</v>
      </c>
      <c r="H7810" t="s">
        <v>3155</v>
      </c>
      <c r="I7810" t="s">
        <v>3240</v>
      </c>
      <c r="J7810">
        <v>1001</v>
      </c>
      <c r="K7810" t="s">
        <v>3157</v>
      </c>
      <c r="L7810" t="s">
        <v>3564</v>
      </c>
      <c r="M7810" t="s">
        <v>549</v>
      </c>
      <c r="N7810" t="s">
        <v>559</v>
      </c>
      <c r="O7810" t="s">
        <v>469</v>
      </c>
      <c r="P7810" t="s">
        <v>189</v>
      </c>
      <c r="Q7810" t="s">
        <v>192</v>
      </c>
    </row>
    <row r="7811" spans="1:17">
      <c r="A7811" t="s">
        <v>7966</v>
      </c>
      <c r="B7811" t="s">
        <v>7967</v>
      </c>
      <c r="C7811" t="s">
        <v>7968</v>
      </c>
      <c r="D7811" s="4">
        <v>45780.368657407409</v>
      </c>
      <c r="E7811" s="4">
        <v>45784.416666666664</v>
      </c>
      <c r="F7811" s="4">
        <v>45784.454861111109</v>
      </c>
      <c r="G7811" s="4">
        <v>45784.416493055556</v>
      </c>
      <c r="H7811" t="s">
        <v>3155</v>
      </c>
      <c r="I7811" t="s">
        <v>3240</v>
      </c>
      <c r="J7811">
        <v>1001</v>
      </c>
      <c r="K7811" t="s">
        <v>3194</v>
      </c>
      <c r="L7811" t="s">
        <v>3564</v>
      </c>
      <c r="M7811" t="s">
        <v>549</v>
      </c>
      <c r="N7811" t="s">
        <v>550</v>
      </c>
      <c r="O7811" t="s">
        <v>136</v>
      </c>
      <c r="P7811" t="s">
        <v>147</v>
      </c>
      <c r="Q7811" t="s">
        <v>256</v>
      </c>
    </row>
    <row r="7812" spans="1:17">
      <c r="A7812" t="s">
        <v>6178</v>
      </c>
      <c r="B7812" t="s">
        <v>7969</v>
      </c>
      <c r="C7812" t="s">
        <v>7970</v>
      </c>
      <c r="D7812" s="4">
        <v>45780.367395833331</v>
      </c>
      <c r="E7812" s="4">
        <v>45781.25</v>
      </c>
      <c r="F7812" s="4">
        <v>45781.288194444445</v>
      </c>
      <c r="G7812" s="4">
        <v>45781.250023148146</v>
      </c>
      <c r="H7812" t="s">
        <v>3155</v>
      </c>
      <c r="I7812" t="s">
        <v>3156</v>
      </c>
      <c r="J7812">
        <v>0</v>
      </c>
      <c r="K7812" t="s">
        <v>3163</v>
      </c>
      <c r="L7812" t="s">
        <v>3564</v>
      </c>
      <c r="M7812" t="s">
        <v>549</v>
      </c>
      <c r="N7812" t="s">
        <v>550</v>
      </c>
      <c r="O7812" t="s">
        <v>551</v>
      </c>
      <c r="P7812" t="s">
        <v>149</v>
      </c>
      <c r="Q7812" t="s">
        <v>201</v>
      </c>
    </row>
    <row r="7813" spans="1:17">
      <c r="A7813" t="s">
        <v>7971</v>
      </c>
      <c r="B7813" t="s">
        <v>7972</v>
      </c>
      <c r="C7813" t="s">
        <v>7973</v>
      </c>
      <c r="D7813" s="4">
        <v>45780.366377314815</v>
      </c>
      <c r="E7813" s="4">
        <v>45784.375</v>
      </c>
      <c r="F7813" s="4">
        <v>45784.392361111109</v>
      </c>
      <c r="G7813" s="4">
        <v>45784.373043981483</v>
      </c>
      <c r="H7813" t="s">
        <v>3155</v>
      </c>
      <c r="I7813" t="s">
        <v>3171</v>
      </c>
      <c r="J7813">
        <v>1001</v>
      </c>
      <c r="K7813" t="s">
        <v>3157</v>
      </c>
      <c r="L7813" t="s">
        <v>3564</v>
      </c>
      <c r="M7813" t="s">
        <v>549</v>
      </c>
      <c r="N7813" t="s">
        <v>550</v>
      </c>
      <c r="O7813" t="s">
        <v>136</v>
      </c>
      <c r="P7813" t="s">
        <v>283</v>
      </c>
      <c r="Q7813" t="s">
        <v>290</v>
      </c>
    </row>
    <row r="7814" spans="1:17">
      <c r="A7814" t="s">
        <v>7974</v>
      </c>
      <c r="B7814" t="s">
        <v>7975</v>
      </c>
      <c r="C7814" t="s">
        <v>7976</v>
      </c>
      <c r="D7814" s="4">
        <v>45780.36146990741</v>
      </c>
      <c r="E7814" s="4">
        <v>45782.416666666664</v>
      </c>
      <c r="F7814" s="4">
        <v>45782.434027777781</v>
      </c>
      <c r="G7814" s="4"/>
      <c r="H7814" t="s">
        <v>3155</v>
      </c>
      <c r="I7814" t="s">
        <v>3586</v>
      </c>
      <c r="J7814">
        <v>1</v>
      </c>
      <c r="K7814" t="s">
        <v>3379</v>
      </c>
      <c r="L7814" t="s">
        <v>3593</v>
      </c>
      <c r="M7814" t="s">
        <v>549</v>
      </c>
      <c r="N7814" t="s">
        <v>550</v>
      </c>
      <c r="O7814" t="s">
        <v>1923</v>
      </c>
      <c r="P7814" t="s">
        <v>1924</v>
      </c>
      <c r="Q7814" t="s">
        <v>3164</v>
      </c>
    </row>
    <row r="7815" spans="1:17">
      <c r="A7815" t="s">
        <v>7977</v>
      </c>
      <c r="B7815" t="s">
        <v>7978</v>
      </c>
      <c r="C7815" t="s">
        <v>7979</v>
      </c>
      <c r="D7815" s="4">
        <v>45780.361030092594</v>
      </c>
      <c r="E7815" s="4">
        <v>45781.416666666664</v>
      </c>
      <c r="F7815" s="4">
        <v>45781.434027777781</v>
      </c>
      <c r="G7815" s="4">
        <v>45781.415844907409</v>
      </c>
      <c r="H7815" t="s">
        <v>3155</v>
      </c>
      <c r="I7815" t="s">
        <v>3162</v>
      </c>
      <c r="J7815">
        <v>0</v>
      </c>
      <c r="K7815" t="s">
        <v>3227</v>
      </c>
      <c r="L7815" t="s">
        <v>3564</v>
      </c>
      <c r="M7815" t="s">
        <v>549</v>
      </c>
      <c r="N7815" t="s">
        <v>550</v>
      </c>
      <c r="O7815" t="s">
        <v>1923</v>
      </c>
      <c r="P7815" t="s">
        <v>1924</v>
      </c>
      <c r="Q7815" t="s">
        <v>3394</v>
      </c>
    </row>
    <row r="7816" spans="1:17">
      <c r="A7816" t="s">
        <v>7980</v>
      </c>
      <c r="B7816" t="s">
        <v>7981</v>
      </c>
      <c r="C7816" t="s">
        <v>7982</v>
      </c>
      <c r="D7816" s="4">
        <v>45780.351145833331</v>
      </c>
      <c r="E7816" s="4">
        <v>45782.375</v>
      </c>
      <c r="F7816" s="4">
        <v>45782.413194444445</v>
      </c>
      <c r="G7816" s="4">
        <v>45782.373773148145</v>
      </c>
      <c r="H7816" t="s">
        <v>3155</v>
      </c>
      <c r="I7816" t="s">
        <v>3240</v>
      </c>
      <c r="J7816">
        <v>1001</v>
      </c>
      <c r="K7816" t="s">
        <v>3157</v>
      </c>
      <c r="L7816" t="s">
        <v>3564</v>
      </c>
      <c r="M7816" t="s">
        <v>549</v>
      </c>
      <c r="N7816" t="s">
        <v>550</v>
      </c>
      <c r="O7816" t="s">
        <v>551</v>
      </c>
      <c r="P7816" t="s">
        <v>149</v>
      </c>
      <c r="Q7816" t="s">
        <v>205</v>
      </c>
    </row>
    <row r="7817" spans="1:17">
      <c r="A7817" t="s">
        <v>7980</v>
      </c>
      <c r="B7817" t="s">
        <v>7981</v>
      </c>
      <c r="C7817" t="s">
        <v>7983</v>
      </c>
      <c r="D7817" s="4">
        <v>45780.350405092591</v>
      </c>
      <c r="E7817" s="4">
        <v>45782.375</v>
      </c>
      <c r="F7817" s="4">
        <v>45782.413194444445</v>
      </c>
      <c r="G7817" s="4"/>
      <c r="H7817" t="s">
        <v>3155</v>
      </c>
      <c r="I7817" t="s">
        <v>3240</v>
      </c>
      <c r="J7817">
        <v>0</v>
      </c>
      <c r="K7817" t="s">
        <v>3157</v>
      </c>
      <c r="L7817" t="s">
        <v>3245</v>
      </c>
      <c r="M7817" t="s">
        <v>549</v>
      </c>
      <c r="N7817" t="s">
        <v>550</v>
      </c>
      <c r="O7817" t="s">
        <v>551</v>
      </c>
      <c r="P7817" t="s">
        <v>149</v>
      </c>
      <c r="Q7817" t="s">
        <v>205</v>
      </c>
    </row>
    <row r="7818" spans="1:17">
      <c r="A7818" t="s">
        <v>7984</v>
      </c>
      <c r="B7818" t="s">
        <v>7985</v>
      </c>
      <c r="C7818" t="s">
        <v>7986</v>
      </c>
      <c r="D7818" s="4">
        <v>45780.347812499997</v>
      </c>
      <c r="E7818" s="4">
        <v>45781.416666666664</v>
      </c>
      <c r="F7818" s="4">
        <v>45781.454861111109</v>
      </c>
      <c r="G7818" s="4">
        <v>45781.416712962964</v>
      </c>
      <c r="H7818" t="s">
        <v>3155</v>
      </c>
      <c r="I7818" t="s">
        <v>3240</v>
      </c>
      <c r="J7818">
        <v>0</v>
      </c>
      <c r="K7818" t="s">
        <v>3194</v>
      </c>
      <c r="L7818" t="s">
        <v>3564</v>
      </c>
      <c r="M7818" t="s">
        <v>549</v>
      </c>
      <c r="N7818" t="s">
        <v>550</v>
      </c>
      <c r="O7818" t="s">
        <v>551</v>
      </c>
      <c r="P7818" t="s">
        <v>242</v>
      </c>
      <c r="Q7818" t="s">
        <v>243</v>
      </c>
    </row>
    <row r="7819" spans="1:17">
      <c r="A7819" t="s">
        <v>4198</v>
      </c>
      <c r="B7819" t="s">
        <v>4199</v>
      </c>
      <c r="C7819" t="s">
        <v>7987</v>
      </c>
      <c r="D7819" s="4">
        <v>45780.347708333335</v>
      </c>
      <c r="E7819" s="4">
        <v>45781.916666666664</v>
      </c>
      <c r="F7819" s="4">
        <v>45781.954861111109</v>
      </c>
      <c r="G7819" s="4"/>
      <c r="H7819" t="s">
        <v>3155</v>
      </c>
      <c r="I7819" t="s">
        <v>3240</v>
      </c>
      <c r="J7819">
        <v>0</v>
      </c>
      <c r="K7819" t="s">
        <v>3157</v>
      </c>
      <c r="L7819" t="s">
        <v>3245</v>
      </c>
      <c r="M7819" t="s">
        <v>549</v>
      </c>
      <c r="N7819" t="s">
        <v>550</v>
      </c>
      <c r="O7819" t="s">
        <v>551</v>
      </c>
      <c r="P7819" t="s">
        <v>149</v>
      </c>
      <c r="Q7819" t="s">
        <v>202</v>
      </c>
    </row>
    <row r="7820" spans="1:17">
      <c r="A7820" t="s">
        <v>7988</v>
      </c>
      <c r="B7820" t="s">
        <v>7989</v>
      </c>
      <c r="C7820" t="s">
        <v>7990</v>
      </c>
      <c r="D7820" s="4">
        <v>45780.346180555556</v>
      </c>
      <c r="E7820" s="4">
        <v>45782.291666666664</v>
      </c>
      <c r="F7820" s="4">
        <v>45782.329861111109</v>
      </c>
      <c r="G7820" s="4"/>
      <c r="H7820" t="s">
        <v>3155</v>
      </c>
      <c r="I7820" t="s">
        <v>3156</v>
      </c>
      <c r="J7820">
        <v>0</v>
      </c>
      <c r="K7820" t="s">
        <v>3194</v>
      </c>
      <c r="L7820" t="s">
        <v>3245</v>
      </c>
      <c r="M7820" t="s">
        <v>549</v>
      </c>
      <c r="N7820" t="s">
        <v>550</v>
      </c>
      <c r="O7820" t="s">
        <v>136</v>
      </c>
      <c r="P7820" t="s">
        <v>264</v>
      </c>
      <c r="Q7820" t="s">
        <v>268</v>
      </c>
    </row>
    <row r="7821" spans="1:17">
      <c r="A7821" t="s">
        <v>28688</v>
      </c>
      <c r="B7821" t="s">
        <v>28689</v>
      </c>
      <c r="C7821" t="s">
        <v>28695</v>
      </c>
      <c r="D7821" s="4">
        <v>45780.345231481479</v>
      </c>
      <c r="E7821" s="4">
        <v>45783.1875</v>
      </c>
      <c r="F7821" s="4">
        <v>45783.204861111109</v>
      </c>
      <c r="G7821" s="4"/>
      <c r="H7821" t="s">
        <v>3155</v>
      </c>
      <c r="I7821" t="s">
        <v>3171</v>
      </c>
      <c r="J7821">
        <v>1001</v>
      </c>
      <c r="K7821" t="s">
        <v>3157</v>
      </c>
      <c r="L7821" t="s">
        <v>3245</v>
      </c>
      <c r="M7821" t="s">
        <v>549</v>
      </c>
      <c r="N7821" t="s">
        <v>550</v>
      </c>
      <c r="O7821" t="s">
        <v>136</v>
      </c>
      <c r="P7821" t="s">
        <v>264</v>
      </c>
      <c r="Q7821" t="s">
        <v>267</v>
      </c>
    </row>
    <row r="7822" spans="1:17">
      <c r="A7822" t="s">
        <v>5828</v>
      </c>
      <c r="B7822" t="s">
        <v>5829</v>
      </c>
      <c r="C7822" t="s">
        <v>7991</v>
      </c>
      <c r="D7822" s="4">
        <v>45780.343912037039</v>
      </c>
      <c r="E7822" s="4">
        <v>45781.645833333336</v>
      </c>
      <c r="F7822" s="4">
        <v>45781.684027777781</v>
      </c>
      <c r="G7822" s="4"/>
      <c r="H7822" t="s">
        <v>3155</v>
      </c>
      <c r="I7822" t="s">
        <v>3156</v>
      </c>
      <c r="J7822">
        <v>0</v>
      </c>
      <c r="K7822" t="s">
        <v>3157</v>
      </c>
      <c r="L7822" t="s">
        <v>3245</v>
      </c>
      <c r="M7822" t="s">
        <v>549</v>
      </c>
      <c r="N7822" t="s">
        <v>550</v>
      </c>
      <c r="O7822" t="s">
        <v>136</v>
      </c>
      <c r="P7822" t="s">
        <v>143</v>
      </c>
      <c r="Q7822" t="s">
        <v>301</v>
      </c>
    </row>
    <row r="7823" spans="1:17">
      <c r="A7823" t="s">
        <v>7992</v>
      </c>
      <c r="B7823" t="s">
        <v>7993</v>
      </c>
      <c r="C7823" t="s">
        <v>7994</v>
      </c>
      <c r="D7823" s="4">
        <v>45780.34138888889</v>
      </c>
      <c r="E7823" s="4">
        <v>45784.229166666664</v>
      </c>
      <c r="F7823" s="4">
        <v>45784.246527777781</v>
      </c>
      <c r="G7823" s="4">
        <v>45784.230590277781</v>
      </c>
      <c r="H7823" t="s">
        <v>3155</v>
      </c>
      <c r="I7823" t="s">
        <v>3162</v>
      </c>
      <c r="J7823">
        <v>0</v>
      </c>
      <c r="K7823" t="s">
        <v>4074</v>
      </c>
      <c r="L7823" t="s">
        <v>3564</v>
      </c>
      <c r="M7823" t="s">
        <v>549</v>
      </c>
      <c r="N7823" t="s">
        <v>550</v>
      </c>
      <c r="O7823" t="s">
        <v>1923</v>
      </c>
      <c r="P7823" t="s">
        <v>1924</v>
      </c>
      <c r="Q7823" t="s">
        <v>3180</v>
      </c>
    </row>
    <row r="7824" spans="1:17">
      <c r="A7824" t="s">
        <v>7995</v>
      </c>
      <c r="B7824" t="s">
        <v>7996</v>
      </c>
      <c r="C7824" t="s">
        <v>7997</v>
      </c>
      <c r="D7824" s="4">
        <v>45780.337280092594</v>
      </c>
      <c r="E7824" s="4">
        <v>45782.208333333336</v>
      </c>
      <c r="F7824" s="4">
        <v>45782.225694444445</v>
      </c>
      <c r="G7824" s="4">
        <v>45782.205740740741</v>
      </c>
      <c r="H7824" t="s">
        <v>3155</v>
      </c>
      <c r="I7824" t="s">
        <v>3184</v>
      </c>
      <c r="J7824">
        <v>0</v>
      </c>
      <c r="K7824" t="s">
        <v>3157</v>
      </c>
      <c r="L7824" t="s">
        <v>3564</v>
      </c>
      <c r="M7824" t="s">
        <v>549</v>
      </c>
      <c r="N7824" t="s">
        <v>550</v>
      </c>
      <c r="O7824" t="s">
        <v>136</v>
      </c>
      <c r="P7824" t="s">
        <v>147</v>
      </c>
      <c r="Q7824" t="s">
        <v>21124</v>
      </c>
    </row>
    <row r="7825" spans="1:17">
      <c r="A7825" t="s">
        <v>7998</v>
      </c>
      <c r="B7825" t="s">
        <v>7999</v>
      </c>
      <c r="C7825" t="s">
        <v>8000</v>
      </c>
      <c r="D7825" s="4">
        <v>45780.335821759261</v>
      </c>
      <c r="E7825" s="4">
        <v>45785.291666666664</v>
      </c>
      <c r="F7825" s="4">
        <v>45785.329861111109</v>
      </c>
      <c r="G7825" s="4">
        <v>45785.29446759259</v>
      </c>
      <c r="H7825" t="s">
        <v>3155</v>
      </c>
      <c r="I7825" t="s">
        <v>3240</v>
      </c>
      <c r="J7825">
        <v>1001</v>
      </c>
      <c r="K7825" t="s">
        <v>3157</v>
      </c>
      <c r="L7825" t="s">
        <v>3564</v>
      </c>
      <c r="M7825" t="s">
        <v>549</v>
      </c>
      <c r="N7825" t="s">
        <v>550</v>
      </c>
      <c r="O7825" t="s">
        <v>551</v>
      </c>
      <c r="P7825" t="s">
        <v>145</v>
      </c>
      <c r="Q7825" t="s">
        <v>227</v>
      </c>
    </row>
    <row r="7826" spans="1:17">
      <c r="A7826" t="s">
        <v>8001</v>
      </c>
      <c r="B7826" t="s">
        <v>8002</v>
      </c>
      <c r="C7826" t="s">
        <v>8003</v>
      </c>
      <c r="D7826" s="4">
        <v>45780.332800925928</v>
      </c>
      <c r="E7826" s="4">
        <v>45782.708333333336</v>
      </c>
      <c r="F7826" s="4">
        <v>45782.725694444445</v>
      </c>
      <c r="G7826" s="4">
        <v>45782.71</v>
      </c>
      <c r="H7826" t="s">
        <v>3155</v>
      </c>
      <c r="I7826" t="s">
        <v>3162</v>
      </c>
      <c r="J7826">
        <v>0</v>
      </c>
      <c r="K7826" t="s">
        <v>3198</v>
      </c>
      <c r="L7826" t="s">
        <v>3564</v>
      </c>
      <c r="M7826" t="s">
        <v>549</v>
      </c>
      <c r="N7826" t="s">
        <v>550</v>
      </c>
      <c r="O7826" t="s">
        <v>1923</v>
      </c>
      <c r="P7826" t="s">
        <v>1924</v>
      </c>
      <c r="Q7826" t="s">
        <v>3164</v>
      </c>
    </row>
    <row r="7827" spans="1:17">
      <c r="A7827" t="s">
        <v>8004</v>
      </c>
      <c r="B7827" t="s">
        <v>8005</v>
      </c>
      <c r="C7827" t="s">
        <v>8006</v>
      </c>
      <c r="D7827" s="4">
        <v>45780.327002314814</v>
      </c>
      <c r="E7827" s="4">
        <v>45782.458333333336</v>
      </c>
      <c r="F7827" s="4">
        <v>45782.475694444445</v>
      </c>
      <c r="G7827" s="4"/>
      <c r="H7827" t="s">
        <v>3155</v>
      </c>
      <c r="I7827" t="s">
        <v>3162</v>
      </c>
      <c r="J7827">
        <v>0</v>
      </c>
      <c r="K7827" t="s">
        <v>3358</v>
      </c>
      <c r="L7827" t="s">
        <v>3245</v>
      </c>
      <c r="M7827" t="s">
        <v>549</v>
      </c>
      <c r="N7827" t="s">
        <v>550</v>
      </c>
      <c r="O7827" t="s">
        <v>1923</v>
      </c>
      <c r="P7827" t="s">
        <v>1924</v>
      </c>
      <c r="Q7827" t="s">
        <v>1922</v>
      </c>
    </row>
    <row r="7828" spans="1:17">
      <c r="A7828" t="s">
        <v>8007</v>
      </c>
      <c r="B7828" t="s">
        <v>8008</v>
      </c>
      <c r="C7828" t="s">
        <v>8009</v>
      </c>
      <c r="D7828" s="4">
        <v>45780.326342592591</v>
      </c>
      <c r="E7828" s="4">
        <v>45780.8125</v>
      </c>
      <c r="F7828" s="4">
        <v>45780.829861111109</v>
      </c>
      <c r="G7828" s="4"/>
      <c r="H7828" t="s">
        <v>3155</v>
      </c>
      <c r="I7828" t="s">
        <v>3162</v>
      </c>
      <c r="J7828">
        <v>0</v>
      </c>
      <c r="K7828" t="s">
        <v>3420</v>
      </c>
      <c r="L7828" t="s">
        <v>3593</v>
      </c>
      <c r="M7828" t="s">
        <v>549</v>
      </c>
      <c r="N7828" t="s">
        <v>550</v>
      </c>
      <c r="O7828" t="s">
        <v>1923</v>
      </c>
      <c r="P7828" t="s">
        <v>1924</v>
      </c>
      <c r="Q7828" t="s">
        <v>3359</v>
      </c>
    </row>
    <row r="7829" spans="1:17">
      <c r="A7829" t="s">
        <v>4412</v>
      </c>
      <c r="B7829" t="s">
        <v>6034</v>
      </c>
      <c r="C7829" t="s">
        <v>8010</v>
      </c>
      <c r="D7829" s="4">
        <v>45780.31863425926</v>
      </c>
      <c r="E7829" s="4">
        <v>45783.333333333336</v>
      </c>
      <c r="F7829" s="4">
        <v>45783.350694444445</v>
      </c>
      <c r="G7829" s="4"/>
      <c r="H7829" t="s">
        <v>3155</v>
      </c>
      <c r="I7829" t="s">
        <v>3175</v>
      </c>
      <c r="J7829">
        <v>0</v>
      </c>
      <c r="K7829" t="s">
        <v>3194</v>
      </c>
      <c r="L7829" t="s">
        <v>3593</v>
      </c>
      <c r="M7829" t="s">
        <v>549</v>
      </c>
      <c r="N7829" t="s">
        <v>550</v>
      </c>
      <c r="O7829" t="s">
        <v>136</v>
      </c>
      <c r="P7829" t="s">
        <v>147</v>
      </c>
      <c r="Q7829" t="s">
        <v>257</v>
      </c>
    </row>
    <row r="7830" spans="1:17">
      <c r="A7830" t="s">
        <v>8011</v>
      </c>
      <c r="B7830" t="s">
        <v>8012</v>
      </c>
      <c r="C7830" t="s">
        <v>8013</v>
      </c>
      <c r="D7830" s="4">
        <v>45780.315613425926</v>
      </c>
      <c r="E7830" s="4">
        <v>45780.916666666664</v>
      </c>
      <c r="F7830" s="4">
        <v>45780.954861111109</v>
      </c>
      <c r="G7830" s="4">
        <v>45780.915775462963</v>
      </c>
      <c r="H7830" t="s">
        <v>3155</v>
      </c>
      <c r="I7830" t="s">
        <v>3156</v>
      </c>
      <c r="J7830">
        <v>0</v>
      </c>
      <c r="K7830" t="s">
        <v>3157</v>
      </c>
      <c r="L7830" t="s">
        <v>3564</v>
      </c>
      <c r="M7830" t="s">
        <v>549</v>
      </c>
      <c r="N7830" t="s">
        <v>550</v>
      </c>
      <c r="O7830" t="s">
        <v>136</v>
      </c>
      <c r="P7830" t="s">
        <v>147</v>
      </c>
      <c r="Q7830" t="s">
        <v>7316</v>
      </c>
    </row>
    <row r="7831" spans="1:17">
      <c r="A7831" t="s">
        <v>7971</v>
      </c>
      <c r="B7831" t="s">
        <v>7972</v>
      </c>
      <c r="C7831" t="s">
        <v>8014</v>
      </c>
      <c r="D7831" s="4">
        <v>45780.311574074076</v>
      </c>
      <c r="E7831" s="4">
        <v>45784.375</v>
      </c>
      <c r="F7831" s="4">
        <v>45784.392361111109</v>
      </c>
      <c r="G7831" s="4"/>
      <c r="H7831" t="s">
        <v>3155</v>
      </c>
      <c r="I7831" t="s">
        <v>3175</v>
      </c>
      <c r="J7831">
        <v>0</v>
      </c>
      <c r="K7831" t="s">
        <v>3157</v>
      </c>
      <c r="L7831" t="s">
        <v>3245</v>
      </c>
      <c r="M7831" t="s">
        <v>549</v>
      </c>
      <c r="N7831" t="s">
        <v>550</v>
      </c>
      <c r="O7831" t="s">
        <v>136</v>
      </c>
      <c r="P7831" t="s">
        <v>283</v>
      </c>
      <c r="Q7831" t="s">
        <v>290</v>
      </c>
    </row>
    <row r="7832" spans="1:17">
      <c r="A7832" t="s">
        <v>8015</v>
      </c>
      <c r="B7832" t="s">
        <v>8016</v>
      </c>
      <c r="C7832" t="s">
        <v>8017</v>
      </c>
      <c r="D7832" s="4">
        <v>45780.307349537034</v>
      </c>
      <c r="E7832" s="4">
        <v>45782.791666666664</v>
      </c>
      <c r="F7832" s="4">
        <v>45782.829861111109</v>
      </c>
      <c r="G7832" s="4"/>
      <c r="H7832" t="s">
        <v>3155</v>
      </c>
      <c r="I7832" t="s">
        <v>3156</v>
      </c>
      <c r="J7832">
        <v>0</v>
      </c>
      <c r="K7832" t="s">
        <v>3157</v>
      </c>
      <c r="L7832" t="s">
        <v>3245</v>
      </c>
      <c r="M7832" t="s">
        <v>549</v>
      </c>
      <c r="N7832" t="s">
        <v>550</v>
      </c>
      <c r="O7832" t="s">
        <v>136</v>
      </c>
      <c r="P7832" t="s">
        <v>292</v>
      </c>
      <c r="Q7832" t="s">
        <v>295</v>
      </c>
    </row>
    <row r="7833" spans="1:17">
      <c r="A7833" t="s">
        <v>8018</v>
      </c>
      <c r="B7833" t="s">
        <v>8019</v>
      </c>
      <c r="C7833" t="s">
        <v>8020</v>
      </c>
      <c r="D7833" s="4">
        <v>45780.297303240739</v>
      </c>
      <c r="E7833" s="4">
        <v>45784.375</v>
      </c>
      <c r="F7833" s="4">
        <v>45784.392361111109</v>
      </c>
      <c r="G7833" s="4">
        <v>45784.374178240738</v>
      </c>
      <c r="H7833" t="s">
        <v>3155</v>
      </c>
      <c r="I7833" t="s">
        <v>3175</v>
      </c>
      <c r="J7833">
        <v>0</v>
      </c>
      <c r="K7833" t="s">
        <v>3194</v>
      </c>
      <c r="L7833" t="s">
        <v>3564</v>
      </c>
      <c r="M7833" t="s">
        <v>549</v>
      </c>
      <c r="N7833" t="s">
        <v>550</v>
      </c>
      <c r="O7833" t="s">
        <v>136</v>
      </c>
      <c r="P7833" t="s">
        <v>283</v>
      </c>
      <c r="Q7833" t="s">
        <v>286</v>
      </c>
    </row>
    <row r="7834" spans="1:17">
      <c r="A7834" t="s">
        <v>7992</v>
      </c>
      <c r="B7834" t="s">
        <v>7993</v>
      </c>
      <c r="C7834" t="s">
        <v>8021</v>
      </c>
      <c r="D7834" s="4">
        <v>45780.294236111113</v>
      </c>
      <c r="E7834" s="4">
        <v>45780.875</v>
      </c>
      <c r="F7834" s="4">
        <v>45780.892361111109</v>
      </c>
      <c r="G7834" s="4"/>
      <c r="H7834" t="s">
        <v>3155</v>
      </c>
      <c r="I7834" t="s">
        <v>3162</v>
      </c>
      <c r="J7834">
        <v>0</v>
      </c>
      <c r="K7834" t="s">
        <v>4074</v>
      </c>
      <c r="L7834" t="s">
        <v>3245</v>
      </c>
      <c r="M7834" t="s">
        <v>549</v>
      </c>
      <c r="N7834" t="s">
        <v>550</v>
      </c>
      <c r="O7834" t="s">
        <v>1923</v>
      </c>
      <c r="P7834" t="s">
        <v>1924</v>
      </c>
      <c r="Q7834" t="s">
        <v>3180</v>
      </c>
    </row>
    <row r="7835" spans="1:17">
      <c r="A7835" t="s">
        <v>8007</v>
      </c>
      <c r="B7835" t="s">
        <v>8008</v>
      </c>
      <c r="C7835" t="s">
        <v>8022</v>
      </c>
      <c r="D7835" s="4">
        <v>45780.294039351851</v>
      </c>
      <c r="E7835" s="4">
        <v>45781.8125</v>
      </c>
      <c r="F7835" s="4">
        <v>45781.829861111109</v>
      </c>
      <c r="G7835" s="4"/>
      <c r="H7835" t="s">
        <v>3155</v>
      </c>
      <c r="I7835" t="s">
        <v>3162</v>
      </c>
      <c r="J7835">
        <v>0</v>
      </c>
      <c r="K7835" t="s">
        <v>3420</v>
      </c>
      <c r="L7835" t="s">
        <v>3245</v>
      </c>
      <c r="M7835" t="s">
        <v>549</v>
      </c>
      <c r="N7835" t="s">
        <v>550</v>
      </c>
      <c r="O7835" t="s">
        <v>1923</v>
      </c>
      <c r="P7835" t="s">
        <v>1924</v>
      </c>
      <c r="Q7835" t="s">
        <v>3359</v>
      </c>
    </row>
    <row r="7836" spans="1:17">
      <c r="A7836" t="s">
        <v>7570</v>
      </c>
      <c r="B7836" t="s">
        <v>7571</v>
      </c>
      <c r="C7836" t="s">
        <v>8023</v>
      </c>
      <c r="D7836" s="4">
        <v>45780.291539351849</v>
      </c>
      <c r="E7836" s="4">
        <v>45781.708333333336</v>
      </c>
      <c r="F7836" s="4">
        <v>45781.746527777781</v>
      </c>
      <c r="G7836" s="4"/>
      <c r="H7836" t="s">
        <v>3155</v>
      </c>
      <c r="I7836" t="s">
        <v>3156</v>
      </c>
      <c r="J7836">
        <v>0</v>
      </c>
      <c r="K7836" t="s">
        <v>3157</v>
      </c>
      <c r="L7836" t="s">
        <v>3245</v>
      </c>
      <c r="M7836" t="s">
        <v>549</v>
      </c>
      <c r="N7836" t="s">
        <v>550</v>
      </c>
      <c r="O7836" t="s">
        <v>136</v>
      </c>
      <c r="P7836" t="s">
        <v>292</v>
      </c>
      <c r="Q7836" t="s">
        <v>435</v>
      </c>
    </row>
    <row r="7837" spans="1:17">
      <c r="A7837" t="s">
        <v>8024</v>
      </c>
      <c r="B7837" t="s">
        <v>8025</v>
      </c>
      <c r="C7837" t="s">
        <v>8026</v>
      </c>
      <c r="D7837" s="4">
        <v>45780.286979166667</v>
      </c>
      <c r="E7837" s="4">
        <v>45781.958333333336</v>
      </c>
      <c r="F7837" s="4">
        <v>45781.975694444445</v>
      </c>
      <c r="G7837" s="4"/>
      <c r="H7837" t="s">
        <v>3155</v>
      </c>
      <c r="I7837" t="s">
        <v>3162</v>
      </c>
      <c r="J7837">
        <v>0</v>
      </c>
      <c r="K7837" t="s">
        <v>3358</v>
      </c>
      <c r="L7837" t="s">
        <v>3245</v>
      </c>
      <c r="M7837" t="s">
        <v>549</v>
      </c>
      <c r="N7837" t="s">
        <v>550</v>
      </c>
      <c r="O7837" t="s">
        <v>1923</v>
      </c>
      <c r="P7837" t="s">
        <v>1924</v>
      </c>
      <c r="Q7837" t="s">
        <v>3180</v>
      </c>
    </row>
    <row r="7838" spans="1:17">
      <c r="A7838" t="s">
        <v>7877</v>
      </c>
      <c r="B7838" t="s">
        <v>7878</v>
      </c>
      <c r="C7838" t="s">
        <v>8027</v>
      </c>
      <c r="D7838" s="4">
        <v>45780.284502314818</v>
      </c>
      <c r="E7838" s="4">
        <v>45781.291666666664</v>
      </c>
      <c r="F7838" s="4">
        <v>45781.309027777781</v>
      </c>
      <c r="G7838" s="4"/>
      <c r="H7838" t="s">
        <v>3155</v>
      </c>
      <c r="I7838" t="s">
        <v>3175</v>
      </c>
      <c r="J7838">
        <v>0</v>
      </c>
      <c r="K7838" t="s">
        <v>3157</v>
      </c>
      <c r="L7838" t="s">
        <v>3245</v>
      </c>
      <c r="M7838" t="s">
        <v>549</v>
      </c>
      <c r="N7838" t="s">
        <v>550</v>
      </c>
      <c r="O7838" t="s">
        <v>551</v>
      </c>
      <c r="P7838" t="s">
        <v>149</v>
      </c>
      <c r="Q7838" t="s">
        <v>213</v>
      </c>
    </row>
    <row r="7839" spans="1:17">
      <c r="A7839" t="s">
        <v>8028</v>
      </c>
      <c r="B7839" t="s">
        <v>8029</v>
      </c>
      <c r="C7839" t="s">
        <v>8030</v>
      </c>
      <c r="D7839" s="4">
        <v>45780.283263888887</v>
      </c>
      <c r="E7839" s="4">
        <v>45781.416666666664</v>
      </c>
      <c r="F7839" s="4">
        <v>45781.454861111109</v>
      </c>
      <c r="G7839" s="4">
        <v>45781.413414351853</v>
      </c>
      <c r="H7839" t="s">
        <v>3155</v>
      </c>
      <c r="I7839" t="s">
        <v>3240</v>
      </c>
      <c r="J7839">
        <v>1001</v>
      </c>
      <c r="K7839" t="s">
        <v>3194</v>
      </c>
      <c r="L7839" t="s">
        <v>3564</v>
      </c>
      <c r="M7839" t="s">
        <v>549</v>
      </c>
      <c r="N7839" t="s">
        <v>550</v>
      </c>
      <c r="O7839" t="s">
        <v>551</v>
      </c>
      <c r="P7839" t="s">
        <v>149</v>
      </c>
      <c r="Q7839" t="s">
        <v>204</v>
      </c>
    </row>
    <row r="7840" spans="1:17">
      <c r="A7840" t="s">
        <v>4828</v>
      </c>
      <c r="B7840" t="s">
        <v>4829</v>
      </c>
      <c r="C7840" t="s">
        <v>8031</v>
      </c>
      <c r="D7840" s="4">
        <v>45780.283206018517</v>
      </c>
      <c r="E7840" s="4">
        <v>45780.895833333336</v>
      </c>
      <c r="F7840" s="4">
        <v>45780.934027777781</v>
      </c>
      <c r="G7840" s="4">
        <v>45780.904791666668</v>
      </c>
      <c r="H7840" t="s">
        <v>3155</v>
      </c>
      <c r="I7840" t="s">
        <v>3156</v>
      </c>
      <c r="J7840">
        <v>0</v>
      </c>
      <c r="K7840" t="s">
        <v>3194</v>
      </c>
      <c r="L7840" t="s">
        <v>3564</v>
      </c>
      <c r="M7840" t="s">
        <v>549</v>
      </c>
      <c r="N7840" t="s">
        <v>550</v>
      </c>
      <c r="O7840" t="s">
        <v>551</v>
      </c>
      <c r="P7840" t="s">
        <v>145</v>
      </c>
      <c r="Q7840" t="s">
        <v>225</v>
      </c>
    </row>
    <row r="7841" spans="1:17">
      <c r="A7841" t="s">
        <v>8032</v>
      </c>
      <c r="B7841" t="s">
        <v>8033</v>
      </c>
      <c r="C7841" t="s">
        <v>8034</v>
      </c>
      <c r="D7841" s="4">
        <v>45780.283113425925</v>
      </c>
      <c r="E7841" s="4">
        <v>45781.270833333336</v>
      </c>
      <c r="F7841" s="4">
        <v>45781.288194444445</v>
      </c>
      <c r="G7841" s="4">
        <v>45781.276759259257</v>
      </c>
      <c r="H7841" t="s">
        <v>3155</v>
      </c>
      <c r="I7841" t="s">
        <v>3162</v>
      </c>
      <c r="J7841">
        <v>0</v>
      </c>
      <c r="K7841" t="s">
        <v>3198</v>
      </c>
      <c r="L7841" t="s">
        <v>3564</v>
      </c>
      <c r="M7841" t="s">
        <v>549</v>
      </c>
      <c r="N7841" t="s">
        <v>550</v>
      </c>
      <c r="O7841" t="s">
        <v>1923</v>
      </c>
      <c r="P7841" t="s">
        <v>1924</v>
      </c>
      <c r="Q7841" t="s">
        <v>3180</v>
      </c>
    </row>
    <row r="7842" spans="1:17">
      <c r="A7842" t="s">
        <v>8028</v>
      </c>
      <c r="B7842" t="s">
        <v>8035</v>
      </c>
      <c r="C7842" t="s">
        <v>8036</v>
      </c>
      <c r="D7842" s="4">
        <v>45780.282175925924</v>
      </c>
      <c r="E7842" s="4">
        <v>45781.375</v>
      </c>
      <c r="F7842" s="4">
        <v>45781.392361111109</v>
      </c>
      <c r="G7842" s="4">
        <v>45781.371736111112</v>
      </c>
      <c r="H7842" t="s">
        <v>3155</v>
      </c>
      <c r="I7842" t="s">
        <v>3175</v>
      </c>
      <c r="J7842">
        <v>1001</v>
      </c>
      <c r="K7842" t="s">
        <v>3194</v>
      </c>
      <c r="L7842" t="s">
        <v>3564</v>
      </c>
      <c r="M7842" t="s">
        <v>549</v>
      </c>
      <c r="N7842" t="s">
        <v>550</v>
      </c>
      <c r="O7842" t="s">
        <v>551</v>
      </c>
      <c r="P7842" t="s">
        <v>149</v>
      </c>
      <c r="Q7842" t="s">
        <v>204</v>
      </c>
    </row>
    <row r="7843" spans="1:17">
      <c r="A7843" t="s">
        <v>8037</v>
      </c>
      <c r="B7843" t="s">
        <v>8038</v>
      </c>
      <c r="C7843" t="s">
        <v>8039</v>
      </c>
      <c r="D7843" s="4">
        <v>45780.281944444447</v>
      </c>
      <c r="E7843" s="4">
        <v>45784.270833333336</v>
      </c>
      <c r="F7843" s="4">
        <v>45784.309027777781</v>
      </c>
      <c r="G7843" s="4">
        <v>45784.270972222221</v>
      </c>
      <c r="H7843" t="s">
        <v>3155</v>
      </c>
      <c r="I7843" t="s">
        <v>3156</v>
      </c>
      <c r="J7843">
        <v>0</v>
      </c>
      <c r="K7843" t="s">
        <v>3157</v>
      </c>
      <c r="L7843" t="s">
        <v>3564</v>
      </c>
      <c r="M7843" t="s">
        <v>549</v>
      </c>
      <c r="N7843" t="s">
        <v>550</v>
      </c>
      <c r="O7843" t="s">
        <v>136</v>
      </c>
      <c r="P7843" t="s">
        <v>147</v>
      </c>
      <c r="Q7843" t="s">
        <v>258</v>
      </c>
    </row>
    <row r="7844" spans="1:17">
      <c r="A7844" t="s">
        <v>8028</v>
      </c>
      <c r="B7844" t="s">
        <v>8029</v>
      </c>
      <c r="C7844" t="s">
        <v>8040</v>
      </c>
      <c r="D7844" s="4">
        <v>45780.276018518518</v>
      </c>
      <c r="E7844" s="4">
        <v>45781.375</v>
      </c>
      <c r="F7844" s="4">
        <v>45781.413194444445</v>
      </c>
      <c r="G7844" s="4"/>
      <c r="H7844" t="s">
        <v>3155</v>
      </c>
      <c r="I7844" t="s">
        <v>3240</v>
      </c>
      <c r="J7844">
        <v>1001</v>
      </c>
      <c r="K7844" t="s">
        <v>3194</v>
      </c>
      <c r="L7844" t="s">
        <v>3245</v>
      </c>
      <c r="M7844" t="s">
        <v>549</v>
      </c>
      <c r="N7844" t="s">
        <v>550</v>
      </c>
      <c r="O7844" t="s">
        <v>551</v>
      </c>
      <c r="P7844" t="s">
        <v>149</v>
      </c>
      <c r="Q7844" t="s">
        <v>204</v>
      </c>
    </row>
    <row r="7845" spans="1:17">
      <c r="A7845" t="s">
        <v>8041</v>
      </c>
      <c r="B7845" t="s">
        <v>8042</v>
      </c>
      <c r="C7845" t="s">
        <v>8043</v>
      </c>
      <c r="D7845" s="4">
        <v>45780.268090277779</v>
      </c>
      <c r="E7845" s="4">
        <v>45781.25</v>
      </c>
      <c r="F7845" s="4">
        <v>45781.267361111109</v>
      </c>
      <c r="G7845" s="4">
        <v>45781.249652777777</v>
      </c>
      <c r="H7845" t="s">
        <v>3155</v>
      </c>
      <c r="I7845" t="s">
        <v>3175</v>
      </c>
      <c r="J7845">
        <v>1001</v>
      </c>
      <c r="K7845" t="s">
        <v>3194</v>
      </c>
      <c r="L7845" t="s">
        <v>3564</v>
      </c>
      <c r="M7845" t="s">
        <v>549</v>
      </c>
      <c r="N7845" t="s">
        <v>550</v>
      </c>
      <c r="O7845" t="s">
        <v>136</v>
      </c>
      <c r="P7845" t="s">
        <v>147</v>
      </c>
      <c r="Q7845" t="s">
        <v>253</v>
      </c>
    </row>
    <row r="7846" spans="1:17">
      <c r="A7846" t="s">
        <v>8044</v>
      </c>
      <c r="B7846" t="s">
        <v>8045</v>
      </c>
      <c r="C7846" t="s">
        <v>8046</v>
      </c>
      <c r="D7846" s="4">
        <v>45780.259641203702</v>
      </c>
      <c r="E7846" s="4">
        <v>45783.458333333336</v>
      </c>
      <c r="F7846" s="4">
        <v>45783.475694444445</v>
      </c>
      <c r="G7846" s="4">
        <v>45783.457673611112</v>
      </c>
      <c r="H7846" t="s">
        <v>3155</v>
      </c>
      <c r="I7846" t="s">
        <v>3175</v>
      </c>
      <c r="J7846">
        <v>0</v>
      </c>
      <c r="K7846" t="s">
        <v>3157</v>
      </c>
      <c r="L7846" t="s">
        <v>3564</v>
      </c>
      <c r="M7846" t="s">
        <v>549</v>
      </c>
      <c r="N7846" t="s">
        <v>550</v>
      </c>
      <c r="O7846" t="s">
        <v>136</v>
      </c>
      <c r="P7846" t="s">
        <v>147</v>
      </c>
      <c r="Q7846" t="s">
        <v>253</v>
      </c>
    </row>
    <row r="7847" spans="1:17">
      <c r="A7847" t="s">
        <v>7858</v>
      </c>
      <c r="B7847" t="s">
        <v>7859</v>
      </c>
      <c r="C7847" t="s">
        <v>8047</v>
      </c>
      <c r="D7847" s="4">
        <v>45780.24962962963</v>
      </c>
      <c r="E7847" s="4">
        <v>45782.333333333336</v>
      </c>
      <c r="F7847" s="4">
        <v>45782.350694444445</v>
      </c>
      <c r="G7847" s="4"/>
      <c r="H7847" t="s">
        <v>3155</v>
      </c>
      <c r="I7847" t="s">
        <v>3171</v>
      </c>
      <c r="J7847">
        <v>0</v>
      </c>
      <c r="K7847" t="s">
        <v>3157</v>
      </c>
      <c r="L7847" t="s">
        <v>3245</v>
      </c>
      <c r="M7847" t="s">
        <v>549</v>
      </c>
      <c r="N7847" t="s">
        <v>550</v>
      </c>
      <c r="O7847" t="s">
        <v>136</v>
      </c>
      <c r="P7847" t="s">
        <v>147</v>
      </c>
      <c r="Q7847" t="s">
        <v>259</v>
      </c>
    </row>
    <row r="7848" spans="1:17">
      <c r="A7848" t="s">
        <v>8048</v>
      </c>
      <c r="B7848" t="s">
        <v>8049</v>
      </c>
      <c r="C7848" t="s">
        <v>8050</v>
      </c>
      <c r="D7848" s="4">
        <v>45780.234965277778</v>
      </c>
      <c r="E7848" s="4">
        <v>45783.458333333336</v>
      </c>
      <c r="F7848" s="4">
        <v>45783.475694444445</v>
      </c>
      <c r="G7848" s="4">
        <v>45783.458958333336</v>
      </c>
      <c r="H7848" t="s">
        <v>3155</v>
      </c>
      <c r="I7848" t="s">
        <v>3175</v>
      </c>
      <c r="J7848">
        <v>0</v>
      </c>
      <c r="K7848" t="s">
        <v>3157</v>
      </c>
      <c r="L7848" t="s">
        <v>3564</v>
      </c>
      <c r="M7848" t="s">
        <v>549</v>
      </c>
      <c r="N7848" t="s">
        <v>550</v>
      </c>
      <c r="O7848" t="s">
        <v>551</v>
      </c>
      <c r="P7848" t="s">
        <v>145</v>
      </c>
      <c r="Q7848" t="s">
        <v>221</v>
      </c>
    </row>
    <row r="7849" spans="1:17">
      <c r="A7849" t="s">
        <v>4828</v>
      </c>
      <c r="B7849" t="s">
        <v>4829</v>
      </c>
      <c r="C7849" t="s">
        <v>8051</v>
      </c>
      <c r="D7849" s="4">
        <v>45780.233981481484</v>
      </c>
      <c r="E7849" s="4">
        <v>45780.916666666664</v>
      </c>
      <c r="F7849" s="4">
        <v>45780.954861111109</v>
      </c>
      <c r="G7849" s="4"/>
      <c r="H7849" t="s">
        <v>3155</v>
      </c>
      <c r="I7849" t="s">
        <v>3156</v>
      </c>
      <c r="J7849">
        <v>0</v>
      </c>
      <c r="K7849" t="s">
        <v>3194</v>
      </c>
      <c r="L7849" t="s">
        <v>3245</v>
      </c>
      <c r="M7849" t="s">
        <v>549</v>
      </c>
      <c r="N7849" t="s">
        <v>550</v>
      </c>
      <c r="O7849" t="s">
        <v>551</v>
      </c>
      <c r="P7849" t="s">
        <v>145</v>
      </c>
      <c r="Q7849" t="s">
        <v>225</v>
      </c>
    </row>
    <row r="7850" spans="1:17">
      <c r="A7850" t="s">
        <v>7858</v>
      </c>
      <c r="B7850" t="s">
        <v>7859</v>
      </c>
      <c r="C7850" t="s">
        <v>8052</v>
      </c>
      <c r="D7850" s="4">
        <v>45780.224907407406</v>
      </c>
      <c r="E7850" s="4">
        <v>45781.333333333336</v>
      </c>
      <c r="F7850" s="4">
        <v>45781.350694444445</v>
      </c>
      <c r="G7850" s="4"/>
      <c r="H7850" t="s">
        <v>3155</v>
      </c>
      <c r="I7850" t="s">
        <v>3171</v>
      </c>
      <c r="J7850">
        <v>0</v>
      </c>
      <c r="K7850" t="s">
        <v>3157</v>
      </c>
      <c r="L7850" t="s">
        <v>3245</v>
      </c>
      <c r="M7850" t="s">
        <v>549</v>
      </c>
      <c r="N7850" t="s">
        <v>550</v>
      </c>
      <c r="O7850" t="s">
        <v>136</v>
      </c>
      <c r="P7850" t="s">
        <v>147</v>
      </c>
      <c r="Q7850" t="s">
        <v>259</v>
      </c>
    </row>
    <row r="7851" spans="1:17">
      <c r="A7851" t="s">
        <v>3506</v>
      </c>
      <c r="B7851" t="s">
        <v>3507</v>
      </c>
      <c r="C7851" t="s">
        <v>8053</v>
      </c>
      <c r="D7851" s="4">
        <v>45780.222627314812</v>
      </c>
      <c r="E7851" s="4">
        <v>45781.375</v>
      </c>
      <c r="F7851" s="4">
        <v>45781.392361111109</v>
      </c>
      <c r="G7851" s="4"/>
      <c r="H7851" t="s">
        <v>3155</v>
      </c>
      <c r="I7851" t="s">
        <v>3171</v>
      </c>
      <c r="J7851">
        <v>0</v>
      </c>
      <c r="K7851" t="s">
        <v>3157</v>
      </c>
      <c r="L7851" t="s">
        <v>3593</v>
      </c>
      <c r="M7851" t="s">
        <v>549</v>
      </c>
      <c r="N7851" t="s">
        <v>550</v>
      </c>
      <c r="O7851" t="s">
        <v>616</v>
      </c>
      <c r="P7851" t="s">
        <v>314</v>
      </c>
      <c r="Q7851" t="s">
        <v>319</v>
      </c>
    </row>
    <row r="7852" spans="1:17">
      <c r="A7852" t="s">
        <v>8054</v>
      </c>
      <c r="B7852" t="s">
        <v>8055</v>
      </c>
      <c r="C7852" t="s">
        <v>8056</v>
      </c>
      <c r="D7852" s="4">
        <v>45780.220671296294</v>
      </c>
      <c r="E7852" s="4">
        <v>45781.375</v>
      </c>
      <c r="F7852" s="4">
        <v>45781.392361111109</v>
      </c>
      <c r="G7852" s="4">
        <v>45781.375659722224</v>
      </c>
      <c r="H7852" t="s">
        <v>3155</v>
      </c>
      <c r="I7852" t="s">
        <v>3175</v>
      </c>
      <c r="J7852">
        <v>1001</v>
      </c>
      <c r="K7852" t="s">
        <v>3157</v>
      </c>
      <c r="L7852" t="s">
        <v>3564</v>
      </c>
      <c r="M7852" t="s">
        <v>549</v>
      </c>
      <c r="N7852" t="s">
        <v>550</v>
      </c>
      <c r="O7852" t="s">
        <v>551</v>
      </c>
      <c r="P7852" t="s">
        <v>149</v>
      </c>
      <c r="Q7852" t="s">
        <v>205</v>
      </c>
    </row>
    <row r="7853" spans="1:17">
      <c r="A7853" t="s">
        <v>6968</v>
      </c>
      <c r="B7853" t="s">
        <v>6969</v>
      </c>
      <c r="C7853" t="s">
        <v>8057</v>
      </c>
      <c r="D7853" s="4">
        <v>45780.219236111108</v>
      </c>
      <c r="E7853" s="4">
        <v>45781.25</v>
      </c>
      <c r="F7853" s="4">
        <v>45781.267361111109</v>
      </c>
      <c r="G7853" s="4"/>
      <c r="H7853" t="s">
        <v>3155</v>
      </c>
      <c r="I7853" t="s">
        <v>3175</v>
      </c>
      <c r="J7853">
        <v>0</v>
      </c>
      <c r="K7853" t="s">
        <v>3157</v>
      </c>
      <c r="L7853" t="s">
        <v>3593</v>
      </c>
      <c r="M7853" t="s">
        <v>549</v>
      </c>
      <c r="N7853" t="s">
        <v>550</v>
      </c>
      <c r="O7853" t="s">
        <v>136</v>
      </c>
      <c r="P7853" t="s">
        <v>292</v>
      </c>
      <c r="Q7853" t="s">
        <v>294</v>
      </c>
    </row>
    <row r="7854" spans="1:17">
      <c r="A7854" t="s">
        <v>8058</v>
      </c>
      <c r="B7854" t="s">
        <v>8059</v>
      </c>
      <c r="C7854" t="s">
        <v>8060</v>
      </c>
      <c r="D7854" s="4">
        <v>45780.192337962966</v>
      </c>
      <c r="E7854" s="4">
        <v>45780.916666666664</v>
      </c>
      <c r="F7854" s="4">
        <v>45780.954861111109</v>
      </c>
      <c r="G7854" s="4"/>
      <c r="H7854" t="s">
        <v>3155</v>
      </c>
      <c r="I7854" t="s">
        <v>3156</v>
      </c>
      <c r="J7854">
        <v>0</v>
      </c>
      <c r="K7854" t="s">
        <v>3157</v>
      </c>
      <c r="L7854" t="s">
        <v>3245</v>
      </c>
      <c r="M7854" t="s">
        <v>549</v>
      </c>
      <c r="N7854" t="s">
        <v>550</v>
      </c>
      <c r="O7854" t="s">
        <v>551</v>
      </c>
      <c r="P7854" t="s">
        <v>145</v>
      </c>
      <c r="Q7854" t="s">
        <v>216</v>
      </c>
    </row>
    <row r="7855" spans="1:17">
      <c r="A7855" t="s">
        <v>8061</v>
      </c>
      <c r="B7855" t="s">
        <v>8062</v>
      </c>
      <c r="C7855" t="s">
        <v>8063</v>
      </c>
      <c r="D7855" s="4">
        <v>45780.150358796294</v>
      </c>
      <c r="E7855" s="4">
        <v>45783.270833333336</v>
      </c>
      <c r="F7855" s="4">
        <v>45783.288194444445</v>
      </c>
      <c r="G7855" s="4"/>
      <c r="H7855" t="s">
        <v>3155</v>
      </c>
      <c r="I7855" t="s">
        <v>3171</v>
      </c>
      <c r="J7855">
        <v>0</v>
      </c>
      <c r="K7855" t="s">
        <v>3157</v>
      </c>
      <c r="L7855" t="s">
        <v>3593</v>
      </c>
      <c r="M7855" t="s">
        <v>549</v>
      </c>
      <c r="N7855" t="s">
        <v>550</v>
      </c>
      <c r="O7855" t="s">
        <v>136</v>
      </c>
      <c r="P7855" t="s">
        <v>283</v>
      </c>
      <c r="Q7855" t="s">
        <v>8064</v>
      </c>
    </row>
    <row r="7856" spans="1:17">
      <c r="A7856" t="s">
        <v>8065</v>
      </c>
      <c r="B7856" t="s">
        <v>8066</v>
      </c>
      <c r="C7856" t="s">
        <v>8067</v>
      </c>
      <c r="D7856" s="4">
        <v>45780.145011574074</v>
      </c>
      <c r="E7856" s="4">
        <v>45781.666666666664</v>
      </c>
      <c r="F7856" s="4">
        <v>45781.684027777781</v>
      </c>
      <c r="G7856" s="4">
        <v>45781.663229166668</v>
      </c>
      <c r="H7856" t="s">
        <v>3155</v>
      </c>
      <c r="I7856" t="s">
        <v>3171</v>
      </c>
      <c r="J7856">
        <v>1001</v>
      </c>
      <c r="K7856" t="s">
        <v>3157</v>
      </c>
      <c r="L7856" t="s">
        <v>3564</v>
      </c>
      <c r="M7856" t="s">
        <v>549</v>
      </c>
      <c r="N7856" t="s">
        <v>550</v>
      </c>
      <c r="O7856" t="s">
        <v>136</v>
      </c>
      <c r="P7856" t="s">
        <v>143</v>
      </c>
      <c r="Q7856" t="s">
        <v>297</v>
      </c>
    </row>
    <row r="7857" spans="1:17">
      <c r="A7857" t="s">
        <v>8068</v>
      </c>
      <c r="B7857" t="s">
        <v>8069</v>
      </c>
      <c r="C7857" t="s">
        <v>8070</v>
      </c>
      <c r="D7857" s="4">
        <v>45780.123310185183</v>
      </c>
      <c r="E7857" s="4">
        <v>45783.020833333336</v>
      </c>
      <c r="F7857" s="4">
        <v>45783.038194444445</v>
      </c>
      <c r="G7857" s="4"/>
      <c r="H7857" t="s">
        <v>3155</v>
      </c>
      <c r="I7857" t="s">
        <v>3171</v>
      </c>
      <c r="J7857">
        <v>0</v>
      </c>
      <c r="K7857" t="s">
        <v>3157</v>
      </c>
      <c r="L7857" t="s">
        <v>3593</v>
      </c>
      <c r="M7857" t="s">
        <v>549</v>
      </c>
      <c r="N7857" t="s">
        <v>550</v>
      </c>
      <c r="O7857" t="s">
        <v>136</v>
      </c>
      <c r="P7857" t="s">
        <v>143</v>
      </c>
      <c r="Q7857" t="s">
        <v>310</v>
      </c>
    </row>
    <row r="7858" spans="1:17">
      <c r="A7858" t="s">
        <v>8071</v>
      </c>
      <c r="B7858" t="s">
        <v>8072</v>
      </c>
      <c r="C7858" t="s">
        <v>8073</v>
      </c>
      <c r="D7858" s="4">
        <v>45780.114930555559</v>
      </c>
      <c r="E7858" s="4">
        <v>45787.708333333336</v>
      </c>
      <c r="F7858" s="4">
        <v>45787.725694444445</v>
      </c>
      <c r="G7858" s="4"/>
      <c r="H7858" t="s">
        <v>3155</v>
      </c>
      <c r="I7858" t="s">
        <v>3162</v>
      </c>
      <c r="J7858">
        <v>0</v>
      </c>
      <c r="K7858" t="s">
        <v>3358</v>
      </c>
      <c r="L7858" t="s">
        <v>3245</v>
      </c>
      <c r="M7858" t="s">
        <v>549</v>
      </c>
      <c r="N7858" t="s">
        <v>550</v>
      </c>
      <c r="O7858" t="s">
        <v>1923</v>
      </c>
      <c r="P7858" t="s">
        <v>1924</v>
      </c>
      <c r="Q7858" t="s">
        <v>3359</v>
      </c>
    </row>
    <row r="7859" spans="1:17">
      <c r="A7859" t="s">
        <v>7422</v>
      </c>
      <c r="B7859" t="s">
        <v>7423</v>
      </c>
      <c r="C7859" t="s">
        <v>8074</v>
      </c>
      <c r="D7859" s="4">
        <v>45780.113599537035</v>
      </c>
      <c r="E7859" s="4">
        <v>45782.291666666664</v>
      </c>
      <c r="F7859" s="4">
        <v>45782.329861111109</v>
      </c>
      <c r="G7859" s="4"/>
      <c r="H7859" t="s">
        <v>3155</v>
      </c>
      <c r="I7859" t="s">
        <v>3240</v>
      </c>
      <c r="J7859">
        <v>0</v>
      </c>
      <c r="K7859" t="s">
        <v>3157</v>
      </c>
      <c r="L7859" t="s">
        <v>3245</v>
      </c>
      <c r="M7859" t="s">
        <v>549</v>
      </c>
      <c r="N7859" t="s">
        <v>550</v>
      </c>
      <c r="O7859" t="s">
        <v>551</v>
      </c>
      <c r="P7859" t="s">
        <v>149</v>
      </c>
      <c r="Q7859" t="s">
        <v>201</v>
      </c>
    </row>
    <row r="7860" spans="1:17">
      <c r="A7860" t="s">
        <v>8018</v>
      </c>
      <c r="B7860" t="s">
        <v>8019</v>
      </c>
      <c r="C7860" t="s">
        <v>8075</v>
      </c>
      <c r="D7860" s="4">
        <v>45780.044293981482</v>
      </c>
      <c r="E7860" s="4">
        <v>45781.333333333336</v>
      </c>
      <c r="F7860" s="4">
        <v>45781.350694444445</v>
      </c>
      <c r="G7860" s="4"/>
      <c r="H7860" t="s">
        <v>3155</v>
      </c>
      <c r="I7860" t="s">
        <v>3175</v>
      </c>
      <c r="J7860">
        <v>0</v>
      </c>
      <c r="K7860" t="s">
        <v>3194</v>
      </c>
      <c r="L7860" t="s">
        <v>3245</v>
      </c>
      <c r="M7860" t="s">
        <v>549</v>
      </c>
      <c r="N7860" t="s">
        <v>550</v>
      </c>
      <c r="O7860" t="s">
        <v>136</v>
      </c>
      <c r="P7860" t="s">
        <v>283</v>
      </c>
      <c r="Q7860" t="s">
        <v>286</v>
      </c>
    </row>
    <row r="7861" spans="1:17">
      <c r="A7861" t="s">
        <v>7251</v>
      </c>
      <c r="B7861" t="s">
        <v>7252</v>
      </c>
      <c r="C7861" t="s">
        <v>8076</v>
      </c>
      <c r="D7861" s="4">
        <v>45780.01699074074</v>
      </c>
      <c r="E7861" s="4">
        <v>45780.833333333336</v>
      </c>
      <c r="F7861" s="4">
        <v>45780.850694444445</v>
      </c>
      <c r="G7861" s="4"/>
      <c r="H7861" t="s">
        <v>3155</v>
      </c>
      <c r="I7861" t="s">
        <v>3222</v>
      </c>
      <c r="J7861">
        <v>1</v>
      </c>
      <c r="K7861" t="s">
        <v>3223</v>
      </c>
      <c r="L7861" t="s">
        <v>3593</v>
      </c>
      <c r="M7861" t="s">
        <v>549</v>
      </c>
      <c r="N7861" t="s">
        <v>559</v>
      </c>
      <c r="O7861" t="s">
        <v>469</v>
      </c>
      <c r="P7861" t="s">
        <v>189</v>
      </c>
      <c r="Q7861" t="s">
        <v>190</v>
      </c>
    </row>
    <row r="7862" spans="1:17">
      <c r="A7862" t="s">
        <v>7657</v>
      </c>
      <c r="B7862" t="s">
        <v>7658</v>
      </c>
      <c r="C7862" t="s">
        <v>8077</v>
      </c>
      <c r="D7862" s="4">
        <v>45780.008553240739</v>
      </c>
      <c r="E7862" s="4">
        <v>45785.666666666664</v>
      </c>
      <c r="F7862" s="4">
        <v>45785.684027777781</v>
      </c>
      <c r="G7862" s="4"/>
      <c r="H7862" t="s">
        <v>3155</v>
      </c>
      <c r="I7862" t="s">
        <v>3171</v>
      </c>
      <c r="J7862">
        <v>1001</v>
      </c>
      <c r="K7862" t="s">
        <v>3157</v>
      </c>
      <c r="L7862" t="s">
        <v>3245</v>
      </c>
      <c r="M7862" t="s">
        <v>549</v>
      </c>
      <c r="N7862" t="s">
        <v>550</v>
      </c>
      <c r="O7862" t="s">
        <v>136</v>
      </c>
      <c r="P7862" t="s">
        <v>139</v>
      </c>
      <c r="Q7862" t="s">
        <v>271</v>
      </c>
    </row>
    <row r="7863" spans="1:17">
      <c r="A7863" t="s">
        <v>8041</v>
      </c>
      <c r="B7863" t="s">
        <v>8042</v>
      </c>
      <c r="C7863" t="s">
        <v>8078</v>
      </c>
      <c r="D7863" s="4">
        <v>45780.001238425924</v>
      </c>
      <c r="E7863" s="4">
        <v>45781.25</v>
      </c>
      <c r="F7863" s="4">
        <v>45781.267361111109</v>
      </c>
      <c r="G7863" s="4"/>
      <c r="H7863" t="s">
        <v>3155</v>
      </c>
      <c r="I7863" t="s">
        <v>3175</v>
      </c>
      <c r="J7863">
        <v>0</v>
      </c>
      <c r="K7863" t="s">
        <v>3157</v>
      </c>
      <c r="L7863" t="s">
        <v>3245</v>
      </c>
      <c r="M7863" t="s">
        <v>549</v>
      </c>
      <c r="N7863" t="s">
        <v>550</v>
      </c>
      <c r="O7863" t="s">
        <v>136</v>
      </c>
      <c r="P7863" t="s">
        <v>147</v>
      </c>
      <c r="Q7863" t="s">
        <v>253</v>
      </c>
    </row>
    <row r="7864" spans="1:17">
      <c r="A7864" t="s">
        <v>8079</v>
      </c>
      <c r="B7864" t="s">
        <v>8080</v>
      </c>
      <c r="C7864" t="s">
        <v>8081</v>
      </c>
      <c r="D7864" s="4">
        <v>45779.990787037037</v>
      </c>
      <c r="E7864" s="4">
        <v>45782</v>
      </c>
      <c r="F7864" s="4">
        <v>45782.017361111109</v>
      </c>
      <c r="G7864" s="4"/>
      <c r="H7864" t="s">
        <v>3155</v>
      </c>
      <c r="I7864" t="s">
        <v>3171</v>
      </c>
      <c r="J7864">
        <v>0</v>
      </c>
      <c r="K7864" t="s">
        <v>3157</v>
      </c>
      <c r="L7864" t="s">
        <v>3245</v>
      </c>
      <c r="M7864" t="s">
        <v>549</v>
      </c>
      <c r="N7864" t="s">
        <v>550</v>
      </c>
      <c r="O7864" t="s">
        <v>551</v>
      </c>
      <c r="P7864" t="s">
        <v>141</v>
      </c>
      <c r="Q7864" t="s">
        <v>236</v>
      </c>
    </row>
    <row r="7865" spans="1:17">
      <c r="A7865" t="s">
        <v>8082</v>
      </c>
      <c r="B7865" t="s">
        <v>8083</v>
      </c>
      <c r="C7865" t="s">
        <v>8084</v>
      </c>
      <c r="D7865" s="4">
        <v>45779.985798611109</v>
      </c>
      <c r="E7865" s="4">
        <v>45782.708333333336</v>
      </c>
      <c r="F7865" s="4">
        <v>45782.746527777781</v>
      </c>
      <c r="G7865" s="4"/>
      <c r="H7865" t="s">
        <v>3155</v>
      </c>
      <c r="I7865" t="s">
        <v>3240</v>
      </c>
      <c r="J7865">
        <v>0</v>
      </c>
      <c r="K7865" t="s">
        <v>3157</v>
      </c>
      <c r="L7865" t="s">
        <v>3245</v>
      </c>
      <c r="M7865" t="s">
        <v>549</v>
      </c>
      <c r="N7865" t="s">
        <v>550</v>
      </c>
      <c r="O7865" t="s">
        <v>136</v>
      </c>
      <c r="P7865" t="s">
        <v>264</v>
      </c>
      <c r="Q7865" t="s">
        <v>266</v>
      </c>
    </row>
    <row r="7866" spans="1:17">
      <c r="A7866" t="s">
        <v>8085</v>
      </c>
      <c r="B7866" t="s">
        <v>8086</v>
      </c>
      <c r="C7866" t="s">
        <v>8087</v>
      </c>
      <c r="D7866" s="4">
        <v>45779.985243055555</v>
      </c>
      <c r="E7866" s="4">
        <v>45785.666666666664</v>
      </c>
      <c r="F7866" s="4">
        <v>45785.684027777781</v>
      </c>
      <c r="G7866" s="4">
        <v>45785.660833333335</v>
      </c>
      <c r="H7866" t="s">
        <v>3155</v>
      </c>
      <c r="I7866" t="s">
        <v>3171</v>
      </c>
      <c r="J7866">
        <v>1001</v>
      </c>
      <c r="K7866" t="s">
        <v>3157</v>
      </c>
      <c r="L7866" t="s">
        <v>3564</v>
      </c>
      <c r="M7866" t="s">
        <v>549</v>
      </c>
      <c r="N7866" t="s">
        <v>550</v>
      </c>
      <c r="O7866" t="s">
        <v>136</v>
      </c>
      <c r="P7866" t="s">
        <v>139</v>
      </c>
      <c r="Q7866" t="s">
        <v>271</v>
      </c>
    </row>
    <row r="7867" spans="1:17">
      <c r="A7867" t="s">
        <v>7299</v>
      </c>
      <c r="B7867" t="s">
        <v>7300</v>
      </c>
      <c r="C7867" t="s">
        <v>8088</v>
      </c>
      <c r="D7867" s="4">
        <v>45779.975462962961</v>
      </c>
      <c r="E7867" s="4">
        <v>45782.291666666664</v>
      </c>
      <c r="F7867" s="4">
        <v>45782.329861111109</v>
      </c>
      <c r="G7867" s="4"/>
      <c r="H7867" t="s">
        <v>3155</v>
      </c>
      <c r="I7867" t="s">
        <v>3156</v>
      </c>
      <c r="J7867">
        <v>0</v>
      </c>
      <c r="K7867" t="s">
        <v>3194</v>
      </c>
      <c r="L7867" t="s">
        <v>3245</v>
      </c>
      <c r="M7867" t="s">
        <v>549</v>
      </c>
      <c r="N7867" t="s">
        <v>550</v>
      </c>
      <c r="O7867" t="s">
        <v>136</v>
      </c>
      <c r="P7867" t="s">
        <v>147</v>
      </c>
      <c r="Q7867" t="s">
        <v>261</v>
      </c>
    </row>
    <row r="7868" spans="1:17">
      <c r="A7868" t="s">
        <v>7688</v>
      </c>
      <c r="B7868" t="s">
        <v>7689</v>
      </c>
      <c r="C7868" t="s">
        <v>8089</v>
      </c>
      <c r="D7868" s="4">
        <v>45779.975023148145</v>
      </c>
      <c r="E7868" s="4">
        <v>45781.770833333336</v>
      </c>
      <c r="F7868" s="4">
        <v>45781.809027777781</v>
      </c>
      <c r="G7868" s="4"/>
      <c r="H7868" t="s">
        <v>3155</v>
      </c>
      <c r="I7868" t="s">
        <v>3240</v>
      </c>
      <c r="J7868">
        <v>0</v>
      </c>
      <c r="K7868" t="s">
        <v>3157</v>
      </c>
      <c r="L7868" t="s">
        <v>3245</v>
      </c>
      <c r="M7868" t="s">
        <v>549</v>
      </c>
      <c r="N7868" t="s">
        <v>550</v>
      </c>
      <c r="O7868" t="s">
        <v>136</v>
      </c>
      <c r="P7868" t="s">
        <v>143</v>
      </c>
      <c r="Q7868" t="s">
        <v>297</v>
      </c>
    </row>
    <row r="7869" spans="1:17">
      <c r="A7869" t="s">
        <v>8090</v>
      </c>
      <c r="B7869" t="s">
        <v>8091</v>
      </c>
      <c r="C7869" t="s">
        <v>8092</v>
      </c>
      <c r="D7869" s="4">
        <v>45779.974641203706</v>
      </c>
      <c r="E7869" s="4">
        <v>45781.416666666664</v>
      </c>
      <c r="F7869" s="4">
        <v>45781.434027777781</v>
      </c>
      <c r="G7869" s="4"/>
      <c r="H7869" t="s">
        <v>3155</v>
      </c>
      <c r="I7869" t="s">
        <v>3171</v>
      </c>
      <c r="J7869">
        <v>0</v>
      </c>
      <c r="K7869" t="s">
        <v>3157</v>
      </c>
      <c r="L7869" t="s">
        <v>3593</v>
      </c>
      <c r="M7869" t="s">
        <v>549</v>
      </c>
      <c r="N7869" t="s">
        <v>559</v>
      </c>
      <c r="O7869" t="s">
        <v>504</v>
      </c>
      <c r="P7869" t="s">
        <v>325</v>
      </c>
      <c r="Q7869" t="s">
        <v>341</v>
      </c>
    </row>
    <row r="7870" spans="1:17">
      <c r="A7870" t="s">
        <v>6760</v>
      </c>
      <c r="B7870" t="s">
        <v>6761</v>
      </c>
      <c r="C7870" t="s">
        <v>8093</v>
      </c>
      <c r="D7870" s="4">
        <v>45779.968564814815</v>
      </c>
      <c r="E7870" s="4">
        <v>45782.291666666664</v>
      </c>
      <c r="F7870" s="4">
        <v>45782.309027777781</v>
      </c>
      <c r="G7870" s="4"/>
      <c r="H7870" t="s">
        <v>3155</v>
      </c>
      <c r="I7870" t="s">
        <v>3171</v>
      </c>
      <c r="J7870">
        <v>0</v>
      </c>
      <c r="K7870" t="s">
        <v>3227</v>
      </c>
      <c r="L7870" t="s">
        <v>3593</v>
      </c>
      <c r="M7870" t="s">
        <v>549</v>
      </c>
      <c r="N7870" t="s">
        <v>550</v>
      </c>
      <c r="O7870" t="s">
        <v>136</v>
      </c>
      <c r="P7870" t="s">
        <v>147</v>
      </c>
      <c r="Q7870" t="s">
        <v>258</v>
      </c>
    </row>
    <row r="7871" spans="1:17">
      <c r="A7871" t="s">
        <v>8094</v>
      </c>
      <c r="B7871" t="s">
        <v>8095</v>
      </c>
      <c r="C7871" t="s">
        <v>8096</v>
      </c>
      <c r="D7871" s="4">
        <v>45779.967800925922</v>
      </c>
      <c r="E7871" s="4">
        <v>45781.791666666664</v>
      </c>
      <c r="F7871" s="4">
        <v>45781.809027777781</v>
      </c>
      <c r="G7871" s="4"/>
      <c r="H7871" t="s">
        <v>3155</v>
      </c>
      <c r="I7871" t="s">
        <v>3162</v>
      </c>
      <c r="J7871">
        <v>0</v>
      </c>
      <c r="K7871" t="s">
        <v>3179</v>
      </c>
      <c r="L7871" t="s">
        <v>3593</v>
      </c>
      <c r="M7871" t="s">
        <v>549</v>
      </c>
      <c r="N7871" t="s">
        <v>550</v>
      </c>
      <c r="O7871" t="s">
        <v>1923</v>
      </c>
      <c r="P7871" t="s">
        <v>1924</v>
      </c>
      <c r="Q7871" t="s">
        <v>3394</v>
      </c>
    </row>
    <row r="7872" spans="1:17">
      <c r="A7872" t="s">
        <v>6231</v>
      </c>
      <c r="B7872" t="s">
        <v>6232</v>
      </c>
      <c r="C7872" t="s">
        <v>8097</v>
      </c>
      <c r="D7872" s="4">
        <v>45779.95113425926</v>
      </c>
      <c r="E7872" s="4">
        <v>45786.958333333336</v>
      </c>
      <c r="F7872" s="4">
        <v>45786.975694444445</v>
      </c>
      <c r="G7872" s="4"/>
      <c r="H7872" t="s">
        <v>3155</v>
      </c>
      <c r="I7872" t="s">
        <v>3175</v>
      </c>
      <c r="J7872">
        <v>1001</v>
      </c>
      <c r="K7872" t="s">
        <v>3194</v>
      </c>
      <c r="L7872" t="s">
        <v>3245</v>
      </c>
      <c r="M7872" t="s">
        <v>549</v>
      </c>
      <c r="N7872" t="s">
        <v>550</v>
      </c>
      <c r="O7872" t="s">
        <v>551</v>
      </c>
      <c r="P7872" t="s">
        <v>141</v>
      </c>
      <c r="Q7872" t="s">
        <v>231</v>
      </c>
    </row>
    <row r="7873" spans="1:17">
      <c r="A7873" t="s">
        <v>3617</v>
      </c>
      <c r="B7873" t="s">
        <v>3618</v>
      </c>
      <c r="C7873" t="s">
        <v>8098</v>
      </c>
      <c r="D7873" s="4">
        <v>45779.92087962963</v>
      </c>
      <c r="E7873" s="4">
        <v>45785.75</v>
      </c>
      <c r="F7873" s="4">
        <v>45785.767361111109</v>
      </c>
      <c r="G7873" s="4"/>
      <c r="H7873" t="s">
        <v>3155</v>
      </c>
      <c r="I7873" t="s">
        <v>3162</v>
      </c>
      <c r="J7873">
        <v>0</v>
      </c>
      <c r="K7873" t="s">
        <v>3198</v>
      </c>
      <c r="L7873" t="s">
        <v>3593</v>
      </c>
      <c r="M7873" t="s">
        <v>549</v>
      </c>
      <c r="N7873" t="s">
        <v>550</v>
      </c>
      <c r="O7873" t="s">
        <v>1923</v>
      </c>
      <c r="P7873" t="s">
        <v>1924</v>
      </c>
      <c r="Q7873" t="s">
        <v>3199</v>
      </c>
    </row>
    <row r="7874" spans="1:17">
      <c r="A7874" t="s">
        <v>8099</v>
      </c>
      <c r="B7874" t="s">
        <v>8100</v>
      </c>
      <c r="C7874" t="s">
        <v>8101</v>
      </c>
      <c r="D7874" s="4">
        <v>45779.890347222223</v>
      </c>
      <c r="E7874" s="4">
        <v>45780.875</v>
      </c>
      <c r="F7874" s="4">
        <v>45780.892361111109</v>
      </c>
      <c r="G7874" s="4">
        <v>45780.876458333332</v>
      </c>
      <c r="H7874" t="s">
        <v>3155</v>
      </c>
      <c r="I7874" t="s">
        <v>3171</v>
      </c>
      <c r="J7874">
        <v>1001</v>
      </c>
      <c r="K7874" t="s">
        <v>3157</v>
      </c>
      <c r="L7874" t="s">
        <v>3564</v>
      </c>
      <c r="M7874" t="s">
        <v>549</v>
      </c>
      <c r="N7874" t="s">
        <v>550</v>
      </c>
      <c r="O7874" t="s">
        <v>136</v>
      </c>
      <c r="P7874" t="s">
        <v>264</v>
      </c>
      <c r="Q7874" t="s">
        <v>2914</v>
      </c>
    </row>
    <row r="7875" spans="1:17">
      <c r="A7875" t="s">
        <v>8102</v>
      </c>
      <c r="B7875" t="s">
        <v>8103</v>
      </c>
      <c r="C7875" t="s">
        <v>8104</v>
      </c>
      <c r="D7875" s="4">
        <v>45779.883206018516</v>
      </c>
      <c r="E7875" s="4">
        <v>45782.416666666664</v>
      </c>
      <c r="F7875" s="4">
        <v>45782.434027777781</v>
      </c>
      <c r="G7875" s="4">
        <v>45782.414733796293</v>
      </c>
      <c r="H7875" t="s">
        <v>3155</v>
      </c>
      <c r="I7875" t="s">
        <v>3171</v>
      </c>
      <c r="J7875">
        <v>0</v>
      </c>
      <c r="K7875" t="s">
        <v>3157</v>
      </c>
      <c r="L7875" t="s">
        <v>3564</v>
      </c>
      <c r="M7875" t="s">
        <v>549</v>
      </c>
      <c r="N7875" t="s">
        <v>550</v>
      </c>
      <c r="O7875" t="s">
        <v>551</v>
      </c>
      <c r="P7875" t="s">
        <v>242</v>
      </c>
      <c r="Q7875" t="s">
        <v>245</v>
      </c>
    </row>
    <row r="7876" spans="1:17">
      <c r="A7876" t="s">
        <v>6566</v>
      </c>
      <c r="B7876" t="s">
        <v>6567</v>
      </c>
      <c r="C7876" t="s">
        <v>8105</v>
      </c>
      <c r="D7876" s="4">
        <v>45779.881886574076</v>
      </c>
      <c r="E7876" s="4">
        <v>45783.375</v>
      </c>
      <c r="F7876" s="4">
        <v>45783.392361111109</v>
      </c>
      <c r="G7876" s="4"/>
      <c r="H7876" t="s">
        <v>3155</v>
      </c>
      <c r="I7876" t="s">
        <v>3171</v>
      </c>
      <c r="J7876">
        <v>0</v>
      </c>
      <c r="K7876" t="s">
        <v>3157</v>
      </c>
      <c r="L7876" t="s">
        <v>3245</v>
      </c>
      <c r="M7876" t="s">
        <v>549</v>
      </c>
      <c r="N7876" t="s">
        <v>550</v>
      </c>
      <c r="O7876" t="s">
        <v>136</v>
      </c>
      <c r="P7876" t="s">
        <v>292</v>
      </c>
      <c r="Q7876" t="s">
        <v>293</v>
      </c>
    </row>
    <row r="7877" spans="1:17">
      <c r="A7877" t="s">
        <v>8106</v>
      </c>
      <c r="B7877" t="s">
        <v>8107</v>
      </c>
      <c r="C7877" t="s">
        <v>8108</v>
      </c>
      <c r="D7877" s="4">
        <v>45779.880127314813</v>
      </c>
      <c r="E7877" s="4">
        <v>45780.333333333336</v>
      </c>
      <c r="F7877" s="4">
        <v>45780.350694444445</v>
      </c>
      <c r="G7877" s="4">
        <v>45780.333807870367</v>
      </c>
      <c r="H7877" t="s">
        <v>3155</v>
      </c>
      <c r="I7877" t="s">
        <v>3222</v>
      </c>
      <c r="J7877">
        <v>1</v>
      </c>
      <c r="K7877" t="s">
        <v>3223</v>
      </c>
      <c r="L7877" t="s">
        <v>3564</v>
      </c>
      <c r="M7877" t="s">
        <v>549</v>
      </c>
      <c r="N7877" t="s">
        <v>550</v>
      </c>
      <c r="O7877" t="s">
        <v>136</v>
      </c>
      <c r="P7877" t="s">
        <v>147</v>
      </c>
      <c r="Q7877" t="s">
        <v>261</v>
      </c>
    </row>
    <row r="7878" spans="1:17">
      <c r="A7878" t="s">
        <v>8109</v>
      </c>
      <c r="B7878" t="s">
        <v>8110</v>
      </c>
      <c r="C7878" t="s">
        <v>8111</v>
      </c>
      <c r="D7878" s="4">
        <v>45779.850995370369</v>
      </c>
      <c r="E7878" s="4">
        <v>45780.458333333336</v>
      </c>
      <c r="F7878" s="4">
        <v>45780.496527777781</v>
      </c>
      <c r="G7878" s="4">
        <v>45780.460462962961</v>
      </c>
      <c r="H7878" t="s">
        <v>3155</v>
      </c>
      <c r="I7878" t="s">
        <v>3156</v>
      </c>
      <c r="J7878">
        <v>0</v>
      </c>
      <c r="K7878" t="s">
        <v>3227</v>
      </c>
      <c r="L7878" t="s">
        <v>3564</v>
      </c>
      <c r="M7878" t="s">
        <v>549</v>
      </c>
      <c r="N7878" t="s">
        <v>550</v>
      </c>
      <c r="O7878" t="s">
        <v>551</v>
      </c>
      <c r="P7878" t="s">
        <v>141</v>
      </c>
      <c r="Q7878" t="s">
        <v>236</v>
      </c>
    </row>
    <row r="7879" spans="1:17">
      <c r="A7879" t="s">
        <v>6197</v>
      </c>
      <c r="B7879" t="s">
        <v>6198</v>
      </c>
      <c r="C7879" t="s">
        <v>8112</v>
      </c>
      <c r="D7879" s="4">
        <v>45779.833564814813</v>
      </c>
      <c r="E7879" s="4">
        <v>45782.791666666664</v>
      </c>
      <c r="F7879" s="4">
        <v>45782.809027777781</v>
      </c>
      <c r="G7879" s="4"/>
      <c r="H7879" t="s">
        <v>3155</v>
      </c>
      <c r="I7879" t="s">
        <v>3175</v>
      </c>
      <c r="J7879">
        <v>0</v>
      </c>
      <c r="K7879" t="s">
        <v>3157</v>
      </c>
      <c r="L7879" t="s">
        <v>3245</v>
      </c>
      <c r="M7879" t="s">
        <v>549</v>
      </c>
      <c r="N7879" t="s">
        <v>550</v>
      </c>
      <c r="O7879" t="s">
        <v>551</v>
      </c>
      <c r="P7879" t="s">
        <v>141</v>
      </c>
      <c r="Q7879" t="s">
        <v>235</v>
      </c>
    </row>
    <row r="7880" spans="1:17">
      <c r="A7880" t="s">
        <v>7520</v>
      </c>
      <c r="B7880" t="s">
        <v>7521</v>
      </c>
      <c r="C7880" t="s">
        <v>8113</v>
      </c>
      <c r="D7880" s="4">
        <v>45779.833055555559</v>
      </c>
      <c r="E7880" s="4">
        <v>45781.291666666664</v>
      </c>
      <c r="F7880" s="4">
        <v>45781.309027777781</v>
      </c>
      <c r="G7880" s="4"/>
      <c r="H7880" t="s">
        <v>3155</v>
      </c>
      <c r="I7880" t="s">
        <v>3175</v>
      </c>
      <c r="J7880">
        <v>0</v>
      </c>
      <c r="K7880" t="s">
        <v>3157</v>
      </c>
      <c r="L7880" t="s">
        <v>3245</v>
      </c>
      <c r="M7880" t="s">
        <v>549</v>
      </c>
      <c r="N7880" t="s">
        <v>550</v>
      </c>
      <c r="O7880" t="s">
        <v>551</v>
      </c>
      <c r="P7880" t="s">
        <v>242</v>
      </c>
      <c r="Q7880" t="s">
        <v>246</v>
      </c>
    </row>
    <row r="7881" spans="1:17">
      <c r="A7881" t="s">
        <v>7105</v>
      </c>
      <c r="B7881" t="s">
        <v>7106</v>
      </c>
      <c r="C7881" t="s">
        <v>8114</v>
      </c>
      <c r="D7881" s="4">
        <v>45779.825208333335</v>
      </c>
      <c r="E7881" s="4">
        <v>45788.75</v>
      </c>
      <c r="F7881" s="4">
        <v>45788.788194444445</v>
      </c>
      <c r="G7881" s="4"/>
      <c r="H7881" t="s">
        <v>3155</v>
      </c>
      <c r="I7881" t="s">
        <v>3156</v>
      </c>
      <c r="J7881">
        <v>0</v>
      </c>
      <c r="K7881" t="s">
        <v>3157</v>
      </c>
      <c r="L7881" t="s">
        <v>3245</v>
      </c>
      <c r="M7881" t="s">
        <v>549</v>
      </c>
      <c r="N7881" t="s">
        <v>550</v>
      </c>
      <c r="O7881" t="s">
        <v>616</v>
      </c>
      <c r="P7881" t="s">
        <v>314</v>
      </c>
      <c r="Q7881" t="s">
        <v>320</v>
      </c>
    </row>
    <row r="7882" spans="1:17">
      <c r="A7882" t="s">
        <v>8115</v>
      </c>
      <c r="B7882" t="s">
        <v>8116</v>
      </c>
      <c r="C7882" t="s">
        <v>8117</v>
      </c>
      <c r="D7882" s="4">
        <v>45779.81590277778</v>
      </c>
      <c r="E7882" s="4">
        <v>45783.9375</v>
      </c>
      <c r="F7882" s="4">
        <v>45783.975694444445</v>
      </c>
      <c r="G7882" s="4">
        <v>45783.935324074075</v>
      </c>
      <c r="H7882" t="s">
        <v>3155</v>
      </c>
      <c r="I7882" t="s">
        <v>3240</v>
      </c>
      <c r="J7882">
        <v>0</v>
      </c>
      <c r="K7882" t="s">
        <v>3157</v>
      </c>
      <c r="L7882" t="s">
        <v>3564</v>
      </c>
      <c r="M7882" t="s">
        <v>549</v>
      </c>
      <c r="N7882" t="s">
        <v>550</v>
      </c>
      <c r="O7882" t="s">
        <v>136</v>
      </c>
      <c r="P7882" t="s">
        <v>147</v>
      </c>
      <c r="Q7882" t="s">
        <v>21124</v>
      </c>
    </row>
    <row r="7883" spans="1:17">
      <c r="A7883" t="s">
        <v>10893</v>
      </c>
      <c r="B7883" t="s">
        <v>10894</v>
      </c>
      <c r="C7883" t="s">
        <v>10895</v>
      </c>
      <c r="D7883" s="4">
        <v>45779.805231481485</v>
      </c>
      <c r="E7883" s="4">
        <v>45780.3125</v>
      </c>
      <c r="F7883" s="4">
        <v>45780.329861111109</v>
      </c>
      <c r="G7883" s="4">
        <v>45780.310173611113</v>
      </c>
      <c r="H7883" t="s">
        <v>3155</v>
      </c>
      <c r="I7883" t="s">
        <v>3171</v>
      </c>
      <c r="J7883">
        <v>0</v>
      </c>
      <c r="K7883" t="s">
        <v>3157</v>
      </c>
      <c r="L7883" t="s">
        <v>3564</v>
      </c>
      <c r="M7883" t="s">
        <v>549</v>
      </c>
      <c r="N7883" t="s">
        <v>550</v>
      </c>
      <c r="O7883" t="s">
        <v>136</v>
      </c>
      <c r="P7883" t="s">
        <v>143</v>
      </c>
      <c r="Q7883" t="s">
        <v>298</v>
      </c>
    </row>
    <row r="7884" spans="1:17">
      <c r="A7884" t="s">
        <v>7576</v>
      </c>
      <c r="B7884" t="s">
        <v>7632</v>
      </c>
      <c r="C7884" t="s">
        <v>8118</v>
      </c>
      <c r="D7884" s="4">
        <v>45779.800092592595</v>
      </c>
      <c r="E7884" s="4">
        <v>45781.6875</v>
      </c>
      <c r="F7884" s="4">
        <v>45781.725694444445</v>
      </c>
      <c r="G7884" s="4"/>
      <c r="H7884" t="s">
        <v>3155</v>
      </c>
      <c r="I7884" t="s">
        <v>3156</v>
      </c>
      <c r="J7884">
        <v>0</v>
      </c>
      <c r="K7884" t="s">
        <v>3157</v>
      </c>
      <c r="L7884" t="s">
        <v>3245</v>
      </c>
      <c r="M7884" t="s">
        <v>549</v>
      </c>
      <c r="N7884" t="s">
        <v>550</v>
      </c>
      <c r="O7884" t="s">
        <v>136</v>
      </c>
      <c r="P7884" t="s">
        <v>139</v>
      </c>
      <c r="Q7884" t="s">
        <v>276</v>
      </c>
    </row>
    <row r="7885" spans="1:17">
      <c r="A7885" t="s">
        <v>8119</v>
      </c>
      <c r="B7885" t="s">
        <v>8120</v>
      </c>
      <c r="C7885" t="s">
        <v>8121</v>
      </c>
      <c r="D7885" s="4">
        <v>45779.787951388891</v>
      </c>
      <c r="E7885" s="4">
        <v>45780.791666666664</v>
      </c>
      <c r="F7885" s="4">
        <v>45780.809027777781</v>
      </c>
      <c r="G7885" s="4">
        <v>45780.789398148147</v>
      </c>
      <c r="H7885" t="s">
        <v>3155</v>
      </c>
      <c r="I7885" t="s">
        <v>3402</v>
      </c>
      <c r="J7885">
        <v>0</v>
      </c>
      <c r="K7885" t="s">
        <v>3403</v>
      </c>
      <c r="L7885" t="s">
        <v>3564</v>
      </c>
      <c r="M7885" t="s">
        <v>549</v>
      </c>
      <c r="N7885" t="s">
        <v>550</v>
      </c>
      <c r="O7885" t="s">
        <v>616</v>
      </c>
      <c r="P7885" t="s">
        <v>626</v>
      </c>
      <c r="Q7885" t="s">
        <v>3366</v>
      </c>
    </row>
    <row r="7886" spans="1:17">
      <c r="A7886" t="s">
        <v>8122</v>
      </c>
      <c r="B7886" t="s">
        <v>8123</v>
      </c>
      <c r="C7886" t="s">
        <v>8124</v>
      </c>
      <c r="D7886" s="4">
        <v>45779.782673611109</v>
      </c>
      <c r="E7886" s="4">
        <v>45801.666666666664</v>
      </c>
      <c r="F7886" s="4">
        <v>45801.704861111109</v>
      </c>
      <c r="G7886" s="4"/>
      <c r="H7886" t="s">
        <v>3155</v>
      </c>
      <c r="I7886" t="s">
        <v>4530</v>
      </c>
      <c r="J7886">
        <v>0</v>
      </c>
      <c r="K7886" t="s">
        <v>5661</v>
      </c>
      <c r="L7886" t="s">
        <v>3593</v>
      </c>
      <c r="M7886" t="s">
        <v>549</v>
      </c>
      <c r="N7886" t="s">
        <v>559</v>
      </c>
      <c r="O7886" t="s">
        <v>504</v>
      </c>
      <c r="P7886" t="s">
        <v>325</v>
      </c>
      <c r="Q7886" t="s">
        <v>328</v>
      </c>
    </row>
    <row r="7887" spans="1:17">
      <c r="A7887" t="s">
        <v>8125</v>
      </c>
      <c r="B7887" t="s">
        <v>8126</v>
      </c>
      <c r="C7887" t="s">
        <v>8127</v>
      </c>
      <c r="D7887" s="4">
        <v>45779.771238425928</v>
      </c>
      <c r="E7887" s="4">
        <v>45782.958333333336</v>
      </c>
      <c r="F7887" s="4">
        <v>45782.996527777781</v>
      </c>
      <c r="G7887" s="4">
        <v>45782.95821759259</v>
      </c>
      <c r="H7887" t="s">
        <v>3155</v>
      </c>
      <c r="I7887" t="s">
        <v>3156</v>
      </c>
      <c r="J7887">
        <v>0</v>
      </c>
      <c r="K7887" t="s">
        <v>3163</v>
      </c>
      <c r="L7887" t="s">
        <v>3564</v>
      </c>
      <c r="M7887" t="s">
        <v>549</v>
      </c>
      <c r="N7887" t="s">
        <v>550</v>
      </c>
      <c r="O7887" t="s">
        <v>136</v>
      </c>
      <c r="P7887" t="s">
        <v>139</v>
      </c>
      <c r="Q7887" t="s">
        <v>425</v>
      </c>
    </row>
    <row r="7888" spans="1:17">
      <c r="A7888" t="s">
        <v>8128</v>
      </c>
      <c r="B7888" t="s">
        <v>8129</v>
      </c>
      <c r="C7888" t="s">
        <v>8130</v>
      </c>
      <c r="D7888" s="4">
        <v>45779.76116898148</v>
      </c>
      <c r="E7888" s="4">
        <v>45781.833333333336</v>
      </c>
      <c r="F7888" s="4">
        <v>45781.871527777781</v>
      </c>
      <c r="G7888" s="4"/>
      <c r="H7888" t="s">
        <v>3155</v>
      </c>
      <c r="I7888" t="s">
        <v>3240</v>
      </c>
      <c r="J7888">
        <v>1001</v>
      </c>
      <c r="K7888" t="s">
        <v>3227</v>
      </c>
      <c r="L7888" t="s">
        <v>3593</v>
      </c>
      <c r="M7888" t="s">
        <v>549</v>
      </c>
      <c r="N7888" t="s">
        <v>559</v>
      </c>
      <c r="O7888" t="s">
        <v>163</v>
      </c>
      <c r="P7888" t="s">
        <v>473</v>
      </c>
      <c r="Q7888" t="s">
        <v>364</v>
      </c>
    </row>
    <row r="7889" spans="1:17">
      <c r="A7889" t="s">
        <v>8024</v>
      </c>
      <c r="B7889" t="s">
        <v>8025</v>
      </c>
      <c r="C7889" t="s">
        <v>8131</v>
      </c>
      <c r="D7889" s="4">
        <v>45779.760092592594</v>
      </c>
      <c r="E7889" s="4">
        <v>45781.875</v>
      </c>
      <c r="F7889" s="4">
        <v>45781.892361111109</v>
      </c>
      <c r="G7889" s="4"/>
      <c r="H7889" t="s">
        <v>3155</v>
      </c>
      <c r="I7889" t="s">
        <v>3162</v>
      </c>
      <c r="J7889">
        <v>0</v>
      </c>
      <c r="K7889" t="s">
        <v>3358</v>
      </c>
      <c r="L7889" t="s">
        <v>3245</v>
      </c>
      <c r="M7889" t="s">
        <v>549</v>
      </c>
      <c r="N7889" t="s">
        <v>550</v>
      </c>
      <c r="O7889" t="s">
        <v>1923</v>
      </c>
      <c r="P7889" t="s">
        <v>1924</v>
      </c>
      <c r="Q7889" t="s">
        <v>3180</v>
      </c>
    </row>
    <row r="7890" spans="1:17">
      <c r="A7890" t="s">
        <v>8001</v>
      </c>
      <c r="B7890" t="s">
        <v>8002</v>
      </c>
      <c r="C7890" t="s">
        <v>8132</v>
      </c>
      <c r="D7890" s="4">
        <v>45779.756724537037</v>
      </c>
      <c r="E7890" s="4">
        <v>45783.708333333336</v>
      </c>
      <c r="F7890" s="4">
        <v>45783.725694444445</v>
      </c>
      <c r="G7890" s="4"/>
      <c r="H7890" t="s">
        <v>3155</v>
      </c>
      <c r="I7890" t="s">
        <v>3175</v>
      </c>
      <c r="J7890">
        <v>1001</v>
      </c>
      <c r="K7890" t="s">
        <v>3194</v>
      </c>
      <c r="L7890" t="s">
        <v>3245</v>
      </c>
      <c r="M7890" t="s">
        <v>549</v>
      </c>
      <c r="N7890" t="s">
        <v>550</v>
      </c>
      <c r="O7890" t="s">
        <v>616</v>
      </c>
      <c r="P7890" t="s">
        <v>314</v>
      </c>
      <c r="Q7890" t="s">
        <v>321</v>
      </c>
    </row>
    <row r="7891" spans="1:17">
      <c r="A7891" t="s">
        <v>8133</v>
      </c>
      <c r="B7891" t="s">
        <v>8134</v>
      </c>
      <c r="C7891" t="s">
        <v>8135</v>
      </c>
      <c r="D7891" s="4">
        <v>45779.743726851855</v>
      </c>
      <c r="E7891" s="4">
        <v>45787.479166666664</v>
      </c>
      <c r="F7891" s="4">
        <v>45787.517361111109</v>
      </c>
      <c r="G7891" s="4"/>
      <c r="H7891" t="s">
        <v>3155</v>
      </c>
      <c r="I7891" t="s">
        <v>3673</v>
      </c>
      <c r="J7891">
        <v>0</v>
      </c>
      <c r="K7891" t="s">
        <v>3194</v>
      </c>
      <c r="L7891" t="s">
        <v>3593</v>
      </c>
      <c r="M7891" t="s">
        <v>549</v>
      </c>
      <c r="N7891" t="s">
        <v>559</v>
      </c>
      <c r="O7891" t="s">
        <v>504</v>
      </c>
      <c r="P7891" t="s">
        <v>325</v>
      </c>
      <c r="Q7891" t="s">
        <v>340</v>
      </c>
    </row>
    <row r="7892" spans="1:17">
      <c r="A7892" t="s">
        <v>8136</v>
      </c>
      <c r="B7892" t="s">
        <v>8137</v>
      </c>
      <c r="C7892" t="s">
        <v>8138</v>
      </c>
      <c r="D7892" s="4">
        <v>45779.736689814818</v>
      </c>
      <c r="E7892" s="4">
        <v>45781.375</v>
      </c>
      <c r="F7892" s="4">
        <v>45781.392361111109</v>
      </c>
      <c r="G7892" s="4">
        <v>45781.373761574076</v>
      </c>
      <c r="H7892" t="s">
        <v>3155</v>
      </c>
      <c r="I7892" t="s">
        <v>3171</v>
      </c>
      <c r="J7892">
        <v>1001</v>
      </c>
      <c r="K7892" t="s">
        <v>3157</v>
      </c>
      <c r="L7892" t="s">
        <v>3564</v>
      </c>
      <c r="M7892" t="s">
        <v>549</v>
      </c>
      <c r="N7892" t="s">
        <v>550</v>
      </c>
      <c r="O7892" t="s">
        <v>136</v>
      </c>
      <c r="P7892" t="s">
        <v>139</v>
      </c>
      <c r="Q7892" t="s">
        <v>271</v>
      </c>
    </row>
    <row r="7893" spans="1:17">
      <c r="A7893" t="s">
        <v>8139</v>
      </c>
      <c r="B7893" t="s">
        <v>8140</v>
      </c>
      <c r="C7893" t="s">
        <v>8141</v>
      </c>
      <c r="D7893" s="4">
        <v>45779.735648148147</v>
      </c>
      <c r="E7893" s="4">
        <v>45782.416666666664</v>
      </c>
      <c r="F7893" s="4">
        <v>45782.434027777781</v>
      </c>
      <c r="G7893" s="4">
        <v>45782.417256944442</v>
      </c>
      <c r="H7893" t="s">
        <v>3155</v>
      </c>
      <c r="I7893" t="s">
        <v>3175</v>
      </c>
      <c r="J7893">
        <v>1001</v>
      </c>
      <c r="K7893" t="s">
        <v>3194</v>
      </c>
      <c r="L7893" t="s">
        <v>3564</v>
      </c>
      <c r="M7893" t="s">
        <v>549</v>
      </c>
      <c r="N7893" t="s">
        <v>550</v>
      </c>
      <c r="O7893" t="s">
        <v>136</v>
      </c>
      <c r="P7893" t="s">
        <v>139</v>
      </c>
      <c r="Q7893" t="s">
        <v>271</v>
      </c>
    </row>
    <row r="7894" spans="1:17">
      <c r="A7894" t="s">
        <v>8142</v>
      </c>
      <c r="B7894" t="s">
        <v>8143</v>
      </c>
      <c r="C7894" t="s">
        <v>8144</v>
      </c>
      <c r="D7894" s="4">
        <v>45779.735520833332</v>
      </c>
      <c r="E7894" s="4">
        <v>45781.916666666664</v>
      </c>
      <c r="F7894" s="4">
        <v>45781.954861111109</v>
      </c>
      <c r="G7894" s="4"/>
      <c r="H7894" t="s">
        <v>3155</v>
      </c>
      <c r="I7894" t="s">
        <v>3156</v>
      </c>
      <c r="J7894">
        <v>0</v>
      </c>
      <c r="K7894" t="s">
        <v>3157</v>
      </c>
      <c r="L7894" t="s">
        <v>3593</v>
      </c>
      <c r="M7894" t="s">
        <v>549</v>
      </c>
      <c r="N7894" t="s">
        <v>550</v>
      </c>
      <c r="O7894" t="s">
        <v>551</v>
      </c>
      <c r="P7894" t="s">
        <v>145</v>
      </c>
      <c r="Q7894" t="s">
        <v>221</v>
      </c>
    </row>
    <row r="7895" spans="1:17">
      <c r="A7895" t="s">
        <v>8142</v>
      </c>
      <c r="B7895" t="s">
        <v>8145</v>
      </c>
      <c r="C7895" t="s">
        <v>8146</v>
      </c>
      <c r="D7895" s="4">
        <v>45779.728518518517</v>
      </c>
      <c r="E7895" s="4">
        <v>45780.416666666664</v>
      </c>
      <c r="F7895" s="4">
        <v>45780.434027777781</v>
      </c>
      <c r="G7895" s="4">
        <v>45780.419259259259</v>
      </c>
      <c r="H7895" t="s">
        <v>3155</v>
      </c>
      <c r="I7895" t="s">
        <v>3222</v>
      </c>
      <c r="J7895">
        <v>1</v>
      </c>
      <c r="K7895" t="s">
        <v>3223</v>
      </c>
      <c r="L7895" t="s">
        <v>3564</v>
      </c>
      <c r="M7895" t="s">
        <v>549</v>
      </c>
      <c r="N7895" t="s">
        <v>550</v>
      </c>
      <c r="O7895" t="s">
        <v>551</v>
      </c>
      <c r="P7895" t="s">
        <v>145</v>
      </c>
      <c r="Q7895" t="s">
        <v>221</v>
      </c>
    </row>
    <row r="7896" spans="1:17">
      <c r="A7896" t="s">
        <v>8147</v>
      </c>
      <c r="B7896" t="s">
        <v>8148</v>
      </c>
      <c r="C7896" t="s">
        <v>8149</v>
      </c>
      <c r="D7896" s="4">
        <v>45779.725069444445</v>
      </c>
      <c r="E7896" s="4">
        <v>45783.625</v>
      </c>
      <c r="F7896" s="4">
        <v>45783.663194444445</v>
      </c>
      <c r="G7896" s="4">
        <v>45783.618090277778</v>
      </c>
      <c r="H7896" t="s">
        <v>3155</v>
      </c>
      <c r="I7896" t="s">
        <v>3673</v>
      </c>
      <c r="J7896">
        <v>0</v>
      </c>
      <c r="K7896" t="s">
        <v>3194</v>
      </c>
      <c r="L7896" t="s">
        <v>3564</v>
      </c>
      <c r="M7896" t="s">
        <v>549</v>
      </c>
      <c r="N7896" t="s">
        <v>559</v>
      </c>
      <c r="O7896" t="s">
        <v>504</v>
      </c>
      <c r="P7896" t="s">
        <v>325</v>
      </c>
      <c r="Q7896" t="s">
        <v>333</v>
      </c>
    </row>
    <row r="7897" spans="1:17">
      <c r="A7897" t="s">
        <v>8150</v>
      </c>
      <c r="B7897" t="s">
        <v>8151</v>
      </c>
      <c r="C7897" t="s">
        <v>8152</v>
      </c>
      <c r="D7897" s="4">
        <v>45779.717974537038</v>
      </c>
      <c r="E7897" s="4">
        <v>45788.416666666664</v>
      </c>
      <c r="F7897" s="4">
        <v>45788.454861111109</v>
      </c>
      <c r="G7897" s="4"/>
      <c r="H7897" t="s">
        <v>3155</v>
      </c>
      <c r="I7897" t="s">
        <v>3673</v>
      </c>
      <c r="J7897">
        <v>0</v>
      </c>
      <c r="K7897" t="s">
        <v>3194</v>
      </c>
      <c r="L7897" t="s">
        <v>3245</v>
      </c>
      <c r="M7897" t="s">
        <v>549</v>
      </c>
      <c r="N7897" t="s">
        <v>559</v>
      </c>
      <c r="O7897" t="s">
        <v>504</v>
      </c>
      <c r="P7897" t="s">
        <v>325</v>
      </c>
      <c r="Q7897" t="s">
        <v>330</v>
      </c>
    </row>
    <row r="7898" spans="1:17">
      <c r="A7898" t="s">
        <v>8153</v>
      </c>
      <c r="B7898" t="s">
        <v>8154</v>
      </c>
      <c r="C7898" t="s">
        <v>8155</v>
      </c>
      <c r="D7898" s="4">
        <v>45779.709872685184</v>
      </c>
      <c r="E7898" s="4">
        <v>45781.354166666664</v>
      </c>
      <c r="F7898" s="4">
        <v>45781.371527777781</v>
      </c>
      <c r="G7898" s="4"/>
      <c r="H7898" t="s">
        <v>3155</v>
      </c>
      <c r="I7898" t="s">
        <v>3184</v>
      </c>
      <c r="J7898">
        <v>1002</v>
      </c>
      <c r="K7898" t="s">
        <v>3157</v>
      </c>
      <c r="L7898" t="s">
        <v>3245</v>
      </c>
      <c r="M7898" t="s">
        <v>549</v>
      </c>
      <c r="N7898" t="s">
        <v>550</v>
      </c>
      <c r="O7898" t="s">
        <v>616</v>
      </c>
      <c r="P7898" t="s">
        <v>314</v>
      </c>
      <c r="Q7898" t="s">
        <v>322</v>
      </c>
    </row>
    <row r="7899" spans="1:17">
      <c r="A7899" t="s">
        <v>8156</v>
      </c>
      <c r="B7899" t="s">
        <v>8157</v>
      </c>
      <c r="C7899" t="s">
        <v>8158</v>
      </c>
      <c r="D7899" s="4">
        <v>45779.702106481483</v>
      </c>
      <c r="E7899" s="4">
        <v>45780.416666666664</v>
      </c>
      <c r="F7899" s="4">
        <v>45780.434027777781</v>
      </c>
      <c r="G7899" s="4">
        <v>45780.414641203701</v>
      </c>
      <c r="H7899" t="s">
        <v>3155</v>
      </c>
      <c r="I7899" t="s">
        <v>3162</v>
      </c>
      <c r="J7899">
        <v>0</v>
      </c>
      <c r="K7899" t="s">
        <v>3198</v>
      </c>
      <c r="L7899" t="s">
        <v>3564</v>
      </c>
      <c r="M7899" t="s">
        <v>549</v>
      </c>
      <c r="N7899" t="s">
        <v>550</v>
      </c>
      <c r="O7899" t="s">
        <v>1923</v>
      </c>
      <c r="P7899" t="s">
        <v>1924</v>
      </c>
      <c r="Q7899" t="s">
        <v>3359</v>
      </c>
    </row>
    <row r="7900" spans="1:17">
      <c r="A7900" t="s">
        <v>7719</v>
      </c>
      <c r="B7900" t="s">
        <v>8159</v>
      </c>
      <c r="C7900" t="s">
        <v>8160</v>
      </c>
      <c r="D7900" s="4">
        <v>45779.700949074075</v>
      </c>
      <c r="E7900" s="4">
        <v>45780.291666666664</v>
      </c>
      <c r="F7900" s="4">
        <v>45780.309027777781</v>
      </c>
      <c r="G7900" s="4">
        <v>45780.331134259257</v>
      </c>
      <c r="H7900" t="s">
        <v>3155</v>
      </c>
      <c r="I7900" t="s">
        <v>3175</v>
      </c>
      <c r="J7900">
        <v>1001</v>
      </c>
      <c r="K7900" t="s">
        <v>3194</v>
      </c>
      <c r="L7900" t="s">
        <v>3564</v>
      </c>
      <c r="M7900" t="s">
        <v>549</v>
      </c>
      <c r="N7900" t="s">
        <v>550</v>
      </c>
      <c r="O7900" t="s">
        <v>551</v>
      </c>
      <c r="P7900" t="s">
        <v>141</v>
      </c>
      <c r="Q7900" t="s">
        <v>235</v>
      </c>
    </row>
    <row r="7901" spans="1:17">
      <c r="A7901" t="s">
        <v>8161</v>
      </c>
      <c r="B7901" t="s">
        <v>8162</v>
      </c>
      <c r="C7901" t="s">
        <v>8163</v>
      </c>
      <c r="D7901" s="4">
        <v>45779.696388888886</v>
      </c>
      <c r="E7901" s="4">
        <v>45780.375</v>
      </c>
      <c r="F7901" s="4">
        <v>45780.392361111109</v>
      </c>
      <c r="G7901" s="4">
        <v>45780.373784722222</v>
      </c>
      <c r="H7901" t="s">
        <v>3155</v>
      </c>
      <c r="I7901" t="s">
        <v>3162</v>
      </c>
      <c r="J7901">
        <v>0</v>
      </c>
      <c r="K7901" t="s">
        <v>3420</v>
      </c>
      <c r="L7901" t="s">
        <v>3564</v>
      </c>
      <c r="M7901" t="s">
        <v>549</v>
      </c>
      <c r="N7901" t="s">
        <v>550</v>
      </c>
      <c r="O7901" t="s">
        <v>1923</v>
      </c>
      <c r="P7901" t="s">
        <v>1924</v>
      </c>
      <c r="Q7901" t="s">
        <v>3199</v>
      </c>
    </row>
    <row r="7902" spans="1:17">
      <c r="A7902" t="s">
        <v>8164</v>
      </c>
      <c r="B7902" t="s">
        <v>8165</v>
      </c>
      <c r="C7902" t="s">
        <v>8166</v>
      </c>
      <c r="D7902" s="4">
        <v>45779.683495370373</v>
      </c>
      <c r="E7902" s="4">
        <v>45782.75</v>
      </c>
      <c r="F7902" s="4">
        <v>45782.767361111109</v>
      </c>
      <c r="G7902" s="4">
        <v>45782.748032407406</v>
      </c>
      <c r="H7902" t="s">
        <v>3155</v>
      </c>
      <c r="I7902" t="s">
        <v>3175</v>
      </c>
      <c r="J7902">
        <v>1001</v>
      </c>
      <c r="K7902" t="s">
        <v>3194</v>
      </c>
      <c r="L7902" t="s">
        <v>3564</v>
      </c>
      <c r="M7902" t="s">
        <v>549</v>
      </c>
      <c r="N7902" t="s">
        <v>550</v>
      </c>
      <c r="O7902" t="s">
        <v>136</v>
      </c>
      <c r="P7902" t="s">
        <v>139</v>
      </c>
      <c r="Q7902" t="s">
        <v>272</v>
      </c>
    </row>
    <row r="7903" spans="1:17">
      <c r="A7903" t="s">
        <v>8167</v>
      </c>
      <c r="B7903" t="s">
        <v>8168</v>
      </c>
      <c r="C7903" t="s">
        <v>8169</v>
      </c>
      <c r="D7903" s="4">
        <v>45779.669872685183</v>
      </c>
      <c r="E7903" s="4">
        <v>45782.625</v>
      </c>
      <c r="F7903" s="4">
        <v>45782.642361111109</v>
      </c>
      <c r="G7903" s="4"/>
      <c r="H7903" t="s">
        <v>3155</v>
      </c>
      <c r="I7903" t="s">
        <v>3175</v>
      </c>
      <c r="J7903">
        <v>0</v>
      </c>
      <c r="K7903" t="s">
        <v>3194</v>
      </c>
      <c r="L7903" t="s">
        <v>3593</v>
      </c>
      <c r="M7903" t="s">
        <v>549</v>
      </c>
      <c r="N7903" t="s">
        <v>550</v>
      </c>
      <c r="O7903" t="s">
        <v>551</v>
      </c>
      <c r="P7903" t="s">
        <v>141</v>
      </c>
      <c r="Q7903" t="s">
        <v>237</v>
      </c>
    </row>
    <row r="7904" spans="1:17">
      <c r="A7904" t="s">
        <v>8004</v>
      </c>
      <c r="B7904" t="s">
        <v>8005</v>
      </c>
      <c r="C7904" t="s">
        <v>8170</v>
      </c>
      <c r="D7904" s="4">
        <v>45779.669571759259</v>
      </c>
      <c r="E7904" s="4">
        <v>45782.416666666664</v>
      </c>
      <c r="F7904" s="4">
        <v>45782.434027777781</v>
      </c>
      <c r="G7904" s="4"/>
      <c r="H7904" t="s">
        <v>3155</v>
      </c>
      <c r="I7904" t="s">
        <v>3162</v>
      </c>
      <c r="J7904">
        <v>0</v>
      </c>
      <c r="K7904" t="s">
        <v>3358</v>
      </c>
      <c r="L7904" t="s">
        <v>3245</v>
      </c>
      <c r="M7904" t="s">
        <v>549</v>
      </c>
      <c r="N7904" t="s">
        <v>550</v>
      </c>
      <c r="O7904" t="s">
        <v>1923</v>
      </c>
      <c r="P7904" t="s">
        <v>1924</v>
      </c>
      <c r="Q7904" t="s">
        <v>1922</v>
      </c>
    </row>
    <row r="7905" spans="1:17">
      <c r="A7905" t="s">
        <v>8171</v>
      </c>
      <c r="B7905" t="s">
        <v>8172</v>
      </c>
      <c r="C7905" t="s">
        <v>8173</v>
      </c>
      <c r="D7905" s="4">
        <v>45779.667685185188</v>
      </c>
      <c r="E7905" s="4">
        <v>45788.458333333336</v>
      </c>
      <c r="F7905" s="4">
        <v>45788.475694444445</v>
      </c>
      <c r="G7905" s="4">
        <v>45788.455208333333</v>
      </c>
      <c r="H7905" t="s">
        <v>3155</v>
      </c>
      <c r="I7905" t="s">
        <v>3175</v>
      </c>
      <c r="J7905">
        <v>1001</v>
      </c>
      <c r="K7905" t="s">
        <v>3157</v>
      </c>
      <c r="L7905" t="s">
        <v>3564</v>
      </c>
      <c r="M7905" t="s">
        <v>549</v>
      </c>
      <c r="N7905" t="s">
        <v>559</v>
      </c>
      <c r="O7905" t="s">
        <v>504</v>
      </c>
      <c r="P7905" t="s">
        <v>325</v>
      </c>
      <c r="Q7905" t="s">
        <v>332</v>
      </c>
    </row>
    <row r="7906" spans="1:17">
      <c r="A7906" t="s">
        <v>8174</v>
      </c>
      <c r="B7906" t="s">
        <v>8175</v>
      </c>
      <c r="C7906" t="s">
        <v>8176</v>
      </c>
      <c r="D7906" s="4">
        <v>45779.653634259259</v>
      </c>
      <c r="E7906" s="4">
        <v>45809.666666666664</v>
      </c>
      <c r="F7906" s="4">
        <v>45809.684027777781</v>
      </c>
      <c r="G7906" s="4"/>
      <c r="H7906" t="s">
        <v>3155</v>
      </c>
      <c r="I7906" t="s">
        <v>3175</v>
      </c>
      <c r="J7906">
        <v>0</v>
      </c>
      <c r="K7906" t="s">
        <v>3157</v>
      </c>
      <c r="L7906" t="s">
        <v>3158</v>
      </c>
      <c r="M7906" t="s">
        <v>549</v>
      </c>
      <c r="N7906" t="s">
        <v>550</v>
      </c>
      <c r="O7906" t="s">
        <v>136</v>
      </c>
      <c r="P7906" t="s">
        <v>292</v>
      </c>
      <c r="Q7906" t="s">
        <v>295</v>
      </c>
    </row>
    <row r="7907" spans="1:17">
      <c r="A7907" t="s">
        <v>7660</v>
      </c>
      <c r="B7907" t="s">
        <v>7661</v>
      </c>
      <c r="C7907" t="s">
        <v>8177</v>
      </c>
      <c r="D7907" s="4">
        <v>45779.651759259257</v>
      </c>
      <c r="E7907" s="4">
        <v>45781.666666666664</v>
      </c>
      <c r="F7907" s="4">
        <v>45781.684027777781</v>
      </c>
      <c r="G7907" s="4"/>
      <c r="H7907" t="s">
        <v>3155</v>
      </c>
      <c r="I7907" t="s">
        <v>3175</v>
      </c>
      <c r="J7907">
        <v>0</v>
      </c>
      <c r="K7907" t="s">
        <v>3157</v>
      </c>
      <c r="L7907" t="s">
        <v>3245</v>
      </c>
      <c r="M7907" t="s">
        <v>549</v>
      </c>
      <c r="N7907" t="s">
        <v>550</v>
      </c>
      <c r="O7907" t="s">
        <v>136</v>
      </c>
      <c r="P7907" t="s">
        <v>143</v>
      </c>
      <c r="Q7907" t="s">
        <v>301</v>
      </c>
    </row>
    <row r="7908" spans="1:17">
      <c r="A7908" t="s">
        <v>8178</v>
      </c>
      <c r="B7908" t="s">
        <v>8179</v>
      </c>
      <c r="C7908" t="s">
        <v>8180</v>
      </c>
      <c r="D7908" s="4">
        <v>45779.635115740741</v>
      </c>
      <c r="E7908" s="4">
        <v>45780.229166666664</v>
      </c>
      <c r="F7908" s="4">
        <v>45780.246527777781</v>
      </c>
      <c r="G7908" s="4"/>
      <c r="H7908" t="s">
        <v>3155</v>
      </c>
      <c r="I7908" t="s">
        <v>3184</v>
      </c>
      <c r="J7908">
        <v>0</v>
      </c>
      <c r="K7908" t="s">
        <v>3157</v>
      </c>
      <c r="L7908" t="s">
        <v>3593</v>
      </c>
      <c r="M7908" t="s">
        <v>549</v>
      </c>
      <c r="N7908" t="s">
        <v>550</v>
      </c>
      <c r="O7908" t="s">
        <v>136</v>
      </c>
      <c r="P7908" t="s">
        <v>143</v>
      </c>
      <c r="Q7908" t="s">
        <v>310</v>
      </c>
    </row>
    <row r="7909" spans="1:17">
      <c r="A7909" t="s">
        <v>8109</v>
      </c>
      <c r="B7909" t="s">
        <v>8110</v>
      </c>
      <c r="C7909" t="s">
        <v>8181</v>
      </c>
      <c r="D7909" s="4">
        <v>45779.615208333336</v>
      </c>
      <c r="E7909" s="4">
        <v>45780.541666666664</v>
      </c>
      <c r="F7909" s="4">
        <v>45780.579861111109</v>
      </c>
      <c r="G7909" s="4"/>
      <c r="H7909" t="s">
        <v>3155</v>
      </c>
      <c r="I7909" t="s">
        <v>3156</v>
      </c>
      <c r="J7909">
        <v>0</v>
      </c>
      <c r="K7909" t="s">
        <v>3227</v>
      </c>
      <c r="L7909" t="s">
        <v>3245</v>
      </c>
      <c r="M7909" t="s">
        <v>549</v>
      </c>
      <c r="N7909" t="s">
        <v>550</v>
      </c>
      <c r="O7909" t="s">
        <v>551</v>
      </c>
      <c r="P7909" t="s">
        <v>141</v>
      </c>
      <c r="Q7909" t="s">
        <v>236</v>
      </c>
    </row>
    <row r="7910" spans="1:17">
      <c r="A7910" t="s">
        <v>8182</v>
      </c>
      <c r="B7910" t="s">
        <v>8183</v>
      </c>
      <c r="C7910" t="s">
        <v>8184</v>
      </c>
      <c r="D7910" s="4">
        <v>45779.571053240739</v>
      </c>
      <c r="E7910" s="4">
        <v>45780.458333333336</v>
      </c>
      <c r="F7910" s="4">
        <v>45780.475694444445</v>
      </c>
      <c r="G7910" s="4">
        <v>45780.452210648145</v>
      </c>
      <c r="H7910" t="s">
        <v>3155</v>
      </c>
      <c r="I7910" t="s">
        <v>3171</v>
      </c>
      <c r="J7910">
        <v>0</v>
      </c>
      <c r="K7910" t="s">
        <v>3194</v>
      </c>
      <c r="L7910" t="s">
        <v>3564</v>
      </c>
      <c r="M7910" t="s">
        <v>549</v>
      </c>
      <c r="N7910" t="s">
        <v>550</v>
      </c>
      <c r="O7910" t="s">
        <v>551</v>
      </c>
      <c r="P7910" t="s">
        <v>145</v>
      </c>
      <c r="Q7910" t="s">
        <v>223</v>
      </c>
    </row>
    <row r="7911" spans="1:17">
      <c r="A7911" t="s">
        <v>7012</v>
      </c>
      <c r="B7911" t="s">
        <v>7013</v>
      </c>
      <c r="C7911" t="s">
        <v>8185</v>
      </c>
      <c r="D7911" s="4">
        <v>45779.570416666669</v>
      </c>
      <c r="E7911" s="4">
        <v>45781.541666666664</v>
      </c>
      <c r="F7911" s="4">
        <v>45781.559027777781</v>
      </c>
      <c r="G7911" s="4"/>
      <c r="H7911" t="s">
        <v>3155</v>
      </c>
      <c r="I7911" t="s">
        <v>3171</v>
      </c>
      <c r="J7911">
        <v>1001</v>
      </c>
      <c r="K7911" t="s">
        <v>3157</v>
      </c>
      <c r="L7911" t="s">
        <v>3245</v>
      </c>
      <c r="M7911" t="s">
        <v>549</v>
      </c>
      <c r="N7911" t="s">
        <v>550</v>
      </c>
      <c r="O7911" t="s">
        <v>616</v>
      </c>
      <c r="P7911" t="s">
        <v>314</v>
      </c>
      <c r="Q7911" t="s">
        <v>315</v>
      </c>
    </row>
    <row r="7912" spans="1:17">
      <c r="A7912" t="s">
        <v>8186</v>
      </c>
      <c r="B7912" t="s">
        <v>8187</v>
      </c>
      <c r="C7912" t="s">
        <v>8188</v>
      </c>
      <c r="D7912" s="4">
        <v>45779.562777777777</v>
      </c>
      <c r="E7912" s="4">
        <v>45787.625</v>
      </c>
      <c r="F7912" s="4">
        <v>45787.642361111109</v>
      </c>
      <c r="G7912" s="4">
        <v>45787.626400462963</v>
      </c>
      <c r="H7912" t="s">
        <v>3155</v>
      </c>
      <c r="I7912" t="s">
        <v>3175</v>
      </c>
      <c r="J7912">
        <v>0</v>
      </c>
      <c r="K7912" t="s">
        <v>3194</v>
      </c>
      <c r="L7912" t="s">
        <v>3564</v>
      </c>
      <c r="M7912" t="s">
        <v>549</v>
      </c>
      <c r="N7912" t="s">
        <v>559</v>
      </c>
      <c r="O7912" t="s">
        <v>504</v>
      </c>
      <c r="P7912" t="s">
        <v>325</v>
      </c>
      <c r="Q7912" t="s">
        <v>334</v>
      </c>
    </row>
    <row r="7913" spans="1:17">
      <c r="A7913" t="s">
        <v>8189</v>
      </c>
      <c r="B7913" t="s">
        <v>8190</v>
      </c>
      <c r="C7913" t="s">
        <v>8191</v>
      </c>
      <c r="D7913" s="4">
        <v>45779.556296296294</v>
      </c>
      <c r="E7913" s="4">
        <v>45780.395833333336</v>
      </c>
      <c r="F7913" s="4">
        <v>45780.413194444445</v>
      </c>
      <c r="G7913" s="4">
        <v>45780.39335648148</v>
      </c>
      <c r="H7913" t="s">
        <v>3155</v>
      </c>
      <c r="I7913" t="s">
        <v>3175</v>
      </c>
      <c r="J7913">
        <v>0</v>
      </c>
      <c r="K7913" t="s">
        <v>3157</v>
      </c>
      <c r="L7913" t="s">
        <v>3564</v>
      </c>
      <c r="M7913" t="s">
        <v>549</v>
      </c>
      <c r="N7913" t="s">
        <v>550</v>
      </c>
      <c r="O7913" t="s">
        <v>136</v>
      </c>
      <c r="P7913" t="s">
        <v>147</v>
      </c>
      <c r="Q7913" t="s">
        <v>253</v>
      </c>
    </row>
    <row r="7914" spans="1:17">
      <c r="A7914" t="s">
        <v>3874</v>
      </c>
      <c r="B7914" t="s">
        <v>3885</v>
      </c>
      <c r="C7914" t="s">
        <v>8192</v>
      </c>
      <c r="D7914" s="4">
        <v>45779.534791666665</v>
      </c>
      <c r="E7914" s="4">
        <v>45787.708333333336</v>
      </c>
      <c r="F7914" s="4">
        <v>45787.725694444445</v>
      </c>
      <c r="G7914" s="4"/>
      <c r="H7914" t="s">
        <v>3155</v>
      </c>
      <c r="I7914" t="s">
        <v>3171</v>
      </c>
      <c r="J7914">
        <v>1001</v>
      </c>
      <c r="K7914" t="s">
        <v>3157</v>
      </c>
      <c r="L7914" t="s">
        <v>3245</v>
      </c>
      <c r="M7914" t="s">
        <v>549</v>
      </c>
      <c r="N7914" t="s">
        <v>559</v>
      </c>
      <c r="O7914" t="s">
        <v>504</v>
      </c>
      <c r="P7914" t="s">
        <v>325</v>
      </c>
      <c r="Q7914" t="s">
        <v>339</v>
      </c>
    </row>
    <row r="7915" spans="1:17">
      <c r="A7915" t="s">
        <v>7806</v>
      </c>
      <c r="B7915" t="s">
        <v>7807</v>
      </c>
      <c r="C7915" t="s">
        <v>8193</v>
      </c>
      <c r="D7915" s="4">
        <v>45779.529143518521</v>
      </c>
      <c r="E7915" s="4">
        <v>45781.291666666664</v>
      </c>
      <c r="F7915" s="4">
        <v>45781.329861111109</v>
      </c>
      <c r="G7915" s="4"/>
      <c r="H7915" t="s">
        <v>3155</v>
      </c>
      <c r="I7915" t="s">
        <v>3240</v>
      </c>
      <c r="J7915">
        <v>1001</v>
      </c>
      <c r="K7915" t="s">
        <v>3157</v>
      </c>
      <c r="L7915" t="s">
        <v>3245</v>
      </c>
      <c r="M7915" t="s">
        <v>549</v>
      </c>
      <c r="N7915" t="s">
        <v>550</v>
      </c>
      <c r="O7915" t="s">
        <v>136</v>
      </c>
      <c r="P7915" t="s">
        <v>147</v>
      </c>
      <c r="Q7915" t="s">
        <v>258</v>
      </c>
    </row>
    <row r="7916" spans="1:17">
      <c r="A7916" t="s">
        <v>8194</v>
      </c>
      <c r="B7916" t="s">
        <v>8195</v>
      </c>
      <c r="C7916" t="s">
        <v>8196</v>
      </c>
      <c r="D7916" s="4">
        <v>45779.527384259258</v>
      </c>
      <c r="E7916" s="4">
        <v>45785.333333333336</v>
      </c>
      <c r="F7916" s="4">
        <v>45785.350694444445</v>
      </c>
      <c r="G7916" s="4"/>
      <c r="H7916" t="s">
        <v>3155</v>
      </c>
      <c r="I7916" t="s">
        <v>3162</v>
      </c>
      <c r="J7916">
        <v>0</v>
      </c>
      <c r="K7916" t="s">
        <v>3295</v>
      </c>
      <c r="L7916" t="s">
        <v>3245</v>
      </c>
      <c r="M7916" t="s">
        <v>549</v>
      </c>
      <c r="N7916" t="s">
        <v>550</v>
      </c>
      <c r="O7916" t="s">
        <v>1923</v>
      </c>
      <c r="P7916" t="s">
        <v>1924</v>
      </c>
      <c r="Q7916" t="s">
        <v>3199</v>
      </c>
    </row>
    <row r="7917" spans="1:17">
      <c r="A7917" t="s">
        <v>8197</v>
      </c>
      <c r="B7917" t="s">
        <v>8198</v>
      </c>
      <c r="C7917" t="s">
        <v>8199</v>
      </c>
      <c r="D7917" s="4">
        <v>45779.522858796299</v>
      </c>
      <c r="E7917" s="4">
        <v>45780.583333333336</v>
      </c>
      <c r="F7917" s="4">
        <v>45780.621527777781</v>
      </c>
      <c r="G7917" s="4">
        <v>45780.583472222221</v>
      </c>
      <c r="H7917" t="s">
        <v>3155</v>
      </c>
      <c r="I7917" t="s">
        <v>3240</v>
      </c>
      <c r="J7917">
        <v>0</v>
      </c>
      <c r="K7917" t="s">
        <v>3157</v>
      </c>
      <c r="L7917" t="s">
        <v>3564</v>
      </c>
      <c r="M7917" t="s">
        <v>549</v>
      </c>
      <c r="N7917" t="s">
        <v>559</v>
      </c>
      <c r="O7917" t="s">
        <v>163</v>
      </c>
      <c r="P7917" t="s">
        <v>473</v>
      </c>
      <c r="Q7917" t="s">
        <v>358</v>
      </c>
    </row>
    <row r="7918" spans="1:17">
      <c r="A7918" t="s">
        <v>10893</v>
      </c>
      <c r="B7918" t="s">
        <v>10894</v>
      </c>
      <c r="C7918" t="s">
        <v>10896</v>
      </c>
      <c r="D7918" s="4">
        <v>45779.509444444448</v>
      </c>
      <c r="E7918" s="4">
        <v>45780.3125</v>
      </c>
      <c r="F7918" s="4">
        <v>45780.329861111109</v>
      </c>
      <c r="G7918" s="4"/>
      <c r="H7918" t="s">
        <v>3155</v>
      </c>
      <c r="I7918" t="s">
        <v>3171</v>
      </c>
      <c r="J7918">
        <v>0</v>
      </c>
      <c r="K7918" t="s">
        <v>3157</v>
      </c>
      <c r="L7918" t="s">
        <v>3245</v>
      </c>
      <c r="M7918" t="s">
        <v>549</v>
      </c>
      <c r="N7918" t="s">
        <v>550</v>
      </c>
      <c r="O7918" t="s">
        <v>136</v>
      </c>
      <c r="P7918" t="s">
        <v>143</v>
      </c>
      <c r="Q7918" t="s">
        <v>298</v>
      </c>
    </row>
    <row r="7919" spans="1:17">
      <c r="A7919" t="s">
        <v>8200</v>
      </c>
      <c r="B7919" t="s">
        <v>8201</v>
      </c>
      <c r="C7919" t="s">
        <v>8202</v>
      </c>
      <c r="D7919" s="4">
        <v>45779.505462962959</v>
      </c>
      <c r="E7919" s="4">
        <v>45783.708333333336</v>
      </c>
      <c r="F7919" s="4">
        <v>45783.725694444445</v>
      </c>
      <c r="G7919" s="4">
        <v>45783.712164351855</v>
      </c>
      <c r="H7919" t="s">
        <v>3155</v>
      </c>
      <c r="I7919" t="s">
        <v>3175</v>
      </c>
      <c r="J7919">
        <v>1001</v>
      </c>
      <c r="K7919" t="s">
        <v>3157</v>
      </c>
      <c r="L7919" t="s">
        <v>3564</v>
      </c>
      <c r="M7919" t="s">
        <v>549</v>
      </c>
      <c r="N7919" t="s">
        <v>559</v>
      </c>
      <c r="O7919" t="s">
        <v>504</v>
      </c>
      <c r="P7919" t="s">
        <v>325</v>
      </c>
      <c r="Q7919" t="s">
        <v>326</v>
      </c>
    </row>
    <row r="7920" spans="1:17">
      <c r="A7920" t="s">
        <v>8200</v>
      </c>
      <c r="B7920" t="s">
        <v>8203</v>
      </c>
      <c r="C7920" t="s">
        <v>8204</v>
      </c>
      <c r="D7920" s="4">
        <v>45779.504930555559</v>
      </c>
      <c r="E7920" s="4">
        <v>45783.729166666664</v>
      </c>
      <c r="F7920" s="4">
        <v>45783.767361111109</v>
      </c>
      <c r="G7920" s="4">
        <v>45783.725868055553</v>
      </c>
      <c r="H7920" t="s">
        <v>3155</v>
      </c>
      <c r="I7920" t="s">
        <v>3673</v>
      </c>
      <c r="J7920">
        <v>0</v>
      </c>
      <c r="K7920" t="s">
        <v>3157</v>
      </c>
      <c r="L7920" t="s">
        <v>3564</v>
      </c>
      <c r="M7920" t="s">
        <v>549</v>
      </c>
      <c r="N7920" t="s">
        <v>559</v>
      </c>
      <c r="O7920" t="s">
        <v>504</v>
      </c>
      <c r="P7920" t="s">
        <v>325</v>
      </c>
      <c r="Q7920" t="s">
        <v>326</v>
      </c>
    </row>
    <row r="7921" spans="1:17">
      <c r="A7921" t="s">
        <v>8205</v>
      </c>
      <c r="B7921" t="s">
        <v>8206</v>
      </c>
      <c r="C7921" t="s">
        <v>8207</v>
      </c>
      <c r="D7921" s="4">
        <v>45779.494398148148</v>
      </c>
      <c r="E7921" s="4">
        <v>45780.583333333336</v>
      </c>
      <c r="F7921" s="4">
        <v>45780.621527777781</v>
      </c>
      <c r="G7921" s="4">
        <v>45780.582314814812</v>
      </c>
      <c r="H7921" t="s">
        <v>3155</v>
      </c>
      <c r="I7921" t="s">
        <v>3240</v>
      </c>
      <c r="J7921">
        <v>0</v>
      </c>
      <c r="K7921" t="s">
        <v>3163</v>
      </c>
      <c r="L7921" t="s">
        <v>3564</v>
      </c>
      <c r="M7921" t="s">
        <v>549</v>
      </c>
      <c r="N7921" t="s">
        <v>550</v>
      </c>
      <c r="O7921" t="s">
        <v>616</v>
      </c>
      <c r="P7921" t="s">
        <v>314</v>
      </c>
      <c r="Q7921" t="s">
        <v>323</v>
      </c>
    </row>
    <row r="7922" spans="1:17">
      <c r="A7922" t="s">
        <v>8208</v>
      </c>
      <c r="B7922" t="s">
        <v>8209</v>
      </c>
      <c r="C7922" t="s">
        <v>8210</v>
      </c>
      <c r="D7922" s="4">
        <v>45779.485254629632</v>
      </c>
      <c r="E7922" s="4">
        <v>45783.291666666664</v>
      </c>
      <c r="F7922" s="4">
        <v>45783.329861111109</v>
      </c>
      <c r="G7922" s="4">
        <v>45783.288877314815</v>
      </c>
      <c r="H7922" t="s">
        <v>3155</v>
      </c>
      <c r="I7922" t="s">
        <v>3156</v>
      </c>
      <c r="J7922">
        <v>0</v>
      </c>
      <c r="K7922" t="s">
        <v>3157</v>
      </c>
      <c r="L7922" t="s">
        <v>3564</v>
      </c>
      <c r="M7922" t="s">
        <v>549</v>
      </c>
      <c r="N7922" t="s">
        <v>559</v>
      </c>
      <c r="O7922" t="s">
        <v>469</v>
      </c>
      <c r="P7922" t="s">
        <v>189</v>
      </c>
      <c r="Q7922" t="s">
        <v>190</v>
      </c>
    </row>
    <row r="7923" spans="1:17">
      <c r="A7923" t="s">
        <v>7998</v>
      </c>
      <c r="B7923" t="s">
        <v>7999</v>
      </c>
      <c r="C7923" t="s">
        <v>8211</v>
      </c>
      <c r="D7923" s="4">
        <v>45779.485219907408</v>
      </c>
      <c r="E7923" s="4">
        <v>45785.291666666664</v>
      </c>
      <c r="F7923" s="4">
        <v>45785.329861111109</v>
      </c>
      <c r="G7923" s="4"/>
      <c r="H7923" t="s">
        <v>3155</v>
      </c>
      <c r="I7923" t="s">
        <v>3240</v>
      </c>
      <c r="J7923">
        <v>0</v>
      </c>
      <c r="K7923" t="s">
        <v>3157</v>
      </c>
      <c r="L7923" t="s">
        <v>3245</v>
      </c>
      <c r="M7923" t="s">
        <v>549</v>
      </c>
      <c r="N7923" t="s">
        <v>550</v>
      </c>
      <c r="O7923" t="s">
        <v>551</v>
      </c>
      <c r="P7923" t="s">
        <v>145</v>
      </c>
      <c r="Q7923" t="s">
        <v>227</v>
      </c>
    </row>
    <row r="7924" spans="1:17">
      <c r="A7924" t="s">
        <v>8212</v>
      </c>
      <c r="B7924" t="s">
        <v>8213</v>
      </c>
      <c r="C7924" t="s">
        <v>8214</v>
      </c>
      <c r="D7924" s="4">
        <v>45779.476446759261</v>
      </c>
      <c r="E7924" s="4">
        <v>45780.333333333336</v>
      </c>
      <c r="F7924" s="4">
        <v>45780.350694444445</v>
      </c>
      <c r="G7924" s="4">
        <v>45780.329976851855</v>
      </c>
      <c r="H7924" t="s">
        <v>3155</v>
      </c>
      <c r="I7924" t="s">
        <v>3175</v>
      </c>
      <c r="J7924">
        <v>0</v>
      </c>
      <c r="K7924" t="s">
        <v>3157</v>
      </c>
      <c r="L7924" t="s">
        <v>3564</v>
      </c>
      <c r="M7924" t="s">
        <v>549</v>
      </c>
      <c r="N7924" t="s">
        <v>550</v>
      </c>
      <c r="O7924" t="s">
        <v>551</v>
      </c>
      <c r="P7924" t="s">
        <v>149</v>
      </c>
      <c r="Q7924" t="s">
        <v>203</v>
      </c>
    </row>
    <row r="7925" spans="1:17">
      <c r="A7925" t="s">
        <v>7641</v>
      </c>
      <c r="B7925" t="s">
        <v>7642</v>
      </c>
      <c r="C7925" t="s">
        <v>8215</v>
      </c>
      <c r="D7925" s="4">
        <v>45779.468877314815</v>
      </c>
      <c r="E7925" s="4">
        <v>45780.541666666664</v>
      </c>
      <c r="F7925" s="4">
        <v>45780.579861111109</v>
      </c>
      <c r="G7925" s="4"/>
      <c r="H7925" t="s">
        <v>3155</v>
      </c>
      <c r="I7925" t="s">
        <v>3240</v>
      </c>
      <c r="J7925">
        <v>1001</v>
      </c>
      <c r="K7925" t="s">
        <v>3194</v>
      </c>
      <c r="L7925" t="s">
        <v>3593</v>
      </c>
      <c r="M7925" t="s">
        <v>549</v>
      </c>
      <c r="N7925" t="s">
        <v>550</v>
      </c>
      <c r="O7925" t="s">
        <v>551</v>
      </c>
      <c r="P7925" t="s">
        <v>242</v>
      </c>
      <c r="Q7925" t="s">
        <v>249</v>
      </c>
    </row>
    <row r="7926" spans="1:17">
      <c r="A7926" t="s">
        <v>7947</v>
      </c>
      <c r="B7926" t="s">
        <v>7948</v>
      </c>
      <c r="C7926" t="s">
        <v>8216</v>
      </c>
      <c r="D7926" s="4">
        <v>45779.464120370372</v>
      </c>
      <c r="E7926" s="4">
        <v>45782.291666666664</v>
      </c>
      <c r="F7926" s="4">
        <v>45782.329861111109</v>
      </c>
      <c r="G7926" s="4"/>
      <c r="H7926" t="s">
        <v>3155</v>
      </c>
      <c r="I7926" t="s">
        <v>3156</v>
      </c>
      <c r="J7926">
        <v>0</v>
      </c>
      <c r="K7926" t="s">
        <v>3157</v>
      </c>
      <c r="L7926" t="s">
        <v>3245</v>
      </c>
      <c r="M7926" t="s">
        <v>549</v>
      </c>
      <c r="N7926" t="s">
        <v>550</v>
      </c>
      <c r="O7926" t="s">
        <v>551</v>
      </c>
      <c r="P7926" t="s">
        <v>149</v>
      </c>
      <c r="Q7926" t="s">
        <v>209</v>
      </c>
    </row>
    <row r="7927" spans="1:17">
      <c r="A7927" t="s">
        <v>8217</v>
      </c>
      <c r="B7927" t="s">
        <v>8218</v>
      </c>
      <c r="C7927" t="s">
        <v>8219</v>
      </c>
      <c r="D7927" s="4">
        <v>45779.460925925923</v>
      </c>
      <c r="E7927" s="4">
        <v>45780.4375</v>
      </c>
      <c r="F7927" s="4">
        <v>45780.454861111109</v>
      </c>
      <c r="G7927" s="4">
        <v>45780.434999999998</v>
      </c>
      <c r="H7927" t="s">
        <v>3155</v>
      </c>
      <c r="I7927" t="s">
        <v>3171</v>
      </c>
      <c r="J7927">
        <v>1001</v>
      </c>
      <c r="K7927" t="s">
        <v>3157</v>
      </c>
      <c r="L7927" t="s">
        <v>3564</v>
      </c>
      <c r="M7927" t="s">
        <v>549</v>
      </c>
      <c r="N7927" t="s">
        <v>550</v>
      </c>
      <c r="O7927" t="s">
        <v>136</v>
      </c>
      <c r="P7927" t="s">
        <v>139</v>
      </c>
      <c r="Q7927" t="s">
        <v>272</v>
      </c>
    </row>
    <row r="7928" spans="1:17">
      <c r="A7928" t="s">
        <v>8220</v>
      </c>
      <c r="B7928" t="s">
        <v>8221</v>
      </c>
      <c r="C7928" t="s">
        <v>8222</v>
      </c>
      <c r="D7928" s="4">
        <v>45779.453576388885</v>
      </c>
      <c r="E7928" s="4">
        <v>45782.416666666664</v>
      </c>
      <c r="F7928" s="4">
        <v>45782.454861111109</v>
      </c>
      <c r="G7928" s="4">
        <v>45782.414386574077</v>
      </c>
      <c r="H7928" t="s">
        <v>3155</v>
      </c>
      <c r="I7928" t="s">
        <v>3156</v>
      </c>
      <c r="J7928">
        <v>0</v>
      </c>
      <c r="K7928" t="s">
        <v>3157</v>
      </c>
      <c r="L7928" t="s">
        <v>3564</v>
      </c>
      <c r="M7928" t="s">
        <v>549</v>
      </c>
      <c r="N7928" t="s">
        <v>559</v>
      </c>
      <c r="O7928" t="s">
        <v>469</v>
      </c>
      <c r="P7928" t="s">
        <v>180</v>
      </c>
      <c r="Q7928" t="s">
        <v>181</v>
      </c>
    </row>
    <row r="7929" spans="1:17">
      <c r="A7929" t="s">
        <v>7567</v>
      </c>
      <c r="B7929" t="s">
        <v>7568</v>
      </c>
      <c r="C7929" t="s">
        <v>8223</v>
      </c>
      <c r="D7929" s="4">
        <v>45779.4528587963</v>
      </c>
      <c r="E7929" s="4">
        <v>45781.708333333336</v>
      </c>
      <c r="F7929" s="4">
        <v>45781.725694444445</v>
      </c>
      <c r="G7929" s="4"/>
      <c r="H7929" t="s">
        <v>3155</v>
      </c>
      <c r="I7929" t="s">
        <v>3171</v>
      </c>
      <c r="J7929">
        <v>1002</v>
      </c>
      <c r="K7929" t="s">
        <v>3157</v>
      </c>
      <c r="L7929" t="s">
        <v>3245</v>
      </c>
      <c r="M7929" t="s">
        <v>549</v>
      </c>
      <c r="N7929" t="s">
        <v>550</v>
      </c>
      <c r="O7929" t="s">
        <v>136</v>
      </c>
      <c r="P7929" t="s">
        <v>143</v>
      </c>
      <c r="Q7929" t="s">
        <v>310</v>
      </c>
    </row>
    <row r="7930" spans="1:17">
      <c r="A7930" t="s">
        <v>8224</v>
      </c>
      <c r="B7930" t="s">
        <v>8225</v>
      </c>
      <c r="C7930" t="s">
        <v>8226</v>
      </c>
      <c r="D7930" s="4">
        <v>45779.449988425928</v>
      </c>
      <c r="E7930" s="4">
        <v>45780.458333333336</v>
      </c>
      <c r="F7930" s="4">
        <v>45780.475694444445</v>
      </c>
      <c r="G7930" s="4">
        <v>45780.457870370374</v>
      </c>
      <c r="H7930" t="s">
        <v>3155</v>
      </c>
      <c r="I7930" t="s">
        <v>3162</v>
      </c>
      <c r="J7930">
        <v>0</v>
      </c>
      <c r="K7930" t="s">
        <v>3358</v>
      </c>
      <c r="L7930" t="s">
        <v>3564</v>
      </c>
      <c r="M7930" t="s">
        <v>549</v>
      </c>
      <c r="N7930" t="s">
        <v>550</v>
      </c>
      <c r="O7930" t="s">
        <v>1923</v>
      </c>
      <c r="P7930" t="s">
        <v>1924</v>
      </c>
      <c r="Q7930" t="s">
        <v>3180</v>
      </c>
    </row>
    <row r="7931" spans="1:17">
      <c r="A7931" t="s">
        <v>8164</v>
      </c>
      <c r="B7931" t="s">
        <v>8165</v>
      </c>
      <c r="C7931" t="s">
        <v>8227</v>
      </c>
      <c r="D7931" s="4">
        <v>45779.446770833332</v>
      </c>
      <c r="E7931" s="4">
        <v>45781.708333333336</v>
      </c>
      <c r="F7931" s="4">
        <v>45781.725694444445</v>
      </c>
      <c r="G7931" s="4"/>
      <c r="H7931" t="s">
        <v>3155</v>
      </c>
      <c r="I7931" t="s">
        <v>3175</v>
      </c>
      <c r="J7931">
        <v>1001</v>
      </c>
      <c r="K7931" t="s">
        <v>3194</v>
      </c>
      <c r="L7931" t="s">
        <v>3245</v>
      </c>
      <c r="M7931" t="s">
        <v>549</v>
      </c>
      <c r="N7931" t="s">
        <v>550</v>
      </c>
      <c r="O7931" t="s">
        <v>136</v>
      </c>
      <c r="P7931" t="s">
        <v>139</v>
      </c>
      <c r="Q7931" t="s">
        <v>272</v>
      </c>
    </row>
    <row r="7932" spans="1:17">
      <c r="A7932" t="s">
        <v>8228</v>
      </c>
      <c r="B7932" t="s">
        <v>8229</v>
      </c>
      <c r="C7932" t="s">
        <v>8230</v>
      </c>
      <c r="D7932" s="4">
        <v>45779.437268518515</v>
      </c>
      <c r="E7932" s="4">
        <v>45780.583333333336</v>
      </c>
      <c r="F7932" s="4">
        <v>45780.600694444445</v>
      </c>
      <c r="G7932" s="4">
        <v>45780.592731481483</v>
      </c>
      <c r="H7932" t="s">
        <v>3155</v>
      </c>
      <c r="I7932" t="s">
        <v>3171</v>
      </c>
      <c r="J7932">
        <v>1001</v>
      </c>
      <c r="K7932" t="s">
        <v>3157</v>
      </c>
      <c r="L7932" t="s">
        <v>3564</v>
      </c>
      <c r="M7932" t="s">
        <v>549</v>
      </c>
      <c r="N7932" t="s">
        <v>550</v>
      </c>
      <c r="O7932" t="s">
        <v>551</v>
      </c>
      <c r="P7932" t="s">
        <v>145</v>
      </c>
      <c r="Q7932" t="s">
        <v>219</v>
      </c>
    </row>
    <row r="7933" spans="1:17">
      <c r="A7933" t="s">
        <v>8231</v>
      </c>
      <c r="B7933" t="s">
        <v>8232</v>
      </c>
      <c r="C7933" t="s">
        <v>8233</v>
      </c>
      <c r="D7933" s="4">
        <v>45779.435844907406</v>
      </c>
      <c r="E7933" s="4">
        <v>45784.25</v>
      </c>
      <c r="F7933" s="4">
        <v>45784.288194444445</v>
      </c>
      <c r="G7933" s="4">
        <v>45784.247037037036</v>
      </c>
      <c r="H7933" t="s">
        <v>3155</v>
      </c>
      <c r="I7933" t="s">
        <v>3240</v>
      </c>
      <c r="J7933">
        <v>0</v>
      </c>
      <c r="K7933" t="s">
        <v>3194</v>
      </c>
      <c r="L7933" t="s">
        <v>3564</v>
      </c>
      <c r="M7933" t="s">
        <v>549</v>
      </c>
      <c r="N7933" t="s">
        <v>550</v>
      </c>
      <c r="O7933" t="s">
        <v>551</v>
      </c>
      <c r="P7933" t="s">
        <v>145</v>
      </c>
      <c r="Q7933" t="s">
        <v>217</v>
      </c>
    </row>
    <row r="7934" spans="1:17">
      <c r="A7934" t="s">
        <v>8231</v>
      </c>
      <c r="B7934" t="s">
        <v>8234</v>
      </c>
      <c r="C7934" t="s">
        <v>8235</v>
      </c>
      <c r="D7934" s="4">
        <v>45779.435069444444</v>
      </c>
      <c r="E7934" s="4">
        <v>45780.25</v>
      </c>
      <c r="F7934" s="4">
        <v>45780.267361111109</v>
      </c>
      <c r="G7934" s="4">
        <v>45780.247685185182</v>
      </c>
      <c r="H7934" t="s">
        <v>3155</v>
      </c>
      <c r="I7934" t="s">
        <v>3222</v>
      </c>
      <c r="J7934">
        <v>1</v>
      </c>
      <c r="K7934" t="s">
        <v>3223</v>
      </c>
      <c r="L7934" t="s">
        <v>3564</v>
      </c>
      <c r="M7934" t="s">
        <v>549</v>
      </c>
      <c r="N7934" t="s">
        <v>550</v>
      </c>
      <c r="O7934" t="s">
        <v>551</v>
      </c>
      <c r="P7934" t="s">
        <v>145</v>
      </c>
      <c r="Q7934" t="s">
        <v>217</v>
      </c>
    </row>
    <row r="7935" spans="1:17">
      <c r="A7935" t="s">
        <v>8236</v>
      </c>
      <c r="B7935" t="s">
        <v>8237</v>
      </c>
      <c r="C7935" t="s">
        <v>8238</v>
      </c>
      <c r="D7935" s="4">
        <v>45779.426562499997</v>
      </c>
      <c r="E7935" s="4">
        <v>45780.625</v>
      </c>
      <c r="F7935" s="4">
        <v>45780.642361111109</v>
      </c>
      <c r="G7935" s="4">
        <v>45780.625416666669</v>
      </c>
      <c r="H7935" t="s">
        <v>3155</v>
      </c>
      <c r="I7935" t="s">
        <v>3171</v>
      </c>
      <c r="J7935">
        <v>1001</v>
      </c>
      <c r="K7935" t="s">
        <v>3157</v>
      </c>
      <c r="L7935" t="s">
        <v>3564</v>
      </c>
      <c r="M7935" t="s">
        <v>549</v>
      </c>
      <c r="N7935" t="s">
        <v>559</v>
      </c>
      <c r="O7935" t="s">
        <v>504</v>
      </c>
      <c r="P7935" t="s">
        <v>325</v>
      </c>
      <c r="Q7935" t="s">
        <v>326</v>
      </c>
    </row>
    <row r="7936" spans="1:17">
      <c r="A7936" t="s">
        <v>8217</v>
      </c>
      <c r="B7936" t="s">
        <v>8218</v>
      </c>
      <c r="C7936" t="s">
        <v>8239</v>
      </c>
      <c r="D7936" s="4">
        <v>45779.425740740742</v>
      </c>
      <c r="E7936" s="4">
        <v>45780.4375</v>
      </c>
      <c r="F7936" s="4">
        <v>45780.454861111109</v>
      </c>
      <c r="G7936" s="4"/>
      <c r="H7936" t="s">
        <v>3155</v>
      </c>
      <c r="I7936" t="s">
        <v>3184</v>
      </c>
      <c r="J7936">
        <v>1001</v>
      </c>
      <c r="K7936" t="s">
        <v>3157</v>
      </c>
      <c r="L7936" t="s">
        <v>3245</v>
      </c>
      <c r="M7936" t="s">
        <v>549</v>
      </c>
      <c r="N7936" t="s">
        <v>550</v>
      </c>
      <c r="O7936" t="s">
        <v>136</v>
      </c>
      <c r="P7936" t="s">
        <v>139</v>
      </c>
      <c r="Q7936" t="s">
        <v>272</v>
      </c>
    </row>
    <row r="7937" spans="1:17">
      <c r="A7937" t="s">
        <v>3742</v>
      </c>
      <c r="B7937" t="s">
        <v>3743</v>
      </c>
      <c r="C7937" t="s">
        <v>8240</v>
      </c>
      <c r="D7937" s="4">
        <v>45779.413993055554</v>
      </c>
      <c r="E7937" s="4">
        <v>45783.708333333336</v>
      </c>
      <c r="F7937" s="4">
        <v>45783.725694444445</v>
      </c>
      <c r="G7937" s="4"/>
      <c r="H7937" t="s">
        <v>3155</v>
      </c>
      <c r="I7937" t="s">
        <v>3162</v>
      </c>
      <c r="J7937">
        <v>0</v>
      </c>
      <c r="K7937" t="s">
        <v>3227</v>
      </c>
      <c r="L7937" t="s">
        <v>3593</v>
      </c>
      <c r="M7937" t="s">
        <v>549</v>
      </c>
      <c r="N7937" t="s">
        <v>550</v>
      </c>
      <c r="O7937" t="s">
        <v>1923</v>
      </c>
      <c r="P7937" t="s">
        <v>1924</v>
      </c>
      <c r="Q7937" t="s">
        <v>3164</v>
      </c>
    </row>
    <row r="7938" spans="1:17">
      <c r="A7938" t="s">
        <v>8241</v>
      </c>
      <c r="B7938" t="s">
        <v>8242</v>
      </c>
      <c r="C7938" t="s">
        <v>8243</v>
      </c>
      <c r="D7938" s="4">
        <v>45779.410474537035</v>
      </c>
      <c r="E7938" s="4">
        <v>45785.75</v>
      </c>
      <c r="F7938" s="4">
        <v>45785.767361111109</v>
      </c>
      <c r="G7938" s="4">
        <v>45785.749120370368</v>
      </c>
      <c r="H7938" t="s">
        <v>3155</v>
      </c>
      <c r="I7938" t="s">
        <v>3171</v>
      </c>
      <c r="J7938">
        <v>1001</v>
      </c>
      <c r="K7938" t="s">
        <v>3157</v>
      </c>
      <c r="L7938" t="s">
        <v>3564</v>
      </c>
      <c r="M7938" t="s">
        <v>549</v>
      </c>
      <c r="N7938" t="s">
        <v>559</v>
      </c>
      <c r="O7938" t="s">
        <v>504</v>
      </c>
      <c r="P7938" t="s">
        <v>325</v>
      </c>
      <c r="Q7938" t="s">
        <v>327</v>
      </c>
    </row>
    <row r="7939" spans="1:17">
      <c r="A7939" t="s">
        <v>3742</v>
      </c>
      <c r="B7939" t="s">
        <v>3743</v>
      </c>
      <c r="C7939" t="s">
        <v>8244</v>
      </c>
      <c r="D7939" s="4">
        <v>45779.409884259258</v>
      </c>
      <c r="E7939" s="4">
        <v>45782.708333333336</v>
      </c>
      <c r="F7939" s="4">
        <v>45782.725694444445</v>
      </c>
      <c r="G7939" s="4">
        <v>45782.706631944442</v>
      </c>
      <c r="H7939" t="s">
        <v>3155</v>
      </c>
      <c r="I7939" t="s">
        <v>3282</v>
      </c>
      <c r="J7939">
        <v>0</v>
      </c>
      <c r="K7939" t="s">
        <v>3420</v>
      </c>
      <c r="L7939" t="s">
        <v>3564</v>
      </c>
      <c r="M7939" t="s">
        <v>549</v>
      </c>
      <c r="N7939" t="s">
        <v>550</v>
      </c>
      <c r="O7939" t="s">
        <v>1923</v>
      </c>
      <c r="P7939" t="s">
        <v>1924</v>
      </c>
      <c r="Q7939" t="s">
        <v>3164</v>
      </c>
    </row>
    <row r="7940" spans="1:17">
      <c r="A7940" t="s">
        <v>8245</v>
      </c>
      <c r="B7940" t="s">
        <v>8246</v>
      </c>
      <c r="C7940" t="s">
        <v>8247</v>
      </c>
      <c r="D7940" s="4">
        <v>45779.404664351852</v>
      </c>
      <c r="E7940" s="4">
        <v>45780.354166666664</v>
      </c>
      <c r="F7940" s="4">
        <v>45780.371527777781</v>
      </c>
      <c r="G7940" s="4">
        <v>45780.356030092589</v>
      </c>
      <c r="H7940" t="s">
        <v>3155</v>
      </c>
      <c r="I7940" t="s">
        <v>3162</v>
      </c>
      <c r="J7940">
        <v>0</v>
      </c>
      <c r="K7940" t="s">
        <v>3420</v>
      </c>
      <c r="L7940" t="s">
        <v>3564</v>
      </c>
      <c r="M7940" t="s">
        <v>549</v>
      </c>
      <c r="N7940" t="s">
        <v>550</v>
      </c>
      <c r="O7940" t="s">
        <v>1923</v>
      </c>
      <c r="P7940" t="s">
        <v>1924</v>
      </c>
      <c r="Q7940" t="s">
        <v>3164</v>
      </c>
    </row>
    <row r="7941" spans="1:17">
      <c r="A7941" t="s">
        <v>8248</v>
      </c>
      <c r="B7941" t="s">
        <v>8249</v>
      </c>
      <c r="C7941" t="s">
        <v>8250</v>
      </c>
      <c r="D7941" s="4">
        <v>45779.391608796293</v>
      </c>
      <c r="E7941" s="4">
        <v>45786.416666666664</v>
      </c>
      <c r="F7941" s="4">
        <v>45786.434027777781</v>
      </c>
      <c r="G7941" s="4">
        <v>45786.415173611109</v>
      </c>
      <c r="H7941" t="s">
        <v>3155</v>
      </c>
      <c r="I7941" t="s">
        <v>3184</v>
      </c>
      <c r="J7941">
        <v>1002</v>
      </c>
      <c r="K7941" t="s">
        <v>3157</v>
      </c>
      <c r="L7941" t="s">
        <v>3564</v>
      </c>
      <c r="M7941" t="s">
        <v>549</v>
      </c>
      <c r="N7941" t="s">
        <v>550</v>
      </c>
      <c r="O7941" t="s">
        <v>616</v>
      </c>
      <c r="P7941" t="s">
        <v>314</v>
      </c>
      <c r="Q7941" t="s">
        <v>319</v>
      </c>
    </row>
    <row r="7942" spans="1:17">
      <c r="A7942" t="s">
        <v>7854</v>
      </c>
      <c r="B7942" t="s">
        <v>7855</v>
      </c>
      <c r="C7942" t="s">
        <v>8251</v>
      </c>
      <c r="D7942" s="4">
        <v>45779.380219907405</v>
      </c>
      <c r="E7942" s="4">
        <v>45781.416666666664</v>
      </c>
      <c r="F7942" s="4">
        <v>45781.454861111109</v>
      </c>
      <c r="G7942" s="4"/>
      <c r="H7942" t="s">
        <v>3155</v>
      </c>
      <c r="I7942" t="s">
        <v>3240</v>
      </c>
      <c r="J7942">
        <v>1001</v>
      </c>
      <c r="K7942" t="s">
        <v>3157</v>
      </c>
      <c r="L7942" t="s">
        <v>3245</v>
      </c>
      <c r="M7942" t="s">
        <v>549</v>
      </c>
      <c r="N7942" t="s">
        <v>550</v>
      </c>
      <c r="O7942" t="s">
        <v>551</v>
      </c>
      <c r="P7942" t="s">
        <v>145</v>
      </c>
      <c r="Q7942" t="s">
        <v>223</v>
      </c>
    </row>
    <row r="7943" spans="1:17">
      <c r="A7943" t="s">
        <v>8252</v>
      </c>
      <c r="B7943" t="s">
        <v>8253</v>
      </c>
      <c r="C7943" t="s">
        <v>8254</v>
      </c>
      <c r="D7943" s="4">
        <v>45779.379189814812</v>
      </c>
      <c r="E7943" s="4">
        <v>45781.333333333336</v>
      </c>
      <c r="F7943" s="4">
        <v>45781.350694444445</v>
      </c>
      <c r="G7943" s="4">
        <v>45781.333368055559</v>
      </c>
      <c r="H7943" t="s">
        <v>3155</v>
      </c>
      <c r="I7943" t="s">
        <v>3171</v>
      </c>
      <c r="J7943">
        <v>0</v>
      </c>
      <c r="K7943" t="s">
        <v>3157</v>
      </c>
      <c r="L7943" t="s">
        <v>3564</v>
      </c>
      <c r="M7943" t="s">
        <v>549</v>
      </c>
      <c r="N7943" t="s">
        <v>559</v>
      </c>
      <c r="O7943" t="s">
        <v>469</v>
      </c>
      <c r="P7943" t="s">
        <v>180</v>
      </c>
      <c r="Q7943" t="s">
        <v>184</v>
      </c>
    </row>
    <row r="7944" spans="1:17">
      <c r="A7944" t="s">
        <v>8255</v>
      </c>
      <c r="B7944" t="s">
        <v>8256</v>
      </c>
      <c r="C7944" t="s">
        <v>8257</v>
      </c>
      <c r="D7944" s="4">
        <v>45779.379062499997</v>
      </c>
      <c r="E7944" s="4">
        <v>45782.770833333336</v>
      </c>
      <c r="F7944" s="4">
        <v>45782.788194444445</v>
      </c>
      <c r="G7944" s="4">
        <v>45782.771203703705</v>
      </c>
      <c r="H7944" t="s">
        <v>3155</v>
      </c>
      <c r="I7944" t="s">
        <v>3171</v>
      </c>
      <c r="J7944">
        <v>1001</v>
      </c>
      <c r="K7944" t="s">
        <v>3157</v>
      </c>
      <c r="L7944" t="s">
        <v>3564</v>
      </c>
      <c r="M7944" t="s">
        <v>549</v>
      </c>
      <c r="N7944" t="s">
        <v>559</v>
      </c>
      <c r="O7944" t="s">
        <v>504</v>
      </c>
      <c r="P7944" t="s">
        <v>325</v>
      </c>
      <c r="Q7944" t="s">
        <v>327</v>
      </c>
    </row>
    <row r="7945" spans="1:17">
      <c r="A7945" t="s">
        <v>5292</v>
      </c>
      <c r="B7945" t="s">
        <v>5293</v>
      </c>
      <c r="C7945" t="s">
        <v>8258</v>
      </c>
      <c r="D7945" s="4">
        <v>45779.374282407407</v>
      </c>
      <c r="E7945" s="4">
        <v>45784.625</v>
      </c>
      <c r="F7945" s="4">
        <v>45784.663194444445</v>
      </c>
      <c r="G7945" s="4"/>
      <c r="H7945" t="s">
        <v>3155</v>
      </c>
      <c r="I7945" t="s">
        <v>3156</v>
      </c>
      <c r="J7945">
        <v>0</v>
      </c>
      <c r="K7945" t="s">
        <v>3157</v>
      </c>
      <c r="L7945" t="s">
        <v>3593</v>
      </c>
      <c r="M7945" t="s">
        <v>549</v>
      </c>
      <c r="N7945" t="s">
        <v>550</v>
      </c>
      <c r="O7945" t="s">
        <v>136</v>
      </c>
      <c r="P7945" t="s">
        <v>139</v>
      </c>
      <c r="Q7945" t="s">
        <v>425</v>
      </c>
    </row>
    <row r="7946" spans="1:17">
      <c r="A7946" t="s">
        <v>8259</v>
      </c>
      <c r="B7946" t="s">
        <v>8260</v>
      </c>
      <c r="C7946" t="s">
        <v>8261</v>
      </c>
      <c r="D7946" s="4">
        <v>45779.345324074071</v>
      </c>
      <c r="E7946" s="4">
        <v>45780.208333333336</v>
      </c>
      <c r="F7946" s="4">
        <v>45780.225694444445</v>
      </c>
      <c r="G7946" s="4"/>
      <c r="H7946" t="s">
        <v>3155</v>
      </c>
      <c r="I7946" t="s">
        <v>3175</v>
      </c>
      <c r="J7946">
        <v>0</v>
      </c>
      <c r="K7946" t="s">
        <v>3157</v>
      </c>
      <c r="L7946" t="s">
        <v>3593</v>
      </c>
      <c r="M7946" t="s">
        <v>549</v>
      </c>
      <c r="N7946" t="s">
        <v>550</v>
      </c>
      <c r="O7946" t="s">
        <v>551</v>
      </c>
      <c r="P7946" t="s">
        <v>145</v>
      </c>
      <c r="Q7946" t="s">
        <v>215</v>
      </c>
    </row>
    <row r="7947" spans="1:17">
      <c r="A7947" t="s">
        <v>8262</v>
      </c>
      <c r="B7947" t="s">
        <v>8263</v>
      </c>
      <c r="C7947" t="s">
        <v>8264</v>
      </c>
      <c r="D7947" s="4">
        <v>45779.321238425924</v>
      </c>
      <c r="E7947" s="4">
        <v>45780.625</v>
      </c>
      <c r="F7947" s="4">
        <v>45780.642361111109</v>
      </c>
      <c r="G7947" s="4">
        <v>45780.624363425923</v>
      </c>
      <c r="H7947" t="s">
        <v>3155</v>
      </c>
      <c r="I7947" t="s">
        <v>3175</v>
      </c>
      <c r="J7947">
        <v>1001</v>
      </c>
      <c r="K7947" t="s">
        <v>3194</v>
      </c>
      <c r="L7947" t="s">
        <v>3564</v>
      </c>
      <c r="M7947" t="s">
        <v>549</v>
      </c>
      <c r="N7947" t="s">
        <v>550</v>
      </c>
      <c r="O7947" t="s">
        <v>136</v>
      </c>
      <c r="P7947" t="s">
        <v>292</v>
      </c>
      <c r="Q7947" t="s">
        <v>295</v>
      </c>
    </row>
    <row r="7948" spans="1:17">
      <c r="A7948" t="s">
        <v>7828</v>
      </c>
      <c r="B7948" t="s">
        <v>7829</v>
      </c>
      <c r="C7948" t="s">
        <v>8265</v>
      </c>
      <c r="D7948" s="4">
        <v>45779.290138888886</v>
      </c>
      <c r="E7948" s="4">
        <v>45779.854166666664</v>
      </c>
      <c r="F7948" s="4">
        <v>45779.871527777781</v>
      </c>
      <c r="G7948" s="4">
        <v>45779.851944444446</v>
      </c>
      <c r="H7948" t="s">
        <v>3155</v>
      </c>
      <c r="I7948" t="s">
        <v>3291</v>
      </c>
      <c r="J7948">
        <v>0</v>
      </c>
      <c r="K7948" t="s">
        <v>3157</v>
      </c>
      <c r="L7948" t="s">
        <v>3564</v>
      </c>
      <c r="M7948" t="s">
        <v>549</v>
      </c>
      <c r="N7948" t="s">
        <v>550</v>
      </c>
      <c r="O7948" t="s">
        <v>616</v>
      </c>
      <c r="P7948" t="s">
        <v>314</v>
      </c>
      <c r="Q7948" t="s">
        <v>320</v>
      </c>
    </row>
    <row r="7949" spans="1:17">
      <c r="A7949" t="s">
        <v>6566</v>
      </c>
      <c r="B7949" t="s">
        <v>6567</v>
      </c>
      <c r="C7949" t="s">
        <v>8266</v>
      </c>
      <c r="D7949" s="4">
        <v>45779.267442129632</v>
      </c>
      <c r="E7949" s="4">
        <v>45780.75</v>
      </c>
      <c r="F7949" s="4">
        <v>45780.767361111109</v>
      </c>
      <c r="G7949" s="4"/>
      <c r="H7949" t="s">
        <v>3155</v>
      </c>
      <c r="I7949" t="s">
        <v>3171</v>
      </c>
      <c r="J7949">
        <v>0</v>
      </c>
      <c r="K7949" t="s">
        <v>3157</v>
      </c>
      <c r="L7949" t="s">
        <v>3245</v>
      </c>
      <c r="M7949" t="s">
        <v>549</v>
      </c>
      <c r="N7949" t="s">
        <v>550</v>
      </c>
      <c r="O7949" t="s">
        <v>136</v>
      </c>
      <c r="P7949" t="s">
        <v>292</v>
      </c>
      <c r="Q7949" t="s">
        <v>293</v>
      </c>
    </row>
    <row r="7950" spans="1:17">
      <c r="A7950" t="s">
        <v>8267</v>
      </c>
      <c r="B7950" t="s">
        <v>8268</v>
      </c>
      <c r="C7950" t="s">
        <v>8269</v>
      </c>
      <c r="D7950" s="4">
        <v>45779.251076388886</v>
      </c>
      <c r="E7950" s="4">
        <v>45782.375</v>
      </c>
      <c r="F7950" s="4">
        <v>45782.392361111109</v>
      </c>
      <c r="G7950" s="4">
        <v>45782.368275462963</v>
      </c>
      <c r="H7950" t="s">
        <v>3155</v>
      </c>
      <c r="I7950" t="s">
        <v>3171</v>
      </c>
      <c r="J7950">
        <v>0</v>
      </c>
      <c r="K7950" t="s">
        <v>3157</v>
      </c>
      <c r="L7950" t="s">
        <v>3564</v>
      </c>
      <c r="M7950" t="s">
        <v>549</v>
      </c>
      <c r="N7950" t="s">
        <v>559</v>
      </c>
      <c r="O7950" t="s">
        <v>469</v>
      </c>
      <c r="P7950" t="s">
        <v>180</v>
      </c>
      <c r="Q7950" t="s">
        <v>183</v>
      </c>
    </row>
    <row r="7951" spans="1:17">
      <c r="A7951" t="s">
        <v>8270</v>
      </c>
      <c r="B7951" t="s">
        <v>8271</v>
      </c>
      <c r="C7951" t="s">
        <v>8272</v>
      </c>
      <c r="D7951" s="4">
        <v>45779.155104166668</v>
      </c>
      <c r="E7951" s="4">
        <v>45781.0625</v>
      </c>
      <c r="F7951" s="4">
        <v>45781.100694444445</v>
      </c>
      <c r="G7951" s="4">
        <v>45781.063564814816</v>
      </c>
      <c r="H7951" t="s">
        <v>3155</v>
      </c>
      <c r="I7951" t="s">
        <v>3156</v>
      </c>
      <c r="J7951">
        <v>0</v>
      </c>
      <c r="K7951" t="s">
        <v>3194</v>
      </c>
      <c r="L7951" t="s">
        <v>3564</v>
      </c>
      <c r="M7951" t="s">
        <v>549</v>
      </c>
      <c r="N7951" t="s">
        <v>550</v>
      </c>
      <c r="O7951" t="s">
        <v>616</v>
      </c>
      <c r="P7951" t="s">
        <v>314</v>
      </c>
      <c r="Q7951" t="s">
        <v>322</v>
      </c>
    </row>
    <row r="7952" spans="1:17">
      <c r="A7952" t="s">
        <v>8273</v>
      </c>
      <c r="B7952" t="s">
        <v>8274</v>
      </c>
      <c r="C7952" t="s">
        <v>8275</v>
      </c>
      <c r="D7952" s="4">
        <v>45779.108240740738</v>
      </c>
      <c r="E7952" s="4">
        <v>45783.416666666664</v>
      </c>
      <c r="F7952" s="4">
        <v>45783.434027777781</v>
      </c>
      <c r="G7952" s="4"/>
      <c r="H7952" t="s">
        <v>3155</v>
      </c>
      <c r="I7952" t="s">
        <v>3162</v>
      </c>
      <c r="J7952">
        <v>0</v>
      </c>
      <c r="K7952" t="s">
        <v>3252</v>
      </c>
      <c r="L7952" t="s">
        <v>3245</v>
      </c>
      <c r="M7952" t="s">
        <v>549</v>
      </c>
      <c r="N7952" t="s">
        <v>550</v>
      </c>
      <c r="O7952" t="s">
        <v>1923</v>
      </c>
      <c r="P7952" t="s">
        <v>1924</v>
      </c>
      <c r="Q7952" t="s">
        <v>3180</v>
      </c>
    </row>
    <row r="7953" spans="1:17">
      <c r="A7953" t="s">
        <v>7734</v>
      </c>
      <c r="B7953" t="s">
        <v>7735</v>
      </c>
      <c r="C7953" t="s">
        <v>8276</v>
      </c>
      <c r="D7953" s="4">
        <v>45779.077060185184</v>
      </c>
      <c r="E7953" s="4">
        <v>45780.583333333336</v>
      </c>
      <c r="F7953" s="4">
        <v>45780.600694444445</v>
      </c>
      <c r="G7953" s="4"/>
      <c r="H7953" t="s">
        <v>3155</v>
      </c>
      <c r="I7953" t="s">
        <v>3175</v>
      </c>
      <c r="J7953">
        <v>0</v>
      </c>
      <c r="K7953" t="s">
        <v>3157</v>
      </c>
      <c r="L7953" t="s">
        <v>3593</v>
      </c>
      <c r="M7953" t="s">
        <v>549</v>
      </c>
      <c r="N7953" t="s">
        <v>550</v>
      </c>
      <c r="O7953" t="s">
        <v>136</v>
      </c>
      <c r="P7953" t="s">
        <v>292</v>
      </c>
      <c r="Q7953" t="s">
        <v>294</v>
      </c>
    </row>
    <row r="7954" spans="1:17">
      <c r="A7954" t="s">
        <v>6905</v>
      </c>
      <c r="B7954" t="s">
        <v>6906</v>
      </c>
      <c r="C7954" t="s">
        <v>8277</v>
      </c>
      <c r="D7954" s="4">
        <v>45779.054652777777</v>
      </c>
      <c r="E7954" s="4">
        <v>45782.75</v>
      </c>
      <c r="F7954" s="4">
        <v>45782.767361111109</v>
      </c>
      <c r="G7954" s="4"/>
      <c r="H7954" t="s">
        <v>3155</v>
      </c>
      <c r="I7954" t="s">
        <v>3184</v>
      </c>
      <c r="J7954">
        <v>0</v>
      </c>
      <c r="K7954" t="s">
        <v>3157</v>
      </c>
      <c r="L7954" t="s">
        <v>3245</v>
      </c>
      <c r="M7954" t="s">
        <v>549</v>
      </c>
      <c r="N7954" t="s">
        <v>550</v>
      </c>
      <c r="O7954" t="s">
        <v>136</v>
      </c>
      <c r="P7954" t="s">
        <v>143</v>
      </c>
      <c r="Q7954" t="s">
        <v>297</v>
      </c>
    </row>
    <row r="7955" spans="1:17">
      <c r="A7955" t="s">
        <v>8278</v>
      </c>
      <c r="B7955" t="s">
        <v>8279</v>
      </c>
      <c r="C7955" t="s">
        <v>8280</v>
      </c>
      <c r="D7955" s="4">
        <v>45779.051388888889</v>
      </c>
      <c r="E7955" s="4">
        <v>45780.4375</v>
      </c>
      <c r="F7955" s="4">
        <v>45780.475694444445</v>
      </c>
      <c r="G7955" s="4"/>
      <c r="H7955" t="s">
        <v>3155</v>
      </c>
      <c r="I7955" t="s">
        <v>3209</v>
      </c>
      <c r="J7955">
        <v>0</v>
      </c>
      <c r="K7955" t="s">
        <v>3227</v>
      </c>
      <c r="L7955" t="s">
        <v>3593</v>
      </c>
      <c r="M7955" t="s">
        <v>549</v>
      </c>
      <c r="N7955" t="s">
        <v>550</v>
      </c>
      <c r="O7955" t="s">
        <v>136</v>
      </c>
      <c r="P7955" t="s">
        <v>143</v>
      </c>
      <c r="Q7955" t="s">
        <v>297</v>
      </c>
    </row>
    <row r="7956" spans="1:17">
      <c r="A7956" t="s">
        <v>8273</v>
      </c>
      <c r="B7956" t="s">
        <v>8274</v>
      </c>
      <c r="C7956" t="s">
        <v>8281</v>
      </c>
      <c r="D7956" s="4">
        <v>45779.050370370373</v>
      </c>
      <c r="E7956" s="4">
        <v>45783.291666666664</v>
      </c>
      <c r="F7956" s="4">
        <v>45783.309027777781</v>
      </c>
      <c r="G7956" s="4"/>
      <c r="H7956" t="s">
        <v>3155</v>
      </c>
      <c r="I7956" t="s">
        <v>3162</v>
      </c>
      <c r="J7956">
        <v>0</v>
      </c>
      <c r="K7956" t="s">
        <v>3252</v>
      </c>
      <c r="L7956" t="s">
        <v>3245</v>
      </c>
      <c r="M7956" t="s">
        <v>549</v>
      </c>
      <c r="N7956" t="s">
        <v>550</v>
      </c>
      <c r="O7956" t="s">
        <v>1923</v>
      </c>
      <c r="P7956" t="s">
        <v>1924</v>
      </c>
      <c r="Q7956" t="s">
        <v>3180</v>
      </c>
    </row>
    <row r="7957" spans="1:17">
      <c r="A7957" t="s">
        <v>8282</v>
      </c>
      <c r="B7957" t="s">
        <v>8283</v>
      </c>
      <c r="C7957" t="s">
        <v>8284</v>
      </c>
      <c r="D7957" s="4">
        <v>45779.040405092594</v>
      </c>
      <c r="E7957" s="4">
        <v>45779.625</v>
      </c>
      <c r="F7957" s="4">
        <v>45779.642361111109</v>
      </c>
      <c r="G7957" s="4">
        <v>45779.630150462966</v>
      </c>
      <c r="H7957" t="s">
        <v>3155</v>
      </c>
      <c r="I7957" t="s">
        <v>3184</v>
      </c>
      <c r="J7957">
        <v>1</v>
      </c>
      <c r="K7957" t="s">
        <v>3227</v>
      </c>
      <c r="L7957" t="s">
        <v>3564</v>
      </c>
      <c r="M7957" t="s">
        <v>549</v>
      </c>
      <c r="N7957" t="s">
        <v>559</v>
      </c>
      <c r="O7957" t="s">
        <v>469</v>
      </c>
      <c r="P7957" t="s">
        <v>180</v>
      </c>
      <c r="Q7957" t="s">
        <v>182</v>
      </c>
    </row>
    <row r="7958" spans="1:17">
      <c r="A7958" t="s">
        <v>8282</v>
      </c>
      <c r="B7958" t="s">
        <v>8285</v>
      </c>
      <c r="C7958" t="s">
        <v>8286</v>
      </c>
      <c r="D7958" s="4">
        <v>45779.039178240739</v>
      </c>
      <c r="E7958" s="4">
        <v>45779.6875</v>
      </c>
      <c r="F7958" s="4">
        <v>45779.704861111109</v>
      </c>
      <c r="G7958" s="4"/>
      <c r="H7958" t="s">
        <v>3155</v>
      </c>
      <c r="I7958" t="s">
        <v>3184</v>
      </c>
      <c r="J7958">
        <v>1002</v>
      </c>
      <c r="K7958" t="s">
        <v>3157</v>
      </c>
      <c r="L7958" t="s">
        <v>3593</v>
      </c>
      <c r="M7958" t="s">
        <v>549</v>
      </c>
      <c r="N7958" t="s">
        <v>559</v>
      </c>
      <c r="O7958" t="s">
        <v>469</v>
      </c>
      <c r="P7958" t="s">
        <v>180</v>
      </c>
      <c r="Q7958" t="s">
        <v>182</v>
      </c>
    </row>
    <row r="7959" spans="1:17">
      <c r="A7959" t="s">
        <v>8287</v>
      </c>
      <c r="B7959" t="s">
        <v>8288</v>
      </c>
      <c r="C7959" t="s">
        <v>8289</v>
      </c>
      <c r="D7959" s="4">
        <v>45779.03733796296</v>
      </c>
      <c r="E7959" s="4">
        <v>45779.854166666664</v>
      </c>
      <c r="F7959" s="4">
        <v>45779.892361111109</v>
      </c>
      <c r="G7959" s="4"/>
      <c r="H7959" t="s">
        <v>3155</v>
      </c>
      <c r="I7959" t="s">
        <v>3209</v>
      </c>
      <c r="J7959">
        <v>0</v>
      </c>
      <c r="K7959" t="s">
        <v>3227</v>
      </c>
      <c r="L7959" t="s">
        <v>3593</v>
      </c>
      <c r="M7959" t="s">
        <v>549</v>
      </c>
      <c r="N7959" t="s">
        <v>550</v>
      </c>
      <c r="O7959" t="s">
        <v>551</v>
      </c>
      <c r="P7959" t="s">
        <v>141</v>
      </c>
      <c r="Q7959" t="s">
        <v>231</v>
      </c>
    </row>
    <row r="7960" spans="1:17">
      <c r="A7960" t="s">
        <v>8290</v>
      </c>
      <c r="B7960" t="s">
        <v>8291</v>
      </c>
      <c r="C7960" t="s">
        <v>8292</v>
      </c>
      <c r="D7960" s="4">
        <v>45779.037048611113</v>
      </c>
      <c r="E7960" s="4">
        <v>45782.958333333336</v>
      </c>
      <c r="F7960" s="4">
        <v>45782.996527777781</v>
      </c>
      <c r="G7960" s="4">
        <v>45782.958773148152</v>
      </c>
      <c r="H7960" t="s">
        <v>3155</v>
      </c>
      <c r="I7960" t="s">
        <v>3156</v>
      </c>
      <c r="J7960">
        <v>0</v>
      </c>
      <c r="K7960" t="s">
        <v>3157</v>
      </c>
      <c r="L7960" t="s">
        <v>3564</v>
      </c>
      <c r="M7960" t="s">
        <v>549</v>
      </c>
      <c r="N7960" t="s">
        <v>550</v>
      </c>
      <c r="O7960" t="s">
        <v>136</v>
      </c>
      <c r="P7960" t="s">
        <v>143</v>
      </c>
      <c r="Q7960" t="s">
        <v>310</v>
      </c>
    </row>
    <row r="7961" spans="1:17">
      <c r="A7961" t="s">
        <v>7861</v>
      </c>
      <c r="B7961" t="s">
        <v>7862</v>
      </c>
      <c r="C7961" t="s">
        <v>8293</v>
      </c>
      <c r="D7961" s="4">
        <v>45778.994710648149</v>
      </c>
      <c r="E7961" s="4">
        <v>45781.291666666664</v>
      </c>
      <c r="F7961" s="4">
        <v>45781.309027777781</v>
      </c>
      <c r="G7961" s="4"/>
      <c r="H7961" t="s">
        <v>3155</v>
      </c>
      <c r="I7961" t="s">
        <v>3171</v>
      </c>
      <c r="J7961">
        <v>0</v>
      </c>
      <c r="K7961" t="s">
        <v>3157</v>
      </c>
      <c r="L7961" t="s">
        <v>3245</v>
      </c>
      <c r="M7961" t="s">
        <v>549</v>
      </c>
      <c r="N7961" t="s">
        <v>559</v>
      </c>
      <c r="O7961" t="s">
        <v>469</v>
      </c>
      <c r="P7961" t="s">
        <v>189</v>
      </c>
      <c r="Q7961" t="s">
        <v>193</v>
      </c>
    </row>
    <row r="7962" spans="1:17">
      <c r="A7962" t="s">
        <v>5146</v>
      </c>
      <c r="B7962" t="s">
        <v>5147</v>
      </c>
      <c r="C7962" t="s">
        <v>8294</v>
      </c>
      <c r="D7962" s="4">
        <v>45778.984363425923</v>
      </c>
      <c r="E7962" s="4">
        <v>45780.416666666664</v>
      </c>
      <c r="F7962" s="4">
        <v>45780.454861111109</v>
      </c>
      <c r="G7962" s="4">
        <v>45780.416956018518</v>
      </c>
      <c r="H7962" t="s">
        <v>3155</v>
      </c>
      <c r="I7962" t="s">
        <v>3240</v>
      </c>
      <c r="J7962">
        <v>1001</v>
      </c>
      <c r="K7962" t="s">
        <v>3157</v>
      </c>
      <c r="L7962" t="s">
        <v>3564</v>
      </c>
      <c r="M7962" t="s">
        <v>549</v>
      </c>
      <c r="N7962" t="s">
        <v>550</v>
      </c>
      <c r="O7962" t="s">
        <v>136</v>
      </c>
      <c r="P7962" t="s">
        <v>147</v>
      </c>
      <c r="Q7962" t="s">
        <v>253</v>
      </c>
    </row>
    <row r="7963" spans="1:17">
      <c r="A7963" t="s">
        <v>7308</v>
      </c>
      <c r="B7963" t="s">
        <v>7309</v>
      </c>
      <c r="C7963" t="s">
        <v>8295</v>
      </c>
      <c r="D7963" s="4">
        <v>45778.98165509259</v>
      </c>
      <c r="E7963" s="4">
        <v>45782.270833333336</v>
      </c>
      <c r="F7963" s="4">
        <v>45782.288194444445</v>
      </c>
      <c r="G7963" s="4"/>
      <c r="H7963" t="s">
        <v>3155</v>
      </c>
      <c r="I7963" t="s">
        <v>3162</v>
      </c>
      <c r="J7963">
        <v>0</v>
      </c>
      <c r="K7963" t="s">
        <v>3379</v>
      </c>
      <c r="L7963" t="s">
        <v>3245</v>
      </c>
      <c r="M7963" t="s">
        <v>549</v>
      </c>
      <c r="N7963" t="s">
        <v>550</v>
      </c>
      <c r="O7963" t="s">
        <v>1923</v>
      </c>
      <c r="P7963" t="s">
        <v>1924</v>
      </c>
      <c r="Q7963" t="s">
        <v>3180</v>
      </c>
    </row>
    <row r="7964" spans="1:17">
      <c r="A7964" t="s">
        <v>8296</v>
      </c>
      <c r="B7964" t="s">
        <v>8297</v>
      </c>
      <c r="C7964" t="s">
        <v>8298</v>
      </c>
      <c r="D7964" s="4">
        <v>45778.981574074074</v>
      </c>
      <c r="E7964" s="4">
        <v>45780.4375</v>
      </c>
      <c r="F7964" s="4">
        <v>45780.454861111109</v>
      </c>
      <c r="G7964" s="4">
        <v>45780.442499999997</v>
      </c>
      <c r="H7964" t="s">
        <v>3155</v>
      </c>
      <c r="I7964" t="s">
        <v>3175</v>
      </c>
      <c r="J7964">
        <v>0</v>
      </c>
      <c r="K7964" t="s">
        <v>3157</v>
      </c>
      <c r="L7964" t="s">
        <v>3564</v>
      </c>
      <c r="M7964" t="s">
        <v>549</v>
      </c>
      <c r="N7964" t="s">
        <v>550</v>
      </c>
      <c r="O7964" t="s">
        <v>551</v>
      </c>
      <c r="P7964" t="s">
        <v>145</v>
      </c>
      <c r="Q7964" t="s">
        <v>226</v>
      </c>
    </row>
    <row r="7965" spans="1:17">
      <c r="A7965" t="s">
        <v>8044</v>
      </c>
      <c r="B7965" t="s">
        <v>8045</v>
      </c>
      <c r="C7965" t="s">
        <v>8299</v>
      </c>
      <c r="D7965" s="4">
        <v>45778.98096064815</v>
      </c>
      <c r="E7965" s="4">
        <v>45780.458333333336</v>
      </c>
      <c r="F7965" s="4">
        <v>45780.475694444445</v>
      </c>
      <c r="G7965" s="4"/>
      <c r="H7965" t="s">
        <v>3155</v>
      </c>
      <c r="I7965" t="s">
        <v>3175</v>
      </c>
      <c r="J7965">
        <v>0</v>
      </c>
      <c r="K7965" t="s">
        <v>3157</v>
      </c>
      <c r="L7965" t="s">
        <v>3245</v>
      </c>
      <c r="M7965" t="s">
        <v>549</v>
      </c>
      <c r="N7965" t="s">
        <v>550</v>
      </c>
      <c r="O7965" t="s">
        <v>136</v>
      </c>
      <c r="P7965" t="s">
        <v>147</v>
      </c>
      <c r="Q7965" t="s">
        <v>253</v>
      </c>
    </row>
    <row r="7966" spans="1:17">
      <c r="A7966" t="s">
        <v>8300</v>
      </c>
      <c r="B7966" t="s">
        <v>8301</v>
      </c>
      <c r="C7966" t="s">
        <v>8302</v>
      </c>
      <c r="D7966" s="4">
        <v>45778.972407407404</v>
      </c>
      <c r="E7966" s="4">
        <v>45781.833333333336</v>
      </c>
      <c r="F7966" s="4">
        <v>45781.871527777781</v>
      </c>
      <c r="G7966" s="4">
        <v>45781.833518518521</v>
      </c>
      <c r="H7966" t="s">
        <v>3155</v>
      </c>
      <c r="I7966" t="s">
        <v>3156</v>
      </c>
      <c r="J7966">
        <v>0</v>
      </c>
      <c r="K7966" t="s">
        <v>3157</v>
      </c>
      <c r="L7966" t="s">
        <v>3564</v>
      </c>
      <c r="M7966" t="s">
        <v>549</v>
      </c>
      <c r="N7966" t="s">
        <v>550</v>
      </c>
      <c r="O7966" t="s">
        <v>551</v>
      </c>
      <c r="P7966" t="s">
        <v>141</v>
      </c>
      <c r="Q7966" t="s">
        <v>236</v>
      </c>
    </row>
    <row r="7967" spans="1:17">
      <c r="A7967" t="s">
        <v>8303</v>
      </c>
      <c r="B7967" t="s">
        <v>8304</v>
      </c>
      <c r="C7967" t="s">
        <v>8305</v>
      </c>
      <c r="D7967" s="4">
        <v>45778.971805555557</v>
      </c>
      <c r="E7967" s="4">
        <v>45780.791666666664</v>
      </c>
      <c r="F7967" s="4">
        <v>45780.829861111109</v>
      </c>
      <c r="G7967" s="4">
        <v>45780.794398148151</v>
      </c>
      <c r="H7967" t="s">
        <v>3155</v>
      </c>
      <c r="I7967" t="s">
        <v>3156</v>
      </c>
      <c r="J7967">
        <v>0</v>
      </c>
      <c r="K7967" t="s">
        <v>3227</v>
      </c>
      <c r="L7967" t="s">
        <v>3564</v>
      </c>
      <c r="M7967" t="s">
        <v>549</v>
      </c>
      <c r="N7967" t="s">
        <v>550</v>
      </c>
      <c r="O7967" t="s">
        <v>551</v>
      </c>
      <c r="P7967" t="s">
        <v>141</v>
      </c>
      <c r="Q7967" t="s">
        <v>231</v>
      </c>
    </row>
    <row r="7968" spans="1:17">
      <c r="A7968" t="s">
        <v>8306</v>
      </c>
      <c r="B7968" t="s">
        <v>8307</v>
      </c>
      <c r="C7968" t="s">
        <v>8308</v>
      </c>
      <c r="D7968" s="4">
        <v>45778.967581018522</v>
      </c>
      <c r="E7968" s="4">
        <v>45787.708333333336</v>
      </c>
      <c r="F7968" s="4">
        <v>45787.725694444445</v>
      </c>
      <c r="G7968" s="4"/>
      <c r="H7968" t="s">
        <v>3155</v>
      </c>
      <c r="I7968" t="s">
        <v>3171</v>
      </c>
      <c r="J7968">
        <v>1001</v>
      </c>
      <c r="K7968" t="s">
        <v>3157</v>
      </c>
      <c r="L7968" t="s">
        <v>3245</v>
      </c>
      <c r="M7968" t="s">
        <v>549</v>
      </c>
      <c r="N7968" t="s">
        <v>559</v>
      </c>
      <c r="O7968" t="s">
        <v>504</v>
      </c>
      <c r="P7968" t="s">
        <v>325</v>
      </c>
      <c r="Q7968" t="s">
        <v>342</v>
      </c>
    </row>
    <row r="7969" spans="1:17">
      <c r="A7969" t="s">
        <v>8306</v>
      </c>
      <c r="B7969" t="s">
        <v>8309</v>
      </c>
      <c r="C7969" t="s">
        <v>8310</v>
      </c>
      <c r="D7969" s="4">
        <v>45778.967002314814</v>
      </c>
      <c r="E7969" s="4">
        <v>45787.666666666664</v>
      </c>
      <c r="F7969" s="4">
        <v>45787.684027777781</v>
      </c>
      <c r="G7969" s="4"/>
      <c r="H7969" t="s">
        <v>3155</v>
      </c>
      <c r="I7969" t="s">
        <v>3171</v>
      </c>
      <c r="J7969">
        <v>1001</v>
      </c>
      <c r="K7969" t="s">
        <v>3157</v>
      </c>
      <c r="L7969" t="s">
        <v>3245</v>
      </c>
      <c r="M7969" t="s">
        <v>549</v>
      </c>
      <c r="N7969" t="s">
        <v>559</v>
      </c>
      <c r="O7969" t="s">
        <v>504</v>
      </c>
      <c r="P7969" t="s">
        <v>325</v>
      </c>
      <c r="Q7969" t="s">
        <v>342</v>
      </c>
    </row>
    <row r="7970" spans="1:17">
      <c r="A7970" t="s">
        <v>8306</v>
      </c>
      <c r="B7970" t="s">
        <v>8311</v>
      </c>
      <c r="C7970" t="s">
        <v>8312</v>
      </c>
      <c r="D7970" s="4">
        <v>45778.966307870367</v>
      </c>
      <c r="E7970" s="4">
        <v>45787.6875</v>
      </c>
      <c r="F7970" s="4">
        <v>45787.704861111109</v>
      </c>
      <c r="G7970" s="4"/>
      <c r="H7970" t="s">
        <v>3155</v>
      </c>
      <c r="I7970" t="s">
        <v>3171</v>
      </c>
      <c r="J7970">
        <v>1001</v>
      </c>
      <c r="K7970" t="s">
        <v>3157</v>
      </c>
      <c r="L7970" t="s">
        <v>3245</v>
      </c>
      <c r="M7970" t="s">
        <v>549</v>
      </c>
      <c r="N7970" t="s">
        <v>559</v>
      </c>
      <c r="O7970" t="s">
        <v>504</v>
      </c>
      <c r="P7970" t="s">
        <v>325</v>
      </c>
      <c r="Q7970" t="s">
        <v>342</v>
      </c>
    </row>
    <row r="7971" spans="1:17">
      <c r="A7971" t="s">
        <v>8313</v>
      </c>
      <c r="B7971" t="s">
        <v>8314</v>
      </c>
      <c r="C7971" t="s">
        <v>8315</v>
      </c>
      <c r="D7971" s="4">
        <v>45778.965787037036</v>
      </c>
      <c r="E7971" s="4">
        <v>45781.604166666664</v>
      </c>
      <c r="F7971" s="4">
        <v>45781.621527777781</v>
      </c>
      <c r="G7971" s="4">
        <v>45781.603206018517</v>
      </c>
      <c r="H7971" t="s">
        <v>3155</v>
      </c>
      <c r="I7971" t="s">
        <v>3162</v>
      </c>
      <c r="J7971">
        <v>0</v>
      </c>
      <c r="K7971" t="s">
        <v>3358</v>
      </c>
      <c r="L7971" t="s">
        <v>3564</v>
      </c>
      <c r="M7971" t="s">
        <v>549</v>
      </c>
      <c r="N7971" t="s">
        <v>550</v>
      </c>
      <c r="O7971" t="s">
        <v>1923</v>
      </c>
      <c r="P7971" t="s">
        <v>1924</v>
      </c>
      <c r="Q7971" t="s">
        <v>3359</v>
      </c>
    </row>
    <row r="7972" spans="1:17">
      <c r="A7972" t="s">
        <v>8316</v>
      </c>
      <c r="B7972" t="s">
        <v>8317</v>
      </c>
      <c r="C7972" t="s">
        <v>8318</v>
      </c>
      <c r="D7972" s="4">
        <v>45778.964074074072</v>
      </c>
      <c r="E7972" s="4">
        <v>45795.583333333336</v>
      </c>
      <c r="F7972" s="4">
        <v>45795.621527777781</v>
      </c>
      <c r="G7972" s="4">
        <v>45795.578298611108</v>
      </c>
      <c r="H7972" t="s">
        <v>3155</v>
      </c>
      <c r="I7972" t="s">
        <v>3673</v>
      </c>
      <c r="J7972">
        <v>0</v>
      </c>
      <c r="K7972" t="s">
        <v>3194</v>
      </c>
      <c r="L7972" t="s">
        <v>3564</v>
      </c>
      <c r="M7972" t="s">
        <v>549</v>
      </c>
      <c r="N7972" t="s">
        <v>559</v>
      </c>
      <c r="O7972" t="s">
        <v>504</v>
      </c>
      <c r="P7972" t="s">
        <v>325</v>
      </c>
      <c r="Q7972" t="s">
        <v>331</v>
      </c>
    </row>
    <row r="7973" spans="1:17">
      <c r="A7973" t="s">
        <v>8319</v>
      </c>
      <c r="B7973" t="s">
        <v>8320</v>
      </c>
      <c r="C7973" t="s">
        <v>8321</v>
      </c>
      <c r="D7973" s="4">
        <v>45778.931076388886</v>
      </c>
      <c r="E7973" s="4">
        <v>45782.291666666664</v>
      </c>
      <c r="F7973" s="4">
        <v>45782.309027777781</v>
      </c>
      <c r="G7973" s="4">
        <v>45782.293124999997</v>
      </c>
      <c r="H7973" t="s">
        <v>3155</v>
      </c>
      <c r="I7973" t="s">
        <v>3171</v>
      </c>
      <c r="J7973">
        <v>1001</v>
      </c>
      <c r="K7973" t="s">
        <v>3157</v>
      </c>
      <c r="L7973" t="s">
        <v>3564</v>
      </c>
      <c r="M7973" t="s">
        <v>549</v>
      </c>
      <c r="N7973" t="s">
        <v>550</v>
      </c>
      <c r="O7973" t="s">
        <v>136</v>
      </c>
      <c r="P7973" t="s">
        <v>283</v>
      </c>
      <c r="Q7973" t="s">
        <v>285</v>
      </c>
    </row>
    <row r="7974" spans="1:17">
      <c r="A7974" t="s">
        <v>8322</v>
      </c>
      <c r="B7974" t="s">
        <v>8323</v>
      </c>
      <c r="C7974" t="s">
        <v>8324</v>
      </c>
      <c r="D7974" s="4">
        <v>45778.925543981481</v>
      </c>
      <c r="E7974" s="4">
        <v>45787.416666666664</v>
      </c>
      <c r="F7974" s="4">
        <v>45787.434027777781</v>
      </c>
      <c r="G7974" s="4"/>
      <c r="H7974" t="s">
        <v>3155</v>
      </c>
      <c r="I7974" t="s">
        <v>3162</v>
      </c>
      <c r="J7974">
        <v>0</v>
      </c>
      <c r="K7974" t="s">
        <v>3358</v>
      </c>
      <c r="L7974" t="s">
        <v>3245</v>
      </c>
      <c r="M7974" t="s">
        <v>549</v>
      </c>
      <c r="N7974" t="s">
        <v>550</v>
      </c>
      <c r="O7974" t="s">
        <v>1923</v>
      </c>
      <c r="P7974" t="s">
        <v>1924</v>
      </c>
      <c r="Q7974" t="s">
        <v>3359</v>
      </c>
    </row>
    <row r="7975" spans="1:17">
      <c r="A7975" t="s">
        <v>5304</v>
      </c>
      <c r="B7975" t="s">
        <v>5305</v>
      </c>
      <c r="C7975" t="s">
        <v>8325</v>
      </c>
      <c r="D7975" s="4">
        <v>45778.924641203703</v>
      </c>
      <c r="E7975" s="4">
        <v>45780.4375</v>
      </c>
      <c r="F7975" s="4">
        <v>45780.454861111109</v>
      </c>
      <c r="G7975" s="4"/>
      <c r="H7975" t="s">
        <v>3155</v>
      </c>
      <c r="I7975" t="s">
        <v>3162</v>
      </c>
      <c r="J7975">
        <v>0</v>
      </c>
      <c r="K7975" t="s">
        <v>3252</v>
      </c>
      <c r="L7975" t="s">
        <v>3245</v>
      </c>
      <c r="M7975" t="s">
        <v>549</v>
      </c>
      <c r="N7975" t="s">
        <v>550</v>
      </c>
      <c r="O7975" t="s">
        <v>1923</v>
      </c>
      <c r="P7975" t="s">
        <v>1924</v>
      </c>
      <c r="Q7975" t="s">
        <v>3164</v>
      </c>
    </row>
    <row r="7976" spans="1:17">
      <c r="A7976" t="s">
        <v>8326</v>
      </c>
      <c r="B7976" t="s">
        <v>8327</v>
      </c>
      <c r="C7976" t="s">
        <v>8328</v>
      </c>
      <c r="D7976" s="4">
        <v>45778.903715277775</v>
      </c>
      <c r="E7976" s="4">
        <v>45781.75</v>
      </c>
      <c r="F7976" s="4">
        <v>45781.767361111109</v>
      </c>
      <c r="G7976" s="4"/>
      <c r="H7976" t="s">
        <v>3155</v>
      </c>
      <c r="I7976" t="s">
        <v>3171</v>
      </c>
      <c r="J7976">
        <v>0</v>
      </c>
      <c r="K7976" t="s">
        <v>3194</v>
      </c>
      <c r="L7976" t="s">
        <v>3245</v>
      </c>
      <c r="M7976" t="s">
        <v>549</v>
      </c>
      <c r="N7976" t="s">
        <v>550</v>
      </c>
      <c r="O7976" t="s">
        <v>136</v>
      </c>
      <c r="P7976" t="s">
        <v>264</v>
      </c>
      <c r="Q7976" t="s">
        <v>265</v>
      </c>
    </row>
    <row r="7977" spans="1:17">
      <c r="A7977" t="s">
        <v>8329</v>
      </c>
      <c r="B7977" t="s">
        <v>8330</v>
      </c>
      <c r="C7977" t="s">
        <v>8331</v>
      </c>
      <c r="D7977" s="4">
        <v>45778.894074074073</v>
      </c>
      <c r="E7977" s="4">
        <v>45779.541666666664</v>
      </c>
      <c r="F7977" s="4">
        <v>45779.579861111109</v>
      </c>
      <c r="G7977" s="4">
        <v>45779.541481481479</v>
      </c>
      <c r="H7977" t="s">
        <v>3155</v>
      </c>
      <c r="I7977" t="s">
        <v>3673</v>
      </c>
      <c r="J7977">
        <v>0</v>
      </c>
      <c r="K7977" t="s">
        <v>3157</v>
      </c>
      <c r="L7977" t="s">
        <v>3564</v>
      </c>
      <c r="M7977" t="s">
        <v>549</v>
      </c>
      <c r="N7977" t="s">
        <v>559</v>
      </c>
      <c r="O7977" t="s">
        <v>504</v>
      </c>
      <c r="P7977" t="s">
        <v>325</v>
      </c>
      <c r="Q7977" t="s">
        <v>342</v>
      </c>
    </row>
    <row r="7978" spans="1:17">
      <c r="A7978" t="s">
        <v>8332</v>
      </c>
      <c r="B7978" t="s">
        <v>8333</v>
      </c>
      <c r="C7978" t="s">
        <v>8334</v>
      </c>
      <c r="D7978" s="4">
        <v>45778.877615740741</v>
      </c>
      <c r="E7978" s="4">
        <v>45781.645833333336</v>
      </c>
      <c r="F7978" s="4">
        <v>45781.663194444445</v>
      </c>
      <c r="G7978" s="4">
        <v>45781.646516203706</v>
      </c>
      <c r="H7978" t="s">
        <v>3155</v>
      </c>
      <c r="I7978" t="s">
        <v>3162</v>
      </c>
      <c r="J7978">
        <v>0</v>
      </c>
      <c r="K7978" t="s">
        <v>3295</v>
      </c>
      <c r="L7978" t="s">
        <v>3564</v>
      </c>
      <c r="M7978" t="s">
        <v>549</v>
      </c>
      <c r="N7978" t="s">
        <v>550</v>
      </c>
      <c r="O7978" t="s">
        <v>1923</v>
      </c>
      <c r="P7978" t="s">
        <v>1924</v>
      </c>
      <c r="Q7978" t="s">
        <v>3394</v>
      </c>
    </row>
    <row r="7979" spans="1:17">
      <c r="A7979" t="s">
        <v>8335</v>
      </c>
      <c r="B7979" t="s">
        <v>8336</v>
      </c>
      <c r="C7979" t="s">
        <v>8337</v>
      </c>
      <c r="D7979" s="4">
        <v>45778.874131944445</v>
      </c>
      <c r="E7979" s="4">
        <v>45783.8125</v>
      </c>
      <c r="F7979" s="4">
        <v>45783.850694444445</v>
      </c>
      <c r="G7979" s="4"/>
      <c r="H7979" t="s">
        <v>3155</v>
      </c>
      <c r="I7979" t="s">
        <v>3240</v>
      </c>
      <c r="J7979">
        <v>1001</v>
      </c>
      <c r="K7979" t="s">
        <v>3194</v>
      </c>
      <c r="L7979" t="s">
        <v>3593</v>
      </c>
      <c r="M7979" t="s">
        <v>549</v>
      </c>
      <c r="N7979" t="s">
        <v>559</v>
      </c>
      <c r="O7979" t="s">
        <v>469</v>
      </c>
      <c r="P7979" t="s">
        <v>189</v>
      </c>
      <c r="Q7979" t="s">
        <v>192</v>
      </c>
    </row>
    <row r="7980" spans="1:17">
      <c r="A7980" t="s">
        <v>8338</v>
      </c>
      <c r="B7980" t="s">
        <v>8339</v>
      </c>
      <c r="C7980" t="s">
        <v>8340</v>
      </c>
      <c r="D7980" s="4">
        <v>45778.872615740744</v>
      </c>
      <c r="E7980" s="4">
        <v>45779.3125</v>
      </c>
      <c r="F7980" s="4">
        <v>45779.350694444445</v>
      </c>
      <c r="G7980" s="4">
        <v>45779.31391203704</v>
      </c>
      <c r="H7980" t="s">
        <v>3155</v>
      </c>
      <c r="I7980" t="s">
        <v>3240</v>
      </c>
      <c r="J7980">
        <v>0</v>
      </c>
      <c r="K7980" t="s">
        <v>3227</v>
      </c>
      <c r="L7980" t="s">
        <v>3564</v>
      </c>
      <c r="M7980" t="s">
        <v>549</v>
      </c>
      <c r="N7980" t="s">
        <v>550</v>
      </c>
      <c r="O7980" t="s">
        <v>551</v>
      </c>
      <c r="P7980" t="s">
        <v>242</v>
      </c>
      <c r="Q7980" t="s">
        <v>244</v>
      </c>
    </row>
    <row r="7981" spans="1:17">
      <c r="A7981" t="s">
        <v>7685</v>
      </c>
      <c r="B7981" t="s">
        <v>7686</v>
      </c>
      <c r="C7981" t="s">
        <v>8341</v>
      </c>
      <c r="D7981" s="4">
        <v>45778.871689814812</v>
      </c>
      <c r="E7981" s="4">
        <v>45780.666666666664</v>
      </c>
      <c r="F7981" s="4">
        <v>45780.684027777781</v>
      </c>
      <c r="G7981" s="4"/>
      <c r="H7981" t="s">
        <v>3155</v>
      </c>
      <c r="I7981" t="s">
        <v>3175</v>
      </c>
      <c r="J7981">
        <v>0</v>
      </c>
      <c r="K7981" t="s">
        <v>3157</v>
      </c>
      <c r="L7981" t="s">
        <v>3593</v>
      </c>
      <c r="M7981" t="s">
        <v>549</v>
      </c>
      <c r="N7981" t="s">
        <v>550</v>
      </c>
      <c r="O7981" t="s">
        <v>551</v>
      </c>
      <c r="P7981" t="s">
        <v>141</v>
      </c>
      <c r="Q7981" t="s">
        <v>231</v>
      </c>
    </row>
    <row r="7982" spans="1:17">
      <c r="A7982" t="s">
        <v>8342</v>
      </c>
      <c r="B7982" t="s">
        <v>8343</v>
      </c>
      <c r="C7982" t="s">
        <v>8344</v>
      </c>
      <c r="D7982" s="4">
        <v>45778.868750000001</v>
      </c>
      <c r="E7982" s="4">
        <v>45781.8125</v>
      </c>
      <c r="F7982" s="4">
        <v>45781.850694444445</v>
      </c>
      <c r="G7982" s="4">
        <v>45781.811736111114</v>
      </c>
      <c r="H7982" t="s">
        <v>3155</v>
      </c>
      <c r="I7982" t="s">
        <v>3156</v>
      </c>
      <c r="J7982">
        <v>0</v>
      </c>
      <c r="K7982" t="s">
        <v>3157</v>
      </c>
      <c r="L7982" t="s">
        <v>3564</v>
      </c>
      <c r="M7982" t="s">
        <v>549</v>
      </c>
      <c r="N7982" t="s">
        <v>550</v>
      </c>
      <c r="O7982" t="s">
        <v>551</v>
      </c>
      <c r="P7982" t="s">
        <v>141</v>
      </c>
      <c r="Q7982" t="s">
        <v>232</v>
      </c>
    </row>
    <row r="7983" spans="1:17">
      <c r="A7983" t="s">
        <v>8345</v>
      </c>
      <c r="B7983" t="s">
        <v>8346</v>
      </c>
      <c r="C7983" t="s">
        <v>8347</v>
      </c>
      <c r="D7983" s="4">
        <v>45778.868495370371</v>
      </c>
      <c r="E7983" s="4">
        <v>45780.666666666664</v>
      </c>
      <c r="F7983" s="4">
        <v>45780.704861111109</v>
      </c>
      <c r="G7983" s="4">
        <v>45780.665324074071</v>
      </c>
      <c r="H7983" t="s">
        <v>3155</v>
      </c>
      <c r="I7983" t="s">
        <v>3156</v>
      </c>
      <c r="J7983">
        <v>0</v>
      </c>
      <c r="K7983" t="s">
        <v>3157</v>
      </c>
      <c r="L7983" t="s">
        <v>3564</v>
      </c>
      <c r="M7983" t="s">
        <v>549</v>
      </c>
      <c r="N7983" t="s">
        <v>550</v>
      </c>
      <c r="O7983" t="s">
        <v>136</v>
      </c>
      <c r="P7983" t="s">
        <v>139</v>
      </c>
      <c r="Q7983" t="s">
        <v>277</v>
      </c>
    </row>
    <row r="7984" spans="1:17">
      <c r="A7984" t="s">
        <v>8348</v>
      </c>
      <c r="B7984" t="s">
        <v>8349</v>
      </c>
      <c r="C7984" t="s">
        <v>8350</v>
      </c>
      <c r="D7984" s="4">
        <v>45778.864710648151</v>
      </c>
      <c r="E7984" s="4">
        <v>45780.625</v>
      </c>
      <c r="F7984" s="4">
        <v>45780.642361111109</v>
      </c>
      <c r="G7984" s="4"/>
      <c r="H7984" t="s">
        <v>3155</v>
      </c>
      <c r="I7984" t="s">
        <v>3280</v>
      </c>
      <c r="J7984">
        <v>0</v>
      </c>
      <c r="K7984" t="s">
        <v>3227</v>
      </c>
      <c r="L7984" t="s">
        <v>3593</v>
      </c>
      <c r="M7984" t="s">
        <v>549</v>
      </c>
      <c r="N7984" t="s">
        <v>550</v>
      </c>
      <c r="O7984" t="s">
        <v>1923</v>
      </c>
      <c r="P7984" t="s">
        <v>1924</v>
      </c>
      <c r="Q7984" t="s">
        <v>3199</v>
      </c>
    </row>
    <row r="7985" spans="1:17">
      <c r="A7985" t="s">
        <v>8351</v>
      </c>
      <c r="B7985" t="s">
        <v>8352</v>
      </c>
      <c r="C7985" t="s">
        <v>8353</v>
      </c>
      <c r="D7985" s="4">
        <v>45778.860451388886</v>
      </c>
      <c r="E7985" s="4">
        <v>45779.583333333336</v>
      </c>
      <c r="F7985" s="4">
        <v>45779.600694444445</v>
      </c>
      <c r="G7985" s="4">
        <v>45779.584652777776</v>
      </c>
      <c r="H7985" t="s">
        <v>3155</v>
      </c>
      <c r="I7985" t="s">
        <v>3222</v>
      </c>
      <c r="J7985">
        <v>1</v>
      </c>
      <c r="K7985" t="s">
        <v>3223</v>
      </c>
      <c r="L7985" t="s">
        <v>3564</v>
      </c>
      <c r="M7985" t="s">
        <v>549</v>
      </c>
      <c r="N7985" t="s">
        <v>550</v>
      </c>
      <c r="O7985" t="s">
        <v>136</v>
      </c>
      <c r="P7985" t="s">
        <v>292</v>
      </c>
      <c r="Q7985" t="s">
        <v>293</v>
      </c>
    </row>
    <row r="7986" spans="1:17">
      <c r="A7986" t="s">
        <v>8354</v>
      </c>
      <c r="B7986" t="s">
        <v>8355</v>
      </c>
      <c r="C7986" t="s">
        <v>8356</v>
      </c>
      <c r="D7986" s="4">
        <v>45778.857465277775</v>
      </c>
      <c r="E7986" s="4">
        <v>45779.5</v>
      </c>
      <c r="F7986" s="4">
        <v>45779.538194444445</v>
      </c>
      <c r="G7986" s="4">
        <v>45779.501840277779</v>
      </c>
      <c r="H7986" t="s">
        <v>3155</v>
      </c>
      <c r="I7986" t="s">
        <v>3156</v>
      </c>
      <c r="J7986">
        <v>0</v>
      </c>
      <c r="K7986" t="s">
        <v>3157</v>
      </c>
      <c r="L7986" t="s">
        <v>3564</v>
      </c>
      <c r="M7986" t="s">
        <v>549</v>
      </c>
      <c r="N7986" t="s">
        <v>550</v>
      </c>
      <c r="O7986" t="s">
        <v>136</v>
      </c>
      <c r="P7986" t="s">
        <v>143</v>
      </c>
      <c r="Q7986" t="s">
        <v>297</v>
      </c>
    </row>
    <row r="7987" spans="1:17">
      <c r="A7987" t="s">
        <v>8357</v>
      </c>
      <c r="B7987" t="s">
        <v>8358</v>
      </c>
      <c r="C7987" t="s">
        <v>8359</v>
      </c>
      <c r="D7987" s="4">
        <v>45778.856435185182</v>
      </c>
      <c r="E7987" s="4">
        <v>45792.708333333336</v>
      </c>
      <c r="F7987" s="4">
        <v>45792.725694444445</v>
      </c>
      <c r="G7987" s="4">
        <v>45792.70685185185</v>
      </c>
      <c r="H7987" t="s">
        <v>3155</v>
      </c>
      <c r="I7987" t="s">
        <v>3184</v>
      </c>
      <c r="J7987">
        <v>1002</v>
      </c>
      <c r="K7987" t="s">
        <v>3157</v>
      </c>
      <c r="L7987" t="s">
        <v>3564</v>
      </c>
      <c r="M7987" t="s">
        <v>549</v>
      </c>
      <c r="N7987" t="s">
        <v>550</v>
      </c>
      <c r="O7987" t="s">
        <v>136</v>
      </c>
      <c r="P7987" t="s">
        <v>143</v>
      </c>
      <c r="Q7987" t="s">
        <v>301</v>
      </c>
    </row>
    <row r="7988" spans="1:17">
      <c r="A7988" t="s">
        <v>8360</v>
      </c>
      <c r="B7988" t="s">
        <v>8361</v>
      </c>
      <c r="C7988" t="s">
        <v>8362</v>
      </c>
      <c r="D7988" s="4">
        <v>45778.847939814812</v>
      </c>
      <c r="E7988" s="4">
        <v>45779.1875</v>
      </c>
      <c r="F7988" s="4">
        <v>45779.204861111109</v>
      </c>
      <c r="G7988" s="4">
        <v>45779.187071759261</v>
      </c>
      <c r="H7988" t="s">
        <v>3155</v>
      </c>
      <c r="I7988" t="s">
        <v>3280</v>
      </c>
      <c r="J7988">
        <v>0</v>
      </c>
      <c r="K7988" t="s">
        <v>3198</v>
      </c>
      <c r="L7988" t="s">
        <v>3564</v>
      </c>
      <c r="M7988" t="s">
        <v>549</v>
      </c>
      <c r="N7988" t="s">
        <v>550</v>
      </c>
      <c r="O7988" t="s">
        <v>1923</v>
      </c>
      <c r="P7988" t="s">
        <v>1924</v>
      </c>
      <c r="Q7988" t="s">
        <v>1922</v>
      </c>
    </row>
    <row r="7989" spans="1:17">
      <c r="A7989" t="s">
        <v>5852</v>
      </c>
      <c r="B7989" t="s">
        <v>8363</v>
      </c>
      <c r="C7989" t="s">
        <v>8364</v>
      </c>
      <c r="D7989" s="4">
        <v>45778.844953703701</v>
      </c>
      <c r="E7989" s="4">
        <v>45784.291666666664</v>
      </c>
      <c r="F7989" s="4">
        <v>45784.309027777781</v>
      </c>
      <c r="G7989" s="4">
        <v>45784.289398148147</v>
      </c>
      <c r="H7989" t="s">
        <v>3155</v>
      </c>
      <c r="I7989" t="s">
        <v>3171</v>
      </c>
      <c r="J7989">
        <v>0</v>
      </c>
      <c r="K7989" t="s">
        <v>3194</v>
      </c>
      <c r="L7989" t="s">
        <v>3564</v>
      </c>
      <c r="M7989" t="s">
        <v>549</v>
      </c>
      <c r="N7989" t="s">
        <v>559</v>
      </c>
      <c r="O7989" t="s">
        <v>469</v>
      </c>
      <c r="P7989" t="s">
        <v>180</v>
      </c>
      <c r="Q7989" t="s">
        <v>182</v>
      </c>
    </row>
    <row r="7990" spans="1:17">
      <c r="A7990" t="s">
        <v>8365</v>
      </c>
      <c r="B7990" t="s">
        <v>8366</v>
      </c>
      <c r="C7990" t="s">
        <v>8367</v>
      </c>
      <c r="D7990" s="4">
        <v>45778.842835648145</v>
      </c>
      <c r="E7990" s="4">
        <v>45783.416666666664</v>
      </c>
      <c r="F7990" s="4">
        <v>45783.434027777781</v>
      </c>
      <c r="G7990" s="4"/>
      <c r="H7990" t="s">
        <v>3155</v>
      </c>
      <c r="I7990" t="s">
        <v>3175</v>
      </c>
      <c r="J7990">
        <v>0</v>
      </c>
      <c r="K7990" t="s">
        <v>3157</v>
      </c>
      <c r="L7990" t="s">
        <v>3245</v>
      </c>
      <c r="M7990" t="s">
        <v>549</v>
      </c>
      <c r="N7990" t="s">
        <v>550</v>
      </c>
      <c r="O7990" t="s">
        <v>136</v>
      </c>
      <c r="P7990" t="s">
        <v>283</v>
      </c>
      <c r="Q7990" t="s">
        <v>284</v>
      </c>
    </row>
    <row r="7991" spans="1:17">
      <c r="A7991" t="s">
        <v>5684</v>
      </c>
      <c r="B7991" t="s">
        <v>5685</v>
      </c>
      <c r="C7991" t="s">
        <v>8368</v>
      </c>
      <c r="D7991" s="4">
        <v>45778.84097222222</v>
      </c>
      <c r="E7991" s="4">
        <v>45789.791666666664</v>
      </c>
      <c r="F7991" s="4">
        <v>45789.809027777781</v>
      </c>
      <c r="G7991" s="4"/>
      <c r="H7991" t="s">
        <v>3155</v>
      </c>
      <c r="I7991" t="s">
        <v>3171</v>
      </c>
      <c r="J7991">
        <v>0</v>
      </c>
      <c r="K7991" t="s">
        <v>3157</v>
      </c>
      <c r="L7991" t="s">
        <v>3245</v>
      </c>
      <c r="M7991" t="s">
        <v>549</v>
      </c>
      <c r="N7991" t="s">
        <v>550</v>
      </c>
      <c r="O7991" t="s">
        <v>136</v>
      </c>
      <c r="P7991" t="s">
        <v>139</v>
      </c>
      <c r="Q7991" t="s">
        <v>276</v>
      </c>
    </row>
    <row r="7992" spans="1:17">
      <c r="A7992" t="s">
        <v>6978</v>
      </c>
      <c r="B7992" t="s">
        <v>6979</v>
      </c>
      <c r="C7992" t="s">
        <v>8369</v>
      </c>
      <c r="D7992" s="4">
        <v>45778.839004629626</v>
      </c>
      <c r="E7992" s="4">
        <v>45782.75</v>
      </c>
      <c r="F7992" s="4">
        <v>45782.767361111109</v>
      </c>
      <c r="G7992" s="4"/>
      <c r="H7992" t="s">
        <v>3155</v>
      </c>
      <c r="I7992" t="s">
        <v>3171</v>
      </c>
      <c r="J7992">
        <v>0</v>
      </c>
      <c r="K7992" t="s">
        <v>3157</v>
      </c>
      <c r="L7992" t="s">
        <v>3245</v>
      </c>
      <c r="M7992" t="s">
        <v>549</v>
      </c>
      <c r="N7992" t="s">
        <v>550</v>
      </c>
      <c r="O7992" t="s">
        <v>551</v>
      </c>
      <c r="P7992" t="s">
        <v>141</v>
      </c>
      <c r="Q7992" t="s">
        <v>231</v>
      </c>
    </row>
    <row r="7993" spans="1:17">
      <c r="A7993" t="s">
        <v>8370</v>
      </c>
      <c r="B7993" t="s">
        <v>8371</v>
      </c>
      <c r="C7993" t="s">
        <v>8372</v>
      </c>
      <c r="D7993" s="4">
        <v>45778.838923611111</v>
      </c>
      <c r="E7993" s="4">
        <v>45779.3125</v>
      </c>
      <c r="F7993" s="4">
        <v>45779.329861111109</v>
      </c>
      <c r="G7993" s="4">
        <v>45779.312430555554</v>
      </c>
      <c r="H7993" t="s">
        <v>3155</v>
      </c>
      <c r="I7993" t="s">
        <v>3171</v>
      </c>
      <c r="J7993">
        <v>0</v>
      </c>
      <c r="K7993" t="s">
        <v>3227</v>
      </c>
      <c r="L7993" t="s">
        <v>3564</v>
      </c>
      <c r="M7993" t="s">
        <v>549</v>
      </c>
      <c r="N7993" t="s">
        <v>550</v>
      </c>
      <c r="O7993" t="s">
        <v>551</v>
      </c>
      <c r="P7993" t="s">
        <v>242</v>
      </c>
      <c r="Q7993" t="s">
        <v>247</v>
      </c>
    </row>
    <row r="7994" spans="1:17">
      <c r="A7994" t="s">
        <v>8351</v>
      </c>
      <c r="B7994" t="s">
        <v>8352</v>
      </c>
      <c r="C7994" t="s">
        <v>8373</v>
      </c>
      <c r="D7994" s="4">
        <v>45778.838726851849</v>
      </c>
      <c r="E7994" s="4">
        <v>45779.583333333336</v>
      </c>
      <c r="F7994" s="4">
        <v>45779.600694444445</v>
      </c>
      <c r="G7994" s="4"/>
      <c r="H7994" t="s">
        <v>3155</v>
      </c>
      <c r="I7994" t="s">
        <v>3222</v>
      </c>
      <c r="J7994">
        <v>1</v>
      </c>
      <c r="K7994" t="s">
        <v>3223</v>
      </c>
      <c r="L7994" t="s">
        <v>3245</v>
      </c>
      <c r="M7994" t="s">
        <v>549</v>
      </c>
      <c r="N7994" t="s">
        <v>550</v>
      </c>
      <c r="O7994" t="s">
        <v>136</v>
      </c>
      <c r="P7994" t="s">
        <v>292</v>
      </c>
      <c r="Q7994" t="s">
        <v>293</v>
      </c>
    </row>
    <row r="7995" spans="1:17">
      <c r="A7995" t="s">
        <v>8370</v>
      </c>
      <c r="B7995" t="s">
        <v>8371</v>
      </c>
      <c r="C7995" t="s">
        <v>8374</v>
      </c>
      <c r="D7995" s="4">
        <v>45778.834444444445</v>
      </c>
      <c r="E7995" s="4">
        <v>45779.3125</v>
      </c>
      <c r="F7995" s="4">
        <v>45779.329861111109</v>
      </c>
      <c r="G7995" s="4"/>
      <c r="H7995" t="s">
        <v>3155</v>
      </c>
      <c r="I7995" t="s">
        <v>3171</v>
      </c>
      <c r="J7995">
        <v>0</v>
      </c>
      <c r="K7995" t="s">
        <v>3227</v>
      </c>
      <c r="L7995" t="s">
        <v>3245</v>
      </c>
      <c r="M7995" t="s">
        <v>549</v>
      </c>
      <c r="N7995" t="s">
        <v>550</v>
      </c>
      <c r="O7995" t="s">
        <v>551</v>
      </c>
      <c r="P7995" t="s">
        <v>242</v>
      </c>
      <c r="Q7995" t="s">
        <v>247</v>
      </c>
    </row>
    <row r="7996" spans="1:17">
      <c r="A7996" t="s">
        <v>8375</v>
      </c>
      <c r="B7996" t="s">
        <v>8376</v>
      </c>
      <c r="C7996" t="s">
        <v>8377</v>
      </c>
      <c r="D7996" s="4">
        <v>45778.833240740743</v>
      </c>
      <c r="E7996" s="4">
        <v>45779.416666666664</v>
      </c>
      <c r="F7996" s="4">
        <v>45779.454861111109</v>
      </c>
      <c r="G7996" s="4">
        <v>45779.417384259257</v>
      </c>
      <c r="H7996" t="s">
        <v>3155</v>
      </c>
      <c r="I7996" t="s">
        <v>3240</v>
      </c>
      <c r="J7996">
        <v>1002</v>
      </c>
      <c r="K7996" t="s">
        <v>3157</v>
      </c>
      <c r="L7996" t="s">
        <v>3564</v>
      </c>
      <c r="M7996" t="s">
        <v>549</v>
      </c>
      <c r="N7996" t="s">
        <v>550</v>
      </c>
      <c r="O7996" t="s">
        <v>551</v>
      </c>
      <c r="P7996" t="s">
        <v>242</v>
      </c>
      <c r="Q7996" t="s">
        <v>247</v>
      </c>
    </row>
    <row r="7997" spans="1:17">
      <c r="A7997" t="s">
        <v>8378</v>
      </c>
      <c r="B7997" t="s">
        <v>8379</v>
      </c>
      <c r="C7997" t="s">
        <v>8380</v>
      </c>
      <c r="D7997" s="4">
        <v>45778.829745370371</v>
      </c>
      <c r="E7997" s="4">
        <v>45780.833333333336</v>
      </c>
      <c r="F7997" s="4">
        <v>45780.850694444445</v>
      </c>
      <c r="G7997" s="4"/>
      <c r="H7997" t="s">
        <v>3155</v>
      </c>
      <c r="I7997" t="s">
        <v>3162</v>
      </c>
      <c r="J7997">
        <v>0</v>
      </c>
      <c r="K7997" t="s">
        <v>3227</v>
      </c>
      <c r="L7997" t="s">
        <v>3245</v>
      </c>
      <c r="M7997" t="s">
        <v>549</v>
      </c>
      <c r="N7997" t="s">
        <v>550</v>
      </c>
      <c r="O7997" t="s">
        <v>1923</v>
      </c>
      <c r="P7997" t="s">
        <v>1924</v>
      </c>
      <c r="Q7997" t="s">
        <v>3164</v>
      </c>
    </row>
    <row r="7998" spans="1:17">
      <c r="A7998" t="s">
        <v>8381</v>
      </c>
      <c r="B7998" t="s">
        <v>8382</v>
      </c>
      <c r="C7998" t="s">
        <v>8383</v>
      </c>
      <c r="D7998" s="4">
        <v>45778.823530092595</v>
      </c>
      <c r="E7998" s="4">
        <v>45783.333333333336</v>
      </c>
      <c r="F7998" s="4">
        <v>45783.350694444445</v>
      </c>
      <c r="G7998" s="4">
        <v>45783.332372685189</v>
      </c>
      <c r="H7998" t="s">
        <v>3155</v>
      </c>
      <c r="I7998" t="s">
        <v>3162</v>
      </c>
      <c r="J7998">
        <v>0</v>
      </c>
      <c r="K7998" t="s">
        <v>3358</v>
      </c>
      <c r="L7998" t="s">
        <v>3564</v>
      </c>
      <c r="M7998" t="s">
        <v>549</v>
      </c>
      <c r="N7998" t="s">
        <v>550</v>
      </c>
      <c r="O7998" t="s">
        <v>1923</v>
      </c>
      <c r="P7998" t="s">
        <v>1924</v>
      </c>
      <c r="Q7998" t="s">
        <v>3180</v>
      </c>
    </row>
    <row r="7999" spans="1:17">
      <c r="A7999" t="s">
        <v>8384</v>
      </c>
      <c r="B7999" t="s">
        <v>8385</v>
      </c>
      <c r="C7999" t="s">
        <v>8386</v>
      </c>
      <c r="D7999" s="4">
        <v>45778.812442129631</v>
      </c>
      <c r="E7999" s="4">
        <v>45781.833333333336</v>
      </c>
      <c r="F7999" s="4">
        <v>45781.850694444445</v>
      </c>
      <c r="G7999" s="4"/>
      <c r="H7999" t="s">
        <v>3155</v>
      </c>
      <c r="I7999" t="s">
        <v>3162</v>
      </c>
      <c r="J7999">
        <v>0</v>
      </c>
      <c r="K7999" t="s">
        <v>3179</v>
      </c>
      <c r="L7999" t="s">
        <v>3245</v>
      </c>
      <c r="M7999" t="s">
        <v>549</v>
      </c>
      <c r="N7999" t="s">
        <v>550</v>
      </c>
      <c r="O7999" t="s">
        <v>1923</v>
      </c>
      <c r="P7999" t="s">
        <v>1924</v>
      </c>
      <c r="Q7999" t="s">
        <v>3359</v>
      </c>
    </row>
    <row r="8000" spans="1:17">
      <c r="A8000" t="s">
        <v>8387</v>
      </c>
      <c r="B8000" t="s">
        <v>8388</v>
      </c>
      <c r="C8000" t="s">
        <v>8389</v>
      </c>
      <c r="D8000" s="4">
        <v>45778.812083333331</v>
      </c>
      <c r="E8000" s="4">
        <v>45782.354166666664</v>
      </c>
      <c r="F8000" s="4">
        <v>45782.371527777781</v>
      </c>
      <c r="G8000" s="4">
        <v>45782.3516087963</v>
      </c>
      <c r="H8000" t="s">
        <v>3155</v>
      </c>
      <c r="I8000" t="s">
        <v>3175</v>
      </c>
      <c r="J8000">
        <v>1001</v>
      </c>
      <c r="K8000" t="s">
        <v>3194</v>
      </c>
      <c r="L8000" t="s">
        <v>3564</v>
      </c>
      <c r="M8000" t="s">
        <v>549</v>
      </c>
      <c r="N8000" t="s">
        <v>550</v>
      </c>
      <c r="O8000" t="s">
        <v>551</v>
      </c>
      <c r="P8000" t="s">
        <v>145</v>
      </c>
      <c r="Q8000" t="s">
        <v>218</v>
      </c>
    </row>
    <row r="8001" spans="1:17">
      <c r="A8001" t="s">
        <v>7824</v>
      </c>
      <c r="B8001" t="s">
        <v>7825</v>
      </c>
      <c r="C8001" t="s">
        <v>8390</v>
      </c>
      <c r="D8001" s="4">
        <v>45778.808668981481</v>
      </c>
      <c r="E8001" s="4">
        <v>45783.333333333336</v>
      </c>
      <c r="F8001" s="4">
        <v>45783.371527777781</v>
      </c>
      <c r="G8001" s="4"/>
      <c r="H8001" t="s">
        <v>3155</v>
      </c>
      <c r="I8001" t="s">
        <v>3156</v>
      </c>
      <c r="J8001">
        <v>0</v>
      </c>
      <c r="K8001" t="s">
        <v>3157</v>
      </c>
      <c r="L8001" t="s">
        <v>3245</v>
      </c>
      <c r="M8001" t="s">
        <v>549</v>
      </c>
      <c r="N8001" t="s">
        <v>550</v>
      </c>
      <c r="O8001" t="s">
        <v>551</v>
      </c>
      <c r="P8001" t="s">
        <v>149</v>
      </c>
      <c r="Q8001" t="s">
        <v>203</v>
      </c>
    </row>
    <row r="8002" spans="1:17">
      <c r="A8002" t="s">
        <v>7740</v>
      </c>
      <c r="B8002" t="s">
        <v>7741</v>
      </c>
      <c r="C8002" t="s">
        <v>8391</v>
      </c>
      <c r="D8002" s="4">
        <v>45778.805949074071</v>
      </c>
      <c r="E8002" s="4">
        <v>45780.708333333336</v>
      </c>
      <c r="F8002" s="4">
        <v>45780.725694444445</v>
      </c>
      <c r="G8002" s="4"/>
      <c r="H8002" t="s">
        <v>3155</v>
      </c>
      <c r="I8002" t="s">
        <v>3162</v>
      </c>
      <c r="J8002">
        <v>0</v>
      </c>
      <c r="K8002" t="s">
        <v>3420</v>
      </c>
      <c r="L8002" t="s">
        <v>3245</v>
      </c>
      <c r="M8002" t="s">
        <v>549</v>
      </c>
      <c r="N8002" t="s">
        <v>550</v>
      </c>
      <c r="O8002" t="s">
        <v>1923</v>
      </c>
      <c r="P8002" t="s">
        <v>1924</v>
      </c>
      <c r="Q8002" t="s">
        <v>3180</v>
      </c>
    </row>
    <row r="8003" spans="1:17">
      <c r="A8003" t="s">
        <v>7782</v>
      </c>
      <c r="B8003" t="s">
        <v>8392</v>
      </c>
      <c r="C8003" t="s">
        <v>8393</v>
      </c>
      <c r="D8003" s="4">
        <v>45778.804386574076</v>
      </c>
      <c r="E8003" s="4">
        <v>45782.333333333336</v>
      </c>
      <c r="F8003" s="4">
        <v>45782.350694444445</v>
      </c>
      <c r="G8003" s="4">
        <v>45782.332361111112</v>
      </c>
      <c r="H8003" t="s">
        <v>3155</v>
      </c>
      <c r="I8003" t="s">
        <v>3171</v>
      </c>
      <c r="J8003">
        <v>0</v>
      </c>
      <c r="K8003" t="s">
        <v>3157</v>
      </c>
      <c r="L8003" t="s">
        <v>3564</v>
      </c>
      <c r="M8003" t="s">
        <v>549</v>
      </c>
      <c r="N8003" t="s">
        <v>550</v>
      </c>
      <c r="O8003" t="s">
        <v>551</v>
      </c>
      <c r="P8003" t="s">
        <v>149</v>
      </c>
      <c r="Q8003" t="s">
        <v>200</v>
      </c>
    </row>
    <row r="8004" spans="1:17">
      <c r="A8004" t="s">
        <v>6893</v>
      </c>
      <c r="B8004" t="s">
        <v>6894</v>
      </c>
      <c r="C8004" t="s">
        <v>8394</v>
      </c>
      <c r="D8004" s="4">
        <v>45778.799745370372</v>
      </c>
      <c r="E8004" s="4">
        <v>45781.833333333336</v>
      </c>
      <c r="F8004" s="4">
        <v>45781.871527777781</v>
      </c>
      <c r="G8004" s="4"/>
      <c r="H8004" t="s">
        <v>3155</v>
      </c>
      <c r="I8004" t="s">
        <v>3156</v>
      </c>
      <c r="J8004">
        <v>0</v>
      </c>
      <c r="K8004" t="s">
        <v>3157</v>
      </c>
      <c r="L8004" t="s">
        <v>3593</v>
      </c>
      <c r="M8004" t="s">
        <v>549</v>
      </c>
      <c r="N8004" t="s">
        <v>550</v>
      </c>
      <c r="O8004" t="s">
        <v>136</v>
      </c>
      <c r="P8004" t="s">
        <v>139</v>
      </c>
      <c r="Q8004" t="s">
        <v>278</v>
      </c>
    </row>
    <row r="8005" spans="1:17">
      <c r="A8005" t="s">
        <v>6147</v>
      </c>
      <c r="B8005" t="s">
        <v>6148</v>
      </c>
      <c r="C8005" t="s">
        <v>8395</v>
      </c>
      <c r="D8005" s="4">
        <v>45778.786354166667</v>
      </c>
      <c r="E8005" s="4">
        <v>45781.666666666664</v>
      </c>
      <c r="F8005" s="4">
        <v>45781.684027777781</v>
      </c>
      <c r="G8005" s="4"/>
      <c r="H8005" t="s">
        <v>3155</v>
      </c>
      <c r="I8005" t="s">
        <v>3175</v>
      </c>
      <c r="J8005">
        <v>1001</v>
      </c>
      <c r="K8005" t="s">
        <v>3157</v>
      </c>
      <c r="L8005" t="s">
        <v>3593</v>
      </c>
      <c r="M8005" t="s">
        <v>549</v>
      </c>
      <c r="N8005" t="s">
        <v>550</v>
      </c>
      <c r="O8005" t="s">
        <v>551</v>
      </c>
      <c r="P8005" t="s">
        <v>145</v>
      </c>
      <c r="Q8005" t="s">
        <v>224</v>
      </c>
    </row>
    <row r="8006" spans="1:17">
      <c r="A8006" t="s">
        <v>8396</v>
      </c>
      <c r="B8006" t="s">
        <v>8397</v>
      </c>
      <c r="C8006" t="s">
        <v>8398</v>
      </c>
      <c r="D8006" s="4">
        <v>45778.783622685187</v>
      </c>
      <c r="E8006" s="4">
        <v>45781.666666666664</v>
      </c>
      <c r="F8006" s="4">
        <v>45781.704861111109</v>
      </c>
      <c r="G8006" s="4">
        <v>45781.66642361111</v>
      </c>
      <c r="H8006" t="s">
        <v>3155</v>
      </c>
      <c r="I8006" t="s">
        <v>3156</v>
      </c>
      <c r="J8006">
        <v>0</v>
      </c>
      <c r="K8006" t="s">
        <v>3194</v>
      </c>
      <c r="L8006" t="s">
        <v>3564</v>
      </c>
      <c r="M8006" t="s">
        <v>549</v>
      </c>
      <c r="N8006" t="s">
        <v>550</v>
      </c>
      <c r="O8006" t="s">
        <v>551</v>
      </c>
      <c r="P8006" t="s">
        <v>141</v>
      </c>
      <c r="Q8006" t="s">
        <v>241</v>
      </c>
    </row>
    <row r="8007" spans="1:17">
      <c r="A8007" t="s">
        <v>8399</v>
      </c>
      <c r="B8007" t="s">
        <v>8400</v>
      </c>
      <c r="C8007" t="s">
        <v>8401</v>
      </c>
      <c r="D8007" s="4">
        <v>45778.780972222223</v>
      </c>
      <c r="E8007" s="4">
        <v>45785.5</v>
      </c>
      <c r="F8007" s="4">
        <v>45785.517361111109</v>
      </c>
      <c r="G8007" s="4">
        <v>45785.499884259261</v>
      </c>
      <c r="H8007" t="s">
        <v>3155</v>
      </c>
      <c r="I8007" t="s">
        <v>3175</v>
      </c>
      <c r="J8007">
        <v>0</v>
      </c>
      <c r="K8007" t="s">
        <v>3157</v>
      </c>
      <c r="L8007" t="s">
        <v>3564</v>
      </c>
      <c r="M8007" t="s">
        <v>549</v>
      </c>
      <c r="N8007" t="s">
        <v>559</v>
      </c>
      <c r="O8007" t="s">
        <v>163</v>
      </c>
      <c r="P8007" t="s">
        <v>473</v>
      </c>
      <c r="Q8007" t="s">
        <v>356</v>
      </c>
    </row>
    <row r="8008" spans="1:17">
      <c r="A8008" t="s">
        <v>8402</v>
      </c>
      <c r="B8008" t="s">
        <v>8403</v>
      </c>
      <c r="C8008" t="s">
        <v>8404</v>
      </c>
      <c r="D8008" s="4">
        <v>45778.775497685187</v>
      </c>
      <c r="E8008" s="4">
        <v>45779.708333333336</v>
      </c>
      <c r="F8008" s="4">
        <v>45779.746527777781</v>
      </c>
      <c r="G8008" s="4">
        <v>45779.705358796295</v>
      </c>
      <c r="H8008" t="s">
        <v>3155</v>
      </c>
      <c r="I8008" t="s">
        <v>3156</v>
      </c>
      <c r="J8008">
        <v>0</v>
      </c>
      <c r="K8008" t="s">
        <v>3227</v>
      </c>
      <c r="L8008" t="s">
        <v>3564</v>
      </c>
      <c r="M8008" t="s">
        <v>549</v>
      </c>
      <c r="N8008" t="s">
        <v>559</v>
      </c>
      <c r="O8008" t="s">
        <v>469</v>
      </c>
      <c r="P8008" t="s">
        <v>180</v>
      </c>
      <c r="Q8008" t="s">
        <v>185</v>
      </c>
    </row>
    <row r="8009" spans="1:17">
      <c r="A8009" t="s">
        <v>8405</v>
      </c>
      <c r="B8009" t="s">
        <v>8406</v>
      </c>
      <c r="C8009" t="s">
        <v>8407</v>
      </c>
      <c r="D8009" s="4">
        <v>45778.775219907409</v>
      </c>
      <c r="E8009" s="4">
        <v>45780.270833333336</v>
      </c>
      <c r="F8009" s="4">
        <v>45780.309027777781</v>
      </c>
      <c r="G8009" s="4"/>
      <c r="H8009" t="s">
        <v>3155</v>
      </c>
      <c r="I8009" t="s">
        <v>3156</v>
      </c>
      <c r="J8009">
        <v>0</v>
      </c>
      <c r="K8009" t="s">
        <v>3157</v>
      </c>
      <c r="L8009" t="s">
        <v>3245</v>
      </c>
      <c r="M8009" t="s">
        <v>549</v>
      </c>
      <c r="N8009" t="s">
        <v>550</v>
      </c>
      <c r="O8009" t="s">
        <v>551</v>
      </c>
      <c r="P8009" t="s">
        <v>145</v>
      </c>
      <c r="Q8009" t="s">
        <v>215</v>
      </c>
    </row>
    <row r="8010" spans="1:17">
      <c r="A8010" t="s">
        <v>8408</v>
      </c>
      <c r="B8010" t="s">
        <v>8409</v>
      </c>
      <c r="C8010" t="s">
        <v>8410</v>
      </c>
      <c r="D8010" s="4">
        <v>45778.771631944444</v>
      </c>
      <c r="E8010" s="4">
        <v>45787.458333333336</v>
      </c>
      <c r="F8010" s="4">
        <v>45787.475694444445</v>
      </c>
      <c r="G8010" s="4">
        <v>45787.455937500003</v>
      </c>
      <c r="H8010" t="s">
        <v>3155</v>
      </c>
      <c r="I8010" t="s">
        <v>3171</v>
      </c>
      <c r="J8010">
        <v>1001</v>
      </c>
      <c r="K8010" t="s">
        <v>3157</v>
      </c>
      <c r="L8010" t="s">
        <v>3564</v>
      </c>
      <c r="M8010" t="s">
        <v>549</v>
      </c>
      <c r="N8010" t="s">
        <v>559</v>
      </c>
      <c r="O8010" t="s">
        <v>504</v>
      </c>
      <c r="P8010" t="s">
        <v>325</v>
      </c>
      <c r="Q8010" t="s">
        <v>333</v>
      </c>
    </row>
    <row r="8011" spans="1:17">
      <c r="A8011" t="s">
        <v>7873</v>
      </c>
      <c r="B8011" t="s">
        <v>7874</v>
      </c>
      <c r="C8011" t="s">
        <v>8411</v>
      </c>
      <c r="D8011" s="4">
        <v>45778.770335648151</v>
      </c>
      <c r="E8011" s="4">
        <v>45781.625</v>
      </c>
      <c r="F8011" s="4">
        <v>45781.642361111109</v>
      </c>
      <c r="G8011" s="4"/>
      <c r="H8011" t="s">
        <v>3155</v>
      </c>
      <c r="I8011" t="s">
        <v>3175</v>
      </c>
      <c r="J8011">
        <v>0</v>
      </c>
      <c r="K8011" t="s">
        <v>3157</v>
      </c>
      <c r="L8011" t="s">
        <v>3245</v>
      </c>
      <c r="M8011" t="s">
        <v>549</v>
      </c>
      <c r="N8011" t="s">
        <v>550</v>
      </c>
      <c r="O8011" t="s">
        <v>136</v>
      </c>
      <c r="P8011" t="s">
        <v>139</v>
      </c>
      <c r="Q8011" t="s">
        <v>271</v>
      </c>
    </row>
    <row r="8012" spans="1:17">
      <c r="A8012" t="s">
        <v>8412</v>
      </c>
      <c r="B8012" t="s">
        <v>8413</v>
      </c>
      <c r="C8012" t="s">
        <v>8414</v>
      </c>
      <c r="D8012" s="4">
        <v>45778.737442129626</v>
      </c>
      <c r="E8012" s="4">
        <v>45784.729166666664</v>
      </c>
      <c r="F8012" s="4">
        <v>45784.746527777781</v>
      </c>
      <c r="G8012" s="4">
        <v>45784.729027777779</v>
      </c>
      <c r="H8012" t="s">
        <v>3155</v>
      </c>
      <c r="I8012" t="s">
        <v>3171</v>
      </c>
      <c r="J8012">
        <v>1002</v>
      </c>
      <c r="K8012" t="s">
        <v>3157</v>
      </c>
      <c r="L8012" t="s">
        <v>3564</v>
      </c>
      <c r="M8012" t="s">
        <v>549</v>
      </c>
      <c r="N8012" t="s">
        <v>559</v>
      </c>
      <c r="O8012" t="s">
        <v>504</v>
      </c>
      <c r="P8012" t="s">
        <v>325</v>
      </c>
      <c r="Q8012" t="s">
        <v>342</v>
      </c>
    </row>
    <row r="8013" spans="1:17">
      <c r="A8013" t="s">
        <v>8415</v>
      </c>
      <c r="B8013" t="s">
        <v>8416</v>
      </c>
      <c r="C8013" t="s">
        <v>8417</v>
      </c>
      <c r="D8013" s="4">
        <v>45778.728032407409</v>
      </c>
      <c r="E8013" s="4">
        <v>45787.666666666664</v>
      </c>
      <c r="F8013" s="4">
        <v>45787.704861111109</v>
      </c>
      <c r="G8013" s="4"/>
      <c r="H8013" t="s">
        <v>3155</v>
      </c>
      <c r="I8013" t="s">
        <v>3673</v>
      </c>
      <c r="J8013">
        <v>0</v>
      </c>
      <c r="K8013" t="s">
        <v>3157</v>
      </c>
      <c r="L8013" t="s">
        <v>3245</v>
      </c>
      <c r="M8013" t="s">
        <v>549</v>
      </c>
      <c r="N8013" t="s">
        <v>559</v>
      </c>
      <c r="O8013" t="s">
        <v>504</v>
      </c>
      <c r="P8013" t="s">
        <v>325</v>
      </c>
      <c r="Q8013" t="s">
        <v>339</v>
      </c>
    </row>
    <row r="8014" spans="1:17">
      <c r="A8014" t="s">
        <v>8418</v>
      </c>
      <c r="B8014" t="s">
        <v>8419</v>
      </c>
      <c r="C8014" t="s">
        <v>8420</v>
      </c>
      <c r="D8014" s="4">
        <v>45778.724108796298</v>
      </c>
      <c r="E8014" s="4">
        <v>45787.416666666664</v>
      </c>
      <c r="F8014" s="4">
        <v>45787.434027777781</v>
      </c>
      <c r="G8014" s="4">
        <v>45787.415300925924</v>
      </c>
      <c r="H8014" t="s">
        <v>3155</v>
      </c>
      <c r="I8014" t="s">
        <v>3175</v>
      </c>
      <c r="J8014">
        <v>0</v>
      </c>
      <c r="K8014" t="s">
        <v>3157</v>
      </c>
      <c r="L8014" t="s">
        <v>3564</v>
      </c>
      <c r="M8014" t="s">
        <v>549</v>
      </c>
      <c r="N8014" t="s">
        <v>559</v>
      </c>
      <c r="O8014" t="s">
        <v>504</v>
      </c>
      <c r="P8014" t="s">
        <v>325</v>
      </c>
      <c r="Q8014" t="s">
        <v>342</v>
      </c>
    </row>
    <row r="8015" spans="1:17">
      <c r="A8015" t="s">
        <v>8421</v>
      </c>
      <c r="B8015" t="s">
        <v>8422</v>
      </c>
      <c r="C8015" t="s">
        <v>8423</v>
      </c>
      <c r="D8015" s="4">
        <v>45778.721689814818</v>
      </c>
      <c r="E8015" s="4">
        <v>45795.666666666664</v>
      </c>
      <c r="F8015" s="4">
        <v>45795.704861111109</v>
      </c>
      <c r="G8015" s="4">
        <v>45795.665277777778</v>
      </c>
      <c r="H8015" t="s">
        <v>3155</v>
      </c>
      <c r="I8015" t="s">
        <v>3673</v>
      </c>
      <c r="J8015">
        <v>0</v>
      </c>
      <c r="K8015" t="s">
        <v>3157</v>
      </c>
      <c r="L8015" t="s">
        <v>3564</v>
      </c>
      <c r="M8015" t="s">
        <v>549</v>
      </c>
      <c r="N8015" t="s">
        <v>559</v>
      </c>
      <c r="O8015" t="s">
        <v>504</v>
      </c>
      <c r="P8015" t="s">
        <v>325</v>
      </c>
      <c r="Q8015" t="s">
        <v>330</v>
      </c>
    </row>
    <row r="8016" spans="1:17">
      <c r="A8016" t="s">
        <v>8424</v>
      </c>
      <c r="B8016" t="s">
        <v>8425</v>
      </c>
      <c r="C8016" t="s">
        <v>8426</v>
      </c>
      <c r="D8016" s="4">
        <v>45778.720613425925</v>
      </c>
      <c r="E8016" s="4">
        <v>45795.416666666664</v>
      </c>
      <c r="F8016" s="4">
        <v>45795.454861111109</v>
      </c>
      <c r="G8016" s="4">
        <v>45795.411516203705</v>
      </c>
      <c r="H8016" t="s">
        <v>3155</v>
      </c>
      <c r="I8016" t="s">
        <v>3673</v>
      </c>
      <c r="J8016">
        <v>0</v>
      </c>
      <c r="K8016" t="s">
        <v>3157</v>
      </c>
      <c r="L8016" t="s">
        <v>3564</v>
      </c>
      <c r="M8016" t="s">
        <v>549</v>
      </c>
      <c r="N8016" t="s">
        <v>559</v>
      </c>
      <c r="O8016" t="s">
        <v>504</v>
      </c>
      <c r="P8016" t="s">
        <v>325</v>
      </c>
      <c r="Q8016" t="s">
        <v>341</v>
      </c>
    </row>
    <row r="8017" spans="1:17">
      <c r="A8017" t="s">
        <v>8427</v>
      </c>
      <c r="B8017" t="s">
        <v>8428</v>
      </c>
      <c r="C8017" t="s">
        <v>8429</v>
      </c>
      <c r="D8017" s="4">
        <v>45778.7187962963</v>
      </c>
      <c r="E8017" s="4">
        <v>45780.270833333336</v>
      </c>
      <c r="F8017" s="4">
        <v>45780.288194444445</v>
      </c>
      <c r="G8017" s="4"/>
      <c r="H8017" t="s">
        <v>3155</v>
      </c>
      <c r="I8017" t="s">
        <v>3171</v>
      </c>
      <c r="J8017">
        <v>1001</v>
      </c>
      <c r="K8017" t="s">
        <v>3157</v>
      </c>
      <c r="L8017" t="s">
        <v>3593</v>
      </c>
      <c r="M8017" t="s">
        <v>549</v>
      </c>
      <c r="N8017" t="s">
        <v>550</v>
      </c>
      <c r="O8017" t="s">
        <v>551</v>
      </c>
      <c r="P8017" t="s">
        <v>149</v>
      </c>
      <c r="Q8017" t="s">
        <v>208</v>
      </c>
    </row>
    <row r="8018" spans="1:17">
      <c r="A8018" t="s">
        <v>8430</v>
      </c>
      <c r="B8018" t="s">
        <v>8431</v>
      </c>
      <c r="C8018" t="s">
        <v>8432</v>
      </c>
      <c r="D8018" s="4">
        <v>45778.716793981483</v>
      </c>
      <c r="E8018" s="4">
        <v>45787.708333333336</v>
      </c>
      <c r="F8018" s="4">
        <v>45787.725694444445</v>
      </c>
      <c r="G8018" s="4"/>
      <c r="H8018" t="s">
        <v>3155</v>
      </c>
      <c r="I8018" t="s">
        <v>3171</v>
      </c>
      <c r="J8018">
        <v>0</v>
      </c>
      <c r="K8018" t="s">
        <v>3157</v>
      </c>
      <c r="L8018" t="s">
        <v>3593</v>
      </c>
      <c r="M8018" t="s">
        <v>549</v>
      </c>
      <c r="N8018" t="s">
        <v>559</v>
      </c>
      <c r="O8018" t="s">
        <v>504</v>
      </c>
      <c r="P8018" t="s">
        <v>325</v>
      </c>
      <c r="Q8018" t="s">
        <v>333</v>
      </c>
    </row>
    <row r="8019" spans="1:17">
      <c r="A8019" t="s">
        <v>8433</v>
      </c>
      <c r="B8019" t="s">
        <v>8434</v>
      </c>
      <c r="C8019" t="s">
        <v>8435</v>
      </c>
      <c r="D8019" s="4">
        <v>45778.715729166666</v>
      </c>
      <c r="E8019" s="4">
        <v>45787.625</v>
      </c>
      <c r="F8019" s="4">
        <v>45787.663194444445</v>
      </c>
      <c r="G8019" s="4">
        <v>45787.62054398148</v>
      </c>
      <c r="H8019" t="s">
        <v>3155</v>
      </c>
      <c r="I8019" t="s">
        <v>3673</v>
      </c>
      <c r="J8019">
        <v>0</v>
      </c>
      <c r="K8019" t="s">
        <v>3157</v>
      </c>
      <c r="L8019" t="s">
        <v>3564</v>
      </c>
      <c r="M8019" t="s">
        <v>549</v>
      </c>
      <c r="N8019" t="s">
        <v>559</v>
      </c>
      <c r="O8019" t="s">
        <v>504</v>
      </c>
      <c r="P8019" t="s">
        <v>325</v>
      </c>
      <c r="Q8019" t="s">
        <v>328</v>
      </c>
    </row>
    <row r="8020" spans="1:17">
      <c r="A8020" t="s">
        <v>8436</v>
      </c>
      <c r="B8020" t="s">
        <v>8437</v>
      </c>
      <c r="C8020" t="s">
        <v>8438</v>
      </c>
      <c r="D8020" s="4">
        <v>45778.713391203702</v>
      </c>
      <c r="E8020" s="4">
        <v>45779.708333333336</v>
      </c>
      <c r="F8020" s="4">
        <v>45779.725694444445</v>
      </c>
      <c r="G8020" s="4"/>
      <c r="H8020" t="s">
        <v>3155</v>
      </c>
      <c r="I8020" t="s">
        <v>3184</v>
      </c>
      <c r="J8020">
        <v>0</v>
      </c>
      <c r="K8020" t="s">
        <v>3157</v>
      </c>
      <c r="L8020" t="s">
        <v>3593</v>
      </c>
      <c r="M8020" t="s">
        <v>549</v>
      </c>
      <c r="N8020" t="s">
        <v>550</v>
      </c>
      <c r="O8020" t="s">
        <v>136</v>
      </c>
      <c r="P8020" t="s">
        <v>139</v>
      </c>
      <c r="Q8020" t="s">
        <v>274</v>
      </c>
    </row>
    <row r="8021" spans="1:17">
      <c r="A8021" t="s">
        <v>6247</v>
      </c>
      <c r="B8021" t="s">
        <v>6248</v>
      </c>
      <c r="C8021" t="s">
        <v>8439</v>
      </c>
      <c r="D8021" s="4">
        <v>45778.712523148148</v>
      </c>
      <c r="E8021" s="4">
        <v>45784.666666666664</v>
      </c>
      <c r="F8021" s="4">
        <v>45784.684027777781</v>
      </c>
      <c r="G8021" s="4"/>
      <c r="H8021" t="s">
        <v>3155</v>
      </c>
      <c r="I8021" t="s">
        <v>3171</v>
      </c>
      <c r="J8021">
        <v>1001</v>
      </c>
      <c r="K8021" t="s">
        <v>3157</v>
      </c>
      <c r="L8021" t="s">
        <v>3245</v>
      </c>
      <c r="M8021" t="s">
        <v>549</v>
      </c>
      <c r="N8021" t="s">
        <v>559</v>
      </c>
      <c r="O8021" t="s">
        <v>504</v>
      </c>
      <c r="P8021" t="s">
        <v>325</v>
      </c>
      <c r="Q8021" t="s">
        <v>330</v>
      </c>
    </row>
    <row r="8022" spans="1:17">
      <c r="A8022" t="s">
        <v>8164</v>
      </c>
      <c r="B8022" t="s">
        <v>8165</v>
      </c>
      <c r="C8022" t="s">
        <v>8440</v>
      </c>
      <c r="D8022" s="4">
        <v>45778.697199074071</v>
      </c>
      <c r="E8022" s="4">
        <v>45781.708333333336</v>
      </c>
      <c r="F8022" s="4">
        <v>45781.725694444445</v>
      </c>
      <c r="G8022" s="4"/>
      <c r="H8022" t="s">
        <v>3155</v>
      </c>
      <c r="I8022" t="s">
        <v>3175</v>
      </c>
      <c r="J8022">
        <v>1001</v>
      </c>
      <c r="K8022" t="s">
        <v>3194</v>
      </c>
      <c r="L8022" t="s">
        <v>3245</v>
      </c>
      <c r="M8022" t="s">
        <v>549</v>
      </c>
      <c r="N8022" t="s">
        <v>550</v>
      </c>
      <c r="O8022" t="s">
        <v>136</v>
      </c>
      <c r="P8022" t="s">
        <v>139</v>
      </c>
      <c r="Q8022" t="s">
        <v>272</v>
      </c>
    </row>
    <row r="8023" spans="1:17">
      <c r="A8023" t="s">
        <v>8441</v>
      </c>
      <c r="B8023" t="s">
        <v>8442</v>
      </c>
      <c r="C8023" t="s">
        <v>8443</v>
      </c>
      <c r="D8023" s="4">
        <v>45778.679398148146</v>
      </c>
      <c r="E8023" s="4">
        <v>45794.770833333336</v>
      </c>
      <c r="F8023" s="4">
        <v>45794.809027777781</v>
      </c>
      <c r="G8023" s="4">
        <v>45794.767500000002</v>
      </c>
      <c r="H8023" t="s">
        <v>3155</v>
      </c>
      <c r="I8023" t="s">
        <v>3673</v>
      </c>
      <c r="J8023">
        <v>0</v>
      </c>
      <c r="K8023" t="s">
        <v>3227</v>
      </c>
      <c r="L8023" t="s">
        <v>3564</v>
      </c>
      <c r="M8023" t="s">
        <v>549</v>
      </c>
      <c r="N8023" t="s">
        <v>559</v>
      </c>
      <c r="O8023" t="s">
        <v>504</v>
      </c>
      <c r="P8023" t="s">
        <v>325</v>
      </c>
      <c r="Q8023" t="s">
        <v>344</v>
      </c>
    </row>
    <row r="8024" spans="1:17">
      <c r="A8024" t="s">
        <v>8444</v>
      </c>
      <c r="B8024" t="s">
        <v>8445</v>
      </c>
      <c r="C8024" t="s">
        <v>8446</v>
      </c>
      <c r="D8024" s="4">
        <v>45778.669224537036</v>
      </c>
      <c r="E8024" s="4">
        <v>45787.666666666664</v>
      </c>
      <c r="F8024" s="4">
        <v>45787.684027777781</v>
      </c>
      <c r="G8024" s="4">
        <v>45787.666620370372</v>
      </c>
      <c r="H8024" t="s">
        <v>3155</v>
      </c>
      <c r="I8024" t="s">
        <v>3175</v>
      </c>
      <c r="J8024">
        <v>0</v>
      </c>
      <c r="K8024" t="s">
        <v>3194</v>
      </c>
      <c r="L8024" t="s">
        <v>3564</v>
      </c>
      <c r="M8024" t="s">
        <v>549</v>
      </c>
      <c r="N8024" t="s">
        <v>559</v>
      </c>
      <c r="O8024" t="s">
        <v>504</v>
      </c>
      <c r="P8024" t="s">
        <v>325</v>
      </c>
      <c r="Q8024" t="s">
        <v>328</v>
      </c>
    </row>
    <row r="8025" spans="1:17">
      <c r="A8025" t="s">
        <v>8444</v>
      </c>
      <c r="B8025" t="s">
        <v>8447</v>
      </c>
      <c r="C8025" t="s">
        <v>8448</v>
      </c>
      <c r="D8025" s="4">
        <v>45778.668692129628</v>
      </c>
      <c r="E8025" s="4">
        <v>45787.666666666664</v>
      </c>
      <c r="F8025" s="4">
        <v>45787.704861111109</v>
      </c>
      <c r="G8025" s="4">
        <v>45787.666041666664</v>
      </c>
      <c r="H8025" t="s">
        <v>3155</v>
      </c>
      <c r="I8025" t="s">
        <v>3673</v>
      </c>
      <c r="J8025">
        <v>0</v>
      </c>
      <c r="K8025" t="s">
        <v>3194</v>
      </c>
      <c r="L8025" t="s">
        <v>3564</v>
      </c>
      <c r="M8025" t="s">
        <v>549</v>
      </c>
      <c r="N8025" t="s">
        <v>559</v>
      </c>
      <c r="O8025" t="s">
        <v>504</v>
      </c>
      <c r="P8025" t="s">
        <v>325</v>
      </c>
      <c r="Q8025" t="s">
        <v>328</v>
      </c>
    </row>
    <row r="8026" spans="1:17">
      <c r="A8026" t="s">
        <v>3877</v>
      </c>
      <c r="B8026" t="s">
        <v>3878</v>
      </c>
      <c r="C8026" t="s">
        <v>8449</v>
      </c>
      <c r="D8026" s="4">
        <v>45778.666678240741</v>
      </c>
      <c r="E8026" s="4">
        <v>45787.666666666664</v>
      </c>
      <c r="F8026" s="4">
        <v>45787.684027777781</v>
      </c>
      <c r="G8026" s="4"/>
      <c r="H8026" t="s">
        <v>3155</v>
      </c>
      <c r="I8026" t="s">
        <v>3171</v>
      </c>
      <c r="J8026">
        <v>1001</v>
      </c>
      <c r="K8026" t="s">
        <v>3157</v>
      </c>
      <c r="L8026" t="s">
        <v>3245</v>
      </c>
      <c r="M8026" t="s">
        <v>549</v>
      </c>
      <c r="N8026" t="s">
        <v>559</v>
      </c>
      <c r="O8026" t="s">
        <v>504</v>
      </c>
      <c r="P8026" t="s">
        <v>325</v>
      </c>
      <c r="Q8026" t="s">
        <v>339</v>
      </c>
    </row>
    <row r="8027" spans="1:17">
      <c r="A8027" t="s">
        <v>3877</v>
      </c>
      <c r="B8027" t="s">
        <v>3880</v>
      </c>
      <c r="C8027" t="s">
        <v>8450</v>
      </c>
      <c r="D8027" s="4">
        <v>45778.663043981483</v>
      </c>
      <c r="E8027" s="4">
        <v>45787.666666666664</v>
      </c>
      <c r="F8027" s="4">
        <v>45787.684027777781</v>
      </c>
      <c r="G8027" s="4"/>
      <c r="H8027" t="s">
        <v>3155</v>
      </c>
      <c r="I8027" t="s">
        <v>3171</v>
      </c>
      <c r="J8027">
        <v>1001</v>
      </c>
      <c r="K8027" t="s">
        <v>3157</v>
      </c>
      <c r="L8027" t="s">
        <v>3245</v>
      </c>
      <c r="M8027" t="s">
        <v>549</v>
      </c>
      <c r="N8027" t="s">
        <v>559</v>
      </c>
      <c r="O8027" t="s">
        <v>504</v>
      </c>
      <c r="P8027" t="s">
        <v>325</v>
      </c>
      <c r="Q8027" t="s">
        <v>339</v>
      </c>
    </row>
    <row r="8028" spans="1:17">
      <c r="A8028" t="s">
        <v>8412</v>
      </c>
      <c r="B8028" t="s">
        <v>8451</v>
      </c>
      <c r="C8028" t="s">
        <v>8452</v>
      </c>
      <c r="D8028" s="4">
        <v>45778.66133101852</v>
      </c>
      <c r="E8028" s="4">
        <v>45784.6875</v>
      </c>
      <c r="F8028" s="4">
        <v>45784.704861111109</v>
      </c>
      <c r="G8028" s="4">
        <v>45784.687881944446</v>
      </c>
      <c r="H8028" t="s">
        <v>3155</v>
      </c>
      <c r="I8028" t="s">
        <v>3171</v>
      </c>
      <c r="J8028">
        <v>1001</v>
      </c>
      <c r="K8028" t="s">
        <v>3157</v>
      </c>
      <c r="L8028" t="s">
        <v>3564</v>
      </c>
      <c r="M8028" t="s">
        <v>549</v>
      </c>
      <c r="N8028" t="s">
        <v>559</v>
      </c>
      <c r="O8028" t="s">
        <v>504</v>
      </c>
      <c r="P8028" t="s">
        <v>325</v>
      </c>
      <c r="Q8028" t="s">
        <v>342</v>
      </c>
    </row>
    <row r="8029" spans="1:17">
      <c r="A8029" t="s">
        <v>8412</v>
      </c>
      <c r="B8029" t="s">
        <v>8453</v>
      </c>
      <c r="C8029" t="s">
        <v>8454</v>
      </c>
      <c r="D8029" s="4">
        <v>45778.659432870372</v>
      </c>
      <c r="E8029" s="4">
        <v>45784.666666666664</v>
      </c>
      <c r="F8029" s="4">
        <v>45784.684027777781</v>
      </c>
      <c r="G8029" s="4">
        <v>45784.664618055554</v>
      </c>
      <c r="H8029" t="s">
        <v>3155</v>
      </c>
      <c r="I8029" t="s">
        <v>3171</v>
      </c>
      <c r="J8029">
        <v>0</v>
      </c>
      <c r="K8029" t="s">
        <v>3157</v>
      </c>
      <c r="L8029" t="s">
        <v>3564</v>
      </c>
      <c r="M8029" t="s">
        <v>549</v>
      </c>
      <c r="N8029" t="s">
        <v>559</v>
      </c>
      <c r="O8029" t="s">
        <v>504</v>
      </c>
      <c r="P8029" t="s">
        <v>325</v>
      </c>
      <c r="Q8029" t="s">
        <v>342</v>
      </c>
    </row>
    <row r="8030" spans="1:17">
      <c r="A8030" t="s">
        <v>8455</v>
      </c>
      <c r="B8030" t="s">
        <v>8456</v>
      </c>
      <c r="C8030" t="s">
        <v>8457</v>
      </c>
      <c r="D8030" s="4">
        <v>45778.657141203701</v>
      </c>
      <c r="E8030" s="4">
        <v>45779.333333333336</v>
      </c>
      <c r="F8030" s="4">
        <v>45779.350694444445</v>
      </c>
      <c r="G8030" s="4">
        <v>45779.333287037036</v>
      </c>
      <c r="H8030" t="s">
        <v>3155</v>
      </c>
      <c r="I8030" t="s">
        <v>3175</v>
      </c>
      <c r="J8030">
        <v>0</v>
      </c>
      <c r="K8030" t="s">
        <v>3157</v>
      </c>
      <c r="L8030" t="s">
        <v>3564</v>
      </c>
      <c r="M8030" t="s">
        <v>549</v>
      </c>
      <c r="N8030" t="s">
        <v>550</v>
      </c>
      <c r="O8030" t="s">
        <v>136</v>
      </c>
      <c r="P8030" t="s">
        <v>147</v>
      </c>
      <c r="Q8030" t="s">
        <v>256</v>
      </c>
    </row>
    <row r="8031" spans="1:17">
      <c r="A8031" t="s">
        <v>3790</v>
      </c>
      <c r="B8031" t="s">
        <v>3791</v>
      </c>
      <c r="C8031" t="s">
        <v>8458</v>
      </c>
      <c r="D8031" s="4">
        <v>45778.65693287037</v>
      </c>
      <c r="E8031" s="4">
        <v>45787.625</v>
      </c>
      <c r="F8031" s="4">
        <v>45787.663194444445</v>
      </c>
      <c r="G8031" s="4"/>
      <c r="H8031" t="s">
        <v>3155</v>
      </c>
      <c r="I8031" t="s">
        <v>3673</v>
      </c>
      <c r="J8031">
        <v>0</v>
      </c>
      <c r="K8031" t="s">
        <v>3157</v>
      </c>
      <c r="L8031" t="s">
        <v>3245</v>
      </c>
      <c r="M8031" t="s">
        <v>549</v>
      </c>
      <c r="N8031" t="s">
        <v>559</v>
      </c>
      <c r="O8031" t="s">
        <v>504</v>
      </c>
      <c r="P8031" t="s">
        <v>325</v>
      </c>
      <c r="Q8031" t="s">
        <v>337</v>
      </c>
    </row>
    <row r="8032" spans="1:17">
      <c r="A8032" t="s">
        <v>8459</v>
      </c>
      <c r="B8032" t="s">
        <v>8460</v>
      </c>
      <c r="C8032" t="s">
        <v>8461</v>
      </c>
      <c r="D8032" s="4">
        <v>45778.656319444446</v>
      </c>
      <c r="E8032" s="4">
        <v>45780.645833333336</v>
      </c>
      <c r="F8032" s="4">
        <v>45780.663194444445</v>
      </c>
      <c r="G8032" s="4">
        <v>45780.645254629628</v>
      </c>
      <c r="H8032" t="s">
        <v>3155</v>
      </c>
      <c r="I8032" t="s">
        <v>3222</v>
      </c>
      <c r="J8032">
        <v>1</v>
      </c>
      <c r="K8032" t="s">
        <v>3223</v>
      </c>
      <c r="L8032" t="s">
        <v>3564</v>
      </c>
      <c r="M8032" t="s">
        <v>549</v>
      </c>
      <c r="N8032" t="s">
        <v>550</v>
      </c>
      <c r="O8032" t="s">
        <v>136</v>
      </c>
      <c r="P8032" t="s">
        <v>292</v>
      </c>
      <c r="Q8032" t="s">
        <v>294</v>
      </c>
    </row>
    <row r="8033" spans="1:17">
      <c r="A8033" t="s">
        <v>8462</v>
      </c>
      <c r="B8033" t="s">
        <v>8463</v>
      </c>
      <c r="C8033" t="s">
        <v>8464</v>
      </c>
      <c r="D8033" s="4">
        <v>45778.651562500003</v>
      </c>
      <c r="E8033" s="4">
        <v>45781.5</v>
      </c>
      <c r="F8033" s="4">
        <v>45781.517361111109</v>
      </c>
      <c r="G8033" s="4">
        <v>45781.49858796296</v>
      </c>
      <c r="H8033" t="s">
        <v>3155</v>
      </c>
      <c r="I8033" t="s">
        <v>3175</v>
      </c>
      <c r="J8033">
        <v>0</v>
      </c>
      <c r="K8033" t="s">
        <v>3194</v>
      </c>
      <c r="L8033" t="s">
        <v>3564</v>
      </c>
      <c r="M8033" t="s">
        <v>549</v>
      </c>
      <c r="N8033" t="s">
        <v>550</v>
      </c>
      <c r="O8033" t="s">
        <v>136</v>
      </c>
      <c r="P8033" t="s">
        <v>143</v>
      </c>
      <c r="Q8033" t="s">
        <v>297</v>
      </c>
    </row>
    <row r="8034" spans="1:17">
      <c r="A8034" t="s">
        <v>8465</v>
      </c>
      <c r="B8034" t="s">
        <v>8466</v>
      </c>
      <c r="C8034" t="s">
        <v>8467</v>
      </c>
      <c r="D8034" s="4">
        <v>45778.648773148147</v>
      </c>
      <c r="E8034" s="4">
        <v>45780.958333333336</v>
      </c>
      <c r="F8034" s="4">
        <v>45780.996527777781</v>
      </c>
      <c r="G8034" s="4"/>
      <c r="H8034" t="s">
        <v>3155</v>
      </c>
      <c r="I8034" t="s">
        <v>3240</v>
      </c>
      <c r="J8034">
        <v>1001</v>
      </c>
      <c r="K8034" t="s">
        <v>3157</v>
      </c>
      <c r="L8034" t="s">
        <v>3245</v>
      </c>
      <c r="M8034" t="s">
        <v>549</v>
      </c>
      <c r="N8034" t="s">
        <v>550</v>
      </c>
      <c r="O8034" t="s">
        <v>136</v>
      </c>
      <c r="P8034" t="s">
        <v>147</v>
      </c>
      <c r="Q8034" t="s">
        <v>254</v>
      </c>
    </row>
    <row r="8035" spans="1:17">
      <c r="A8035" t="s">
        <v>8468</v>
      </c>
      <c r="B8035" t="s">
        <v>8469</v>
      </c>
      <c r="C8035" t="s">
        <v>8470</v>
      </c>
      <c r="D8035" s="4">
        <v>45778.635891203703</v>
      </c>
      <c r="E8035" s="4">
        <v>45781.625</v>
      </c>
      <c r="F8035" s="4">
        <v>45781.663194444445</v>
      </c>
      <c r="G8035" s="4">
        <v>45781.627569444441</v>
      </c>
      <c r="H8035" t="s">
        <v>3155</v>
      </c>
      <c r="I8035" t="s">
        <v>3673</v>
      </c>
      <c r="J8035">
        <v>0</v>
      </c>
      <c r="K8035" t="s">
        <v>3194</v>
      </c>
      <c r="L8035" t="s">
        <v>3564</v>
      </c>
      <c r="M8035" t="s">
        <v>549</v>
      </c>
      <c r="N8035" t="s">
        <v>559</v>
      </c>
      <c r="O8035" t="s">
        <v>504</v>
      </c>
      <c r="P8035" t="s">
        <v>325</v>
      </c>
      <c r="Q8035" t="s">
        <v>337</v>
      </c>
    </row>
    <row r="8036" spans="1:17">
      <c r="A8036" t="s">
        <v>8471</v>
      </c>
      <c r="B8036" t="s">
        <v>8472</v>
      </c>
      <c r="C8036" t="s">
        <v>8473</v>
      </c>
      <c r="D8036" s="4">
        <v>45778.623888888891</v>
      </c>
      <c r="E8036" s="4">
        <v>45787.604166666664</v>
      </c>
      <c r="F8036" s="4">
        <v>45787.621527777781</v>
      </c>
      <c r="G8036" s="4"/>
      <c r="H8036" t="s">
        <v>3155</v>
      </c>
      <c r="I8036" t="s">
        <v>3171</v>
      </c>
      <c r="J8036">
        <v>1002</v>
      </c>
      <c r="K8036" t="s">
        <v>3157</v>
      </c>
      <c r="L8036" t="s">
        <v>3245</v>
      </c>
      <c r="M8036" t="s">
        <v>549</v>
      </c>
      <c r="N8036" t="s">
        <v>559</v>
      </c>
      <c r="O8036" t="s">
        <v>504</v>
      </c>
      <c r="P8036" t="s">
        <v>325</v>
      </c>
      <c r="Q8036" t="s">
        <v>327</v>
      </c>
    </row>
    <row r="8037" spans="1:17">
      <c r="A8037" t="s">
        <v>8474</v>
      </c>
      <c r="B8037" t="s">
        <v>8475</v>
      </c>
      <c r="C8037" t="s">
        <v>8476</v>
      </c>
      <c r="D8037" s="4">
        <v>45778.623113425929</v>
      </c>
      <c r="E8037" s="4">
        <v>45797.583333333336</v>
      </c>
      <c r="F8037" s="4">
        <v>45797.621527777781</v>
      </c>
      <c r="G8037" s="4"/>
      <c r="H8037" t="s">
        <v>3155</v>
      </c>
      <c r="I8037" t="s">
        <v>3673</v>
      </c>
      <c r="J8037">
        <v>0</v>
      </c>
      <c r="K8037" t="s">
        <v>3194</v>
      </c>
      <c r="L8037" t="s">
        <v>3245</v>
      </c>
      <c r="M8037" t="s">
        <v>549</v>
      </c>
      <c r="N8037" t="s">
        <v>559</v>
      </c>
      <c r="O8037" t="s">
        <v>504</v>
      </c>
      <c r="P8037" t="s">
        <v>325</v>
      </c>
      <c r="Q8037" t="s">
        <v>326</v>
      </c>
    </row>
    <row r="8038" spans="1:17">
      <c r="A8038" t="s">
        <v>8474</v>
      </c>
      <c r="B8038" t="s">
        <v>8477</v>
      </c>
      <c r="C8038" t="s">
        <v>8478</v>
      </c>
      <c r="D8038" s="4">
        <v>45778.619166666664</v>
      </c>
      <c r="E8038" s="4">
        <v>45797.583333333336</v>
      </c>
      <c r="F8038" s="4">
        <v>45797.600694444445</v>
      </c>
      <c r="G8038" s="4"/>
      <c r="H8038" t="s">
        <v>3155</v>
      </c>
      <c r="I8038" t="s">
        <v>3175</v>
      </c>
      <c r="J8038">
        <v>0</v>
      </c>
      <c r="K8038" t="s">
        <v>3194</v>
      </c>
      <c r="L8038" t="s">
        <v>3245</v>
      </c>
      <c r="M8038" t="s">
        <v>549</v>
      </c>
      <c r="N8038" t="s">
        <v>559</v>
      </c>
      <c r="O8038" t="s">
        <v>504</v>
      </c>
      <c r="P8038" t="s">
        <v>325</v>
      </c>
      <c r="Q8038" t="s">
        <v>326</v>
      </c>
    </row>
    <row r="8039" spans="1:17">
      <c r="A8039" t="s">
        <v>8471</v>
      </c>
      <c r="B8039" t="s">
        <v>8479</v>
      </c>
      <c r="C8039" t="s">
        <v>8480</v>
      </c>
      <c r="D8039" s="4">
        <v>45778.617337962962</v>
      </c>
      <c r="E8039" s="4">
        <v>45787.583333333336</v>
      </c>
      <c r="F8039" s="4">
        <v>45787.600694444445</v>
      </c>
      <c r="G8039" s="4"/>
      <c r="H8039" t="s">
        <v>3155</v>
      </c>
      <c r="I8039" t="s">
        <v>3171</v>
      </c>
      <c r="J8039">
        <v>1001</v>
      </c>
      <c r="K8039" t="s">
        <v>3157</v>
      </c>
      <c r="L8039" t="s">
        <v>3245</v>
      </c>
      <c r="M8039" t="s">
        <v>549</v>
      </c>
      <c r="N8039" t="s">
        <v>559</v>
      </c>
      <c r="O8039" t="s">
        <v>504</v>
      </c>
      <c r="P8039" t="s">
        <v>325</v>
      </c>
      <c r="Q8039" t="s">
        <v>327</v>
      </c>
    </row>
    <row r="8040" spans="1:17">
      <c r="A8040" t="s">
        <v>5556</v>
      </c>
      <c r="B8040" t="s">
        <v>5557</v>
      </c>
      <c r="C8040" t="s">
        <v>8481</v>
      </c>
      <c r="D8040" s="4">
        <v>45778.603842592594</v>
      </c>
      <c r="E8040" s="4">
        <v>45785.791666666664</v>
      </c>
      <c r="F8040" s="4">
        <v>45785.829861111109</v>
      </c>
      <c r="G8040" s="4"/>
      <c r="H8040" t="s">
        <v>3155</v>
      </c>
      <c r="I8040" t="s">
        <v>3673</v>
      </c>
      <c r="J8040">
        <v>0</v>
      </c>
      <c r="K8040" t="s">
        <v>3227</v>
      </c>
      <c r="L8040" t="s">
        <v>3245</v>
      </c>
      <c r="M8040" t="s">
        <v>549</v>
      </c>
      <c r="N8040" t="s">
        <v>559</v>
      </c>
      <c r="O8040" t="s">
        <v>504</v>
      </c>
      <c r="P8040" t="s">
        <v>325</v>
      </c>
      <c r="Q8040" t="s">
        <v>327</v>
      </c>
    </row>
    <row r="8041" spans="1:17">
      <c r="A8041" t="s">
        <v>5556</v>
      </c>
      <c r="B8041" t="s">
        <v>5559</v>
      </c>
      <c r="C8041" t="s">
        <v>8482</v>
      </c>
      <c r="D8041" s="4">
        <v>45778.601770833331</v>
      </c>
      <c r="E8041" s="4">
        <v>45782.833333333336</v>
      </c>
      <c r="F8041" s="4">
        <v>45782.850694444445</v>
      </c>
      <c r="G8041" s="4"/>
      <c r="H8041" t="s">
        <v>3155</v>
      </c>
      <c r="I8041" t="s">
        <v>3175</v>
      </c>
      <c r="J8041">
        <v>1001</v>
      </c>
      <c r="K8041" t="s">
        <v>3194</v>
      </c>
      <c r="L8041" t="s">
        <v>3593</v>
      </c>
      <c r="M8041" t="s">
        <v>549</v>
      </c>
      <c r="N8041" t="s">
        <v>559</v>
      </c>
      <c r="O8041" t="s">
        <v>504</v>
      </c>
      <c r="P8041" t="s">
        <v>325</v>
      </c>
      <c r="Q8041" t="s">
        <v>327</v>
      </c>
    </row>
    <row r="8042" spans="1:17">
      <c r="A8042" t="s">
        <v>8483</v>
      </c>
      <c r="B8042" t="s">
        <v>8484</v>
      </c>
      <c r="C8042" t="s">
        <v>8485</v>
      </c>
      <c r="D8042" s="4">
        <v>45778.588541666664</v>
      </c>
      <c r="E8042" s="4">
        <v>45782.458333333336</v>
      </c>
      <c r="F8042" s="4">
        <v>45782.496527777781</v>
      </c>
      <c r="G8042" s="4">
        <v>45782.459849537037</v>
      </c>
      <c r="H8042" t="s">
        <v>3155</v>
      </c>
      <c r="I8042" t="s">
        <v>3673</v>
      </c>
      <c r="J8042">
        <v>0</v>
      </c>
      <c r="K8042" t="s">
        <v>3157</v>
      </c>
      <c r="L8042" t="s">
        <v>3564</v>
      </c>
      <c r="M8042" t="s">
        <v>549</v>
      </c>
      <c r="N8042" t="s">
        <v>559</v>
      </c>
      <c r="O8042" t="s">
        <v>504</v>
      </c>
      <c r="P8042" t="s">
        <v>325</v>
      </c>
      <c r="Q8042" t="s">
        <v>342</v>
      </c>
    </row>
    <row r="8043" spans="1:17">
      <c r="A8043" t="s">
        <v>8486</v>
      </c>
      <c r="B8043" t="s">
        <v>8487</v>
      </c>
      <c r="C8043" t="s">
        <v>8488</v>
      </c>
      <c r="D8043" s="4">
        <v>45778.578101851854</v>
      </c>
      <c r="E8043" s="4">
        <v>45781.729166666664</v>
      </c>
      <c r="F8043" s="4">
        <v>45781.767361111109</v>
      </c>
      <c r="G8043" s="4">
        <v>45781.729398148149</v>
      </c>
      <c r="H8043" t="s">
        <v>3155</v>
      </c>
      <c r="I8043" t="s">
        <v>3673</v>
      </c>
      <c r="J8043">
        <v>0</v>
      </c>
      <c r="K8043" t="s">
        <v>3194</v>
      </c>
      <c r="L8043" t="s">
        <v>3564</v>
      </c>
      <c r="M8043" t="s">
        <v>549</v>
      </c>
      <c r="N8043" t="s">
        <v>559</v>
      </c>
      <c r="O8043" t="s">
        <v>504</v>
      </c>
      <c r="P8043" t="s">
        <v>325</v>
      </c>
      <c r="Q8043" t="s">
        <v>339</v>
      </c>
    </row>
    <row r="8044" spans="1:17">
      <c r="A8044" t="s">
        <v>8486</v>
      </c>
      <c r="B8044" t="s">
        <v>8487</v>
      </c>
      <c r="C8044" t="s">
        <v>8489</v>
      </c>
      <c r="D8044" s="4">
        <v>45778.57712962963</v>
      </c>
      <c r="E8044" s="4">
        <v>45781.75</v>
      </c>
      <c r="F8044" s="4">
        <v>45781.788194444445</v>
      </c>
      <c r="G8044" s="4"/>
      <c r="H8044" t="s">
        <v>3155</v>
      </c>
      <c r="I8044" t="s">
        <v>3673</v>
      </c>
      <c r="J8044">
        <v>0</v>
      </c>
      <c r="K8044" t="s">
        <v>3194</v>
      </c>
      <c r="L8044" t="s">
        <v>3245</v>
      </c>
      <c r="M8044" t="s">
        <v>549</v>
      </c>
      <c r="N8044" t="s">
        <v>559</v>
      </c>
      <c r="O8044" t="s">
        <v>504</v>
      </c>
      <c r="P8044" t="s">
        <v>325</v>
      </c>
      <c r="Q8044" t="s">
        <v>339</v>
      </c>
    </row>
    <row r="8045" spans="1:17">
      <c r="A8045" t="s">
        <v>8486</v>
      </c>
      <c r="B8045" t="s">
        <v>8487</v>
      </c>
      <c r="C8045" t="s">
        <v>8490</v>
      </c>
      <c r="D8045" s="4">
        <v>45778.576585648145</v>
      </c>
      <c r="E8045" s="4">
        <v>45781.729166666664</v>
      </c>
      <c r="F8045" s="4">
        <v>45781.767361111109</v>
      </c>
      <c r="G8045" s="4"/>
      <c r="H8045" t="s">
        <v>3155</v>
      </c>
      <c r="I8045" t="s">
        <v>3673</v>
      </c>
      <c r="J8045">
        <v>0</v>
      </c>
      <c r="K8045" t="s">
        <v>3194</v>
      </c>
      <c r="L8045" t="s">
        <v>3245</v>
      </c>
      <c r="M8045" t="s">
        <v>549</v>
      </c>
      <c r="N8045" t="s">
        <v>559</v>
      </c>
      <c r="O8045" t="s">
        <v>504</v>
      </c>
      <c r="P8045" t="s">
        <v>325</v>
      </c>
      <c r="Q8045" t="s">
        <v>339</v>
      </c>
    </row>
    <row r="8046" spans="1:17">
      <c r="A8046" t="s">
        <v>8486</v>
      </c>
      <c r="B8046" t="s">
        <v>8491</v>
      </c>
      <c r="C8046" t="s">
        <v>8492</v>
      </c>
      <c r="D8046" s="4">
        <v>45778.575243055559</v>
      </c>
      <c r="E8046" s="4">
        <v>45781.75</v>
      </c>
      <c r="F8046" s="4">
        <v>45781.767361111109</v>
      </c>
      <c r="G8046" s="4"/>
      <c r="H8046" t="s">
        <v>3155</v>
      </c>
      <c r="I8046" t="s">
        <v>3175</v>
      </c>
      <c r="J8046">
        <v>1001</v>
      </c>
      <c r="K8046" t="s">
        <v>3194</v>
      </c>
      <c r="L8046" t="s">
        <v>3245</v>
      </c>
      <c r="M8046" t="s">
        <v>549</v>
      </c>
      <c r="N8046" t="s">
        <v>559</v>
      </c>
      <c r="O8046" t="s">
        <v>504</v>
      </c>
      <c r="P8046" t="s">
        <v>325</v>
      </c>
      <c r="Q8046" t="s">
        <v>339</v>
      </c>
    </row>
    <row r="8047" spans="1:17">
      <c r="A8047" t="s">
        <v>8493</v>
      </c>
      <c r="B8047" t="s">
        <v>8494</v>
      </c>
      <c r="C8047" t="s">
        <v>8495</v>
      </c>
      <c r="D8047" s="4">
        <v>45778.572430555556</v>
      </c>
      <c r="E8047" s="4">
        <v>45787.520833333336</v>
      </c>
      <c r="F8047" s="4">
        <v>45787.559027777781</v>
      </c>
      <c r="G8047" s="4"/>
      <c r="H8047" t="s">
        <v>3155</v>
      </c>
      <c r="I8047" t="s">
        <v>3673</v>
      </c>
      <c r="J8047">
        <v>0</v>
      </c>
      <c r="K8047" t="s">
        <v>3157</v>
      </c>
      <c r="L8047" t="s">
        <v>3245</v>
      </c>
      <c r="M8047" t="s">
        <v>549</v>
      </c>
      <c r="N8047" t="s">
        <v>559</v>
      </c>
      <c r="O8047" t="s">
        <v>504</v>
      </c>
      <c r="P8047" t="s">
        <v>325</v>
      </c>
      <c r="Q8047" t="s">
        <v>342</v>
      </c>
    </row>
    <row r="8048" spans="1:17">
      <c r="A8048" t="s">
        <v>8493</v>
      </c>
      <c r="B8048" t="s">
        <v>8496</v>
      </c>
      <c r="C8048" t="s">
        <v>8497</v>
      </c>
      <c r="D8048" s="4">
        <v>45778.570601851854</v>
      </c>
      <c r="E8048" s="4">
        <v>45787.541666666664</v>
      </c>
      <c r="F8048" s="4">
        <v>45787.579861111109</v>
      </c>
      <c r="G8048" s="4"/>
      <c r="H8048" t="s">
        <v>3155</v>
      </c>
      <c r="I8048" t="s">
        <v>3673</v>
      </c>
      <c r="J8048">
        <v>0</v>
      </c>
      <c r="K8048" t="s">
        <v>3194</v>
      </c>
      <c r="L8048" t="s">
        <v>3245</v>
      </c>
      <c r="M8048" t="s">
        <v>549</v>
      </c>
      <c r="N8048" t="s">
        <v>559</v>
      </c>
      <c r="O8048" t="s">
        <v>504</v>
      </c>
      <c r="P8048" t="s">
        <v>325</v>
      </c>
      <c r="Q8048" t="s">
        <v>342</v>
      </c>
    </row>
    <row r="8049" spans="1:17">
      <c r="A8049" t="s">
        <v>3874</v>
      </c>
      <c r="B8049" t="s">
        <v>3875</v>
      </c>
      <c r="C8049" t="s">
        <v>8498</v>
      </c>
      <c r="D8049" s="4">
        <v>45778.545208333337</v>
      </c>
      <c r="E8049" s="4">
        <v>45787.666666666664</v>
      </c>
      <c r="F8049" s="4">
        <v>45787.684027777781</v>
      </c>
      <c r="G8049" s="4"/>
      <c r="H8049" t="s">
        <v>3155</v>
      </c>
      <c r="I8049" t="s">
        <v>3171</v>
      </c>
      <c r="J8049">
        <v>1001</v>
      </c>
      <c r="K8049" t="s">
        <v>3157</v>
      </c>
      <c r="L8049" t="s">
        <v>3245</v>
      </c>
      <c r="M8049" t="s">
        <v>549</v>
      </c>
      <c r="N8049" t="s">
        <v>559</v>
      </c>
      <c r="O8049" t="s">
        <v>504</v>
      </c>
      <c r="P8049" t="s">
        <v>325</v>
      </c>
      <c r="Q8049" t="s">
        <v>339</v>
      </c>
    </row>
    <row r="8050" spans="1:17">
      <c r="A8050" t="s">
        <v>8499</v>
      </c>
      <c r="B8050" t="s">
        <v>8500</v>
      </c>
      <c r="C8050" t="s">
        <v>8501</v>
      </c>
      <c r="D8050" s="4">
        <v>45778.532951388886</v>
      </c>
      <c r="E8050" s="4">
        <v>45781.3125</v>
      </c>
      <c r="F8050" s="4">
        <v>45781.329861111109</v>
      </c>
      <c r="G8050" s="4"/>
      <c r="H8050" t="s">
        <v>3155</v>
      </c>
      <c r="I8050" t="s">
        <v>3162</v>
      </c>
      <c r="J8050">
        <v>0</v>
      </c>
      <c r="K8050" t="s">
        <v>3420</v>
      </c>
      <c r="L8050" t="s">
        <v>3593</v>
      </c>
      <c r="M8050" t="s">
        <v>549</v>
      </c>
      <c r="N8050" t="s">
        <v>550</v>
      </c>
      <c r="O8050" t="s">
        <v>1923</v>
      </c>
      <c r="P8050" t="s">
        <v>1924</v>
      </c>
      <c r="Q8050" t="s">
        <v>3199</v>
      </c>
    </row>
    <row r="8051" spans="1:17">
      <c r="A8051" t="s">
        <v>8502</v>
      </c>
      <c r="B8051" t="s">
        <v>8503</v>
      </c>
      <c r="C8051" t="s">
        <v>8504</v>
      </c>
      <c r="D8051" s="4">
        <v>45778.511458333334</v>
      </c>
      <c r="E8051" s="4">
        <v>45780.75</v>
      </c>
      <c r="F8051" s="4">
        <v>45780.767361111109</v>
      </c>
      <c r="G8051" s="4">
        <v>45780.745925925927</v>
      </c>
      <c r="H8051" t="s">
        <v>3155</v>
      </c>
      <c r="I8051" t="s">
        <v>3175</v>
      </c>
      <c r="J8051">
        <v>0</v>
      </c>
      <c r="K8051" t="s">
        <v>3157</v>
      </c>
      <c r="L8051" t="s">
        <v>3564</v>
      </c>
      <c r="M8051" t="s">
        <v>549</v>
      </c>
      <c r="N8051" t="s">
        <v>550</v>
      </c>
      <c r="O8051" t="s">
        <v>136</v>
      </c>
      <c r="P8051" t="s">
        <v>139</v>
      </c>
      <c r="Q8051" t="s">
        <v>276</v>
      </c>
    </row>
    <row r="8052" spans="1:17">
      <c r="A8052" t="s">
        <v>8505</v>
      </c>
      <c r="B8052" t="s">
        <v>8506</v>
      </c>
      <c r="C8052" t="s">
        <v>8507</v>
      </c>
      <c r="D8052" s="4">
        <v>45778.505439814813</v>
      </c>
      <c r="E8052" s="4">
        <v>45794.625</v>
      </c>
      <c r="F8052" s="4">
        <v>45794.642361111109</v>
      </c>
      <c r="G8052" s="4"/>
      <c r="H8052" t="s">
        <v>3155</v>
      </c>
      <c r="I8052" t="s">
        <v>3171</v>
      </c>
      <c r="J8052">
        <v>1001</v>
      </c>
      <c r="K8052" t="s">
        <v>3157</v>
      </c>
      <c r="L8052" t="s">
        <v>3593</v>
      </c>
      <c r="M8052" t="s">
        <v>549</v>
      </c>
      <c r="N8052" t="s">
        <v>559</v>
      </c>
      <c r="O8052" t="s">
        <v>504</v>
      </c>
      <c r="P8052" t="s">
        <v>325</v>
      </c>
      <c r="Q8052" t="s">
        <v>328</v>
      </c>
    </row>
    <row r="8053" spans="1:17">
      <c r="A8053" t="s">
        <v>8502</v>
      </c>
      <c r="B8053" t="s">
        <v>8503</v>
      </c>
      <c r="C8053" t="s">
        <v>8508</v>
      </c>
      <c r="D8053" s="4">
        <v>45778.503541666665</v>
      </c>
      <c r="E8053" s="4">
        <v>45780.75</v>
      </c>
      <c r="F8053" s="4">
        <v>45780.767361111109</v>
      </c>
      <c r="G8053" s="4"/>
      <c r="H8053" t="s">
        <v>3155</v>
      </c>
      <c r="I8053" t="s">
        <v>3175</v>
      </c>
      <c r="J8053">
        <v>0</v>
      </c>
      <c r="K8053" t="s">
        <v>3157</v>
      </c>
      <c r="L8053" t="s">
        <v>3245</v>
      </c>
      <c r="M8053" t="s">
        <v>549</v>
      </c>
      <c r="N8053" t="s">
        <v>550</v>
      </c>
      <c r="O8053" t="s">
        <v>136</v>
      </c>
      <c r="P8053" t="s">
        <v>139</v>
      </c>
      <c r="Q8053" t="s">
        <v>276</v>
      </c>
    </row>
    <row r="8054" spans="1:17">
      <c r="A8054" t="s">
        <v>8505</v>
      </c>
      <c r="B8054" t="s">
        <v>8509</v>
      </c>
      <c r="C8054" t="s">
        <v>8510</v>
      </c>
      <c r="D8054" s="4">
        <v>45778.494409722225</v>
      </c>
      <c r="E8054" s="4">
        <v>45794.625</v>
      </c>
      <c r="F8054" s="4">
        <v>45794.642361111109</v>
      </c>
      <c r="G8054" s="4"/>
      <c r="H8054" t="s">
        <v>3155</v>
      </c>
      <c r="I8054" t="s">
        <v>3171</v>
      </c>
      <c r="J8054">
        <v>1001</v>
      </c>
      <c r="K8054" t="s">
        <v>3157</v>
      </c>
      <c r="L8054" t="s">
        <v>3593</v>
      </c>
      <c r="M8054" t="s">
        <v>549</v>
      </c>
      <c r="N8054" t="s">
        <v>559</v>
      </c>
      <c r="O8054" t="s">
        <v>504</v>
      </c>
      <c r="P8054" t="s">
        <v>325</v>
      </c>
      <c r="Q8054" t="s">
        <v>328</v>
      </c>
    </row>
    <row r="8055" spans="1:17">
      <c r="A8055" t="s">
        <v>8511</v>
      </c>
      <c r="B8055" t="s">
        <v>8512</v>
      </c>
      <c r="C8055" t="s">
        <v>8513</v>
      </c>
      <c r="D8055" s="4">
        <v>45778.490486111114</v>
      </c>
      <c r="E8055" s="4">
        <v>45783.4375</v>
      </c>
      <c r="F8055" s="4">
        <v>45783.454861111109</v>
      </c>
      <c r="G8055" s="4"/>
      <c r="H8055" t="s">
        <v>3155</v>
      </c>
      <c r="I8055" t="s">
        <v>3171</v>
      </c>
      <c r="J8055">
        <v>1001</v>
      </c>
      <c r="K8055" t="s">
        <v>3157</v>
      </c>
      <c r="L8055" t="s">
        <v>3593</v>
      </c>
      <c r="M8055" t="s">
        <v>549</v>
      </c>
      <c r="N8055" t="s">
        <v>559</v>
      </c>
      <c r="O8055" t="s">
        <v>504</v>
      </c>
      <c r="P8055" t="s">
        <v>325</v>
      </c>
      <c r="Q8055" t="s">
        <v>328</v>
      </c>
    </row>
    <row r="8056" spans="1:17">
      <c r="A8056" t="s">
        <v>8511</v>
      </c>
      <c r="B8056" t="s">
        <v>8514</v>
      </c>
      <c r="C8056" t="s">
        <v>8515</v>
      </c>
      <c r="D8056" s="4">
        <v>45778.487430555557</v>
      </c>
      <c r="E8056" s="4">
        <v>45783.416666666664</v>
      </c>
      <c r="F8056" s="4">
        <v>45783.434027777781</v>
      </c>
      <c r="G8056" s="4"/>
      <c r="H8056" t="s">
        <v>3155</v>
      </c>
      <c r="I8056" t="s">
        <v>3171</v>
      </c>
      <c r="J8056">
        <v>1001</v>
      </c>
      <c r="K8056" t="s">
        <v>3157</v>
      </c>
      <c r="L8056" t="s">
        <v>3593</v>
      </c>
      <c r="M8056" t="s">
        <v>549</v>
      </c>
      <c r="N8056" t="s">
        <v>559</v>
      </c>
      <c r="O8056" t="s">
        <v>504</v>
      </c>
      <c r="P8056" t="s">
        <v>325</v>
      </c>
      <c r="Q8056" t="s">
        <v>328</v>
      </c>
    </row>
    <row r="8057" spans="1:17">
      <c r="A8057" t="s">
        <v>7722</v>
      </c>
      <c r="B8057" t="s">
        <v>7723</v>
      </c>
      <c r="C8057" t="s">
        <v>8516</v>
      </c>
      <c r="D8057" s="4">
        <v>45778.485891203702</v>
      </c>
      <c r="E8057" s="4">
        <v>45781.666666666664</v>
      </c>
      <c r="F8057" s="4">
        <v>45781.704861111109</v>
      </c>
      <c r="G8057" s="4"/>
      <c r="H8057" t="s">
        <v>3155</v>
      </c>
      <c r="I8057" t="s">
        <v>3156</v>
      </c>
      <c r="J8057">
        <v>0</v>
      </c>
      <c r="K8057" t="s">
        <v>3157</v>
      </c>
      <c r="L8057" t="s">
        <v>3245</v>
      </c>
      <c r="M8057" t="s">
        <v>549</v>
      </c>
      <c r="N8057" t="s">
        <v>550</v>
      </c>
      <c r="O8057" t="s">
        <v>136</v>
      </c>
      <c r="P8057" t="s">
        <v>264</v>
      </c>
      <c r="Q8057" t="s">
        <v>266</v>
      </c>
    </row>
    <row r="8058" spans="1:17">
      <c r="A8058" t="s">
        <v>8517</v>
      </c>
      <c r="B8058" t="s">
        <v>8518</v>
      </c>
      <c r="C8058" t="s">
        <v>8519</v>
      </c>
      <c r="D8058" s="4">
        <v>45778.485173611109</v>
      </c>
      <c r="E8058" s="4">
        <v>45781.458333333336</v>
      </c>
      <c r="F8058" s="4">
        <v>45781.475694444445</v>
      </c>
      <c r="G8058" s="4">
        <v>45781.458993055552</v>
      </c>
      <c r="H8058" t="s">
        <v>3155</v>
      </c>
      <c r="I8058" t="s">
        <v>3280</v>
      </c>
      <c r="J8058">
        <v>0</v>
      </c>
      <c r="K8058" t="s">
        <v>4074</v>
      </c>
      <c r="L8058" t="s">
        <v>3564</v>
      </c>
      <c r="M8058" t="s">
        <v>549</v>
      </c>
      <c r="N8058" t="s">
        <v>550</v>
      </c>
      <c r="O8058" t="s">
        <v>1923</v>
      </c>
      <c r="P8058" t="s">
        <v>1924</v>
      </c>
      <c r="Q8058" t="s">
        <v>3199</v>
      </c>
    </row>
    <row r="8059" spans="1:17">
      <c r="A8059" t="s">
        <v>8520</v>
      </c>
      <c r="B8059" t="s">
        <v>8521</v>
      </c>
      <c r="C8059" t="s">
        <v>8522</v>
      </c>
      <c r="D8059" s="4">
        <v>45778.483553240738</v>
      </c>
      <c r="E8059" s="4">
        <v>45779.75</v>
      </c>
      <c r="F8059" s="4">
        <v>45779.767361111109</v>
      </c>
      <c r="G8059" s="4"/>
      <c r="H8059" t="s">
        <v>3155</v>
      </c>
      <c r="I8059" t="s">
        <v>3171</v>
      </c>
      <c r="J8059">
        <v>1001</v>
      </c>
      <c r="K8059" t="s">
        <v>3157</v>
      </c>
      <c r="L8059" t="s">
        <v>3593</v>
      </c>
      <c r="M8059" t="s">
        <v>549</v>
      </c>
      <c r="N8059" t="s">
        <v>550</v>
      </c>
      <c r="O8059" t="s">
        <v>136</v>
      </c>
      <c r="P8059" t="s">
        <v>292</v>
      </c>
      <c r="Q8059" t="s">
        <v>293</v>
      </c>
    </row>
    <row r="8060" spans="1:17">
      <c r="A8060" t="s">
        <v>8523</v>
      </c>
      <c r="B8060" t="s">
        <v>8524</v>
      </c>
      <c r="C8060" t="s">
        <v>8525</v>
      </c>
      <c r="D8060" s="4">
        <v>45778.48296296296</v>
      </c>
      <c r="E8060" s="4">
        <v>45787.583333333336</v>
      </c>
      <c r="F8060" s="4">
        <v>45787.621527777781</v>
      </c>
      <c r="G8060" s="4">
        <v>45787.578506944446</v>
      </c>
      <c r="H8060" t="s">
        <v>3155</v>
      </c>
      <c r="I8060" t="s">
        <v>3673</v>
      </c>
      <c r="J8060">
        <v>0</v>
      </c>
      <c r="K8060" t="s">
        <v>3194</v>
      </c>
      <c r="L8060" t="s">
        <v>3564</v>
      </c>
      <c r="M8060" t="s">
        <v>549</v>
      </c>
      <c r="N8060" t="s">
        <v>559</v>
      </c>
      <c r="O8060" t="s">
        <v>504</v>
      </c>
      <c r="P8060" t="s">
        <v>325</v>
      </c>
      <c r="Q8060" t="s">
        <v>337</v>
      </c>
    </row>
    <row r="8061" spans="1:17">
      <c r="A8061" t="s">
        <v>7534</v>
      </c>
      <c r="B8061" t="s">
        <v>7535</v>
      </c>
      <c r="C8061" t="s">
        <v>8526</v>
      </c>
      <c r="D8061" s="4">
        <v>45778.481539351851</v>
      </c>
      <c r="E8061" s="4">
        <v>45780.6875</v>
      </c>
      <c r="F8061" s="4">
        <v>45780.704861111109</v>
      </c>
      <c r="G8061" s="4"/>
      <c r="H8061" t="s">
        <v>3155</v>
      </c>
      <c r="I8061" t="s">
        <v>3175</v>
      </c>
      <c r="J8061">
        <v>0</v>
      </c>
      <c r="K8061" t="s">
        <v>3157</v>
      </c>
      <c r="L8061" t="s">
        <v>3593</v>
      </c>
      <c r="M8061" t="s">
        <v>549</v>
      </c>
      <c r="N8061" t="s">
        <v>550</v>
      </c>
      <c r="O8061" t="s">
        <v>136</v>
      </c>
      <c r="P8061" t="s">
        <v>139</v>
      </c>
      <c r="Q8061" t="s">
        <v>271</v>
      </c>
    </row>
    <row r="8062" spans="1:17">
      <c r="A8062" t="s">
        <v>8523</v>
      </c>
      <c r="B8062" t="s">
        <v>8527</v>
      </c>
      <c r="C8062" t="s">
        <v>8528</v>
      </c>
      <c r="D8062" s="4">
        <v>45778.480081018519</v>
      </c>
      <c r="E8062" s="4">
        <v>45787.541666666664</v>
      </c>
      <c r="F8062" s="4">
        <v>45787.559027777781</v>
      </c>
      <c r="G8062" s="4">
        <v>45787.536493055559</v>
      </c>
      <c r="H8062" t="s">
        <v>3155</v>
      </c>
      <c r="I8062" t="s">
        <v>3175</v>
      </c>
      <c r="J8062">
        <v>1001</v>
      </c>
      <c r="K8062" t="s">
        <v>3194</v>
      </c>
      <c r="L8062" t="s">
        <v>3564</v>
      </c>
      <c r="M8062" t="s">
        <v>549</v>
      </c>
      <c r="N8062" t="s">
        <v>559</v>
      </c>
      <c r="O8062" t="s">
        <v>504</v>
      </c>
      <c r="P8062" t="s">
        <v>325</v>
      </c>
      <c r="Q8062" t="s">
        <v>337</v>
      </c>
    </row>
    <row r="8063" spans="1:17">
      <c r="A8063" t="s">
        <v>8523</v>
      </c>
      <c r="B8063" t="s">
        <v>8527</v>
      </c>
      <c r="C8063" t="s">
        <v>8529</v>
      </c>
      <c r="D8063" s="4">
        <v>45778.47896990741</v>
      </c>
      <c r="E8063" s="4">
        <v>45787.541666666664</v>
      </c>
      <c r="F8063" s="4">
        <v>45787.559027777781</v>
      </c>
      <c r="G8063" s="4"/>
      <c r="H8063" t="s">
        <v>3155</v>
      </c>
      <c r="I8063" t="s">
        <v>3175</v>
      </c>
      <c r="J8063">
        <v>1001</v>
      </c>
      <c r="K8063" t="s">
        <v>3194</v>
      </c>
      <c r="L8063" t="s">
        <v>3245</v>
      </c>
      <c r="M8063" t="s">
        <v>549</v>
      </c>
      <c r="N8063" t="s">
        <v>559</v>
      </c>
      <c r="O8063" t="s">
        <v>504</v>
      </c>
      <c r="P8063" t="s">
        <v>325</v>
      </c>
      <c r="Q8063" t="s">
        <v>337</v>
      </c>
    </row>
    <row r="8064" spans="1:17">
      <c r="A8064" t="s">
        <v>8530</v>
      </c>
      <c r="B8064" t="s">
        <v>8531</v>
      </c>
      <c r="C8064" t="s">
        <v>8532</v>
      </c>
      <c r="D8064" s="4">
        <v>45778.478587962964</v>
      </c>
      <c r="E8064" s="4">
        <v>45784.916666666664</v>
      </c>
      <c r="F8064" s="4">
        <v>45784.934027777781</v>
      </c>
      <c r="G8064" s="4">
        <v>45784.927581018521</v>
      </c>
      <c r="H8064" t="s">
        <v>3155</v>
      </c>
      <c r="I8064" t="s">
        <v>3175</v>
      </c>
      <c r="J8064">
        <v>0</v>
      </c>
      <c r="K8064" t="s">
        <v>3157</v>
      </c>
      <c r="L8064" t="s">
        <v>3564</v>
      </c>
      <c r="M8064" t="s">
        <v>549</v>
      </c>
      <c r="N8064" t="s">
        <v>550</v>
      </c>
      <c r="O8064" t="s">
        <v>136</v>
      </c>
      <c r="P8064" t="s">
        <v>139</v>
      </c>
      <c r="Q8064" t="s">
        <v>271</v>
      </c>
    </row>
    <row r="8065" spans="1:17">
      <c r="A8065" t="s">
        <v>8533</v>
      </c>
      <c r="B8065" t="s">
        <v>8534</v>
      </c>
      <c r="C8065" t="s">
        <v>8535</v>
      </c>
      <c r="D8065" s="4">
        <v>45778.473078703704</v>
      </c>
      <c r="E8065" s="4">
        <v>45781.416666666664</v>
      </c>
      <c r="F8065" s="4">
        <v>45781.434027777781</v>
      </c>
      <c r="G8065" s="4">
        <v>45781.416550925926</v>
      </c>
      <c r="H8065" t="s">
        <v>3155</v>
      </c>
      <c r="I8065" t="s">
        <v>3280</v>
      </c>
      <c r="J8065">
        <v>0</v>
      </c>
      <c r="K8065" t="s">
        <v>3358</v>
      </c>
      <c r="L8065" t="s">
        <v>3564</v>
      </c>
      <c r="M8065" t="s">
        <v>549</v>
      </c>
      <c r="N8065" t="s">
        <v>550</v>
      </c>
      <c r="O8065" t="s">
        <v>1923</v>
      </c>
      <c r="P8065" t="s">
        <v>1924</v>
      </c>
      <c r="Q8065" t="s">
        <v>3359</v>
      </c>
    </row>
    <row r="8066" spans="1:17">
      <c r="A8066" t="s">
        <v>8536</v>
      </c>
      <c r="B8066" t="s">
        <v>8537</v>
      </c>
      <c r="C8066" t="s">
        <v>8538</v>
      </c>
      <c r="D8066" s="4">
        <v>45778.461597222224</v>
      </c>
      <c r="E8066" s="4">
        <v>45783.3125</v>
      </c>
      <c r="F8066" s="4">
        <v>45783.329861111109</v>
      </c>
      <c r="G8066" s="4">
        <v>45783.308032407411</v>
      </c>
      <c r="H8066" t="s">
        <v>3155</v>
      </c>
      <c r="I8066" t="s">
        <v>3222</v>
      </c>
      <c r="J8066">
        <v>1</v>
      </c>
      <c r="K8066" t="s">
        <v>3223</v>
      </c>
      <c r="L8066" t="s">
        <v>3564</v>
      </c>
      <c r="M8066" t="s">
        <v>549</v>
      </c>
      <c r="N8066" t="s">
        <v>559</v>
      </c>
      <c r="O8066" t="s">
        <v>469</v>
      </c>
      <c r="P8066" t="s">
        <v>180</v>
      </c>
      <c r="Q8066" t="s">
        <v>188</v>
      </c>
    </row>
    <row r="8067" spans="1:17">
      <c r="A8067" t="s">
        <v>8539</v>
      </c>
      <c r="B8067" t="s">
        <v>8540</v>
      </c>
      <c r="C8067" t="s">
        <v>8541</v>
      </c>
      <c r="D8067" s="4">
        <v>45778.457048611112</v>
      </c>
      <c r="E8067" s="4">
        <v>45779.270833333336</v>
      </c>
      <c r="F8067" s="4">
        <v>45779.288194444445</v>
      </c>
      <c r="G8067" s="4">
        <v>45779.270405092589</v>
      </c>
      <c r="H8067" t="s">
        <v>3155</v>
      </c>
      <c r="I8067" t="s">
        <v>3162</v>
      </c>
      <c r="J8067">
        <v>0</v>
      </c>
      <c r="K8067" t="s">
        <v>3227</v>
      </c>
      <c r="L8067" t="s">
        <v>3564</v>
      </c>
      <c r="M8067" t="s">
        <v>549</v>
      </c>
      <c r="N8067" t="s">
        <v>550</v>
      </c>
      <c r="O8067" t="s">
        <v>1923</v>
      </c>
      <c r="P8067" t="s">
        <v>1924</v>
      </c>
      <c r="Q8067" t="s">
        <v>3180</v>
      </c>
    </row>
    <row r="8068" spans="1:17">
      <c r="A8068" t="s">
        <v>8542</v>
      </c>
      <c r="B8068" t="s">
        <v>8543</v>
      </c>
      <c r="C8068" t="s">
        <v>8544</v>
      </c>
      <c r="D8068" s="4">
        <v>45778.454004629632</v>
      </c>
      <c r="E8068" s="4">
        <v>45778.895833333336</v>
      </c>
      <c r="F8068" s="4">
        <v>45778.913194444445</v>
      </c>
      <c r="G8068" s="4"/>
      <c r="H8068" t="s">
        <v>3155</v>
      </c>
      <c r="I8068" t="s">
        <v>3184</v>
      </c>
      <c r="J8068">
        <v>1</v>
      </c>
      <c r="K8068" t="s">
        <v>3227</v>
      </c>
      <c r="L8068" t="s">
        <v>3245</v>
      </c>
      <c r="M8068" t="s">
        <v>549</v>
      </c>
      <c r="N8068" t="s">
        <v>550</v>
      </c>
      <c r="O8068" t="s">
        <v>616</v>
      </c>
      <c r="P8068" t="s">
        <v>314</v>
      </c>
      <c r="Q8068" t="s">
        <v>322</v>
      </c>
    </row>
    <row r="8069" spans="1:17">
      <c r="A8069" t="s">
        <v>8545</v>
      </c>
      <c r="B8069" t="s">
        <v>8546</v>
      </c>
      <c r="C8069" t="s">
        <v>8547</v>
      </c>
      <c r="D8069" s="4">
        <v>45778.441793981481</v>
      </c>
      <c r="E8069" s="4">
        <v>45783.333333333336</v>
      </c>
      <c r="F8069" s="4">
        <v>45783.350694444445</v>
      </c>
      <c r="G8069" s="4">
        <v>45783.328703703701</v>
      </c>
      <c r="H8069" t="s">
        <v>3155</v>
      </c>
      <c r="I8069" t="s">
        <v>3175</v>
      </c>
      <c r="J8069">
        <v>0</v>
      </c>
      <c r="K8069" t="s">
        <v>3157</v>
      </c>
      <c r="L8069" t="s">
        <v>3564</v>
      </c>
      <c r="M8069" t="s">
        <v>549</v>
      </c>
      <c r="N8069" t="s">
        <v>550</v>
      </c>
      <c r="O8069" t="s">
        <v>136</v>
      </c>
      <c r="P8069" t="s">
        <v>147</v>
      </c>
      <c r="Q8069" t="s">
        <v>258</v>
      </c>
    </row>
    <row r="8070" spans="1:17">
      <c r="A8070" t="s">
        <v>8548</v>
      </c>
      <c r="B8070" t="s">
        <v>8549</v>
      </c>
      <c r="C8070" t="s">
        <v>8550</v>
      </c>
      <c r="D8070" s="4">
        <v>45778.439421296294</v>
      </c>
      <c r="E8070" s="4">
        <v>45779.416666666664</v>
      </c>
      <c r="F8070" s="4">
        <v>45779.434027777781</v>
      </c>
      <c r="G8070" s="4">
        <v>45779.416956018518</v>
      </c>
      <c r="H8070" t="s">
        <v>3155</v>
      </c>
      <c r="I8070" t="s">
        <v>3162</v>
      </c>
      <c r="J8070">
        <v>0</v>
      </c>
      <c r="K8070" t="s">
        <v>3179</v>
      </c>
      <c r="L8070" t="s">
        <v>3564</v>
      </c>
      <c r="M8070" t="s">
        <v>549</v>
      </c>
      <c r="N8070" t="s">
        <v>550</v>
      </c>
      <c r="O8070" t="s">
        <v>1923</v>
      </c>
      <c r="P8070" t="s">
        <v>1924</v>
      </c>
      <c r="Q8070" t="s">
        <v>3180</v>
      </c>
    </row>
    <row r="8071" spans="1:17">
      <c r="A8071" t="s">
        <v>8551</v>
      </c>
      <c r="B8071" t="s">
        <v>8552</v>
      </c>
      <c r="C8071" t="s">
        <v>8553</v>
      </c>
      <c r="D8071" s="4">
        <v>45778.437662037039</v>
      </c>
      <c r="E8071" s="4">
        <v>45784.833333333336</v>
      </c>
      <c r="F8071" s="4">
        <v>45784.850694444445</v>
      </c>
      <c r="G8071" s="4">
        <v>45784.823935185188</v>
      </c>
      <c r="H8071" t="s">
        <v>3155</v>
      </c>
      <c r="I8071" t="s">
        <v>3175</v>
      </c>
      <c r="J8071">
        <v>1001</v>
      </c>
      <c r="K8071" t="s">
        <v>3194</v>
      </c>
      <c r="L8071" t="s">
        <v>3564</v>
      </c>
      <c r="M8071" t="s">
        <v>549</v>
      </c>
      <c r="N8071" t="s">
        <v>559</v>
      </c>
      <c r="O8071" t="s">
        <v>504</v>
      </c>
      <c r="P8071" t="s">
        <v>325</v>
      </c>
      <c r="Q8071" t="s">
        <v>328</v>
      </c>
    </row>
    <row r="8072" spans="1:17">
      <c r="A8072" t="s">
        <v>5882</v>
      </c>
      <c r="B8072" t="s">
        <v>8554</v>
      </c>
      <c r="C8072" t="s">
        <v>8555</v>
      </c>
      <c r="D8072" s="4">
        <v>45778.437210648146</v>
      </c>
      <c r="E8072" s="4">
        <v>45783.416666666664</v>
      </c>
      <c r="F8072" s="4">
        <v>45783.434027777781</v>
      </c>
      <c r="G8072" s="4">
        <v>45783.41505787037</v>
      </c>
      <c r="H8072" t="s">
        <v>3155</v>
      </c>
      <c r="I8072" t="s">
        <v>3280</v>
      </c>
      <c r="J8072">
        <v>0</v>
      </c>
      <c r="K8072" t="s">
        <v>3227</v>
      </c>
      <c r="L8072" t="s">
        <v>3564</v>
      </c>
      <c r="M8072" t="s">
        <v>549</v>
      </c>
      <c r="N8072" t="s">
        <v>550</v>
      </c>
      <c r="O8072" t="s">
        <v>1923</v>
      </c>
      <c r="P8072" t="s">
        <v>1924</v>
      </c>
      <c r="Q8072" t="s">
        <v>3199</v>
      </c>
    </row>
    <row r="8073" spans="1:17">
      <c r="A8073" t="s">
        <v>8556</v>
      </c>
      <c r="B8073" t="s">
        <v>8557</v>
      </c>
      <c r="C8073" t="s">
        <v>8558</v>
      </c>
      <c r="D8073" s="4">
        <v>45778.43644675926</v>
      </c>
      <c r="E8073" s="4">
        <v>45779.416666666664</v>
      </c>
      <c r="F8073" s="4">
        <v>45779.454861111109</v>
      </c>
      <c r="G8073" s="4">
        <v>45779.418553240743</v>
      </c>
      <c r="H8073" t="s">
        <v>3155</v>
      </c>
      <c r="I8073" t="s">
        <v>3156</v>
      </c>
      <c r="J8073">
        <v>0</v>
      </c>
      <c r="K8073" t="s">
        <v>3157</v>
      </c>
      <c r="L8073" t="s">
        <v>3564</v>
      </c>
      <c r="M8073" t="s">
        <v>549</v>
      </c>
      <c r="N8073" t="s">
        <v>550</v>
      </c>
      <c r="O8073" t="s">
        <v>616</v>
      </c>
      <c r="P8073" t="s">
        <v>314</v>
      </c>
      <c r="Q8073" t="s">
        <v>323</v>
      </c>
    </row>
    <row r="8074" spans="1:17">
      <c r="A8074" t="s">
        <v>8559</v>
      </c>
      <c r="B8074" t="s">
        <v>8560</v>
      </c>
      <c r="C8074" t="s">
        <v>8561</v>
      </c>
      <c r="D8074" s="4">
        <v>45778.436412037037</v>
      </c>
      <c r="E8074" s="4">
        <v>45780.333333333336</v>
      </c>
      <c r="F8074" s="4">
        <v>45780.350694444445</v>
      </c>
      <c r="G8074" s="4">
        <v>45780.325266203705</v>
      </c>
      <c r="H8074" t="s">
        <v>3155</v>
      </c>
      <c r="I8074" t="s">
        <v>3175</v>
      </c>
      <c r="J8074">
        <v>0</v>
      </c>
      <c r="K8074" t="s">
        <v>3157</v>
      </c>
      <c r="L8074" t="s">
        <v>3564</v>
      </c>
      <c r="M8074" t="s">
        <v>549</v>
      </c>
      <c r="N8074" t="s">
        <v>559</v>
      </c>
      <c r="O8074" t="s">
        <v>469</v>
      </c>
      <c r="P8074" t="s">
        <v>189</v>
      </c>
      <c r="Q8074" t="s">
        <v>193</v>
      </c>
    </row>
    <row r="8075" spans="1:17">
      <c r="A8075" t="s">
        <v>8562</v>
      </c>
      <c r="B8075" t="s">
        <v>8563</v>
      </c>
      <c r="C8075" t="s">
        <v>8564</v>
      </c>
      <c r="D8075" s="4">
        <v>45778.432916666665</v>
      </c>
      <c r="E8075" s="4">
        <v>45802.458333333336</v>
      </c>
      <c r="F8075" s="4">
        <v>45802.475694444445</v>
      </c>
      <c r="G8075" s="4">
        <v>45802.458402777775</v>
      </c>
      <c r="H8075" t="s">
        <v>3155</v>
      </c>
      <c r="I8075" t="s">
        <v>3175</v>
      </c>
      <c r="J8075">
        <v>1001</v>
      </c>
      <c r="K8075" t="s">
        <v>3157</v>
      </c>
      <c r="L8075" t="s">
        <v>3564</v>
      </c>
      <c r="M8075" t="s">
        <v>549</v>
      </c>
      <c r="N8075" t="s">
        <v>559</v>
      </c>
      <c r="O8075" t="s">
        <v>504</v>
      </c>
      <c r="P8075" t="s">
        <v>325</v>
      </c>
      <c r="Q8075" t="s">
        <v>340</v>
      </c>
    </row>
    <row r="8076" spans="1:17">
      <c r="A8076" t="s">
        <v>8556</v>
      </c>
      <c r="B8076" t="s">
        <v>8557</v>
      </c>
      <c r="C8076" t="s">
        <v>8565</v>
      </c>
      <c r="D8076" s="4">
        <v>45778.431863425925</v>
      </c>
      <c r="E8076" s="4">
        <v>45779.416666666664</v>
      </c>
      <c r="F8076" s="4">
        <v>45779.434027777781</v>
      </c>
      <c r="G8076" s="4"/>
      <c r="H8076" t="s">
        <v>3155</v>
      </c>
      <c r="I8076" t="s">
        <v>3222</v>
      </c>
      <c r="J8076">
        <v>1</v>
      </c>
      <c r="K8076" t="s">
        <v>3223</v>
      </c>
      <c r="L8076" t="s">
        <v>3245</v>
      </c>
      <c r="M8076" t="s">
        <v>549</v>
      </c>
      <c r="N8076" t="s">
        <v>550</v>
      </c>
      <c r="O8076" t="s">
        <v>616</v>
      </c>
      <c r="P8076" t="s">
        <v>314</v>
      </c>
      <c r="Q8076" t="s">
        <v>323</v>
      </c>
    </row>
    <row r="8077" spans="1:17">
      <c r="A8077" t="s">
        <v>8566</v>
      </c>
      <c r="B8077" t="s">
        <v>8567</v>
      </c>
      <c r="C8077" t="s">
        <v>8568</v>
      </c>
      <c r="D8077" s="4">
        <v>45778.42827546296</v>
      </c>
      <c r="E8077" s="4">
        <v>45787.854166666664</v>
      </c>
      <c r="F8077" s="4">
        <v>45787.871527777781</v>
      </c>
      <c r="G8077" s="4">
        <v>45787.845891203702</v>
      </c>
      <c r="H8077" t="s">
        <v>3155</v>
      </c>
      <c r="I8077" t="s">
        <v>3175</v>
      </c>
      <c r="J8077">
        <v>0</v>
      </c>
      <c r="K8077" t="s">
        <v>3157</v>
      </c>
      <c r="L8077" t="s">
        <v>3564</v>
      </c>
      <c r="M8077" t="s">
        <v>549</v>
      </c>
      <c r="N8077" t="s">
        <v>559</v>
      </c>
      <c r="O8077" t="s">
        <v>504</v>
      </c>
      <c r="P8077" t="s">
        <v>325</v>
      </c>
      <c r="Q8077" t="s">
        <v>337</v>
      </c>
    </row>
    <row r="8078" spans="1:17">
      <c r="A8078" t="s">
        <v>8569</v>
      </c>
      <c r="B8078" t="s">
        <v>8570</v>
      </c>
      <c r="C8078" t="s">
        <v>8571</v>
      </c>
      <c r="D8078" s="4">
        <v>45778.426770833335</v>
      </c>
      <c r="E8078" s="4">
        <v>45780.666666666664</v>
      </c>
      <c r="F8078" s="4">
        <v>45780.684027777781</v>
      </c>
      <c r="G8078" s="4">
        <v>45780.666192129633</v>
      </c>
      <c r="H8078" t="s">
        <v>3155</v>
      </c>
      <c r="I8078" t="s">
        <v>3171</v>
      </c>
      <c r="J8078">
        <v>0</v>
      </c>
      <c r="K8078" t="s">
        <v>3157</v>
      </c>
      <c r="L8078" t="s">
        <v>3564</v>
      </c>
      <c r="M8078" t="s">
        <v>549</v>
      </c>
      <c r="N8078" t="s">
        <v>559</v>
      </c>
      <c r="O8078" t="s">
        <v>504</v>
      </c>
      <c r="P8078" t="s">
        <v>325</v>
      </c>
      <c r="Q8078" t="s">
        <v>333</v>
      </c>
    </row>
    <row r="8079" spans="1:17">
      <c r="A8079" t="s">
        <v>8572</v>
      </c>
      <c r="B8079" t="s">
        <v>8573</v>
      </c>
      <c r="C8079" t="s">
        <v>8574</v>
      </c>
      <c r="D8079" s="4">
        <v>45778.42292824074</v>
      </c>
      <c r="E8079" s="4">
        <v>45787.666666666664</v>
      </c>
      <c r="F8079" s="4">
        <v>45787.704861111109</v>
      </c>
      <c r="G8079" s="4">
        <v>45787.665462962963</v>
      </c>
      <c r="H8079" t="s">
        <v>3155</v>
      </c>
      <c r="I8079" t="s">
        <v>3673</v>
      </c>
      <c r="J8079">
        <v>0</v>
      </c>
      <c r="K8079" t="s">
        <v>3157</v>
      </c>
      <c r="L8079" t="s">
        <v>3564</v>
      </c>
      <c r="M8079" t="s">
        <v>549</v>
      </c>
      <c r="N8079" t="s">
        <v>559</v>
      </c>
      <c r="O8079" t="s">
        <v>504</v>
      </c>
      <c r="P8079" t="s">
        <v>325</v>
      </c>
      <c r="Q8079" t="s">
        <v>332</v>
      </c>
    </row>
    <row r="8080" spans="1:17">
      <c r="A8080" t="s">
        <v>7515</v>
      </c>
      <c r="B8080" t="s">
        <v>7516</v>
      </c>
      <c r="C8080" t="s">
        <v>8575</v>
      </c>
      <c r="D8080" s="4">
        <v>45778.416944444441</v>
      </c>
      <c r="E8080" s="4">
        <v>45781.708333333336</v>
      </c>
      <c r="F8080" s="4">
        <v>45781.746527777781</v>
      </c>
      <c r="G8080" s="4"/>
      <c r="H8080" t="s">
        <v>3155</v>
      </c>
      <c r="I8080" t="s">
        <v>3156</v>
      </c>
      <c r="J8080">
        <v>0</v>
      </c>
      <c r="K8080" t="s">
        <v>3157</v>
      </c>
      <c r="L8080" t="s">
        <v>3245</v>
      </c>
      <c r="M8080" t="s">
        <v>549</v>
      </c>
      <c r="N8080" t="s">
        <v>559</v>
      </c>
      <c r="O8080" t="s">
        <v>504</v>
      </c>
      <c r="P8080" t="s">
        <v>325</v>
      </c>
      <c r="Q8080" t="s">
        <v>343</v>
      </c>
    </row>
    <row r="8081" spans="1:17">
      <c r="A8081" t="s">
        <v>8576</v>
      </c>
      <c r="B8081" t="s">
        <v>8577</v>
      </c>
      <c r="C8081" t="s">
        <v>8578</v>
      </c>
      <c r="D8081" s="4">
        <v>45778.41375</v>
      </c>
      <c r="E8081" s="4">
        <v>45780.395833333336</v>
      </c>
      <c r="F8081" s="4">
        <v>45780.413194444445</v>
      </c>
      <c r="G8081" s="4">
        <v>45780.39570601852</v>
      </c>
      <c r="H8081" t="s">
        <v>3155</v>
      </c>
      <c r="I8081" t="s">
        <v>3171</v>
      </c>
      <c r="J8081">
        <v>1001</v>
      </c>
      <c r="K8081" t="s">
        <v>3157</v>
      </c>
      <c r="L8081" t="s">
        <v>3564</v>
      </c>
      <c r="M8081" t="s">
        <v>549</v>
      </c>
      <c r="N8081" t="s">
        <v>550</v>
      </c>
      <c r="O8081" t="s">
        <v>551</v>
      </c>
      <c r="P8081" t="s">
        <v>145</v>
      </c>
      <c r="Q8081" t="s">
        <v>215</v>
      </c>
    </row>
    <row r="8082" spans="1:17">
      <c r="A8082" t="s">
        <v>8579</v>
      </c>
      <c r="B8082" t="s">
        <v>8580</v>
      </c>
      <c r="C8082" t="s">
        <v>8581</v>
      </c>
      <c r="D8082" s="4">
        <v>45778.413472222222</v>
      </c>
      <c r="E8082" s="4">
        <v>45779.25</v>
      </c>
      <c r="F8082" s="4">
        <v>45779.288194444445</v>
      </c>
      <c r="G8082" s="4">
        <v>45779.249328703707</v>
      </c>
      <c r="H8082" t="s">
        <v>3155</v>
      </c>
      <c r="I8082" t="s">
        <v>3156</v>
      </c>
      <c r="J8082">
        <v>0</v>
      </c>
      <c r="K8082" t="s">
        <v>3157</v>
      </c>
      <c r="L8082" t="s">
        <v>3564</v>
      </c>
      <c r="M8082" t="s">
        <v>549</v>
      </c>
      <c r="N8082" t="s">
        <v>550</v>
      </c>
      <c r="O8082" t="s">
        <v>136</v>
      </c>
      <c r="P8082" t="s">
        <v>147</v>
      </c>
      <c r="Q8082" t="s">
        <v>254</v>
      </c>
    </row>
    <row r="8083" spans="1:17">
      <c r="A8083" t="s">
        <v>8582</v>
      </c>
      <c r="B8083" t="s">
        <v>8583</v>
      </c>
      <c r="C8083" t="s">
        <v>8584</v>
      </c>
      <c r="D8083" s="4">
        <v>45778.411747685182</v>
      </c>
      <c r="E8083" s="4">
        <v>45782.354166666664</v>
      </c>
      <c r="F8083" s="4">
        <v>45782.392361111109</v>
      </c>
      <c r="G8083" s="4">
        <v>45782.352858796294</v>
      </c>
      <c r="H8083" t="s">
        <v>3155</v>
      </c>
      <c r="I8083" t="s">
        <v>3156</v>
      </c>
      <c r="J8083">
        <v>0</v>
      </c>
      <c r="K8083" t="s">
        <v>3227</v>
      </c>
      <c r="L8083" t="s">
        <v>3564</v>
      </c>
      <c r="M8083" t="s">
        <v>549</v>
      </c>
      <c r="N8083" t="s">
        <v>550</v>
      </c>
      <c r="O8083" t="s">
        <v>551</v>
      </c>
      <c r="P8083" t="s">
        <v>149</v>
      </c>
      <c r="Q8083" t="s">
        <v>209</v>
      </c>
    </row>
    <row r="8084" spans="1:17">
      <c r="A8084" t="s">
        <v>8585</v>
      </c>
      <c r="B8084" t="s">
        <v>8586</v>
      </c>
      <c r="C8084" t="s">
        <v>8587</v>
      </c>
      <c r="D8084" s="4">
        <v>45778.406504629631</v>
      </c>
      <c r="E8084" s="4">
        <v>45784.416666666664</v>
      </c>
      <c r="F8084" s="4">
        <v>45784.434027777781</v>
      </c>
      <c r="G8084" s="4">
        <v>45784.417048611111</v>
      </c>
      <c r="H8084" t="s">
        <v>3155</v>
      </c>
      <c r="I8084" t="s">
        <v>3175</v>
      </c>
      <c r="J8084">
        <v>1001</v>
      </c>
      <c r="K8084" t="s">
        <v>3194</v>
      </c>
      <c r="L8084" t="s">
        <v>3564</v>
      </c>
      <c r="M8084" t="s">
        <v>549</v>
      </c>
      <c r="N8084" t="s">
        <v>550</v>
      </c>
      <c r="O8084" t="s">
        <v>551</v>
      </c>
      <c r="P8084" t="s">
        <v>149</v>
      </c>
      <c r="Q8084" t="s">
        <v>209</v>
      </c>
    </row>
    <row r="8085" spans="1:17">
      <c r="A8085" t="s">
        <v>8588</v>
      </c>
      <c r="B8085" t="s">
        <v>8589</v>
      </c>
      <c r="C8085" t="s">
        <v>8590</v>
      </c>
      <c r="D8085" s="4">
        <v>45778.404710648145</v>
      </c>
      <c r="E8085" s="4">
        <v>45781.270833333336</v>
      </c>
      <c r="F8085" s="4">
        <v>45781.288194444445</v>
      </c>
      <c r="G8085" s="4">
        <v>45781.270590277774</v>
      </c>
      <c r="H8085" t="s">
        <v>3155</v>
      </c>
      <c r="I8085" t="s">
        <v>3162</v>
      </c>
      <c r="J8085">
        <v>0</v>
      </c>
      <c r="K8085" t="s">
        <v>3179</v>
      </c>
      <c r="L8085" t="s">
        <v>3564</v>
      </c>
      <c r="M8085" t="s">
        <v>549</v>
      </c>
      <c r="N8085" t="s">
        <v>550</v>
      </c>
      <c r="O8085" t="s">
        <v>1923</v>
      </c>
      <c r="P8085" t="s">
        <v>1924</v>
      </c>
      <c r="Q8085" t="s">
        <v>3359</v>
      </c>
    </row>
    <row r="8086" spans="1:17">
      <c r="A8086" t="s">
        <v>8591</v>
      </c>
      <c r="B8086" t="s">
        <v>8592</v>
      </c>
      <c r="C8086" t="s">
        <v>8593</v>
      </c>
      <c r="D8086" s="4">
        <v>45778.404305555552</v>
      </c>
      <c r="E8086" s="4">
        <v>45780.625</v>
      </c>
      <c r="F8086" s="4">
        <v>45780.642361111109</v>
      </c>
      <c r="G8086" s="4">
        <v>45780.647037037037</v>
      </c>
      <c r="H8086" t="s">
        <v>3155</v>
      </c>
      <c r="I8086" t="s">
        <v>3171</v>
      </c>
      <c r="J8086">
        <v>0</v>
      </c>
      <c r="K8086" t="s">
        <v>3157</v>
      </c>
      <c r="L8086" t="s">
        <v>3564</v>
      </c>
      <c r="M8086" t="s">
        <v>549</v>
      </c>
      <c r="N8086" t="s">
        <v>550</v>
      </c>
      <c r="O8086" t="s">
        <v>136</v>
      </c>
      <c r="P8086" t="s">
        <v>147</v>
      </c>
      <c r="Q8086" t="s">
        <v>7316</v>
      </c>
    </row>
    <row r="8087" spans="1:17">
      <c r="A8087" t="s">
        <v>10897</v>
      </c>
      <c r="B8087" t="s">
        <v>10898</v>
      </c>
      <c r="C8087" t="s">
        <v>10899</v>
      </c>
      <c r="D8087" s="4">
        <v>45778.402268518519</v>
      </c>
      <c r="E8087" s="4">
        <v>45779.25</v>
      </c>
      <c r="F8087" s="4">
        <v>45779.267361111109</v>
      </c>
      <c r="G8087" s="4"/>
      <c r="H8087" t="s">
        <v>3155</v>
      </c>
      <c r="I8087" t="s">
        <v>3291</v>
      </c>
      <c r="J8087">
        <v>0</v>
      </c>
      <c r="K8087" t="s">
        <v>3194</v>
      </c>
      <c r="L8087" t="s">
        <v>3593</v>
      </c>
      <c r="M8087" t="s">
        <v>549</v>
      </c>
      <c r="N8087" t="s">
        <v>550</v>
      </c>
      <c r="O8087" t="s">
        <v>136</v>
      </c>
      <c r="P8087" t="s">
        <v>143</v>
      </c>
      <c r="Q8087" t="s">
        <v>298</v>
      </c>
    </row>
    <row r="8088" spans="1:17">
      <c r="A8088" t="s">
        <v>8594</v>
      </c>
      <c r="B8088" t="s">
        <v>8595</v>
      </c>
      <c r="C8088" t="s">
        <v>8596</v>
      </c>
      <c r="D8088" s="4">
        <v>45778.399953703702</v>
      </c>
      <c r="E8088" s="4">
        <v>45788.416666666664</v>
      </c>
      <c r="F8088" s="4">
        <v>45788.454861111109</v>
      </c>
      <c r="G8088" s="4">
        <v>45788.415335648147</v>
      </c>
      <c r="H8088" t="s">
        <v>3155</v>
      </c>
      <c r="I8088" t="s">
        <v>3673</v>
      </c>
      <c r="J8088">
        <v>0</v>
      </c>
      <c r="K8088" t="s">
        <v>3194</v>
      </c>
      <c r="L8088" t="s">
        <v>3564</v>
      </c>
      <c r="M8088" t="s">
        <v>549</v>
      </c>
      <c r="N8088" t="s">
        <v>559</v>
      </c>
      <c r="O8088" t="s">
        <v>504</v>
      </c>
      <c r="P8088" t="s">
        <v>325</v>
      </c>
      <c r="Q8088" t="s">
        <v>327</v>
      </c>
    </row>
    <row r="8089" spans="1:17">
      <c r="A8089" t="s">
        <v>8597</v>
      </c>
      <c r="B8089" t="s">
        <v>8598</v>
      </c>
      <c r="C8089" t="s">
        <v>8599</v>
      </c>
      <c r="D8089" s="4">
        <v>45778.398263888892</v>
      </c>
      <c r="E8089" s="4">
        <v>45787.416666666664</v>
      </c>
      <c r="F8089" s="4">
        <v>45787.434027777781</v>
      </c>
      <c r="G8089" s="4"/>
      <c r="H8089" t="s">
        <v>3155</v>
      </c>
      <c r="I8089" t="s">
        <v>3171</v>
      </c>
      <c r="J8089">
        <v>1001</v>
      </c>
      <c r="K8089" t="s">
        <v>3157</v>
      </c>
      <c r="L8089" t="s">
        <v>3593</v>
      </c>
      <c r="M8089" t="s">
        <v>549</v>
      </c>
      <c r="N8089" t="s">
        <v>559</v>
      </c>
      <c r="O8089" t="s">
        <v>504</v>
      </c>
      <c r="P8089" t="s">
        <v>325</v>
      </c>
      <c r="Q8089" t="s">
        <v>334</v>
      </c>
    </row>
    <row r="8090" spans="1:17">
      <c r="A8090" t="s">
        <v>8600</v>
      </c>
      <c r="B8090" t="s">
        <v>8601</v>
      </c>
      <c r="C8090" t="s">
        <v>8602</v>
      </c>
      <c r="D8090" s="4">
        <v>45778.396539351852</v>
      </c>
      <c r="E8090" s="4">
        <v>45812.666666666664</v>
      </c>
      <c r="F8090" s="4">
        <v>45812.684027777781</v>
      </c>
      <c r="G8090" s="4"/>
      <c r="H8090" t="s">
        <v>3155</v>
      </c>
      <c r="I8090" t="s">
        <v>3175</v>
      </c>
      <c r="J8090">
        <v>1001</v>
      </c>
      <c r="K8090" t="s">
        <v>3157</v>
      </c>
      <c r="L8090" t="s">
        <v>3158</v>
      </c>
      <c r="M8090" t="s">
        <v>549</v>
      </c>
      <c r="N8090" t="s">
        <v>559</v>
      </c>
      <c r="O8090" t="s">
        <v>504</v>
      </c>
      <c r="P8090" t="s">
        <v>325</v>
      </c>
      <c r="Q8090" t="s">
        <v>340</v>
      </c>
    </row>
    <row r="8091" spans="1:17">
      <c r="A8091" t="s">
        <v>8603</v>
      </c>
      <c r="B8091" t="s">
        <v>8604</v>
      </c>
      <c r="C8091" t="s">
        <v>8605</v>
      </c>
      <c r="D8091" s="4">
        <v>45778.393495370372</v>
      </c>
      <c r="E8091" s="4">
        <v>45810.75</v>
      </c>
      <c r="F8091" s="4">
        <v>45810.767361111109</v>
      </c>
      <c r="G8091" s="4"/>
      <c r="H8091" t="s">
        <v>3155</v>
      </c>
      <c r="I8091" t="s">
        <v>3171</v>
      </c>
      <c r="J8091">
        <v>1001</v>
      </c>
      <c r="K8091" t="s">
        <v>3157</v>
      </c>
      <c r="L8091" t="s">
        <v>3158</v>
      </c>
      <c r="M8091" t="s">
        <v>549</v>
      </c>
      <c r="N8091" t="s">
        <v>559</v>
      </c>
      <c r="O8091" t="s">
        <v>504</v>
      </c>
      <c r="P8091" t="s">
        <v>325</v>
      </c>
      <c r="Q8091" t="s">
        <v>326</v>
      </c>
    </row>
    <row r="8092" spans="1:17">
      <c r="A8092" t="s">
        <v>7977</v>
      </c>
      <c r="B8092" t="s">
        <v>7978</v>
      </c>
      <c r="C8092" t="s">
        <v>8606</v>
      </c>
      <c r="D8092" s="4">
        <v>45778.392152777778</v>
      </c>
      <c r="E8092" s="4">
        <v>45781.395833333336</v>
      </c>
      <c r="F8092" s="4">
        <v>45781.413194444445</v>
      </c>
      <c r="G8092" s="4"/>
      <c r="H8092" t="s">
        <v>3155</v>
      </c>
      <c r="I8092" t="s">
        <v>3162</v>
      </c>
      <c r="J8092">
        <v>0</v>
      </c>
      <c r="K8092" t="s">
        <v>3227</v>
      </c>
      <c r="L8092" t="s">
        <v>3245</v>
      </c>
      <c r="M8092" t="s">
        <v>549</v>
      </c>
      <c r="N8092" t="s">
        <v>550</v>
      </c>
      <c r="O8092" t="s">
        <v>1923</v>
      </c>
      <c r="P8092" t="s">
        <v>1924</v>
      </c>
      <c r="Q8092" t="s">
        <v>3394</v>
      </c>
    </row>
    <row r="8093" spans="1:17">
      <c r="A8093" t="s">
        <v>8607</v>
      </c>
      <c r="B8093" t="s">
        <v>8608</v>
      </c>
      <c r="C8093" t="s">
        <v>8609</v>
      </c>
      <c r="D8093" s="4">
        <v>45778.391250000001</v>
      </c>
      <c r="E8093" s="4">
        <v>45787.4375</v>
      </c>
      <c r="F8093" s="4">
        <v>45787.454861111109</v>
      </c>
      <c r="G8093" s="4">
        <v>45787.433310185188</v>
      </c>
      <c r="H8093" t="s">
        <v>3155</v>
      </c>
      <c r="I8093" t="s">
        <v>3171</v>
      </c>
      <c r="J8093">
        <v>1001</v>
      </c>
      <c r="K8093" t="s">
        <v>3157</v>
      </c>
      <c r="L8093" t="s">
        <v>3564</v>
      </c>
      <c r="M8093" t="s">
        <v>549</v>
      </c>
      <c r="N8093" t="s">
        <v>559</v>
      </c>
      <c r="O8093" t="s">
        <v>504</v>
      </c>
      <c r="P8093" t="s">
        <v>325</v>
      </c>
      <c r="Q8093" t="s">
        <v>331</v>
      </c>
    </row>
    <row r="8094" spans="1:17">
      <c r="A8094" t="s">
        <v>8610</v>
      </c>
      <c r="B8094" t="s">
        <v>8611</v>
      </c>
      <c r="C8094" t="s">
        <v>8612</v>
      </c>
      <c r="D8094" s="4">
        <v>45778.386782407404</v>
      </c>
      <c r="E8094" s="4">
        <v>45780.4375</v>
      </c>
      <c r="F8094" s="4">
        <v>45780.454861111109</v>
      </c>
      <c r="G8094" s="4">
        <v>45780.43818287037</v>
      </c>
      <c r="H8094" t="s">
        <v>3155</v>
      </c>
      <c r="I8094" t="s">
        <v>3162</v>
      </c>
      <c r="J8094">
        <v>0</v>
      </c>
      <c r="K8094" t="s">
        <v>3163</v>
      </c>
      <c r="L8094" t="s">
        <v>3564</v>
      </c>
      <c r="M8094" t="s">
        <v>549</v>
      </c>
      <c r="N8094" t="s">
        <v>550</v>
      </c>
      <c r="O8094" t="s">
        <v>1923</v>
      </c>
      <c r="P8094" t="s">
        <v>1924</v>
      </c>
      <c r="Q8094" t="s">
        <v>3199</v>
      </c>
    </row>
    <row r="8095" spans="1:17">
      <c r="A8095" t="s">
        <v>7702</v>
      </c>
      <c r="B8095" t="s">
        <v>7703</v>
      </c>
      <c r="C8095" t="s">
        <v>8613</v>
      </c>
      <c r="D8095" s="4">
        <v>45778.383599537039</v>
      </c>
      <c r="E8095" s="4">
        <v>45781.166666666664</v>
      </c>
      <c r="F8095" s="4">
        <v>45781.184027777781</v>
      </c>
      <c r="G8095" s="4"/>
      <c r="H8095" t="s">
        <v>3155</v>
      </c>
      <c r="I8095" t="s">
        <v>3171</v>
      </c>
      <c r="J8095">
        <v>0</v>
      </c>
      <c r="K8095" t="s">
        <v>3157</v>
      </c>
      <c r="L8095" t="s">
        <v>3245</v>
      </c>
      <c r="M8095" t="s">
        <v>549</v>
      </c>
      <c r="N8095" t="s">
        <v>550</v>
      </c>
      <c r="O8095" t="s">
        <v>136</v>
      </c>
      <c r="P8095" t="s">
        <v>143</v>
      </c>
      <c r="Q8095" t="s">
        <v>301</v>
      </c>
    </row>
    <row r="8096" spans="1:17">
      <c r="A8096" t="s">
        <v>8614</v>
      </c>
      <c r="B8096" t="s">
        <v>8615</v>
      </c>
      <c r="C8096" t="s">
        <v>8616</v>
      </c>
      <c r="D8096" s="4">
        <v>45778.380787037036</v>
      </c>
      <c r="E8096" s="4">
        <v>45779.3125</v>
      </c>
      <c r="F8096" s="4">
        <v>45779.329861111109</v>
      </c>
      <c r="G8096" s="4">
        <v>45779.305335648147</v>
      </c>
      <c r="H8096" t="s">
        <v>3155</v>
      </c>
      <c r="I8096" t="s">
        <v>3222</v>
      </c>
      <c r="J8096">
        <v>1</v>
      </c>
      <c r="K8096" t="s">
        <v>3223</v>
      </c>
      <c r="L8096" t="s">
        <v>3564</v>
      </c>
      <c r="M8096" t="s">
        <v>549</v>
      </c>
      <c r="N8096" t="s">
        <v>550</v>
      </c>
      <c r="O8096" t="s">
        <v>551</v>
      </c>
      <c r="P8096" t="s">
        <v>145</v>
      </c>
      <c r="Q8096" t="s">
        <v>215</v>
      </c>
    </row>
    <row r="8097" spans="1:17">
      <c r="A8097" t="s">
        <v>8617</v>
      </c>
      <c r="B8097" t="s">
        <v>8618</v>
      </c>
      <c r="C8097" t="s">
        <v>8619</v>
      </c>
      <c r="D8097" s="4">
        <v>45778.377187500002</v>
      </c>
      <c r="E8097" s="4">
        <v>45780.416666666664</v>
      </c>
      <c r="F8097" s="4">
        <v>45780.434027777781</v>
      </c>
      <c r="G8097" s="4">
        <v>45780.413912037038</v>
      </c>
      <c r="H8097" t="s">
        <v>3155</v>
      </c>
      <c r="I8097" t="s">
        <v>3175</v>
      </c>
      <c r="J8097">
        <v>0</v>
      </c>
      <c r="K8097" t="s">
        <v>3157</v>
      </c>
      <c r="L8097" t="s">
        <v>3564</v>
      </c>
      <c r="M8097" t="s">
        <v>549</v>
      </c>
      <c r="N8097" t="s">
        <v>550</v>
      </c>
      <c r="O8097" t="s">
        <v>551</v>
      </c>
      <c r="P8097" t="s">
        <v>145</v>
      </c>
      <c r="Q8097" t="s">
        <v>221</v>
      </c>
    </row>
    <row r="8098" spans="1:17">
      <c r="A8098" t="s">
        <v>8620</v>
      </c>
      <c r="B8098" t="s">
        <v>8621</v>
      </c>
      <c r="C8098" t="s">
        <v>8622</v>
      </c>
      <c r="D8098" s="4">
        <v>45778.371851851851</v>
      </c>
      <c r="E8098" s="4">
        <v>45780.395833333336</v>
      </c>
      <c r="F8098" s="4">
        <v>45780.413194444445</v>
      </c>
      <c r="G8098" s="4">
        <v>45780.39503472222</v>
      </c>
      <c r="H8098" t="s">
        <v>3155</v>
      </c>
      <c r="I8098" t="s">
        <v>3175</v>
      </c>
      <c r="J8098">
        <v>0</v>
      </c>
      <c r="K8098" t="s">
        <v>3157</v>
      </c>
      <c r="L8098" t="s">
        <v>3564</v>
      </c>
      <c r="M8098" t="s">
        <v>549</v>
      </c>
      <c r="N8098" t="s">
        <v>550</v>
      </c>
      <c r="O8098" t="s">
        <v>551</v>
      </c>
      <c r="P8098" t="s">
        <v>145</v>
      </c>
      <c r="Q8098" t="s">
        <v>221</v>
      </c>
    </row>
    <row r="8099" spans="1:17">
      <c r="A8099" t="s">
        <v>8623</v>
      </c>
      <c r="B8099" t="s">
        <v>8624</v>
      </c>
      <c r="C8099" t="s">
        <v>8625</v>
      </c>
      <c r="D8099" s="4">
        <v>45778.371840277781</v>
      </c>
      <c r="E8099" s="4">
        <v>45778.708333333336</v>
      </c>
      <c r="F8099" s="4">
        <v>45778.746527777781</v>
      </c>
      <c r="G8099" s="4">
        <v>45778.709282407406</v>
      </c>
      <c r="H8099" t="s">
        <v>3155</v>
      </c>
      <c r="I8099" t="s">
        <v>3156</v>
      </c>
      <c r="J8099">
        <v>0</v>
      </c>
      <c r="K8099" t="s">
        <v>3157</v>
      </c>
      <c r="L8099" t="s">
        <v>3564</v>
      </c>
      <c r="M8099" t="s">
        <v>549</v>
      </c>
      <c r="N8099" t="s">
        <v>550</v>
      </c>
      <c r="O8099" t="s">
        <v>616</v>
      </c>
      <c r="P8099" t="s">
        <v>314</v>
      </c>
      <c r="Q8099" t="s">
        <v>323</v>
      </c>
    </row>
    <row r="8100" spans="1:17">
      <c r="A8100" t="s">
        <v>6623</v>
      </c>
      <c r="B8100" t="s">
        <v>6624</v>
      </c>
      <c r="C8100" t="s">
        <v>8626</v>
      </c>
      <c r="D8100" s="4">
        <v>45778.369421296295</v>
      </c>
      <c r="E8100" s="4">
        <v>45783.291666666664</v>
      </c>
      <c r="F8100" s="4">
        <v>45783.309027777781</v>
      </c>
      <c r="G8100" s="4"/>
      <c r="H8100" t="s">
        <v>3155</v>
      </c>
      <c r="I8100" t="s">
        <v>3171</v>
      </c>
      <c r="J8100">
        <v>1001</v>
      </c>
      <c r="K8100" t="s">
        <v>3157</v>
      </c>
      <c r="L8100" t="s">
        <v>3245</v>
      </c>
      <c r="M8100" t="s">
        <v>549</v>
      </c>
      <c r="N8100" t="s">
        <v>550</v>
      </c>
      <c r="O8100" t="s">
        <v>136</v>
      </c>
      <c r="P8100" t="s">
        <v>283</v>
      </c>
      <c r="Q8100" t="s">
        <v>286</v>
      </c>
    </row>
    <row r="8101" spans="1:17">
      <c r="A8101" t="s">
        <v>8614</v>
      </c>
      <c r="B8101" t="s">
        <v>8615</v>
      </c>
      <c r="C8101" t="s">
        <v>8627</v>
      </c>
      <c r="D8101" s="4">
        <v>45778.359201388892</v>
      </c>
      <c r="E8101" s="4">
        <v>45779.3125</v>
      </c>
      <c r="F8101" s="4">
        <v>45779.329861111109</v>
      </c>
      <c r="G8101" s="4"/>
      <c r="H8101" t="s">
        <v>3155</v>
      </c>
      <c r="I8101" t="s">
        <v>3222</v>
      </c>
      <c r="J8101">
        <v>1</v>
      </c>
      <c r="K8101" t="s">
        <v>3223</v>
      </c>
      <c r="L8101" t="s">
        <v>3245</v>
      </c>
      <c r="M8101" t="s">
        <v>549</v>
      </c>
      <c r="N8101" t="s">
        <v>550</v>
      </c>
      <c r="O8101" t="s">
        <v>551</v>
      </c>
      <c r="P8101" t="s">
        <v>145</v>
      </c>
      <c r="Q8101" t="s">
        <v>215</v>
      </c>
    </row>
    <row r="8102" spans="1:17">
      <c r="A8102" t="s">
        <v>8628</v>
      </c>
      <c r="B8102" t="s">
        <v>8629</v>
      </c>
      <c r="C8102" t="s">
        <v>8630</v>
      </c>
      <c r="D8102" s="4">
        <v>45778.358946759261</v>
      </c>
      <c r="E8102" s="4">
        <v>45779.291666666664</v>
      </c>
      <c r="F8102" s="4">
        <v>45779.309027777781</v>
      </c>
      <c r="G8102" s="4">
        <v>45779.289583333331</v>
      </c>
      <c r="H8102" t="s">
        <v>3155</v>
      </c>
      <c r="I8102" t="s">
        <v>3175</v>
      </c>
      <c r="J8102">
        <v>0</v>
      </c>
      <c r="K8102" t="s">
        <v>3157</v>
      </c>
      <c r="L8102" t="s">
        <v>3564</v>
      </c>
      <c r="M8102" t="s">
        <v>549</v>
      </c>
      <c r="N8102" t="s">
        <v>550</v>
      </c>
      <c r="O8102" t="s">
        <v>616</v>
      </c>
      <c r="P8102" t="s">
        <v>314</v>
      </c>
      <c r="Q8102" t="s">
        <v>320</v>
      </c>
    </row>
    <row r="8103" spans="1:17">
      <c r="A8103" t="s">
        <v>8631</v>
      </c>
      <c r="B8103" t="s">
        <v>8632</v>
      </c>
      <c r="C8103" t="s">
        <v>8633</v>
      </c>
      <c r="D8103" s="4">
        <v>45778.351157407407</v>
      </c>
      <c r="E8103" s="4">
        <v>45779.625</v>
      </c>
      <c r="F8103" s="4">
        <v>45779.642361111109</v>
      </c>
      <c r="G8103" s="4">
        <v>45779.625717592593</v>
      </c>
      <c r="H8103" t="s">
        <v>3155</v>
      </c>
      <c r="I8103" t="s">
        <v>3171</v>
      </c>
      <c r="J8103">
        <v>1001</v>
      </c>
      <c r="K8103" t="s">
        <v>3157</v>
      </c>
      <c r="L8103" t="s">
        <v>3564</v>
      </c>
      <c r="M8103" t="s">
        <v>549</v>
      </c>
      <c r="N8103" t="s">
        <v>550</v>
      </c>
      <c r="O8103" t="s">
        <v>616</v>
      </c>
      <c r="P8103" t="s">
        <v>314</v>
      </c>
      <c r="Q8103" t="s">
        <v>321</v>
      </c>
    </row>
    <row r="8104" spans="1:17">
      <c r="A8104" t="s">
        <v>8628</v>
      </c>
      <c r="B8104" t="s">
        <v>8629</v>
      </c>
      <c r="C8104" t="s">
        <v>8634</v>
      </c>
      <c r="D8104" s="4">
        <v>45778.334027777775</v>
      </c>
      <c r="E8104" s="4">
        <v>45786.291666666664</v>
      </c>
      <c r="F8104" s="4">
        <v>45786.309027777781</v>
      </c>
      <c r="G8104" s="4"/>
      <c r="H8104" t="s">
        <v>3155</v>
      </c>
      <c r="I8104" t="s">
        <v>3175</v>
      </c>
      <c r="J8104">
        <v>0</v>
      </c>
      <c r="K8104" t="s">
        <v>3157</v>
      </c>
      <c r="L8104" t="s">
        <v>3245</v>
      </c>
      <c r="M8104" t="s">
        <v>549</v>
      </c>
      <c r="N8104" t="s">
        <v>550</v>
      </c>
      <c r="O8104" t="s">
        <v>616</v>
      </c>
      <c r="P8104" t="s">
        <v>314</v>
      </c>
      <c r="Q8104" t="s">
        <v>320</v>
      </c>
    </row>
    <row r="8105" spans="1:17">
      <c r="A8105" t="s">
        <v>7796</v>
      </c>
      <c r="B8105" t="s">
        <v>7797</v>
      </c>
      <c r="C8105" t="s">
        <v>8635</v>
      </c>
      <c r="D8105" s="4">
        <v>45778.318032407406</v>
      </c>
      <c r="E8105" s="4">
        <v>45778.854166666664</v>
      </c>
      <c r="F8105" s="4">
        <v>45778.871527777781</v>
      </c>
      <c r="G8105" s="4"/>
      <c r="H8105" t="s">
        <v>3155</v>
      </c>
      <c r="I8105" t="s">
        <v>3184</v>
      </c>
      <c r="J8105">
        <v>1002</v>
      </c>
      <c r="K8105" t="s">
        <v>3157</v>
      </c>
      <c r="L8105" t="s">
        <v>3593</v>
      </c>
      <c r="M8105" t="s">
        <v>549</v>
      </c>
      <c r="N8105" t="s">
        <v>550</v>
      </c>
      <c r="O8105" t="s">
        <v>551</v>
      </c>
      <c r="P8105" t="s">
        <v>242</v>
      </c>
      <c r="Q8105" t="s">
        <v>249</v>
      </c>
    </row>
    <row r="8106" spans="1:17">
      <c r="A8106" t="s">
        <v>7796</v>
      </c>
      <c r="B8106" t="s">
        <v>8636</v>
      </c>
      <c r="C8106" t="s">
        <v>8637</v>
      </c>
      <c r="D8106" s="4">
        <v>45778.317233796297</v>
      </c>
      <c r="E8106" s="4">
        <v>45778.833333333336</v>
      </c>
      <c r="F8106" s="4">
        <v>45778.850694444445</v>
      </c>
      <c r="G8106" s="4"/>
      <c r="H8106" t="s">
        <v>3155</v>
      </c>
      <c r="I8106" t="s">
        <v>3184</v>
      </c>
      <c r="J8106">
        <v>0</v>
      </c>
      <c r="K8106" t="s">
        <v>3157</v>
      </c>
      <c r="L8106" t="s">
        <v>3593</v>
      </c>
      <c r="M8106" t="s">
        <v>549</v>
      </c>
      <c r="N8106" t="s">
        <v>550</v>
      </c>
      <c r="O8106" t="s">
        <v>551</v>
      </c>
      <c r="P8106" t="s">
        <v>242</v>
      </c>
      <c r="Q8106" t="s">
        <v>249</v>
      </c>
    </row>
    <row r="8107" spans="1:17">
      <c r="A8107" t="s">
        <v>8638</v>
      </c>
      <c r="B8107" t="s">
        <v>8639</v>
      </c>
      <c r="C8107" t="s">
        <v>8640</v>
      </c>
      <c r="D8107" s="4">
        <v>45778.31459490741</v>
      </c>
      <c r="E8107" s="4">
        <v>45781.333333333336</v>
      </c>
      <c r="F8107" s="4">
        <v>45781.350694444445</v>
      </c>
      <c r="G8107" s="4">
        <v>45781.333587962959</v>
      </c>
      <c r="H8107" t="s">
        <v>3155</v>
      </c>
      <c r="I8107" t="s">
        <v>3171</v>
      </c>
      <c r="J8107">
        <v>0</v>
      </c>
      <c r="K8107" t="s">
        <v>3157</v>
      </c>
      <c r="L8107" t="s">
        <v>3564</v>
      </c>
      <c r="M8107" t="s">
        <v>549</v>
      </c>
      <c r="N8107" t="s">
        <v>550</v>
      </c>
      <c r="O8107" t="s">
        <v>551</v>
      </c>
      <c r="P8107" t="s">
        <v>145</v>
      </c>
      <c r="Q8107" t="s">
        <v>222</v>
      </c>
    </row>
    <row r="8108" spans="1:17">
      <c r="A8108" t="s">
        <v>8641</v>
      </c>
      <c r="B8108" t="s">
        <v>8642</v>
      </c>
      <c r="C8108" t="s">
        <v>8643</v>
      </c>
      <c r="D8108" s="4">
        <v>45778.312569444446</v>
      </c>
      <c r="E8108" s="4">
        <v>45782.3125</v>
      </c>
      <c r="F8108" s="4">
        <v>45782.350694444445</v>
      </c>
      <c r="G8108" s="4">
        <v>45782.312025462961</v>
      </c>
      <c r="H8108" t="s">
        <v>3155</v>
      </c>
      <c r="I8108" t="s">
        <v>3240</v>
      </c>
      <c r="J8108">
        <v>1001</v>
      </c>
      <c r="K8108" t="s">
        <v>3194</v>
      </c>
      <c r="L8108" t="s">
        <v>3564</v>
      </c>
      <c r="M8108" t="s">
        <v>549</v>
      </c>
      <c r="N8108" t="s">
        <v>550</v>
      </c>
      <c r="O8108" t="s">
        <v>551</v>
      </c>
      <c r="P8108" t="s">
        <v>145</v>
      </c>
      <c r="Q8108" t="s">
        <v>221</v>
      </c>
    </row>
    <row r="8109" spans="1:17">
      <c r="A8109" t="s">
        <v>8641</v>
      </c>
      <c r="B8109" t="s">
        <v>8644</v>
      </c>
      <c r="C8109" t="s">
        <v>8645</v>
      </c>
      <c r="D8109" s="4">
        <v>45778.307800925926</v>
      </c>
      <c r="E8109" s="4">
        <v>45782.3125</v>
      </c>
      <c r="F8109" s="4">
        <v>45782.350694444445</v>
      </c>
      <c r="G8109" s="4">
        <v>45782.312013888892</v>
      </c>
      <c r="H8109" t="s">
        <v>3155</v>
      </c>
      <c r="I8109" t="s">
        <v>3156</v>
      </c>
      <c r="J8109">
        <v>0</v>
      </c>
      <c r="K8109" t="s">
        <v>3194</v>
      </c>
      <c r="L8109" t="s">
        <v>3564</v>
      </c>
      <c r="M8109" t="s">
        <v>549</v>
      </c>
      <c r="N8109" t="s">
        <v>550</v>
      </c>
      <c r="O8109" t="s">
        <v>551</v>
      </c>
      <c r="P8109" t="s">
        <v>145</v>
      </c>
      <c r="Q8109" t="s">
        <v>221</v>
      </c>
    </row>
    <row r="8110" spans="1:17">
      <c r="A8110" t="s">
        <v>6623</v>
      </c>
      <c r="B8110" t="s">
        <v>6624</v>
      </c>
      <c r="C8110" t="s">
        <v>8646</v>
      </c>
      <c r="D8110" s="4">
        <v>45778.304351851853</v>
      </c>
      <c r="E8110" s="4">
        <v>45783.291666666664</v>
      </c>
      <c r="F8110" s="4">
        <v>45783.309027777781</v>
      </c>
      <c r="G8110" s="4"/>
      <c r="H8110" t="s">
        <v>3155</v>
      </c>
      <c r="I8110" t="s">
        <v>3171</v>
      </c>
      <c r="J8110">
        <v>1001</v>
      </c>
      <c r="K8110" t="s">
        <v>3157</v>
      </c>
      <c r="L8110" t="s">
        <v>3245</v>
      </c>
      <c r="M8110" t="s">
        <v>549</v>
      </c>
      <c r="N8110" t="s">
        <v>550</v>
      </c>
      <c r="O8110" t="s">
        <v>136</v>
      </c>
      <c r="P8110" t="s">
        <v>283</v>
      </c>
      <c r="Q8110" t="s">
        <v>286</v>
      </c>
    </row>
    <row r="8111" spans="1:17">
      <c r="A8111" t="s">
        <v>8647</v>
      </c>
      <c r="B8111" t="s">
        <v>8648</v>
      </c>
      <c r="C8111" t="s">
        <v>8649</v>
      </c>
      <c r="D8111" s="4">
        <v>45778.271909722222</v>
      </c>
      <c r="E8111" s="4">
        <v>45785.25</v>
      </c>
      <c r="F8111" s="4">
        <v>45785.267361111109</v>
      </c>
      <c r="G8111" s="4">
        <v>45785.249143518522</v>
      </c>
      <c r="H8111" t="s">
        <v>3155</v>
      </c>
      <c r="I8111" t="s">
        <v>3280</v>
      </c>
      <c r="J8111">
        <v>0</v>
      </c>
      <c r="K8111" t="s">
        <v>4074</v>
      </c>
      <c r="L8111" t="s">
        <v>3564</v>
      </c>
      <c r="M8111" t="s">
        <v>549</v>
      </c>
      <c r="N8111" t="s">
        <v>550</v>
      </c>
      <c r="O8111" t="s">
        <v>1923</v>
      </c>
      <c r="P8111" t="s">
        <v>1924</v>
      </c>
      <c r="Q8111" t="s">
        <v>3199</v>
      </c>
    </row>
    <row r="8112" spans="1:17">
      <c r="A8112" t="s">
        <v>8650</v>
      </c>
      <c r="B8112" t="s">
        <v>8651</v>
      </c>
      <c r="C8112" t="s">
        <v>8652</v>
      </c>
      <c r="D8112" s="4">
        <v>45778.238078703704</v>
      </c>
      <c r="E8112" s="4">
        <v>45794.666666666664</v>
      </c>
      <c r="F8112" s="4">
        <v>45794.684027777781</v>
      </c>
      <c r="G8112" s="4"/>
      <c r="H8112" t="s">
        <v>3155</v>
      </c>
      <c r="I8112" t="s">
        <v>3171</v>
      </c>
      <c r="J8112">
        <v>1001</v>
      </c>
      <c r="K8112" t="s">
        <v>3157</v>
      </c>
      <c r="L8112" t="s">
        <v>3593</v>
      </c>
      <c r="M8112" t="s">
        <v>549</v>
      </c>
      <c r="N8112" t="s">
        <v>559</v>
      </c>
      <c r="O8112" t="s">
        <v>504</v>
      </c>
      <c r="P8112" t="s">
        <v>325</v>
      </c>
      <c r="Q8112" t="s">
        <v>327</v>
      </c>
    </row>
    <row r="8113" spans="1:17">
      <c r="A8113" t="s">
        <v>6065</v>
      </c>
      <c r="B8113" t="s">
        <v>6066</v>
      </c>
      <c r="C8113" t="s">
        <v>8653</v>
      </c>
      <c r="D8113" s="4">
        <v>45778.236886574072</v>
      </c>
      <c r="E8113" s="4">
        <v>45782.041666666664</v>
      </c>
      <c r="F8113" s="4">
        <v>45782.059027777781</v>
      </c>
      <c r="G8113" s="4"/>
      <c r="H8113" t="s">
        <v>3155</v>
      </c>
      <c r="I8113" t="s">
        <v>3175</v>
      </c>
      <c r="J8113">
        <v>0</v>
      </c>
      <c r="K8113" t="s">
        <v>3157</v>
      </c>
      <c r="L8113" t="s">
        <v>3245</v>
      </c>
      <c r="M8113" t="s">
        <v>549</v>
      </c>
      <c r="N8113" t="s">
        <v>550</v>
      </c>
      <c r="O8113" t="s">
        <v>136</v>
      </c>
      <c r="P8113" t="s">
        <v>147</v>
      </c>
      <c r="Q8113" t="s">
        <v>255</v>
      </c>
    </row>
    <row r="8114" spans="1:17">
      <c r="A8114" t="s">
        <v>8650</v>
      </c>
      <c r="B8114" t="s">
        <v>8654</v>
      </c>
      <c r="C8114" t="s">
        <v>8655</v>
      </c>
      <c r="D8114" s="4">
        <v>45778.235752314817</v>
      </c>
      <c r="E8114" s="4">
        <v>45794.708333333336</v>
      </c>
      <c r="F8114" s="4">
        <v>45794.725694444445</v>
      </c>
      <c r="G8114" s="4"/>
      <c r="H8114" t="s">
        <v>3155</v>
      </c>
      <c r="I8114" t="s">
        <v>3171</v>
      </c>
      <c r="J8114">
        <v>1001</v>
      </c>
      <c r="K8114" t="s">
        <v>3157</v>
      </c>
      <c r="L8114" t="s">
        <v>3593</v>
      </c>
      <c r="M8114" t="s">
        <v>549</v>
      </c>
      <c r="N8114" t="s">
        <v>559</v>
      </c>
      <c r="O8114" t="s">
        <v>504</v>
      </c>
      <c r="P8114" t="s">
        <v>325</v>
      </c>
      <c r="Q8114" t="s">
        <v>327</v>
      </c>
    </row>
    <row r="8115" spans="1:17">
      <c r="A8115" t="s">
        <v>6521</v>
      </c>
      <c r="B8115" t="s">
        <v>8656</v>
      </c>
      <c r="C8115" t="s">
        <v>8657</v>
      </c>
      <c r="D8115" s="4">
        <v>45778.221006944441</v>
      </c>
      <c r="E8115" s="4">
        <v>45785.875</v>
      </c>
      <c r="F8115" s="4">
        <v>45785.892361111109</v>
      </c>
      <c r="G8115" s="4">
        <v>45785.877650462964</v>
      </c>
      <c r="H8115" t="s">
        <v>3155</v>
      </c>
      <c r="I8115" t="s">
        <v>3175</v>
      </c>
      <c r="J8115">
        <v>0</v>
      </c>
      <c r="K8115" t="s">
        <v>3194</v>
      </c>
      <c r="L8115" t="s">
        <v>3564</v>
      </c>
      <c r="M8115" t="s">
        <v>549</v>
      </c>
      <c r="N8115" t="s">
        <v>559</v>
      </c>
      <c r="O8115" t="s">
        <v>504</v>
      </c>
      <c r="P8115" t="s">
        <v>325</v>
      </c>
      <c r="Q8115" t="s">
        <v>337</v>
      </c>
    </row>
    <row r="8116" spans="1:17">
      <c r="A8116" t="s">
        <v>6521</v>
      </c>
      <c r="B8116" t="s">
        <v>6522</v>
      </c>
      <c r="C8116" t="s">
        <v>8658</v>
      </c>
      <c r="D8116" s="4">
        <v>45778.21802083333</v>
      </c>
      <c r="E8116" s="4">
        <v>45785.895833333336</v>
      </c>
      <c r="F8116" s="4">
        <v>45785.934027777781</v>
      </c>
      <c r="G8116" s="4"/>
      <c r="H8116" t="s">
        <v>3155</v>
      </c>
      <c r="I8116" t="s">
        <v>3673</v>
      </c>
      <c r="J8116">
        <v>0</v>
      </c>
      <c r="K8116" t="s">
        <v>3157</v>
      </c>
      <c r="L8116" t="s">
        <v>3245</v>
      </c>
      <c r="M8116" t="s">
        <v>549</v>
      </c>
      <c r="N8116" t="s">
        <v>559</v>
      </c>
      <c r="O8116" t="s">
        <v>504</v>
      </c>
      <c r="P8116" t="s">
        <v>325</v>
      </c>
      <c r="Q8116" t="s">
        <v>337</v>
      </c>
    </row>
    <row r="8117" spans="1:17">
      <c r="A8117" t="s">
        <v>7634</v>
      </c>
      <c r="B8117" t="s">
        <v>7635</v>
      </c>
      <c r="C8117" t="s">
        <v>8659</v>
      </c>
      <c r="D8117" s="4">
        <v>45778.189687500002</v>
      </c>
      <c r="E8117" s="4">
        <v>45785.75</v>
      </c>
      <c r="F8117" s="4">
        <v>45785.788194444445</v>
      </c>
      <c r="G8117" s="4"/>
      <c r="H8117" t="s">
        <v>3155</v>
      </c>
      <c r="I8117" t="s">
        <v>3673</v>
      </c>
      <c r="J8117">
        <v>0</v>
      </c>
      <c r="K8117" t="s">
        <v>3157</v>
      </c>
      <c r="L8117" t="s">
        <v>3245</v>
      </c>
      <c r="M8117" t="s">
        <v>549</v>
      </c>
      <c r="N8117" t="s">
        <v>559</v>
      </c>
      <c r="O8117" t="s">
        <v>504</v>
      </c>
      <c r="P8117" t="s">
        <v>325</v>
      </c>
      <c r="Q8117" t="s">
        <v>339</v>
      </c>
    </row>
    <row r="8118" spans="1:17">
      <c r="A8118" t="s">
        <v>8660</v>
      </c>
      <c r="B8118" t="s">
        <v>8661</v>
      </c>
      <c r="C8118" t="s">
        <v>8662</v>
      </c>
      <c r="D8118" s="4">
        <v>45778.186215277776</v>
      </c>
      <c r="E8118" s="4">
        <v>45785.75</v>
      </c>
      <c r="F8118" s="4">
        <v>45785.767361111109</v>
      </c>
      <c r="G8118" s="4"/>
      <c r="H8118" t="s">
        <v>3155</v>
      </c>
      <c r="I8118" t="s">
        <v>3171</v>
      </c>
      <c r="J8118">
        <v>1001</v>
      </c>
      <c r="K8118" t="s">
        <v>3157</v>
      </c>
      <c r="L8118" t="s">
        <v>3593</v>
      </c>
      <c r="M8118" t="s">
        <v>549</v>
      </c>
      <c r="N8118" t="s">
        <v>559</v>
      </c>
      <c r="O8118" t="s">
        <v>504</v>
      </c>
      <c r="P8118" t="s">
        <v>325</v>
      </c>
      <c r="Q8118" t="s">
        <v>340</v>
      </c>
    </row>
    <row r="8119" spans="1:17">
      <c r="A8119" t="s">
        <v>8663</v>
      </c>
      <c r="B8119" t="s">
        <v>8664</v>
      </c>
      <c r="C8119" t="s">
        <v>8665</v>
      </c>
      <c r="D8119" s="4">
        <v>45778.182534722226</v>
      </c>
      <c r="E8119" s="4">
        <v>45781.458333333336</v>
      </c>
      <c r="F8119" s="4">
        <v>45781.475694444445</v>
      </c>
      <c r="G8119" s="4">
        <v>45781.45821759259</v>
      </c>
      <c r="H8119" t="s">
        <v>3155</v>
      </c>
      <c r="I8119" t="s">
        <v>3171</v>
      </c>
      <c r="J8119">
        <v>1001</v>
      </c>
      <c r="K8119" t="s">
        <v>3157</v>
      </c>
      <c r="L8119" t="s">
        <v>3564</v>
      </c>
      <c r="M8119" t="s">
        <v>549</v>
      </c>
      <c r="N8119" t="s">
        <v>559</v>
      </c>
      <c r="O8119" t="s">
        <v>504</v>
      </c>
      <c r="P8119" t="s">
        <v>325</v>
      </c>
      <c r="Q8119" t="s">
        <v>342</v>
      </c>
    </row>
    <row r="8120" spans="1:17">
      <c r="A8120" t="s">
        <v>8666</v>
      </c>
      <c r="B8120" t="s">
        <v>8667</v>
      </c>
      <c r="C8120" t="s">
        <v>8668</v>
      </c>
      <c r="D8120" s="4">
        <v>45778.176099537035</v>
      </c>
      <c r="E8120" s="4">
        <v>45788.604166666664</v>
      </c>
      <c r="F8120" s="4">
        <v>45788.642361111109</v>
      </c>
      <c r="G8120" s="4"/>
      <c r="H8120" t="s">
        <v>3155</v>
      </c>
      <c r="I8120" t="s">
        <v>3673</v>
      </c>
      <c r="J8120">
        <v>0</v>
      </c>
      <c r="K8120" t="s">
        <v>3157</v>
      </c>
      <c r="L8120" t="s">
        <v>3593</v>
      </c>
      <c r="M8120" t="s">
        <v>549</v>
      </c>
      <c r="N8120" t="s">
        <v>559</v>
      </c>
      <c r="O8120" t="s">
        <v>504</v>
      </c>
      <c r="P8120" t="s">
        <v>325</v>
      </c>
      <c r="Q8120" t="s">
        <v>340</v>
      </c>
    </row>
    <row r="8121" spans="1:17">
      <c r="A8121" t="s">
        <v>8669</v>
      </c>
      <c r="B8121" t="s">
        <v>8670</v>
      </c>
      <c r="C8121" t="s">
        <v>8671</v>
      </c>
      <c r="D8121" s="4">
        <v>45778.166770833333</v>
      </c>
      <c r="E8121" s="4">
        <v>45781.583333333336</v>
      </c>
      <c r="F8121" s="4">
        <v>45781.600694444445</v>
      </c>
      <c r="G8121" s="4">
        <v>45781.584456018521</v>
      </c>
      <c r="H8121" t="s">
        <v>3155</v>
      </c>
      <c r="I8121" t="s">
        <v>3171</v>
      </c>
      <c r="J8121">
        <v>1001</v>
      </c>
      <c r="K8121" t="s">
        <v>3157</v>
      </c>
      <c r="L8121" t="s">
        <v>3564</v>
      </c>
      <c r="M8121" t="s">
        <v>549</v>
      </c>
      <c r="N8121" t="s">
        <v>559</v>
      </c>
      <c r="O8121" t="s">
        <v>504</v>
      </c>
      <c r="P8121" t="s">
        <v>325</v>
      </c>
      <c r="Q8121" t="s">
        <v>334</v>
      </c>
    </row>
    <row r="8122" spans="1:17">
      <c r="A8122" t="s">
        <v>8672</v>
      </c>
      <c r="B8122" t="s">
        <v>8673</v>
      </c>
      <c r="C8122" t="s">
        <v>8674</v>
      </c>
      <c r="D8122" s="4">
        <v>45778.166608796295</v>
      </c>
      <c r="E8122" s="4">
        <v>45781.333333333336</v>
      </c>
      <c r="F8122" s="4">
        <v>45781.350694444445</v>
      </c>
      <c r="G8122" s="4">
        <v>45781.333333333336</v>
      </c>
      <c r="H8122" t="s">
        <v>3155</v>
      </c>
      <c r="I8122" t="s">
        <v>3162</v>
      </c>
      <c r="J8122">
        <v>0</v>
      </c>
      <c r="K8122" t="s">
        <v>3179</v>
      </c>
      <c r="L8122" t="s">
        <v>3564</v>
      </c>
      <c r="M8122" t="s">
        <v>549</v>
      </c>
      <c r="N8122" t="s">
        <v>550</v>
      </c>
      <c r="O8122" t="s">
        <v>1923</v>
      </c>
      <c r="P8122" t="s">
        <v>1924</v>
      </c>
      <c r="Q8122" t="s">
        <v>3164</v>
      </c>
    </row>
    <row r="8123" spans="1:17">
      <c r="A8123" t="s">
        <v>8675</v>
      </c>
      <c r="B8123" t="s">
        <v>8676</v>
      </c>
      <c r="C8123" t="s">
        <v>8677</v>
      </c>
      <c r="D8123" s="4">
        <v>45778.123078703706</v>
      </c>
      <c r="E8123" s="4">
        <v>45780.916666666664</v>
      </c>
      <c r="F8123" s="4">
        <v>45780.954861111109</v>
      </c>
      <c r="G8123" s="4">
        <v>45780.918483796297</v>
      </c>
      <c r="H8123" t="s">
        <v>3155</v>
      </c>
      <c r="I8123" t="s">
        <v>3209</v>
      </c>
      <c r="J8123">
        <v>0</v>
      </c>
      <c r="K8123" t="s">
        <v>3227</v>
      </c>
      <c r="L8123" t="s">
        <v>3564</v>
      </c>
      <c r="M8123" t="s">
        <v>549</v>
      </c>
      <c r="N8123" t="s">
        <v>550</v>
      </c>
      <c r="O8123" t="s">
        <v>616</v>
      </c>
      <c r="P8123" t="s">
        <v>314</v>
      </c>
      <c r="Q8123" t="s">
        <v>317</v>
      </c>
    </row>
    <row r="8124" spans="1:17">
      <c r="A8124" t="s">
        <v>8678</v>
      </c>
      <c r="B8124" t="s">
        <v>8679</v>
      </c>
      <c r="C8124" t="s">
        <v>8680</v>
      </c>
      <c r="D8124" s="4">
        <v>45778.115162037036</v>
      </c>
      <c r="E8124" s="4">
        <v>45780.666666666664</v>
      </c>
      <c r="F8124" s="4">
        <v>45780.684027777781</v>
      </c>
      <c r="G8124" s="4"/>
      <c r="H8124" t="s">
        <v>3155</v>
      </c>
      <c r="I8124" t="s">
        <v>3184</v>
      </c>
      <c r="J8124">
        <v>0</v>
      </c>
      <c r="K8124" t="s">
        <v>3157</v>
      </c>
      <c r="L8124" t="s">
        <v>3245</v>
      </c>
      <c r="M8124" t="s">
        <v>549</v>
      </c>
      <c r="N8124" t="s">
        <v>550</v>
      </c>
      <c r="O8124" t="s">
        <v>136</v>
      </c>
      <c r="P8124" t="s">
        <v>147</v>
      </c>
      <c r="Q8124" t="s">
        <v>7316</v>
      </c>
    </row>
    <row r="8125" spans="1:17">
      <c r="A8125" t="s">
        <v>8681</v>
      </c>
      <c r="B8125" t="s">
        <v>8682</v>
      </c>
      <c r="C8125" t="s">
        <v>8683</v>
      </c>
      <c r="D8125" s="4">
        <v>45778.078414351854</v>
      </c>
      <c r="E8125" s="4">
        <v>45785.354166666664</v>
      </c>
      <c r="F8125" s="4">
        <v>45785.371527777781</v>
      </c>
      <c r="G8125" s="4">
        <v>45785.349120370367</v>
      </c>
      <c r="H8125" t="s">
        <v>3155</v>
      </c>
      <c r="I8125" t="s">
        <v>3184</v>
      </c>
      <c r="J8125">
        <v>1</v>
      </c>
      <c r="K8125" t="s">
        <v>3227</v>
      </c>
      <c r="L8125" t="s">
        <v>3564</v>
      </c>
      <c r="M8125" t="s">
        <v>549</v>
      </c>
      <c r="N8125" t="s">
        <v>550</v>
      </c>
      <c r="O8125" t="s">
        <v>616</v>
      </c>
      <c r="P8125" t="s">
        <v>314</v>
      </c>
      <c r="Q8125" t="s">
        <v>318</v>
      </c>
    </row>
    <row r="8126" spans="1:17">
      <c r="A8126" t="s">
        <v>8545</v>
      </c>
      <c r="B8126" t="s">
        <v>8546</v>
      </c>
      <c r="C8126" t="s">
        <v>8684</v>
      </c>
      <c r="D8126" s="4">
        <v>45778.043564814812</v>
      </c>
      <c r="E8126" s="4">
        <v>45783.333333333336</v>
      </c>
      <c r="F8126" s="4">
        <v>45783.350694444445</v>
      </c>
      <c r="G8126" s="4"/>
      <c r="H8126" t="s">
        <v>3155</v>
      </c>
      <c r="I8126" t="s">
        <v>3175</v>
      </c>
      <c r="J8126">
        <v>0</v>
      </c>
      <c r="K8126" t="s">
        <v>3157</v>
      </c>
      <c r="L8126" t="s">
        <v>3245</v>
      </c>
      <c r="M8126" t="s">
        <v>549</v>
      </c>
      <c r="N8126" t="s">
        <v>550</v>
      </c>
      <c r="O8126" t="s">
        <v>136</v>
      </c>
      <c r="P8126" t="s">
        <v>147</v>
      </c>
      <c r="Q8126" t="s">
        <v>258</v>
      </c>
    </row>
    <row r="8127" spans="1:17">
      <c r="A8127" t="s">
        <v>4946</v>
      </c>
      <c r="B8127" t="s">
        <v>4947</v>
      </c>
      <c r="C8127" t="s">
        <v>8685</v>
      </c>
      <c r="D8127" s="4">
        <v>45778.00068287037</v>
      </c>
      <c r="E8127" s="4">
        <v>45779.291666666664</v>
      </c>
      <c r="F8127" s="4">
        <v>45779.329861111109</v>
      </c>
      <c r="G8127" s="4"/>
      <c r="H8127" t="s">
        <v>3155</v>
      </c>
      <c r="I8127" t="s">
        <v>3240</v>
      </c>
      <c r="J8127">
        <v>1001</v>
      </c>
      <c r="K8127" t="s">
        <v>3194</v>
      </c>
      <c r="L8127" t="s">
        <v>3593</v>
      </c>
      <c r="M8127" t="s">
        <v>549</v>
      </c>
      <c r="N8127" t="s">
        <v>550</v>
      </c>
      <c r="O8127" t="s">
        <v>616</v>
      </c>
      <c r="P8127" t="s">
        <v>314</v>
      </c>
      <c r="Q8127" t="s">
        <v>318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E6AE5-A91D-4621-9412-7E8A5EE4265C}">
  <dimension ref="A1:AQ21"/>
  <sheetViews>
    <sheetView workbookViewId="0"/>
    <sheetView workbookViewId="1"/>
  </sheetViews>
  <sheetFormatPr defaultRowHeight="13.5"/>
  <cols>
    <col min="1" max="1" width="17.75" bestFit="1" customWidth="1"/>
    <col min="2" max="2" width="11.625" bestFit="1" customWidth="1"/>
  </cols>
  <sheetData>
    <row r="1" spans="1:43" ht="16.5">
      <c r="A1" s="109"/>
      <c r="B1" s="110"/>
      <c r="C1" s="444" t="s">
        <v>8686</v>
      </c>
      <c r="D1" s="444"/>
      <c r="E1" s="444"/>
      <c r="F1" s="444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5" t="s">
        <v>8687</v>
      </c>
      <c r="AI1" s="445"/>
      <c r="AJ1" s="445"/>
      <c r="AK1" s="445"/>
      <c r="AL1" s="445"/>
      <c r="AM1" s="446" t="s">
        <v>3129</v>
      </c>
      <c r="AN1" s="446"/>
      <c r="AO1" s="446"/>
      <c r="AP1" s="446"/>
      <c r="AQ1" s="446"/>
    </row>
    <row r="2" spans="1:43" ht="16.5">
      <c r="A2" s="109"/>
      <c r="B2" s="113" t="s">
        <v>8688</v>
      </c>
      <c r="C2" s="114">
        <v>1</v>
      </c>
      <c r="D2" s="114">
        <v>2</v>
      </c>
      <c r="E2" s="114">
        <v>3</v>
      </c>
      <c r="F2" s="114">
        <v>4</v>
      </c>
      <c r="G2" s="114">
        <v>5</v>
      </c>
      <c r="H2" s="114">
        <v>6</v>
      </c>
      <c r="I2" s="114">
        <v>7</v>
      </c>
      <c r="J2" s="114">
        <v>8</v>
      </c>
      <c r="K2" s="114">
        <v>9</v>
      </c>
      <c r="L2" s="114">
        <v>10</v>
      </c>
      <c r="M2" s="114">
        <v>11</v>
      </c>
      <c r="N2" s="114">
        <v>12</v>
      </c>
      <c r="O2" s="114">
        <v>13</v>
      </c>
      <c r="P2" s="114">
        <v>14</v>
      </c>
      <c r="Q2" s="114">
        <v>15</v>
      </c>
      <c r="R2" s="114">
        <v>16</v>
      </c>
      <c r="S2" s="114">
        <v>17</v>
      </c>
      <c r="T2" s="114">
        <v>18</v>
      </c>
      <c r="U2" s="114">
        <v>19</v>
      </c>
      <c r="V2" s="114">
        <v>20</v>
      </c>
      <c r="W2" s="114">
        <v>21</v>
      </c>
      <c r="X2" s="114">
        <v>22</v>
      </c>
      <c r="Y2" s="114">
        <v>23</v>
      </c>
      <c r="Z2" s="114">
        <v>24</v>
      </c>
      <c r="AA2" s="114">
        <v>25</v>
      </c>
      <c r="AB2" s="114">
        <v>26</v>
      </c>
      <c r="AC2" s="114">
        <v>27</v>
      </c>
      <c r="AD2" s="114">
        <v>28</v>
      </c>
      <c r="AE2" s="114">
        <v>29</v>
      </c>
      <c r="AF2" s="114">
        <v>30</v>
      </c>
      <c r="AG2" s="114">
        <v>31</v>
      </c>
      <c r="AH2" s="112" t="s">
        <v>8689</v>
      </c>
      <c r="AI2" s="115" t="s">
        <v>8690</v>
      </c>
      <c r="AJ2" s="115" t="s">
        <v>8691</v>
      </c>
      <c r="AK2" s="115" t="s">
        <v>8692</v>
      </c>
      <c r="AL2" s="115" t="s">
        <v>8693</v>
      </c>
      <c r="AM2" s="116" t="s">
        <v>8694</v>
      </c>
      <c r="AN2" s="116" t="s">
        <v>8695</v>
      </c>
      <c r="AO2" s="116" t="s">
        <v>8696</v>
      </c>
      <c r="AP2" s="116" t="s">
        <v>8697</v>
      </c>
      <c r="AQ2" s="116" t="s">
        <v>8698</v>
      </c>
    </row>
    <row r="3" spans="1:43" ht="16.5">
      <c r="A3" s="117" t="s">
        <v>8699</v>
      </c>
      <c r="B3" s="118">
        <v>743</v>
      </c>
      <c r="C3" s="111">
        <v>18</v>
      </c>
      <c r="D3" s="111">
        <v>13</v>
      </c>
      <c r="E3" s="111">
        <v>34</v>
      </c>
      <c r="F3" s="111">
        <v>34</v>
      </c>
      <c r="G3" s="111">
        <v>67</v>
      </c>
      <c r="H3" s="111">
        <v>52</v>
      </c>
      <c r="I3" s="111">
        <v>15</v>
      </c>
      <c r="J3" s="111">
        <v>26</v>
      </c>
      <c r="K3" s="111">
        <v>21</v>
      </c>
      <c r="L3" s="111">
        <v>16</v>
      </c>
      <c r="M3" s="111">
        <v>18</v>
      </c>
      <c r="N3" s="111">
        <v>33</v>
      </c>
      <c r="O3" s="111">
        <v>25</v>
      </c>
      <c r="P3" s="111">
        <v>15</v>
      </c>
      <c r="Q3" s="111">
        <v>21</v>
      </c>
      <c r="R3" s="111">
        <v>15</v>
      </c>
      <c r="S3" s="111">
        <v>21</v>
      </c>
      <c r="T3" s="111">
        <v>21</v>
      </c>
      <c r="U3" s="111">
        <v>36</v>
      </c>
      <c r="V3" s="111">
        <v>26</v>
      </c>
      <c r="W3" s="111">
        <v>15</v>
      </c>
      <c r="X3" s="111">
        <v>25</v>
      </c>
      <c r="Y3" s="111">
        <v>18</v>
      </c>
      <c r="Z3" s="111">
        <v>19</v>
      </c>
      <c r="AA3" s="111">
        <v>15</v>
      </c>
      <c r="AB3" s="111">
        <v>31</v>
      </c>
      <c r="AC3" s="111">
        <v>28</v>
      </c>
      <c r="AD3" s="111">
        <v>15</v>
      </c>
      <c r="AE3" s="111">
        <v>21</v>
      </c>
      <c r="AF3" s="111">
        <v>15</v>
      </c>
      <c r="AG3" s="111">
        <v>14</v>
      </c>
      <c r="AH3" s="111">
        <v>99</v>
      </c>
      <c r="AI3" s="111">
        <v>215</v>
      </c>
      <c r="AJ3" s="111">
        <v>151</v>
      </c>
      <c r="AK3" s="111">
        <v>154</v>
      </c>
      <c r="AL3" s="111">
        <v>124</v>
      </c>
      <c r="AM3" s="111">
        <v>99</v>
      </c>
      <c r="AN3" s="111">
        <v>314</v>
      </c>
      <c r="AO3" s="111">
        <v>465</v>
      </c>
      <c r="AP3" s="111">
        <v>619</v>
      </c>
      <c r="AQ3" s="111">
        <v>743</v>
      </c>
    </row>
    <row r="4" spans="1:43" ht="16.5">
      <c r="A4" s="119" t="s">
        <v>8700</v>
      </c>
      <c r="B4" s="120">
        <v>393</v>
      </c>
      <c r="C4" s="111">
        <v>15</v>
      </c>
      <c r="D4" s="111">
        <v>9</v>
      </c>
      <c r="E4" s="111">
        <v>23</v>
      </c>
      <c r="F4" s="111">
        <v>19</v>
      </c>
      <c r="G4" s="111">
        <v>30</v>
      </c>
      <c r="H4" s="111">
        <v>24</v>
      </c>
      <c r="I4" s="111">
        <v>8</v>
      </c>
      <c r="J4" s="111">
        <v>13</v>
      </c>
      <c r="K4" s="111">
        <v>11</v>
      </c>
      <c r="L4" s="111">
        <v>8</v>
      </c>
      <c r="M4" s="111">
        <v>9</v>
      </c>
      <c r="N4" s="111">
        <v>17</v>
      </c>
      <c r="O4" s="111">
        <v>13</v>
      </c>
      <c r="P4" s="111">
        <v>8</v>
      </c>
      <c r="Q4" s="111">
        <v>11</v>
      </c>
      <c r="R4" s="111">
        <v>8</v>
      </c>
      <c r="S4" s="111">
        <v>11</v>
      </c>
      <c r="T4" s="111">
        <v>11</v>
      </c>
      <c r="U4" s="111">
        <v>18</v>
      </c>
      <c r="V4" s="111">
        <v>14</v>
      </c>
      <c r="W4" s="111">
        <v>8</v>
      </c>
      <c r="X4" s="111">
        <v>13</v>
      </c>
      <c r="Y4" s="111">
        <v>9</v>
      </c>
      <c r="Z4" s="111">
        <v>10</v>
      </c>
      <c r="AA4" s="111">
        <v>8</v>
      </c>
      <c r="AB4" s="111">
        <v>16</v>
      </c>
      <c r="AC4" s="111">
        <v>15</v>
      </c>
      <c r="AD4" s="111">
        <v>8</v>
      </c>
      <c r="AE4" s="111">
        <v>11</v>
      </c>
      <c r="AF4" s="111">
        <v>8</v>
      </c>
      <c r="AG4" s="111">
        <v>7</v>
      </c>
      <c r="AH4" s="111">
        <v>66</v>
      </c>
      <c r="AI4" s="111">
        <v>103</v>
      </c>
      <c r="AJ4" s="111">
        <v>79</v>
      </c>
      <c r="AK4" s="111">
        <v>80</v>
      </c>
      <c r="AL4" s="111">
        <v>65</v>
      </c>
      <c r="AM4" s="111">
        <v>66</v>
      </c>
      <c r="AN4" s="111">
        <v>169</v>
      </c>
      <c r="AO4" s="111">
        <v>248</v>
      </c>
      <c r="AP4" s="111">
        <v>328</v>
      </c>
      <c r="AQ4" s="111">
        <v>393</v>
      </c>
    </row>
    <row r="5" spans="1:43" ht="16.5">
      <c r="A5" s="119" t="s">
        <v>8701</v>
      </c>
      <c r="B5" s="120">
        <v>345</v>
      </c>
      <c r="C5" s="111">
        <v>3</v>
      </c>
      <c r="D5" s="111">
        <v>3</v>
      </c>
      <c r="E5" s="111">
        <v>11</v>
      </c>
      <c r="F5" s="111">
        <v>15</v>
      </c>
      <c r="G5" s="111">
        <v>37</v>
      </c>
      <c r="H5" s="111">
        <v>28</v>
      </c>
      <c r="I5" s="111">
        <v>7</v>
      </c>
      <c r="J5" s="111">
        <v>12</v>
      </c>
      <c r="K5" s="111">
        <v>10</v>
      </c>
      <c r="L5" s="111">
        <v>8</v>
      </c>
      <c r="M5" s="111">
        <v>9</v>
      </c>
      <c r="N5" s="111">
        <v>16</v>
      </c>
      <c r="O5" s="111">
        <v>12</v>
      </c>
      <c r="P5" s="111">
        <v>7</v>
      </c>
      <c r="Q5" s="111">
        <v>10</v>
      </c>
      <c r="R5" s="111">
        <v>7</v>
      </c>
      <c r="S5" s="111">
        <v>10</v>
      </c>
      <c r="T5" s="111">
        <v>10</v>
      </c>
      <c r="U5" s="111">
        <v>17</v>
      </c>
      <c r="V5" s="111">
        <v>12</v>
      </c>
      <c r="W5" s="111">
        <v>7</v>
      </c>
      <c r="X5" s="111">
        <v>12</v>
      </c>
      <c r="Y5" s="111">
        <v>9</v>
      </c>
      <c r="Z5" s="111">
        <v>9</v>
      </c>
      <c r="AA5" s="111">
        <v>7</v>
      </c>
      <c r="AB5" s="111">
        <v>14</v>
      </c>
      <c r="AC5" s="111">
        <v>13</v>
      </c>
      <c r="AD5" s="111">
        <v>7</v>
      </c>
      <c r="AE5" s="111">
        <v>10</v>
      </c>
      <c r="AF5" s="111">
        <v>7</v>
      </c>
      <c r="AG5" s="111">
        <v>6</v>
      </c>
      <c r="AH5" s="111">
        <v>32</v>
      </c>
      <c r="AI5" s="111">
        <v>111</v>
      </c>
      <c r="AJ5" s="111">
        <v>72</v>
      </c>
      <c r="AK5" s="111">
        <v>73</v>
      </c>
      <c r="AL5" s="111">
        <v>57</v>
      </c>
      <c r="AM5" s="111">
        <v>32</v>
      </c>
      <c r="AN5" s="111">
        <v>143</v>
      </c>
      <c r="AO5" s="111">
        <v>215</v>
      </c>
      <c r="AP5" s="111">
        <v>288</v>
      </c>
      <c r="AQ5" s="111">
        <v>345</v>
      </c>
    </row>
    <row r="6" spans="1:43" ht="16.5">
      <c r="A6" s="119" t="s">
        <v>8702</v>
      </c>
      <c r="B6" s="120">
        <v>5</v>
      </c>
      <c r="C6" s="111">
        <v>0</v>
      </c>
      <c r="D6" s="111">
        <v>1</v>
      </c>
      <c r="E6" s="111">
        <v>0</v>
      </c>
      <c r="F6" s="111">
        <v>0</v>
      </c>
      <c r="G6" s="111">
        <v>0</v>
      </c>
      <c r="H6" s="111">
        <v>0</v>
      </c>
      <c r="I6" s="111">
        <v>0</v>
      </c>
      <c r="J6" s="111">
        <v>1</v>
      </c>
      <c r="K6" s="111">
        <v>0</v>
      </c>
      <c r="L6" s="111">
        <v>0</v>
      </c>
      <c r="M6" s="111">
        <v>0</v>
      </c>
      <c r="N6" s="111">
        <v>0</v>
      </c>
      <c r="O6" s="111">
        <v>0</v>
      </c>
      <c r="P6" s="111">
        <v>0</v>
      </c>
      <c r="Q6" s="111">
        <v>0</v>
      </c>
      <c r="R6" s="111">
        <v>0</v>
      </c>
      <c r="S6" s="111">
        <v>0</v>
      </c>
      <c r="T6" s="111">
        <v>0</v>
      </c>
      <c r="U6" s="111">
        <v>1</v>
      </c>
      <c r="V6" s="111">
        <v>0</v>
      </c>
      <c r="W6" s="111">
        <v>0</v>
      </c>
      <c r="X6" s="111">
        <v>0</v>
      </c>
      <c r="Y6" s="111">
        <v>0</v>
      </c>
      <c r="Z6" s="111">
        <v>0</v>
      </c>
      <c r="AA6" s="111">
        <v>0</v>
      </c>
      <c r="AB6" s="111">
        <v>1</v>
      </c>
      <c r="AC6" s="111">
        <v>0</v>
      </c>
      <c r="AD6" s="111">
        <v>0</v>
      </c>
      <c r="AE6" s="111">
        <v>0</v>
      </c>
      <c r="AF6" s="111">
        <v>0</v>
      </c>
      <c r="AG6" s="111">
        <v>1</v>
      </c>
      <c r="AH6" s="111">
        <v>1</v>
      </c>
      <c r="AI6" s="111">
        <v>1</v>
      </c>
      <c r="AJ6" s="111">
        <v>0</v>
      </c>
      <c r="AK6" s="111">
        <v>1</v>
      </c>
      <c r="AL6" s="111">
        <v>2</v>
      </c>
      <c r="AM6" s="111">
        <v>1</v>
      </c>
      <c r="AN6" s="111">
        <v>2</v>
      </c>
      <c r="AO6" s="111">
        <v>2</v>
      </c>
      <c r="AP6" s="111">
        <v>3</v>
      </c>
      <c r="AQ6" s="111">
        <v>5</v>
      </c>
    </row>
    <row r="7" spans="1:43" ht="16.5">
      <c r="A7" s="117" t="s">
        <v>8703</v>
      </c>
      <c r="B7" s="121">
        <v>477</v>
      </c>
      <c r="C7" s="111">
        <v>14</v>
      </c>
      <c r="D7" s="111">
        <v>14</v>
      </c>
      <c r="E7" s="111">
        <v>17</v>
      </c>
      <c r="F7" s="111">
        <v>19</v>
      </c>
      <c r="G7" s="111">
        <v>22</v>
      </c>
      <c r="H7" s="111">
        <v>14</v>
      </c>
      <c r="I7" s="111">
        <v>8</v>
      </c>
      <c r="J7" s="111">
        <v>14</v>
      </c>
      <c r="K7" s="111">
        <v>14</v>
      </c>
      <c r="L7" s="111">
        <v>17</v>
      </c>
      <c r="M7" s="111">
        <v>19</v>
      </c>
      <c r="N7" s="111">
        <v>22</v>
      </c>
      <c r="O7" s="111">
        <v>14</v>
      </c>
      <c r="P7" s="111">
        <v>7</v>
      </c>
      <c r="Q7" s="111">
        <v>14</v>
      </c>
      <c r="R7" s="111">
        <v>17</v>
      </c>
      <c r="S7" s="111">
        <v>19</v>
      </c>
      <c r="T7" s="111">
        <v>21</v>
      </c>
      <c r="U7" s="111">
        <v>21</v>
      </c>
      <c r="V7" s="111">
        <v>19</v>
      </c>
      <c r="W7" s="111">
        <v>7</v>
      </c>
      <c r="X7" s="111">
        <v>14</v>
      </c>
      <c r="Y7" s="111">
        <v>14</v>
      </c>
      <c r="Z7" s="111">
        <v>17</v>
      </c>
      <c r="AA7" s="111">
        <v>19</v>
      </c>
      <c r="AB7" s="111">
        <v>21</v>
      </c>
      <c r="AC7" s="111">
        <v>14</v>
      </c>
      <c r="AD7" s="111">
        <v>7</v>
      </c>
      <c r="AE7" s="111">
        <v>10</v>
      </c>
      <c r="AF7" s="111">
        <v>14</v>
      </c>
      <c r="AG7" s="111">
        <v>14</v>
      </c>
      <c r="AH7" s="111">
        <v>64</v>
      </c>
      <c r="AI7" s="111">
        <v>108</v>
      </c>
      <c r="AJ7" s="111">
        <v>114</v>
      </c>
      <c r="AK7" s="111">
        <v>111</v>
      </c>
      <c r="AL7" s="111">
        <v>80</v>
      </c>
      <c r="AM7" s="111">
        <v>64</v>
      </c>
      <c r="AN7" s="111">
        <v>172</v>
      </c>
      <c r="AO7" s="111">
        <v>286</v>
      </c>
      <c r="AP7" s="111">
        <v>397</v>
      </c>
      <c r="AQ7" s="111">
        <v>477</v>
      </c>
    </row>
    <row r="8" spans="1:43" ht="16.5">
      <c r="A8" s="122" t="s">
        <v>8704</v>
      </c>
      <c r="B8" s="123">
        <v>1220</v>
      </c>
      <c r="C8" s="111">
        <v>32</v>
      </c>
      <c r="D8" s="111">
        <v>27</v>
      </c>
      <c r="E8" s="111">
        <v>51</v>
      </c>
      <c r="F8" s="111">
        <v>53</v>
      </c>
      <c r="G8" s="111">
        <v>89</v>
      </c>
      <c r="H8" s="111">
        <v>66</v>
      </c>
      <c r="I8" s="111">
        <v>23</v>
      </c>
      <c r="J8" s="111">
        <v>40</v>
      </c>
      <c r="K8" s="111">
        <v>35</v>
      </c>
      <c r="L8" s="111">
        <v>33</v>
      </c>
      <c r="M8" s="111">
        <v>37</v>
      </c>
      <c r="N8" s="111">
        <v>55</v>
      </c>
      <c r="O8" s="111">
        <v>39</v>
      </c>
      <c r="P8" s="111">
        <v>22</v>
      </c>
      <c r="Q8" s="111">
        <v>35</v>
      </c>
      <c r="R8" s="111">
        <v>32</v>
      </c>
      <c r="S8" s="111">
        <v>40</v>
      </c>
      <c r="T8" s="111">
        <v>42</v>
      </c>
      <c r="U8" s="111">
        <v>57</v>
      </c>
      <c r="V8" s="111">
        <v>45</v>
      </c>
      <c r="W8" s="111">
        <v>22</v>
      </c>
      <c r="X8" s="111">
        <v>39</v>
      </c>
      <c r="Y8" s="111">
        <v>32</v>
      </c>
      <c r="Z8" s="111">
        <v>36</v>
      </c>
      <c r="AA8" s="111">
        <v>34</v>
      </c>
      <c r="AB8" s="111">
        <v>52</v>
      </c>
      <c r="AC8" s="111">
        <v>42</v>
      </c>
      <c r="AD8" s="111">
        <v>22</v>
      </c>
      <c r="AE8" s="111">
        <v>31</v>
      </c>
      <c r="AF8" s="111">
        <v>29</v>
      </c>
      <c r="AG8" s="111">
        <v>28</v>
      </c>
      <c r="AH8" s="111">
        <v>163</v>
      </c>
      <c r="AI8" s="111">
        <v>323</v>
      </c>
      <c r="AJ8" s="111">
        <v>265</v>
      </c>
      <c r="AK8" s="111">
        <v>265</v>
      </c>
      <c r="AL8" s="111">
        <v>204</v>
      </c>
      <c r="AM8" s="111">
        <v>163</v>
      </c>
      <c r="AN8" s="111">
        <v>486</v>
      </c>
      <c r="AO8" s="111">
        <v>751</v>
      </c>
      <c r="AP8" s="111">
        <v>1016</v>
      </c>
      <c r="AQ8" s="111">
        <v>1220</v>
      </c>
    </row>
    <row r="9" spans="1:43" ht="16.5">
      <c r="A9" s="119" t="s">
        <v>8705</v>
      </c>
      <c r="B9" s="124">
        <v>192</v>
      </c>
      <c r="C9" s="111">
        <v>5</v>
      </c>
      <c r="D9" s="111">
        <v>5</v>
      </c>
      <c r="E9" s="111">
        <v>5</v>
      </c>
      <c r="F9" s="111">
        <v>5</v>
      </c>
      <c r="G9" s="111">
        <v>5</v>
      </c>
      <c r="H9" s="111">
        <v>5</v>
      </c>
      <c r="I9" s="111">
        <v>9</v>
      </c>
      <c r="J9" s="111">
        <v>9</v>
      </c>
      <c r="K9" s="111">
        <v>9</v>
      </c>
      <c r="L9" s="111">
        <v>9</v>
      </c>
      <c r="M9" s="111">
        <v>9</v>
      </c>
      <c r="N9" s="111">
        <v>9</v>
      </c>
      <c r="O9" s="111">
        <v>9</v>
      </c>
      <c r="P9" s="111">
        <v>9</v>
      </c>
      <c r="Q9" s="111">
        <v>9</v>
      </c>
      <c r="R9" s="111">
        <v>6</v>
      </c>
      <c r="S9" s="111">
        <v>6</v>
      </c>
      <c r="T9" s="111">
        <v>6</v>
      </c>
      <c r="U9" s="111">
        <v>6</v>
      </c>
      <c r="V9" s="111">
        <v>6</v>
      </c>
      <c r="W9" s="111">
        <v>6</v>
      </c>
      <c r="X9" s="111">
        <v>6</v>
      </c>
      <c r="Y9" s="111">
        <v>5</v>
      </c>
      <c r="Z9" s="111">
        <v>5</v>
      </c>
      <c r="AA9" s="111">
        <v>5</v>
      </c>
      <c r="AB9" s="111">
        <v>5</v>
      </c>
      <c r="AC9" s="111">
        <v>4</v>
      </c>
      <c r="AD9" s="111">
        <v>4</v>
      </c>
      <c r="AE9" s="111">
        <v>4</v>
      </c>
      <c r="AF9" s="111">
        <v>4</v>
      </c>
      <c r="AG9" s="111">
        <v>3</v>
      </c>
      <c r="AH9" s="111">
        <v>20</v>
      </c>
      <c r="AI9" s="111">
        <v>55</v>
      </c>
      <c r="AJ9" s="111">
        <v>54</v>
      </c>
      <c r="AK9" s="111">
        <v>39</v>
      </c>
      <c r="AL9" s="111">
        <v>24</v>
      </c>
      <c r="AM9" s="111">
        <v>20</v>
      </c>
      <c r="AN9" s="111">
        <v>75</v>
      </c>
      <c r="AO9" s="111">
        <v>129</v>
      </c>
      <c r="AP9" s="111">
        <v>168</v>
      </c>
      <c r="AQ9" s="111">
        <v>192</v>
      </c>
    </row>
    <row r="10" spans="1:43" ht="16.5">
      <c r="A10" s="119" t="s">
        <v>8706</v>
      </c>
      <c r="B10" s="124">
        <v>293</v>
      </c>
      <c r="C10" s="111">
        <v>6</v>
      </c>
      <c r="D10" s="111">
        <v>8</v>
      </c>
      <c r="E10" s="111">
        <v>8</v>
      </c>
      <c r="F10" s="111">
        <v>8</v>
      </c>
      <c r="G10" s="111">
        <v>8</v>
      </c>
      <c r="H10" s="111">
        <v>8</v>
      </c>
      <c r="I10" s="111">
        <v>12</v>
      </c>
      <c r="J10" s="111">
        <v>12</v>
      </c>
      <c r="K10" s="111">
        <v>12</v>
      </c>
      <c r="L10" s="111">
        <v>12</v>
      </c>
      <c r="M10" s="111">
        <v>12</v>
      </c>
      <c r="N10" s="111">
        <v>13</v>
      </c>
      <c r="O10" s="111">
        <v>13</v>
      </c>
      <c r="P10" s="111">
        <v>13</v>
      </c>
      <c r="Q10" s="111">
        <v>12</v>
      </c>
      <c r="R10" s="111">
        <v>10</v>
      </c>
      <c r="S10" s="111">
        <v>10</v>
      </c>
      <c r="T10" s="111">
        <v>10</v>
      </c>
      <c r="U10" s="111">
        <v>10</v>
      </c>
      <c r="V10" s="111">
        <v>10</v>
      </c>
      <c r="W10" s="111">
        <v>10</v>
      </c>
      <c r="X10" s="111">
        <v>10</v>
      </c>
      <c r="Y10" s="111">
        <v>8</v>
      </c>
      <c r="Z10" s="111">
        <v>8</v>
      </c>
      <c r="AA10" s="111">
        <v>8</v>
      </c>
      <c r="AB10" s="111">
        <v>8</v>
      </c>
      <c r="AC10" s="111">
        <v>8</v>
      </c>
      <c r="AD10" s="111">
        <v>8</v>
      </c>
      <c r="AE10" s="111">
        <v>6</v>
      </c>
      <c r="AF10" s="111">
        <v>6</v>
      </c>
      <c r="AG10" s="111">
        <v>6</v>
      </c>
      <c r="AH10" s="111">
        <v>30</v>
      </c>
      <c r="AI10" s="111">
        <v>76</v>
      </c>
      <c r="AJ10" s="111">
        <v>81</v>
      </c>
      <c r="AK10" s="111">
        <v>64</v>
      </c>
      <c r="AL10" s="111">
        <v>42</v>
      </c>
      <c r="AM10" s="111">
        <v>30</v>
      </c>
      <c r="AN10" s="111">
        <v>106</v>
      </c>
      <c r="AO10" s="111">
        <v>187</v>
      </c>
      <c r="AP10" s="111">
        <v>251</v>
      </c>
      <c r="AQ10" s="111">
        <v>293</v>
      </c>
    </row>
    <row r="11" spans="1:43" ht="16.5">
      <c r="A11" s="119" t="s">
        <v>8707</v>
      </c>
      <c r="B11" s="124">
        <v>464</v>
      </c>
      <c r="C11" s="111">
        <v>11</v>
      </c>
      <c r="D11" s="111">
        <v>11</v>
      </c>
      <c r="E11" s="111">
        <v>11</v>
      </c>
      <c r="F11" s="111">
        <v>11</v>
      </c>
      <c r="G11" s="111">
        <v>11</v>
      </c>
      <c r="H11" s="111">
        <v>11</v>
      </c>
      <c r="I11" s="111">
        <v>11</v>
      </c>
      <c r="J11" s="111">
        <v>13</v>
      </c>
      <c r="K11" s="111">
        <v>13</v>
      </c>
      <c r="L11" s="111">
        <v>13</v>
      </c>
      <c r="M11" s="111">
        <v>14</v>
      </c>
      <c r="N11" s="111">
        <v>15</v>
      </c>
      <c r="O11" s="111">
        <v>15</v>
      </c>
      <c r="P11" s="111">
        <v>15</v>
      </c>
      <c r="Q11" s="111">
        <v>15</v>
      </c>
      <c r="R11" s="111">
        <v>15</v>
      </c>
      <c r="S11" s="111">
        <v>15</v>
      </c>
      <c r="T11" s="111">
        <v>16</v>
      </c>
      <c r="U11" s="111">
        <v>16</v>
      </c>
      <c r="V11" s="111">
        <v>16</v>
      </c>
      <c r="W11" s="111">
        <v>16</v>
      </c>
      <c r="X11" s="111">
        <v>16</v>
      </c>
      <c r="Y11" s="111">
        <v>16</v>
      </c>
      <c r="Z11" s="111">
        <v>16</v>
      </c>
      <c r="AA11" s="111">
        <v>16</v>
      </c>
      <c r="AB11" s="111">
        <v>16</v>
      </c>
      <c r="AC11" s="111">
        <v>20</v>
      </c>
      <c r="AD11" s="111">
        <v>20</v>
      </c>
      <c r="AE11" s="111">
        <v>20</v>
      </c>
      <c r="AF11" s="111">
        <v>20</v>
      </c>
      <c r="AG11" s="111">
        <v>20</v>
      </c>
      <c r="AH11" s="111">
        <v>44</v>
      </c>
      <c r="AI11" s="111">
        <v>86</v>
      </c>
      <c r="AJ11" s="111">
        <v>106</v>
      </c>
      <c r="AK11" s="111">
        <v>112</v>
      </c>
      <c r="AL11" s="111">
        <v>116</v>
      </c>
      <c r="AM11" s="111">
        <v>44</v>
      </c>
      <c r="AN11" s="111">
        <v>130</v>
      </c>
      <c r="AO11" s="111">
        <v>236</v>
      </c>
      <c r="AP11" s="111">
        <v>348</v>
      </c>
      <c r="AQ11" s="111">
        <v>464</v>
      </c>
    </row>
    <row r="12" spans="1:43" ht="16.5">
      <c r="A12" s="119" t="s">
        <v>8708</v>
      </c>
      <c r="B12" s="124">
        <v>190</v>
      </c>
      <c r="C12" s="111">
        <v>5</v>
      </c>
      <c r="D12" s="111">
        <v>5</v>
      </c>
      <c r="E12" s="111">
        <v>5</v>
      </c>
      <c r="F12" s="111">
        <v>5</v>
      </c>
      <c r="G12" s="111">
        <v>5</v>
      </c>
      <c r="H12" s="111">
        <v>5</v>
      </c>
      <c r="I12" s="111">
        <v>8</v>
      </c>
      <c r="J12" s="111">
        <v>8</v>
      </c>
      <c r="K12" s="111">
        <v>9</v>
      </c>
      <c r="L12" s="111">
        <v>9</v>
      </c>
      <c r="M12" s="111">
        <v>9</v>
      </c>
      <c r="N12" s="111">
        <v>9</v>
      </c>
      <c r="O12" s="111">
        <v>9</v>
      </c>
      <c r="P12" s="111">
        <v>9</v>
      </c>
      <c r="Q12" s="111">
        <v>9</v>
      </c>
      <c r="R12" s="111">
        <v>6</v>
      </c>
      <c r="S12" s="111">
        <v>6</v>
      </c>
      <c r="T12" s="111">
        <v>6</v>
      </c>
      <c r="U12" s="111">
        <v>6</v>
      </c>
      <c r="V12" s="111">
        <v>6</v>
      </c>
      <c r="W12" s="111">
        <v>6</v>
      </c>
      <c r="X12" s="111">
        <v>6</v>
      </c>
      <c r="Y12" s="111">
        <v>5</v>
      </c>
      <c r="Z12" s="111">
        <v>5</v>
      </c>
      <c r="AA12" s="111">
        <v>5</v>
      </c>
      <c r="AB12" s="111">
        <v>4</v>
      </c>
      <c r="AC12" s="111">
        <v>4</v>
      </c>
      <c r="AD12" s="111">
        <v>4</v>
      </c>
      <c r="AE12" s="111">
        <v>4</v>
      </c>
      <c r="AF12" s="111">
        <v>4</v>
      </c>
      <c r="AG12" s="111">
        <v>4</v>
      </c>
      <c r="AH12" s="111">
        <v>20</v>
      </c>
      <c r="AI12" s="111">
        <v>53</v>
      </c>
      <c r="AJ12" s="111">
        <v>54</v>
      </c>
      <c r="AK12" s="111">
        <v>39</v>
      </c>
      <c r="AL12" s="111">
        <v>24</v>
      </c>
      <c r="AM12" s="111">
        <v>20</v>
      </c>
      <c r="AN12" s="111">
        <v>73</v>
      </c>
      <c r="AO12" s="111">
        <v>127</v>
      </c>
      <c r="AP12" s="111">
        <v>166</v>
      </c>
      <c r="AQ12" s="111">
        <v>190</v>
      </c>
    </row>
    <row r="13" spans="1:43" ht="16.5">
      <c r="A13" s="119" t="s">
        <v>8709</v>
      </c>
      <c r="B13" s="124">
        <v>70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1</v>
      </c>
      <c r="I13" s="111">
        <v>2</v>
      </c>
      <c r="J13" s="111">
        <v>2</v>
      </c>
      <c r="K13" s="111">
        <v>2</v>
      </c>
      <c r="L13" s="111">
        <v>3</v>
      </c>
      <c r="M13" s="111">
        <v>3</v>
      </c>
      <c r="N13" s="111">
        <v>3</v>
      </c>
      <c r="O13" s="111">
        <v>3</v>
      </c>
      <c r="P13" s="111">
        <v>3</v>
      </c>
      <c r="Q13" s="111">
        <v>3</v>
      </c>
      <c r="R13" s="111">
        <v>3</v>
      </c>
      <c r="S13" s="111">
        <v>3</v>
      </c>
      <c r="T13" s="111">
        <v>3</v>
      </c>
      <c r="U13" s="111">
        <v>3</v>
      </c>
      <c r="V13" s="111">
        <v>3</v>
      </c>
      <c r="W13" s="111">
        <v>3</v>
      </c>
      <c r="X13" s="111">
        <v>3</v>
      </c>
      <c r="Y13" s="111">
        <v>3</v>
      </c>
      <c r="Z13" s="111">
        <v>3</v>
      </c>
      <c r="AA13" s="111">
        <v>3</v>
      </c>
      <c r="AB13" s="111">
        <v>3</v>
      </c>
      <c r="AC13" s="111">
        <v>3</v>
      </c>
      <c r="AD13" s="111">
        <v>3</v>
      </c>
      <c r="AE13" s="111">
        <v>2</v>
      </c>
      <c r="AF13" s="111">
        <v>2</v>
      </c>
      <c r="AG13" s="111">
        <v>2</v>
      </c>
      <c r="AH13" s="111">
        <v>0</v>
      </c>
      <c r="AI13" s="111">
        <v>13</v>
      </c>
      <c r="AJ13" s="111">
        <v>21</v>
      </c>
      <c r="AK13" s="111">
        <v>21</v>
      </c>
      <c r="AL13" s="111">
        <v>15</v>
      </c>
      <c r="AM13" s="111">
        <v>0</v>
      </c>
      <c r="AN13" s="111">
        <v>13</v>
      </c>
      <c r="AO13" s="111">
        <v>34</v>
      </c>
      <c r="AP13" s="111">
        <v>55</v>
      </c>
      <c r="AQ13" s="111">
        <v>70</v>
      </c>
    </row>
    <row r="14" spans="1:43" ht="16.5">
      <c r="A14" s="119" t="s">
        <v>8710</v>
      </c>
      <c r="B14" s="124">
        <v>20</v>
      </c>
      <c r="C14" s="111">
        <v>1</v>
      </c>
      <c r="D14" s="111">
        <v>1</v>
      </c>
      <c r="E14" s="111">
        <v>1</v>
      </c>
      <c r="F14" s="111">
        <v>1</v>
      </c>
      <c r="G14" s="111">
        <v>1</v>
      </c>
      <c r="H14" s="111">
        <v>1</v>
      </c>
      <c r="I14" s="111">
        <v>1</v>
      </c>
      <c r="J14" s="111">
        <v>1</v>
      </c>
      <c r="K14" s="111">
        <v>1</v>
      </c>
      <c r="L14" s="111">
        <v>1</v>
      </c>
      <c r="M14" s="111">
        <v>1</v>
      </c>
      <c r="N14" s="111">
        <v>1</v>
      </c>
      <c r="O14" s="111">
        <v>1</v>
      </c>
      <c r="P14" s="111">
        <v>1</v>
      </c>
      <c r="Q14" s="111">
        <v>1</v>
      </c>
      <c r="R14" s="111">
        <v>0</v>
      </c>
      <c r="S14" s="111">
        <v>0</v>
      </c>
      <c r="T14" s="111">
        <v>1</v>
      </c>
      <c r="U14" s="111">
        <v>0</v>
      </c>
      <c r="V14" s="111">
        <v>0</v>
      </c>
      <c r="W14" s="111">
        <v>1</v>
      </c>
      <c r="X14" s="111">
        <v>0</v>
      </c>
      <c r="Y14" s="111">
        <v>0</v>
      </c>
      <c r="Z14" s="111">
        <v>1</v>
      </c>
      <c r="AA14" s="111">
        <v>0</v>
      </c>
      <c r="AB14" s="111">
        <v>0</v>
      </c>
      <c r="AC14" s="111">
        <v>1</v>
      </c>
      <c r="AD14" s="111">
        <v>0</v>
      </c>
      <c r="AE14" s="111">
        <v>0</v>
      </c>
      <c r="AF14" s="111">
        <v>1</v>
      </c>
      <c r="AG14" s="111">
        <v>0</v>
      </c>
      <c r="AH14" s="111">
        <v>4</v>
      </c>
      <c r="AI14" s="111">
        <v>7</v>
      </c>
      <c r="AJ14" s="111">
        <v>5</v>
      </c>
      <c r="AK14" s="111">
        <v>2</v>
      </c>
      <c r="AL14" s="111">
        <v>2</v>
      </c>
      <c r="AM14" s="111">
        <v>4</v>
      </c>
      <c r="AN14" s="111">
        <v>11</v>
      </c>
      <c r="AO14" s="111">
        <v>16</v>
      </c>
      <c r="AP14" s="111">
        <v>18</v>
      </c>
      <c r="AQ14" s="111">
        <v>20</v>
      </c>
    </row>
    <row r="15" spans="1:43" ht="16.5">
      <c r="A15" s="125" t="s">
        <v>8711</v>
      </c>
      <c r="B15" s="124">
        <v>20</v>
      </c>
      <c r="C15" s="111">
        <v>1</v>
      </c>
      <c r="D15" s="111">
        <v>1</v>
      </c>
      <c r="E15" s="111">
        <v>1</v>
      </c>
      <c r="F15" s="111">
        <v>1</v>
      </c>
      <c r="G15" s="111">
        <v>1</v>
      </c>
      <c r="H15" s="111">
        <v>1</v>
      </c>
      <c r="I15" s="111">
        <v>1</v>
      </c>
      <c r="J15" s="111">
        <v>1</v>
      </c>
      <c r="K15" s="111">
        <v>1</v>
      </c>
      <c r="L15" s="111">
        <v>1</v>
      </c>
      <c r="M15" s="111">
        <v>1</v>
      </c>
      <c r="N15" s="111">
        <v>1</v>
      </c>
      <c r="O15" s="111">
        <v>1</v>
      </c>
      <c r="P15" s="111">
        <v>1</v>
      </c>
      <c r="Q15" s="111">
        <v>1</v>
      </c>
      <c r="R15" s="111">
        <v>0</v>
      </c>
      <c r="S15" s="111">
        <v>0</v>
      </c>
      <c r="T15" s="111">
        <v>1</v>
      </c>
      <c r="U15" s="111">
        <v>0</v>
      </c>
      <c r="V15" s="111">
        <v>0</v>
      </c>
      <c r="W15" s="111">
        <v>1</v>
      </c>
      <c r="X15" s="111">
        <v>0</v>
      </c>
      <c r="Y15" s="111">
        <v>0</v>
      </c>
      <c r="Z15" s="111">
        <v>1</v>
      </c>
      <c r="AA15" s="111">
        <v>0</v>
      </c>
      <c r="AB15" s="111">
        <v>0</v>
      </c>
      <c r="AC15" s="111">
        <v>1</v>
      </c>
      <c r="AD15" s="111">
        <v>0</v>
      </c>
      <c r="AE15" s="111">
        <v>0</v>
      </c>
      <c r="AF15" s="111">
        <v>1</v>
      </c>
      <c r="AG15" s="111">
        <v>0</v>
      </c>
      <c r="AH15" s="111">
        <v>4</v>
      </c>
      <c r="AI15" s="111">
        <v>7</v>
      </c>
      <c r="AJ15" s="111">
        <v>5</v>
      </c>
      <c r="AK15" s="111">
        <v>2</v>
      </c>
      <c r="AL15" s="111">
        <v>2</v>
      </c>
      <c r="AM15" s="111">
        <v>4</v>
      </c>
      <c r="AN15" s="111">
        <v>11</v>
      </c>
      <c r="AO15" s="111">
        <v>16</v>
      </c>
      <c r="AP15" s="111">
        <v>18</v>
      </c>
      <c r="AQ15" s="111">
        <v>20</v>
      </c>
    </row>
    <row r="16" spans="1:43" ht="16.5">
      <c r="A16" s="126" t="s">
        <v>8712</v>
      </c>
      <c r="B16" s="123">
        <v>1249</v>
      </c>
      <c r="C16" s="111">
        <v>29</v>
      </c>
      <c r="D16" s="111">
        <v>31</v>
      </c>
      <c r="E16" s="111">
        <v>31</v>
      </c>
      <c r="F16" s="111">
        <v>31</v>
      </c>
      <c r="G16" s="111">
        <v>31</v>
      </c>
      <c r="H16" s="111">
        <v>32</v>
      </c>
      <c r="I16" s="111">
        <v>44</v>
      </c>
      <c r="J16" s="111">
        <v>46</v>
      </c>
      <c r="K16" s="111">
        <v>47</v>
      </c>
      <c r="L16" s="111">
        <v>48</v>
      </c>
      <c r="M16" s="111">
        <v>49</v>
      </c>
      <c r="N16" s="111">
        <v>51</v>
      </c>
      <c r="O16" s="111">
        <v>51</v>
      </c>
      <c r="P16" s="111">
        <v>51</v>
      </c>
      <c r="Q16" s="111">
        <v>50</v>
      </c>
      <c r="R16" s="111">
        <v>40</v>
      </c>
      <c r="S16" s="111">
        <v>40</v>
      </c>
      <c r="T16" s="111">
        <v>43</v>
      </c>
      <c r="U16" s="111">
        <v>41</v>
      </c>
      <c r="V16" s="111">
        <v>41</v>
      </c>
      <c r="W16" s="111">
        <v>43</v>
      </c>
      <c r="X16" s="111">
        <v>41</v>
      </c>
      <c r="Y16" s="111">
        <v>37</v>
      </c>
      <c r="Z16" s="111">
        <v>39</v>
      </c>
      <c r="AA16" s="111">
        <v>37</v>
      </c>
      <c r="AB16" s="111">
        <v>36</v>
      </c>
      <c r="AC16" s="111">
        <v>41</v>
      </c>
      <c r="AD16" s="111">
        <v>39</v>
      </c>
      <c r="AE16" s="111">
        <v>36</v>
      </c>
      <c r="AF16" s="111">
        <v>38</v>
      </c>
      <c r="AG16" s="111">
        <v>35</v>
      </c>
      <c r="AH16" s="111">
        <v>122</v>
      </c>
      <c r="AI16" s="111">
        <v>297</v>
      </c>
      <c r="AJ16" s="111">
        <v>326</v>
      </c>
      <c r="AK16" s="111">
        <v>279</v>
      </c>
      <c r="AL16" s="111">
        <v>225</v>
      </c>
      <c r="AM16" s="111">
        <v>122</v>
      </c>
      <c r="AN16" s="111">
        <v>419</v>
      </c>
      <c r="AO16" s="111">
        <v>745</v>
      </c>
      <c r="AP16" s="111">
        <v>1024</v>
      </c>
      <c r="AQ16" s="111">
        <v>1249</v>
      </c>
    </row>
    <row r="17" spans="1:43" ht="16.5">
      <c r="A17" s="126" t="s">
        <v>8713</v>
      </c>
      <c r="B17" s="127">
        <v>528</v>
      </c>
      <c r="C17" s="111">
        <v>17</v>
      </c>
      <c r="D17" s="111">
        <v>17</v>
      </c>
      <c r="E17" s="111">
        <v>17</v>
      </c>
      <c r="F17" s="111">
        <v>17</v>
      </c>
      <c r="G17" s="111">
        <v>17</v>
      </c>
      <c r="H17" s="111">
        <v>17</v>
      </c>
      <c r="I17" s="111">
        <v>17</v>
      </c>
      <c r="J17" s="111">
        <v>17</v>
      </c>
      <c r="K17" s="111">
        <v>17</v>
      </c>
      <c r="L17" s="111">
        <v>17</v>
      </c>
      <c r="M17" s="111">
        <v>17</v>
      </c>
      <c r="N17" s="111">
        <v>17</v>
      </c>
      <c r="O17" s="111">
        <v>17</v>
      </c>
      <c r="P17" s="111">
        <v>17</v>
      </c>
      <c r="Q17" s="111">
        <v>17</v>
      </c>
      <c r="R17" s="111">
        <v>17</v>
      </c>
      <c r="S17" s="111">
        <v>17</v>
      </c>
      <c r="T17" s="111">
        <v>17</v>
      </c>
      <c r="U17" s="111">
        <v>17</v>
      </c>
      <c r="V17" s="111">
        <v>17</v>
      </c>
      <c r="W17" s="111">
        <v>17</v>
      </c>
      <c r="X17" s="111">
        <v>17</v>
      </c>
      <c r="Y17" s="111">
        <v>17</v>
      </c>
      <c r="Z17" s="111">
        <v>17</v>
      </c>
      <c r="AA17" s="111">
        <v>17</v>
      </c>
      <c r="AB17" s="111">
        <v>17</v>
      </c>
      <c r="AC17" s="111">
        <v>17</v>
      </c>
      <c r="AD17" s="111">
        <v>17</v>
      </c>
      <c r="AE17" s="111">
        <v>17</v>
      </c>
      <c r="AF17" s="111">
        <v>17</v>
      </c>
      <c r="AG17" s="111">
        <v>18</v>
      </c>
      <c r="AH17" s="111">
        <v>68</v>
      </c>
      <c r="AI17" s="111">
        <v>119</v>
      </c>
      <c r="AJ17" s="111">
        <v>119</v>
      </c>
      <c r="AK17" s="111">
        <v>119</v>
      </c>
      <c r="AL17" s="111">
        <v>103</v>
      </c>
      <c r="AM17" s="111">
        <v>68</v>
      </c>
      <c r="AN17" s="111">
        <v>187</v>
      </c>
      <c r="AO17" s="111">
        <v>306</v>
      </c>
      <c r="AP17" s="111">
        <v>425</v>
      </c>
      <c r="AQ17" s="111">
        <v>528</v>
      </c>
    </row>
    <row r="18" spans="1:43" ht="16.5">
      <c r="A18" s="126" t="s">
        <v>8714</v>
      </c>
      <c r="B18" s="123" t="s">
        <v>8715</v>
      </c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>
        <v>0</v>
      </c>
      <c r="AI18" s="111">
        <v>0</v>
      </c>
      <c r="AJ18" s="111">
        <v>0</v>
      </c>
      <c r="AK18" s="111">
        <v>0</v>
      </c>
      <c r="AL18" s="111">
        <v>0</v>
      </c>
      <c r="AM18" s="111">
        <v>0</v>
      </c>
      <c r="AN18" s="111">
        <v>0</v>
      </c>
      <c r="AO18" s="111">
        <v>0</v>
      </c>
      <c r="AP18" s="111">
        <v>0</v>
      </c>
      <c r="AQ18" s="111">
        <v>0</v>
      </c>
    </row>
    <row r="19" spans="1:43" ht="16.5">
      <c r="A19" s="126" t="s">
        <v>8716</v>
      </c>
      <c r="B19" s="123" t="s">
        <v>8715</v>
      </c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>
        <v>0</v>
      </c>
      <c r="AI19" s="111">
        <v>0</v>
      </c>
      <c r="AJ19" s="111">
        <v>0</v>
      </c>
      <c r="AK19" s="111">
        <v>0</v>
      </c>
      <c r="AL19" s="111">
        <v>0</v>
      </c>
      <c r="AM19" s="111">
        <v>0</v>
      </c>
      <c r="AN19" s="111">
        <v>0</v>
      </c>
      <c r="AO19" s="111">
        <v>0</v>
      </c>
      <c r="AP19" s="111">
        <v>0</v>
      </c>
      <c r="AQ19" s="111">
        <v>0</v>
      </c>
    </row>
    <row r="20" spans="1:43" ht="16.5">
      <c r="A20" s="128" t="s">
        <v>8717</v>
      </c>
      <c r="B20" s="128">
        <v>2997</v>
      </c>
      <c r="C20" s="111">
        <v>78</v>
      </c>
      <c r="D20" s="111">
        <v>75</v>
      </c>
      <c r="E20" s="111">
        <v>99</v>
      </c>
      <c r="F20" s="111">
        <v>101</v>
      </c>
      <c r="G20" s="111">
        <v>137</v>
      </c>
      <c r="H20" s="111">
        <v>115</v>
      </c>
      <c r="I20" s="111">
        <v>84</v>
      </c>
      <c r="J20" s="111">
        <v>103</v>
      </c>
      <c r="K20" s="111">
        <v>99</v>
      </c>
      <c r="L20" s="111">
        <v>98</v>
      </c>
      <c r="M20" s="111">
        <v>103</v>
      </c>
      <c r="N20" s="111">
        <v>123</v>
      </c>
      <c r="O20" s="111">
        <v>107</v>
      </c>
      <c r="P20" s="111">
        <v>90</v>
      </c>
      <c r="Q20" s="111">
        <v>102</v>
      </c>
      <c r="R20" s="111">
        <v>89</v>
      </c>
      <c r="S20" s="111">
        <v>97</v>
      </c>
      <c r="T20" s="111">
        <v>102</v>
      </c>
      <c r="U20" s="111">
        <v>115</v>
      </c>
      <c r="V20" s="111">
        <v>103</v>
      </c>
      <c r="W20" s="111">
        <v>82</v>
      </c>
      <c r="X20" s="111">
        <v>97</v>
      </c>
      <c r="Y20" s="111">
        <v>86</v>
      </c>
      <c r="Z20" s="111">
        <v>92</v>
      </c>
      <c r="AA20" s="111">
        <v>88</v>
      </c>
      <c r="AB20" s="111">
        <v>105</v>
      </c>
      <c r="AC20" s="111">
        <v>100</v>
      </c>
      <c r="AD20" s="111">
        <v>78</v>
      </c>
      <c r="AE20" s="111">
        <v>84</v>
      </c>
      <c r="AF20" s="111">
        <v>84</v>
      </c>
      <c r="AG20" s="111">
        <v>81</v>
      </c>
      <c r="AH20" s="111">
        <v>353</v>
      </c>
      <c r="AI20" s="111">
        <v>739</v>
      </c>
      <c r="AJ20" s="111">
        <v>710</v>
      </c>
      <c r="AK20" s="111">
        <v>663</v>
      </c>
      <c r="AL20" s="111">
        <v>532</v>
      </c>
      <c r="AM20" s="111">
        <v>353</v>
      </c>
      <c r="AN20" s="111">
        <v>1092</v>
      </c>
      <c r="AO20" s="111">
        <v>1802</v>
      </c>
      <c r="AP20" s="111">
        <v>2465</v>
      </c>
      <c r="AQ20" s="111">
        <v>2997</v>
      </c>
    </row>
    <row r="21" spans="1:43" ht="16.5">
      <c r="A21" s="129" t="s">
        <v>8718</v>
      </c>
      <c r="B21" s="129">
        <v>2997</v>
      </c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1"/>
      <c r="AN21" s="111"/>
      <c r="AO21" s="111"/>
      <c r="AP21" s="111"/>
      <c r="AQ21" s="111"/>
    </row>
  </sheetData>
  <mergeCells count="3">
    <mergeCell ref="C1:AG1"/>
    <mergeCell ref="AH1:AL1"/>
    <mergeCell ref="AM1:AQ1"/>
  </mergeCells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4EE2F-371C-47CC-B0FA-102CD0EF61F1}">
  <dimension ref="A1"/>
  <sheetViews>
    <sheetView workbookViewId="0"/>
    <sheetView workbookViewId="1"/>
  </sheetViews>
  <sheetFormatPr defaultRowHeight="13.5"/>
  <sheetData/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63B81-DFCE-4667-968D-E5B479688E67}">
  <dimension ref="A1:CF187"/>
  <sheetViews>
    <sheetView workbookViewId="0"/>
    <sheetView workbookViewId="1">
      <selection activeCell="F25" sqref="F25"/>
    </sheetView>
  </sheetViews>
  <sheetFormatPr defaultColWidth="9" defaultRowHeight="13.5"/>
  <cols>
    <col min="1" max="1" width="15.875" style="326" customWidth="1"/>
    <col min="2" max="2" width="21.125" customWidth="1"/>
    <col min="3" max="3" width="17.375" customWidth="1"/>
    <col min="14" max="14" width="16.875" bestFit="1" customWidth="1"/>
    <col min="19" max="19" width="9.875" bestFit="1" customWidth="1"/>
    <col min="20" max="20" width="19.875" style="326" customWidth="1"/>
    <col min="21" max="21" width="19.5" customWidth="1"/>
    <col min="25" max="25" width="12.125" customWidth="1"/>
    <col min="30" max="31" width="15.125" customWidth="1"/>
    <col min="35" max="35" width="22" customWidth="1"/>
    <col min="36" max="36" width="17.625" style="1" customWidth="1"/>
    <col min="37" max="37" width="10" customWidth="1"/>
    <col min="38" max="38" width="14.875" customWidth="1"/>
    <col min="39" max="40" width="12.125" customWidth="1"/>
    <col min="41" max="41" width="7.375" customWidth="1"/>
    <col min="42" max="42" width="10.125" customWidth="1"/>
    <col min="43" max="43" width="15.5" customWidth="1"/>
    <col min="44" max="44" width="12.125" customWidth="1"/>
    <col min="45" max="45" width="22.125" customWidth="1"/>
    <col min="46" max="46" width="6.875" customWidth="1"/>
    <col min="47" max="50" width="17.875" customWidth="1"/>
    <col min="51" max="51" width="10.875" customWidth="1"/>
    <col min="52" max="52" width="13.625" customWidth="1"/>
    <col min="53" max="53" width="19.125" style="327" customWidth="1"/>
    <col min="54" max="54" width="24.875" customWidth="1"/>
    <col min="55" max="55" width="16.5" customWidth="1"/>
    <col min="56" max="56" width="8.875" customWidth="1"/>
    <col min="73" max="73" width="20.5" bestFit="1" customWidth="1"/>
    <col min="81" max="81" width="18.125" bestFit="1" customWidth="1"/>
    <col min="83" max="83" width="18.125" bestFit="1" customWidth="1"/>
  </cols>
  <sheetData>
    <row r="1" spans="1:84" s="316" customFormat="1" ht="34.5" customHeight="1">
      <c r="A1" s="448" t="s">
        <v>8719</v>
      </c>
      <c r="B1" s="448"/>
      <c r="C1" s="448"/>
      <c r="D1" s="448"/>
      <c r="E1" s="448"/>
      <c r="F1" s="448"/>
      <c r="G1" s="448"/>
      <c r="H1" s="448"/>
      <c r="I1" s="448"/>
      <c r="J1" s="448"/>
      <c r="K1" s="448"/>
      <c r="L1" s="448"/>
      <c r="M1" s="448"/>
      <c r="N1" s="448"/>
      <c r="O1" s="448"/>
      <c r="P1" s="448"/>
      <c r="Q1" s="315"/>
      <c r="T1" s="448" t="s">
        <v>8720</v>
      </c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I1" s="448" t="s">
        <v>8721</v>
      </c>
      <c r="AJ1" s="448"/>
      <c r="AK1" s="448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BA1" s="448" t="s">
        <v>8722</v>
      </c>
      <c r="BB1" s="448"/>
      <c r="BC1" s="448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8"/>
      <c r="BP1" s="448"/>
      <c r="BQ1" s="448"/>
      <c r="BU1" s="448" t="s">
        <v>8723</v>
      </c>
      <c r="BV1" s="448"/>
      <c r="BY1" s="317"/>
      <c r="BZ1" s="317"/>
      <c r="CC1" s="447" t="s">
        <v>8724</v>
      </c>
      <c r="CD1" s="447"/>
      <c r="CE1" s="447" t="s">
        <v>8725</v>
      </c>
      <c r="CF1" s="447"/>
    </row>
    <row r="2" spans="1:84" ht="33" customHeight="1">
      <c r="A2" s="318" t="s">
        <v>1859</v>
      </c>
      <c r="B2" s="317" t="s">
        <v>518</v>
      </c>
      <c r="C2" s="317" t="s">
        <v>526</v>
      </c>
      <c r="D2" s="317" t="s">
        <v>530</v>
      </c>
      <c r="E2" s="317" t="s">
        <v>528</v>
      </c>
      <c r="F2" s="317" t="s">
        <v>520</v>
      </c>
      <c r="G2" s="317" t="s">
        <v>1860</v>
      </c>
      <c r="H2" s="317" t="s">
        <v>1861</v>
      </c>
      <c r="I2" s="317" t="s">
        <v>1862</v>
      </c>
      <c r="J2" s="317" t="s">
        <v>1863</v>
      </c>
      <c r="K2" s="317" t="s">
        <v>521</v>
      </c>
      <c r="L2" s="317" t="s">
        <v>531</v>
      </c>
      <c r="M2" s="317" t="s">
        <v>532</v>
      </c>
      <c r="N2" s="317" t="s">
        <v>533</v>
      </c>
      <c r="O2" s="317" t="s">
        <v>534</v>
      </c>
      <c r="P2" s="317" t="s">
        <v>1864</v>
      </c>
      <c r="Q2" s="317" t="s">
        <v>525</v>
      </c>
      <c r="R2" s="317" t="s">
        <v>8726</v>
      </c>
      <c r="S2" s="317" t="s">
        <v>1872</v>
      </c>
      <c r="T2" s="319" t="s">
        <v>1859</v>
      </c>
      <c r="U2" s="317" t="s">
        <v>518</v>
      </c>
      <c r="V2" s="317" t="s">
        <v>526</v>
      </c>
      <c r="W2" s="317" t="s">
        <v>8727</v>
      </c>
      <c r="X2" s="317" t="s">
        <v>8728</v>
      </c>
      <c r="Y2" s="317" t="s">
        <v>528</v>
      </c>
      <c r="Z2" s="317" t="s">
        <v>521</v>
      </c>
      <c r="AA2" s="317" t="s">
        <v>531</v>
      </c>
      <c r="AB2" s="317" t="s">
        <v>532</v>
      </c>
      <c r="AC2" s="317" t="s">
        <v>533</v>
      </c>
      <c r="AD2" s="317" t="s">
        <v>534</v>
      </c>
      <c r="AE2" s="317" t="s">
        <v>8729</v>
      </c>
      <c r="AF2" s="317" t="s">
        <v>8730</v>
      </c>
      <c r="AI2" s="320" t="s">
        <v>8731</v>
      </c>
      <c r="AJ2" s="321" t="s">
        <v>1859</v>
      </c>
      <c r="AK2" s="320" t="s">
        <v>8732</v>
      </c>
      <c r="AL2" s="322" t="s">
        <v>8728</v>
      </c>
      <c r="AM2" s="320" t="s">
        <v>521</v>
      </c>
      <c r="AN2" s="320" t="s">
        <v>8733</v>
      </c>
      <c r="AO2" s="320" t="s">
        <v>8730</v>
      </c>
      <c r="AP2" s="320" t="s">
        <v>8734</v>
      </c>
      <c r="AQ2" s="320" t="s">
        <v>8735</v>
      </c>
      <c r="AR2" s="320" t="s">
        <v>528</v>
      </c>
      <c r="AS2" s="320" t="s">
        <v>529</v>
      </c>
      <c r="AT2" s="320" t="s">
        <v>8727</v>
      </c>
      <c r="AU2" s="320" t="s">
        <v>531</v>
      </c>
      <c r="AV2" s="320" t="s">
        <v>532</v>
      </c>
      <c r="AW2" s="320" t="s">
        <v>533</v>
      </c>
      <c r="AX2" s="320" t="s">
        <v>534</v>
      </c>
      <c r="AY2" s="320" t="s">
        <v>8736</v>
      </c>
      <c r="BA2" s="323" t="s">
        <v>8737</v>
      </c>
      <c r="BB2" s="317" t="s">
        <v>8738</v>
      </c>
      <c r="BC2" s="317" t="s">
        <v>8739</v>
      </c>
      <c r="BD2" s="324" t="s">
        <v>8740</v>
      </c>
      <c r="BE2" s="324" t="s">
        <v>8741</v>
      </c>
      <c r="BF2" s="324" t="s">
        <v>8742</v>
      </c>
      <c r="BG2" s="318" t="s">
        <v>8743</v>
      </c>
      <c r="BH2" s="318" t="s">
        <v>8744</v>
      </c>
      <c r="BI2" s="317" t="s">
        <v>8745</v>
      </c>
      <c r="BJ2" s="317" t="s">
        <v>8746</v>
      </c>
      <c r="BK2" s="317" t="s">
        <v>8747</v>
      </c>
      <c r="BL2" s="317" t="s">
        <v>8748</v>
      </c>
      <c r="BM2" s="317" t="s">
        <v>8749</v>
      </c>
      <c r="BN2" s="317" t="s">
        <v>8750</v>
      </c>
      <c r="BO2" s="317" t="s">
        <v>8751</v>
      </c>
      <c r="BP2" s="317" t="s">
        <v>8752</v>
      </c>
      <c r="BQ2" s="317" t="s">
        <v>8753</v>
      </c>
      <c r="BR2" s="317"/>
      <c r="BS2" s="317"/>
      <c r="BT2" s="317"/>
      <c r="BU2" s="325"/>
      <c r="BV2" s="320"/>
      <c r="BW2" s="317"/>
      <c r="BX2" s="317"/>
      <c r="BY2" s="317"/>
      <c r="BZ2" s="317"/>
      <c r="CC2" s="2" t="s">
        <v>8754</v>
      </c>
      <c r="CD2" s="2" t="s">
        <v>8755</v>
      </c>
      <c r="CE2" s="2" t="s">
        <v>8754</v>
      </c>
      <c r="CF2" s="2" t="s">
        <v>8756</v>
      </c>
    </row>
    <row r="3" spans="1:84" ht="13.5" customHeight="1">
      <c r="A3" s="326">
        <v>45783</v>
      </c>
      <c r="B3" t="s">
        <v>2963</v>
      </c>
      <c r="C3" t="s">
        <v>2964</v>
      </c>
      <c r="D3" t="s">
        <v>548</v>
      </c>
      <c r="E3" t="s">
        <v>546</v>
      </c>
      <c r="F3">
        <v>48</v>
      </c>
      <c r="G3" t="s">
        <v>1909</v>
      </c>
      <c r="H3" t="s">
        <v>559</v>
      </c>
      <c r="I3" t="s">
        <v>1876</v>
      </c>
      <c r="J3">
        <v>11686</v>
      </c>
      <c r="K3" s="2" t="s">
        <v>8757</v>
      </c>
      <c r="L3" t="s">
        <v>649</v>
      </c>
      <c r="M3" t="s">
        <v>649</v>
      </c>
      <c r="N3" s="2" t="s">
        <v>649</v>
      </c>
      <c r="O3" s="2" t="s">
        <v>159</v>
      </c>
      <c r="P3" t="s">
        <v>1877</v>
      </c>
      <c r="Q3">
        <v>534722</v>
      </c>
      <c r="R3">
        <f>COUNTIFS($B$2:$B3,B3)</f>
        <v>1</v>
      </c>
      <c r="S3">
        <v>1</v>
      </c>
      <c r="AI3" t="s">
        <v>8758</v>
      </c>
      <c r="AJ3" s="1">
        <v>45778</v>
      </c>
      <c r="AK3" t="s">
        <v>8759</v>
      </c>
      <c r="AL3">
        <v>36</v>
      </c>
      <c r="AM3" s="2" t="s">
        <v>8760</v>
      </c>
      <c r="AN3">
        <v>1</v>
      </c>
      <c r="AO3">
        <v>420</v>
      </c>
      <c r="AP3">
        <v>534161</v>
      </c>
      <c r="AQ3" t="s">
        <v>545</v>
      </c>
      <c r="AR3" t="s">
        <v>864</v>
      </c>
      <c r="AS3" t="s">
        <v>865</v>
      </c>
      <c r="AT3" t="s">
        <v>909</v>
      </c>
      <c r="AU3" t="s">
        <v>549</v>
      </c>
      <c r="AV3" t="s">
        <v>550</v>
      </c>
      <c r="AW3" t="s">
        <v>136</v>
      </c>
      <c r="AX3" s="2" t="s">
        <v>143</v>
      </c>
      <c r="AY3" t="s">
        <v>8761</v>
      </c>
      <c r="BV3" s="2"/>
      <c r="CD3" s="2"/>
    </row>
    <row r="4" spans="1:84" ht="13.5" customHeight="1">
      <c r="A4" s="326">
        <v>45778</v>
      </c>
      <c r="B4" t="s">
        <v>2092</v>
      </c>
      <c r="C4" t="s">
        <v>2093</v>
      </c>
      <c r="D4" t="s">
        <v>548</v>
      </c>
      <c r="E4" t="s">
        <v>546</v>
      </c>
      <c r="F4">
        <v>48</v>
      </c>
      <c r="G4" t="s">
        <v>2056</v>
      </c>
      <c r="H4" t="s">
        <v>559</v>
      </c>
      <c r="I4" t="s">
        <v>1876</v>
      </c>
      <c r="J4">
        <v>11346</v>
      </c>
      <c r="K4" s="2" t="s">
        <v>8762</v>
      </c>
      <c r="L4" t="s">
        <v>549</v>
      </c>
      <c r="M4" t="s">
        <v>550</v>
      </c>
      <c r="N4" t="s">
        <v>136</v>
      </c>
      <c r="O4" t="s">
        <v>283</v>
      </c>
      <c r="P4" t="s">
        <v>1877</v>
      </c>
      <c r="Q4">
        <v>533723</v>
      </c>
      <c r="R4">
        <f>COUNTIFS($B$2:$B4,B4)</f>
        <v>1</v>
      </c>
      <c r="S4">
        <v>4</v>
      </c>
      <c r="U4" s="2"/>
      <c r="Z4" s="2"/>
      <c r="AC4" s="2"/>
      <c r="AI4" s="328" t="s">
        <v>8763</v>
      </c>
      <c r="AJ4" s="1">
        <v>45782</v>
      </c>
      <c r="AK4" s="328" t="s">
        <v>8759</v>
      </c>
      <c r="AL4" s="328">
        <v>36</v>
      </c>
      <c r="AM4" s="328" t="s">
        <v>8764</v>
      </c>
      <c r="AN4" s="328">
        <v>1</v>
      </c>
      <c r="AO4" s="328">
        <v>1199</v>
      </c>
      <c r="AP4" s="328">
        <v>534595</v>
      </c>
      <c r="AQ4" s="328" t="s">
        <v>545</v>
      </c>
      <c r="AR4" s="328" t="s">
        <v>546</v>
      </c>
      <c r="AS4" s="328" t="s">
        <v>557</v>
      </c>
      <c r="AT4" s="328" t="s">
        <v>548</v>
      </c>
      <c r="AU4" s="328" t="s">
        <v>549</v>
      </c>
      <c r="AV4" s="328" t="s">
        <v>550</v>
      </c>
      <c r="AW4" s="328" t="s">
        <v>136</v>
      </c>
      <c r="AX4" s="328" t="s">
        <v>139</v>
      </c>
      <c r="AY4" t="s">
        <v>3133</v>
      </c>
      <c r="CD4" s="2"/>
    </row>
    <row r="5" spans="1:84" ht="13.5" customHeight="1">
      <c r="A5" s="326">
        <v>45783</v>
      </c>
      <c r="B5" t="s">
        <v>1988</v>
      </c>
      <c r="C5" t="s">
        <v>1989</v>
      </c>
      <c r="D5" t="s">
        <v>695</v>
      </c>
      <c r="E5" t="s">
        <v>546</v>
      </c>
      <c r="F5">
        <v>48</v>
      </c>
      <c r="G5" t="s">
        <v>1990</v>
      </c>
      <c r="H5" t="s">
        <v>559</v>
      </c>
      <c r="I5" t="s">
        <v>1876</v>
      </c>
      <c r="J5">
        <v>11346</v>
      </c>
      <c r="K5" s="2" t="s">
        <v>8765</v>
      </c>
      <c r="L5" t="s">
        <v>649</v>
      </c>
      <c r="M5" t="s">
        <v>649</v>
      </c>
      <c r="N5" s="2" t="s">
        <v>649</v>
      </c>
      <c r="O5" s="2" t="s">
        <v>144</v>
      </c>
      <c r="P5" t="s">
        <v>1877</v>
      </c>
      <c r="Q5">
        <v>534335</v>
      </c>
      <c r="R5">
        <f>COUNTIFS($B$2:$B5,B5)</f>
        <v>1</v>
      </c>
      <c r="S5">
        <v>1</v>
      </c>
      <c r="AI5" s="328" t="s">
        <v>8766</v>
      </c>
      <c r="AJ5" s="1">
        <v>45782</v>
      </c>
      <c r="AK5" s="328" t="s">
        <v>8767</v>
      </c>
      <c r="AL5" s="328">
        <v>36</v>
      </c>
      <c r="AM5" s="328" t="s">
        <v>443</v>
      </c>
      <c r="AN5" s="328">
        <v>1</v>
      </c>
      <c r="AO5" s="328">
        <v>1230.502573</v>
      </c>
      <c r="AP5" s="328">
        <v>534648</v>
      </c>
      <c r="AQ5" s="328" t="s">
        <v>545</v>
      </c>
      <c r="AR5" s="328" t="s">
        <v>546</v>
      </c>
      <c r="AS5" s="328" t="s">
        <v>557</v>
      </c>
      <c r="AT5" s="328" t="s">
        <v>558</v>
      </c>
      <c r="AU5" s="328" t="s">
        <v>549</v>
      </c>
      <c r="AV5" s="328" t="s">
        <v>559</v>
      </c>
      <c r="AW5" s="328" t="s">
        <v>504</v>
      </c>
      <c r="AX5" s="328" t="s">
        <v>325</v>
      </c>
      <c r="AY5" t="s">
        <v>3136</v>
      </c>
    </row>
    <row r="6" spans="1:84" ht="13.5" customHeight="1">
      <c r="N6" s="2"/>
      <c r="R6">
        <f>COUNTIFS($B$2:$B6,B6)</f>
        <v>0</v>
      </c>
      <c r="S6">
        <v>0</v>
      </c>
      <c r="AI6" s="2" t="s">
        <v>8768</v>
      </c>
      <c r="AJ6" s="1">
        <v>45782</v>
      </c>
      <c r="AK6" t="s">
        <v>8759</v>
      </c>
      <c r="AL6">
        <v>36</v>
      </c>
      <c r="AM6" s="2" t="s">
        <v>8769</v>
      </c>
      <c r="AN6">
        <v>1</v>
      </c>
      <c r="AO6">
        <v>1199</v>
      </c>
      <c r="AP6">
        <v>534675</v>
      </c>
      <c r="AQ6" t="s">
        <v>545</v>
      </c>
      <c r="AR6" t="s">
        <v>546</v>
      </c>
      <c r="AS6" t="s">
        <v>557</v>
      </c>
      <c r="AT6" t="s">
        <v>909</v>
      </c>
      <c r="AU6" t="s">
        <v>626</v>
      </c>
      <c r="AV6" t="s">
        <v>626</v>
      </c>
      <c r="AW6" t="s">
        <v>626</v>
      </c>
      <c r="AX6" s="2" t="s">
        <v>154</v>
      </c>
      <c r="AY6" t="s">
        <v>3134</v>
      </c>
    </row>
    <row r="7" spans="1:84" ht="13.5" customHeight="1">
      <c r="K7" s="2"/>
      <c r="N7" s="2"/>
      <c r="R7">
        <f>COUNTIFS($B$2:$B7,B7)</f>
        <v>0</v>
      </c>
      <c r="S7">
        <v>0</v>
      </c>
      <c r="AI7" t="s">
        <v>8770</v>
      </c>
      <c r="AJ7" s="1">
        <v>45783</v>
      </c>
      <c r="AK7" t="s">
        <v>8759</v>
      </c>
      <c r="AL7">
        <v>18</v>
      </c>
      <c r="AM7" s="2" t="s">
        <v>8760</v>
      </c>
      <c r="AN7">
        <v>1</v>
      </c>
      <c r="AO7">
        <v>630</v>
      </c>
      <c r="AP7">
        <v>534701</v>
      </c>
      <c r="AQ7" t="s">
        <v>545</v>
      </c>
      <c r="AR7" t="s">
        <v>546</v>
      </c>
      <c r="AS7" t="s">
        <v>565</v>
      </c>
      <c r="AT7" t="s">
        <v>677</v>
      </c>
      <c r="AU7" t="s">
        <v>549</v>
      </c>
      <c r="AV7" t="s">
        <v>550</v>
      </c>
      <c r="AW7" t="s">
        <v>136</v>
      </c>
      <c r="AX7" s="2" t="s">
        <v>143</v>
      </c>
      <c r="AY7" t="s">
        <v>8761</v>
      </c>
    </row>
    <row r="8" spans="1:84" ht="13.5" customHeight="1">
      <c r="K8" s="2"/>
      <c r="N8" s="2"/>
      <c r="R8">
        <f>COUNTIFS($B$2:$B8,B8)</f>
        <v>0</v>
      </c>
      <c r="S8">
        <v>0</v>
      </c>
      <c r="AI8" t="s">
        <v>8771</v>
      </c>
      <c r="AJ8" s="1">
        <v>45783</v>
      </c>
      <c r="AK8" t="s">
        <v>8759</v>
      </c>
      <c r="AL8">
        <v>36</v>
      </c>
      <c r="AM8" s="2" t="s">
        <v>8760</v>
      </c>
      <c r="AN8">
        <v>1</v>
      </c>
      <c r="AO8">
        <v>1199</v>
      </c>
      <c r="AP8">
        <v>534853</v>
      </c>
      <c r="AQ8" s="2" t="s">
        <v>545</v>
      </c>
      <c r="AR8" t="s">
        <v>546</v>
      </c>
      <c r="AS8" t="s">
        <v>557</v>
      </c>
      <c r="AT8" t="s">
        <v>1088</v>
      </c>
      <c r="AU8" s="2" t="s">
        <v>549</v>
      </c>
      <c r="AV8" s="2" t="s">
        <v>550</v>
      </c>
      <c r="AW8" s="2" t="s">
        <v>136</v>
      </c>
      <c r="AX8" s="2" t="s">
        <v>143</v>
      </c>
      <c r="AY8" t="s">
        <v>3134</v>
      </c>
    </row>
    <row r="9" spans="1:84" ht="13.5" customHeight="1">
      <c r="K9" s="2"/>
      <c r="N9" s="2"/>
      <c r="R9">
        <f>COUNTIFS($B$2:$B9,B9)</f>
        <v>0</v>
      </c>
      <c r="S9">
        <v>0</v>
      </c>
      <c r="AI9" s="326"/>
      <c r="AM9" s="2"/>
      <c r="AU9" s="2"/>
      <c r="AV9" s="2"/>
      <c r="AW9" s="2"/>
      <c r="AX9" s="2"/>
      <c r="AY9">
        <v>0</v>
      </c>
    </row>
    <row r="10" spans="1:84" ht="13.5" customHeight="1">
      <c r="K10" s="2"/>
      <c r="N10" s="2"/>
      <c r="R10">
        <f>COUNTIFS($B$2:$B10,B10)</f>
        <v>0</v>
      </c>
      <c r="S10">
        <v>0</v>
      </c>
      <c r="AI10" s="2"/>
      <c r="AM10" s="2"/>
      <c r="AT10" s="2"/>
      <c r="AX10" s="2"/>
      <c r="AY10">
        <v>0</v>
      </c>
    </row>
    <row r="11" spans="1:84" ht="13.5" customHeight="1">
      <c r="N11" s="2"/>
      <c r="R11">
        <f>COUNTIFS($B$2:$B11,B11)</f>
        <v>0</v>
      </c>
      <c r="S11">
        <v>0</v>
      </c>
      <c r="AM11" s="2"/>
      <c r="AX11" s="2"/>
      <c r="AY11">
        <v>0</v>
      </c>
    </row>
    <row r="12" spans="1:84" ht="13.5" customHeight="1">
      <c r="L12" s="328"/>
      <c r="M12" s="328"/>
      <c r="R12">
        <f>COUNTIFS($B$2:$B12,B12)</f>
        <v>0</v>
      </c>
      <c r="S12">
        <v>0</v>
      </c>
      <c r="AM12" s="2"/>
      <c r="AX12" s="2"/>
      <c r="AY12">
        <v>0</v>
      </c>
    </row>
    <row r="13" spans="1:84" ht="13.5" customHeight="1">
      <c r="K13" s="2"/>
      <c r="L13" s="328"/>
      <c r="M13" s="328"/>
      <c r="N13" s="2"/>
      <c r="R13">
        <f>COUNTIFS($B$2:$B13,B13)</f>
        <v>0</v>
      </c>
      <c r="S13">
        <v>0</v>
      </c>
      <c r="AM13" s="2"/>
      <c r="AX13" s="2"/>
      <c r="AY13">
        <v>0</v>
      </c>
    </row>
    <row r="14" spans="1:84" ht="13.5" customHeight="1">
      <c r="B14" s="328"/>
      <c r="C14" s="328"/>
      <c r="D14" s="328"/>
      <c r="E14" s="328"/>
      <c r="F14" s="328"/>
      <c r="G14" s="328"/>
      <c r="H14" s="328"/>
      <c r="I14" s="328"/>
      <c r="J14" s="328"/>
      <c r="K14" s="328"/>
      <c r="L14" s="328"/>
      <c r="M14" s="328"/>
      <c r="N14" s="328"/>
      <c r="O14" s="328"/>
      <c r="P14" s="328"/>
      <c r="Q14" s="328"/>
      <c r="R14">
        <f>COUNTIFS($B$2:$B14,B14)</f>
        <v>0</v>
      </c>
      <c r="S14">
        <v>0</v>
      </c>
      <c r="AM14" s="2"/>
      <c r="AX14" s="2"/>
      <c r="AY14">
        <v>0</v>
      </c>
    </row>
    <row r="15" spans="1:84" ht="13.5" customHeight="1">
      <c r="B15" s="328"/>
      <c r="C15" s="328"/>
      <c r="D15" s="328"/>
      <c r="E15" s="328"/>
      <c r="F15" s="328"/>
      <c r="G15" s="328"/>
      <c r="H15" s="328"/>
      <c r="I15" s="328"/>
      <c r="J15" s="328"/>
      <c r="K15" s="328"/>
      <c r="L15" s="328"/>
      <c r="M15" s="328"/>
      <c r="N15" s="328"/>
      <c r="O15" s="328"/>
      <c r="P15" s="328"/>
      <c r="Q15" s="328"/>
      <c r="R15">
        <f>COUNTIFS($B$2:$B15,B15)</f>
        <v>0</v>
      </c>
      <c r="S15">
        <v>0</v>
      </c>
      <c r="AM15" s="2"/>
      <c r="AX15" s="2"/>
      <c r="AY15">
        <v>0</v>
      </c>
    </row>
    <row r="16" spans="1:84" ht="13.5" customHeight="1">
      <c r="K16" s="2"/>
      <c r="N16" s="328"/>
      <c r="R16">
        <f>COUNTIFS($B$2:$B16,B16)</f>
        <v>0</v>
      </c>
      <c r="S16">
        <v>0</v>
      </c>
      <c r="AI16" s="2"/>
      <c r="AM16" s="2"/>
      <c r="AX16" s="2"/>
      <c r="AY16">
        <v>0</v>
      </c>
    </row>
    <row r="17" spans="11:51" ht="13.5" customHeight="1">
      <c r="K17" s="2"/>
      <c r="M17" s="2"/>
      <c r="N17" s="2"/>
      <c r="R17">
        <f>COUNTIFS($B$2:$B17,B17)</f>
        <v>0</v>
      </c>
      <c r="S17">
        <v>0</v>
      </c>
      <c r="AM17" s="2"/>
      <c r="AX17" s="2"/>
      <c r="AY17">
        <v>0</v>
      </c>
    </row>
    <row r="18" spans="11:51" ht="13.5" customHeight="1">
      <c r="K18" s="2"/>
      <c r="R18">
        <f>COUNTIFS($B$2:$B18,B18)</f>
        <v>0</v>
      </c>
      <c r="S18">
        <v>0</v>
      </c>
      <c r="AM18" s="2"/>
      <c r="AX18" s="2"/>
      <c r="AY18">
        <v>0</v>
      </c>
    </row>
    <row r="19" spans="11:51" ht="13.5" customHeight="1">
      <c r="K19" s="2"/>
      <c r="R19">
        <f>COUNTIFS($B$2:$B19,B19)</f>
        <v>0</v>
      </c>
      <c r="S19">
        <v>0</v>
      </c>
      <c r="AM19" s="2"/>
      <c r="AX19" s="2"/>
      <c r="AY19">
        <v>0</v>
      </c>
    </row>
    <row r="20" spans="11:51" ht="13.5" customHeight="1">
      <c r="K20" s="2"/>
      <c r="N20" s="2"/>
      <c r="R20">
        <f>COUNTIFS($B$2:$B20,B20)</f>
        <v>0</v>
      </c>
      <c r="S20">
        <v>0</v>
      </c>
      <c r="AM20" s="2"/>
      <c r="AX20" s="2"/>
      <c r="AY20">
        <v>0</v>
      </c>
    </row>
    <row r="21" spans="11:51" ht="13.5" customHeight="1">
      <c r="K21" s="2"/>
      <c r="N21" s="328"/>
      <c r="R21">
        <f>COUNTIFS($B$2:$B21,B21)</f>
        <v>0</v>
      </c>
      <c r="S21">
        <v>0</v>
      </c>
      <c r="AM21" s="2"/>
      <c r="AY21">
        <v>0</v>
      </c>
    </row>
    <row r="22" spans="11:51" ht="13.5" customHeight="1">
      <c r="K22" s="2"/>
      <c r="R22">
        <f>COUNTIFS($B$2:$B22,B22)</f>
        <v>0</v>
      </c>
      <c r="S22">
        <v>0</v>
      </c>
      <c r="AY22">
        <v>0</v>
      </c>
    </row>
    <row r="23" spans="11:51" ht="13.5" customHeight="1">
      <c r="K23" s="2"/>
      <c r="R23">
        <f>COUNTIFS($B$2:$B23,B23)</f>
        <v>0</v>
      </c>
      <c r="S23">
        <v>0</v>
      </c>
      <c r="AY23">
        <v>0</v>
      </c>
    </row>
    <row r="24" spans="11:51" ht="13.5" customHeight="1">
      <c r="K24" s="2"/>
      <c r="R24">
        <f>COUNTIFS($B$2:$B24,B24)</f>
        <v>0</v>
      </c>
      <c r="S24">
        <v>0</v>
      </c>
      <c r="AY24">
        <v>0</v>
      </c>
    </row>
    <row r="25" spans="11:51" ht="13.5" customHeight="1">
      <c r="K25" s="2"/>
      <c r="M25" s="2"/>
      <c r="R25">
        <f>COUNTIFS($B$2:$B25,B25)</f>
        <v>0</v>
      </c>
      <c r="S25">
        <v>0</v>
      </c>
      <c r="AI25" s="329"/>
      <c r="AM25" s="2"/>
      <c r="AX25" s="2"/>
      <c r="AY25">
        <v>0</v>
      </c>
    </row>
    <row r="26" spans="11:51" ht="13.5" customHeight="1">
      <c r="K26" s="2"/>
      <c r="N26" s="2"/>
      <c r="R26">
        <f>COUNTIFS($B$2:$B26,B26)</f>
        <v>0</v>
      </c>
      <c r="S26">
        <v>0</v>
      </c>
      <c r="AI26" s="329"/>
      <c r="AM26" s="2"/>
      <c r="AX26" s="2"/>
      <c r="AY26">
        <v>0</v>
      </c>
    </row>
    <row r="27" spans="11:51" ht="13.5" customHeight="1">
      <c r="K27" s="2"/>
      <c r="N27" s="2"/>
      <c r="R27">
        <f>COUNTIFS($B$2:$B27,B27)</f>
        <v>0</v>
      </c>
      <c r="S27">
        <v>0</v>
      </c>
      <c r="AM27" s="2"/>
      <c r="AX27" s="2"/>
      <c r="AY27">
        <v>0</v>
      </c>
    </row>
    <row r="28" spans="11:51" ht="13.5" customHeight="1">
      <c r="K28" s="2"/>
      <c r="N28" s="2"/>
      <c r="R28">
        <f>COUNTIFS($B$2:$B28,B28)</f>
        <v>0</v>
      </c>
      <c r="S28">
        <v>0</v>
      </c>
      <c r="AM28" s="2"/>
      <c r="AX28" s="2"/>
      <c r="AY28">
        <v>0</v>
      </c>
    </row>
    <row r="29" spans="11:51" ht="13.5" customHeight="1">
      <c r="K29" s="2"/>
      <c r="N29" s="2"/>
      <c r="R29">
        <f>COUNTIFS($B$2:$B29,B29)</f>
        <v>0</v>
      </c>
      <c r="S29">
        <v>0</v>
      </c>
      <c r="AY29">
        <v>0</v>
      </c>
    </row>
    <row r="30" spans="11:51" ht="13.5" customHeight="1">
      <c r="R30">
        <f>COUNTIFS($B$2:$B30,B30)</f>
        <v>0</v>
      </c>
      <c r="S30">
        <v>0</v>
      </c>
      <c r="AX30" s="2"/>
    </row>
    <row r="31" spans="11:51" ht="13.5" customHeight="1">
      <c r="R31">
        <f>COUNTIFS($B$2:$B31,B31)</f>
        <v>0</v>
      </c>
      <c r="S31">
        <v>0</v>
      </c>
      <c r="AX31" s="2"/>
    </row>
    <row r="32" spans="11:51" ht="13.5" customHeight="1">
      <c r="K32" s="2"/>
      <c r="N32" s="2"/>
      <c r="R32">
        <f>COUNTIFS($B$2:$B32,B32)</f>
        <v>0</v>
      </c>
      <c r="S32">
        <v>0</v>
      </c>
    </row>
    <row r="33" spans="1:52" ht="13.5" customHeight="1">
      <c r="K33" s="2"/>
      <c r="N33" s="2"/>
      <c r="R33">
        <f>COUNTIFS($B$2:$B33,B33)</f>
        <v>0</v>
      </c>
      <c r="S33">
        <v>0</v>
      </c>
    </row>
    <row r="34" spans="1:52" ht="13.5" customHeight="1">
      <c r="K34" s="2"/>
      <c r="N34" s="2"/>
      <c r="R34">
        <f>COUNTIFS($B$2:$B34,B34)</f>
        <v>0</v>
      </c>
      <c r="S34">
        <v>0</v>
      </c>
      <c r="AZ34" t="s">
        <v>626</v>
      </c>
    </row>
    <row r="35" spans="1:52" ht="13.5" customHeight="1">
      <c r="K35" s="2"/>
      <c r="N35" s="2"/>
      <c r="R35">
        <f>COUNTIFS($B$2:$B35,B35)</f>
        <v>0</v>
      </c>
      <c r="S35">
        <v>0</v>
      </c>
    </row>
    <row r="36" spans="1:52" ht="13.5" customHeight="1">
      <c r="K36" s="2"/>
      <c r="N36" s="2"/>
      <c r="R36">
        <f>COUNTIFS($B$2:$B36,B36)</f>
        <v>0</v>
      </c>
      <c r="S36">
        <v>0</v>
      </c>
    </row>
    <row r="37" spans="1:52" ht="13.5" customHeight="1">
      <c r="K37" s="2"/>
      <c r="N37" s="2"/>
      <c r="R37">
        <f>COUNTIFS($B$2:$B37,B37)</f>
        <v>0</v>
      </c>
      <c r="S37">
        <v>0</v>
      </c>
    </row>
    <row r="38" spans="1:52" ht="13.5" customHeight="1">
      <c r="B38" s="2"/>
      <c r="K38" s="2"/>
      <c r="R38">
        <f>COUNTIFS($B$2:$B38,B38)</f>
        <v>0</v>
      </c>
      <c r="S38">
        <v>0</v>
      </c>
    </row>
    <row r="39" spans="1:52" ht="13.5" customHeight="1">
      <c r="N39" s="2"/>
      <c r="R39">
        <f>COUNTIFS($B$2:$B39,B39)</f>
        <v>0</v>
      </c>
      <c r="S39">
        <v>0</v>
      </c>
    </row>
    <row r="40" spans="1:52" ht="13.5" customHeight="1">
      <c r="B40" s="2"/>
      <c r="K40" s="2"/>
      <c r="N40" s="2"/>
      <c r="R40">
        <f>COUNTIFS($B$2:$B40,B40)</f>
        <v>0</v>
      </c>
      <c r="S40">
        <v>0</v>
      </c>
    </row>
    <row r="41" spans="1:52" ht="13.5" customHeight="1">
      <c r="A41" s="330"/>
      <c r="B41" s="331"/>
      <c r="C41" s="331"/>
      <c r="D41" s="331"/>
      <c r="F41" s="329"/>
      <c r="G41" s="329"/>
      <c r="H41" s="329"/>
      <c r="I41" s="329"/>
      <c r="J41" s="329"/>
      <c r="K41" s="329"/>
      <c r="L41" s="329"/>
      <c r="M41" s="329"/>
      <c r="N41" s="329"/>
      <c r="O41" s="329"/>
      <c r="P41" s="329"/>
      <c r="Q41" s="329"/>
      <c r="R41">
        <f>COUNTIFS($B$2:$B41,B41)</f>
        <v>0</v>
      </c>
      <c r="S41">
        <v>0</v>
      </c>
    </row>
    <row r="42" spans="1:52" ht="13.5" customHeight="1">
      <c r="K42" s="2"/>
      <c r="N42" s="2"/>
      <c r="R42">
        <f>COUNTIFS($B$2:$B42,B42)</f>
        <v>0</v>
      </c>
      <c r="S42">
        <v>0</v>
      </c>
    </row>
    <row r="43" spans="1:52" ht="13.5" customHeight="1">
      <c r="K43" s="329"/>
      <c r="L43" s="329"/>
      <c r="M43" s="329"/>
      <c r="N43" s="329"/>
      <c r="R43">
        <f>COUNTIFS($B$2:$B43,B43)</f>
        <v>0</v>
      </c>
      <c r="S43">
        <v>0</v>
      </c>
    </row>
    <row r="44" spans="1:52" ht="13.5" customHeight="1">
      <c r="K44" s="2"/>
      <c r="N44" s="2"/>
      <c r="R44">
        <f>COUNTIFS($B$2:$B44,B44)</f>
        <v>0</v>
      </c>
      <c r="S44">
        <v>0</v>
      </c>
    </row>
    <row r="45" spans="1:52" ht="13.5" customHeight="1">
      <c r="K45" s="329"/>
      <c r="N45" s="2"/>
      <c r="R45">
        <f>COUNTIFS($B$2:$B45,B45)</f>
        <v>0</v>
      </c>
      <c r="S45">
        <v>0</v>
      </c>
    </row>
    <row r="46" spans="1:52" ht="13.5" customHeight="1">
      <c r="R46">
        <f>COUNTIFS($B$2:$B46,B46)</f>
        <v>0</v>
      </c>
      <c r="S46">
        <v>0</v>
      </c>
    </row>
    <row r="47" spans="1:52" ht="13.5" customHeight="1">
      <c r="R47">
        <f>COUNTIFS($B$2:$B47,B47)</f>
        <v>0</v>
      </c>
      <c r="S47">
        <v>0</v>
      </c>
    </row>
    <row r="48" spans="1:52" ht="13.5" customHeight="1">
      <c r="R48">
        <f>COUNTIFS($B$2:$B48,B48)</f>
        <v>0</v>
      </c>
      <c r="S48">
        <v>0</v>
      </c>
    </row>
    <row r="49" spans="11:19" ht="13.5" customHeight="1">
      <c r="N49" s="2"/>
      <c r="R49">
        <f>COUNTIFS($B$2:$B49,B49)</f>
        <v>0</v>
      </c>
      <c r="S49">
        <v>0</v>
      </c>
    </row>
    <row r="50" spans="11:19" ht="13.5" customHeight="1">
      <c r="N50" s="2"/>
      <c r="R50">
        <f>COUNTIFS($B$2:$B50,B50)</f>
        <v>0</v>
      </c>
      <c r="S50">
        <v>0</v>
      </c>
    </row>
    <row r="51" spans="11:19" ht="13.5" customHeight="1">
      <c r="N51" s="2"/>
      <c r="R51">
        <f>COUNTIFS($B$2:$B51,B51)</f>
        <v>0</v>
      </c>
      <c r="S51">
        <v>0</v>
      </c>
    </row>
    <row r="52" spans="11:19" ht="13.5" customHeight="1">
      <c r="N52" s="2"/>
      <c r="R52">
        <f>COUNTIFS($B$2:$B52,B52)</f>
        <v>0</v>
      </c>
      <c r="S52">
        <v>0</v>
      </c>
    </row>
    <row r="53" spans="11:19" ht="13.5" customHeight="1">
      <c r="N53" s="2"/>
      <c r="R53">
        <f>COUNTIFS($B$2:$B53,B53)</f>
        <v>0</v>
      </c>
      <c r="S53">
        <v>0</v>
      </c>
    </row>
    <row r="54" spans="11:19" ht="13.5" customHeight="1">
      <c r="N54" s="2"/>
      <c r="R54">
        <f>COUNTIFS($B$2:$B54,B54)</f>
        <v>0</v>
      </c>
      <c r="S54">
        <v>0</v>
      </c>
    </row>
    <row r="55" spans="11:19" ht="13.5" customHeight="1">
      <c r="K55" s="2"/>
      <c r="R55">
        <f>COUNTIFS($B$2:$B55,B55)</f>
        <v>0</v>
      </c>
      <c r="S55">
        <v>0</v>
      </c>
    </row>
    <row r="56" spans="11:19" ht="13.5" customHeight="1">
      <c r="R56">
        <f>COUNTIFS($B$2:$B56,B56)</f>
        <v>0</v>
      </c>
      <c r="S56">
        <v>0</v>
      </c>
    </row>
    <row r="57" spans="11:19" ht="13.5" customHeight="1">
      <c r="N57" s="2"/>
      <c r="R57">
        <f>COUNTIFS($B$2:$B57,B57)</f>
        <v>0</v>
      </c>
      <c r="S57">
        <v>0</v>
      </c>
    </row>
    <row r="58" spans="11:19" ht="13.5" customHeight="1">
      <c r="K58" s="2"/>
      <c r="N58" s="2"/>
      <c r="R58">
        <f>COUNTIFS($B$2:$B58,B58)</f>
        <v>0</v>
      </c>
      <c r="S58">
        <v>0</v>
      </c>
    </row>
    <row r="59" spans="11:19" ht="13.5" customHeight="1">
      <c r="K59" s="2"/>
      <c r="N59" s="2"/>
      <c r="R59">
        <f>COUNTIFS($B$2:$B59,B59)</f>
        <v>0</v>
      </c>
      <c r="S59">
        <v>0</v>
      </c>
    </row>
    <row r="60" spans="11:19" ht="13.5" customHeight="1">
      <c r="K60" s="2"/>
      <c r="N60" s="2"/>
      <c r="R60">
        <f>COUNTIFS($B$2:$B60,B60)</f>
        <v>0</v>
      </c>
      <c r="S60">
        <v>0</v>
      </c>
    </row>
    <row r="61" spans="11:19" ht="13.5" customHeight="1">
      <c r="K61" s="2"/>
      <c r="R61">
        <f>COUNTIFS($B$2:$B61,B61)</f>
        <v>0</v>
      </c>
      <c r="S61">
        <v>0</v>
      </c>
    </row>
    <row r="62" spans="11:19" ht="13.5" customHeight="1">
      <c r="K62" s="2"/>
      <c r="R62">
        <f>COUNTIFS($B$2:$B62,B62)</f>
        <v>0</v>
      </c>
      <c r="S62">
        <v>0</v>
      </c>
    </row>
    <row r="63" spans="11:19" ht="13.5" customHeight="1">
      <c r="K63" s="2"/>
      <c r="N63" s="2"/>
      <c r="R63">
        <f>COUNTIFS($B$2:$B63,B63)</f>
        <v>0</v>
      </c>
      <c r="S63">
        <v>0</v>
      </c>
    </row>
    <row r="64" spans="11:19" ht="13.5" customHeight="1">
      <c r="N64" s="2"/>
      <c r="R64">
        <f>COUNTIFS($B$2:$B64,B64)</f>
        <v>0</v>
      </c>
      <c r="S64">
        <v>0</v>
      </c>
    </row>
    <row r="65" spans="11:19" ht="13.5" customHeight="1">
      <c r="N65" s="2"/>
      <c r="R65">
        <f>COUNTIFS($B$2:$B65,B65)</f>
        <v>0</v>
      </c>
      <c r="S65">
        <v>0</v>
      </c>
    </row>
    <row r="66" spans="11:19" ht="13.5" customHeight="1">
      <c r="K66" s="2"/>
      <c r="N66" s="2"/>
      <c r="R66">
        <f>COUNTIFS($B$2:$B66,B66)</f>
        <v>0</v>
      </c>
      <c r="S66">
        <v>0</v>
      </c>
    </row>
    <row r="67" spans="11:19" ht="13.5" customHeight="1">
      <c r="K67" s="2"/>
      <c r="N67" s="2"/>
      <c r="R67">
        <f>COUNTIFS($B$2:$B67,B67)</f>
        <v>0</v>
      </c>
      <c r="S67">
        <v>0</v>
      </c>
    </row>
    <row r="68" spans="11:19" ht="13.5" customHeight="1">
      <c r="K68" s="2"/>
      <c r="R68">
        <f>COUNTIFS($B$2:$B68,B68)</f>
        <v>0</v>
      </c>
      <c r="S68">
        <v>0</v>
      </c>
    </row>
    <row r="69" spans="11:19" ht="13.5" customHeight="1">
      <c r="K69" s="2"/>
      <c r="R69">
        <f>COUNTIFS($B$2:$B69,B69)</f>
        <v>0</v>
      </c>
      <c r="S69">
        <v>0</v>
      </c>
    </row>
    <row r="70" spans="11:19" ht="13.5" customHeight="1">
      <c r="K70" s="2"/>
      <c r="R70">
        <f>COUNTIFS($B$2:$B70,B70)</f>
        <v>0</v>
      </c>
      <c r="S70">
        <v>0</v>
      </c>
    </row>
    <row r="71" spans="11:19" ht="13.5" customHeight="1">
      <c r="R71">
        <f>COUNTIFS($B$2:$B71,B71)</f>
        <v>0</v>
      </c>
      <c r="S71">
        <v>0</v>
      </c>
    </row>
    <row r="72" spans="11:19" ht="13.5" customHeight="1">
      <c r="N72" s="2"/>
      <c r="R72">
        <f>COUNTIFS($B$2:$B72,B72)</f>
        <v>0</v>
      </c>
      <c r="S72">
        <v>0</v>
      </c>
    </row>
    <row r="73" spans="11:19" ht="13.5" customHeight="1">
      <c r="N73" s="2"/>
      <c r="R73">
        <f>COUNTIFS($B$2:$B73,B73)</f>
        <v>0</v>
      </c>
      <c r="S73">
        <v>0</v>
      </c>
    </row>
    <row r="74" spans="11:19" ht="13.5" customHeight="1">
      <c r="K74" s="2"/>
      <c r="N74" s="2"/>
      <c r="R74">
        <f>COUNTIFS($B$2:$B74,B74)</f>
        <v>0</v>
      </c>
      <c r="S74">
        <v>0</v>
      </c>
    </row>
    <row r="75" spans="11:19" ht="13.5" customHeight="1">
      <c r="R75">
        <f>COUNTIFS($B$2:$B75,B75)</f>
        <v>0</v>
      </c>
      <c r="S75">
        <v>0</v>
      </c>
    </row>
    <row r="76" spans="11:19" ht="13.5" customHeight="1">
      <c r="R76">
        <f>COUNTIFS($B$2:$B76,B76)</f>
        <v>0</v>
      </c>
      <c r="S76">
        <v>0</v>
      </c>
    </row>
    <row r="77" spans="11:19" ht="13.5" customHeight="1">
      <c r="K77" s="2"/>
      <c r="N77" s="2"/>
      <c r="R77">
        <f>COUNTIFS($B$2:$B77,B77)</f>
        <v>0</v>
      </c>
      <c r="S77">
        <v>0</v>
      </c>
    </row>
    <row r="78" spans="11:19" ht="13.5" customHeight="1">
      <c r="K78" s="2"/>
      <c r="N78" s="2"/>
      <c r="R78">
        <f>COUNTIFS($B$2:$B78,B78)</f>
        <v>0</v>
      </c>
      <c r="S78">
        <v>0</v>
      </c>
    </row>
    <row r="79" spans="11:19" ht="13.5" customHeight="1">
      <c r="K79" s="2"/>
      <c r="N79" s="2"/>
      <c r="R79">
        <f>COUNTIFS($B$2:$B79,B79)</f>
        <v>0</v>
      </c>
      <c r="S79">
        <v>0</v>
      </c>
    </row>
    <row r="80" spans="11:19" ht="13.5" customHeight="1">
      <c r="K80" s="2"/>
      <c r="N80" s="2"/>
      <c r="R80">
        <f>COUNTIFS($B$2:$B80,B80)</f>
        <v>0</v>
      </c>
      <c r="S80">
        <v>0</v>
      </c>
    </row>
    <row r="81" spans="11:19" ht="13.5" customHeight="1">
      <c r="K81" s="2"/>
      <c r="N81" s="2"/>
      <c r="R81">
        <f>COUNTIFS($B$2:$B81,B81)</f>
        <v>0</v>
      </c>
      <c r="S81">
        <v>0</v>
      </c>
    </row>
    <row r="82" spans="11:19" ht="13.5" customHeight="1">
      <c r="N82" s="2"/>
      <c r="R82">
        <f>COUNTIFS($B$2:$B82,B82)</f>
        <v>0</v>
      </c>
      <c r="S82">
        <v>0</v>
      </c>
    </row>
    <row r="83" spans="11:19" ht="13.5" customHeight="1">
      <c r="R83">
        <f>COUNTIFS($B$2:$B83,B83)</f>
        <v>0</v>
      </c>
      <c r="S83">
        <v>0</v>
      </c>
    </row>
    <row r="84" spans="11:19" ht="13.5" customHeight="1">
      <c r="R84">
        <f>COUNTIFS($B$2:$B84,B84)</f>
        <v>0</v>
      </c>
      <c r="S84">
        <v>0</v>
      </c>
    </row>
    <row r="85" spans="11:19" ht="13.5" customHeight="1">
      <c r="N85" s="2"/>
      <c r="R85">
        <f>COUNTIFS($B$2:$B85,B85)</f>
        <v>0</v>
      </c>
      <c r="S85">
        <v>0</v>
      </c>
    </row>
    <row r="86" spans="11:19" ht="13.5" customHeight="1">
      <c r="N86" s="2"/>
      <c r="R86">
        <f>COUNTIFS($B$2:$B86,B86)</f>
        <v>0</v>
      </c>
      <c r="S86">
        <v>0</v>
      </c>
    </row>
    <row r="87" spans="11:19" ht="13.5" customHeight="1">
      <c r="R87">
        <f>COUNTIFS($B$2:$B87,B87)</f>
        <v>0</v>
      </c>
      <c r="S87">
        <v>0</v>
      </c>
    </row>
    <row r="88" spans="11:19" ht="13.5" customHeight="1">
      <c r="R88">
        <f>COUNTIFS($B$2:$B88,B88)</f>
        <v>0</v>
      </c>
      <c r="S88">
        <v>0</v>
      </c>
    </row>
    <row r="89" spans="11:19" ht="13.5" customHeight="1">
      <c r="R89">
        <f>COUNTIFS($B$2:$B89,B89)</f>
        <v>0</v>
      </c>
      <c r="S89">
        <v>0</v>
      </c>
    </row>
    <row r="90" spans="11:19" ht="13.5" customHeight="1">
      <c r="R90">
        <f>COUNTIFS($B$2:$B90,B90)</f>
        <v>0</v>
      </c>
      <c r="S90">
        <v>0</v>
      </c>
    </row>
    <row r="91" spans="11:19" ht="13.5" customHeight="1">
      <c r="R91">
        <f>COUNTIFS($B$2:$B91,B91)</f>
        <v>0</v>
      </c>
      <c r="S91">
        <v>0</v>
      </c>
    </row>
    <row r="92" spans="11:19" ht="13.5" customHeight="1">
      <c r="N92" s="2"/>
      <c r="R92">
        <f>COUNTIFS($B$2:$B92,B92)</f>
        <v>0</v>
      </c>
      <c r="S92">
        <v>0</v>
      </c>
    </row>
    <row r="93" spans="11:19" ht="13.5" customHeight="1">
      <c r="N93" s="2"/>
      <c r="R93">
        <f>COUNTIFS($B$2:$B93,B93)</f>
        <v>0</v>
      </c>
      <c r="S93">
        <v>0</v>
      </c>
    </row>
    <row r="94" spans="11:19" ht="13.5" customHeight="1">
      <c r="N94" s="2"/>
      <c r="R94">
        <f>COUNTIFS($B$2:$B94,B94)</f>
        <v>0</v>
      </c>
      <c r="S94">
        <v>0</v>
      </c>
    </row>
    <row r="95" spans="11:19" ht="13.5" customHeight="1">
      <c r="K95" s="2"/>
      <c r="R95">
        <f>COUNTIFS($B$2:$B95,B95)</f>
        <v>0</v>
      </c>
      <c r="S95">
        <v>0</v>
      </c>
    </row>
    <row r="96" spans="11:19" ht="13.5" customHeight="1">
      <c r="R96">
        <f>COUNTIFS($B$2:$B96,B96)</f>
        <v>0</v>
      </c>
      <c r="S96">
        <v>0</v>
      </c>
    </row>
    <row r="97" spans="14:19" ht="13.5" customHeight="1">
      <c r="R97">
        <f>COUNTIFS($B$2:$B97,B97)</f>
        <v>0</v>
      </c>
      <c r="S97">
        <v>0</v>
      </c>
    </row>
    <row r="98" spans="14:19" ht="13.5" customHeight="1">
      <c r="R98">
        <f>COUNTIFS($B$2:$B98,B98)</f>
        <v>0</v>
      </c>
      <c r="S98">
        <v>0</v>
      </c>
    </row>
    <row r="99" spans="14:19" ht="13.5" customHeight="1">
      <c r="R99">
        <f>COUNTIFS($B$2:$B99,B99)</f>
        <v>0</v>
      </c>
      <c r="S99">
        <v>0</v>
      </c>
    </row>
    <row r="100" spans="14:19" ht="13.5" customHeight="1">
      <c r="R100">
        <f>COUNTIFS($B$2:$B100,B100)</f>
        <v>0</v>
      </c>
      <c r="S100">
        <v>0</v>
      </c>
    </row>
    <row r="101" spans="14:19" ht="13.5" customHeight="1">
      <c r="R101">
        <f>COUNTIFS($B$2:$B101,B101)</f>
        <v>0</v>
      </c>
      <c r="S101">
        <v>0</v>
      </c>
    </row>
    <row r="102" spans="14:19" ht="13.5" customHeight="1">
      <c r="N102" s="2"/>
      <c r="R102">
        <f>COUNTIFS($B$2:$B102,B102)</f>
        <v>0</v>
      </c>
      <c r="S102">
        <v>0</v>
      </c>
    </row>
    <row r="103" spans="14:19" ht="13.5" customHeight="1">
      <c r="R103">
        <f>COUNTIFS($B$2:$B103,B103)</f>
        <v>0</v>
      </c>
      <c r="S103">
        <v>0</v>
      </c>
    </row>
    <row r="104" spans="14:19" ht="13.5" customHeight="1">
      <c r="N104" s="2"/>
      <c r="R104">
        <f>COUNTIFS($B$2:$B104,B104)</f>
        <v>0</v>
      </c>
      <c r="S104">
        <v>0</v>
      </c>
    </row>
    <row r="105" spans="14:19" ht="13.5" customHeight="1">
      <c r="R105">
        <f>COUNTIFS($B$2:$B105,B105)</f>
        <v>0</v>
      </c>
      <c r="S105">
        <v>0</v>
      </c>
    </row>
    <row r="106" spans="14:19" ht="13.5" customHeight="1">
      <c r="R106">
        <f>COUNTIFS($B$2:$B106,B106)</f>
        <v>0</v>
      </c>
      <c r="S106">
        <v>0</v>
      </c>
    </row>
    <row r="107" spans="14:19" ht="13.5" customHeight="1">
      <c r="R107">
        <f>COUNTIFS($B$2:$B107,B107)</f>
        <v>0</v>
      </c>
      <c r="S107">
        <v>0</v>
      </c>
    </row>
    <row r="108" spans="14:19" ht="13.5" customHeight="1">
      <c r="R108">
        <f>COUNTIFS($B$2:$B108,B108)</f>
        <v>0</v>
      </c>
      <c r="S108">
        <v>0</v>
      </c>
    </row>
    <row r="109" spans="14:19" ht="13.5" customHeight="1">
      <c r="R109">
        <f>COUNTIFS($B$2:$B109,B109)</f>
        <v>0</v>
      </c>
      <c r="S109">
        <v>0</v>
      </c>
    </row>
    <row r="110" spans="14:19" ht="13.5" customHeight="1">
      <c r="R110">
        <f>COUNTIFS($B$2:$B110,B110)</f>
        <v>0</v>
      </c>
      <c r="S110">
        <v>0</v>
      </c>
    </row>
    <row r="111" spans="14:19" ht="13.5" customHeight="1">
      <c r="R111">
        <f>COUNTIFS($B$2:$B111,B111)</f>
        <v>0</v>
      </c>
      <c r="S111">
        <v>0</v>
      </c>
    </row>
    <row r="112" spans="14:19" ht="13.5" customHeight="1">
      <c r="R112">
        <f>COUNTIFS($B$2:$B112,B112)</f>
        <v>0</v>
      </c>
      <c r="S112">
        <v>0</v>
      </c>
    </row>
    <row r="113" spans="2:19" ht="13.5" customHeight="1">
      <c r="R113">
        <f>COUNTIFS($B$2:$B113,B113)</f>
        <v>0</v>
      </c>
      <c r="S113">
        <v>0</v>
      </c>
    </row>
    <row r="114" spans="2:19" ht="13.5" customHeight="1">
      <c r="R114">
        <f>COUNTIFS($B$2:$B114,B114)</f>
        <v>0</v>
      </c>
      <c r="S114">
        <v>0</v>
      </c>
    </row>
    <row r="115" spans="2:19" ht="13.5" customHeight="1">
      <c r="N115" s="2"/>
      <c r="R115">
        <f>COUNTIFS($B$2:$B115,B115)</f>
        <v>0</v>
      </c>
      <c r="S115">
        <v>0</v>
      </c>
    </row>
    <row r="116" spans="2:19" ht="13.5" customHeight="1">
      <c r="R116">
        <f>COUNTIFS($B$2:$B116,B116)</f>
        <v>0</v>
      </c>
      <c r="S116">
        <v>0</v>
      </c>
    </row>
    <row r="117" spans="2:19" ht="13.5" customHeight="1">
      <c r="N117" s="2"/>
      <c r="R117">
        <f>COUNTIFS($B$2:$B117,B117)</f>
        <v>0</v>
      </c>
      <c r="S117">
        <v>0</v>
      </c>
    </row>
    <row r="118" spans="2:19" ht="13.5" customHeight="1">
      <c r="R118">
        <f>COUNTIFS($B$2:$B118,B118)</f>
        <v>0</v>
      </c>
      <c r="S118">
        <v>0</v>
      </c>
    </row>
    <row r="119" spans="2:19" ht="13.5" customHeight="1">
      <c r="R119">
        <f>COUNTIFS($B$2:$B119,B119)</f>
        <v>0</v>
      </c>
      <c r="S119">
        <v>0</v>
      </c>
    </row>
    <row r="120" spans="2:19" ht="13.5" customHeight="1">
      <c r="N120" s="2"/>
      <c r="R120">
        <f>COUNTIFS($B$2:$B120,B120)</f>
        <v>0</v>
      </c>
      <c r="S120">
        <v>0</v>
      </c>
    </row>
    <row r="121" spans="2:19" ht="13.5" customHeight="1">
      <c r="N121" s="2"/>
      <c r="R121">
        <f>COUNTIFS($B$2:$B121,B121)</f>
        <v>0</v>
      </c>
      <c r="S121">
        <v>0</v>
      </c>
    </row>
    <row r="122" spans="2:19" ht="13.5" customHeight="1">
      <c r="R122">
        <f>COUNTIFS($B$2:$B122,B122)</f>
        <v>0</v>
      </c>
      <c r="S122">
        <v>0</v>
      </c>
    </row>
    <row r="123" spans="2:19" ht="13.5" customHeight="1">
      <c r="R123">
        <f>COUNTIFS($B$2:$B123,B123)</f>
        <v>0</v>
      </c>
      <c r="S123">
        <v>0</v>
      </c>
    </row>
    <row r="124" spans="2:19" ht="13.5" customHeight="1">
      <c r="B124" s="326"/>
      <c r="C124" s="326"/>
      <c r="R124">
        <f>COUNTIFS($B$2:$B124,B124)</f>
        <v>0</v>
      </c>
      <c r="S124">
        <v>0</v>
      </c>
    </row>
    <row r="125" spans="2:19" ht="13.5" customHeight="1">
      <c r="B125" s="326"/>
      <c r="C125" s="326"/>
      <c r="R125">
        <f>COUNTIFS($B$2:$B125,B125)</f>
        <v>0</v>
      </c>
      <c r="S125">
        <v>0</v>
      </c>
    </row>
    <row r="126" spans="2:19" ht="13.5" customHeight="1">
      <c r="B126" s="326"/>
      <c r="C126" s="326"/>
      <c r="R126">
        <f>COUNTIFS($B$2:$B126,B126)</f>
        <v>0</v>
      </c>
      <c r="S126">
        <v>0</v>
      </c>
    </row>
    <row r="127" spans="2:19" ht="13.5" customHeight="1">
      <c r="R127">
        <f>COUNTIFS($B$2:$B127,B127)</f>
        <v>0</v>
      </c>
      <c r="S127">
        <v>0</v>
      </c>
    </row>
    <row r="128" spans="2:19" ht="13.5" customHeight="1">
      <c r="R128">
        <f>COUNTIFS($B$2:$B128,B128)</f>
        <v>0</v>
      </c>
      <c r="S128">
        <v>0</v>
      </c>
    </row>
    <row r="129" spans="1:19" ht="13.5" customHeight="1">
      <c r="R129">
        <f>COUNTIFS($B$2:$B129,B129)</f>
        <v>0</v>
      </c>
      <c r="S129">
        <v>0</v>
      </c>
    </row>
    <row r="130" spans="1:19" ht="13.5" customHeight="1">
      <c r="R130">
        <f>COUNTIFS($B$2:$B130,B130)</f>
        <v>0</v>
      </c>
      <c r="S130">
        <v>0</v>
      </c>
    </row>
    <row r="131" spans="1:19" ht="13.5" customHeight="1">
      <c r="R131">
        <f>COUNTIFS($B$2:$B131,B131)</f>
        <v>0</v>
      </c>
      <c r="S131">
        <v>0</v>
      </c>
    </row>
    <row r="132" spans="1:19" ht="13.5" customHeight="1">
      <c r="R132">
        <f>COUNTIFS($B$2:$B132,B132)</f>
        <v>0</v>
      </c>
      <c r="S132">
        <v>0</v>
      </c>
    </row>
    <row r="133" spans="1:19" ht="13.5" customHeight="1">
      <c r="R133">
        <f>COUNTIFS($B$2:$B133,B133)</f>
        <v>0</v>
      </c>
      <c r="S133">
        <v>0</v>
      </c>
    </row>
    <row r="134" spans="1:19" ht="13.5" customHeight="1">
      <c r="A134" s="332"/>
      <c r="B134" s="333"/>
      <c r="C134" s="333"/>
      <c r="D134" s="333"/>
      <c r="E134" s="333"/>
      <c r="F134" s="333"/>
      <c r="G134" s="333"/>
      <c r="H134" s="333"/>
      <c r="I134" s="333"/>
      <c r="J134" s="333"/>
      <c r="K134" s="333"/>
      <c r="L134" s="333"/>
      <c r="M134" s="333"/>
      <c r="N134" s="333"/>
      <c r="O134" s="333"/>
      <c r="P134" s="333"/>
      <c r="Q134" s="334"/>
      <c r="R134">
        <f>COUNTIFS($B$2:$B134,B134)</f>
        <v>0</v>
      </c>
      <c r="S134">
        <v>0</v>
      </c>
    </row>
    <row r="135" spans="1:19" ht="13.5" customHeight="1">
      <c r="R135">
        <f>COUNTIFS($B$2:$B135,B135)</f>
        <v>0</v>
      </c>
      <c r="S135">
        <v>0</v>
      </c>
    </row>
    <row r="136" spans="1:19" ht="13.5" customHeight="1">
      <c r="R136">
        <f>COUNTIFS($B$2:$B136,B136)</f>
        <v>0</v>
      </c>
      <c r="S136">
        <v>0</v>
      </c>
    </row>
    <row r="137" spans="1:19" ht="13.5" customHeight="1">
      <c r="R137">
        <f>COUNTIFS($B$2:$B137,B137)</f>
        <v>0</v>
      </c>
      <c r="S137">
        <v>0</v>
      </c>
    </row>
    <row r="138" spans="1:19" ht="13.5" customHeight="1">
      <c r="R138">
        <f>COUNTIFS($B$2:$B138,B138)</f>
        <v>0</v>
      </c>
      <c r="S138">
        <v>0</v>
      </c>
    </row>
    <row r="139" spans="1:19" ht="13.5" customHeight="1">
      <c r="R139">
        <f>COUNTIFS($B$2:$B139,B139)</f>
        <v>0</v>
      </c>
      <c r="S139">
        <v>0</v>
      </c>
    </row>
    <row r="140" spans="1:19" ht="13.5" customHeight="1">
      <c r="R140">
        <f>COUNTIFS($B$2:$B140,B140)</f>
        <v>0</v>
      </c>
      <c r="S140">
        <v>0</v>
      </c>
    </row>
    <row r="141" spans="1:19" ht="13.5" customHeight="1">
      <c r="R141">
        <f>COUNTIFS($B$2:$B141,B141)</f>
        <v>0</v>
      </c>
      <c r="S141">
        <v>0</v>
      </c>
    </row>
    <row r="142" spans="1:19" ht="13.5" customHeight="1">
      <c r="R142">
        <f>COUNTIFS($B$2:$B142,B142)</f>
        <v>0</v>
      </c>
      <c r="S142">
        <v>0</v>
      </c>
    </row>
    <row r="143" spans="1:19" ht="13.5" customHeight="1">
      <c r="R143">
        <f>COUNTIFS($B$2:$B143,B143)</f>
        <v>0</v>
      </c>
      <c r="S143">
        <v>0</v>
      </c>
    </row>
    <row r="144" spans="1:19" ht="13.5" customHeight="1">
      <c r="R144">
        <f>COUNTIFS($B$2:$B144,B144)</f>
        <v>0</v>
      </c>
      <c r="S144">
        <v>0</v>
      </c>
    </row>
    <row r="145" spans="18:19" ht="13.5" customHeight="1">
      <c r="R145">
        <f>COUNTIFS($B$2:$B145,B145)</f>
        <v>0</v>
      </c>
      <c r="S145">
        <v>0</v>
      </c>
    </row>
    <row r="146" spans="18:19" ht="13.5" customHeight="1">
      <c r="R146">
        <f>COUNTIFS($B$2:$B146,B146)</f>
        <v>0</v>
      </c>
      <c r="S146">
        <v>0</v>
      </c>
    </row>
    <row r="147" spans="18:19" ht="13.5" customHeight="1">
      <c r="R147">
        <f>COUNTIFS($B$2:$B147,B147)</f>
        <v>0</v>
      </c>
      <c r="S147">
        <v>0</v>
      </c>
    </row>
    <row r="148" spans="18:19" ht="13.5" customHeight="1">
      <c r="R148">
        <f>COUNTIFS($B$2:$B148,B148)</f>
        <v>0</v>
      </c>
      <c r="S148">
        <v>0</v>
      </c>
    </row>
    <row r="149" spans="18:19" ht="13.5" customHeight="1">
      <c r="R149">
        <f>COUNTIFS($B$2:$B149,B149)</f>
        <v>0</v>
      </c>
      <c r="S149">
        <v>0</v>
      </c>
    </row>
    <row r="150" spans="18:19" ht="13.5" customHeight="1">
      <c r="R150">
        <f>COUNTIFS($B$2:$B150,B150)</f>
        <v>0</v>
      </c>
      <c r="S150">
        <v>0</v>
      </c>
    </row>
    <row r="151" spans="18:19" ht="13.5" customHeight="1">
      <c r="R151">
        <f>COUNTIFS($B$2:$B151,B151)</f>
        <v>0</v>
      </c>
      <c r="S151">
        <v>0</v>
      </c>
    </row>
    <row r="152" spans="18:19" ht="13.5" customHeight="1">
      <c r="R152">
        <f>COUNTIFS($B$2:$B152,B152)</f>
        <v>0</v>
      </c>
      <c r="S152">
        <v>0</v>
      </c>
    </row>
    <row r="153" spans="18:19" ht="13.5" customHeight="1">
      <c r="R153">
        <f>COUNTIFS($B$2:$B153,B153)</f>
        <v>0</v>
      </c>
      <c r="S153">
        <v>0</v>
      </c>
    </row>
    <row r="154" spans="18:19" ht="13.5" customHeight="1">
      <c r="R154">
        <f>COUNTIFS($B$2:$B154,B154)</f>
        <v>0</v>
      </c>
      <c r="S154">
        <v>0</v>
      </c>
    </row>
    <row r="155" spans="18:19" ht="13.5" customHeight="1">
      <c r="R155">
        <f>COUNTIFS($B$2:$B155,B155)</f>
        <v>0</v>
      </c>
      <c r="S155">
        <v>0</v>
      </c>
    </row>
    <row r="156" spans="18:19" ht="13.5" customHeight="1">
      <c r="R156">
        <f>COUNTIFS($B$2:$B156,B156)</f>
        <v>0</v>
      </c>
      <c r="S156">
        <v>0</v>
      </c>
    </row>
    <row r="157" spans="18:19" ht="13.5" customHeight="1">
      <c r="R157">
        <f>COUNTIFS($B$2:$B157,B157)</f>
        <v>0</v>
      </c>
      <c r="S157">
        <v>0</v>
      </c>
    </row>
    <row r="158" spans="18:19" ht="13.5" customHeight="1">
      <c r="R158">
        <f>COUNTIFS($B$2:$B158,B158)</f>
        <v>0</v>
      </c>
      <c r="S158">
        <v>0</v>
      </c>
    </row>
    <row r="159" spans="18:19" ht="13.5" customHeight="1">
      <c r="R159">
        <f>COUNTIFS($B$2:$B159,B159)</f>
        <v>0</v>
      </c>
      <c r="S159">
        <v>0</v>
      </c>
    </row>
    <row r="160" spans="18:19" ht="13.5" customHeight="1">
      <c r="R160">
        <f>COUNTIFS($B$2:$B160,B160)</f>
        <v>0</v>
      </c>
      <c r="S160">
        <v>0</v>
      </c>
    </row>
    <row r="161" spans="18:19" ht="13.5" customHeight="1">
      <c r="R161">
        <f>COUNTIFS($B$2:$B161,B161)</f>
        <v>0</v>
      </c>
      <c r="S161">
        <v>0</v>
      </c>
    </row>
    <row r="162" spans="18:19" ht="13.5" customHeight="1">
      <c r="R162">
        <f>COUNTIFS($B$2:$B162,B162)</f>
        <v>0</v>
      </c>
      <c r="S162">
        <v>0</v>
      </c>
    </row>
    <row r="163" spans="18:19" ht="13.5" customHeight="1">
      <c r="R163">
        <f>COUNTIFS($B$2:$B163,B163)</f>
        <v>0</v>
      </c>
      <c r="S163">
        <v>0</v>
      </c>
    </row>
    <row r="164" spans="18:19" ht="13.5" customHeight="1">
      <c r="R164">
        <f>COUNTIFS($B$2:$B164,B164)</f>
        <v>0</v>
      </c>
      <c r="S164">
        <v>0</v>
      </c>
    </row>
    <row r="165" spans="18:19" ht="13.5" customHeight="1">
      <c r="R165">
        <f>COUNTIFS($B$2:$B165,B165)</f>
        <v>0</v>
      </c>
      <c r="S165">
        <v>0</v>
      </c>
    </row>
    <row r="166" spans="18:19" ht="13.5" customHeight="1">
      <c r="R166">
        <f>COUNTIFS($B$2:$B166,B166)</f>
        <v>0</v>
      </c>
      <c r="S166">
        <v>0</v>
      </c>
    </row>
    <row r="167" spans="18:19" ht="13.5" customHeight="1">
      <c r="R167">
        <f>COUNTIFS($B$2:$B167,B167)</f>
        <v>0</v>
      </c>
      <c r="S167">
        <v>0</v>
      </c>
    </row>
    <row r="168" spans="18:19" ht="13.5" customHeight="1">
      <c r="R168">
        <f>COUNTIFS($B$2:$B168,B168)</f>
        <v>0</v>
      </c>
      <c r="S168">
        <v>0</v>
      </c>
    </row>
    <row r="169" spans="18:19" ht="13.5" customHeight="1">
      <c r="R169">
        <f>COUNTIFS($B$2:$B169,B169)</f>
        <v>0</v>
      </c>
      <c r="S169">
        <v>0</v>
      </c>
    </row>
    <row r="170" spans="18:19" ht="13.5" customHeight="1">
      <c r="R170">
        <f>COUNTIFS($B$2:$B170,B170)</f>
        <v>0</v>
      </c>
      <c r="S170">
        <v>0</v>
      </c>
    </row>
    <row r="171" spans="18:19" ht="13.5" customHeight="1">
      <c r="R171">
        <f>COUNTIFS($B$2:$B171,B171)</f>
        <v>0</v>
      </c>
      <c r="S171">
        <v>0</v>
      </c>
    </row>
    <row r="172" spans="18:19" ht="13.5" customHeight="1">
      <c r="R172">
        <f>COUNTIFS($B$2:$B172,B172)</f>
        <v>0</v>
      </c>
      <c r="S172">
        <v>0</v>
      </c>
    </row>
    <row r="173" spans="18:19" ht="13.5" customHeight="1">
      <c r="R173">
        <f>COUNTIFS($B$2:$B173,B173)</f>
        <v>0</v>
      </c>
      <c r="S173">
        <v>0</v>
      </c>
    </row>
    <row r="174" spans="18:19" ht="13.5" customHeight="1">
      <c r="R174">
        <f>COUNTIFS($B$2:$B174,B174)</f>
        <v>0</v>
      </c>
      <c r="S174">
        <v>0</v>
      </c>
    </row>
    <row r="175" spans="18:19" ht="13.5" customHeight="1">
      <c r="R175">
        <f>COUNTIFS($B$2:$B175,B175)</f>
        <v>0</v>
      </c>
      <c r="S175">
        <v>0</v>
      </c>
    </row>
    <row r="176" spans="18:19" ht="13.5" customHeight="1">
      <c r="R176">
        <f>COUNTIFS($B$2:$B176,B176)</f>
        <v>0</v>
      </c>
      <c r="S176">
        <v>0</v>
      </c>
    </row>
    <row r="177" spans="18:19" ht="13.5" customHeight="1">
      <c r="R177">
        <f>COUNTIFS($B$2:$B177,B177)</f>
        <v>0</v>
      </c>
      <c r="S177">
        <v>0</v>
      </c>
    </row>
    <row r="178" spans="18:19" ht="13.5" customHeight="1">
      <c r="R178">
        <f>COUNTIFS($B$2:$B178,B178)</f>
        <v>0</v>
      </c>
      <c r="S178">
        <v>0</v>
      </c>
    </row>
    <row r="179" spans="18:19" ht="13.5" customHeight="1">
      <c r="R179">
        <f>COUNTIFS($B$2:$B179,B179)</f>
        <v>0</v>
      </c>
      <c r="S179">
        <v>0</v>
      </c>
    </row>
    <row r="180" spans="18:19" ht="13.5" customHeight="1">
      <c r="R180">
        <f>COUNTIFS($B$2:$B180,B180)</f>
        <v>0</v>
      </c>
      <c r="S180">
        <v>0</v>
      </c>
    </row>
    <row r="181" spans="18:19" ht="13.5" customHeight="1">
      <c r="R181">
        <f>COUNTIFS($B$2:$B181,B181)</f>
        <v>0</v>
      </c>
      <c r="S181">
        <v>0</v>
      </c>
    </row>
    <row r="182" spans="18:19" ht="13.5" customHeight="1">
      <c r="R182">
        <f>COUNTIFS($B$2:$B182,B182)</f>
        <v>0</v>
      </c>
      <c r="S182">
        <v>0</v>
      </c>
    </row>
    <row r="183" spans="18:19" ht="13.5" customHeight="1">
      <c r="R183">
        <f>COUNTIFS($B$2:$B183,B183)</f>
        <v>0</v>
      </c>
      <c r="S183">
        <v>0</v>
      </c>
    </row>
    <row r="184" spans="18:19" ht="13.5" customHeight="1">
      <c r="R184">
        <f>COUNTIFS($B$2:$B184,B184)</f>
        <v>0</v>
      </c>
      <c r="S184">
        <v>0</v>
      </c>
    </row>
    <row r="185" spans="18:19" ht="13.5" customHeight="1">
      <c r="R185">
        <f>COUNTIFS($B$2:$B185,B185)</f>
        <v>0</v>
      </c>
      <c r="S185">
        <v>0</v>
      </c>
    </row>
    <row r="186" spans="18:19" ht="13.5" customHeight="1">
      <c r="R186">
        <f>COUNTIFS($B$2:$B186,B186)</f>
        <v>0</v>
      </c>
      <c r="S186">
        <v>0</v>
      </c>
    </row>
    <row r="187" spans="18:19" ht="13.5" customHeight="1">
      <c r="R187">
        <f>COUNTIFS($B$2:$B187,B187)</f>
        <v>0</v>
      </c>
      <c r="S187">
        <v>0</v>
      </c>
    </row>
  </sheetData>
  <mergeCells count="7">
    <mergeCell ref="CE1:CF1"/>
    <mergeCell ref="A1:P1"/>
    <mergeCell ref="T1:AF1"/>
    <mergeCell ref="AI1:AX1"/>
    <mergeCell ref="BA1:BQ1"/>
    <mergeCell ref="BU1:BV1"/>
    <mergeCell ref="CC1:CD1"/>
  </mergeCells>
  <phoneticPr fontId="2" type="noConversion"/>
  <conditionalFormatting sqref="B162:B167 B207:B208 B235:B1048576">
    <cfRule type="duplicateValues" dxfId="25" priority="7"/>
    <cfRule type="duplicateValues" dxfId="24" priority="8"/>
    <cfRule type="duplicateValues" dxfId="23" priority="10"/>
  </conditionalFormatting>
  <conditionalFormatting sqref="B199">
    <cfRule type="duplicateValues" dxfId="22" priority="6"/>
  </conditionalFormatting>
  <conditionalFormatting sqref="B219">
    <cfRule type="duplicateValues" dxfId="21" priority="5"/>
  </conditionalFormatting>
  <conditionalFormatting sqref="B220">
    <cfRule type="duplicateValues" dxfId="20" priority="4"/>
  </conditionalFormatting>
  <conditionalFormatting sqref="B223">
    <cfRule type="duplicateValues" dxfId="19" priority="3"/>
  </conditionalFormatting>
  <conditionalFormatting sqref="B224:B225">
    <cfRule type="duplicateValues" dxfId="18" priority="2"/>
  </conditionalFormatting>
  <conditionalFormatting sqref="B227">
    <cfRule type="duplicateValues" dxfId="17" priority="1"/>
  </conditionalFormatting>
  <conditionalFormatting sqref="U20 U2 U28:U1048576">
    <cfRule type="duplicateValues" dxfId="16" priority="9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item1.xml>��
</file>

<file path=customXml/item2.xml>���~9�f�~�[�e�R�xf[�N4Y�R�xf[�N4Y
</file>

<file path=customXml/item3.xml>���~��f�~�[�e�~���S͑�~���e��vQ�Nf[�y/_8^�~���S͑�~���e��vQ�Nf[�y/_8^
</file>

<file path=customXml/item4.xml>��h�
</file>

<file path=customXml/item5.xml>��h�'Y:S�~t�e~{�vh�e~{�~9���'Y:S�~t�e~{�vh�e~{�~9���
</file>

<file path=customXml/item6.xml>��h�'Y:S�~t\�~xf[�vh'Y:S�~t\�~xf[�vh
</file>

<file path=customXml/item7.xml>���e~{��b�e~{��b�e~{��b�e~{��b�e~{��b�e~{��b�e~{��b�e~{��b�N�e�e~{�N�e�e~{(f�e�e~{��b(f�e�e~{��b�e~{��b�e~{��b'Y:S�e~{g��b�s'Y:S�e~{g��b�s'Y:S�e~{�N�e��b�s'Y:S�e~{�N�e��b�s'Y:S�e~{(f�e��b�s'Y:S�e~{(f�e��b�s�~9���b�~9���b�~9���b�~9���b�~9���b�~9���b�~9��N�e��b�~9��N�e��b�~9�(f�e��b�~9�(f�e��b
</file>

<file path=customXml/item8.xml>���~9�f�~�[�e
</file>

<file path=customXml/item9.xml>��h�'Y:S�[�ϑ;`h�e~{�~9�GMVh-��'Y:S�[�ϑ;`h�e~{�~9�GMVh-��
</file>

<file path=customXml/item10.xml>��h�'Y:S�~t:S�W;N�{~���e~{�e~{�vh�~9���'Y:S�~t:S�W;N�{~���e~{�e~{�vh�~9���
</file>

<file path=customXml/item11.xml>���e~{f�~�[�e,�~9�f�~�[�e,�b�yf�~,�~��f�~�[�e,�[��f�~,h�14,h�16,h�18,h�19,h�20,h�21,h�22,�(u�v�Qpe,�e~{f�~h�
</file>

<file path=customXml/item12.xml>��
</file>

<file path=customXml/item13.xml>���[��f�~�[���S͑��!k�[���S͑�_�Q-^�[���S͑��!k�[���S͑�_�Q-^
</file>

<file path=customXml/item14.xml>���e~{��b�e~{��b�e~{��b�e~{��b�e~{��b�e~{��b�e~{��b�e~{��b�e~{��b�e~{��b�N�e�e~{�N�e�e~{(f�e�e~{��b(f�e�e~{��b'Y:S�e~{g��b�s'Y:S�e~{g��b�s'Y:S�e~{�N�e��b�s'Y:S�e~{�N�e��b�s'Y:S�e~{(f�e��b�s'Y:S�e~{(f�e��b�s�~9���b�~9���b�~9���b�~9���b�~9���b�~9���b�~9��N�e��b�~9��N�e��b�~9�(f�e��b�~9�(f�e��b'Y:S�~9���b�s'Y:S�~9���b�s'Y:S�N�e�~9���b�s'Y:S�N�e�~9���b�s'Y:S(f�e�~9���b�s'Y:S(f�e�~9���b�s�~t�e~{��b�s�~t�e~{��b�s�~t�N�e�e~{��b�s�~t�N�e�e~{��b�s�~t(f�e�e~{��b�s�~t(f�e�e~{��b�s�~t�~9���b�s�~t�~9���b�s�~t�N�e�~9���b�s�~t�N�e�~9���b�s�~t(f�e�~9���b�s�~t(f�e�~9���b�s;N�{�e~{��b�s;N�{�e~{��b�s;N�{�N�e�e~{��b�s;N�{�N�e�e~{��b�s;N�{(f�e�e~{��b�s;N�{(f�e�e~{��b�s;N�{�~9���b�s;N�{�~9���b�s;N�{�N�e�~9���b�s;N�{�N�e�~9���b�s;N�{(f�e�~9���b�s;N�{(f�e�~9���b�s*N�N�e~{��b�s*N�N�e~{��b�s*N�N�N�e�e~{��b�s*N�N�N�e�e~{��b�s*N�N(f�e�e~{��b�s*N�N(f�e�e~{��b�s�~9���b�s�~9���b�s*N�N�N�e�~9���b�s*N�N�N�e�~9���b�s*N�N(f�e�~9���b�s*N�N(f�e�~9���b�s	gHe�~��	gHe�~���N�e	gHe�~���N�e	gHe�~��,gg�[��,gg�[��,gg��!k�[��,gg��!k�[���N�e�_�Q-^�N�e�_�Q-^f�e�_�Q-^f�e�_�Q-^�b�y��b�b�y��bY-��~9�Y-��~9�*N�N�~9���b*N�N�~9���b*N�N�~9��N�e��b*N�N�~9��N�e��b*N�N�~9�(f�e��b*N�N�~9�(f�e��b�b�y�vh�b�y�vh�b�y��b�b�y��bxf[�vhxf[�vhxf[�[�ϑxf[�[�ϑxf[ۏ�^xf[ۏ�^�b�yۏ�^�b�yۏ�^
</file>

<file path=customXml/item15.xml>��h�
</file>

<file path=customXml/item16.xml>���e~{��b�e~{��b�e~{��b�e~{��b�e~{��b�e~{��b�e~{��b�e~{��b�e~{��b�e~{��b�N�e�e~{�N�e�e~{(f�e�e~{��b(f�e�e~{��b'Y:S�e~{g��b�s'Y:S�e~{g��b�s'Y:S�e~{�N�e��b�s'Y:S�e~{�N�e��b�s'Y:S�e~{(f�e��b�s'Y:S�e~{(f�e��b�s�~9���b�~9���b�~9���b�~9���b�~9���b�~9���b�~9��N�e��b�~9��N�e��b�~9�(f�e��b�~9�(f�e��b'Y:S�~9���b�s'Y:S�~9���b�s'Y:S�N�e�~9���b�s'Y:S�N�e�~9���b�s'Y:S(f�e�~9���b�s'Y:S(f�e�~9���b�s�~t�e~{��b�s�~t�e~{��b�s�~t�N�e�e~{��b�s�~t�N�e�e~{��b�s�~t(f�e�e~{��b�s�~t(f�e�e~{��b�s�~t�~9���b�s�~t�~9���b�s�~t�N�e�~9���b�s�~t�N�e�~9���b�s�~t(f�e�~9���b�s�~t(f�e�~9���b�s;N�{�e~{��b�s;N�{�e~{��b�s;N�{�N�e�e~{��b�s;N�{�N�e�e~{��b�s;N�{(f�e�e~{��b�s;N�{(f�e�e~{��b�s;N�{�~9���b�s;N�{�~9���b�s;N�{�N�e�~9���b�s;N�{�N�e�~9���b�s;N�{(f�e�~9���b�s;N�{(f�e�~9���b�s*N�N�e~{��b�s*N�N�e~{��b�s*N�N�N�e�e~{��b�s*N�N�N�e�e~{��b�s*N�N(f�e�e~{��b�s*N�N(f�e�e~{��b�s�~9���b�s�~9���b�s*N�N�N�e�~9���b�s*N�N�N�e�~9���b�s*N�N(f�e�~9���b�s*N�N(f�e�~9���b�s	gHe�~��	gHe�~���N�e	gHe�~���N�e	gHe�~��,gg�[��,gg�[��,gg��!k�[��,gg��!k�[���N�e�_�Q-^�N�e�_�Q-^f�e�_�Q-^f�e�_�Q-^�b�y��b�b�y��bY-��~9�Y-��~9�*N�N�~9���b*N�N�~9���b*N�N�~9��N�e��b*N�N�~9��N�e��b*N�N�~9�(f�e��b*N�N�~9�(f�e��b�b�y�vh�b�y�vh�b�y��b�b�y��bxf[�vhxf[�vhxf[�[�ϑxf[�[�ϑ�b�yۏ�^�b�yۏ�^xf[ۏ�^xf[ۏ�^
</file>

<file path=customXml/item17.xml>���e~{f�~�[�e/e�Nb�R�e���~"}eg�n�R��V-�/pef[/�e/e�Nb�R�e��/e�Nb�R�e���~"}eg�n�R��V-�/pef[/�e/e�Nb�R�e��
</file>

<file path=customXml/item18.xml>���e~{��b�e~{��b�e~{��b�e~{��b�e~{��b�e~{��b�e~{��b�e~{��b�e~{��b�e~{��b�N�e�e~{�N�e�e~{(f�e�e~{��b(f�e�e~{��b'Y:S�e~{g��b�s'Y:S�e~{g��b�s'Y:S�e~{�N�e��b�s'Y:S�e~{�N�e��b�s'Y:S�e~{(f�e��b�s'Y:S�e~{(f�e��b�s�~9���b�~9���b�~9���b�~9���b�~9���b�~9���b�~9��N�e��b�~9��N�e��b�~9�(f�e��b�~9�(f�e��b'Y:S�~9���b�s'Y:S�~9���b�s'Y:S�N�e�~9���b�s'Y:S�N�e�~9���b�s'Y:S(f�e�~9���b�s'Y:S(f�e�~9���b�s�~t�e~{��b�s�~t�e~{��b�s�~t�N�e�e~{��b�s�~t�N�e�e~{��b�s�~t(f�e�e~{��b�s�~t(f�e�e~{��b�s�~t�~9���b�s�~t�~9���b�s�~t�N�e�~9���b�s�~t�N�e�~9���b�s�~t(f�e�~9���b�s�~t(f�e�~9���b�s;N�{�e~{��b�s;N�{�e~{��b�s;N�{�N�e�e~{��b�s;N�{�N�e�e~{��b�s;N�{(f�e�e~{��b�s;N�{(f�e�e~{��b�s;N�{�~9���b�s;N�{�~9���b�s;N�{�N�e�~9���b�s;N�{�N�e�~9���b�s;N�{(f�e�~9���b�s;N�{(f�e�~9���b�s*N�N�e~{��b�s*N�N�e~{��b�s*N�N�N�e�e~{��b�s*N�N�N�e�e~{��b�s*N�N(f�e�e~{��b�s*N�N(f�e�e~{��b�s�~9���b�s�~9���b�s*N�N�N�e�~9���b�s*N�N�N�e�~9���b�s*N�N(f�e�~9���b�s*N�N(f�e�~9���b�s	gHe�~��	gHe�~���N�e	gHe�~���N�e	gHe�~��,gg�[��,gg�[��,gg��!k�[��,gg��!k�[���N�e�_�Q-^�N�e�_�Q-^f�e�_�Q-^f�e�_�Q-^�b�y��b�b�y��bY-��~9�Y-��~9�
</file>

<file path=customXml/item19.xml>��h�'Y:S�~t:S�W�e~{�vh�e~{�~9�GMVh-��;N�{'Y:S�~t:S�W�e~{�vh�e~{�~9�GMVh-��;N�{
</file>

<file path=customXml/item20.xml>��
</file>

<file path=customXml/item21.xml>���e~{f�~�[�e�~9�f�~�[�e�b�yf�~�~��f�~�[�e�[��f�~h�h�h�h�h�h�h��(u�v�Qpe�e~{f�~h�
</file>

<file path=customXml/item22.xml>���e~{��b�e~{��b�e~{��b�e~{��b�e~{��b�e~{��b�e~{��b�e~{��b�e~{��b�e~{��b�N�e�e~{�N�e�e~{(f�e�e~{��b(f�e�e~{��b'Y:S�e~{g��b�s'Y:S�e~{g��b�s'Y:S�e~{�N�e��b�s'Y:S�e~{�N�e��b�s'Y:S�e~{(f�e��b�s'Y:S�e~{(f�e��b�s�~9���b�~9���b�~9���b�~9���b�~9���b�~9���b�~9��N�e��b�~9��N�e��b�~9�(f�e��b�~9�(f�e��b'Y:S�~9���b�s'Y:S�~9���b�s'Y:S�N�e�~9���b�s'Y:S�N�e�~9���b�s'Y:S(f�e�~9���b�s'Y:S(f�e�~9���b�s�~t�e~{��b�s�~t�e~{��b�s�~t�N�e�e~{��b�s�~t�N�e�e~{��b�s�~t(f�e�e~{��b�s�~t(f�e�e~{��b�s�~t�~9���b�s�~t�~9���b�s�~t�N�e�~9���b�s�~t�N�e�~9���b�s�~t(f�e�~9���b�s�~t(f�e�~9���b�s;N�{�e~{��b�s;N�{�e~{��b�s;N�{�N�e�e~{��b�s;N�{�N�e�e~{��b�s;N�{(f�e�e~{��b�s;N�{(f�e�e~{��b�s;N�{�~9���b�s;N�{�~9���b�s;N�{�N�e�~9���b�s;N�{�N�e�~9���b�s;N�{(f�e�~9���b�s;N�{(f�e�~9���b�s*N�N�e~{��b�s*N�N�e~{��b�s*N�N�N�e�e~{��b�s*N�N�N�e�e~{��b�s*N�N(f�e�e~{��b�s*N�N(f�e�e~{��b�s�~9���b�s�~9���b�s*N�N�N�e�~9���b�s*N�N�N�e�~9���b�s*N�N(f�e�~9���b�s*N�N(f�e�~9���b�s	gHe�~��	gHe�~���N�e	gHe�~���N�e	gHe�~��,gg�[��,gg�[��,gg��!k�[��,gg��!k�[���N�e�_�Q-^�N�e�_�Q-^f�e�_�Q-^f�e�_�Q-^�b�y��b�b�y��bY-��~9�Y-��~9�*N�N�~9���b*N�N�~9���b*N�N�~9��N�e��b*N�N�~9��N�e��b*N�N�~9�(f�e��b*N�N�~9�(f�e��b�b�y�vh�b�y�vh�b�y��b�b�y��bxf[�vhxf[�vhxf[�[�ϑxf[�[�ϑxf[ۏ�^xf[ۏ�^xf[ۏ�^xf[ۏ�^
</file>

<file path=customXml/item23.xml>��
</file>

<file path=customXml/item24.xml>���e~{��b�e~{��b�e~{��b�e~{��b�e~{��b�e~{��b�e~{��b�e~{��b�e~{��b�e~{��b�N�e�e~{�N�e�e~{(f�e�e~{��b(f�e�e~{��b'Y:S�e~{g��b�s'Y:S�e~{g��b�s'Y:S�e~{�N�e��b�s'Y:S�e~{�N�e��b�s'Y:S�e~{(f�e��b�s'Y:S�e~{(f�e��b�s�~9���b�~9���b�~9���b�~9���b�~9���b�~9���b�~9��N�e��b�~9��N�e��b�~9�(f�e��b�~9�(f�e��b'Y:S�~9���b�s'Y:S�~9���b�s'Y:S�N�e�~9���b�s'Y:S�N�e�~9���b�s'Y:S(f�e�~9���b�s'Y:S(f�e�~9���b�s�~t�e~{��b�s�~t�e~{��b�s�~t�N�e�e~{��b�s�~t�N�e�e~{��b�s�~t(f�e�e~{��b�s�~t(f�e�e~{��b�s�~t�~9���b�s�~t�~9���b�s�~t�N�e�~9���b�s�~t�N�e�~9���b�s�~t(f�e�~9���b�s�~t(f�e�~9���b�s;N�{�e~{��b�s;N�{�e~{��b�s;N�{�N�e�e~{��b�s;N�{�N�e�e~{��b�s;N�{(f�e�e~{��b�s;N�{(f�e�e~{��b�s;N�{�~9���b�s;N�{�~9���b�s;N�{�N�e�~9���b�s;N�{�N�e�~9���b�s;N�{(f�e�~9���b�s;N�{(f�e�~9���b�s*N�N�e~{��b�s*N�N�e~{��b�s*N�N�N�e�e~{��b�s*N�N�N�e�e~{��b�s*N�N(f�e�e~{��b�s*N�N(f�e�e~{��b�s�~9���b�s�~9���b�s*N�N�N�e�~9���b�s*N�N�N�e�~9���b�s*N�N(f�e�~9���b�s*N�N(f�e�~9���b�s	gHe�~��	gHe�~���N�e	gHe�~���N�e	gHe�~��,gg�[��,gg�[��,gg��!k�[��,gg��!k�[���N�e�_�Q-^�N�e�_�Q-^f�e�_�Q-^f�e�_�Q-^�b�y��b�b�y��bY-��~9�Y-��~9�*N�N�~9���b*N�N�~9���b*N�N�~9��N�e��b*N�N�~9��N�e��b*N�N�~9�(f�e��b*N�N�~9�(f�e��b�b�y�vh�b�y�vh�b�y��b�b�y��bxf[�vhxf[�vhxf[�[�ϑxf[�[�ϑxf[ۏ�^xf[ۏ�^xf[ۏ�^xf[ۏ�^
</file>

<file path=customXml/item25.xml>���e~{f�~�[�e�e~{f�~�[�e/e�Nb�R�e��/e�Nb�R�e���~"}eg�n�R��V-�/pef[/�e�b�yxf[�vh�b�yxf[�vh'Y:S�~t\�~�b�y�vhxf[�vh�e~{f�~�e~{f�~�R�N�~ nS��e~{Y-���US�(u�v�Qpe�(u�v�Qpe�(u�v�Qpe;N�{�vh;N�{�vh'Y:S�~t:S�W;N�{�e~{�vh�e~{�~9�GMVh-���b�y�R��b�y�R��~��f�~�[�e�~��f�~�[�e�~���e���~���S͑vQ�Nf[�y/_8^�~9��R��~9��R��N9�b�R�e���[�f[u(u7b�V�[�N�TT�y��S���epef[�{�YTf[�{:Sf[�{�~N�~ё��~���YT~��N�~�g�g~�N�~�g�g~��	N�~�g�g�[��S͑�e~{�R��e~{�R�'Y:S�vh'Y:S�vh'Y:S�[�ϑ;`h�e~{�~9�GMVh-���~t�vh�~t�vh'Y:S�~t�e~{�vh�e~{�~9���*N�N�vh*N�N�vh'Y:S�~t:S�W;N�{~���e~{�e~{�vh�~9����b�yf�~�b�yf�~�R��[��f�~�[��f�~�[���S͑��!k�[���S͑�_�Q-^�~"}f�~�~"}f�~�~9�f�~�[�e�~9�f�~�[�e�R�xf[�N4Y
</file>

<file path=customXml/item26.xml>���~"}f�~�~"}f�~�~9��R��~9��R��~9���b�~9���blQ_�~9���b<P�N9�b�R�e���[�f[u(u7b�V�[�N�TT�y��S���epef[�{�YTf[�{:Sf[�{�~N�~ё��~���YT~��N�~�g�g~�N�~�g�g~��	N�~�g�g�[��S͑�~9���b�~9���blQ_�~9���b<P�N9�b�R�e���[�f[u(u7b�V�[�N�TT�y��S���epef[�{�YTf[�{:Sf[�{�~N�~ё��~���YT~��N�~�g�g~�N�~�g�g~��	N�~�g�g�[��S͑�[��f�~�[��f�~�[���S͑��!k�[���S͑�_�Q-^�[���S͑��!k�[���S͑�_�Q-^�~t�vh�~t�vh�NNy��v�v;`�T:�e~{�vh�NNy��v�v;`�T:�e~{�vhlQ_�NNy��v�v;`�T:�e~{�vh<P�NNy��v�v;`�T:�~9����NNy��v�v;`�T:�~9���lQ_�NNy��v�v;`�T:�~9���<P�~t�e~{��b�s�~t�e~{��b�slQ_�~t�e~{��b�s<P�~t�N�e�e~{��b�s�~t�N�e�e~{��b�slQ_�~t�N�e�e~{��b�s<P�~t(f�e�e~{��b�s�~t(f�e�e~{��b�slQ_�~t(f�e�e~{��b�s<P�~t�~9���b�s�~t�~9���b�slQ_�~t�~9���b�s<P�~t�N�e�~9���b�s�~t�N�e�~9���b�slQ_�~t�N�e�~9���b�s<P�~t(f�e�~9���b�s�~t(f�e�~9���b�slQ_�~t(f�e�~9���b�s<P'Y:S�~t�e~{�vh�e~{�~9����NNy��v�v;`�T:�e~{�vh�e~{�vh�NNy��v�v;`�T:�e~{�vh�e~{�vh�NNy��v�v;`�T:�e~{�vh�e~{�vh�NNy��v�v;`�T:�~9����~9����NNy��v�v;`�T:�~9����~9����NNy��v�v;`�T:�~9����~9����NNy��v�v;`�T:�e~{�vh�NNy��v�v;`�T:�e~{�vhlQ_�NNy��v�v;`�T:�e~{�vh<P�NNy��v�v;`�T:�~9����NNy��v�v;`�T:�~9���lQ_�NNy��v�v;`�T:�~9���<P�~t�e~{��b�s�~t�e~{��b�slQ_�~t�e~{��b�s<P�~t�N�e�e~{��b�s�~t�N�e�e~{��b�slQ_�~t�N�e�e~{��b�s<P�~t(f�e�e~{��b�s�~t(f�e�e~{��b�slQ_�~t(f�e�e~{��b�s<P�~t�~9���b�s�~t�~9���b�slQ_�~t�~9���b�s<P�~t�N�e�~9���b�s�~t�N�e�~9���b�slQ_�~t�N�e�~9���b�s<P�~t(f�e�~9���b�s�~t(f�e�~9���b�slQ_�~t(f�e�~9���b�s<P'Y:S�~t�e~{�vh�e~{�~9����NNy��v�v;`�T:�e~{�vh�e~{�vh�NNy��v�v;`�T:�e~{�vh�e~{�vh�NNy��v�v;`�T:�e~{�vh�e~{�vh�NNy��v�v;`�T:�~9����~9����NNy��v�v;`�T:�~9����~9����NNy��v�v;`�T:�~9����~9���*N�N�vh*N�N�vh�NNy��v�v;`�T:�e~{�vh�NNy��v�v;`�T:�e~{�vhlQ_�NNy��v�v;`�T:�e~{�vh<P�NNy��v�v;`�T:�~9����NNy��v�v;`�T:�~9���lQ_�NNy��v�v;`�T:�~9���<P*N�N�e~{��b�s*N�N�e~{��b�slQ_*N�N�e~{��b�s<P*N�N�N�e�e~{��b�s*N�N�N�e�e~{��b�slQ_*N�N�N�e�e~{��b�s<P*N�N(f�e�e~{��b�s*N�N(f�e�e~{��b�slQ_*N�N(f�e�e~{��b�s<P�~9���b�s�~9���b�slQ_�~9���b�s<P*N�N�N�e�~9���b�s*N�N�N�e�~9���b�slQ_*N�N�N�e�~9���b�s<P*N�N(f�e�~9���b�s*N�N(f�e�~9���b�slQ_*N�N(f�e�~9���b�s<P'Y:S�~t:S�W;N�{~���e~{�e~{�vh�~9����NNy��v�v;`�T:�e~{�vh�e~{�vh�NNy��v�v;`�T:�e~{�vh�e~{�vh�NNy��v�v;`�T:�e~{�vh�e~{�vh�NNy��v�v;`�T:�~9����~9����NNy��v�v;`�T:�~9����~9����NNy��v�v;`�T:�~9����~9����NNy��v�v;`�T:�e~{�vh�NNy��v�v;`�T:�e~{�vhlQ_�NNy��v�v;`�T:�e~{�vh<P�NNy��v�v;`�T:�~9����NNy��v�v;`�T:�~9���lQ_�NNy��v�v;`�T:�~9���<P*N�N�e~{��b�s*N�N�e~{��b�slQ_*N�N�e~{��b�s<P*N�N�N�e�e~{��b�s*N�N�N�e�e~{��b�slQ_*N�N�N�e�e~{��b�s<P*N�N(f�e�e~{��b�s*N�N(f�e�e~{��b�slQ_*N�N(f�e�e~{��b�s<P�~9���b�s�~9���b�slQ_�~9���b�s<P*N�N�N�e�~9���b�s*N�N�N�e�~9���b�slQ_*N�N�N�e�~9���b�s<P*N�N(f�e�~9���b�s*N�N(f�e�~9���b�slQ_*N�N(f�e�~9���b�s<P'Y:S�~t:S�W;N�{~���e~{�e~{�vh�~9����NNy��v�v;`�T:�e~{�vh�e~{�vh�NNy��v�v;`�T:�e~{�vh�e~{�vh�NNy��v�v;`�T:�e~{�vh�e~{�vh�NNy��v�v;`�T:�~9����~9����NNy��v�v;`�T:�~9����~9����NNy��v�v;`�T:�~9����~9���;N�{�vh;N�{�vh�NNy��v�v;`�T:�e~{�vh�NNy��v�v;`�T:�e~{�vhlQ_�NNy��v�v;`�T:�e~{�vh<P�NNy��v�v;`�T:�~9�GMVh-���NNy��v�v;`�T:�~9�GMVh-��lQ_�NNy��v�v;`�T:�~9�GMVh-��<P�e~{��b�e~{��blQ_�e~{��b<P�e~{��b�e~{��blQ_�e~{��b<P�e~{��b�e~{��blQ_�e~{��b<P�N�e�e~{�N�e�e~{lQ_�N�e�e~{<P(f�e�e~{��b(f�e�e~{��blQ_(f�e�e~{��b<P�~9���b�~9���blQ_�~9���b<P�~9��N�e��b�~9��N�e��blQ_�~9��N�e��b<P�~9�(f�e��b�~9�(f�e��blQ_�~9�(f�e��b<P;N�{�e~{��b�s;N�{�e~{��b�slQ_;N�{�e~{��b�s<P;N�{�N�e�e~{��b�s;N�{�N�e�e~{��b�slQ_;N�{�N�e�e~{��b�s<P;N�{(f�e�e~{��b�s;N�{(f�e�e~{��b�slQ_;N�{(f�e�e~{��b�s<P;N�{�~9���b�s;N�{�~9���b�slQ_;N�{�~9���b�s<P;N�{�N�e�~9���b�s;N�{�N�e�~9���b�slQ_;N�{�N�e�~9���b�s<P;N�{(f�e�~9���b�s;N�{(f�e�~9���b�slQ_;N�{(f�e�~9���b�s<P	gHe�~��	gHe�~��lQ_	gHe�~��<P�N�e	gHe�~���N�e	gHe�~��lQ_�N�e	gHe�~��<P,gg�[��,gg�[��lQ_,gg�[��<P,gg��!k�[��,gg��!k�[��lQ_,gg��!k�[��<P�N�e�_�Q-^�N�e�_�Q-^lQ_�N�e�_�Q-^<Pf�e�_�Q-^f�e�_�Q-^lQ_f�e�_�Q-^<P�b�y��b�b�y��blQ_�b�y��b<P'Y:S�~t:S�W;N�{�e~{�vh�e~{�~9�GMVh-���NNy��v�v;`�T:�e~{�vh�e~{�vh�NNy��v�v;`�T:�e~{�vh�e~{�vh�NNy��v�v;`�T:�e~{�vh�e~{�vh�NNy��v�v;`�T:�~9�GMVh-���~9�GMVh-���NNy��v�v;`�T:�~9�GMVh-���~9�GMVh-���NNy��v�v;`�T:�~9�GMVh-���~9�GMVh-���NNy��v�v;`�T:�e~{�vh�NNy��v�v;`�T:�e~{�vhlQ_�NNy��v�v;`�T:�e~{�vh<P�NNy��v�v;`�T:�~9�GMVh-���NNy��v�v;`�T:�~9�GMVh-��lQ_�NNy��v�v;`�T:�~9�GMVh-��<P�e~{��b�e~{��blQ_�e~{��b<P�e~{��b�e~{��blQ_�e~{��b<P�e~{��b�e~{��blQ_�e~{��b<P�N�e�e~{�N�e�e~{lQ_�N�e�e~{<P(f�e�e~{��b(f�e�e~{��blQ_(f�e�e~{��b<P�~9���b�~9���blQ_�~9���b<P�~9��N�e��b�~9��N�e��blQ_�~9��N�e��b<P�~9�(f�e��b�~9�(f�e��blQ_�~9�(f�e��b<P;N�{�e~{��b�s;N�{�e~{��b�slQ_;N�{�e~{��b�s<P;N�{�N�e�e~{��b�s;N�{�N�e�e~{��b�slQ_;N�{�N�e�e~{��b�s<P;N�{(f�e�e~{��b�s;N�{(f�e�e~{��b�slQ_;N�{(f�e�e~{��b�s<P;N�{�~9���b�s;N�{�~9���b�slQ_;N�{�~9���b�s<P;N�{�N�e�~9���b�s;N�{�N�e�~9���b�slQ_;N�{�N�e�~9���b�s<P;N�{(f�e�~9���b�s;N�{(f�e�~9���b�slQ_;N�{(f�e�~9���b�s<P	gHe�~��	gHe�~��lQ_	gHe�~��<P�N�e	gHe�~���N�e	gHe�~��lQ_�N�e	gHe�~��<P,gg�[��,gg�[��lQ_,gg�[��<P,gg��!k�[��,gg��!k�[��lQ_,gg��!k�[��<P�N�e�_�Q-^�N�e�_�Q-^lQ_�N�e�_�Q-^<Pf�e�_�Q-^f�e�_�Q-^lQ_f�e�_�Q-^<P�b�y��b�b�y��blQ_�b�y��b<P'Y:S�~t:S�W;N�{�e~{�vh�e~{�~9�GMVh-���NNy��v�v;`�T:�e~{�vh�e~{�vh�NNy��v�v;`�T:�e~{�vh�e~{�vh�NNy��v�v;`�T:�e~{�vh�e~{�vh�NNy��v�v;`�T:�~9�GMVh-���~9�GMVh-���NNy��v�v;`�T:�~9�GMVh-���~9�GMVh-���NNy��v�v;`�T:�~9�GMVh-���~9�GMVh-��'Y:S�vh'Y:S�vh�NNy��v�v;`�T:�[�ϑ;`h�NNy��v�v;`�T:�[�ϑ;`hlQ_�NNy��v�v;`�T:�[�ϑ;`h<P�NNy��v�v;`�T:�~9�GMVh-���NNy��v�v;`�T:�~9�GMVh-��lQ_�NNy��v�v;`�T:�~9�GMVh-��<P'Y:S�e~{g��b�s'Y:S�e~{g��b�slQ_'Y:S�e~{g��b�s<P'Y:S�e~{�N�e��b�s'Y:S�e~{�N�e��b�slQ_'Y:S�e~{�N�e��b�s<P'Y:S�e~{(f�e��b�s'Y:S�e~{(f�e��b�slQ_'Y:S�e~{(f�e��b�s<P'Y:S�~9���b�s'Y:S�~9���b�slQ_'Y:S�~9���b�s<P'Y:S�N�e�~9���b�s'Y:S�N�e�~9���b�slQ_'Y:S�N�e�~9���b�s<P'Y:S(f�e�~9���b�s'Y:S(f�e�~9���b�slQ_'Y:S(f�e�~9���b�s<P'Y:S�[�ϑ;`h�e~{�~9�GMVh-���NNy��v�v;`�T:�[�ϑ;`h�[�ϑ;`h�NNy��v�v;`�T:�[�ϑ;`h�[�ϑ;`h�NNy��v�v;`�T:�[�ϑ;`h�[�ϑ;`h�NNy��v�v;`�T:�~9�GMVh-���~9�GMVh-���NNy��v�v;`�T:�~9�GMVh-���~9�GMVh-���NNy��v�v;`�T:�~9�GMVh-���~9�GMVh-���NNy��v�v;`�T:�[�ϑ;`h�NNy��v�v;`�T:�[�ϑ;`hlQ_�NNy��v�v;`�T:�[�ϑ;`h<P�NNy��v�v;`�T:�~9�GMVh-���NNy��v�v;`�T:�~9�GMVh-��lQ_�NNy��v�v;`�T:�~9�GMVh-��<P'Y:S�e~{g��b�s'Y:S�e~{g��b�slQ_'Y:S�e~{g��b�s<P'Y:S�e~{�N�e��b�s'Y:S�e~{�N�e��b�slQ_'Y:S�e~{�N�e��b�s<P'Y:S�e~{(f�e��b�s'Y:S�e~{(f�e��b�slQ_'Y:S�e~{(f�e��b�s<P'Y:S�~9���b�s'Y:S�~9���b�slQ_'Y:S�~9���b�s<P'Y:S�N�e�~9���b�s'Y:S�N�e�~9���b�slQ_'Y:S�N�e�~9���b�s<P'Y:S(f�e�~9���b�s'Y:S(f�e�~9���b�slQ_'Y:S(f�e�~9���b�s<P'Y:S�[�ϑ;`h�e~{�~9�GMVh-���NNy��v�v;`�T:�[�ϑ;`h�[�ϑ;`h�NNy��v�v;`�T:�[�ϑ;`h�[�ϑ;`h�NNy��v�v;`�T:�[�ϑ;`h�[�ϑ;`h�NNy��v�v;`�T:�~9�GMVh-���~9�GMVh-���NNy��v�v;`�T:�~9�GMVh-���~9�GMVh-���NNy��v�v;`�T:�~9�GMVh-���~9�GMVh-���b�yf�~�b�yf�~�R��R��e~{�R��e~{�R��e~{��b�e~{��blQ_�e~{��b<P�e~{��b�e~{��blQ_�e~{��b<P�b�y�R��b�y�R��~��f�~�[�e�~��f�~�[�e�~���e���~���S͑vQ�Nf[�y/_8^�~���e���~���S͑vQ�Nf[�y/_8^�(u�v�Qpe�(u�v�Qpe�(u�v�Qpe�(u�v�Qpe�e~{f�~�e~{f�~Y-��~9�Y-��~9�lQ_Y-��~9�<P�R�N�~ nS��e~{Y-���USY-��~9�Y-��~9�lQ_Y-��~9�<P�R�N�~ nS��e~{Y-���US�e~{f�~�[�e�~9�f�~�[�e�b�yf�~�~��f�~�[�e�[��f�~�~9��R��e~{�R��b�y�R�'Y:S�vh�~t�vh;N�{�vh*N�N�vh�(u�v�Qpe�e~{f�~�b�yxf[�vh�e~{f�~�[�e�e~{f�~�[�e�e~{f�~�[�e/e�Nb�R�e���e~{f�~�[�e�e~{f�~�[�e�e~{f�~�[�e�e~{f�~�[�e�e~{f�~�[�e�e~{f�~�[�e�e~{f�~�[�e�e~{f�~�[�e�e~{f�~�[�e�e~{f�~�[�e�e~{f�~�[�e�e~{f�~�[�e�e~{f�~�[�e�e~{f�~�[�e�e~{f�~�[�e�e~{f�~�[�e�e~{f�~�[�e/e�Nb�R�e���e~{f�~�[�e�~"}eg�n�e~{f�~�[�e�R��e~{f�~�[�e�V-�/pef[/�e�e~{f�~�[�e�e~{��b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R��~9�f�~�[�e�~9�f�~�[�e�~9�f�~�[�e�~9���b�b�yf�~�b�yf�~�b�yf�~�b�yf�~�b�yf�~�b�yf�~�b�yf�~�b�yf�~�b�yf�~�b�yf�~�b�yf�~�b�yf�~�b�yf�~�b�yf�~�R��~��f�~�[�e�~��f�~�[�e�~��f�~�[�e�~��f�~�[�e�~��f�~�[�e�~��f�~�[�e�~��f�~�[�e�~��f�~�[�e�~��f�~�[�e�~��f�~�[�e�~��f�~�[�e�~��f�~�[�e�~��f�~�[�e�~��f�~�[�e�~��f�~�[�e�~��f�~�[�e�~��f�~�[�e�~��f�~�[�e�~���e���~��f�~�[�e�~���S͑�~��f�~�[�evQ�Nf[�y/_8^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�S͑�[��f�~��!k�[���S͑�[��f�~�_�Q-^�~9��R��~9��R��N9�b�R�e���~9��R��[��~9��R�f[u�~9��R�(u7b�V�[�~9��R��N�TT�y�~9��R���S���epe�~9��R�f[�{�YT�~9��R�f[�{:S�~9��R�f[�{�~�~9��R�N�~ё���~9��R�~���YT�~9��R�~��N�~�g�g�~9��R�~�N�~�g�g�~9��R�~��	N�~�g�g�~9��R��~9��R��~9��R��[��S͑�~9��R��~9���b�e~{�R��e~{�R��e~{�R��e~{�R��e~{�R��e~{�R��e~{�R��e~{�R��e~{�R��e~{�R��e~{�R��e~{�R��e~{�R��e~{�R��e~{�R��e~{�R��e~{��b�b�y�R��b�y�R��b�y�R��b�y�R��b�y�R��b�y�R��b�y�R��b�y�R��b�y�R��b�y�R��b�y�R��b�y�R��b�y�R�'Y:S�vh'Y:S�vh'Y:S'Y:S�vh�[�ϑ;`h'Y:S�vh�e~{'Y:S�vh�~9�GMVh-��'Y:S�vh�NNy��v�v;`�T:�[�ϑ;`h'Y:S�vh\�NNy��v�v;`�T:�[�ϑ;`h��_�^ϑ<P'Y:S�vh�NNy��v�v;`�T:�~9�GMVh-��'Y:S�vh\�NNy��v�v;`�T:�~9�GMVh-����_�^ϑ<P'Y:S�vh'Y:S�e~{g��b�s'Y:S�vh'Y:S�e~{�N�e��b�s'Y:S�vh'Y:S�e~{(f�e��b�s'Y:S�vh'Y:S�~9���b�s'Y:S�vh'Y:S�N�e�~9���b�s'Y:S�vh'Y:S(f�e�~9���b�s�~t�vh�~t�vh'Y:S�~t�vh�~t�~t�vh�e~{�vh�~t�vh�e~{�~t�vh�~9����~t�vh�NNy��v�v;`�T:�e~{�vh�~t�vh\�NNy��v�v;`�T:�e~{�vh��_�^ϑ<P�~t�vh�NNy��v�v;`�T:�~9����~t�vh\�NNy��v�v;`�T:�~9�����_�^ϑ<P�~t�vh�~t�e~{��b�s�~t�vh�~t�N�e�e~{��b�s�~t�vh�~t(f�e�e~{��b�s�~t�vh�~t�~9���b�s�~t�vh�~t�N�e�~9���b�s�~t�vh�~t(f�e�~9���b�s;N�{�vh;N�{�vh'Y:S;N�{�vh�~t;N�{�vh:S�W;N�{�vh;N�{;N�{�vh�e~{�vh;N�{�vh�e~{;N�{�vh�~9�GMVh-��;N�{�vh�NNy��v�v;`�T:�e~{�vh;N�{�vh\�NNy��v�v;`�T:�e~{�vh��_�^ϑ<P;N�{�vh�NNy��v�v;`�T:�~9�GMVh-��;N�{�vh\�NNy��v�v;`�T:�~9�GMVh-����_�^ϑ<P;N�{�vh�e~{��b;N�{�vh�e~{��b;N�{�vh�e~{��b;N�{�vh�N�e�e~{;N�{�vh(f�e�e~{��b;N�{�vh�~9���b;N�{�vh�~9��N�e��b;N�{�vh�~9�(f�e��b;N�{�vh;N�{�e~{��b�s;N�{�vh;N�{�N�e�e~{��b�s;N�{�vh;N�{(f�e�e~{��b�s;N�{�vh;N�{�~9���b�s;N�{�vh;N�{�N�e�~9���b�s;N�{�vh;N�{(f�e�~9���b�s;N�{�vh	gHe�~��;N�{�vh�N�e	gHe�~��;N�{�vh,gg�[��;N�{�vh,gg��!k�[��;N�{�vh�N�e�_�Q-^;N�{�vhf�e�_�Q-^;N�{�vh�b�y��b;N�{�vh*N�N�~9���b;N�{�vh*N�N�~9��N�e��b;N�{�vh*N�N�~9�(f�e��b*N�N�vh*N�N�vh'Y:S*N�N�vh�~t*N�N�vh:S�W*N�N�vh;N�{*N�N�vh~��*N�N�vh�e~{*N�N�vh�e~{�vh*N�N�vh�~9���*N�N�vh�NNy��v�v;`�T:�e~{�vh*N�N�vh\�NNy��v�v;`�T:�e~{�vh��_�^ϑ<P*N�N�vh�NNy��v�v;`�T:�~9���*N�N�vh\�NNy��v�v;`�T:�~9�����_�^ϑ<P*N�N�vh*N�N�e~{��b�s*N�N�vh*N�N�N�e�e~{��b�s*N�N�vh*N�N(f�e�e~{��b�s*N�N�vh�~9���b�s*N�N�vh*N�N�N�e�~9���b�s*N�N�vh*N�N(f�e�~9���b�s�(u�v�Qpe�(u�v�Qpe�(u�v�Qpe�e~{f�~�e~{f�~�e~{f�~�e~{f�~�e~{f�~�e~{f�~�e~{f�~�e~{f�~�e~{f�~�e~{f�~�e~{f�~�e~{f�~�e~{f�~�e~{f�~�e~{f�~�e~{f�~�e~{f�~�e~{f�~�e~{f�~�e~{f�~�e~{f�~�e~{f�~�e~{f�~�e~{f�~�e~{f�~�e~{f�~�e~{f�~�e~{f�~�R��e~{f�~�e~{f�~N�~ nS��e~{f�~�e~{Y-���US�e~{f�~Y-��~9��b�yxf[�vh�b�yxf[�vh'Y:S�b�yxf[�vh�~t�b�yxf[�vh\�~�b�yxf[�vhxf[�vh�e~{f�~�[�e*N�N�vh~���e~{f�~�[�e*N�N�vh~���e~{f�~�[�e*N�N�vh~���e~{f�~�[�e*N�N�vh~���e~{f�~�[�e;N�{�vh;N�{�e~{f�~�[�e;N�{�vh;N�{�e~{f�~�[�e;N�{�vh;N�{�e~{f�~�[�e;N�{�vh;N�{�e~{f�~�[�e/e�Nb�R�e���(u�v�Qpe�(u�v�Qpe�e~{f�~�[�e/e�Nb�R�e���(u�v�Qpe�(u�v�Qpe�e~{f�~�[�e/e�Nb�R�e���(u�v�Qpe�(u�v�Qpe�e~{f�~�[�e/e�Nb�R�e���(u�v�Qpe�(u�v�Qpe�~9�f�~�[�e�(u�v�Qpe�(u�v�Qpe�~9�f�~�[�e�(u�v�Qpe�(u�v�Qpe�~9�f�~�[�e�(u�v�Qpe�(u�v�Qpe�~9�f�~�[�e�(u�v�Qpe�(u�v�Qpe�~9�f�~�[�e;N�{�vh;N�{�~9�f�~�[�e;N�{�vh;N�{�~9�f�~�[�e;N�{�vh;N�{�~9�f�~�[�e;N�{�vh;N�{�~9�f�~�[�e*N�N�vh~���~9�f�~�[�e*N�N�vh~���~9�f�~�[�e*N�N�vh~���~9�f�~�[�e*N�N�vh~���~9�f�~�[�e�b�yxf[�vh\�~�~9�f�~�[�e�b�yxf[�vh\�~�~9�f�~�[�e�b�yxf[�vh\�~�~9�f�~�[�e�b�yxf[�vh\�~�b�yf�~*N�N�vh~���b�yf�~*N�N�vh~���b�yf�~*N�N�vh~���b�yf�~*N�N�vh~���b�yf�~;N�{�vh;N�{�b�yf�~;N�{�vh;N�{�b�yf�~;N�{�vh;N�{�b�yf�~;N�{�vh;N�{�b�yf�~�(u�v�Qpe�(u�v�Qpe�b�yf�~�(u�v�Qpe�(u�v�Qpe�b�yf�~�(u�v�Qpe�(u�v�Qpe�b�yf�~�(u�v�Qpe�(u�v�Qpe�b�yf�~�b�yxf[�vh\�~�b�yf�~�b�yxf[�vh\�~�b�yf�~�b�yxf[�vh\�~�b�yf�~�b�yxf[�vh\�~�~��f�~�[�e*N�N�vh~���~��f�~�[�e*N�N�vh~���~��f�~�[�e*N�N�vh~���~��f�~�[�e*N�N�vh~���~��f�~�[�e;N�{�vh;N�{�~��f�~�[�e;N�{�vh;N�{�~��f�~�[�e;N�{�vh;N�{�~��f�~�[�e;N�{�vh;N�{�~��f�~�[�e�(u�v�Qpe�(u�v�Qpe�~��f�~�[�e�(u�v�Qpe�(u�v�Qpe�~��f�~�[�e�(u�v�Qpe�(u�v�Qpe�~��f�~�[�e�(u�v�Qpe�(u�v�Qpe�[��f�~*N�N�vh~���[��f�~*N�N�vh~���[��f�~*N�N�vh~���[��f�~*N�N�vh~���[��f�~;N�{�vh;N�{�[��f�~;N�{�vh;N�{�[��f�~;N�{�vh;N�{�[��f�~;N�{�vh;N�{�[��f�~�(u�v�Qpe�(u�v�Qpe�[��f�~�(u�v�Qpe�(u�v�Qpe�[��f�~�(u�v�Qpe�(u�v�Qpe�[��f�~�(u�v�Qpe�(u�v�Qpe�~9��R�~���YT*N�N�vh~���~9��R�~���YT*N�N�vh~���~9��R�~���YT*N�N�vh~���~9��R�~���YT*N�N�vh~���~9��R�~��	N�~�g�g;N�{�vh;N�{�~9��R�~��	N�~�g�g;N�{�vh;N�{�~9��R�~��	N�~�g�g;N�{�vh;N�{�~9��R�~��	N�~�g�g;N�{�vh;N�{�~9��R��N9�b�R�e���(u�v�Qpe�(u�v�Qpe�~9��R��N9�b�R�e���(u�v�Qpe�(u�v�Qpe�~9��R��N9�b�R�e���(u�v�Qpe�(u�v�Qpe�~9��R��N9�b�R�e���(u�v�Qpe�(u�v�Qpe�e~{�R�*N�N�vh~���e~{�R�*N�N�vh~���e~{�R�*N�N�vh~���e~{�R�*N�N�vh~���e~{�R�;N�{�vh;N�{�e~{�R�;N�{�vh;N�{�e~{�R�;N�{�vh;N�{�e~{�R�;N�{�vh;N�{�b�y�R�*N�N�vh~���b�y�R�*N�N�vh~���b�y�R�*N�N�vh~���b�y�R�*N�N�vh~���b�y�R�;N�{�vh;N�{�b�y�R�;N�{�vh;N�{�b�y�R�;N�{�vh;N�{�b�y�R�;N�{�vh;N�{�b�y�R��(u�v�Qpe�(u�v�Qpe�b�y�R��(u�v�Qpe�(u�v�Qpe�b�y�R��(u�v�Qpe�(u�v�Qpe�b�y�R��(u�v�Qpe�(u�v�Qpe�~t�vh'Y:S'Y:S�vh'Y:S�~t�vh'Y:S'Y:S�vh'Y:S�~t�vh'Y:S'Y:S�vh'Y:S�~t�vh'Y:S'Y:S�vh'Y:S;N�{�vh�~t�~t�vh�~t;N�{�vh�~t�~t�vh�~t;N�{�vh�~t�~t�vh�~t;N�{�vh�~t�~t�vh�~t�e~{f�~�(u�v�Qpe�(u�v�Qpe�e~{f�~�(u�v�Qpe�(u�v�Qpe�e~{f�~�(u�v�Qpe�(u�v�Qpe�e~{f�~�(u�v�Qpe�(u�v�Qpe�e~{f�~;N�{�vh;N�{�e~{f�~;N�{�vh;N�{�e~{f�~;N�{�vh;N�{�e~{f�~;N�{�vh;N�{�b�yxf[�vhpef[�b�y�vh�b�yxf[�vh�e~{f�~�[�e�~9�f�~�[�e�b�yf�~�~��f�~�[�e�[��f�~�~9��R��e~{�R��b�y�R�'Y:S�vh�~t�vh;N�{�vh*N�N�vh�(u�v�Qpe�e~{f�~�b�yxf[�vh�e~{f�~�[�e�e~{f�~�[�e�e~{f�~�[�e/e�Nb�R�e���e~{f�~�[�e�e~{f�~�[�e�e~{f�~�[�e�e~{f�~�[�e�e~{f�~�[�e�e~{f�~�[�e�e~{f�~�[�e�e~{f�~�[�e�e~{f�~�[�e�e~{f�~�[�e�e~{f�~�[�e�e~{f�~�[�e�e~{f�~�[�e�e~{f�~�[�e�e~{f�~�[�e�e~{f�~�[�e�e~{f�~�[�e/e�Nb�R�e���e~{f�~�[�e�~"}eg�n�e~{f�~�[�e�R��e~{f�~�[�e�V-�/pef[/�e�e~{f�~�[�e�e~{��b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R��~9�f�~�[�e�~9�f�~�[�e�~9�f�~�[�e�~9���b�b�yf�~�b�yf�~�b�yf�~�b�yf�~�b�yf�~�b�yf�~�b�yf�~�b�yf�~�b�yf�~�b�yf�~�b�yf�~�b�yf�~�b�yf�~�b�yf�~�R��~��f�~�[�e�~��f�~�[�e�~��f�~�[�e�~��f�~�[�e�~��f�~�[�e�~��f�~�[�e�~��f�~�[�e�~��f�~�[�e�~��f�~�[�e�~��f�~�[�e�~��f�~�[�e�~��f�~�[�e�~��f�~�[�e�~��f�~�[�e�~��f�~�[�e�~��f�~�[�e�~��f�~�[�e�~��f�~�[�e�~���e���~��f�~�[�e�~���S͑�~��f�~�[�evQ�Nf[�y/_8^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�S͑�[��f�~��!k�[���S͑�[��f�~�_�Q-^�~9��R��~9��R��N9�b�R�e���~9��R��[��~9��R�f[u�~9��R�(u7b�V�[�~9��R��N�TT�y�~9��R���S���epe�~9��R�f[�{�YT�~9��R�f[�{:S�~9��R�f[�{�~�~9��R�N�~ё���~9��R�~���YT�~9��R�~��N�~�g�g�~9��R�~�N�~�g�g�~9��R�~��	N�~�g�g�~9��R��~9��R��~9��R��[��S͑�~9��R��~9���b�e~{�R��e~{�R��e~{�R��e~{�R��e~{�R��e~{�R��e~{�R��e~{�R��e~{�R��e~{�R��e~{�R��e~{�R��e~{�R��e~{�R��e~{�R��e~{�R��e~{��b�b�y�R��b�y�R��b�y�R��b�y�R��b�y�R��b�y�R��b�y�R��b�y�R��b�y�R��b�y�R��b�y�R��b�y�R��b�y�R�'Y:S�vh'Y:S�vh'Y:S'Y:S�vh�[�ϑ;`h'Y:S�vh�e~{'Y:S�vh�~9�GMVh-��'Y:S�vh�NNy��v�v;`�T:�[�ϑ;`h'Y:S�vh\�NNy��v�v;`�T:�[�ϑ;`h��_�^ϑ<P'Y:S�vh�NNy��v�v;`�T:�~9�GMVh-��'Y:S�vh\�NNy��v�v;`�T:�~9�GMVh-����_�^ϑ<P'Y:S�vh'Y:S�e~{g��b�s'Y:S�vh'Y:S�e~{�N�e��b�s'Y:S�vh'Y:S�e~{(f�e��b�s'Y:S�vh'Y:S�~9���b�s'Y:S�vh'Y:S�N�e�~9���b�s'Y:S�vh'Y:S(f�e�~9���b�s�~t�vh�~t�vh'Y:S�~t�vh�~t�~t�vh�e~{�vh�~t�vh�e~{�~t�vh�~9����~t�vh�NNy��v�v;`�T:�e~{�vh�~t�vh\�NNy��v�v;`�T:�e~{�vh��_�^ϑ<P�~t�vh�NNy��v�v;`�T:�~9����~t�vh\�NNy��v�v;`�T:�~9�����_�^ϑ<P�~t�vh�~t�e~{��b�s�~t�vh�~t�N�e�e~{��b�s�~t�vh�~t(f�e�e~{��b�s�~t�vh�~t�~9���b�s�~t�vh�~t�N�e�~9���b�s�~t�vh�~t(f�e�~9���b�s;N�{�vh;N�{�vh'Y:S;N�{�vh�~t;N�{�vh:S�W;N�{�vh;N�{;N�{�vh�e~{�vh;N�{�vh�e~{;N�{�vh�~9�GMVh-��;N�{�vh�NNy��v�v;`�T:�e~{�vh;N�{�vh\�NNy��v�v;`�T:�e~{�vh��_�^ϑ<P;N�{�vh�NNy��v�v;`�T:�~9�GMVh-��;N�{�vh\�NNy��v�v;`�T:�~9�GMVh-����_�^ϑ<P;N�{�vh�e~{��b;N�{�vh�e~{��b;N�{�vh�e~{��b;N�{�vh�N�e�e~{;N�{�vh(f�e�e~{��b;N�{�vh�~9���b;N�{�vh�~9��N�e��b;N�{�vh�~9�(f�e��b;N�{�vh;N�{�e~{��b�s;N�{�vh;N�{�N�e�e~{��b�s;N�{�vh;N�{(f�e�e~{��b�s;N�{�vh;N�{�~9���b�s;N�{�vh;N�{�N�e�~9���b�s;N�{�vh;N�{(f�e�~9���b�s;N�{�vh	gHe�~��;N�{�vh�N�e	gHe�~��;N�{�vh,gg�[��;N�{�vh,gg��!k�[��;N�{�vh�N�e�_�Q-^;N�{�vhf�e�_�Q-^;N�{�vh�b�y��b;N�{�vh*N�N�~9���b;N�{�vh*N�N�~9��N�e��b;N�{�vh*N�N�~9�(f�e��b*N�N�vh*N�N�vh'Y:S*N�N�vh�~t*N�N�vh:S�W*N�N�vh;N�{*N�N�vh~��*N�N�vh�e~{*N�N�vh�e~{�vh*N�N�vh�~9���*N�N�vh�NNy��v�v;`�T:�e~{�vh*N�N�vh\�NNy��v�v;`�T:�e~{�vh��_�^ϑ<P*N�N�vh�NNy��v�v;`�T:�~9���*N�N�vh\�NNy��v�v;`�T:�~9�����_�^ϑ<P*N�N�vh*N�N�e~{��b�s*N�N�vh*N�N�N�e�e~{��b�s*N�N�vh*N�N(f�e�e~{��b�s*N�N�vh�~9���b�s*N�N�vh*N�N�N�e�~9���b�s*N�N�vh*N�N(f�e�~9���b�s�(u�v�Qpe�(u�v�Qpe�(u�v�Qpe�e~{f�~�e~{f�~�e~{f�~�e~{f�~�e~{f�~�e~{f�~�e~{f�~�e~{f�~�e~{f�~�e~{f�~�e~{f�~�e~{f�~�e~{f�~�e~{f�~�e~{f�~�e~{f�~�e~{f�~�e~{f�~�e~{f�~�e~{f�~�e~{f�~�e~{f�~�e~{f�~�e~{f�~�e~{f�~�e~{f�~�e~{f�~�e~{f�~�R��e~{f�~�e~{f�~N�~ nS��e~{f�~�e~{Y-���US�e~{f�~Y-��~9��b�yxf[�vh�b�yxf[�vh'Y:S�b�yxf[�vh�~t�b�yxf[�vh\�~�b�yxf[�vhxf[�vh�e~{f�~�[�e*N�N�vh~���z�p0�z�p�e~{f�~�[�e*N�N�vh~���e~{f�~�[�e*N�N�vh~���e~{f�~�[�e*N�N�vh~���e~{f�~�[�e;N�{�vh;N�{�z�p0�z�p�e~{f�~�[�e;N�{�vh;N�{�e~{f�~�[�e;N�{�vh;N�{�e~{f�~�[�e;N�{�vh;N�{�e~{f�~�[�e/e�Nb�R�e���(u�v�Qpe�(u�v�Qpe�z�p0�z�p�e~{f�~�[�e/e�Nb�R�e���(u�v�Qpe�(u�v�Qpe�e~{f�~�[�e/e�Nb�R�e���(u�v�Qpe�(u�v�Qpe�e~{f�~�[�e/e�Nb�R�e���(u�v�Qpe�(u�v�Qpe�~9�f�~�[�e�(u�v�Qpe�(u�v�Qpe�z�p0�z�p�~9�f�~�[�e�(u�v�Qpe�(u�v�Qpe�~9�f�~�[�e�(u�v�Qpe�(u�v�Qpe�~9�f�~�[�e�(u�v�Qpe�(u�v�Qpe�~9�f�~�[�e;N�{�vh;N�{�z�p0�z�p�~9�f�~�[�e;N�{�vh;N�{�~9�f�~�[�e;N�{�vh;N�{�~9�f�~�[�e;N�{�vh;N�{�~9�f�~�[�e*N�N�vh~���z�p0�z�p�~9�f�~�[�e*N�N�vh~���~9�f�~�[�e*N�N�vh~���~9�f�~�[�e*N�N�vh~���~9�f�~�[�e�b�yxf[�vh\�~�z�p0�z�p�~9�f�~�[�e�b�yxf[�vh\�~�~9�f�~�[�e�b�yxf[�vh\�~�~9�f�~�[�e�b�yxf[�vh\�~�b�yf�~*N�N�vh~���z�p0�z�p�b�yf�~*N�N�vh~���b�yf�~*N�N�vh~���b�yf�~*N�N�vh~���b�yf�~;N�{�vh;N�{�z�p0�z�p�b�yf�~;N�{�vh;N�{�b�yf�~;N�{�vh;N�{�b�yf�~;N�{�vh;N�{�b�yf�~�(u�v�Qpe�(u�v�Qpe�z�p0�z�p�b�yf�~�(u�v�Qpe�(u�v�Qpe�b�yf�~�(u�v�Qpe�(u�v�Qpe�b�yf�~�(u�v�Qpe�(u�v�Qpe�b�yf�~�b�yxf[�vh\�~�z�p0�z�p�b�yf�~�b�yxf[�vh\�~�b�yf�~�b�yxf[�vh\�~�b�yf�~�b�yxf[�vh\�~�~��f�~�[�e*N�N�vh~���z�p0�z�p�~��f�~�[�e*N�N�vh~���~��f�~�[�e*N�N�vh~���~��f�~�[�e*N�N�vh~���~��f�~�[�e;N�{�vh;N�{�z�p0�z�p�~��f�~�[�e;N�{�vh;N�{�~��f�~�[�e;N�{�vh;N�{�~��f�~�[�e;N�{�vh;N�{�~��f�~�[�e�(u�v�Qpe�(u�v�Qpe�z�p0�z�p�~��f�~�[�e�(u�v�Qpe�(u�v�Qpe�~��f�~�[�e�(u�v�Qpe�(u�v�Qpe�~��f�~�[�e�(u�v�Qpe�(u�v�Qpe�[��f�~*N�N�vh~���z�p0�z�p�[��f�~*N�N�vh~���[��f�~*N�N�vh~���[��f�~*N�N�vh~���[��f�~;N�{�vh;N�{�z�p0�z�p�[��f�~;N�{�vh;N�{�[��f�~;N�{�vh;N�{�[��f�~;N�{�vh;N�{�[��f�~�(u�v�Qpe�(u�v�Qpe�z�p0�z�p�[��f�~�(u�v�Qpe�(u�v�Qpe�[��f�~�(u�v�Qpe�(u�v�Qpe�[��f�~�(u�v�Qpe�(u�v�Qpe�~9��R�~���YT*N�N�vh~���z�p0�z�p�~9��R�~���YT*N�N�vh~���~9��R�~���YT*N�N�vh~���~9��R�~���YT*N�N�vh~���~9��R�~��	N�~�g�g;N�{�vh;N�{�z�p0�z�p�~9��R�~��	N�~�g�g;N�{�vh;N�{�~9��R�~��	N�~�g�g;N�{�vh;N�{�~9��R�~��	N�~�g�g;N�{�vh;N�{�~9��R��N9�b�R�e���(u�v�Qpe�(u�v�Qpe�z�p0�z�p�~9��R��N9�b�R�e���(u�v�Qpe�(u�v�Qpe�~9��R��N9�b�R�e���(u�v�Qpe�(u�v�Qpe�~9��R��N9�b�R�e���(u�v�Qpe�(u�v�Qpe�e~{�R�*N�N�vh~���z�p0�z�p�e~{�R�*N�N�vh~���e~{�R�*N�N�vh~���e~{�R�*N�N�vh~���e~{�R�;N�{�vh;N�{�z�p0�z�p�e~{�R�;N�{�vh;N�{�e~{�R�;N�{�vh;N�{�e~{�R�;N�{�vh;N�{�b�y�R�*N�N�vh~���z�p0�z�p�b�y�R�*N�N�vh~���b�y�R�*N�N�vh~���b�y�R�*N�N�vh~���b�y�R�;N�{�vh;N�{�z�p0�z�p�b�y�R�;N�{�vh;N�{�b�y�R�;N�{�vh;N�{�b�y�R�;N�{�vh;N�{�b�y�R��(u�v�Qpe�(u�v�Qpe�z�p0�z�p�b�y�R��(u�v�Qpe�(u�v�Qpe�b�y�R��(u�v�Qpe�(u�v�Qpe�b�y�R��(u�v�Qpe�(u�v�Qpe�~t�vh'Y:S'Y:S�vh'Y:S�z�p0�z�p�~t�vh'Y:S'Y:S�vh'Y:S�~t�vh'Y:S'Y:S�vh'Y:S�~t�vh'Y:S'Y:S�vh'Y:S;N�{�vh�~t�~t�vh�~t�z�p0�z�p;N�{�vh�~t�~t�vh�~t;N�{�vh�~t�~t�vh�~t;N�{�vh�~t�~t�vh�~t�e~{f�~�(u�v�Qpe�(u�v�Qpe�z�p0�z�p�e~{f�~�(u�v�Qpe�(u�v�Qpe�e~{f�~�(u�v�Qpe�(u�v�Qpe�e~{f�~�(u�v�Qpe�(u�v�Qpe�e~{f�~;N�{�vh;N�{�z�p0�z�p�e~{f�~;N�{�vh;N�{�e~{f�~;N�{�vh;N�{�e~{f�~;N�{�vh;N�{�b�yxf[�vhpef[�b�y�vh�b�yxf[�vh�b�yxf[�vh�NNy��v�v;`�T:xf[�vh�NNy��v�v;`�T:xf[�vhlQ_�NNy��v�v;`�T:xf[�vh<P�NNy��v�v;`�T:�b�y�vh�NNy��v�v;`�T:�b�y�vhlQ_�NNy��v�v;`�T:�b�y�vh<P�b�y�vh�b�y�vhlQ_�b�y�vh<P�b�y��b�b�y��blQ_�b�y��b<Pxf[�vhxf[�vhlQ_xf[�vh<Pxf[�[�ϑxf[�[�ϑlQ_xf[�[�ϑ<P�b�yۏ�^�b�yۏ�^lQ_�b�yۏ�^<Pxf[ۏ�^xf[ۏ�^lQ_xf[ۏ�^<P'Y:S�~t\�~�b�y�vhxf[�vh�NNy��v�v;`�T:xf[�vhxf[�vh�NNy��v�v;`�T:xf[�vhxf[�vh�NNy��v�v;`�T:xf[�vhxf[�vh�NNy��v�v;`�T:�b�y�vh�b�y�vh�NNy��v�v;`�T:�b�y�vh�b�y�vh�NNy��v�v;`�T:�b�y�vh�b�y�vh�NNy��v�v;`�T:xf[�vh�NNy��v�v;`�T:xf[�vhlQ_�NNy��v�v;`�T:xf[�vh<P�NNy��v�v;`�T:�b�y�vh�NNy��v�v;`�T:�b�y�vhlQ_�NNy��v�v;`�T:�b�y�vh<P�b�y�vh�b�y�vhlQ_�b�y�vh<P�b�y��b�b�y��blQ_�b�y��b<Pxf[�vhxf[�vhlQ_xf[�vh<Pxf[�[�ϑxf[�[�ϑlQ_xf[�[�ϑ<P�b�yۏ�^�b�yۏ�^lQ_�b�yۏ�^<Pxf[ۏ�^xf[ۏ�^lQ_xf[ۏ�^<P'Y:S�~t\�~�b�y�vhxf[�vh�NNy��v�v;`�T:xf[�vhxf[�vh�NNy��v�v;`�T:xf[�vhxf[�vh�NNy��v�v;`�T:xf[�vhxf[�vh�NNy��v�v;`�T:�b�y�vh�b�y�vh�NNy��v�v;`�T:�b�y�vh�b�y�vh�NNy��v�v;`�T:�b�y�vh�b�y�vh�e~{f�~�[�e�e~{f�~�[�e�e~{��b�e~{��blQ_�e~{��b<P/e�Nb�R�e��/e�Nb�R�e���~"}eg�n�R��V-�/pef[/�e�e~{��b�e~{��blQ_�e~{��b<P/e�Nb�R�e��/e�Nb�R�e���~"}eg�n�R��V-�/pef[/�e�~9�f�~�[�e�~9�f�~�[�e�~9���b�~9���blQ_�~9���b<P�R�xf[�N4Y�~9���b�~9���blQ_�~9���b<P�R�xf[�N4Y
</file>

<file path=customXml/item27.xml>���(u�v�Qpe�(u�v�Qpe�(u�v�Qpe
</file>

<file path=customXml/item28.xml>���~"}f�~
</file>

<file path=customXml/item29.xml>���b�yf�~�R��R�
</file>

<file path=customXml/item30.xml>��
</file>

<file path=customXml/item31.xml>��
</file>

<file path=customXml/item32.xml>���e~{��b�e~{��b�e~{��b�e~{��b�e~{��b�e~{��b�e~{��b�e~{��b�e~{��b�e~{��b�N�e�e~{�N�e�e~{(f�e�e~{��b(f�e�e~{��b'Y:S�e~{g��b�s'Y:S�e~{g��b�s'Y:S�e~{�N�e��b�s'Y:S�e~{�N�e��b�s'Y:S�e~{(f�e��b�s'Y:S�e~{(f�e��b�s�~9���b�~9���b�~9���b�~9���b�~9���b�~9���b�~9��N�e��b�~9��N�e��b�~9�(f�e��b�~9�(f�e��b'Y:S�~9���b�s'Y:S�~9���b�s'Y:S�N�e�~9���b�s'Y:S�N�e�~9���b�s'Y:S(f�e�~9���b�s'Y:S(f�e�~9���b�s�~t�e~{��b�s�~t�e~{��b�s�~t�N�e�e~{��b�s�~t�N�e�e~{��b�s�~t(f�e�e~{��b�s�~t(f�e�e~{��b�s�~t�~9���b�s�~t�~9���b�s�~t�N�e�~9���b�s�~t�N�e�~9���b�s�~t(f�e�~9���b�s�~t(f�e�~9���b�s;N�{�e~{��b�s;N�{�e~{��b�s;N�{�N�e�e~{��b�s;N�{�N�e�e~{��b�s;N�{(f�e�e~{��b�s;N�{(f�e�e~{��b�s;N�{�~9���b�s;N�{�~9���b�s;N�{�N�e�~9���b�s;N�{�N�e�~9���b�s;N�{(f�e�~9���b�s;N�{(f�e�~9���b�s*N�N�e~{��b�s*N�N�e~{��b�s*N�N�N�e�e~{��b�s*N�N�N�e�e~{��b�s*N�N(f�e�e~{��b�s*N�N(f�e�e~{��b�s�~9���b�s�~9���b�s*N�N�N�e�~9���b�s*N�N�N�e�~9���b�s*N�N(f�e�~9���b�s*N�N(f�e�~9���b�s	gHe�~��	gHe�~���N�e	gHe�~���N�e	gHe�~��,gg�[��,gg�[��,gg��!k�[��,gg��!k�[���N�e�_�Q-^�N�e�_�Q-^f�e�_�Q-^f�e�_�Q-^�b�y��b�b�y��bY-��~9�Y-��~9�*N�N�~9���b*N�N�~9���b*N�N�~9��N�e��b*N�N�~9��N�e��b*N�N�~9�(f�e��b*N�N�~9�(f�e��b�b�y�vh�b�y�vh�b�y��b�b�y��bxf[�vhxf[�vhxf[�[�ϑxf[�[�ϑ�b�yۏ�^�b�yۏ�^xf[ۏ�^xf[ۏ�^
</file>

<file path=customXml/item33.xml>���e~{f�~�R�N�~ nS��e~{Y-���US�R�N�~ nS��e~{Y-���US
</file>

<file path=customXml/item34.xml>���e~{��b�e~{��b�e~{��b�e~{��b�e~{��b�e~{��b�e~{��b�e~{��b�e~{��b�e~{��b�N�e�e~{�N�e�e~{(f�e�e~{��b(f�e�e~{��b'Y:S�e~{g��b�s'Y:S�e~{g��b�s'Y:S�e~{�N�e��b�s'Y:S�e~{�N�e��b�s'Y:S�e~{(f�e��b�s'Y:S�e~{(f�e��b�s�~9���b�~9���b�~9���b�~9���b�~9���b�~9���b�~9��N�e��b�~9��N�e��b�~9�(f�e��b�~9�(f�e��b'Y:S�~9���b�s'Y:S�~9���b�s'Y:S�N�e�~9���b�s'Y:S�N�e�~9���b�s'Y:S(f�e�~9���b�s'Y:S(f�e�~9���b�s�~t�e~{��b�s�~t�e~{��b�s�~t�N�e�e~{��b�s�~t�N�e�e~{��b�s�~t(f�e�e~{��b�s�~t(f�e�e~{��b�s�~t�~9���b�s�~t�~9���b�s�~t�N�e�~9���b�s�~t�N�e�~9���b�s�~t(f�e�~9���b�s�~t(f�e�~9���b�s;N�{�e~{��b�s;N�{�e~{��b�s;N�{�N�e�e~{��b�s;N�{�N�e�e~{��b�s;N�{(f�e�e~{��b�s;N�{(f�e�e~{��b�s;N�{�~9���b�s;N�{�~9���b�s;N�{�N�e�~9���b�s;N�{�N�e�~9���b�s;N�{(f�e�~9���b�s;N�{(f�e�~9���b�s*N�N�e~{��b�s*N�N�e~{��b�s*N�N�N�e�e~{��b�s*N�N�N�e�e~{��b�s*N�N(f�e�e~{��b�s*N�N(f�e�e~{��b�s�~9���b�s�~9���b�s*N�N�N�e�~9���b�s*N�N�N�e�~9���b�s*N�N(f�e�~9���b�s*N�N(f�e�~9���b�s	gHe�~��	gHe�~���N�e	gHe�~���N�e	gHe�~��,gg�[��,gg�[��,gg��!k�[��,gg��!k�[���N�e�_�Q-^�N�e�_�Q-^f�e�_�Q-^f�e�_�Q-^�b�y��b�b�y��bY-��~9�Y-��~9�*N�N�~9���b*N�N�~9���b*N�N�~9��N�e��b*N�N�~9��N�e��b*N�N�~9�(f�e��b*N�N�~9�(f�e��b�b�y�vh�b�y�vh�b�y��b�b�y��bxf[�vhxf[�vhxf[�[�ϑxf[�[�ϑ�b�yۏ�^�b�yۏ�^xf[ۏ�^xf[ۏ�^
</file>

<file path=customXml/item35.xml>��
</file>

<file path=customXml/item36.xml>��
</file>

<file path=customXml/item37.xml>��
</file>

<file path=customXml/item38.xml>��
</file>

<file path=customXml/item39.xml>��h��N9�b�R�e���[�f[u(u7b�V�[�N�TT�y��S���epef[�{�YTf[�{:Sf[�{�~N�~ё��~���YT~�N�~�g�g~��	N�~�g�g�[��S͑~��N�~�g�g�N9�b�R�e���[�f[u(u7b�V�[�N�TT�y��S���epef[�{�YTf[�{:Sf[�{�~N�~ё��~���YT~�N�~�g�g~��	N�~�g�g�[��S͑~��N�~�g�g
</file>

<file path=customXml/item40.xml>���e~{��b�e~{��b�e~{��b�e~{��b�e~{��b�e~{��b�e~{��b�e~{��b�N�e�e~{�N�e�e~{(f�e�e~{��b(f�e�e~{��b�~9���b�~9���b�e~{��b�e~{��b'Y:S�e~{g��b�s'Y:S�e~{g��b�s'Y:S�e~{�N�e��b�s'Y:S�e~{�N�e��b�s'Y:S�e~{(f�e��b�s'Y:S�e~{(f�e��b�s�~9���b�~9���b�~9���b�~9���b�~9��N�e��b�~9��N�e��b�~9�(f�e��b�~9�(f�e��b
</file>

<file path=customXml/item41.xml>��
</file>

<file path=customXml/itemProps1.xml><?xml version="1.0" encoding="utf-8"?>
<ds:datastoreItem xmlns:ds="http://schemas.openxmlformats.org/officeDocument/2006/customXml" ds:itemID="{25FC3473-FB8C-41A1-B2DC-7473FF2D6599}">
  <ds:schemaRefs>
    <ds:schemaRef ds:uri="http://gemini/pivotcustomization/PowerPivotVersion"/>
  </ds:schemaRefs>
</ds:datastoreItem>
</file>

<file path=customXml/itemProps2.xml><?xml version="1.0" encoding="utf-8"?>
<ds:datastoreItem xmlns:ds="http://schemas.openxmlformats.org/officeDocument/2006/customXml" ds:itemID="{96FE3086-AF22-43DB-B6C1-535328761646}">
  <ds:schemaRefs>
    <ds:schemaRef ds:uri="http://gemini/pivotcustomization/TableXML_续费明细实时"/>
  </ds:schemaRefs>
</ds:datastoreItem>
</file>

<file path=customXml/itemProps3.xml><?xml version="1.0" encoding="utf-8"?>
<ds:datastoreItem xmlns:ds="http://schemas.openxmlformats.org/officeDocument/2006/customXml" ds:itemID="{07EDE5B1-0F84-485E-8D73-8674B2FE3509}">
  <ds:schemaRefs>
    <ds:schemaRef ds:uri="http://gemini/pivotcustomization/TableXML_约课明细实时"/>
  </ds:schemaRefs>
</ds:datastoreItem>
</file>

<file path=customXml/itemProps4.xml><?xml version="1.0" encoding="utf-8"?>
<ds:datastoreItem xmlns:ds="http://schemas.openxmlformats.org/officeDocument/2006/customXml" ds:itemID="{053BBCBD-28E8-4CF2-B0A1-D943F4ED2CE8}">
  <ds:schemaRefs>
    <ds:schemaRef ds:uri="http://gemini/pivotcustomization/TableXML_表18"/>
  </ds:schemaRefs>
</ds:datastoreItem>
</file>

<file path=customXml/itemProps5.xml><?xml version="1.0" encoding="utf-8"?>
<ds:datastoreItem xmlns:ds="http://schemas.openxmlformats.org/officeDocument/2006/customXml" ds:itemID="{D169E63E-C7A1-47D0-9D14-04CA31ABAACD}">
  <ds:schemaRefs>
    <ds:schemaRef ds:uri="http://gemini/pivotcustomization/TableXML_表20"/>
  </ds:schemaRefs>
</ds:datastoreItem>
</file>

<file path=customXml/itemProps6.xml><?xml version="1.0" encoding="utf-8"?>
<ds:datastoreItem xmlns:ds="http://schemas.openxmlformats.org/officeDocument/2006/customXml" ds:itemID="{89CF73C9-691A-4C47-A5A9-317FDBD409B7}">
  <ds:schemaRefs>
    <ds:schemaRef ds:uri="http://gemini/pivotcustomization/TableXML_表17"/>
  </ds:schemaRefs>
</ds:datastoreItem>
</file>

<file path=customXml/itemProps7.xml><?xml version="1.0" encoding="utf-8"?>
<ds:datastoreItem xmlns:ds="http://schemas.openxmlformats.org/officeDocument/2006/customXml" ds:itemID="{ADC6EE99-EB4C-4409-9070-DB8E636F6E48}">
  <ds:schemaRefs>
    <ds:schemaRef ds:uri="http://gemini/pivotcustomization/71485598-6a6e-46da-ae38-28ddb3a4a554"/>
  </ds:schemaRefs>
</ds:datastoreItem>
</file>

<file path=customXml/itemProps8.xml><?xml version="1.0" encoding="utf-8"?>
<ds:datastoreItem xmlns:ds="http://schemas.openxmlformats.org/officeDocument/2006/customXml" ds:itemID="{A7105678-F6EE-4B2A-AAD3-91B36C1F253E}">
  <ds:schemaRefs>
    <ds:schemaRef ds:uri="http://gemini/pivotcustomization/ClientWindowXML"/>
  </ds:schemaRefs>
</ds:datastoreItem>
</file>

<file path=customXml/itemProps9.xml><?xml version="1.0" encoding="utf-8"?>
<ds:datastoreItem xmlns:ds="http://schemas.openxmlformats.org/officeDocument/2006/customXml" ds:itemID="{7627FDD3-3404-42D6-BE07-F61FEB848DC0}">
  <ds:schemaRefs>
    <ds:schemaRef ds:uri="http://gemini/pivotcustomization/TableXML_表19"/>
  </ds:schemaRefs>
</ds:datastoreItem>
</file>

<file path=customXml/itemProps10.xml><?xml version="1.0" encoding="utf-8"?>
<ds:datastoreItem xmlns:ds="http://schemas.openxmlformats.org/officeDocument/2006/customXml" ds:itemID="{E367E997-66DD-4B51-9EF1-F04866E61DED}">
  <ds:schemaRefs>
    <ds:schemaRef ds:uri="http://gemini/pivotcustomization/TableXML_表22"/>
  </ds:schemaRefs>
</ds:datastoreItem>
</file>

<file path=customXml/itemProps11.xml><?xml version="1.0" encoding="utf-8"?>
<ds:datastoreItem xmlns:ds="http://schemas.openxmlformats.org/officeDocument/2006/customXml" ds:itemID="{5A5D0A2E-5B89-4F91-B039-C423AE36A442}">
  <ds:schemaRefs>
    <ds:schemaRef ds:uri="http://gemini/pivotcustomization/TableOrder"/>
  </ds:schemaRefs>
</ds:datastoreItem>
</file>

<file path=customXml/itemProps12.xml><?xml version="1.0" encoding="utf-8"?>
<ds:datastoreItem xmlns:ds="http://schemas.openxmlformats.org/officeDocument/2006/customXml" ds:itemID="{CDD1CB86-6026-4702-A4CB-021BFD374DC9}">
  <ds:schemaRefs>
    <ds:schemaRef ds:uri="http://gemini/pivotcustomization/ShowHidden"/>
  </ds:schemaRefs>
</ds:datastoreItem>
</file>

<file path=customXml/itemProps13.xml><?xml version="1.0" encoding="utf-8"?>
<ds:datastoreItem xmlns:ds="http://schemas.openxmlformats.org/officeDocument/2006/customXml" ds:itemID="{27875268-8CC0-46E0-B1D4-38C86780ACA0}">
  <ds:schemaRefs>
    <ds:schemaRef ds:uri="http://gemini/pivotcustomization/TableXML_完课明细"/>
  </ds:schemaRefs>
</ds:datastoreItem>
</file>

<file path=customXml/itemProps14.xml><?xml version="1.0" encoding="utf-8"?>
<ds:datastoreItem xmlns:ds="http://schemas.openxmlformats.org/officeDocument/2006/customXml" ds:itemID="{82EECC0F-FE4D-4BC0-BEF8-810EA499E0DF}">
  <ds:schemaRefs>
    <ds:schemaRef ds:uri="http://gemini/pivotcustomization/aed48a53-d6d7-4c75-8056-92fe1f619877"/>
  </ds:schemaRefs>
</ds:datastoreItem>
</file>

<file path=customXml/itemProps15.xml><?xml version="1.0" encoding="utf-8"?>
<ds:datastoreItem xmlns:ds="http://schemas.openxmlformats.org/officeDocument/2006/customXml" ds:itemID="{116574D2-C080-49AF-A737-37F2A67CF4E8}">
  <ds:schemaRefs>
    <ds:schemaRef ds:uri="http://gemini/pivotcustomization/TableXML_表16"/>
  </ds:schemaRefs>
</ds:datastoreItem>
</file>

<file path=customXml/itemProps16.xml><?xml version="1.0" encoding="utf-8"?>
<ds:datastoreItem xmlns:ds="http://schemas.openxmlformats.org/officeDocument/2006/customXml" ds:itemID="{3DC8775D-78CE-46B2-BD22-E92DE95AA7F1}">
  <ds:schemaRefs>
    <ds:schemaRef ds:uri="http://gemini/pivotcustomization/3417db3b-9462-449b-a953-8582a9b6f369"/>
  </ds:schemaRefs>
</ds:datastoreItem>
</file>

<file path=customXml/itemProps17.xml><?xml version="1.0" encoding="utf-8"?>
<ds:datastoreItem xmlns:ds="http://schemas.openxmlformats.org/officeDocument/2006/customXml" ds:itemID="{D08D2E4E-3519-472E-ADE8-F75E5D3AA2B6}">
  <ds:schemaRefs>
    <ds:schemaRef ds:uri="http://gemini/pivotcustomization/TableXML_新签明细实时"/>
  </ds:schemaRefs>
</ds:datastoreItem>
</file>

<file path=customXml/itemProps18.xml><?xml version="1.0" encoding="utf-8"?>
<ds:datastoreItem xmlns:ds="http://schemas.openxmlformats.org/officeDocument/2006/customXml" ds:itemID="{E77E66ED-7ED0-4C56-BD97-75B77A811702}">
  <ds:schemaRefs>
    <ds:schemaRef ds:uri="http://gemini/pivotcustomization/8645a717-8b78-4d20-90b4-bf8127046793"/>
  </ds:schemaRefs>
</ds:datastoreItem>
</file>

<file path=customXml/itemProps19.xml><?xml version="1.0" encoding="utf-8"?>
<ds:datastoreItem xmlns:ds="http://schemas.openxmlformats.org/officeDocument/2006/customXml" ds:itemID="{DECA4591-C13B-4CE7-9C48-4E587EAE4092}">
  <ds:schemaRefs>
    <ds:schemaRef ds:uri="http://gemini/pivotcustomization/TableXML_表21"/>
  </ds:schemaRefs>
</ds:datastoreItem>
</file>

<file path=customXml/itemProps20.xml><?xml version="1.0" encoding="utf-8"?>
<ds:datastoreItem xmlns:ds="http://schemas.openxmlformats.org/officeDocument/2006/customXml" ds:itemID="{017ED90B-C93C-4A08-ABD5-0B83E70FC2FE}">
  <ds:schemaRefs>
    <ds:schemaRef ds:uri="http://gemini/pivotcustomization/ShowImplicitMeasures"/>
  </ds:schemaRefs>
</ds:datastoreItem>
</file>

<file path=customXml/itemProps21.xml><?xml version="1.0" encoding="utf-8"?>
<ds:datastoreItem xmlns:ds="http://schemas.openxmlformats.org/officeDocument/2006/customXml" ds:itemID="{261F2EC3-80FA-4D2E-88E0-4BD93FCF27D0}">
  <ds:schemaRefs>
    <ds:schemaRef ds:uri="http://gemini/pivotcustomization/MeasureGridState"/>
  </ds:schemaRefs>
</ds:datastoreItem>
</file>

<file path=customXml/itemProps22.xml><?xml version="1.0" encoding="utf-8"?>
<ds:datastoreItem xmlns:ds="http://schemas.openxmlformats.org/officeDocument/2006/customXml" ds:itemID="{6D7C6158-AE0A-4366-A0C0-6458957D8DB6}">
  <ds:schemaRefs>
    <ds:schemaRef ds:uri="http://gemini/pivotcustomization/e49e8a0b-9b7d-4c33-b5b8-3634200c012b"/>
  </ds:schemaRefs>
</ds:datastoreItem>
</file>

<file path=customXml/itemProps23.xml><?xml version="1.0" encoding="utf-8"?>
<ds:datastoreItem xmlns:ds="http://schemas.openxmlformats.org/officeDocument/2006/customXml" ds:itemID="{42BD688D-A800-4F68-8796-9C8DD89F3613}">
  <ds:schemaRefs>
    <ds:schemaRef ds:uri="http://gemini/pivotcustomization/FormulaBarState"/>
  </ds:schemaRefs>
</ds:datastoreItem>
</file>

<file path=customXml/itemProps24.xml><?xml version="1.0" encoding="utf-8"?>
<ds:datastoreItem xmlns:ds="http://schemas.openxmlformats.org/officeDocument/2006/customXml" ds:itemID="{7A21BFC3-F6CE-46F1-85F3-CEF1FD508192}">
  <ds:schemaRefs>
    <ds:schemaRef ds:uri="http://gemini/pivotcustomization/dbf5ec71-564c-4c83-994b-73b57af1c255"/>
  </ds:schemaRefs>
</ds:datastoreItem>
</file>

<file path=customXml/itemProps25.xml><?xml version="1.0" encoding="utf-8"?>
<ds:datastoreItem xmlns:ds="http://schemas.openxmlformats.org/officeDocument/2006/customXml" ds:itemID="{CD88A922-3AFC-4DC0-AA79-8CE7B80DCF85}">
  <ds:schemaRefs>
    <ds:schemaRef ds:uri="http://gemini/pivotcustomization/TableWidget"/>
  </ds:schemaRefs>
</ds:datastoreItem>
</file>

<file path=customXml/itemProps26.xml><?xml version="1.0" encoding="utf-8"?>
<ds:datastoreItem xmlns:ds="http://schemas.openxmlformats.org/officeDocument/2006/customXml" ds:itemID="{CB75DB4E-2198-44F3-B9CF-8C8898A5FBD0}">
  <ds:schemaRefs>
    <ds:schemaRef ds:uri="http://gemini/pivotcustomization/Diagrams"/>
  </ds:schemaRefs>
</ds:datastoreItem>
</file>

<file path=customXml/itemProps27.xml><?xml version="1.0" encoding="utf-8"?>
<ds:datastoreItem xmlns:ds="http://schemas.openxmlformats.org/officeDocument/2006/customXml" ds:itemID="{7E5E9F1C-D6AF-4EA0-A5F7-8919F9DD8119}">
  <ds:schemaRefs>
    <ds:schemaRef ds:uri="http://gemini/pivotcustomization/TableXML_调用的函数"/>
  </ds:schemaRefs>
</ds:datastoreItem>
</file>

<file path=customXml/itemProps28.xml><?xml version="1.0" encoding="utf-8"?>
<ds:datastoreItem xmlns:ds="http://schemas.openxmlformats.org/officeDocument/2006/customXml" ds:itemID="{AEA31118-15EC-4FD1-A0D6-C509CC9B314F}">
  <ds:schemaRefs>
    <ds:schemaRef ds:uri="http://gemini/pivotcustomization/TableXML_线索明细"/>
  </ds:schemaRefs>
</ds:datastoreItem>
</file>

<file path=customXml/itemProps29.xml><?xml version="1.0" encoding="utf-8"?>
<ds:datastoreItem xmlns:ds="http://schemas.openxmlformats.org/officeDocument/2006/customXml" ds:itemID="{8321D256-72C0-4B8C-8BDB-DF456811D607}">
  <ds:schemaRefs>
    <ds:schemaRef ds:uri="http://gemini/pivotcustomization/TableXML_拓科明细"/>
  </ds:schemaRefs>
</ds:datastoreItem>
</file>

<file path=customXml/itemProps30.xml><?xml version="1.0" encoding="utf-8"?>
<ds:datastoreItem xmlns:ds="http://schemas.openxmlformats.org/officeDocument/2006/customXml" ds:itemID="{29FA8B38-CF5B-420F-8021-D484CF1F295D}">
  <ds:schemaRefs>
    <ds:schemaRef ds:uri="http://gemini/pivotcustomization/ManualCalcMode"/>
  </ds:schemaRefs>
</ds:datastoreItem>
</file>

<file path=customXml/itemProps31.xml><?xml version="1.0" encoding="utf-8"?>
<ds:datastoreItem xmlns:ds="http://schemas.openxmlformats.org/officeDocument/2006/customXml" ds:itemID="{C1D70849-B671-4B9B-AE07-8321D2A743CF}">
  <ds:schemaRefs>
    <ds:schemaRef ds:uri="http://gemini/pivotcustomization/IsSandboxEmbedded"/>
  </ds:schemaRefs>
</ds:datastoreItem>
</file>

<file path=customXml/itemProps32.xml><?xml version="1.0" encoding="utf-8"?>
<ds:datastoreItem xmlns:ds="http://schemas.openxmlformats.org/officeDocument/2006/customXml" ds:itemID="{1411DD8E-7149-447C-9AC2-E142BC3F296F}">
  <ds:schemaRefs>
    <ds:schemaRef ds:uri="http://gemini/pivotcustomization/26badf48-0398-4d7a-af5a-554775f65945"/>
  </ds:schemaRefs>
</ds:datastoreItem>
</file>

<file path=customXml/itemProps33.xml><?xml version="1.0" encoding="utf-8"?>
<ds:datastoreItem xmlns:ds="http://schemas.openxmlformats.org/officeDocument/2006/customXml" ds:itemID="{505502F2-7A80-400B-B156-C8B05BFEFCEF}">
  <ds:schemaRefs>
    <ds:schemaRef ds:uri="http://gemini/pivotcustomization/TableXML_新签明细t_1"/>
  </ds:schemaRefs>
</ds:datastoreItem>
</file>

<file path=customXml/itemProps34.xml><?xml version="1.0" encoding="utf-8"?>
<ds:datastoreItem xmlns:ds="http://schemas.openxmlformats.org/officeDocument/2006/customXml" ds:itemID="{91A18323-4EBC-4625-BB55-7BB5CE002A86}">
  <ds:schemaRefs>
    <ds:schemaRef ds:uri="http://gemini/pivotcustomization/4f3724f2-3bea-4d4a-94e9-41a2cebb5aa5"/>
  </ds:schemaRefs>
</ds:datastoreItem>
</file>

<file path=customXml/itemProps35.xml><?xml version="1.0" encoding="utf-8"?>
<ds:datastoreItem xmlns:ds="http://schemas.openxmlformats.org/officeDocument/2006/customXml" ds:itemID="{854B8C20-499E-4422-85E9-C21EE92C0123}">
  <ds:schemaRefs>
    <ds:schemaRef ds:uri="http://gemini/pivotcustomization/ErrorCache"/>
  </ds:schemaRefs>
</ds:datastoreItem>
</file>

<file path=customXml/itemProps36.xml><?xml version="1.0" encoding="utf-8"?>
<ds:datastoreItem xmlns:ds="http://schemas.openxmlformats.org/officeDocument/2006/customXml" ds:itemID="{21F78BD0-A291-4179-83C0-EA19D192BB23}">
  <ds:schemaRefs>
    <ds:schemaRef ds:uri="http://gemini/pivotcustomization/RelationshipAutoDetectionEnabled"/>
  </ds:schemaRefs>
</ds:datastoreItem>
</file>

<file path=customXml/itemProps37.xml><?xml version="1.0" encoding="utf-8"?>
<ds:datastoreItem xmlns:ds="http://schemas.openxmlformats.org/officeDocument/2006/customXml" ds:itemID="{01011D1B-FAB8-4D40-8AEA-ED652155BB7E}">
  <ds:schemaRefs>
    <ds:schemaRef ds:uri="http://gemini/pivotcustomization/SandboxNonEmpty"/>
  </ds:schemaRefs>
</ds:datastoreItem>
</file>

<file path=customXml/itemProps38.xml><?xml version="1.0" encoding="utf-8"?>
<ds:datastoreItem xmlns:ds="http://schemas.openxmlformats.org/officeDocument/2006/customXml" ds:itemID="{E946C6DA-1C1F-492F-ABD4-DE82B0C84E72}">
  <ds:schemaRefs>
    <ds:schemaRef ds:uri="http://gemini/pivotcustomization/LinkedTableUpdateMode"/>
  </ds:schemaRefs>
</ds:datastoreItem>
</file>

<file path=customXml/itemProps39.xml><?xml version="1.0" encoding="utf-8"?>
<ds:datastoreItem xmlns:ds="http://schemas.openxmlformats.org/officeDocument/2006/customXml" ds:itemID="{122EDE30-0B8F-42B2-B319-EB59BE9F2C49}">
  <ds:schemaRefs>
    <ds:schemaRef ds:uri="http://gemini/pivotcustomization/TableXML_表14"/>
  </ds:schemaRefs>
</ds:datastoreItem>
</file>

<file path=customXml/itemProps40.xml><?xml version="1.0" encoding="utf-8"?>
<ds:datastoreItem xmlns:ds="http://schemas.openxmlformats.org/officeDocument/2006/customXml" ds:itemID="{4B5BE307-39A1-497D-9550-EBCACF0B637B}">
  <ds:schemaRefs>
    <ds:schemaRef ds:uri="http://gemini/pivotcustomization/9ac7f1ef-052e-4ff6-be34-e949203141e4"/>
  </ds:schemaRefs>
</ds:datastoreItem>
</file>

<file path=customXml/itemProps41.xml><?xml version="1.0" encoding="utf-8"?>
<ds:datastoreItem xmlns:ds="http://schemas.openxmlformats.org/officeDocument/2006/customXml" ds:itemID="{DA48D1F1-822F-463F-8DB7-586238C967D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业绩进度排名-报表</vt:lpstr>
      <vt:lpstr>业绩进度排名-中间表</vt:lpstr>
      <vt:lpstr>往期专项追踪-报表</vt:lpstr>
      <vt:lpstr>往期追踪-中间表</vt:lpstr>
      <vt:lpstr>冲刺进度-报表</vt:lpstr>
      <vt:lpstr>冲刺进度表-中间表</vt:lpstr>
      <vt:lpstr>团队续费标</vt:lpstr>
      <vt:lpstr>顾问个人目标</vt:lpstr>
      <vt:lpstr>BM</vt:lpstr>
      <vt:lpstr>新签明细</vt:lpstr>
      <vt:lpstr>续费明细实时</vt:lpstr>
      <vt:lpstr>组渠道顺次</vt:lpstr>
      <vt:lpstr>约课明细</vt:lpstr>
      <vt:lpstr>5月进线节奏</vt:lpstr>
      <vt:lpstr>Sheet2</vt:lpstr>
      <vt:lpstr>勘误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EDY</dc:creator>
  <cp:keywords/>
  <dc:description/>
  <cp:lastModifiedBy>Zhu Fuzhe (朱赋哲)</cp:lastModifiedBy>
  <cp:revision/>
  <dcterms:created xsi:type="dcterms:W3CDTF">2023-05-12T11:15:00Z</dcterms:created>
  <dcterms:modified xsi:type="dcterms:W3CDTF">2025-05-29T02:10:35Z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